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comments9.xml" ContentType="application/vnd.openxmlformats-officedocument.spreadsheetml.comments+xml"/>
  <Override PartName="/xl/drawings/drawing15.xml" ContentType="application/vnd.openxmlformats-officedocument.drawing+xml"/>
  <Override PartName="/xl/comments10.xml" ContentType="application/vnd.openxmlformats-officedocument.spreadsheetml.comments+xml"/>
  <Override PartName="/xl/drawings/drawing16.xml" ContentType="application/vnd.openxmlformats-officedocument.drawing+xml"/>
  <Override PartName="/xl/comments11.xml" ContentType="application/vnd.openxmlformats-officedocument.spreadsheetml.comments+xml"/>
  <Override PartName="/xl/drawings/drawing17.xml" ContentType="application/vnd.openxmlformats-officedocument.drawing+xml"/>
  <Override PartName="/xl/comments12.xml" ContentType="application/vnd.openxmlformats-officedocument.spreadsheetml.comments+xml"/>
  <Override PartName="/xl/drawings/drawing18.xml" ContentType="application/vnd.openxmlformats-officedocument.drawing+xml"/>
  <Override PartName="/xl/comments13.xml" ContentType="application/vnd.openxmlformats-officedocument.spreadsheetml.comments+xml"/>
  <Override PartName="/xl/drawings/drawing19.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drawings/drawing20.xml" ContentType="application/vnd.openxmlformats-officedocument.drawing+xml"/>
  <Override PartName="/xl/comments16.xml" ContentType="application/vnd.openxmlformats-officedocument.spreadsheetml.comments+xml"/>
  <Override PartName="/xl/drawings/drawing21.xml" ContentType="application/vnd.openxmlformats-officedocument.drawing+xml"/>
  <Override PartName="/xl/comments17.xml" ContentType="application/vnd.openxmlformats-officedocument.spreadsheetml.comments+xml"/>
  <Override PartName="/xl/drawings/drawing22.xml" ContentType="application/vnd.openxmlformats-officedocument.drawing+xml"/>
  <Override PartName="/xl/comments18.xml" ContentType="application/vnd.openxmlformats-officedocument.spreadsheetml.comments+xml"/>
  <Override PartName="/xl/drawings/drawing23.xml" ContentType="application/vnd.openxmlformats-officedocument.drawing+xml"/>
  <Override PartName="/xl/comments19.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0.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Override PartName="/xl/commentsmeta14" ContentType="application/binary"/>
  <Override PartName="/xl/commentsmeta15" ContentType="application/binary"/>
  <Override PartName="/xl/commentsmeta16" ContentType="application/binary"/>
  <Override PartName="/xl/commentsmeta17" ContentType="application/binary"/>
  <Override PartName="/xl/commentsmeta18" ContentType="application/binary"/>
  <Override PartName="/xl/commentsmeta19"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mc:AlternateContent xmlns:mc="http://schemas.openxmlformats.org/markup-compatibility/2006">
    <mc:Choice Requires="x15">
      <x15ac:absPath xmlns:x15ac="http://schemas.microsoft.com/office/spreadsheetml/2010/11/ac" url="W:\Projekte\runningsnail\Technisches\Dokumentation\RS26\05_Chassis\09_SES\Events 2026\"/>
    </mc:Choice>
  </mc:AlternateContent>
  <xr:revisionPtr revIDLastSave="0" documentId="13_ncr:1_{1FC727BE-91BC-4F83-BC3E-24823D408D62}" xr6:coauthVersionLast="47" xr6:coauthVersionMax="47" xr10:uidLastSave="{00000000-0000-0000-0000-000000000000}"/>
  <bookViews>
    <workbookView xWindow="-120" yWindow="-120" windowWidth="29040" windowHeight="17520" tabRatio="913" firstSheet="9" activeTab="1" xr2:uid="{00000000-000D-0000-FFFF-FFFF00000000}"/>
  </bookViews>
  <sheets>
    <sheet name="Read_Me" sheetId="1" r:id="rId1"/>
    <sheet name="Version History" sheetId="2" r:id="rId2"/>
    <sheet name="Rules Clarifications" sheetId="3" r:id="rId3"/>
    <sheet name="Cover Sheet" sheetId="4" r:id="rId4"/>
    <sheet name="Chassis Pics" sheetId="5" r:id="rId5"/>
    <sheet name="A2.2 First year vehicle" sheetId="7" r:id="rId6"/>
    <sheet name="MaterialData" sheetId="8" r:id="rId7"/>
    <sheet name="Metal Datasheets" sheetId="10" r:id="rId8"/>
    <sheet name="Composite Datasheets" sheetId="9" r:id="rId9"/>
    <sheet name="Laminate Table" sheetId="6" r:id="rId10"/>
    <sheet name="T3.6 Laminate Tests" sheetId="56" r:id="rId11"/>
    <sheet name="T3.6.10 Shear Tests" sheetId="57" r:id="rId12"/>
    <sheet name="T3.9 Main Hoop Tubing" sheetId="17" r:id="rId13"/>
    <sheet name="T3.10 Front Hoop Tubing" sheetId="18" r:id="rId14"/>
    <sheet name="T3.11 Main Hoop Bracing" sheetId="19" r:id="rId15"/>
    <sheet name="T3.11.5 T3.6 MHoop Brace Spt" sheetId="20" r:id="rId16"/>
    <sheet name="T3.12 T3.6 FHoop Bracing" sheetId="21" r:id="rId17"/>
    <sheet name="T3.12 T3.6 FHB light pink" sheetId="60" r:id="rId18"/>
    <sheet name="T3.14 T3.6 FBH Spt Structure" sheetId="22" r:id="rId19"/>
    <sheet name="T3.13 T3.6 Ft Bulkhead" sheetId="23" r:id="rId20"/>
    <sheet name="T3.17.3 IA AI Plate" sheetId="24" r:id="rId21"/>
    <sheet name="T3.15 T3.6 SIS" sheetId="25" r:id="rId22"/>
    <sheet name="T5.5 Shoulder Harness Bar" sheetId="26" r:id="rId23"/>
    <sheet name="EV5.5.1&amp;2 EV4.4 ACPS TSPS Side" sheetId="27" r:id="rId24"/>
    <sheet name="EV5.5.1&amp;2 EV4.4 ACPS TSPS Rear" sheetId="28" r:id="rId25"/>
    <sheet name="EV5.5.1&amp;2 EV4.4 ACPS TSPS rearx" sheetId="30" state="hidden" r:id="rId26"/>
    <sheet name="T4.5 Harness Attachments" sheetId="31" r:id="rId27"/>
    <sheet name="T3.16 MH &amp; MH Bing Attachments" sheetId="32" r:id="rId28"/>
    <sheet name="T3.16 FH &amp; FH Bing Attachments" sheetId="33" r:id="rId29"/>
    <sheet name="T3.16.6&amp;3.17.5 Prim.Struc.Att." sheetId="34" r:id="rId30"/>
    <sheet name="T3.16.7 Prim.Struct.Att. Blind" sheetId="35" r:id="rId31"/>
    <sheet name="EV5.5.8 TSAC attachments" sheetId="36" r:id="rId32"/>
    <sheet name="T1.2.1 T4.6 T4.8 Firewall" sheetId="37" r:id="rId33"/>
    <sheet name="Monocoque Lap Joints" sheetId="38" r:id="rId34"/>
    <sheet name="Welded Tube Inserts" sheetId="39" r:id="rId35"/>
    <sheet name="Steering Rack Collars" sheetId="40" r:id="rId36"/>
    <sheet name="Additional Info" sheetId="41" r:id="rId37"/>
    <sheet name="T1.1 Guidance Notes" sheetId="43" r:id="rId38"/>
    <sheet name="T3.6 Guidance Notes" sheetId="44" r:id="rId39"/>
    <sheet name="T3.11.5 T3.6 Guidance Notes" sheetId="45" r:id="rId40"/>
    <sheet name="T3.12 T3.6 Guidance Notes" sheetId="46" r:id="rId41"/>
    <sheet name="T3.14 T3.6 Guidance Notes" sheetId="47" r:id="rId42"/>
    <sheet name="T3.17.3 Guidance Notes" sheetId="48" r:id="rId43"/>
    <sheet name="T3.15 T3.6 Guidance Notes" sheetId="49" r:id="rId44"/>
    <sheet name="T3.6.11 Guidance Notes" sheetId="50" r:id="rId45"/>
    <sheet name="T4.5 Guidance Notes" sheetId="51" r:id="rId46"/>
    <sheet name="EV4.4 Guidance Notes" sheetId="52" r:id="rId47"/>
    <sheet name="EV5.5 TSAC Attachment Guidance" sheetId="53" r:id="rId48"/>
    <sheet name="Monocoque Attachments Guidance" sheetId="54" r:id="rId49"/>
    <sheet name="Front Hoop Attachment Guidance" sheetId="55" r:id="rId50"/>
  </sheets>
  <externalReferences>
    <externalReference r:id="rId51"/>
    <externalReference r:id="rId52"/>
    <externalReference r:id="rId53"/>
    <externalReference r:id="rId54"/>
    <externalReference r:id="rId55"/>
  </externalReferences>
  <definedNames>
    <definedName name="AIP" localSheetId="15">MaterialData!$C$3:$F$3,MaterialData!$P$3</definedName>
    <definedName name="AIP" localSheetId="28">MaterialData!$C$3:$F$3,MaterialData!$P$3</definedName>
    <definedName name="AIP">MaterialData!$C$3:$F$3,MaterialData!$P$3</definedName>
    <definedName name="ConstructionType" localSheetId="31">MaterialData!$B$23:$B$25</definedName>
    <definedName name="ConstructionType" localSheetId="19">MaterialData!$B$23:$B$25</definedName>
    <definedName name="ConstructionType">MaterialData!$B$23:$B$25</definedName>
    <definedName name="Google_Sheet_Link_1490169726" hidden="1">Guidance_notes_IA_and_AIP</definedName>
    <definedName name="Google_Sheet_Link_657514849" hidden="1">Guidance_notes_FHB</definedName>
    <definedName name="Guidance_notes_FBHS" localSheetId="46">'EV4.4 Guidance Notes'!$A$1</definedName>
    <definedName name="Guidance_notes_FBHS" localSheetId="31">#REF!</definedName>
    <definedName name="Guidance_notes_FBHS">'T3.14 T3.6 Guidance Notes'!$A$1</definedName>
    <definedName name="Guidance_notes_FHB" localSheetId="31">#REF!</definedName>
    <definedName name="Guidance_notes_FHB">'T3.12 T3.6 Guidance Notes'!$A$1</definedName>
    <definedName name="Guidance_notes_IA_and_AIP" localSheetId="31">#REF!</definedName>
    <definedName name="Guidance_notes_IA_and_AIP">'T3.17.3 Guidance Notes'!$A$1</definedName>
    <definedName name="Guidance_notes_MHBS" localSheetId="31">#REF!</definedName>
    <definedName name="Guidance_notes_MHBS" localSheetId="37">'T1.1 Guidance Notes'!$A$1</definedName>
    <definedName name="Guidance_notes_MHBS" localSheetId="38">'T3.6 Guidance Notes'!$A$1</definedName>
    <definedName name="Guidance_notes_MHBS">'T3.11.5 T3.6 Guidance Notes'!$A$1</definedName>
    <definedName name="Guidance_notes_Monocoque_Attachments" localSheetId="31">#REF!</definedName>
    <definedName name="Guidance_notes_Monocoque_Attachments">'Monocoque Attachments Guidance'!$A$1</definedName>
    <definedName name="Guidance_notes_Perimeter_Shear" localSheetId="45">'T4.5 Guidance Notes'!$A$1</definedName>
    <definedName name="Guidance_notes_Perimeter_Shear">'T3.6.11 Guidance Notes'!$A$1</definedName>
    <definedName name="Guidance_notes_SIS" localSheetId="31">#REF!</definedName>
    <definedName name="Guidance_notes_SIS">'T3.15 T3.6 Guidance Notes'!$A$1</definedName>
    <definedName name="Guidance_notes_TSPS" localSheetId="31">#REF!</definedName>
    <definedName name="Guidance_notes_TSPS">'EV4.4 Guidance Notes'!$A$1</definedName>
    <definedName name="Innertable" localSheetId="31">MaterialData!$C$6:$V$11</definedName>
    <definedName name="Innertable" localSheetId="49">MaterialData!$C$6:$V$11</definedName>
    <definedName name="Innertable" localSheetId="32">MaterialData!$C$6:$V$11</definedName>
    <definedName name="Innertable" localSheetId="19">MaterialData!$C$6:$V$11</definedName>
    <definedName name="Innertable">MaterialData!$C$6:$V$11</definedName>
    <definedName name="Lijst" localSheetId="31">'T1.2.1 T4.6 T4.8 Firewall'!$K$6:$L$7</definedName>
    <definedName name="Lijst">'T1.2.1 T4.6 T4.8 Firewall'!$K$6:$L$7</definedName>
    <definedName name="Link_to_guidance_notes" localSheetId="31">#REF!</definedName>
    <definedName name="Link_to_guidance_notes">#REF!</definedName>
    <definedName name="Link_to_guidance_notes__Front_Hoop__FH__attachments" localSheetId="31">#REF!</definedName>
    <definedName name="Link_to_guidance_notes__Front_Hoop__FH__attachments">'Front Hoop Attachment Guidance'!$A$1:$S$1</definedName>
    <definedName name="Link_to_guidance_notes_cell_stacks" localSheetId="31">#REF!</definedName>
    <definedName name="Link_to_guidance_notes_cell_stacks">#REF!</definedName>
    <definedName name="Link_to_guidance_notes_TSAC_attachment">'EV5.5 TSAC Attachment Guidance'!$A$1</definedName>
    <definedName name="Material" localSheetId="31">MaterialData!$C$3:$V$3</definedName>
    <definedName name="Material" localSheetId="49">MaterialData!$C$3:$V$3</definedName>
    <definedName name="Material" localSheetId="32">MaterialData!$C$3:$V$3</definedName>
    <definedName name="Material" localSheetId="19">MaterialData!$C$3:$V$3</definedName>
    <definedName name="Material">MaterialData!$C$3:$V$3</definedName>
    <definedName name="Materialname" localSheetId="31">MaterialData!$C$4:$V$4</definedName>
    <definedName name="Materialname">MaterialData!$C$4:$V$4</definedName>
    <definedName name="Materials" localSheetId="31">MaterialData!$C$3:$V$3</definedName>
    <definedName name="Materials" localSheetId="49">MaterialData!$C$3:$V$3</definedName>
    <definedName name="Materials" localSheetId="32">MaterialData!$C$3:$V$3</definedName>
    <definedName name="Materials" localSheetId="19">MaterialData!$C$3:$V$3</definedName>
    <definedName name="Materials">MaterialData!$C$3:$V$3</definedName>
    <definedName name="Metallic_Mats" localSheetId="31">MaterialData!$C$3:$F$3</definedName>
    <definedName name="Metallic_Mats" localSheetId="49">MaterialData!$C$3:$F$3</definedName>
    <definedName name="Metallic_Mats" localSheetId="32">MaterialData!$C$3:$F$3</definedName>
    <definedName name="Metallic_Mats" localSheetId="19">MaterialData!$C$3:$F$3</definedName>
    <definedName name="Metallic_Mats">MaterialData!$C$3:$F$3</definedName>
    <definedName name="Table" localSheetId="31">MaterialData!$B$3:$V$11</definedName>
    <definedName name="Table">MaterialData!$B$3:$V$11</definedName>
    <definedName name="Tube_Type" localSheetId="31">MaterialData!$B$27:$B$28</definedName>
    <definedName name="Tube_Type" localSheetId="19">MaterialData!$B$27:$B$28</definedName>
    <definedName name="Tube_Type">MaterialData!$B$27:$B$28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9" roundtripDataChecksum="OwFxuP9jFhpPaod75FmwHBCemZ0Yo0ggH/jhxIAwb1I="/>
    </ext>
  </extLst>
</workbook>
</file>

<file path=xl/calcChain.xml><?xml version="1.0" encoding="utf-8"?>
<calcChain xmlns="http://schemas.openxmlformats.org/spreadsheetml/2006/main">
  <c r="D91" i="33" l="1"/>
  <c r="D92" i="33" s="1"/>
  <c r="D88" i="33"/>
  <c r="D77" i="33"/>
  <c r="D75" i="33"/>
  <c r="D57" i="33"/>
  <c r="D55" i="33"/>
  <c r="D53" i="33"/>
  <c r="E43" i="33"/>
  <c r="E46" i="33" s="1"/>
  <c r="E39" i="33"/>
  <c r="D79" i="33" l="1"/>
  <c r="E48" i="33"/>
  <c r="E34" i="60" l="1"/>
  <c r="E33" i="60"/>
  <c r="E32" i="60"/>
  <c r="E31" i="60"/>
  <c r="E30" i="60"/>
  <c r="E29" i="60"/>
  <c r="H28" i="60"/>
  <c r="I28" i="60" s="1"/>
  <c r="E27" i="60"/>
  <c r="E26" i="60"/>
  <c r="E25" i="60"/>
  <c r="C25" i="60"/>
  <c r="E24" i="60"/>
  <c r="E35" i="60" s="1"/>
  <c r="C24" i="60"/>
  <c r="C28" i="60" s="1"/>
  <c r="I21" i="60"/>
  <c r="I20" i="60"/>
  <c r="F18" i="60"/>
  <c r="J11" i="60" s="1"/>
  <c r="F7" i="60"/>
  <c r="F12" i="60" s="1" a="1"/>
  <c r="F12" i="60" s="1"/>
  <c r="E7" i="60"/>
  <c r="E10" i="60" s="1" a="1"/>
  <c r="E10" i="60" s="1"/>
  <c r="C7" i="60"/>
  <c r="C11" i="60" s="1" a="1"/>
  <c r="C11" i="60" s="1"/>
  <c r="K6" i="60"/>
  <c r="J6" i="60"/>
  <c r="J10" i="60" s="1"/>
  <c r="J5" i="60"/>
  <c r="Y38" i="35"/>
  <c r="C12" i="60" l="1" a="1"/>
  <c r="C12" i="60" s="1"/>
  <c r="E12" i="60" a="1"/>
  <c r="E12" i="60" s="1"/>
  <c r="E28" i="60"/>
  <c r="C8" i="60" a="1"/>
  <c r="C8" i="60" s="1"/>
  <c r="C9" i="60" a="1"/>
  <c r="C9" i="60" s="1"/>
  <c r="C29" i="60" s="1"/>
  <c r="C10" i="60" a="1"/>
  <c r="C10" i="60" s="1"/>
  <c r="C30" i="60" s="1"/>
  <c r="E11" i="60" a="1"/>
  <c r="E11" i="60" s="1"/>
  <c r="F11" i="60" a="1"/>
  <c r="F11" i="60" s="1"/>
  <c r="L8" i="60"/>
  <c r="E8" i="60" a="1"/>
  <c r="E8" i="60" s="1"/>
  <c r="E9" i="60" a="1"/>
  <c r="E9" i="60" s="1"/>
  <c r="C32" i="60"/>
  <c r="C31" i="60"/>
  <c r="K5" i="60"/>
  <c r="C26" i="60"/>
  <c r="C27" i="60" s="1"/>
  <c r="J8" i="60"/>
  <c r="AU76" i="36"/>
  <c r="AS76" i="36"/>
  <c r="AQ76" i="36"/>
  <c r="AD76" i="36"/>
  <c r="AB76" i="36"/>
  <c r="Z76" i="36"/>
  <c r="M76" i="36"/>
  <c r="K76" i="36"/>
  <c r="I76" i="36"/>
  <c r="X61" i="36"/>
  <c r="X60" i="36"/>
  <c r="X59" i="36"/>
  <c r="AD54" i="36"/>
  <c r="Z54" i="36"/>
  <c r="M54" i="36"/>
  <c r="I54" i="36"/>
  <c r="AU53" i="36"/>
  <c r="AQ53" i="36"/>
  <c r="AO18" i="36"/>
  <c r="P16" i="36"/>
  <c r="AO17" i="36" s="1"/>
  <c r="P15" i="36"/>
  <c r="X17" i="36" s="1"/>
  <c r="X14" i="36"/>
  <c r="X18" i="36" s="1"/>
  <c r="P14" i="36"/>
  <c r="G17" i="36" s="1"/>
  <c r="G14" i="36"/>
  <c r="G18" i="36" s="1"/>
  <c r="C23" i="32"/>
  <c r="L38" i="24"/>
  <c r="K46" i="21"/>
  <c r="BH177" i="10"/>
  <c r="BG177" i="10"/>
  <c r="BF177" i="10"/>
  <c r="BE177" i="10"/>
  <c r="BD177" i="10"/>
  <c r="F11" i="8"/>
  <c r="E11" i="8"/>
  <c r="L9" i="60" l="1"/>
  <c r="J9" i="60"/>
  <c r="J12" i="60" s="1"/>
  <c r="L10" i="60" s="1"/>
  <c r="C33" i="60"/>
  <c r="X65" i="36"/>
  <c r="D76" i="36"/>
  <c r="U54" i="36"/>
  <c r="X64" i="36"/>
  <c r="AL76" i="36"/>
  <c r="D54" i="36"/>
  <c r="X66" i="36"/>
  <c r="U76" i="36"/>
  <c r="AL53" i="36"/>
  <c r="EL28" i="10"/>
  <c r="DU28" i="10"/>
  <c r="DH61" i="56"/>
  <c r="DH60" i="56"/>
  <c r="IK69" i="6"/>
  <c r="C35" i="60" l="1"/>
  <c r="C34" i="60"/>
  <c r="L11" i="60"/>
  <c r="L12" i="60" s="1"/>
  <c r="F26" i="60" s="1"/>
  <c r="L60" i="34"/>
  <c r="M60" i="34" s="1"/>
  <c r="L59" i="34"/>
  <c r="M59" i="34" s="1"/>
  <c r="R5" i="10"/>
  <c r="W53" i="56"/>
  <c r="MD11" i="9"/>
  <c r="MD10" i="9"/>
  <c r="AC34" i="4"/>
  <c r="AD34" i="4"/>
  <c r="AE34" i="4"/>
  <c r="AF34" i="4"/>
  <c r="AC35" i="4"/>
  <c r="AD35" i="4"/>
  <c r="AE35" i="4"/>
  <c r="AF35" i="4"/>
  <c r="AC36" i="4"/>
  <c r="AD36" i="4"/>
  <c r="AE36" i="4"/>
  <c r="AF36" i="4"/>
  <c r="AC37" i="4"/>
  <c r="AD37" i="4"/>
  <c r="AE37" i="4"/>
  <c r="AF37" i="4"/>
  <c r="E38" i="35"/>
  <c r="JX54" i="57"/>
  <c r="JD54" i="57"/>
  <c r="KI3" i="57"/>
  <c r="JX3" i="57"/>
  <c r="JO3" i="57"/>
  <c r="JD3" i="57"/>
  <c r="IJ54" i="57"/>
  <c r="HP54" i="57"/>
  <c r="R11" i="8" s="1"/>
  <c r="GV54" i="57"/>
  <c r="Q8" i="8" s="1"/>
  <c r="Q7" i="8" s="1"/>
  <c r="IU3" i="57"/>
  <c r="IJ3" i="57"/>
  <c r="IA3" i="57"/>
  <c r="HP3" i="57"/>
  <c r="HG3" i="57"/>
  <c r="GV3" i="57"/>
  <c r="AE37" i="10"/>
  <c r="AG33" i="10"/>
  <c r="AF33" i="10"/>
  <c r="AE33" i="10"/>
  <c r="AD33" i="10"/>
  <c r="AG32" i="10"/>
  <c r="AF32" i="10"/>
  <c r="AE32" i="10"/>
  <c r="AD32" i="10"/>
  <c r="K22" i="32"/>
  <c r="I22" i="32"/>
  <c r="G22" i="32"/>
  <c r="E22" i="32"/>
  <c r="C22" i="32"/>
  <c r="K22" i="33"/>
  <c r="I22" i="33"/>
  <c r="G22" i="33"/>
  <c r="E22" i="33"/>
  <c r="C22" i="33"/>
  <c r="L25" i="33"/>
  <c r="J25" i="33"/>
  <c r="H25" i="33"/>
  <c r="F25" i="33"/>
  <c r="D25" i="33"/>
  <c r="L24" i="33"/>
  <c r="J24" i="33"/>
  <c r="H24" i="33"/>
  <c r="F24" i="33"/>
  <c r="D24" i="33"/>
  <c r="L18" i="33"/>
  <c r="J18" i="33"/>
  <c r="H18" i="33"/>
  <c r="F18" i="33"/>
  <c r="D18" i="33"/>
  <c r="L15" i="33"/>
  <c r="J15" i="33"/>
  <c r="H15" i="33"/>
  <c r="F15" i="33"/>
  <c r="D15" i="33"/>
  <c r="L14" i="33"/>
  <c r="J14" i="33"/>
  <c r="H14" i="33"/>
  <c r="F14" i="33"/>
  <c r="D14" i="33"/>
  <c r="F12" i="33"/>
  <c r="L11" i="33"/>
  <c r="J11" i="33"/>
  <c r="H11" i="33"/>
  <c r="F11" i="33"/>
  <c r="D11" i="33"/>
  <c r="L10" i="33"/>
  <c r="J10" i="33"/>
  <c r="H10" i="33"/>
  <c r="F10" i="33"/>
  <c r="D10" i="33"/>
  <c r="K8" i="33"/>
  <c r="I8" i="33"/>
  <c r="G8" i="33"/>
  <c r="E8" i="33"/>
  <c r="C8" i="33"/>
  <c r="L25" i="32"/>
  <c r="J25" i="32"/>
  <c r="H25" i="32"/>
  <c r="F25" i="32"/>
  <c r="D25" i="32"/>
  <c r="L24" i="32"/>
  <c r="J24" i="32"/>
  <c r="H24" i="32"/>
  <c r="F24" i="32"/>
  <c r="D24" i="32"/>
  <c r="L18" i="32"/>
  <c r="J18" i="32"/>
  <c r="H18" i="32"/>
  <c r="F18" i="32"/>
  <c r="D18" i="32"/>
  <c r="L15" i="32"/>
  <c r="J15" i="32"/>
  <c r="H15" i="32"/>
  <c r="F15" i="32"/>
  <c r="D15" i="32"/>
  <c r="L14" i="32"/>
  <c r="J14" i="32"/>
  <c r="H14" i="32"/>
  <c r="F14" i="32"/>
  <c r="D14" i="32"/>
  <c r="F12" i="32"/>
  <c r="L11" i="32"/>
  <c r="J11" i="32"/>
  <c r="H11" i="32"/>
  <c r="F11" i="32"/>
  <c r="D11" i="32"/>
  <c r="L10" i="32"/>
  <c r="J10" i="32"/>
  <c r="H10" i="32"/>
  <c r="F10" i="32"/>
  <c r="D10" i="32"/>
  <c r="K8" i="32"/>
  <c r="I8" i="32"/>
  <c r="E42" i="26"/>
  <c r="E41" i="26"/>
  <c r="E40" i="26"/>
  <c r="DG11" i="10"/>
  <c r="BH11" i="10"/>
  <c r="I11" i="10"/>
  <c r="AS48" i="4"/>
  <c r="AR48" i="4"/>
  <c r="AQ48" i="4"/>
  <c r="AO48" i="4"/>
  <c r="AN48" i="4"/>
  <c r="AM48" i="4"/>
  <c r="AL48" i="4"/>
  <c r="AK48" i="4"/>
  <c r="AJ48" i="4"/>
  <c r="AI48" i="4"/>
  <c r="AH48" i="4"/>
  <c r="AG48" i="4"/>
  <c r="AF48" i="4"/>
  <c r="AE48" i="4"/>
  <c r="AD48" i="4"/>
  <c r="AC48" i="4"/>
  <c r="AS47" i="4"/>
  <c r="AR47" i="4"/>
  <c r="AQ47" i="4"/>
  <c r="AO47" i="4"/>
  <c r="AN47" i="4"/>
  <c r="AM47" i="4"/>
  <c r="AL47" i="4"/>
  <c r="AK47" i="4"/>
  <c r="AJ47" i="4"/>
  <c r="AI47" i="4"/>
  <c r="AH47" i="4"/>
  <c r="AG47" i="4"/>
  <c r="AF47" i="4"/>
  <c r="AE47" i="4"/>
  <c r="AD47" i="4"/>
  <c r="AC47" i="4"/>
  <c r="T43" i="4"/>
  <c r="T41" i="4"/>
  <c r="AS39" i="4"/>
  <c r="AR39" i="4"/>
  <c r="AQ39" i="4"/>
  <c r="AO39" i="4"/>
  <c r="AS38" i="4"/>
  <c r="AR38" i="4"/>
  <c r="AQ38" i="4"/>
  <c r="AO38" i="4"/>
  <c r="AS37" i="4"/>
  <c r="AR37" i="4"/>
  <c r="AQ37" i="4"/>
  <c r="AO37" i="4"/>
  <c r="AN37" i="4"/>
  <c r="AM37" i="4"/>
  <c r="AL37" i="4"/>
  <c r="AK37" i="4"/>
  <c r="AJ37" i="4"/>
  <c r="AI37" i="4"/>
  <c r="AH37" i="4"/>
  <c r="AG37" i="4"/>
  <c r="AS36" i="4"/>
  <c r="AR36" i="4"/>
  <c r="AQ36" i="4"/>
  <c r="AO36" i="4"/>
  <c r="AN36" i="4"/>
  <c r="AM36" i="4"/>
  <c r="AL36" i="4"/>
  <c r="AK36" i="4"/>
  <c r="AJ36" i="4"/>
  <c r="AI36" i="4"/>
  <c r="AH36" i="4"/>
  <c r="AG36" i="4"/>
  <c r="AR35" i="4"/>
  <c r="AQ35" i="4"/>
  <c r="AO35" i="4"/>
  <c r="AS34" i="4"/>
  <c r="AR34" i="4"/>
  <c r="AQ34" i="4"/>
  <c r="AO34" i="4"/>
  <c r="AS32" i="4"/>
  <c r="AR32" i="4"/>
  <c r="AQ32" i="4"/>
  <c r="AO32" i="4"/>
  <c r="AF32" i="4"/>
  <c r="AE32" i="4"/>
  <c r="AD32" i="4"/>
  <c r="AC32" i="4"/>
  <c r="AN31" i="4"/>
  <c r="AM31" i="4"/>
  <c r="AL31" i="4"/>
  <c r="AK31" i="4"/>
  <c r="AJ31" i="4"/>
  <c r="AI31" i="4"/>
  <c r="AH31" i="4"/>
  <c r="AG31" i="4"/>
  <c r="AF31" i="4"/>
  <c r="AE31" i="4"/>
  <c r="AD31" i="4"/>
  <c r="AC31" i="4"/>
  <c r="AN30" i="4"/>
  <c r="AM30" i="4"/>
  <c r="AL30" i="4"/>
  <c r="AK30" i="4"/>
  <c r="AJ30" i="4"/>
  <c r="AI30" i="4"/>
  <c r="AH30" i="4"/>
  <c r="AG30" i="4"/>
  <c r="AF30" i="4"/>
  <c r="AE30" i="4"/>
  <c r="AD30" i="4"/>
  <c r="AC30" i="4"/>
  <c r="AF26" i="4"/>
  <c r="AE26" i="4"/>
  <c r="AD26" i="4"/>
  <c r="AC26" i="4"/>
  <c r="AF25" i="4"/>
  <c r="AE25" i="4"/>
  <c r="AD25" i="4"/>
  <c r="AC25" i="4"/>
  <c r="AF24" i="4"/>
  <c r="AE24" i="4"/>
  <c r="AD24" i="4"/>
  <c r="AC24" i="4"/>
  <c r="G26" i="60" l="1"/>
  <c r="F28" i="60"/>
  <c r="G28" i="60" s="1"/>
  <c r="AE25" i="10"/>
  <c r="AE24" i="10"/>
  <c r="D3" i="10" l="1"/>
  <c r="D3" i="9"/>
  <c r="IH3" i="6"/>
  <c r="HQ3" i="6"/>
  <c r="GZ3" i="6"/>
  <c r="GI3" i="6"/>
  <c r="FR3" i="6"/>
  <c r="FA3" i="6"/>
  <c r="EJ3" i="6"/>
  <c r="DS3" i="6"/>
  <c r="DB3" i="6"/>
  <c r="CK3" i="6"/>
  <c r="BT3" i="6"/>
  <c r="BC3" i="6"/>
  <c r="AL3" i="6"/>
  <c r="U3" i="6"/>
  <c r="D3" i="6"/>
  <c r="AD3" i="6"/>
  <c r="M3" i="6"/>
  <c r="C37" i="37"/>
  <c r="B11" i="37"/>
  <c r="E37" i="37"/>
  <c r="E38" i="37" s="1"/>
  <c r="E31" i="37"/>
  <c r="E22" i="37"/>
  <c r="E23" i="37" s="1"/>
  <c r="C22" i="37"/>
  <c r="D3" i="37" l="1"/>
  <c r="T46" i="4" s="1"/>
  <c r="GK69" i="6"/>
  <c r="GI69" i="6"/>
  <c r="IJ248" i="6"/>
  <c r="IH248" i="6"/>
  <c r="IK247" i="6"/>
  <c r="IJ247" i="6"/>
  <c r="II247" i="6"/>
  <c r="IH247" i="6"/>
  <c r="IK246" i="6"/>
  <c r="IJ246" i="6"/>
  <c r="II246" i="6"/>
  <c r="IH246" i="6"/>
  <c r="IK245" i="6"/>
  <c r="IJ245" i="6"/>
  <c r="II245" i="6"/>
  <c r="IH245" i="6"/>
  <c r="IK244" i="6"/>
  <c r="IJ244" i="6"/>
  <c r="II244" i="6"/>
  <c r="IH244" i="6"/>
  <c r="IK243" i="6"/>
  <c r="IJ243" i="6"/>
  <c r="II243" i="6"/>
  <c r="IH243" i="6"/>
  <c r="IK242" i="6"/>
  <c r="IJ242" i="6"/>
  <c r="II242" i="6"/>
  <c r="IH242" i="6"/>
  <c r="IK241" i="6"/>
  <c r="IJ241" i="6"/>
  <c r="II241" i="6"/>
  <c r="IH241" i="6"/>
  <c r="IK240" i="6"/>
  <c r="IJ240" i="6"/>
  <c r="II240" i="6"/>
  <c r="IH240" i="6"/>
  <c r="IK239" i="6"/>
  <c r="IJ239" i="6"/>
  <c r="II239" i="6"/>
  <c r="IH239" i="6"/>
  <c r="IK238" i="6"/>
  <c r="IJ238" i="6"/>
  <c r="II238" i="6"/>
  <c r="IH238" i="6"/>
  <c r="IK237" i="6"/>
  <c r="IJ237" i="6"/>
  <c r="II237" i="6"/>
  <c r="IH237" i="6"/>
  <c r="IK236" i="6"/>
  <c r="IJ236" i="6"/>
  <c r="II236" i="6"/>
  <c r="IH236" i="6"/>
  <c r="IK235" i="6"/>
  <c r="IJ235" i="6"/>
  <c r="II235" i="6"/>
  <c r="IH235" i="6"/>
  <c r="IK234" i="6"/>
  <c r="IJ234" i="6"/>
  <c r="II234" i="6"/>
  <c r="IH234" i="6"/>
  <c r="II233" i="6"/>
  <c r="IH233" i="6"/>
  <c r="IK232" i="6"/>
  <c r="IJ232" i="6"/>
  <c r="II232" i="6"/>
  <c r="IH232" i="6"/>
  <c r="IK231" i="6"/>
  <c r="IJ231" i="6"/>
  <c r="II231" i="6"/>
  <c r="IH231" i="6"/>
  <c r="IK230" i="6"/>
  <c r="IJ230" i="6"/>
  <c r="II230" i="6"/>
  <c r="IH230" i="6"/>
  <c r="IK229" i="6"/>
  <c r="IJ229" i="6"/>
  <c r="II229" i="6"/>
  <c r="IH229" i="6"/>
  <c r="IK228" i="6"/>
  <c r="IJ228" i="6"/>
  <c r="II228" i="6"/>
  <c r="IH228" i="6"/>
  <c r="IK227" i="6"/>
  <c r="IJ227" i="6"/>
  <c r="II227" i="6"/>
  <c r="IH227" i="6"/>
  <c r="IK226" i="6"/>
  <c r="IJ226" i="6"/>
  <c r="II226" i="6"/>
  <c r="IH226" i="6"/>
  <c r="IK225" i="6"/>
  <c r="IJ225" i="6"/>
  <c r="II225" i="6"/>
  <c r="IH225" i="6"/>
  <c r="IK224" i="6"/>
  <c r="IJ224" i="6"/>
  <c r="II224" i="6"/>
  <c r="IH224" i="6"/>
  <c r="IK223" i="6"/>
  <c r="IJ223" i="6"/>
  <c r="II223" i="6"/>
  <c r="IH223" i="6"/>
  <c r="IK222" i="6"/>
  <c r="IJ222" i="6"/>
  <c r="II222" i="6"/>
  <c r="IH222" i="6"/>
  <c r="IK221" i="6"/>
  <c r="IJ221" i="6"/>
  <c r="II221" i="6"/>
  <c r="IH221" i="6"/>
  <c r="IK220" i="6"/>
  <c r="IJ220" i="6"/>
  <c r="II220" i="6"/>
  <c r="IH220" i="6"/>
  <c r="IK219" i="6"/>
  <c r="IJ219" i="6"/>
  <c r="II219" i="6"/>
  <c r="IH219" i="6"/>
  <c r="IK217" i="6"/>
  <c r="IJ217" i="6"/>
  <c r="II217" i="6"/>
  <c r="IH217" i="6"/>
  <c r="IK216" i="6"/>
  <c r="IJ216" i="6"/>
  <c r="II216" i="6"/>
  <c r="IH216" i="6"/>
  <c r="IK215" i="6"/>
  <c r="IJ215" i="6"/>
  <c r="II215" i="6"/>
  <c r="IH215" i="6"/>
  <c r="IK214" i="6"/>
  <c r="IJ214" i="6"/>
  <c r="II214" i="6"/>
  <c r="IH214" i="6"/>
  <c r="IK213" i="6"/>
  <c r="IJ213" i="6"/>
  <c r="II213" i="6"/>
  <c r="IH213" i="6"/>
  <c r="IK212" i="6"/>
  <c r="IJ212" i="6"/>
  <c r="II212" i="6"/>
  <c r="IH212" i="6"/>
  <c r="IK211" i="6"/>
  <c r="IJ211" i="6"/>
  <c r="II211" i="6"/>
  <c r="IH211" i="6"/>
  <c r="IK210" i="6"/>
  <c r="IJ210" i="6"/>
  <c r="II210" i="6"/>
  <c r="IH210" i="6"/>
  <c r="IK209" i="6"/>
  <c r="IJ209" i="6"/>
  <c r="II209" i="6"/>
  <c r="IH209" i="6"/>
  <c r="IK208" i="6"/>
  <c r="IJ208" i="6"/>
  <c r="II208" i="6"/>
  <c r="IH208" i="6"/>
  <c r="IK207" i="6"/>
  <c r="IJ207" i="6"/>
  <c r="II207" i="6"/>
  <c r="IH207" i="6"/>
  <c r="IK206" i="6"/>
  <c r="IJ206" i="6"/>
  <c r="II206" i="6"/>
  <c r="IH206" i="6"/>
  <c r="IK205" i="6"/>
  <c r="IJ205" i="6"/>
  <c r="II205" i="6"/>
  <c r="IH205" i="6"/>
  <c r="IK204" i="6"/>
  <c r="IJ204" i="6"/>
  <c r="II204" i="6"/>
  <c r="IH204" i="6"/>
  <c r="IK202" i="6"/>
  <c r="IJ202" i="6"/>
  <c r="II202" i="6"/>
  <c r="IH202" i="6"/>
  <c r="IK201" i="6"/>
  <c r="IJ201" i="6"/>
  <c r="II201" i="6"/>
  <c r="IH201" i="6"/>
  <c r="IK200" i="6"/>
  <c r="IJ200" i="6"/>
  <c r="II200" i="6"/>
  <c r="IH200" i="6"/>
  <c r="IK199" i="6"/>
  <c r="IJ199" i="6"/>
  <c r="II199" i="6"/>
  <c r="IH199" i="6"/>
  <c r="IK198" i="6"/>
  <c r="IJ198" i="6"/>
  <c r="II198" i="6"/>
  <c r="IH198" i="6"/>
  <c r="IK197" i="6"/>
  <c r="IJ197" i="6"/>
  <c r="II197" i="6"/>
  <c r="IH197" i="6"/>
  <c r="IK196" i="6"/>
  <c r="IJ196" i="6"/>
  <c r="II196" i="6"/>
  <c r="IH196" i="6"/>
  <c r="IK195" i="6"/>
  <c r="IJ195" i="6"/>
  <c r="II195" i="6"/>
  <c r="IH195" i="6"/>
  <c r="IK194" i="6"/>
  <c r="IJ194" i="6"/>
  <c r="II194" i="6"/>
  <c r="IH194" i="6"/>
  <c r="IK193" i="6"/>
  <c r="IJ193" i="6"/>
  <c r="II193" i="6"/>
  <c r="IH193" i="6"/>
  <c r="IK192" i="6"/>
  <c r="IJ192" i="6"/>
  <c r="II192" i="6"/>
  <c r="IH192" i="6"/>
  <c r="IK191" i="6"/>
  <c r="IJ191" i="6"/>
  <c r="II191" i="6"/>
  <c r="IH191" i="6"/>
  <c r="IK190" i="6"/>
  <c r="IJ190" i="6"/>
  <c r="II190" i="6"/>
  <c r="IH190" i="6"/>
  <c r="IK189" i="6"/>
  <c r="IJ189" i="6"/>
  <c r="II189" i="6"/>
  <c r="IH189" i="6"/>
  <c r="IJ188" i="6"/>
  <c r="IH188" i="6"/>
  <c r="IK187" i="6"/>
  <c r="IJ187" i="6"/>
  <c r="II187" i="6"/>
  <c r="IH187" i="6"/>
  <c r="IK186" i="6"/>
  <c r="IJ186" i="6"/>
  <c r="II186" i="6"/>
  <c r="IH186" i="6"/>
  <c r="IK185" i="6"/>
  <c r="IJ185" i="6"/>
  <c r="II185" i="6"/>
  <c r="IH185" i="6"/>
  <c r="IK184" i="6"/>
  <c r="IJ184" i="6"/>
  <c r="II184" i="6"/>
  <c r="IH184" i="6"/>
  <c r="IK183" i="6"/>
  <c r="IJ183" i="6"/>
  <c r="II183" i="6"/>
  <c r="IH183" i="6"/>
  <c r="IK182" i="6"/>
  <c r="IJ182" i="6"/>
  <c r="II182" i="6"/>
  <c r="IH182" i="6"/>
  <c r="IK181" i="6"/>
  <c r="IJ181" i="6"/>
  <c r="II181" i="6"/>
  <c r="IH181" i="6"/>
  <c r="IK180" i="6"/>
  <c r="IJ180" i="6"/>
  <c r="II180" i="6"/>
  <c r="IH180" i="6"/>
  <c r="IK179" i="6"/>
  <c r="IJ179" i="6"/>
  <c r="II179" i="6"/>
  <c r="IH179" i="6"/>
  <c r="IK178" i="6"/>
  <c r="IJ178" i="6"/>
  <c r="II178" i="6"/>
  <c r="IH178" i="6"/>
  <c r="IK177" i="6"/>
  <c r="IJ177" i="6"/>
  <c r="II177" i="6"/>
  <c r="IH177" i="6"/>
  <c r="IK176" i="6"/>
  <c r="IJ176" i="6"/>
  <c r="II176" i="6"/>
  <c r="IH176" i="6"/>
  <c r="IK175" i="6"/>
  <c r="IJ175" i="6"/>
  <c r="II175" i="6"/>
  <c r="IH175" i="6"/>
  <c r="IK174" i="6"/>
  <c r="IJ174" i="6"/>
  <c r="II174" i="6"/>
  <c r="IH174" i="6"/>
  <c r="II173" i="6"/>
  <c r="IH173" i="6"/>
  <c r="IK172" i="6"/>
  <c r="IJ172" i="6"/>
  <c r="II172" i="6"/>
  <c r="IH172" i="6"/>
  <c r="IK171" i="6"/>
  <c r="IJ171" i="6"/>
  <c r="II171" i="6"/>
  <c r="IH171" i="6"/>
  <c r="IK170" i="6"/>
  <c r="IJ170" i="6"/>
  <c r="II170" i="6"/>
  <c r="IH170" i="6"/>
  <c r="IK169" i="6"/>
  <c r="IJ169" i="6"/>
  <c r="II169" i="6"/>
  <c r="IH169" i="6"/>
  <c r="IK168" i="6"/>
  <c r="IJ168" i="6"/>
  <c r="II168" i="6"/>
  <c r="IH168" i="6"/>
  <c r="IK167" i="6"/>
  <c r="IJ167" i="6"/>
  <c r="II167" i="6"/>
  <c r="IH167" i="6"/>
  <c r="IK166" i="6"/>
  <c r="IJ166" i="6"/>
  <c r="II166" i="6"/>
  <c r="IH166" i="6"/>
  <c r="IK165" i="6"/>
  <c r="IJ165" i="6"/>
  <c r="II165" i="6"/>
  <c r="IH165" i="6"/>
  <c r="IK164" i="6"/>
  <c r="IJ164" i="6"/>
  <c r="II164" i="6"/>
  <c r="IH164" i="6"/>
  <c r="IK163" i="6"/>
  <c r="IJ163" i="6"/>
  <c r="II163" i="6"/>
  <c r="IH163" i="6"/>
  <c r="IK162" i="6"/>
  <c r="IJ162" i="6"/>
  <c r="II162" i="6"/>
  <c r="IH162" i="6"/>
  <c r="IK161" i="6"/>
  <c r="IJ161" i="6"/>
  <c r="II161" i="6"/>
  <c r="IH161" i="6"/>
  <c r="IK160" i="6"/>
  <c r="IJ160" i="6"/>
  <c r="II160" i="6"/>
  <c r="IH160" i="6"/>
  <c r="IK159" i="6"/>
  <c r="IJ159" i="6"/>
  <c r="II159" i="6"/>
  <c r="IH159" i="6"/>
  <c r="IK157" i="6"/>
  <c r="IJ157" i="6"/>
  <c r="II157" i="6"/>
  <c r="IH157" i="6"/>
  <c r="IK156" i="6"/>
  <c r="IJ156" i="6"/>
  <c r="II156" i="6"/>
  <c r="IH156" i="6"/>
  <c r="IK155" i="6"/>
  <c r="IJ155" i="6"/>
  <c r="II155" i="6"/>
  <c r="IH155" i="6"/>
  <c r="IK154" i="6"/>
  <c r="IJ154" i="6"/>
  <c r="II154" i="6"/>
  <c r="IH154" i="6"/>
  <c r="IK153" i="6"/>
  <c r="IJ153" i="6"/>
  <c r="II153" i="6"/>
  <c r="IH153" i="6"/>
  <c r="IK152" i="6"/>
  <c r="IJ152" i="6"/>
  <c r="II152" i="6"/>
  <c r="IH152" i="6"/>
  <c r="IK151" i="6"/>
  <c r="IJ151" i="6"/>
  <c r="II151" i="6"/>
  <c r="IH151" i="6"/>
  <c r="IK150" i="6"/>
  <c r="IJ150" i="6"/>
  <c r="II150" i="6"/>
  <c r="IH150" i="6"/>
  <c r="IK149" i="6"/>
  <c r="IJ149" i="6"/>
  <c r="II149" i="6"/>
  <c r="IH149" i="6"/>
  <c r="IK148" i="6"/>
  <c r="IJ148" i="6"/>
  <c r="II148" i="6"/>
  <c r="IH148" i="6"/>
  <c r="IK147" i="6"/>
  <c r="IJ147" i="6"/>
  <c r="II147" i="6"/>
  <c r="IH147" i="6"/>
  <c r="IK146" i="6"/>
  <c r="IJ146" i="6"/>
  <c r="II146" i="6"/>
  <c r="IH146" i="6"/>
  <c r="IK145" i="6"/>
  <c r="IJ145" i="6"/>
  <c r="II145" i="6"/>
  <c r="IH145" i="6"/>
  <c r="IK144" i="6"/>
  <c r="IJ144" i="6"/>
  <c r="II144" i="6"/>
  <c r="IH144" i="6"/>
  <c r="II143" i="6"/>
  <c r="IH143" i="6"/>
  <c r="IK142" i="6"/>
  <c r="IJ142" i="6"/>
  <c r="II142" i="6"/>
  <c r="IH142" i="6"/>
  <c r="IK141" i="6"/>
  <c r="IJ141" i="6"/>
  <c r="II141" i="6"/>
  <c r="IH141" i="6"/>
  <c r="IK140" i="6"/>
  <c r="IJ140" i="6"/>
  <c r="II140" i="6"/>
  <c r="IH140" i="6"/>
  <c r="IK139" i="6"/>
  <c r="IJ139" i="6"/>
  <c r="II139" i="6"/>
  <c r="IH139" i="6"/>
  <c r="IK138" i="6"/>
  <c r="IJ138" i="6"/>
  <c r="II138" i="6"/>
  <c r="IH138" i="6"/>
  <c r="IK137" i="6"/>
  <c r="IJ137" i="6"/>
  <c r="II137" i="6"/>
  <c r="IH137" i="6"/>
  <c r="IK136" i="6"/>
  <c r="IJ136" i="6"/>
  <c r="II136" i="6"/>
  <c r="IH136" i="6"/>
  <c r="IK135" i="6"/>
  <c r="IJ135" i="6"/>
  <c r="II135" i="6"/>
  <c r="IH135" i="6"/>
  <c r="IK134" i="6"/>
  <c r="IJ134" i="6"/>
  <c r="II134" i="6"/>
  <c r="IH134" i="6"/>
  <c r="IK133" i="6"/>
  <c r="IJ133" i="6"/>
  <c r="II133" i="6"/>
  <c r="IH133" i="6"/>
  <c r="IK132" i="6"/>
  <c r="IJ132" i="6"/>
  <c r="II132" i="6"/>
  <c r="IH132" i="6"/>
  <c r="IK131" i="6"/>
  <c r="IJ131" i="6"/>
  <c r="II131" i="6"/>
  <c r="IH131" i="6"/>
  <c r="IK130" i="6"/>
  <c r="IJ130" i="6"/>
  <c r="II130" i="6"/>
  <c r="IH130" i="6"/>
  <c r="IK129" i="6"/>
  <c r="IJ129" i="6"/>
  <c r="II129" i="6"/>
  <c r="IH129" i="6"/>
  <c r="IJ128" i="6"/>
  <c r="IH128" i="6"/>
  <c r="IK127" i="6"/>
  <c r="IJ127" i="6"/>
  <c r="II127" i="6"/>
  <c r="IH127" i="6"/>
  <c r="IK126" i="6"/>
  <c r="IJ126" i="6"/>
  <c r="II126" i="6"/>
  <c r="IH126" i="6"/>
  <c r="IK125" i="6"/>
  <c r="IJ125" i="6"/>
  <c r="II125" i="6"/>
  <c r="IH125" i="6"/>
  <c r="IK124" i="6"/>
  <c r="IJ124" i="6"/>
  <c r="II124" i="6"/>
  <c r="IH124" i="6"/>
  <c r="IK123" i="6"/>
  <c r="IJ123" i="6"/>
  <c r="II123" i="6"/>
  <c r="IH123" i="6"/>
  <c r="IK122" i="6"/>
  <c r="IJ122" i="6"/>
  <c r="II122" i="6"/>
  <c r="IH122" i="6"/>
  <c r="IK121" i="6"/>
  <c r="IJ121" i="6"/>
  <c r="II121" i="6"/>
  <c r="IH121" i="6"/>
  <c r="IK120" i="6"/>
  <c r="IJ120" i="6"/>
  <c r="II120" i="6"/>
  <c r="IH120" i="6"/>
  <c r="IK119" i="6"/>
  <c r="IJ119" i="6"/>
  <c r="II119" i="6"/>
  <c r="IH119" i="6"/>
  <c r="IK118" i="6"/>
  <c r="IJ118" i="6"/>
  <c r="II118" i="6"/>
  <c r="IH118" i="6"/>
  <c r="IK117" i="6"/>
  <c r="IJ117" i="6"/>
  <c r="II117" i="6"/>
  <c r="IH117" i="6"/>
  <c r="IK116" i="6"/>
  <c r="IJ116" i="6"/>
  <c r="II116" i="6"/>
  <c r="IH116" i="6"/>
  <c r="IK115" i="6"/>
  <c r="IJ115" i="6"/>
  <c r="II115" i="6"/>
  <c r="IH115" i="6"/>
  <c r="IK114" i="6"/>
  <c r="IJ114" i="6"/>
  <c r="II114" i="6"/>
  <c r="IH114" i="6"/>
  <c r="IK112" i="6"/>
  <c r="IJ112" i="6"/>
  <c r="II112" i="6"/>
  <c r="IH112" i="6"/>
  <c r="IK111" i="6"/>
  <c r="IJ111" i="6"/>
  <c r="II111" i="6"/>
  <c r="IH111" i="6"/>
  <c r="IK110" i="6"/>
  <c r="IJ110" i="6"/>
  <c r="II110" i="6"/>
  <c r="IH110" i="6"/>
  <c r="IK109" i="6"/>
  <c r="IJ109" i="6"/>
  <c r="II109" i="6"/>
  <c r="IH109" i="6"/>
  <c r="IK108" i="6"/>
  <c r="IJ108" i="6"/>
  <c r="II108" i="6"/>
  <c r="IH108" i="6"/>
  <c r="IK107" i="6"/>
  <c r="IJ107" i="6"/>
  <c r="II107" i="6"/>
  <c r="IH107" i="6"/>
  <c r="IK106" i="6"/>
  <c r="IJ106" i="6"/>
  <c r="II106" i="6"/>
  <c r="IH106" i="6"/>
  <c r="IK105" i="6"/>
  <c r="IJ105" i="6"/>
  <c r="II105" i="6"/>
  <c r="IH105" i="6"/>
  <c r="IK104" i="6"/>
  <c r="IJ104" i="6"/>
  <c r="II104" i="6"/>
  <c r="IH104" i="6"/>
  <c r="IK103" i="6"/>
  <c r="IJ103" i="6"/>
  <c r="II103" i="6"/>
  <c r="IH103" i="6"/>
  <c r="IK102" i="6"/>
  <c r="IJ102" i="6"/>
  <c r="II102" i="6"/>
  <c r="IH102" i="6"/>
  <c r="IK101" i="6"/>
  <c r="IJ101" i="6"/>
  <c r="II101" i="6"/>
  <c r="IH101" i="6"/>
  <c r="IK100" i="6"/>
  <c r="IJ100" i="6"/>
  <c r="II100" i="6"/>
  <c r="IH100" i="6"/>
  <c r="IK99" i="6"/>
  <c r="IJ99" i="6"/>
  <c r="II99" i="6"/>
  <c r="IH99" i="6"/>
  <c r="IK97" i="6"/>
  <c r="IJ97" i="6"/>
  <c r="II97" i="6"/>
  <c r="IH97" i="6"/>
  <c r="IK96" i="6"/>
  <c r="IJ96" i="6"/>
  <c r="II96" i="6"/>
  <c r="IH96" i="6"/>
  <c r="IK95" i="6"/>
  <c r="IJ95" i="6"/>
  <c r="II95" i="6"/>
  <c r="IH95" i="6"/>
  <c r="IK94" i="6"/>
  <c r="IJ94" i="6"/>
  <c r="II94" i="6"/>
  <c r="IH94" i="6"/>
  <c r="IK93" i="6"/>
  <c r="IJ93" i="6"/>
  <c r="II93" i="6"/>
  <c r="IH93" i="6"/>
  <c r="IK92" i="6"/>
  <c r="IJ92" i="6"/>
  <c r="II92" i="6"/>
  <c r="IH92" i="6"/>
  <c r="IK91" i="6"/>
  <c r="IJ91" i="6"/>
  <c r="II91" i="6"/>
  <c r="IH91" i="6"/>
  <c r="IK90" i="6"/>
  <c r="IJ90" i="6"/>
  <c r="II90" i="6"/>
  <c r="IH90" i="6"/>
  <c r="IK89" i="6"/>
  <c r="IJ89" i="6"/>
  <c r="II89" i="6"/>
  <c r="IH89" i="6"/>
  <c r="IK88" i="6"/>
  <c r="IJ88" i="6"/>
  <c r="II88" i="6"/>
  <c r="IH88" i="6"/>
  <c r="IK87" i="6"/>
  <c r="IJ87" i="6"/>
  <c r="II87" i="6"/>
  <c r="IH87" i="6"/>
  <c r="IK86" i="6"/>
  <c r="IJ86" i="6"/>
  <c r="II86" i="6"/>
  <c r="IH86" i="6"/>
  <c r="IK85" i="6"/>
  <c r="IJ85" i="6"/>
  <c r="II85" i="6"/>
  <c r="IH85" i="6"/>
  <c r="IK84" i="6"/>
  <c r="IJ84" i="6"/>
  <c r="II84" i="6"/>
  <c r="IH84" i="6"/>
  <c r="II83" i="6"/>
  <c r="IH83" i="6"/>
  <c r="IK82" i="6"/>
  <c r="IJ82" i="6"/>
  <c r="II82" i="6"/>
  <c r="IH82" i="6"/>
  <c r="IK81" i="6"/>
  <c r="IJ81" i="6"/>
  <c r="II81" i="6"/>
  <c r="IH81" i="6"/>
  <c r="IK80" i="6"/>
  <c r="IJ80" i="6"/>
  <c r="II80" i="6"/>
  <c r="IH80" i="6"/>
  <c r="IK79" i="6"/>
  <c r="IJ79" i="6"/>
  <c r="II79" i="6"/>
  <c r="IH79" i="6"/>
  <c r="IK78" i="6"/>
  <c r="IJ78" i="6"/>
  <c r="II78" i="6"/>
  <c r="IH78" i="6"/>
  <c r="IK77" i="6"/>
  <c r="IJ77" i="6"/>
  <c r="II77" i="6"/>
  <c r="IH77" i="6"/>
  <c r="IK76" i="6"/>
  <c r="IJ76" i="6"/>
  <c r="II76" i="6"/>
  <c r="IH76" i="6"/>
  <c r="IK75" i="6"/>
  <c r="IJ75" i="6"/>
  <c r="II75" i="6"/>
  <c r="IH75" i="6"/>
  <c r="IK74" i="6"/>
  <c r="IJ74" i="6"/>
  <c r="II74" i="6"/>
  <c r="IH74" i="6"/>
  <c r="IK73" i="6"/>
  <c r="IJ73" i="6"/>
  <c r="II73" i="6"/>
  <c r="IH73" i="6"/>
  <c r="IK72" i="6"/>
  <c r="IJ72" i="6"/>
  <c r="II72" i="6"/>
  <c r="IH72" i="6"/>
  <c r="IK71" i="6"/>
  <c r="IJ71" i="6"/>
  <c r="II71" i="6"/>
  <c r="IH71" i="6"/>
  <c r="IK70" i="6"/>
  <c r="IJ70" i="6"/>
  <c r="II70" i="6"/>
  <c r="IH70" i="6"/>
  <c r="IJ69" i="6"/>
  <c r="II69" i="6"/>
  <c r="IH69" i="6"/>
  <c r="HS248" i="6"/>
  <c r="HQ248" i="6"/>
  <c r="HT247" i="6"/>
  <c r="HS247" i="6"/>
  <c r="HR247" i="6"/>
  <c r="HQ247" i="6"/>
  <c r="HT246" i="6"/>
  <c r="HS246" i="6"/>
  <c r="HR246" i="6"/>
  <c r="HQ246" i="6"/>
  <c r="HT245" i="6"/>
  <c r="HS245" i="6"/>
  <c r="HR245" i="6"/>
  <c r="HQ245" i="6"/>
  <c r="HT244" i="6"/>
  <c r="HS244" i="6"/>
  <c r="HR244" i="6"/>
  <c r="HQ244" i="6"/>
  <c r="HT243" i="6"/>
  <c r="HS243" i="6"/>
  <c r="HR243" i="6"/>
  <c r="HQ243" i="6"/>
  <c r="HT242" i="6"/>
  <c r="HS242" i="6"/>
  <c r="HR242" i="6"/>
  <c r="HQ242" i="6"/>
  <c r="HT241" i="6"/>
  <c r="HS241" i="6"/>
  <c r="HR241" i="6"/>
  <c r="HQ241" i="6"/>
  <c r="HT240" i="6"/>
  <c r="HS240" i="6"/>
  <c r="HR240" i="6"/>
  <c r="HQ240" i="6"/>
  <c r="HT239" i="6"/>
  <c r="HS239" i="6"/>
  <c r="HR239" i="6"/>
  <c r="HQ239" i="6"/>
  <c r="HT238" i="6"/>
  <c r="HS238" i="6"/>
  <c r="HR238" i="6"/>
  <c r="HQ238" i="6"/>
  <c r="HT237" i="6"/>
  <c r="HS237" i="6"/>
  <c r="HR237" i="6"/>
  <c r="HQ237" i="6"/>
  <c r="HT236" i="6"/>
  <c r="HS236" i="6"/>
  <c r="HR236" i="6"/>
  <c r="HQ236" i="6"/>
  <c r="HT235" i="6"/>
  <c r="HS235" i="6"/>
  <c r="HR235" i="6"/>
  <c r="HQ235" i="6"/>
  <c r="HT234" i="6"/>
  <c r="HS234" i="6"/>
  <c r="HR234" i="6"/>
  <c r="HQ234" i="6"/>
  <c r="HR233" i="6"/>
  <c r="HQ233" i="6"/>
  <c r="HT232" i="6"/>
  <c r="HS232" i="6"/>
  <c r="HR232" i="6"/>
  <c r="HQ232" i="6"/>
  <c r="HT231" i="6"/>
  <c r="HS231" i="6"/>
  <c r="HR231" i="6"/>
  <c r="HQ231" i="6"/>
  <c r="HT230" i="6"/>
  <c r="HS230" i="6"/>
  <c r="HR230" i="6"/>
  <c r="HQ230" i="6"/>
  <c r="HT229" i="6"/>
  <c r="HS229" i="6"/>
  <c r="HR229" i="6"/>
  <c r="HQ229" i="6"/>
  <c r="HT228" i="6"/>
  <c r="HS228" i="6"/>
  <c r="HR228" i="6"/>
  <c r="HQ228" i="6"/>
  <c r="HT227" i="6"/>
  <c r="HS227" i="6"/>
  <c r="HR227" i="6"/>
  <c r="HQ227" i="6"/>
  <c r="HT226" i="6"/>
  <c r="HS226" i="6"/>
  <c r="HR226" i="6"/>
  <c r="HQ226" i="6"/>
  <c r="HT225" i="6"/>
  <c r="HS225" i="6"/>
  <c r="HR225" i="6"/>
  <c r="HQ225" i="6"/>
  <c r="HT224" i="6"/>
  <c r="HS224" i="6"/>
  <c r="HR224" i="6"/>
  <c r="HQ224" i="6"/>
  <c r="HT223" i="6"/>
  <c r="HS223" i="6"/>
  <c r="HR223" i="6"/>
  <c r="HQ223" i="6"/>
  <c r="HT222" i="6"/>
  <c r="HS222" i="6"/>
  <c r="HR222" i="6"/>
  <c r="HQ222" i="6"/>
  <c r="HT221" i="6"/>
  <c r="HS221" i="6"/>
  <c r="HR221" i="6"/>
  <c r="HQ221" i="6"/>
  <c r="HT220" i="6"/>
  <c r="HS220" i="6"/>
  <c r="HR220" i="6"/>
  <c r="HQ220" i="6"/>
  <c r="HT219" i="6"/>
  <c r="HS219" i="6"/>
  <c r="HR219" i="6"/>
  <c r="HQ219" i="6"/>
  <c r="HT217" i="6"/>
  <c r="HS217" i="6"/>
  <c r="HR217" i="6"/>
  <c r="HQ217" i="6"/>
  <c r="HT216" i="6"/>
  <c r="HS216" i="6"/>
  <c r="HR216" i="6"/>
  <c r="HQ216" i="6"/>
  <c r="HT215" i="6"/>
  <c r="HS215" i="6"/>
  <c r="HR215" i="6"/>
  <c r="HQ215" i="6"/>
  <c r="HT214" i="6"/>
  <c r="HS214" i="6"/>
  <c r="HR214" i="6"/>
  <c r="HQ214" i="6"/>
  <c r="HT213" i="6"/>
  <c r="HS213" i="6"/>
  <c r="HR213" i="6"/>
  <c r="HQ213" i="6"/>
  <c r="HT212" i="6"/>
  <c r="HS212" i="6"/>
  <c r="HR212" i="6"/>
  <c r="HQ212" i="6"/>
  <c r="HT211" i="6"/>
  <c r="HS211" i="6"/>
  <c r="HR211" i="6"/>
  <c r="HQ211" i="6"/>
  <c r="HT210" i="6"/>
  <c r="HS210" i="6"/>
  <c r="HR210" i="6"/>
  <c r="HQ210" i="6"/>
  <c r="HT209" i="6"/>
  <c r="HS209" i="6"/>
  <c r="HR209" i="6"/>
  <c r="HQ209" i="6"/>
  <c r="HT208" i="6"/>
  <c r="HS208" i="6"/>
  <c r="HR208" i="6"/>
  <c r="HQ208" i="6"/>
  <c r="HT207" i="6"/>
  <c r="HS207" i="6"/>
  <c r="HR207" i="6"/>
  <c r="HQ207" i="6"/>
  <c r="HT206" i="6"/>
  <c r="HS206" i="6"/>
  <c r="HR206" i="6"/>
  <c r="HQ206" i="6"/>
  <c r="HT205" i="6"/>
  <c r="HS205" i="6"/>
  <c r="HR205" i="6"/>
  <c r="HQ205" i="6"/>
  <c r="HT204" i="6"/>
  <c r="HS204" i="6"/>
  <c r="HR204" i="6"/>
  <c r="HQ204" i="6"/>
  <c r="HT202" i="6"/>
  <c r="HS202" i="6"/>
  <c r="HR202" i="6"/>
  <c r="HQ202" i="6"/>
  <c r="HT201" i="6"/>
  <c r="HS201" i="6"/>
  <c r="HR201" i="6"/>
  <c r="HQ201" i="6"/>
  <c r="HT200" i="6"/>
  <c r="HS200" i="6"/>
  <c r="HR200" i="6"/>
  <c r="HQ200" i="6"/>
  <c r="HT199" i="6"/>
  <c r="HS199" i="6"/>
  <c r="HR199" i="6"/>
  <c r="HQ199" i="6"/>
  <c r="HT198" i="6"/>
  <c r="HS198" i="6"/>
  <c r="HR198" i="6"/>
  <c r="HQ198" i="6"/>
  <c r="HT197" i="6"/>
  <c r="HS197" i="6"/>
  <c r="HR197" i="6"/>
  <c r="HQ197" i="6"/>
  <c r="HT196" i="6"/>
  <c r="HS196" i="6"/>
  <c r="HR196" i="6"/>
  <c r="HQ196" i="6"/>
  <c r="HT195" i="6"/>
  <c r="HS195" i="6"/>
  <c r="HR195" i="6"/>
  <c r="HQ195" i="6"/>
  <c r="HT194" i="6"/>
  <c r="HS194" i="6"/>
  <c r="HR194" i="6"/>
  <c r="HQ194" i="6"/>
  <c r="HT193" i="6"/>
  <c r="HS193" i="6"/>
  <c r="HR193" i="6"/>
  <c r="HQ193" i="6"/>
  <c r="HT192" i="6"/>
  <c r="HS192" i="6"/>
  <c r="HR192" i="6"/>
  <c r="HQ192" i="6"/>
  <c r="HT191" i="6"/>
  <c r="HS191" i="6"/>
  <c r="HR191" i="6"/>
  <c r="HQ191" i="6"/>
  <c r="HT190" i="6"/>
  <c r="HS190" i="6"/>
  <c r="HR190" i="6"/>
  <c r="HQ190" i="6"/>
  <c r="HT189" i="6"/>
  <c r="HS189" i="6"/>
  <c r="HR189" i="6"/>
  <c r="HQ189" i="6"/>
  <c r="HS188" i="6"/>
  <c r="HQ188" i="6"/>
  <c r="HT187" i="6"/>
  <c r="HS187" i="6"/>
  <c r="HR187" i="6"/>
  <c r="HQ187" i="6"/>
  <c r="HT186" i="6"/>
  <c r="HS186" i="6"/>
  <c r="HR186" i="6"/>
  <c r="HQ186" i="6"/>
  <c r="HT185" i="6"/>
  <c r="HS185" i="6"/>
  <c r="HR185" i="6"/>
  <c r="HQ185" i="6"/>
  <c r="HT184" i="6"/>
  <c r="HS184" i="6"/>
  <c r="HR184" i="6"/>
  <c r="HQ184" i="6"/>
  <c r="HT183" i="6"/>
  <c r="HS183" i="6"/>
  <c r="HR183" i="6"/>
  <c r="HQ183" i="6"/>
  <c r="HT182" i="6"/>
  <c r="HS182" i="6"/>
  <c r="HR182" i="6"/>
  <c r="HQ182" i="6"/>
  <c r="HT181" i="6"/>
  <c r="HS181" i="6"/>
  <c r="HR181" i="6"/>
  <c r="HQ181" i="6"/>
  <c r="HT180" i="6"/>
  <c r="HS180" i="6"/>
  <c r="HR180" i="6"/>
  <c r="HQ180" i="6"/>
  <c r="HT179" i="6"/>
  <c r="HS179" i="6"/>
  <c r="HR179" i="6"/>
  <c r="HQ179" i="6"/>
  <c r="HT178" i="6"/>
  <c r="HS178" i="6"/>
  <c r="HR178" i="6"/>
  <c r="HQ178" i="6"/>
  <c r="HT177" i="6"/>
  <c r="HS177" i="6"/>
  <c r="HR177" i="6"/>
  <c r="HQ177" i="6"/>
  <c r="HT176" i="6"/>
  <c r="HS176" i="6"/>
  <c r="HR176" i="6"/>
  <c r="HQ176" i="6"/>
  <c r="HT175" i="6"/>
  <c r="HS175" i="6"/>
  <c r="HR175" i="6"/>
  <c r="HQ175" i="6"/>
  <c r="HT174" i="6"/>
  <c r="HS174" i="6"/>
  <c r="HR174" i="6"/>
  <c r="HQ174" i="6"/>
  <c r="HR173" i="6"/>
  <c r="HQ173" i="6"/>
  <c r="HT172" i="6"/>
  <c r="HS172" i="6"/>
  <c r="HR172" i="6"/>
  <c r="HQ172" i="6"/>
  <c r="HT171" i="6"/>
  <c r="HS171" i="6"/>
  <c r="HR171" i="6"/>
  <c r="HQ171" i="6"/>
  <c r="HT170" i="6"/>
  <c r="HS170" i="6"/>
  <c r="HR170" i="6"/>
  <c r="HQ170" i="6"/>
  <c r="HT169" i="6"/>
  <c r="HS169" i="6"/>
  <c r="HR169" i="6"/>
  <c r="HQ169" i="6"/>
  <c r="HT168" i="6"/>
  <c r="HS168" i="6"/>
  <c r="HR168" i="6"/>
  <c r="HQ168" i="6"/>
  <c r="HT167" i="6"/>
  <c r="HS167" i="6"/>
  <c r="HR167" i="6"/>
  <c r="HQ167" i="6"/>
  <c r="HT166" i="6"/>
  <c r="HS166" i="6"/>
  <c r="HR166" i="6"/>
  <c r="HQ166" i="6"/>
  <c r="HT165" i="6"/>
  <c r="HS165" i="6"/>
  <c r="HR165" i="6"/>
  <c r="HQ165" i="6"/>
  <c r="HT164" i="6"/>
  <c r="HS164" i="6"/>
  <c r="HR164" i="6"/>
  <c r="HQ164" i="6"/>
  <c r="HT163" i="6"/>
  <c r="HS163" i="6"/>
  <c r="HR163" i="6"/>
  <c r="HQ163" i="6"/>
  <c r="HT162" i="6"/>
  <c r="HS162" i="6"/>
  <c r="HR162" i="6"/>
  <c r="HQ162" i="6"/>
  <c r="HT161" i="6"/>
  <c r="HS161" i="6"/>
  <c r="HR161" i="6"/>
  <c r="HQ161" i="6"/>
  <c r="HT160" i="6"/>
  <c r="HS160" i="6"/>
  <c r="HR160" i="6"/>
  <c r="HQ160" i="6"/>
  <c r="HT159" i="6"/>
  <c r="HS159" i="6"/>
  <c r="HR159" i="6"/>
  <c r="HQ159" i="6"/>
  <c r="HT157" i="6"/>
  <c r="HS157" i="6"/>
  <c r="HR157" i="6"/>
  <c r="HQ157" i="6"/>
  <c r="HT156" i="6"/>
  <c r="HS156" i="6"/>
  <c r="HR156" i="6"/>
  <c r="HQ156" i="6"/>
  <c r="HT155" i="6"/>
  <c r="HS155" i="6"/>
  <c r="HR155" i="6"/>
  <c r="HQ155" i="6"/>
  <c r="HT154" i="6"/>
  <c r="HS154" i="6"/>
  <c r="HR154" i="6"/>
  <c r="HQ154" i="6"/>
  <c r="HT153" i="6"/>
  <c r="HS153" i="6"/>
  <c r="HR153" i="6"/>
  <c r="HQ153" i="6"/>
  <c r="HT152" i="6"/>
  <c r="HS152" i="6"/>
  <c r="HR152" i="6"/>
  <c r="HQ152" i="6"/>
  <c r="HT151" i="6"/>
  <c r="HS151" i="6"/>
  <c r="HR151" i="6"/>
  <c r="HQ151" i="6"/>
  <c r="HT150" i="6"/>
  <c r="HS150" i="6"/>
  <c r="HR150" i="6"/>
  <c r="HQ150" i="6"/>
  <c r="HT149" i="6"/>
  <c r="HS149" i="6"/>
  <c r="HR149" i="6"/>
  <c r="HQ149" i="6"/>
  <c r="HT148" i="6"/>
  <c r="HS148" i="6"/>
  <c r="HR148" i="6"/>
  <c r="HQ148" i="6"/>
  <c r="HT147" i="6"/>
  <c r="HS147" i="6"/>
  <c r="HR147" i="6"/>
  <c r="HQ147" i="6"/>
  <c r="HT146" i="6"/>
  <c r="HS146" i="6"/>
  <c r="HR146" i="6"/>
  <c r="HQ146" i="6"/>
  <c r="HT145" i="6"/>
  <c r="HS145" i="6"/>
  <c r="HR145" i="6"/>
  <c r="HQ145" i="6"/>
  <c r="HT144" i="6"/>
  <c r="HS144" i="6"/>
  <c r="HR144" i="6"/>
  <c r="HQ144" i="6"/>
  <c r="HR143" i="6"/>
  <c r="HQ143" i="6"/>
  <c r="HT142" i="6"/>
  <c r="HS142" i="6"/>
  <c r="HR142" i="6"/>
  <c r="HQ142" i="6"/>
  <c r="HT141" i="6"/>
  <c r="HS141" i="6"/>
  <c r="HR141" i="6"/>
  <c r="HQ141" i="6"/>
  <c r="HT140" i="6"/>
  <c r="HS140" i="6"/>
  <c r="HR140" i="6"/>
  <c r="HQ140" i="6"/>
  <c r="HT139" i="6"/>
  <c r="HS139" i="6"/>
  <c r="HR139" i="6"/>
  <c r="HQ139" i="6"/>
  <c r="HT138" i="6"/>
  <c r="HS138" i="6"/>
  <c r="HR138" i="6"/>
  <c r="HQ138" i="6"/>
  <c r="HT137" i="6"/>
  <c r="HS137" i="6"/>
  <c r="HR137" i="6"/>
  <c r="HQ137" i="6"/>
  <c r="HT136" i="6"/>
  <c r="HS136" i="6"/>
  <c r="HR136" i="6"/>
  <c r="HQ136" i="6"/>
  <c r="HT135" i="6"/>
  <c r="HS135" i="6"/>
  <c r="HR135" i="6"/>
  <c r="HQ135" i="6"/>
  <c r="HT134" i="6"/>
  <c r="HS134" i="6"/>
  <c r="HR134" i="6"/>
  <c r="HQ134" i="6"/>
  <c r="HT133" i="6"/>
  <c r="HS133" i="6"/>
  <c r="HR133" i="6"/>
  <c r="HQ133" i="6"/>
  <c r="HT132" i="6"/>
  <c r="HS132" i="6"/>
  <c r="HR132" i="6"/>
  <c r="HQ132" i="6"/>
  <c r="HT131" i="6"/>
  <c r="HS131" i="6"/>
  <c r="HR131" i="6"/>
  <c r="HQ131" i="6"/>
  <c r="HT130" i="6"/>
  <c r="HS130" i="6"/>
  <c r="HR130" i="6"/>
  <c r="HQ130" i="6"/>
  <c r="HT129" i="6"/>
  <c r="HS129" i="6"/>
  <c r="HR129" i="6"/>
  <c r="HQ129" i="6"/>
  <c r="HS128" i="6"/>
  <c r="HQ128" i="6"/>
  <c r="HT127" i="6"/>
  <c r="HS127" i="6"/>
  <c r="HR127" i="6"/>
  <c r="HQ127" i="6"/>
  <c r="HT126" i="6"/>
  <c r="HS126" i="6"/>
  <c r="HR126" i="6"/>
  <c r="HQ126" i="6"/>
  <c r="HT125" i="6"/>
  <c r="HS125" i="6"/>
  <c r="HR125" i="6"/>
  <c r="HQ125" i="6"/>
  <c r="HT124" i="6"/>
  <c r="HS124" i="6"/>
  <c r="HR124" i="6"/>
  <c r="HQ124" i="6"/>
  <c r="HT123" i="6"/>
  <c r="HS123" i="6"/>
  <c r="HR123" i="6"/>
  <c r="HQ123" i="6"/>
  <c r="HT122" i="6"/>
  <c r="HS122" i="6"/>
  <c r="HR122" i="6"/>
  <c r="HQ122" i="6"/>
  <c r="HT121" i="6"/>
  <c r="HS121" i="6"/>
  <c r="HR121" i="6"/>
  <c r="HQ121" i="6"/>
  <c r="HT120" i="6"/>
  <c r="HS120" i="6"/>
  <c r="HR120" i="6"/>
  <c r="HQ120" i="6"/>
  <c r="HT119" i="6"/>
  <c r="HS119" i="6"/>
  <c r="HR119" i="6"/>
  <c r="HQ119" i="6"/>
  <c r="HT118" i="6"/>
  <c r="HS118" i="6"/>
  <c r="HR118" i="6"/>
  <c r="HQ118" i="6"/>
  <c r="HT117" i="6"/>
  <c r="HS117" i="6"/>
  <c r="HR117" i="6"/>
  <c r="HQ117" i="6"/>
  <c r="HT116" i="6"/>
  <c r="HS116" i="6"/>
  <c r="HR116" i="6"/>
  <c r="HQ116" i="6"/>
  <c r="HT115" i="6"/>
  <c r="HS115" i="6"/>
  <c r="HR115" i="6"/>
  <c r="HQ115" i="6"/>
  <c r="HT114" i="6"/>
  <c r="HS114" i="6"/>
  <c r="HR114" i="6"/>
  <c r="HQ114" i="6"/>
  <c r="HT112" i="6"/>
  <c r="HS112" i="6"/>
  <c r="HR112" i="6"/>
  <c r="HQ112" i="6"/>
  <c r="HT111" i="6"/>
  <c r="HS111" i="6"/>
  <c r="HR111" i="6"/>
  <c r="HQ111" i="6"/>
  <c r="HT110" i="6"/>
  <c r="HS110" i="6"/>
  <c r="HR110" i="6"/>
  <c r="HQ110" i="6"/>
  <c r="HT109" i="6"/>
  <c r="HS109" i="6"/>
  <c r="HR109" i="6"/>
  <c r="HQ109" i="6"/>
  <c r="HT108" i="6"/>
  <c r="HS108" i="6"/>
  <c r="HR108" i="6"/>
  <c r="HQ108" i="6"/>
  <c r="HT107" i="6"/>
  <c r="HS107" i="6"/>
  <c r="HR107" i="6"/>
  <c r="HQ107" i="6"/>
  <c r="HT106" i="6"/>
  <c r="HS106" i="6"/>
  <c r="HR106" i="6"/>
  <c r="HQ106" i="6"/>
  <c r="HT105" i="6"/>
  <c r="HS105" i="6"/>
  <c r="HR105" i="6"/>
  <c r="HQ105" i="6"/>
  <c r="HT104" i="6"/>
  <c r="HS104" i="6"/>
  <c r="HR104" i="6"/>
  <c r="HQ104" i="6"/>
  <c r="HT103" i="6"/>
  <c r="HS103" i="6"/>
  <c r="HR103" i="6"/>
  <c r="HQ103" i="6"/>
  <c r="HT102" i="6"/>
  <c r="HS102" i="6"/>
  <c r="HR102" i="6"/>
  <c r="HQ102" i="6"/>
  <c r="HT101" i="6"/>
  <c r="HS101" i="6"/>
  <c r="HR101" i="6"/>
  <c r="HQ101" i="6"/>
  <c r="HT100" i="6"/>
  <c r="HS100" i="6"/>
  <c r="HR100" i="6"/>
  <c r="HQ100" i="6"/>
  <c r="HT99" i="6"/>
  <c r="HS99" i="6"/>
  <c r="HR99" i="6"/>
  <c r="HQ99" i="6"/>
  <c r="HT97" i="6"/>
  <c r="HS97" i="6"/>
  <c r="HR97" i="6"/>
  <c r="HQ97" i="6"/>
  <c r="HT96" i="6"/>
  <c r="HS96" i="6"/>
  <c r="HR96" i="6"/>
  <c r="HQ96" i="6"/>
  <c r="HT95" i="6"/>
  <c r="HS95" i="6"/>
  <c r="HR95" i="6"/>
  <c r="HQ95" i="6"/>
  <c r="HT94" i="6"/>
  <c r="HS94" i="6"/>
  <c r="HR94" i="6"/>
  <c r="HQ94" i="6"/>
  <c r="HT93" i="6"/>
  <c r="HS93" i="6"/>
  <c r="HR93" i="6"/>
  <c r="HQ93" i="6"/>
  <c r="HT92" i="6"/>
  <c r="HS92" i="6"/>
  <c r="HR92" i="6"/>
  <c r="HQ92" i="6"/>
  <c r="HT91" i="6"/>
  <c r="HS91" i="6"/>
  <c r="HR91" i="6"/>
  <c r="HQ91" i="6"/>
  <c r="HT90" i="6"/>
  <c r="HS90" i="6"/>
  <c r="HR90" i="6"/>
  <c r="HQ90" i="6"/>
  <c r="HT89" i="6"/>
  <c r="HS89" i="6"/>
  <c r="HR89" i="6"/>
  <c r="HQ89" i="6"/>
  <c r="HT88" i="6"/>
  <c r="HS88" i="6"/>
  <c r="HR88" i="6"/>
  <c r="HQ88" i="6"/>
  <c r="HT87" i="6"/>
  <c r="HS87" i="6"/>
  <c r="HR87" i="6"/>
  <c r="HQ87" i="6"/>
  <c r="HT86" i="6"/>
  <c r="HS86" i="6"/>
  <c r="HR86" i="6"/>
  <c r="HQ86" i="6"/>
  <c r="HT85" i="6"/>
  <c r="HS85" i="6"/>
  <c r="HR85" i="6"/>
  <c r="HQ85" i="6"/>
  <c r="HT84" i="6"/>
  <c r="HS84" i="6"/>
  <c r="HR84" i="6"/>
  <c r="HQ84" i="6"/>
  <c r="HR83" i="6"/>
  <c r="HQ83" i="6"/>
  <c r="HT82" i="6"/>
  <c r="HS82" i="6"/>
  <c r="HR82" i="6"/>
  <c r="HQ82" i="6"/>
  <c r="HT81" i="6"/>
  <c r="HS81" i="6"/>
  <c r="HR81" i="6"/>
  <c r="HQ81" i="6"/>
  <c r="HT80" i="6"/>
  <c r="HS80" i="6"/>
  <c r="HR80" i="6"/>
  <c r="HQ80" i="6"/>
  <c r="HT79" i="6"/>
  <c r="HS79" i="6"/>
  <c r="HR79" i="6"/>
  <c r="HQ79" i="6"/>
  <c r="HT78" i="6"/>
  <c r="HS78" i="6"/>
  <c r="HR78" i="6"/>
  <c r="HQ78" i="6"/>
  <c r="HT77" i="6"/>
  <c r="HS77" i="6"/>
  <c r="HR77" i="6"/>
  <c r="HQ77" i="6"/>
  <c r="HT76" i="6"/>
  <c r="HS76" i="6"/>
  <c r="HR76" i="6"/>
  <c r="HQ76" i="6"/>
  <c r="HT75" i="6"/>
  <c r="HS75" i="6"/>
  <c r="HR75" i="6"/>
  <c r="HQ75" i="6"/>
  <c r="HT74" i="6"/>
  <c r="HS74" i="6"/>
  <c r="HR74" i="6"/>
  <c r="HQ74" i="6"/>
  <c r="HT73" i="6"/>
  <c r="HS73" i="6"/>
  <c r="HR73" i="6"/>
  <c r="HQ73" i="6"/>
  <c r="HT72" i="6"/>
  <c r="HS72" i="6"/>
  <c r="HR72" i="6"/>
  <c r="HQ72" i="6"/>
  <c r="HT71" i="6"/>
  <c r="HS71" i="6"/>
  <c r="HR71" i="6"/>
  <c r="HQ71" i="6"/>
  <c r="HT70" i="6"/>
  <c r="HS70" i="6"/>
  <c r="HR70" i="6"/>
  <c r="HQ70" i="6"/>
  <c r="HT69" i="6"/>
  <c r="HS69" i="6"/>
  <c r="HR69" i="6"/>
  <c r="HQ69" i="6"/>
  <c r="HB248" i="6"/>
  <c r="GZ248" i="6"/>
  <c r="HC247" i="6"/>
  <c r="HB247" i="6"/>
  <c r="HA247" i="6"/>
  <c r="GZ247" i="6"/>
  <c r="HC246" i="6"/>
  <c r="HB246" i="6"/>
  <c r="HA246" i="6"/>
  <c r="GZ246" i="6"/>
  <c r="HC245" i="6"/>
  <c r="HB245" i="6"/>
  <c r="HA245" i="6"/>
  <c r="GZ245" i="6"/>
  <c r="HC244" i="6"/>
  <c r="HB244" i="6"/>
  <c r="HA244" i="6"/>
  <c r="GZ244" i="6"/>
  <c r="HC243" i="6"/>
  <c r="HB243" i="6"/>
  <c r="HA243" i="6"/>
  <c r="GZ243" i="6"/>
  <c r="HC242" i="6"/>
  <c r="HB242" i="6"/>
  <c r="HA242" i="6"/>
  <c r="GZ242" i="6"/>
  <c r="HC241" i="6"/>
  <c r="HB241" i="6"/>
  <c r="HA241" i="6"/>
  <c r="GZ241" i="6"/>
  <c r="HC240" i="6"/>
  <c r="HB240" i="6"/>
  <c r="HA240" i="6"/>
  <c r="GZ240" i="6"/>
  <c r="HC239" i="6"/>
  <c r="HB239" i="6"/>
  <c r="HA239" i="6"/>
  <c r="GZ239" i="6"/>
  <c r="HC238" i="6"/>
  <c r="HB238" i="6"/>
  <c r="HA238" i="6"/>
  <c r="GZ238" i="6"/>
  <c r="HC237" i="6"/>
  <c r="HB237" i="6"/>
  <c r="HA237" i="6"/>
  <c r="GZ237" i="6"/>
  <c r="HC236" i="6"/>
  <c r="HB236" i="6"/>
  <c r="HA236" i="6"/>
  <c r="GZ236" i="6"/>
  <c r="HC235" i="6"/>
  <c r="HB235" i="6"/>
  <c r="HA235" i="6"/>
  <c r="GZ235" i="6"/>
  <c r="HC234" i="6"/>
  <c r="HB234" i="6"/>
  <c r="HA234" i="6"/>
  <c r="GZ234" i="6"/>
  <c r="HA233" i="6"/>
  <c r="GZ233" i="6"/>
  <c r="HC232" i="6"/>
  <c r="HB232" i="6"/>
  <c r="HA232" i="6"/>
  <c r="GZ232" i="6"/>
  <c r="HC231" i="6"/>
  <c r="HB231" i="6"/>
  <c r="HA231" i="6"/>
  <c r="GZ231" i="6"/>
  <c r="HC230" i="6"/>
  <c r="HB230" i="6"/>
  <c r="HA230" i="6"/>
  <c r="GZ230" i="6"/>
  <c r="HC229" i="6"/>
  <c r="HB229" i="6"/>
  <c r="HA229" i="6"/>
  <c r="GZ229" i="6"/>
  <c r="HC228" i="6"/>
  <c r="HB228" i="6"/>
  <c r="HA228" i="6"/>
  <c r="GZ228" i="6"/>
  <c r="HC227" i="6"/>
  <c r="HB227" i="6"/>
  <c r="HA227" i="6"/>
  <c r="GZ227" i="6"/>
  <c r="HC226" i="6"/>
  <c r="HB226" i="6"/>
  <c r="HA226" i="6"/>
  <c r="GZ226" i="6"/>
  <c r="HC225" i="6"/>
  <c r="HB225" i="6"/>
  <c r="HA225" i="6"/>
  <c r="GZ225" i="6"/>
  <c r="HC224" i="6"/>
  <c r="HB224" i="6"/>
  <c r="HA224" i="6"/>
  <c r="GZ224" i="6"/>
  <c r="HC223" i="6"/>
  <c r="HB223" i="6"/>
  <c r="HA223" i="6"/>
  <c r="GZ223" i="6"/>
  <c r="HC222" i="6"/>
  <c r="HB222" i="6"/>
  <c r="HA222" i="6"/>
  <c r="GZ222" i="6"/>
  <c r="HC221" i="6"/>
  <c r="HB221" i="6"/>
  <c r="HA221" i="6"/>
  <c r="GZ221" i="6"/>
  <c r="HC220" i="6"/>
  <c r="HB220" i="6"/>
  <c r="HA220" i="6"/>
  <c r="GZ220" i="6"/>
  <c r="HC219" i="6"/>
  <c r="HB219" i="6"/>
  <c r="HA219" i="6"/>
  <c r="GZ219" i="6"/>
  <c r="HC217" i="6"/>
  <c r="HB217" i="6"/>
  <c r="HA217" i="6"/>
  <c r="GZ217" i="6"/>
  <c r="HC216" i="6"/>
  <c r="HB216" i="6"/>
  <c r="HA216" i="6"/>
  <c r="GZ216" i="6"/>
  <c r="HC215" i="6"/>
  <c r="HB215" i="6"/>
  <c r="HA215" i="6"/>
  <c r="GZ215" i="6"/>
  <c r="HC214" i="6"/>
  <c r="HB214" i="6"/>
  <c r="HA214" i="6"/>
  <c r="GZ214" i="6"/>
  <c r="HC213" i="6"/>
  <c r="HB213" i="6"/>
  <c r="HA213" i="6"/>
  <c r="GZ213" i="6"/>
  <c r="HC212" i="6"/>
  <c r="HB212" i="6"/>
  <c r="HA212" i="6"/>
  <c r="GZ212" i="6"/>
  <c r="HC211" i="6"/>
  <c r="HB211" i="6"/>
  <c r="HA211" i="6"/>
  <c r="GZ211" i="6"/>
  <c r="HC210" i="6"/>
  <c r="HB210" i="6"/>
  <c r="HA210" i="6"/>
  <c r="GZ210" i="6"/>
  <c r="HC209" i="6"/>
  <c r="HB209" i="6"/>
  <c r="HA209" i="6"/>
  <c r="GZ209" i="6"/>
  <c r="HC208" i="6"/>
  <c r="HB208" i="6"/>
  <c r="HA208" i="6"/>
  <c r="GZ208" i="6"/>
  <c r="HC207" i="6"/>
  <c r="HB207" i="6"/>
  <c r="HA207" i="6"/>
  <c r="GZ207" i="6"/>
  <c r="HC206" i="6"/>
  <c r="HB206" i="6"/>
  <c r="HA206" i="6"/>
  <c r="GZ206" i="6"/>
  <c r="HC205" i="6"/>
  <c r="HB205" i="6"/>
  <c r="HA205" i="6"/>
  <c r="GZ205" i="6"/>
  <c r="HC204" i="6"/>
  <c r="HB204" i="6"/>
  <c r="HA204" i="6"/>
  <c r="GZ204" i="6"/>
  <c r="HC202" i="6"/>
  <c r="HB202" i="6"/>
  <c r="HA202" i="6"/>
  <c r="GZ202" i="6"/>
  <c r="HC201" i="6"/>
  <c r="HB201" i="6"/>
  <c r="HA201" i="6"/>
  <c r="GZ201" i="6"/>
  <c r="HC200" i="6"/>
  <c r="HB200" i="6"/>
  <c r="HA200" i="6"/>
  <c r="GZ200" i="6"/>
  <c r="HC199" i="6"/>
  <c r="HB199" i="6"/>
  <c r="HA199" i="6"/>
  <c r="GZ199" i="6"/>
  <c r="HC198" i="6"/>
  <c r="HB198" i="6"/>
  <c r="HA198" i="6"/>
  <c r="GZ198" i="6"/>
  <c r="HC197" i="6"/>
  <c r="HB197" i="6"/>
  <c r="HA197" i="6"/>
  <c r="GZ197" i="6"/>
  <c r="HC196" i="6"/>
  <c r="HB196" i="6"/>
  <c r="HA196" i="6"/>
  <c r="GZ196" i="6"/>
  <c r="HC195" i="6"/>
  <c r="HB195" i="6"/>
  <c r="HA195" i="6"/>
  <c r="GZ195" i="6"/>
  <c r="HC194" i="6"/>
  <c r="HB194" i="6"/>
  <c r="HA194" i="6"/>
  <c r="GZ194" i="6"/>
  <c r="HC193" i="6"/>
  <c r="HB193" i="6"/>
  <c r="HA193" i="6"/>
  <c r="GZ193" i="6"/>
  <c r="HC192" i="6"/>
  <c r="HB192" i="6"/>
  <c r="HA192" i="6"/>
  <c r="GZ192" i="6"/>
  <c r="HC191" i="6"/>
  <c r="HB191" i="6"/>
  <c r="HA191" i="6"/>
  <c r="GZ191" i="6"/>
  <c r="HC190" i="6"/>
  <c r="HB190" i="6"/>
  <c r="HA190" i="6"/>
  <c r="GZ190" i="6"/>
  <c r="HC189" i="6"/>
  <c r="HB189" i="6"/>
  <c r="HA189" i="6"/>
  <c r="GZ189" i="6"/>
  <c r="HB188" i="6"/>
  <c r="GZ188" i="6"/>
  <c r="HC187" i="6"/>
  <c r="HB187" i="6"/>
  <c r="HA187" i="6"/>
  <c r="GZ187" i="6"/>
  <c r="HC186" i="6"/>
  <c r="HB186" i="6"/>
  <c r="HA186" i="6"/>
  <c r="GZ186" i="6"/>
  <c r="HC185" i="6"/>
  <c r="HB185" i="6"/>
  <c r="HA185" i="6"/>
  <c r="GZ185" i="6"/>
  <c r="HC184" i="6"/>
  <c r="HB184" i="6"/>
  <c r="HA184" i="6"/>
  <c r="GZ184" i="6"/>
  <c r="HC183" i="6"/>
  <c r="HB183" i="6"/>
  <c r="HA183" i="6"/>
  <c r="GZ183" i="6"/>
  <c r="HC182" i="6"/>
  <c r="HB182" i="6"/>
  <c r="HA182" i="6"/>
  <c r="GZ182" i="6"/>
  <c r="HC181" i="6"/>
  <c r="HB181" i="6"/>
  <c r="HA181" i="6"/>
  <c r="GZ181" i="6"/>
  <c r="HC180" i="6"/>
  <c r="HB180" i="6"/>
  <c r="HA180" i="6"/>
  <c r="GZ180" i="6"/>
  <c r="HC179" i="6"/>
  <c r="HB179" i="6"/>
  <c r="HA179" i="6"/>
  <c r="GZ179" i="6"/>
  <c r="HC178" i="6"/>
  <c r="HB178" i="6"/>
  <c r="HA178" i="6"/>
  <c r="GZ178" i="6"/>
  <c r="HC177" i="6"/>
  <c r="HB177" i="6"/>
  <c r="HA177" i="6"/>
  <c r="GZ177" i="6"/>
  <c r="HC176" i="6"/>
  <c r="HB176" i="6"/>
  <c r="HA176" i="6"/>
  <c r="GZ176" i="6"/>
  <c r="HC175" i="6"/>
  <c r="HB175" i="6"/>
  <c r="HA175" i="6"/>
  <c r="GZ175" i="6"/>
  <c r="HC174" i="6"/>
  <c r="HB174" i="6"/>
  <c r="HA174" i="6"/>
  <c r="GZ174" i="6"/>
  <c r="HA173" i="6"/>
  <c r="GZ173" i="6"/>
  <c r="HC172" i="6"/>
  <c r="HB172" i="6"/>
  <c r="HA172" i="6"/>
  <c r="GZ172" i="6"/>
  <c r="HC171" i="6"/>
  <c r="HB171" i="6"/>
  <c r="HA171" i="6"/>
  <c r="GZ171" i="6"/>
  <c r="HC170" i="6"/>
  <c r="HB170" i="6"/>
  <c r="HA170" i="6"/>
  <c r="GZ170" i="6"/>
  <c r="HC169" i="6"/>
  <c r="HB169" i="6"/>
  <c r="HA169" i="6"/>
  <c r="GZ169" i="6"/>
  <c r="HC168" i="6"/>
  <c r="HB168" i="6"/>
  <c r="HA168" i="6"/>
  <c r="GZ168" i="6"/>
  <c r="HC167" i="6"/>
  <c r="HB167" i="6"/>
  <c r="HA167" i="6"/>
  <c r="GZ167" i="6"/>
  <c r="HC166" i="6"/>
  <c r="HB166" i="6"/>
  <c r="HA166" i="6"/>
  <c r="GZ166" i="6"/>
  <c r="HC165" i="6"/>
  <c r="HB165" i="6"/>
  <c r="HA165" i="6"/>
  <c r="GZ165" i="6"/>
  <c r="HC164" i="6"/>
  <c r="HB164" i="6"/>
  <c r="HA164" i="6"/>
  <c r="GZ164" i="6"/>
  <c r="HC163" i="6"/>
  <c r="HB163" i="6"/>
  <c r="HA163" i="6"/>
  <c r="GZ163" i="6"/>
  <c r="HC162" i="6"/>
  <c r="HB162" i="6"/>
  <c r="HA162" i="6"/>
  <c r="GZ162" i="6"/>
  <c r="HC161" i="6"/>
  <c r="HB161" i="6"/>
  <c r="HA161" i="6"/>
  <c r="GZ161" i="6"/>
  <c r="HC160" i="6"/>
  <c r="HB160" i="6"/>
  <c r="HA160" i="6"/>
  <c r="GZ160" i="6"/>
  <c r="HC159" i="6"/>
  <c r="HB159" i="6"/>
  <c r="HA159" i="6"/>
  <c r="GZ159" i="6"/>
  <c r="HC157" i="6"/>
  <c r="HB157" i="6"/>
  <c r="HA157" i="6"/>
  <c r="GZ157" i="6"/>
  <c r="HC156" i="6"/>
  <c r="HB156" i="6"/>
  <c r="HA156" i="6"/>
  <c r="GZ156" i="6"/>
  <c r="HC155" i="6"/>
  <c r="HB155" i="6"/>
  <c r="HA155" i="6"/>
  <c r="GZ155" i="6"/>
  <c r="HC154" i="6"/>
  <c r="HB154" i="6"/>
  <c r="HA154" i="6"/>
  <c r="GZ154" i="6"/>
  <c r="HC153" i="6"/>
  <c r="HB153" i="6"/>
  <c r="HA153" i="6"/>
  <c r="GZ153" i="6"/>
  <c r="HC152" i="6"/>
  <c r="HB152" i="6"/>
  <c r="HA152" i="6"/>
  <c r="GZ152" i="6"/>
  <c r="HC151" i="6"/>
  <c r="HB151" i="6"/>
  <c r="HA151" i="6"/>
  <c r="GZ151" i="6"/>
  <c r="HC150" i="6"/>
  <c r="HB150" i="6"/>
  <c r="HA150" i="6"/>
  <c r="GZ150" i="6"/>
  <c r="HC149" i="6"/>
  <c r="HB149" i="6"/>
  <c r="HA149" i="6"/>
  <c r="GZ149" i="6"/>
  <c r="HC148" i="6"/>
  <c r="HB148" i="6"/>
  <c r="HA148" i="6"/>
  <c r="GZ148" i="6"/>
  <c r="HC147" i="6"/>
  <c r="HB147" i="6"/>
  <c r="HA147" i="6"/>
  <c r="GZ147" i="6"/>
  <c r="HC146" i="6"/>
  <c r="HB146" i="6"/>
  <c r="HA146" i="6"/>
  <c r="GZ146" i="6"/>
  <c r="HC145" i="6"/>
  <c r="HB145" i="6"/>
  <c r="HA145" i="6"/>
  <c r="GZ145" i="6"/>
  <c r="HC144" i="6"/>
  <c r="HB144" i="6"/>
  <c r="HA144" i="6"/>
  <c r="GZ144" i="6"/>
  <c r="HA143" i="6"/>
  <c r="GZ143" i="6"/>
  <c r="HC142" i="6"/>
  <c r="HB142" i="6"/>
  <c r="HA142" i="6"/>
  <c r="GZ142" i="6"/>
  <c r="HC141" i="6"/>
  <c r="HB141" i="6"/>
  <c r="HA141" i="6"/>
  <c r="GZ141" i="6"/>
  <c r="HC140" i="6"/>
  <c r="HB140" i="6"/>
  <c r="HA140" i="6"/>
  <c r="GZ140" i="6"/>
  <c r="HC139" i="6"/>
  <c r="HB139" i="6"/>
  <c r="HA139" i="6"/>
  <c r="GZ139" i="6"/>
  <c r="HC138" i="6"/>
  <c r="HB138" i="6"/>
  <c r="HA138" i="6"/>
  <c r="GZ138" i="6"/>
  <c r="HC137" i="6"/>
  <c r="HB137" i="6"/>
  <c r="HA137" i="6"/>
  <c r="GZ137" i="6"/>
  <c r="HC136" i="6"/>
  <c r="HB136" i="6"/>
  <c r="HA136" i="6"/>
  <c r="GZ136" i="6"/>
  <c r="HC135" i="6"/>
  <c r="HB135" i="6"/>
  <c r="HA135" i="6"/>
  <c r="GZ135" i="6"/>
  <c r="HC134" i="6"/>
  <c r="HB134" i="6"/>
  <c r="HA134" i="6"/>
  <c r="GZ134" i="6"/>
  <c r="HC133" i="6"/>
  <c r="HB133" i="6"/>
  <c r="HA133" i="6"/>
  <c r="GZ133" i="6"/>
  <c r="HC132" i="6"/>
  <c r="HB132" i="6"/>
  <c r="HA132" i="6"/>
  <c r="GZ132" i="6"/>
  <c r="HC131" i="6"/>
  <c r="HB131" i="6"/>
  <c r="HA131" i="6"/>
  <c r="GZ131" i="6"/>
  <c r="HC130" i="6"/>
  <c r="HB130" i="6"/>
  <c r="HA130" i="6"/>
  <c r="GZ130" i="6"/>
  <c r="HC129" i="6"/>
  <c r="HB129" i="6"/>
  <c r="HA129" i="6"/>
  <c r="GZ129" i="6"/>
  <c r="HB128" i="6"/>
  <c r="GZ128" i="6"/>
  <c r="HC127" i="6"/>
  <c r="HB127" i="6"/>
  <c r="HA127" i="6"/>
  <c r="GZ127" i="6"/>
  <c r="HC126" i="6"/>
  <c r="HB126" i="6"/>
  <c r="HA126" i="6"/>
  <c r="GZ126" i="6"/>
  <c r="HC125" i="6"/>
  <c r="HB125" i="6"/>
  <c r="HA125" i="6"/>
  <c r="GZ125" i="6"/>
  <c r="HC124" i="6"/>
  <c r="HB124" i="6"/>
  <c r="HA124" i="6"/>
  <c r="GZ124" i="6"/>
  <c r="HC123" i="6"/>
  <c r="HB123" i="6"/>
  <c r="HA123" i="6"/>
  <c r="GZ123" i="6"/>
  <c r="HC122" i="6"/>
  <c r="HB122" i="6"/>
  <c r="HA122" i="6"/>
  <c r="GZ122" i="6"/>
  <c r="HC121" i="6"/>
  <c r="HB121" i="6"/>
  <c r="HA121" i="6"/>
  <c r="GZ121" i="6"/>
  <c r="HC120" i="6"/>
  <c r="HB120" i="6"/>
  <c r="HA120" i="6"/>
  <c r="GZ120" i="6"/>
  <c r="HC119" i="6"/>
  <c r="HB119" i="6"/>
  <c r="HA119" i="6"/>
  <c r="GZ119" i="6"/>
  <c r="HC118" i="6"/>
  <c r="HB118" i="6"/>
  <c r="HA118" i="6"/>
  <c r="GZ118" i="6"/>
  <c r="HC117" i="6"/>
  <c r="HB117" i="6"/>
  <c r="HA117" i="6"/>
  <c r="GZ117" i="6"/>
  <c r="HC116" i="6"/>
  <c r="HB116" i="6"/>
  <c r="HA116" i="6"/>
  <c r="GZ116" i="6"/>
  <c r="HC115" i="6"/>
  <c r="HB115" i="6"/>
  <c r="HA115" i="6"/>
  <c r="GZ115" i="6"/>
  <c r="HC114" i="6"/>
  <c r="HB114" i="6"/>
  <c r="HA114" i="6"/>
  <c r="GZ114" i="6"/>
  <c r="HC112" i="6"/>
  <c r="HB112" i="6"/>
  <c r="HA112" i="6"/>
  <c r="GZ112" i="6"/>
  <c r="HC111" i="6"/>
  <c r="HB111" i="6"/>
  <c r="HA111" i="6"/>
  <c r="GZ111" i="6"/>
  <c r="HC110" i="6"/>
  <c r="HB110" i="6"/>
  <c r="HA110" i="6"/>
  <c r="GZ110" i="6"/>
  <c r="HC109" i="6"/>
  <c r="HB109" i="6"/>
  <c r="HA109" i="6"/>
  <c r="GZ109" i="6"/>
  <c r="HC108" i="6"/>
  <c r="HB108" i="6"/>
  <c r="HA108" i="6"/>
  <c r="GZ108" i="6"/>
  <c r="HC107" i="6"/>
  <c r="HB107" i="6"/>
  <c r="HA107" i="6"/>
  <c r="GZ107" i="6"/>
  <c r="HC106" i="6"/>
  <c r="HB106" i="6"/>
  <c r="HA106" i="6"/>
  <c r="GZ106" i="6"/>
  <c r="HC105" i="6"/>
  <c r="HB105" i="6"/>
  <c r="HA105" i="6"/>
  <c r="GZ105" i="6"/>
  <c r="HC104" i="6"/>
  <c r="HB104" i="6"/>
  <c r="HA104" i="6"/>
  <c r="GZ104" i="6"/>
  <c r="HC103" i="6"/>
  <c r="HB103" i="6"/>
  <c r="HA103" i="6"/>
  <c r="GZ103" i="6"/>
  <c r="HC102" i="6"/>
  <c r="HB102" i="6"/>
  <c r="HA102" i="6"/>
  <c r="GZ102" i="6"/>
  <c r="HC101" i="6"/>
  <c r="HB101" i="6"/>
  <c r="HA101" i="6"/>
  <c r="GZ101" i="6"/>
  <c r="HC100" i="6"/>
  <c r="HB100" i="6"/>
  <c r="HA100" i="6"/>
  <c r="GZ100" i="6"/>
  <c r="HC99" i="6"/>
  <c r="HB99" i="6"/>
  <c r="HA99" i="6"/>
  <c r="GZ99" i="6"/>
  <c r="HC97" i="6"/>
  <c r="HB97" i="6"/>
  <c r="HA97" i="6"/>
  <c r="GZ97" i="6"/>
  <c r="HC96" i="6"/>
  <c r="HB96" i="6"/>
  <c r="HA96" i="6"/>
  <c r="GZ96" i="6"/>
  <c r="HC95" i="6"/>
  <c r="HB95" i="6"/>
  <c r="HA95" i="6"/>
  <c r="GZ95" i="6"/>
  <c r="HC94" i="6"/>
  <c r="HB94" i="6"/>
  <c r="HA94" i="6"/>
  <c r="GZ94" i="6"/>
  <c r="HC93" i="6"/>
  <c r="HB93" i="6"/>
  <c r="HA93" i="6"/>
  <c r="GZ93" i="6"/>
  <c r="HC92" i="6"/>
  <c r="HB92" i="6"/>
  <c r="HA92" i="6"/>
  <c r="GZ92" i="6"/>
  <c r="HC91" i="6"/>
  <c r="HB91" i="6"/>
  <c r="HA91" i="6"/>
  <c r="GZ91" i="6"/>
  <c r="HC90" i="6"/>
  <c r="HB90" i="6"/>
  <c r="HA90" i="6"/>
  <c r="GZ90" i="6"/>
  <c r="HC89" i="6"/>
  <c r="HB89" i="6"/>
  <c r="HA89" i="6"/>
  <c r="GZ89" i="6"/>
  <c r="HC88" i="6"/>
  <c r="HB88" i="6"/>
  <c r="HA88" i="6"/>
  <c r="GZ88" i="6"/>
  <c r="HC87" i="6"/>
  <c r="HB87" i="6"/>
  <c r="HA87" i="6"/>
  <c r="GZ87" i="6"/>
  <c r="HC86" i="6"/>
  <c r="HB86" i="6"/>
  <c r="HA86" i="6"/>
  <c r="GZ86" i="6"/>
  <c r="HC85" i="6"/>
  <c r="HB85" i="6"/>
  <c r="HA85" i="6"/>
  <c r="GZ85" i="6"/>
  <c r="HC84" i="6"/>
  <c r="HB84" i="6"/>
  <c r="HA84" i="6"/>
  <c r="GZ84" i="6"/>
  <c r="HA83" i="6"/>
  <c r="GZ83" i="6"/>
  <c r="HC82" i="6"/>
  <c r="HB82" i="6"/>
  <c r="HA82" i="6"/>
  <c r="GZ82" i="6"/>
  <c r="HC81" i="6"/>
  <c r="HB81" i="6"/>
  <c r="HA81" i="6"/>
  <c r="GZ81" i="6"/>
  <c r="HC80" i="6"/>
  <c r="HB80" i="6"/>
  <c r="HA80" i="6"/>
  <c r="GZ80" i="6"/>
  <c r="HC79" i="6"/>
  <c r="HB79" i="6"/>
  <c r="HA79" i="6"/>
  <c r="GZ79" i="6"/>
  <c r="HC78" i="6"/>
  <c r="HB78" i="6"/>
  <c r="HA78" i="6"/>
  <c r="GZ78" i="6"/>
  <c r="HC77" i="6"/>
  <c r="HB77" i="6"/>
  <c r="HA77" i="6"/>
  <c r="GZ77" i="6"/>
  <c r="HC76" i="6"/>
  <c r="HB76" i="6"/>
  <c r="HA76" i="6"/>
  <c r="GZ76" i="6"/>
  <c r="HC75" i="6"/>
  <c r="HB75" i="6"/>
  <c r="HA75" i="6"/>
  <c r="GZ75" i="6"/>
  <c r="HC74" i="6"/>
  <c r="HB74" i="6"/>
  <c r="HA74" i="6"/>
  <c r="GZ74" i="6"/>
  <c r="HC73" i="6"/>
  <c r="HB73" i="6"/>
  <c r="HA73" i="6"/>
  <c r="GZ73" i="6"/>
  <c r="HC72" i="6"/>
  <c r="HB72" i="6"/>
  <c r="HA72" i="6"/>
  <c r="GZ72" i="6"/>
  <c r="HC71" i="6"/>
  <c r="HB71" i="6"/>
  <c r="HA71" i="6"/>
  <c r="GZ71" i="6"/>
  <c r="HC70" i="6"/>
  <c r="HB70" i="6"/>
  <c r="HA70" i="6"/>
  <c r="GZ70" i="6"/>
  <c r="HC69" i="6"/>
  <c r="HB69" i="6"/>
  <c r="HA69" i="6"/>
  <c r="GZ69" i="6"/>
  <c r="GK248" i="6"/>
  <c r="GI248" i="6"/>
  <c r="GL247" i="6"/>
  <c r="GK247" i="6"/>
  <c r="GJ247" i="6"/>
  <c r="GI247" i="6"/>
  <c r="GL246" i="6"/>
  <c r="GK246" i="6"/>
  <c r="GJ246" i="6"/>
  <c r="GI246" i="6"/>
  <c r="GL245" i="6"/>
  <c r="GK245" i="6"/>
  <c r="GJ245" i="6"/>
  <c r="GI245" i="6"/>
  <c r="GL244" i="6"/>
  <c r="GK244" i="6"/>
  <c r="GJ244" i="6"/>
  <c r="GI244" i="6"/>
  <c r="GL243" i="6"/>
  <c r="GK243" i="6"/>
  <c r="GJ243" i="6"/>
  <c r="GI243" i="6"/>
  <c r="GL242" i="6"/>
  <c r="GK242" i="6"/>
  <c r="GJ242" i="6"/>
  <c r="GI242" i="6"/>
  <c r="GL241" i="6"/>
  <c r="GK241" i="6"/>
  <c r="GJ241" i="6"/>
  <c r="GI241" i="6"/>
  <c r="GL240" i="6"/>
  <c r="GK240" i="6"/>
  <c r="GJ240" i="6"/>
  <c r="GI240" i="6"/>
  <c r="GL239" i="6"/>
  <c r="GK239" i="6"/>
  <c r="GJ239" i="6"/>
  <c r="GI239" i="6"/>
  <c r="GL238" i="6"/>
  <c r="GK238" i="6"/>
  <c r="GJ238" i="6"/>
  <c r="GI238" i="6"/>
  <c r="GL237" i="6"/>
  <c r="GK237" i="6"/>
  <c r="GJ237" i="6"/>
  <c r="GI237" i="6"/>
  <c r="GL236" i="6"/>
  <c r="GK236" i="6"/>
  <c r="GJ236" i="6"/>
  <c r="GI236" i="6"/>
  <c r="GL235" i="6"/>
  <c r="GK235" i="6"/>
  <c r="GJ235" i="6"/>
  <c r="GI235" i="6"/>
  <c r="GL234" i="6"/>
  <c r="GK234" i="6"/>
  <c r="GJ234" i="6"/>
  <c r="GI234" i="6"/>
  <c r="GJ233" i="6"/>
  <c r="GI233" i="6"/>
  <c r="GL232" i="6"/>
  <c r="GK232" i="6"/>
  <c r="GJ232" i="6"/>
  <c r="GI232" i="6"/>
  <c r="GL231" i="6"/>
  <c r="GK231" i="6"/>
  <c r="GJ231" i="6"/>
  <c r="GI231" i="6"/>
  <c r="GL230" i="6"/>
  <c r="GK230" i="6"/>
  <c r="GJ230" i="6"/>
  <c r="GI230" i="6"/>
  <c r="GL229" i="6"/>
  <c r="GK229" i="6"/>
  <c r="GJ229" i="6"/>
  <c r="GI229" i="6"/>
  <c r="GL228" i="6"/>
  <c r="GK228" i="6"/>
  <c r="GJ228" i="6"/>
  <c r="GI228" i="6"/>
  <c r="GL227" i="6"/>
  <c r="GK227" i="6"/>
  <c r="GJ227" i="6"/>
  <c r="GI227" i="6"/>
  <c r="GL226" i="6"/>
  <c r="GK226" i="6"/>
  <c r="GJ226" i="6"/>
  <c r="GI226" i="6"/>
  <c r="GL225" i="6"/>
  <c r="GK225" i="6"/>
  <c r="GJ225" i="6"/>
  <c r="GI225" i="6"/>
  <c r="GL224" i="6"/>
  <c r="GK224" i="6"/>
  <c r="GJ224" i="6"/>
  <c r="GI224" i="6"/>
  <c r="GL223" i="6"/>
  <c r="GK223" i="6"/>
  <c r="GJ223" i="6"/>
  <c r="GI223" i="6"/>
  <c r="GL222" i="6"/>
  <c r="GK222" i="6"/>
  <c r="GJ222" i="6"/>
  <c r="GI222" i="6"/>
  <c r="GL221" i="6"/>
  <c r="GK221" i="6"/>
  <c r="GJ221" i="6"/>
  <c r="GI221" i="6"/>
  <c r="GL220" i="6"/>
  <c r="GK220" i="6"/>
  <c r="GJ220" i="6"/>
  <c r="GI220" i="6"/>
  <c r="GL219" i="6"/>
  <c r="GK219" i="6"/>
  <c r="GJ219" i="6"/>
  <c r="GI219" i="6"/>
  <c r="GL217" i="6"/>
  <c r="GK217" i="6"/>
  <c r="GJ217" i="6"/>
  <c r="GI217" i="6"/>
  <c r="GL216" i="6"/>
  <c r="GK216" i="6"/>
  <c r="GJ216" i="6"/>
  <c r="GI216" i="6"/>
  <c r="GL215" i="6"/>
  <c r="GK215" i="6"/>
  <c r="GJ215" i="6"/>
  <c r="GI215" i="6"/>
  <c r="GL214" i="6"/>
  <c r="GK214" i="6"/>
  <c r="GJ214" i="6"/>
  <c r="GI214" i="6"/>
  <c r="GL213" i="6"/>
  <c r="GK213" i="6"/>
  <c r="GJ213" i="6"/>
  <c r="GI213" i="6"/>
  <c r="GL212" i="6"/>
  <c r="GK212" i="6"/>
  <c r="GJ212" i="6"/>
  <c r="GI212" i="6"/>
  <c r="GL211" i="6"/>
  <c r="GK211" i="6"/>
  <c r="GJ211" i="6"/>
  <c r="GI211" i="6"/>
  <c r="GL210" i="6"/>
  <c r="GK210" i="6"/>
  <c r="GJ210" i="6"/>
  <c r="GI210" i="6"/>
  <c r="GL209" i="6"/>
  <c r="GK209" i="6"/>
  <c r="GJ209" i="6"/>
  <c r="GI209" i="6"/>
  <c r="GL208" i="6"/>
  <c r="GK208" i="6"/>
  <c r="GJ208" i="6"/>
  <c r="GI208" i="6"/>
  <c r="GL207" i="6"/>
  <c r="GK207" i="6"/>
  <c r="GJ207" i="6"/>
  <c r="GI207" i="6"/>
  <c r="GL206" i="6"/>
  <c r="GK206" i="6"/>
  <c r="GJ206" i="6"/>
  <c r="GI206" i="6"/>
  <c r="GL205" i="6"/>
  <c r="GK205" i="6"/>
  <c r="GJ205" i="6"/>
  <c r="GI205" i="6"/>
  <c r="GL204" i="6"/>
  <c r="GK204" i="6"/>
  <c r="GJ204" i="6"/>
  <c r="GI204" i="6"/>
  <c r="GL202" i="6"/>
  <c r="GK202" i="6"/>
  <c r="GJ202" i="6"/>
  <c r="GI202" i="6"/>
  <c r="GL201" i="6"/>
  <c r="GK201" i="6"/>
  <c r="GJ201" i="6"/>
  <c r="GI201" i="6"/>
  <c r="GL200" i="6"/>
  <c r="GK200" i="6"/>
  <c r="GJ200" i="6"/>
  <c r="GI200" i="6"/>
  <c r="GL199" i="6"/>
  <c r="GK199" i="6"/>
  <c r="GJ199" i="6"/>
  <c r="GI199" i="6"/>
  <c r="GL198" i="6"/>
  <c r="GK198" i="6"/>
  <c r="GJ198" i="6"/>
  <c r="GI198" i="6"/>
  <c r="GL197" i="6"/>
  <c r="GK197" i="6"/>
  <c r="GJ197" i="6"/>
  <c r="GI197" i="6"/>
  <c r="GL196" i="6"/>
  <c r="GK196" i="6"/>
  <c r="GJ196" i="6"/>
  <c r="GI196" i="6"/>
  <c r="GL195" i="6"/>
  <c r="GK195" i="6"/>
  <c r="GJ195" i="6"/>
  <c r="GI195" i="6"/>
  <c r="GL194" i="6"/>
  <c r="GK194" i="6"/>
  <c r="GJ194" i="6"/>
  <c r="GI194" i="6"/>
  <c r="GL193" i="6"/>
  <c r="GK193" i="6"/>
  <c r="GJ193" i="6"/>
  <c r="GI193" i="6"/>
  <c r="GL192" i="6"/>
  <c r="GK192" i="6"/>
  <c r="GJ192" i="6"/>
  <c r="GI192" i="6"/>
  <c r="GL191" i="6"/>
  <c r="GK191" i="6"/>
  <c r="GJ191" i="6"/>
  <c r="GI191" i="6"/>
  <c r="GL190" i="6"/>
  <c r="GK190" i="6"/>
  <c r="GJ190" i="6"/>
  <c r="GI190" i="6"/>
  <c r="GL189" i="6"/>
  <c r="GK189" i="6"/>
  <c r="GJ189" i="6"/>
  <c r="GI189" i="6"/>
  <c r="GK188" i="6"/>
  <c r="GI188" i="6"/>
  <c r="GL187" i="6"/>
  <c r="GK187" i="6"/>
  <c r="GJ187" i="6"/>
  <c r="GI187" i="6"/>
  <c r="GL186" i="6"/>
  <c r="GK186" i="6"/>
  <c r="GJ186" i="6"/>
  <c r="GI186" i="6"/>
  <c r="GL185" i="6"/>
  <c r="GK185" i="6"/>
  <c r="GJ185" i="6"/>
  <c r="GI185" i="6"/>
  <c r="GL184" i="6"/>
  <c r="GK184" i="6"/>
  <c r="GJ184" i="6"/>
  <c r="GI184" i="6"/>
  <c r="GL183" i="6"/>
  <c r="GK183" i="6"/>
  <c r="GJ183" i="6"/>
  <c r="GI183" i="6"/>
  <c r="GL182" i="6"/>
  <c r="GK182" i="6"/>
  <c r="GJ182" i="6"/>
  <c r="GI182" i="6"/>
  <c r="GL181" i="6"/>
  <c r="GK181" i="6"/>
  <c r="GJ181" i="6"/>
  <c r="GI181" i="6"/>
  <c r="GL180" i="6"/>
  <c r="GK180" i="6"/>
  <c r="GJ180" i="6"/>
  <c r="GI180" i="6"/>
  <c r="GL179" i="6"/>
  <c r="GK179" i="6"/>
  <c r="GJ179" i="6"/>
  <c r="GI179" i="6"/>
  <c r="GL178" i="6"/>
  <c r="GK178" i="6"/>
  <c r="GJ178" i="6"/>
  <c r="GI178" i="6"/>
  <c r="GL177" i="6"/>
  <c r="GK177" i="6"/>
  <c r="GJ177" i="6"/>
  <c r="GI177" i="6"/>
  <c r="GL176" i="6"/>
  <c r="GK176" i="6"/>
  <c r="GJ176" i="6"/>
  <c r="GI176" i="6"/>
  <c r="GL175" i="6"/>
  <c r="GK175" i="6"/>
  <c r="GJ175" i="6"/>
  <c r="GI175" i="6"/>
  <c r="GL174" i="6"/>
  <c r="GK174" i="6"/>
  <c r="GJ174" i="6"/>
  <c r="GI174" i="6"/>
  <c r="GJ173" i="6"/>
  <c r="GI173" i="6"/>
  <c r="GL172" i="6"/>
  <c r="GK172" i="6"/>
  <c r="GJ172" i="6"/>
  <c r="GI172" i="6"/>
  <c r="GL171" i="6"/>
  <c r="GK171" i="6"/>
  <c r="GJ171" i="6"/>
  <c r="GI171" i="6"/>
  <c r="GL170" i="6"/>
  <c r="GK170" i="6"/>
  <c r="GJ170" i="6"/>
  <c r="GI170" i="6"/>
  <c r="GL169" i="6"/>
  <c r="GK169" i="6"/>
  <c r="GJ169" i="6"/>
  <c r="GI169" i="6"/>
  <c r="GL168" i="6"/>
  <c r="GK168" i="6"/>
  <c r="GJ168" i="6"/>
  <c r="GI168" i="6"/>
  <c r="GL167" i="6"/>
  <c r="GK167" i="6"/>
  <c r="GJ167" i="6"/>
  <c r="GI167" i="6"/>
  <c r="GL166" i="6"/>
  <c r="GK166" i="6"/>
  <c r="GJ166" i="6"/>
  <c r="GI166" i="6"/>
  <c r="GL165" i="6"/>
  <c r="GK165" i="6"/>
  <c r="GJ165" i="6"/>
  <c r="GI165" i="6"/>
  <c r="GL164" i="6"/>
  <c r="GK164" i="6"/>
  <c r="GJ164" i="6"/>
  <c r="GI164" i="6"/>
  <c r="GL163" i="6"/>
  <c r="GK163" i="6"/>
  <c r="GJ163" i="6"/>
  <c r="GI163" i="6"/>
  <c r="GL162" i="6"/>
  <c r="GK162" i="6"/>
  <c r="GJ162" i="6"/>
  <c r="GI162" i="6"/>
  <c r="GL161" i="6"/>
  <c r="GK161" i="6"/>
  <c r="GJ161" i="6"/>
  <c r="GI161" i="6"/>
  <c r="GL160" i="6"/>
  <c r="GK160" i="6"/>
  <c r="GJ160" i="6"/>
  <c r="GI160" i="6"/>
  <c r="GL159" i="6"/>
  <c r="GK159" i="6"/>
  <c r="GJ159" i="6"/>
  <c r="GI159" i="6"/>
  <c r="GL157" i="6"/>
  <c r="GK157" i="6"/>
  <c r="GJ157" i="6"/>
  <c r="GI157" i="6"/>
  <c r="GL156" i="6"/>
  <c r="GK156" i="6"/>
  <c r="GJ156" i="6"/>
  <c r="GI156" i="6"/>
  <c r="GL155" i="6"/>
  <c r="GK155" i="6"/>
  <c r="GJ155" i="6"/>
  <c r="GI155" i="6"/>
  <c r="GL154" i="6"/>
  <c r="GK154" i="6"/>
  <c r="GJ154" i="6"/>
  <c r="GI154" i="6"/>
  <c r="GL153" i="6"/>
  <c r="GK153" i="6"/>
  <c r="GJ153" i="6"/>
  <c r="GI153" i="6"/>
  <c r="GL152" i="6"/>
  <c r="GK152" i="6"/>
  <c r="GJ152" i="6"/>
  <c r="GI152" i="6"/>
  <c r="GL151" i="6"/>
  <c r="GK151" i="6"/>
  <c r="GJ151" i="6"/>
  <c r="GI151" i="6"/>
  <c r="GL150" i="6"/>
  <c r="GK150" i="6"/>
  <c r="GJ150" i="6"/>
  <c r="GI150" i="6"/>
  <c r="GL149" i="6"/>
  <c r="GK149" i="6"/>
  <c r="GJ149" i="6"/>
  <c r="GI149" i="6"/>
  <c r="GL148" i="6"/>
  <c r="GK148" i="6"/>
  <c r="GJ148" i="6"/>
  <c r="GI148" i="6"/>
  <c r="GL147" i="6"/>
  <c r="GK147" i="6"/>
  <c r="GJ147" i="6"/>
  <c r="GI147" i="6"/>
  <c r="GL146" i="6"/>
  <c r="GK146" i="6"/>
  <c r="GJ146" i="6"/>
  <c r="GI146" i="6"/>
  <c r="GL145" i="6"/>
  <c r="GK145" i="6"/>
  <c r="GJ145" i="6"/>
  <c r="GI145" i="6"/>
  <c r="GL144" i="6"/>
  <c r="GK144" i="6"/>
  <c r="GJ144" i="6"/>
  <c r="GI144" i="6"/>
  <c r="GJ143" i="6"/>
  <c r="GI143" i="6"/>
  <c r="GL142" i="6"/>
  <c r="GK142" i="6"/>
  <c r="GJ142" i="6"/>
  <c r="GI142" i="6"/>
  <c r="GL141" i="6"/>
  <c r="GK141" i="6"/>
  <c r="GJ141" i="6"/>
  <c r="GI141" i="6"/>
  <c r="GL140" i="6"/>
  <c r="GK140" i="6"/>
  <c r="GJ140" i="6"/>
  <c r="GI140" i="6"/>
  <c r="GL139" i="6"/>
  <c r="GK139" i="6"/>
  <c r="GJ139" i="6"/>
  <c r="GI139" i="6"/>
  <c r="GL138" i="6"/>
  <c r="GK138" i="6"/>
  <c r="GJ138" i="6"/>
  <c r="GI138" i="6"/>
  <c r="GL137" i="6"/>
  <c r="GK137" i="6"/>
  <c r="GJ137" i="6"/>
  <c r="GI137" i="6"/>
  <c r="GL136" i="6"/>
  <c r="GK136" i="6"/>
  <c r="GJ136" i="6"/>
  <c r="GI136" i="6"/>
  <c r="GL135" i="6"/>
  <c r="GK135" i="6"/>
  <c r="GJ135" i="6"/>
  <c r="GI135" i="6"/>
  <c r="GL134" i="6"/>
  <c r="GK134" i="6"/>
  <c r="GJ134" i="6"/>
  <c r="GI134" i="6"/>
  <c r="GL133" i="6"/>
  <c r="GK133" i="6"/>
  <c r="GJ133" i="6"/>
  <c r="GI133" i="6"/>
  <c r="GL132" i="6"/>
  <c r="GK132" i="6"/>
  <c r="GJ132" i="6"/>
  <c r="GI132" i="6"/>
  <c r="GL131" i="6"/>
  <c r="GK131" i="6"/>
  <c r="GJ131" i="6"/>
  <c r="GI131" i="6"/>
  <c r="GL130" i="6"/>
  <c r="GK130" i="6"/>
  <c r="GJ130" i="6"/>
  <c r="GI130" i="6"/>
  <c r="GL129" i="6"/>
  <c r="GK129" i="6"/>
  <c r="GJ129" i="6"/>
  <c r="GI129" i="6"/>
  <c r="GK128" i="6"/>
  <c r="GI128" i="6"/>
  <c r="GL127" i="6"/>
  <c r="GK127" i="6"/>
  <c r="GJ127" i="6"/>
  <c r="GI127" i="6"/>
  <c r="GL126" i="6"/>
  <c r="GK126" i="6"/>
  <c r="GJ126" i="6"/>
  <c r="GI126" i="6"/>
  <c r="GL125" i="6"/>
  <c r="GK125" i="6"/>
  <c r="GJ125" i="6"/>
  <c r="GI125" i="6"/>
  <c r="GL124" i="6"/>
  <c r="GK124" i="6"/>
  <c r="GJ124" i="6"/>
  <c r="GI124" i="6"/>
  <c r="GL123" i="6"/>
  <c r="GK123" i="6"/>
  <c r="GJ123" i="6"/>
  <c r="GI123" i="6"/>
  <c r="GL122" i="6"/>
  <c r="GK122" i="6"/>
  <c r="GJ122" i="6"/>
  <c r="GI122" i="6"/>
  <c r="GL121" i="6"/>
  <c r="GK121" i="6"/>
  <c r="GJ121" i="6"/>
  <c r="GI121" i="6"/>
  <c r="GL120" i="6"/>
  <c r="GK120" i="6"/>
  <c r="GJ120" i="6"/>
  <c r="GI120" i="6"/>
  <c r="GL119" i="6"/>
  <c r="GK119" i="6"/>
  <c r="GJ119" i="6"/>
  <c r="GI119" i="6"/>
  <c r="GL118" i="6"/>
  <c r="GK118" i="6"/>
  <c r="GJ118" i="6"/>
  <c r="GI118" i="6"/>
  <c r="GL117" i="6"/>
  <c r="GK117" i="6"/>
  <c r="GJ117" i="6"/>
  <c r="GI117" i="6"/>
  <c r="GL116" i="6"/>
  <c r="GK116" i="6"/>
  <c r="GJ116" i="6"/>
  <c r="GI116" i="6"/>
  <c r="GL115" i="6"/>
  <c r="GK115" i="6"/>
  <c r="GJ115" i="6"/>
  <c r="GI115" i="6"/>
  <c r="GL114" i="6"/>
  <c r="GK114" i="6"/>
  <c r="GJ114" i="6"/>
  <c r="GI114" i="6"/>
  <c r="GL112" i="6"/>
  <c r="GK112" i="6"/>
  <c r="GJ112" i="6"/>
  <c r="GI112" i="6"/>
  <c r="GL111" i="6"/>
  <c r="GK111" i="6"/>
  <c r="GJ111" i="6"/>
  <c r="GI111" i="6"/>
  <c r="GL110" i="6"/>
  <c r="GK110" i="6"/>
  <c r="GJ110" i="6"/>
  <c r="GI110" i="6"/>
  <c r="GL109" i="6"/>
  <c r="GK109" i="6"/>
  <c r="GJ109" i="6"/>
  <c r="GI109" i="6"/>
  <c r="GL108" i="6"/>
  <c r="GK108" i="6"/>
  <c r="GJ108" i="6"/>
  <c r="GI108" i="6"/>
  <c r="GL107" i="6"/>
  <c r="GK107" i="6"/>
  <c r="GJ107" i="6"/>
  <c r="GI107" i="6"/>
  <c r="GL106" i="6"/>
  <c r="GK106" i="6"/>
  <c r="GJ106" i="6"/>
  <c r="GI106" i="6"/>
  <c r="GL105" i="6"/>
  <c r="GK105" i="6"/>
  <c r="GJ105" i="6"/>
  <c r="GI105" i="6"/>
  <c r="GL104" i="6"/>
  <c r="GK104" i="6"/>
  <c r="GJ104" i="6"/>
  <c r="GI104" i="6"/>
  <c r="GL103" i="6"/>
  <c r="GK103" i="6"/>
  <c r="GJ103" i="6"/>
  <c r="GI103" i="6"/>
  <c r="GL102" i="6"/>
  <c r="GK102" i="6"/>
  <c r="GJ102" i="6"/>
  <c r="GI102" i="6"/>
  <c r="GL101" i="6"/>
  <c r="GK101" i="6"/>
  <c r="GJ101" i="6"/>
  <c r="GI101" i="6"/>
  <c r="GL100" i="6"/>
  <c r="GK100" i="6"/>
  <c r="GJ100" i="6"/>
  <c r="GI100" i="6"/>
  <c r="GL99" i="6"/>
  <c r="GK99" i="6"/>
  <c r="GJ99" i="6"/>
  <c r="GI99" i="6"/>
  <c r="GL97" i="6"/>
  <c r="GK97" i="6"/>
  <c r="GJ97" i="6"/>
  <c r="GI97" i="6"/>
  <c r="GL96" i="6"/>
  <c r="GK96" i="6"/>
  <c r="GJ96" i="6"/>
  <c r="GI96" i="6"/>
  <c r="GL95" i="6"/>
  <c r="GK95" i="6"/>
  <c r="GJ95" i="6"/>
  <c r="GI95" i="6"/>
  <c r="GL94" i="6"/>
  <c r="GK94" i="6"/>
  <c r="GJ94" i="6"/>
  <c r="GI94" i="6"/>
  <c r="GL93" i="6"/>
  <c r="GK93" i="6"/>
  <c r="GJ93" i="6"/>
  <c r="GI93" i="6"/>
  <c r="GL92" i="6"/>
  <c r="GK92" i="6"/>
  <c r="GJ92" i="6"/>
  <c r="GI92" i="6"/>
  <c r="GL91" i="6"/>
  <c r="GK91" i="6"/>
  <c r="GJ91" i="6"/>
  <c r="GI91" i="6"/>
  <c r="GL90" i="6"/>
  <c r="GK90" i="6"/>
  <c r="GJ90" i="6"/>
  <c r="GI90" i="6"/>
  <c r="GL89" i="6"/>
  <c r="GK89" i="6"/>
  <c r="GJ89" i="6"/>
  <c r="GI89" i="6"/>
  <c r="GL88" i="6"/>
  <c r="GK88" i="6"/>
  <c r="GJ88" i="6"/>
  <c r="GI88" i="6"/>
  <c r="GL87" i="6"/>
  <c r="GK87" i="6"/>
  <c r="GJ87" i="6"/>
  <c r="GI87" i="6"/>
  <c r="GL86" i="6"/>
  <c r="GK86" i="6"/>
  <c r="GJ86" i="6"/>
  <c r="GI86" i="6"/>
  <c r="GL85" i="6"/>
  <c r="GK85" i="6"/>
  <c r="GJ85" i="6"/>
  <c r="GI85" i="6"/>
  <c r="GL84" i="6"/>
  <c r="GK84" i="6"/>
  <c r="GJ84" i="6"/>
  <c r="GI84" i="6"/>
  <c r="GJ83" i="6"/>
  <c r="GI83" i="6"/>
  <c r="GL82" i="6"/>
  <c r="GK82" i="6"/>
  <c r="GJ82" i="6"/>
  <c r="GI82" i="6"/>
  <c r="GL81" i="6"/>
  <c r="GK81" i="6"/>
  <c r="GJ81" i="6"/>
  <c r="GI81" i="6"/>
  <c r="GL80" i="6"/>
  <c r="GK80" i="6"/>
  <c r="GJ80" i="6"/>
  <c r="GI80" i="6"/>
  <c r="GL79" i="6"/>
  <c r="GK79" i="6"/>
  <c r="GJ79" i="6"/>
  <c r="GI79" i="6"/>
  <c r="GL78" i="6"/>
  <c r="GK78" i="6"/>
  <c r="GJ78" i="6"/>
  <c r="GI78" i="6"/>
  <c r="GL77" i="6"/>
  <c r="GK77" i="6"/>
  <c r="GJ77" i="6"/>
  <c r="GI77" i="6"/>
  <c r="GL76" i="6"/>
  <c r="GK76" i="6"/>
  <c r="GJ76" i="6"/>
  <c r="GI76" i="6"/>
  <c r="GL75" i="6"/>
  <c r="GK75" i="6"/>
  <c r="GJ75" i="6"/>
  <c r="GI75" i="6"/>
  <c r="GL74" i="6"/>
  <c r="GK74" i="6"/>
  <c r="GJ74" i="6"/>
  <c r="GI74" i="6"/>
  <c r="GL73" i="6"/>
  <c r="GK73" i="6"/>
  <c r="GJ73" i="6"/>
  <c r="GI73" i="6"/>
  <c r="GL72" i="6"/>
  <c r="GK72" i="6"/>
  <c r="GJ72" i="6"/>
  <c r="GI72" i="6"/>
  <c r="GL71" i="6"/>
  <c r="GK71" i="6"/>
  <c r="GJ71" i="6"/>
  <c r="GI71" i="6"/>
  <c r="GL70" i="6"/>
  <c r="GK70" i="6"/>
  <c r="GJ70" i="6"/>
  <c r="GI70" i="6"/>
  <c r="GL69" i="6"/>
  <c r="GJ69" i="6"/>
  <c r="FT248" i="6"/>
  <c r="FR248" i="6"/>
  <c r="FU247" i="6"/>
  <c r="FT247" i="6"/>
  <c r="FS247" i="6"/>
  <c r="FR247" i="6"/>
  <c r="FU246" i="6"/>
  <c r="FT246" i="6"/>
  <c r="FS246" i="6"/>
  <c r="FR246" i="6"/>
  <c r="FU245" i="6"/>
  <c r="FT245" i="6"/>
  <c r="FS245" i="6"/>
  <c r="FR245" i="6"/>
  <c r="FU244" i="6"/>
  <c r="FT244" i="6"/>
  <c r="FS244" i="6"/>
  <c r="FR244" i="6"/>
  <c r="FU243" i="6"/>
  <c r="FT243" i="6"/>
  <c r="FS243" i="6"/>
  <c r="FR243" i="6"/>
  <c r="FU242" i="6"/>
  <c r="FT242" i="6"/>
  <c r="FS242" i="6"/>
  <c r="FR242" i="6"/>
  <c r="FU241" i="6"/>
  <c r="FT241" i="6"/>
  <c r="FS241" i="6"/>
  <c r="FR241" i="6"/>
  <c r="FU240" i="6"/>
  <c r="FT240" i="6"/>
  <c r="FS240" i="6"/>
  <c r="FR240" i="6"/>
  <c r="FU239" i="6"/>
  <c r="FT239" i="6"/>
  <c r="FS239" i="6"/>
  <c r="FR239" i="6"/>
  <c r="FU238" i="6"/>
  <c r="FT238" i="6"/>
  <c r="FS238" i="6"/>
  <c r="FR238" i="6"/>
  <c r="FU237" i="6"/>
  <c r="FT237" i="6"/>
  <c r="FS237" i="6"/>
  <c r="FR237" i="6"/>
  <c r="FU236" i="6"/>
  <c r="FT236" i="6"/>
  <c r="FS236" i="6"/>
  <c r="FR236" i="6"/>
  <c r="FU235" i="6"/>
  <c r="FT235" i="6"/>
  <c r="FS235" i="6"/>
  <c r="FR235" i="6"/>
  <c r="FU234" i="6"/>
  <c r="FT234" i="6"/>
  <c r="FS234" i="6"/>
  <c r="FR234" i="6"/>
  <c r="FS233" i="6"/>
  <c r="FR233" i="6"/>
  <c r="FU232" i="6"/>
  <c r="FT232" i="6"/>
  <c r="FS232" i="6"/>
  <c r="FR232" i="6"/>
  <c r="FU231" i="6"/>
  <c r="FT231" i="6"/>
  <c r="FS231" i="6"/>
  <c r="FR231" i="6"/>
  <c r="FU230" i="6"/>
  <c r="FT230" i="6"/>
  <c r="FS230" i="6"/>
  <c r="FR230" i="6"/>
  <c r="FU229" i="6"/>
  <c r="FT229" i="6"/>
  <c r="FS229" i="6"/>
  <c r="FR229" i="6"/>
  <c r="FU228" i="6"/>
  <c r="FT228" i="6"/>
  <c r="FS228" i="6"/>
  <c r="FR228" i="6"/>
  <c r="FU227" i="6"/>
  <c r="FT227" i="6"/>
  <c r="FS227" i="6"/>
  <c r="FR227" i="6"/>
  <c r="FU226" i="6"/>
  <c r="FT226" i="6"/>
  <c r="FS226" i="6"/>
  <c r="FR226" i="6"/>
  <c r="FU225" i="6"/>
  <c r="FT225" i="6"/>
  <c r="FS225" i="6"/>
  <c r="FR225" i="6"/>
  <c r="FU224" i="6"/>
  <c r="FT224" i="6"/>
  <c r="FS224" i="6"/>
  <c r="FR224" i="6"/>
  <c r="FU223" i="6"/>
  <c r="FT223" i="6"/>
  <c r="FS223" i="6"/>
  <c r="FR223" i="6"/>
  <c r="FU222" i="6"/>
  <c r="FT222" i="6"/>
  <c r="FS222" i="6"/>
  <c r="FR222" i="6"/>
  <c r="FU221" i="6"/>
  <c r="FT221" i="6"/>
  <c r="FS221" i="6"/>
  <c r="FR221" i="6"/>
  <c r="FU220" i="6"/>
  <c r="FT220" i="6"/>
  <c r="FS220" i="6"/>
  <c r="FR220" i="6"/>
  <c r="FU219" i="6"/>
  <c r="FT219" i="6"/>
  <c r="FS219" i="6"/>
  <c r="FR219" i="6"/>
  <c r="FU217" i="6"/>
  <c r="FT217" i="6"/>
  <c r="FS217" i="6"/>
  <c r="FR217" i="6"/>
  <c r="FU216" i="6"/>
  <c r="FT216" i="6"/>
  <c r="FS216" i="6"/>
  <c r="FR216" i="6"/>
  <c r="FU215" i="6"/>
  <c r="FT215" i="6"/>
  <c r="FS215" i="6"/>
  <c r="FR215" i="6"/>
  <c r="FU214" i="6"/>
  <c r="FT214" i="6"/>
  <c r="FS214" i="6"/>
  <c r="FR214" i="6"/>
  <c r="FU213" i="6"/>
  <c r="FT213" i="6"/>
  <c r="FS213" i="6"/>
  <c r="FR213" i="6"/>
  <c r="FU212" i="6"/>
  <c r="FT212" i="6"/>
  <c r="FS212" i="6"/>
  <c r="FR212" i="6"/>
  <c r="FU211" i="6"/>
  <c r="FT211" i="6"/>
  <c r="FS211" i="6"/>
  <c r="FR211" i="6"/>
  <c r="FU210" i="6"/>
  <c r="FT210" i="6"/>
  <c r="FS210" i="6"/>
  <c r="FR210" i="6"/>
  <c r="FU209" i="6"/>
  <c r="FT209" i="6"/>
  <c r="FS209" i="6"/>
  <c r="FR209" i="6"/>
  <c r="FU208" i="6"/>
  <c r="FT208" i="6"/>
  <c r="FS208" i="6"/>
  <c r="FR208" i="6"/>
  <c r="FU207" i="6"/>
  <c r="FT207" i="6"/>
  <c r="FS207" i="6"/>
  <c r="FR207" i="6"/>
  <c r="FU206" i="6"/>
  <c r="FT206" i="6"/>
  <c r="FS206" i="6"/>
  <c r="FR206" i="6"/>
  <c r="FU205" i="6"/>
  <c r="FT205" i="6"/>
  <c r="FS205" i="6"/>
  <c r="FR205" i="6"/>
  <c r="FU204" i="6"/>
  <c r="FT204" i="6"/>
  <c r="FS204" i="6"/>
  <c r="FR204" i="6"/>
  <c r="FU202" i="6"/>
  <c r="FT202" i="6"/>
  <c r="FS202" i="6"/>
  <c r="FR202" i="6"/>
  <c r="FU201" i="6"/>
  <c r="FT201" i="6"/>
  <c r="FS201" i="6"/>
  <c r="FR201" i="6"/>
  <c r="FU200" i="6"/>
  <c r="FT200" i="6"/>
  <c r="FS200" i="6"/>
  <c r="FR200" i="6"/>
  <c r="FU199" i="6"/>
  <c r="FT199" i="6"/>
  <c r="FS199" i="6"/>
  <c r="FR199" i="6"/>
  <c r="FU198" i="6"/>
  <c r="FT198" i="6"/>
  <c r="FS198" i="6"/>
  <c r="FR198" i="6"/>
  <c r="FU197" i="6"/>
  <c r="FT197" i="6"/>
  <c r="FS197" i="6"/>
  <c r="FR197" i="6"/>
  <c r="FU196" i="6"/>
  <c r="FT196" i="6"/>
  <c r="FS196" i="6"/>
  <c r="FR196" i="6"/>
  <c r="FU195" i="6"/>
  <c r="FT195" i="6"/>
  <c r="FS195" i="6"/>
  <c r="FR195" i="6"/>
  <c r="FU194" i="6"/>
  <c r="FT194" i="6"/>
  <c r="FS194" i="6"/>
  <c r="FR194" i="6"/>
  <c r="FU193" i="6"/>
  <c r="FT193" i="6"/>
  <c r="FS193" i="6"/>
  <c r="FR193" i="6"/>
  <c r="FU192" i="6"/>
  <c r="FT192" i="6"/>
  <c r="FS192" i="6"/>
  <c r="FR192" i="6"/>
  <c r="FU191" i="6"/>
  <c r="FT191" i="6"/>
  <c r="FS191" i="6"/>
  <c r="FR191" i="6"/>
  <c r="FU190" i="6"/>
  <c r="FT190" i="6"/>
  <c r="FS190" i="6"/>
  <c r="FR190" i="6"/>
  <c r="FU189" i="6"/>
  <c r="FT189" i="6"/>
  <c r="FS189" i="6"/>
  <c r="FR189" i="6"/>
  <c r="FT188" i="6"/>
  <c r="FR188" i="6"/>
  <c r="FU187" i="6"/>
  <c r="FT187" i="6"/>
  <c r="FS187" i="6"/>
  <c r="FR187" i="6"/>
  <c r="FU186" i="6"/>
  <c r="FT186" i="6"/>
  <c r="FS186" i="6"/>
  <c r="FR186" i="6"/>
  <c r="FU185" i="6"/>
  <c r="FT185" i="6"/>
  <c r="FS185" i="6"/>
  <c r="FR185" i="6"/>
  <c r="FU184" i="6"/>
  <c r="FT184" i="6"/>
  <c r="FS184" i="6"/>
  <c r="FR184" i="6"/>
  <c r="FU183" i="6"/>
  <c r="FT183" i="6"/>
  <c r="FS183" i="6"/>
  <c r="FR183" i="6"/>
  <c r="FU182" i="6"/>
  <c r="FT182" i="6"/>
  <c r="FS182" i="6"/>
  <c r="FR182" i="6"/>
  <c r="FU181" i="6"/>
  <c r="FT181" i="6"/>
  <c r="FS181" i="6"/>
  <c r="FR181" i="6"/>
  <c r="FU180" i="6"/>
  <c r="FT180" i="6"/>
  <c r="FS180" i="6"/>
  <c r="FR180" i="6"/>
  <c r="FU179" i="6"/>
  <c r="FT179" i="6"/>
  <c r="FS179" i="6"/>
  <c r="FR179" i="6"/>
  <c r="FU178" i="6"/>
  <c r="FT178" i="6"/>
  <c r="FS178" i="6"/>
  <c r="FR178" i="6"/>
  <c r="FU177" i="6"/>
  <c r="FT177" i="6"/>
  <c r="FS177" i="6"/>
  <c r="FR177" i="6"/>
  <c r="FU176" i="6"/>
  <c r="FT176" i="6"/>
  <c r="FS176" i="6"/>
  <c r="FR176" i="6"/>
  <c r="FU175" i="6"/>
  <c r="FT175" i="6"/>
  <c r="FS175" i="6"/>
  <c r="FR175" i="6"/>
  <c r="FU174" i="6"/>
  <c r="FT174" i="6"/>
  <c r="FS174" i="6"/>
  <c r="FR174" i="6"/>
  <c r="FS173" i="6"/>
  <c r="FR173" i="6"/>
  <c r="FU172" i="6"/>
  <c r="FT172" i="6"/>
  <c r="FS172" i="6"/>
  <c r="FR172" i="6"/>
  <c r="FU171" i="6"/>
  <c r="FT171" i="6"/>
  <c r="FS171" i="6"/>
  <c r="FR171" i="6"/>
  <c r="FU170" i="6"/>
  <c r="FT170" i="6"/>
  <c r="FS170" i="6"/>
  <c r="FR170" i="6"/>
  <c r="FU169" i="6"/>
  <c r="FT169" i="6"/>
  <c r="FS169" i="6"/>
  <c r="FR169" i="6"/>
  <c r="FU168" i="6"/>
  <c r="FT168" i="6"/>
  <c r="FS168" i="6"/>
  <c r="FR168" i="6"/>
  <c r="FU167" i="6"/>
  <c r="FT167" i="6"/>
  <c r="FS167" i="6"/>
  <c r="FR167" i="6"/>
  <c r="FU166" i="6"/>
  <c r="FT166" i="6"/>
  <c r="FS166" i="6"/>
  <c r="FR166" i="6"/>
  <c r="FU165" i="6"/>
  <c r="FT165" i="6"/>
  <c r="FS165" i="6"/>
  <c r="FR165" i="6"/>
  <c r="FU164" i="6"/>
  <c r="FT164" i="6"/>
  <c r="FS164" i="6"/>
  <c r="FR164" i="6"/>
  <c r="FU163" i="6"/>
  <c r="FT163" i="6"/>
  <c r="FS163" i="6"/>
  <c r="FR163" i="6"/>
  <c r="FU162" i="6"/>
  <c r="FT162" i="6"/>
  <c r="FS162" i="6"/>
  <c r="FR162" i="6"/>
  <c r="FU161" i="6"/>
  <c r="FT161" i="6"/>
  <c r="FS161" i="6"/>
  <c r="FR161" i="6"/>
  <c r="FU160" i="6"/>
  <c r="FT160" i="6"/>
  <c r="FS160" i="6"/>
  <c r="FR160" i="6"/>
  <c r="FU159" i="6"/>
  <c r="FT159" i="6"/>
  <c r="FS159" i="6"/>
  <c r="FR159" i="6"/>
  <c r="FU157" i="6"/>
  <c r="FT157" i="6"/>
  <c r="FS157" i="6"/>
  <c r="FR157" i="6"/>
  <c r="FU156" i="6"/>
  <c r="FT156" i="6"/>
  <c r="FS156" i="6"/>
  <c r="FR156" i="6"/>
  <c r="FU155" i="6"/>
  <c r="FT155" i="6"/>
  <c r="FS155" i="6"/>
  <c r="FR155" i="6"/>
  <c r="FU154" i="6"/>
  <c r="FT154" i="6"/>
  <c r="FS154" i="6"/>
  <c r="FR154" i="6"/>
  <c r="FU153" i="6"/>
  <c r="FT153" i="6"/>
  <c r="FS153" i="6"/>
  <c r="FR153" i="6"/>
  <c r="FU152" i="6"/>
  <c r="FT152" i="6"/>
  <c r="FS152" i="6"/>
  <c r="FR152" i="6"/>
  <c r="FU151" i="6"/>
  <c r="FT151" i="6"/>
  <c r="FS151" i="6"/>
  <c r="FR151" i="6"/>
  <c r="FU150" i="6"/>
  <c r="FT150" i="6"/>
  <c r="FS150" i="6"/>
  <c r="FR150" i="6"/>
  <c r="FU149" i="6"/>
  <c r="FT149" i="6"/>
  <c r="FS149" i="6"/>
  <c r="FR149" i="6"/>
  <c r="FU148" i="6"/>
  <c r="FT148" i="6"/>
  <c r="FS148" i="6"/>
  <c r="FR148" i="6"/>
  <c r="FU147" i="6"/>
  <c r="FT147" i="6"/>
  <c r="FS147" i="6"/>
  <c r="FR147" i="6"/>
  <c r="FU146" i="6"/>
  <c r="FT146" i="6"/>
  <c r="FS146" i="6"/>
  <c r="FR146" i="6"/>
  <c r="FU145" i="6"/>
  <c r="FT145" i="6"/>
  <c r="FS145" i="6"/>
  <c r="FR145" i="6"/>
  <c r="FU144" i="6"/>
  <c r="FT144" i="6"/>
  <c r="FS144" i="6"/>
  <c r="FR144" i="6"/>
  <c r="FS143" i="6"/>
  <c r="FR143" i="6"/>
  <c r="FU142" i="6"/>
  <c r="FT142" i="6"/>
  <c r="FS142" i="6"/>
  <c r="FR142" i="6"/>
  <c r="FU141" i="6"/>
  <c r="FT141" i="6"/>
  <c r="FS141" i="6"/>
  <c r="FR141" i="6"/>
  <c r="FU140" i="6"/>
  <c r="FT140" i="6"/>
  <c r="FS140" i="6"/>
  <c r="FR140" i="6"/>
  <c r="FU139" i="6"/>
  <c r="FT139" i="6"/>
  <c r="FS139" i="6"/>
  <c r="FR139" i="6"/>
  <c r="FU138" i="6"/>
  <c r="FT138" i="6"/>
  <c r="FS138" i="6"/>
  <c r="FR138" i="6"/>
  <c r="FU137" i="6"/>
  <c r="FT137" i="6"/>
  <c r="FS137" i="6"/>
  <c r="FR137" i="6"/>
  <c r="FU136" i="6"/>
  <c r="FT136" i="6"/>
  <c r="FS136" i="6"/>
  <c r="FR136" i="6"/>
  <c r="FU135" i="6"/>
  <c r="FT135" i="6"/>
  <c r="FS135" i="6"/>
  <c r="FR135" i="6"/>
  <c r="FU134" i="6"/>
  <c r="FT134" i="6"/>
  <c r="FS134" i="6"/>
  <c r="FR134" i="6"/>
  <c r="FU133" i="6"/>
  <c r="FT133" i="6"/>
  <c r="FS133" i="6"/>
  <c r="FR133" i="6"/>
  <c r="FU132" i="6"/>
  <c r="FT132" i="6"/>
  <c r="FS132" i="6"/>
  <c r="FR132" i="6"/>
  <c r="FU131" i="6"/>
  <c r="FT131" i="6"/>
  <c r="FS131" i="6"/>
  <c r="FR131" i="6"/>
  <c r="FU130" i="6"/>
  <c r="FT130" i="6"/>
  <c r="FS130" i="6"/>
  <c r="FR130" i="6"/>
  <c r="FU129" i="6"/>
  <c r="FT129" i="6"/>
  <c r="FS129" i="6"/>
  <c r="FR129" i="6"/>
  <c r="FT128" i="6"/>
  <c r="FR128" i="6"/>
  <c r="FU127" i="6"/>
  <c r="FT127" i="6"/>
  <c r="FS127" i="6"/>
  <c r="FR127" i="6"/>
  <c r="FU126" i="6"/>
  <c r="FT126" i="6"/>
  <c r="FS126" i="6"/>
  <c r="FR126" i="6"/>
  <c r="FU125" i="6"/>
  <c r="FT125" i="6"/>
  <c r="FS125" i="6"/>
  <c r="FR125" i="6"/>
  <c r="FU124" i="6"/>
  <c r="FT124" i="6"/>
  <c r="FS124" i="6"/>
  <c r="FR124" i="6"/>
  <c r="FU123" i="6"/>
  <c r="FT123" i="6"/>
  <c r="FS123" i="6"/>
  <c r="FR123" i="6"/>
  <c r="FU122" i="6"/>
  <c r="FT122" i="6"/>
  <c r="FS122" i="6"/>
  <c r="FR122" i="6"/>
  <c r="FU121" i="6"/>
  <c r="FT121" i="6"/>
  <c r="FS121" i="6"/>
  <c r="FR121" i="6"/>
  <c r="FU120" i="6"/>
  <c r="FT120" i="6"/>
  <c r="FS120" i="6"/>
  <c r="FR120" i="6"/>
  <c r="FU119" i="6"/>
  <c r="FT119" i="6"/>
  <c r="FS119" i="6"/>
  <c r="FR119" i="6"/>
  <c r="FU118" i="6"/>
  <c r="FT118" i="6"/>
  <c r="FS118" i="6"/>
  <c r="FR118" i="6"/>
  <c r="FU117" i="6"/>
  <c r="FT117" i="6"/>
  <c r="FS117" i="6"/>
  <c r="FR117" i="6"/>
  <c r="FU116" i="6"/>
  <c r="FT116" i="6"/>
  <c r="FS116" i="6"/>
  <c r="FR116" i="6"/>
  <c r="FU115" i="6"/>
  <c r="FT115" i="6"/>
  <c r="FS115" i="6"/>
  <c r="FR115" i="6"/>
  <c r="FU114" i="6"/>
  <c r="FT114" i="6"/>
  <c r="FS114" i="6"/>
  <c r="FR114" i="6"/>
  <c r="FU112" i="6"/>
  <c r="FT112" i="6"/>
  <c r="FS112" i="6"/>
  <c r="FR112" i="6"/>
  <c r="FU111" i="6"/>
  <c r="FT111" i="6"/>
  <c r="FS111" i="6"/>
  <c r="FR111" i="6"/>
  <c r="FU110" i="6"/>
  <c r="FT110" i="6"/>
  <c r="FS110" i="6"/>
  <c r="FR110" i="6"/>
  <c r="FU109" i="6"/>
  <c r="FT109" i="6"/>
  <c r="FS109" i="6"/>
  <c r="FR109" i="6"/>
  <c r="FU108" i="6"/>
  <c r="FT108" i="6"/>
  <c r="FS108" i="6"/>
  <c r="FR108" i="6"/>
  <c r="FU107" i="6"/>
  <c r="FT107" i="6"/>
  <c r="FS107" i="6"/>
  <c r="FR107" i="6"/>
  <c r="FU106" i="6"/>
  <c r="FT106" i="6"/>
  <c r="FS106" i="6"/>
  <c r="FR106" i="6"/>
  <c r="FU105" i="6"/>
  <c r="FT105" i="6"/>
  <c r="FS105" i="6"/>
  <c r="FR105" i="6"/>
  <c r="FU104" i="6"/>
  <c r="FT104" i="6"/>
  <c r="FS104" i="6"/>
  <c r="FR104" i="6"/>
  <c r="FU103" i="6"/>
  <c r="FT103" i="6"/>
  <c r="FS103" i="6"/>
  <c r="FR103" i="6"/>
  <c r="FU102" i="6"/>
  <c r="FT102" i="6"/>
  <c r="FS102" i="6"/>
  <c r="FR102" i="6"/>
  <c r="FU101" i="6"/>
  <c r="FT101" i="6"/>
  <c r="FS101" i="6"/>
  <c r="FR101" i="6"/>
  <c r="FU100" i="6"/>
  <c r="FT100" i="6"/>
  <c r="FS100" i="6"/>
  <c r="FR100" i="6"/>
  <c r="FU99" i="6"/>
  <c r="FT99" i="6"/>
  <c r="FS99" i="6"/>
  <c r="FR99" i="6"/>
  <c r="FU97" i="6"/>
  <c r="FT97" i="6"/>
  <c r="FS97" i="6"/>
  <c r="FR97" i="6"/>
  <c r="FU96" i="6"/>
  <c r="FT96" i="6"/>
  <c r="FS96" i="6"/>
  <c r="FR96" i="6"/>
  <c r="FU95" i="6"/>
  <c r="FT95" i="6"/>
  <c r="FS95" i="6"/>
  <c r="FR95" i="6"/>
  <c r="FU94" i="6"/>
  <c r="FT94" i="6"/>
  <c r="FS94" i="6"/>
  <c r="FR94" i="6"/>
  <c r="FU93" i="6"/>
  <c r="FT93" i="6"/>
  <c r="FS93" i="6"/>
  <c r="FR93" i="6"/>
  <c r="FU92" i="6"/>
  <c r="FT92" i="6"/>
  <c r="FS92" i="6"/>
  <c r="FR92" i="6"/>
  <c r="FU91" i="6"/>
  <c r="FT91" i="6"/>
  <c r="FS91" i="6"/>
  <c r="FR91" i="6"/>
  <c r="FU90" i="6"/>
  <c r="FT90" i="6"/>
  <c r="FS90" i="6"/>
  <c r="FR90" i="6"/>
  <c r="FU89" i="6"/>
  <c r="FT89" i="6"/>
  <c r="FS89" i="6"/>
  <c r="FR89" i="6"/>
  <c r="FU88" i="6"/>
  <c r="FT88" i="6"/>
  <c r="FS88" i="6"/>
  <c r="FR88" i="6"/>
  <c r="FU87" i="6"/>
  <c r="FT87" i="6"/>
  <c r="FS87" i="6"/>
  <c r="FR87" i="6"/>
  <c r="FU86" i="6"/>
  <c r="FT86" i="6"/>
  <c r="FS86" i="6"/>
  <c r="FR86" i="6"/>
  <c r="FU85" i="6"/>
  <c r="FT85" i="6"/>
  <c r="FS85" i="6"/>
  <c r="FR85" i="6"/>
  <c r="FU84" i="6"/>
  <c r="FT84" i="6"/>
  <c r="FS84" i="6"/>
  <c r="FR84" i="6"/>
  <c r="FS83" i="6"/>
  <c r="FR83" i="6"/>
  <c r="FU82" i="6"/>
  <c r="FT82" i="6"/>
  <c r="FS82" i="6"/>
  <c r="FR82" i="6"/>
  <c r="FU81" i="6"/>
  <c r="FT81" i="6"/>
  <c r="FS81" i="6"/>
  <c r="FR81" i="6"/>
  <c r="FU80" i="6"/>
  <c r="FT80" i="6"/>
  <c r="FS80" i="6"/>
  <c r="FR80" i="6"/>
  <c r="FU79" i="6"/>
  <c r="FT79" i="6"/>
  <c r="FS79" i="6"/>
  <c r="FR79" i="6"/>
  <c r="FU78" i="6"/>
  <c r="FT78" i="6"/>
  <c r="FS78" i="6"/>
  <c r="FR78" i="6"/>
  <c r="FU77" i="6"/>
  <c r="FT77" i="6"/>
  <c r="FS77" i="6"/>
  <c r="FR77" i="6"/>
  <c r="FU76" i="6"/>
  <c r="FT76" i="6"/>
  <c r="FS76" i="6"/>
  <c r="FR76" i="6"/>
  <c r="FU75" i="6"/>
  <c r="FT75" i="6"/>
  <c r="FS75" i="6"/>
  <c r="FR75" i="6"/>
  <c r="FU74" i="6"/>
  <c r="FT74" i="6"/>
  <c r="FS74" i="6"/>
  <c r="FR74" i="6"/>
  <c r="FU73" i="6"/>
  <c r="FT73" i="6"/>
  <c r="FS73" i="6"/>
  <c r="FR73" i="6"/>
  <c r="FU72" i="6"/>
  <c r="FT72" i="6"/>
  <c r="FS72" i="6"/>
  <c r="FR72" i="6"/>
  <c r="FU71" i="6"/>
  <c r="FT71" i="6"/>
  <c r="FS71" i="6"/>
  <c r="FR71" i="6"/>
  <c r="FU70" i="6"/>
  <c r="FT70" i="6"/>
  <c r="FS70" i="6"/>
  <c r="FR70" i="6"/>
  <c r="FU69" i="6"/>
  <c r="FT69" i="6"/>
  <c r="FS69" i="6"/>
  <c r="FR69" i="6"/>
  <c r="FC248" i="6"/>
  <c r="FA248" i="6"/>
  <c r="FD247" i="6"/>
  <c r="FC247" i="6"/>
  <c r="FB247" i="6"/>
  <c r="FA247" i="6"/>
  <c r="FD246" i="6"/>
  <c r="FC246" i="6"/>
  <c r="FB246" i="6"/>
  <c r="FA246" i="6"/>
  <c r="FD245" i="6"/>
  <c r="FC245" i="6"/>
  <c r="FB245" i="6"/>
  <c r="FA245" i="6"/>
  <c r="FD244" i="6"/>
  <c r="FC244" i="6"/>
  <c r="FB244" i="6"/>
  <c r="FA244" i="6"/>
  <c r="FD243" i="6"/>
  <c r="FC243" i="6"/>
  <c r="FB243" i="6"/>
  <c r="FA243" i="6"/>
  <c r="FD242" i="6"/>
  <c r="FC242" i="6"/>
  <c r="FB242" i="6"/>
  <c r="FA242" i="6"/>
  <c r="FD241" i="6"/>
  <c r="FC241" i="6"/>
  <c r="FB241" i="6"/>
  <c r="FA241" i="6"/>
  <c r="FD240" i="6"/>
  <c r="FC240" i="6"/>
  <c r="FB240" i="6"/>
  <c r="FA240" i="6"/>
  <c r="FD239" i="6"/>
  <c r="FB239" i="6"/>
  <c r="FA239" i="6"/>
  <c r="FD238" i="6"/>
  <c r="FC238" i="6"/>
  <c r="FB238" i="6"/>
  <c r="FA238" i="6"/>
  <c r="FD237" i="6"/>
  <c r="FC237" i="6"/>
  <c r="FB237" i="6"/>
  <c r="FA237" i="6"/>
  <c r="FD236" i="6"/>
  <c r="FC236" i="6"/>
  <c r="FB236" i="6"/>
  <c r="FA236" i="6"/>
  <c r="FD235" i="6"/>
  <c r="FC235" i="6"/>
  <c r="FB235" i="6"/>
  <c r="FA235" i="6"/>
  <c r="FD234" i="6"/>
  <c r="FC234" i="6"/>
  <c r="FB234" i="6"/>
  <c r="FA234" i="6"/>
  <c r="FB233" i="6"/>
  <c r="FA233" i="6"/>
  <c r="FD232" i="6"/>
  <c r="FC232" i="6"/>
  <c r="FB232" i="6"/>
  <c r="FA232" i="6"/>
  <c r="FD231" i="6"/>
  <c r="FC231" i="6"/>
  <c r="FB231" i="6"/>
  <c r="FA231" i="6"/>
  <c r="FD230" i="6"/>
  <c r="FC230" i="6"/>
  <c r="FB230" i="6"/>
  <c r="FA230" i="6"/>
  <c r="FD229" i="6"/>
  <c r="FC229" i="6"/>
  <c r="FB229" i="6"/>
  <c r="FA229" i="6"/>
  <c r="FD228" i="6"/>
  <c r="FC228" i="6"/>
  <c r="FB228" i="6"/>
  <c r="FA228" i="6"/>
  <c r="FC227" i="6"/>
  <c r="FA227" i="6"/>
  <c r="FD226" i="6"/>
  <c r="FC226" i="6"/>
  <c r="FB226" i="6"/>
  <c r="FA226" i="6"/>
  <c r="FD225" i="6"/>
  <c r="FC225" i="6"/>
  <c r="FB225" i="6"/>
  <c r="FA225" i="6"/>
  <c r="FC224" i="6"/>
  <c r="FB224" i="6"/>
  <c r="FA224" i="6"/>
  <c r="FD223" i="6"/>
  <c r="FC223" i="6"/>
  <c r="FB223" i="6"/>
  <c r="FA223" i="6"/>
  <c r="FD222" i="6"/>
  <c r="FC222" i="6"/>
  <c r="FB222" i="6"/>
  <c r="FA222" i="6"/>
  <c r="FD221" i="6"/>
  <c r="FC221" i="6"/>
  <c r="FB221" i="6"/>
  <c r="FA221" i="6"/>
  <c r="FD220" i="6"/>
  <c r="FC220" i="6"/>
  <c r="FB220" i="6"/>
  <c r="FA220" i="6"/>
  <c r="FD219" i="6"/>
  <c r="FC219" i="6"/>
  <c r="FB219" i="6"/>
  <c r="FA219" i="6"/>
  <c r="FD217" i="6"/>
  <c r="FC217" i="6"/>
  <c r="FB217" i="6"/>
  <c r="FA217" i="6"/>
  <c r="FD216" i="6"/>
  <c r="FC216" i="6"/>
  <c r="FB216" i="6"/>
  <c r="FA216" i="6"/>
  <c r="FD215" i="6"/>
  <c r="FC215" i="6"/>
  <c r="FB215" i="6"/>
  <c r="FA215" i="6"/>
  <c r="FD214" i="6"/>
  <c r="FC214" i="6"/>
  <c r="FB214" i="6"/>
  <c r="FA214" i="6"/>
  <c r="FD213" i="6"/>
  <c r="FC213" i="6"/>
  <c r="FB213" i="6"/>
  <c r="FA213" i="6"/>
  <c r="FD212" i="6"/>
  <c r="FC212" i="6"/>
  <c r="FB212" i="6"/>
  <c r="FA212" i="6"/>
  <c r="FD211" i="6"/>
  <c r="FC211" i="6"/>
  <c r="FB211" i="6"/>
  <c r="FA211" i="6"/>
  <c r="FD210" i="6"/>
  <c r="FC210" i="6"/>
  <c r="FB210" i="6"/>
  <c r="FA210" i="6"/>
  <c r="FD209" i="6"/>
  <c r="FC209" i="6"/>
  <c r="FB209" i="6"/>
  <c r="FA209" i="6"/>
  <c r="FD208" i="6"/>
  <c r="FC208" i="6"/>
  <c r="FB208" i="6"/>
  <c r="FA208" i="6"/>
  <c r="FD207" i="6"/>
  <c r="FC207" i="6"/>
  <c r="FB207" i="6"/>
  <c r="FA207" i="6"/>
  <c r="FD206" i="6"/>
  <c r="FC206" i="6"/>
  <c r="FB206" i="6"/>
  <c r="FA206" i="6"/>
  <c r="FD205" i="6"/>
  <c r="FC205" i="6"/>
  <c r="FB205" i="6"/>
  <c r="FA205" i="6"/>
  <c r="FD204" i="6"/>
  <c r="FC204" i="6"/>
  <c r="FB204" i="6"/>
  <c r="FA204" i="6"/>
  <c r="FD202" i="6"/>
  <c r="FC202" i="6"/>
  <c r="FB202" i="6"/>
  <c r="FA202" i="6"/>
  <c r="FD201" i="6"/>
  <c r="FC201" i="6"/>
  <c r="FB201" i="6"/>
  <c r="FA201" i="6"/>
  <c r="FD200" i="6"/>
  <c r="FC200" i="6"/>
  <c r="FB200" i="6"/>
  <c r="FA200" i="6"/>
  <c r="FD199" i="6"/>
  <c r="FC199" i="6"/>
  <c r="FB199" i="6"/>
  <c r="FA199" i="6"/>
  <c r="FD198" i="6"/>
  <c r="FC198" i="6"/>
  <c r="FB198" i="6"/>
  <c r="FA198" i="6"/>
  <c r="FD197" i="6"/>
  <c r="FB197" i="6"/>
  <c r="FA197" i="6"/>
  <c r="FD196" i="6"/>
  <c r="FC196" i="6"/>
  <c r="FB196" i="6"/>
  <c r="FA196" i="6"/>
  <c r="FD195" i="6"/>
  <c r="FC195" i="6"/>
  <c r="FB195" i="6"/>
  <c r="FA195" i="6"/>
  <c r="FD194" i="6"/>
  <c r="FC194" i="6"/>
  <c r="FB194" i="6"/>
  <c r="FA194" i="6"/>
  <c r="FD193" i="6"/>
  <c r="FC193" i="6"/>
  <c r="FB193" i="6"/>
  <c r="FA193" i="6"/>
  <c r="FD192" i="6"/>
  <c r="FC192" i="6"/>
  <c r="FB192" i="6"/>
  <c r="FA192" i="6"/>
  <c r="FD191" i="6"/>
  <c r="FC191" i="6"/>
  <c r="FB191" i="6"/>
  <c r="FA191" i="6"/>
  <c r="FD190" i="6"/>
  <c r="FC190" i="6"/>
  <c r="FB190" i="6"/>
  <c r="FA190" i="6"/>
  <c r="FD189" i="6"/>
  <c r="FC189" i="6"/>
  <c r="FB189" i="6"/>
  <c r="FA189" i="6"/>
  <c r="FC188" i="6"/>
  <c r="FA188" i="6"/>
  <c r="FD187" i="6"/>
  <c r="FC187" i="6"/>
  <c r="FB187" i="6"/>
  <c r="FA187" i="6"/>
  <c r="FD186" i="6"/>
  <c r="FC186" i="6"/>
  <c r="FB186" i="6"/>
  <c r="FA186" i="6"/>
  <c r="FD185" i="6"/>
  <c r="FC185" i="6"/>
  <c r="FB185" i="6"/>
  <c r="FA185" i="6"/>
  <c r="FD184" i="6"/>
  <c r="FC184" i="6"/>
  <c r="FB184" i="6"/>
  <c r="FA184" i="6"/>
  <c r="FD183" i="6"/>
  <c r="FC183" i="6"/>
  <c r="FB183" i="6"/>
  <c r="FA183" i="6"/>
  <c r="FC182" i="6"/>
  <c r="FB182" i="6"/>
  <c r="FA182" i="6"/>
  <c r="FD181" i="6"/>
  <c r="FC181" i="6"/>
  <c r="FB181" i="6"/>
  <c r="FA181" i="6"/>
  <c r="FD180" i="6"/>
  <c r="FC180" i="6"/>
  <c r="FB180" i="6"/>
  <c r="FA180" i="6"/>
  <c r="FD178" i="6"/>
  <c r="FC178" i="6"/>
  <c r="FB178" i="6"/>
  <c r="FA178" i="6"/>
  <c r="FD177" i="6"/>
  <c r="FC177" i="6"/>
  <c r="FB177" i="6"/>
  <c r="FA177" i="6"/>
  <c r="FD176" i="6"/>
  <c r="FC176" i="6"/>
  <c r="FB176" i="6"/>
  <c r="FA176" i="6"/>
  <c r="FD175" i="6"/>
  <c r="FC175" i="6"/>
  <c r="FB175" i="6"/>
  <c r="FA175" i="6"/>
  <c r="FD174" i="6"/>
  <c r="FC174" i="6"/>
  <c r="FB174" i="6"/>
  <c r="FA174" i="6"/>
  <c r="FB173" i="6"/>
  <c r="FA173" i="6"/>
  <c r="FD172" i="6"/>
  <c r="FC172" i="6"/>
  <c r="FB172" i="6"/>
  <c r="FA172" i="6"/>
  <c r="FD171" i="6"/>
  <c r="FC171" i="6"/>
  <c r="FB171" i="6"/>
  <c r="FA171" i="6"/>
  <c r="FD170" i="6"/>
  <c r="FC170" i="6"/>
  <c r="FB170" i="6"/>
  <c r="FA170" i="6"/>
  <c r="FD169" i="6"/>
  <c r="FC169" i="6"/>
  <c r="FB169" i="6"/>
  <c r="FA169" i="6"/>
  <c r="FD168" i="6"/>
  <c r="FC168" i="6"/>
  <c r="FB168" i="6"/>
  <c r="FA168" i="6"/>
  <c r="FD167" i="6"/>
  <c r="FC167" i="6"/>
  <c r="FB167" i="6"/>
  <c r="FA167" i="6"/>
  <c r="FD166" i="6"/>
  <c r="FC166" i="6"/>
  <c r="FB166" i="6"/>
  <c r="FA166" i="6"/>
  <c r="FD165" i="6"/>
  <c r="FC165" i="6"/>
  <c r="FB165" i="6"/>
  <c r="FA165" i="6"/>
  <c r="FD164" i="6"/>
  <c r="FC164" i="6"/>
  <c r="FB164" i="6"/>
  <c r="FA164" i="6"/>
  <c r="FD163" i="6"/>
  <c r="FC163" i="6"/>
  <c r="FB163" i="6"/>
  <c r="FA163" i="6"/>
  <c r="FD162" i="6"/>
  <c r="FC162" i="6"/>
  <c r="FB162" i="6"/>
  <c r="FA162" i="6"/>
  <c r="FD161" i="6"/>
  <c r="FC161" i="6"/>
  <c r="FB161" i="6"/>
  <c r="FA161" i="6"/>
  <c r="FD160" i="6"/>
  <c r="FC160" i="6"/>
  <c r="FB160" i="6"/>
  <c r="FA160" i="6"/>
  <c r="FD159" i="6"/>
  <c r="FC159" i="6"/>
  <c r="FB159" i="6"/>
  <c r="FA159" i="6"/>
  <c r="FD157" i="6"/>
  <c r="FC157" i="6"/>
  <c r="FB157" i="6"/>
  <c r="FA157" i="6"/>
  <c r="FD156" i="6"/>
  <c r="FC156" i="6"/>
  <c r="FB156" i="6"/>
  <c r="FA156" i="6"/>
  <c r="FD155" i="6"/>
  <c r="FC155" i="6"/>
  <c r="FB155" i="6"/>
  <c r="FA155" i="6"/>
  <c r="FD154" i="6"/>
  <c r="FC154" i="6"/>
  <c r="FB154" i="6"/>
  <c r="FA154" i="6"/>
  <c r="FD153" i="6"/>
  <c r="FC153" i="6"/>
  <c r="FB153" i="6"/>
  <c r="FA153" i="6"/>
  <c r="FD152" i="6"/>
  <c r="FC152" i="6"/>
  <c r="FB152" i="6"/>
  <c r="FA152" i="6"/>
  <c r="FD151" i="6"/>
  <c r="FC151" i="6"/>
  <c r="FB151" i="6"/>
  <c r="FA151" i="6"/>
  <c r="FD150" i="6"/>
  <c r="FC150" i="6"/>
  <c r="FB150" i="6"/>
  <c r="FA150" i="6"/>
  <c r="FD149" i="6"/>
  <c r="FC149" i="6"/>
  <c r="FB149" i="6"/>
  <c r="FA149" i="6"/>
  <c r="FD148" i="6"/>
  <c r="FC148" i="6"/>
  <c r="FB148" i="6"/>
  <c r="FA148" i="6"/>
  <c r="FD147" i="6"/>
  <c r="FC147" i="6"/>
  <c r="FB147" i="6"/>
  <c r="FA147" i="6"/>
  <c r="FD146" i="6"/>
  <c r="FC146" i="6"/>
  <c r="FB146" i="6"/>
  <c r="FA146" i="6"/>
  <c r="FD145" i="6"/>
  <c r="FC145" i="6"/>
  <c r="FB145" i="6"/>
  <c r="FA145" i="6"/>
  <c r="FD144" i="6"/>
  <c r="FC144" i="6"/>
  <c r="FB144" i="6"/>
  <c r="FA144" i="6"/>
  <c r="FB143" i="6"/>
  <c r="FA143" i="6"/>
  <c r="FD142" i="6"/>
  <c r="FC142" i="6"/>
  <c r="FB142" i="6"/>
  <c r="FA142" i="6"/>
  <c r="FD141" i="6"/>
  <c r="FC141" i="6"/>
  <c r="FB141" i="6"/>
  <c r="FA141" i="6"/>
  <c r="FD140" i="6"/>
  <c r="FC140" i="6"/>
  <c r="FB140" i="6"/>
  <c r="FA140" i="6"/>
  <c r="FD139" i="6"/>
  <c r="FC139" i="6"/>
  <c r="FB139" i="6"/>
  <c r="FA139" i="6"/>
  <c r="FD138" i="6"/>
  <c r="FC138" i="6"/>
  <c r="FB138" i="6"/>
  <c r="FA138" i="6"/>
  <c r="FD136" i="6"/>
  <c r="FC136" i="6"/>
  <c r="FB136" i="6"/>
  <c r="FA136" i="6"/>
  <c r="FD135" i="6"/>
  <c r="FC135" i="6"/>
  <c r="FB135" i="6"/>
  <c r="FA135" i="6"/>
  <c r="FC134" i="6"/>
  <c r="FB134" i="6"/>
  <c r="FA134" i="6"/>
  <c r="FD133" i="6"/>
  <c r="FC133" i="6"/>
  <c r="FB133" i="6"/>
  <c r="FA133" i="6"/>
  <c r="FD132" i="6"/>
  <c r="FC132" i="6"/>
  <c r="FB132" i="6"/>
  <c r="FA132" i="6"/>
  <c r="FD131" i="6"/>
  <c r="FC131" i="6"/>
  <c r="FB131" i="6"/>
  <c r="FA131" i="6"/>
  <c r="FD130" i="6"/>
  <c r="FC130" i="6"/>
  <c r="FB130" i="6"/>
  <c r="FA130" i="6"/>
  <c r="FD129" i="6"/>
  <c r="FC129" i="6"/>
  <c r="FB129" i="6"/>
  <c r="FA129" i="6"/>
  <c r="FC128" i="6"/>
  <c r="FA128" i="6"/>
  <c r="FD127" i="6"/>
  <c r="FC127" i="6"/>
  <c r="FB127" i="6"/>
  <c r="FA127" i="6"/>
  <c r="FD126" i="6"/>
  <c r="FC126" i="6"/>
  <c r="FB126" i="6"/>
  <c r="FA126" i="6"/>
  <c r="FD125" i="6"/>
  <c r="FC125" i="6"/>
  <c r="FB125" i="6"/>
  <c r="FA125" i="6"/>
  <c r="FD124" i="6"/>
  <c r="FC124" i="6"/>
  <c r="FB124" i="6"/>
  <c r="FA124" i="6"/>
  <c r="FD123" i="6"/>
  <c r="FC123" i="6"/>
  <c r="FB123" i="6"/>
  <c r="FA123" i="6"/>
  <c r="FD122" i="6"/>
  <c r="FC122" i="6"/>
  <c r="FB122" i="6"/>
  <c r="FA122" i="6"/>
  <c r="FD121" i="6"/>
  <c r="FC121" i="6"/>
  <c r="FB121" i="6"/>
  <c r="FA121" i="6"/>
  <c r="FD120" i="6"/>
  <c r="FC120" i="6"/>
  <c r="FB120" i="6"/>
  <c r="FA120" i="6"/>
  <c r="FD119" i="6"/>
  <c r="FB119" i="6"/>
  <c r="FA119" i="6"/>
  <c r="FD118" i="6"/>
  <c r="FC118" i="6"/>
  <c r="FB118" i="6"/>
  <c r="FA118" i="6"/>
  <c r="FD117" i="6"/>
  <c r="FC117" i="6"/>
  <c r="FB117" i="6"/>
  <c r="FA117" i="6"/>
  <c r="FD116" i="6"/>
  <c r="FC116" i="6"/>
  <c r="FB116" i="6"/>
  <c r="FA116" i="6"/>
  <c r="FD115" i="6"/>
  <c r="FC115" i="6"/>
  <c r="FB115" i="6"/>
  <c r="FA115" i="6"/>
  <c r="FD114" i="6"/>
  <c r="FC114" i="6"/>
  <c r="FB114" i="6"/>
  <c r="FA114" i="6"/>
  <c r="FD112" i="6"/>
  <c r="FC112" i="6"/>
  <c r="FB112" i="6"/>
  <c r="FA112" i="6"/>
  <c r="FD111" i="6"/>
  <c r="FC111" i="6"/>
  <c r="FB111" i="6"/>
  <c r="FA111" i="6"/>
  <c r="FD110" i="6"/>
  <c r="FC110" i="6"/>
  <c r="FB110" i="6"/>
  <c r="FA110" i="6"/>
  <c r="FD109" i="6"/>
  <c r="FC109" i="6"/>
  <c r="FB109" i="6"/>
  <c r="FA109" i="6"/>
  <c r="FD108" i="6"/>
  <c r="FC108" i="6"/>
  <c r="FB108" i="6"/>
  <c r="FA108" i="6"/>
  <c r="FD107" i="6"/>
  <c r="FC107" i="6"/>
  <c r="FB107" i="6"/>
  <c r="FA107" i="6"/>
  <c r="FD106" i="6"/>
  <c r="FC106" i="6"/>
  <c r="FB106" i="6"/>
  <c r="FA106" i="6"/>
  <c r="FD105" i="6"/>
  <c r="FC105" i="6"/>
  <c r="FB105" i="6"/>
  <c r="FA105" i="6"/>
  <c r="FD104" i="6"/>
  <c r="FC104" i="6"/>
  <c r="FB104" i="6"/>
  <c r="FA104" i="6"/>
  <c r="FD103" i="6"/>
  <c r="FC103" i="6"/>
  <c r="FB103" i="6"/>
  <c r="FA103" i="6"/>
  <c r="FD102" i="6"/>
  <c r="FC102" i="6"/>
  <c r="FB102" i="6"/>
  <c r="FA102" i="6"/>
  <c r="FD101" i="6"/>
  <c r="FC101" i="6"/>
  <c r="FB101" i="6"/>
  <c r="FA101" i="6"/>
  <c r="FD100" i="6"/>
  <c r="FC100" i="6"/>
  <c r="FB100" i="6"/>
  <c r="FA100" i="6"/>
  <c r="FD99" i="6"/>
  <c r="FC99" i="6"/>
  <c r="FB99" i="6"/>
  <c r="FA99" i="6"/>
  <c r="FD97" i="6"/>
  <c r="FC97" i="6"/>
  <c r="FB97" i="6"/>
  <c r="FA97" i="6"/>
  <c r="FD96" i="6"/>
  <c r="FC96" i="6"/>
  <c r="FB96" i="6"/>
  <c r="FA96" i="6"/>
  <c r="FD95" i="6"/>
  <c r="FC95" i="6"/>
  <c r="FB95" i="6"/>
  <c r="FA95" i="6"/>
  <c r="FD94" i="6"/>
  <c r="FC94" i="6"/>
  <c r="FB94" i="6"/>
  <c r="FA94" i="6"/>
  <c r="FD93" i="6"/>
  <c r="FC93" i="6"/>
  <c r="FB93" i="6"/>
  <c r="FA93" i="6"/>
  <c r="FC92" i="6"/>
  <c r="FB92" i="6"/>
  <c r="FA92" i="6"/>
  <c r="FD91" i="6"/>
  <c r="FC91" i="6"/>
  <c r="FB91" i="6"/>
  <c r="FA91" i="6"/>
  <c r="FD90" i="6"/>
  <c r="FC90" i="6"/>
  <c r="FB90" i="6"/>
  <c r="FA90" i="6"/>
  <c r="FC89" i="6"/>
  <c r="FA89" i="6"/>
  <c r="FD88" i="6"/>
  <c r="FC88" i="6"/>
  <c r="FB88" i="6"/>
  <c r="FA88" i="6"/>
  <c r="FD87" i="6"/>
  <c r="FC87" i="6"/>
  <c r="FB87" i="6"/>
  <c r="FA87" i="6"/>
  <c r="FD86" i="6"/>
  <c r="FC86" i="6"/>
  <c r="FB86" i="6"/>
  <c r="FA86" i="6"/>
  <c r="FD85" i="6"/>
  <c r="FC85" i="6"/>
  <c r="FB85" i="6"/>
  <c r="FA85" i="6"/>
  <c r="FD84" i="6"/>
  <c r="FC84" i="6"/>
  <c r="FB84" i="6"/>
  <c r="FA84" i="6"/>
  <c r="FB83" i="6"/>
  <c r="FA83" i="6"/>
  <c r="FD82" i="6"/>
  <c r="FC82" i="6"/>
  <c r="FB82" i="6"/>
  <c r="FA82" i="6"/>
  <c r="FD81" i="6"/>
  <c r="FC81" i="6"/>
  <c r="FB81" i="6"/>
  <c r="FA81" i="6"/>
  <c r="FD80" i="6"/>
  <c r="FC80" i="6"/>
  <c r="FB80" i="6"/>
  <c r="FA80" i="6"/>
  <c r="FD79" i="6"/>
  <c r="FC79" i="6"/>
  <c r="FB79" i="6"/>
  <c r="FA79" i="6"/>
  <c r="FD78" i="6"/>
  <c r="FC78" i="6"/>
  <c r="FB78" i="6"/>
  <c r="FA78" i="6"/>
  <c r="FD77" i="6"/>
  <c r="FB77" i="6"/>
  <c r="FA77" i="6"/>
  <c r="FD76" i="6"/>
  <c r="FC76" i="6"/>
  <c r="FB76" i="6"/>
  <c r="FA76" i="6"/>
  <c r="FD75" i="6"/>
  <c r="FC75" i="6"/>
  <c r="FB75" i="6"/>
  <c r="FA75" i="6"/>
  <c r="FD74" i="6"/>
  <c r="FC74" i="6"/>
  <c r="FB74" i="6"/>
  <c r="FA74" i="6"/>
  <c r="FD73" i="6"/>
  <c r="FC73" i="6"/>
  <c r="FB73" i="6"/>
  <c r="FA73" i="6"/>
  <c r="FD72" i="6"/>
  <c r="FC72" i="6"/>
  <c r="FB72" i="6"/>
  <c r="FA72" i="6"/>
  <c r="FD71" i="6"/>
  <c r="FC71" i="6"/>
  <c r="FB71" i="6"/>
  <c r="FA71" i="6"/>
  <c r="FD70" i="6"/>
  <c r="FC70" i="6"/>
  <c r="FB70" i="6"/>
  <c r="FA70" i="6"/>
  <c r="FD69" i="6"/>
  <c r="FC69" i="6"/>
  <c r="FB69" i="6"/>
  <c r="FA69" i="6"/>
  <c r="EL248" i="6"/>
  <c r="EJ248" i="6"/>
  <c r="EM247" i="6"/>
  <c r="EL247" i="6"/>
  <c r="EK247" i="6"/>
  <c r="EJ247" i="6"/>
  <c r="EM246" i="6"/>
  <c r="EL246" i="6"/>
  <c r="EK246" i="6"/>
  <c r="EJ246" i="6"/>
  <c r="EM245" i="6"/>
  <c r="EL245" i="6"/>
  <c r="EK245" i="6"/>
  <c r="EJ245" i="6"/>
  <c r="EM244" i="6"/>
  <c r="EL244" i="6"/>
  <c r="EK244" i="6"/>
  <c r="EJ244" i="6"/>
  <c r="EM243" i="6"/>
  <c r="EL243" i="6"/>
  <c r="EK243" i="6"/>
  <c r="EJ243" i="6"/>
  <c r="EM242" i="6"/>
  <c r="EL242" i="6"/>
  <c r="EK242" i="6"/>
  <c r="EJ242" i="6"/>
  <c r="EM241" i="6"/>
  <c r="EL241" i="6"/>
  <c r="EK241" i="6"/>
  <c r="EJ241" i="6"/>
  <c r="EM240" i="6"/>
  <c r="EL240" i="6"/>
  <c r="EK240" i="6"/>
  <c r="EJ240" i="6"/>
  <c r="EM239" i="6"/>
  <c r="EK239" i="6"/>
  <c r="EJ239" i="6"/>
  <c r="EM238" i="6"/>
  <c r="EL238" i="6"/>
  <c r="EK238" i="6"/>
  <c r="EJ238" i="6"/>
  <c r="EM237" i="6"/>
  <c r="EL237" i="6"/>
  <c r="EK237" i="6"/>
  <c r="EJ237" i="6"/>
  <c r="EM236" i="6"/>
  <c r="EL236" i="6"/>
  <c r="EK236" i="6"/>
  <c r="EJ236" i="6"/>
  <c r="EM235" i="6"/>
  <c r="EL235" i="6"/>
  <c r="EK235" i="6"/>
  <c r="EJ235" i="6"/>
  <c r="EM234" i="6"/>
  <c r="EL234" i="6"/>
  <c r="EK234" i="6"/>
  <c r="EJ234" i="6"/>
  <c r="EK233" i="6"/>
  <c r="EJ233" i="6"/>
  <c r="EM232" i="6"/>
  <c r="EL232" i="6"/>
  <c r="EK232" i="6"/>
  <c r="EJ232" i="6"/>
  <c r="EM231" i="6"/>
  <c r="EL231" i="6"/>
  <c r="EK231" i="6"/>
  <c r="EJ231" i="6"/>
  <c r="EM230" i="6"/>
  <c r="EL230" i="6"/>
  <c r="EK230" i="6"/>
  <c r="EJ230" i="6"/>
  <c r="EM229" i="6"/>
  <c r="EL229" i="6"/>
  <c r="EK229" i="6"/>
  <c r="EJ229" i="6"/>
  <c r="EM228" i="6"/>
  <c r="EL228" i="6"/>
  <c r="EK228" i="6"/>
  <c r="EJ228" i="6"/>
  <c r="EL227" i="6"/>
  <c r="EJ227" i="6"/>
  <c r="EM226" i="6"/>
  <c r="EL226" i="6"/>
  <c r="EK226" i="6"/>
  <c r="EJ226" i="6"/>
  <c r="EM225" i="6"/>
  <c r="EL225" i="6"/>
  <c r="EK225" i="6"/>
  <c r="EJ225" i="6"/>
  <c r="EL224" i="6"/>
  <c r="EK224" i="6"/>
  <c r="EJ224" i="6"/>
  <c r="EM223" i="6"/>
  <c r="EL223" i="6"/>
  <c r="EK223" i="6"/>
  <c r="EJ223" i="6"/>
  <c r="EM222" i="6"/>
  <c r="EL222" i="6"/>
  <c r="EK222" i="6"/>
  <c r="EJ222" i="6"/>
  <c r="EM221" i="6"/>
  <c r="EL221" i="6"/>
  <c r="EK221" i="6"/>
  <c r="EJ221" i="6"/>
  <c r="EM220" i="6"/>
  <c r="EL220" i="6"/>
  <c r="EK220" i="6"/>
  <c r="EJ220" i="6"/>
  <c r="EM219" i="6"/>
  <c r="EL219" i="6"/>
  <c r="EK219" i="6"/>
  <c r="EJ219" i="6"/>
  <c r="EM217" i="6"/>
  <c r="EL217" i="6"/>
  <c r="EK217" i="6"/>
  <c r="EJ217" i="6"/>
  <c r="EM216" i="6"/>
  <c r="EL216" i="6"/>
  <c r="EK216" i="6"/>
  <c r="EJ216" i="6"/>
  <c r="EM215" i="6"/>
  <c r="EL215" i="6"/>
  <c r="EK215" i="6"/>
  <c r="EJ215" i="6"/>
  <c r="EM214" i="6"/>
  <c r="EL214" i="6"/>
  <c r="EK214" i="6"/>
  <c r="EJ214" i="6"/>
  <c r="EM213" i="6"/>
  <c r="EL213" i="6"/>
  <c r="EK213" i="6"/>
  <c r="EJ213" i="6"/>
  <c r="EM212" i="6"/>
  <c r="EL212" i="6"/>
  <c r="EK212" i="6"/>
  <c r="EJ212" i="6"/>
  <c r="EM211" i="6"/>
  <c r="EL211" i="6"/>
  <c r="EK211" i="6"/>
  <c r="EJ211" i="6"/>
  <c r="EM210" i="6"/>
  <c r="EL210" i="6"/>
  <c r="EK210" i="6"/>
  <c r="EJ210" i="6"/>
  <c r="EM209" i="6"/>
  <c r="EL209" i="6"/>
  <c r="EK209" i="6"/>
  <c r="EJ209" i="6"/>
  <c r="EM208" i="6"/>
  <c r="EL208" i="6"/>
  <c r="EK208" i="6"/>
  <c r="EJ208" i="6"/>
  <c r="EM207" i="6"/>
  <c r="EL207" i="6"/>
  <c r="EK207" i="6"/>
  <c r="EJ207" i="6"/>
  <c r="EM206" i="6"/>
  <c r="EL206" i="6"/>
  <c r="EK206" i="6"/>
  <c r="EJ206" i="6"/>
  <c r="EM205" i="6"/>
  <c r="EL205" i="6"/>
  <c r="EK205" i="6"/>
  <c r="EJ205" i="6"/>
  <c r="EM204" i="6"/>
  <c r="EL204" i="6"/>
  <c r="EK204" i="6"/>
  <c r="EJ204" i="6"/>
  <c r="EM202" i="6"/>
  <c r="EL202" i="6"/>
  <c r="EK202" i="6"/>
  <c r="EJ202" i="6"/>
  <c r="EM201" i="6"/>
  <c r="EL201" i="6"/>
  <c r="EK201" i="6"/>
  <c r="EJ201" i="6"/>
  <c r="EM200" i="6"/>
  <c r="EL200" i="6"/>
  <c r="EK200" i="6"/>
  <c r="EJ200" i="6"/>
  <c r="EM199" i="6"/>
  <c r="EL199" i="6"/>
  <c r="EK199" i="6"/>
  <c r="EJ199" i="6"/>
  <c r="EM198" i="6"/>
  <c r="EL198" i="6"/>
  <c r="EK198" i="6"/>
  <c r="EJ198" i="6"/>
  <c r="EM197" i="6"/>
  <c r="EK197" i="6"/>
  <c r="EJ197" i="6"/>
  <c r="EM196" i="6"/>
  <c r="EL196" i="6"/>
  <c r="EK196" i="6"/>
  <c r="EJ196" i="6"/>
  <c r="EM195" i="6"/>
  <c r="EL195" i="6"/>
  <c r="EK195" i="6"/>
  <c r="EJ195" i="6"/>
  <c r="EM194" i="6"/>
  <c r="EL194" i="6"/>
  <c r="EK194" i="6"/>
  <c r="EJ194" i="6"/>
  <c r="EM193" i="6"/>
  <c r="EL193" i="6"/>
  <c r="EK193" i="6"/>
  <c r="EJ193" i="6"/>
  <c r="EM192" i="6"/>
  <c r="EL192" i="6"/>
  <c r="EK192" i="6"/>
  <c r="EJ192" i="6"/>
  <c r="EM191" i="6"/>
  <c r="EL191" i="6"/>
  <c r="EK191" i="6"/>
  <c r="EJ191" i="6"/>
  <c r="EM190" i="6"/>
  <c r="EL190" i="6"/>
  <c r="EK190" i="6"/>
  <c r="EJ190" i="6"/>
  <c r="EM189" i="6"/>
  <c r="EL189" i="6"/>
  <c r="EK189" i="6"/>
  <c r="EJ189" i="6"/>
  <c r="EL188" i="6"/>
  <c r="EJ188" i="6"/>
  <c r="EM187" i="6"/>
  <c r="EL187" i="6"/>
  <c r="EK187" i="6"/>
  <c r="EJ187" i="6"/>
  <c r="EM186" i="6"/>
  <c r="EL186" i="6"/>
  <c r="EK186" i="6"/>
  <c r="EJ186" i="6"/>
  <c r="EM185" i="6"/>
  <c r="EL185" i="6"/>
  <c r="EK185" i="6"/>
  <c r="EJ185" i="6"/>
  <c r="EM184" i="6"/>
  <c r="EL184" i="6"/>
  <c r="EK184" i="6"/>
  <c r="EJ184" i="6"/>
  <c r="EM183" i="6"/>
  <c r="EL183" i="6"/>
  <c r="EK183" i="6"/>
  <c r="EJ183" i="6"/>
  <c r="EL182" i="6"/>
  <c r="EK182" i="6"/>
  <c r="EJ182" i="6"/>
  <c r="EM181" i="6"/>
  <c r="EL181" i="6"/>
  <c r="EK181" i="6"/>
  <c r="EJ181" i="6"/>
  <c r="EM180" i="6"/>
  <c r="EL180" i="6"/>
  <c r="EK180" i="6"/>
  <c r="EJ180" i="6"/>
  <c r="EM178" i="6"/>
  <c r="EL178" i="6"/>
  <c r="EK178" i="6"/>
  <c r="EJ178" i="6"/>
  <c r="EM177" i="6"/>
  <c r="EL177" i="6"/>
  <c r="EK177" i="6"/>
  <c r="EJ177" i="6"/>
  <c r="EM176" i="6"/>
  <c r="EL176" i="6"/>
  <c r="EK176" i="6"/>
  <c r="EJ176" i="6"/>
  <c r="EM175" i="6"/>
  <c r="EL175" i="6"/>
  <c r="EK175" i="6"/>
  <c r="EJ175" i="6"/>
  <c r="EM174" i="6"/>
  <c r="EL174" i="6"/>
  <c r="EK174" i="6"/>
  <c r="EJ174" i="6"/>
  <c r="EK173" i="6"/>
  <c r="EJ173" i="6"/>
  <c r="EM172" i="6"/>
  <c r="EL172" i="6"/>
  <c r="EK172" i="6"/>
  <c r="EJ172" i="6"/>
  <c r="EM171" i="6"/>
  <c r="EL171" i="6"/>
  <c r="EK171" i="6"/>
  <c r="EJ171" i="6"/>
  <c r="EM170" i="6"/>
  <c r="EL170" i="6"/>
  <c r="EK170" i="6"/>
  <c r="EJ170" i="6"/>
  <c r="EM169" i="6"/>
  <c r="EL169" i="6"/>
  <c r="EK169" i="6"/>
  <c r="EJ169" i="6"/>
  <c r="EM168" i="6"/>
  <c r="EL168" i="6"/>
  <c r="EK168" i="6"/>
  <c r="EJ168" i="6"/>
  <c r="EM167" i="6"/>
  <c r="EL167" i="6"/>
  <c r="EK167" i="6"/>
  <c r="EJ167" i="6"/>
  <c r="EM166" i="6"/>
  <c r="EL166" i="6"/>
  <c r="EK166" i="6"/>
  <c r="EJ166" i="6"/>
  <c r="EM165" i="6"/>
  <c r="EL165" i="6"/>
  <c r="EK165" i="6"/>
  <c r="EJ165" i="6"/>
  <c r="EM164" i="6"/>
  <c r="EL164" i="6"/>
  <c r="EK164" i="6"/>
  <c r="EJ164" i="6"/>
  <c r="EM163" i="6"/>
  <c r="EL163" i="6"/>
  <c r="EK163" i="6"/>
  <c r="EJ163" i="6"/>
  <c r="EM162" i="6"/>
  <c r="EL162" i="6"/>
  <c r="EK162" i="6"/>
  <c r="EJ162" i="6"/>
  <c r="EM161" i="6"/>
  <c r="EL161" i="6"/>
  <c r="EK161" i="6"/>
  <c r="EJ161" i="6"/>
  <c r="EM160" i="6"/>
  <c r="EL160" i="6"/>
  <c r="EK160" i="6"/>
  <c r="EJ160" i="6"/>
  <c r="EM159" i="6"/>
  <c r="EL159" i="6"/>
  <c r="EK159" i="6"/>
  <c r="EJ159" i="6"/>
  <c r="EM157" i="6"/>
  <c r="EL157" i="6"/>
  <c r="EK157" i="6"/>
  <c r="EJ157" i="6"/>
  <c r="EM156" i="6"/>
  <c r="EL156" i="6"/>
  <c r="EK156" i="6"/>
  <c r="EJ156" i="6"/>
  <c r="EM155" i="6"/>
  <c r="EL155" i="6"/>
  <c r="EK155" i="6"/>
  <c r="EJ155" i="6"/>
  <c r="EM154" i="6"/>
  <c r="EL154" i="6"/>
  <c r="EK154" i="6"/>
  <c r="EJ154" i="6"/>
  <c r="EM153" i="6"/>
  <c r="EL153" i="6"/>
  <c r="EK153" i="6"/>
  <c r="EJ153" i="6"/>
  <c r="EM152" i="6"/>
  <c r="EL152" i="6"/>
  <c r="EK152" i="6"/>
  <c r="EJ152" i="6"/>
  <c r="EM151" i="6"/>
  <c r="EL151" i="6"/>
  <c r="EK151" i="6"/>
  <c r="EJ151" i="6"/>
  <c r="EM150" i="6"/>
  <c r="EL150" i="6"/>
  <c r="EK150" i="6"/>
  <c r="EJ150" i="6"/>
  <c r="EM149" i="6"/>
  <c r="EL149" i="6"/>
  <c r="EK149" i="6"/>
  <c r="EJ149" i="6"/>
  <c r="EM148" i="6"/>
  <c r="EL148" i="6"/>
  <c r="EK148" i="6"/>
  <c r="EJ148" i="6"/>
  <c r="EM147" i="6"/>
  <c r="EL147" i="6"/>
  <c r="EK147" i="6"/>
  <c r="EJ147" i="6"/>
  <c r="EM146" i="6"/>
  <c r="EL146" i="6"/>
  <c r="EK146" i="6"/>
  <c r="EJ146" i="6"/>
  <c r="EM145" i="6"/>
  <c r="EL145" i="6"/>
  <c r="EK145" i="6"/>
  <c r="EJ145" i="6"/>
  <c r="EM144" i="6"/>
  <c r="EL144" i="6"/>
  <c r="EK144" i="6"/>
  <c r="EJ144" i="6"/>
  <c r="EK143" i="6"/>
  <c r="EJ143" i="6"/>
  <c r="EM142" i="6"/>
  <c r="EL142" i="6"/>
  <c r="EK142" i="6"/>
  <c r="EJ142" i="6"/>
  <c r="EM141" i="6"/>
  <c r="EL141" i="6"/>
  <c r="EK141" i="6"/>
  <c r="EJ141" i="6"/>
  <c r="EM140" i="6"/>
  <c r="EL140" i="6"/>
  <c r="EK140" i="6"/>
  <c r="EJ140" i="6"/>
  <c r="EM139" i="6"/>
  <c r="EL139" i="6"/>
  <c r="EK139" i="6"/>
  <c r="EJ139" i="6"/>
  <c r="EM138" i="6"/>
  <c r="EL138" i="6"/>
  <c r="EK138" i="6"/>
  <c r="EJ138" i="6"/>
  <c r="EM136" i="6"/>
  <c r="EL136" i="6"/>
  <c r="EK136" i="6"/>
  <c r="EJ136" i="6"/>
  <c r="EM135" i="6"/>
  <c r="EL135" i="6"/>
  <c r="EK135" i="6"/>
  <c r="EJ135" i="6"/>
  <c r="EL134" i="6"/>
  <c r="EK134" i="6"/>
  <c r="EJ134" i="6"/>
  <c r="EM133" i="6"/>
  <c r="EL133" i="6"/>
  <c r="EK133" i="6"/>
  <c r="EJ133" i="6"/>
  <c r="EM132" i="6"/>
  <c r="EL132" i="6"/>
  <c r="EK132" i="6"/>
  <c r="EJ132" i="6"/>
  <c r="EM131" i="6"/>
  <c r="EL131" i="6"/>
  <c r="EK131" i="6"/>
  <c r="EJ131" i="6"/>
  <c r="EM130" i="6"/>
  <c r="EL130" i="6"/>
  <c r="EK130" i="6"/>
  <c r="EJ130" i="6"/>
  <c r="EM129" i="6"/>
  <c r="EL129" i="6"/>
  <c r="EK129" i="6"/>
  <c r="EJ129" i="6"/>
  <c r="EL128" i="6"/>
  <c r="EJ128" i="6"/>
  <c r="EM127" i="6"/>
  <c r="EL127" i="6"/>
  <c r="EK127" i="6"/>
  <c r="EJ127" i="6"/>
  <c r="EM126" i="6"/>
  <c r="EL126" i="6"/>
  <c r="EK126" i="6"/>
  <c r="EJ126" i="6"/>
  <c r="EM125" i="6"/>
  <c r="EL125" i="6"/>
  <c r="EK125" i="6"/>
  <c r="EJ125" i="6"/>
  <c r="EM124" i="6"/>
  <c r="EL124" i="6"/>
  <c r="EK124" i="6"/>
  <c r="EJ124" i="6"/>
  <c r="EM123" i="6"/>
  <c r="EL123" i="6"/>
  <c r="EK123" i="6"/>
  <c r="EJ123" i="6"/>
  <c r="EM122" i="6"/>
  <c r="EL122" i="6"/>
  <c r="EK122" i="6"/>
  <c r="EJ122" i="6"/>
  <c r="EM121" i="6"/>
  <c r="EL121" i="6"/>
  <c r="EK121" i="6"/>
  <c r="EJ121" i="6"/>
  <c r="EM120" i="6"/>
  <c r="EL120" i="6"/>
  <c r="EK120" i="6"/>
  <c r="EJ120" i="6"/>
  <c r="EM119" i="6"/>
  <c r="EK119" i="6"/>
  <c r="EJ119" i="6"/>
  <c r="EM118" i="6"/>
  <c r="EL118" i="6"/>
  <c r="EK118" i="6"/>
  <c r="EJ118" i="6"/>
  <c r="EM117" i="6"/>
  <c r="EL117" i="6"/>
  <c r="EK117" i="6"/>
  <c r="EJ117" i="6"/>
  <c r="EM116" i="6"/>
  <c r="EL116" i="6"/>
  <c r="EK116" i="6"/>
  <c r="EJ116" i="6"/>
  <c r="EM115" i="6"/>
  <c r="EL115" i="6"/>
  <c r="EK115" i="6"/>
  <c r="EJ115" i="6"/>
  <c r="EM114" i="6"/>
  <c r="EL114" i="6"/>
  <c r="EK114" i="6"/>
  <c r="EJ114" i="6"/>
  <c r="EM112" i="6"/>
  <c r="EL112" i="6"/>
  <c r="EK112" i="6"/>
  <c r="EJ112" i="6"/>
  <c r="EM111" i="6"/>
  <c r="EL111" i="6"/>
  <c r="EK111" i="6"/>
  <c r="EJ111" i="6"/>
  <c r="EM110" i="6"/>
  <c r="EL110" i="6"/>
  <c r="EK110" i="6"/>
  <c r="EJ110" i="6"/>
  <c r="EM109" i="6"/>
  <c r="EL109" i="6"/>
  <c r="EK109" i="6"/>
  <c r="EJ109" i="6"/>
  <c r="EM108" i="6"/>
  <c r="EL108" i="6"/>
  <c r="EK108" i="6"/>
  <c r="EJ108" i="6"/>
  <c r="EM107" i="6"/>
  <c r="EL107" i="6"/>
  <c r="EK107" i="6"/>
  <c r="EJ107" i="6"/>
  <c r="EM106" i="6"/>
  <c r="EL106" i="6"/>
  <c r="EK106" i="6"/>
  <c r="EJ106" i="6"/>
  <c r="EM105" i="6"/>
  <c r="EL105" i="6"/>
  <c r="EK105" i="6"/>
  <c r="EJ105" i="6"/>
  <c r="EM104" i="6"/>
  <c r="EL104" i="6"/>
  <c r="EK104" i="6"/>
  <c r="EJ104" i="6"/>
  <c r="EM103" i="6"/>
  <c r="EL103" i="6"/>
  <c r="EK103" i="6"/>
  <c r="EJ103" i="6"/>
  <c r="EM102" i="6"/>
  <c r="EL102" i="6"/>
  <c r="EK102" i="6"/>
  <c r="EJ102" i="6"/>
  <c r="EM101" i="6"/>
  <c r="EL101" i="6"/>
  <c r="EK101" i="6"/>
  <c r="EJ101" i="6"/>
  <c r="EM100" i="6"/>
  <c r="EL100" i="6"/>
  <c r="EK100" i="6"/>
  <c r="EJ100" i="6"/>
  <c r="EM99" i="6"/>
  <c r="EL99" i="6"/>
  <c r="EK99" i="6"/>
  <c r="EJ99" i="6"/>
  <c r="EM97" i="6"/>
  <c r="EL97" i="6"/>
  <c r="EK97" i="6"/>
  <c r="EJ97" i="6"/>
  <c r="EM96" i="6"/>
  <c r="EL96" i="6"/>
  <c r="EK96" i="6"/>
  <c r="EJ96" i="6"/>
  <c r="EM95" i="6"/>
  <c r="EL95" i="6"/>
  <c r="EK95" i="6"/>
  <c r="EJ95" i="6"/>
  <c r="EM94" i="6"/>
  <c r="EL94" i="6"/>
  <c r="EK94" i="6"/>
  <c r="EJ94" i="6"/>
  <c r="EM93" i="6"/>
  <c r="EL93" i="6"/>
  <c r="EK93" i="6"/>
  <c r="EJ93" i="6"/>
  <c r="EL92" i="6"/>
  <c r="EK92" i="6"/>
  <c r="EJ92" i="6"/>
  <c r="EM91" i="6"/>
  <c r="EL91" i="6"/>
  <c r="EK91" i="6"/>
  <c r="EJ91" i="6"/>
  <c r="EM90" i="6"/>
  <c r="EL90" i="6"/>
  <c r="EK90" i="6"/>
  <c r="EJ90" i="6"/>
  <c r="EL89" i="6"/>
  <c r="EJ89" i="6"/>
  <c r="EM88" i="6"/>
  <c r="EL88" i="6"/>
  <c r="EK88" i="6"/>
  <c r="EJ88" i="6"/>
  <c r="EM87" i="6"/>
  <c r="EL87" i="6"/>
  <c r="EK87" i="6"/>
  <c r="EJ87" i="6"/>
  <c r="EM86" i="6"/>
  <c r="EL86" i="6"/>
  <c r="EK86" i="6"/>
  <c r="EJ86" i="6"/>
  <c r="EM85" i="6"/>
  <c r="EL85" i="6"/>
  <c r="EK85" i="6"/>
  <c r="EJ85" i="6"/>
  <c r="EM84" i="6"/>
  <c r="EL84" i="6"/>
  <c r="EK84" i="6"/>
  <c r="EJ84" i="6"/>
  <c r="EK83" i="6"/>
  <c r="EJ83" i="6"/>
  <c r="EM82" i="6"/>
  <c r="EL82" i="6"/>
  <c r="EK82" i="6"/>
  <c r="EJ82" i="6"/>
  <c r="EM81" i="6"/>
  <c r="EL81" i="6"/>
  <c r="EK81" i="6"/>
  <c r="EJ81" i="6"/>
  <c r="EM80" i="6"/>
  <c r="EL80" i="6"/>
  <c r="EK80" i="6"/>
  <c r="EJ80" i="6"/>
  <c r="EM79" i="6"/>
  <c r="EL79" i="6"/>
  <c r="EK79" i="6"/>
  <c r="EJ79" i="6"/>
  <c r="EM78" i="6"/>
  <c r="EL78" i="6"/>
  <c r="EK78" i="6"/>
  <c r="EJ78" i="6"/>
  <c r="EM77" i="6"/>
  <c r="EK77" i="6"/>
  <c r="EJ77" i="6"/>
  <c r="EM76" i="6"/>
  <c r="EL76" i="6"/>
  <c r="EK76" i="6"/>
  <c r="EJ76" i="6"/>
  <c r="EM75" i="6"/>
  <c r="EL75" i="6"/>
  <c r="EK75" i="6"/>
  <c r="EJ75" i="6"/>
  <c r="EM74" i="6"/>
  <c r="EL74" i="6"/>
  <c r="EK74" i="6"/>
  <c r="EJ74" i="6"/>
  <c r="EM73" i="6"/>
  <c r="EL73" i="6"/>
  <c r="EK73" i="6"/>
  <c r="EJ73" i="6"/>
  <c r="EM72" i="6"/>
  <c r="EL72" i="6"/>
  <c r="EK72" i="6"/>
  <c r="EJ72" i="6"/>
  <c r="EM71" i="6"/>
  <c r="EL71" i="6"/>
  <c r="EK71" i="6"/>
  <c r="EJ71" i="6"/>
  <c r="EM70" i="6"/>
  <c r="EL70" i="6"/>
  <c r="EK70" i="6"/>
  <c r="EJ70" i="6"/>
  <c r="EM69" i="6"/>
  <c r="EL69" i="6"/>
  <c r="EK69" i="6"/>
  <c r="EJ69" i="6"/>
  <c r="DU248" i="6"/>
  <c r="DS248" i="6"/>
  <c r="DV247" i="6"/>
  <c r="DU247" i="6"/>
  <c r="DT247" i="6"/>
  <c r="DS247" i="6"/>
  <c r="DV246" i="6"/>
  <c r="DU246" i="6"/>
  <c r="DT246" i="6"/>
  <c r="DS246" i="6"/>
  <c r="DV245" i="6"/>
  <c r="DU245" i="6"/>
  <c r="DT245" i="6"/>
  <c r="DS245" i="6"/>
  <c r="DV244" i="6"/>
  <c r="DU244" i="6"/>
  <c r="DT244" i="6"/>
  <c r="DS244" i="6"/>
  <c r="DV243" i="6"/>
  <c r="DU243" i="6"/>
  <c r="DT243" i="6"/>
  <c r="DS243" i="6"/>
  <c r="DV242" i="6"/>
  <c r="DU242" i="6"/>
  <c r="DT242" i="6"/>
  <c r="DS242" i="6"/>
  <c r="DV241" i="6"/>
  <c r="DU241" i="6"/>
  <c r="DT241" i="6"/>
  <c r="DS241" i="6"/>
  <c r="DV240" i="6"/>
  <c r="DU240" i="6"/>
  <c r="DT240" i="6"/>
  <c r="DS240" i="6"/>
  <c r="DV239" i="6"/>
  <c r="DT239" i="6"/>
  <c r="DS239" i="6"/>
  <c r="DV238" i="6"/>
  <c r="DT238" i="6"/>
  <c r="DS238" i="6"/>
  <c r="DV237" i="6"/>
  <c r="DU237" i="6"/>
  <c r="DT237" i="6"/>
  <c r="DS237" i="6"/>
  <c r="DV236" i="6"/>
  <c r="DU236" i="6"/>
  <c r="DT236" i="6"/>
  <c r="DS236" i="6"/>
  <c r="DV235" i="6"/>
  <c r="DU235" i="6"/>
  <c r="DT235" i="6"/>
  <c r="DS235" i="6"/>
  <c r="DV234" i="6"/>
  <c r="DU234" i="6"/>
  <c r="DT234" i="6"/>
  <c r="DS234" i="6"/>
  <c r="DT233" i="6"/>
  <c r="DS233" i="6"/>
  <c r="DV232" i="6"/>
  <c r="DU232" i="6"/>
  <c r="DT232" i="6"/>
  <c r="DS232" i="6"/>
  <c r="DV231" i="6"/>
  <c r="DU231" i="6"/>
  <c r="DT231" i="6"/>
  <c r="DS231" i="6"/>
  <c r="DV230" i="6"/>
  <c r="DU230" i="6"/>
  <c r="DT230" i="6"/>
  <c r="DS230" i="6"/>
  <c r="DV229" i="6"/>
  <c r="DU229" i="6"/>
  <c r="DT229" i="6"/>
  <c r="DS229" i="6"/>
  <c r="DU228" i="6"/>
  <c r="DS228" i="6"/>
  <c r="DU227" i="6"/>
  <c r="DS227" i="6"/>
  <c r="DV226" i="6"/>
  <c r="DU226" i="6"/>
  <c r="DT226" i="6"/>
  <c r="DS226" i="6"/>
  <c r="DV225" i="6"/>
  <c r="DU225" i="6"/>
  <c r="DT225" i="6"/>
  <c r="DS225" i="6"/>
  <c r="DU224" i="6"/>
  <c r="DT224" i="6"/>
  <c r="DS224" i="6"/>
  <c r="DU223" i="6"/>
  <c r="DT223" i="6"/>
  <c r="DS223" i="6"/>
  <c r="DV222" i="6"/>
  <c r="DU222" i="6"/>
  <c r="DT222" i="6"/>
  <c r="DS222" i="6"/>
  <c r="DV221" i="6"/>
  <c r="DU221" i="6"/>
  <c r="DT221" i="6"/>
  <c r="DS221" i="6"/>
  <c r="DV220" i="6"/>
  <c r="DU220" i="6"/>
  <c r="DT220" i="6"/>
  <c r="DS220" i="6"/>
  <c r="DV219" i="6"/>
  <c r="DU219" i="6"/>
  <c r="DT219" i="6"/>
  <c r="DS219" i="6"/>
  <c r="DV217" i="6"/>
  <c r="DU217" i="6"/>
  <c r="DT217" i="6"/>
  <c r="DS217" i="6"/>
  <c r="DV216" i="6"/>
  <c r="DU216" i="6"/>
  <c r="DT216" i="6"/>
  <c r="DS216" i="6"/>
  <c r="DV215" i="6"/>
  <c r="DU215" i="6"/>
  <c r="DT215" i="6"/>
  <c r="DS215" i="6"/>
  <c r="DV214" i="6"/>
  <c r="DU214" i="6"/>
  <c r="DT214" i="6"/>
  <c r="DS214" i="6"/>
  <c r="DV213" i="6"/>
  <c r="DU213" i="6"/>
  <c r="DT213" i="6"/>
  <c r="DS213" i="6"/>
  <c r="DV212" i="6"/>
  <c r="DU212" i="6"/>
  <c r="DT212" i="6"/>
  <c r="DS212" i="6"/>
  <c r="DV211" i="6"/>
  <c r="DU211" i="6"/>
  <c r="DT211" i="6"/>
  <c r="DS211" i="6"/>
  <c r="DV210" i="6"/>
  <c r="DU210" i="6"/>
  <c r="DT210" i="6"/>
  <c r="DS210" i="6"/>
  <c r="DV209" i="6"/>
  <c r="DU209" i="6"/>
  <c r="DT209" i="6"/>
  <c r="DS209" i="6"/>
  <c r="DV208" i="6"/>
  <c r="DU208" i="6"/>
  <c r="DT208" i="6"/>
  <c r="DS208" i="6"/>
  <c r="DV207" i="6"/>
  <c r="DU207" i="6"/>
  <c r="DT207" i="6"/>
  <c r="DS207" i="6"/>
  <c r="DV206" i="6"/>
  <c r="DU206" i="6"/>
  <c r="DT206" i="6"/>
  <c r="DS206" i="6"/>
  <c r="DV205" i="6"/>
  <c r="DU205" i="6"/>
  <c r="DT205" i="6"/>
  <c r="DS205" i="6"/>
  <c r="DV204" i="6"/>
  <c r="DU204" i="6"/>
  <c r="DT204" i="6"/>
  <c r="DS204" i="6"/>
  <c r="DV202" i="6"/>
  <c r="DU202" i="6"/>
  <c r="DT202" i="6"/>
  <c r="DS202" i="6"/>
  <c r="DV201" i="6"/>
  <c r="DU201" i="6"/>
  <c r="DT201" i="6"/>
  <c r="DS201" i="6"/>
  <c r="DV200" i="6"/>
  <c r="DU200" i="6"/>
  <c r="DT200" i="6"/>
  <c r="DS200" i="6"/>
  <c r="DV199" i="6"/>
  <c r="DU199" i="6"/>
  <c r="DT199" i="6"/>
  <c r="DS199" i="6"/>
  <c r="DV198" i="6"/>
  <c r="DT198" i="6"/>
  <c r="DS198" i="6"/>
  <c r="DV197" i="6"/>
  <c r="DT197" i="6"/>
  <c r="DS197" i="6"/>
  <c r="DV196" i="6"/>
  <c r="DU196" i="6"/>
  <c r="DT196" i="6"/>
  <c r="DS196" i="6"/>
  <c r="DV195" i="6"/>
  <c r="DU195" i="6"/>
  <c r="DT195" i="6"/>
  <c r="DS195" i="6"/>
  <c r="DV194" i="6"/>
  <c r="DU194" i="6"/>
  <c r="DT194" i="6"/>
  <c r="DS194" i="6"/>
  <c r="DV193" i="6"/>
  <c r="DU193" i="6"/>
  <c r="DT193" i="6"/>
  <c r="DS193" i="6"/>
  <c r="DV192" i="6"/>
  <c r="DU192" i="6"/>
  <c r="DT192" i="6"/>
  <c r="DS192" i="6"/>
  <c r="DV191" i="6"/>
  <c r="DU191" i="6"/>
  <c r="DT191" i="6"/>
  <c r="DS191" i="6"/>
  <c r="DV190" i="6"/>
  <c r="DU190" i="6"/>
  <c r="DT190" i="6"/>
  <c r="DS190" i="6"/>
  <c r="DV189" i="6"/>
  <c r="DU189" i="6"/>
  <c r="DT189" i="6"/>
  <c r="DS189" i="6"/>
  <c r="DU188" i="6"/>
  <c r="DS188" i="6"/>
  <c r="DV187" i="6"/>
  <c r="DU187" i="6"/>
  <c r="DT187" i="6"/>
  <c r="DS187" i="6"/>
  <c r="DV186" i="6"/>
  <c r="DU186" i="6"/>
  <c r="DT186" i="6"/>
  <c r="DS186" i="6"/>
  <c r="DV185" i="6"/>
  <c r="DU185" i="6"/>
  <c r="DT185" i="6"/>
  <c r="DS185" i="6"/>
  <c r="DV184" i="6"/>
  <c r="DU184" i="6"/>
  <c r="DT184" i="6"/>
  <c r="DS184" i="6"/>
  <c r="DU183" i="6"/>
  <c r="DT183" i="6"/>
  <c r="DS183" i="6"/>
  <c r="DU182" i="6"/>
  <c r="DT182" i="6"/>
  <c r="DS182" i="6"/>
  <c r="DV181" i="6"/>
  <c r="DU181" i="6"/>
  <c r="DT181" i="6"/>
  <c r="DS181" i="6"/>
  <c r="DV180" i="6"/>
  <c r="DU180" i="6"/>
  <c r="DT180" i="6"/>
  <c r="DS180" i="6"/>
  <c r="DV177" i="6"/>
  <c r="DU177" i="6"/>
  <c r="DT177" i="6"/>
  <c r="DS177" i="6"/>
  <c r="DV176" i="6"/>
  <c r="DU176" i="6"/>
  <c r="DT176" i="6"/>
  <c r="DS176" i="6"/>
  <c r="DV175" i="6"/>
  <c r="DU175" i="6"/>
  <c r="DT175" i="6"/>
  <c r="DS175" i="6"/>
  <c r="DV174" i="6"/>
  <c r="DU174" i="6"/>
  <c r="DT174" i="6"/>
  <c r="DS174" i="6"/>
  <c r="DT173" i="6"/>
  <c r="DS173" i="6"/>
  <c r="DV172" i="6"/>
  <c r="DU172" i="6"/>
  <c r="DT172" i="6"/>
  <c r="DS172" i="6"/>
  <c r="DV171" i="6"/>
  <c r="DU171" i="6"/>
  <c r="DT171" i="6"/>
  <c r="DS171" i="6"/>
  <c r="DV170" i="6"/>
  <c r="DU170" i="6"/>
  <c r="DT170" i="6"/>
  <c r="DS170" i="6"/>
  <c r="DV169" i="6"/>
  <c r="DU169" i="6"/>
  <c r="DT169" i="6"/>
  <c r="DS169" i="6"/>
  <c r="DV168" i="6"/>
  <c r="DU168" i="6"/>
  <c r="DT168" i="6"/>
  <c r="DS168" i="6"/>
  <c r="DV167" i="6"/>
  <c r="DU167" i="6"/>
  <c r="DT167" i="6"/>
  <c r="DS167" i="6"/>
  <c r="DV166" i="6"/>
  <c r="DU166" i="6"/>
  <c r="DT166" i="6"/>
  <c r="DS166" i="6"/>
  <c r="DV165" i="6"/>
  <c r="DU165" i="6"/>
  <c r="DT165" i="6"/>
  <c r="DS165" i="6"/>
  <c r="DV164" i="6"/>
  <c r="DU164" i="6"/>
  <c r="DT164" i="6"/>
  <c r="DS164" i="6"/>
  <c r="DV163" i="6"/>
  <c r="DU163" i="6"/>
  <c r="DT163" i="6"/>
  <c r="DS163" i="6"/>
  <c r="DV162" i="6"/>
  <c r="DU162" i="6"/>
  <c r="DT162" i="6"/>
  <c r="DS162" i="6"/>
  <c r="DV161" i="6"/>
  <c r="DU161" i="6"/>
  <c r="DT161" i="6"/>
  <c r="DS161" i="6"/>
  <c r="DV160" i="6"/>
  <c r="DU160" i="6"/>
  <c r="DT160" i="6"/>
  <c r="DS160" i="6"/>
  <c r="DV159" i="6"/>
  <c r="DU159" i="6"/>
  <c r="DT159" i="6"/>
  <c r="DS159" i="6"/>
  <c r="DV157" i="6"/>
  <c r="DU157" i="6"/>
  <c r="DT157" i="6"/>
  <c r="DS157" i="6"/>
  <c r="DV156" i="6"/>
  <c r="DU156" i="6"/>
  <c r="DT156" i="6"/>
  <c r="DS156" i="6"/>
  <c r="DV155" i="6"/>
  <c r="DU155" i="6"/>
  <c r="DT155" i="6"/>
  <c r="DS155" i="6"/>
  <c r="DV154" i="6"/>
  <c r="DU154" i="6"/>
  <c r="DT154" i="6"/>
  <c r="DS154" i="6"/>
  <c r="DV153" i="6"/>
  <c r="DU153" i="6"/>
  <c r="DT153" i="6"/>
  <c r="DS153" i="6"/>
  <c r="DV152" i="6"/>
  <c r="DU152" i="6"/>
  <c r="DT152" i="6"/>
  <c r="DS152" i="6"/>
  <c r="DV151" i="6"/>
  <c r="DU151" i="6"/>
  <c r="DT151" i="6"/>
  <c r="DS151" i="6"/>
  <c r="DV150" i="6"/>
  <c r="DU150" i="6"/>
  <c r="DT150" i="6"/>
  <c r="DS150" i="6"/>
  <c r="DV149" i="6"/>
  <c r="DU149" i="6"/>
  <c r="DT149" i="6"/>
  <c r="DS149" i="6"/>
  <c r="DV148" i="6"/>
  <c r="DU148" i="6"/>
  <c r="DT148" i="6"/>
  <c r="DS148" i="6"/>
  <c r="DV147" i="6"/>
  <c r="DU147" i="6"/>
  <c r="DT147" i="6"/>
  <c r="DS147" i="6"/>
  <c r="DV146" i="6"/>
  <c r="DU146" i="6"/>
  <c r="DT146" i="6"/>
  <c r="DS146" i="6"/>
  <c r="DV145" i="6"/>
  <c r="DU145" i="6"/>
  <c r="DT145" i="6"/>
  <c r="DS145" i="6"/>
  <c r="DV144" i="6"/>
  <c r="DU144" i="6"/>
  <c r="DT144" i="6"/>
  <c r="DS144" i="6"/>
  <c r="DT143" i="6"/>
  <c r="DS143" i="6"/>
  <c r="DV142" i="6"/>
  <c r="DU142" i="6"/>
  <c r="DT142" i="6"/>
  <c r="DS142" i="6"/>
  <c r="DV141" i="6"/>
  <c r="DU141" i="6"/>
  <c r="DT141" i="6"/>
  <c r="DS141" i="6"/>
  <c r="DV140" i="6"/>
  <c r="DU140" i="6"/>
  <c r="DT140" i="6"/>
  <c r="DS140" i="6"/>
  <c r="DV139" i="6"/>
  <c r="DU139" i="6"/>
  <c r="DT139" i="6"/>
  <c r="DS139" i="6"/>
  <c r="DV136" i="6"/>
  <c r="DU136" i="6"/>
  <c r="DT136" i="6"/>
  <c r="DS136" i="6"/>
  <c r="DV135" i="6"/>
  <c r="DU135" i="6"/>
  <c r="DT135" i="6"/>
  <c r="DS135" i="6"/>
  <c r="DU134" i="6"/>
  <c r="DT134" i="6"/>
  <c r="DS134" i="6"/>
  <c r="DU133" i="6"/>
  <c r="DT133" i="6"/>
  <c r="DS133" i="6"/>
  <c r="DV132" i="6"/>
  <c r="DU132" i="6"/>
  <c r="DT132" i="6"/>
  <c r="DS132" i="6"/>
  <c r="DV131" i="6"/>
  <c r="DU131" i="6"/>
  <c r="DT131" i="6"/>
  <c r="DS131" i="6"/>
  <c r="DV130" i="6"/>
  <c r="DU130" i="6"/>
  <c r="DT130" i="6"/>
  <c r="DS130" i="6"/>
  <c r="DV129" i="6"/>
  <c r="DU129" i="6"/>
  <c r="DT129" i="6"/>
  <c r="DS129" i="6"/>
  <c r="DU128" i="6"/>
  <c r="DS128" i="6"/>
  <c r="DV127" i="6"/>
  <c r="DU127" i="6"/>
  <c r="DT127" i="6"/>
  <c r="DS127" i="6"/>
  <c r="DV126" i="6"/>
  <c r="DU126" i="6"/>
  <c r="DT126" i="6"/>
  <c r="DV125" i="6"/>
  <c r="DU125" i="6"/>
  <c r="DT125" i="6"/>
  <c r="DS125" i="6"/>
  <c r="DV124" i="6"/>
  <c r="DU124" i="6"/>
  <c r="DT124" i="6"/>
  <c r="DS124" i="6"/>
  <c r="DV123" i="6"/>
  <c r="DU123" i="6"/>
  <c r="DT123" i="6"/>
  <c r="DS123" i="6"/>
  <c r="DV122" i="6"/>
  <c r="DU122" i="6"/>
  <c r="DT122" i="6"/>
  <c r="DS122" i="6"/>
  <c r="DV121" i="6"/>
  <c r="DU121" i="6"/>
  <c r="DT121" i="6"/>
  <c r="DS121" i="6"/>
  <c r="DV120" i="6"/>
  <c r="DU120" i="6"/>
  <c r="DT120" i="6"/>
  <c r="DS120" i="6"/>
  <c r="DV119" i="6"/>
  <c r="DT119" i="6"/>
  <c r="DS119" i="6"/>
  <c r="DV118" i="6"/>
  <c r="DT118" i="6"/>
  <c r="DS118" i="6"/>
  <c r="DV117" i="6"/>
  <c r="DU117" i="6"/>
  <c r="DT117" i="6"/>
  <c r="DS117" i="6"/>
  <c r="DV116" i="6"/>
  <c r="DU116" i="6"/>
  <c r="DT116" i="6"/>
  <c r="DS116" i="6"/>
  <c r="DV115" i="6"/>
  <c r="DU115" i="6"/>
  <c r="DT115" i="6"/>
  <c r="DS115" i="6"/>
  <c r="DV114" i="6"/>
  <c r="DU114" i="6"/>
  <c r="DT114" i="6"/>
  <c r="DS114" i="6"/>
  <c r="DV112" i="6"/>
  <c r="DU112" i="6"/>
  <c r="DT112" i="6"/>
  <c r="DS112" i="6"/>
  <c r="DV111" i="6"/>
  <c r="DU111" i="6"/>
  <c r="DT111" i="6"/>
  <c r="DS111" i="6"/>
  <c r="DV110" i="6"/>
  <c r="DU110" i="6"/>
  <c r="DT110" i="6"/>
  <c r="DS110" i="6"/>
  <c r="DV109" i="6"/>
  <c r="DU109" i="6"/>
  <c r="DT109" i="6"/>
  <c r="DS109" i="6"/>
  <c r="DV108" i="6"/>
  <c r="DU108" i="6"/>
  <c r="DT108" i="6"/>
  <c r="DS108" i="6"/>
  <c r="DV107" i="6"/>
  <c r="DU107" i="6"/>
  <c r="DT107" i="6"/>
  <c r="DS107" i="6"/>
  <c r="DV106" i="6"/>
  <c r="DU106" i="6"/>
  <c r="DT106" i="6"/>
  <c r="DS106" i="6"/>
  <c r="DV105" i="6"/>
  <c r="DU105" i="6"/>
  <c r="DT105" i="6"/>
  <c r="DS105" i="6"/>
  <c r="DV104" i="6"/>
  <c r="DU104" i="6"/>
  <c r="DT104" i="6"/>
  <c r="DS104" i="6"/>
  <c r="DV103" i="6"/>
  <c r="DU103" i="6"/>
  <c r="DT103" i="6"/>
  <c r="DS103" i="6"/>
  <c r="DV102" i="6"/>
  <c r="DU102" i="6"/>
  <c r="DT102" i="6"/>
  <c r="DS102" i="6"/>
  <c r="DV101" i="6"/>
  <c r="DU101" i="6"/>
  <c r="DT101" i="6"/>
  <c r="DS101" i="6"/>
  <c r="DV100" i="6"/>
  <c r="DU100" i="6"/>
  <c r="DT100" i="6"/>
  <c r="DS100" i="6"/>
  <c r="DV99" i="6"/>
  <c r="DU99" i="6"/>
  <c r="DT99" i="6"/>
  <c r="DS99" i="6"/>
  <c r="DV97" i="6"/>
  <c r="DU97" i="6"/>
  <c r="DT97" i="6"/>
  <c r="DS97" i="6"/>
  <c r="DV96" i="6"/>
  <c r="DU96" i="6"/>
  <c r="DT96" i="6"/>
  <c r="DS96" i="6"/>
  <c r="DV95" i="6"/>
  <c r="DU95" i="6"/>
  <c r="DT95" i="6"/>
  <c r="DS95" i="6"/>
  <c r="DV94" i="6"/>
  <c r="DU94" i="6"/>
  <c r="DT94" i="6"/>
  <c r="DS94" i="6"/>
  <c r="DU93" i="6"/>
  <c r="DT93" i="6"/>
  <c r="DS93" i="6"/>
  <c r="DU92" i="6"/>
  <c r="DT92" i="6"/>
  <c r="DS92" i="6"/>
  <c r="DV91" i="6"/>
  <c r="DU91" i="6"/>
  <c r="DT91" i="6"/>
  <c r="DS91" i="6"/>
  <c r="DV90" i="6"/>
  <c r="DU90" i="6"/>
  <c r="DT90" i="6"/>
  <c r="DS90" i="6"/>
  <c r="DU89" i="6"/>
  <c r="DS89" i="6"/>
  <c r="DU88" i="6"/>
  <c r="DS88" i="6"/>
  <c r="DV87" i="6"/>
  <c r="DU87" i="6"/>
  <c r="DT87" i="6"/>
  <c r="DS87" i="6"/>
  <c r="DV86" i="6"/>
  <c r="DU86" i="6"/>
  <c r="DT86" i="6"/>
  <c r="DS86" i="6"/>
  <c r="DV85" i="6"/>
  <c r="DU85" i="6"/>
  <c r="DT85" i="6"/>
  <c r="DS85" i="6"/>
  <c r="DV84" i="6"/>
  <c r="DU84" i="6"/>
  <c r="DT84" i="6"/>
  <c r="DS84" i="6"/>
  <c r="DT83" i="6"/>
  <c r="DS83" i="6"/>
  <c r="DV82" i="6"/>
  <c r="DU82" i="6"/>
  <c r="DT82" i="6"/>
  <c r="DS82" i="6"/>
  <c r="DV81" i="6"/>
  <c r="DU81" i="6"/>
  <c r="DT81" i="6"/>
  <c r="DS81" i="6"/>
  <c r="DV80" i="6"/>
  <c r="DU80" i="6"/>
  <c r="DT80" i="6"/>
  <c r="DS80" i="6"/>
  <c r="DV79" i="6"/>
  <c r="DU79" i="6"/>
  <c r="DT79" i="6"/>
  <c r="DS79" i="6"/>
  <c r="DV78" i="6"/>
  <c r="DT78" i="6"/>
  <c r="DS78" i="6"/>
  <c r="DV77" i="6"/>
  <c r="DT77" i="6"/>
  <c r="DS77" i="6"/>
  <c r="DV76" i="6"/>
  <c r="DU76" i="6"/>
  <c r="DT76" i="6"/>
  <c r="DS76" i="6"/>
  <c r="DV75" i="6"/>
  <c r="DU75" i="6"/>
  <c r="DT75" i="6"/>
  <c r="DS75" i="6"/>
  <c r="DV74" i="6"/>
  <c r="DU74" i="6"/>
  <c r="DT74" i="6"/>
  <c r="DS74" i="6"/>
  <c r="DV73" i="6"/>
  <c r="DU73" i="6"/>
  <c r="DT73" i="6"/>
  <c r="DS73" i="6"/>
  <c r="DV72" i="6"/>
  <c r="DU72" i="6"/>
  <c r="DT72" i="6"/>
  <c r="DS72" i="6"/>
  <c r="DV71" i="6"/>
  <c r="DU71" i="6"/>
  <c r="DT71" i="6"/>
  <c r="DS71" i="6"/>
  <c r="DV70" i="6"/>
  <c r="DU70" i="6"/>
  <c r="DT70" i="6"/>
  <c r="DS70" i="6"/>
  <c r="DV69" i="6"/>
  <c r="DU69" i="6"/>
  <c r="DT69" i="6"/>
  <c r="DS69" i="6"/>
  <c r="DD248" i="6"/>
  <c r="DB248" i="6"/>
  <c r="DE247" i="6"/>
  <c r="DD247" i="6"/>
  <c r="DC247" i="6"/>
  <c r="DB247" i="6"/>
  <c r="DE246" i="6"/>
  <c r="DD246" i="6"/>
  <c r="DC246" i="6"/>
  <c r="DB246" i="6"/>
  <c r="DE245" i="6"/>
  <c r="DD245" i="6"/>
  <c r="DC245" i="6"/>
  <c r="DB245" i="6"/>
  <c r="DE244" i="6"/>
  <c r="DD244" i="6"/>
  <c r="DC244" i="6"/>
  <c r="DB244" i="6"/>
  <c r="DE243" i="6"/>
  <c r="DD243" i="6"/>
  <c r="DC243" i="6"/>
  <c r="DB243" i="6"/>
  <c r="DE242" i="6"/>
  <c r="DD242" i="6"/>
  <c r="DC242" i="6"/>
  <c r="DB242" i="6"/>
  <c r="DE241" i="6"/>
  <c r="DD241" i="6"/>
  <c r="DC241" i="6"/>
  <c r="DB241" i="6"/>
  <c r="DE240" i="6"/>
  <c r="DD240" i="6"/>
  <c r="DC240" i="6"/>
  <c r="DB240" i="6"/>
  <c r="DE239" i="6"/>
  <c r="DC239" i="6"/>
  <c r="DB239" i="6"/>
  <c r="DE238" i="6"/>
  <c r="DD238" i="6"/>
  <c r="DC238" i="6"/>
  <c r="DB238" i="6"/>
  <c r="DE237" i="6"/>
  <c r="DD237" i="6"/>
  <c r="DC237" i="6"/>
  <c r="DB237" i="6"/>
  <c r="DE236" i="6"/>
  <c r="DD236" i="6"/>
  <c r="DC236" i="6"/>
  <c r="DB236" i="6"/>
  <c r="DE235" i="6"/>
  <c r="DD235" i="6"/>
  <c r="DC235" i="6"/>
  <c r="DB235" i="6"/>
  <c r="DE234" i="6"/>
  <c r="DD234" i="6"/>
  <c r="DC234" i="6"/>
  <c r="DB234" i="6"/>
  <c r="DC233" i="6"/>
  <c r="DB233" i="6"/>
  <c r="DE232" i="6"/>
  <c r="DD232" i="6"/>
  <c r="DC232" i="6"/>
  <c r="DB232" i="6"/>
  <c r="DE231" i="6"/>
  <c r="DD231" i="6"/>
  <c r="DC231" i="6"/>
  <c r="DB231" i="6"/>
  <c r="DE230" i="6"/>
  <c r="DD230" i="6"/>
  <c r="DC230" i="6"/>
  <c r="DB230" i="6"/>
  <c r="DE229" i="6"/>
  <c r="DD229" i="6"/>
  <c r="DC229" i="6"/>
  <c r="DB229" i="6"/>
  <c r="DE228" i="6"/>
  <c r="DD228" i="6"/>
  <c r="DC228" i="6"/>
  <c r="DB228" i="6"/>
  <c r="DD227" i="6"/>
  <c r="DB227" i="6"/>
  <c r="DE226" i="6"/>
  <c r="DD226" i="6"/>
  <c r="DC226" i="6"/>
  <c r="DB226" i="6"/>
  <c r="DE225" i="6"/>
  <c r="DD225" i="6"/>
  <c r="DC225" i="6"/>
  <c r="DB225" i="6"/>
  <c r="DD224" i="6"/>
  <c r="DC224" i="6"/>
  <c r="DB224" i="6"/>
  <c r="DE223" i="6"/>
  <c r="DD223" i="6"/>
  <c r="DC223" i="6"/>
  <c r="DB223" i="6"/>
  <c r="DE222" i="6"/>
  <c r="DD222" i="6"/>
  <c r="DC222" i="6"/>
  <c r="DB222" i="6"/>
  <c r="DE221" i="6"/>
  <c r="DD221" i="6"/>
  <c r="DC221" i="6"/>
  <c r="DB221" i="6"/>
  <c r="DE220" i="6"/>
  <c r="DD220" i="6"/>
  <c r="DC220" i="6"/>
  <c r="DB220" i="6"/>
  <c r="DE219" i="6"/>
  <c r="DD219" i="6"/>
  <c r="DC219" i="6"/>
  <c r="DB219" i="6"/>
  <c r="DE217" i="6"/>
  <c r="DD217" i="6"/>
  <c r="DC217" i="6"/>
  <c r="DB217" i="6"/>
  <c r="DE216" i="6"/>
  <c r="DD216" i="6"/>
  <c r="DC216" i="6"/>
  <c r="DB216" i="6"/>
  <c r="DE215" i="6"/>
  <c r="DD215" i="6"/>
  <c r="DC215" i="6"/>
  <c r="DB215" i="6"/>
  <c r="DE214" i="6"/>
  <c r="DD214" i="6"/>
  <c r="DC214" i="6"/>
  <c r="DB214" i="6"/>
  <c r="DE213" i="6"/>
  <c r="DD213" i="6"/>
  <c r="DC213" i="6"/>
  <c r="DB213" i="6"/>
  <c r="DE212" i="6"/>
  <c r="DD212" i="6"/>
  <c r="DC212" i="6"/>
  <c r="DB212" i="6"/>
  <c r="DE211" i="6"/>
  <c r="DD211" i="6"/>
  <c r="DC211" i="6"/>
  <c r="DB211" i="6"/>
  <c r="DE210" i="6"/>
  <c r="DD210" i="6"/>
  <c r="DC210" i="6"/>
  <c r="DB210" i="6"/>
  <c r="DE209" i="6"/>
  <c r="DD209" i="6"/>
  <c r="DC209" i="6"/>
  <c r="DB209" i="6"/>
  <c r="DE208" i="6"/>
  <c r="DD208" i="6"/>
  <c r="DC208" i="6"/>
  <c r="DB208" i="6"/>
  <c r="DE207" i="6"/>
  <c r="DD207" i="6"/>
  <c r="DC207" i="6"/>
  <c r="DB207" i="6"/>
  <c r="DE206" i="6"/>
  <c r="DD206" i="6"/>
  <c r="DC206" i="6"/>
  <c r="DB206" i="6"/>
  <c r="DE205" i="6"/>
  <c r="DD205" i="6"/>
  <c r="DC205" i="6"/>
  <c r="DB205" i="6"/>
  <c r="DE204" i="6"/>
  <c r="DD204" i="6"/>
  <c r="DC204" i="6"/>
  <c r="DB204" i="6"/>
  <c r="DE202" i="6"/>
  <c r="DD202" i="6"/>
  <c r="DC202" i="6"/>
  <c r="DB202" i="6"/>
  <c r="DE201" i="6"/>
  <c r="DD201" i="6"/>
  <c r="DC201" i="6"/>
  <c r="DB201" i="6"/>
  <c r="DE200" i="6"/>
  <c r="DD200" i="6"/>
  <c r="DC200" i="6"/>
  <c r="DB200" i="6"/>
  <c r="DE199" i="6"/>
  <c r="DD199" i="6"/>
  <c r="DC199" i="6"/>
  <c r="DB199" i="6"/>
  <c r="DE198" i="6"/>
  <c r="DD198" i="6"/>
  <c r="DC198" i="6"/>
  <c r="DB198" i="6"/>
  <c r="DE197" i="6"/>
  <c r="DC197" i="6"/>
  <c r="DB197" i="6"/>
  <c r="DE196" i="6"/>
  <c r="DD196" i="6"/>
  <c r="DC196" i="6"/>
  <c r="DB196" i="6"/>
  <c r="DE195" i="6"/>
  <c r="DD195" i="6"/>
  <c r="DC195" i="6"/>
  <c r="DB195" i="6"/>
  <c r="DE194" i="6"/>
  <c r="DD194" i="6"/>
  <c r="DC194" i="6"/>
  <c r="DB194" i="6"/>
  <c r="DE193" i="6"/>
  <c r="DD193" i="6"/>
  <c r="DC193" i="6"/>
  <c r="DB193" i="6"/>
  <c r="DE192" i="6"/>
  <c r="DD192" i="6"/>
  <c r="DC192" i="6"/>
  <c r="DB192" i="6"/>
  <c r="DE191" i="6"/>
  <c r="DD191" i="6"/>
  <c r="DC191" i="6"/>
  <c r="DB191" i="6"/>
  <c r="DE190" i="6"/>
  <c r="DD190" i="6"/>
  <c r="DC190" i="6"/>
  <c r="DB190" i="6"/>
  <c r="DE189" i="6"/>
  <c r="DD189" i="6"/>
  <c r="DC189" i="6"/>
  <c r="DB189" i="6"/>
  <c r="DD188" i="6"/>
  <c r="DB188" i="6"/>
  <c r="DE187" i="6"/>
  <c r="DD187" i="6"/>
  <c r="DC187" i="6"/>
  <c r="DB187" i="6"/>
  <c r="DE186" i="6"/>
  <c r="DD186" i="6"/>
  <c r="DC186" i="6"/>
  <c r="DB186" i="6"/>
  <c r="DE185" i="6"/>
  <c r="DD185" i="6"/>
  <c r="DC185" i="6"/>
  <c r="DB185" i="6"/>
  <c r="DE184" i="6"/>
  <c r="DD184" i="6"/>
  <c r="DC184" i="6"/>
  <c r="DB184" i="6"/>
  <c r="DE183" i="6"/>
  <c r="DD183" i="6"/>
  <c r="DC183" i="6"/>
  <c r="DB183" i="6"/>
  <c r="DD182" i="6"/>
  <c r="DC182" i="6"/>
  <c r="DB182" i="6"/>
  <c r="DE181" i="6"/>
  <c r="DD181" i="6"/>
  <c r="DC181" i="6"/>
  <c r="DB181" i="6"/>
  <c r="DE180" i="6"/>
  <c r="DD180" i="6"/>
  <c r="DC180" i="6"/>
  <c r="DB180" i="6"/>
  <c r="DE178" i="6"/>
  <c r="DD178" i="6"/>
  <c r="DC178" i="6"/>
  <c r="DB178" i="6"/>
  <c r="DE177" i="6"/>
  <c r="DD177" i="6"/>
  <c r="DC177" i="6"/>
  <c r="DB177" i="6"/>
  <c r="DE176" i="6"/>
  <c r="DD176" i="6"/>
  <c r="DC176" i="6"/>
  <c r="DB176" i="6"/>
  <c r="DE175" i="6"/>
  <c r="DD175" i="6"/>
  <c r="DC175" i="6"/>
  <c r="DB175" i="6"/>
  <c r="DE174" i="6"/>
  <c r="DD174" i="6"/>
  <c r="DC174" i="6"/>
  <c r="DB174" i="6"/>
  <c r="DC173" i="6"/>
  <c r="DB173" i="6"/>
  <c r="DE172" i="6"/>
  <c r="DD172" i="6"/>
  <c r="DC172" i="6"/>
  <c r="DB172" i="6"/>
  <c r="DE171" i="6"/>
  <c r="DD171" i="6"/>
  <c r="DC171" i="6"/>
  <c r="DB171" i="6"/>
  <c r="DE170" i="6"/>
  <c r="DD170" i="6"/>
  <c r="DC170" i="6"/>
  <c r="DB170" i="6"/>
  <c r="DE169" i="6"/>
  <c r="DD169" i="6"/>
  <c r="DC169" i="6"/>
  <c r="DB169" i="6"/>
  <c r="DE168" i="6"/>
  <c r="DD168" i="6"/>
  <c r="DC168" i="6"/>
  <c r="DB168" i="6"/>
  <c r="DE167" i="6"/>
  <c r="DD167" i="6"/>
  <c r="DC167" i="6"/>
  <c r="DB167" i="6"/>
  <c r="DE166" i="6"/>
  <c r="DD166" i="6"/>
  <c r="DC166" i="6"/>
  <c r="DB166" i="6"/>
  <c r="DE165" i="6"/>
  <c r="DD165" i="6"/>
  <c r="DC165" i="6"/>
  <c r="DB165" i="6"/>
  <c r="DE164" i="6"/>
  <c r="DD164" i="6"/>
  <c r="DC164" i="6"/>
  <c r="DB164" i="6"/>
  <c r="DE163" i="6"/>
  <c r="DD163" i="6"/>
  <c r="DC163" i="6"/>
  <c r="DB163" i="6"/>
  <c r="DE162" i="6"/>
  <c r="DD162" i="6"/>
  <c r="DC162" i="6"/>
  <c r="DB162" i="6"/>
  <c r="DE161" i="6"/>
  <c r="DD161" i="6"/>
  <c r="DC161" i="6"/>
  <c r="DB161" i="6"/>
  <c r="DE160" i="6"/>
  <c r="DD160" i="6"/>
  <c r="DC160" i="6"/>
  <c r="DB160" i="6"/>
  <c r="DE159" i="6"/>
  <c r="DD159" i="6"/>
  <c r="DC159" i="6"/>
  <c r="DB159" i="6"/>
  <c r="DE157" i="6"/>
  <c r="DD157" i="6"/>
  <c r="DC157" i="6"/>
  <c r="DB157" i="6"/>
  <c r="DE156" i="6"/>
  <c r="DD156" i="6"/>
  <c r="DC156" i="6"/>
  <c r="DB156" i="6"/>
  <c r="DE155" i="6"/>
  <c r="DD155" i="6"/>
  <c r="DC155" i="6"/>
  <c r="DB155" i="6"/>
  <c r="DE154" i="6"/>
  <c r="DD154" i="6"/>
  <c r="DC154" i="6"/>
  <c r="DB154" i="6"/>
  <c r="DE153" i="6"/>
  <c r="DD153" i="6"/>
  <c r="DC153" i="6"/>
  <c r="DB153" i="6"/>
  <c r="DE152" i="6"/>
  <c r="DD152" i="6"/>
  <c r="DC152" i="6"/>
  <c r="DB152" i="6"/>
  <c r="DE151" i="6"/>
  <c r="DD151" i="6"/>
  <c r="DC151" i="6"/>
  <c r="DB151" i="6"/>
  <c r="DE150" i="6"/>
  <c r="DD150" i="6"/>
  <c r="DC150" i="6"/>
  <c r="DB150" i="6"/>
  <c r="DE149" i="6"/>
  <c r="DD149" i="6"/>
  <c r="DC149" i="6"/>
  <c r="DB149" i="6"/>
  <c r="DE148" i="6"/>
  <c r="DD148" i="6"/>
  <c r="DC148" i="6"/>
  <c r="DB148" i="6"/>
  <c r="DE147" i="6"/>
  <c r="DD147" i="6"/>
  <c r="DC147" i="6"/>
  <c r="DB147" i="6"/>
  <c r="DE146" i="6"/>
  <c r="DD146" i="6"/>
  <c r="DC146" i="6"/>
  <c r="DB146" i="6"/>
  <c r="DE145" i="6"/>
  <c r="DD145" i="6"/>
  <c r="DC145" i="6"/>
  <c r="DB145" i="6"/>
  <c r="DE144" i="6"/>
  <c r="DD144" i="6"/>
  <c r="DC144" i="6"/>
  <c r="DB144" i="6"/>
  <c r="DC143" i="6"/>
  <c r="DB143" i="6"/>
  <c r="DE142" i="6"/>
  <c r="DD142" i="6"/>
  <c r="DC142" i="6"/>
  <c r="DB142" i="6"/>
  <c r="DE141" i="6"/>
  <c r="DD141" i="6"/>
  <c r="DC141" i="6"/>
  <c r="DB141" i="6"/>
  <c r="DE140" i="6"/>
  <c r="DD140" i="6"/>
  <c r="DC140" i="6"/>
  <c r="DB140" i="6"/>
  <c r="DE139" i="6"/>
  <c r="DD139" i="6"/>
  <c r="DC139" i="6"/>
  <c r="DB139" i="6"/>
  <c r="DE138" i="6"/>
  <c r="DD138" i="6"/>
  <c r="DC138" i="6"/>
  <c r="DB138" i="6"/>
  <c r="DE136" i="6"/>
  <c r="DD136" i="6"/>
  <c r="DC136" i="6"/>
  <c r="DB136" i="6"/>
  <c r="DE135" i="6"/>
  <c r="DD135" i="6"/>
  <c r="DC135" i="6"/>
  <c r="DB135" i="6"/>
  <c r="DD134" i="6"/>
  <c r="DC134" i="6"/>
  <c r="DB134" i="6"/>
  <c r="DE133" i="6"/>
  <c r="DD133" i="6"/>
  <c r="DC133" i="6"/>
  <c r="DB133" i="6"/>
  <c r="DE132" i="6"/>
  <c r="DD132" i="6"/>
  <c r="DC132" i="6"/>
  <c r="DB132" i="6"/>
  <c r="DE131" i="6"/>
  <c r="DD131" i="6"/>
  <c r="DC131" i="6"/>
  <c r="DB131" i="6"/>
  <c r="DE130" i="6"/>
  <c r="DD130" i="6"/>
  <c r="DC130" i="6"/>
  <c r="DB130" i="6"/>
  <c r="DE129" i="6"/>
  <c r="DD129" i="6"/>
  <c r="DC129" i="6"/>
  <c r="DB129" i="6"/>
  <c r="DD128" i="6"/>
  <c r="DB128" i="6"/>
  <c r="DE127" i="6"/>
  <c r="DD127" i="6"/>
  <c r="DC127" i="6"/>
  <c r="DB127" i="6"/>
  <c r="DE126" i="6"/>
  <c r="DD126" i="6"/>
  <c r="DC126" i="6"/>
  <c r="DB126" i="6"/>
  <c r="DE125" i="6"/>
  <c r="DD125" i="6"/>
  <c r="DC125" i="6"/>
  <c r="DB125" i="6"/>
  <c r="DE124" i="6"/>
  <c r="DD124" i="6"/>
  <c r="DC124" i="6"/>
  <c r="DB124" i="6"/>
  <c r="DE123" i="6"/>
  <c r="DD123" i="6"/>
  <c r="DC123" i="6"/>
  <c r="DB123" i="6"/>
  <c r="DE122" i="6"/>
  <c r="DD122" i="6"/>
  <c r="DC122" i="6"/>
  <c r="DB122" i="6"/>
  <c r="DE121" i="6"/>
  <c r="DD121" i="6"/>
  <c r="DC121" i="6"/>
  <c r="DB121" i="6"/>
  <c r="DE120" i="6"/>
  <c r="DD120" i="6"/>
  <c r="DC120" i="6"/>
  <c r="DB120" i="6"/>
  <c r="DE119" i="6"/>
  <c r="DC119" i="6"/>
  <c r="DB119" i="6"/>
  <c r="DE118" i="6"/>
  <c r="DD118" i="6"/>
  <c r="DC118" i="6"/>
  <c r="DB118" i="6"/>
  <c r="DE117" i="6"/>
  <c r="DD117" i="6"/>
  <c r="DC117" i="6"/>
  <c r="DB117" i="6"/>
  <c r="DE116" i="6"/>
  <c r="DD116" i="6"/>
  <c r="DC116" i="6"/>
  <c r="DB116" i="6"/>
  <c r="DE115" i="6"/>
  <c r="DD115" i="6"/>
  <c r="DC115" i="6"/>
  <c r="DB115" i="6"/>
  <c r="DE114" i="6"/>
  <c r="DD114" i="6"/>
  <c r="DC114" i="6"/>
  <c r="DB114" i="6"/>
  <c r="DE112" i="6"/>
  <c r="DD112" i="6"/>
  <c r="DC112" i="6"/>
  <c r="DB112" i="6"/>
  <c r="DE111" i="6"/>
  <c r="DD111" i="6"/>
  <c r="DC111" i="6"/>
  <c r="DB111" i="6"/>
  <c r="DE110" i="6"/>
  <c r="DD110" i="6"/>
  <c r="DC110" i="6"/>
  <c r="DB110" i="6"/>
  <c r="DE109" i="6"/>
  <c r="DD109" i="6"/>
  <c r="DC109" i="6"/>
  <c r="DB109" i="6"/>
  <c r="DE108" i="6"/>
  <c r="DD108" i="6"/>
  <c r="DC108" i="6"/>
  <c r="DB108" i="6"/>
  <c r="DE107" i="6"/>
  <c r="DD107" i="6"/>
  <c r="DC107" i="6"/>
  <c r="DB107" i="6"/>
  <c r="DE106" i="6"/>
  <c r="DD106" i="6"/>
  <c r="DC106" i="6"/>
  <c r="DB106" i="6"/>
  <c r="DE105" i="6"/>
  <c r="DD105" i="6"/>
  <c r="DC105" i="6"/>
  <c r="DB105" i="6"/>
  <c r="DE104" i="6"/>
  <c r="DD104" i="6"/>
  <c r="DC104" i="6"/>
  <c r="DB104" i="6"/>
  <c r="DE103" i="6"/>
  <c r="DD103" i="6"/>
  <c r="DC103" i="6"/>
  <c r="DB103" i="6"/>
  <c r="DE102" i="6"/>
  <c r="DD102" i="6"/>
  <c r="DC102" i="6"/>
  <c r="DB102" i="6"/>
  <c r="DE101" i="6"/>
  <c r="DD101" i="6"/>
  <c r="DC101" i="6"/>
  <c r="DB101" i="6"/>
  <c r="DE100" i="6"/>
  <c r="DD100" i="6"/>
  <c r="DC100" i="6"/>
  <c r="DB100" i="6"/>
  <c r="DE99" i="6"/>
  <c r="DD99" i="6"/>
  <c r="DC99" i="6"/>
  <c r="DB99" i="6"/>
  <c r="DE97" i="6"/>
  <c r="DD97" i="6"/>
  <c r="DC97" i="6"/>
  <c r="DB97" i="6"/>
  <c r="DE96" i="6"/>
  <c r="DD96" i="6"/>
  <c r="DC96" i="6"/>
  <c r="DB96" i="6"/>
  <c r="DE95" i="6"/>
  <c r="DD95" i="6"/>
  <c r="DC95" i="6"/>
  <c r="DB95" i="6"/>
  <c r="DE94" i="6"/>
  <c r="DD94" i="6"/>
  <c r="DC94" i="6"/>
  <c r="DB94" i="6"/>
  <c r="DE93" i="6"/>
  <c r="DD93" i="6"/>
  <c r="DC93" i="6"/>
  <c r="DB93" i="6"/>
  <c r="DD92" i="6"/>
  <c r="DC92" i="6"/>
  <c r="DB92" i="6"/>
  <c r="DE91" i="6"/>
  <c r="DD91" i="6"/>
  <c r="DC91" i="6"/>
  <c r="DB91" i="6"/>
  <c r="DE90" i="6"/>
  <c r="DD90" i="6"/>
  <c r="DC90" i="6"/>
  <c r="DB90" i="6"/>
  <c r="DD89" i="6"/>
  <c r="DB89" i="6"/>
  <c r="DE88" i="6"/>
  <c r="DD88" i="6"/>
  <c r="DC88" i="6"/>
  <c r="DB88" i="6"/>
  <c r="DE87" i="6"/>
  <c r="DD87" i="6"/>
  <c r="DC87" i="6"/>
  <c r="DB87" i="6"/>
  <c r="DE86" i="6"/>
  <c r="DD86" i="6"/>
  <c r="DC86" i="6"/>
  <c r="DB86" i="6"/>
  <c r="DE85" i="6"/>
  <c r="DD85" i="6"/>
  <c r="DC85" i="6"/>
  <c r="DB85" i="6"/>
  <c r="DE84" i="6"/>
  <c r="DD84" i="6"/>
  <c r="DC84" i="6"/>
  <c r="DB84" i="6"/>
  <c r="DC83" i="6"/>
  <c r="DB83" i="6"/>
  <c r="DE82" i="6"/>
  <c r="DD82" i="6"/>
  <c r="DC82" i="6"/>
  <c r="DB82" i="6"/>
  <c r="DE81" i="6"/>
  <c r="DD81" i="6"/>
  <c r="DC81" i="6"/>
  <c r="DB81" i="6"/>
  <c r="DE80" i="6"/>
  <c r="DD80" i="6"/>
  <c r="DC80" i="6"/>
  <c r="DB80" i="6"/>
  <c r="DE79" i="6"/>
  <c r="DD79" i="6"/>
  <c r="DC79" i="6"/>
  <c r="DB79" i="6"/>
  <c r="DE78" i="6"/>
  <c r="DD78" i="6"/>
  <c r="DC78" i="6"/>
  <c r="DB78" i="6"/>
  <c r="DE77" i="6"/>
  <c r="DC77" i="6"/>
  <c r="DB77" i="6"/>
  <c r="DE76" i="6"/>
  <c r="DD76" i="6"/>
  <c r="DC76" i="6"/>
  <c r="DB76" i="6"/>
  <c r="DE75" i="6"/>
  <c r="DD75" i="6"/>
  <c r="DC75" i="6"/>
  <c r="DB75" i="6"/>
  <c r="DE74" i="6"/>
  <c r="DD74" i="6"/>
  <c r="DC74" i="6"/>
  <c r="DB74" i="6"/>
  <c r="DE73" i="6"/>
  <c r="DD73" i="6"/>
  <c r="DC73" i="6"/>
  <c r="DB73" i="6"/>
  <c r="DE72" i="6"/>
  <c r="DD72" i="6"/>
  <c r="DC72" i="6"/>
  <c r="DB72" i="6"/>
  <c r="DE71" i="6"/>
  <c r="DD71" i="6"/>
  <c r="DC71" i="6"/>
  <c r="DB71" i="6"/>
  <c r="DE70" i="6"/>
  <c r="DD70" i="6"/>
  <c r="DC70" i="6"/>
  <c r="DB70" i="6"/>
  <c r="DE69" i="6"/>
  <c r="DD69" i="6"/>
  <c r="DC69" i="6"/>
  <c r="DB69" i="6"/>
  <c r="CM248" i="6"/>
  <c r="CK248" i="6"/>
  <c r="CN247" i="6"/>
  <c r="CM247" i="6"/>
  <c r="CL247" i="6"/>
  <c r="CK247" i="6"/>
  <c r="CN246" i="6"/>
  <c r="CM246" i="6"/>
  <c r="CL246" i="6"/>
  <c r="CK246" i="6"/>
  <c r="CN245" i="6"/>
  <c r="CM245" i="6"/>
  <c r="CL245" i="6"/>
  <c r="CK245" i="6"/>
  <c r="CN244" i="6"/>
  <c r="CM244" i="6"/>
  <c r="CL244" i="6"/>
  <c r="CK244" i="6"/>
  <c r="CN243" i="6"/>
  <c r="CM243" i="6"/>
  <c r="CL243" i="6"/>
  <c r="CK243" i="6"/>
  <c r="CN242" i="6"/>
  <c r="CM242" i="6"/>
  <c r="CL242" i="6"/>
  <c r="CK242" i="6"/>
  <c r="CN241" i="6"/>
  <c r="CM241" i="6"/>
  <c r="CL241" i="6"/>
  <c r="CK241" i="6"/>
  <c r="CN240" i="6"/>
  <c r="CM240" i="6"/>
  <c r="CL240" i="6"/>
  <c r="CK240" i="6"/>
  <c r="CN239" i="6"/>
  <c r="CL239" i="6"/>
  <c r="CK239" i="6"/>
  <c r="CN238" i="6"/>
  <c r="CM238" i="6"/>
  <c r="CL238" i="6"/>
  <c r="CK238" i="6"/>
  <c r="CN237" i="6"/>
  <c r="CM237" i="6"/>
  <c r="CL237" i="6"/>
  <c r="CK237" i="6"/>
  <c r="CN236" i="6"/>
  <c r="CM236" i="6"/>
  <c r="CL236" i="6"/>
  <c r="CK236" i="6"/>
  <c r="CN235" i="6"/>
  <c r="CM235" i="6"/>
  <c r="CL235" i="6"/>
  <c r="CK235" i="6"/>
  <c r="CN234" i="6"/>
  <c r="CM234" i="6"/>
  <c r="CL234" i="6"/>
  <c r="CK234" i="6"/>
  <c r="CL233" i="6"/>
  <c r="CK233" i="6"/>
  <c r="CN232" i="6"/>
  <c r="CM232" i="6"/>
  <c r="CL232" i="6"/>
  <c r="CK232" i="6"/>
  <c r="CN231" i="6"/>
  <c r="CM231" i="6"/>
  <c r="CL231" i="6"/>
  <c r="CK231" i="6"/>
  <c r="CN230" i="6"/>
  <c r="CM230" i="6"/>
  <c r="CL230" i="6"/>
  <c r="CK230" i="6"/>
  <c r="CN229" i="6"/>
  <c r="CM229" i="6"/>
  <c r="CL229" i="6"/>
  <c r="CK229" i="6"/>
  <c r="CN228" i="6"/>
  <c r="CM228" i="6"/>
  <c r="CL228" i="6"/>
  <c r="CK228" i="6"/>
  <c r="CM227" i="6"/>
  <c r="CK227" i="6"/>
  <c r="CN226" i="6"/>
  <c r="CM226" i="6"/>
  <c r="CL226" i="6"/>
  <c r="CK226" i="6"/>
  <c r="CN225" i="6"/>
  <c r="CM225" i="6"/>
  <c r="CL225" i="6"/>
  <c r="CK225" i="6"/>
  <c r="CM224" i="6"/>
  <c r="CL224" i="6"/>
  <c r="CK224" i="6"/>
  <c r="CN223" i="6"/>
  <c r="CM223" i="6"/>
  <c r="CL223" i="6"/>
  <c r="CK223" i="6"/>
  <c r="CN222" i="6"/>
  <c r="CM222" i="6"/>
  <c r="CL222" i="6"/>
  <c r="CK222" i="6"/>
  <c r="CN221" i="6"/>
  <c r="CM221" i="6"/>
  <c r="CL221" i="6"/>
  <c r="CK221" i="6"/>
  <c r="CN220" i="6"/>
  <c r="CM220" i="6"/>
  <c r="CL220" i="6"/>
  <c r="CK220" i="6"/>
  <c r="CN219" i="6"/>
  <c r="CM219" i="6"/>
  <c r="CL219" i="6"/>
  <c r="CK219" i="6"/>
  <c r="CN217" i="6"/>
  <c r="CM217" i="6"/>
  <c r="CL217" i="6"/>
  <c r="CK217" i="6"/>
  <c r="CN216" i="6"/>
  <c r="CM216" i="6"/>
  <c r="CL216" i="6"/>
  <c r="CK216" i="6"/>
  <c r="CN215" i="6"/>
  <c r="CM215" i="6"/>
  <c r="CL215" i="6"/>
  <c r="CK215" i="6"/>
  <c r="CN214" i="6"/>
  <c r="CM214" i="6"/>
  <c r="CL214" i="6"/>
  <c r="CK214" i="6"/>
  <c r="CN213" i="6"/>
  <c r="CM213" i="6"/>
  <c r="CL213" i="6"/>
  <c r="CK213" i="6"/>
  <c r="CN212" i="6"/>
  <c r="CM212" i="6"/>
  <c r="CL212" i="6"/>
  <c r="CK212" i="6"/>
  <c r="CN211" i="6"/>
  <c r="CM211" i="6"/>
  <c r="CL211" i="6"/>
  <c r="CK211" i="6"/>
  <c r="CN210" i="6"/>
  <c r="CM210" i="6"/>
  <c r="CL210" i="6"/>
  <c r="CK210" i="6"/>
  <c r="CN209" i="6"/>
  <c r="CM209" i="6"/>
  <c r="CL209" i="6"/>
  <c r="CK209" i="6"/>
  <c r="CN208" i="6"/>
  <c r="CM208" i="6"/>
  <c r="CL208" i="6"/>
  <c r="CK208" i="6"/>
  <c r="CN207" i="6"/>
  <c r="CM207" i="6"/>
  <c r="CL207" i="6"/>
  <c r="CK207" i="6"/>
  <c r="CN206" i="6"/>
  <c r="CM206" i="6"/>
  <c r="CL206" i="6"/>
  <c r="CK206" i="6"/>
  <c r="CN205" i="6"/>
  <c r="CM205" i="6"/>
  <c r="CL205" i="6"/>
  <c r="CK205" i="6"/>
  <c r="CN204" i="6"/>
  <c r="CM204" i="6"/>
  <c r="CL204" i="6"/>
  <c r="CK204" i="6"/>
  <c r="CN202" i="6"/>
  <c r="CM202" i="6"/>
  <c r="CL202" i="6"/>
  <c r="CK202" i="6"/>
  <c r="CN201" i="6"/>
  <c r="CM201" i="6"/>
  <c r="CL201" i="6"/>
  <c r="CK201" i="6"/>
  <c r="CN200" i="6"/>
  <c r="CM200" i="6"/>
  <c r="CL200" i="6"/>
  <c r="CK200" i="6"/>
  <c r="CN199" i="6"/>
  <c r="CM199" i="6"/>
  <c r="CL199" i="6"/>
  <c r="CK199" i="6"/>
  <c r="CN198" i="6"/>
  <c r="CM198" i="6"/>
  <c r="CL198" i="6"/>
  <c r="CK198" i="6"/>
  <c r="CN197" i="6"/>
  <c r="CL197" i="6"/>
  <c r="CK197" i="6"/>
  <c r="CN196" i="6"/>
  <c r="CM196" i="6"/>
  <c r="CL196" i="6"/>
  <c r="CK196" i="6"/>
  <c r="CN195" i="6"/>
  <c r="CM195" i="6"/>
  <c r="CL195" i="6"/>
  <c r="CK195" i="6"/>
  <c r="CN194" i="6"/>
  <c r="CM194" i="6"/>
  <c r="CL194" i="6"/>
  <c r="CK194" i="6"/>
  <c r="CN193" i="6"/>
  <c r="CM193" i="6"/>
  <c r="CL193" i="6"/>
  <c r="CK193" i="6"/>
  <c r="CN192" i="6"/>
  <c r="CM192" i="6"/>
  <c r="CL192" i="6"/>
  <c r="CK192" i="6"/>
  <c r="CN191" i="6"/>
  <c r="CM191" i="6"/>
  <c r="CL191" i="6"/>
  <c r="CK191" i="6"/>
  <c r="CN190" i="6"/>
  <c r="CM190" i="6"/>
  <c r="CL190" i="6"/>
  <c r="CK190" i="6"/>
  <c r="CN189" i="6"/>
  <c r="CM189" i="6"/>
  <c r="CL189" i="6"/>
  <c r="CK189" i="6"/>
  <c r="CM188" i="6"/>
  <c r="CK188" i="6"/>
  <c r="CN187" i="6"/>
  <c r="CM187" i="6"/>
  <c r="CL187" i="6"/>
  <c r="CK187" i="6"/>
  <c r="CN186" i="6"/>
  <c r="CM186" i="6"/>
  <c r="CL186" i="6"/>
  <c r="CK186" i="6"/>
  <c r="CN185" i="6"/>
  <c r="CM185" i="6"/>
  <c r="CL185" i="6"/>
  <c r="CK185" i="6"/>
  <c r="CN184" i="6"/>
  <c r="CM184" i="6"/>
  <c r="CL184" i="6"/>
  <c r="CK184" i="6"/>
  <c r="CN183" i="6"/>
  <c r="CM183" i="6"/>
  <c r="CL183" i="6"/>
  <c r="CK183" i="6"/>
  <c r="CM182" i="6"/>
  <c r="CL182" i="6"/>
  <c r="CK182" i="6"/>
  <c r="CN181" i="6"/>
  <c r="CM181" i="6"/>
  <c r="CL181" i="6"/>
  <c r="CK181" i="6"/>
  <c r="CN180" i="6"/>
  <c r="CM180" i="6"/>
  <c r="CL180" i="6"/>
  <c r="CK180" i="6"/>
  <c r="CN178" i="6"/>
  <c r="CM178" i="6"/>
  <c r="CL178" i="6"/>
  <c r="CK178" i="6"/>
  <c r="CN177" i="6"/>
  <c r="CM177" i="6"/>
  <c r="CL177" i="6"/>
  <c r="CK177" i="6"/>
  <c r="CN176" i="6"/>
  <c r="CM176" i="6"/>
  <c r="CL176" i="6"/>
  <c r="CK176" i="6"/>
  <c r="CN175" i="6"/>
  <c r="CM175" i="6"/>
  <c r="CL175" i="6"/>
  <c r="CK175" i="6"/>
  <c r="CN174" i="6"/>
  <c r="CM174" i="6"/>
  <c r="CL174" i="6"/>
  <c r="CK174" i="6"/>
  <c r="CL173" i="6"/>
  <c r="CK173" i="6"/>
  <c r="CN172" i="6"/>
  <c r="CM172" i="6"/>
  <c r="CL172" i="6"/>
  <c r="CK172" i="6"/>
  <c r="CN171" i="6"/>
  <c r="CM171" i="6"/>
  <c r="CL171" i="6"/>
  <c r="CK171" i="6"/>
  <c r="CN170" i="6"/>
  <c r="CM170" i="6"/>
  <c r="CL170" i="6"/>
  <c r="CK170" i="6"/>
  <c r="CN169" i="6"/>
  <c r="CM169" i="6"/>
  <c r="CL169" i="6"/>
  <c r="CK169" i="6"/>
  <c r="CN168" i="6"/>
  <c r="CM168" i="6"/>
  <c r="CL168" i="6"/>
  <c r="CK168" i="6"/>
  <c r="CN167" i="6"/>
  <c r="CM167" i="6"/>
  <c r="CL167" i="6"/>
  <c r="CK167" i="6"/>
  <c r="CN166" i="6"/>
  <c r="CM166" i="6"/>
  <c r="CL166" i="6"/>
  <c r="CK166" i="6"/>
  <c r="CN165" i="6"/>
  <c r="CM165" i="6"/>
  <c r="CL165" i="6"/>
  <c r="CK165" i="6"/>
  <c r="CN164" i="6"/>
  <c r="CM164" i="6"/>
  <c r="CL164" i="6"/>
  <c r="CK164" i="6"/>
  <c r="CN163" i="6"/>
  <c r="CM163" i="6"/>
  <c r="CL163" i="6"/>
  <c r="CK163" i="6"/>
  <c r="CN162" i="6"/>
  <c r="CM162" i="6"/>
  <c r="CL162" i="6"/>
  <c r="CK162" i="6"/>
  <c r="CN161" i="6"/>
  <c r="CM161" i="6"/>
  <c r="CL161" i="6"/>
  <c r="CK161" i="6"/>
  <c r="CN160" i="6"/>
  <c r="CM160" i="6"/>
  <c r="CL160" i="6"/>
  <c r="CK160" i="6"/>
  <c r="CN159" i="6"/>
  <c r="CM159" i="6"/>
  <c r="CL159" i="6"/>
  <c r="CK159" i="6"/>
  <c r="CN157" i="6"/>
  <c r="CM157" i="6"/>
  <c r="CL157" i="6"/>
  <c r="CK157" i="6"/>
  <c r="CN156" i="6"/>
  <c r="CM156" i="6"/>
  <c r="CL156" i="6"/>
  <c r="CK156" i="6"/>
  <c r="CN155" i="6"/>
  <c r="CM155" i="6"/>
  <c r="CL155" i="6"/>
  <c r="CK155" i="6"/>
  <c r="CN154" i="6"/>
  <c r="CM154" i="6"/>
  <c r="CL154" i="6"/>
  <c r="CK154" i="6"/>
  <c r="CN153" i="6"/>
  <c r="CM153" i="6"/>
  <c r="CL153" i="6"/>
  <c r="CK153" i="6"/>
  <c r="CN152" i="6"/>
  <c r="CM152" i="6"/>
  <c r="CL152" i="6"/>
  <c r="CK152" i="6"/>
  <c r="CN151" i="6"/>
  <c r="CM151" i="6"/>
  <c r="CL151" i="6"/>
  <c r="CK151" i="6"/>
  <c r="CN150" i="6"/>
  <c r="CM150" i="6"/>
  <c r="CL150" i="6"/>
  <c r="CK150" i="6"/>
  <c r="CN149" i="6"/>
  <c r="CM149" i="6"/>
  <c r="CL149" i="6"/>
  <c r="CK149" i="6"/>
  <c r="CN148" i="6"/>
  <c r="CM148" i="6"/>
  <c r="CL148" i="6"/>
  <c r="CK148" i="6"/>
  <c r="CN147" i="6"/>
  <c r="CM147" i="6"/>
  <c r="CL147" i="6"/>
  <c r="CK147" i="6"/>
  <c r="CN146" i="6"/>
  <c r="CM146" i="6"/>
  <c r="CL146" i="6"/>
  <c r="CK146" i="6"/>
  <c r="CN145" i="6"/>
  <c r="CM145" i="6"/>
  <c r="CL145" i="6"/>
  <c r="CK145" i="6"/>
  <c r="CN144" i="6"/>
  <c r="CM144" i="6"/>
  <c r="CL144" i="6"/>
  <c r="CK144" i="6"/>
  <c r="CL143" i="6"/>
  <c r="CK143" i="6"/>
  <c r="CN142" i="6"/>
  <c r="CM142" i="6"/>
  <c r="CL142" i="6"/>
  <c r="CK142" i="6"/>
  <c r="CN141" i="6"/>
  <c r="CM141" i="6"/>
  <c r="CL141" i="6"/>
  <c r="CK141" i="6"/>
  <c r="CN140" i="6"/>
  <c r="CM140" i="6"/>
  <c r="CL140" i="6"/>
  <c r="CK140" i="6"/>
  <c r="CN139" i="6"/>
  <c r="CM139" i="6"/>
  <c r="CL139" i="6"/>
  <c r="CK139" i="6"/>
  <c r="CN138" i="6"/>
  <c r="CM138" i="6"/>
  <c r="CL138" i="6"/>
  <c r="CK138" i="6"/>
  <c r="CN136" i="6"/>
  <c r="CM136" i="6"/>
  <c r="CL136" i="6"/>
  <c r="CK136" i="6"/>
  <c r="CN135" i="6"/>
  <c r="CM135" i="6"/>
  <c r="CL135" i="6"/>
  <c r="CK135" i="6"/>
  <c r="CM134" i="6"/>
  <c r="CL134" i="6"/>
  <c r="CK134" i="6"/>
  <c r="CN133" i="6"/>
  <c r="CM133" i="6"/>
  <c r="CL133" i="6"/>
  <c r="CK133" i="6"/>
  <c r="CN132" i="6"/>
  <c r="CM132" i="6"/>
  <c r="CL132" i="6"/>
  <c r="CK132" i="6"/>
  <c r="CN131" i="6"/>
  <c r="CM131" i="6"/>
  <c r="CL131" i="6"/>
  <c r="CK131" i="6"/>
  <c r="CN130" i="6"/>
  <c r="CM130" i="6"/>
  <c r="CL130" i="6"/>
  <c r="CK130" i="6"/>
  <c r="CN129" i="6"/>
  <c r="CM129" i="6"/>
  <c r="CL129" i="6"/>
  <c r="CK129" i="6"/>
  <c r="CM128" i="6"/>
  <c r="CK128" i="6"/>
  <c r="CN127" i="6"/>
  <c r="CM127" i="6"/>
  <c r="CL127" i="6"/>
  <c r="CK127" i="6"/>
  <c r="CN126" i="6"/>
  <c r="CM126" i="6"/>
  <c r="CL126" i="6"/>
  <c r="CK126" i="6"/>
  <c r="CN125" i="6"/>
  <c r="CM125" i="6"/>
  <c r="CL125" i="6"/>
  <c r="CK125" i="6"/>
  <c r="CN124" i="6"/>
  <c r="CM124" i="6"/>
  <c r="CL124" i="6"/>
  <c r="CK124" i="6"/>
  <c r="CN123" i="6"/>
  <c r="CM123" i="6"/>
  <c r="CL123" i="6"/>
  <c r="CK123" i="6"/>
  <c r="CN122" i="6"/>
  <c r="CM122" i="6"/>
  <c r="CL122" i="6"/>
  <c r="CK122" i="6"/>
  <c r="CN121" i="6"/>
  <c r="CM121" i="6"/>
  <c r="CL121" i="6"/>
  <c r="CK121" i="6"/>
  <c r="CN120" i="6"/>
  <c r="CM120" i="6"/>
  <c r="CL120" i="6"/>
  <c r="CK120" i="6"/>
  <c r="CN119" i="6"/>
  <c r="CL119" i="6"/>
  <c r="CK119" i="6"/>
  <c r="CN118" i="6"/>
  <c r="CM118" i="6"/>
  <c r="CL118" i="6"/>
  <c r="CK118" i="6"/>
  <c r="CN117" i="6"/>
  <c r="CM117" i="6"/>
  <c r="CL117" i="6"/>
  <c r="CK117" i="6"/>
  <c r="CN116" i="6"/>
  <c r="CM116" i="6"/>
  <c r="CL116" i="6"/>
  <c r="CK116" i="6"/>
  <c r="CN115" i="6"/>
  <c r="CM115" i="6"/>
  <c r="CL115" i="6"/>
  <c r="CK115" i="6"/>
  <c r="CN114" i="6"/>
  <c r="CM114" i="6"/>
  <c r="CL114" i="6"/>
  <c r="CK114" i="6"/>
  <c r="CN112" i="6"/>
  <c r="CM112" i="6"/>
  <c r="CL112" i="6"/>
  <c r="CK112" i="6"/>
  <c r="CN111" i="6"/>
  <c r="CM111" i="6"/>
  <c r="CL111" i="6"/>
  <c r="CK111" i="6"/>
  <c r="CN110" i="6"/>
  <c r="CM110" i="6"/>
  <c r="CL110" i="6"/>
  <c r="CK110" i="6"/>
  <c r="CN109" i="6"/>
  <c r="CM109" i="6"/>
  <c r="CL109" i="6"/>
  <c r="CK109" i="6"/>
  <c r="CN108" i="6"/>
  <c r="CM108" i="6"/>
  <c r="CL108" i="6"/>
  <c r="CK108" i="6"/>
  <c r="CN107" i="6"/>
  <c r="CM107" i="6"/>
  <c r="CL107" i="6"/>
  <c r="CK107" i="6"/>
  <c r="CN106" i="6"/>
  <c r="CM106" i="6"/>
  <c r="CL106" i="6"/>
  <c r="CK106" i="6"/>
  <c r="CN105" i="6"/>
  <c r="CM105" i="6"/>
  <c r="CL105" i="6"/>
  <c r="CK105" i="6"/>
  <c r="CN104" i="6"/>
  <c r="CM104" i="6"/>
  <c r="CL104" i="6"/>
  <c r="CK104" i="6"/>
  <c r="CN103" i="6"/>
  <c r="CM103" i="6"/>
  <c r="CL103" i="6"/>
  <c r="CK103" i="6"/>
  <c r="CN102" i="6"/>
  <c r="CM102" i="6"/>
  <c r="CL102" i="6"/>
  <c r="CK102" i="6"/>
  <c r="CN101" i="6"/>
  <c r="CM101" i="6"/>
  <c r="CL101" i="6"/>
  <c r="CK101" i="6"/>
  <c r="CN100" i="6"/>
  <c r="CM100" i="6"/>
  <c r="CL100" i="6"/>
  <c r="CK100" i="6"/>
  <c r="CN99" i="6"/>
  <c r="CM99" i="6"/>
  <c r="CL99" i="6"/>
  <c r="CK99" i="6"/>
  <c r="CN97" i="6"/>
  <c r="CM97" i="6"/>
  <c r="CL97" i="6"/>
  <c r="CK97" i="6"/>
  <c r="CN96" i="6"/>
  <c r="CM96" i="6"/>
  <c r="CL96" i="6"/>
  <c r="CK96" i="6"/>
  <c r="CN95" i="6"/>
  <c r="CM95" i="6"/>
  <c r="CL95" i="6"/>
  <c r="CK95" i="6"/>
  <c r="CN94" i="6"/>
  <c r="CM94" i="6"/>
  <c r="CL94" i="6"/>
  <c r="CK94" i="6"/>
  <c r="CN93" i="6"/>
  <c r="CM93" i="6"/>
  <c r="CL93" i="6"/>
  <c r="CK93" i="6"/>
  <c r="CM92" i="6"/>
  <c r="CL92" i="6"/>
  <c r="CK92" i="6"/>
  <c r="CN91" i="6"/>
  <c r="CM91" i="6"/>
  <c r="CL91" i="6"/>
  <c r="CK91" i="6"/>
  <c r="CN90" i="6"/>
  <c r="CM90" i="6"/>
  <c r="CL90" i="6"/>
  <c r="CK90" i="6"/>
  <c r="CM89" i="6"/>
  <c r="CK89" i="6"/>
  <c r="CN88" i="6"/>
  <c r="CM88" i="6"/>
  <c r="CL88" i="6"/>
  <c r="CK88" i="6"/>
  <c r="CN87" i="6"/>
  <c r="CM87" i="6"/>
  <c r="CL87" i="6"/>
  <c r="CK87" i="6"/>
  <c r="CN86" i="6"/>
  <c r="CM86" i="6"/>
  <c r="CL86" i="6"/>
  <c r="CK86" i="6"/>
  <c r="CN85" i="6"/>
  <c r="CM85" i="6"/>
  <c r="CL85" i="6"/>
  <c r="CK85" i="6"/>
  <c r="CN84" i="6"/>
  <c r="CM84" i="6"/>
  <c r="CL84" i="6"/>
  <c r="CK84" i="6"/>
  <c r="CL83" i="6"/>
  <c r="CK83" i="6"/>
  <c r="CN82" i="6"/>
  <c r="CM82" i="6"/>
  <c r="CL82" i="6"/>
  <c r="CK82" i="6"/>
  <c r="CN81" i="6"/>
  <c r="CM81" i="6"/>
  <c r="CL81" i="6"/>
  <c r="CK81" i="6"/>
  <c r="CN80" i="6"/>
  <c r="CM80" i="6"/>
  <c r="CL80" i="6"/>
  <c r="CK80" i="6"/>
  <c r="CN79" i="6"/>
  <c r="CM79" i="6"/>
  <c r="CL79" i="6"/>
  <c r="CK79" i="6"/>
  <c r="CN78" i="6"/>
  <c r="CM78" i="6"/>
  <c r="CL78" i="6"/>
  <c r="CK78" i="6"/>
  <c r="CN77" i="6"/>
  <c r="CL77" i="6"/>
  <c r="CK77" i="6"/>
  <c r="CN76" i="6"/>
  <c r="CM76" i="6"/>
  <c r="CL76" i="6"/>
  <c r="CK76" i="6"/>
  <c r="CN75" i="6"/>
  <c r="CM75" i="6"/>
  <c r="CL75" i="6"/>
  <c r="CK75" i="6"/>
  <c r="CN74" i="6"/>
  <c r="CM74" i="6"/>
  <c r="CL74" i="6"/>
  <c r="CK74" i="6"/>
  <c r="CN73" i="6"/>
  <c r="CM73" i="6"/>
  <c r="CL73" i="6"/>
  <c r="CK73" i="6"/>
  <c r="CN72" i="6"/>
  <c r="CM72" i="6"/>
  <c r="CL72" i="6"/>
  <c r="CK72" i="6"/>
  <c r="CN71" i="6"/>
  <c r="CM71" i="6"/>
  <c r="CL71" i="6"/>
  <c r="CK71" i="6"/>
  <c r="CN70" i="6"/>
  <c r="CM70" i="6"/>
  <c r="CL70" i="6"/>
  <c r="CK70" i="6"/>
  <c r="CN69" i="6"/>
  <c r="CM69" i="6"/>
  <c r="CL69" i="6"/>
  <c r="CK69" i="6"/>
  <c r="BV248" i="6"/>
  <c r="BT248" i="6"/>
  <c r="BW247" i="6"/>
  <c r="BV247" i="6"/>
  <c r="BU247" i="6"/>
  <c r="BT247" i="6"/>
  <c r="BW246" i="6"/>
  <c r="BV246" i="6"/>
  <c r="BU246" i="6"/>
  <c r="BT246" i="6"/>
  <c r="BW245" i="6"/>
  <c r="BV245" i="6"/>
  <c r="BU245" i="6"/>
  <c r="BT245" i="6"/>
  <c r="BW244" i="6"/>
  <c r="BV244" i="6"/>
  <c r="BU244" i="6"/>
  <c r="BT244" i="6"/>
  <c r="BW243" i="6"/>
  <c r="BV243" i="6"/>
  <c r="BU243" i="6"/>
  <c r="BT243" i="6"/>
  <c r="BW242" i="6"/>
  <c r="BV242" i="6"/>
  <c r="BU242" i="6"/>
  <c r="BT242" i="6"/>
  <c r="BW241" i="6"/>
  <c r="BV241" i="6"/>
  <c r="BU241" i="6"/>
  <c r="BT241" i="6"/>
  <c r="BW240" i="6"/>
  <c r="BV240" i="6"/>
  <c r="BU240" i="6"/>
  <c r="BT240" i="6"/>
  <c r="BW239" i="6"/>
  <c r="BV239" i="6"/>
  <c r="BU239" i="6"/>
  <c r="BT239" i="6"/>
  <c r="BW238" i="6"/>
  <c r="BV238" i="6"/>
  <c r="BU238" i="6"/>
  <c r="BT238" i="6"/>
  <c r="BW237" i="6"/>
  <c r="BV237" i="6"/>
  <c r="BU237" i="6"/>
  <c r="BT237" i="6"/>
  <c r="BW236" i="6"/>
  <c r="BV236" i="6"/>
  <c r="BU236" i="6"/>
  <c r="BT236" i="6"/>
  <c r="BW235" i="6"/>
  <c r="BV235" i="6"/>
  <c r="BU235" i="6"/>
  <c r="BT235" i="6"/>
  <c r="BW234" i="6"/>
  <c r="BV234" i="6"/>
  <c r="BU234" i="6"/>
  <c r="BT234" i="6"/>
  <c r="BU233" i="6"/>
  <c r="BT233" i="6"/>
  <c r="BW232" i="6"/>
  <c r="BV232" i="6"/>
  <c r="BU232" i="6"/>
  <c r="BT232" i="6"/>
  <c r="BW231" i="6"/>
  <c r="BV231" i="6"/>
  <c r="BU231" i="6"/>
  <c r="BT231" i="6"/>
  <c r="BW230" i="6"/>
  <c r="BV230" i="6"/>
  <c r="BU230" i="6"/>
  <c r="BT230" i="6"/>
  <c r="BW229" i="6"/>
  <c r="BV229" i="6"/>
  <c r="BU229" i="6"/>
  <c r="BT229" i="6"/>
  <c r="BW228" i="6"/>
  <c r="BV228" i="6"/>
  <c r="BU228" i="6"/>
  <c r="BT228" i="6"/>
  <c r="BV227" i="6"/>
  <c r="BU227" i="6"/>
  <c r="BT227" i="6"/>
  <c r="BW226" i="6"/>
  <c r="BV226" i="6"/>
  <c r="BU226" i="6"/>
  <c r="BT226" i="6"/>
  <c r="BW225" i="6"/>
  <c r="BV225" i="6"/>
  <c r="BU225" i="6"/>
  <c r="BT225" i="6"/>
  <c r="BW223" i="6"/>
  <c r="BV223" i="6"/>
  <c r="BU223" i="6"/>
  <c r="BT223" i="6"/>
  <c r="BW222" i="6"/>
  <c r="BV222" i="6"/>
  <c r="BU222" i="6"/>
  <c r="BT222" i="6"/>
  <c r="BW221" i="6"/>
  <c r="BV221" i="6"/>
  <c r="BU221" i="6"/>
  <c r="BT221" i="6"/>
  <c r="BW220" i="6"/>
  <c r="BV220" i="6"/>
  <c r="BU220" i="6"/>
  <c r="BT220" i="6"/>
  <c r="BW219" i="6"/>
  <c r="BV219" i="6"/>
  <c r="BU219" i="6"/>
  <c r="BT219" i="6"/>
  <c r="BW217" i="6"/>
  <c r="BV217" i="6"/>
  <c r="BU217" i="6"/>
  <c r="BT217" i="6"/>
  <c r="BW216" i="6"/>
  <c r="BV216" i="6"/>
  <c r="BU216" i="6"/>
  <c r="BT216" i="6"/>
  <c r="BW215" i="6"/>
  <c r="BV215" i="6"/>
  <c r="BU215" i="6"/>
  <c r="BT215" i="6"/>
  <c r="BW214" i="6"/>
  <c r="BV214" i="6"/>
  <c r="BU214" i="6"/>
  <c r="BT214" i="6"/>
  <c r="BW213" i="6"/>
  <c r="BV213" i="6"/>
  <c r="BU213" i="6"/>
  <c r="BT213" i="6"/>
  <c r="BW212" i="6"/>
  <c r="BU212" i="6"/>
  <c r="BT212" i="6"/>
  <c r="BW211" i="6"/>
  <c r="BV211" i="6"/>
  <c r="BU211" i="6"/>
  <c r="BT211" i="6"/>
  <c r="BW210" i="6"/>
  <c r="BV210" i="6"/>
  <c r="BU210" i="6"/>
  <c r="BT210" i="6"/>
  <c r="BW209" i="6"/>
  <c r="BV209" i="6"/>
  <c r="BU209" i="6"/>
  <c r="BT209" i="6"/>
  <c r="BW208" i="6"/>
  <c r="BV208" i="6"/>
  <c r="BU208" i="6"/>
  <c r="BT208" i="6"/>
  <c r="BW207" i="6"/>
  <c r="BV207" i="6"/>
  <c r="BU207" i="6"/>
  <c r="BT207" i="6"/>
  <c r="BW206" i="6"/>
  <c r="BV206" i="6"/>
  <c r="BU206" i="6"/>
  <c r="BT206" i="6"/>
  <c r="BW205" i="6"/>
  <c r="BV205" i="6"/>
  <c r="BU205" i="6"/>
  <c r="BT205" i="6"/>
  <c r="BW204" i="6"/>
  <c r="BV204" i="6"/>
  <c r="BU204" i="6"/>
  <c r="BT204" i="6"/>
  <c r="BW202" i="6"/>
  <c r="BV202" i="6"/>
  <c r="BU202" i="6"/>
  <c r="BT202" i="6"/>
  <c r="BW201" i="6"/>
  <c r="BV201" i="6"/>
  <c r="BU201" i="6"/>
  <c r="BT201" i="6"/>
  <c r="BW200" i="6"/>
  <c r="BV200" i="6"/>
  <c r="BU200" i="6"/>
  <c r="BT200" i="6"/>
  <c r="BW199" i="6"/>
  <c r="BV199" i="6"/>
  <c r="BU199" i="6"/>
  <c r="BT199" i="6"/>
  <c r="BW198" i="6"/>
  <c r="BV198" i="6"/>
  <c r="BU198" i="6"/>
  <c r="BT198" i="6"/>
  <c r="BW197" i="6"/>
  <c r="BV197" i="6"/>
  <c r="BU197" i="6"/>
  <c r="BT197" i="6"/>
  <c r="BW196" i="6"/>
  <c r="BV196" i="6"/>
  <c r="BU196" i="6"/>
  <c r="BT196" i="6"/>
  <c r="BW195" i="6"/>
  <c r="BV195" i="6"/>
  <c r="BU195" i="6"/>
  <c r="BT195" i="6"/>
  <c r="BW194" i="6"/>
  <c r="BV194" i="6"/>
  <c r="BU194" i="6"/>
  <c r="BT194" i="6"/>
  <c r="BW193" i="6"/>
  <c r="BV193" i="6"/>
  <c r="BU193" i="6"/>
  <c r="BT193" i="6"/>
  <c r="BW192" i="6"/>
  <c r="BV192" i="6"/>
  <c r="BU192" i="6"/>
  <c r="BT192" i="6"/>
  <c r="BW191" i="6"/>
  <c r="BV191" i="6"/>
  <c r="BU191" i="6"/>
  <c r="BT191" i="6"/>
  <c r="BW190" i="6"/>
  <c r="BV190" i="6"/>
  <c r="BU190" i="6"/>
  <c r="BT190" i="6"/>
  <c r="BW189" i="6"/>
  <c r="BV189" i="6"/>
  <c r="BU189" i="6"/>
  <c r="BT189" i="6"/>
  <c r="BV188" i="6"/>
  <c r="BT188" i="6"/>
  <c r="BW187" i="6"/>
  <c r="BV187" i="6"/>
  <c r="BU187" i="6"/>
  <c r="BT187" i="6"/>
  <c r="BW186" i="6"/>
  <c r="BV186" i="6"/>
  <c r="BU186" i="6"/>
  <c r="BT186" i="6"/>
  <c r="BW185" i="6"/>
  <c r="BV185" i="6"/>
  <c r="BU185" i="6"/>
  <c r="BT185" i="6"/>
  <c r="BW184" i="6"/>
  <c r="BV184" i="6"/>
  <c r="BU184" i="6"/>
  <c r="BT184" i="6"/>
  <c r="BW183" i="6"/>
  <c r="BV183" i="6"/>
  <c r="BU183" i="6"/>
  <c r="BT183" i="6"/>
  <c r="BV182" i="6"/>
  <c r="BT182" i="6"/>
  <c r="BW181" i="6"/>
  <c r="BV181" i="6"/>
  <c r="BU181" i="6"/>
  <c r="BT181" i="6"/>
  <c r="BW180" i="6"/>
  <c r="BV180" i="6"/>
  <c r="BU180" i="6"/>
  <c r="BT180" i="6"/>
  <c r="BV179" i="6"/>
  <c r="BU179" i="6"/>
  <c r="BT179" i="6"/>
  <c r="BW178" i="6"/>
  <c r="BV178" i="6"/>
  <c r="BU178" i="6"/>
  <c r="BT178" i="6"/>
  <c r="BW177" i="6"/>
  <c r="BV177" i="6"/>
  <c r="BU177" i="6"/>
  <c r="BT177" i="6"/>
  <c r="BW176" i="6"/>
  <c r="BV176" i="6"/>
  <c r="BU176" i="6"/>
  <c r="BT176" i="6"/>
  <c r="BW175" i="6"/>
  <c r="BV175" i="6"/>
  <c r="BU175" i="6"/>
  <c r="BT175" i="6"/>
  <c r="BW174" i="6"/>
  <c r="BV174" i="6"/>
  <c r="BU174" i="6"/>
  <c r="BT174" i="6"/>
  <c r="BU173" i="6"/>
  <c r="BT173" i="6"/>
  <c r="BW172" i="6"/>
  <c r="BV172" i="6"/>
  <c r="BU172" i="6"/>
  <c r="BT172" i="6"/>
  <c r="BW171" i="6"/>
  <c r="BV171" i="6"/>
  <c r="BU171" i="6"/>
  <c r="BT171" i="6"/>
  <c r="BW170" i="6"/>
  <c r="BV170" i="6"/>
  <c r="BU170" i="6"/>
  <c r="BT170" i="6"/>
  <c r="BW169" i="6"/>
  <c r="BV169" i="6"/>
  <c r="BU169" i="6"/>
  <c r="BT169" i="6"/>
  <c r="BW168" i="6"/>
  <c r="BV168" i="6"/>
  <c r="BU168" i="6"/>
  <c r="BT168" i="6"/>
  <c r="BW167" i="6"/>
  <c r="BV167" i="6"/>
  <c r="BU167" i="6"/>
  <c r="BT167" i="6"/>
  <c r="BW166" i="6"/>
  <c r="BV166" i="6"/>
  <c r="BU166" i="6"/>
  <c r="BT166" i="6"/>
  <c r="BW165" i="6"/>
  <c r="BV165" i="6"/>
  <c r="BU165" i="6"/>
  <c r="BT165" i="6"/>
  <c r="BW164" i="6"/>
  <c r="BU164" i="6"/>
  <c r="BT164" i="6"/>
  <c r="BW163" i="6"/>
  <c r="BV163" i="6"/>
  <c r="BU163" i="6"/>
  <c r="BT163" i="6"/>
  <c r="BW162" i="6"/>
  <c r="BV162" i="6"/>
  <c r="BU162" i="6"/>
  <c r="BT162" i="6"/>
  <c r="BW161" i="6"/>
  <c r="BV161" i="6"/>
  <c r="BU161" i="6"/>
  <c r="BT161" i="6"/>
  <c r="BW160" i="6"/>
  <c r="BV160" i="6"/>
  <c r="BU160" i="6"/>
  <c r="BT160" i="6"/>
  <c r="BW159" i="6"/>
  <c r="BV159" i="6"/>
  <c r="BU159" i="6"/>
  <c r="BT159" i="6"/>
  <c r="BW157" i="6"/>
  <c r="BV157" i="6"/>
  <c r="BU157" i="6"/>
  <c r="BT157" i="6"/>
  <c r="BW156" i="6"/>
  <c r="BV156" i="6"/>
  <c r="BU156" i="6"/>
  <c r="BT156" i="6"/>
  <c r="BW155" i="6"/>
  <c r="BV155" i="6"/>
  <c r="BU155" i="6"/>
  <c r="BT155" i="6"/>
  <c r="BW154" i="6"/>
  <c r="BV154" i="6"/>
  <c r="BU154" i="6"/>
  <c r="BT154" i="6"/>
  <c r="BW153" i="6"/>
  <c r="BV153" i="6"/>
  <c r="BU153" i="6"/>
  <c r="BT153" i="6"/>
  <c r="BW152" i="6"/>
  <c r="BU152" i="6"/>
  <c r="BT152" i="6"/>
  <c r="BW151" i="6"/>
  <c r="BV151" i="6"/>
  <c r="BU151" i="6"/>
  <c r="BT151" i="6"/>
  <c r="BW150" i="6"/>
  <c r="BV150" i="6"/>
  <c r="BU150" i="6"/>
  <c r="BT150" i="6"/>
  <c r="BW149" i="6"/>
  <c r="BV149" i="6"/>
  <c r="BU149" i="6"/>
  <c r="BT149" i="6"/>
  <c r="BW148" i="6"/>
  <c r="BV148" i="6"/>
  <c r="BU148" i="6"/>
  <c r="BT148" i="6"/>
  <c r="BW147" i="6"/>
  <c r="BV147" i="6"/>
  <c r="BU147" i="6"/>
  <c r="BT147" i="6"/>
  <c r="BW146" i="6"/>
  <c r="BV146" i="6"/>
  <c r="BU146" i="6"/>
  <c r="BT146" i="6"/>
  <c r="BW145" i="6"/>
  <c r="BV145" i="6"/>
  <c r="BU145" i="6"/>
  <c r="BT145" i="6"/>
  <c r="BW144" i="6"/>
  <c r="BV144" i="6"/>
  <c r="BU144" i="6"/>
  <c r="BT144" i="6"/>
  <c r="BU143" i="6"/>
  <c r="BT143" i="6"/>
  <c r="BW142" i="6"/>
  <c r="BV142" i="6"/>
  <c r="BU142" i="6"/>
  <c r="BT142" i="6"/>
  <c r="BW141" i="6"/>
  <c r="BV141" i="6"/>
  <c r="BU141" i="6"/>
  <c r="BT141" i="6"/>
  <c r="BW140" i="6"/>
  <c r="BV140" i="6"/>
  <c r="BU140" i="6"/>
  <c r="BT140" i="6"/>
  <c r="BW139" i="6"/>
  <c r="BV139" i="6"/>
  <c r="BU139" i="6"/>
  <c r="BT139" i="6"/>
  <c r="BW138" i="6"/>
  <c r="BV138" i="6"/>
  <c r="BU138" i="6"/>
  <c r="BT138" i="6"/>
  <c r="BV137" i="6"/>
  <c r="BU137" i="6"/>
  <c r="BT137" i="6"/>
  <c r="BW136" i="6"/>
  <c r="BV136" i="6"/>
  <c r="BU136" i="6"/>
  <c r="BT136" i="6"/>
  <c r="BW135" i="6"/>
  <c r="BV135" i="6"/>
  <c r="BU135" i="6"/>
  <c r="BT135" i="6"/>
  <c r="BV134" i="6"/>
  <c r="BT134" i="6"/>
  <c r="BW133" i="6"/>
  <c r="BV133" i="6"/>
  <c r="BU133" i="6"/>
  <c r="BT133" i="6"/>
  <c r="BW132" i="6"/>
  <c r="BV132" i="6"/>
  <c r="BU132" i="6"/>
  <c r="BT132" i="6"/>
  <c r="BW131" i="6"/>
  <c r="BV131" i="6"/>
  <c r="BU131" i="6"/>
  <c r="BT131" i="6"/>
  <c r="BW130" i="6"/>
  <c r="BV130" i="6"/>
  <c r="BU130" i="6"/>
  <c r="BT130" i="6"/>
  <c r="BW129" i="6"/>
  <c r="BV129" i="6"/>
  <c r="BU129" i="6"/>
  <c r="BT129" i="6"/>
  <c r="BV128" i="6"/>
  <c r="BT128" i="6"/>
  <c r="BW127" i="6"/>
  <c r="BV127" i="6"/>
  <c r="BU127" i="6"/>
  <c r="BT127" i="6"/>
  <c r="BW126" i="6"/>
  <c r="BV126" i="6"/>
  <c r="BU126" i="6"/>
  <c r="BT126" i="6"/>
  <c r="BW125" i="6"/>
  <c r="BV125" i="6"/>
  <c r="BU125" i="6"/>
  <c r="BT125" i="6"/>
  <c r="BW124" i="6"/>
  <c r="BV124" i="6"/>
  <c r="BU124" i="6"/>
  <c r="BT124" i="6"/>
  <c r="BW123" i="6"/>
  <c r="BV123" i="6"/>
  <c r="BU123" i="6"/>
  <c r="BT123" i="6"/>
  <c r="BW122" i="6"/>
  <c r="BV122" i="6"/>
  <c r="BU122" i="6"/>
  <c r="BT122" i="6"/>
  <c r="BW121" i="6"/>
  <c r="BV121" i="6"/>
  <c r="BU121" i="6"/>
  <c r="BT121" i="6"/>
  <c r="BW120" i="6"/>
  <c r="BV120" i="6"/>
  <c r="BU120" i="6"/>
  <c r="BT120" i="6"/>
  <c r="BW119" i="6"/>
  <c r="BV119" i="6"/>
  <c r="BU119" i="6"/>
  <c r="BT119" i="6"/>
  <c r="BW118" i="6"/>
  <c r="BV118" i="6"/>
  <c r="BU118" i="6"/>
  <c r="BT118" i="6"/>
  <c r="BW117" i="6"/>
  <c r="BV117" i="6"/>
  <c r="BU117" i="6"/>
  <c r="BT117" i="6"/>
  <c r="BW116" i="6"/>
  <c r="BV116" i="6"/>
  <c r="BU116" i="6"/>
  <c r="BT116" i="6"/>
  <c r="BW115" i="6"/>
  <c r="BV115" i="6"/>
  <c r="BU115" i="6"/>
  <c r="BT115" i="6"/>
  <c r="BW114" i="6"/>
  <c r="BV114" i="6"/>
  <c r="BU114" i="6"/>
  <c r="BT114" i="6"/>
  <c r="BW112" i="6"/>
  <c r="BV112" i="6"/>
  <c r="BU112" i="6"/>
  <c r="BT112" i="6"/>
  <c r="BW111" i="6"/>
  <c r="BV111" i="6"/>
  <c r="BU111" i="6"/>
  <c r="BT111" i="6"/>
  <c r="BW110" i="6"/>
  <c r="BV110" i="6"/>
  <c r="BU110" i="6"/>
  <c r="BT110" i="6"/>
  <c r="BW109" i="6"/>
  <c r="BV109" i="6"/>
  <c r="BU109" i="6"/>
  <c r="BT109" i="6"/>
  <c r="BW108" i="6"/>
  <c r="BV108" i="6"/>
  <c r="BU108" i="6"/>
  <c r="BT108" i="6"/>
  <c r="BW107" i="6"/>
  <c r="BV107" i="6"/>
  <c r="BU107" i="6"/>
  <c r="BT107" i="6"/>
  <c r="BW106" i="6"/>
  <c r="BV106" i="6"/>
  <c r="BU106" i="6"/>
  <c r="BT106" i="6"/>
  <c r="BW105" i="6"/>
  <c r="BV105" i="6"/>
  <c r="BU105" i="6"/>
  <c r="BT105" i="6"/>
  <c r="BW104" i="6"/>
  <c r="BU104" i="6"/>
  <c r="BT104" i="6"/>
  <c r="BW103" i="6"/>
  <c r="BV103" i="6"/>
  <c r="BU103" i="6"/>
  <c r="BT103" i="6"/>
  <c r="BW102" i="6"/>
  <c r="BV102" i="6"/>
  <c r="BU102" i="6"/>
  <c r="BT102" i="6"/>
  <c r="BW101" i="6"/>
  <c r="BV101" i="6"/>
  <c r="BU101" i="6"/>
  <c r="BT101" i="6"/>
  <c r="BW100" i="6"/>
  <c r="BV100" i="6"/>
  <c r="BU100" i="6"/>
  <c r="BT100" i="6"/>
  <c r="BW99" i="6"/>
  <c r="BV99" i="6"/>
  <c r="BU99" i="6"/>
  <c r="BT99" i="6"/>
  <c r="BW97" i="6"/>
  <c r="BV97" i="6"/>
  <c r="BU97" i="6"/>
  <c r="BT97" i="6"/>
  <c r="BW96" i="6"/>
  <c r="BV96" i="6"/>
  <c r="BU96" i="6"/>
  <c r="BT96" i="6"/>
  <c r="BW95" i="6"/>
  <c r="BV95" i="6"/>
  <c r="BU95" i="6"/>
  <c r="BT95" i="6"/>
  <c r="BW94" i="6"/>
  <c r="BV94" i="6"/>
  <c r="BU94" i="6"/>
  <c r="BT94" i="6"/>
  <c r="BW93" i="6"/>
  <c r="BV93" i="6"/>
  <c r="BU93" i="6"/>
  <c r="BT93" i="6"/>
  <c r="BW91" i="6"/>
  <c r="BV91" i="6"/>
  <c r="BU91" i="6"/>
  <c r="BT91" i="6"/>
  <c r="BW90" i="6"/>
  <c r="BV90" i="6"/>
  <c r="BU90" i="6"/>
  <c r="BT90" i="6"/>
  <c r="BV89" i="6"/>
  <c r="BU89" i="6"/>
  <c r="BT89" i="6"/>
  <c r="BW88" i="6"/>
  <c r="BV88" i="6"/>
  <c r="BU88" i="6"/>
  <c r="BT88" i="6"/>
  <c r="BW87" i="6"/>
  <c r="BV87" i="6"/>
  <c r="BU87" i="6"/>
  <c r="BT87" i="6"/>
  <c r="BW86" i="6"/>
  <c r="BV86" i="6"/>
  <c r="BU86" i="6"/>
  <c r="BT86" i="6"/>
  <c r="BW85" i="6"/>
  <c r="BV85" i="6"/>
  <c r="BU85" i="6"/>
  <c r="BT85" i="6"/>
  <c r="BW84" i="6"/>
  <c r="BV84" i="6"/>
  <c r="BU84" i="6"/>
  <c r="BT84" i="6"/>
  <c r="BU83" i="6"/>
  <c r="BT83" i="6"/>
  <c r="BW82" i="6"/>
  <c r="BV82" i="6"/>
  <c r="BU82" i="6"/>
  <c r="BT82" i="6"/>
  <c r="BW81" i="6"/>
  <c r="BV81" i="6"/>
  <c r="BU81" i="6"/>
  <c r="BT81" i="6"/>
  <c r="BW80" i="6"/>
  <c r="BV80" i="6"/>
  <c r="BU80" i="6"/>
  <c r="BT80" i="6"/>
  <c r="BW79" i="6"/>
  <c r="BV79" i="6"/>
  <c r="BU79" i="6"/>
  <c r="BT79" i="6"/>
  <c r="BW78" i="6"/>
  <c r="BV78" i="6"/>
  <c r="BU78" i="6"/>
  <c r="BT78" i="6"/>
  <c r="BW77" i="6"/>
  <c r="BV77" i="6"/>
  <c r="BU77" i="6"/>
  <c r="BT77" i="6"/>
  <c r="BW76" i="6"/>
  <c r="BV76" i="6"/>
  <c r="BU76" i="6"/>
  <c r="BT76" i="6"/>
  <c r="BW75" i="6"/>
  <c r="BV75" i="6"/>
  <c r="BU75" i="6"/>
  <c r="BT75" i="6"/>
  <c r="BW74" i="6"/>
  <c r="BV74" i="6"/>
  <c r="BU74" i="6"/>
  <c r="BT74" i="6"/>
  <c r="BW73" i="6"/>
  <c r="BV73" i="6"/>
  <c r="BU73" i="6"/>
  <c r="BT73" i="6"/>
  <c r="BW72" i="6"/>
  <c r="BV72" i="6"/>
  <c r="BU72" i="6"/>
  <c r="BT72" i="6"/>
  <c r="BW71" i="6"/>
  <c r="BV71" i="6"/>
  <c r="BU71" i="6"/>
  <c r="BT71" i="6"/>
  <c r="BW70" i="6"/>
  <c r="BV70" i="6"/>
  <c r="BU70" i="6"/>
  <c r="BT70" i="6"/>
  <c r="BW69" i="6"/>
  <c r="BV69" i="6"/>
  <c r="BU69" i="6"/>
  <c r="BT69" i="6"/>
  <c r="BE248" i="6"/>
  <c r="BC248" i="6"/>
  <c r="BF247" i="6"/>
  <c r="BE247" i="6"/>
  <c r="BD247" i="6"/>
  <c r="BC247" i="6"/>
  <c r="BF246" i="6"/>
  <c r="BE246" i="6"/>
  <c r="BD246" i="6"/>
  <c r="BC246" i="6"/>
  <c r="BF245" i="6"/>
  <c r="BE245" i="6"/>
  <c r="BD245" i="6"/>
  <c r="BC245" i="6"/>
  <c r="BF244" i="6"/>
  <c r="BE244" i="6"/>
  <c r="BD244" i="6"/>
  <c r="BC244" i="6"/>
  <c r="BF243" i="6"/>
  <c r="BE243" i="6"/>
  <c r="BD243" i="6"/>
  <c r="BC243" i="6"/>
  <c r="BF242" i="6"/>
  <c r="BE242" i="6"/>
  <c r="BD242" i="6"/>
  <c r="BC242" i="6"/>
  <c r="BF241" i="6"/>
  <c r="BE241" i="6"/>
  <c r="BD241" i="6"/>
  <c r="BC241" i="6"/>
  <c r="BF240" i="6"/>
  <c r="BE240" i="6"/>
  <c r="BD240" i="6"/>
  <c r="BC240" i="6"/>
  <c r="BF239" i="6"/>
  <c r="BD239" i="6"/>
  <c r="BC239" i="6"/>
  <c r="BF238" i="6"/>
  <c r="BE238" i="6"/>
  <c r="BD238" i="6"/>
  <c r="BC238" i="6"/>
  <c r="BF237" i="6"/>
  <c r="BE237" i="6"/>
  <c r="BD237" i="6"/>
  <c r="BC237" i="6"/>
  <c r="BF236" i="6"/>
  <c r="BE236" i="6"/>
  <c r="BD236" i="6"/>
  <c r="BC236" i="6"/>
  <c r="BF235" i="6"/>
  <c r="BE235" i="6"/>
  <c r="BD235" i="6"/>
  <c r="BC235" i="6"/>
  <c r="BF234" i="6"/>
  <c r="BE234" i="6"/>
  <c r="BD234" i="6"/>
  <c r="BC234" i="6"/>
  <c r="BD233" i="6"/>
  <c r="BC233" i="6"/>
  <c r="BF232" i="6"/>
  <c r="BE232" i="6"/>
  <c r="BD232" i="6"/>
  <c r="BC232" i="6"/>
  <c r="BF231" i="6"/>
  <c r="BE231" i="6"/>
  <c r="BD231" i="6"/>
  <c r="BC231" i="6"/>
  <c r="BF230" i="6"/>
  <c r="BE230" i="6"/>
  <c r="BD230" i="6"/>
  <c r="BC230" i="6"/>
  <c r="BF229" i="6"/>
  <c r="BE229" i="6"/>
  <c r="BD229" i="6"/>
  <c r="BC229" i="6"/>
  <c r="BF228" i="6"/>
  <c r="BE228" i="6"/>
  <c r="BD228" i="6"/>
  <c r="BC228" i="6"/>
  <c r="BE227" i="6"/>
  <c r="BC227" i="6"/>
  <c r="BF226" i="6"/>
  <c r="BE226" i="6"/>
  <c r="BD226" i="6"/>
  <c r="BC226" i="6"/>
  <c r="BF225" i="6"/>
  <c r="BE225" i="6"/>
  <c r="BD225" i="6"/>
  <c r="BC225" i="6"/>
  <c r="BE224" i="6"/>
  <c r="BD224" i="6"/>
  <c r="BC224" i="6"/>
  <c r="BF223" i="6"/>
  <c r="BE223" i="6"/>
  <c r="BD223" i="6"/>
  <c r="BC223" i="6"/>
  <c r="BF222" i="6"/>
  <c r="BE222" i="6"/>
  <c r="BD222" i="6"/>
  <c r="BC222" i="6"/>
  <c r="BF221" i="6"/>
  <c r="BE221" i="6"/>
  <c r="BD221" i="6"/>
  <c r="BC221" i="6"/>
  <c r="BF220" i="6"/>
  <c r="BE220" i="6"/>
  <c r="BD220" i="6"/>
  <c r="BC220" i="6"/>
  <c r="BF219" i="6"/>
  <c r="BE219" i="6"/>
  <c r="BD219" i="6"/>
  <c r="BC219" i="6"/>
  <c r="BF217" i="6"/>
  <c r="BE217" i="6"/>
  <c r="BD217" i="6"/>
  <c r="BC217" i="6"/>
  <c r="BF216" i="6"/>
  <c r="BE216" i="6"/>
  <c r="BD216" i="6"/>
  <c r="BC216" i="6"/>
  <c r="BF215" i="6"/>
  <c r="BE215" i="6"/>
  <c r="BD215" i="6"/>
  <c r="BC215" i="6"/>
  <c r="BF214" i="6"/>
  <c r="BE214" i="6"/>
  <c r="BD214" i="6"/>
  <c r="BC214" i="6"/>
  <c r="BF213" i="6"/>
  <c r="BE213" i="6"/>
  <c r="BD213" i="6"/>
  <c r="BC213" i="6"/>
  <c r="BF212" i="6"/>
  <c r="BE212" i="6"/>
  <c r="BD212" i="6"/>
  <c r="BC212" i="6"/>
  <c r="BF211" i="6"/>
  <c r="BE211" i="6"/>
  <c r="BD211" i="6"/>
  <c r="BC211" i="6"/>
  <c r="BF210" i="6"/>
  <c r="BE210" i="6"/>
  <c r="BD210" i="6"/>
  <c r="BC210" i="6"/>
  <c r="BF209" i="6"/>
  <c r="BE209" i="6"/>
  <c r="BD209" i="6"/>
  <c r="BC209" i="6"/>
  <c r="BF208" i="6"/>
  <c r="BE208" i="6"/>
  <c r="BD208" i="6"/>
  <c r="BC208" i="6"/>
  <c r="BF207" i="6"/>
  <c r="BE207" i="6"/>
  <c r="BD207" i="6"/>
  <c r="BC207" i="6"/>
  <c r="BF206" i="6"/>
  <c r="BE206" i="6"/>
  <c r="BD206" i="6"/>
  <c r="BC206" i="6"/>
  <c r="BF205" i="6"/>
  <c r="BE205" i="6"/>
  <c r="BD205" i="6"/>
  <c r="BC205" i="6"/>
  <c r="BF204" i="6"/>
  <c r="BE204" i="6"/>
  <c r="BD204" i="6"/>
  <c r="BC204" i="6"/>
  <c r="BF202" i="6"/>
  <c r="BE202" i="6"/>
  <c r="BD202" i="6"/>
  <c r="BC202" i="6"/>
  <c r="BF201" i="6"/>
  <c r="BE201" i="6"/>
  <c r="BD201" i="6"/>
  <c r="BC201" i="6"/>
  <c r="BF200" i="6"/>
  <c r="BE200" i="6"/>
  <c r="BD200" i="6"/>
  <c r="BC200" i="6"/>
  <c r="BF199" i="6"/>
  <c r="BE199" i="6"/>
  <c r="BD199" i="6"/>
  <c r="BC199" i="6"/>
  <c r="BF198" i="6"/>
  <c r="BE198" i="6"/>
  <c r="BD198" i="6"/>
  <c r="BC198" i="6"/>
  <c r="BF197" i="6"/>
  <c r="BD197" i="6"/>
  <c r="BC197" i="6"/>
  <c r="BF196" i="6"/>
  <c r="BE196" i="6"/>
  <c r="BD196" i="6"/>
  <c r="BC196" i="6"/>
  <c r="BF195" i="6"/>
  <c r="BE195" i="6"/>
  <c r="BD195" i="6"/>
  <c r="BC195" i="6"/>
  <c r="BF194" i="6"/>
  <c r="BE194" i="6"/>
  <c r="BD194" i="6"/>
  <c r="BC194" i="6"/>
  <c r="BF193" i="6"/>
  <c r="BE193" i="6"/>
  <c r="BD193" i="6"/>
  <c r="BC193" i="6"/>
  <c r="BF192" i="6"/>
  <c r="BE192" i="6"/>
  <c r="BD192" i="6"/>
  <c r="BC192" i="6"/>
  <c r="BF191" i="6"/>
  <c r="BE191" i="6"/>
  <c r="BD191" i="6"/>
  <c r="BC191" i="6"/>
  <c r="BF190" i="6"/>
  <c r="BE190" i="6"/>
  <c r="BD190" i="6"/>
  <c r="BC190" i="6"/>
  <c r="BF189" i="6"/>
  <c r="BE189" i="6"/>
  <c r="BD189" i="6"/>
  <c r="BC189" i="6"/>
  <c r="BE188" i="6"/>
  <c r="BC188" i="6"/>
  <c r="BF187" i="6"/>
  <c r="BE187" i="6"/>
  <c r="BD187" i="6"/>
  <c r="BC187" i="6"/>
  <c r="BF186" i="6"/>
  <c r="BE186" i="6"/>
  <c r="BD186" i="6"/>
  <c r="BC186" i="6"/>
  <c r="BF185" i="6"/>
  <c r="BE185" i="6"/>
  <c r="BD185" i="6"/>
  <c r="BC185" i="6"/>
  <c r="BF184" i="6"/>
  <c r="BE184" i="6"/>
  <c r="BD184" i="6"/>
  <c r="BC184" i="6"/>
  <c r="BF183" i="6"/>
  <c r="BE183" i="6"/>
  <c r="BD183" i="6"/>
  <c r="BC183" i="6"/>
  <c r="BE182" i="6"/>
  <c r="BD182" i="6"/>
  <c r="BC182" i="6"/>
  <c r="BF181" i="6"/>
  <c r="BE181" i="6"/>
  <c r="BD181" i="6"/>
  <c r="BC181" i="6"/>
  <c r="BF180" i="6"/>
  <c r="BE180" i="6"/>
  <c r="BD180" i="6"/>
  <c r="BC180" i="6"/>
  <c r="BF178" i="6"/>
  <c r="BE178" i="6"/>
  <c r="BD178" i="6"/>
  <c r="BC178" i="6"/>
  <c r="BF177" i="6"/>
  <c r="BE177" i="6"/>
  <c r="BD177" i="6"/>
  <c r="BC177" i="6"/>
  <c r="BF176" i="6"/>
  <c r="BE176" i="6"/>
  <c r="BD176" i="6"/>
  <c r="BC176" i="6"/>
  <c r="BF175" i="6"/>
  <c r="BE175" i="6"/>
  <c r="BD175" i="6"/>
  <c r="BC175" i="6"/>
  <c r="BF174" i="6"/>
  <c r="BE174" i="6"/>
  <c r="BD174" i="6"/>
  <c r="BC174" i="6"/>
  <c r="BD173" i="6"/>
  <c r="BC173" i="6"/>
  <c r="BF172" i="6"/>
  <c r="BE172" i="6"/>
  <c r="BD172" i="6"/>
  <c r="BC172" i="6"/>
  <c r="BF171" i="6"/>
  <c r="BE171" i="6"/>
  <c r="BD171" i="6"/>
  <c r="BC171" i="6"/>
  <c r="BF170" i="6"/>
  <c r="BE170" i="6"/>
  <c r="BD170" i="6"/>
  <c r="BC170" i="6"/>
  <c r="BF169" i="6"/>
  <c r="BE169" i="6"/>
  <c r="BD169" i="6"/>
  <c r="BC169" i="6"/>
  <c r="BF168" i="6"/>
  <c r="BE168" i="6"/>
  <c r="BD168" i="6"/>
  <c r="BC168" i="6"/>
  <c r="BF167" i="6"/>
  <c r="BE167" i="6"/>
  <c r="BD167" i="6"/>
  <c r="BC167" i="6"/>
  <c r="BF166" i="6"/>
  <c r="BE166" i="6"/>
  <c r="BD166" i="6"/>
  <c r="BC166" i="6"/>
  <c r="BF165" i="6"/>
  <c r="BE165" i="6"/>
  <c r="BD165" i="6"/>
  <c r="BC165" i="6"/>
  <c r="BF164" i="6"/>
  <c r="BE164" i="6"/>
  <c r="BD164" i="6"/>
  <c r="BC164" i="6"/>
  <c r="BF163" i="6"/>
  <c r="BE163" i="6"/>
  <c r="BD163" i="6"/>
  <c r="BC163" i="6"/>
  <c r="BF162" i="6"/>
  <c r="BE162" i="6"/>
  <c r="BD162" i="6"/>
  <c r="BC162" i="6"/>
  <c r="BF161" i="6"/>
  <c r="BE161" i="6"/>
  <c r="BD161" i="6"/>
  <c r="BC161" i="6"/>
  <c r="BF160" i="6"/>
  <c r="BE160" i="6"/>
  <c r="BD160" i="6"/>
  <c r="BC160" i="6"/>
  <c r="BF159" i="6"/>
  <c r="BE159" i="6"/>
  <c r="BD159" i="6"/>
  <c r="BC159" i="6"/>
  <c r="BF157" i="6"/>
  <c r="BE157" i="6"/>
  <c r="BD157" i="6"/>
  <c r="BC157" i="6"/>
  <c r="BF156" i="6"/>
  <c r="BE156" i="6"/>
  <c r="BD156" i="6"/>
  <c r="BC156" i="6"/>
  <c r="BF155" i="6"/>
  <c r="BE155" i="6"/>
  <c r="BD155" i="6"/>
  <c r="BC155" i="6"/>
  <c r="BF154" i="6"/>
  <c r="BE154" i="6"/>
  <c r="BD154" i="6"/>
  <c r="BC154" i="6"/>
  <c r="BF153" i="6"/>
  <c r="BE153" i="6"/>
  <c r="BD153" i="6"/>
  <c r="BC153" i="6"/>
  <c r="BF152" i="6"/>
  <c r="BE152" i="6"/>
  <c r="BD152" i="6"/>
  <c r="BC152" i="6"/>
  <c r="BF151" i="6"/>
  <c r="BE151" i="6"/>
  <c r="BD151" i="6"/>
  <c r="BC151" i="6"/>
  <c r="BF150" i="6"/>
  <c r="BE150" i="6"/>
  <c r="BD150" i="6"/>
  <c r="BC150" i="6"/>
  <c r="BF149" i="6"/>
  <c r="BE149" i="6"/>
  <c r="BD149" i="6"/>
  <c r="BC149" i="6"/>
  <c r="BF148" i="6"/>
  <c r="BE148" i="6"/>
  <c r="BD148" i="6"/>
  <c r="BC148" i="6"/>
  <c r="BF147" i="6"/>
  <c r="BE147" i="6"/>
  <c r="BD147" i="6"/>
  <c r="BC147" i="6"/>
  <c r="BF146" i="6"/>
  <c r="BE146" i="6"/>
  <c r="BD146" i="6"/>
  <c r="BC146" i="6"/>
  <c r="BF145" i="6"/>
  <c r="BE145" i="6"/>
  <c r="BD145" i="6"/>
  <c r="BC145" i="6"/>
  <c r="BF144" i="6"/>
  <c r="BE144" i="6"/>
  <c r="BD144" i="6"/>
  <c r="BC144" i="6"/>
  <c r="BD143" i="6"/>
  <c r="BC143" i="6"/>
  <c r="BF142" i="6"/>
  <c r="BE142" i="6"/>
  <c r="BD142" i="6"/>
  <c r="BC142" i="6"/>
  <c r="BF141" i="6"/>
  <c r="BE141" i="6"/>
  <c r="BD141" i="6"/>
  <c r="BC141" i="6"/>
  <c r="BF140" i="6"/>
  <c r="BE140" i="6"/>
  <c r="BD140" i="6"/>
  <c r="BC140" i="6"/>
  <c r="BF139" i="6"/>
  <c r="BE139" i="6"/>
  <c r="BD139" i="6"/>
  <c r="BC139" i="6"/>
  <c r="BF138" i="6"/>
  <c r="BE138" i="6"/>
  <c r="BD138" i="6"/>
  <c r="BC138" i="6"/>
  <c r="BF136" i="6"/>
  <c r="BE136" i="6"/>
  <c r="BD136" i="6"/>
  <c r="BC136" i="6"/>
  <c r="BF135" i="6"/>
  <c r="BE135" i="6"/>
  <c r="BD135" i="6"/>
  <c r="BC135" i="6"/>
  <c r="BE134" i="6"/>
  <c r="BD134" i="6"/>
  <c r="BC134" i="6"/>
  <c r="BF133" i="6"/>
  <c r="BE133" i="6"/>
  <c r="BD133" i="6"/>
  <c r="BC133" i="6"/>
  <c r="BF132" i="6"/>
  <c r="BE132" i="6"/>
  <c r="BD132" i="6"/>
  <c r="BC132" i="6"/>
  <c r="BF131" i="6"/>
  <c r="BE131" i="6"/>
  <c r="BD131" i="6"/>
  <c r="BC131" i="6"/>
  <c r="BF130" i="6"/>
  <c r="BE130" i="6"/>
  <c r="BD130" i="6"/>
  <c r="BC130" i="6"/>
  <c r="BF129" i="6"/>
  <c r="BE129" i="6"/>
  <c r="BD129" i="6"/>
  <c r="BC129" i="6"/>
  <c r="BE128" i="6"/>
  <c r="BC128" i="6"/>
  <c r="BF127" i="6"/>
  <c r="BE127" i="6"/>
  <c r="BD127" i="6"/>
  <c r="BC127" i="6"/>
  <c r="BF126" i="6"/>
  <c r="BE126" i="6"/>
  <c r="BD126" i="6"/>
  <c r="BC126" i="6"/>
  <c r="BF125" i="6"/>
  <c r="BE125" i="6"/>
  <c r="BD125" i="6"/>
  <c r="BC125" i="6"/>
  <c r="BF124" i="6"/>
  <c r="BE124" i="6"/>
  <c r="BD124" i="6"/>
  <c r="BC124" i="6"/>
  <c r="BF123" i="6"/>
  <c r="BE123" i="6"/>
  <c r="BD123" i="6"/>
  <c r="BC123" i="6"/>
  <c r="BF122" i="6"/>
  <c r="BE122" i="6"/>
  <c r="BD122" i="6"/>
  <c r="BC122" i="6"/>
  <c r="BF121" i="6"/>
  <c r="BE121" i="6"/>
  <c r="BD121" i="6"/>
  <c r="BC121" i="6"/>
  <c r="BF120" i="6"/>
  <c r="BE120" i="6"/>
  <c r="BD120" i="6"/>
  <c r="BC120" i="6"/>
  <c r="BF119" i="6"/>
  <c r="BD119" i="6"/>
  <c r="BC119" i="6"/>
  <c r="BF118" i="6"/>
  <c r="BE118" i="6"/>
  <c r="BD118" i="6"/>
  <c r="BC118" i="6"/>
  <c r="BF117" i="6"/>
  <c r="BE117" i="6"/>
  <c r="BD117" i="6"/>
  <c r="BC117" i="6"/>
  <c r="BF116" i="6"/>
  <c r="BE116" i="6"/>
  <c r="BD116" i="6"/>
  <c r="BC116" i="6"/>
  <c r="BF115" i="6"/>
  <c r="BE115" i="6"/>
  <c r="BD115" i="6"/>
  <c r="BC115" i="6"/>
  <c r="BF114" i="6"/>
  <c r="BE114" i="6"/>
  <c r="BD114" i="6"/>
  <c r="BC114" i="6"/>
  <c r="BF112" i="6"/>
  <c r="BE112" i="6"/>
  <c r="BD112" i="6"/>
  <c r="BC112" i="6"/>
  <c r="BF111" i="6"/>
  <c r="BE111" i="6"/>
  <c r="BD111" i="6"/>
  <c r="BC111" i="6"/>
  <c r="BF110" i="6"/>
  <c r="BE110" i="6"/>
  <c r="BD110" i="6"/>
  <c r="BC110" i="6"/>
  <c r="BF109" i="6"/>
  <c r="BE109" i="6"/>
  <c r="BD109" i="6"/>
  <c r="BC109" i="6"/>
  <c r="BF108" i="6"/>
  <c r="BE108" i="6"/>
  <c r="BD108" i="6"/>
  <c r="BC108" i="6"/>
  <c r="BF107" i="6"/>
  <c r="BE107" i="6"/>
  <c r="BD107" i="6"/>
  <c r="BC107" i="6"/>
  <c r="BF106" i="6"/>
  <c r="BE106" i="6"/>
  <c r="BD106" i="6"/>
  <c r="BC106" i="6"/>
  <c r="BF105" i="6"/>
  <c r="BE105" i="6"/>
  <c r="BD105" i="6"/>
  <c r="BC105" i="6"/>
  <c r="BF104" i="6"/>
  <c r="BE104" i="6"/>
  <c r="BD104" i="6"/>
  <c r="BC104" i="6"/>
  <c r="BF103" i="6"/>
  <c r="BE103" i="6"/>
  <c r="BD103" i="6"/>
  <c r="BC103" i="6"/>
  <c r="BF102" i="6"/>
  <c r="BE102" i="6"/>
  <c r="BD102" i="6"/>
  <c r="BC102" i="6"/>
  <c r="BF101" i="6"/>
  <c r="BE101" i="6"/>
  <c r="BD101" i="6"/>
  <c r="BC101" i="6"/>
  <c r="BF100" i="6"/>
  <c r="BE100" i="6"/>
  <c r="BD100" i="6"/>
  <c r="BC100" i="6"/>
  <c r="BF99" i="6"/>
  <c r="BE99" i="6"/>
  <c r="BD99" i="6"/>
  <c r="BC99" i="6"/>
  <c r="BF97" i="6"/>
  <c r="BE97" i="6"/>
  <c r="BD97" i="6"/>
  <c r="BC97" i="6"/>
  <c r="BF96" i="6"/>
  <c r="BE96" i="6"/>
  <c r="BD96" i="6"/>
  <c r="BC96" i="6"/>
  <c r="BF95" i="6"/>
  <c r="BE95" i="6"/>
  <c r="BD95" i="6"/>
  <c r="BC95" i="6"/>
  <c r="BF94" i="6"/>
  <c r="BE94" i="6"/>
  <c r="BD94" i="6"/>
  <c r="BC94" i="6"/>
  <c r="BF93" i="6"/>
  <c r="BE93" i="6"/>
  <c r="BD93" i="6"/>
  <c r="BC93" i="6"/>
  <c r="BE92" i="6"/>
  <c r="BD92" i="6"/>
  <c r="BC92" i="6"/>
  <c r="BF91" i="6"/>
  <c r="BE91" i="6"/>
  <c r="BD91" i="6"/>
  <c r="BC91" i="6"/>
  <c r="BF90" i="6"/>
  <c r="BE90" i="6"/>
  <c r="BD90" i="6"/>
  <c r="BC90" i="6"/>
  <c r="BE89" i="6"/>
  <c r="BC89" i="6"/>
  <c r="BF88" i="6"/>
  <c r="BE88" i="6"/>
  <c r="BD88" i="6"/>
  <c r="BC88" i="6"/>
  <c r="BF87" i="6"/>
  <c r="BE87" i="6"/>
  <c r="BD87" i="6"/>
  <c r="BC87" i="6"/>
  <c r="BF86" i="6"/>
  <c r="BE86" i="6"/>
  <c r="BD86" i="6"/>
  <c r="BC86" i="6"/>
  <c r="BF85" i="6"/>
  <c r="BE85" i="6"/>
  <c r="BD85" i="6"/>
  <c r="BC85" i="6"/>
  <c r="BF84" i="6"/>
  <c r="BE84" i="6"/>
  <c r="BD84" i="6"/>
  <c r="BC84" i="6"/>
  <c r="BD83" i="6"/>
  <c r="BC83" i="6"/>
  <c r="BF82" i="6"/>
  <c r="BE82" i="6"/>
  <c r="BD82" i="6"/>
  <c r="BC82" i="6"/>
  <c r="BF81" i="6"/>
  <c r="BE81" i="6"/>
  <c r="BD81" i="6"/>
  <c r="BC81" i="6"/>
  <c r="BF80" i="6"/>
  <c r="BE80" i="6"/>
  <c r="BD80" i="6"/>
  <c r="BC80" i="6"/>
  <c r="BF79" i="6"/>
  <c r="BE79" i="6"/>
  <c r="BD79" i="6"/>
  <c r="BC79" i="6"/>
  <c r="BF78" i="6"/>
  <c r="BE78" i="6"/>
  <c r="BD78" i="6"/>
  <c r="BC78" i="6"/>
  <c r="BF77" i="6"/>
  <c r="BD77" i="6"/>
  <c r="BC77" i="6"/>
  <c r="BF76" i="6"/>
  <c r="BE76" i="6"/>
  <c r="BD76" i="6"/>
  <c r="BC76" i="6"/>
  <c r="BF75" i="6"/>
  <c r="BE75" i="6"/>
  <c r="BD75" i="6"/>
  <c r="BC75" i="6"/>
  <c r="BF74" i="6"/>
  <c r="BE74" i="6"/>
  <c r="BD74" i="6"/>
  <c r="BC74" i="6"/>
  <c r="BF73" i="6"/>
  <c r="BE73" i="6"/>
  <c r="BD73" i="6"/>
  <c r="BC73" i="6"/>
  <c r="BF72" i="6"/>
  <c r="BE72" i="6"/>
  <c r="BD72" i="6"/>
  <c r="BC72" i="6"/>
  <c r="BF71" i="6"/>
  <c r="BE71" i="6"/>
  <c r="BD71" i="6"/>
  <c r="BC71" i="6"/>
  <c r="BF70" i="6"/>
  <c r="BE70" i="6"/>
  <c r="BD70" i="6"/>
  <c r="BC70" i="6"/>
  <c r="BF69" i="6"/>
  <c r="BE69" i="6"/>
  <c r="BD69" i="6"/>
  <c r="BC69" i="6"/>
  <c r="AN248" i="6"/>
  <c r="AL248" i="6"/>
  <c r="AO247" i="6"/>
  <c r="AN247" i="6"/>
  <c r="AM247" i="6"/>
  <c r="AL247" i="6"/>
  <c r="AO246" i="6"/>
  <c r="AN246" i="6"/>
  <c r="AM246" i="6"/>
  <c r="AL246" i="6"/>
  <c r="AO245" i="6"/>
  <c r="AN245" i="6"/>
  <c r="AM245" i="6"/>
  <c r="AL245" i="6"/>
  <c r="AO244" i="6"/>
  <c r="AN244" i="6"/>
  <c r="AM244" i="6"/>
  <c r="AL244" i="6"/>
  <c r="AO243" i="6"/>
  <c r="AN243" i="6"/>
  <c r="AM243" i="6"/>
  <c r="AL243" i="6"/>
  <c r="AO242" i="6"/>
  <c r="AN242" i="6"/>
  <c r="AM242" i="6"/>
  <c r="AL242" i="6"/>
  <c r="AO241" i="6"/>
  <c r="AN241" i="6"/>
  <c r="AM241" i="6"/>
  <c r="AL241" i="6"/>
  <c r="AO240" i="6"/>
  <c r="AN240" i="6"/>
  <c r="AM240" i="6"/>
  <c r="AL240" i="6"/>
  <c r="AO239" i="6"/>
  <c r="AM239" i="6"/>
  <c r="AL239" i="6"/>
  <c r="AO238" i="6"/>
  <c r="AN238" i="6"/>
  <c r="AM238" i="6"/>
  <c r="AL238" i="6"/>
  <c r="AO237" i="6"/>
  <c r="AN237" i="6"/>
  <c r="AM237" i="6"/>
  <c r="AL237" i="6"/>
  <c r="AO236" i="6"/>
  <c r="AN236" i="6"/>
  <c r="AM236" i="6"/>
  <c r="AL236" i="6"/>
  <c r="AO235" i="6"/>
  <c r="AN235" i="6"/>
  <c r="AM235" i="6"/>
  <c r="AL235" i="6"/>
  <c r="AO234" i="6"/>
  <c r="AN234" i="6"/>
  <c r="AM234" i="6"/>
  <c r="AL234" i="6"/>
  <c r="AM233" i="6"/>
  <c r="AL233" i="6"/>
  <c r="AO232" i="6"/>
  <c r="AN232" i="6"/>
  <c r="AM232" i="6"/>
  <c r="AL232" i="6"/>
  <c r="AO231" i="6"/>
  <c r="AN231" i="6"/>
  <c r="AM231" i="6"/>
  <c r="AL231" i="6"/>
  <c r="AO230" i="6"/>
  <c r="AN230" i="6"/>
  <c r="AM230" i="6"/>
  <c r="AL230" i="6"/>
  <c r="AO229" i="6"/>
  <c r="AN229" i="6"/>
  <c r="AM229" i="6"/>
  <c r="AL229" i="6"/>
  <c r="AO228" i="6"/>
  <c r="AN228" i="6"/>
  <c r="AM228" i="6"/>
  <c r="AL228" i="6"/>
  <c r="AN227" i="6"/>
  <c r="AL227" i="6"/>
  <c r="AO226" i="6"/>
  <c r="AN226" i="6"/>
  <c r="AM226" i="6"/>
  <c r="AL226" i="6"/>
  <c r="AO225" i="6"/>
  <c r="AN225" i="6"/>
  <c r="AM225" i="6"/>
  <c r="AL225" i="6"/>
  <c r="AN224" i="6"/>
  <c r="AM224" i="6"/>
  <c r="AL224" i="6"/>
  <c r="AO223" i="6"/>
  <c r="AN223" i="6"/>
  <c r="AM223" i="6"/>
  <c r="AL223" i="6"/>
  <c r="AO222" i="6"/>
  <c r="AN222" i="6"/>
  <c r="AM222" i="6"/>
  <c r="AL222" i="6"/>
  <c r="AO221" i="6"/>
  <c r="AN221" i="6"/>
  <c r="AM221" i="6"/>
  <c r="AL221" i="6"/>
  <c r="AO220" i="6"/>
  <c r="AN220" i="6"/>
  <c r="AM220" i="6"/>
  <c r="AL220" i="6"/>
  <c r="AO219" i="6"/>
  <c r="AN219" i="6"/>
  <c r="AM219" i="6"/>
  <c r="AL219" i="6"/>
  <c r="AO217" i="6"/>
  <c r="AN217" i="6"/>
  <c r="AM217" i="6"/>
  <c r="AL217" i="6"/>
  <c r="AO216" i="6"/>
  <c r="AN216" i="6"/>
  <c r="AM216" i="6"/>
  <c r="AL216" i="6"/>
  <c r="AO215" i="6"/>
  <c r="AN215" i="6"/>
  <c r="AM215" i="6"/>
  <c r="AL215" i="6"/>
  <c r="AO214" i="6"/>
  <c r="AN214" i="6"/>
  <c r="AM214" i="6"/>
  <c r="AL214" i="6"/>
  <c r="AO213" i="6"/>
  <c r="AN213" i="6"/>
  <c r="AM213" i="6"/>
  <c r="AL213" i="6"/>
  <c r="AO212" i="6"/>
  <c r="AN212" i="6"/>
  <c r="AM212" i="6"/>
  <c r="AL212" i="6"/>
  <c r="AO211" i="6"/>
  <c r="AN211" i="6"/>
  <c r="AM211" i="6"/>
  <c r="AL211" i="6"/>
  <c r="AO210" i="6"/>
  <c r="AN210" i="6"/>
  <c r="AM210" i="6"/>
  <c r="AL210" i="6"/>
  <c r="AO209" i="6"/>
  <c r="AN209" i="6"/>
  <c r="AM209" i="6"/>
  <c r="AL209" i="6"/>
  <c r="AO208" i="6"/>
  <c r="AN208" i="6"/>
  <c r="AM208" i="6"/>
  <c r="AL208" i="6"/>
  <c r="AO207" i="6"/>
  <c r="AN207" i="6"/>
  <c r="AM207" i="6"/>
  <c r="AL207" i="6"/>
  <c r="AO206" i="6"/>
  <c r="AN206" i="6"/>
  <c r="AM206" i="6"/>
  <c r="AL206" i="6"/>
  <c r="AO205" i="6"/>
  <c r="AN205" i="6"/>
  <c r="AM205" i="6"/>
  <c r="AL205" i="6"/>
  <c r="AO204" i="6"/>
  <c r="AN204" i="6"/>
  <c r="AM204" i="6"/>
  <c r="AL204" i="6"/>
  <c r="AO202" i="6"/>
  <c r="AN202" i="6"/>
  <c r="AM202" i="6"/>
  <c r="AL202" i="6"/>
  <c r="AO201" i="6"/>
  <c r="AN201" i="6"/>
  <c r="AM201" i="6"/>
  <c r="AL201" i="6"/>
  <c r="AO200" i="6"/>
  <c r="AN200" i="6"/>
  <c r="AM200" i="6"/>
  <c r="AL200" i="6"/>
  <c r="AO199" i="6"/>
  <c r="AN199" i="6"/>
  <c r="AM199" i="6"/>
  <c r="AL199" i="6"/>
  <c r="AO198" i="6"/>
  <c r="AN198" i="6"/>
  <c r="AM198" i="6"/>
  <c r="AL198" i="6"/>
  <c r="AO197" i="6"/>
  <c r="AM197" i="6"/>
  <c r="AL197" i="6"/>
  <c r="AO196" i="6"/>
  <c r="AN196" i="6"/>
  <c r="AM196" i="6"/>
  <c r="AL196" i="6"/>
  <c r="AO195" i="6"/>
  <c r="AN195" i="6"/>
  <c r="AM195" i="6"/>
  <c r="AL195" i="6"/>
  <c r="AO194" i="6"/>
  <c r="AN194" i="6"/>
  <c r="AM194" i="6"/>
  <c r="AL194" i="6"/>
  <c r="AO193" i="6"/>
  <c r="AN193" i="6"/>
  <c r="AM193" i="6"/>
  <c r="AL193" i="6"/>
  <c r="AO192" i="6"/>
  <c r="AN192" i="6"/>
  <c r="AM192" i="6"/>
  <c r="AL192" i="6"/>
  <c r="AO191" i="6"/>
  <c r="AN191" i="6"/>
  <c r="AM191" i="6"/>
  <c r="AL191" i="6"/>
  <c r="AO190" i="6"/>
  <c r="AN190" i="6"/>
  <c r="AM190" i="6"/>
  <c r="AL190" i="6"/>
  <c r="AO189" i="6"/>
  <c r="AN189" i="6"/>
  <c r="AM189" i="6"/>
  <c r="AL189" i="6"/>
  <c r="AN188" i="6"/>
  <c r="AL188" i="6"/>
  <c r="AO187" i="6"/>
  <c r="AN187" i="6"/>
  <c r="AM187" i="6"/>
  <c r="AL187" i="6"/>
  <c r="AO186" i="6"/>
  <c r="AN186" i="6"/>
  <c r="AM186" i="6"/>
  <c r="AL186" i="6"/>
  <c r="AO185" i="6"/>
  <c r="AN185" i="6"/>
  <c r="AM185" i="6"/>
  <c r="AL185" i="6"/>
  <c r="AO184" i="6"/>
  <c r="AN184" i="6"/>
  <c r="AM184" i="6"/>
  <c r="AL184" i="6"/>
  <c r="AO183" i="6"/>
  <c r="AN183" i="6"/>
  <c r="AM183" i="6"/>
  <c r="AL183" i="6"/>
  <c r="AN182" i="6"/>
  <c r="AM182" i="6"/>
  <c r="AL182" i="6"/>
  <c r="AO181" i="6"/>
  <c r="AN181" i="6"/>
  <c r="AM181" i="6"/>
  <c r="AL181" i="6"/>
  <c r="AO180" i="6"/>
  <c r="AN180" i="6"/>
  <c r="AM180" i="6"/>
  <c r="AL180" i="6"/>
  <c r="AO178" i="6"/>
  <c r="AN178" i="6"/>
  <c r="AM178" i="6"/>
  <c r="AL178" i="6"/>
  <c r="AO177" i="6"/>
  <c r="AN177" i="6"/>
  <c r="AM177" i="6"/>
  <c r="AL177" i="6"/>
  <c r="AO176" i="6"/>
  <c r="AN176" i="6"/>
  <c r="AM176" i="6"/>
  <c r="AL176" i="6"/>
  <c r="AO175" i="6"/>
  <c r="AN175" i="6"/>
  <c r="AM175" i="6"/>
  <c r="AL175" i="6"/>
  <c r="AO174" i="6"/>
  <c r="AN174" i="6"/>
  <c r="AM174" i="6"/>
  <c r="AL174" i="6"/>
  <c r="AM173" i="6"/>
  <c r="AL173" i="6"/>
  <c r="AO172" i="6"/>
  <c r="AN172" i="6"/>
  <c r="AM172" i="6"/>
  <c r="AL172" i="6"/>
  <c r="AO171" i="6"/>
  <c r="AN171" i="6"/>
  <c r="AM171" i="6"/>
  <c r="AL171" i="6"/>
  <c r="AO170" i="6"/>
  <c r="AN170" i="6"/>
  <c r="AM170" i="6"/>
  <c r="AL170" i="6"/>
  <c r="AO169" i="6"/>
  <c r="AN169" i="6"/>
  <c r="AM169" i="6"/>
  <c r="AL169" i="6"/>
  <c r="AO168" i="6"/>
  <c r="AN168" i="6"/>
  <c r="AM168" i="6"/>
  <c r="AL168" i="6"/>
  <c r="AO167" i="6"/>
  <c r="AN167" i="6"/>
  <c r="AM167" i="6"/>
  <c r="AL167" i="6"/>
  <c r="AO166" i="6"/>
  <c r="AN166" i="6"/>
  <c r="AM166" i="6"/>
  <c r="AL166" i="6"/>
  <c r="AO165" i="6"/>
  <c r="AN165" i="6"/>
  <c r="AM165" i="6"/>
  <c r="AL165" i="6"/>
  <c r="AO164" i="6"/>
  <c r="AN164" i="6"/>
  <c r="AM164" i="6"/>
  <c r="AL164" i="6"/>
  <c r="AO163" i="6"/>
  <c r="AN163" i="6"/>
  <c r="AM163" i="6"/>
  <c r="AL163" i="6"/>
  <c r="AO162" i="6"/>
  <c r="AN162" i="6"/>
  <c r="AM162" i="6"/>
  <c r="AL162" i="6"/>
  <c r="AO161" i="6"/>
  <c r="AN161" i="6"/>
  <c r="AM161" i="6"/>
  <c r="AL161" i="6"/>
  <c r="AO160" i="6"/>
  <c r="AN160" i="6"/>
  <c r="AM160" i="6"/>
  <c r="AL160" i="6"/>
  <c r="AO159" i="6"/>
  <c r="AN159" i="6"/>
  <c r="AM159" i="6"/>
  <c r="AL159" i="6"/>
  <c r="AO157" i="6"/>
  <c r="AN157" i="6"/>
  <c r="AM157" i="6"/>
  <c r="AL157" i="6"/>
  <c r="AO156" i="6"/>
  <c r="AN156" i="6"/>
  <c r="AM156" i="6"/>
  <c r="AL156" i="6"/>
  <c r="AO155" i="6"/>
  <c r="AN155" i="6"/>
  <c r="AM155" i="6"/>
  <c r="AL155" i="6"/>
  <c r="AO154" i="6"/>
  <c r="AN154" i="6"/>
  <c r="AM154" i="6"/>
  <c r="AL154" i="6"/>
  <c r="AO153" i="6"/>
  <c r="AN153" i="6"/>
  <c r="AM153" i="6"/>
  <c r="AL153" i="6"/>
  <c r="AO152" i="6"/>
  <c r="AN152" i="6"/>
  <c r="AM152" i="6"/>
  <c r="AL152" i="6"/>
  <c r="AO151" i="6"/>
  <c r="AN151" i="6"/>
  <c r="AM151" i="6"/>
  <c r="AL151" i="6"/>
  <c r="AO150" i="6"/>
  <c r="AN150" i="6"/>
  <c r="AM150" i="6"/>
  <c r="AL150" i="6"/>
  <c r="AO149" i="6"/>
  <c r="AN149" i="6"/>
  <c r="AM149" i="6"/>
  <c r="AL149" i="6"/>
  <c r="AO148" i="6"/>
  <c r="AN148" i="6"/>
  <c r="AM148" i="6"/>
  <c r="AL148" i="6"/>
  <c r="AO147" i="6"/>
  <c r="AN147" i="6"/>
  <c r="AM147" i="6"/>
  <c r="AL147" i="6"/>
  <c r="AO146" i="6"/>
  <c r="AN146" i="6"/>
  <c r="AM146" i="6"/>
  <c r="AL146" i="6"/>
  <c r="AO145" i="6"/>
  <c r="AN145" i="6"/>
  <c r="AM145" i="6"/>
  <c r="AL145" i="6"/>
  <c r="AO144" i="6"/>
  <c r="AN144" i="6"/>
  <c r="AM144" i="6"/>
  <c r="AL144" i="6"/>
  <c r="AM143" i="6"/>
  <c r="AL143" i="6"/>
  <c r="AO142" i="6"/>
  <c r="AN142" i="6"/>
  <c r="AM142" i="6"/>
  <c r="AL142" i="6"/>
  <c r="AO141" i="6"/>
  <c r="AN141" i="6"/>
  <c r="AM141" i="6"/>
  <c r="AL141" i="6"/>
  <c r="AO140" i="6"/>
  <c r="AN140" i="6"/>
  <c r="AM140" i="6"/>
  <c r="AL140" i="6"/>
  <c r="AO139" i="6"/>
  <c r="AN139" i="6"/>
  <c r="AM139" i="6"/>
  <c r="AL139" i="6"/>
  <c r="AO138" i="6"/>
  <c r="AN138" i="6"/>
  <c r="AM138" i="6"/>
  <c r="AL138" i="6"/>
  <c r="AO136" i="6"/>
  <c r="AN136" i="6"/>
  <c r="AM136" i="6"/>
  <c r="AL136" i="6"/>
  <c r="AO135" i="6"/>
  <c r="AN135" i="6"/>
  <c r="AM135" i="6"/>
  <c r="AL135" i="6"/>
  <c r="AN134" i="6"/>
  <c r="AM134" i="6"/>
  <c r="AL134" i="6"/>
  <c r="AO133" i="6"/>
  <c r="AN133" i="6"/>
  <c r="AM133" i="6"/>
  <c r="AL133" i="6"/>
  <c r="AO132" i="6"/>
  <c r="AN132" i="6"/>
  <c r="AM132" i="6"/>
  <c r="AL132" i="6"/>
  <c r="AO131" i="6"/>
  <c r="AN131" i="6"/>
  <c r="AM131" i="6"/>
  <c r="AL131" i="6"/>
  <c r="AO130" i="6"/>
  <c r="AN130" i="6"/>
  <c r="AM130" i="6"/>
  <c r="AL130" i="6"/>
  <c r="AO129" i="6"/>
  <c r="AN129" i="6"/>
  <c r="AM129" i="6"/>
  <c r="AL129" i="6"/>
  <c r="AN128" i="6"/>
  <c r="AL128" i="6"/>
  <c r="AO127" i="6"/>
  <c r="AN127" i="6"/>
  <c r="AM127" i="6"/>
  <c r="AL127" i="6"/>
  <c r="AO126" i="6"/>
  <c r="AN126" i="6"/>
  <c r="AM126" i="6"/>
  <c r="AL126" i="6"/>
  <c r="AO125" i="6"/>
  <c r="AN125" i="6"/>
  <c r="AM125" i="6"/>
  <c r="AL125" i="6"/>
  <c r="AO124" i="6"/>
  <c r="AN124" i="6"/>
  <c r="AM124" i="6"/>
  <c r="AL124" i="6"/>
  <c r="AO123" i="6"/>
  <c r="AN123" i="6"/>
  <c r="AM123" i="6"/>
  <c r="AL123" i="6"/>
  <c r="AO122" i="6"/>
  <c r="AN122" i="6"/>
  <c r="AM122" i="6"/>
  <c r="AL122" i="6"/>
  <c r="AO121" i="6"/>
  <c r="AN121" i="6"/>
  <c r="AM121" i="6"/>
  <c r="AL121" i="6"/>
  <c r="AO120" i="6"/>
  <c r="AN120" i="6"/>
  <c r="AM120" i="6"/>
  <c r="AL120" i="6"/>
  <c r="AO119" i="6"/>
  <c r="AM119" i="6"/>
  <c r="AL119" i="6"/>
  <c r="AO118" i="6"/>
  <c r="AN118" i="6"/>
  <c r="AM118" i="6"/>
  <c r="AL118" i="6"/>
  <c r="AO117" i="6"/>
  <c r="AN117" i="6"/>
  <c r="AM117" i="6"/>
  <c r="AL117" i="6"/>
  <c r="AO116" i="6"/>
  <c r="AN116" i="6"/>
  <c r="AM116" i="6"/>
  <c r="AL116" i="6"/>
  <c r="AO115" i="6"/>
  <c r="AN115" i="6"/>
  <c r="AM115" i="6"/>
  <c r="AL115" i="6"/>
  <c r="AO114" i="6"/>
  <c r="AN114" i="6"/>
  <c r="AM114" i="6"/>
  <c r="AL114" i="6"/>
  <c r="AO112" i="6"/>
  <c r="AN112" i="6"/>
  <c r="AM112" i="6"/>
  <c r="AL112" i="6"/>
  <c r="AO111" i="6"/>
  <c r="AN111" i="6"/>
  <c r="AM111" i="6"/>
  <c r="AL111" i="6"/>
  <c r="AO110" i="6"/>
  <c r="AN110" i="6"/>
  <c r="AM110" i="6"/>
  <c r="AL110" i="6"/>
  <c r="AO109" i="6"/>
  <c r="AN109" i="6"/>
  <c r="AM109" i="6"/>
  <c r="AL109" i="6"/>
  <c r="AO108" i="6"/>
  <c r="AN108" i="6"/>
  <c r="AM108" i="6"/>
  <c r="AL108" i="6"/>
  <c r="AO107" i="6"/>
  <c r="AN107" i="6"/>
  <c r="AM107" i="6"/>
  <c r="AL107" i="6"/>
  <c r="AO106" i="6"/>
  <c r="AN106" i="6"/>
  <c r="AM106" i="6"/>
  <c r="AL106" i="6"/>
  <c r="AO105" i="6"/>
  <c r="AN105" i="6"/>
  <c r="AM105" i="6"/>
  <c r="AL105" i="6"/>
  <c r="AO104" i="6"/>
  <c r="AN104" i="6"/>
  <c r="AM104" i="6"/>
  <c r="AL104" i="6"/>
  <c r="AO103" i="6"/>
  <c r="AN103" i="6"/>
  <c r="AM103" i="6"/>
  <c r="AL103" i="6"/>
  <c r="AO102" i="6"/>
  <c r="AN102" i="6"/>
  <c r="AM102" i="6"/>
  <c r="AL102" i="6"/>
  <c r="AO101" i="6"/>
  <c r="AN101" i="6"/>
  <c r="AM101" i="6"/>
  <c r="AL101" i="6"/>
  <c r="AO100" i="6"/>
  <c r="AN100" i="6"/>
  <c r="AM100" i="6"/>
  <c r="AL100" i="6"/>
  <c r="AO99" i="6"/>
  <c r="AN99" i="6"/>
  <c r="AM99" i="6"/>
  <c r="AL99" i="6"/>
  <c r="AO97" i="6"/>
  <c r="AN97" i="6"/>
  <c r="AM97" i="6"/>
  <c r="AL97" i="6"/>
  <c r="AO96" i="6"/>
  <c r="AN96" i="6"/>
  <c r="AM96" i="6"/>
  <c r="AL96" i="6"/>
  <c r="AO95" i="6"/>
  <c r="AN95" i="6"/>
  <c r="AM95" i="6"/>
  <c r="AL95" i="6"/>
  <c r="AO94" i="6"/>
  <c r="AN94" i="6"/>
  <c r="AM94" i="6"/>
  <c r="AL94" i="6"/>
  <c r="AO93" i="6"/>
  <c r="AN93" i="6"/>
  <c r="AM93" i="6"/>
  <c r="AL93" i="6"/>
  <c r="AN92" i="6"/>
  <c r="AM92" i="6"/>
  <c r="AL92" i="6"/>
  <c r="AO91" i="6"/>
  <c r="AN91" i="6"/>
  <c r="AM91" i="6"/>
  <c r="AL91" i="6"/>
  <c r="AO90" i="6"/>
  <c r="AN90" i="6"/>
  <c r="AM90" i="6"/>
  <c r="AL90" i="6"/>
  <c r="AN89" i="6"/>
  <c r="AL89" i="6"/>
  <c r="AO88" i="6"/>
  <c r="AN88" i="6"/>
  <c r="AM88" i="6"/>
  <c r="AL88" i="6"/>
  <c r="AO87" i="6"/>
  <c r="AN87" i="6"/>
  <c r="AM87" i="6"/>
  <c r="AL87" i="6"/>
  <c r="AO86" i="6"/>
  <c r="AN86" i="6"/>
  <c r="AM86" i="6"/>
  <c r="AL86" i="6"/>
  <c r="AO85" i="6"/>
  <c r="AN85" i="6"/>
  <c r="AM85" i="6"/>
  <c r="AL85" i="6"/>
  <c r="AO84" i="6"/>
  <c r="AN84" i="6"/>
  <c r="AM84" i="6"/>
  <c r="AL84" i="6"/>
  <c r="AM83" i="6"/>
  <c r="AL83" i="6"/>
  <c r="AO82" i="6"/>
  <c r="AN82" i="6"/>
  <c r="AM82" i="6"/>
  <c r="AL82" i="6"/>
  <c r="AO81" i="6"/>
  <c r="AN81" i="6"/>
  <c r="AM81" i="6"/>
  <c r="AL81" i="6"/>
  <c r="AO80" i="6"/>
  <c r="AN80" i="6"/>
  <c r="AM80" i="6"/>
  <c r="AL80" i="6"/>
  <c r="AO79" i="6"/>
  <c r="AN79" i="6"/>
  <c r="AM79" i="6"/>
  <c r="AL79" i="6"/>
  <c r="AO78" i="6"/>
  <c r="AN78" i="6"/>
  <c r="AM78" i="6"/>
  <c r="AL78" i="6"/>
  <c r="AO77" i="6"/>
  <c r="AM77" i="6"/>
  <c r="AL77" i="6"/>
  <c r="AO76" i="6"/>
  <c r="AN76" i="6"/>
  <c r="AM76" i="6"/>
  <c r="AL76" i="6"/>
  <c r="AO75" i="6"/>
  <c r="AN75" i="6"/>
  <c r="AM75" i="6"/>
  <c r="AL75" i="6"/>
  <c r="AO74" i="6"/>
  <c r="AN74" i="6"/>
  <c r="AM74" i="6"/>
  <c r="AL74" i="6"/>
  <c r="AO73" i="6"/>
  <c r="AN73" i="6"/>
  <c r="AM73" i="6"/>
  <c r="AL73" i="6"/>
  <c r="AO72" i="6"/>
  <c r="AN72" i="6"/>
  <c r="AM72" i="6"/>
  <c r="AL72" i="6"/>
  <c r="AO71" i="6"/>
  <c r="AN71" i="6"/>
  <c r="AM71" i="6"/>
  <c r="AL71" i="6"/>
  <c r="AO70" i="6"/>
  <c r="AN70" i="6"/>
  <c r="AM70" i="6"/>
  <c r="AL70" i="6"/>
  <c r="AO69" i="6"/>
  <c r="AN69" i="6"/>
  <c r="AM69" i="6"/>
  <c r="AL69" i="6"/>
  <c r="W248" i="6"/>
  <c r="U248" i="6"/>
  <c r="X247" i="6"/>
  <c r="W247" i="6"/>
  <c r="V247" i="6"/>
  <c r="U247" i="6"/>
  <c r="X246" i="6"/>
  <c r="W246" i="6"/>
  <c r="V246" i="6"/>
  <c r="U246" i="6"/>
  <c r="X245" i="6"/>
  <c r="W245" i="6"/>
  <c r="V245" i="6"/>
  <c r="U245" i="6"/>
  <c r="X244" i="6"/>
  <c r="W244" i="6"/>
  <c r="V244" i="6"/>
  <c r="U244" i="6"/>
  <c r="X243" i="6"/>
  <c r="W243" i="6"/>
  <c r="V243" i="6"/>
  <c r="U243" i="6"/>
  <c r="X242" i="6"/>
  <c r="W242" i="6"/>
  <c r="V242" i="6"/>
  <c r="U242" i="6"/>
  <c r="X241" i="6"/>
  <c r="W241" i="6"/>
  <c r="V241" i="6"/>
  <c r="U241" i="6"/>
  <c r="X240" i="6"/>
  <c r="W240" i="6"/>
  <c r="V240" i="6"/>
  <c r="U240" i="6"/>
  <c r="X239" i="6"/>
  <c r="V239" i="6"/>
  <c r="U239" i="6"/>
  <c r="X238" i="6"/>
  <c r="W238" i="6"/>
  <c r="V238" i="6"/>
  <c r="U238" i="6"/>
  <c r="X237" i="6"/>
  <c r="W237" i="6"/>
  <c r="V237" i="6"/>
  <c r="U237" i="6"/>
  <c r="X236" i="6"/>
  <c r="W236" i="6"/>
  <c r="V236" i="6"/>
  <c r="U236" i="6"/>
  <c r="X235" i="6"/>
  <c r="W235" i="6"/>
  <c r="V235" i="6"/>
  <c r="U235" i="6"/>
  <c r="X234" i="6"/>
  <c r="W234" i="6"/>
  <c r="V234" i="6"/>
  <c r="U234" i="6"/>
  <c r="V233" i="6"/>
  <c r="U233" i="6"/>
  <c r="X232" i="6"/>
  <c r="W232" i="6"/>
  <c r="V232" i="6"/>
  <c r="U232" i="6"/>
  <c r="X231" i="6"/>
  <c r="W231" i="6"/>
  <c r="V231" i="6"/>
  <c r="U231" i="6"/>
  <c r="X230" i="6"/>
  <c r="W230" i="6"/>
  <c r="V230" i="6"/>
  <c r="U230" i="6"/>
  <c r="X229" i="6"/>
  <c r="W229" i="6"/>
  <c r="V229" i="6"/>
  <c r="U229" i="6"/>
  <c r="X228" i="6"/>
  <c r="W228" i="6"/>
  <c r="V228" i="6"/>
  <c r="U228" i="6"/>
  <c r="W227" i="6"/>
  <c r="U227" i="6"/>
  <c r="X226" i="6"/>
  <c r="W226" i="6"/>
  <c r="V226" i="6"/>
  <c r="U226" i="6"/>
  <c r="X225" i="6"/>
  <c r="W225" i="6"/>
  <c r="V225" i="6"/>
  <c r="U225" i="6"/>
  <c r="W224" i="6"/>
  <c r="V224" i="6"/>
  <c r="U224" i="6"/>
  <c r="X223" i="6"/>
  <c r="W223" i="6"/>
  <c r="V223" i="6"/>
  <c r="U223" i="6"/>
  <c r="X222" i="6"/>
  <c r="W222" i="6"/>
  <c r="V222" i="6"/>
  <c r="U222" i="6"/>
  <c r="X221" i="6"/>
  <c r="W221" i="6"/>
  <c r="V221" i="6"/>
  <c r="U221" i="6"/>
  <c r="X220" i="6"/>
  <c r="W220" i="6"/>
  <c r="V220" i="6"/>
  <c r="U220" i="6"/>
  <c r="X219" i="6"/>
  <c r="W219" i="6"/>
  <c r="V219" i="6"/>
  <c r="U219" i="6"/>
  <c r="X217" i="6"/>
  <c r="W217" i="6"/>
  <c r="V217" i="6"/>
  <c r="U217" i="6"/>
  <c r="X216" i="6"/>
  <c r="W216" i="6"/>
  <c r="V216" i="6"/>
  <c r="U216" i="6"/>
  <c r="X215" i="6"/>
  <c r="W215" i="6"/>
  <c r="V215" i="6"/>
  <c r="U215" i="6"/>
  <c r="X214" i="6"/>
  <c r="W214" i="6"/>
  <c r="V214" i="6"/>
  <c r="U214" i="6"/>
  <c r="X213" i="6"/>
  <c r="W213" i="6"/>
  <c r="V213" i="6"/>
  <c r="U213" i="6"/>
  <c r="X212" i="6"/>
  <c r="W212" i="6"/>
  <c r="V212" i="6"/>
  <c r="U212" i="6"/>
  <c r="X211" i="6"/>
  <c r="W211" i="6"/>
  <c r="V211" i="6"/>
  <c r="U211" i="6"/>
  <c r="X210" i="6"/>
  <c r="W210" i="6"/>
  <c r="V210" i="6"/>
  <c r="U210" i="6"/>
  <c r="X209" i="6"/>
  <c r="W209" i="6"/>
  <c r="V209" i="6"/>
  <c r="U209" i="6"/>
  <c r="X208" i="6"/>
  <c r="W208" i="6"/>
  <c r="V208" i="6"/>
  <c r="U208" i="6"/>
  <c r="X207" i="6"/>
  <c r="W207" i="6"/>
  <c r="V207" i="6"/>
  <c r="U207" i="6"/>
  <c r="X206" i="6"/>
  <c r="W206" i="6"/>
  <c r="V206" i="6"/>
  <c r="U206" i="6"/>
  <c r="X205" i="6"/>
  <c r="W205" i="6"/>
  <c r="V205" i="6"/>
  <c r="U205" i="6"/>
  <c r="X204" i="6"/>
  <c r="W204" i="6"/>
  <c r="V204" i="6"/>
  <c r="U204" i="6"/>
  <c r="X202" i="6"/>
  <c r="W202" i="6"/>
  <c r="V202" i="6"/>
  <c r="U202" i="6"/>
  <c r="X201" i="6"/>
  <c r="W201" i="6"/>
  <c r="V201" i="6"/>
  <c r="U201" i="6"/>
  <c r="X200" i="6"/>
  <c r="W200" i="6"/>
  <c r="V200" i="6"/>
  <c r="U200" i="6"/>
  <c r="X199" i="6"/>
  <c r="W199" i="6"/>
  <c r="V199" i="6"/>
  <c r="U199" i="6"/>
  <c r="X198" i="6"/>
  <c r="W198" i="6"/>
  <c r="V198" i="6"/>
  <c r="U198" i="6"/>
  <c r="X197" i="6"/>
  <c r="V197" i="6"/>
  <c r="U197" i="6"/>
  <c r="X196" i="6"/>
  <c r="W196" i="6"/>
  <c r="V196" i="6"/>
  <c r="U196" i="6"/>
  <c r="X195" i="6"/>
  <c r="W195" i="6"/>
  <c r="V195" i="6"/>
  <c r="U195" i="6"/>
  <c r="X194" i="6"/>
  <c r="W194" i="6"/>
  <c r="V194" i="6"/>
  <c r="U194" i="6"/>
  <c r="X193" i="6"/>
  <c r="W193" i="6"/>
  <c r="V193" i="6"/>
  <c r="U193" i="6"/>
  <c r="X192" i="6"/>
  <c r="W192" i="6"/>
  <c r="V192" i="6"/>
  <c r="U192" i="6"/>
  <c r="X191" i="6"/>
  <c r="W191" i="6"/>
  <c r="V191" i="6"/>
  <c r="U191" i="6"/>
  <c r="X190" i="6"/>
  <c r="W190" i="6"/>
  <c r="V190" i="6"/>
  <c r="U190" i="6"/>
  <c r="X189" i="6"/>
  <c r="W189" i="6"/>
  <c r="V189" i="6"/>
  <c r="U189" i="6"/>
  <c r="W188" i="6"/>
  <c r="U188" i="6"/>
  <c r="X187" i="6"/>
  <c r="W187" i="6"/>
  <c r="V187" i="6"/>
  <c r="U187" i="6"/>
  <c r="X186" i="6"/>
  <c r="W186" i="6"/>
  <c r="V186" i="6"/>
  <c r="U186" i="6"/>
  <c r="X185" i="6"/>
  <c r="W185" i="6"/>
  <c r="V185" i="6"/>
  <c r="U185" i="6"/>
  <c r="X184" i="6"/>
  <c r="W184" i="6"/>
  <c r="V184" i="6"/>
  <c r="U184" i="6"/>
  <c r="X183" i="6"/>
  <c r="W183" i="6"/>
  <c r="V183" i="6"/>
  <c r="U183" i="6"/>
  <c r="W182" i="6"/>
  <c r="V182" i="6"/>
  <c r="U182" i="6"/>
  <c r="X181" i="6"/>
  <c r="W181" i="6"/>
  <c r="V181" i="6"/>
  <c r="U181" i="6"/>
  <c r="X180" i="6"/>
  <c r="W180" i="6"/>
  <c r="V180" i="6"/>
  <c r="U180" i="6"/>
  <c r="X178" i="6"/>
  <c r="W178" i="6"/>
  <c r="V178" i="6"/>
  <c r="U178" i="6"/>
  <c r="X177" i="6"/>
  <c r="W177" i="6"/>
  <c r="V177" i="6"/>
  <c r="U177" i="6"/>
  <c r="X176" i="6"/>
  <c r="W176" i="6"/>
  <c r="V176" i="6"/>
  <c r="U176" i="6"/>
  <c r="X175" i="6"/>
  <c r="W175" i="6"/>
  <c r="V175" i="6"/>
  <c r="U175" i="6"/>
  <c r="X174" i="6"/>
  <c r="W174" i="6"/>
  <c r="V174" i="6"/>
  <c r="U174" i="6"/>
  <c r="V173" i="6"/>
  <c r="U173" i="6"/>
  <c r="X172" i="6"/>
  <c r="W172" i="6"/>
  <c r="V172" i="6"/>
  <c r="U172" i="6"/>
  <c r="X171" i="6"/>
  <c r="W171" i="6"/>
  <c r="V171" i="6"/>
  <c r="U171" i="6"/>
  <c r="X170" i="6"/>
  <c r="W170" i="6"/>
  <c r="V170" i="6"/>
  <c r="U170" i="6"/>
  <c r="X169" i="6"/>
  <c r="W169" i="6"/>
  <c r="V169" i="6"/>
  <c r="U169" i="6"/>
  <c r="X168" i="6"/>
  <c r="W168" i="6"/>
  <c r="V168" i="6"/>
  <c r="U168" i="6"/>
  <c r="X167" i="6"/>
  <c r="W167" i="6"/>
  <c r="V167" i="6"/>
  <c r="U167" i="6"/>
  <c r="X166" i="6"/>
  <c r="W166" i="6"/>
  <c r="V166" i="6"/>
  <c r="U166" i="6"/>
  <c r="X165" i="6"/>
  <c r="W165" i="6"/>
  <c r="V165" i="6"/>
  <c r="U165" i="6"/>
  <c r="X164" i="6"/>
  <c r="W164" i="6"/>
  <c r="V164" i="6"/>
  <c r="U164" i="6"/>
  <c r="X163" i="6"/>
  <c r="W163" i="6"/>
  <c r="V163" i="6"/>
  <c r="U163" i="6"/>
  <c r="X162" i="6"/>
  <c r="W162" i="6"/>
  <c r="V162" i="6"/>
  <c r="U162" i="6"/>
  <c r="X161" i="6"/>
  <c r="W161" i="6"/>
  <c r="V161" i="6"/>
  <c r="U161" i="6"/>
  <c r="X160" i="6"/>
  <c r="W160" i="6"/>
  <c r="V160" i="6"/>
  <c r="U160" i="6"/>
  <c r="X159" i="6"/>
  <c r="W159" i="6"/>
  <c r="V159" i="6"/>
  <c r="U159" i="6"/>
  <c r="X157" i="6"/>
  <c r="W157" i="6"/>
  <c r="V157" i="6"/>
  <c r="U157" i="6"/>
  <c r="X156" i="6"/>
  <c r="W156" i="6"/>
  <c r="V156" i="6"/>
  <c r="U156" i="6"/>
  <c r="X155" i="6"/>
  <c r="W155" i="6"/>
  <c r="V155" i="6"/>
  <c r="U155" i="6"/>
  <c r="X154" i="6"/>
  <c r="W154" i="6"/>
  <c r="V154" i="6"/>
  <c r="U154" i="6"/>
  <c r="X153" i="6"/>
  <c r="W153" i="6"/>
  <c r="V153" i="6"/>
  <c r="U153" i="6"/>
  <c r="X152" i="6"/>
  <c r="W152" i="6"/>
  <c r="V152" i="6"/>
  <c r="U152" i="6"/>
  <c r="X151" i="6"/>
  <c r="W151" i="6"/>
  <c r="V151" i="6"/>
  <c r="U151" i="6"/>
  <c r="X150" i="6"/>
  <c r="W150" i="6"/>
  <c r="V150" i="6"/>
  <c r="U150" i="6"/>
  <c r="X149" i="6"/>
  <c r="W149" i="6"/>
  <c r="V149" i="6"/>
  <c r="U149" i="6"/>
  <c r="X148" i="6"/>
  <c r="W148" i="6"/>
  <c r="V148" i="6"/>
  <c r="U148" i="6"/>
  <c r="X147" i="6"/>
  <c r="W147" i="6"/>
  <c r="V147" i="6"/>
  <c r="U147" i="6"/>
  <c r="X146" i="6"/>
  <c r="W146" i="6"/>
  <c r="V146" i="6"/>
  <c r="U146" i="6"/>
  <c r="X145" i="6"/>
  <c r="W145" i="6"/>
  <c r="V145" i="6"/>
  <c r="U145" i="6"/>
  <c r="X144" i="6"/>
  <c r="W144" i="6"/>
  <c r="V144" i="6"/>
  <c r="U144" i="6"/>
  <c r="V143" i="6"/>
  <c r="U143" i="6"/>
  <c r="X142" i="6"/>
  <c r="W142" i="6"/>
  <c r="V142" i="6"/>
  <c r="U142" i="6"/>
  <c r="X141" i="6"/>
  <c r="W141" i="6"/>
  <c r="V141" i="6"/>
  <c r="U141" i="6"/>
  <c r="X140" i="6"/>
  <c r="W140" i="6"/>
  <c r="V140" i="6"/>
  <c r="U140" i="6"/>
  <c r="X139" i="6"/>
  <c r="W139" i="6"/>
  <c r="V139" i="6"/>
  <c r="U139" i="6"/>
  <c r="X138" i="6"/>
  <c r="W138" i="6"/>
  <c r="V138" i="6"/>
  <c r="U138" i="6"/>
  <c r="X136" i="6"/>
  <c r="W136" i="6"/>
  <c r="V136" i="6"/>
  <c r="U136" i="6"/>
  <c r="X135" i="6"/>
  <c r="W135" i="6"/>
  <c r="V135" i="6"/>
  <c r="U135" i="6"/>
  <c r="W134" i="6"/>
  <c r="V134" i="6"/>
  <c r="U134" i="6"/>
  <c r="X133" i="6"/>
  <c r="W133" i="6"/>
  <c r="V133" i="6"/>
  <c r="U133" i="6"/>
  <c r="X132" i="6"/>
  <c r="W132" i="6"/>
  <c r="V132" i="6"/>
  <c r="U132" i="6"/>
  <c r="X131" i="6"/>
  <c r="W131" i="6"/>
  <c r="V131" i="6"/>
  <c r="U131" i="6"/>
  <c r="X130" i="6"/>
  <c r="W130" i="6"/>
  <c r="V130" i="6"/>
  <c r="U130" i="6"/>
  <c r="X129" i="6"/>
  <c r="W129" i="6"/>
  <c r="V129" i="6"/>
  <c r="U129" i="6"/>
  <c r="W128" i="6"/>
  <c r="U128" i="6"/>
  <c r="X127" i="6"/>
  <c r="W127" i="6"/>
  <c r="V127" i="6"/>
  <c r="U127" i="6"/>
  <c r="X126" i="6"/>
  <c r="W126" i="6"/>
  <c r="V126" i="6"/>
  <c r="U126" i="6"/>
  <c r="X125" i="6"/>
  <c r="W125" i="6"/>
  <c r="V125" i="6"/>
  <c r="U125" i="6"/>
  <c r="X124" i="6"/>
  <c r="W124" i="6"/>
  <c r="V124" i="6"/>
  <c r="U124" i="6"/>
  <c r="X123" i="6"/>
  <c r="W123" i="6"/>
  <c r="V123" i="6"/>
  <c r="U123" i="6"/>
  <c r="X122" i="6"/>
  <c r="W122" i="6"/>
  <c r="V122" i="6"/>
  <c r="U122" i="6"/>
  <c r="X121" i="6"/>
  <c r="W121" i="6"/>
  <c r="V121" i="6"/>
  <c r="U121" i="6"/>
  <c r="X120" i="6"/>
  <c r="W120" i="6"/>
  <c r="V120" i="6"/>
  <c r="U120" i="6"/>
  <c r="X119" i="6"/>
  <c r="V119" i="6"/>
  <c r="U119" i="6"/>
  <c r="X118" i="6"/>
  <c r="W118" i="6"/>
  <c r="V118" i="6"/>
  <c r="U118" i="6"/>
  <c r="X117" i="6"/>
  <c r="W117" i="6"/>
  <c r="V117" i="6"/>
  <c r="U117" i="6"/>
  <c r="X116" i="6"/>
  <c r="W116" i="6"/>
  <c r="V116" i="6"/>
  <c r="U116" i="6"/>
  <c r="X115" i="6"/>
  <c r="W115" i="6"/>
  <c r="V115" i="6"/>
  <c r="U115" i="6"/>
  <c r="X114" i="6"/>
  <c r="W114" i="6"/>
  <c r="V114" i="6"/>
  <c r="U114" i="6"/>
  <c r="X112" i="6"/>
  <c r="W112" i="6"/>
  <c r="V112" i="6"/>
  <c r="U112" i="6"/>
  <c r="X111" i="6"/>
  <c r="W111" i="6"/>
  <c r="V111" i="6"/>
  <c r="U111" i="6"/>
  <c r="X110" i="6"/>
  <c r="W110" i="6"/>
  <c r="V110" i="6"/>
  <c r="U110" i="6"/>
  <c r="X109" i="6"/>
  <c r="W109" i="6"/>
  <c r="V109" i="6"/>
  <c r="U109" i="6"/>
  <c r="X108" i="6"/>
  <c r="W108" i="6"/>
  <c r="V108" i="6"/>
  <c r="U108" i="6"/>
  <c r="X107" i="6"/>
  <c r="W107" i="6"/>
  <c r="V107" i="6"/>
  <c r="U107" i="6"/>
  <c r="X106" i="6"/>
  <c r="W106" i="6"/>
  <c r="V106" i="6"/>
  <c r="U106" i="6"/>
  <c r="X105" i="6"/>
  <c r="W105" i="6"/>
  <c r="V105" i="6"/>
  <c r="U105" i="6"/>
  <c r="X104" i="6"/>
  <c r="W104" i="6"/>
  <c r="V104" i="6"/>
  <c r="U104" i="6"/>
  <c r="X103" i="6"/>
  <c r="W103" i="6"/>
  <c r="V103" i="6"/>
  <c r="U103" i="6"/>
  <c r="X102" i="6"/>
  <c r="W102" i="6"/>
  <c r="V102" i="6"/>
  <c r="U102" i="6"/>
  <c r="X101" i="6"/>
  <c r="W101" i="6"/>
  <c r="V101" i="6"/>
  <c r="U101" i="6"/>
  <c r="X100" i="6"/>
  <c r="W100" i="6"/>
  <c r="V100" i="6"/>
  <c r="U100" i="6"/>
  <c r="X99" i="6"/>
  <c r="W99" i="6"/>
  <c r="V99" i="6"/>
  <c r="U99" i="6"/>
  <c r="X97" i="6"/>
  <c r="W97" i="6"/>
  <c r="V97" i="6"/>
  <c r="U97" i="6"/>
  <c r="X96" i="6"/>
  <c r="W96" i="6"/>
  <c r="V96" i="6"/>
  <c r="U96" i="6"/>
  <c r="X95" i="6"/>
  <c r="W95" i="6"/>
  <c r="V95" i="6"/>
  <c r="U95" i="6"/>
  <c r="X94" i="6"/>
  <c r="W94" i="6"/>
  <c r="V94" i="6"/>
  <c r="U94" i="6"/>
  <c r="X93" i="6"/>
  <c r="W93" i="6"/>
  <c r="V93" i="6"/>
  <c r="U93" i="6"/>
  <c r="W92" i="6"/>
  <c r="V92" i="6"/>
  <c r="U92" i="6"/>
  <c r="X91" i="6"/>
  <c r="W91" i="6"/>
  <c r="V91" i="6"/>
  <c r="U91" i="6"/>
  <c r="X90" i="6"/>
  <c r="W90" i="6"/>
  <c r="V90" i="6"/>
  <c r="U90" i="6"/>
  <c r="W89" i="6"/>
  <c r="U89" i="6"/>
  <c r="X88" i="6"/>
  <c r="W88" i="6"/>
  <c r="V88" i="6"/>
  <c r="U88" i="6"/>
  <c r="X87" i="6"/>
  <c r="W87" i="6"/>
  <c r="V87" i="6"/>
  <c r="U87" i="6"/>
  <c r="X86" i="6"/>
  <c r="W86" i="6"/>
  <c r="V86" i="6"/>
  <c r="U86" i="6"/>
  <c r="X85" i="6"/>
  <c r="W85" i="6"/>
  <c r="V85" i="6"/>
  <c r="U85" i="6"/>
  <c r="X84" i="6"/>
  <c r="W84" i="6"/>
  <c r="V84" i="6"/>
  <c r="U84" i="6"/>
  <c r="V83" i="6"/>
  <c r="U83" i="6"/>
  <c r="X82" i="6"/>
  <c r="W82" i="6"/>
  <c r="V82" i="6"/>
  <c r="U82" i="6"/>
  <c r="X81" i="6"/>
  <c r="W81" i="6"/>
  <c r="V81" i="6"/>
  <c r="U81" i="6"/>
  <c r="X80" i="6"/>
  <c r="W80" i="6"/>
  <c r="V80" i="6"/>
  <c r="U80" i="6"/>
  <c r="X79" i="6"/>
  <c r="W79" i="6"/>
  <c r="V79" i="6"/>
  <c r="U79" i="6"/>
  <c r="X78" i="6"/>
  <c r="W78" i="6"/>
  <c r="V78" i="6"/>
  <c r="U78" i="6"/>
  <c r="X77" i="6"/>
  <c r="V77" i="6"/>
  <c r="U77" i="6"/>
  <c r="X76" i="6"/>
  <c r="W76" i="6"/>
  <c r="V76" i="6"/>
  <c r="U76" i="6"/>
  <c r="X75" i="6"/>
  <c r="W75" i="6"/>
  <c r="V75" i="6"/>
  <c r="U75" i="6"/>
  <c r="X74" i="6"/>
  <c r="W74" i="6"/>
  <c r="V74" i="6"/>
  <c r="U74" i="6"/>
  <c r="X73" i="6"/>
  <c r="W73" i="6"/>
  <c r="V73" i="6"/>
  <c r="U73" i="6"/>
  <c r="X72" i="6"/>
  <c r="W72" i="6"/>
  <c r="V72" i="6"/>
  <c r="U72" i="6"/>
  <c r="X71" i="6"/>
  <c r="W71" i="6"/>
  <c r="V71" i="6"/>
  <c r="U71" i="6"/>
  <c r="X70" i="6"/>
  <c r="W70" i="6"/>
  <c r="V70" i="6"/>
  <c r="U70" i="6"/>
  <c r="X69" i="6"/>
  <c r="W69" i="6"/>
  <c r="V69" i="6"/>
  <c r="U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9" i="6"/>
  <c r="D100" i="6"/>
  <c r="D101" i="6"/>
  <c r="D102" i="6"/>
  <c r="D103" i="6"/>
  <c r="D104" i="6"/>
  <c r="D105" i="6"/>
  <c r="D106" i="6"/>
  <c r="D107" i="6"/>
  <c r="D108" i="6"/>
  <c r="D109" i="6"/>
  <c r="D110" i="6"/>
  <c r="D111" i="6"/>
  <c r="D112" i="6"/>
  <c r="D114" i="6"/>
  <c r="D115" i="6"/>
  <c r="D116" i="6"/>
  <c r="D117" i="6"/>
  <c r="D118" i="6"/>
  <c r="D119" i="6"/>
  <c r="D120" i="6"/>
  <c r="D121" i="6"/>
  <c r="D122" i="6"/>
  <c r="D123" i="6"/>
  <c r="D124" i="6"/>
  <c r="D125" i="6"/>
  <c r="D126" i="6"/>
  <c r="D127" i="6"/>
  <c r="D128" i="6"/>
  <c r="D129" i="6"/>
  <c r="D130" i="6"/>
  <c r="D131" i="6"/>
  <c r="D132" i="6"/>
  <c r="D133" i="6"/>
  <c r="D134" i="6"/>
  <c r="D135" i="6"/>
  <c r="D136" i="6"/>
  <c r="D138" i="6"/>
  <c r="D139" i="6"/>
  <c r="D140" i="6"/>
  <c r="D141" i="6"/>
  <c r="D142" i="6"/>
  <c r="D143" i="6"/>
  <c r="D144" i="6"/>
  <c r="D145" i="6"/>
  <c r="D147" i="6"/>
  <c r="D150" i="6"/>
  <c r="D151" i="6"/>
  <c r="D152" i="6"/>
  <c r="D153" i="6"/>
  <c r="D154" i="6"/>
  <c r="D155" i="6"/>
  <c r="D156" i="6"/>
  <c r="D157" i="6"/>
  <c r="D159" i="6"/>
  <c r="D160" i="6"/>
  <c r="D161" i="6"/>
  <c r="D162" i="6"/>
  <c r="D163" i="6"/>
  <c r="D164" i="6"/>
  <c r="D165" i="6"/>
  <c r="D166" i="6"/>
  <c r="D167" i="6"/>
  <c r="D169" i="6"/>
  <c r="D171" i="6"/>
  <c r="D172" i="6"/>
  <c r="D173" i="6"/>
  <c r="D174" i="6"/>
  <c r="D175" i="6"/>
  <c r="D176" i="6"/>
  <c r="D177" i="6"/>
  <c r="D180" i="6"/>
  <c r="D181" i="6"/>
  <c r="D182" i="6"/>
  <c r="D183" i="6"/>
  <c r="D184" i="6"/>
  <c r="D185" i="6"/>
  <c r="D186" i="6"/>
  <c r="D187" i="6"/>
  <c r="D188" i="6"/>
  <c r="D189" i="6"/>
  <c r="D190" i="6"/>
  <c r="D191" i="6"/>
  <c r="D192" i="6"/>
  <c r="D193" i="6"/>
  <c r="D194" i="6"/>
  <c r="D195" i="6"/>
  <c r="D196" i="6"/>
  <c r="D197" i="6"/>
  <c r="D199" i="6"/>
  <c r="D200" i="6"/>
  <c r="D201" i="6"/>
  <c r="D202" i="6"/>
  <c r="D204" i="6"/>
  <c r="D205" i="6"/>
  <c r="D206" i="6"/>
  <c r="D207" i="6"/>
  <c r="D208" i="6"/>
  <c r="D209" i="6"/>
  <c r="D210" i="6"/>
  <c r="D211" i="6"/>
  <c r="D212" i="6"/>
  <c r="D213" i="6"/>
  <c r="D214" i="6"/>
  <c r="D215" i="6"/>
  <c r="D216" i="6"/>
  <c r="D217"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E70" i="6"/>
  <c r="E71" i="6"/>
  <c r="E72" i="6"/>
  <c r="E73" i="6"/>
  <c r="E74" i="6"/>
  <c r="E75" i="6"/>
  <c r="E76" i="6"/>
  <c r="E77" i="6"/>
  <c r="E78" i="6"/>
  <c r="E79" i="6"/>
  <c r="E81" i="6"/>
  <c r="E82" i="6"/>
  <c r="E83" i="6"/>
  <c r="E84" i="6"/>
  <c r="E85" i="6"/>
  <c r="E86" i="6"/>
  <c r="E87" i="6"/>
  <c r="E88" i="6"/>
  <c r="E90" i="6"/>
  <c r="E91" i="6"/>
  <c r="E92" i="6"/>
  <c r="E93" i="6"/>
  <c r="E94" i="6"/>
  <c r="E95" i="6"/>
  <c r="E96" i="6"/>
  <c r="E97" i="6"/>
  <c r="E99" i="6"/>
  <c r="E100" i="6"/>
  <c r="E101" i="6"/>
  <c r="E102" i="6"/>
  <c r="E103" i="6"/>
  <c r="E104" i="6"/>
  <c r="E105" i="6"/>
  <c r="E106" i="6"/>
  <c r="E107" i="6"/>
  <c r="E108" i="6"/>
  <c r="E109" i="6"/>
  <c r="E110" i="6"/>
  <c r="E111" i="6"/>
  <c r="E112" i="6"/>
  <c r="E114" i="6"/>
  <c r="E115" i="6"/>
  <c r="E116" i="6"/>
  <c r="E117" i="6"/>
  <c r="E118" i="6"/>
  <c r="E119" i="6"/>
  <c r="E120" i="6"/>
  <c r="E121" i="6"/>
  <c r="E122" i="6"/>
  <c r="E123" i="6"/>
  <c r="E124" i="6"/>
  <c r="E125" i="6"/>
  <c r="E126" i="6"/>
  <c r="E127" i="6"/>
  <c r="E129" i="6"/>
  <c r="E130" i="6"/>
  <c r="E131" i="6"/>
  <c r="E132" i="6"/>
  <c r="E133" i="6"/>
  <c r="E134" i="6"/>
  <c r="E135" i="6"/>
  <c r="E136" i="6"/>
  <c r="E138" i="6"/>
  <c r="E139" i="6"/>
  <c r="E140" i="6"/>
  <c r="E141" i="6"/>
  <c r="E142" i="6"/>
  <c r="E143" i="6"/>
  <c r="E144" i="6"/>
  <c r="E145" i="6"/>
  <c r="E147" i="6"/>
  <c r="E148" i="6"/>
  <c r="E149" i="6"/>
  <c r="E150" i="6"/>
  <c r="E151" i="6"/>
  <c r="E152" i="6"/>
  <c r="E153" i="6"/>
  <c r="E154" i="6"/>
  <c r="E155" i="6"/>
  <c r="E156" i="6"/>
  <c r="E157" i="6"/>
  <c r="E159" i="6"/>
  <c r="E160" i="6"/>
  <c r="E161" i="6"/>
  <c r="E162" i="6"/>
  <c r="E163" i="6"/>
  <c r="E164" i="6"/>
  <c r="E165" i="6"/>
  <c r="E166" i="6"/>
  <c r="E167" i="6"/>
  <c r="E168" i="6"/>
  <c r="E169" i="6"/>
  <c r="E171" i="6"/>
  <c r="E172" i="6"/>
  <c r="E173" i="6"/>
  <c r="E174" i="6"/>
  <c r="E175" i="6"/>
  <c r="E176" i="6"/>
  <c r="E177" i="6"/>
  <c r="E178" i="6"/>
  <c r="E180" i="6"/>
  <c r="E181" i="6"/>
  <c r="E182" i="6"/>
  <c r="E183" i="6"/>
  <c r="E184" i="6"/>
  <c r="E185" i="6"/>
  <c r="E186" i="6"/>
  <c r="E187" i="6"/>
  <c r="E189" i="6"/>
  <c r="E190" i="6"/>
  <c r="E191" i="6"/>
  <c r="E192" i="6"/>
  <c r="E193" i="6"/>
  <c r="E194" i="6"/>
  <c r="E195" i="6"/>
  <c r="E196" i="6"/>
  <c r="E197" i="6"/>
  <c r="E198" i="6"/>
  <c r="E199" i="6"/>
  <c r="E200" i="6"/>
  <c r="E201" i="6"/>
  <c r="E202" i="6"/>
  <c r="E204" i="6"/>
  <c r="E205" i="6"/>
  <c r="E206" i="6"/>
  <c r="E207" i="6"/>
  <c r="E208" i="6"/>
  <c r="E209" i="6"/>
  <c r="E210" i="6"/>
  <c r="E211" i="6"/>
  <c r="E212" i="6"/>
  <c r="E213" i="6"/>
  <c r="E214" i="6"/>
  <c r="E215" i="6"/>
  <c r="E216" i="6"/>
  <c r="E217" i="6"/>
  <c r="E219" i="6"/>
  <c r="E220" i="6"/>
  <c r="E221" i="6"/>
  <c r="E222" i="6"/>
  <c r="E223" i="6"/>
  <c r="E224" i="6"/>
  <c r="E225" i="6"/>
  <c r="E226" i="6"/>
  <c r="E228" i="6"/>
  <c r="E229" i="6"/>
  <c r="E230" i="6"/>
  <c r="E231" i="6"/>
  <c r="E232" i="6"/>
  <c r="E233" i="6"/>
  <c r="E234" i="6"/>
  <c r="E235" i="6"/>
  <c r="E237" i="6"/>
  <c r="E238" i="6"/>
  <c r="E239" i="6"/>
  <c r="E240" i="6"/>
  <c r="E241" i="6"/>
  <c r="E242" i="6"/>
  <c r="E243" i="6"/>
  <c r="E244" i="6"/>
  <c r="E245" i="6"/>
  <c r="E246" i="6"/>
  <c r="E247" i="6"/>
  <c r="F70" i="6"/>
  <c r="F71" i="6"/>
  <c r="F72" i="6"/>
  <c r="F73" i="6"/>
  <c r="F74" i="6"/>
  <c r="F75" i="6"/>
  <c r="F76" i="6"/>
  <c r="F78" i="6"/>
  <c r="F79" i="6"/>
  <c r="F80" i="6"/>
  <c r="F81" i="6"/>
  <c r="F82" i="6"/>
  <c r="F84" i="6"/>
  <c r="F85" i="6"/>
  <c r="F87" i="6"/>
  <c r="F88" i="6"/>
  <c r="F89" i="6"/>
  <c r="F90" i="6"/>
  <c r="F91" i="6"/>
  <c r="F92" i="6"/>
  <c r="F93" i="6"/>
  <c r="F94" i="6"/>
  <c r="F95" i="6"/>
  <c r="F96" i="6"/>
  <c r="F97" i="6"/>
  <c r="F99" i="6"/>
  <c r="F100" i="6"/>
  <c r="F101" i="6"/>
  <c r="F102" i="6"/>
  <c r="F103" i="6"/>
  <c r="F104" i="6"/>
  <c r="F105" i="6"/>
  <c r="F106" i="6"/>
  <c r="F107" i="6"/>
  <c r="F108" i="6"/>
  <c r="F109" i="6"/>
  <c r="F111" i="6"/>
  <c r="F112" i="6"/>
  <c r="F114" i="6"/>
  <c r="F115" i="6"/>
  <c r="F116" i="6"/>
  <c r="F117" i="6"/>
  <c r="F118" i="6"/>
  <c r="F120" i="6"/>
  <c r="F121" i="6"/>
  <c r="F122" i="6"/>
  <c r="F123" i="6"/>
  <c r="F124" i="6"/>
  <c r="F125" i="6"/>
  <c r="F126" i="6"/>
  <c r="F127" i="6"/>
  <c r="F128" i="6"/>
  <c r="F129" i="6"/>
  <c r="F130" i="6"/>
  <c r="F131" i="6"/>
  <c r="F132" i="6"/>
  <c r="F133" i="6"/>
  <c r="F134" i="6"/>
  <c r="F135" i="6"/>
  <c r="F136" i="6"/>
  <c r="F138" i="6"/>
  <c r="F139" i="6"/>
  <c r="F140" i="6"/>
  <c r="F141" i="6"/>
  <c r="F142" i="6"/>
  <c r="F144" i="6"/>
  <c r="F145" i="6"/>
  <c r="F147" i="6"/>
  <c r="F148" i="6"/>
  <c r="F149" i="6"/>
  <c r="F150" i="6"/>
  <c r="F151" i="6"/>
  <c r="F152" i="6"/>
  <c r="F153" i="6"/>
  <c r="F154" i="6"/>
  <c r="F155" i="6"/>
  <c r="F156" i="6"/>
  <c r="F157" i="6"/>
  <c r="F159" i="6"/>
  <c r="F160" i="6"/>
  <c r="F161" i="6"/>
  <c r="F162" i="6"/>
  <c r="F163" i="6"/>
  <c r="F164" i="6"/>
  <c r="F165" i="6"/>
  <c r="F166" i="6"/>
  <c r="F167" i="6"/>
  <c r="F168" i="6"/>
  <c r="F169" i="6"/>
  <c r="F171" i="6"/>
  <c r="F172" i="6"/>
  <c r="F174" i="6"/>
  <c r="F175" i="6"/>
  <c r="F176" i="6"/>
  <c r="F177" i="6"/>
  <c r="F178" i="6"/>
  <c r="F180" i="6"/>
  <c r="F181" i="6"/>
  <c r="F182" i="6"/>
  <c r="F183" i="6"/>
  <c r="F184" i="6"/>
  <c r="F185" i="6"/>
  <c r="F186" i="6"/>
  <c r="F187" i="6"/>
  <c r="F188" i="6"/>
  <c r="F189" i="6"/>
  <c r="F190" i="6"/>
  <c r="F191" i="6"/>
  <c r="F192" i="6"/>
  <c r="F193" i="6"/>
  <c r="F194" i="6"/>
  <c r="F195" i="6"/>
  <c r="F196" i="6"/>
  <c r="F198" i="6"/>
  <c r="F199" i="6"/>
  <c r="F200" i="6"/>
  <c r="F201" i="6"/>
  <c r="F202" i="6"/>
  <c r="F204" i="6"/>
  <c r="F205" i="6"/>
  <c r="F207" i="6"/>
  <c r="F208" i="6"/>
  <c r="F209" i="6"/>
  <c r="F210" i="6"/>
  <c r="F211" i="6"/>
  <c r="F212" i="6"/>
  <c r="F213" i="6"/>
  <c r="F214" i="6"/>
  <c r="F215" i="6"/>
  <c r="F216" i="6"/>
  <c r="F217" i="6"/>
  <c r="F219" i="6"/>
  <c r="F220" i="6"/>
  <c r="F221" i="6"/>
  <c r="F222" i="6"/>
  <c r="F223" i="6"/>
  <c r="F224" i="6"/>
  <c r="F225" i="6"/>
  <c r="F226" i="6"/>
  <c r="F227" i="6"/>
  <c r="F228" i="6"/>
  <c r="F229" i="6"/>
  <c r="F231" i="6"/>
  <c r="F232" i="6"/>
  <c r="F234" i="6"/>
  <c r="F235" i="6"/>
  <c r="F236" i="6"/>
  <c r="F237" i="6"/>
  <c r="F238" i="6"/>
  <c r="F240" i="6"/>
  <c r="F241" i="6"/>
  <c r="F242" i="6"/>
  <c r="F243" i="6"/>
  <c r="F244" i="6"/>
  <c r="F245" i="6"/>
  <c r="F246" i="6"/>
  <c r="F247" i="6"/>
  <c r="F248" i="6"/>
  <c r="G70" i="6"/>
  <c r="G71" i="6"/>
  <c r="G72" i="6"/>
  <c r="G73" i="6"/>
  <c r="G74" i="6"/>
  <c r="G75" i="6"/>
  <c r="G76" i="6"/>
  <c r="G77" i="6"/>
  <c r="G78" i="6"/>
  <c r="G79" i="6"/>
  <c r="G81" i="6"/>
  <c r="G82" i="6"/>
  <c r="G84" i="6"/>
  <c r="G85" i="6"/>
  <c r="G86" i="6"/>
  <c r="G87" i="6"/>
  <c r="G88" i="6"/>
  <c r="G90" i="6"/>
  <c r="G91" i="6"/>
  <c r="G93" i="6"/>
  <c r="G94" i="6"/>
  <c r="G95" i="6"/>
  <c r="G96" i="6"/>
  <c r="G97" i="6"/>
  <c r="G99" i="6"/>
  <c r="G100" i="6"/>
  <c r="G102" i="6"/>
  <c r="G103" i="6"/>
  <c r="G104" i="6"/>
  <c r="G105" i="6"/>
  <c r="G106" i="6"/>
  <c r="G107" i="6"/>
  <c r="G108" i="6"/>
  <c r="G109" i="6"/>
  <c r="G110" i="6"/>
  <c r="G111" i="6"/>
  <c r="G112" i="6"/>
  <c r="G114" i="6"/>
  <c r="G115" i="6"/>
  <c r="G116" i="6"/>
  <c r="G117" i="6"/>
  <c r="G118" i="6"/>
  <c r="G119" i="6"/>
  <c r="G120" i="6"/>
  <c r="G121" i="6"/>
  <c r="G122" i="6"/>
  <c r="G123" i="6"/>
  <c r="G124" i="6"/>
  <c r="G126" i="6"/>
  <c r="G127" i="6"/>
  <c r="G129" i="6"/>
  <c r="G130" i="6"/>
  <c r="G131" i="6"/>
  <c r="G132" i="6"/>
  <c r="G133" i="6"/>
  <c r="G135" i="6"/>
  <c r="G136" i="6"/>
  <c r="G138" i="6"/>
  <c r="G139" i="6"/>
  <c r="G140" i="6"/>
  <c r="G141" i="6"/>
  <c r="G142" i="6"/>
  <c r="G144" i="6"/>
  <c r="G145" i="6"/>
  <c r="G147" i="6"/>
  <c r="G148" i="6"/>
  <c r="G149" i="6"/>
  <c r="G150" i="6"/>
  <c r="G151" i="6"/>
  <c r="G152" i="6"/>
  <c r="G153" i="6"/>
  <c r="G154" i="6"/>
  <c r="G155" i="6"/>
  <c r="G156" i="6"/>
  <c r="G157" i="6"/>
  <c r="G159" i="6"/>
  <c r="G160" i="6"/>
  <c r="G161" i="6"/>
  <c r="G162" i="6"/>
  <c r="G163" i="6"/>
  <c r="G164" i="6"/>
  <c r="G165" i="6"/>
  <c r="G166" i="6"/>
  <c r="G167" i="6"/>
  <c r="G168" i="6"/>
  <c r="G169" i="6"/>
  <c r="G171" i="6"/>
  <c r="G172" i="6"/>
  <c r="G174" i="6"/>
  <c r="G175" i="6"/>
  <c r="G176" i="6"/>
  <c r="G177" i="6"/>
  <c r="G178" i="6"/>
  <c r="G180" i="6"/>
  <c r="G181" i="6"/>
  <c r="G183" i="6"/>
  <c r="G184" i="6"/>
  <c r="G185" i="6"/>
  <c r="G186" i="6"/>
  <c r="G187" i="6"/>
  <c r="G189" i="6"/>
  <c r="G190" i="6"/>
  <c r="G192" i="6"/>
  <c r="G193" i="6"/>
  <c r="G194" i="6"/>
  <c r="G195" i="6"/>
  <c r="G196" i="6"/>
  <c r="G197" i="6"/>
  <c r="G198" i="6"/>
  <c r="G199" i="6"/>
  <c r="G200" i="6"/>
  <c r="G201" i="6"/>
  <c r="G202" i="6"/>
  <c r="G204" i="6"/>
  <c r="G205" i="6"/>
  <c r="G206" i="6"/>
  <c r="G207" i="6"/>
  <c r="G208" i="6"/>
  <c r="G209" i="6"/>
  <c r="G210" i="6"/>
  <c r="G211" i="6"/>
  <c r="G212" i="6"/>
  <c r="G213" i="6"/>
  <c r="G214" i="6"/>
  <c r="G216" i="6"/>
  <c r="G217" i="6"/>
  <c r="G219" i="6"/>
  <c r="G220" i="6"/>
  <c r="G221" i="6"/>
  <c r="G222" i="6"/>
  <c r="G223" i="6"/>
  <c r="G225" i="6"/>
  <c r="G226" i="6"/>
  <c r="G228" i="6"/>
  <c r="G229" i="6"/>
  <c r="G230" i="6"/>
  <c r="G231" i="6"/>
  <c r="G232" i="6"/>
  <c r="G234" i="6"/>
  <c r="G235" i="6"/>
  <c r="G237" i="6"/>
  <c r="G238" i="6"/>
  <c r="G239" i="6"/>
  <c r="G240" i="6"/>
  <c r="G241" i="6"/>
  <c r="G242" i="6"/>
  <c r="G243" i="6"/>
  <c r="G244" i="6"/>
  <c r="G245" i="6"/>
  <c r="G246" i="6"/>
  <c r="G247" i="6"/>
  <c r="G69" i="6"/>
  <c r="F69" i="6"/>
  <c r="E69" i="6"/>
  <c r="D69" i="6"/>
  <c r="IL69" i="6" l="1"/>
  <c r="IL89" i="6"/>
  <c r="DF114" i="6"/>
  <c r="DF117" i="6"/>
  <c r="DF71" i="6"/>
  <c r="DF74" i="6"/>
  <c r="DF80" i="6"/>
  <c r="HU179" i="6"/>
  <c r="HU185" i="6"/>
  <c r="HU191" i="6"/>
  <c r="AP71" i="6"/>
  <c r="DF85" i="6"/>
  <c r="Y155" i="6"/>
  <c r="CO73" i="6"/>
  <c r="Y177" i="6"/>
  <c r="DW74" i="6"/>
  <c r="Y175" i="6"/>
  <c r="FV101" i="6"/>
  <c r="FV110" i="6"/>
  <c r="FV129" i="6"/>
  <c r="FV141" i="6"/>
  <c r="BG155" i="6"/>
  <c r="BG107" i="6"/>
  <c r="DW70" i="6"/>
  <c r="EN121" i="6"/>
  <c r="EN124" i="6"/>
  <c r="EN127" i="6"/>
  <c r="FE93" i="6"/>
  <c r="HU237" i="6"/>
  <c r="CO146" i="6"/>
  <c r="CO149" i="6"/>
  <c r="CO152" i="6"/>
  <c r="DF157" i="6"/>
  <c r="GM117" i="6"/>
  <c r="IL101" i="6"/>
  <c r="IL107" i="6"/>
  <c r="IL119" i="6"/>
  <c r="IL150" i="6"/>
  <c r="IL156" i="6"/>
  <c r="IL160" i="6"/>
  <c r="IL169" i="6"/>
  <c r="IL222" i="6"/>
  <c r="IL240" i="6"/>
  <c r="BG129" i="6"/>
  <c r="DF87" i="6"/>
  <c r="DF90" i="6"/>
  <c r="DF93" i="6"/>
  <c r="DF133" i="6"/>
  <c r="EN159" i="6"/>
  <c r="EN175" i="6"/>
  <c r="EN187" i="6"/>
  <c r="EN190" i="6"/>
  <c r="GM239" i="6"/>
  <c r="HD84" i="6"/>
  <c r="HD93" i="6"/>
  <c r="HU157" i="6"/>
  <c r="HU161" i="6"/>
  <c r="HU164" i="6"/>
  <c r="HU167" i="6"/>
  <c r="IL120" i="6"/>
  <c r="IL126" i="6"/>
  <c r="IL238" i="6"/>
  <c r="AP69" i="6"/>
  <c r="AP75" i="6"/>
  <c r="AP81" i="6"/>
  <c r="BG191" i="6"/>
  <c r="GM217" i="6"/>
  <c r="HU111" i="6"/>
  <c r="Y165" i="6"/>
  <c r="Y107" i="6"/>
  <c r="Y163" i="6"/>
  <c r="Y169" i="6"/>
  <c r="Y172" i="6"/>
  <c r="BG149" i="6"/>
  <c r="FV206" i="6"/>
  <c r="FV209" i="6"/>
  <c r="GM97" i="6"/>
  <c r="GM119" i="6"/>
  <c r="GM122" i="6"/>
  <c r="GM125" i="6"/>
  <c r="GM193" i="6"/>
  <c r="GM215" i="6"/>
  <c r="Y95" i="6"/>
  <c r="EN191" i="6"/>
  <c r="EN207" i="6"/>
  <c r="EN229" i="6"/>
  <c r="EN241" i="6"/>
  <c r="FV153" i="6"/>
  <c r="GM169" i="6"/>
  <c r="HU78" i="6"/>
  <c r="HU177" i="6"/>
  <c r="HU245" i="6"/>
  <c r="EN164" i="6"/>
  <c r="EN167" i="6"/>
  <c r="Y123" i="6"/>
  <c r="EN136" i="6"/>
  <c r="Y213" i="6"/>
  <c r="BG177" i="6"/>
  <c r="BG201" i="6"/>
  <c r="EN87" i="6"/>
  <c r="GM241" i="6"/>
  <c r="GM244" i="6"/>
  <c r="GM247" i="6"/>
  <c r="HD70" i="6"/>
  <c r="HD76" i="6"/>
  <c r="DF101" i="6"/>
  <c r="DF135" i="6"/>
  <c r="DF138" i="6"/>
  <c r="DF141" i="6"/>
  <c r="DF178" i="6"/>
  <c r="DF181" i="6"/>
  <c r="EN117" i="6"/>
  <c r="FE70" i="6"/>
  <c r="FE76" i="6"/>
  <c r="GM85" i="6"/>
  <c r="GM91" i="6"/>
  <c r="GM94" i="6"/>
  <c r="GM171" i="6"/>
  <c r="HD179" i="6"/>
  <c r="HD191" i="6"/>
  <c r="HD210" i="6"/>
  <c r="HD223" i="6"/>
  <c r="HD229" i="6"/>
  <c r="HD241" i="6"/>
  <c r="HU95" i="6"/>
  <c r="IL163" i="6"/>
  <c r="IL178" i="6"/>
  <c r="IL184" i="6"/>
  <c r="IL190" i="6"/>
  <c r="IL196" i="6"/>
  <c r="IL202" i="6"/>
  <c r="IL246" i="6"/>
  <c r="BG207" i="6"/>
  <c r="BG213" i="6"/>
  <c r="BG216" i="6"/>
  <c r="BG220" i="6"/>
  <c r="HU123" i="6"/>
  <c r="DF107" i="6"/>
  <c r="EN157" i="6"/>
  <c r="Y129" i="6"/>
  <c r="BG167" i="6"/>
  <c r="BG223" i="6"/>
  <c r="CO72" i="6"/>
  <c r="EN133" i="6"/>
  <c r="FE95" i="6"/>
  <c r="GM101" i="6"/>
  <c r="GM219" i="6"/>
  <c r="GM225" i="6"/>
  <c r="GM231" i="6"/>
  <c r="GM234" i="6"/>
  <c r="HU99" i="6"/>
  <c r="HU235" i="6"/>
  <c r="IL167" i="6"/>
  <c r="IL241" i="6"/>
  <c r="IL244" i="6"/>
  <c r="DF69" i="6"/>
  <c r="DF72" i="6"/>
  <c r="DF78" i="6"/>
  <c r="EN111" i="6"/>
  <c r="FV213" i="6"/>
  <c r="GM89" i="6"/>
  <c r="GM95" i="6"/>
  <c r="HU93" i="6"/>
  <c r="HU205" i="6"/>
  <c r="HU211" i="6"/>
  <c r="IL95" i="6"/>
  <c r="IL111" i="6"/>
  <c r="IL161" i="6"/>
  <c r="IL164" i="6"/>
  <c r="Y153" i="6"/>
  <c r="Y105" i="6"/>
  <c r="Y111" i="6"/>
  <c r="Y167" i="6"/>
  <c r="Y170" i="6"/>
  <c r="Y191" i="6"/>
  <c r="BG81" i="6"/>
  <c r="BG131" i="6"/>
  <c r="BG221" i="6"/>
  <c r="BX102" i="6"/>
  <c r="BX130" i="6"/>
  <c r="BX142" i="6"/>
  <c r="BX185" i="6"/>
  <c r="BX194" i="6"/>
  <c r="BX197" i="6"/>
  <c r="CO175" i="6"/>
  <c r="CO187" i="6"/>
  <c r="CO199" i="6"/>
  <c r="CO206" i="6"/>
  <c r="CO209" i="6"/>
  <c r="CO212" i="6"/>
  <c r="EN93" i="6"/>
  <c r="EN100" i="6"/>
  <c r="EN103" i="6"/>
  <c r="EN109" i="6"/>
  <c r="FV105" i="6"/>
  <c r="FV161" i="6"/>
  <c r="FV170" i="6"/>
  <c r="FV223" i="6"/>
  <c r="FV226" i="6"/>
  <c r="FV235" i="6"/>
  <c r="FV238" i="6"/>
  <c r="FV244" i="6"/>
  <c r="GM71" i="6"/>
  <c r="GM74" i="6"/>
  <c r="GM77" i="6"/>
  <c r="HD85" i="6"/>
  <c r="HD97" i="6"/>
  <c r="HD131" i="6"/>
  <c r="HU69" i="6"/>
  <c r="HU72" i="6"/>
  <c r="HU75" i="6"/>
  <c r="IL232" i="6"/>
  <c r="Y199" i="6"/>
  <c r="AP101" i="6"/>
  <c r="AP110" i="6"/>
  <c r="AP129" i="6"/>
  <c r="AP138" i="6"/>
  <c r="AP141" i="6"/>
  <c r="BG70" i="6"/>
  <c r="BG76" i="6"/>
  <c r="BG82" i="6"/>
  <c r="BG97" i="6"/>
  <c r="BG125" i="6"/>
  <c r="CO101" i="6"/>
  <c r="CO104" i="6"/>
  <c r="CO110" i="6"/>
  <c r="CO163" i="6"/>
  <c r="DF149" i="6"/>
  <c r="DF152" i="6"/>
  <c r="EN85" i="6"/>
  <c r="EN88" i="6"/>
  <c r="EN91" i="6"/>
  <c r="FV93" i="6"/>
  <c r="GM141" i="6"/>
  <c r="GM145" i="6"/>
  <c r="GM167" i="6"/>
  <c r="GM191" i="6"/>
  <c r="HU131" i="6"/>
  <c r="HU134" i="6"/>
  <c r="HU137" i="6"/>
  <c r="HU140" i="6"/>
  <c r="HU149" i="6"/>
  <c r="IL99" i="6"/>
  <c r="IL121" i="6"/>
  <c r="IL227" i="6"/>
  <c r="Y81" i="6"/>
  <c r="Y223" i="6"/>
  <c r="Y229" i="6"/>
  <c r="Y247" i="6"/>
  <c r="AP95" i="6"/>
  <c r="BG101" i="6"/>
  <c r="CO76" i="6"/>
  <c r="DF109" i="6"/>
  <c r="DW120" i="6"/>
  <c r="DW123" i="6"/>
  <c r="EN70" i="6"/>
  <c r="EN73" i="6"/>
  <c r="EN76" i="6"/>
  <c r="EN79" i="6"/>
  <c r="FE72" i="6"/>
  <c r="FE78" i="6"/>
  <c r="FV69" i="6"/>
  <c r="FV72" i="6"/>
  <c r="FV75" i="6"/>
  <c r="FV78" i="6"/>
  <c r="FV81" i="6"/>
  <c r="GM161" i="6"/>
  <c r="IL87" i="6"/>
  <c r="IL174" i="6"/>
  <c r="IL180" i="6"/>
  <c r="IL186" i="6"/>
  <c r="IL192" i="6"/>
  <c r="IL198" i="6"/>
  <c r="IL242" i="6"/>
  <c r="HU116" i="6"/>
  <c r="HU119" i="6"/>
  <c r="HU215" i="6"/>
  <c r="HU240" i="6"/>
  <c r="HU243" i="6"/>
  <c r="IL75" i="6"/>
  <c r="IL81" i="6"/>
  <c r="IL109" i="6"/>
  <c r="IL115" i="6"/>
  <c r="IL165" i="6"/>
  <c r="IL168" i="6"/>
  <c r="IL236" i="6"/>
  <c r="Y131" i="6"/>
  <c r="Y195" i="6"/>
  <c r="BG181" i="6"/>
  <c r="BG196" i="6"/>
  <c r="BG246" i="6"/>
  <c r="BX106" i="6"/>
  <c r="BX183" i="6"/>
  <c r="BX195" i="6"/>
  <c r="DF125" i="6"/>
  <c r="EN160" i="6"/>
  <c r="EN163" i="6"/>
  <c r="FE97" i="6"/>
  <c r="GM121" i="6"/>
  <c r="GM213" i="6"/>
  <c r="HU246" i="6"/>
  <c r="Y217" i="6"/>
  <c r="BG74" i="6"/>
  <c r="BG163" i="6"/>
  <c r="BG172" i="6"/>
  <c r="BX94" i="6"/>
  <c r="BX159" i="6"/>
  <c r="BX171" i="6"/>
  <c r="BX214" i="6"/>
  <c r="BX236" i="6"/>
  <c r="DF153" i="6"/>
  <c r="DW72" i="6"/>
  <c r="EN141" i="6"/>
  <c r="GM195" i="6"/>
  <c r="GM201" i="6"/>
  <c r="GM205" i="6"/>
  <c r="GM211" i="6"/>
  <c r="GM214" i="6"/>
  <c r="HD114" i="6"/>
  <c r="HD126" i="6"/>
  <c r="IL234" i="6"/>
  <c r="Y117" i="6"/>
  <c r="Y207" i="6"/>
  <c r="Y216" i="6"/>
  <c r="AP73" i="6"/>
  <c r="AP79" i="6"/>
  <c r="BG69" i="6"/>
  <c r="BG75" i="6"/>
  <c r="BG100" i="6"/>
  <c r="Y168" i="6"/>
  <c r="Y87" i="6"/>
  <c r="Y144" i="6"/>
  <c r="Y171" i="6"/>
  <c r="AP91" i="6"/>
  <c r="Y69" i="6"/>
  <c r="Y72" i="6"/>
  <c r="Y75" i="6"/>
  <c r="Y78" i="6"/>
  <c r="Y96" i="6"/>
  <c r="Y99" i="6"/>
  <c r="Y120" i="6"/>
  <c r="Y135" i="6"/>
  <c r="Y147" i="6"/>
  <c r="Y183" i="6"/>
  <c r="Y192" i="6"/>
  <c r="Y232" i="6"/>
  <c r="Y238" i="6"/>
  <c r="Y244" i="6"/>
  <c r="AP70" i="6"/>
  <c r="AP76" i="6"/>
  <c r="AP150" i="6"/>
  <c r="AP153" i="6"/>
  <c r="AP169" i="6"/>
  <c r="BG245" i="6"/>
  <c r="DW76" i="6"/>
  <c r="BG73" i="6"/>
  <c r="Y85" i="6"/>
  <c r="Y91" i="6"/>
  <c r="Y100" i="6"/>
  <c r="Y103" i="6"/>
  <c r="Y115" i="6"/>
  <c r="Y141" i="6"/>
  <c r="Y145" i="6"/>
  <c r="Y148" i="6"/>
  <c r="Y151" i="6"/>
  <c r="CO74" i="6"/>
  <c r="Y189" i="6"/>
  <c r="Y70" i="6"/>
  <c r="Y73" i="6"/>
  <c r="Y76" i="6"/>
  <c r="Y79" i="6"/>
  <c r="Y97" i="6"/>
  <c r="Y121" i="6"/>
  <c r="Y124" i="6"/>
  <c r="Y127" i="6"/>
  <c r="Y133" i="6"/>
  <c r="Y139" i="6"/>
  <c r="Y181" i="6"/>
  <c r="Y201" i="6"/>
  <c r="Y211" i="6"/>
  <c r="Y221" i="6"/>
  <c r="Y236" i="6"/>
  <c r="Y242" i="6"/>
  <c r="AP74" i="6"/>
  <c r="AP145" i="6"/>
  <c r="AP157" i="6"/>
  <c r="BG79" i="6"/>
  <c r="Y109" i="6"/>
  <c r="Y157" i="6"/>
  <c r="Y161" i="6"/>
  <c r="Y187" i="6"/>
  <c r="Y193" i="6"/>
  <c r="Y196" i="6"/>
  <c r="AP87" i="6"/>
  <c r="AP90" i="6"/>
  <c r="AP99" i="6"/>
  <c r="AP105" i="6"/>
  <c r="AP133" i="6"/>
  <c r="BG243" i="6"/>
  <c r="Y93" i="6"/>
  <c r="Y205" i="6"/>
  <c r="Y86" i="6"/>
  <c r="Y101" i="6"/>
  <c r="Y146" i="6"/>
  <c r="Y149" i="6"/>
  <c r="Y209" i="6"/>
  <c r="AP121" i="6"/>
  <c r="AP174" i="6"/>
  <c r="AP177" i="6"/>
  <c r="AP186" i="6"/>
  <c r="AP189" i="6"/>
  <c r="AP198" i="6"/>
  <c r="AP201" i="6"/>
  <c r="AP205" i="6"/>
  <c r="AP217" i="6"/>
  <c r="AP230" i="6"/>
  <c r="AP242" i="6"/>
  <c r="Y71" i="6"/>
  <c r="Y74" i="6"/>
  <c r="Y122" i="6"/>
  <c r="Y125" i="6"/>
  <c r="Y185" i="6"/>
  <c r="Y194" i="6"/>
  <c r="Y215" i="6"/>
  <c r="Y219" i="6"/>
  <c r="Y228" i="6"/>
  <c r="Y240" i="6"/>
  <c r="Y246" i="6"/>
  <c r="AP72" i="6"/>
  <c r="AP78" i="6"/>
  <c r="AP93" i="6"/>
  <c r="AP146" i="6"/>
  <c r="AP162" i="6"/>
  <c r="AP165" i="6"/>
  <c r="BG185" i="6"/>
  <c r="CO78" i="6"/>
  <c r="Y110" i="6"/>
  <c r="Y159" i="6"/>
  <c r="Y225" i="6"/>
  <c r="Y237" i="6"/>
  <c r="Y243" i="6"/>
  <c r="AP85" i="6"/>
  <c r="AP88" i="6"/>
  <c r="AP100" i="6"/>
  <c r="AP103" i="6"/>
  <c r="AP109" i="6"/>
  <c r="AP131" i="6"/>
  <c r="BG72" i="6"/>
  <c r="BG78" i="6"/>
  <c r="BG161" i="6"/>
  <c r="EN95" i="6"/>
  <c r="EN135" i="6"/>
  <c r="DF75" i="6"/>
  <c r="DF129" i="6"/>
  <c r="DF171" i="6"/>
  <c r="DW69" i="6"/>
  <c r="EN161" i="6"/>
  <c r="EN185" i="6"/>
  <c r="GM107" i="6"/>
  <c r="GM165" i="6"/>
  <c r="HD91" i="6"/>
  <c r="HU81" i="6"/>
  <c r="HU105" i="6"/>
  <c r="HU141" i="6"/>
  <c r="HU145" i="6"/>
  <c r="HU148" i="6"/>
  <c r="HU151" i="6"/>
  <c r="HU219" i="6"/>
  <c r="IL93" i="6"/>
  <c r="IL105" i="6"/>
  <c r="IL205" i="6"/>
  <c r="IL211" i="6"/>
  <c r="IL217" i="6"/>
  <c r="IL221" i="6"/>
  <c r="AP114" i="6"/>
  <c r="AP117" i="6"/>
  <c r="AP126" i="6"/>
  <c r="AP210" i="6"/>
  <c r="AP213" i="6"/>
  <c r="AP229" i="6"/>
  <c r="AP241" i="6"/>
  <c r="BG226" i="6"/>
  <c r="BX70" i="6"/>
  <c r="BX73" i="6"/>
  <c r="BX76" i="6"/>
  <c r="BX82" i="6"/>
  <c r="BX122" i="6"/>
  <c r="BX125" i="6"/>
  <c r="CO86" i="6"/>
  <c r="CO228" i="6"/>
  <c r="CO240" i="6"/>
  <c r="CO243" i="6"/>
  <c r="CO246" i="6"/>
  <c r="DF81" i="6"/>
  <c r="DF111" i="6"/>
  <c r="DF147" i="6"/>
  <c r="DF163" i="6"/>
  <c r="DF169" i="6"/>
  <c r="DF175" i="6"/>
  <c r="DF187" i="6"/>
  <c r="DF193" i="6"/>
  <c r="DF202" i="6"/>
  <c r="DF206" i="6"/>
  <c r="DF215" i="6"/>
  <c r="DF222" i="6"/>
  <c r="DF234" i="6"/>
  <c r="DF246" i="6"/>
  <c r="DW145" i="6"/>
  <c r="DW157" i="6"/>
  <c r="DW176" i="6"/>
  <c r="DW200" i="6"/>
  <c r="DW204" i="6"/>
  <c r="DW216" i="6"/>
  <c r="EN97" i="6"/>
  <c r="EN112" i="6"/>
  <c r="EN115" i="6"/>
  <c r="EN139" i="6"/>
  <c r="FE190" i="6"/>
  <c r="FE202" i="6"/>
  <c r="GM129" i="6"/>
  <c r="GM135" i="6"/>
  <c r="GM147" i="6"/>
  <c r="GM153" i="6"/>
  <c r="GM160" i="6"/>
  <c r="GM163" i="6"/>
  <c r="GM166" i="6"/>
  <c r="GM189" i="6"/>
  <c r="HD175" i="6"/>
  <c r="HD181" i="6"/>
  <c r="HD187" i="6"/>
  <c r="HD193" i="6"/>
  <c r="HD199" i="6"/>
  <c r="HD222" i="6"/>
  <c r="HD234" i="6"/>
  <c r="HD246" i="6"/>
  <c r="HU115" i="6"/>
  <c r="HU133" i="6"/>
  <c r="HU139" i="6"/>
  <c r="HU170" i="6"/>
  <c r="HU194" i="6"/>
  <c r="HU207" i="6"/>
  <c r="IL85" i="6"/>
  <c r="IL88" i="6"/>
  <c r="IL100" i="6"/>
  <c r="IL117" i="6"/>
  <c r="IL208" i="6"/>
  <c r="AP170" i="6"/>
  <c r="BG95" i="6"/>
  <c r="BG174" i="6"/>
  <c r="BG229" i="6"/>
  <c r="BG235" i="6"/>
  <c r="BG238" i="6"/>
  <c r="BX147" i="6"/>
  <c r="CO69" i="6"/>
  <c r="CO80" i="6"/>
  <c r="CO120" i="6"/>
  <c r="DF99" i="6"/>
  <c r="DF105" i="6"/>
  <c r="DF123" i="6"/>
  <c r="DF130" i="6"/>
  <c r="DF145" i="6"/>
  <c r="DW84" i="6"/>
  <c r="DW87" i="6"/>
  <c r="DW96" i="6"/>
  <c r="DW99" i="6"/>
  <c r="DW108" i="6"/>
  <c r="DW111" i="6"/>
  <c r="DW229" i="6"/>
  <c r="DW241" i="6"/>
  <c r="DW244" i="6"/>
  <c r="EN149" i="6"/>
  <c r="EN155" i="6"/>
  <c r="FE71" i="6"/>
  <c r="FE101" i="6"/>
  <c r="FE129" i="6"/>
  <c r="FE141" i="6"/>
  <c r="FE153" i="6"/>
  <c r="FE206" i="6"/>
  <c r="FE225" i="6"/>
  <c r="FE237" i="6"/>
  <c r="FE246" i="6"/>
  <c r="FV177" i="6"/>
  <c r="FV189" i="6"/>
  <c r="FV201" i="6"/>
  <c r="GM87" i="6"/>
  <c r="GM181" i="6"/>
  <c r="GM187" i="6"/>
  <c r="GM190" i="6"/>
  <c r="GM221" i="6"/>
  <c r="HD71" i="6"/>
  <c r="HD77" i="6"/>
  <c r="HD86" i="6"/>
  <c r="HD150" i="6"/>
  <c r="HD163" i="6"/>
  <c r="HD169" i="6"/>
  <c r="HU85" i="6"/>
  <c r="HU91" i="6"/>
  <c r="HU121" i="6"/>
  <c r="HU197" i="6"/>
  <c r="HU229" i="6"/>
  <c r="IL70" i="6"/>
  <c r="IL73" i="6"/>
  <c r="IL76" i="6"/>
  <c r="IL79" i="6"/>
  <c r="IL91" i="6"/>
  <c r="IL97" i="6"/>
  <c r="IL103" i="6"/>
  <c r="IL123" i="6"/>
  <c r="IL133" i="6"/>
  <c r="IL136" i="6"/>
  <c r="IL139" i="6"/>
  <c r="IL145" i="6"/>
  <c r="IL151" i="6"/>
  <c r="IL157" i="6"/>
  <c r="IL166" i="6"/>
  <c r="IL175" i="6"/>
  <c r="IL193" i="6"/>
  <c r="IL199" i="6"/>
  <c r="IL214" i="6"/>
  <c r="IL224" i="6"/>
  <c r="BG159" i="6"/>
  <c r="BG165" i="6"/>
  <c r="BG168" i="6"/>
  <c r="BG171" i="6"/>
  <c r="BG183" i="6"/>
  <c r="BG189" i="6"/>
  <c r="BG192" i="6"/>
  <c r="BG195" i="6"/>
  <c r="BX101" i="6"/>
  <c r="BX110" i="6"/>
  <c r="BX178" i="6"/>
  <c r="BX190" i="6"/>
  <c r="BX202" i="6"/>
  <c r="CO151" i="6"/>
  <c r="CO176" i="6"/>
  <c r="CO185" i="6"/>
  <c r="CO194" i="6"/>
  <c r="CO200" i="6"/>
  <c r="DF70" i="6"/>
  <c r="DF73" i="6"/>
  <c r="DF76" i="6"/>
  <c r="DF82" i="6"/>
  <c r="DF115" i="6"/>
  <c r="DF121" i="6"/>
  <c r="DF139" i="6"/>
  <c r="DF154" i="6"/>
  <c r="DW75" i="6"/>
  <c r="EN116" i="6"/>
  <c r="EN131" i="6"/>
  <c r="EN140" i="6"/>
  <c r="EN165" i="6"/>
  <c r="EN177" i="6"/>
  <c r="EN183" i="6"/>
  <c r="EN189" i="6"/>
  <c r="FE74" i="6"/>
  <c r="FE107" i="6"/>
  <c r="FV100" i="6"/>
  <c r="FV112" i="6"/>
  <c r="FV134" i="6"/>
  <c r="FV137" i="6"/>
  <c r="FV146" i="6"/>
  <c r="FV149" i="6"/>
  <c r="FV165" i="6"/>
  <c r="GM99" i="6"/>
  <c r="GM105" i="6"/>
  <c r="GM111" i="6"/>
  <c r="GM123" i="6"/>
  <c r="GM172" i="6"/>
  <c r="GM175" i="6"/>
  <c r="GM227" i="6"/>
  <c r="GM242" i="6"/>
  <c r="GM245" i="6"/>
  <c r="HD74" i="6"/>
  <c r="HD89" i="6"/>
  <c r="HD95" i="6"/>
  <c r="HD138" i="6"/>
  <c r="HU70" i="6"/>
  <c r="HU73" i="6"/>
  <c r="HU76" i="6"/>
  <c r="HU79" i="6"/>
  <c r="HU97" i="6"/>
  <c r="HU100" i="6"/>
  <c r="HU103" i="6"/>
  <c r="HU109" i="6"/>
  <c r="HU124" i="6"/>
  <c r="HU127" i="6"/>
  <c r="HU223" i="6"/>
  <c r="HU238" i="6"/>
  <c r="HU241" i="6"/>
  <c r="HU244" i="6"/>
  <c r="IL118" i="6"/>
  <c r="IL154" i="6"/>
  <c r="IL230" i="6"/>
  <c r="BG71" i="6"/>
  <c r="BG99" i="6"/>
  <c r="BG117" i="6"/>
  <c r="BG120" i="6"/>
  <c r="BG123" i="6"/>
  <c r="BG144" i="6"/>
  <c r="BG147" i="6"/>
  <c r="BG198" i="6"/>
  <c r="BG205" i="6"/>
  <c r="BG241" i="6"/>
  <c r="BG247" i="6"/>
  <c r="BX86" i="6"/>
  <c r="BX166" i="6"/>
  <c r="BX206" i="6"/>
  <c r="BX209" i="6"/>
  <c r="BX219" i="6"/>
  <c r="BX231" i="6"/>
  <c r="BX246" i="6"/>
  <c r="CO75" i="6"/>
  <c r="CO108" i="6"/>
  <c r="CO139" i="6"/>
  <c r="CO161" i="6"/>
  <c r="CO164" i="6"/>
  <c r="CO170" i="6"/>
  <c r="CO216" i="6"/>
  <c r="DF79" i="6"/>
  <c r="DF91" i="6"/>
  <c r="DF97" i="6"/>
  <c r="DF106" i="6"/>
  <c r="DF151" i="6"/>
  <c r="DF176" i="6"/>
  <c r="DW121" i="6"/>
  <c r="EN71" i="6"/>
  <c r="EN74" i="6"/>
  <c r="EN101" i="6"/>
  <c r="EN125" i="6"/>
  <c r="EN171" i="6"/>
  <c r="EN195" i="6"/>
  <c r="EN201" i="6"/>
  <c r="EN214" i="6"/>
  <c r="EN217" i="6"/>
  <c r="FE87" i="6"/>
  <c r="FE117" i="6"/>
  <c r="FV70" i="6"/>
  <c r="FV73" i="6"/>
  <c r="FV76" i="6"/>
  <c r="FV79" i="6"/>
  <c r="FV88" i="6"/>
  <c r="FV230" i="6"/>
  <c r="FV242" i="6"/>
  <c r="GM72" i="6"/>
  <c r="GM75" i="6"/>
  <c r="GM78" i="6"/>
  <c r="GM81" i="6"/>
  <c r="GM196" i="6"/>
  <c r="HU146" i="6"/>
  <c r="HU155" i="6"/>
  <c r="HU159" i="6"/>
  <c r="HU183" i="6"/>
  <c r="HU213" i="6"/>
  <c r="HU247" i="6"/>
  <c r="IL172" i="6"/>
  <c r="BG87" i="6"/>
  <c r="BG93" i="6"/>
  <c r="BG96" i="6"/>
  <c r="BG102" i="6"/>
  <c r="BG126" i="6"/>
  <c r="BG135" i="6"/>
  <c r="BG141" i="6"/>
  <c r="BG150" i="6"/>
  <c r="BG211" i="6"/>
  <c r="BX71" i="6"/>
  <c r="BX74" i="6"/>
  <c r="BX77" i="6"/>
  <c r="BX114" i="6"/>
  <c r="BX126" i="6"/>
  <c r="CO235" i="6"/>
  <c r="CO244" i="6"/>
  <c r="DF103" i="6"/>
  <c r="DF127" i="6"/>
  <c r="DF161" i="6"/>
  <c r="DF167" i="6"/>
  <c r="DF191" i="6"/>
  <c r="DF210" i="6"/>
  <c r="DF226" i="6"/>
  <c r="DF238" i="6"/>
  <c r="DW180" i="6"/>
  <c r="DW192" i="6"/>
  <c r="EN107" i="6"/>
  <c r="EN205" i="6"/>
  <c r="FV122" i="6"/>
  <c r="FV125" i="6"/>
  <c r="GM93" i="6"/>
  <c r="GM115" i="6"/>
  <c r="GM118" i="6"/>
  <c r="GM133" i="6"/>
  <c r="GM136" i="6"/>
  <c r="GM139" i="6"/>
  <c r="GM142" i="6"/>
  <c r="GM148" i="6"/>
  <c r="GM151" i="6"/>
  <c r="GM157" i="6"/>
  <c r="GM199" i="6"/>
  <c r="GM209" i="6"/>
  <c r="IL206" i="6"/>
  <c r="IL212" i="6"/>
  <c r="BG111" i="6"/>
  <c r="BG178" i="6"/>
  <c r="BG217" i="6"/>
  <c r="BX154" i="6"/>
  <c r="CO115" i="6"/>
  <c r="CO127" i="6"/>
  <c r="DF185" i="6"/>
  <c r="DW73" i="6"/>
  <c r="DW85" i="6"/>
  <c r="DW97" i="6"/>
  <c r="DW109" i="6"/>
  <c r="DW159" i="6"/>
  <c r="DW168" i="6"/>
  <c r="DW171" i="6"/>
  <c r="DW221" i="6"/>
  <c r="DW242" i="6"/>
  <c r="EN129" i="6"/>
  <c r="EN147" i="6"/>
  <c r="EN153" i="6"/>
  <c r="FE69" i="6"/>
  <c r="FE75" i="6"/>
  <c r="FE81" i="6"/>
  <c r="FE99" i="6"/>
  <c r="FE105" i="6"/>
  <c r="FE130" i="6"/>
  <c r="FE213" i="6"/>
  <c r="FE226" i="6"/>
  <c r="FE238" i="6"/>
  <c r="HD69" i="6"/>
  <c r="HD75" i="6"/>
  <c r="HD87" i="6"/>
  <c r="HD102" i="6"/>
  <c r="HD145" i="6"/>
  <c r="HD151" i="6"/>
  <c r="HD157" i="6"/>
  <c r="HD167" i="6"/>
  <c r="HU89" i="6"/>
  <c r="HU92" i="6"/>
  <c r="HU122" i="6"/>
  <c r="HU171" i="6"/>
  <c r="HU195" i="6"/>
  <c r="HU201" i="6"/>
  <c r="HU217" i="6"/>
  <c r="HU221" i="6"/>
  <c r="HU227" i="6"/>
  <c r="IL92" i="6"/>
  <c r="IL104" i="6"/>
  <c r="IL127" i="6"/>
  <c r="IL131" i="6"/>
  <c r="IL137" i="6"/>
  <c r="IL149" i="6"/>
  <c r="IL155" i="6"/>
  <c r="IL159" i="6"/>
  <c r="GM100" i="6"/>
  <c r="GM103" i="6"/>
  <c r="GM109" i="6"/>
  <c r="GM112" i="6"/>
  <c r="GM124" i="6"/>
  <c r="GM127" i="6"/>
  <c r="GM170" i="6"/>
  <c r="GM179" i="6"/>
  <c r="GM185" i="6"/>
  <c r="GM243" i="6"/>
  <c r="GM246" i="6"/>
  <c r="HD72" i="6"/>
  <c r="HD78" i="6"/>
  <c r="HD81" i="6"/>
  <c r="HD133" i="6"/>
  <c r="HD139" i="6"/>
  <c r="HU71" i="6"/>
  <c r="HU74" i="6"/>
  <c r="HU77" i="6"/>
  <c r="HU107" i="6"/>
  <c r="HU165" i="6"/>
  <c r="HU189" i="6"/>
  <c r="HU239" i="6"/>
  <c r="HU242" i="6"/>
  <c r="IL71" i="6"/>
  <c r="IL77" i="6"/>
  <c r="IL152" i="6"/>
  <c r="IL176" i="6"/>
  <c r="IL182" i="6"/>
  <c r="IL194" i="6"/>
  <c r="IL200" i="6"/>
  <c r="IL228" i="6"/>
  <c r="BG105" i="6"/>
  <c r="BG124" i="6"/>
  <c r="BG130" i="6"/>
  <c r="BG148" i="6"/>
  <c r="BG153" i="6"/>
  <c r="BG175" i="6"/>
  <c r="BG187" i="6"/>
  <c r="BG202" i="6"/>
  <c r="BG209" i="6"/>
  <c r="BG219" i="6"/>
  <c r="BX90" i="6"/>
  <c r="BX161" i="6"/>
  <c r="BX170" i="6"/>
  <c r="BX207" i="6"/>
  <c r="BX226" i="6"/>
  <c r="BX238" i="6"/>
  <c r="BX244" i="6"/>
  <c r="CO103" i="6"/>
  <c r="CO140" i="6"/>
  <c r="CO211" i="6"/>
  <c r="DF95" i="6"/>
  <c r="DF104" i="6"/>
  <c r="DF177" i="6"/>
  <c r="EN69" i="6"/>
  <c r="EN72" i="6"/>
  <c r="EN75" i="6"/>
  <c r="EN78" i="6"/>
  <c r="EN81" i="6"/>
  <c r="EN99" i="6"/>
  <c r="EN105" i="6"/>
  <c r="EN123" i="6"/>
  <c r="EN169" i="6"/>
  <c r="EN172" i="6"/>
  <c r="EN181" i="6"/>
  <c r="EN193" i="6"/>
  <c r="EN196" i="6"/>
  <c r="EN222" i="6"/>
  <c r="EN228" i="6"/>
  <c r="EN234" i="6"/>
  <c r="EN240" i="6"/>
  <c r="EN246" i="6"/>
  <c r="FE85" i="6"/>
  <c r="FE88" i="6"/>
  <c r="FV71" i="6"/>
  <c r="FV74" i="6"/>
  <c r="FV77" i="6"/>
  <c r="FV86" i="6"/>
  <c r="FV89" i="6"/>
  <c r="FV240" i="6"/>
  <c r="FV243" i="6"/>
  <c r="FV246" i="6"/>
  <c r="GM70" i="6"/>
  <c r="GM73" i="6"/>
  <c r="GM76" i="6"/>
  <c r="GM79" i="6"/>
  <c r="GM194" i="6"/>
  <c r="GM197" i="6"/>
  <c r="GM207" i="6"/>
  <c r="GM210" i="6"/>
  <c r="HD115" i="6"/>
  <c r="HD121" i="6"/>
  <c r="HD127" i="6"/>
  <c r="HU101" i="6"/>
  <c r="HU125" i="6"/>
  <c r="HU147" i="6"/>
  <c r="HU163" i="6"/>
  <c r="HU175" i="6"/>
  <c r="HU181" i="6"/>
  <c r="HU187" i="6"/>
  <c r="IL162" i="6"/>
  <c r="IL170" i="6"/>
  <c r="AP97" i="6"/>
  <c r="AP122" i="6"/>
  <c r="AP181" i="6"/>
  <c r="AP193" i="6"/>
  <c r="AP206" i="6"/>
  <c r="AP222" i="6"/>
  <c r="AP225" i="6"/>
  <c r="AP234" i="6"/>
  <c r="AP240" i="6"/>
  <c r="AP246" i="6"/>
  <c r="BG85" i="6"/>
  <c r="BG106" i="6"/>
  <c r="BG115" i="6"/>
  <c r="BG133" i="6"/>
  <c r="BG154" i="6"/>
  <c r="BG169" i="6"/>
  <c r="BG193" i="6"/>
  <c r="BG215" i="6"/>
  <c r="BG222" i="6"/>
  <c r="BG225" i="6"/>
  <c r="BX69" i="6"/>
  <c r="BX72" i="6"/>
  <c r="BX75" i="6"/>
  <c r="BX78" i="6"/>
  <c r="BX118" i="6"/>
  <c r="CO70" i="6"/>
  <c r="CO91" i="6"/>
  <c r="CO221" i="6"/>
  <c r="CO242" i="6"/>
  <c r="CO245" i="6"/>
  <c r="DF131" i="6"/>
  <c r="DF159" i="6"/>
  <c r="DF162" i="6"/>
  <c r="DF165" i="6"/>
  <c r="DF183" i="6"/>
  <c r="DF186" i="6"/>
  <c r="DF189" i="6"/>
  <c r="DF198" i="6"/>
  <c r="DF214" i="6"/>
  <c r="DW71" i="6"/>
  <c r="DW144" i="6"/>
  <c r="DW147" i="6"/>
  <c r="DW156" i="6"/>
  <c r="DW212" i="6"/>
  <c r="FE177" i="6"/>
  <c r="FE189" i="6"/>
  <c r="FE201" i="6"/>
  <c r="FV117" i="6"/>
  <c r="GM146" i="6"/>
  <c r="GM149" i="6"/>
  <c r="GM159" i="6"/>
  <c r="GM237" i="6"/>
  <c r="HD82" i="6"/>
  <c r="HD174" i="6"/>
  <c r="HD186" i="6"/>
  <c r="HD198" i="6"/>
  <c r="HD205" i="6"/>
  <c r="HD211" i="6"/>
  <c r="HD217" i="6"/>
  <c r="HD230" i="6"/>
  <c r="HU135" i="6"/>
  <c r="HU153" i="6"/>
  <c r="HU169" i="6"/>
  <c r="HU172" i="6"/>
  <c r="HU193" i="6"/>
  <c r="HU196" i="6"/>
  <c r="HU199" i="6"/>
  <c r="HU209" i="6"/>
  <c r="HU212" i="6"/>
  <c r="IL204" i="6"/>
  <c r="IL210" i="6"/>
  <c r="BG91" i="6"/>
  <c r="BG103" i="6"/>
  <c r="BG109" i="6"/>
  <c r="BG121" i="6"/>
  <c r="BG127" i="6"/>
  <c r="BG139" i="6"/>
  <c r="BG145" i="6"/>
  <c r="BG151" i="6"/>
  <c r="BG157" i="6"/>
  <c r="BG199" i="6"/>
  <c r="BG231" i="6"/>
  <c r="BG237" i="6"/>
  <c r="BX146" i="6"/>
  <c r="BX149" i="6"/>
  <c r="CO71" i="6"/>
  <c r="CO79" i="6"/>
  <c r="CO116" i="6"/>
  <c r="CO122" i="6"/>
  <c r="CO125" i="6"/>
  <c r="DF155" i="6"/>
  <c r="DW132" i="6"/>
  <c r="DW135" i="6"/>
  <c r="DW240" i="6"/>
  <c r="DW243" i="6"/>
  <c r="DW246" i="6"/>
  <c r="EN145" i="6"/>
  <c r="EN148" i="6"/>
  <c r="EN151" i="6"/>
  <c r="EN199" i="6"/>
  <c r="FE73" i="6"/>
  <c r="FE79" i="6"/>
  <c r="FE91" i="6"/>
  <c r="FE94" i="6"/>
  <c r="FE103" i="6"/>
  <c r="FE109" i="6"/>
  <c r="FE165" i="6"/>
  <c r="FE214" i="6"/>
  <c r="FV182" i="6"/>
  <c r="FV185" i="6"/>
  <c r="FV194" i="6"/>
  <c r="FV197" i="6"/>
  <c r="GM131" i="6"/>
  <c r="GM137" i="6"/>
  <c r="GM155" i="6"/>
  <c r="GM177" i="6"/>
  <c r="GM183" i="6"/>
  <c r="GM220" i="6"/>
  <c r="GM223" i="6"/>
  <c r="GM229" i="6"/>
  <c r="GM235" i="6"/>
  <c r="GM238" i="6"/>
  <c r="HD73" i="6"/>
  <c r="HD79" i="6"/>
  <c r="HD103" i="6"/>
  <c r="HD109" i="6"/>
  <c r="HD155" i="6"/>
  <c r="HD162" i="6"/>
  <c r="HU87" i="6"/>
  <c r="HU117" i="6"/>
  <c r="HU129" i="6"/>
  <c r="HU225" i="6"/>
  <c r="HU231" i="6"/>
  <c r="IL125" i="6"/>
  <c r="IL129" i="6"/>
  <c r="IL135" i="6"/>
  <c r="IL141" i="6"/>
  <c r="IL144" i="6"/>
  <c r="IL147" i="6"/>
  <c r="IL153" i="6"/>
  <c r="IL216" i="6"/>
  <c r="IL220" i="6"/>
  <c r="IL226" i="6"/>
  <c r="GM69" i="6"/>
  <c r="IL82" i="6"/>
  <c r="IL122" i="6"/>
  <c r="IL94" i="6"/>
  <c r="IL114" i="6"/>
  <c r="IL177" i="6"/>
  <c r="IL183" i="6"/>
  <c r="IL189" i="6"/>
  <c r="IL195" i="6"/>
  <c r="IL201" i="6"/>
  <c r="IL235" i="6"/>
  <c r="IL243" i="6"/>
  <c r="IL106" i="6"/>
  <c r="IL80" i="6"/>
  <c r="IL78" i="6"/>
  <c r="IL90" i="6"/>
  <c r="IL102" i="6"/>
  <c r="IL112" i="6"/>
  <c r="IL181" i="6"/>
  <c r="IL187" i="6"/>
  <c r="IL134" i="6"/>
  <c r="IL142" i="6"/>
  <c r="IL239" i="6"/>
  <c r="IL247" i="6"/>
  <c r="IL110" i="6"/>
  <c r="IL209" i="6"/>
  <c r="IL215" i="6"/>
  <c r="IL219" i="6"/>
  <c r="IL225" i="6"/>
  <c r="IL231" i="6"/>
  <c r="IL74" i="6"/>
  <c r="IL86" i="6"/>
  <c r="IL132" i="6"/>
  <c r="IL140" i="6"/>
  <c r="IL179" i="6"/>
  <c r="IL185" i="6"/>
  <c r="IL191" i="6"/>
  <c r="IL197" i="6"/>
  <c r="IL116" i="6"/>
  <c r="IL124" i="6"/>
  <c r="IL148" i="6"/>
  <c r="IL237" i="6"/>
  <c r="IL245" i="6"/>
  <c r="IL72" i="6"/>
  <c r="IL84" i="6"/>
  <c r="IL96" i="6"/>
  <c r="IL108" i="6"/>
  <c r="IL130" i="6"/>
  <c r="IL138" i="6"/>
  <c r="IL146" i="6"/>
  <c r="IL171" i="6"/>
  <c r="IL207" i="6"/>
  <c r="IL213" i="6"/>
  <c r="IL223" i="6"/>
  <c r="IL229" i="6"/>
  <c r="HU96" i="6"/>
  <c r="HU120" i="6"/>
  <c r="HU144" i="6"/>
  <c r="HU168" i="6"/>
  <c r="HU192" i="6"/>
  <c r="HU216" i="6"/>
  <c r="HU94" i="6"/>
  <c r="HU118" i="6"/>
  <c r="HU142" i="6"/>
  <c r="HU166" i="6"/>
  <c r="HU190" i="6"/>
  <c r="HU214" i="6"/>
  <c r="HU236" i="6"/>
  <c r="HU234" i="6"/>
  <c r="HU90" i="6"/>
  <c r="HU114" i="6"/>
  <c r="HU138" i="6"/>
  <c r="HU162" i="6"/>
  <c r="HU186" i="6"/>
  <c r="HU210" i="6"/>
  <c r="HU232" i="6"/>
  <c r="HU88" i="6"/>
  <c r="HU112" i="6"/>
  <c r="HU136" i="6"/>
  <c r="HU160" i="6"/>
  <c r="HU184" i="6"/>
  <c r="HU208" i="6"/>
  <c r="HU230" i="6"/>
  <c r="HU86" i="6"/>
  <c r="HU110" i="6"/>
  <c r="HU182" i="6"/>
  <c r="HU206" i="6"/>
  <c r="HU228" i="6"/>
  <c r="HU84" i="6"/>
  <c r="HU108" i="6"/>
  <c r="HU132" i="6"/>
  <c r="HU156" i="6"/>
  <c r="HU180" i="6"/>
  <c r="HU204" i="6"/>
  <c r="HU226" i="6"/>
  <c r="HU82" i="6"/>
  <c r="HU106" i="6"/>
  <c r="HU130" i="6"/>
  <c r="HU154" i="6"/>
  <c r="HU178" i="6"/>
  <c r="HU202" i="6"/>
  <c r="HU224" i="6"/>
  <c r="HU80" i="6"/>
  <c r="HU104" i="6"/>
  <c r="HU152" i="6"/>
  <c r="HU176" i="6"/>
  <c r="HU200" i="6"/>
  <c r="HU222" i="6"/>
  <c r="HU102" i="6"/>
  <c r="HU126" i="6"/>
  <c r="HU150" i="6"/>
  <c r="HU174" i="6"/>
  <c r="HU198" i="6"/>
  <c r="HU220" i="6"/>
  <c r="HD92" i="6"/>
  <c r="HD106" i="6"/>
  <c r="HD118" i="6"/>
  <c r="HD130" i="6"/>
  <c r="HD142" i="6"/>
  <c r="HD154" i="6"/>
  <c r="HD166" i="6"/>
  <c r="HD178" i="6"/>
  <c r="HD190" i="6"/>
  <c r="HD202" i="6"/>
  <c r="HD214" i="6"/>
  <c r="HD226" i="6"/>
  <c r="HD238" i="6"/>
  <c r="HD90" i="6"/>
  <c r="HD99" i="6"/>
  <c r="HD123" i="6"/>
  <c r="HD135" i="6"/>
  <c r="HD147" i="6"/>
  <c r="HD159" i="6"/>
  <c r="HD171" i="6"/>
  <c r="HD183" i="6"/>
  <c r="HD195" i="6"/>
  <c r="HD207" i="6"/>
  <c r="HD219" i="6"/>
  <c r="HD231" i="6"/>
  <c r="HD243" i="6"/>
  <c r="HD111" i="6"/>
  <c r="HD88" i="6"/>
  <c r="HD104" i="6"/>
  <c r="HD116" i="6"/>
  <c r="HD140" i="6"/>
  <c r="HD152" i="6"/>
  <c r="HD164" i="6"/>
  <c r="HD176" i="6"/>
  <c r="HD200" i="6"/>
  <c r="HD212" i="6"/>
  <c r="HD224" i="6"/>
  <c r="HD236" i="6"/>
  <c r="HD107" i="6"/>
  <c r="HD119" i="6"/>
  <c r="HD215" i="6"/>
  <c r="HD227" i="6"/>
  <c r="HD239" i="6"/>
  <c r="HD80" i="6"/>
  <c r="HD100" i="6"/>
  <c r="HD112" i="6"/>
  <c r="HD124" i="6"/>
  <c r="HD136" i="6"/>
  <c r="HD148" i="6"/>
  <c r="HD160" i="6"/>
  <c r="HD172" i="6"/>
  <c r="HD184" i="6"/>
  <c r="HD196" i="6"/>
  <c r="HD208" i="6"/>
  <c r="HD220" i="6"/>
  <c r="HD232" i="6"/>
  <c r="HD244" i="6"/>
  <c r="HD247" i="6"/>
  <c r="HD105" i="6"/>
  <c r="HD117" i="6"/>
  <c r="HD129" i="6"/>
  <c r="HD141" i="6"/>
  <c r="HD153" i="6"/>
  <c r="HD165" i="6"/>
  <c r="HD177" i="6"/>
  <c r="HD189" i="6"/>
  <c r="HD201" i="6"/>
  <c r="HD213" i="6"/>
  <c r="HD225" i="6"/>
  <c r="HD237" i="6"/>
  <c r="HD110" i="6"/>
  <c r="HD122" i="6"/>
  <c r="HD134" i="6"/>
  <c r="HD146" i="6"/>
  <c r="HD170" i="6"/>
  <c r="HD182" i="6"/>
  <c r="HD194" i="6"/>
  <c r="HD206" i="6"/>
  <c r="HD242" i="6"/>
  <c r="HD235" i="6"/>
  <c r="HD96" i="6"/>
  <c r="HD108" i="6"/>
  <c r="HD120" i="6"/>
  <c r="HD132" i="6"/>
  <c r="HD144" i="6"/>
  <c r="HD156" i="6"/>
  <c r="HD168" i="6"/>
  <c r="HD180" i="6"/>
  <c r="HD192" i="6"/>
  <c r="HD204" i="6"/>
  <c r="HD216" i="6"/>
  <c r="HD228" i="6"/>
  <c r="HD240" i="6"/>
  <c r="HD245" i="6"/>
  <c r="HD94" i="6"/>
  <c r="HD101" i="6"/>
  <c r="HD125" i="6"/>
  <c r="HD137" i="6"/>
  <c r="HD149" i="6"/>
  <c r="HD161" i="6"/>
  <c r="HD185" i="6"/>
  <c r="HD197" i="6"/>
  <c r="HD209" i="6"/>
  <c r="HD221" i="6"/>
  <c r="GM96" i="6"/>
  <c r="GM120" i="6"/>
  <c r="GM144" i="6"/>
  <c r="GM168" i="6"/>
  <c r="GM192" i="6"/>
  <c r="GM216" i="6"/>
  <c r="GM240" i="6"/>
  <c r="GM92" i="6"/>
  <c r="GM116" i="6"/>
  <c r="GM140" i="6"/>
  <c r="GM164" i="6"/>
  <c r="GM212" i="6"/>
  <c r="GM236" i="6"/>
  <c r="GM90" i="6"/>
  <c r="GM114" i="6"/>
  <c r="GM138" i="6"/>
  <c r="GM162" i="6"/>
  <c r="GM186" i="6"/>
  <c r="GM88" i="6"/>
  <c r="GM184" i="6"/>
  <c r="GM208" i="6"/>
  <c r="GM232" i="6"/>
  <c r="GM86" i="6"/>
  <c r="GM110" i="6"/>
  <c r="GM134" i="6"/>
  <c r="GM182" i="6"/>
  <c r="GM206" i="6"/>
  <c r="GM230" i="6"/>
  <c r="GM84" i="6"/>
  <c r="GM108" i="6"/>
  <c r="GM132" i="6"/>
  <c r="GM156" i="6"/>
  <c r="GM180" i="6"/>
  <c r="GM204" i="6"/>
  <c r="GM228" i="6"/>
  <c r="GM82" i="6"/>
  <c r="GM106" i="6"/>
  <c r="GM130" i="6"/>
  <c r="GM154" i="6"/>
  <c r="GM178" i="6"/>
  <c r="GM202" i="6"/>
  <c r="GM226" i="6"/>
  <c r="GM80" i="6"/>
  <c r="GM104" i="6"/>
  <c r="GM152" i="6"/>
  <c r="GM176" i="6"/>
  <c r="GM200" i="6"/>
  <c r="GM224" i="6"/>
  <c r="GM102" i="6"/>
  <c r="GM126" i="6"/>
  <c r="GM150" i="6"/>
  <c r="GM174" i="6"/>
  <c r="GM198" i="6"/>
  <c r="GM222" i="6"/>
  <c r="FV124" i="6"/>
  <c r="FV136" i="6"/>
  <c r="FV148" i="6"/>
  <c r="FV160" i="6"/>
  <c r="FV172" i="6"/>
  <c r="FV184" i="6"/>
  <c r="FV196" i="6"/>
  <c r="FV208" i="6"/>
  <c r="FV225" i="6"/>
  <c r="FV237" i="6"/>
  <c r="FV91" i="6"/>
  <c r="FV103" i="6"/>
  <c r="FV115" i="6"/>
  <c r="FV127" i="6"/>
  <c r="FV139" i="6"/>
  <c r="FV151" i="6"/>
  <c r="FV163" i="6"/>
  <c r="FV175" i="6"/>
  <c r="FV187" i="6"/>
  <c r="FV199" i="6"/>
  <c r="FV211" i="6"/>
  <c r="FV228" i="6"/>
  <c r="FV84" i="6"/>
  <c r="FV96" i="6"/>
  <c r="FV108" i="6"/>
  <c r="FV120" i="6"/>
  <c r="FV132" i="6"/>
  <c r="FV144" i="6"/>
  <c r="FV156" i="6"/>
  <c r="FV168" i="6"/>
  <c r="FV180" i="6"/>
  <c r="FV192" i="6"/>
  <c r="FV204" i="6"/>
  <c r="FV216" i="6"/>
  <c r="FV221" i="6"/>
  <c r="FV82" i="6"/>
  <c r="FV94" i="6"/>
  <c r="FV106" i="6"/>
  <c r="FV118" i="6"/>
  <c r="FV130" i="6"/>
  <c r="FV142" i="6"/>
  <c r="FV154" i="6"/>
  <c r="FV166" i="6"/>
  <c r="FV178" i="6"/>
  <c r="FV190" i="6"/>
  <c r="FV202" i="6"/>
  <c r="FV214" i="6"/>
  <c r="FV219" i="6"/>
  <c r="FV231" i="6"/>
  <c r="FV241" i="6"/>
  <c r="FV247" i="6"/>
  <c r="FV80" i="6"/>
  <c r="FV87" i="6"/>
  <c r="FV99" i="6"/>
  <c r="FV111" i="6"/>
  <c r="FV123" i="6"/>
  <c r="FV135" i="6"/>
  <c r="FV147" i="6"/>
  <c r="FV159" i="6"/>
  <c r="FV171" i="6"/>
  <c r="FV183" i="6"/>
  <c r="FV195" i="6"/>
  <c r="FV207" i="6"/>
  <c r="FV224" i="6"/>
  <c r="FV236" i="6"/>
  <c r="FV92" i="6"/>
  <c r="FV104" i="6"/>
  <c r="FV116" i="6"/>
  <c r="FV140" i="6"/>
  <c r="FV152" i="6"/>
  <c r="FV164" i="6"/>
  <c r="FV176" i="6"/>
  <c r="FV200" i="6"/>
  <c r="FV212" i="6"/>
  <c r="FV229" i="6"/>
  <c r="FV85" i="6"/>
  <c r="FV97" i="6"/>
  <c r="FV109" i="6"/>
  <c r="FV121" i="6"/>
  <c r="FV133" i="6"/>
  <c r="FV145" i="6"/>
  <c r="FV157" i="6"/>
  <c r="FV169" i="6"/>
  <c r="FV181" i="6"/>
  <c r="FV193" i="6"/>
  <c r="FV205" i="6"/>
  <c r="FV217" i="6"/>
  <c r="FV222" i="6"/>
  <c r="FV234" i="6"/>
  <c r="FV90" i="6"/>
  <c r="FV102" i="6"/>
  <c r="FV114" i="6"/>
  <c r="FV126" i="6"/>
  <c r="FV138" i="6"/>
  <c r="FV150" i="6"/>
  <c r="FV162" i="6"/>
  <c r="FV174" i="6"/>
  <c r="FV186" i="6"/>
  <c r="FV198" i="6"/>
  <c r="FV210" i="6"/>
  <c r="FV227" i="6"/>
  <c r="FV239" i="6"/>
  <c r="FV245" i="6"/>
  <c r="FV95" i="6"/>
  <c r="FV107" i="6"/>
  <c r="FV119" i="6"/>
  <c r="FV131" i="6"/>
  <c r="FV155" i="6"/>
  <c r="FV167" i="6"/>
  <c r="FV179" i="6"/>
  <c r="FV191" i="6"/>
  <c r="FV215" i="6"/>
  <c r="FV220" i="6"/>
  <c r="FV232" i="6"/>
  <c r="FE114" i="6"/>
  <c r="FE126" i="6"/>
  <c r="FE186" i="6"/>
  <c r="FE210" i="6"/>
  <c r="FE222" i="6"/>
  <c r="FE234" i="6"/>
  <c r="FE162" i="6"/>
  <c r="FE174" i="6"/>
  <c r="FE131" i="6"/>
  <c r="FE155" i="6"/>
  <c r="FE167" i="6"/>
  <c r="FE191" i="6"/>
  <c r="FE215" i="6"/>
  <c r="FE138" i="6"/>
  <c r="FE150" i="6"/>
  <c r="FE198" i="6"/>
  <c r="FE90" i="6"/>
  <c r="FE112" i="6"/>
  <c r="FE124" i="6"/>
  <c r="FE136" i="6"/>
  <c r="FE148" i="6"/>
  <c r="FE160" i="6"/>
  <c r="FE172" i="6"/>
  <c r="FE184" i="6"/>
  <c r="FE196" i="6"/>
  <c r="FE208" i="6"/>
  <c r="FE220" i="6"/>
  <c r="FE232" i="6"/>
  <c r="FE244" i="6"/>
  <c r="FE86" i="6"/>
  <c r="FE110" i="6"/>
  <c r="FE122" i="6"/>
  <c r="FE146" i="6"/>
  <c r="FE170" i="6"/>
  <c r="FE194" i="6"/>
  <c r="FE230" i="6"/>
  <c r="FE242" i="6"/>
  <c r="FE84" i="6"/>
  <c r="FE108" i="6"/>
  <c r="FE115" i="6"/>
  <c r="FE127" i="6"/>
  <c r="FE139" i="6"/>
  <c r="FE151" i="6"/>
  <c r="FE163" i="6"/>
  <c r="FE175" i="6"/>
  <c r="FE187" i="6"/>
  <c r="FE199" i="6"/>
  <c r="FE211" i="6"/>
  <c r="FE223" i="6"/>
  <c r="FE235" i="6"/>
  <c r="FE247" i="6"/>
  <c r="FE82" i="6"/>
  <c r="FE106" i="6"/>
  <c r="FE120" i="6"/>
  <c r="FE132" i="6"/>
  <c r="FE144" i="6"/>
  <c r="FE156" i="6"/>
  <c r="FE168" i="6"/>
  <c r="FE180" i="6"/>
  <c r="FE192" i="6"/>
  <c r="FE204" i="6"/>
  <c r="FE216" i="6"/>
  <c r="FE228" i="6"/>
  <c r="FE240" i="6"/>
  <c r="FE80" i="6"/>
  <c r="FE104" i="6"/>
  <c r="FE125" i="6"/>
  <c r="FE149" i="6"/>
  <c r="FE161" i="6"/>
  <c r="FE185" i="6"/>
  <c r="FE209" i="6"/>
  <c r="FE221" i="6"/>
  <c r="FE245" i="6"/>
  <c r="FE102" i="6"/>
  <c r="FE118" i="6"/>
  <c r="FE142" i="6"/>
  <c r="FE154" i="6"/>
  <c r="FE166" i="6"/>
  <c r="FE178" i="6"/>
  <c r="FE100" i="6"/>
  <c r="FE111" i="6"/>
  <c r="FE123" i="6"/>
  <c r="FE135" i="6"/>
  <c r="FE147" i="6"/>
  <c r="FE159" i="6"/>
  <c r="FE171" i="6"/>
  <c r="FE183" i="6"/>
  <c r="FE195" i="6"/>
  <c r="FE207" i="6"/>
  <c r="FE219" i="6"/>
  <c r="FE231" i="6"/>
  <c r="FE243" i="6"/>
  <c r="FE116" i="6"/>
  <c r="FE140" i="6"/>
  <c r="FE152" i="6"/>
  <c r="FE164" i="6"/>
  <c r="FE176" i="6"/>
  <c r="FE200" i="6"/>
  <c r="FE212" i="6"/>
  <c r="FE236" i="6"/>
  <c r="FE96" i="6"/>
  <c r="FE121" i="6"/>
  <c r="FE133" i="6"/>
  <c r="FE145" i="6"/>
  <c r="FE157" i="6"/>
  <c r="FE169" i="6"/>
  <c r="FE181" i="6"/>
  <c r="FE193" i="6"/>
  <c r="FE205" i="6"/>
  <c r="FE217" i="6"/>
  <c r="FE229" i="6"/>
  <c r="FE241" i="6"/>
  <c r="EN94" i="6"/>
  <c r="EN118" i="6"/>
  <c r="EN142" i="6"/>
  <c r="EN166" i="6"/>
  <c r="EN210" i="6"/>
  <c r="EN90" i="6"/>
  <c r="EN114" i="6"/>
  <c r="EN138" i="6"/>
  <c r="EN162" i="6"/>
  <c r="EN186" i="6"/>
  <c r="EN215" i="6"/>
  <c r="EN184" i="6"/>
  <c r="EN208" i="6"/>
  <c r="EN220" i="6"/>
  <c r="EN232" i="6"/>
  <c r="EN244" i="6"/>
  <c r="EN86" i="6"/>
  <c r="EN110" i="6"/>
  <c r="EN206" i="6"/>
  <c r="EN213" i="6"/>
  <c r="EN225" i="6"/>
  <c r="EN237" i="6"/>
  <c r="EN84" i="6"/>
  <c r="EN108" i="6"/>
  <c r="EN132" i="6"/>
  <c r="EN156" i="6"/>
  <c r="EN180" i="6"/>
  <c r="EN204" i="6"/>
  <c r="EN230" i="6"/>
  <c r="EN242" i="6"/>
  <c r="EN82" i="6"/>
  <c r="EN106" i="6"/>
  <c r="EN130" i="6"/>
  <c r="EN154" i="6"/>
  <c r="EN178" i="6"/>
  <c r="EN202" i="6"/>
  <c r="EN211" i="6"/>
  <c r="EN223" i="6"/>
  <c r="EN235" i="6"/>
  <c r="EN247" i="6"/>
  <c r="EN80" i="6"/>
  <c r="EN104" i="6"/>
  <c r="EN152" i="6"/>
  <c r="EN176" i="6"/>
  <c r="EN200" i="6"/>
  <c r="EN216" i="6"/>
  <c r="EN102" i="6"/>
  <c r="EN126" i="6"/>
  <c r="EN150" i="6"/>
  <c r="EN174" i="6"/>
  <c r="EN198" i="6"/>
  <c r="EN209" i="6"/>
  <c r="EN221" i="6"/>
  <c r="EN245" i="6"/>
  <c r="EN226" i="6"/>
  <c r="EN238" i="6"/>
  <c r="EN122" i="6"/>
  <c r="EN146" i="6"/>
  <c r="EN170" i="6"/>
  <c r="EN194" i="6"/>
  <c r="EN219" i="6"/>
  <c r="EN231" i="6"/>
  <c r="EN243" i="6"/>
  <c r="EN96" i="6"/>
  <c r="EN120" i="6"/>
  <c r="EN144" i="6"/>
  <c r="EN168" i="6"/>
  <c r="EN192" i="6"/>
  <c r="EN212" i="6"/>
  <c r="EN236" i="6"/>
  <c r="DW105" i="6"/>
  <c r="DW79" i="6"/>
  <c r="DW91" i="6"/>
  <c r="DW103" i="6"/>
  <c r="DW115" i="6"/>
  <c r="DW127" i="6"/>
  <c r="DW139" i="6"/>
  <c r="DW151" i="6"/>
  <c r="DW163" i="6"/>
  <c r="DW175" i="6"/>
  <c r="DW187" i="6"/>
  <c r="DW199" i="6"/>
  <c r="DW211" i="6"/>
  <c r="DW101" i="6"/>
  <c r="DW125" i="6"/>
  <c r="DW149" i="6"/>
  <c r="DW161" i="6"/>
  <c r="DW185" i="6"/>
  <c r="DW209" i="6"/>
  <c r="DW226" i="6"/>
  <c r="DW82" i="6"/>
  <c r="DW94" i="6"/>
  <c r="DW106" i="6"/>
  <c r="DW130" i="6"/>
  <c r="DW142" i="6"/>
  <c r="DW154" i="6"/>
  <c r="DW166" i="6"/>
  <c r="DW190" i="6"/>
  <c r="DW202" i="6"/>
  <c r="DW214" i="6"/>
  <c r="DW219" i="6"/>
  <c r="DW231" i="6"/>
  <c r="DW195" i="6"/>
  <c r="DW207" i="6"/>
  <c r="DW236" i="6"/>
  <c r="DW80" i="6"/>
  <c r="DW104" i="6"/>
  <c r="DW116" i="6"/>
  <c r="DW140" i="6"/>
  <c r="DW152" i="6"/>
  <c r="DW164" i="6"/>
  <c r="DW169" i="6"/>
  <c r="DW181" i="6"/>
  <c r="DW193" i="6"/>
  <c r="DW205" i="6"/>
  <c r="DW217" i="6"/>
  <c r="DW222" i="6"/>
  <c r="DW234" i="6"/>
  <c r="DW247" i="6"/>
  <c r="DW90" i="6"/>
  <c r="DW102" i="6"/>
  <c r="DW114" i="6"/>
  <c r="DW150" i="6"/>
  <c r="DW162" i="6"/>
  <c r="DW174" i="6"/>
  <c r="DW186" i="6"/>
  <c r="DW210" i="6"/>
  <c r="DW95" i="6"/>
  <c r="DW107" i="6"/>
  <c r="DW131" i="6"/>
  <c r="DW155" i="6"/>
  <c r="DW167" i="6"/>
  <c r="DW191" i="6"/>
  <c r="DW215" i="6"/>
  <c r="DW220" i="6"/>
  <c r="DW232" i="6"/>
  <c r="DW100" i="6"/>
  <c r="DW112" i="6"/>
  <c r="DW124" i="6"/>
  <c r="DW136" i="6"/>
  <c r="DW148" i="6"/>
  <c r="DW160" i="6"/>
  <c r="DW172" i="6"/>
  <c r="DW184" i="6"/>
  <c r="DW196" i="6"/>
  <c r="DW208" i="6"/>
  <c r="DW225" i="6"/>
  <c r="DW237" i="6"/>
  <c r="DW81" i="6"/>
  <c r="DW117" i="6"/>
  <c r="DW129" i="6"/>
  <c r="DW141" i="6"/>
  <c r="DW153" i="6"/>
  <c r="DW165" i="6"/>
  <c r="DW177" i="6"/>
  <c r="DW189" i="6"/>
  <c r="DW201" i="6"/>
  <c r="DW213" i="6"/>
  <c r="DW230" i="6"/>
  <c r="DW245" i="6"/>
  <c r="DW86" i="6"/>
  <c r="DW110" i="6"/>
  <c r="DW122" i="6"/>
  <c r="DW146" i="6"/>
  <c r="DW170" i="6"/>
  <c r="DW194" i="6"/>
  <c r="DW206" i="6"/>
  <c r="DW235" i="6"/>
  <c r="DF84" i="6"/>
  <c r="DF108" i="6"/>
  <c r="DF132" i="6"/>
  <c r="DF156" i="6"/>
  <c r="DF180" i="6"/>
  <c r="DF205" i="6"/>
  <c r="DF217" i="6"/>
  <c r="DF229" i="6"/>
  <c r="DF241" i="6"/>
  <c r="DF102" i="6"/>
  <c r="DF126" i="6"/>
  <c r="DF150" i="6"/>
  <c r="DF174" i="6"/>
  <c r="DF196" i="6"/>
  <c r="DF208" i="6"/>
  <c r="DF220" i="6"/>
  <c r="DF232" i="6"/>
  <c r="DF244" i="6"/>
  <c r="DF100" i="6"/>
  <c r="DF124" i="6"/>
  <c r="DF148" i="6"/>
  <c r="DF172" i="6"/>
  <c r="DF201" i="6"/>
  <c r="DF213" i="6"/>
  <c r="DF225" i="6"/>
  <c r="DF237" i="6"/>
  <c r="DF122" i="6"/>
  <c r="DF146" i="6"/>
  <c r="DF170" i="6"/>
  <c r="DF194" i="6"/>
  <c r="DF230" i="6"/>
  <c r="DF242" i="6"/>
  <c r="DF96" i="6"/>
  <c r="DF120" i="6"/>
  <c r="DF144" i="6"/>
  <c r="DF168" i="6"/>
  <c r="DF192" i="6"/>
  <c r="DF199" i="6"/>
  <c r="DF211" i="6"/>
  <c r="DF223" i="6"/>
  <c r="DF235" i="6"/>
  <c r="DF247" i="6"/>
  <c r="DF94" i="6"/>
  <c r="DF118" i="6"/>
  <c r="DF142" i="6"/>
  <c r="DF166" i="6"/>
  <c r="DF190" i="6"/>
  <c r="DF204" i="6"/>
  <c r="DF216" i="6"/>
  <c r="DF228" i="6"/>
  <c r="DF240" i="6"/>
  <c r="DF116" i="6"/>
  <c r="DF140" i="6"/>
  <c r="DF164" i="6"/>
  <c r="DF209" i="6"/>
  <c r="DF221" i="6"/>
  <c r="DF245" i="6"/>
  <c r="DF88" i="6"/>
  <c r="DF112" i="6"/>
  <c r="DF136" i="6"/>
  <c r="DF160" i="6"/>
  <c r="DF184" i="6"/>
  <c r="DF195" i="6"/>
  <c r="DF207" i="6"/>
  <c r="DF219" i="6"/>
  <c r="DF231" i="6"/>
  <c r="DF243" i="6"/>
  <c r="DF86" i="6"/>
  <c r="DF110" i="6"/>
  <c r="DF200" i="6"/>
  <c r="DF212" i="6"/>
  <c r="DF236" i="6"/>
  <c r="CO223" i="6"/>
  <c r="CO84" i="6"/>
  <c r="CO96" i="6"/>
  <c r="CO132" i="6"/>
  <c r="CO144" i="6"/>
  <c r="CO156" i="6"/>
  <c r="CO168" i="6"/>
  <c r="CO180" i="6"/>
  <c r="CO192" i="6"/>
  <c r="CO204" i="6"/>
  <c r="CO226" i="6"/>
  <c r="CO238" i="6"/>
  <c r="CO82" i="6"/>
  <c r="CO94" i="6"/>
  <c r="CO106" i="6"/>
  <c r="CO118" i="6"/>
  <c r="CO130" i="6"/>
  <c r="CO142" i="6"/>
  <c r="CO154" i="6"/>
  <c r="CO166" i="6"/>
  <c r="CO178" i="6"/>
  <c r="CO190" i="6"/>
  <c r="CO202" i="6"/>
  <c r="CO214" i="6"/>
  <c r="CO219" i="6"/>
  <c r="CO231" i="6"/>
  <c r="CO87" i="6"/>
  <c r="CO99" i="6"/>
  <c r="CO111" i="6"/>
  <c r="CO123" i="6"/>
  <c r="CO135" i="6"/>
  <c r="CO147" i="6"/>
  <c r="CO159" i="6"/>
  <c r="CO171" i="6"/>
  <c r="CO183" i="6"/>
  <c r="CO195" i="6"/>
  <c r="CO207" i="6"/>
  <c r="CO236" i="6"/>
  <c r="CO229" i="6"/>
  <c r="CO241" i="6"/>
  <c r="CO247" i="6"/>
  <c r="CO85" i="6"/>
  <c r="CO97" i="6"/>
  <c r="CO109" i="6"/>
  <c r="CO121" i="6"/>
  <c r="CO133" i="6"/>
  <c r="CO145" i="6"/>
  <c r="CO157" i="6"/>
  <c r="CO169" i="6"/>
  <c r="CO181" i="6"/>
  <c r="CO193" i="6"/>
  <c r="CO205" i="6"/>
  <c r="CO217" i="6"/>
  <c r="CO222" i="6"/>
  <c r="CO234" i="6"/>
  <c r="CO90" i="6"/>
  <c r="CO102" i="6"/>
  <c r="CO114" i="6"/>
  <c r="CO126" i="6"/>
  <c r="CO138" i="6"/>
  <c r="CO150" i="6"/>
  <c r="CO162" i="6"/>
  <c r="CO174" i="6"/>
  <c r="CO186" i="6"/>
  <c r="CO198" i="6"/>
  <c r="CO210" i="6"/>
  <c r="CO95" i="6"/>
  <c r="CO107" i="6"/>
  <c r="CO131" i="6"/>
  <c r="CO155" i="6"/>
  <c r="CO167" i="6"/>
  <c r="CO191" i="6"/>
  <c r="CO215" i="6"/>
  <c r="CO220" i="6"/>
  <c r="CO232" i="6"/>
  <c r="CO88" i="6"/>
  <c r="CO100" i="6"/>
  <c r="CO112" i="6"/>
  <c r="CO124" i="6"/>
  <c r="CO136" i="6"/>
  <c r="CO148" i="6"/>
  <c r="CO160" i="6"/>
  <c r="CO172" i="6"/>
  <c r="CO184" i="6"/>
  <c r="CO196" i="6"/>
  <c r="CO208" i="6"/>
  <c r="CO225" i="6"/>
  <c r="CO237" i="6"/>
  <c r="CO81" i="6"/>
  <c r="CO93" i="6"/>
  <c r="CO105" i="6"/>
  <c r="CO117" i="6"/>
  <c r="CO129" i="6"/>
  <c r="CO141" i="6"/>
  <c r="CO153" i="6"/>
  <c r="CO165" i="6"/>
  <c r="CO177" i="6"/>
  <c r="CO189" i="6"/>
  <c r="CO201" i="6"/>
  <c r="CO213" i="6"/>
  <c r="CO230" i="6"/>
  <c r="BX235" i="6"/>
  <c r="BX79" i="6"/>
  <c r="BX91" i="6"/>
  <c r="BX103" i="6"/>
  <c r="BX115" i="6"/>
  <c r="BX127" i="6"/>
  <c r="BX139" i="6"/>
  <c r="BX151" i="6"/>
  <c r="BX163" i="6"/>
  <c r="BX175" i="6"/>
  <c r="BX187" i="6"/>
  <c r="BX199" i="6"/>
  <c r="BX211" i="6"/>
  <c r="BX228" i="6"/>
  <c r="BX240" i="6"/>
  <c r="BX223" i="6"/>
  <c r="BX84" i="6"/>
  <c r="BX96" i="6"/>
  <c r="BX108" i="6"/>
  <c r="BX120" i="6"/>
  <c r="BX132" i="6"/>
  <c r="BX144" i="6"/>
  <c r="BX156" i="6"/>
  <c r="BX168" i="6"/>
  <c r="BX180" i="6"/>
  <c r="BX192" i="6"/>
  <c r="BX204" i="6"/>
  <c r="BX216" i="6"/>
  <c r="BX221" i="6"/>
  <c r="BX243" i="6"/>
  <c r="BX87" i="6"/>
  <c r="BX99" i="6"/>
  <c r="BX111" i="6"/>
  <c r="BX123" i="6"/>
  <c r="BX135" i="6"/>
  <c r="BX80" i="6"/>
  <c r="BX116" i="6"/>
  <c r="BX140" i="6"/>
  <c r="BX176" i="6"/>
  <c r="BX200" i="6"/>
  <c r="BX229" i="6"/>
  <c r="BX241" i="6"/>
  <c r="BX247" i="6"/>
  <c r="BX85" i="6"/>
  <c r="BX97" i="6"/>
  <c r="BX109" i="6"/>
  <c r="BX121" i="6"/>
  <c r="BX133" i="6"/>
  <c r="BX145" i="6"/>
  <c r="BX157" i="6"/>
  <c r="BX169" i="6"/>
  <c r="BX181" i="6"/>
  <c r="BX193" i="6"/>
  <c r="BX205" i="6"/>
  <c r="BX217" i="6"/>
  <c r="BX222" i="6"/>
  <c r="BX234" i="6"/>
  <c r="BX138" i="6"/>
  <c r="BX150" i="6"/>
  <c r="BX162" i="6"/>
  <c r="BX174" i="6"/>
  <c r="BX186" i="6"/>
  <c r="BX198" i="6"/>
  <c r="BX210" i="6"/>
  <c r="BX239" i="6"/>
  <c r="BX95" i="6"/>
  <c r="BX107" i="6"/>
  <c r="BX119" i="6"/>
  <c r="BX131" i="6"/>
  <c r="BX155" i="6"/>
  <c r="BX167" i="6"/>
  <c r="BX191" i="6"/>
  <c r="BX215" i="6"/>
  <c r="BX220" i="6"/>
  <c r="BX232" i="6"/>
  <c r="BX88" i="6"/>
  <c r="BX100" i="6"/>
  <c r="BX112" i="6"/>
  <c r="BX124" i="6"/>
  <c r="BX136" i="6"/>
  <c r="BX148" i="6"/>
  <c r="BX160" i="6"/>
  <c r="BX172" i="6"/>
  <c r="BX184" i="6"/>
  <c r="BX196" i="6"/>
  <c r="BX208" i="6"/>
  <c r="BX225" i="6"/>
  <c r="BX237" i="6"/>
  <c r="BX242" i="6"/>
  <c r="BX245" i="6"/>
  <c r="BX81" i="6"/>
  <c r="BX93" i="6"/>
  <c r="BX105" i="6"/>
  <c r="BX117" i="6"/>
  <c r="BX129" i="6"/>
  <c r="BX141" i="6"/>
  <c r="BX153" i="6"/>
  <c r="BX165" i="6"/>
  <c r="BX177" i="6"/>
  <c r="BX189" i="6"/>
  <c r="BX201" i="6"/>
  <c r="BX213" i="6"/>
  <c r="BX230" i="6"/>
  <c r="BG84" i="6"/>
  <c r="BG108" i="6"/>
  <c r="BG132" i="6"/>
  <c r="BG156" i="6"/>
  <c r="BG180" i="6"/>
  <c r="BG204" i="6"/>
  <c r="BG228" i="6"/>
  <c r="BG80" i="6"/>
  <c r="BG104" i="6"/>
  <c r="BG152" i="6"/>
  <c r="BG176" i="6"/>
  <c r="BG200" i="6"/>
  <c r="BG244" i="6"/>
  <c r="BG122" i="6"/>
  <c r="BG146" i="6"/>
  <c r="BG170" i="6"/>
  <c r="BG194" i="6"/>
  <c r="BG242" i="6"/>
  <c r="BG240" i="6"/>
  <c r="BG94" i="6"/>
  <c r="BG118" i="6"/>
  <c r="BG142" i="6"/>
  <c r="BG166" i="6"/>
  <c r="BG190" i="6"/>
  <c r="BG214" i="6"/>
  <c r="BG116" i="6"/>
  <c r="BG140" i="6"/>
  <c r="BG164" i="6"/>
  <c r="BG212" i="6"/>
  <c r="BG236" i="6"/>
  <c r="BG90" i="6"/>
  <c r="BG114" i="6"/>
  <c r="BG138" i="6"/>
  <c r="BG162" i="6"/>
  <c r="BG186" i="6"/>
  <c r="BG210" i="6"/>
  <c r="BG234" i="6"/>
  <c r="BG88" i="6"/>
  <c r="BG112" i="6"/>
  <c r="BG136" i="6"/>
  <c r="BG160" i="6"/>
  <c r="BG184" i="6"/>
  <c r="BG208" i="6"/>
  <c r="BG232" i="6"/>
  <c r="BG86" i="6"/>
  <c r="BG110" i="6"/>
  <c r="BG206" i="6"/>
  <c r="BG230" i="6"/>
  <c r="AP96" i="6"/>
  <c r="AP107" i="6"/>
  <c r="AP155" i="6"/>
  <c r="AP167" i="6"/>
  <c r="AP191" i="6"/>
  <c r="AP215" i="6"/>
  <c r="AP94" i="6"/>
  <c r="AP112" i="6"/>
  <c r="AP124" i="6"/>
  <c r="AP136" i="6"/>
  <c r="AP148" i="6"/>
  <c r="AP160" i="6"/>
  <c r="AP172" i="6"/>
  <c r="AP184" i="6"/>
  <c r="AP196" i="6"/>
  <c r="AP208" i="6"/>
  <c r="AP220" i="6"/>
  <c r="AP232" i="6"/>
  <c r="AP244" i="6"/>
  <c r="AP237" i="6"/>
  <c r="AP194" i="6"/>
  <c r="AP115" i="6"/>
  <c r="AP127" i="6"/>
  <c r="AP139" i="6"/>
  <c r="AP151" i="6"/>
  <c r="AP163" i="6"/>
  <c r="AP175" i="6"/>
  <c r="AP187" i="6"/>
  <c r="AP199" i="6"/>
  <c r="AP211" i="6"/>
  <c r="AP223" i="6"/>
  <c r="AP235" i="6"/>
  <c r="AP247" i="6"/>
  <c r="AP86" i="6"/>
  <c r="AP108" i="6"/>
  <c r="AP120" i="6"/>
  <c r="AP132" i="6"/>
  <c r="AP144" i="6"/>
  <c r="AP156" i="6"/>
  <c r="AP168" i="6"/>
  <c r="AP180" i="6"/>
  <c r="AP192" i="6"/>
  <c r="AP204" i="6"/>
  <c r="AP216" i="6"/>
  <c r="AP228" i="6"/>
  <c r="AP84" i="6"/>
  <c r="AP125" i="6"/>
  <c r="AP149" i="6"/>
  <c r="AP161" i="6"/>
  <c r="AP185" i="6"/>
  <c r="AP209" i="6"/>
  <c r="AP221" i="6"/>
  <c r="AP245" i="6"/>
  <c r="AP82" i="6"/>
  <c r="AP106" i="6"/>
  <c r="AP118" i="6"/>
  <c r="AP130" i="6"/>
  <c r="AP142" i="6"/>
  <c r="AP154" i="6"/>
  <c r="AP166" i="6"/>
  <c r="AP178" i="6"/>
  <c r="AP190" i="6"/>
  <c r="AP202" i="6"/>
  <c r="AP214" i="6"/>
  <c r="AP226" i="6"/>
  <c r="AP238" i="6"/>
  <c r="AP80" i="6"/>
  <c r="AP104" i="6"/>
  <c r="AP111" i="6"/>
  <c r="AP123" i="6"/>
  <c r="AP135" i="6"/>
  <c r="AP147" i="6"/>
  <c r="AP159" i="6"/>
  <c r="AP171" i="6"/>
  <c r="AP183" i="6"/>
  <c r="AP195" i="6"/>
  <c r="AP207" i="6"/>
  <c r="AP219" i="6"/>
  <c r="AP231" i="6"/>
  <c r="AP243" i="6"/>
  <c r="AP102" i="6"/>
  <c r="AP116" i="6"/>
  <c r="AP140" i="6"/>
  <c r="AP152" i="6"/>
  <c r="AP164" i="6"/>
  <c r="AP176" i="6"/>
  <c r="AP200" i="6"/>
  <c r="AP212" i="6"/>
  <c r="AP236" i="6"/>
  <c r="Y82" i="6"/>
  <c r="Y106" i="6"/>
  <c r="Y130" i="6"/>
  <c r="Y154" i="6"/>
  <c r="Y178" i="6"/>
  <c r="Y202" i="6"/>
  <c r="Y222" i="6"/>
  <c r="Y80" i="6"/>
  <c r="Y104" i="6"/>
  <c r="Y152" i="6"/>
  <c r="Y176" i="6"/>
  <c r="Y200" i="6"/>
  <c r="Y220" i="6"/>
  <c r="Y231" i="6"/>
  <c r="Y102" i="6"/>
  <c r="Y126" i="6"/>
  <c r="Y150" i="6"/>
  <c r="Y174" i="6"/>
  <c r="Y198" i="6"/>
  <c r="Y234" i="6"/>
  <c r="Y214" i="6"/>
  <c r="Y94" i="6"/>
  <c r="Y118" i="6"/>
  <c r="Y142" i="6"/>
  <c r="Y166" i="6"/>
  <c r="Y190" i="6"/>
  <c r="Y212" i="6"/>
  <c r="Y116" i="6"/>
  <c r="Y140" i="6"/>
  <c r="Y164" i="6"/>
  <c r="Y210" i="6"/>
  <c r="Y230" i="6"/>
  <c r="Y235" i="6"/>
  <c r="Y241" i="6"/>
  <c r="Y90" i="6"/>
  <c r="Y114" i="6"/>
  <c r="Y138" i="6"/>
  <c r="Y162" i="6"/>
  <c r="Y186" i="6"/>
  <c r="Y208" i="6"/>
  <c r="Y88" i="6"/>
  <c r="Y112" i="6"/>
  <c r="Y136" i="6"/>
  <c r="Y160" i="6"/>
  <c r="Y184" i="6"/>
  <c r="Y206" i="6"/>
  <c r="Y204" i="6"/>
  <c r="Y226" i="6"/>
  <c r="Y84" i="6"/>
  <c r="Y108" i="6"/>
  <c r="Y132" i="6"/>
  <c r="Y156" i="6"/>
  <c r="Y180" i="6"/>
  <c r="Y245" i="6"/>
  <c r="H69" i="6"/>
  <c r="H139" i="6"/>
  <c r="H127" i="6"/>
  <c r="H115" i="6"/>
  <c r="H102" i="6"/>
  <c r="H225" i="6"/>
  <c r="H151" i="6"/>
  <c r="H106" i="6"/>
  <c r="H200" i="6"/>
  <c r="H176" i="6"/>
  <c r="H81" i="6"/>
  <c r="H165" i="6"/>
  <c r="H189" i="6"/>
  <c r="H152" i="6"/>
  <c r="H237" i="6"/>
  <c r="H226" i="6"/>
  <c r="H201" i="6"/>
  <c r="H177" i="6"/>
  <c r="H140" i="6"/>
  <c r="H116" i="6"/>
  <c r="H90" i="6"/>
  <c r="H150" i="6"/>
  <c r="H126" i="6"/>
  <c r="H114" i="6"/>
  <c r="H76" i="6"/>
  <c r="H105" i="6"/>
  <c r="H214" i="6"/>
  <c r="H167" i="6"/>
  <c r="H212" i="6"/>
  <c r="H199" i="6"/>
  <c r="H187" i="6"/>
  <c r="H175" i="6"/>
  <c r="H247" i="6"/>
  <c r="H235" i="6"/>
  <c r="H211" i="6"/>
  <c r="H186" i="6"/>
  <c r="H174" i="6"/>
  <c r="H162" i="6"/>
  <c r="H112" i="6"/>
  <c r="H100" i="6"/>
  <c r="H87" i="6"/>
  <c r="H75" i="6"/>
  <c r="H192" i="6"/>
  <c r="H180" i="6"/>
  <c r="H241" i="6"/>
  <c r="H202" i="6"/>
  <c r="H190" i="6"/>
  <c r="H166" i="6"/>
  <c r="H153" i="6"/>
  <c r="H141" i="6"/>
  <c r="H129" i="6"/>
  <c r="H117" i="6"/>
  <c r="H91" i="6"/>
  <c r="H79" i="6"/>
  <c r="H205" i="6"/>
  <c r="H217" i="6"/>
  <c r="H155" i="6"/>
  <c r="H216" i="6"/>
  <c r="H204" i="6"/>
  <c r="H240" i="6"/>
  <c r="H154" i="6"/>
  <c r="H142" i="6"/>
  <c r="H130" i="6"/>
  <c r="H131" i="6"/>
  <c r="H246" i="6"/>
  <c r="H234" i="6"/>
  <c r="H222" i="6"/>
  <c r="H210" i="6"/>
  <c r="H185" i="6"/>
  <c r="H161" i="6"/>
  <c r="H136" i="6"/>
  <c r="H124" i="6"/>
  <c r="H111" i="6"/>
  <c r="H99" i="6"/>
  <c r="H245" i="6"/>
  <c r="H221" i="6"/>
  <c r="H196" i="6"/>
  <c r="H184" i="6"/>
  <c r="H172" i="6"/>
  <c r="H160" i="6"/>
  <c r="H147" i="6"/>
  <c r="H135" i="6"/>
  <c r="H97" i="6"/>
  <c r="H85" i="6"/>
  <c r="H244" i="6"/>
  <c r="H220" i="6"/>
  <c r="H195" i="6"/>
  <c r="H171" i="6"/>
  <c r="H159" i="6"/>
  <c r="H122" i="6"/>
  <c r="H109" i="6"/>
  <c r="H96" i="6"/>
  <c r="H84" i="6"/>
  <c r="H72" i="6"/>
  <c r="H229" i="6"/>
  <c r="H232" i="6"/>
  <c r="H243" i="6"/>
  <c r="H231" i="6"/>
  <c r="H219" i="6"/>
  <c r="H207" i="6"/>
  <c r="H194" i="6"/>
  <c r="H157" i="6"/>
  <c r="H145" i="6"/>
  <c r="H121" i="6"/>
  <c r="H95" i="6"/>
  <c r="H70" i="6"/>
  <c r="H242" i="6"/>
  <c r="H181" i="6"/>
  <c r="H169" i="6"/>
  <c r="H156" i="6"/>
  <c r="H144" i="6"/>
  <c r="H132" i="6"/>
  <c r="H120" i="6"/>
  <c r="H107" i="6"/>
  <c r="H94" i="6"/>
  <c r="H82" i="6"/>
  <c r="H71" i="6"/>
  <c r="J7" i="28" l="1"/>
  <c r="I7" i="28"/>
  <c r="J7" i="27"/>
  <c r="I7" i="27"/>
  <c r="J7" i="25"/>
  <c r="I7" i="25"/>
  <c r="F7" i="23"/>
  <c r="I7" i="22"/>
  <c r="X14" i="5"/>
  <c r="LW68" i="56" a="1"/>
  <c r="LW68" i="56" s="1"/>
  <c r="LW69" i="56" s="1" a="1"/>
  <c r="LW69" i="56" s="1"/>
  <c r="LN51" i="56" s="1"/>
  <c r="LT61" i="56"/>
  <c r="LT60" i="56"/>
  <c r="MA57" i="56"/>
  <c r="MA56" i="56"/>
  <c r="MA58" i="56" s="1"/>
  <c r="LN48" i="56"/>
  <c r="MA46" i="56"/>
  <c r="LT47" i="56" s="1"/>
  <c r="LZ3" i="56"/>
  <c r="LO3" i="56"/>
  <c r="LC68" i="56" a="1"/>
  <c r="LC68" i="56" s="1"/>
  <c r="LC69" i="56" s="1" a="1"/>
  <c r="LC69" i="56" s="1"/>
  <c r="KT51" i="56" s="1"/>
  <c r="KI68" i="56" a="1"/>
  <c r="KI68" i="56" s="1"/>
  <c r="KI69" i="56" s="1" a="1"/>
  <c r="KI69" i="56" s="1"/>
  <c r="JZ51" i="56" s="1"/>
  <c r="KZ61" i="56"/>
  <c r="KF61" i="56"/>
  <c r="KZ60" i="56"/>
  <c r="KF60" i="56"/>
  <c r="LG57" i="56"/>
  <c r="KM57" i="56"/>
  <c r="LG56" i="56"/>
  <c r="LG58" i="56" s="1"/>
  <c r="KM56" i="56"/>
  <c r="KM58" i="56" s="1"/>
  <c r="KT48" i="56"/>
  <c r="JZ48" i="56"/>
  <c r="LG46" i="56"/>
  <c r="KZ47" i="56" s="1"/>
  <c r="KM46" i="56"/>
  <c r="KF47" i="56" s="1"/>
  <c r="LF3" i="56"/>
  <c r="KU3" i="56"/>
  <c r="KL3" i="56"/>
  <c r="KA3" i="56"/>
  <c r="JO68" i="56" a="1"/>
  <c r="JO68" i="56" s="1"/>
  <c r="JO69" i="56" s="1" a="1"/>
  <c r="JO69" i="56" s="1"/>
  <c r="JF51" i="56" s="1"/>
  <c r="IU68" i="56" a="1"/>
  <c r="IU68" i="56" s="1"/>
  <c r="IU69" i="56" s="1" a="1"/>
  <c r="IU69" i="56" s="1"/>
  <c r="IL51" i="56" s="1"/>
  <c r="JL61" i="56"/>
  <c r="IR61" i="56"/>
  <c r="JL60" i="56"/>
  <c r="IR60" i="56"/>
  <c r="JS57" i="56"/>
  <c r="JS56" i="56"/>
  <c r="JS58" i="56" s="1"/>
  <c r="IY56" i="56"/>
  <c r="IY58" i="56" s="1"/>
  <c r="R8" i="8" s="1"/>
  <c r="JF48" i="56"/>
  <c r="IL48" i="56"/>
  <c r="JS46" i="56"/>
  <c r="JL47" i="56" s="1"/>
  <c r="IY46" i="56"/>
  <c r="IR47" i="56" s="1"/>
  <c r="JR3" i="56"/>
  <c r="JG3" i="56"/>
  <c r="IX3" i="56"/>
  <c r="IM3" i="56"/>
  <c r="D50" i="57"/>
  <c r="EV61" i="56"/>
  <c r="EV60" i="56"/>
  <c r="FP61" i="56"/>
  <c r="FP60" i="56"/>
  <c r="HX61" i="56"/>
  <c r="HX60" i="56"/>
  <c r="HD61" i="56"/>
  <c r="HD60" i="56"/>
  <c r="GJ61" i="56"/>
  <c r="GJ60" i="56"/>
  <c r="EB61" i="56"/>
  <c r="EB60" i="56"/>
  <c r="CN61" i="56"/>
  <c r="CN60" i="56"/>
  <c r="BT61" i="56"/>
  <c r="BT60" i="56"/>
  <c r="AW60" i="56"/>
  <c r="AW61" i="56"/>
  <c r="A1" i="6"/>
  <c r="ME25" i="9"/>
  <c r="ME24" i="9"/>
  <c r="ME23" i="9"/>
  <c r="ME22" i="9"/>
  <c r="ME21" i="9"/>
  <c r="MD25" i="9"/>
  <c r="MD24" i="9"/>
  <c r="MD23" i="9"/>
  <c r="MD22" i="9"/>
  <c r="MD21" i="9"/>
  <c r="MC25" i="9"/>
  <c r="MC24" i="9"/>
  <c r="MC23" i="9"/>
  <c r="MC22" i="9"/>
  <c r="MC21" i="9"/>
  <c r="A1" i="9"/>
  <c r="IQ3" i="6"/>
  <c r="HZ3" i="6"/>
  <c r="HI3" i="6"/>
  <c r="GR3" i="6"/>
  <c r="GA3" i="6"/>
  <c r="ME17" i="9"/>
  <c r="ME16" i="9"/>
  <c r="MD16" i="9"/>
  <c r="ME15" i="9"/>
  <c r="ME14" i="9"/>
  <c r="MD15" i="9"/>
  <c r="MD14" i="9"/>
  <c r="MD17" i="9"/>
  <c r="MD18" i="9"/>
  <c r="ME18" i="9"/>
  <c r="ME19" i="9"/>
  <c r="MD19" i="9"/>
  <c r="ME20" i="9"/>
  <c r="MD20" i="9"/>
  <c r="MC20" i="9"/>
  <c r="MC19" i="9"/>
  <c r="MC18" i="9"/>
  <c r="MC17" i="9"/>
  <c r="MC16" i="9"/>
  <c r="MC15" i="9"/>
  <c r="MC14" i="9"/>
  <c r="MC13" i="9"/>
  <c r="MF21" i="9" a="1"/>
  <c r="MF11" i="9" a="1"/>
  <c r="MF15" i="9" a="1"/>
  <c r="MF20" i="9" a="1"/>
  <c r="MF17" i="9" a="1"/>
  <c r="MF25" i="9" a="1"/>
  <c r="MF19" i="9" a="1"/>
  <c r="MF10" i="9" a="1"/>
  <c r="MF16" i="9" a="1"/>
  <c r="MF14" i="9" a="1"/>
  <c r="MF23" i="9" a="1"/>
  <c r="MF24" i="9" a="1"/>
  <c r="MF18" i="9" a="1"/>
  <c r="MF22" i="9" a="1"/>
  <c r="R7" i="8" l="1"/>
  <c r="F9" i="60" s="1" a="1"/>
  <c r="F9" i="60" s="1"/>
  <c r="F10" i="60" a="1"/>
  <c r="F10" i="60" s="1"/>
  <c r="IY57" i="56"/>
  <c r="R6" i="8" s="1"/>
  <c r="F8" i="60" s="1" a="1"/>
  <c r="F8" i="60" s="1"/>
  <c r="F27" i="60" s="1"/>
  <c r="MF24" i="9"/>
  <c r="MF18" i="9"/>
  <c r="MF22" i="9"/>
  <c r="MF16" i="9"/>
  <c r="MF10" i="9"/>
  <c r="MF23" i="9"/>
  <c r="MF21" i="9"/>
  <c r="MF15" i="9"/>
  <c r="MF11" i="9"/>
  <c r="MF17" i="9"/>
  <c r="MF20" i="9"/>
  <c r="MF14" i="9"/>
  <c r="MF25" i="9"/>
  <c r="MF19" i="9"/>
  <c r="F17" i="24"/>
  <c r="GB54" i="57"/>
  <c r="M11" i="8" s="1"/>
  <c r="AR54" i="57"/>
  <c r="F29" i="60" l="1"/>
  <c r="G29" i="60" s="1"/>
  <c r="H29" i="60" s="1"/>
  <c r="I29" i="60" s="1"/>
  <c r="F31" i="60"/>
  <c r="G31" i="60" s="1"/>
  <c r="H31" i="60" s="1"/>
  <c r="I31" i="60" s="1"/>
  <c r="F34" i="60"/>
  <c r="G27" i="60"/>
  <c r="F33" i="60"/>
  <c r="F32" i="60"/>
  <c r="G32" i="60" s="1"/>
  <c r="H32" i="60" s="1"/>
  <c r="I32" i="60" s="1"/>
  <c r="F30" i="60"/>
  <c r="G30" i="60" s="1"/>
  <c r="H30" i="60" s="1"/>
  <c r="I30" i="60" s="1"/>
  <c r="F206" i="6"/>
  <c r="H206" i="6" s="1"/>
  <c r="G146" i="6"/>
  <c r="G236" i="6"/>
  <c r="G101" i="6"/>
  <c r="H101" i="6" s="1"/>
  <c r="F86" i="6"/>
  <c r="H86" i="6" s="1"/>
  <c r="G191" i="6"/>
  <c r="H191" i="6" s="1"/>
  <c r="E236" i="6"/>
  <c r="F146" i="6"/>
  <c r="E146" i="6"/>
  <c r="G170" i="6"/>
  <c r="G80" i="6"/>
  <c r="F170" i="6"/>
  <c r="G215" i="6"/>
  <c r="H215" i="6" s="1"/>
  <c r="G125" i="6"/>
  <c r="H125" i="6" s="1"/>
  <c r="F110" i="6"/>
  <c r="H110" i="6" s="1"/>
  <c r="F230" i="6"/>
  <c r="H230" i="6" s="1"/>
  <c r="AA38" i="35" a="1"/>
  <c r="AA38" i="35" s="1"/>
  <c r="G33" i="60" l="1"/>
  <c r="H33" i="60" s="1"/>
  <c r="I33" i="60" s="1"/>
  <c r="F35" i="60"/>
  <c r="G35" i="60" s="1"/>
  <c r="H35" i="60" s="1"/>
  <c r="I35" i="60" s="1"/>
  <c r="H27" i="60"/>
  <c r="I27" i="60" s="1"/>
  <c r="G34" i="60"/>
  <c r="H34" i="60" s="1"/>
  <c r="I34" i="60" s="1"/>
  <c r="H236" i="6"/>
  <c r="D248" i="6"/>
  <c r="I11" i="8"/>
  <c r="FJ3" i="6"/>
  <c r="ES3" i="6"/>
  <c r="EB3" i="6"/>
  <c r="DK3" i="6"/>
  <c r="CT3" i="6"/>
  <c r="CC3" i="6"/>
  <c r="BL3" i="6"/>
  <c r="AU3" i="6"/>
  <c r="ME7" i="9"/>
  <c r="ME8" i="9"/>
  <c r="ME9" i="9"/>
  <c r="ME10" i="9"/>
  <c r="ME11" i="9"/>
  <c r="ME12" i="9"/>
  <c r="ME13" i="9"/>
  <c r="MC10" i="9"/>
  <c r="MD12" i="9"/>
  <c r="MF12" i="9" s="1" a="1"/>
  <c r="MD13" i="9"/>
  <c r="MF13" i="9" s="1" a="1"/>
  <c r="MD9" i="9"/>
  <c r="MD8" i="9"/>
  <c r="MD7" i="9"/>
  <c r="MD6" i="9"/>
  <c r="O3" i="56"/>
  <c r="D3" i="56"/>
  <c r="BC3" i="56"/>
  <c r="AR3" i="56"/>
  <c r="ET37" i="10"/>
  <c r="EV33" i="10"/>
  <c r="EU33" i="10"/>
  <c r="ET33" i="10"/>
  <c r="ES33" i="10"/>
  <c r="EV32" i="10"/>
  <c r="EU32" i="10"/>
  <c r="ET32" i="10"/>
  <c r="ES32" i="10"/>
  <c r="EC37" i="10"/>
  <c r="EE33" i="10"/>
  <c r="ED33" i="10"/>
  <c r="EC33" i="10"/>
  <c r="EB33" i="10"/>
  <c r="EE32" i="10"/>
  <c r="ED32" i="10"/>
  <c r="EC32" i="10"/>
  <c r="EB32" i="10"/>
  <c r="CU37" i="10"/>
  <c r="CW33" i="10"/>
  <c r="CV33" i="10"/>
  <c r="CU33" i="10"/>
  <c r="CT33" i="10"/>
  <c r="CW32" i="10"/>
  <c r="CV32" i="10"/>
  <c r="CU32" i="10"/>
  <c r="CT32" i="10"/>
  <c r="CD37" i="10"/>
  <c r="CF33" i="10"/>
  <c r="CE33" i="10"/>
  <c r="CD33" i="10"/>
  <c r="CC33" i="10"/>
  <c r="CF32" i="10"/>
  <c r="CE32" i="10"/>
  <c r="CD32" i="10"/>
  <c r="CC32" i="10"/>
  <c r="AV37" i="10"/>
  <c r="AX33" i="10"/>
  <c r="AW33" i="10"/>
  <c r="AV33" i="10"/>
  <c r="AU33" i="10"/>
  <c r="AX32" i="10"/>
  <c r="AW32" i="10"/>
  <c r="AV32" i="10"/>
  <c r="AU32" i="10"/>
  <c r="EG5" i="10"/>
  <c r="DP5" i="10"/>
  <c r="CH5" i="10"/>
  <c r="BQ5" i="10"/>
  <c r="AI5" i="10"/>
  <c r="A1" i="10"/>
  <c r="W28" i="10"/>
  <c r="CY22" i="10"/>
  <c r="AZ22" i="10"/>
  <c r="A22" i="10"/>
  <c r="M3" i="9"/>
  <c r="M3" i="10"/>
  <c r="A54" i="4"/>
  <c r="A53" i="4"/>
  <c r="A52" i="4"/>
  <c r="A51" i="4"/>
  <c r="A50" i="4"/>
  <c r="ID3" i="56"/>
  <c r="HS3" i="56"/>
  <c r="HJ3" i="56"/>
  <c r="GY3" i="56"/>
  <c r="GP3" i="56"/>
  <c r="GE3" i="56"/>
  <c r="FV3" i="56"/>
  <c r="FK3" i="56"/>
  <c r="FB3" i="56"/>
  <c r="EQ3" i="56"/>
  <c r="EH3" i="56"/>
  <c r="DW3" i="56"/>
  <c r="DN3" i="56"/>
  <c r="DC3" i="56"/>
  <c r="CT3" i="56"/>
  <c r="CI3" i="56"/>
  <c r="BZ3" i="56"/>
  <c r="BO3" i="56"/>
  <c r="GM3" i="57"/>
  <c r="GB3" i="57"/>
  <c r="FS3" i="57"/>
  <c r="FH3" i="57"/>
  <c r="EY3" i="57"/>
  <c r="EN3" i="57"/>
  <c r="EE3" i="57"/>
  <c r="DT3" i="57"/>
  <c r="DK3" i="57"/>
  <c r="CZ3" i="57"/>
  <c r="CQ3" i="57"/>
  <c r="CF3" i="57"/>
  <c r="BW3" i="57"/>
  <c r="BL3" i="57"/>
  <c r="BC3" i="57"/>
  <c r="AR3" i="57"/>
  <c r="AI3" i="57"/>
  <c r="X3" i="57"/>
  <c r="O3" i="57"/>
  <c r="D3" i="57"/>
  <c r="MF6" i="9" a="1"/>
  <c r="MF9" i="9" a="1"/>
  <c r="MF8" i="9" a="1"/>
  <c r="MF7" i="9" a="1"/>
  <c r="CU25" i="10" l="1"/>
  <c r="CU24" i="10"/>
  <c r="EC24" i="10"/>
  <c r="ET25" i="10"/>
  <c r="EC25" i="10"/>
  <c r="CD24" i="10"/>
  <c r="MF9" i="9"/>
  <c r="MF6" i="9"/>
  <c r="AV25" i="10"/>
  <c r="ET24" i="10"/>
  <c r="CD25" i="10"/>
  <c r="AV24" i="10"/>
  <c r="MF13" i="9"/>
  <c r="MF12" i="9"/>
  <c r="MF8" i="9"/>
  <c r="H104" i="6"/>
  <c r="H209" i="6"/>
  <c r="MF7" i="9"/>
  <c r="H74" i="6" l="1"/>
  <c r="H164" i="6"/>
  <c r="A1" i="4"/>
  <c r="D198" i="6" l="1"/>
  <c r="H198" i="6" s="1"/>
  <c r="D178" i="6"/>
  <c r="H178" i="6" s="1"/>
  <c r="H108" i="6"/>
  <c r="H103" i="6"/>
  <c r="H238" i="6"/>
  <c r="H193" i="6"/>
  <c r="H183" i="6"/>
  <c r="H93" i="6"/>
  <c r="H223" i="6"/>
  <c r="H88" i="6"/>
  <c r="H133" i="6"/>
  <c r="H118" i="6"/>
  <c r="H73" i="6"/>
  <c r="H163" i="6"/>
  <c r="H208" i="6"/>
  <c r="H123" i="6"/>
  <c r="H213" i="6"/>
  <c r="CF54" i="57"/>
  <c r="K11" i="8" s="1"/>
  <c r="BL54" i="57"/>
  <c r="J11" i="8" s="1"/>
  <c r="X51" i="57"/>
  <c r="X50" i="57"/>
  <c r="Z47" i="57"/>
  <c r="F47" i="57"/>
  <c r="D51" i="57"/>
  <c r="FH54" i="57"/>
  <c r="L11" i="8" s="1"/>
  <c r="EN54" i="57"/>
  <c r="O11" i="8" s="1"/>
  <c r="DT54" i="57"/>
  <c r="P11" i="8" s="1"/>
  <c r="CZ54" i="57"/>
  <c r="N11" i="8" s="1"/>
  <c r="IA68" i="56" a="1"/>
  <c r="IA68" i="56" s="1"/>
  <c r="IA69" i="56" s="1" a="1"/>
  <c r="IA69" i="56" s="1"/>
  <c r="HR51" i="56" s="1"/>
  <c r="IE56" i="56"/>
  <c r="IE58" i="56" s="1"/>
  <c r="M8" i="8" s="1"/>
  <c r="M7" i="8" s="1"/>
  <c r="HR48" i="56"/>
  <c r="IE46" i="56"/>
  <c r="HX47" i="56" s="1"/>
  <c r="HG68" i="56" a="1"/>
  <c r="HG68" i="56" s="1"/>
  <c r="HG69" i="56" s="1" a="1"/>
  <c r="HG69" i="56" s="1"/>
  <c r="GX51" i="56" s="1"/>
  <c r="HK56" i="56"/>
  <c r="HK58" i="56" s="1"/>
  <c r="L8" i="8" s="1"/>
  <c r="L7" i="8" s="1"/>
  <c r="GX48" i="56"/>
  <c r="HK46" i="56"/>
  <c r="HD47" i="56" s="1"/>
  <c r="GM68" i="56" a="1"/>
  <c r="GM68" i="56" s="1"/>
  <c r="GM69" i="56" s="1" a="1"/>
  <c r="GM69" i="56" s="1"/>
  <c r="GD51" i="56" s="1"/>
  <c r="GQ56" i="56"/>
  <c r="GQ58" i="56" s="1"/>
  <c r="O8" i="8" s="1"/>
  <c r="O7" i="8" s="1"/>
  <c r="GD48" i="56"/>
  <c r="GQ46" i="56"/>
  <c r="GJ47" i="56" s="1"/>
  <c r="FS68" i="56" a="1"/>
  <c r="FS68" i="56" s="1"/>
  <c r="FS69" i="56" s="1" a="1"/>
  <c r="FS69" i="56" s="1"/>
  <c r="FJ51" i="56" s="1"/>
  <c r="FW56" i="56"/>
  <c r="FW58" i="56" s="1"/>
  <c r="P8" i="8" s="1"/>
  <c r="P7" i="8" s="1"/>
  <c r="FJ48" i="56"/>
  <c r="FW46" i="56"/>
  <c r="FP47" i="56" s="1"/>
  <c r="EY68" i="56" a="1"/>
  <c r="EY68" i="56" s="1"/>
  <c r="EY69" i="56" s="1" a="1"/>
  <c r="EY69" i="56" s="1"/>
  <c r="EP51" i="56" s="1"/>
  <c r="FC56" i="56"/>
  <c r="FC58" i="56" s="1"/>
  <c r="N8" i="8" s="1"/>
  <c r="N7" i="8" s="1"/>
  <c r="EP48" i="56"/>
  <c r="FC46" i="56"/>
  <c r="EV47" i="56" s="1"/>
  <c r="EE68" i="56" a="1"/>
  <c r="EE68" i="56" s="1"/>
  <c r="EE69" i="56" s="1" a="1"/>
  <c r="EE69" i="56" s="1"/>
  <c r="DV51" i="56" s="1"/>
  <c r="EI56" i="56"/>
  <c r="EI58" i="56" s="1"/>
  <c r="K8" i="8" s="1"/>
  <c r="K7" i="8" s="1"/>
  <c r="DV48" i="56"/>
  <c r="EI46" i="56"/>
  <c r="EB47" i="56" s="1"/>
  <c r="BD56" i="56"/>
  <c r="BD58" i="56" s="1"/>
  <c r="G8" i="8" s="1"/>
  <c r="BN48" i="56"/>
  <c r="AQ48" i="56"/>
  <c r="C48" i="56"/>
  <c r="CQ69" i="56" a="1"/>
  <c r="CQ69" i="56" s="1"/>
  <c r="CQ70" i="56" s="1" a="1"/>
  <c r="CQ70" i="56" s="1"/>
  <c r="CH51" i="56" s="1"/>
  <c r="CU56" i="56"/>
  <c r="CU58" i="56" s="1"/>
  <c r="I8" i="8" s="1"/>
  <c r="CH48" i="56"/>
  <c r="CU46" i="56"/>
  <c r="CN47" i="56" s="1"/>
  <c r="BW69" i="56" a="1"/>
  <c r="BW69" i="56" s="1"/>
  <c r="BW70" i="56" s="1" a="1"/>
  <c r="BW70" i="56" s="1"/>
  <c r="BN51" i="56" s="1"/>
  <c r="CA56" i="56"/>
  <c r="CA58" i="56" s="1"/>
  <c r="H8" i="8" s="1"/>
  <c r="CA46" i="56"/>
  <c r="BT47" i="56" s="1"/>
  <c r="DK68" i="56" a="1"/>
  <c r="DK68" i="56" s="1"/>
  <c r="DK69" i="56" s="1" a="1"/>
  <c r="DK69" i="56" s="1"/>
  <c r="DB51" i="56" s="1"/>
  <c r="DO56" i="56"/>
  <c r="DO58" i="56" s="1"/>
  <c r="J8" i="8" s="1"/>
  <c r="J7" i="8" s="1"/>
  <c r="DB48" i="56"/>
  <c r="DO46" i="56"/>
  <c r="DH47" i="56" s="1"/>
  <c r="AH53" i="56"/>
  <c r="W48" i="56"/>
  <c r="AH46" i="56"/>
  <c r="F367" i="56"/>
  <c r="AT367" i="56"/>
  <c r="F366" i="56"/>
  <c r="AT366" i="56"/>
  <c r="F365" i="56"/>
  <c r="AT365" i="56"/>
  <c r="F364" i="56"/>
  <c r="AT364" i="56"/>
  <c r="F363" i="56"/>
  <c r="AT363" i="56"/>
  <c r="F362" i="56"/>
  <c r="AT362" i="56"/>
  <c r="F361" i="56"/>
  <c r="AT361" i="56"/>
  <c r="F360" i="56"/>
  <c r="AT360" i="56"/>
  <c r="F359" i="56"/>
  <c r="AT359" i="56"/>
  <c r="F358" i="56"/>
  <c r="AT358" i="56"/>
  <c r="F357" i="56"/>
  <c r="AT357" i="56"/>
  <c r="F356" i="56"/>
  <c r="AT356" i="56"/>
  <c r="F355" i="56"/>
  <c r="AT355" i="56"/>
  <c r="F354" i="56"/>
  <c r="AT354" i="56"/>
  <c r="F353" i="56"/>
  <c r="AT353" i="56"/>
  <c r="F352" i="56"/>
  <c r="AT352" i="56"/>
  <c r="F351" i="56"/>
  <c r="AT351" i="56"/>
  <c r="F350" i="56"/>
  <c r="AT350" i="56"/>
  <c r="F349" i="56"/>
  <c r="AT349" i="56"/>
  <c r="F348" i="56"/>
  <c r="AT348" i="56"/>
  <c r="F347" i="56"/>
  <c r="AT347" i="56"/>
  <c r="F346" i="56"/>
  <c r="AT346" i="56"/>
  <c r="F345" i="56"/>
  <c r="AT345" i="56"/>
  <c r="F344" i="56"/>
  <c r="AT344" i="56"/>
  <c r="F343" i="56"/>
  <c r="AT343" i="56"/>
  <c r="F342" i="56"/>
  <c r="AT342" i="56"/>
  <c r="F341" i="56"/>
  <c r="AT341" i="56"/>
  <c r="F340" i="56"/>
  <c r="AT340" i="56"/>
  <c r="F339" i="56"/>
  <c r="AT339" i="56"/>
  <c r="F338" i="56"/>
  <c r="AT338" i="56"/>
  <c r="F337" i="56"/>
  <c r="AT337" i="56"/>
  <c r="F336" i="56"/>
  <c r="AT336" i="56"/>
  <c r="F335" i="56"/>
  <c r="AT335" i="56"/>
  <c r="F334" i="56"/>
  <c r="AT334" i="56"/>
  <c r="F333" i="56"/>
  <c r="AT333" i="56"/>
  <c r="F332" i="56"/>
  <c r="AT332" i="56"/>
  <c r="F331" i="56"/>
  <c r="AT331" i="56"/>
  <c r="F330" i="56"/>
  <c r="AT330" i="56"/>
  <c r="F329" i="56"/>
  <c r="AT329" i="56"/>
  <c r="F328" i="56"/>
  <c r="AT328" i="56"/>
  <c r="F327" i="56"/>
  <c r="AT327" i="56"/>
  <c r="F326" i="56"/>
  <c r="AT326" i="56"/>
  <c r="F325" i="56"/>
  <c r="AT325" i="56"/>
  <c r="F324" i="56"/>
  <c r="AT324" i="56"/>
  <c r="F323" i="56"/>
  <c r="AT323" i="56"/>
  <c r="F322" i="56"/>
  <c r="AT322" i="56"/>
  <c r="F321" i="56"/>
  <c r="AT321" i="56"/>
  <c r="F320" i="56"/>
  <c r="AT320" i="56"/>
  <c r="F319" i="56"/>
  <c r="AT319" i="56"/>
  <c r="F318" i="56"/>
  <c r="AT318" i="56"/>
  <c r="F317" i="56"/>
  <c r="AT317" i="56"/>
  <c r="F316" i="56"/>
  <c r="AT316" i="56"/>
  <c r="F315" i="56"/>
  <c r="AT315" i="56"/>
  <c r="F314" i="56"/>
  <c r="AT314" i="56"/>
  <c r="F313" i="56"/>
  <c r="AT313" i="56"/>
  <c r="F312" i="56"/>
  <c r="AT312" i="56"/>
  <c r="F311" i="56"/>
  <c r="AT311" i="56"/>
  <c r="F310" i="56"/>
  <c r="AT310" i="56"/>
  <c r="F309" i="56"/>
  <c r="AT309" i="56"/>
  <c r="F308" i="56"/>
  <c r="AT308" i="56"/>
  <c r="F307" i="56"/>
  <c r="AT307" i="56"/>
  <c r="F306" i="56"/>
  <c r="AT306" i="56"/>
  <c r="F305" i="56"/>
  <c r="AT305" i="56"/>
  <c r="F304" i="56"/>
  <c r="AT304" i="56"/>
  <c r="F303" i="56"/>
  <c r="AT303" i="56"/>
  <c r="F302" i="56"/>
  <c r="AT302" i="56"/>
  <c r="F301" i="56"/>
  <c r="AT301" i="56"/>
  <c r="F300" i="56"/>
  <c r="AT300" i="56"/>
  <c r="F299" i="56"/>
  <c r="AT299" i="56"/>
  <c r="F298" i="56"/>
  <c r="AT298" i="56"/>
  <c r="F297" i="56"/>
  <c r="AT297" i="56"/>
  <c r="F296" i="56"/>
  <c r="AT296" i="56"/>
  <c r="F295" i="56"/>
  <c r="AT295" i="56"/>
  <c r="F294" i="56"/>
  <c r="AT294" i="56"/>
  <c r="F293" i="56"/>
  <c r="AT293" i="56"/>
  <c r="F292" i="56"/>
  <c r="AT292" i="56"/>
  <c r="F291" i="56"/>
  <c r="AT291" i="56"/>
  <c r="F290" i="56"/>
  <c r="AT290" i="56"/>
  <c r="F289" i="56"/>
  <c r="AT289" i="56"/>
  <c r="F288" i="56"/>
  <c r="AT288" i="56"/>
  <c r="F287" i="56"/>
  <c r="AT287" i="56"/>
  <c r="F286" i="56"/>
  <c r="AT286" i="56"/>
  <c r="F285" i="56"/>
  <c r="AT285" i="56"/>
  <c r="F284" i="56"/>
  <c r="AT284" i="56"/>
  <c r="F283" i="56"/>
  <c r="AT283" i="56"/>
  <c r="F282" i="56"/>
  <c r="AT282" i="56"/>
  <c r="F281" i="56"/>
  <c r="AT281" i="56"/>
  <c r="F280" i="56"/>
  <c r="AT280" i="56"/>
  <c r="F279" i="56"/>
  <c r="AT279" i="56"/>
  <c r="F278" i="56"/>
  <c r="AT278" i="56"/>
  <c r="F277" i="56"/>
  <c r="AT277" i="56"/>
  <c r="F276" i="56"/>
  <c r="AT276" i="56"/>
  <c r="F275" i="56"/>
  <c r="AT275" i="56"/>
  <c r="F274" i="56"/>
  <c r="AT274" i="56"/>
  <c r="F273" i="56"/>
  <c r="AT273" i="56"/>
  <c r="F272" i="56"/>
  <c r="AT272" i="56"/>
  <c r="F271" i="56"/>
  <c r="AT271" i="56"/>
  <c r="F270" i="56"/>
  <c r="AT270" i="56"/>
  <c r="F269" i="56"/>
  <c r="AT269" i="56"/>
  <c r="F268" i="56"/>
  <c r="AT268" i="56"/>
  <c r="F267" i="56"/>
  <c r="AT267" i="56"/>
  <c r="F266" i="56"/>
  <c r="AT266" i="56"/>
  <c r="F265" i="56"/>
  <c r="AT265" i="56"/>
  <c r="F264" i="56"/>
  <c r="AT264" i="56"/>
  <c r="F263" i="56"/>
  <c r="AT263" i="56"/>
  <c r="F262" i="56"/>
  <c r="AT262" i="56"/>
  <c r="F261" i="56"/>
  <c r="AT261" i="56"/>
  <c r="F260" i="56"/>
  <c r="AT260" i="56"/>
  <c r="F259" i="56"/>
  <c r="AT259" i="56"/>
  <c r="F258" i="56"/>
  <c r="AT258" i="56"/>
  <c r="F257" i="56"/>
  <c r="AT257" i="56"/>
  <c r="F256" i="56"/>
  <c r="AT256" i="56"/>
  <c r="F255" i="56"/>
  <c r="AT255" i="56"/>
  <c r="F254" i="56"/>
  <c r="AT254" i="56"/>
  <c r="F253" i="56"/>
  <c r="AT253" i="56"/>
  <c r="F252" i="56"/>
  <c r="AT252" i="56"/>
  <c r="F251" i="56"/>
  <c r="AT251" i="56"/>
  <c r="F250" i="56"/>
  <c r="AT250" i="56"/>
  <c r="F249" i="56"/>
  <c r="AT249" i="56"/>
  <c r="F248" i="56"/>
  <c r="AT248" i="56"/>
  <c r="F247" i="56"/>
  <c r="AT247" i="56"/>
  <c r="F246" i="56"/>
  <c r="AT246" i="56"/>
  <c r="F245" i="56"/>
  <c r="AT245" i="56"/>
  <c r="F244" i="56"/>
  <c r="AT244" i="56"/>
  <c r="F243" i="56"/>
  <c r="AT243" i="56"/>
  <c r="F242" i="56"/>
  <c r="AT242" i="56"/>
  <c r="F241" i="56"/>
  <c r="AT241" i="56"/>
  <c r="F240" i="56"/>
  <c r="AT240" i="56"/>
  <c r="F239" i="56"/>
  <c r="AT239" i="56"/>
  <c r="F238" i="56"/>
  <c r="AT238" i="56"/>
  <c r="F237" i="56"/>
  <c r="AT237" i="56"/>
  <c r="F236" i="56"/>
  <c r="AT236" i="56"/>
  <c r="F235" i="56"/>
  <c r="AT235" i="56"/>
  <c r="F234" i="56"/>
  <c r="AT234" i="56"/>
  <c r="F233" i="56"/>
  <c r="AT233" i="56"/>
  <c r="F232" i="56"/>
  <c r="AT232" i="56"/>
  <c r="F231" i="56"/>
  <c r="AT231" i="56"/>
  <c r="F230" i="56"/>
  <c r="AT230" i="56"/>
  <c r="F229" i="56"/>
  <c r="AT229" i="56"/>
  <c r="F228" i="56"/>
  <c r="AT228" i="56"/>
  <c r="F227" i="56"/>
  <c r="AT227" i="56"/>
  <c r="F226" i="56"/>
  <c r="AT226" i="56"/>
  <c r="F225" i="56"/>
  <c r="AT225" i="56"/>
  <c r="F224" i="56"/>
  <c r="AT224" i="56"/>
  <c r="F223" i="56"/>
  <c r="AT223" i="56"/>
  <c r="F222" i="56"/>
  <c r="AT222" i="56"/>
  <c r="F221" i="56"/>
  <c r="AT221" i="56"/>
  <c r="F220" i="56"/>
  <c r="AT220" i="56"/>
  <c r="F219" i="56"/>
  <c r="AT219" i="56"/>
  <c r="F218" i="56"/>
  <c r="AT218" i="56"/>
  <c r="F217" i="56"/>
  <c r="AT217" i="56"/>
  <c r="F216" i="56"/>
  <c r="AT216" i="56"/>
  <c r="F215" i="56"/>
  <c r="AT215" i="56"/>
  <c r="F214" i="56"/>
  <c r="AT214" i="56"/>
  <c r="F213" i="56"/>
  <c r="AT213" i="56"/>
  <c r="F212" i="56"/>
  <c r="AT212" i="56"/>
  <c r="F211" i="56"/>
  <c r="AT211" i="56"/>
  <c r="F210" i="56"/>
  <c r="AT210" i="56"/>
  <c r="F209" i="56"/>
  <c r="AT209" i="56"/>
  <c r="F208" i="56"/>
  <c r="AT208" i="56"/>
  <c r="F207" i="56"/>
  <c r="AT207" i="56"/>
  <c r="F206" i="56"/>
  <c r="AT206" i="56"/>
  <c r="F205" i="56"/>
  <c r="AT205" i="56"/>
  <c r="F204" i="56"/>
  <c r="AT204" i="56"/>
  <c r="F203" i="56"/>
  <c r="AT203" i="56"/>
  <c r="F202" i="56"/>
  <c r="AT202" i="56"/>
  <c r="F201" i="56"/>
  <c r="AT201" i="56"/>
  <c r="F200" i="56"/>
  <c r="AT200" i="56"/>
  <c r="F199" i="56"/>
  <c r="AT199" i="56"/>
  <c r="F198" i="56"/>
  <c r="AT198" i="56"/>
  <c r="F197" i="56"/>
  <c r="AT197" i="56"/>
  <c r="F196" i="56"/>
  <c r="AT196" i="56"/>
  <c r="F195" i="56"/>
  <c r="AT195" i="56"/>
  <c r="F194" i="56"/>
  <c r="AT194" i="56"/>
  <c r="F193" i="56"/>
  <c r="AT193" i="56"/>
  <c r="F192" i="56"/>
  <c r="AT192" i="56"/>
  <c r="F191" i="56"/>
  <c r="AT191" i="56"/>
  <c r="F190" i="56"/>
  <c r="AT190" i="56"/>
  <c r="F189" i="56"/>
  <c r="AT189" i="56"/>
  <c r="F188" i="56"/>
  <c r="AT188" i="56"/>
  <c r="F187" i="56"/>
  <c r="AT187" i="56"/>
  <c r="F186" i="56"/>
  <c r="AT186" i="56"/>
  <c r="F185" i="56"/>
  <c r="AT185" i="56"/>
  <c r="F184" i="56"/>
  <c r="AT184" i="56"/>
  <c r="F183" i="56"/>
  <c r="AT183" i="56"/>
  <c r="F182" i="56"/>
  <c r="AT182" i="56"/>
  <c r="F181" i="56"/>
  <c r="AT181" i="56"/>
  <c r="F180" i="56"/>
  <c r="AT180" i="56"/>
  <c r="F179" i="56"/>
  <c r="AT179" i="56"/>
  <c r="F178" i="56"/>
  <c r="AT178" i="56"/>
  <c r="F177" i="56"/>
  <c r="AT177" i="56"/>
  <c r="F176" i="56"/>
  <c r="AT176" i="56"/>
  <c r="F175" i="56"/>
  <c r="AT175" i="56"/>
  <c r="F174" i="56"/>
  <c r="AT174" i="56"/>
  <c r="F173" i="56"/>
  <c r="AT173" i="56"/>
  <c r="F172" i="56"/>
  <c r="AT172" i="56"/>
  <c r="F171" i="56"/>
  <c r="AT171" i="56"/>
  <c r="F170" i="56"/>
  <c r="AT170" i="56"/>
  <c r="F169" i="56"/>
  <c r="AT169" i="56"/>
  <c r="F168" i="56"/>
  <c r="AT168" i="56"/>
  <c r="F167" i="56"/>
  <c r="AT167" i="56"/>
  <c r="F166" i="56"/>
  <c r="AT166" i="56"/>
  <c r="F165" i="56"/>
  <c r="AT165" i="56"/>
  <c r="F164" i="56"/>
  <c r="AT164" i="56"/>
  <c r="F163" i="56"/>
  <c r="AT163" i="56"/>
  <c r="F162" i="56"/>
  <c r="AT162" i="56"/>
  <c r="F161" i="56"/>
  <c r="AT161" i="56"/>
  <c r="F160" i="56"/>
  <c r="AT160" i="56"/>
  <c r="F159" i="56"/>
  <c r="AT159" i="56"/>
  <c r="F158" i="56"/>
  <c r="AT158" i="56"/>
  <c r="F157" i="56"/>
  <c r="AT157" i="56"/>
  <c r="F156" i="56"/>
  <c r="AT156" i="56"/>
  <c r="F155" i="56"/>
  <c r="AT155" i="56"/>
  <c r="F154" i="56"/>
  <c r="AT154" i="56"/>
  <c r="F153" i="56"/>
  <c r="AT153" i="56"/>
  <c r="F152" i="56"/>
  <c r="AT152" i="56"/>
  <c r="F151" i="56"/>
  <c r="AT151" i="56"/>
  <c r="F150" i="56"/>
  <c r="AT150" i="56"/>
  <c r="F149" i="56"/>
  <c r="AT149" i="56"/>
  <c r="F148" i="56"/>
  <c r="AT148" i="56"/>
  <c r="F147" i="56"/>
  <c r="AT147" i="56"/>
  <c r="F146" i="56"/>
  <c r="AT146" i="56"/>
  <c r="F145" i="56"/>
  <c r="AT145" i="56"/>
  <c r="F144" i="56"/>
  <c r="AT144" i="56"/>
  <c r="F143" i="56"/>
  <c r="AT143" i="56"/>
  <c r="F142" i="56"/>
  <c r="AT142" i="56"/>
  <c r="F141" i="56"/>
  <c r="AT141" i="56"/>
  <c r="F140" i="56"/>
  <c r="AT140" i="56"/>
  <c r="F139" i="56"/>
  <c r="AT139" i="56"/>
  <c r="F138" i="56"/>
  <c r="AT138" i="56"/>
  <c r="F137" i="56"/>
  <c r="AT137" i="56"/>
  <c r="F136" i="56"/>
  <c r="AT136" i="56"/>
  <c r="F135" i="56"/>
  <c r="AT135" i="56"/>
  <c r="F134" i="56"/>
  <c r="AT134" i="56"/>
  <c r="F133" i="56"/>
  <c r="AT133" i="56"/>
  <c r="F132" i="56"/>
  <c r="AT132" i="56"/>
  <c r="F131" i="56"/>
  <c r="AT131" i="56"/>
  <c r="F130" i="56"/>
  <c r="AT130" i="56"/>
  <c r="F129" i="56"/>
  <c r="AT129" i="56"/>
  <c r="F128" i="56"/>
  <c r="AT128" i="56"/>
  <c r="F127" i="56"/>
  <c r="AT127" i="56"/>
  <c r="F126" i="56"/>
  <c r="AT126" i="56"/>
  <c r="F125" i="56"/>
  <c r="AT125" i="56"/>
  <c r="F124" i="56"/>
  <c r="AT124" i="56"/>
  <c r="F123" i="56"/>
  <c r="AT123" i="56"/>
  <c r="F122" i="56"/>
  <c r="AT122" i="56"/>
  <c r="F121" i="56"/>
  <c r="AT121" i="56"/>
  <c r="F120" i="56"/>
  <c r="AT120" i="56"/>
  <c r="F119" i="56"/>
  <c r="AT119" i="56"/>
  <c r="F118" i="56"/>
  <c r="AT118" i="56"/>
  <c r="F117" i="56"/>
  <c r="AT117" i="56"/>
  <c r="F116" i="56"/>
  <c r="AT116" i="56"/>
  <c r="F115" i="56"/>
  <c r="AT115" i="56"/>
  <c r="F114" i="56"/>
  <c r="AT114" i="56"/>
  <c r="F113" i="56"/>
  <c r="AT113" i="56"/>
  <c r="F112" i="56"/>
  <c r="AT112" i="56"/>
  <c r="F111" i="56"/>
  <c r="AT111" i="56"/>
  <c r="F110" i="56"/>
  <c r="AT110" i="56"/>
  <c r="F109" i="56"/>
  <c r="AT109" i="56"/>
  <c r="F108" i="56"/>
  <c r="AT108" i="56"/>
  <c r="F107" i="56"/>
  <c r="AT107" i="56"/>
  <c r="F106" i="56"/>
  <c r="AT106" i="56"/>
  <c r="F105" i="56"/>
  <c r="AT105" i="56"/>
  <c r="F104" i="56"/>
  <c r="AT104" i="56"/>
  <c r="F103" i="56"/>
  <c r="AT103" i="56"/>
  <c r="F102" i="56"/>
  <c r="AT102" i="56"/>
  <c r="F101" i="56"/>
  <c r="AT101" i="56"/>
  <c r="F100" i="56"/>
  <c r="AT100" i="56"/>
  <c r="F99" i="56"/>
  <c r="AT99" i="56"/>
  <c r="F98" i="56"/>
  <c r="AT98" i="56"/>
  <c r="F97" i="56"/>
  <c r="AT97" i="56"/>
  <c r="F96" i="56"/>
  <c r="AT96" i="56"/>
  <c r="F95" i="56"/>
  <c r="AT95" i="56"/>
  <c r="F94" i="56"/>
  <c r="AT94" i="56"/>
  <c r="F93" i="56"/>
  <c r="AT93" i="56"/>
  <c r="F92" i="56"/>
  <c r="AT92" i="56"/>
  <c r="F91" i="56"/>
  <c r="AT91" i="56"/>
  <c r="F90" i="56"/>
  <c r="AT90" i="56"/>
  <c r="F89" i="56"/>
  <c r="AT89" i="56"/>
  <c r="F88" i="56"/>
  <c r="AT88" i="56"/>
  <c r="F87" i="56"/>
  <c r="AT87" i="56"/>
  <c r="F86" i="56"/>
  <c r="AT86" i="56"/>
  <c r="F85" i="56"/>
  <c r="AZ85" i="56" a="1"/>
  <c r="AZ85" i="56" s="1"/>
  <c r="AT85" i="56"/>
  <c r="F84" i="56"/>
  <c r="AT84" i="56"/>
  <c r="F83" i="56"/>
  <c r="AZ83" i="56" a="1"/>
  <c r="AZ83" i="56" s="1"/>
  <c r="AZ84" i="56" s="1" a="1"/>
  <c r="AZ84" i="56" s="1"/>
  <c r="AS51" i="56" s="1"/>
  <c r="AT83" i="56"/>
  <c r="F82" i="56"/>
  <c r="AT82" i="56"/>
  <c r="F81" i="56"/>
  <c r="AT81" i="56"/>
  <c r="F80" i="56"/>
  <c r="AT80" i="56"/>
  <c r="F79" i="56"/>
  <c r="AT79" i="56"/>
  <c r="F78" i="56"/>
  <c r="AT78" i="56"/>
  <c r="F77" i="56"/>
  <c r="AT77" i="56"/>
  <c r="F76" i="56"/>
  <c r="AT76" i="56"/>
  <c r="F75" i="56"/>
  <c r="AT75" i="56"/>
  <c r="F74" i="56"/>
  <c r="AT74" i="56"/>
  <c r="F73" i="56"/>
  <c r="AT73" i="56"/>
  <c r="F72" i="56"/>
  <c r="AT72" i="56"/>
  <c r="F71" i="56"/>
  <c r="AT71" i="56"/>
  <c r="F70" i="56"/>
  <c r="AT70" i="56"/>
  <c r="F69" i="56"/>
  <c r="AT69" i="56"/>
  <c r="K68" i="56" a="1"/>
  <c r="K68" i="56" s="1"/>
  <c r="C50" i="56" s="1"/>
  <c r="AU54" i="56"/>
  <c r="N53" i="56"/>
  <c r="C53" i="56"/>
  <c r="AQ51" i="56"/>
  <c r="N46" i="56"/>
  <c r="BD46" i="56"/>
  <c r="AW47" i="56" s="1"/>
  <c r="G7" i="8" l="1"/>
  <c r="AQ53" i="56"/>
  <c r="H228" i="6"/>
  <c r="H138" i="6"/>
  <c r="H78" i="6"/>
  <c r="X54" i="57" a="1"/>
  <c r="X54" i="57" s="1"/>
  <c r="H11" i="8" s="1"/>
  <c r="AE51" i="57"/>
  <c r="AE50" i="57"/>
  <c r="K51" i="57"/>
  <c r="K50" i="57"/>
  <c r="CA57" i="56"/>
  <c r="H6" i="8" s="1"/>
  <c r="IE57" i="56"/>
  <c r="HK57" i="56"/>
  <c r="GQ57" i="56"/>
  <c r="O6" i="8" s="1"/>
  <c r="FW57" i="56"/>
  <c r="P6" i="8" s="1"/>
  <c r="FC57" i="56"/>
  <c r="N6" i="8" s="1"/>
  <c r="EI57" i="56"/>
  <c r="K6" i="8" s="1"/>
  <c r="DO57" i="56"/>
  <c r="J6" i="8" s="1"/>
  <c r="CU57" i="56"/>
  <c r="I6" i="8" s="1"/>
  <c r="D54" i="57" a="1"/>
  <c r="D54" i="57" s="1"/>
  <c r="BD57" i="56"/>
  <c r="G6" i="8" s="1"/>
  <c r="AJ53" i="56"/>
  <c r="AH54" i="56"/>
  <c r="AK54" i="56" s="1"/>
  <c r="N54" i="56"/>
  <c r="Q54" i="56" s="1"/>
  <c r="P53" i="56"/>
  <c r="K69" i="56" a="1"/>
  <c r="K69" i="56" s="1"/>
  <c r="F50" i="56"/>
  <c r="J8" i="28" l="1"/>
  <c r="M6" i="8"/>
  <c r="L6" i="8"/>
  <c r="L22" i="25"/>
  <c r="I35" i="25"/>
  <c r="G11" i="8"/>
  <c r="I23" i="33"/>
  <c r="K23" i="32"/>
  <c r="G23" i="33"/>
  <c r="I23" i="32"/>
  <c r="E23" i="33"/>
  <c r="C23" i="33"/>
  <c r="K23" i="33"/>
  <c r="P54" i="56"/>
  <c r="N55" i="56" s="1"/>
  <c r="AJ54" i="56"/>
  <c r="AH55" i="56" s="1"/>
  <c r="V58" i="56"/>
  <c r="B58" i="56"/>
  <c r="E26" i="32" l="1"/>
  <c r="F26" i="32" s="1"/>
  <c r="E27" i="32"/>
  <c r="F27" i="32" s="1"/>
  <c r="E28" i="32"/>
  <c r="F28" i="32" s="1"/>
  <c r="K26" i="32"/>
  <c r="L26" i="32" s="1"/>
  <c r="K28" i="32"/>
  <c r="L28" i="32" s="1"/>
  <c r="K27" i="32"/>
  <c r="L27" i="32" s="1"/>
  <c r="C26" i="32"/>
  <c r="D26" i="32" s="1"/>
  <c r="C28" i="32"/>
  <c r="D28" i="32" s="1"/>
  <c r="C27" i="32"/>
  <c r="D27" i="32" s="1"/>
  <c r="E26" i="33"/>
  <c r="F26" i="33" s="1"/>
  <c r="E28" i="33"/>
  <c r="F28" i="33" s="1"/>
  <c r="E27" i="33"/>
  <c r="F27" i="33" s="1"/>
  <c r="I26" i="33"/>
  <c r="J26" i="33" s="1"/>
  <c r="I27" i="33"/>
  <c r="J27" i="33" s="1"/>
  <c r="I28" i="33"/>
  <c r="J28" i="33" s="1"/>
  <c r="K26" i="33"/>
  <c r="L26" i="33" s="1"/>
  <c r="K27" i="33"/>
  <c r="L27" i="33" s="1"/>
  <c r="K28" i="33"/>
  <c r="L28" i="33" s="1"/>
  <c r="C26" i="33"/>
  <c r="D26" i="33" s="1"/>
  <c r="C28" i="33"/>
  <c r="D28" i="33" s="1"/>
  <c r="C27" i="33"/>
  <c r="D27" i="33" s="1"/>
  <c r="G26" i="32"/>
  <c r="H26" i="32" s="1"/>
  <c r="G28" i="32"/>
  <c r="H28" i="32" s="1"/>
  <c r="G27" i="32"/>
  <c r="H27" i="32" s="1"/>
  <c r="I26" i="32"/>
  <c r="J26" i="32" s="1"/>
  <c r="I27" i="32"/>
  <c r="J27" i="32" s="1"/>
  <c r="I28" i="32"/>
  <c r="J28" i="32" s="1"/>
  <c r="G26" i="33"/>
  <c r="H26" i="33" s="1"/>
  <c r="G28" i="33"/>
  <c r="H28" i="33" s="1"/>
  <c r="G27" i="33"/>
  <c r="H27" i="33" s="1"/>
  <c r="O3" i="41"/>
  <c r="D3" i="41"/>
  <c r="C25" i="40"/>
  <c r="D19" i="40"/>
  <c r="D20" i="40" s="1"/>
  <c r="C19" i="40"/>
  <c r="C20" i="40" s="1"/>
  <c r="C21" i="40" s="1"/>
  <c r="C11" i="40"/>
  <c r="C26" i="40" s="1"/>
  <c r="C10" i="40"/>
  <c r="C9" i="40"/>
  <c r="C8" i="40"/>
  <c r="C7" i="40"/>
  <c r="C6" i="40"/>
  <c r="D6" i="40" s="1"/>
  <c r="D4" i="40"/>
  <c r="D8" i="40" s="1"/>
  <c r="D27" i="39"/>
  <c r="D26" i="39"/>
  <c r="E26" i="39" s="1"/>
  <c r="C21" i="39"/>
  <c r="C18" i="39"/>
  <c r="C17" i="39"/>
  <c r="C9" i="39"/>
  <c r="C8" i="39"/>
  <c r="C7" i="39"/>
  <c r="C6" i="39"/>
  <c r="D6" i="39" s="1"/>
  <c r="D4" i="39"/>
  <c r="D11" i="39" s="1"/>
  <c r="C14" i="38"/>
  <c r="C16" i="38" s="1"/>
  <c r="C17" i="38" s="1"/>
  <c r="C10" i="38"/>
  <c r="B6" i="38"/>
  <c r="C3" i="38"/>
  <c r="C11" i="37"/>
  <c r="N3" i="36"/>
  <c r="D3" i="36"/>
  <c r="G38" i="35" a="1"/>
  <c r="G38" i="35" s="1"/>
  <c r="T44" i="4" s="1" a="1"/>
  <c r="T44" i="4" s="1"/>
  <c r="Z37" i="35"/>
  <c r="F37" i="35" a="1"/>
  <c r="F37" i="35" s="1"/>
  <c r="AJ3" i="35"/>
  <c r="Y3" i="35"/>
  <c r="P3" i="35"/>
  <c r="E3" i="35"/>
  <c r="U60" i="34"/>
  <c r="V60" i="34" s="1"/>
  <c r="U59" i="34"/>
  <c r="V59" i="34" s="1"/>
  <c r="U58" i="34"/>
  <c r="V58" i="34" s="1"/>
  <c r="L58" i="34"/>
  <c r="M58" i="34" s="1"/>
  <c r="U57" i="34"/>
  <c r="V57" i="34" s="1"/>
  <c r="L57" i="34"/>
  <c r="M57" i="34" s="1"/>
  <c r="V54" i="34"/>
  <c r="M54" i="34"/>
  <c r="V53" i="34"/>
  <c r="M53" i="34"/>
  <c r="V50" i="34"/>
  <c r="M50" i="34"/>
  <c r="V44" i="34"/>
  <c r="M44" i="34"/>
  <c r="D44" i="34"/>
  <c r="V43" i="34"/>
  <c r="M43" i="34"/>
  <c r="C43" i="34"/>
  <c r="C41" i="34"/>
  <c r="V40" i="34"/>
  <c r="M40" i="34"/>
  <c r="M29" i="34"/>
  <c r="D29" i="34"/>
  <c r="U27" i="34"/>
  <c r="V31" i="34" s="1"/>
  <c r="L27" i="34"/>
  <c r="M31" i="34" s="1"/>
  <c r="C27" i="34"/>
  <c r="D30" i="34" s="1"/>
  <c r="F3" i="34"/>
  <c r="F52" i="31"/>
  <c r="F48" i="31"/>
  <c r="F44" i="31"/>
  <c r="E43" i="31"/>
  <c r="F40" i="31"/>
  <c r="E39" i="31" a="1"/>
  <c r="E39" i="31" s="1"/>
  <c r="AD17" i="31"/>
  <c r="Z17" i="31"/>
  <c r="AD16" i="31"/>
  <c r="Z16" i="31"/>
  <c r="AD15" i="31"/>
  <c r="Z15" i="31"/>
  <c r="AD13" i="31"/>
  <c r="Z13" i="31"/>
  <c r="AD5" i="31"/>
  <c r="AD8" i="31" s="1" a="1"/>
  <c r="AD8" i="31" s="1"/>
  <c r="Z5" i="31"/>
  <c r="Z8" i="31" s="1" a="1"/>
  <c r="Z8" i="31" s="1"/>
  <c r="O3" i="31"/>
  <c r="D3" i="31"/>
  <c r="G36" i="30"/>
  <c r="F36" i="30"/>
  <c r="I34" i="30"/>
  <c r="I26" i="30"/>
  <c r="I35" i="30" s="1"/>
  <c r="C25" i="30"/>
  <c r="G24" i="30"/>
  <c r="G25" i="30" s="1"/>
  <c r="F24" i="30"/>
  <c r="F34" i="30" s="1"/>
  <c r="E24" i="30"/>
  <c r="C24" i="30"/>
  <c r="I18" i="30"/>
  <c r="M11" i="30" s="1"/>
  <c r="G18" i="30"/>
  <c r="F18" i="30"/>
  <c r="E18" i="30"/>
  <c r="I12" i="30" a="1"/>
  <c r="I12" i="30" s="1"/>
  <c r="I11" i="30" a="1"/>
  <c r="I11" i="30" s="1"/>
  <c r="G7" i="30"/>
  <c r="G12" i="30" s="1" a="1"/>
  <c r="G12" i="30" s="1"/>
  <c r="F7" i="30"/>
  <c r="F12" i="30" s="1" a="1"/>
  <c r="F12" i="30" s="1"/>
  <c r="E7" i="30"/>
  <c r="E12" i="30" s="1" a="1"/>
  <c r="E12" i="30" s="1"/>
  <c r="C7" i="30"/>
  <c r="C12" i="30" s="1" a="1"/>
  <c r="C12" i="30" s="1"/>
  <c r="N6" i="30"/>
  <c r="M6" i="30"/>
  <c r="M10" i="30" s="1"/>
  <c r="M5" i="30"/>
  <c r="G36" i="28"/>
  <c r="F36" i="28"/>
  <c r="K34" i="28"/>
  <c r="J34" i="28"/>
  <c r="I34" i="28"/>
  <c r="C25" i="28"/>
  <c r="G24" i="28"/>
  <c r="G35" i="28" s="1"/>
  <c r="F24" i="28"/>
  <c r="F34" i="28" s="1"/>
  <c r="E24" i="28"/>
  <c r="E28" i="28" s="1"/>
  <c r="C24" i="28"/>
  <c r="C28" i="28" s="1"/>
  <c r="M21" i="28"/>
  <c r="T20" i="28"/>
  <c r="M20" i="28"/>
  <c r="J18" i="28"/>
  <c r="T21" i="28" s="1"/>
  <c r="I18" i="28"/>
  <c r="AP48" i="4" s="1"/>
  <c r="G18" i="28"/>
  <c r="F18" i="28"/>
  <c r="E18" i="28"/>
  <c r="U16" i="28"/>
  <c r="T16" i="28"/>
  <c r="U15" i="28"/>
  <c r="T15" i="28"/>
  <c r="J12" i="28" a="1"/>
  <c r="J12" i="28" s="1"/>
  <c r="I12" i="28" a="1"/>
  <c r="I12" i="28" s="1"/>
  <c r="J11" i="28" a="1"/>
  <c r="J11" i="28" s="1"/>
  <c r="I11" i="28" a="1"/>
  <c r="I11" i="28" s="1"/>
  <c r="G7" i="28"/>
  <c r="G10" i="28" s="1" a="1"/>
  <c r="G10" i="28" s="1"/>
  <c r="F7" i="28"/>
  <c r="F8" i="28" s="1" a="1"/>
  <c r="F8" i="28" s="1"/>
  <c r="E7" i="28"/>
  <c r="E12" i="28" s="1" a="1"/>
  <c r="E12" i="28" s="1"/>
  <c r="C7" i="28"/>
  <c r="C12" i="28" s="1" a="1"/>
  <c r="C12" i="28" s="1"/>
  <c r="U6" i="28"/>
  <c r="T6" i="28"/>
  <c r="T5" i="28"/>
  <c r="U5" i="28" s="1"/>
  <c r="G36" i="27"/>
  <c r="F36" i="27"/>
  <c r="K34" i="27"/>
  <c r="J34" i="27"/>
  <c r="I34" i="27"/>
  <c r="C25" i="27"/>
  <c r="G24" i="27"/>
  <c r="G32" i="27" s="1"/>
  <c r="F24" i="27"/>
  <c r="F31" i="27" s="1"/>
  <c r="E24" i="27"/>
  <c r="C24" i="27"/>
  <c r="C28" i="27" s="1"/>
  <c r="M21" i="27"/>
  <c r="T20" i="27"/>
  <c r="M20" i="27"/>
  <c r="J18" i="27"/>
  <c r="T21" i="27" s="1"/>
  <c r="I18" i="27"/>
  <c r="AP47" i="4" s="1"/>
  <c r="G18" i="27"/>
  <c r="F18" i="27"/>
  <c r="E18" i="27"/>
  <c r="U16" i="27"/>
  <c r="T16" i="27"/>
  <c r="U15" i="27"/>
  <c r="T15" i="27"/>
  <c r="J12" i="27" a="1"/>
  <c r="J12" i="27" s="1"/>
  <c r="I12" i="27" a="1"/>
  <c r="I12" i="27" s="1"/>
  <c r="J11" i="27" a="1"/>
  <c r="J11" i="27" s="1"/>
  <c r="I11" i="27" a="1"/>
  <c r="I11" i="27" s="1"/>
  <c r="G7" i="27"/>
  <c r="G9" i="27" s="1" a="1"/>
  <c r="G9" i="27" s="1"/>
  <c r="F7" i="27"/>
  <c r="F10" i="27" s="1" a="1"/>
  <c r="F10" i="27" s="1"/>
  <c r="E7" i="27"/>
  <c r="E11" i="27" s="1" a="1"/>
  <c r="E11" i="27" s="1"/>
  <c r="C7" i="27"/>
  <c r="C11" i="27" s="1" a="1"/>
  <c r="C11" i="27" s="1"/>
  <c r="U6" i="27"/>
  <c r="T6" i="27"/>
  <c r="T10" i="27" s="1"/>
  <c r="T5" i="27"/>
  <c r="U5" i="27" s="1"/>
  <c r="E27" i="26"/>
  <c r="E28" i="26" s="1"/>
  <c r="E26" i="26"/>
  <c r="E30" i="26" s="1"/>
  <c r="I23" i="26"/>
  <c r="I22" i="26"/>
  <c r="F20" i="26"/>
  <c r="AP32" i="4" s="1"/>
  <c r="C16" i="26"/>
  <c r="C27" i="26" s="1"/>
  <c r="C15" i="26"/>
  <c r="C26" i="26" s="1"/>
  <c r="F7" i="26"/>
  <c r="E7" i="26"/>
  <c r="E12" i="26" s="1" a="1"/>
  <c r="E12" i="26" s="1"/>
  <c r="C7" i="26"/>
  <c r="C10" i="26" s="1" a="1"/>
  <c r="C10" i="26" s="1"/>
  <c r="K6" i="26"/>
  <c r="J6" i="26"/>
  <c r="J10" i="26" s="1"/>
  <c r="J5" i="26"/>
  <c r="G36" i="25"/>
  <c r="F36" i="25"/>
  <c r="K34" i="25"/>
  <c r="J34" i="25"/>
  <c r="I34" i="25"/>
  <c r="C25" i="25"/>
  <c r="G24" i="25"/>
  <c r="G34" i="25" s="1"/>
  <c r="F24" i="25"/>
  <c r="F32" i="25" s="1"/>
  <c r="E24" i="25"/>
  <c r="C24" i="25"/>
  <c r="C28" i="25" s="1"/>
  <c r="M21" i="25"/>
  <c r="T20" i="25"/>
  <c r="M20" i="25"/>
  <c r="J18" i="25"/>
  <c r="I18" i="25"/>
  <c r="G18" i="25"/>
  <c r="F18" i="25"/>
  <c r="E18" i="25"/>
  <c r="U16" i="25"/>
  <c r="T16" i="25"/>
  <c r="U15" i="25"/>
  <c r="T15" i="25"/>
  <c r="J12" i="25" a="1"/>
  <c r="J12" i="25" s="1"/>
  <c r="I12" i="25" a="1"/>
  <c r="I12" i="25" s="1"/>
  <c r="J11" i="25" a="1"/>
  <c r="J11" i="25" s="1"/>
  <c r="I11" i="25" a="1"/>
  <c r="I11" i="25" s="1"/>
  <c r="G7" i="25"/>
  <c r="G9" i="25" s="1" a="1"/>
  <c r="G9" i="25" s="1"/>
  <c r="F7" i="25"/>
  <c r="F9" i="25" s="1" a="1"/>
  <c r="F9" i="25" s="1"/>
  <c r="E7" i="25"/>
  <c r="E12" i="25" s="1" a="1"/>
  <c r="E12" i="25" s="1"/>
  <c r="C7" i="25"/>
  <c r="C12" i="25" s="1" a="1"/>
  <c r="C12" i="25" s="1"/>
  <c r="U6" i="25"/>
  <c r="T6" i="25"/>
  <c r="T10" i="25" s="1"/>
  <c r="T5" i="25"/>
  <c r="U5" i="25" s="1"/>
  <c r="D21" i="24"/>
  <c r="E27" i="24" s="1" a="1"/>
  <c r="E27" i="24" s="1"/>
  <c r="D20" i="24"/>
  <c r="D19" i="24"/>
  <c r="C39" i="34" s="1"/>
  <c r="D9" i="24"/>
  <c r="D13" i="24" s="1" a="1"/>
  <c r="D13" i="24" s="1"/>
  <c r="C9" i="24"/>
  <c r="C13" i="24" s="1" a="1"/>
  <c r="C13" i="24" s="1"/>
  <c r="E28" i="23"/>
  <c r="C28" i="23"/>
  <c r="E27" i="23"/>
  <c r="E29" i="23" s="1"/>
  <c r="C27" i="23"/>
  <c r="F25" i="23"/>
  <c r="I24" i="23"/>
  <c r="I23" i="23"/>
  <c r="F21" i="23"/>
  <c r="Q13" i="23"/>
  <c r="F12" i="23" a="1"/>
  <c r="F12" i="23" s="1"/>
  <c r="F11" i="23" a="1"/>
  <c r="F11" i="23" s="1"/>
  <c r="R7" i="23"/>
  <c r="Q7" i="23"/>
  <c r="E7" i="23"/>
  <c r="E11" i="23" s="1" a="1"/>
  <c r="E11" i="23" s="1"/>
  <c r="C7" i="23"/>
  <c r="C11" i="23" s="1" a="1"/>
  <c r="C11" i="23" s="1"/>
  <c r="R6" i="23"/>
  <c r="Q6" i="23"/>
  <c r="Q12" i="23" s="1"/>
  <c r="R5" i="23"/>
  <c r="G36" i="22"/>
  <c r="F36" i="22"/>
  <c r="C25" i="22"/>
  <c r="G24" i="22"/>
  <c r="G32" i="22" s="1"/>
  <c r="F24" i="22"/>
  <c r="F32" i="22" s="1"/>
  <c r="E24" i="22"/>
  <c r="E25" i="22" s="1"/>
  <c r="E26" i="22" s="1"/>
  <c r="C24" i="22"/>
  <c r="C28" i="22" s="1"/>
  <c r="L21" i="22"/>
  <c r="L20" i="22"/>
  <c r="I18" i="22"/>
  <c r="G18" i="22"/>
  <c r="F18" i="22"/>
  <c r="E18" i="22"/>
  <c r="I12" i="22" a="1"/>
  <c r="I12" i="22" s="1"/>
  <c r="I11" i="22" a="1"/>
  <c r="I11" i="22" s="1"/>
  <c r="G7" i="22"/>
  <c r="G8" i="22" s="1" a="1"/>
  <c r="G8" i="22" s="1"/>
  <c r="F7" i="22"/>
  <c r="F12" i="22" s="1" a="1"/>
  <c r="F12" i="22" s="1"/>
  <c r="E7" i="22"/>
  <c r="E9" i="22" s="1" a="1"/>
  <c r="E9" i="22" s="1"/>
  <c r="C7" i="22"/>
  <c r="C12" i="22" s="1" a="1"/>
  <c r="C12" i="22" s="1"/>
  <c r="N6" i="22"/>
  <c r="M6" i="22"/>
  <c r="M10" i="22" s="1"/>
  <c r="M5" i="22"/>
  <c r="E26" i="21"/>
  <c r="E25" i="21"/>
  <c r="C25" i="21"/>
  <c r="E24" i="21"/>
  <c r="C24" i="21"/>
  <c r="I21" i="21"/>
  <c r="I20" i="21"/>
  <c r="F18" i="21"/>
  <c r="F7" i="21"/>
  <c r="F12" i="21" s="1" a="1"/>
  <c r="F12" i="21" s="1"/>
  <c r="E7" i="21"/>
  <c r="E11" i="21" s="1" a="1"/>
  <c r="E11" i="21" s="1"/>
  <c r="C7" i="21"/>
  <c r="C11" i="21" s="1" a="1"/>
  <c r="C11" i="21" s="1"/>
  <c r="K6" i="21"/>
  <c r="J6" i="21"/>
  <c r="J10" i="21" s="1"/>
  <c r="J5" i="21"/>
  <c r="E25" i="20"/>
  <c r="C25" i="20"/>
  <c r="E24" i="20"/>
  <c r="E28" i="20" s="1"/>
  <c r="C24" i="20"/>
  <c r="I21" i="20"/>
  <c r="I20" i="20"/>
  <c r="F18" i="20"/>
  <c r="F7" i="20"/>
  <c r="E7" i="20"/>
  <c r="E8" i="20" s="1" a="1"/>
  <c r="E8" i="20" s="1"/>
  <c r="C7" i="20"/>
  <c r="K6" i="20"/>
  <c r="J6" i="20"/>
  <c r="J5" i="20"/>
  <c r="K5" i="20" s="1"/>
  <c r="D21" i="19"/>
  <c r="C21" i="19"/>
  <c r="D18" i="19"/>
  <c r="C18" i="19"/>
  <c r="D17" i="19"/>
  <c r="C17" i="19"/>
  <c r="D6" i="19"/>
  <c r="D9" i="19" s="1" a="1"/>
  <c r="D9" i="19" s="1"/>
  <c r="C6" i="19"/>
  <c r="C11" i="19" s="1" a="1"/>
  <c r="C11" i="19" s="1"/>
  <c r="D21" i="18"/>
  <c r="D18" i="18"/>
  <c r="D17" i="18"/>
  <c r="C14" i="18"/>
  <c r="C18" i="18" s="1"/>
  <c r="C13" i="18"/>
  <c r="D6" i="18"/>
  <c r="D9" i="18" s="1" a="1"/>
  <c r="D9" i="18" s="1"/>
  <c r="C6" i="18"/>
  <c r="C11" i="18" s="1" a="1"/>
  <c r="C11" i="18" s="1"/>
  <c r="D21" i="17"/>
  <c r="D18" i="17"/>
  <c r="D17" i="17"/>
  <c r="C14" i="17"/>
  <c r="C18" i="17" s="1"/>
  <c r="C13" i="17"/>
  <c r="D6" i="17"/>
  <c r="D9" i="17" s="1" a="1"/>
  <c r="D9" i="17" s="1"/>
  <c r="C6" i="17"/>
  <c r="C10" i="17" s="1" a="1"/>
  <c r="C10" i="17" s="1"/>
  <c r="CM28" i="10"/>
  <c r="BV28" i="10"/>
  <c r="AN28" i="10"/>
  <c r="MC12" i="9"/>
  <c r="MC11" i="9"/>
  <c r="MC9" i="9"/>
  <c r="MC8" i="9"/>
  <c r="MC7" i="9"/>
  <c r="ME6" i="9"/>
  <c r="MC6" i="9"/>
  <c r="F13" i="23" a="1"/>
  <c r="F13" i="23" s="1"/>
  <c r="C47" i="34" s="1"/>
  <c r="C11" i="8"/>
  <c r="F10" i="23" a="1"/>
  <c r="F10" i="23" s="1"/>
  <c r="F8" i="23" a="1"/>
  <c r="F8" i="23" s="1"/>
  <c r="I8" i="22" a="1"/>
  <c r="I8" i="22" s="1"/>
  <c r="S19" i="23" s="1"/>
  <c r="A8" i="7"/>
  <c r="Y14" i="5"/>
  <c r="W14" i="5"/>
  <c r="Y13" i="5"/>
  <c r="X13" i="5"/>
  <c r="W13" i="5"/>
  <c r="Y12" i="5"/>
  <c r="X12" i="5"/>
  <c r="DH59" i="56" s="1" a="1"/>
  <c r="DH59" i="56" s="1"/>
  <c r="W12" i="5"/>
  <c r="Y11" i="5"/>
  <c r="X11" i="5"/>
  <c r="W11" i="5"/>
  <c r="Y10" i="5"/>
  <c r="X10" i="5"/>
  <c r="W10" i="5"/>
  <c r="Y9" i="5"/>
  <c r="X9" i="5"/>
  <c r="W9" i="5"/>
  <c r="Y8" i="5"/>
  <c r="X8" i="5"/>
  <c r="W8" i="5"/>
  <c r="O3" i="5"/>
  <c r="D3" i="5"/>
  <c r="A1" i="5"/>
  <c r="G48" i="4"/>
  <c r="G47" i="4"/>
  <c r="A42" i="4"/>
  <c r="A39" i="4"/>
  <c r="A38" i="4"/>
  <c r="C38" i="4" s="1"/>
  <c r="A37" i="4"/>
  <c r="A36" i="4"/>
  <c r="A35" i="4"/>
  <c r="A34" i="4"/>
  <c r="A29" i="4"/>
  <c r="A28" i="4"/>
  <c r="A27" i="4"/>
  <c r="A26" i="4"/>
  <c r="C23" i="39" l="1"/>
  <c r="C26" i="30"/>
  <c r="D9" i="40"/>
  <c r="C19" i="19"/>
  <c r="D10" i="40"/>
  <c r="C19" i="39"/>
  <c r="C20" i="39" s="1"/>
  <c r="V18" i="28"/>
  <c r="C26" i="27"/>
  <c r="C8" i="27" a="1"/>
  <c r="C8" i="27" s="1"/>
  <c r="C26" i="20"/>
  <c r="D19" i="18"/>
  <c r="I30" i="30"/>
  <c r="T8" i="27"/>
  <c r="C29" i="23"/>
  <c r="D23" i="19"/>
  <c r="A24" i="4"/>
  <c r="C23" i="40"/>
  <c r="F25" i="30"/>
  <c r="G26" i="30"/>
  <c r="F29" i="30"/>
  <c r="D7" i="39"/>
  <c r="D20" i="39" s="1"/>
  <c r="T11" i="28"/>
  <c r="F33" i="30"/>
  <c r="G34" i="30"/>
  <c r="D9" i="39"/>
  <c r="D25" i="39" s="1"/>
  <c r="A25" i="4"/>
  <c r="V29" i="34"/>
  <c r="A32" i="4"/>
  <c r="C32" i="4" s="1"/>
  <c r="V30" i="34"/>
  <c r="D21" i="40"/>
  <c r="D22" i="40"/>
  <c r="L9" i="20"/>
  <c r="J9" i="20"/>
  <c r="L8" i="21"/>
  <c r="G26" i="28"/>
  <c r="J11" i="21"/>
  <c r="AP34" i="4"/>
  <c r="D19" i="17"/>
  <c r="D26" i="17" s="1"/>
  <c r="G30" i="30"/>
  <c r="S10" i="23"/>
  <c r="Q11" i="23"/>
  <c r="D8" i="39"/>
  <c r="C8" i="32"/>
  <c r="V8" i="27"/>
  <c r="C28" i="20"/>
  <c r="T11" i="27"/>
  <c r="T18" i="27"/>
  <c r="D7" i="40"/>
  <c r="E21" i="19"/>
  <c r="M30" i="34"/>
  <c r="D31" i="34"/>
  <c r="B33" i="34" s="1"/>
  <c r="G25" i="28"/>
  <c r="F26" i="28"/>
  <c r="T9" i="28"/>
  <c r="V9" i="28"/>
  <c r="V8" i="28"/>
  <c r="T18" i="28"/>
  <c r="T8" i="28"/>
  <c r="V19" i="27"/>
  <c r="V18" i="27"/>
  <c r="C8" i="28" a="1"/>
  <c r="C8" i="28" s="1"/>
  <c r="E8" i="28" a="1"/>
  <c r="E8" i="28" s="1"/>
  <c r="C8" i="19" a="1"/>
  <c r="C8" i="19" s="1"/>
  <c r="C22" i="19" s="1"/>
  <c r="D23" i="24"/>
  <c r="A33" i="4" s="1"/>
  <c r="T33" i="4" s="1"/>
  <c r="Q5" i="23"/>
  <c r="S8" i="23" s="1"/>
  <c r="AS35" i="4"/>
  <c r="F20" i="24"/>
  <c r="C50" i="34"/>
  <c r="D50" i="34" s="1"/>
  <c r="Q14" i="23"/>
  <c r="Q15" i="23" s="1"/>
  <c r="AP35" i="4"/>
  <c r="E26" i="24"/>
  <c r="AB29" i="4"/>
  <c r="AA29" i="4"/>
  <c r="Z29" i="4"/>
  <c r="Y29" i="4"/>
  <c r="T29" i="4"/>
  <c r="AE29" i="4"/>
  <c r="AD29" i="4"/>
  <c r="V29" i="4"/>
  <c r="X29" i="4"/>
  <c r="U29" i="4"/>
  <c r="AF29" i="4"/>
  <c r="W29" i="4"/>
  <c r="AC29" i="4"/>
  <c r="M11" i="22"/>
  <c r="AP36" i="4"/>
  <c r="C36" i="4"/>
  <c r="X28" i="4"/>
  <c r="AD28" i="4"/>
  <c r="W28" i="4"/>
  <c r="AF28" i="4"/>
  <c r="V28" i="4"/>
  <c r="T28" i="4"/>
  <c r="AB28" i="4"/>
  <c r="U28" i="4"/>
  <c r="AA28" i="4"/>
  <c r="AC28" i="4"/>
  <c r="Z28" i="4"/>
  <c r="Y28" i="4"/>
  <c r="AE28" i="4"/>
  <c r="L8" i="20"/>
  <c r="J11" i="20"/>
  <c r="AP39" i="4"/>
  <c r="Z26" i="4"/>
  <c r="AA26" i="4"/>
  <c r="X26" i="4"/>
  <c r="W26" i="4"/>
  <c r="AB26" i="4"/>
  <c r="U26" i="4"/>
  <c r="T26" i="4"/>
  <c r="Y26" i="4"/>
  <c r="V26" i="4"/>
  <c r="C21" i="17"/>
  <c r="C24" i="17" s="1"/>
  <c r="C17" i="17"/>
  <c r="C19" i="17" s="1"/>
  <c r="E8" i="32"/>
  <c r="HV21" i="6"/>
  <c r="FF17" i="6"/>
  <c r="BY18" i="6"/>
  <c r="BH20" i="6"/>
  <c r="BH17" i="6"/>
  <c r="HE19" i="6"/>
  <c r="HE18" i="6"/>
  <c r="DX18" i="6"/>
  <c r="DX17" i="6"/>
  <c r="Z21" i="6"/>
  <c r="GN17" i="6"/>
  <c r="DG17" i="6"/>
  <c r="Z17" i="6"/>
  <c r="IM21" i="6"/>
  <c r="FF19" i="6"/>
  <c r="HV20" i="6"/>
  <c r="EO21" i="6"/>
  <c r="BY17" i="6"/>
  <c r="HV17" i="6"/>
  <c r="BH19" i="6"/>
  <c r="AQ20" i="6"/>
  <c r="HE17" i="6"/>
  <c r="AQ18" i="6"/>
  <c r="GN20" i="6"/>
  <c r="Z19" i="6"/>
  <c r="I17" i="6"/>
  <c r="I18" i="6"/>
  <c r="CP18" i="6"/>
  <c r="CP17" i="6"/>
  <c r="IM18" i="6"/>
  <c r="HV19" i="6"/>
  <c r="EO20" i="6"/>
  <c r="BH21" i="6"/>
  <c r="EO19" i="6"/>
  <c r="EO18" i="6"/>
  <c r="AQ21" i="6"/>
  <c r="DX19" i="6"/>
  <c r="AQ19" i="6"/>
  <c r="GN21" i="6"/>
  <c r="DG20" i="6"/>
  <c r="DG19" i="6"/>
  <c r="DG18" i="6"/>
  <c r="FW18" i="6"/>
  <c r="BY21" i="6"/>
  <c r="HV18" i="6"/>
  <c r="I19" i="6"/>
  <c r="AQ17" i="6"/>
  <c r="GN18" i="6"/>
  <c r="Z18" i="6"/>
  <c r="IM20" i="6"/>
  <c r="IM17" i="6"/>
  <c r="HE21" i="6"/>
  <c r="EO17" i="6"/>
  <c r="BH18" i="6"/>
  <c r="DX21" i="6"/>
  <c r="DX20" i="6"/>
  <c r="CP21" i="6"/>
  <c r="FW17" i="6"/>
  <c r="I21" i="6"/>
  <c r="BY19" i="6"/>
  <c r="HE20" i="6"/>
  <c r="DG21" i="6"/>
  <c r="Z20" i="6"/>
  <c r="FW21" i="6"/>
  <c r="FW19" i="6"/>
  <c r="IM19" i="6"/>
  <c r="GN19" i="6"/>
  <c r="FW20" i="6"/>
  <c r="CP20" i="6"/>
  <c r="CP19" i="6"/>
  <c r="I20" i="6"/>
  <c r="FF21" i="6"/>
  <c r="FF20" i="6"/>
  <c r="BY20" i="6"/>
  <c r="FF18" i="6"/>
  <c r="IP61" i="6"/>
  <c r="GN54" i="6"/>
  <c r="ER52" i="6"/>
  <c r="CP45" i="6"/>
  <c r="HE36" i="6"/>
  <c r="FI34" i="6"/>
  <c r="DG27" i="6"/>
  <c r="HH53" i="6"/>
  <c r="FF52" i="6"/>
  <c r="DJ38" i="6"/>
  <c r="HE47" i="6"/>
  <c r="FI45" i="6"/>
  <c r="DG26" i="6"/>
  <c r="HV23" i="6"/>
  <c r="FF63" i="6"/>
  <c r="DJ43" i="6"/>
  <c r="IM53" i="6"/>
  <c r="GQ51" i="6"/>
  <c r="EO32" i="6"/>
  <c r="IP52" i="6"/>
  <c r="GN45" i="6"/>
  <c r="ER25" i="6"/>
  <c r="IM52" i="6"/>
  <c r="GQ38" i="6"/>
  <c r="EA66" i="6"/>
  <c r="IP33" i="6"/>
  <c r="FZ55" i="6"/>
  <c r="DX48" i="6"/>
  <c r="HE56" i="6"/>
  <c r="FI42" i="6"/>
  <c r="DG41" i="6"/>
  <c r="HH37" i="6"/>
  <c r="BH33" i="6"/>
  <c r="I38" i="6"/>
  <c r="CB45" i="6"/>
  <c r="AC25" i="6"/>
  <c r="AC56" i="6"/>
  <c r="BK56" i="6"/>
  <c r="FF60" i="6"/>
  <c r="CP52" i="6"/>
  <c r="AC60" i="6"/>
  <c r="IP56" i="6"/>
  <c r="BH49" i="6"/>
  <c r="I27" i="6"/>
  <c r="DG40" i="6"/>
  <c r="AQ24" i="6"/>
  <c r="CP30" i="6"/>
  <c r="CB27" i="6"/>
  <c r="I39" i="6"/>
  <c r="FW30" i="6"/>
  <c r="AT58" i="6"/>
  <c r="EO41" i="6"/>
  <c r="FZ60" i="6"/>
  <c r="AQ64" i="6"/>
  <c r="Z63" i="6"/>
  <c r="HH46" i="6"/>
  <c r="IP28" i="6"/>
  <c r="FW56" i="6"/>
  <c r="DX24" i="6"/>
  <c r="CB39" i="6"/>
  <c r="BH32" i="6"/>
  <c r="GN49" i="6"/>
  <c r="CB65" i="6"/>
  <c r="DG64" i="6"/>
  <c r="AQ40" i="6"/>
  <c r="EA43" i="6"/>
  <c r="FW50" i="6"/>
  <c r="HE26" i="6"/>
  <c r="AC44" i="6"/>
  <c r="AC30" i="6"/>
  <c r="AC41" i="6"/>
  <c r="CB40" i="6"/>
  <c r="AT48" i="6"/>
  <c r="CS32" i="6"/>
  <c r="IM31" i="6"/>
  <c r="IM42" i="6"/>
  <c r="IP65" i="6"/>
  <c r="DG61" i="6"/>
  <c r="HH62" i="6"/>
  <c r="DJ23" i="6"/>
  <c r="BH63" i="6"/>
  <c r="IP55" i="6"/>
  <c r="GN48" i="6"/>
  <c r="ER46" i="6"/>
  <c r="CP39" i="6"/>
  <c r="HE30" i="6"/>
  <c r="FI28" i="6"/>
  <c r="CS62" i="6"/>
  <c r="HH47" i="6"/>
  <c r="FF46" i="6"/>
  <c r="DJ32" i="6"/>
  <c r="HE41" i="6"/>
  <c r="FI39" i="6"/>
  <c r="CS61" i="6"/>
  <c r="HH64" i="6"/>
  <c r="FF57" i="6"/>
  <c r="DJ37" i="6"/>
  <c r="IM47" i="6"/>
  <c r="GQ45" i="6"/>
  <c r="EO26" i="6"/>
  <c r="IP46" i="6"/>
  <c r="GN39" i="6"/>
  <c r="DX61" i="6"/>
  <c r="IM46" i="6"/>
  <c r="GQ32" i="6"/>
  <c r="EA60" i="6"/>
  <c r="IP27" i="6"/>
  <c r="FZ49" i="6"/>
  <c r="DX42" i="6"/>
  <c r="HE50" i="6"/>
  <c r="FI36" i="6"/>
  <c r="DG35" i="6"/>
  <c r="GN61" i="6"/>
  <c r="BH27" i="6"/>
  <c r="AT51" i="6"/>
  <c r="CB38" i="6"/>
  <c r="I33" i="6"/>
  <c r="I43" i="6"/>
  <c r="BH50" i="6"/>
  <c r="CS24" i="6"/>
  <c r="CP38" i="6"/>
  <c r="AC54" i="6"/>
  <c r="HY43" i="6"/>
  <c r="BH43" i="6"/>
  <c r="GN43" i="6"/>
  <c r="CP50" i="6"/>
  <c r="AC65" i="6"/>
  <c r="BK58" i="6"/>
  <c r="BH61" i="6"/>
  <c r="I51" i="6"/>
  <c r="FF54" i="6"/>
  <c r="AT52" i="6"/>
  <c r="DG58" i="6"/>
  <c r="FZ24" i="6"/>
  <c r="AQ58" i="6"/>
  <c r="Z33" i="6"/>
  <c r="FF39" i="6"/>
  <c r="DX43" i="6"/>
  <c r="HV51" i="6"/>
  <c r="HE32" i="6"/>
  <c r="AT50" i="6"/>
  <c r="I24" i="6"/>
  <c r="CB51" i="6"/>
  <c r="CB35" i="6"/>
  <c r="I32" i="6"/>
  <c r="EA34" i="6"/>
  <c r="FW63" i="6"/>
  <c r="IM22" i="6"/>
  <c r="FZ25" i="6"/>
  <c r="EO60" i="6"/>
  <c r="AT44" i="6"/>
  <c r="BH57" i="6"/>
  <c r="BH26" i="6"/>
  <c r="AT66" i="6"/>
  <c r="HV32" i="6"/>
  <c r="AT28" i="6"/>
  <c r="I47" i="6"/>
  <c r="DJ28" i="6"/>
  <c r="FZ47" i="6"/>
  <c r="EO33" i="6"/>
  <c r="FW39" i="6"/>
  <c r="HY45" i="6"/>
  <c r="EO36" i="6"/>
  <c r="AT43" i="6"/>
  <c r="IP49" i="6"/>
  <c r="GN42" i="6"/>
  <c r="ER40" i="6"/>
  <c r="CP33" i="6"/>
  <c r="HE24" i="6"/>
  <c r="FI22" i="6"/>
  <c r="CS56" i="6"/>
  <c r="HH41" i="6"/>
  <c r="FF40" i="6"/>
  <c r="DJ26" i="6"/>
  <c r="HE35" i="6"/>
  <c r="FI33" i="6"/>
  <c r="CS55" i="6"/>
  <c r="HH58" i="6"/>
  <c r="FF51" i="6"/>
  <c r="DJ31" i="6"/>
  <c r="IM41" i="6"/>
  <c r="GQ39" i="6"/>
  <c r="EA61" i="6"/>
  <c r="IP40" i="6"/>
  <c r="GN33" i="6"/>
  <c r="DX55" i="6"/>
  <c r="IM40" i="6"/>
  <c r="GQ26" i="6"/>
  <c r="EA54" i="6"/>
  <c r="HV63" i="6"/>
  <c r="FZ43" i="6"/>
  <c r="DX36" i="6"/>
  <c r="HE44" i="6"/>
  <c r="FI30" i="6"/>
  <c r="DG29" i="6"/>
  <c r="GN25" i="6"/>
  <c r="AT62" i="6"/>
  <c r="I54" i="6"/>
  <c r="CB31" i="6"/>
  <c r="I45" i="6"/>
  <c r="IP62" i="6"/>
  <c r="BH44" i="6"/>
  <c r="BK54" i="6"/>
  <c r="CS27" i="6"/>
  <c r="AC48" i="6"/>
  <c r="HH61" i="6"/>
  <c r="BH37" i="6"/>
  <c r="EO53" i="6"/>
  <c r="CP35" i="6"/>
  <c r="AC59" i="6"/>
  <c r="AQ27" i="6"/>
  <c r="BK53" i="6"/>
  <c r="I63" i="6"/>
  <c r="EO47" i="6"/>
  <c r="AT46" i="6"/>
  <c r="CP44" i="6"/>
  <c r="FI53" i="6"/>
  <c r="AQ52" i="6"/>
  <c r="HV56" i="6"/>
  <c r="EO63" i="6"/>
  <c r="IM28" i="6"/>
  <c r="FZ31" i="6"/>
  <c r="FF42" i="6"/>
  <c r="HY49" i="6"/>
  <c r="AC36" i="6"/>
  <c r="AC47" i="6"/>
  <c r="BY55" i="6"/>
  <c r="IM23" i="6"/>
  <c r="EA36" i="6"/>
  <c r="CS58" i="6"/>
  <c r="HH31" i="6"/>
  <c r="FW42" i="6"/>
  <c r="CB57" i="6"/>
  <c r="HY25" i="6"/>
  <c r="BK45" i="6"/>
  <c r="I62" i="6"/>
  <c r="FZ66" i="6"/>
  <c r="Z58" i="6"/>
  <c r="AC63" i="6"/>
  <c r="HV49" i="6"/>
  <c r="ER50" i="6"/>
  <c r="DG60" i="6"/>
  <c r="BK32" i="6"/>
  <c r="IP43" i="6"/>
  <c r="GN36" i="6"/>
  <c r="ER34" i="6"/>
  <c r="CP27" i="6"/>
  <c r="GQ65" i="6"/>
  <c r="EO64" i="6"/>
  <c r="CS50" i="6"/>
  <c r="HH35" i="6"/>
  <c r="FF34" i="6"/>
  <c r="CP62" i="6"/>
  <c r="HE29" i="6"/>
  <c r="FI27" i="6"/>
  <c r="CS49" i="6"/>
  <c r="HH52" i="6"/>
  <c r="FF45" i="6"/>
  <c r="DJ25" i="6"/>
  <c r="IM35" i="6"/>
  <c r="GQ33" i="6"/>
  <c r="EA55" i="6"/>
  <c r="IP34" i="6"/>
  <c r="GN27" i="6"/>
  <c r="DX49" i="6"/>
  <c r="IM34" i="6"/>
  <c r="FW62" i="6"/>
  <c r="EA48" i="6"/>
  <c r="HV57" i="6"/>
  <c r="FZ37" i="6"/>
  <c r="DX30" i="6"/>
  <c r="HE38" i="6"/>
  <c r="FI24" i="6"/>
  <c r="DG23" i="6"/>
  <c r="FW54" i="6"/>
  <c r="AT56" i="6"/>
  <c r="EA28" i="6"/>
  <c r="BY24" i="6"/>
  <c r="I57" i="6"/>
  <c r="IP26" i="6"/>
  <c r="BH38" i="6"/>
  <c r="AT53" i="6"/>
  <c r="BY59" i="6"/>
  <c r="AC42" i="6"/>
  <c r="HH25" i="6"/>
  <c r="BH31" i="6"/>
  <c r="BY65" i="6"/>
  <c r="CP26" i="6"/>
  <c r="AC53" i="6"/>
  <c r="I55" i="6"/>
  <c r="BK47" i="6"/>
  <c r="I30" i="6"/>
  <c r="DX35" i="6"/>
  <c r="AT40" i="6"/>
  <c r="CS30" i="6"/>
  <c r="ER41" i="6"/>
  <c r="AQ46" i="6"/>
  <c r="DG28" i="6"/>
  <c r="HE23" i="6"/>
  <c r="EA49" i="6"/>
  <c r="EA42" i="6"/>
  <c r="CS64" i="6"/>
  <c r="BK64" i="6"/>
  <c r="Z53" i="6"/>
  <c r="BH25" i="6"/>
  <c r="IM50" i="6"/>
  <c r="AT34" i="6"/>
  <c r="BY54" i="6"/>
  <c r="CP55" i="6"/>
  <c r="HV45" i="6"/>
  <c r="EO35" i="6"/>
  <c r="IP50" i="6"/>
  <c r="CB44" i="6"/>
  <c r="BH36" i="6"/>
  <c r="BK35" i="6"/>
  <c r="DJ58" i="6"/>
  <c r="EO59" i="6"/>
  <c r="AQ65" i="6"/>
  <c r="CS45" i="6"/>
  <c r="DX46" i="6"/>
  <c r="GN64" i="6"/>
  <c r="FZ32" i="6"/>
  <c r="FF43" i="6"/>
  <c r="Z62" i="6"/>
  <c r="CB32" i="6"/>
  <c r="IP37" i="6"/>
  <c r="GN30" i="6"/>
  <c r="ER28" i="6"/>
  <c r="IM61" i="6"/>
  <c r="GQ59" i="6"/>
  <c r="EO58" i="6"/>
  <c r="CS44" i="6"/>
  <c r="HH29" i="6"/>
  <c r="FF28" i="6"/>
  <c r="CP56" i="6"/>
  <c r="CS43" i="6"/>
  <c r="CP61" i="6"/>
  <c r="IM29" i="6"/>
  <c r="GQ27" i="6"/>
  <c r="FZ62" i="6"/>
  <c r="EO66" i="6"/>
  <c r="BK41" i="6"/>
  <c r="DG34" i="6"/>
  <c r="DJ52" i="6"/>
  <c r="GN47" i="6"/>
  <c r="IP31" i="6"/>
  <c r="GN24" i="6"/>
  <c r="ER22" i="6"/>
  <c r="IM55" i="6"/>
  <c r="GQ53" i="6"/>
  <c r="EO52" i="6"/>
  <c r="CS38" i="6"/>
  <c r="HH23" i="6"/>
  <c r="FF22" i="6"/>
  <c r="IM66" i="6"/>
  <c r="GQ64" i="6"/>
  <c r="EO57" i="6"/>
  <c r="CS37" i="6"/>
  <c r="HH40" i="6"/>
  <c r="FF33" i="6"/>
  <c r="IP22" i="6"/>
  <c r="FZ56" i="6"/>
  <c r="DX37" i="6"/>
  <c r="DJ65" i="6"/>
  <c r="I29" i="6"/>
  <c r="AQ34" i="6"/>
  <c r="GQ29" i="6"/>
  <c r="IP25" i="6"/>
  <c r="FZ65" i="6"/>
  <c r="DX64" i="6"/>
  <c r="IM49" i="6"/>
  <c r="GQ47" i="6"/>
  <c r="EO46" i="6"/>
  <c r="IP66" i="6"/>
  <c r="GN65" i="6"/>
  <c r="ER63" i="6"/>
  <c r="IM60" i="6"/>
  <c r="GQ58" i="6"/>
  <c r="EO51" i="6"/>
  <c r="CS31" i="6"/>
  <c r="HH34" i="6"/>
  <c r="FF27" i="6"/>
  <c r="CP49" i="6"/>
  <c r="HY64" i="6"/>
  <c r="FW57" i="6"/>
  <c r="EA37" i="6"/>
  <c r="HV64" i="6"/>
  <c r="FZ50" i="6"/>
  <c r="DX31" i="6"/>
  <c r="HY63" i="6"/>
  <c r="FW44" i="6"/>
  <c r="EA30" i="6"/>
  <c r="DS126" i="6" s="1"/>
  <c r="DW126" i="6" s="1"/>
  <c r="HV39" i="6"/>
  <c r="FF61" i="6"/>
  <c r="DJ59" i="6"/>
  <c r="GQ61" i="6"/>
  <c r="EO54" i="6"/>
  <c r="CS52" i="6"/>
  <c r="DX59" i="6"/>
  <c r="AT38" i="6"/>
  <c r="IM32" i="6"/>
  <c r="BK50" i="6"/>
  <c r="FF24" i="6"/>
  <c r="GN55" i="6"/>
  <c r="AT61" i="6"/>
  <c r="AT27" i="6"/>
  <c r="CB37" i="6"/>
  <c r="AC24" i="6"/>
  <c r="FF66" i="6"/>
  <c r="AT60" i="6"/>
  <c r="AT47" i="6"/>
  <c r="CB50" i="6"/>
  <c r="AC35" i="6"/>
  <c r="HE55" i="6"/>
  <c r="BK29" i="6"/>
  <c r="FF48" i="6"/>
  <c r="CP65" i="6"/>
  <c r="AT22" i="6"/>
  <c r="BY26" i="6"/>
  <c r="DJ29" i="6"/>
  <c r="AQ28" i="6"/>
  <c r="AQ51" i="6"/>
  <c r="AC38" i="6"/>
  <c r="HV55" i="6"/>
  <c r="IM48" i="6"/>
  <c r="HH22" i="6"/>
  <c r="HY52" i="6"/>
  <c r="HV52" i="6"/>
  <c r="DJ66" i="6"/>
  <c r="FW32" i="6"/>
  <c r="HV27" i="6"/>
  <c r="DJ47" i="6"/>
  <c r="EO42" i="6"/>
  <c r="DG52" i="6"/>
  <c r="HE37" i="6"/>
  <c r="BY43" i="6"/>
  <c r="AT49" i="6"/>
  <c r="BY36" i="6"/>
  <c r="BH46" i="6"/>
  <c r="EO28" i="6"/>
  <c r="GQ40" i="6"/>
  <c r="CP31" i="6"/>
  <c r="HV46" i="6"/>
  <c r="FW26" i="6"/>
  <c r="GQ43" i="6"/>
  <c r="BH42" i="6"/>
  <c r="HV61" i="6"/>
  <c r="FZ59" i="6"/>
  <c r="DX58" i="6"/>
  <c r="IM43" i="6"/>
  <c r="GQ41" i="6"/>
  <c r="EO40" i="6"/>
  <c r="IP60" i="6"/>
  <c r="GN59" i="6"/>
  <c r="ER57" i="6"/>
  <c r="IM54" i="6"/>
  <c r="GQ52" i="6"/>
  <c r="EO45" i="6"/>
  <c r="CS25" i="6"/>
  <c r="HH28" i="6"/>
  <c r="ER62" i="6"/>
  <c r="CP43" i="6"/>
  <c r="HY58" i="6"/>
  <c r="FW51" i="6"/>
  <c r="EA31" i="6"/>
  <c r="HV58" i="6"/>
  <c r="FZ44" i="6"/>
  <c r="DX25" i="6"/>
  <c r="HY57" i="6"/>
  <c r="FW38" i="6"/>
  <c r="EA24" i="6"/>
  <c r="HV33" i="6"/>
  <c r="FF55" i="6"/>
  <c r="DJ53" i="6"/>
  <c r="GQ55" i="6"/>
  <c r="EO48" i="6"/>
  <c r="CS46" i="6"/>
  <c r="DX23" i="6"/>
  <c r="AT32" i="6"/>
  <c r="HV50" i="6"/>
  <c r="BK44" i="6"/>
  <c r="DJ35" i="6"/>
  <c r="FW48" i="6"/>
  <c r="AT55" i="6"/>
  <c r="IM38" i="6"/>
  <c r="BY30" i="6"/>
  <c r="I35" i="6"/>
  <c r="FF30" i="6"/>
  <c r="AT54" i="6"/>
  <c r="Z41" i="6"/>
  <c r="CB43" i="6"/>
  <c r="AC29" i="6"/>
  <c r="GQ42" i="6"/>
  <c r="BK23" i="6"/>
  <c r="DX29" i="6"/>
  <c r="CP46" i="6"/>
  <c r="Z64" i="6"/>
  <c r="BH52" i="6"/>
  <c r="CP64" i="6"/>
  <c r="AQ22" i="6"/>
  <c r="FZ53" i="6"/>
  <c r="DX52" i="6"/>
  <c r="IM37" i="6"/>
  <c r="GQ35" i="6"/>
  <c r="EO34" i="6"/>
  <c r="IP54" i="6"/>
  <c r="GN53" i="6"/>
  <c r="ER51" i="6"/>
  <c r="GQ46" i="6"/>
  <c r="EO39" i="6"/>
  <c r="BY61" i="6"/>
  <c r="ER56" i="6"/>
  <c r="CP37" i="6"/>
  <c r="FW45" i="6"/>
  <c r="EA25" i="6"/>
  <c r="FZ38" i="6"/>
  <c r="HY51" i="6"/>
  <c r="DG66" i="6"/>
  <c r="FF49" i="6"/>
  <c r="GQ49" i="6"/>
  <c r="CS40" i="6"/>
  <c r="AT26" i="6"/>
  <c r="BK38" i="6"/>
  <c r="FF36" i="6"/>
  <c r="BY23" i="6"/>
  <c r="AC23" i="6"/>
  <c r="IP48" i="6"/>
  <c r="HY46" i="6"/>
  <c r="DJ60" i="6"/>
  <c r="IM63" i="6"/>
  <c r="GQ60" i="6"/>
  <c r="ER45" i="6"/>
  <c r="HH60" i="6"/>
  <c r="FF59" i="6"/>
  <c r="DJ57" i="6"/>
  <c r="HY42" i="6"/>
  <c r="FW41" i="6"/>
  <c r="EA39" i="6"/>
  <c r="HV60" i="6"/>
  <c r="FZ58" i="6"/>
  <c r="DX51" i="6"/>
  <c r="HY53" i="6"/>
  <c r="FW52" i="6"/>
  <c r="EA38" i="6"/>
  <c r="IP29" i="6"/>
  <c r="GN28" i="6"/>
  <c r="DX56" i="6"/>
  <c r="CB42" i="6"/>
  <c r="HE58" i="6"/>
  <c r="FI44" i="6"/>
  <c r="DG25" i="6"/>
  <c r="HH57" i="6"/>
  <c r="FF38" i="6"/>
  <c r="DJ24" i="6"/>
  <c r="HE51" i="6"/>
  <c r="FI31" i="6"/>
  <c r="DG24" i="6"/>
  <c r="HH26" i="6"/>
  <c r="ER54" i="6"/>
  <c r="IM27" i="6"/>
  <c r="FW49" i="6"/>
  <c r="EA47" i="6"/>
  <c r="BY46" i="6"/>
  <c r="CB46" i="6"/>
  <c r="Z26" i="6"/>
  <c r="EA58" i="6"/>
  <c r="AQ38" i="6"/>
  <c r="BH40" i="6"/>
  <c r="CS39" i="6"/>
  <c r="Z49" i="6"/>
  <c r="HV44" i="6"/>
  <c r="BK25" i="6"/>
  <c r="BH30" i="6"/>
  <c r="BY66" i="6"/>
  <c r="Z54" i="6"/>
  <c r="HH54" i="6"/>
  <c r="FF53" i="6"/>
  <c r="DJ51" i="6"/>
  <c r="HY36" i="6"/>
  <c r="FW35" i="6"/>
  <c r="EA33" i="6"/>
  <c r="HV54" i="6"/>
  <c r="FZ52" i="6"/>
  <c r="DX45" i="6"/>
  <c r="HY47" i="6"/>
  <c r="FW46" i="6"/>
  <c r="EA32" i="6"/>
  <c r="IP23" i="6"/>
  <c r="GN22" i="6"/>
  <c r="DX50" i="6"/>
  <c r="CB36" i="6"/>
  <c r="HE52" i="6"/>
  <c r="FI38" i="6"/>
  <c r="CS66" i="6"/>
  <c r="HH51" i="6"/>
  <c r="FF32" i="6"/>
  <c r="CP66" i="6"/>
  <c r="HE45" i="6"/>
  <c r="FI25" i="6"/>
  <c r="CS65" i="6"/>
  <c r="GN62" i="6"/>
  <c r="ER48" i="6"/>
  <c r="HY62" i="6"/>
  <c r="GN66" i="6"/>
  <c r="ER64" i="6"/>
  <c r="CP57" i="6"/>
  <c r="HE48" i="6"/>
  <c r="FI46" i="6"/>
  <c r="DG39" i="6"/>
  <c r="HH65" i="6"/>
  <c r="FF64" i="6"/>
  <c r="DJ50" i="6"/>
  <c r="HE59" i="6"/>
  <c r="FI57" i="6"/>
  <c r="DG38" i="6"/>
  <c r="HV35" i="6"/>
  <c r="FZ33" i="6"/>
  <c r="DJ55" i="6"/>
  <c r="IM65" i="6"/>
  <c r="GQ63" i="6"/>
  <c r="EO44" i="6"/>
  <c r="IP64" i="6"/>
  <c r="GN57" i="6"/>
  <c r="ER37" i="6"/>
  <c r="IM64" i="6"/>
  <c r="GQ50" i="6"/>
  <c r="EO31" i="6"/>
  <c r="IP45" i="6"/>
  <c r="GN26" i="6"/>
  <c r="DX60" i="6"/>
  <c r="HY26" i="6"/>
  <c r="FI54" i="6"/>
  <c r="DG53" i="6"/>
  <c r="IP32" i="6"/>
  <c r="BH45" i="6"/>
  <c r="AT59" i="6"/>
  <c r="BY60" i="6"/>
  <c r="AC37" i="6"/>
  <c r="HV43" i="6"/>
  <c r="DX28" i="6"/>
  <c r="FW47" i="6"/>
  <c r="HV42" i="6"/>
  <c r="DJ62" i="6"/>
  <c r="FI51" i="6"/>
  <c r="GN52" i="6"/>
  <c r="CB54" i="6"/>
  <c r="FI32" i="6"/>
  <c r="HH33" i="6"/>
  <c r="CP36" i="6"/>
  <c r="DG54" i="6"/>
  <c r="FF25" i="6"/>
  <c r="FW55" i="6"/>
  <c r="BY58" i="6"/>
  <c r="Z38" i="6"/>
  <c r="AQ50" i="6"/>
  <c r="DX53" i="6"/>
  <c r="I25" i="6"/>
  <c r="AQ31" i="6"/>
  <c r="BY51" i="6"/>
  <c r="AQ33" i="6"/>
  <c r="AQ42" i="6"/>
  <c r="DJ34" i="6"/>
  <c r="CP22" i="6"/>
  <c r="BH47" i="6"/>
  <c r="Z39" i="6"/>
  <c r="BK34" i="6"/>
  <c r="BH29" i="6"/>
  <c r="HH59" i="6"/>
  <c r="HY27" i="6"/>
  <c r="FW25" i="6"/>
  <c r="IM62" i="6"/>
  <c r="CB64" i="6"/>
  <c r="AC51" i="6"/>
  <c r="AC45" i="6"/>
  <c r="DJ27" i="6"/>
  <c r="FF56" i="6"/>
  <c r="AC49" i="6"/>
  <c r="GQ48" i="6"/>
  <c r="AC39" i="6"/>
  <c r="DG56" i="6"/>
  <c r="HY40" i="6"/>
  <c r="IP57" i="6"/>
  <c r="BY38" i="6"/>
  <c r="FI65" i="6"/>
  <c r="AC27" i="6"/>
  <c r="IM25" i="6"/>
  <c r="IM57" i="6"/>
  <c r="AT41" i="6"/>
  <c r="I41" i="6"/>
  <c r="ER44" i="6"/>
  <c r="GQ62" i="6"/>
  <c r="FZ48" i="6"/>
  <c r="ER53" i="6"/>
  <c r="HY60" i="6"/>
  <c r="ER55" i="6"/>
  <c r="BH64" i="6"/>
  <c r="HY31" i="6"/>
  <c r="EA27" i="6"/>
  <c r="GQ44" i="6"/>
  <c r="AT63" i="6"/>
  <c r="CP32" i="6"/>
  <c r="DJ41" i="6"/>
  <c r="GN37" i="6"/>
  <c r="BK51" i="6"/>
  <c r="GQ28" i="6"/>
  <c r="HY50" i="6"/>
  <c r="Z36" i="6"/>
  <c r="BY33" i="6"/>
  <c r="ER39" i="6"/>
  <c r="GN56" i="6"/>
  <c r="AC32" i="6"/>
  <c r="BY48" i="6"/>
  <c r="ER33" i="6"/>
  <c r="CS57" i="6"/>
  <c r="HH43" i="6"/>
  <c r="IP42" i="6"/>
  <c r="CP40" i="6"/>
  <c r="FW40" i="6"/>
  <c r="EO55" i="6"/>
  <c r="DJ40" i="6"/>
  <c r="FW34" i="6"/>
  <c r="CS34" i="6"/>
  <c r="AC40" i="6"/>
  <c r="HV37" i="6"/>
  <c r="DX22" i="6"/>
  <c r="FW29" i="6"/>
  <c r="HV36" i="6"/>
  <c r="DJ56" i="6"/>
  <c r="EO27" i="6"/>
  <c r="GN46" i="6"/>
  <c r="CB48" i="6"/>
  <c r="FI26" i="6"/>
  <c r="HH27" i="6"/>
  <c r="IM58" i="6"/>
  <c r="DG48" i="6"/>
  <c r="ER66" i="6"/>
  <c r="FW43" i="6"/>
  <c r="BY52" i="6"/>
  <c r="Z32" i="6"/>
  <c r="AQ44" i="6"/>
  <c r="DG46" i="6"/>
  <c r="AQ57" i="6"/>
  <c r="AQ25" i="6"/>
  <c r="BY44" i="6"/>
  <c r="AC26" i="6"/>
  <c r="AQ36" i="6"/>
  <c r="CP47" i="6"/>
  <c r="CB47" i="6"/>
  <c r="BH41" i="6"/>
  <c r="I66" i="6"/>
  <c r="BK28" i="6"/>
  <c r="ER35" i="6"/>
  <c r="FI58" i="6"/>
  <c r="DG30" i="6"/>
  <c r="I23" i="6"/>
  <c r="I26" i="6"/>
  <c r="AT33" i="6"/>
  <c r="BK65" i="6"/>
  <c r="FI40" i="6"/>
  <c r="DG55" i="6"/>
  <c r="CS53" i="6"/>
  <c r="CB52" i="6"/>
  <c r="I28" i="6"/>
  <c r="BK27" i="6"/>
  <c r="BC179" i="6" s="1"/>
  <c r="HY41" i="6"/>
  <c r="HE33" i="6"/>
  <c r="HY55" i="6"/>
  <c r="BH48" i="6"/>
  <c r="BK33" i="6"/>
  <c r="HH24" i="6"/>
  <c r="CP58" i="6"/>
  <c r="AQ59" i="6"/>
  <c r="HY29" i="6"/>
  <c r="HY28" i="6"/>
  <c r="EA65" i="6"/>
  <c r="AT24" i="6"/>
  <c r="EA45" i="6"/>
  <c r="IM45" i="6"/>
  <c r="Z29" i="6"/>
  <c r="I40" i="6"/>
  <c r="HE65" i="6"/>
  <c r="CS54" i="6"/>
  <c r="CB61" i="6"/>
  <c r="Z60" i="6"/>
  <c r="DX65" i="6"/>
  <c r="I50" i="6"/>
  <c r="AQ29" i="6"/>
  <c r="HY24" i="6"/>
  <c r="Z61" i="6"/>
  <c r="DX38" i="6"/>
  <c r="IP58" i="6"/>
  <c r="BY25" i="6"/>
  <c r="BK42" i="6"/>
  <c r="HE60" i="6"/>
  <c r="EO23" i="6"/>
  <c r="DX26" i="6"/>
  <c r="EO61" i="6"/>
  <c r="DG59" i="6"/>
  <c r="I36" i="6"/>
  <c r="CB33" i="6"/>
  <c r="IP36" i="6"/>
  <c r="CP29" i="6"/>
  <c r="CB41" i="6"/>
  <c r="FW27" i="6"/>
  <c r="CP60" i="6"/>
  <c r="GQ37" i="6"/>
  <c r="CS51" i="6"/>
  <c r="BK59" i="6"/>
  <c r="HV31" i="6"/>
  <c r="DJ63" i="6"/>
  <c r="FW23" i="6"/>
  <c r="HV30" i="6"/>
  <c r="DJ44" i="6"/>
  <c r="EA62" i="6"/>
  <c r="GN40" i="6"/>
  <c r="CB30" i="6"/>
  <c r="EO62" i="6"/>
  <c r="GN63" i="6"/>
  <c r="HY39" i="6"/>
  <c r="DG42" i="6"/>
  <c r="ER60" i="6"/>
  <c r="FW37" i="6"/>
  <c r="BY40" i="6"/>
  <c r="I44" i="6"/>
  <c r="AQ32" i="6"/>
  <c r="DG22" i="6"/>
  <c r="AC50" i="6"/>
  <c r="AC66" i="6"/>
  <c r="BY37" i="6"/>
  <c r="IM56" i="6"/>
  <c r="AQ30" i="6"/>
  <c r="CS33" i="6"/>
  <c r="BH59" i="6"/>
  <c r="BH35" i="6"/>
  <c r="GQ30" i="6"/>
  <c r="BK22" i="6"/>
  <c r="FZ63" i="6"/>
  <c r="AC61" i="6"/>
  <c r="I49" i="6"/>
  <c r="BY62" i="6"/>
  <c r="Z45" i="6"/>
  <c r="GN35" i="6"/>
  <c r="BH54" i="6"/>
  <c r="HE57" i="6"/>
  <c r="CS47" i="6"/>
  <c r="DX41" i="6"/>
  <c r="FI47" i="6"/>
  <c r="EA63" i="6"/>
  <c r="EO30" i="6"/>
  <c r="AT36" i="6"/>
  <c r="HY35" i="6"/>
  <c r="FF26" i="6"/>
  <c r="AT65" i="6"/>
  <c r="AC62" i="6"/>
  <c r="DG44" i="6"/>
  <c r="DG31" i="6"/>
  <c r="CP41" i="6"/>
  <c r="ER59" i="6"/>
  <c r="CB28" i="6"/>
  <c r="FZ41" i="6"/>
  <c r="EA59" i="6"/>
  <c r="AQ47" i="6"/>
  <c r="FZ34" i="6"/>
  <c r="HH50" i="6"/>
  <c r="EA52" i="6"/>
  <c r="I52" i="6"/>
  <c r="Z48" i="6"/>
  <c r="I64" i="6"/>
  <c r="Z42" i="6"/>
  <c r="CB62" i="6"/>
  <c r="DX44" i="6"/>
  <c r="BY32" i="6"/>
  <c r="AT57" i="6"/>
  <c r="HE66" i="6"/>
  <c r="Z55" i="6"/>
  <c r="HV65" i="6"/>
  <c r="GN50" i="6"/>
  <c r="BK37" i="6"/>
  <c r="BY41" i="6"/>
  <c r="HE54" i="6"/>
  <c r="CP59" i="6"/>
  <c r="DX63" i="6"/>
  <c r="BH51" i="6"/>
  <c r="AC46" i="6"/>
  <c r="HV47" i="6"/>
  <c r="GN32" i="6"/>
  <c r="I60" i="6"/>
  <c r="HV25" i="6"/>
  <c r="DJ45" i="6"/>
  <c r="FI64" i="6"/>
  <c r="HV24" i="6"/>
  <c r="IM36" i="6"/>
  <c r="EA56" i="6"/>
  <c r="GN34" i="6"/>
  <c r="CB24" i="6"/>
  <c r="EO56" i="6"/>
  <c r="GN51" i="6"/>
  <c r="HY33" i="6"/>
  <c r="DG36" i="6"/>
  <c r="ER42" i="6"/>
  <c r="FW31" i="6"/>
  <c r="BY34" i="6"/>
  <c r="I56" i="6"/>
  <c r="AQ26" i="6"/>
  <c r="CP53" i="6"/>
  <c r="I22" i="6"/>
  <c r="I59" i="6"/>
  <c r="CB29" i="6"/>
  <c r="HV38" i="6"/>
  <c r="I37" i="6"/>
  <c r="CP24" i="6"/>
  <c r="BH34" i="6"/>
  <c r="AC57" i="6"/>
  <c r="IM30" i="6"/>
  <c r="EO50" i="6"/>
  <c r="FZ26" i="6"/>
  <c r="ER36" i="6"/>
  <c r="BY28" i="6"/>
  <c r="CP28" i="6"/>
  <c r="HE61" i="6"/>
  <c r="BH23" i="6"/>
  <c r="CB56" i="6"/>
  <c r="FZ51" i="6"/>
  <c r="ER24" i="6"/>
  <c r="HE31" i="6"/>
  <c r="CB49" i="6"/>
  <c r="GN23" i="6"/>
  <c r="DX54" i="6"/>
  <c r="FZ42" i="6"/>
  <c r="Z40" i="6"/>
  <c r="DG50" i="6"/>
  <c r="FZ27" i="6"/>
  <c r="IP51" i="6"/>
  <c r="BY31" i="6"/>
  <c r="FI29" i="6"/>
  <c r="EA51" i="6"/>
  <c r="IM51" i="6"/>
  <c r="Z59" i="6"/>
  <c r="HE49" i="6"/>
  <c r="ER38" i="6"/>
  <c r="HY22" i="6"/>
  <c r="HH56" i="6"/>
  <c r="Z65" i="6"/>
  <c r="BH24" i="6"/>
  <c r="HY54" i="6"/>
  <c r="ER49" i="6"/>
  <c r="Z35" i="6"/>
  <c r="HH49" i="6"/>
  <c r="AT31" i="6"/>
  <c r="CP23" i="6"/>
  <c r="Z23" i="6"/>
  <c r="BY63" i="6"/>
  <c r="FF58" i="6"/>
  <c r="HH32" i="6"/>
  <c r="AQ45" i="6"/>
  <c r="DG45" i="6"/>
  <c r="FI43" i="6"/>
  <c r="Z30" i="6"/>
  <c r="BK66" i="6"/>
  <c r="FW64" i="6"/>
  <c r="DG65" i="6"/>
  <c r="BK36" i="6"/>
  <c r="BH22" i="6"/>
  <c r="ER27" i="6"/>
  <c r="BH58" i="6"/>
  <c r="BY49" i="6"/>
  <c r="HV53" i="6"/>
  <c r="GN38" i="6"/>
  <c r="AQ61" i="6"/>
  <c r="FW60" i="6"/>
  <c r="GQ23" i="6"/>
  <c r="Z25" i="6"/>
  <c r="HH66" i="6"/>
  <c r="DJ39" i="6"/>
  <c r="EA50" i="6"/>
  <c r="BH66" i="6"/>
  <c r="CB22" i="6"/>
  <c r="FZ39" i="6"/>
  <c r="HV62" i="6"/>
  <c r="HE27" i="6"/>
  <c r="Z28" i="6"/>
  <c r="DG32" i="6"/>
  <c r="ER65" i="6"/>
  <c r="BH62" i="6"/>
  <c r="BH55" i="6"/>
  <c r="HE34" i="6"/>
  <c r="CB55" i="6"/>
  <c r="EA23" i="6"/>
  <c r="DJ42" i="6"/>
  <c r="Z24" i="6"/>
  <c r="HV34" i="6"/>
  <c r="FZ30" i="6"/>
  <c r="DJ30" i="6"/>
  <c r="HV22" i="6"/>
  <c r="CB34" i="6"/>
  <c r="HH48" i="6"/>
  <c r="DJ33" i="6"/>
  <c r="FI52" i="6"/>
  <c r="GN41" i="6"/>
  <c r="IM24" i="6"/>
  <c r="EA44" i="6"/>
  <c r="FZ57" i="6"/>
  <c r="BH60" i="6"/>
  <c r="EO38" i="6"/>
  <c r="FF62" i="6"/>
  <c r="HE63" i="6"/>
  <c r="CS59" i="6"/>
  <c r="ER30" i="6"/>
  <c r="FI66" i="6"/>
  <c r="BY22" i="6"/>
  <c r="HY37" i="6"/>
  <c r="AC55" i="6"/>
  <c r="CB59" i="6"/>
  <c r="IM26" i="6"/>
  <c r="HH55" i="6"/>
  <c r="BK62" i="6"/>
  <c r="HE25" i="6"/>
  <c r="I61" i="6"/>
  <c r="AT64" i="6"/>
  <c r="EA26" i="6"/>
  <c r="FI60" i="6"/>
  <c r="BK55" i="6"/>
  <c r="Z52" i="6"/>
  <c r="CP51" i="6"/>
  <c r="FF44" i="6"/>
  <c r="AC31" i="6"/>
  <c r="CP34" i="6"/>
  <c r="EA57" i="6"/>
  <c r="HY34" i="6"/>
  <c r="GQ24" i="6"/>
  <c r="AT30" i="6"/>
  <c r="HV26" i="6"/>
  <c r="HY66" i="6"/>
  <c r="ER61" i="6"/>
  <c r="AT29" i="6"/>
  <c r="AQ53" i="6"/>
  <c r="FZ40" i="6"/>
  <c r="GQ56" i="6"/>
  <c r="FI41" i="6"/>
  <c r="EA46" i="6"/>
  <c r="FZ35" i="6"/>
  <c r="EA53" i="6"/>
  <c r="BY29" i="6"/>
  <c r="FZ54" i="6"/>
  <c r="AQ35" i="6"/>
  <c r="BH56" i="6"/>
  <c r="IP41" i="6"/>
  <c r="FI49" i="6"/>
  <c r="BK49" i="6"/>
  <c r="AQ23" i="6"/>
  <c r="FF47" i="6"/>
  <c r="GQ66" i="6"/>
  <c r="DX32" i="6"/>
  <c r="FI37" i="6"/>
  <c r="Z43" i="6"/>
  <c r="BY56" i="6"/>
  <c r="FF35" i="6"/>
  <c r="HY32" i="6"/>
  <c r="GN31" i="6"/>
  <c r="HV28" i="6"/>
  <c r="HE62" i="6"/>
  <c r="Z31" i="6"/>
  <c r="BK24" i="6"/>
  <c r="CB26" i="6"/>
  <c r="FF23" i="6"/>
  <c r="AQ63" i="6"/>
  <c r="FW28" i="6"/>
  <c r="HH42" i="6"/>
  <c r="HY65" i="6"/>
  <c r="BK63" i="6"/>
  <c r="BY57" i="6"/>
  <c r="FZ46" i="6"/>
  <c r="I53" i="6"/>
  <c r="ER23" i="6"/>
  <c r="GQ36" i="6"/>
  <c r="ER32" i="6"/>
  <c r="AT35" i="6"/>
  <c r="FF65" i="6"/>
  <c r="IP38" i="6"/>
  <c r="DG33" i="6"/>
  <c r="BK30" i="6"/>
  <c r="HE42" i="6"/>
  <c r="FI23" i="6"/>
  <c r="HH36" i="6"/>
  <c r="CP63" i="6"/>
  <c r="EO22" i="6"/>
  <c r="GN29" i="6"/>
  <c r="HY59" i="6"/>
  <c r="DG62" i="6"/>
  <c r="FZ45" i="6"/>
  <c r="IM59" i="6"/>
  <c r="DG49" i="6"/>
  <c r="FF50" i="6"/>
  <c r="HE39" i="6"/>
  <c r="IP63" i="6"/>
  <c r="DX66" i="6"/>
  <c r="FI48" i="6"/>
  <c r="BK57" i="6"/>
  <c r="BK61" i="6"/>
  <c r="AC43" i="6"/>
  <c r="BY45" i="6"/>
  <c r="GQ54" i="6"/>
  <c r="BY50" i="6"/>
  <c r="AT42" i="6"/>
  <c r="FZ36" i="6"/>
  <c r="FW36" i="6"/>
  <c r="BY42" i="6"/>
  <c r="BY47" i="6"/>
  <c r="Z46" i="6"/>
  <c r="IM44" i="6"/>
  <c r="AC33" i="6"/>
  <c r="HH30" i="6"/>
  <c r="DG43" i="6"/>
  <c r="AT23" i="6"/>
  <c r="BY35" i="6"/>
  <c r="FZ64" i="6"/>
  <c r="DG37" i="6"/>
  <c r="EO24" i="6"/>
  <c r="FI35" i="6"/>
  <c r="Z34" i="6"/>
  <c r="GN60" i="6"/>
  <c r="IP39" i="6"/>
  <c r="CB23" i="6"/>
  <c r="IP44" i="6"/>
  <c r="HY23" i="6"/>
  <c r="CS60" i="6"/>
  <c r="CS29" i="6"/>
  <c r="Z66" i="6"/>
  <c r="HY61" i="6"/>
  <c r="IP59" i="6"/>
  <c r="HE64" i="6"/>
  <c r="IM39" i="6"/>
  <c r="AT37" i="6"/>
  <c r="AQ41" i="6"/>
  <c r="CB53" i="6"/>
  <c r="CS63" i="6"/>
  <c r="I31" i="6"/>
  <c r="DG51" i="6"/>
  <c r="Z27" i="6"/>
  <c r="CS23" i="6"/>
  <c r="GQ22" i="6"/>
  <c r="DJ48" i="6"/>
  <c r="BK43" i="6"/>
  <c r="AC64" i="6"/>
  <c r="FF41" i="6"/>
  <c r="EA64" i="6"/>
  <c r="GQ57" i="6"/>
  <c r="DJ36" i="6"/>
  <c r="GN44" i="6"/>
  <c r="DX47" i="6"/>
  <c r="AC52" i="6"/>
  <c r="FF29" i="6"/>
  <c r="DG47" i="6"/>
  <c r="FI59" i="6"/>
  <c r="DJ49" i="6"/>
  <c r="EO49" i="6"/>
  <c r="BY53" i="6"/>
  <c r="AQ66" i="6"/>
  <c r="FW24" i="6"/>
  <c r="ER58" i="6"/>
  <c r="FZ29" i="6"/>
  <c r="HY48" i="6"/>
  <c r="DG63" i="6"/>
  <c r="FZ28" i="6"/>
  <c r="HE53" i="6"/>
  <c r="IP53" i="6"/>
  <c r="ER26" i="6"/>
  <c r="HE46" i="6"/>
  <c r="CS48" i="6"/>
  <c r="ER43" i="6"/>
  <c r="FI61" i="6"/>
  <c r="HH44" i="6"/>
  <c r="IM33" i="6"/>
  <c r="EA41" i="6"/>
  <c r="ER29" i="6"/>
  <c r="Z47" i="6"/>
  <c r="CS36" i="6"/>
  <c r="DJ46" i="6"/>
  <c r="I65" i="6"/>
  <c r="HE28" i="6"/>
  <c r="HY44" i="6"/>
  <c r="I42" i="6"/>
  <c r="HE22" i="6"/>
  <c r="BH65" i="6"/>
  <c r="HE43" i="6"/>
  <c r="FW58" i="6"/>
  <c r="BK31" i="6"/>
  <c r="DJ61" i="6"/>
  <c r="I48" i="6"/>
  <c r="DX57" i="6"/>
  <c r="BH39" i="6"/>
  <c r="FZ23" i="6"/>
  <c r="HY30" i="6"/>
  <c r="DG57" i="6"/>
  <c r="FZ22" i="6"/>
  <c r="GQ34" i="6"/>
  <c r="IP47" i="6"/>
  <c r="DX62" i="6"/>
  <c r="HE40" i="6"/>
  <c r="CS42" i="6"/>
  <c r="ER31" i="6"/>
  <c r="FI55" i="6"/>
  <c r="HH38" i="6"/>
  <c r="HY56" i="6"/>
  <c r="EA35" i="6"/>
  <c r="BY39" i="6"/>
  <c r="EA22" i="6"/>
  <c r="Z51" i="6"/>
  <c r="AT25" i="6"/>
  <c r="FW66" i="6"/>
  <c r="DJ54" i="6"/>
  <c r="EA29" i="6"/>
  <c r="BK48" i="6"/>
  <c r="IP35" i="6"/>
  <c r="DJ22" i="6"/>
  <c r="CB63" i="6"/>
  <c r="HV40" i="6"/>
  <c r="HY38" i="6"/>
  <c r="AC58" i="6"/>
  <c r="HV59" i="6"/>
  <c r="Z37" i="6"/>
  <c r="FW33" i="6"/>
  <c r="CB25" i="6"/>
  <c r="IP30" i="6"/>
  <c r="AQ55" i="6"/>
  <c r="DX40" i="6"/>
  <c r="HH39" i="6"/>
  <c r="EO29" i="6"/>
  <c r="BH53" i="6"/>
  <c r="BH28" i="6"/>
  <c r="CP48" i="6"/>
  <c r="I46" i="6"/>
  <c r="CP42" i="6"/>
  <c r="Z57" i="6"/>
  <c r="EO43" i="6"/>
  <c r="BK52" i="6"/>
  <c r="EO37" i="6"/>
  <c r="BK46" i="6"/>
  <c r="AQ37" i="6"/>
  <c r="CS35" i="6"/>
  <c r="CS26" i="6"/>
  <c r="DX27" i="6"/>
  <c r="FW22" i="6"/>
  <c r="FW61" i="6"/>
  <c r="CS28" i="6"/>
  <c r="CS22" i="6"/>
  <c r="CP25" i="6"/>
  <c r="Z50" i="6"/>
  <c r="Z44" i="6"/>
  <c r="FI56" i="6"/>
  <c r="HH63" i="6"/>
  <c r="DX34" i="6"/>
  <c r="CP54" i="6"/>
  <c r="I34" i="6"/>
  <c r="I58" i="6"/>
  <c r="FW53" i="6"/>
  <c r="AQ49" i="6"/>
  <c r="IP24" i="6"/>
  <c r="BK40" i="6"/>
  <c r="DX39" i="6"/>
  <c r="DX33" i="6"/>
  <c r="GQ31" i="6"/>
  <c r="CS41" i="6"/>
  <c r="BK39" i="6"/>
  <c r="AQ60" i="6"/>
  <c r="AQ54" i="6"/>
  <c r="BY64" i="6"/>
  <c r="ER47" i="6"/>
  <c r="CB60" i="6"/>
  <c r="BK26" i="6"/>
  <c r="FI50" i="6"/>
  <c r="BK60" i="6"/>
  <c r="FW65" i="6"/>
  <c r="AT39" i="6"/>
  <c r="AQ43" i="6"/>
  <c r="HV66" i="6"/>
  <c r="HV48" i="6"/>
  <c r="FF37" i="6"/>
  <c r="CB58" i="6"/>
  <c r="AT45" i="6"/>
  <c r="GQ25" i="6"/>
  <c r="HV41" i="6"/>
  <c r="GN58" i="6"/>
  <c r="Z56" i="6"/>
  <c r="EA40" i="6"/>
  <c r="FI62" i="6"/>
  <c r="Z22" i="6"/>
  <c r="BY27" i="6"/>
  <c r="EO65" i="6"/>
  <c r="FW59" i="6"/>
  <c r="EO25" i="6"/>
  <c r="FZ61" i="6"/>
  <c r="FF31" i="6"/>
  <c r="FI63" i="6"/>
  <c r="HV29" i="6"/>
  <c r="AQ48" i="6"/>
  <c r="CB66" i="6"/>
  <c r="DJ64" i="6"/>
  <c r="AC34" i="6"/>
  <c r="AQ56" i="6"/>
  <c r="AQ39" i="6"/>
  <c r="HH45" i="6"/>
  <c r="AQ62" i="6"/>
  <c r="AC28" i="6"/>
  <c r="AC17" i="6"/>
  <c r="GQ21" i="6"/>
  <c r="GQ17" i="6"/>
  <c r="ER17" i="6"/>
  <c r="BK17" i="6"/>
  <c r="ER21" i="6"/>
  <c r="EJ98" i="6" s="1"/>
  <c r="DJ17" i="6"/>
  <c r="DJ21" i="6"/>
  <c r="DB98" i="6" s="1"/>
  <c r="AT17" i="6"/>
  <c r="IP21" i="6"/>
  <c r="HY17" i="6"/>
  <c r="HH17" i="6"/>
  <c r="FZ17" i="6"/>
  <c r="CS17" i="6"/>
  <c r="AT21" i="6"/>
  <c r="AC21" i="6"/>
  <c r="L21" i="6"/>
  <c r="HH21" i="6"/>
  <c r="GZ98" i="6" s="1"/>
  <c r="FZ21" i="6"/>
  <c r="FI17" i="6"/>
  <c r="EA17" i="6"/>
  <c r="CB17" i="6"/>
  <c r="CB21" i="6"/>
  <c r="FI21" i="6"/>
  <c r="EA21" i="6"/>
  <c r="CS21" i="6"/>
  <c r="IP17" i="6"/>
  <c r="HY21" i="6"/>
  <c r="BK21" i="6"/>
  <c r="DJ19" i="6"/>
  <c r="IP20" i="6"/>
  <c r="CS18" i="6"/>
  <c r="CS19" i="6"/>
  <c r="BK18" i="6"/>
  <c r="FI18" i="6"/>
  <c r="FA137" i="6" s="1"/>
  <c r="FI19" i="6"/>
  <c r="ER18" i="6"/>
  <c r="EJ179" i="6" s="1"/>
  <c r="L17" i="6"/>
  <c r="EA19" i="6"/>
  <c r="HY18" i="6"/>
  <c r="CB20" i="6"/>
  <c r="AT18" i="6"/>
  <c r="IP19" i="6"/>
  <c r="EA18" i="6"/>
  <c r="DJ18" i="6"/>
  <c r="HY19" i="6"/>
  <c r="AT19" i="6"/>
  <c r="BK19" i="6"/>
  <c r="AC19" i="6"/>
  <c r="AC22" i="6"/>
  <c r="EA20" i="6"/>
  <c r="DJ20" i="6"/>
  <c r="GQ20" i="6"/>
  <c r="AT20" i="6"/>
  <c r="L20" i="6"/>
  <c r="IP18" i="6"/>
  <c r="GQ18" i="6"/>
  <c r="AC20" i="6"/>
  <c r="HY20" i="6"/>
  <c r="CS20" i="6"/>
  <c r="HH20" i="6"/>
  <c r="BK20" i="6"/>
  <c r="FZ18" i="6"/>
  <c r="FI20" i="6"/>
  <c r="L19" i="6"/>
  <c r="HH19" i="6"/>
  <c r="CB19" i="6"/>
  <c r="AC18" i="6"/>
  <c r="HH18" i="6"/>
  <c r="CB18" i="6"/>
  <c r="FZ19" i="6"/>
  <c r="GQ19" i="6"/>
  <c r="FZ20" i="6"/>
  <c r="ER19" i="6"/>
  <c r="EJ137" i="6" s="1"/>
  <c r="L18" i="6"/>
  <c r="ER20" i="6"/>
  <c r="D10" i="17" a="1"/>
  <c r="D10" i="17" s="1"/>
  <c r="D24" i="17" s="1"/>
  <c r="G9" i="22" a="1"/>
  <c r="G9" i="22" s="1"/>
  <c r="C11" i="17" a="1"/>
  <c r="C11" i="17" s="1"/>
  <c r="C8" i="30" a="1"/>
  <c r="C8" i="30" s="1"/>
  <c r="C27" i="30" s="1"/>
  <c r="C36" i="30" s="1"/>
  <c r="G12" i="22" a="1"/>
  <c r="G12" i="22" s="1"/>
  <c r="C9" i="30" a="1"/>
  <c r="C9" i="30" s="1"/>
  <c r="C9" i="19" a="1"/>
  <c r="C9" i="19" s="1"/>
  <c r="C26" i="19" s="1"/>
  <c r="F8" i="21" a="1"/>
  <c r="F8" i="21" s="1"/>
  <c r="C9" i="28" a="1"/>
  <c r="C9" i="28" s="1"/>
  <c r="C29" i="28" s="1"/>
  <c r="C10" i="25" a="1"/>
  <c r="C10" i="25" s="1"/>
  <c r="C30" i="25" s="1"/>
  <c r="C11" i="24" a="1"/>
  <c r="C11" i="24" s="1"/>
  <c r="C12" i="24" a="1"/>
  <c r="C12" i="24" s="1"/>
  <c r="AF39" i="4"/>
  <c r="AC39" i="4"/>
  <c r="AD39" i="4"/>
  <c r="AE39" i="4"/>
  <c r="U27" i="4"/>
  <c r="T27" i="4"/>
  <c r="AB27" i="4"/>
  <c r="Z27" i="4"/>
  <c r="Y27" i="4"/>
  <c r="AE27" i="4"/>
  <c r="X27" i="4"/>
  <c r="AF27" i="4"/>
  <c r="W27" i="4"/>
  <c r="AD27" i="4"/>
  <c r="AC27" i="4"/>
  <c r="AA27" i="4"/>
  <c r="V27" i="4"/>
  <c r="T21" i="25"/>
  <c r="AP38" i="4"/>
  <c r="T11" i="25"/>
  <c r="AP37" i="4"/>
  <c r="G27" i="28"/>
  <c r="F30" i="28"/>
  <c r="F31" i="28"/>
  <c r="E25" i="28"/>
  <c r="E26" i="28" s="1"/>
  <c r="E27" i="28" s="1"/>
  <c r="E36" i="28" s="1"/>
  <c r="G31" i="27"/>
  <c r="F34" i="27"/>
  <c r="F25" i="27"/>
  <c r="F26" i="27"/>
  <c r="G26" i="27"/>
  <c r="G33" i="28"/>
  <c r="G34" i="28"/>
  <c r="G28" i="28"/>
  <c r="F33" i="27"/>
  <c r="G34" i="27"/>
  <c r="F27" i="27"/>
  <c r="F28" i="27"/>
  <c r="G28" i="27"/>
  <c r="G30" i="27"/>
  <c r="G8" i="32"/>
  <c r="E10" i="26" a="1"/>
  <c r="E10" i="26" s="1"/>
  <c r="E35" i="26" s="1"/>
  <c r="L8" i="26"/>
  <c r="J11" i="26"/>
  <c r="C33" i="4"/>
  <c r="C34" i="4"/>
  <c r="Z18" i="31"/>
  <c r="AA18" i="31" s="1"/>
  <c r="AD18" i="31"/>
  <c r="AE18" i="31" s="1"/>
  <c r="E128" i="6"/>
  <c r="G128" i="6"/>
  <c r="E218" i="6"/>
  <c r="G83" i="6"/>
  <c r="G218" i="6"/>
  <c r="G173" i="6"/>
  <c r="E32" i="28"/>
  <c r="C28" i="26"/>
  <c r="C35" i="26" s="1"/>
  <c r="C28" i="4"/>
  <c r="F30" i="22"/>
  <c r="O8" i="22"/>
  <c r="S11" i="23"/>
  <c r="G29" i="22"/>
  <c r="F31" i="22"/>
  <c r="G33" i="22"/>
  <c r="G25" i="22"/>
  <c r="F34" i="22"/>
  <c r="F26" i="22"/>
  <c r="F35" i="22"/>
  <c r="F27" i="22"/>
  <c r="A35" i="31"/>
  <c r="T42" i="4" s="1"/>
  <c r="C42" i="4"/>
  <c r="E10" i="27" a="1"/>
  <c r="E10" i="27" s="1"/>
  <c r="KF59" i="56" a="1"/>
  <c r="KF59" i="56" s="1"/>
  <c r="EV59" i="56" a="1"/>
  <c r="EV59" i="56" s="1"/>
  <c r="GJ59" i="56" a="1"/>
  <c r="GJ59" i="56" s="1"/>
  <c r="AW59" i="56" a="1"/>
  <c r="AW59" i="56" s="1"/>
  <c r="FP59" i="56" a="1"/>
  <c r="FP59" i="56" s="1"/>
  <c r="EB59" i="56" a="1"/>
  <c r="EB59" i="56" s="1"/>
  <c r="HX59" i="56" a="1"/>
  <c r="HX59" i="56" s="1"/>
  <c r="CN59" i="56" a="1"/>
  <c r="CN59" i="56" s="1"/>
  <c r="JL59" i="56" a="1"/>
  <c r="JL59" i="56" s="1"/>
  <c r="IR59" i="56" a="1"/>
  <c r="IR59" i="56" s="1"/>
  <c r="LT59" i="56" a="1"/>
  <c r="LT59" i="56" s="1"/>
  <c r="HD59" i="56" a="1"/>
  <c r="HD59" i="56" s="1"/>
  <c r="BT59" i="56" a="1"/>
  <c r="BT59" i="56" s="1"/>
  <c r="KZ59" i="56" a="1"/>
  <c r="KZ59" i="56" s="1"/>
  <c r="T19" i="25"/>
  <c r="C29" i="4"/>
  <c r="G10" i="22" a="1"/>
  <c r="G10" i="22" s="1"/>
  <c r="F10" i="25" a="1"/>
  <c r="F10" i="25" s="1"/>
  <c r="F11" i="27" a="1"/>
  <c r="F11" i="27" s="1"/>
  <c r="E9" i="28" a="1"/>
  <c r="E9" i="28" s="1"/>
  <c r="E29" i="28" s="1"/>
  <c r="G11" i="22" a="1"/>
  <c r="G11" i="22" s="1"/>
  <c r="G8" i="30" a="1"/>
  <c r="G8" i="30" s="1"/>
  <c r="F12" i="28" a="1"/>
  <c r="F12" i="28" s="1"/>
  <c r="F9" i="30" a="1"/>
  <c r="F9" i="30" s="1"/>
  <c r="C7" i="19" a="1"/>
  <c r="C7" i="19" s="1"/>
  <c r="C20" i="19" s="1"/>
  <c r="C10" i="24" a="1"/>
  <c r="C10" i="24" s="1"/>
  <c r="G12" i="28" a="1"/>
  <c r="G12" i="28" s="1"/>
  <c r="G9" i="30" a="1"/>
  <c r="G9" i="30" s="1"/>
  <c r="C10" i="30" a="1"/>
  <c r="C10" i="30" s="1"/>
  <c r="C33" i="30" s="1"/>
  <c r="F8" i="27" a="1"/>
  <c r="F8" i="27" s="1"/>
  <c r="C10" i="19" a="1"/>
  <c r="C10" i="19" s="1"/>
  <c r="C24" i="19" s="1"/>
  <c r="C14" i="24" a="1"/>
  <c r="C14" i="24" s="1"/>
  <c r="E8" i="26" a="1"/>
  <c r="E8" i="26" s="1"/>
  <c r="E43" i="26" s="1"/>
  <c r="G8" i="28" a="1"/>
  <c r="G8" i="28" s="1"/>
  <c r="D11" i="17" a="1"/>
  <c r="D11" i="17" s="1"/>
  <c r="D25" i="17" s="1"/>
  <c r="D10" i="18" a="1"/>
  <c r="D10" i="18" s="1"/>
  <c r="D24" i="18" s="1"/>
  <c r="C10" i="21" a="1"/>
  <c r="C10" i="21" s="1"/>
  <c r="C9" i="25" a="1"/>
  <c r="C9" i="25" s="1"/>
  <c r="C29" i="25" s="1"/>
  <c r="E9" i="26" a="1"/>
  <c r="E9" i="26" s="1"/>
  <c r="E31" i="26" s="1"/>
  <c r="E10" i="21" a="1"/>
  <c r="E10" i="21" s="1"/>
  <c r="E33" i="21" s="1"/>
  <c r="C11" i="25" a="1"/>
  <c r="C11" i="25" s="1"/>
  <c r="C31" i="25" s="1"/>
  <c r="E11" i="26" a="1"/>
  <c r="E11" i="26" s="1"/>
  <c r="E33" i="26" s="1"/>
  <c r="D7" i="17" a="1"/>
  <c r="D7" i="17" s="1"/>
  <c r="F10" i="21" a="1"/>
  <c r="F10" i="21" s="1"/>
  <c r="C9" i="27" a="1"/>
  <c r="C9" i="27" s="1"/>
  <c r="C29" i="27" s="1"/>
  <c r="C12" i="27" a="1"/>
  <c r="C12" i="27" s="1"/>
  <c r="C32" i="27" s="1"/>
  <c r="F9" i="28" a="1"/>
  <c r="F9" i="28" s="1"/>
  <c r="C8" i="17" a="1"/>
  <c r="C8" i="17" s="1"/>
  <c r="F11" i="21" a="1"/>
  <c r="F11" i="21" s="1"/>
  <c r="C8" i="22" a="1"/>
  <c r="C8" i="22" s="1"/>
  <c r="E9" i="27" a="1"/>
  <c r="E9" i="27" s="1"/>
  <c r="F12" i="27" a="1"/>
  <c r="F12" i="27" s="1"/>
  <c r="G10" i="30" a="1"/>
  <c r="G10" i="30" s="1"/>
  <c r="D8" i="17" a="1"/>
  <c r="D8" i="17" s="1"/>
  <c r="D22" i="17" s="1"/>
  <c r="C9" i="23" a="1"/>
  <c r="C9" i="23" s="1"/>
  <c r="F9" i="27" a="1"/>
  <c r="F9" i="27" s="1"/>
  <c r="E10" i="28" a="1"/>
  <c r="E10" i="28" s="1"/>
  <c r="E30" i="28" s="1"/>
  <c r="G11" i="30" a="1"/>
  <c r="G11" i="30" s="1"/>
  <c r="C9" i="22" a="1"/>
  <c r="C9" i="22" s="1"/>
  <c r="C29" i="22" s="1"/>
  <c r="C10" i="23" a="1"/>
  <c r="C10" i="23" s="1"/>
  <c r="C36" i="23" s="1"/>
  <c r="C10" i="27" a="1"/>
  <c r="C10" i="27" s="1"/>
  <c r="C33" i="27" s="1"/>
  <c r="F10" i="28" a="1"/>
  <c r="F10" i="28" s="1"/>
  <c r="E10" i="23" a="1"/>
  <c r="E10" i="23" s="1"/>
  <c r="E36" i="23" s="1"/>
  <c r="F11" i="28" a="1"/>
  <c r="F11" i="28" s="1"/>
  <c r="C7" i="18" a="1"/>
  <c r="C7" i="18" s="1"/>
  <c r="E10" i="22" a="1"/>
  <c r="E10" i="22" s="1"/>
  <c r="E33" i="22" s="1"/>
  <c r="G11" i="28" a="1"/>
  <c r="G11" i="28" s="1"/>
  <c r="Z7" i="31" a="1"/>
  <c r="Z7" i="31" s="1"/>
  <c r="Z14" i="31" s="1"/>
  <c r="AA14" i="31" s="1"/>
  <c r="D7" i="18" a="1"/>
  <c r="D7" i="18" s="1"/>
  <c r="D20" i="18" s="1"/>
  <c r="AD7" i="31" a="1"/>
  <c r="AD7" i="31" s="1"/>
  <c r="AD14" i="31" s="1"/>
  <c r="AE14" i="31" s="1"/>
  <c r="C10" i="18" a="1"/>
  <c r="C10" i="18" s="1"/>
  <c r="E8" i="21" a="1"/>
  <c r="E8" i="21" s="1"/>
  <c r="E27" i="21" s="1"/>
  <c r="C8" i="25" a="1"/>
  <c r="C8" i="25" s="1"/>
  <c r="F8" i="30" a="1"/>
  <c r="F8" i="30" s="1"/>
  <c r="L36" i="6"/>
  <c r="L48" i="6"/>
  <c r="L60" i="6"/>
  <c r="L22" i="6"/>
  <c r="L37" i="6"/>
  <c r="L49" i="6"/>
  <c r="L61" i="6"/>
  <c r="L38" i="6"/>
  <c r="L50" i="6"/>
  <c r="L62" i="6"/>
  <c r="L39" i="6"/>
  <c r="L51" i="6"/>
  <c r="L63" i="6"/>
  <c r="L28" i="6"/>
  <c r="L40" i="6"/>
  <c r="L52" i="6"/>
  <c r="L64" i="6"/>
  <c r="L29" i="6"/>
  <c r="L41" i="6"/>
  <c r="L53" i="6"/>
  <c r="L65" i="6"/>
  <c r="L30" i="6"/>
  <c r="L42" i="6"/>
  <c r="L54" i="6"/>
  <c r="L66" i="6"/>
  <c r="L31" i="6"/>
  <c r="L43" i="6"/>
  <c r="L55" i="6"/>
  <c r="L27" i="6"/>
  <c r="L32" i="6"/>
  <c r="L44" i="6"/>
  <c r="L56" i="6"/>
  <c r="L26" i="6"/>
  <c r="L33" i="6"/>
  <c r="L45" i="6"/>
  <c r="L57" i="6"/>
  <c r="L25" i="6"/>
  <c r="L24" i="6"/>
  <c r="L34" i="6"/>
  <c r="L35" i="6"/>
  <c r="L46" i="6"/>
  <c r="L47" i="6"/>
  <c r="L58" i="6"/>
  <c r="L23" i="6"/>
  <c r="L59" i="6"/>
  <c r="G33" i="25"/>
  <c r="G25" i="25"/>
  <c r="G30" i="25"/>
  <c r="F34" i="25"/>
  <c r="F26" i="25"/>
  <c r="G29" i="25"/>
  <c r="G26" i="25"/>
  <c r="G31" i="25"/>
  <c r="G27" i="25"/>
  <c r="E28" i="25"/>
  <c r="G28" i="25"/>
  <c r="G35" i="25"/>
  <c r="G32" i="25"/>
  <c r="V18" i="25"/>
  <c r="V19" i="25"/>
  <c r="V8" i="25"/>
  <c r="W26" i="10"/>
  <c r="E26" i="20"/>
  <c r="E9" i="20" a="1"/>
  <c r="E9" i="20" s="1"/>
  <c r="E29" i="20" s="1"/>
  <c r="E10" i="20" a="1"/>
  <c r="E10" i="20" s="1"/>
  <c r="E30" i="20" s="1"/>
  <c r="E11" i="20" a="1"/>
  <c r="E11" i="20" s="1"/>
  <c r="E31" i="20" s="1"/>
  <c r="E12" i="20" a="1"/>
  <c r="E12" i="20" s="1"/>
  <c r="E32" i="20" s="1"/>
  <c r="C27" i="4"/>
  <c r="E12" i="22" a="1"/>
  <c r="E12" i="22" s="1"/>
  <c r="E11" i="22" a="1"/>
  <c r="E11" i="22" s="1"/>
  <c r="E8" i="22" a="1"/>
  <c r="E8" i="22" s="1"/>
  <c r="E27" i="22" s="1"/>
  <c r="C24" i="40"/>
  <c r="C24" i="39"/>
  <c r="I9" i="28" a="1"/>
  <c r="I9" i="28" s="1"/>
  <c r="I9" i="30" a="1"/>
  <c r="I9" i="30" s="1"/>
  <c r="I9" i="27" a="1"/>
  <c r="I9" i="27" s="1"/>
  <c r="J9" i="27" a="1"/>
  <c r="J9" i="27" s="1"/>
  <c r="I9" i="25" a="1"/>
  <c r="I9" i="25" s="1"/>
  <c r="J9" i="25" a="1"/>
  <c r="J9" i="25" s="1"/>
  <c r="J9" i="28" a="1"/>
  <c r="J9" i="28" s="1"/>
  <c r="C26" i="4"/>
  <c r="I10" i="22" a="1"/>
  <c r="I10" i="22" s="1"/>
  <c r="H7" i="8"/>
  <c r="I9" i="22" s="1" a="1"/>
  <c r="I9" i="22" s="1"/>
  <c r="C39" i="4"/>
  <c r="A40" i="4"/>
  <c r="C35" i="4"/>
  <c r="C37" i="4"/>
  <c r="A41" i="4"/>
  <c r="C41" i="4" s="1"/>
  <c r="C25" i="4"/>
  <c r="C13" i="23"/>
  <c r="C39" i="23" s="1"/>
  <c r="C15" i="24" a="1"/>
  <c r="C15" i="24" s="1"/>
  <c r="I8" i="28" a="1"/>
  <c r="I8" i="28" s="1"/>
  <c r="I8" i="30" a="1"/>
  <c r="I8" i="30" s="1"/>
  <c r="J8" i="27" a="1"/>
  <c r="J8" i="27" s="1"/>
  <c r="I8" i="25" a="1"/>
  <c r="I8" i="25" s="1"/>
  <c r="J8" i="25" a="1"/>
  <c r="J8" i="25" s="1"/>
  <c r="I8" i="27" a="1"/>
  <c r="I8" i="27" s="1"/>
  <c r="I7" i="8"/>
  <c r="F9" i="23" s="1" a="1"/>
  <c r="F9" i="23" s="1"/>
  <c r="J10" i="27" a="1"/>
  <c r="J10" i="27" s="1"/>
  <c r="I10" i="30" a="1"/>
  <c r="I10" i="30" s="1"/>
  <c r="I10" i="27" a="1"/>
  <c r="I10" i="27" s="1"/>
  <c r="J10" i="28" a="1"/>
  <c r="J10" i="28" s="1"/>
  <c r="I10" i="28" a="1"/>
  <c r="I10" i="28" s="1"/>
  <c r="J10" i="25" a="1"/>
  <c r="J10" i="25" s="1"/>
  <c r="I10" i="25" a="1"/>
  <c r="I10" i="25" s="1"/>
  <c r="F11" i="20" a="1"/>
  <c r="F11" i="20" s="1"/>
  <c r="F8" i="20" a="1"/>
  <c r="F8" i="20" s="1"/>
  <c r="F12" i="20" a="1"/>
  <c r="F12" i="20" s="1"/>
  <c r="F9" i="20" a="1"/>
  <c r="F9" i="20" s="1"/>
  <c r="F10" i="20" a="1"/>
  <c r="F10" i="20" s="1"/>
  <c r="S9" i="23"/>
  <c r="Q9" i="23"/>
  <c r="D23" i="17"/>
  <c r="D11" i="19" a="1"/>
  <c r="D11" i="19" s="1"/>
  <c r="D25" i="19" s="1"/>
  <c r="D8" i="19" a="1"/>
  <c r="D8" i="19" s="1"/>
  <c r="D22" i="19" s="1"/>
  <c r="D10" i="19" a="1"/>
  <c r="D10" i="19" s="1"/>
  <c r="D24" i="19" s="1"/>
  <c r="D7" i="19" a="1"/>
  <c r="D7" i="19" s="1"/>
  <c r="C10" i="20" a="1"/>
  <c r="C10" i="20" s="1"/>
  <c r="C11" i="20" a="1"/>
  <c r="C11" i="20" s="1"/>
  <c r="C8" i="20" a="1"/>
  <c r="C8" i="20" s="1"/>
  <c r="C27" i="20" s="1"/>
  <c r="C17" i="18"/>
  <c r="C19" i="18" s="1"/>
  <c r="C21" i="18"/>
  <c r="C12" i="20" a="1"/>
  <c r="C12" i="20" s="1"/>
  <c r="C9" i="20" a="1"/>
  <c r="C9" i="20" s="1"/>
  <c r="C26" i="21"/>
  <c r="C28" i="21"/>
  <c r="D26" i="18"/>
  <c r="D23" i="18"/>
  <c r="C32" i="22"/>
  <c r="D19" i="19"/>
  <c r="J8" i="21"/>
  <c r="K5" i="21"/>
  <c r="V9" i="25"/>
  <c r="T9" i="25"/>
  <c r="G10" i="25" a="1"/>
  <c r="G10" i="25" s="1"/>
  <c r="F11" i="26" a="1"/>
  <c r="F11" i="26" s="1"/>
  <c r="F8" i="26" a="1"/>
  <c r="F8" i="26" s="1"/>
  <c r="D8" i="18" a="1"/>
  <c r="D8" i="18" s="1"/>
  <c r="D22" i="18" s="1"/>
  <c r="D11" i="18" a="1"/>
  <c r="D11" i="18" s="1"/>
  <c r="D25" i="18" s="1"/>
  <c r="J10" i="20"/>
  <c r="C10" i="22" a="1"/>
  <c r="C10" i="22" s="1"/>
  <c r="C30" i="22" s="1"/>
  <c r="C11" i="22" a="1"/>
  <c r="C11" i="22" s="1"/>
  <c r="C31" i="22" s="1"/>
  <c r="F25" i="22"/>
  <c r="G27" i="22"/>
  <c r="G31" i="22"/>
  <c r="G35" i="22"/>
  <c r="T8" i="25"/>
  <c r="G11" i="25" a="1"/>
  <c r="G11" i="25" s="1"/>
  <c r="G12" i="25" a="1"/>
  <c r="G12" i="25" s="1"/>
  <c r="C8" i="26" a="1"/>
  <c r="C8" i="26" s="1"/>
  <c r="C11" i="26" a="1"/>
  <c r="C11" i="26" s="1"/>
  <c r="C30" i="26"/>
  <c r="G8" i="27" a="1"/>
  <c r="G8" i="27" s="1"/>
  <c r="C9" i="18" a="1"/>
  <c r="C9" i="18" s="1"/>
  <c r="C26" i="22"/>
  <c r="D11" i="24" a="1"/>
  <c r="D11" i="24" s="1"/>
  <c r="D14" i="24" a="1"/>
  <c r="D14" i="24" s="1"/>
  <c r="C32" i="25"/>
  <c r="C9" i="21" a="1"/>
  <c r="C9" i="21" s="1"/>
  <c r="C12" i="21" a="1"/>
  <c r="C12" i="21" s="1"/>
  <c r="G30" i="22"/>
  <c r="G34" i="22"/>
  <c r="C12" i="23" a="1"/>
  <c r="C12" i="23" s="1"/>
  <c r="E8" i="25" a="1"/>
  <c r="E8" i="25" s="1"/>
  <c r="V9" i="27"/>
  <c r="T9" i="27"/>
  <c r="E28" i="21"/>
  <c r="N5" i="22"/>
  <c r="F8" i="22" a="1"/>
  <c r="F8" i="22" s="1"/>
  <c r="F9" i="22" a="1"/>
  <c r="F9" i="22" s="1"/>
  <c r="F10" i="22" a="1"/>
  <c r="F10" i="22" s="1"/>
  <c r="F11" i="22" a="1"/>
  <c r="F11" i="22" s="1"/>
  <c r="Q10" i="23"/>
  <c r="C31" i="23"/>
  <c r="T18" i="25"/>
  <c r="F29" i="25"/>
  <c r="F35" i="25"/>
  <c r="F30" i="25"/>
  <c r="F33" i="25"/>
  <c r="F28" i="25"/>
  <c r="F27" i="25"/>
  <c r="C9" i="26" a="1"/>
  <c r="C9" i="26" s="1"/>
  <c r="C49" i="34"/>
  <c r="D49" i="34" s="1"/>
  <c r="C9" i="17" a="1"/>
  <c r="C9" i="17" s="1"/>
  <c r="E9" i="21" a="1"/>
  <c r="E9" i="21" s="1"/>
  <c r="E12" i="21" a="1"/>
  <c r="E12" i="21" s="1"/>
  <c r="G26" i="22"/>
  <c r="F29" i="22"/>
  <c r="F33" i="22"/>
  <c r="E9" i="23" a="1"/>
  <c r="E9" i="23" s="1"/>
  <c r="E12" i="23" a="1"/>
  <c r="E12" i="23" s="1"/>
  <c r="E31" i="23"/>
  <c r="F8" i="25" a="1"/>
  <c r="F8" i="25" s="1"/>
  <c r="E9" i="25" a="1"/>
  <c r="E9" i="25" s="1"/>
  <c r="C12" i="26" a="1"/>
  <c r="C12" i="26" s="1"/>
  <c r="E25" i="27"/>
  <c r="E26" i="27" s="1"/>
  <c r="E28" i="27"/>
  <c r="E31" i="27" s="1"/>
  <c r="D12" i="24" a="1"/>
  <c r="D12" i="24" s="1"/>
  <c r="D15" i="24" a="1"/>
  <c r="D15" i="24" s="1"/>
  <c r="C48" i="34" s="1"/>
  <c r="D48" i="34" s="1"/>
  <c r="J8" i="26"/>
  <c r="K5" i="26"/>
  <c r="F9" i="26" a="1"/>
  <c r="F9" i="26" s="1"/>
  <c r="C25" i="19"/>
  <c r="C8" i="21" a="1"/>
  <c r="C8" i="21" s="1"/>
  <c r="F9" i="21" a="1"/>
  <c r="F9" i="21" s="1"/>
  <c r="E28" i="22"/>
  <c r="C8" i="23" a="1"/>
  <c r="C8" i="23" s="1"/>
  <c r="C30" i="23" s="1"/>
  <c r="G8" i="25" a="1"/>
  <c r="G8" i="25" s="1"/>
  <c r="E10" i="25" a="1"/>
  <c r="E10" i="25" s="1"/>
  <c r="F25" i="25"/>
  <c r="F12" i="26" a="1"/>
  <c r="F12" i="26" s="1"/>
  <c r="E8" i="27" a="1"/>
  <c r="E8" i="27" s="1"/>
  <c r="E12" i="27" a="1"/>
  <c r="E12" i="27" s="1"/>
  <c r="V19" i="28"/>
  <c r="C32" i="28"/>
  <c r="J8" i="20"/>
  <c r="F28" i="22"/>
  <c r="F31" i="25"/>
  <c r="O8" i="30"/>
  <c r="M8" i="30"/>
  <c r="N5" i="30"/>
  <c r="K33" i="34"/>
  <c r="C7" i="17" a="1"/>
  <c r="C7" i="17" s="1"/>
  <c r="M8" i="22"/>
  <c r="G28" i="22"/>
  <c r="E8" i="23" a="1"/>
  <c r="E8" i="23" s="1"/>
  <c r="E30" i="23" s="1"/>
  <c r="E11" i="25" a="1"/>
  <c r="E11" i="25" s="1"/>
  <c r="C26" i="25"/>
  <c r="G12" i="27" a="1"/>
  <c r="G12" i="27" s="1"/>
  <c r="G11" i="27" a="1"/>
  <c r="G11" i="27" s="1"/>
  <c r="G10" i="27" a="1"/>
  <c r="G10" i="27" s="1"/>
  <c r="T33" i="34"/>
  <c r="U24" i="34"/>
  <c r="C8" i="18" a="1"/>
  <c r="C8" i="18" s="1"/>
  <c r="D10" i="24" a="1"/>
  <c r="D10" i="24" s="1"/>
  <c r="F12" i="25" a="1"/>
  <c r="F12" i="25" s="1"/>
  <c r="F11" i="25" a="1"/>
  <c r="F11" i="25" s="1"/>
  <c r="F10" i="26" a="1"/>
  <c r="F10" i="26" s="1"/>
  <c r="F30" i="27"/>
  <c r="F25" i="28"/>
  <c r="F27" i="28"/>
  <c r="F33" i="28"/>
  <c r="E8" i="30" a="1"/>
  <c r="E8" i="30" s="1"/>
  <c r="E9" i="30" a="1"/>
  <c r="E9" i="30" s="1"/>
  <c r="E10" i="30" a="1"/>
  <c r="E10" i="30" s="1"/>
  <c r="E11" i="30" a="1"/>
  <c r="E11" i="30" s="1"/>
  <c r="F26" i="30"/>
  <c r="E25" i="25"/>
  <c r="E26" i="25" s="1"/>
  <c r="E34" i="26"/>
  <c r="T19" i="27"/>
  <c r="F29" i="27"/>
  <c r="F35" i="27"/>
  <c r="T10" i="28"/>
  <c r="C26" i="28"/>
  <c r="C27" i="28" s="1"/>
  <c r="F32" i="28"/>
  <c r="F10" i="30" a="1"/>
  <c r="F10" i="30" s="1"/>
  <c r="F11" i="30" a="1"/>
  <c r="F11" i="30" s="1"/>
  <c r="C28" i="30"/>
  <c r="G29" i="30"/>
  <c r="G33" i="30"/>
  <c r="G29" i="27"/>
  <c r="G35" i="27"/>
  <c r="C10" i="28" a="1"/>
  <c r="C10" i="28" s="1"/>
  <c r="G32" i="28"/>
  <c r="E28" i="30"/>
  <c r="E32" i="30" s="1"/>
  <c r="F28" i="30"/>
  <c r="I29" i="30"/>
  <c r="F32" i="30"/>
  <c r="I33" i="30"/>
  <c r="L24" i="34"/>
  <c r="D10" i="39"/>
  <c r="D23" i="39" s="1"/>
  <c r="E23" i="39" s="1"/>
  <c r="D11" i="40"/>
  <c r="C11" i="28" a="1"/>
  <c r="C11" i="28" s="1"/>
  <c r="C31" i="28" s="1"/>
  <c r="G31" i="28"/>
  <c r="G28" i="30"/>
  <c r="G32" i="30"/>
  <c r="D24" i="39"/>
  <c r="G25" i="27"/>
  <c r="G27" i="27"/>
  <c r="G33" i="27"/>
  <c r="G9" i="28" a="1"/>
  <c r="G9" i="28" s="1"/>
  <c r="E11" i="28" a="1"/>
  <c r="E11" i="28" s="1"/>
  <c r="E31" i="28" s="1"/>
  <c r="G30" i="28"/>
  <c r="E25" i="30"/>
  <c r="E26" i="30" s="1"/>
  <c r="F27" i="30"/>
  <c r="I28" i="30"/>
  <c r="F31" i="30"/>
  <c r="I32" i="30"/>
  <c r="F35" i="30"/>
  <c r="C31" i="27"/>
  <c r="F32" i="27"/>
  <c r="T19" i="28"/>
  <c r="T22" i="28" s="1"/>
  <c r="F29" i="28"/>
  <c r="F35" i="28"/>
  <c r="G27" i="30"/>
  <c r="G31" i="30"/>
  <c r="G35" i="30"/>
  <c r="G29" i="28"/>
  <c r="F28" i="28"/>
  <c r="C11" i="30" a="1"/>
  <c r="C11" i="30" s="1"/>
  <c r="I27" i="30"/>
  <c r="F30" i="30"/>
  <c r="I31" i="30"/>
  <c r="T22" i="27" l="1"/>
  <c r="V20" i="27" s="1"/>
  <c r="FA179" i="6"/>
  <c r="FC77" i="6"/>
  <c r="FE77" i="6" s="1"/>
  <c r="FD182" i="6"/>
  <c r="FE182" i="6" s="1"/>
  <c r="FD92" i="6"/>
  <c r="FE92" i="6" s="1"/>
  <c r="FC197" i="6"/>
  <c r="FE197" i="6" s="1"/>
  <c r="FD227" i="6"/>
  <c r="FD137" i="6"/>
  <c r="FB227" i="6"/>
  <c r="FC137" i="6"/>
  <c r="FB137" i="6"/>
  <c r="FC119" i="6"/>
  <c r="FE119" i="6" s="1"/>
  <c r="FD224" i="6"/>
  <c r="FE224" i="6" s="1"/>
  <c r="FD134" i="6"/>
  <c r="FE134" i="6" s="1"/>
  <c r="FC239" i="6"/>
  <c r="FE239" i="6" s="1"/>
  <c r="FD179" i="6"/>
  <c r="FD89" i="6"/>
  <c r="FC179" i="6"/>
  <c r="FB179" i="6"/>
  <c r="FB89" i="6"/>
  <c r="C27" i="27"/>
  <c r="C36" i="27" s="1"/>
  <c r="C25" i="39"/>
  <c r="BT92" i="6"/>
  <c r="AL137" i="6"/>
  <c r="AL179" i="6"/>
  <c r="U179" i="6"/>
  <c r="DB179" i="6"/>
  <c r="V20" i="28"/>
  <c r="DU239" i="6"/>
  <c r="DW239" i="6" s="1"/>
  <c r="DV224" i="6"/>
  <c r="DW224" i="6" s="1"/>
  <c r="DV179" i="6"/>
  <c r="DU179" i="6"/>
  <c r="DT179" i="6"/>
  <c r="DV134" i="6"/>
  <c r="DW134" i="6" s="1"/>
  <c r="DU119" i="6"/>
  <c r="DW119" i="6" s="1"/>
  <c r="DV89" i="6"/>
  <c r="DT89" i="6"/>
  <c r="EL239" i="6"/>
  <c r="EN239" i="6" s="1"/>
  <c r="EM224" i="6"/>
  <c r="EN224" i="6" s="1"/>
  <c r="EM179" i="6"/>
  <c r="EL179" i="6"/>
  <c r="EK179" i="6"/>
  <c r="EM134" i="6"/>
  <c r="EN134" i="6" s="1"/>
  <c r="EL119" i="6"/>
  <c r="EN119" i="6" s="1"/>
  <c r="EM89" i="6"/>
  <c r="EK89" i="6"/>
  <c r="EM227" i="6"/>
  <c r="EK227" i="6"/>
  <c r="EL197" i="6"/>
  <c r="EN197" i="6" s="1"/>
  <c r="EM182" i="6"/>
  <c r="EN182" i="6" s="1"/>
  <c r="EM137" i="6"/>
  <c r="EL137" i="6"/>
  <c r="EK137" i="6"/>
  <c r="EM92" i="6"/>
  <c r="EN92" i="6" s="1"/>
  <c r="EL77" i="6"/>
  <c r="EN77" i="6" s="1"/>
  <c r="DV227" i="6"/>
  <c r="DT227" i="6"/>
  <c r="DU197" i="6"/>
  <c r="DW197" i="6" s="1"/>
  <c r="DV182" i="6"/>
  <c r="DW182" i="6" s="1"/>
  <c r="DV137" i="6"/>
  <c r="DU137" i="6"/>
  <c r="DT137" i="6"/>
  <c r="DV92" i="6"/>
  <c r="DW92" i="6" s="1"/>
  <c r="DU77" i="6"/>
  <c r="DW77" i="6" s="1"/>
  <c r="DS179" i="6"/>
  <c r="DS137" i="6"/>
  <c r="BT224" i="6"/>
  <c r="AO227" i="6"/>
  <c r="AM227" i="6"/>
  <c r="AO182" i="6"/>
  <c r="AP182" i="6" s="1"/>
  <c r="AN197" i="6"/>
  <c r="AP197" i="6" s="1"/>
  <c r="AO137" i="6"/>
  <c r="AN77" i="6"/>
  <c r="AP77" i="6" s="1"/>
  <c r="AN137" i="6"/>
  <c r="AO92" i="6"/>
  <c r="AP92" i="6" s="1"/>
  <c r="AM137" i="6"/>
  <c r="AM89" i="6"/>
  <c r="AO224" i="6"/>
  <c r="AP224" i="6" s="1"/>
  <c r="AO179" i="6"/>
  <c r="AN239" i="6"/>
  <c r="AP239" i="6" s="1"/>
  <c r="AN179" i="6"/>
  <c r="AN119" i="6"/>
  <c r="AP119" i="6" s="1"/>
  <c r="AM179" i="6"/>
  <c r="AO134" i="6"/>
  <c r="AP134" i="6" s="1"/>
  <c r="AO89" i="6"/>
  <c r="E20" i="39"/>
  <c r="T12" i="27"/>
  <c r="E25" i="39"/>
  <c r="HQ98" i="6"/>
  <c r="U137" i="6"/>
  <c r="C22" i="17"/>
  <c r="E22" i="17" s="1"/>
  <c r="V24" i="4" s="1"/>
  <c r="Q8" i="23"/>
  <c r="C25" i="17"/>
  <c r="E25" i="17" s="1"/>
  <c r="Y24" i="4" s="1"/>
  <c r="C27" i="39"/>
  <c r="E27" i="39" s="1"/>
  <c r="C32" i="20"/>
  <c r="D137" i="6"/>
  <c r="V10" i="27"/>
  <c r="C31" i="20"/>
  <c r="C26" i="39"/>
  <c r="C29" i="20"/>
  <c r="E21" i="17"/>
  <c r="U24" i="4" s="1"/>
  <c r="D20" i="17"/>
  <c r="C27" i="21"/>
  <c r="K47" i="21" s="1"/>
  <c r="J12" i="20"/>
  <c r="L11" i="20" s="1"/>
  <c r="C33" i="28"/>
  <c r="H26" i="30"/>
  <c r="J26" i="30" s="1"/>
  <c r="D179" i="6"/>
  <c r="T12" i="28"/>
  <c r="V11" i="28" s="1"/>
  <c r="F158" i="6"/>
  <c r="CK179" i="6"/>
  <c r="H26" i="28"/>
  <c r="IH98" i="6"/>
  <c r="E31" i="30"/>
  <c r="H31" i="30" s="1"/>
  <c r="J31" i="30" s="1"/>
  <c r="E30" i="30"/>
  <c r="H30" i="30" s="1"/>
  <c r="J30" i="30" s="1"/>
  <c r="CK137" i="6"/>
  <c r="BV164" i="6"/>
  <c r="BX164" i="6" s="1"/>
  <c r="BW224" i="6"/>
  <c r="BV104" i="6"/>
  <c r="BX104" i="6" s="1"/>
  <c r="BV224" i="6"/>
  <c r="BW179" i="6"/>
  <c r="BX179" i="6" s="1"/>
  <c r="BU224" i="6"/>
  <c r="BW134" i="6"/>
  <c r="BW89" i="6"/>
  <c r="BX89" i="6" s="1"/>
  <c r="BU134" i="6"/>
  <c r="C29" i="26"/>
  <c r="C37" i="26" s="1"/>
  <c r="DE227" i="6"/>
  <c r="DC227" i="6"/>
  <c r="DE182" i="6"/>
  <c r="DF182" i="6" s="1"/>
  <c r="DE137" i="6"/>
  <c r="DD137" i="6"/>
  <c r="DE92" i="6"/>
  <c r="DF92" i="6" s="1"/>
  <c r="DC137" i="6"/>
  <c r="DD197" i="6"/>
  <c r="DF197" i="6" s="1"/>
  <c r="DD77" i="6"/>
  <c r="DF77" i="6" s="1"/>
  <c r="W197" i="6"/>
  <c r="Y197" i="6" s="1"/>
  <c r="W77" i="6"/>
  <c r="Y77" i="6" s="1"/>
  <c r="X227" i="6"/>
  <c r="V227" i="6"/>
  <c r="X182" i="6"/>
  <c r="Y182" i="6" s="1"/>
  <c r="X92" i="6"/>
  <c r="Y92" i="6" s="1"/>
  <c r="X137" i="6"/>
  <c r="W137" i="6"/>
  <c r="V137" i="6"/>
  <c r="F137" i="6"/>
  <c r="E137" i="6"/>
  <c r="G92" i="6"/>
  <c r="H92" i="6" s="1"/>
  <c r="G227" i="6"/>
  <c r="F197" i="6"/>
  <c r="H197" i="6" s="1"/>
  <c r="G182" i="6"/>
  <c r="H182" i="6" s="1"/>
  <c r="E227" i="6"/>
  <c r="F77" i="6"/>
  <c r="H77" i="6" s="1"/>
  <c r="G137" i="6"/>
  <c r="BE197" i="6"/>
  <c r="BG197" i="6" s="1"/>
  <c r="BE77" i="6"/>
  <c r="BG77" i="6" s="1"/>
  <c r="BF227" i="6"/>
  <c r="BD227" i="6"/>
  <c r="BF182" i="6"/>
  <c r="BG182" i="6" s="1"/>
  <c r="BF137" i="6"/>
  <c r="BE137" i="6"/>
  <c r="BF92" i="6"/>
  <c r="BG92" i="6" s="1"/>
  <c r="BD137" i="6"/>
  <c r="DB137" i="6"/>
  <c r="BF224" i="6"/>
  <c r="BG224" i="6" s="1"/>
  <c r="BF179" i="6"/>
  <c r="BE179" i="6"/>
  <c r="BF134" i="6"/>
  <c r="BG134" i="6" s="1"/>
  <c r="BD179" i="6"/>
  <c r="BF89" i="6"/>
  <c r="BD89" i="6"/>
  <c r="BE239" i="6"/>
  <c r="BG239" i="6" s="1"/>
  <c r="BE119" i="6"/>
  <c r="BG119" i="6" s="1"/>
  <c r="X224" i="6"/>
  <c r="Y224" i="6" s="1"/>
  <c r="X179" i="6"/>
  <c r="W179" i="6"/>
  <c r="V179" i="6"/>
  <c r="X134" i="6"/>
  <c r="Y134" i="6" s="1"/>
  <c r="X89" i="6"/>
  <c r="V89" i="6"/>
  <c r="W239" i="6"/>
  <c r="Y239" i="6" s="1"/>
  <c r="W119" i="6"/>
  <c r="Y119" i="6" s="1"/>
  <c r="DD239" i="6"/>
  <c r="DF239" i="6" s="1"/>
  <c r="DD119" i="6"/>
  <c r="DF119" i="6" s="1"/>
  <c r="DE224" i="6"/>
  <c r="DF224" i="6" s="1"/>
  <c r="DE179" i="6"/>
  <c r="DD179" i="6"/>
  <c r="DC179" i="6"/>
  <c r="DE134" i="6"/>
  <c r="DF134" i="6" s="1"/>
  <c r="DE89" i="6"/>
  <c r="DC89" i="6"/>
  <c r="C27" i="25"/>
  <c r="BF46" i="56" s="1"/>
  <c r="G224" i="6"/>
  <c r="H224" i="6" s="1"/>
  <c r="G89" i="6"/>
  <c r="E89" i="6"/>
  <c r="F119" i="6"/>
  <c r="H119" i="6" s="1"/>
  <c r="G179" i="6"/>
  <c r="F179" i="6"/>
  <c r="E179" i="6"/>
  <c r="G134" i="6"/>
  <c r="H134" i="6" s="1"/>
  <c r="F239" i="6"/>
  <c r="H239" i="6" s="1"/>
  <c r="BC137" i="6"/>
  <c r="CM197" i="6"/>
  <c r="CO197" i="6" s="1"/>
  <c r="CM77" i="6"/>
  <c r="CO77" i="6" s="1"/>
  <c r="CN227" i="6"/>
  <c r="CL227" i="6"/>
  <c r="CN182" i="6"/>
  <c r="CO182" i="6" s="1"/>
  <c r="CN137" i="6"/>
  <c r="CM137" i="6"/>
  <c r="CN92" i="6"/>
  <c r="CO92" i="6" s="1"/>
  <c r="CL137" i="6"/>
  <c r="CN224" i="6"/>
  <c r="CO224" i="6" s="1"/>
  <c r="CN179" i="6"/>
  <c r="CM179" i="6"/>
  <c r="CL179" i="6"/>
  <c r="CN134" i="6"/>
  <c r="CO134" i="6" s="1"/>
  <c r="CN89" i="6"/>
  <c r="CL89" i="6"/>
  <c r="CM239" i="6"/>
  <c r="CO239" i="6" s="1"/>
  <c r="CM119" i="6"/>
  <c r="CO119" i="6" s="1"/>
  <c r="DV223" i="6"/>
  <c r="DW223" i="6" s="1"/>
  <c r="DV178" i="6"/>
  <c r="DU178" i="6"/>
  <c r="DT178" i="6"/>
  <c r="DV133" i="6"/>
  <c r="DW133" i="6" s="1"/>
  <c r="DV88" i="6"/>
  <c r="DT88" i="6"/>
  <c r="DU238" i="6"/>
  <c r="DW238" i="6" s="1"/>
  <c r="DU118" i="6"/>
  <c r="DW118" i="6" s="1"/>
  <c r="DU198" i="6"/>
  <c r="DW198" i="6" s="1"/>
  <c r="DU78" i="6"/>
  <c r="DW78" i="6" s="1"/>
  <c r="DV228" i="6"/>
  <c r="DT228" i="6"/>
  <c r="DV183" i="6"/>
  <c r="DW183" i="6" s="1"/>
  <c r="DV138" i="6"/>
  <c r="DU138" i="6"/>
  <c r="DV93" i="6"/>
  <c r="DW93" i="6" s="1"/>
  <c r="DT138" i="6"/>
  <c r="Z33" i="10"/>
  <c r="AD36" i="10"/>
  <c r="AD37" i="10" s="1"/>
  <c r="H28" i="30"/>
  <c r="J28" i="30" s="1"/>
  <c r="K28" i="30" s="1"/>
  <c r="L28" i="30" s="1"/>
  <c r="BW227" i="6"/>
  <c r="BX227" i="6" s="1"/>
  <c r="BW182" i="6"/>
  <c r="BU182" i="6"/>
  <c r="BW137" i="6"/>
  <c r="BX137" i="6" s="1"/>
  <c r="BW92" i="6"/>
  <c r="BV212" i="6"/>
  <c r="BX212" i="6" s="1"/>
  <c r="BV92" i="6"/>
  <c r="BU92" i="6"/>
  <c r="BV152" i="6"/>
  <c r="BX152" i="6" s="1"/>
  <c r="D23" i="40"/>
  <c r="D26" i="40" s="1"/>
  <c r="E26" i="40" s="1"/>
  <c r="C24" i="34"/>
  <c r="T40" i="4"/>
  <c r="H28" i="28"/>
  <c r="L10" i="20"/>
  <c r="L12" i="20" s="1"/>
  <c r="F26" i="20" s="1"/>
  <c r="G26" i="20" s="1"/>
  <c r="C26" i="18"/>
  <c r="C27" i="18" s="1"/>
  <c r="C20" i="17"/>
  <c r="C26" i="17"/>
  <c r="E26" i="17" s="1"/>
  <c r="Z24" i="4" s="1"/>
  <c r="C23" i="19"/>
  <c r="E23" i="19" s="1"/>
  <c r="E24" i="17"/>
  <c r="X24" i="4" s="1"/>
  <c r="C34" i="30"/>
  <c r="DS178" i="6"/>
  <c r="DS138" i="6"/>
  <c r="D158" i="6"/>
  <c r="F218" i="6"/>
  <c r="BC98" i="6"/>
  <c r="CK98" i="6"/>
  <c r="DS98" i="6"/>
  <c r="GI98" i="6"/>
  <c r="U98" i="6"/>
  <c r="F113" i="6"/>
  <c r="F233" i="6"/>
  <c r="F173" i="6"/>
  <c r="H173" i="6" s="1"/>
  <c r="G113" i="6"/>
  <c r="G158" i="6"/>
  <c r="D113" i="6"/>
  <c r="E113" i="6"/>
  <c r="HQ203" i="6"/>
  <c r="HS83" i="6"/>
  <c r="HS143" i="6"/>
  <c r="HT248" i="6"/>
  <c r="HS203" i="6"/>
  <c r="HT203" i="6"/>
  <c r="HR203" i="6"/>
  <c r="FT173" i="6"/>
  <c r="FR113" i="6"/>
  <c r="FT233" i="6"/>
  <c r="FT113" i="6"/>
  <c r="FU113" i="6"/>
  <c r="FS113" i="6"/>
  <c r="EM98" i="6"/>
  <c r="EM143" i="6"/>
  <c r="EK98" i="6"/>
  <c r="EK188" i="6"/>
  <c r="EM233" i="6"/>
  <c r="EM188" i="6"/>
  <c r="FS188" i="6"/>
  <c r="FU143" i="6"/>
  <c r="FU98" i="6"/>
  <c r="FS98" i="6"/>
  <c r="FU233" i="6"/>
  <c r="FU188" i="6"/>
  <c r="DB113" i="6"/>
  <c r="DD173" i="6"/>
  <c r="DD233" i="6"/>
  <c r="DD113" i="6"/>
  <c r="DE113" i="6"/>
  <c r="DC113" i="6"/>
  <c r="HS173" i="6"/>
  <c r="HQ113" i="6"/>
  <c r="HS233" i="6"/>
  <c r="HS113" i="6"/>
  <c r="HT113" i="6"/>
  <c r="HR113" i="6"/>
  <c r="W173" i="6"/>
  <c r="U113" i="6"/>
  <c r="W233" i="6"/>
  <c r="W113" i="6"/>
  <c r="X113" i="6"/>
  <c r="V113" i="6"/>
  <c r="GL188" i="6"/>
  <c r="GL98" i="6"/>
  <c r="GJ98" i="6"/>
  <c r="GL143" i="6"/>
  <c r="GL233" i="6"/>
  <c r="GJ188" i="6"/>
  <c r="FD158" i="6"/>
  <c r="FA158" i="6"/>
  <c r="FB158" i="6"/>
  <c r="FB248" i="6"/>
  <c r="DE143" i="6"/>
  <c r="DC98" i="6"/>
  <c r="DE98" i="6"/>
  <c r="DC188" i="6"/>
  <c r="DE233" i="6"/>
  <c r="DE188" i="6"/>
  <c r="AL158" i="6"/>
  <c r="AO158" i="6"/>
  <c r="AM248" i="6"/>
  <c r="AM158" i="6"/>
  <c r="IK98" i="6"/>
  <c r="II98" i="6"/>
  <c r="II188" i="6"/>
  <c r="IK188" i="6"/>
  <c r="IK143" i="6"/>
  <c r="IK233" i="6"/>
  <c r="GK113" i="6"/>
  <c r="GK173" i="6"/>
  <c r="GI113" i="6"/>
  <c r="GK233" i="6"/>
  <c r="GL113" i="6"/>
  <c r="GJ113" i="6"/>
  <c r="FA98" i="6"/>
  <c r="G233" i="6"/>
  <c r="E98" i="6"/>
  <c r="G143" i="6"/>
  <c r="G188" i="6"/>
  <c r="E188" i="6"/>
  <c r="G98" i="6"/>
  <c r="BT98" i="6"/>
  <c r="EM158" i="6"/>
  <c r="EJ158" i="6"/>
  <c r="EK158" i="6"/>
  <c r="EK248" i="6"/>
  <c r="X188" i="6"/>
  <c r="V188" i="6"/>
  <c r="X98" i="6"/>
  <c r="V98" i="6"/>
  <c r="X143" i="6"/>
  <c r="X233" i="6"/>
  <c r="AQ11" i="6"/>
  <c r="BW188" i="6"/>
  <c r="BU98" i="6"/>
  <c r="BU188" i="6"/>
  <c r="BW98" i="6"/>
  <c r="BW143" i="6"/>
  <c r="BW233" i="6"/>
  <c r="FT83" i="6"/>
  <c r="FU248" i="6"/>
  <c r="FU203" i="6"/>
  <c r="FT203" i="6"/>
  <c r="FR203" i="6"/>
  <c r="FT143" i="6"/>
  <c r="FS203" i="6"/>
  <c r="DE203" i="6"/>
  <c r="DB203" i="6"/>
  <c r="DD203" i="6"/>
  <c r="DD143" i="6"/>
  <c r="DE248" i="6"/>
  <c r="DD83" i="6"/>
  <c r="DC203" i="6"/>
  <c r="DV158" i="6"/>
  <c r="DS158" i="6"/>
  <c r="DT158" i="6"/>
  <c r="DT248" i="6"/>
  <c r="CN143" i="6"/>
  <c r="CL188" i="6"/>
  <c r="CN98" i="6"/>
  <c r="CL98" i="6"/>
  <c r="CN233" i="6"/>
  <c r="CN188" i="6"/>
  <c r="BF143" i="6"/>
  <c r="BF98" i="6"/>
  <c r="BD98" i="6"/>
  <c r="BF233" i="6"/>
  <c r="BD188" i="6"/>
  <c r="BF188" i="6"/>
  <c r="BC158" i="6"/>
  <c r="BF158" i="6"/>
  <c r="BD158" i="6"/>
  <c r="BD248" i="6"/>
  <c r="IH158" i="6"/>
  <c r="IK158" i="6"/>
  <c r="II248" i="6"/>
  <c r="II158" i="6"/>
  <c r="DB158" i="6"/>
  <c r="DE158" i="6"/>
  <c r="DC158" i="6"/>
  <c r="DC248" i="6"/>
  <c r="Z11" i="6"/>
  <c r="EM248" i="6"/>
  <c r="EL143" i="6"/>
  <c r="EL83" i="6"/>
  <c r="EM203" i="6"/>
  <c r="EL203" i="6"/>
  <c r="EJ203" i="6"/>
  <c r="EK203" i="6"/>
  <c r="DU173" i="6"/>
  <c r="DS113" i="6"/>
  <c r="DU233" i="6"/>
  <c r="DU113" i="6"/>
  <c r="DV113" i="6"/>
  <c r="DT113" i="6"/>
  <c r="EL173" i="6"/>
  <c r="EL233" i="6"/>
  <c r="EJ113" i="6"/>
  <c r="EL113" i="6"/>
  <c r="EM113" i="6"/>
  <c r="EK113" i="6"/>
  <c r="DU83" i="6"/>
  <c r="DU203" i="6"/>
  <c r="DU143" i="6"/>
  <c r="DS203" i="6"/>
  <c r="DV203" i="6"/>
  <c r="DV248" i="6"/>
  <c r="DT203" i="6"/>
  <c r="DT188" i="6"/>
  <c r="DV98" i="6"/>
  <c r="DT98" i="6"/>
  <c r="DV233" i="6"/>
  <c r="DV143" i="6"/>
  <c r="DV188" i="6"/>
  <c r="HQ158" i="6"/>
  <c r="HT158" i="6"/>
  <c r="HR158" i="6"/>
  <c r="HR248" i="6"/>
  <c r="HC248" i="6"/>
  <c r="GZ203" i="6"/>
  <c r="HC203" i="6"/>
  <c r="HB143" i="6"/>
  <c r="HB203" i="6"/>
  <c r="HB83" i="6"/>
  <c r="HA203" i="6"/>
  <c r="BE203" i="6"/>
  <c r="BE143" i="6"/>
  <c r="BC203" i="6"/>
  <c r="BE83" i="6"/>
  <c r="BF248" i="6"/>
  <c r="BF203" i="6"/>
  <c r="BD203" i="6"/>
  <c r="IH203" i="6"/>
  <c r="IJ83" i="6"/>
  <c r="IJ143" i="6"/>
  <c r="IK203" i="6"/>
  <c r="IJ203" i="6"/>
  <c r="IK248" i="6"/>
  <c r="II203" i="6"/>
  <c r="HC158" i="6"/>
  <c r="GZ158" i="6"/>
  <c r="HA248" i="6"/>
  <c r="HA158" i="6"/>
  <c r="AN173" i="6"/>
  <c r="AN113" i="6"/>
  <c r="AN233" i="6"/>
  <c r="AL113" i="6"/>
  <c r="AO113" i="6"/>
  <c r="AM113" i="6"/>
  <c r="HC188" i="6"/>
  <c r="HC98" i="6"/>
  <c r="HC143" i="6"/>
  <c r="HA98" i="6"/>
  <c r="HC233" i="6"/>
  <c r="HA188" i="6"/>
  <c r="CK203" i="6"/>
  <c r="CN248" i="6"/>
  <c r="CM143" i="6"/>
  <c r="CM203" i="6"/>
  <c r="CM83" i="6"/>
  <c r="CN203" i="6"/>
  <c r="CL203" i="6"/>
  <c r="BE173" i="6"/>
  <c r="BC113" i="6"/>
  <c r="BE233" i="6"/>
  <c r="BE113" i="6"/>
  <c r="BF113" i="6"/>
  <c r="BD113" i="6"/>
  <c r="CN158" i="6"/>
  <c r="CK158" i="6"/>
  <c r="CL158" i="6"/>
  <c r="CL248" i="6"/>
  <c r="BW158" i="6"/>
  <c r="BT158" i="6"/>
  <c r="BU248" i="6"/>
  <c r="BU158" i="6"/>
  <c r="FC83" i="6"/>
  <c r="FC143" i="6"/>
  <c r="FD203" i="6"/>
  <c r="FC203" i="6"/>
  <c r="FD248" i="6"/>
  <c r="FA203" i="6"/>
  <c r="FB203" i="6"/>
  <c r="F83" i="6"/>
  <c r="H83" i="6" s="1"/>
  <c r="F143" i="6"/>
  <c r="G248" i="6"/>
  <c r="F203" i="6"/>
  <c r="G203" i="6"/>
  <c r="D203" i="6"/>
  <c r="E203" i="6"/>
  <c r="BW203" i="6"/>
  <c r="BW248" i="6"/>
  <c r="BV143" i="6"/>
  <c r="BT203" i="6"/>
  <c r="BV203" i="6"/>
  <c r="BV83" i="6"/>
  <c r="BU203" i="6"/>
  <c r="FD143" i="6"/>
  <c r="FD98" i="6"/>
  <c r="FB188" i="6"/>
  <c r="FB98" i="6"/>
  <c r="FD233" i="6"/>
  <c r="FD188" i="6"/>
  <c r="AO248" i="6"/>
  <c r="AN83" i="6"/>
  <c r="AN143" i="6"/>
  <c r="AN203" i="6"/>
  <c r="AO203" i="6"/>
  <c r="AL203" i="6"/>
  <c r="AM203" i="6"/>
  <c r="FU158" i="6"/>
  <c r="FR158" i="6"/>
  <c r="FS158" i="6"/>
  <c r="FS248" i="6"/>
  <c r="FR98" i="6"/>
  <c r="AL98" i="6"/>
  <c r="BV173" i="6"/>
  <c r="BV233" i="6"/>
  <c r="BT113" i="6"/>
  <c r="BV113" i="6"/>
  <c r="BW113" i="6"/>
  <c r="BU113" i="6"/>
  <c r="IJ113" i="6"/>
  <c r="IH113" i="6"/>
  <c r="IJ173" i="6"/>
  <c r="IJ233" i="6"/>
  <c r="IK113" i="6"/>
  <c r="II113" i="6"/>
  <c r="GL203" i="6"/>
  <c r="GI203" i="6"/>
  <c r="GK203" i="6"/>
  <c r="GK143" i="6"/>
  <c r="GL248" i="6"/>
  <c r="GK83" i="6"/>
  <c r="GJ203" i="6"/>
  <c r="CM173" i="6"/>
  <c r="CK113" i="6"/>
  <c r="CM233" i="6"/>
  <c r="CM113" i="6"/>
  <c r="CN113" i="6"/>
  <c r="CL113" i="6"/>
  <c r="GL158" i="6"/>
  <c r="GI158" i="6"/>
  <c r="GJ248" i="6"/>
  <c r="GJ158" i="6"/>
  <c r="GZ113" i="6"/>
  <c r="HB173" i="6"/>
  <c r="HB113" i="6"/>
  <c r="HB233" i="6"/>
  <c r="HC113" i="6"/>
  <c r="HA113" i="6"/>
  <c r="AM188" i="6"/>
  <c r="AM98" i="6"/>
  <c r="AO143" i="6"/>
  <c r="AO98" i="6"/>
  <c r="AO233" i="6"/>
  <c r="AO188" i="6"/>
  <c r="F98" i="6"/>
  <c r="I11" i="6"/>
  <c r="FC173" i="6"/>
  <c r="FA113" i="6"/>
  <c r="FC233" i="6"/>
  <c r="FC113" i="6"/>
  <c r="FD113" i="6"/>
  <c r="FB113" i="6"/>
  <c r="W83" i="6"/>
  <c r="W143" i="6"/>
  <c r="W203" i="6"/>
  <c r="X248" i="6"/>
  <c r="U203" i="6"/>
  <c r="X203" i="6"/>
  <c r="V203" i="6"/>
  <c r="X158" i="6"/>
  <c r="U158" i="6"/>
  <c r="V158" i="6"/>
  <c r="V248" i="6"/>
  <c r="HT188" i="6"/>
  <c r="HT98" i="6"/>
  <c r="HR98" i="6"/>
  <c r="HT233" i="6"/>
  <c r="HT143" i="6"/>
  <c r="HR188" i="6"/>
  <c r="C33" i="25"/>
  <c r="E32" i="26"/>
  <c r="C35" i="30"/>
  <c r="D149" i="6"/>
  <c r="H149" i="6" s="1"/>
  <c r="D168" i="6"/>
  <c r="H168" i="6" s="1"/>
  <c r="D148" i="6"/>
  <c r="H148" i="6" s="1"/>
  <c r="D170" i="6"/>
  <c r="E170" i="6"/>
  <c r="E80" i="6"/>
  <c r="H80" i="6" s="1"/>
  <c r="D146" i="6"/>
  <c r="H146" i="6" s="1"/>
  <c r="E158" i="6"/>
  <c r="E248" i="6"/>
  <c r="T22" i="25"/>
  <c r="V20" i="25" s="1"/>
  <c r="C20" i="18"/>
  <c r="E20" i="18" s="1"/>
  <c r="T25" i="4" s="1"/>
  <c r="E33" i="28"/>
  <c r="E35" i="28" s="1"/>
  <c r="H35" i="28" s="1"/>
  <c r="E34" i="28"/>
  <c r="H27" i="28"/>
  <c r="E29" i="25"/>
  <c r="H29" i="25" s="1"/>
  <c r="K29" i="25" s="1"/>
  <c r="E39" i="26"/>
  <c r="D98" i="6"/>
  <c r="D218" i="6"/>
  <c r="AM128" i="6"/>
  <c r="AM218" i="6"/>
  <c r="AO83" i="6"/>
  <c r="AO218" i="6"/>
  <c r="AO173" i="6"/>
  <c r="AO128" i="6"/>
  <c r="AL218" i="6"/>
  <c r="AN98" i="6"/>
  <c r="AN218" i="6"/>
  <c r="AN158" i="6"/>
  <c r="DV173" i="6"/>
  <c r="DV83" i="6"/>
  <c r="DT128" i="6"/>
  <c r="DV128" i="6"/>
  <c r="DV218" i="6"/>
  <c r="DT218" i="6"/>
  <c r="DS218" i="6"/>
  <c r="DU158" i="6"/>
  <c r="DU98" i="6"/>
  <c r="DU218" i="6"/>
  <c r="DC128" i="6"/>
  <c r="DE173" i="6"/>
  <c r="DE218" i="6"/>
  <c r="DE83" i="6"/>
  <c r="DE128" i="6"/>
  <c r="DC218" i="6"/>
  <c r="DB218" i="6"/>
  <c r="DD158" i="6"/>
  <c r="DD98" i="6"/>
  <c r="DD218" i="6"/>
  <c r="BF173" i="6"/>
  <c r="BF128" i="6"/>
  <c r="BF218" i="6"/>
  <c r="BD128" i="6"/>
  <c r="BD218" i="6"/>
  <c r="BF83" i="6"/>
  <c r="BC218" i="6"/>
  <c r="BE98" i="6"/>
  <c r="BE158" i="6"/>
  <c r="BE218" i="6"/>
  <c r="CL218" i="6"/>
  <c r="CL128" i="6"/>
  <c r="CN128" i="6"/>
  <c r="CN173" i="6"/>
  <c r="CN83" i="6"/>
  <c r="CN218" i="6"/>
  <c r="CK218" i="6"/>
  <c r="CM218" i="6"/>
  <c r="CM98" i="6"/>
  <c r="CM158" i="6"/>
  <c r="GL173" i="6"/>
  <c r="GL83" i="6"/>
  <c r="GJ128" i="6"/>
  <c r="GL218" i="6"/>
  <c r="GJ218" i="6"/>
  <c r="GL128" i="6"/>
  <c r="GI218" i="6"/>
  <c r="GK158" i="6"/>
  <c r="GK98" i="6"/>
  <c r="GK218" i="6"/>
  <c r="HR218" i="6"/>
  <c r="HT83" i="6"/>
  <c r="HT173" i="6"/>
  <c r="HR128" i="6"/>
  <c r="HT128" i="6"/>
  <c r="HT218" i="6"/>
  <c r="HQ218" i="6"/>
  <c r="HS158" i="6"/>
  <c r="HS98" i="6"/>
  <c r="HS218" i="6"/>
  <c r="FU173" i="6"/>
  <c r="FU83" i="6"/>
  <c r="FU218" i="6"/>
  <c r="FS128" i="6"/>
  <c r="FU128" i="6"/>
  <c r="FS218" i="6"/>
  <c r="FR218" i="6"/>
  <c r="FT158" i="6"/>
  <c r="FT218" i="6"/>
  <c r="FT98" i="6"/>
  <c r="BU218" i="6"/>
  <c r="BW218" i="6"/>
  <c r="BW83" i="6"/>
  <c r="BU128" i="6"/>
  <c r="BW173" i="6"/>
  <c r="BW128" i="6"/>
  <c r="BT218" i="6"/>
  <c r="BV218" i="6"/>
  <c r="BV98" i="6"/>
  <c r="BV158" i="6"/>
  <c r="HA218" i="6"/>
  <c r="HC83" i="6"/>
  <c r="HA128" i="6"/>
  <c r="HC218" i="6"/>
  <c r="HC128" i="6"/>
  <c r="HC173" i="6"/>
  <c r="GZ218" i="6"/>
  <c r="HB218" i="6"/>
  <c r="HB158" i="6"/>
  <c r="HB98" i="6"/>
  <c r="FB218" i="6"/>
  <c r="FD128" i="6"/>
  <c r="FD83" i="6"/>
  <c r="FD218" i="6"/>
  <c r="FB128" i="6"/>
  <c r="FD173" i="6"/>
  <c r="FA218" i="6"/>
  <c r="FC218" i="6"/>
  <c r="FC98" i="6"/>
  <c r="FC158" i="6"/>
  <c r="IK173" i="6"/>
  <c r="IK128" i="6"/>
  <c r="IK218" i="6"/>
  <c r="IK83" i="6"/>
  <c r="II218" i="6"/>
  <c r="II128" i="6"/>
  <c r="IH218" i="6"/>
  <c r="IJ218" i="6"/>
  <c r="IJ158" i="6"/>
  <c r="IJ98" i="6"/>
  <c r="X128" i="6"/>
  <c r="X83" i="6"/>
  <c r="V128" i="6"/>
  <c r="V218" i="6"/>
  <c r="X218" i="6"/>
  <c r="X173" i="6"/>
  <c r="U218" i="6"/>
  <c r="W98" i="6"/>
  <c r="W218" i="6"/>
  <c r="W158" i="6"/>
  <c r="EM218" i="6"/>
  <c r="EM83" i="6"/>
  <c r="EM173" i="6"/>
  <c r="EK218" i="6"/>
  <c r="EK128" i="6"/>
  <c r="EM128" i="6"/>
  <c r="EJ218" i="6"/>
  <c r="EL158" i="6"/>
  <c r="EL218" i="6"/>
  <c r="EL98" i="6"/>
  <c r="E29" i="26"/>
  <c r="E36" i="26" s="1"/>
  <c r="H43" i="26"/>
  <c r="H39" i="26"/>
  <c r="H128" i="6"/>
  <c r="E27" i="27"/>
  <c r="H27" i="27" s="1"/>
  <c r="H30" i="28"/>
  <c r="K30" i="28" s="1"/>
  <c r="H26" i="22"/>
  <c r="E31" i="22"/>
  <c r="H31" i="22" s="1"/>
  <c r="E32" i="22"/>
  <c r="H32" i="22" s="1"/>
  <c r="C38" i="23"/>
  <c r="C33" i="21"/>
  <c r="C28" i="19"/>
  <c r="C27" i="19"/>
  <c r="E24" i="19"/>
  <c r="E24" i="39"/>
  <c r="D28" i="17"/>
  <c r="E35" i="21"/>
  <c r="C27" i="22"/>
  <c r="C36" i="22" s="1"/>
  <c r="C30" i="27"/>
  <c r="FW11" i="6"/>
  <c r="CP11" i="6"/>
  <c r="DX11" i="6"/>
  <c r="BY11" i="6"/>
  <c r="FF11" i="6"/>
  <c r="GN11" i="6"/>
  <c r="IM11" i="6"/>
  <c r="DG11" i="6"/>
  <c r="BH11" i="6"/>
  <c r="EO11" i="6"/>
  <c r="HE11" i="6"/>
  <c r="HV11" i="6"/>
  <c r="E31" i="25"/>
  <c r="H31" i="25" s="1"/>
  <c r="K31" i="25" s="1"/>
  <c r="E30" i="25"/>
  <c r="H30" i="25" s="1"/>
  <c r="K30" i="25" s="1"/>
  <c r="E32" i="25"/>
  <c r="H32" i="25" s="1"/>
  <c r="K32" i="25" s="1"/>
  <c r="H28" i="25"/>
  <c r="H26" i="25"/>
  <c r="E33" i="25"/>
  <c r="E27" i="25"/>
  <c r="H27" i="25" s="1"/>
  <c r="H34" i="25" s="1"/>
  <c r="E22" i="19"/>
  <c r="E33" i="20"/>
  <c r="E27" i="20"/>
  <c r="D27" i="19"/>
  <c r="H32" i="28"/>
  <c r="K32" i="28" s="1"/>
  <c r="CM26" i="10"/>
  <c r="E25" i="19"/>
  <c r="EL26" i="10"/>
  <c r="ES36" i="10" s="1"/>
  <c r="ES37" i="10" s="1"/>
  <c r="BV26" i="10"/>
  <c r="AN26" i="10"/>
  <c r="DU26" i="10"/>
  <c r="H26" i="27"/>
  <c r="E33" i="27"/>
  <c r="C36" i="28"/>
  <c r="H28" i="27"/>
  <c r="E29" i="27"/>
  <c r="E30" i="27"/>
  <c r="E35" i="23"/>
  <c r="E33" i="23"/>
  <c r="E34" i="23"/>
  <c r="E32" i="23"/>
  <c r="O9" i="30"/>
  <c r="M9" i="30"/>
  <c r="M12" i="30" s="1"/>
  <c r="O10" i="30" s="1"/>
  <c r="C34" i="23"/>
  <c r="C32" i="23"/>
  <c r="C35" i="23"/>
  <c r="C33" i="23"/>
  <c r="C33" i="22"/>
  <c r="C31" i="21"/>
  <c r="C29" i="21"/>
  <c r="C32" i="21"/>
  <c r="C30" i="21"/>
  <c r="E27" i="30"/>
  <c r="C24" i="18"/>
  <c r="E24" i="18" s="1"/>
  <c r="X25" i="4" s="1"/>
  <c r="C23" i="18"/>
  <c r="E23" i="18" s="1"/>
  <c r="W25" i="4" s="1"/>
  <c r="C22" i="18"/>
  <c r="E22" i="18" s="1"/>
  <c r="V25" i="4" s="1"/>
  <c r="C25" i="18"/>
  <c r="E25" i="18" s="1"/>
  <c r="Y25" i="4" s="1"/>
  <c r="C33" i="20"/>
  <c r="C30" i="20"/>
  <c r="C30" i="28"/>
  <c r="H33" i="22"/>
  <c r="Q16" i="23"/>
  <c r="S15" i="23" s="1"/>
  <c r="C33" i="26"/>
  <c r="C31" i="26"/>
  <c r="C32" i="26"/>
  <c r="C34" i="26"/>
  <c r="C40" i="4"/>
  <c r="C34" i="28"/>
  <c r="C35" i="28"/>
  <c r="E33" i="30"/>
  <c r="H28" i="22"/>
  <c r="E30" i="22"/>
  <c r="E29" i="22"/>
  <c r="V21" i="27"/>
  <c r="V22" i="27" s="1"/>
  <c r="J26" i="27" s="1"/>
  <c r="T12" i="25"/>
  <c r="V10" i="25" s="1"/>
  <c r="H31" i="28"/>
  <c r="K31" i="28" s="1"/>
  <c r="H29" i="28"/>
  <c r="K29" i="28" s="1"/>
  <c r="E29" i="30"/>
  <c r="V21" i="28"/>
  <c r="V22" i="28" s="1"/>
  <c r="J26" i="28" s="1"/>
  <c r="E32" i="27"/>
  <c r="E35" i="22"/>
  <c r="H35" i="22" s="1"/>
  <c r="D26" i="19"/>
  <c r="C37" i="23"/>
  <c r="E21" i="18"/>
  <c r="U25" i="4" s="1"/>
  <c r="E37" i="23"/>
  <c r="H31" i="27"/>
  <c r="K31" i="27" s="1"/>
  <c r="V11" i="27"/>
  <c r="V12" i="27" s="1"/>
  <c r="I26" i="27" s="1"/>
  <c r="L9" i="21"/>
  <c r="J9" i="21"/>
  <c r="J12" i="21" s="1"/>
  <c r="L10" i="21" s="1"/>
  <c r="D28" i="18"/>
  <c r="C23" i="17"/>
  <c r="E23" i="17" s="1"/>
  <c r="W24" i="4" s="1"/>
  <c r="H32" i="30"/>
  <c r="J32" i="30" s="1"/>
  <c r="E36" i="22"/>
  <c r="H27" i="22"/>
  <c r="L9" i="26"/>
  <c r="J9" i="26"/>
  <c r="J12" i="26" s="1"/>
  <c r="L10" i="26" s="1"/>
  <c r="O9" i="22"/>
  <c r="M9" i="22"/>
  <c r="M12" i="22" s="1"/>
  <c r="O10" i="22" s="1"/>
  <c r="E38" i="23"/>
  <c r="C30" i="30"/>
  <c r="C31" i="30"/>
  <c r="C32" i="30"/>
  <c r="C29" i="30"/>
  <c r="E31" i="21"/>
  <c r="E29" i="21"/>
  <c r="E32" i="21"/>
  <c r="E30" i="21"/>
  <c r="D20" i="19"/>
  <c r="E20" i="19" s="1"/>
  <c r="C35" i="25" l="1"/>
  <c r="C36" i="25"/>
  <c r="C35" i="27"/>
  <c r="FE89" i="6"/>
  <c r="FE179" i="6"/>
  <c r="FE137" i="6"/>
  <c r="FE227" i="6"/>
  <c r="C34" i="27"/>
  <c r="DW89" i="6"/>
  <c r="DW137" i="6"/>
  <c r="C36" i="26"/>
  <c r="C34" i="25"/>
  <c r="EN227" i="6"/>
  <c r="EN89" i="6"/>
  <c r="DW227" i="6"/>
  <c r="EN179" i="6"/>
  <c r="DW179" i="6"/>
  <c r="EN137" i="6"/>
  <c r="D27" i="18"/>
  <c r="E27" i="18" s="1"/>
  <c r="AA25" i="4" s="1"/>
  <c r="C28" i="18"/>
  <c r="E28" i="18" s="1"/>
  <c r="AB25" i="4" s="1"/>
  <c r="E26" i="18"/>
  <c r="Z25" i="4" s="1"/>
  <c r="E20" i="17"/>
  <c r="T24" i="4" s="1"/>
  <c r="AP137" i="6"/>
  <c r="AP179" i="6"/>
  <c r="AP89" i="6"/>
  <c r="BX224" i="6"/>
  <c r="AP227" i="6"/>
  <c r="CO89" i="6"/>
  <c r="Y137" i="6"/>
  <c r="H218" i="6"/>
  <c r="FV83" i="6"/>
  <c r="FV143" i="6"/>
  <c r="V10" i="28"/>
  <c r="V12" i="28" s="1"/>
  <c r="I26" i="28" s="1"/>
  <c r="CO179" i="6"/>
  <c r="DF179" i="6"/>
  <c r="H137" i="6"/>
  <c r="H179" i="6"/>
  <c r="DF89" i="6"/>
  <c r="CO227" i="6"/>
  <c r="DW88" i="6"/>
  <c r="CO137" i="6"/>
  <c r="BG227" i="6"/>
  <c r="BX92" i="6"/>
  <c r="Y89" i="6"/>
  <c r="Y179" i="6"/>
  <c r="BX134" i="6"/>
  <c r="DW138" i="6"/>
  <c r="BG89" i="6"/>
  <c r="BG179" i="6"/>
  <c r="GM173" i="6"/>
  <c r="DF83" i="6"/>
  <c r="DF137" i="6"/>
  <c r="Y227" i="6"/>
  <c r="HD83" i="6"/>
  <c r="J30" i="28"/>
  <c r="J35" i="28"/>
  <c r="J32" i="28"/>
  <c r="J31" i="28"/>
  <c r="J27" i="28"/>
  <c r="J33" i="28"/>
  <c r="J28" i="28"/>
  <c r="J29" i="28"/>
  <c r="BX182" i="6"/>
  <c r="BG137" i="6"/>
  <c r="HD98" i="6"/>
  <c r="DW178" i="6"/>
  <c r="H89" i="6"/>
  <c r="H227" i="6"/>
  <c r="DF227" i="6"/>
  <c r="EB36" i="10"/>
  <c r="EB37" i="10" s="1"/>
  <c r="EO52" i="10"/>
  <c r="EO76" i="10"/>
  <c r="EO100" i="10"/>
  <c r="EO124" i="10"/>
  <c r="EO148" i="10"/>
  <c r="EO172" i="10"/>
  <c r="EO196" i="10"/>
  <c r="EO220" i="10"/>
  <c r="EO244" i="10"/>
  <c r="EO268" i="10"/>
  <c r="EO292" i="10"/>
  <c r="EO316" i="10"/>
  <c r="DX42" i="10"/>
  <c r="DX66" i="10"/>
  <c r="DX90" i="10"/>
  <c r="DX114" i="10"/>
  <c r="DX138" i="10"/>
  <c r="DX162" i="10"/>
  <c r="DX186" i="10"/>
  <c r="DX210" i="10"/>
  <c r="DX234" i="10"/>
  <c r="DX258" i="10"/>
  <c r="DX282" i="10"/>
  <c r="DX306" i="10"/>
  <c r="DX330" i="10"/>
  <c r="DX179" i="10"/>
  <c r="EO118" i="10"/>
  <c r="DX180" i="10"/>
  <c r="DX324" i="10"/>
  <c r="EO53" i="10"/>
  <c r="EO77" i="10"/>
  <c r="EO101" i="10"/>
  <c r="EO125" i="10"/>
  <c r="EO149" i="10"/>
  <c r="EO173" i="10"/>
  <c r="EO197" i="10"/>
  <c r="EO221" i="10"/>
  <c r="EO245" i="10"/>
  <c r="EO269" i="10"/>
  <c r="EO293" i="10"/>
  <c r="EO317" i="10"/>
  <c r="DX43" i="10"/>
  <c r="DX67" i="10"/>
  <c r="DX91" i="10"/>
  <c r="DX115" i="10"/>
  <c r="DX139" i="10"/>
  <c r="DX163" i="10"/>
  <c r="DX187" i="10"/>
  <c r="DX211" i="10"/>
  <c r="DX235" i="10"/>
  <c r="DX259" i="10"/>
  <c r="DX283" i="10"/>
  <c r="DX307" i="10"/>
  <c r="DX331" i="10"/>
  <c r="DX35" i="10"/>
  <c r="EO142" i="10"/>
  <c r="DX108" i="10"/>
  <c r="DX228" i="10"/>
  <c r="EO54" i="10"/>
  <c r="EO78" i="10"/>
  <c r="EO102" i="10"/>
  <c r="EO126" i="10"/>
  <c r="EO150" i="10"/>
  <c r="EO174" i="10"/>
  <c r="EO198" i="10"/>
  <c r="EO222" i="10"/>
  <c r="EO246" i="10"/>
  <c r="EO270" i="10"/>
  <c r="EO294" i="10"/>
  <c r="EO318" i="10"/>
  <c r="DX44" i="10"/>
  <c r="DX68" i="10"/>
  <c r="DX92" i="10"/>
  <c r="DX116" i="10"/>
  <c r="DX140" i="10"/>
  <c r="DX164" i="10"/>
  <c r="DX188" i="10"/>
  <c r="DX212" i="10"/>
  <c r="DX236" i="10"/>
  <c r="DX260" i="10"/>
  <c r="DX284" i="10"/>
  <c r="DX308" i="10"/>
  <c r="DX332" i="10"/>
  <c r="DX107" i="10"/>
  <c r="EO94" i="10"/>
  <c r="DX60" i="10"/>
  <c r="DX276" i="10"/>
  <c r="EO55" i="10"/>
  <c r="EO79" i="10"/>
  <c r="EO103" i="10"/>
  <c r="EO127" i="10"/>
  <c r="EO151" i="10"/>
  <c r="EO175" i="10"/>
  <c r="EO199" i="10"/>
  <c r="EO223" i="10"/>
  <c r="EO247" i="10"/>
  <c r="EO271" i="10"/>
  <c r="EO295" i="10"/>
  <c r="EO319" i="10"/>
  <c r="DX45" i="10"/>
  <c r="DX69" i="10"/>
  <c r="DX93" i="10"/>
  <c r="DX117" i="10"/>
  <c r="DX141" i="10"/>
  <c r="DX165" i="10"/>
  <c r="DX189" i="10"/>
  <c r="DX213" i="10"/>
  <c r="DX237" i="10"/>
  <c r="DX261" i="10"/>
  <c r="DX285" i="10"/>
  <c r="DX309" i="10"/>
  <c r="EO34" i="10"/>
  <c r="EO166" i="10"/>
  <c r="DX156" i="10"/>
  <c r="DX300" i="10"/>
  <c r="EO56" i="10"/>
  <c r="EO80" i="10"/>
  <c r="EO104" i="10"/>
  <c r="EO128" i="10"/>
  <c r="EO152" i="10"/>
  <c r="EO176" i="10"/>
  <c r="EO200" i="10"/>
  <c r="EO224" i="10"/>
  <c r="EO248" i="10"/>
  <c r="EO272" i="10"/>
  <c r="EO296" i="10"/>
  <c r="EO320" i="10"/>
  <c r="DX46" i="10"/>
  <c r="DX70" i="10"/>
  <c r="DX94" i="10"/>
  <c r="DX118" i="10"/>
  <c r="DX142" i="10"/>
  <c r="DX166" i="10"/>
  <c r="DX190" i="10"/>
  <c r="DX214" i="10"/>
  <c r="DX238" i="10"/>
  <c r="DX262" i="10"/>
  <c r="DX286" i="10"/>
  <c r="DX310" i="10"/>
  <c r="EO33" i="10"/>
  <c r="DX131" i="10"/>
  <c r="EO70" i="10"/>
  <c r="DX204" i="10"/>
  <c r="EO57" i="10"/>
  <c r="EO81" i="10"/>
  <c r="EO105" i="10"/>
  <c r="EO129" i="10"/>
  <c r="EO153" i="10"/>
  <c r="EO177" i="10"/>
  <c r="EO201" i="10"/>
  <c r="EO225" i="10"/>
  <c r="EO249" i="10"/>
  <c r="EO273" i="10"/>
  <c r="EO297" i="10"/>
  <c r="EO321" i="10"/>
  <c r="DX47" i="10"/>
  <c r="DX71" i="10"/>
  <c r="DX95" i="10"/>
  <c r="DX119" i="10"/>
  <c r="DX143" i="10"/>
  <c r="DX167" i="10"/>
  <c r="DX191" i="10"/>
  <c r="DX215" i="10"/>
  <c r="DX239" i="10"/>
  <c r="DX263" i="10"/>
  <c r="DX287" i="10"/>
  <c r="DX311" i="10"/>
  <c r="DX34" i="10"/>
  <c r="DX275" i="10"/>
  <c r="EO58" i="10"/>
  <c r="EO82" i="10"/>
  <c r="EO106" i="10"/>
  <c r="EO130" i="10"/>
  <c r="EO154" i="10"/>
  <c r="EO178" i="10"/>
  <c r="EO202" i="10"/>
  <c r="EO226" i="10"/>
  <c r="EO250" i="10"/>
  <c r="EO274" i="10"/>
  <c r="EO298" i="10"/>
  <c r="EO322" i="10"/>
  <c r="DX48" i="10"/>
  <c r="DX72" i="10"/>
  <c r="DX96" i="10"/>
  <c r="DX120" i="10"/>
  <c r="DX144" i="10"/>
  <c r="DX168" i="10"/>
  <c r="DX192" i="10"/>
  <c r="DX216" i="10"/>
  <c r="DX240" i="10"/>
  <c r="DX264" i="10"/>
  <c r="DX288" i="10"/>
  <c r="DX312" i="10"/>
  <c r="DX33" i="10"/>
  <c r="DX59" i="10"/>
  <c r="EO46" i="10"/>
  <c r="DX84" i="10"/>
  <c r="DX252" i="10"/>
  <c r="EO35" i="10"/>
  <c r="EO59" i="10"/>
  <c r="EO83" i="10"/>
  <c r="EO107" i="10"/>
  <c r="EO131" i="10"/>
  <c r="EO155" i="10"/>
  <c r="EO179" i="10"/>
  <c r="EO203" i="10"/>
  <c r="EO227" i="10"/>
  <c r="EO251" i="10"/>
  <c r="EO275" i="10"/>
  <c r="EO299" i="10"/>
  <c r="EO323" i="10"/>
  <c r="DX49" i="10"/>
  <c r="DX73" i="10"/>
  <c r="DX97" i="10"/>
  <c r="DX121" i="10"/>
  <c r="DX145" i="10"/>
  <c r="DX169" i="10"/>
  <c r="DX193" i="10"/>
  <c r="DX217" i="10"/>
  <c r="DX241" i="10"/>
  <c r="DX265" i="10"/>
  <c r="DX289" i="10"/>
  <c r="DX313" i="10"/>
  <c r="DX323" i="10"/>
  <c r="EO36" i="10"/>
  <c r="EO60" i="10"/>
  <c r="EO84" i="10"/>
  <c r="EO108" i="10"/>
  <c r="EO132" i="10"/>
  <c r="EO156" i="10"/>
  <c r="EO180" i="10"/>
  <c r="EO204" i="10"/>
  <c r="EO228" i="10"/>
  <c r="EO252" i="10"/>
  <c r="EO276" i="10"/>
  <c r="EO300" i="10"/>
  <c r="EO324" i="10"/>
  <c r="DX50" i="10"/>
  <c r="DX74" i="10"/>
  <c r="DX98" i="10"/>
  <c r="DX122" i="10"/>
  <c r="DX146" i="10"/>
  <c r="DX170" i="10"/>
  <c r="DX194" i="10"/>
  <c r="DX218" i="10"/>
  <c r="DX242" i="10"/>
  <c r="DX266" i="10"/>
  <c r="DX290" i="10"/>
  <c r="DX314" i="10"/>
  <c r="DX155" i="10"/>
  <c r="EO37" i="10"/>
  <c r="EO61" i="10"/>
  <c r="EO85" i="10"/>
  <c r="EO109" i="10"/>
  <c r="EO133" i="10"/>
  <c r="EO157" i="10"/>
  <c r="EO181" i="10"/>
  <c r="EO205" i="10"/>
  <c r="EO229" i="10"/>
  <c r="EO253" i="10"/>
  <c r="EO277" i="10"/>
  <c r="EO301" i="10"/>
  <c r="EO325" i="10"/>
  <c r="DX51" i="10"/>
  <c r="DX75" i="10"/>
  <c r="DX99" i="10"/>
  <c r="DX123" i="10"/>
  <c r="DX147" i="10"/>
  <c r="DX171" i="10"/>
  <c r="DX195" i="10"/>
  <c r="DX219" i="10"/>
  <c r="DX243" i="10"/>
  <c r="DX267" i="10"/>
  <c r="DX291" i="10"/>
  <c r="DX315" i="10"/>
  <c r="DX227" i="10"/>
  <c r="EO38" i="10"/>
  <c r="EO62" i="10"/>
  <c r="EO86" i="10"/>
  <c r="EO110" i="10"/>
  <c r="EO134" i="10"/>
  <c r="EO158" i="10"/>
  <c r="EO182" i="10"/>
  <c r="EO206" i="10"/>
  <c r="EO230" i="10"/>
  <c r="EO254" i="10"/>
  <c r="EO278" i="10"/>
  <c r="EO302" i="10"/>
  <c r="EO326" i="10"/>
  <c r="DX52" i="10"/>
  <c r="DX76" i="10"/>
  <c r="DX100" i="10"/>
  <c r="DX124" i="10"/>
  <c r="DX148" i="10"/>
  <c r="DX172" i="10"/>
  <c r="DX196" i="10"/>
  <c r="DX220" i="10"/>
  <c r="DX244" i="10"/>
  <c r="DX268" i="10"/>
  <c r="DX292" i="10"/>
  <c r="DX316" i="10"/>
  <c r="DX251" i="10"/>
  <c r="EO39" i="10"/>
  <c r="EO63" i="10"/>
  <c r="EO87" i="10"/>
  <c r="EO111" i="10"/>
  <c r="EO135" i="10"/>
  <c r="EO159" i="10"/>
  <c r="EO183" i="10"/>
  <c r="EO207" i="10"/>
  <c r="EO231" i="10"/>
  <c r="EO255" i="10"/>
  <c r="EO279" i="10"/>
  <c r="EO303" i="10"/>
  <c r="EO327" i="10"/>
  <c r="DX53" i="10"/>
  <c r="DX77" i="10"/>
  <c r="DX101" i="10"/>
  <c r="DX125" i="10"/>
  <c r="DX149" i="10"/>
  <c r="DX173" i="10"/>
  <c r="DX197" i="10"/>
  <c r="DX221" i="10"/>
  <c r="DX245" i="10"/>
  <c r="DX269" i="10"/>
  <c r="DX293" i="10"/>
  <c r="DX317" i="10"/>
  <c r="DX299" i="10"/>
  <c r="EO40" i="10"/>
  <c r="EO64" i="10"/>
  <c r="EO88" i="10"/>
  <c r="EO112" i="10"/>
  <c r="EO136" i="10"/>
  <c r="EO160" i="10"/>
  <c r="EO184" i="10"/>
  <c r="EO208" i="10"/>
  <c r="EO232" i="10"/>
  <c r="EO256" i="10"/>
  <c r="EO280" i="10"/>
  <c r="EO304" i="10"/>
  <c r="EO328" i="10"/>
  <c r="DX54" i="10"/>
  <c r="DX78" i="10"/>
  <c r="DX102" i="10"/>
  <c r="DX126" i="10"/>
  <c r="DX150" i="10"/>
  <c r="DX174" i="10"/>
  <c r="DX198" i="10"/>
  <c r="DX222" i="10"/>
  <c r="DX246" i="10"/>
  <c r="DX270" i="10"/>
  <c r="DX294" i="10"/>
  <c r="DX318" i="10"/>
  <c r="EO41" i="10"/>
  <c r="EO65" i="10"/>
  <c r="EO89" i="10"/>
  <c r="EO113" i="10"/>
  <c r="EO137" i="10"/>
  <c r="EO161" i="10"/>
  <c r="EO185" i="10"/>
  <c r="EO209" i="10"/>
  <c r="EO233" i="10"/>
  <c r="EO257" i="10"/>
  <c r="EO281" i="10"/>
  <c r="EO305" i="10"/>
  <c r="EO329" i="10"/>
  <c r="DX55" i="10"/>
  <c r="DX79" i="10"/>
  <c r="DX103" i="10"/>
  <c r="DX127" i="10"/>
  <c r="DX151" i="10"/>
  <c r="DX175" i="10"/>
  <c r="DX199" i="10"/>
  <c r="DX223" i="10"/>
  <c r="DX247" i="10"/>
  <c r="DX271" i="10"/>
  <c r="DX295" i="10"/>
  <c r="DX319" i="10"/>
  <c r="EO42" i="10"/>
  <c r="EO66" i="10"/>
  <c r="EO90" i="10"/>
  <c r="EO114" i="10"/>
  <c r="EO138" i="10"/>
  <c r="EO162" i="10"/>
  <c r="EO186" i="10"/>
  <c r="EO210" i="10"/>
  <c r="EO234" i="10"/>
  <c r="EO258" i="10"/>
  <c r="EO282" i="10"/>
  <c r="EO306" i="10"/>
  <c r="EO330" i="10"/>
  <c r="DX56" i="10"/>
  <c r="DX80" i="10"/>
  <c r="DX104" i="10"/>
  <c r="DX128" i="10"/>
  <c r="DX152" i="10"/>
  <c r="DX176" i="10"/>
  <c r="DX200" i="10"/>
  <c r="DX224" i="10"/>
  <c r="DX248" i="10"/>
  <c r="DX272" i="10"/>
  <c r="DX296" i="10"/>
  <c r="DX320" i="10"/>
  <c r="EO43" i="10"/>
  <c r="EO67" i="10"/>
  <c r="EO91" i="10"/>
  <c r="EO115" i="10"/>
  <c r="EO139" i="10"/>
  <c r="EO163" i="10"/>
  <c r="EO187" i="10"/>
  <c r="EO211" i="10"/>
  <c r="EO235" i="10"/>
  <c r="EO259" i="10"/>
  <c r="EO283" i="10"/>
  <c r="EO307" i="10"/>
  <c r="EO331" i="10"/>
  <c r="DX57" i="10"/>
  <c r="DX81" i="10"/>
  <c r="DX105" i="10"/>
  <c r="DX129" i="10"/>
  <c r="DX153" i="10"/>
  <c r="DX177" i="10"/>
  <c r="DX201" i="10"/>
  <c r="DX225" i="10"/>
  <c r="DX249" i="10"/>
  <c r="DX273" i="10"/>
  <c r="DX297" i="10"/>
  <c r="DX321" i="10"/>
  <c r="EO45" i="10"/>
  <c r="EO93" i="10"/>
  <c r="EO141" i="10"/>
  <c r="EO213" i="10"/>
  <c r="EO261" i="10"/>
  <c r="EO309" i="10"/>
  <c r="DX203" i="10"/>
  <c r="EO44" i="10"/>
  <c r="EO68" i="10"/>
  <c r="EO92" i="10"/>
  <c r="EO116" i="10"/>
  <c r="EO140" i="10"/>
  <c r="EO164" i="10"/>
  <c r="EO188" i="10"/>
  <c r="EO212" i="10"/>
  <c r="EO236" i="10"/>
  <c r="EO260" i="10"/>
  <c r="EO284" i="10"/>
  <c r="EO308" i="10"/>
  <c r="EO332" i="10"/>
  <c r="DX58" i="10"/>
  <c r="DX82" i="10"/>
  <c r="DX106" i="10"/>
  <c r="DX130" i="10"/>
  <c r="DX154" i="10"/>
  <c r="DX178" i="10"/>
  <c r="DX202" i="10"/>
  <c r="DX226" i="10"/>
  <c r="DX250" i="10"/>
  <c r="DX274" i="10"/>
  <c r="DX298" i="10"/>
  <c r="DX322" i="10"/>
  <c r="EO69" i="10"/>
  <c r="EO117" i="10"/>
  <c r="EO165" i="10"/>
  <c r="EO189" i="10"/>
  <c r="EO237" i="10"/>
  <c r="EO285" i="10"/>
  <c r="DX83" i="10"/>
  <c r="EO47" i="10"/>
  <c r="EO147" i="10"/>
  <c r="EO262" i="10"/>
  <c r="DX61" i="10"/>
  <c r="DX160" i="10"/>
  <c r="DX279" i="10"/>
  <c r="DX85" i="10"/>
  <c r="EO193" i="10"/>
  <c r="DX327" i="10"/>
  <c r="DX132" i="10"/>
  <c r="DX253" i="10"/>
  <c r="DX278" i="10"/>
  <c r="EO48" i="10"/>
  <c r="EO167" i="10"/>
  <c r="EO263" i="10"/>
  <c r="DX62" i="10"/>
  <c r="DX161" i="10"/>
  <c r="DX280" i="10"/>
  <c r="DX303" i="10"/>
  <c r="EO73" i="10"/>
  <c r="DX325" i="10"/>
  <c r="EO289" i="10"/>
  <c r="EO291" i="10"/>
  <c r="DX230" i="10"/>
  <c r="EO119" i="10"/>
  <c r="DX158" i="10"/>
  <c r="EO49" i="10"/>
  <c r="EO168" i="10"/>
  <c r="EO264" i="10"/>
  <c r="DX63" i="10"/>
  <c r="DX181" i="10"/>
  <c r="DX281" i="10"/>
  <c r="EO267" i="10"/>
  <c r="DX206" i="10"/>
  <c r="DX89" i="10"/>
  <c r="EO195" i="10"/>
  <c r="EO215" i="10"/>
  <c r="EO121" i="10"/>
  <c r="DX40" i="10"/>
  <c r="EO50" i="10"/>
  <c r="EO169" i="10"/>
  <c r="EO265" i="10"/>
  <c r="DX64" i="10"/>
  <c r="DX182" i="10"/>
  <c r="DX301" i="10"/>
  <c r="DX184" i="10"/>
  <c r="EO191" i="10"/>
  <c r="EO192" i="10"/>
  <c r="DX326" i="10"/>
  <c r="DX208" i="10"/>
  <c r="DX110" i="10"/>
  <c r="DX112" i="10"/>
  <c r="EO243" i="10"/>
  <c r="EO51" i="10"/>
  <c r="EO170" i="10"/>
  <c r="EO266" i="10"/>
  <c r="DX65" i="10"/>
  <c r="DX183" i="10"/>
  <c r="DX302" i="10"/>
  <c r="EO287" i="10"/>
  <c r="DX88" i="10"/>
  <c r="DX207" i="10"/>
  <c r="DX109" i="10"/>
  <c r="DX229" i="10"/>
  <c r="DX113" i="10"/>
  <c r="EO314" i="10"/>
  <c r="EO71" i="10"/>
  <c r="EO171" i="10"/>
  <c r="DX87" i="10"/>
  <c r="EO74" i="10"/>
  <c r="EO194" i="10"/>
  <c r="DX111" i="10"/>
  <c r="EO99" i="10"/>
  <c r="DX137" i="10"/>
  <c r="DX39" i="10"/>
  <c r="EO72" i="10"/>
  <c r="EO190" i="10"/>
  <c r="EO286" i="10"/>
  <c r="DX86" i="10"/>
  <c r="DX185" i="10"/>
  <c r="DX304" i="10"/>
  <c r="DX205" i="10"/>
  <c r="EO290" i="10"/>
  <c r="EO310" i="10"/>
  <c r="EO216" i="10"/>
  <c r="DX305" i="10"/>
  <c r="DX231" i="10"/>
  <c r="EO218" i="10"/>
  <c r="DX36" i="10"/>
  <c r="DX256" i="10"/>
  <c r="DX257" i="10"/>
  <c r="EO288" i="10"/>
  <c r="EO214" i="10"/>
  <c r="EO120" i="10"/>
  <c r="EO238" i="10"/>
  <c r="EO75" i="10"/>
  <c r="DX209" i="10"/>
  <c r="EO313" i="10"/>
  <c r="DX136" i="10"/>
  <c r="EO95" i="10"/>
  <c r="EO217" i="10"/>
  <c r="EO315" i="10"/>
  <c r="DX254" i="10"/>
  <c r="EO240" i="10"/>
  <c r="EO242" i="10"/>
  <c r="EO96" i="10"/>
  <c r="DX328" i="10"/>
  <c r="EO219" i="10"/>
  <c r="EO239" i="10"/>
  <c r="DX157" i="10"/>
  <c r="DX41" i="10"/>
  <c r="EO97" i="10"/>
  <c r="DX329" i="10"/>
  <c r="DX232" i="10"/>
  <c r="DX233" i="10"/>
  <c r="EO122" i="10"/>
  <c r="EO143" i="10"/>
  <c r="DX277" i="10"/>
  <c r="EO98" i="10"/>
  <c r="EO311" i="10"/>
  <c r="DX133" i="10"/>
  <c r="DX135" i="10"/>
  <c r="DX255" i="10"/>
  <c r="DX38" i="10"/>
  <c r="DX159" i="10"/>
  <c r="EO312" i="10"/>
  <c r="DX134" i="10"/>
  <c r="DX37" i="10"/>
  <c r="EO123" i="10"/>
  <c r="EO144" i="10"/>
  <c r="EO146" i="10"/>
  <c r="EO241" i="10"/>
  <c r="EO145" i="10"/>
  <c r="HD173" i="6"/>
  <c r="DW228" i="6"/>
  <c r="AU36" i="10"/>
  <c r="AU37" i="10" s="1"/>
  <c r="AQ52" i="10"/>
  <c r="AQ76" i="10"/>
  <c r="AQ100" i="10"/>
  <c r="AQ124" i="10"/>
  <c r="AQ148" i="10"/>
  <c r="AQ172" i="10"/>
  <c r="AQ196" i="10"/>
  <c r="AQ220" i="10"/>
  <c r="AQ244" i="10"/>
  <c r="AQ268" i="10"/>
  <c r="AQ292" i="10"/>
  <c r="AQ316" i="10"/>
  <c r="AQ317" i="10"/>
  <c r="AQ318" i="10"/>
  <c r="AQ319" i="10"/>
  <c r="AQ131" i="10"/>
  <c r="AQ228" i="10"/>
  <c r="AQ229" i="10"/>
  <c r="AQ110" i="10"/>
  <c r="AQ232" i="10"/>
  <c r="AQ282" i="10"/>
  <c r="AQ45" i="10"/>
  <c r="AQ53" i="10"/>
  <c r="AQ77" i="10"/>
  <c r="AQ101" i="10"/>
  <c r="AQ125" i="10"/>
  <c r="AQ149" i="10"/>
  <c r="AQ173" i="10"/>
  <c r="AQ197" i="10"/>
  <c r="AQ221" i="10"/>
  <c r="AQ245" i="10"/>
  <c r="AQ269" i="10"/>
  <c r="AQ293" i="10"/>
  <c r="AQ270" i="10"/>
  <c r="AQ320" i="10"/>
  <c r="AQ40" i="10"/>
  <c r="AQ179" i="10"/>
  <c r="AQ323" i="10"/>
  <c r="AQ84" i="10"/>
  <c r="AQ204" i="10"/>
  <c r="AQ324" i="10"/>
  <c r="AQ205" i="10"/>
  <c r="AQ301" i="10"/>
  <c r="AQ182" i="10"/>
  <c r="AQ279" i="10"/>
  <c r="AQ208" i="10"/>
  <c r="AQ305" i="10"/>
  <c r="AQ285" i="10"/>
  <c r="AQ54" i="10"/>
  <c r="AQ78" i="10"/>
  <c r="AQ102" i="10"/>
  <c r="AQ126" i="10"/>
  <c r="AQ150" i="10"/>
  <c r="AQ174" i="10"/>
  <c r="AQ198" i="10"/>
  <c r="AQ222" i="10"/>
  <c r="AQ246" i="10"/>
  <c r="AQ294" i="10"/>
  <c r="AQ83" i="10"/>
  <c r="AQ275" i="10"/>
  <c r="AQ60" i="10"/>
  <c r="AQ276" i="10"/>
  <c r="AQ181" i="10"/>
  <c r="AQ206" i="10"/>
  <c r="AQ326" i="10"/>
  <c r="AQ160" i="10"/>
  <c r="AQ233" i="10"/>
  <c r="AQ189" i="10"/>
  <c r="AQ55" i="10"/>
  <c r="AQ79" i="10"/>
  <c r="AQ103" i="10"/>
  <c r="AQ127" i="10"/>
  <c r="AQ151" i="10"/>
  <c r="AQ175" i="10"/>
  <c r="AQ199" i="10"/>
  <c r="AQ223" i="10"/>
  <c r="AQ247" i="10"/>
  <c r="AQ271" i="10"/>
  <c r="AQ295" i="10"/>
  <c r="AQ237" i="10"/>
  <c r="AQ56" i="10"/>
  <c r="AQ80" i="10"/>
  <c r="AQ104" i="10"/>
  <c r="AQ128" i="10"/>
  <c r="AQ152" i="10"/>
  <c r="AQ176" i="10"/>
  <c r="AQ200" i="10"/>
  <c r="AQ224" i="10"/>
  <c r="AQ248" i="10"/>
  <c r="AQ272" i="10"/>
  <c r="AQ296" i="10"/>
  <c r="AQ107" i="10"/>
  <c r="AQ227" i="10"/>
  <c r="AQ156" i="10"/>
  <c r="AQ109" i="10"/>
  <c r="AQ253" i="10"/>
  <c r="AQ134" i="10"/>
  <c r="AQ278" i="10"/>
  <c r="AQ112" i="10"/>
  <c r="AQ306" i="10"/>
  <c r="AQ93" i="10"/>
  <c r="AQ57" i="10"/>
  <c r="AQ81" i="10"/>
  <c r="AQ105" i="10"/>
  <c r="AQ129" i="10"/>
  <c r="AQ153" i="10"/>
  <c r="AQ177" i="10"/>
  <c r="AQ201" i="10"/>
  <c r="AQ225" i="10"/>
  <c r="AQ249" i="10"/>
  <c r="AQ273" i="10"/>
  <c r="AQ297" i="10"/>
  <c r="AQ321" i="10"/>
  <c r="AQ203" i="10"/>
  <c r="AQ35" i="10"/>
  <c r="AQ132" i="10"/>
  <c r="AQ252" i="10"/>
  <c r="AQ157" i="10"/>
  <c r="AQ86" i="10"/>
  <c r="AQ136" i="10"/>
  <c r="AQ328" i="10"/>
  <c r="AQ281" i="10"/>
  <c r="AQ330" i="10"/>
  <c r="AQ69" i="10"/>
  <c r="AQ213" i="10"/>
  <c r="AQ58" i="10"/>
  <c r="AQ82" i="10"/>
  <c r="AQ106" i="10"/>
  <c r="AQ130" i="10"/>
  <c r="AQ154" i="10"/>
  <c r="AQ178" i="10"/>
  <c r="AQ202" i="10"/>
  <c r="AQ226" i="10"/>
  <c r="AQ250" i="10"/>
  <c r="AQ274" i="10"/>
  <c r="AQ298" i="10"/>
  <c r="AQ322" i="10"/>
  <c r="AQ59" i="10"/>
  <c r="AQ155" i="10"/>
  <c r="AQ251" i="10"/>
  <c r="AQ180" i="10"/>
  <c r="AQ300" i="10"/>
  <c r="AQ133" i="10"/>
  <c r="AQ325" i="10"/>
  <c r="AQ158" i="10"/>
  <c r="AQ303" i="10"/>
  <c r="AQ280" i="10"/>
  <c r="AQ329" i="10"/>
  <c r="AQ141" i="10"/>
  <c r="AQ299" i="10"/>
  <c r="AQ61" i="10"/>
  <c r="AQ302" i="10"/>
  <c r="AQ327" i="10"/>
  <c r="AQ304" i="10"/>
  <c r="AQ257" i="10"/>
  <c r="AQ108" i="10"/>
  <c r="AQ254" i="10"/>
  <c r="AQ88" i="10"/>
  <c r="AQ36" i="10"/>
  <c r="AQ85" i="10"/>
  <c r="AQ277" i="10"/>
  <c r="AQ231" i="10"/>
  <c r="AQ256" i="10"/>
  <c r="AQ209" i="10"/>
  <c r="AQ37" i="10"/>
  <c r="AQ62" i="10"/>
  <c r="AQ230" i="10"/>
  <c r="AQ161" i="10"/>
  <c r="AQ38" i="10"/>
  <c r="AQ63" i="10"/>
  <c r="AQ87" i="10"/>
  <c r="AQ111" i="10"/>
  <c r="AQ135" i="10"/>
  <c r="AQ159" i="10"/>
  <c r="AQ183" i="10"/>
  <c r="AQ207" i="10"/>
  <c r="AQ255" i="10"/>
  <c r="AQ137" i="10"/>
  <c r="AQ261" i="10"/>
  <c r="AQ39" i="10"/>
  <c r="AQ64" i="10"/>
  <c r="AQ184" i="10"/>
  <c r="AQ165" i="10"/>
  <c r="AQ41" i="10"/>
  <c r="AQ65" i="10"/>
  <c r="AQ89" i="10"/>
  <c r="AQ113" i="10"/>
  <c r="AQ185" i="10"/>
  <c r="AQ34" i="10"/>
  <c r="AQ42" i="10"/>
  <c r="AQ66" i="10"/>
  <c r="AQ90" i="10"/>
  <c r="AQ114" i="10"/>
  <c r="AQ138" i="10"/>
  <c r="AQ162" i="10"/>
  <c r="AQ186" i="10"/>
  <c r="AQ210" i="10"/>
  <c r="AQ234" i="10"/>
  <c r="AQ258" i="10"/>
  <c r="AQ43" i="10"/>
  <c r="AQ67" i="10"/>
  <c r="AQ91" i="10"/>
  <c r="AQ115" i="10"/>
  <c r="AQ139" i="10"/>
  <c r="AQ163" i="10"/>
  <c r="AQ187" i="10"/>
  <c r="AQ211" i="10"/>
  <c r="AQ235" i="10"/>
  <c r="AQ259" i="10"/>
  <c r="AQ283" i="10"/>
  <c r="AQ307" i="10"/>
  <c r="AQ331" i="10"/>
  <c r="AQ117" i="10"/>
  <c r="AQ309" i="10"/>
  <c r="AQ44" i="10"/>
  <c r="AQ68" i="10"/>
  <c r="AQ92" i="10"/>
  <c r="AQ116" i="10"/>
  <c r="AQ140" i="10"/>
  <c r="AQ164" i="10"/>
  <c r="AQ188" i="10"/>
  <c r="AQ212" i="10"/>
  <c r="AQ236" i="10"/>
  <c r="AQ260" i="10"/>
  <c r="AQ284" i="10"/>
  <c r="AQ308" i="10"/>
  <c r="AQ332" i="10"/>
  <c r="AQ71" i="10"/>
  <c r="AQ167" i="10"/>
  <c r="AQ263" i="10"/>
  <c r="AQ170" i="10"/>
  <c r="AQ94" i="10"/>
  <c r="AQ195" i="10"/>
  <c r="AQ118" i="10"/>
  <c r="AQ312" i="10"/>
  <c r="AQ217" i="10"/>
  <c r="AQ314" i="10"/>
  <c r="AQ47" i="10"/>
  <c r="AQ72" i="10"/>
  <c r="AQ168" i="10"/>
  <c r="AQ264" i="10"/>
  <c r="AQ266" i="10"/>
  <c r="AQ286" i="10"/>
  <c r="AQ95" i="10"/>
  <c r="AQ96" i="10"/>
  <c r="AQ98" i="10"/>
  <c r="AQ121" i="10"/>
  <c r="AQ70" i="10"/>
  <c r="AQ73" i="10"/>
  <c r="AQ169" i="10"/>
  <c r="AQ265" i="10"/>
  <c r="AQ74" i="10"/>
  <c r="AQ75" i="10"/>
  <c r="AQ190" i="10"/>
  <c r="AQ171" i="10"/>
  <c r="AQ194" i="10"/>
  <c r="AQ310" i="10"/>
  <c r="AQ311" i="10"/>
  <c r="AQ315" i="10"/>
  <c r="AQ243" i="10"/>
  <c r="AQ262" i="10"/>
  <c r="AQ267" i="10"/>
  <c r="AQ287" i="10"/>
  <c r="AQ289" i="10"/>
  <c r="AQ99" i="10"/>
  <c r="AQ214" i="10"/>
  <c r="AQ215" i="10"/>
  <c r="AQ216" i="10"/>
  <c r="AQ238" i="10"/>
  <c r="AQ147" i="10"/>
  <c r="AQ288" i="10"/>
  <c r="AQ193" i="10"/>
  <c r="AQ290" i="10"/>
  <c r="AQ122" i="10"/>
  <c r="AQ219" i="10"/>
  <c r="AQ46" i="10"/>
  <c r="AQ33" i="10"/>
  <c r="AQ191" i="10"/>
  <c r="AQ192" i="10"/>
  <c r="AQ97" i="10"/>
  <c r="AQ291" i="10"/>
  <c r="AQ120" i="10"/>
  <c r="AQ143" i="10"/>
  <c r="AQ142" i="10"/>
  <c r="AQ144" i="10"/>
  <c r="AQ241" i="10"/>
  <c r="AQ313" i="10"/>
  <c r="AQ119" i="10"/>
  <c r="AQ239" i="10"/>
  <c r="AQ145" i="10"/>
  <c r="AQ166" i="10"/>
  <c r="AQ218" i="10"/>
  <c r="AQ240" i="10"/>
  <c r="AQ146" i="10"/>
  <c r="AQ123" i="10"/>
  <c r="AQ50" i="10"/>
  <c r="AQ49" i="10"/>
  <c r="AQ48" i="10"/>
  <c r="AQ242" i="10"/>
  <c r="AQ51" i="10"/>
  <c r="CC36" i="10"/>
  <c r="CC37" i="10" s="1"/>
  <c r="BY40" i="10"/>
  <c r="BY64" i="10"/>
  <c r="BY88" i="10"/>
  <c r="BY112" i="10"/>
  <c r="BY136" i="10"/>
  <c r="BY160" i="10"/>
  <c r="BY184" i="10"/>
  <c r="BY208" i="10"/>
  <c r="BY232" i="10"/>
  <c r="BY256" i="10"/>
  <c r="BY280" i="10"/>
  <c r="BY304" i="10"/>
  <c r="BY328" i="10"/>
  <c r="BY239" i="10"/>
  <c r="BY312" i="10"/>
  <c r="BY81" i="10"/>
  <c r="BY41" i="10"/>
  <c r="BY65" i="10"/>
  <c r="BY89" i="10"/>
  <c r="BY113" i="10"/>
  <c r="BY137" i="10"/>
  <c r="BY161" i="10"/>
  <c r="BY185" i="10"/>
  <c r="BY209" i="10"/>
  <c r="BY233" i="10"/>
  <c r="BY257" i="10"/>
  <c r="BY281" i="10"/>
  <c r="BY305" i="10"/>
  <c r="BY329" i="10"/>
  <c r="BY95" i="10"/>
  <c r="BY201" i="10"/>
  <c r="BY42" i="10"/>
  <c r="BY66" i="10"/>
  <c r="BY90" i="10"/>
  <c r="BY114" i="10"/>
  <c r="BY138" i="10"/>
  <c r="BY162" i="10"/>
  <c r="BY186" i="10"/>
  <c r="BY210" i="10"/>
  <c r="BY234" i="10"/>
  <c r="BY258" i="10"/>
  <c r="BY282" i="10"/>
  <c r="BY306" i="10"/>
  <c r="BY330" i="10"/>
  <c r="BY71" i="10"/>
  <c r="BY177" i="10"/>
  <c r="BY43" i="10"/>
  <c r="BY67" i="10"/>
  <c r="BY91" i="10"/>
  <c r="BY115" i="10"/>
  <c r="BY139" i="10"/>
  <c r="BY163" i="10"/>
  <c r="BY187" i="10"/>
  <c r="BY211" i="10"/>
  <c r="BY235" i="10"/>
  <c r="BY259" i="10"/>
  <c r="BY283" i="10"/>
  <c r="BY307" i="10"/>
  <c r="BY331" i="10"/>
  <c r="BY44" i="10"/>
  <c r="BY68" i="10"/>
  <c r="BY92" i="10"/>
  <c r="BY116" i="10"/>
  <c r="BY140" i="10"/>
  <c r="BY164" i="10"/>
  <c r="BY188" i="10"/>
  <c r="BY212" i="10"/>
  <c r="BY236" i="10"/>
  <c r="BY260" i="10"/>
  <c r="BY284" i="10"/>
  <c r="BY308" i="10"/>
  <c r="BY332" i="10"/>
  <c r="BY119" i="10"/>
  <c r="BY263" i="10"/>
  <c r="BY264" i="10"/>
  <c r="BY105" i="10"/>
  <c r="BY45" i="10"/>
  <c r="BY69" i="10"/>
  <c r="BY93" i="10"/>
  <c r="BY117" i="10"/>
  <c r="BY141" i="10"/>
  <c r="BY165" i="10"/>
  <c r="BY189" i="10"/>
  <c r="BY213" i="10"/>
  <c r="BY237" i="10"/>
  <c r="BY261" i="10"/>
  <c r="BY285" i="10"/>
  <c r="BY309" i="10"/>
  <c r="BY34" i="10"/>
  <c r="BY287" i="10"/>
  <c r="BY225" i="10"/>
  <c r="BY273" i="10"/>
  <c r="BY297" i="10"/>
  <c r="BY46" i="10"/>
  <c r="BY70" i="10"/>
  <c r="BY94" i="10"/>
  <c r="BY118" i="10"/>
  <c r="BY142" i="10"/>
  <c r="BY166" i="10"/>
  <c r="BY190" i="10"/>
  <c r="BY214" i="10"/>
  <c r="BY238" i="10"/>
  <c r="BY262" i="10"/>
  <c r="BY286" i="10"/>
  <c r="BY310" i="10"/>
  <c r="BY33" i="10"/>
  <c r="BY143" i="10"/>
  <c r="BY191" i="10"/>
  <c r="BY215" i="10"/>
  <c r="BY288" i="10"/>
  <c r="BY129" i="10"/>
  <c r="BY47" i="10"/>
  <c r="BY167" i="10"/>
  <c r="BY311" i="10"/>
  <c r="BY48" i="10"/>
  <c r="BY72" i="10"/>
  <c r="BY96" i="10"/>
  <c r="BY120" i="10"/>
  <c r="BY144" i="10"/>
  <c r="BY168" i="10"/>
  <c r="BY192" i="10"/>
  <c r="BY216" i="10"/>
  <c r="BY240" i="10"/>
  <c r="BY49" i="10"/>
  <c r="BY73" i="10"/>
  <c r="BY97" i="10"/>
  <c r="BY121" i="10"/>
  <c r="BY145" i="10"/>
  <c r="BY169" i="10"/>
  <c r="BY193" i="10"/>
  <c r="BY217" i="10"/>
  <c r="BY241" i="10"/>
  <c r="BY265" i="10"/>
  <c r="BY289" i="10"/>
  <c r="BY313" i="10"/>
  <c r="BY50" i="10"/>
  <c r="BY74" i="10"/>
  <c r="BY98" i="10"/>
  <c r="BY122" i="10"/>
  <c r="BY146" i="10"/>
  <c r="BY170" i="10"/>
  <c r="BY194" i="10"/>
  <c r="BY218" i="10"/>
  <c r="BY242" i="10"/>
  <c r="BY266" i="10"/>
  <c r="BY290" i="10"/>
  <c r="BY314" i="10"/>
  <c r="BY51" i="10"/>
  <c r="BY75" i="10"/>
  <c r="BY99" i="10"/>
  <c r="BY123" i="10"/>
  <c r="BY147" i="10"/>
  <c r="BY171" i="10"/>
  <c r="BY195" i="10"/>
  <c r="BY219" i="10"/>
  <c r="BY243" i="10"/>
  <c r="BY267" i="10"/>
  <c r="BY291" i="10"/>
  <c r="BY315" i="10"/>
  <c r="BY52" i="10"/>
  <c r="BY76" i="10"/>
  <c r="BY100" i="10"/>
  <c r="BY124" i="10"/>
  <c r="BY148" i="10"/>
  <c r="BY172" i="10"/>
  <c r="BY196" i="10"/>
  <c r="BY220" i="10"/>
  <c r="BY244" i="10"/>
  <c r="BY268" i="10"/>
  <c r="BY292" i="10"/>
  <c r="BY316" i="10"/>
  <c r="BY53" i="10"/>
  <c r="BY77" i="10"/>
  <c r="BY101" i="10"/>
  <c r="BY125" i="10"/>
  <c r="BY149" i="10"/>
  <c r="BY173" i="10"/>
  <c r="BY197" i="10"/>
  <c r="BY221" i="10"/>
  <c r="BY245" i="10"/>
  <c r="BY269" i="10"/>
  <c r="BY293" i="10"/>
  <c r="BY317" i="10"/>
  <c r="BY54" i="10"/>
  <c r="BY78" i="10"/>
  <c r="BY102" i="10"/>
  <c r="BY126" i="10"/>
  <c r="BY150" i="10"/>
  <c r="BY174" i="10"/>
  <c r="BY198" i="10"/>
  <c r="BY222" i="10"/>
  <c r="BY246" i="10"/>
  <c r="BY270" i="10"/>
  <c r="BY294" i="10"/>
  <c r="BY318" i="10"/>
  <c r="BY321" i="10"/>
  <c r="BY55" i="10"/>
  <c r="BY79" i="10"/>
  <c r="BY103" i="10"/>
  <c r="BY127" i="10"/>
  <c r="BY151" i="10"/>
  <c r="BY175" i="10"/>
  <c r="BY199" i="10"/>
  <c r="BY223" i="10"/>
  <c r="BY247" i="10"/>
  <c r="BY271" i="10"/>
  <c r="BY295" i="10"/>
  <c r="BY319" i="10"/>
  <c r="BY57" i="10"/>
  <c r="BY153" i="10"/>
  <c r="BY249" i="10"/>
  <c r="BY56" i="10"/>
  <c r="BY80" i="10"/>
  <c r="BY104" i="10"/>
  <c r="BY128" i="10"/>
  <c r="BY152" i="10"/>
  <c r="BY176" i="10"/>
  <c r="BY200" i="10"/>
  <c r="BY224" i="10"/>
  <c r="BY248" i="10"/>
  <c r="BY272" i="10"/>
  <c r="BY296" i="10"/>
  <c r="BY320" i="10"/>
  <c r="BY83" i="10"/>
  <c r="BY179" i="10"/>
  <c r="BY275" i="10"/>
  <c r="BY279" i="10"/>
  <c r="BY205" i="10"/>
  <c r="BY110" i="10"/>
  <c r="BY59" i="10"/>
  <c r="BY84" i="10"/>
  <c r="BY180" i="10"/>
  <c r="BY276" i="10"/>
  <c r="BY183" i="10"/>
  <c r="BY109" i="10"/>
  <c r="BY207" i="10"/>
  <c r="BY323" i="10"/>
  <c r="BY327" i="10"/>
  <c r="BY254" i="10"/>
  <c r="BY85" i="10"/>
  <c r="BY181" i="10"/>
  <c r="BY277" i="10"/>
  <c r="BY300" i="10"/>
  <c r="BY301" i="10"/>
  <c r="BY206" i="10"/>
  <c r="BY111" i="10"/>
  <c r="BY227" i="10"/>
  <c r="BY155" i="10"/>
  <c r="BY86" i="10"/>
  <c r="BY182" i="10"/>
  <c r="BY278" i="10"/>
  <c r="BY106" i="10"/>
  <c r="BY299" i="10"/>
  <c r="BY303" i="10"/>
  <c r="BY35" i="10"/>
  <c r="BY325" i="10"/>
  <c r="BY231" i="10"/>
  <c r="BY157" i="10"/>
  <c r="BY62" i="10"/>
  <c r="BY87" i="10"/>
  <c r="BY202" i="10"/>
  <c r="BY203" i="10"/>
  <c r="BY204" i="10"/>
  <c r="BY302" i="10"/>
  <c r="BY228" i="10"/>
  <c r="BY326" i="10"/>
  <c r="BY154" i="10"/>
  <c r="BY298" i="10"/>
  <c r="BY108" i="10"/>
  <c r="BY226" i="10"/>
  <c r="BY324" i="10"/>
  <c r="BY158" i="10"/>
  <c r="BY107" i="10"/>
  <c r="BY130" i="10"/>
  <c r="BY322" i="10"/>
  <c r="BY230" i="10"/>
  <c r="BY131" i="10"/>
  <c r="BY132" i="10"/>
  <c r="BY134" i="10"/>
  <c r="BY38" i="10"/>
  <c r="BY250" i="10"/>
  <c r="BY133" i="10"/>
  <c r="BY135" i="10"/>
  <c r="BY251" i="10"/>
  <c r="BY37" i="10"/>
  <c r="BY60" i="10"/>
  <c r="BY36" i="10"/>
  <c r="BY159" i="10"/>
  <c r="BY178" i="10"/>
  <c r="BY229" i="10"/>
  <c r="BY82" i="10"/>
  <c r="BY58" i="10"/>
  <c r="BY156" i="10"/>
  <c r="BY63" i="10"/>
  <c r="BY274" i="10"/>
  <c r="BY39" i="10"/>
  <c r="BY61" i="10"/>
  <c r="BY253" i="10"/>
  <c r="BY255" i="10"/>
  <c r="BY252" i="10"/>
  <c r="CT36" i="10"/>
  <c r="CT37" i="10" s="1"/>
  <c r="CP52" i="10"/>
  <c r="CP76" i="10"/>
  <c r="CP100" i="10"/>
  <c r="CP124" i="10"/>
  <c r="CP148" i="10"/>
  <c r="CP172" i="10"/>
  <c r="CP196" i="10"/>
  <c r="CP220" i="10"/>
  <c r="CP244" i="10"/>
  <c r="CP268" i="10"/>
  <c r="CP292" i="10"/>
  <c r="CP316" i="10"/>
  <c r="CP323" i="10"/>
  <c r="CP53" i="10"/>
  <c r="CP77" i="10"/>
  <c r="CP101" i="10"/>
  <c r="CP125" i="10"/>
  <c r="CP149" i="10"/>
  <c r="CP173" i="10"/>
  <c r="CP197" i="10"/>
  <c r="CP221" i="10"/>
  <c r="CP245" i="10"/>
  <c r="CP269" i="10"/>
  <c r="CP293" i="10"/>
  <c r="CP317" i="10"/>
  <c r="CP70" i="10"/>
  <c r="CP54" i="10"/>
  <c r="CP78" i="10"/>
  <c r="CP102" i="10"/>
  <c r="CP126" i="10"/>
  <c r="CP150" i="10"/>
  <c r="CP174" i="10"/>
  <c r="CP198" i="10"/>
  <c r="CP222" i="10"/>
  <c r="CP246" i="10"/>
  <c r="CP270" i="10"/>
  <c r="CP294" i="10"/>
  <c r="CP318" i="10"/>
  <c r="CP55" i="10"/>
  <c r="CP79" i="10"/>
  <c r="CP103" i="10"/>
  <c r="CP127" i="10"/>
  <c r="CP151" i="10"/>
  <c r="CP175" i="10"/>
  <c r="CP199" i="10"/>
  <c r="CP223" i="10"/>
  <c r="CP247" i="10"/>
  <c r="CP271" i="10"/>
  <c r="CP295" i="10"/>
  <c r="CP319" i="10"/>
  <c r="CP213" i="10"/>
  <c r="CP56" i="10"/>
  <c r="CP80" i="10"/>
  <c r="CP104" i="10"/>
  <c r="CP128" i="10"/>
  <c r="CP152" i="10"/>
  <c r="CP176" i="10"/>
  <c r="CP200" i="10"/>
  <c r="CP224" i="10"/>
  <c r="CP248" i="10"/>
  <c r="CP272" i="10"/>
  <c r="CP296" i="10"/>
  <c r="CP320" i="10"/>
  <c r="CP46" i="10"/>
  <c r="CP57" i="10"/>
  <c r="CP81" i="10"/>
  <c r="CP105" i="10"/>
  <c r="CP129" i="10"/>
  <c r="CP153" i="10"/>
  <c r="CP177" i="10"/>
  <c r="CP201" i="10"/>
  <c r="CP225" i="10"/>
  <c r="CP249" i="10"/>
  <c r="CP273" i="10"/>
  <c r="CP297" i="10"/>
  <c r="CP321" i="10"/>
  <c r="CP299" i="10"/>
  <c r="CP34" i="10"/>
  <c r="CP58" i="10"/>
  <c r="CP82" i="10"/>
  <c r="CP106" i="10"/>
  <c r="CP130" i="10"/>
  <c r="CP154" i="10"/>
  <c r="CP178" i="10"/>
  <c r="CP202" i="10"/>
  <c r="CP226" i="10"/>
  <c r="CP250" i="10"/>
  <c r="CP274" i="10"/>
  <c r="CP298" i="10"/>
  <c r="CP322" i="10"/>
  <c r="CP203" i="10"/>
  <c r="CP35" i="10"/>
  <c r="CP59" i="10"/>
  <c r="CP83" i="10"/>
  <c r="CP107" i="10"/>
  <c r="CP131" i="10"/>
  <c r="CP155" i="10"/>
  <c r="CP179" i="10"/>
  <c r="CP227" i="10"/>
  <c r="CP251" i="10"/>
  <c r="CP275" i="10"/>
  <c r="CP36" i="10"/>
  <c r="CP60" i="10"/>
  <c r="CP84" i="10"/>
  <c r="CP108" i="10"/>
  <c r="CP132" i="10"/>
  <c r="CP156" i="10"/>
  <c r="CP180" i="10"/>
  <c r="CP204" i="10"/>
  <c r="CP228" i="10"/>
  <c r="CP252" i="10"/>
  <c r="CP276" i="10"/>
  <c r="CP300" i="10"/>
  <c r="CP324" i="10"/>
  <c r="CP37" i="10"/>
  <c r="CP61" i="10"/>
  <c r="CP85" i="10"/>
  <c r="CP109" i="10"/>
  <c r="CP133" i="10"/>
  <c r="CP157" i="10"/>
  <c r="CP181" i="10"/>
  <c r="CP205" i="10"/>
  <c r="CP229" i="10"/>
  <c r="CP253" i="10"/>
  <c r="CP277" i="10"/>
  <c r="CP301" i="10"/>
  <c r="CP325" i="10"/>
  <c r="CP38" i="10"/>
  <c r="CP62" i="10"/>
  <c r="CP86" i="10"/>
  <c r="CP110" i="10"/>
  <c r="CP134" i="10"/>
  <c r="CP158" i="10"/>
  <c r="CP182" i="10"/>
  <c r="CP206" i="10"/>
  <c r="CP230" i="10"/>
  <c r="CP254" i="10"/>
  <c r="CP278" i="10"/>
  <c r="CP302" i="10"/>
  <c r="CP326" i="10"/>
  <c r="CP39" i="10"/>
  <c r="CP63" i="10"/>
  <c r="CP87" i="10"/>
  <c r="CP111" i="10"/>
  <c r="CP135" i="10"/>
  <c r="CP159" i="10"/>
  <c r="CP183" i="10"/>
  <c r="CP207" i="10"/>
  <c r="CP231" i="10"/>
  <c r="CP255" i="10"/>
  <c r="CP279" i="10"/>
  <c r="CP303" i="10"/>
  <c r="CP327" i="10"/>
  <c r="CP40" i="10"/>
  <c r="CP64" i="10"/>
  <c r="CP88" i="10"/>
  <c r="CP112" i="10"/>
  <c r="CP136" i="10"/>
  <c r="CP160" i="10"/>
  <c r="CP184" i="10"/>
  <c r="CP208" i="10"/>
  <c r="CP232" i="10"/>
  <c r="CP256" i="10"/>
  <c r="CP280" i="10"/>
  <c r="CP304" i="10"/>
  <c r="CP328" i="10"/>
  <c r="CP93" i="10"/>
  <c r="CP41" i="10"/>
  <c r="CP65" i="10"/>
  <c r="CP89" i="10"/>
  <c r="CP113" i="10"/>
  <c r="CP137" i="10"/>
  <c r="CP161" i="10"/>
  <c r="CP185" i="10"/>
  <c r="CP209" i="10"/>
  <c r="CP233" i="10"/>
  <c r="CP257" i="10"/>
  <c r="CP281" i="10"/>
  <c r="CP305" i="10"/>
  <c r="CP329" i="10"/>
  <c r="CP45" i="10"/>
  <c r="CP42" i="10"/>
  <c r="CP66" i="10"/>
  <c r="CP90" i="10"/>
  <c r="CP114" i="10"/>
  <c r="CP138" i="10"/>
  <c r="CP162" i="10"/>
  <c r="CP186" i="10"/>
  <c r="CP210" i="10"/>
  <c r="CP234" i="10"/>
  <c r="CP258" i="10"/>
  <c r="CP282" i="10"/>
  <c r="CP306" i="10"/>
  <c r="CP330" i="10"/>
  <c r="CP117" i="10"/>
  <c r="CP43" i="10"/>
  <c r="CP67" i="10"/>
  <c r="CP91" i="10"/>
  <c r="CP115" i="10"/>
  <c r="CP139" i="10"/>
  <c r="CP163" i="10"/>
  <c r="CP187" i="10"/>
  <c r="CP211" i="10"/>
  <c r="CP235" i="10"/>
  <c r="CP259" i="10"/>
  <c r="CP283" i="10"/>
  <c r="CP307" i="10"/>
  <c r="CP331" i="10"/>
  <c r="CP141" i="10"/>
  <c r="CP237" i="10"/>
  <c r="CP285" i="10"/>
  <c r="CP309" i="10"/>
  <c r="CP44" i="10"/>
  <c r="CP68" i="10"/>
  <c r="CP92" i="10"/>
  <c r="CP116" i="10"/>
  <c r="CP140" i="10"/>
  <c r="CP164" i="10"/>
  <c r="CP188" i="10"/>
  <c r="CP212" i="10"/>
  <c r="CP236" i="10"/>
  <c r="CP260" i="10"/>
  <c r="CP284" i="10"/>
  <c r="CP308" i="10"/>
  <c r="CP332" i="10"/>
  <c r="CP69" i="10"/>
  <c r="CP165" i="10"/>
  <c r="CP189" i="10"/>
  <c r="CP261" i="10"/>
  <c r="CP95" i="10"/>
  <c r="CP191" i="10"/>
  <c r="CP287" i="10"/>
  <c r="CP121" i="10"/>
  <c r="CP33" i="10"/>
  <c r="CP143" i="10"/>
  <c r="CP240" i="10"/>
  <c r="CP145" i="10"/>
  <c r="CP50" i="10"/>
  <c r="CP96" i="10"/>
  <c r="CP192" i="10"/>
  <c r="CP288" i="10"/>
  <c r="CP310" i="10"/>
  <c r="CP123" i="10"/>
  <c r="CP190" i="10"/>
  <c r="CP97" i="10"/>
  <c r="CP193" i="10"/>
  <c r="CP289" i="10"/>
  <c r="CP219" i="10"/>
  <c r="CP98" i="10"/>
  <c r="CP194" i="10"/>
  <c r="CP290" i="10"/>
  <c r="CP216" i="10"/>
  <c r="CP313" i="10"/>
  <c r="CP267" i="10"/>
  <c r="CP99" i="10"/>
  <c r="CP195" i="10"/>
  <c r="CP291" i="10"/>
  <c r="CP214" i="10"/>
  <c r="CP217" i="10"/>
  <c r="CP238" i="10"/>
  <c r="CP146" i="10"/>
  <c r="CP118" i="10"/>
  <c r="CP120" i="10"/>
  <c r="CP314" i="10"/>
  <c r="CP171" i="10"/>
  <c r="CP119" i="10"/>
  <c r="CP215" i="10"/>
  <c r="CP311" i="10"/>
  <c r="CP312" i="10"/>
  <c r="CP122" i="10"/>
  <c r="CP75" i="10"/>
  <c r="CP142" i="10"/>
  <c r="CP72" i="10"/>
  <c r="CP48" i="10"/>
  <c r="CP168" i="10"/>
  <c r="CP218" i="10"/>
  <c r="CP47" i="10"/>
  <c r="CP51" i="10"/>
  <c r="CP167" i="10"/>
  <c r="CP315" i="10"/>
  <c r="CP239" i="10"/>
  <c r="CP144" i="10"/>
  <c r="CP243" i="10"/>
  <c r="CP266" i="10"/>
  <c r="CP286" i="10"/>
  <c r="CP241" i="10"/>
  <c r="CP49" i="10"/>
  <c r="CP147" i="10"/>
  <c r="CP263" i="10"/>
  <c r="CP73" i="10"/>
  <c r="CP166" i="10"/>
  <c r="CP264" i="10"/>
  <c r="CP74" i="10"/>
  <c r="CP94" i="10"/>
  <c r="CP242" i="10"/>
  <c r="CP170" i="10"/>
  <c r="CP71" i="10"/>
  <c r="CP265" i="10"/>
  <c r="CP262" i="10"/>
  <c r="CP169" i="10"/>
  <c r="C35" i="21"/>
  <c r="J33" i="27"/>
  <c r="J29" i="27"/>
  <c r="J28" i="27"/>
  <c r="J32" i="27"/>
  <c r="J31" i="27"/>
  <c r="J30" i="27"/>
  <c r="J35" i="27"/>
  <c r="J27" i="27"/>
  <c r="I27" i="27"/>
  <c r="I28" i="27"/>
  <c r="I33" i="27"/>
  <c r="I35" i="27"/>
  <c r="I29" i="27"/>
  <c r="I30" i="27"/>
  <c r="I32" i="27"/>
  <c r="I31" i="27"/>
  <c r="K26" i="27"/>
  <c r="C28" i="17"/>
  <c r="E28" i="17" s="1"/>
  <c r="AB24" i="4" s="1"/>
  <c r="C27" i="17"/>
  <c r="D27" i="17"/>
  <c r="V21" i="25"/>
  <c r="V22" i="25" s="1"/>
  <c r="J26" i="25" s="1"/>
  <c r="J32" i="25" s="1"/>
  <c r="F27" i="20"/>
  <c r="F34" i="20" s="1"/>
  <c r="F28" i="20"/>
  <c r="G28" i="20" s="1"/>
  <c r="H28" i="20" s="1"/>
  <c r="F33" i="20"/>
  <c r="DF158" i="6"/>
  <c r="CO233" i="6"/>
  <c r="BX83" i="6"/>
  <c r="H188" i="6"/>
  <c r="FV248" i="6"/>
  <c r="FW244" i="6" s="1"/>
  <c r="IL143" i="6"/>
  <c r="Y248" i="6"/>
  <c r="Z246" i="6" s="1"/>
  <c r="FV158" i="6"/>
  <c r="HU248" i="6"/>
  <c r="HV248" i="6" s="1"/>
  <c r="HD188" i="6"/>
  <c r="DF98" i="6"/>
  <c r="IL233" i="6"/>
  <c r="CO143" i="6"/>
  <c r="FE83" i="6"/>
  <c r="BG173" i="6"/>
  <c r="Y98" i="6"/>
  <c r="EN233" i="6"/>
  <c r="BX143" i="6"/>
  <c r="BG233" i="6"/>
  <c r="FV233" i="6"/>
  <c r="FE233" i="6"/>
  <c r="AP83" i="6"/>
  <c r="CO98" i="6"/>
  <c r="FV173" i="6"/>
  <c r="GM143" i="6"/>
  <c r="BX188" i="6"/>
  <c r="GM233" i="6"/>
  <c r="GM188" i="6"/>
  <c r="H158" i="6"/>
  <c r="BX158" i="6"/>
  <c r="DW158" i="6"/>
  <c r="DF173" i="6"/>
  <c r="IL173" i="6"/>
  <c r="HU173" i="6"/>
  <c r="BG83" i="6"/>
  <c r="GM98" i="6"/>
  <c r="H143" i="6"/>
  <c r="H98" i="6"/>
  <c r="Y233" i="6"/>
  <c r="BX233" i="6"/>
  <c r="HD143" i="6"/>
  <c r="AP233" i="6"/>
  <c r="BG113" i="6"/>
  <c r="AP248" i="6"/>
  <c r="DW113" i="6"/>
  <c r="HU113" i="6"/>
  <c r="FV113" i="6"/>
  <c r="GM83" i="6"/>
  <c r="FV203" i="6"/>
  <c r="FE203" i="6"/>
  <c r="DW188" i="6"/>
  <c r="IL113" i="6"/>
  <c r="BX113" i="6"/>
  <c r="FV98" i="6"/>
  <c r="AP98" i="6"/>
  <c r="BG248" i="6"/>
  <c r="BH248" i="6" s="1"/>
  <c r="DF143" i="6"/>
  <c r="EN248" i="6"/>
  <c r="EO248" i="6" s="1"/>
  <c r="GM203" i="6"/>
  <c r="IL203" i="6"/>
  <c r="BG188" i="6"/>
  <c r="HU188" i="6"/>
  <c r="FE248" i="6"/>
  <c r="CO83" i="6"/>
  <c r="AP143" i="6"/>
  <c r="DF233" i="6"/>
  <c r="GM113" i="6"/>
  <c r="HD113" i="6"/>
  <c r="HU83" i="6"/>
  <c r="BG98" i="6"/>
  <c r="FE113" i="6"/>
  <c r="CO113" i="6"/>
  <c r="HD248" i="6"/>
  <c r="DW233" i="6"/>
  <c r="HU233" i="6"/>
  <c r="AP203" i="6"/>
  <c r="CO203" i="6"/>
  <c r="EN203" i="6"/>
  <c r="DF113" i="6"/>
  <c r="HU203" i="6"/>
  <c r="CO158" i="6"/>
  <c r="HU158" i="6"/>
  <c r="BG203" i="6"/>
  <c r="DW203" i="6"/>
  <c r="EN143" i="6"/>
  <c r="Y173" i="6"/>
  <c r="IL98" i="6"/>
  <c r="HU98" i="6"/>
  <c r="BX98" i="6"/>
  <c r="FE143" i="6"/>
  <c r="CO188" i="6"/>
  <c r="CO173" i="6"/>
  <c r="HU143" i="6"/>
  <c r="IL83" i="6"/>
  <c r="HD233" i="6"/>
  <c r="DF248" i="6"/>
  <c r="H113" i="6"/>
  <c r="AP173" i="6"/>
  <c r="H203" i="6"/>
  <c r="Y83" i="6"/>
  <c r="BG158" i="6"/>
  <c r="Y203" i="6"/>
  <c r="FE188" i="6"/>
  <c r="DW143" i="6"/>
  <c r="DW248" i="6"/>
  <c r="EN98" i="6"/>
  <c r="AP188" i="6"/>
  <c r="H248" i="6"/>
  <c r="FV188" i="6"/>
  <c r="IL158" i="6"/>
  <c r="DW98" i="6"/>
  <c r="FE158" i="6"/>
  <c r="BX248" i="6"/>
  <c r="EN173" i="6"/>
  <c r="EN83" i="6"/>
  <c r="DW83" i="6"/>
  <c r="BX203" i="6"/>
  <c r="AP113" i="6"/>
  <c r="HD203" i="6"/>
  <c r="EN113" i="6"/>
  <c r="Y113" i="6"/>
  <c r="H233" i="6"/>
  <c r="HD158" i="6"/>
  <c r="DF188" i="6"/>
  <c r="EN158" i="6"/>
  <c r="BG143" i="6"/>
  <c r="FE98" i="6"/>
  <c r="DW173" i="6"/>
  <c r="GM248" i="6"/>
  <c r="CO248" i="6"/>
  <c r="IL248" i="6"/>
  <c r="DF203" i="6"/>
  <c r="IL188" i="6"/>
  <c r="BX173" i="6"/>
  <c r="Y158" i="6"/>
  <c r="FE173" i="6"/>
  <c r="GM158" i="6"/>
  <c r="AP158" i="6"/>
  <c r="Y143" i="6"/>
  <c r="Y188" i="6"/>
  <c r="EN188" i="6"/>
  <c r="E27" i="19"/>
  <c r="E37" i="26"/>
  <c r="H33" i="28"/>
  <c r="K33" i="28" s="1"/>
  <c r="H34" i="28"/>
  <c r="L34" i="28" s="1"/>
  <c r="H170" i="6"/>
  <c r="E34" i="27"/>
  <c r="L29" i="25"/>
  <c r="E36" i="27"/>
  <c r="C34" i="21"/>
  <c r="E34" i="21"/>
  <c r="DF128" i="6"/>
  <c r="L30" i="28"/>
  <c r="M30" i="28" s="1"/>
  <c r="HU128" i="6"/>
  <c r="Y128" i="6"/>
  <c r="AP218" i="6"/>
  <c r="GM218" i="6"/>
  <c r="HU218" i="6"/>
  <c r="CO128" i="6"/>
  <c r="BG128" i="6"/>
  <c r="IL218" i="6"/>
  <c r="IL128" i="6"/>
  <c r="DW218" i="6"/>
  <c r="FE218" i="6"/>
  <c r="BX128" i="6"/>
  <c r="CO218" i="6"/>
  <c r="Y218" i="6"/>
  <c r="FE128" i="6"/>
  <c r="HD128" i="6"/>
  <c r="EN218" i="6"/>
  <c r="FV218" i="6"/>
  <c r="DF218" i="6"/>
  <c r="GM128" i="6"/>
  <c r="BX218" i="6"/>
  <c r="BG218" i="6"/>
  <c r="EN128" i="6"/>
  <c r="HD218" i="6"/>
  <c r="FV128" i="6"/>
  <c r="DW128" i="6"/>
  <c r="AP128" i="6"/>
  <c r="S13" i="23"/>
  <c r="O11" i="22"/>
  <c r="O12" i="22" s="1"/>
  <c r="I26" i="22" s="1"/>
  <c r="L31" i="25"/>
  <c r="H33" i="25"/>
  <c r="K33" i="25" s="1"/>
  <c r="L32" i="25"/>
  <c r="Y37" i="4" s="1"/>
  <c r="L30" i="25"/>
  <c r="L34" i="25"/>
  <c r="AA37" i="4" s="1"/>
  <c r="E36" i="25"/>
  <c r="E34" i="25"/>
  <c r="E35" i="25"/>
  <c r="V11" i="25"/>
  <c r="V12" i="25" s="1"/>
  <c r="I26" i="25" s="1"/>
  <c r="K31" i="30"/>
  <c r="L31" i="30" s="1"/>
  <c r="K30" i="30"/>
  <c r="L30" i="30" s="1"/>
  <c r="L32" i="28"/>
  <c r="E35" i="20"/>
  <c r="L31" i="28"/>
  <c r="K32" i="30"/>
  <c r="L32" i="30" s="1"/>
  <c r="L35" i="28"/>
  <c r="Z43" i="10"/>
  <c r="Z87" i="10"/>
  <c r="Z51" i="10"/>
  <c r="Z44" i="10"/>
  <c r="Z83" i="10"/>
  <c r="Z48" i="10"/>
  <c r="Z90" i="10"/>
  <c r="Z52" i="10"/>
  <c r="Z109" i="10"/>
  <c r="Z121" i="10"/>
  <c r="Z161" i="10"/>
  <c r="Z75" i="10"/>
  <c r="Z80" i="10"/>
  <c r="Z119" i="10"/>
  <c r="Z68" i="10"/>
  <c r="Z93" i="10"/>
  <c r="Z321" i="10"/>
  <c r="Z157" i="10"/>
  <c r="Z81" i="10"/>
  <c r="Z46" i="10"/>
  <c r="Z125" i="10"/>
  <c r="Z70" i="10"/>
  <c r="Z98" i="10"/>
  <c r="Z103" i="10"/>
  <c r="Z49" i="10"/>
  <c r="Z159" i="10"/>
  <c r="Z50" i="10"/>
  <c r="Z65" i="10"/>
  <c r="Z115" i="10"/>
  <c r="Z53" i="10"/>
  <c r="Z84" i="10"/>
  <c r="Z55" i="10"/>
  <c r="Z54" i="10"/>
  <c r="Z85" i="10"/>
  <c r="Z82" i="10"/>
  <c r="Z127" i="10"/>
  <c r="Z57" i="10"/>
  <c r="Z100" i="10"/>
  <c r="Z101" i="10"/>
  <c r="Z35" i="10"/>
  <c r="Z56" i="10"/>
  <c r="Z73" i="10"/>
  <c r="Z94" i="10"/>
  <c r="Z34" i="10"/>
  <c r="Z59" i="10"/>
  <c r="Z117" i="10"/>
  <c r="Z72" i="10"/>
  <c r="Z88" i="10"/>
  <c r="Z58" i="10"/>
  <c r="Z92" i="10"/>
  <c r="Z76" i="10"/>
  <c r="Z61" i="10"/>
  <c r="Z69" i="10"/>
  <c r="Z131" i="10"/>
  <c r="Z95" i="10"/>
  <c r="Z60" i="10"/>
  <c r="Z97" i="10"/>
  <c r="Z79" i="10"/>
  <c r="Z36" i="10"/>
  <c r="Z133" i="10"/>
  <c r="Z64" i="10"/>
  <c r="Z38" i="10"/>
  <c r="Z62" i="10"/>
  <c r="Z102" i="10"/>
  <c r="Z37" i="10"/>
  <c r="Z135" i="10"/>
  <c r="Z99" i="10"/>
  <c r="Z78" i="10"/>
  <c r="Z40" i="10"/>
  <c r="Z107" i="10"/>
  <c r="Z86" i="10"/>
  <c r="Z153" i="10"/>
  <c r="Z42" i="10"/>
  <c r="Z113" i="10"/>
  <c r="Z67" i="10"/>
  <c r="Z89" i="10"/>
  <c r="Z41" i="10"/>
  <c r="Z77" i="10"/>
  <c r="Z155" i="10"/>
  <c r="Z175" i="10"/>
  <c r="Z231" i="10"/>
  <c r="Z177" i="10"/>
  <c r="Z251" i="10"/>
  <c r="Z255" i="10"/>
  <c r="Z137" i="10"/>
  <c r="Z151" i="10"/>
  <c r="Z282" i="10"/>
  <c r="Z310" i="10"/>
  <c r="Z308" i="10"/>
  <c r="Z276" i="10"/>
  <c r="Z252" i="10"/>
  <c r="Z228" i="10"/>
  <c r="Z204" i="10"/>
  <c r="Z180" i="10"/>
  <c r="Z297" i="10"/>
  <c r="Z273" i="10"/>
  <c r="Z249" i="10"/>
  <c r="Z225" i="10"/>
  <c r="Z201" i="10"/>
  <c r="Z172" i="10"/>
  <c r="Z148" i="10"/>
  <c r="Z124" i="10"/>
  <c r="Z325" i="10"/>
  <c r="Z300" i="10"/>
  <c r="Z274" i="10"/>
  <c r="Z250" i="10"/>
  <c r="Z226" i="10"/>
  <c r="Z202" i="10"/>
  <c r="Z178" i="10"/>
  <c r="Z295" i="10"/>
  <c r="Z271" i="10"/>
  <c r="Z247" i="10"/>
  <c r="Z223" i="10"/>
  <c r="Z199" i="10"/>
  <c r="Z170" i="10"/>
  <c r="Z146" i="10"/>
  <c r="Z122" i="10"/>
  <c r="Z298" i="10"/>
  <c r="Z272" i="10"/>
  <c r="Z248" i="10"/>
  <c r="Z224" i="10"/>
  <c r="Z200" i="10"/>
  <c r="Z293" i="10"/>
  <c r="Z269" i="10"/>
  <c r="Z245" i="10"/>
  <c r="Z221" i="10"/>
  <c r="Z197" i="10"/>
  <c r="Z168" i="10"/>
  <c r="Z144" i="10"/>
  <c r="Z120" i="10"/>
  <c r="Z296" i="10"/>
  <c r="Z270" i="10"/>
  <c r="Z246" i="10"/>
  <c r="Z222" i="10"/>
  <c r="Z198" i="10"/>
  <c r="Z291" i="10"/>
  <c r="Z267" i="10"/>
  <c r="Z243" i="10"/>
  <c r="Z219" i="10"/>
  <c r="Z195" i="10"/>
  <c r="Z166" i="10"/>
  <c r="Z142" i="10"/>
  <c r="Z118" i="10"/>
  <c r="Z315" i="10"/>
  <c r="Z294" i="10"/>
  <c r="Z268" i="10"/>
  <c r="Z244" i="10"/>
  <c r="Z220" i="10"/>
  <c r="Z196" i="10"/>
  <c r="Z313" i="10"/>
  <c r="Z289" i="10"/>
  <c r="Z265" i="10"/>
  <c r="Z241" i="10"/>
  <c r="Z217" i="10"/>
  <c r="Z193" i="10"/>
  <c r="Z164" i="10"/>
  <c r="Z140" i="10"/>
  <c r="Z116" i="10"/>
  <c r="Z292" i="10"/>
  <c r="Z266" i="10"/>
  <c r="Z242" i="10"/>
  <c r="Z218" i="10"/>
  <c r="Z194" i="10"/>
  <c r="Z311" i="10"/>
  <c r="Z287" i="10"/>
  <c r="Z263" i="10"/>
  <c r="Z239" i="10"/>
  <c r="Z215" i="10"/>
  <c r="Z191" i="10"/>
  <c r="Z162" i="10"/>
  <c r="Z138" i="10"/>
  <c r="Z114" i="10"/>
  <c r="Z290" i="10"/>
  <c r="Z264" i="10"/>
  <c r="Z240" i="10"/>
  <c r="Z216" i="10"/>
  <c r="Z192" i="10"/>
  <c r="Z309" i="10"/>
  <c r="Z285" i="10"/>
  <c r="Z261" i="10"/>
  <c r="Z237" i="10"/>
  <c r="Z213" i="10"/>
  <c r="Z189" i="10"/>
  <c r="Z327" i="10"/>
  <c r="Z160" i="10"/>
  <c r="Z136" i="10"/>
  <c r="Z112" i="10"/>
  <c r="Z286" i="10"/>
  <c r="Z262" i="10"/>
  <c r="Z238" i="10"/>
  <c r="Z214" i="10"/>
  <c r="Z190" i="10"/>
  <c r="Z307" i="10"/>
  <c r="Z283" i="10"/>
  <c r="Z259" i="10"/>
  <c r="Z235" i="10"/>
  <c r="Z211" i="10"/>
  <c r="Z187" i="10"/>
  <c r="Z158" i="10"/>
  <c r="Z134" i="10"/>
  <c r="Z110" i="10"/>
  <c r="Z284" i="10"/>
  <c r="Z260" i="10"/>
  <c r="Z236" i="10"/>
  <c r="Z212" i="10"/>
  <c r="Z188" i="10"/>
  <c r="Z305" i="10"/>
  <c r="Z281" i="10"/>
  <c r="Z257" i="10"/>
  <c r="Z233" i="10"/>
  <c r="Z209" i="10"/>
  <c r="Z185" i="10"/>
  <c r="Z319" i="10"/>
  <c r="Z156" i="10"/>
  <c r="Z132" i="10"/>
  <c r="Z108" i="10"/>
  <c r="Z280" i="10"/>
  <c r="Z256" i="10"/>
  <c r="Z232" i="10"/>
  <c r="Z208" i="10"/>
  <c r="Z184" i="10"/>
  <c r="Z301" i="10"/>
  <c r="Z277" i="10"/>
  <c r="Z253" i="10"/>
  <c r="Z229" i="10"/>
  <c r="Z205" i="10"/>
  <c r="Z181" i="10"/>
  <c r="Z176" i="10"/>
  <c r="Z152" i="10"/>
  <c r="Z128" i="10"/>
  <c r="Z104" i="10"/>
  <c r="Z275" i="10"/>
  <c r="Z182" i="10"/>
  <c r="Z279" i="10"/>
  <c r="Z186" i="10"/>
  <c r="Z299" i="10"/>
  <c r="Z206" i="10"/>
  <c r="Z139" i="10"/>
  <c r="Z163" i="10"/>
  <c r="Z106" i="10"/>
  <c r="Z303" i="10"/>
  <c r="Z210" i="10"/>
  <c r="Z39" i="10"/>
  <c r="Z63" i="10"/>
  <c r="Z105" i="10"/>
  <c r="Z141" i="10"/>
  <c r="Z165" i="10"/>
  <c r="Z126" i="10"/>
  <c r="Z179" i="10"/>
  <c r="Z230" i="10"/>
  <c r="Z66" i="10"/>
  <c r="Z111" i="10"/>
  <c r="Z91" i="10"/>
  <c r="Z143" i="10"/>
  <c r="Z167" i="10"/>
  <c r="Z130" i="10"/>
  <c r="Z183" i="10"/>
  <c r="Z234" i="10"/>
  <c r="Z331" i="10"/>
  <c r="Z96" i="10"/>
  <c r="Z145" i="10"/>
  <c r="Z169" i="10"/>
  <c r="Z150" i="10"/>
  <c r="Z203" i="10"/>
  <c r="Z254" i="10"/>
  <c r="Z45" i="10"/>
  <c r="Z71" i="10"/>
  <c r="Z123" i="10"/>
  <c r="Z147" i="10"/>
  <c r="Z171" i="10"/>
  <c r="Z154" i="10"/>
  <c r="Z207" i="10"/>
  <c r="Z258" i="10"/>
  <c r="Z47" i="10"/>
  <c r="Z74" i="10"/>
  <c r="Z129" i="10"/>
  <c r="Z149" i="10"/>
  <c r="Z173" i="10"/>
  <c r="Z174" i="10"/>
  <c r="Z227" i="10"/>
  <c r="Z278" i="10"/>
  <c r="Z302" i="10"/>
  <c r="Z304" i="10"/>
  <c r="Z306" i="10"/>
  <c r="Z288" i="10"/>
  <c r="Z312" i="10"/>
  <c r="Z324" i="10"/>
  <c r="Z326" i="10"/>
  <c r="Z328" i="10"/>
  <c r="Z317" i="10"/>
  <c r="Z332" i="10"/>
  <c r="Z329" i="10"/>
  <c r="Z323" i="10"/>
  <c r="Z318" i="10"/>
  <c r="Z322" i="10"/>
  <c r="Z314" i="10"/>
  <c r="Z316" i="10"/>
  <c r="Z320" i="10"/>
  <c r="Z330" i="10"/>
  <c r="O11" i="30"/>
  <c r="O12" i="30" s="1"/>
  <c r="D28" i="19"/>
  <c r="E28" i="19" s="1"/>
  <c r="E26" i="19"/>
  <c r="H33" i="30"/>
  <c r="J33" i="30" s="1"/>
  <c r="K33" i="30" s="1"/>
  <c r="L33" i="30" s="1"/>
  <c r="E35" i="30"/>
  <c r="H35" i="30" s="1"/>
  <c r="J35" i="30" s="1"/>
  <c r="S14" i="23"/>
  <c r="S18" i="23" s="1"/>
  <c r="L11" i="21"/>
  <c r="L12" i="21" s="1"/>
  <c r="F26" i="21" s="1"/>
  <c r="L11" i="26"/>
  <c r="L12" i="26" s="1"/>
  <c r="F28" i="26" s="1"/>
  <c r="L31" i="27"/>
  <c r="H30" i="27"/>
  <c r="K30" i="27" s="1"/>
  <c r="H34" i="27"/>
  <c r="L34" i="27" s="1"/>
  <c r="M34" i="27" s="1"/>
  <c r="H32" i="27"/>
  <c r="K32" i="27" s="1"/>
  <c r="S12" i="23"/>
  <c r="C35" i="22"/>
  <c r="H34" i="22"/>
  <c r="C34" i="22"/>
  <c r="E34" i="22"/>
  <c r="H29" i="27"/>
  <c r="K29" i="27" s="1"/>
  <c r="H29" i="30"/>
  <c r="J29" i="30" s="1"/>
  <c r="K29" i="30" s="1"/>
  <c r="L29" i="30" s="1"/>
  <c r="H29" i="22"/>
  <c r="C35" i="20"/>
  <c r="E34" i="20"/>
  <c r="C34" i="20"/>
  <c r="H33" i="27"/>
  <c r="K33" i="27" s="1"/>
  <c r="E35" i="27"/>
  <c r="L29" i="28"/>
  <c r="H30" i="22"/>
  <c r="H27" i="30"/>
  <c r="E36" i="30"/>
  <c r="E34" i="30"/>
  <c r="I31" i="28" l="1"/>
  <c r="I35" i="28"/>
  <c r="K35" i="28" s="1"/>
  <c r="I30" i="28"/>
  <c r="I32" i="28"/>
  <c r="I27" i="28"/>
  <c r="I28" i="28"/>
  <c r="K26" i="28"/>
  <c r="I33" i="28"/>
  <c r="I29" i="28"/>
  <c r="K28" i="27"/>
  <c r="L28" i="27" s="1"/>
  <c r="M28" i="27" s="1"/>
  <c r="K27" i="27"/>
  <c r="L27" i="27" s="1"/>
  <c r="M27" i="27" s="1"/>
  <c r="K27" i="28"/>
  <c r="L27" i="28" s="1"/>
  <c r="G17" i="28" s="1"/>
  <c r="A48" i="4" s="1"/>
  <c r="F35" i="20"/>
  <c r="G35" i="20" s="1"/>
  <c r="H35" i="20" s="1"/>
  <c r="F32" i="20"/>
  <c r="G32" i="20" s="1"/>
  <c r="H32" i="20" s="1"/>
  <c r="Y39" i="4" s="1"/>
  <c r="F31" i="20"/>
  <c r="G31" i="20" s="1"/>
  <c r="H31" i="20" s="1"/>
  <c r="X39" i="4" s="1"/>
  <c r="F30" i="20"/>
  <c r="G30" i="20" s="1"/>
  <c r="H30" i="20" s="1"/>
  <c r="W39" i="4" s="1"/>
  <c r="AU34" i="10"/>
  <c r="HV247" i="6"/>
  <c r="CF34" i="10"/>
  <c r="CU34" i="10"/>
  <c r="FW234" i="6"/>
  <c r="AX34" i="10"/>
  <c r="ED34" i="10"/>
  <c r="EV34" i="10"/>
  <c r="AF34" i="10"/>
  <c r="Z245" i="6"/>
  <c r="E27" i="17"/>
  <c r="AA24" i="4" s="1"/>
  <c r="AE34" i="10"/>
  <c r="Z248" i="6"/>
  <c r="Z239" i="6"/>
  <c r="CW34" i="10"/>
  <c r="CC34" i="10"/>
  <c r="AV34" i="10"/>
  <c r="HV244" i="6"/>
  <c r="FW246" i="6"/>
  <c r="Z244" i="6"/>
  <c r="FW247" i="6"/>
  <c r="K28" i="28"/>
  <c r="L28" i="28" s="1"/>
  <c r="M28" i="28" s="1"/>
  <c r="Z247" i="6"/>
  <c r="FW248" i="6"/>
  <c r="FW245" i="6"/>
  <c r="AD34" i="10"/>
  <c r="AG34" i="10"/>
  <c r="EU34" i="10"/>
  <c r="AW34" i="10"/>
  <c r="EC34" i="10"/>
  <c r="EB34" i="10"/>
  <c r="EE34" i="10"/>
  <c r="J28" i="25"/>
  <c r="J27" i="25"/>
  <c r="CT34" i="10"/>
  <c r="ET34" i="10"/>
  <c r="J33" i="25"/>
  <c r="CV34" i="10"/>
  <c r="J30" i="25"/>
  <c r="J35" i="25"/>
  <c r="ES34" i="10"/>
  <c r="J31" i="25"/>
  <c r="J29" i="25"/>
  <c r="CE34" i="10"/>
  <c r="CP230" i="6"/>
  <c r="IM234" i="6"/>
  <c r="CD34" i="10"/>
  <c r="F29" i="20"/>
  <c r="G29" i="20" s="1"/>
  <c r="H29" i="20" s="1"/>
  <c r="V39" i="4" s="1"/>
  <c r="G26" i="21"/>
  <c r="F28" i="21"/>
  <c r="F30" i="21" s="1"/>
  <c r="G30" i="21" s="1"/>
  <c r="H30" i="21" s="1"/>
  <c r="F33" i="21"/>
  <c r="G33" i="21" s="1"/>
  <c r="H33" i="21" s="1"/>
  <c r="Z34" i="4" s="1"/>
  <c r="F27" i="21"/>
  <c r="G33" i="20"/>
  <c r="H33" i="20" s="1"/>
  <c r="S17" i="23"/>
  <c r="F29" i="23" s="1"/>
  <c r="I28" i="20"/>
  <c r="U39" i="4"/>
  <c r="G27" i="20"/>
  <c r="L33" i="28"/>
  <c r="M33" i="28" s="1"/>
  <c r="HV246" i="6"/>
  <c r="HV245" i="6"/>
  <c r="FW243" i="6"/>
  <c r="FW235" i="6"/>
  <c r="FW238" i="6"/>
  <c r="BH241" i="6"/>
  <c r="BH236" i="6"/>
  <c r="BH235" i="6"/>
  <c r="FW240" i="6"/>
  <c r="FW230" i="6"/>
  <c r="FW239" i="6"/>
  <c r="FW242" i="6"/>
  <c r="FW233" i="6"/>
  <c r="FF242" i="6"/>
  <c r="FW241" i="6"/>
  <c r="FW237" i="6"/>
  <c r="FW229" i="6"/>
  <c r="EO235" i="6"/>
  <c r="FW232" i="6"/>
  <c r="FW231" i="6"/>
  <c r="AQ243" i="6"/>
  <c r="FW236" i="6"/>
  <c r="EO234" i="6"/>
  <c r="GN238" i="6"/>
  <c r="Z229" i="6"/>
  <c r="Z231" i="6"/>
  <c r="BH234" i="6"/>
  <c r="EO241" i="6"/>
  <c r="Z237" i="6"/>
  <c r="Z240" i="6"/>
  <c r="Z242" i="6"/>
  <c r="EO236" i="6"/>
  <c r="Z233" i="6"/>
  <c r="BH229" i="6"/>
  <c r="Z234" i="6"/>
  <c r="Z243" i="6"/>
  <c r="Z230" i="6"/>
  <c r="AQ242" i="6"/>
  <c r="BH233" i="6"/>
  <c r="AQ230" i="6"/>
  <c r="EO230" i="6"/>
  <c r="EO240" i="6"/>
  <c r="EO232" i="6"/>
  <c r="EO242" i="6"/>
  <c r="FF241" i="6"/>
  <c r="EO231" i="6"/>
  <c r="Z241" i="6"/>
  <c r="EO233" i="6"/>
  <c r="Z238" i="6"/>
  <c r="EO243" i="6"/>
  <c r="AQ229" i="6"/>
  <c r="Z232" i="6"/>
  <c r="Z236" i="6"/>
  <c r="AQ240" i="6"/>
  <c r="I156" i="6"/>
  <c r="FF230" i="6"/>
  <c r="FF243" i="6"/>
  <c r="DG235" i="6"/>
  <c r="FF244" i="6"/>
  <c r="AQ246" i="6"/>
  <c r="BY232" i="6"/>
  <c r="FF246" i="6"/>
  <c r="AQ245" i="6"/>
  <c r="Z235" i="6"/>
  <c r="FF237" i="6"/>
  <c r="FF245" i="6"/>
  <c r="AQ244" i="6"/>
  <c r="AQ233" i="6"/>
  <c r="AQ248" i="6"/>
  <c r="AQ247" i="6"/>
  <c r="AQ241" i="6"/>
  <c r="AQ239" i="6"/>
  <c r="AQ238" i="6"/>
  <c r="FF232" i="6"/>
  <c r="AQ234" i="6"/>
  <c r="AQ235" i="6"/>
  <c r="AQ237" i="6"/>
  <c r="AQ232" i="6"/>
  <c r="GN102" i="6"/>
  <c r="AQ231" i="6"/>
  <c r="AQ236" i="6"/>
  <c r="BH239" i="6"/>
  <c r="BH242" i="6"/>
  <c r="EO237" i="6"/>
  <c r="BH232" i="6"/>
  <c r="BH231" i="6"/>
  <c r="BH243" i="6"/>
  <c r="GN242" i="6"/>
  <c r="GN237" i="6"/>
  <c r="GN236" i="6"/>
  <c r="EO245" i="6"/>
  <c r="BH244" i="6"/>
  <c r="GN234" i="6"/>
  <c r="GN243" i="6"/>
  <c r="BH245" i="6"/>
  <c r="GN240" i="6"/>
  <c r="BH237" i="6"/>
  <c r="EO229" i="6"/>
  <c r="BH230" i="6"/>
  <c r="EO239" i="6"/>
  <c r="GN231" i="6"/>
  <c r="BH240" i="6"/>
  <c r="BH238" i="6"/>
  <c r="EO238" i="6"/>
  <c r="I197" i="6"/>
  <c r="I209" i="6"/>
  <c r="I152" i="6"/>
  <c r="DG239" i="6"/>
  <c r="DG243" i="6"/>
  <c r="I202" i="6"/>
  <c r="I130" i="6"/>
  <c r="I134" i="6"/>
  <c r="I204" i="6"/>
  <c r="EO247" i="6"/>
  <c r="EO244" i="6"/>
  <c r="EO246" i="6"/>
  <c r="CP232" i="6"/>
  <c r="CP236" i="6"/>
  <c r="BH247" i="6"/>
  <c r="CP240" i="6"/>
  <c r="BH246" i="6"/>
  <c r="CP243" i="6"/>
  <c r="I72" i="6"/>
  <c r="DG230" i="6"/>
  <c r="DG231" i="6"/>
  <c r="I163" i="6"/>
  <c r="I159" i="6"/>
  <c r="I146" i="6"/>
  <c r="FF235" i="6"/>
  <c r="I135" i="6"/>
  <c r="I140" i="6"/>
  <c r="I189" i="6"/>
  <c r="I127" i="6"/>
  <c r="I132" i="6"/>
  <c r="I83" i="6"/>
  <c r="I199" i="6"/>
  <c r="I207" i="6"/>
  <c r="I153" i="6"/>
  <c r="I190" i="6"/>
  <c r="I200" i="6"/>
  <c r="I172" i="6"/>
  <c r="I129" i="6"/>
  <c r="I195" i="6"/>
  <c r="I171" i="6"/>
  <c r="I184" i="6"/>
  <c r="I160" i="6"/>
  <c r="I188" i="6"/>
  <c r="I128" i="6"/>
  <c r="I166" i="6"/>
  <c r="DX88" i="6"/>
  <c r="I194" i="6"/>
  <c r="I149" i="6"/>
  <c r="I157" i="6"/>
  <c r="I205" i="6"/>
  <c r="IM238" i="6"/>
  <c r="I73" i="6"/>
  <c r="IM232" i="6"/>
  <c r="IM235" i="6"/>
  <c r="I176" i="6"/>
  <c r="I182" i="6"/>
  <c r="I145" i="6"/>
  <c r="I216" i="6"/>
  <c r="I208" i="6"/>
  <c r="CP233" i="6"/>
  <c r="FF247" i="6"/>
  <c r="GN235" i="6"/>
  <c r="IM230" i="6"/>
  <c r="I148" i="6"/>
  <c r="I169" i="6"/>
  <c r="I180" i="6"/>
  <c r="I228" i="6"/>
  <c r="I139" i="6"/>
  <c r="CP241" i="6"/>
  <c r="FF248" i="6"/>
  <c r="GN232" i="6"/>
  <c r="IM231" i="6"/>
  <c r="FF239" i="6"/>
  <c r="I213" i="6"/>
  <c r="CP229" i="6"/>
  <c r="IM229" i="6"/>
  <c r="FF240" i="6"/>
  <c r="I133" i="6"/>
  <c r="I223" i="6"/>
  <c r="I221" i="6"/>
  <c r="IM241" i="6"/>
  <c r="FF234" i="6"/>
  <c r="I186" i="6"/>
  <c r="I142" i="6"/>
  <c r="I124" i="6"/>
  <c r="CP242" i="6"/>
  <c r="I158" i="6"/>
  <c r="I181" i="6"/>
  <c r="I225" i="6"/>
  <c r="I126" i="6"/>
  <c r="CP234" i="6"/>
  <c r="GN230" i="6"/>
  <c r="IM233" i="6"/>
  <c r="FF229" i="6"/>
  <c r="I178" i="6"/>
  <c r="I131" i="6"/>
  <c r="I161" i="6"/>
  <c r="I125" i="6"/>
  <c r="I162" i="6"/>
  <c r="I210" i="6"/>
  <c r="I222" i="6"/>
  <c r="I185" i="6"/>
  <c r="I170" i="6"/>
  <c r="I217" i="6"/>
  <c r="I177" i="6"/>
  <c r="CP238" i="6"/>
  <c r="GN241" i="6"/>
  <c r="IM236" i="6"/>
  <c r="FF233" i="6"/>
  <c r="I167" i="6"/>
  <c r="I173" i="6"/>
  <c r="I227" i="6"/>
  <c r="I226" i="6"/>
  <c r="I193" i="6"/>
  <c r="I215" i="6"/>
  <c r="I143" i="6"/>
  <c r="CP239" i="6"/>
  <c r="GN229" i="6"/>
  <c r="IM239" i="6"/>
  <c r="FF238" i="6"/>
  <c r="I187" i="6"/>
  <c r="I198" i="6"/>
  <c r="I151" i="6"/>
  <c r="I203" i="6"/>
  <c r="I122" i="6"/>
  <c r="I168" i="6"/>
  <c r="I224" i="6"/>
  <c r="CP237" i="6"/>
  <c r="GN239" i="6"/>
  <c r="IM243" i="6"/>
  <c r="FF231" i="6"/>
  <c r="I212" i="6"/>
  <c r="I206" i="6"/>
  <c r="IM237" i="6"/>
  <c r="I136" i="6"/>
  <c r="I191" i="6"/>
  <c r="I214" i="6"/>
  <c r="CP231" i="6"/>
  <c r="GN233" i="6"/>
  <c r="FF236" i="6"/>
  <c r="I192" i="6"/>
  <c r="IM242" i="6"/>
  <c r="I179" i="6"/>
  <c r="CP235" i="6"/>
  <c r="I201" i="6"/>
  <c r="I183" i="6"/>
  <c r="I78" i="6"/>
  <c r="I103" i="6"/>
  <c r="DG245" i="6"/>
  <c r="DG247" i="6"/>
  <c r="DG244" i="6"/>
  <c r="DG246" i="6"/>
  <c r="DG248" i="6"/>
  <c r="DG236" i="6"/>
  <c r="I87" i="6"/>
  <c r="I99" i="6"/>
  <c r="I82" i="6"/>
  <c r="I70" i="6"/>
  <c r="I115" i="6"/>
  <c r="I104" i="6"/>
  <c r="BY247" i="6"/>
  <c r="BY244" i="6"/>
  <c r="BY246" i="6"/>
  <c r="BY248" i="6"/>
  <c r="BY245" i="6"/>
  <c r="HV243" i="6"/>
  <c r="HV242" i="6"/>
  <c r="HV235" i="6"/>
  <c r="HV233" i="6"/>
  <c r="HV241" i="6"/>
  <c r="HV231" i="6"/>
  <c r="HV236" i="6"/>
  <c r="HV239" i="6"/>
  <c r="HV238" i="6"/>
  <c r="HV237" i="6"/>
  <c r="HV234" i="6"/>
  <c r="HV229" i="6"/>
  <c r="HV232" i="6"/>
  <c r="HV230" i="6"/>
  <c r="HV240" i="6"/>
  <c r="HE243" i="6"/>
  <c r="HE230" i="6"/>
  <c r="HE234" i="6"/>
  <c r="HE241" i="6"/>
  <c r="HE236" i="6"/>
  <c r="HE233" i="6"/>
  <c r="HE238" i="6"/>
  <c r="HE232" i="6"/>
  <c r="HE235" i="6"/>
  <c r="HE240" i="6"/>
  <c r="HE242" i="6"/>
  <c r="HE237" i="6"/>
  <c r="HE239" i="6"/>
  <c r="HE229" i="6"/>
  <c r="HE231" i="6"/>
  <c r="I112" i="6"/>
  <c r="I71" i="6"/>
  <c r="I98" i="6"/>
  <c r="I97" i="6"/>
  <c r="I120" i="6"/>
  <c r="I116" i="6"/>
  <c r="DX243" i="6"/>
  <c r="DX233" i="6"/>
  <c r="DX234" i="6"/>
  <c r="DX236" i="6"/>
  <c r="DX235" i="6"/>
  <c r="DX238" i="6"/>
  <c r="DX239" i="6"/>
  <c r="DX240" i="6"/>
  <c r="DX230" i="6"/>
  <c r="DX242" i="6"/>
  <c r="DX231" i="6"/>
  <c r="DX237" i="6"/>
  <c r="DX241" i="6"/>
  <c r="DX232" i="6"/>
  <c r="DX229" i="6"/>
  <c r="BY242" i="6"/>
  <c r="HE105" i="6"/>
  <c r="I119" i="6"/>
  <c r="I109" i="6"/>
  <c r="I108" i="6"/>
  <c r="I117" i="6"/>
  <c r="BY240" i="6"/>
  <c r="I102" i="6"/>
  <c r="I92" i="6"/>
  <c r="I123" i="6"/>
  <c r="BY234" i="6"/>
  <c r="HE248" i="6"/>
  <c r="HE244" i="6"/>
  <c r="HE245" i="6"/>
  <c r="HE246" i="6"/>
  <c r="HE247" i="6"/>
  <c r="AQ70" i="6"/>
  <c r="I110" i="6"/>
  <c r="BY70" i="6"/>
  <c r="I107" i="6"/>
  <c r="DG240" i="6"/>
  <c r="DG241" i="6"/>
  <c r="BY239" i="6"/>
  <c r="I114" i="6"/>
  <c r="I69" i="6"/>
  <c r="I81" i="6"/>
  <c r="I91" i="6"/>
  <c r="DG72" i="6"/>
  <c r="BY236" i="6"/>
  <c r="FW102" i="6"/>
  <c r="EO88" i="6"/>
  <c r="I101" i="6"/>
  <c r="I144" i="6"/>
  <c r="IM246" i="6"/>
  <c r="IM244" i="6"/>
  <c r="IM245" i="6"/>
  <c r="IM248" i="6"/>
  <c r="IM247" i="6"/>
  <c r="I246" i="6"/>
  <c r="I248" i="6"/>
  <c r="I245" i="6"/>
  <c r="I247" i="6"/>
  <c r="I244" i="6"/>
  <c r="DG234" i="6"/>
  <c r="BY241" i="6"/>
  <c r="I80" i="6"/>
  <c r="CP247" i="6"/>
  <c r="CP244" i="6"/>
  <c r="CP248" i="6"/>
  <c r="CP246" i="6"/>
  <c r="CP245" i="6"/>
  <c r="DG233" i="6"/>
  <c r="BY233" i="6"/>
  <c r="BH69" i="6"/>
  <c r="I141" i="6"/>
  <c r="I100" i="6"/>
  <c r="I96" i="6"/>
  <c r="I164" i="6"/>
  <c r="GN245" i="6"/>
  <c r="GN248" i="6"/>
  <c r="GN246" i="6"/>
  <c r="GN247" i="6"/>
  <c r="GN244" i="6"/>
  <c r="DG232" i="6"/>
  <c r="BY235" i="6"/>
  <c r="I88" i="6"/>
  <c r="HV87" i="6"/>
  <c r="I86" i="6"/>
  <c r="I75" i="6"/>
  <c r="I165" i="6"/>
  <c r="I93" i="6"/>
  <c r="DG237" i="6"/>
  <c r="BY229" i="6"/>
  <c r="IM72" i="6"/>
  <c r="BY238" i="6"/>
  <c r="I106" i="6"/>
  <c r="I121" i="6"/>
  <c r="I90" i="6"/>
  <c r="I84" i="6"/>
  <c r="DX245" i="6"/>
  <c r="DX247" i="6"/>
  <c r="DX248" i="6"/>
  <c r="DX244" i="6"/>
  <c r="DX246" i="6"/>
  <c r="CP102" i="6"/>
  <c r="I150" i="6"/>
  <c r="I147" i="6"/>
  <c r="I111" i="6"/>
  <c r="I79" i="6"/>
  <c r="I105" i="6"/>
  <c r="I219" i="6"/>
  <c r="I196" i="6"/>
  <c r="DG238" i="6"/>
  <c r="BY237" i="6"/>
  <c r="BY231" i="6"/>
  <c r="I85" i="6"/>
  <c r="Z102" i="6"/>
  <c r="I137" i="6"/>
  <c r="I211" i="6"/>
  <c r="I174" i="6"/>
  <c r="I94" i="6"/>
  <c r="I89" i="6"/>
  <c r="I220" i="6"/>
  <c r="I154" i="6"/>
  <c r="I243" i="6"/>
  <c r="I241" i="6"/>
  <c r="I242" i="6"/>
  <c r="I240" i="6"/>
  <c r="I239" i="6"/>
  <c r="I238" i="6"/>
  <c r="I234" i="6"/>
  <c r="I232" i="6"/>
  <c r="I236" i="6"/>
  <c r="I230" i="6"/>
  <c r="I235" i="6"/>
  <c r="I231" i="6"/>
  <c r="I237" i="6"/>
  <c r="I233" i="6"/>
  <c r="I229" i="6"/>
  <c r="DG229" i="6"/>
  <c r="I113" i="6"/>
  <c r="BY230" i="6"/>
  <c r="I95" i="6"/>
  <c r="I76" i="6"/>
  <c r="I74" i="6"/>
  <c r="I118" i="6"/>
  <c r="FF69" i="6"/>
  <c r="I155" i="6"/>
  <c r="I175" i="6"/>
  <c r="I138" i="6"/>
  <c r="I77" i="6"/>
  <c r="I218" i="6"/>
  <c r="IM240" i="6"/>
  <c r="DG242" i="6"/>
  <c r="BY243" i="6"/>
  <c r="I33" i="20"/>
  <c r="Z39" i="4"/>
  <c r="IM69" i="6"/>
  <c r="HV92" i="6"/>
  <c r="IM96" i="6"/>
  <c r="IM91" i="6"/>
  <c r="IM81" i="6"/>
  <c r="IM89" i="6"/>
  <c r="IM102" i="6"/>
  <c r="IM85" i="6"/>
  <c r="IM103" i="6"/>
  <c r="HV94" i="6"/>
  <c r="IM93" i="6"/>
  <c r="IM70" i="6"/>
  <c r="HV76" i="6"/>
  <c r="IM80" i="6"/>
  <c r="IM86" i="6"/>
  <c r="HV101" i="6"/>
  <c r="HV105" i="6"/>
  <c r="IM97" i="6"/>
  <c r="IM71" i="6"/>
  <c r="HV108" i="6"/>
  <c r="HV81" i="6"/>
  <c r="IM108" i="6"/>
  <c r="IM87" i="6"/>
  <c r="IM74" i="6"/>
  <c r="IM78" i="6"/>
  <c r="IM75" i="6"/>
  <c r="IM90" i="6"/>
  <c r="IM99" i="6"/>
  <c r="IM107" i="6"/>
  <c r="IM106" i="6"/>
  <c r="IM84" i="6"/>
  <c r="IM76" i="6"/>
  <c r="IM73" i="6"/>
  <c r="IM100" i="6"/>
  <c r="IM82" i="6"/>
  <c r="IM94" i="6"/>
  <c r="IM92" i="6"/>
  <c r="IM101" i="6"/>
  <c r="IM79" i="6"/>
  <c r="IM77" i="6"/>
  <c r="IM216" i="6"/>
  <c r="IM226" i="6"/>
  <c r="IM220" i="6"/>
  <c r="IM219" i="6"/>
  <c r="IM217" i="6"/>
  <c r="IM215" i="6"/>
  <c r="IM214" i="6"/>
  <c r="IM228" i="6"/>
  <c r="IM227" i="6"/>
  <c r="IM225" i="6"/>
  <c r="IM224" i="6"/>
  <c r="IM222" i="6"/>
  <c r="IM223" i="6"/>
  <c r="IM221" i="6"/>
  <c r="IM218" i="6"/>
  <c r="IM120" i="6"/>
  <c r="IM184" i="6"/>
  <c r="IM213" i="6"/>
  <c r="IM155" i="6"/>
  <c r="IM139" i="6"/>
  <c r="IM176" i="6"/>
  <c r="IM173" i="6"/>
  <c r="IM177" i="6"/>
  <c r="IM202" i="6"/>
  <c r="IM207" i="6"/>
  <c r="IM132" i="6"/>
  <c r="IM199" i="6"/>
  <c r="IM190" i="6"/>
  <c r="IM122" i="6"/>
  <c r="IM110" i="6"/>
  <c r="IM168" i="6"/>
  <c r="IM197" i="6"/>
  <c r="IM137" i="6"/>
  <c r="IM209" i="6"/>
  <c r="IM144" i="6"/>
  <c r="IM157" i="6"/>
  <c r="IM187" i="6"/>
  <c r="IM171" i="6"/>
  <c r="IM141" i="6"/>
  <c r="IM191" i="6"/>
  <c r="IM160" i="6"/>
  <c r="IM127" i="6"/>
  <c r="IM166" i="6"/>
  <c r="IM121" i="6"/>
  <c r="IM152" i="6"/>
  <c r="IM165" i="6"/>
  <c r="IM212" i="6"/>
  <c r="IM193" i="6"/>
  <c r="IM174" i="6"/>
  <c r="IM156" i="6"/>
  <c r="IM142" i="6"/>
  <c r="IM145" i="6"/>
  <c r="IM210" i="6"/>
  <c r="IM154" i="6"/>
  <c r="IM211" i="6"/>
  <c r="IM178" i="6"/>
  <c r="IM150" i="6"/>
  <c r="IM119" i="6"/>
  <c r="IM136" i="6"/>
  <c r="IM149" i="6"/>
  <c r="IM196" i="6"/>
  <c r="IM140" i="6"/>
  <c r="IM116" i="6"/>
  <c r="IM146" i="6"/>
  <c r="IM198" i="6"/>
  <c r="IM114" i="6"/>
  <c r="IM195" i="6"/>
  <c r="IM133" i="6"/>
  <c r="IM180" i="6"/>
  <c r="IM161" i="6"/>
  <c r="IM170" i="6"/>
  <c r="IM115" i="6"/>
  <c r="IM123" i="6"/>
  <c r="IM118" i="6"/>
  <c r="IM147" i="6"/>
  <c r="IM179" i="6"/>
  <c r="IM164" i="6"/>
  <c r="IM186" i="6"/>
  <c r="IM175" i="6"/>
  <c r="IM124" i="6"/>
  <c r="IM117" i="6"/>
  <c r="IM130" i="6"/>
  <c r="IM131" i="6"/>
  <c r="IM148" i="6"/>
  <c r="IM129" i="6"/>
  <c r="IM192" i="6"/>
  <c r="IM138" i="6"/>
  <c r="IM205" i="6"/>
  <c r="IM109" i="6"/>
  <c r="IM183" i="6"/>
  <c r="IM126" i="6"/>
  <c r="IM163" i="6"/>
  <c r="IM128" i="6"/>
  <c r="IM159" i="6"/>
  <c r="IM185" i="6"/>
  <c r="IM113" i="6"/>
  <c r="IM167" i="6"/>
  <c r="IM125" i="6"/>
  <c r="IM194" i="6"/>
  <c r="IM206" i="6"/>
  <c r="IM143" i="6"/>
  <c r="IM112" i="6"/>
  <c r="IM151" i="6"/>
  <c r="IM172" i="6"/>
  <c r="IM153" i="6"/>
  <c r="IM169" i="6"/>
  <c r="IM111" i="6"/>
  <c r="IM135" i="6"/>
  <c r="IM201" i="6"/>
  <c r="IM203" i="6"/>
  <c r="IM158" i="6"/>
  <c r="IM188" i="6"/>
  <c r="IM182" i="6"/>
  <c r="IM200" i="6"/>
  <c r="IM134" i="6"/>
  <c r="IM181" i="6"/>
  <c r="IM204" i="6"/>
  <c r="IM208" i="6"/>
  <c r="IM189" i="6"/>
  <c r="IM162" i="6"/>
  <c r="IM95" i="6"/>
  <c r="IM98" i="6"/>
  <c r="IM88" i="6"/>
  <c r="HV71" i="6"/>
  <c r="HV74" i="6"/>
  <c r="IM105" i="6"/>
  <c r="IM83" i="6"/>
  <c r="IM104" i="6"/>
  <c r="HV79" i="6"/>
  <c r="HV98" i="6"/>
  <c r="HV95" i="6"/>
  <c r="HV99" i="6"/>
  <c r="HV91" i="6"/>
  <c r="HV70" i="6"/>
  <c r="HV80" i="6"/>
  <c r="HV86" i="6"/>
  <c r="HV96" i="6"/>
  <c r="HV102" i="6"/>
  <c r="HV90" i="6"/>
  <c r="HV97" i="6"/>
  <c r="HV216" i="6"/>
  <c r="HV215" i="6"/>
  <c r="HV214" i="6"/>
  <c r="HV228" i="6"/>
  <c r="HV219" i="6"/>
  <c r="HV227" i="6"/>
  <c r="HV226" i="6"/>
  <c r="HV225" i="6"/>
  <c r="HV224" i="6"/>
  <c r="HV223" i="6"/>
  <c r="HV217" i="6"/>
  <c r="HV222" i="6"/>
  <c r="HV220" i="6"/>
  <c r="HV221" i="6"/>
  <c r="HV218" i="6"/>
  <c r="HV120" i="6"/>
  <c r="HV184" i="6"/>
  <c r="HV148" i="6"/>
  <c r="HV179" i="6"/>
  <c r="HV145" i="6"/>
  <c r="HV206" i="6"/>
  <c r="HV125" i="6"/>
  <c r="HV202" i="6"/>
  <c r="HV178" i="6"/>
  <c r="HV146" i="6"/>
  <c r="HV211" i="6"/>
  <c r="HV161" i="6"/>
  <c r="HV121" i="6"/>
  <c r="HV168" i="6"/>
  <c r="HV155" i="6"/>
  <c r="HV163" i="6"/>
  <c r="HV153" i="6"/>
  <c r="HV174" i="6"/>
  <c r="HV156" i="6"/>
  <c r="HV142" i="6"/>
  <c r="HV172" i="6"/>
  <c r="HV190" i="6"/>
  <c r="HV159" i="6"/>
  <c r="HV195" i="6"/>
  <c r="HV119" i="6"/>
  <c r="HV152" i="6"/>
  <c r="HV213" i="6"/>
  <c r="HV147" i="6"/>
  <c r="HV208" i="6"/>
  <c r="HV185" i="6"/>
  <c r="HV160" i="6"/>
  <c r="HV124" i="6"/>
  <c r="HV134" i="6"/>
  <c r="HV113" i="6"/>
  <c r="HV136" i="6"/>
  <c r="HV197" i="6"/>
  <c r="HV131" i="6"/>
  <c r="HV192" i="6"/>
  <c r="HV186" i="6"/>
  <c r="HV188" i="6"/>
  <c r="HV177" i="6"/>
  <c r="HV118" i="6"/>
  <c r="HV129" i="6"/>
  <c r="HV181" i="6"/>
  <c r="HV130" i="6"/>
  <c r="HV176" i="6"/>
  <c r="HV203" i="6"/>
  <c r="HV204" i="6"/>
  <c r="HV193" i="6"/>
  <c r="HV117" i="6"/>
  <c r="HV199" i="6"/>
  <c r="HV165" i="6"/>
  <c r="HV201" i="6"/>
  <c r="HV170" i="6"/>
  <c r="HV175" i="6"/>
  <c r="HV141" i="6"/>
  <c r="HV115" i="6"/>
  <c r="HV183" i="6"/>
  <c r="HV149" i="6"/>
  <c r="HV210" i="6"/>
  <c r="HV144" i="6"/>
  <c r="HV158" i="6"/>
  <c r="HV154" i="6"/>
  <c r="HV126" i="6"/>
  <c r="HV137" i="6"/>
  <c r="HV189" i="6"/>
  <c r="HV200" i="6"/>
  <c r="HV116" i="6"/>
  <c r="HV167" i="6"/>
  <c r="HV133" i="6"/>
  <c r="HV194" i="6"/>
  <c r="HV128" i="6"/>
  <c r="HV138" i="6"/>
  <c r="HV205" i="6"/>
  <c r="HV127" i="6"/>
  <c r="HV114" i="6"/>
  <c r="HV151" i="6"/>
  <c r="HV132" i="6"/>
  <c r="HV140" i="6"/>
  <c r="HV122" i="6"/>
  <c r="HV123" i="6"/>
  <c r="HV135" i="6"/>
  <c r="HV139" i="6"/>
  <c r="HV162" i="6"/>
  <c r="HV169" i="6"/>
  <c r="HV150" i="6"/>
  <c r="HV112" i="6"/>
  <c r="HV187" i="6"/>
  <c r="HV212" i="6"/>
  <c r="HV207" i="6"/>
  <c r="HV157" i="6"/>
  <c r="HV111" i="6"/>
  <c r="HV198" i="6"/>
  <c r="HV196" i="6"/>
  <c r="HV171" i="6"/>
  <c r="HV191" i="6"/>
  <c r="HV110" i="6"/>
  <c r="HV182" i="6"/>
  <c r="HV180" i="6"/>
  <c r="HV209" i="6"/>
  <c r="HV143" i="6"/>
  <c r="HV109" i="6"/>
  <c r="HV166" i="6"/>
  <c r="HV164" i="6"/>
  <c r="HV173" i="6"/>
  <c r="HV106" i="6"/>
  <c r="HV84" i="6"/>
  <c r="HV75" i="6"/>
  <c r="HV107" i="6"/>
  <c r="HV100" i="6"/>
  <c r="HV83" i="6"/>
  <c r="HV77" i="6"/>
  <c r="HV73" i="6"/>
  <c r="HV103" i="6"/>
  <c r="HV93" i="6"/>
  <c r="HV82" i="6"/>
  <c r="HV72" i="6"/>
  <c r="HV78" i="6"/>
  <c r="HV69" i="6"/>
  <c r="HV88" i="6"/>
  <c r="HV89" i="6"/>
  <c r="HV85" i="6"/>
  <c r="HV104" i="6"/>
  <c r="HE77" i="6"/>
  <c r="HE216" i="6"/>
  <c r="HE215" i="6"/>
  <c r="HE214" i="6"/>
  <c r="HE228" i="6"/>
  <c r="HE227" i="6"/>
  <c r="HE226" i="6"/>
  <c r="HE225" i="6"/>
  <c r="HE224" i="6"/>
  <c r="HE223" i="6"/>
  <c r="HE218" i="6"/>
  <c r="HE222" i="6"/>
  <c r="HE221" i="6"/>
  <c r="HE220" i="6"/>
  <c r="HE219" i="6"/>
  <c r="HE217" i="6"/>
  <c r="HE120" i="6"/>
  <c r="HE184" i="6"/>
  <c r="HE197" i="6"/>
  <c r="HE137" i="6"/>
  <c r="HE161" i="6"/>
  <c r="HE175" i="6"/>
  <c r="HE169" i="6"/>
  <c r="HE118" i="6"/>
  <c r="HE168" i="6"/>
  <c r="HE181" i="6"/>
  <c r="HE211" i="6"/>
  <c r="HE145" i="6"/>
  <c r="HE159" i="6"/>
  <c r="HE202" i="6"/>
  <c r="HE156" i="6"/>
  <c r="HE123" i="6"/>
  <c r="HE114" i="6"/>
  <c r="HE152" i="6"/>
  <c r="HE165" i="6"/>
  <c r="HE195" i="6"/>
  <c r="HE129" i="6"/>
  <c r="HE143" i="6"/>
  <c r="HE201" i="6"/>
  <c r="HE126" i="6"/>
  <c r="HE172" i="6"/>
  <c r="HE117" i="6"/>
  <c r="HE136" i="6"/>
  <c r="HE149" i="6"/>
  <c r="HE179" i="6"/>
  <c r="HE125" i="6"/>
  <c r="HE127" i="6"/>
  <c r="HE151" i="6"/>
  <c r="HE155" i="6"/>
  <c r="HE209" i="6"/>
  <c r="HE191" i="6"/>
  <c r="HE116" i="6"/>
  <c r="HE199" i="6"/>
  <c r="HE133" i="6"/>
  <c r="HE163" i="6"/>
  <c r="HE153" i="6"/>
  <c r="HE190" i="6"/>
  <c r="HE203" i="6"/>
  <c r="HE171" i="6"/>
  <c r="HE205" i="6"/>
  <c r="HE207" i="6"/>
  <c r="HE115" i="6"/>
  <c r="HE167" i="6"/>
  <c r="HE130" i="6"/>
  <c r="HE147" i="6"/>
  <c r="HE208" i="6"/>
  <c r="HE158" i="6"/>
  <c r="HE187" i="6"/>
  <c r="HE131" i="6"/>
  <c r="HE192" i="6"/>
  <c r="HE139" i="6"/>
  <c r="HE162" i="6"/>
  <c r="HE193" i="6"/>
  <c r="HE119" i="6"/>
  <c r="HE183" i="6"/>
  <c r="HE188" i="6"/>
  <c r="HE142" i="6"/>
  <c r="HE177" i="6"/>
  <c r="HE113" i="6"/>
  <c r="HE198" i="6"/>
  <c r="HE212" i="6"/>
  <c r="HE146" i="6"/>
  <c r="HE176" i="6"/>
  <c r="HE157" i="6"/>
  <c r="HE138" i="6"/>
  <c r="HE112" i="6"/>
  <c r="HE182" i="6"/>
  <c r="HE196" i="6"/>
  <c r="HE140" i="6"/>
  <c r="HE160" i="6"/>
  <c r="HE204" i="6"/>
  <c r="HE121" i="6"/>
  <c r="HE110" i="6"/>
  <c r="HE166" i="6"/>
  <c r="HE180" i="6"/>
  <c r="HE170" i="6"/>
  <c r="HE144" i="6"/>
  <c r="HE206" i="6"/>
  <c r="HE185" i="6"/>
  <c r="HE109" i="6"/>
  <c r="HE150" i="6"/>
  <c r="HE164" i="6"/>
  <c r="HE210" i="6"/>
  <c r="HE128" i="6"/>
  <c r="HE174" i="6"/>
  <c r="HE194" i="6"/>
  <c r="HE154" i="6"/>
  <c r="HE189" i="6"/>
  <c r="HE173" i="6"/>
  <c r="HE111" i="6"/>
  <c r="HE134" i="6"/>
  <c r="HE148" i="6"/>
  <c r="HE178" i="6"/>
  <c r="HE135" i="6"/>
  <c r="HE122" i="6"/>
  <c r="HE124" i="6"/>
  <c r="HE132" i="6"/>
  <c r="HE141" i="6"/>
  <c r="HE200" i="6"/>
  <c r="HE213" i="6"/>
  <c r="HE186" i="6"/>
  <c r="FW82" i="6"/>
  <c r="HE93" i="6"/>
  <c r="HE83" i="6"/>
  <c r="FW89" i="6"/>
  <c r="HE78" i="6"/>
  <c r="HE99" i="6"/>
  <c r="GN93" i="6"/>
  <c r="HE79" i="6"/>
  <c r="HE82" i="6"/>
  <c r="GN78" i="6"/>
  <c r="HE95" i="6"/>
  <c r="HE84" i="6"/>
  <c r="GN85" i="6"/>
  <c r="HE80" i="6"/>
  <c r="HE100" i="6"/>
  <c r="GN77" i="6"/>
  <c r="HE96" i="6"/>
  <c r="HE69" i="6"/>
  <c r="HE71" i="6"/>
  <c r="HE74" i="6"/>
  <c r="HE85" i="6"/>
  <c r="HE75" i="6"/>
  <c r="HE91" i="6"/>
  <c r="HE101" i="6"/>
  <c r="HE92" i="6"/>
  <c r="HE94" i="6"/>
  <c r="HE70" i="6"/>
  <c r="HE108" i="6"/>
  <c r="HE81" i="6"/>
  <c r="HE86" i="6"/>
  <c r="HE76" i="6"/>
  <c r="HE106" i="6"/>
  <c r="HE97" i="6"/>
  <c r="HE102" i="6"/>
  <c r="HE87" i="6"/>
  <c r="HE89" i="6"/>
  <c r="HE72" i="6"/>
  <c r="HE103" i="6"/>
  <c r="HE73" i="6"/>
  <c r="HE90" i="6"/>
  <c r="HE88" i="6"/>
  <c r="HE107" i="6"/>
  <c r="HE98" i="6"/>
  <c r="HE104" i="6"/>
  <c r="FW100" i="6"/>
  <c r="GN94" i="6"/>
  <c r="GN98" i="6"/>
  <c r="FW85" i="6"/>
  <c r="GN79" i="6"/>
  <c r="GN69" i="6"/>
  <c r="FW101" i="6"/>
  <c r="GN95" i="6"/>
  <c r="GN101" i="6"/>
  <c r="EO79" i="6"/>
  <c r="FW86" i="6"/>
  <c r="GN80" i="6"/>
  <c r="GN70" i="6"/>
  <c r="FF80" i="6"/>
  <c r="FW70" i="6"/>
  <c r="GN81" i="6"/>
  <c r="GN86" i="6"/>
  <c r="FF92" i="6"/>
  <c r="FW71" i="6"/>
  <c r="GN97" i="6"/>
  <c r="GN216" i="6"/>
  <c r="GN215" i="6"/>
  <c r="GN214" i="6"/>
  <c r="GN221" i="6"/>
  <c r="GN228" i="6"/>
  <c r="GN227" i="6"/>
  <c r="GN226" i="6"/>
  <c r="GN225" i="6"/>
  <c r="GN224" i="6"/>
  <c r="GN223" i="6"/>
  <c r="GN222" i="6"/>
  <c r="GN220" i="6"/>
  <c r="GN219" i="6"/>
  <c r="GN218" i="6"/>
  <c r="GN217" i="6"/>
  <c r="GN120" i="6"/>
  <c r="GN184" i="6"/>
  <c r="GN213" i="6"/>
  <c r="GN179" i="6"/>
  <c r="GN145" i="6"/>
  <c r="GN142" i="6"/>
  <c r="GN186" i="6"/>
  <c r="GN163" i="6"/>
  <c r="GN129" i="6"/>
  <c r="GN170" i="6"/>
  <c r="GN154" i="6"/>
  <c r="GN138" i="6"/>
  <c r="GN188" i="6"/>
  <c r="GN123" i="6"/>
  <c r="GN155" i="6"/>
  <c r="GN195" i="6"/>
  <c r="GN119" i="6"/>
  <c r="GN168" i="6"/>
  <c r="GN197" i="6"/>
  <c r="GN172" i="6"/>
  <c r="GN148" i="6"/>
  <c r="GN200" i="6"/>
  <c r="GN118" i="6"/>
  <c r="GN152" i="6"/>
  <c r="GN181" i="6"/>
  <c r="GN147" i="6"/>
  <c r="GN157" i="6"/>
  <c r="GN206" i="6"/>
  <c r="GN185" i="6"/>
  <c r="GN141" i="6"/>
  <c r="GN211" i="6"/>
  <c r="GN112" i="6"/>
  <c r="GN136" i="6"/>
  <c r="GN165" i="6"/>
  <c r="GN131" i="6"/>
  <c r="GN208" i="6"/>
  <c r="GN190" i="6"/>
  <c r="GN169" i="6"/>
  <c r="GN191" i="6"/>
  <c r="GN139" i="6"/>
  <c r="GN109" i="6"/>
  <c r="GN199" i="6"/>
  <c r="GN149" i="6"/>
  <c r="GN173" i="6"/>
  <c r="GN192" i="6"/>
  <c r="GN174" i="6"/>
  <c r="GN201" i="6"/>
  <c r="GN111" i="6"/>
  <c r="GN143" i="6"/>
  <c r="GN117" i="6"/>
  <c r="GN183" i="6"/>
  <c r="GN133" i="6"/>
  <c r="GN210" i="6"/>
  <c r="GN176" i="6"/>
  <c r="GN158" i="6"/>
  <c r="GN153" i="6"/>
  <c r="GN150" i="6"/>
  <c r="GN161" i="6"/>
  <c r="GN116" i="6"/>
  <c r="GN167" i="6"/>
  <c r="GN125" i="6"/>
  <c r="GN194" i="6"/>
  <c r="GN160" i="6"/>
  <c r="GN126" i="6"/>
  <c r="GN182" i="6"/>
  <c r="GN134" i="6"/>
  <c r="GN114" i="6"/>
  <c r="GN151" i="6"/>
  <c r="GN212" i="6"/>
  <c r="GN178" i="6"/>
  <c r="GN144" i="6"/>
  <c r="GN204" i="6"/>
  <c r="GN175" i="6"/>
  <c r="GN177" i="6"/>
  <c r="GN115" i="6"/>
  <c r="GN135" i="6"/>
  <c r="GN196" i="6"/>
  <c r="GN162" i="6"/>
  <c r="GN128" i="6"/>
  <c r="GN137" i="6"/>
  <c r="GN159" i="6"/>
  <c r="GN202" i="6"/>
  <c r="GN113" i="6"/>
  <c r="GN205" i="6"/>
  <c r="GN180" i="6"/>
  <c r="GN146" i="6"/>
  <c r="GN124" i="6"/>
  <c r="GN156" i="6"/>
  <c r="GN130" i="6"/>
  <c r="GN203" i="6"/>
  <c r="GN187" i="6"/>
  <c r="GN193" i="6"/>
  <c r="GN140" i="6"/>
  <c r="GN122" i="6"/>
  <c r="GN198" i="6"/>
  <c r="GN164" i="6"/>
  <c r="GN207" i="6"/>
  <c r="GN189" i="6"/>
  <c r="GN127" i="6"/>
  <c r="GN110" i="6"/>
  <c r="GN166" i="6"/>
  <c r="GN132" i="6"/>
  <c r="GN209" i="6"/>
  <c r="GN171" i="6"/>
  <c r="GN121" i="6"/>
  <c r="FF103" i="6"/>
  <c r="GN73" i="6"/>
  <c r="GN74" i="6"/>
  <c r="GN90" i="6"/>
  <c r="FF82" i="6"/>
  <c r="GN89" i="6"/>
  <c r="GN82" i="6"/>
  <c r="GN71" i="6"/>
  <c r="FW91" i="6"/>
  <c r="GN105" i="6"/>
  <c r="GN83" i="6"/>
  <c r="GN87" i="6"/>
  <c r="FW108" i="6"/>
  <c r="GN75" i="6"/>
  <c r="GN99" i="6"/>
  <c r="GN103" i="6"/>
  <c r="FW79" i="6"/>
  <c r="GN91" i="6"/>
  <c r="GN76" i="6"/>
  <c r="GN92" i="6"/>
  <c r="FW90" i="6"/>
  <c r="GN107" i="6"/>
  <c r="GN84" i="6"/>
  <c r="GN72" i="6"/>
  <c r="FW96" i="6"/>
  <c r="GN108" i="6"/>
  <c r="GN100" i="6"/>
  <c r="GN88" i="6"/>
  <c r="FW81" i="6"/>
  <c r="GN106" i="6"/>
  <c r="GN96" i="6"/>
  <c r="GN104" i="6"/>
  <c r="FF91" i="6"/>
  <c r="FW95" i="6"/>
  <c r="FW69" i="6"/>
  <c r="FF73" i="6"/>
  <c r="FW80" i="6"/>
  <c r="FW92" i="6"/>
  <c r="FF101" i="6"/>
  <c r="FW97" i="6"/>
  <c r="FW105" i="6"/>
  <c r="FF70" i="6"/>
  <c r="FW106" i="6"/>
  <c r="FW76" i="6"/>
  <c r="EO82" i="6"/>
  <c r="FW75" i="6"/>
  <c r="FW107" i="6"/>
  <c r="FW87" i="6"/>
  <c r="EO86" i="6"/>
  <c r="FW73" i="6"/>
  <c r="FW99" i="6"/>
  <c r="FW103" i="6"/>
  <c r="EO80" i="6"/>
  <c r="FW77" i="6"/>
  <c r="FW84" i="6"/>
  <c r="FW216" i="6"/>
  <c r="FW215" i="6"/>
  <c r="FW214" i="6"/>
  <c r="FW218" i="6"/>
  <c r="FW228" i="6"/>
  <c r="FW227" i="6"/>
  <c r="FW226" i="6"/>
  <c r="FW225" i="6"/>
  <c r="FW217" i="6"/>
  <c r="FW224" i="6"/>
  <c r="FW223" i="6"/>
  <c r="FW222" i="6"/>
  <c r="FW220" i="6"/>
  <c r="FW219" i="6"/>
  <c r="FW221" i="6"/>
  <c r="FW200" i="6"/>
  <c r="FW150" i="6"/>
  <c r="FW147" i="6"/>
  <c r="FW177" i="6"/>
  <c r="FW159" i="6"/>
  <c r="FW140" i="6"/>
  <c r="FW117" i="6"/>
  <c r="FW127" i="6"/>
  <c r="FW144" i="6"/>
  <c r="FW111" i="6"/>
  <c r="FW154" i="6"/>
  <c r="FW194" i="6"/>
  <c r="FW164" i="6"/>
  <c r="FW191" i="6"/>
  <c r="FW184" i="6"/>
  <c r="FW213" i="6"/>
  <c r="FW130" i="6"/>
  <c r="FW161" i="6"/>
  <c r="FW143" i="6"/>
  <c r="FW185" i="6"/>
  <c r="FW115" i="6"/>
  <c r="FW170" i="6"/>
  <c r="FW205" i="6"/>
  <c r="FW113" i="6"/>
  <c r="FW112" i="6"/>
  <c r="FW131" i="6"/>
  <c r="FW183" i="6"/>
  <c r="FW139" i="6"/>
  <c r="FW207" i="6"/>
  <c r="FW168" i="6"/>
  <c r="FW197" i="6"/>
  <c r="FW145" i="6"/>
  <c r="FW116" i="6"/>
  <c r="FW125" i="6"/>
  <c r="FW133" i="6"/>
  <c r="FW142" i="6"/>
  <c r="FW176" i="6"/>
  <c r="FW172" i="6"/>
  <c r="FW148" i="6"/>
  <c r="FW152" i="6"/>
  <c r="FW181" i="6"/>
  <c r="FW211" i="6"/>
  <c r="FW129" i="6"/>
  <c r="FW206" i="6"/>
  <c r="FW173" i="6"/>
  <c r="FW186" i="6"/>
  <c r="FW203" i="6"/>
  <c r="FW169" i="6"/>
  <c r="FW136" i="6"/>
  <c r="FW165" i="6"/>
  <c r="FW195" i="6"/>
  <c r="FW190" i="6"/>
  <c r="FW109" i="6"/>
  <c r="FW118" i="6"/>
  <c r="FW198" i="6"/>
  <c r="FW149" i="6"/>
  <c r="FW179" i="6"/>
  <c r="FW171" i="6"/>
  <c r="FW158" i="6"/>
  <c r="FW188" i="6"/>
  <c r="FW208" i="6"/>
  <c r="FW189" i="6"/>
  <c r="FW209" i="6"/>
  <c r="FW199" i="6"/>
  <c r="FW163" i="6"/>
  <c r="FW210" i="6"/>
  <c r="FW192" i="6"/>
  <c r="FW126" i="6"/>
  <c r="FW137" i="6"/>
  <c r="FW110" i="6"/>
  <c r="FW122" i="6"/>
  <c r="FW119" i="6"/>
  <c r="FW167" i="6"/>
  <c r="FW153" i="6"/>
  <c r="FW178" i="6"/>
  <c r="FW160" i="6"/>
  <c r="FW157" i="6"/>
  <c r="FW138" i="6"/>
  <c r="FW146" i="6"/>
  <c r="FW174" i="6"/>
  <c r="FW151" i="6"/>
  <c r="FW212" i="6"/>
  <c r="FW162" i="6"/>
  <c r="FW128" i="6"/>
  <c r="FW141" i="6"/>
  <c r="FW120" i="6"/>
  <c r="FW135" i="6"/>
  <c r="FW196" i="6"/>
  <c r="FW187" i="6"/>
  <c r="FW124" i="6"/>
  <c r="FW166" i="6"/>
  <c r="FW180" i="6"/>
  <c r="FW155" i="6"/>
  <c r="FW201" i="6"/>
  <c r="FW156" i="6"/>
  <c r="FW114" i="6"/>
  <c r="FW134" i="6"/>
  <c r="FW123" i="6"/>
  <c r="FW182" i="6"/>
  <c r="FW132" i="6"/>
  <c r="FW193" i="6"/>
  <c r="FW175" i="6"/>
  <c r="FW204" i="6"/>
  <c r="FW121" i="6"/>
  <c r="FW202" i="6"/>
  <c r="FF74" i="6"/>
  <c r="FW93" i="6"/>
  <c r="FW74" i="6"/>
  <c r="FW72" i="6"/>
  <c r="FF95" i="6"/>
  <c r="FW78" i="6"/>
  <c r="FW98" i="6"/>
  <c r="FW88" i="6"/>
  <c r="FF75" i="6"/>
  <c r="FW94" i="6"/>
  <c r="FW83" i="6"/>
  <c r="FW104" i="6"/>
  <c r="EO91" i="6"/>
  <c r="FF79" i="6"/>
  <c r="FF85" i="6"/>
  <c r="EO100" i="6"/>
  <c r="FF76" i="6"/>
  <c r="FF97" i="6"/>
  <c r="EO71" i="6"/>
  <c r="FF96" i="6"/>
  <c r="FF83" i="6"/>
  <c r="EO105" i="6"/>
  <c r="FF106" i="6"/>
  <c r="FF216" i="6"/>
  <c r="FF215" i="6"/>
  <c r="FF214" i="6"/>
  <c r="FF217" i="6"/>
  <c r="FF228" i="6"/>
  <c r="FF227" i="6"/>
  <c r="FF226" i="6"/>
  <c r="FF225" i="6"/>
  <c r="FF224" i="6"/>
  <c r="FF223" i="6"/>
  <c r="FF222" i="6"/>
  <c r="FF220" i="6"/>
  <c r="FF218" i="6"/>
  <c r="FF221" i="6"/>
  <c r="FF219" i="6"/>
  <c r="FF200" i="6"/>
  <c r="FF213" i="6"/>
  <c r="FF212" i="6"/>
  <c r="FF209" i="6"/>
  <c r="FF175" i="6"/>
  <c r="FF201" i="6"/>
  <c r="FF123" i="6"/>
  <c r="FF127" i="6"/>
  <c r="FF112" i="6"/>
  <c r="FF110" i="6"/>
  <c r="FF138" i="6"/>
  <c r="FF194" i="6"/>
  <c r="FF189" i="6"/>
  <c r="FF141" i="6"/>
  <c r="FF114" i="6"/>
  <c r="FF184" i="6"/>
  <c r="FF181" i="6"/>
  <c r="FF196" i="6"/>
  <c r="FF193" i="6"/>
  <c r="FF159" i="6"/>
  <c r="FF153" i="6"/>
  <c r="FF116" i="6"/>
  <c r="FF113" i="6"/>
  <c r="FF129" i="6"/>
  <c r="FF135" i="6"/>
  <c r="FF158" i="6"/>
  <c r="FF208" i="6"/>
  <c r="FF121" i="6"/>
  <c r="FF128" i="6"/>
  <c r="FF207" i="6"/>
  <c r="FF168" i="6"/>
  <c r="FF147" i="6"/>
  <c r="FF180" i="6"/>
  <c r="FF177" i="6"/>
  <c r="FF143" i="6"/>
  <c r="FF157" i="6"/>
  <c r="FF115" i="6"/>
  <c r="FF206" i="6"/>
  <c r="FF203" i="6"/>
  <c r="FF195" i="6"/>
  <c r="FF150" i="6"/>
  <c r="FF155" i="6"/>
  <c r="FF130" i="6"/>
  <c r="FF125" i="6"/>
  <c r="FF152" i="6"/>
  <c r="FF124" i="6"/>
  <c r="FF164" i="6"/>
  <c r="FF161" i="6"/>
  <c r="FF156" i="6"/>
  <c r="FF190" i="6"/>
  <c r="FF171" i="6"/>
  <c r="FF160" i="6"/>
  <c r="FF172" i="6"/>
  <c r="FF136" i="6"/>
  <c r="FF186" i="6"/>
  <c r="FF148" i="6"/>
  <c r="FF145" i="6"/>
  <c r="FF202" i="6"/>
  <c r="FF166" i="6"/>
  <c r="FF134" i="6"/>
  <c r="FF178" i="6"/>
  <c r="FF183" i="6"/>
  <c r="FF198" i="6"/>
  <c r="FF132" i="6"/>
  <c r="FF111" i="6"/>
  <c r="FF142" i="6"/>
  <c r="FF199" i="6"/>
  <c r="FF167" i="6"/>
  <c r="FF182" i="6"/>
  <c r="FF211" i="6"/>
  <c r="FF188" i="6"/>
  <c r="FF174" i="6"/>
  <c r="FF187" i="6"/>
  <c r="FF109" i="6"/>
  <c r="FF119" i="6"/>
  <c r="FF165" i="6"/>
  <c r="FF197" i="6"/>
  <c r="FF140" i="6"/>
  <c r="FF192" i="6"/>
  <c r="FF126" i="6"/>
  <c r="FF137" i="6"/>
  <c r="FF169" i="6"/>
  <c r="FF149" i="6"/>
  <c r="FF133" i="6"/>
  <c r="FF154" i="6"/>
  <c r="FF176" i="6"/>
  <c r="FF205" i="6"/>
  <c r="FF120" i="6"/>
  <c r="FF179" i="6"/>
  <c r="FF163" i="6"/>
  <c r="FF131" i="6"/>
  <c r="FF117" i="6"/>
  <c r="FF210" i="6"/>
  <c r="FF162" i="6"/>
  <c r="FF185" i="6"/>
  <c r="FF144" i="6"/>
  <c r="FF173" i="6"/>
  <c r="FF118" i="6"/>
  <c r="FF204" i="6"/>
  <c r="FF151" i="6"/>
  <c r="FF146" i="6"/>
  <c r="FF170" i="6"/>
  <c r="FF191" i="6"/>
  <c r="FF139" i="6"/>
  <c r="FF122" i="6"/>
  <c r="FF89" i="6"/>
  <c r="FF98" i="6"/>
  <c r="FF86" i="6"/>
  <c r="FF90" i="6"/>
  <c r="FF105" i="6"/>
  <c r="FF102" i="6"/>
  <c r="FF107" i="6"/>
  <c r="FF81" i="6"/>
  <c r="FF71" i="6"/>
  <c r="FF77" i="6"/>
  <c r="FF84" i="6"/>
  <c r="FF87" i="6"/>
  <c r="FF93" i="6"/>
  <c r="FF100" i="6"/>
  <c r="FF72" i="6"/>
  <c r="DX94" i="6"/>
  <c r="FF78" i="6"/>
  <c r="FF108" i="6"/>
  <c r="FF88" i="6"/>
  <c r="DX83" i="6"/>
  <c r="FF94" i="6"/>
  <c r="FF99" i="6"/>
  <c r="FF104" i="6"/>
  <c r="DX99" i="6"/>
  <c r="EO96" i="6"/>
  <c r="EO87" i="6"/>
  <c r="DX96" i="6"/>
  <c r="EO97" i="6"/>
  <c r="EO103" i="6"/>
  <c r="DX84" i="6"/>
  <c r="DX70" i="6"/>
  <c r="EO99" i="6"/>
  <c r="EO75" i="6"/>
  <c r="DX107" i="6"/>
  <c r="EO84" i="6"/>
  <c r="EO95" i="6"/>
  <c r="EO74" i="6"/>
  <c r="EO73" i="6"/>
  <c r="EO98" i="6"/>
  <c r="EO90" i="6"/>
  <c r="EO92" i="6"/>
  <c r="EO83" i="6"/>
  <c r="DG96" i="6"/>
  <c r="EO106" i="6"/>
  <c r="EO93" i="6"/>
  <c r="EO69" i="6"/>
  <c r="DG99" i="6"/>
  <c r="EO107" i="6"/>
  <c r="EO101" i="6"/>
  <c r="EO70" i="6"/>
  <c r="DG100" i="6"/>
  <c r="EO76" i="6"/>
  <c r="EO78" i="6"/>
  <c r="EO102" i="6"/>
  <c r="DX73" i="6"/>
  <c r="EO89" i="6"/>
  <c r="EO94" i="6"/>
  <c r="EO72" i="6"/>
  <c r="DX98" i="6"/>
  <c r="DX77" i="6"/>
  <c r="EO108" i="6"/>
  <c r="EO81" i="6"/>
  <c r="EO216" i="6"/>
  <c r="EO214" i="6"/>
  <c r="EO217" i="6"/>
  <c r="EO215" i="6"/>
  <c r="EO226" i="6"/>
  <c r="EO222" i="6"/>
  <c r="EO220" i="6"/>
  <c r="EO228" i="6"/>
  <c r="EO219" i="6"/>
  <c r="EO227" i="6"/>
  <c r="EO225" i="6"/>
  <c r="EO224" i="6"/>
  <c r="EO223" i="6"/>
  <c r="EO221" i="6"/>
  <c r="EO218" i="6"/>
  <c r="EO200" i="6"/>
  <c r="EO171" i="6"/>
  <c r="EO124" i="6"/>
  <c r="EO211" i="6"/>
  <c r="EO209" i="6"/>
  <c r="EO173" i="6"/>
  <c r="EO115" i="6"/>
  <c r="EO170" i="6"/>
  <c r="EO178" i="6"/>
  <c r="EO144" i="6"/>
  <c r="EO184" i="6"/>
  <c r="EO199" i="6"/>
  <c r="EO153" i="6"/>
  <c r="EO195" i="6"/>
  <c r="EO190" i="6"/>
  <c r="EO157" i="6"/>
  <c r="EO111" i="6"/>
  <c r="EO125" i="6"/>
  <c r="EO110" i="6"/>
  <c r="EO137" i="6"/>
  <c r="EO213" i="6"/>
  <c r="EO174" i="6"/>
  <c r="EO158" i="6"/>
  <c r="EO119" i="6"/>
  <c r="EO114" i="6"/>
  <c r="EO168" i="6"/>
  <c r="EO183" i="6"/>
  <c r="EO181" i="6"/>
  <c r="EO163" i="6"/>
  <c r="EO172" i="6"/>
  <c r="EO141" i="6"/>
  <c r="EO121" i="6"/>
  <c r="EO116" i="6"/>
  <c r="EO113" i="6"/>
  <c r="EO160" i="6"/>
  <c r="EO161" i="6"/>
  <c r="EO123" i="6"/>
  <c r="EO154" i="6"/>
  <c r="EO128" i="6"/>
  <c r="EO152" i="6"/>
  <c r="EO167" i="6"/>
  <c r="EO162" i="6"/>
  <c r="EO194" i="6"/>
  <c r="EO185" i="6"/>
  <c r="EO201" i="6"/>
  <c r="EO186" i="6"/>
  <c r="EO179" i="6"/>
  <c r="EO122" i="6"/>
  <c r="EO136" i="6"/>
  <c r="EO151" i="6"/>
  <c r="EO145" i="6"/>
  <c r="EO206" i="6"/>
  <c r="EO208" i="6"/>
  <c r="EO202" i="6"/>
  <c r="EO112" i="6"/>
  <c r="EO197" i="6"/>
  <c r="EO143" i="6"/>
  <c r="EO166" i="6"/>
  <c r="EO135" i="6"/>
  <c r="EO142" i="6"/>
  <c r="EO156" i="6"/>
  <c r="EO192" i="6"/>
  <c r="EO155" i="6"/>
  <c r="EO182" i="6"/>
  <c r="EO134" i="6"/>
  <c r="EO177" i="6"/>
  <c r="EO150" i="6"/>
  <c r="EO198" i="6"/>
  <c r="EO203" i="6"/>
  <c r="EO140" i="6"/>
  <c r="EO165" i="6"/>
  <c r="EO149" i="6"/>
  <c r="EO187" i="6"/>
  <c r="EO129" i="6"/>
  <c r="EO207" i="6"/>
  <c r="EO138" i="6"/>
  <c r="EO175" i="6"/>
  <c r="EO148" i="6"/>
  <c r="EO133" i="6"/>
  <c r="EO131" i="6"/>
  <c r="EO212" i="6"/>
  <c r="EO126" i="6"/>
  <c r="EO191" i="6"/>
  <c r="EO120" i="6"/>
  <c r="EO147" i="6"/>
  <c r="EO146" i="6"/>
  <c r="EO196" i="6"/>
  <c r="EO188" i="6"/>
  <c r="EO164" i="6"/>
  <c r="EO127" i="6"/>
  <c r="EO210" i="6"/>
  <c r="EO193" i="6"/>
  <c r="EO180" i="6"/>
  <c r="EO139" i="6"/>
  <c r="EO159" i="6"/>
  <c r="EO117" i="6"/>
  <c r="EO130" i="6"/>
  <c r="EO205" i="6"/>
  <c r="EO176" i="6"/>
  <c r="EO204" i="6"/>
  <c r="EO132" i="6"/>
  <c r="EO169" i="6"/>
  <c r="EO189" i="6"/>
  <c r="EO118" i="6"/>
  <c r="EO109" i="6"/>
  <c r="DX93" i="6"/>
  <c r="EO77" i="6"/>
  <c r="EO85" i="6"/>
  <c r="EO104" i="6"/>
  <c r="DX108" i="6"/>
  <c r="DX79" i="6"/>
  <c r="DG83" i="6"/>
  <c r="DX78" i="6"/>
  <c r="DX69" i="6"/>
  <c r="DG78" i="6"/>
  <c r="DX80" i="6"/>
  <c r="DX87" i="6"/>
  <c r="DG84" i="6"/>
  <c r="DX81" i="6"/>
  <c r="DX90" i="6"/>
  <c r="DX89" i="6"/>
  <c r="DX91" i="6"/>
  <c r="DX101" i="6"/>
  <c r="DX105" i="6"/>
  <c r="DX95" i="6"/>
  <c r="DX102" i="6"/>
  <c r="DX75" i="6"/>
  <c r="DX82" i="6"/>
  <c r="DX71" i="6"/>
  <c r="DX74" i="6"/>
  <c r="DX97" i="6"/>
  <c r="DX103" i="6"/>
  <c r="DX106" i="6"/>
  <c r="DX100" i="6"/>
  <c r="DX72" i="6"/>
  <c r="DX76" i="6"/>
  <c r="DX85" i="6"/>
  <c r="DX216" i="6"/>
  <c r="DX215" i="6"/>
  <c r="DX214" i="6"/>
  <c r="DX228" i="6"/>
  <c r="DX227" i="6"/>
  <c r="DX226" i="6"/>
  <c r="DX225" i="6"/>
  <c r="DX224" i="6"/>
  <c r="DX223" i="6"/>
  <c r="DX222" i="6"/>
  <c r="DX221" i="6"/>
  <c r="DX218" i="6"/>
  <c r="DX220" i="6"/>
  <c r="DX219" i="6"/>
  <c r="DX217" i="6"/>
  <c r="DX200" i="6"/>
  <c r="DX127" i="6"/>
  <c r="DX181" i="6"/>
  <c r="DX130" i="6"/>
  <c r="DX202" i="6"/>
  <c r="DX203" i="6"/>
  <c r="DX111" i="6"/>
  <c r="DX115" i="6"/>
  <c r="DX142" i="6"/>
  <c r="DX110" i="6"/>
  <c r="DX169" i="6"/>
  <c r="DX182" i="6"/>
  <c r="DX121" i="6"/>
  <c r="DX213" i="6"/>
  <c r="DX184" i="6"/>
  <c r="DX186" i="6"/>
  <c r="DX165" i="6"/>
  <c r="DX187" i="6"/>
  <c r="DX206" i="6"/>
  <c r="DX204" i="6"/>
  <c r="DX113" i="6"/>
  <c r="DX122" i="6"/>
  <c r="DX124" i="6"/>
  <c r="DX138" i="6"/>
  <c r="DX112" i="6"/>
  <c r="DX135" i="6"/>
  <c r="DX109" i="6"/>
  <c r="DX153" i="6"/>
  <c r="DX170" i="6"/>
  <c r="DX139" i="6"/>
  <c r="DX168" i="6"/>
  <c r="DX183" i="6"/>
  <c r="DX133" i="6"/>
  <c r="DX209" i="6"/>
  <c r="DX190" i="6"/>
  <c r="DX172" i="6"/>
  <c r="DX152" i="6"/>
  <c r="DX151" i="6"/>
  <c r="DX132" i="6"/>
  <c r="DX193" i="6"/>
  <c r="DX174" i="6"/>
  <c r="DX201" i="6"/>
  <c r="DX192" i="6"/>
  <c r="DX154" i="6"/>
  <c r="DX161" i="6"/>
  <c r="DX136" i="6"/>
  <c r="DX150" i="6"/>
  <c r="DX180" i="6"/>
  <c r="DX129" i="6"/>
  <c r="DX158" i="6"/>
  <c r="DX114" i="6"/>
  <c r="DX205" i="6"/>
  <c r="DX179" i="6"/>
  <c r="DX188" i="6"/>
  <c r="DX199" i="6"/>
  <c r="DX196" i="6"/>
  <c r="DX128" i="6"/>
  <c r="DX171" i="6"/>
  <c r="DX195" i="6"/>
  <c r="DX189" i="6"/>
  <c r="DX117" i="6"/>
  <c r="DX167" i="6"/>
  <c r="DX162" i="6"/>
  <c r="DX211" i="6"/>
  <c r="DX208" i="6"/>
  <c r="DX126" i="6"/>
  <c r="DX185" i="6"/>
  <c r="DX145" i="6"/>
  <c r="DX176" i="6"/>
  <c r="DX177" i="6"/>
  <c r="DX134" i="6"/>
  <c r="DX198" i="6"/>
  <c r="DX163" i="6"/>
  <c r="DX160" i="6"/>
  <c r="DX173" i="6"/>
  <c r="DX137" i="6"/>
  <c r="DX119" i="6"/>
  <c r="DX149" i="6"/>
  <c r="DX166" i="6"/>
  <c r="DX147" i="6"/>
  <c r="DX155" i="6"/>
  <c r="DX157" i="6"/>
  <c r="DX120" i="6"/>
  <c r="DX212" i="6"/>
  <c r="DX164" i="6"/>
  <c r="DX131" i="6"/>
  <c r="DX207" i="6"/>
  <c r="DX141" i="6"/>
  <c r="DX175" i="6"/>
  <c r="DX123" i="6"/>
  <c r="DX148" i="6"/>
  <c r="DX146" i="6"/>
  <c r="DX210" i="6"/>
  <c r="DX191" i="6"/>
  <c r="DX125" i="6"/>
  <c r="DX116" i="6"/>
  <c r="DX178" i="6"/>
  <c r="DX156" i="6"/>
  <c r="DX144" i="6"/>
  <c r="DX197" i="6"/>
  <c r="DX194" i="6"/>
  <c r="DX143" i="6"/>
  <c r="DX140" i="6"/>
  <c r="DX118" i="6"/>
  <c r="DX159" i="6"/>
  <c r="DX92" i="6"/>
  <c r="DX86" i="6"/>
  <c r="DX104" i="6"/>
  <c r="CP108" i="6"/>
  <c r="DG108" i="6"/>
  <c r="DG101" i="6"/>
  <c r="CP77" i="6"/>
  <c r="DG105" i="6"/>
  <c r="DG70" i="6"/>
  <c r="CP95" i="6"/>
  <c r="DG73" i="6"/>
  <c r="DG86" i="6"/>
  <c r="CP69" i="6"/>
  <c r="DG93" i="6"/>
  <c r="DG102" i="6"/>
  <c r="CP86" i="6"/>
  <c r="CP78" i="6"/>
  <c r="DG82" i="6"/>
  <c r="DG89" i="6"/>
  <c r="CP79" i="6"/>
  <c r="CP85" i="6"/>
  <c r="DG90" i="6"/>
  <c r="DG77" i="6"/>
  <c r="DG69" i="6"/>
  <c r="DG74" i="6"/>
  <c r="DG95" i="6"/>
  <c r="DG85" i="6"/>
  <c r="DG106" i="6"/>
  <c r="DG81" i="6"/>
  <c r="DG71" i="6"/>
  <c r="BH83" i="6"/>
  <c r="DG75" i="6"/>
  <c r="DG94" i="6"/>
  <c r="DG87" i="6"/>
  <c r="BY108" i="6"/>
  <c r="DG91" i="6"/>
  <c r="DG80" i="6"/>
  <c r="DG103" i="6"/>
  <c r="BY100" i="6"/>
  <c r="DG107" i="6"/>
  <c r="DG97" i="6"/>
  <c r="DG216" i="6"/>
  <c r="DG215" i="6"/>
  <c r="DG214" i="6"/>
  <c r="DG228" i="6"/>
  <c r="DG227" i="6"/>
  <c r="DG226" i="6"/>
  <c r="DG225" i="6"/>
  <c r="DG224" i="6"/>
  <c r="DG223" i="6"/>
  <c r="DG222" i="6"/>
  <c r="DG221" i="6"/>
  <c r="DG220" i="6"/>
  <c r="DG219" i="6"/>
  <c r="DG218" i="6"/>
  <c r="DG217" i="6"/>
  <c r="DG120" i="6"/>
  <c r="DG184" i="6"/>
  <c r="DG198" i="6"/>
  <c r="DG211" i="6"/>
  <c r="DG208" i="6"/>
  <c r="DG189" i="6"/>
  <c r="DG169" i="6"/>
  <c r="DG203" i="6"/>
  <c r="DG141" i="6"/>
  <c r="DG170" i="6"/>
  <c r="DG201" i="6"/>
  <c r="DG197" i="6"/>
  <c r="DG133" i="6"/>
  <c r="DG119" i="6"/>
  <c r="DG168" i="6"/>
  <c r="DG182" i="6"/>
  <c r="DG195" i="6"/>
  <c r="DG192" i="6"/>
  <c r="DG173" i="6"/>
  <c r="DG137" i="6"/>
  <c r="DG157" i="6"/>
  <c r="DG144" i="6"/>
  <c r="DG202" i="6"/>
  <c r="DG159" i="6"/>
  <c r="DG181" i="6"/>
  <c r="DG149" i="6"/>
  <c r="DG117" i="6"/>
  <c r="DG152" i="6"/>
  <c r="DG166" i="6"/>
  <c r="DG179" i="6"/>
  <c r="DG176" i="6"/>
  <c r="DG187" i="6"/>
  <c r="DG151" i="6"/>
  <c r="DG124" i="6"/>
  <c r="DG109" i="6"/>
  <c r="DG136" i="6"/>
  <c r="DG150" i="6"/>
  <c r="DG163" i="6"/>
  <c r="DG139" i="6"/>
  <c r="DG115" i="6"/>
  <c r="DG128" i="6"/>
  <c r="DG112" i="6"/>
  <c r="DG199" i="6"/>
  <c r="DG134" i="6"/>
  <c r="DG147" i="6"/>
  <c r="DG207" i="6"/>
  <c r="DG204" i="6"/>
  <c r="DG121" i="6"/>
  <c r="DG130" i="6"/>
  <c r="DG185" i="6"/>
  <c r="DG118" i="6"/>
  <c r="DG183" i="6"/>
  <c r="DG165" i="6"/>
  <c r="DG131" i="6"/>
  <c r="DG191" i="6"/>
  <c r="DG188" i="6"/>
  <c r="DG194" i="6"/>
  <c r="DG190" i="6"/>
  <c r="DG116" i="6"/>
  <c r="DG167" i="6"/>
  <c r="DG145" i="6"/>
  <c r="DG210" i="6"/>
  <c r="DG175" i="6"/>
  <c r="DG172" i="6"/>
  <c r="DG156" i="6"/>
  <c r="DG206" i="6"/>
  <c r="DG171" i="6"/>
  <c r="DG125" i="6"/>
  <c r="DG205" i="6"/>
  <c r="DG114" i="6"/>
  <c r="DG135" i="6"/>
  <c r="DG213" i="6"/>
  <c r="DG162" i="6"/>
  <c r="DG143" i="6"/>
  <c r="DG140" i="6"/>
  <c r="DG153" i="6"/>
  <c r="DG113" i="6"/>
  <c r="DG110" i="6"/>
  <c r="DG146" i="6"/>
  <c r="DG212" i="6"/>
  <c r="DG178" i="6"/>
  <c r="DG174" i="6"/>
  <c r="DG155" i="6"/>
  <c r="DG142" i="6"/>
  <c r="DG148" i="6"/>
  <c r="DG111" i="6"/>
  <c r="DG161" i="6"/>
  <c r="DG196" i="6"/>
  <c r="DG209" i="6"/>
  <c r="DG158" i="6"/>
  <c r="DG186" i="6"/>
  <c r="DG123" i="6"/>
  <c r="DG160" i="6"/>
  <c r="DG180" i="6"/>
  <c r="DG193" i="6"/>
  <c r="DG154" i="6"/>
  <c r="DG200" i="6"/>
  <c r="DG129" i="6"/>
  <c r="DG122" i="6"/>
  <c r="DG127" i="6"/>
  <c r="DG164" i="6"/>
  <c r="DG177" i="6"/>
  <c r="DG126" i="6"/>
  <c r="DG138" i="6"/>
  <c r="DG132" i="6"/>
  <c r="CP91" i="6"/>
  <c r="DG76" i="6"/>
  <c r="DG98" i="6"/>
  <c r="DG88" i="6"/>
  <c r="CP107" i="6"/>
  <c r="DG92" i="6"/>
  <c r="DG79" i="6"/>
  <c r="DG104" i="6"/>
  <c r="AQ77" i="6"/>
  <c r="CP76" i="6"/>
  <c r="CP99" i="6"/>
  <c r="BH108" i="6"/>
  <c r="CP92" i="6"/>
  <c r="CP87" i="6"/>
  <c r="BY89" i="6"/>
  <c r="CP93" i="6"/>
  <c r="CP83" i="6"/>
  <c r="CP94" i="6"/>
  <c r="CP80" i="6"/>
  <c r="CP101" i="6"/>
  <c r="CP74" i="6"/>
  <c r="CP96" i="6"/>
  <c r="CP70" i="6"/>
  <c r="CP73" i="6"/>
  <c r="CP81" i="6"/>
  <c r="CP216" i="6"/>
  <c r="CP215" i="6"/>
  <c r="CP222" i="6"/>
  <c r="CP214" i="6"/>
  <c r="CP228" i="6"/>
  <c r="CP226" i="6"/>
  <c r="CP227" i="6"/>
  <c r="CP225" i="6"/>
  <c r="CP224" i="6"/>
  <c r="CP223" i="6"/>
  <c r="CP221" i="6"/>
  <c r="CP220" i="6"/>
  <c r="CP219" i="6"/>
  <c r="CP218" i="6"/>
  <c r="CP217" i="6"/>
  <c r="CP200" i="6"/>
  <c r="CP167" i="6"/>
  <c r="CP212" i="6"/>
  <c r="CP193" i="6"/>
  <c r="CP173" i="6"/>
  <c r="CP186" i="6"/>
  <c r="CP110" i="6"/>
  <c r="CP201" i="6"/>
  <c r="CP169" i="6"/>
  <c r="CP126" i="6"/>
  <c r="CP185" i="6"/>
  <c r="CP115" i="6"/>
  <c r="CP202" i="6"/>
  <c r="CP184" i="6"/>
  <c r="CP150" i="6"/>
  <c r="CP196" i="6"/>
  <c r="CP177" i="6"/>
  <c r="CP157" i="6"/>
  <c r="CP154" i="6"/>
  <c r="CP116" i="6"/>
  <c r="CP129" i="6"/>
  <c r="CP153" i="6"/>
  <c r="CP121" i="6"/>
  <c r="CP144" i="6"/>
  <c r="CP139" i="6"/>
  <c r="CP168" i="6"/>
  <c r="CP197" i="6"/>
  <c r="CP180" i="6"/>
  <c r="CP161" i="6"/>
  <c r="CP141" i="6"/>
  <c r="CP138" i="6"/>
  <c r="CP113" i="6"/>
  <c r="CP111" i="6"/>
  <c r="CP112" i="6"/>
  <c r="CP123" i="6"/>
  <c r="CP140" i="6"/>
  <c r="CP187" i="6"/>
  <c r="CP199" i="6"/>
  <c r="CP152" i="6"/>
  <c r="CP149" i="6"/>
  <c r="CP164" i="6"/>
  <c r="CP145" i="6"/>
  <c r="CP125" i="6"/>
  <c r="CP109" i="6"/>
  <c r="CP120" i="6"/>
  <c r="CP117" i="6"/>
  <c r="CP136" i="6"/>
  <c r="CP163" i="6"/>
  <c r="CP148" i="6"/>
  <c r="CP204" i="6"/>
  <c r="CP170" i="6"/>
  <c r="CP171" i="6"/>
  <c r="CP183" i="6"/>
  <c r="CP210" i="6"/>
  <c r="CP132" i="6"/>
  <c r="CP207" i="6"/>
  <c r="CP188" i="6"/>
  <c r="CP122" i="6"/>
  <c r="CP118" i="6"/>
  <c r="CP151" i="6"/>
  <c r="CP191" i="6"/>
  <c r="CP195" i="6"/>
  <c r="CP142" i="6"/>
  <c r="CP172" i="6"/>
  <c r="CP206" i="6"/>
  <c r="CP135" i="6"/>
  <c r="CP182" i="6"/>
  <c r="CP146" i="6"/>
  <c r="CP208" i="6"/>
  <c r="CP156" i="6"/>
  <c r="CP137" i="6"/>
  <c r="CP143" i="6"/>
  <c r="CP198" i="6"/>
  <c r="CP181" i="6"/>
  <c r="CP127" i="6"/>
  <c r="CP192" i="6"/>
  <c r="CP203" i="6"/>
  <c r="CP189" i="6"/>
  <c r="CP166" i="6"/>
  <c r="CP131" i="6"/>
  <c r="CP158" i="6"/>
  <c r="CP176" i="6"/>
  <c r="CP124" i="6"/>
  <c r="CP119" i="6"/>
  <c r="CP134" i="6"/>
  <c r="CP178" i="6"/>
  <c r="CP211" i="6"/>
  <c r="CP160" i="6"/>
  <c r="CP190" i="6"/>
  <c r="CP133" i="6"/>
  <c r="CP159" i="6"/>
  <c r="CP147" i="6"/>
  <c r="CP162" i="6"/>
  <c r="CP179" i="6"/>
  <c r="CP213" i="6"/>
  <c r="CP194" i="6"/>
  <c r="CP128" i="6"/>
  <c r="CP205" i="6"/>
  <c r="CP130" i="6"/>
  <c r="CP165" i="6"/>
  <c r="CP175" i="6"/>
  <c r="CP174" i="6"/>
  <c r="CP155" i="6"/>
  <c r="CP114" i="6"/>
  <c r="CP209" i="6"/>
  <c r="CP89" i="6"/>
  <c r="CP97" i="6"/>
  <c r="CP71" i="6"/>
  <c r="CP105" i="6"/>
  <c r="CP98" i="6"/>
  <c r="CP103" i="6"/>
  <c r="CP90" i="6"/>
  <c r="CP84" i="6"/>
  <c r="CP72" i="6"/>
  <c r="CP106" i="6"/>
  <c r="CP100" i="6"/>
  <c r="CP88" i="6"/>
  <c r="CP75" i="6"/>
  <c r="CP82" i="6"/>
  <c r="CP104" i="6"/>
  <c r="BY73" i="6"/>
  <c r="BY69" i="6"/>
  <c r="BY93" i="6"/>
  <c r="BY101" i="6"/>
  <c r="AQ73" i="6"/>
  <c r="BY96" i="6"/>
  <c r="BY86" i="6"/>
  <c r="AQ95" i="6"/>
  <c r="BY99" i="6"/>
  <c r="BY71" i="6"/>
  <c r="BY95" i="6"/>
  <c r="BY103" i="6"/>
  <c r="BY74" i="6"/>
  <c r="BY97" i="6"/>
  <c r="BY81" i="6"/>
  <c r="BY90" i="6"/>
  <c r="BY105" i="6"/>
  <c r="BY98" i="6"/>
  <c r="BY106" i="6"/>
  <c r="BY78" i="6"/>
  <c r="BY84" i="6"/>
  <c r="BY75" i="6"/>
  <c r="BY77" i="6"/>
  <c r="BY85" i="6"/>
  <c r="BY91" i="6"/>
  <c r="BY94" i="6"/>
  <c r="BY216" i="6"/>
  <c r="BY215" i="6"/>
  <c r="BY226" i="6"/>
  <c r="BY223" i="6"/>
  <c r="BY222" i="6"/>
  <c r="BY214" i="6"/>
  <c r="BY228" i="6"/>
  <c r="BY227" i="6"/>
  <c r="BY225" i="6"/>
  <c r="BY224" i="6"/>
  <c r="BY221" i="6"/>
  <c r="BY220" i="6"/>
  <c r="BY219" i="6"/>
  <c r="BY218" i="6"/>
  <c r="BY217" i="6"/>
  <c r="BY200" i="6"/>
  <c r="BY198" i="6"/>
  <c r="BY213" i="6"/>
  <c r="BY175" i="6"/>
  <c r="BY158" i="6"/>
  <c r="BY155" i="6"/>
  <c r="BY110" i="6"/>
  <c r="BY117" i="6"/>
  <c r="BY138" i="6"/>
  <c r="BY121" i="6"/>
  <c r="BY127" i="6"/>
  <c r="BY123" i="6"/>
  <c r="BY188" i="6"/>
  <c r="BY196" i="6"/>
  <c r="BY163" i="6"/>
  <c r="BY206" i="6"/>
  <c r="BY184" i="6"/>
  <c r="BY166" i="6"/>
  <c r="BY197" i="6"/>
  <c r="BY142" i="6"/>
  <c r="BY205" i="6"/>
  <c r="BY139" i="6"/>
  <c r="BY170" i="6"/>
  <c r="BY111" i="6"/>
  <c r="BY131" i="6"/>
  <c r="BY178" i="6"/>
  <c r="BY154" i="6"/>
  <c r="BY172" i="6"/>
  <c r="BY208" i="6"/>
  <c r="BY168" i="6"/>
  <c r="BY150" i="6"/>
  <c r="BY181" i="6"/>
  <c r="BY146" i="6"/>
  <c r="BY189" i="6"/>
  <c r="BY186" i="6"/>
  <c r="BY116" i="6"/>
  <c r="BY113" i="6"/>
  <c r="BY130" i="6"/>
  <c r="BY109" i="6"/>
  <c r="BY204" i="6"/>
  <c r="BY212" i="6"/>
  <c r="BY182" i="6"/>
  <c r="BY185" i="6"/>
  <c r="BY140" i="6"/>
  <c r="BY114" i="6"/>
  <c r="BY152" i="6"/>
  <c r="BY149" i="6"/>
  <c r="BY165" i="6"/>
  <c r="BY128" i="6"/>
  <c r="BY173" i="6"/>
  <c r="BY141" i="6"/>
  <c r="BY193" i="6"/>
  <c r="BY122" i="6"/>
  <c r="BY164" i="6"/>
  <c r="BY136" i="6"/>
  <c r="BY195" i="6"/>
  <c r="BY211" i="6"/>
  <c r="BY174" i="6"/>
  <c r="BY157" i="6"/>
  <c r="BY169" i="6"/>
  <c r="BY202" i="6"/>
  <c r="BY177" i="6"/>
  <c r="BY112" i="6"/>
  <c r="BY133" i="6"/>
  <c r="BY145" i="6"/>
  <c r="BY194" i="6"/>
  <c r="BY201" i="6"/>
  <c r="BY137" i="6"/>
  <c r="BY179" i="6"/>
  <c r="BY144" i="6"/>
  <c r="BY207" i="6"/>
  <c r="BY209" i="6"/>
  <c r="BY125" i="6"/>
  <c r="BY190" i="6"/>
  <c r="BY161" i="6"/>
  <c r="BY143" i="6"/>
  <c r="BY162" i="6"/>
  <c r="BY153" i="6"/>
  <c r="BY134" i="6"/>
  <c r="BY180" i="6"/>
  <c r="BY126" i="6"/>
  <c r="BY156" i="6"/>
  <c r="BY120" i="6"/>
  <c r="BY199" i="6"/>
  <c r="BY171" i="6"/>
  <c r="BY183" i="6"/>
  <c r="BY210" i="6"/>
  <c r="BY148" i="6"/>
  <c r="BY192" i="6"/>
  <c r="BY124" i="6"/>
  <c r="BY119" i="6"/>
  <c r="BY167" i="6"/>
  <c r="BY129" i="6"/>
  <c r="BY132" i="6"/>
  <c r="BY176" i="6"/>
  <c r="BY203" i="6"/>
  <c r="BY118" i="6"/>
  <c r="BY159" i="6"/>
  <c r="BY151" i="6"/>
  <c r="BY191" i="6"/>
  <c r="BY147" i="6"/>
  <c r="BY160" i="6"/>
  <c r="BY187" i="6"/>
  <c r="BY115" i="6"/>
  <c r="BY135" i="6"/>
  <c r="BY107" i="6"/>
  <c r="BY79" i="6"/>
  <c r="BY72" i="6"/>
  <c r="BY102" i="6"/>
  <c r="BY87" i="6"/>
  <c r="BY76" i="6"/>
  <c r="BY82" i="6"/>
  <c r="BY88" i="6"/>
  <c r="BY80" i="6"/>
  <c r="BY92" i="6"/>
  <c r="BY83" i="6"/>
  <c r="BY104" i="6"/>
  <c r="BH95" i="6"/>
  <c r="BH73" i="6"/>
  <c r="BH216" i="6"/>
  <c r="BH222" i="6"/>
  <c r="BH215" i="6"/>
  <c r="BH227" i="6"/>
  <c r="BH214" i="6"/>
  <c r="BH228" i="6"/>
  <c r="BH226" i="6"/>
  <c r="BH225" i="6"/>
  <c r="BH223" i="6"/>
  <c r="BH224" i="6"/>
  <c r="BH221" i="6"/>
  <c r="BH220" i="6"/>
  <c r="BH219" i="6"/>
  <c r="BH218" i="6"/>
  <c r="BH217" i="6"/>
  <c r="BH120" i="6"/>
  <c r="BH184" i="6"/>
  <c r="BH182" i="6"/>
  <c r="BH147" i="6"/>
  <c r="BH190" i="6"/>
  <c r="BH189" i="6"/>
  <c r="BH186" i="6"/>
  <c r="BH185" i="6"/>
  <c r="BH179" i="6"/>
  <c r="BH137" i="6"/>
  <c r="BH154" i="6"/>
  <c r="BH129" i="6"/>
  <c r="BH115" i="6"/>
  <c r="BH113" i="6"/>
  <c r="BH202" i="6"/>
  <c r="BH117" i="6"/>
  <c r="BH168" i="6"/>
  <c r="BH213" i="6"/>
  <c r="BH162" i="6"/>
  <c r="BH146" i="6"/>
  <c r="BH173" i="6"/>
  <c r="BH170" i="6"/>
  <c r="BH158" i="6"/>
  <c r="BH209" i="6"/>
  <c r="BH193" i="6"/>
  <c r="BH163" i="6"/>
  <c r="BH201" i="6"/>
  <c r="BH161" i="6"/>
  <c r="BH128" i="6"/>
  <c r="BH199" i="6"/>
  <c r="BH114" i="6"/>
  <c r="BH152" i="6"/>
  <c r="BH197" i="6"/>
  <c r="BH143" i="6"/>
  <c r="BH191" i="6"/>
  <c r="BH157" i="6"/>
  <c r="BH138" i="6"/>
  <c r="BH141" i="6"/>
  <c r="BH204" i="6"/>
  <c r="BH188" i="6"/>
  <c r="BH174" i="6"/>
  <c r="BH153" i="6"/>
  <c r="BH180" i="6"/>
  <c r="BH176" i="6"/>
  <c r="BH160" i="6"/>
  <c r="BH112" i="6"/>
  <c r="BH136" i="6"/>
  <c r="BH165" i="6"/>
  <c r="BH142" i="6"/>
  <c r="BH175" i="6"/>
  <c r="BH156" i="6"/>
  <c r="BH124" i="6"/>
  <c r="BH187" i="6"/>
  <c r="BH110" i="6"/>
  <c r="BH166" i="6"/>
  <c r="BH133" i="6"/>
  <c r="BH145" i="6"/>
  <c r="BH169" i="6"/>
  <c r="BH177" i="6"/>
  <c r="BH192" i="6"/>
  <c r="BH148" i="6"/>
  <c r="BH119" i="6"/>
  <c r="BH150" i="6"/>
  <c r="BH172" i="6"/>
  <c r="BH207" i="6"/>
  <c r="BH118" i="6"/>
  <c r="BH149" i="6"/>
  <c r="BH125" i="6"/>
  <c r="BH111" i="6"/>
  <c r="BH131" i="6"/>
  <c r="BH194" i="6"/>
  <c r="BH212" i="6"/>
  <c r="BH206" i="6"/>
  <c r="BH116" i="6"/>
  <c r="BH203" i="6"/>
  <c r="BH121" i="6"/>
  <c r="BH210" i="6"/>
  <c r="BH130" i="6"/>
  <c r="BH196" i="6"/>
  <c r="BH208" i="6"/>
  <c r="BH140" i="6"/>
  <c r="BH164" i="6"/>
  <c r="BH211" i="6"/>
  <c r="BH109" i="6"/>
  <c r="BH183" i="6"/>
  <c r="BH198" i="6"/>
  <c r="BH132" i="6"/>
  <c r="BH144" i="6"/>
  <c r="BH171" i="6"/>
  <c r="BH167" i="6"/>
  <c r="BH134" i="6"/>
  <c r="BH127" i="6"/>
  <c r="BH155" i="6"/>
  <c r="BH135" i="6"/>
  <c r="BH205" i="6"/>
  <c r="BH123" i="6"/>
  <c r="BH195" i="6"/>
  <c r="BH200" i="6"/>
  <c r="BH122" i="6"/>
  <c r="BH151" i="6"/>
  <c r="BH181" i="6"/>
  <c r="BH178" i="6"/>
  <c r="BH126" i="6"/>
  <c r="BH139" i="6"/>
  <c r="BH159" i="6"/>
  <c r="BH99" i="6"/>
  <c r="AQ93" i="6"/>
  <c r="BH105" i="6"/>
  <c r="BH101" i="6"/>
  <c r="AQ94" i="6"/>
  <c r="BH97" i="6"/>
  <c r="BH102" i="6"/>
  <c r="AQ69" i="6"/>
  <c r="BH93" i="6"/>
  <c r="BH71" i="6"/>
  <c r="AQ71" i="6"/>
  <c r="BH96" i="6"/>
  <c r="BH87" i="6"/>
  <c r="BH74" i="6"/>
  <c r="BH84" i="6"/>
  <c r="BH103" i="6"/>
  <c r="BH90" i="6"/>
  <c r="BH100" i="6"/>
  <c r="BH94" i="6"/>
  <c r="BH106" i="6"/>
  <c r="BH77" i="6"/>
  <c r="BH82" i="6"/>
  <c r="BH75" i="6"/>
  <c r="BH89" i="6"/>
  <c r="BH98" i="6"/>
  <c r="BH91" i="6"/>
  <c r="BH80" i="6"/>
  <c r="BH86" i="6"/>
  <c r="BH107" i="6"/>
  <c r="BH81" i="6"/>
  <c r="BH72" i="6"/>
  <c r="BH78" i="6"/>
  <c r="BH76" i="6"/>
  <c r="BH85" i="6"/>
  <c r="BH88" i="6"/>
  <c r="BH70" i="6"/>
  <c r="BH92" i="6"/>
  <c r="BH79" i="6"/>
  <c r="BH104" i="6"/>
  <c r="AQ76" i="6"/>
  <c r="AQ84" i="6"/>
  <c r="AQ92" i="6"/>
  <c r="AQ100" i="6"/>
  <c r="AQ108" i="6"/>
  <c r="AQ79" i="6"/>
  <c r="AQ89" i="6"/>
  <c r="AQ101" i="6"/>
  <c r="Z69" i="6"/>
  <c r="AQ78" i="6"/>
  <c r="AQ216" i="6"/>
  <c r="AQ222" i="6"/>
  <c r="AQ215" i="6"/>
  <c r="AQ214" i="6"/>
  <c r="AQ228" i="6"/>
  <c r="AQ227" i="6"/>
  <c r="AQ226" i="6"/>
  <c r="AQ225" i="6"/>
  <c r="AQ224" i="6"/>
  <c r="AQ223" i="6"/>
  <c r="AQ221" i="6"/>
  <c r="AQ220" i="6"/>
  <c r="AQ219" i="6"/>
  <c r="AQ218" i="6"/>
  <c r="AQ217" i="6"/>
  <c r="AQ120" i="6"/>
  <c r="AQ184" i="6"/>
  <c r="AQ133" i="6"/>
  <c r="AQ147" i="6"/>
  <c r="AQ193" i="6"/>
  <c r="AQ173" i="6"/>
  <c r="AQ139" i="6"/>
  <c r="AQ154" i="6"/>
  <c r="AQ202" i="6"/>
  <c r="AQ170" i="6"/>
  <c r="AQ201" i="6"/>
  <c r="AQ207" i="6"/>
  <c r="AQ112" i="6"/>
  <c r="AQ167" i="6"/>
  <c r="AQ210" i="6"/>
  <c r="AQ119" i="6"/>
  <c r="AQ168" i="6"/>
  <c r="AQ159" i="6"/>
  <c r="AQ162" i="6"/>
  <c r="AQ177" i="6"/>
  <c r="AQ157" i="6"/>
  <c r="AQ186" i="6"/>
  <c r="AQ141" i="6"/>
  <c r="AQ129" i="6"/>
  <c r="AQ153" i="6"/>
  <c r="AQ175" i="6"/>
  <c r="AQ169" i="6"/>
  <c r="AQ174" i="6"/>
  <c r="AQ180" i="6"/>
  <c r="AQ163" i="6"/>
  <c r="AQ118" i="6"/>
  <c r="AQ152" i="6"/>
  <c r="AQ206" i="6"/>
  <c r="AQ158" i="6"/>
  <c r="AQ161" i="6"/>
  <c r="AQ125" i="6"/>
  <c r="AQ204" i="6"/>
  <c r="AQ137" i="6"/>
  <c r="AQ110" i="6"/>
  <c r="AQ117" i="6"/>
  <c r="AQ136" i="6"/>
  <c r="AQ213" i="6"/>
  <c r="AQ211" i="6"/>
  <c r="AQ145" i="6"/>
  <c r="AQ138" i="6"/>
  <c r="AQ192" i="6"/>
  <c r="AQ155" i="6"/>
  <c r="AQ116" i="6"/>
  <c r="AQ182" i="6"/>
  <c r="AQ197" i="6"/>
  <c r="AQ179" i="6"/>
  <c r="AQ185" i="6"/>
  <c r="AQ126" i="6"/>
  <c r="AQ160" i="6"/>
  <c r="AQ209" i="6"/>
  <c r="AQ115" i="6"/>
  <c r="AQ134" i="6"/>
  <c r="AQ181" i="6"/>
  <c r="AQ131" i="6"/>
  <c r="AQ191" i="6"/>
  <c r="AQ208" i="6"/>
  <c r="AQ188" i="6"/>
  <c r="AQ156" i="6"/>
  <c r="AQ189" i="6"/>
  <c r="AQ114" i="6"/>
  <c r="AQ149" i="6"/>
  <c r="AQ165" i="6"/>
  <c r="AQ146" i="6"/>
  <c r="AQ113" i="6"/>
  <c r="AQ183" i="6"/>
  <c r="AQ144" i="6"/>
  <c r="AQ111" i="6"/>
  <c r="AQ199" i="6"/>
  <c r="AQ212" i="6"/>
  <c r="AQ127" i="6"/>
  <c r="AQ176" i="6"/>
  <c r="AQ172" i="6"/>
  <c r="AQ196" i="6"/>
  <c r="AQ140" i="6"/>
  <c r="AQ109" i="6"/>
  <c r="AQ151" i="6"/>
  <c r="AQ164" i="6"/>
  <c r="AQ194" i="6"/>
  <c r="AQ128" i="6"/>
  <c r="AQ124" i="6"/>
  <c r="AQ130" i="6"/>
  <c r="AQ150" i="6"/>
  <c r="AQ121" i="6"/>
  <c r="AQ135" i="6"/>
  <c r="AQ148" i="6"/>
  <c r="AQ178" i="6"/>
  <c r="AQ143" i="6"/>
  <c r="AQ203" i="6"/>
  <c r="AQ123" i="6"/>
  <c r="AQ198" i="6"/>
  <c r="AQ132" i="6"/>
  <c r="AQ190" i="6"/>
  <c r="AQ187" i="6"/>
  <c r="AQ122" i="6"/>
  <c r="AQ166" i="6"/>
  <c r="AQ195" i="6"/>
  <c r="AQ142" i="6"/>
  <c r="AQ205" i="6"/>
  <c r="AQ171" i="6"/>
  <c r="AQ200" i="6"/>
  <c r="AQ80" i="6"/>
  <c r="AQ102" i="6"/>
  <c r="AQ105" i="6"/>
  <c r="AQ96" i="6"/>
  <c r="AQ87" i="6"/>
  <c r="Z73" i="6"/>
  <c r="AQ74" i="6"/>
  <c r="AQ98" i="6"/>
  <c r="AQ103" i="6"/>
  <c r="Z79" i="6"/>
  <c r="AQ90" i="6"/>
  <c r="AQ99" i="6"/>
  <c r="AQ85" i="6"/>
  <c r="Z93" i="6"/>
  <c r="AQ106" i="6"/>
  <c r="AQ81" i="6"/>
  <c r="AQ86" i="6"/>
  <c r="Z71" i="6"/>
  <c r="AQ75" i="6"/>
  <c r="AQ97" i="6"/>
  <c r="AQ72" i="6"/>
  <c r="AQ91" i="6"/>
  <c r="AQ82" i="6"/>
  <c r="AQ88" i="6"/>
  <c r="AQ107" i="6"/>
  <c r="AQ83" i="6"/>
  <c r="AQ104" i="6"/>
  <c r="Z77" i="6"/>
  <c r="Z78" i="6"/>
  <c r="Z70" i="6"/>
  <c r="Z108" i="6"/>
  <c r="Z85" i="6"/>
  <c r="Z94" i="6"/>
  <c r="Z86" i="6"/>
  <c r="Z95" i="6"/>
  <c r="Z216" i="6"/>
  <c r="Z215" i="6"/>
  <c r="Z214" i="6"/>
  <c r="Z223" i="6"/>
  <c r="Z222" i="6"/>
  <c r="Z221" i="6"/>
  <c r="Z228" i="6"/>
  <c r="Z227" i="6"/>
  <c r="Z226" i="6"/>
  <c r="Z225" i="6"/>
  <c r="Z224" i="6"/>
  <c r="Z220" i="6"/>
  <c r="Z219" i="6"/>
  <c r="Z218" i="6"/>
  <c r="Z217" i="6"/>
  <c r="Z200" i="6"/>
  <c r="Z166" i="6"/>
  <c r="Z207" i="6"/>
  <c r="Z146" i="6"/>
  <c r="Z144" i="6"/>
  <c r="Z202" i="6"/>
  <c r="Z115" i="6"/>
  <c r="Z142" i="6"/>
  <c r="Z110" i="6"/>
  <c r="Z185" i="6"/>
  <c r="Z165" i="6"/>
  <c r="Z137" i="6"/>
  <c r="Z126" i="6"/>
  <c r="Z203" i="6"/>
  <c r="Z148" i="6"/>
  <c r="Z184" i="6"/>
  <c r="Z150" i="6"/>
  <c r="Z190" i="6"/>
  <c r="Z130" i="6"/>
  <c r="Z128" i="6"/>
  <c r="Z186" i="6"/>
  <c r="Z116" i="6"/>
  <c r="Z154" i="6"/>
  <c r="Z138" i="6"/>
  <c r="Z112" i="6"/>
  <c r="Z122" i="6"/>
  <c r="Z156" i="6"/>
  <c r="Z159" i="6"/>
  <c r="Z125" i="6"/>
  <c r="Z160" i="6"/>
  <c r="Z168" i="6"/>
  <c r="Z134" i="6"/>
  <c r="Z173" i="6"/>
  <c r="Z141" i="6"/>
  <c r="Z143" i="6"/>
  <c r="Z170" i="6"/>
  <c r="Z113" i="6"/>
  <c r="Z157" i="6"/>
  <c r="Z204" i="6"/>
  <c r="Z123" i="6"/>
  <c r="Z131" i="6"/>
  <c r="Z169" i="6"/>
  <c r="Z120" i="6"/>
  <c r="Z119" i="6"/>
  <c r="Z139" i="6"/>
  <c r="Z152" i="6"/>
  <c r="Z149" i="6"/>
  <c r="Z211" i="6"/>
  <c r="Z209" i="6"/>
  <c r="Z114" i="6"/>
  <c r="Z145" i="6"/>
  <c r="Z121" i="6"/>
  <c r="Z189" i="6"/>
  <c r="Z136" i="6"/>
  <c r="Z132" i="6"/>
  <c r="Z195" i="6"/>
  <c r="Z193" i="6"/>
  <c r="Z201" i="6"/>
  <c r="Z153" i="6"/>
  <c r="Z212" i="6"/>
  <c r="Z199" i="6"/>
  <c r="Z213" i="6"/>
  <c r="Z179" i="6"/>
  <c r="Z177" i="6"/>
  <c r="Z172" i="6"/>
  <c r="Z183" i="6"/>
  <c r="Z182" i="6"/>
  <c r="Z167" i="6"/>
  <c r="Z197" i="6"/>
  <c r="Z163" i="6"/>
  <c r="Z161" i="6"/>
  <c r="Z188" i="6"/>
  <c r="Z175" i="6"/>
  <c r="Z124" i="6"/>
  <c r="Z135" i="6"/>
  <c r="Z181" i="6"/>
  <c r="Z147" i="6"/>
  <c r="Z129" i="6"/>
  <c r="Z151" i="6"/>
  <c r="Z162" i="6"/>
  <c r="Z206" i="6"/>
  <c r="Z133" i="6"/>
  <c r="Z191" i="6"/>
  <c r="Z127" i="6"/>
  <c r="Z140" i="6"/>
  <c r="Z174" i="6"/>
  <c r="Z117" i="6"/>
  <c r="Z158" i="6"/>
  <c r="Z196" i="6"/>
  <c r="Z210" i="6"/>
  <c r="Z208" i="6"/>
  <c r="Z187" i="6"/>
  <c r="Z111" i="6"/>
  <c r="Z176" i="6"/>
  <c r="Z205" i="6"/>
  <c r="Z180" i="6"/>
  <c r="Z194" i="6"/>
  <c r="Z192" i="6"/>
  <c r="Z171" i="6"/>
  <c r="Z118" i="6"/>
  <c r="Z198" i="6"/>
  <c r="Z164" i="6"/>
  <c r="Z178" i="6"/>
  <c r="Z155" i="6"/>
  <c r="Z109" i="6"/>
  <c r="Z105" i="6"/>
  <c r="Z97" i="6"/>
  <c r="Z96" i="6"/>
  <c r="Z89" i="6"/>
  <c r="Z99" i="6"/>
  <c r="Z98" i="6"/>
  <c r="Z74" i="6"/>
  <c r="Z84" i="6"/>
  <c r="Z87" i="6"/>
  <c r="Z90" i="6"/>
  <c r="Z80" i="6"/>
  <c r="Z103" i="6"/>
  <c r="Z106" i="6"/>
  <c r="Z82" i="6"/>
  <c r="Z72" i="6"/>
  <c r="Z75" i="6"/>
  <c r="Z100" i="6"/>
  <c r="Z88" i="6"/>
  <c r="Z91" i="6"/>
  <c r="Z104" i="6"/>
  <c r="Z107" i="6"/>
  <c r="Z101" i="6"/>
  <c r="Z76" i="6"/>
  <c r="Z81" i="6"/>
  <c r="Z92" i="6"/>
  <c r="Z83" i="6"/>
  <c r="M30" i="25"/>
  <c r="W37" i="4"/>
  <c r="M31" i="25"/>
  <c r="X37" i="4"/>
  <c r="M29" i="25"/>
  <c r="V37" i="4"/>
  <c r="M35" i="28"/>
  <c r="M34" i="28"/>
  <c r="M32" i="28"/>
  <c r="M29" i="28"/>
  <c r="M31" i="28"/>
  <c r="M31" i="27"/>
  <c r="G28" i="26"/>
  <c r="F35" i="26"/>
  <c r="G35" i="26" s="1"/>
  <c r="H35" i="26" s="1"/>
  <c r="Z32" i="4" s="1"/>
  <c r="F29" i="26"/>
  <c r="F36" i="26" s="1"/>
  <c r="F30" i="26"/>
  <c r="G30" i="26" s="1"/>
  <c r="H30" i="26" s="1"/>
  <c r="U32" i="4" s="1"/>
  <c r="EC26" i="10"/>
  <c r="J26" i="22"/>
  <c r="I33" i="22"/>
  <c r="J33" i="22" s="1"/>
  <c r="K33" i="22" s="1"/>
  <c r="Z36" i="4" s="1"/>
  <c r="I27" i="22"/>
  <c r="I34" i="22" s="1"/>
  <c r="I28" i="22"/>
  <c r="J28" i="22" s="1"/>
  <c r="K28" i="22" s="1"/>
  <c r="L33" i="25"/>
  <c r="Z37" i="4" s="1"/>
  <c r="AV26" i="10"/>
  <c r="H35" i="25"/>
  <c r="K35" i="25" s="1"/>
  <c r="L35" i="25" s="1"/>
  <c r="M32" i="25"/>
  <c r="I30" i="25"/>
  <c r="I28" i="25"/>
  <c r="K28" i="25" s="1"/>
  <c r="L28" i="25" s="1"/>
  <c r="U37" i="4" s="1"/>
  <c r="K26" i="25"/>
  <c r="I33" i="25"/>
  <c r="I31" i="25"/>
  <c r="I29" i="25"/>
  <c r="I32" i="25"/>
  <c r="I27" i="25"/>
  <c r="K27" i="25" s="1"/>
  <c r="L27" i="25" s="1"/>
  <c r="T37" i="4" s="1"/>
  <c r="L29" i="27"/>
  <c r="L32" i="27"/>
  <c r="K35" i="30"/>
  <c r="L35" i="30" s="1"/>
  <c r="L33" i="27"/>
  <c r="H35" i="27"/>
  <c r="K35" i="27" s="1"/>
  <c r="L30" i="27"/>
  <c r="J27" i="30"/>
  <c r="K27" i="30" s="1"/>
  <c r="H34" i="30"/>
  <c r="J34" i="30" s="1"/>
  <c r="K34" i="30" s="1"/>
  <c r="L34" i="30" s="1"/>
  <c r="G17" i="27"/>
  <c r="A47" i="4" s="1"/>
  <c r="Y48" i="4" s="1"/>
  <c r="I31" i="20" l="1"/>
  <c r="F35" i="21"/>
  <c r="G35" i="21" s="1"/>
  <c r="H35" i="21" s="1"/>
  <c r="I35" i="21" s="1"/>
  <c r="I30" i="20"/>
  <c r="I32" i="20"/>
  <c r="M27" i="28"/>
  <c r="CU26" i="10"/>
  <c r="CD26" i="10"/>
  <c r="I33" i="21"/>
  <c r="F31" i="21"/>
  <c r="G31" i="21" s="1"/>
  <c r="H31" i="21" s="1"/>
  <c r="F32" i="21"/>
  <c r="G32" i="21" s="1"/>
  <c r="H32" i="21" s="1"/>
  <c r="I29" i="20"/>
  <c r="ET26" i="10"/>
  <c r="W34" i="4"/>
  <c r="I30" i="21"/>
  <c r="G27" i="21"/>
  <c r="F34" i="21"/>
  <c r="F29" i="21"/>
  <c r="G29" i="21" s="1"/>
  <c r="H29" i="21" s="1"/>
  <c r="G28" i="21"/>
  <c r="H28" i="21" s="1"/>
  <c r="G29" i="26"/>
  <c r="G36" i="26" s="1"/>
  <c r="H36" i="26" s="1"/>
  <c r="F30" i="23"/>
  <c r="G29" i="23"/>
  <c r="F39" i="23"/>
  <c r="G39" i="23" s="1"/>
  <c r="H39" i="23" s="1"/>
  <c r="F31" i="23"/>
  <c r="G31" i="23" s="1"/>
  <c r="H31" i="23" s="1"/>
  <c r="F36" i="23"/>
  <c r="L28" i="22"/>
  <c r="U36" i="4"/>
  <c r="H27" i="20"/>
  <c r="G34" i="20"/>
  <c r="H34" i="20" s="1"/>
  <c r="AA39" i="4" s="1"/>
  <c r="I13" i="6"/>
  <c r="M13" i="6" s="1"/>
  <c r="I35" i="20"/>
  <c r="AB39" i="4"/>
  <c r="HE13" i="6"/>
  <c r="HI13" i="6" s="1"/>
  <c r="GN13" i="6"/>
  <c r="GR13" i="6" s="1"/>
  <c r="FW13" i="6"/>
  <c r="GA13" i="6" s="1"/>
  <c r="EO13" i="6"/>
  <c r="ES13" i="6" s="1"/>
  <c r="FF13" i="6"/>
  <c r="FJ13" i="6" s="1"/>
  <c r="DX13" i="6"/>
  <c r="EB13" i="6" s="1"/>
  <c r="DG13" i="6"/>
  <c r="DK13" i="6" s="1"/>
  <c r="BY13" i="6"/>
  <c r="CC13" i="6" s="1"/>
  <c r="CP13" i="6"/>
  <c r="CT13" i="6" s="1"/>
  <c r="BH13" i="6"/>
  <c r="BL13" i="6" s="1"/>
  <c r="AQ13" i="6"/>
  <c r="AU13" i="6" s="1"/>
  <c r="Z13" i="6"/>
  <c r="AD13" i="6" s="1"/>
  <c r="HV13" i="6"/>
  <c r="HZ13" i="6" s="1"/>
  <c r="IM13" i="6"/>
  <c r="IQ13" i="6" s="1"/>
  <c r="AB37" i="4"/>
  <c r="V48" i="4"/>
  <c r="AA48" i="4"/>
  <c r="Z48" i="4"/>
  <c r="AA47" i="4"/>
  <c r="U48" i="4"/>
  <c r="T48" i="4"/>
  <c r="W48" i="4"/>
  <c r="U47" i="4"/>
  <c r="X47" i="4"/>
  <c r="AB48" i="4"/>
  <c r="X48" i="4"/>
  <c r="T47" i="4"/>
  <c r="M32" i="27"/>
  <c r="Y47" i="4"/>
  <c r="M29" i="27"/>
  <c r="V47" i="4"/>
  <c r="M33" i="27"/>
  <c r="Z47" i="4"/>
  <c r="M30" i="27"/>
  <c r="W47" i="4"/>
  <c r="AE26" i="10"/>
  <c r="I30" i="26"/>
  <c r="F33" i="26"/>
  <c r="G33" i="26" s="1"/>
  <c r="H33" i="26" s="1"/>
  <c r="F32" i="26"/>
  <c r="G32" i="26" s="1"/>
  <c r="H32" i="26" s="1"/>
  <c r="F31" i="26"/>
  <c r="G31" i="26" s="1"/>
  <c r="H31" i="26" s="1"/>
  <c r="F34" i="26"/>
  <c r="G34" i="26" s="1"/>
  <c r="H34" i="26" s="1"/>
  <c r="I35" i="26"/>
  <c r="F37" i="26"/>
  <c r="G37" i="26" s="1"/>
  <c r="H37" i="26" s="1"/>
  <c r="J27" i="22"/>
  <c r="K27" i="22" s="1"/>
  <c r="I35" i="22"/>
  <c r="J35" i="22" s="1"/>
  <c r="K35" i="22" s="1"/>
  <c r="I32" i="22"/>
  <c r="J32" i="22" s="1"/>
  <c r="K32" i="22" s="1"/>
  <c r="L33" i="22"/>
  <c r="I30" i="22"/>
  <c r="J30" i="22" s="1"/>
  <c r="K30" i="22" s="1"/>
  <c r="I31" i="22"/>
  <c r="J31" i="22" s="1"/>
  <c r="K31" i="22" s="1"/>
  <c r="I29" i="22"/>
  <c r="J29" i="22" s="1"/>
  <c r="K29" i="22" s="1"/>
  <c r="M28" i="25"/>
  <c r="G17" i="30"/>
  <c r="L27" i="30"/>
  <c r="G17" i="25"/>
  <c r="A31" i="4" s="1"/>
  <c r="L35" i="27"/>
  <c r="AB34" i="4" l="1"/>
  <c r="H29" i="26"/>
  <c r="I29" i="26" s="1"/>
  <c r="Y34" i="4"/>
  <c r="I32" i="21"/>
  <c r="X34" i="4"/>
  <c r="I31" i="21"/>
  <c r="I34" i="20"/>
  <c r="V34" i="4"/>
  <c r="I29" i="21"/>
  <c r="H27" i="21"/>
  <c r="G34" i="21"/>
  <c r="H34" i="21" s="1"/>
  <c r="U34" i="4"/>
  <c r="I28" i="21"/>
  <c r="F33" i="23"/>
  <c r="G33" i="23" s="1"/>
  <c r="H33" i="23" s="1"/>
  <c r="F34" i="23"/>
  <c r="G34" i="23" s="1"/>
  <c r="H34" i="23" s="1"/>
  <c r="F32" i="23"/>
  <c r="G32" i="23" s="1"/>
  <c r="H32" i="23" s="1"/>
  <c r="F35" i="23"/>
  <c r="G35" i="23" s="1"/>
  <c r="H35" i="23" s="1"/>
  <c r="F38" i="23"/>
  <c r="G38" i="23" s="1"/>
  <c r="H38" i="23" s="1"/>
  <c r="AB35" i="4" s="1"/>
  <c r="G36" i="23"/>
  <c r="H36" i="23" s="1"/>
  <c r="Z35" i="4" s="1"/>
  <c r="U35" i="4"/>
  <c r="I31" i="23"/>
  <c r="F37" i="23"/>
  <c r="G30" i="23"/>
  <c r="L31" i="22"/>
  <c r="X36" i="4"/>
  <c r="L29" i="22"/>
  <c r="V36" i="4"/>
  <c r="L35" i="22"/>
  <c r="AB36" i="4"/>
  <c r="L30" i="22"/>
  <c r="W36" i="4"/>
  <c r="L32" i="22"/>
  <c r="Y36" i="4"/>
  <c r="L27" i="22"/>
  <c r="T36" i="4"/>
  <c r="T39" i="4"/>
  <c r="I27" i="20"/>
  <c r="M35" i="27"/>
  <c r="AB47" i="4"/>
  <c r="G17" i="22"/>
  <c r="A30" i="4" s="1"/>
  <c r="C30" i="4" s="1"/>
  <c r="AB31" i="4"/>
  <c r="AA31" i="4"/>
  <c r="Z31" i="4"/>
  <c r="Y31" i="4"/>
  <c r="T31" i="4"/>
  <c r="X31" i="4"/>
  <c r="W31" i="4"/>
  <c r="V31" i="4"/>
  <c r="U31" i="4"/>
  <c r="Y32" i="4"/>
  <c r="I34" i="26"/>
  <c r="V32" i="4"/>
  <c r="I31" i="26"/>
  <c r="W32" i="4"/>
  <c r="I32" i="26"/>
  <c r="AB32" i="4"/>
  <c r="I37" i="26"/>
  <c r="X32" i="4"/>
  <c r="I33" i="26"/>
  <c r="AA32" i="4"/>
  <c r="I36" i="26"/>
  <c r="T32" i="4"/>
  <c r="J34" i="22"/>
  <c r="K34" i="22" s="1"/>
  <c r="AA36" i="4" s="1"/>
  <c r="C31" i="4"/>
  <c r="C48" i="4"/>
  <c r="T34" i="4" l="1"/>
  <c r="I27" i="21"/>
  <c r="AA34" i="4"/>
  <c r="I34" i="21"/>
  <c r="H30" i="23"/>
  <c r="T35" i="4" s="1"/>
  <c r="G37" i="23"/>
  <c r="H37" i="23" s="1"/>
  <c r="AA35" i="4" s="1"/>
  <c r="I34" i="23"/>
  <c r="X35" i="4"/>
  <c r="I35" i="23"/>
  <c r="Y35" i="4"/>
  <c r="I32" i="23"/>
  <c r="V35" i="4"/>
  <c r="I33" i="23"/>
  <c r="W35" i="4"/>
  <c r="Y30" i="4"/>
  <c r="X30" i="4"/>
  <c r="W30" i="4"/>
  <c r="Z30" i="4"/>
  <c r="V30" i="4"/>
  <c r="U30" i="4"/>
  <c r="T30" i="4"/>
  <c r="AB30" i="4"/>
  <c r="AA30" i="4"/>
  <c r="L34" i="22"/>
  <c r="C47" i="4"/>
  <c r="A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1" authorId="0" shapeId="0" xr:uid="{00000000-0006-0000-0300-000001000000}">
      <text>
        <r>
          <rPr>
            <sz val="10"/>
            <color rgb="FF000000"/>
            <rFont val="Calibri"/>
            <family val="2"/>
            <scheme val="minor"/>
          </rPr>
          <t>The used material should be more specified for steel with international Material Number (e.g. 25CrMo4 -&gt; 1.7218) or with the name of the used material (e.g. AISI 1045).
For composite structures, fibre weight content in % for 0°, ±45° and 90° directions, fibre material (CFRP, AFRP, GFRP, …) and textile is required (Twill, PW, UD, …), e.g. 25/50/25 CFRP Twill, 40/40/20 GFRP PW &amp; CFRP UD or 20/40/20 AFRP Twill (Note: 20% of stacking are neither in any of the 3 directions).</t>
        </r>
      </text>
    </comment>
  </commentList>
  <extLst>
    <ext xmlns:r="http://schemas.openxmlformats.org/officeDocument/2006/relationships" uri="GoogleSheetsCustomDataVersion2">
      <go:sheetsCustomData xmlns:go="http://customooxmlschemas.google.com/" r:id="rId1" roundtripDataSignature="AMtx7miaLCy8ykANAXFdtTblv+eq3CBSi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0"/>
            <color rgb="FF000000"/>
            <rFont val="Calibri"/>
            <family val="2"/>
            <scheme val="minor"/>
          </rPr>
          <t>======
ID#AAABoIT5MN0
Sebastian Kern    (2025-09-07 08:09:49)
Neues Datenblatt fromatat analog zu ASES. Mit aber anderen Parametern oben. Und Detailierter Lagenaufbautab. @lohde@fsaustria.at</t>
        </r>
      </text>
    </comment>
    <comment ref="B11" authorId="0" shapeId="0" xr:uid="{00000000-0006-0000-0700-000002000000}">
      <text>
        <r>
          <rPr>
            <sz val="10"/>
            <color rgb="FF000000"/>
            <rFont val="Calibri"/>
            <family val="2"/>
            <scheme val="minor"/>
          </rPr>
          <t>======
ID#AAABoIT5MLE
Dan Jones    (2025-09-07 07:41:50)
Used for Impact Attenuator Attachment &amp; AI Plate Calcs Only</t>
        </r>
      </text>
    </comment>
  </commentList>
  <extLst>
    <ext xmlns:r="http://schemas.openxmlformats.org/officeDocument/2006/relationships" uri="GoogleSheetsCustomDataVersion2">
      <go:sheetsCustomData xmlns:go="http://customooxmlschemas.google.com/" r:id="rId1" roundtripDataSignature="AMtx7mhm3fJOs/6yJq0EwL9Emr6Lxc3CA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Calibri"/>
            <family val="2"/>
            <scheme val="minor"/>
          </rPr>
          <t>Table for metallic materials
Name
Base material (steel, aluminum, …)
Chemical composition (for steel: Baseline Tubing)
Datasheet
Strength values (from datasheet)
Checkbox – IS BASELINE MATERIAL?
	- Wenn nicht, Zugversuch inkl. Probengeometrie -&gt; Rohwerte 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F4097BC0-2363-45F0-AEF0-A8267F102ECD}">
      <text>
        <r>
          <rPr>
            <sz val="10"/>
            <color rgb="FF000000"/>
            <rFont val="Calibri"/>
            <family val="2"/>
            <scheme val="minor"/>
          </rPr>
          <t>Area under curve up to panel failure/end of test</t>
        </r>
      </text>
    </comment>
    <comment ref="AQ53" authorId="0" shapeId="0" xr:uid="{E3114A98-FC59-41D1-AD16-40C8113E2D87}">
      <text>
        <r>
          <rPr>
            <sz val="10"/>
            <color rgb="FF000000"/>
            <rFont val="Calibri"/>
            <family val="2"/>
            <scheme val="minor"/>
          </rPr>
          <t>Area under curve up to panel failure/end of test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F0E2AF3E-B4A7-46EE-B04D-EFFB39D6AB82}">
      <text>
        <r>
          <rPr>
            <sz val="10"/>
            <color rgb="FF000000"/>
            <rFont val="Calibri"/>
            <family val="2"/>
            <scheme val="minor"/>
          </rPr>
          <t>This is the side closest to the driver</t>
        </r>
      </text>
    </comment>
    <comment ref="B21" authorId="0" shapeId="0" xr:uid="{DB6F2CA4-79A9-4383-B07F-749D57A9D526}">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iV9Dek+MUttVu28qCQCS7jNASo9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FA57F369-55EA-4C64-B467-4049F3845E40}">
      <text>
        <r>
          <rPr>
            <sz val="10"/>
            <color rgb="FF000000"/>
            <rFont val="Calibri"/>
            <family val="2"/>
            <scheme val="minor"/>
          </rPr>
          <t>This is the side closest to the driver</t>
        </r>
      </text>
    </comment>
    <comment ref="B21" authorId="0" shapeId="0" xr:uid="{0ED3B5B4-661E-4710-A71E-17AFFA91A81F}">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iPTqYv/aLtFoLiecsGmc1VuQMHq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6835F328-FE73-415C-B639-8570F27F3802}">
      <text>
        <r>
          <rPr>
            <sz val="10"/>
            <color rgb="FF000000"/>
            <rFont val="Calibri"/>
            <family val="2"/>
            <scheme val="minor"/>
          </rPr>
          <t>This is the side closest to the driver</t>
        </r>
      </text>
    </comment>
    <comment ref="B21" authorId="0" shapeId="0" xr:uid="{59A1A884-E546-46F3-99C4-564722575C7B}">
      <text>
        <r>
          <rPr>
            <sz val="10"/>
            <color rgb="FF000000"/>
            <rFont val="Calibri"/>
            <family val="2"/>
            <scheme val="minor"/>
          </rPr>
          <t>This is the side outboard of the driver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5ADCE0A4-B25A-46C2-81E0-60418B5DA479}">
      <text>
        <r>
          <rPr>
            <sz val="10"/>
            <color rgb="FF000000"/>
            <rFont val="Calibri"/>
            <family val="2"/>
            <scheme val="minor"/>
          </rPr>
          <t>This is the side closest to the driver</t>
        </r>
      </text>
    </comment>
    <comment ref="B21" authorId="0" shapeId="0" xr:uid="{7A7ABEAF-70F2-4D20-9CBE-AA2590D82D5C}">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iiDflACdnI4wyDDiLsVg87HwV2wg=="/>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R7" authorId="0" shapeId="0" xr:uid="{00000000-0006-0000-1600-000005000000}">
      <text>
        <r>
          <rPr>
            <sz val="10"/>
            <color rgb="FF000000"/>
            <rFont val="Calibri"/>
            <family val="2"/>
            <scheme val="minor"/>
          </rPr>
          <t>======
ID#AAABoIT5MMU
Dan Jones    (2025-09-07 07:41:50)
Max allowable depth from rules</t>
        </r>
      </text>
    </comment>
    <comment ref="E15" authorId="0" shapeId="0" xr:uid="{00000000-0006-0000-1600-000004000000}">
      <text>
        <r>
          <rPr>
            <sz val="10"/>
            <color rgb="FF000000"/>
            <rFont val="Calibri"/>
            <family val="2"/>
            <scheme val="minor"/>
          </rPr>
          <t>Please fill out the bulkhead's maximum width.</t>
        </r>
      </text>
    </comment>
    <comment ref="E16" authorId="0" shapeId="0" xr:uid="{00000000-0006-0000-1600-000002000000}">
      <text>
        <r>
          <rPr>
            <sz val="10"/>
            <color rgb="FF000000"/>
            <rFont val="Calibri"/>
            <family val="2"/>
            <scheme val="minor"/>
          </rPr>
          <t>Please fill out the bulkhead's maximum height.</t>
        </r>
      </text>
    </comment>
    <comment ref="B23" authorId="0" shapeId="0" xr:uid="{DABD91F1-9348-43F1-9697-49B3EF65573E}">
      <text>
        <r>
          <rPr>
            <sz val="10"/>
            <color rgb="FF000000"/>
            <rFont val="Calibri"/>
            <family val="2"/>
            <scheme val="minor"/>
          </rPr>
          <t>This is the side closest to the driver</t>
        </r>
      </text>
    </comment>
    <comment ref="B24" authorId="0" shapeId="0" xr:uid="{FCE71EC6-627A-4ED4-9DA1-15C5CDBA1DF8}">
      <text>
        <r>
          <rPr>
            <sz val="10"/>
            <color rgb="FF000000"/>
            <rFont val="Calibri"/>
            <family val="2"/>
            <scheme val="minor"/>
          </rPr>
          <t>This is the side outboard of the driver</t>
        </r>
      </text>
    </comment>
    <comment ref="F25" authorId="0" shapeId="0" xr:uid="{00000000-0006-0000-1600-000001000000}">
      <text>
        <r>
          <rPr>
            <sz val="10"/>
            <color rgb="FF000000"/>
            <rFont val="Calibri"/>
            <family val="2"/>
            <scheme val="minor"/>
          </rPr>
          <t>Calculated from bulkhead and cutout sizes entered in cells L15 to L19</t>
        </r>
      </text>
    </comment>
  </commentList>
  <extLst>
    <ext xmlns:r="http://schemas.openxmlformats.org/officeDocument/2006/relationships" uri="GoogleSheetsCustomDataVersion2">
      <go:sheetsCustomData xmlns:go="http://customooxmlschemas.google.com/" r:id="rId1" roundtripDataSignature="AMtx7miPw/ZiRA5UFIzcHr2kX9GdQJD5s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26" authorId="0" shapeId="0" xr:uid="{00000000-0006-0000-1700-000001000000}">
      <text>
        <r>
          <rPr>
            <sz val="10"/>
            <color rgb="FF000000"/>
            <rFont val="Calibri"/>
            <family val="2"/>
            <scheme val="minor"/>
          </rPr>
          <t>Minimum 100mm</t>
        </r>
      </text>
    </comment>
    <comment ref="D27" authorId="0" shapeId="0" xr:uid="{00000000-0006-0000-1700-000002000000}">
      <text>
        <r>
          <rPr>
            <sz val="10"/>
            <color rgb="FF000000"/>
            <rFont val="Calibri"/>
            <family val="2"/>
            <scheme val="minor"/>
          </rPr>
          <t>Minimum 200mm</t>
        </r>
      </text>
    </comment>
  </commentList>
  <extLst>
    <ext xmlns:r="http://schemas.openxmlformats.org/officeDocument/2006/relationships" uri="GoogleSheetsCustomDataVersion2">
      <go:sheetsCustomData xmlns:go="http://customooxmlschemas.google.com/" r:id="rId1" roundtripDataSignature="AMtx7mhOa1sDwOv0k6Na2Jpxahnm9OpQDA=="/>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1800-000001000000}">
      <text>
        <r>
          <rPr>
            <sz val="10"/>
            <color rgb="FF000000"/>
            <rFont val="Calibri"/>
            <family val="2"/>
            <scheme val="minor"/>
          </rPr>
          <t>This is the side closest to the driver</t>
        </r>
      </text>
    </comment>
    <comment ref="B21" authorId="0" shapeId="0" xr:uid="{00000000-0006-0000-1800-000002000000}">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ipQhSejPwY5+JAok4/8nRBUBZc5w=="/>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1900-000004000000}">
      <text>
        <r>
          <rPr>
            <sz val="10"/>
            <color rgb="FF000000"/>
            <rFont val="Calibri"/>
            <family val="2"/>
            <scheme val="minor"/>
          </rPr>
          <t>Length of the SHB.
If divided into multiple sections, enter the longest section to which a harness strap is attached to.</t>
        </r>
      </text>
    </comment>
    <comment ref="B18" authorId="0" shapeId="0" xr:uid="{00000000-0006-0000-1900-000002000000}">
      <text>
        <r>
          <rPr>
            <sz val="10"/>
            <color rgb="FF000000"/>
            <rFont val="Calibri"/>
            <family val="2"/>
            <scheme val="minor"/>
          </rPr>
          <t>Distance from shoulder harness strap centerline to nearest node centerline</t>
        </r>
      </text>
    </comment>
    <comment ref="B22" authorId="0" shapeId="0" xr:uid="{00000000-0006-0000-1900-000003000000}">
      <text>
        <r>
          <rPr>
            <sz val="10"/>
            <color rgb="FF000000"/>
            <rFont val="Calibri"/>
            <family val="2"/>
            <scheme val="minor"/>
          </rPr>
          <t>This is the side closest to the driver</t>
        </r>
      </text>
    </comment>
    <comment ref="B23" authorId="0" shapeId="0" xr:uid="{00000000-0006-0000-1900-000001000000}">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i6sIRoqz9nausP1zwWySvAlN0a8g=="/>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1A00-000002000000}">
      <text>
        <r>
          <rPr>
            <sz val="10"/>
            <color rgb="FF000000"/>
            <rFont val="Calibri"/>
            <family val="2"/>
            <scheme val="minor"/>
          </rPr>
          <t>This is the side closest to the driver</t>
        </r>
      </text>
    </comment>
    <comment ref="B21" authorId="0" shapeId="0" xr:uid="{00000000-0006-0000-1A00-000001000000}">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hndu/npE8Uu03eBwltuwBFpBXxzw=="/>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CCC8B39E-27B8-4782-971B-660A1A2BB4E9}">
      <text>
        <r>
          <rPr>
            <sz val="10"/>
            <color rgb="FF000000"/>
            <rFont val="Calibri"/>
            <family val="2"/>
            <scheme val="minor"/>
          </rPr>
          <t>This is the side closest to the driver</t>
        </r>
      </text>
    </comment>
    <comment ref="B21" authorId="0" shapeId="0" xr:uid="{363A5D4E-06C3-4F5B-9DAB-2C1045B68153}">
      <text>
        <r>
          <rPr>
            <sz val="10"/>
            <color rgb="FF000000"/>
            <rFont val="Calibri"/>
            <family val="2"/>
            <scheme val="minor"/>
          </rPr>
          <t>This is the side outboard of the driver</t>
        </r>
      </text>
    </comment>
  </commentList>
  <extLst>
    <ext xmlns:r="http://schemas.openxmlformats.org/officeDocument/2006/relationships" uri="GoogleSheetsCustomDataVersion2">
      <go:sheetsCustomData xmlns:go="http://customooxmlschemas.google.com/" r:id="rId1" roundtripDataSignature="AMtx7mjR4qs8P8zpkcFhMOo4anF6rXeoOA=="/>
    </ext>
  </extL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1D00-000002000000}">
      <text>
        <r>
          <rPr>
            <sz val="10"/>
            <color rgb="FF000000"/>
            <rFont val="Calibri"/>
            <family val="2"/>
            <scheme val="minor"/>
          </rPr>
          <t>======
ID#AAABoIT5MMQ
Dan Jones    (2025-09-07 07:41:50)
This is the side closest to the driver</t>
        </r>
      </text>
    </comment>
    <comment ref="B21" authorId="0" shapeId="0" xr:uid="{00000000-0006-0000-1D00-000001000000}">
      <text>
        <r>
          <rPr>
            <sz val="10"/>
            <color rgb="FF000000"/>
            <rFont val="Calibri"/>
            <family val="2"/>
            <scheme val="minor"/>
          </rPr>
          <t>======
ID#AAABoIT5MNE
Dan Jones    (2025-09-07 07:41:50)
This is the side outboard of the driver</t>
        </r>
      </text>
    </comment>
  </commentList>
  <extLst>
    <ext xmlns:r="http://schemas.openxmlformats.org/officeDocument/2006/relationships" uri="GoogleSheetsCustomDataVersion2">
      <go:sheetsCustomData xmlns:go="http://customooxmlschemas.google.com/" r:id="rId1" roundtripDataSignature="AMtx7mgTnyJGZgnB6ayy2XuDhsHyWA+9nA=="/>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U11" authorId="0" shapeId="0" xr:uid="{00000000-0006-0000-1E00-000001000000}">
      <text>
        <r>
          <rPr>
            <sz val="10"/>
            <color rgb="FF000000"/>
            <rFont val="Calibri"/>
            <family val="2"/>
            <scheme val="minor"/>
          </rPr>
          <t>Length of the tube.
If divided into multiple sections, enter the longest section to which a harness strap is attached to.</t>
        </r>
      </text>
    </comment>
    <comment ref="U12" authorId="0" shapeId="0" xr:uid="{00000000-0006-0000-1E00-000002000000}">
      <text>
        <r>
          <rPr>
            <sz val="10"/>
            <color rgb="FF000000"/>
            <rFont val="Calibri"/>
            <family val="2"/>
            <scheme val="minor"/>
          </rPr>
          <t>Distance from shoulder harness strap centerline to nearest node centerline
For monocoque, enter zero</t>
        </r>
      </text>
    </comment>
  </commentList>
  <extLst>
    <ext xmlns:r="http://schemas.openxmlformats.org/officeDocument/2006/relationships" uri="GoogleSheetsCustomDataVersion2">
      <go:sheetsCustomData xmlns:go="http://customooxmlschemas.google.com/" r:id="rId1" roundtripDataSignature="AMtx7mjXHrpCmoOlhjEKm8Tr4/bYRNMmqQ=="/>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1F00-000002000000}">
      <text>
        <r>
          <rPr>
            <sz val="10"/>
            <color rgb="FF000000"/>
            <rFont val="Calibri"/>
            <family val="2"/>
            <scheme val="minor"/>
          </rPr>
          <t>A minimum of two attachment points per side are required</t>
        </r>
      </text>
    </comment>
    <comment ref="C4" authorId="0" shapeId="0" xr:uid="{00000000-0006-0000-1F00-000001000000}">
      <text>
        <r>
          <rPr>
            <sz val="10"/>
            <color rgb="FF000000"/>
            <rFont val="Calibri"/>
            <family val="2"/>
            <scheme val="minor"/>
          </rPr>
          <t>Set to "NO" if the main hoop bracing is attached to tubes</t>
        </r>
      </text>
    </comment>
    <comment ref="B12" authorId="0" shapeId="0" xr:uid="{EF2D4183-59E2-48A6-AE5C-B3503F715151}">
      <text>
        <r>
          <rPr>
            <sz val="10"/>
            <color rgb="FF000000"/>
            <rFont val="Calibri"/>
            <family val="2"/>
            <scheme val="minor"/>
          </rPr>
          <t>PROVE BY PICTURES
The roll hoop tubing attachments must not be further away than 50mm.</t>
        </r>
      </text>
    </comment>
  </commentList>
  <extLst>
    <ext xmlns:r="http://schemas.openxmlformats.org/officeDocument/2006/relationships" uri="GoogleSheetsCustomDataVersion2">
      <go:sheetsCustomData xmlns:go="http://customooxmlschemas.google.com/" r:id="rId1" roundtripDataSignature="AMtx7mjpyGAoi518JpIZxfOcpaYU884kmw=="/>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2000-000003000000}">
      <text>
        <r>
          <rPr>
            <sz val="10"/>
            <color rgb="FF000000"/>
            <rFont val="Calibri"/>
            <family val="2"/>
            <scheme val="minor"/>
          </rPr>
          <t>A minimum of three attachment points per side are required for hoops that aren’t fully laminated into the chassis</t>
        </r>
      </text>
    </comment>
    <comment ref="C4" authorId="0" shapeId="0" xr:uid="{00000000-0006-0000-2000-000002000000}">
      <text>
        <r>
          <rPr>
            <sz val="10"/>
            <color rgb="FF000000"/>
            <rFont val="Calibri"/>
            <family val="2"/>
            <scheme val="minor"/>
          </rPr>
          <t>This affects the minimum bracket to hoop weld length to prove equivalence to a welded side impact tube to hoop joint</t>
        </r>
      </text>
    </comment>
    <comment ref="B12" authorId="0" shapeId="0" xr:uid="{43D3F61C-5D19-4567-A822-5CB809AD829C}">
      <text>
        <r>
          <rPr>
            <sz val="10"/>
            <color rgb="FF000000"/>
            <rFont val="Calibri"/>
            <family val="2"/>
            <scheme val="minor"/>
          </rPr>
          <t>PROVE BY PICTURES
The roll hoop tubing attachments must not be further away than 50mm.</t>
        </r>
      </text>
    </comment>
  </commentList>
  <extLst>
    <ext xmlns:r="http://schemas.openxmlformats.org/officeDocument/2006/relationships" uri="GoogleSheetsCustomDataVersion2">
      <go:sheetsCustomData xmlns:go="http://customooxmlschemas.google.com/" r:id="rId1" roundtripDataSignature="AMtx7mjg0qiog/sVeGMdaqZvZwo/uw3z+A=="/>
    </ext>
  </extL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2100-000001000000}">
      <text>
        <r>
          <rPr>
            <sz val="10"/>
            <color rgb="FF000000"/>
            <rFont val="Calibri"/>
            <family val="2"/>
            <scheme val="minor"/>
          </rPr>
          <t>Set to "YES" if a removable rear panel/plate is present (through which the TSAC can be removed).</t>
        </r>
      </text>
    </comment>
    <comment ref="F5" authorId="0" shapeId="0" xr:uid="{00000000-0006-0000-2100-000002000000}">
      <text>
        <r>
          <rPr>
            <sz val="10"/>
            <color rgb="FF000000"/>
            <rFont val="Calibri"/>
            <family val="2"/>
            <scheme val="minor"/>
          </rPr>
          <t>Set to "YES" if a removable rear panel/plate is present (that is NOT the AIP or a removable rear panel/plate protecting the Accumulator/Tractive System 
as mentioned above).</t>
        </r>
      </text>
    </comment>
    <comment ref="B48" authorId="0" shapeId="0" xr:uid="{00000000-0006-0000-2100-000003000000}">
      <text>
        <r>
          <rPr>
            <sz val="10"/>
            <color rgb="FF000000"/>
            <rFont val="Calibri"/>
            <family val="2"/>
            <scheme val="minor"/>
          </rPr>
          <t>Failure of AIP</t>
        </r>
      </text>
    </comment>
    <comment ref="B49" authorId="0" shapeId="0" xr:uid="{00000000-0006-0000-2100-000004000000}">
      <text>
        <r>
          <rPr>
            <sz val="10"/>
            <color rgb="FF000000"/>
            <rFont val="Calibri"/>
            <family val="2"/>
            <scheme val="minor"/>
          </rPr>
          <t>Failure of Front Bulkhead</t>
        </r>
      </text>
    </comment>
  </commentList>
  <extLst>
    <ext xmlns:r="http://schemas.openxmlformats.org/officeDocument/2006/relationships" uri="GoogleSheetsCustomDataVersion2">
      <go:sheetsCustomData xmlns:go="http://customooxmlschemas.google.com/" r:id="rId1" roundtripDataSignature="AMtx7mjICcqWk70BhDlUR2s98Upet/cbfw=="/>
    </ext>
  </extL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D19" authorId="0" shapeId="0" xr:uid="{00000000-0006-0000-2600-000001000000}">
      <text>
        <r>
          <rPr>
            <sz val="10"/>
            <color rgb="FF000000"/>
            <rFont val="Calibri"/>
            <family val="2"/>
            <scheme val="minor"/>
          </rPr>
          <t>======
ID#AAABoIT5MMY
Dan Jones    (2025-09-07 07:41:50)
About the weakest axis</t>
        </r>
      </text>
    </comment>
  </commentList>
  <extLst>
    <ext xmlns:r="http://schemas.openxmlformats.org/officeDocument/2006/relationships" uri="GoogleSheetsCustomDataVersion2">
      <go:sheetsCustomData xmlns:go="http://customooxmlschemas.google.com/" r:id="rId1" roundtripDataSignature="AMtx7mid8P28GbEN9/NjJdg43CfiONCUqA=="/>
    </ext>
  </extL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<sst xmlns="http://schemas.openxmlformats.org/spreadsheetml/2006/main" count="5783" uniqueCount="1915">
  <si>
    <t>V1.3</t>
  </si>
  <si>
    <t>FS Structural Equivalency Spreadsheet Guide</t>
  </si>
  <si>
    <t>The SES template has been created to simplify the process of proving structural equivalency.</t>
  </si>
  <si>
    <t>Please enter your values in the yellow cells and paste all the images in the specific tabs which shows your entered values.</t>
  </si>
  <si>
    <t>All dimensions and units must follow the European SI System!</t>
  </si>
  <si>
    <t>The current SES includes formula's that only work with versions of Office 2021 and newer (e.g. Office 365)!</t>
  </si>
  <si>
    <t>The final decision about all designs will be made at technical inspection. Approval of an SES does not guarantee passing Tech. Inspection!</t>
  </si>
  <si>
    <t xml:space="preserve">As downloaded the spreadsheet assumes a baseline steel chassis design. The majority of the cells in the spreadsheet are locked, you can only edit the cells shaded yellow. </t>
  </si>
  <si>
    <t>Cells shaded grey are dependant on the data entered in yellow cells, the formulae in these grey cells have been left visible so you can see how the results are calculated.</t>
  </si>
  <si>
    <t>The vast majority of the tabs can be accessed using the hyperlinks on the cover sheet. If you enable macros when opening the document "Ctrl+e" will return you to the cover sheet.</t>
  </si>
  <si>
    <t>The SES has been extensively tested, but if you think you have found a mistake in the document or have any questions on how to use the template please submit a question in the usual manner.</t>
  </si>
  <si>
    <t>Please read the guidance notes located at the end of the workbook.</t>
  </si>
  <si>
    <t xml:space="preserve">If you find a new problem with the SES template or require a clarification 72 hours or less before the SES submission deadline please include your own </t>
  </si>
  <si>
    <t>proof of equivalency in the "Additional Info" tab as well as filing a Rules question.</t>
  </si>
  <si>
    <t>Teams are not permitted to rename the name of the TAB or to delete any TAB</t>
  </si>
  <si>
    <t>Revisions:</t>
  </si>
  <si>
    <t>V1.0</t>
  </si>
  <si>
    <t>First release for 2026 rules</t>
  </si>
  <si>
    <t>- Updates to MaterialData/T3.5 (now T3.6) Laminate Test TABs, new TAB Laminate Table included, TABs T3.5 Laminate Tests, T3.5.9 Shear Tests reduced to singular TAB.</t>
  </si>
  <si>
    <t>- New TABs included/moved forward for Composite &amp; Metal Datasheets</t>
  </si>
  <si>
    <t>- 'T3.3.3 (T3.2.2) Additional Info' TAB redundant and deleted due to new 'Metal Datasheets' TAB</t>
  </si>
  <si>
    <t xml:space="preserve">- T3.5.8 Shear Tests TAB: corrected incorrect peak force input into calculation for SIS &amp; FBHS (lower peak must be used, instead of highest) </t>
  </si>
  <si>
    <t>- T3.4.2 Proof incorporated in new TAB Laminate Table</t>
  </si>
  <si>
    <t>- T3.15 T3.6 SIS TAB: check for sufficient energy absorption incorporated, failure if effective panel height smaller than 275mm AND linear scale of 65J requirement drops below 100%</t>
  </si>
  <si>
    <t>- In A2.2 First Year vehicle TAB: Additional comments cells removed, redundant due to large editable area below</t>
  </si>
  <si>
    <t>- References to Rules updated</t>
  </si>
  <si>
    <t>V1.1</t>
  </si>
  <si>
    <t>- In ReadMe: message added regarding compatible versions (Office 2021 and younger)</t>
  </si>
  <si>
    <t>- Drop down selection edited for Composite Datasheets to include Bidirectional;Triaxial;Quadraxial instead of Woven Fabric;Non-Crimp Fabric, updated areal weight calculations to reflect those</t>
  </si>
  <si>
    <t>- T3.6 Laminate Tests TAB: renaming of materials and editability of support span for different steel tube test</t>
  </si>
  <si>
    <t>- Editable area definitions reinstated in several TAB's, amongst which: MaterialData, T3.9 Main Hoop, T3.10 Front Hoop and T3.11 Main Hoop Bracing, T4.5 Harness Attachments, T1.2.1 T4.6 T4.8 Firewall</t>
  </si>
  <si>
    <t>- T5.5 Shoulder Harness Bar: formatting fixed</t>
  </si>
  <si>
    <t>- Repaired drop-down and formatting in T1.2.1 T4.6 T4.8 Firewall TAB</t>
  </si>
  <si>
    <t>- University Name Reference in Metal, Composite Datasheets and Laminate Table TAB's corrected</t>
  </si>
  <si>
    <t>- Several TAB's: cell H/K27 corrected color formatting</t>
  </si>
  <si>
    <t>- T4.5 Harness Attachments TAB: Combined belts - corrected FAIL criteria (&gt;365 Mpa) in cell AE18</t>
  </si>
  <si>
    <t>- Metal Datasheets TAB: formatting fixed when dropdown is selected to be aluminium (material 1-3), some formulae corrected to display N/A</t>
  </si>
  <si>
    <t>- T3.16 FH &amp; FH Bing Attachments and T3.16 MH &amp; MH Bing Attachments TAB's: fixed broken links to MaterialData TAB</t>
  </si>
  <si>
    <t>- Cover Sheet: fixed links to A/TSPS Side/Rear</t>
  </si>
  <si>
    <t>V1.2</t>
  </si>
  <si>
    <t>- Editable area definition reinstated in TAB T3.6 Laminate Tests: from Laminate 10 onwards</t>
  </si>
  <si>
    <t xml:space="preserve">- In Laminate Table TAB: Corrected Column for T3.4.3 Compliance Check </t>
  </si>
  <si>
    <t>- In T1.2.1 T4.6 T4.8 Firewall TAB: editable area reinstated</t>
  </si>
  <si>
    <t>- In Metal Datasheets TAB: Plastic Strain [%] link to elastic modulus corrected for other metals</t>
  </si>
  <si>
    <t>- In Laminate Table TAB: Corrected Column for T3.4.3 Compliance Check &amp; editable area reinstated</t>
  </si>
  <si>
    <t>- If you have suggestions for significant improvement: please e-mail: ses@formulastudent.de (NOT intented for general rules questions or difficulties with your vehicle design)</t>
  </si>
  <si>
    <t>If you have to resubmit your SES then please update the table below, indicating what changes you have made from the previous submission.</t>
  </si>
  <si>
    <t>Submission Version</t>
  </si>
  <si>
    <t>Revision Comments</t>
  </si>
  <si>
    <t>Changed Layup of the ACPS</t>
  </si>
  <si>
    <t>Added Pictures of the manufacturing process of the monococque and laminating the front hoop</t>
  </si>
  <si>
    <t>added blind inserts</t>
  </si>
  <si>
    <t xml:space="preserve">updated the harness att. tests to the present </t>
  </si>
  <si>
    <t xml:space="preserve">Added the non SES Area of the FHB light pink area </t>
  </si>
  <si>
    <t>Added proof of a single piece monocoque</t>
  </si>
  <si>
    <t xml:space="preserve">Details of any rules clarifications must be referenced and appended in this tab. </t>
  </si>
  <si>
    <t>Clarification ID</t>
  </si>
  <si>
    <t>Details of Clarification Question and Answer</t>
  </si>
  <si>
    <t>R-013862</t>
  </si>
  <si>
    <t>question regarding T3.15.3: is it rule compliant if a nut and washer are within the 25mm range of the TSAC; compliant this season.</t>
  </si>
  <si>
    <t>This form must be completed and submitted by all teams no later than the date specified in the Action Deadlines on specific event website. The Technical Committee will review all submissions which deviate from the FS rules and reply with a decision about the requested deviation.  All requests will have a confirmation of receipt sent to the team.  Structural Equivalency Spreadsheets (SES) must be submitted electronically in Microsoft Excel Format (*.xlsx). The submissions must be named as follows: schoolname_ses.xlsx using the complete school name. Please submit as described in the Action Deadlines for each event.</t>
  </si>
  <si>
    <r>
      <rPr>
        <sz val="10"/>
        <color rgb="FFFF0000"/>
        <rFont val="Arial"/>
        <family val="2"/>
      </rPr>
      <t xml:space="preserve">In the event that the FS Technical Committee requests additional information or calculations, </t>
    </r>
    <r>
      <rPr>
        <b/>
        <sz val="10"/>
        <color rgb="FFFF0000"/>
        <rFont val="Arial"/>
        <family val="2"/>
      </rPr>
      <t>teams have seven days from the date of request</t>
    </r>
    <r>
      <rPr>
        <sz val="10"/>
        <color rgb="FFFF0000"/>
        <rFont val="Arial"/>
        <family val="2"/>
      </rPr>
      <t xml:space="preserve"> to submit the requested information.</t>
    </r>
  </si>
  <si>
    <t>University Name</t>
  </si>
  <si>
    <t>OTH Amberg-Weiden</t>
  </si>
  <si>
    <t>Car No.(s) &amp; Event(s)</t>
  </si>
  <si>
    <t>Team Contact</t>
  </si>
  <si>
    <t>Jan Frederking</t>
  </si>
  <si>
    <t>Email Address</t>
  </si>
  <si>
    <t>mechanics@runningsnail.oth-aw.de</t>
  </si>
  <si>
    <t>Faculty Advisor</t>
  </si>
  <si>
    <t>Prof. Dr. - Ing. Tobias Skubacz</t>
  </si>
  <si>
    <t>t.skubacz@oth-aw.de</t>
  </si>
  <si>
    <t>Powertrain Type</t>
  </si>
  <si>
    <t>Electric Vehicle</t>
  </si>
  <si>
    <t>Tube and Laminate Equivalency</t>
  </si>
  <si>
    <t>Tube 1</t>
  </si>
  <si>
    <t>Tube 2</t>
  </si>
  <si>
    <t>Tube 3</t>
  </si>
  <si>
    <t>Composite</t>
  </si>
  <si>
    <t>Is proof of equivalency for your design required for any of the rules?</t>
  </si>
  <si>
    <t>EI / Safety Factor</t>
  </si>
  <si>
    <t>Area</t>
  </si>
  <si>
    <t>Yield</t>
  </si>
  <si>
    <t>UTS</t>
  </si>
  <si>
    <t>Yield as Welded</t>
  </si>
  <si>
    <t>UTS as Welded</t>
  </si>
  <si>
    <t>Max Bending Load at UTS</t>
  </si>
  <si>
    <t>Max deflection at max baseline load</t>
  </si>
  <si>
    <t>Energy absorbed during bending</t>
  </si>
  <si>
    <t>Tube Material</t>
  </si>
  <si>
    <t>Tube type</t>
  </si>
  <si>
    <t>Outside Dimension</t>
  </si>
  <si>
    <t>Wall thickness</t>
  </si>
  <si>
    <t>Material</t>
  </si>
  <si>
    <t>Panel Thickness</t>
  </si>
  <si>
    <t>Inner Skin Thickness</t>
  </si>
  <si>
    <t>Outer Skin Thickness</t>
  </si>
  <si>
    <t>Panel Height</t>
  </si>
  <si>
    <t>General status</t>
  </si>
  <si>
    <t>Baseline Material Used</t>
  </si>
  <si>
    <t>Alternative Material Used</t>
  </si>
  <si>
    <t>Rule No.</t>
  </si>
  <si>
    <t>Rule Description</t>
  </si>
  <si>
    <t>Design Description and/or Material Name</t>
  </si>
  <si>
    <t>NO</t>
  </si>
  <si>
    <t>T3.9</t>
  </si>
  <si>
    <t>Main Roll Hoop Tubing</t>
  </si>
  <si>
    <t>1.0576 (S355J2H)</t>
  </si>
  <si>
    <t>T3.10</t>
  </si>
  <si>
    <t>Front Roll Hoop Tubing</t>
  </si>
  <si>
    <t>T3.11</t>
  </si>
  <si>
    <t>Main Roll Hoop Bracing Tubing</t>
  </si>
  <si>
    <t>T3.11.5</t>
  </si>
  <si>
    <t>Main Hoop Bracing Support - Tube Frames</t>
  </si>
  <si>
    <t>/</t>
  </si>
  <si>
    <t>T3.12</t>
  </si>
  <si>
    <t>Front Hoop Bracing - Tube Frames</t>
  </si>
  <si>
    <t>T3.13</t>
  </si>
  <si>
    <t>Front Bulkhead - Tube Frames</t>
  </si>
  <si>
    <t>T3.14</t>
  </si>
  <si>
    <t>Front Bulkhead Support - Tube Frames</t>
  </si>
  <si>
    <t>T3.15</t>
  </si>
  <si>
    <t>Side Impact Structure - Tube Frames</t>
  </si>
  <si>
    <t>T5.5</t>
  </si>
  <si>
    <t>Shoulder Harness Bar</t>
  </si>
  <si>
    <t>Deltatech GG200T(M40J)-DT120-42 (fabric); Deltatech M40J-200-DT120-36; CP006; PAMG-XR1 5056 Aluminium Honeycomb 1/8"; Deltatech ZZ300T-DT120-44 45f/-20M/0M/20M/0M/45z/cp/18core/cp/45z/0M/20M/0M/-20M/45f</t>
  </si>
  <si>
    <t>T3.17.3</t>
  </si>
  <si>
    <t>Impact Attenuator Anti-Intrusion Plate</t>
  </si>
  <si>
    <t>EN AW 5083</t>
  </si>
  <si>
    <t>T3.12/T3.6</t>
  </si>
  <si>
    <t>Front Hoop Bracing - Monocoques</t>
  </si>
  <si>
    <t>Deltatech GG200T(M40J)-DT120-42 (fabric); Deltatech M40J-200-DT120-36; CP006; PAMG-XR1 5056 Aluminium Honeycomb 1/8"; 45f/0M/-20M/0M/20M/0M/45f/0f/CP/18core/CP/0f/45f/0M/20M/0M/-20M/0M/45f</t>
  </si>
  <si>
    <t>T3.13/T3.6</t>
  </si>
  <si>
    <t>Front Bulkhead - Monocoques</t>
  </si>
  <si>
    <t>Deltatech T800S-150-DT120-34 EF; Aramid; CP006; PAMG-XR1 5056 Aluminium Honeycomb 1/8";  0T/45a/0a/45a/0a/45a/0a/45a/0a/45a/CP/18core/CP/45a/0a/45a/0a/45a/0a/45a/0a/45a/0T</t>
  </si>
  <si>
    <t>T3.14/T3.6</t>
  </si>
  <si>
    <t>Front Bulkhead Support - Monocoques</t>
  </si>
  <si>
    <t>Deltatech GG200T(M40J)-DT120-42 (fabric); Deltatech M40J-200-DT120-36; CP006; PAMG-XR1 5056 Aluminium Honeycomb 1/8";45f/-20M/0M/20M/0M/45f/0f/CP/18core/CP/0f/45f/0M/20M/0M/-20M/45f</t>
  </si>
  <si>
    <t>T3.15/T3.6</t>
  </si>
  <si>
    <t>Side Impact Structure - Monocoques, Side</t>
  </si>
  <si>
    <t>Deltatech GG285P(T700)-DT120-40 (fabric); Deltatech M40J-200-DT120-36; CP006; PAMG-XR1 5056 Aluminium Honeycomb 1/8"; 45f/-20M/0M/20M/0M/45f/0f/CP/18core/CP/0f/45f/0M/20M/0M/-20M/45f</t>
  </si>
  <si>
    <t>Side Impact Structure - Monocoques, Floor</t>
  </si>
  <si>
    <t xml:space="preserve">Deltatech GG200T(M40J)-DT120-42 (fabric); Deltatech M40J-200-DT120-36; CP006; PAMG-XR1 5056 Aluminium Honeycomb 1/8"; 45f/0M/0M/0M/0M/45f/CP/10core/CP/45f/21M/0M/-21M/0M/45f	</t>
  </si>
  <si>
    <t>T3.11.5/T3.6</t>
  </si>
  <si>
    <t>Main Hoop Bracing Support - Monocoques</t>
  </si>
  <si>
    <t>See SHB layup</t>
  </si>
  <si>
    <t>T3.16</t>
  </si>
  <si>
    <t>Main Hoop &amp; MH Bracing Attachments</t>
  </si>
  <si>
    <t>See SIS layup</t>
  </si>
  <si>
    <t>Front Hoop &amp; FH Bracing Attachments</t>
  </si>
  <si>
    <t>See FBHS/ FHB layup</t>
  </si>
  <si>
    <t>T4.5</t>
  </si>
  <si>
    <t>Safety Harness Attachment</t>
  </si>
  <si>
    <t xml:space="preserve">See MHBS for Shoulder Harness; See SIS Floor for Anti Submarine; 45f/-20M/0M/20M/0M/45z/cp/18core/cp/45z/0M/20M/0M/-20M/45f; 45f/0M/0M/0M/0M/45f/CP/10core/CP/45f/21M/0M/-21M/0M/45f	   </t>
  </si>
  <si>
    <t>N/A</t>
  </si>
  <si>
    <t>T3.16.6/T3.17.5</t>
  </si>
  <si>
    <t>Attachment Plates/Panels - Monocoques</t>
  </si>
  <si>
    <t>See AIP and ACP</t>
  </si>
  <si>
    <t>T3.16.7</t>
  </si>
  <si>
    <t>Blind Insert Attachments</t>
  </si>
  <si>
    <t>EV5.5.8/14</t>
  </si>
  <si>
    <t>EV5.5.8 TSAC attachments</t>
  </si>
  <si>
    <t xml:space="preserve">See Layup SIS floor and ACP </t>
  </si>
  <si>
    <t>T1.2.1/T4.8</t>
  </si>
  <si>
    <t>Firewall</t>
  </si>
  <si>
    <t>Aramide 158 tex/Epoxy resin SR 1126/0,5mm Alu</t>
  </si>
  <si>
    <t>EV4.4/EV5.5</t>
  </si>
  <si>
    <t>See SIS Side layup</t>
  </si>
  <si>
    <t>Deltatech GG200T(M40J)-DT120-42 (fabric); Deltatech M40J-200-DT120-36; CP006; PAMG-XR1 5056 Aluminium Honeycomb 1/8"; 45f/-20M/0M/20M/0M/45f/0f/CP/18core/CP/0f/45f/0M/20M/0M/-20M/45f</t>
  </si>
  <si>
    <t>Attachment Checklist (make sure all are included in your report)</t>
  </si>
  <si>
    <t>Receipt, data sheets or proof for Alternative Materials (T3.3) or for non-steel materials (composite, honeycomb, resin, etc)</t>
  </si>
  <si>
    <t>Yes</t>
  </si>
  <si>
    <t>Properties for all non-steel materials</t>
  </si>
  <si>
    <t>Monocoque Laminate Test data and pictures</t>
  </si>
  <si>
    <t>Holes &gt;4mm drilled in any regulated tubing require proof of equivalency, include area and moment of inertia</t>
  </si>
  <si>
    <t>LAP JOINT TEST for divided monocoque parts</t>
  </si>
  <si>
    <t>COMPLETE APPROPRIATE TABS TO PROVE EQUIVALENCY</t>
  </si>
  <si>
    <t xml:space="preserve">Please see </t>
  </si>
  <si>
    <t>"Structural Equivalency Spreadsheet Guide"</t>
  </si>
  <si>
    <t>on the Read_Me tab of the SES Workbook</t>
  </si>
  <si>
    <t>NOTE: THIS FORM AND THE APPROVED COPY OF THE SUBMISSION MUST BE PRESENTED
AT TECHNICAL INSPECTION AT EVERY FORMULA STUDENT EVENT ENTERED</t>
  </si>
  <si>
    <t>This chart below is for laminated members of the primary structure, ACPS and TSPS only!</t>
  </si>
  <si>
    <t>Structure</t>
  </si>
  <si>
    <t>Thickness outer skin [mm]</t>
  </si>
  <si>
    <t>Core thickness [mm]</t>
  </si>
  <si>
    <t>Thickness inner skin [mm]</t>
  </si>
  <si>
    <r>
      <rPr>
        <sz val="10"/>
        <color theme="1"/>
        <rFont val="Arial"/>
        <family val="2"/>
      </rPr>
      <t xml:space="preserve">Please attach pictures of the frame and/or monocoque in the table below for review during the SES process. 
</t>
    </r>
    <r>
      <rPr>
        <b/>
        <sz val="10"/>
        <color theme="1"/>
        <rFont val="Arial"/>
        <family val="2"/>
      </rPr>
      <t>All tubes/lay-ups must be colour coded to show outer diameter and wall thickness</t>
    </r>
    <r>
      <rPr>
        <sz val="10"/>
        <color theme="1"/>
        <rFont val="Arial"/>
        <family val="2"/>
      </rPr>
      <t xml:space="preserve">. Three view drawings and isometric views of the structure (CAD, FEA models, etc) are acceptable. </t>
    </r>
    <r>
      <rPr>
        <b/>
        <sz val="10"/>
        <color theme="1"/>
        <rFont val="Arial"/>
        <family val="2"/>
      </rPr>
      <t xml:space="preserve"> Note: Identical composite layups need the identical colour code beyond borders of their specific lamiante structure! Maybe you need to work with two picture sets (Structures &amp; your design)</t>
    </r>
  </si>
  <si>
    <t>MHBS</t>
  </si>
  <si>
    <t>FHB</t>
  </si>
  <si>
    <t>Images must include dimensions/labels indicating the following:</t>
  </si>
  <si>
    <t>Compliance shown?</t>
  </si>
  <si>
    <t>FBH</t>
  </si>
  <si>
    <t>FBHS</t>
  </si>
  <si>
    <t>Angle of main and front hoops, including angle of main hoop below upper side impact tube.</t>
  </si>
  <si>
    <t>SIS vertical</t>
  </si>
  <si>
    <t>Angle between main hoop bracing and main hoop</t>
  </si>
  <si>
    <t>SIS horizontal</t>
  </si>
  <si>
    <t>Distance from top of main hoop to main hoop brace attachment</t>
  </si>
  <si>
    <t>SHB</t>
  </si>
  <si>
    <t>Distance from top of front hoop to front hoop brace attachment</t>
  </si>
  <si>
    <t>pink</t>
  </si>
  <si>
    <t>TSPS</t>
  </si>
  <si>
    <t>Outer diameter and wall thickness of all tubes / monocoque lay-up</t>
  </si>
  <si>
    <t>blue</t>
  </si>
  <si>
    <t>ACPS</t>
  </si>
  <si>
    <t>Compliance to T 7.3.1 - Protection of lubrication systems</t>
  </si>
  <si>
    <t>grey</t>
  </si>
  <si>
    <t>TSPS Floor</t>
  </si>
  <si>
    <t>Distance between front hoop braces (measured at front hoop)</t>
  </si>
  <si>
    <t>lght pink</t>
  </si>
  <si>
    <t>Non SES</t>
  </si>
  <si>
    <t>Teams entering cars with IC Powertrains must show the location of the fuel tank and complete filler neck inside rollover protection structure (CV2.2.2) in all images and highlight them in the colour red.</t>
  </si>
  <si>
    <t>YourMaterial11</t>
  </si>
  <si>
    <t>Teams entering cars with EV Powertrains must show the location of all HV components in these images and highlight them by colouring them orange.</t>
  </si>
  <si>
    <t>YourMaterial12</t>
  </si>
  <si>
    <t>Teams with breakthroughs/cutouts/holes in the laminated primary structure greater 60 mm² must show their location in these images and highlight them by colouring them purple. These breakthroughs/cutouts/holes must also be shown in the SE3D-file.</t>
  </si>
  <si>
    <t>YourMaterial13</t>
  </si>
  <si>
    <t>YourMaterial14</t>
  </si>
  <si>
    <t>SIS Side, TSPS Side have the same layup</t>
  </si>
  <si>
    <t>MHBS and SHB have the same layup</t>
  </si>
  <si>
    <t>Areas on the monococque with the same layup</t>
  </si>
  <si>
    <t>We do not have any lubrication system below the line between the lowest point of the main hoop and the lowst chassis member</t>
  </si>
  <si>
    <t>We do not have a FH Attachment because it is laminated into the monocoque.</t>
  </si>
  <si>
    <t>Note that the requirements on whether a vehicle can be called 'new' have been updated (see A2.2.2 &amp; A2.2.3)!</t>
  </si>
  <si>
    <t>Please select chassis type:</t>
  </si>
  <si>
    <t>A2.2.2 - First year vehicle</t>
  </si>
  <si>
    <t>First day onsite of first competition (past/future):</t>
  </si>
  <si>
    <t>Exemption under:</t>
  </si>
  <si>
    <t xml:space="preserve">New materials </t>
  </si>
  <si>
    <t>New materials can be seen in tab Chassis Pics</t>
  </si>
  <si>
    <t xml:space="preserve">New layup </t>
  </si>
  <si>
    <t>Due to using new materials a new layup structure was necessary</t>
  </si>
  <si>
    <t>Old Chassis</t>
  </si>
  <si>
    <t>New Chassis</t>
  </si>
  <si>
    <t>Material Data Sheet</t>
  </si>
  <si>
    <t>Material Spreadsheet Code</t>
  </si>
  <si>
    <t>Steel</t>
  </si>
  <si>
    <t>Steel 2</t>
  </si>
  <si>
    <t>Aluminium 1</t>
  </si>
  <si>
    <t>Aluminium 2</t>
  </si>
  <si>
    <t>Composite 1</t>
  </si>
  <si>
    <t>Other 1</t>
  </si>
  <si>
    <t>Other 2</t>
  </si>
  <si>
    <t>Other 3</t>
  </si>
  <si>
    <t>Other 4</t>
  </si>
  <si>
    <t>Other 5</t>
  </si>
  <si>
    <t>Other 6</t>
  </si>
  <si>
    <t>Other 7</t>
  </si>
  <si>
    <t>Other 8</t>
  </si>
  <si>
    <t>Other 9</t>
  </si>
  <si>
    <t>Other 10</t>
  </si>
  <si>
    <t>Other 11</t>
  </si>
  <si>
    <t>Other 12</t>
  </si>
  <si>
    <t>Other 13</t>
  </si>
  <si>
    <t>Other 14</t>
  </si>
  <si>
    <t>Other 15</t>
  </si>
  <si>
    <t>Material name</t>
  </si>
  <si>
    <t>Lower Grade Steel</t>
  </si>
  <si>
    <t>vertical SIS</t>
  </si>
  <si>
    <t>SIS hor.</t>
  </si>
  <si>
    <t>MH upper Attachment</t>
  </si>
  <si>
    <t>Your Mat.13</t>
  </si>
  <si>
    <t>Your Mat.14</t>
  </si>
  <si>
    <t>Your Mat.15</t>
  </si>
  <si>
    <t>Colour in Chassis Pics</t>
  </si>
  <si>
    <t>dark blue</t>
  </si>
  <si>
    <t>light pink</t>
  </si>
  <si>
    <t>Youngs Modulus, E</t>
  </si>
  <si>
    <t>Yield strength, Pa</t>
  </si>
  <si>
    <t>UTS, Pa</t>
  </si>
  <si>
    <t>Yield strength, welded, Pa</t>
  </si>
  <si>
    <t>UTS welded, Pa</t>
  </si>
  <si>
    <t>UTS shear, Pa</t>
  </si>
  <si>
    <t xml:space="preserve">● Steel properties based on baseline steel  and are given in Rule T3.2.4. </t>
  </si>
  <si>
    <t>● Results from extra physical test required by T3.5 should be entered in the "Other x" materials column as required.</t>
  </si>
  <si>
    <t xml:space="preserve">● If you are using TAB “T3.5 Different Layups” to create different/multiple composite layups other than your SIS-Layup from TAB “T3.5 Laminate Test”, </t>
  </si>
  <si>
    <t>you must fill out manually the columns at “Other X” in this Material Data Sheet TAB.</t>
  </si>
  <si>
    <r>
      <rPr>
        <b/>
        <sz val="10"/>
        <color theme="1"/>
        <rFont val="Arial"/>
        <family val="2"/>
      </rPr>
      <t xml:space="preserve">Please use the following abbreviations for your specific lamiante structure </t>
    </r>
    <r>
      <rPr>
        <b/>
        <sz val="10"/>
        <color rgb="FFFF0000"/>
        <rFont val="Arial"/>
        <family val="2"/>
      </rPr>
      <t>(Other  "X")</t>
    </r>
  </si>
  <si>
    <t>Front Bulkhead -&gt; FBH</t>
  </si>
  <si>
    <t>Front Bulkhead Support -&gt; FBHS</t>
  </si>
  <si>
    <t>Tubing only</t>
  </si>
  <si>
    <t>Front Hoop Bracing -&gt; FHB</t>
  </si>
  <si>
    <t>Composite only</t>
  </si>
  <si>
    <t>Main Hoop Bracing Support -&gt; MHBS</t>
  </si>
  <si>
    <t>Tubes + composite</t>
  </si>
  <si>
    <t>Shoulder Harness Bar -&gt; SHB</t>
  </si>
  <si>
    <t>Accumulator Container Protection Structure -&gt; ACPS</t>
  </si>
  <si>
    <t>Round</t>
  </si>
  <si>
    <t>Tractive System Protection Structure -&gt; TSPS</t>
  </si>
  <si>
    <t>Square</t>
  </si>
  <si>
    <t>BACK to COVER SHEET</t>
  </si>
  <si>
    <t>Aluminum 1</t>
  </si>
  <si>
    <t>Aluminum 2</t>
  </si>
  <si>
    <t>Main hoop tube and main hoop bracing tube; steel</t>
  </si>
  <si>
    <t>Material Type</t>
  </si>
  <si>
    <t>Aluminium</t>
  </si>
  <si>
    <t>Diagram Area</t>
  </si>
  <si>
    <t>T 3.2.2 / T 3.2.4 baseline steel?</t>
  </si>
  <si>
    <t>No</t>
  </si>
  <si>
    <t>Max. Element Content [%]</t>
  </si>
  <si>
    <t xml:space="preserve">Carbon(C) </t>
  </si>
  <si>
    <t>Manganese(Mn)</t>
  </si>
  <si>
    <t>Other Element</t>
  </si>
  <si>
    <t>Yield Strength [N/mm²] Normal</t>
  </si>
  <si>
    <t>Tensile Strength (UTS) [N/mm²] Normal</t>
  </si>
  <si>
    <t>Yield Strength [N/mm²] Welded</t>
  </si>
  <si>
    <t>Tensile Strength (UTS) [N/mm²] Welded</t>
  </si>
  <si>
    <t>Elastic Modulus - Enter upper and lower elastic strains</t>
  </si>
  <si>
    <t>Data Sheet</t>
  </si>
  <si>
    <t>Lower Elastic Strain [%]</t>
  </si>
  <si>
    <t>Lower Elastic Stress [N/mm²]</t>
  </si>
  <si>
    <t>Upper Elastic Strain [%]</t>
  </si>
  <si>
    <t>Upper Elastic Stress [N/mm²]</t>
  </si>
  <si>
    <t>Insert image of relevant datasheet pages (name of material must be visible on the pages).</t>
  </si>
  <si>
    <t>Elastic Modulus [N/mm²]</t>
  </si>
  <si>
    <t>Yield Strength [N/mm²]</t>
  </si>
  <si>
    <t>Highlight the relevant areas for material type, chemical composition, mechanical properties.</t>
  </si>
  <si>
    <t>Tensile Strength [N/mm²]</t>
  </si>
  <si>
    <t>Test Data - Max. 300 data points</t>
  </si>
  <si>
    <t>Main hoop</t>
  </si>
  <si>
    <t>Eng. Strain [%]</t>
  </si>
  <si>
    <t>Eng. Stress [N/mm²]</t>
  </si>
  <si>
    <t>Plastic Strain [%]</t>
  </si>
  <si>
    <t>Main hoop bracing</t>
  </si>
  <si>
    <t>Front Hoop Test 1-5</t>
  </si>
  <si>
    <t xml:space="preserve">Results Front Hoop  </t>
  </si>
  <si>
    <t>Name</t>
  </si>
  <si>
    <t>So[mm²]</t>
  </si>
  <si>
    <t>D[mm]</t>
  </si>
  <si>
    <t>E[GPa]</t>
  </si>
  <si>
    <t>Rp0,2[MPa]</t>
  </si>
  <si>
    <t>Rm[MPa]</t>
  </si>
  <si>
    <t>At[%]</t>
  </si>
  <si>
    <t>A[%]</t>
  </si>
  <si>
    <t>x</t>
  </si>
  <si>
    <t>Here, all materials used in your laminate shall be documented, including core materials ("ply"/"cloth" naming can be ignored)!</t>
  </si>
  <si>
    <t>M40J Fabric</t>
  </si>
  <si>
    <t>T700 Fabric</t>
  </si>
  <si>
    <t>M40J UD</t>
  </si>
  <si>
    <t>T800S UD</t>
  </si>
  <si>
    <t>Zylon</t>
  </si>
  <si>
    <t>Aramid</t>
  </si>
  <si>
    <t>Aluminum core 18 mm</t>
  </si>
  <si>
    <t>Aluminum core 10mm</t>
  </si>
  <si>
    <t>CP</t>
  </si>
  <si>
    <t>Your Material 11</t>
  </si>
  <si>
    <t>Your Material 12</t>
  </si>
  <si>
    <t>Your Material 13</t>
  </si>
  <si>
    <t>Your Material 14</t>
  </si>
  <si>
    <t>Your Material 15</t>
  </si>
  <si>
    <t>Your Material 16</t>
  </si>
  <si>
    <t>Your Material 17</t>
  </si>
  <si>
    <t>Your Material 18</t>
  </si>
  <si>
    <t>Your Material 19</t>
  </si>
  <si>
    <t>Your Material 20</t>
  </si>
  <si>
    <t>Ply Material</t>
  </si>
  <si>
    <t>Ply Type</t>
  </si>
  <si>
    <t>Cloth Weight</t>
  </si>
  <si>
    <t>(Ply) Material</t>
  </si>
  <si>
    <t>Carbon Fiber</t>
  </si>
  <si>
    <t>Other</t>
  </si>
  <si>
    <t>Aramid Fiber</t>
  </si>
  <si>
    <t>Core</t>
  </si>
  <si>
    <t>(Ply) Type</t>
  </si>
  <si>
    <t>Bidirectional</t>
  </si>
  <si>
    <t>Unidirectional</t>
  </si>
  <si>
    <t>Al Honeycomb</t>
  </si>
  <si>
    <t>(Cloth) Weight [g/m²]</t>
  </si>
  <si>
    <t>Highlight the relevant areas for type, cloth weight, mechanical properties.</t>
  </si>
  <si>
    <t>Vertical Side Impact Structure</t>
  </si>
  <si>
    <t>Front Bulkhead Support</t>
  </si>
  <si>
    <t>Front Bulkhead</t>
  </si>
  <si>
    <t>SIS Floor</t>
  </si>
  <si>
    <t>TSPS Side</t>
  </si>
  <si>
    <t>Layup 11</t>
  </si>
  <si>
    <t>Layup 12</t>
  </si>
  <si>
    <t>Layup 13</t>
  </si>
  <si>
    <t>Layup 14</t>
  </si>
  <si>
    <t>Layup 15</t>
  </si>
  <si>
    <t>Thickness [mm]</t>
  </si>
  <si>
    <t>Symmetric Layup?</t>
  </si>
  <si>
    <t>Total Cloth Weight [gsm]</t>
  </si>
  <si>
    <t>T 3.4.3 compliant?</t>
  </si>
  <si>
    <t>Ply</t>
  </si>
  <si>
    <t>Type</t>
  </si>
  <si>
    <t>Cloth Weight [gsm]</t>
  </si>
  <si>
    <t>Angle [°]</t>
  </si>
  <si>
    <t>Your Material 1</t>
  </si>
  <si>
    <t>Your Material 2</t>
  </si>
  <si>
    <t>Your Material 3</t>
  </si>
  <si>
    <t>Angle</t>
  </si>
  <si>
    <t>UD Weight</t>
  </si>
  <si>
    <t>Triax</t>
  </si>
  <si>
    <t>Quadraxial</t>
  </si>
  <si>
    <t>Total Cloth Weight</t>
  </si>
  <si>
    <t>Cloth Weight in +-10°</t>
  </si>
  <si>
    <t>RIG COMPLIANCE TEST RESULTS</t>
  </si>
  <si>
    <t xml:space="preserve"> SES - LAMINATE TEST RESULTS</t>
  </si>
  <si>
    <t xml:space="preserve">STEEL TUBE TEST RESULTS (T3.2, REQ. FOR ENERGY ABSORPTION) </t>
  </si>
  <si>
    <t xml:space="preserve">DIFFERENT STEEL TUBE TEST RESULTS </t>
  </si>
  <si>
    <t>VERTICAL SIDE IMPACT STRUCTURE</t>
  </si>
  <si>
    <t>FRONT BULKHEAD SUPPORT</t>
  </si>
  <si>
    <t>FRONT BULKHEAD</t>
  </si>
  <si>
    <t>NON SES</t>
  </si>
  <si>
    <t>OTHER LAMINATE 11</t>
  </si>
  <si>
    <t>OTHER LAMINATE 12</t>
  </si>
  <si>
    <t>OTHER LAMINATE 13</t>
  </si>
  <si>
    <t>OTHER LAMINATE 14</t>
  </si>
  <si>
    <t>Paste images of test setup here</t>
  </si>
  <si>
    <t>All test specimens must be presented at Tech. Inspection</t>
  </si>
  <si>
    <t>Please note the changed rules: T3.6.1 &amp; T3.6.6 wrt. identifiable pictures!</t>
  </si>
  <si>
    <r>
      <t>Figure 1: Test setup -</t>
    </r>
    <r>
      <rPr>
        <b/>
        <sz val="10"/>
        <color theme="1"/>
        <rFont val="Verdana"/>
        <family val="2"/>
      </rPr>
      <t xml:space="preserve"> </t>
    </r>
    <r>
      <rPr>
        <b/>
        <sz val="10"/>
        <color rgb="FFFF0000"/>
        <rFont val="Verdana"/>
        <family val="2"/>
      </rPr>
      <t>Steel tubes</t>
    </r>
    <r>
      <rPr>
        <sz val="10"/>
        <color rgb="FFFF0000"/>
        <rFont val="Verdana"/>
        <family val="2"/>
      </rPr>
      <t xml:space="preserve"> as required for baseline design (T3.2)</t>
    </r>
  </si>
  <si>
    <r>
      <t xml:space="preserve">Figure 1: Test setup - </t>
    </r>
    <r>
      <rPr>
        <b/>
        <sz val="10"/>
        <color rgb="FFFF0000"/>
        <rFont val="Verdana"/>
        <family val="2"/>
      </rPr>
      <t>Steel tube</t>
    </r>
    <r>
      <rPr>
        <sz val="10"/>
        <color rgb="FFFF0000"/>
        <rFont val="Verdana"/>
        <family val="2"/>
      </rPr>
      <t xml:space="preserve"> as required for baseline design (T3.2)</t>
    </r>
  </si>
  <si>
    <r>
      <t xml:space="preserve">Figure 1: Test setup - Laminate Panel for </t>
    </r>
    <r>
      <rPr>
        <b/>
        <sz val="10"/>
        <color rgb="FFFF0000"/>
        <rFont val="Verdana"/>
        <family val="2"/>
      </rPr>
      <t>vertical Side impact structure</t>
    </r>
  </si>
  <si>
    <r>
      <t xml:space="preserve">Figure 1: Test setup - Laminate Panel for </t>
    </r>
    <r>
      <rPr>
        <b/>
        <sz val="10"/>
        <color rgb="FFFF0000"/>
        <rFont val="Verdana"/>
        <family val="2"/>
      </rPr>
      <t>Front Bulkhead Support</t>
    </r>
  </si>
  <si>
    <r>
      <t xml:space="preserve">Figure 1: Test setup - Laminate Panel for </t>
    </r>
    <r>
      <rPr>
        <b/>
        <sz val="10"/>
        <color rgb="FFFF0000"/>
        <rFont val="Verdana"/>
        <family val="2"/>
      </rPr>
      <t>Front Bulkhead</t>
    </r>
  </si>
  <si>
    <r>
      <t xml:space="preserve">Figure 1: Test setup - Laminate Panel </t>
    </r>
    <r>
      <rPr>
        <b/>
        <sz val="10"/>
        <color rgb="FFFF0000"/>
        <rFont val="Verdana"/>
        <family val="2"/>
      </rPr>
      <t>[Your Structure]</t>
    </r>
  </si>
  <si>
    <t>Paste load deflection curve here</t>
  </si>
  <si>
    <t>Logged data must be appended in the section below</t>
  </si>
  <si>
    <t>T</t>
  </si>
  <si>
    <t>Please note the change rule T3.6.4 wrt. only thicker cores may be tested!</t>
  </si>
  <si>
    <t>Add your stiffness gradient to your load deflection curve, and include markers</t>
  </si>
  <si>
    <t>for the two data points taken!</t>
  </si>
  <si>
    <r>
      <t xml:space="preserve">Figure 2: Load Deflection Curve - </t>
    </r>
    <r>
      <rPr>
        <b/>
        <sz val="10"/>
        <color rgb="FFFF0000"/>
        <rFont val="Verdana"/>
        <family val="2"/>
      </rPr>
      <t>Steel Tubes</t>
    </r>
    <r>
      <rPr>
        <sz val="10"/>
        <color rgb="FFFF0000"/>
        <rFont val="Verdana"/>
        <family val="2"/>
      </rPr>
      <t xml:space="preserve"> as required for baseline design (T3.2)</t>
    </r>
  </si>
  <si>
    <r>
      <t xml:space="preserve">Figure 2: Load Deflection Curve - </t>
    </r>
    <r>
      <rPr>
        <b/>
        <sz val="10"/>
        <color rgb="FFFF0000"/>
        <rFont val="Verdana"/>
        <family val="2"/>
      </rPr>
      <t>Steel tube</t>
    </r>
    <r>
      <rPr>
        <sz val="10"/>
        <color rgb="FFFF0000"/>
        <rFont val="Verdana"/>
        <family val="2"/>
      </rPr>
      <t xml:space="preserve"> as required for baseline design (T3.2)</t>
    </r>
  </si>
  <si>
    <r>
      <t xml:space="preserve">Figure 2: Load Deflection Curve for </t>
    </r>
    <r>
      <rPr>
        <b/>
        <sz val="10"/>
        <color rgb="FFFF0000"/>
        <rFont val="Verdana"/>
        <family val="2"/>
      </rPr>
      <t>vertical Side impact structure</t>
    </r>
  </si>
  <si>
    <r>
      <t xml:space="preserve">Figure 2: Load Deflection Curve for </t>
    </r>
    <r>
      <rPr>
        <b/>
        <sz val="10"/>
        <color rgb="FFFF0000"/>
        <rFont val="Verdana"/>
        <family val="2"/>
      </rPr>
      <t>Front Bulkhead Support</t>
    </r>
  </si>
  <si>
    <r>
      <t xml:space="preserve">Figure 2: Load Deflection Curve for </t>
    </r>
    <r>
      <rPr>
        <b/>
        <sz val="10"/>
        <color rgb="FFFF0000"/>
        <rFont val="Verdana"/>
        <family val="2"/>
      </rPr>
      <t xml:space="preserve">Front Bulkhead </t>
    </r>
  </si>
  <si>
    <r>
      <t xml:space="preserve">Figure 2: Load Deflection Curve </t>
    </r>
    <r>
      <rPr>
        <b/>
        <sz val="10"/>
        <color rgb="FFFF0000"/>
        <rFont val="Verdana"/>
        <family val="2"/>
      </rPr>
      <t>[Your Structure]</t>
    </r>
  </si>
  <si>
    <t>Enter values for min. and max. load/deflection in linear-elastic region</t>
  </si>
  <si>
    <r>
      <t xml:space="preserve">Enter values for min. and max. load/deflection in linear-elastic region. </t>
    </r>
    <r>
      <rPr>
        <sz val="10"/>
        <color rgb="FFFF0000"/>
        <rFont val="Verdana"/>
        <family val="2"/>
      </rPr>
      <t>Gradient must be &gt;= that of two baseline steel tubes</t>
    </r>
  </si>
  <si>
    <t>Enter values for minimum and maximum load/deflection in linear-elastic region</t>
  </si>
  <si>
    <r>
      <rPr>
        <sz val="10"/>
        <color theme="1"/>
        <rFont val="Verdana"/>
        <family val="2"/>
      </rPr>
      <t>x</t>
    </r>
    <r>
      <rPr>
        <vertAlign val="subscript"/>
        <sz val="10"/>
        <color theme="1"/>
        <rFont val="Verdana"/>
        <family val="2"/>
      </rPr>
      <t xml:space="preserve">1 </t>
    </r>
    <r>
      <rPr>
        <sz val="10"/>
        <color theme="1"/>
        <rFont val="Verdana"/>
        <family val="2"/>
      </rPr>
      <t>(mm)</t>
    </r>
  </si>
  <si>
    <r>
      <rPr>
        <sz val="10"/>
        <color theme="1"/>
        <rFont val="Verdana"/>
        <family val="2"/>
      </rPr>
      <t>y</t>
    </r>
    <r>
      <rPr>
        <vertAlign val="subscript"/>
        <sz val="10"/>
        <color theme="1"/>
        <rFont val="Verdana"/>
        <family val="2"/>
      </rPr>
      <t>1</t>
    </r>
    <r>
      <rPr>
        <sz val="10"/>
        <color theme="1"/>
        <rFont val="Verdana"/>
        <family val="2"/>
      </rPr>
      <t xml:space="preserve"> (N)</t>
    </r>
  </si>
  <si>
    <t>Gradient (N/mm)</t>
  </si>
  <si>
    <r>
      <rPr>
        <sz val="10"/>
        <color theme="1"/>
        <rFont val="Verdana"/>
        <family val="2"/>
      </rPr>
      <t>x</t>
    </r>
    <r>
      <rPr>
        <vertAlign val="subscript"/>
        <sz val="10"/>
        <color theme="1"/>
        <rFont val="Verdana"/>
        <family val="2"/>
      </rPr>
      <t xml:space="preserve">2 </t>
    </r>
    <r>
      <rPr>
        <sz val="10"/>
        <color theme="1"/>
        <rFont val="Verdana"/>
        <family val="2"/>
      </rPr>
      <t>(mm)</t>
    </r>
  </si>
  <si>
    <r>
      <rPr>
        <sz val="10"/>
        <color theme="1"/>
        <rFont val="Verdana"/>
        <family val="2"/>
      </rPr>
      <t>y</t>
    </r>
    <r>
      <rPr>
        <vertAlign val="subscript"/>
        <sz val="10"/>
        <color theme="1"/>
        <rFont val="Verdana"/>
        <family val="2"/>
      </rPr>
      <t>2</t>
    </r>
    <r>
      <rPr>
        <sz val="10"/>
        <color theme="1"/>
        <rFont val="Verdana"/>
        <family val="2"/>
      </rPr>
      <t xml:space="preserve"> (N)</t>
    </r>
  </si>
  <si>
    <t>Absorbed energy upto 12.7mm of deflection</t>
  </si>
  <si>
    <t>Enter value for force at panel failure (max 12.7 mm deflection) or maximum tested force.</t>
  </si>
  <si>
    <t>Energy (J)</t>
  </si>
  <si>
    <r>
      <rPr>
        <sz val="10"/>
        <color theme="1"/>
        <rFont val="Verdana"/>
        <family val="2"/>
      </rPr>
      <t>y</t>
    </r>
    <r>
      <rPr>
        <vertAlign val="subscript"/>
        <sz val="10"/>
        <color theme="1"/>
        <rFont val="Verdana"/>
        <family val="2"/>
      </rPr>
      <t>max</t>
    </r>
    <r>
      <rPr>
        <sz val="10"/>
        <color theme="1"/>
        <rFont val="Verdana"/>
        <family val="2"/>
      </rPr>
      <t xml:space="preserve"> (N)</t>
    </r>
  </si>
  <si>
    <t>(&gt;= bending strength of two baseline side impact tubes)</t>
  </si>
  <si>
    <t>Enter details of tube(s) tested</t>
  </si>
  <si>
    <t>Value of absorbed energy, must be &gt;= that of two baseline tubes</t>
  </si>
  <si>
    <t>l (mm)</t>
  </si>
  <si>
    <t>Tube Support Span</t>
  </si>
  <si>
    <r>
      <rPr>
        <sz val="10"/>
        <color theme="1"/>
        <rFont val="Verdana"/>
        <family val="2"/>
      </rPr>
      <t>Theoretical EI (N.mm</t>
    </r>
    <r>
      <rPr>
        <vertAlign val="superscript"/>
        <sz val="10"/>
        <color theme="1"/>
        <rFont val="Verdana"/>
        <family val="2"/>
      </rPr>
      <t>2</t>
    </r>
    <r>
      <rPr>
        <sz val="10"/>
        <color theme="1"/>
        <rFont val="Verdana"/>
        <family val="2"/>
      </rPr>
      <t>)</t>
    </r>
  </si>
  <si>
    <t>Energy(J)</t>
  </si>
  <si>
    <t>@</t>
  </si>
  <si>
    <t>mm deflection</t>
  </si>
  <si>
    <t>n</t>
  </si>
  <si>
    <t>Number of Tubes</t>
  </si>
  <si>
    <r>
      <rPr>
        <sz val="10"/>
        <color theme="1"/>
        <rFont val="Verdana"/>
        <family val="2"/>
      </rPr>
      <t>Tested EI (N.mm</t>
    </r>
    <r>
      <rPr>
        <vertAlign val="superscript"/>
        <sz val="10"/>
        <color theme="1"/>
        <rFont val="Verdana"/>
        <family val="2"/>
      </rPr>
      <t>2</t>
    </r>
    <r>
      <rPr>
        <sz val="10"/>
        <color theme="1"/>
        <rFont val="Verdana"/>
        <family val="2"/>
      </rPr>
      <t>)</t>
    </r>
  </si>
  <si>
    <t>%</t>
  </si>
  <si>
    <r>
      <rPr>
        <sz val="10"/>
        <color theme="1"/>
        <rFont val="Verdana"/>
        <family val="2"/>
      </rPr>
      <t>D</t>
    </r>
    <r>
      <rPr>
        <vertAlign val="subscript"/>
        <sz val="10"/>
        <color theme="1"/>
        <rFont val="Verdana"/>
        <family val="2"/>
      </rPr>
      <t>o</t>
    </r>
    <r>
      <rPr>
        <sz val="10"/>
        <color theme="1"/>
        <rFont val="Verdana"/>
        <family val="2"/>
      </rPr>
      <t xml:space="preserve"> (mm)</t>
    </r>
  </si>
  <si>
    <t>Tube Outer Diameter</t>
  </si>
  <si>
    <t>Rig Compliance (N/mm)</t>
  </si>
  <si>
    <r>
      <rPr>
        <sz val="10"/>
        <color theme="1"/>
        <rFont val="Verdana"/>
        <family val="2"/>
      </rPr>
      <t>D</t>
    </r>
    <r>
      <rPr>
        <vertAlign val="subscript"/>
        <sz val="10"/>
        <color theme="1"/>
        <rFont val="Verdana"/>
        <family val="2"/>
      </rPr>
      <t>i</t>
    </r>
    <r>
      <rPr>
        <sz val="10"/>
        <color theme="1"/>
        <rFont val="Verdana"/>
        <family val="2"/>
      </rPr>
      <t xml:space="preserve"> (mm)</t>
    </r>
  </si>
  <si>
    <t>Tube Inner Diameter</t>
  </si>
  <si>
    <t>Enter details of test setup, panel core and skin thicknesses below</t>
  </si>
  <si>
    <r>
      <rPr>
        <sz val="10"/>
        <color theme="1"/>
        <rFont val="Verdana"/>
        <family val="2"/>
      </rPr>
      <t>I (mm</t>
    </r>
    <r>
      <rPr>
        <vertAlign val="superscript"/>
        <sz val="10"/>
        <color theme="1"/>
        <rFont val="Verdana"/>
        <family val="2"/>
      </rPr>
      <t>4</t>
    </r>
    <r>
      <rPr>
        <sz val="10"/>
        <color theme="1"/>
        <rFont val="Verdana"/>
        <family val="2"/>
      </rPr>
      <t>)</t>
    </r>
  </si>
  <si>
    <t>Second moment of area</t>
  </si>
  <si>
    <t>Panel Support Span</t>
  </si>
  <si>
    <t>E (GPa)</t>
  </si>
  <si>
    <t>Skin modulus of elasticity</t>
  </si>
  <si>
    <t>h (mm)</t>
  </si>
  <si>
    <t>Panel Height (should be 275mm)</t>
  </si>
  <si>
    <r>
      <rPr>
        <sz val="8"/>
        <color theme="1"/>
        <rFont val="Arial"/>
        <family val="2"/>
      </rPr>
      <t>σ</t>
    </r>
    <r>
      <rPr>
        <vertAlign val="subscript"/>
        <sz val="8"/>
        <color theme="1"/>
        <rFont val="Verdana"/>
        <family val="2"/>
      </rPr>
      <t>UTS</t>
    </r>
    <r>
      <rPr>
        <sz val="10"/>
        <color theme="1"/>
        <rFont val="Verdana"/>
        <family val="2"/>
      </rPr>
      <t>(MPa)</t>
    </r>
  </si>
  <si>
    <t>UTS of skins</t>
  </si>
  <si>
    <t>b (mm)</t>
  </si>
  <si>
    <t>Core Thickness</t>
  </si>
  <si>
    <r>
      <rPr>
        <sz val="10"/>
        <color theme="1"/>
        <rFont val="Verdana"/>
        <family val="2"/>
      </rPr>
      <t>t</t>
    </r>
    <r>
      <rPr>
        <vertAlign val="subscript"/>
        <sz val="10"/>
        <color theme="1"/>
        <rFont val="Verdana"/>
        <family val="2"/>
      </rPr>
      <t>1</t>
    </r>
    <r>
      <rPr>
        <sz val="10"/>
        <color theme="1"/>
        <rFont val="Verdana"/>
        <family val="2"/>
      </rPr>
      <t xml:space="preserve"> (mm)</t>
    </r>
  </si>
  <si>
    <r>
      <rPr>
        <sz val="10"/>
        <color theme="1"/>
        <rFont val="Verdana"/>
        <family val="2"/>
      </rPr>
      <t>t</t>
    </r>
    <r>
      <rPr>
        <vertAlign val="subscript"/>
        <sz val="10"/>
        <color theme="1"/>
        <rFont val="Verdana"/>
        <family val="2"/>
      </rPr>
      <t>2</t>
    </r>
    <r>
      <rPr>
        <sz val="10"/>
        <color theme="1"/>
        <rFont val="Verdana"/>
        <family val="2"/>
      </rPr>
      <t xml:space="preserve"> (mm)</t>
    </r>
  </si>
  <si>
    <t>Paste in logged data from test below (no pictures of data):</t>
  </si>
  <si>
    <r>
      <rPr>
        <sz val="10"/>
        <color theme="1"/>
        <rFont val="Verdana"/>
        <family val="2"/>
      </rPr>
      <t xml:space="preserve">The given units are mandatory. </t>
    </r>
    <r>
      <rPr>
        <b/>
        <sz val="10"/>
        <color theme="1"/>
        <rFont val="Verdana"/>
        <family val="2"/>
      </rPr>
      <t>Paste as values with correct decimal separator.</t>
    </r>
  </si>
  <si>
    <t>If there are more than 300 datapoints, you must resample the data at a lower frequency.</t>
  </si>
  <si>
    <t>F (kN)</t>
  </si>
  <si>
    <t>s (mm)</t>
  </si>
  <si>
    <t>Pos 12.7</t>
  </si>
  <si>
    <t xml:space="preserve">Justification, if deflection for energy calculation greater </t>
  </si>
  <si>
    <t>Pos y_max</t>
  </si>
  <si>
    <t>s y_max</t>
  </si>
  <si>
    <t>than deflection of ymax.</t>
  </si>
  <si>
    <t>Pos_en</t>
  </si>
  <si>
    <t xml:space="preserve"> SES - T3.6.11 PERIMETER SHEAR TEST RESULTS</t>
  </si>
  <si>
    <t>MH Upper Attachment</t>
  </si>
  <si>
    <t>(This is for  Side Impact Structure)</t>
  </si>
  <si>
    <t>(This is for Front Bulkhead Support)</t>
  </si>
  <si>
    <t>(This is default for Front Bulkhead initially)</t>
  </si>
  <si>
    <t>(This is default for other laminates)</t>
  </si>
  <si>
    <r>
      <t xml:space="preserve">Figure 1: Test setup </t>
    </r>
    <r>
      <rPr>
        <b/>
        <sz val="10"/>
        <color rgb="FFFF0000"/>
        <rFont val="Verdana"/>
        <family val="2"/>
      </rPr>
      <t>vertical Side Impact Structure</t>
    </r>
  </si>
  <si>
    <r>
      <t xml:space="preserve">Figure 1: Test setup </t>
    </r>
    <r>
      <rPr>
        <b/>
        <sz val="10"/>
        <color rgb="FFFF0000"/>
        <rFont val="Verdana"/>
        <family val="2"/>
      </rPr>
      <t>Front Bulkhead Support</t>
    </r>
  </si>
  <si>
    <r>
      <t xml:space="preserve">Figure 1: Test setup </t>
    </r>
    <r>
      <rPr>
        <b/>
        <sz val="10"/>
        <color rgb="FFFF0000"/>
        <rFont val="Verdana"/>
        <family val="2"/>
      </rPr>
      <t>Front Bulkhead</t>
    </r>
  </si>
  <si>
    <r>
      <t xml:space="preserve">Figure 2: Load Deflection Curve </t>
    </r>
    <r>
      <rPr>
        <b/>
        <sz val="10"/>
        <color rgb="FFFF0000"/>
        <rFont val="Verdana"/>
        <family val="2"/>
      </rPr>
      <t>vertical Side Impact Structure</t>
    </r>
  </si>
  <si>
    <r>
      <t xml:space="preserve">Figure 2: Load Deflection Curve </t>
    </r>
    <r>
      <rPr>
        <b/>
        <sz val="10"/>
        <color rgb="FFFF0000"/>
        <rFont val="Verdana"/>
        <family val="2"/>
      </rPr>
      <t>Front Bulkhead Support</t>
    </r>
  </si>
  <si>
    <r>
      <t xml:space="preserve">Figure 2: Load Deflection Curve </t>
    </r>
    <r>
      <rPr>
        <b/>
        <sz val="10"/>
        <color rgb="FFFF0000"/>
        <rFont val="Verdana"/>
        <family val="2"/>
      </rPr>
      <t>Front Bulkhead</t>
    </r>
  </si>
  <si>
    <t>Enter values for force at lower and higher peak (see guidance notes)</t>
  </si>
  <si>
    <r>
      <rPr>
        <sz val="10"/>
        <color rgb="FF000000"/>
        <rFont val="Verdana"/>
        <family val="2"/>
      </rPr>
      <t xml:space="preserve">Enter values for force at </t>
    </r>
    <r>
      <rPr>
        <b/>
        <sz val="10"/>
        <color rgb="FF000000"/>
        <rFont val="Verdana"/>
        <family val="2"/>
      </rPr>
      <t>lower and higher peak</t>
    </r>
    <r>
      <rPr>
        <sz val="10"/>
        <color rgb="FF000000"/>
        <rFont val="Verdana"/>
        <family val="2"/>
      </rPr>
      <t xml:space="preserve"> (see guidance notes)</t>
    </r>
  </si>
  <si>
    <r>
      <rPr>
        <sz val="10"/>
        <color rgb="FF000000"/>
        <rFont val="Verdana"/>
        <family val="2"/>
      </rPr>
      <t>Enter value for force at</t>
    </r>
    <r>
      <rPr>
        <b/>
        <sz val="10"/>
        <color rgb="FF000000"/>
        <rFont val="Verdana"/>
        <family val="2"/>
      </rPr>
      <t xml:space="preserve"> lower peak</t>
    </r>
    <r>
      <rPr>
        <sz val="10"/>
        <color rgb="FF000000"/>
        <rFont val="Verdana"/>
        <family val="2"/>
      </rPr>
      <t xml:space="preserve"> (see monocoque guidance tab)</t>
    </r>
  </si>
  <si>
    <t>Lower Peak (N)</t>
  </si>
  <si>
    <t>(Determines Shear Strength for T3.15.2)</t>
  </si>
  <si>
    <t>Link to GUIDANCE NOTES</t>
  </si>
  <si>
    <t>(Determines Shear Strength for T3.14 where appropriate)</t>
  </si>
  <si>
    <t>Higher Peak (N)</t>
  </si>
  <si>
    <t>Enter details of skin thickness</t>
  </si>
  <si>
    <r>
      <rPr>
        <sz val="10"/>
        <color theme="1"/>
        <rFont val="Verdana"/>
        <family val="2"/>
      </rPr>
      <t>t</t>
    </r>
    <r>
      <rPr>
        <sz val="10"/>
        <color theme="1"/>
        <rFont val="Verdana"/>
        <family val="2"/>
      </rPr>
      <t xml:space="preserve"> (mm)</t>
    </r>
  </si>
  <si>
    <t>t (mm)</t>
  </si>
  <si>
    <t>t_1</t>
  </si>
  <si>
    <r>
      <t xml:space="preserve">Skin Thickness corresponding with </t>
    </r>
    <r>
      <rPr>
        <b/>
        <sz val="10"/>
        <color theme="1"/>
        <rFont val="Verdana"/>
        <family val="2"/>
      </rPr>
      <t>lower</t>
    </r>
    <r>
      <rPr>
        <sz val="10"/>
        <color theme="1"/>
        <rFont val="Verdana"/>
        <family val="2"/>
      </rPr>
      <t xml:space="preserve"> peak</t>
    </r>
  </si>
  <si>
    <r>
      <rPr>
        <sz val="10"/>
        <color theme="1"/>
        <rFont val="Arial"/>
        <family val="2"/>
      </rPr>
      <t>σ</t>
    </r>
    <r>
      <rPr>
        <vertAlign val="subscript"/>
        <sz val="10"/>
        <color theme="1"/>
        <rFont val="Verdana"/>
        <family val="2"/>
      </rPr>
      <t>shear</t>
    </r>
    <r>
      <rPr>
        <sz val="10"/>
        <color theme="1"/>
        <rFont val="Verdana"/>
        <family val="2"/>
      </rPr>
      <t xml:space="preserve"> (Mpa)</t>
    </r>
  </si>
  <si>
    <t>Shear strength of skin, used for attachment calcs where appropriate</t>
  </si>
  <si>
    <t>Main Hoop Structural Equivalency - note, only steel may be used</t>
  </si>
  <si>
    <t>Material Property</t>
  </si>
  <si>
    <t>Baseline</t>
  </si>
  <si>
    <t>Your Tube</t>
  </si>
  <si>
    <t>Material type</t>
  </si>
  <si>
    <t>Tube shape</t>
  </si>
  <si>
    <t>Material name /grade</t>
  </si>
  <si>
    <t>Tube OD, mm</t>
  </si>
  <si>
    <t>Wall, mm</t>
  </si>
  <si>
    <t>OD, m</t>
  </si>
  <si>
    <t>Wall, m</t>
  </si>
  <si>
    <t>I, m^4</t>
  </si>
  <si>
    <t>EI</t>
  </si>
  <si>
    <t>Area, mm^2</t>
  </si>
  <si>
    <t>Yield tensile strength, N</t>
  </si>
  <si>
    <t>UTS, N</t>
  </si>
  <si>
    <t>Yield tensile strength, N as welded</t>
  </si>
  <si>
    <t>UTS, N as welded</t>
  </si>
  <si>
    <t>Max load at mid span to give UTS for 1m long tube, N</t>
  </si>
  <si>
    <t>Max deflection at baseline load for 1m long tube, m</t>
  </si>
  <si>
    <t>Energy absorbed up to UTS, J</t>
  </si>
  <si>
    <t>Front Hoop Structural Equivalency</t>
  </si>
  <si>
    <t>CAD Screenshots / Images proving all dimensions</t>
  </si>
  <si>
    <t>CAD Screenshots / Images proving all dimensions and any additional proof (heat treatment by professional company incl. receipt) must be appended below</t>
  </si>
  <si>
    <t>Material used: EN AW-7020</t>
  </si>
  <si>
    <t>Material Test are in Metal Datasheet Aluminium 2</t>
  </si>
  <si>
    <t xml:space="preserve">The Front hoop is welded with the Tig welding method </t>
  </si>
  <si>
    <t>f</t>
  </si>
  <si>
    <t>Main Hoop Bracing - Note: Only Steel may be used</t>
  </si>
  <si>
    <t>Main Hoop Bracing Supports</t>
  </si>
  <si>
    <t>Enter construction type</t>
  </si>
  <si>
    <t>Your Composite</t>
  </si>
  <si>
    <t>Your Total</t>
  </si>
  <si>
    <t>Outer</t>
  </si>
  <si>
    <t>Inner</t>
  </si>
  <si>
    <t>b (m)</t>
  </si>
  <si>
    <t>Tubing Type</t>
  </si>
  <si>
    <t>NA</t>
  </si>
  <si>
    <t>h (m)</t>
  </si>
  <si>
    <r>
      <rPr>
        <sz val="10"/>
        <color theme="1"/>
        <rFont val="Arial"/>
        <family val="2"/>
      </rPr>
      <t>A</t>
    </r>
    <r>
      <rPr>
        <vertAlign val="subscript"/>
        <sz val="10"/>
        <color theme="1"/>
        <rFont val="Arial"/>
        <family val="2"/>
      </rPr>
      <t>1</t>
    </r>
    <r>
      <rPr>
        <sz val="10"/>
        <color theme="1"/>
        <rFont val="Arial"/>
        <family val="2"/>
      </rPr>
      <t xml:space="preserve"> (m^2)</t>
    </r>
  </si>
  <si>
    <r>
      <rPr>
        <sz val="10"/>
        <color theme="1"/>
        <rFont val="Arial"/>
        <family val="2"/>
      </rPr>
      <t>I</t>
    </r>
    <r>
      <rPr>
        <vertAlign val="subscript"/>
        <sz val="10"/>
        <color theme="1"/>
        <rFont val="Arial"/>
        <family val="2"/>
      </rPr>
      <t xml:space="preserve">1 </t>
    </r>
    <r>
      <rPr>
        <sz val="10"/>
        <color theme="1"/>
        <rFont val="Arial"/>
        <family val="2"/>
      </rPr>
      <t>(m^4)</t>
    </r>
  </si>
  <si>
    <r>
      <rPr>
        <sz val="10"/>
        <color theme="1"/>
        <rFont val="Arial"/>
        <family val="2"/>
      </rPr>
      <t>A</t>
    </r>
    <r>
      <rPr>
        <vertAlign val="subscript"/>
        <sz val="10"/>
        <color theme="1"/>
        <rFont val="Arial"/>
        <family val="2"/>
      </rPr>
      <t>2</t>
    </r>
    <r>
      <rPr>
        <sz val="10"/>
        <color theme="1"/>
        <rFont val="Arial"/>
        <family val="2"/>
      </rPr>
      <t xml:space="preserve"> (m^2)</t>
    </r>
  </si>
  <si>
    <r>
      <rPr>
        <sz val="10"/>
        <color theme="1"/>
        <rFont val="Arial"/>
        <family val="2"/>
      </rPr>
      <t>I</t>
    </r>
    <r>
      <rPr>
        <vertAlign val="subscript"/>
        <sz val="10"/>
        <color theme="1"/>
        <rFont val="Arial"/>
        <family val="2"/>
      </rPr>
      <t xml:space="preserve">2 </t>
    </r>
    <r>
      <rPr>
        <sz val="10"/>
        <color theme="1"/>
        <rFont val="Arial"/>
        <family val="2"/>
      </rPr>
      <t>(m^4)</t>
    </r>
  </si>
  <si>
    <r>
      <rPr>
        <sz val="10"/>
        <color theme="1"/>
        <rFont val="Arial"/>
        <family val="2"/>
      </rPr>
      <t>y</t>
    </r>
    <r>
      <rPr>
        <vertAlign val="subscript"/>
        <sz val="10"/>
        <color theme="1"/>
        <rFont val="Arial"/>
        <family val="2"/>
      </rPr>
      <t>1</t>
    </r>
    <r>
      <rPr>
        <sz val="10"/>
        <color theme="1"/>
        <rFont val="Arial"/>
        <family val="2"/>
      </rPr>
      <t xml:space="preserve"> (m)</t>
    </r>
  </si>
  <si>
    <r>
      <rPr>
        <sz val="10"/>
        <color theme="1"/>
        <rFont val="Arial"/>
        <family val="2"/>
      </rPr>
      <t>Ic</t>
    </r>
    <r>
      <rPr>
        <vertAlign val="subscript"/>
        <sz val="10"/>
        <color theme="1"/>
        <rFont val="Arial"/>
        <family val="2"/>
      </rPr>
      <t>1</t>
    </r>
    <r>
      <rPr>
        <sz val="10"/>
        <color theme="1"/>
        <rFont val="Arial"/>
        <family val="2"/>
      </rPr>
      <t xml:space="preserve"> (m^4)</t>
    </r>
  </si>
  <si>
    <r>
      <rPr>
        <sz val="10"/>
        <color theme="1"/>
        <rFont val="Arial"/>
        <family val="2"/>
      </rPr>
      <t>y</t>
    </r>
    <r>
      <rPr>
        <vertAlign val="subscript"/>
        <sz val="10"/>
        <color theme="1"/>
        <rFont val="Arial"/>
        <family val="2"/>
      </rPr>
      <t xml:space="preserve">2 </t>
    </r>
    <r>
      <rPr>
        <sz val="10"/>
        <color theme="1"/>
        <rFont val="Arial"/>
        <family val="2"/>
      </rPr>
      <t>(m)</t>
    </r>
  </si>
  <si>
    <r>
      <rPr>
        <sz val="10"/>
        <color theme="1"/>
        <rFont val="Arial"/>
        <family val="2"/>
      </rPr>
      <t>Ic</t>
    </r>
    <r>
      <rPr>
        <vertAlign val="subscript"/>
        <sz val="10"/>
        <color theme="1"/>
        <rFont val="Arial"/>
        <family val="2"/>
      </rPr>
      <t>2</t>
    </r>
    <r>
      <rPr>
        <sz val="10"/>
        <color theme="1"/>
        <rFont val="Arial"/>
        <family val="2"/>
      </rPr>
      <t xml:space="preserve"> (m^4)</t>
    </r>
  </si>
  <si>
    <t>Centroid (m)</t>
  </si>
  <si>
    <r>
      <rPr>
        <sz val="10"/>
        <color theme="1"/>
        <rFont val="Arial"/>
        <family val="2"/>
      </rPr>
      <t>Ic</t>
    </r>
    <r>
      <rPr>
        <vertAlign val="subscript"/>
        <sz val="10"/>
        <color theme="1"/>
        <rFont val="Arial"/>
        <family val="2"/>
      </rPr>
      <t>12</t>
    </r>
    <r>
      <rPr>
        <sz val="10"/>
        <color theme="1"/>
        <rFont val="Arial"/>
        <family val="2"/>
      </rPr>
      <t xml:space="preserve"> (m^4)</t>
    </r>
  </si>
  <si>
    <t>Number of tubes</t>
  </si>
  <si>
    <t>Thickness of panel, mm</t>
  </si>
  <si>
    <t>Thickness of core, mm</t>
  </si>
  <si>
    <t>Thickness of inner skin, mm</t>
  </si>
  <si>
    <t>Thickness of outer skin, mm</t>
  </si>
  <si>
    <t>Panel height,mm</t>
  </si>
  <si>
    <t>CAD Screenshots / Images proving all panel dimensions and any additional proof must be appended below</t>
  </si>
  <si>
    <t>Link to GUIDANCE NOTES for laminated structures</t>
  </si>
  <si>
    <t>Link to GUIDANCE NOTES for anisotropic laminates</t>
  </si>
  <si>
    <t>Front Hoop Bracing</t>
  </si>
  <si>
    <r>
      <rPr>
        <sz val="10"/>
        <color theme="1"/>
        <rFont val="Arial"/>
        <family val="2"/>
      </rPr>
      <t>z</t>
    </r>
    <r>
      <rPr>
        <vertAlign val="subscript"/>
        <sz val="10"/>
        <color theme="1"/>
        <rFont val="Arial"/>
        <family val="2"/>
      </rPr>
      <t>1</t>
    </r>
    <r>
      <rPr>
        <sz val="10"/>
        <color theme="1"/>
        <rFont val="Arial"/>
        <family val="2"/>
      </rPr>
      <t xml:space="preserve"> (m)</t>
    </r>
  </si>
  <si>
    <r>
      <rPr>
        <sz val="10"/>
        <color theme="1"/>
        <rFont val="Arial"/>
        <family val="2"/>
      </rPr>
      <t>z</t>
    </r>
    <r>
      <rPr>
        <vertAlign val="subscript"/>
        <sz val="10"/>
        <color theme="1"/>
        <rFont val="Arial"/>
        <family val="2"/>
      </rPr>
      <t xml:space="preserve">2 </t>
    </r>
    <r>
      <rPr>
        <sz val="10"/>
        <color theme="1"/>
        <rFont val="Arial"/>
        <family val="2"/>
      </rPr>
      <t>(m)</t>
    </r>
  </si>
  <si>
    <t>Panel height,mm (half width across top of chassis)</t>
  </si>
  <si>
    <t>The moment of inertia was shown by the CAD programm</t>
  </si>
  <si>
    <t xml:space="preserve">Moment of inertia: </t>
  </si>
  <si>
    <t>mm^4</t>
  </si>
  <si>
    <t>EI:</t>
  </si>
  <si>
    <t>Nm^2</t>
  </si>
  <si>
    <t>Y direction of the area to proof its wide enough for the required 60% to calculate the EI for the FHB</t>
  </si>
  <si>
    <t>Front Bulkhead Support Structure</t>
  </si>
  <si>
    <t>Your Tube type 1</t>
  </si>
  <si>
    <t>Your Tube type 2</t>
  </si>
  <si>
    <t>Your Tube type 3</t>
  </si>
  <si>
    <t>Your Tubes Total</t>
  </si>
  <si>
    <t>Baseline design?</t>
  </si>
  <si>
    <t>For frame cars please add a picture in side view of the front frame and mark the upper member, the lower member and the diagonal member</t>
  </si>
  <si>
    <t>between the upper and lower member from front bulkhead back to the front hoop with different colors.</t>
  </si>
  <si>
    <t>Monocoque Bulkhead Dimensions</t>
  </si>
  <si>
    <t>BH</t>
  </si>
  <si>
    <t>Bulkhead Height</t>
  </si>
  <si>
    <r>
      <rPr>
        <sz val="10"/>
        <color theme="1"/>
        <rFont val="Arial"/>
        <family val="2"/>
      </rPr>
      <t>b</t>
    </r>
    <r>
      <rPr>
        <vertAlign val="subscript"/>
        <sz val="10"/>
        <color theme="1"/>
        <rFont val="Arial"/>
        <family val="2"/>
      </rPr>
      <t>3</t>
    </r>
    <r>
      <rPr>
        <sz val="10"/>
        <color theme="1"/>
        <rFont val="Arial"/>
        <family val="2"/>
      </rPr>
      <t xml:space="preserve"> (m)</t>
    </r>
  </si>
  <si>
    <t>Cutout Height</t>
  </si>
  <si>
    <r>
      <rPr>
        <sz val="10"/>
        <color theme="1"/>
        <rFont val="Arial"/>
        <family val="2"/>
      </rPr>
      <t>h</t>
    </r>
    <r>
      <rPr>
        <vertAlign val="subscript"/>
        <sz val="10"/>
        <color theme="1"/>
        <rFont val="Arial"/>
        <family val="2"/>
      </rPr>
      <t>1</t>
    </r>
    <r>
      <rPr>
        <sz val="10"/>
        <color theme="1"/>
        <rFont val="Arial"/>
        <family val="2"/>
      </rPr>
      <t xml:space="preserve"> (m)</t>
    </r>
  </si>
  <si>
    <r>
      <rPr>
        <sz val="10"/>
        <color theme="1"/>
        <rFont val="Arial"/>
        <family val="2"/>
      </rPr>
      <t>b</t>
    </r>
    <r>
      <rPr>
        <vertAlign val="subscript"/>
        <sz val="10"/>
        <color theme="1"/>
        <rFont val="Arial"/>
        <family val="2"/>
      </rPr>
      <t>4</t>
    </r>
    <r>
      <rPr>
        <sz val="10"/>
        <color theme="1"/>
        <rFont val="Arial"/>
        <family val="2"/>
      </rPr>
      <t xml:space="preserve"> (m)</t>
    </r>
  </si>
  <si>
    <r>
      <rPr>
        <sz val="10"/>
        <color theme="1"/>
        <rFont val="Arial"/>
        <family val="2"/>
      </rPr>
      <t>h</t>
    </r>
    <r>
      <rPr>
        <vertAlign val="subscript"/>
        <sz val="10"/>
        <color theme="1"/>
        <rFont val="Arial"/>
        <family val="2"/>
      </rPr>
      <t>2</t>
    </r>
    <r>
      <rPr>
        <sz val="10"/>
        <color theme="1"/>
        <rFont val="Arial"/>
        <family val="2"/>
      </rPr>
      <t xml:space="preserve"> (m)</t>
    </r>
  </si>
  <si>
    <r>
      <rPr>
        <sz val="10"/>
        <color theme="1"/>
        <rFont val="Arial"/>
        <family val="2"/>
      </rPr>
      <t>A</t>
    </r>
    <r>
      <rPr>
        <vertAlign val="subscript"/>
        <sz val="10"/>
        <color theme="1"/>
        <rFont val="Arial"/>
        <family val="2"/>
      </rPr>
      <t>3</t>
    </r>
    <r>
      <rPr>
        <sz val="10"/>
        <color theme="1"/>
        <rFont val="Arial"/>
        <family val="2"/>
      </rPr>
      <t xml:space="preserve"> (m^2)</t>
    </r>
  </si>
  <si>
    <r>
      <rPr>
        <sz val="10"/>
        <color theme="1"/>
        <rFont val="Arial"/>
        <family val="2"/>
      </rPr>
      <t>I</t>
    </r>
    <r>
      <rPr>
        <vertAlign val="subscript"/>
        <sz val="10"/>
        <color theme="1"/>
        <rFont val="Arial"/>
        <family val="2"/>
      </rPr>
      <t>3</t>
    </r>
    <r>
      <rPr>
        <sz val="10"/>
        <color theme="1"/>
        <rFont val="Arial"/>
        <family val="2"/>
      </rPr>
      <t xml:space="preserve"> (m^4)</t>
    </r>
  </si>
  <si>
    <t>Cutout Width</t>
  </si>
  <si>
    <r>
      <rPr>
        <sz val="10"/>
        <color theme="1"/>
        <rFont val="Arial"/>
        <family val="2"/>
      </rPr>
      <t>A</t>
    </r>
    <r>
      <rPr>
        <vertAlign val="subscript"/>
        <sz val="10"/>
        <color theme="1"/>
        <rFont val="Arial"/>
        <family val="2"/>
      </rPr>
      <t>4</t>
    </r>
    <r>
      <rPr>
        <sz val="10"/>
        <color theme="1"/>
        <rFont val="Arial"/>
        <family val="2"/>
      </rPr>
      <t xml:space="preserve"> (m^2)</t>
    </r>
  </si>
  <si>
    <r>
      <rPr>
        <sz val="10"/>
        <color theme="1"/>
        <rFont val="Arial"/>
        <family val="2"/>
      </rPr>
      <t>I</t>
    </r>
    <r>
      <rPr>
        <vertAlign val="subscript"/>
        <sz val="10"/>
        <color theme="1"/>
        <rFont val="Arial"/>
        <family val="2"/>
      </rPr>
      <t>4</t>
    </r>
    <r>
      <rPr>
        <sz val="10"/>
        <color theme="1"/>
        <rFont val="Arial"/>
        <family val="2"/>
      </rPr>
      <t xml:space="preserve"> (m^4)</t>
    </r>
  </si>
  <si>
    <r>
      <rPr>
        <sz val="10"/>
        <color theme="1"/>
        <rFont val="Arial"/>
        <family val="2"/>
      </rPr>
      <t>x</t>
    </r>
    <r>
      <rPr>
        <vertAlign val="subscript"/>
        <sz val="10"/>
        <color theme="1"/>
        <rFont val="Arial"/>
        <family val="2"/>
      </rPr>
      <t>1</t>
    </r>
    <r>
      <rPr>
        <sz val="10"/>
        <color theme="1"/>
        <rFont val="Arial"/>
        <family val="2"/>
      </rPr>
      <t xml:space="preserve"> (m)</t>
    </r>
  </si>
  <si>
    <t>Bulkhead Width</t>
  </si>
  <si>
    <r>
      <rPr>
        <sz val="10"/>
        <color theme="1"/>
        <rFont val="Arial"/>
        <family val="2"/>
      </rPr>
      <t>x</t>
    </r>
    <r>
      <rPr>
        <vertAlign val="subscript"/>
        <sz val="10"/>
        <color theme="1"/>
        <rFont val="Arial"/>
        <family val="2"/>
      </rPr>
      <t xml:space="preserve">2 </t>
    </r>
    <r>
      <rPr>
        <sz val="10"/>
        <color theme="1"/>
        <rFont val="Arial"/>
        <family val="2"/>
      </rPr>
      <t>(m)</t>
    </r>
  </si>
  <si>
    <r>
      <rPr>
        <sz val="10"/>
        <color theme="1"/>
        <rFont val="Arial"/>
        <family val="2"/>
      </rPr>
      <t>x</t>
    </r>
    <r>
      <rPr>
        <vertAlign val="subscript"/>
        <sz val="10"/>
        <color theme="1"/>
        <rFont val="Arial"/>
        <family val="2"/>
      </rPr>
      <t xml:space="preserve">3 </t>
    </r>
    <r>
      <rPr>
        <sz val="10"/>
        <color theme="1"/>
        <rFont val="Arial"/>
        <family val="2"/>
      </rPr>
      <t>(m)</t>
    </r>
  </si>
  <si>
    <r>
      <rPr>
        <sz val="10"/>
        <color theme="1"/>
        <rFont val="Arial"/>
        <family val="2"/>
      </rPr>
      <t>Ic</t>
    </r>
    <r>
      <rPr>
        <vertAlign val="subscript"/>
        <sz val="10"/>
        <color theme="1"/>
        <rFont val="Arial"/>
        <family val="2"/>
      </rPr>
      <t>3</t>
    </r>
    <r>
      <rPr>
        <sz val="10"/>
        <color theme="1"/>
        <rFont val="Arial"/>
        <family val="2"/>
      </rPr>
      <t xml:space="preserve"> (m^4)</t>
    </r>
  </si>
  <si>
    <t>Bulkhead Width (tubes only)</t>
  </si>
  <si>
    <t>Bulkhead Width, mm</t>
  </si>
  <si>
    <r>
      <rPr>
        <sz val="10"/>
        <color theme="1"/>
        <rFont val="Arial"/>
        <family val="2"/>
      </rPr>
      <t>x</t>
    </r>
    <r>
      <rPr>
        <vertAlign val="subscript"/>
        <sz val="10"/>
        <color theme="1"/>
        <rFont val="Arial"/>
        <family val="2"/>
      </rPr>
      <t xml:space="preserve">4 </t>
    </r>
    <r>
      <rPr>
        <sz val="10"/>
        <color theme="1"/>
        <rFont val="Arial"/>
        <family val="2"/>
      </rPr>
      <t>(m)</t>
    </r>
  </si>
  <si>
    <r>
      <rPr>
        <sz val="10"/>
        <color theme="1"/>
        <rFont val="Arial"/>
        <family val="2"/>
      </rPr>
      <t>Ic</t>
    </r>
    <r>
      <rPr>
        <vertAlign val="subscript"/>
        <sz val="10"/>
        <color theme="1"/>
        <rFont val="Arial"/>
        <family val="2"/>
      </rPr>
      <t>4</t>
    </r>
    <r>
      <rPr>
        <sz val="10"/>
        <color theme="1"/>
        <rFont val="Arial"/>
        <family val="2"/>
      </rPr>
      <t xml:space="preserve"> (m^4)</t>
    </r>
  </si>
  <si>
    <t>Bulkhead</t>
  </si>
  <si>
    <t>Bulkhead Height (tubes only)</t>
  </si>
  <si>
    <t>Bulkhead Height, mm</t>
  </si>
  <si>
    <t>Cutout Width, mm</t>
  </si>
  <si>
    <t>Cutout Height, mm</t>
  </si>
  <si>
    <r>
      <rPr>
        <sz val="10"/>
        <color theme="1"/>
        <rFont val="Arial"/>
        <family val="2"/>
      </rPr>
      <t>Ic</t>
    </r>
    <r>
      <rPr>
        <vertAlign val="subscript"/>
        <sz val="10"/>
        <color theme="1"/>
        <rFont val="Arial"/>
        <family val="2"/>
      </rPr>
      <t>34</t>
    </r>
    <r>
      <rPr>
        <sz val="10"/>
        <color theme="1"/>
        <rFont val="Arial"/>
        <family val="2"/>
      </rPr>
      <t xml:space="preserve"> (m^4)</t>
    </r>
  </si>
  <si>
    <r>
      <rPr>
        <sz val="10"/>
        <color theme="1"/>
        <rFont val="Arial"/>
        <family val="2"/>
      </rPr>
      <t>E</t>
    </r>
    <r>
      <rPr>
        <vertAlign val="subscript"/>
        <sz val="10"/>
        <color theme="1"/>
        <rFont val="Arial"/>
        <family val="2"/>
      </rPr>
      <t>34</t>
    </r>
  </si>
  <si>
    <t>Perimeter shear, N (monocoques only)</t>
  </si>
  <si>
    <t>CAD Screenshots / Images proving all panel dimensions must be appended below</t>
  </si>
  <si>
    <t>Impact Attenuator and Anti-Intrusion Plate</t>
  </si>
  <si>
    <t>Impact Attenuator (T3.16.2) Height</t>
  </si>
  <si>
    <t>Height of IA volume (100 ×200 ×200 mm3) above ground?, mm</t>
  </si>
  <si>
    <t>Compliance shown? (CAD proof needed)</t>
  </si>
  <si>
    <t>Your Plate</t>
  </si>
  <si>
    <t>Alternative AIP</t>
  </si>
  <si>
    <t>Standard FSAE IA?</t>
  </si>
  <si>
    <t>Panel height,mm (from Front Bulkhead tab)</t>
  </si>
  <si>
    <t>Panel width, mm (from Front Bulkhead tab)</t>
  </si>
  <si>
    <t>Baseline Design?</t>
  </si>
  <si>
    <t>Impact Attenuator Height, mm</t>
  </si>
  <si>
    <t>Impact Attenuator Width, mm</t>
  </si>
  <si>
    <t xml:space="preserve">Aluminium 1 </t>
  </si>
  <si>
    <t xml:space="preserve">AIP got crash tested with Aluminium 1 </t>
  </si>
  <si>
    <t>and with a thickness of panel 3mm</t>
  </si>
  <si>
    <t xml:space="preserve">The AIP with 3mm pasted the crash test </t>
  </si>
  <si>
    <t>Side Impact Structure</t>
  </si>
  <si>
    <t>Upper SIS Member</t>
  </si>
  <si>
    <t>Composite Side (Vertical)</t>
  </si>
  <si>
    <t>Composite Floor (Horizontal)</t>
  </si>
  <si>
    <t>Side</t>
  </si>
  <si>
    <t>Straight or Bent / Multipiece Upper Member?</t>
  </si>
  <si>
    <t>Bent/Multi</t>
  </si>
  <si>
    <t>Floor</t>
  </si>
  <si>
    <t>Panel height (vertical Side)/half width (Horiz. Floor),mm</t>
  </si>
  <si>
    <t>Shoulder Harness Bar Equivalency</t>
  </si>
  <si>
    <t>Tube length, mm</t>
  </si>
  <si>
    <t>Harness distance to nearest frame node, mm</t>
  </si>
  <si>
    <t>Max deflection, mm</t>
  </si>
  <si>
    <t>Moment at support a, Nmm</t>
  </si>
  <si>
    <t>Moment at support b, Nmm</t>
  </si>
  <si>
    <t>Moment at load point, Nmm</t>
  </si>
  <si>
    <t>Maximum bending stress, N/mm^2</t>
  </si>
  <si>
    <t>Accumulator Container &amp; Tractive System Protection Structure side</t>
  </si>
  <si>
    <t>Accumulator Container &amp; Tractive System Protection Structure rear</t>
  </si>
  <si>
    <t>All ACP horizontal areas are 40mm</t>
  </si>
  <si>
    <t>Accumulator Protection</t>
  </si>
  <si>
    <t>T3.5_Laminate</t>
  </si>
  <si>
    <t xml:space="preserve">Alternative designs as per side/rear and floor division similarly to TAB T3.15 T3.5 SIS are allowed. Copy the 'T3.15 T3.5 SIS' TAB and rename accordingly. </t>
  </si>
  <si>
    <t>Include and clearly mark your design in the space below:</t>
  </si>
  <si>
    <t xml:space="preserve"> STRUCTURAL EQUIVALENCY SPREADSHEET - HARNESS ATTACHMENT TEST RESULTS</t>
  </si>
  <si>
    <t>[Tubing Only] Calculation</t>
  </si>
  <si>
    <t>Lap belt only</t>
  </si>
  <si>
    <t>&lt;-- Selection Drop-down</t>
  </si>
  <si>
    <t>Anti-submarine</t>
  </si>
  <si>
    <t>Anti-Sub</t>
  </si>
  <si>
    <t>I m^4</t>
  </si>
  <si>
    <t>Deflection, mm</t>
  </si>
  <si>
    <t>Tests must be completed with the requirements given in T4.5</t>
  </si>
  <si>
    <t>The  bracket for the harness attachment itself must follow T5.3</t>
  </si>
  <si>
    <t>Bending stress, N/mm^2</t>
  </si>
  <si>
    <t>1. Attaching to composite structures or brackets and tabs not made from steel:</t>
  </si>
  <si>
    <t xml:space="preserve">Paste images of test setups &amp; actual design here, these must </t>
  </si>
  <si>
    <t>show that the test conditions are representative:</t>
  </si>
  <si>
    <t xml:space="preserve"> - Test fixture does not artficially reinforce the attachment</t>
  </si>
  <si>
    <t xml:space="preserve"> - Loads are applied following T4.5.5</t>
  </si>
  <si>
    <t xml:space="preserve">2. Otherwise: </t>
  </si>
  <si>
    <t>- Insert proof for T4.5.3/T4.5.4</t>
  </si>
  <si>
    <t>Lap Belt</t>
  </si>
  <si>
    <t>Figure 1: Load Deflection Curves</t>
  </si>
  <si>
    <t>Shoulder harness: physical testing required?</t>
  </si>
  <si>
    <t>YES</t>
  </si>
  <si>
    <t>Lap-belt: physical testing required?</t>
  </si>
  <si>
    <t>Anti-submarine belt: physical testing required?</t>
  </si>
  <si>
    <t>Combined Lap &amp; Anti-submarine belt?</t>
  </si>
  <si>
    <t>Shoulder Harness Attachment</t>
  </si>
  <si>
    <t>Enter value for force at failure or maximum tested force</t>
  </si>
  <si>
    <t>(&gt;= 13000N)</t>
  </si>
  <si>
    <t>Height of test rig</t>
  </si>
  <si>
    <t>Show the distance between the Lap Belt &amp; Anti-submarine Belt Attachment</t>
  </si>
  <si>
    <t>Lap Belt Attachment</t>
  </si>
  <si>
    <t>lap belt</t>
  </si>
  <si>
    <t>Anti-submarine Belt Attachment</t>
  </si>
  <si>
    <t>(&gt;= 6500N)</t>
  </si>
  <si>
    <t>Combined Lap Belt &amp; Anti-submarine Belt Attachment</t>
  </si>
  <si>
    <t>Anti-Submarine</t>
  </si>
  <si>
    <t>shb</t>
  </si>
  <si>
    <t>(&gt;= 19500N)</t>
  </si>
  <si>
    <t>Lap-Belt and Anti-submarine belt were tested in 90° as it is the worst angle</t>
  </si>
  <si>
    <t>F 
(N)</t>
  </si>
  <si>
    <t>Main Hoop and Main Hoop Bracing Attachments</t>
  </si>
  <si>
    <t>No. of attachment points per side</t>
  </si>
  <si>
    <t>Main Hoop Brace to Monocoque?</t>
  </si>
  <si>
    <t>Main Hoop Bracing Attachment</t>
  </si>
  <si>
    <t>Intermediate</t>
  </si>
  <si>
    <t>Upper Attachment</t>
  </si>
  <si>
    <t>Lower Attachment</t>
  </si>
  <si>
    <t>Attachment 1</t>
  </si>
  <si>
    <t xml:space="preserve">Attachment 2 </t>
  </si>
  <si>
    <t>Attachment Status</t>
  </si>
  <si>
    <t>Fastener dia., mm</t>
  </si>
  <si>
    <t>No. of fasteners</t>
  </si>
  <si>
    <t>Proof for T3.8.4</t>
  </si>
  <si>
    <t>Bracket to hoop weld length, mm</t>
  </si>
  <si>
    <t>Bracket thickness, mm</t>
  </si>
  <si>
    <t>Bracket perimeter, mm</t>
  </si>
  <si>
    <t>Insert Perimeter, mm</t>
  </si>
  <si>
    <t>Backing plate thickness, mm</t>
  </si>
  <si>
    <t>Backing plate perimeter, mm</t>
  </si>
  <si>
    <t>Edge distance, mm</t>
  </si>
  <si>
    <t>Skin / Material type</t>
  </si>
  <si>
    <t>&lt;-- Refer in this cell to the test data by name.</t>
  </si>
  <si>
    <t>Skin / Material name</t>
  </si>
  <si>
    <t>Skin shear strength, MPa</t>
  </si>
  <si>
    <t>&lt;-- Link in this cell to test data on another sheet. Standard is SIS shear strength.</t>
  </si>
  <si>
    <t>Skin thickness, mm</t>
  </si>
  <si>
    <t>&lt;-- Skin thicknesses should be equal to the tested skin thickness.</t>
  </si>
  <si>
    <t>Perimeter shear strength, kN</t>
  </si>
  <si>
    <t>Backingplate</t>
  </si>
  <si>
    <t>Tearout strength, kN</t>
  </si>
  <si>
    <t>Insert images of each attachment point proving the values entered above and proof that the brackets are adequately stiff (stresses are acceptable when loaded with 30kN):</t>
  </si>
  <si>
    <t>Link to guidance notes</t>
  </si>
  <si>
    <t>Proof for T 3.7.4</t>
  </si>
  <si>
    <t>Main Hoop attachment</t>
  </si>
  <si>
    <t>Edge distance (upper attachment):</t>
  </si>
  <si>
    <t>Edge distance (lower attachment):</t>
  </si>
  <si>
    <t>Main Hoop Bracing attachments:</t>
  </si>
  <si>
    <t>The Bracing is screwed with 1 M10 screw</t>
  </si>
  <si>
    <t xml:space="preserve">The attachment is screwed with 2 M8 screws </t>
  </si>
  <si>
    <t xml:space="preserve">Upper and Lower attachment are the same </t>
  </si>
  <si>
    <t>Front Hoop and Front Hoop Bracing Attachments</t>
  </si>
  <si>
    <t>Front hoop material</t>
  </si>
  <si>
    <t>Alu.</t>
  </si>
  <si>
    <t>Front Hoop Bracing Attachment</t>
  </si>
  <si>
    <t>Insert images of fully laminated hoop or attachments proving the values entered above and proof that the brackets are adequately stiff (stresses are acceptable when loaded with 30kN):</t>
  </si>
  <si>
    <t>Insert proof of fully laminating the front hoop to the monocoque T3.10.5 (proof of equivalence to 180 kN).</t>
  </si>
  <si>
    <t>Link to guidance notes: Front Hoop attachments</t>
  </si>
  <si>
    <t>screws n</t>
  </si>
  <si>
    <t>Force per Scew</t>
  </si>
  <si>
    <t>kN</t>
  </si>
  <si>
    <t>Force in any direction</t>
  </si>
  <si>
    <t>Laminate thickness inner skin</t>
  </si>
  <si>
    <t>mm</t>
  </si>
  <si>
    <t>Laminate thickness outer skin</t>
  </si>
  <si>
    <t>Shear strength laminate</t>
  </si>
  <si>
    <t>MPa</t>
  </si>
  <si>
    <t>the front hoop is fully surrounded by this layup to ensure</t>
  </si>
  <si>
    <t xml:space="preserve">fixation by the laminate </t>
  </si>
  <si>
    <t>Primary Structure Attachment of Plates/Panels (e.g. AIP to Bulkhead, Rear TSAC Protection)</t>
  </si>
  <si>
    <t>AIP to Bulkhead Attachment?</t>
  </si>
  <si>
    <t>Removable Rear Panel/Plate (TSAC Protection)?</t>
  </si>
  <si>
    <t>Other (Removable) Panels/Plates in Primary Structure?</t>
  </si>
  <si>
    <t>Paste image of panel/plate with perimeter measurement</t>
  </si>
  <si>
    <t xml:space="preserve">Paste image of panel/plate with perimeter </t>
  </si>
  <si>
    <t>and distance between bolt centres measurement here</t>
  </si>
  <si>
    <t>proof of measurement here</t>
  </si>
  <si>
    <t>AIP to Bulkhead Attachment</t>
  </si>
  <si>
    <t>OTHER Panel/Plate Attachment</t>
  </si>
  <si>
    <t>Perimeter, mm</t>
  </si>
  <si>
    <t>Required No. of fasteners</t>
  </si>
  <si>
    <t>Max. Distance between bolt centres</t>
  </si>
  <si>
    <t>Min. Distance between bolt centres</t>
  </si>
  <si>
    <t xml:space="preserve"> </t>
  </si>
  <si>
    <t>Material 1</t>
  </si>
  <si>
    <t>AIP Thickness, mm</t>
  </si>
  <si>
    <t>Washer/backing plate perimeter, mm</t>
  </si>
  <si>
    <t>Washer/bolt perimeter, mm</t>
  </si>
  <si>
    <t>Washer/backing plate thickness, mm</t>
  </si>
  <si>
    <t>Material 2</t>
  </si>
  <si>
    <t>Insert images of each attachment point proving the remaining values entered above:</t>
  </si>
  <si>
    <t>Bolted Primary Structure Attachments - T3.15.7 - Axial Pull Out</t>
  </si>
  <si>
    <t>Bolted Primary Structure Attachments - T3.15.7 - Perpendicular / Weakest Radial</t>
  </si>
  <si>
    <t>Example:</t>
  </si>
  <si>
    <t>Axial pull-out</t>
  </si>
  <si>
    <t>Perpendicular / weakest radial direction</t>
  </si>
  <si>
    <t>(&gt;= 15000N)</t>
  </si>
  <si>
    <t>-0,1473458</t>
  </si>
  <si>
    <t>0</t>
  </si>
  <si>
    <t>4,37638</t>
  </si>
  <si>
    <t>0,01405053</t>
  </si>
  <si>
    <t>0,5140821</t>
  </si>
  <si>
    <t>0,0569196</t>
  </si>
  <si>
    <t>5,129093</t>
  </si>
  <si>
    <t>0,1138392</t>
  </si>
  <si>
    <t>-0,2714434</t>
  </si>
  <si>
    <t>0,1712371</t>
  </si>
  <si>
    <t>5,953601</t>
  </si>
  <si>
    <t>0,2301895</t>
  </si>
  <si>
    <t>-0,5399128</t>
  </si>
  <si>
    <t>0,2856742</t>
  </si>
  <si>
    <t>10,03588</t>
  </si>
  <si>
    <t>0,3407403</t>
  </si>
  <si>
    <t>0,044236</t>
  </si>
  <si>
    <t>0,393654</t>
  </si>
  <si>
    <t>18,03443</t>
  </si>
  <si>
    <t>0,446209</t>
  </si>
  <si>
    <t>0,2156412</t>
  </si>
  <si>
    <t>0,4973888</t>
  </si>
  <si>
    <t>35,75548</t>
  </si>
  <si>
    <t>0,5485088</t>
  </si>
  <si>
    <t>0,2785226</t>
  </si>
  <si>
    <t>0,5989113</t>
  </si>
  <si>
    <t>65,15783</t>
  </si>
  <si>
    <t>0,6493737</t>
  </si>
  <si>
    <t>0,8161471</t>
  </si>
  <si>
    <t>0,6994175</t>
  </si>
  <si>
    <t>100,726</t>
  </si>
  <si>
    <t>0,7495808</t>
  </si>
  <si>
    <t>1,535559</t>
  </si>
  <si>
    <t>0,7996845</t>
  </si>
  <si>
    <t>143,9429</t>
  </si>
  <si>
    <t>0,8499674</t>
  </si>
  <si>
    <t>2,680938</t>
  </si>
  <si>
    <t>0,8999514</t>
  </si>
  <si>
    <t>190,1078</t>
  </si>
  <si>
    <t>0,9499354</t>
  </si>
  <si>
    <t>3,962362</t>
  </si>
  <si>
    <t>0,9999792</t>
  </si>
  <si>
    <t>241,6207</t>
  </si>
  <si>
    <t>1,050023</t>
  </si>
  <si>
    <t>6,07525</t>
  </si>
  <si>
    <t>1,099947</t>
  </si>
  <si>
    <t>295,184</t>
  </si>
  <si>
    <t>1,149991</t>
  </si>
  <si>
    <t>7,640816</t>
  </si>
  <si>
    <t>1,199796</t>
  </si>
  <si>
    <t>352,252</t>
  </si>
  <si>
    <t>1,249959</t>
  </si>
  <si>
    <t>10,4021</t>
  </si>
  <si>
    <t>1,299943</t>
  </si>
  <si>
    <t>410,5129</t>
  </si>
  <si>
    <t>1,349867</t>
  </si>
  <si>
    <t>15,39332</t>
  </si>
  <si>
    <t>1,399971</t>
  </si>
  <si>
    <t>470,102</t>
  </si>
  <si>
    <t>1,449895</t>
  </si>
  <si>
    <t>22,20683</t>
  </si>
  <si>
    <t>1,500059</t>
  </si>
  <si>
    <t>531,1606</t>
  </si>
  <si>
    <t>1,550043</t>
  </si>
  <si>
    <t>31,46898</t>
  </si>
  <si>
    <t>1,599967</t>
  </si>
  <si>
    <t>592,5484</t>
  </si>
  <si>
    <t>1,649951</t>
  </si>
  <si>
    <t>47,00005</t>
  </si>
  <si>
    <t>1,699935</t>
  </si>
  <si>
    <t>657,1007</t>
  </si>
  <si>
    <t>1,749979</t>
  </si>
  <si>
    <t>64,57006</t>
  </si>
  <si>
    <t>1,799903</t>
  </si>
  <si>
    <t>718,5572</t>
  </si>
  <si>
    <t>1,849887</t>
  </si>
  <si>
    <t>90,98222</t>
  </si>
  <si>
    <t>1,90005</t>
  </si>
  <si>
    <t>781,6485</t>
  </si>
  <si>
    <t>1,949975</t>
  </si>
  <si>
    <t>120,657</t>
  </si>
  <si>
    <t>1,999899</t>
  </si>
  <si>
    <t>845,3541</t>
  </si>
  <si>
    <t>2,050002</t>
  </si>
  <si>
    <t>159,7703</t>
  </si>
  <si>
    <t>2,099986</t>
  </si>
  <si>
    <t>907,9408</t>
  </si>
  <si>
    <t>2,15009</t>
  </si>
  <si>
    <t>216,7239</t>
  </si>
  <si>
    <t>2,199954</t>
  </si>
  <si>
    <t>970,1802</t>
  </si>
  <si>
    <t>2,249879</t>
  </si>
  <si>
    <t>281,6014</t>
  </si>
  <si>
    <t>2,299982</t>
  </si>
  <si>
    <t>1033,294</t>
  </si>
  <si>
    <t>2,349966</t>
  </si>
  <si>
    <t>351,5376</t>
  </si>
  <si>
    <t>2,39995</t>
  </si>
  <si>
    <t>1095,34</t>
  </si>
  <si>
    <t>2,450054</t>
  </si>
  <si>
    <t>427,1033</t>
  </si>
  <si>
    <t>2,499978</t>
  </si>
  <si>
    <t>1156,933</t>
  </si>
  <si>
    <t>2,550022</t>
  </si>
  <si>
    <t>504,9332</t>
  </si>
  <si>
    <t>2,599886</t>
  </si>
  <si>
    <t>1218,53</t>
  </si>
  <si>
    <t>2,64999</t>
  </si>
  <si>
    <t>586,7311</t>
  </si>
  <si>
    <t>2,699914</t>
  </si>
  <si>
    <t>1280,669</t>
  </si>
  <si>
    <t>2,750018</t>
  </si>
  <si>
    <t>673,8919</t>
  </si>
  <si>
    <t>2,799882</t>
  </si>
  <si>
    <t>1342,886</t>
  </si>
  <si>
    <t>2,849986</t>
  </si>
  <si>
    <t>760,0229</t>
  </si>
  <si>
    <t>2,89985</t>
  </si>
  <si>
    <t>1406,202</t>
  </si>
  <si>
    <t>2,949954</t>
  </si>
  <si>
    <t>848,2073</t>
  </si>
  <si>
    <t>2,999878</t>
  </si>
  <si>
    <t>1466,202</t>
  </si>
  <si>
    <t>3,050041</t>
  </si>
  <si>
    <t>937,8362</t>
  </si>
  <si>
    <t>3,099965</t>
  </si>
  <si>
    <t>1527,791</t>
  </si>
  <si>
    <t>3,14983</t>
  </si>
  <si>
    <t>1029,401</t>
  </si>
  <si>
    <t>3,199874</t>
  </si>
  <si>
    <t>1590,324</t>
  </si>
  <si>
    <t>3,250037</t>
  </si>
  <si>
    <t>1122,17</t>
  </si>
  <si>
    <t>3,299961</t>
  </si>
  <si>
    <t>1651,271</t>
  </si>
  <si>
    <t>3,350005</t>
  </si>
  <si>
    <t>1216,228</t>
  </si>
  <si>
    <t>3,399989</t>
  </si>
  <si>
    <t>1712,229</t>
  </si>
  <si>
    <t>3,450033</t>
  </si>
  <si>
    <t>1310,313</t>
  </si>
  <si>
    <t>3,499957</t>
  </si>
  <si>
    <t>1775,099</t>
  </si>
  <si>
    <t>3,550001</t>
  </si>
  <si>
    <t>1405,373</t>
  </si>
  <si>
    <t>3,599866</t>
  </si>
  <si>
    <t>1836,956</t>
  </si>
  <si>
    <t>3,650029</t>
  </si>
  <si>
    <t>1501,027</t>
  </si>
  <si>
    <t>3,699953</t>
  </si>
  <si>
    <t>1900,071</t>
  </si>
  <si>
    <t>3,749937</t>
  </si>
  <si>
    <t>1598,156</t>
  </si>
  <si>
    <t>3,799921</t>
  </si>
  <si>
    <t>1966,063</t>
  </si>
  <si>
    <t>3,850025</t>
  </si>
  <si>
    <t>1696,462</t>
  </si>
  <si>
    <t>3,899949</t>
  </si>
  <si>
    <t>2034,215</t>
  </si>
  <si>
    <t>3,949993</t>
  </si>
  <si>
    <t>1794,675</t>
  </si>
  <si>
    <t>3,999917</t>
  </si>
  <si>
    <t>2101,673</t>
  </si>
  <si>
    <t>4,050021</t>
  </si>
  <si>
    <t>1897,975</t>
  </si>
  <si>
    <t>4,099885</t>
  </si>
  <si>
    <t>2169,716</t>
  </si>
  <si>
    <t>4,149929</t>
  </si>
  <si>
    <t>2014,083</t>
  </si>
  <si>
    <t>4,199972</t>
  </si>
  <si>
    <t>2240,035</t>
  </si>
  <si>
    <t>4,249897</t>
  </si>
  <si>
    <t>2130,28</t>
  </si>
  <si>
    <t>4,3</t>
  </si>
  <si>
    <t>2313,241</t>
  </si>
  <si>
    <t>4,349925</t>
  </si>
  <si>
    <t>2251,052</t>
  </si>
  <si>
    <t>4,399968</t>
  </si>
  <si>
    <t>2388,564</t>
  </si>
  <si>
    <t>4,450072</t>
  </si>
  <si>
    <t>2378,812</t>
  </si>
  <si>
    <t>4,499936</t>
  </si>
  <si>
    <t>2463,403</t>
  </si>
  <si>
    <t>4,55004</t>
  </si>
  <si>
    <t>2515,089</t>
  </si>
  <si>
    <t>4,600024</t>
  </si>
  <si>
    <t>2538,796</t>
  </si>
  <si>
    <t>4,650008</t>
  </si>
  <si>
    <t>2650,64</t>
  </si>
  <si>
    <t>4,699992</t>
  </si>
  <si>
    <t>2614,614</t>
  </si>
  <si>
    <t>4,750036</t>
  </si>
  <si>
    <t>2788,346</t>
  </si>
  <si>
    <t>4,799841</t>
  </si>
  <si>
    <t>2689,643</t>
  </si>
  <si>
    <t>4,850004</t>
  </si>
  <si>
    <t>2926,35</t>
  </si>
  <si>
    <t>4,899868</t>
  </si>
  <si>
    <t>2764,945</t>
  </si>
  <si>
    <t>4,950031</t>
  </si>
  <si>
    <t>3066,144</t>
  </si>
  <si>
    <t>4,999896</t>
  </si>
  <si>
    <t>2842,821</t>
  </si>
  <si>
    <t>5,04988</t>
  </si>
  <si>
    <t>3207,39</t>
  </si>
  <si>
    <t>5,099924</t>
  </si>
  <si>
    <t>2920,774</t>
  </si>
  <si>
    <t>5,149908</t>
  </si>
  <si>
    <t>3349,366</t>
  </si>
  <si>
    <t>5,199952</t>
  </si>
  <si>
    <t>2998,208</t>
  </si>
  <si>
    <t>5,249936</t>
  </si>
  <si>
    <t>3491,177</t>
  </si>
  <si>
    <t>5,29992</t>
  </si>
  <si>
    <t>3074,799</t>
  </si>
  <si>
    <t>5,349964</t>
  </si>
  <si>
    <t>3635,04</t>
  </si>
  <si>
    <t>5,399828</t>
  </si>
  <si>
    <t>3150,788</t>
  </si>
  <si>
    <t>5,449991</t>
  </si>
  <si>
    <t>3779,173</t>
  </si>
  <si>
    <t>5,499916</t>
  </si>
  <si>
    <t>3224,384</t>
  </si>
  <si>
    <t>5,5499</t>
  </si>
  <si>
    <t>3921,924</t>
  </si>
  <si>
    <t>5,599884</t>
  </si>
  <si>
    <t>3230,765</t>
  </si>
  <si>
    <t>5,650047</t>
  </si>
  <si>
    <t>4067,475</t>
  </si>
  <si>
    <t>5,699971</t>
  </si>
  <si>
    <t>3015,594</t>
  </si>
  <si>
    <t>5,750075</t>
  </si>
  <si>
    <t>4211,264</t>
  </si>
  <si>
    <t>5,799819</t>
  </si>
  <si>
    <t>3113,599</t>
  </si>
  <si>
    <t>5,850043</t>
  </si>
  <si>
    <t>4353,249</t>
  </si>
  <si>
    <t>5,899908</t>
  </si>
  <si>
    <t>3206,817</t>
  </si>
  <si>
    <t>5,949951</t>
  </si>
  <si>
    <t>4494,341</t>
  </si>
  <si>
    <t>5,999876</t>
  </si>
  <si>
    <t>3292,246</t>
  </si>
  <si>
    <t>6,049919</t>
  </si>
  <si>
    <t>4636,614</t>
  </si>
  <si>
    <t>6,099963</t>
  </si>
  <si>
    <t>3355,733</t>
  </si>
  <si>
    <t>6,149887</t>
  </si>
  <si>
    <t>4779,939</t>
  </si>
  <si>
    <t>6,199931</t>
  </si>
  <si>
    <t>3415,628</t>
  </si>
  <si>
    <t>6,250035</t>
  </si>
  <si>
    <t>4922,573</t>
  </si>
  <si>
    <t>6,299959</t>
  </si>
  <si>
    <t>3484,765</t>
  </si>
  <si>
    <t>6,349943</t>
  </si>
  <si>
    <t>5064,764</t>
  </si>
  <si>
    <t>6,399748</t>
  </si>
  <si>
    <t>3551,566</t>
  </si>
  <si>
    <t>6,449911</t>
  </si>
  <si>
    <t>5204,218</t>
  </si>
  <si>
    <t>6,499835</t>
  </si>
  <si>
    <t>3419,492</t>
  </si>
  <si>
    <t>6,549999</t>
  </si>
  <si>
    <t>5337,716</t>
  </si>
  <si>
    <t>6,599923</t>
  </si>
  <si>
    <t>3502,008</t>
  </si>
  <si>
    <t>6,650086</t>
  </si>
  <si>
    <t>5466,349</t>
  </si>
  <si>
    <t>6,69989</t>
  </si>
  <si>
    <t>3568,932</t>
  </si>
  <si>
    <t>6,749874</t>
  </si>
  <si>
    <t>5591,302</t>
  </si>
  <si>
    <t>6,799859</t>
  </si>
  <si>
    <t>3578,878</t>
  </si>
  <si>
    <t>6,850082</t>
  </si>
  <si>
    <t>5715,859</t>
  </si>
  <si>
    <t>6,899827</t>
  </si>
  <si>
    <t>3583,009</t>
  </si>
  <si>
    <t>6,949931</t>
  </si>
  <si>
    <t>5840,414</t>
  </si>
  <si>
    <t>6,999855</t>
  </si>
  <si>
    <t>3609,06</t>
  </si>
  <si>
    <t>7,050018</t>
  </si>
  <si>
    <t>5965,782</t>
  </si>
  <si>
    <t>7,100002</t>
  </si>
  <si>
    <t>3634,002</t>
  </si>
  <si>
    <t>7,150046</t>
  </si>
  <si>
    <t>6094,155</t>
  </si>
  <si>
    <t>7,19997</t>
  </si>
  <si>
    <t>3688,175</t>
  </si>
  <si>
    <t>7,250074</t>
  </si>
  <si>
    <t>6225,367</t>
  </si>
  <si>
    <t>7,299819</t>
  </si>
  <si>
    <t>3735,346</t>
  </si>
  <si>
    <t>7,349982</t>
  </si>
  <si>
    <t>6356,639</t>
  </si>
  <si>
    <t>7,399906</t>
  </si>
  <si>
    <t>3779,705</t>
  </si>
  <si>
    <t>7,45001</t>
  </si>
  <si>
    <t>6487,686</t>
  </si>
  <si>
    <t>7,499874</t>
  </si>
  <si>
    <t>3846,152</t>
  </si>
  <si>
    <t>7,549918</t>
  </si>
  <si>
    <t>6620,395</t>
  </si>
  <si>
    <t>7,599902</t>
  </si>
  <si>
    <t>3919,336</t>
  </si>
  <si>
    <t>7,650006</t>
  </si>
  <si>
    <t>6750,879</t>
  </si>
  <si>
    <t>7,69987</t>
  </si>
  <si>
    <t>3901,757</t>
  </si>
  <si>
    <t>7,750093</t>
  </si>
  <si>
    <t>6882,176</t>
  </si>
  <si>
    <t>7,799898</t>
  </si>
  <si>
    <t>3998,74</t>
  </si>
  <si>
    <t>7,850002</t>
  </si>
  <si>
    <t>7014,693</t>
  </si>
  <si>
    <t>7,899866</t>
  </si>
  <si>
    <t>4091,229</t>
  </si>
  <si>
    <t>7,94979</t>
  </si>
  <si>
    <t>7148,588</t>
  </si>
  <si>
    <t>7,999893</t>
  </si>
  <si>
    <t>4181,377</t>
  </si>
  <si>
    <t>8,049998</t>
  </si>
  <si>
    <t>7285,323</t>
  </si>
  <si>
    <t>8,100041</t>
  </si>
  <si>
    <t>4270,228</t>
  </si>
  <si>
    <t>8,150025</t>
  </si>
  <si>
    <t>7420,285</t>
  </si>
  <si>
    <t>8,199949</t>
  </si>
  <si>
    <t>4355,893</t>
  </si>
  <si>
    <t>8,249933</t>
  </si>
  <si>
    <t>7557,973</t>
  </si>
  <si>
    <t>8,299976</t>
  </si>
  <si>
    <t>4440,837</t>
  </si>
  <si>
    <t>8,350021</t>
  </si>
  <si>
    <t>7693,683</t>
  </si>
  <si>
    <t>8,399826</t>
  </si>
  <si>
    <t>4518,493</t>
  </si>
  <si>
    <t>8,449989</t>
  </si>
  <si>
    <t>7829,767</t>
  </si>
  <si>
    <t>8,499973</t>
  </si>
  <si>
    <t>4582,801</t>
  </si>
  <si>
    <t>8,550016</t>
  </si>
  <si>
    <t>7964,449</t>
  </si>
  <si>
    <t>8,599822</t>
  </si>
  <si>
    <t>4589,082</t>
  </si>
  <si>
    <t>8,649984</t>
  </si>
  <si>
    <t>8099,21</t>
  </si>
  <si>
    <t>8,699968</t>
  </si>
  <si>
    <t>4636,664</t>
  </si>
  <si>
    <t>8,750012</t>
  </si>
  <si>
    <t>8235,066</t>
  </si>
  <si>
    <t>8,799877</t>
  </si>
  <si>
    <t>4688,414</t>
  </si>
  <si>
    <t>8,849921</t>
  </si>
  <si>
    <t>8374,054</t>
  </si>
  <si>
    <t>8,899905</t>
  </si>
  <si>
    <t>4722,589</t>
  </si>
  <si>
    <t>8,949889</t>
  </si>
  <si>
    <t>8511,18</t>
  </si>
  <si>
    <t>8,999873</t>
  </si>
  <si>
    <t>4742,446</t>
  </si>
  <si>
    <t>9,049917</t>
  </si>
  <si>
    <t>8648,916</t>
  </si>
  <si>
    <t>9,099901</t>
  </si>
  <si>
    <t>4765,367</t>
  </si>
  <si>
    <t>9,149885</t>
  </si>
  <si>
    <t>8784,318</t>
  </si>
  <si>
    <t>9,199869</t>
  </si>
  <si>
    <t>4814,706</t>
  </si>
  <si>
    <t>9,250032</t>
  </si>
  <si>
    <t>8920,44</t>
  </si>
  <si>
    <t>9,299837</t>
  </si>
  <si>
    <t>4883,275</t>
  </si>
  <si>
    <t>9,34994</t>
  </si>
  <si>
    <t>9056,865</t>
  </si>
  <si>
    <t>9,399924</t>
  </si>
  <si>
    <t>4945,753</t>
  </si>
  <si>
    <t>9,449968</t>
  </si>
  <si>
    <t>9192,499</t>
  </si>
  <si>
    <t>9,499952</t>
  </si>
  <si>
    <t>4734,623</t>
  </si>
  <si>
    <t>9,549996</t>
  </si>
  <si>
    <t>9323,194</t>
  </si>
  <si>
    <t>9,59998</t>
  </si>
  <si>
    <t>4849,562</t>
  </si>
  <si>
    <t>9,650144</t>
  </si>
  <si>
    <t>9445,006</t>
  </si>
  <si>
    <t>9,699829</t>
  </si>
  <si>
    <t>4954,337</t>
  </si>
  <si>
    <t>9,749873</t>
  </si>
  <si>
    <t>9562,36</t>
  </si>
  <si>
    <t>9,799916</t>
  </si>
  <si>
    <t>5054,787</t>
  </si>
  <si>
    <t>9,8499</t>
  </si>
  <si>
    <t>9668,621</t>
  </si>
  <si>
    <t>9,899884</t>
  </si>
  <si>
    <t>5151,407</t>
  </si>
  <si>
    <t>9,949869</t>
  </si>
  <si>
    <t>9762,437</t>
  </si>
  <si>
    <t>9,999971</t>
  </si>
  <si>
    <t>5247,725</t>
  </si>
  <si>
    <t>10,05001</t>
  </si>
  <si>
    <t>9858,654</t>
  </si>
  <si>
    <t>10,09982</t>
  </si>
  <si>
    <t>5342,523</t>
  </si>
  <si>
    <t>10,14998</t>
  </si>
  <si>
    <t>9951,479</t>
  </si>
  <si>
    <t>10,19985</t>
  </si>
  <si>
    <t>5435,759</t>
  </si>
  <si>
    <t>10,25001</t>
  </si>
  <si>
    <t>10047,87</t>
  </si>
  <si>
    <t>10,29988</t>
  </si>
  <si>
    <t>5528,754</t>
  </si>
  <si>
    <t>10,34986</t>
  </si>
  <si>
    <t>10156,7</t>
  </si>
  <si>
    <t>10,39996</t>
  </si>
  <si>
    <t>5621,334</t>
  </si>
  <si>
    <t>10,45007</t>
  </si>
  <si>
    <t>10272,53</t>
  </si>
  <si>
    <t>10,49987</t>
  </si>
  <si>
    <t>5713,436</t>
  </si>
  <si>
    <t>10,55009</t>
  </si>
  <si>
    <t>10393,6</t>
  </si>
  <si>
    <t>10,59984</t>
  </si>
  <si>
    <t>5806,198</t>
  </si>
  <si>
    <t>10,65</t>
  </si>
  <si>
    <t>10515,89</t>
  </si>
  <si>
    <t>10,69999</t>
  </si>
  <si>
    <t>5896,792</t>
  </si>
  <si>
    <t>10,75003</t>
  </si>
  <si>
    <t>10635,79</t>
  </si>
  <si>
    <t>10,79996</t>
  </si>
  <si>
    <t>5988,101</t>
  </si>
  <si>
    <t>10,84994</t>
  </si>
  <si>
    <t>10754,33</t>
  </si>
  <si>
    <t>10,89998</t>
  </si>
  <si>
    <t>6079,015</t>
  </si>
  <si>
    <t>10,94997</t>
  </si>
  <si>
    <t>10873,41</t>
  </si>
  <si>
    <t>10,99989</t>
  </si>
  <si>
    <t>6171,466</t>
  </si>
  <si>
    <t>11,04999</t>
  </si>
  <si>
    <t>10995,34</t>
  </si>
  <si>
    <t>11,09992</t>
  </si>
  <si>
    <t>6262,685</t>
  </si>
  <si>
    <t>11,14996</t>
  </si>
  <si>
    <t>11117,31</t>
  </si>
  <si>
    <t>11,19989</t>
  </si>
  <si>
    <t>6354,817</t>
  </si>
  <si>
    <t>11,24999</t>
  </si>
  <si>
    <t>11234,35</t>
  </si>
  <si>
    <t>11,29991</t>
  </si>
  <si>
    <t>6445,135</t>
  </si>
  <si>
    <t>11,34996</t>
  </si>
  <si>
    <t>11338,8</t>
  </si>
  <si>
    <t>11,39994</t>
  </si>
  <si>
    <t>6536,02</t>
  </si>
  <si>
    <t>11,44993</t>
  </si>
  <si>
    <t>11256,66</t>
  </si>
  <si>
    <t>11,49997</t>
  </si>
  <si>
    <t>6626,886</t>
  </si>
  <si>
    <t>11,54989</t>
  </si>
  <si>
    <t>11296,58</t>
  </si>
  <si>
    <t>11,6</t>
  </si>
  <si>
    <t>6717,718</t>
  </si>
  <si>
    <t>11,64998</t>
  </si>
  <si>
    <t>11388,35</t>
  </si>
  <si>
    <t>11,69991</t>
  </si>
  <si>
    <t>6807,876</t>
  </si>
  <si>
    <t>11,74989</t>
  </si>
  <si>
    <t>11477,07</t>
  </si>
  <si>
    <t>11,79993</t>
  </si>
  <si>
    <t>6898,738</t>
  </si>
  <si>
    <t>11,84998</t>
  </si>
  <si>
    <t>11573,53</t>
  </si>
  <si>
    <t>11,90008</t>
  </si>
  <si>
    <t>6988,68</t>
  </si>
  <si>
    <t>11,94989</t>
  </si>
  <si>
    <t>11674,02</t>
  </si>
  <si>
    <t>11,99999</t>
  </si>
  <si>
    <t>7079,556</t>
  </si>
  <si>
    <t>12,04991</t>
  </si>
  <si>
    <t>11775,41</t>
  </si>
  <si>
    <t>12,09984</t>
  </si>
  <si>
    <t>7168,905</t>
  </si>
  <si>
    <t>12,14982</t>
  </si>
  <si>
    <t>11871,43</t>
  </si>
  <si>
    <t>12,19999</t>
  </si>
  <si>
    <t>7259,089</t>
  </si>
  <si>
    <t>12,25003</t>
  </si>
  <si>
    <t>11954,87</t>
  </si>
  <si>
    <t>12,30001</t>
  </si>
  <si>
    <t>7347,81</t>
  </si>
  <si>
    <t>12,34994</t>
  </si>
  <si>
    <t>12022,2</t>
  </si>
  <si>
    <t>12,39992</t>
  </si>
  <si>
    <t>7437,363</t>
  </si>
  <si>
    <t>12,45003</t>
  </si>
  <si>
    <t>12077,36</t>
  </si>
  <si>
    <t>12,49983</t>
  </si>
  <si>
    <t>7525,928</t>
  </si>
  <si>
    <t>12,54999</t>
  </si>
  <si>
    <t>12126,89</t>
  </si>
  <si>
    <t>12,59992</t>
  </si>
  <si>
    <t>7614,285</t>
  </si>
  <si>
    <t>12,6499</t>
  </si>
  <si>
    <t>12162,98</t>
  </si>
  <si>
    <t>12,69989</t>
  </si>
  <si>
    <t>7703,737</t>
  </si>
  <si>
    <t>12,74987</t>
  </si>
  <si>
    <t>12189,43</t>
  </si>
  <si>
    <t>12,80003</t>
  </si>
  <si>
    <t>7792,999</t>
  </si>
  <si>
    <t>12,85002</t>
  </si>
  <si>
    <t>12239,49</t>
  </si>
  <si>
    <t>12,9</t>
  </si>
  <si>
    <t>7880,875</t>
  </si>
  <si>
    <t>12,94998</t>
  </si>
  <si>
    <t>12305,17</t>
  </si>
  <si>
    <t>12,99985</t>
  </si>
  <si>
    <t>7971,615</t>
  </si>
  <si>
    <t>13,04989</t>
  </si>
  <si>
    <t>12401,55</t>
  </si>
  <si>
    <t>13,09994</t>
  </si>
  <si>
    <t>8059,7</t>
  </si>
  <si>
    <t>13,14998</t>
  </si>
  <si>
    <t>12526,24</t>
  </si>
  <si>
    <t>13,20002</t>
  </si>
  <si>
    <t>8149,072</t>
  </si>
  <si>
    <t>13,24995</t>
  </si>
  <si>
    <t>12648,14</t>
  </si>
  <si>
    <t>13,29999</t>
  </si>
  <si>
    <t>8237,3</t>
  </si>
  <si>
    <t>13,34998</t>
  </si>
  <si>
    <t>12766,37</t>
  </si>
  <si>
    <t>13,3999</t>
  </si>
  <si>
    <t>8325,875</t>
  </si>
  <si>
    <t>13,45</t>
  </si>
  <si>
    <t>12882,17</t>
  </si>
  <si>
    <t>13,49993</t>
  </si>
  <si>
    <t>8413,456</t>
  </si>
  <si>
    <t>13,54991</t>
  </si>
  <si>
    <t>12997,28</t>
  </si>
  <si>
    <t>13,59984</t>
  </si>
  <si>
    <t>8500,259</t>
  </si>
  <si>
    <t>13,64988</t>
  </si>
  <si>
    <t>13108,86</t>
  </si>
  <si>
    <t>13,69993</t>
  </si>
  <si>
    <t>8587,51</t>
  </si>
  <si>
    <t>13,74991</t>
  </si>
  <si>
    <t>13215,25</t>
  </si>
  <si>
    <t>13,79995</t>
  </si>
  <si>
    <t>8674,101</t>
  </si>
  <si>
    <t>13,85006</t>
  </si>
  <si>
    <t>13317,88</t>
  </si>
  <si>
    <t>13,89992</t>
  </si>
  <si>
    <t>8758,678</t>
  </si>
  <si>
    <t>13,9499</t>
  </si>
  <si>
    <t>13418,62</t>
  </si>
  <si>
    <t>13,99989</t>
  </si>
  <si>
    <t>8843,806</t>
  </si>
  <si>
    <t>14,05005</t>
  </si>
  <si>
    <t>13529,57</t>
  </si>
  <si>
    <t>14,09986</t>
  </si>
  <si>
    <t>8928,814</t>
  </si>
  <si>
    <t>14,14996</t>
  </si>
  <si>
    <t>13641,7</t>
  </si>
  <si>
    <t>14,19995</t>
  </si>
  <si>
    <t>9009,95</t>
  </si>
  <si>
    <t>14,25005</t>
  </si>
  <si>
    <t>13744,73</t>
  </si>
  <si>
    <t>14,29991</t>
  </si>
  <si>
    <t>9094,857</t>
  </si>
  <si>
    <t>14,35002</t>
  </si>
  <si>
    <t>13847,66</t>
  </si>
  <si>
    <t>14,4</t>
  </si>
  <si>
    <t>9176,385</t>
  </si>
  <si>
    <t>14,45004</t>
  </si>
  <si>
    <t>13903,82</t>
  </si>
  <si>
    <t>14,49997</t>
  </si>
  <si>
    <t>9259,112</t>
  </si>
  <si>
    <t>14,54995</t>
  </si>
  <si>
    <t>11657,78</t>
  </si>
  <si>
    <t>14,6003</t>
  </si>
  <si>
    <t>9340,638</t>
  </si>
  <si>
    <t>14,65004</t>
  </si>
  <si>
    <t>11907,31</t>
  </si>
  <si>
    <t>14,7002</t>
  </si>
  <si>
    <t>9419,763</t>
  </si>
  <si>
    <t>14,75001</t>
  </si>
  <si>
    <t>12122,63</t>
  </si>
  <si>
    <t>14,80005</t>
  </si>
  <si>
    <t>9500,988</t>
  </si>
  <si>
    <t>14,85004</t>
  </si>
  <si>
    <t>12337,19</t>
  </si>
  <si>
    <t>14,8999</t>
  </si>
  <si>
    <t>9584,229</t>
  </si>
  <si>
    <t>14,94994</t>
  </si>
  <si>
    <t>12551,52</t>
  </si>
  <si>
    <t>14,99993</t>
  </si>
  <si>
    <t>9667,219</t>
  </si>
  <si>
    <t>15,04997</t>
  </si>
  <si>
    <t>12759,36</t>
  </si>
  <si>
    <t>15,0999</t>
  </si>
  <si>
    <t>9747,656</t>
  </si>
  <si>
    <t>15,14982</t>
  </si>
  <si>
    <t>12964,55</t>
  </si>
  <si>
    <t>15,19986</t>
  </si>
  <si>
    <t>9828,776</t>
  </si>
  <si>
    <t>15,24997</t>
  </si>
  <si>
    <t>13164,24</t>
  </si>
  <si>
    <t>15,29989</t>
  </si>
  <si>
    <t>9909,935</t>
  </si>
  <si>
    <t>15,35006</t>
  </si>
  <si>
    <t>13356,78</t>
  </si>
  <si>
    <t>15,39992</t>
  </si>
  <si>
    <t>9990,307</t>
  </si>
  <si>
    <t>15,45002</t>
  </si>
  <si>
    <t>13542,51</t>
  </si>
  <si>
    <t>15,49977</t>
  </si>
  <si>
    <t>10071,31</t>
  </si>
  <si>
    <t>15,54987</t>
  </si>
  <si>
    <t>13724,96</t>
  </si>
  <si>
    <t>15,59998</t>
  </si>
  <si>
    <t>10149,62</t>
  </si>
  <si>
    <t>15,6499</t>
  </si>
  <si>
    <t>13897,39</t>
  </si>
  <si>
    <t>15,69994</t>
  </si>
  <si>
    <t>10228,79</t>
  </si>
  <si>
    <t>15,74999</t>
  </si>
  <si>
    <t>14061,03</t>
  </si>
  <si>
    <t>15,79985</t>
  </si>
  <si>
    <t>10303,66</t>
  </si>
  <si>
    <t>15,84995</t>
  </si>
  <si>
    <t>14210,48</t>
  </si>
  <si>
    <t>15,89988</t>
  </si>
  <si>
    <t>10383,63</t>
  </si>
  <si>
    <t>15,94998</t>
  </si>
  <si>
    <t>14335,29</t>
  </si>
  <si>
    <t>15,99991</t>
  </si>
  <si>
    <t>10439,43</t>
  </si>
  <si>
    <t>16,04995</t>
  </si>
  <si>
    <t>14458,3</t>
  </si>
  <si>
    <t>16,09993</t>
  </si>
  <si>
    <t>10517,38</t>
  </si>
  <si>
    <t>16,15004</t>
  </si>
  <si>
    <t>14575,77</t>
  </si>
  <si>
    <t>16,1999</t>
  </si>
  <si>
    <t>10595,79</t>
  </si>
  <si>
    <t>16,25007</t>
  </si>
  <si>
    <t>14695,94</t>
  </si>
  <si>
    <t>16,29987</t>
  </si>
  <si>
    <t>10674,04</t>
  </si>
  <si>
    <t>16,34991</t>
  </si>
  <si>
    <t>14821,19</t>
  </si>
  <si>
    <t>16,3999</t>
  </si>
  <si>
    <t>10749,99</t>
  </si>
  <si>
    <t>16,44994</t>
  </si>
  <si>
    <t>14952,45</t>
  </si>
  <si>
    <t>16,49993</t>
  </si>
  <si>
    <t>10825,91</t>
  </si>
  <si>
    <t>16,54991</t>
  </si>
  <si>
    <t>15083,76</t>
  </si>
  <si>
    <t>16,59995</t>
  </si>
  <si>
    <t>10901,23</t>
  </si>
  <si>
    <t>16,65</t>
  </si>
  <si>
    <t>15218,13</t>
  </si>
  <si>
    <t>16,69986</t>
  </si>
  <si>
    <t>10976,3</t>
  </si>
  <si>
    <t>16,74991</t>
  </si>
  <si>
    <t>16,79989</t>
  </si>
  <si>
    <t>11051,03</t>
  </si>
  <si>
    <t>16,84993</t>
  </si>
  <si>
    <t>15476,42</t>
  </si>
  <si>
    <t>16,89986</t>
  </si>
  <si>
    <t>11124,95</t>
  </si>
  <si>
    <t>16,94996</t>
  </si>
  <si>
    <t>15601,24</t>
  </si>
  <si>
    <t>16,99989</t>
  </si>
  <si>
    <t>11198,13</t>
  </si>
  <si>
    <t>17,04999</t>
  </si>
  <si>
    <t>15725,47</t>
  </si>
  <si>
    <t>17,09991</t>
  </si>
  <si>
    <t>11271,2</t>
  </si>
  <si>
    <t>17,14996</t>
  </si>
  <si>
    <t>15845,07</t>
  </si>
  <si>
    <t>17,19988</t>
  </si>
  <si>
    <t>11344,13</t>
  </si>
  <si>
    <t>17,25004</t>
  </si>
  <si>
    <t>15957,9</t>
  </si>
  <si>
    <t>17,29997</t>
  </si>
  <si>
    <t>11415,98</t>
  </si>
  <si>
    <t>17,34995</t>
  </si>
  <si>
    <t>16069,47</t>
  </si>
  <si>
    <t>17,39988</t>
  </si>
  <si>
    <t>11486,44</t>
  </si>
  <si>
    <t>17,44998</t>
  </si>
  <si>
    <t>16176,9</t>
  </si>
  <si>
    <t>17,49996</t>
  </si>
  <si>
    <t>11555,79</t>
  </si>
  <si>
    <t>17,54989</t>
  </si>
  <si>
    <t>16282,75</t>
  </si>
  <si>
    <t>17,59993</t>
  </si>
  <si>
    <t>11627,72</t>
  </si>
  <si>
    <t>17,65004</t>
  </si>
  <si>
    <t>16387,63</t>
  </si>
  <si>
    <t>17,6999</t>
  </si>
  <si>
    <t>11697,22</t>
  </si>
  <si>
    <t>17,75</t>
  </si>
  <si>
    <t>16490,88</t>
  </si>
  <si>
    <t>17,79987</t>
  </si>
  <si>
    <t>11767,15</t>
  </si>
  <si>
    <t>17,85003</t>
  </si>
  <si>
    <t>16589,69</t>
  </si>
  <si>
    <t>17,89984</t>
  </si>
  <si>
    <t>11836,38</t>
  </si>
  <si>
    <t>17,94994</t>
  </si>
  <si>
    <t>16687,33</t>
  </si>
  <si>
    <t>18,00004</t>
  </si>
  <si>
    <t>11908,07</t>
  </si>
  <si>
    <t>18,04997</t>
  </si>
  <si>
    <t>16782,1</t>
  </si>
  <si>
    <t>18,09989</t>
  </si>
  <si>
    <t>11976,68</t>
  </si>
  <si>
    <t>18,15006</t>
  </si>
  <si>
    <t>16876,45</t>
  </si>
  <si>
    <t>18,19986</t>
  </si>
  <si>
    <t>12039,94</t>
  </si>
  <si>
    <t>18,25008</t>
  </si>
  <si>
    <t>16969,83</t>
  </si>
  <si>
    <t>18,29989</t>
  </si>
  <si>
    <t>12106,45</t>
  </si>
  <si>
    <t>18,34999</t>
  </si>
  <si>
    <t>17060,91</t>
  </si>
  <si>
    <t>18,39998</t>
  </si>
  <si>
    <t>12176,53</t>
  </si>
  <si>
    <t>18,45002</t>
  </si>
  <si>
    <t>17150,18</t>
  </si>
  <si>
    <t>18,49988</t>
  </si>
  <si>
    <t>12243,48</t>
  </si>
  <si>
    <t>18,54999</t>
  </si>
  <si>
    <t>17236,59</t>
  </si>
  <si>
    <t>18,59997</t>
  </si>
  <si>
    <t>12305,96</t>
  </si>
  <si>
    <t>18,65002</t>
  </si>
  <si>
    <t>17322,08</t>
  </si>
  <si>
    <t>18,69976</t>
  </si>
  <si>
    <t>12372,05</t>
  </si>
  <si>
    <t>18,74993</t>
  </si>
  <si>
    <t>17406,87</t>
  </si>
  <si>
    <t>18,79997</t>
  </si>
  <si>
    <t>12435,95</t>
  </si>
  <si>
    <t>18,84995</t>
  </si>
  <si>
    <t>17488,42</t>
  </si>
  <si>
    <t>18,9</t>
  </si>
  <si>
    <t>12499,33</t>
  </si>
  <si>
    <t>18,95004</t>
  </si>
  <si>
    <t>17569,03</t>
  </si>
  <si>
    <t>19,00002</t>
  </si>
  <si>
    <t>12563,43</t>
  </si>
  <si>
    <t>19,04995</t>
  </si>
  <si>
    <t>12627,37</t>
  </si>
  <si>
    <t>19,14998</t>
  </si>
  <si>
    <t>12691,24</t>
  </si>
  <si>
    <t>19,24994</t>
  </si>
  <si>
    <t>12755,84</t>
  </si>
  <si>
    <t>19,34997</t>
  </si>
  <si>
    <t>12819,7</t>
  </si>
  <si>
    <t>12878,09</t>
  </si>
  <si>
    <t>12942,98</t>
  </si>
  <si>
    <t>13007,12</t>
  </si>
  <si>
    <t>13069,57</t>
  </si>
  <si>
    <t>TSAC overall mass, kg</t>
  </si>
  <si>
    <t>Number of TSAC attachments</t>
  </si>
  <si>
    <t>Please use this tab to prove that your TSAC attachments are compliant with EV 5.5.8.</t>
  </si>
  <si>
    <t xml:space="preserve">The tabs or brackets on the TSAC itself are not within the scope of this sheet. However, </t>
  </si>
  <si>
    <t>they shall be shown for context.</t>
  </si>
  <si>
    <t>Vehicle coordinate system according to ISO 8855-2011.</t>
  </si>
  <si>
    <t>Direction X</t>
  </si>
  <si>
    <t>Direction Y</t>
  </si>
  <si>
    <t>Direction Z</t>
  </si>
  <si>
    <t>Show (CAD) pictures of the fasteners and complementary explanations if necessary.</t>
  </si>
  <si>
    <t>strength of bolted connections:</t>
  </si>
  <si>
    <t>Acc.weight</t>
  </si>
  <si>
    <t>kg</t>
  </si>
  <si>
    <t>Shear strength of M8 12.9 Bolts</t>
  </si>
  <si>
    <t>g Acc. Force X</t>
  </si>
  <si>
    <t>N</t>
  </si>
  <si>
    <t>Tensile strength of M8 12.9 Bolts</t>
  </si>
  <si>
    <t>Number of bolts</t>
  </si>
  <si>
    <t>g Acc. Force Y</t>
  </si>
  <si>
    <t>Stressed cross section</t>
  </si>
  <si>
    <t>mm²</t>
  </si>
  <si>
    <t>g Acc. Force Z</t>
  </si>
  <si>
    <t>Force of the TSAC at 40g in lateral direction (X)</t>
  </si>
  <si>
    <t>Force of the TSAC at 40g in lateral direction (Y)</t>
  </si>
  <si>
    <t>Force of the TSAC at 20g in vertical direction (Z)</t>
  </si>
  <si>
    <t>Strength of one Attachment Point</t>
  </si>
  <si>
    <t xml:space="preserve">Strength of one Attachment Point </t>
  </si>
  <si>
    <t>The TSAC is mounted through the floor:</t>
  </si>
  <si>
    <t xml:space="preserve">Screws used (all) M8 12.9: </t>
  </si>
  <si>
    <t>The force is distributed over 2 hardpoints</t>
  </si>
  <si>
    <t>The force is distributed over 1 hardpoint</t>
  </si>
  <si>
    <t>Insert Perimeter:</t>
  </si>
  <si>
    <t>View of the rear bracket:</t>
  </si>
  <si>
    <t>Rear Bracket:</t>
  </si>
  <si>
    <t>shear strength of Adekit adhesive between Aramid panel and aluminium:</t>
  </si>
  <si>
    <t>Mpa</t>
  </si>
  <si>
    <t>tensile strength of Adekit adhesive between Aramid panel and aluminium:</t>
  </si>
  <si>
    <t>strength bonded joint bracket to TSAC (rear):</t>
  </si>
  <si>
    <t>Area nX:</t>
  </si>
  <si>
    <t>mm^2</t>
  </si>
  <si>
    <t>Area nZ:</t>
  </si>
  <si>
    <t>ACC. weight:</t>
  </si>
  <si>
    <t>X share</t>
  </si>
  <si>
    <t>Y share</t>
  </si>
  <si>
    <t>Z share</t>
  </si>
  <si>
    <t>max. Force Z</t>
  </si>
  <si>
    <t>max. Force X</t>
  </si>
  <si>
    <t>max. Force Y</t>
  </si>
  <si>
    <t>View of the front brackets:</t>
  </si>
  <si>
    <t>max. Froce X</t>
  </si>
  <si>
    <t>max. Froce Y</t>
  </si>
  <si>
    <t>Front Bracket:</t>
  </si>
  <si>
    <t>Area nY:</t>
  </si>
  <si>
    <t>All contacting surfaces between the walls and the brackets are bonded with Adekit H 9952 adhesive</t>
  </si>
  <si>
    <t>Tested: shear strength of adekit adhesive between two Aramid panels</t>
  </si>
  <si>
    <t>This and all following tests are conducted acc. To T 3.2.8 and EV 5.5.3</t>
  </si>
  <si>
    <t>Temperature monitor</t>
  </si>
  <si>
    <t>Climate chamber</t>
  </si>
  <si>
    <t>Firewall Status</t>
  </si>
  <si>
    <t>Insulation type</t>
  </si>
  <si>
    <t>Isolation method</t>
  </si>
  <si>
    <t>Proof shown below?</t>
  </si>
  <si>
    <t>Heat insulation</t>
  </si>
  <si>
    <t>Conduction isolation</t>
  </si>
  <si>
    <t>No direct contact</t>
  </si>
  <si>
    <t>Convection insulation 
Minimum air gap [mm]</t>
  </si>
  <si>
    <t>Radiation insulation</t>
  </si>
  <si>
    <t>Solid metal shield with thickness &gt;0.4mm</t>
  </si>
  <si>
    <t>Fire retardant standard used</t>
  </si>
  <si>
    <t>UL94 V-0</t>
  </si>
  <si>
    <t>Concept described?</t>
  </si>
  <si>
    <t>[CV-only]</t>
  </si>
  <si>
    <t>Material and layup description</t>
  </si>
  <si>
    <t>thickness [mm]</t>
  </si>
  <si>
    <t>Used thickness of rated material [mm]</t>
  </si>
  <si>
    <t>[EV-only]</t>
  </si>
  <si>
    <t>First layer</t>
  </si>
  <si>
    <t>First layer thickness [mm]</t>
  </si>
  <si>
    <t>Second layer</t>
  </si>
  <si>
    <t>Aramid Prepreg 170 gsm</t>
  </si>
  <si>
    <t>LV Battery in Cockpit?</t>
  </si>
  <si>
    <t>Seperate Firewall for LV Battery described?</t>
  </si>
  <si>
    <t>Insert technical data sheets proving the values entered above:</t>
  </si>
  <si>
    <r>
      <rPr>
        <b/>
        <sz val="10"/>
        <color theme="1"/>
        <rFont val="Arial"/>
        <family val="2"/>
      </rPr>
      <t xml:space="preserve">Datasheet fire resistant material &amp; heat insulation proof. </t>
    </r>
    <r>
      <rPr>
        <b/>
        <sz val="10"/>
        <color rgb="FFFF0000"/>
        <rFont val="Arial"/>
        <family val="2"/>
      </rPr>
      <t>Describe the concept of the firewall and show drawings/pictures.</t>
    </r>
  </si>
  <si>
    <t>Monocoque Lap Joints</t>
  </si>
  <si>
    <t>Joint Status</t>
  </si>
  <si>
    <t>Single piece monocoque?</t>
  </si>
  <si>
    <t>Test sample lap area, mm^2</t>
  </si>
  <si>
    <t>Lap joint shear strength, MPa</t>
  </si>
  <si>
    <t>Overlap length "w", mm</t>
  </si>
  <si>
    <t>Load/unit length, N/mm</t>
  </si>
  <si>
    <t>Skin UTS, MPa (from 3pt bend)</t>
  </si>
  <si>
    <t>Load/unit length</t>
  </si>
  <si>
    <t>Safety Factor</t>
  </si>
  <si>
    <t>Insert images of test sample and data from pull tests used to derive shear strength below:</t>
  </si>
  <si>
    <t>Monocoque is built in one piece as shown in the picture below</t>
  </si>
  <si>
    <t>Welded Tube Insert Equivalency - required for all mandated tubes per T3.7.6 with drilled holes &gt; 4mm dia.</t>
  </si>
  <si>
    <t>If you have more than one type of insert please copy this tab</t>
  </si>
  <si>
    <t>Your Tube + Insert</t>
  </si>
  <si>
    <t>Tube Shape</t>
  </si>
  <si>
    <t>Tube area, mm^2</t>
  </si>
  <si>
    <t>Insert area, mm^2</t>
  </si>
  <si>
    <t>Note - the calculations above take account of the "as welded condition" strength reduction</t>
  </si>
  <si>
    <t>Insert calculations or CAD screenshot proving tube + insert area and second moment</t>
  </si>
  <si>
    <t xml:space="preserve">of area below. </t>
  </si>
  <si>
    <t>Welded Steering Rack Collar in Bulkhead Support Tube</t>
  </si>
  <si>
    <t>Your Collar</t>
  </si>
  <si>
    <t>Bulkhead Support Tube OD, mm</t>
  </si>
  <si>
    <t>Bulkhead Support Tube Wall, mm</t>
  </si>
  <si>
    <t>Steering Rack Collar OD, mm</t>
  </si>
  <si>
    <t>Steering Rack Collar Wall, mm</t>
  </si>
  <si>
    <t>OR, m</t>
  </si>
  <si>
    <t>IR, m</t>
  </si>
  <si>
    <t>Area, m^2</t>
  </si>
  <si>
    <t>Distance to Centroid, m</t>
  </si>
  <si>
    <t>Buckling Load, N (Peak IA load /6)</t>
  </si>
  <si>
    <t>Maximum Bending Stress, Pa</t>
  </si>
  <si>
    <t>Insert calculations or CAD screenshot proving all data entered above.</t>
  </si>
  <si>
    <t xml:space="preserve"> STRUCTURAL EQUIVALENCY SPREADSHEET - CONTINUATION TAB</t>
  </si>
  <si>
    <t>Please use this sheet to include additional information required for your proof of equivalency that isn't covered by the standard forms e.g. material receipts. This tab may be copied if one page isn't sufficient.</t>
  </si>
  <si>
    <t xml:space="preserve"> GENERAL GUIDANCE NOTES - HALF CAR PROOF</t>
  </si>
  <si>
    <t xml:space="preserve">The SES always checks the primary structure on half of your car meaning: </t>
  </si>
  <si>
    <t>BACK TO COVER SHEET</t>
  </si>
  <si>
    <t>one side only, tube amount shall not be calculated by summing up LH &amp; RH side of the frame.</t>
  </si>
  <si>
    <t xml:space="preserve">E.g. Ft Bulkhead is made of min. 4 tubes, the SES is calculated as the sum </t>
  </si>
  <si>
    <t xml:space="preserve">of 0.5 for upper member, 1 for side member and 0.5 for lower member. </t>
  </si>
  <si>
    <t>In case of an additional diagonal member, this as well counts as 0.5 members.</t>
  </si>
  <si>
    <t>Any member weaker than mentioned in T3.2 will not be considered for any</t>
  </si>
  <si>
    <t>SES calculation.</t>
  </si>
  <si>
    <t xml:space="preserve">As a consequence, triangulations will only be considered if a node is stabilized by </t>
  </si>
  <si>
    <t>3 members as mentioned in T3.2.</t>
  </si>
  <si>
    <t xml:space="preserve">Members can be made out of multiple elements (unless required by the rules e.g. </t>
  </si>
  <si>
    <t xml:space="preserve">Main Hoop), the weakest one will be considered in the SES. Diagonal member have to </t>
  </si>
  <si>
    <t xml:space="preserve">connect from node to node from upper to lower member. However, this is allowed at any </t>
  </si>
  <si>
    <t xml:space="preserve">point as long as the overall primary structure is fully considered. E.g. having a V-shape or </t>
  </si>
  <si>
    <t>similar as diagonal member is acceptable.</t>
  </si>
  <si>
    <t>See also figures below:</t>
  </si>
  <si>
    <t>________________________________________________________________________________</t>
  </si>
  <si>
    <t xml:space="preserve"> MONOCOQUE EQUIVALENCY GUIDANCE NOTES - ANISOTROPIC LAMINATES</t>
  </si>
  <si>
    <t>T3.6 Anisotropic Laminate Guidance Notes:</t>
  </si>
  <si>
    <t>BACK</t>
  </si>
  <si>
    <t>Laminates which are not quasi-isotropic - meaning equal strength and/or stiffness in all main</t>
  </si>
  <si>
    <t xml:space="preserve"> directions (0°, +/-45° or 90°) - have to perform the 3-point-bending-test in 0° direction with respect to</t>
  </si>
  <si>
    <t>the chassis direction.</t>
  </si>
  <si>
    <t>0° is defined for most panels as forward driving direction, except for:</t>
  </si>
  <si>
    <t>- Tab T3.11.5 T3.6 MHoop Brace Spt, which has to be inclined (see also T3.10.5 T3.5 Guidance Notes)</t>
  </si>
  <si>
    <t xml:space="preserve">- Tab T4.5 Shoulder Harness Bar, which has to be in lateral direction (y-direction vehicle </t>
  </si>
  <si>
    <t>coordinate system, ISO 8855)</t>
  </si>
  <si>
    <t xml:space="preserve">- Tab EV5.5.1&amp;2 EV4.4 ACPS TSPS Rear, which has to be lateral (y-direction) for vertical and </t>
  </si>
  <si>
    <t>horizontal panel (as seen from behind)</t>
  </si>
  <si>
    <t>_____________________________________________________________________</t>
  </si>
  <si>
    <t xml:space="preserve"> MONOCOQUE EQUIVALENCY GUIDANCE NOTES - MAIN HOOP BRACING SUPPORT</t>
  </si>
  <si>
    <t>There are three scenarios for main hoop bracing</t>
  </si>
  <si>
    <t>3. Teams with non square/rectangular structures must complete an analysis similar to</t>
  </si>
  <si>
    <t>support (MHBS) equivalency.</t>
  </si>
  <si>
    <t>that required in scenario 2, but at a cross-section through the structure where the</t>
  </si>
  <si>
    <t>equivalent tube offset ("d" in the image below) is ~ 75mm.</t>
  </si>
  <si>
    <t xml:space="preserve">1. Chassis with a near square/rectangular structure </t>
  </si>
  <si>
    <t xml:space="preserve">rearward of the main hoop; the design is &gt;=100%  </t>
  </si>
  <si>
    <t>equivalency using the flat-panel calc by entering</t>
  </si>
  <si>
    <t xml:space="preserve">the panel height as per the image shown </t>
  </si>
  <si>
    <t>to the right of this text.</t>
  </si>
  <si>
    <t>MHBS as stated in T3.11.5.</t>
  </si>
  <si>
    <t>In this case no additional proof is required,</t>
  </si>
  <si>
    <t xml:space="preserve">but images of the chassis proving the </t>
  </si>
  <si>
    <t>panel height entered must be supplied.</t>
  </si>
  <si>
    <t>Pay attention to the right fiber direction of the panel.</t>
  </si>
  <si>
    <t xml:space="preserve">2. Chassis with a structure as per 1., but where &gt;=100% equivalence is not shown on the </t>
  </si>
  <si>
    <t>flat panel calc alone.</t>
  </si>
  <si>
    <t>In this case additional proof of equivalence is required, by showing the actual chassis</t>
  </si>
  <si>
    <t>design is &gt;=100% equivalent, it is acceptable to include half of the chassis in this proof.</t>
  </si>
  <si>
    <t xml:space="preserve">Using a CAD measure of the cross-section of the MHBS (per definition in T3.11.5), or other  </t>
  </si>
  <si>
    <t xml:space="preserve">appropriate method, provide proof of the second moment of area and area of the </t>
  </si>
  <si>
    <r>
      <rPr>
        <sz val="10"/>
        <color theme="1"/>
        <rFont val="Verdana"/>
        <family val="2"/>
      </rPr>
      <t xml:space="preserve">monocoque </t>
    </r>
    <r>
      <rPr>
        <b/>
        <sz val="10"/>
        <color theme="1"/>
        <rFont val="Verdana"/>
        <family val="2"/>
      </rPr>
      <t>skins</t>
    </r>
    <r>
      <rPr>
        <sz val="10"/>
        <color theme="1"/>
        <rFont val="Verdana"/>
        <family val="2"/>
      </rPr>
      <t>.</t>
    </r>
  </si>
  <si>
    <t xml:space="preserve">Multiply this measured "I" by the "E" derived from the required physical test of your </t>
  </si>
  <si>
    <t>structure to prove the buckling modulus is equivalent.</t>
  </si>
  <si>
    <t>The measured "I" must be transposed from the cross-section centroid to a reference</t>
  </si>
  <si>
    <t>co-ordinate system on the chassis centre-line, and the same completed for the baseline</t>
  </si>
  <si>
    <t>tubes.</t>
  </si>
  <si>
    <t>The measured "A" must be multiplied by the physical test derived skin UTS to prove</t>
  </si>
  <si>
    <t>the strength of the section is &gt;=100%</t>
  </si>
  <si>
    <t xml:space="preserve"> MONOCOQUE EQUIVALENCY GUIDANCE NOTES - FRONT HOOP BRACING</t>
  </si>
  <si>
    <t>There are two scenarios for front hoop bracing support equivalency.</t>
  </si>
  <si>
    <t xml:space="preserve">1. Chassis where, when calculated as a flat panel, half of the smallest width of the upper </t>
  </si>
  <si>
    <t xml:space="preserve">horizontal panel between the top of the front bulkhead and the top of the front hoop </t>
  </si>
  <si>
    <t>shows &gt;=100% equivalency to 1 front hoop bracing tube.</t>
  </si>
  <si>
    <t>In this case no additional proof is required, but images of the chassis proving the smallest</t>
  </si>
  <si>
    <t>panel width between front hoop and front bulkhead entered must be supplied.</t>
  </si>
  <si>
    <t xml:space="preserve">2. Chassis where the flat panel calculation shows &lt;100% equivalence to 1 front hoop </t>
  </si>
  <si>
    <t>bracing tube.</t>
  </si>
  <si>
    <t>design is &gt;=100% equivalent.</t>
  </si>
  <si>
    <t>Using a CAD measure of the cross-section, or other appropriate method, provide proof</t>
  </si>
  <si>
    <t>of the second moment of area and area of the monocoque skins.</t>
  </si>
  <si>
    <t>The height of the moncoque section used for comparison must not exceed 50mm</t>
  </si>
  <si>
    <t xml:space="preserve"> MONOCOQUE EQUIVALENCY GUIDANCE NOTES - FRONT BULKHEAD SUPPORT</t>
  </si>
  <si>
    <t>There are two scenarios for front bulkhead support equivalency.</t>
  </si>
  <si>
    <t>1. Chassis where, when calculated as a flat panel, the vertical panel between the</t>
  </si>
  <si>
    <t>front bulkhead and front hoop shows &gt;=100% to 3 front bulkhead support tubes.</t>
  </si>
  <si>
    <t>In this case no additional proof is required, but images of the chassis proving the panel</t>
  </si>
  <si>
    <t>height entered must be supplied.</t>
  </si>
  <si>
    <t>2. Chassis where the flat panel calculation shows &gt;33% but &lt;100% equivalence to 3</t>
  </si>
  <si>
    <t>front bulkhead support tubes.</t>
  </si>
  <si>
    <t>(If the flat panel calculation shows &lt;33% equivalence the panel core and/or skin</t>
  </si>
  <si>
    <t>thickness must be increased and the physical tests repeated until &gt;33% is achieved)</t>
  </si>
  <si>
    <t>Multiply this measured "I" by the "E" derived from the required physical test to prove the</t>
  </si>
  <si>
    <t>buckling modulus is equivalent.</t>
  </si>
  <si>
    <t>IA AI PLATE GUIDANCE NOTES</t>
  </si>
  <si>
    <t>There are two scenarios for anti-intrusion plate equivalency</t>
  </si>
  <si>
    <t>1. Baseline steel or aluminium AIP used</t>
  </si>
  <si>
    <t>In this case just select the appropriate material.</t>
  </si>
  <si>
    <t>2. Alternative AIP used, proof of equivalency from IAD test</t>
  </si>
  <si>
    <t xml:space="preserve">In this case: </t>
  </si>
  <si>
    <t xml:space="preserve"> - Select "Alternative AIP" as your material</t>
  </si>
  <si>
    <t xml:space="preserve"> - Enter the relevant test data from your IAD Test</t>
  </si>
  <si>
    <t xml:space="preserve"> - Include photographic evidence of the test setup and show that the AIP or test fixture </t>
  </si>
  <si>
    <t>did not fail</t>
  </si>
  <si>
    <t>MONOCOQUE SIDE IMPACT STRUCTURE GUIDANCE NOTES</t>
  </si>
  <si>
    <t>There is only one scenario for monocoque side-impact structure equivalency.</t>
  </si>
  <si>
    <t>Unlike other areas of the monocoque, no allowance for geometric form is allowed.</t>
  </si>
  <si>
    <t>The requirement to prove buckling modulus remains, but with a more stringent requirement</t>
  </si>
  <si>
    <t>where:</t>
  </si>
  <si>
    <t xml:space="preserve"> - The vertical side-impact zone, when calculated as a flat-panel must equivalent EI to</t>
  </si>
  <si>
    <t>two baseline side-impact tubes.</t>
  </si>
  <si>
    <t>Note: In practical terms it is impossible for a car with rules compliant ride height to</t>
  </si>
  <si>
    <t>have a panel height greater than 320mm, panel heights greater than this will</t>
  </si>
  <si>
    <t>return a null value for EI</t>
  </si>
  <si>
    <t xml:space="preserve"> - The horizontal floor (up-to the centre of the chassis), when calculated as flat-panel</t>
  </si>
  <si>
    <t>must have equivalent EI to one baseline side-impact tube.</t>
  </si>
  <si>
    <t>In both cases this is calculated about the weakest axis.</t>
  </si>
  <si>
    <t>PERIMETER SHEAR TEST GUIDANCE NOTES</t>
  </si>
  <si>
    <t>Make sure to include BOTH peaks. If only one peak is distinguisable (often in case of</t>
  </si>
  <si>
    <t xml:space="preserve">assymetrical laminates), use the skin thickness of the thicker skin to derive perimeter shear </t>
  </si>
  <si>
    <t>strength.</t>
  </si>
  <si>
    <t>Note: in case of assymetrical laminates, the thinner skin must face the punch.</t>
  </si>
  <si>
    <t>Note: If the first peak is higher than the second then it can be used for the punch through</t>
  </si>
  <si>
    <t>strength requirement.</t>
  </si>
  <si>
    <t>When entering peak loads please ensure they are in accordance with the image below:</t>
  </si>
  <si>
    <t>HARNESS ATTACHMENT GUIDANCE NOTES</t>
  </si>
  <si>
    <t>SHOULDER HARNESS BAR GUIDANCE NOTES</t>
  </si>
  <si>
    <t> </t>
  </si>
  <si>
    <t xml:space="preserve">ALL harness attachments, including typical designs found on steel tube frames have to </t>
  </si>
  <si>
    <t>There are two scenarios for the shoulder harness bar (SHB) equivalency.</t>
  </si>
  <si>
    <t>show equivalency to the forces laid out in T4.5</t>
  </si>
  <si>
    <t>1.) SHB is orientated vertically or inclined:</t>
  </si>
  <si>
    <r>
      <rPr>
        <sz val="10"/>
        <color theme="1"/>
        <rFont val="Verdana"/>
        <family val="2"/>
      </rPr>
      <t xml:space="preserve">Attachments for </t>
    </r>
    <r>
      <rPr>
        <b/>
        <sz val="10"/>
        <color theme="1"/>
        <rFont val="Verdana"/>
        <family val="2"/>
      </rPr>
      <t>LAP BELTS</t>
    </r>
    <r>
      <rPr>
        <sz val="10"/>
        <color theme="1"/>
        <rFont val="Verdana"/>
        <family val="2"/>
      </rPr>
      <t xml:space="preserve"> and </t>
    </r>
    <r>
      <rPr>
        <b/>
        <sz val="10"/>
        <color theme="1"/>
        <rFont val="Verdana"/>
        <family val="2"/>
      </rPr>
      <t>ANTI-SUBMARINGE BELTS</t>
    </r>
    <r>
      <rPr>
        <sz val="10"/>
        <color theme="1"/>
        <rFont val="Verdana"/>
        <family val="2"/>
      </rPr>
      <t xml:space="preserve"> on steel tube frames using </t>
    </r>
  </si>
  <si>
    <t xml:space="preserve">unalloyed carbon steel (T3.2.2) do generally not require calculations with regards to bending </t>
  </si>
  <si>
    <t>- Panel height of SHB is the shortest distance from lower to upper SHB laminate</t>
  </si>
  <si>
    <t>loads in the tube structure if and only if ALL of the following criteria are met:</t>
  </si>
  <si>
    <t>1.) The attachment points are located at a frame node or maximum 50mm away from it</t>
  </si>
  <si>
    <t>2.) The frame node in question is properly triangulated both in side and top view</t>
  </si>
  <si>
    <t>3.) The triangulation of the frame node in question is done with "SIS" tubes</t>
  </si>
  <si>
    <t>4.) Lap belts and anti-submarine belts one either side are not attached to the same tube</t>
  </si>
  <si>
    <t>2.) SHB is on the top rear surface of the monocoque:</t>
  </si>
  <si>
    <t>- SHB laminates reaching beyond a third of the shortest distance on top surface are</t>
  </si>
  <si>
    <t>not considered as part of the panel height.</t>
  </si>
  <si>
    <r>
      <rPr>
        <sz val="10"/>
        <color theme="1"/>
        <rFont val="Verdana"/>
        <family val="2"/>
      </rPr>
      <t xml:space="preserve">The bending calculations for the </t>
    </r>
    <r>
      <rPr>
        <b/>
        <sz val="10"/>
        <color theme="1"/>
        <rFont val="Verdana"/>
        <family val="2"/>
      </rPr>
      <t>SHOULDER HARNESS BAR</t>
    </r>
    <r>
      <rPr>
        <sz val="10"/>
        <color theme="1"/>
        <rFont val="Verdana"/>
        <family val="2"/>
      </rPr>
      <t xml:space="preserve"> of steel tube frames shall be </t>
    </r>
  </si>
  <si>
    <r>
      <rPr>
        <sz val="10"/>
        <color rgb="FF000000"/>
        <rFont val="Verdana"/>
        <family val="2"/>
      </rPr>
      <t xml:space="preserve">done by applying the force of 13 kN </t>
    </r>
    <r>
      <rPr>
        <b/>
        <sz val="10"/>
        <color rgb="FF000000"/>
        <rFont val="Verdana"/>
        <family val="2"/>
      </rPr>
      <t>ONCE</t>
    </r>
    <r>
      <rPr>
        <sz val="10"/>
        <color rgb="FF000000"/>
        <rFont val="Verdana"/>
        <family val="2"/>
      </rPr>
      <t xml:space="preserve"> at the middle of one shoulder harness attachment</t>
    </r>
  </si>
  <si>
    <t>Note: For both cases, geometrical stiffness is acceptable to show equivalence.</t>
  </si>
  <si>
    <t>Failure must not occur anywhere in the loadpath from the harness to the roll hoops</t>
  </si>
  <si>
    <t>Maximum allowable deflection with the force applied: 25mm (including plastic deformation)</t>
  </si>
  <si>
    <t>TRACTIVE SYSTEM PROTECTION EQUIVALENCY GUIDANCE NOTES</t>
  </si>
  <si>
    <t>There are three scenarios for the tractive system protection equivalency.</t>
  </si>
  <si>
    <t>For both scenario 1 &amp; 2:</t>
  </si>
  <si>
    <t>1. Tubular frame cars with motors laying within the primary structure:</t>
  </si>
  <si>
    <t>At least 1 diagonal member has to connect upper and lower side-impact tube members,</t>
  </si>
  <si>
    <t>the same applies for rear-impact members .</t>
  </si>
  <si>
    <t>Side- and rear-impact zone must fulfill T3.15 with exception of: “must connect the</t>
  </si>
  <si>
    <t>main hoop and front hoop” and must follow T3.16 when having bolted attachments.</t>
  </si>
  <si>
    <t>Side-impact zone must be connected from main hoop to rear-impact zone.</t>
  </si>
  <si>
    <t>3. Monocoques:</t>
  </si>
  <si>
    <t>2. Tubular Frame cars with motors laying outside the primary structure according</t>
  </si>
  <si>
    <t>main hoop and front hoop” and must follow T 3.16 when having bolted attachments.</t>
  </si>
  <si>
    <r>
      <t>rule</t>
    </r>
    <r>
      <rPr>
        <b/>
        <u/>
        <sz val="10"/>
        <color rgb="FFFF0000"/>
        <rFont val="Verdana"/>
        <family val="2"/>
      </rPr>
      <t xml:space="preserve"> </t>
    </r>
    <r>
      <rPr>
        <b/>
        <u/>
        <sz val="10"/>
        <color theme="1"/>
        <rFont val="Verdana"/>
        <family val="2"/>
      </rPr>
      <t>EV4.4.3 (outboard wheel motors):</t>
    </r>
  </si>
  <si>
    <t>All mentioned above must be followed.</t>
  </si>
  <si>
    <t xml:space="preserve">No structure higher than 320mm over the lowest chassis point can be added to </t>
  </si>
  <si>
    <t>The motor is behind the rear bulkhead and no tractive system component</t>
  </si>
  <si>
    <t>the side-and rear-impact zone to prove equivalence.</t>
  </si>
  <si>
    <t>not falling under EV4.4.3 penetrates the bulkhead in front of the motor.</t>
  </si>
  <si>
    <t xml:space="preserve">In this case, the bulkhead in front of the motor can be considered as rear-impact </t>
  </si>
  <si>
    <t>zone. Any structure behind does not need to meet the requirements for a side-</t>
  </si>
  <si>
    <t>or rear-impact zone.</t>
  </si>
  <si>
    <t>Note: For scenario 1. and 2. triangulation still applies for all structural relevant members.</t>
  </si>
  <si>
    <t xml:space="preserve">In comparison to tubular frames, monocoques do not need to extend the side- and </t>
  </si>
  <si>
    <t xml:space="preserve">rear-impact zone beyond the TS components, if the highest point of any TS </t>
  </si>
  <si>
    <t>component is below 320mm measured from the lowest chassis point.</t>
  </si>
  <si>
    <t>ACCUMULATOR CONTAINER ATTACHMENT GUIDANCE NOTES</t>
  </si>
  <si>
    <t>Please note:</t>
  </si>
  <si>
    <t>Hand calculations always preferred</t>
  </si>
  <si>
    <t>!</t>
  </si>
  <si>
    <t>Showing some flashy and colourfull FEM images without legends , full model description or lettertypes are unreadable, nothing given about the meshing etc. etc. result basically a "FAIL" directly</t>
  </si>
  <si>
    <t xml:space="preserve"> MONOCOQUE ATTACHMENTS GUIDANCE NOTES</t>
  </si>
  <si>
    <t xml:space="preserve">Note: Brackets which have no "form" or gusseting are not acceptable as they will fail in </t>
  </si>
  <si>
    <t>All monocoque attachment tabs follow the same order, stepping through each key element</t>
  </si>
  <si>
    <t>bending at &lt;30KN</t>
  </si>
  <si>
    <t xml:space="preserve">from Row 13 to Row 20. </t>
  </si>
  <si>
    <t>Below are some examples of brackets which are not acceptable:</t>
  </si>
  <si>
    <t>The images below show an example hoop attachment, in this case the following data</t>
  </si>
  <si>
    <t>would be entered:</t>
  </si>
  <si>
    <t xml:space="preserve">Row 13: </t>
  </si>
  <si>
    <t>Total weld length of all welds joining the hoop tube to the bracket</t>
  </si>
  <si>
    <t>Row 14:</t>
  </si>
  <si>
    <t>Thickness of the bracket joined to the hoop</t>
  </si>
  <si>
    <t>Row 15:</t>
  </si>
  <si>
    <t>Outside perimeter of the bracket joined to the hoop</t>
  </si>
  <si>
    <t>Row 16:</t>
  </si>
  <si>
    <t>Thickness of the laminate skin in contact with the bracket joined to the hoop</t>
  </si>
  <si>
    <t>Row 17:</t>
  </si>
  <si>
    <t>Combined outside perimeter of all inserts in the core material</t>
  </si>
  <si>
    <t>Row 18:</t>
  </si>
  <si>
    <t>Thickness of the laminate skin in contact with the backing plate</t>
  </si>
  <si>
    <t>Row 19:</t>
  </si>
  <si>
    <t>Thickness of the backing plate</t>
  </si>
  <si>
    <t>Row 20:</t>
  </si>
  <si>
    <t>Outside perimeter of the backing plate</t>
  </si>
  <si>
    <t>Row 21:</t>
  </si>
  <si>
    <t>Shortest distance from edge of bolt hole to nearest "free edge"</t>
  </si>
  <si>
    <t>Entering the combined perimeter of all inserts between the outer and inner skins is</t>
  </si>
  <si>
    <t>optional, provided the strength in both loading directions is &gt;=30kN without their inclusion.</t>
  </si>
  <si>
    <t xml:space="preserve">If teams using a another laminated structure than the SIS for the MH attachment then </t>
  </si>
  <si>
    <t>additional shear strength test must be performed.</t>
  </si>
  <si>
    <t xml:space="preserve">In this case please copy the given chart in to the yellow area then the cells for the </t>
  </si>
  <si>
    <t xml:space="preserve">"Skin shear strength, Mpa" are unlocked and you can enter the specific value </t>
  </si>
  <si>
    <t>of your specific structure.</t>
  </si>
  <si>
    <t>FRONT HOOP ATTACHMENT GUIDANCE NOTES</t>
  </si>
  <si>
    <t>This section elaborates on the front hoop attachments, and how to show equivalency:</t>
  </si>
  <si>
    <t>At the minimum, a front hoop has three attachment points per side:</t>
  </si>
  <si>
    <t>1. Front hoop bracing attachment</t>
  </si>
  <si>
    <t>2. Upper FBHS/SIS attachment</t>
  </si>
  <si>
    <t>3. Lower FBHS/SIS attachment</t>
  </si>
  <si>
    <t>If the upper FBHS member is more than 100mm above the upper SIS member, additional bracing is needed and therefore a fourth connection exists. (T3.14.1)</t>
  </si>
  <si>
    <t>For composite cars, this means that there are at least 3 attachment points per side.</t>
  </si>
  <si>
    <t>T3.12.4 means they cannot be combined and therefore must be separate attachments.</t>
  </si>
  <si>
    <t>The top attachment, for the front hoop bracing, must lie in the top 50mm of the FHB area,  as described in the T3.12 T3.6 Guidance Notes.</t>
  </si>
  <si>
    <t xml:space="preserve">For laminated front hoops, this also means that only the top 50mm can be used to show </t>
  </si>
  <si>
    <t>equivalency for the front hoop bracing attachments.</t>
  </si>
  <si>
    <t>T3.12 T3.6 Guidance Notes</t>
  </si>
  <si>
    <t>t_2</t>
  </si>
  <si>
    <t>FSA E32; FSG 23; FSP E23</t>
  </si>
  <si>
    <t>MHBS Mid/Low</t>
  </si>
  <si>
    <t>MHBS mid/low</t>
  </si>
  <si>
    <t>MHBS Mid/low</t>
  </si>
  <si>
    <t>insert perimeter inner skin</t>
  </si>
  <si>
    <t>V3.0</t>
  </si>
  <si>
    <t>Added the calculation needed to ensure strength equivalence of the laminated front hoop</t>
  </si>
  <si>
    <t>Perimeter shear strength</t>
  </si>
  <si>
    <t>minimal supportable force</t>
  </si>
  <si>
    <t xml:space="preserve">insert perimeter </t>
  </si>
  <si>
    <t>z-axis</t>
  </si>
  <si>
    <t>y-axis</t>
  </si>
  <si>
    <t>x-axis</t>
  </si>
  <si>
    <t>perimeter shear strength</t>
  </si>
  <si>
    <t>minimal laminat overlap</t>
  </si>
  <si>
    <t>conservative shear strength laminate</t>
  </si>
  <si>
    <t>We calculated the X-axis strength based on the required 25mm overlap</t>
  </si>
  <si>
    <t xml:space="preserve"> area in shear and a conservative laminate shear strength assumption</t>
  </si>
  <si>
    <t>to ensure a safe and plausible calculation</t>
  </si>
  <si>
    <t>insert perimeter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</si>
</sst>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0"/>
    <numFmt numFmtId="168" formatCode="0.000E+00"/>
    <numFmt numFmtId="169" formatCode="0.E+00"/>
    <numFmt numFmtId="170" formatCode="0.0000E+00"/>
  </numFmts>
  <fonts count="64" x14ac:knownFonts="1">
    <font>
      <sz val="10"/>
      <color rgb="FF000000"/>
      <name val="Calibri"/>
      <scheme val="minor"/>
    </font>
    <font>
      <b/>
      <sz val="10"/>
      <color theme="1"/>
      <name val="Arial"/>
      <family val="2"/>
    </font>
    <font>
      <sz val="10"/>
      <color theme="1"/>
      <name val="Arial"/>
      <family val="2"/>
    </font>
    <font>
      <sz val="10"/>
      <name val="Calibri"/>
      <family val="2"/>
    </font>
    <font>
      <b/>
      <sz val="10"/>
      <color rgb="FFFF0000"/>
      <name val="Arial"/>
      <family val="2"/>
    </font>
    <font>
      <b/>
      <sz val="10"/>
      <color rgb="FF0066CC"/>
      <name val="Arial"/>
      <family val="2"/>
    </font>
    <font>
      <sz val="10"/>
      <color rgb="FFFF0000"/>
      <name val="Arial"/>
      <family val="2"/>
    </font>
    <font>
      <sz val="10"/>
      <color rgb="FF000000"/>
      <name val="Arial"/>
      <family val="2"/>
    </font>
    <font>
      <sz val="8"/>
      <color theme="1"/>
      <name val="Arial"/>
      <family val="2"/>
    </font>
    <font>
      <u/>
      <sz val="10"/>
      <color rgb="FF0000FF"/>
      <name val="Arial"/>
      <family val="2"/>
    </font>
    <font>
      <u/>
      <sz val="10"/>
      <color theme="10"/>
      <name val="Arial"/>
      <family val="2"/>
    </font>
    <font>
      <sz val="11"/>
      <color rgb="FF444444"/>
      <name val="Arial"/>
      <family val="2"/>
    </font>
    <font>
      <sz val="10"/>
      <color theme="1"/>
      <name val="Calibri"/>
      <family val="2"/>
      <scheme val="minor"/>
    </font>
    <font>
      <b/>
      <sz val="10"/>
      <color rgb="FF242424"/>
      <name val="Arial"/>
      <family val="2"/>
    </font>
    <font>
      <b/>
      <sz val="14"/>
      <color theme="1"/>
      <name val="Arial"/>
      <family val="2"/>
    </font>
    <font>
      <sz val="10"/>
      <color theme="0"/>
      <name val="Arial"/>
      <family val="2"/>
    </font>
    <font>
      <sz val="10"/>
      <color theme="1"/>
      <name val="Calibri"/>
      <family val="2"/>
    </font>
    <font>
      <sz val="10"/>
      <color rgb="FFFFFFFF"/>
      <name val="Arial"/>
      <family val="2"/>
    </font>
    <font>
      <sz val="10"/>
      <color theme="1"/>
      <name val="Verdana"/>
      <family val="2"/>
    </font>
    <font>
      <b/>
      <sz val="10"/>
      <color theme="1"/>
      <name val="Verdana"/>
      <family val="2"/>
    </font>
    <font>
      <sz val="10"/>
      <color rgb="FFFFFFFF"/>
      <name val="Verdana"/>
      <family val="2"/>
    </font>
    <font>
      <b/>
      <sz val="10"/>
      <color rgb="FFFF0000"/>
      <name val="Verdana"/>
      <family val="2"/>
    </font>
    <font>
      <sz val="9"/>
      <color theme="1"/>
      <name val="Arial"/>
      <family val="2"/>
    </font>
    <font>
      <sz val="11"/>
      <color theme="1"/>
      <name val="Calibri"/>
      <family val="2"/>
    </font>
    <font>
      <sz val="11"/>
      <color theme="0"/>
      <name val="Calibri"/>
      <family val="2"/>
    </font>
    <font>
      <sz val="10"/>
      <color rgb="FFFF0000"/>
      <name val="Verdana"/>
      <family val="2"/>
    </font>
    <font>
      <sz val="11"/>
      <color rgb="FFFABF8F"/>
      <name val="Calibri"/>
      <family val="2"/>
    </font>
    <font>
      <sz val="10"/>
      <color rgb="FF000000"/>
      <name val="Verdana"/>
      <family val="2"/>
    </font>
    <font>
      <sz val="11"/>
      <color rgb="FFFF0000"/>
      <name val="Calibri"/>
      <family val="2"/>
    </font>
    <font>
      <b/>
      <sz val="12"/>
      <color theme="1"/>
      <name val="Arial"/>
      <family val="2"/>
    </font>
    <font>
      <b/>
      <sz val="11"/>
      <color rgb="FF444444"/>
      <name val="Aptos Narrow"/>
      <family val="2"/>
    </font>
    <font>
      <b/>
      <sz val="10"/>
      <color rgb="FF000000"/>
      <name val="Arial"/>
      <family val="2"/>
    </font>
    <font>
      <sz val="11"/>
      <color rgb="FF444444"/>
      <name val="Calibri"/>
      <family val="2"/>
    </font>
    <font>
      <b/>
      <sz val="11"/>
      <color theme="1"/>
      <name val="Arial"/>
      <family val="2"/>
    </font>
    <font>
      <sz val="10"/>
      <color rgb="FF595959"/>
      <name val="Arial"/>
      <family val="2"/>
    </font>
    <font>
      <sz val="11"/>
      <color rgb="FF000000"/>
      <name val="Calibri"/>
      <family val="2"/>
    </font>
    <font>
      <u/>
      <sz val="10"/>
      <color theme="1"/>
      <name val="Verdana"/>
      <family val="2"/>
    </font>
    <font>
      <sz val="14"/>
      <color rgb="FFFF0000"/>
      <name val="Verdana"/>
      <family val="2"/>
    </font>
    <font>
      <sz val="14"/>
      <color rgb="FFFF0000"/>
      <name val="Arial"/>
      <family val="2"/>
    </font>
    <font>
      <sz val="26"/>
      <color theme="1"/>
      <name val="Arial"/>
      <family val="2"/>
    </font>
    <font>
      <vertAlign val="subscript"/>
      <sz val="10"/>
      <color theme="1"/>
      <name val="Verdana"/>
      <family val="2"/>
    </font>
    <font>
      <vertAlign val="superscript"/>
      <sz val="10"/>
      <color theme="1"/>
      <name val="Verdana"/>
      <family val="2"/>
    </font>
    <font>
      <vertAlign val="subscript"/>
      <sz val="8"/>
      <color theme="1"/>
      <name val="Verdana"/>
      <family val="2"/>
    </font>
    <font>
      <b/>
      <sz val="10"/>
      <color rgb="FF000000"/>
      <name val="Verdana"/>
      <family val="2"/>
    </font>
    <font>
      <vertAlign val="subscript"/>
      <sz val="10"/>
      <color theme="1"/>
      <name val="Arial"/>
      <family val="2"/>
    </font>
    <font>
      <b/>
      <u/>
      <sz val="10"/>
      <color rgb="FFFF0000"/>
      <name val="Verdana"/>
      <family val="2"/>
    </font>
    <font>
      <b/>
      <u/>
      <sz val="10"/>
      <color theme="1"/>
      <name val="Verdana"/>
      <family val="2"/>
    </font>
    <font>
      <u/>
      <sz val="10"/>
      <color indexed="12"/>
      <name val="Arial"/>
      <family val="2"/>
    </font>
    <font>
      <b/>
      <sz val="10"/>
      <name val="Arial"/>
      <family val="2"/>
    </font>
    <font>
      <u/>
      <sz val="10"/>
      <color theme="10"/>
      <name val="Calibri"/>
      <family val="2"/>
      <scheme val="minor"/>
    </font>
    <font>
      <sz val="10"/>
      <color rgb="FF000000"/>
      <name val="Calibri"/>
      <family val="2"/>
      <scheme val="minor"/>
    </font>
    <font>
      <sz val="10"/>
      <color indexed="9"/>
      <name val="Arial"/>
      <family val="2"/>
    </font>
    <font>
      <sz val="10"/>
      <name val="Arial"/>
      <family val="2"/>
    </font>
    <font>
      <b/>
      <sz val="10"/>
      <name val="Wingdings 2"/>
      <family val="1"/>
      <charset val="2"/>
    </font>
    <font>
      <sz val="10"/>
      <color theme="0" tint="-0.249977111117893"/>
      <name val="Arial"/>
      <family val="2"/>
    </font>
    <font>
      <sz val="8"/>
      <name val="Calibri"/>
      <family val="2"/>
      <scheme val="minor"/>
    </font>
    <font>
      <sz val="10"/>
      <name val="Calibri"/>
      <family val="2"/>
      <scheme val="minor"/>
    </font>
    <font>
      <sz val="10"/>
      <color theme="0"/>
      <name val="Calibri"/>
      <family val="2"/>
      <scheme val="minor"/>
    </font>
    <font>
      <b/>
      <sz val="10"/>
      <color rgb="FFFF0000"/>
      <name val="Calibri"/>
      <family val="2"/>
    </font>
    <font>
      <b/>
      <sz val="10"/>
      <color theme="0"/>
      <name val="Arial"/>
      <family val="2"/>
    </font>
    <font>
      <sz val="10"/>
      <color rgb="FFFF0000"/>
      <name val="Calibri"/>
      <family val="2"/>
    </font>
    <font>
      <sz val="8"/>
      <color theme="1"/>
      <name val="Verdana"/>
      <family val="2"/>
    </font>
    <font>
      <sz val="8"/>
      <name val="Calibri"/>
      <family val="2"/>
    </font>
    <font>
      <sz val="8"/>
      <color theme="0" tint="-0.249977111117893"/>
      <name val="Arial"/>
      <family val="2"/>
    </font>
  </fonts>
  <fills count="42">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C0C0C0"/>
        <bgColor rgb="FFC0C0C0"/>
      </patternFill>
    </fill>
    <fill>
      <patternFill patternType="solid">
        <fgColor rgb="FF969696"/>
        <bgColor rgb="FF969696"/>
      </patternFill>
    </fill>
    <fill>
      <patternFill patternType="solid">
        <fgColor rgb="FFFFFFFF"/>
        <bgColor rgb="FFFFFFFF"/>
      </patternFill>
    </fill>
    <fill>
      <patternFill patternType="solid">
        <fgColor rgb="FF008000"/>
        <bgColor rgb="FF008000"/>
      </patternFill>
    </fill>
    <fill>
      <patternFill patternType="solid">
        <fgColor theme="9"/>
        <bgColor theme="9"/>
      </patternFill>
    </fill>
    <fill>
      <patternFill patternType="solid">
        <fgColor rgb="FF33CCCC"/>
        <bgColor rgb="FF33CCCC"/>
      </patternFill>
    </fill>
    <fill>
      <patternFill patternType="solid">
        <fgColor rgb="FFFF0000"/>
        <bgColor rgb="FFFF0000"/>
      </patternFill>
    </fill>
    <fill>
      <patternFill patternType="solid">
        <fgColor rgb="FF000000"/>
        <bgColor rgb="FF000000"/>
      </patternFill>
    </fill>
    <fill>
      <patternFill patternType="solid">
        <fgColor rgb="FF993300"/>
        <bgColor rgb="FF993300"/>
      </patternFill>
    </fill>
    <fill>
      <patternFill patternType="solid">
        <fgColor rgb="FF00CCFF"/>
        <bgColor rgb="FF00CCFF"/>
      </patternFill>
    </fill>
    <fill>
      <patternFill patternType="solid">
        <fgColor theme="1"/>
        <bgColor theme="1"/>
      </patternFill>
    </fill>
    <fill>
      <patternFill patternType="solid">
        <fgColor rgb="FF00B050"/>
        <bgColor rgb="FF00B050"/>
      </patternFill>
    </fill>
    <fill>
      <patternFill patternType="solid">
        <fgColor rgb="FF974806"/>
        <bgColor rgb="FF974806"/>
      </patternFill>
    </fill>
    <fill>
      <patternFill patternType="solid">
        <fgColor rgb="FF808080"/>
        <bgColor rgb="FF808080"/>
      </patternFill>
    </fill>
    <fill>
      <patternFill patternType="solid">
        <fgColor rgb="FFFFCC00"/>
        <bgColor rgb="FFFFCC00"/>
      </patternFill>
    </fill>
    <fill>
      <patternFill patternType="solid">
        <fgColor rgb="FF00FF00"/>
        <bgColor rgb="FF00FF00"/>
      </patternFill>
    </fill>
    <fill>
      <patternFill patternType="solid">
        <fgColor rgb="FFBFBFBF"/>
        <bgColor rgb="FFBFBFBF"/>
      </patternFill>
    </fill>
    <fill>
      <patternFill patternType="solid">
        <fgColor theme="0"/>
        <bgColor indexed="64"/>
      </patternFill>
    </fill>
    <fill>
      <patternFill patternType="solid">
        <fgColor theme="0"/>
        <bgColor rgb="FFFFFF00"/>
      </patternFill>
    </fill>
    <fill>
      <patternFill patternType="solid">
        <fgColor theme="0"/>
        <bgColor rgb="FFFFFFFF"/>
      </patternFill>
    </fill>
    <fill>
      <patternFill patternType="solid">
        <fgColor theme="0" tint="-0.14999847407452621"/>
        <bgColor indexed="64"/>
      </patternFill>
    </fill>
    <fill>
      <patternFill patternType="solid">
        <fgColor theme="0" tint="-0.14999847407452621"/>
        <bgColor rgb="FFFFFF00"/>
      </patternFill>
    </fill>
    <fill>
      <patternFill patternType="solid">
        <fgColor rgb="FFFFFF00"/>
        <bgColor indexed="64"/>
      </patternFill>
    </fill>
    <fill>
      <patternFill patternType="solid">
        <fgColor rgb="FFFF0000"/>
        <bgColor indexed="64"/>
      </patternFill>
    </fill>
    <fill>
      <patternFill patternType="solid">
        <fgColor theme="8"/>
        <bgColor indexed="64"/>
      </patternFill>
    </fill>
    <fill>
      <patternFill patternType="solid">
        <fgColor rgb="FFFFFF00"/>
        <bgColor rgb="FFFFFFFF"/>
      </patternFill>
    </fill>
    <fill>
      <patternFill patternType="solid">
        <fgColor theme="0" tint="-0.249977111117893"/>
        <bgColor rgb="FFFFFFFF"/>
      </patternFill>
    </fill>
    <fill>
      <patternFill patternType="solid">
        <fgColor indexed="13"/>
        <bgColor indexed="64"/>
      </patternFill>
    </fill>
    <fill>
      <patternFill patternType="solid">
        <fgColor theme="1"/>
        <bgColor indexed="64"/>
      </patternFill>
    </fill>
    <fill>
      <patternFill patternType="solid">
        <fgColor theme="1"/>
        <bgColor rgb="FFFFFF00"/>
      </patternFill>
    </fill>
    <fill>
      <patternFill patternType="solid">
        <fgColor rgb="FFFF0000"/>
        <bgColor rgb="FFFFFF00"/>
      </patternFill>
    </fill>
    <fill>
      <patternFill patternType="solid">
        <fgColor theme="8" tint="-0.249977111117893"/>
        <bgColor rgb="FFFFFF00"/>
      </patternFill>
    </fill>
    <fill>
      <patternFill patternType="solid">
        <fgColor theme="8" tint="-0.249977111117893"/>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249977111117893"/>
        <bgColor rgb="FF969696"/>
      </patternFill>
    </fill>
    <fill>
      <patternFill patternType="solid">
        <fgColor theme="0" tint="-0.249977111117893"/>
        <bgColor rgb="FFD8D8D8"/>
      </patternFill>
    </fill>
    <fill>
      <patternFill patternType="lightUp"/>
    </fill>
  </fills>
  <borders count="100">
    <border>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medium">
        <color rgb="FF000000"/>
      </left>
      <right/>
      <top/>
      <bottom/>
      <diagonal/>
    </border>
    <border>
      <left style="medium">
        <color rgb="FFFFFFFF"/>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bottom style="medium">
        <color rgb="FFFFFFFF"/>
      </bottom>
      <diagonal/>
    </border>
    <border>
      <left/>
      <right style="medium">
        <color rgb="FFFFFFFF"/>
      </right>
      <top style="medium">
        <color rgb="FFFFFFFF"/>
      </top>
      <bottom style="medium">
        <color rgb="FFFFFFFF"/>
      </bottom>
      <diagonal/>
    </border>
    <border>
      <left/>
      <right/>
      <top/>
      <bottom style="medium">
        <color rgb="FFFFFFFF"/>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style="thin">
        <color rgb="FF000000"/>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style="thin">
        <color indexed="64"/>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indexed="64"/>
      </left>
      <right style="medium">
        <color rgb="FFFFFFFF"/>
      </right>
      <top/>
      <bottom style="medium">
        <color rgb="FFFFFFFF"/>
      </bottom>
      <diagonal/>
    </border>
    <border>
      <left style="medium">
        <color rgb="FFFFFFFF"/>
      </left>
      <right style="thin">
        <color indexed="64"/>
      </right>
      <top/>
      <bottom style="medium">
        <color rgb="FFFFFFFF"/>
      </bottom>
      <diagonal/>
    </border>
    <border>
      <left style="thin">
        <color indexed="64"/>
      </left>
      <right style="medium">
        <color rgb="FFFFFFFF"/>
      </right>
      <top style="medium">
        <color rgb="FFFFFFFF"/>
      </top>
      <bottom style="medium">
        <color rgb="FFFFFFFF"/>
      </bottom>
      <diagonal/>
    </border>
    <border>
      <left style="medium">
        <color rgb="FFFFFFFF"/>
      </left>
      <right style="thin">
        <color indexed="64"/>
      </right>
      <top style="medium">
        <color rgb="FFFFFFFF"/>
      </top>
      <bottom style="medium">
        <color rgb="FFFFFFFF"/>
      </bottom>
      <diagonal/>
    </border>
    <border>
      <left style="thin">
        <color indexed="64"/>
      </left>
      <right style="medium">
        <color rgb="FFFFFFFF"/>
      </right>
      <top style="medium">
        <color rgb="FFFFFFFF"/>
      </top>
      <bottom style="thin">
        <color indexed="64"/>
      </bottom>
      <diagonal/>
    </border>
    <border>
      <left style="medium">
        <color rgb="FFFFFFFF"/>
      </left>
      <right style="medium">
        <color rgb="FFFFFFFF"/>
      </right>
      <top style="medium">
        <color rgb="FFFFFFFF"/>
      </top>
      <bottom style="thin">
        <color indexed="64"/>
      </bottom>
      <diagonal/>
    </border>
    <border>
      <left style="medium">
        <color rgb="FFFFFFFF"/>
      </left>
      <right style="thin">
        <color indexed="64"/>
      </right>
      <top style="medium">
        <color rgb="FFFFFFFF"/>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diagonal/>
    </border>
    <border>
      <left/>
      <right/>
      <top style="thin">
        <color rgb="FF000000"/>
      </top>
      <bottom style="thin">
        <color indexed="64"/>
      </bottom>
      <diagonal/>
    </border>
    <border diagonalUp="1" diagonalDown="1">
      <left style="thin">
        <color auto="1"/>
      </left>
      <right style="thin">
        <color auto="1"/>
      </right>
      <top style="thin">
        <color auto="1"/>
      </top>
      <bottom style="thin">
        <color auto="1"/>
      </bottom>
      <diagonal style="thin">
        <color auto="1"/>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s>
  <cellStyleXfs count="4">
    <xf numFmtId="0" fontId="0" fillId="0" borderId="0"/>
    <xf numFmtId="0" fontId="49" fillId="0" borderId="0" applyNumberFormat="0" applyFill="0" applyBorder="0" applyAlignment="0" applyProtection="0"/>
    <xf numFmtId="9" fontId="50" fillId="0" borderId="0" applyFont="0" applyFill="0" applyBorder="0" applyAlignment="0" applyProtection="0"/>
    <xf numFmtId="0" fontId="52" fillId="0" borderId="44"/>
  </cellStyleXfs>
  <cellXfs count="1156">
    <xf numFmtId="0" fontId="0" fillId="0" borderId="0" xfId="0"/>
    <xf numFmtId="0" fontId="4" fillId="0" borderId="0" xfId="0" applyFont="1"/>
    <xf numFmtId="0" fontId="6" fillId="0" borderId="0" xfId="0" applyFont="1"/>
    <xf numFmtId="0" fontId="1" fillId="0" borderId="4" xfId="0" applyFont="1" applyBorder="1" applyAlignment="1">
      <alignment horizontal="center"/>
    </xf>
    <xf numFmtId="0" fontId="1" fillId="0" borderId="4" xfId="0" applyFont="1" applyBorder="1"/>
    <xf numFmtId="0" fontId="1" fillId="0" borderId="0" xfId="0" applyFont="1"/>
    <xf numFmtId="0" fontId="1" fillId="0" borderId="0" xfId="0" applyFont="1" applyAlignment="1">
      <alignment horizontal="center"/>
    </xf>
    <xf numFmtId="1" fontId="2" fillId="0" borderId="0" xfId="0" applyNumberFormat="1" applyFont="1"/>
    <xf numFmtId="0" fontId="2" fillId="0" borderId="0" xfId="0" applyFont="1"/>
    <xf numFmtId="0" fontId="9" fillId="0" borderId="0" xfId="0" applyFont="1"/>
    <xf numFmtId="0" fontId="2" fillId="0" borderId="4" xfId="0" applyFont="1" applyBorder="1" applyAlignment="1">
      <alignment horizontal="center"/>
    </xf>
    <xf numFmtId="1" fontId="2" fillId="0" borderId="4" xfId="0" applyNumberFormat="1" applyFont="1" applyBorder="1" applyAlignment="1">
      <alignment horizontal="center"/>
    </xf>
    <xf numFmtId="0" fontId="2" fillId="0" borderId="4" xfId="0" applyFont="1" applyBorder="1"/>
    <xf numFmtId="164" fontId="2" fillId="0" borderId="4" xfId="0" applyNumberFormat="1" applyFont="1" applyBorder="1"/>
    <xf numFmtId="2" fontId="2" fillId="0" borderId="4" xfId="0" applyNumberFormat="1" applyFont="1" applyBorder="1"/>
    <xf numFmtId="1" fontId="2" fillId="0" borderId="4" xfId="0" applyNumberFormat="1" applyFont="1" applyBorder="1"/>
    <xf numFmtId="0" fontId="2" fillId="0" borderId="7" xfId="0" applyFont="1" applyBorder="1"/>
    <xf numFmtId="0" fontId="2" fillId="0" borderId="4" xfId="0" applyFont="1" applyBorder="1" applyAlignment="1">
      <alignment vertical="center"/>
    </xf>
    <xf numFmtId="0" fontId="2" fillId="0" borderId="0" xfId="0" applyFont="1" applyAlignment="1">
      <alignment vertical="center"/>
    </xf>
    <xf numFmtId="0" fontId="2" fillId="0" borderId="0" xfId="0" applyFont="1" applyAlignment="1">
      <alignment vertical="top" textRotation="90"/>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12" fillId="0" borderId="0" xfId="0" applyFont="1"/>
    <xf numFmtId="2" fontId="2" fillId="4" borderId="4" xfId="0" applyNumberFormat="1" applyFont="1" applyFill="1" applyBorder="1" applyAlignment="1">
      <alignment horizontal="center" vertical="center"/>
    </xf>
    <xf numFmtId="164" fontId="2" fillId="4" borderId="4" xfId="0" applyNumberFormat="1" applyFont="1" applyFill="1" applyBorder="1" applyAlignment="1">
      <alignment horizontal="center" vertical="center"/>
    </xf>
    <xf numFmtId="0" fontId="2" fillId="0" borderId="0" xfId="0" applyFont="1" applyAlignment="1">
      <alignment wrapText="1"/>
    </xf>
    <xf numFmtId="0" fontId="2" fillId="0" borderId="0" xfId="0" applyFont="1" applyAlignment="1">
      <alignment horizontal="center"/>
    </xf>
    <xf numFmtId="0" fontId="2" fillId="3" borderId="4" xfId="0" applyFont="1" applyFill="1" applyBorder="1" applyAlignment="1">
      <alignment horizontal="center" vertical="center"/>
    </xf>
    <xf numFmtId="0" fontId="2" fillId="0" borderId="0" xfId="0" applyFont="1" applyAlignment="1">
      <alignment horizontal="left" vertical="center"/>
    </xf>
    <xf numFmtId="0" fontId="2" fillId="3" borderId="15" xfId="0" applyFont="1" applyFill="1" applyBorder="1"/>
    <xf numFmtId="0" fontId="14" fillId="0" borderId="0" xfId="0" applyFont="1"/>
    <xf numFmtId="0" fontId="1" fillId="4" borderId="4" xfId="0" applyFont="1" applyFill="1" applyBorder="1"/>
    <xf numFmtId="0" fontId="1" fillId="4" borderId="21" xfId="0" applyFont="1" applyFill="1" applyBorder="1"/>
    <xf numFmtId="0" fontId="2" fillId="4" borderId="4" xfId="0" applyFont="1" applyFill="1" applyBorder="1"/>
    <xf numFmtId="0" fontId="6" fillId="3" borderId="4" xfId="0" applyFont="1" applyFill="1" applyBorder="1" applyAlignment="1">
      <alignment horizontal="center"/>
    </xf>
    <xf numFmtId="0" fontId="6" fillId="3" borderId="4" xfId="0" applyFont="1" applyFill="1" applyBorder="1"/>
    <xf numFmtId="0" fontId="6" fillId="3" borderId="21" xfId="0" applyFont="1" applyFill="1" applyBorder="1"/>
    <xf numFmtId="0" fontId="2" fillId="13" borderId="4" xfId="0" applyFont="1" applyFill="1" applyBorder="1"/>
    <xf numFmtId="0" fontId="2" fillId="14" borderId="4" xfId="0" applyFont="1" applyFill="1" applyBorder="1"/>
    <xf numFmtId="0" fontId="2" fillId="15" borderId="4" xfId="0" applyFont="1" applyFill="1" applyBorder="1"/>
    <xf numFmtId="0" fontId="2" fillId="16" borderId="4" xfId="0" applyFont="1" applyFill="1" applyBorder="1"/>
    <xf numFmtId="0" fontId="2" fillId="8" borderId="4" xfId="0" applyFont="1" applyFill="1" applyBorder="1"/>
    <xf numFmtId="0" fontId="2" fillId="6" borderId="4" xfId="0" applyFont="1" applyFill="1" applyBorder="1"/>
    <xf numFmtId="0" fontId="2" fillId="2" borderId="4" xfId="0" applyFont="1" applyFill="1" applyBorder="1"/>
    <xf numFmtId="0" fontId="2" fillId="2" borderId="21" xfId="0" applyFont="1" applyFill="1" applyBorder="1"/>
    <xf numFmtId="11" fontId="2" fillId="4" borderId="4" xfId="0" applyNumberFormat="1" applyFont="1" applyFill="1" applyBorder="1"/>
    <xf numFmtId="11" fontId="2" fillId="3" borderId="4" xfId="0" applyNumberFormat="1" applyFont="1" applyFill="1" applyBorder="1"/>
    <xf numFmtId="11" fontId="2" fillId="5" borderId="4" xfId="0" applyNumberFormat="1" applyFont="1" applyFill="1" applyBorder="1"/>
    <xf numFmtId="11" fontId="2" fillId="3" borderId="21" xfId="0" applyNumberFormat="1" applyFont="1" applyFill="1" applyBorder="1"/>
    <xf numFmtId="11" fontId="2" fillId="0" borderId="0" xfId="0" applyNumberFormat="1" applyFont="1"/>
    <xf numFmtId="0" fontId="2" fillId="4" borderId="4" xfId="0" applyFont="1" applyFill="1" applyBorder="1" applyAlignment="1">
      <alignment horizontal="center"/>
    </xf>
    <xf numFmtId="11" fontId="2" fillId="5" borderId="4" xfId="0" applyNumberFormat="1" applyFont="1" applyFill="1" applyBorder="1" applyAlignment="1">
      <alignment horizontal="center"/>
    </xf>
    <xf numFmtId="11" fontId="2" fillId="5" borderId="21" xfId="0" applyNumberFormat="1" applyFont="1" applyFill="1" applyBorder="1" applyAlignment="1">
      <alignment horizontal="center"/>
    </xf>
    <xf numFmtId="11" fontId="2" fillId="0" borderId="0" xfId="0" applyNumberFormat="1" applyFont="1" applyAlignment="1">
      <alignment horizontal="center"/>
    </xf>
    <xf numFmtId="11" fontId="2" fillId="17" borderId="4" xfId="0" applyNumberFormat="1" applyFont="1" applyFill="1" applyBorder="1"/>
    <xf numFmtId="0" fontId="16" fillId="6" borderId="0" xfId="0" applyFont="1" applyFill="1"/>
    <xf numFmtId="0" fontId="18" fillId="0" borderId="0" xfId="0" applyFont="1"/>
    <xf numFmtId="0" fontId="18" fillId="0" borderId="0" xfId="0" applyFont="1" applyAlignment="1">
      <alignment wrapText="1"/>
    </xf>
    <xf numFmtId="0" fontId="18" fillId="0" borderId="0" xfId="0" applyFont="1" applyAlignment="1">
      <alignment horizontal="right" wrapText="1"/>
    </xf>
    <xf numFmtId="0" fontId="18" fillId="0" borderId="0" xfId="0" applyFont="1" applyAlignment="1">
      <alignment horizontal="right"/>
    </xf>
    <xf numFmtId="0" fontId="21" fillId="0" borderId="0" xfId="0" applyFont="1"/>
    <xf numFmtId="0" fontId="18" fillId="0" borderId="0" xfId="0" applyFont="1" applyAlignment="1">
      <alignment horizontal="center" wrapText="1"/>
    </xf>
    <xf numFmtId="0" fontId="18" fillId="0" borderId="0" xfId="0" applyFont="1" applyAlignment="1">
      <alignment horizontal="center"/>
    </xf>
    <xf numFmtId="0" fontId="2" fillId="0" borderId="4" xfId="0" applyFont="1" applyBorder="1" applyAlignment="1">
      <alignment horizontal="center" vertical="center" wrapText="1"/>
    </xf>
    <xf numFmtId="0" fontId="22" fillId="0" borderId="4" xfId="0" applyFont="1" applyBorder="1" applyAlignment="1">
      <alignment horizontal="left" vertical="center" wrapText="1"/>
    </xf>
    <xf numFmtId="0" fontId="23" fillId="0" borderId="0" xfId="0" applyFont="1"/>
    <xf numFmtId="0" fontId="15" fillId="0" borderId="0" xfId="0" applyFont="1"/>
    <xf numFmtId="0" fontId="24" fillId="0" borderId="0" xfId="0" applyFont="1"/>
    <xf numFmtId="164" fontId="18" fillId="3" borderId="21" xfId="0" applyNumberFormat="1" applyFont="1" applyFill="1" applyBorder="1"/>
    <xf numFmtId="164" fontId="18" fillId="3" borderId="4" xfId="0" applyNumberFormat="1" applyFont="1" applyFill="1" applyBorder="1"/>
    <xf numFmtId="164" fontId="18" fillId="3" borderId="7" xfId="0" applyNumberFormat="1" applyFont="1" applyFill="1" applyBorder="1"/>
    <xf numFmtId="2" fontId="15" fillId="0" borderId="0" xfId="0" applyNumberFormat="1" applyFont="1"/>
    <xf numFmtId="164" fontId="15" fillId="0" borderId="0" xfId="0" applyNumberFormat="1" applyFont="1"/>
    <xf numFmtId="0" fontId="24" fillId="0" borderId="0" xfId="0" applyFont="1" applyAlignment="1">
      <alignment horizontal="center" vertical="center" wrapText="1"/>
    </xf>
    <xf numFmtId="0" fontId="26"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xf numFmtId="0" fontId="2" fillId="3" borderId="4" xfId="0" applyFont="1" applyFill="1" applyBorder="1"/>
    <xf numFmtId="2" fontId="2" fillId="0" borderId="0" xfId="0" applyNumberFormat="1" applyFont="1"/>
    <xf numFmtId="164" fontId="2" fillId="0" borderId="4" xfId="0" applyNumberFormat="1" applyFont="1" applyBorder="1" applyAlignment="1">
      <alignment horizontal="center"/>
    </xf>
    <xf numFmtId="164" fontId="2" fillId="4" borderId="4" xfId="0" applyNumberFormat="1" applyFont="1" applyFill="1" applyBorder="1"/>
    <xf numFmtId="0" fontId="30" fillId="0" borderId="0" xfId="0" applyFont="1"/>
    <xf numFmtId="1" fontId="2" fillId="0" borderId="0" xfId="0" applyNumberFormat="1" applyFont="1" applyAlignment="1">
      <alignment horizontal="center"/>
    </xf>
    <xf numFmtId="0" fontId="2" fillId="4" borderId="4" xfId="0" applyFont="1" applyFill="1" applyBorder="1" applyAlignment="1">
      <alignment horizontal="right"/>
    </xf>
    <xf numFmtId="0" fontId="2" fillId="3" borderId="4" xfId="0" applyFont="1" applyFill="1" applyBorder="1" applyAlignment="1">
      <alignment horizontal="right"/>
    </xf>
    <xf numFmtId="2" fontId="2" fillId="3" borderId="4" xfId="0" applyNumberFormat="1" applyFont="1" applyFill="1" applyBorder="1"/>
    <xf numFmtId="0" fontId="2" fillId="3" borderId="21" xfId="0" applyFont="1" applyFill="1" applyBorder="1"/>
    <xf numFmtId="0" fontId="2" fillId="0" borderId="0" xfId="0" applyFont="1" applyAlignment="1">
      <alignment horizontal="right"/>
    </xf>
    <xf numFmtId="0" fontId="2" fillId="4" borderId="21" xfId="0" applyFont="1" applyFill="1" applyBorder="1" applyAlignment="1">
      <alignment horizontal="right"/>
    </xf>
    <xf numFmtId="167" fontId="2" fillId="0" borderId="0" xfId="0" applyNumberFormat="1" applyFont="1"/>
    <xf numFmtId="2" fontId="2" fillId="4" borderId="4" xfId="0" applyNumberFormat="1" applyFont="1" applyFill="1" applyBorder="1"/>
    <xf numFmtId="0" fontId="2" fillId="5" borderId="34" xfId="0" applyFont="1" applyFill="1" applyBorder="1"/>
    <xf numFmtId="0" fontId="2" fillId="3" borderId="34" xfId="0" applyFont="1" applyFill="1" applyBorder="1"/>
    <xf numFmtId="11" fontId="2" fillId="4" borderId="4" xfId="0" applyNumberFormat="1" applyFont="1" applyFill="1" applyBorder="1" applyAlignment="1">
      <alignment horizontal="right"/>
    </xf>
    <xf numFmtId="164" fontId="2" fillId="0" borderId="0" xfId="0" applyNumberFormat="1" applyFont="1"/>
    <xf numFmtId="0" fontId="1" fillId="0" borderId="4" xfId="0" applyFont="1" applyBorder="1" applyAlignment="1">
      <alignment wrapText="1"/>
    </xf>
    <xf numFmtId="0" fontId="17" fillId="0" borderId="0" xfId="0" applyFont="1" applyAlignment="1">
      <alignment horizontal="center"/>
    </xf>
    <xf numFmtId="0" fontId="1" fillId="0" borderId="0" xfId="0" applyFont="1" applyAlignment="1">
      <alignment vertical="top" wrapText="1"/>
    </xf>
    <xf numFmtId="11" fontId="17" fillId="0" borderId="0" xfId="0" applyNumberFormat="1" applyFont="1"/>
    <xf numFmtId="0" fontId="17" fillId="0" borderId="0" xfId="0" applyFont="1"/>
    <xf numFmtId="0" fontId="1" fillId="0" borderId="0" xfId="0" applyFont="1" applyAlignment="1">
      <alignment vertical="center"/>
    </xf>
    <xf numFmtId="0" fontId="2" fillId="4" borderId="4" xfId="0" applyFont="1" applyFill="1" applyBorder="1" applyAlignment="1">
      <alignment vertical="center"/>
    </xf>
    <xf numFmtId="0" fontId="2" fillId="0" borderId="0" xfId="0" applyFont="1" applyAlignment="1">
      <alignment horizontal="right" vertical="center"/>
    </xf>
    <xf numFmtId="0" fontId="2" fillId="3" borderId="4" xfId="0" applyFont="1" applyFill="1" applyBorder="1" applyAlignment="1">
      <alignment vertical="center"/>
    </xf>
    <xf numFmtId="0" fontId="2" fillId="4" borderId="21" xfId="0" applyFont="1" applyFill="1" applyBorder="1" applyAlignment="1">
      <alignment horizontal="right" vertical="center"/>
    </xf>
    <xf numFmtId="11" fontId="2" fillId="4" borderId="4" xfId="0" applyNumberFormat="1" applyFont="1" applyFill="1" applyBorder="1" applyAlignment="1">
      <alignment vertical="center"/>
    </xf>
    <xf numFmtId="11" fontId="2" fillId="0" borderId="0" xfId="0" applyNumberFormat="1" applyFont="1" applyAlignment="1">
      <alignment vertical="center"/>
    </xf>
    <xf numFmtId="11" fontId="2" fillId="4" borderId="15" xfId="0" applyNumberFormat="1" applyFont="1" applyFill="1" applyBorder="1"/>
    <xf numFmtId="11" fontId="2" fillId="5" borderId="4" xfId="0" applyNumberFormat="1" applyFont="1" applyFill="1" applyBorder="1" applyAlignment="1">
      <alignment vertical="center"/>
    </xf>
    <xf numFmtId="167" fontId="2" fillId="0" borderId="0" xfId="0" applyNumberFormat="1" applyFont="1" applyAlignment="1">
      <alignment vertical="center"/>
    </xf>
    <xf numFmtId="0" fontId="2" fillId="4" borderId="7" xfId="0" applyFont="1" applyFill="1" applyBorder="1" applyAlignment="1">
      <alignment vertical="center"/>
    </xf>
    <xf numFmtId="0" fontId="4" fillId="0" borderId="0" xfId="0" applyFont="1" applyAlignment="1">
      <alignment vertical="center" wrapText="1"/>
    </xf>
    <xf numFmtId="0" fontId="2" fillId="5" borderId="34" xfId="0" applyFont="1" applyFill="1" applyBorder="1" applyAlignment="1">
      <alignment vertical="center"/>
    </xf>
    <xf numFmtId="0" fontId="2" fillId="3" borderId="34" xfId="0" applyFont="1" applyFill="1" applyBorder="1" applyAlignment="1">
      <alignment vertical="center"/>
    </xf>
    <xf numFmtId="0" fontId="1" fillId="0" borderId="0" xfId="0" applyFont="1" applyAlignment="1">
      <alignment horizontal="center" vertical="center"/>
    </xf>
    <xf numFmtId="11" fontId="2" fillId="4" borderId="4" xfId="0" applyNumberFormat="1" applyFont="1" applyFill="1" applyBorder="1" applyAlignment="1">
      <alignment horizontal="center"/>
    </xf>
    <xf numFmtId="164" fontId="2" fillId="0" borderId="4" xfId="0" applyNumberFormat="1" applyFont="1" applyBorder="1" applyAlignment="1">
      <alignment horizontal="right"/>
    </xf>
    <xf numFmtId="164" fontId="2" fillId="3" borderId="35" xfId="0" applyNumberFormat="1" applyFont="1" applyFill="1" applyBorder="1"/>
    <xf numFmtId="0" fontId="2" fillId="3" borderId="4" xfId="0" applyFont="1" applyFill="1" applyBorder="1" applyAlignment="1">
      <alignment horizontal="center"/>
    </xf>
    <xf numFmtId="1" fontId="4" fillId="0" borderId="0" xfId="0" applyNumberFormat="1" applyFont="1"/>
    <xf numFmtId="0" fontId="2" fillId="5" borderId="4" xfId="0" applyFont="1" applyFill="1" applyBorder="1"/>
    <xf numFmtId="0" fontId="2" fillId="5" borderId="4" xfId="0" applyFont="1" applyFill="1" applyBorder="1" applyAlignment="1">
      <alignment horizontal="center"/>
    </xf>
    <xf numFmtId="168" fontId="2" fillId="0" borderId="0" xfId="0" applyNumberFormat="1" applyFont="1"/>
    <xf numFmtId="0" fontId="7" fillId="0" borderId="0" xfId="0" applyFont="1"/>
    <xf numFmtId="0" fontId="2" fillId="4" borderId="34" xfId="0" applyFont="1" applyFill="1" applyBorder="1"/>
    <xf numFmtId="11" fontId="2" fillId="4" borderId="21" xfId="0" applyNumberFormat="1" applyFont="1" applyFill="1" applyBorder="1"/>
    <xf numFmtId="0" fontId="2" fillId="5" borderId="4" xfId="0" applyFont="1" applyFill="1" applyBorder="1" applyAlignment="1">
      <alignment horizontal="right"/>
    </xf>
    <xf numFmtId="11" fontId="7" fillId="0" borderId="0" xfId="0" applyNumberFormat="1" applyFont="1"/>
    <xf numFmtId="11" fontId="2" fillId="20" borderId="4" xfId="0" applyNumberFormat="1" applyFont="1" applyFill="1" applyBorder="1" applyAlignment="1">
      <alignment horizontal="right"/>
    </xf>
    <xf numFmtId="0" fontId="2" fillId="4" borderId="15" xfId="0" applyFont="1" applyFill="1" applyBorder="1"/>
    <xf numFmtId="0" fontId="2" fillId="0" borderId="10" xfId="0" applyFont="1" applyBorder="1"/>
    <xf numFmtId="0" fontId="2" fillId="0" borderId="11" xfId="0" applyFont="1" applyBorder="1"/>
    <xf numFmtId="2" fontId="7" fillId="4" borderId="36" xfId="0" applyNumberFormat="1" applyFont="1" applyFill="1" applyBorder="1"/>
    <xf numFmtId="0" fontId="2" fillId="0" borderId="37" xfId="0" applyFont="1" applyBorder="1"/>
    <xf numFmtId="0" fontId="2" fillId="0" borderId="23" xfId="0" applyFont="1" applyBorder="1"/>
    <xf numFmtId="169" fontId="7" fillId="4" borderId="4" xfId="0" applyNumberFormat="1" applyFont="1" applyFill="1" applyBorder="1"/>
    <xf numFmtId="0" fontId="2" fillId="0" borderId="8" xfId="0" applyFont="1" applyBorder="1"/>
    <xf numFmtId="0" fontId="2" fillId="0" borderId="12" xfId="0" applyFont="1" applyBorder="1"/>
    <xf numFmtId="0" fontId="2" fillId="0" borderId="13" xfId="0" applyFont="1" applyBorder="1"/>
    <xf numFmtId="11" fontId="7" fillId="4" borderId="16" xfId="0" applyNumberFormat="1" applyFont="1" applyFill="1" applyBorder="1"/>
    <xf numFmtId="0" fontId="2" fillId="0" borderId="9" xfId="0" applyFont="1" applyBorder="1"/>
    <xf numFmtId="0" fontId="2" fillId="20" borderId="4" xfId="0" applyFont="1" applyFill="1" applyBorder="1"/>
    <xf numFmtId="11" fontId="2" fillId="20" borderId="34" xfId="0" applyNumberFormat="1" applyFont="1" applyFill="1" applyBorder="1"/>
    <xf numFmtId="0" fontId="2" fillId="2" borderId="38" xfId="0" applyFont="1" applyFill="1" applyBorder="1" applyAlignment="1">
      <alignment horizontal="left"/>
    </xf>
    <xf numFmtId="0" fontId="2" fillId="2" borderId="39" xfId="0" applyFont="1" applyFill="1" applyBorder="1" applyAlignment="1">
      <alignment horizontal="left"/>
    </xf>
    <xf numFmtId="0" fontId="2" fillId="2" borderId="40" xfId="0" applyFont="1" applyFill="1" applyBorder="1" applyAlignment="1">
      <alignment horizontal="left"/>
    </xf>
    <xf numFmtId="0" fontId="2" fillId="3" borderId="39" xfId="0" applyFont="1" applyFill="1" applyBorder="1"/>
    <xf numFmtId="11" fontId="2" fillId="4" borderId="35" xfId="0" applyNumberFormat="1" applyFont="1" applyFill="1" applyBorder="1"/>
    <xf numFmtId="0" fontId="2" fillId="2" borderId="21" xfId="0" applyFont="1" applyFill="1" applyBorder="1" applyAlignment="1">
      <alignment horizontal="left"/>
    </xf>
    <xf numFmtId="0" fontId="2" fillId="2" borderId="34" xfId="0" applyFont="1" applyFill="1" applyBorder="1" applyAlignment="1">
      <alignment horizontal="left"/>
    </xf>
    <xf numFmtId="0" fontId="2" fillId="2" borderId="35" xfId="0" applyFont="1" applyFill="1" applyBorder="1" applyAlignment="1">
      <alignment horizontal="left"/>
    </xf>
    <xf numFmtId="0" fontId="2" fillId="2" borderId="7" xfId="0" applyFont="1" applyFill="1" applyBorder="1" applyAlignment="1">
      <alignment horizontal="left"/>
    </xf>
    <xf numFmtId="2" fontId="2" fillId="20" borderId="7" xfId="0" applyNumberFormat="1" applyFont="1" applyFill="1" applyBorder="1"/>
    <xf numFmtId="164" fontId="2" fillId="20" borderId="7" xfId="0" applyNumberFormat="1" applyFont="1" applyFill="1" applyBorder="1"/>
    <xf numFmtId="0" fontId="22" fillId="0" borderId="4" xfId="0" applyFont="1" applyBorder="1" applyAlignment="1">
      <alignment horizontal="center" vertical="center" wrapText="1"/>
    </xf>
    <xf numFmtId="164" fontId="2" fillId="3" borderId="4" xfId="0" applyNumberFormat="1" applyFont="1" applyFill="1" applyBorder="1"/>
    <xf numFmtId="1" fontId="2" fillId="3" borderId="15" xfId="0" applyNumberFormat="1" applyFont="1" applyFill="1" applyBorder="1"/>
    <xf numFmtId="164" fontId="2" fillId="3" borderId="15" xfId="0" applyNumberFormat="1" applyFont="1" applyFill="1" applyBorder="1"/>
    <xf numFmtId="11" fontId="2" fillId="0" borderId="4" xfId="0" applyNumberFormat="1" applyFont="1" applyBorder="1" applyAlignment="1">
      <alignment horizontal="center"/>
    </xf>
    <xf numFmtId="0" fontId="2" fillId="3" borderId="35" xfId="0" applyFont="1" applyFill="1" applyBorder="1"/>
    <xf numFmtId="0" fontId="2" fillId="6" borderId="21" xfId="0" applyFont="1" applyFill="1" applyBorder="1" applyAlignment="1">
      <alignment horizontal="center"/>
    </xf>
    <xf numFmtId="0" fontId="2" fillId="6" borderId="35" xfId="0" applyFont="1" applyFill="1" applyBorder="1" applyAlignment="1">
      <alignment horizontal="center"/>
    </xf>
    <xf numFmtId="1" fontId="2" fillId="3" borderId="4" xfId="0" applyNumberFormat="1" applyFont="1" applyFill="1" applyBorder="1"/>
    <xf numFmtId="1" fontId="2" fillId="4" borderId="4" xfId="0" applyNumberFormat="1" applyFont="1" applyFill="1" applyBorder="1"/>
    <xf numFmtId="0" fontId="4" fillId="0" borderId="4" xfId="0" applyFont="1" applyBorder="1"/>
    <xf numFmtId="1" fontId="2" fillId="4" borderId="21" xfId="0" applyNumberFormat="1" applyFont="1" applyFill="1" applyBorder="1"/>
    <xf numFmtId="1" fontId="2" fillId="4" borderId="7" xfId="0" applyNumberFormat="1" applyFont="1" applyFill="1" applyBorder="1"/>
    <xf numFmtId="1" fontId="2" fillId="4" borderId="15" xfId="0" applyNumberFormat="1" applyFont="1" applyFill="1" applyBorder="1"/>
    <xf numFmtId="1" fontId="2" fillId="3" borderId="21" xfId="0" applyNumberFormat="1" applyFont="1" applyFill="1" applyBorder="1"/>
    <xf numFmtId="11" fontId="1" fillId="3" borderId="15" xfId="0" applyNumberFormat="1" applyFont="1" applyFill="1" applyBorder="1" applyAlignment="1">
      <alignment horizontal="center"/>
    </xf>
    <xf numFmtId="11" fontId="1" fillId="3" borderId="4" xfId="0" applyNumberFormat="1" applyFont="1" applyFill="1" applyBorder="1" applyAlignment="1">
      <alignment horizontal="center"/>
    </xf>
    <xf numFmtId="0" fontId="2" fillId="0" borderId="4" xfId="0" applyFont="1" applyBorder="1" applyAlignment="1">
      <alignment horizontal="left" vertical="center"/>
    </xf>
    <xf numFmtId="0" fontId="2" fillId="3" borderId="35" xfId="0" applyFont="1" applyFill="1" applyBorder="1" applyAlignment="1">
      <alignment vertical="center"/>
    </xf>
    <xf numFmtId="1" fontId="2" fillId="5" borderId="21" xfId="0" applyNumberFormat="1" applyFont="1" applyFill="1" applyBorder="1"/>
    <xf numFmtId="164" fontId="2" fillId="5" borderId="21" xfId="0" applyNumberFormat="1" applyFont="1" applyFill="1" applyBorder="1"/>
    <xf numFmtId="0" fontId="2" fillId="5" borderId="21" xfId="0" applyFont="1" applyFill="1" applyBorder="1"/>
    <xf numFmtId="0" fontId="2" fillId="3" borderId="4" xfId="0" applyFont="1" applyFill="1" applyBorder="1" applyAlignment="1">
      <alignment wrapText="1"/>
    </xf>
    <xf numFmtId="0" fontId="4" fillId="3" borderId="4" xfId="0" applyFont="1" applyFill="1" applyBorder="1"/>
    <xf numFmtId="11" fontId="1" fillId="0" borderId="4" xfId="0" applyNumberFormat="1" applyFont="1" applyBorder="1" applyAlignment="1">
      <alignment horizontal="center" vertical="center"/>
    </xf>
    <xf numFmtId="11" fontId="1" fillId="0" borderId="0" xfId="0" applyNumberFormat="1" applyFont="1"/>
    <xf numFmtId="11" fontId="1" fillId="0" borderId="4" xfId="0" applyNumberFormat="1" applyFont="1" applyBorder="1"/>
    <xf numFmtId="164" fontId="2" fillId="0" borderId="0" xfId="0" applyNumberFormat="1" applyFont="1" applyAlignment="1">
      <alignment horizontal="center"/>
    </xf>
    <xf numFmtId="164" fontId="2" fillId="3" borderId="15" xfId="0" applyNumberFormat="1" applyFont="1" applyFill="1" applyBorder="1" applyAlignment="1">
      <alignment horizontal="center"/>
    </xf>
    <xf numFmtId="0" fontId="2" fillId="2" borderId="15" xfId="0" applyFont="1" applyFill="1" applyBorder="1" applyAlignment="1">
      <alignment horizontal="center"/>
    </xf>
    <xf numFmtId="164" fontId="2" fillId="3" borderId="4"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2" fillId="2" borderId="4" xfId="0" applyFont="1" applyFill="1" applyBorder="1" applyAlignment="1">
      <alignment horizontal="center"/>
    </xf>
    <xf numFmtId="0" fontId="2" fillId="0" borderId="0" xfId="0" applyFont="1" applyAlignment="1">
      <alignment horizontal="left" vertical="top" wrapText="1"/>
    </xf>
    <xf numFmtId="0" fontId="1" fillId="0" borderId="0" xfId="0" applyFont="1" applyAlignment="1">
      <alignment horizontal="left"/>
    </xf>
    <xf numFmtId="11" fontId="1" fillId="0" borderId="0" xfId="0" applyNumberFormat="1" applyFont="1" applyAlignment="1">
      <alignment horizontal="center" vertical="center"/>
    </xf>
    <xf numFmtId="164" fontId="2" fillId="3" borderId="21" xfId="0" applyNumberFormat="1" applyFont="1" applyFill="1" applyBorder="1"/>
    <xf numFmtId="11" fontId="1" fillId="0" borderId="0" xfId="0" applyNumberFormat="1" applyFont="1" applyAlignment="1">
      <alignment horizontal="center"/>
    </xf>
    <xf numFmtId="11" fontId="1" fillId="0" borderId="4" xfId="0" applyNumberFormat="1" applyFont="1" applyBorder="1" applyAlignment="1">
      <alignment horizontal="center"/>
    </xf>
    <xf numFmtId="11" fontId="2" fillId="0" borderId="4" xfId="0" applyNumberFormat="1" applyFont="1" applyBorder="1"/>
    <xf numFmtId="2" fontId="1" fillId="5" borderId="21" xfId="0" applyNumberFormat="1" applyFont="1" applyFill="1" applyBorder="1"/>
    <xf numFmtId="0" fontId="2" fillId="0" borderId="4" xfId="0" applyFont="1" applyBorder="1" applyAlignment="1">
      <alignment wrapText="1"/>
    </xf>
    <xf numFmtId="11" fontId="2" fillId="0" borderId="0" xfId="0" applyNumberFormat="1" applyFont="1" applyAlignment="1">
      <alignment wrapText="1"/>
    </xf>
    <xf numFmtId="164" fontId="2" fillId="4" borderId="4" xfId="0" applyNumberFormat="1" applyFont="1" applyFill="1" applyBorder="1" applyAlignment="1">
      <alignment horizontal="right"/>
    </xf>
    <xf numFmtId="167" fontId="2" fillId="4" borderId="35" xfId="0" applyNumberFormat="1" applyFont="1" applyFill="1" applyBorder="1"/>
    <xf numFmtId="168" fontId="2" fillId="4" borderId="4" xfId="0" applyNumberFormat="1" applyFont="1" applyFill="1" applyBorder="1"/>
    <xf numFmtId="168" fontId="2" fillId="4" borderId="4" xfId="0" applyNumberFormat="1" applyFont="1" applyFill="1" applyBorder="1" applyAlignment="1">
      <alignment horizontal="right"/>
    </xf>
    <xf numFmtId="168" fontId="2" fillId="5" borderId="4" xfId="0" applyNumberFormat="1" applyFont="1" applyFill="1" applyBorder="1" applyAlignment="1">
      <alignment horizontal="right"/>
    </xf>
    <xf numFmtId="0" fontId="2" fillId="0" borderId="0" xfId="0" applyFont="1" applyAlignment="1">
      <alignment vertical="top"/>
    </xf>
    <xf numFmtId="0" fontId="34" fillId="0" borderId="0" xfId="0" applyFont="1" applyAlignment="1">
      <alignment horizontal="left" readingOrder="1"/>
    </xf>
    <xf numFmtId="0" fontId="18" fillId="0" borderId="0" xfId="0" applyFont="1" applyAlignment="1">
      <alignment vertical="top"/>
    </xf>
    <xf numFmtId="0" fontId="19" fillId="0" borderId="0" xfId="0" applyFont="1" applyAlignment="1">
      <alignment vertical="top"/>
    </xf>
    <xf numFmtId="0" fontId="18" fillId="0" borderId="0" xfId="0" quotePrefix="1" applyFont="1" applyAlignment="1">
      <alignment vertical="top"/>
    </xf>
    <xf numFmtId="0" fontId="18" fillId="0" borderId="0" xfId="0" quotePrefix="1" applyFont="1"/>
    <xf numFmtId="0" fontId="21" fillId="0" borderId="0" xfId="0" applyFont="1" applyAlignment="1">
      <alignment vertical="top"/>
    </xf>
    <xf numFmtId="0" fontId="25" fillId="0" borderId="0" xfId="0" applyFont="1"/>
    <xf numFmtId="0" fontId="27" fillId="0" borderId="0" xfId="0" applyFont="1"/>
    <xf numFmtId="0" fontId="36" fillId="0" borderId="0" xfId="0" applyFont="1"/>
    <xf numFmtId="0" fontId="37" fillId="0" borderId="0" xfId="0" applyFont="1"/>
    <xf numFmtId="0" fontId="6" fillId="0" borderId="0" xfId="0" applyFont="1" applyAlignment="1">
      <alignment vertical="top"/>
    </xf>
    <xf numFmtId="0" fontId="38" fillId="0" borderId="0" xfId="0" applyFont="1"/>
    <xf numFmtId="0" fontId="38" fillId="0" borderId="0" xfId="0" applyFont="1" applyAlignment="1">
      <alignment vertical="top"/>
    </xf>
    <xf numFmtId="0" fontId="25" fillId="0" borderId="0" xfId="0" applyFont="1" applyAlignment="1">
      <alignment vertical="top"/>
    </xf>
    <xf numFmtId="0" fontId="25" fillId="0" borderId="0" xfId="0" quotePrefix="1" applyFont="1" applyAlignment="1">
      <alignment vertical="top"/>
    </xf>
    <xf numFmtId="0" fontId="3" fillId="0" borderId="44" xfId="0" applyFont="1" applyBorder="1"/>
    <xf numFmtId="0" fontId="2" fillId="0" borderId="44" xfId="0" applyFont="1" applyBorder="1"/>
    <xf numFmtId="0" fontId="2" fillId="3" borderId="44" xfId="0" applyFont="1" applyFill="1" applyBorder="1"/>
    <xf numFmtId="0" fontId="18" fillId="0" borderId="44" xfId="0" applyFont="1" applyBorder="1"/>
    <xf numFmtId="0" fontId="18" fillId="0" borderId="44" xfId="0" applyFont="1" applyBorder="1" applyAlignment="1">
      <alignment wrapText="1"/>
    </xf>
    <xf numFmtId="0" fontId="2" fillId="3" borderId="42" xfId="0" applyFont="1" applyFill="1" applyBorder="1"/>
    <xf numFmtId="0" fontId="2" fillId="3" borderId="22" xfId="0" applyFont="1" applyFill="1" applyBorder="1"/>
    <xf numFmtId="0" fontId="2" fillId="0" borderId="22" xfId="0" applyFont="1" applyBorder="1"/>
    <xf numFmtId="0" fontId="2" fillId="21" borderId="44" xfId="0" applyFont="1" applyFill="1" applyBorder="1"/>
    <xf numFmtId="0" fontId="0" fillId="21" borderId="0" xfId="0" applyFill="1"/>
    <xf numFmtId="0" fontId="2" fillId="0" borderId="44" xfId="0" applyFont="1" applyBorder="1" applyAlignment="1">
      <alignment wrapText="1"/>
    </xf>
    <xf numFmtId="0" fontId="2" fillId="3" borderId="44" xfId="0" applyFont="1" applyFill="1" applyBorder="1" applyAlignment="1">
      <alignment wrapText="1"/>
    </xf>
    <xf numFmtId="0" fontId="2" fillId="3" borderId="22" xfId="0" applyFont="1" applyFill="1" applyBorder="1" applyAlignment="1">
      <alignment wrapText="1"/>
    </xf>
    <xf numFmtId="0" fontId="0" fillId="0" borderId="44" xfId="0" applyBorder="1"/>
    <xf numFmtId="0" fontId="18" fillId="0" borderId="14" xfId="0" applyFont="1" applyBorder="1" applyAlignment="1">
      <alignment wrapText="1"/>
    </xf>
    <xf numFmtId="0" fontId="18" fillId="0" borderId="44" xfId="0" applyFont="1" applyBorder="1" applyAlignment="1">
      <alignment horizontal="right" wrapText="1"/>
    </xf>
    <xf numFmtId="0" fontId="18" fillId="0" borderId="44" xfId="0" applyFont="1" applyBorder="1" applyAlignment="1">
      <alignment horizontal="right"/>
    </xf>
    <xf numFmtId="0" fontId="21" fillId="0" borderId="44" xfId="0" applyFont="1" applyBorder="1"/>
    <xf numFmtId="0" fontId="18" fillId="0" borderId="44" xfId="0" applyFont="1" applyBorder="1" applyAlignment="1">
      <alignment horizontal="center" wrapText="1"/>
    </xf>
    <xf numFmtId="11" fontId="20" fillId="0" borderId="44" xfId="0" applyNumberFormat="1" applyFont="1" applyBorder="1"/>
    <xf numFmtId="0" fontId="21" fillId="0" borderId="44" xfId="0" applyFont="1" applyBorder="1" applyAlignment="1">
      <alignment horizontal="center" vertical="center" wrapText="1"/>
    </xf>
    <xf numFmtId="0" fontId="18" fillId="0" borderId="46" xfId="0" applyFont="1" applyBorder="1"/>
    <xf numFmtId="0" fontId="18" fillId="0" borderId="46" xfId="0" applyFont="1" applyBorder="1" applyAlignment="1">
      <alignment horizontal="center"/>
    </xf>
    <xf numFmtId="0" fontId="2" fillId="3" borderId="43" xfId="0" applyFont="1" applyFill="1" applyBorder="1"/>
    <xf numFmtId="0" fontId="2" fillId="3" borderId="14" xfId="0" applyFont="1" applyFill="1" applyBorder="1"/>
    <xf numFmtId="0" fontId="18" fillId="0" borderId="51" xfId="0" applyFont="1" applyBorder="1"/>
    <xf numFmtId="0" fontId="18" fillId="0" borderId="52" xfId="0" applyFont="1" applyBorder="1"/>
    <xf numFmtId="0" fontId="18" fillId="0" borderId="51" xfId="0" applyFont="1" applyBorder="1" applyAlignment="1">
      <alignment horizontal="left"/>
    </xf>
    <xf numFmtId="0" fontId="0" fillId="0" borderId="51" xfId="0" applyBorder="1"/>
    <xf numFmtId="0" fontId="18" fillId="0" borderId="52" xfId="0" applyFont="1" applyBorder="1" applyAlignment="1">
      <alignment wrapText="1"/>
    </xf>
    <xf numFmtId="0" fontId="18" fillId="0" borderId="51" xfId="0" applyFont="1" applyBorder="1" applyAlignment="1">
      <alignment horizontal="right" wrapText="1"/>
    </xf>
    <xf numFmtId="0" fontId="18" fillId="0" borderId="53" xfId="0" applyFont="1" applyBorder="1"/>
    <xf numFmtId="0" fontId="18" fillId="0" borderId="44" xfId="0" applyFont="1" applyBorder="1" applyAlignment="1">
      <alignment horizontal="left"/>
    </xf>
    <xf numFmtId="0" fontId="18" fillId="0" borderId="44" xfId="0" applyFont="1" applyBorder="1" applyAlignment="1">
      <alignment horizontal="center"/>
    </xf>
    <xf numFmtId="0" fontId="19" fillId="0" borderId="48" xfId="0" applyFont="1" applyBorder="1"/>
    <xf numFmtId="0" fontId="2" fillId="0" borderId="52" xfId="0" applyFont="1" applyBorder="1"/>
    <xf numFmtId="0" fontId="18" fillId="24" borderId="44" xfId="0" applyFont="1" applyFill="1" applyBorder="1"/>
    <xf numFmtId="0" fontId="18" fillId="3" borderId="44" xfId="0" applyFont="1" applyFill="1" applyBorder="1"/>
    <xf numFmtId="0" fontId="2" fillId="3" borderId="52" xfId="0" applyFont="1" applyFill="1" applyBorder="1"/>
    <xf numFmtId="0" fontId="2" fillId="3" borderId="53" xfId="0" applyFont="1" applyFill="1" applyBorder="1"/>
    <xf numFmtId="0" fontId="2" fillId="3" borderId="46" xfId="0" applyFont="1" applyFill="1" applyBorder="1"/>
    <xf numFmtId="0" fontId="2" fillId="3" borderId="54" xfId="0" applyFont="1" applyFill="1" applyBorder="1"/>
    <xf numFmtId="0" fontId="8" fillId="0" borderId="44" xfId="0" applyFont="1" applyBorder="1" applyAlignment="1">
      <alignment horizontal="right"/>
    </xf>
    <xf numFmtId="1" fontId="21" fillId="0" borderId="44" xfId="0" applyNumberFormat="1" applyFont="1" applyBorder="1"/>
    <xf numFmtId="1" fontId="20" fillId="0" borderId="44" xfId="0" applyNumberFormat="1" applyFont="1" applyBorder="1"/>
    <xf numFmtId="0" fontId="4" fillId="0" borderId="44" xfId="0" applyFont="1" applyBorder="1"/>
    <xf numFmtId="0" fontId="2" fillId="0" borderId="50" xfId="0" applyFont="1" applyBorder="1" applyAlignment="1">
      <alignment wrapText="1"/>
    </xf>
    <xf numFmtId="0" fontId="2" fillId="0" borderId="52" xfId="0" applyFont="1" applyBorder="1" applyAlignment="1">
      <alignment wrapText="1"/>
    </xf>
    <xf numFmtId="0" fontId="18" fillId="0" borderId="53" xfId="0" applyFont="1" applyBorder="1" applyAlignment="1">
      <alignment wrapText="1"/>
    </xf>
    <xf numFmtId="0" fontId="18" fillId="0" borderId="54" xfId="0" applyFont="1" applyBorder="1" applyAlignment="1">
      <alignment wrapText="1"/>
    </xf>
    <xf numFmtId="0" fontId="19" fillId="0" borderId="49" xfId="0" applyFont="1" applyBorder="1"/>
    <xf numFmtId="0" fontId="2" fillId="25" borderId="56" xfId="0" applyFont="1" applyFill="1" applyBorder="1"/>
    <xf numFmtId="0" fontId="2" fillId="24" borderId="56" xfId="0" applyFont="1" applyFill="1" applyBorder="1"/>
    <xf numFmtId="0" fontId="18" fillId="24" borderId="56" xfId="0" applyFont="1" applyFill="1" applyBorder="1"/>
    <xf numFmtId="0" fontId="2" fillId="0" borderId="14" xfId="0" applyFont="1" applyBorder="1"/>
    <xf numFmtId="0" fontId="18" fillId="0" borderId="58" xfId="0" applyFont="1" applyBorder="1"/>
    <xf numFmtId="0" fontId="18" fillId="0" borderId="59" xfId="0" applyFont="1" applyBorder="1"/>
    <xf numFmtId="0" fontId="18" fillId="0" borderId="60" xfId="0" applyFont="1" applyBorder="1"/>
    <xf numFmtId="0" fontId="2" fillId="0" borderId="59" xfId="0" applyFont="1" applyBorder="1" applyAlignment="1">
      <alignment wrapText="1"/>
    </xf>
    <xf numFmtId="0" fontId="2" fillId="0" borderId="60" xfId="0" applyFont="1" applyBorder="1" applyAlignment="1">
      <alignment wrapText="1"/>
    </xf>
    <xf numFmtId="0" fontId="0" fillId="0" borderId="49" xfId="0" applyBorder="1"/>
    <xf numFmtId="0" fontId="2" fillId="0" borderId="50" xfId="0" applyFont="1" applyBorder="1"/>
    <xf numFmtId="0" fontId="18" fillId="24" borderId="52" xfId="0" applyFont="1" applyFill="1" applyBorder="1"/>
    <xf numFmtId="0" fontId="18" fillId="24" borderId="52" xfId="0" applyFont="1" applyFill="1" applyBorder="1" applyAlignment="1">
      <alignment wrapText="1"/>
    </xf>
    <xf numFmtId="0" fontId="2" fillId="0" borderId="49" xfId="0" applyFont="1" applyBorder="1"/>
    <xf numFmtId="0" fontId="2" fillId="0" borderId="43" xfId="0" applyFont="1" applyBorder="1" applyAlignment="1">
      <alignment horizontal="right"/>
    </xf>
    <xf numFmtId="0" fontId="2" fillId="3" borderId="46" xfId="0" applyFont="1" applyFill="1" applyBorder="1" applyAlignment="1">
      <alignment wrapText="1"/>
    </xf>
    <xf numFmtId="0" fontId="2" fillId="3" borderId="54" xfId="0" applyFont="1" applyFill="1" applyBorder="1" applyAlignment="1">
      <alignment wrapText="1"/>
    </xf>
    <xf numFmtId="0" fontId="1" fillId="21" borderId="44" xfId="0" applyFont="1" applyFill="1" applyBorder="1"/>
    <xf numFmtId="0" fontId="47" fillId="0" borderId="44" xfId="1" applyFont="1" applyBorder="1" applyAlignment="1" applyProtection="1"/>
    <xf numFmtId="0" fontId="1" fillId="0" borderId="44" xfId="0" applyFont="1" applyBorder="1"/>
    <xf numFmtId="0" fontId="47" fillId="26" borderId="44" xfId="1" applyFont="1" applyFill="1" applyBorder="1" applyAlignment="1" applyProtection="1"/>
    <xf numFmtId="0" fontId="2" fillId="2" borderId="43" xfId="0" applyFont="1" applyFill="1" applyBorder="1" applyAlignment="1">
      <alignment horizontal="center"/>
    </xf>
    <xf numFmtId="0" fontId="2" fillId="2" borderId="44" xfId="0" applyFont="1" applyFill="1" applyBorder="1"/>
    <xf numFmtId="0" fontId="2" fillId="2" borderId="14" xfId="0" applyFont="1" applyFill="1" applyBorder="1"/>
    <xf numFmtId="0" fontId="2" fillId="2" borderId="44" xfId="0" quotePrefix="1" applyFont="1" applyFill="1" applyBorder="1"/>
    <xf numFmtId="0" fontId="49" fillId="0" borderId="0" xfId="1"/>
    <xf numFmtId="0" fontId="1" fillId="0" borderId="46" xfId="0" applyFont="1" applyBorder="1"/>
    <xf numFmtId="0" fontId="1" fillId="0" borderId="54" xfId="0" applyFont="1" applyBorder="1"/>
    <xf numFmtId="0" fontId="51" fillId="0" borderId="51" xfId="0" applyFont="1" applyBorder="1"/>
    <xf numFmtId="0" fontId="0" fillId="0" borderId="52" xfId="0" applyBorder="1"/>
    <xf numFmtId="0" fontId="0" fillId="0" borderId="53" xfId="0" applyBorder="1"/>
    <xf numFmtId="0" fontId="0" fillId="0" borderId="46" xfId="0" applyBorder="1"/>
    <xf numFmtId="0" fontId="0" fillId="0" borderId="54" xfId="0" applyBorder="1"/>
    <xf numFmtId="0" fontId="0" fillId="21" borderId="44" xfId="0" applyFill="1" applyBorder="1"/>
    <xf numFmtId="0" fontId="1" fillId="0" borderId="52" xfId="0" applyFont="1" applyBorder="1"/>
    <xf numFmtId="0" fontId="48" fillId="0" borderId="0" xfId="0" applyFont="1"/>
    <xf numFmtId="0" fontId="52" fillId="0" borderId="0" xfId="0" applyFont="1"/>
    <xf numFmtId="0" fontId="52" fillId="0" borderId="49" xfId="0" applyFont="1" applyBorder="1" applyAlignment="1">
      <alignment vertical="top" textRotation="90"/>
    </xf>
    <xf numFmtId="0" fontId="53" fillId="0" borderId="0" xfId="0" applyFont="1" applyAlignment="1">
      <alignment horizontal="center"/>
    </xf>
    <xf numFmtId="0" fontId="0" fillId="0" borderId="4" xfId="0" applyBorder="1" applyAlignment="1">
      <alignment vertical="center"/>
    </xf>
    <xf numFmtId="0" fontId="12" fillId="0" borderId="51" xfId="0" applyFont="1" applyBorder="1"/>
    <xf numFmtId="0" fontId="12" fillId="0" borderId="44" xfId="0" applyFont="1" applyBorder="1"/>
    <xf numFmtId="0" fontId="2" fillId="0" borderId="0" xfId="0" quotePrefix="1" applyFont="1" applyAlignment="1">
      <alignment vertical="top"/>
    </xf>
    <xf numFmtId="0" fontId="49" fillId="0" borderId="0" xfId="1" applyAlignment="1">
      <alignment vertical="top"/>
    </xf>
    <xf numFmtId="0" fontId="31" fillId="0" borderId="0" xfId="0" applyFont="1"/>
    <xf numFmtId="0" fontId="2" fillId="6" borderId="24" xfId="0" applyFont="1" applyFill="1" applyBorder="1"/>
    <xf numFmtId="0" fontId="2" fillId="6" borderId="26" xfId="0" applyFont="1" applyFill="1" applyBorder="1"/>
    <xf numFmtId="0" fontId="2" fillId="6" borderId="44" xfId="0" applyFont="1" applyFill="1" applyBorder="1"/>
    <xf numFmtId="0" fontId="49" fillId="29" borderId="44" xfId="1" applyFill="1" applyBorder="1"/>
    <xf numFmtId="0" fontId="54" fillId="30" borderId="44" xfId="0" applyFont="1" applyFill="1" applyBorder="1"/>
    <xf numFmtId="2" fontId="54" fillId="30" borderId="44" xfId="0" applyNumberFormat="1" applyFont="1" applyFill="1" applyBorder="1"/>
    <xf numFmtId="0" fontId="1" fillId="6" borderId="0" xfId="0" applyFont="1" applyFill="1"/>
    <xf numFmtId="0" fontId="2" fillId="6" borderId="0" xfId="0" applyFont="1" applyFill="1"/>
    <xf numFmtId="0" fontId="2" fillId="6" borderId="44" xfId="0" applyFont="1" applyFill="1" applyBorder="1" applyAlignment="1">
      <alignment vertical="center"/>
    </xf>
    <xf numFmtId="0" fontId="16" fillId="6" borderId="44" xfId="0" applyFont="1" applyFill="1" applyBorder="1"/>
    <xf numFmtId="0" fontId="2" fillId="3" borderId="48" xfId="0" applyFont="1" applyFill="1" applyBorder="1"/>
    <xf numFmtId="0" fontId="2" fillId="3" borderId="49" xfId="0" applyFont="1" applyFill="1" applyBorder="1"/>
    <xf numFmtId="0" fontId="2" fillId="3" borderId="50" xfId="0" applyFont="1" applyFill="1" applyBorder="1"/>
    <xf numFmtId="0" fontId="2" fillId="3" borderId="51" xfId="0" applyFont="1" applyFill="1" applyBorder="1"/>
    <xf numFmtId="0" fontId="16" fillId="3" borderId="51" xfId="0" applyFont="1" applyFill="1" applyBorder="1"/>
    <xf numFmtId="0" fontId="16" fillId="3" borderId="44" xfId="0" applyFont="1" applyFill="1" applyBorder="1"/>
    <xf numFmtId="0" fontId="16" fillId="3" borderId="52" xfId="0" applyFont="1" applyFill="1" applyBorder="1"/>
    <xf numFmtId="0" fontId="16" fillId="3" borderId="53" xfId="0" applyFont="1" applyFill="1" applyBorder="1"/>
    <xf numFmtId="0" fontId="16" fillId="3" borderId="46" xfId="0" applyFont="1" applyFill="1" applyBorder="1"/>
    <xf numFmtId="0" fontId="16" fillId="3" borderId="54" xfId="0" applyFont="1" applyFill="1" applyBorder="1"/>
    <xf numFmtId="0" fontId="7" fillId="21" borderId="0" xfId="0" applyFont="1" applyFill="1"/>
    <xf numFmtId="0" fontId="16" fillId="23" borderId="44" xfId="0" applyFont="1" applyFill="1" applyBorder="1"/>
    <xf numFmtId="0" fontId="0" fillId="21" borderId="44" xfId="0" applyFill="1" applyBorder="1" applyAlignment="1">
      <alignment horizontal="center"/>
    </xf>
    <xf numFmtId="0" fontId="52" fillId="21" borderId="44" xfId="0" applyFont="1" applyFill="1" applyBorder="1"/>
    <xf numFmtId="0" fontId="2" fillId="22" borderId="44" xfId="0" applyFont="1" applyFill="1" applyBorder="1"/>
    <xf numFmtId="0" fontId="2" fillId="22" borderId="44" xfId="0" applyFont="1" applyFill="1" applyBorder="1" applyAlignment="1">
      <alignment horizontal="center" vertical="center"/>
    </xf>
    <xf numFmtId="0" fontId="7" fillId="21" borderId="44" xfId="0" applyFont="1" applyFill="1" applyBorder="1" applyAlignment="1">
      <alignment horizontal="center" vertical="center"/>
    </xf>
    <xf numFmtId="0" fontId="2" fillId="22" borderId="44" xfId="0" applyFont="1" applyFill="1" applyBorder="1" applyAlignment="1">
      <alignment horizontal="center"/>
    </xf>
    <xf numFmtId="0" fontId="2" fillId="0" borderId="70" xfId="0" applyFont="1" applyBorder="1" applyAlignment="1">
      <alignment horizontal="left" vertical="center"/>
    </xf>
    <xf numFmtId="2" fontId="2" fillId="4" borderId="71" xfId="0" applyNumberFormat="1" applyFont="1" applyFill="1" applyBorder="1" applyAlignment="1">
      <alignment horizontal="center" vertical="center"/>
    </xf>
    <xf numFmtId="0" fontId="2" fillId="6" borderId="70" xfId="0" applyFont="1" applyFill="1" applyBorder="1" applyAlignment="1">
      <alignment horizontal="left" vertical="center"/>
    </xf>
    <xf numFmtId="0" fontId="2" fillId="3" borderId="71" xfId="0" applyFont="1" applyFill="1" applyBorder="1" applyAlignment="1">
      <alignment horizontal="center" vertical="center"/>
    </xf>
    <xf numFmtId="0" fontId="2" fillId="6" borderId="52" xfId="0" applyFont="1" applyFill="1" applyBorder="1"/>
    <xf numFmtId="0" fontId="2" fillId="6" borderId="48" xfId="0" applyFont="1" applyFill="1" applyBorder="1"/>
    <xf numFmtId="0" fontId="2" fillId="6" borderId="49" xfId="0" applyFont="1" applyFill="1" applyBorder="1"/>
    <xf numFmtId="0" fontId="2" fillId="6" borderId="50" xfId="0" applyFont="1" applyFill="1" applyBorder="1"/>
    <xf numFmtId="0" fontId="2" fillId="6" borderId="53" xfId="0" applyFont="1" applyFill="1" applyBorder="1"/>
    <xf numFmtId="0" fontId="2" fillId="6" borderId="46" xfId="0" applyFont="1" applyFill="1" applyBorder="1"/>
    <xf numFmtId="0" fontId="2" fillId="6" borderId="54" xfId="0" applyFont="1" applyFill="1" applyBorder="1"/>
    <xf numFmtId="0" fontId="15" fillId="6" borderId="44" xfId="0" applyFont="1" applyFill="1" applyBorder="1"/>
    <xf numFmtId="0" fontId="54" fillId="30" borderId="48" xfId="0" applyFont="1" applyFill="1" applyBorder="1"/>
    <xf numFmtId="2" fontId="54" fillId="30" borderId="49" xfId="0" applyNumberFormat="1" applyFont="1" applyFill="1" applyBorder="1"/>
    <xf numFmtId="0" fontId="54" fillId="30" borderId="49" xfId="0" applyFont="1" applyFill="1" applyBorder="1"/>
    <xf numFmtId="2" fontId="54" fillId="30" borderId="50" xfId="0" applyNumberFormat="1" applyFont="1" applyFill="1" applyBorder="1"/>
    <xf numFmtId="2" fontId="54" fillId="30" borderId="51" xfId="0" applyNumberFormat="1" applyFont="1" applyFill="1" applyBorder="1"/>
    <xf numFmtId="2" fontId="54" fillId="30" borderId="52" xfId="0" applyNumberFormat="1" applyFont="1" applyFill="1" applyBorder="1"/>
    <xf numFmtId="0" fontId="54" fillId="30" borderId="51" xfId="0" applyFont="1" applyFill="1" applyBorder="1"/>
    <xf numFmtId="0" fontId="54" fillId="30" borderId="52" xfId="0" applyFont="1" applyFill="1" applyBorder="1"/>
    <xf numFmtId="0" fontId="15" fillId="6" borderId="51" xfId="0" applyFont="1" applyFill="1" applyBorder="1"/>
    <xf numFmtId="0" fontId="15" fillId="6" borderId="52" xfId="0" applyFont="1" applyFill="1" applyBorder="1"/>
    <xf numFmtId="0" fontId="2" fillId="6" borderId="51" xfId="0" applyFont="1" applyFill="1" applyBorder="1"/>
    <xf numFmtId="0" fontId="2" fillId="6" borderId="72" xfId="0" applyFont="1" applyFill="1" applyBorder="1"/>
    <xf numFmtId="0" fontId="2" fillId="6" borderId="73" xfId="0" applyFont="1" applyFill="1" applyBorder="1"/>
    <xf numFmtId="0" fontId="2" fillId="6" borderId="74" xfId="0" applyFont="1" applyFill="1" applyBorder="1"/>
    <xf numFmtId="0" fontId="2" fillId="6" borderId="75" xfId="0" applyFont="1" applyFill="1" applyBorder="1"/>
    <xf numFmtId="0" fontId="2" fillId="6" borderId="76" xfId="0" applyFont="1" applyFill="1" applyBorder="1"/>
    <xf numFmtId="0" fontId="2" fillId="6" borderId="77" xfId="0" applyFont="1" applyFill="1" applyBorder="1"/>
    <xf numFmtId="0" fontId="2" fillId="6" borderId="78" xfId="0" applyFont="1" applyFill="1" applyBorder="1"/>
    <xf numFmtId="0" fontId="31" fillId="21" borderId="44" xfId="0" applyFont="1" applyFill="1" applyBorder="1"/>
    <xf numFmtId="0" fontId="7" fillId="21" borderId="44" xfId="0" applyFont="1" applyFill="1" applyBorder="1"/>
    <xf numFmtId="0" fontId="2" fillId="21" borderId="24" xfId="0" applyFont="1" applyFill="1" applyBorder="1"/>
    <xf numFmtId="0" fontId="7" fillId="21" borderId="24" xfId="0" applyFont="1" applyFill="1" applyBorder="1" applyAlignment="1">
      <alignment horizontal="right"/>
    </xf>
    <xf numFmtId="0" fontId="17" fillId="23" borderId="24" xfId="0" applyFont="1" applyFill="1" applyBorder="1"/>
    <xf numFmtId="0" fontId="2" fillId="21" borderId="25" xfId="0" applyFont="1" applyFill="1" applyBorder="1"/>
    <xf numFmtId="0" fontId="2" fillId="21" borderId="29" xfId="0" applyFont="1" applyFill="1" applyBorder="1"/>
    <xf numFmtId="0" fontId="2" fillId="21" borderId="26" xfId="0" applyFont="1" applyFill="1" applyBorder="1"/>
    <xf numFmtId="0" fontId="7" fillId="21" borderId="26" xfId="0" applyFont="1" applyFill="1" applyBorder="1" applyAlignment="1">
      <alignment horizontal="right"/>
    </xf>
    <xf numFmtId="0" fontId="2" fillId="21" borderId="27" xfId="0" applyFont="1" applyFill="1" applyBorder="1"/>
    <xf numFmtId="0" fontId="2" fillId="21" borderId="30" xfId="0" applyFont="1" applyFill="1" applyBorder="1"/>
    <xf numFmtId="0" fontId="2" fillId="22" borderId="56" xfId="0" applyFont="1" applyFill="1" applyBorder="1"/>
    <xf numFmtId="0" fontId="2" fillId="21" borderId="56" xfId="0" applyFont="1" applyFill="1" applyBorder="1"/>
    <xf numFmtId="0" fontId="18" fillId="21" borderId="56" xfId="0" applyFont="1" applyFill="1" applyBorder="1"/>
    <xf numFmtId="0" fontId="18" fillId="21" borderId="56" xfId="0" applyFont="1" applyFill="1" applyBorder="1" applyAlignment="1">
      <alignment wrapText="1"/>
    </xf>
    <xf numFmtId="0" fontId="18" fillId="21" borderId="51" xfId="0" applyFont="1" applyFill="1" applyBorder="1"/>
    <xf numFmtId="1" fontId="2" fillId="6" borderId="44" xfId="0" applyNumberFormat="1" applyFont="1" applyFill="1" applyBorder="1"/>
    <xf numFmtId="11" fontId="2" fillId="6" borderId="44" xfId="0" applyNumberFormat="1" applyFont="1" applyFill="1" applyBorder="1" applyAlignment="1">
      <alignment horizontal="center"/>
    </xf>
    <xf numFmtId="0" fontId="1" fillId="6" borderId="44" xfId="0" applyFont="1" applyFill="1" applyBorder="1" applyAlignment="1">
      <alignment horizontal="center" vertical="center"/>
    </xf>
    <xf numFmtId="11" fontId="1" fillId="0" borderId="33" xfId="0" applyNumberFormat="1" applyFont="1" applyBorder="1"/>
    <xf numFmtId="11" fontId="2" fillId="0" borderId="33" xfId="0" applyNumberFormat="1" applyFont="1" applyBorder="1"/>
    <xf numFmtId="11" fontId="2" fillId="0" borderId="80" xfId="0" applyNumberFormat="1" applyFont="1" applyBorder="1"/>
    <xf numFmtId="11" fontId="2" fillId="0" borderId="81" xfId="0" applyNumberFormat="1" applyFont="1" applyBorder="1"/>
    <xf numFmtId="164" fontId="2" fillId="3" borderId="61" xfId="0" applyNumberFormat="1" applyFont="1" applyFill="1" applyBorder="1"/>
    <xf numFmtId="11" fontId="2" fillId="0" borderId="83" xfId="0" applyNumberFormat="1" applyFont="1" applyBorder="1" applyAlignment="1">
      <alignment horizontal="center"/>
    </xf>
    <xf numFmtId="11" fontId="1" fillId="0" borderId="84" xfId="0" applyNumberFormat="1" applyFont="1" applyBorder="1"/>
    <xf numFmtId="11" fontId="2" fillId="0" borderId="60" xfId="0" applyNumberFormat="1" applyFont="1" applyBorder="1"/>
    <xf numFmtId="0" fontId="1" fillId="0" borderId="59" xfId="0" applyFont="1" applyBorder="1"/>
    <xf numFmtId="0" fontId="2" fillId="6" borderId="14" xfId="0" applyFont="1" applyFill="1" applyBorder="1"/>
    <xf numFmtId="0" fontId="2" fillId="6" borderId="33" xfId="0" applyFont="1" applyFill="1" applyBorder="1"/>
    <xf numFmtId="0" fontId="2" fillId="0" borderId="34" xfId="0" applyFont="1" applyBorder="1"/>
    <xf numFmtId="0" fontId="1" fillId="0" borderId="33" xfId="0" applyFont="1" applyBorder="1"/>
    <xf numFmtId="0" fontId="2" fillId="0" borderId="86" xfId="0" applyFont="1" applyBorder="1"/>
    <xf numFmtId="0" fontId="33" fillId="0" borderId="44" xfId="0" applyFont="1" applyBorder="1" applyAlignment="1">
      <alignment horizontal="center" vertical="center" wrapText="1"/>
    </xf>
    <xf numFmtId="11" fontId="2" fillId="0" borderId="42" xfId="0" applyNumberFormat="1" applyFont="1" applyBorder="1" applyAlignment="1">
      <alignment horizontal="center"/>
    </xf>
    <xf numFmtId="164" fontId="2" fillId="22" borderId="42" xfId="0" applyNumberFormat="1" applyFont="1" applyFill="1" applyBorder="1"/>
    <xf numFmtId="0" fontId="2" fillId="0" borderId="42" xfId="0" applyFont="1" applyBorder="1"/>
    <xf numFmtId="0" fontId="0" fillId="0" borderId="0" xfId="0" applyAlignment="1">
      <alignment wrapText="1"/>
    </xf>
    <xf numFmtId="11" fontId="0" fillId="31" borderId="47" xfId="0" applyNumberFormat="1" applyFill="1" applyBorder="1" applyProtection="1">
      <protection locked="0"/>
    </xf>
    <xf numFmtId="0" fontId="2" fillId="21" borderId="55" xfId="0" applyFont="1" applyFill="1" applyBorder="1"/>
    <xf numFmtId="0" fontId="2" fillId="21" borderId="57" xfId="0" applyFont="1" applyFill="1" applyBorder="1"/>
    <xf numFmtId="0" fontId="18" fillId="21" borderId="52" xfId="0" applyFont="1" applyFill="1" applyBorder="1"/>
    <xf numFmtId="0" fontId="18" fillId="21" borderId="52" xfId="0" applyFont="1" applyFill="1" applyBorder="1" applyAlignment="1">
      <alignment wrapText="1"/>
    </xf>
    <xf numFmtId="0" fontId="18" fillId="21" borderId="44" xfId="0" applyFont="1" applyFill="1" applyBorder="1"/>
    <xf numFmtId="0" fontId="2" fillId="32" borderId="56" xfId="0" applyFont="1" applyFill="1" applyBorder="1"/>
    <xf numFmtId="0" fontId="2" fillId="33" borderId="56" xfId="0" applyFont="1" applyFill="1" applyBorder="1"/>
    <xf numFmtId="0" fontId="18" fillId="32" borderId="56" xfId="0" applyFont="1" applyFill="1" applyBorder="1"/>
    <xf numFmtId="0" fontId="18" fillId="32" borderId="56" xfId="0" applyFont="1" applyFill="1" applyBorder="1" applyAlignment="1">
      <alignment wrapText="1"/>
    </xf>
    <xf numFmtId="0" fontId="0" fillId="32" borderId="57" xfId="0" applyFill="1" applyBorder="1"/>
    <xf numFmtId="0" fontId="56" fillId="0" borderId="0" xfId="0" applyFont="1"/>
    <xf numFmtId="0" fontId="2" fillId="26" borderId="59" xfId="0" applyFont="1" applyFill="1" applyBorder="1" applyAlignment="1">
      <alignment wrapText="1"/>
    </xf>
    <xf numFmtId="0" fontId="2" fillId="26" borderId="60" xfId="0" applyFont="1" applyFill="1" applyBorder="1" applyAlignment="1">
      <alignment wrapText="1"/>
    </xf>
    <xf numFmtId="0" fontId="2" fillId="21" borderId="59" xfId="0" applyFont="1" applyFill="1" applyBorder="1" applyAlignment="1">
      <alignment wrapText="1"/>
    </xf>
    <xf numFmtId="0" fontId="2" fillId="21" borderId="60" xfId="0" applyFont="1" applyFill="1" applyBorder="1" applyAlignment="1">
      <alignment wrapText="1"/>
    </xf>
    <xf numFmtId="0" fontId="18" fillId="21" borderId="58" xfId="0" applyFont="1" applyFill="1" applyBorder="1"/>
    <xf numFmtId="0" fontId="2" fillId="26" borderId="0" xfId="0" applyFont="1" applyFill="1" applyAlignment="1">
      <alignment wrapText="1"/>
    </xf>
    <xf numFmtId="0" fontId="47" fillId="21" borderId="44" xfId="1" applyFont="1" applyFill="1" applyBorder="1" applyAlignment="1" applyProtection="1"/>
    <xf numFmtId="0" fontId="49" fillId="23" borderId="44" xfId="1" applyFill="1" applyBorder="1"/>
    <xf numFmtId="0" fontId="15" fillId="0" borderId="87" xfId="0" applyFont="1" applyBorder="1"/>
    <xf numFmtId="0" fontId="57" fillId="0" borderId="0" xfId="0" applyFont="1"/>
    <xf numFmtId="0" fontId="4" fillId="3" borderId="44" xfId="0" applyFont="1" applyFill="1" applyBorder="1"/>
    <xf numFmtId="0" fontId="4" fillId="3" borderId="49" xfId="0" applyFont="1" applyFill="1" applyBorder="1"/>
    <xf numFmtId="0" fontId="0" fillId="26" borderId="44" xfId="0" applyFill="1" applyBorder="1"/>
    <xf numFmtId="0" fontId="1" fillId="4" borderId="15" xfId="0" applyFont="1" applyFill="1" applyBorder="1"/>
    <xf numFmtId="0" fontId="0" fillId="37" borderId="44" xfId="0" applyFill="1" applyBorder="1" applyAlignment="1">
      <alignment horizontal="center"/>
    </xf>
    <xf numFmtId="0" fontId="56" fillId="37" borderId="47" xfId="0" applyFont="1" applyFill="1" applyBorder="1" applyAlignment="1">
      <alignment horizontal="center"/>
    </xf>
    <xf numFmtId="0" fontId="56" fillId="37" borderId="44" xfId="0" applyFont="1" applyFill="1" applyBorder="1" applyAlignment="1">
      <alignment horizontal="center"/>
    </xf>
    <xf numFmtId="0" fontId="1" fillId="4" borderId="88" xfId="0" applyFont="1" applyFill="1" applyBorder="1"/>
    <xf numFmtId="0" fontId="6" fillId="3" borderId="89" xfId="0" applyFont="1" applyFill="1" applyBorder="1"/>
    <xf numFmtId="0" fontId="2" fillId="2" borderId="89" xfId="0" applyFont="1" applyFill="1" applyBorder="1"/>
    <xf numFmtId="11" fontId="2" fillId="3" borderId="89" xfId="0" applyNumberFormat="1" applyFont="1" applyFill="1" applyBorder="1"/>
    <xf numFmtId="11" fontId="2" fillId="5" borderId="89" xfId="0" applyNumberFormat="1" applyFont="1" applyFill="1" applyBorder="1" applyAlignment="1">
      <alignment horizontal="center"/>
    </xf>
    <xf numFmtId="11" fontId="2" fillId="3" borderId="90" xfId="0" applyNumberFormat="1" applyFont="1" applyFill="1" applyBorder="1"/>
    <xf numFmtId="0" fontId="2" fillId="6" borderId="91" xfId="0" applyFont="1" applyFill="1" applyBorder="1" applyAlignment="1">
      <alignment horizontal="left" vertical="center"/>
    </xf>
    <xf numFmtId="0" fontId="2" fillId="3" borderId="15" xfId="0" applyFont="1" applyFill="1" applyBorder="1" applyAlignment="1">
      <alignment horizontal="center" vertical="center"/>
    </xf>
    <xf numFmtId="0" fontId="2" fillId="3" borderId="92" xfId="0" applyFont="1" applyFill="1" applyBorder="1" applyAlignment="1">
      <alignment horizontal="center" vertical="center"/>
    </xf>
    <xf numFmtId="0" fontId="2" fillId="7" borderId="93" xfId="0" applyFont="1" applyFill="1" applyBorder="1"/>
    <xf numFmtId="0" fontId="2" fillId="8" borderId="94" xfId="0" applyFont="1" applyFill="1" applyBorder="1"/>
    <xf numFmtId="0" fontId="2" fillId="9" borderId="94" xfId="0" applyFont="1" applyFill="1" applyBorder="1"/>
    <xf numFmtId="0" fontId="2" fillId="10" borderId="94" xfId="0" applyFont="1" applyFill="1" applyBorder="1"/>
    <xf numFmtId="0" fontId="2" fillId="3" borderId="94" xfId="0" applyFont="1" applyFill="1" applyBorder="1"/>
    <xf numFmtId="0" fontId="2" fillId="11" borderId="94" xfId="0" applyFont="1" applyFill="1" applyBorder="1"/>
    <xf numFmtId="0" fontId="2" fillId="12" borderId="94" xfId="0" applyFont="1" applyFill="1" applyBorder="1"/>
    <xf numFmtId="0" fontId="2" fillId="6" borderId="94" xfId="0" applyFont="1" applyFill="1" applyBorder="1"/>
    <xf numFmtId="0" fontId="2" fillId="6" borderId="95" xfId="0" applyFont="1" applyFill="1" applyBorder="1"/>
    <xf numFmtId="0" fontId="2" fillId="6" borderId="96" xfId="0" applyFont="1" applyFill="1" applyBorder="1"/>
    <xf numFmtId="0" fontId="2" fillId="6" borderId="97" xfId="0" applyFont="1" applyFill="1" applyBorder="1" applyAlignment="1">
      <alignment horizontal="left" vertical="center"/>
    </xf>
    <xf numFmtId="0" fontId="2" fillId="3" borderId="98" xfId="0" applyFont="1" applyFill="1" applyBorder="1" applyAlignment="1">
      <alignment horizontal="center" vertical="center"/>
    </xf>
    <xf numFmtId="0" fontId="2" fillId="3" borderId="99" xfId="0" applyFont="1" applyFill="1" applyBorder="1" applyAlignment="1">
      <alignment horizontal="center" vertical="center"/>
    </xf>
    <xf numFmtId="11" fontId="0" fillId="38" borderId="47" xfId="0" applyNumberFormat="1" applyFill="1" applyBorder="1"/>
    <xf numFmtId="11" fontId="52" fillId="38" borderId="47" xfId="3" applyNumberFormat="1" applyFill="1" applyBorder="1" applyAlignment="1">
      <alignment vertical="center"/>
    </xf>
    <xf numFmtId="11" fontId="0" fillId="38" borderId="58" xfId="0" applyNumberFormat="1" applyFill="1" applyBorder="1"/>
    <xf numFmtId="0" fontId="2" fillId="21" borderId="0" xfId="0" applyFont="1" applyFill="1" applyAlignment="1">
      <alignment horizontal="center"/>
    </xf>
    <xf numFmtId="0" fontId="2" fillId="21" borderId="44" xfId="0" applyFont="1" applyFill="1" applyBorder="1" applyAlignment="1">
      <alignment horizontal="center" wrapText="1"/>
    </xf>
    <xf numFmtId="0" fontId="2" fillId="2" borderId="43" xfId="0" applyFont="1" applyFill="1" applyBorder="1"/>
    <xf numFmtId="0" fontId="3" fillId="21" borderId="0" xfId="0" applyFont="1" applyFill="1"/>
    <xf numFmtId="0" fontId="56" fillId="21" borderId="0" xfId="0" applyFont="1" applyFill="1"/>
    <xf numFmtId="0" fontId="50" fillId="0" borderId="0" xfId="0" applyFont="1"/>
    <xf numFmtId="0" fontId="4" fillId="2" borderId="43" xfId="0" applyFont="1" applyFill="1" applyBorder="1" applyAlignment="1">
      <alignment horizontal="left"/>
    </xf>
    <xf numFmtId="0" fontId="2" fillId="2" borderId="44" xfId="0" applyFont="1" applyFill="1" applyBorder="1" applyAlignment="1">
      <alignment horizontal="left"/>
    </xf>
    <xf numFmtId="11" fontId="2" fillId="40" borderId="82" xfId="0" applyNumberFormat="1" applyFont="1" applyFill="1" applyBorder="1" applyAlignment="1">
      <alignment horizontal="center"/>
    </xf>
    <xf numFmtId="0" fontId="2" fillId="21" borderId="34" xfId="0" applyFont="1" applyFill="1" applyBorder="1"/>
    <xf numFmtId="164" fontId="2" fillId="26" borderId="21" xfId="0" applyNumberFormat="1" applyFont="1" applyFill="1" applyBorder="1"/>
    <xf numFmtId="0" fontId="2" fillId="40" borderId="34" xfId="0" applyFont="1" applyFill="1" applyBorder="1"/>
    <xf numFmtId="164" fontId="2" fillId="40" borderId="21" xfId="0" applyNumberFormat="1" applyFont="1" applyFill="1" applyBorder="1"/>
    <xf numFmtId="164" fontId="61" fillId="0" borderId="4" xfId="0" applyNumberFormat="1" applyFont="1" applyBorder="1"/>
    <xf numFmtId="0" fontId="2" fillId="0" borderId="35" xfId="0" applyFont="1" applyBorder="1" applyAlignment="1">
      <alignment horizontal="center"/>
    </xf>
    <xf numFmtId="2" fontId="2" fillId="0" borderId="7" xfId="0" applyNumberFormat="1" applyFont="1" applyBorder="1"/>
    <xf numFmtId="164" fontId="2" fillId="0" borderId="7" xfId="0" applyNumberFormat="1" applyFont="1" applyBorder="1"/>
    <xf numFmtId="0" fontId="2" fillId="0" borderId="6" xfId="0" applyFont="1" applyBorder="1" applyAlignment="1">
      <alignment horizontal="center"/>
    </xf>
    <xf numFmtId="0" fontId="2" fillId="0" borderId="7" xfId="0" applyFont="1" applyBorder="1" applyAlignment="1">
      <alignment horizontal="center"/>
    </xf>
    <xf numFmtId="1" fontId="2" fillId="0" borderId="7" xfId="0" applyNumberFormat="1" applyFont="1" applyBorder="1"/>
    <xf numFmtId="11" fontId="2" fillId="0" borderId="21" xfId="0" applyNumberFormat="1" applyFont="1" applyBorder="1" applyAlignment="1">
      <alignment horizontal="center"/>
    </xf>
    <xf numFmtId="0" fontId="2" fillId="0" borderId="21" xfId="0" applyFont="1" applyBorder="1" applyAlignment="1">
      <alignment horizontal="center"/>
    </xf>
    <xf numFmtId="1" fontId="2" fillId="3" borderId="32" xfId="0" applyNumberFormat="1" applyFont="1" applyFill="1" applyBorder="1"/>
    <xf numFmtId="11" fontId="2" fillId="0" borderId="15" xfId="0" applyNumberFormat="1" applyFont="1" applyBorder="1" applyAlignment="1">
      <alignment horizontal="center"/>
    </xf>
    <xf numFmtId="11" fontId="2" fillId="0" borderId="33" xfId="0" applyNumberFormat="1" applyFont="1" applyBorder="1" applyAlignment="1">
      <alignment horizontal="center"/>
    </xf>
    <xf numFmtId="11" fontId="2" fillId="0" borderId="35" xfId="0" applyNumberFormat="1" applyFont="1" applyBorder="1" applyAlignment="1">
      <alignment horizontal="center"/>
    </xf>
    <xf numFmtId="1" fontId="10" fillId="4" borderId="4" xfId="1" applyNumberFormat="1" applyFont="1" applyFill="1" applyBorder="1"/>
    <xf numFmtId="0" fontId="4" fillId="0" borderId="34" xfId="0" applyFont="1" applyBorder="1"/>
    <xf numFmtId="0" fontId="4" fillId="0" borderId="21" xfId="0" applyFont="1" applyBorder="1"/>
    <xf numFmtId="0" fontId="2" fillId="0" borderId="43" xfId="0" applyFont="1" applyBorder="1"/>
    <xf numFmtId="0" fontId="2" fillId="0" borderId="32" xfId="0" applyFont="1" applyBorder="1"/>
    <xf numFmtId="0" fontId="2" fillId="0" borderId="21" xfId="0" applyFont="1" applyBorder="1"/>
    <xf numFmtId="0" fontId="2" fillId="0" borderId="34" xfId="0" applyFont="1" applyBorder="1" applyAlignment="1">
      <alignment horizontal="center"/>
    </xf>
    <xf numFmtId="0" fontId="2" fillId="0" borderId="15" xfId="0" applyFont="1" applyBorder="1"/>
    <xf numFmtId="0" fontId="1" fillId="0" borderId="21" xfId="0" applyFont="1" applyBorder="1"/>
    <xf numFmtId="0" fontId="6" fillId="6" borderId="51" xfId="0" applyFont="1" applyFill="1" applyBorder="1"/>
    <xf numFmtId="0" fontId="6" fillId="6" borderId="44" xfId="0" applyFont="1" applyFill="1" applyBorder="1"/>
    <xf numFmtId="0" fontId="6" fillId="6" borderId="52" xfId="0" applyFont="1" applyFill="1" applyBorder="1"/>
    <xf numFmtId="0" fontId="63" fillId="30" borderId="48" xfId="0" applyFont="1" applyFill="1" applyBorder="1"/>
    <xf numFmtId="2" fontId="63" fillId="30" borderId="49" xfId="0" applyNumberFormat="1" applyFont="1" applyFill="1" applyBorder="1"/>
    <xf numFmtId="0" fontId="63" fillId="30" borderId="49" xfId="0" applyFont="1" applyFill="1" applyBorder="1"/>
    <xf numFmtId="2" fontId="63" fillId="30" borderId="50" xfId="0" applyNumberFormat="1" applyFont="1" applyFill="1" applyBorder="1"/>
    <xf numFmtId="2" fontId="63" fillId="30" borderId="51" xfId="0" applyNumberFormat="1" applyFont="1" applyFill="1" applyBorder="1"/>
    <xf numFmtId="2" fontId="63" fillId="30" borderId="44" xfId="0" applyNumberFormat="1" applyFont="1" applyFill="1" applyBorder="1"/>
    <xf numFmtId="164" fontId="63" fillId="30" borderId="44" xfId="0" applyNumberFormat="1" applyFont="1" applyFill="1" applyBorder="1"/>
    <xf numFmtId="164" fontId="63" fillId="30" borderId="52" xfId="0" applyNumberFormat="1" applyFont="1" applyFill="1" applyBorder="1"/>
    <xf numFmtId="0" fontId="63" fillId="30" borderId="51" xfId="0" applyFont="1" applyFill="1" applyBorder="1"/>
    <xf numFmtId="0" fontId="63" fillId="30" borderId="44" xfId="0" applyFont="1" applyFill="1" applyBorder="1"/>
    <xf numFmtId="0" fontId="63" fillId="30" borderId="52" xfId="0" applyFont="1" applyFill="1" applyBorder="1"/>
    <xf numFmtId="0" fontId="52" fillId="41" borderId="57" xfId="0" applyFont="1" applyFill="1" applyBorder="1"/>
    <xf numFmtId="0" fontId="59" fillId="0" borderId="0" xfId="0" applyFont="1"/>
    <xf numFmtId="0" fontId="2" fillId="3" borderId="44" xfId="0" applyFont="1" applyFill="1" applyBorder="1" applyAlignment="1">
      <alignment horizontal="center"/>
    </xf>
    <xf numFmtId="0" fontId="2" fillId="6" borderId="44" xfId="0" applyFont="1" applyFill="1" applyBorder="1" applyAlignment="1">
      <alignment horizontal="center"/>
    </xf>
    <xf numFmtId="0" fontId="18" fillId="0" borderId="43" xfId="0" applyFont="1" applyBorder="1" applyAlignment="1">
      <alignment horizontal="right" wrapText="1"/>
    </xf>
    <xf numFmtId="0" fontId="18" fillId="0" borderId="14" xfId="0" applyFont="1" applyBorder="1" applyAlignment="1">
      <alignment horizontal="right"/>
    </xf>
    <xf numFmtId="0" fontId="18" fillId="0" borderId="43" xfId="0" applyFont="1" applyBorder="1" applyAlignment="1">
      <alignment horizontal="right"/>
    </xf>
    <xf numFmtId="0" fontId="1" fillId="2" borderId="32" xfId="0" applyFont="1" applyFill="1" applyBorder="1"/>
    <xf numFmtId="0" fontId="1" fillId="2" borderId="44" xfId="0" applyFont="1" applyFill="1" applyBorder="1"/>
    <xf numFmtId="0" fontId="1" fillId="2" borderId="42" xfId="0" applyFont="1" applyFill="1" applyBorder="1"/>
    <xf numFmtId="0" fontId="2" fillId="2" borderId="42" xfId="0" applyFont="1" applyFill="1" applyBorder="1"/>
    <xf numFmtId="0" fontId="2" fillId="2" borderId="33" xfId="0" applyFont="1" applyFill="1" applyBorder="1"/>
    <xf numFmtId="0" fontId="2" fillId="2" borderId="43" xfId="0" applyFont="1" applyFill="1" applyBorder="1" applyAlignment="1">
      <alignment horizontal="left"/>
    </xf>
    <xf numFmtId="0" fontId="5" fillId="2" borderId="43" xfId="0" applyFont="1" applyFill="1" applyBorder="1" applyAlignment="1">
      <alignment horizontal="left"/>
    </xf>
    <xf numFmtId="0" fontId="2" fillId="2" borderId="44" xfId="0" applyFont="1" applyFill="1" applyBorder="1" applyAlignment="1">
      <alignment horizontal="left" wrapText="1"/>
    </xf>
    <xf numFmtId="0" fontId="2" fillId="2" borderId="14" xfId="0" applyFont="1" applyFill="1" applyBorder="1" applyAlignment="1">
      <alignment horizontal="left" wrapText="1"/>
    </xf>
    <xf numFmtId="0" fontId="1" fillId="2" borderId="43" xfId="0" applyFont="1" applyFill="1" applyBorder="1"/>
    <xf numFmtId="0" fontId="1" fillId="2" borderId="14" xfId="0" applyFont="1" applyFill="1" applyBorder="1"/>
    <xf numFmtId="0" fontId="2" fillId="2" borderId="5" xfId="0" applyFont="1" applyFill="1" applyBorder="1"/>
    <xf numFmtId="0" fontId="2" fillId="2" borderId="22" xfId="0" applyFont="1" applyFill="1" applyBorder="1"/>
    <xf numFmtId="0" fontId="2" fillId="2" borderId="6" xfId="0" applyFont="1" applyFill="1" applyBorder="1"/>
    <xf numFmtId="0" fontId="2" fillId="3" borderId="41" xfId="0" applyFont="1" applyFill="1" applyBorder="1" applyAlignment="1">
      <alignment horizontal="center"/>
    </xf>
    <xf numFmtId="0" fontId="2" fillId="3" borderId="41" xfId="0" applyFont="1" applyFill="1" applyBorder="1"/>
    <xf numFmtId="14" fontId="2" fillId="3" borderId="41" xfId="0" applyNumberFormat="1" applyFont="1" applyFill="1" applyBorder="1"/>
    <xf numFmtId="0" fontId="7" fillId="0" borderId="32" xfId="0" applyFont="1" applyBorder="1"/>
    <xf numFmtId="0" fontId="2" fillId="0" borderId="33" xfId="0" applyFont="1" applyBorder="1"/>
    <xf numFmtId="0" fontId="1" fillId="0" borderId="43" xfId="0" applyFont="1" applyBorder="1"/>
    <xf numFmtId="0" fontId="2" fillId="0" borderId="5" xfId="0" applyFont="1" applyBorder="1" applyAlignment="1">
      <alignment horizontal="center" vertical="center"/>
    </xf>
    <xf numFmtId="0" fontId="2" fillId="3" borderId="43" xfId="0" applyFont="1" applyFill="1" applyBorder="1" applyAlignment="1">
      <alignment horizontal="center"/>
    </xf>
    <xf numFmtId="0" fontId="2" fillId="3" borderId="14" xfId="0" applyFont="1" applyFill="1" applyBorder="1" applyAlignment="1">
      <alignment horizontal="center"/>
    </xf>
    <xf numFmtId="0" fontId="2" fillId="3" borderId="5" xfId="0" applyFont="1" applyFill="1" applyBorder="1"/>
    <xf numFmtId="14" fontId="2" fillId="3" borderId="43" xfId="0" applyNumberFormat="1" applyFont="1" applyFill="1" applyBorder="1"/>
    <xf numFmtId="0" fontId="9" fillId="3" borderId="4" xfId="0" applyFont="1" applyFill="1" applyBorder="1"/>
    <xf numFmtId="0" fontId="9" fillId="10" borderId="7" xfId="0" applyFont="1" applyFill="1" applyBorder="1" applyAlignment="1">
      <alignment horizontal="center"/>
    </xf>
    <xf numFmtId="0" fontId="1" fillId="6" borderId="44" xfId="0" applyFont="1" applyFill="1" applyBorder="1" applyAlignment="1">
      <alignment horizontal="center"/>
    </xf>
    <xf numFmtId="0" fontId="1" fillId="6" borderId="44" xfId="0" applyFont="1" applyFill="1" applyBorder="1"/>
    <xf numFmtId="0" fontId="58" fillId="6" borderId="44" xfId="0" applyFont="1" applyFill="1" applyBorder="1"/>
    <xf numFmtId="0" fontId="2" fillId="3" borderId="43" xfId="0" applyFont="1" applyFill="1" applyBorder="1" applyAlignment="1">
      <alignment wrapText="1"/>
    </xf>
    <xf numFmtId="0" fontId="2" fillId="3" borderId="14" xfId="0" applyFont="1" applyFill="1" applyBorder="1" applyAlignment="1">
      <alignment wrapText="1"/>
    </xf>
    <xf numFmtId="0" fontId="2" fillId="3" borderId="5" xfId="0" applyFont="1" applyFill="1" applyBorder="1" applyAlignment="1">
      <alignment wrapText="1"/>
    </xf>
    <xf numFmtId="0" fontId="2" fillId="3" borderId="6" xfId="0" applyFont="1" applyFill="1" applyBorder="1" applyAlignment="1">
      <alignment wrapText="1"/>
    </xf>
    <xf numFmtId="0" fontId="2" fillId="3" borderId="6" xfId="0" applyFont="1" applyFill="1" applyBorder="1"/>
    <xf numFmtId="0" fontId="18" fillId="0" borderId="43" xfId="0" applyFont="1" applyBorder="1"/>
    <xf numFmtId="0" fontId="2" fillId="0" borderId="14" xfId="0" applyFont="1" applyBorder="1" applyAlignment="1">
      <alignment wrapText="1"/>
    </xf>
    <xf numFmtId="0" fontId="2" fillId="26" borderId="14" xfId="0" applyFont="1" applyFill="1" applyBorder="1" applyAlignment="1">
      <alignment wrapText="1"/>
    </xf>
    <xf numFmtId="0" fontId="2" fillId="3" borderId="32" xfId="0" applyFont="1" applyFill="1" applyBorder="1"/>
    <xf numFmtId="0" fontId="2" fillId="3" borderId="33" xfId="0" applyFont="1" applyFill="1" applyBorder="1"/>
    <xf numFmtId="49" fontId="2" fillId="3" borderId="44" xfId="0" applyNumberFormat="1" applyFont="1" applyFill="1" applyBorder="1"/>
    <xf numFmtId="0" fontId="18" fillId="0" borderId="43" xfId="0" applyFont="1" applyBorder="1" applyAlignment="1">
      <alignment horizontal="left"/>
    </xf>
    <xf numFmtId="1" fontId="20" fillId="0" borderId="43" xfId="0" applyNumberFormat="1" applyFont="1" applyBorder="1" applyAlignment="1">
      <alignment wrapText="1"/>
    </xf>
    <xf numFmtId="0" fontId="18" fillId="0" borderId="43" xfId="0" applyFont="1" applyBorder="1" applyAlignment="1">
      <alignment wrapText="1"/>
    </xf>
    <xf numFmtId="1" fontId="21" fillId="0" borderId="42" xfId="0" applyNumberFormat="1" applyFont="1" applyBorder="1"/>
    <xf numFmtId="1" fontId="25" fillId="0" borderId="42" xfId="0" applyNumberFormat="1" applyFont="1" applyBorder="1"/>
    <xf numFmtId="1" fontId="20" fillId="0" borderId="42" xfId="0" applyNumberFormat="1" applyFont="1" applyBorder="1"/>
    <xf numFmtId="0" fontId="19" fillId="0" borderId="43" xfId="0" applyFont="1" applyBorder="1" applyAlignment="1">
      <alignment horizontal="right"/>
    </xf>
    <xf numFmtId="0" fontId="19" fillId="0" borderId="43" xfId="0" applyFont="1" applyBorder="1"/>
    <xf numFmtId="0" fontId="22" fillId="0" borderId="21" xfId="0" applyFont="1" applyBorder="1" applyAlignment="1">
      <alignment horizontal="left" vertical="center" wrapText="1"/>
    </xf>
    <xf numFmtId="0" fontId="15" fillId="2" borderId="44" xfId="0" applyFont="1" applyFill="1" applyBorder="1"/>
    <xf numFmtId="0" fontId="18" fillId="3" borderId="32" xfId="0" applyFont="1" applyFill="1" applyBorder="1"/>
    <xf numFmtId="164" fontId="18" fillId="3" borderId="5" xfId="0" applyNumberFormat="1" applyFont="1" applyFill="1" applyBorder="1"/>
    <xf numFmtId="2" fontId="15" fillId="2" borderId="44" xfId="0" applyNumberFormat="1" applyFont="1" applyFill="1" applyBorder="1"/>
    <xf numFmtId="0" fontId="18" fillId="3" borderId="43" xfId="0" applyFont="1" applyFill="1" applyBorder="1"/>
    <xf numFmtId="0" fontId="52" fillId="0" borderId="22" xfId="0" applyFont="1" applyBorder="1"/>
    <xf numFmtId="0" fontId="2" fillId="0" borderId="6" xfId="0" applyFont="1" applyBorder="1"/>
    <xf numFmtId="0" fontId="9" fillId="29" borderId="44" xfId="0" applyFont="1" applyFill="1" applyBorder="1"/>
    <xf numFmtId="0" fontId="25" fillId="3" borderId="44" xfId="0" applyFont="1" applyFill="1" applyBorder="1"/>
    <xf numFmtId="0" fontId="9" fillId="3" borderId="44" xfId="0" applyFont="1" applyFill="1" applyBorder="1"/>
    <xf numFmtId="0" fontId="2" fillId="0" borderId="43" xfId="0" applyFont="1" applyBorder="1" applyAlignment="1">
      <alignment wrapText="1"/>
    </xf>
    <xf numFmtId="0" fontId="27" fillId="0" borderId="43" xfId="0" applyFont="1" applyBorder="1"/>
    <xf numFmtId="0" fontId="25" fillId="0" borderId="5" xfId="0" applyFont="1" applyBorder="1"/>
    <xf numFmtId="0" fontId="9" fillId="6" borderId="44" xfId="0" applyFont="1" applyFill="1" applyBorder="1"/>
    <xf numFmtId="0" fontId="18" fillId="0" borderId="42" xfId="0" applyFont="1" applyBorder="1" applyAlignment="1">
      <alignment horizontal="center"/>
    </xf>
    <xf numFmtId="0" fontId="18" fillId="0" borderId="5" xfId="0" applyFont="1" applyBorder="1" applyAlignment="1">
      <alignment wrapText="1"/>
    </xf>
    <xf numFmtId="0" fontId="18" fillId="0" borderId="22" xfId="0" applyFont="1" applyBorder="1" applyAlignment="1">
      <alignment wrapText="1"/>
    </xf>
    <xf numFmtId="0" fontId="18" fillId="0" borderId="6" xfId="0" applyFont="1" applyBorder="1" applyAlignment="1">
      <alignment wrapText="1"/>
    </xf>
    <xf numFmtId="0" fontId="9" fillId="3" borderId="43" xfId="0" applyFont="1" applyFill="1" applyBorder="1"/>
    <xf numFmtId="0" fontId="2" fillId="0" borderId="41" xfId="0" applyFont="1" applyBorder="1"/>
    <xf numFmtId="11" fontId="2" fillId="0" borderId="41" xfId="0" applyNumberFormat="1" applyFont="1" applyBorder="1"/>
    <xf numFmtId="0" fontId="10" fillId="0" borderId="4" xfId="0" applyFont="1" applyBorder="1"/>
    <xf numFmtId="0" fontId="49" fillId="3" borderId="32" xfId="1" applyFill="1" applyBorder="1"/>
    <xf numFmtId="0" fontId="49" fillId="3" borderId="43" xfId="1" applyFill="1" applyBorder="1"/>
    <xf numFmtId="0" fontId="1" fillId="0" borderId="34" xfId="0" applyFont="1" applyBorder="1"/>
    <xf numFmtId="0" fontId="1" fillId="0" borderId="35" xfId="0" applyFont="1" applyBorder="1" applyAlignment="1">
      <alignment wrapText="1"/>
    </xf>
    <xf numFmtId="0" fontId="2" fillId="0" borderId="35" xfId="0" applyFont="1" applyBorder="1" applyAlignment="1">
      <alignment horizontal="right"/>
    </xf>
    <xf numFmtId="0" fontId="17" fillId="0" borderId="43" xfId="0" applyFont="1" applyBorder="1" applyAlignment="1">
      <alignment horizontal="center"/>
    </xf>
    <xf numFmtId="0" fontId="17" fillId="0" borderId="14" xfId="0" applyFont="1" applyBorder="1" applyAlignment="1">
      <alignment horizontal="center"/>
    </xf>
    <xf numFmtId="0" fontId="1" fillId="0" borderId="43" xfId="0" applyFont="1" applyBorder="1" applyAlignment="1">
      <alignment vertical="top" wrapText="1"/>
    </xf>
    <xf numFmtId="0" fontId="1" fillId="0" borderId="14" xfId="0" applyFont="1" applyBorder="1" applyAlignment="1">
      <alignment vertical="top" wrapText="1"/>
    </xf>
    <xf numFmtId="0" fontId="2" fillId="0" borderId="5" xfId="0" applyFont="1" applyBorder="1"/>
    <xf numFmtId="164" fontId="2" fillId="0" borderId="41" xfId="0" applyNumberFormat="1" applyFont="1" applyBorder="1"/>
    <xf numFmtId="0" fontId="6" fillId="3" borderId="42" xfId="0" applyFont="1" applyFill="1" applyBorder="1"/>
    <xf numFmtId="0" fontId="6" fillId="3" borderId="44" xfId="0" applyFont="1" applyFill="1" applyBorder="1"/>
    <xf numFmtId="0" fontId="2" fillId="0" borderId="41" xfId="0" applyFont="1" applyBorder="1" applyAlignment="1">
      <alignment vertical="center"/>
    </xf>
    <xf numFmtId="0" fontId="2" fillId="0" borderId="32" xfId="0" applyFont="1" applyBorder="1" applyAlignment="1">
      <alignment vertical="center"/>
    </xf>
    <xf numFmtId="0" fontId="2" fillId="0" borderId="42" xfId="0" applyFont="1" applyBorder="1" applyAlignment="1">
      <alignment vertical="center"/>
    </xf>
    <xf numFmtId="0" fontId="2" fillId="0" borderId="33" xfId="0" applyFont="1" applyBorder="1" applyAlignment="1">
      <alignment vertical="center"/>
    </xf>
    <xf numFmtId="0" fontId="2" fillId="0" borderId="15" xfId="0" applyFont="1" applyBorder="1" applyAlignment="1">
      <alignment vertical="center"/>
    </xf>
    <xf numFmtId="0" fontId="2" fillId="0" borderId="21" xfId="0" applyFont="1" applyBorder="1" applyAlignment="1">
      <alignment vertical="center"/>
    </xf>
    <xf numFmtId="0" fontId="2" fillId="0" borderId="34" xfId="0" applyFont="1" applyBorder="1" applyAlignment="1">
      <alignment horizontal="center" vertical="center"/>
    </xf>
    <xf numFmtId="0" fontId="2" fillId="0" borderId="35" xfId="0" applyFont="1" applyBorder="1" applyAlignment="1">
      <alignment vertical="center"/>
    </xf>
    <xf numFmtId="0" fontId="2" fillId="0" borderId="43" xfId="0" applyFont="1" applyBorder="1" applyAlignment="1">
      <alignment vertical="center"/>
    </xf>
    <xf numFmtId="0" fontId="2" fillId="0" borderId="14" xfId="0" applyFont="1" applyBorder="1" applyAlignment="1">
      <alignment vertical="center"/>
    </xf>
    <xf numFmtId="11" fontId="2" fillId="0" borderId="41" xfId="0" applyNumberFormat="1" applyFont="1" applyBorder="1" applyAlignment="1">
      <alignment vertical="center"/>
    </xf>
    <xf numFmtId="0" fontId="2" fillId="0" borderId="41" xfId="0" applyFont="1" applyBorder="1" applyAlignment="1">
      <alignment horizontal="center"/>
    </xf>
    <xf numFmtId="0" fontId="2" fillId="0" borderId="35" xfId="0" applyFont="1" applyBorder="1"/>
    <xf numFmtId="11" fontId="2" fillId="0" borderId="22" xfId="0" applyNumberFormat="1" applyFont="1" applyBorder="1"/>
    <xf numFmtId="0" fontId="2" fillId="0" borderId="7"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right" vertical="center"/>
    </xf>
    <xf numFmtId="0" fontId="1" fillId="2" borderId="44" xfId="0" applyFont="1" applyFill="1" applyBorder="1" applyAlignment="1">
      <alignment horizontal="center"/>
    </xf>
    <xf numFmtId="0" fontId="2" fillId="2" borderId="44" xfId="0" applyFont="1" applyFill="1" applyBorder="1" applyAlignment="1">
      <alignment horizontal="right"/>
    </xf>
    <xf numFmtId="11" fontId="2" fillId="2" borderId="44" xfId="0" applyNumberFormat="1" applyFont="1" applyFill="1" applyBorder="1"/>
    <xf numFmtId="167" fontId="2" fillId="2" borderId="44" xfId="0" applyNumberFormat="1" applyFont="1" applyFill="1" applyBorder="1"/>
    <xf numFmtId="0" fontId="1" fillId="2" borderId="44" xfId="0" applyFont="1" applyFill="1" applyBorder="1" applyAlignment="1">
      <alignment horizontal="right"/>
    </xf>
    <xf numFmtId="0" fontId="1" fillId="0" borderId="34" xfId="0" applyFont="1" applyBorder="1" applyAlignment="1">
      <alignment wrapText="1"/>
    </xf>
    <xf numFmtId="0" fontId="2" fillId="0" borderId="34" xfId="0" applyFont="1" applyBorder="1" applyAlignment="1">
      <alignment horizontal="right"/>
    </xf>
    <xf numFmtId="0" fontId="17" fillId="0" borderId="32" xfId="0" applyFont="1" applyBorder="1" applyAlignment="1">
      <alignment horizontal="center"/>
    </xf>
    <xf numFmtId="0" fontId="17" fillId="0" borderId="42" xfId="0" applyFont="1" applyBorder="1" applyAlignment="1">
      <alignment horizontal="center"/>
    </xf>
    <xf numFmtId="0" fontId="10" fillId="3" borderId="43" xfId="0" applyFont="1" applyFill="1" applyBorder="1"/>
    <xf numFmtId="170" fontId="2" fillId="3" borderId="44" xfId="0" applyNumberFormat="1" applyFont="1" applyFill="1" applyBorder="1"/>
    <xf numFmtId="0" fontId="9" fillId="3" borderId="32" xfId="0" applyFont="1" applyFill="1" applyBorder="1"/>
    <xf numFmtId="11" fontId="9" fillId="4" borderId="21" xfId="0" applyNumberFormat="1" applyFont="1" applyFill="1" applyBorder="1"/>
    <xf numFmtId="0" fontId="4" fillId="3" borderId="43" xfId="0" applyFont="1" applyFill="1" applyBorder="1"/>
    <xf numFmtId="0" fontId="2" fillId="2" borderId="32" xfId="0" applyFont="1" applyFill="1" applyBorder="1"/>
    <xf numFmtId="0" fontId="31" fillId="2" borderId="44" xfId="0" applyFont="1" applyFill="1" applyBorder="1" applyAlignment="1">
      <alignment horizontal="left"/>
    </xf>
    <xf numFmtId="0" fontId="1" fillId="2" borderId="44" xfId="0" applyFont="1" applyFill="1" applyBorder="1" applyAlignment="1">
      <alignment horizontal="left"/>
    </xf>
    <xf numFmtId="0" fontId="1" fillId="2" borderId="14" xfId="0" applyFont="1" applyFill="1" applyBorder="1" applyAlignment="1">
      <alignment horizontal="left"/>
    </xf>
    <xf numFmtId="0" fontId="1" fillId="3" borderId="44" xfId="0" quotePrefix="1" applyFont="1" applyFill="1" applyBorder="1"/>
    <xf numFmtId="0" fontId="1" fillId="3" borderId="44" xfId="0" applyFont="1" applyFill="1" applyBorder="1"/>
    <xf numFmtId="0" fontId="2" fillId="2" borderId="5" xfId="0" applyFont="1" applyFill="1" applyBorder="1" applyAlignment="1">
      <alignment horizontal="left"/>
    </xf>
    <xf numFmtId="0" fontId="2" fillId="2" borderId="22" xfId="0" applyFont="1" applyFill="1" applyBorder="1" applyAlignment="1">
      <alignment horizontal="left"/>
    </xf>
    <xf numFmtId="0" fontId="2" fillId="2" borderId="6" xfId="0" applyFont="1" applyFill="1" applyBorder="1" applyAlignment="1">
      <alignment horizontal="left"/>
    </xf>
    <xf numFmtId="0" fontId="2" fillId="2" borderId="14" xfId="0" applyFont="1" applyFill="1" applyBorder="1" applyAlignment="1">
      <alignment horizontal="left"/>
    </xf>
    <xf numFmtId="0" fontId="2" fillId="2" borderId="32" xfId="0" applyFont="1" applyFill="1" applyBorder="1" applyAlignment="1">
      <alignment horizontal="left"/>
    </xf>
    <xf numFmtId="0" fontId="2" fillId="2" borderId="42" xfId="0" applyFont="1" applyFill="1" applyBorder="1" applyAlignment="1">
      <alignment horizontal="left"/>
    </xf>
    <xf numFmtId="0" fontId="2" fillId="2" borderId="33" xfId="0" applyFont="1" applyFill="1" applyBorder="1" applyAlignment="1">
      <alignment horizontal="left"/>
    </xf>
    <xf numFmtId="11" fontId="2" fillId="20" borderId="22" xfId="0" applyNumberFormat="1" applyFont="1" applyFill="1" applyBorder="1"/>
    <xf numFmtId="166" fontId="2" fillId="20" borderId="42" xfId="0" applyNumberFormat="1" applyFont="1" applyFill="1" applyBorder="1"/>
    <xf numFmtId="0" fontId="2" fillId="0" borderId="32" xfId="0" applyFont="1" applyBorder="1" applyAlignment="1">
      <alignment horizontal="left"/>
    </xf>
    <xf numFmtId="0" fontId="2" fillId="0" borderId="42" xfId="0" applyFont="1" applyBorder="1" applyAlignment="1">
      <alignment horizontal="left"/>
    </xf>
    <xf numFmtId="0" fontId="2" fillId="0" borderId="33" xfId="0" applyFont="1" applyBorder="1" applyAlignment="1">
      <alignment horizontal="left"/>
    </xf>
    <xf numFmtId="0" fontId="10" fillId="3" borderId="44" xfId="0" applyFont="1" applyFill="1" applyBorder="1"/>
    <xf numFmtId="0" fontId="18" fillId="3" borderId="44" xfId="0" quotePrefix="1" applyFont="1" applyFill="1" applyBorder="1"/>
    <xf numFmtId="0" fontId="20" fillId="0" borderId="43" xfId="0" applyFont="1" applyBorder="1"/>
    <xf numFmtId="0" fontId="19" fillId="0" borderId="43" xfId="0" applyFont="1" applyBorder="1" applyAlignment="1">
      <alignment horizontal="left"/>
    </xf>
    <xf numFmtId="0" fontId="2" fillId="0" borderId="32" xfId="0" applyFont="1" applyBorder="1" applyAlignment="1">
      <alignment horizontal="center"/>
    </xf>
    <xf numFmtId="0" fontId="1" fillId="0" borderId="42" xfId="0" applyFont="1" applyBorder="1"/>
    <xf numFmtId="0" fontId="1" fillId="0" borderId="32" xfId="0" applyFont="1" applyBorder="1" applyAlignment="1">
      <alignment horizontal="left"/>
    </xf>
    <xf numFmtId="0" fontId="1" fillId="0" borderId="5" xfId="0" applyFont="1" applyBorder="1"/>
    <xf numFmtId="0" fontId="1" fillId="0" borderId="7" xfId="0" applyFont="1" applyBorder="1"/>
    <xf numFmtId="0" fontId="1" fillId="0" borderId="5" xfId="0" applyFont="1" applyBorder="1" applyAlignment="1">
      <alignment horizontal="left"/>
    </xf>
    <xf numFmtId="0" fontId="2" fillId="0" borderId="6" xfId="0" applyFont="1" applyBorder="1" applyAlignment="1">
      <alignment horizontal="left"/>
    </xf>
    <xf numFmtId="0" fontId="1" fillId="0" borderId="22" xfId="0" applyFont="1" applyBorder="1"/>
    <xf numFmtId="0" fontId="1" fillId="0" borderId="32" xfId="0" applyFont="1" applyBorder="1"/>
    <xf numFmtId="0" fontId="2" fillId="0" borderId="22" xfId="0" applyFont="1" applyBorder="1" applyAlignment="1">
      <alignment horizontal="left"/>
    </xf>
    <xf numFmtId="0" fontId="4" fillId="3" borderId="44" xfId="0" applyFont="1" applyFill="1" applyBorder="1" applyAlignment="1">
      <alignment vertical="center" wrapText="1"/>
    </xf>
    <xf numFmtId="14" fontId="2" fillId="3" borderId="44" xfId="0" applyNumberFormat="1" applyFont="1" applyFill="1" applyBorder="1"/>
    <xf numFmtId="11" fontId="1" fillId="0" borderId="15" xfId="0" applyNumberFormat="1" applyFont="1" applyBorder="1" applyAlignment="1">
      <alignment horizontal="center"/>
    </xf>
    <xf numFmtId="11" fontId="2" fillId="3" borderId="44" xfId="0" applyNumberFormat="1" applyFont="1" applyFill="1" applyBorder="1"/>
    <xf numFmtId="164" fontId="2" fillId="3" borderId="32" xfId="0" applyNumberFormat="1" applyFont="1" applyFill="1" applyBorder="1"/>
    <xf numFmtId="164" fontId="2" fillId="3" borderId="44" xfId="0" applyNumberFormat="1" applyFont="1" applyFill="1" applyBorder="1"/>
    <xf numFmtId="11" fontId="2" fillId="3" borderId="44" xfId="0" applyNumberFormat="1" applyFont="1" applyFill="1" applyBorder="1" applyAlignment="1">
      <alignment horizontal="center"/>
    </xf>
    <xf numFmtId="1" fontId="2" fillId="3" borderId="44" xfId="0" applyNumberFormat="1" applyFont="1" applyFill="1" applyBorder="1"/>
    <xf numFmtId="0" fontId="4" fillId="0" borderId="21" xfId="0" applyFont="1" applyBorder="1" applyAlignment="1">
      <alignment horizontal="center" wrapText="1"/>
    </xf>
    <xf numFmtId="0" fontId="4" fillId="0" borderId="34" xfId="0" applyFont="1" applyBorder="1" applyAlignment="1">
      <alignment horizontal="center" wrapText="1"/>
    </xf>
    <xf numFmtId="0" fontId="4" fillId="0" borderId="35" xfId="0" applyFont="1" applyBorder="1" applyAlignment="1">
      <alignment horizontal="center" wrapText="1"/>
    </xf>
    <xf numFmtId="0" fontId="4" fillId="0" borderId="43" xfId="0" applyFont="1" applyBorder="1" applyAlignment="1">
      <alignment horizontal="center" wrapText="1"/>
    </xf>
    <xf numFmtId="0" fontId="4" fillId="0" borderId="14" xfId="0" applyFont="1" applyBorder="1" applyAlignment="1">
      <alignment horizontal="center" wrapText="1"/>
    </xf>
    <xf numFmtId="0" fontId="2" fillId="3" borderId="44" xfId="0" applyFont="1" applyFill="1" applyBorder="1" applyAlignment="1">
      <alignment horizontal="left"/>
    </xf>
    <xf numFmtId="1" fontId="2" fillId="3" borderId="5" xfId="0" applyNumberFormat="1" applyFont="1" applyFill="1" applyBorder="1"/>
    <xf numFmtId="11" fontId="2" fillId="0" borderId="7" xfId="0" applyNumberFormat="1" applyFont="1" applyBorder="1" applyAlignment="1">
      <alignment horizontal="center"/>
    </xf>
    <xf numFmtId="11" fontId="2" fillId="0" borderId="6" xfId="0" applyNumberFormat="1" applyFont="1" applyBorder="1" applyAlignment="1">
      <alignment horizontal="center"/>
    </xf>
    <xf numFmtId="11" fontId="2" fillId="3" borderId="14" xfId="0" applyNumberFormat="1" applyFont="1" applyFill="1" applyBorder="1" applyAlignment="1">
      <alignment horizontal="center"/>
    </xf>
    <xf numFmtId="0" fontId="1" fillId="0" borderId="6" xfId="0" applyFont="1" applyBorder="1"/>
    <xf numFmtId="0" fontId="32" fillId="3" borderId="44" xfId="0" applyFont="1" applyFill="1" applyBorder="1"/>
    <xf numFmtId="1" fontId="2" fillId="4" borderId="32" xfId="0" applyNumberFormat="1" applyFont="1" applyFill="1" applyBorder="1"/>
    <xf numFmtId="0" fontId="2" fillId="2" borderId="44" xfId="0" applyFont="1" applyFill="1" applyBorder="1" applyAlignment="1">
      <alignment wrapText="1"/>
    </xf>
    <xf numFmtId="0" fontId="4" fillId="2" borderId="44" xfId="0" applyFont="1" applyFill="1" applyBorder="1"/>
    <xf numFmtId="0" fontId="4" fillId="2" borderId="44" xfId="0" applyFont="1" applyFill="1" applyBorder="1" applyAlignment="1">
      <alignment wrapText="1"/>
    </xf>
    <xf numFmtId="0" fontId="10" fillId="2" borderId="44" xfId="0" applyFont="1" applyFill="1" applyBorder="1"/>
    <xf numFmtId="11" fontId="1" fillId="6" borderId="44" xfId="0" applyNumberFormat="1" applyFont="1" applyFill="1" applyBorder="1" applyAlignment="1">
      <alignment horizontal="center"/>
    </xf>
    <xf numFmtId="0" fontId="9" fillId="0" borderId="0" xfId="0" applyFont="1" applyAlignment="1">
      <alignment horizontal="left"/>
    </xf>
    <xf numFmtId="0" fontId="1" fillId="0" borderId="34" xfId="0" applyFont="1" applyBorder="1" applyAlignment="1">
      <alignment horizontal="left"/>
    </xf>
    <xf numFmtId="11" fontId="1" fillId="0" borderId="34" xfId="0" applyNumberFormat="1" applyFont="1" applyBorder="1" applyAlignment="1">
      <alignment horizontal="center" vertical="center"/>
    </xf>
    <xf numFmtId="11" fontId="2" fillId="0" borderId="14" xfId="0" applyNumberFormat="1" applyFont="1" applyBorder="1" applyAlignment="1">
      <alignment horizontal="center"/>
    </xf>
    <xf numFmtId="0" fontId="2" fillId="0" borderId="33" xfId="0" applyFont="1" applyBorder="1" applyAlignment="1">
      <alignment vertical="top" wrapText="1"/>
    </xf>
    <xf numFmtId="0" fontId="2" fillId="0" borderId="35" xfId="0" applyFont="1" applyBorder="1" applyAlignment="1">
      <alignment wrapText="1"/>
    </xf>
    <xf numFmtId="0" fontId="2" fillId="0" borderId="35" xfId="0" applyFont="1" applyBorder="1" applyAlignment="1">
      <alignment horizontal="left" vertical="top" wrapText="1"/>
    </xf>
    <xf numFmtId="11" fontId="2" fillId="0" borderId="14" xfId="0" applyNumberFormat="1" applyFont="1" applyBorder="1"/>
    <xf numFmtId="0" fontId="2" fillId="6" borderId="5" xfId="0" applyFont="1" applyFill="1" applyBorder="1" applyAlignment="1">
      <alignment horizontal="center" vertical="center"/>
    </xf>
    <xf numFmtId="11" fontId="1" fillId="6" borderId="44" xfId="0" applyNumberFormat="1" applyFont="1" applyFill="1" applyBorder="1" applyAlignment="1">
      <alignment horizontal="center" wrapText="1"/>
    </xf>
    <xf numFmtId="0" fontId="9" fillId="0" borderId="0" xfId="0" applyFont="1" applyAlignment="1">
      <alignment horizontal="left" wrapText="1"/>
    </xf>
    <xf numFmtId="0" fontId="2" fillId="6" borderId="44" xfId="0" applyFont="1" applyFill="1" applyBorder="1" applyAlignment="1">
      <alignment wrapText="1"/>
    </xf>
    <xf numFmtId="11" fontId="2" fillId="6" borderId="44" xfId="0" applyNumberFormat="1" applyFont="1" applyFill="1" applyBorder="1"/>
    <xf numFmtId="164" fontId="2" fillId="6" borderId="44" xfId="0" applyNumberFormat="1" applyFont="1" applyFill="1" applyBorder="1"/>
    <xf numFmtId="11" fontId="1" fillId="0" borderId="32" xfId="0" applyNumberFormat="1" applyFont="1" applyBorder="1" applyAlignment="1">
      <alignment horizontal="center"/>
    </xf>
    <xf numFmtId="0" fontId="4" fillId="0" borderId="43" xfId="0" applyFont="1" applyBorder="1"/>
    <xf numFmtId="164" fontId="2" fillId="3" borderId="43" xfId="0" applyNumberFormat="1" applyFont="1" applyFill="1" applyBorder="1"/>
    <xf numFmtId="164" fontId="2" fillId="0" borderId="43" xfId="0" applyNumberFormat="1" applyFont="1" applyBorder="1"/>
    <xf numFmtId="1" fontId="2" fillId="0" borderId="43" xfId="0" applyNumberFormat="1" applyFont="1" applyBorder="1"/>
    <xf numFmtId="1" fontId="2" fillId="0" borderId="21" xfId="0" applyNumberFormat="1" applyFont="1" applyBorder="1"/>
    <xf numFmtId="0" fontId="49" fillId="3" borderId="32" xfId="1" applyFill="1" applyBorder="1" applyAlignment="1">
      <alignment vertical="top"/>
    </xf>
    <xf numFmtId="0" fontId="9" fillId="3" borderId="42" xfId="0" applyFont="1" applyFill="1" applyBorder="1" applyAlignment="1">
      <alignment vertical="top" wrapText="1"/>
    </xf>
    <xf numFmtId="0" fontId="2" fillId="3" borderId="42" xfId="0" applyFont="1" applyFill="1" applyBorder="1" applyAlignment="1">
      <alignment vertical="top" wrapText="1"/>
    </xf>
    <xf numFmtId="0" fontId="2" fillId="3" borderId="33" xfId="0" applyFont="1" applyFill="1" applyBorder="1" applyAlignment="1">
      <alignment vertical="top" wrapText="1"/>
    </xf>
    <xf numFmtId="0" fontId="2" fillId="3" borderId="43" xfId="0" applyFont="1" applyFill="1" applyBorder="1" applyAlignment="1">
      <alignment vertical="top" wrapText="1"/>
    </xf>
    <xf numFmtId="0" fontId="2" fillId="3" borderId="44" xfId="0" applyFont="1" applyFill="1" applyBorder="1" applyAlignment="1">
      <alignment vertical="top" wrapText="1"/>
    </xf>
    <xf numFmtId="0" fontId="2" fillId="3" borderId="14" xfId="0" applyFont="1" applyFill="1" applyBorder="1" applyAlignment="1">
      <alignment vertical="top" wrapText="1"/>
    </xf>
    <xf numFmtId="0" fontId="2" fillId="3" borderId="5" xfId="0" applyFont="1" applyFill="1" applyBorder="1" applyAlignment="1">
      <alignment vertical="top" wrapText="1"/>
    </xf>
    <xf numFmtId="0" fontId="2" fillId="3" borderId="22" xfId="0" applyFont="1" applyFill="1" applyBorder="1" applyAlignment="1">
      <alignment vertical="top" wrapText="1"/>
    </xf>
    <xf numFmtId="0" fontId="2" fillId="3" borderId="6" xfId="0" applyFont="1" applyFill="1" applyBorder="1" applyAlignment="1">
      <alignment vertical="top" wrapText="1"/>
    </xf>
    <xf numFmtId="0" fontId="2" fillId="0" borderId="32" xfId="0" applyFont="1" applyBorder="1" applyAlignment="1">
      <alignment vertical="top"/>
    </xf>
    <xf numFmtId="0" fontId="2" fillId="0" borderId="42" xfId="0" applyFont="1" applyBorder="1" applyAlignment="1">
      <alignment vertical="top"/>
    </xf>
    <xf numFmtId="0" fontId="2" fillId="0" borderId="33" xfId="0" applyFont="1" applyBorder="1" applyAlignment="1">
      <alignment vertical="top"/>
    </xf>
    <xf numFmtId="0" fontId="2" fillId="0" borderId="43" xfId="0" applyFont="1" applyBorder="1" applyAlignment="1">
      <alignment vertical="top"/>
    </xf>
    <xf numFmtId="0" fontId="10" fillId="0" borderId="0" xfId="0" applyFont="1"/>
    <xf numFmtId="0" fontId="2" fillId="0" borderId="14" xfId="0" applyFont="1" applyBorder="1" applyAlignment="1">
      <alignment vertical="top"/>
    </xf>
    <xf numFmtId="0" fontId="2" fillId="0" borderId="22" xfId="0" applyFont="1" applyBorder="1" applyAlignment="1">
      <alignment vertical="top"/>
    </xf>
    <xf numFmtId="0" fontId="2" fillId="0" borderId="5" xfId="0" applyFont="1" applyBorder="1" applyAlignment="1">
      <alignment vertical="top"/>
    </xf>
    <xf numFmtId="0" fontId="2" fillId="0" borderId="6" xfId="0" applyFont="1" applyBorder="1" applyAlignment="1">
      <alignment vertical="top"/>
    </xf>
    <xf numFmtId="0" fontId="49" fillId="6" borderId="44" xfId="1" applyFill="1" applyBorder="1" applyAlignment="1">
      <alignment vertical="top"/>
    </xf>
    <xf numFmtId="0" fontId="35" fillId="2" borderId="44" xfId="0" applyFont="1" applyFill="1" applyBorder="1"/>
    <xf numFmtId="0" fontId="35" fillId="2" borderId="14" xfId="0" applyFont="1" applyFill="1" applyBorder="1"/>
    <xf numFmtId="0" fontId="23" fillId="2" borderId="44" xfId="0" applyFont="1" applyFill="1" applyBorder="1"/>
    <xf numFmtId="0" fontId="18" fillId="0" borderId="14" xfId="0" applyFont="1" applyBorder="1"/>
    <xf numFmtId="0" fontId="35" fillId="2" borderId="44" xfId="0" quotePrefix="1" applyFont="1" applyFill="1" applyBorder="1"/>
    <xf numFmtId="0" fontId="18" fillId="0" borderId="14" xfId="0" applyFont="1" applyBorder="1" applyAlignment="1">
      <alignment vertical="top"/>
    </xf>
    <xf numFmtId="0" fontId="39" fillId="0" borderId="43" xfId="0" applyFont="1" applyBorder="1" applyAlignment="1">
      <alignment horizontal="right" vertical="top"/>
    </xf>
    <xf numFmtId="0" fontId="39" fillId="0" borderId="14" xfId="0" applyFont="1" applyBorder="1" applyAlignment="1">
      <alignment vertical="top"/>
    </xf>
    <xf numFmtId="0" fontId="18" fillId="0" borderId="32" xfId="0" applyFont="1" applyBorder="1" applyAlignment="1">
      <alignment vertical="top"/>
    </xf>
    <xf numFmtId="0" fontId="18" fillId="0" borderId="42" xfId="0" applyFont="1" applyBorder="1" applyAlignment="1">
      <alignment vertical="top"/>
    </xf>
    <xf numFmtId="0" fontId="18" fillId="0" borderId="33" xfId="0" applyFont="1" applyBorder="1" applyAlignment="1">
      <alignment vertical="top"/>
    </xf>
    <xf numFmtId="0" fontId="18" fillId="0" borderId="43" xfId="0" applyFont="1" applyBorder="1" applyAlignment="1">
      <alignment vertical="top"/>
    </xf>
    <xf numFmtId="0" fontId="18" fillId="2" borderId="32" xfId="0" applyFont="1" applyFill="1" applyBorder="1" applyAlignment="1">
      <alignment vertical="top"/>
    </xf>
    <xf numFmtId="0" fontId="18" fillId="2" borderId="42" xfId="0" applyFont="1" applyFill="1" applyBorder="1" applyAlignment="1">
      <alignment vertical="top"/>
    </xf>
    <xf numFmtId="0" fontId="18" fillId="2" borderId="43" xfId="0" applyFont="1" applyFill="1" applyBorder="1" applyAlignment="1">
      <alignment vertical="top"/>
    </xf>
    <xf numFmtId="0" fontId="18" fillId="2" borderId="44" xfId="0" applyFont="1" applyFill="1" applyBorder="1" applyAlignment="1">
      <alignment vertical="top"/>
    </xf>
    <xf numFmtId="0" fontId="18" fillId="2" borderId="44" xfId="0" applyFont="1" applyFill="1" applyBorder="1"/>
    <xf numFmtId="0" fontId="18" fillId="2" borderId="44" xfId="0" quotePrefix="1" applyFont="1" applyFill="1" applyBorder="1" applyAlignment="1">
      <alignment vertical="top"/>
    </xf>
    <xf numFmtId="0" fontId="25" fillId="2" borderId="44" xfId="0" applyFont="1" applyFill="1" applyBorder="1" applyAlignment="1">
      <alignment vertical="top"/>
    </xf>
    <xf numFmtId="0" fontId="49" fillId="2" borderId="44" xfId="1" applyFill="1" applyBorder="1" applyAlignment="1">
      <alignment vertical="top"/>
    </xf>
    <xf numFmtId="0" fontId="49" fillId="2" borderId="44" xfId="1" applyFill="1" applyBorder="1"/>
    <xf numFmtId="0" fontId="4" fillId="2" borderId="1" xfId="0" applyFont="1" applyFill="1" applyBorder="1" applyAlignment="1">
      <alignment horizontal="center"/>
    </xf>
    <xf numFmtId="0" fontId="3" fillId="0" borderId="2" xfId="0" applyFont="1" applyBorder="1" applyAlignment="1"/>
    <xf numFmtId="0" fontId="3" fillId="0" borderId="3" xfId="0" applyFont="1" applyBorder="1" applyAlignment="1"/>
    <xf numFmtId="0" fontId="2" fillId="2" borderId="43" xfId="0" applyFont="1" applyFill="1" applyBorder="1" applyAlignment="1">
      <alignment horizontal="left"/>
    </xf>
    <xf numFmtId="0" fontId="3" fillId="0" borderId="44" xfId="0" applyFont="1" applyBorder="1" applyAlignment="1"/>
    <xf numFmtId="0" fontId="3" fillId="0" borderId="14" xfId="0" applyFont="1" applyBorder="1" applyAlignment="1"/>
    <xf numFmtId="0" fontId="2" fillId="2" borderId="43" xfId="0" applyFont="1" applyFill="1" applyBorder="1" applyAlignment="1">
      <alignment horizontal="left" wrapText="1"/>
    </xf>
    <xf numFmtId="0" fontId="2" fillId="0" borderId="21" xfId="0" applyFont="1" applyBorder="1" applyAlignment="1">
      <alignment horizontal="center"/>
    </xf>
    <xf numFmtId="0" fontId="3" fillId="0" borderId="34" xfId="0" applyFont="1" applyBorder="1" applyAlignment="1"/>
    <xf numFmtId="0" fontId="3" fillId="0" borderId="35" xfId="0" applyFont="1" applyBorder="1" applyAlignment="1"/>
    <xf numFmtId="49" fontId="2" fillId="3" borderId="21" xfId="0" applyNumberFormat="1" applyFont="1" applyFill="1" applyBorder="1" applyAlignment="1">
      <alignment horizontal="center"/>
    </xf>
    <xf numFmtId="0" fontId="8" fillId="0" borderId="15" xfId="0" applyFont="1" applyBorder="1" applyAlignment="1">
      <alignment horizontal="center" textRotation="90" wrapText="1"/>
    </xf>
    <xf numFmtId="0" fontId="3" fillId="0" borderId="41" xfId="0" applyFont="1" applyBorder="1" applyAlignment="1"/>
    <xf numFmtId="0" fontId="3" fillId="0" borderId="7" xfId="0" applyFont="1" applyBorder="1" applyAlignment="1"/>
    <xf numFmtId="0" fontId="2" fillId="0" borderId="15" xfId="0" applyFont="1" applyBorder="1" applyAlignment="1">
      <alignment horizontal="center" textRotation="90" wrapText="1"/>
    </xf>
    <xf numFmtId="0" fontId="2" fillId="0" borderId="32" xfId="0" applyFont="1" applyBorder="1" applyAlignment="1">
      <alignment horizontal="center" vertical="center" wrapText="1"/>
    </xf>
    <xf numFmtId="0" fontId="3" fillId="0" borderId="42" xfId="0" applyFont="1" applyBorder="1" applyAlignment="1"/>
    <xf numFmtId="0" fontId="3" fillId="0" borderId="33" xfId="0" applyFont="1" applyBorder="1" applyAlignment="1"/>
    <xf numFmtId="0" fontId="3" fillId="0" borderId="43" xfId="0" applyFont="1" applyBorder="1" applyAlignment="1"/>
    <xf numFmtId="0" fontId="0" fillId="0" borderId="0" xfId="0" applyAlignment="1"/>
    <xf numFmtId="0" fontId="3" fillId="0" borderId="5" xfId="0" applyFont="1" applyBorder="1" applyAlignment="1"/>
    <xf numFmtId="0" fontId="3" fillId="0" borderId="22" xfId="0" applyFont="1" applyBorder="1" applyAlignment="1"/>
    <xf numFmtId="0" fontId="3" fillId="0" borderId="6" xfId="0" applyFont="1" applyBorder="1" applyAlignment="1"/>
    <xf numFmtId="0" fontId="2" fillId="0" borderId="41" xfId="0" applyFont="1" applyBorder="1" applyAlignment="1">
      <alignment horizontal="center" textRotation="90" wrapText="1"/>
    </xf>
    <xf numFmtId="0" fontId="49" fillId="0" borderId="21" xfId="1" applyBorder="1" applyAlignment="1"/>
    <xf numFmtId="0" fontId="49" fillId="0" borderId="34" xfId="1" applyBorder="1" applyAlignment="1"/>
    <xf numFmtId="0" fontId="49" fillId="0" borderId="35" xfId="1" applyBorder="1" applyAlignment="1"/>
    <xf numFmtId="49" fontId="2" fillId="3" borderId="21" xfId="0" applyNumberFormat="1" applyFont="1" applyFill="1" applyBorder="1" applyAlignment="1"/>
    <xf numFmtId="0" fontId="2" fillId="4" borderId="21" xfId="0" applyFont="1" applyFill="1" applyBorder="1" applyAlignment="1">
      <alignment horizontal="center"/>
    </xf>
    <xf numFmtId="0" fontId="49" fillId="0" borderId="21" xfId="1" applyBorder="1" applyAlignment="1">
      <alignment horizontal="left" wrapText="1"/>
    </xf>
    <xf numFmtId="164" fontId="2" fillId="0" borderId="15" xfId="0" applyNumberFormat="1" applyFont="1" applyBorder="1" applyAlignment="1">
      <alignment horizontal="center" vertical="center"/>
    </xf>
    <xf numFmtId="164" fontId="2" fillId="0" borderId="33" xfId="0" applyNumberFormat="1" applyFont="1" applyBorder="1" applyAlignment="1">
      <alignment horizontal="center" vertical="center"/>
    </xf>
    <xf numFmtId="1" fontId="2" fillId="0" borderId="15" xfId="0" applyNumberFormat="1" applyFont="1" applyBorder="1" applyAlignment="1">
      <alignment horizontal="center" vertical="center"/>
    </xf>
    <xf numFmtId="2" fontId="2" fillId="0" borderId="15" xfId="0" applyNumberFormat="1" applyFont="1" applyBorder="1" applyAlignment="1">
      <alignment horizontal="center" vertical="center"/>
    </xf>
    <xf numFmtId="2" fontId="2" fillId="0" borderId="7" xfId="0" applyNumberFormat="1" applyFont="1" applyBorder="1" applyAlignment="1">
      <alignment horizontal="center" vertical="center"/>
    </xf>
    <xf numFmtId="164" fontId="2" fillId="0" borderId="7" xfId="0" applyNumberFormat="1" applyFont="1" applyBorder="1" applyAlignment="1">
      <alignment horizontal="center" vertical="center"/>
    </xf>
    <xf numFmtId="17" fontId="2" fillId="0" borderId="21" xfId="0" applyNumberFormat="1" applyFont="1" applyBorder="1" applyAlignment="1">
      <alignment horizontal="center"/>
    </xf>
    <xf numFmtId="0" fontId="2" fillId="5" borderId="21" xfId="0" applyFont="1" applyFill="1" applyBorder="1" applyAlignment="1">
      <alignment horizontal="center"/>
    </xf>
    <xf numFmtId="0" fontId="47" fillId="0" borderId="44" xfId="1" applyFont="1" applyBorder="1" applyAlignment="1" applyProtection="1">
      <alignment horizontal="left"/>
    </xf>
    <xf numFmtId="0" fontId="49" fillId="0" borderId="44" xfId="1" applyBorder="1" applyAlignment="1" applyProtection="1">
      <alignment horizontal="left"/>
    </xf>
    <xf numFmtId="0" fontId="1" fillId="0" borderId="0" xfId="0" applyFont="1" applyAlignment="1">
      <alignment horizontal="center"/>
    </xf>
    <xf numFmtId="0" fontId="4" fillId="0" borderId="0" xfId="0" applyFont="1" applyAlignment="1">
      <alignment horizontal="center" wrapText="1"/>
    </xf>
    <xf numFmtId="0" fontId="7" fillId="0" borderId="0" xfId="0" applyFont="1" applyAlignment="1">
      <alignment horizontal="left" vertical="center" wrapText="1"/>
    </xf>
    <xf numFmtId="0" fontId="6" fillId="0" borderId="0" xfId="0" applyFont="1" applyAlignment="1">
      <alignment horizontal="left" wrapText="1"/>
    </xf>
    <xf numFmtId="0" fontId="1" fillId="4" borderId="21" xfId="0" applyFont="1" applyFill="1" applyBorder="1" applyAlignment="1">
      <alignment horizontal="left"/>
    </xf>
    <xf numFmtId="0" fontId="1" fillId="3" borderId="21" xfId="0" applyFont="1" applyFill="1" applyBorder="1" applyAlignment="1">
      <alignment horizontal="center"/>
    </xf>
    <xf numFmtId="0" fontId="2" fillId="0" borderId="32" xfId="0" applyFont="1" applyBorder="1" applyAlignment="1">
      <alignment horizontal="center" wrapText="1"/>
    </xf>
    <xf numFmtId="0" fontId="2" fillId="0" borderId="32" xfId="0" applyFont="1" applyBorder="1" applyAlignment="1">
      <alignment horizontal="center" vertical="center"/>
    </xf>
    <xf numFmtId="49" fontId="49" fillId="3" borderId="21" xfId="1" applyNumberFormat="1" applyFill="1" applyBorder="1" applyAlignment="1">
      <alignment horizontal="center"/>
    </xf>
    <xf numFmtId="49" fontId="2" fillId="3" borderId="5" xfId="0" applyNumberFormat="1" applyFont="1" applyFill="1" applyBorder="1" applyAlignment="1"/>
    <xf numFmtId="0" fontId="2" fillId="0" borderId="5" xfId="0" applyFont="1" applyBorder="1" applyAlignment="1">
      <alignment horizontal="center"/>
    </xf>
    <xf numFmtId="0" fontId="49" fillId="0" borderId="5" xfId="1" applyBorder="1" applyAlignment="1">
      <alignment horizontal="left" wrapText="1"/>
    </xf>
    <xf numFmtId="0" fontId="49" fillId="0" borderId="22" xfId="1" applyBorder="1" applyAlignment="1"/>
    <xf numFmtId="0" fontId="49" fillId="0" borderId="6" xfId="1" applyBorder="1" applyAlignment="1"/>
    <xf numFmtId="0" fontId="2" fillId="0" borderId="64" xfId="0" applyFont="1" applyBorder="1" applyAlignment="1">
      <alignment horizontal="center" textRotation="90"/>
    </xf>
    <xf numFmtId="0" fontId="2" fillId="0" borderId="65" xfId="0" applyFont="1" applyBorder="1" applyAlignment="1">
      <alignment horizontal="center" textRotation="90" wrapText="1"/>
    </xf>
    <xf numFmtId="0" fontId="3" fillId="0" borderId="67" xfId="0" applyFont="1" applyBorder="1" applyAlignment="1"/>
    <xf numFmtId="0" fontId="3" fillId="0" borderId="69" xfId="0" applyFont="1" applyBorder="1" applyAlignment="1"/>
    <xf numFmtId="0" fontId="1" fillId="0" borderId="48" xfId="0" applyFont="1" applyBorder="1" applyAlignment="1">
      <alignment horizontal="center"/>
    </xf>
    <xf numFmtId="0" fontId="0" fillId="0" borderId="49" xfId="0" applyBorder="1" applyAlignment="1"/>
    <xf numFmtId="0" fontId="0" fillId="0" borderId="50" xfId="0" applyBorder="1" applyAlignment="1"/>
    <xf numFmtId="0" fontId="2" fillId="0" borderId="22" xfId="0" applyFont="1" applyBorder="1" applyAlignment="1">
      <alignment horizontal="center"/>
    </xf>
    <xf numFmtId="0" fontId="3" fillId="0" borderId="62" xfId="0" applyFont="1" applyBorder="1" applyAlignment="1"/>
    <xf numFmtId="0" fontId="2" fillId="6" borderId="63" xfId="0" applyFont="1" applyFill="1" applyBorder="1" applyAlignment="1">
      <alignment horizontal="left" vertical="center"/>
    </xf>
    <xf numFmtId="0" fontId="3" fillId="0" borderId="66" xfId="0" applyFont="1" applyBorder="1" applyAlignment="1"/>
    <xf numFmtId="0" fontId="3" fillId="0" borderId="68" xfId="0" applyFont="1" applyBorder="1" applyAlignment="1"/>
    <xf numFmtId="0" fontId="2" fillId="0" borderId="64" xfId="0" applyFont="1" applyBorder="1" applyAlignment="1">
      <alignment horizontal="center" textRotation="90" wrapText="1"/>
    </xf>
    <xf numFmtId="0" fontId="1" fillId="0" borderId="21" xfId="0" applyFont="1" applyBorder="1" applyAlignment="1">
      <alignment horizontal="left" vertical="center" wrapText="1"/>
    </xf>
    <xf numFmtId="0" fontId="2" fillId="0" borderId="5" xfId="0" applyFont="1" applyBorder="1" applyAlignment="1">
      <alignment horizontal="center" vertical="center"/>
    </xf>
    <xf numFmtId="0" fontId="2" fillId="0" borderId="43" xfId="0" applyFont="1" applyBorder="1" applyAlignment="1">
      <alignment horizontal="left" vertical="center" wrapText="1"/>
    </xf>
    <xf numFmtId="0" fontId="2" fillId="0" borderId="43" xfId="0" applyFont="1" applyBorder="1" applyAlignment="1">
      <alignment horizontal="center"/>
    </xf>
    <xf numFmtId="0" fontId="4" fillId="0" borderId="17" xfId="0" applyFont="1" applyBorder="1" applyAlignment="1">
      <alignment horizontal="left" vertical="center" wrapText="1"/>
    </xf>
    <xf numFmtId="0" fontId="3" fillId="0" borderId="18" xfId="0" applyFont="1" applyBorder="1" applyAlignment="1"/>
    <xf numFmtId="0" fontId="3" fillId="0" borderId="19" xfId="0" applyFont="1" applyBorder="1" applyAlignment="1"/>
    <xf numFmtId="0" fontId="3" fillId="0" borderId="20" xfId="0" applyFont="1" applyBorder="1" applyAlignment="1"/>
    <xf numFmtId="0" fontId="1" fillId="0" borderId="15" xfId="0" applyFont="1" applyBorder="1" applyAlignment="1">
      <alignment horizontal="left" vertical="center"/>
    </xf>
    <xf numFmtId="0" fontId="1" fillId="3" borderId="14" xfId="0" applyFont="1" applyFill="1" applyBorder="1" applyAlignment="1">
      <alignment horizontal="left" vertical="center"/>
    </xf>
    <xf numFmtId="0" fontId="13" fillId="0" borderId="32" xfId="0" applyFont="1" applyBorder="1" applyAlignment="1">
      <alignment horizontal="left" vertical="center" wrapText="1"/>
    </xf>
    <xf numFmtId="14" fontId="2" fillId="3" borderId="15" xfId="0" applyNumberFormat="1" applyFont="1" applyFill="1" applyBorder="1" applyAlignment="1">
      <alignment horizontal="left" vertical="center"/>
    </xf>
    <xf numFmtId="0" fontId="1" fillId="0" borderId="0" xfId="0" applyFont="1" applyAlignment="1">
      <alignment horizontal="left" vertical="center"/>
    </xf>
    <xf numFmtId="0" fontId="1" fillId="3" borderId="15" xfId="0" applyFont="1" applyFill="1" applyBorder="1" applyAlignment="1">
      <alignment horizontal="left" vertical="center"/>
    </xf>
    <xf numFmtId="0" fontId="2" fillId="6" borderId="44" xfId="0" applyFont="1" applyFill="1" applyBorder="1" applyAlignment="1">
      <alignment horizontal="center"/>
    </xf>
    <xf numFmtId="0" fontId="7" fillId="3" borderId="47" xfId="0" applyFont="1" applyFill="1" applyBorder="1" applyAlignment="1">
      <alignment horizontal="center" vertical="center"/>
    </xf>
    <xf numFmtId="0" fontId="52" fillId="0" borderId="47" xfId="0" applyFont="1" applyBorder="1" applyAlignment="1"/>
    <xf numFmtId="0" fontId="7" fillId="0" borderId="47" xfId="0" applyFont="1" applyBorder="1" applyAlignment="1"/>
    <xf numFmtId="0" fontId="1" fillId="22" borderId="47" xfId="0" applyFont="1" applyFill="1" applyBorder="1" applyAlignment="1">
      <alignment horizontal="center" vertical="center"/>
    </xf>
    <xf numFmtId="0" fontId="48" fillId="21" borderId="47" xfId="0" applyFont="1" applyFill="1" applyBorder="1" applyAlignment="1"/>
    <xf numFmtId="0" fontId="1" fillId="3" borderId="47" xfId="0" applyFont="1" applyFill="1" applyBorder="1" applyAlignment="1">
      <alignment horizontal="center" vertical="center"/>
    </xf>
    <xf numFmtId="0" fontId="48" fillId="0" borderId="47" xfId="0" applyFont="1" applyBorder="1" applyAlignment="1"/>
    <xf numFmtId="0" fontId="0" fillId="0" borderId="46" xfId="0" applyBorder="1" applyAlignment="1">
      <alignment horizontal="center"/>
    </xf>
    <xf numFmtId="0" fontId="52" fillId="0" borderId="47" xfId="0" applyFont="1" applyBorder="1" applyAlignment="1">
      <alignment horizontal="center"/>
    </xf>
    <xf numFmtId="0" fontId="1" fillId="18" borderId="47" xfId="0" applyFont="1" applyFill="1" applyBorder="1" applyAlignment="1">
      <alignment horizontal="center" vertical="center"/>
    </xf>
    <xf numFmtId="0" fontId="1" fillId="21" borderId="47" xfId="0" applyFont="1" applyFill="1" applyBorder="1" applyAlignment="1">
      <alignment horizontal="center" vertical="center"/>
    </xf>
    <xf numFmtId="0" fontId="2" fillId="26" borderId="47" xfId="0" applyFont="1" applyFill="1" applyBorder="1" applyAlignment="1">
      <alignment horizontal="center" vertical="center"/>
    </xf>
    <xf numFmtId="0" fontId="2" fillId="6" borderId="47" xfId="0" applyFont="1" applyFill="1" applyBorder="1" applyAlignment="1">
      <alignment horizontal="center" vertical="center" wrapText="1"/>
    </xf>
    <xf numFmtId="0" fontId="2" fillId="3" borderId="51" xfId="0" applyFont="1" applyFill="1" applyBorder="1" applyAlignment="1"/>
    <xf numFmtId="0" fontId="52" fillId="0" borderId="44" xfId="0" applyFont="1" applyBorder="1" applyAlignment="1"/>
    <xf numFmtId="0" fontId="52" fillId="0" borderId="52" xfId="0" applyFont="1" applyBorder="1" applyAlignment="1"/>
    <xf numFmtId="2" fontId="2" fillId="6" borderId="51" xfId="0" applyNumberFormat="1" applyFont="1" applyFill="1" applyBorder="1" applyAlignment="1"/>
    <xf numFmtId="0" fontId="2" fillId="6" borderId="47" xfId="0" applyFont="1" applyFill="1" applyBorder="1" applyAlignment="1">
      <alignment horizontal="center" vertical="center"/>
    </xf>
    <xf numFmtId="0" fontId="52" fillId="0" borderId="55" xfId="0" applyFont="1" applyBorder="1" applyAlignment="1"/>
    <xf numFmtId="0" fontId="2" fillId="6" borderId="47" xfId="0" applyFont="1" applyFill="1" applyBorder="1" applyAlignment="1"/>
    <xf numFmtId="0" fontId="2" fillId="3" borderId="47" xfId="0" applyFont="1" applyFill="1" applyBorder="1" applyAlignment="1">
      <alignment horizontal="center"/>
    </xf>
    <xf numFmtId="164" fontId="2" fillId="30" borderId="47" xfId="0" applyNumberFormat="1" applyFont="1" applyFill="1" applyBorder="1" applyAlignment="1"/>
    <xf numFmtId="164" fontId="52" fillId="37" borderId="47" xfId="0" applyNumberFormat="1" applyFont="1" applyFill="1" applyBorder="1" applyAlignment="1"/>
    <xf numFmtId="0" fontId="7" fillId="30" borderId="47" xfId="0" applyFont="1" applyFill="1" applyBorder="1" applyAlignment="1"/>
    <xf numFmtId="0" fontId="52" fillId="37" borderId="47" xfId="0" applyFont="1" applyFill="1" applyBorder="1" applyAlignment="1"/>
    <xf numFmtId="164" fontId="52" fillId="37" borderId="55" xfId="0" applyNumberFormat="1" applyFont="1" applyFill="1" applyBorder="1" applyAlignment="1"/>
    <xf numFmtId="0" fontId="7" fillId="6" borderId="47" xfId="0" applyFont="1" applyFill="1" applyBorder="1" applyAlignment="1">
      <alignment vertical="center"/>
    </xf>
    <xf numFmtId="2" fontId="7" fillId="3" borderId="48" xfId="0" applyNumberFormat="1" applyFont="1" applyFill="1" applyBorder="1" applyAlignment="1">
      <alignment horizontal="right"/>
    </xf>
    <xf numFmtId="0" fontId="52" fillId="0" borderId="49" xfId="0" applyFont="1" applyBorder="1" applyAlignment="1"/>
    <xf numFmtId="0" fontId="52" fillId="0" borderId="50" xfId="0" applyFont="1" applyBorder="1" applyAlignment="1"/>
    <xf numFmtId="2" fontId="2" fillId="6" borderId="48" xfId="0" applyNumberFormat="1" applyFont="1" applyFill="1" applyBorder="1" applyAlignment="1"/>
    <xf numFmtId="164" fontId="7" fillId="37" borderId="47" xfId="0" applyNumberFormat="1" applyFont="1" applyFill="1" applyBorder="1" applyAlignment="1"/>
    <xf numFmtId="164" fontId="52" fillId="37" borderId="58" xfId="0" applyNumberFormat="1" applyFont="1" applyFill="1" applyBorder="1" applyAlignment="1"/>
    <xf numFmtId="0" fontId="52" fillId="21" borderId="47" xfId="0" applyFont="1" applyFill="1" applyBorder="1" applyAlignment="1"/>
    <xf numFmtId="0" fontId="52" fillId="21" borderId="57" xfId="0" applyFont="1" applyFill="1" applyBorder="1" applyAlignment="1"/>
    <xf numFmtId="0" fontId="52" fillId="21" borderId="55" xfId="0" applyFont="1" applyFill="1" applyBorder="1" applyAlignment="1"/>
    <xf numFmtId="0" fontId="2" fillId="3" borderId="53" xfId="0" applyFont="1" applyFill="1" applyBorder="1" applyAlignment="1"/>
    <xf numFmtId="0" fontId="52" fillId="0" borderId="46" xfId="0" applyFont="1" applyBorder="1" applyAlignment="1"/>
    <xf numFmtId="0" fontId="52" fillId="0" borderId="54" xfId="0" applyFont="1" applyBorder="1" applyAlignment="1"/>
    <xf numFmtId="2" fontId="2" fillId="6" borderId="53" xfId="0" applyNumberFormat="1" applyFont="1" applyFill="1" applyBorder="1" applyAlignment="1"/>
    <xf numFmtId="0" fontId="7" fillId="21" borderId="31" xfId="0" applyFont="1" applyFill="1" applyBorder="1" applyAlignment="1">
      <alignment horizontal="right"/>
    </xf>
    <xf numFmtId="0" fontId="52" fillId="21" borderId="31" xfId="0" applyFont="1" applyFill="1" applyBorder="1" applyAlignment="1"/>
    <xf numFmtId="0" fontId="52" fillId="21" borderId="29" xfId="0" applyFont="1" applyFill="1" applyBorder="1" applyAlignment="1"/>
    <xf numFmtId="0" fontId="7" fillId="21" borderId="25" xfId="0" applyFont="1" applyFill="1" applyBorder="1" applyAlignment="1">
      <alignment horizontal="right"/>
    </xf>
    <xf numFmtId="0" fontId="7" fillId="21" borderId="28" xfId="0" applyFont="1" applyFill="1" applyBorder="1" applyAlignment="1">
      <alignment horizontal="right"/>
    </xf>
    <xf numFmtId="0" fontId="52" fillId="21" borderId="28" xfId="0" applyFont="1" applyFill="1" applyBorder="1" applyAlignment="1"/>
    <xf numFmtId="0" fontId="52" fillId="21" borderId="30" xfId="0" applyFont="1" applyFill="1" applyBorder="1" applyAlignment="1"/>
    <xf numFmtId="0" fontId="7" fillId="21" borderId="27" xfId="0" applyFont="1" applyFill="1" applyBorder="1" applyAlignment="1">
      <alignment horizontal="right"/>
    </xf>
    <xf numFmtId="2" fontId="7" fillId="3" borderId="51" xfId="0" applyNumberFormat="1" applyFont="1" applyFill="1" applyBorder="1" applyAlignment="1">
      <alignment horizontal="right"/>
    </xf>
    <xf numFmtId="0" fontId="1" fillId="22" borderId="58" xfId="0" applyFont="1" applyFill="1" applyBorder="1" applyAlignment="1"/>
    <xf numFmtId="0" fontId="52" fillId="21" borderId="59" xfId="0" applyFont="1" applyFill="1" applyBorder="1" applyAlignment="1"/>
    <xf numFmtId="0" fontId="52" fillId="21" borderId="60" xfId="0" applyFont="1" applyFill="1" applyBorder="1" applyAlignment="1"/>
    <xf numFmtId="0" fontId="1" fillId="6" borderId="58" xfId="0" applyFont="1" applyFill="1" applyBorder="1" applyAlignment="1"/>
    <xf numFmtId="0" fontId="52" fillId="0" borderId="59" xfId="0" applyFont="1" applyBorder="1" applyAlignment="1"/>
    <xf numFmtId="0" fontId="2" fillId="3" borderId="47" xfId="0" applyFont="1" applyFill="1" applyBorder="1" applyAlignment="1">
      <alignment horizontal="center" vertical="center"/>
    </xf>
    <xf numFmtId="0" fontId="2" fillId="3" borderId="47" xfId="0" applyFont="1" applyFill="1" applyBorder="1" applyAlignment="1">
      <alignment horizontal="center" vertical="center" wrapText="1"/>
    </xf>
    <xf numFmtId="0" fontId="1" fillId="6" borderId="44" xfId="0" applyFont="1" applyFill="1" applyBorder="1" applyAlignment="1">
      <alignment horizontal="center"/>
    </xf>
    <xf numFmtId="0" fontId="1" fillId="6" borderId="47" xfId="0" applyFont="1" applyFill="1" applyBorder="1" applyAlignment="1">
      <alignment horizontal="center" vertical="center" wrapText="1"/>
    </xf>
    <xf numFmtId="0" fontId="1" fillId="22" borderId="55" xfId="0" applyFont="1" applyFill="1" applyBorder="1" applyAlignment="1"/>
    <xf numFmtId="0" fontId="1" fillId="6" borderId="55" xfId="0" applyFont="1" applyFill="1" applyBorder="1" applyAlignment="1"/>
    <xf numFmtId="0" fontId="52" fillId="0" borderId="48" xfId="0" applyFont="1" applyBorder="1" applyAlignment="1"/>
    <xf numFmtId="0" fontId="52" fillId="0" borderId="60" xfId="0" applyFont="1" applyBorder="1" applyAlignment="1"/>
    <xf numFmtId="0" fontId="2" fillId="3" borderId="48" xfId="0" applyFont="1" applyFill="1" applyBorder="1" applyAlignment="1">
      <alignment horizontal="center" vertical="center"/>
    </xf>
    <xf numFmtId="0" fontId="52" fillId="0" borderId="53" xfId="0" applyFont="1" applyBorder="1" applyAlignment="1"/>
    <xf numFmtId="0" fontId="7" fillId="0" borderId="46" xfId="0" applyFont="1" applyBorder="1" applyAlignment="1"/>
    <xf numFmtId="0" fontId="2" fillId="6" borderId="48" xfId="0" applyFont="1" applyFill="1" applyBorder="1" applyAlignment="1">
      <alignment horizontal="center" vertical="center" wrapText="1"/>
    </xf>
    <xf numFmtId="0" fontId="2" fillId="3" borderId="48" xfId="0" applyFont="1" applyFill="1" applyBorder="1" applyAlignment="1">
      <alignment horizontal="center" vertical="center" wrapText="1"/>
    </xf>
    <xf numFmtId="0" fontId="2" fillId="6" borderId="48" xfId="0" applyFont="1" applyFill="1" applyBorder="1" applyAlignment="1">
      <alignment horizontal="center" vertical="center"/>
    </xf>
    <xf numFmtId="0" fontId="7" fillId="0" borderId="49" xfId="0" applyFont="1" applyBorder="1" applyAlignment="1"/>
    <xf numFmtId="0" fontId="1" fillId="3" borderId="48" xfId="0" applyFont="1" applyFill="1" applyBorder="1" applyAlignment="1">
      <alignment horizontal="center" vertical="center"/>
    </xf>
    <xf numFmtId="0" fontId="2" fillId="3" borderId="51" xfId="0" applyFont="1" applyFill="1" applyBorder="1" applyAlignment="1">
      <alignment horizontal="center"/>
    </xf>
    <xf numFmtId="0" fontId="2" fillId="3" borderId="44" xfId="0" applyFont="1" applyFill="1" applyBorder="1" applyAlignment="1">
      <alignment horizontal="center"/>
    </xf>
    <xf numFmtId="0" fontId="2" fillId="22" borderId="51" xfId="0" applyFont="1" applyFill="1" applyBorder="1" applyAlignment="1">
      <alignment horizontal="center"/>
    </xf>
    <xf numFmtId="0" fontId="2" fillId="22" borderId="44" xfId="0" applyFont="1" applyFill="1" applyBorder="1" applyAlignment="1">
      <alignment horizontal="center"/>
    </xf>
    <xf numFmtId="0" fontId="2" fillId="22" borderId="52" xfId="0" applyFont="1" applyFill="1" applyBorder="1" applyAlignment="1">
      <alignment horizontal="center"/>
    </xf>
    <xf numFmtId="0" fontId="2" fillId="6" borderId="49" xfId="0" applyFont="1" applyFill="1" applyBorder="1" applyAlignment="1">
      <alignment horizontal="center" vertical="center"/>
    </xf>
    <xf numFmtId="0" fontId="2" fillId="6" borderId="53" xfId="0" applyFont="1" applyFill="1" applyBorder="1" applyAlignment="1">
      <alignment horizontal="center" vertical="center"/>
    </xf>
    <xf numFmtId="0" fontId="2" fillId="6" borderId="46" xfId="0" applyFont="1" applyFill="1" applyBorder="1" applyAlignment="1">
      <alignment horizontal="center" vertical="center"/>
    </xf>
    <xf numFmtId="0" fontId="2" fillId="6" borderId="50" xfId="0" applyFont="1" applyFill="1" applyBorder="1" applyAlignment="1">
      <alignment horizontal="center" vertical="center"/>
    </xf>
    <xf numFmtId="0" fontId="2" fillId="6" borderId="54" xfId="0" applyFont="1" applyFill="1" applyBorder="1" applyAlignment="1">
      <alignment horizontal="center" vertical="center"/>
    </xf>
    <xf numFmtId="0" fontId="2" fillId="3" borderId="48" xfId="0" applyFont="1" applyFill="1" applyBorder="1" applyAlignment="1">
      <alignment horizontal="center"/>
    </xf>
    <xf numFmtId="0" fontId="2" fillId="3" borderId="49" xfId="0" applyFont="1" applyFill="1" applyBorder="1" applyAlignment="1">
      <alignment horizontal="center"/>
    </xf>
    <xf numFmtId="0" fontId="2" fillId="22" borderId="48" xfId="0" applyFont="1" applyFill="1" applyBorder="1" applyAlignment="1">
      <alignment horizontal="center"/>
    </xf>
    <xf numFmtId="0" fontId="2" fillId="22" borderId="49" xfId="0" applyFont="1" applyFill="1" applyBorder="1" applyAlignment="1">
      <alignment horizontal="center"/>
    </xf>
    <xf numFmtId="0" fontId="2" fillId="22" borderId="50" xfId="0" applyFont="1" applyFill="1" applyBorder="1" applyAlignment="1">
      <alignment horizontal="center"/>
    </xf>
    <xf numFmtId="0" fontId="2" fillId="6" borderId="51" xfId="0" applyFont="1" applyFill="1" applyBorder="1" applyAlignment="1">
      <alignment horizontal="center"/>
    </xf>
    <xf numFmtId="0" fontId="2" fillId="3"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2" fillId="3" borderId="54" xfId="0" applyFont="1" applyFill="1" applyBorder="1" applyAlignment="1">
      <alignment horizontal="center"/>
    </xf>
    <xf numFmtId="0" fontId="2" fillId="22" borderId="53" xfId="0" applyFont="1" applyFill="1" applyBorder="1" applyAlignment="1">
      <alignment horizontal="center"/>
    </xf>
    <xf numFmtId="0" fontId="2" fillId="22" borderId="46" xfId="0" applyFont="1" applyFill="1" applyBorder="1" applyAlignment="1">
      <alignment horizontal="center"/>
    </xf>
    <xf numFmtId="0" fontId="2" fillId="22" borderId="54" xfId="0" applyFont="1" applyFill="1" applyBorder="1" applyAlignment="1">
      <alignment horizontal="center"/>
    </xf>
    <xf numFmtId="0" fontId="2" fillId="6" borderId="53" xfId="0" applyFont="1" applyFill="1" applyBorder="1" applyAlignment="1">
      <alignment horizontal="center"/>
    </xf>
    <xf numFmtId="0" fontId="2" fillId="6" borderId="46" xfId="0" applyFont="1" applyFill="1" applyBorder="1" applyAlignment="1">
      <alignment horizontal="center"/>
    </xf>
    <xf numFmtId="0" fontId="2" fillId="22" borderId="51" xfId="0" applyFont="1" applyFill="1" applyBorder="1" applyAlignment="1">
      <alignment horizontal="center" wrapText="1"/>
    </xf>
    <xf numFmtId="0" fontId="2" fillId="22" borderId="48" xfId="0" applyFont="1" applyFill="1" applyBorder="1" applyAlignment="1">
      <alignment horizontal="center" vertical="center" wrapText="1"/>
    </xf>
    <xf numFmtId="0" fontId="52" fillId="21" borderId="49" xfId="0" applyFont="1" applyFill="1" applyBorder="1" applyAlignment="1"/>
    <xf numFmtId="0" fontId="52" fillId="21" borderId="50" xfId="0" applyFont="1" applyFill="1" applyBorder="1" applyAlignment="1"/>
    <xf numFmtId="0" fontId="52" fillId="21" borderId="53" xfId="0" applyFont="1" applyFill="1" applyBorder="1" applyAlignment="1"/>
    <xf numFmtId="0" fontId="52" fillId="21" borderId="46" xfId="0" applyFont="1" applyFill="1" applyBorder="1" applyAlignment="1"/>
    <xf numFmtId="0" fontId="52" fillId="21" borderId="44" xfId="0" applyFont="1" applyFill="1" applyBorder="1" applyAlignment="1"/>
    <xf numFmtId="0" fontId="52" fillId="21" borderId="52" xfId="0" applyFont="1" applyFill="1" applyBorder="1" applyAlignment="1"/>
    <xf numFmtId="165" fontId="2" fillId="22" borderId="48" xfId="2" applyNumberFormat="1" applyFont="1" applyFill="1" applyBorder="1" applyAlignment="1">
      <alignment horizontal="center" vertical="center" wrapText="1"/>
    </xf>
    <xf numFmtId="165" fontId="2" fillId="22" borderId="49" xfId="2" applyNumberFormat="1" applyFont="1" applyFill="1" applyBorder="1" applyAlignment="1">
      <alignment horizontal="center" vertical="center" wrapText="1"/>
    </xf>
    <xf numFmtId="165" fontId="2" fillId="22" borderId="53" xfId="2" applyNumberFormat="1" applyFont="1" applyFill="1" applyBorder="1" applyAlignment="1">
      <alignment horizontal="center" vertical="center" wrapText="1"/>
    </xf>
    <xf numFmtId="165" fontId="2" fillId="22" borderId="46" xfId="2" applyNumberFormat="1" applyFont="1" applyFill="1" applyBorder="1" applyAlignment="1">
      <alignment horizontal="center" vertical="center" wrapText="1"/>
    </xf>
    <xf numFmtId="0" fontId="2" fillId="3" borderId="49" xfId="0" applyFont="1" applyFill="1" applyBorder="1" applyAlignment="1">
      <alignment horizontal="center" vertical="center"/>
    </xf>
    <xf numFmtId="0" fontId="2" fillId="3" borderId="50" xfId="0" applyFont="1" applyFill="1" applyBorder="1" applyAlignment="1">
      <alignment horizontal="center" vertical="center"/>
    </xf>
    <xf numFmtId="0" fontId="2" fillId="3" borderId="53" xfId="0" applyFont="1" applyFill="1" applyBorder="1" applyAlignment="1">
      <alignment horizontal="center" vertical="center"/>
    </xf>
    <xf numFmtId="0" fontId="2" fillId="3" borderId="46" xfId="0" applyFont="1" applyFill="1" applyBorder="1" applyAlignment="1">
      <alignment horizontal="center" vertical="center"/>
    </xf>
    <xf numFmtId="0" fontId="2" fillId="3" borderId="54" xfId="0" applyFont="1" applyFill="1" applyBorder="1" applyAlignment="1">
      <alignment horizontal="center" vertical="center"/>
    </xf>
    <xf numFmtId="0" fontId="2" fillId="6" borderId="51" xfId="0" applyFont="1" applyFill="1" applyBorder="1" applyAlignment="1">
      <alignment horizontal="center" vertical="center"/>
    </xf>
    <xf numFmtId="0" fontId="2" fillId="6" borderId="44" xfId="0" applyFont="1" applyFill="1" applyBorder="1" applyAlignment="1">
      <alignment horizontal="center" vertical="center"/>
    </xf>
    <xf numFmtId="0" fontId="7" fillId="0" borderId="48"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9" xfId="0" applyFont="1" applyBorder="1" applyAlignment="1">
      <alignment horizontal="center" vertical="center"/>
    </xf>
    <xf numFmtId="0" fontId="7" fillId="0" borderId="50" xfId="0" applyFont="1" applyBorder="1" applyAlignment="1">
      <alignment horizontal="center" vertical="center"/>
    </xf>
    <xf numFmtId="0" fontId="7" fillId="0" borderId="44" xfId="0" applyFont="1" applyBorder="1" applyAlignment="1">
      <alignment horizontal="center" vertical="center"/>
    </xf>
    <xf numFmtId="0" fontId="7" fillId="0" borderId="52" xfId="0" applyFont="1" applyBorder="1" applyAlignment="1">
      <alignment horizontal="center" vertical="center"/>
    </xf>
    <xf numFmtId="0" fontId="2" fillId="6" borderId="48" xfId="0" applyFont="1" applyFill="1" applyBorder="1" applyAlignment="1">
      <alignment horizontal="center"/>
    </xf>
    <xf numFmtId="0" fontId="2" fillId="6" borderId="49" xfId="0" applyFont="1" applyFill="1" applyBorder="1" applyAlignment="1">
      <alignment horizontal="center"/>
    </xf>
    <xf numFmtId="0" fontId="2" fillId="3" borderId="50" xfId="0" applyFont="1" applyFill="1" applyBorder="1" applyAlignment="1">
      <alignment horizontal="center"/>
    </xf>
    <xf numFmtId="0" fontId="2" fillId="3" borderId="51" xfId="0" applyFont="1" applyFill="1" applyBorder="1" applyAlignment="1">
      <alignment horizontal="center" vertical="center"/>
    </xf>
    <xf numFmtId="0" fontId="1" fillId="34" borderId="48" xfId="0" applyFont="1" applyFill="1" applyBorder="1" applyAlignment="1">
      <alignment horizontal="center" vertical="center"/>
    </xf>
    <xf numFmtId="0" fontId="52" fillId="27" borderId="49" xfId="0" applyFont="1" applyFill="1" applyBorder="1" applyAlignment="1"/>
    <xf numFmtId="0" fontId="52" fillId="27" borderId="50" xfId="0" applyFont="1" applyFill="1" applyBorder="1" applyAlignment="1"/>
    <xf numFmtId="0" fontId="52" fillId="27" borderId="53" xfId="0" applyFont="1" applyFill="1" applyBorder="1" applyAlignment="1"/>
    <xf numFmtId="0" fontId="52" fillId="27" borderId="46" xfId="0" applyFont="1" applyFill="1" applyBorder="1" applyAlignment="1"/>
    <xf numFmtId="0" fontId="52" fillId="27" borderId="44" xfId="0" applyFont="1" applyFill="1" applyBorder="1" applyAlignment="1"/>
    <xf numFmtId="0" fontId="52" fillId="27" borderId="52" xfId="0" applyFont="1" applyFill="1" applyBorder="1" applyAlignment="1"/>
    <xf numFmtId="0" fontId="2" fillId="3" borderId="49" xfId="0" applyFont="1" applyFill="1" applyBorder="1" applyAlignment="1">
      <alignment horizontal="center" vertical="center" wrapText="1"/>
    </xf>
    <xf numFmtId="0" fontId="2" fillId="3" borderId="50"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2" fillId="3" borderId="46" xfId="0" applyFont="1" applyFill="1" applyBorder="1" applyAlignment="1">
      <alignment horizontal="center" vertical="center" wrapText="1"/>
    </xf>
    <xf numFmtId="0" fontId="2" fillId="3" borderId="54" xfId="0" applyFont="1" applyFill="1" applyBorder="1" applyAlignment="1">
      <alignment horizontal="center" vertical="center" wrapText="1"/>
    </xf>
    <xf numFmtId="0" fontId="1" fillId="35" borderId="48" xfId="0" applyFont="1" applyFill="1" applyBorder="1" applyAlignment="1">
      <alignment horizontal="center" vertical="center"/>
    </xf>
    <xf numFmtId="0" fontId="52" fillId="36" borderId="49" xfId="0" applyFont="1" applyFill="1" applyBorder="1" applyAlignment="1"/>
    <xf numFmtId="0" fontId="52" fillId="36" borderId="50" xfId="0" applyFont="1" applyFill="1" applyBorder="1" applyAlignment="1"/>
    <xf numFmtId="0" fontId="52" fillId="36" borderId="53" xfId="0" applyFont="1" applyFill="1" applyBorder="1" applyAlignment="1"/>
    <xf numFmtId="0" fontId="52" fillId="36" borderId="46" xfId="0" applyFont="1" applyFill="1" applyBorder="1" applyAlignment="1"/>
    <xf numFmtId="0" fontId="52" fillId="36" borderId="44" xfId="0" applyFont="1" applyFill="1" applyBorder="1" applyAlignment="1"/>
    <xf numFmtId="0" fontId="52" fillId="36" borderId="52" xfId="0" applyFont="1" applyFill="1" applyBorder="1" applyAlignment="1"/>
    <xf numFmtId="0" fontId="18" fillId="0" borderId="51" xfId="0" applyFont="1" applyBorder="1" applyAlignment="1">
      <alignment horizontal="right"/>
    </xf>
    <xf numFmtId="0" fontId="18" fillId="0" borderId="52" xfId="0" applyFont="1" applyBorder="1" applyAlignment="1">
      <alignment horizontal="right"/>
    </xf>
    <xf numFmtId="0" fontId="18" fillId="3" borderId="58" xfId="0" applyFont="1" applyFill="1" applyBorder="1" applyAlignment="1">
      <alignment horizontal="center"/>
    </xf>
    <xf numFmtId="0" fontId="18" fillId="3" borderId="60" xfId="0" applyFont="1" applyFill="1" applyBorder="1" applyAlignment="1">
      <alignment horizontal="center"/>
    </xf>
    <xf numFmtId="0" fontId="24" fillId="0" borderId="0" xfId="0" applyFont="1" applyAlignment="1">
      <alignment horizontal="center"/>
    </xf>
    <xf numFmtId="0" fontId="48" fillId="0" borderId="48" xfId="0" applyFont="1" applyBorder="1" applyAlignment="1">
      <alignment horizontal="center"/>
    </xf>
    <xf numFmtId="0" fontId="48" fillId="0" borderId="49" xfId="0" applyFont="1" applyBorder="1" applyAlignment="1">
      <alignment horizontal="center"/>
    </xf>
    <xf numFmtId="0" fontId="48" fillId="0" borderId="50" xfId="0" applyFont="1" applyBorder="1" applyAlignment="1">
      <alignment horizontal="center"/>
    </xf>
    <xf numFmtId="0" fontId="0" fillId="0" borderId="54" xfId="0" applyBorder="1" applyAlignment="1">
      <alignment horizontal="center"/>
    </xf>
    <xf numFmtId="0" fontId="4" fillId="26" borderId="58" xfId="0" applyFont="1" applyFill="1" applyBorder="1" applyAlignment="1">
      <alignment horizontal="center"/>
    </xf>
    <xf numFmtId="0" fontId="60" fillId="26" borderId="59" xfId="0" applyFont="1" applyFill="1" applyBorder="1" applyAlignment="1"/>
    <xf numFmtId="0" fontId="60" fillId="26" borderId="60" xfId="0" applyFont="1" applyFill="1" applyBorder="1" applyAlignment="1"/>
    <xf numFmtId="0" fontId="18" fillId="0" borderId="44" xfId="0" applyFont="1" applyBorder="1" applyAlignment="1">
      <alignment horizontal="right" wrapText="1"/>
    </xf>
    <xf numFmtId="0" fontId="0" fillId="0" borderId="44" xfId="0" applyBorder="1" applyAlignment="1"/>
    <xf numFmtId="0" fontId="18" fillId="3" borderId="47" xfId="0" applyFont="1" applyFill="1" applyBorder="1" applyAlignment="1">
      <alignment horizontal="center" wrapText="1"/>
    </xf>
    <xf numFmtId="0" fontId="3" fillId="0" borderId="47" xfId="0" applyFont="1" applyBorder="1" applyAlignment="1"/>
    <xf numFmtId="1" fontId="19" fillId="0" borderId="58" xfId="0" applyNumberFormat="1" applyFont="1" applyBorder="1" applyAlignment="1">
      <alignment horizontal="center" wrapText="1"/>
    </xf>
    <xf numFmtId="1" fontId="19" fillId="0" borderId="60" xfId="0" applyNumberFormat="1" applyFont="1" applyBorder="1" applyAlignment="1">
      <alignment horizontal="center" wrapText="1"/>
    </xf>
    <xf numFmtId="0" fontId="19" fillId="3" borderId="47" xfId="0" applyFont="1" applyFill="1" applyBorder="1" applyAlignment="1">
      <alignment horizontal="center" wrapText="1"/>
    </xf>
    <xf numFmtId="1" fontId="18" fillId="4" borderId="58" xfId="0" applyNumberFormat="1" applyFont="1" applyFill="1" applyBorder="1" applyAlignment="1">
      <alignment horizontal="center"/>
    </xf>
    <xf numFmtId="1" fontId="18" fillId="4" borderId="60" xfId="0" applyNumberFormat="1" applyFont="1" applyFill="1" applyBorder="1" applyAlignment="1">
      <alignment horizontal="center"/>
    </xf>
    <xf numFmtId="164" fontId="19" fillId="4" borderId="58" xfId="0" applyNumberFormat="1" applyFont="1" applyFill="1" applyBorder="1" applyAlignment="1">
      <alignment horizontal="center"/>
    </xf>
    <xf numFmtId="164" fontId="19" fillId="4" borderId="60" xfId="0" applyNumberFormat="1" applyFont="1" applyFill="1" applyBorder="1" applyAlignment="1">
      <alignment horizontal="center"/>
    </xf>
    <xf numFmtId="0" fontId="18" fillId="0" borderId="44" xfId="0" applyFont="1" applyBorder="1" applyAlignment="1">
      <alignment horizontal="right"/>
    </xf>
    <xf numFmtId="1" fontId="19" fillId="4" borderId="58" xfId="0" applyNumberFormat="1" applyFont="1" applyFill="1" applyBorder="1" applyAlignment="1">
      <alignment horizontal="center" wrapText="1"/>
    </xf>
    <xf numFmtId="1" fontId="19" fillId="4" borderId="60" xfId="0" applyNumberFormat="1" applyFont="1" applyFill="1" applyBorder="1" applyAlignment="1">
      <alignment horizontal="center" wrapText="1"/>
    </xf>
    <xf numFmtId="0" fontId="0" fillId="0" borderId="44" xfId="0" applyBorder="1" applyAlignment="1">
      <alignment horizontal="right"/>
    </xf>
    <xf numFmtId="0" fontId="18" fillId="3" borderId="47" xfId="0" applyFont="1" applyFill="1" applyBorder="1" applyAlignment="1">
      <alignment horizontal="center"/>
    </xf>
    <xf numFmtId="0" fontId="1" fillId="28" borderId="58" xfId="0" applyFont="1" applyFill="1" applyBorder="1" applyAlignment="1">
      <alignment horizontal="center"/>
    </xf>
    <xf numFmtId="0" fontId="3" fillId="28" borderId="59" xfId="0" applyFont="1" applyFill="1" applyBorder="1" applyAlignment="1"/>
    <xf numFmtId="0" fontId="3" fillId="28" borderId="60" xfId="0" applyFont="1" applyFill="1" applyBorder="1" applyAlignment="1"/>
    <xf numFmtId="1" fontId="20" fillId="0" borderId="43" xfId="0" applyNumberFormat="1" applyFont="1" applyBorder="1" applyAlignment="1">
      <alignment horizontal="center" wrapText="1"/>
    </xf>
    <xf numFmtId="1" fontId="20" fillId="0" borderId="44" xfId="0" applyNumberFormat="1" applyFont="1" applyBorder="1" applyAlignment="1">
      <alignment horizontal="center" wrapText="1"/>
    </xf>
    <xf numFmtId="0" fontId="59" fillId="32" borderId="51" xfId="0" applyFont="1" applyFill="1" applyBorder="1" applyAlignment="1">
      <alignment horizontal="center"/>
    </xf>
    <xf numFmtId="0" fontId="59" fillId="32" borderId="44" xfId="0" applyFont="1" applyFill="1" applyBorder="1" applyAlignment="1">
      <alignment horizontal="center"/>
    </xf>
    <xf numFmtId="0" fontId="59" fillId="32" borderId="52" xfId="0" applyFont="1" applyFill="1" applyBorder="1" applyAlignment="1">
      <alignment horizontal="center"/>
    </xf>
    <xf numFmtId="0" fontId="18" fillId="0" borderId="51" xfId="0" applyFont="1" applyBorder="1" applyAlignment="1">
      <alignment horizontal="right" wrapText="1"/>
    </xf>
    <xf numFmtId="0" fontId="18" fillId="0" borderId="43" xfId="0" applyFont="1" applyBorder="1" applyAlignment="1">
      <alignment horizontal="right" wrapText="1"/>
    </xf>
    <xf numFmtId="0" fontId="18" fillId="3" borderId="21" xfId="0" applyFont="1" applyFill="1" applyBorder="1" applyAlignment="1">
      <alignment horizontal="center" wrapText="1"/>
    </xf>
    <xf numFmtId="0" fontId="18" fillId="0" borderId="0" xfId="0" applyFont="1" applyAlignment="1">
      <alignment horizontal="right" wrapText="1"/>
    </xf>
    <xf numFmtId="4" fontId="18" fillId="3" borderId="21" xfId="0" applyNumberFormat="1" applyFont="1" applyFill="1" applyBorder="1" applyAlignment="1">
      <alignment horizontal="center" wrapText="1"/>
    </xf>
    <xf numFmtId="1" fontId="19" fillId="4" borderId="21" xfId="0" applyNumberFormat="1" applyFont="1" applyFill="1" applyBorder="1" applyAlignment="1">
      <alignment horizontal="center" wrapText="1"/>
    </xf>
    <xf numFmtId="0" fontId="2" fillId="3" borderId="32" xfId="0" applyFont="1" applyFill="1" applyBorder="1" applyAlignment="1">
      <alignment horizontal="center" wrapText="1"/>
    </xf>
    <xf numFmtId="0" fontId="1" fillId="0" borderId="58" xfId="0" applyFont="1" applyBorder="1" applyAlignment="1">
      <alignment horizontal="center"/>
    </xf>
    <xf numFmtId="0" fontId="3" fillId="0" borderId="59" xfId="0" applyFont="1" applyBorder="1" applyAlignment="1"/>
    <xf numFmtId="0" fontId="3" fillId="0" borderId="60" xfId="0" applyFont="1" applyBorder="1" applyAlignment="1"/>
    <xf numFmtId="0" fontId="1" fillId="26" borderId="44" xfId="0" applyFont="1" applyFill="1" applyBorder="1" applyAlignment="1">
      <alignment horizontal="center"/>
    </xf>
    <xf numFmtId="0" fontId="3" fillId="26" borderId="44" xfId="0" applyFont="1" applyFill="1" applyBorder="1" applyAlignment="1"/>
    <xf numFmtId="0" fontId="3" fillId="26" borderId="52" xfId="0" applyFont="1" applyFill="1" applyBorder="1" applyAlignment="1"/>
    <xf numFmtId="0" fontId="1" fillId="26" borderId="58" xfId="0" applyFont="1" applyFill="1" applyBorder="1" applyAlignment="1">
      <alignment horizontal="center"/>
    </xf>
    <xf numFmtId="0" fontId="3" fillId="26" borderId="59" xfId="0" applyFont="1" applyFill="1" applyBorder="1" applyAlignment="1"/>
    <xf numFmtId="0" fontId="3" fillId="26" borderId="60" xfId="0" applyFont="1" applyFill="1" applyBorder="1" applyAlignment="1"/>
    <xf numFmtId="0" fontId="1" fillId="27" borderId="58" xfId="0" applyFont="1" applyFill="1" applyBorder="1" applyAlignment="1">
      <alignment horizontal="center"/>
    </xf>
    <xf numFmtId="0" fontId="3" fillId="27" borderId="59" xfId="0" applyFont="1" applyFill="1" applyBorder="1" applyAlignment="1"/>
    <xf numFmtId="0" fontId="3" fillId="27" borderId="60" xfId="0" applyFont="1" applyFill="1" applyBorder="1" applyAlignment="1"/>
    <xf numFmtId="0" fontId="18" fillId="4" borderId="21" xfId="0" applyFont="1" applyFill="1" applyBorder="1" applyAlignment="1">
      <alignment horizontal="center"/>
    </xf>
    <xf numFmtId="11" fontId="61" fillId="4" borderId="21" xfId="0" applyNumberFormat="1" applyFont="1" applyFill="1" applyBorder="1" applyAlignment="1">
      <alignment horizontal="center"/>
    </xf>
    <xf numFmtId="0" fontId="62" fillId="0" borderId="35" xfId="0" applyFont="1" applyBorder="1" applyAlignment="1"/>
    <xf numFmtId="0" fontId="18" fillId="3" borderId="21" xfId="0" applyFont="1" applyFill="1" applyBorder="1" applyAlignment="1">
      <alignment horizontal="center"/>
    </xf>
    <xf numFmtId="1" fontId="19" fillId="4" borderId="21" xfId="0" applyNumberFormat="1" applyFont="1" applyFill="1" applyBorder="1" applyAlignment="1">
      <alignment horizontal="center"/>
    </xf>
    <xf numFmtId="0" fontId="19" fillId="3" borderId="21" xfId="0" applyFont="1" applyFill="1" applyBorder="1" applyAlignment="1">
      <alignment horizontal="center" wrapText="1"/>
    </xf>
    <xf numFmtId="164" fontId="19" fillId="4" borderId="21" xfId="0" applyNumberFormat="1" applyFont="1" applyFill="1" applyBorder="1" applyAlignment="1">
      <alignment horizontal="center"/>
    </xf>
    <xf numFmtId="4" fontId="18" fillId="3" borderId="35" xfId="0" applyNumberFormat="1" applyFont="1" applyFill="1" applyBorder="1" applyAlignment="1">
      <alignment horizontal="center" wrapText="1"/>
    </xf>
    <xf numFmtId="0" fontId="18" fillId="3" borderId="35" xfId="0" applyFont="1" applyFill="1" applyBorder="1" applyAlignment="1">
      <alignment horizontal="center" wrapText="1"/>
    </xf>
    <xf numFmtId="0" fontId="18" fillId="0" borderId="14" xfId="0" applyFont="1" applyBorder="1" applyAlignment="1">
      <alignment horizontal="right" wrapText="1"/>
    </xf>
    <xf numFmtId="166" fontId="2" fillId="0" borderId="44" xfId="0" applyNumberFormat="1" applyFont="1" applyBorder="1" applyAlignment="1">
      <alignment horizontal="center"/>
    </xf>
    <xf numFmtId="0" fontId="21" fillId="0" borderId="44" xfId="0" applyFont="1" applyBorder="1" applyAlignment="1">
      <alignment horizontal="center" vertical="center" wrapText="1"/>
    </xf>
    <xf numFmtId="0" fontId="18" fillId="0" borderId="14" xfId="0" applyFont="1" applyBorder="1" applyAlignment="1">
      <alignment horizontal="right"/>
    </xf>
    <xf numFmtId="0" fontId="18" fillId="3" borderId="35" xfId="0" applyFont="1" applyFill="1" applyBorder="1" applyAlignment="1">
      <alignment horizontal="center"/>
    </xf>
    <xf numFmtId="0" fontId="18" fillId="39" borderId="21" xfId="0" applyFont="1" applyFill="1" applyBorder="1" applyAlignment="1">
      <alignment horizontal="center"/>
    </xf>
    <xf numFmtId="0" fontId="3" fillId="37" borderId="35" xfId="0" applyFont="1" applyFill="1" applyBorder="1" applyAlignment="1"/>
    <xf numFmtId="0" fontId="26" fillId="0" borderId="0" xfId="0" applyFont="1" applyAlignment="1">
      <alignment horizontal="center"/>
    </xf>
    <xf numFmtId="1" fontId="20" fillId="0" borderId="0" xfId="0" applyNumberFormat="1" applyFont="1" applyAlignment="1">
      <alignment horizontal="center" wrapText="1"/>
    </xf>
    <xf numFmtId="0" fontId="18" fillId="0" borderId="43" xfId="0" quotePrefix="1" applyFont="1" applyBorder="1" applyAlignment="1">
      <alignment horizontal="right"/>
    </xf>
    <xf numFmtId="0" fontId="18" fillId="0" borderId="43" xfId="0" applyFont="1" applyBorder="1" applyAlignment="1">
      <alignment horizontal="right"/>
    </xf>
    <xf numFmtId="0" fontId="0" fillId="0" borderId="0" xfId="0" applyAlignment="1">
      <alignment horizontal="right"/>
    </xf>
    <xf numFmtId="1" fontId="19" fillId="0" borderId="21" xfId="0" applyNumberFormat="1" applyFont="1" applyBorder="1" applyAlignment="1">
      <alignment horizontal="center" wrapText="1"/>
    </xf>
    <xf numFmtId="1" fontId="19" fillId="0" borderId="35" xfId="0" applyNumberFormat="1" applyFont="1" applyBorder="1" applyAlignment="1">
      <alignment horizontal="center" wrapText="1"/>
    </xf>
    <xf numFmtId="164" fontId="19" fillId="4" borderId="61" xfId="0" applyNumberFormat="1" applyFont="1" applyFill="1" applyBorder="1" applyAlignment="1">
      <alignment horizontal="center"/>
    </xf>
    <xf numFmtId="164" fontId="19" fillId="4" borderId="45" xfId="0" applyNumberFormat="1" applyFont="1" applyFill="1" applyBorder="1" applyAlignment="1">
      <alignment horizontal="center"/>
    </xf>
    <xf numFmtId="1" fontId="18" fillId="4" borderId="21" xfId="0" applyNumberFormat="1" applyFont="1" applyFill="1" applyBorder="1" applyAlignment="1">
      <alignment horizontal="center"/>
    </xf>
    <xf numFmtId="1" fontId="18" fillId="4" borderId="35" xfId="0" applyNumberFormat="1" applyFont="1" applyFill="1" applyBorder="1" applyAlignment="1">
      <alignment horizontal="center"/>
    </xf>
    <xf numFmtId="0" fontId="2" fillId="0" borderId="43" xfId="0" applyFont="1" applyBorder="1" applyAlignment="1">
      <alignment horizontal="right"/>
    </xf>
    <xf numFmtId="164" fontId="18" fillId="4" borderId="21" xfId="0" applyNumberFormat="1" applyFont="1" applyFill="1" applyBorder="1" applyAlignment="1">
      <alignment horizontal="center"/>
    </xf>
    <xf numFmtId="164" fontId="18" fillId="4" borderId="35" xfId="0" applyNumberFormat="1" applyFont="1" applyFill="1" applyBorder="1" applyAlignment="1">
      <alignment horizontal="center"/>
    </xf>
    <xf numFmtId="0" fontId="4" fillId="26" borderId="59" xfId="0" applyFont="1" applyFill="1" applyBorder="1" applyAlignment="1">
      <alignment horizontal="center"/>
    </xf>
    <xf numFmtId="0" fontId="4" fillId="26" borderId="60" xfId="0" applyFont="1" applyFill="1" applyBorder="1" applyAlignment="1">
      <alignment horizontal="center"/>
    </xf>
    <xf numFmtId="0" fontId="18" fillId="0" borderId="0" xfId="0" applyFont="1" applyAlignment="1">
      <alignment horizontal="right"/>
    </xf>
    <xf numFmtId="164" fontId="18" fillId="20" borderId="34" xfId="0" applyNumberFormat="1" applyFont="1" applyFill="1" applyBorder="1" applyAlignment="1">
      <alignment horizontal="center"/>
    </xf>
    <xf numFmtId="0" fontId="2" fillId="3" borderId="21" xfId="0" applyFont="1" applyFill="1" applyBorder="1" applyAlignment="1">
      <alignment horizontal="center"/>
    </xf>
    <xf numFmtId="164" fontId="18" fillId="4" borderId="5" xfId="0" applyNumberFormat="1" applyFont="1" applyFill="1" applyBorder="1" applyAlignment="1">
      <alignment horizontal="center"/>
    </xf>
    <xf numFmtId="1" fontId="18" fillId="3" borderId="21" xfId="0" applyNumberFormat="1" applyFont="1" applyFill="1" applyBorder="1" applyAlignment="1">
      <alignment horizontal="center" wrapText="1"/>
    </xf>
    <xf numFmtId="0" fontId="1" fillId="19" borderId="21" xfId="0" applyFont="1" applyFill="1" applyBorder="1" applyAlignment="1">
      <alignment horizontal="center"/>
    </xf>
    <xf numFmtId="0" fontId="1" fillId="0" borderId="21" xfId="0" applyFont="1" applyBorder="1" applyAlignment="1">
      <alignment horizontal="center"/>
    </xf>
    <xf numFmtId="0" fontId="4" fillId="3" borderId="21" xfId="0" applyFont="1" applyFill="1" applyBorder="1" applyAlignment="1">
      <alignment horizontal="left"/>
    </xf>
    <xf numFmtId="0" fontId="2" fillId="3" borderId="21" xfId="0" applyFont="1" applyFill="1" applyBorder="1" applyAlignment="1">
      <alignment horizontal="center" vertical="center"/>
    </xf>
    <xf numFmtId="0" fontId="2" fillId="0" borderId="43" xfId="0" applyFont="1" applyBorder="1" applyAlignment="1">
      <alignment horizontal="center" vertical="center" textRotation="180"/>
    </xf>
    <xf numFmtId="0" fontId="2" fillId="0" borderId="33" xfId="0" applyFont="1" applyBorder="1" applyAlignment="1">
      <alignment horizontal="center" vertical="center" textRotation="180"/>
    </xf>
    <xf numFmtId="0" fontId="2" fillId="0" borderId="42" xfId="0" applyFont="1" applyBorder="1" applyAlignment="1">
      <alignment horizontal="center" vertical="center"/>
    </xf>
    <xf numFmtId="0" fontId="2" fillId="0" borderId="0" xfId="0" applyFont="1" applyAlignment="1">
      <alignment horizontal="center" vertical="center"/>
    </xf>
    <xf numFmtId="0" fontId="2" fillId="0" borderId="21" xfId="0" applyFont="1" applyBorder="1" applyAlignment="1">
      <alignment horizontal="left" wrapText="1"/>
    </xf>
    <xf numFmtId="0" fontId="2" fillId="0" borderId="5" xfId="0" applyFont="1" applyBorder="1" applyAlignment="1">
      <alignment horizontal="left" wrapText="1"/>
    </xf>
    <xf numFmtId="1" fontId="4" fillId="0" borderId="0" xfId="0" applyNumberFormat="1" applyFont="1" applyAlignment="1">
      <alignment horizontal="center" vertical="center" wrapText="1"/>
    </xf>
    <xf numFmtId="0" fontId="1" fillId="0" borderId="43" xfId="0" applyFont="1" applyBorder="1" applyAlignment="1">
      <alignment horizontal="left" vertical="top" wrapText="1"/>
    </xf>
    <xf numFmtId="164" fontId="2" fillId="3" borderId="21" xfId="0" applyNumberFormat="1" applyFont="1" applyFill="1" applyBorder="1" applyAlignment="1"/>
    <xf numFmtId="0" fontId="1" fillId="0" borderId="32" xfId="0" applyFont="1" applyBorder="1" applyAlignment="1">
      <alignment horizontal="center"/>
    </xf>
    <xf numFmtId="0" fontId="2" fillId="3" borderId="32" xfId="0" applyFont="1" applyFill="1" applyBorder="1" applyAlignment="1">
      <alignment horizontal="center"/>
    </xf>
    <xf numFmtId="0" fontId="2" fillId="0" borderId="21" xfId="0" applyFont="1" applyBorder="1" applyAlignment="1">
      <alignment horizontal="left"/>
    </xf>
    <xf numFmtId="0" fontId="19" fillId="0" borderId="21" xfId="0" applyFont="1" applyBorder="1" applyAlignment="1">
      <alignment horizontal="center" wrapText="1"/>
    </xf>
    <xf numFmtId="11" fontId="1" fillId="0" borderId="21" xfId="0" applyNumberFormat="1" applyFont="1" applyBorder="1" applyAlignment="1">
      <alignment horizontal="center"/>
    </xf>
    <xf numFmtId="0" fontId="18" fillId="0" borderId="5" xfId="0" applyFont="1" applyBorder="1" applyAlignment="1">
      <alignment horizontal="right" wrapText="1"/>
    </xf>
    <xf numFmtId="0" fontId="22" fillId="0" borderId="21" xfId="0" applyFont="1" applyBorder="1" applyAlignment="1">
      <alignment horizontal="center" vertical="center" wrapText="1"/>
    </xf>
    <xf numFmtId="0" fontId="2" fillId="3" borderId="21" xfId="0" applyFont="1" applyFill="1" applyBorder="1" applyAlignment="1">
      <alignment horizontal="center" wrapText="1"/>
    </xf>
    <xf numFmtId="0" fontId="1" fillId="0" borderId="32" xfId="0" applyFont="1" applyBorder="1" applyAlignment="1">
      <alignment horizontal="left" vertical="center" wrapText="1"/>
    </xf>
    <xf numFmtId="0" fontId="1" fillId="0" borderId="42" xfId="0" applyFont="1" applyBorder="1" applyAlignment="1">
      <alignment horizontal="left" vertical="center" wrapText="1"/>
    </xf>
    <xf numFmtId="0" fontId="1" fillId="0" borderId="33" xfId="0" applyFont="1" applyBorder="1" applyAlignment="1">
      <alignment horizontal="left" vertical="center" wrapText="1"/>
    </xf>
    <xf numFmtId="0" fontId="1" fillId="0" borderId="43" xfId="0" applyFont="1" applyBorder="1" applyAlignment="1">
      <alignment horizontal="left" vertical="center" wrapText="1"/>
    </xf>
    <xf numFmtId="0" fontId="1" fillId="0" borderId="44" xfId="0" applyFont="1" applyBorder="1" applyAlignment="1">
      <alignment horizontal="left" vertical="center" wrapText="1"/>
    </xf>
    <xf numFmtId="0" fontId="1" fillId="0" borderId="14" xfId="0" applyFont="1" applyBorder="1" applyAlignment="1">
      <alignment horizontal="left" vertical="center" wrapText="1"/>
    </xf>
    <xf numFmtId="0" fontId="1" fillId="0" borderId="5" xfId="0" applyFont="1" applyBorder="1" applyAlignment="1">
      <alignment horizontal="left" vertical="center" wrapText="1"/>
    </xf>
    <xf numFmtId="0" fontId="1" fillId="0" borderId="22" xfId="0" applyFont="1" applyBorder="1" applyAlignment="1">
      <alignment horizontal="left" vertical="center" wrapText="1"/>
    </xf>
    <xf numFmtId="0" fontId="1" fillId="0" borderId="6" xfId="0" applyFont="1" applyBorder="1" applyAlignment="1">
      <alignment horizontal="left" vertical="center" wrapText="1"/>
    </xf>
    <xf numFmtId="0" fontId="1" fillId="0" borderId="32" xfId="0" applyFont="1" applyBorder="1" applyAlignment="1">
      <alignment horizontal="left" wrapText="1"/>
    </xf>
    <xf numFmtId="11" fontId="1" fillId="0" borderId="5" xfId="0" applyNumberFormat="1" applyFont="1" applyBorder="1" applyAlignment="1">
      <alignment horizontal="center"/>
    </xf>
    <xf numFmtId="0" fontId="2" fillId="6" borderId="32" xfId="0" applyFont="1" applyFill="1" applyBorder="1" applyAlignment="1">
      <alignment horizontal="center"/>
    </xf>
    <xf numFmtId="11" fontId="2" fillId="0" borderId="21" xfId="0" applyNumberFormat="1" applyFont="1" applyBorder="1" applyAlignment="1">
      <alignment horizontal="center"/>
    </xf>
    <xf numFmtId="0" fontId="2" fillId="2" borderId="21" xfId="0" applyFont="1" applyFill="1" applyBorder="1" applyAlignment="1">
      <alignment horizontal="center"/>
    </xf>
    <xf numFmtId="11" fontId="1" fillId="3" borderId="42" xfId="0" applyNumberFormat="1" applyFont="1" applyFill="1" applyBorder="1" applyAlignment="1">
      <alignment horizontal="left"/>
    </xf>
    <xf numFmtId="11" fontId="1" fillId="3" borderId="42" xfId="0" applyNumberFormat="1" applyFont="1" applyFill="1" applyBorder="1" applyAlignment="1">
      <alignment horizontal="center"/>
    </xf>
    <xf numFmtId="0" fontId="1" fillId="0" borderId="21" xfId="0" applyFont="1" applyBorder="1" applyAlignment="1"/>
    <xf numFmtId="1" fontId="2" fillId="3" borderId="21" xfId="0" applyNumberFormat="1" applyFont="1" applyFill="1" applyBorder="1" applyAlignment="1">
      <alignment horizontal="center"/>
    </xf>
    <xf numFmtId="1" fontId="9" fillId="4" borderId="21" xfId="0" applyNumberFormat="1" applyFont="1" applyFill="1" applyBorder="1" applyAlignment="1">
      <alignment horizontal="center"/>
    </xf>
    <xf numFmtId="0" fontId="2" fillId="0" borderId="32" xfId="0" applyFont="1" applyBorder="1" applyAlignment="1">
      <alignment horizontal="center"/>
    </xf>
    <xf numFmtId="0" fontId="4" fillId="0" borderId="32" xfId="0" applyFont="1" applyBorder="1" applyAlignment="1">
      <alignment horizontal="center" vertical="center" wrapText="1"/>
    </xf>
    <xf numFmtId="0" fontId="2" fillId="3" borderId="43" xfId="0" applyFont="1" applyFill="1" applyBorder="1" applyAlignment="1">
      <alignment horizontal="center"/>
    </xf>
    <xf numFmtId="164" fontId="19" fillId="0" borderId="21" xfId="0" applyNumberFormat="1" applyFont="1" applyBorder="1" applyAlignment="1">
      <alignment horizontal="center" wrapText="1"/>
    </xf>
    <xf numFmtId="0" fontId="1" fillId="2" borderId="5" xfId="0" applyFont="1" applyFill="1" applyBorder="1" applyAlignment="1">
      <alignment horizontal="center"/>
    </xf>
    <xf numFmtId="0" fontId="1" fillId="2" borderId="21" xfId="0" applyFont="1" applyFill="1" applyBorder="1" applyAlignment="1">
      <alignment horizontal="center"/>
    </xf>
    <xf numFmtId="0" fontId="1" fillId="2" borderId="44" xfId="0" applyFont="1" applyFill="1" applyBorder="1" applyAlignment="1">
      <alignment horizontal="center"/>
    </xf>
    <xf numFmtId="0" fontId="2" fillId="2" borderId="22" xfId="0" applyFont="1" applyFill="1" applyBorder="1" applyAlignment="1">
      <alignment horizontal="center"/>
    </xf>
    <xf numFmtId="0" fontId="2" fillId="2" borderId="21" xfId="0" applyFont="1" applyFill="1" applyBorder="1" applyAlignment="1"/>
    <xf numFmtId="11" fontId="1" fillId="6" borderId="44" xfId="0" applyNumberFormat="1" applyFont="1" applyFill="1" applyBorder="1" applyAlignment="1">
      <alignment horizontal="center"/>
    </xf>
    <xf numFmtId="0" fontId="33" fillId="0" borderId="15" xfId="0" applyFont="1" applyBorder="1" applyAlignment="1">
      <alignment horizontal="center" vertical="center" wrapText="1"/>
    </xf>
    <xf numFmtId="0" fontId="2" fillId="6" borderId="21" xfId="0" applyFont="1" applyFill="1" applyBorder="1" applyAlignment="1">
      <alignment horizontal="center" vertical="center" wrapText="1"/>
    </xf>
    <xf numFmtId="0" fontId="2" fillId="3" borderId="85" xfId="0" applyFont="1" applyFill="1" applyBorder="1" applyAlignment="1">
      <alignment horizontal="left" vertical="top" wrapText="1"/>
    </xf>
    <xf numFmtId="164" fontId="2" fillId="0" borderId="79" xfId="0" applyNumberFormat="1" applyFont="1" applyBorder="1" applyAlignment="1">
      <alignment horizontal="center"/>
    </xf>
    <xf numFmtId="0" fontId="33" fillId="0" borderId="55" xfId="0" applyFont="1" applyBorder="1" applyAlignment="1">
      <alignment horizontal="center" vertical="center" wrapText="1"/>
    </xf>
    <xf numFmtId="0" fontId="33" fillId="0" borderId="56" xfId="0" applyFont="1" applyBorder="1" applyAlignment="1">
      <alignment horizontal="center" vertical="center" wrapText="1"/>
    </xf>
    <xf numFmtId="0" fontId="33" fillId="0" borderId="57" xfId="0" applyFont="1" applyBorder="1" applyAlignment="1">
      <alignment horizontal="center" vertical="center" wrapText="1"/>
    </xf>
    <xf numFmtId="0" fontId="1" fillId="0" borderId="58" xfId="0" applyFont="1" applyBorder="1" applyAlignment="1">
      <alignment horizontal="left" wrapText="1"/>
    </xf>
    <xf numFmtId="0" fontId="1" fillId="0" borderId="59" xfId="0" applyFont="1" applyBorder="1" applyAlignment="1">
      <alignment horizontal="left" wrapText="1"/>
    </xf>
    <xf numFmtId="0" fontId="2" fillId="2" borderId="58" xfId="0" applyFont="1" applyFill="1" applyBorder="1" applyAlignment="1">
      <alignment horizontal="center"/>
    </xf>
    <xf numFmtId="0" fontId="2" fillId="2" borderId="60" xfId="0" applyFont="1" applyFill="1" applyBorder="1" applyAlignment="1">
      <alignment horizontal="center"/>
    </xf>
    <xf numFmtId="0" fontId="1" fillId="26" borderId="58" xfId="0" applyFont="1" applyFill="1" applyBorder="1" applyAlignment="1">
      <alignment horizontal="center" wrapText="1"/>
    </xf>
    <xf numFmtId="0" fontId="1" fillId="26" borderId="60" xfId="0" applyFont="1" applyFill="1" applyBorder="1" applyAlignment="1">
      <alignment horizontal="center" wrapText="1"/>
    </xf>
    <xf numFmtId="0" fontId="1" fillId="0" borderId="21" xfId="0" applyFont="1" applyBorder="1" applyAlignment="1">
      <alignment horizontal="left"/>
    </xf>
    <xf numFmtId="11" fontId="2" fillId="0" borderId="41" xfId="0" applyNumberFormat="1" applyFont="1" applyBorder="1" applyAlignment="1">
      <alignment horizontal="center"/>
    </xf>
    <xf numFmtId="164" fontId="2" fillId="0" borderId="14" xfId="0" applyNumberFormat="1" applyFont="1" applyBorder="1" applyAlignment="1">
      <alignment horizontal="center"/>
    </xf>
    <xf numFmtId="0" fontId="2" fillId="3" borderId="14" xfId="0" applyFont="1" applyFill="1" applyBorder="1" applyAlignment="1">
      <alignment horizontal="left" vertical="top" wrapText="1"/>
    </xf>
    <xf numFmtId="0" fontId="2" fillId="6" borderId="41" xfId="0" applyFont="1" applyFill="1" applyBorder="1" applyAlignment="1">
      <alignment horizontal="center"/>
    </xf>
    <xf numFmtId="0" fontId="2" fillId="6" borderId="22" xfId="0" applyFont="1" applyFill="1" applyBorder="1" applyAlignment="1">
      <alignment horizontal="center"/>
    </xf>
    <xf numFmtId="0" fontId="2" fillId="3" borderId="58" xfId="0" applyFont="1" applyFill="1" applyBorder="1" applyAlignment="1">
      <alignment horizontal="center"/>
    </xf>
    <xf numFmtId="0" fontId="2" fillId="3" borderId="60" xfId="0" applyFont="1" applyFill="1" applyBorder="1" applyAlignment="1">
      <alignment horizontal="center"/>
    </xf>
    <xf numFmtId="11" fontId="1" fillId="0" borderId="43" xfId="0" applyNumberFormat="1" applyFont="1" applyBorder="1" applyAlignment="1">
      <alignment horizontal="center"/>
    </xf>
    <xf numFmtId="11" fontId="1" fillId="0" borderId="0" xfId="0" applyNumberFormat="1" applyFont="1" applyAlignment="1">
      <alignment horizontal="center"/>
    </xf>
    <xf numFmtId="0" fontId="2" fillId="0" borderId="32" xfId="0" applyFont="1" applyBorder="1" applyAlignment="1">
      <alignment horizontal="left" wrapText="1"/>
    </xf>
    <xf numFmtId="0" fontId="1" fillId="2" borderId="34" xfId="0" applyFont="1" applyFill="1" applyBorder="1" applyAlignment="1">
      <alignment horizontal="center"/>
    </xf>
    <xf numFmtId="0" fontId="1" fillId="0" borderId="22" xfId="0" applyFont="1" applyBorder="1" applyAlignment="1">
      <alignment horizontal="center"/>
    </xf>
    <xf numFmtId="0" fontId="6" fillId="0" borderId="0" xfId="0" applyFont="1" applyAlignment="1">
      <alignment wrapText="1"/>
    </xf>
    <xf numFmtId="0" fontId="18" fillId="2" borderId="44" xfId="0" applyFont="1" applyFill="1" applyBorder="1" applyAlignment="1">
      <alignment horizontal="left" vertical="top" wrapText="1"/>
    </xf>
    <xf numFmtId="0" fontId="18" fillId="2" borderId="44" xfId="0" applyFont="1" applyFill="1" applyBorder="1" applyAlignment="1">
      <alignment horizontal="left" wrapText="1"/>
    </xf>
  </cellXfs>
  <cellStyles count="4">
    <cellStyle name="Hyperlink" xfId="1" xr:uid="{7B5389C8-6AD4-43CE-B9E3-1C303441A71C}"/>
    <cellStyle name="Normal 6" xfId="3" xr:uid="{DAC08B88-8AD4-42D0-AC06-0C7E2AA2951A}"/>
    <cellStyle name="Prozent" xfId="2" builtinId="5"/>
    <cellStyle name="Standard" xfId="0" builtinId="0"/>
  </cellStyles>
  <dxfs count="522">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E36C09"/>
          <bgColor rgb="FFE36C09"/>
        </patternFill>
      </fill>
    </dxf>
    <dxf>
      <fill>
        <patternFill patternType="solid">
          <fgColor rgb="FF00B050"/>
          <bgColor rgb="FF00B05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ont>
        <color rgb="FF000000"/>
      </font>
      <fill>
        <patternFill patternType="solid">
          <fgColor rgb="FF00FF00"/>
          <bgColor rgb="FF00FF00"/>
        </patternFill>
      </fill>
    </dxf>
    <dxf>
      <font>
        <color theme="0" tint="-0.24994659260841701"/>
      </font>
      <fill>
        <patternFill>
          <bgColor theme="0" tint="-0.24994659260841701"/>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theme="0" tint="-0.24994659260841701"/>
      </font>
      <fill>
        <patternFill>
          <bgColor theme="0" tint="-0.2499465926084170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theme="0" tint="-0.24994659260841701"/>
        </patternFill>
      </fill>
    </dxf>
    <dxf>
      <fill>
        <patternFill patternType="solid">
          <fgColor rgb="FF00FF00"/>
          <bgColor rgb="FF00FF00"/>
        </patternFill>
      </fill>
    </dxf>
    <dxf>
      <fill>
        <patternFill>
          <bgColor theme="0" tint="-0.24994659260841701"/>
        </patternFill>
      </fill>
    </dxf>
    <dxf>
      <fill>
        <patternFill patternType="solid">
          <fgColor theme="0" tint="-0.24994659260841701"/>
          <bgColor rgb="FFFFFF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bgColor rgb="FFFF0000"/>
        </patternFill>
      </fill>
    </dxf>
    <dxf>
      <fill>
        <patternFill>
          <bgColor theme="0" tint="-0.24994659260841701"/>
        </patternFill>
      </fill>
    </dxf>
    <dxf>
      <fill>
        <patternFill>
          <bgColor rgb="FF00FF00"/>
        </patternFill>
      </fill>
    </dxf>
    <dxf>
      <font>
        <color rgb="FF9C0006"/>
      </font>
      <fill>
        <patternFill patternType="solid">
          <fgColor rgb="FFD0CECE"/>
          <bgColor rgb="FFD0CE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patternType="solid">
          <fgColor theme="0" tint="-0.24994659260841701"/>
          <bgColor theme="0"/>
        </patternFill>
      </fill>
    </dxf>
    <dxf>
      <fill>
        <patternFill>
          <bgColor theme="0" tint="-0.24994659260841701"/>
        </patternFill>
      </fill>
    </dxf>
    <dxf>
      <font>
        <color rgb="FF000000"/>
      </font>
      <fill>
        <patternFill patternType="solid">
          <fgColor rgb="FFFFC000"/>
          <bgColor rgb="FFFFC000"/>
        </patternFill>
      </fill>
    </dxf>
    <dxf>
      <fill>
        <patternFill patternType="solid">
          <fgColor rgb="FFFFC000"/>
          <bgColor rgb="FFFFC000"/>
        </patternFill>
      </fill>
    </dxf>
    <dxf>
      <font>
        <color rgb="FF000000"/>
      </font>
      <fill>
        <patternFill patternType="solid">
          <fgColor rgb="FF00FF00"/>
          <bgColor rgb="FF00FF00"/>
        </patternFill>
      </fill>
    </dxf>
    <dxf>
      <font>
        <color rgb="FF000000"/>
      </font>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C0C0C0"/>
          <bgColor rgb="FFC0C0C0"/>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rgb="FF000000"/>
      </font>
      <fill>
        <patternFill patternType="solid">
          <fgColor rgb="FFBFBFBF"/>
          <bgColor rgb="FFBFBFBF"/>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rgb="FF000000"/>
      </font>
      <fill>
        <patternFill patternType="solid">
          <fgColor rgb="FFBFBFBF"/>
          <bgColor rgb="FFBFBFBF"/>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C0C0C0"/>
          <bgColor rgb="FFC0C0C0"/>
        </patternFill>
      </fill>
    </dxf>
    <dxf>
      <fill>
        <patternFill patternType="solid">
          <fgColor rgb="FFFF0000"/>
          <bgColor rgb="FFFF0000"/>
        </patternFill>
      </fill>
    </dxf>
    <dxf>
      <fill>
        <patternFill patternType="solid">
          <fgColor rgb="FF00FF00"/>
          <bgColor rgb="FF00FF00"/>
        </patternFill>
      </fill>
    </dxf>
    <dxf>
      <fill>
        <patternFill patternType="solid">
          <fgColor rgb="FFC0C0C0"/>
          <bgColor rgb="FFC0C0C0"/>
        </patternFill>
      </fill>
    </dxf>
    <dxf>
      <fill>
        <patternFill patternType="solid">
          <fgColor rgb="FFFFFF00"/>
          <bgColor rgb="FFFFFF00"/>
        </patternFill>
      </fill>
    </dxf>
    <dxf>
      <fill>
        <patternFill patternType="solid">
          <fgColor rgb="FFC0C0C0"/>
          <bgColor rgb="FFC0C0C0"/>
        </patternFill>
      </fill>
    </dxf>
    <dxf>
      <fill>
        <patternFill patternType="solid">
          <fgColor rgb="FFFFFF00"/>
          <bgColor rgb="FFFFFF00"/>
        </patternFill>
      </fill>
    </dxf>
    <dxf>
      <fill>
        <patternFill patternType="solid">
          <fgColor rgb="FFC0C0C0"/>
          <bgColor rgb="FFC0C0C0"/>
        </patternFill>
      </fill>
    </dxf>
    <dxf>
      <fill>
        <patternFill patternType="solid">
          <fgColor rgb="FFFFFF00"/>
          <bgColor rgb="FFFFFF00"/>
        </patternFill>
      </fill>
    </dxf>
    <dxf>
      <fill>
        <patternFill patternType="solid">
          <fgColor rgb="FFC0C0C0"/>
          <bgColor rgb="FFC0C0C0"/>
        </patternFill>
      </fill>
    </dxf>
    <dxf>
      <fill>
        <patternFill patternType="solid">
          <fgColor rgb="FFFFFF00"/>
          <bgColor rgb="FFFFFF00"/>
        </patternFill>
      </fill>
    </dxf>
    <dxf>
      <fill>
        <patternFill patternType="solid">
          <fgColor rgb="FFFF9900"/>
          <bgColor rgb="FFFF99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9900"/>
          <bgColor rgb="FFFF9900"/>
        </patternFill>
      </fill>
    </dxf>
    <dxf>
      <fill>
        <patternFill patternType="solid">
          <fgColor rgb="FFFF0000"/>
          <bgColor rgb="FFFF0000"/>
        </patternFill>
      </fill>
    </dxf>
    <dxf>
      <fill>
        <patternFill patternType="solid">
          <fgColor rgb="FF00FF00"/>
          <bgColor rgb="FF00FF00"/>
        </patternFill>
      </fill>
    </dxf>
    <dxf>
      <fill>
        <patternFill patternType="solid">
          <fgColor rgb="FFFF9900"/>
          <bgColor rgb="FFFF99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ont>
        <b/>
        <i val="0"/>
        <color rgb="FFFF0000"/>
      </font>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auto="1"/>
      </font>
      <fill>
        <patternFill patternType="solid">
          <fgColor rgb="FFFFC7CE"/>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00FF00"/>
          <bgColor rgb="FF00FF00"/>
        </patternFill>
      </fill>
    </dxf>
    <dxf>
      <fill>
        <patternFill patternType="solid">
          <fgColor rgb="FFFF0000"/>
          <bgColor rgb="FFFF0000"/>
        </patternFill>
      </fill>
    </dxf>
    <dxf>
      <font>
        <color rgb="FF000000"/>
      </font>
      <fill>
        <patternFill patternType="solid">
          <fgColor rgb="FFFFFFFF"/>
          <bgColor rgb="FFFFFF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99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BFBFBF"/>
          <bgColor rgb="FFBFBFB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BFBFBF"/>
          <bgColor rgb="FFBFBFB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BFBFBF"/>
          <bgColor rgb="FFBFBFBF"/>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BFBFBF"/>
          <bgColor rgb="FFBFBFB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BFBFBF"/>
          <bgColor rgb="FFBFBFBF"/>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00FF00"/>
          <bgColor rgb="FF00FF00"/>
        </patternFill>
      </fill>
    </dxf>
    <dxf>
      <font>
        <color rgb="FF000000"/>
      </font>
      <fill>
        <patternFill patternType="solid">
          <fgColor rgb="FFFFCC00"/>
          <bgColor rgb="FFFFCC00"/>
        </patternFill>
      </fill>
    </dxf>
    <dxf>
      <fill>
        <patternFill patternType="solid">
          <fgColor rgb="FF00FF00"/>
          <bgColor rgb="FF00FF00"/>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ill>
        <patternFill patternType="solid">
          <fgColor rgb="FFFFC000"/>
          <bgColor rgb="FFFFC000"/>
        </patternFill>
      </fill>
    </dxf>
    <dxf>
      <fill>
        <patternFill patternType="solid">
          <fgColor rgb="FF00FF00"/>
          <bgColor rgb="FF00FF00"/>
        </patternFill>
      </fill>
    </dxf>
    <dxf>
      <font>
        <color rgb="FF000000"/>
      </font>
      <fill>
        <patternFill patternType="solid">
          <fgColor rgb="FFFFCC00"/>
          <bgColor rgb="FFFFCC00"/>
        </patternFill>
      </fill>
    </dxf>
    <dxf>
      <fill>
        <patternFill patternType="solid">
          <fgColor rgb="FF00FF00"/>
          <bgColor rgb="FF00FF00"/>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ill>
        <patternFill patternType="solid">
          <fgColor rgb="FFFFC000"/>
          <bgColor rgb="FFFFC000"/>
        </patternFill>
      </fill>
    </dxf>
    <dxf>
      <fill>
        <patternFill patternType="solid">
          <fgColor rgb="FF00FF00"/>
          <bgColor rgb="FF00FF00"/>
        </patternFill>
      </fill>
    </dxf>
    <dxf>
      <font>
        <color rgb="FF000000"/>
      </font>
      <fill>
        <patternFill patternType="solid">
          <fgColor rgb="FFFFCC00"/>
          <bgColor rgb="FFFFCC00"/>
        </patternFill>
      </fill>
    </dxf>
    <dxf>
      <fill>
        <patternFill patternType="solid">
          <fgColor rgb="FF00FF00"/>
          <bgColor rgb="FF00FF00"/>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FFFF"/>
          <bgColor rgb="FFFFFFFF"/>
        </patternFill>
      </fill>
    </dxf>
    <dxf>
      <font>
        <color rgb="FF000000"/>
      </font>
      <fill>
        <patternFill patternType="solid">
          <fgColor rgb="FF00FF00"/>
          <bgColor rgb="FF00FF00"/>
        </patternFill>
      </fill>
    </dxf>
    <dxf>
      <fill>
        <patternFill patternType="solid">
          <fgColor rgb="FFFF0000"/>
          <bgColor rgb="FFFF00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000000"/>
      </font>
      <fill>
        <patternFill patternType="solid">
          <fgColor rgb="FFFFFFFF"/>
          <bgColor rgb="FFFFFFFF"/>
        </patternFill>
      </fill>
    </dxf>
    <dxf>
      <fill>
        <patternFill patternType="solid">
          <fgColor rgb="FFFF0000"/>
          <bgColor rgb="FFFF0000"/>
        </patternFill>
      </fill>
    </dxf>
    <dxf>
      <fill>
        <patternFill patternType="solid">
          <fgColor rgb="FF00FF00"/>
          <bgColor rgb="FF00FF00"/>
        </patternFill>
      </fill>
    </dxf>
    <dxf>
      <fill>
        <patternFill patternType="solid">
          <fgColor rgb="FFFF9933"/>
          <bgColor rgb="FFFF9933"/>
        </patternFill>
      </fill>
    </dxf>
    <dxf>
      <fill>
        <patternFill patternType="solid">
          <fgColor rgb="FF00FF00"/>
          <bgColor rgb="FF00FF00"/>
        </patternFill>
      </fill>
    </dxf>
    <dxf>
      <font>
        <color rgb="FF000000"/>
      </font>
      <fill>
        <patternFill patternType="solid">
          <bgColor rgb="FF00FF00"/>
        </patternFill>
      </fill>
    </dxf>
    <dxf>
      <fill>
        <patternFill patternType="solid">
          <bgColor rgb="FFFF0000"/>
        </patternFill>
      </fill>
    </dxf>
    <dxf>
      <font>
        <color rgb="FF000000"/>
      </font>
      <fill>
        <patternFill patternType="solid">
          <bgColor rgb="FFFFFFFF"/>
        </patternFill>
      </fill>
    </dxf>
    <dxf>
      <fill>
        <patternFill patternType="solid">
          <fgColor rgb="FF00FF00"/>
          <bgColor rgb="FF00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FF9900"/>
          <bgColor rgb="FFFF99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C000"/>
          <bgColor rgb="FFFFC000"/>
        </patternFill>
      </fill>
    </dxf>
    <dxf>
      <fill>
        <patternFill patternType="solid">
          <fgColor rgb="FF00FF00"/>
          <bgColor rgb="FF00FF00"/>
        </patternFill>
      </fill>
    </dxf>
    <dxf>
      <fill>
        <patternFill patternType="solid">
          <fgColor rgb="FFFF0000"/>
          <bgColor rgb="FFFF0000"/>
        </patternFill>
      </fill>
    </dxf>
    <dxf>
      <fill>
        <patternFill patternType="solid">
          <fgColor rgb="FFFFC000"/>
          <bgColor rgb="FFFFC000"/>
        </patternFill>
      </fill>
    </dxf>
    <dxf>
      <fill>
        <patternFill patternType="solid">
          <fgColor rgb="FFFFFFFF"/>
          <bgColor rgb="FFFFFFFF"/>
        </patternFill>
      </fill>
    </dxf>
    <dxf>
      <fill>
        <patternFill patternType="solid">
          <fgColor rgb="FFFF0000"/>
          <bgColor rgb="FFFF0000"/>
        </patternFill>
      </fill>
    </dxf>
    <dxf>
      <fill>
        <patternFill patternType="solid">
          <fgColor rgb="FF00FF00"/>
          <bgColor rgb="FF00FF00"/>
        </patternFill>
      </fill>
    </dxf>
  </dxfs>
  <tableStyles count="0" defaultTableStyle="TableStyleMedium2" defaultPivotStyle="PivotStyleLight16"/>
  <colors>
    <mruColors>
      <color rgb="FF00FF00"/>
      <color rgb="FFFFDC97"/>
      <color rgb="FFFFCC66"/>
      <color rgb="FF9999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6"/></Relationships>
</file>

<file path=xl/_rels/comments9.xml.rels><?xml version="1.0" encoding="UTF-8" standalone="yes"?>
<Relationships xmlns="http://schemas.openxmlformats.org/package/2006/relationships"><Relationship Id="rId1" Type="http://customschemas.google.com/relationships/workbookmetadata" Target="commentsmeta7"/></Relationships>
</file>

<file path=xl/_rels/comments10.xml.rels><?xml version="1.0" encoding="UTF-8" standalone="yes"?>
<Relationships xmlns="http://schemas.openxmlformats.org/package/2006/relationships"><Relationship Id="rId1" Type="http://customschemas.google.com/relationships/workbookmetadata" Target="commentsmeta8"/></Relationships>
</file>

<file path=xl/_rels/comments11.xml.rels><?xml version="1.0" encoding="UTF-8" standalone="yes"?>
<Relationships xmlns="http://schemas.openxmlformats.org/package/2006/relationships"><Relationship Id="rId1" Type="http://customschemas.google.com/relationships/workbookmetadata" Target="commentsmeta9"/></Relationships>
</file>

<file path=xl/_rels/comments12.xml.rels><?xml version="1.0" encoding="UTF-8" standalone="yes"?>
<Relationships xmlns="http://schemas.openxmlformats.org/package/2006/relationships"><Relationship Id="rId1" Type="http://customschemas.google.com/relationships/workbookmetadata" Target="commentsmeta10"/></Relationships>
</file>

<file path=xl/_rels/comments13.xml.rels><?xml version="1.0" encoding="UTF-8" standalone="yes"?>
<Relationships xmlns="http://schemas.openxmlformats.org/package/2006/relationships"><Relationship Id="rId1" Type="http://customschemas.google.com/relationships/workbookmetadata" Target="commentsmeta11"/></Relationships>
</file>

<file path=xl/_rels/comments14.xml.rels><?xml version="1.0" encoding="UTF-8" standalone="yes"?>
<Relationships xmlns="http://schemas.openxmlformats.org/package/2006/relationships"><Relationship Id="rId1" Type="http://customschemas.google.com/relationships/workbookmetadata" Target="commentsmeta12"/></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customschemas.google.com/relationships/workbookmetadata" Target="metadata"/><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theme" Target="theme/theme1.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spPr>
            <a:ln cmpd="sng">
              <a:solidFill>
                <a:srgbClr val="4F81BD"/>
              </a:solidFill>
            </a:ln>
          </c:spPr>
          <c:marker>
            <c:symbol val="none"/>
          </c:marker>
          <c:cat>
            <c:numRef>
              <c:f>'Metal Datasheets'!$R$33:$R$332</c:f>
              <c:numCache>
                <c:formatCode>0.00</c:formatCode>
                <c:ptCount val="300"/>
                <c:pt idx="0">
                  <c:v>2.5145000000000001E-2</c:v>
                </c:pt>
                <c:pt idx="1">
                  <c:v>8.3878999999999995E-2</c:v>
                </c:pt>
                <c:pt idx="2">
                  <c:v>0.151918</c:v>
                </c:pt>
                <c:pt idx="3">
                  <c:v>0.22247</c:v>
                </c:pt>
                <c:pt idx="4">
                  <c:v>0.24909500000000001</c:v>
                </c:pt>
                <c:pt idx="5">
                  <c:v>0.30434099999999997</c:v>
                </c:pt>
                <c:pt idx="6">
                  <c:v>0.37143399999999999</c:v>
                </c:pt>
                <c:pt idx="7">
                  <c:v>0.44195499999999999</c:v>
                </c:pt>
                <c:pt idx="8">
                  <c:v>0.51363099999999995</c:v>
                </c:pt>
                <c:pt idx="9">
                  <c:v>0.58530700000000002</c:v>
                </c:pt>
                <c:pt idx="10">
                  <c:v>0.65706799999999999</c:v>
                </c:pt>
                <c:pt idx="11">
                  <c:v>0.72923899999999997</c:v>
                </c:pt>
                <c:pt idx="12">
                  <c:v>0.80140999999999996</c:v>
                </c:pt>
                <c:pt idx="13">
                  <c:v>0.87356100000000003</c:v>
                </c:pt>
                <c:pt idx="14">
                  <c:v>0.94566799999999995</c:v>
                </c:pt>
                <c:pt idx="15">
                  <c:v>1.017774</c:v>
                </c:pt>
              </c:numCache>
            </c:numRef>
          </c:cat>
          <c:val>
            <c:numRef>
              <c:f>'Metal Datasheets'!$V$33:$V$126</c:f>
              <c:numCache>
                <c:formatCode>0.00</c:formatCode>
                <c:ptCount val="94"/>
                <c:pt idx="0">
                  <c:v>17.601500000000001</c:v>
                </c:pt>
                <c:pt idx="1">
                  <c:v>58.715299999999999</c:v>
                </c:pt>
                <c:pt idx="2">
                  <c:v>106.3426</c:v>
                </c:pt>
                <c:pt idx="3">
                  <c:v>155.72900000000001</c:v>
                </c:pt>
                <c:pt idx="4">
                  <c:v>174.3665</c:v>
                </c:pt>
                <c:pt idx="5">
                  <c:v>213.03869999999998</c:v>
                </c:pt>
                <c:pt idx="6">
                  <c:v>260.00380000000001</c:v>
                </c:pt>
                <c:pt idx="7">
                  <c:v>260.21536300000002</c:v>
                </c:pt>
                <c:pt idx="8">
                  <c:v>260.43039099999999</c:v>
                </c:pt>
                <c:pt idx="9">
                  <c:v>260.645419</c:v>
                </c:pt>
                <c:pt idx="10">
                  <c:v>260.860702</c:v>
                </c:pt>
                <c:pt idx="11">
                  <c:v>261.07721500000002</c:v>
                </c:pt>
                <c:pt idx="12">
                  <c:v>261.29372799999999</c:v>
                </c:pt>
                <c:pt idx="13">
                  <c:v>261.51018099999999</c:v>
                </c:pt>
                <c:pt idx="14">
                  <c:v>261.72650200000004</c:v>
                </c:pt>
                <c:pt idx="15">
                  <c:v>261.94282000000004</c:v>
                </c:pt>
              </c:numCache>
            </c:numRef>
          </c:val>
          <c:smooth val="0"/>
          <c:extLst>
            <c:ext xmlns:c16="http://schemas.microsoft.com/office/drawing/2014/chart" uri="{C3380CC4-5D6E-409C-BE32-E72D297353CC}">
              <c16:uniqueId val="{00000000-2C9B-4FB0-8373-75CC0F9547B8}"/>
            </c:ext>
          </c:extLst>
        </c:ser>
        <c:dLbls>
          <c:showLegendKey val="0"/>
          <c:showVal val="0"/>
          <c:showCatName val="0"/>
          <c:showSerName val="0"/>
          <c:showPercent val="0"/>
          <c:showBubbleSize val="0"/>
        </c:dLbls>
        <c:smooth val="0"/>
        <c:axId val="31045803"/>
        <c:axId val="518019406"/>
      </c:lineChart>
      <c:catAx>
        <c:axId val="31045803"/>
        <c:scaling>
          <c:orientation val="minMax"/>
        </c:scaling>
        <c:delete val="0"/>
        <c:axPos val="b"/>
        <c:title>
          <c:tx>
            <c:rich>
              <a:bodyPr/>
              <a:lstStyle/>
              <a:p>
                <a:pPr lvl="0">
                  <a:defRPr b="0">
                    <a:solidFill>
                      <a:srgbClr val="000000"/>
                    </a:solidFill>
                    <a:latin typeface="+mn-lt"/>
                  </a:defRPr>
                </a:pPr>
                <a:r>
                  <a:rPr lang="de-DE" b="0">
                    <a:solidFill>
                      <a:srgbClr val="000000"/>
                    </a:solidFill>
                    <a:latin typeface="+mn-lt"/>
                  </a:rPr>
                  <a:t>Engineering Strain [%]</a:t>
                </a:r>
              </a:p>
            </c:rich>
          </c:tx>
          <c:overlay val="0"/>
        </c:title>
        <c:numFmt formatCode="#,##0.0" sourceLinked="0"/>
        <c:majorTickMark val="none"/>
        <c:minorTickMark val="none"/>
        <c:tickLblPos val="nextTo"/>
        <c:txPr>
          <a:bodyPr/>
          <a:lstStyle/>
          <a:p>
            <a:pPr lvl="0">
              <a:defRPr b="0">
                <a:solidFill>
                  <a:srgbClr val="000000"/>
                </a:solidFill>
                <a:latin typeface="Arial"/>
              </a:defRPr>
            </a:pPr>
            <a:endParaRPr lang="de-DE"/>
          </a:p>
        </c:txPr>
        <c:crossAx val="518019406"/>
        <c:crosses val="autoZero"/>
        <c:auto val="1"/>
        <c:lblAlgn val="ctr"/>
        <c:lblOffset val="100"/>
        <c:tickLblSkip val="10"/>
        <c:noMultiLvlLbl val="1"/>
      </c:catAx>
      <c:valAx>
        <c:axId val="518019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de-DE" b="0">
                    <a:solidFill>
                      <a:srgbClr val="000000"/>
                    </a:solidFill>
                    <a:latin typeface="+mn-lt"/>
                  </a:rPr>
                  <a:t>Engineering Stress [MPa]</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endParaRPr lang="de-DE"/>
          </a:p>
        </c:txPr>
        <c:crossAx val="31045803"/>
        <c:crosses val="autoZero"/>
        <c:crossBetween val="midCat"/>
      </c:valAx>
    </c:plotArea>
    <c:plotVisOnly val="1"/>
    <c:dispBlanksAs val="zero"/>
    <c:showDLblsOverMax val="1"/>
  </c:chart>
  <c:spPr>
    <a:solidFill>
      <a:schemeClr val="bg1"/>
    </a:solidFill>
    <a:ln>
      <a:noFill/>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spPr>
            <a:ln cmpd="sng">
              <a:solidFill>
                <a:srgbClr val="4F81BD"/>
              </a:solidFill>
            </a:ln>
          </c:spPr>
          <c:marker>
            <c:symbol val="none"/>
          </c:marker>
          <c:cat>
            <c:numRef>
              <c:f>'Metal Datasheets'!$R$33:$R$332</c:f>
              <c:numCache>
                <c:formatCode>0.00</c:formatCode>
                <c:ptCount val="300"/>
                <c:pt idx="0">
                  <c:v>2.5145000000000001E-2</c:v>
                </c:pt>
                <c:pt idx="1">
                  <c:v>8.3878999999999995E-2</c:v>
                </c:pt>
                <c:pt idx="2">
                  <c:v>0.151918</c:v>
                </c:pt>
                <c:pt idx="3">
                  <c:v>0.22247</c:v>
                </c:pt>
                <c:pt idx="4">
                  <c:v>0.24909500000000001</c:v>
                </c:pt>
                <c:pt idx="5">
                  <c:v>0.30434099999999997</c:v>
                </c:pt>
                <c:pt idx="6">
                  <c:v>0.37143399999999999</c:v>
                </c:pt>
                <c:pt idx="7">
                  <c:v>0.44195499999999999</c:v>
                </c:pt>
                <c:pt idx="8">
                  <c:v>0.51363099999999995</c:v>
                </c:pt>
                <c:pt idx="9">
                  <c:v>0.58530700000000002</c:v>
                </c:pt>
                <c:pt idx="10">
                  <c:v>0.65706799999999999</c:v>
                </c:pt>
                <c:pt idx="11">
                  <c:v>0.72923899999999997</c:v>
                </c:pt>
                <c:pt idx="12">
                  <c:v>0.80140999999999996</c:v>
                </c:pt>
                <c:pt idx="13">
                  <c:v>0.87356100000000003</c:v>
                </c:pt>
                <c:pt idx="14">
                  <c:v>0.94566799999999995</c:v>
                </c:pt>
                <c:pt idx="15">
                  <c:v>1.017774</c:v>
                </c:pt>
              </c:numCache>
            </c:numRef>
          </c:cat>
          <c:val>
            <c:numRef>
              <c:f>'Metal Datasheets'!$V$33:$V$126</c:f>
              <c:numCache>
                <c:formatCode>0.00</c:formatCode>
                <c:ptCount val="94"/>
                <c:pt idx="0">
                  <c:v>17.601500000000001</c:v>
                </c:pt>
                <c:pt idx="1">
                  <c:v>58.715299999999999</c:v>
                </c:pt>
                <c:pt idx="2">
                  <c:v>106.3426</c:v>
                </c:pt>
                <c:pt idx="3">
                  <c:v>155.72900000000001</c:v>
                </c:pt>
                <c:pt idx="4">
                  <c:v>174.3665</c:v>
                </c:pt>
                <c:pt idx="5">
                  <c:v>213.03869999999998</c:v>
                </c:pt>
                <c:pt idx="6">
                  <c:v>260.00380000000001</c:v>
                </c:pt>
                <c:pt idx="7">
                  <c:v>260.21536300000002</c:v>
                </c:pt>
                <c:pt idx="8">
                  <c:v>260.43039099999999</c:v>
                </c:pt>
                <c:pt idx="9">
                  <c:v>260.645419</c:v>
                </c:pt>
                <c:pt idx="10">
                  <c:v>260.860702</c:v>
                </c:pt>
                <c:pt idx="11">
                  <c:v>261.07721500000002</c:v>
                </c:pt>
                <c:pt idx="12">
                  <c:v>261.29372799999999</c:v>
                </c:pt>
                <c:pt idx="13">
                  <c:v>261.51018099999999</c:v>
                </c:pt>
                <c:pt idx="14">
                  <c:v>261.72650200000004</c:v>
                </c:pt>
                <c:pt idx="15">
                  <c:v>261.94282000000004</c:v>
                </c:pt>
              </c:numCache>
            </c:numRef>
          </c:val>
          <c:smooth val="0"/>
          <c:extLst>
            <c:ext xmlns:c16="http://schemas.microsoft.com/office/drawing/2014/chart" uri="{C3380CC4-5D6E-409C-BE32-E72D297353CC}">
              <c16:uniqueId val="{00000000-34BE-4DDF-A76D-4B867FF92BFD}"/>
            </c:ext>
          </c:extLst>
        </c:ser>
        <c:dLbls>
          <c:showLegendKey val="0"/>
          <c:showVal val="0"/>
          <c:showCatName val="0"/>
          <c:showSerName val="0"/>
          <c:showPercent val="0"/>
          <c:showBubbleSize val="0"/>
        </c:dLbls>
        <c:smooth val="0"/>
        <c:axId val="31045803"/>
        <c:axId val="518019406"/>
      </c:lineChart>
      <c:catAx>
        <c:axId val="31045803"/>
        <c:scaling>
          <c:orientation val="minMax"/>
        </c:scaling>
        <c:delete val="0"/>
        <c:axPos val="b"/>
        <c:title>
          <c:tx>
            <c:rich>
              <a:bodyPr/>
              <a:lstStyle/>
              <a:p>
                <a:pPr lvl="0">
                  <a:defRPr b="0">
                    <a:solidFill>
                      <a:srgbClr val="000000"/>
                    </a:solidFill>
                    <a:latin typeface="+mn-lt"/>
                  </a:defRPr>
                </a:pPr>
                <a:r>
                  <a:rPr lang="de-DE" b="0">
                    <a:solidFill>
                      <a:srgbClr val="000000"/>
                    </a:solidFill>
                    <a:latin typeface="+mn-lt"/>
                  </a:rPr>
                  <a:t>Engineering Strain [%]</a:t>
                </a:r>
              </a:p>
            </c:rich>
          </c:tx>
          <c:overlay val="0"/>
        </c:title>
        <c:numFmt formatCode="#,##0.0" sourceLinked="0"/>
        <c:majorTickMark val="none"/>
        <c:minorTickMark val="none"/>
        <c:tickLblPos val="nextTo"/>
        <c:txPr>
          <a:bodyPr/>
          <a:lstStyle/>
          <a:p>
            <a:pPr lvl="0">
              <a:defRPr b="0">
                <a:solidFill>
                  <a:srgbClr val="000000"/>
                </a:solidFill>
                <a:latin typeface="Arial"/>
              </a:defRPr>
            </a:pPr>
            <a:endParaRPr lang="de-DE"/>
          </a:p>
        </c:txPr>
        <c:crossAx val="518019406"/>
        <c:crosses val="autoZero"/>
        <c:auto val="1"/>
        <c:lblAlgn val="ctr"/>
        <c:lblOffset val="100"/>
        <c:tickLblSkip val="10"/>
        <c:noMultiLvlLbl val="1"/>
      </c:catAx>
      <c:valAx>
        <c:axId val="518019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de-DE" b="0">
                    <a:solidFill>
                      <a:srgbClr val="000000"/>
                    </a:solidFill>
                    <a:latin typeface="+mn-lt"/>
                  </a:rPr>
                  <a:t>Engineering Stress [MPa]</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endParaRPr lang="de-DE"/>
          </a:p>
        </c:txPr>
        <c:crossAx val="31045803"/>
        <c:crosses val="autoZero"/>
        <c:crossBetween val="midCat"/>
      </c:valAx>
    </c:plotArea>
    <c:plotVisOnly val="1"/>
    <c:dispBlanksAs val="zero"/>
    <c:showDLblsOverMax val="1"/>
  </c:chart>
  <c:spPr>
    <a:solidFill>
      <a:schemeClr val="bg1"/>
    </a:solidFill>
    <a:ln>
      <a:noFill/>
    </a:ln>
  </c:sp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'[1]26_16'!$C$33:$C$10000</c:f>
              <c:numCache>
                <c:formatCode>General</c:formatCode>
                <c:ptCount val="9968"/>
                <c:pt idx="0">
                  <c:v>-5.8832870000000002E-2</c:v>
                </c:pt>
                <c:pt idx="1">
                  <c:v>-0.17285149999999999</c:v>
                </c:pt>
                <c:pt idx="2">
                  <c:v>-0.28675050000000002</c:v>
                </c:pt>
                <c:pt idx="3">
                  <c:v>-0.39419219999999999</c:v>
                </c:pt>
                <c:pt idx="4">
                  <c:v>-0.49762810000000002</c:v>
                </c:pt>
                <c:pt idx="5">
                  <c:v>-0.59909080000000003</c:v>
                </c:pt>
                <c:pt idx="6">
                  <c:v>-0.63932920000000004</c:v>
                </c:pt>
                <c:pt idx="7">
                  <c:v>-0.65337970000000001</c:v>
                </c:pt>
                <c:pt idx="8">
                  <c:v>-0.67346890000000004</c:v>
                </c:pt>
                <c:pt idx="9">
                  <c:v>-0.77379569999999998</c:v>
                </c:pt>
                <c:pt idx="10">
                  <c:v>-0.7878463</c:v>
                </c:pt>
                <c:pt idx="11">
                  <c:v>-0.79783110000000002</c:v>
                </c:pt>
                <c:pt idx="12">
                  <c:v>-0.80578309999999997</c:v>
                </c:pt>
                <c:pt idx="13">
                  <c:v>-0.81379489999999999</c:v>
                </c:pt>
                <c:pt idx="14">
                  <c:v>-0.82186650000000006</c:v>
                </c:pt>
                <c:pt idx="15">
                  <c:v>-0.82981850000000001</c:v>
                </c:pt>
                <c:pt idx="16">
                  <c:v>-0.83783030000000003</c:v>
                </c:pt>
                <c:pt idx="17">
                  <c:v>-0.84584210000000004</c:v>
                </c:pt>
                <c:pt idx="18">
                  <c:v>-0.85385390000000005</c:v>
                </c:pt>
                <c:pt idx="19">
                  <c:v>-0.86192539999999995</c:v>
                </c:pt>
                <c:pt idx="20">
                  <c:v>-0.86993719999999997</c:v>
                </c:pt>
                <c:pt idx="21">
                  <c:v>-0.87794910000000004</c:v>
                </c:pt>
                <c:pt idx="22">
                  <c:v>-0.88590100000000005</c:v>
                </c:pt>
                <c:pt idx="23">
                  <c:v>-0.89391290000000001</c:v>
                </c:pt>
                <c:pt idx="24">
                  <c:v>-0.90186480000000002</c:v>
                </c:pt>
                <c:pt idx="25">
                  <c:v>-0.90987660000000004</c:v>
                </c:pt>
                <c:pt idx="26">
                  <c:v>-0.91782870000000005</c:v>
                </c:pt>
                <c:pt idx="27">
                  <c:v>-0.92386740000000001</c:v>
                </c:pt>
                <c:pt idx="28">
                  <c:v>-0.92978649999999996</c:v>
                </c:pt>
                <c:pt idx="29">
                  <c:v>-0.93588499999999997</c:v>
                </c:pt>
                <c:pt idx="30">
                  <c:v>-0.94180419999999998</c:v>
                </c:pt>
                <c:pt idx="31">
                  <c:v>-0.94784290000000004</c:v>
                </c:pt>
                <c:pt idx="32">
                  <c:v>-0.95376209999999995</c:v>
                </c:pt>
                <c:pt idx="33">
                  <c:v>-0.95980080000000001</c:v>
                </c:pt>
                <c:pt idx="34">
                  <c:v>-0.96572000000000002</c:v>
                </c:pt>
                <c:pt idx="35">
                  <c:v>-0.97187829999999997</c:v>
                </c:pt>
                <c:pt idx="36">
                  <c:v>-0.97779749999999999</c:v>
                </c:pt>
                <c:pt idx="37">
                  <c:v>-0.98383620000000005</c:v>
                </c:pt>
                <c:pt idx="38">
                  <c:v>-0.98975539999999995</c:v>
                </c:pt>
                <c:pt idx="39">
                  <c:v>-0.99579419999999996</c:v>
                </c:pt>
                <c:pt idx="40">
                  <c:v>-1.001773</c:v>
                </c:pt>
                <c:pt idx="41">
                  <c:v>-1.007752</c:v>
                </c:pt>
                <c:pt idx="42">
                  <c:v>-1.0137910000000001</c:v>
                </c:pt>
                <c:pt idx="43">
                  <c:v>-1.01983</c:v>
                </c:pt>
                <c:pt idx="44">
                  <c:v>-1.025868</c:v>
                </c:pt>
                <c:pt idx="45">
                  <c:v>-1.031847</c:v>
                </c:pt>
                <c:pt idx="46">
                  <c:v>-1.0378259999999999</c:v>
                </c:pt>
                <c:pt idx="47">
                  <c:v>-1.043865</c:v>
                </c:pt>
                <c:pt idx="48">
                  <c:v>-1.049844</c:v>
                </c:pt>
                <c:pt idx="49">
                  <c:v>-1.055823</c:v>
                </c:pt>
                <c:pt idx="50">
                  <c:v>-1.0618019999999999</c:v>
                </c:pt>
                <c:pt idx="51">
                  <c:v>-1.0678399999999999</c:v>
                </c:pt>
                <c:pt idx="52">
                  <c:v>-1.0738190000000001</c:v>
                </c:pt>
                <c:pt idx="53">
                  <c:v>-1.079858</c:v>
                </c:pt>
                <c:pt idx="54">
                  <c:v>-1.0858369999999999</c:v>
                </c:pt>
                <c:pt idx="55">
                  <c:v>-1.091936</c:v>
                </c:pt>
                <c:pt idx="56">
                  <c:v>-1.097915</c:v>
                </c:pt>
                <c:pt idx="57">
                  <c:v>-1.1038939999999999</c:v>
                </c:pt>
                <c:pt idx="58">
                  <c:v>-1.1098730000000001</c:v>
                </c:pt>
                <c:pt idx="59">
                  <c:v>-1.1159110000000001</c:v>
                </c:pt>
                <c:pt idx="60">
                  <c:v>-1.1218900000000001</c:v>
                </c:pt>
                <c:pt idx="61">
                  <c:v>-1.1279889999999999</c:v>
                </c:pt>
                <c:pt idx="62">
                  <c:v>-1.1339680000000001</c:v>
                </c:pt>
                <c:pt idx="63">
                  <c:v>-1.1400060000000001</c:v>
                </c:pt>
                <c:pt idx="64">
                  <c:v>-1.145926</c:v>
                </c:pt>
                <c:pt idx="65">
                  <c:v>-1.151964</c:v>
                </c:pt>
                <c:pt idx="66">
                  <c:v>-1.1578839999999999</c:v>
                </c:pt>
                <c:pt idx="67">
                  <c:v>-1.1639219999999999</c:v>
                </c:pt>
                <c:pt idx="68">
                  <c:v>-1.1699010000000001</c:v>
                </c:pt>
                <c:pt idx="69">
                  <c:v>-1.17594</c:v>
                </c:pt>
                <c:pt idx="70">
                  <c:v>-1.1819789999999999</c:v>
                </c:pt>
                <c:pt idx="71">
                  <c:v>-1.1880170000000001</c:v>
                </c:pt>
                <c:pt idx="72">
                  <c:v>-1.193937</c:v>
                </c:pt>
                <c:pt idx="73">
                  <c:v>-1.199975</c:v>
                </c:pt>
                <c:pt idx="74">
                  <c:v>-1.2060139999999999</c:v>
                </c:pt>
                <c:pt idx="75">
                  <c:v>-1.2119329999999999</c:v>
                </c:pt>
                <c:pt idx="76">
                  <c:v>-1.2179720000000001</c:v>
                </c:pt>
                <c:pt idx="77">
                  <c:v>-1.223951</c:v>
                </c:pt>
                <c:pt idx="78">
                  <c:v>-1.2299899999999999</c:v>
                </c:pt>
                <c:pt idx="79">
                  <c:v>-1.2360279999999999</c:v>
                </c:pt>
                <c:pt idx="80">
                  <c:v>-1.242067</c:v>
                </c:pt>
                <c:pt idx="81">
                  <c:v>-1.247986</c:v>
                </c:pt>
                <c:pt idx="82">
                  <c:v>-1.2540849999999999</c:v>
                </c:pt>
                <c:pt idx="83">
                  <c:v>-1.259944</c:v>
                </c:pt>
                <c:pt idx="84">
                  <c:v>-1.2659830000000001</c:v>
                </c:pt>
                <c:pt idx="85">
                  <c:v>-1.2719020000000001</c:v>
                </c:pt>
                <c:pt idx="86">
                  <c:v>-1.2780009999999999</c:v>
                </c:pt>
                <c:pt idx="87">
                  <c:v>-1.28392</c:v>
                </c:pt>
                <c:pt idx="88">
                  <c:v>-1.2899579999999999</c:v>
                </c:pt>
                <c:pt idx="89">
                  <c:v>-1.2959369999999999</c:v>
                </c:pt>
                <c:pt idx="90">
                  <c:v>-1.2999430000000001</c:v>
                </c:pt>
                <c:pt idx="91">
                  <c:v>-1.3038890000000001</c:v>
                </c:pt>
                <c:pt idx="92">
                  <c:v>-1.307895</c:v>
                </c:pt>
                <c:pt idx="93">
                  <c:v>-1.311901</c:v>
                </c:pt>
                <c:pt idx="94">
                  <c:v>-1.3178799999999999</c:v>
                </c:pt>
                <c:pt idx="95">
                  <c:v>-1.3238589999999999</c:v>
                </c:pt>
                <c:pt idx="96">
                  <c:v>-1.329898</c:v>
                </c:pt>
                <c:pt idx="97">
                  <c:v>-1.335877</c:v>
                </c:pt>
                <c:pt idx="98">
                  <c:v>-1.3419160000000001</c:v>
                </c:pt>
                <c:pt idx="99">
                  <c:v>-1.3478349999999999</c:v>
                </c:pt>
                <c:pt idx="100">
                  <c:v>-1.3538140000000001</c:v>
                </c:pt>
                <c:pt idx="101">
                  <c:v>-1.35782</c:v>
                </c:pt>
                <c:pt idx="102">
                  <c:v>-1.361826</c:v>
                </c:pt>
                <c:pt idx="103">
                  <c:v>-1.365831</c:v>
                </c:pt>
                <c:pt idx="104">
                  <c:v>-1.369837</c:v>
                </c:pt>
                <c:pt idx="105">
                  <c:v>-1.3738429999999999</c:v>
                </c:pt>
                <c:pt idx="106">
                  <c:v>-1.3779090000000001</c:v>
                </c:pt>
                <c:pt idx="107">
                  <c:v>-1.3818550000000001</c:v>
                </c:pt>
                <c:pt idx="108">
                  <c:v>-1.385861</c:v>
                </c:pt>
                <c:pt idx="109">
                  <c:v>-1.389867</c:v>
                </c:pt>
                <c:pt idx="110">
                  <c:v>-1.3938729999999999</c:v>
                </c:pt>
                <c:pt idx="111">
                  <c:v>-1.3978790000000001</c:v>
                </c:pt>
                <c:pt idx="112">
                  <c:v>-1.401885</c:v>
                </c:pt>
                <c:pt idx="113">
                  <c:v>-1.4058900000000001</c:v>
                </c:pt>
                <c:pt idx="114">
                  <c:v>-1.409896</c:v>
                </c:pt>
                <c:pt idx="115">
                  <c:v>-1.413902</c:v>
                </c:pt>
                <c:pt idx="116">
                  <c:v>-1.417848</c:v>
                </c:pt>
                <c:pt idx="117">
                  <c:v>-1.4219139999999999</c:v>
                </c:pt>
                <c:pt idx="118">
                  <c:v>-1.4258599999999999</c:v>
                </c:pt>
                <c:pt idx="119">
                  <c:v>-1.4298660000000001</c:v>
                </c:pt>
                <c:pt idx="120">
                  <c:v>-1.433872</c:v>
                </c:pt>
                <c:pt idx="121">
                  <c:v>-1.437878</c:v>
                </c:pt>
                <c:pt idx="122">
                  <c:v>-1.4418839999999999</c:v>
                </c:pt>
                <c:pt idx="123">
                  <c:v>-1.4458899999999999</c:v>
                </c:pt>
                <c:pt idx="124">
                  <c:v>-1.4498359999999999</c:v>
                </c:pt>
                <c:pt idx="125">
                  <c:v>-1.4538420000000001</c:v>
                </c:pt>
                <c:pt idx="126">
                  <c:v>-1.4578469999999999</c:v>
                </c:pt>
                <c:pt idx="127">
                  <c:v>-1.461794</c:v>
                </c:pt>
                <c:pt idx="128">
                  <c:v>-1.4657990000000001</c:v>
                </c:pt>
                <c:pt idx="129">
                  <c:v>-1.469865</c:v>
                </c:pt>
                <c:pt idx="130">
                  <c:v>-1.473811</c:v>
                </c:pt>
                <c:pt idx="131">
                  <c:v>-1.4778169999999999</c:v>
                </c:pt>
                <c:pt idx="132">
                  <c:v>-1.4818229999999999</c:v>
                </c:pt>
                <c:pt idx="133">
                  <c:v>-1.4857689999999999</c:v>
                </c:pt>
                <c:pt idx="134">
                  <c:v>-1.4897750000000001</c:v>
                </c:pt>
                <c:pt idx="135">
                  <c:v>-1.493841</c:v>
                </c:pt>
                <c:pt idx="136">
                  <c:v>-1.497787</c:v>
                </c:pt>
                <c:pt idx="137">
                  <c:v>-1.5017929999999999</c:v>
                </c:pt>
                <c:pt idx="138">
                  <c:v>-1.5058579999999999</c:v>
                </c:pt>
                <c:pt idx="139">
                  <c:v>-1.5098039999999999</c:v>
                </c:pt>
                <c:pt idx="140">
                  <c:v>-1.5138100000000001</c:v>
                </c:pt>
                <c:pt idx="141">
                  <c:v>-1.5178160000000001</c:v>
                </c:pt>
                <c:pt idx="142">
                  <c:v>-1.521822</c:v>
                </c:pt>
                <c:pt idx="143">
                  <c:v>-1.525828</c:v>
                </c:pt>
                <c:pt idx="144">
                  <c:v>-1.5298339999999999</c:v>
                </c:pt>
                <c:pt idx="145">
                  <c:v>-1.5338400000000001</c:v>
                </c:pt>
                <c:pt idx="146">
                  <c:v>-1.537846</c:v>
                </c:pt>
                <c:pt idx="147">
                  <c:v>-1.541852</c:v>
                </c:pt>
                <c:pt idx="148">
                  <c:v>-1.545858</c:v>
                </c:pt>
                <c:pt idx="149">
                  <c:v>-1.5498639999999999</c:v>
                </c:pt>
                <c:pt idx="150">
                  <c:v>-1.5538099999999999</c:v>
                </c:pt>
                <c:pt idx="151">
                  <c:v>-1.5578749999999999</c:v>
                </c:pt>
                <c:pt idx="152">
                  <c:v>-1.5618810000000001</c:v>
                </c:pt>
                <c:pt idx="153">
                  <c:v>-1.5658270000000001</c:v>
                </c:pt>
                <c:pt idx="154">
                  <c:v>-1.5699529999999999</c:v>
                </c:pt>
                <c:pt idx="155">
                  <c:v>-1.5738989999999999</c:v>
                </c:pt>
                <c:pt idx="156">
                  <c:v>-1.5779049999999999</c:v>
                </c:pt>
                <c:pt idx="157">
                  <c:v>-1.5819700000000001</c:v>
                </c:pt>
                <c:pt idx="158">
                  <c:v>-1.5858570000000001</c:v>
                </c:pt>
                <c:pt idx="159">
                  <c:v>-1.589863</c:v>
                </c:pt>
                <c:pt idx="160">
                  <c:v>-1.593988</c:v>
                </c:pt>
                <c:pt idx="161">
                  <c:v>-1.597874</c:v>
                </c:pt>
                <c:pt idx="162">
                  <c:v>-1.60188</c:v>
                </c:pt>
                <c:pt idx="163">
                  <c:v>-1.6059460000000001</c:v>
                </c:pt>
                <c:pt idx="164">
                  <c:v>-1.6098920000000001</c:v>
                </c:pt>
                <c:pt idx="165">
                  <c:v>-1.6138980000000001</c:v>
                </c:pt>
                <c:pt idx="166">
                  <c:v>-1.617904</c:v>
                </c:pt>
                <c:pt idx="167">
                  <c:v>-1.62191</c:v>
                </c:pt>
                <c:pt idx="168">
                  <c:v>-1.625856</c:v>
                </c:pt>
                <c:pt idx="169">
                  <c:v>-1.6299220000000001</c:v>
                </c:pt>
                <c:pt idx="170">
                  <c:v>-1.6338680000000001</c:v>
                </c:pt>
                <c:pt idx="171">
                  <c:v>-1.6378740000000001</c:v>
                </c:pt>
                <c:pt idx="172">
                  <c:v>-1.641939</c:v>
                </c:pt>
                <c:pt idx="173">
                  <c:v>-1.645885</c:v>
                </c:pt>
                <c:pt idx="174">
                  <c:v>-1.6499509999999999</c:v>
                </c:pt>
                <c:pt idx="175">
                  <c:v>-1.6539569999999999</c:v>
                </c:pt>
                <c:pt idx="176">
                  <c:v>-1.6579029999999999</c:v>
                </c:pt>
                <c:pt idx="177">
                  <c:v>-1.6619090000000001</c:v>
                </c:pt>
                <c:pt idx="178">
                  <c:v>-1.665915</c:v>
                </c:pt>
                <c:pt idx="179">
                  <c:v>-1.669921</c:v>
                </c:pt>
                <c:pt idx="180">
                  <c:v>-1.6739269999999999</c:v>
                </c:pt>
                <c:pt idx="181">
                  <c:v>-1.6778729999999999</c:v>
                </c:pt>
                <c:pt idx="182">
                  <c:v>-1.6818789999999999</c:v>
                </c:pt>
                <c:pt idx="183">
                  <c:v>-1.6859440000000001</c:v>
                </c:pt>
                <c:pt idx="184">
                  <c:v>-1.6898899999999999</c:v>
                </c:pt>
                <c:pt idx="185">
                  <c:v>-1.6938960000000001</c:v>
                </c:pt>
                <c:pt idx="186">
                  <c:v>-1.697902</c:v>
                </c:pt>
                <c:pt idx="187">
                  <c:v>-1.701908</c:v>
                </c:pt>
                <c:pt idx="188">
                  <c:v>-1.7059139999999999</c:v>
                </c:pt>
                <c:pt idx="189">
                  <c:v>-1.7099200000000001</c:v>
                </c:pt>
                <c:pt idx="190">
                  <c:v>-1.7139260000000001</c:v>
                </c:pt>
                <c:pt idx="191">
                  <c:v>-1.717932</c:v>
                </c:pt>
                <c:pt idx="192">
                  <c:v>-1.721938</c:v>
                </c:pt>
                <c:pt idx="193">
                  <c:v>-1.725884</c:v>
                </c:pt>
                <c:pt idx="194">
                  <c:v>-1.7298899999999999</c:v>
                </c:pt>
                <c:pt idx="195">
                  <c:v>-1.733895</c:v>
                </c:pt>
                <c:pt idx="196">
                  <c:v>-1.7379009999999999</c:v>
                </c:pt>
                <c:pt idx="197">
                  <c:v>-1.7419070000000001</c:v>
                </c:pt>
                <c:pt idx="198">
                  <c:v>-1.745913</c:v>
                </c:pt>
                <c:pt idx="199">
                  <c:v>-1.749919</c:v>
                </c:pt>
                <c:pt idx="200">
                  <c:v>-1.753865</c:v>
                </c:pt>
                <c:pt idx="201">
                  <c:v>-1.757871</c:v>
                </c:pt>
                <c:pt idx="202">
                  <c:v>-1.7618769999999999</c:v>
                </c:pt>
                <c:pt idx="203">
                  <c:v>-1.7658830000000001</c:v>
                </c:pt>
                <c:pt idx="204">
                  <c:v>-1.769889</c:v>
                </c:pt>
                <c:pt idx="205">
                  <c:v>-1.773954</c:v>
                </c:pt>
                <c:pt idx="206">
                  <c:v>-1.777901</c:v>
                </c:pt>
                <c:pt idx="207">
                  <c:v>-1.781906</c:v>
                </c:pt>
                <c:pt idx="208">
                  <c:v>-1.7859119999999999</c:v>
                </c:pt>
                <c:pt idx="209">
                  <c:v>-1.7898590000000001</c:v>
                </c:pt>
                <c:pt idx="210">
                  <c:v>-1.7938639999999999</c:v>
                </c:pt>
                <c:pt idx="211">
                  <c:v>-1.79793</c:v>
                </c:pt>
                <c:pt idx="212">
                  <c:v>-1.801876</c:v>
                </c:pt>
                <c:pt idx="213">
                  <c:v>-1.805882</c:v>
                </c:pt>
                <c:pt idx="214">
                  <c:v>-1.8098879999999999</c:v>
                </c:pt>
                <c:pt idx="215">
                  <c:v>-1.8138939999999999</c:v>
                </c:pt>
                <c:pt idx="216">
                  <c:v>-1.8178399999999999</c:v>
                </c:pt>
                <c:pt idx="217">
                  <c:v>-1.8218460000000001</c:v>
                </c:pt>
                <c:pt idx="218">
                  <c:v>-1.825852</c:v>
                </c:pt>
                <c:pt idx="219">
                  <c:v>-1.829917</c:v>
                </c:pt>
                <c:pt idx="220">
                  <c:v>-1.833863</c:v>
                </c:pt>
                <c:pt idx="221">
                  <c:v>-1.8379289999999999</c:v>
                </c:pt>
                <c:pt idx="222">
                  <c:v>-1.8419350000000001</c:v>
                </c:pt>
                <c:pt idx="223">
                  <c:v>-1.8458810000000001</c:v>
                </c:pt>
                <c:pt idx="224">
                  <c:v>-1.8498870000000001</c:v>
                </c:pt>
                <c:pt idx="225">
                  <c:v>-1.853953</c:v>
                </c:pt>
                <c:pt idx="226">
                  <c:v>-1.857899</c:v>
                </c:pt>
                <c:pt idx="227">
                  <c:v>-1.8619049999999999</c:v>
                </c:pt>
                <c:pt idx="228">
                  <c:v>-1.8659110000000001</c:v>
                </c:pt>
                <c:pt idx="229">
                  <c:v>-1.8698570000000001</c:v>
                </c:pt>
                <c:pt idx="230">
                  <c:v>-1.8739220000000001</c:v>
                </c:pt>
                <c:pt idx="231">
                  <c:v>-1.877869</c:v>
                </c:pt>
                <c:pt idx="232">
                  <c:v>-1.881874</c:v>
                </c:pt>
                <c:pt idx="233">
                  <c:v>-1.8859399999999999</c:v>
                </c:pt>
                <c:pt idx="234">
                  <c:v>-1.889886</c:v>
                </c:pt>
                <c:pt idx="235">
                  <c:v>-1.8938919999999999</c:v>
                </c:pt>
                <c:pt idx="236">
                  <c:v>-1.897958</c:v>
                </c:pt>
                <c:pt idx="237">
                  <c:v>-1.901904</c:v>
                </c:pt>
                <c:pt idx="238">
                  <c:v>-1.90585</c:v>
                </c:pt>
                <c:pt idx="239">
                  <c:v>-1.9099159999999999</c:v>
                </c:pt>
                <c:pt idx="240">
                  <c:v>-1.913862</c:v>
                </c:pt>
                <c:pt idx="241">
                  <c:v>-1.917808</c:v>
                </c:pt>
                <c:pt idx="242">
                  <c:v>-1.9218740000000001</c:v>
                </c:pt>
                <c:pt idx="243">
                  <c:v>-1.92588</c:v>
                </c:pt>
                <c:pt idx="244">
                  <c:v>-1.929826</c:v>
                </c:pt>
                <c:pt idx="245">
                  <c:v>-1.933891</c:v>
                </c:pt>
                <c:pt idx="246">
                  <c:v>-1.9378379999999999</c:v>
                </c:pt>
                <c:pt idx="247">
                  <c:v>-1.941784</c:v>
                </c:pt>
                <c:pt idx="248">
                  <c:v>-1.9458489999999999</c:v>
                </c:pt>
                <c:pt idx="249">
                  <c:v>-1.9497949999999999</c:v>
                </c:pt>
                <c:pt idx="250">
                  <c:v>-1.9538009999999999</c:v>
                </c:pt>
                <c:pt idx="251">
                  <c:v>-1.9578070000000001</c:v>
                </c:pt>
                <c:pt idx="252">
                  <c:v>-1.961813</c:v>
                </c:pt>
                <c:pt idx="253">
                  <c:v>-1.965759</c:v>
                </c:pt>
                <c:pt idx="254">
                  <c:v>-1.9698249999999999</c:v>
                </c:pt>
                <c:pt idx="255">
                  <c:v>-1.9738309999999999</c:v>
                </c:pt>
                <c:pt idx="256">
                  <c:v>-1.9778370000000001</c:v>
                </c:pt>
                <c:pt idx="257">
                  <c:v>-1.981843</c:v>
                </c:pt>
                <c:pt idx="258">
                  <c:v>-1.985849</c:v>
                </c:pt>
                <c:pt idx="259">
                  <c:v>-1.989854</c:v>
                </c:pt>
                <c:pt idx="260">
                  <c:v>-1.99386</c:v>
                </c:pt>
                <c:pt idx="261">
                  <c:v>-1.9978659999999999</c:v>
                </c:pt>
                <c:pt idx="262">
                  <c:v>-2.0018120000000001</c:v>
                </c:pt>
                <c:pt idx="263">
                  <c:v>-2.0058180000000001</c:v>
                </c:pt>
                <c:pt idx="264">
                  <c:v>-2.0098240000000001</c:v>
                </c:pt>
                <c:pt idx="265">
                  <c:v>-2.0137700000000001</c:v>
                </c:pt>
                <c:pt idx="266">
                  <c:v>-2.017776</c:v>
                </c:pt>
                <c:pt idx="267">
                  <c:v>-2.0218419999999999</c:v>
                </c:pt>
                <c:pt idx="268">
                  <c:v>-2.0257879999999999</c:v>
                </c:pt>
                <c:pt idx="269">
                  <c:v>-2.0297939999999999</c:v>
                </c:pt>
                <c:pt idx="270">
                  <c:v>-2.0337999999999998</c:v>
                </c:pt>
                <c:pt idx="271">
                  <c:v>-2.0378059999999998</c:v>
                </c:pt>
                <c:pt idx="272">
                  <c:v>-2.0418120000000002</c:v>
                </c:pt>
                <c:pt idx="273">
                  <c:v>-2.0458769999999999</c:v>
                </c:pt>
                <c:pt idx="274">
                  <c:v>-2.049823</c:v>
                </c:pt>
                <c:pt idx="275">
                  <c:v>-2.0538289999999999</c:v>
                </c:pt>
                <c:pt idx="276">
                  <c:v>-2.0578349999999999</c:v>
                </c:pt>
                <c:pt idx="277">
                  <c:v>-2.0619010000000002</c:v>
                </c:pt>
                <c:pt idx="278">
                  <c:v>-2.0659070000000002</c:v>
                </c:pt>
                <c:pt idx="279">
                  <c:v>-2.0699130000000001</c:v>
                </c:pt>
                <c:pt idx="280">
                  <c:v>-2.0739179999999999</c:v>
                </c:pt>
                <c:pt idx="281">
                  <c:v>-2.0778639999999999</c:v>
                </c:pt>
                <c:pt idx="282">
                  <c:v>-2.0818699999999999</c:v>
                </c:pt>
                <c:pt idx="283">
                  <c:v>-2.0858759999999998</c:v>
                </c:pt>
                <c:pt idx="284">
                  <c:v>-2.0898219999999998</c:v>
                </c:pt>
                <c:pt idx="285">
                  <c:v>-2.0938279999999998</c:v>
                </c:pt>
                <c:pt idx="286">
                  <c:v>-2.0978340000000002</c:v>
                </c:pt>
                <c:pt idx="287">
                  <c:v>-2.1018400000000002</c:v>
                </c:pt>
                <c:pt idx="288">
                  <c:v>-2.1058460000000001</c:v>
                </c:pt>
                <c:pt idx="289">
                  <c:v>-2.1097920000000001</c:v>
                </c:pt>
                <c:pt idx="290">
                  <c:v>-2.1137980000000001</c:v>
                </c:pt>
                <c:pt idx="291">
                  <c:v>-2.117804</c:v>
                </c:pt>
                <c:pt idx="292">
                  <c:v>-2.12175</c:v>
                </c:pt>
                <c:pt idx="293">
                  <c:v>-2.125756</c:v>
                </c:pt>
                <c:pt idx="294">
                  <c:v>-2.1297619999999999</c:v>
                </c:pt>
                <c:pt idx="295">
                  <c:v>-2.1337079999999999</c:v>
                </c:pt>
                <c:pt idx="296">
                  <c:v>-2.1377139999999999</c:v>
                </c:pt>
                <c:pt idx="297">
                  <c:v>-2.1417199999999998</c:v>
                </c:pt>
                <c:pt idx="298">
                  <c:v>-2.1457259999999998</c:v>
                </c:pt>
                <c:pt idx="299">
                  <c:v>-2.1497320000000002</c:v>
                </c:pt>
                <c:pt idx="300">
                  <c:v>-2.153797</c:v>
                </c:pt>
                <c:pt idx="301">
                  <c:v>-2.1578029999999999</c:v>
                </c:pt>
                <c:pt idx="302">
                  <c:v>-2.1618089999999999</c:v>
                </c:pt>
                <c:pt idx="303">
                  <c:v>-2.1658750000000002</c:v>
                </c:pt>
                <c:pt idx="304">
                  <c:v>-2.16988</c:v>
                </c:pt>
                <c:pt idx="305">
                  <c:v>-2.1738870000000001</c:v>
                </c:pt>
                <c:pt idx="306">
                  <c:v>-2.1779519999999999</c:v>
                </c:pt>
                <c:pt idx="307">
                  <c:v>-2.1818979999999999</c:v>
                </c:pt>
                <c:pt idx="308">
                  <c:v>-2.1858439999999999</c:v>
                </c:pt>
                <c:pt idx="309">
                  <c:v>-2.1899099999999998</c:v>
                </c:pt>
                <c:pt idx="310">
                  <c:v>-2.1939160000000002</c:v>
                </c:pt>
                <c:pt idx="311">
                  <c:v>-2.1978620000000002</c:v>
                </c:pt>
                <c:pt idx="312">
                  <c:v>-2.2019280000000001</c:v>
                </c:pt>
                <c:pt idx="313">
                  <c:v>-2.2059340000000001</c:v>
                </c:pt>
                <c:pt idx="314">
                  <c:v>-2.2098800000000001</c:v>
                </c:pt>
                <c:pt idx="315">
                  <c:v>-2.213946</c:v>
                </c:pt>
                <c:pt idx="316">
                  <c:v>-2.2179509999999998</c:v>
                </c:pt>
                <c:pt idx="317">
                  <c:v>-2.2218969999999998</c:v>
                </c:pt>
                <c:pt idx="318">
                  <c:v>-2.2259630000000001</c:v>
                </c:pt>
                <c:pt idx="319">
                  <c:v>-2.2299090000000001</c:v>
                </c:pt>
                <c:pt idx="320">
                  <c:v>-2.2337959999999999</c:v>
                </c:pt>
                <c:pt idx="321">
                  <c:v>-2.2378610000000001</c:v>
                </c:pt>
                <c:pt idx="322">
                  <c:v>-2.2418670000000001</c:v>
                </c:pt>
                <c:pt idx="323">
                  <c:v>-2.2458130000000001</c:v>
                </c:pt>
                <c:pt idx="324">
                  <c:v>-2.249879</c:v>
                </c:pt>
                <c:pt idx="325">
                  <c:v>-2.253765</c:v>
                </c:pt>
                <c:pt idx="326">
                  <c:v>-2.257711</c:v>
                </c:pt>
                <c:pt idx="327">
                  <c:v>-2.2617769999999999</c:v>
                </c:pt>
                <c:pt idx="328">
                  <c:v>-2.2657229999999999</c:v>
                </c:pt>
                <c:pt idx="329">
                  <c:v>-2.2697289999999999</c:v>
                </c:pt>
                <c:pt idx="330">
                  <c:v>-2.2737949999999998</c:v>
                </c:pt>
                <c:pt idx="331">
                  <c:v>-2.2777409999999998</c:v>
                </c:pt>
                <c:pt idx="332">
                  <c:v>-2.2817470000000002</c:v>
                </c:pt>
                <c:pt idx="333">
                  <c:v>-2.2858130000000001</c:v>
                </c:pt>
                <c:pt idx="334">
                  <c:v>-2.289758</c:v>
                </c:pt>
                <c:pt idx="335">
                  <c:v>-2.2937639999999999</c:v>
                </c:pt>
                <c:pt idx="336">
                  <c:v>-2.2977699999999999</c:v>
                </c:pt>
                <c:pt idx="337">
                  <c:v>-2.3017759999999998</c:v>
                </c:pt>
                <c:pt idx="338">
                  <c:v>-2.3057820000000002</c:v>
                </c:pt>
                <c:pt idx="339">
                  <c:v>-2.3097880000000002</c:v>
                </c:pt>
                <c:pt idx="340">
                  <c:v>-2.3137940000000001</c:v>
                </c:pt>
                <c:pt idx="341">
                  <c:v>-2.3178000000000001</c:v>
                </c:pt>
                <c:pt idx="342">
                  <c:v>-2.321806</c:v>
                </c:pt>
                <c:pt idx="343">
                  <c:v>-2.325812</c:v>
                </c:pt>
                <c:pt idx="344">
                  <c:v>-2.3298179999999999</c:v>
                </c:pt>
                <c:pt idx="345">
                  <c:v>-2.3338230000000002</c:v>
                </c:pt>
                <c:pt idx="346">
                  <c:v>-2.3377699999999999</c:v>
                </c:pt>
                <c:pt idx="347">
                  <c:v>-2.3418350000000001</c:v>
                </c:pt>
                <c:pt idx="348">
                  <c:v>-2.3457810000000001</c:v>
                </c:pt>
                <c:pt idx="349">
                  <c:v>-2.3497870000000001</c:v>
                </c:pt>
                <c:pt idx="350">
                  <c:v>-2.353793</c:v>
                </c:pt>
                <c:pt idx="351">
                  <c:v>-2.357799</c:v>
                </c:pt>
                <c:pt idx="352">
                  <c:v>-2.361745</c:v>
                </c:pt>
                <c:pt idx="353">
                  <c:v>-2.3658109999999999</c:v>
                </c:pt>
                <c:pt idx="354">
                  <c:v>-2.3698169999999998</c:v>
                </c:pt>
                <c:pt idx="355">
                  <c:v>-2.3738229999999998</c:v>
                </c:pt>
                <c:pt idx="356">
                  <c:v>-2.3778280000000001</c:v>
                </c:pt>
                <c:pt idx="357">
                  <c:v>-2.381834</c:v>
                </c:pt>
                <c:pt idx="358">
                  <c:v>-2.38584</c:v>
                </c:pt>
                <c:pt idx="359">
                  <c:v>-2.3898459999999999</c:v>
                </c:pt>
                <c:pt idx="360">
                  <c:v>-2.3938519999999999</c:v>
                </c:pt>
                <c:pt idx="361">
                  <c:v>-2.3977979999999999</c:v>
                </c:pt>
                <c:pt idx="362">
                  <c:v>-2.4018039999999998</c:v>
                </c:pt>
                <c:pt idx="363">
                  <c:v>-2.4058099999999998</c:v>
                </c:pt>
                <c:pt idx="364">
                  <c:v>-2.4097559999999998</c:v>
                </c:pt>
                <c:pt idx="365">
                  <c:v>-2.4137620000000002</c:v>
                </c:pt>
                <c:pt idx="366">
                  <c:v>-2.4177680000000001</c:v>
                </c:pt>
                <c:pt idx="367">
                  <c:v>-2.4217740000000001</c:v>
                </c:pt>
                <c:pt idx="368">
                  <c:v>-2.42578</c:v>
                </c:pt>
                <c:pt idx="369">
                  <c:v>-2.4298449999999998</c:v>
                </c:pt>
                <c:pt idx="370">
                  <c:v>-2.433792</c:v>
                </c:pt>
                <c:pt idx="371">
                  <c:v>-2.4377970000000002</c:v>
                </c:pt>
                <c:pt idx="372">
                  <c:v>-2.4418630000000001</c:v>
                </c:pt>
                <c:pt idx="373">
                  <c:v>-2.4458090000000001</c:v>
                </c:pt>
                <c:pt idx="374">
                  <c:v>-2.4498150000000001</c:v>
                </c:pt>
                <c:pt idx="375">
                  <c:v>-2.453821</c:v>
                </c:pt>
                <c:pt idx="376">
                  <c:v>-2.457767</c:v>
                </c:pt>
                <c:pt idx="377">
                  <c:v>-2.4618329999999999</c:v>
                </c:pt>
                <c:pt idx="378">
                  <c:v>-2.4658389999999999</c:v>
                </c:pt>
                <c:pt idx="379">
                  <c:v>-2.4698449999999998</c:v>
                </c:pt>
                <c:pt idx="380">
                  <c:v>-2.4738509999999998</c:v>
                </c:pt>
                <c:pt idx="381">
                  <c:v>-2.4778560000000001</c:v>
                </c:pt>
                <c:pt idx="382">
                  <c:v>-2.481862</c:v>
                </c:pt>
                <c:pt idx="383">
                  <c:v>-2.4859279999999999</c:v>
                </c:pt>
                <c:pt idx="384">
                  <c:v>-2.4898739999999999</c:v>
                </c:pt>
                <c:pt idx="385">
                  <c:v>-2.4938799999999999</c:v>
                </c:pt>
                <c:pt idx="386">
                  <c:v>-2.4978859999999998</c:v>
                </c:pt>
                <c:pt idx="387">
                  <c:v>-2.5018319999999998</c:v>
                </c:pt>
                <c:pt idx="388">
                  <c:v>-2.5058379999999998</c:v>
                </c:pt>
                <c:pt idx="389">
                  <c:v>-2.5099040000000001</c:v>
                </c:pt>
                <c:pt idx="390">
                  <c:v>-2.5138500000000001</c:v>
                </c:pt>
                <c:pt idx="391">
                  <c:v>-2.5178560000000001</c:v>
                </c:pt>
                <c:pt idx="392">
                  <c:v>-2.5219209999999999</c:v>
                </c:pt>
                <c:pt idx="393">
                  <c:v>-2.5258669999999999</c:v>
                </c:pt>
                <c:pt idx="394">
                  <c:v>-2.5298729999999998</c:v>
                </c:pt>
                <c:pt idx="395">
                  <c:v>-2.5339390000000002</c:v>
                </c:pt>
                <c:pt idx="396">
                  <c:v>-2.5378850000000002</c:v>
                </c:pt>
                <c:pt idx="397">
                  <c:v>-2.5419510000000001</c:v>
                </c:pt>
                <c:pt idx="398">
                  <c:v>-2.545957</c:v>
                </c:pt>
                <c:pt idx="399">
                  <c:v>-2.549903</c:v>
                </c:pt>
                <c:pt idx="400">
                  <c:v>-2.553849</c:v>
                </c:pt>
                <c:pt idx="401">
                  <c:v>-2.557855</c:v>
                </c:pt>
                <c:pt idx="402">
                  <c:v>-2.561801</c:v>
                </c:pt>
                <c:pt idx="403">
                  <c:v>-2.5658660000000002</c:v>
                </c:pt>
                <c:pt idx="404">
                  <c:v>-2.5698720000000002</c:v>
                </c:pt>
                <c:pt idx="405">
                  <c:v>-2.5738180000000002</c:v>
                </c:pt>
                <c:pt idx="406">
                  <c:v>-2.5778840000000001</c:v>
                </c:pt>
                <c:pt idx="407">
                  <c:v>-2.58189</c:v>
                </c:pt>
                <c:pt idx="408">
                  <c:v>-2.585896</c:v>
                </c:pt>
                <c:pt idx="409">
                  <c:v>-2.5899019999999999</c:v>
                </c:pt>
                <c:pt idx="410">
                  <c:v>-2.5939079999999999</c:v>
                </c:pt>
                <c:pt idx="411">
                  <c:v>-2.5979139999999998</c:v>
                </c:pt>
                <c:pt idx="412">
                  <c:v>-2.6018599999999998</c:v>
                </c:pt>
                <c:pt idx="413">
                  <c:v>-2.6058659999999998</c:v>
                </c:pt>
                <c:pt idx="414">
                  <c:v>-2.6098710000000001</c:v>
                </c:pt>
                <c:pt idx="415">
                  <c:v>-2.613877</c:v>
                </c:pt>
                <c:pt idx="416">
                  <c:v>-2.617883</c:v>
                </c:pt>
                <c:pt idx="417">
                  <c:v>-2.6218889999999999</c:v>
                </c:pt>
                <c:pt idx="418">
                  <c:v>-2.6258949999999999</c:v>
                </c:pt>
                <c:pt idx="419">
                  <c:v>-2.6298409999999999</c:v>
                </c:pt>
                <c:pt idx="420">
                  <c:v>-2.6339070000000002</c:v>
                </c:pt>
                <c:pt idx="421">
                  <c:v>-2.6379130000000002</c:v>
                </c:pt>
                <c:pt idx="422">
                  <c:v>-2.6419190000000001</c:v>
                </c:pt>
                <c:pt idx="423">
                  <c:v>-2.6459250000000001</c:v>
                </c:pt>
                <c:pt idx="424">
                  <c:v>-2.6498710000000001</c:v>
                </c:pt>
                <c:pt idx="425">
                  <c:v>-2.6538170000000001</c:v>
                </c:pt>
                <c:pt idx="426">
                  <c:v>-2.657883</c:v>
                </c:pt>
                <c:pt idx="427">
                  <c:v>-2.661829</c:v>
                </c:pt>
                <c:pt idx="428">
                  <c:v>-2.665775</c:v>
                </c:pt>
                <c:pt idx="429">
                  <c:v>-2.6698400000000002</c:v>
                </c:pt>
                <c:pt idx="430">
                  <c:v>-2.6738460000000002</c:v>
                </c:pt>
                <c:pt idx="431">
                  <c:v>-2.6777929999999999</c:v>
                </c:pt>
                <c:pt idx="432">
                  <c:v>-2.6817980000000001</c:v>
                </c:pt>
                <c:pt idx="433">
                  <c:v>-2.6858040000000001</c:v>
                </c:pt>
                <c:pt idx="434">
                  <c:v>-2.68981</c:v>
                </c:pt>
                <c:pt idx="435">
                  <c:v>-2.693816</c:v>
                </c:pt>
                <c:pt idx="436">
                  <c:v>-2.6978219999999999</c:v>
                </c:pt>
                <c:pt idx="437">
                  <c:v>-2.7018279999999999</c:v>
                </c:pt>
                <c:pt idx="438">
                  <c:v>-2.7058339999999999</c:v>
                </c:pt>
                <c:pt idx="439">
                  <c:v>-2.7098399999999998</c:v>
                </c:pt>
                <c:pt idx="440">
                  <c:v>-2.7138450000000001</c:v>
                </c:pt>
                <c:pt idx="441">
                  <c:v>-2.717851</c:v>
                </c:pt>
                <c:pt idx="442">
                  <c:v>-2.721857</c:v>
                </c:pt>
                <c:pt idx="443">
                  <c:v>-2.7258629999999999</c:v>
                </c:pt>
                <c:pt idx="444">
                  <c:v>-2.7298089999999999</c:v>
                </c:pt>
                <c:pt idx="445">
                  <c:v>-2.7338149999999999</c:v>
                </c:pt>
                <c:pt idx="446">
                  <c:v>-2.7378809999999998</c:v>
                </c:pt>
                <c:pt idx="447">
                  <c:v>-2.7418269999999998</c:v>
                </c:pt>
                <c:pt idx="448">
                  <c:v>-2.7458330000000002</c:v>
                </c:pt>
                <c:pt idx="449">
                  <c:v>-2.7498390000000001</c:v>
                </c:pt>
                <c:pt idx="450">
                  <c:v>-2.7537850000000001</c:v>
                </c:pt>
                <c:pt idx="451">
                  <c:v>-2.7578499999999999</c:v>
                </c:pt>
                <c:pt idx="452">
                  <c:v>-2.7618559999999999</c:v>
                </c:pt>
                <c:pt idx="453">
                  <c:v>-2.765803</c:v>
                </c:pt>
                <c:pt idx="454">
                  <c:v>-2.7698680000000002</c:v>
                </c:pt>
                <c:pt idx="455">
                  <c:v>-2.7738740000000002</c:v>
                </c:pt>
                <c:pt idx="456">
                  <c:v>-2.7778200000000002</c:v>
                </c:pt>
                <c:pt idx="457">
                  <c:v>-2.7818260000000001</c:v>
                </c:pt>
                <c:pt idx="458">
                  <c:v>-2.7858320000000001</c:v>
                </c:pt>
                <c:pt idx="459">
                  <c:v>-2.789838</c:v>
                </c:pt>
                <c:pt idx="460">
                  <c:v>-2.793844</c:v>
                </c:pt>
                <c:pt idx="461">
                  <c:v>-2.7978499999999999</c:v>
                </c:pt>
                <c:pt idx="462">
                  <c:v>-2.8018550000000002</c:v>
                </c:pt>
                <c:pt idx="463">
                  <c:v>-2.8058619999999999</c:v>
                </c:pt>
                <c:pt idx="464">
                  <c:v>-2.8098670000000001</c:v>
                </c:pt>
                <c:pt idx="465">
                  <c:v>-2.8138730000000001</c:v>
                </c:pt>
                <c:pt idx="466">
                  <c:v>-2.8178190000000001</c:v>
                </c:pt>
                <c:pt idx="467">
                  <c:v>-2.821825</c:v>
                </c:pt>
                <c:pt idx="468">
                  <c:v>-2.8258909999999999</c:v>
                </c:pt>
                <c:pt idx="469">
                  <c:v>-2.8298369999999999</c:v>
                </c:pt>
                <c:pt idx="470">
                  <c:v>-2.8337829999999999</c:v>
                </c:pt>
                <c:pt idx="471">
                  <c:v>-2.8379089999999998</c:v>
                </c:pt>
                <c:pt idx="472">
                  <c:v>-2.8418549999999998</c:v>
                </c:pt>
                <c:pt idx="473">
                  <c:v>-2.8458009999999998</c:v>
                </c:pt>
                <c:pt idx="474">
                  <c:v>-2.8499270000000001</c:v>
                </c:pt>
                <c:pt idx="475">
                  <c:v>-2.8538130000000002</c:v>
                </c:pt>
                <c:pt idx="476">
                  <c:v>-2.8578190000000001</c:v>
                </c:pt>
                <c:pt idx="477">
                  <c:v>-2.8618839999999999</c:v>
                </c:pt>
                <c:pt idx="478">
                  <c:v>-2.8657710000000001</c:v>
                </c:pt>
                <c:pt idx="479">
                  <c:v>-2.869777</c:v>
                </c:pt>
                <c:pt idx="480">
                  <c:v>-2.8738419999999998</c:v>
                </c:pt>
                <c:pt idx="481">
                  <c:v>-2.8777889999999999</c:v>
                </c:pt>
                <c:pt idx="482">
                  <c:v>-2.8817940000000002</c:v>
                </c:pt>
                <c:pt idx="483">
                  <c:v>-2.8858000000000001</c:v>
                </c:pt>
                <c:pt idx="484">
                  <c:v>-2.8897460000000001</c:v>
                </c:pt>
                <c:pt idx="485">
                  <c:v>-2.8937520000000001</c:v>
                </c:pt>
                <c:pt idx="486">
                  <c:v>-2.897818</c:v>
                </c:pt>
                <c:pt idx="487">
                  <c:v>-2.901764</c:v>
                </c:pt>
                <c:pt idx="488">
                  <c:v>-2.9058290000000002</c:v>
                </c:pt>
                <c:pt idx="489">
                  <c:v>-2.9098350000000002</c:v>
                </c:pt>
                <c:pt idx="490">
                  <c:v>-2.9137819999999999</c:v>
                </c:pt>
                <c:pt idx="491">
                  <c:v>-2.9177879999999998</c:v>
                </c:pt>
                <c:pt idx="492">
                  <c:v>-2.9217930000000001</c:v>
                </c:pt>
                <c:pt idx="493">
                  <c:v>-2.925799</c:v>
                </c:pt>
                <c:pt idx="494">
                  <c:v>-2.929805</c:v>
                </c:pt>
                <c:pt idx="495">
                  <c:v>-2.933751</c:v>
                </c:pt>
                <c:pt idx="496">
                  <c:v>-2.937757</c:v>
                </c:pt>
                <c:pt idx="497">
                  <c:v>-2.9417629999999999</c:v>
                </c:pt>
                <c:pt idx="498">
                  <c:v>-2.9457689999999999</c:v>
                </c:pt>
                <c:pt idx="499">
                  <c:v>-2.9497749999999998</c:v>
                </c:pt>
                <c:pt idx="500">
                  <c:v>-2.9537810000000002</c:v>
                </c:pt>
                <c:pt idx="501">
                  <c:v>-2.957786</c:v>
                </c:pt>
                <c:pt idx="502">
                  <c:v>-2.961792</c:v>
                </c:pt>
                <c:pt idx="503">
                  <c:v>-2.9658579999999999</c:v>
                </c:pt>
                <c:pt idx="504">
                  <c:v>-2.9698039999999999</c:v>
                </c:pt>
                <c:pt idx="505">
                  <c:v>-2.9738099999999998</c:v>
                </c:pt>
                <c:pt idx="506">
                  <c:v>-2.9778760000000002</c:v>
                </c:pt>
                <c:pt idx="507">
                  <c:v>-2.9818220000000002</c:v>
                </c:pt>
                <c:pt idx="508">
                  <c:v>-2.9858280000000001</c:v>
                </c:pt>
                <c:pt idx="509">
                  <c:v>-2.9898340000000001</c:v>
                </c:pt>
                <c:pt idx="510">
                  <c:v>-2.9937800000000001</c:v>
                </c:pt>
                <c:pt idx="511">
                  <c:v>-2.997846</c:v>
                </c:pt>
                <c:pt idx="512">
                  <c:v>-3.0017909999999999</c:v>
                </c:pt>
                <c:pt idx="513">
                  <c:v>-3.005738</c:v>
                </c:pt>
                <c:pt idx="514">
                  <c:v>-3.0098029999999998</c:v>
                </c:pt>
                <c:pt idx="515">
                  <c:v>-3.0138090000000002</c:v>
                </c:pt>
                <c:pt idx="516">
                  <c:v>-3.0177559999999999</c:v>
                </c:pt>
                <c:pt idx="517">
                  <c:v>-3.0218210000000001</c:v>
                </c:pt>
                <c:pt idx="518">
                  <c:v>-3.025827</c:v>
                </c:pt>
                <c:pt idx="519">
                  <c:v>-3.029833</c:v>
                </c:pt>
                <c:pt idx="520">
                  <c:v>-3.033839</c:v>
                </c:pt>
                <c:pt idx="521">
                  <c:v>-3.0379049999999999</c:v>
                </c:pt>
                <c:pt idx="522">
                  <c:v>-3.0418509999999999</c:v>
                </c:pt>
                <c:pt idx="523">
                  <c:v>-3.0458560000000001</c:v>
                </c:pt>
                <c:pt idx="524">
                  <c:v>-3.0498630000000002</c:v>
                </c:pt>
                <c:pt idx="525">
                  <c:v>-3.0538080000000001</c:v>
                </c:pt>
                <c:pt idx="526">
                  <c:v>-3.057814</c:v>
                </c:pt>
                <c:pt idx="527">
                  <c:v>-3.06182</c:v>
                </c:pt>
                <c:pt idx="528">
                  <c:v>-3.0658259999999999</c:v>
                </c:pt>
                <c:pt idx="529">
                  <c:v>-3.0698919999999998</c:v>
                </c:pt>
                <c:pt idx="530">
                  <c:v>-3.0738979999999998</c:v>
                </c:pt>
                <c:pt idx="531">
                  <c:v>-3.0779040000000002</c:v>
                </c:pt>
                <c:pt idx="532">
                  <c:v>-3.0819100000000001</c:v>
                </c:pt>
                <c:pt idx="533">
                  <c:v>-3.0859160000000001</c:v>
                </c:pt>
                <c:pt idx="534">
                  <c:v>-3.0898620000000001</c:v>
                </c:pt>
                <c:pt idx="535">
                  <c:v>-3.0938680000000001</c:v>
                </c:pt>
                <c:pt idx="536">
                  <c:v>-3.0979329999999998</c:v>
                </c:pt>
                <c:pt idx="537">
                  <c:v>-3.1018789999999998</c:v>
                </c:pt>
                <c:pt idx="538">
                  <c:v>-3.1059450000000002</c:v>
                </c:pt>
                <c:pt idx="539">
                  <c:v>-3.1099510000000001</c:v>
                </c:pt>
                <c:pt idx="540">
                  <c:v>-3.1138970000000001</c:v>
                </c:pt>
                <c:pt idx="541">
                  <c:v>-3.1179030000000001</c:v>
                </c:pt>
                <c:pt idx="542">
                  <c:v>-3.121909</c:v>
                </c:pt>
                <c:pt idx="543">
                  <c:v>-3.125915</c:v>
                </c:pt>
                <c:pt idx="544">
                  <c:v>-3.129921</c:v>
                </c:pt>
                <c:pt idx="545">
                  <c:v>-3.1339260000000002</c:v>
                </c:pt>
                <c:pt idx="546">
                  <c:v>-3.1378729999999999</c:v>
                </c:pt>
                <c:pt idx="547">
                  <c:v>-3.1419380000000001</c:v>
                </c:pt>
                <c:pt idx="548">
                  <c:v>-3.1458849999999998</c:v>
                </c:pt>
                <c:pt idx="549">
                  <c:v>-3.1498900000000001</c:v>
                </c:pt>
                <c:pt idx="550">
                  <c:v>-3.153896</c:v>
                </c:pt>
                <c:pt idx="551">
                  <c:v>-3.157902</c:v>
                </c:pt>
                <c:pt idx="552">
                  <c:v>-3.1619079999999999</c:v>
                </c:pt>
                <c:pt idx="553">
                  <c:v>-3.1659139999999999</c:v>
                </c:pt>
                <c:pt idx="554">
                  <c:v>-3.1699199999999998</c:v>
                </c:pt>
                <c:pt idx="555">
                  <c:v>-3.1738659999999999</c:v>
                </c:pt>
                <c:pt idx="556">
                  <c:v>-3.1779310000000001</c:v>
                </c:pt>
                <c:pt idx="557">
                  <c:v>-3.181937</c:v>
                </c:pt>
                <c:pt idx="558">
                  <c:v>-3.1858840000000002</c:v>
                </c:pt>
                <c:pt idx="559">
                  <c:v>-3.1898900000000001</c:v>
                </c:pt>
                <c:pt idx="560">
                  <c:v>-3.193835</c:v>
                </c:pt>
                <c:pt idx="561">
                  <c:v>-3.1978420000000001</c:v>
                </c:pt>
                <c:pt idx="562">
                  <c:v>-3.2018469999999999</c:v>
                </c:pt>
                <c:pt idx="563">
                  <c:v>-3.2057929999999999</c:v>
                </c:pt>
                <c:pt idx="564">
                  <c:v>-3.2097989999999998</c:v>
                </c:pt>
                <c:pt idx="565">
                  <c:v>-3.2138650000000002</c:v>
                </c:pt>
                <c:pt idx="566">
                  <c:v>-3.2178110000000002</c:v>
                </c:pt>
                <c:pt idx="567">
                  <c:v>-3.2217570000000002</c:v>
                </c:pt>
                <c:pt idx="568">
                  <c:v>-3.2258230000000001</c:v>
                </c:pt>
                <c:pt idx="569">
                  <c:v>-3.2298290000000001</c:v>
                </c:pt>
                <c:pt idx="570">
                  <c:v>-3.2337750000000001</c:v>
                </c:pt>
                <c:pt idx="571">
                  <c:v>-3.237841</c:v>
                </c:pt>
                <c:pt idx="572">
                  <c:v>-3.2418469999999999</c:v>
                </c:pt>
                <c:pt idx="573">
                  <c:v>-3.2457919999999998</c:v>
                </c:pt>
                <c:pt idx="574">
                  <c:v>-3.2497989999999999</c:v>
                </c:pt>
                <c:pt idx="575">
                  <c:v>-3.2538640000000001</c:v>
                </c:pt>
                <c:pt idx="576">
                  <c:v>-3.25787</c:v>
                </c:pt>
                <c:pt idx="577">
                  <c:v>-3.261876</c:v>
                </c:pt>
                <c:pt idx="578">
                  <c:v>-3.265882</c:v>
                </c:pt>
                <c:pt idx="579">
                  <c:v>-3.2698879999999999</c:v>
                </c:pt>
                <c:pt idx="580">
                  <c:v>-3.2738339999999999</c:v>
                </c:pt>
                <c:pt idx="581">
                  <c:v>-3.2778399999999999</c:v>
                </c:pt>
                <c:pt idx="582">
                  <c:v>-3.2819050000000001</c:v>
                </c:pt>
                <c:pt idx="583">
                  <c:v>-3.2858520000000002</c:v>
                </c:pt>
                <c:pt idx="584">
                  <c:v>-3.2897980000000002</c:v>
                </c:pt>
                <c:pt idx="585">
                  <c:v>-3.2938640000000001</c:v>
                </c:pt>
                <c:pt idx="586">
                  <c:v>-3.2978689999999999</c:v>
                </c:pt>
                <c:pt idx="587">
                  <c:v>-3.3018749999999999</c:v>
                </c:pt>
                <c:pt idx="588">
                  <c:v>-3.3058809999999998</c:v>
                </c:pt>
                <c:pt idx="589">
                  <c:v>-3.3097669999999999</c:v>
                </c:pt>
                <c:pt idx="590">
                  <c:v>-3.3137729999999999</c:v>
                </c:pt>
                <c:pt idx="591">
                  <c:v>-3.3177789999999998</c:v>
                </c:pt>
                <c:pt idx="592">
                  <c:v>-3.3217249999999998</c:v>
                </c:pt>
                <c:pt idx="593">
                  <c:v>-3.3257310000000002</c:v>
                </c:pt>
                <c:pt idx="594">
                  <c:v>-3.3296770000000002</c:v>
                </c:pt>
                <c:pt idx="595">
                  <c:v>-3.3336229999999998</c:v>
                </c:pt>
                <c:pt idx="596">
                  <c:v>-3.3376890000000001</c:v>
                </c:pt>
                <c:pt idx="597">
                  <c:v>-3.3416350000000001</c:v>
                </c:pt>
                <c:pt idx="598">
                  <c:v>-3.3456410000000001</c:v>
                </c:pt>
                <c:pt idx="599">
                  <c:v>-3.3497659999999998</c:v>
                </c:pt>
                <c:pt idx="600">
                  <c:v>-3.3537720000000002</c:v>
                </c:pt>
                <c:pt idx="601">
                  <c:v>-3.3577189999999999</c:v>
                </c:pt>
                <c:pt idx="602">
                  <c:v>-3.3618440000000001</c:v>
                </c:pt>
                <c:pt idx="603">
                  <c:v>-3.3657900000000001</c:v>
                </c:pt>
                <c:pt idx="604">
                  <c:v>-3.369796</c:v>
                </c:pt>
                <c:pt idx="605">
                  <c:v>-3.373802</c:v>
                </c:pt>
                <c:pt idx="606">
                  <c:v>-3.377748</c:v>
                </c:pt>
                <c:pt idx="607">
                  <c:v>-3.3817539999999999</c:v>
                </c:pt>
                <c:pt idx="608">
                  <c:v>-3.3858199999999998</c:v>
                </c:pt>
                <c:pt idx="609">
                  <c:v>-3.3897659999999998</c:v>
                </c:pt>
                <c:pt idx="610">
                  <c:v>-3.3937710000000001</c:v>
                </c:pt>
                <c:pt idx="611">
                  <c:v>-3.397837</c:v>
                </c:pt>
                <c:pt idx="612">
                  <c:v>-3.401843</c:v>
                </c:pt>
                <c:pt idx="613">
                  <c:v>-3.4058489999999999</c:v>
                </c:pt>
                <c:pt idx="614">
                  <c:v>-3.4098549999999999</c:v>
                </c:pt>
                <c:pt idx="615">
                  <c:v>-3.4138609999999998</c:v>
                </c:pt>
                <c:pt idx="616">
                  <c:v>-3.4178670000000002</c:v>
                </c:pt>
                <c:pt idx="617">
                  <c:v>-3.4218730000000002</c:v>
                </c:pt>
                <c:pt idx="618">
                  <c:v>-3.4258790000000001</c:v>
                </c:pt>
                <c:pt idx="619">
                  <c:v>-3.4298839999999999</c:v>
                </c:pt>
                <c:pt idx="620">
                  <c:v>-3.4338899999999999</c:v>
                </c:pt>
                <c:pt idx="621">
                  <c:v>-3.4378959999999998</c:v>
                </c:pt>
                <c:pt idx="622">
                  <c:v>-3.4419019999999998</c:v>
                </c:pt>
                <c:pt idx="623">
                  <c:v>-3.4459080000000002</c:v>
                </c:pt>
                <c:pt idx="624">
                  <c:v>-3.4498540000000002</c:v>
                </c:pt>
                <c:pt idx="625">
                  <c:v>-3.4538600000000002</c:v>
                </c:pt>
                <c:pt idx="626">
                  <c:v>-3.4579260000000001</c:v>
                </c:pt>
                <c:pt idx="627">
                  <c:v>-3.4618720000000001</c:v>
                </c:pt>
                <c:pt idx="628">
                  <c:v>-3.465878</c:v>
                </c:pt>
                <c:pt idx="629">
                  <c:v>-3.4699430000000002</c:v>
                </c:pt>
                <c:pt idx="630">
                  <c:v>-3.4738889999999998</c:v>
                </c:pt>
                <c:pt idx="631">
                  <c:v>-3.4778359999999999</c:v>
                </c:pt>
                <c:pt idx="632">
                  <c:v>-3.4819010000000001</c:v>
                </c:pt>
                <c:pt idx="633">
                  <c:v>-3.4859070000000001</c:v>
                </c:pt>
                <c:pt idx="634">
                  <c:v>-3.4898530000000001</c:v>
                </c:pt>
                <c:pt idx="635">
                  <c:v>-3.493919</c:v>
                </c:pt>
                <c:pt idx="636">
                  <c:v>-3.497865</c:v>
                </c:pt>
                <c:pt idx="637">
                  <c:v>-3.501871</c:v>
                </c:pt>
                <c:pt idx="638">
                  <c:v>-3.5059369999999999</c:v>
                </c:pt>
                <c:pt idx="639">
                  <c:v>-3.5098829999999999</c:v>
                </c:pt>
                <c:pt idx="640">
                  <c:v>-3.5138889999999998</c:v>
                </c:pt>
                <c:pt idx="641">
                  <c:v>-3.517954</c:v>
                </c:pt>
                <c:pt idx="642">
                  <c:v>-3.5219010000000002</c:v>
                </c:pt>
                <c:pt idx="643">
                  <c:v>-3.5258470000000002</c:v>
                </c:pt>
                <c:pt idx="644">
                  <c:v>-3.5299119999999999</c:v>
                </c:pt>
                <c:pt idx="645">
                  <c:v>-3.5338579999999999</c:v>
                </c:pt>
                <c:pt idx="646">
                  <c:v>-3.5378639999999999</c:v>
                </c:pt>
                <c:pt idx="647">
                  <c:v>-3.5419299999999998</c:v>
                </c:pt>
                <c:pt idx="648">
                  <c:v>-3.5458159999999999</c:v>
                </c:pt>
                <c:pt idx="649">
                  <c:v>-3.5497619999999999</c:v>
                </c:pt>
                <c:pt idx="650">
                  <c:v>-3.5538880000000002</c:v>
                </c:pt>
                <c:pt idx="651">
                  <c:v>-3.5578340000000002</c:v>
                </c:pt>
                <c:pt idx="652">
                  <c:v>-3.5618400000000001</c:v>
                </c:pt>
                <c:pt idx="653">
                  <c:v>-3.5659049999999999</c:v>
                </c:pt>
                <c:pt idx="654">
                  <c:v>-3.5699109999999998</c:v>
                </c:pt>
                <c:pt idx="655">
                  <c:v>-3.5739169999999998</c:v>
                </c:pt>
                <c:pt idx="656">
                  <c:v>-3.5779230000000002</c:v>
                </c:pt>
                <c:pt idx="657">
                  <c:v>-3.5818690000000002</c:v>
                </c:pt>
                <c:pt idx="658">
                  <c:v>-3.5859350000000001</c:v>
                </c:pt>
                <c:pt idx="659">
                  <c:v>-3.5898810000000001</c:v>
                </c:pt>
                <c:pt idx="660">
                  <c:v>-3.5938870000000001</c:v>
                </c:pt>
                <c:pt idx="661">
                  <c:v>-3.597893</c:v>
                </c:pt>
                <c:pt idx="662">
                  <c:v>-3.601899</c:v>
                </c:pt>
                <c:pt idx="663">
                  <c:v>-3.6059049999999999</c:v>
                </c:pt>
                <c:pt idx="664">
                  <c:v>-3.6099109999999999</c:v>
                </c:pt>
                <c:pt idx="665">
                  <c:v>-3.6138569999999999</c:v>
                </c:pt>
                <c:pt idx="666">
                  <c:v>-3.6179220000000001</c:v>
                </c:pt>
                <c:pt idx="667">
                  <c:v>-3.621928</c:v>
                </c:pt>
                <c:pt idx="668">
                  <c:v>-3.6258750000000002</c:v>
                </c:pt>
                <c:pt idx="669">
                  <c:v>-3.6299399999999999</c:v>
                </c:pt>
                <c:pt idx="670">
                  <c:v>-3.6339459999999999</c:v>
                </c:pt>
                <c:pt idx="671">
                  <c:v>-3.6378919999999999</c:v>
                </c:pt>
                <c:pt idx="672">
                  <c:v>-3.6418979999999999</c:v>
                </c:pt>
                <c:pt idx="673">
                  <c:v>-3.6459640000000002</c:v>
                </c:pt>
                <c:pt idx="674">
                  <c:v>-3.6498499999999998</c:v>
                </c:pt>
                <c:pt idx="675">
                  <c:v>-3.6538560000000002</c:v>
                </c:pt>
                <c:pt idx="676">
                  <c:v>-3.6579220000000001</c:v>
                </c:pt>
                <c:pt idx="677">
                  <c:v>-3.6618680000000001</c:v>
                </c:pt>
                <c:pt idx="678">
                  <c:v>-3.6658740000000001</c:v>
                </c:pt>
                <c:pt idx="679">
                  <c:v>-3.66988</c:v>
                </c:pt>
                <c:pt idx="680">
                  <c:v>-3.6738849999999998</c:v>
                </c:pt>
                <c:pt idx="681">
                  <c:v>-3.677832</c:v>
                </c:pt>
                <c:pt idx="682">
                  <c:v>-3.6818970000000002</c:v>
                </c:pt>
                <c:pt idx="683">
                  <c:v>-3.6858430000000002</c:v>
                </c:pt>
                <c:pt idx="684">
                  <c:v>-3.6898490000000002</c:v>
                </c:pt>
                <c:pt idx="685">
                  <c:v>-3.6939150000000001</c:v>
                </c:pt>
                <c:pt idx="686">
                  <c:v>-3.6978010000000001</c:v>
                </c:pt>
                <c:pt idx="687">
                  <c:v>-3.7018070000000001</c:v>
                </c:pt>
                <c:pt idx="688">
                  <c:v>-3.705873</c:v>
                </c:pt>
                <c:pt idx="689">
                  <c:v>-3.709819</c:v>
                </c:pt>
                <c:pt idx="690">
                  <c:v>-3.7138249999999999</c:v>
                </c:pt>
                <c:pt idx="691">
                  <c:v>-3.7178309999999999</c:v>
                </c:pt>
                <c:pt idx="692">
                  <c:v>-3.7218369999999998</c:v>
                </c:pt>
                <c:pt idx="693">
                  <c:v>-3.7257829999999998</c:v>
                </c:pt>
                <c:pt idx="694">
                  <c:v>-3.7298480000000001</c:v>
                </c:pt>
                <c:pt idx="695">
                  <c:v>-3.733854</c:v>
                </c:pt>
                <c:pt idx="696">
                  <c:v>-3.7378010000000002</c:v>
                </c:pt>
                <c:pt idx="697">
                  <c:v>-3.741806</c:v>
                </c:pt>
                <c:pt idx="698">
                  <c:v>-3.745752</c:v>
                </c:pt>
                <c:pt idx="699">
                  <c:v>-3.7497579999999999</c:v>
                </c:pt>
                <c:pt idx="700">
                  <c:v>-3.7537639999999999</c:v>
                </c:pt>
                <c:pt idx="701">
                  <c:v>-3.7577699999999998</c:v>
                </c:pt>
                <c:pt idx="702">
                  <c:v>-3.7617159999999998</c:v>
                </c:pt>
                <c:pt idx="703">
                  <c:v>-3.7657820000000002</c:v>
                </c:pt>
                <c:pt idx="704">
                  <c:v>-3.7697880000000001</c:v>
                </c:pt>
                <c:pt idx="705">
                  <c:v>-3.7737340000000001</c:v>
                </c:pt>
                <c:pt idx="706">
                  <c:v>-3.7778</c:v>
                </c:pt>
                <c:pt idx="707">
                  <c:v>-3.7817460000000001</c:v>
                </c:pt>
                <c:pt idx="708">
                  <c:v>-3.7858109999999998</c:v>
                </c:pt>
                <c:pt idx="709">
                  <c:v>-3.7898170000000002</c:v>
                </c:pt>
                <c:pt idx="710">
                  <c:v>-3.7937630000000002</c:v>
                </c:pt>
                <c:pt idx="711">
                  <c:v>-3.7977690000000002</c:v>
                </c:pt>
                <c:pt idx="712">
                  <c:v>-3.8017750000000001</c:v>
                </c:pt>
                <c:pt idx="713">
                  <c:v>-3.8057210000000001</c:v>
                </c:pt>
                <c:pt idx="714">
                  <c:v>-3.809787</c:v>
                </c:pt>
                <c:pt idx="715">
                  <c:v>-3.813793</c:v>
                </c:pt>
                <c:pt idx="716">
                  <c:v>-3.817739</c:v>
                </c:pt>
                <c:pt idx="717">
                  <c:v>-3.8217449999999999</c:v>
                </c:pt>
                <c:pt idx="718">
                  <c:v>-3.8258109999999999</c:v>
                </c:pt>
                <c:pt idx="719">
                  <c:v>-3.8297569999999999</c:v>
                </c:pt>
                <c:pt idx="720">
                  <c:v>-3.8337629999999998</c:v>
                </c:pt>
                <c:pt idx="721">
                  <c:v>-3.8377680000000001</c:v>
                </c:pt>
                <c:pt idx="722">
                  <c:v>-3.8417150000000002</c:v>
                </c:pt>
                <c:pt idx="723">
                  <c:v>-3.84572</c:v>
                </c:pt>
                <c:pt idx="724">
                  <c:v>-3.849726</c:v>
                </c:pt>
                <c:pt idx="725">
                  <c:v>-3.853672</c:v>
                </c:pt>
                <c:pt idx="726">
                  <c:v>-3.8576779999999999</c:v>
                </c:pt>
                <c:pt idx="727">
                  <c:v>-3.8616839999999999</c:v>
                </c:pt>
                <c:pt idx="728">
                  <c:v>-3.8656899999999998</c:v>
                </c:pt>
                <c:pt idx="729">
                  <c:v>-3.8696959999999998</c:v>
                </c:pt>
                <c:pt idx="730">
                  <c:v>-3.8737020000000002</c:v>
                </c:pt>
                <c:pt idx="731">
                  <c:v>-3.8776480000000002</c:v>
                </c:pt>
                <c:pt idx="732">
                  <c:v>-3.8816540000000002</c:v>
                </c:pt>
                <c:pt idx="733">
                  <c:v>-3.8857200000000001</c:v>
                </c:pt>
                <c:pt idx="734">
                  <c:v>-3.8896660000000001</c:v>
                </c:pt>
                <c:pt idx="735">
                  <c:v>-3.893672</c:v>
                </c:pt>
                <c:pt idx="736">
                  <c:v>-3.8977369999999998</c:v>
                </c:pt>
                <c:pt idx="737">
                  <c:v>-3.9016829999999998</c:v>
                </c:pt>
                <c:pt idx="738">
                  <c:v>-3.9056890000000002</c:v>
                </c:pt>
                <c:pt idx="739">
                  <c:v>-3.9096950000000001</c:v>
                </c:pt>
                <c:pt idx="740">
                  <c:v>-3.913761</c:v>
                </c:pt>
                <c:pt idx="741">
                  <c:v>-3.9177070000000001</c:v>
                </c:pt>
                <c:pt idx="742">
                  <c:v>-3.9216530000000001</c:v>
                </c:pt>
                <c:pt idx="743">
                  <c:v>-3.9257789999999999</c:v>
                </c:pt>
                <c:pt idx="744">
                  <c:v>-3.9297249999999999</c:v>
                </c:pt>
                <c:pt idx="745">
                  <c:v>-3.9337309999999999</c:v>
                </c:pt>
                <c:pt idx="746">
                  <c:v>-3.9377970000000002</c:v>
                </c:pt>
                <c:pt idx="747">
                  <c:v>-3.9417420000000001</c:v>
                </c:pt>
                <c:pt idx="748">
                  <c:v>-3.9456889999999998</c:v>
                </c:pt>
                <c:pt idx="749">
                  <c:v>-3.9498139999999999</c:v>
                </c:pt>
                <c:pt idx="750">
                  <c:v>-3.9537599999999999</c:v>
                </c:pt>
                <c:pt idx="751">
                  <c:v>-3.9577070000000001</c:v>
                </c:pt>
                <c:pt idx="752">
                  <c:v>-3.9618319999999998</c:v>
                </c:pt>
                <c:pt idx="753">
                  <c:v>-3.9657779999999998</c:v>
                </c:pt>
                <c:pt idx="754">
                  <c:v>-3.9697840000000002</c:v>
                </c:pt>
                <c:pt idx="755">
                  <c:v>-3.9738500000000001</c:v>
                </c:pt>
                <c:pt idx="756">
                  <c:v>-3.977795</c:v>
                </c:pt>
                <c:pt idx="757">
                  <c:v>-3.9817420000000001</c:v>
                </c:pt>
                <c:pt idx="758">
                  <c:v>-3.9858069999999999</c:v>
                </c:pt>
                <c:pt idx="759">
                  <c:v>-3.9898129999999998</c:v>
                </c:pt>
                <c:pt idx="760">
                  <c:v>-3.9938189999999998</c:v>
                </c:pt>
                <c:pt idx="761">
                  <c:v>-3.9978250000000002</c:v>
                </c:pt>
                <c:pt idx="762">
                  <c:v>-4.0018310000000001</c:v>
                </c:pt>
                <c:pt idx="763">
                  <c:v>-4.0058369999999996</c:v>
                </c:pt>
                <c:pt idx="764">
                  <c:v>-4.009843</c:v>
                </c:pt>
                <c:pt idx="765">
                  <c:v>-4.0138480000000003</c:v>
                </c:pt>
                <c:pt idx="766">
                  <c:v>-4.017855</c:v>
                </c:pt>
                <c:pt idx="767">
                  <c:v>-4.0218610000000004</c:v>
                </c:pt>
                <c:pt idx="768">
                  <c:v>-4.0258659999999997</c:v>
                </c:pt>
                <c:pt idx="769">
                  <c:v>-4.0298720000000001</c:v>
                </c:pt>
                <c:pt idx="770">
                  <c:v>-4.0338779999999996</c:v>
                </c:pt>
                <c:pt idx="771">
                  <c:v>-4.037884</c:v>
                </c:pt>
                <c:pt idx="772">
                  <c:v>-4.0419499999999999</c:v>
                </c:pt>
                <c:pt idx="773">
                  <c:v>-4.0458959999999999</c:v>
                </c:pt>
                <c:pt idx="774">
                  <c:v>-4.0499020000000003</c:v>
                </c:pt>
                <c:pt idx="775">
                  <c:v>-4.0539069999999997</c:v>
                </c:pt>
                <c:pt idx="776">
                  <c:v>-4.0579130000000001</c:v>
                </c:pt>
                <c:pt idx="777">
                  <c:v>-4.0618600000000002</c:v>
                </c:pt>
                <c:pt idx="778">
                  <c:v>-4.0658659999999998</c:v>
                </c:pt>
                <c:pt idx="779">
                  <c:v>-4.069871</c:v>
                </c:pt>
                <c:pt idx="780">
                  <c:v>-4.0738770000000004</c:v>
                </c:pt>
                <c:pt idx="781">
                  <c:v>-4.0778829999999999</c:v>
                </c:pt>
                <c:pt idx="782">
                  <c:v>-4.0818890000000003</c:v>
                </c:pt>
                <c:pt idx="783">
                  <c:v>-4.0858949999999998</c:v>
                </c:pt>
                <c:pt idx="784">
                  <c:v>-4.0899010000000002</c:v>
                </c:pt>
                <c:pt idx="785">
                  <c:v>-4.0939069999999997</c:v>
                </c:pt>
                <c:pt idx="786">
                  <c:v>-4.0979130000000001</c:v>
                </c:pt>
                <c:pt idx="787">
                  <c:v>-4.1019180000000004</c:v>
                </c:pt>
                <c:pt idx="788">
                  <c:v>-4.1059239999999999</c:v>
                </c:pt>
                <c:pt idx="789">
                  <c:v>-4.1099300000000003</c:v>
                </c:pt>
                <c:pt idx="790">
                  <c:v>-4.1139359999999998</c:v>
                </c:pt>
                <c:pt idx="791">
                  <c:v>-4.1179420000000002</c:v>
                </c:pt>
                <c:pt idx="792">
                  <c:v>-4.1218880000000002</c:v>
                </c:pt>
                <c:pt idx="793">
                  <c:v>-4.1258340000000002</c:v>
                </c:pt>
                <c:pt idx="794">
                  <c:v>-4.1298409999999999</c:v>
                </c:pt>
                <c:pt idx="795">
                  <c:v>-4.1337859999999997</c:v>
                </c:pt>
                <c:pt idx="796">
                  <c:v>-4.1377920000000001</c:v>
                </c:pt>
                <c:pt idx="797">
                  <c:v>-4.141858</c:v>
                </c:pt>
                <c:pt idx="798">
                  <c:v>-4.145804</c:v>
                </c:pt>
                <c:pt idx="799">
                  <c:v>-4.1498100000000004</c:v>
                </c:pt>
                <c:pt idx="800">
                  <c:v>-4.1538760000000003</c:v>
                </c:pt>
                <c:pt idx="801">
                  <c:v>-4.1578220000000004</c:v>
                </c:pt>
                <c:pt idx="802">
                  <c:v>-4.1618279999999999</c:v>
                </c:pt>
                <c:pt idx="803">
                  <c:v>-4.1658929999999996</c:v>
                </c:pt>
                <c:pt idx="804">
                  <c:v>-4.1698389999999996</c:v>
                </c:pt>
                <c:pt idx="805">
                  <c:v>-4.1738460000000002</c:v>
                </c:pt>
                <c:pt idx="806">
                  <c:v>-4.1778510000000004</c:v>
                </c:pt>
                <c:pt idx="807">
                  <c:v>-4.1818569999999999</c:v>
                </c:pt>
                <c:pt idx="808">
                  <c:v>-4.1858630000000003</c:v>
                </c:pt>
                <c:pt idx="809">
                  <c:v>-4.1898689999999998</c:v>
                </c:pt>
                <c:pt idx="810">
                  <c:v>-4.1938149999999998</c:v>
                </c:pt>
                <c:pt idx="811">
                  <c:v>-4.1978809999999998</c:v>
                </c:pt>
                <c:pt idx="812">
                  <c:v>-4.2018269999999998</c:v>
                </c:pt>
                <c:pt idx="813">
                  <c:v>-4.2057729999999998</c:v>
                </c:pt>
                <c:pt idx="814">
                  <c:v>-4.2098389999999997</c:v>
                </c:pt>
                <c:pt idx="815">
                  <c:v>-4.2137849999999997</c:v>
                </c:pt>
                <c:pt idx="816">
                  <c:v>-4.2177910000000001</c:v>
                </c:pt>
                <c:pt idx="817">
                  <c:v>-4.2217960000000003</c:v>
                </c:pt>
                <c:pt idx="818">
                  <c:v>-4.225803</c:v>
                </c:pt>
                <c:pt idx="819">
                  <c:v>-4.2298679999999997</c:v>
                </c:pt>
                <c:pt idx="820">
                  <c:v>-4.2338740000000001</c:v>
                </c:pt>
                <c:pt idx="821">
                  <c:v>-4.2378200000000001</c:v>
                </c:pt>
                <c:pt idx="822">
                  <c:v>-4.2418259999999997</c:v>
                </c:pt>
                <c:pt idx="823">
                  <c:v>-4.2458320000000001</c:v>
                </c:pt>
                <c:pt idx="824">
                  <c:v>-4.2497780000000001</c:v>
                </c:pt>
                <c:pt idx="825">
                  <c:v>-4.253844</c:v>
                </c:pt>
                <c:pt idx="826">
                  <c:v>-4.2578500000000004</c:v>
                </c:pt>
                <c:pt idx="827">
                  <c:v>-4.2618559999999999</c:v>
                </c:pt>
                <c:pt idx="828">
                  <c:v>-4.2659209999999996</c:v>
                </c:pt>
                <c:pt idx="829">
                  <c:v>-4.2698669999999996</c:v>
                </c:pt>
                <c:pt idx="830">
                  <c:v>-4.2738139999999998</c:v>
                </c:pt>
                <c:pt idx="831">
                  <c:v>-4.2778790000000004</c:v>
                </c:pt>
                <c:pt idx="832">
                  <c:v>-4.2818250000000004</c:v>
                </c:pt>
                <c:pt idx="833">
                  <c:v>-4.2858309999999999</c:v>
                </c:pt>
                <c:pt idx="834">
                  <c:v>-4.2898370000000003</c:v>
                </c:pt>
                <c:pt idx="835">
                  <c:v>-4.2938429999999999</c:v>
                </c:pt>
                <c:pt idx="836">
                  <c:v>-4.2977889999999999</c:v>
                </c:pt>
                <c:pt idx="837">
                  <c:v>-4.3018549999999998</c:v>
                </c:pt>
                <c:pt idx="838">
                  <c:v>-4.30586</c:v>
                </c:pt>
                <c:pt idx="839">
                  <c:v>-4.309806</c:v>
                </c:pt>
                <c:pt idx="840">
                  <c:v>-4.3138719999999999</c:v>
                </c:pt>
                <c:pt idx="841">
                  <c:v>-4.3178190000000001</c:v>
                </c:pt>
                <c:pt idx="842">
                  <c:v>-4.3218240000000003</c:v>
                </c:pt>
                <c:pt idx="843">
                  <c:v>-4.3258299999999998</c:v>
                </c:pt>
                <c:pt idx="844">
                  <c:v>-4.3298360000000002</c:v>
                </c:pt>
                <c:pt idx="845">
                  <c:v>-4.3337820000000002</c:v>
                </c:pt>
                <c:pt idx="846">
                  <c:v>-4.3377879999999998</c:v>
                </c:pt>
                <c:pt idx="847">
                  <c:v>-4.3417940000000002</c:v>
                </c:pt>
                <c:pt idx="848">
                  <c:v>-4.3457400000000002</c:v>
                </c:pt>
                <c:pt idx="849">
                  <c:v>-4.3497459999999997</c:v>
                </c:pt>
                <c:pt idx="850">
                  <c:v>-4.3538119999999996</c:v>
                </c:pt>
                <c:pt idx="851">
                  <c:v>-4.3577579999999996</c:v>
                </c:pt>
                <c:pt idx="852">
                  <c:v>-4.3618240000000004</c:v>
                </c:pt>
                <c:pt idx="853">
                  <c:v>-4.3658289999999997</c:v>
                </c:pt>
                <c:pt idx="854">
                  <c:v>-4.3698350000000001</c:v>
                </c:pt>
                <c:pt idx="855">
                  <c:v>-4.3738409999999996</c:v>
                </c:pt>
                <c:pt idx="856">
                  <c:v>-4.377847</c:v>
                </c:pt>
                <c:pt idx="857">
                  <c:v>-4.3818530000000004</c:v>
                </c:pt>
                <c:pt idx="858">
                  <c:v>-4.385859</c:v>
                </c:pt>
                <c:pt idx="859">
                  <c:v>-4.3898650000000004</c:v>
                </c:pt>
                <c:pt idx="860">
                  <c:v>-4.3938110000000004</c:v>
                </c:pt>
                <c:pt idx="861">
                  <c:v>-4.3978169999999999</c:v>
                </c:pt>
                <c:pt idx="862">
                  <c:v>-4.4018230000000003</c:v>
                </c:pt>
                <c:pt idx="863">
                  <c:v>-4.4057690000000003</c:v>
                </c:pt>
                <c:pt idx="864">
                  <c:v>-4.4097749999999998</c:v>
                </c:pt>
                <c:pt idx="865">
                  <c:v>-4.4137810000000002</c:v>
                </c:pt>
                <c:pt idx="866">
                  <c:v>-4.4177270000000002</c:v>
                </c:pt>
                <c:pt idx="867">
                  <c:v>-4.4217919999999999</c:v>
                </c:pt>
                <c:pt idx="868">
                  <c:v>-4.4257989999999996</c:v>
                </c:pt>
                <c:pt idx="869">
                  <c:v>-4.4298039999999999</c:v>
                </c:pt>
                <c:pt idx="870">
                  <c:v>-4.4338100000000003</c:v>
                </c:pt>
                <c:pt idx="871">
                  <c:v>-4.4378159999999998</c:v>
                </c:pt>
                <c:pt idx="872">
                  <c:v>-4.4417619999999998</c:v>
                </c:pt>
                <c:pt idx="873">
                  <c:v>-4.4458279999999997</c:v>
                </c:pt>
                <c:pt idx="874">
                  <c:v>-4.4498340000000001</c:v>
                </c:pt>
                <c:pt idx="875">
                  <c:v>-4.4538399999999996</c:v>
                </c:pt>
                <c:pt idx="876">
                  <c:v>-4.4579050000000002</c:v>
                </c:pt>
                <c:pt idx="877">
                  <c:v>-4.4619109999999997</c:v>
                </c:pt>
                <c:pt idx="878">
                  <c:v>-4.4658569999999997</c:v>
                </c:pt>
                <c:pt idx="879">
                  <c:v>-4.4698630000000001</c:v>
                </c:pt>
                <c:pt idx="880">
                  <c:v>-4.4738689999999997</c:v>
                </c:pt>
                <c:pt idx="881">
                  <c:v>-4.477875</c:v>
                </c:pt>
                <c:pt idx="882">
                  <c:v>-4.4818210000000001</c:v>
                </c:pt>
                <c:pt idx="883">
                  <c:v>-4.4858269999999996</c:v>
                </c:pt>
                <c:pt idx="884">
                  <c:v>-4.489833</c:v>
                </c:pt>
                <c:pt idx="885">
                  <c:v>-4.4938390000000004</c:v>
                </c:pt>
                <c:pt idx="886">
                  <c:v>-4.4977850000000004</c:v>
                </c:pt>
                <c:pt idx="887">
                  <c:v>-4.5017909999999999</c:v>
                </c:pt>
                <c:pt idx="888">
                  <c:v>-4.5057369999999999</c:v>
                </c:pt>
                <c:pt idx="889">
                  <c:v>-4.5097430000000003</c:v>
                </c:pt>
                <c:pt idx="890">
                  <c:v>-4.5137489999999998</c:v>
                </c:pt>
                <c:pt idx="891">
                  <c:v>-4.5176949999999998</c:v>
                </c:pt>
                <c:pt idx="892">
                  <c:v>-4.5217609999999997</c:v>
                </c:pt>
                <c:pt idx="893">
                  <c:v>-4.5257059999999996</c:v>
                </c:pt>
                <c:pt idx="894">
                  <c:v>-4.5296529999999997</c:v>
                </c:pt>
                <c:pt idx="895">
                  <c:v>-4.5337180000000004</c:v>
                </c:pt>
                <c:pt idx="896">
                  <c:v>-4.5377239999999999</c:v>
                </c:pt>
                <c:pt idx="897">
                  <c:v>-4.5416699999999999</c:v>
                </c:pt>
                <c:pt idx="898">
                  <c:v>-4.5457960000000002</c:v>
                </c:pt>
                <c:pt idx="899">
                  <c:v>-4.5497420000000002</c:v>
                </c:pt>
                <c:pt idx="900">
                  <c:v>-4.5536880000000002</c:v>
                </c:pt>
                <c:pt idx="901">
                  <c:v>-4.5578139999999996</c:v>
                </c:pt>
                <c:pt idx="902">
                  <c:v>-4.5618189999999998</c:v>
                </c:pt>
                <c:pt idx="903">
                  <c:v>-4.565766</c:v>
                </c:pt>
                <c:pt idx="904">
                  <c:v>-4.5698309999999998</c:v>
                </c:pt>
                <c:pt idx="905">
                  <c:v>-4.5738370000000002</c:v>
                </c:pt>
                <c:pt idx="906">
                  <c:v>-4.5777830000000002</c:v>
                </c:pt>
                <c:pt idx="907">
                  <c:v>-4.5818490000000001</c:v>
                </c:pt>
                <c:pt idx="908">
                  <c:v>-4.5858540000000003</c:v>
                </c:pt>
                <c:pt idx="909">
                  <c:v>-4.5898009999999996</c:v>
                </c:pt>
                <c:pt idx="910">
                  <c:v>-4.5939259999999997</c:v>
                </c:pt>
                <c:pt idx="911">
                  <c:v>-4.5978719999999997</c:v>
                </c:pt>
                <c:pt idx="912">
                  <c:v>-4.6018780000000001</c:v>
                </c:pt>
                <c:pt idx="913">
                  <c:v>-4.605944</c:v>
                </c:pt>
                <c:pt idx="914">
                  <c:v>-4.60989</c:v>
                </c:pt>
                <c:pt idx="915">
                  <c:v>-4.613836</c:v>
                </c:pt>
                <c:pt idx="916">
                  <c:v>-4.617902</c:v>
                </c:pt>
                <c:pt idx="917">
                  <c:v>-4.621848</c:v>
                </c:pt>
                <c:pt idx="918">
                  <c:v>-4.625794</c:v>
                </c:pt>
                <c:pt idx="919">
                  <c:v>-4.6299200000000003</c:v>
                </c:pt>
                <c:pt idx="920">
                  <c:v>-4.6338660000000003</c:v>
                </c:pt>
                <c:pt idx="921">
                  <c:v>-4.6378120000000003</c:v>
                </c:pt>
                <c:pt idx="922">
                  <c:v>-4.6419379999999997</c:v>
                </c:pt>
                <c:pt idx="923">
                  <c:v>-4.6458240000000002</c:v>
                </c:pt>
                <c:pt idx="924">
                  <c:v>-4.6497700000000002</c:v>
                </c:pt>
                <c:pt idx="925">
                  <c:v>-4.6538950000000003</c:v>
                </c:pt>
                <c:pt idx="926">
                  <c:v>-4.6578410000000003</c:v>
                </c:pt>
                <c:pt idx="927">
                  <c:v>-4.6618469999999999</c:v>
                </c:pt>
                <c:pt idx="928">
                  <c:v>-4.6658530000000003</c:v>
                </c:pt>
                <c:pt idx="929">
                  <c:v>-4.6698589999999998</c:v>
                </c:pt>
                <c:pt idx="930">
                  <c:v>-4.6738650000000002</c:v>
                </c:pt>
                <c:pt idx="931">
                  <c:v>-4.6779310000000001</c:v>
                </c:pt>
                <c:pt idx="932">
                  <c:v>-4.6818770000000001</c:v>
                </c:pt>
                <c:pt idx="933">
                  <c:v>-4.685943</c:v>
                </c:pt>
                <c:pt idx="934">
                  <c:v>-4.6898879999999998</c:v>
                </c:pt>
                <c:pt idx="935">
                  <c:v>-4.6938950000000004</c:v>
                </c:pt>
                <c:pt idx="936">
                  <c:v>-4.6978999999999997</c:v>
                </c:pt>
                <c:pt idx="937">
                  <c:v>-4.7019060000000001</c:v>
                </c:pt>
                <c:pt idx="938">
                  <c:v>-4.7058520000000001</c:v>
                </c:pt>
                <c:pt idx="939">
                  <c:v>-4.709918</c:v>
                </c:pt>
                <c:pt idx="940">
                  <c:v>-4.7138640000000001</c:v>
                </c:pt>
                <c:pt idx="941">
                  <c:v>-4.7178699999999996</c:v>
                </c:pt>
                <c:pt idx="942">
                  <c:v>-4.7219360000000004</c:v>
                </c:pt>
                <c:pt idx="943">
                  <c:v>-4.7258820000000004</c:v>
                </c:pt>
                <c:pt idx="944">
                  <c:v>-4.7298879999999999</c:v>
                </c:pt>
                <c:pt idx="945">
                  <c:v>-4.7338930000000001</c:v>
                </c:pt>
                <c:pt idx="946">
                  <c:v>-4.7378999999999998</c:v>
                </c:pt>
                <c:pt idx="947">
                  <c:v>-4.7418449999999996</c:v>
                </c:pt>
                <c:pt idx="948">
                  <c:v>-4.7458520000000002</c:v>
                </c:pt>
                <c:pt idx="949">
                  <c:v>-4.7498570000000004</c:v>
                </c:pt>
                <c:pt idx="950">
                  <c:v>-4.7538029999999996</c:v>
                </c:pt>
                <c:pt idx="951">
                  <c:v>-4.757809</c:v>
                </c:pt>
                <c:pt idx="952">
                  <c:v>-4.7618749999999999</c:v>
                </c:pt>
                <c:pt idx="953">
                  <c:v>-4.7658209999999999</c:v>
                </c:pt>
                <c:pt idx="954">
                  <c:v>-4.7698270000000003</c:v>
                </c:pt>
                <c:pt idx="955">
                  <c:v>-4.7738329999999998</c:v>
                </c:pt>
                <c:pt idx="956">
                  <c:v>-4.7778390000000002</c:v>
                </c:pt>
                <c:pt idx="957">
                  <c:v>-4.7818449999999997</c:v>
                </c:pt>
                <c:pt idx="958">
                  <c:v>-4.7858499999999999</c:v>
                </c:pt>
                <c:pt idx="959">
                  <c:v>-4.7897970000000001</c:v>
                </c:pt>
                <c:pt idx="960">
                  <c:v>-4.7938029999999996</c:v>
                </c:pt>
                <c:pt idx="961">
                  <c:v>-4.7978680000000002</c:v>
                </c:pt>
                <c:pt idx="962">
                  <c:v>-4.801755</c:v>
                </c:pt>
                <c:pt idx="963">
                  <c:v>-4.8057600000000003</c:v>
                </c:pt>
                <c:pt idx="964">
                  <c:v>-4.8098260000000002</c:v>
                </c:pt>
                <c:pt idx="965">
                  <c:v>-4.8137119999999998</c:v>
                </c:pt>
                <c:pt idx="966">
                  <c:v>-4.8177190000000003</c:v>
                </c:pt>
                <c:pt idx="967">
                  <c:v>-4.8217840000000001</c:v>
                </c:pt>
                <c:pt idx="968">
                  <c:v>-4.8257899999999996</c:v>
                </c:pt>
                <c:pt idx="969">
                  <c:v>-4.829796</c:v>
                </c:pt>
                <c:pt idx="970">
                  <c:v>-4.8338020000000004</c:v>
                </c:pt>
                <c:pt idx="971">
                  <c:v>-4.8378079999999999</c:v>
                </c:pt>
                <c:pt idx="972">
                  <c:v>-4.8418140000000003</c:v>
                </c:pt>
                <c:pt idx="973">
                  <c:v>-4.8458189999999997</c:v>
                </c:pt>
                <c:pt idx="974">
                  <c:v>-4.8498250000000001</c:v>
                </c:pt>
                <c:pt idx="975">
                  <c:v>-4.8538309999999996</c:v>
                </c:pt>
                <c:pt idx="976">
                  <c:v>-4.8577769999999996</c:v>
                </c:pt>
                <c:pt idx="977">
                  <c:v>-4.8618430000000004</c:v>
                </c:pt>
                <c:pt idx="978">
                  <c:v>-4.8658489999999999</c:v>
                </c:pt>
                <c:pt idx="979">
                  <c:v>-4.8697949999999999</c:v>
                </c:pt>
                <c:pt idx="980">
                  <c:v>-4.8738010000000003</c:v>
                </c:pt>
                <c:pt idx="981">
                  <c:v>-4.8778670000000002</c:v>
                </c:pt>
                <c:pt idx="982">
                  <c:v>-4.881812</c:v>
                </c:pt>
                <c:pt idx="983">
                  <c:v>-4.8858779999999999</c:v>
                </c:pt>
                <c:pt idx="984">
                  <c:v>-4.8898849999999996</c:v>
                </c:pt>
                <c:pt idx="985">
                  <c:v>-4.8938309999999996</c:v>
                </c:pt>
                <c:pt idx="986">
                  <c:v>-4.8978359999999999</c:v>
                </c:pt>
                <c:pt idx="987">
                  <c:v>-4.9019019999999998</c:v>
                </c:pt>
                <c:pt idx="988">
                  <c:v>-4.9057890000000004</c:v>
                </c:pt>
                <c:pt idx="989">
                  <c:v>-4.9098540000000002</c:v>
                </c:pt>
                <c:pt idx="990">
                  <c:v>-4.9138599999999997</c:v>
                </c:pt>
                <c:pt idx="991">
                  <c:v>-4.9178660000000001</c:v>
                </c:pt>
                <c:pt idx="992">
                  <c:v>-4.9218719999999996</c:v>
                </c:pt>
                <c:pt idx="993">
                  <c:v>-4.925878</c:v>
                </c:pt>
                <c:pt idx="994">
                  <c:v>-4.929824</c:v>
                </c:pt>
                <c:pt idx="995">
                  <c:v>-4.9338899999999999</c:v>
                </c:pt>
                <c:pt idx="996">
                  <c:v>-4.9378359999999999</c:v>
                </c:pt>
                <c:pt idx="997">
                  <c:v>-4.9418410000000002</c:v>
                </c:pt>
                <c:pt idx="998">
                  <c:v>-4.9458469999999997</c:v>
                </c:pt>
                <c:pt idx="999">
                  <c:v>-4.9498530000000001</c:v>
                </c:pt>
                <c:pt idx="1000">
                  <c:v>-4.9537990000000001</c:v>
                </c:pt>
                <c:pt idx="1001">
                  <c:v>-4.957865</c:v>
                </c:pt>
                <c:pt idx="1002">
                  <c:v>-4.9618710000000004</c:v>
                </c:pt>
                <c:pt idx="1003">
                  <c:v>-4.9658170000000004</c:v>
                </c:pt>
                <c:pt idx="1004">
                  <c:v>-4.9698830000000003</c:v>
                </c:pt>
                <c:pt idx="1005">
                  <c:v>-4.9738889999999998</c:v>
                </c:pt>
                <c:pt idx="1006">
                  <c:v>-4.9778950000000002</c:v>
                </c:pt>
                <c:pt idx="1007">
                  <c:v>-4.9819009999999997</c:v>
                </c:pt>
                <c:pt idx="1008">
                  <c:v>-4.9859059999999999</c:v>
                </c:pt>
                <c:pt idx="1009">
                  <c:v>-4.9899120000000003</c:v>
                </c:pt>
                <c:pt idx="1010">
                  <c:v>-4.9938580000000004</c:v>
                </c:pt>
                <c:pt idx="1011">
                  <c:v>-4.997865</c:v>
                </c:pt>
                <c:pt idx="1012">
                  <c:v>-5.0019299999999998</c:v>
                </c:pt>
                <c:pt idx="1013">
                  <c:v>-5.0059360000000002</c:v>
                </c:pt>
                <c:pt idx="1014">
                  <c:v>-5.0099419999999997</c:v>
                </c:pt>
                <c:pt idx="1015">
                  <c:v>-5.0140070000000003</c:v>
                </c:pt>
                <c:pt idx="1016">
                  <c:v>-5.0179530000000003</c:v>
                </c:pt>
                <c:pt idx="1017">
                  <c:v>-5.02196</c:v>
                </c:pt>
                <c:pt idx="1018">
                  <c:v>-5.0260249999999997</c:v>
                </c:pt>
                <c:pt idx="1019">
                  <c:v>-5.0299709999999997</c:v>
                </c:pt>
                <c:pt idx="1020">
                  <c:v>-5.0339169999999998</c:v>
                </c:pt>
                <c:pt idx="1021">
                  <c:v>-5.0379829999999997</c:v>
                </c:pt>
                <c:pt idx="1022">
                  <c:v>-5.0419289999999997</c:v>
                </c:pt>
                <c:pt idx="1023">
                  <c:v>-5.0458749999999997</c:v>
                </c:pt>
                <c:pt idx="1024">
                  <c:v>-5.0498810000000001</c:v>
                </c:pt>
                <c:pt idx="1025">
                  <c:v>-5.0538270000000001</c:v>
                </c:pt>
                <c:pt idx="1026">
                  <c:v>-5.0578329999999996</c:v>
                </c:pt>
                <c:pt idx="1027">
                  <c:v>-5.061839</c:v>
                </c:pt>
                <c:pt idx="1028">
                  <c:v>-5.0658450000000004</c:v>
                </c:pt>
                <c:pt idx="1029">
                  <c:v>-5.0698509999999999</c:v>
                </c:pt>
                <c:pt idx="1030">
                  <c:v>-5.0737969999999999</c:v>
                </c:pt>
                <c:pt idx="1031">
                  <c:v>-5.0778030000000003</c:v>
                </c:pt>
                <c:pt idx="1032">
                  <c:v>-5.0818089999999998</c:v>
                </c:pt>
                <c:pt idx="1033">
                  <c:v>-5.0857549999999998</c:v>
                </c:pt>
                <c:pt idx="1034">
                  <c:v>-5.0897610000000002</c:v>
                </c:pt>
                <c:pt idx="1035">
                  <c:v>-5.0937669999999997</c:v>
                </c:pt>
                <c:pt idx="1036">
                  <c:v>-5.097772</c:v>
                </c:pt>
                <c:pt idx="1037">
                  <c:v>-5.1017789999999996</c:v>
                </c:pt>
                <c:pt idx="1038">
                  <c:v>-5.1057839999999999</c:v>
                </c:pt>
                <c:pt idx="1039">
                  <c:v>-5.1097900000000003</c:v>
                </c:pt>
                <c:pt idx="1040">
                  <c:v>-5.1137959999999998</c:v>
                </c:pt>
                <c:pt idx="1041">
                  <c:v>-5.1178020000000002</c:v>
                </c:pt>
                <c:pt idx="1042">
                  <c:v>-5.1218079999999997</c:v>
                </c:pt>
                <c:pt idx="1043">
                  <c:v>-5.1258140000000001</c:v>
                </c:pt>
                <c:pt idx="1044">
                  <c:v>-5.1298199999999996</c:v>
                </c:pt>
                <c:pt idx="1045">
                  <c:v>-5.1337659999999996</c:v>
                </c:pt>
                <c:pt idx="1046">
                  <c:v>-5.137772</c:v>
                </c:pt>
                <c:pt idx="1047">
                  <c:v>-5.1417770000000003</c:v>
                </c:pt>
                <c:pt idx="1048">
                  <c:v>-5.1457839999999999</c:v>
                </c:pt>
                <c:pt idx="1049">
                  <c:v>-5.1497900000000003</c:v>
                </c:pt>
                <c:pt idx="1050">
                  <c:v>-5.1537949999999997</c:v>
                </c:pt>
                <c:pt idx="1051">
                  <c:v>-5.1578010000000001</c:v>
                </c:pt>
                <c:pt idx="1052">
                  <c:v>-5.1618069999999996</c:v>
                </c:pt>
                <c:pt idx="1053">
                  <c:v>-5.1658730000000004</c:v>
                </c:pt>
                <c:pt idx="1054">
                  <c:v>-5.1698190000000004</c:v>
                </c:pt>
                <c:pt idx="1055">
                  <c:v>-5.1738249999999999</c:v>
                </c:pt>
                <c:pt idx="1056">
                  <c:v>-5.1778310000000003</c:v>
                </c:pt>
                <c:pt idx="1057">
                  <c:v>-5.1818359999999997</c:v>
                </c:pt>
                <c:pt idx="1058">
                  <c:v>-5.1858430000000002</c:v>
                </c:pt>
                <c:pt idx="1059">
                  <c:v>-5.1898489999999997</c:v>
                </c:pt>
                <c:pt idx="1060">
                  <c:v>-5.193854</c:v>
                </c:pt>
                <c:pt idx="1061">
                  <c:v>-5.1978</c:v>
                </c:pt>
                <c:pt idx="1062">
                  <c:v>-5.2018060000000004</c:v>
                </c:pt>
                <c:pt idx="1063">
                  <c:v>-5.2058720000000003</c:v>
                </c:pt>
                <c:pt idx="1064">
                  <c:v>-5.2098180000000003</c:v>
                </c:pt>
                <c:pt idx="1065">
                  <c:v>-5.2138239999999998</c:v>
                </c:pt>
                <c:pt idx="1066">
                  <c:v>-5.2178899999999997</c:v>
                </c:pt>
                <c:pt idx="1067">
                  <c:v>-5.2218359999999997</c:v>
                </c:pt>
                <c:pt idx="1068">
                  <c:v>-5.225841</c:v>
                </c:pt>
                <c:pt idx="1069">
                  <c:v>-5.2299670000000003</c:v>
                </c:pt>
                <c:pt idx="1070">
                  <c:v>-5.233854</c:v>
                </c:pt>
                <c:pt idx="1071">
                  <c:v>-5.2378590000000003</c:v>
                </c:pt>
                <c:pt idx="1072">
                  <c:v>-5.2419250000000002</c:v>
                </c:pt>
                <c:pt idx="1073">
                  <c:v>-5.2458109999999998</c:v>
                </c:pt>
                <c:pt idx="1074">
                  <c:v>-5.2498180000000003</c:v>
                </c:pt>
                <c:pt idx="1075">
                  <c:v>-5.2538830000000001</c:v>
                </c:pt>
                <c:pt idx="1076">
                  <c:v>-5.2577689999999997</c:v>
                </c:pt>
                <c:pt idx="1077">
                  <c:v>-5.2617750000000001</c:v>
                </c:pt>
                <c:pt idx="1078">
                  <c:v>-5.265841</c:v>
                </c:pt>
                <c:pt idx="1079">
                  <c:v>-5.269787</c:v>
                </c:pt>
                <c:pt idx="1080">
                  <c:v>-5.2737930000000004</c:v>
                </c:pt>
                <c:pt idx="1081">
                  <c:v>-5.2777989999999999</c:v>
                </c:pt>
                <c:pt idx="1082">
                  <c:v>-5.2818040000000002</c:v>
                </c:pt>
                <c:pt idx="1083">
                  <c:v>-5.2858109999999998</c:v>
                </c:pt>
                <c:pt idx="1084">
                  <c:v>-5.2898160000000001</c:v>
                </c:pt>
                <c:pt idx="1085">
                  <c:v>-5.2938229999999997</c:v>
                </c:pt>
                <c:pt idx="1086">
                  <c:v>-5.297828</c:v>
                </c:pt>
                <c:pt idx="1087">
                  <c:v>-5.3018340000000004</c:v>
                </c:pt>
                <c:pt idx="1088">
                  <c:v>-5.3058399999999999</c:v>
                </c:pt>
                <c:pt idx="1089">
                  <c:v>-5.3098460000000003</c:v>
                </c:pt>
                <c:pt idx="1090">
                  <c:v>-5.3137920000000003</c:v>
                </c:pt>
                <c:pt idx="1091">
                  <c:v>-5.3178580000000002</c:v>
                </c:pt>
                <c:pt idx="1092">
                  <c:v>-5.3218639999999997</c:v>
                </c:pt>
                <c:pt idx="1093">
                  <c:v>-5.3258089999999996</c:v>
                </c:pt>
                <c:pt idx="1094">
                  <c:v>-5.3298750000000004</c:v>
                </c:pt>
                <c:pt idx="1095">
                  <c:v>-5.3338809999999999</c:v>
                </c:pt>
                <c:pt idx="1096">
                  <c:v>-5.337828</c:v>
                </c:pt>
                <c:pt idx="1097">
                  <c:v>-5.3418929999999998</c:v>
                </c:pt>
                <c:pt idx="1098">
                  <c:v>-5.3458990000000002</c:v>
                </c:pt>
                <c:pt idx="1099">
                  <c:v>-5.3499049999999997</c:v>
                </c:pt>
                <c:pt idx="1100">
                  <c:v>-5.3539110000000001</c:v>
                </c:pt>
                <c:pt idx="1101">
                  <c:v>-5.3579160000000003</c:v>
                </c:pt>
                <c:pt idx="1102">
                  <c:v>-5.3618629999999996</c:v>
                </c:pt>
                <c:pt idx="1103">
                  <c:v>-5.3659290000000004</c:v>
                </c:pt>
                <c:pt idx="1104">
                  <c:v>-5.3699339999999998</c:v>
                </c:pt>
                <c:pt idx="1105">
                  <c:v>-5.3738799999999998</c:v>
                </c:pt>
                <c:pt idx="1106">
                  <c:v>-5.3779459999999997</c:v>
                </c:pt>
                <c:pt idx="1107">
                  <c:v>-5.3819520000000001</c:v>
                </c:pt>
                <c:pt idx="1108">
                  <c:v>-5.3858980000000001</c:v>
                </c:pt>
                <c:pt idx="1109">
                  <c:v>-5.3899039999999996</c:v>
                </c:pt>
                <c:pt idx="1110">
                  <c:v>-5.3939700000000004</c:v>
                </c:pt>
                <c:pt idx="1111">
                  <c:v>-5.3979160000000004</c:v>
                </c:pt>
                <c:pt idx="1112">
                  <c:v>-5.4019219999999999</c:v>
                </c:pt>
                <c:pt idx="1113">
                  <c:v>-5.4059280000000003</c:v>
                </c:pt>
                <c:pt idx="1114">
                  <c:v>-5.4098740000000003</c:v>
                </c:pt>
                <c:pt idx="1115">
                  <c:v>-5.4138789999999997</c:v>
                </c:pt>
                <c:pt idx="1116">
                  <c:v>-5.4178860000000002</c:v>
                </c:pt>
                <c:pt idx="1117">
                  <c:v>-5.4218909999999996</c:v>
                </c:pt>
                <c:pt idx="1118">
                  <c:v>-5.4258980000000001</c:v>
                </c:pt>
                <c:pt idx="1119">
                  <c:v>-5.4299629999999999</c:v>
                </c:pt>
                <c:pt idx="1120">
                  <c:v>-5.4339089999999999</c:v>
                </c:pt>
                <c:pt idx="1121">
                  <c:v>-5.4379150000000003</c:v>
                </c:pt>
                <c:pt idx="1122">
                  <c:v>-5.4419209999999998</c:v>
                </c:pt>
                <c:pt idx="1123">
                  <c:v>-5.4459270000000002</c:v>
                </c:pt>
                <c:pt idx="1124">
                  <c:v>-5.4499329999999997</c:v>
                </c:pt>
                <c:pt idx="1125">
                  <c:v>-5.4539390000000001</c:v>
                </c:pt>
                <c:pt idx="1126">
                  <c:v>-5.4579449999999996</c:v>
                </c:pt>
                <c:pt idx="1127">
                  <c:v>-5.4618909999999996</c:v>
                </c:pt>
                <c:pt idx="1128">
                  <c:v>-5.4659570000000004</c:v>
                </c:pt>
                <c:pt idx="1129">
                  <c:v>-5.4699030000000004</c:v>
                </c:pt>
                <c:pt idx="1130">
                  <c:v>-5.4739079999999998</c:v>
                </c:pt>
                <c:pt idx="1131">
                  <c:v>-5.4779140000000002</c:v>
                </c:pt>
                <c:pt idx="1132">
                  <c:v>-5.4818600000000002</c:v>
                </c:pt>
                <c:pt idx="1133">
                  <c:v>-5.4859260000000001</c:v>
                </c:pt>
                <c:pt idx="1134">
                  <c:v>-5.4899319999999996</c:v>
                </c:pt>
                <c:pt idx="1135">
                  <c:v>-5.4938779999999996</c:v>
                </c:pt>
                <c:pt idx="1136">
                  <c:v>-5.4979430000000002</c:v>
                </c:pt>
                <c:pt idx="1137">
                  <c:v>-5.5018890000000003</c:v>
                </c:pt>
                <c:pt idx="1138">
                  <c:v>-5.5058959999999999</c:v>
                </c:pt>
                <c:pt idx="1139">
                  <c:v>-5.5099619999999998</c:v>
                </c:pt>
                <c:pt idx="1140">
                  <c:v>-5.5139079999999998</c:v>
                </c:pt>
                <c:pt idx="1141">
                  <c:v>-5.5178529999999997</c:v>
                </c:pt>
                <c:pt idx="1142">
                  <c:v>-5.523892</c:v>
                </c:pt>
                <c:pt idx="1143">
                  <c:v>-5.527838</c:v>
                </c:pt>
                <c:pt idx="1144">
                  <c:v>-5.5319039999999999</c:v>
                </c:pt>
                <c:pt idx="1145">
                  <c:v>-5.5359100000000003</c:v>
                </c:pt>
                <c:pt idx="1146">
                  <c:v>-5.5398560000000003</c:v>
                </c:pt>
                <c:pt idx="1147">
                  <c:v>-5.5439220000000002</c:v>
                </c:pt>
                <c:pt idx="1148">
                  <c:v>-5.5479279999999997</c:v>
                </c:pt>
                <c:pt idx="1149">
                  <c:v>-5.5519340000000001</c:v>
                </c:pt>
                <c:pt idx="1150">
                  <c:v>-5.5559390000000004</c:v>
                </c:pt>
                <c:pt idx="1151">
                  <c:v>-5.5599460000000001</c:v>
                </c:pt>
                <c:pt idx="1152">
                  <c:v>-5.5638920000000001</c:v>
                </c:pt>
                <c:pt idx="1153">
                  <c:v>-5.5699899999999998</c:v>
                </c:pt>
                <c:pt idx="1154">
                  <c:v>-5.5759090000000002</c:v>
                </c:pt>
                <c:pt idx="1155">
                  <c:v>-5.5819479999999997</c:v>
                </c:pt>
                <c:pt idx="1156">
                  <c:v>-5.5878670000000001</c:v>
                </c:pt>
                <c:pt idx="1157">
                  <c:v>-5.5939059999999996</c:v>
                </c:pt>
                <c:pt idx="1158">
                  <c:v>-5.5998250000000001</c:v>
                </c:pt>
                <c:pt idx="1159">
                  <c:v>-5.6059229999999998</c:v>
                </c:pt>
                <c:pt idx="1160">
                  <c:v>-5.6118420000000002</c:v>
                </c:pt>
                <c:pt idx="1161">
                  <c:v>-5.6178809999999997</c:v>
                </c:pt>
                <c:pt idx="1162">
                  <c:v>-5.6238599999999996</c:v>
                </c:pt>
                <c:pt idx="1163">
                  <c:v>-5.629899</c:v>
                </c:pt>
                <c:pt idx="1164">
                  <c:v>-5.6358779999999999</c:v>
                </c:pt>
                <c:pt idx="1165">
                  <c:v>-5.6418569999999999</c:v>
                </c:pt>
                <c:pt idx="1166">
                  <c:v>-5.6479559999999998</c:v>
                </c:pt>
                <c:pt idx="1167">
                  <c:v>-5.6539349999999997</c:v>
                </c:pt>
                <c:pt idx="1168">
                  <c:v>-5.6599729999999999</c:v>
                </c:pt>
                <c:pt idx="1169">
                  <c:v>-5.6658920000000004</c:v>
                </c:pt>
                <c:pt idx="1170">
                  <c:v>-5.6719910000000002</c:v>
                </c:pt>
                <c:pt idx="1171">
                  <c:v>-5.6778510000000004</c:v>
                </c:pt>
                <c:pt idx="1172">
                  <c:v>-5.6838290000000002</c:v>
                </c:pt>
                <c:pt idx="1173">
                  <c:v>-5.6898080000000002</c:v>
                </c:pt>
                <c:pt idx="1174">
                  <c:v>-5.6957870000000002</c:v>
                </c:pt>
                <c:pt idx="1175">
                  <c:v>-5.7017059999999997</c:v>
                </c:pt>
                <c:pt idx="1176">
                  <c:v>-5.7077450000000001</c:v>
                </c:pt>
                <c:pt idx="1177">
                  <c:v>-5.7136639999999996</c:v>
                </c:pt>
                <c:pt idx="1178">
                  <c:v>-5.7197019999999998</c:v>
                </c:pt>
                <c:pt idx="1179">
                  <c:v>-5.7256220000000004</c:v>
                </c:pt>
                <c:pt idx="1180">
                  <c:v>-5.7316010000000004</c:v>
                </c:pt>
                <c:pt idx="1181">
                  <c:v>-5.7376399999999999</c:v>
                </c:pt>
                <c:pt idx="1182">
                  <c:v>-5.7436790000000002</c:v>
                </c:pt>
                <c:pt idx="1183">
                  <c:v>-5.7497170000000004</c:v>
                </c:pt>
                <c:pt idx="1184">
                  <c:v>-5.7557559999999999</c:v>
                </c:pt>
                <c:pt idx="1185">
                  <c:v>-5.7617950000000002</c:v>
                </c:pt>
                <c:pt idx="1186">
                  <c:v>-5.7678330000000004</c:v>
                </c:pt>
                <c:pt idx="1187">
                  <c:v>-5.7738120000000004</c:v>
                </c:pt>
                <c:pt idx="1188">
                  <c:v>-5.7798509999999998</c:v>
                </c:pt>
                <c:pt idx="1189">
                  <c:v>-5.7858299999999998</c:v>
                </c:pt>
                <c:pt idx="1190">
                  <c:v>-5.7918089999999998</c:v>
                </c:pt>
                <c:pt idx="1191">
                  <c:v>-5.797847</c:v>
                </c:pt>
                <c:pt idx="1192">
                  <c:v>-5.8038259999999999</c:v>
                </c:pt>
                <c:pt idx="1193">
                  <c:v>-5.8098660000000004</c:v>
                </c:pt>
                <c:pt idx="1194">
                  <c:v>-5.8158450000000004</c:v>
                </c:pt>
                <c:pt idx="1195">
                  <c:v>-5.8218240000000003</c:v>
                </c:pt>
                <c:pt idx="1196">
                  <c:v>-5.827922</c:v>
                </c:pt>
                <c:pt idx="1197">
                  <c:v>-5.8338409999999996</c:v>
                </c:pt>
                <c:pt idx="1198">
                  <c:v>-5.83988</c:v>
                </c:pt>
                <c:pt idx="1199">
                  <c:v>-5.845739</c:v>
                </c:pt>
                <c:pt idx="1200">
                  <c:v>-5.8518379999999999</c:v>
                </c:pt>
                <c:pt idx="1201">
                  <c:v>-5.8578159999999997</c:v>
                </c:pt>
                <c:pt idx="1202">
                  <c:v>-5.863855</c:v>
                </c:pt>
                <c:pt idx="1203">
                  <c:v>-5.869834</c:v>
                </c:pt>
                <c:pt idx="1204">
                  <c:v>-5.8759329999999999</c:v>
                </c:pt>
                <c:pt idx="1205">
                  <c:v>-5.8818520000000003</c:v>
                </c:pt>
                <c:pt idx="1206">
                  <c:v>-5.8878909999999998</c:v>
                </c:pt>
                <c:pt idx="1207">
                  <c:v>-5.8938100000000002</c:v>
                </c:pt>
                <c:pt idx="1208">
                  <c:v>-5.8999079999999999</c:v>
                </c:pt>
                <c:pt idx="1209">
                  <c:v>-5.9058270000000004</c:v>
                </c:pt>
                <c:pt idx="1210">
                  <c:v>-5.9119260000000002</c:v>
                </c:pt>
                <c:pt idx="1211">
                  <c:v>-5.9178449999999998</c:v>
                </c:pt>
                <c:pt idx="1212">
                  <c:v>-5.9238840000000001</c:v>
                </c:pt>
                <c:pt idx="1213">
                  <c:v>-5.9298630000000001</c:v>
                </c:pt>
                <c:pt idx="1214">
                  <c:v>-5.9358420000000001</c:v>
                </c:pt>
                <c:pt idx="1215">
                  <c:v>-5.9418810000000004</c:v>
                </c:pt>
                <c:pt idx="1216">
                  <c:v>-5.9478600000000004</c:v>
                </c:pt>
                <c:pt idx="1217">
                  <c:v>-5.9538390000000003</c:v>
                </c:pt>
                <c:pt idx="1218">
                  <c:v>-5.9598769999999996</c:v>
                </c:pt>
                <c:pt idx="1219">
                  <c:v>-5.965916</c:v>
                </c:pt>
                <c:pt idx="1220">
                  <c:v>-5.971895</c:v>
                </c:pt>
                <c:pt idx="1221">
                  <c:v>-5.9779929999999997</c:v>
                </c:pt>
                <c:pt idx="1222">
                  <c:v>-5.9839130000000003</c:v>
                </c:pt>
                <c:pt idx="1223">
                  <c:v>-5.9899509999999996</c:v>
                </c:pt>
                <c:pt idx="1224">
                  <c:v>-5.9959300000000004</c:v>
                </c:pt>
                <c:pt idx="1225">
                  <c:v>-6.0019689999999999</c:v>
                </c:pt>
                <c:pt idx="1226">
                  <c:v>-6.0078880000000003</c:v>
                </c:pt>
                <c:pt idx="1227">
                  <c:v>-6.0139269999999998</c:v>
                </c:pt>
                <c:pt idx="1228">
                  <c:v>-6.0198460000000003</c:v>
                </c:pt>
                <c:pt idx="1229">
                  <c:v>-6.0259450000000001</c:v>
                </c:pt>
                <c:pt idx="1230">
                  <c:v>-6.0318639999999997</c:v>
                </c:pt>
                <c:pt idx="1231">
                  <c:v>-6.0378429999999996</c:v>
                </c:pt>
                <c:pt idx="1232">
                  <c:v>-6.0438210000000003</c:v>
                </c:pt>
                <c:pt idx="1233">
                  <c:v>-6.0498599999999998</c:v>
                </c:pt>
                <c:pt idx="1234">
                  <c:v>-6.0558389999999997</c:v>
                </c:pt>
                <c:pt idx="1235">
                  <c:v>-6.0618189999999998</c:v>
                </c:pt>
                <c:pt idx="1236">
                  <c:v>-6.0678570000000001</c:v>
                </c:pt>
                <c:pt idx="1237">
                  <c:v>-6.073836</c:v>
                </c:pt>
                <c:pt idx="1238">
                  <c:v>-6.0798750000000004</c:v>
                </c:pt>
                <c:pt idx="1239">
                  <c:v>-6.0858540000000003</c:v>
                </c:pt>
                <c:pt idx="1240">
                  <c:v>-6.0918330000000003</c:v>
                </c:pt>
                <c:pt idx="1241">
                  <c:v>-6.0978120000000002</c:v>
                </c:pt>
                <c:pt idx="1242">
                  <c:v>-6.1037910000000002</c:v>
                </c:pt>
                <c:pt idx="1243">
                  <c:v>-6.1098290000000004</c:v>
                </c:pt>
                <c:pt idx="1244">
                  <c:v>-6.1158080000000004</c:v>
                </c:pt>
                <c:pt idx="1245">
                  <c:v>-6.1218469999999998</c:v>
                </c:pt>
                <c:pt idx="1246">
                  <c:v>-6.1278259999999998</c:v>
                </c:pt>
                <c:pt idx="1247">
                  <c:v>-6.1338049999999997</c:v>
                </c:pt>
                <c:pt idx="1248">
                  <c:v>-6.1397839999999997</c:v>
                </c:pt>
                <c:pt idx="1249">
                  <c:v>-6.145823</c:v>
                </c:pt>
                <c:pt idx="1250">
                  <c:v>-6.1518009999999999</c:v>
                </c:pt>
                <c:pt idx="1251">
                  <c:v>-6.1578400000000002</c:v>
                </c:pt>
                <c:pt idx="1252">
                  <c:v>-6.1637589999999998</c:v>
                </c:pt>
                <c:pt idx="1253">
                  <c:v>-6.1697980000000001</c:v>
                </c:pt>
                <c:pt idx="1254">
                  <c:v>-6.1757780000000002</c:v>
                </c:pt>
                <c:pt idx="1255">
                  <c:v>-6.1818160000000004</c:v>
                </c:pt>
                <c:pt idx="1256">
                  <c:v>-6.1877940000000002</c:v>
                </c:pt>
                <c:pt idx="1257">
                  <c:v>-6.1938930000000001</c:v>
                </c:pt>
                <c:pt idx="1258">
                  <c:v>-6.1998129999999998</c:v>
                </c:pt>
                <c:pt idx="1259">
                  <c:v>-6.2059110000000004</c:v>
                </c:pt>
                <c:pt idx="1260">
                  <c:v>-6.21183</c:v>
                </c:pt>
                <c:pt idx="1261">
                  <c:v>-6.2178690000000003</c:v>
                </c:pt>
                <c:pt idx="1262">
                  <c:v>-6.2238480000000003</c:v>
                </c:pt>
                <c:pt idx="1263">
                  <c:v>-6.2298869999999997</c:v>
                </c:pt>
                <c:pt idx="1264">
                  <c:v>-6.2358659999999997</c:v>
                </c:pt>
                <c:pt idx="1265">
                  <c:v>-6.2418440000000004</c:v>
                </c:pt>
                <c:pt idx="1266">
                  <c:v>-6.2478230000000003</c:v>
                </c:pt>
                <c:pt idx="1267">
                  <c:v>-6.2538619999999998</c:v>
                </c:pt>
                <c:pt idx="1268">
                  <c:v>-6.2598409999999998</c:v>
                </c:pt>
                <c:pt idx="1269">
                  <c:v>-6.2658800000000001</c:v>
                </c:pt>
                <c:pt idx="1270">
                  <c:v>-6.2718590000000001</c:v>
                </c:pt>
                <c:pt idx="1271">
                  <c:v>-6.277838</c:v>
                </c:pt>
                <c:pt idx="1272">
                  <c:v>-6.2838760000000002</c:v>
                </c:pt>
                <c:pt idx="1273">
                  <c:v>-6.2898550000000002</c:v>
                </c:pt>
                <c:pt idx="1274">
                  <c:v>-6.2958939999999997</c:v>
                </c:pt>
                <c:pt idx="1275">
                  <c:v>-6.3018729999999996</c:v>
                </c:pt>
                <c:pt idx="1276">
                  <c:v>-6.307912</c:v>
                </c:pt>
                <c:pt idx="1277">
                  <c:v>-6.3138909999999999</c:v>
                </c:pt>
                <c:pt idx="1278">
                  <c:v>-6.3199300000000003</c:v>
                </c:pt>
                <c:pt idx="1279">
                  <c:v>-6.3259080000000001</c:v>
                </c:pt>
                <c:pt idx="1280">
                  <c:v>-6.3318880000000002</c:v>
                </c:pt>
                <c:pt idx="1281">
                  <c:v>-6.3378670000000001</c:v>
                </c:pt>
                <c:pt idx="1282">
                  <c:v>-6.343845</c:v>
                </c:pt>
                <c:pt idx="1283">
                  <c:v>-6.3498840000000003</c:v>
                </c:pt>
                <c:pt idx="1284">
                  <c:v>-6.3558630000000003</c:v>
                </c:pt>
                <c:pt idx="1285">
                  <c:v>-6.3619019999999997</c:v>
                </c:pt>
                <c:pt idx="1286">
                  <c:v>-6.3699139999999996</c:v>
                </c:pt>
                <c:pt idx="1287">
                  <c:v>-6.3779260000000004</c:v>
                </c:pt>
                <c:pt idx="1288">
                  <c:v>-6.3859370000000002</c:v>
                </c:pt>
                <c:pt idx="1289">
                  <c:v>-6.3939490000000001</c:v>
                </c:pt>
                <c:pt idx="1290">
                  <c:v>-6.3999280000000001</c:v>
                </c:pt>
                <c:pt idx="1291">
                  <c:v>-6.40794</c:v>
                </c:pt>
                <c:pt idx="1292">
                  <c:v>-6.4159519999999999</c:v>
                </c:pt>
                <c:pt idx="1293">
                  <c:v>-6.4239629999999996</c:v>
                </c:pt>
                <c:pt idx="1294">
                  <c:v>-6.4319750000000004</c:v>
                </c:pt>
                <c:pt idx="1295">
                  <c:v>-6.4399870000000004</c:v>
                </c:pt>
                <c:pt idx="1296">
                  <c:v>-6.4479389999999999</c:v>
                </c:pt>
                <c:pt idx="1297">
                  <c:v>-6.4559509999999998</c:v>
                </c:pt>
                <c:pt idx="1298">
                  <c:v>-6.4639620000000004</c:v>
                </c:pt>
                <c:pt idx="1299">
                  <c:v>-6.4719740000000003</c:v>
                </c:pt>
                <c:pt idx="1300">
                  <c:v>-6.479927</c:v>
                </c:pt>
                <c:pt idx="1301">
                  <c:v>-6.4879379999999998</c:v>
                </c:pt>
                <c:pt idx="1302">
                  <c:v>-6.4960100000000001</c:v>
                </c:pt>
                <c:pt idx="1303">
                  <c:v>-6.5039020000000001</c:v>
                </c:pt>
                <c:pt idx="1304">
                  <c:v>-6.5119730000000002</c:v>
                </c:pt>
                <c:pt idx="1305">
                  <c:v>-6.5199850000000001</c:v>
                </c:pt>
                <c:pt idx="1306">
                  <c:v>-6.5279369999999997</c:v>
                </c:pt>
                <c:pt idx="1307">
                  <c:v>-6.5358900000000002</c:v>
                </c:pt>
                <c:pt idx="1308">
                  <c:v>-6.5439610000000004</c:v>
                </c:pt>
                <c:pt idx="1309">
                  <c:v>-6.5519129999999999</c:v>
                </c:pt>
                <c:pt idx="1310">
                  <c:v>-6.5599249999999998</c:v>
                </c:pt>
                <c:pt idx="1311">
                  <c:v>-6.5679369999999997</c:v>
                </c:pt>
                <c:pt idx="1312">
                  <c:v>-6.575888</c:v>
                </c:pt>
                <c:pt idx="1313">
                  <c:v>-6.5838999999999999</c:v>
                </c:pt>
                <c:pt idx="1314">
                  <c:v>-6.5919119999999998</c:v>
                </c:pt>
                <c:pt idx="1315">
                  <c:v>-6.5998640000000002</c:v>
                </c:pt>
                <c:pt idx="1316">
                  <c:v>-6.6078159999999997</c:v>
                </c:pt>
                <c:pt idx="1317">
                  <c:v>-6.615888</c:v>
                </c:pt>
                <c:pt idx="1318">
                  <c:v>-6.6239590000000002</c:v>
                </c:pt>
                <c:pt idx="1319">
                  <c:v>-6.6319109999999997</c:v>
                </c:pt>
                <c:pt idx="1320">
                  <c:v>-6.6398630000000001</c:v>
                </c:pt>
                <c:pt idx="1321">
                  <c:v>-6.647875</c:v>
                </c:pt>
                <c:pt idx="1322">
                  <c:v>-6.6558869999999999</c:v>
                </c:pt>
                <c:pt idx="1323">
                  <c:v>-6.6638390000000003</c:v>
                </c:pt>
                <c:pt idx="1324">
                  <c:v>-6.6719109999999997</c:v>
                </c:pt>
                <c:pt idx="1325">
                  <c:v>-6.679862</c:v>
                </c:pt>
                <c:pt idx="1326">
                  <c:v>-6.687875</c:v>
                </c:pt>
                <c:pt idx="1327">
                  <c:v>-6.6959460000000002</c:v>
                </c:pt>
                <c:pt idx="1328">
                  <c:v>-6.7038979999999997</c:v>
                </c:pt>
                <c:pt idx="1329">
                  <c:v>-6.7118500000000001</c:v>
                </c:pt>
                <c:pt idx="1330">
                  <c:v>-6.7198609999999999</c:v>
                </c:pt>
                <c:pt idx="1331">
                  <c:v>-6.7278729999999998</c:v>
                </c:pt>
                <c:pt idx="1332">
                  <c:v>-6.7358250000000002</c:v>
                </c:pt>
                <c:pt idx="1333">
                  <c:v>-6.74587</c:v>
                </c:pt>
                <c:pt idx="1334">
                  <c:v>-6.7558550000000004</c:v>
                </c:pt>
                <c:pt idx="1335">
                  <c:v>-6.7659000000000002</c:v>
                </c:pt>
                <c:pt idx="1336">
                  <c:v>-6.7758849999999997</c:v>
                </c:pt>
                <c:pt idx="1337">
                  <c:v>-6.7858099999999997</c:v>
                </c:pt>
                <c:pt idx="1338">
                  <c:v>-6.7957939999999999</c:v>
                </c:pt>
                <c:pt idx="1339">
                  <c:v>-6.8057790000000002</c:v>
                </c:pt>
                <c:pt idx="1340">
                  <c:v>-6.8158839999999996</c:v>
                </c:pt>
                <c:pt idx="1341">
                  <c:v>-6.8259280000000002</c:v>
                </c:pt>
                <c:pt idx="1342">
                  <c:v>-6.8359129999999997</c:v>
                </c:pt>
                <c:pt idx="1343">
                  <c:v>-6.8459570000000003</c:v>
                </c:pt>
                <c:pt idx="1344">
                  <c:v>-6.8559429999999999</c:v>
                </c:pt>
                <c:pt idx="1345">
                  <c:v>-6.8659869999999996</c:v>
                </c:pt>
                <c:pt idx="1346">
                  <c:v>-6.8779450000000004</c:v>
                </c:pt>
                <c:pt idx="1347">
                  <c:v>-6.8899030000000003</c:v>
                </c:pt>
                <c:pt idx="1348">
                  <c:v>-6.9019199999999996</c:v>
                </c:pt>
                <c:pt idx="1349">
                  <c:v>-6.9139390000000001</c:v>
                </c:pt>
                <c:pt idx="1350">
                  <c:v>-6.9258959999999998</c:v>
                </c:pt>
                <c:pt idx="1351">
                  <c:v>-6.9379140000000001</c:v>
                </c:pt>
                <c:pt idx="1352">
                  <c:v>-6.9499909999999998</c:v>
                </c:pt>
                <c:pt idx="1353">
                  <c:v>-6.9620090000000001</c:v>
                </c:pt>
                <c:pt idx="1354">
                  <c:v>-6.973967</c:v>
                </c:pt>
                <c:pt idx="1355">
                  <c:v>-6.9878980000000004</c:v>
                </c:pt>
                <c:pt idx="1356">
                  <c:v>-7.0018890000000003</c:v>
                </c:pt>
                <c:pt idx="1357">
                  <c:v>-7.0158189999999996</c:v>
                </c:pt>
                <c:pt idx="1358">
                  <c:v>-7.0298699999999998</c:v>
                </c:pt>
                <c:pt idx="1359">
                  <c:v>-7.0458340000000002</c:v>
                </c:pt>
                <c:pt idx="1360">
                  <c:v>-7.0699290000000001</c:v>
                </c:pt>
                <c:pt idx="1361">
                  <c:v>-7.1699570000000001</c:v>
                </c:pt>
                <c:pt idx="1362">
                  <c:v>-7.1759959999999996</c:v>
                </c:pt>
                <c:pt idx="1363">
                  <c:v>-7.1780879999999998</c:v>
                </c:pt>
                <c:pt idx="1364">
                  <c:v>-7.1801209999999998</c:v>
                </c:pt>
                <c:pt idx="1365">
                  <c:v>-7.1822140000000001</c:v>
                </c:pt>
                <c:pt idx="1366">
                  <c:v>-7.1842459999999999</c:v>
                </c:pt>
                <c:pt idx="1367">
                  <c:v>-7.1863989999999998</c:v>
                </c:pt>
                <c:pt idx="1368">
                  <c:v>-7.1886109999999999</c:v>
                </c:pt>
                <c:pt idx="1369">
                  <c:v>-7.1907040000000002</c:v>
                </c:pt>
                <c:pt idx="1370">
                  <c:v>-7.1927370000000002</c:v>
                </c:pt>
                <c:pt idx="1371">
                  <c:v>-7.1949490000000003</c:v>
                </c:pt>
                <c:pt idx="1372">
                  <c:v>-7.197101</c:v>
                </c:pt>
                <c:pt idx="1373">
                  <c:v>-7.1993130000000001</c:v>
                </c:pt>
                <c:pt idx="1374">
                  <c:v>-7.2014659999999999</c:v>
                </c:pt>
                <c:pt idx="1375">
                  <c:v>-7.2035590000000003</c:v>
                </c:pt>
                <c:pt idx="1376">
                  <c:v>-7.205711</c:v>
                </c:pt>
                <c:pt idx="1377">
                  <c:v>-7.2078629999999997</c:v>
                </c:pt>
                <c:pt idx="1378">
                  <c:v>-7.209956</c:v>
                </c:pt>
                <c:pt idx="1379">
                  <c:v>-7.2121079999999997</c:v>
                </c:pt>
                <c:pt idx="1380">
                  <c:v>-7.2142010000000001</c:v>
                </c:pt>
                <c:pt idx="1381">
                  <c:v>-7.2163539999999999</c:v>
                </c:pt>
                <c:pt idx="1382">
                  <c:v>-7.2184460000000001</c:v>
                </c:pt>
                <c:pt idx="1383">
                  <c:v>-7.2205389999999996</c:v>
                </c:pt>
                <c:pt idx="1384">
                  <c:v>-7.2226309999999998</c:v>
                </c:pt>
                <c:pt idx="1385">
                  <c:v>-7.2247240000000001</c:v>
                </c:pt>
                <c:pt idx="1386">
                  <c:v>-7.2267570000000001</c:v>
                </c:pt>
                <c:pt idx="1387">
                  <c:v>-7.2288500000000004</c:v>
                </c:pt>
                <c:pt idx="1388">
                  <c:v>-7.2308820000000003</c:v>
                </c:pt>
                <c:pt idx="1389">
                  <c:v>-7.2329749999999997</c:v>
                </c:pt>
                <c:pt idx="1390">
                  <c:v>-7.2350079999999997</c:v>
                </c:pt>
                <c:pt idx="1391">
                  <c:v>-7.2369810000000001</c:v>
                </c:pt>
                <c:pt idx="1392">
                  <c:v>-7.2390140000000001</c:v>
                </c:pt>
                <c:pt idx="1393">
                  <c:v>-7.2410459999999999</c:v>
                </c:pt>
                <c:pt idx="1394">
                  <c:v>-7.2431390000000002</c:v>
                </c:pt>
                <c:pt idx="1395">
                  <c:v>-7.2451720000000002</c:v>
                </c:pt>
                <c:pt idx="1396">
                  <c:v>-7.2472050000000001</c:v>
                </c:pt>
                <c:pt idx="1397">
                  <c:v>-7.2552760000000003</c:v>
                </c:pt>
                <c:pt idx="1398">
                  <c:v>-7.2573090000000002</c:v>
                </c:pt>
                <c:pt idx="1399">
                  <c:v>-7.2592829999999999</c:v>
                </c:pt>
                <c:pt idx="1400">
                  <c:v>-7.2612560000000004</c:v>
                </c:pt>
                <c:pt idx="1401">
                  <c:v>-7.2632880000000002</c:v>
                </c:pt>
                <c:pt idx="1402">
                  <c:v>-7.2653210000000001</c:v>
                </c:pt>
                <c:pt idx="1403">
                  <c:v>-7.2673540000000001</c:v>
                </c:pt>
                <c:pt idx="1404">
                  <c:v>-7.2693269999999997</c:v>
                </c:pt>
                <c:pt idx="1405">
                  <c:v>-7.2713000000000001</c:v>
                </c:pt>
                <c:pt idx="1406">
                  <c:v>-7.273333</c:v>
                </c:pt>
                <c:pt idx="1407">
                  <c:v>-7.2753059999999996</c:v>
                </c:pt>
                <c:pt idx="1408">
                  <c:v>-7.2773389999999996</c:v>
                </c:pt>
                <c:pt idx="1409">
                  <c:v>-7.2793710000000003</c:v>
                </c:pt>
                <c:pt idx="1410">
                  <c:v>-7.281345</c:v>
                </c:pt>
                <c:pt idx="1411">
                  <c:v>-7.2833180000000004</c:v>
                </c:pt>
                <c:pt idx="1412">
                  <c:v>-7.285291</c:v>
                </c:pt>
                <c:pt idx="1413">
                  <c:v>-7.2872640000000004</c:v>
                </c:pt>
                <c:pt idx="1414">
                  <c:v>-7.2892970000000004</c:v>
                </c:pt>
                <c:pt idx="1415">
                  <c:v>-7.2913300000000003</c:v>
                </c:pt>
                <c:pt idx="1416">
                  <c:v>-7.2932430000000004</c:v>
                </c:pt>
                <c:pt idx="1417">
                  <c:v>-7.2952159999999999</c:v>
                </c:pt>
                <c:pt idx="1418">
                  <c:v>-7.2971890000000004</c:v>
                </c:pt>
                <c:pt idx="1419">
                  <c:v>-7.2991619999999999</c:v>
                </c:pt>
                <c:pt idx="1420">
                  <c:v>-7.3011949999999999</c:v>
                </c:pt>
                <c:pt idx="1421">
                  <c:v>-7.3031680000000003</c:v>
                </c:pt>
                <c:pt idx="1422">
                  <c:v>-7.3052010000000003</c:v>
                </c:pt>
                <c:pt idx="1423">
                  <c:v>-7.3071140000000003</c:v>
                </c:pt>
                <c:pt idx="1424">
                  <c:v>-7.3110600000000003</c:v>
                </c:pt>
                <c:pt idx="1425">
                  <c:v>-7.3150659999999998</c:v>
                </c:pt>
                <c:pt idx="1426">
                  <c:v>-7.3190119999999999</c:v>
                </c:pt>
                <c:pt idx="1427">
                  <c:v>-7.3249310000000003</c:v>
                </c:pt>
                <c:pt idx="1428">
                  <c:v>-7.3327640000000001</c:v>
                </c:pt>
                <c:pt idx="1429">
                  <c:v>-7.3407150000000003</c:v>
                </c:pt>
                <c:pt idx="1430">
                  <c:v>-7.3486079999999996</c:v>
                </c:pt>
                <c:pt idx="1431">
                  <c:v>-7.3564999999999996</c:v>
                </c:pt>
                <c:pt idx="1432">
                  <c:v>-7.3623589999999997</c:v>
                </c:pt>
                <c:pt idx="1433">
                  <c:v>-7.3683379999999996</c:v>
                </c:pt>
                <c:pt idx="1434">
                  <c:v>-7.3742580000000002</c:v>
                </c:pt>
                <c:pt idx="1435">
                  <c:v>-7.3802370000000002</c:v>
                </c:pt>
                <c:pt idx="1436">
                  <c:v>-7.3860960000000002</c:v>
                </c:pt>
                <c:pt idx="1437">
                  <c:v>-7.3920750000000002</c:v>
                </c:pt>
                <c:pt idx="1438">
                  <c:v>-7.3979340000000002</c:v>
                </c:pt>
                <c:pt idx="1439">
                  <c:v>-7.4039729999999997</c:v>
                </c:pt>
                <c:pt idx="1440">
                  <c:v>-7.4098319999999998</c:v>
                </c:pt>
                <c:pt idx="1441">
                  <c:v>-7.4157510000000002</c:v>
                </c:pt>
                <c:pt idx="1442">
                  <c:v>-7.4216709999999999</c:v>
                </c:pt>
                <c:pt idx="1443">
                  <c:v>-7.4275900000000004</c:v>
                </c:pt>
                <c:pt idx="1444">
                  <c:v>-7.4335089999999999</c:v>
                </c:pt>
                <c:pt idx="1445">
                  <c:v>-7.439368</c:v>
                </c:pt>
                <c:pt idx="1446">
                  <c:v>-7.4452879999999997</c:v>
                </c:pt>
                <c:pt idx="1447">
                  <c:v>-7.4512660000000004</c:v>
                </c:pt>
                <c:pt idx="1448">
                  <c:v>-7.4572450000000003</c:v>
                </c:pt>
                <c:pt idx="1449">
                  <c:v>-7.463165</c:v>
                </c:pt>
                <c:pt idx="1450">
                  <c:v>-7.4690839999999996</c:v>
                </c:pt>
                <c:pt idx="1451">
                  <c:v>-7.4750629999999996</c:v>
                </c:pt>
                <c:pt idx="1452">
                  <c:v>-7.4810420000000004</c:v>
                </c:pt>
                <c:pt idx="1453">
                  <c:v>-7.486961</c:v>
                </c:pt>
                <c:pt idx="1454">
                  <c:v>-7.4929399999999999</c:v>
                </c:pt>
                <c:pt idx="1455">
                  <c:v>-7.4988590000000004</c:v>
                </c:pt>
                <c:pt idx="1456">
                  <c:v>-7.5048380000000003</c:v>
                </c:pt>
                <c:pt idx="1457">
                  <c:v>-7.5108170000000003</c:v>
                </c:pt>
                <c:pt idx="1458">
                  <c:v>-7.5167359999999999</c:v>
                </c:pt>
                <c:pt idx="1459">
                  <c:v>-7.5227149999999998</c:v>
                </c:pt>
                <c:pt idx="1460">
                  <c:v>-7.5286340000000003</c:v>
                </c:pt>
                <c:pt idx="1461">
                  <c:v>-7.5346130000000002</c:v>
                </c:pt>
                <c:pt idx="1462">
                  <c:v>-7.5405920000000002</c:v>
                </c:pt>
                <c:pt idx="1463">
                  <c:v>-7.5465710000000001</c:v>
                </c:pt>
                <c:pt idx="1464">
                  <c:v>-7.5525500000000001</c:v>
                </c:pt>
                <c:pt idx="1465">
                  <c:v>-7.5585279999999999</c:v>
                </c:pt>
                <c:pt idx="1466">
                  <c:v>-7.5644479999999996</c:v>
                </c:pt>
                <c:pt idx="1467">
                  <c:v>-7.570487</c:v>
                </c:pt>
                <c:pt idx="1468">
                  <c:v>-7.5764659999999999</c:v>
                </c:pt>
                <c:pt idx="1469">
                  <c:v>-7.5824449999999999</c:v>
                </c:pt>
                <c:pt idx="1470">
                  <c:v>-7.5883630000000002</c:v>
                </c:pt>
                <c:pt idx="1471">
                  <c:v>-7.5943420000000001</c:v>
                </c:pt>
                <c:pt idx="1472">
                  <c:v>-7.6003220000000002</c:v>
                </c:pt>
                <c:pt idx="1473">
                  <c:v>-7.6063010000000002</c:v>
                </c:pt>
                <c:pt idx="1474">
                  <c:v>-7.6122800000000002</c:v>
                </c:pt>
                <c:pt idx="1475">
                  <c:v>-7.6182590000000001</c:v>
                </c:pt>
                <c:pt idx="1476">
                  <c:v>-7.6242380000000001</c:v>
                </c:pt>
                <c:pt idx="1477">
                  <c:v>-7.6302159999999999</c:v>
                </c:pt>
                <c:pt idx="1478">
                  <c:v>-7.636196</c:v>
                </c:pt>
                <c:pt idx="1479">
                  <c:v>-7.6421749999999999</c:v>
                </c:pt>
                <c:pt idx="1480">
                  <c:v>-7.6480940000000004</c:v>
                </c:pt>
                <c:pt idx="1481">
                  <c:v>-7.6541319999999997</c:v>
                </c:pt>
                <c:pt idx="1482">
                  <c:v>-7.6600510000000002</c:v>
                </c:pt>
                <c:pt idx="1483">
                  <c:v>-7.6660899999999996</c:v>
                </c:pt>
                <c:pt idx="1484">
                  <c:v>-7.6720689999999996</c:v>
                </c:pt>
                <c:pt idx="1485">
                  <c:v>-7.6781079999999999</c:v>
                </c:pt>
                <c:pt idx="1486">
                  <c:v>-7.6840869999999999</c:v>
                </c:pt>
                <c:pt idx="1487">
                  <c:v>-7.6901250000000001</c:v>
                </c:pt>
                <c:pt idx="1488">
                  <c:v>-7.6961050000000002</c:v>
                </c:pt>
                <c:pt idx="1489">
                  <c:v>-7.7020840000000002</c:v>
                </c:pt>
                <c:pt idx="1490">
                  <c:v>-7.708062</c:v>
                </c:pt>
                <c:pt idx="1491">
                  <c:v>-7.7140409999999999</c:v>
                </c:pt>
                <c:pt idx="1492">
                  <c:v>-7.7200199999999999</c:v>
                </c:pt>
                <c:pt idx="1493">
                  <c:v>-7.7259989999999998</c:v>
                </c:pt>
                <c:pt idx="1494">
                  <c:v>-7.7320380000000002</c:v>
                </c:pt>
                <c:pt idx="1495">
                  <c:v>-7.7380170000000001</c:v>
                </c:pt>
                <c:pt idx="1496">
                  <c:v>-7.7440550000000004</c:v>
                </c:pt>
                <c:pt idx="1497">
                  <c:v>-7.750095</c:v>
                </c:pt>
                <c:pt idx="1498">
                  <c:v>-7.7560739999999999</c:v>
                </c:pt>
                <c:pt idx="1499">
                  <c:v>-7.7621120000000001</c:v>
                </c:pt>
                <c:pt idx="1500">
                  <c:v>-7.7680309999999997</c:v>
                </c:pt>
                <c:pt idx="1501">
                  <c:v>-7.77407</c:v>
                </c:pt>
                <c:pt idx="1502">
                  <c:v>-7.780049</c:v>
                </c:pt>
                <c:pt idx="1503">
                  <c:v>-7.7860880000000003</c:v>
                </c:pt>
                <c:pt idx="1504">
                  <c:v>-7.7920069999999999</c:v>
                </c:pt>
                <c:pt idx="1505">
                  <c:v>-7.7980460000000003</c:v>
                </c:pt>
                <c:pt idx="1506">
                  <c:v>-7.8040240000000001</c:v>
                </c:pt>
                <c:pt idx="1507">
                  <c:v>-7.8100630000000004</c:v>
                </c:pt>
                <c:pt idx="1508">
                  <c:v>-7.8161019999999999</c:v>
                </c:pt>
                <c:pt idx="1509">
                  <c:v>-7.8221410000000002</c:v>
                </c:pt>
                <c:pt idx="1510">
                  <c:v>-7.8280599999999998</c:v>
                </c:pt>
                <c:pt idx="1511">
                  <c:v>-7.8340990000000001</c:v>
                </c:pt>
                <c:pt idx="1512">
                  <c:v>-7.8400179999999997</c:v>
                </c:pt>
                <c:pt idx="1513">
                  <c:v>-7.8460559999999999</c:v>
                </c:pt>
                <c:pt idx="1514">
                  <c:v>-7.8520349999999999</c:v>
                </c:pt>
                <c:pt idx="1515">
                  <c:v>-7.8580139999999998</c:v>
                </c:pt>
                <c:pt idx="1516">
                  <c:v>-7.8640530000000002</c:v>
                </c:pt>
                <c:pt idx="1517">
                  <c:v>-7.8700320000000001</c:v>
                </c:pt>
                <c:pt idx="1518">
                  <c:v>-7.8760110000000001</c:v>
                </c:pt>
                <c:pt idx="1519">
                  <c:v>-7.8820499999999996</c:v>
                </c:pt>
                <c:pt idx="1520">
                  <c:v>-7.8880290000000004</c:v>
                </c:pt>
                <c:pt idx="1521">
                  <c:v>-7.8940080000000004</c:v>
                </c:pt>
                <c:pt idx="1522">
                  <c:v>-7.8999860000000002</c:v>
                </c:pt>
                <c:pt idx="1523">
                  <c:v>-7.9059650000000001</c:v>
                </c:pt>
                <c:pt idx="1524">
                  <c:v>-7.9120039999999996</c:v>
                </c:pt>
                <c:pt idx="1525">
                  <c:v>-7.9179830000000004</c:v>
                </c:pt>
                <c:pt idx="1526">
                  <c:v>-7.9239629999999996</c:v>
                </c:pt>
                <c:pt idx="1527">
                  <c:v>-7.9299419999999996</c:v>
                </c:pt>
                <c:pt idx="1528">
                  <c:v>-7.9359209999999996</c:v>
                </c:pt>
                <c:pt idx="1529">
                  <c:v>-7.9419000000000004</c:v>
                </c:pt>
                <c:pt idx="1530">
                  <c:v>-7.9478780000000002</c:v>
                </c:pt>
                <c:pt idx="1531">
                  <c:v>-7.9538570000000002</c:v>
                </c:pt>
                <c:pt idx="1532">
                  <c:v>-7.9598950000000004</c:v>
                </c:pt>
                <c:pt idx="1533">
                  <c:v>-7.9659339999999998</c:v>
                </c:pt>
                <c:pt idx="1534">
                  <c:v>-7.9719129999999998</c:v>
                </c:pt>
                <c:pt idx="1535">
                  <c:v>-7.9778929999999999</c:v>
                </c:pt>
                <c:pt idx="1536">
                  <c:v>-7.9839310000000001</c:v>
                </c:pt>
                <c:pt idx="1537">
                  <c:v>-7.9899100000000001</c:v>
                </c:pt>
                <c:pt idx="1538">
                  <c:v>-7.995889</c:v>
                </c:pt>
                <c:pt idx="1539">
                  <c:v>-8.001868</c:v>
                </c:pt>
                <c:pt idx="1540">
                  <c:v>-8.0079069999999994</c:v>
                </c:pt>
                <c:pt idx="1541">
                  <c:v>-8.0139460000000007</c:v>
                </c:pt>
                <c:pt idx="1542">
                  <c:v>-8.0199250000000006</c:v>
                </c:pt>
                <c:pt idx="1543">
                  <c:v>-8.0259630000000008</c:v>
                </c:pt>
                <c:pt idx="1544">
                  <c:v>-8.0319420000000008</c:v>
                </c:pt>
                <c:pt idx="1545">
                  <c:v>-8.0379810000000003</c:v>
                </c:pt>
                <c:pt idx="1546">
                  <c:v>-8.0439589999999992</c:v>
                </c:pt>
                <c:pt idx="1547">
                  <c:v>-8.0499989999999997</c:v>
                </c:pt>
                <c:pt idx="1548">
                  <c:v>-8.0559779999999996</c:v>
                </c:pt>
                <c:pt idx="1549">
                  <c:v>-8.0619569999999996</c:v>
                </c:pt>
                <c:pt idx="1550">
                  <c:v>-8.0698480000000004</c:v>
                </c:pt>
                <c:pt idx="1551">
                  <c:v>-8.0778610000000004</c:v>
                </c:pt>
                <c:pt idx="1552">
                  <c:v>-8.0858729999999994</c:v>
                </c:pt>
                <c:pt idx="1553">
                  <c:v>-8.0937649999999994</c:v>
                </c:pt>
                <c:pt idx="1554">
                  <c:v>-8.1017170000000007</c:v>
                </c:pt>
                <c:pt idx="1555">
                  <c:v>-8.1097289999999997</c:v>
                </c:pt>
                <c:pt idx="1556">
                  <c:v>-8.11768</c:v>
                </c:pt>
                <c:pt idx="1557">
                  <c:v>-8.1256920000000008</c:v>
                </c:pt>
                <c:pt idx="1558">
                  <c:v>-8.1337639999999993</c:v>
                </c:pt>
                <c:pt idx="1559">
                  <c:v>-8.1418350000000004</c:v>
                </c:pt>
                <c:pt idx="1560">
                  <c:v>-8.1499070000000007</c:v>
                </c:pt>
                <c:pt idx="1561">
                  <c:v>-8.1578599999999994</c:v>
                </c:pt>
                <c:pt idx="1562">
                  <c:v>-8.1658709999999992</c:v>
                </c:pt>
                <c:pt idx="1563">
                  <c:v>-8.1739420000000003</c:v>
                </c:pt>
                <c:pt idx="1564">
                  <c:v>-8.1819550000000003</c:v>
                </c:pt>
                <c:pt idx="1565">
                  <c:v>-8.1899660000000001</c:v>
                </c:pt>
                <c:pt idx="1566">
                  <c:v>-8.1979780000000009</c:v>
                </c:pt>
                <c:pt idx="1567">
                  <c:v>-8.2060499999999994</c:v>
                </c:pt>
                <c:pt idx="1568">
                  <c:v>-8.2139410000000002</c:v>
                </c:pt>
                <c:pt idx="1569">
                  <c:v>-8.2219529999999992</c:v>
                </c:pt>
                <c:pt idx="1570">
                  <c:v>-8.2300249999999995</c:v>
                </c:pt>
                <c:pt idx="1571">
                  <c:v>-8.2379169999999995</c:v>
                </c:pt>
                <c:pt idx="1572">
                  <c:v>-8.2459290000000003</c:v>
                </c:pt>
                <c:pt idx="1573">
                  <c:v>-8.2540010000000006</c:v>
                </c:pt>
                <c:pt idx="1574">
                  <c:v>-8.2619520000000009</c:v>
                </c:pt>
                <c:pt idx="1575">
                  <c:v>-8.2699649999999991</c:v>
                </c:pt>
                <c:pt idx="1576">
                  <c:v>-8.2779760000000007</c:v>
                </c:pt>
                <c:pt idx="1577">
                  <c:v>-8.2859280000000002</c:v>
                </c:pt>
                <c:pt idx="1578">
                  <c:v>-8.2939399999999992</c:v>
                </c:pt>
                <c:pt idx="1579">
                  <c:v>-8.3019510000000007</c:v>
                </c:pt>
                <c:pt idx="1580">
                  <c:v>-8.3119359999999993</c:v>
                </c:pt>
                <c:pt idx="1581">
                  <c:v>-8.3219209999999997</c:v>
                </c:pt>
                <c:pt idx="1582">
                  <c:v>-8.331906</c:v>
                </c:pt>
                <c:pt idx="1583">
                  <c:v>-8.3418910000000004</c:v>
                </c:pt>
                <c:pt idx="1584">
                  <c:v>-8.3519360000000002</c:v>
                </c:pt>
                <c:pt idx="1585">
                  <c:v>-8.3619800000000009</c:v>
                </c:pt>
                <c:pt idx="1586">
                  <c:v>-8.3719649999999994</c:v>
                </c:pt>
                <c:pt idx="1587">
                  <c:v>-8.3820099999999993</c:v>
                </c:pt>
                <c:pt idx="1588">
                  <c:v>-8.393967</c:v>
                </c:pt>
                <c:pt idx="1589">
                  <c:v>-8.4059249999999999</c:v>
                </c:pt>
                <c:pt idx="1590">
                  <c:v>-8.4180030000000006</c:v>
                </c:pt>
                <c:pt idx="1591">
                  <c:v>-8.4299009999999992</c:v>
                </c:pt>
                <c:pt idx="1592">
                  <c:v>-8.4419190000000004</c:v>
                </c:pt>
                <c:pt idx="1593">
                  <c:v>-8.4539360000000006</c:v>
                </c:pt>
                <c:pt idx="1594">
                  <c:v>-8.4679870000000008</c:v>
                </c:pt>
                <c:pt idx="1595">
                  <c:v>-8.4819180000000003</c:v>
                </c:pt>
                <c:pt idx="1596">
                  <c:v>-8.4958489999999998</c:v>
                </c:pt>
                <c:pt idx="1597">
                  <c:v>-8.5119319999999998</c:v>
                </c:pt>
                <c:pt idx="1598">
                  <c:v>-8.5278369999999999</c:v>
                </c:pt>
                <c:pt idx="1599">
                  <c:v>-8.545833</c:v>
                </c:pt>
                <c:pt idx="1600">
                  <c:v>-8.5638889999999996</c:v>
                </c:pt>
                <c:pt idx="1601">
                  <c:v>-8.5839189999999999</c:v>
                </c:pt>
                <c:pt idx="1602">
                  <c:v>-8.6059210000000004</c:v>
                </c:pt>
                <c:pt idx="1603">
                  <c:v>-8.6279240000000001</c:v>
                </c:pt>
                <c:pt idx="1604">
                  <c:v>-8.6518999999999995</c:v>
                </c:pt>
                <c:pt idx="1605">
                  <c:v>-8.6759350000000008</c:v>
                </c:pt>
                <c:pt idx="1606">
                  <c:v>-8.701943</c:v>
                </c:pt>
                <c:pt idx="1607">
                  <c:v>-8.7338710000000006</c:v>
                </c:pt>
                <c:pt idx="1608">
                  <c:v>-8.7699839999999991</c:v>
                </c:pt>
                <c:pt idx="1609">
                  <c:v>-8.8160819999999998</c:v>
                </c:pt>
                <c:pt idx="1610">
                  <c:v>-8.8619400000000006</c:v>
                </c:pt>
                <c:pt idx="1611">
                  <c:v>-8.937932</c:v>
                </c:pt>
                <c:pt idx="1612">
                  <c:v>-9.0279760000000007</c:v>
                </c:pt>
                <c:pt idx="1613">
                  <c:v>-9.0979899999999994</c:v>
                </c:pt>
                <c:pt idx="1614">
                  <c:v>-9.1979570000000006</c:v>
                </c:pt>
                <c:pt idx="1615">
                  <c:v>-9.2979249999999993</c:v>
                </c:pt>
                <c:pt idx="1616">
                  <c:v>-9.3980130000000006</c:v>
                </c:pt>
                <c:pt idx="1617">
                  <c:v>-9.4980410000000006</c:v>
                </c:pt>
                <c:pt idx="1618">
                  <c:v>-9.5979489999999998</c:v>
                </c:pt>
                <c:pt idx="1619">
                  <c:v>-9.6980369999999994</c:v>
                </c:pt>
                <c:pt idx="1620">
                  <c:v>-9.7980649999999994</c:v>
                </c:pt>
                <c:pt idx="1621">
                  <c:v>-9.8979119999999998</c:v>
                </c:pt>
                <c:pt idx="1622">
                  <c:v>-9.9979410000000009</c:v>
                </c:pt>
                <c:pt idx="1623">
                  <c:v>-10.09797</c:v>
                </c:pt>
                <c:pt idx="1624">
                  <c:v>-10.197939999999999</c:v>
                </c:pt>
                <c:pt idx="1625">
                  <c:v>-10.298019999999999</c:v>
                </c:pt>
                <c:pt idx="1626">
                  <c:v>-10.39799</c:v>
                </c:pt>
                <c:pt idx="1627">
                  <c:v>-10.49784</c:v>
                </c:pt>
                <c:pt idx="1628">
                  <c:v>-10.598050000000001</c:v>
                </c:pt>
                <c:pt idx="1629">
                  <c:v>-10.698079999999999</c:v>
                </c:pt>
                <c:pt idx="1630">
                  <c:v>-10.79792</c:v>
                </c:pt>
                <c:pt idx="1631">
                  <c:v>-10.872</c:v>
                </c:pt>
                <c:pt idx="1632">
                  <c:v>-10.959949999999999</c:v>
                </c:pt>
                <c:pt idx="1633">
                  <c:v>-11.059979999999999</c:v>
                </c:pt>
                <c:pt idx="1634">
                  <c:v>-11.16001</c:v>
                </c:pt>
                <c:pt idx="1635">
                  <c:v>-11.26004</c:v>
                </c:pt>
                <c:pt idx="1636">
                  <c:v>-11.36007</c:v>
                </c:pt>
                <c:pt idx="1637">
                  <c:v>-11.45997</c:v>
                </c:pt>
                <c:pt idx="1638">
                  <c:v>-11.56</c:v>
                </c:pt>
                <c:pt idx="1639">
                  <c:v>-11.660030000000001</c:v>
                </c:pt>
                <c:pt idx="1640">
                  <c:v>-11.75994</c:v>
                </c:pt>
                <c:pt idx="1641">
                  <c:v>-11.859970000000001</c:v>
                </c:pt>
                <c:pt idx="1642">
                  <c:v>-11.960050000000001</c:v>
                </c:pt>
                <c:pt idx="1643">
                  <c:v>-12.06002</c:v>
                </c:pt>
                <c:pt idx="1644">
                  <c:v>-12.16005</c:v>
                </c:pt>
                <c:pt idx="1645">
                  <c:v>-12.25996</c:v>
                </c:pt>
                <c:pt idx="1646">
                  <c:v>-12.359920000000001</c:v>
                </c:pt>
                <c:pt idx="1647">
                  <c:v>-12.46001</c:v>
                </c:pt>
                <c:pt idx="1648">
                  <c:v>-12.5601</c:v>
                </c:pt>
                <c:pt idx="1649">
                  <c:v>-12.660069999999999</c:v>
                </c:pt>
                <c:pt idx="1650">
                  <c:v>-12.76004</c:v>
                </c:pt>
                <c:pt idx="1651">
                  <c:v>-12.85994</c:v>
                </c:pt>
                <c:pt idx="1652">
                  <c:v>-12.95997</c:v>
                </c:pt>
                <c:pt idx="1653">
                  <c:v>-13.06006</c:v>
                </c:pt>
                <c:pt idx="1654">
                  <c:v>-13.16009</c:v>
                </c:pt>
                <c:pt idx="1655">
                  <c:v>-13.260059999999999</c:v>
                </c:pt>
                <c:pt idx="1656">
                  <c:v>-13.36002</c:v>
                </c:pt>
                <c:pt idx="1657">
                  <c:v>-13.459989999999999</c:v>
                </c:pt>
                <c:pt idx="1658">
                  <c:v>-13.560079999999999</c:v>
                </c:pt>
                <c:pt idx="1659">
                  <c:v>-13.659929999999999</c:v>
                </c:pt>
                <c:pt idx="1660">
                  <c:v>-13.75996</c:v>
                </c:pt>
                <c:pt idx="1661">
                  <c:v>-13.86004</c:v>
                </c:pt>
                <c:pt idx="1662">
                  <c:v>-13.96001</c:v>
                </c:pt>
                <c:pt idx="1663">
                  <c:v>-14.060040000000001</c:v>
                </c:pt>
                <c:pt idx="1664">
                  <c:v>-14.16001</c:v>
                </c:pt>
                <c:pt idx="1665">
                  <c:v>-14.259969999999999</c:v>
                </c:pt>
                <c:pt idx="1666">
                  <c:v>-14.36</c:v>
                </c:pt>
                <c:pt idx="1667">
                  <c:v>-14.45997</c:v>
                </c:pt>
                <c:pt idx="1668">
                  <c:v>-14.55988</c:v>
                </c:pt>
                <c:pt idx="1669">
                  <c:v>-14.65991</c:v>
                </c:pt>
                <c:pt idx="1670">
                  <c:v>-14.75994</c:v>
                </c:pt>
                <c:pt idx="1671">
                  <c:v>-14.86002</c:v>
                </c:pt>
                <c:pt idx="1672">
                  <c:v>-14.960050000000001</c:v>
                </c:pt>
                <c:pt idx="1673">
                  <c:v>-15.06002</c:v>
                </c:pt>
                <c:pt idx="1674">
                  <c:v>-15.159929999999999</c:v>
                </c:pt>
                <c:pt idx="1675">
                  <c:v>-15.25995</c:v>
                </c:pt>
                <c:pt idx="1676">
                  <c:v>-15.360099999999999</c:v>
                </c:pt>
                <c:pt idx="1677">
                  <c:v>-15.460129999999999</c:v>
                </c:pt>
                <c:pt idx="1678">
                  <c:v>-15.560040000000001</c:v>
                </c:pt>
                <c:pt idx="1679">
                  <c:v>-15.65995</c:v>
                </c:pt>
                <c:pt idx="1680">
                  <c:v>-15.759969999999999</c:v>
                </c:pt>
                <c:pt idx="1681">
                  <c:v>-15.85994</c:v>
                </c:pt>
                <c:pt idx="1682">
                  <c:v>-15.95997</c:v>
                </c:pt>
                <c:pt idx="1683">
                  <c:v>-16.06006</c:v>
                </c:pt>
                <c:pt idx="1684">
                  <c:v>-16.159970000000001</c:v>
                </c:pt>
                <c:pt idx="1685">
                  <c:v>-16.26005</c:v>
                </c:pt>
                <c:pt idx="1686">
                  <c:v>-16.36008</c:v>
                </c:pt>
                <c:pt idx="1687">
                  <c:v>-16.45993</c:v>
                </c:pt>
                <c:pt idx="1688">
                  <c:v>-16.560020000000002</c:v>
                </c:pt>
                <c:pt idx="1689">
                  <c:v>-16.659990000000001</c:v>
                </c:pt>
                <c:pt idx="1690">
                  <c:v>-16.760069999999999</c:v>
                </c:pt>
                <c:pt idx="1691">
                  <c:v>-16.860099999999999</c:v>
                </c:pt>
                <c:pt idx="1692">
                  <c:v>-16.960070000000002</c:v>
                </c:pt>
                <c:pt idx="1693">
                  <c:v>-17.059979999999999</c:v>
                </c:pt>
                <c:pt idx="1694">
                  <c:v>-17.16</c:v>
                </c:pt>
                <c:pt idx="1695">
                  <c:v>-17.259969999999999</c:v>
                </c:pt>
                <c:pt idx="1696">
                  <c:v>-17.36</c:v>
                </c:pt>
                <c:pt idx="1697">
                  <c:v>-17.459969999999998</c:v>
                </c:pt>
                <c:pt idx="1698">
                  <c:v>-17.55988</c:v>
                </c:pt>
                <c:pt idx="1699">
                  <c:v>-17.63599</c:v>
                </c:pt>
                <c:pt idx="1700">
                  <c:v>-17.677959999999999</c:v>
                </c:pt>
                <c:pt idx="1701">
                  <c:v>-17.777989999999999</c:v>
                </c:pt>
                <c:pt idx="1702">
                  <c:v>-17.878080000000001</c:v>
                </c:pt>
                <c:pt idx="1703">
                  <c:v>-17.977989999999998</c:v>
                </c:pt>
                <c:pt idx="1704">
                  <c:v>-18.07807</c:v>
                </c:pt>
                <c:pt idx="1705">
                  <c:v>-18.178039999999999</c:v>
                </c:pt>
                <c:pt idx="1706">
                  <c:v>-18.27807</c:v>
                </c:pt>
                <c:pt idx="1707">
                  <c:v>-18.377980000000001</c:v>
                </c:pt>
                <c:pt idx="1708">
                  <c:v>-18.478010000000001</c:v>
                </c:pt>
                <c:pt idx="1709">
                  <c:v>-18.57809</c:v>
                </c:pt>
                <c:pt idx="1710">
                  <c:v>-18.678059999999999</c:v>
                </c:pt>
                <c:pt idx="1711">
                  <c:v>-18.778089999999999</c:v>
                </c:pt>
                <c:pt idx="1712">
                  <c:v>-18.877939999999999</c:v>
                </c:pt>
                <c:pt idx="1713">
                  <c:v>-18.97803</c:v>
                </c:pt>
                <c:pt idx="1714">
                  <c:v>-19.078050000000001</c:v>
                </c:pt>
                <c:pt idx="1715">
                  <c:v>-19.17802</c:v>
                </c:pt>
                <c:pt idx="1716">
                  <c:v>-19.277989999999999</c:v>
                </c:pt>
                <c:pt idx="1717">
                  <c:v>-19.378019999999999</c:v>
                </c:pt>
                <c:pt idx="1718">
                  <c:v>-19.47786</c:v>
                </c:pt>
                <c:pt idx="1719">
                  <c:v>-19.578009999999999</c:v>
                </c:pt>
                <c:pt idx="1720">
                  <c:v>-19.677980000000002</c:v>
                </c:pt>
                <c:pt idx="1721">
                  <c:v>-19.778009999999998</c:v>
                </c:pt>
                <c:pt idx="1722">
                  <c:v>-19.878039999999999</c:v>
                </c:pt>
                <c:pt idx="1723">
                  <c:v>-19.978010000000001</c:v>
                </c:pt>
                <c:pt idx="1724">
                  <c:v>-20.077909999999999</c:v>
                </c:pt>
                <c:pt idx="1725">
                  <c:v>-20.178059999999999</c:v>
                </c:pt>
                <c:pt idx="1726">
                  <c:v>-20.277909999999999</c:v>
                </c:pt>
                <c:pt idx="1727">
                  <c:v>-20.377939999999999</c:v>
                </c:pt>
                <c:pt idx="1728">
                  <c:v>-20.478020000000001</c:v>
                </c:pt>
                <c:pt idx="1729">
                  <c:v>-20.578109999999999</c:v>
                </c:pt>
                <c:pt idx="1730">
                  <c:v>-20.678080000000001</c:v>
                </c:pt>
                <c:pt idx="1731">
                  <c:v>-20.77805</c:v>
                </c:pt>
                <c:pt idx="1732">
                  <c:v>-20.877960000000002</c:v>
                </c:pt>
                <c:pt idx="1733">
                  <c:v>-20.977979999999999</c:v>
                </c:pt>
                <c:pt idx="1734">
                  <c:v>-21.07807</c:v>
                </c:pt>
                <c:pt idx="1735">
                  <c:v>-21.177980000000002</c:v>
                </c:pt>
                <c:pt idx="1736">
                  <c:v>-21.277830000000002</c:v>
                </c:pt>
                <c:pt idx="1737">
                  <c:v>-21.377970000000001</c:v>
                </c:pt>
                <c:pt idx="1738">
                  <c:v>-21.478059999999999</c:v>
                </c:pt>
                <c:pt idx="1739">
                  <c:v>-21.548079999999999</c:v>
                </c:pt>
              </c:numCache>
            </c:numRef>
          </c:xVal>
          <c:yVal>
            <c:numRef>
              <c:f>'[1]26_16'!$E$33:$E$10000</c:f>
              <c:numCache>
                <c:formatCode>General</c:formatCode>
                <c:ptCount val="9968"/>
                <c:pt idx="0">
                  <c:v>-1.479069</c:v>
                </c:pt>
                <c:pt idx="1">
                  <c:v>-1.9330099999999999</c:v>
                </c:pt>
                <c:pt idx="2">
                  <c:v>-1.9772780000000001</c:v>
                </c:pt>
                <c:pt idx="3">
                  <c:v>-2.788789</c:v>
                </c:pt>
                <c:pt idx="4">
                  <c:v>-5.300986</c:v>
                </c:pt>
                <c:pt idx="5">
                  <c:v>-7.9154289999999996</c:v>
                </c:pt>
                <c:pt idx="6">
                  <c:v>-21.549320000000002</c:v>
                </c:pt>
                <c:pt idx="7">
                  <c:v>-34.67501</c:v>
                </c:pt>
                <c:pt idx="8">
                  <c:v>-47.387900000000002</c:v>
                </c:pt>
                <c:pt idx="9">
                  <c:v>-58.80321</c:v>
                </c:pt>
                <c:pt idx="10">
                  <c:v>-73.30189</c:v>
                </c:pt>
                <c:pt idx="11">
                  <c:v>-87.982929999999996</c:v>
                </c:pt>
                <c:pt idx="12">
                  <c:v>-101.56489999999999</c:v>
                </c:pt>
                <c:pt idx="13">
                  <c:v>-115.9862</c:v>
                </c:pt>
                <c:pt idx="14">
                  <c:v>-130.82089999999999</c:v>
                </c:pt>
                <c:pt idx="15">
                  <c:v>-146.489</c:v>
                </c:pt>
                <c:pt idx="16">
                  <c:v>-162.35919999999999</c:v>
                </c:pt>
                <c:pt idx="17">
                  <c:v>-178.4228</c:v>
                </c:pt>
                <c:pt idx="18">
                  <c:v>-194.8237</c:v>
                </c:pt>
                <c:pt idx="19">
                  <c:v>-211.2475</c:v>
                </c:pt>
                <c:pt idx="20">
                  <c:v>-227.63069999999999</c:v>
                </c:pt>
                <c:pt idx="21">
                  <c:v>-244.12569999999999</c:v>
                </c:pt>
                <c:pt idx="22">
                  <c:v>-260.4828</c:v>
                </c:pt>
                <c:pt idx="23">
                  <c:v>-276.90710000000001</c:v>
                </c:pt>
                <c:pt idx="24">
                  <c:v>-293.28550000000001</c:v>
                </c:pt>
                <c:pt idx="25">
                  <c:v>-309.59629999999999</c:v>
                </c:pt>
                <c:pt idx="26">
                  <c:v>-326.04669999999999</c:v>
                </c:pt>
                <c:pt idx="27">
                  <c:v>-338.66219999999998</c:v>
                </c:pt>
                <c:pt idx="28">
                  <c:v>-351.35750000000002</c:v>
                </c:pt>
                <c:pt idx="29">
                  <c:v>-364.25310000000002</c:v>
                </c:pt>
                <c:pt idx="30">
                  <c:v>-377.43</c:v>
                </c:pt>
                <c:pt idx="31">
                  <c:v>-390.67669999999998</c:v>
                </c:pt>
                <c:pt idx="32">
                  <c:v>-404.05790000000002</c:v>
                </c:pt>
                <c:pt idx="33">
                  <c:v>-417.38760000000002</c:v>
                </c:pt>
                <c:pt idx="34">
                  <c:v>-430.63330000000002</c:v>
                </c:pt>
                <c:pt idx="35">
                  <c:v>-443.99489999999997</c:v>
                </c:pt>
                <c:pt idx="36">
                  <c:v>-457.56740000000002</c:v>
                </c:pt>
                <c:pt idx="37">
                  <c:v>-471.32850000000002</c:v>
                </c:pt>
                <c:pt idx="38">
                  <c:v>-485.37740000000002</c:v>
                </c:pt>
                <c:pt idx="39">
                  <c:v>-499.53469999999999</c:v>
                </c:pt>
                <c:pt idx="40">
                  <c:v>-513.81870000000004</c:v>
                </c:pt>
                <c:pt idx="41">
                  <c:v>-528.02120000000002</c:v>
                </c:pt>
                <c:pt idx="42">
                  <c:v>-542.18079999999998</c:v>
                </c:pt>
                <c:pt idx="43">
                  <c:v>-556.50070000000005</c:v>
                </c:pt>
                <c:pt idx="44">
                  <c:v>-570.81989999999996</c:v>
                </c:pt>
                <c:pt idx="45">
                  <c:v>-585.05870000000004</c:v>
                </c:pt>
                <c:pt idx="46">
                  <c:v>-599.4864</c:v>
                </c:pt>
                <c:pt idx="47">
                  <c:v>-614.20079999999996</c:v>
                </c:pt>
                <c:pt idx="48">
                  <c:v>-629.20680000000004</c:v>
                </c:pt>
                <c:pt idx="49">
                  <c:v>-644.43529999999998</c:v>
                </c:pt>
                <c:pt idx="50">
                  <c:v>-659.73800000000006</c:v>
                </c:pt>
                <c:pt idx="51">
                  <c:v>-675.15440000000001</c:v>
                </c:pt>
                <c:pt idx="52">
                  <c:v>-690.73019999999997</c:v>
                </c:pt>
                <c:pt idx="53">
                  <c:v>-706.2527</c:v>
                </c:pt>
                <c:pt idx="54">
                  <c:v>-721.86569999999995</c:v>
                </c:pt>
                <c:pt idx="55">
                  <c:v>-737.69500000000005</c:v>
                </c:pt>
                <c:pt idx="56">
                  <c:v>-753.79870000000005</c:v>
                </c:pt>
                <c:pt idx="57">
                  <c:v>-769.98209999999995</c:v>
                </c:pt>
                <c:pt idx="58">
                  <c:v>-786.24950000000001</c:v>
                </c:pt>
                <c:pt idx="59">
                  <c:v>-802.54570000000001</c:v>
                </c:pt>
                <c:pt idx="60">
                  <c:v>-818.88549999999998</c:v>
                </c:pt>
                <c:pt idx="61">
                  <c:v>-835.27809999999999</c:v>
                </c:pt>
                <c:pt idx="62">
                  <c:v>-851.90239999999994</c:v>
                </c:pt>
                <c:pt idx="63">
                  <c:v>-868.70029999999997</c:v>
                </c:pt>
                <c:pt idx="64">
                  <c:v>-885.59720000000004</c:v>
                </c:pt>
                <c:pt idx="65">
                  <c:v>-902.52319999999997</c:v>
                </c:pt>
                <c:pt idx="66">
                  <c:v>-919.31560000000002</c:v>
                </c:pt>
                <c:pt idx="67">
                  <c:v>-935.88329999999996</c:v>
                </c:pt>
                <c:pt idx="68">
                  <c:v>-952.56420000000003</c:v>
                </c:pt>
                <c:pt idx="69">
                  <c:v>-969.28779999999995</c:v>
                </c:pt>
                <c:pt idx="70">
                  <c:v>-986.23710000000005</c:v>
                </c:pt>
                <c:pt idx="71">
                  <c:v>-1003.3630000000001</c:v>
                </c:pt>
                <c:pt idx="72">
                  <c:v>-1020.302</c:v>
                </c:pt>
                <c:pt idx="73">
                  <c:v>-1037.297</c:v>
                </c:pt>
                <c:pt idx="74">
                  <c:v>-1054.4970000000001</c:v>
                </c:pt>
                <c:pt idx="75">
                  <c:v>-1071.9590000000001</c:v>
                </c:pt>
                <c:pt idx="76">
                  <c:v>-1089.547</c:v>
                </c:pt>
                <c:pt idx="77">
                  <c:v>-1107.222</c:v>
                </c:pt>
                <c:pt idx="78">
                  <c:v>-1124.991</c:v>
                </c:pt>
                <c:pt idx="79">
                  <c:v>-1142.7570000000001</c:v>
                </c:pt>
                <c:pt idx="80">
                  <c:v>-1160.674</c:v>
                </c:pt>
                <c:pt idx="81">
                  <c:v>-1178.7809999999999</c:v>
                </c:pt>
                <c:pt idx="82">
                  <c:v>-1196.877</c:v>
                </c:pt>
                <c:pt idx="83">
                  <c:v>-1214.9549999999999</c:v>
                </c:pt>
                <c:pt idx="84">
                  <c:v>-1233.172</c:v>
                </c:pt>
                <c:pt idx="85">
                  <c:v>-1251.432</c:v>
                </c:pt>
                <c:pt idx="86">
                  <c:v>-1269.75</c:v>
                </c:pt>
                <c:pt idx="87">
                  <c:v>-1288.1579999999999</c:v>
                </c:pt>
                <c:pt idx="88">
                  <c:v>-1306.6880000000001</c:v>
                </c:pt>
                <c:pt idx="89">
                  <c:v>-1325.3779999999999</c:v>
                </c:pt>
                <c:pt idx="90">
                  <c:v>-1337.9659999999999</c:v>
                </c:pt>
                <c:pt idx="91">
                  <c:v>-1350.56</c:v>
                </c:pt>
                <c:pt idx="92">
                  <c:v>-1363.144</c:v>
                </c:pt>
                <c:pt idx="93">
                  <c:v>-1375.6959999999999</c:v>
                </c:pt>
                <c:pt idx="94">
                  <c:v>-1394.424</c:v>
                </c:pt>
                <c:pt idx="95">
                  <c:v>-1413.135</c:v>
                </c:pt>
                <c:pt idx="96">
                  <c:v>-1431.85</c:v>
                </c:pt>
                <c:pt idx="97">
                  <c:v>-1450.56</c:v>
                </c:pt>
                <c:pt idx="98">
                  <c:v>-1469.1130000000001</c:v>
                </c:pt>
                <c:pt idx="99">
                  <c:v>-1487.7090000000001</c:v>
                </c:pt>
                <c:pt idx="100">
                  <c:v>-1506.3409999999999</c:v>
                </c:pt>
                <c:pt idx="101">
                  <c:v>-1518.8910000000001</c:v>
                </c:pt>
                <c:pt idx="102">
                  <c:v>-1531.5709999999999</c:v>
                </c:pt>
                <c:pt idx="103">
                  <c:v>-1544.213</c:v>
                </c:pt>
                <c:pt idx="104">
                  <c:v>-1556.838</c:v>
                </c:pt>
                <c:pt idx="105">
                  <c:v>-1569.569</c:v>
                </c:pt>
                <c:pt idx="106">
                  <c:v>-1582.4369999999999</c:v>
                </c:pt>
                <c:pt idx="107">
                  <c:v>-1595.316</c:v>
                </c:pt>
                <c:pt idx="108">
                  <c:v>-1608.203</c:v>
                </c:pt>
                <c:pt idx="109">
                  <c:v>-1621.123</c:v>
                </c:pt>
                <c:pt idx="110">
                  <c:v>-1634.1189999999999</c:v>
                </c:pt>
                <c:pt idx="111">
                  <c:v>-1647.1780000000001</c:v>
                </c:pt>
                <c:pt idx="112">
                  <c:v>-1660.184</c:v>
                </c:pt>
                <c:pt idx="113">
                  <c:v>-1673.153</c:v>
                </c:pt>
                <c:pt idx="114">
                  <c:v>-1686.11</c:v>
                </c:pt>
                <c:pt idx="115">
                  <c:v>-1699.1479999999999</c:v>
                </c:pt>
                <c:pt idx="116">
                  <c:v>-1712.242</c:v>
                </c:pt>
                <c:pt idx="117">
                  <c:v>-1725.3340000000001</c:v>
                </c:pt>
                <c:pt idx="118">
                  <c:v>-1738.4639999999999</c:v>
                </c:pt>
                <c:pt idx="119">
                  <c:v>-1751.645</c:v>
                </c:pt>
                <c:pt idx="120">
                  <c:v>-1764.8119999999999</c:v>
                </c:pt>
                <c:pt idx="121">
                  <c:v>-1777.9169999999999</c:v>
                </c:pt>
                <c:pt idx="122">
                  <c:v>-1791.0050000000001</c:v>
                </c:pt>
                <c:pt idx="123">
                  <c:v>-1804.191</c:v>
                </c:pt>
                <c:pt idx="124">
                  <c:v>-1817.4069999999999</c:v>
                </c:pt>
                <c:pt idx="125">
                  <c:v>-1830.5730000000001</c:v>
                </c:pt>
                <c:pt idx="126">
                  <c:v>-1843.7139999999999</c:v>
                </c:pt>
                <c:pt idx="127">
                  <c:v>-1856.9090000000001</c:v>
                </c:pt>
                <c:pt idx="128">
                  <c:v>-1870.2470000000001</c:v>
                </c:pt>
                <c:pt idx="129">
                  <c:v>-1883.6859999999999</c:v>
                </c:pt>
                <c:pt idx="130">
                  <c:v>-1897.1179999999999</c:v>
                </c:pt>
                <c:pt idx="131">
                  <c:v>-1910.5820000000001</c:v>
                </c:pt>
                <c:pt idx="132">
                  <c:v>-1924.0050000000001</c:v>
                </c:pt>
                <c:pt idx="133">
                  <c:v>-1937.4190000000001</c:v>
                </c:pt>
                <c:pt idx="134">
                  <c:v>-1950.8050000000001</c:v>
                </c:pt>
                <c:pt idx="135">
                  <c:v>-1964.2809999999999</c:v>
                </c:pt>
                <c:pt idx="136">
                  <c:v>-1977.798</c:v>
                </c:pt>
                <c:pt idx="137">
                  <c:v>-1991.277</c:v>
                </c:pt>
                <c:pt idx="138">
                  <c:v>-2004.7329999999999</c:v>
                </c:pt>
                <c:pt idx="139">
                  <c:v>-2018.212</c:v>
                </c:pt>
                <c:pt idx="140">
                  <c:v>-2031.751</c:v>
                </c:pt>
                <c:pt idx="141">
                  <c:v>-2045.3050000000001</c:v>
                </c:pt>
                <c:pt idx="142">
                  <c:v>-2058.8609999999999</c:v>
                </c:pt>
                <c:pt idx="143">
                  <c:v>-2072.4169999999999</c:v>
                </c:pt>
                <c:pt idx="144">
                  <c:v>-2085.9720000000002</c:v>
                </c:pt>
                <c:pt idx="145">
                  <c:v>-2099.6410000000001</c:v>
                </c:pt>
                <c:pt idx="146">
                  <c:v>-2113.3519999999999</c:v>
                </c:pt>
                <c:pt idx="147">
                  <c:v>-2127.06</c:v>
                </c:pt>
                <c:pt idx="148">
                  <c:v>-2140.7339999999999</c:v>
                </c:pt>
                <c:pt idx="149">
                  <c:v>-2154.3389999999999</c:v>
                </c:pt>
                <c:pt idx="150">
                  <c:v>-2167.9720000000002</c:v>
                </c:pt>
                <c:pt idx="151">
                  <c:v>-2181.6770000000001</c:v>
                </c:pt>
                <c:pt idx="152">
                  <c:v>-2195.3919999999998</c:v>
                </c:pt>
                <c:pt idx="153">
                  <c:v>-2209.1089999999999</c:v>
                </c:pt>
                <c:pt idx="154">
                  <c:v>-2222.8560000000002</c:v>
                </c:pt>
                <c:pt idx="155">
                  <c:v>-2236.6570000000002</c:v>
                </c:pt>
                <c:pt idx="156">
                  <c:v>-2250.422</c:v>
                </c:pt>
                <c:pt idx="157">
                  <c:v>-2264.11</c:v>
                </c:pt>
                <c:pt idx="158">
                  <c:v>-2277.8209999999999</c:v>
                </c:pt>
                <c:pt idx="159">
                  <c:v>-2291.5949999999998</c:v>
                </c:pt>
                <c:pt idx="160">
                  <c:v>-2305.424</c:v>
                </c:pt>
                <c:pt idx="161">
                  <c:v>-2319.2620000000002</c:v>
                </c:pt>
                <c:pt idx="162">
                  <c:v>-2332.9749999999999</c:v>
                </c:pt>
                <c:pt idx="163">
                  <c:v>-2346.63</c:v>
                </c:pt>
                <c:pt idx="164">
                  <c:v>-2360.33</c:v>
                </c:pt>
                <c:pt idx="165">
                  <c:v>-2374.0619999999999</c:v>
                </c:pt>
                <c:pt idx="166">
                  <c:v>-2387.8229999999999</c:v>
                </c:pt>
                <c:pt idx="167">
                  <c:v>-2401.6909999999998</c:v>
                </c:pt>
                <c:pt idx="168">
                  <c:v>-2415.6439999999998</c:v>
                </c:pt>
                <c:pt idx="169">
                  <c:v>-2429.5749999999998</c:v>
                </c:pt>
                <c:pt idx="170">
                  <c:v>-2443.5790000000002</c:v>
                </c:pt>
                <c:pt idx="171">
                  <c:v>-2457.6370000000002</c:v>
                </c:pt>
                <c:pt idx="172">
                  <c:v>-2471.683</c:v>
                </c:pt>
                <c:pt idx="173">
                  <c:v>-2485.7440000000001</c:v>
                </c:pt>
                <c:pt idx="174">
                  <c:v>-2499.8249999999998</c:v>
                </c:pt>
                <c:pt idx="175">
                  <c:v>-2513.8960000000002</c:v>
                </c:pt>
                <c:pt idx="176">
                  <c:v>-2527.9270000000001</c:v>
                </c:pt>
                <c:pt idx="177">
                  <c:v>-2541.9929999999999</c:v>
                </c:pt>
                <c:pt idx="178">
                  <c:v>-2556.0030000000002</c:v>
                </c:pt>
                <c:pt idx="179">
                  <c:v>-2570.0059999999999</c:v>
                </c:pt>
                <c:pt idx="180">
                  <c:v>-2584.134</c:v>
                </c:pt>
                <c:pt idx="181">
                  <c:v>-2598.3069999999998</c:v>
                </c:pt>
                <c:pt idx="182">
                  <c:v>-2612.5160000000001</c:v>
                </c:pt>
                <c:pt idx="183">
                  <c:v>-2626.654</c:v>
                </c:pt>
                <c:pt idx="184">
                  <c:v>-2640.6889999999999</c:v>
                </c:pt>
                <c:pt idx="185">
                  <c:v>-2654.73</c:v>
                </c:pt>
                <c:pt idx="186">
                  <c:v>-2668.78</c:v>
                </c:pt>
                <c:pt idx="187">
                  <c:v>-2682.8719999999998</c:v>
                </c:pt>
                <c:pt idx="188">
                  <c:v>-2697</c:v>
                </c:pt>
                <c:pt idx="189">
                  <c:v>-2711.1469999999999</c:v>
                </c:pt>
                <c:pt idx="190">
                  <c:v>-2725.2559999999999</c:v>
                </c:pt>
                <c:pt idx="191">
                  <c:v>-2739.4160000000002</c:v>
                </c:pt>
                <c:pt idx="192">
                  <c:v>-2753.498</c:v>
                </c:pt>
                <c:pt idx="193">
                  <c:v>-2767.5160000000001</c:v>
                </c:pt>
                <c:pt idx="194">
                  <c:v>-2781.6089999999999</c:v>
                </c:pt>
                <c:pt idx="195">
                  <c:v>-2795.68</c:v>
                </c:pt>
                <c:pt idx="196">
                  <c:v>-2809.7289999999998</c:v>
                </c:pt>
                <c:pt idx="197">
                  <c:v>-2823.837</c:v>
                </c:pt>
                <c:pt idx="198">
                  <c:v>-2837.9920000000002</c:v>
                </c:pt>
                <c:pt idx="199">
                  <c:v>-2852.127</c:v>
                </c:pt>
                <c:pt idx="200">
                  <c:v>-2866.2579999999998</c:v>
                </c:pt>
                <c:pt idx="201">
                  <c:v>-2880.4540000000002</c:v>
                </c:pt>
                <c:pt idx="202">
                  <c:v>-2894.6469999999999</c:v>
                </c:pt>
                <c:pt idx="203">
                  <c:v>-2908.7930000000001</c:v>
                </c:pt>
                <c:pt idx="204">
                  <c:v>-2922.9560000000001</c:v>
                </c:pt>
                <c:pt idx="205">
                  <c:v>-2937.192</c:v>
                </c:pt>
                <c:pt idx="206">
                  <c:v>-2951.4459999999999</c:v>
                </c:pt>
                <c:pt idx="207">
                  <c:v>-2965.712</c:v>
                </c:pt>
                <c:pt idx="208">
                  <c:v>-2979.9250000000002</c:v>
                </c:pt>
                <c:pt idx="209">
                  <c:v>-2994.0929999999998</c:v>
                </c:pt>
                <c:pt idx="210">
                  <c:v>-3008.203</c:v>
                </c:pt>
                <c:pt idx="211">
                  <c:v>-3022.2950000000001</c:v>
                </c:pt>
                <c:pt idx="212">
                  <c:v>-3036.3919999999998</c:v>
                </c:pt>
                <c:pt idx="213">
                  <c:v>-3050.5949999999998</c:v>
                </c:pt>
                <c:pt idx="214">
                  <c:v>-3064.8809999999999</c:v>
                </c:pt>
                <c:pt idx="215">
                  <c:v>-3079.2449999999999</c:v>
                </c:pt>
                <c:pt idx="216">
                  <c:v>-3093.5749999999998</c:v>
                </c:pt>
                <c:pt idx="217">
                  <c:v>-3107.88</c:v>
                </c:pt>
                <c:pt idx="218">
                  <c:v>-3122.2170000000001</c:v>
                </c:pt>
                <c:pt idx="219">
                  <c:v>-3136.614</c:v>
                </c:pt>
                <c:pt idx="220">
                  <c:v>-3151.0509999999999</c:v>
                </c:pt>
                <c:pt idx="221">
                  <c:v>-3165.5949999999998</c:v>
                </c:pt>
                <c:pt idx="222">
                  <c:v>-3180.2130000000002</c:v>
                </c:pt>
                <c:pt idx="223">
                  <c:v>-3194.8110000000001</c:v>
                </c:pt>
                <c:pt idx="224">
                  <c:v>-3209.402</c:v>
                </c:pt>
                <c:pt idx="225">
                  <c:v>-3224.0340000000001</c:v>
                </c:pt>
                <c:pt idx="226">
                  <c:v>-3238.6390000000001</c:v>
                </c:pt>
                <c:pt idx="227">
                  <c:v>-3253.1590000000001</c:v>
                </c:pt>
                <c:pt idx="228">
                  <c:v>-3267.6280000000002</c:v>
                </c:pt>
                <c:pt idx="229">
                  <c:v>-3282.06</c:v>
                </c:pt>
                <c:pt idx="230">
                  <c:v>-3296.424</c:v>
                </c:pt>
                <c:pt idx="231">
                  <c:v>-3310.7860000000001</c:v>
                </c:pt>
                <c:pt idx="232">
                  <c:v>-3325.1329999999998</c:v>
                </c:pt>
                <c:pt idx="233">
                  <c:v>-3339.5140000000001</c:v>
                </c:pt>
                <c:pt idx="234">
                  <c:v>-3353.913</c:v>
                </c:pt>
                <c:pt idx="235">
                  <c:v>-3368.2820000000002</c:v>
                </c:pt>
                <c:pt idx="236">
                  <c:v>-3382.6990000000001</c:v>
                </c:pt>
                <c:pt idx="237">
                  <c:v>-3397.194</c:v>
                </c:pt>
                <c:pt idx="238">
                  <c:v>-3411.768</c:v>
                </c:pt>
                <c:pt idx="239">
                  <c:v>-3426.4340000000002</c:v>
                </c:pt>
                <c:pt idx="240">
                  <c:v>-3441.1239999999998</c:v>
                </c:pt>
                <c:pt idx="241">
                  <c:v>-3455.83</c:v>
                </c:pt>
                <c:pt idx="242">
                  <c:v>-3470.4830000000002</c:v>
                </c:pt>
                <c:pt idx="243">
                  <c:v>-3485.1320000000001</c:v>
                </c:pt>
                <c:pt idx="244">
                  <c:v>-3499.723</c:v>
                </c:pt>
                <c:pt idx="245">
                  <c:v>-3514.2660000000001</c:v>
                </c:pt>
                <c:pt idx="246">
                  <c:v>-3528.7869999999998</c:v>
                </c:pt>
                <c:pt idx="247">
                  <c:v>-3543.203</c:v>
                </c:pt>
                <c:pt idx="248">
                  <c:v>-3557.614</c:v>
                </c:pt>
                <c:pt idx="249">
                  <c:v>-3572.0369999999998</c:v>
                </c:pt>
                <c:pt idx="250">
                  <c:v>-3586.4760000000001</c:v>
                </c:pt>
                <c:pt idx="251">
                  <c:v>-3600.9580000000001</c:v>
                </c:pt>
                <c:pt idx="252">
                  <c:v>-3615.3989999999999</c:v>
                </c:pt>
                <c:pt idx="253">
                  <c:v>-3629.82</c:v>
                </c:pt>
                <c:pt idx="254">
                  <c:v>-3644.192</c:v>
                </c:pt>
                <c:pt idx="255">
                  <c:v>-3658.61</c:v>
                </c:pt>
                <c:pt idx="256">
                  <c:v>-3673.0949999999998</c:v>
                </c:pt>
                <c:pt idx="257">
                  <c:v>-3687.723</c:v>
                </c:pt>
                <c:pt idx="258">
                  <c:v>-3702.49</c:v>
                </c:pt>
                <c:pt idx="259">
                  <c:v>-3717.2820000000002</c:v>
                </c:pt>
                <c:pt idx="260">
                  <c:v>-3732.0529999999999</c:v>
                </c:pt>
                <c:pt idx="261">
                  <c:v>-3746.76</c:v>
                </c:pt>
                <c:pt idx="262">
                  <c:v>-3761.502</c:v>
                </c:pt>
                <c:pt idx="263">
                  <c:v>-3776.2849999999999</c:v>
                </c:pt>
                <c:pt idx="264">
                  <c:v>-3791.0619999999999</c:v>
                </c:pt>
                <c:pt idx="265">
                  <c:v>-3805.9050000000002</c:v>
                </c:pt>
                <c:pt idx="266">
                  <c:v>-3820.6709999999998</c:v>
                </c:pt>
                <c:pt idx="267">
                  <c:v>-3835.357</c:v>
                </c:pt>
                <c:pt idx="268">
                  <c:v>-3850.0259999999998</c:v>
                </c:pt>
                <c:pt idx="269">
                  <c:v>-3864.6210000000001</c:v>
                </c:pt>
                <c:pt idx="270">
                  <c:v>-3879.1529999999998</c:v>
                </c:pt>
                <c:pt idx="271">
                  <c:v>-3893.6529999999998</c:v>
                </c:pt>
                <c:pt idx="272">
                  <c:v>-3908.0990000000002</c:v>
                </c:pt>
                <c:pt idx="273">
                  <c:v>-3922.5320000000002</c:v>
                </c:pt>
                <c:pt idx="274">
                  <c:v>-3936.8980000000001</c:v>
                </c:pt>
                <c:pt idx="275">
                  <c:v>-3951.3110000000001</c:v>
                </c:pt>
                <c:pt idx="276">
                  <c:v>-3965.7950000000001</c:v>
                </c:pt>
                <c:pt idx="277">
                  <c:v>-3980.38</c:v>
                </c:pt>
                <c:pt idx="278">
                  <c:v>-3995.0189999999998</c:v>
                </c:pt>
                <c:pt idx="279">
                  <c:v>-4009.6950000000002</c:v>
                </c:pt>
                <c:pt idx="280">
                  <c:v>-4024.422</c:v>
                </c:pt>
                <c:pt idx="281">
                  <c:v>-4039.181</c:v>
                </c:pt>
                <c:pt idx="282">
                  <c:v>-4053.9960000000001</c:v>
                </c:pt>
                <c:pt idx="283">
                  <c:v>-4068.78</c:v>
                </c:pt>
                <c:pt idx="284">
                  <c:v>-4083.5709999999999</c:v>
                </c:pt>
                <c:pt idx="285">
                  <c:v>-4098.4160000000002</c:v>
                </c:pt>
                <c:pt idx="286">
                  <c:v>-4113.2340000000004</c:v>
                </c:pt>
                <c:pt idx="287">
                  <c:v>-4127.9719999999998</c:v>
                </c:pt>
                <c:pt idx="288">
                  <c:v>-4142.6260000000002</c:v>
                </c:pt>
                <c:pt idx="289">
                  <c:v>-4157.165</c:v>
                </c:pt>
                <c:pt idx="290">
                  <c:v>-4171.6869999999999</c:v>
                </c:pt>
                <c:pt idx="291">
                  <c:v>-4186.2759999999998</c:v>
                </c:pt>
                <c:pt idx="292">
                  <c:v>-4200.933</c:v>
                </c:pt>
                <c:pt idx="293">
                  <c:v>-4215.6559999999999</c:v>
                </c:pt>
                <c:pt idx="294">
                  <c:v>-4230.3739999999998</c:v>
                </c:pt>
                <c:pt idx="295">
                  <c:v>-4245.1109999999999</c:v>
                </c:pt>
                <c:pt idx="296">
                  <c:v>-4259.83</c:v>
                </c:pt>
                <c:pt idx="297">
                  <c:v>-4274.4660000000003</c:v>
                </c:pt>
                <c:pt idx="298">
                  <c:v>-4289.0910000000003</c:v>
                </c:pt>
                <c:pt idx="299">
                  <c:v>-4303.7510000000002</c:v>
                </c:pt>
                <c:pt idx="300">
                  <c:v>-4318.5029999999997</c:v>
                </c:pt>
                <c:pt idx="301">
                  <c:v>-4333.3230000000003</c:v>
                </c:pt>
                <c:pt idx="302">
                  <c:v>-4348.2430000000004</c:v>
                </c:pt>
                <c:pt idx="303">
                  <c:v>-4363.1589999999997</c:v>
                </c:pt>
                <c:pt idx="304">
                  <c:v>-4378.1350000000002</c:v>
                </c:pt>
                <c:pt idx="305">
                  <c:v>-4393.2129999999997</c:v>
                </c:pt>
                <c:pt idx="306">
                  <c:v>-4408.28</c:v>
                </c:pt>
                <c:pt idx="307">
                  <c:v>-4423.3559999999998</c:v>
                </c:pt>
                <c:pt idx="308">
                  <c:v>-4438.4260000000004</c:v>
                </c:pt>
                <c:pt idx="309">
                  <c:v>-4453.4830000000002</c:v>
                </c:pt>
                <c:pt idx="310">
                  <c:v>-4468.45</c:v>
                </c:pt>
                <c:pt idx="311">
                  <c:v>-4483.3</c:v>
                </c:pt>
                <c:pt idx="312">
                  <c:v>-4498.1189999999997</c:v>
                </c:pt>
                <c:pt idx="313">
                  <c:v>-4512.9059999999999</c:v>
                </c:pt>
                <c:pt idx="314">
                  <c:v>-4527.7079999999996</c:v>
                </c:pt>
                <c:pt idx="315">
                  <c:v>-4542.5200000000004</c:v>
                </c:pt>
                <c:pt idx="316">
                  <c:v>-4557.3599999999997</c:v>
                </c:pt>
                <c:pt idx="317">
                  <c:v>-4572.1469999999999</c:v>
                </c:pt>
                <c:pt idx="318">
                  <c:v>-4586.9369999999999</c:v>
                </c:pt>
                <c:pt idx="319">
                  <c:v>-4601.7299999999996</c:v>
                </c:pt>
                <c:pt idx="320">
                  <c:v>-4616.5789999999997</c:v>
                </c:pt>
                <c:pt idx="321">
                  <c:v>-4631.3729999999996</c:v>
                </c:pt>
                <c:pt idx="322">
                  <c:v>-4646.201</c:v>
                </c:pt>
                <c:pt idx="323">
                  <c:v>-4661.1090000000004</c:v>
                </c:pt>
                <c:pt idx="324">
                  <c:v>-4676.0060000000003</c:v>
                </c:pt>
                <c:pt idx="325">
                  <c:v>-4690.9250000000002</c:v>
                </c:pt>
                <c:pt idx="326">
                  <c:v>-4705.8410000000003</c:v>
                </c:pt>
                <c:pt idx="327">
                  <c:v>-4720.723</c:v>
                </c:pt>
                <c:pt idx="328">
                  <c:v>-4735.4719999999998</c:v>
                </c:pt>
                <c:pt idx="329">
                  <c:v>-4750.1760000000004</c:v>
                </c:pt>
                <c:pt idx="330">
                  <c:v>-4764.902</c:v>
                </c:pt>
                <c:pt idx="331">
                  <c:v>-4779.6509999999998</c:v>
                </c:pt>
                <c:pt idx="332">
                  <c:v>-4794.3810000000003</c:v>
                </c:pt>
                <c:pt idx="333">
                  <c:v>-4809.2070000000003</c:v>
                </c:pt>
                <c:pt idx="334">
                  <c:v>-4824.1030000000001</c:v>
                </c:pt>
                <c:pt idx="335">
                  <c:v>-4839.0140000000001</c:v>
                </c:pt>
                <c:pt idx="336">
                  <c:v>-4853.9229999999998</c:v>
                </c:pt>
                <c:pt idx="337">
                  <c:v>-4868.8559999999998</c:v>
                </c:pt>
                <c:pt idx="338">
                  <c:v>-4883.8159999999998</c:v>
                </c:pt>
                <c:pt idx="339">
                  <c:v>-4898.7839999999997</c:v>
                </c:pt>
                <c:pt idx="340">
                  <c:v>-4913.8050000000003</c:v>
                </c:pt>
                <c:pt idx="341">
                  <c:v>-4928.8559999999998</c:v>
                </c:pt>
                <c:pt idx="342">
                  <c:v>-4943.8599999999997</c:v>
                </c:pt>
                <c:pt idx="343">
                  <c:v>-4958.8519999999999</c:v>
                </c:pt>
                <c:pt idx="344">
                  <c:v>-4973.8860000000004</c:v>
                </c:pt>
                <c:pt idx="345">
                  <c:v>-4988.9390000000003</c:v>
                </c:pt>
                <c:pt idx="346">
                  <c:v>-5003.95</c:v>
                </c:pt>
                <c:pt idx="347">
                  <c:v>-5018.9409999999998</c:v>
                </c:pt>
                <c:pt idx="348">
                  <c:v>-5033.884</c:v>
                </c:pt>
                <c:pt idx="349">
                  <c:v>-5048.8710000000001</c:v>
                </c:pt>
                <c:pt idx="350">
                  <c:v>-5063.866</c:v>
                </c:pt>
                <c:pt idx="351">
                  <c:v>-5078.7910000000002</c:v>
                </c:pt>
                <c:pt idx="352">
                  <c:v>-5093.6530000000002</c:v>
                </c:pt>
                <c:pt idx="353">
                  <c:v>-5108.4960000000001</c:v>
                </c:pt>
                <c:pt idx="354">
                  <c:v>-5123.28</c:v>
                </c:pt>
                <c:pt idx="355">
                  <c:v>-5138.098</c:v>
                </c:pt>
                <c:pt idx="356">
                  <c:v>-5152.8890000000001</c:v>
                </c:pt>
                <c:pt idx="357">
                  <c:v>-5167.665</c:v>
                </c:pt>
                <c:pt idx="358">
                  <c:v>-5182.4939999999997</c:v>
                </c:pt>
                <c:pt idx="359">
                  <c:v>-5197.3379999999997</c:v>
                </c:pt>
                <c:pt idx="360">
                  <c:v>-5212.2659999999996</c:v>
                </c:pt>
                <c:pt idx="361">
                  <c:v>-5227.2820000000002</c:v>
                </c:pt>
                <c:pt idx="362">
                  <c:v>-5242.37</c:v>
                </c:pt>
                <c:pt idx="363">
                  <c:v>-5257.451</c:v>
                </c:pt>
                <c:pt idx="364">
                  <c:v>-5272.5320000000002</c:v>
                </c:pt>
                <c:pt idx="365">
                  <c:v>-5287.7169999999996</c:v>
                </c:pt>
                <c:pt idx="366">
                  <c:v>-5302.8990000000003</c:v>
                </c:pt>
                <c:pt idx="367">
                  <c:v>-5318.0479999999998</c:v>
                </c:pt>
                <c:pt idx="368">
                  <c:v>-5333.1450000000004</c:v>
                </c:pt>
                <c:pt idx="369">
                  <c:v>-5348.1310000000003</c:v>
                </c:pt>
                <c:pt idx="370">
                  <c:v>-5363.11</c:v>
                </c:pt>
                <c:pt idx="371">
                  <c:v>-5378.0940000000001</c:v>
                </c:pt>
                <c:pt idx="372">
                  <c:v>-5393.0280000000002</c:v>
                </c:pt>
                <c:pt idx="373">
                  <c:v>-5407.8689999999997</c:v>
                </c:pt>
                <c:pt idx="374">
                  <c:v>-5422.7489999999998</c:v>
                </c:pt>
                <c:pt idx="375">
                  <c:v>-5437.6360000000004</c:v>
                </c:pt>
                <c:pt idx="376">
                  <c:v>-5452.5</c:v>
                </c:pt>
                <c:pt idx="377">
                  <c:v>-5467.4030000000002</c:v>
                </c:pt>
                <c:pt idx="378">
                  <c:v>-5482.3670000000002</c:v>
                </c:pt>
                <c:pt idx="379">
                  <c:v>-5497.4210000000003</c:v>
                </c:pt>
                <c:pt idx="380">
                  <c:v>-5512.5420000000004</c:v>
                </c:pt>
                <c:pt idx="381">
                  <c:v>-5527.6679999999997</c:v>
                </c:pt>
                <c:pt idx="382">
                  <c:v>-5542.77</c:v>
                </c:pt>
                <c:pt idx="383">
                  <c:v>-5557.8819999999996</c:v>
                </c:pt>
                <c:pt idx="384">
                  <c:v>-5572.9709999999995</c:v>
                </c:pt>
                <c:pt idx="385">
                  <c:v>-5588.1030000000001</c:v>
                </c:pt>
                <c:pt idx="386">
                  <c:v>-5603.2610000000004</c:v>
                </c:pt>
                <c:pt idx="387">
                  <c:v>-5618.4229999999998</c:v>
                </c:pt>
                <c:pt idx="388">
                  <c:v>-5633.4960000000001</c:v>
                </c:pt>
                <c:pt idx="389">
                  <c:v>-5648.5609999999997</c:v>
                </c:pt>
                <c:pt idx="390">
                  <c:v>-5663.7370000000001</c:v>
                </c:pt>
                <c:pt idx="391">
                  <c:v>-5678.9470000000001</c:v>
                </c:pt>
                <c:pt idx="392">
                  <c:v>-5694.1450000000004</c:v>
                </c:pt>
                <c:pt idx="393">
                  <c:v>-5709.39</c:v>
                </c:pt>
                <c:pt idx="394">
                  <c:v>-5724.5720000000001</c:v>
                </c:pt>
                <c:pt idx="395">
                  <c:v>-5739.7820000000002</c:v>
                </c:pt>
                <c:pt idx="396">
                  <c:v>-5754.9709999999995</c:v>
                </c:pt>
                <c:pt idx="397">
                  <c:v>-5770.0659999999998</c:v>
                </c:pt>
                <c:pt idx="398">
                  <c:v>-5785.1779999999999</c:v>
                </c:pt>
                <c:pt idx="399">
                  <c:v>-5800.2780000000002</c:v>
                </c:pt>
                <c:pt idx="400">
                  <c:v>-5815.39</c:v>
                </c:pt>
                <c:pt idx="401">
                  <c:v>-5830.5870000000004</c:v>
                </c:pt>
                <c:pt idx="402">
                  <c:v>-5845.7389999999996</c:v>
                </c:pt>
                <c:pt idx="403">
                  <c:v>-5860.8459999999995</c:v>
                </c:pt>
                <c:pt idx="404">
                  <c:v>-5875.9160000000002</c:v>
                </c:pt>
                <c:pt idx="405">
                  <c:v>-5890.9970000000003</c:v>
                </c:pt>
                <c:pt idx="406">
                  <c:v>-5906.0569999999998</c:v>
                </c:pt>
                <c:pt idx="407">
                  <c:v>-5921.2209999999995</c:v>
                </c:pt>
                <c:pt idx="408">
                  <c:v>-5936.4530000000004</c:v>
                </c:pt>
                <c:pt idx="409">
                  <c:v>-5951.6949999999997</c:v>
                </c:pt>
                <c:pt idx="410">
                  <c:v>-5966.9870000000001</c:v>
                </c:pt>
                <c:pt idx="411">
                  <c:v>-5982.2150000000001</c:v>
                </c:pt>
                <c:pt idx="412">
                  <c:v>-5997.3969999999999</c:v>
                </c:pt>
                <c:pt idx="413">
                  <c:v>-6012.5020000000004</c:v>
                </c:pt>
                <c:pt idx="414">
                  <c:v>-6027.6130000000003</c:v>
                </c:pt>
                <c:pt idx="415">
                  <c:v>-6042.7449999999999</c:v>
                </c:pt>
                <c:pt idx="416">
                  <c:v>-6057.9120000000003</c:v>
                </c:pt>
                <c:pt idx="417">
                  <c:v>-6073.07</c:v>
                </c:pt>
                <c:pt idx="418">
                  <c:v>-6088.2110000000002</c:v>
                </c:pt>
                <c:pt idx="419">
                  <c:v>-6103.2830000000004</c:v>
                </c:pt>
                <c:pt idx="420">
                  <c:v>-6118.3149999999996</c:v>
                </c:pt>
                <c:pt idx="421">
                  <c:v>-6133.3879999999999</c:v>
                </c:pt>
                <c:pt idx="422">
                  <c:v>-6148.4179999999997</c:v>
                </c:pt>
                <c:pt idx="423">
                  <c:v>-6163.402</c:v>
                </c:pt>
                <c:pt idx="424">
                  <c:v>-6178.4030000000002</c:v>
                </c:pt>
                <c:pt idx="425">
                  <c:v>-6193.4250000000002</c:v>
                </c:pt>
                <c:pt idx="426">
                  <c:v>-6208.4260000000004</c:v>
                </c:pt>
                <c:pt idx="427">
                  <c:v>-6223.4260000000004</c:v>
                </c:pt>
                <c:pt idx="428">
                  <c:v>-6238.43</c:v>
                </c:pt>
                <c:pt idx="429">
                  <c:v>-6253.4539999999997</c:v>
                </c:pt>
                <c:pt idx="430">
                  <c:v>-6268.5029999999997</c:v>
                </c:pt>
                <c:pt idx="431">
                  <c:v>-6283.5429999999997</c:v>
                </c:pt>
                <c:pt idx="432">
                  <c:v>-6298.634</c:v>
                </c:pt>
                <c:pt idx="433">
                  <c:v>-6313.8339999999998</c:v>
                </c:pt>
                <c:pt idx="434">
                  <c:v>-6329.058</c:v>
                </c:pt>
                <c:pt idx="435">
                  <c:v>-6344.3270000000002</c:v>
                </c:pt>
                <c:pt idx="436">
                  <c:v>-6359.59</c:v>
                </c:pt>
                <c:pt idx="437">
                  <c:v>-6374.8580000000002</c:v>
                </c:pt>
                <c:pt idx="438">
                  <c:v>-6390.1660000000002</c:v>
                </c:pt>
                <c:pt idx="439">
                  <c:v>-6405.4530000000004</c:v>
                </c:pt>
                <c:pt idx="440">
                  <c:v>-6420.6639999999998</c:v>
                </c:pt>
                <c:pt idx="441">
                  <c:v>-6435.8180000000002</c:v>
                </c:pt>
                <c:pt idx="442">
                  <c:v>-6450.9549999999999</c:v>
                </c:pt>
                <c:pt idx="443">
                  <c:v>-6466.1109999999999</c:v>
                </c:pt>
                <c:pt idx="444">
                  <c:v>-6481.22</c:v>
                </c:pt>
                <c:pt idx="445">
                  <c:v>-6496.4049999999997</c:v>
                </c:pt>
                <c:pt idx="446">
                  <c:v>-6511.5559999999996</c:v>
                </c:pt>
                <c:pt idx="447">
                  <c:v>-6526.6970000000001</c:v>
                </c:pt>
                <c:pt idx="448">
                  <c:v>-6541.8379999999997</c:v>
                </c:pt>
                <c:pt idx="449">
                  <c:v>-6556.93</c:v>
                </c:pt>
                <c:pt idx="450">
                  <c:v>-6572.0559999999996</c:v>
                </c:pt>
                <c:pt idx="451">
                  <c:v>-6587.1450000000004</c:v>
                </c:pt>
                <c:pt idx="452">
                  <c:v>-6602.1989999999996</c:v>
                </c:pt>
                <c:pt idx="453">
                  <c:v>-6617.2709999999997</c:v>
                </c:pt>
                <c:pt idx="454">
                  <c:v>-6632.2929999999997</c:v>
                </c:pt>
                <c:pt idx="455">
                  <c:v>-6647.2889999999998</c:v>
                </c:pt>
                <c:pt idx="456">
                  <c:v>-6662.2529999999997</c:v>
                </c:pt>
                <c:pt idx="457">
                  <c:v>-6677.26</c:v>
                </c:pt>
                <c:pt idx="458">
                  <c:v>-6692.2640000000001</c:v>
                </c:pt>
                <c:pt idx="459">
                  <c:v>-6707.277</c:v>
                </c:pt>
                <c:pt idx="460">
                  <c:v>-6722.3850000000002</c:v>
                </c:pt>
                <c:pt idx="461">
                  <c:v>-6737.6109999999999</c:v>
                </c:pt>
                <c:pt idx="462">
                  <c:v>-6752.9059999999999</c:v>
                </c:pt>
                <c:pt idx="463">
                  <c:v>-6768.2150000000001</c:v>
                </c:pt>
                <c:pt idx="464">
                  <c:v>-6783.558</c:v>
                </c:pt>
                <c:pt idx="465">
                  <c:v>-6798.9219999999996</c:v>
                </c:pt>
                <c:pt idx="466">
                  <c:v>-6814.2950000000001</c:v>
                </c:pt>
                <c:pt idx="467">
                  <c:v>-6829.6049999999996</c:v>
                </c:pt>
                <c:pt idx="468">
                  <c:v>-6844.8419999999996</c:v>
                </c:pt>
                <c:pt idx="469">
                  <c:v>-6860.1040000000003</c:v>
                </c:pt>
                <c:pt idx="470">
                  <c:v>-6875.3549999999996</c:v>
                </c:pt>
                <c:pt idx="471">
                  <c:v>-6890.5720000000001</c:v>
                </c:pt>
                <c:pt idx="472">
                  <c:v>-6905.759</c:v>
                </c:pt>
                <c:pt idx="473">
                  <c:v>-6920.9430000000002</c:v>
                </c:pt>
                <c:pt idx="474">
                  <c:v>-6936.0959999999995</c:v>
                </c:pt>
                <c:pt idx="475">
                  <c:v>-6951.2259999999997</c:v>
                </c:pt>
                <c:pt idx="476">
                  <c:v>-6966.37</c:v>
                </c:pt>
                <c:pt idx="477">
                  <c:v>-6981.4830000000002</c:v>
                </c:pt>
                <c:pt idx="478">
                  <c:v>-6996.5680000000002</c:v>
                </c:pt>
                <c:pt idx="479">
                  <c:v>-7011.6279999999997</c:v>
                </c:pt>
                <c:pt idx="480">
                  <c:v>-7026.6980000000003</c:v>
                </c:pt>
                <c:pt idx="481">
                  <c:v>-7041.81</c:v>
                </c:pt>
                <c:pt idx="482">
                  <c:v>-7056.96</c:v>
                </c:pt>
                <c:pt idx="483">
                  <c:v>-7072.1149999999998</c:v>
                </c:pt>
                <c:pt idx="484">
                  <c:v>-7087.27</c:v>
                </c:pt>
                <c:pt idx="485">
                  <c:v>-7102.4780000000001</c:v>
                </c:pt>
                <c:pt idx="486">
                  <c:v>-7117.6859999999997</c:v>
                </c:pt>
                <c:pt idx="487">
                  <c:v>-7132.9170000000004</c:v>
                </c:pt>
                <c:pt idx="488">
                  <c:v>-7148.1819999999998</c:v>
                </c:pt>
                <c:pt idx="489">
                  <c:v>-7163.3909999999996</c:v>
                </c:pt>
                <c:pt idx="490">
                  <c:v>-7178.6080000000002</c:v>
                </c:pt>
                <c:pt idx="491">
                  <c:v>-7193.7960000000003</c:v>
                </c:pt>
                <c:pt idx="492">
                  <c:v>-7208.9279999999999</c:v>
                </c:pt>
                <c:pt idx="493">
                  <c:v>-7224.02</c:v>
                </c:pt>
                <c:pt idx="494">
                  <c:v>-7239.0680000000002</c:v>
                </c:pt>
                <c:pt idx="495">
                  <c:v>-7254.1120000000001</c:v>
                </c:pt>
                <c:pt idx="496">
                  <c:v>-7269.1019999999999</c:v>
                </c:pt>
                <c:pt idx="497">
                  <c:v>-7284.0990000000002</c:v>
                </c:pt>
                <c:pt idx="498">
                  <c:v>-7299.1239999999998</c:v>
                </c:pt>
                <c:pt idx="499">
                  <c:v>-7314.2309999999998</c:v>
                </c:pt>
                <c:pt idx="500">
                  <c:v>-7329.4040000000005</c:v>
                </c:pt>
                <c:pt idx="501">
                  <c:v>-7344.6270000000004</c:v>
                </c:pt>
                <c:pt idx="502">
                  <c:v>-7359.8180000000002</c:v>
                </c:pt>
                <c:pt idx="503">
                  <c:v>-7374.9790000000003</c:v>
                </c:pt>
                <c:pt idx="504">
                  <c:v>-7390.152</c:v>
                </c:pt>
                <c:pt idx="505">
                  <c:v>-7405.3739999999998</c:v>
                </c:pt>
                <c:pt idx="506">
                  <c:v>-7420.6490000000003</c:v>
                </c:pt>
                <c:pt idx="507">
                  <c:v>-7435.9279999999999</c:v>
                </c:pt>
                <c:pt idx="508">
                  <c:v>-7451.1980000000003</c:v>
                </c:pt>
                <c:pt idx="509">
                  <c:v>-7466.4120000000003</c:v>
                </c:pt>
                <c:pt idx="510">
                  <c:v>-7481.5990000000002</c:v>
                </c:pt>
                <c:pt idx="511">
                  <c:v>-7496.7030000000004</c:v>
                </c:pt>
                <c:pt idx="512">
                  <c:v>-7511.7079999999996</c:v>
                </c:pt>
                <c:pt idx="513">
                  <c:v>-7526.6760000000004</c:v>
                </c:pt>
                <c:pt idx="514">
                  <c:v>-7541.7240000000002</c:v>
                </c:pt>
                <c:pt idx="515">
                  <c:v>-7556.8180000000002</c:v>
                </c:pt>
                <c:pt idx="516">
                  <c:v>-7571.9570000000003</c:v>
                </c:pt>
                <c:pt idx="517">
                  <c:v>-7587.1210000000001</c:v>
                </c:pt>
                <c:pt idx="518">
                  <c:v>-7602.268</c:v>
                </c:pt>
                <c:pt idx="519">
                  <c:v>-7617.4690000000001</c:v>
                </c:pt>
                <c:pt idx="520">
                  <c:v>-7632.7979999999998</c:v>
                </c:pt>
                <c:pt idx="521">
                  <c:v>-7648.125</c:v>
                </c:pt>
                <c:pt idx="522">
                  <c:v>-7663.43</c:v>
                </c:pt>
                <c:pt idx="523">
                  <c:v>-7678.7539999999999</c:v>
                </c:pt>
                <c:pt idx="524">
                  <c:v>-7693.9930000000004</c:v>
                </c:pt>
                <c:pt idx="525">
                  <c:v>-7709.1989999999996</c:v>
                </c:pt>
                <c:pt idx="526">
                  <c:v>-7724.366</c:v>
                </c:pt>
                <c:pt idx="527">
                  <c:v>-7739.5140000000001</c:v>
                </c:pt>
                <c:pt idx="528">
                  <c:v>-7754.7340000000004</c:v>
                </c:pt>
                <c:pt idx="529">
                  <c:v>-7770.0209999999997</c:v>
                </c:pt>
                <c:pt idx="530">
                  <c:v>-7785.384</c:v>
                </c:pt>
                <c:pt idx="531">
                  <c:v>-7800.7560000000003</c:v>
                </c:pt>
                <c:pt idx="532">
                  <c:v>-7816.0770000000002</c:v>
                </c:pt>
                <c:pt idx="533">
                  <c:v>-7831.433</c:v>
                </c:pt>
                <c:pt idx="534">
                  <c:v>-7846.8019999999997</c:v>
                </c:pt>
                <c:pt idx="535">
                  <c:v>-7862.1379999999999</c:v>
                </c:pt>
                <c:pt idx="536">
                  <c:v>-7877.3360000000002</c:v>
                </c:pt>
                <c:pt idx="537">
                  <c:v>-7892.4660000000003</c:v>
                </c:pt>
                <c:pt idx="538">
                  <c:v>-7907.5609999999997</c:v>
                </c:pt>
                <c:pt idx="539">
                  <c:v>-7922.6379999999999</c:v>
                </c:pt>
                <c:pt idx="540">
                  <c:v>-7937.8040000000001</c:v>
                </c:pt>
                <c:pt idx="541">
                  <c:v>-7952.9939999999997</c:v>
                </c:pt>
                <c:pt idx="542">
                  <c:v>-7968.2060000000001</c:v>
                </c:pt>
                <c:pt idx="543">
                  <c:v>-7983.4690000000001</c:v>
                </c:pt>
                <c:pt idx="544">
                  <c:v>-7998.7929999999997</c:v>
                </c:pt>
                <c:pt idx="545">
                  <c:v>-8014.0339999999997</c:v>
                </c:pt>
                <c:pt idx="546">
                  <c:v>-8029.1559999999999</c:v>
                </c:pt>
                <c:pt idx="547">
                  <c:v>-8044.2030000000004</c:v>
                </c:pt>
                <c:pt idx="548">
                  <c:v>-8059.3</c:v>
                </c:pt>
                <c:pt idx="549">
                  <c:v>-8074.3829999999998</c:v>
                </c:pt>
                <c:pt idx="550">
                  <c:v>-8089.51</c:v>
                </c:pt>
                <c:pt idx="551">
                  <c:v>-8104.7420000000002</c:v>
                </c:pt>
                <c:pt idx="552">
                  <c:v>-8120.049</c:v>
                </c:pt>
                <c:pt idx="553">
                  <c:v>-8135.4449999999997</c:v>
                </c:pt>
                <c:pt idx="554">
                  <c:v>-8150.8429999999998</c:v>
                </c:pt>
                <c:pt idx="555">
                  <c:v>-8166.1869999999999</c:v>
                </c:pt>
                <c:pt idx="556">
                  <c:v>-8181.4279999999999</c:v>
                </c:pt>
                <c:pt idx="557">
                  <c:v>-8196.6409999999996</c:v>
                </c:pt>
                <c:pt idx="558">
                  <c:v>-8211.884</c:v>
                </c:pt>
                <c:pt idx="559">
                  <c:v>-8227.1139999999996</c:v>
                </c:pt>
                <c:pt idx="560">
                  <c:v>-8242.3739999999998</c:v>
                </c:pt>
                <c:pt idx="561">
                  <c:v>-8257.6180000000004</c:v>
                </c:pt>
                <c:pt idx="562">
                  <c:v>-8272.7630000000008</c:v>
                </c:pt>
                <c:pt idx="563">
                  <c:v>-8287.8590000000004</c:v>
                </c:pt>
                <c:pt idx="564">
                  <c:v>-8302.9570000000003</c:v>
                </c:pt>
                <c:pt idx="565">
                  <c:v>-8318.06</c:v>
                </c:pt>
                <c:pt idx="566">
                  <c:v>-8333.1610000000001</c:v>
                </c:pt>
                <c:pt idx="567">
                  <c:v>-8348.2389999999996</c:v>
                </c:pt>
                <c:pt idx="568">
                  <c:v>-8363.3269999999993</c:v>
                </c:pt>
                <c:pt idx="569">
                  <c:v>-8378.43</c:v>
                </c:pt>
                <c:pt idx="570">
                  <c:v>-8393.6020000000008</c:v>
                </c:pt>
                <c:pt idx="571">
                  <c:v>-8408.8430000000008</c:v>
                </c:pt>
                <c:pt idx="572">
                  <c:v>-8424.0949999999993</c:v>
                </c:pt>
                <c:pt idx="573">
                  <c:v>-8439.3979999999992</c:v>
                </c:pt>
                <c:pt idx="574">
                  <c:v>-8454.6640000000007</c:v>
                </c:pt>
                <c:pt idx="575">
                  <c:v>-8469.902</c:v>
                </c:pt>
                <c:pt idx="576">
                  <c:v>-8485.0349999999999</c:v>
                </c:pt>
                <c:pt idx="577">
                  <c:v>-8500.01</c:v>
                </c:pt>
                <c:pt idx="578">
                  <c:v>-8515.018</c:v>
                </c:pt>
                <c:pt idx="579">
                  <c:v>-8530.08</c:v>
                </c:pt>
                <c:pt idx="580">
                  <c:v>-8545.2029999999995</c:v>
                </c:pt>
                <c:pt idx="581">
                  <c:v>-8560.3770000000004</c:v>
                </c:pt>
                <c:pt idx="582">
                  <c:v>-8575.5769999999993</c:v>
                </c:pt>
                <c:pt idx="583">
                  <c:v>-8590.8169999999991</c:v>
                </c:pt>
                <c:pt idx="584">
                  <c:v>-8606.0779999999995</c:v>
                </c:pt>
                <c:pt idx="585">
                  <c:v>-8621.366</c:v>
                </c:pt>
                <c:pt idx="586">
                  <c:v>-8636.643</c:v>
                </c:pt>
                <c:pt idx="587">
                  <c:v>-8651.8780000000006</c:v>
                </c:pt>
                <c:pt idx="588">
                  <c:v>-8667.1020000000008</c:v>
                </c:pt>
                <c:pt idx="589">
                  <c:v>-8682.3490000000002</c:v>
                </c:pt>
                <c:pt idx="590">
                  <c:v>-8697.5499999999993</c:v>
                </c:pt>
                <c:pt idx="591">
                  <c:v>-8712.6270000000004</c:v>
                </c:pt>
                <c:pt idx="592">
                  <c:v>-8727.6129999999994</c:v>
                </c:pt>
                <c:pt idx="593">
                  <c:v>-8742.6329999999998</c:v>
                </c:pt>
                <c:pt idx="594">
                  <c:v>-8757.7469999999994</c:v>
                </c:pt>
                <c:pt idx="595">
                  <c:v>-8772.875</c:v>
                </c:pt>
                <c:pt idx="596">
                  <c:v>-8788.0400000000009</c:v>
                </c:pt>
                <c:pt idx="597">
                  <c:v>-8803.1409999999996</c:v>
                </c:pt>
                <c:pt idx="598">
                  <c:v>-8818.2839999999997</c:v>
                </c:pt>
                <c:pt idx="599">
                  <c:v>-8833.4930000000004</c:v>
                </c:pt>
                <c:pt idx="600">
                  <c:v>-8848.7549999999992</c:v>
                </c:pt>
                <c:pt idx="601">
                  <c:v>-8864.01</c:v>
                </c:pt>
                <c:pt idx="602">
                  <c:v>-8879.1929999999993</c:v>
                </c:pt>
                <c:pt idx="603">
                  <c:v>-8894.3790000000008</c:v>
                </c:pt>
                <c:pt idx="604">
                  <c:v>-8909.607</c:v>
                </c:pt>
                <c:pt idx="605">
                  <c:v>-8924.9060000000009</c:v>
                </c:pt>
                <c:pt idx="606">
                  <c:v>-8940.1530000000002</c:v>
                </c:pt>
                <c:pt idx="607">
                  <c:v>-8955.3590000000004</c:v>
                </c:pt>
                <c:pt idx="608">
                  <c:v>-8970.5759999999991</c:v>
                </c:pt>
                <c:pt idx="609">
                  <c:v>-8985.8410000000003</c:v>
                </c:pt>
                <c:pt idx="610">
                  <c:v>-9001.1749999999993</c:v>
                </c:pt>
                <c:pt idx="611">
                  <c:v>-9016.4580000000005</c:v>
                </c:pt>
                <c:pt idx="612">
                  <c:v>-9031.6849999999995</c:v>
                </c:pt>
                <c:pt idx="613">
                  <c:v>-9046.9889999999996</c:v>
                </c:pt>
                <c:pt idx="614">
                  <c:v>-9062.2790000000005</c:v>
                </c:pt>
                <c:pt idx="615">
                  <c:v>-9077.6350000000002</c:v>
                </c:pt>
                <c:pt idx="616">
                  <c:v>-9093.0229999999992</c:v>
                </c:pt>
                <c:pt idx="617">
                  <c:v>-9108.3950000000004</c:v>
                </c:pt>
                <c:pt idx="618">
                  <c:v>-9123.7369999999992</c:v>
                </c:pt>
                <c:pt idx="619">
                  <c:v>-9139.0339999999997</c:v>
                </c:pt>
                <c:pt idx="620">
                  <c:v>-9154.2330000000002</c:v>
                </c:pt>
                <c:pt idx="621">
                  <c:v>-9169.3220000000001</c:v>
                </c:pt>
                <c:pt idx="622">
                  <c:v>-9184.3320000000003</c:v>
                </c:pt>
                <c:pt idx="623">
                  <c:v>-9199.4439999999995</c:v>
                </c:pt>
                <c:pt idx="624">
                  <c:v>-9214.6049999999996</c:v>
                </c:pt>
                <c:pt idx="625">
                  <c:v>-9229.8019999999997</c:v>
                </c:pt>
                <c:pt idx="626">
                  <c:v>-9245.01</c:v>
                </c:pt>
                <c:pt idx="627">
                  <c:v>-9260.1869999999999</c:v>
                </c:pt>
                <c:pt idx="628">
                  <c:v>-9275.4060000000009</c:v>
                </c:pt>
                <c:pt idx="629">
                  <c:v>-9290.6470000000008</c:v>
                </c:pt>
                <c:pt idx="630">
                  <c:v>-9305.9629999999997</c:v>
                </c:pt>
                <c:pt idx="631">
                  <c:v>-9321.3520000000008</c:v>
                </c:pt>
                <c:pt idx="632">
                  <c:v>-9336.77</c:v>
                </c:pt>
                <c:pt idx="633">
                  <c:v>-9352.1479999999992</c:v>
                </c:pt>
                <c:pt idx="634">
                  <c:v>-9367.4639999999999</c:v>
                </c:pt>
                <c:pt idx="635">
                  <c:v>-9382.8140000000003</c:v>
                </c:pt>
                <c:pt idx="636">
                  <c:v>-9398.1419999999998</c:v>
                </c:pt>
                <c:pt idx="637">
                  <c:v>-9413.41</c:v>
                </c:pt>
                <c:pt idx="638">
                  <c:v>-9428.5540000000001</c:v>
                </c:pt>
                <c:pt idx="639">
                  <c:v>-9443.7029999999995</c:v>
                </c:pt>
                <c:pt idx="640">
                  <c:v>-9458.9259999999995</c:v>
                </c:pt>
                <c:pt idx="641">
                  <c:v>-9474.1550000000007</c:v>
                </c:pt>
                <c:pt idx="642">
                  <c:v>-9489.357</c:v>
                </c:pt>
                <c:pt idx="643">
                  <c:v>-9504.5280000000002</c:v>
                </c:pt>
                <c:pt idx="644">
                  <c:v>-9519.6919999999991</c:v>
                </c:pt>
                <c:pt idx="645">
                  <c:v>-9534.8389999999999</c:v>
                </c:pt>
                <c:pt idx="646">
                  <c:v>-9549.9860000000008</c:v>
                </c:pt>
                <c:pt idx="647">
                  <c:v>-9565.1479999999992</c:v>
                </c:pt>
                <c:pt idx="648">
                  <c:v>-9580.4210000000003</c:v>
                </c:pt>
                <c:pt idx="649">
                  <c:v>-9595.7119999999995</c:v>
                </c:pt>
                <c:pt idx="650">
                  <c:v>-9610.9779999999992</c:v>
                </c:pt>
                <c:pt idx="651">
                  <c:v>-9626.1990000000005</c:v>
                </c:pt>
                <c:pt idx="652">
                  <c:v>-9641.36</c:v>
                </c:pt>
                <c:pt idx="653">
                  <c:v>-9656.5840000000007</c:v>
                </c:pt>
                <c:pt idx="654">
                  <c:v>-9671.8189999999995</c:v>
                </c:pt>
                <c:pt idx="655">
                  <c:v>-9687.0139999999992</c:v>
                </c:pt>
                <c:pt idx="656">
                  <c:v>-9702.1959999999999</c:v>
                </c:pt>
                <c:pt idx="657">
                  <c:v>-9717.3809999999994</c:v>
                </c:pt>
                <c:pt idx="658">
                  <c:v>-9732.5969999999998</c:v>
                </c:pt>
                <c:pt idx="659">
                  <c:v>-9747.6910000000007</c:v>
                </c:pt>
                <c:pt idx="660">
                  <c:v>-9762.7510000000002</c:v>
                </c:pt>
                <c:pt idx="661">
                  <c:v>-9777.8289999999997</c:v>
                </c:pt>
                <c:pt idx="662">
                  <c:v>-9792.9089999999997</c:v>
                </c:pt>
                <c:pt idx="663">
                  <c:v>-9808.0490000000009</c:v>
                </c:pt>
                <c:pt idx="664">
                  <c:v>-9823.2060000000001</c:v>
                </c:pt>
                <c:pt idx="665">
                  <c:v>-9838.4429999999993</c:v>
                </c:pt>
                <c:pt idx="666">
                  <c:v>-9853.7180000000008</c:v>
                </c:pt>
                <c:pt idx="667">
                  <c:v>-9868.9889999999996</c:v>
                </c:pt>
                <c:pt idx="668">
                  <c:v>-9884.3230000000003</c:v>
                </c:pt>
                <c:pt idx="669">
                  <c:v>-9899.6239999999998</c:v>
                </c:pt>
                <c:pt idx="670">
                  <c:v>-9914.9410000000007</c:v>
                </c:pt>
                <c:pt idx="671">
                  <c:v>-9930.2340000000004</c:v>
                </c:pt>
                <c:pt idx="672">
                  <c:v>-9945.5509999999995</c:v>
                </c:pt>
                <c:pt idx="673">
                  <c:v>-9960.9159999999993</c:v>
                </c:pt>
                <c:pt idx="674">
                  <c:v>-9976.2919999999995</c:v>
                </c:pt>
                <c:pt idx="675">
                  <c:v>-9991.7109999999993</c:v>
                </c:pt>
                <c:pt idx="676">
                  <c:v>-10007.1</c:v>
                </c:pt>
                <c:pt idx="677">
                  <c:v>-10022.469999999999</c:v>
                </c:pt>
                <c:pt idx="678">
                  <c:v>-10037.83</c:v>
                </c:pt>
                <c:pt idx="679">
                  <c:v>-10053.049999999999</c:v>
                </c:pt>
                <c:pt idx="680">
                  <c:v>-10068.14</c:v>
                </c:pt>
                <c:pt idx="681">
                  <c:v>-10083.19</c:v>
                </c:pt>
                <c:pt idx="682">
                  <c:v>-10098.280000000001</c:v>
                </c:pt>
                <c:pt idx="683">
                  <c:v>-10113.459999999999</c:v>
                </c:pt>
                <c:pt idx="684">
                  <c:v>-10128.620000000001</c:v>
                </c:pt>
                <c:pt idx="685">
                  <c:v>-10143.76</c:v>
                </c:pt>
                <c:pt idx="686">
                  <c:v>-10158.83</c:v>
                </c:pt>
                <c:pt idx="687">
                  <c:v>-10173.83</c:v>
                </c:pt>
                <c:pt idx="688">
                  <c:v>-10188.82</c:v>
                </c:pt>
                <c:pt idx="689">
                  <c:v>-10203.91</c:v>
                </c:pt>
                <c:pt idx="690">
                  <c:v>-10219.08</c:v>
                </c:pt>
                <c:pt idx="691">
                  <c:v>-10234.24</c:v>
                </c:pt>
                <c:pt idx="692">
                  <c:v>-10249.450000000001</c:v>
                </c:pt>
                <c:pt idx="693">
                  <c:v>-10264.69</c:v>
                </c:pt>
                <c:pt idx="694">
                  <c:v>-10280.01</c:v>
                </c:pt>
                <c:pt idx="695">
                  <c:v>-10295.36</c:v>
                </c:pt>
                <c:pt idx="696">
                  <c:v>-10310.65</c:v>
                </c:pt>
                <c:pt idx="697">
                  <c:v>-10325.93</c:v>
                </c:pt>
                <c:pt idx="698">
                  <c:v>-10341.219999999999</c:v>
                </c:pt>
                <c:pt idx="699">
                  <c:v>-10356.44</c:v>
                </c:pt>
                <c:pt idx="700">
                  <c:v>-10371.620000000001</c:v>
                </c:pt>
                <c:pt idx="701">
                  <c:v>-10386.81</c:v>
                </c:pt>
                <c:pt idx="702">
                  <c:v>-10401.879999999999</c:v>
                </c:pt>
                <c:pt idx="703">
                  <c:v>-10416.99</c:v>
                </c:pt>
                <c:pt idx="704">
                  <c:v>-10432.15</c:v>
                </c:pt>
                <c:pt idx="705">
                  <c:v>-10447.370000000001</c:v>
                </c:pt>
                <c:pt idx="706">
                  <c:v>-10462.67</c:v>
                </c:pt>
                <c:pt idx="707">
                  <c:v>-10478.030000000001</c:v>
                </c:pt>
                <c:pt idx="708">
                  <c:v>-10493.37</c:v>
                </c:pt>
                <c:pt idx="709">
                  <c:v>-10508.65</c:v>
                </c:pt>
                <c:pt idx="710">
                  <c:v>-10523.89</c:v>
                </c:pt>
                <c:pt idx="711">
                  <c:v>-10539.14</c:v>
                </c:pt>
                <c:pt idx="712">
                  <c:v>-10554.45</c:v>
                </c:pt>
                <c:pt idx="713">
                  <c:v>-10569.81</c:v>
                </c:pt>
                <c:pt idx="714">
                  <c:v>-10585.16</c:v>
                </c:pt>
                <c:pt idx="715">
                  <c:v>-10600.52</c:v>
                </c:pt>
                <c:pt idx="716">
                  <c:v>-10615.81</c:v>
                </c:pt>
                <c:pt idx="717">
                  <c:v>-10630.94</c:v>
                </c:pt>
                <c:pt idx="718">
                  <c:v>-10646.06</c:v>
                </c:pt>
                <c:pt idx="719">
                  <c:v>-10661.17</c:v>
                </c:pt>
                <c:pt idx="720">
                  <c:v>-10676.29</c:v>
                </c:pt>
                <c:pt idx="721">
                  <c:v>-10691.48</c:v>
                </c:pt>
                <c:pt idx="722">
                  <c:v>-10706.72</c:v>
                </c:pt>
                <c:pt idx="723">
                  <c:v>-10722.02</c:v>
                </c:pt>
                <c:pt idx="724">
                  <c:v>-10737.31</c:v>
                </c:pt>
                <c:pt idx="725">
                  <c:v>-10752.61</c:v>
                </c:pt>
                <c:pt idx="726">
                  <c:v>-10767.87</c:v>
                </c:pt>
                <c:pt idx="727">
                  <c:v>-10783.09</c:v>
                </c:pt>
                <c:pt idx="728">
                  <c:v>-10798.27</c:v>
                </c:pt>
                <c:pt idx="729">
                  <c:v>-10813.42</c:v>
                </c:pt>
                <c:pt idx="730">
                  <c:v>-10828.58</c:v>
                </c:pt>
                <c:pt idx="731">
                  <c:v>-10843.77</c:v>
                </c:pt>
                <c:pt idx="732">
                  <c:v>-10858.88</c:v>
                </c:pt>
                <c:pt idx="733">
                  <c:v>-10874.02</c:v>
                </c:pt>
                <c:pt idx="734">
                  <c:v>-10889.22</c:v>
                </c:pt>
                <c:pt idx="735">
                  <c:v>-10904.35</c:v>
                </c:pt>
                <c:pt idx="736">
                  <c:v>-10919.43</c:v>
                </c:pt>
                <c:pt idx="737">
                  <c:v>-10934.55</c:v>
                </c:pt>
                <c:pt idx="738">
                  <c:v>-10949.71</c:v>
                </c:pt>
                <c:pt idx="739">
                  <c:v>-10964.86</c:v>
                </c:pt>
                <c:pt idx="740">
                  <c:v>-10980</c:v>
                </c:pt>
                <c:pt idx="741">
                  <c:v>-10995.24</c:v>
                </c:pt>
                <c:pt idx="742">
                  <c:v>-11010.5</c:v>
                </c:pt>
                <c:pt idx="743">
                  <c:v>-11025.73</c:v>
                </c:pt>
                <c:pt idx="744">
                  <c:v>-11040.93</c:v>
                </c:pt>
                <c:pt idx="745">
                  <c:v>-11056.13</c:v>
                </c:pt>
                <c:pt idx="746">
                  <c:v>-11071.3</c:v>
                </c:pt>
                <c:pt idx="747">
                  <c:v>-11086.44</c:v>
                </c:pt>
                <c:pt idx="748">
                  <c:v>-11101.58</c:v>
                </c:pt>
                <c:pt idx="749">
                  <c:v>-11116.77</c:v>
                </c:pt>
                <c:pt idx="750">
                  <c:v>-11132.01</c:v>
                </c:pt>
                <c:pt idx="751">
                  <c:v>-11147.28</c:v>
                </c:pt>
                <c:pt idx="752">
                  <c:v>-11162.64</c:v>
                </c:pt>
                <c:pt idx="753">
                  <c:v>-11178.02</c:v>
                </c:pt>
                <c:pt idx="754">
                  <c:v>-11193.38</c:v>
                </c:pt>
                <c:pt idx="755">
                  <c:v>-11208.77</c:v>
                </c:pt>
                <c:pt idx="756">
                  <c:v>-11224.11</c:v>
                </c:pt>
                <c:pt idx="757">
                  <c:v>-11239.44</c:v>
                </c:pt>
                <c:pt idx="758">
                  <c:v>-11254.69</c:v>
                </c:pt>
                <c:pt idx="759">
                  <c:v>-11269.88</c:v>
                </c:pt>
                <c:pt idx="760">
                  <c:v>-11285.07</c:v>
                </c:pt>
                <c:pt idx="761">
                  <c:v>-11300.27</c:v>
                </c:pt>
                <c:pt idx="762">
                  <c:v>-11315.41</c:v>
                </c:pt>
                <c:pt idx="763">
                  <c:v>-11330.48</c:v>
                </c:pt>
                <c:pt idx="764">
                  <c:v>-11345.6</c:v>
                </c:pt>
                <c:pt idx="765">
                  <c:v>-11360.81</c:v>
                </c:pt>
                <c:pt idx="766">
                  <c:v>-11376.07</c:v>
                </c:pt>
                <c:pt idx="767">
                  <c:v>-11391.33</c:v>
                </c:pt>
                <c:pt idx="768">
                  <c:v>-11406.58</c:v>
                </c:pt>
                <c:pt idx="769">
                  <c:v>-11421.73</c:v>
                </c:pt>
                <c:pt idx="770">
                  <c:v>-11436.88</c:v>
                </c:pt>
                <c:pt idx="771">
                  <c:v>-11452.12</c:v>
                </c:pt>
                <c:pt idx="772">
                  <c:v>-11467.44</c:v>
                </c:pt>
                <c:pt idx="773">
                  <c:v>-11482.78</c:v>
                </c:pt>
                <c:pt idx="774">
                  <c:v>-11498.08</c:v>
                </c:pt>
                <c:pt idx="775">
                  <c:v>-11513.37</c:v>
                </c:pt>
                <c:pt idx="776">
                  <c:v>-11528.62</c:v>
                </c:pt>
                <c:pt idx="777">
                  <c:v>-11543.81</c:v>
                </c:pt>
                <c:pt idx="778">
                  <c:v>-11558.98</c:v>
                </c:pt>
                <c:pt idx="779">
                  <c:v>-11574.1</c:v>
                </c:pt>
                <c:pt idx="780">
                  <c:v>-11589.22</c:v>
                </c:pt>
                <c:pt idx="781">
                  <c:v>-11604.42</c:v>
                </c:pt>
                <c:pt idx="782">
                  <c:v>-11619.64</c:v>
                </c:pt>
                <c:pt idx="783">
                  <c:v>-11634.8</c:v>
                </c:pt>
                <c:pt idx="784">
                  <c:v>-11649.9</c:v>
                </c:pt>
                <c:pt idx="785">
                  <c:v>-11664.99</c:v>
                </c:pt>
                <c:pt idx="786">
                  <c:v>-11680.11</c:v>
                </c:pt>
                <c:pt idx="787">
                  <c:v>-11695.33</c:v>
                </c:pt>
                <c:pt idx="788">
                  <c:v>-11710.58</c:v>
                </c:pt>
                <c:pt idx="789">
                  <c:v>-11725.8</c:v>
                </c:pt>
                <c:pt idx="790">
                  <c:v>-11741.01</c:v>
                </c:pt>
                <c:pt idx="791">
                  <c:v>-11756.17</c:v>
                </c:pt>
                <c:pt idx="792">
                  <c:v>-11771.26</c:v>
                </c:pt>
                <c:pt idx="793">
                  <c:v>-11786.36</c:v>
                </c:pt>
                <c:pt idx="794">
                  <c:v>-11801.38</c:v>
                </c:pt>
                <c:pt idx="795">
                  <c:v>-11816.38</c:v>
                </c:pt>
                <c:pt idx="796">
                  <c:v>-11831.51</c:v>
                </c:pt>
                <c:pt idx="797">
                  <c:v>-11846.78</c:v>
                </c:pt>
                <c:pt idx="798">
                  <c:v>-11862.13</c:v>
                </c:pt>
                <c:pt idx="799">
                  <c:v>-11877.49</c:v>
                </c:pt>
                <c:pt idx="800">
                  <c:v>-11892.83</c:v>
                </c:pt>
                <c:pt idx="801">
                  <c:v>-11908.1</c:v>
                </c:pt>
                <c:pt idx="802">
                  <c:v>-11923.31</c:v>
                </c:pt>
                <c:pt idx="803">
                  <c:v>-11938.53</c:v>
                </c:pt>
                <c:pt idx="804">
                  <c:v>-11953.8</c:v>
                </c:pt>
                <c:pt idx="805">
                  <c:v>-11969.04</c:v>
                </c:pt>
                <c:pt idx="806">
                  <c:v>-11984.23</c:v>
                </c:pt>
                <c:pt idx="807">
                  <c:v>-11999.38</c:v>
                </c:pt>
                <c:pt idx="808">
                  <c:v>-12014.43</c:v>
                </c:pt>
                <c:pt idx="809">
                  <c:v>-12029.49</c:v>
                </c:pt>
                <c:pt idx="810">
                  <c:v>-12044.62</c:v>
                </c:pt>
                <c:pt idx="811">
                  <c:v>-12059.73</c:v>
                </c:pt>
                <c:pt idx="812">
                  <c:v>-12074.83</c:v>
                </c:pt>
                <c:pt idx="813">
                  <c:v>-12089.96</c:v>
                </c:pt>
                <c:pt idx="814">
                  <c:v>-12105.06</c:v>
                </c:pt>
                <c:pt idx="815">
                  <c:v>-12120.23</c:v>
                </c:pt>
                <c:pt idx="816">
                  <c:v>-12135.43</c:v>
                </c:pt>
                <c:pt idx="817">
                  <c:v>-12150.58</c:v>
                </c:pt>
                <c:pt idx="818">
                  <c:v>-12165.7</c:v>
                </c:pt>
                <c:pt idx="819">
                  <c:v>-12180.79</c:v>
                </c:pt>
                <c:pt idx="820">
                  <c:v>-12195.86</c:v>
                </c:pt>
                <c:pt idx="821">
                  <c:v>-12210.95</c:v>
                </c:pt>
                <c:pt idx="822">
                  <c:v>-12226.02</c:v>
                </c:pt>
                <c:pt idx="823">
                  <c:v>-12241.04</c:v>
                </c:pt>
                <c:pt idx="824">
                  <c:v>-12256.05</c:v>
                </c:pt>
                <c:pt idx="825">
                  <c:v>-12271.05</c:v>
                </c:pt>
                <c:pt idx="826">
                  <c:v>-12286.04</c:v>
                </c:pt>
                <c:pt idx="827">
                  <c:v>-12301.08</c:v>
                </c:pt>
                <c:pt idx="828">
                  <c:v>-12316.24</c:v>
                </c:pt>
                <c:pt idx="829">
                  <c:v>-12331.48</c:v>
                </c:pt>
                <c:pt idx="830">
                  <c:v>-12346.78</c:v>
                </c:pt>
                <c:pt idx="831">
                  <c:v>-12362.12</c:v>
                </c:pt>
                <c:pt idx="832">
                  <c:v>-12377.48</c:v>
                </c:pt>
                <c:pt idx="833">
                  <c:v>-12392.81</c:v>
                </c:pt>
                <c:pt idx="834">
                  <c:v>-12408.11</c:v>
                </c:pt>
                <c:pt idx="835">
                  <c:v>-12423.37</c:v>
                </c:pt>
                <c:pt idx="836">
                  <c:v>-12438.54</c:v>
                </c:pt>
                <c:pt idx="837">
                  <c:v>-12453.64</c:v>
                </c:pt>
                <c:pt idx="838">
                  <c:v>-12468.74</c:v>
                </c:pt>
                <c:pt idx="839">
                  <c:v>-12483.81</c:v>
                </c:pt>
                <c:pt idx="840">
                  <c:v>-12498.95</c:v>
                </c:pt>
                <c:pt idx="841">
                  <c:v>-12514.1</c:v>
                </c:pt>
                <c:pt idx="842">
                  <c:v>-12529.2</c:v>
                </c:pt>
                <c:pt idx="843">
                  <c:v>-12544.24</c:v>
                </c:pt>
                <c:pt idx="844">
                  <c:v>-12559.27</c:v>
                </c:pt>
                <c:pt idx="845">
                  <c:v>-12574.26</c:v>
                </c:pt>
                <c:pt idx="846">
                  <c:v>-12589.22</c:v>
                </c:pt>
                <c:pt idx="847">
                  <c:v>-12604.19</c:v>
                </c:pt>
                <c:pt idx="848">
                  <c:v>-12619.2</c:v>
                </c:pt>
                <c:pt idx="849">
                  <c:v>-12634.25</c:v>
                </c:pt>
                <c:pt idx="850">
                  <c:v>-12649.33</c:v>
                </c:pt>
                <c:pt idx="851">
                  <c:v>-12664.37</c:v>
                </c:pt>
                <c:pt idx="852">
                  <c:v>-12679.45</c:v>
                </c:pt>
                <c:pt idx="853">
                  <c:v>-12694.59</c:v>
                </c:pt>
                <c:pt idx="854">
                  <c:v>-12709.66</c:v>
                </c:pt>
                <c:pt idx="855">
                  <c:v>-12724.71</c:v>
                </c:pt>
                <c:pt idx="856">
                  <c:v>-12739.83</c:v>
                </c:pt>
                <c:pt idx="857">
                  <c:v>-12754.96</c:v>
                </c:pt>
                <c:pt idx="858">
                  <c:v>-12770.15</c:v>
                </c:pt>
                <c:pt idx="859">
                  <c:v>-12785.42</c:v>
                </c:pt>
                <c:pt idx="860">
                  <c:v>-12800.73</c:v>
                </c:pt>
                <c:pt idx="861">
                  <c:v>-12815.95</c:v>
                </c:pt>
                <c:pt idx="862">
                  <c:v>-12831.03</c:v>
                </c:pt>
                <c:pt idx="863">
                  <c:v>-12845.93</c:v>
                </c:pt>
                <c:pt idx="864">
                  <c:v>-12860.72</c:v>
                </c:pt>
                <c:pt idx="865">
                  <c:v>-12875.47</c:v>
                </c:pt>
                <c:pt idx="866">
                  <c:v>-12890.19</c:v>
                </c:pt>
                <c:pt idx="867">
                  <c:v>-12904.89</c:v>
                </c:pt>
                <c:pt idx="868">
                  <c:v>-12919.59</c:v>
                </c:pt>
                <c:pt idx="869">
                  <c:v>-12934.44</c:v>
                </c:pt>
                <c:pt idx="870">
                  <c:v>-12949.58</c:v>
                </c:pt>
                <c:pt idx="871">
                  <c:v>-12964.88</c:v>
                </c:pt>
                <c:pt idx="872">
                  <c:v>-12980.15</c:v>
                </c:pt>
                <c:pt idx="873">
                  <c:v>-12995.39</c:v>
                </c:pt>
                <c:pt idx="874">
                  <c:v>-13010.71</c:v>
                </c:pt>
                <c:pt idx="875">
                  <c:v>-13025.95</c:v>
                </c:pt>
                <c:pt idx="876">
                  <c:v>-13041.08</c:v>
                </c:pt>
                <c:pt idx="877">
                  <c:v>-13056.26</c:v>
                </c:pt>
                <c:pt idx="878">
                  <c:v>-13071.41</c:v>
                </c:pt>
                <c:pt idx="879">
                  <c:v>-13086.53</c:v>
                </c:pt>
                <c:pt idx="880">
                  <c:v>-13101.64</c:v>
                </c:pt>
                <c:pt idx="881">
                  <c:v>-13116.72</c:v>
                </c:pt>
                <c:pt idx="882">
                  <c:v>-13131.77</c:v>
                </c:pt>
                <c:pt idx="883">
                  <c:v>-13146.74</c:v>
                </c:pt>
                <c:pt idx="884">
                  <c:v>-13161.67</c:v>
                </c:pt>
                <c:pt idx="885">
                  <c:v>-13176.63</c:v>
                </c:pt>
                <c:pt idx="886">
                  <c:v>-13191.53</c:v>
                </c:pt>
                <c:pt idx="887">
                  <c:v>-13206.37</c:v>
                </c:pt>
                <c:pt idx="888">
                  <c:v>-13221.25</c:v>
                </c:pt>
                <c:pt idx="889">
                  <c:v>-13236.09</c:v>
                </c:pt>
                <c:pt idx="890">
                  <c:v>-13250.9</c:v>
                </c:pt>
                <c:pt idx="891">
                  <c:v>-13265.65</c:v>
                </c:pt>
                <c:pt idx="892">
                  <c:v>-13280.41</c:v>
                </c:pt>
                <c:pt idx="893">
                  <c:v>-13295.23</c:v>
                </c:pt>
                <c:pt idx="894">
                  <c:v>-13310.06</c:v>
                </c:pt>
                <c:pt idx="895">
                  <c:v>-13324.98</c:v>
                </c:pt>
                <c:pt idx="896">
                  <c:v>-13339.88</c:v>
                </c:pt>
                <c:pt idx="897">
                  <c:v>-13354.8</c:v>
                </c:pt>
                <c:pt idx="898">
                  <c:v>-13369.7</c:v>
                </c:pt>
                <c:pt idx="899">
                  <c:v>-13384.58</c:v>
                </c:pt>
                <c:pt idx="900">
                  <c:v>-13399.49</c:v>
                </c:pt>
                <c:pt idx="901">
                  <c:v>-13414.42</c:v>
                </c:pt>
                <c:pt idx="902">
                  <c:v>-13429.28</c:v>
                </c:pt>
                <c:pt idx="903">
                  <c:v>-13444.14</c:v>
                </c:pt>
                <c:pt idx="904">
                  <c:v>-13459.11</c:v>
                </c:pt>
                <c:pt idx="905">
                  <c:v>-13474.11</c:v>
                </c:pt>
                <c:pt idx="906">
                  <c:v>-13489.01</c:v>
                </c:pt>
                <c:pt idx="907">
                  <c:v>-13503.89</c:v>
                </c:pt>
                <c:pt idx="908">
                  <c:v>-13518.81</c:v>
                </c:pt>
                <c:pt idx="909">
                  <c:v>-13533.8</c:v>
                </c:pt>
                <c:pt idx="910">
                  <c:v>-13548.81</c:v>
                </c:pt>
                <c:pt idx="911">
                  <c:v>-13563.85</c:v>
                </c:pt>
                <c:pt idx="912">
                  <c:v>-13578.92</c:v>
                </c:pt>
                <c:pt idx="913">
                  <c:v>-13593.96</c:v>
                </c:pt>
                <c:pt idx="914">
                  <c:v>-13609</c:v>
                </c:pt>
                <c:pt idx="915">
                  <c:v>-13624.05</c:v>
                </c:pt>
                <c:pt idx="916">
                  <c:v>-13639.09</c:v>
                </c:pt>
                <c:pt idx="917">
                  <c:v>-13654.04</c:v>
                </c:pt>
                <c:pt idx="918">
                  <c:v>-13668.86</c:v>
                </c:pt>
                <c:pt idx="919">
                  <c:v>-13683.56</c:v>
                </c:pt>
                <c:pt idx="920">
                  <c:v>-13698.27</c:v>
                </c:pt>
                <c:pt idx="921">
                  <c:v>-13713.03</c:v>
                </c:pt>
                <c:pt idx="922">
                  <c:v>-13727.8</c:v>
                </c:pt>
                <c:pt idx="923">
                  <c:v>-13742.48</c:v>
                </c:pt>
                <c:pt idx="924">
                  <c:v>-13757.21</c:v>
                </c:pt>
                <c:pt idx="925">
                  <c:v>-13772</c:v>
                </c:pt>
                <c:pt idx="926">
                  <c:v>-13786.83</c:v>
                </c:pt>
                <c:pt idx="927">
                  <c:v>-13801.64</c:v>
                </c:pt>
                <c:pt idx="928">
                  <c:v>-13816.47</c:v>
                </c:pt>
                <c:pt idx="929">
                  <c:v>-13831.31</c:v>
                </c:pt>
                <c:pt idx="930">
                  <c:v>-13846.14</c:v>
                </c:pt>
                <c:pt idx="931">
                  <c:v>-13860.93</c:v>
                </c:pt>
                <c:pt idx="932">
                  <c:v>-13875.63</c:v>
                </c:pt>
                <c:pt idx="933">
                  <c:v>-13890.28</c:v>
                </c:pt>
                <c:pt idx="934">
                  <c:v>-13904.9</c:v>
                </c:pt>
                <c:pt idx="935">
                  <c:v>-13919.57</c:v>
                </c:pt>
                <c:pt idx="936">
                  <c:v>-13934.32</c:v>
                </c:pt>
                <c:pt idx="937">
                  <c:v>-13949.15</c:v>
                </c:pt>
                <c:pt idx="938">
                  <c:v>-13963.93</c:v>
                </c:pt>
                <c:pt idx="939">
                  <c:v>-13978.65</c:v>
                </c:pt>
                <c:pt idx="940">
                  <c:v>-13993.43</c:v>
                </c:pt>
                <c:pt idx="941">
                  <c:v>-14008.21</c:v>
                </c:pt>
                <c:pt idx="942">
                  <c:v>-14022.89</c:v>
                </c:pt>
                <c:pt idx="943">
                  <c:v>-14037.59</c:v>
                </c:pt>
                <c:pt idx="944">
                  <c:v>-14052.22</c:v>
                </c:pt>
                <c:pt idx="945">
                  <c:v>-14066.8</c:v>
                </c:pt>
                <c:pt idx="946">
                  <c:v>-14081.31</c:v>
                </c:pt>
                <c:pt idx="947">
                  <c:v>-14095.8</c:v>
                </c:pt>
                <c:pt idx="948">
                  <c:v>-14110.33</c:v>
                </c:pt>
                <c:pt idx="949">
                  <c:v>-14124.83</c:v>
                </c:pt>
                <c:pt idx="950">
                  <c:v>-14139.32</c:v>
                </c:pt>
                <c:pt idx="951">
                  <c:v>-14153.82</c:v>
                </c:pt>
                <c:pt idx="952">
                  <c:v>-14168.35</c:v>
                </c:pt>
                <c:pt idx="953">
                  <c:v>-14183</c:v>
                </c:pt>
                <c:pt idx="954">
                  <c:v>-14197.73</c:v>
                </c:pt>
                <c:pt idx="955">
                  <c:v>-14212.5</c:v>
                </c:pt>
                <c:pt idx="956">
                  <c:v>-14227.18</c:v>
                </c:pt>
                <c:pt idx="957">
                  <c:v>-14241.88</c:v>
                </c:pt>
                <c:pt idx="958">
                  <c:v>-14256.61</c:v>
                </c:pt>
                <c:pt idx="959">
                  <c:v>-14271.34</c:v>
                </c:pt>
                <c:pt idx="960">
                  <c:v>-14286.05</c:v>
                </c:pt>
                <c:pt idx="961">
                  <c:v>-14300.65</c:v>
                </c:pt>
                <c:pt idx="962">
                  <c:v>-14315.15</c:v>
                </c:pt>
                <c:pt idx="963">
                  <c:v>-14329.65</c:v>
                </c:pt>
                <c:pt idx="964">
                  <c:v>-14344.26</c:v>
                </c:pt>
                <c:pt idx="965">
                  <c:v>-14358.96</c:v>
                </c:pt>
                <c:pt idx="966">
                  <c:v>-14373.72</c:v>
                </c:pt>
                <c:pt idx="967">
                  <c:v>-14388.46</c:v>
                </c:pt>
                <c:pt idx="968">
                  <c:v>-14403.18</c:v>
                </c:pt>
                <c:pt idx="969">
                  <c:v>-14417.82</c:v>
                </c:pt>
                <c:pt idx="970">
                  <c:v>-14432.43</c:v>
                </c:pt>
                <c:pt idx="971">
                  <c:v>-14447.06</c:v>
                </c:pt>
                <c:pt idx="972">
                  <c:v>-14461.63</c:v>
                </c:pt>
                <c:pt idx="973">
                  <c:v>-14476.2</c:v>
                </c:pt>
                <c:pt idx="974">
                  <c:v>-14490.78</c:v>
                </c:pt>
                <c:pt idx="975">
                  <c:v>-14505.33</c:v>
                </c:pt>
                <c:pt idx="976">
                  <c:v>-14519.86</c:v>
                </c:pt>
                <c:pt idx="977">
                  <c:v>-14534.33</c:v>
                </c:pt>
                <c:pt idx="978">
                  <c:v>-14548.85</c:v>
                </c:pt>
                <c:pt idx="979">
                  <c:v>-14563.29</c:v>
                </c:pt>
                <c:pt idx="980">
                  <c:v>-14577.7</c:v>
                </c:pt>
                <c:pt idx="981">
                  <c:v>-14592.12</c:v>
                </c:pt>
                <c:pt idx="982">
                  <c:v>-14606.6</c:v>
                </c:pt>
                <c:pt idx="983">
                  <c:v>-14621.11</c:v>
                </c:pt>
                <c:pt idx="984">
                  <c:v>-14635.51</c:v>
                </c:pt>
                <c:pt idx="985">
                  <c:v>-14649.95</c:v>
                </c:pt>
                <c:pt idx="986">
                  <c:v>-14664.31</c:v>
                </c:pt>
                <c:pt idx="987">
                  <c:v>-14678.66</c:v>
                </c:pt>
                <c:pt idx="988">
                  <c:v>-14693.01</c:v>
                </c:pt>
                <c:pt idx="989">
                  <c:v>-14707.3</c:v>
                </c:pt>
                <c:pt idx="990">
                  <c:v>-14721.62</c:v>
                </c:pt>
                <c:pt idx="991">
                  <c:v>-14735.97</c:v>
                </c:pt>
                <c:pt idx="992">
                  <c:v>-14750.29</c:v>
                </c:pt>
                <c:pt idx="993">
                  <c:v>-14764.61</c:v>
                </c:pt>
                <c:pt idx="994">
                  <c:v>-14778.98</c:v>
                </c:pt>
                <c:pt idx="995">
                  <c:v>-14793.44</c:v>
                </c:pt>
                <c:pt idx="996">
                  <c:v>-14807.93</c:v>
                </c:pt>
                <c:pt idx="997">
                  <c:v>-14822.41</c:v>
                </c:pt>
                <c:pt idx="998">
                  <c:v>-14836.87</c:v>
                </c:pt>
                <c:pt idx="999">
                  <c:v>-14851.35</c:v>
                </c:pt>
                <c:pt idx="1000">
                  <c:v>-14865.85</c:v>
                </c:pt>
                <c:pt idx="1001">
                  <c:v>-14880.3</c:v>
                </c:pt>
                <c:pt idx="1002">
                  <c:v>-14894.69</c:v>
                </c:pt>
                <c:pt idx="1003">
                  <c:v>-14909.03</c:v>
                </c:pt>
                <c:pt idx="1004">
                  <c:v>-14923.38</c:v>
                </c:pt>
                <c:pt idx="1005">
                  <c:v>-14937.76</c:v>
                </c:pt>
                <c:pt idx="1006">
                  <c:v>-14952.16</c:v>
                </c:pt>
                <c:pt idx="1007">
                  <c:v>-14966.52</c:v>
                </c:pt>
                <c:pt idx="1008">
                  <c:v>-14980.82</c:v>
                </c:pt>
                <c:pt idx="1009">
                  <c:v>-14995.05</c:v>
                </c:pt>
                <c:pt idx="1010">
                  <c:v>-15009.29</c:v>
                </c:pt>
                <c:pt idx="1011">
                  <c:v>-15023.61</c:v>
                </c:pt>
                <c:pt idx="1012">
                  <c:v>-15037.96</c:v>
                </c:pt>
                <c:pt idx="1013">
                  <c:v>-15052.25</c:v>
                </c:pt>
                <c:pt idx="1014">
                  <c:v>-15066.45</c:v>
                </c:pt>
                <c:pt idx="1015">
                  <c:v>-15080.58</c:v>
                </c:pt>
                <c:pt idx="1016">
                  <c:v>-15094.64</c:v>
                </c:pt>
                <c:pt idx="1017">
                  <c:v>-15108.66</c:v>
                </c:pt>
                <c:pt idx="1018">
                  <c:v>-15122.78</c:v>
                </c:pt>
                <c:pt idx="1019">
                  <c:v>-15136.91</c:v>
                </c:pt>
                <c:pt idx="1020">
                  <c:v>-15151.02</c:v>
                </c:pt>
                <c:pt idx="1021">
                  <c:v>-15165.11</c:v>
                </c:pt>
                <c:pt idx="1022">
                  <c:v>-15179.21</c:v>
                </c:pt>
                <c:pt idx="1023">
                  <c:v>-15193.29</c:v>
                </c:pt>
                <c:pt idx="1024">
                  <c:v>-15207.33</c:v>
                </c:pt>
                <c:pt idx="1025">
                  <c:v>-15221.26</c:v>
                </c:pt>
                <c:pt idx="1026">
                  <c:v>-15235.2</c:v>
                </c:pt>
                <c:pt idx="1027">
                  <c:v>-15249.19</c:v>
                </c:pt>
                <c:pt idx="1028">
                  <c:v>-15263.2</c:v>
                </c:pt>
                <c:pt idx="1029">
                  <c:v>-15277.17</c:v>
                </c:pt>
                <c:pt idx="1030">
                  <c:v>-15291.19</c:v>
                </c:pt>
                <c:pt idx="1031">
                  <c:v>-15305.11</c:v>
                </c:pt>
                <c:pt idx="1032">
                  <c:v>-15319.02</c:v>
                </c:pt>
                <c:pt idx="1033">
                  <c:v>-15333.05</c:v>
                </c:pt>
                <c:pt idx="1034">
                  <c:v>-15347.09</c:v>
                </c:pt>
                <c:pt idx="1035">
                  <c:v>-15361.1</c:v>
                </c:pt>
                <c:pt idx="1036">
                  <c:v>-15375.06</c:v>
                </c:pt>
                <c:pt idx="1037">
                  <c:v>-15389.03</c:v>
                </c:pt>
                <c:pt idx="1038">
                  <c:v>-15403.03</c:v>
                </c:pt>
                <c:pt idx="1039">
                  <c:v>-15417.04</c:v>
                </c:pt>
                <c:pt idx="1040">
                  <c:v>-15431.05</c:v>
                </c:pt>
                <c:pt idx="1041">
                  <c:v>-15445.03</c:v>
                </c:pt>
                <c:pt idx="1042">
                  <c:v>-15459.01</c:v>
                </c:pt>
                <c:pt idx="1043">
                  <c:v>-15473.05</c:v>
                </c:pt>
                <c:pt idx="1044">
                  <c:v>-15487.11</c:v>
                </c:pt>
                <c:pt idx="1045">
                  <c:v>-15501.18</c:v>
                </c:pt>
                <c:pt idx="1046">
                  <c:v>-15515.19</c:v>
                </c:pt>
                <c:pt idx="1047">
                  <c:v>-15529.17</c:v>
                </c:pt>
                <c:pt idx="1048">
                  <c:v>-15543.16</c:v>
                </c:pt>
                <c:pt idx="1049">
                  <c:v>-15557.14</c:v>
                </c:pt>
                <c:pt idx="1050">
                  <c:v>-15571.02</c:v>
                </c:pt>
                <c:pt idx="1051">
                  <c:v>-15584.75</c:v>
                </c:pt>
                <c:pt idx="1052">
                  <c:v>-15598.39</c:v>
                </c:pt>
                <c:pt idx="1053">
                  <c:v>-15612</c:v>
                </c:pt>
                <c:pt idx="1054">
                  <c:v>-15625.64</c:v>
                </c:pt>
                <c:pt idx="1055">
                  <c:v>-15639.43</c:v>
                </c:pt>
                <c:pt idx="1056">
                  <c:v>-15653.28</c:v>
                </c:pt>
                <c:pt idx="1057">
                  <c:v>-15667.12</c:v>
                </c:pt>
                <c:pt idx="1058">
                  <c:v>-15680.94</c:v>
                </c:pt>
                <c:pt idx="1059">
                  <c:v>-15694.75</c:v>
                </c:pt>
                <c:pt idx="1060">
                  <c:v>-15708.63</c:v>
                </c:pt>
                <c:pt idx="1061">
                  <c:v>-15722.48</c:v>
                </c:pt>
                <c:pt idx="1062">
                  <c:v>-15736.26</c:v>
                </c:pt>
                <c:pt idx="1063">
                  <c:v>-15749.99</c:v>
                </c:pt>
                <c:pt idx="1064">
                  <c:v>-15763.65</c:v>
                </c:pt>
                <c:pt idx="1065">
                  <c:v>-15777.3</c:v>
                </c:pt>
                <c:pt idx="1066">
                  <c:v>-15790.92</c:v>
                </c:pt>
                <c:pt idx="1067">
                  <c:v>-15804.53</c:v>
                </c:pt>
                <c:pt idx="1068">
                  <c:v>-15818.16</c:v>
                </c:pt>
                <c:pt idx="1069">
                  <c:v>-15831.83</c:v>
                </c:pt>
                <c:pt idx="1070">
                  <c:v>-15845.51</c:v>
                </c:pt>
                <c:pt idx="1071">
                  <c:v>-15859.19</c:v>
                </c:pt>
                <c:pt idx="1072">
                  <c:v>-15872.87</c:v>
                </c:pt>
                <c:pt idx="1073">
                  <c:v>-15886.59</c:v>
                </c:pt>
                <c:pt idx="1074">
                  <c:v>-15900.24</c:v>
                </c:pt>
                <c:pt idx="1075">
                  <c:v>-15913.85</c:v>
                </c:pt>
                <c:pt idx="1076">
                  <c:v>-15927.38</c:v>
                </c:pt>
                <c:pt idx="1077">
                  <c:v>-15940.8</c:v>
                </c:pt>
                <c:pt idx="1078">
                  <c:v>-15954.21</c:v>
                </c:pt>
                <c:pt idx="1079">
                  <c:v>-15967.6</c:v>
                </c:pt>
                <c:pt idx="1080">
                  <c:v>-15981.08</c:v>
                </c:pt>
                <c:pt idx="1081">
                  <c:v>-15994.56</c:v>
                </c:pt>
                <c:pt idx="1082">
                  <c:v>-16008</c:v>
                </c:pt>
                <c:pt idx="1083">
                  <c:v>-16021.43</c:v>
                </c:pt>
                <c:pt idx="1084">
                  <c:v>-16034.85</c:v>
                </c:pt>
                <c:pt idx="1085">
                  <c:v>-16048.27</c:v>
                </c:pt>
                <c:pt idx="1086">
                  <c:v>-16061.7</c:v>
                </c:pt>
                <c:pt idx="1087">
                  <c:v>-16075.1</c:v>
                </c:pt>
                <c:pt idx="1088">
                  <c:v>-16088.5</c:v>
                </c:pt>
                <c:pt idx="1089">
                  <c:v>-16101.84</c:v>
                </c:pt>
                <c:pt idx="1090">
                  <c:v>-16115.21</c:v>
                </c:pt>
                <c:pt idx="1091">
                  <c:v>-16128.63</c:v>
                </c:pt>
                <c:pt idx="1092">
                  <c:v>-16142.08</c:v>
                </c:pt>
                <c:pt idx="1093">
                  <c:v>-16155.43</c:v>
                </c:pt>
                <c:pt idx="1094">
                  <c:v>-16168.72</c:v>
                </c:pt>
                <c:pt idx="1095">
                  <c:v>-16182.07</c:v>
                </c:pt>
                <c:pt idx="1096">
                  <c:v>-16195.42</c:v>
                </c:pt>
                <c:pt idx="1097">
                  <c:v>-16208.7</c:v>
                </c:pt>
                <c:pt idx="1098">
                  <c:v>-16221.92</c:v>
                </c:pt>
                <c:pt idx="1099">
                  <c:v>-16235.12</c:v>
                </c:pt>
                <c:pt idx="1100">
                  <c:v>-16248.37</c:v>
                </c:pt>
                <c:pt idx="1101">
                  <c:v>-16261.65</c:v>
                </c:pt>
                <c:pt idx="1102">
                  <c:v>-16274.91</c:v>
                </c:pt>
                <c:pt idx="1103">
                  <c:v>-16288.14</c:v>
                </c:pt>
                <c:pt idx="1104">
                  <c:v>-16301.46</c:v>
                </c:pt>
                <c:pt idx="1105">
                  <c:v>-16314.83</c:v>
                </c:pt>
                <c:pt idx="1106">
                  <c:v>-16328.16</c:v>
                </c:pt>
                <c:pt idx="1107">
                  <c:v>-16341.36</c:v>
                </c:pt>
                <c:pt idx="1108">
                  <c:v>-16354.48</c:v>
                </c:pt>
                <c:pt idx="1109">
                  <c:v>-16367.61</c:v>
                </c:pt>
                <c:pt idx="1110">
                  <c:v>-16380.75</c:v>
                </c:pt>
                <c:pt idx="1111">
                  <c:v>-16393.78</c:v>
                </c:pt>
                <c:pt idx="1112">
                  <c:v>-16406.77</c:v>
                </c:pt>
                <c:pt idx="1113">
                  <c:v>-16419.759999999998</c:v>
                </c:pt>
                <c:pt idx="1114">
                  <c:v>-16432.82</c:v>
                </c:pt>
                <c:pt idx="1115">
                  <c:v>-16445.93</c:v>
                </c:pt>
                <c:pt idx="1116">
                  <c:v>-16458.98</c:v>
                </c:pt>
                <c:pt idx="1117">
                  <c:v>-16472.04</c:v>
                </c:pt>
                <c:pt idx="1118">
                  <c:v>-16485.12</c:v>
                </c:pt>
                <c:pt idx="1119">
                  <c:v>-16498.14</c:v>
                </c:pt>
                <c:pt idx="1120">
                  <c:v>-16511.13</c:v>
                </c:pt>
                <c:pt idx="1121">
                  <c:v>-16524.11</c:v>
                </c:pt>
                <c:pt idx="1122">
                  <c:v>-16537</c:v>
                </c:pt>
                <c:pt idx="1123">
                  <c:v>-16549.89</c:v>
                </c:pt>
                <c:pt idx="1124">
                  <c:v>-16562.740000000002</c:v>
                </c:pt>
                <c:pt idx="1125">
                  <c:v>-16575.63</c:v>
                </c:pt>
                <c:pt idx="1126">
                  <c:v>-16588.599999999999</c:v>
                </c:pt>
                <c:pt idx="1127">
                  <c:v>-16601.48</c:v>
                </c:pt>
                <c:pt idx="1128">
                  <c:v>-16614.259999999998</c:v>
                </c:pt>
                <c:pt idx="1129">
                  <c:v>-16627.080000000002</c:v>
                </c:pt>
                <c:pt idx="1130">
                  <c:v>-16639.87</c:v>
                </c:pt>
                <c:pt idx="1131">
                  <c:v>-16652.669999999998</c:v>
                </c:pt>
                <c:pt idx="1132">
                  <c:v>-16665.5</c:v>
                </c:pt>
                <c:pt idx="1133">
                  <c:v>-16678.32</c:v>
                </c:pt>
                <c:pt idx="1134">
                  <c:v>-16691.099999999999</c:v>
                </c:pt>
                <c:pt idx="1135">
                  <c:v>-16703.82</c:v>
                </c:pt>
                <c:pt idx="1136">
                  <c:v>-16716.509999999998</c:v>
                </c:pt>
                <c:pt idx="1137">
                  <c:v>-16729.150000000001</c:v>
                </c:pt>
                <c:pt idx="1138">
                  <c:v>-16741.82</c:v>
                </c:pt>
                <c:pt idx="1139">
                  <c:v>-16754.46</c:v>
                </c:pt>
                <c:pt idx="1140">
                  <c:v>-16767.09</c:v>
                </c:pt>
                <c:pt idx="1141">
                  <c:v>-16779.66</c:v>
                </c:pt>
                <c:pt idx="1142">
                  <c:v>-16798.36</c:v>
                </c:pt>
                <c:pt idx="1143">
                  <c:v>-16810.86</c:v>
                </c:pt>
                <c:pt idx="1144">
                  <c:v>-16823.490000000002</c:v>
                </c:pt>
                <c:pt idx="1145">
                  <c:v>-16836.2</c:v>
                </c:pt>
                <c:pt idx="1146">
                  <c:v>-16848.84</c:v>
                </c:pt>
                <c:pt idx="1147">
                  <c:v>-16861.439999999999</c:v>
                </c:pt>
                <c:pt idx="1148">
                  <c:v>-16874.12</c:v>
                </c:pt>
                <c:pt idx="1149">
                  <c:v>-16886.82</c:v>
                </c:pt>
                <c:pt idx="1150">
                  <c:v>-16899.509999999998</c:v>
                </c:pt>
                <c:pt idx="1151">
                  <c:v>-16912.11</c:v>
                </c:pt>
                <c:pt idx="1152">
                  <c:v>-16924.63</c:v>
                </c:pt>
                <c:pt idx="1153">
                  <c:v>-16943.259999999998</c:v>
                </c:pt>
                <c:pt idx="1154">
                  <c:v>-16961.89</c:v>
                </c:pt>
                <c:pt idx="1155">
                  <c:v>-16980.39</c:v>
                </c:pt>
                <c:pt idx="1156">
                  <c:v>-16998.75</c:v>
                </c:pt>
                <c:pt idx="1157">
                  <c:v>-17017.080000000002</c:v>
                </c:pt>
                <c:pt idx="1158">
                  <c:v>-17035.41</c:v>
                </c:pt>
                <c:pt idx="1159">
                  <c:v>-17053.62</c:v>
                </c:pt>
                <c:pt idx="1160">
                  <c:v>-17071.77</c:v>
                </c:pt>
                <c:pt idx="1161">
                  <c:v>-17090.02</c:v>
                </c:pt>
                <c:pt idx="1162">
                  <c:v>-17108.419999999998</c:v>
                </c:pt>
                <c:pt idx="1163">
                  <c:v>-17126.759999999998</c:v>
                </c:pt>
                <c:pt idx="1164">
                  <c:v>-17145.11</c:v>
                </c:pt>
                <c:pt idx="1165">
                  <c:v>-17163.37</c:v>
                </c:pt>
                <c:pt idx="1166">
                  <c:v>-17181.599999999999</c:v>
                </c:pt>
                <c:pt idx="1167">
                  <c:v>-17199.580000000002</c:v>
                </c:pt>
                <c:pt idx="1168">
                  <c:v>-17217.259999999998</c:v>
                </c:pt>
                <c:pt idx="1169">
                  <c:v>-17234.900000000001</c:v>
                </c:pt>
                <c:pt idx="1170">
                  <c:v>-17252.61</c:v>
                </c:pt>
                <c:pt idx="1171">
                  <c:v>-17270.43</c:v>
                </c:pt>
                <c:pt idx="1172">
                  <c:v>-17288.189999999999</c:v>
                </c:pt>
                <c:pt idx="1173">
                  <c:v>-17306.060000000001</c:v>
                </c:pt>
                <c:pt idx="1174">
                  <c:v>-17324.04</c:v>
                </c:pt>
                <c:pt idx="1175">
                  <c:v>-17341.91</c:v>
                </c:pt>
                <c:pt idx="1176">
                  <c:v>-17359.66</c:v>
                </c:pt>
                <c:pt idx="1177">
                  <c:v>-17377.25</c:v>
                </c:pt>
                <c:pt idx="1178">
                  <c:v>-17394.849999999999</c:v>
                </c:pt>
                <c:pt idx="1179">
                  <c:v>-17412.22</c:v>
                </c:pt>
                <c:pt idx="1180">
                  <c:v>-17429.62</c:v>
                </c:pt>
                <c:pt idx="1181">
                  <c:v>-17446.93</c:v>
                </c:pt>
                <c:pt idx="1182">
                  <c:v>-17464.150000000001</c:v>
                </c:pt>
                <c:pt idx="1183">
                  <c:v>-17481.419999999998</c:v>
                </c:pt>
                <c:pt idx="1184">
                  <c:v>-17498.77</c:v>
                </c:pt>
                <c:pt idx="1185">
                  <c:v>-17516.11</c:v>
                </c:pt>
                <c:pt idx="1186">
                  <c:v>-17533.43</c:v>
                </c:pt>
                <c:pt idx="1187">
                  <c:v>-17550.89</c:v>
                </c:pt>
                <c:pt idx="1188">
                  <c:v>-17568.21</c:v>
                </c:pt>
                <c:pt idx="1189">
                  <c:v>-17585.419999999998</c:v>
                </c:pt>
                <c:pt idx="1190">
                  <c:v>-17602.5</c:v>
                </c:pt>
                <c:pt idx="1191">
                  <c:v>-17619.400000000001</c:v>
                </c:pt>
                <c:pt idx="1192">
                  <c:v>-17636.259999999998</c:v>
                </c:pt>
                <c:pt idx="1193">
                  <c:v>-17653.27</c:v>
                </c:pt>
                <c:pt idx="1194">
                  <c:v>-17670.38</c:v>
                </c:pt>
                <c:pt idx="1195">
                  <c:v>-17687.36</c:v>
                </c:pt>
                <c:pt idx="1196">
                  <c:v>-17704.38</c:v>
                </c:pt>
                <c:pt idx="1197">
                  <c:v>-17721.259999999998</c:v>
                </c:pt>
                <c:pt idx="1198">
                  <c:v>-17737.98</c:v>
                </c:pt>
                <c:pt idx="1199">
                  <c:v>-17754.68</c:v>
                </c:pt>
                <c:pt idx="1200">
                  <c:v>-17771.25</c:v>
                </c:pt>
                <c:pt idx="1201">
                  <c:v>-17787.77</c:v>
                </c:pt>
                <c:pt idx="1202">
                  <c:v>-17804.32</c:v>
                </c:pt>
                <c:pt idx="1203">
                  <c:v>-17820.7</c:v>
                </c:pt>
                <c:pt idx="1204">
                  <c:v>-17837.02</c:v>
                </c:pt>
                <c:pt idx="1205">
                  <c:v>-17853.330000000002</c:v>
                </c:pt>
                <c:pt idx="1206">
                  <c:v>-17869.55</c:v>
                </c:pt>
                <c:pt idx="1207">
                  <c:v>-17885.89</c:v>
                </c:pt>
                <c:pt idx="1208">
                  <c:v>-17902.23</c:v>
                </c:pt>
                <c:pt idx="1209">
                  <c:v>-17918.38</c:v>
                </c:pt>
                <c:pt idx="1210">
                  <c:v>-17934.62</c:v>
                </c:pt>
                <c:pt idx="1211">
                  <c:v>-17950.78</c:v>
                </c:pt>
                <c:pt idx="1212">
                  <c:v>-17966.72</c:v>
                </c:pt>
                <c:pt idx="1213">
                  <c:v>-17982.650000000001</c:v>
                </c:pt>
                <c:pt idx="1214">
                  <c:v>-17998.669999999998</c:v>
                </c:pt>
                <c:pt idx="1215">
                  <c:v>-18014.63</c:v>
                </c:pt>
                <c:pt idx="1216">
                  <c:v>-18030.7</c:v>
                </c:pt>
                <c:pt idx="1217">
                  <c:v>-18046.84</c:v>
                </c:pt>
                <c:pt idx="1218">
                  <c:v>-18062.8</c:v>
                </c:pt>
                <c:pt idx="1219">
                  <c:v>-18078.64</c:v>
                </c:pt>
                <c:pt idx="1220">
                  <c:v>-18094.47</c:v>
                </c:pt>
                <c:pt idx="1221">
                  <c:v>-18110.080000000002</c:v>
                </c:pt>
                <c:pt idx="1222">
                  <c:v>-18125.57</c:v>
                </c:pt>
                <c:pt idx="1223">
                  <c:v>-18140.98</c:v>
                </c:pt>
                <c:pt idx="1224">
                  <c:v>-18156.419999999998</c:v>
                </c:pt>
                <c:pt idx="1225">
                  <c:v>-18171.86</c:v>
                </c:pt>
                <c:pt idx="1226">
                  <c:v>-18187.11</c:v>
                </c:pt>
                <c:pt idx="1227">
                  <c:v>-18202.39</c:v>
                </c:pt>
                <c:pt idx="1228">
                  <c:v>-18217.46</c:v>
                </c:pt>
                <c:pt idx="1229">
                  <c:v>-18232.36</c:v>
                </c:pt>
                <c:pt idx="1230">
                  <c:v>-18247.400000000001</c:v>
                </c:pt>
                <c:pt idx="1231">
                  <c:v>-18262.59</c:v>
                </c:pt>
                <c:pt idx="1232">
                  <c:v>-18277.66</c:v>
                </c:pt>
                <c:pt idx="1233">
                  <c:v>-18292.7</c:v>
                </c:pt>
                <c:pt idx="1234">
                  <c:v>-18307.75</c:v>
                </c:pt>
                <c:pt idx="1235">
                  <c:v>-18322.75</c:v>
                </c:pt>
                <c:pt idx="1236">
                  <c:v>-18337.79</c:v>
                </c:pt>
                <c:pt idx="1237">
                  <c:v>-18352.849999999999</c:v>
                </c:pt>
                <c:pt idx="1238">
                  <c:v>-18367.849999999999</c:v>
                </c:pt>
                <c:pt idx="1239">
                  <c:v>-18382.61</c:v>
                </c:pt>
                <c:pt idx="1240">
                  <c:v>-18397.38</c:v>
                </c:pt>
                <c:pt idx="1241">
                  <c:v>-18412.22</c:v>
                </c:pt>
                <c:pt idx="1242">
                  <c:v>-18426.830000000002</c:v>
                </c:pt>
                <c:pt idx="1243">
                  <c:v>-18441.240000000002</c:v>
                </c:pt>
                <c:pt idx="1244">
                  <c:v>-18455.62</c:v>
                </c:pt>
                <c:pt idx="1245">
                  <c:v>-18470.099999999999</c:v>
                </c:pt>
                <c:pt idx="1246">
                  <c:v>-18484.62</c:v>
                </c:pt>
                <c:pt idx="1247">
                  <c:v>-18499.009999999998</c:v>
                </c:pt>
                <c:pt idx="1248">
                  <c:v>-18513.349999999999</c:v>
                </c:pt>
                <c:pt idx="1249">
                  <c:v>-18527.599999999999</c:v>
                </c:pt>
                <c:pt idx="1250">
                  <c:v>-18541.990000000002</c:v>
                </c:pt>
                <c:pt idx="1251">
                  <c:v>-18556.53</c:v>
                </c:pt>
                <c:pt idx="1252">
                  <c:v>-18570.91</c:v>
                </c:pt>
                <c:pt idx="1253">
                  <c:v>-18585.11</c:v>
                </c:pt>
                <c:pt idx="1254">
                  <c:v>-18599.189999999999</c:v>
                </c:pt>
                <c:pt idx="1255">
                  <c:v>-18613.18</c:v>
                </c:pt>
                <c:pt idx="1256">
                  <c:v>-18627.18</c:v>
                </c:pt>
                <c:pt idx="1257">
                  <c:v>-18641.16</c:v>
                </c:pt>
                <c:pt idx="1258">
                  <c:v>-18655.11</c:v>
                </c:pt>
                <c:pt idx="1259">
                  <c:v>-18668.86</c:v>
                </c:pt>
                <c:pt idx="1260">
                  <c:v>-18682.59</c:v>
                </c:pt>
                <c:pt idx="1261">
                  <c:v>-18696.23</c:v>
                </c:pt>
                <c:pt idx="1262">
                  <c:v>-18709.66</c:v>
                </c:pt>
                <c:pt idx="1263">
                  <c:v>-18722.919999999998</c:v>
                </c:pt>
                <c:pt idx="1264">
                  <c:v>-18736.13</c:v>
                </c:pt>
                <c:pt idx="1265">
                  <c:v>-18749.28</c:v>
                </c:pt>
                <c:pt idx="1266">
                  <c:v>-18762.45</c:v>
                </c:pt>
                <c:pt idx="1267">
                  <c:v>-18775.88</c:v>
                </c:pt>
                <c:pt idx="1268">
                  <c:v>-18789.25</c:v>
                </c:pt>
                <c:pt idx="1269">
                  <c:v>-18802.46</c:v>
                </c:pt>
                <c:pt idx="1270">
                  <c:v>-18815.84</c:v>
                </c:pt>
                <c:pt idx="1271">
                  <c:v>-18829.150000000001</c:v>
                </c:pt>
                <c:pt idx="1272">
                  <c:v>-18842.22</c:v>
                </c:pt>
                <c:pt idx="1273">
                  <c:v>-18855.16</c:v>
                </c:pt>
                <c:pt idx="1274">
                  <c:v>-18868.12</c:v>
                </c:pt>
                <c:pt idx="1275">
                  <c:v>-18881.16</c:v>
                </c:pt>
                <c:pt idx="1276">
                  <c:v>-18894.23</c:v>
                </c:pt>
                <c:pt idx="1277">
                  <c:v>-18907.240000000002</c:v>
                </c:pt>
                <c:pt idx="1278">
                  <c:v>-18920.150000000001</c:v>
                </c:pt>
                <c:pt idx="1279">
                  <c:v>-18933.03</c:v>
                </c:pt>
                <c:pt idx="1280">
                  <c:v>-18945.990000000002</c:v>
                </c:pt>
                <c:pt idx="1281">
                  <c:v>-18958.86</c:v>
                </c:pt>
                <c:pt idx="1282">
                  <c:v>-18971.57</c:v>
                </c:pt>
                <c:pt idx="1283">
                  <c:v>-18984.240000000002</c:v>
                </c:pt>
                <c:pt idx="1284">
                  <c:v>-18996.939999999999</c:v>
                </c:pt>
                <c:pt idx="1285">
                  <c:v>-19009.45</c:v>
                </c:pt>
                <c:pt idx="1286">
                  <c:v>-19025.93</c:v>
                </c:pt>
                <c:pt idx="1287">
                  <c:v>-19042.25</c:v>
                </c:pt>
                <c:pt idx="1288">
                  <c:v>-19058.240000000002</c:v>
                </c:pt>
                <c:pt idx="1289">
                  <c:v>-19074.61</c:v>
                </c:pt>
                <c:pt idx="1290">
                  <c:v>-19087.11</c:v>
                </c:pt>
                <c:pt idx="1291">
                  <c:v>-19103.580000000002</c:v>
                </c:pt>
                <c:pt idx="1292">
                  <c:v>-19120.02</c:v>
                </c:pt>
                <c:pt idx="1293">
                  <c:v>-19136.259999999998</c:v>
                </c:pt>
                <c:pt idx="1294">
                  <c:v>-19152.37</c:v>
                </c:pt>
                <c:pt idx="1295">
                  <c:v>-19168.29</c:v>
                </c:pt>
                <c:pt idx="1296">
                  <c:v>-19184.03</c:v>
                </c:pt>
                <c:pt idx="1297">
                  <c:v>-19199.73</c:v>
                </c:pt>
                <c:pt idx="1298">
                  <c:v>-19215.13</c:v>
                </c:pt>
                <c:pt idx="1299">
                  <c:v>-19230.39</c:v>
                </c:pt>
                <c:pt idx="1300">
                  <c:v>-19245.580000000002</c:v>
                </c:pt>
                <c:pt idx="1301">
                  <c:v>-19260.8</c:v>
                </c:pt>
                <c:pt idx="1302">
                  <c:v>-19276.11</c:v>
                </c:pt>
                <c:pt idx="1303">
                  <c:v>-19291.27</c:v>
                </c:pt>
                <c:pt idx="1304">
                  <c:v>-19306.53</c:v>
                </c:pt>
                <c:pt idx="1305">
                  <c:v>-19321.900000000001</c:v>
                </c:pt>
                <c:pt idx="1306">
                  <c:v>-19336.990000000002</c:v>
                </c:pt>
                <c:pt idx="1307">
                  <c:v>-19351.87</c:v>
                </c:pt>
                <c:pt idx="1308">
                  <c:v>-19366.53</c:v>
                </c:pt>
                <c:pt idx="1309">
                  <c:v>-19381.150000000001</c:v>
                </c:pt>
                <c:pt idx="1310">
                  <c:v>-19395.84</c:v>
                </c:pt>
                <c:pt idx="1311">
                  <c:v>-19410.41</c:v>
                </c:pt>
                <c:pt idx="1312">
                  <c:v>-19424.62</c:v>
                </c:pt>
                <c:pt idx="1313">
                  <c:v>-19438.810000000001</c:v>
                </c:pt>
                <c:pt idx="1314">
                  <c:v>-19453.11</c:v>
                </c:pt>
                <c:pt idx="1315">
                  <c:v>-19467.21</c:v>
                </c:pt>
                <c:pt idx="1316">
                  <c:v>-19481.14</c:v>
                </c:pt>
                <c:pt idx="1317">
                  <c:v>-19494.98</c:v>
                </c:pt>
                <c:pt idx="1318">
                  <c:v>-19508.64</c:v>
                </c:pt>
                <c:pt idx="1319">
                  <c:v>-19522.45</c:v>
                </c:pt>
                <c:pt idx="1320">
                  <c:v>-19536.13</c:v>
                </c:pt>
                <c:pt idx="1321">
                  <c:v>-19549.45</c:v>
                </c:pt>
                <c:pt idx="1322">
                  <c:v>-19562.939999999999</c:v>
                </c:pt>
                <c:pt idx="1323">
                  <c:v>-19576.349999999999</c:v>
                </c:pt>
                <c:pt idx="1324">
                  <c:v>-19589.740000000002</c:v>
                </c:pt>
                <c:pt idx="1325">
                  <c:v>-19602.88</c:v>
                </c:pt>
                <c:pt idx="1326">
                  <c:v>-19616.07</c:v>
                </c:pt>
                <c:pt idx="1327">
                  <c:v>-19629.37</c:v>
                </c:pt>
                <c:pt idx="1328">
                  <c:v>-19642.34</c:v>
                </c:pt>
                <c:pt idx="1329">
                  <c:v>-19655.21</c:v>
                </c:pt>
                <c:pt idx="1330">
                  <c:v>-19668.02</c:v>
                </c:pt>
                <c:pt idx="1331">
                  <c:v>-19680.810000000001</c:v>
                </c:pt>
                <c:pt idx="1332">
                  <c:v>-19693.48</c:v>
                </c:pt>
                <c:pt idx="1333">
                  <c:v>-19708.79</c:v>
                </c:pt>
                <c:pt idx="1334">
                  <c:v>-19724.3</c:v>
                </c:pt>
                <c:pt idx="1335">
                  <c:v>-19739.310000000001</c:v>
                </c:pt>
                <c:pt idx="1336">
                  <c:v>-19754.23</c:v>
                </c:pt>
                <c:pt idx="1337">
                  <c:v>-19769.29</c:v>
                </c:pt>
                <c:pt idx="1338">
                  <c:v>-19784.150000000001</c:v>
                </c:pt>
                <c:pt idx="1339">
                  <c:v>-19799.14</c:v>
                </c:pt>
                <c:pt idx="1340">
                  <c:v>-19813.98</c:v>
                </c:pt>
                <c:pt idx="1341">
                  <c:v>-19828.330000000002</c:v>
                </c:pt>
                <c:pt idx="1342">
                  <c:v>-19842.490000000002</c:v>
                </c:pt>
                <c:pt idx="1343">
                  <c:v>-19856.37</c:v>
                </c:pt>
                <c:pt idx="1344">
                  <c:v>-19869.87</c:v>
                </c:pt>
                <c:pt idx="1345">
                  <c:v>-19882.740000000002</c:v>
                </c:pt>
                <c:pt idx="1346">
                  <c:v>-19897.63</c:v>
                </c:pt>
                <c:pt idx="1347">
                  <c:v>-19912.060000000001</c:v>
                </c:pt>
                <c:pt idx="1348">
                  <c:v>-19926.310000000001</c:v>
                </c:pt>
                <c:pt idx="1349">
                  <c:v>-19940.18</c:v>
                </c:pt>
                <c:pt idx="1350">
                  <c:v>-19954</c:v>
                </c:pt>
                <c:pt idx="1351">
                  <c:v>-19967.57</c:v>
                </c:pt>
                <c:pt idx="1352">
                  <c:v>-19980.98</c:v>
                </c:pt>
                <c:pt idx="1353">
                  <c:v>-19994.439999999999</c:v>
                </c:pt>
                <c:pt idx="1354">
                  <c:v>-20007.21</c:v>
                </c:pt>
                <c:pt idx="1355">
                  <c:v>-20021.27</c:v>
                </c:pt>
                <c:pt idx="1356">
                  <c:v>-20034.97</c:v>
                </c:pt>
                <c:pt idx="1357">
                  <c:v>-20048.150000000001</c:v>
                </c:pt>
                <c:pt idx="1358">
                  <c:v>-20060.759999999998</c:v>
                </c:pt>
                <c:pt idx="1359">
                  <c:v>-20074.02</c:v>
                </c:pt>
                <c:pt idx="1360">
                  <c:v>-20086.93</c:v>
                </c:pt>
                <c:pt idx="1361">
                  <c:v>-20073.68</c:v>
                </c:pt>
                <c:pt idx="1362">
                  <c:v>-20047.95</c:v>
                </c:pt>
                <c:pt idx="1363">
                  <c:v>-19950.009999999998</c:v>
                </c:pt>
                <c:pt idx="1364">
                  <c:v>-19677.349999999999</c:v>
                </c:pt>
                <c:pt idx="1365">
                  <c:v>-19176.28</c:v>
                </c:pt>
                <c:pt idx="1366">
                  <c:v>-18479.13</c:v>
                </c:pt>
                <c:pt idx="1367">
                  <c:v>-17648.64</c:v>
                </c:pt>
                <c:pt idx="1368">
                  <c:v>-16721.39</c:v>
                </c:pt>
                <c:pt idx="1369">
                  <c:v>-15717.36</c:v>
                </c:pt>
                <c:pt idx="1370">
                  <c:v>-14663</c:v>
                </c:pt>
                <c:pt idx="1371">
                  <c:v>-13586.52</c:v>
                </c:pt>
                <c:pt idx="1372">
                  <c:v>-12507.52</c:v>
                </c:pt>
                <c:pt idx="1373">
                  <c:v>-11439.89</c:v>
                </c:pt>
                <c:pt idx="1374">
                  <c:v>-10397.200000000001</c:v>
                </c:pt>
                <c:pt idx="1375">
                  <c:v>-9391.6929999999993</c:v>
                </c:pt>
                <c:pt idx="1376">
                  <c:v>-8432.0390000000007</c:v>
                </c:pt>
                <c:pt idx="1377">
                  <c:v>-7524.2470000000003</c:v>
                </c:pt>
                <c:pt idx="1378">
                  <c:v>-6673.0919999999996</c:v>
                </c:pt>
                <c:pt idx="1379">
                  <c:v>-5882.0209999999997</c:v>
                </c:pt>
                <c:pt idx="1380">
                  <c:v>-5152.8</c:v>
                </c:pt>
                <c:pt idx="1381">
                  <c:v>-4485.893</c:v>
                </c:pt>
                <c:pt idx="1382">
                  <c:v>-3880.91</c:v>
                </c:pt>
                <c:pt idx="1383">
                  <c:v>-3336.672</c:v>
                </c:pt>
                <c:pt idx="1384">
                  <c:v>-2851.2460000000001</c:v>
                </c:pt>
                <c:pt idx="1385">
                  <c:v>-2422.1419999999998</c:v>
                </c:pt>
                <c:pt idx="1386">
                  <c:v>-2046.502</c:v>
                </c:pt>
                <c:pt idx="1387">
                  <c:v>-1721.1610000000001</c:v>
                </c:pt>
                <c:pt idx="1388">
                  <c:v>-1442.722</c:v>
                </c:pt>
                <c:pt idx="1389">
                  <c:v>-1207.664</c:v>
                </c:pt>
                <c:pt idx="1390">
                  <c:v>-1012.418</c:v>
                </c:pt>
                <c:pt idx="1391">
                  <c:v>-853.41079999999999</c:v>
                </c:pt>
                <c:pt idx="1392">
                  <c:v>-727.11320000000001</c:v>
                </c:pt>
                <c:pt idx="1393">
                  <c:v>-630.10159999999996</c:v>
                </c:pt>
                <c:pt idx="1394">
                  <c:v>-559.09450000000004</c:v>
                </c:pt>
                <c:pt idx="1395">
                  <c:v>-510.97219999999999</c:v>
                </c:pt>
                <c:pt idx="1396">
                  <c:v>-482.79149999999998</c:v>
                </c:pt>
                <c:pt idx="1397">
                  <c:v>-517.34879999999998</c:v>
                </c:pt>
                <c:pt idx="1398">
                  <c:v>-551.60149999999999</c:v>
                </c:pt>
                <c:pt idx="1399">
                  <c:v>-592.28240000000005</c:v>
                </c:pt>
                <c:pt idx="1400">
                  <c:v>-637.81629999999996</c:v>
                </c:pt>
                <c:pt idx="1401">
                  <c:v>-686.84460000000001</c:v>
                </c:pt>
                <c:pt idx="1402">
                  <c:v>-738.18700000000001</c:v>
                </c:pt>
                <c:pt idx="1403">
                  <c:v>-790.80020000000002</c:v>
                </c:pt>
                <c:pt idx="1404">
                  <c:v>-843.774</c:v>
                </c:pt>
                <c:pt idx="1405">
                  <c:v>-896.34649999999999</c:v>
                </c:pt>
                <c:pt idx="1406">
                  <c:v>-947.90430000000003</c:v>
                </c:pt>
                <c:pt idx="1407">
                  <c:v>-997.9579</c:v>
                </c:pt>
                <c:pt idx="1408">
                  <c:v>-1046.1179999999999</c:v>
                </c:pt>
                <c:pt idx="1409">
                  <c:v>-1092.086</c:v>
                </c:pt>
                <c:pt idx="1410">
                  <c:v>-1135.6400000000001</c:v>
                </c:pt>
                <c:pt idx="1411">
                  <c:v>-1176.6279999999999</c:v>
                </c:pt>
                <c:pt idx="1412">
                  <c:v>-1214.95</c:v>
                </c:pt>
                <c:pt idx="1413">
                  <c:v>-1250.5550000000001</c:v>
                </c:pt>
                <c:pt idx="1414">
                  <c:v>-1283.4449999999999</c:v>
                </c:pt>
                <c:pt idx="1415">
                  <c:v>-1313.6669999999999</c:v>
                </c:pt>
                <c:pt idx="1416">
                  <c:v>-1341.29</c:v>
                </c:pt>
                <c:pt idx="1417">
                  <c:v>-1366.4059999999999</c:v>
                </c:pt>
                <c:pt idx="1418">
                  <c:v>-1389.1369999999999</c:v>
                </c:pt>
                <c:pt idx="1419">
                  <c:v>-1409.615</c:v>
                </c:pt>
                <c:pt idx="1420">
                  <c:v>-1427.9829999999999</c:v>
                </c:pt>
                <c:pt idx="1421">
                  <c:v>-1444.3889999999999</c:v>
                </c:pt>
                <c:pt idx="1422">
                  <c:v>-1458.9929999999999</c:v>
                </c:pt>
                <c:pt idx="1423">
                  <c:v>-1471.9639999999999</c:v>
                </c:pt>
                <c:pt idx="1424">
                  <c:v>-1493.7070000000001</c:v>
                </c:pt>
                <c:pt idx="1425">
                  <c:v>-1510.8340000000001</c:v>
                </c:pt>
                <c:pt idx="1426">
                  <c:v>-1524.317</c:v>
                </c:pt>
                <c:pt idx="1427">
                  <c:v>-1539.7539999999999</c:v>
                </c:pt>
                <c:pt idx="1428">
                  <c:v>-1555.1379999999999</c:v>
                </c:pt>
                <c:pt idx="1429">
                  <c:v>-1568.4839999999999</c:v>
                </c:pt>
                <c:pt idx="1430">
                  <c:v>-1582.325</c:v>
                </c:pt>
                <c:pt idx="1431">
                  <c:v>-1597.693</c:v>
                </c:pt>
                <c:pt idx="1432">
                  <c:v>-1610.4570000000001</c:v>
                </c:pt>
                <c:pt idx="1433">
                  <c:v>-1624.1790000000001</c:v>
                </c:pt>
                <c:pt idx="1434">
                  <c:v>-1638.6030000000001</c:v>
                </c:pt>
                <c:pt idx="1435">
                  <c:v>-1653.558</c:v>
                </c:pt>
                <c:pt idx="1436">
                  <c:v>-1668.9849999999999</c:v>
                </c:pt>
                <c:pt idx="1437">
                  <c:v>-1684.5</c:v>
                </c:pt>
                <c:pt idx="1438">
                  <c:v>-1700.0940000000001</c:v>
                </c:pt>
                <c:pt idx="1439">
                  <c:v>-1715.779</c:v>
                </c:pt>
                <c:pt idx="1440">
                  <c:v>-1731.547</c:v>
                </c:pt>
                <c:pt idx="1441">
                  <c:v>-1747.2950000000001</c:v>
                </c:pt>
                <c:pt idx="1442">
                  <c:v>-1762.923</c:v>
                </c:pt>
                <c:pt idx="1443">
                  <c:v>-1778.441</c:v>
                </c:pt>
                <c:pt idx="1444">
                  <c:v>-1793.7149999999999</c:v>
                </c:pt>
                <c:pt idx="1445">
                  <c:v>-1808.8889999999999</c:v>
                </c:pt>
                <c:pt idx="1446">
                  <c:v>-1823.992</c:v>
                </c:pt>
                <c:pt idx="1447">
                  <c:v>-1839.12</c:v>
                </c:pt>
                <c:pt idx="1448">
                  <c:v>-1854.115</c:v>
                </c:pt>
                <c:pt idx="1449">
                  <c:v>-1869.038</c:v>
                </c:pt>
                <c:pt idx="1450">
                  <c:v>-1883.9849999999999</c:v>
                </c:pt>
                <c:pt idx="1451">
                  <c:v>-1898.9949999999999</c:v>
                </c:pt>
                <c:pt idx="1452">
                  <c:v>-1914.1010000000001</c:v>
                </c:pt>
                <c:pt idx="1453">
                  <c:v>-1929.125</c:v>
                </c:pt>
                <c:pt idx="1454">
                  <c:v>-1944.047</c:v>
                </c:pt>
                <c:pt idx="1455">
                  <c:v>-1959.0609999999999</c:v>
                </c:pt>
                <c:pt idx="1456">
                  <c:v>-1973.9269999999999</c:v>
                </c:pt>
                <c:pt idx="1457">
                  <c:v>-1988.7270000000001</c:v>
                </c:pt>
                <c:pt idx="1458">
                  <c:v>-2003.692</c:v>
                </c:pt>
                <c:pt idx="1459">
                  <c:v>-2018.729</c:v>
                </c:pt>
                <c:pt idx="1460">
                  <c:v>-2033.723</c:v>
                </c:pt>
                <c:pt idx="1461">
                  <c:v>-2048.703</c:v>
                </c:pt>
                <c:pt idx="1462">
                  <c:v>-2063.6080000000002</c:v>
                </c:pt>
                <c:pt idx="1463">
                  <c:v>-2078.4659999999999</c:v>
                </c:pt>
                <c:pt idx="1464">
                  <c:v>-2093.3069999999998</c:v>
                </c:pt>
                <c:pt idx="1465">
                  <c:v>-2108.127</c:v>
                </c:pt>
                <c:pt idx="1466">
                  <c:v>-2122.8069999999998</c:v>
                </c:pt>
                <c:pt idx="1467">
                  <c:v>-2137.5419999999999</c:v>
                </c:pt>
                <c:pt idx="1468">
                  <c:v>-2152.4499999999998</c:v>
                </c:pt>
                <c:pt idx="1469">
                  <c:v>-2167.384</c:v>
                </c:pt>
                <c:pt idx="1470">
                  <c:v>-2182.2420000000002</c:v>
                </c:pt>
                <c:pt idx="1471">
                  <c:v>-2197.1759999999999</c:v>
                </c:pt>
                <c:pt idx="1472">
                  <c:v>-2212.0329999999999</c:v>
                </c:pt>
                <c:pt idx="1473">
                  <c:v>-2226.8339999999998</c:v>
                </c:pt>
                <c:pt idx="1474">
                  <c:v>-2241.5160000000001</c:v>
                </c:pt>
                <c:pt idx="1475">
                  <c:v>-2256.1379999999999</c:v>
                </c:pt>
                <c:pt idx="1476">
                  <c:v>-2270.6039999999998</c:v>
                </c:pt>
                <c:pt idx="1477">
                  <c:v>-2285.0970000000002</c:v>
                </c:pt>
                <c:pt idx="1478">
                  <c:v>-2299.694</c:v>
                </c:pt>
                <c:pt idx="1479">
                  <c:v>-2314.308</c:v>
                </c:pt>
                <c:pt idx="1480">
                  <c:v>-2329.0059999999999</c:v>
                </c:pt>
                <c:pt idx="1481">
                  <c:v>-2343.732</c:v>
                </c:pt>
                <c:pt idx="1482">
                  <c:v>-2358.3119999999999</c:v>
                </c:pt>
                <c:pt idx="1483">
                  <c:v>-2372.9119999999998</c:v>
                </c:pt>
                <c:pt idx="1484">
                  <c:v>-2387.518</c:v>
                </c:pt>
                <c:pt idx="1485">
                  <c:v>-2402.085</c:v>
                </c:pt>
                <c:pt idx="1486">
                  <c:v>-2416.703</c:v>
                </c:pt>
                <c:pt idx="1487">
                  <c:v>-2431.3560000000002</c:v>
                </c:pt>
                <c:pt idx="1488">
                  <c:v>-2446.056</c:v>
                </c:pt>
                <c:pt idx="1489">
                  <c:v>-2460.7060000000001</c:v>
                </c:pt>
                <c:pt idx="1490">
                  <c:v>-2475.473</c:v>
                </c:pt>
                <c:pt idx="1491">
                  <c:v>-2490.3809999999999</c:v>
                </c:pt>
                <c:pt idx="1492">
                  <c:v>-2505.1880000000001</c:v>
                </c:pt>
                <c:pt idx="1493">
                  <c:v>-2519.922</c:v>
                </c:pt>
                <c:pt idx="1494">
                  <c:v>-2534.6280000000002</c:v>
                </c:pt>
                <c:pt idx="1495">
                  <c:v>-2549.2600000000002</c:v>
                </c:pt>
                <c:pt idx="1496">
                  <c:v>-2563.7600000000002</c:v>
                </c:pt>
                <c:pt idx="1497">
                  <c:v>-2578.2469999999998</c:v>
                </c:pt>
                <c:pt idx="1498">
                  <c:v>-2592.7910000000002</c:v>
                </c:pt>
                <c:pt idx="1499">
                  <c:v>-2607.5610000000001</c:v>
                </c:pt>
                <c:pt idx="1500">
                  <c:v>-2622.2280000000001</c:v>
                </c:pt>
                <c:pt idx="1501">
                  <c:v>-2636.721</c:v>
                </c:pt>
                <c:pt idx="1502">
                  <c:v>-2651.1320000000001</c:v>
                </c:pt>
                <c:pt idx="1503">
                  <c:v>-2665.529</c:v>
                </c:pt>
                <c:pt idx="1504">
                  <c:v>-2679.9569999999999</c:v>
                </c:pt>
                <c:pt idx="1505">
                  <c:v>-2694.299</c:v>
                </c:pt>
                <c:pt idx="1506">
                  <c:v>-2708.5590000000002</c:v>
                </c:pt>
                <c:pt idx="1507">
                  <c:v>-2722.7579999999998</c:v>
                </c:pt>
                <c:pt idx="1508">
                  <c:v>-2736.877</c:v>
                </c:pt>
                <c:pt idx="1509">
                  <c:v>-2751.2220000000002</c:v>
                </c:pt>
                <c:pt idx="1510">
                  <c:v>-2765.7130000000002</c:v>
                </c:pt>
                <c:pt idx="1511">
                  <c:v>-2780.018</c:v>
                </c:pt>
                <c:pt idx="1512">
                  <c:v>-2794.2570000000001</c:v>
                </c:pt>
                <c:pt idx="1513">
                  <c:v>-2808.5340000000001</c:v>
                </c:pt>
                <c:pt idx="1514">
                  <c:v>-2822.9389999999999</c:v>
                </c:pt>
                <c:pt idx="1515">
                  <c:v>-2837.44</c:v>
                </c:pt>
                <c:pt idx="1516">
                  <c:v>-2851.855</c:v>
                </c:pt>
                <c:pt idx="1517">
                  <c:v>-2866.1869999999999</c:v>
                </c:pt>
                <c:pt idx="1518">
                  <c:v>-2880.2370000000001</c:v>
                </c:pt>
                <c:pt idx="1519">
                  <c:v>-2894.2339999999999</c:v>
                </c:pt>
                <c:pt idx="1520">
                  <c:v>-2908.165</c:v>
                </c:pt>
                <c:pt idx="1521">
                  <c:v>-2922.143</c:v>
                </c:pt>
                <c:pt idx="1522">
                  <c:v>-2936.0320000000002</c:v>
                </c:pt>
                <c:pt idx="1523">
                  <c:v>-2949.9169999999999</c:v>
                </c:pt>
                <c:pt idx="1524">
                  <c:v>-2963.857</c:v>
                </c:pt>
                <c:pt idx="1525">
                  <c:v>-2977.7660000000001</c:v>
                </c:pt>
                <c:pt idx="1526">
                  <c:v>-2991.6410000000001</c:v>
                </c:pt>
                <c:pt idx="1527">
                  <c:v>-3005.4830000000002</c:v>
                </c:pt>
                <c:pt idx="1528">
                  <c:v>-3019.183</c:v>
                </c:pt>
                <c:pt idx="1529">
                  <c:v>-3032.7849999999999</c:v>
                </c:pt>
                <c:pt idx="1530">
                  <c:v>-3046.5189999999998</c:v>
                </c:pt>
                <c:pt idx="1531">
                  <c:v>-3060.3739999999998</c:v>
                </c:pt>
                <c:pt idx="1532">
                  <c:v>-3074.0639999999999</c:v>
                </c:pt>
                <c:pt idx="1533">
                  <c:v>-3087.6329999999998</c:v>
                </c:pt>
                <c:pt idx="1534">
                  <c:v>-3101.1669999999999</c:v>
                </c:pt>
                <c:pt idx="1535">
                  <c:v>-3114.576</c:v>
                </c:pt>
                <c:pt idx="1536">
                  <c:v>-3127.8139999999999</c:v>
                </c:pt>
                <c:pt idx="1537">
                  <c:v>-3140.8229999999999</c:v>
                </c:pt>
                <c:pt idx="1538">
                  <c:v>-3153.8490000000002</c:v>
                </c:pt>
                <c:pt idx="1539">
                  <c:v>-3166.9409999999998</c:v>
                </c:pt>
                <c:pt idx="1540">
                  <c:v>-3180.08</c:v>
                </c:pt>
                <c:pt idx="1541">
                  <c:v>-3193.319</c:v>
                </c:pt>
                <c:pt idx="1542">
                  <c:v>-3206.47</c:v>
                </c:pt>
                <c:pt idx="1543">
                  <c:v>-3219.585</c:v>
                </c:pt>
                <c:pt idx="1544">
                  <c:v>-3232.6019999999999</c:v>
                </c:pt>
                <c:pt idx="1545">
                  <c:v>-3245.5529999999999</c:v>
                </c:pt>
                <c:pt idx="1546">
                  <c:v>-3258.373</c:v>
                </c:pt>
                <c:pt idx="1547">
                  <c:v>-3271.1990000000001</c:v>
                </c:pt>
                <c:pt idx="1548">
                  <c:v>-3283.9720000000002</c:v>
                </c:pt>
                <c:pt idx="1549">
                  <c:v>-3296.5309999999999</c:v>
                </c:pt>
                <c:pt idx="1550">
                  <c:v>-3313.1480000000001</c:v>
                </c:pt>
                <c:pt idx="1551">
                  <c:v>-3329.5819999999999</c:v>
                </c:pt>
                <c:pt idx="1552">
                  <c:v>-3345.846</c:v>
                </c:pt>
                <c:pt idx="1553">
                  <c:v>-3362.2220000000002</c:v>
                </c:pt>
                <c:pt idx="1554">
                  <c:v>-3378.4659999999999</c:v>
                </c:pt>
                <c:pt idx="1555">
                  <c:v>-3394.3339999999998</c:v>
                </c:pt>
                <c:pt idx="1556">
                  <c:v>-3410.22</c:v>
                </c:pt>
                <c:pt idx="1557">
                  <c:v>-3426.3119999999999</c:v>
                </c:pt>
                <c:pt idx="1558">
                  <c:v>-3442.297</c:v>
                </c:pt>
                <c:pt idx="1559">
                  <c:v>-3458.087</c:v>
                </c:pt>
                <c:pt idx="1560">
                  <c:v>-3473.8470000000002</c:v>
                </c:pt>
                <c:pt idx="1561">
                  <c:v>-3489.587</c:v>
                </c:pt>
                <c:pt idx="1562">
                  <c:v>-3505.1959999999999</c:v>
                </c:pt>
                <c:pt idx="1563">
                  <c:v>-3520.529</c:v>
                </c:pt>
                <c:pt idx="1564">
                  <c:v>-3535.518</c:v>
                </c:pt>
                <c:pt idx="1565">
                  <c:v>-3550.1550000000002</c:v>
                </c:pt>
                <c:pt idx="1566">
                  <c:v>-3564.6439999999998</c:v>
                </c:pt>
                <c:pt idx="1567">
                  <c:v>-3579.1320000000001</c:v>
                </c:pt>
                <c:pt idx="1568">
                  <c:v>-3593.4720000000002</c:v>
                </c:pt>
                <c:pt idx="1569">
                  <c:v>-3607.5039999999999</c:v>
                </c:pt>
                <c:pt idx="1570">
                  <c:v>-3621.4459999999999</c:v>
                </c:pt>
                <c:pt idx="1571">
                  <c:v>-3635.4630000000002</c:v>
                </c:pt>
                <c:pt idx="1572">
                  <c:v>-3649.3519999999999</c:v>
                </c:pt>
                <c:pt idx="1573">
                  <c:v>-3663.26</c:v>
                </c:pt>
                <c:pt idx="1574">
                  <c:v>-3676.8589999999999</c:v>
                </c:pt>
                <c:pt idx="1575">
                  <c:v>-3690.2820000000002</c:v>
                </c:pt>
                <c:pt idx="1576">
                  <c:v>-3703.66</c:v>
                </c:pt>
                <c:pt idx="1577">
                  <c:v>-3716.7330000000002</c:v>
                </c:pt>
                <c:pt idx="1578">
                  <c:v>-3729.6640000000002</c:v>
                </c:pt>
                <c:pt idx="1579">
                  <c:v>-3742.1950000000002</c:v>
                </c:pt>
                <c:pt idx="1580">
                  <c:v>-3757.2820000000002</c:v>
                </c:pt>
                <c:pt idx="1581">
                  <c:v>-3772.2579999999998</c:v>
                </c:pt>
                <c:pt idx="1582">
                  <c:v>-3787.3110000000001</c:v>
                </c:pt>
                <c:pt idx="1583">
                  <c:v>-3801.5630000000001</c:v>
                </c:pt>
                <c:pt idx="1584">
                  <c:v>-3815.2979999999998</c:v>
                </c:pt>
                <c:pt idx="1585">
                  <c:v>-3828.82</c:v>
                </c:pt>
                <c:pt idx="1586">
                  <c:v>-3842.1379999999999</c:v>
                </c:pt>
                <c:pt idx="1587">
                  <c:v>-3854.9960000000001</c:v>
                </c:pt>
                <c:pt idx="1588">
                  <c:v>-3869.6579999999999</c:v>
                </c:pt>
                <c:pt idx="1589">
                  <c:v>-3884.268</c:v>
                </c:pt>
                <c:pt idx="1590">
                  <c:v>-3898.8359999999998</c:v>
                </c:pt>
                <c:pt idx="1591">
                  <c:v>-3912.7080000000001</c:v>
                </c:pt>
                <c:pt idx="1592">
                  <c:v>-3926.21</c:v>
                </c:pt>
                <c:pt idx="1593">
                  <c:v>-3938.8429999999998</c:v>
                </c:pt>
                <c:pt idx="1594">
                  <c:v>-3953.02</c:v>
                </c:pt>
                <c:pt idx="1595">
                  <c:v>-3966.5459999999998</c:v>
                </c:pt>
                <c:pt idx="1596">
                  <c:v>-3979.29</c:v>
                </c:pt>
                <c:pt idx="1597">
                  <c:v>-3992.9079999999999</c:v>
                </c:pt>
                <c:pt idx="1598">
                  <c:v>-4005.453</c:v>
                </c:pt>
                <c:pt idx="1599">
                  <c:v>-4018.625</c:v>
                </c:pt>
                <c:pt idx="1600">
                  <c:v>-4031.3420000000001</c:v>
                </c:pt>
                <c:pt idx="1601">
                  <c:v>-4044.6309999999999</c:v>
                </c:pt>
                <c:pt idx="1602">
                  <c:v>-4058.0729999999999</c:v>
                </c:pt>
                <c:pt idx="1603">
                  <c:v>-4070.6680000000001</c:v>
                </c:pt>
                <c:pt idx="1604">
                  <c:v>-4083.93</c:v>
                </c:pt>
                <c:pt idx="1605">
                  <c:v>-4096.7420000000002</c:v>
                </c:pt>
                <c:pt idx="1606">
                  <c:v>-4109.2510000000002</c:v>
                </c:pt>
                <c:pt idx="1607">
                  <c:v>-4121.826</c:v>
                </c:pt>
                <c:pt idx="1608">
                  <c:v>-4134.5630000000001</c:v>
                </c:pt>
                <c:pt idx="1609">
                  <c:v>-4147.4530000000004</c:v>
                </c:pt>
                <c:pt idx="1610">
                  <c:v>-4160.0230000000001</c:v>
                </c:pt>
                <c:pt idx="1611">
                  <c:v>-4172.6949999999997</c:v>
                </c:pt>
                <c:pt idx="1612">
                  <c:v>-4185.3909999999996</c:v>
                </c:pt>
                <c:pt idx="1613">
                  <c:v>-4197.9979999999996</c:v>
                </c:pt>
                <c:pt idx="1614">
                  <c:v>-4210.0219999999999</c:v>
                </c:pt>
                <c:pt idx="1615">
                  <c:v>-4203.8890000000001</c:v>
                </c:pt>
                <c:pt idx="1616">
                  <c:v>-4208.6679999999997</c:v>
                </c:pt>
                <c:pt idx="1617">
                  <c:v>-4213.098</c:v>
                </c:pt>
                <c:pt idx="1618">
                  <c:v>-4220.0720000000001</c:v>
                </c:pt>
                <c:pt idx="1619">
                  <c:v>-4228.8770000000004</c:v>
                </c:pt>
                <c:pt idx="1620">
                  <c:v>-4240.4809999999998</c:v>
                </c:pt>
                <c:pt idx="1621">
                  <c:v>-4244.7839999999997</c:v>
                </c:pt>
                <c:pt idx="1622">
                  <c:v>-4253.8</c:v>
                </c:pt>
                <c:pt idx="1623">
                  <c:v>-4259.0420000000004</c:v>
                </c:pt>
                <c:pt idx="1624">
                  <c:v>-4261.3720000000003</c:v>
                </c:pt>
                <c:pt idx="1625">
                  <c:v>-4266.7020000000002</c:v>
                </c:pt>
                <c:pt idx="1626">
                  <c:v>-4268.5339999999997</c:v>
                </c:pt>
                <c:pt idx="1627">
                  <c:v>-4267.8540000000003</c:v>
                </c:pt>
                <c:pt idx="1628">
                  <c:v>-4271.1679999999997</c:v>
                </c:pt>
                <c:pt idx="1629">
                  <c:v>-4268.8710000000001</c:v>
                </c:pt>
                <c:pt idx="1630">
                  <c:v>-4268.1480000000001</c:v>
                </c:pt>
                <c:pt idx="1631">
                  <c:v>-4255.3950000000004</c:v>
                </c:pt>
                <c:pt idx="1632">
                  <c:v>-4242.7830000000004</c:v>
                </c:pt>
                <c:pt idx="1633">
                  <c:v>-4233.7299999999996</c:v>
                </c:pt>
                <c:pt idx="1634">
                  <c:v>-4228.8310000000001</c:v>
                </c:pt>
                <c:pt idx="1635">
                  <c:v>-4228.8220000000001</c:v>
                </c:pt>
                <c:pt idx="1636">
                  <c:v>-4227.7910000000002</c:v>
                </c:pt>
                <c:pt idx="1637">
                  <c:v>-4227.3900000000003</c:v>
                </c:pt>
                <c:pt idx="1638">
                  <c:v>-4227.8959999999997</c:v>
                </c:pt>
                <c:pt idx="1639">
                  <c:v>-4228.951</c:v>
                </c:pt>
                <c:pt idx="1640">
                  <c:v>-4230.2629999999999</c:v>
                </c:pt>
                <c:pt idx="1641">
                  <c:v>-4236.5929999999998</c:v>
                </c:pt>
                <c:pt idx="1642">
                  <c:v>-4241.6809999999996</c:v>
                </c:pt>
                <c:pt idx="1643">
                  <c:v>-4243.8860000000004</c:v>
                </c:pt>
                <c:pt idx="1644">
                  <c:v>-4247.6639999999998</c:v>
                </c:pt>
                <c:pt idx="1645">
                  <c:v>-4254.8239999999996</c:v>
                </c:pt>
                <c:pt idx="1646">
                  <c:v>-4256.2629999999999</c:v>
                </c:pt>
                <c:pt idx="1647">
                  <c:v>-4257.1530000000002</c:v>
                </c:pt>
                <c:pt idx="1648">
                  <c:v>-4255.5810000000001</c:v>
                </c:pt>
                <c:pt idx="1649">
                  <c:v>-4252.6139999999996</c:v>
                </c:pt>
                <c:pt idx="1650">
                  <c:v>-4246.9960000000001</c:v>
                </c:pt>
                <c:pt idx="1651">
                  <c:v>-4244.3729999999996</c:v>
                </c:pt>
                <c:pt idx="1652">
                  <c:v>-4246.7939999999999</c:v>
                </c:pt>
                <c:pt idx="1653">
                  <c:v>-4248.8010000000004</c:v>
                </c:pt>
                <c:pt idx="1654">
                  <c:v>-4246.8739999999998</c:v>
                </c:pt>
                <c:pt idx="1655">
                  <c:v>-4245.7479999999996</c:v>
                </c:pt>
                <c:pt idx="1656">
                  <c:v>-4245.826</c:v>
                </c:pt>
                <c:pt idx="1657">
                  <c:v>-4247.6099999999997</c:v>
                </c:pt>
                <c:pt idx="1658">
                  <c:v>-4250.1869999999999</c:v>
                </c:pt>
                <c:pt idx="1659">
                  <c:v>-4245.5739999999996</c:v>
                </c:pt>
                <c:pt idx="1660">
                  <c:v>-4245.8339999999998</c:v>
                </c:pt>
                <c:pt idx="1661">
                  <c:v>-4246.4309999999996</c:v>
                </c:pt>
                <c:pt idx="1662">
                  <c:v>-4248.0730000000003</c:v>
                </c:pt>
                <c:pt idx="1663">
                  <c:v>-4252.3770000000004</c:v>
                </c:pt>
                <c:pt idx="1664">
                  <c:v>-4256.326</c:v>
                </c:pt>
                <c:pt idx="1665">
                  <c:v>-4255.8819999999996</c:v>
                </c:pt>
                <c:pt idx="1666">
                  <c:v>-4255.9579999999996</c:v>
                </c:pt>
                <c:pt idx="1667">
                  <c:v>-4258.4250000000002</c:v>
                </c:pt>
                <c:pt idx="1668">
                  <c:v>-4255.6890000000003</c:v>
                </c:pt>
                <c:pt idx="1669">
                  <c:v>-4252.9889999999996</c:v>
                </c:pt>
                <c:pt idx="1670">
                  <c:v>-4253.1719999999996</c:v>
                </c:pt>
                <c:pt idx="1671">
                  <c:v>-4252.8810000000003</c:v>
                </c:pt>
                <c:pt idx="1672">
                  <c:v>-4252.4279999999999</c:v>
                </c:pt>
                <c:pt idx="1673">
                  <c:v>-4256.6850000000004</c:v>
                </c:pt>
                <c:pt idx="1674">
                  <c:v>-4251.8459999999995</c:v>
                </c:pt>
                <c:pt idx="1675">
                  <c:v>-4252.4970000000003</c:v>
                </c:pt>
                <c:pt idx="1676">
                  <c:v>-4246.9380000000001</c:v>
                </c:pt>
                <c:pt idx="1677">
                  <c:v>-4245.5630000000001</c:v>
                </c:pt>
                <c:pt idx="1678">
                  <c:v>-4245.567</c:v>
                </c:pt>
                <c:pt idx="1679">
                  <c:v>-4240.78</c:v>
                </c:pt>
                <c:pt idx="1680">
                  <c:v>-4232.9260000000004</c:v>
                </c:pt>
                <c:pt idx="1681">
                  <c:v>-4220.4480000000003</c:v>
                </c:pt>
                <c:pt idx="1682">
                  <c:v>-4214.8990000000003</c:v>
                </c:pt>
                <c:pt idx="1683">
                  <c:v>-4208.0739999999996</c:v>
                </c:pt>
                <c:pt idx="1684">
                  <c:v>-4202.5079999999998</c:v>
                </c:pt>
                <c:pt idx="1685">
                  <c:v>-4194.0550000000003</c:v>
                </c:pt>
                <c:pt idx="1686">
                  <c:v>-4188.3109999999997</c:v>
                </c:pt>
                <c:pt idx="1687">
                  <c:v>-4184.8310000000001</c:v>
                </c:pt>
                <c:pt idx="1688">
                  <c:v>-4181.7259999999997</c:v>
                </c:pt>
                <c:pt idx="1689">
                  <c:v>-4180.2030000000004</c:v>
                </c:pt>
                <c:pt idx="1690">
                  <c:v>-4178.6379999999999</c:v>
                </c:pt>
                <c:pt idx="1691">
                  <c:v>-4169.7669999999998</c:v>
                </c:pt>
                <c:pt idx="1692">
                  <c:v>-4166.1940000000004</c:v>
                </c:pt>
                <c:pt idx="1693">
                  <c:v>-4164.6710000000003</c:v>
                </c:pt>
                <c:pt idx="1694">
                  <c:v>-4164.84</c:v>
                </c:pt>
                <c:pt idx="1695">
                  <c:v>-4162.1090000000004</c:v>
                </c:pt>
                <c:pt idx="1696">
                  <c:v>-4155.8050000000003</c:v>
                </c:pt>
                <c:pt idx="1697">
                  <c:v>-4148.598</c:v>
                </c:pt>
                <c:pt idx="1698">
                  <c:v>-4143.1629999999996</c:v>
                </c:pt>
                <c:pt idx="1699">
                  <c:v>-4130.2960000000003</c:v>
                </c:pt>
                <c:pt idx="1700">
                  <c:v>-4117.51</c:v>
                </c:pt>
                <c:pt idx="1701">
                  <c:v>-4105.5810000000001</c:v>
                </c:pt>
                <c:pt idx="1702">
                  <c:v>-4108.643</c:v>
                </c:pt>
                <c:pt idx="1703">
                  <c:v>-4112.6880000000001</c:v>
                </c:pt>
                <c:pt idx="1704">
                  <c:v>-4115.7510000000002</c:v>
                </c:pt>
                <c:pt idx="1705">
                  <c:v>-4114.9719999999998</c:v>
                </c:pt>
                <c:pt idx="1706">
                  <c:v>-4113.6589999999997</c:v>
                </c:pt>
                <c:pt idx="1707">
                  <c:v>-4113.9989999999998</c:v>
                </c:pt>
                <c:pt idx="1708">
                  <c:v>-4122.509</c:v>
                </c:pt>
                <c:pt idx="1709">
                  <c:v>-4125.24</c:v>
                </c:pt>
                <c:pt idx="1710">
                  <c:v>-4123.9430000000002</c:v>
                </c:pt>
                <c:pt idx="1711">
                  <c:v>-4123.8040000000001</c:v>
                </c:pt>
                <c:pt idx="1712">
                  <c:v>-4121.9250000000002</c:v>
                </c:pt>
                <c:pt idx="1713">
                  <c:v>-4124.5990000000002</c:v>
                </c:pt>
                <c:pt idx="1714">
                  <c:v>-4125.6049999999996</c:v>
                </c:pt>
                <c:pt idx="1715">
                  <c:v>-4123.9040000000005</c:v>
                </c:pt>
                <c:pt idx="1716">
                  <c:v>-4113.4759999999997</c:v>
                </c:pt>
                <c:pt idx="1717">
                  <c:v>-4115.6809999999996</c:v>
                </c:pt>
                <c:pt idx="1718">
                  <c:v>-4113.2420000000002</c:v>
                </c:pt>
                <c:pt idx="1719">
                  <c:v>-4118.3990000000003</c:v>
                </c:pt>
                <c:pt idx="1720">
                  <c:v>-4121.7730000000001</c:v>
                </c:pt>
                <c:pt idx="1721">
                  <c:v>-4124.3940000000002</c:v>
                </c:pt>
                <c:pt idx="1722">
                  <c:v>-4125.7690000000002</c:v>
                </c:pt>
                <c:pt idx="1723">
                  <c:v>-4123.7780000000002</c:v>
                </c:pt>
                <c:pt idx="1724">
                  <c:v>-4118.576</c:v>
                </c:pt>
                <c:pt idx="1725">
                  <c:v>-4114.7439999999997</c:v>
                </c:pt>
                <c:pt idx="1726">
                  <c:v>-4112.76</c:v>
                </c:pt>
                <c:pt idx="1727">
                  <c:v>-4108.8779999999997</c:v>
                </c:pt>
                <c:pt idx="1728">
                  <c:v>-4109.2299999999996</c:v>
                </c:pt>
                <c:pt idx="1729">
                  <c:v>-4110.9930000000004</c:v>
                </c:pt>
                <c:pt idx="1730">
                  <c:v>-4112.0450000000001</c:v>
                </c:pt>
                <c:pt idx="1731">
                  <c:v>-4113.3620000000001</c:v>
                </c:pt>
                <c:pt idx="1732">
                  <c:v>-4111.625</c:v>
                </c:pt>
                <c:pt idx="1733">
                  <c:v>-4113.1369999999997</c:v>
                </c:pt>
                <c:pt idx="1734">
                  <c:v>-4110.5110000000004</c:v>
                </c:pt>
                <c:pt idx="1735">
                  <c:v>-4109.7219999999998</c:v>
                </c:pt>
                <c:pt idx="1736">
                  <c:v>-4109.1570000000002</c:v>
                </c:pt>
                <c:pt idx="1737">
                  <c:v>-4112.5140000000001</c:v>
                </c:pt>
                <c:pt idx="1738">
                  <c:v>-4113.9660000000003</c:v>
                </c:pt>
                <c:pt idx="1739">
                  <c:v>-4111.692</c:v>
                </c:pt>
              </c:numCache>
            </c:numRef>
          </c:yVal>
          <c:smooth val="1"/>
          <c:extLst>
            <c:ext xmlns:c16="http://schemas.microsoft.com/office/drawing/2014/chart" uri="{C3380CC4-5D6E-409C-BE32-E72D297353CC}">
              <c16:uniqueId val="{00000000-BE9E-4BF6-9214-7F4C39D5DC54}"/>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BE9E-4BF6-9214-7F4C39D5DC54}"/>
              </c:ext>
            </c:extLst>
          </c:dPt>
          <c:xVal>
            <c:numRef>
              <c:f>('[1]26_16'!$F$7,'[1]26_16'!$H$7)</c:f>
              <c:numCache>
                <c:formatCode>General</c:formatCode>
                <c:ptCount val="2"/>
                <c:pt idx="0">
                  <c:v>-3.0379049999999999</c:v>
                </c:pt>
                <c:pt idx="1">
                  <c:v>-4.2137849999999997</c:v>
                </c:pt>
              </c:numCache>
            </c:numRef>
          </c:xVal>
          <c:yVal>
            <c:numRef>
              <c:f>('[1]26_16'!$G$7,'[1]26_16'!$I$7)</c:f>
              <c:numCache>
                <c:formatCode>General</c:formatCode>
                <c:ptCount val="2"/>
                <c:pt idx="0">
                  <c:v>-7648.125</c:v>
                </c:pt>
                <c:pt idx="1">
                  <c:v>-12120.23</c:v>
                </c:pt>
              </c:numCache>
            </c:numRef>
          </c:yVal>
          <c:smooth val="1"/>
          <c:extLst>
            <c:ext xmlns:c16="http://schemas.microsoft.com/office/drawing/2014/chart" uri="{C3380CC4-5D6E-409C-BE32-E72D297353CC}">
              <c16:uniqueId val="{00000003-BE9E-4BF6-9214-7F4C39D5DC54}"/>
            </c:ext>
          </c:extLst>
        </c:ser>
        <c:dLbls>
          <c:showLegendKey val="0"/>
          <c:showVal val="0"/>
          <c:showCatName val="0"/>
          <c:showSerName val="0"/>
          <c:showPercent val="0"/>
          <c:showBubbleSize val="0"/>
        </c:dLbls>
        <c:axId val="1735687263"/>
        <c:axId val="1735698783"/>
      </c:scatterChart>
      <c:valAx>
        <c:axId val="1735687263"/>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5698783"/>
        <c:crosses val="autoZero"/>
        <c:crossBetween val="midCat"/>
      </c:valAx>
      <c:valAx>
        <c:axId val="1735698783"/>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5687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'[1]26_21'!$C$33:$C$10000</c:f>
              <c:numCache>
                <c:formatCode>General</c:formatCode>
                <c:ptCount val="9968"/>
                <c:pt idx="0">
                  <c:v>-5.8892659999999999E-2</c:v>
                </c:pt>
                <c:pt idx="1">
                  <c:v>-0.17291119999999999</c:v>
                </c:pt>
                <c:pt idx="2">
                  <c:v>-0.28669060000000002</c:v>
                </c:pt>
                <c:pt idx="3">
                  <c:v>-0.39413239999999999</c:v>
                </c:pt>
                <c:pt idx="4">
                  <c:v>-0.49756820000000002</c:v>
                </c:pt>
                <c:pt idx="5">
                  <c:v>-0.52004910000000004</c:v>
                </c:pt>
                <c:pt idx="6">
                  <c:v>-0.53415939999999995</c:v>
                </c:pt>
                <c:pt idx="7">
                  <c:v>-0.55442809999999998</c:v>
                </c:pt>
                <c:pt idx="8">
                  <c:v>-0.65541249999999995</c:v>
                </c:pt>
                <c:pt idx="9">
                  <c:v>-0.70360290000000003</c:v>
                </c:pt>
                <c:pt idx="10">
                  <c:v>-0.71568039999999999</c:v>
                </c:pt>
                <c:pt idx="11">
                  <c:v>-0.72572499999999995</c:v>
                </c:pt>
                <c:pt idx="12">
                  <c:v>-0.73570979999999997</c:v>
                </c:pt>
                <c:pt idx="13">
                  <c:v>-0.74575440000000004</c:v>
                </c:pt>
                <c:pt idx="14">
                  <c:v>-0.7537663</c:v>
                </c:pt>
                <c:pt idx="15">
                  <c:v>-0.76177799999999996</c:v>
                </c:pt>
                <c:pt idx="16">
                  <c:v>-0.76978979999999997</c:v>
                </c:pt>
                <c:pt idx="17">
                  <c:v>-0.77780159999999998</c:v>
                </c:pt>
                <c:pt idx="18">
                  <c:v>-0.7858134</c:v>
                </c:pt>
                <c:pt idx="19">
                  <c:v>-0.79382520000000001</c:v>
                </c:pt>
                <c:pt idx="20">
                  <c:v>-0.79986389999999996</c:v>
                </c:pt>
                <c:pt idx="21">
                  <c:v>-0.80584290000000003</c:v>
                </c:pt>
                <c:pt idx="22">
                  <c:v>-0.81188159999999998</c:v>
                </c:pt>
                <c:pt idx="23">
                  <c:v>-0.81780079999999999</c:v>
                </c:pt>
                <c:pt idx="24">
                  <c:v>-0.82383960000000001</c:v>
                </c:pt>
                <c:pt idx="25">
                  <c:v>-0.82975869999999996</c:v>
                </c:pt>
                <c:pt idx="26">
                  <c:v>-0.83585719999999997</c:v>
                </c:pt>
                <c:pt idx="27">
                  <c:v>-0.84177630000000003</c:v>
                </c:pt>
                <c:pt idx="28">
                  <c:v>-0.84787489999999999</c:v>
                </c:pt>
                <c:pt idx="29">
                  <c:v>-0.8537941</c:v>
                </c:pt>
                <c:pt idx="30">
                  <c:v>-0.85989260000000001</c:v>
                </c:pt>
                <c:pt idx="31">
                  <c:v>-0.86593129999999996</c:v>
                </c:pt>
                <c:pt idx="32">
                  <c:v>-0.87197000000000002</c:v>
                </c:pt>
                <c:pt idx="33">
                  <c:v>-0.87794910000000004</c:v>
                </c:pt>
                <c:pt idx="34">
                  <c:v>-0.88392789999999999</c:v>
                </c:pt>
                <c:pt idx="35">
                  <c:v>-0.8899667</c:v>
                </c:pt>
                <c:pt idx="36">
                  <c:v>-0.89588579999999995</c:v>
                </c:pt>
                <c:pt idx="37">
                  <c:v>-0.90186480000000002</c:v>
                </c:pt>
                <c:pt idx="38">
                  <c:v>-0.90784379999999998</c:v>
                </c:pt>
                <c:pt idx="39">
                  <c:v>-0.91388250000000004</c:v>
                </c:pt>
                <c:pt idx="40">
                  <c:v>-0.91980170000000006</c:v>
                </c:pt>
                <c:pt idx="41">
                  <c:v>-0.92590019999999995</c:v>
                </c:pt>
                <c:pt idx="42">
                  <c:v>-0.93181939999999996</c:v>
                </c:pt>
                <c:pt idx="43">
                  <c:v>-0.93785810000000003</c:v>
                </c:pt>
                <c:pt idx="44">
                  <c:v>-0.94377730000000004</c:v>
                </c:pt>
                <c:pt idx="45">
                  <c:v>-0.94981599999999999</c:v>
                </c:pt>
                <c:pt idx="46">
                  <c:v>-0.95573520000000001</c:v>
                </c:pt>
                <c:pt idx="47">
                  <c:v>-0.96177389999999996</c:v>
                </c:pt>
                <c:pt idx="48">
                  <c:v>-0.96775290000000003</c:v>
                </c:pt>
                <c:pt idx="49">
                  <c:v>-0.97385140000000003</c:v>
                </c:pt>
                <c:pt idx="50">
                  <c:v>-0.97983039999999999</c:v>
                </c:pt>
                <c:pt idx="51">
                  <c:v>-0.9858093</c:v>
                </c:pt>
                <c:pt idx="52">
                  <c:v>-0.99178820000000001</c:v>
                </c:pt>
                <c:pt idx="53">
                  <c:v>-0.99776719999999997</c:v>
                </c:pt>
                <c:pt idx="54">
                  <c:v>-1.003806</c:v>
                </c:pt>
                <c:pt idx="55">
                  <c:v>-1.0097849999999999</c:v>
                </c:pt>
                <c:pt idx="56">
                  <c:v>-1.0158240000000001</c:v>
                </c:pt>
                <c:pt idx="57">
                  <c:v>-1.021803</c:v>
                </c:pt>
                <c:pt idx="58">
                  <c:v>-1.027841</c:v>
                </c:pt>
                <c:pt idx="59">
                  <c:v>-1.03382</c:v>
                </c:pt>
                <c:pt idx="60">
                  <c:v>-1.0398590000000001</c:v>
                </c:pt>
                <c:pt idx="61">
                  <c:v>-1.045838</c:v>
                </c:pt>
                <c:pt idx="62">
                  <c:v>-1.051877</c:v>
                </c:pt>
                <c:pt idx="63">
                  <c:v>-1.057796</c:v>
                </c:pt>
                <c:pt idx="64">
                  <c:v>-1.0638350000000001</c:v>
                </c:pt>
                <c:pt idx="65">
                  <c:v>-1.0698730000000001</c:v>
                </c:pt>
                <c:pt idx="66">
                  <c:v>-1.075852</c:v>
                </c:pt>
                <c:pt idx="67">
                  <c:v>-1.081831</c:v>
                </c:pt>
                <c:pt idx="68">
                  <c:v>-1.0878699999999999</c:v>
                </c:pt>
                <c:pt idx="69">
                  <c:v>-1.093909</c:v>
                </c:pt>
                <c:pt idx="70">
                  <c:v>-1.099888</c:v>
                </c:pt>
                <c:pt idx="71">
                  <c:v>-1.1058669999999999</c:v>
                </c:pt>
                <c:pt idx="72">
                  <c:v>-1.1118459999999999</c:v>
                </c:pt>
                <c:pt idx="73">
                  <c:v>-1.117944</c:v>
                </c:pt>
                <c:pt idx="74">
                  <c:v>-1.123923</c:v>
                </c:pt>
                <c:pt idx="75">
                  <c:v>-1.1299619999999999</c:v>
                </c:pt>
                <c:pt idx="76">
                  <c:v>-1.1359410000000001</c:v>
                </c:pt>
                <c:pt idx="77">
                  <c:v>-1.14192</c:v>
                </c:pt>
                <c:pt idx="78">
                  <c:v>-1.147899</c:v>
                </c:pt>
                <c:pt idx="79">
                  <c:v>-1.153878</c:v>
                </c:pt>
                <c:pt idx="80">
                  <c:v>-1.1598569999999999</c:v>
                </c:pt>
                <c:pt idx="81">
                  <c:v>-1.1658949999999999</c:v>
                </c:pt>
                <c:pt idx="82">
                  <c:v>-1.171934</c:v>
                </c:pt>
                <c:pt idx="83">
                  <c:v>-1.177913</c:v>
                </c:pt>
                <c:pt idx="84">
                  <c:v>-1.1839519999999999</c:v>
                </c:pt>
                <c:pt idx="85">
                  <c:v>-1.1899310000000001</c:v>
                </c:pt>
                <c:pt idx="86">
                  <c:v>-1.1959690000000001</c:v>
                </c:pt>
                <c:pt idx="87">
                  <c:v>-1.201948</c:v>
                </c:pt>
                <c:pt idx="88">
                  <c:v>-1.2079869999999999</c:v>
                </c:pt>
                <c:pt idx="89">
                  <c:v>-1.2139059999999999</c:v>
                </c:pt>
                <c:pt idx="90">
                  <c:v>-1.2199450000000001</c:v>
                </c:pt>
                <c:pt idx="91">
                  <c:v>-1.2258640000000001</c:v>
                </c:pt>
                <c:pt idx="92">
                  <c:v>-1.2319629999999999</c:v>
                </c:pt>
                <c:pt idx="93">
                  <c:v>-1.2379420000000001</c:v>
                </c:pt>
                <c:pt idx="94">
                  <c:v>-1.2439800000000001</c:v>
                </c:pt>
                <c:pt idx="95">
                  <c:v>-1.249959</c:v>
                </c:pt>
                <c:pt idx="96">
                  <c:v>-1.2559979999999999</c:v>
                </c:pt>
                <c:pt idx="97">
                  <c:v>-1.261917</c:v>
                </c:pt>
                <c:pt idx="98">
                  <c:v>-1.2678959999999999</c:v>
                </c:pt>
                <c:pt idx="99">
                  <c:v>-1.2738750000000001</c:v>
                </c:pt>
                <c:pt idx="100">
                  <c:v>-1.279914</c:v>
                </c:pt>
                <c:pt idx="101">
                  <c:v>-1.28386</c:v>
                </c:pt>
                <c:pt idx="102">
                  <c:v>-1.2879259999999999</c:v>
                </c:pt>
                <c:pt idx="103">
                  <c:v>-1.2918719999999999</c:v>
                </c:pt>
                <c:pt idx="104">
                  <c:v>-1.2958179999999999</c:v>
                </c:pt>
                <c:pt idx="105">
                  <c:v>-1.299884</c:v>
                </c:pt>
                <c:pt idx="106">
                  <c:v>-1.30383</c:v>
                </c:pt>
                <c:pt idx="107">
                  <c:v>-1.307776</c:v>
                </c:pt>
                <c:pt idx="108">
                  <c:v>-1.311841</c:v>
                </c:pt>
                <c:pt idx="109">
                  <c:v>-1.315847</c:v>
                </c:pt>
                <c:pt idx="110">
                  <c:v>-1.3197939999999999</c:v>
                </c:pt>
                <c:pt idx="111">
                  <c:v>-1.3237989999999999</c:v>
                </c:pt>
                <c:pt idx="112">
                  <c:v>-1.3278049999999999</c:v>
                </c:pt>
                <c:pt idx="113">
                  <c:v>-1.3317509999999999</c:v>
                </c:pt>
                <c:pt idx="114">
                  <c:v>-1.335817</c:v>
                </c:pt>
                <c:pt idx="115">
                  <c:v>-1.339823</c:v>
                </c:pt>
                <c:pt idx="116">
                  <c:v>-1.3438289999999999</c:v>
                </c:pt>
                <c:pt idx="117">
                  <c:v>-1.3477749999999999</c:v>
                </c:pt>
                <c:pt idx="118">
                  <c:v>-1.3517809999999999</c:v>
                </c:pt>
                <c:pt idx="119">
                  <c:v>-1.3557870000000001</c:v>
                </c:pt>
                <c:pt idx="120">
                  <c:v>-1.359793</c:v>
                </c:pt>
                <c:pt idx="121">
                  <c:v>-1.363799</c:v>
                </c:pt>
                <c:pt idx="122">
                  <c:v>-1.3678049999999999</c:v>
                </c:pt>
                <c:pt idx="123">
                  <c:v>-1.3717509999999999</c:v>
                </c:pt>
                <c:pt idx="124">
                  <c:v>-1.3758159999999999</c:v>
                </c:pt>
                <c:pt idx="125">
                  <c:v>-1.3798220000000001</c:v>
                </c:pt>
                <c:pt idx="126">
                  <c:v>-1.3837680000000001</c:v>
                </c:pt>
                <c:pt idx="127">
                  <c:v>-1.3877740000000001</c:v>
                </c:pt>
                <c:pt idx="128">
                  <c:v>-1.39184</c:v>
                </c:pt>
                <c:pt idx="129">
                  <c:v>-1.395786</c:v>
                </c:pt>
                <c:pt idx="130">
                  <c:v>-1.3998520000000001</c:v>
                </c:pt>
                <c:pt idx="131">
                  <c:v>-1.4038569999999999</c:v>
                </c:pt>
                <c:pt idx="132">
                  <c:v>-1.4078040000000001</c:v>
                </c:pt>
                <c:pt idx="133">
                  <c:v>-1.411869</c:v>
                </c:pt>
                <c:pt idx="134">
                  <c:v>-1.415815</c:v>
                </c:pt>
                <c:pt idx="135">
                  <c:v>-1.419821</c:v>
                </c:pt>
                <c:pt idx="136">
                  <c:v>-1.4238869999999999</c:v>
                </c:pt>
                <c:pt idx="137">
                  <c:v>-1.4278329999999999</c:v>
                </c:pt>
                <c:pt idx="138">
                  <c:v>-1.4318390000000001</c:v>
                </c:pt>
                <c:pt idx="139">
                  <c:v>-1.435845</c:v>
                </c:pt>
                <c:pt idx="140">
                  <c:v>-1.439851</c:v>
                </c:pt>
                <c:pt idx="141">
                  <c:v>-1.4438569999999999</c:v>
                </c:pt>
                <c:pt idx="142">
                  <c:v>-1.4478629999999999</c:v>
                </c:pt>
                <c:pt idx="143">
                  <c:v>-1.4518089999999999</c:v>
                </c:pt>
                <c:pt idx="144">
                  <c:v>-1.4558150000000001</c:v>
                </c:pt>
                <c:pt idx="145">
                  <c:v>-1.4598199999999999</c:v>
                </c:pt>
                <c:pt idx="146">
                  <c:v>-1.463767</c:v>
                </c:pt>
                <c:pt idx="147">
                  <c:v>-1.467832</c:v>
                </c:pt>
                <c:pt idx="148">
                  <c:v>-1.471778</c:v>
                </c:pt>
                <c:pt idx="149">
                  <c:v>-1.475784</c:v>
                </c:pt>
                <c:pt idx="150">
                  <c:v>-1.4798500000000001</c:v>
                </c:pt>
                <c:pt idx="151">
                  <c:v>-1.4837959999999999</c:v>
                </c:pt>
                <c:pt idx="152">
                  <c:v>-1.4877419999999999</c:v>
                </c:pt>
                <c:pt idx="153">
                  <c:v>-1.491808</c:v>
                </c:pt>
                <c:pt idx="154">
                  <c:v>-1.495754</c:v>
                </c:pt>
                <c:pt idx="155">
                  <c:v>-1.49976</c:v>
                </c:pt>
                <c:pt idx="156">
                  <c:v>-1.503825</c:v>
                </c:pt>
                <c:pt idx="157">
                  <c:v>-1.5077719999999999</c:v>
                </c:pt>
                <c:pt idx="158">
                  <c:v>-1.5117780000000001</c:v>
                </c:pt>
                <c:pt idx="159">
                  <c:v>-1.515784</c:v>
                </c:pt>
                <c:pt idx="160">
                  <c:v>-1.519849</c:v>
                </c:pt>
                <c:pt idx="161">
                  <c:v>-1.523855</c:v>
                </c:pt>
                <c:pt idx="162">
                  <c:v>-1.5278609999999999</c:v>
                </c:pt>
                <c:pt idx="163">
                  <c:v>-1.5318670000000001</c:v>
                </c:pt>
                <c:pt idx="164">
                  <c:v>-1.535873</c:v>
                </c:pt>
                <c:pt idx="165">
                  <c:v>-1.539819</c:v>
                </c:pt>
                <c:pt idx="166">
                  <c:v>-1.543884</c:v>
                </c:pt>
                <c:pt idx="167">
                  <c:v>-1.54789</c:v>
                </c:pt>
                <c:pt idx="168">
                  <c:v>-1.551836</c:v>
                </c:pt>
                <c:pt idx="169">
                  <c:v>-1.5558419999999999</c:v>
                </c:pt>
                <c:pt idx="170">
                  <c:v>-1.5598479999999999</c:v>
                </c:pt>
                <c:pt idx="171">
                  <c:v>-1.5638540000000001</c:v>
                </c:pt>
                <c:pt idx="172">
                  <c:v>-1.56792</c:v>
                </c:pt>
                <c:pt idx="173">
                  <c:v>-1.5719259999999999</c:v>
                </c:pt>
                <c:pt idx="174">
                  <c:v>-1.5759320000000001</c:v>
                </c:pt>
                <c:pt idx="175">
                  <c:v>-1.5799380000000001</c:v>
                </c:pt>
                <c:pt idx="176">
                  <c:v>-1.583944</c:v>
                </c:pt>
                <c:pt idx="177">
                  <c:v>-1.58789</c:v>
                </c:pt>
                <c:pt idx="178">
                  <c:v>-1.591955</c:v>
                </c:pt>
                <c:pt idx="179">
                  <c:v>-1.595961</c:v>
                </c:pt>
                <c:pt idx="180">
                  <c:v>-1.599907</c:v>
                </c:pt>
                <c:pt idx="181">
                  <c:v>-1.6039730000000001</c:v>
                </c:pt>
                <c:pt idx="182">
                  <c:v>-1.6079190000000001</c:v>
                </c:pt>
                <c:pt idx="183">
                  <c:v>-1.6119250000000001</c:v>
                </c:pt>
                <c:pt idx="184">
                  <c:v>-1.615931</c:v>
                </c:pt>
                <c:pt idx="185">
                  <c:v>-1.619937</c:v>
                </c:pt>
                <c:pt idx="186">
                  <c:v>-1.6239429999999999</c:v>
                </c:pt>
                <c:pt idx="187">
                  <c:v>-1.6280079999999999</c:v>
                </c:pt>
                <c:pt idx="188">
                  <c:v>-1.6319539999999999</c:v>
                </c:pt>
                <c:pt idx="189">
                  <c:v>-1.6359600000000001</c:v>
                </c:pt>
                <c:pt idx="190">
                  <c:v>-1.640026</c:v>
                </c:pt>
                <c:pt idx="191">
                  <c:v>-1.643972</c:v>
                </c:pt>
                <c:pt idx="192">
                  <c:v>-1.6479779999999999</c:v>
                </c:pt>
                <c:pt idx="193">
                  <c:v>-1.6519839999999999</c:v>
                </c:pt>
                <c:pt idx="194">
                  <c:v>-1.6559299999999999</c:v>
                </c:pt>
                <c:pt idx="195">
                  <c:v>-1.6599360000000001</c:v>
                </c:pt>
                <c:pt idx="196">
                  <c:v>-1.664002</c:v>
                </c:pt>
                <c:pt idx="197">
                  <c:v>-1.667948</c:v>
                </c:pt>
                <c:pt idx="198">
                  <c:v>-1.6719539999999999</c:v>
                </c:pt>
                <c:pt idx="199">
                  <c:v>-1.6759599999999999</c:v>
                </c:pt>
                <c:pt idx="200">
                  <c:v>-1.6799059999999999</c:v>
                </c:pt>
                <c:pt idx="201">
                  <c:v>-1.6839710000000001</c:v>
                </c:pt>
                <c:pt idx="202">
                  <c:v>-1.6879169999999999</c:v>
                </c:pt>
                <c:pt idx="203">
                  <c:v>-1.6919230000000001</c:v>
                </c:pt>
                <c:pt idx="204">
                  <c:v>-1.695929</c:v>
                </c:pt>
                <c:pt idx="205">
                  <c:v>-1.699935</c:v>
                </c:pt>
                <c:pt idx="206">
                  <c:v>-1.7039409999999999</c:v>
                </c:pt>
                <c:pt idx="207">
                  <c:v>-1.7079470000000001</c:v>
                </c:pt>
                <c:pt idx="208">
                  <c:v>-1.7119530000000001</c:v>
                </c:pt>
                <c:pt idx="209">
                  <c:v>-1.7158990000000001</c:v>
                </c:pt>
                <c:pt idx="210">
                  <c:v>-1.719905</c:v>
                </c:pt>
                <c:pt idx="211">
                  <c:v>-1.723911</c:v>
                </c:pt>
                <c:pt idx="212">
                  <c:v>-1.7279169999999999</c:v>
                </c:pt>
                <c:pt idx="213">
                  <c:v>-1.7319230000000001</c:v>
                </c:pt>
                <c:pt idx="214">
                  <c:v>-1.7359279999999999</c:v>
                </c:pt>
                <c:pt idx="215">
                  <c:v>-1.7399340000000001</c:v>
                </c:pt>
                <c:pt idx="216">
                  <c:v>-1.7438800000000001</c:v>
                </c:pt>
                <c:pt idx="217">
                  <c:v>-1.747946</c:v>
                </c:pt>
                <c:pt idx="218">
                  <c:v>-1.751892</c:v>
                </c:pt>
                <c:pt idx="219">
                  <c:v>-1.755898</c:v>
                </c:pt>
                <c:pt idx="220">
                  <c:v>-1.7599039999999999</c:v>
                </c:pt>
                <c:pt idx="221">
                  <c:v>-1.7639100000000001</c:v>
                </c:pt>
                <c:pt idx="222">
                  <c:v>-1.767916</c:v>
                </c:pt>
                <c:pt idx="223">
                  <c:v>-1.771922</c:v>
                </c:pt>
                <c:pt idx="224">
                  <c:v>-1.775928</c:v>
                </c:pt>
                <c:pt idx="225">
                  <c:v>-1.779933</c:v>
                </c:pt>
                <c:pt idx="226">
                  <c:v>-1.7839989999999999</c:v>
                </c:pt>
                <c:pt idx="227">
                  <c:v>-1.7879449999999999</c:v>
                </c:pt>
                <c:pt idx="228">
                  <c:v>-1.7918909999999999</c:v>
                </c:pt>
                <c:pt idx="229">
                  <c:v>-1.795957</c:v>
                </c:pt>
                <c:pt idx="230">
                  <c:v>-1.799903</c:v>
                </c:pt>
                <c:pt idx="231">
                  <c:v>-1.803909</c:v>
                </c:pt>
                <c:pt idx="232">
                  <c:v>-1.8079750000000001</c:v>
                </c:pt>
                <c:pt idx="233">
                  <c:v>-1.8118609999999999</c:v>
                </c:pt>
                <c:pt idx="234">
                  <c:v>-1.8158669999999999</c:v>
                </c:pt>
                <c:pt idx="235">
                  <c:v>-1.8198730000000001</c:v>
                </c:pt>
                <c:pt idx="236">
                  <c:v>-1.8238190000000001</c:v>
                </c:pt>
                <c:pt idx="237">
                  <c:v>-1.827825</c:v>
                </c:pt>
                <c:pt idx="238">
                  <c:v>-1.8318909999999999</c:v>
                </c:pt>
                <c:pt idx="239">
                  <c:v>-1.835896</c:v>
                </c:pt>
                <c:pt idx="240">
                  <c:v>-1.8399019999999999</c:v>
                </c:pt>
                <c:pt idx="241">
                  <c:v>-1.8439080000000001</c:v>
                </c:pt>
                <c:pt idx="242">
                  <c:v>-1.8478540000000001</c:v>
                </c:pt>
                <c:pt idx="243">
                  <c:v>-1.85192</c:v>
                </c:pt>
                <c:pt idx="244">
                  <c:v>-1.855866</c:v>
                </c:pt>
                <c:pt idx="245">
                  <c:v>-1.859872</c:v>
                </c:pt>
                <c:pt idx="246">
                  <c:v>-1.8638779999999999</c:v>
                </c:pt>
                <c:pt idx="247">
                  <c:v>-1.8678239999999999</c:v>
                </c:pt>
                <c:pt idx="248">
                  <c:v>-1.8718300000000001</c:v>
                </c:pt>
                <c:pt idx="249">
                  <c:v>-1.875896</c:v>
                </c:pt>
                <c:pt idx="250">
                  <c:v>-1.879842</c:v>
                </c:pt>
                <c:pt idx="251">
                  <c:v>-1.883848</c:v>
                </c:pt>
                <c:pt idx="252">
                  <c:v>-1.887913</c:v>
                </c:pt>
                <c:pt idx="253">
                  <c:v>-1.891859</c:v>
                </c:pt>
                <c:pt idx="254">
                  <c:v>-1.8958649999999999</c:v>
                </c:pt>
                <c:pt idx="255">
                  <c:v>-1.899931</c:v>
                </c:pt>
                <c:pt idx="256">
                  <c:v>-1.903877</c:v>
                </c:pt>
                <c:pt idx="257">
                  <c:v>-1.907883</c:v>
                </c:pt>
                <c:pt idx="258">
                  <c:v>-1.911829</c:v>
                </c:pt>
                <c:pt idx="259">
                  <c:v>-1.915775</c:v>
                </c:pt>
                <c:pt idx="260">
                  <c:v>-1.9198409999999999</c:v>
                </c:pt>
                <c:pt idx="261">
                  <c:v>-1.9238470000000001</c:v>
                </c:pt>
                <c:pt idx="262">
                  <c:v>-1.9277930000000001</c:v>
                </c:pt>
                <c:pt idx="263">
                  <c:v>-1.931799</c:v>
                </c:pt>
                <c:pt idx="264">
                  <c:v>-1.935805</c:v>
                </c:pt>
                <c:pt idx="265">
                  <c:v>-1.939751</c:v>
                </c:pt>
                <c:pt idx="266">
                  <c:v>-1.943757</c:v>
                </c:pt>
                <c:pt idx="267">
                  <c:v>-1.9478219999999999</c:v>
                </c:pt>
                <c:pt idx="268">
                  <c:v>-1.9517679999999999</c:v>
                </c:pt>
                <c:pt idx="269">
                  <c:v>-1.9557739999999999</c:v>
                </c:pt>
                <c:pt idx="270">
                  <c:v>-1.9597800000000001</c:v>
                </c:pt>
                <c:pt idx="271">
                  <c:v>-1.9637260000000001</c:v>
                </c:pt>
                <c:pt idx="272">
                  <c:v>-1.967792</c:v>
                </c:pt>
                <c:pt idx="273">
                  <c:v>-1.9717979999999999</c:v>
                </c:pt>
                <c:pt idx="274">
                  <c:v>-1.9758039999999999</c:v>
                </c:pt>
                <c:pt idx="275">
                  <c:v>-1.9798100000000001</c:v>
                </c:pt>
                <c:pt idx="276">
                  <c:v>-1.983816</c:v>
                </c:pt>
                <c:pt idx="277">
                  <c:v>-1.987822</c:v>
                </c:pt>
                <c:pt idx="278">
                  <c:v>-1.991827</c:v>
                </c:pt>
                <c:pt idx="279">
                  <c:v>-1.995833</c:v>
                </c:pt>
                <c:pt idx="280">
                  <c:v>-1.9998389999999999</c:v>
                </c:pt>
                <c:pt idx="281">
                  <c:v>-2.0037850000000001</c:v>
                </c:pt>
                <c:pt idx="282">
                  <c:v>-2.0077910000000001</c:v>
                </c:pt>
                <c:pt idx="283">
                  <c:v>-2.0117970000000001</c:v>
                </c:pt>
                <c:pt idx="284">
                  <c:v>-2.0157430000000001</c:v>
                </c:pt>
                <c:pt idx="285">
                  <c:v>-2.019749</c:v>
                </c:pt>
                <c:pt idx="286">
                  <c:v>-2.023755</c:v>
                </c:pt>
                <c:pt idx="287">
                  <c:v>-2.0277609999999999</c:v>
                </c:pt>
                <c:pt idx="288">
                  <c:v>-2.0317669999999999</c:v>
                </c:pt>
                <c:pt idx="289">
                  <c:v>-2.0357729999999998</c:v>
                </c:pt>
                <c:pt idx="290">
                  <c:v>-2.0397789999999998</c:v>
                </c:pt>
                <c:pt idx="291">
                  <c:v>-2.043844</c:v>
                </c:pt>
                <c:pt idx="292">
                  <c:v>-2.0478499999999999</c:v>
                </c:pt>
                <c:pt idx="293">
                  <c:v>-2.051796</c:v>
                </c:pt>
                <c:pt idx="294">
                  <c:v>-2.0558019999999999</c:v>
                </c:pt>
                <c:pt idx="295">
                  <c:v>-2.0598679999999998</c:v>
                </c:pt>
                <c:pt idx="296">
                  <c:v>-2.0638740000000002</c:v>
                </c:pt>
                <c:pt idx="297">
                  <c:v>-2.0678800000000002</c:v>
                </c:pt>
                <c:pt idx="298">
                  <c:v>-2.0718860000000001</c:v>
                </c:pt>
                <c:pt idx="299">
                  <c:v>-2.0758909999999999</c:v>
                </c:pt>
                <c:pt idx="300">
                  <c:v>-2.0798380000000001</c:v>
                </c:pt>
                <c:pt idx="301">
                  <c:v>-2.083844</c:v>
                </c:pt>
                <c:pt idx="302">
                  <c:v>-2.0878489999999998</c:v>
                </c:pt>
                <c:pt idx="303">
                  <c:v>-2.0917949999999998</c:v>
                </c:pt>
                <c:pt idx="304">
                  <c:v>-2.0958009999999998</c:v>
                </c:pt>
                <c:pt idx="305">
                  <c:v>-2.0998070000000002</c:v>
                </c:pt>
                <c:pt idx="306">
                  <c:v>-2.1038130000000002</c:v>
                </c:pt>
                <c:pt idx="307">
                  <c:v>-2.1078190000000001</c:v>
                </c:pt>
                <c:pt idx="308">
                  <c:v>-2.1117650000000001</c:v>
                </c:pt>
                <c:pt idx="309">
                  <c:v>-2.1157710000000001</c:v>
                </c:pt>
                <c:pt idx="310">
                  <c:v>-2.119777</c:v>
                </c:pt>
                <c:pt idx="311">
                  <c:v>-2.123723</c:v>
                </c:pt>
                <c:pt idx="312">
                  <c:v>-2.127729</c:v>
                </c:pt>
                <c:pt idx="313">
                  <c:v>-2.1317349999999999</c:v>
                </c:pt>
                <c:pt idx="314">
                  <c:v>-2.1356809999999999</c:v>
                </c:pt>
                <c:pt idx="315">
                  <c:v>-2.1397469999999998</c:v>
                </c:pt>
                <c:pt idx="316">
                  <c:v>-2.1436929999999998</c:v>
                </c:pt>
                <c:pt idx="317">
                  <c:v>-2.1476989999999998</c:v>
                </c:pt>
                <c:pt idx="318">
                  <c:v>-2.1517050000000002</c:v>
                </c:pt>
                <c:pt idx="319">
                  <c:v>-2.15577</c:v>
                </c:pt>
                <c:pt idx="320">
                  <c:v>-2.1597759999999999</c:v>
                </c:pt>
                <c:pt idx="321">
                  <c:v>-2.1637819999999999</c:v>
                </c:pt>
                <c:pt idx="322">
                  <c:v>-2.1678480000000002</c:v>
                </c:pt>
                <c:pt idx="323">
                  <c:v>-2.1718540000000002</c:v>
                </c:pt>
                <c:pt idx="324">
                  <c:v>-2.1758600000000001</c:v>
                </c:pt>
                <c:pt idx="325">
                  <c:v>-2.1798649999999999</c:v>
                </c:pt>
                <c:pt idx="326">
                  <c:v>-2.1838109999999999</c:v>
                </c:pt>
                <c:pt idx="327">
                  <c:v>-2.187818</c:v>
                </c:pt>
                <c:pt idx="328">
                  <c:v>-2.1918829999999998</c:v>
                </c:pt>
                <c:pt idx="329">
                  <c:v>-2.1958890000000002</c:v>
                </c:pt>
                <c:pt idx="330">
                  <c:v>-2.1998950000000002</c:v>
                </c:pt>
                <c:pt idx="331">
                  <c:v>-2.2039610000000001</c:v>
                </c:pt>
                <c:pt idx="332">
                  <c:v>-2.2079070000000001</c:v>
                </c:pt>
                <c:pt idx="333">
                  <c:v>-2.211913</c:v>
                </c:pt>
                <c:pt idx="334">
                  <c:v>-2.2159779999999998</c:v>
                </c:pt>
                <c:pt idx="335">
                  <c:v>-2.219865</c:v>
                </c:pt>
                <c:pt idx="336">
                  <c:v>-2.2238699999999998</c:v>
                </c:pt>
                <c:pt idx="337">
                  <c:v>-2.2279360000000001</c:v>
                </c:pt>
                <c:pt idx="338">
                  <c:v>-2.2318229999999999</c:v>
                </c:pt>
                <c:pt idx="339">
                  <c:v>-2.2358280000000001</c:v>
                </c:pt>
                <c:pt idx="340">
                  <c:v>-2.2398940000000001</c:v>
                </c:pt>
                <c:pt idx="341">
                  <c:v>-2.2437800000000001</c:v>
                </c:pt>
                <c:pt idx="342">
                  <c:v>-2.2477860000000001</c:v>
                </c:pt>
                <c:pt idx="343">
                  <c:v>-2.251792</c:v>
                </c:pt>
                <c:pt idx="344">
                  <c:v>-2.255738</c:v>
                </c:pt>
                <c:pt idx="345">
                  <c:v>-2.259744</c:v>
                </c:pt>
                <c:pt idx="346">
                  <c:v>-2.2637499999999999</c:v>
                </c:pt>
                <c:pt idx="347">
                  <c:v>-2.2676959999999999</c:v>
                </c:pt>
                <c:pt idx="348">
                  <c:v>-2.2717019999999999</c:v>
                </c:pt>
                <c:pt idx="349">
                  <c:v>-2.2757679999999998</c:v>
                </c:pt>
                <c:pt idx="350">
                  <c:v>-2.2797139999999998</c:v>
                </c:pt>
                <c:pt idx="351">
                  <c:v>-2.2837200000000002</c:v>
                </c:pt>
                <c:pt idx="352">
                  <c:v>-2.287785</c:v>
                </c:pt>
                <c:pt idx="353">
                  <c:v>-2.2917320000000001</c:v>
                </c:pt>
                <c:pt idx="354">
                  <c:v>-2.2957380000000001</c:v>
                </c:pt>
                <c:pt idx="355">
                  <c:v>-2.2997429999999999</c:v>
                </c:pt>
                <c:pt idx="356">
                  <c:v>-2.3037489999999998</c:v>
                </c:pt>
                <c:pt idx="357">
                  <c:v>-2.3077549999999998</c:v>
                </c:pt>
                <c:pt idx="358">
                  <c:v>-2.3117610000000002</c:v>
                </c:pt>
                <c:pt idx="359">
                  <c:v>-2.3157670000000001</c:v>
                </c:pt>
                <c:pt idx="360">
                  <c:v>-2.319833</c:v>
                </c:pt>
                <c:pt idx="361">
                  <c:v>-2.323779</c:v>
                </c:pt>
                <c:pt idx="362">
                  <c:v>-2.327785</c:v>
                </c:pt>
                <c:pt idx="363">
                  <c:v>-2.3317899999999998</c:v>
                </c:pt>
                <c:pt idx="364">
                  <c:v>-2.3357969999999999</c:v>
                </c:pt>
                <c:pt idx="365">
                  <c:v>-2.3398020000000002</c:v>
                </c:pt>
                <c:pt idx="366">
                  <c:v>-2.3438080000000001</c:v>
                </c:pt>
                <c:pt idx="367">
                  <c:v>-2.3477540000000001</c:v>
                </c:pt>
                <c:pt idx="368">
                  <c:v>-2.3517600000000001</c:v>
                </c:pt>
                <c:pt idx="369">
                  <c:v>-2.355766</c:v>
                </c:pt>
                <c:pt idx="370">
                  <c:v>-2.359712</c:v>
                </c:pt>
                <c:pt idx="371">
                  <c:v>-2.3637779999999999</c:v>
                </c:pt>
                <c:pt idx="372">
                  <c:v>-2.3677839999999999</c:v>
                </c:pt>
                <c:pt idx="373">
                  <c:v>-2.3717899999999998</c:v>
                </c:pt>
                <c:pt idx="374">
                  <c:v>-2.3757959999999998</c:v>
                </c:pt>
                <c:pt idx="375">
                  <c:v>-2.379861</c:v>
                </c:pt>
                <c:pt idx="376">
                  <c:v>-2.383807</c:v>
                </c:pt>
                <c:pt idx="377">
                  <c:v>-2.387813</c:v>
                </c:pt>
                <c:pt idx="378">
                  <c:v>-2.3918189999999999</c:v>
                </c:pt>
                <c:pt idx="379">
                  <c:v>-2.3958249999999999</c:v>
                </c:pt>
                <c:pt idx="380">
                  <c:v>-2.3997709999999999</c:v>
                </c:pt>
                <c:pt idx="381">
                  <c:v>-2.4037769999999998</c:v>
                </c:pt>
                <c:pt idx="382">
                  <c:v>-2.4077829999999998</c:v>
                </c:pt>
                <c:pt idx="383">
                  <c:v>-2.4117289999999998</c:v>
                </c:pt>
                <c:pt idx="384">
                  <c:v>-2.4157350000000002</c:v>
                </c:pt>
                <c:pt idx="385">
                  <c:v>-2.4197410000000001</c:v>
                </c:pt>
                <c:pt idx="386">
                  <c:v>-2.4237470000000001</c:v>
                </c:pt>
                <c:pt idx="387">
                  <c:v>-2.427753</c:v>
                </c:pt>
                <c:pt idx="388">
                  <c:v>-2.4318179999999998</c:v>
                </c:pt>
                <c:pt idx="389">
                  <c:v>-2.4358240000000002</c:v>
                </c:pt>
                <c:pt idx="390">
                  <c:v>-2.4398300000000002</c:v>
                </c:pt>
                <c:pt idx="391">
                  <c:v>-2.4438360000000001</c:v>
                </c:pt>
                <c:pt idx="392">
                  <c:v>-2.4477820000000001</c:v>
                </c:pt>
                <c:pt idx="393">
                  <c:v>-2.4517880000000001</c:v>
                </c:pt>
                <c:pt idx="394">
                  <c:v>-2.455794</c:v>
                </c:pt>
                <c:pt idx="395">
                  <c:v>-2.4598</c:v>
                </c:pt>
                <c:pt idx="396">
                  <c:v>-2.4638059999999999</c:v>
                </c:pt>
                <c:pt idx="397">
                  <c:v>-2.4678119999999999</c:v>
                </c:pt>
                <c:pt idx="398">
                  <c:v>-2.4718179999999998</c:v>
                </c:pt>
                <c:pt idx="399">
                  <c:v>-2.4758830000000001</c:v>
                </c:pt>
                <c:pt idx="400">
                  <c:v>-2.4798290000000001</c:v>
                </c:pt>
                <c:pt idx="401">
                  <c:v>-2.483835</c:v>
                </c:pt>
                <c:pt idx="402">
                  <c:v>-2.487841</c:v>
                </c:pt>
                <c:pt idx="403">
                  <c:v>-2.4918469999999999</c:v>
                </c:pt>
                <c:pt idx="404">
                  <c:v>-2.4958529999999999</c:v>
                </c:pt>
                <c:pt idx="405">
                  <c:v>-2.4998589999999998</c:v>
                </c:pt>
                <c:pt idx="406">
                  <c:v>-2.5038049999999998</c:v>
                </c:pt>
                <c:pt idx="407">
                  <c:v>-2.5078710000000002</c:v>
                </c:pt>
                <c:pt idx="408">
                  <c:v>-2.5118770000000001</c:v>
                </c:pt>
                <c:pt idx="409">
                  <c:v>-2.5158230000000001</c:v>
                </c:pt>
                <c:pt idx="410">
                  <c:v>-2.5198879999999999</c:v>
                </c:pt>
                <c:pt idx="411">
                  <c:v>-2.5238350000000001</c:v>
                </c:pt>
                <c:pt idx="412">
                  <c:v>-2.527841</c:v>
                </c:pt>
                <c:pt idx="413">
                  <c:v>-2.5319060000000002</c:v>
                </c:pt>
                <c:pt idx="414">
                  <c:v>-2.5358520000000002</c:v>
                </c:pt>
                <c:pt idx="415">
                  <c:v>-2.5398580000000002</c:v>
                </c:pt>
                <c:pt idx="416">
                  <c:v>-2.5439240000000001</c:v>
                </c:pt>
                <c:pt idx="417">
                  <c:v>-2.5478700000000001</c:v>
                </c:pt>
                <c:pt idx="418">
                  <c:v>-2.5518160000000001</c:v>
                </c:pt>
                <c:pt idx="419">
                  <c:v>-2.555822</c:v>
                </c:pt>
                <c:pt idx="420">
                  <c:v>-2.559828</c:v>
                </c:pt>
                <c:pt idx="421">
                  <c:v>-2.563774</c:v>
                </c:pt>
                <c:pt idx="422">
                  <c:v>-2.5678399999999999</c:v>
                </c:pt>
                <c:pt idx="423">
                  <c:v>-2.5717859999999999</c:v>
                </c:pt>
                <c:pt idx="424">
                  <c:v>-2.5757319999999999</c:v>
                </c:pt>
                <c:pt idx="425">
                  <c:v>-2.5797979999999998</c:v>
                </c:pt>
                <c:pt idx="426">
                  <c:v>-2.5838030000000001</c:v>
                </c:pt>
                <c:pt idx="427">
                  <c:v>-2.587809</c:v>
                </c:pt>
                <c:pt idx="428">
                  <c:v>-2.591815</c:v>
                </c:pt>
                <c:pt idx="429">
                  <c:v>-2.5958209999999999</c:v>
                </c:pt>
                <c:pt idx="430">
                  <c:v>-2.5998269999999999</c:v>
                </c:pt>
                <c:pt idx="431">
                  <c:v>-2.6038329999999998</c:v>
                </c:pt>
                <c:pt idx="432">
                  <c:v>-2.6078389999999998</c:v>
                </c:pt>
                <c:pt idx="433">
                  <c:v>-2.6117849999999998</c:v>
                </c:pt>
                <c:pt idx="434">
                  <c:v>-2.6157910000000002</c:v>
                </c:pt>
                <c:pt idx="435">
                  <c:v>-2.619856</c:v>
                </c:pt>
                <c:pt idx="436">
                  <c:v>-2.6238030000000001</c:v>
                </c:pt>
                <c:pt idx="437">
                  <c:v>-2.6278079999999999</c:v>
                </c:pt>
                <c:pt idx="438">
                  <c:v>-2.6318739999999998</c:v>
                </c:pt>
                <c:pt idx="439">
                  <c:v>-2.6358199999999998</c:v>
                </c:pt>
                <c:pt idx="440">
                  <c:v>-2.6398259999999998</c:v>
                </c:pt>
                <c:pt idx="441">
                  <c:v>-2.6438920000000001</c:v>
                </c:pt>
                <c:pt idx="442">
                  <c:v>-2.6478380000000001</c:v>
                </c:pt>
                <c:pt idx="443">
                  <c:v>-2.6517840000000001</c:v>
                </c:pt>
                <c:pt idx="444">
                  <c:v>-2.65585</c:v>
                </c:pt>
                <c:pt idx="445">
                  <c:v>-2.659796</c:v>
                </c:pt>
                <c:pt idx="446">
                  <c:v>-2.663802</c:v>
                </c:pt>
                <c:pt idx="447">
                  <c:v>-2.6678670000000002</c:v>
                </c:pt>
                <c:pt idx="448">
                  <c:v>-2.6718139999999999</c:v>
                </c:pt>
                <c:pt idx="449">
                  <c:v>-2.6758199999999999</c:v>
                </c:pt>
                <c:pt idx="450">
                  <c:v>-2.6798250000000001</c:v>
                </c:pt>
                <c:pt idx="451">
                  <c:v>-2.6837710000000001</c:v>
                </c:pt>
                <c:pt idx="452">
                  <c:v>-2.6877770000000001</c:v>
                </c:pt>
                <c:pt idx="453">
                  <c:v>-2.691843</c:v>
                </c:pt>
                <c:pt idx="454">
                  <c:v>-2.695789</c:v>
                </c:pt>
                <c:pt idx="455">
                  <c:v>-2.6997949999999999</c:v>
                </c:pt>
                <c:pt idx="456">
                  <c:v>-2.7038609999999998</c:v>
                </c:pt>
                <c:pt idx="457">
                  <c:v>-2.7078069999999999</c:v>
                </c:pt>
                <c:pt idx="458">
                  <c:v>-2.7118129999999998</c:v>
                </c:pt>
                <c:pt idx="459">
                  <c:v>-2.7158190000000002</c:v>
                </c:pt>
                <c:pt idx="460">
                  <c:v>-2.7198250000000002</c:v>
                </c:pt>
                <c:pt idx="461">
                  <c:v>-2.72383</c:v>
                </c:pt>
                <c:pt idx="462">
                  <c:v>-2.7278359999999999</c:v>
                </c:pt>
                <c:pt idx="463">
                  <c:v>-2.7317819999999999</c:v>
                </c:pt>
                <c:pt idx="464">
                  <c:v>-2.7358479999999998</c:v>
                </c:pt>
                <c:pt idx="465">
                  <c:v>-2.7397939999999998</c:v>
                </c:pt>
                <c:pt idx="466">
                  <c:v>-2.7437999999999998</c:v>
                </c:pt>
                <c:pt idx="467">
                  <c:v>-2.7478660000000001</c:v>
                </c:pt>
                <c:pt idx="468">
                  <c:v>-2.7518120000000001</c:v>
                </c:pt>
                <c:pt idx="469">
                  <c:v>-2.7558180000000001</c:v>
                </c:pt>
                <c:pt idx="470">
                  <c:v>-2.7598240000000001</c:v>
                </c:pt>
                <c:pt idx="471">
                  <c:v>-2.76383</c:v>
                </c:pt>
                <c:pt idx="472">
                  <c:v>-2.7678349999999998</c:v>
                </c:pt>
                <c:pt idx="473">
                  <c:v>-2.7718410000000002</c:v>
                </c:pt>
                <c:pt idx="474">
                  <c:v>-2.7757869999999998</c:v>
                </c:pt>
                <c:pt idx="475">
                  <c:v>-2.7797930000000002</c:v>
                </c:pt>
                <c:pt idx="476">
                  <c:v>-2.7837990000000001</c:v>
                </c:pt>
                <c:pt idx="477">
                  <c:v>-2.7878050000000001</c:v>
                </c:pt>
                <c:pt idx="478">
                  <c:v>-2.791811</c:v>
                </c:pt>
                <c:pt idx="479">
                  <c:v>-2.795817</c:v>
                </c:pt>
                <c:pt idx="480">
                  <c:v>-2.799823</c:v>
                </c:pt>
                <c:pt idx="481">
                  <c:v>-2.8038289999999999</c:v>
                </c:pt>
                <c:pt idx="482">
                  <c:v>-2.8078349999999999</c:v>
                </c:pt>
                <c:pt idx="483">
                  <c:v>-2.8119000000000001</c:v>
                </c:pt>
                <c:pt idx="484">
                  <c:v>-2.8158460000000001</c:v>
                </c:pt>
                <c:pt idx="485">
                  <c:v>-2.8197930000000002</c:v>
                </c:pt>
                <c:pt idx="486">
                  <c:v>-2.823858</c:v>
                </c:pt>
                <c:pt idx="487">
                  <c:v>-2.827804</c:v>
                </c:pt>
                <c:pt idx="488">
                  <c:v>-2.83175</c:v>
                </c:pt>
                <c:pt idx="489">
                  <c:v>-2.8358159999999999</c:v>
                </c:pt>
                <c:pt idx="490">
                  <c:v>-2.8398219999999998</c:v>
                </c:pt>
                <c:pt idx="491">
                  <c:v>-2.8437679999999999</c:v>
                </c:pt>
                <c:pt idx="492">
                  <c:v>-2.8478340000000002</c:v>
                </c:pt>
                <c:pt idx="493">
                  <c:v>-2.8518400000000002</c:v>
                </c:pt>
                <c:pt idx="494">
                  <c:v>-2.8557860000000002</c:v>
                </c:pt>
                <c:pt idx="495">
                  <c:v>-2.8598509999999999</c:v>
                </c:pt>
                <c:pt idx="496">
                  <c:v>-2.8637980000000001</c:v>
                </c:pt>
                <c:pt idx="497">
                  <c:v>-2.8677440000000001</c:v>
                </c:pt>
                <c:pt idx="498">
                  <c:v>-2.8718089999999998</c:v>
                </c:pt>
                <c:pt idx="499">
                  <c:v>-2.8758149999999998</c:v>
                </c:pt>
                <c:pt idx="500">
                  <c:v>-2.8797009999999998</c:v>
                </c:pt>
                <c:pt idx="501">
                  <c:v>-2.8837670000000002</c:v>
                </c:pt>
                <c:pt idx="502">
                  <c:v>-2.8877730000000001</c:v>
                </c:pt>
                <c:pt idx="503">
                  <c:v>-2.8917190000000002</c:v>
                </c:pt>
                <c:pt idx="504">
                  <c:v>-2.8957850000000001</c:v>
                </c:pt>
                <c:pt idx="505">
                  <c:v>-2.899791</c:v>
                </c:pt>
                <c:pt idx="506">
                  <c:v>-2.903797</c:v>
                </c:pt>
                <c:pt idx="507">
                  <c:v>-2.9078620000000002</c:v>
                </c:pt>
                <c:pt idx="508">
                  <c:v>-2.9118089999999999</c:v>
                </c:pt>
                <c:pt idx="509">
                  <c:v>-2.9157549999999999</c:v>
                </c:pt>
                <c:pt idx="510">
                  <c:v>-2.9198200000000001</c:v>
                </c:pt>
                <c:pt idx="511">
                  <c:v>-2.9237660000000001</c:v>
                </c:pt>
                <c:pt idx="512">
                  <c:v>-2.927772</c:v>
                </c:pt>
                <c:pt idx="513">
                  <c:v>-2.931778</c:v>
                </c:pt>
                <c:pt idx="514">
                  <c:v>-2.9357839999999999</c:v>
                </c:pt>
                <c:pt idx="515">
                  <c:v>-2.9397899999999999</c:v>
                </c:pt>
                <c:pt idx="516">
                  <c:v>-2.9437359999999999</c:v>
                </c:pt>
                <c:pt idx="517">
                  <c:v>-2.9477419999999999</c:v>
                </c:pt>
                <c:pt idx="518">
                  <c:v>-2.9518080000000002</c:v>
                </c:pt>
                <c:pt idx="519">
                  <c:v>-2.9557540000000002</c:v>
                </c:pt>
                <c:pt idx="520">
                  <c:v>-2.9597600000000002</c:v>
                </c:pt>
                <c:pt idx="521">
                  <c:v>-2.9638249999999999</c:v>
                </c:pt>
                <c:pt idx="522">
                  <c:v>-2.9678309999999999</c:v>
                </c:pt>
                <c:pt idx="523">
                  <c:v>-2.9718369999999998</c:v>
                </c:pt>
                <c:pt idx="524">
                  <c:v>-2.9758429999999998</c:v>
                </c:pt>
                <c:pt idx="525">
                  <c:v>-2.9798490000000002</c:v>
                </c:pt>
                <c:pt idx="526">
                  <c:v>-2.9837950000000002</c:v>
                </c:pt>
                <c:pt idx="527">
                  <c:v>-2.9878610000000001</c:v>
                </c:pt>
                <c:pt idx="528">
                  <c:v>-2.9918070000000001</c:v>
                </c:pt>
                <c:pt idx="529">
                  <c:v>-2.9958130000000001</c:v>
                </c:pt>
                <c:pt idx="530">
                  <c:v>-2.9998779999999998</c:v>
                </c:pt>
                <c:pt idx="531">
                  <c:v>-3.003765</c:v>
                </c:pt>
                <c:pt idx="532">
                  <c:v>-3.007771</c:v>
                </c:pt>
                <c:pt idx="533">
                  <c:v>-3.0118360000000002</c:v>
                </c:pt>
                <c:pt idx="534">
                  <c:v>-3.0157820000000002</c:v>
                </c:pt>
                <c:pt idx="535">
                  <c:v>-3.0197880000000001</c:v>
                </c:pt>
                <c:pt idx="536">
                  <c:v>-3.0237940000000001</c:v>
                </c:pt>
                <c:pt idx="537">
                  <c:v>-3.0278</c:v>
                </c:pt>
                <c:pt idx="538">
                  <c:v>-3.031806</c:v>
                </c:pt>
                <c:pt idx="539">
                  <c:v>-3.0358719999999999</c:v>
                </c:pt>
                <c:pt idx="540">
                  <c:v>-3.0398179999999999</c:v>
                </c:pt>
                <c:pt idx="541">
                  <c:v>-3.0438239999999999</c:v>
                </c:pt>
                <c:pt idx="542">
                  <c:v>-3.0478299999999998</c:v>
                </c:pt>
                <c:pt idx="543">
                  <c:v>-3.0518360000000002</c:v>
                </c:pt>
                <c:pt idx="544">
                  <c:v>-3.055841</c:v>
                </c:pt>
                <c:pt idx="545">
                  <c:v>-3.059787</c:v>
                </c:pt>
                <c:pt idx="546">
                  <c:v>-3.0638529999999999</c:v>
                </c:pt>
                <c:pt idx="547">
                  <c:v>-3.0678589999999999</c:v>
                </c:pt>
                <c:pt idx="548">
                  <c:v>-3.0718649999999998</c:v>
                </c:pt>
                <c:pt idx="549">
                  <c:v>-3.0758709999999998</c:v>
                </c:pt>
                <c:pt idx="550">
                  <c:v>-3.0798770000000002</c:v>
                </c:pt>
                <c:pt idx="551">
                  <c:v>-3.0838830000000002</c:v>
                </c:pt>
                <c:pt idx="552">
                  <c:v>-3.0878890000000001</c:v>
                </c:pt>
                <c:pt idx="553">
                  <c:v>-3.0918350000000001</c:v>
                </c:pt>
                <c:pt idx="554">
                  <c:v>-3.0958999999999999</c:v>
                </c:pt>
                <c:pt idx="555">
                  <c:v>-3.0999059999999998</c:v>
                </c:pt>
                <c:pt idx="556">
                  <c:v>-3.103853</c:v>
                </c:pt>
                <c:pt idx="557">
                  <c:v>-3.1079180000000002</c:v>
                </c:pt>
                <c:pt idx="558">
                  <c:v>-3.1118640000000002</c:v>
                </c:pt>
                <c:pt idx="559">
                  <c:v>-3.1158700000000001</c:v>
                </c:pt>
                <c:pt idx="560">
                  <c:v>-3.1198760000000001</c:v>
                </c:pt>
                <c:pt idx="561">
                  <c:v>-3.123882</c:v>
                </c:pt>
                <c:pt idx="562">
                  <c:v>-3.127888</c:v>
                </c:pt>
                <c:pt idx="563">
                  <c:v>-3.1319530000000002</c:v>
                </c:pt>
                <c:pt idx="564">
                  <c:v>-3.1358999999999999</c:v>
                </c:pt>
                <c:pt idx="565">
                  <c:v>-3.1399050000000002</c:v>
                </c:pt>
                <c:pt idx="566">
                  <c:v>-3.1439110000000001</c:v>
                </c:pt>
                <c:pt idx="567">
                  <c:v>-3.1478570000000001</c:v>
                </c:pt>
                <c:pt idx="568">
                  <c:v>-3.1518630000000001</c:v>
                </c:pt>
                <c:pt idx="569">
                  <c:v>-3.155929</c:v>
                </c:pt>
                <c:pt idx="570">
                  <c:v>-3.159875</c:v>
                </c:pt>
                <c:pt idx="571">
                  <c:v>-3.1638809999999999</c:v>
                </c:pt>
                <c:pt idx="572">
                  <c:v>-3.1678869999999999</c:v>
                </c:pt>
                <c:pt idx="573">
                  <c:v>-3.1718329999999999</c:v>
                </c:pt>
                <c:pt idx="574">
                  <c:v>-3.1758989999999998</c:v>
                </c:pt>
                <c:pt idx="575">
                  <c:v>-3.1799050000000002</c:v>
                </c:pt>
                <c:pt idx="576">
                  <c:v>-3.1838510000000002</c:v>
                </c:pt>
                <c:pt idx="577">
                  <c:v>-3.187916</c:v>
                </c:pt>
                <c:pt idx="578">
                  <c:v>-3.191862</c:v>
                </c:pt>
                <c:pt idx="579">
                  <c:v>-3.1958090000000001</c:v>
                </c:pt>
                <c:pt idx="580">
                  <c:v>-3.1998150000000001</c:v>
                </c:pt>
                <c:pt idx="581">
                  <c:v>-3.2038199999999999</c:v>
                </c:pt>
                <c:pt idx="582">
                  <c:v>-3.2077659999999999</c:v>
                </c:pt>
                <c:pt idx="583">
                  <c:v>-3.2117719999999998</c:v>
                </c:pt>
                <c:pt idx="584">
                  <c:v>-3.2157779999999998</c:v>
                </c:pt>
                <c:pt idx="585">
                  <c:v>-3.2197239999999998</c:v>
                </c:pt>
                <c:pt idx="586">
                  <c:v>-3.2237900000000002</c:v>
                </c:pt>
                <c:pt idx="587">
                  <c:v>-3.2277960000000001</c:v>
                </c:pt>
                <c:pt idx="588">
                  <c:v>-3.2317420000000001</c:v>
                </c:pt>
                <c:pt idx="589">
                  <c:v>-3.235808</c:v>
                </c:pt>
                <c:pt idx="590">
                  <c:v>-3.239814</c:v>
                </c:pt>
                <c:pt idx="591">
                  <c:v>-3.2438199999999999</c:v>
                </c:pt>
                <c:pt idx="592">
                  <c:v>-3.2477659999999999</c:v>
                </c:pt>
                <c:pt idx="593">
                  <c:v>-3.2518319999999998</c:v>
                </c:pt>
                <c:pt idx="594">
                  <c:v>-3.2558370000000001</c:v>
                </c:pt>
                <c:pt idx="595">
                  <c:v>-3.259843</c:v>
                </c:pt>
                <c:pt idx="596">
                  <c:v>-3.263849</c:v>
                </c:pt>
                <c:pt idx="597">
                  <c:v>-3.267855</c:v>
                </c:pt>
                <c:pt idx="598">
                  <c:v>-3.2718609999999999</c:v>
                </c:pt>
                <c:pt idx="599">
                  <c:v>-3.2758069999999999</c:v>
                </c:pt>
                <c:pt idx="600">
                  <c:v>-3.2798729999999998</c:v>
                </c:pt>
                <c:pt idx="601">
                  <c:v>-3.2838189999999998</c:v>
                </c:pt>
                <c:pt idx="602">
                  <c:v>-3.2877649999999998</c:v>
                </c:pt>
                <c:pt idx="603">
                  <c:v>-3.2917709999999998</c:v>
                </c:pt>
                <c:pt idx="604">
                  <c:v>-3.2958370000000001</c:v>
                </c:pt>
                <c:pt idx="605">
                  <c:v>-3.299782</c:v>
                </c:pt>
                <c:pt idx="606">
                  <c:v>-3.3038479999999999</c:v>
                </c:pt>
                <c:pt idx="607">
                  <c:v>-3.3077939999999999</c:v>
                </c:pt>
                <c:pt idx="608">
                  <c:v>-3.3116810000000001</c:v>
                </c:pt>
                <c:pt idx="609">
                  <c:v>-3.3157459999999999</c:v>
                </c:pt>
                <c:pt idx="610">
                  <c:v>-3.319693</c:v>
                </c:pt>
                <c:pt idx="611">
                  <c:v>-3.323639</c:v>
                </c:pt>
                <c:pt idx="612">
                  <c:v>-3.3277040000000002</c:v>
                </c:pt>
                <c:pt idx="613">
                  <c:v>-3.3316509999999999</c:v>
                </c:pt>
                <c:pt idx="614">
                  <c:v>-3.3355959999999998</c:v>
                </c:pt>
                <c:pt idx="615">
                  <c:v>-3.3396620000000001</c:v>
                </c:pt>
                <c:pt idx="616">
                  <c:v>-3.3436080000000001</c:v>
                </c:pt>
                <c:pt idx="617">
                  <c:v>-3.3476140000000001</c:v>
                </c:pt>
                <c:pt idx="618">
                  <c:v>-3.35168</c:v>
                </c:pt>
                <c:pt idx="619">
                  <c:v>-3.3556859999999999</c:v>
                </c:pt>
                <c:pt idx="620">
                  <c:v>-3.3596919999999999</c:v>
                </c:pt>
                <c:pt idx="621">
                  <c:v>-3.3637570000000001</c:v>
                </c:pt>
                <c:pt idx="622">
                  <c:v>-3.3677630000000001</c:v>
                </c:pt>
                <c:pt idx="623">
                  <c:v>-3.371769</c:v>
                </c:pt>
                <c:pt idx="624">
                  <c:v>-3.375775</c:v>
                </c:pt>
                <c:pt idx="625">
                  <c:v>-3.379721</c:v>
                </c:pt>
                <c:pt idx="626">
                  <c:v>-3.3837269999999999</c:v>
                </c:pt>
                <c:pt idx="627">
                  <c:v>-3.3877329999999999</c:v>
                </c:pt>
                <c:pt idx="628">
                  <c:v>-3.3917389999999998</c:v>
                </c:pt>
                <c:pt idx="629">
                  <c:v>-3.395804</c:v>
                </c:pt>
                <c:pt idx="630">
                  <c:v>-3.3998110000000001</c:v>
                </c:pt>
                <c:pt idx="631">
                  <c:v>-3.403816</c:v>
                </c:pt>
                <c:pt idx="632">
                  <c:v>-3.4078219999999999</c:v>
                </c:pt>
                <c:pt idx="633">
                  <c:v>-3.4118279999999999</c:v>
                </c:pt>
                <c:pt idx="634">
                  <c:v>-3.4158339999999998</c:v>
                </c:pt>
                <c:pt idx="635">
                  <c:v>-3.4198400000000002</c:v>
                </c:pt>
                <c:pt idx="636">
                  <c:v>-3.4238460000000002</c:v>
                </c:pt>
                <c:pt idx="637">
                  <c:v>-3.4278520000000001</c:v>
                </c:pt>
                <c:pt idx="638">
                  <c:v>-3.4318580000000001</c:v>
                </c:pt>
                <c:pt idx="639">
                  <c:v>-3.4358629999999999</c:v>
                </c:pt>
                <c:pt idx="640">
                  <c:v>-3.4398689999999998</c:v>
                </c:pt>
                <c:pt idx="641">
                  <c:v>-3.4438749999999998</c:v>
                </c:pt>
                <c:pt idx="642">
                  <c:v>-3.4478810000000002</c:v>
                </c:pt>
                <c:pt idx="643">
                  <c:v>-3.4518270000000002</c:v>
                </c:pt>
                <c:pt idx="644">
                  <c:v>-3.4558330000000002</c:v>
                </c:pt>
                <c:pt idx="645">
                  <c:v>-3.4598390000000001</c:v>
                </c:pt>
                <c:pt idx="646">
                  <c:v>-3.4638450000000001</c:v>
                </c:pt>
                <c:pt idx="647">
                  <c:v>-3.467851</c:v>
                </c:pt>
                <c:pt idx="648">
                  <c:v>-3.471857</c:v>
                </c:pt>
                <c:pt idx="649">
                  <c:v>-3.4758629999999999</c:v>
                </c:pt>
                <c:pt idx="650">
                  <c:v>-3.4798680000000002</c:v>
                </c:pt>
                <c:pt idx="651">
                  <c:v>-3.4839340000000001</c:v>
                </c:pt>
                <c:pt idx="652">
                  <c:v>-3.4878209999999998</c:v>
                </c:pt>
                <c:pt idx="653">
                  <c:v>-3.4918260000000001</c:v>
                </c:pt>
                <c:pt idx="654">
                  <c:v>-3.495892</c:v>
                </c:pt>
                <c:pt idx="655">
                  <c:v>-3.499838</c:v>
                </c:pt>
                <c:pt idx="656">
                  <c:v>-3.503844</c:v>
                </c:pt>
                <c:pt idx="657">
                  <c:v>-3.5079099999999999</c:v>
                </c:pt>
                <c:pt idx="658">
                  <c:v>-3.5118559999999999</c:v>
                </c:pt>
                <c:pt idx="659">
                  <c:v>-3.5158619999999998</c:v>
                </c:pt>
                <c:pt idx="660">
                  <c:v>-3.5199280000000002</c:v>
                </c:pt>
                <c:pt idx="661">
                  <c:v>-3.523873</c:v>
                </c:pt>
                <c:pt idx="662">
                  <c:v>-3.527879</c:v>
                </c:pt>
                <c:pt idx="663">
                  <c:v>-3.5319449999999999</c:v>
                </c:pt>
                <c:pt idx="664">
                  <c:v>-3.5358909999999999</c:v>
                </c:pt>
                <c:pt idx="665">
                  <c:v>-3.5398969999999998</c:v>
                </c:pt>
                <c:pt idx="666">
                  <c:v>-3.5438429999999999</c:v>
                </c:pt>
                <c:pt idx="667">
                  <c:v>-3.5478489999999998</c:v>
                </c:pt>
                <c:pt idx="668">
                  <c:v>-3.5517949999999998</c:v>
                </c:pt>
                <c:pt idx="669">
                  <c:v>-3.5558010000000002</c:v>
                </c:pt>
                <c:pt idx="670">
                  <c:v>-3.5598070000000002</c:v>
                </c:pt>
                <c:pt idx="671">
                  <c:v>-3.5638730000000001</c:v>
                </c:pt>
                <c:pt idx="672">
                  <c:v>-3.5678779999999999</c:v>
                </c:pt>
                <c:pt idx="673">
                  <c:v>-3.571885</c:v>
                </c:pt>
                <c:pt idx="674">
                  <c:v>-3.5758899999999998</c:v>
                </c:pt>
                <c:pt idx="675">
                  <c:v>-3.5798369999999999</c:v>
                </c:pt>
                <c:pt idx="676">
                  <c:v>-3.5839020000000001</c:v>
                </c:pt>
                <c:pt idx="677">
                  <c:v>-3.5879080000000001</c:v>
                </c:pt>
                <c:pt idx="678">
                  <c:v>-3.5918540000000001</c:v>
                </c:pt>
                <c:pt idx="679">
                  <c:v>-3.59592</c:v>
                </c:pt>
                <c:pt idx="680">
                  <c:v>-3.599926</c:v>
                </c:pt>
                <c:pt idx="681">
                  <c:v>-3.603872</c:v>
                </c:pt>
                <c:pt idx="682">
                  <c:v>-3.6078779999999999</c:v>
                </c:pt>
                <c:pt idx="683">
                  <c:v>-3.6118839999999999</c:v>
                </c:pt>
                <c:pt idx="684">
                  <c:v>-3.6158899999999998</c:v>
                </c:pt>
                <c:pt idx="685">
                  <c:v>-3.6198950000000001</c:v>
                </c:pt>
                <c:pt idx="686">
                  <c:v>-3.623901</c:v>
                </c:pt>
                <c:pt idx="687">
                  <c:v>-3.627907</c:v>
                </c:pt>
                <c:pt idx="688">
                  <c:v>-3.6319129999999999</c:v>
                </c:pt>
                <c:pt idx="689">
                  <c:v>-3.6359189999999999</c:v>
                </c:pt>
                <c:pt idx="690">
                  <c:v>-3.6398649999999999</c:v>
                </c:pt>
                <c:pt idx="691">
                  <c:v>-3.6439309999999998</c:v>
                </c:pt>
                <c:pt idx="692">
                  <c:v>-3.6478769999999998</c:v>
                </c:pt>
                <c:pt idx="693">
                  <c:v>-3.6518830000000002</c:v>
                </c:pt>
                <c:pt idx="694">
                  <c:v>-3.6558890000000002</c:v>
                </c:pt>
                <c:pt idx="695">
                  <c:v>-3.6598950000000001</c:v>
                </c:pt>
                <c:pt idx="696">
                  <c:v>-3.6638410000000001</c:v>
                </c:pt>
                <c:pt idx="697">
                  <c:v>-3.667907</c:v>
                </c:pt>
                <c:pt idx="698">
                  <c:v>-3.6718519999999999</c:v>
                </c:pt>
                <c:pt idx="699">
                  <c:v>-3.6758579999999998</c:v>
                </c:pt>
                <c:pt idx="700">
                  <c:v>-3.6798639999999998</c:v>
                </c:pt>
                <c:pt idx="701">
                  <c:v>-3.6838700000000002</c:v>
                </c:pt>
                <c:pt idx="702">
                  <c:v>-3.6878760000000002</c:v>
                </c:pt>
                <c:pt idx="703">
                  <c:v>-3.6918820000000001</c:v>
                </c:pt>
                <c:pt idx="704">
                  <c:v>-3.6958880000000001</c:v>
                </c:pt>
                <c:pt idx="705">
                  <c:v>-3.6998340000000001</c:v>
                </c:pt>
                <c:pt idx="706">
                  <c:v>-3.70384</c:v>
                </c:pt>
                <c:pt idx="707">
                  <c:v>-3.707846</c:v>
                </c:pt>
                <c:pt idx="708">
                  <c:v>-3.711792</c:v>
                </c:pt>
                <c:pt idx="709">
                  <c:v>-3.7157979999999999</c:v>
                </c:pt>
                <c:pt idx="710">
                  <c:v>-3.7198639999999998</c:v>
                </c:pt>
                <c:pt idx="711">
                  <c:v>-3.7238099999999998</c:v>
                </c:pt>
                <c:pt idx="712">
                  <c:v>-3.7278159999999998</c:v>
                </c:pt>
                <c:pt idx="713">
                  <c:v>-3.731881</c:v>
                </c:pt>
                <c:pt idx="714">
                  <c:v>-3.735827</c:v>
                </c:pt>
                <c:pt idx="715">
                  <c:v>-3.7397740000000002</c:v>
                </c:pt>
                <c:pt idx="716">
                  <c:v>-3.743779</c:v>
                </c:pt>
                <c:pt idx="717">
                  <c:v>-3.7477260000000001</c:v>
                </c:pt>
                <c:pt idx="718">
                  <c:v>-3.7517309999999999</c:v>
                </c:pt>
                <c:pt idx="719">
                  <c:v>-3.7557369999999999</c:v>
                </c:pt>
                <c:pt idx="720">
                  <c:v>-3.7597429999999998</c:v>
                </c:pt>
                <c:pt idx="721">
                  <c:v>-3.7637489999999998</c:v>
                </c:pt>
                <c:pt idx="722">
                  <c:v>-3.7677550000000002</c:v>
                </c:pt>
                <c:pt idx="723">
                  <c:v>-3.7717010000000002</c:v>
                </c:pt>
                <c:pt idx="724">
                  <c:v>-3.7757070000000001</c:v>
                </c:pt>
                <c:pt idx="725">
                  <c:v>-3.779773</c:v>
                </c:pt>
                <c:pt idx="726">
                  <c:v>-3.7837190000000001</c:v>
                </c:pt>
                <c:pt idx="727">
                  <c:v>-3.787725</c:v>
                </c:pt>
                <c:pt idx="728">
                  <c:v>-3.7917909999999999</c:v>
                </c:pt>
                <c:pt idx="729">
                  <c:v>-3.7957360000000002</c:v>
                </c:pt>
                <c:pt idx="730">
                  <c:v>-3.7997420000000002</c:v>
                </c:pt>
                <c:pt idx="731">
                  <c:v>-3.8037480000000001</c:v>
                </c:pt>
                <c:pt idx="732">
                  <c:v>-3.8076940000000001</c:v>
                </c:pt>
                <c:pt idx="733">
                  <c:v>-3.81176</c:v>
                </c:pt>
                <c:pt idx="734">
                  <c:v>-3.815766</c:v>
                </c:pt>
                <c:pt idx="735">
                  <c:v>-3.819712</c:v>
                </c:pt>
                <c:pt idx="736">
                  <c:v>-3.8237779999999999</c:v>
                </c:pt>
                <c:pt idx="737">
                  <c:v>-3.8277239999999999</c:v>
                </c:pt>
                <c:pt idx="738">
                  <c:v>-3.8317299999999999</c:v>
                </c:pt>
                <c:pt idx="739">
                  <c:v>-3.8357359999999998</c:v>
                </c:pt>
                <c:pt idx="740">
                  <c:v>-3.8397410000000001</c:v>
                </c:pt>
                <c:pt idx="741">
                  <c:v>-3.8436880000000002</c:v>
                </c:pt>
                <c:pt idx="742">
                  <c:v>-3.847693</c:v>
                </c:pt>
                <c:pt idx="743">
                  <c:v>-3.8516400000000002</c:v>
                </c:pt>
                <c:pt idx="744">
                  <c:v>-3.855645</c:v>
                </c:pt>
                <c:pt idx="745">
                  <c:v>-3.8597109999999999</c:v>
                </c:pt>
                <c:pt idx="746">
                  <c:v>-3.8636569999999999</c:v>
                </c:pt>
                <c:pt idx="747">
                  <c:v>-3.8676629999999999</c:v>
                </c:pt>
                <c:pt idx="748">
                  <c:v>-3.8717290000000002</c:v>
                </c:pt>
                <c:pt idx="749">
                  <c:v>-3.8756750000000002</c:v>
                </c:pt>
                <c:pt idx="750">
                  <c:v>-3.8796810000000002</c:v>
                </c:pt>
                <c:pt idx="751">
                  <c:v>-3.8836870000000001</c:v>
                </c:pt>
                <c:pt idx="752">
                  <c:v>-3.8876930000000001</c:v>
                </c:pt>
                <c:pt idx="753">
                  <c:v>-3.8916979999999999</c:v>
                </c:pt>
                <c:pt idx="754">
                  <c:v>-3.895705</c:v>
                </c:pt>
                <c:pt idx="755">
                  <c:v>-3.8997099999999998</c:v>
                </c:pt>
                <c:pt idx="756">
                  <c:v>-3.9037160000000002</c:v>
                </c:pt>
                <c:pt idx="757">
                  <c:v>-3.9076620000000002</c:v>
                </c:pt>
                <c:pt idx="758">
                  <c:v>-3.9117280000000001</c:v>
                </c:pt>
                <c:pt idx="759">
                  <c:v>-3.9156740000000001</c:v>
                </c:pt>
                <c:pt idx="760">
                  <c:v>-3.9196800000000001</c:v>
                </c:pt>
                <c:pt idx="761">
                  <c:v>-3.923746</c:v>
                </c:pt>
                <c:pt idx="762">
                  <c:v>-3.9277519999999999</c:v>
                </c:pt>
                <c:pt idx="763">
                  <c:v>-3.9316979999999999</c:v>
                </c:pt>
                <c:pt idx="764">
                  <c:v>-3.9357630000000001</c:v>
                </c:pt>
                <c:pt idx="765">
                  <c:v>-3.9397099999999998</c:v>
                </c:pt>
                <c:pt idx="766">
                  <c:v>-3.9437160000000002</c:v>
                </c:pt>
                <c:pt idx="767">
                  <c:v>-3.947781</c:v>
                </c:pt>
                <c:pt idx="768">
                  <c:v>-3.951727</c:v>
                </c:pt>
                <c:pt idx="769">
                  <c:v>-3.9557329999999999</c:v>
                </c:pt>
                <c:pt idx="770">
                  <c:v>-3.9597989999999998</c:v>
                </c:pt>
                <c:pt idx="771">
                  <c:v>-3.9637449999999999</c:v>
                </c:pt>
                <c:pt idx="772">
                  <c:v>-3.9677509999999998</c:v>
                </c:pt>
                <c:pt idx="773">
                  <c:v>-3.971816</c:v>
                </c:pt>
                <c:pt idx="774">
                  <c:v>-3.9757630000000002</c:v>
                </c:pt>
                <c:pt idx="775">
                  <c:v>-3.979768</c:v>
                </c:pt>
                <c:pt idx="776">
                  <c:v>-3.9838339999999999</c:v>
                </c:pt>
                <c:pt idx="777">
                  <c:v>-3.9877799999999999</c:v>
                </c:pt>
                <c:pt idx="778">
                  <c:v>-3.9917859999999998</c:v>
                </c:pt>
                <c:pt idx="779">
                  <c:v>-3.9958520000000002</c:v>
                </c:pt>
                <c:pt idx="780">
                  <c:v>-3.9997980000000002</c:v>
                </c:pt>
                <c:pt idx="781">
                  <c:v>-4.0038039999999997</c:v>
                </c:pt>
                <c:pt idx="782">
                  <c:v>-4.0078100000000001</c:v>
                </c:pt>
                <c:pt idx="783">
                  <c:v>-4.0118159999999996</c:v>
                </c:pt>
                <c:pt idx="784">
                  <c:v>-4.015822</c:v>
                </c:pt>
                <c:pt idx="785">
                  <c:v>-4.0198270000000003</c:v>
                </c:pt>
                <c:pt idx="786">
                  <c:v>-4.0238339999999999</c:v>
                </c:pt>
                <c:pt idx="787">
                  <c:v>-4.0278390000000002</c:v>
                </c:pt>
                <c:pt idx="788">
                  <c:v>-4.0319050000000001</c:v>
                </c:pt>
                <c:pt idx="789">
                  <c:v>-4.0358510000000001</c:v>
                </c:pt>
                <c:pt idx="790">
                  <c:v>-4.039917</c:v>
                </c:pt>
                <c:pt idx="791">
                  <c:v>-4.0439230000000004</c:v>
                </c:pt>
                <c:pt idx="792">
                  <c:v>-4.0478690000000004</c:v>
                </c:pt>
                <c:pt idx="793">
                  <c:v>-4.0518749999999999</c:v>
                </c:pt>
                <c:pt idx="794">
                  <c:v>-4.0558810000000003</c:v>
                </c:pt>
                <c:pt idx="795">
                  <c:v>-4.0598869999999998</c:v>
                </c:pt>
                <c:pt idx="796">
                  <c:v>-4.0638920000000001</c:v>
                </c:pt>
                <c:pt idx="797">
                  <c:v>-4.0678979999999996</c:v>
                </c:pt>
                <c:pt idx="798">
                  <c:v>-4.071904</c:v>
                </c:pt>
                <c:pt idx="799">
                  <c:v>-4.0759100000000004</c:v>
                </c:pt>
                <c:pt idx="800">
                  <c:v>-4.0799159999999999</c:v>
                </c:pt>
                <c:pt idx="801">
                  <c:v>-4.0838619999999999</c:v>
                </c:pt>
                <c:pt idx="802">
                  <c:v>-4.0878680000000003</c:v>
                </c:pt>
                <c:pt idx="803">
                  <c:v>-4.0918739999999998</c:v>
                </c:pt>
                <c:pt idx="804">
                  <c:v>-4.0958800000000002</c:v>
                </c:pt>
                <c:pt idx="805">
                  <c:v>-4.0998859999999997</c:v>
                </c:pt>
                <c:pt idx="806">
                  <c:v>-4.1039519999999996</c:v>
                </c:pt>
                <c:pt idx="807">
                  <c:v>-4.1078970000000004</c:v>
                </c:pt>
                <c:pt idx="808">
                  <c:v>-4.1118439999999996</c:v>
                </c:pt>
                <c:pt idx="809">
                  <c:v>-4.1159090000000003</c:v>
                </c:pt>
                <c:pt idx="810">
                  <c:v>-4.1198550000000003</c:v>
                </c:pt>
                <c:pt idx="811">
                  <c:v>-4.1238010000000003</c:v>
                </c:pt>
                <c:pt idx="812">
                  <c:v>-4.1278670000000002</c:v>
                </c:pt>
                <c:pt idx="813">
                  <c:v>-4.1318130000000002</c:v>
                </c:pt>
                <c:pt idx="814">
                  <c:v>-4.1357590000000002</c:v>
                </c:pt>
                <c:pt idx="815">
                  <c:v>-4.1398250000000001</c:v>
                </c:pt>
                <c:pt idx="816">
                  <c:v>-4.1437710000000001</c:v>
                </c:pt>
                <c:pt idx="817">
                  <c:v>-4.1477769999999996</c:v>
                </c:pt>
                <c:pt idx="818">
                  <c:v>-4.1518430000000004</c:v>
                </c:pt>
                <c:pt idx="819">
                  <c:v>-4.1557890000000004</c:v>
                </c:pt>
                <c:pt idx="820">
                  <c:v>-4.1597939999999998</c:v>
                </c:pt>
                <c:pt idx="821">
                  <c:v>-4.1638599999999997</c:v>
                </c:pt>
                <c:pt idx="822">
                  <c:v>-4.1678069999999998</c:v>
                </c:pt>
                <c:pt idx="823">
                  <c:v>-4.1718120000000001</c:v>
                </c:pt>
                <c:pt idx="824">
                  <c:v>-4.175878</c:v>
                </c:pt>
                <c:pt idx="825">
                  <c:v>-4.1797639999999996</c:v>
                </c:pt>
                <c:pt idx="826">
                  <c:v>-4.1837710000000001</c:v>
                </c:pt>
                <c:pt idx="827">
                  <c:v>-4.1878359999999999</c:v>
                </c:pt>
                <c:pt idx="828">
                  <c:v>-4.1917819999999999</c:v>
                </c:pt>
                <c:pt idx="829">
                  <c:v>-4.1957880000000003</c:v>
                </c:pt>
                <c:pt idx="830">
                  <c:v>-4.1997939999999998</c:v>
                </c:pt>
                <c:pt idx="831">
                  <c:v>-4.2038000000000002</c:v>
                </c:pt>
                <c:pt idx="832">
                  <c:v>-4.2078059999999997</c:v>
                </c:pt>
                <c:pt idx="833">
                  <c:v>-4.2117519999999997</c:v>
                </c:pt>
                <c:pt idx="834">
                  <c:v>-4.2157580000000001</c:v>
                </c:pt>
                <c:pt idx="835">
                  <c:v>-4.2197639999999996</c:v>
                </c:pt>
                <c:pt idx="836">
                  <c:v>-4.2237689999999999</c:v>
                </c:pt>
                <c:pt idx="837">
                  <c:v>-4.2277750000000003</c:v>
                </c:pt>
                <c:pt idx="838">
                  <c:v>-4.2318410000000002</c:v>
                </c:pt>
                <c:pt idx="839">
                  <c:v>-4.2357870000000002</c:v>
                </c:pt>
                <c:pt idx="840">
                  <c:v>-4.2397929999999997</c:v>
                </c:pt>
                <c:pt idx="841">
                  <c:v>-4.2438589999999996</c:v>
                </c:pt>
                <c:pt idx="842">
                  <c:v>-4.2478049999999996</c:v>
                </c:pt>
                <c:pt idx="843">
                  <c:v>-4.251811</c:v>
                </c:pt>
                <c:pt idx="844">
                  <c:v>-4.2558759999999998</c:v>
                </c:pt>
                <c:pt idx="845">
                  <c:v>-4.2598229999999999</c:v>
                </c:pt>
                <c:pt idx="846">
                  <c:v>-4.2638280000000002</c:v>
                </c:pt>
                <c:pt idx="847">
                  <c:v>-4.2678349999999998</c:v>
                </c:pt>
                <c:pt idx="848">
                  <c:v>-4.2718400000000001</c:v>
                </c:pt>
                <c:pt idx="849">
                  <c:v>-4.2758459999999996</c:v>
                </c:pt>
                <c:pt idx="850">
                  <c:v>-4.279852</c:v>
                </c:pt>
                <c:pt idx="851">
                  <c:v>-4.283798</c:v>
                </c:pt>
                <c:pt idx="852">
                  <c:v>-4.2878040000000004</c:v>
                </c:pt>
                <c:pt idx="853">
                  <c:v>-4.2918700000000003</c:v>
                </c:pt>
                <c:pt idx="854">
                  <c:v>-4.2958160000000003</c:v>
                </c:pt>
                <c:pt idx="855">
                  <c:v>-4.2998219999999998</c:v>
                </c:pt>
                <c:pt idx="856">
                  <c:v>-4.3038280000000002</c:v>
                </c:pt>
                <c:pt idx="857">
                  <c:v>-4.3077740000000002</c:v>
                </c:pt>
                <c:pt idx="858">
                  <c:v>-4.3117799999999997</c:v>
                </c:pt>
                <c:pt idx="859">
                  <c:v>-4.3158450000000004</c:v>
                </c:pt>
                <c:pt idx="860">
                  <c:v>-4.3197919999999996</c:v>
                </c:pt>
                <c:pt idx="861">
                  <c:v>-4.3237969999999999</c:v>
                </c:pt>
                <c:pt idx="862">
                  <c:v>-4.3278030000000003</c:v>
                </c:pt>
                <c:pt idx="863">
                  <c:v>-4.3318089999999998</c:v>
                </c:pt>
                <c:pt idx="864">
                  <c:v>-4.3358150000000002</c:v>
                </c:pt>
                <c:pt idx="865">
                  <c:v>-4.3398209999999997</c:v>
                </c:pt>
                <c:pt idx="866">
                  <c:v>-4.3437669999999997</c:v>
                </c:pt>
                <c:pt idx="867">
                  <c:v>-4.3477730000000001</c:v>
                </c:pt>
                <c:pt idx="868">
                  <c:v>-4.3517789999999996</c:v>
                </c:pt>
                <c:pt idx="869">
                  <c:v>-4.355785</c:v>
                </c:pt>
                <c:pt idx="870">
                  <c:v>-4.3597900000000003</c:v>
                </c:pt>
                <c:pt idx="871">
                  <c:v>-4.3637969999999999</c:v>
                </c:pt>
                <c:pt idx="872">
                  <c:v>-4.3678030000000003</c:v>
                </c:pt>
                <c:pt idx="873">
                  <c:v>-4.3718079999999997</c:v>
                </c:pt>
                <c:pt idx="874">
                  <c:v>-4.3758140000000001</c:v>
                </c:pt>
                <c:pt idx="875">
                  <c:v>-4.37988</c:v>
                </c:pt>
                <c:pt idx="876">
                  <c:v>-4.3838860000000004</c:v>
                </c:pt>
                <c:pt idx="877">
                  <c:v>-4.3878320000000004</c:v>
                </c:pt>
                <c:pt idx="878">
                  <c:v>-4.3918379999999999</c:v>
                </c:pt>
                <c:pt idx="879">
                  <c:v>-4.3957839999999999</c:v>
                </c:pt>
                <c:pt idx="880">
                  <c:v>-4.3997900000000003</c:v>
                </c:pt>
                <c:pt idx="881">
                  <c:v>-4.4037959999999998</c:v>
                </c:pt>
                <c:pt idx="882">
                  <c:v>-4.4078020000000002</c:v>
                </c:pt>
                <c:pt idx="883">
                  <c:v>-4.4118079999999997</c:v>
                </c:pt>
                <c:pt idx="884">
                  <c:v>-4.4157539999999997</c:v>
                </c:pt>
                <c:pt idx="885">
                  <c:v>-4.4197600000000001</c:v>
                </c:pt>
                <c:pt idx="886">
                  <c:v>-4.4238249999999999</c:v>
                </c:pt>
                <c:pt idx="887">
                  <c:v>-4.4278310000000003</c:v>
                </c:pt>
                <c:pt idx="888">
                  <c:v>-4.4318369999999998</c:v>
                </c:pt>
                <c:pt idx="889">
                  <c:v>-4.4358430000000002</c:v>
                </c:pt>
                <c:pt idx="890">
                  <c:v>-4.4397890000000002</c:v>
                </c:pt>
                <c:pt idx="891">
                  <c:v>-4.4437949999999997</c:v>
                </c:pt>
                <c:pt idx="892">
                  <c:v>-4.4478600000000004</c:v>
                </c:pt>
                <c:pt idx="893">
                  <c:v>-4.451867</c:v>
                </c:pt>
                <c:pt idx="894">
                  <c:v>-4.4558720000000003</c:v>
                </c:pt>
                <c:pt idx="895">
                  <c:v>-4.4599380000000002</c:v>
                </c:pt>
                <c:pt idx="896">
                  <c:v>-4.4638840000000002</c:v>
                </c:pt>
                <c:pt idx="897">
                  <c:v>-4.4678899999999997</c:v>
                </c:pt>
                <c:pt idx="898">
                  <c:v>-4.4718960000000001</c:v>
                </c:pt>
                <c:pt idx="899">
                  <c:v>-4.4758420000000001</c:v>
                </c:pt>
                <c:pt idx="900">
                  <c:v>-4.4798479999999996</c:v>
                </c:pt>
                <c:pt idx="901">
                  <c:v>-4.483854</c:v>
                </c:pt>
                <c:pt idx="902">
                  <c:v>-4.4878600000000004</c:v>
                </c:pt>
                <c:pt idx="903">
                  <c:v>-4.4918060000000004</c:v>
                </c:pt>
                <c:pt idx="904">
                  <c:v>-4.4958119999999999</c:v>
                </c:pt>
                <c:pt idx="905">
                  <c:v>-4.4997579999999999</c:v>
                </c:pt>
                <c:pt idx="906">
                  <c:v>-4.5037640000000003</c:v>
                </c:pt>
                <c:pt idx="907">
                  <c:v>-4.5077100000000003</c:v>
                </c:pt>
                <c:pt idx="908">
                  <c:v>-4.5117159999999998</c:v>
                </c:pt>
                <c:pt idx="909">
                  <c:v>-4.5157220000000002</c:v>
                </c:pt>
                <c:pt idx="910">
                  <c:v>-4.5196680000000002</c:v>
                </c:pt>
                <c:pt idx="911">
                  <c:v>-4.5236739999999998</c:v>
                </c:pt>
                <c:pt idx="912">
                  <c:v>-4.527679</c:v>
                </c:pt>
                <c:pt idx="913">
                  <c:v>-4.5316859999999997</c:v>
                </c:pt>
                <c:pt idx="914">
                  <c:v>-4.5356909999999999</c:v>
                </c:pt>
                <c:pt idx="915">
                  <c:v>-4.5396369999999999</c:v>
                </c:pt>
                <c:pt idx="916">
                  <c:v>-4.5436430000000003</c:v>
                </c:pt>
                <c:pt idx="917">
                  <c:v>-4.5477090000000002</c:v>
                </c:pt>
                <c:pt idx="918">
                  <c:v>-4.5517149999999997</c:v>
                </c:pt>
                <c:pt idx="919">
                  <c:v>-4.5557210000000001</c:v>
                </c:pt>
                <c:pt idx="920">
                  <c:v>-4.5597859999999999</c:v>
                </c:pt>
                <c:pt idx="921">
                  <c:v>-4.5637319999999999</c:v>
                </c:pt>
                <c:pt idx="922">
                  <c:v>-4.5677979999999998</c:v>
                </c:pt>
                <c:pt idx="923">
                  <c:v>-4.5718639999999997</c:v>
                </c:pt>
                <c:pt idx="924">
                  <c:v>-4.5757500000000002</c:v>
                </c:pt>
                <c:pt idx="925">
                  <c:v>-4.5798160000000001</c:v>
                </c:pt>
                <c:pt idx="926">
                  <c:v>-4.583882</c:v>
                </c:pt>
                <c:pt idx="927">
                  <c:v>-4.587828</c:v>
                </c:pt>
                <c:pt idx="928">
                  <c:v>-4.5918340000000004</c:v>
                </c:pt>
                <c:pt idx="929">
                  <c:v>-4.5958990000000002</c:v>
                </c:pt>
                <c:pt idx="930">
                  <c:v>-4.5998450000000002</c:v>
                </c:pt>
                <c:pt idx="931">
                  <c:v>-4.6038509999999997</c:v>
                </c:pt>
                <c:pt idx="932">
                  <c:v>-4.6079169999999996</c:v>
                </c:pt>
                <c:pt idx="933">
                  <c:v>-4.6118030000000001</c:v>
                </c:pt>
                <c:pt idx="934">
                  <c:v>-4.615869</c:v>
                </c:pt>
                <c:pt idx="935">
                  <c:v>-4.6198750000000004</c:v>
                </c:pt>
                <c:pt idx="936">
                  <c:v>-4.6238210000000004</c:v>
                </c:pt>
                <c:pt idx="937">
                  <c:v>-4.6278269999999999</c:v>
                </c:pt>
                <c:pt idx="938">
                  <c:v>-4.6318929999999998</c:v>
                </c:pt>
                <c:pt idx="939">
                  <c:v>-4.6358389999999998</c:v>
                </c:pt>
                <c:pt idx="940">
                  <c:v>-4.6398450000000002</c:v>
                </c:pt>
                <c:pt idx="941">
                  <c:v>-4.6438499999999996</c:v>
                </c:pt>
                <c:pt idx="942">
                  <c:v>-4.6477969999999997</c:v>
                </c:pt>
                <c:pt idx="943">
                  <c:v>-4.6518030000000001</c:v>
                </c:pt>
                <c:pt idx="944">
                  <c:v>-4.6558080000000004</c:v>
                </c:pt>
                <c:pt idx="945">
                  <c:v>-4.6598139999999999</c:v>
                </c:pt>
                <c:pt idx="946">
                  <c:v>-4.6638200000000003</c:v>
                </c:pt>
                <c:pt idx="947">
                  <c:v>-4.6678259999999998</c:v>
                </c:pt>
                <c:pt idx="948">
                  <c:v>-4.6718320000000002</c:v>
                </c:pt>
                <c:pt idx="949">
                  <c:v>-4.6758980000000001</c:v>
                </c:pt>
                <c:pt idx="950">
                  <c:v>-4.6798440000000001</c:v>
                </c:pt>
                <c:pt idx="951">
                  <c:v>-4.6839089999999999</c:v>
                </c:pt>
                <c:pt idx="952">
                  <c:v>-4.6879150000000003</c:v>
                </c:pt>
                <c:pt idx="953">
                  <c:v>-4.6918610000000003</c:v>
                </c:pt>
                <c:pt idx="954">
                  <c:v>-4.6958679999999999</c:v>
                </c:pt>
                <c:pt idx="955">
                  <c:v>-4.6998730000000002</c:v>
                </c:pt>
                <c:pt idx="956">
                  <c:v>-4.7038789999999997</c:v>
                </c:pt>
                <c:pt idx="957">
                  <c:v>-4.7078850000000001</c:v>
                </c:pt>
                <c:pt idx="958">
                  <c:v>-4.7118909999999996</c:v>
                </c:pt>
                <c:pt idx="959">
                  <c:v>-4.7158369999999996</c:v>
                </c:pt>
                <c:pt idx="960">
                  <c:v>-4.7199030000000004</c:v>
                </c:pt>
                <c:pt idx="961">
                  <c:v>-4.7239089999999999</c:v>
                </c:pt>
                <c:pt idx="962">
                  <c:v>-4.7278549999999999</c:v>
                </c:pt>
                <c:pt idx="963">
                  <c:v>-4.7319199999999997</c:v>
                </c:pt>
                <c:pt idx="964">
                  <c:v>-4.7358659999999997</c:v>
                </c:pt>
                <c:pt idx="965">
                  <c:v>-4.7398730000000002</c:v>
                </c:pt>
                <c:pt idx="966">
                  <c:v>-4.7438180000000001</c:v>
                </c:pt>
                <c:pt idx="967">
                  <c:v>-4.7478249999999997</c:v>
                </c:pt>
                <c:pt idx="968">
                  <c:v>-4.75183</c:v>
                </c:pt>
                <c:pt idx="969">
                  <c:v>-4.7558360000000004</c:v>
                </c:pt>
                <c:pt idx="970">
                  <c:v>-4.7598419999999999</c:v>
                </c:pt>
                <c:pt idx="971">
                  <c:v>-4.7638480000000003</c:v>
                </c:pt>
                <c:pt idx="972">
                  <c:v>-4.7678539999999998</c:v>
                </c:pt>
                <c:pt idx="973">
                  <c:v>-4.7718600000000002</c:v>
                </c:pt>
                <c:pt idx="974">
                  <c:v>-4.7758659999999997</c:v>
                </c:pt>
                <c:pt idx="975">
                  <c:v>-4.7798119999999997</c:v>
                </c:pt>
                <c:pt idx="976">
                  <c:v>-4.7838180000000001</c:v>
                </c:pt>
                <c:pt idx="977">
                  <c:v>-4.7878230000000004</c:v>
                </c:pt>
                <c:pt idx="978">
                  <c:v>-4.79183</c:v>
                </c:pt>
                <c:pt idx="979">
                  <c:v>-4.7958350000000003</c:v>
                </c:pt>
                <c:pt idx="980">
                  <c:v>-4.7998409999999998</c:v>
                </c:pt>
                <c:pt idx="981">
                  <c:v>-4.8037869999999998</c:v>
                </c:pt>
                <c:pt idx="982">
                  <c:v>-4.8077930000000002</c:v>
                </c:pt>
                <c:pt idx="983">
                  <c:v>-4.8117989999999997</c:v>
                </c:pt>
                <c:pt idx="984">
                  <c:v>-4.8157459999999999</c:v>
                </c:pt>
                <c:pt idx="985">
                  <c:v>-4.8198109999999996</c:v>
                </c:pt>
                <c:pt idx="986">
                  <c:v>-4.823817</c:v>
                </c:pt>
                <c:pt idx="987">
                  <c:v>-4.8278230000000004</c:v>
                </c:pt>
                <c:pt idx="988">
                  <c:v>-4.8318279999999998</c:v>
                </c:pt>
                <c:pt idx="989">
                  <c:v>-4.8358350000000003</c:v>
                </c:pt>
                <c:pt idx="990">
                  <c:v>-4.8398409999999998</c:v>
                </c:pt>
                <c:pt idx="991">
                  <c:v>-4.8437869999999998</c:v>
                </c:pt>
                <c:pt idx="992">
                  <c:v>-4.8477920000000001</c:v>
                </c:pt>
                <c:pt idx="993">
                  <c:v>-4.8517979999999996</c:v>
                </c:pt>
                <c:pt idx="994">
                  <c:v>-4.855804</c:v>
                </c:pt>
                <c:pt idx="995">
                  <c:v>-4.8597510000000002</c:v>
                </c:pt>
                <c:pt idx="996">
                  <c:v>-4.8637560000000004</c:v>
                </c:pt>
                <c:pt idx="997">
                  <c:v>-4.8678220000000003</c:v>
                </c:pt>
                <c:pt idx="998">
                  <c:v>-4.8717680000000003</c:v>
                </c:pt>
                <c:pt idx="999">
                  <c:v>-4.8758340000000002</c:v>
                </c:pt>
                <c:pt idx="1000">
                  <c:v>-4.8797800000000002</c:v>
                </c:pt>
                <c:pt idx="1001">
                  <c:v>-4.8837859999999997</c:v>
                </c:pt>
                <c:pt idx="1002">
                  <c:v>-4.8878519999999996</c:v>
                </c:pt>
                <c:pt idx="1003">
                  <c:v>-4.8917979999999996</c:v>
                </c:pt>
                <c:pt idx="1004">
                  <c:v>-4.8958029999999999</c:v>
                </c:pt>
                <c:pt idx="1005">
                  <c:v>-4.8998689999999998</c:v>
                </c:pt>
                <c:pt idx="1006">
                  <c:v>-4.9038149999999998</c:v>
                </c:pt>
                <c:pt idx="1007">
                  <c:v>-4.9078210000000002</c:v>
                </c:pt>
                <c:pt idx="1008">
                  <c:v>-4.9118269999999997</c:v>
                </c:pt>
                <c:pt idx="1009">
                  <c:v>-4.9158330000000001</c:v>
                </c:pt>
                <c:pt idx="1010">
                  <c:v>-4.9197790000000001</c:v>
                </c:pt>
                <c:pt idx="1011">
                  <c:v>-4.923845</c:v>
                </c:pt>
                <c:pt idx="1012">
                  <c:v>-4.927791</c:v>
                </c:pt>
                <c:pt idx="1013">
                  <c:v>-4.9317970000000004</c:v>
                </c:pt>
                <c:pt idx="1014">
                  <c:v>-4.9358620000000002</c:v>
                </c:pt>
                <c:pt idx="1015">
                  <c:v>-4.9398080000000002</c:v>
                </c:pt>
                <c:pt idx="1016">
                  <c:v>-4.9437550000000003</c:v>
                </c:pt>
                <c:pt idx="1017">
                  <c:v>-4.9478210000000002</c:v>
                </c:pt>
                <c:pt idx="1018">
                  <c:v>-4.9517660000000001</c:v>
                </c:pt>
                <c:pt idx="1019">
                  <c:v>-4.9557719999999996</c:v>
                </c:pt>
                <c:pt idx="1020">
                  <c:v>-4.959778</c:v>
                </c:pt>
                <c:pt idx="1021">
                  <c:v>-4.9637849999999997</c:v>
                </c:pt>
                <c:pt idx="1022">
                  <c:v>-4.9677899999999999</c:v>
                </c:pt>
                <c:pt idx="1023">
                  <c:v>-4.9717960000000003</c:v>
                </c:pt>
                <c:pt idx="1024">
                  <c:v>-4.9758620000000002</c:v>
                </c:pt>
                <c:pt idx="1025">
                  <c:v>-4.9798080000000002</c:v>
                </c:pt>
                <c:pt idx="1026">
                  <c:v>-4.9838139999999997</c:v>
                </c:pt>
                <c:pt idx="1027">
                  <c:v>-4.9878799999999996</c:v>
                </c:pt>
                <c:pt idx="1028">
                  <c:v>-4.9918259999999997</c:v>
                </c:pt>
                <c:pt idx="1029">
                  <c:v>-4.9958309999999999</c:v>
                </c:pt>
                <c:pt idx="1030">
                  <c:v>-4.9998969999999998</c:v>
                </c:pt>
                <c:pt idx="1031">
                  <c:v>-5.0039030000000002</c:v>
                </c:pt>
                <c:pt idx="1032">
                  <c:v>-5.0078490000000002</c:v>
                </c:pt>
                <c:pt idx="1033">
                  <c:v>-5.0119150000000001</c:v>
                </c:pt>
                <c:pt idx="1034">
                  <c:v>-5.0159209999999996</c:v>
                </c:pt>
                <c:pt idx="1035">
                  <c:v>-5.0198669999999996</c:v>
                </c:pt>
                <c:pt idx="1036">
                  <c:v>-5.0239320000000003</c:v>
                </c:pt>
                <c:pt idx="1037">
                  <c:v>-5.0278790000000004</c:v>
                </c:pt>
                <c:pt idx="1038">
                  <c:v>-5.0318849999999999</c:v>
                </c:pt>
                <c:pt idx="1039">
                  <c:v>-5.0359499999999997</c:v>
                </c:pt>
                <c:pt idx="1040">
                  <c:v>-5.0398959999999997</c:v>
                </c:pt>
                <c:pt idx="1041">
                  <c:v>-5.0438419999999997</c:v>
                </c:pt>
                <c:pt idx="1042">
                  <c:v>-5.0478490000000003</c:v>
                </c:pt>
                <c:pt idx="1043">
                  <c:v>-5.0517950000000003</c:v>
                </c:pt>
                <c:pt idx="1044">
                  <c:v>-5.0557999999999996</c:v>
                </c:pt>
                <c:pt idx="1045">
                  <c:v>-5.0598660000000004</c:v>
                </c:pt>
                <c:pt idx="1046">
                  <c:v>-5.0638120000000004</c:v>
                </c:pt>
                <c:pt idx="1047">
                  <c:v>-5.0677580000000004</c:v>
                </c:pt>
                <c:pt idx="1048">
                  <c:v>-5.0717639999999999</c:v>
                </c:pt>
                <c:pt idx="1049">
                  <c:v>-5.0757700000000003</c:v>
                </c:pt>
                <c:pt idx="1050">
                  <c:v>-5.0797759999999998</c:v>
                </c:pt>
                <c:pt idx="1051">
                  <c:v>-5.0837219999999999</c:v>
                </c:pt>
                <c:pt idx="1052">
                  <c:v>-5.0877280000000003</c:v>
                </c:pt>
                <c:pt idx="1053">
                  <c:v>-5.0917339999999998</c:v>
                </c:pt>
                <c:pt idx="1054">
                  <c:v>-5.0957400000000002</c:v>
                </c:pt>
                <c:pt idx="1055">
                  <c:v>-5.0997450000000004</c:v>
                </c:pt>
                <c:pt idx="1056">
                  <c:v>-5.1037509999999999</c:v>
                </c:pt>
                <c:pt idx="1057">
                  <c:v>-5.1077570000000003</c:v>
                </c:pt>
                <c:pt idx="1058">
                  <c:v>-5.1117629999999998</c:v>
                </c:pt>
                <c:pt idx="1059">
                  <c:v>-5.1157690000000002</c:v>
                </c:pt>
                <c:pt idx="1060">
                  <c:v>-5.1197749999999997</c:v>
                </c:pt>
                <c:pt idx="1061">
                  <c:v>-5.1237810000000001</c:v>
                </c:pt>
                <c:pt idx="1062">
                  <c:v>-5.1277860000000004</c:v>
                </c:pt>
                <c:pt idx="1063">
                  <c:v>-5.1317329999999997</c:v>
                </c:pt>
                <c:pt idx="1064">
                  <c:v>-5.1357390000000001</c:v>
                </c:pt>
                <c:pt idx="1065">
                  <c:v>-5.1397449999999996</c:v>
                </c:pt>
                <c:pt idx="1066">
                  <c:v>-5.1436909999999996</c:v>
                </c:pt>
                <c:pt idx="1067">
                  <c:v>-5.147697</c:v>
                </c:pt>
                <c:pt idx="1068">
                  <c:v>-5.1517629999999999</c:v>
                </c:pt>
                <c:pt idx="1069">
                  <c:v>-5.1557680000000001</c:v>
                </c:pt>
                <c:pt idx="1070">
                  <c:v>-5.1597739999999996</c:v>
                </c:pt>
                <c:pt idx="1071">
                  <c:v>-5.16378</c:v>
                </c:pt>
                <c:pt idx="1072">
                  <c:v>-5.1677860000000004</c:v>
                </c:pt>
                <c:pt idx="1073">
                  <c:v>-5.1717919999999999</c:v>
                </c:pt>
                <c:pt idx="1074">
                  <c:v>-5.1757980000000003</c:v>
                </c:pt>
                <c:pt idx="1075">
                  <c:v>-5.1798640000000002</c:v>
                </c:pt>
                <c:pt idx="1076">
                  <c:v>-5.1838100000000003</c:v>
                </c:pt>
                <c:pt idx="1077">
                  <c:v>-5.1877560000000003</c:v>
                </c:pt>
                <c:pt idx="1078">
                  <c:v>-5.1918220000000002</c:v>
                </c:pt>
                <c:pt idx="1079">
                  <c:v>-5.1957680000000002</c:v>
                </c:pt>
                <c:pt idx="1080">
                  <c:v>-5.1997730000000004</c:v>
                </c:pt>
                <c:pt idx="1081">
                  <c:v>-5.2038390000000003</c:v>
                </c:pt>
                <c:pt idx="1082">
                  <c:v>-5.2077850000000003</c:v>
                </c:pt>
                <c:pt idx="1083">
                  <c:v>-5.2117909999999998</c:v>
                </c:pt>
                <c:pt idx="1084">
                  <c:v>-5.2158569999999997</c:v>
                </c:pt>
                <c:pt idx="1085">
                  <c:v>-5.2198630000000001</c:v>
                </c:pt>
                <c:pt idx="1086">
                  <c:v>-5.2238090000000001</c:v>
                </c:pt>
                <c:pt idx="1087">
                  <c:v>-5.2278739999999999</c:v>
                </c:pt>
                <c:pt idx="1088">
                  <c:v>-5.2318199999999999</c:v>
                </c:pt>
                <c:pt idx="1089">
                  <c:v>-5.2358269999999996</c:v>
                </c:pt>
                <c:pt idx="1090">
                  <c:v>-5.2398920000000002</c:v>
                </c:pt>
                <c:pt idx="1091">
                  <c:v>-5.2438390000000004</c:v>
                </c:pt>
                <c:pt idx="1092">
                  <c:v>-5.2477840000000002</c:v>
                </c:pt>
                <c:pt idx="1093">
                  <c:v>-5.2518500000000001</c:v>
                </c:pt>
                <c:pt idx="1094">
                  <c:v>-5.2557960000000001</c:v>
                </c:pt>
                <c:pt idx="1095">
                  <c:v>-5.2597430000000003</c:v>
                </c:pt>
                <c:pt idx="1096">
                  <c:v>-5.263808</c:v>
                </c:pt>
                <c:pt idx="1097">
                  <c:v>-5.2678140000000004</c:v>
                </c:pt>
                <c:pt idx="1098">
                  <c:v>-5.2717599999999996</c:v>
                </c:pt>
                <c:pt idx="1099">
                  <c:v>-5.2758250000000002</c:v>
                </c:pt>
                <c:pt idx="1100">
                  <c:v>-5.2797720000000004</c:v>
                </c:pt>
                <c:pt idx="1101">
                  <c:v>-5.2837779999999999</c:v>
                </c:pt>
                <c:pt idx="1102">
                  <c:v>-5.2878439999999998</c:v>
                </c:pt>
                <c:pt idx="1103">
                  <c:v>-5.2917889999999996</c:v>
                </c:pt>
                <c:pt idx="1104">
                  <c:v>-5.295795</c:v>
                </c:pt>
                <c:pt idx="1105">
                  <c:v>-5.2998609999999999</c:v>
                </c:pt>
                <c:pt idx="1106">
                  <c:v>-5.3038670000000003</c:v>
                </c:pt>
                <c:pt idx="1107">
                  <c:v>-5.3078130000000003</c:v>
                </c:pt>
                <c:pt idx="1108">
                  <c:v>-5.3118790000000002</c:v>
                </c:pt>
                <c:pt idx="1109">
                  <c:v>-5.3158839999999996</c:v>
                </c:pt>
                <c:pt idx="1110">
                  <c:v>-5.31989</c:v>
                </c:pt>
                <c:pt idx="1111">
                  <c:v>-5.3238370000000002</c:v>
                </c:pt>
                <c:pt idx="1112">
                  <c:v>-5.3279019999999999</c:v>
                </c:pt>
                <c:pt idx="1113">
                  <c:v>-5.3319080000000003</c:v>
                </c:pt>
                <c:pt idx="1114">
                  <c:v>-5.3358540000000003</c:v>
                </c:pt>
                <c:pt idx="1115">
                  <c:v>-5.3399200000000002</c:v>
                </c:pt>
                <c:pt idx="1116">
                  <c:v>-5.3439259999999997</c:v>
                </c:pt>
                <c:pt idx="1117">
                  <c:v>-5.3479320000000001</c:v>
                </c:pt>
                <c:pt idx="1118">
                  <c:v>-5.3518780000000001</c:v>
                </c:pt>
                <c:pt idx="1119">
                  <c:v>-5.355944</c:v>
                </c:pt>
                <c:pt idx="1120">
                  <c:v>-5.3599490000000003</c:v>
                </c:pt>
                <c:pt idx="1121">
                  <c:v>-5.3639559999999999</c:v>
                </c:pt>
                <c:pt idx="1122">
                  <c:v>-5.3679610000000002</c:v>
                </c:pt>
                <c:pt idx="1123">
                  <c:v>-5.3719070000000002</c:v>
                </c:pt>
                <c:pt idx="1124">
                  <c:v>-5.3759129999999997</c:v>
                </c:pt>
                <c:pt idx="1125">
                  <c:v>-5.3799789999999996</c:v>
                </c:pt>
                <c:pt idx="1126">
                  <c:v>-5.3839249999999996</c:v>
                </c:pt>
                <c:pt idx="1127">
                  <c:v>-5.387931</c:v>
                </c:pt>
                <c:pt idx="1128">
                  <c:v>-5.3919370000000004</c:v>
                </c:pt>
                <c:pt idx="1129">
                  <c:v>-5.3960030000000003</c:v>
                </c:pt>
                <c:pt idx="1130">
                  <c:v>-5.3999490000000003</c:v>
                </c:pt>
                <c:pt idx="1131">
                  <c:v>-5.4039539999999997</c:v>
                </c:pt>
                <c:pt idx="1132">
                  <c:v>-5.4079610000000002</c:v>
                </c:pt>
                <c:pt idx="1133">
                  <c:v>-5.4119070000000002</c:v>
                </c:pt>
                <c:pt idx="1134">
                  <c:v>-5.4179449999999996</c:v>
                </c:pt>
                <c:pt idx="1135">
                  <c:v>-5.4239240000000004</c:v>
                </c:pt>
                <c:pt idx="1136">
                  <c:v>-5.4299629999999999</c:v>
                </c:pt>
                <c:pt idx="1137">
                  <c:v>-5.4359419999999998</c:v>
                </c:pt>
                <c:pt idx="1138">
                  <c:v>-5.4419810000000002</c:v>
                </c:pt>
                <c:pt idx="1139">
                  <c:v>-5.447959</c:v>
                </c:pt>
                <c:pt idx="1140">
                  <c:v>-5.4539390000000001</c:v>
                </c:pt>
                <c:pt idx="1141">
                  <c:v>-5.459918</c:v>
                </c:pt>
                <c:pt idx="1142">
                  <c:v>-5.4659570000000004</c:v>
                </c:pt>
                <c:pt idx="1143">
                  <c:v>-5.4719350000000002</c:v>
                </c:pt>
                <c:pt idx="1144">
                  <c:v>-5.4779140000000002</c:v>
                </c:pt>
                <c:pt idx="1145">
                  <c:v>-5.4838930000000001</c:v>
                </c:pt>
                <c:pt idx="1146">
                  <c:v>-5.4899319999999996</c:v>
                </c:pt>
                <c:pt idx="1147">
                  <c:v>-5.4959110000000004</c:v>
                </c:pt>
                <c:pt idx="1148">
                  <c:v>-5.5018890000000003</c:v>
                </c:pt>
                <c:pt idx="1149">
                  <c:v>-5.5079279999999997</c:v>
                </c:pt>
                <c:pt idx="1150">
                  <c:v>-5.5139079999999998</c:v>
                </c:pt>
                <c:pt idx="1151">
                  <c:v>-5.5198869999999998</c:v>
                </c:pt>
                <c:pt idx="1152">
                  <c:v>-5.525925</c:v>
                </c:pt>
                <c:pt idx="1153">
                  <c:v>-5.5319039999999999</c:v>
                </c:pt>
                <c:pt idx="1154">
                  <c:v>-5.5378829999999999</c:v>
                </c:pt>
                <c:pt idx="1155">
                  <c:v>-5.5439220000000002</c:v>
                </c:pt>
                <c:pt idx="1156">
                  <c:v>-5.5499010000000002</c:v>
                </c:pt>
                <c:pt idx="1157">
                  <c:v>-5.5559390000000004</c:v>
                </c:pt>
                <c:pt idx="1158">
                  <c:v>-5.5619180000000004</c:v>
                </c:pt>
                <c:pt idx="1159">
                  <c:v>-5.5679569999999998</c:v>
                </c:pt>
                <c:pt idx="1160">
                  <c:v>-5.5739369999999999</c:v>
                </c:pt>
                <c:pt idx="1161">
                  <c:v>-5.5799149999999997</c:v>
                </c:pt>
                <c:pt idx="1162">
                  <c:v>-5.5858939999999997</c:v>
                </c:pt>
                <c:pt idx="1163">
                  <c:v>-5.5918729999999996</c:v>
                </c:pt>
                <c:pt idx="1164">
                  <c:v>-5.5978519999999996</c:v>
                </c:pt>
                <c:pt idx="1165">
                  <c:v>-5.6038309999999996</c:v>
                </c:pt>
                <c:pt idx="1166">
                  <c:v>-5.6098689999999998</c:v>
                </c:pt>
                <c:pt idx="1167">
                  <c:v>-5.6158479999999997</c:v>
                </c:pt>
                <c:pt idx="1168">
                  <c:v>-5.6218870000000001</c:v>
                </c:pt>
                <c:pt idx="1169">
                  <c:v>-5.627866</c:v>
                </c:pt>
                <c:pt idx="1170">
                  <c:v>-5.6339050000000004</c:v>
                </c:pt>
                <c:pt idx="1171">
                  <c:v>-5.6398239999999999</c:v>
                </c:pt>
                <c:pt idx="1172">
                  <c:v>-5.6458630000000003</c:v>
                </c:pt>
                <c:pt idx="1173">
                  <c:v>-5.6519019999999998</c:v>
                </c:pt>
                <c:pt idx="1174">
                  <c:v>-5.65794</c:v>
                </c:pt>
                <c:pt idx="1175">
                  <c:v>-5.6639189999999999</c:v>
                </c:pt>
                <c:pt idx="1176">
                  <c:v>-5.6699580000000003</c:v>
                </c:pt>
                <c:pt idx="1177">
                  <c:v>-5.6758769999999998</c:v>
                </c:pt>
                <c:pt idx="1178">
                  <c:v>-5.6818559999999998</c:v>
                </c:pt>
                <c:pt idx="1179">
                  <c:v>-5.6878349999999998</c:v>
                </c:pt>
                <c:pt idx="1180">
                  <c:v>-5.6938139999999997</c:v>
                </c:pt>
                <c:pt idx="1181">
                  <c:v>-5.6997330000000002</c:v>
                </c:pt>
                <c:pt idx="1182">
                  <c:v>-5.7057120000000001</c:v>
                </c:pt>
                <c:pt idx="1183">
                  <c:v>-5.7116910000000001</c:v>
                </c:pt>
                <c:pt idx="1184">
                  <c:v>-5.7177300000000004</c:v>
                </c:pt>
                <c:pt idx="1185">
                  <c:v>-5.723649</c:v>
                </c:pt>
                <c:pt idx="1186">
                  <c:v>-5.7296279999999999</c:v>
                </c:pt>
                <c:pt idx="1187">
                  <c:v>-5.7356069999999999</c:v>
                </c:pt>
                <c:pt idx="1188">
                  <c:v>-5.7417059999999998</c:v>
                </c:pt>
                <c:pt idx="1189">
                  <c:v>-5.7476839999999996</c:v>
                </c:pt>
                <c:pt idx="1190">
                  <c:v>-5.7537830000000003</c:v>
                </c:pt>
                <c:pt idx="1191">
                  <c:v>-5.7598219999999998</c:v>
                </c:pt>
                <c:pt idx="1192">
                  <c:v>-5.7658009999999997</c:v>
                </c:pt>
                <c:pt idx="1193">
                  <c:v>-5.7718400000000001</c:v>
                </c:pt>
                <c:pt idx="1194">
                  <c:v>-5.7778179999999999</c:v>
                </c:pt>
                <c:pt idx="1195">
                  <c:v>-5.7838570000000002</c:v>
                </c:pt>
                <c:pt idx="1196">
                  <c:v>-5.7898360000000002</c:v>
                </c:pt>
                <c:pt idx="1197">
                  <c:v>-5.7958150000000002</c:v>
                </c:pt>
                <c:pt idx="1198">
                  <c:v>-5.8018539999999996</c:v>
                </c:pt>
                <c:pt idx="1199">
                  <c:v>-5.8078329999999996</c:v>
                </c:pt>
                <c:pt idx="1200">
                  <c:v>-5.8138709999999998</c:v>
                </c:pt>
                <c:pt idx="1201">
                  <c:v>-5.8198499999999997</c:v>
                </c:pt>
                <c:pt idx="1202">
                  <c:v>-5.8259489999999996</c:v>
                </c:pt>
                <c:pt idx="1203">
                  <c:v>-5.8318680000000001</c:v>
                </c:pt>
                <c:pt idx="1204">
                  <c:v>-5.8379659999999998</c:v>
                </c:pt>
                <c:pt idx="1205">
                  <c:v>-5.843826</c:v>
                </c:pt>
                <c:pt idx="1206">
                  <c:v>-5.8498650000000003</c:v>
                </c:pt>
                <c:pt idx="1207">
                  <c:v>-5.8557839999999999</c:v>
                </c:pt>
                <c:pt idx="1208">
                  <c:v>-5.8618819999999996</c:v>
                </c:pt>
                <c:pt idx="1209">
                  <c:v>-5.8678610000000004</c:v>
                </c:pt>
                <c:pt idx="1210">
                  <c:v>-5.8739600000000003</c:v>
                </c:pt>
                <c:pt idx="1211">
                  <c:v>-5.8798789999999999</c:v>
                </c:pt>
                <c:pt idx="1212">
                  <c:v>-5.8859769999999996</c:v>
                </c:pt>
                <c:pt idx="1213">
                  <c:v>-5.8918359999999996</c:v>
                </c:pt>
                <c:pt idx="1214">
                  <c:v>-5.8979350000000004</c:v>
                </c:pt>
                <c:pt idx="1215">
                  <c:v>-5.9038550000000001</c:v>
                </c:pt>
                <c:pt idx="1216">
                  <c:v>-5.9099529999999998</c:v>
                </c:pt>
                <c:pt idx="1217">
                  <c:v>-5.9158720000000002</c:v>
                </c:pt>
                <c:pt idx="1218">
                  <c:v>-5.9219710000000001</c:v>
                </c:pt>
                <c:pt idx="1219">
                  <c:v>-5.9278899999999997</c:v>
                </c:pt>
                <c:pt idx="1220">
                  <c:v>-5.933929</c:v>
                </c:pt>
                <c:pt idx="1221">
                  <c:v>-5.9398479999999996</c:v>
                </c:pt>
                <c:pt idx="1222">
                  <c:v>-5.9458859999999998</c:v>
                </c:pt>
                <c:pt idx="1223">
                  <c:v>-5.9518649999999997</c:v>
                </c:pt>
                <c:pt idx="1224">
                  <c:v>-5.9579040000000001</c:v>
                </c:pt>
                <c:pt idx="1225">
                  <c:v>-5.9639430000000004</c:v>
                </c:pt>
                <c:pt idx="1226">
                  <c:v>-5.9699220000000004</c:v>
                </c:pt>
                <c:pt idx="1227">
                  <c:v>-5.9759609999999999</c:v>
                </c:pt>
                <c:pt idx="1228">
                  <c:v>-5.9819399999999998</c:v>
                </c:pt>
                <c:pt idx="1229">
                  <c:v>-5.9879790000000002</c:v>
                </c:pt>
                <c:pt idx="1230">
                  <c:v>-5.993957</c:v>
                </c:pt>
                <c:pt idx="1231">
                  <c:v>-5.9999359999999999</c:v>
                </c:pt>
                <c:pt idx="1232">
                  <c:v>-6.0059149999999999</c:v>
                </c:pt>
                <c:pt idx="1233">
                  <c:v>-6.0118939999999998</c:v>
                </c:pt>
                <c:pt idx="1234">
                  <c:v>-6.0178729999999998</c:v>
                </c:pt>
                <c:pt idx="1235">
                  <c:v>-6.023911</c:v>
                </c:pt>
                <c:pt idx="1236">
                  <c:v>-6.0298910000000001</c:v>
                </c:pt>
                <c:pt idx="1237">
                  <c:v>-6.0358700000000001</c:v>
                </c:pt>
                <c:pt idx="1238">
                  <c:v>-6.041849</c:v>
                </c:pt>
                <c:pt idx="1239">
                  <c:v>-6.0478870000000002</c:v>
                </c:pt>
                <c:pt idx="1240">
                  <c:v>-6.0538660000000002</c:v>
                </c:pt>
                <c:pt idx="1241">
                  <c:v>-6.0598450000000001</c:v>
                </c:pt>
                <c:pt idx="1242">
                  <c:v>-6.0658240000000001</c:v>
                </c:pt>
                <c:pt idx="1243">
                  <c:v>-6.0718629999999996</c:v>
                </c:pt>
                <c:pt idx="1244">
                  <c:v>-6.0778420000000004</c:v>
                </c:pt>
                <c:pt idx="1245">
                  <c:v>-6.0838210000000004</c:v>
                </c:pt>
                <c:pt idx="1246">
                  <c:v>-6.0898599999999998</c:v>
                </c:pt>
                <c:pt idx="1247">
                  <c:v>-6.0978120000000002</c:v>
                </c:pt>
                <c:pt idx="1248">
                  <c:v>-6.1058240000000001</c:v>
                </c:pt>
                <c:pt idx="1249">
                  <c:v>-6.1138349999999999</c:v>
                </c:pt>
                <c:pt idx="1250">
                  <c:v>-6.1218469999999998</c:v>
                </c:pt>
                <c:pt idx="1251">
                  <c:v>-6.1297990000000002</c:v>
                </c:pt>
                <c:pt idx="1252">
                  <c:v>-6.1377509999999997</c:v>
                </c:pt>
                <c:pt idx="1253">
                  <c:v>-6.145823</c:v>
                </c:pt>
                <c:pt idx="1254">
                  <c:v>-6.1537750000000004</c:v>
                </c:pt>
                <c:pt idx="1255">
                  <c:v>-6.1617870000000003</c:v>
                </c:pt>
                <c:pt idx="1256">
                  <c:v>-6.1697980000000001</c:v>
                </c:pt>
                <c:pt idx="1257">
                  <c:v>-6.17781</c:v>
                </c:pt>
                <c:pt idx="1258">
                  <c:v>-6.1858219999999999</c:v>
                </c:pt>
                <c:pt idx="1259">
                  <c:v>-6.1938930000000001</c:v>
                </c:pt>
                <c:pt idx="1260">
                  <c:v>-6.201905</c:v>
                </c:pt>
                <c:pt idx="1261">
                  <c:v>-6.2098570000000004</c:v>
                </c:pt>
                <c:pt idx="1262">
                  <c:v>-6.2178690000000003</c:v>
                </c:pt>
                <c:pt idx="1263">
                  <c:v>-6.2258800000000001</c:v>
                </c:pt>
                <c:pt idx="1264">
                  <c:v>-6.233892</c:v>
                </c:pt>
                <c:pt idx="1265">
                  <c:v>-6.2418440000000004</c:v>
                </c:pt>
                <c:pt idx="1266">
                  <c:v>-6.2498560000000003</c:v>
                </c:pt>
                <c:pt idx="1267">
                  <c:v>-6.2578680000000002</c:v>
                </c:pt>
                <c:pt idx="1268">
                  <c:v>-6.2658800000000001</c:v>
                </c:pt>
                <c:pt idx="1269">
                  <c:v>-6.273892</c:v>
                </c:pt>
                <c:pt idx="1270">
                  <c:v>-6.2819029999999998</c:v>
                </c:pt>
                <c:pt idx="1271">
                  <c:v>-6.2898550000000002</c:v>
                </c:pt>
                <c:pt idx="1272">
                  <c:v>-6.2978670000000001</c:v>
                </c:pt>
                <c:pt idx="1273">
                  <c:v>-6.3059989999999999</c:v>
                </c:pt>
                <c:pt idx="1274">
                  <c:v>-6.3138909999999999</c:v>
                </c:pt>
                <c:pt idx="1275">
                  <c:v>-6.3219029999999998</c:v>
                </c:pt>
                <c:pt idx="1276">
                  <c:v>-6.329974</c:v>
                </c:pt>
                <c:pt idx="1277">
                  <c:v>-6.3378670000000001</c:v>
                </c:pt>
                <c:pt idx="1278">
                  <c:v>-6.3458779999999999</c:v>
                </c:pt>
                <c:pt idx="1279">
                  <c:v>-6.3538899999999998</c:v>
                </c:pt>
                <c:pt idx="1280">
                  <c:v>-6.3619620000000001</c:v>
                </c:pt>
                <c:pt idx="1281">
                  <c:v>-6.3699139999999996</c:v>
                </c:pt>
                <c:pt idx="1282">
                  <c:v>-6.3779260000000004</c:v>
                </c:pt>
                <c:pt idx="1283">
                  <c:v>-6.3859370000000002</c:v>
                </c:pt>
                <c:pt idx="1284">
                  <c:v>-6.3938889999999997</c:v>
                </c:pt>
                <c:pt idx="1285">
                  <c:v>-6.4019009999999996</c:v>
                </c:pt>
                <c:pt idx="1286">
                  <c:v>-6.4099130000000004</c:v>
                </c:pt>
                <c:pt idx="1287">
                  <c:v>-6.4179240000000002</c:v>
                </c:pt>
                <c:pt idx="1288">
                  <c:v>-6.4259370000000002</c:v>
                </c:pt>
                <c:pt idx="1289">
                  <c:v>-6.433948</c:v>
                </c:pt>
                <c:pt idx="1290">
                  <c:v>-6.4439330000000004</c:v>
                </c:pt>
                <c:pt idx="1291">
                  <c:v>-6.4518849999999999</c:v>
                </c:pt>
                <c:pt idx="1292">
                  <c:v>-6.4619299999999997</c:v>
                </c:pt>
                <c:pt idx="1293">
                  <c:v>-6.4719740000000003</c:v>
                </c:pt>
                <c:pt idx="1294">
                  <c:v>-6.4818990000000003</c:v>
                </c:pt>
                <c:pt idx="1295">
                  <c:v>-6.4918839999999998</c:v>
                </c:pt>
                <c:pt idx="1296">
                  <c:v>-6.5019289999999996</c:v>
                </c:pt>
                <c:pt idx="1297">
                  <c:v>-6.5119730000000002</c:v>
                </c:pt>
                <c:pt idx="1298">
                  <c:v>-6.5219579999999997</c:v>
                </c:pt>
                <c:pt idx="1299">
                  <c:v>-6.5319430000000001</c:v>
                </c:pt>
                <c:pt idx="1300">
                  <c:v>-6.541868</c:v>
                </c:pt>
                <c:pt idx="1301">
                  <c:v>-6.5519129999999999</c:v>
                </c:pt>
                <c:pt idx="1302">
                  <c:v>-6.5618970000000001</c:v>
                </c:pt>
                <c:pt idx="1303">
                  <c:v>-6.5718829999999997</c:v>
                </c:pt>
                <c:pt idx="1304">
                  <c:v>-6.5819270000000003</c:v>
                </c:pt>
                <c:pt idx="1305">
                  <c:v>-6.5919119999999998</c:v>
                </c:pt>
                <c:pt idx="1306">
                  <c:v>-6.6018369999999997</c:v>
                </c:pt>
                <c:pt idx="1307">
                  <c:v>-6.6118819999999996</c:v>
                </c:pt>
                <c:pt idx="1308">
                  <c:v>-6.6219260000000002</c:v>
                </c:pt>
                <c:pt idx="1309">
                  <c:v>-6.6319109999999997</c:v>
                </c:pt>
                <c:pt idx="1310">
                  <c:v>-6.641896</c:v>
                </c:pt>
                <c:pt idx="1311">
                  <c:v>-6.6518810000000004</c:v>
                </c:pt>
                <c:pt idx="1312">
                  <c:v>-6.6618659999999998</c:v>
                </c:pt>
                <c:pt idx="1313">
                  <c:v>-6.6719109999999997</c:v>
                </c:pt>
                <c:pt idx="1314">
                  <c:v>-6.6818949999999999</c:v>
                </c:pt>
                <c:pt idx="1315">
                  <c:v>-6.6918800000000003</c:v>
                </c:pt>
                <c:pt idx="1316">
                  <c:v>-6.7038979999999997</c:v>
                </c:pt>
                <c:pt idx="1317">
                  <c:v>-6.7158559999999996</c:v>
                </c:pt>
                <c:pt idx="1318">
                  <c:v>-6.7278729999999998</c:v>
                </c:pt>
                <c:pt idx="1319">
                  <c:v>-6.7398910000000001</c:v>
                </c:pt>
                <c:pt idx="1320">
                  <c:v>-6.7519090000000004</c:v>
                </c:pt>
                <c:pt idx="1321">
                  <c:v>-6.7639259999999997</c:v>
                </c:pt>
                <c:pt idx="1322">
                  <c:v>-6.7758849999999997</c:v>
                </c:pt>
                <c:pt idx="1323">
                  <c:v>-6.7878420000000004</c:v>
                </c:pt>
                <c:pt idx="1324">
                  <c:v>-6.7998599999999998</c:v>
                </c:pt>
                <c:pt idx="1325">
                  <c:v>-6.8118780000000001</c:v>
                </c:pt>
                <c:pt idx="1326">
                  <c:v>-6.8238950000000003</c:v>
                </c:pt>
                <c:pt idx="1327">
                  <c:v>-6.8359129999999997</c:v>
                </c:pt>
                <c:pt idx="1328">
                  <c:v>-6.8479900000000002</c:v>
                </c:pt>
                <c:pt idx="1329">
                  <c:v>-6.8599480000000002</c:v>
                </c:pt>
                <c:pt idx="1330">
                  <c:v>-6.8719659999999996</c:v>
                </c:pt>
                <c:pt idx="1331">
                  <c:v>-6.8839240000000004</c:v>
                </c:pt>
                <c:pt idx="1332">
                  <c:v>-6.8978549999999998</c:v>
                </c:pt>
                <c:pt idx="1333">
                  <c:v>-6.911905</c:v>
                </c:pt>
                <c:pt idx="1334">
                  <c:v>-6.9258959999999998</c:v>
                </c:pt>
                <c:pt idx="1335">
                  <c:v>-6.9399459999999999</c:v>
                </c:pt>
                <c:pt idx="1336">
                  <c:v>-6.9539980000000003</c:v>
                </c:pt>
                <c:pt idx="1337">
                  <c:v>-6.9679279999999997</c:v>
                </c:pt>
                <c:pt idx="1338">
                  <c:v>-6.981859</c:v>
                </c:pt>
                <c:pt idx="1339">
                  <c:v>-6.9959090000000002</c:v>
                </c:pt>
                <c:pt idx="1340">
                  <c:v>-7.0099</c:v>
                </c:pt>
                <c:pt idx="1341">
                  <c:v>-7.0238909999999999</c:v>
                </c:pt>
                <c:pt idx="1342">
                  <c:v>-7.0398550000000002</c:v>
                </c:pt>
                <c:pt idx="1343">
                  <c:v>-7.0539050000000003</c:v>
                </c:pt>
                <c:pt idx="1344">
                  <c:v>-7.0699290000000001</c:v>
                </c:pt>
                <c:pt idx="1345">
                  <c:v>-7.0858930000000004</c:v>
                </c:pt>
                <c:pt idx="1346">
                  <c:v>-7.1019759999999996</c:v>
                </c:pt>
                <c:pt idx="1347">
                  <c:v>-7.1179990000000002</c:v>
                </c:pt>
                <c:pt idx="1348">
                  <c:v>-7.1339040000000002</c:v>
                </c:pt>
                <c:pt idx="1349">
                  <c:v>-7.1499269999999999</c:v>
                </c:pt>
                <c:pt idx="1350">
                  <c:v>-7.1660110000000001</c:v>
                </c:pt>
                <c:pt idx="1351">
                  <c:v>-7.1819740000000003</c:v>
                </c:pt>
                <c:pt idx="1352">
                  <c:v>-7.1999719999999998</c:v>
                </c:pt>
                <c:pt idx="1353">
                  <c:v>-7.2179679999999999</c:v>
                </c:pt>
                <c:pt idx="1354">
                  <c:v>-7.2359650000000002</c:v>
                </c:pt>
                <c:pt idx="1355">
                  <c:v>-7.2539610000000003</c:v>
                </c:pt>
                <c:pt idx="1356">
                  <c:v>-7.2720180000000001</c:v>
                </c:pt>
                <c:pt idx="1357">
                  <c:v>-7.2900140000000002</c:v>
                </c:pt>
                <c:pt idx="1358">
                  <c:v>-7.3080109999999996</c:v>
                </c:pt>
                <c:pt idx="1359">
                  <c:v>-7.3260069999999997</c:v>
                </c:pt>
                <c:pt idx="1360">
                  <c:v>-7.344004</c:v>
                </c:pt>
                <c:pt idx="1361">
                  <c:v>-7.3620010000000002</c:v>
                </c:pt>
                <c:pt idx="1362">
                  <c:v>-7.3820309999999996</c:v>
                </c:pt>
                <c:pt idx="1363">
                  <c:v>-7.4020599999999996</c:v>
                </c:pt>
                <c:pt idx="1364">
                  <c:v>-7.4220290000000002</c:v>
                </c:pt>
                <c:pt idx="1365">
                  <c:v>-7.4439719999999996</c:v>
                </c:pt>
                <c:pt idx="1366">
                  <c:v>-7.4639420000000003</c:v>
                </c:pt>
                <c:pt idx="1367">
                  <c:v>-7.4839710000000004</c:v>
                </c:pt>
                <c:pt idx="1368">
                  <c:v>-7.5039410000000002</c:v>
                </c:pt>
                <c:pt idx="1369">
                  <c:v>-7.525944</c:v>
                </c:pt>
                <c:pt idx="1370">
                  <c:v>-7.548006</c:v>
                </c:pt>
                <c:pt idx="1371">
                  <c:v>-7.5699490000000003</c:v>
                </c:pt>
                <c:pt idx="1372">
                  <c:v>-7.5919509999999999</c:v>
                </c:pt>
                <c:pt idx="1373">
                  <c:v>-7.6138940000000002</c:v>
                </c:pt>
                <c:pt idx="1374">
                  <c:v>-7.6378700000000004</c:v>
                </c:pt>
                <c:pt idx="1375">
                  <c:v>-7.659872</c:v>
                </c:pt>
                <c:pt idx="1376">
                  <c:v>-7.6819350000000002</c:v>
                </c:pt>
                <c:pt idx="1377">
                  <c:v>-7.7059699999999998</c:v>
                </c:pt>
                <c:pt idx="1378">
                  <c:v>-7.7299449999999998</c:v>
                </c:pt>
                <c:pt idx="1379">
                  <c:v>-7.7540399999999998</c:v>
                </c:pt>
                <c:pt idx="1380">
                  <c:v>-7.7760429999999996</c:v>
                </c:pt>
                <c:pt idx="1381">
                  <c:v>-7.8000790000000002</c:v>
                </c:pt>
                <c:pt idx="1382">
                  <c:v>-7.8241139999999998</c:v>
                </c:pt>
                <c:pt idx="1383">
                  <c:v>-7.8480889999999999</c:v>
                </c:pt>
                <c:pt idx="1384">
                  <c:v>-7.8740379999999996</c:v>
                </c:pt>
                <c:pt idx="1385">
                  <c:v>-7.8980139999999999</c:v>
                </c:pt>
                <c:pt idx="1386">
                  <c:v>-7.9219900000000001</c:v>
                </c:pt>
                <c:pt idx="1387">
                  <c:v>-7.9479980000000001</c:v>
                </c:pt>
                <c:pt idx="1388">
                  <c:v>-7.9719730000000002</c:v>
                </c:pt>
                <c:pt idx="1389">
                  <c:v>-7.997922</c:v>
                </c:pt>
                <c:pt idx="1390">
                  <c:v>-8.0239899999999995</c:v>
                </c:pt>
                <c:pt idx="1391">
                  <c:v>-8.0480260000000001</c:v>
                </c:pt>
                <c:pt idx="1392">
                  <c:v>-8.0759469999999993</c:v>
                </c:pt>
                <c:pt idx="1393">
                  <c:v>-8.1078150000000004</c:v>
                </c:pt>
                <c:pt idx="1394">
                  <c:v>-8.1358569999999997</c:v>
                </c:pt>
                <c:pt idx="1395">
                  <c:v>-8.1619250000000001</c:v>
                </c:pt>
                <c:pt idx="1396">
                  <c:v>-8.1920579999999994</c:v>
                </c:pt>
                <c:pt idx="1397">
                  <c:v>-8.2260190000000009</c:v>
                </c:pt>
                <c:pt idx="1398">
                  <c:v>-8.2580659999999995</c:v>
                </c:pt>
                <c:pt idx="1399">
                  <c:v>-8.2900530000000003</c:v>
                </c:pt>
                <c:pt idx="1400">
                  <c:v>-8.3220410000000005</c:v>
                </c:pt>
                <c:pt idx="1401">
                  <c:v>-8.352055</c:v>
                </c:pt>
                <c:pt idx="1402">
                  <c:v>-8.380096</c:v>
                </c:pt>
                <c:pt idx="1403">
                  <c:v>-8.4100509999999993</c:v>
                </c:pt>
                <c:pt idx="1404">
                  <c:v>-8.4400049999999993</c:v>
                </c:pt>
                <c:pt idx="1405">
                  <c:v>-8.4720530000000007</c:v>
                </c:pt>
                <c:pt idx="1406">
                  <c:v>-8.5039809999999996</c:v>
                </c:pt>
                <c:pt idx="1407">
                  <c:v>-8.5359079999999992</c:v>
                </c:pt>
                <c:pt idx="1408">
                  <c:v>-8.5659220000000005</c:v>
                </c:pt>
                <c:pt idx="1409">
                  <c:v>-8.5959959999999995</c:v>
                </c:pt>
                <c:pt idx="1410">
                  <c:v>-8.6279839999999997</c:v>
                </c:pt>
                <c:pt idx="1411">
                  <c:v>-8.6599699999999995</c:v>
                </c:pt>
                <c:pt idx="1412">
                  <c:v>-8.6938720000000007</c:v>
                </c:pt>
                <c:pt idx="1413">
                  <c:v>-8.7299249999999997</c:v>
                </c:pt>
                <c:pt idx="1414">
                  <c:v>-8.7659780000000005</c:v>
                </c:pt>
                <c:pt idx="1415">
                  <c:v>-8.8040040000000008</c:v>
                </c:pt>
                <c:pt idx="1416">
                  <c:v>-8.8400569999999998</c:v>
                </c:pt>
                <c:pt idx="1417">
                  <c:v>-8.879937</c:v>
                </c:pt>
                <c:pt idx="1418">
                  <c:v>-8.9198760000000004</c:v>
                </c:pt>
                <c:pt idx="1419">
                  <c:v>-8.9639410000000002</c:v>
                </c:pt>
                <c:pt idx="1420">
                  <c:v>-9.0139849999999999</c:v>
                </c:pt>
                <c:pt idx="1421">
                  <c:v>-9.0619960000000006</c:v>
                </c:pt>
                <c:pt idx="1422">
                  <c:v>-9.1060599999999994</c:v>
                </c:pt>
                <c:pt idx="1423">
                  <c:v>-9.1500649999999997</c:v>
                </c:pt>
                <c:pt idx="1424">
                  <c:v>-9.1900049999999993</c:v>
                </c:pt>
                <c:pt idx="1425">
                  <c:v>-9.2260589999999993</c:v>
                </c:pt>
                <c:pt idx="1426">
                  <c:v>-9.2601379999999995</c:v>
                </c:pt>
                <c:pt idx="1427">
                  <c:v>-9.2919459999999994</c:v>
                </c:pt>
                <c:pt idx="1428">
                  <c:v>-9.3219600000000007</c:v>
                </c:pt>
                <c:pt idx="1429">
                  <c:v>-9.3520939999999992</c:v>
                </c:pt>
                <c:pt idx="1430">
                  <c:v>-9.3880269999999992</c:v>
                </c:pt>
                <c:pt idx="1431">
                  <c:v>-9.4399250000000006</c:v>
                </c:pt>
                <c:pt idx="1432">
                  <c:v>-9.5398929999999993</c:v>
                </c:pt>
                <c:pt idx="1433">
                  <c:v>-9.6399810000000006</c:v>
                </c:pt>
                <c:pt idx="1434">
                  <c:v>-9.7400090000000006</c:v>
                </c:pt>
                <c:pt idx="1435">
                  <c:v>-9.7960320000000003</c:v>
                </c:pt>
                <c:pt idx="1436">
                  <c:v>-9.8239540000000005</c:v>
                </c:pt>
                <c:pt idx="1437">
                  <c:v>-9.8458360000000003</c:v>
                </c:pt>
                <c:pt idx="1438">
                  <c:v>-9.8618600000000001</c:v>
                </c:pt>
                <c:pt idx="1439">
                  <c:v>-9.8778839999999999</c:v>
                </c:pt>
                <c:pt idx="1440">
                  <c:v>-9.8918739999999996</c:v>
                </c:pt>
                <c:pt idx="1441">
                  <c:v>-9.9038909999999998</c:v>
                </c:pt>
                <c:pt idx="1442">
                  <c:v>-9.9159100000000002</c:v>
                </c:pt>
                <c:pt idx="1443">
                  <c:v>-9.9258939999999996</c:v>
                </c:pt>
                <c:pt idx="1444">
                  <c:v>-9.9358789999999999</c:v>
                </c:pt>
                <c:pt idx="1445">
                  <c:v>-9.943892</c:v>
                </c:pt>
                <c:pt idx="1446">
                  <c:v>-9.9520219999999995</c:v>
                </c:pt>
                <c:pt idx="1447">
                  <c:v>-9.9599150000000005</c:v>
                </c:pt>
                <c:pt idx="1448">
                  <c:v>-9.9679859999999998</c:v>
                </c:pt>
                <c:pt idx="1449">
                  <c:v>-9.9760580000000001</c:v>
                </c:pt>
                <c:pt idx="1450">
                  <c:v>-9.9819180000000003</c:v>
                </c:pt>
                <c:pt idx="1451">
                  <c:v>-9.988016</c:v>
                </c:pt>
                <c:pt idx="1452">
                  <c:v>-9.9939350000000005</c:v>
                </c:pt>
                <c:pt idx="1453">
                  <c:v>-10.000030000000001</c:v>
                </c:pt>
                <c:pt idx="1454">
                  <c:v>-10.005890000000001</c:v>
                </c:pt>
                <c:pt idx="1455">
                  <c:v>-10.011990000000001</c:v>
                </c:pt>
                <c:pt idx="1456">
                  <c:v>-10.01797</c:v>
                </c:pt>
                <c:pt idx="1457">
                  <c:v>-10.024010000000001</c:v>
                </c:pt>
                <c:pt idx="1458">
                  <c:v>-10.02796</c:v>
                </c:pt>
                <c:pt idx="1459">
                  <c:v>-10.03196</c:v>
                </c:pt>
                <c:pt idx="1460">
                  <c:v>-10.03603</c:v>
                </c:pt>
                <c:pt idx="1461">
                  <c:v>-10.03997</c:v>
                </c:pt>
                <c:pt idx="1462">
                  <c:v>-10.043979999999999</c:v>
                </c:pt>
                <c:pt idx="1463">
                  <c:v>-10.047980000000001</c:v>
                </c:pt>
                <c:pt idx="1464">
                  <c:v>-10.05199</c:v>
                </c:pt>
                <c:pt idx="1465">
                  <c:v>-10.055999999999999</c:v>
                </c:pt>
                <c:pt idx="1466">
                  <c:v>-10.06</c:v>
                </c:pt>
                <c:pt idx="1467">
                  <c:v>-10.06401</c:v>
                </c:pt>
                <c:pt idx="1468">
                  <c:v>-10.068009999999999</c:v>
                </c:pt>
                <c:pt idx="1469">
                  <c:v>-10.07202</c:v>
                </c:pt>
                <c:pt idx="1470">
                  <c:v>-10.076090000000001</c:v>
                </c:pt>
                <c:pt idx="1471">
                  <c:v>-10.08009</c:v>
                </c:pt>
                <c:pt idx="1472">
                  <c:v>-10.08404</c:v>
                </c:pt>
                <c:pt idx="1473">
                  <c:v>-10.088039999999999</c:v>
                </c:pt>
                <c:pt idx="1474">
                  <c:v>-10.09211</c:v>
                </c:pt>
                <c:pt idx="1475">
                  <c:v>-10.09606</c:v>
                </c:pt>
                <c:pt idx="1476">
                  <c:v>-10.100059999999999</c:v>
                </c:pt>
                <c:pt idx="1477">
                  <c:v>-10.10407</c:v>
                </c:pt>
                <c:pt idx="1478">
                  <c:v>-10.10604</c:v>
                </c:pt>
                <c:pt idx="1479">
                  <c:v>-10.10807</c:v>
                </c:pt>
                <c:pt idx="1480">
                  <c:v>-10.110049999999999</c:v>
                </c:pt>
                <c:pt idx="1481">
                  <c:v>-10.112080000000001</c:v>
                </c:pt>
                <c:pt idx="1482">
                  <c:v>-10.11411</c:v>
                </c:pt>
                <c:pt idx="1483">
                  <c:v>-10.11608</c:v>
                </c:pt>
                <c:pt idx="1484">
                  <c:v>-10.118119999999999</c:v>
                </c:pt>
                <c:pt idx="1485">
                  <c:v>-10.120089999999999</c:v>
                </c:pt>
                <c:pt idx="1486">
                  <c:v>-10.122059999999999</c:v>
                </c:pt>
                <c:pt idx="1487">
                  <c:v>-10.1241</c:v>
                </c:pt>
                <c:pt idx="1488">
                  <c:v>-10.12607</c:v>
                </c:pt>
                <c:pt idx="1489">
                  <c:v>-10.1281</c:v>
                </c:pt>
                <c:pt idx="1490">
                  <c:v>-10.130140000000001</c:v>
                </c:pt>
                <c:pt idx="1491">
                  <c:v>-10.132110000000001</c:v>
                </c:pt>
                <c:pt idx="1492">
                  <c:v>-10.13414</c:v>
                </c:pt>
                <c:pt idx="1493">
                  <c:v>-10.13611</c:v>
                </c:pt>
                <c:pt idx="1494">
                  <c:v>-10.13815</c:v>
                </c:pt>
                <c:pt idx="1495">
                  <c:v>-10.14012</c:v>
                </c:pt>
                <c:pt idx="1496">
                  <c:v>-10.14221</c:v>
                </c:pt>
                <c:pt idx="1497">
                  <c:v>-10.14419</c:v>
                </c:pt>
                <c:pt idx="1498">
                  <c:v>-10.14616</c:v>
                </c:pt>
                <c:pt idx="1499">
                  <c:v>-10.14819</c:v>
                </c:pt>
                <c:pt idx="1500">
                  <c:v>-10.150169999999999</c:v>
                </c:pt>
                <c:pt idx="1501">
                  <c:v>-10.152139999999999</c:v>
                </c:pt>
                <c:pt idx="1502">
                  <c:v>-10.154170000000001</c:v>
                </c:pt>
                <c:pt idx="1503">
                  <c:v>-10.1562</c:v>
                </c:pt>
                <c:pt idx="1504">
                  <c:v>-10.15818</c:v>
                </c:pt>
                <c:pt idx="1505">
                  <c:v>-10.16015</c:v>
                </c:pt>
                <c:pt idx="1506">
                  <c:v>-10.162179999999999</c:v>
                </c:pt>
                <c:pt idx="1507">
                  <c:v>-10.164160000000001</c:v>
                </c:pt>
                <c:pt idx="1508">
                  <c:v>-10.16625</c:v>
                </c:pt>
                <c:pt idx="1509">
                  <c:v>-10.16822</c:v>
                </c:pt>
                <c:pt idx="1510">
                  <c:v>-10.170249999999999</c:v>
                </c:pt>
                <c:pt idx="1511">
                  <c:v>-10.172230000000001</c:v>
                </c:pt>
                <c:pt idx="1512">
                  <c:v>-10.174200000000001</c:v>
                </c:pt>
                <c:pt idx="1513">
                  <c:v>-10.17623</c:v>
                </c:pt>
                <c:pt idx="1514">
                  <c:v>-10.178330000000001</c:v>
                </c:pt>
                <c:pt idx="1515">
                  <c:v>-10.180300000000001</c:v>
                </c:pt>
                <c:pt idx="1516">
                  <c:v>-10.182270000000001</c:v>
                </c:pt>
                <c:pt idx="1517">
                  <c:v>-10.18425</c:v>
                </c:pt>
                <c:pt idx="1518">
                  <c:v>-10.18622</c:v>
                </c:pt>
                <c:pt idx="1519">
                  <c:v>-10.18825</c:v>
                </c:pt>
                <c:pt idx="1520">
                  <c:v>-10.19028</c:v>
                </c:pt>
                <c:pt idx="1521">
                  <c:v>-10.192259999999999</c:v>
                </c:pt>
                <c:pt idx="1522">
                  <c:v>-10.194229999999999</c:v>
                </c:pt>
                <c:pt idx="1523">
                  <c:v>-10.196199999999999</c:v>
                </c:pt>
                <c:pt idx="1524">
                  <c:v>-10.198180000000001</c:v>
                </c:pt>
                <c:pt idx="1525">
                  <c:v>-10.20021</c:v>
                </c:pt>
                <c:pt idx="1526">
                  <c:v>-10.202299999999999</c:v>
                </c:pt>
                <c:pt idx="1527">
                  <c:v>-10.204269999999999</c:v>
                </c:pt>
                <c:pt idx="1528">
                  <c:v>-10.206250000000001</c:v>
                </c:pt>
                <c:pt idx="1529">
                  <c:v>-10.20828</c:v>
                </c:pt>
                <c:pt idx="1530">
                  <c:v>-10.21031</c:v>
                </c:pt>
                <c:pt idx="1531">
                  <c:v>-10.212350000000001</c:v>
                </c:pt>
                <c:pt idx="1532">
                  <c:v>-10.214320000000001</c:v>
                </c:pt>
                <c:pt idx="1533">
                  <c:v>-10.216290000000001</c:v>
                </c:pt>
                <c:pt idx="1534">
                  <c:v>-10.21832</c:v>
                </c:pt>
                <c:pt idx="1535">
                  <c:v>-10.2203</c:v>
                </c:pt>
                <c:pt idx="1536">
                  <c:v>-10.222329999999999</c:v>
                </c:pt>
                <c:pt idx="1537">
                  <c:v>-10.224299999999999</c:v>
                </c:pt>
                <c:pt idx="1538">
                  <c:v>-10.22634</c:v>
                </c:pt>
                <c:pt idx="1539">
                  <c:v>-10.22831</c:v>
                </c:pt>
                <c:pt idx="1540">
                  <c:v>-10.23028</c:v>
                </c:pt>
                <c:pt idx="1541">
                  <c:v>-10.23232</c:v>
                </c:pt>
                <c:pt idx="1542">
                  <c:v>-10.23447</c:v>
                </c:pt>
                <c:pt idx="1543">
                  <c:v>-10.236499999999999</c:v>
                </c:pt>
                <c:pt idx="1544">
                  <c:v>-10.238530000000001</c:v>
                </c:pt>
                <c:pt idx="1545">
                  <c:v>-10.240629999999999</c:v>
                </c:pt>
                <c:pt idx="1546">
                  <c:v>-10.24278</c:v>
                </c:pt>
                <c:pt idx="1547">
                  <c:v>-10.24493</c:v>
                </c:pt>
                <c:pt idx="1548">
                  <c:v>-10.24708</c:v>
                </c:pt>
                <c:pt idx="1549">
                  <c:v>-10.24924</c:v>
                </c:pt>
                <c:pt idx="1550">
                  <c:v>-10.251329999999999</c:v>
                </c:pt>
                <c:pt idx="1551">
                  <c:v>-10.25348</c:v>
                </c:pt>
                <c:pt idx="1552">
                  <c:v>-10.25563</c:v>
                </c:pt>
                <c:pt idx="1553">
                  <c:v>-10.257849999999999</c:v>
                </c:pt>
                <c:pt idx="1554">
                  <c:v>-10.25994</c:v>
                </c:pt>
                <c:pt idx="1555">
                  <c:v>-10.262090000000001</c:v>
                </c:pt>
                <c:pt idx="1556">
                  <c:v>-10.26418</c:v>
                </c:pt>
                <c:pt idx="1557">
                  <c:v>-10.26634</c:v>
                </c:pt>
                <c:pt idx="1558">
                  <c:v>-10.26849</c:v>
                </c:pt>
                <c:pt idx="1559">
                  <c:v>-10.270580000000001</c:v>
                </c:pt>
                <c:pt idx="1560">
                  <c:v>-10.27267</c:v>
                </c:pt>
                <c:pt idx="1561">
                  <c:v>-10.27477</c:v>
                </c:pt>
                <c:pt idx="1562">
                  <c:v>-10.276859999999999</c:v>
                </c:pt>
                <c:pt idx="1563">
                  <c:v>-10.27895</c:v>
                </c:pt>
                <c:pt idx="1564">
                  <c:v>-10.281040000000001</c:v>
                </c:pt>
                <c:pt idx="1565">
                  <c:v>-10.28308</c:v>
                </c:pt>
                <c:pt idx="1566">
                  <c:v>-10.28511</c:v>
                </c:pt>
                <c:pt idx="1567">
                  <c:v>-10.287140000000001</c:v>
                </c:pt>
                <c:pt idx="1568">
                  <c:v>-10.28917</c:v>
                </c:pt>
                <c:pt idx="1569">
                  <c:v>-10.291270000000001</c:v>
                </c:pt>
                <c:pt idx="1570">
                  <c:v>-10.2933</c:v>
                </c:pt>
                <c:pt idx="1571">
                  <c:v>-10.29533</c:v>
                </c:pt>
                <c:pt idx="1572">
                  <c:v>-10.29731</c:v>
                </c:pt>
                <c:pt idx="1573">
                  <c:v>-10.299340000000001</c:v>
                </c:pt>
                <c:pt idx="1574">
                  <c:v>-10.30137</c:v>
                </c:pt>
                <c:pt idx="1575">
                  <c:v>-10.30341</c:v>
                </c:pt>
                <c:pt idx="1576">
                  <c:v>-10.30944</c:v>
                </c:pt>
                <c:pt idx="1577">
                  <c:v>-10.31142</c:v>
                </c:pt>
                <c:pt idx="1578">
                  <c:v>-10.31345</c:v>
                </c:pt>
                <c:pt idx="1579">
                  <c:v>-10.315480000000001</c:v>
                </c:pt>
                <c:pt idx="1580">
                  <c:v>-10.31752</c:v>
                </c:pt>
                <c:pt idx="1581">
                  <c:v>-10.31949</c:v>
                </c:pt>
                <c:pt idx="1582">
                  <c:v>-10.32146</c:v>
                </c:pt>
                <c:pt idx="1583">
                  <c:v>-10.32343</c:v>
                </c:pt>
                <c:pt idx="1584">
                  <c:v>-10.325469999999999</c:v>
                </c:pt>
                <c:pt idx="1585">
                  <c:v>-10.327500000000001</c:v>
                </c:pt>
                <c:pt idx="1586">
                  <c:v>-10.329470000000001</c:v>
                </c:pt>
                <c:pt idx="1587">
                  <c:v>-10.33151</c:v>
                </c:pt>
                <c:pt idx="1588">
                  <c:v>-10.33348</c:v>
                </c:pt>
                <c:pt idx="1589">
                  <c:v>-10.33545</c:v>
                </c:pt>
                <c:pt idx="1590">
                  <c:v>-10.337429999999999</c:v>
                </c:pt>
                <c:pt idx="1591">
                  <c:v>-10.339460000000001</c:v>
                </c:pt>
                <c:pt idx="1592">
                  <c:v>-10.341430000000001</c:v>
                </c:pt>
                <c:pt idx="1593">
                  <c:v>-10.343400000000001</c:v>
                </c:pt>
                <c:pt idx="1594">
                  <c:v>-10.34538</c:v>
                </c:pt>
                <c:pt idx="1595">
                  <c:v>-10.34735</c:v>
                </c:pt>
                <c:pt idx="1596">
                  <c:v>-10.349320000000001</c:v>
                </c:pt>
                <c:pt idx="1597">
                  <c:v>-10.35136</c:v>
                </c:pt>
                <c:pt idx="1598">
                  <c:v>-10.35333</c:v>
                </c:pt>
                <c:pt idx="1599">
                  <c:v>-10.355359999999999</c:v>
                </c:pt>
                <c:pt idx="1600">
                  <c:v>-10.357329999999999</c:v>
                </c:pt>
                <c:pt idx="1601">
                  <c:v>-10.359249999999999</c:v>
                </c:pt>
                <c:pt idx="1602">
                  <c:v>-10.361280000000001</c:v>
                </c:pt>
                <c:pt idx="1603">
                  <c:v>-10.36523</c:v>
                </c:pt>
                <c:pt idx="1604">
                  <c:v>-10.369109999999999</c:v>
                </c:pt>
                <c:pt idx="1605">
                  <c:v>-10.375030000000001</c:v>
                </c:pt>
                <c:pt idx="1606">
                  <c:v>-10.38293</c:v>
                </c:pt>
                <c:pt idx="1607">
                  <c:v>-10.392849999999999</c:v>
                </c:pt>
                <c:pt idx="1608">
                  <c:v>-10.402659999999999</c:v>
                </c:pt>
                <c:pt idx="1609">
                  <c:v>-10.412520000000001</c:v>
                </c:pt>
                <c:pt idx="1610">
                  <c:v>-10.42047</c:v>
                </c:pt>
                <c:pt idx="1611">
                  <c:v>-10.428369999999999</c:v>
                </c:pt>
                <c:pt idx="1612">
                  <c:v>-10.436260000000001</c:v>
                </c:pt>
                <c:pt idx="1613">
                  <c:v>-10.44218</c:v>
                </c:pt>
                <c:pt idx="1614">
                  <c:v>-10.448040000000001</c:v>
                </c:pt>
                <c:pt idx="1615">
                  <c:v>-10.45396</c:v>
                </c:pt>
                <c:pt idx="1616">
                  <c:v>-10.459809999999999</c:v>
                </c:pt>
                <c:pt idx="1617">
                  <c:v>-10.465730000000001</c:v>
                </c:pt>
                <c:pt idx="1618">
                  <c:v>-10.47165</c:v>
                </c:pt>
                <c:pt idx="1619">
                  <c:v>-10.477510000000001</c:v>
                </c:pt>
                <c:pt idx="1620">
                  <c:v>-10.48343</c:v>
                </c:pt>
                <c:pt idx="1621">
                  <c:v>-10.48935</c:v>
                </c:pt>
                <c:pt idx="1622">
                  <c:v>-10.49527</c:v>
                </c:pt>
                <c:pt idx="1623">
                  <c:v>-10.503220000000001</c:v>
                </c:pt>
                <c:pt idx="1624">
                  <c:v>-10.51111</c:v>
                </c:pt>
                <c:pt idx="1625">
                  <c:v>-10.519069999999999</c:v>
                </c:pt>
                <c:pt idx="1626">
                  <c:v>-10.52702</c:v>
                </c:pt>
                <c:pt idx="1627">
                  <c:v>-10.535030000000001</c:v>
                </c:pt>
                <c:pt idx="1628">
                  <c:v>-10.54095</c:v>
                </c:pt>
                <c:pt idx="1629">
                  <c:v>-10.54693</c:v>
                </c:pt>
                <c:pt idx="1630">
                  <c:v>-10.554819999999999</c:v>
                </c:pt>
                <c:pt idx="1631">
                  <c:v>-10.56283</c:v>
                </c:pt>
                <c:pt idx="1632">
                  <c:v>-10.570779999999999</c:v>
                </c:pt>
                <c:pt idx="1633">
                  <c:v>-10.57874</c:v>
                </c:pt>
                <c:pt idx="1634">
                  <c:v>-10.58675</c:v>
                </c:pt>
                <c:pt idx="1635">
                  <c:v>-10.59464</c:v>
                </c:pt>
                <c:pt idx="1636">
                  <c:v>-10.602589999999999</c:v>
                </c:pt>
                <c:pt idx="1637">
                  <c:v>-10.610659999999999</c:v>
                </c:pt>
                <c:pt idx="1638">
                  <c:v>-10.61856</c:v>
                </c:pt>
                <c:pt idx="1639">
                  <c:v>-10.62645</c:v>
                </c:pt>
                <c:pt idx="1640">
                  <c:v>-10.634460000000001</c:v>
                </c:pt>
                <c:pt idx="1641">
                  <c:v>-10.64241</c:v>
                </c:pt>
                <c:pt idx="1642">
                  <c:v>-10.650359999999999</c:v>
                </c:pt>
                <c:pt idx="1643">
                  <c:v>-10.658440000000001</c:v>
                </c:pt>
                <c:pt idx="1644">
                  <c:v>-10.66633</c:v>
                </c:pt>
                <c:pt idx="1645">
                  <c:v>-10.674340000000001</c:v>
                </c:pt>
                <c:pt idx="1646">
                  <c:v>-10.68229</c:v>
                </c:pt>
                <c:pt idx="1647">
                  <c:v>-10.690300000000001</c:v>
                </c:pt>
                <c:pt idx="1648">
                  <c:v>-10.69825</c:v>
                </c:pt>
                <c:pt idx="1649">
                  <c:v>-10.70627</c:v>
                </c:pt>
                <c:pt idx="1650">
                  <c:v>-10.71428</c:v>
                </c:pt>
                <c:pt idx="1651">
                  <c:v>-10.72223</c:v>
                </c:pt>
                <c:pt idx="1652">
                  <c:v>-10.730119999999999</c:v>
                </c:pt>
                <c:pt idx="1653">
                  <c:v>-10.738189999999999</c:v>
                </c:pt>
                <c:pt idx="1654">
                  <c:v>-10.74615</c:v>
                </c:pt>
                <c:pt idx="1655">
                  <c:v>-10.754099999999999</c:v>
                </c:pt>
                <c:pt idx="1656">
                  <c:v>-10.76211</c:v>
                </c:pt>
                <c:pt idx="1657">
                  <c:v>-10.770060000000001</c:v>
                </c:pt>
                <c:pt idx="1658">
                  <c:v>-10.77801</c:v>
                </c:pt>
                <c:pt idx="1659">
                  <c:v>-10.785970000000001</c:v>
                </c:pt>
                <c:pt idx="1660">
                  <c:v>-10.79392</c:v>
                </c:pt>
                <c:pt idx="1661">
                  <c:v>-10.80199</c:v>
                </c:pt>
                <c:pt idx="1662">
                  <c:v>-10.81</c:v>
                </c:pt>
                <c:pt idx="1663">
                  <c:v>-10.818009999999999</c:v>
                </c:pt>
                <c:pt idx="1664">
                  <c:v>-10.826029999999999</c:v>
                </c:pt>
                <c:pt idx="1665">
                  <c:v>-10.83398</c:v>
                </c:pt>
                <c:pt idx="1666">
                  <c:v>-10.841989999999999</c:v>
                </c:pt>
                <c:pt idx="1667">
                  <c:v>-10.85</c:v>
                </c:pt>
                <c:pt idx="1668">
                  <c:v>-10.85801</c:v>
                </c:pt>
                <c:pt idx="1669">
                  <c:v>-10.866020000000001</c:v>
                </c:pt>
                <c:pt idx="1670">
                  <c:v>-10.87398</c:v>
                </c:pt>
                <c:pt idx="1671">
                  <c:v>-10.88199</c:v>
                </c:pt>
                <c:pt idx="1672">
                  <c:v>-10.89</c:v>
                </c:pt>
                <c:pt idx="1673">
                  <c:v>-10.89795</c:v>
                </c:pt>
                <c:pt idx="1674">
                  <c:v>-10.90596</c:v>
                </c:pt>
                <c:pt idx="1675">
                  <c:v>-10.913919999999999</c:v>
                </c:pt>
                <c:pt idx="1676">
                  <c:v>-10.92187</c:v>
                </c:pt>
                <c:pt idx="1677">
                  <c:v>-10.929880000000001</c:v>
                </c:pt>
                <c:pt idx="1678">
                  <c:v>-10.937889999999999</c:v>
                </c:pt>
                <c:pt idx="1679">
                  <c:v>-10.94584</c:v>
                </c:pt>
                <c:pt idx="1680">
                  <c:v>-10.95392</c:v>
                </c:pt>
                <c:pt idx="1681">
                  <c:v>-10.961869999999999</c:v>
                </c:pt>
                <c:pt idx="1682">
                  <c:v>-10.96988</c:v>
                </c:pt>
                <c:pt idx="1683">
                  <c:v>-10.97789</c:v>
                </c:pt>
                <c:pt idx="1684">
                  <c:v>-10.985900000000001</c:v>
                </c:pt>
                <c:pt idx="1685">
                  <c:v>-10.993969999999999</c:v>
                </c:pt>
                <c:pt idx="1686">
                  <c:v>-11.001989999999999</c:v>
                </c:pt>
                <c:pt idx="1687">
                  <c:v>-11.00994</c:v>
                </c:pt>
                <c:pt idx="1688">
                  <c:v>-11.017950000000001</c:v>
                </c:pt>
                <c:pt idx="1689">
                  <c:v>-11.02596</c:v>
                </c:pt>
                <c:pt idx="1690">
                  <c:v>-11.033910000000001</c:v>
                </c:pt>
                <c:pt idx="1691">
                  <c:v>-11.04199</c:v>
                </c:pt>
                <c:pt idx="1692">
                  <c:v>-11.049939999999999</c:v>
                </c:pt>
                <c:pt idx="1693">
                  <c:v>-11.05789</c:v>
                </c:pt>
                <c:pt idx="1694">
                  <c:v>-11.065899999999999</c:v>
                </c:pt>
                <c:pt idx="1695">
                  <c:v>-11.073969999999999</c:v>
                </c:pt>
                <c:pt idx="1696">
                  <c:v>-11.08187</c:v>
                </c:pt>
                <c:pt idx="1697">
                  <c:v>-11.08994</c:v>
                </c:pt>
                <c:pt idx="1698">
                  <c:v>-11.097950000000001</c:v>
                </c:pt>
                <c:pt idx="1699">
                  <c:v>-11.1059</c:v>
                </c:pt>
                <c:pt idx="1700">
                  <c:v>-11.113849999999999</c:v>
                </c:pt>
                <c:pt idx="1701">
                  <c:v>-11.12186</c:v>
                </c:pt>
                <c:pt idx="1702">
                  <c:v>-11.12988</c:v>
                </c:pt>
                <c:pt idx="1703">
                  <c:v>-11.137890000000001</c:v>
                </c:pt>
                <c:pt idx="1704">
                  <c:v>-11.145899999999999</c:v>
                </c:pt>
                <c:pt idx="1705">
                  <c:v>-11.15391</c:v>
                </c:pt>
                <c:pt idx="1706">
                  <c:v>-11.16192</c:v>
                </c:pt>
                <c:pt idx="1707">
                  <c:v>-11.169879999999999</c:v>
                </c:pt>
                <c:pt idx="1708">
                  <c:v>-11.177949999999999</c:v>
                </c:pt>
                <c:pt idx="1709">
                  <c:v>-11.1859</c:v>
                </c:pt>
                <c:pt idx="1710">
                  <c:v>-11.19397</c:v>
                </c:pt>
                <c:pt idx="1711">
                  <c:v>-11.201919999999999</c:v>
                </c:pt>
                <c:pt idx="1712">
                  <c:v>-11.209989999999999</c:v>
                </c:pt>
                <c:pt idx="1713">
                  <c:v>-11.21801</c:v>
                </c:pt>
                <c:pt idx="1714">
                  <c:v>-11.225899999999999</c:v>
                </c:pt>
                <c:pt idx="1715">
                  <c:v>-11.233969999999999</c:v>
                </c:pt>
                <c:pt idx="1716">
                  <c:v>-11.24192</c:v>
                </c:pt>
                <c:pt idx="1717">
                  <c:v>-11.249930000000001</c:v>
                </c:pt>
                <c:pt idx="1718">
                  <c:v>-11.257999999999999</c:v>
                </c:pt>
                <c:pt idx="1719">
                  <c:v>-11.26596</c:v>
                </c:pt>
                <c:pt idx="1720">
                  <c:v>-11.273910000000001</c:v>
                </c:pt>
                <c:pt idx="1721">
                  <c:v>-11.28204</c:v>
                </c:pt>
                <c:pt idx="1722">
                  <c:v>-11.28999</c:v>
                </c:pt>
                <c:pt idx="1723">
                  <c:v>-11.297940000000001</c:v>
                </c:pt>
                <c:pt idx="1724">
                  <c:v>-11.305960000000001</c:v>
                </c:pt>
                <c:pt idx="1725">
                  <c:v>-11.315939999999999</c:v>
                </c:pt>
                <c:pt idx="1726">
                  <c:v>-11.32389</c:v>
                </c:pt>
                <c:pt idx="1727">
                  <c:v>-11.33394</c:v>
                </c:pt>
                <c:pt idx="1728">
                  <c:v>-11.343920000000001</c:v>
                </c:pt>
                <c:pt idx="1729">
                  <c:v>-11.353910000000001</c:v>
                </c:pt>
                <c:pt idx="1730">
                  <c:v>-11.363950000000001</c:v>
                </c:pt>
                <c:pt idx="1731">
                  <c:v>-11.373939999999999</c:v>
                </c:pt>
                <c:pt idx="1732">
                  <c:v>-11.38386</c:v>
                </c:pt>
                <c:pt idx="1733">
                  <c:v>-11.39391</c:v>
                </c:pt>
                <c:pt idx="1734">
                  <c:v>-11.403890000000001</c:v>
                </c:pt>
                <c:pt idx="1735">
                  <c:v>-11.413880000000001</c:v>
                </c:pt>
                <c:pt idx="1736">
                  <c:v>-11.423859999999999</c:v>
                </c:pt>
                <c:pt idx="1737">
                  <c:v>-11.433909999999999</c:v>
                </c:pt>
                <c:pt idx="1738">
                  <c:v>-11.44389</c:v>
                </c:pt>
                <c:pt idx="1739">
                  <c:v>-11.45388</c:v>
                </c:pt>
                <c:pt idx="1740">
                  <c:v>-11.46589</c:v>
                </c:pt>
                <c:pt idx="1741">
                  <c:v>-11.47791</c:v>
                </c:pt>
                <c:pt idx="1742">
                  <c:v>-11.491899999999999</c:v>
                </c:pt>
                <c:pt idx="1743">
                  <c:v>-11.505890000000001</c:v>
                </c:pt>
                <c:pt idx="1744">
                  <c:v>-11.52389</c:v>
                </c:pt>
                <c:pt idx="1745">
                  <c:v>-11.54392</c:v>
                </c:pt>
                <c:pt idx="1746">
                  <c:v>-11.561970000000001</c:v>
                </c:pt>
                <c:pt idx="1747">
                  <c:v>-11.57991</c:v>
                </c:pt>
                <c:pt idx="1748">
                  <c:v>-11.59797</c:v>
                </c:pt>
                <c:pt idx="1749">
                  <c:v>-11.615970000000001</c:v>
                </c:pt>
                <c:pt idx="1750">
                  <c:v>-11.636049999999999</c:v>
                </c:pt>
                <c:pt idx="1751">
                  <c:v>-11.65602</c:v>
                </c:pt>
                <c:pt idx="1752">
                  <c:v>-11.675990000000001</c:v>
                </c:pt>
                <c:pt idx="1753">
                  <c:v>-11.698</c:v>
                </c:pt>
                <c:pt idx="1754">
                  <c:v>-11.71982</c:v>
                </c:pt>
                <c:pt idx="1755">
                  <c:v>-11.74188</c:v>
                </c:pt>
                <c:pt idx="1756">
                  <c:v>-11.765919999999999</c:v>
                </c:pt>
                <c:pt idx="1757">
                  <c:v>-11.79396</c:v>
                </c:pt>
                <c:pt idx="1758">
                  <c:v>-11.82995</c:v>
                </c:pt>
                <c:pt idx="1759">
                  <c:v>-11.859970000000001</c:v>
                </c:pt>
                <c:pt idx="1760">
                  <c:v>-11.88795</c:v>
                </c:pt>
                <c:pt idx="1761">
                  <c:v>-11.919930000000001</c:v>
                </c:pt>
                <c:pt idx="1762">
                  <c:v>-11.951980000000001</c:v>
                </c:pt>
                <c:pt idx="1763">
                  <c:v>-11.981999999999999</c:v>
                </c:pt>
                <c:pt idx="1764">
                  <c:v>-12.016019999999999</c:v>
                </c:pt>
                <c:pt idx="1765">
                  <c:v>-12.055949999999999</c:v>
                </c:pt>
                <c:pt idx="1766">
                  <c:v>-12.091950000000001</c:v>
                </c:pt>
                <c:pt idx="1767">
                  <c:v>-12.128</c:v>
                </c:pt>
                <c:pt idx="1768">
                  <c:v>-12.17201</c:v>
                </c:pt>
                <c:pt idx="1769">
                  <c:v>-12.21392</c:v>
                </c:pt>
                <c:pt idx="1770">
                  <c:v>-12.253920000000001</c:v>
                </c:pt>
                <c:pt idx="1771">
                  <c:v>-12.303900000000001</c:v>
                </c:pt>
                <c:pt idx="1772">
                  <c:v>-12.357889999999999</c:v>
                </c:pt>
                <c:pt idx="1773">
                  <c:v>-12.41995</c:v>
                </c:pt>
                <c:pt idx="1774">
                  <c:v>-12.519920000000001</c:v>
                </c:pt>
                <c:pt idx="1775">
                  <c:v>-12.59412</c:v>
                </c:pt>
                <c:pt idx="1776">
                  <c:v>-12.69397</c:v>
                </c:pt>
                <c:pt idx="1777">
                  <c:v>-12.771990000000001</c:v>
                </c:pt>
                <c:pt idx="1778">
                  <c:v>-12.8719</c:v>
                </c:pt>
                <c:pt idx="1779">
                  <c:v>-12.972049999999999</c:v>
                </c:pt>
                <c:pt idx="1780">
                  <c:v>-13.07208</c:v>
                </c:pt>
                <c:pt idx="1781">
                  <c:v>-13.17205</c:v>
                </c:pt>
                <c:pt idx="1782">
                  <c:v>-13.24804</c:v>
                </c:pt>
                <c:pt idx="1783">
                  <c:v>-13.335929999999999</c:v>
                </c:pt>
                <c:pt idx="1784">
                  <c:v>-13.436019999999999</c:v>
                </c:pt>
                <c:pt idx="1785">
                  <c:v>-13.53604</c:v>
                </c:pt>
                <c:pt idx="1786">
                  <c:v>-13.63589</c:v>
                </c:pt>
                <c:pt idx="1787">
                  <c:v>-13.723839999999999</c:v>
                </c:pt>
                <c:pt idx="1788">
                  <c:v>-13.823930000000001</c:v>
                </c:pt>
                <c:pt idx="1789">
                  <c:v>-13.924020000000001</c:v>
                </c:pt>
                <c:pt idx="1790">
                  <c:v>-14.022069999999999</c:v>
                </c:pt>
                <c:pt idx="1791">
                  <c:v>-14.121980000000001</c:v>
                </c:pt>
                <c:pt idx="1792">
                  <c:v>-14.21998</c:v>
                </c:pt>
                <c:pt idx="1793">
                  <c:v>-14.317909999999999</c:v>
                </c:pt>
                <c:pt idx="1794">
                  <c:v>-14.413930000000001</c:v>
                </c:pt>
                <c:pt idx="1795">
                  <c:v>-14.5139</c:v>
                </c:pt>
                <c:pt idx="1796">
                  <c:v>-14.613810000000001</c:v>
                </c:pt>
                <c:pt idx="1797">
                  <c:v>-14.70792</c:v>
                </c:pt>
                <c:pt idx="1798">
                  <c:v>-14.806089999999999</c:v>
                </c:pt>
                <c:pt idx="1799">
                  <c:v>-14.906000000000001</c:v>
                </c:pt>
                <c:pt idx="1800">
                  <c:v>-15.00202</c:v>
                </c:pt>
                <c:pt idx="1801">
                  <c:v>-15.09201</c:v>
                </c:pt>
                <c:pt idx="1802">
                  <c:v>-15.19191</c:v>
                </c:pt>
                <c:pt idx="1803">
                  <c:v>-15.29182</c:v>
                </c:pt>
                <c:pt idx="1804">
                  <c:v>-15.39209</c:v>
                </c:pt>
                <c:pt idx="1805">
                  <c:v>-15.49206</c:v>
                </c:pt>
                <c:pt idx="1806">
                  <c:v>-15.592029999999999</c:v>
                </c:pt>
                <c:pt idx="1807">
                  <c:v>-15.691990000000001</c:v>
                </c:pt>
                <c:pt idx="1808">
                  <c:v>-15.79214</c:v>
                </c:pt>
                <c:pt idx="1809">
                  <c:v>-15.892049999999999</c:v>
                </c:pt>
                <c:pt idx="1810">
                  <c:v>-15.99208</c:v>
                </c:pt>
                <c:pt idx="1811">
                  <c:v>-16.091989999999999</c:v>
                </c:pt>
                <c:pt idx="1812">
                  <c:v>-16.19201</c:v>
                </c:pt>
                <c:pt idx="1813">
                  <c:v>-16.291979999999999</c:v>
                </c:pt>
                <c:pt idx="1814">
                  <c:v>-16.39207</c:v>
                </c:pt>
                <c:pt idx="1815">
                  <c:v>-16.491859999999999</c:v>
                </c:pt>
                <c:pt idx="1816">
                  <c:v>-16.59206</c:v>
                </c:pt>
                <c:pt idx="1817">
                  <c:v>-16.692029999999999</c:v>
                </c:pt>
                <c:pt idx="1818">
                  <c:v>-16.792059999999999</c:v>
                </c:pt>
                <c:pt idx="1819">
                  <c:v>-16.89209</c:v>
                </c:pt>
                <c:pt idx="1820">
                  <c:v>-16.992059999999999</c:v>
                </c:pt>
                <c:pt idx="1821">
                  <c:v>-17.091909999999999</c:v>
                </c:pt>
                <c:pt idx="1822">
                  <c:v>-17.191990000000001</c:v>
                </c:pt>
                <c:pt idx="1823">
                  <c:v>-17.29196</c:v>
                </c:pt>
                <c:pt idx="1824">
                  <c:v>-17.391929999999999</c:v>
                </c:pt>
                <c:pt idx="1825">
                  <c:v>-17.491959999999999</c:v>
                </c:pt>
                <c:pt idx="1826">
                  <c:v>-17.591919999999998</c:v>
                </c:pt>
                <c:pt idx="1827">
                  <c:v>-17.691890000000001</c:v>
                </c:pt>
                <c:pt idx="1828">
                  <c:v>-17.791979999999999</c:v>
                </c:pt>
                <c:pt idx="1829">
                  <c:v>-17.892009999999999</c:v>
                </c:pt>
                <c:pt idx="1830">
                  <c:v>-17.991980000000002</c:v>
                </c:pt>
                <c:pt idx="1831">
                  <c:v>-18.091999999999999</c:v>
                </c:pt>
                <c:pt idx="1832">
                  <c:v>-18.192029999999999</c:v>
                </c:pt>
                <c:pt idx="1833">
                  <c:v>-18.235980000000001</c:v>
                </c:pt>
                <c:pt idx="1834">
                  <c:v>-18.26605</c:v>
                </c:pt>
                <c:pt idx="1835">
                  <c:v>-18.366019999999999</c:v>
                </c:pt>
                <c:pt idx="1836">
                  <c:v>-18.464009999999998</c:v>
                </c:pt>
                <c:pt idx="1837">
                  <c:v>-18.534030000000001</c:v>
                </c:pt>
                <c:pt idx="1838">
                  <c:v>-18.616119999999999</c:v>
                </c:pt>
                <c:pt idx="1839">
                  <c:v>-18.648050000000001</c:v>
                </c:pt>
                <c:pt idx="1840">
                  <c:v>-18.748069999999998</c:v>
                </c:pt>
                <c:pt idx="1841">
                  <c:v>-18.848040000000001</c:v>
                </c:pt>
                <c:pt idx="1842">
                  <c:v>-18.94801</c:v>
                </c:pt>
                <c:pt idx="1843">
                  <c:v>-19.047979999999999</c:v>
                </c:pt>
                <c:pt idx="1844">
                  <c:v>-19.13007</c:v>
                </c:pt>
                <c:pt idx="1845">
                  <c:v>-19.230160000000001</c:v>
                </c:pt>
                <c:pt idx="1846">
                  <c:v>-19.32995</c:v>
                </c:pt>
                <c:pt idx="1847">
                  <c:v>-19.42991</c:v>
                </c:pt>
                <c:pt idx="1848">
                  <c:v>-19.52994</c:v>
                </c:pt>
                <c:pt idx="1849">
                  <c:v>-19.62997</c:v>
                </c:pt>
                <c:pt idx="1850">
                  <c:v>-19.73</c:v>
                </c:pt>
                <c:pt idx="1851">
                  <c:v>-19.829969999999999</c:v>
                </c:pt>
                <c:pt idx="1852">
                  <c:v>-19.92999</c:v>
                </c:pt>
                <c:pt idx="1853">
                  <c:v>-20.03002</c:v>
                </c:pt>
                <c:pt idx="1854">
                  <c:v>-20.129989999999999</c:v>
                </c:pt>
                <c:pt idx="1855">
                  <c:v>-20.229959999999998</c:v>
                </c:pt>
                <c:pt idx="1856">
                  <c:v>-20.329979999999999</c:v>
                </c:pt>
                <c:pt idx="1857">
                  <c:v>-20.429950000000002</c:v>
                </c:pt>
                <c:pt idx="1858">
                  <c:v>-20.53004</c:v>
                </c:pt>
                <c:pt idx="1859">
                  <c:v>-20.630009999999999</c:v>
                </c:pt>
                <c:pt idx="1860">
                  <c:v>-20.730039999999999</c:v>
                </c:pt>
                <c:pt idx="1861">
                  <c:v>-20.82995</c:v>
                </c:pt>
                <c:pt idx="1862">
                  <c:v>-20.930029999999999</c:v>
                </c:pt>
                <c:pt idx="1863">
                  <c:v>-21.03</c:v>
                </c:pt>
                <c:pt idx="1864">
                  <c:v>-21.130089999999999</c:v>
                </c:pt>
                <c:pt idx="1865">
                  <c:v>-21.229939999999999</c:v>
                </c:pt>
                <c:pt idx="1866">
                  <c:v>-21.32996</c:v>
                </c:pt>
                <c:pt idx="1867">
                  <c:v>-21.430050000000001</c:v>
                </c:pt>
                <c:pt idx="1868">
                  <c:v>-21.530080000000002</c:v>
                </c:pt>
                <c:pt idx="1869">
                  <c:v>-21.630109999999998</c:v>
                </c:pt>
                <c:pt idx="1870">
                  <c:v>-21.729959999999998</c:v>
                </c:pt>
                <c:pt idx="1871">
                  <c:v>-21.829920000000001</c:v>
                </c:pt>
                <c:pt idx="1872">
                  <c:v>-21.930009999999999</c:v>
                </c:pt>
                <c:pt idx="1873">
                  <c:v>-22.03004</c:v>
                </c:pt>
                <c:pt idx="1874">
                  <c:v>-22.130009999999999</c:v>
                </c:pt>
                <c:pt idx="1875">
                  <c:v>-22.229980000000001</c:v>
                </c:pt>
                <c:pt idx="1876">
                  <c:v>-22.329940000000001</c:v>
                </c:pt>
                <c:pt idx="1877">
                  <c:v>-22.430029999999999</c:v>
                </c:pt>
                <c:pt idx="1878">
                  <c:v>-22.53</c:v>
                </c:pt>
                <c:pt idx="1879">
                  <c:v>-22.622019999999999</c:v>
                </c:pt>
                <c:pt idx="1880">
                  <c:v>-22.722100000000001</c:v>
                </c:pt>
                <c:pt idx="1881">
                  <c:v>-22.822009999999999</c:v>
                </c:pt>
                <c:pt idx="1882">
                  <c:v>-22.921980000000001</c:v>
                </c:pt>
                <c:pt idx="1883">
                  <c:v>-23.02195</c:v>
                </c:pt>
                <c:pt idx="1884">
                  <c:v>-23.121919999999999</c:v>
                </c:pt>
                <c:pt idx="1885">
                  <c:v>-23.22194</c:v>
                </c:pt>
                <c:pt idx="1886">
                  <c:v>-23.322089999999999</c:v>
                </c:pt>
                <c:pt idx="1887">
                  <c:v>-23.422059999999998</c:v>
                </c:pt>
                <c:pt idx="1888">
                  <c:v>-23.522089999999999</c:v>
                </c:pt>
                <c:pt idx="1889">
                  <c:v>-23.62199</c:v>
                </c:pt>
                <c:pt idx="1890">
                  <c:v>-23.721900000000002</c:v>
                </c:pt>
                <c:pt idx="1891">
                  <c:v>-23.82199</c:v>
                </c:pt>
                <c:pt idx="1892">
                  <c:v>-23.922080000000001</c:v>
                </c:pt>
                <c:pt idx="1893">
                  <c:v>-24.02205</c:v>
                </c:pt>
                <c:pt idx="1894">
                  <c:v>-24.121960000000001</c:v>
                </c:pt>
                <c:pt idx="1895">
                  <c:v>-24.221920000000001</c:v>
                </c:pt>
                <c:pt idx="1896">
                  <c:v>-24.322009999999999</c:v>
                </c:pt>
                <c:pt idx="1897">
                  <c:v>-24.4221</c:v>
                </c:pt>
                <c:pt idx="1898">
                  <c:v>-24.522069999999999</c:v>
                </c:pt>
                <c:pt idx="1899">
                  <c:v>-24.622029999999999</c:v>
                </c:pt>
                <c:pt idx="1900">
                  <c:v>-24.72194</c:v>
                </c:pt>
                <c:pt idx="1901">
                  <c:v>-24.82197</c:v>
                </c:pt>
                <c:pt idx="1902">
                  <c:v>-24.922000000000001</c:v>
                </c:pt>
                <c:pt idx="1903">
                  <c:v>-25.021909999999998</c:v>
                </c:pt>
                <c:pt idx="1904">
                  <c:v>-25.12199</c:v>
                </c:pt>
                <c:pt idx="1905">
                  <c:v>-25.222020000000001</c:v>
                </c:pt>
                <c:pt idx="1906">
                  <c:v>-25.32199</c:v>
                </c:pt>
                <c:pt idx="1907">
                  <c:v>-25.421959999999999</c:v>
                </c:pt>
                <c:pt idx="1908">
                  <c:v>-25.521979999999999</c:v>
                </c:pt>
                <c:pt idx="1909">
                  <c:v>-25.62189</c:v>
                </c:pt>
                <c:pt idx="1910">
                  <c:v>-25.721979999999999</c:v>
                </c:pt>
                <c:pt idx="1911">
                  <c:v>-25.822009999999999</c:v>
                </c:pt>
                <c:pt idx="1912">
                  <c:v>-25.92192</c:v>
                </c:pt>
                <c:pt idx="1913">
                  <c:v>-25.980029999999999</c:v>
                </c:pt>
                <c:pt idx="1914">
                  <c:v>-26.079940000000001</c:v>
                </c:pt>
                <c:pt idx="1915">
                  <c:v>-26.180029999999999</c:v>
                </c:pt>
                <c:pt idx="1916">
                  <c:v>-26.280059999999999</c:v>
                </c:pt>
                <c:pt idx="1917">
                  <c:v>-26.38008</c:v>
                </c:pt>
                <c:pt idx="1918">
                  <c:v>-26.47993</c:v>
                </c:pt>
                <c:pt idx="1919">
                  <c:v>-26.579899999999999</c:v>
                </c:pt>
                <c:pt idx="1920">
                  <c:v>-26.679929999999999</c:v>
                </c:pt>
                <c:pt idx="1921">
                  <c:v>-26.78002</c:v>
                </c:pt>
                <c:pt idx="1922">
                  <c:v>-26.87998</c:v>
                </c:pt>
                <c:pt idx="1923">
                  <c:v>-26.98001</c:v>
                </c:pt>
                <c:pt idx="1924">
                  <c:v>-27.08004</c:v>
                </c:pt>
                <c:pt idx="1925">
                  <c:v>-27.180129999999998</c:v>
                </c:pt>
                <c:pt idx="1926">
                  <c:v>-27.28004</c:v>
                </c:pt>
                <c:pt idx="1927">
                  <c:v>-27.379950000000001</c:v>
                </c:pt>
                <c:pt idx="1928">
                  <c:v>-27.479970000000002</c:v>
                </c:pt>
                <c:pt idx="1929">
                  <c:v>-27.579940000000001</c:v>
                </c:pt>
                <c:pt idx="1930">
                  <c:v>-27.679970000000001</c:v>
                </c:pt>
                <c:pt idx="1931">
                  <c:v>-27.779990000000002</c:v>
                </c:pt>
                <c:pt idx="1932">
                  <c:v>-27.879899999999999</c:v>
                </c:pt>
                <c:pt idx="1933">
                  <c:v>-27.979990000000001</c:v>
                </c:pt>
                <c:pt idx="1934">
                  <c:v>-28.080079999999999</c:v>
                </c:pt>
                <c:pt idx="1935">
                  <c:v>-28.180050000000001</c:v>
                </c:pt>
                <c:pt idx="1936">
                  <c:v>-28.280080000000002</c:v>
                </c:pt>
                <c:pt idx="1937">
                  <c:v>-28.380040000000001</c:v>
                </c:pt>
                <c:pt idx="1938">
                  <c:v>-28.479949999999999</c:v>
                </c:pt>
                <c:pt idx="1939">
                  <c:v>-28.579979999999999</c:v>
                </c:pt>
                <c:pt idx="1940">
                  <c:v>-28.680070000000001</c:v>
                </c:pt>
                <c:pt idx="1941">
                  <c:v>-28.779969999999999</c:v>
                </c:pt>
                <c:pt idx="1942">
                  <c:v>-28.879940000000001</c:v>
                </c:pt>
                <c:pt idx="1943">
                  <c:v>-28.979849999999999</c:v>
                </c:pt>
                <c:pt idx="1944">
                  <c:v>-29.08</c:v>
                </c:pt>
                <c:pt idx="1945">
                  <c:v>-29.18009</c:v>
                </c:pt>
                <c:pt idx="1946">
                  <c:v>-29.280059999999999</c:v>
                </c:pt>
                <c:pt idx="1947">
                  <c:v>-29.380019999999998</c:v>
                </c:pt>
                <c:pt idx="1948">
                  <c:v>-29.479990000000001</c:v>
                </c:pt>
                <c:pt idx="1949">
                  <c:v>-29.580079999999999</c:v>
                </c:pt>
                <c:pt idx="1950">
                  <c:v>-29.680050000000001</c:v>
                </c:pt>
                <c:pt idx="1951">
                  <c:v>-29.780080000000002</c:v>
                </c:pt>
                <c:pt idx="1952">
                  <c:v>-29.880040000000001</c:v>
                </c:pt>
                <c:pt idx="1953">
                  <c:v>-29.980129999999999</c:v>
                </c:pt>
                <c:pt idx="1954">
                  <c:v>-30.079979999999999</c:v>
                </c:pt>
                <c:pt idx="1955">
                  <c:v>-30.180009999999999</c:v>
                </c:pt>
                <c:pt idx="1956">
                  <c:v>-30.279910000000001</c:v>
                </c:pt>
                <c:pt idx="1957">
                  <c:v>-30.37988</c:v>
                </c:pt>
                <c:pt idx="1958">
                  <c:v>-30.479970000000002</c:v>
                </c:pt>
                <c:pt idx="1959">
                  <c:v>-30.58006</c:v>
                </c:pt>
                <c:pt idx="1960">
                  <c:v>-30.679970000000001</c:v>
                </c:pt>
                <c:pt idx="1961">
                  <c:v>-30.780059999999999</c:v>
                </c:pt>
                <c:pt idx="1962">
                  <c:v>-30.880019999999998</c:v>
                </c:pt>
                <c:pt idx="1963">
                  <c:v>-30.980049999999999</c:v>
                </c:pt>
                <c:pt idx="1964">
                  <c:v>-31.080020000000001</c:v>
                </c:pt>
                <c:pt idx="1965">
                  <c:v>-31.17998</c:v>
                </c:pt>
                <c:pt idx="1966">
                  <c:v>-31.279890000000002</c:v>
                </c:pt>
                <c:pt idx="1967">
                  <c:v>-31.379919999999998</c:v>
                </c:pt>
                <c:pt idx="1968">
                  <c:v>-31.48001</c:v>
                </c:pt>
                <c:pt idx="1969">
                  <c:v>-31.579979999999999</c:v>
                </c:pt>
                <c:pt idx="1970">
                  <c:v>-31.679950000000002</c:v>
                </c:pt>
                <c:pt idx="1971">
                  <c:v>-31.779910000000001</c:v>
                </c:pt>
                <c:pt idx="1972">
                  <c:v>-31.880120000000002</c:v>
                </c:pt>
                <c:pt idx="1973">
                  <c:v>-31.980090000000001</c:v>
                </c:pt>
                <c:pt idx="1974">
                  <c:v>-32.080060000000003</c:v>
                </c:pt>
                <c:pt idx="1975">
                  <c:v>-32.180030000000002</c:v>
                </c:pt>
                <c:pt idx="1976">
                  <c:v>-32.279989999999998</c:v>
                </c:pt>
                <c:pt idx="1977">
                  <c:v>-32.380020000000002</c:v>
                </c:pt>
                <c:pt idx="1978">
                  <c:v>-32.476100000000002</c:v>
                </c:pt>
                <c:pt idx="1979">
                  <c:v>-32.576009999999997</c:v>
                </c:pt>
                <c:pt idx="1980">
                  <c:v>-32.675919999999998</c:v>
                </c:pt>
                <c:pt idx="1981">
                  <c:v>-32.75394</c:v>
                </c:pt>
                <c:pt idx="1982">
                  <c:v>-32.854030000000002</c:v>
                </c:pt>
                <c:pt idx="1983">
                  <c:v>-32.954059999999998</c:v>
                </c:pt>
                <c:pt idx="1984">
                  <c:v>-33.05397</c:v>
                </c:pt>
                <c:pt idx="1985">
                  <c:v>-33.107959999999999</c:v>
                </c:pt>
                <c:pt idx="1986">
                  <c:v>-33.197940000000003</c:v>
                </c:pt>
                <c:pt idx="1987">
                  <c:v>-33.297969999999999</c:v>
                </c:pt>
                <c:pt idx="1988">
                  <c:v>-33.338030000000003</c:v>
                </c:pt>
                <c:pt idx="1989">
                  <c:v>-33.360030000000002</c:v>
                </c:pt>
                <c:pt idx="1990">
                  <c:v>-33.398000000000003</c:v>
                </c:pt>
                <c:pt idx="1991">
                  <c:v>-33.458030000000001</c:v>
                </c:pt>
                <c:pt idx="1992">
                  <c:v>-33.557940000000002</c:v>
                </c:pt>
                <c:pt idx="1993">
                  <c:v>-33.657899999999998</c:v>
                </c:pt>
                <c:pt idx="1994">
                  <c:v>-33.758049999999997</c:v>
                </c:pt>
                <c:pt idx="1995">
                  <c:v>-33.858080000000001</c:v>
                </c:pt>
                <c:pt idx="1996">
                  <c:v>-33.95805</c:v>
                </c:pt>
                <c:pt idx="1997">
                  <c:v>-34.058010000000003</c:v>
                </c:pt>
                <c:pt idx="1998">
                  <c:v>-34.157980000000002</c:v>
                </c:pt>
                <c:pt idx="1999">
                  <c:v>-34.258009999999999</c:v>
                </c:pt>
                <c:pt idx="2000">
                  <c:v>-34.3581</c:v>
                </c:pt>
                <c:pt idx="2001">
                  <c:v>-34.457940000000001</c:v>
                </c:pt>
                <c:pt idx="2002">
                  <c:v>-34.557969999999997</c:v>
                </c:pt>
                <c:pt idx="2003">
                  <c:v>-34.658000000000001</c:v>
                </c:pt>
                <c:pt idx="2004">
                  <c:v>-34.758090000000003</c:v>
                </c:pt>
                <c:pt idx="2005">
                  <c:v>-34.857999999999997</c:v>
                </c:pt>
                <c:pt idx="2006">
                  <c:v>-34.95796</c:v>
                </c:pt>
                <c:pt idx="2007">
                  <c:v>-35.057929999999999</c:v>
                </c:pt>
                <c:pt idx="2008">
                  <c:v>-35.15802</c:v>
                </c:pt>
                <c:pt idx="2009">
                  <c:v>-35.257989999999999</c:v>
                </c:pt>
                <c:pt idx="2010">
                  <c:v>-35.358020000000003</c:v>
                </c:pt>
                <c:pt idx="2011">
                  <c:v>-35.457920000000001</c:v>
                </c:pt>
                <c:pt idx="2012">
                  <c:v>-35.557949999999998</c:v>
                </c:pt>
                <c:pt idx="2013">
                  <c:v>-35.65804</c:v>
                </c:pt>
                <c:pt idx="2014">
                  <c:v>-35.758069999999996</c:v>
                </c:pt>
                <c:pt idx="2015">
                  <c:v>-35.858089999999997</c:v>
                </c:pt>
                <c:pt idx="2016">
                  <c:v>-35.958060000000003</c:v>
                </c:pt>
                <c:pt idx="2017">
                  <c:v>-36.057969999999997</c:v>
                </c:pt>
                <c:pt idx="2018">
                  <c:v>-36.158000000000001</c:v>
                </c:pt>
                <c:pt idx="2019">
                  <c:v>-36.258029999999998</c:v>
                </c:pt>
                <c:pt idx="2020">
                  <c:v>-36.357869999999998</c:v>
                </c:pt>
                <c:pt idx="2021">
                  <c:v>-36.45796</c:v>
                </c:pt>
                <c:pt idx="2022">
                  <c:v>-36.557929999999999</c:v>
                </c:pt>
                <c:pt idx="2023">
                  <c:v>-36.65802</c:v>
                </c:pt>
                <c:pt idx="2024">
                  <c:v>-36.758110000000002</c:v>
                </c:pt>
                <c:pt idx="2025">
                  <c:v>-36.858069999999998</c:v>
                </c:pt>
                <c:pt idx="2026">
                  <c:v>-36.957979999999999</c:v>
                </c:pt>
                <c:pt idx="2027">
                  <c:v>-37.058070000000001</c:v>
                </c:pt>
                <c:pt idx="2028">
                  <c:v>-37.157980000000002</c:v>
                </c:pt>
                <c:pt idx="2029">
                  <c:v>-37.244019999999999</c:v>
                </c:pt>
                <c:pt idx="2030">
                  <c:v>-37.293939999999999</c:v>
                </c:pt>
                <c:pt idx="2031">
                  <c:v>-37.393970000000003</c:v>
                </c:pt>
                <c:pt idx="2032">
                  <c:v>-37.493940000000002</c:v>
                </c:pt>
                <c:pt idx="2033">
                  <c:v>-37.59402</c:v>
                </c:pt>
                <c:pt idx="2034">
                  <c:v>-37.694049999999997</c:v>
                </c:pt>
                <c:pt idx="2035">
                  <c:v>-37.794020000000003</c:v>
                </c:pt>
                <c:pt idx="2036">
                  <c:v>-37.893990000000002</c:v>
                </c:pt>
                <c:pt idx="2037">
                  <c:v>-37.993960000000001</c:v>
                </c:pt>
                <c:pt idx="2038">
                  <c:v>-38.09404</c:v>
                </c:pt>
                <c:pt idx="2039">
                  <c:v>-38.194070000000004</c:v>
                </c:pt>
                <c:pt idx="2040">
                  <c:v>-38.29392</c:v>
                </c:pt>
                <c:pt idx="2041">
                  <c:v>-38.393889999999999</c:v>
                </c:pt>
                <c:pt idx="2042">
                  <c:v>-38.494030000000002</c:v>
                </c:pt>
                <c:pt idx="2043">
                  <c:v>-38.594000000000001</c:v>
                </c:pt>
                <c:pt idx="2044">
                  <c:v>-38.694029999999998</c:v>
                </c:pt>
                <c:pt idx="2045">
                  <c:v>-38.793999999999997</c:v>
                </c:pt>
                <c:pt idx="2046">
                  <c:v>-38.893909999999998</c:v>
                </c:pt>
                <c:pt idx="2047">
                  <c:v>-38.993989999999997</c:v>
                </c:pt>
                <c:pt idx="2048">
                  <c:v>-39.093960000000003</c:v>
                </c:pt>
                <c:pt idx="2049">
                  <c:v>-39.193869999999997</c:v>
                </c:pt>
                <c:pt idx="2050">
                  <c:v>-39.294020000000003</c:v>
                </c:pt>
                <c:pt idx="2051">
                  <c:v>-39.393990000000002</c:v>
                </c:pt>
                <c:pt idx="2052">
                  <c:v>-39.494010000000003</c:v>
                </c:pt>
                <c:pt idx="2053">
                  <c:v>-39.594099999999997</c:v>
                </c:pt>
                <c:pt idx="2054">
                  <c:v>-39.694070000000004</c:v>
                </c:pt>
                <c:pt idx="2055">
                  <c:v>-39.793979999999998</c:v>
                </c:pt>
                <c:pt idx="2056">
                  <c:v>-39.894069999999999</c:v>
                </c:pt>
                <c:pt idx="2057">
                  <c:v>-39.994039999999998</c:v>
                </c:pt>
                <c:pt idx="2058">
                  <c:v>-40.093940000000003</c:v>
                </c:pt>
                <c:pt idx="2059">
                  <c:v>-40.193910000000002</c:v>
                </c:pt>
                <c:pt idx="2060">
                  <c:v>-40.293880000000001</c:v>
                </c:pt>
                <c:pt idx="2061">
                  <c:v>-40.393909999999998</c:v>
                </c:pt>
                <c:pt idx="2062">
                  <c:v>-40.494050000000001</c:v>
                </c:pt>
                <c:pt idx="2063">
                  <c:v>-40.594079999999998</c:v>
                </c:pt>
                <c:pt idx="2064">
                  <c:v>-40.694049999999997</c:v>
                </c:pt>
                <c:pt idx="2065">
                  <c:v>-40.793959999999998</c:v>
                </c:pt>
                <c:pt idx="2066">
                  <c:v>-40.89405</c:v>
                </c:pt>
                <c:pt idx="2067">
                  <c:v>-40.994070000000001</c:v>
                </c:pt>
                <c:pt idx="2068">
                  <c:v>-41.093919999999997</c:v>
                </c:pt>
                <c:pt idx="2069">
                  <c:v>-41.193950000000001</c:v>
                </c:pt>
                <c:pt idx="2070">
                  <c:v>-41.293979999999998</c:v>
                </c:pt>
                <c:pt idx="2071">
                  <c:v>-41.394069999999999</c:v>
                </c:pt>
                <c:pt idx="2072">
                  <c:v>-41.49409</c:v>
                </c:pt>
                <c:pt idx="2073">
                  <c:v>-41.583959999999998</c:v>
                </c:pt>
                <c:pt idx="2074">
                  <c:v>-41.683929999999997</c:v>
                </c:pt>
                <c:pt idx="2075">
                  <c:v>-41.784019999999998</c:v>
                </c:pt>
                <c:pt idx="2076">
                  <c:v>-41.883920000000003</c:v>
                </c:pt>
                <c:pt idx="2077">
                  <c:v>-41.984070000000003</c:v>
                </c:pt>
                <c:pt idx="2078">
                  <c:v>-42.083919999999999</c:v>
                </c:pt>
                <c:pt idx="2079">
                  <c:v>-42.183950000000003</c:v>
                </c:pt>
                <c:pt idx="2080">
                  <c:v>-42.284030000000001</c:v>
                </c:pt>
                <c:pt idx="2081">
                  <c:v>-42.384</c:v>
                </c:pt>
                <c:pt idx="2082">
                  <c:v>-42.483969999999999</c:v>
                </c:pt>
                <c:pt idx="2083">
                  <c:v>-42.583939999999998</c:v>
                </c:pt>
                <c:pt idx="2084">
                  <c:v>-42.683900000000001</c:v>
                </c:pt>
                <c:pt idx="2085">
                  <c:v>-42.78387</c:v>
                </c:pt>
                <c:pt idx="2086">
                  <c:v>-42.884140000000002</c:v>
                </c:pt>
                <c:pt idx="2087">
                  <c:v>-42.983930000000001</c:v>
                </c:pt>
                <c:pt idx="2088">
                  <c:v>-43.083959999999998</c:v>
                </c:pt>
                <c:pt idx="2089">
                  <c:v>-43.183920000000001</c:v>
                </c:pt>
                <c:pt idx="2090">
                  <c:v>-43.284010000000002</c:v>
                </c:pt>
                <c:pt idx="2091">
                  <c:v>-43.383980000000001</c:v>
                </c:pt>
                <c:pt idx="2092">
                  <c:v>-43.484070000000003</c:v>
                </c:pt>
                <c:pt idx="2093">
                  <c:v>-43.583970000000001</c:v>
                </c:pt>
                <c:pt idx="2094">
                  <c:v>-43.684010000000001</c:v>
                </c:pt>
                <c:pt idx="2095">
                  <c:v>-43.784039999999997</c:v>
                </c:pt>
                <c:pt idx="2096">
                  <c:v>-43.884</c:v>
                </c:pt>
                <c:pt idx="2097">
                  <c:v>-43.967880000000001</c:v>
                </c:pt>
              </c:numCache>
            </c:numRef>
          </c:xVal>
          <c:yVal>
            <c:numRef>
              <c:f>'[1]26_21'!$E$33:$E$10000</c:f>
              <c:numCache>
                <c:formatCode>General</c:formatCode>
                <c:ptCount val="9968"/>
                <c:pt idx="0">
                  <c:v>-1.9264479999999999</c:v>
                </c:pt>
                <c:pt idx="1">
                  <c:v>-2.5429650000000001</c:v>
                </c:pt>
                <c:pt idx="2">
                  <c:v>-2.9016130000000002</c:v>
                </c:pt>
                <c:pt idx="3">
                  <c:v>-2.2787299999999999</c:v>
                </c:pt>
                <c:pt idx="4">
                  <c:v>-3.5592630000000001</c:v>
                </c:pt>
                <c:pt idx="5">
                  <c:v>-16.102820000000001</c:v>
                </c:pt>
                <c:pt idx="6">
                  <c:v>-29.81222</c:v>
                </c:pt>
                <c:pt idx="7">
                  <c:v>-43.081980000000001</c:v>
                </c:pt>
                <c:pt idx="8">
                  <c:v>-47.215040000000002</c:v>
                </c:pt>
                <c:pt idx="9">
                  <c:v>-60.788499999999999</c:v>
                </c:pt>
                <c:pt idx="10">
                  <c:v>-74.196359999999999</c:v>
                </c:pt>
                <c:pt idx="11">
                  <c:v>-87.547690000000003</c:v>
                </c:pt>
                <c:pt idx="12">
                  <c:v>-102.31950000000001</c:v>
                </c:pt>
                <c:pt idx="13">
                  <c:v>-117.7371</c:v>
                </c:pt>
                <c:pt idx="14">
                  <c:v>-130.5812</c:v>
                </c:pt>
                <c:pt idx="15">
                  <c:v>-143.66399999999999</c:v>
                </c:pt>
                <c:pt idx="16">
                  <c:v>-157.30770000000001</c:v>
                </c:pt>
                <c:pt idx="17">
                  <c:v>-171.8937</c:v>
                </c:pt>
                <c:pt idx="18">
                  <c:v>-187.35759999999999</c:v>
                </c:pt>
                <c:pt idx="19">
                  <c:v>-203.6294</c:v>
                </c:pt>
                <c:pt idx="20">
                  <c:v>-216.357</c:v>
                </c:pt>
                <c:pt idx="21">
                  <c:v>-229.5231</c:v>
                </c:pt>
                <c:pt idx="22">
                  <c:v>-243.09289999999999</c:v>
                </c:pt>
                <c:pt idx="23">
                  <c:v>-257.0317</c:v>
                </c:pt>
                <c:pt idx="24">
                  <c:v>-271.12090000000001</c:v>
                </c:pt>
                <c:pt idx="25">
                  <c:v>-285.5292</c:v>
                </c:pt>
                <c:pt idx="26">
                  <c:v>-300.21510000000001</c:v>
                </c:pt>
                <c:pt idx="27">
                  <c:v>-315.06349999999998</c:v>
                </c:pt>
                <c:pt idx="28">
                  <c:v>-330.12709999999998</c:v>
                </c:pt>
                <c:pt idx="29">
                  <c:v>-345.30040000000002</c:v>
                </c:pt>
                <c:pt idx="30">
                  <c:v>-360.5317</c:v>
                </c:pt>
                <c:pt idx="31">
                  <c:v>-375.61989999999997</c:v>
                </c:pt>
                <c:pt idx="32">
                  <c:v>-390.5505</c:v>
                </c:pt>
                <c:pt idx="33">
                  <c:v>-405.42529999999999</c:v>
                </c:pt>
                <c:pt idx="34">
                  <c:v>-420.26600000000002</c:v>
                </c:pt>
                <c:pt idx="35">
                  <c:v>-435.06709999999998</c:v>
                </c:pt>
                <c:pt idx="36">
                  <c:v>-449.95729999999998</c:v>
                </c:pt>
                <c:pt idx="37">
                  <c:v>-464.83890000000002</c:v>
                </c:pt>
                <c:pt idx="38">
                  <c:v>-479.79790000000003</c:v>
                </c:pt>
                <c:pt idx="39">
                  <c:v>-494.81610000000001</c:v>
                </c:pt>
                <c:pt idx="40">
                  <c:v>-509.92270000000002</c:v>
                </c:pt>
                <c:pt idx="41">
                  <c:v>-525.16669999999999</c:v>
                </c:pt>
                <c:pt idx="42">
                  <c:v>-540.30160000000001</c:v>
                </c:pt>
                <c:pt idx="43">
                  <c:v>-555.53769999999997</c:v>
                </c:pt>
                <c:pt idx="44">
                  <c:v>-571.02560000000005</c:v>
                </c:pt>
                <c:pt idx="45">
                  <c:v>-586.53679999999997</c:v>
                </c:pt>
                <c:pt idx="46">
                  <c:v>-601.93470000000002</c:v>
                </c:pt>
                <c:pt idx="47">
                  <c:v>-617.37080000000003</c:v>
                </c:pt>
                <c:pt idx="48">
                  <c:v>-632.9443</c:v>
                </c:pt>
                <c:pt idx="49">
                  <c:v>-648.57669999999996</c:v>
                </c:pt>
                <c:pt idx="50">
                  <c:v>-664.22590000000002</c:v>
                </c:pt>
                <c:pt idx="51">
                  <c:v>-679.99620000000004</c:v>
                </c:pt>
                <c:pt idx="52">
                  <c:v>-695.92989999999998</c:v>
                </c:pt>
                <c:pt idx="53">
                  <c:v>-712.03399999999999</c:v>
                </c:pt>
                <c:pt idx="54">
                  <c:v>-728.21500000000003</c:v>
                </c:pt>
                <c:pt idx="55">
                  <c:v>-744.51480000000004</c:v>
                </c:pt>
                <c:pt idx="56">
                  <c:v>-760.79079999999999</c:v>
                </c:pt>
                <c:pt idx="57">
                  <c:v>-777.04819999999995</c:v>
                </c:pt>
                <c:pt idx="58">
                  <c:v>-793.23050000000001</c:v>
                </c:pt>
                <c:pt idx="59">
                  <c:v>-809.53060000000005</c:v>
                </c:pt>
                <c:pt idx="60">
                  <c:v>-825.85550000000001</c:v>
                </c:pt>
                <c:pt idx="61">
                  <c:v>-842.38729999999998</c:v>
                </c:pt>
                <c:pt idx="62">
                  <c:v>-859.01139999999998</c:v>
                </c:pt>
                <c:pt idx="63">
                  <c:v>-875.64769999999999</c:v>
                </c:pt>
                <c:pt idx="64">
                  <c:v>-892.2174</c:v>
                </c:pt>
                <c:pt idx="65">
                  <c:v>-908.76530000000002</c:v>
                </c:pt>
                <c:pt idx="66">
                  <c:v>-925.35170000000005</c:v>
                </c:pt>
                <c:pt idx="67">
                  <c:v>-942.0154</c:v>
                </c:pt>
                <c:pt idx="68">
                  <c:v>-958.74710000000005</c:v>
                </c:pt>
                <c:pt idx="69">
                  <c:v>-975.58360000000005</c:v>
                </c:pt>
                <c:pt idx="70">
                  <c:v>-992.49760000000003</c:v>
                </c:pt>
                <c:pt idx="71">
                  <c:v>-1009.554</c:v>
                </c:pt>
                <c:pt idx="72">
                  <c:v>-1026.625</c:v>
                </c:pt>
                <c:pt idx="73">
                  <c:v>-1043.7719999999999</c:v>
                </c:pt>
                <c:pt idx="74">
                  <c:v>-1060.932</c:v>
                </c:pt>
                <c:pt idx="75">
                  <c:v>-1077.9870000000001</c:v>
                </c:pt>
                <c:pt idx="76">
                  <c:v>-1095.143</c:v>
                </c:pt>
                <c:pt idx="77">
                  <c:v>-1112.386</c:v>
                </c:pt>
                <c:pt idx="78">
                  <c:v>-1129.546</c:v>
                </c:pt>
                <c:pt idx="79">
                  <c:v>-1146.81</c:v>
                </c:pt>
                <c:pt idx="80">
                  <c:v>-1164.2860000000001</c:v>
                </c:pt>
                <c:pt idx="81">
                  <c:v>-1181.8979999999999</c:v>
                </c:pt>
                <c:pt idx="82">
                  <c:v>-1199.587</c:v>
                </c:pt>
                <c:pt idx="83">
                  <c:v>-1217.491</c:v>
                </c:pt>
                <c:pt idx="84">
                  <c:v>-1235.5930000000001</c:v>
                </c:pt>
                <c:pt idx="85">
                  <c:v>-1253.68</c:v>
                </c:pt>
                <c:pt idx="86">
                  <c:v>-1271.6790000000001</c:v>
                </c:pt>
                <c:pt idx="87">
                  <c:v>-1289.6590000000001</c:v>
                </c:pt>
                <c:pt idx="88">
                  <c:v>-1307.9090000000001</c:v>
                </c:pt>
                <c:pt idx="89">
                  <c:v>-1326.393</c:v>
                </c:pt>
                <c:pt idx="90">
                  <c:v>-1344.9269999999999</c:v>
                </c:pt>
                <c:pt idx="91">
                  <c:v>-1363.5519999999999</c:v>
                </c:pt>
                <c:pt idx="92">
                  <c:v>-1382.1289999999999</c:v>
                </c:pt>
                <c:pt idx="93">
                  <c:v>-1400.644</c:v>
                </c:pt>
                <c:pt idx="94">
                  <c:v>-1419.1469999999999</c:v>
                </c:pt>
                <c:pt idx="95">
                  <c:v>-1437.83</c:v>
                </c:pt>
                <c:pt idx="96">
                  <c:v>-1456.5519999999999</c:v>
                </c:pt>
                <c:pt idx="97">
                  <c:v>-1475.2739999999999</c:v>
                </c:pt>
                <c:pt idx="98">
                  <c:v>-1493.981</c:v>
                </c:pt>
                <c:pt idx="99">
                  <c:v>-1512.643</c:v>
                </c:pt>
                <c:pt idx="100">
                  <c:v>-1531.4259999999999</c:v>
                </c:pt>
                <c:pt idx="101">
                  <c:v>-1544.1</c:v>
                </c:pt>
                <c:pt idx="102">
                  <c:v>-1556.81</c:v>
                </c:pt>
                <c:pt idx="103">
                  <c:v>-1569.4169999999999</c:v>
                </c:pt>
                <c:pt idx="104">
                  <c:v>-1582.01</c:v>
                </c:pt>
                <c:pt idx="105">
                  <c:v>-1594.7080000000001</c:v>
                </c:pt>
                <c:pt idx="106">
                  <c:v>-1607.4</c:v>
                </c:pt>
                <c:pt idx="107">
                  <c:v>-1620.1410000000001</c:v>
                </c:pt>
                <c:pt idx="108">
                  <c:v>-1632.9390000000001</c:v>
                </c:pt>
                <c:pt idx="109">
                  <c:v>-1645.8140000000001</c:v>
                </c:pt>
                <c:pt idx="110">
                  <c:v>-1658.79</c:v>
                </c:pt>
                <c:pt idx="111">
                  <c:v>-1671.7819999999999</c:v>
                </c:pt>
                <c:pt idx="112">
                  <c:v>-1684.7190000000001</c:v>
                </c:pt>
                <c:pt idx="113">
                  <c:v>-1697.5889999999999</c:v>
                </c:pt>
                <c:pt idx="114">
                  <c:v>-1710.47</c:v>
                </c:pt>
                <c:pt idx="115">
                  <c:v>-1723.3889999999999</c:v>
                </c:pt>
                <c:pt idx="116">
                  <c:v>-1736.386</c:v>
                </c:pt>
                <c:pt idx="117">
                  <c:v>-1749.489</c:v>
                </c:pt>
                <c:pt idx="118">
                  <c:v>-1762.585</c:v>
                </c:pt>
                <c:pt idx="119">
                  <c:v>-1775.693</c:v>
                </c:pt>
                <c:pt idx="120">
                  <c:v>-1788.7940000000001</c:v>
                </c:pt>
                <c:pt idx="121">
                  <c:v>-1801.8520000000001</c:v>
                </c:pt>
                <c:pt idx="122">
                  <c:v>-1814.885</c:v>
                </c:pt>
                <c:pt idx="123">
                  <c:v>-1827.9090000000001</c:v>
                </c:pt>
                <c:pt idx="124">
                  <c:v>-1841.0360000000001</c:v>
                </c:pt>
                <c:pt idx="125">
                  <c:v>-1854.2139999999999</c:v>
                </c:pt>
                <c:pt idx="126">
                  <c:v>-1867.453</c:v>
                </c:pt>
                <c:pt idx="127">
                  <c:v>-1880.761</c:v>
                </c:pt>
                <c:pt idx="128">
                  <c:v>-1894.075</c:v>
                </c:pt>
                <c:pt idx="129">
                  <c:v>-1907.374</c:v>
                </c:pt>
                <c:pt idx="130">
                  <c:v>-1920.6610000000001</c:v>
                </c:pt>
                <c:pt idx="131">
                  <c:v>-1933.9059999999999</c:v>
                </c:pt>
                <c:pt idx="132">
                  <c:v>-1947.2070000000001</c:v>
                </c:pt>
                <c:pt idx="133">
                  <c:v>-1960.5329999999999</c:v>
                </c:pt>
                <c:pt idx="134">
                  <c:v>-1973.845</c:v>
                </c:pt>
                <c:pt idx="135">
                  <c:v>-1987.2</c:v>
                </c:pt>
                <c:pt idx="136">
                  <c:v>-2000.615</c:v>
                </c:pt>
                <c:pt idx="137">
                  <c:v>-2013.998</c:v>
                </c:pt>
                <c:pt idx="138">
                  <c:v>-2027.326</c:v>
                </c:pt>
                <c:pt idx="139">
                  <c:v>-2040.7570000000001</c:v>
                </c:pt>
                <c:pt idx="140">
                  <c:v>-2054.3150000000001</c:v>
                </c:pt>
                <c:pt idx="141">
                  <c:v>-2067.8739999999998</c:v>
                </c:pt>
                <c:pt idx="142">
                  <c:v>-2081.4259999999999</c:v>
                </c:pt>
                <c:pt idx="143">
                  <c:v>-2094.944</c:v>
                </c:pt>
                <c:pt idx="144">
                  <c:v>-2108.4580000000001</c:v>
                </c:pt>
                <c:pt idx="145">
                  <c:v>-2121.9879999999998</c:v>
                </c:pt>
                <c:pt idx="146">
                  <c:v>-2135.5050000000001</c:v>
                </c:pt>
                <c:pt idx="147">
                  <c:v>-2148.9929999999999</c:v>
                </c:pt>
                <c:pt idx="148">
                  <c:v>-2162.451</c:v>
                </c:pt>
                <c:pt idx="149">
                  <c:v>-2175.942</c:v>
                </c:pt>
                <c:pt idx="150">
                  <c:v>-2189.4749999999999</c:v>
                </c:pt>
                <c:pt idx="151">
                  <c:v>-2202.9740000000002</c:v>
                </c:pt>
                <c:pt idx="152">
                  <c:v>-2216.4389999999999</c:v>
                </c:pt>
                <c:pt idx="153">
                  <c:v>-2229.875</c:v>
                </c:pt>
                <c:pt idx="154">
                  <c:v>-2243.3339999999998</c:v>
                </c:pt>
                <c:pt idx="155">
                  <c:v>-2256.797</c:v>
                </c:pt>
                <c:pt idx="156">
                  <c:v>-2270.248</c:v>
                </c:pt>
                <c:pt idx="157">
                  <c:v>-2283.777</c:v>
                </c:pt>
                <c:pt idx="158">
                  <c:v>-2297.4169999999999</c:v>
                </c:pt>
                <c:pt idx="159">
                  <c:v>-2311.2370000000001</c:v>
                </c:pt>
                <c:pt idx="160">
                  <c:v>-2325.2080000000001</c:v>
                </c:pt>
                <c:pt idx="161">
                  <c:v>-2339.2269999999999</c:v>
                </c:pt>
                <c:pt idx="162">
                  <c:v>-2353.1869999999999</c:v>
                </c:pt>
                <c:pt idx="163">
                  <c:v>-2367.049</c:v>
                </c:pt>
                <c:pt idx="164">
                  <c:v>-2380.9070000000002</c:v>
                </c:pt>
                <c:pt idx="165">
                  <c:v>-2394.828</c:v>
                </c:pt>
                <c:pt idx="166">
                  <c:v>-2408.884</c:v>
                </c:pt>
                <c:pt idx="167">
                  <c:v>-2423.0230000000001</c:v>
                </c:pt>
                <c:pt idx="168">
                  <c:v>-2437.1469999999999</c:v>
                </c:pt>
                <c:pt idx="169">
                  <c:v>-2451.239</c:v>
                </c:pt>
                <c:pt idx="170">
                  <c:v>-2465.3980000000001</c:v>
                </c:pt>
                <c:pt idx="171">
                  <c:v>-2479.5740000000001</c:v>
                </c:pt>
                <c:pt idx="172">
                  <c:v>-2493.7379999999998</c:v>
                </c:pt>
                <c:pt idx="173">
                  <c:v>-2507.944</c:v>
                </c:pt>
                <c:pt idx="174">
                  <c:v>-2522.1460000000002</c:v>
                </c:pt>
                <c:pt idx="175">
                  <c:v>-2536.3420000000001</c:v>
                </c:pt>
                <c:pt idx="176">
                  <c:v>-2550.5590000000002</c:v>
                </c:pt>
                <c:pt idx="177">
                  <c:v>-2564.817</c:v>
                </c:pt>
                <c:pt idx="178">
                  <c:v>-2579.1689999999999</c:v>
                </c:pt>
                <c:pt idx="179">
                  <c:v>-2593.6170000000002</c:v>
                </c:pt>
                <c:pt idx="180">
                  <c:v>-2608.049</c:v>
                </c:pt>
                <c:pt idx="181">
                  <c:v>-2622.4180000000001</c:v>
                </c:pt>
                <c:pt idx="182">
                  <c:v>-2636.817</c:v>
                </c:pt>
                <c:pt idx="183">
                  <c:v>-2651.2379999999998</c:v>
                </c:pt>
                <c:pt idx="184">
                  <c:v>-2665.7139999999999</c:v>
                </c:pt>
                <c:pt idx="185">
                  <c:v>-2680.1889999999999</c:v>
                </c:pt>
                <c:pt idx="186">
                  <c:v>-2694.7240000000002</c:v>
                </c:pt>
                <c:pt idx="187">
                  <c:v>-2709.348</c:v>
                </c:pt>
                <c:pt idx="188">
                  <c:v>-2723.8969999999999</c:v>
                </c:pt>
                <c:pt idx="189">
                  <c:v>-2738.3620000000001</c:v>
                </c:pt>
                <c:pt idx="190">
                  <c:v>-2752.8539999999998</c:v>
                </c:pt>
                <c:pt idx="191">
                  <c:v>-2767.4250000000002</c:v>
                </c:pt>
                <c:pt idx="192">
                  <c:v>-2782.07</c:v>
                </c:pt>
                <c:pt idx="193">
                  <c:v>-2796.6959999999999</c:v>
                </c:pt>
                <c:pt idx="194">
                  <c:v>-2811.2730000000001</c:v>
                </c:pt>
                <c:pt idx="195">
                  <c:v>-2825.8539999999998</c:v>
                </c:pt>
                <c:pt idx="196">
                  <c:v>-2840.5230000000001</c:v>
                </c:pt>
                <c:pt idx="197">
                  <c:v>-2855.2350000000001</c:v>
                </c:pt>
                <c:pt idx="198">
                  <c:v>-2869.94</c:v>
                </c:pt>
                <c:pt idx="199">
                  <c:v>-2884.6509999999998</c:v>
                </c:pt>
                <c:pt idx="200">
                  <c:v>-2899.337</c:v>
                </c:pt>
                <c:pt idx="201">
                  <c:v>-2914.0360000000001</c:v>
                </c:pt>
                <c:pt idx="202">
                  <c:v>-2928.7</c:v>
                </c:pt>
                <c:pt idx="203">
                  <c:v>-2943.3220000000001</c:v>
                </c:pt>
                <c:pt idx="204">
                  <c:v>-2957.9780000000001</c:v>
                </c:pt>
                <c:pt idx="205">
                  <c:v>-2972.7179999999998</c:v>
                </c:pt>
                <c:pt idx="206">
                  <c:v>-2987.5390000000002</c:v>
                </c:pt>
                <c:pt idx="207">
                  <c:v>-3002.4189999999999</c:v>
                </c:pt>
                <c:pt idx="208">
                  <c:v>-3017.2150000000001</c:v>
                </c:pt>
                <c:pt idx="209">
                  <c:v>-3032.0149999999999</c:v>
                </c:pt>
                <c:pt idx="210">
                  <c:v>-3046.8589999999999</c:v>
                </c:pt>
                <c:pt idx="211">
                  <c:v>-3061.7240000000002</c:v>
                </c:pt>
                <c:pt idx="212">
                  <c:v>-3076.5349999999999</c:v>
                </c:pt>
                <c:pt idx="213">
                  <c:v>-3091.3670000000002</c:v>
                </c:pt>
                <c:pt idx="214">
                  <c:v>-3106.2869999999998</c:v>
                </c:pt>
                <c:pt idx="215">
                  <c:v>-3121.2510000000002</c:v>
                </c:pt>
                <c:pt idx="216">
                  <c:v>-3136.2130000000002</c:v>
                </c:pt>
                <c:pt idx="217">
                  <c:v>-3151.2080000000001</c:v>
                </c:pt>
                <c:pt idx="218">
                  <c:v>-3166.2829999999999</c:v>
                </c:pt>
                <c:pt idx="219">
                  <c:v>-3181.4749999999999</c:v>
                </c:pt>
                <c:pt idx="220">
                  <c:v>-3196.6950000000002</c:v>
                </c:pt>
                <c:pt idx="221">
                  <c:v>-3211.942</c:v>
                </c:pt>
                <c:pt idx="222">
                  <c:v>-3227.1750000000002</c:v>
                </c:pt>
                <c:pt idx="223">
                  <c:v>-3242.33</c:v>
                </c:pt>
                <c:pt idx="224">
                  <c:v>-3257.46</c:v>
                </c:pt>
                <c:pt idx="225">
                  <c:v>-3272.5790000000002</c:v>
                </c:pt>
                <c:pt idx="226">
                  <c:v>-3287.6509999999998</c:v>
                </c:pt>
                <c:pt idx="227">
                  <c:v>-3302.7570000000001</c:v>
                </c:pt>
                <c:pt idx="228">
                  <c:v>-3317.8879999999999</c:v>
                </c:pt>
                <c:pt idx="229">
                  <c:v>-3333.0279999999998</c:v>
                </c:pt>
                <c:pt idx="230">
                  <c:v>-3348.1509999999998</c:v>
                </c:pt>
                <c:pt idx="231">
                  <c:v>-3363.1779999999999</c:v>
                </c:pt>
                <c:pt idx="232">
                  <c:v>-3378.2779999999998</c:v>
                </c:pt>
                <c:pt idx="233">
                  <c:v>-3393.4259999999999</c:v>
                </c:pt>
                <c:pt idx="234">
                  <c:v>-3408.5639999999999</c:v>
                </c:pt>
                <c:pt idx="235">
                  <c:v>-3423.712</c:v>
                </c:pt>
                <c:pt idx="236">
                  <c:v>-3438.9929999999999</c:v>
                </c:pt>
                <c:pt idx="237">
                  <c:v>-3454.2910000000002</c:v>
                </c:pt>
                <c:pt idx="238">
                  <c:v>-3469.5039999999999</c:v>
                </c:pt>
                <c:pt idx="239">
                  <c:v>-3484.721</c:v>
                </c:pt>
                <c:pt idx="240">
                  <c:v>-3499.87</c:v>
                </c:pt>
                <c:pt idx="241">
                  <c:v>-3515.027</c:v>
                </c:pt>
                <c:pt idx="242">
                  <c:v>-3530.259</c:v>
                </c:pt>
                <c:pt idx="243">
                  <c:v>-3545.5250000000001</c:v>
                </c:pt>
                <c:pt idx="244">
                  <c:v>-3560.7730000000001</c:v>
                </c:pt>
                <c:pt idx="245">
                  <c:v>-3575.9520000000002</c:v>
                </c:pt>
                <c:pt idx="246">
                  <c:v>-3591.09</c:v>
                </c:pt>
                <c:pt idx="247">
                  <c:v>-3606.2710000000002</c:v>
                </c:pt>
                <c:pt idx="248">
                  <c:v>-3621.5369999999998</c:v>
                </c:pt>
                <c:pt idx="249">
                  <c:v>-3636.837</c:v>
                </c:pt>
                <c:pt idx="250">
                  <c:v>-3652.1550000000002</c:v>
                </c:pt>
                <c:pt idx="251">
                  <c:v>-3667.5149999999999</c:v>
                </c:pt>
                <c:pt idx="252">
                  <c:v>-3682.8069999999998</c:v>
                </c:pt>
                <c:pt idx="253">
                  <c:v>-3698.0619999999999</c:v>
                </c:pt>
                <c:pt idx="254">
                  <c:v>-3713.328</c:v>
                </c:pt>
                <c:pt idx="255">
                  <c:v>-3728.5970000000002</c:v>
                </c:pt>
                <c:pt idx="256">
                  <c:v>-3743.9349999999999</c:v>
                </c:pt>
                <c:pt idx="257">
                  <c:v>-3759.3339999999998</c:v>
                </c:pt>
                <c:pt idx="258">
                  <c:v>-3774.748</c:v>
                </c:pt>
                <c:pt idx="259">
                  <c:v>-3790.183</c:v>
                </c:pt>
                <c:pt idx="260">
                  <c:v>-3805.6680000000001</c:v>
                </c:pt>
                <c:pt idx="261">
                  <c:v>-3821.1489999999999</c:v>
                </c:pt>
                <c:pt idx="262">
                  <c:v>-3836.634</c:v>
                </c:pt>
                <c:pt idx="263">
                  <c:v>-3852.0569999999998</c:v>
                </c:pt>
                <c:pt idx="264">
                  <c:v>-3867.42</c:v>
                </c:pt>
                <c:pt idx="265">
                  <c:v>-3882.8560000000002</c:v>
                </c:pt>
                <c:pt idx="266">
                  <c:v>-3898.32</c:v>
                </c:pt>
                <c:pt idx="267">
                  <c:v>-3913.78</c:v>
                </c:pt>
                <c:pt idx="268">
                  <c:v>-3929.1669999999999</c:v>
                </c:pt>
                <c:pt idx="269">
                  <c:v>-3944.5129999999999</c:v>
                </c:pt>
                <c:pt idx="270">
                  <c:v>-3959.8679999999999</c:v>
                </c:pt>
                <c:pt idx="271">
                  <c:v>-3975.2469999999998</c:v>
                </c:pt>
                <c:pt idx="272">
                  <c:v>-3990.6570000000002</c:v>
                </c:pt>
                <c:pt idx="273">
                  <c:v>-4006.04</c:v>
                </c:pt>
                <c:pt idx="274">
                  <c:v>-4021.453</c:v>
                </c:pt>
                <c:pt idx="275">
                  <c:v>-4036.9609999999998</c:v>
                </c:pt>
                <c:pt idx="276">
                  <c:v>-4052.556</c:v>
                </c:pt>
                <c:pt idx="277">
                  <c:v>-4068.14</c:v>
                </c:pt>
                <c:pt idx="278">
                  <c:v>-4083.76</c:v>
                </c:pt>
                <c:pt idx="279">
                  <c:v>-4099.3720000000003</c:v>
                </c:pt>
                <c:pt idx="280">
                  <c:v>-4114.9589999999998</c:v>
                </c:pt>
                <c:pt idx="281">
                  <c:v>-4130.5839999999998</c:v>
                </c:pt>
                <c:pt idx="282">
                  <c:v>-4146.1760000000004</c:v>
                </c:pt>
                <c:pt idx="283">
                  <c:v>-4161.6540000000005</c:v>
                </c:pt>
                <c:pt idx="284">
                  <c:v>-4177.0990000000002</c:v>
                </c:pt>
                <c:pt idx="285">
                  <c:v>-4192.5320000000002</c:v>
                </c:pt>
                <c:pt idx="286">
                  <c:v>-4208.0119999999997</c:v>
                </c:pt>
                <c:pt idx="287">
                  <c:v>-4223.5370000000003</c:v>
                </c:pt>
                <c:pt idx="288">
                  <c:v>-4239.0050000000001</c:v>
                </c:pt>
                <c:pt idx="289">
                  <c:v>-4254.4210000000003</c:v>
                </c:pt>
                <c:pt idx="290">
                  <c:v>-4269.8789999999999</c:v>
                </c:pt>
                <c:pt idx="291">
                  <c:v>-4285.3810000000003</c:v>
                </c:pt>
                <c:pt idx="292">
                  <c:v>-4300.9309999999996</c:v>
                </c:pt>
                <c:pt idx="293">
                  <c:v>-4316.5290000000005</c:v>
                </c:pt>
                <c:pt idx="294">
                  <c:v>-4332.1589999999997</c:v>
                </c:pt>
                <c:pt idx="295">
                  <c:v>-4347.7510000000002</c:v>
                </c:pt>
                <c:pt idx="296">
                  <c:v>-4363.3220000000001</c:v>
                </c:pt>
                <c:pt idx="297">
                  <c:v>-4378.8620000000001</c:v>
                </c:pt>
                <c:pt idx="298">
                  <c:v>-4394.3339999999998</c:v>
                </c:pt>
                <c:pt idx="299">
                  <c:v>-4409.8620000000001</c:v>
                </c:pt>
                <c:pt idx="300">
                  <c:v>-4425.4269999999997</c:v>
                </c:pt>
                <c:pt idx="301">
                  <c:v>-4441.0259999999998</c:v>
                </c:pt>
                <c:pt idx="302">
                  <c:v>-4456.6869999999999</c:v>
                </c:pt>
                <c:pt idx="303">
                  <c:v>-4472.3729999999996</c:v>
                </c:pt>
                <c:pt idx="304">
                  <c:v>-4488.049</c:v>
                </c:pt>
                <c:pt idx="305">
                  <c:v>-4503.683</c:v>
                </c:pt>
                <c:pt idx="306">
                  <c:v>-4519.3239999999996</c:v>
                </c:pt>
                <c:pt idx="307">
                  <c:v>-4534.9570000000003</c:v>
                </c:pt>
                <c:pt idx="308">
                  <c:v>-4550.5510000000004</c:v>
                </c:pt>
                <c:pt idx="309">
                  <c:v>-4566.1239999999998</c:v>
                </c:pt>
                <c:pt idx="310">
                  <c:v>-4581.652</c:v>
                </c:pt>
                <c:pt idx="311">
                  <c:v>-4597.1229999999996</c:v>
                </c:pt>
                <c:pt idx="312">
                  <c:v>-4612.6530000000002</c:v>
                </c:pt>
                <c:pt idx="313">
                  <c:v>-4628.2539999999999</c:v>
                </c:pt>
                <c:pt idx="314">
                  <c:v>-4643.9679999999998</c:v>
                </c:pt>
                <c:pt idx="315">
                  <c:v>-4659.8059999999996</c:v>
                </c:pt>
                <c:pt idx="316">
                  <c:v>-4675.71</c:v>
                </c:pt>
                <c:pt idx="317">
                  <c:v>-4691.6099999999997</c:v>
                </c:pt>
                <c:pt idx="318">
                  <c:v>-4707.4309999999996</c:v>
                </c:pt>
                <c:pt idx="319">
                  <c:v>-4723.1679999999997</c:v>
                </c:pt>
                <c:pt idx="320">
                  <c:v>-4738.9189999999999</c:v>
                </c:pt>
                <c:pt idx="321">
                  <c:v>-4754.723</c:v>
                </c:pt>
                <c:pt idx="322">
                  <c:v>-4770.4889999999996</c:v>
                </c:pt>
                <c:pt idx="323">
                  <c:v>-4786.1959999999999</c:v>
                </c:pt>
                <c:pt idx="324">
                  <c:v>-4801.92</c:v>
                </c:pt>
                <c:pt idx="325">
                  <c:v>-4817.7659999999996</c:v>
                </c:pt>
                <c:pt idx="326">
                  <c:v>-4833.7049999999999</c:v>
                </c:pt>
                <c:pt idx="327">
                  <c:v>-4849.7370000000001</c:v>
                </c:pt>
                <c:pt idx="328">
                  <c:v>-4865.7740000000003</c:v>
                </c:pt>
                <c:pt idx="329">
                  <c:v>-4881.7529999999997</c:v>
                </c:pt>
                <c:pt idx="330">
                  <c:v>-4897.7730000000001</c:v>
                </c:pt>
                <c:pt idx="331">
                  <c:v>-4913.7330000000002</c:v>
                </c:pt>
                <c:pt idx="332">
                  <c:v>-4929.67</c:v>
                </c:pt>
                <c:pt idx="333">
                  <c:v>-4945.6189999999997</c:v>
                </c:pt>
                <c:pt idx="334">
                  <c:v>-4961.6019999999999</c:v>
                </c:pt>
                <c:pt idx="335">
                  <c:v>-4977.5780000000004</c:v>
                </c:pt>
                <c:pt idx="336">
                  <c:v>-4993.4679999999998</c:v>
                </c:pt>
                <c:pt idx="337">
                  <c:v>-5009.335</c:v>
                </c:pt>
                <c:pt idx="338">
                  <c:v>-5025.2209999999995</c:v>
                </c:pt>
                <c:pt idx="339">
                  <c:v>-5041.1130000000003</c:v>
                </c:pt>
                <c:pt idx="340">
                  <c:v>-5057.0200000000004</c:v>
                </c:pt>
                <c:pt idx="341">
                  <c:v>-5072.9189999999999</c:v>
                </c:pt>
                <c:pt idx="342">
                  <c:v>-5088.8040000000001</c:v>
                </c:pt>
                <c:pt idx="343">
                  <c:v>-5104.6549999999997</c:v>
                </c:pt>
                <c:pt idx="344">
                  <c:v>-5120.5280000000002</c:v>
                </c:pt>
                <c:pt idx="345">
                  <c:v>-5136.3739999999998</c:v>
                </c:pt>
                <c:pt idx="346">
                  <c:v>-5152.2169999999996</c:v>
                </c:pt>
                <c:pt idx="347">
                  <c:v>-5168.0069999999996</c:v>
                </c:pt>
                <c:pt idx="348">
                  <c:v>-5183.7250000000004</c:v>
                </c:pt>
                <c:pt idx="349">
                  <c:v>-5199.5450000000001</c:v>
                </c:pt>
                <c:pt idx="350">
                  <c:v>-5215.4340000000002</c:v>
                </c:pt>
                <c:pt idx="351">
                  <c:v>-5231.3770000000004</c:v>
                </c:pt>
                <c:pt idx="352">
                  <c:v>-5247.384</c:v>
                </c:pt>
                <c:pt idx="353">
                  <c:v>-5263.3950000000004</c:v>
                </c:pt>
                <c:pt idx="354">
                  <c:v>-5279.402</c:v>
                </c:pt>
                <c:pt idx="355">
                  <c:v>-5295.4669999999996</c:v>
                </c:pt>
                <c:pt idx="356">
                  <c:v>-5311.5829999999996</c:v>
                </c:pt>
                <c:pt idx="357">
                  <c:v>-5327.6760000000004</c:v>
                </c:pt>
                <c:pt idx="358">
                  <c:v>-5343.759</c:v>
                </c:pt>
                <c:pt idx="359">
                  <c:v>-5359.8649999999998</c:v>
                </c:pt>
                <c:pt idx="360">
                  <c:v>-5376.0029999999997</c:v>
                </c:pt>
                <c:pt idx="361">
                  <c:v>-5392.174</c:v>
                </c:pt>
                <c:pt idx="362">
                  <c:v>-5408.2860000000001</c:v>
                </c:pt>
                <c:pt idx="363">
                  <c:v>-5424.3620000000001</c:v>
                </c:pt>
                <c:pt idx="364">
                  <c:v>-5440.4579999999996</c:v>
                </c:pt>
                <c:pt idx="365">
                  <c:v>-5456.5519999999997</c:v>
                </c:pt>
                <c:pt idx="366">
                  <c:v>-5472.7349999999997</c:v>
                </c:pt>
                <c:pt idx="367">
                  <c:v>-5489.018</c:v>
                </c:pt>
                <c:pt idx="368">
                  <c:v>-5505.2979999999998</c:v>
                </c:pt>
                <c:pt idx="369">
                  <c:v>-5521.5290000000005</c:v>
                </c:pt>
                <c:pt idx="370">
                  <c:v>-5537.7</c:v>
                </c:pt>
                <c:pt idx="371">
                  <c:v>-5553.8389999999999</c:v>
                </c:pt>
                <c:pt idx="372">
                  <c:v>-5570.0190000000002</c:v>
                </c:pt>
                <c:pt idx="373">
                  <c:v>-5586.2259999999997</c:v>
                </c:pt>
                <c:pt idx="374">
                  <c:v>-5602.4359999999997</c:v>
                </c:pt>
                <c:pt idx="375">
                  <c:v>-5618.6109999999999</c:v>
                </c:pt>
                <c:pt idx="376">
                  <c:v>-5634.6679999999997</c:v>
                </c:pt>
                <c:pt idx="377">
                  <c:v>-5650.6779999999999</c:v>
                </c:pt>
                <c:pt idx="378">
                  <c:v>-5666.692</c:v>
                </c:pt>
                <c:pt idx="379">
                  <c:v>-5682.65</c:v>
                </c:pt>
                <c:pt idx="380">
                  <c:v>-5698.6229999999996</c:v>
                </c:pt>
                <c:pt idx="381">
                  <c:v>-5714.6180000000004</c:v>
                </c:pt>
                <c:pt idx="382">
                  <c:v>-5730.5659999999998</c:v>
                </c:pt>
                <c:pt idx="383">
                  <c:v>-5746.5370000000003</c:v>
                </c:pt>
                <c:pt idx="384">
                  <c:v>-5762.585</c:v>
                </c:pt>
                <c:pt idx="385">
                  <c:v>-5778.7420000000002</c:v>
                </c:pt>
                <c:pt idx="386">
                  <c:v>-5795.0190000000002</c:v>
                </c:pt>
                <c:pt idx="387">
                  <c:v>-5811.3580000000002</c:v>
                </c:pt>
                <c:pt idx="388">
                  <c:v>-5827.7330000000002</c:v>
                </c:pt>
                <c:pt idx="389">
                  <c:v>-5844.0420000000004</c:v>
                </c:pt>
                <c:pt idx="390">
                  <c:v>-5860.2889999999998</c:v>
                </c:pt>
                <c:pt idx="391">
                  <c:v>-5876.5010000000002</c:v>
                </c:pt>
                <c:pt idx="392">
                  <c:v>-5892.6959999999999</c:v>
                </c:pt>
                <c:pt idx="393">
                  <c:v>-5908.9279999999999</c:v>
                </c:pt>
                <c:pt idx="394">
                  <c:v>-5925.24</c:v>
                </c:pt>
                <c:pt idx="395">
                  <c:v>-5941.5630000000001</c:v>
                </c:pt>
                <c:pt idx="396">
                  <c:v>-5957.8720000000003</c:v>
                </c:pt>
                <c:pt idx="397">
                  <c:v>-5974.1890000000003</c:v>
                </c:pt>
                <c:pt idx="398">
                  <c:v>-5990.5919999999996</c:v>
                </c:pt>
                <c:pt idx="399">
                  <c:v>-6006.982</c:v>
                </c:pt>
                <c:pt idx="400">
                  <c:v>-6023.29</c:v>
                </c:pt>
                <c:pt idx="401">
                  <c:v>-6039.53</c:v>
                </c:pt>
                <c:pt idx="402">
                  <c:v>-6055.723</c:v>
                </c:pt>
                <c:pt idx="403">
                  <c:v>-6071.8270000000002</c:v>
                </c:pt>
                <c:pt idx="404">
                  <c:v>-6087.9870000000001</c:v>
                </c:pt>
                <c:pt idx="405">
                  <c:v>-6104.1729999999998</c:v>
                </c:pt>
                <c:pt idx="406">
                  <c:v>-6120.3779999999997</c:v>
                </c:pt>
                <c:pt idx="407">
                  <c:v>-6136.6130000000003</c:v>
                </c:pt>
                <c:pt idx="408">
                  <c:v>-6152.7730000000001</c:v>
                </c:pt>
                <c:pt idx="409">
                  <c:v>-6168.9830000000002</c:v>
                </c:pt>
                <c:pt idx="410">
                  <c:v>-6185.3069999999998</c:v>
                </c:pt>
                <c:pt idx="411">
                  <c:v>-6201.6670000000004</c:v>
                </c:pt>
                <c:pt idx="412">
                  <c:v>-6217.9489999999996</c:v>
                </c:pt>
                <c:pt idx="413">
                  <c:v>-6234.1719999999996</c:v>
                </c:pt>
                <c:pt idx="414">
                  <c:v>-6250.402</c:v>
                </c:pt>
                <c:pt idx="415">
                  <c:v>-6266.741</c:v>
                </c:pt>
                <c:pt idx="416">
                  <c:v>-6283.0540000000001</c:v>
                </c:pt>
                <c:pt idx="417">
                  <c:v>-6299.34</c:v>
                </c:pt>
                <c:pt idx="418">
                  <c:v>-6315.5690000000004</c:v>
                </c:pt>
                <c:pt idx="419">
                  <c:v>-6331.7749999999996</c:v>
                </c:pt>
                <c:pt idx="420">
                  <c:v>-6347.9549999999999</c:v>
                </c:pt>
                <c:pt idx="421">
                  <c:v>-6364.0959999999995</c:v>
                </c:pt>
                <c:pt idx="422">
                  <c:v>-6380.2939999999999</c:v>
                </c:pt>
                <c:pt idx="423">
                  <c:v>-6396.5190000000002</c:v>
                </c:pt>
                <c:pt idx="424">
                  <c:v>-6412.759</c:v>
                </c:pt>
                <c:pt idx="425">
                  <c:v>-6429.0290000000005</c:v>
                </c:pt>
                <c:pt idx="426">
                  <c:v>-6445.3559999999998</c:v>
                </c:pt>
                <c:pt idx="427">
                  <c:v>-6461.7370000000001</c:v>
                </c:pt>
                <c:pt idx="428">
                  <c:v>-6478.143</c:v>
                </c:pt>
                <c:pt idx="429">
                  <c:v>-6494.5739999999996</c:v>
                </c:pt>
                <c:pt idx="430">
                  <c:v>-6511.0780000000004</c:v>
                </c:pt>
                <c:pt idx="431">
                  <c:v>-6527.5569999999998</c:v>
                </c:pt>
                <c:pt idx="432">
                  <c:v>-6544.0050000000001</c:v>
                </c:pt>
                <c:pt idx="433">
                  <c:v>-6560.3360000000002</c:v>
                </c:pt>
                <c:pt idx="434">
                  <c:v>-6576.6930000000002</c:v>
                </c:pt>
                <c:pt idx="435">
                  <c:v>-6593.0739999999996</c:v>
                </c:pt>
                <c:pt idx="436">
                  <c:v>-6609.3959999999997</c:v>
                </c:pt>
                <c:pt idx="437">
                  <c:v>-6625.634</c:v>
                </c:pt>
                <c:pt idx="438">
                  <c:v>-6641.8729999999996</c:v>
                </c:pt>
                <c:pt idx="439">
                  <c:v>-6658.1580000000004</c:v>
                </c:pt>
                <c:pt idx="440">
                  <c:v>-6674.4960000000001</c:v>
                </c:pt>
                <c:pt idx="441">
                  <c:v>-6690.81</c:v>
                </c:pt>
                <c:pt idx="442">
                  <c:v>-6707.0439999999999</c:v>
                </c:pt>
                <c:pt idx="443">
                  <c:v>-6723.23</c:v>
                </c:pt>
                <c:pt idx="444">
                  <c:v>-6739.451</c:v>
                </c:pt>
                <c:pt idx="445">
                  <c:v>-6755.7359999999999</c:v>
                </c:pt>
                <c:pt idx="446">
                  <c:v>-6772.12</c:v>
                </c:pt>
                <c:pt idx="447">
                  <c:v>-6788.5029999999997</c:v>
                </c:pt>
                <c:pt idx="448">
                  <c:v>-6804.759</c:v>
                </c:pt>
                <c:pt idx="449">
                  <c:v>-6820.9520000000002</c:v>
                </c:pt>
                <c:pt idx="450">
                  <c:v>-6837.1710000000003</c:v>
                </c:pt>
                <c:pt idx="451">
                  <c:v>-6853.5069999999996</c:v>
                </c:pt>
                <c:pt idx="452">
                  <c:v>-6869.8739999999998</c:v>
                </c:pt>
                <c:pt idx="453">
                  <c:v>-6886.1809999999996</c:v>
                </c:pt>
                <c:pt idx="454">
                  <c:v>-6902.527</c:v>
                </c:pt>
                <c:pt idx="455">
                  <c:v>-6918.9560000000001</c:v>
                </c:pt>
                <c:pt idx="456">
                  <c:v>-6935.3950000000004</c:v>
                </c:pt>
                <c:pt idx="457">
                  <c:v>-6951.8220000000001</c:v>
                </c:pt>
                <c:pt idx="458">
                  <c:v>-6968.23</c:v>
                </c:pt>
                <c:pt idx="459">
                  <c:v>-6984.6289999999999</c:v>
                </c:pt>
                <c:pt idx="460">
                  <c:v>-7001.0069999999996</c:v>
                </c:pt>
                <c:pt idx="461">
                  <c:v>-7017.3440000000001</c:v>
                </c:pt>
                <c:pt idx="462">
                  <c:v>-7033.6890000000003</c:v>
                </c:pt>
                <c:pt idx="463">
                  <c:v>-7050.0290000000005</c:v>
                </c:pt>
                <c:pt idx="464">
                  <c:v>-7066.3779999999997</c:v>
                </c:pt>
                <c:pt idx="465">
                  <c:v>-7082.7879999999996</c:v>
                </c:pt>
                <c:pt idx="466">
                  <c:v>-7099.3040000000001</c:v>
                </c:pt>
                <c:pt idx="467">
                  <c:v>-7115.8540000000003</c:v>
                </c:pt>
                <c:pt idx="468">
                  <c:v>-7132.2929999999997</c:v>
                </c:pt>
                <c:pt idx="469">
                  <c:v>-7148.7110000000002</c:v>
                </c:pt>
                <c:pt idx="470">
                  <c:v>-7165.1729999999998</c:v>
                </c:pt>
                <c:pt idx="471">
                  <c:v>-7181.6710000000003</c:v>
                </c:pt>
                <c:pt idx="472">
                  <c:v>-7198.1850000000004</c:v>
                </c:pt>
                <c:pt idx="473">
                  <c:v>-7214.6270000000004</c:v>
                </c:pt>
                <c:pt idx="474">
                  <c:v>-7231.0640000000003</c:v>
                </c:pt>
                <c:pt idx="475">
                  <c:v>-7247.4489999999996</c:v>
                </c:pt>
                <c:pt idx="476">
                  <c:v>-7263.7539999999999</c:v>
                </c:pt>
                <c:pt idx="477">
                  <c:v>-7280.1049999999996</c:v>
                </c:pt>
                <c:pt idx="478">
                  <c:v>-7296.4830000000002</c:v>
                </c:pt>
                <c:pt idx="479">
                  <c:v>-7312.8609999999999</c:v>
                </c:pt>
                <c:pt idx="480">
                  <c:v>-7329.2070000000003</c:v>
                </c:pt>
                <c:pt idx="481">
                  <c:v>-7345.5609999999997</c:v>
                </c:pt>
                <c:pt idx="482">
                  <c:v>-7361.9449999999997</c:v>
                </c:pt>
                <c:pt idx="483">
                  <c:v>-7378.3090000000002</c:v>
                </c:pt>
                <c:pt idx="484">
                  <c:v>-7394.6480000000001</c:v>
                </c:pt>
                <c:pt idx="485">
                  <c:v>-7410.9960000000001</c:v>
                </c:pt>
                <c:pt idx="486">
                  <c:v>-7427.36</c:v>
                </c:pt>
                <c:pt idx="487">
                  <c:v>-7443.8249999999998</c:v>
                </c:pt>
                <c:pt idx="488">
                  <c:v>-7460.2950000000001</c:v>
                </c:pt>
                <c:pt idx="489">
                  <c:v>-7476.7520000000004</c:v>
                </c:pt>
                <c:pt idx="490">
                  <c:v>-7493.2619999999997</c:v>
                </c:pt>
                <c:pt idx="491">
                  <c:v>-7509.7780000000002</c:v>
                </c:pt>
                <c:pt idx="492">
                  <c:v>-7526.2579999999998</c:v>
                </c:pt>
                <c:pt idx="493">
                  <c:v>-7542.7089999999998</c:v>
                </c:pt>
                <c:pt idx="494">
                  <c:v>-7559.1570000000002</c:v>
                </c:pt>
                <c:pt idx="495">
                  <c:v>-7575.6210000000001</c:v>
                </c:pt>
                <c:pt idx="496">
                  <c:v>-7592.0020000000004</c:v>
                </c:pt>
                <c:pt idx="497">
                  <c:v>-7608.2430000000004</c:v>
                </c:pt>
                <c:pt idx="498">
                  <c:v>-7624.42</c:v>
                </c:pt>
                <c:pt idx="499">
                  <c:v>-7640.6109999999999</c:v>
                </c:pt>
                <c:pt idx="500">
                  <c:v>-7656.7839999999997</c:v>
                </c:pt>
                <c:pt idx="501">
                  <c:v>-7672.9849999999997</c:v>
                </c:pt>
                <c:pt idx="502">
                  <c:v>-7689.3159999999998</c:v>
                </c:pt>
                <c:pt idx="503">
                  <c:v>-7705.6540000000005</c:v>
                </c:pt>
                <c:pt idx="504">
                  <c:v>-7721.9459999999999</c:v>
                </c:pt>
                <c:pt idx="505">
                  <c:v>-7738.23</c:v>
                </c:pt>
                <c:pt idx="506">
                  <c:v>-7754.6220000000003</c:v>
                </c:pt>
                <c:pt idx="507">
                  <c:v>-7771.0919999999996</c:v>
                </c:pt>
                <c:pt idx="508">
                  <c:v>-7787.5609999999997</c:v>
                </c:pt>
                <c:pt idx="509">
                  <c:v>-7804.0659999999998</c:v>
                </c:pt>
                <c:pt idx="510">
                  <c:v>-7820.6409999999996</c:v>
                </c:pt>
                <c:pt idx="511">
                  <c:v>-7837.1629999999996</c:v>
                </c:pt>
                <c:pt idx="512">
                  <c:v>-7853.6229999999996</c:v>
                </c:pt>
                <c:pt idx="513">
                  <c:v>-7870.08</c:v>
                </c:pt>
                <c:pt idx="514">
                  <c:v>-7886.5330000000004</c:v>
                </c:pt>
                <c:pt idx="515">
                  <c:v>-7903.1149999999998</c:v>
                </c:pt>
                <c:pt idx="516">
                  <c:v>-7919.8059999999996</c:v>
                </c:pt>
                <c:pt idx="517">
                  <c:v>-7936.5450000000001</c:v>
                </c:pt>
                <c:pt idx="518">
                  <c:v>-7953.2349999999997</c:v>
                </c:pt>
                <c:pt idx="519">
                  <c:v>-7969.915</c:v>
                </c:pt>
                <c:pt idx="520">
                  <c:v>-7986.5339999999997</c:v>
                </c:pt>
                <c:pt idx="521">
                  <c:v>-8003.1109999999999</c:v>
                </c:pt>
                <c:pt idx="522">
                  <c:v>-8019.6980000000003</c:v>
                </c:pt>
                <c:pt idx="523">
                  <c:v>-8036.24</c:v>
                </c:pt>
                <c:pt idx="524">
                  <c:v>-8052.7529999999997</c:v>
                </c:pt>
                <c:pt idx="525">
                  <c:v>-8069.241</c:v>
                </c:pt>
                <c:pt idx="526">
                  <c:v>-8085.69</c:v>
                </c:pt>
                <c:pt idx="527">
                  <c:v>-8102.1170000000002</c:v>
                </c:pt>
                <c:pt idx="528">
                  <c:v>-8118.4620000000004</c:v>
                </c:pt>
                <c:pt idx="529">
                  <c:v>-8134.7929999999997</c:v>
                </c:pt>
                <c:pt idx="530">
                  <c:v>-8151.1570000000002</c:v>
                </c:pt>
                <c:pt idx="531">
                  <c:v>-8167.5450000000001</c:v>
                </c:pt>
                <c:pt idx="532">
                  <c:v>-8183.9660000000003</c:v>
                </c:pt>
                <c:pt idx="533">
                  <c:v>-8200.3790000000008</c:v>
                </c:pt>
                <c:pt idx="534">
                  <c:v>-8216.7880000000005</c:v>
                </c:pt>
                <c:pt idx="535">
                  <c:v>-8233.2690000000002</c:v>
                </c:pt>
                <c:pt idx="536">
                  <c:v>-8249.8449999999993</c:v>
                </c:pt>
                <c:pt idx="537">
                  <c:v>-8266.473</c:v>
                </c:pt>
                <c:pt idx="538">
                  <c:v>-8283.0759999999991</c:v>
                </c:pt>
                <c:pt idx="539">
                  <c:v>-8299.5959999999995</c:v>
                </c:pt>
                <c:pt idx="540">
                  <c:v>-8316.0349999999999</c:v>
                </c:pt>
                <c:pt idx="541">
                  <c:v>-8332.44</c:v>
                </c:pt>
                <c:pt idx="542">
                  <c:v>-8348.8520000000008</c:v>
                </c:pt>
                <c:pt idx="543">
                  <c:v>-8365.2559999999994</c:v>
                </c:pt>
                <c:pt idx="544">
                  <c:v>-8381.7070000000003</c:v>
                </c:pt>
                <c:pt idx="545">
                  <c:v>-8398.2350000000006</c:v>
                </c:pt>
                <c:pt idx="546">
                  <c:v>-8414.76</c:v>
                </c:pt>
                <c:pt idx="547">
                  <c:v>-8431.2630000000008</c:v>
                </c:pt>
                <c:pt idx="548">
                  <c:v>-8447.74</c:v>
                </c:pt>
                <c:pt idx="549">
                  <c:v>-8464.2180000000008</c:v>
                </c:pt>
                <c:pt idx="550">
                  <c:v>-8480.7489999999998</c:v>
                </c:pt>
                <c:pt idx="551">
                  <c:v>-8497.3410000000003</c:v>
                </c:pt>
                <c:pt idx="552">
                  <c:v>-8513.9750000000004</c:v>
                </c:pt>
                <c:pt idx="553">
                  <c:v>-8530.6329999999998</c:v>
                </c:pt>
                <c:pt idx="554">
                  <c:v>-8547.375</c:v>
                </c:pt>
                <c:pt idx="555">
                  <c:v>-8564.1380000000008</c:v>
                </c:pt>
                <c:pt idx="556">
                  <c:v>-8580.9230000000007</c:v>
                </c:pt>
                <c:pt idx="557">
                  <c:v>-8597.7000000000007</c:v>
                </c:pt>
                <c:pt idx="558">
                  <c:v>-8614.4189999999999</c:v>
                </c:pt>
                <c:pt idx="559">
                  <c:v>-8631.1039999999994</c:v>
                </c:pt>
                <c:pt idx="560">
                  <c:v>-8647.741</c:v>
                </c:pt>
                <c:pt idx="561">
                  <c:v>-8664.3379999999997</c:v>
                </c:pt>
                <c:pt idx="562">
                  <c:v>-8680.9279999999999</c:v>
                </c:pt>
                <c:pt idx="563">
                  <c:v>-8697.4650000000001</c:v>
                </c:pt>
                <c:pt idx="564">
                  <c:v>-8714.0149999999994</c:v>
                </c:pt>
                <c:pt idx="565">
                  <c:v>-8730.5439999999999</c:v>
                </c:pt>
                <c:pt idx="566">
                  <c:v>-8747.0380000000005</c:v>
                </c:pt>
                <c:pt idx="567">
                  <c:v>-8763.5640000000003</c:v>
                </c:pt>
                <c:pt idx="568">
                  <c:v>-8780.08</c:v>
                </c:pt>
                <c:pt idx="569">
                  <c:v>-8796.5689999999995</c:v>
                </c:pt>
                <c:pt idx="570">
                  <c:v>-8813.0750000000007</c:v>
                </c:pt>
                <c:pt idx="571">
                  <c:v>-8829.6180000000004</c:v>
                </c:pt>
                <c:pt idx="572">
                  <c:v>-8846.1630000000005</c:v>
                </c:pt>
                <c:pt idx="573">
                  <c:v>-8862.6820000000007</c:v>
                </c:pt>
                <c:pt idx="574">
                  <c:v>-8879.1939999999995</c:v>
                </c:pt>
                <c:pt idx="575">
                  <c:v>-8895.6290000000008</c:v>
                </c:pt>
                <c:pt idx="576">
                  <c:v>-8912.0110000000004</c:v>
                </c:pt>
                <c:pt idx="577">
                  <c:v>-8928.4050000000007</c:v>
                </c:pt>
                <c:pt idx="578">
                  <c:v>-8944.8709999999992</c:v>
                </c:pt>
                <c:pt idx="579">
                  <c:v>-8961.3940000000002</c:v>
                </c:pt>
                <c:pt idx="580">
                  <c:v>-8977.8449999999993</c:v>
                </c:pt>
                <c:pt idx="581">
                  <c:v>-8994.3439999999991</c:v>
                </c:pt>
                <c:pt idx="582">
                  <c:v>-9010.9069999999992</c:v>
                </c:pt>
                <c:pt idx="583">
                  <c:v>-9027.4449999999997</c:v>
                </c:pt>
                <c:pt idx="584">
                  <c:v>-9043.9950000000008</c:v>
                </c:pt>
                <c:pt idx="585">
                  <c:v>-9060.5589999999993</c:v>
                </c:pt>
                <c:pt idx="586">
                  <c:v>-9077.1409999999996</c:v>
                </c:pt>
                <c:pt idx="587">
                  <c:v>-9093.7189999999991</c:v>
                </c:pt>
                <c:pt idx="588">
                  <c:v>-9110.2479999999996</c:v>
                </c:pt>
                <c:pt idx="589">
                  <c:v>-9126.7000000000007</c:v>
                </c:pt>
                <c:pt idx="590">
                  <c:v>-9143.1980000000003</c:v>
                </c:pt>
                <c:pt idx="591">
                  <c:v>-9159.7279999999992</c:v>
                </c:pt>
                <c:pt idx="592">
                  <c:v>-9176.3269999999993</c:v>
                </c:pt>
                <c:pt idx="593">
                  <c:v>-9192.9390000000003</c:v>
                </c:pt>
                <c:pt idx="594">
                  <c:v>-9209.6149999999998</c:v>
                </c:pt>
                <c:pt idx="595">
                  <c:v>-9226.384</c:v>
                </c:pt>
                <c:pt idx="596">
                  <c:v>-9243.1759999999995</c:v>
                </c:pt>
                <c:pt idx="597">
                  <c:v>-9259.8940000000002</c:v>
                </c:pt>
                <c:pt idx="598">
                  <c:v>-9276.4079999999994</c:v>
                </c:pt>
                <c:pt idx="599">
                  <c:v>-9292.9249999999993</c:v>
                </c:pt>
                <c:pt idx="600">
                  <c:v>-9309.5069999999996</c:v>
                </c:pt>
                <c:pt idx="601">
                  <c:v>-9326.1460000000006</c:v>
                </c:pt>
                <c:pt idx="602">
                  <c:v>-9342.7849999999999</c:v>
                </c:pt>
                <c:pt idx="603">
                  <c:v>-9359.2960000000003</c:v>
                </c:pt>
                <c:pt idx="604">
                  <c:v>-9375.7039999999997</c:v>
                </c:pt>
                <c:pt idx="605">
                  <c:v>-9392.0939999999991</c:v>
                </c:pt>
                <c:pt idx="606">
                  <c:v>-9408.4529999999995</c:v>
                </c:pt>
                <c:pt idx="607">
                  <c:v>-9424.8529999999992</c:v>
                </c:pt>
                <c:pt idx="608">
                  <c:v>-9441.2710000000006</c:v>
                </c:pt>
                <c:pt idx="609">
                  <c:v>-9457.6610000000001</c:v>
                </c:pt>
                <c:pt idx="610">
                  <c:v>-9474.098</c:v>
                </c:pt>
                <c:pt idx="611">
                  <c:v>-9490.5669999999991</c:v>
                </c:pt>
                <c:pt idx="612">
                  <c:v>-9507.0730000000003</c:v>
                </c:pt>
                <c:pt idx="613">
                  <c:v>-9523.5470000000005</c:v>
                </c:pt>
                <c:pt idx="614">
                  <c:v>-9540.0300000000007</c:v>
                </c:pt>
                <c:pt idx="615">
                  <c:v>-9556.5529999999999</c:v>
                </c:pt>
                <c:pt idx="616">
                  <c:v>-9573.1489999999994</c:v>
                </c:pt>
                <c:pt idx="617">
                  <c:v>-9589.7510000000002</c:v>
                </c:pt>
                <c:pt idx="618">
                  <c:v>-9606.3449999999993</c:v>
                </c:pt>
                <c:pt idx="619">
                  <c:v>-9622.9889999999996</c:v>
                </c:pt>
                <c:pt idx="620">
                  <c:v>-9639.6759999999995</c:v>
                </c:pt>
                <c:pt idx="621">
                  <c:v>-9656.3680000000004</c:v>
                </c:pt>
                <c:pt idx="622">
                  <c:v>-9672.9490000000005</c:v>
                </c:pt>
                <c:pt idx="623">
                  <c:v>-9689.4439999999995</c:v>
                </c:pt>
                <c:pt idx="624">
                  <c:v>-9706.0290000000005</c:v>
                </c:pt>
                <c:pt idx="625">
                  <c:v>-9722.6560000000009</c:v>
                </c:pt>
                <c:pt idx="626">
                  <c:v>-9739.2080000000005</c:v>
                </c:pt>
                <c:pt idx="627">
                  <c:v>-9755.7160000000003</c:v>
                </c:pt>
                <c:pt idx="628">
                  <c:v>-9772.3240000000005</c:v>
                </c:pt>
                <c:pt idx="629">
                  <c:v>-9789.0169999999998</c:v>
                </c:pt>
                <c:pt idx="630">
                  <c:v>-9805.7749999999996</c:v>
                </c:pt>
                <c:pt idx="631">
                  <c:v>-9822.5830000000005</c:v>
                </c:pt>
                <c:pt idx="632">
                  <c:v>-9839.4509999999991</c:v>
                </c:pt>
                <c:pt idx="633">
                  <c:v>-9856.2990000000009</c:v>
                </c:pt>
                <c:pt idx="634">
                  <c:v>-9873.1020000000008</c:v>
                </c:pt>
                <c:pt idx="635">
                  <c:v>-9889.9009999999998</c:v>
                </c:pt>
                <c:pt idx="636">
                  <c:v>-9906.74</c:v>
                </c:pt>
                <c:pt idx="637">
                  <c:v>-9923.5400000000009</c:v>
                </c:pt>
                <c:pt idx="638">
                  <c:v>-9940.2649999999994</c:v>
                </c:pt>
                <c:pt idx="639">
                  <c:v>-9956.9169999999995</c:v>
                </c:pt>
                <c:pt idx="640">
                  <c:v>-9973.51</c:v>
                </c:pt>
                <c:pt idx="641">
                  <c:v>-9990.1409999999996</c:v>
                </c:pt>
                <c:pt idx="642">
                  <c:v>-10006.790000000001</c:v>
                </c:pt>
                <c:pt idx="643">
                  <c:v>-10023.44</c:v>
                </c:pt>
                <c:pt idx="644">
                  <c:v>-10040.049999999999</c:v>
                </c:pt>
                <c:pt idx="645">
                  <c:v>-10056.59</c:v>
                </c:pt>
                <c:pt idx="646">
                  <c:v>-10073.09</c:v>
                </c:pt>
                <c:pt idx="647">
                  <c:v>-10089.68</c:v>
                </c:pt>
                <c:pt idx="648">
                  <c:v>-10106.31</c:v>
                </c:pt>
                <c:pt idx="649">
                  <c:v>-10122.83</c:v>
                </c:pt>
                <c:pt idx="650">
                  <c:v>-10139.32</c:v>
                </c:pt>
                <c:pt idx="651">
                  <c:v>-10155.879999999999</c:v>
                </c:pt>
                <c:pt idx="652">
                  <c:v>-10172.48</c:v>
                </c:pt>
                <c:pt idx="653">
                  <c:v>-10189.049999999999</c:v>
                </c:pt>
                <c:pt idx="654">
                  <c:v>-10205.66</c:v>
                </c:pt>
                <c:pt idx="655">
                  <c:v>-10222.34</c:v>
                </c:pt>
                <c:pt idx="656">
                  <c:v>-10239.040000000001</c:v>
                </c:pt>
                <c:pt idx="657">
                  <c:v>-10255.74</c:v>
                </c:pt>
                <c:pt idx="658">
                  <c:v>-10272.379999999999</c:v>
                </c:pt>
                <c:pt idx="659">
                  <c:v>-10289.06</c:v>
                </c:pt>
                <c:pt idx="660">
                  <c:v>-10305.84</c:v>
                </c:pt>
                <c:pt idx="661">
                  <c:v>-10322.69</c:v>
                </c:pt>
                <c:pt idx="662">
                  <c:v>-10339.540000000001</c:v>
                </c:pt>
                <c:pt idx="663">
                  <c:v>-10356.27</c:v>
                </c:pt>
                <c:pt idx="664">
                  <c:v>-10372.94</c:v>
                </c:pt>
                <c:pt idx="665">
                  <c:v>-10389.530000000001</c:v>
                </c:pt>
                <c:pt idx="666">
                  <c:v>-10406.11</c:v>
                </c:pt>
                <c:pt idx="667">
                  <c:v>-10422.709999999999</c:v>
                </c:pt>
                <c:pt idx="668">
                  <c:v>-10439.280000000001</c:v>
                </c:pt>
                <c:pt idx="669">
                  <c:v>-10455.84</c:v>
                </c:pt>
                <c:pt idx="670">
                  <c:v>-10472.39</c:v>
                </c:pt>
                <c:pt idx="671">
                  <c:v>-10489</c:v>
                </c:pt>
                <c:pt idx="672">
                  <c:v>-10505.58</c:v>
                </c:pt>
                <c:pt idx="673">
                  <c:v>-10522.15</c:v>
                </c:pt>
                <c:pt idx="674">
                  <c:v>-10538.74</c:v>
                </c:pt>
                <c:pt idx="675">
                  <c:v>-10555.31</c:v>
                </c:pt>
                <c:pt idx="676">
                  <c:v>-10571.82</c:v>
                </c:pt>
                <c:pt idx="677">
                  <c:v>-10588.36</c:v>
                </c:pt>
                <c:pt idx="678">
                  <c:v>-10604.89</c:v>
                </c:pt>
                <c:pt idx="679">
                  <c:v>-10621.49</c:v>
                </c:pt>
                <c:pt idx="680">
                  <c:v>-10638.17</c:v>
                </c:pt>
                <c:pt idx="681">
                  <c:v>-10654.83</c:v>
                </c:pt>
                <c:pt idx="682">
                  <c:v>-10671.52</c:v>
                </c:pt>
                <c:pt idx="683">
                  <c:v>-10688.16</c:v>
                </c:pt>
                <c:pt idx="684">
                  <c:v>-10704.75</c:v>
                </c:pt>
                <c:pt idx="685">
                  <c:v>-10721.35</c:v>
                </c:pt>
                <c:pt idx="686">
                  <c:v>-10738.01</c:v>
                </c:pt>
                <c:pt idx="687">
                  <c:v>-10754.7</c:v>
                </c:pt>
                <c:pt idx="688">
                  <c:v>-10771.36</c:v>
                </c:pt>
                <c:pt idx="689">
                  <c:v>-10788.06</c:v>
                </c:pt>
                <c:pt idx="690">
                  <c:v>-10804.8</c:v>
                </c:pt>
                <c:pt idx="691">
                  <c:v>-10821.53</c:v>
                </c:pt>
                <c:pt idx="692">
                  <c:v>-10838.22</c:v>
                </c:pt>
                <c:pt idx="693">
                  <c:v>-10854.95</c:v>
                </c:pt>
                <c:pt idx="694">
                  <c:v>-10871.83</c:v>
                </c:pt>
                <c:pt idx="695">
                  <c:v>-10888.76</c:v>
                </c:pt>
                <c:pt idx="696">
                  <c:v>-10905.66</c:v>
                </c:pt>
                <c:pt idx="697">
                  <c:v>-10922.54</c:v>
                </c:pt>
                <c:pt idx="698">
                  <c:v>-10939.27</c:v>
                </c:pt>
                <c:pt idx="699">
                  <c:v>-10955.86</c:v>
                </c:pt>
                <c:pt idx="700">
                  <c:v>-10972.35</c:v>
                </c:pt>
                <c:pt idx="701">
                  <c:v>-10988.8</c:v>
                </c:pt>
                <c:pt idx="702">
                  <c:v>-11005.27</c:v>
                </c:pt>
                <c:pt idx="703">
                  <c:v>-11021.74</c:v>
                </c:pt>
                <c:pt idx="704">
                  <c:v>-11038.24</c:v>
                </c:pt>
                <c:pt idx="705">
                  <c:v>-11054.75</c:v>
                </c:pt>
                <c:pt idx="706">
                  <c:v>-11071.19</c:v>
                </c:pt>
                <c:pt idx="707">
                  <c:v>-11087.66</c:v>
                </c:pt>
                <c:pt idx="708">
                  <c:v>-11104.12</c:v>
                </c:pt>
                <c:pt idx="709">
                  <c:v>-11120.56</c:v>
                </c:pt>
                <c:pt idx="710">
                  <c:v>-11137.03</c:v>
                </c:pt>
                <c:pt idx="711">
                  <c:v>-11153.58</c:v>
                </c:pt>
                <c:pt idx="712">
                  <c:v>-11170.15</c:v>
                </c:pt>
                <c:pt idx="713">
                  <c:v>-11186.66</c:v>
                </c:pt>
                <c:pt idx="714">
                  <c:v>-11203.21</c:v>
                </c:pt>
                <c:pt idx="715">
                  <c:v>-11219.86</c:v>
                </c:pt>
                <c:pt idx="716">
                  <c:v>-11236.53</c:v>
                </c:pt>
                <c:pt idx="717">
                  <c:v>-11253.17</c:v>
                </c:pt>
                <c:pt idx="718">
                  <c:v>-11269.84</c:v>
                </c:pt>
                <c:pt idx="719">
                  <c:v>-11286.6</c:v>
                </c:pt>
                <c:pt idx="720">
                  <c:v>-11303.43</c:v>
                </c:pt>
                <c:pt idx="721">
                  <c:v>-11320.28</c:v>
                </c:pt>
                <c:pt idx="722">
                  <c:v>-11337.08</c:v>
                </c:pt>
                <c:pt idx="723">
                  <c:v>-11353.79</c:v>
                </c:pt>
                <c:pt idx="724">
                  <c:v>-11370.53</c:v>
                </c:pt>
                <c:pt idx="725">
                  <c:v>-11387.25</c:v>
                </c:pt>
                <c:pt idx="726">
                  <c:v>-11403.91</c:v>
                </c:pt>
                <c:pt idx="727">
                  <c:v>-11420.52</c:v>
                </c:pt>
                <c:pt idx="728">
                  <c:v>-11437.08</c:v>
                </c:pt>
                <c:pt idx="729">
                  <c:v>-11453.62</c:v>
                </c:pt>
                <c:pt idx="730">
                  <c:v>-11470.14</c:v>
                </c:pt>
                <c:pt idx="731">
                  <c:v>-11486.7</c:v>
                </c:pt>
                <c:pt idx="732">
                  <c:v>-11503.34</c:v>
                </c:pt>
                <c:pt idx="733">
                  <c:v>-11520.02</c:v>
                </c:pt>
                <c:pt idx="734">
                  <c:v>-11536.7</c:v>
                </c:pt>
                <c:pt idx="735">
                  <c:v>-11553.35</c:v>
                </c:pt>
                <c:pt idx="736">
                  <c:v>-11569.96</c:v>
                </c:pt>
                <c:pt idx="737">
                  <c:v>-11586.57</c:v>
                </c:pt>
                <c:pt idx="738">
                  <c:v>-11603.15</c:v>
                </c:pt>
                <c:pt idx="739">
                  <c:v>-11619.75</c:v>
                </c:pt>
                <c:pt idx="740">
                  <c:v>-11636.35</c:v>
                </c:pt>
                <c:pt idx="741">
                  <c:v>-11652.95</c:v>
                </c:pt>
                <c:pt idx="742">
                  <c:v>-11669.51</c:v>
                </c:pt>
                <c:pt idx="743">
                  <c:v>-11686.08</c:v>
                </c:pt>
                <c:pt idx="744">
                  <c:v>-11702.69</c:v>
                </c:pt>
                <c:pt idx="745">
                  <c:v>-11719.25</c:v>
                </c:pt>
                <c:pt idx="746">
                  <c:v>-11735.76</c:v>
                </c:pt>
                <c:pt idx="747">
                  <c:v>-11752.29</c:v>
                </c:pt>
                <c:pt idx="748">
                  <c:v>-11768.79</c:v>
                </c:pt>
                <c:pt idx="749">
                  <c:v>-11785.21</c:v>
                </c:pt>
                <c:pt idx="750">
                  <c:v>-11801.58</c:v>
                </c:pt>
                <c:pt idx="751">
                  <c:v>-11817.98</c:v>
                </c:pt>
                <c:pt idx="752">
                  <c:v>-11834.41</c:v>
                </c:pt>
                <c:pt idx="753">
                  <c:v>-11850.85</c:v>
                </c:pt>
                <c:pt idx="754">
                  <c:v>-11867.37</c:v>
                </c:pt>
                <c:pt idx="755">
                  <c:v>-11884.02</c:v>
                </c:pt>
                <c:pt idx="756">
                  <c:v>-11900.74</c:v>
                </c:pt>
                <c:pt idx="757">
                  <c:v>-11917.38</c:v>
                </c:pt>
                <c:pt idx="758">
                  <c:v>-11933.94</c:v>
                </c:pt>
                <c:pt idx="759">
                  <c:v>-11950.43</c:v>
                </c:pt>
                <c:pt idx="760">
                  <c:v>-11966.93</c:v>
                </c:pt>
                <c:pt idx="761">
                  <c:v>-11983.46</c:v>
                </c:pt>
                <c:pt idx="762">
                  <c:v>-11999.97</c:v>
                </c:pt>
                <c:pt idx="763">
                  <c:v>-12016.51</c:v>
                </c:pt>
                <c:pt idx="764">
                  <c:v>-12033.12</c:v>
                </c:pt>
                <c:pt idx="765">
                  <c:v>-12049.75</c:v>
                </c:pt>
                <c:pt idx="766">
                  <c:v>-12066.42</c:v>
                </c:pt>
                <c:pt idx="767">
                  <c:v>-12083.1</c:v>
                </c:pt>
                <c:pt idx="768">
                  <c:v>-12099.71</c:v>
                </c:pt>
                <c:pt idx="769">
                  <c:v>-12116.29</c:v>
                </c:pt>
                <c:pt idx="770">
                  <c:v>-12132.88</c:v>
                </c:pt>
                <c:pt idx="771">
                  <c:v>-12149.51</c:v>
                </c:pt>
                <c:pt idx="772">
                  <c:v>-12166.11</c:v>
                </c:pt>
                <c:pt idx="773">
                  <c:v>-12182.67</c:v>
                </c:pt>
                <c:pt idx="774">
                  <c:v>-12199.21</c:v>
                </c:pt>
                <c:pt idx="775">
                  <c:v>-12215.72</c:v>
                </c:pt>
                <c:pt idx="776">
                  <c:v>-12232.24</c:v>
                </c:pt>
                <c:pt idx="777">
                  <c:v>-12248.78</c:v>
                </c:pt>
                <c:pt idx="778">
                  <c:v>-12265.28</c:v>
                </c:pt>
                <c:pt idx="779">
                  <c:v>-12281.84</c:v>
                </c:pt>
                <c:pt idx="780">
                  <c:v>-12298.45</c:v>
                </c:pt>
                <c:pt idx="781">
                  <c:v>-12315.02</c:v>
                </c:pt>
                <c:pt idx="782">
                  <c:v>-12331.55</c:v>
                </c:pt>
                <c:pt idx="783">
                  <c:v>-12348.02</c:v>
                </c:pt>
                <c:pt idx="784">
                  <c:v>-12364.54</c:v>
                </c:pt>
                <c:pt idx="785">
                  <c:v>-12381.12</c:v>
                </c:pt>
                <c:pt idx="786">
                  <c:v>-12397.73</c:v>
                </c:pt>
                <c:pt idx="787">
                  <c:v>-12414.33</c:v>
                </c:pt>
                <c:pt idx="788">
                  <c:v>-12430.98</c:v>
                </c:pt>
                <c:pt idx="789">
                  <c:v>-12447.65</c:v>
                </c:pt>
                <c:pt idx="790">
                  <c:v>-12464.29</c:v>
                </c:pt>
                <c:pt idx="791">
                  <c:v>-12480.93</c:v>
                </c:pt>
                <c:pt idx="792">
                  <c:v>-12497.5</c:v>
                </c:pt>
                <c:pt idx="793">
                  <c:v>-12514.02</c:v>
                </c:pt>
                <c:pt idx="794">
                  <c:v>-12530.61</c:v>
                </c:pt>
                <c:pt idx="795">
                  <c:v>-12547.15</c:v>
                </c:pt>
                <c:pt idx="796">
                  <c:v>-12563.69</c:v>
                </c:pt>
                <c:pt idx="797">
                  <c:v>-12580.29</c:v>
                </c:pt>
                <c:pt idx="798">
                  <c:v>-12596.83</c:v>
                </c:pt>
                <c:pt idx="799">
                  <c:v>-12613.39</c:v>
                </c:pt>
                <c:pt idx="800">
                  <c:v>-12629.95</c:v>
                </c:pt>
                <c:pt idx="801">
                  <c:v>-12646.4</c:v>
                </c:pt>
                <c:pt idx="802">
                  <c:v>-12662.79</c:v>
                </c:pt>
                <c:pt idx="803">
                  <c:v>-12679.25</c:v>
                </c:pt>
                <c:pt idx="804">
                  <c:v>-12695.68</c:v>
                </c:pt>
                <c:pt idx="805">
                  <c:v>-12712.03</c:v>
                </c:pt>
                <c:pt idx="806">
                  <c:v>-12728.46</c:v>
                </c:pt>
                <c:pt idx="807">
                  <c:v>-12744.99</c:v>
                </c:pt>
                <c:pt idx="808">
                  <c:v>-12761.53</c:v>
                </c:pt>
                <c:pt idx="809">
                  <c:v>-12778.05</c:v>
                </c:pt>
                <c:pt idx="810">
                  <c:v>-12794.53</c:v>
                </c:pt>
                <c:pt idx="811">
                  <c:v>-12810.91</c:v>
                </c:pt>
                <c:pt idx="812">
                  <c:v>-12827.27</c:v>
                </c:pt>
                <c:pt idx="813">
                  <c:v>-12843.56</c:v>
                </c:pt>
                <c:pt idx="814">
                  <c:v>-12859.83</c:v>
                </c:pt>
                <c:pt idx="815">
                  <c:v>-12876.08</c:v>
                </c:pt>
                <c:pt idx="816">
                  <c:v>-12892.43</c:v>
                </c:pt>
                <c:pt idx="817">
                  <c:v>-12908.82</c:v>
                </c:pt>
                <c:pt idx="818">
                  <c:v>-12925.22</c:v>
                </c:pt>
                <c:pt idx="819">
                  <c:v>-12941.7</c:v>
                </c:pt>
                <c:pt idx="820">
                  <c:v>-12958.23</c:v>
                </c:pt>
                <c:pt idx="821">
                  <c:v>-12974.82</c:v>
                </c:pt>
                <c:pt idx="822">
                  <c:v>-12991.48</c:v>
                </c:pt>
                <c:pt idx="823">
                  <c:v>-13008.09</c:v>
                </c:pt>
                <c:pt idx="824">
                  <c:v>-13024.64</c:v>
                </c:pt>
                <c:pt idx="825">
                  <c:v>-13041.08</c:v>
                </c:pt>
                <c:pt idx="826">
                  <c:v>-13057.49</c:v>
                </c:pt>
                <c:pt idx="827">
                  <c:v>-13073.88</c:v>
                </c:pt>
                <c:pt idx="828">
                  <c:v>-13090.16</c:v>
                </c:pt>
                <c:pt idx="829">
                  <c:v>-13106.4</c:v>
                </c:pt>
                <c:pt idx="830">
                  <c:v>-13122.72</c:v>
                </c:pt>
                <c:pt idx="831">
                  <c:v>-13139.09</c:v>
                </c:pt>
                <c:pt idx="832">
                  <c:v>-13155.43</c:v>
                </c:pt>
                <c:pt idx="833">
                  <c:v>-13171.64</c:v>
                </c:pt>
                <c:pt idx="834">
                  <c:v>-13187.86</c:v>
                </c:pt>
                <c:pt idx="835">
                  <c:v>-13204.11</c:v>
                </c:pt>
                <c:pt idx="836">
                  <c:v>-13220.4</c:v>
                </c:pt>
                <c:pt idx="837">
                  <c:v>-13236.75</c:v>
                </c:pt>
                <c:pt idx="838">
                  <c:v>-13253.11</c:v>
                </c:pt>
                <c:pt idx="839">
                  <c:v>-13269.47</c:v>
                </c:pt>
                <c:pt idx="840">
                  <c:v>-13285.84</c:v>
                </c:pt>
                <c:pt idx="841">
                  <c:v>-13302.22</c:v>
                </c:pt>
                <c:pt idx="842">
                  <c:v>-13318.59</c:v>
                </c:pt>
                <c:pt idx="843">
                  <c:v>-13334.96</c:v>
                </c:pt>
                <c:pt idx="844">
                  <c:v>-13351.34</c:v>
                </c:pt>
                <c:pt idx="845">
                  <c:v>-13367.79</c:v>
                </c:pt>
                <c:pt idx="846">
                  <c:v>-13384.21</c:v>
                </c:pt>
                <c:pt idx="847">
                  <c:v>-13400.55</c:v>
                </c:pt>
                <c:pt idx="848">
                  <c:v>-13416.85</c:v>
                </c:pt>
                <c:pt idx="849">
                  <c:v>-13433.15</c:v>
                </c:pt>
                <c:pt idx="850">
                  <c:v>-13449.49</c:v>
                </c:pt>
                <c:pt idx="851">
                  <c:v>-13465.81</c:v>
                </c:pt>
                <c:pt idx="852">
                  <c:v>-13482.16</c:v>
                </c:pt>
                <c:pt idx="853">
                  <c:v>-13498.47</c:v>
                </c:pt>
                <c:pt idx="854">
                  <c:v>-13514.72</c:v>
                </c:pt>
                <c:pt idx="855">
                  <c:v>-13530.97</c:v>
                </c:pt>
                <c:pt idx="856">
                  <c:v>-13547.22</c:v>
                </c:pt>
                <c:pt idx="857">
                  <c:v>-13563.47</c:v>
                </c:pt>
                <c:pt idx="858">
                  <c:v>-13579.7</c:v>
                </c:pt>
                <c:pt idx="859">
                  <c:v>-13595.95</c:v>
                </c:pt>
                <c:pt idx="860">
                  <c:v>-13612.16</c:v>
                </c:pt>
                <c:pt idx="861">
                  <c:v>-13628.33</c:v>
                </c:pt>
                <c:pt idx="862">
                  <c:v>-13644.6</c:v>
                </c:pt>
                <c:pt idx="863">
                  <c:v>-13660.84</c:v>
                </c:pt>
                <c:pt idx="864">
                  <c:v>-13677.05</c:v>
                </c:pt>
                <c:pt idx="865">
                  <c:v>-13693.31</c:v>
                </c:pt>
                <c:pt idx="866">
                  <c:v>-13709.58</c:v>
                </c:pt>
                <c:pt idx="867">
                  <c:v>-13725.76</c:v>
                </c:pt>
                <c:pt idx="868">
                  <c:v>-13741.87</c:v>
                </c:pt>
                <c:pt idx="869">
                  <c:v>-13757.99</c:v>
                </c:pt>
                <c:pt idx="870">
                  <c:v>-13774.16</c:v>
                </c:pt>
                <c:pt idx="871">
                  <c:v>-13790.39</c:v>
                </c:pt>
                <c:pt idx="872">
                  <c:v>-13806.57</c:v>
                </c:pt>
                <c:pt idx="873">
                  <c:v>-13822.72</c:v>
                </c:pt>
                <c:pt idx="874">
                  <c:v>-13838.86</c:v>
                </c:pt>
                <c:pt idx="875">
                  <c:v>-13854.99</c:v>
                </c:pt>
                <c:pt idx="876">
                  <c:v>-13871.14</c:v>
                </c:pt>
                <c:pt idx="877">
                  <c:v>-13887.33</c:v>
                </c:pt>
                <c:pt idx="878">
                  <c:v>-13903.54</c:v>
                </c:pt>
                <c:pt idx="879">
                  <c:v>-13919.72</c:v>
                </c:pt>
                <c:pt idx="880">
                  <c:v>-13935.8</c:v>
                </c:pt>
                <c:pt idx="881">
                  <c:v>-13951.82</c:v>
                </c:pt>
                <c:pt idx="882">
                  <c:v>-13967.86</c:v>
                </c:pt>
                <c:pt idx="883">
                  <c:v>-13983.93</c:v>
                </c:pt>
                <c:pt idx="884">
                  <c:v>-13999.99</c:v>
                </c:pt>
                <c:pt idx="885">
                  <c:v>-14015.96</c:v>
                </c:pt>
                <c:pt idx="886">
                  <c:v>-14031.99</c:v>
                </c:pt>
                <c:pt idx="887">
                  <c:v>-14048.01</c:v>
                </c:pt>
                <c:pt idx="888">
                  <c:v>-14063.93</c:v>
                </c:pt>
                <c:pt idx="889">
                  <c:v>-14079.87</c:v>
                </c:pt>
                <c:pt idx="890">
                  <c:v>-14095.9</c:v>
                </c:pt>
                <c:pt idx="891">
                  <c:v>-14111.97</c:v>
                </c:pt>
                <c:pt idx="892">
                  <c:v>-14128.03</c:v>
                </c:pt>
                <c:pt idx="893">
                  <c:v>-14144.07</c:v>
                </c:pt>
                <c:pt idx="894">
                  <c:v>-14160.05</c:v>
                </c:pt>
                <c:pt idx="895">
                  <c:v>-14176.02</c:v>
                </c:pt>
                <c:pt idx="896">
                  <c:v>-14191.97</c:v>
                </c:pt>
                <c:pt idx="897">
                  <c:v>-14207.93</c:v>
                </c:pt>
                <c:pt idx="898">
                  <c:v>-14223.89</c:v>
                </c:pt>
                <c:pt idx="899">
                  <c:v>-14239.82</c:v>
                </c:pt>
                <c:pt idx="900">
                  <c:v>-14255.76</c:v>
                </c:pt>
                <c:pt idx="901">
                  <c:v>-14271.73</c:v>
                </c:pt>
                <c:pt idx="902">
                  <c:v>-14287.68</c:v>
                </c:pt>
                <c:pt idx="903">
                  <c:v>-14303.54</c:v>
                </c:pt>
                <c:pt idx="904">
                  <c:v>-14319.41</c:v>
                </c:pt>
                <c:pt idx="905">
                  <c:v>-14335.28</c:v>
                </c:pt>
                <c:pt idx="906">
                  <c:v>-14351.21</c:v>
                </c:pt>
                <c:pt idx="907">
                  <c:v>-14367.18</c:v>
                </c:pt>
                <c:pt idx="908">
                  <c:v>-14383</c:v>
                </c:pt>
                <c:pt idx="909">
                  <c:v>-14398.71</c:v>
                </c:pt>
                <c:pt idx="910">
                  <c:v>-14414.42</c:v>
                </c:pt>
                <c:pt idx="911">
                  <c:v>-14430.2</c:v>
                </c:pt>
                <c:pt idx="912">
                  <c:v>-14445.97</c:v>
                </c:pt>
                <c:pt idx="913">
                  <c:v>-14461.68</c:v>
                </c:pt>
                <c:pt idx="914">
                  <c:v>-14477.34</c:v>
                </c:pt>
                <c:pt idx="915">
                  <c:v>-14493.03</c:v>
                </c:pt>
                <c:pt idx="916">
                  <c:v>-14508.92</c:v>
                </c:pt>
                <c:pt idx="917">
                  <c:v>-14524.93</c:v>
                </c:pt>
                <c:pt idx="918">
                  <c:v>-14540.87</c:v>
                </c:pt>
                <c:pt idx="919">
                  <c:v>-14556.81</c:v>
                </c:pt>
                <c:pt idx="920">
                  <c:v>-14572.91</c:v>
                </c:pt>
                <c:pt idx="921">
                  <c:v>-14589.07</c:v>
                </c:pt>
                <c:pt idx="922">
                  <c:v>-14605.25</c:v>
                </c:pt>
                <c:pt idx="923">
                  <c:v>-14621.38</c:v>
                </c:pt>
                <c:pt idx="924">
                  <c:v>-14637.49</c:v>
                </c:pt>
                <c:pt idx="925">
                  <c:v>-14653.56</c:v>
                </c:pt>
                <c:pt idx="926">
                  <c:v>-14669.55</c:v>
                </c:pt>
                <c:pt idx="927">
                  <c:v>-14685.37</c:v>
                </c:pt>
                <c:pt idx="928">
                  <c:v>-14701.13</c:v>
                </c:pt>
                <c:pt idx="929">
                  <c:v>-14716.88</c:v>
                </c:pt>
                <c:pt idx="930">
                  <c:v>-14732.68</c:v>
                </c:pt>
                <c:pt idx="931">
                  <c:v>-14748.43</c:v>
                </c:pt>
                <c:pt idx="932">
                  <c:v>-14764.12</c:v>
                </c:pt>
                <c:pt idx="933">
                  <c:v>-14779.78</c:v>
                </c:pt>
                <c:pt idx="934">
                  <c:v>-14795.47</c:v>
                </c:pt>
                <c:pt idx="935">
                  <c:v>-14811.17</c:v>
                </c:pt>
                <c:pt idx="936">
                  <c:v>-14826.87</c:v>
                </c:pt>
                <c:pt idx="937">
                  <c:v>-14842.52</c:v>
                </c:pt>
                <c:pt idx="938">
                  <c:v>-14858.12</c:v>
                </c:pt>
                <c:pt idx="939">
                  <c:v>-14873.66</c:v>
                </c:pt>
                <c:pt idx="940">
                  <c:v>-14889.17</c:v>
                </c:pt>
                <c:pt idx="941">
                  <c:v>-14904.75</c:v>
                </c:pt>
                <c:pt idx="942">
                  <c:v>-14920.33</c:v>
                </c:pt>
                <c:pt idx="943">
                  <c:v>-14935.97</c:v>
                </c:pt>
                <c:pt idx="944">
                  <c:v>-14951.64</c:v>
                </c:pt>
                <c:pt idx="945">
                  <c:v>-14967.23</c:v>
                </c:pt>
                <c:pt idx="946">
                  <c:v>-14982.74</c:v>
                </c:pt>
                <c:pt idx="947">
                  <c:v>-14998.25</c:v>
                </c:pt>
                <c:pt idx="948">
                  <c:v>-15013.74</c:v>
                </c:pt>
                <c:pt idx="949">
                  <c:v>-15029.19</c:v>
                </c:pt>
                <c:pt idx="950">
                  <c:v>-15044.62</c:v>
                </c:pt>
                <c:pt idx="951">
                  <c:v>-15060.11</c:v>
                </c:pt>
                <c:pt idx="952">
                  <c:v>-15075.64</c:v>
                </c:pt>
                <c:pt idx="953">
                  <c:v>-15091.11</c:v>
                </c:pt>
                <c:pt idx="954">
                  <c:v>-15106.53</c:v>
                </c:pt>
                <c:pt idx="955">
                  <c:v>-15121.94</c:v>
                </c:pt>
                <c:pt idx="956">
                  <c:v>-15137.38</c:v>
                </c:pt>
                <c:pt idx="957">
                  <c:v>-15152.85</c:v>
                </c:pt>
                <c:pt idx="958">
                  <c:v>-15168.34</c:v>
                </c:pt>
                <c:pt idx="959">
                  <c:v>-15183.87</c:v>
                </c:pt>
                <c:pt idx="960">
                  <c:v>-15199.5</c:v>
                </c:pt>
                <c:pt idx="961">
                  <c:v>-15215.05</c:v>
                </c:pt>
                <c:pt idx="962">
                  <c:v>-15230.58</c:v>
                </c:pt>
                <c:pt idx="963">
                  <c:v>-15245.95</c:v>
                </c:pt>
                <c:pt idx="964">
                  <c:v>-15261.26</c:v>
                </c:pt>
                <c:pt idx="965">
                  <c:v>-15276.58</c:v>
                </c:pt>
                <c:pt idx="966">
                  <c:v>-15291.91</c:v>
                </c:pt>
                <c:pt idx="967">
                  <c:v>-15307.24</c:v>
                </c:pt>
                <c:pt idx="968">
                  <c:v>-15322.44</c:v>
                </c:pt>
                <c:pt idx="969">
                  <c:v>-15337.58</c:v>
                </c:pt>
                <c:pt idx="970">
                  <c:v>-15352.69</c:v>
                </c:pt>
                <c:pt idx="971">
                  <c:v>-15367.91</c:v>
                </c:pt>
                <c:pt idx="972">
                  <c:v>-15383.15</c:v>
                </c:pt>
                <c:pt idx="973">
                  <c:v>-15398.35</c:v>
                </c:pt>
                <c:pt idx="974">
                  <c:v>-15413.49</c:v>
                </c:pt>
                <c:pt idx="975">
                  <c:v>-15428.61</c:v>
                </c:pt>
                <c:pt idx="976">
                  <c:v>-15443.7</c:v>
                </c:pt>
                <c:pt idx="977">
                  <c:v>-15458.81</c:v>
                </c:pt>
                <c:pt idx="978">
                  <c:v>-15473.95</c:v>
                </c:pt>
                <c:pt idx="979">
                  <c:v>-15489.06</c:v>
                </c:pt>
                <c:pt idx="980">
                  <c:v>-15504.19</c:v>
                </c:pt>
                <c:pt idx="981">
                  <c:v>-15519.32</c:v>
                </c:pt>
                <c:pt idx="982">
                  <c:v>-15534.44</c:v>
                </c:pt>
                <c:pt idx="983">
                  <c:v>-15549.56</c:v>
                </c:pt>
                <c:pt idx="984">
                  <c:v>-15564.66</c:v>
                </c:pt>
                <c:pt idx="985">
                  <c:v>-15579.75</c:v>
                </c:pt>
                <c:pt idx="986">
                  <c:v>-15594.9</c:v>
                </c:pt>
                <c:pt idx="987">
                  <c:v>-15610.09</c:v>
                </c:pt>
                <c:pt idx="988">
                  <c:v>-15625.35</c:v>
                </c:pt>
                <c:pt idx="989">
                  <c:v>-15640.6</c:v>
                </c:pt>
                <c:pt idx="990">
                  <c:v>-15655.79</c:v>
                </c:pt>
                <c:pt idx="991">
                  <c:v>-15670.88</c:v>
                </c:pt>
                <c:pt idx="992">
                  <c:v>-15685.85</c:v>
                </c:pt>
                <c:pt idx="993">
                  <c:v>-15700.76</c:v>
                </c:pt>
                <c:pt idx="994">
                  <c:v>-15715.61</c:v>
                </c:pt>
                <c:pt idx="995">
                  <c:v>-15730.44</c:v>
                </c:pt>
                <c:pt idx="996">
                  <c:v>-15745.3</c:v>
                </c:pt>
                <c:pt idx="997">
                  <c:v>-15760.24</c:v>
                </c:pt>
                <c:pt idx="998">
                  <c:v>-15775.14</c:v>
                </c:pt>
                <c:pt idx="999">
                  <c:v>-15790.05</c:v>
                </c:pt>
                <c:pt idx="1000">
                  <c:v>-15804.97</c:v>
                </c:pt>
                <c:pt idx="1001">
                  <c:v>-15819.93</c:v>
                </c:pt>
                <c:pt idx="1002">
                  <c:v>-15834.88</c:v>
                </c:pt>
                <c:pt idx="1003">
                  <c:v>-15849.73</c:v>
                </c:pt>
                <c:pt idx="1004">
                  <c:v>-15864.54</c:v>
                </c:pt>
                <c:pt idx="1005">
                  <c:v>-15879.32</c:v>
                </c:pt>
                <c:pt idx="1006">
                  <c:v>-15894.12</c:v>
                </c:pt>
                <c:pt idx="1007">
                  <c:v>-15908.94</c:v>
                </c:pt>
                <c:pt idx="1008">
                  <c:v>-15923.69</c:v>
                </c:pt>
                <c:pt idx="1009">
                  <c:v>-15938.42</c:v>
                </c:pt>
                <c:pt idx="1010">
                  <c:v>-15953.15</c:v>
                </c:pt>
                <c:pt idx="1011">
                  <c:v>-15967.89</c:v>
                </c:pt>
                <c:pt idx="1012">
                  <c:v>-15982.6</c:v>
                </c:pt>
                <c:pt idx="1013">
                  <c:v>-15997.29</c:v>
                </c:pt>
                <c:pt idx="1014">
                  <c:v>-16011.91</c:v>
                </c:pt>
                <c:pt idx="1015">
                  <c:v>-16026.58</c:v>
                </c:pt>
                <c:pt idx="1016">
                  <c:v>-16041.35</c:v>
                </c:pt>
                <c:pt idx="1017">
                  <c:v>-16056.15</c:v>
                </c:pt>
                <c:pt idx="1018">
                  <c:v>-16070.9</c:v>
                </c:pt>
                <c:pt idx="1019">
                  <c:v>-16085.63</c:v>
                </c:pt>
                <c:pt idx="1020">
                  <c:v>-16100.34</c:v>
                </c:pt>
                <c:pt idx="1021">
                  <c:v>-16114.96</c:v>
                </c:pt>
                <c:pt idx="1022">
                  <c:v>-16129.46</c:v>
                </c:pt>
                <c:pt idx="1023">
                  <c:v>-16143.92</c:v>
                </c:pt>
                <c:pt idx="1024">
                  <c:v>-16158.38</c:v>
                </c:pt>
                <c:pt idx="1025">
                  <c:v>-16172.86</c:v>
                </c:pt>
                <c:pt idx="1026">
                  <c:v>-16187.44</c:v>
                </c:pt>
                <c:pt idx="1027">
                  <c:v>-16202.06</c:v>
                </c:pt>
                <c:pt idx="1028">
                  <c:v>-16216.62</c:v>
                </c:pt>
                <c:pt idx="1029">
                  <c:v>-16231.12</c:v>
                </c:pt>
                <c:pt idx="1030">
                  <c:v>-16245.52</c:v>
                </c:pt>
                <c:pt idx="1031">
                  <c:v>-16259.94</c:v>
                </c:pt>
                <c:pt idx="1032">
                  <c:v>-16274.3</c:v>
                </c:pt>
                <c:pt idx="1033">
                  <c:v>-16288.69</c:v>
                </c:pt>
                <c:pt idx="1034">
                  <c:v>-16303.06</c:v>
                </c:pt>
                <c:pt idx="1035">
                  <c:v>-16317.31</c:v>
                </c:pt>
                <c:pt idx="1036">
                  <c:v>-16331.56</c:v>
                </c:pt>
                <c:pt idx="1037">
                  <c:v>-16345.81</c:v>
                </c:pt>
                <c:pt idx="1038">
                  <c:v>-16360.09</c:v>
                </c:pt>
                <c:pt idx="1039">
                  <c:v>-16374.43</c:v>
                </c:pt>
                <c:pt idx="1040">
                  <c:v>-16388.77</c:v>
                </c:pt>
                <c:pt idx="1041">
                  <c:v>-16403.13</c:v>
                </c:pt>
                <c:pt idx="1042">
                  <c:v>-16417.509999999998</c:v>
                </c:pt>
                <c:pt idx="1043">
                  <c:v>-16431.810000000001</c:v>
                </c:pt>
                <c:pt idx="1044">
                  <c:v>-16446.099999999999</c:v>
                </c:pt>
                <c:pt idx="1045">
                  <c:v>-16460.43</c:v>
                </c:pt>
                <c:pt idx="1046">
                  <c:v>-16474.71</c:v>
                </c:pt>
                <c:pt idx="1047">
                  <c:v>-16488.89</c:v>
                </c:pt>
                <c:pt idx="1048">
                  <c:v>-16502.91</c:v>
                </c:pt>
                <c:pt idx="1049">
                  <c:v>-16516.82</c:v>
                </c:pt>
                <c:pt idx="1050">
                  <c:v>-16530.71</c:v>
                </c:pt>
                <c:pt idx="1051">
                  <c:v>-16544.64</c:v>
                </c:pt>
                <c:pt idx="1052">
                  <c:v>-16558.53</c:v>
                </c:pt>
                <c:pt idx="1053">
                  <c:v>-16572.39</c:v>
                </c:pt>
                <c:pt idx="1054">
                  <c:v>-16586.37</c:v>
                </c:pt>
                <c:pt idx="1055">
                  <c:v>-16600.38</c:v>
                </c:pt>
                <c:pt idx="1056">
                  <c:v>-16614.38</c:v>
                </c:pt>
                <c:pt idx="1057">
                  <c:v>-16628.349999999999</c:v>
                </c:pt>
                <c:pt idx="1058">
                  <c:v>-16642.3</c:v>
                </c:pt>
                <c:pt idx="1059">
                  <c:v>-16656.29</c:v>
                </c:pt>
                <c:pt idx="1060">
                  <c:v>-16670.259999999998</c:v>
                </c:pt>
                <c:pt idx="1061">
                  <c:v>-16684.23</c:v>
                </c:pt>
                <c:pt idx="1062">
                  <c:v>-16698.2</c:v>
                </c:pt>
                <c:pt idx="1063">
                  <c:v>-16712.189999999999</c:v>
                </c:pt>
                <c:pt idx="1064">
                  <c:v>-16726.23</c:v>
                </c:pt>
                <c:pt idx="1065">
                  <c:v>-16740.27</c:v>
                </c:pt>
                <c:pt idx="1066">
                  <c:v>-16754.3</c:v>
                </c:pt>
                <c:pt idx="1067">
                  <c:v>-16768.21</c:v>
                </c:pt>
                <c:pt idx="1068">
                  <c:v>-16782.05</c:v>
                </c:pt>
                <c:pt idx="1069">
                  <c:v>-16795.91</c:v>
                </c:pt>
                <c:pt idx="1070">
                  <c:v>-16809.78</c:v>
                </c:pt>
                <c:pt idx="1071">
                  <c:v>-16823.599999999999</c:v>
                </c:pt>
                <c:pt idx="1072">
                  <c:v>-16837.39</c:v>
                </c:pt>
                <c:pt idx="1073">
                  <c:v>-16851.23</c:v>
                </c:pt>
                <c:pt idx="1074">
                  <c:v>-16865.09</c:v>
                </c:pt>
                <c:pt idx="1075">
                  <c:v>-16878.96</c:v>
                </c:pt>
                <c:pt idx="1076">
                  <c:v>-16892.88</c:v>
                </c:pt>
                <c:pt idx="1077">
                  <c:v>-16906.78</c:v>
                </c:pt>
                <c:pt idx="1078">
                  <c:v>-16920.599999999999</c:v>
                </c:pt>
                <c:pt idx="1079">
                  <c:v>-16934.38</c:v>
                </c:pt>
                <c:pt idx="1080">
                  <c:v>-16948.18</c:v>
                </c:pt>
                <c:pt idx="1081">
                  <c:v>-16961.97</c:v>
                </c:pt>
                <c:pt idx="1082">
                  <c:v>-16975.66</c:v>
                </c:pt>
                <c:pt idx="1083">
                  <c:v>-16989.23</c:v>
                </c:pt>
                <c:pt idx="1084">
                  <c:v>-17002.77</c:v>
                </c:pt>
                <c:pt idx="1085">
                  <c:v>-17016.330000000002</c:v>
                </c:pt>
                <c:pt idx="1086">
                  <c:v>-17029.82</c:v>
                </c:pt>
                <c:pt idx="1087">
                  <c:v>-17043.240000000002</c:v>
                </c:pt>
                <c:pt idx="1088">
                  <c:v>-17056.59</c:v>
                </c:pt>
                <c:pt idx="1089">
                  <c:v>-17069.88</c:v>
                </c:pt>
                <c:pt idx="1090">
                  <c:v>-17083.150000000001</c:v>
                </c:pt>
                <c:pt idx="1091">
                  <c:v>-17096.439999999999</c:v>
                </c:pt>
                <c:pt idx="1092">
                  <c:v>-17109.78</c:v>
                </c:pt>
                <c:pt idx="1093">
                  <c:v>-17123.12</c:v>
                </c:pt>
                <c:pt idx="1094">
                  <c:v>-17136.47</c:v>
                </c:pt>
                <c:pt idx="1095">
                  <c:v>-17149.759999999998</c:v>
                </c:pt>
                <c:pt idx="1096">
                  <c:v>-17163.05</c:v>
                </c:pt>
                <c:pt idx="1097">
                  <c:v>-17176.34</c:v>
                </c:pt>
                <c:pt idx="1098">
                  <c:v>-17189.59</c:v>
                </c:pt>
                <c:pt idx="1099">
                  <c:v>-17202.810000000001</c:v>
                </c:pt>
                <c:pt idx="1100">
                  <c:v>-17215.939999999999</c:v>
                </c:pt>
                <c:pt idx="1101">
                  <c:v>-17229.04</c:v>
                </c:pt>
                <c:pt idx="1102">
                  <c:v>-17242.189999999999</c:v>
                </c:pt>
                <c:pt idx="1103">
                  <c:v>-17255.400000000001</c:v>
                </c:pt>
                <c:pt idx="1104">
                  <c:v>-17268.64</c:v>
                </c:pt>
                <c:pt idx="1105">
                  <c:v>-17281.810000000001</c:v>
                </c:pt>
                <c:pt idx="1106">
                  <c:v>-17294.95</c:v>
                </c:pt>
                <c:pt idx="1107">
                  <c:v>-17308.099999999999</c:v>
                </c:pt>
                <c:pt idx="1108">
                  <c:v>-17321.28</c:v>
                </c:pt>
                <c:pt idx="1109">
                  <c:v>-17334.45</c:v>
                </c:pt>
                <c:pt idx="1110">
                  <c:v>-17347.53</c:v>
                </c:pt>
                <c:pt idx="1111">
                  <c:v>-17360.54</c:v>
                </c:pt>
                <c:pt idx="1112">
                  <c:v>-17373.580000000002</c:v>
                </c:pt>
                <c:pt idx="1113">
                  <c:v>-17386.599999999999</c:v>
                </c:pt>
                <c:pt idx="1114">
                  <c:v>-17399.63</c:v>
                </c:pt>
                <c:pt idx="1115">
                  <c:v>-17412.64</c:v>
                </c:pt>
                <c:pt idx="1116">
                  <c:v>-17425.61</c:v>
                </c:pt>
                <c:pt idx="1117">
                  <c:v>-17438.64</c:v>
                </c:pt>
                <c:pt idx="1118">
                  <c:v>-17451.71</c:v>
                </c:pt>
                <c:pt idx="1119">
                  <c:v>-17464.759999999998</c:v>
                </c:pt>
                <c:pt idx="1120">
                  <c:v>-17477.73</c:v>
                </c:pt>
                <c:pt idx="1121">
                  <c:v>-17490.66</c:v>
                </c:pt>
                <c:pt idx="1122">
                  <c:v>-17503.509999999998</c:v>
                </c:pt>
                <c:pt idx="1123">
                  <c:v>-17516.32</c:v>
                </c:pt>
                <c:pt idx="1124">
                  <c:v>-17529.05</c:v>
                </c:pt>
                <c:pt idx="1125">
                  <c:v>-17541.72</c:v>
                </c:pt>
                <c:pt idx="1126">
                  <c:v>-17554.419999999998</c:v>
                </c:pt>
                <c:pt idx="1127">
                  <c:v>-17567.12</c:v>
                </c:pt>
                <c:pt idx="1128">
                  <c:v>-17579.740000000002</c:v>
                </c:pt>
                <c:pt idx="1129">
                  <c:v>-17592.32</c:v>
                </c:pt>
                <c:pt idx="1130">
                  <c:v>-17604.93</c:v>
                </c:pt>
                <c:pt idx="1131">
                  <c:v>-17617.580000000002</c:v>
                </c:pt>
                <c:pt idx="1132">
                  <c:v>-17630.22</c:v>
                </c:pt>
                <c:pt idx="1133">
                  <c:v>-17642.77</c:v>
                </c:pt>
                <c:pt idx="1134">
                  <c:v>-17661.490000000002</c:v>
                </c:pt>
                <c:pt idx="1135">
                  <c:v>-17680.14</c:v>
                </c:pt>
                <c:pt idx="1136">
                  <c:v>-17698.86</c:v>
                </c:pt>
                <c:pt idx="1137">
                  <c:v>-17717.560000000001</c:v>
                </c:pt>
                <c:pt idx="1138">
                  <c:v>-17736.28</c:v>
                </c:pt>
                <c:pt idx="1139">
                  <c:v>-17755.02</c:v>
                </c:pt>
                <c:pt idx="1140">
                  <c:v>-17773.669999999998</c:v>
                </c:pt>
                <c:pt idx="1141">
                  <c:v>-17792.39</c:v>
                </c:pt>
                <c:pt idx="1142">
                  <c:v>-17810.919999999998</c:v>
                </c:pt>
                <c:pt idx="1143">
                  <c:v>-17829.330000000002</c:v>
                </c:pt>
                <c:pt idx="1144">
                  <c:v>-17847.62</c:v>
                </c:pt>
                <c:pt idx="1145">
                  <c:v>-17865.86</c:v>
                </c:pt>
                <c:pt idx="1146">
                  <c:v>-17884.05</c:v>
                </c:pt>
                <c:pt idx="1147">
                  <c:v>-17902.16</c:v>
                </c:pt>
                <c:pt idx="1148">
                  <c:v>-17920.310000000001</c:v>
                </c:pt>
                <c:pt idx="1149">
                  <c:v>-17938.439999999999</c:v>
                </c:pt>
                <c:pt idx="1150">
                  <c:v>-17956.560000000001</c:v>
                </c:pt>
                <c:pt idx="1151">
                  <c:v>-17974.54</c:v>
                </c:pt>
                <c:pt idx="1152">
                  <c:v>-17992.560000000001</c:v>
                </c:pt>
                <c:pt idx="1153">
                  <c:v>-18010.55</c:v>
                </c:pt>
                <c:pt idx="1154">
                  <c:v>-18028.419999999998</c:v>
                </c:pt>
                <c:pt idx="1155">
                  <c:v>-18046.150000000001</c:v>
                </c:pt>
                <c:pt idx="1156">
                  <c:v>-18063.89</c:v>
                </c:pt>
                <c:pt idx="1157">
                  <c:v>-18081.5</c:v>
                </c:pt>
                <c:pt idx="1158">
                  <c:v>-18099.03</c:v>
                </c:pt>
                <c:pt idx="1159">
                  <c:v>-18116.73</c:v>
                </c:pt>
                <c:pt idx="1160">
                  <c:v>-18134.34</c:v>
                </c:pt>
                <c:pt idx="1161">
                  <c:v>-18151.87</c:v>
                </c:pt>
                <c:pt idx="1162">
                  <c:v>-18169.37</c:v>
                </c:pt>
                <c:pt idx="1163">
                  <c:v>-18186.77</c:v>
                </c:pt>
                <c:pt idx="1164">
                  <c:v>-18204.16</c:v>
                </c:pt>
                <c:pt idx="1165">
                  <c:v>-18221.560000000001</c:v>
                </c:pt>
                <c:pt idx="1166">
                  <c:v>-18238.97</c:v>
                </c:pt>
                <c:pt idx="1167">
                  <c:v>-18256.189999999999</c:v>
                </c:pt>
                <c:pt idx="1168">
                  <c:v>-18273.25</c:v>
                </c:pt>
                <c:pt idx="1169">
                  <c:v>-18290.310000000001</c:v>
                </c:pt>
                <c:pt idx="1170">
                  <c:v>-18307.330000000002</c:v>
                </c:pt>
                <c:pt idx="1171">
                  <c:v>-18324.28</c:v>
                </c:pt>
                <c:pt idx="1172">
                  <c:v>-18341.3</c:v>
                </c:pt>
                <c:pt idx="1173">
                  <c:v>-18358.28</c:v>
                </c:pt>
                <c:pt idx="1174">
                  <c:v>-18374.97</c:v>
                </c:pt>
                <c:pt idx="1175">
                  <c:v>-18391.72</c:v>
                </c:pt>
                <c:pt idx="1176">
                  <c:v>-18408.310000000001</c:v>
                </c:pt>
                <c:pt idx="1177">
                  <c:v>-18424.62</c:v>
                </c:pt>
                <c:pt idx="1178">
                  <c:v>-18440.759999999998</c:v>
                </c:pt>
                <c:pt idx="1179">
                  <c:v>-18456.900000000001</c:v>
                </c:pt>
                <c:pt idx="1180">
                  <c:v>-18472.990000000002</c:v>
                </c:pt>
                <c:pt idx="1181">
                  <c:v>-18489.099999999999</c:v>
                </c:pt>
                <c:pt idx="1182">
                  <c:v>-18505.349999999999</c:v>
                </c:pt>
                <c:pt idx="1183">
                  <c:v>-18521.54</c:v>
                </c:pt>
                <c:pt idx="1184">
                  <c:v>-18537.689999999999</c:v>
                </c:pt>
                <c:pt idx="1185">
                  <c:v>-18553.84</c:v>
                </c:pt>
                <c:pt idx="1186">
                  <c:v>-18570.060000000001</c:v>
                </c:pt>
                <c:pt idx="1187">
                  <c:v>-18586.18</c:v>
                </c:pt>
                <c:pt idx="1188">
                  <c:v>-18602.22</c:v>
                </c:pt>
                <c:pt idx="1189">
                  <c:v>-18618.36</c:v>
                </c:pt>
                <c:pt idx="1190">
                  <c:v>-18634.54</c:v>
                </c:pt>
                <c:pt idx="1191">
                  <c:v>-18650.72</c:v>
                </c:pt>
                <c:pt idx="1192">
                  <c:v>-18666.939999999999</c:v>
                </c:pt>
                <c:pt idx="1193">
                  <c:v>-18682.95</c:v>
                </c:pt>
                <c:pt idx="1194">
                  <c:v>-18698.79</c:v>
                </c:pt>
                <c:pt idx="1195">
                  <c:v>-18714.34</c:v>
                </c:pt>
                <c:pt idx="1196">
                  <c:v>-18729.939999999999</c:v>
                </c:pt>
                <c:pt idx="1197">
                  <c:v>-18745.560000000001</c:v>
                </c:pt>
                <c:pt idx="1198">
                  <c:v>-18761.03</c:v>
                </c:pt>
                <c:pt idx="1199">
                  <c:v>-18776.419999999998</c:v>
                </c:pt>
                <c:pt idx="1200">
                  <c:v>-18791.84</c:v>
                </c:pt>
                <c:pt idx="1201">
                  <c:v>-18807.189999999999</c:v>
                </c:pt>
                <c:pt idx="1202">
                  <c:v>-18822.509999999998</c:v>
                </c:pt>
                <c:pt idx="1203">
                  <c:v>-18837.599999999999</c:v>
                </c:pt>
                <c:pt idx="1204">
                  <c:v>-18852.57</c:v>
                </c:pt>
                <c:pt idx="1205">
                  <c:v>-18867.560000000001</c:v>
                </c:pt>
                <c:pt idx="1206">
                  <c:v>-18882.45</c:v>
                </c:pt>
                <c:pt idx="1207">
                  <c:v>-18897.189999999999</c:v>
                </c:pt>
                <c:pt idx="1208">
                  <c:v>-18911.77</c:v>
                </c:pt>
                <c:pt idx="1209">
                  <c:v>-18926.47</c:v>
                </c:pt>
                <c:pt idx="1210">
                  <c:v>-18941.060000000001</c:v>
                </c:pt>
                <c:pt idx="1211">
                  <c:v>-18955.63</c:v>
                </c:pt>
                <c:pt idx="1212">
                  <c:v>-18970.22</c:v>
                </c:pt>
                <c:pt idx="1213">
                  <c:v>-18984.75</c:v>
                </c:pt>
                <c:pt idx="1214">
                  <c:v>-18999.14</c:v>
                </c:pt>
                <c:pt idx="1215">
                  <c:v>-19013.580000000002</c:v>
                </c:pt>
                <c:pt idx="1216">
                  <c:v>-19027.86</c:v>
                </c:pt>
                <c:pt idx="1217">
                  <c:v>-19042.009999999998</c:v>
                </c:pt>
                <c:pt idx="1218">
                  <c:v>-19056.169999999998</c:v>
                </c:pt>
                <c:pt idx="1219">
                  <c:v>-19070.310000000001</c:v>
                </c:pt>
                <c:pt idx="1220">
                  <c:v>-19084.29</c:v>
                </c:pt>
                <c:pt idx="1221">
                  <c:v>-19098.3</c:v>
                </c:pt>
                <c:pt idx="1222">
                  <c:v>-19112.439999999999</c:v>
                </c:pt>
                <c:pt idx="1223">
                  <c:v>-19126.64</c:v>
                </c:pt>
                <c:pt idx="1224">
                  <c:v>-19140.810000000001</c:v>
                </c:pt>
                <c:pt idx="1225">
                  <c:v>-19154.91</c:v>
                </c:pt>
                <c:pt idx="1226">
                  <c:v>-19168.84</c:v>
                </c:pt>
                <c:pt idx="1227">
                  <c:v>-19182.63</c:v>
                </c:pt>
                <c:pt idx="1228">
                  <c:v>-19196.25</c:v>
                </c:pt>
                <c:pt idx="1229">
                  <c:v>-19209.71</c:v>
                </c:pt>
                <c:pt idx="1230">
                  <c:v>-19223.16</c:v>
                </c:pt>
                <c:pt idx="1231">
                  <c:v>-19236.73</c:v>
                </c:pt>
                <c:pt idx="1232">
                  <c:v>-19250.09</c:v>
                </c:pt>
                <c:pt idx="1233">
                  <c:v>-19263.36</c:v>
                </c:pt>
                <c:pt idx="1234">
                  <c:v>-19276.580000000002</c:v>
                </c:pt>
                <c:pt idx="1235">
                  <c:v>-19289.8</c:v>
                </c:pt>
                <c:pt idx="1236">
                  <c:v>-19302.990000000002</c:v>
                </c:pt>
                <c:pt idx="1237">
                  <c:v>-19316.009999999998</c:v>
                </c:pt>
                <c:pt idx="1238">
                  <c:v>-19328.95</c:v>
                </c:pt>
                <c:pt idx="1239">
                  <c:v>-19342.04</c:v>
                </c:pt>
                <c:pt idx="1240">
                  <c:v>-19355.28</c:v>
                </c:pt>
                <c:pt idx="1241">
                  <c:v>-19368.36</c:v>
                </c:pt>
                <c:pt idx="1242">
                  <c:v>-19381.400000000001</c:v>
                </c:pt>
                <c:pt idx="1243">
                  <c:v>-19394.34</c:v>
                </c:pt>
                <c:pt idx="1244">
                  <c:v>-19407.11</c:v>
                </c:pt>
                <c:pt idx="1245">
                  <c:v>-19419.86</c:v>
                </c:pt>
                <c:pt idx="1246">
                  <c:v>-19432.47</c:v>
                </c:pt>
                <c:pt idx="1247">
                  <c:v>-19449.080000000002</c:v>
                </c:pt>
                <c:pt idx="1248">
                  <c:v>-19465.59</c:v>
                </c:pt>
                <c:pt idx="1249">
                  <c:v>-19481.87</c:v>
                </c:pt>
                <c:pt idx="1250">
                  <c:v>-19498.27</c:v>
                </c:pt>
                <c:pt idx="1251">
                  <c:v>-19514.8</c:v>
                </c:pt>
                <c:pt idx="1252">
                  <c:v>-19531.240000000002</c:v>
                </c:pt>
                <c:pt idx="1253">
                  <c:v>-19547.39</c:v>
                </c:pt>
                <c:pt idx="1254">
                  <c:v>-19563.55</c:v>
                </c:pt>
                <c:pt idx="1255">
                  <c:v>-19579.349999999999</c:v>
                </c:pt>
                <c:pt idx="1256">
                  <c:v>-19595.23</c:v>
                </c:pt>
                <c:pt idx="1257">
                  <c:v>-19611.07</c:v>
                </c:pt>
                <c:pt idx="1258">
                  <c:v>-19626.88</c:v>
                </c:pt>
                <c:pt idx="1259">
                  <c:v>-19642.509999999998</c:v>
                </c:pt>
                <c:pt idx="1260">
                  <c:v>-19657.830000000002</c:v>
                </c:pt>
                <c:pt idx="1261">
                  <c:v>-19673.009999999998</c:v>
                </c:pt>
                <c:pt idx="1262">
                  <c:v>-19688.11</c:v>
                </c:pt>
                <c:pt idx="1263">
                  <c:v>-19703.060000000001</c:v>
                </c:pt>
                <c:pt idx="1264">
                  <c:v>-19718.14</c:v>
                </c:pt>
                <c:pt idx="1265">
                  <c:v>-19733.09</c:v>
                </c:pt>
                <c:pt idx="1266">
                  <c:v>-19747.990000000002</c:v>
                </c:pt>
                <c:pt idx="1267">
                  <c:v>-19762.89</c:v>
                </c:pt>
                <c:pt idx="1268">
                  <c:v>-19777.759999999998</c:v>
                </c:pt>
                <c:pt idx="1269">
                  <c:v>-19792.400000000001</c:v>
                </c:pt>
                <c:pt idx="1270">
                  <c:v>-19806.830000000002</c:v>
                </c:pt>
                <c:pt idx="1271">
                  <c:v>-19821.41</c:v>
                </c:pt>
                <c:pt idx="1272">
                  <c:v>-19835.86</c:v>
                </c:pt>
                <c:pt idx="1273">
                  <c:v>-19850.12</c:v>
                </c:pt>
                <c:pt idx="1274">
                  <c:v>-19864.21</c:v>
                </c:pt>
                <c:pt idx="1275">
                  <c:v>-19878.18</c:v>
                </c:pt>
                <c:pt idx="1276">
                  <c:v>-19891.990000000002</c:v>
                </c:pt>
                <c:pt idx="1277">
                  <c:v>-19905.72</c:v>
                </c:pt>
                <c:pt idx="1278">
                  <c:v>-19919.25</c:v>
                </c:pt>
                <c:pt idx="1279">
                  <c:v>-19932.54</c:v>
                </c:pt>
                <c:pt idx="1280">
                  <c:v>-19945.830000000002</c:v>
                </c:pt>
                <c:pt idx="1281">
                  <c:v>-19959.439999999999</c:v>
                </c:pt>
                <c:pt idx="1282">
                  <c:v>-19972.75</c:v>
                </c:pt>
                <c:pt idx="1283">
                  <c:v>-19985.560000000001</c:v>
                </c:pt>
                <c:pt idx="1284">
                  <c:v>-19998.62</c:v>
                </c:pt>
                <c:pt idx="1285">
                  <c:v>-20011.93</c:v>
                </c:pt>
                <c:pt idx="1286">
                  <c:v>-20025.14</c:v>
                </c:pt>
                <c:pt idx="1287">
                  <c:v>-20038.05</c:v>
                </c:pt>
                <c:pt idx="1288">
                  <c:v>-20050.75</c:v>
                </c:pt>
                <c:pt idx="1289">
                  <c:v>-20063.330000000002</c:v>
                </c:pt>
                <c:pt idx="1290">
                  <c:v>-20078.810000000001</c:v>
                </c:pt>
                <c:pt idx="1291">
                  <c:v>-20091.38</c:v>
                </c:pt>
                <c:pt idx="1292">
                  <c:v>-20106.98</c:v>
                </c:pt>
                <c:pt idx="1293">
                  <c:v>-20122.47</c:v>
                </c:pt>
                <c:pt idx="1294">
                  <c:v>-20137.52</c:v>
                </c:pt>
                <c:pt idx="1295">
                  <c:v>-20152.46</c:v>
                </c:pt>
                <c:pt idx="1296">
                  <c:v>-20167.47</c:v>
                </c:pt>
                <c:pt idx="1297">
                  <c:v>-20182.36</c:v>
                </c:pt>
                <c:pt idx="1298">
                  <c:v>-20197.09</c:v>
                </c:pt>
                <c:pt idx="1299">
                  <c:v>-20211.96</c:v>
                </c:pt>
                <c:pt idx="1300">
                  <c:v>-20226.84</c:v>
                </c:pt>
                <c:pt idx="1301">
                  <c:v>-20241.169999999998</c:v>
                </c:pt>
                <c:pt idx="1302">
                  <c:v>-20255.28</c:v>
                </c:pt>
                <c:pt idx="1303">
                  <c:v>-20269.21</c:v>
                </c:pt>
                <c:pt idx="1304">
                  <c:v>-20282.72</c:v>
                </c:pt>
                <c:pt idx="1305">
                  <c:v>-20296.36</c:v>
                </c:pt>
                <c:pt idx="1306">
                  <c:v>-20310.080000000002</c:v>
                </c:pt>
                <c:pt idx="1307">
                  <c:v>-20323.740000000002</c:v>
                </c:pt>
                <c:pt idx="1308">
                  <c:v>-20336.98</c:v>
                </c:pt>
                <c:pt idx="1309">
                  <c:v>-20349.98</c:v>
                </c:pt>
                <c:pt idx="1310">
                  <c:v>-20362.990000000002</c:v>
                </c:pt>
                <c:pt idx="1311">
                  <c:v>-20376.16</c:v>
                </c:pt>
                <c:pt idx="1312">
                  <c:v>-20389.259999999998</c:v>
                </c:pt>
                <c:pt idx="1313">
                  <c:v>-20402.07</c:v>
                </c:pt>
                <c:pt idx="1314">
                  <c:v>-20414.7</c:v>
                </c:pt>
                <c:pt idx="1315">
                  <c:v>-20427.490000000002</c:v>
                </c:pt>
                <c:pt idx="1316">
                  <c:v>-20442.330000000002</c:v>
                </c:pt>
                <c:pt idx="1317">
                  <c:v>-20457.099999999999</c:v>
                </c:pt>
                <c:pt idx="1318">
                  <c:v>-20471.46</c:v>
                </c:pt>
                <c:pt idx="1319">
                  <c:v>-20485.509999999998</c:v>
                </c:pt>
                <c:pt idx="1320">
                  <c:v>-20499.439999999999</c:v>
                </c:pt>
                <c:pt idx="1321">
                  <c:v>-20513.169999999998</c:v>
                </c:pt>
                <c:pt idx="1322">
                  <c:v>-20527.150000000001</c:v>
                </c:pt>
                <c:pt idx="1323">
                  <c:v>-20540.810000000001</c:v>
                </c:pt>
                <c:pt idx="1324">
                  <c:v>-20554.18</c:v>
                </c:pt>
                <c:pt idx="1325">
                  <c:v>-20567.32</c:v>
                </c:pt>
                <c:pt idx="1326">
                  <c:v>-20580.62</c:v>
                </c:pt>
                <c:pt idx="1327">
                  <c:v>-20593.689999999999</c:v>
                </c:pt>
                <c:pt idx="1328">
                  <c:v>-20606.63</c:v>
                </c:pt>
                <c:pt idx="1329">
                  <c:v>-20619.68</c:v>
                </c:pt>
                <c:pt idx="1330">
                  <c:v>-20632.25</c:v>
                </c:pt>
                <c:pt idx="1331">
                  <c:v>-20644.849999999999</c:v>
                </c:pt>
                <c:pt idx="1332">
                  <c:v>-20659.009999999998</c:v>
                </c:pt>
                <c:pt idx="1333">
                  <c:v>-20672.71</c:v>
                </c:pt>
                <c:pt idx="1334">
                  <c:v>-20686.78</c:v>
                </c:pt>
                <c:pt idx="1335">
                  <c:v>-20700.45</c:v>
                </c:pt>
                <c:pt idx="1336">
                  <c:v>-20714.53</c:v>
                </c:pt>
                <c:pt idx="1337">
                  <c:v>-20728.59</c:v>
                </c:pt>
                <c:pt idx="1338">
                  <c:v>-20741.900000000001</c:v>
                </c:pt>
                <c:pt idx="1339">
                  <c:v>-20754.7</c:v>
                </c:pt>
                <c:pt idx="1340">
                  <c:v>-20767.259999999998</c:v>
                </c:pt>
                <c:pt idx="1341">
                  <c:v>-20779.919999999998</c:v>
                </c:pt>
                <c:pt idx="1342">
                  <c:v>-20793.87</c:v>
                </c:pt>
                <c:pt idx="1343">
                  <c:v>-20806.53</c:v>
                </c:pt>
                <c:pt idx="1344">
                  <c:v>-20820.64</c:v>
                </c:pt>
                <c:pt idx="1345">
                  <c:v>-20834.330000000002</c:v>
                </c:pt>
                <c:pt idx="1346">
                  <c:v>-20847.88</c:v>
                </c:pt>
                <c:pt idx="1347">
                  <c:v>-20861.25</c:v>
                </c:pt>
                <c:pt idx="1348">
                  <c:v>-20874.150000000001</c:v>
                </c:pt>
                <c:pt idx="1349">
                  <c:v>-20887.46</c:v>
                </c:pt>
                <c:pt idx="1350">
                  <c:v>-20900.11</c:v>
                </c:pt>
                <c:pt idx="1351">
                  <c:v>-20912.72</c:v>
                </c:pt>
                <c:pt idx="1352">
                  <c:v>-20926.29</c:v>
                </c:pt>
                <c:pt idx="1353">
                  <c:v>-20939.77</c:v>
                </c:pt>
                <c:pt idx="1354">
                  <c:v>-20953.64</c:v>
                </c:pt>
                <c:pt idx="1355">
                  <c:v>-20967.59</c:v>
                </c:pt>
                <c:pt idx="1356">
                  <c:v>-20981.200000000001</c:v>
                </c:pt>
                <c:pt idx="1357">
                  <c:v>-20994.1</c:v>
                </c:pt>
                <c:pt idx="1358">
                  <c:v>-21006.639999999999</c:v>
                </c:pt>
                <c:pt idx="1359">
                  <c:v>-21019.63</c:v>
                </c:pt>
                <c:pt idx="1360">
                  <c:v>-21032.81</c:v>
                </c:pt>
                <c:pt idx="1361">
                  <c:v>-21045.56</c:v>
                </c:pt>
                <c:pt idx="1362">
                  <c:v>-21058.92</c:v>
                </c:pt>
                <c:pt idx="1363">
                  <c:v>-21072.48</c:v>
                </c:pt>
                <c:pt idx="1364">
                  <c:v>-21085.03</c:v>
                </c:pt>
                <c:pt idx="1365">
                  <c:v>-21098.43</c:v>
                </c:pt>
                <c:pt idx="1366">
                  <c:v>-21111.05</c:v>
                </c:pt>
                <c:pt idx="1367">
                  <c:v>-21123.79</c:v>
                </c:pt>
                <c:pt idx="1368">
                  <c:v>-21136.76</c:v>
                </c:pt>
                <c:pt idx="1369">
                  <c:v>-21150.44</c:v>
                </c:pt>
                <c:pt idx="1370">
                  <c:v>-21163.87</c:v>
                </c:pt>
                <c:pt idx="1371">
                  <c:v>-21176.69</c:v>
                </c:pt>
                <c:pt idx="1372">
                  <c:v>-21189.61</c:v>
                </c:pt>
                <c:pt idx="1373">
                  <c:v>-21202.31</c:v>
                </c:pt>
                <c:pt idx="1374">
                  <c:v>-21215.759999999998</c:v>
                </c:pt>
                <c:pt idx="1375">
                  <c:v>-21228.51</c:v>
                </c:pt>
                <c:pt idx="1376">
                  <c:v>-21241.06</c:v>
                </c:pt>
                <c:pt idx="1377">
                  <c:v>-21254.28</c:v>
                </c:pt>
                <c:pt idx="1378">
                  <c:v>-21266.880000000001</c:v>
                </c:pt>
                <c:pt idx="1379">
                  <c:v>-21280.45</c:v>
                </c:pt>
                <c:pt idx="1380">
                  <c:v>-21293.77</c:v>
                </c:pt>
                <c:pt idx="1381">
                  <c:v>-21307.21</c:v>
                </c:pt>
                <c:pt idx="1382">
                  <c:v>-21320.2</c:v>
                </c:pt>
                <c:pt idx="1383">
                  <c:v>-21332.82</c:v>
                </c:pt>
                <c:pt idx="1384">
                  <c:v>-21346.22</c:v>
                </c:pt>
                <c:pt idx="1385">
                  <c:v>-21358.98</c:v>
                </c:pt>
                <c:pt idx="1386">
                  <c:v>-21371.68</c:v>
                </c:pt>
                <c:pt idx="1387">
                  <c:v>-21385.01</c:v>
                </c:pt>
                <c:pt idx="1388">
                  <c:v>-21397.599999999999</c:v>
                </c:pt>
                <c:pt idx="1389">
                  <c:v>-21410.560000000001</c:v>
                </c:pt>
                <c:pt idx="1390">
                  <c:v>-21423.3</c:v>
                </c:pt>
                <c:pt idx="1391">
                  <c:v>-21436</c:v>
                </c:pt>
                <c:pt idx="1392">
                  <c:v>-21449.32</c:v>
                </c:pt>
                <c:pt idx="1393">
                  <c:v>-21462.53</c:v>
                </c:pt>
                <c:pt idx="1394">
                  <c:v>-21475.7</c:v>
                </c:pt>
                <c:pt idx="1395">
                  <c:v>-21488.639999999999</c:v>
                </c:pt>
                <c:pt idx="1396">
                  <c:v>-21501.27</c:v>
                </c:pt>
                <c:pt idx="1397">
                  <c:v>-21514.17</c:v>
                </c:pt>
                <c:pt idx="1398">
                  <c:v>-21526.81</c:v>
                </c:pt>
                <c:pt idx="1399">
                  <c:v>-21539.42</c:v>
                </c:pt>
                <c:pt idx="1400">
                  <c:v>-21552.37</c:v>
                </c:pt>
                <c:pt idx="1401">
                  <c:v>-21565.08</c:v>
                </c:pt>
                <c:pt idx="1402">
                  <c:v>-21577.59</c:v>
                </c:pt>
                <c:pt idx="1403">
                  <c:v>-21590.35</c:v>
                </c:pt>
                <c:pt idx="1404">
                  <c:v>-21603.42</c:v>
                </c:pt>
                <c:pt idx="1405">
                  <c:v>-21616.45</c:v>
                </c:pt>
                <c:pt idx="1406">
                  <c:v>-21629.759999999998</c:v>
                </c:pt>
                <c:pt idx="1407">
                  <c:v>-21642.91</c:v>
                </c:pt>
                <c:pt idx="1408">
                  <c:v>-21655.79</c:v>
                </c:pt>
                <c:pt idx="1409">
                  <c:v>-21668.48</c:v>
                </c:pt>
                <c:pt idx="1410">
                  <c:v>-21681.14</c:v>
                </c:pt>
                <c:pt idx="1411">
                  <c:v>-21694.080000000002</c:v>
                </c:pt>
                <c:pt idx="1412">
                  <c:v>-21707.279999999999</c:v>
                </c:pt>
                <c:pt idx="1413">
                  <c:v>-21720.1</c:v>
                </c:pt>
                <c:pt idx="1414">
                  <c:v>-21733.23</c:v>
                </c:pt>
                <c:pt idx="1415">
                  <c:v>-21746.23</c:v>
                </c:pt>
                <c:pt idx="1416">
                  <c:v>-21759.31</c:v>
                </c:pt>
                <c:pt idx="1417">
                  <c:v>-21772.14</c:v>
                </c:pt>
                <c:pt idx="1418">
                  <c:v>-21784.86</c:v>
                </c:pt>
                <c:pt idx="1419">
                  <c:v>-21797.85</c:v>
                </c:pt>
                <c:pt idx="1420">
                  <c:v>-21810.92</c:v>
                </c:pt>
                <c:pt idx="1421">
                  <c:v>-21823.52</c:v>
                </c:pt>
                <c:pt idx="1422">
                  <c:v>-21836.06</c:v>
                </c:pt>
                <c:pt idx="1423">
                  <c:v>-21848.69</c:v>
                </c:pt>
                <c:pt idx="1424">
                  <c:v>-21861.58</c:v>
                </c:pt>
                <c:pt idx="1425">
                  <c:v>-21874.799999999999</c:v>
                </c:pt>
                <c:pt idx="1426">
                  <c:v>-21887.82</c:v>
                </c:pt>
                <c:pt idx="1427">
                  <c:v>-21901.15</c:v>
                </c:pt>
                <c:pt idx="1428">
                  <c:v>-21914.06</c:v>
                </c:pt>
                <c:pt idx="1429">
                  <c:v>-21927.05</c:v>
                </c:pt>
                <c:pt idx="1430">
                  <c:v>-21939.64</c:v>
                </c:pt>
                <c:pt idx="1431">
                  <c:v>-21952.23</c:v>
                </c:pt>
                <c:pt idx="1432">
                  <c:v>-21962.01</c:v>
                </c:pt>
                <c:pt idx="1433">
                  <c:v>-21962.16</c:v>
                </c:pt>
                <c:pt idx="1434">
                  <c:v>-21958.49</c:v>
                </c:pt>
                <c:pt idx="1435">
                  <c:v>-21945.46</c:v>
                </c:pt>
                <c:pt idx="1436">
                  <c:v>-21931.99</c:v>
                </c:pt>
                <c:pt idx="1437">
                  <c:v>-21918.86</c:v>
                </c:pt>
                <c:pt idx="1438">
                  <c:v>-21906.19</c:v>
                </c:pt>
                <c:pt idx="1439">
                  <c:v>-21892</c:v>
                </c:pt>
                <c:pt idx="1440">
                  <c:v>-21877.95</c:v>
                </c:pt>
                <c:pt idx="1441">
                  <c:v>-21864.37</c:v>
                </c:pt>
                <c:pt idx="1442">
                  <c:v>-21849.64</c:v>
                </c:pt>
                <c:pt idx="1443">
                  <c:v>-21835.78</c:v>
                </c:pt>
                <c:pt idx="1444">
                  <c:v>-21820.59</c:v>
                </c:pt>
                <c:pt idx="1445">
                  <c:v>-21807.51</c:v>
                </c:pt>
                <c:pt idx="1446">
                  <c:v>-21793.74</c:v>
                </c:pt>
                <c:pt idx="1447">
                  <c:v>-21778.98</c:v>
                </c:pt>
                <c:pt idx="1448">
                  <c:v>-21763.37</c:v>
                </c:pt>
                <c:pt idx="1449">
                  <c:v>-21746.959999999999</c:v>
                </c:pt>
                <c:pt idx="1450">
                  <c:v>-21734.1</c:v>
                </c:pt>
                <c:pt idx="1451">
                  <c:v>-21720.58</c:v>
                </c:pt>
                <c:pt idx="1452">
                  <c:v>-21706.34</c:v>
                </c:pt>
                <c:pt idx="1453">
                  <c:v>-21691.47</c:v>
                </c:pt>
                <c:pt idx="1454">
                  <c:v>-21675.93</c:v>
                </c:pt>
                <c:pt idx="1455">
                  <c:v>-21659.62</c:v>
                </c:pt>
                <c:pt idx="1456">
                  <c:v>-21642.39</c:v>
                </c:pt>
                <c:pt idx="1457">
                  <c:v>-21624.240000000002</c:v>
                </c:pt>
                <c:pt idx="1458">
                  <c:v>-21611.71</c:v>
                </c:pt>
                <c:pt idx="1459">
                  <c:v>-21598.799999999999</c:v>
                </c:pt>
                <c:pt idx="1460">
                  <c:v>-21585.42</c:v>
                </c:pt>
                <c:pt idx="1461">
                  <c:v>-21571.56</c:v>
                </c:pt>
                <c:pt idx="1462">
                  <c:v>-21557.3</c:v>
                </c:pt>
                <c:pt idx="1463">
                  <c:v>-21542.720000000001</c:v>
                </c:pt>
                <c:pt idx="1464">
                  <c:v>-21527.81</c:v>
                </c:pt>
                <c:pt idx="1465">
                  <c:v>-21512.51</c:v>
                </c:pt>
                <c:pt idx="1466">
                  <c:v>-21496.66</c:v>
                </c:pt>
                <c:pt idx="1467">
                  <c:v>-21480.34</c:v>
                </c:pt>
                <c:pt idx="1468">
                  <c:v>-21463.56</c:v>
                </c:pt>
                <c:pt idx="1469">
                  <c:v>-21446.23</c:v>
                </c:pt>
                <c:pt idx="1470">
                  <c:v>-21428.25</c:v>
                </c:pt>
                <c:pt idx="1471">
                  <c:v>-21409.64</c:v>
                </c:pt>
                <c:pt idx="1472">
                  <c:v>-21390.31</c:v>
                </c:pt>
                <c:pt idx="1473">
                  <c:v>-21370.17</c:v>
                </c:pt>
                <c:pt idx="1474">
                  <c:v>-21349.17</c:v>
                </c:pt>
                <c:pt idx="1475">
                  <c:v>-21327.200000000001</c:v>
                </c:pt>
                <c:pt idx="1476">
                  <c:v>-21304.18</c:v>
                </c:pt>
                <c:pt idx="1477">
                  <c:v>-21279.99</c:v>
                </c:pt>
                <c:pt idx="1478">
                  <c:v>-21267.43</c:v>
                </c:pt>
                <c:pt idx="1479">
                  <c:v>-21254.55</c:v>
                </c:pt>
                <c:pt idx="1480">
                  <c:v>-21241.32</c:v>
                </c:pt>
                <c:pt idx="1481">
                  <c:v>-21227.71</c:v>
                </c:pt>
                <c:pt idx="1482">
                  <c:v>-21213.73</c:v>
                </c:pt>
                <c:pt idx="1483">
                  <c:v>-21199.37</c:v>
                </c:pt>
                <c:pt idx="1484">
                  <c:v>-21184.62</c:v>
                </c:pt>
                <c:pt idx="1485">
                  <c:v>-21169.46</c:v>
                </c:pt>
                <c:pt idx="1486">
                  <c:v>-21153.87</c:v>
                </c:pt>
                <c:pt idx="1487">
                  <c:v>-21137.86</c:v>
                </c:pt>
                <c:pt idx="1488">
                  <c:v>-21121.42</c:v>
                </c:pt>
                <c:pt idx="1489">
                  <c:v>-21104.560000000001</c:v>
                </c:pt>
                <c:pt idx="1490">
                  <c:v>-21087.27</c:v>
                </c:pt>
                <c:pt idx="1491">
                  <c:v>-21069.56</c:v>
                </c:pt>
                <c:pt idx="1492">
                  <c:v>-21051.43</c:v>
                </c:pt>
                <c:pt idx="1493">
                  <c:v>-21032.880000000001</c:v>
                </c:pt>
                <c:pt idx="1494">
                  <c:v>-21013.919999999998</c:v>
                </c:pt>
                <c:pt idx="1495">
                  <c:v>-20994.55</c:v>
                </c:pt>
                <c:pt idx="1496">
                  <c:v>-20974.79</c:v>
                </c:pt>
                <c:pt idx="1497">
                  <c:v>-20954.63</c:v>
                </c:pt>
                <c:pt idx="1498">
                  <c:v>-20934.080000000002</c:v>
                </c:pt>
                <c:pt idx="1499">
                  <c:v>-20913.13</c:v>
                </c:pt>
                <c:pt idx="1500">
                  <c:v>-20891.82</c:v>
                </c:pt>
                <c:pt idx="1501">
                  <c:v>-20870.16</c:v>
                </c:pt>
                <c:pt idx="1502">
                  <c:v>-20848.13</c:v>
                </c:pt>
                <c:pt idx="1503">
                  <c:v>-20825.72</c:v>
                </c:pt>
                <c:pt idx="1504">
                  <c:v>-20802.93</c:v>
                </c:pt>
                <c:pt idx="1505">
                  <c:v>-20779.759999999998</c:v>
                </c:pt>
                <c:pt idx="1506">
                  <c:v>-20756.22</c:v>
                </c:pt>
                <c:pt idx="1507">
                  <c:v>-20732.330000000002</c:v>
                </c:pt>
                <c:pt idx="1508">
                  <c:v>-20708.09</c:v>
                </c:pt>
                <c:pt idx="1509">
                  <c:v>-20683.47</c:v>
                </c:pt>
                <c:pt idx="1510">
                  <c:v>-20658.48</c:v>
                </c:pt>
                <c:pt idx="1511">
                  <c:v>-20633.13</c:v>
                </c:pt>
                <c:pt idx="1512">
                  <c:v>-20607.45</c:v>
                </c:pt>
                <c:pt idx="1513">
                  <c:v>-20581.47</c:v>
                </c:pt>
                <c:pt idx="1514">
                  <c:v>-20555.22</c:v>
                </c:pt>
                <c:pt idx="1515">
                  <c:v>-20528.7</c:v>
                </c:pt>
                <c:pt idx="1516">
                  <c:v>-20501.91</c:v>
                </c:pt>
                <c:pt idx="1517">
                  <c:v>-20474.830000000002</c:v>
                </c:pt>
                <c:pt idx="1518">
                  <c:v>-20447.46</c:v>
                </c:pt>
                <c:pt idx="1519">
                  <c:v>-20419.810000000001</c:v>
                </c:pt>
                <c:pt idx="1520">
                  <c:v>-20391.88</c:v>
                </c:pt>
                <c:pt idx="1521">
                  <c:v>-20363.669999999998</c:v>
                </c:pt>
                <c:pt idx="1522">
                  <c:v>-20335.189999999999</c:v>
                </c:pt>
                <c:pt idx="1523">
                  <c:v>-20306.439999999999</c:v>
                </c:pt>
                <c:pt idx="1524">
                  <c:v>-20277.43</c:v>
                </c:pt>
                <c:pt idx="1525">
                  <c:v>-20248.23</c:v>
                </c:pt>
                <c:pt idx="1526">
                  <c:v>-20218.91</c:v>
                </c:pt>
                <c:pt idx="1527">
                  <c:v>-20189.5</c:v>
                </c:pt>
                <c:pt idx="1528">
                  <c:v>-20160.05</c:v>
                </c:pt>
                <c:pt idx="1529">
                  <c:v>-20130.61</c:v>
                </c:pt>
                <c:pt idx="1530">
                  <c:v>-20101.240000000002</c:v>
                </c:pt>
                <c:pt idx="1531">
                  <c:v>-20071.95</c:v>
                </c:pt>
                <c:pt idx="1532">
                  <c:v>-20042.73</c:v>
                </c:pt>
                <c:pt idx="1533">
                  <c:v>-20013.61</c:v>
                </c:pt>
                <c:pt idx="1534">
                  <c:v>-19984.64</c:v>
                </c:pt>
                <c:pt idx="1535">
                  <c:v>-19955.86</c:v>
                </c:pt>
                <c:pt idx="1536">
                  <c:v>-19927.259999999998</c:v>
                </c:pt>
                <c:pt idx="1537">
                  <c:v>-19898.72</c:v>
                </c:pt>
                <c:pt idx="1538">
                  <c:v>-19869.89</c:v>
                </c:pt>
                <c:pt idx="1539">
                  <c:v>-19840.37</c:v>
                </c:pt>
                <c:pt idx="1540">
                  <c:v>-19804.18</c:v>
                </c:pt>
                <c:pt idx="1541">
                  <c:v>-19723.740000000002</c:v>
                </c:pt>
                <c:pt idx="1542">
                  <c:v>-19512.169999999998</c:v>
                </c:pt>
                <c:pt idx="1543">
                  <c:v>-19088.560000000001</c:v>
                </c:pt>
                <c:pt idx="1544">
                  <c:v>-18452.38</c:v>
                </c:pt>
                <c:pt idx="1545">
                  <c:v>-17663</c:v>
                </c:pt>
                <c:pt idx="1546">
                  <c:v>-16768.64</c:v>
                </c:pt>
                <c:pt idx="1547">
                  <c:v>-15791.52</c:v>
                </c:pt>
                <c:pt idx="1548">
                  <c:v>-14754.28</c:v>
                </c:pt>
                <c:pt idx="1549">
                  <c:v>-13685.98</c:v>
                </c:pt>
                <c:pt idx="1550">
                  <c:v>-12609.74</c:v>
                </c:pt>
                <c:pt idx="1551">
                  <c:v>-11540.48</c:v>
                </c:pt>
                <c:pt idx="1552">
                  <c:v>-10491.47</c:v>
                </c:pt>
                <c:pt idx="1553">
                  <c:v>-9475.6759999999995</c:v>
                </c:pt>
                <c:pt idx="1554">
                  <c:v>-8503.0669999999991</c:v>
                </c:pt>
                <c:pt idx="1555">
                  <c:v>-7580.3140000000003</c:v>
                </c:pt>
                <c:pt idx="1556">
                  <c:v>-6712.4979999999996</c:v>
                </c:pt>
                <c:pt idx="1557">
                  <c:v>-5903.5569999999998</c:v>
                </c:pt>
                <c:pt idx="1558">
                  <c:v>-5155.8090000000002</c:v>
                </c:pt>
                <c:pt idx="1559">
                  <c:v>-4470.0749999999998</c:v>
                </c:pt>
                <c:pt idx="1560">
                  <c:v>-3846.2289999999998</c:v>
                </c:pt>
                <c:pt idx="1561">
                  <c:v>-3283.3829999999998</c:v>
                </c:pt>
                <c:pt idx="1562">
                  <c:v>-2779.857</c:v>
                </c:pt>
                <c:pt idx="1563">
                  <c:v>-2333.3229999999999</c:v>
                </c:pt>
                <c:pt idx="1564">
                  <c:v>-1941.0350000000001</c:v>
                </c:pt>
                <c:pt idx="1565">
                  <c:v>-1599.9359999999999</c:v>
                </c:pt>
                <c:pt idx="1566">
                  <c:v>-1306.7159999999999</c:v>
                </c:pt>
                <c:pt idx="1567">
                  <c:v>-1057.8969999999999</c:v>
                </c:pt>
                <c:pt idx="1568">
                  <c:v>-849.92600000000004</c:v>
                </c:pt>
                <c:pt idx="1569">
                  <c:v>-679.23429999999996</c:v>
                </c:pt>
                <c:pt idx="1570">
                  <c:v>-542.29229999999995</c:v>
                </c:pt>
                <c:pt idx="1571">
                  <c:v>-435.65609999999998</c:v>
                </c:pt>
                <c:pt idx="1572">
                  <c:v>-356.00279999999998</c:v>
                </c:pt>
                <c:pt idx="1573">
                  <c:v>-300.16719999999998</c:v>
                </c:pt>
                <c:pt idx="1574">
                  <c:v>-265.16820000000001</c:v>
                </c:pt>
                <c:pt idx="1575">
                  <c:v>-248.20760000000001</c:v>
                </c:pt>
                <c:pt idx="1576">
                  <c:v>-280.42329999999998</c:v>
                </c:pt>
                <c:pt idx="1577">
                  <c:v>-311.4939</c:v>
                </c:pt>
                <c:pt idx="1578">
                  <c:v>-349.53719999999998</c:v>
                </c:pt>
                <c:pt idx="1579">
                  <c:v>-392.93450000000001</c:v>
                </c:pt>
                <c:pt idx="1580">
                  <c:v>-440.2638</c:v>
                </c:pt>
                <c:pt idx="1581">
                  <c:v>-490.2715</c:v>
                </c:pt>
                <c:pt idx="1582">
                  <c:v>-541.85799999999995</c:v>
                </c:pt>
                <c:pt idx="1583">
                  <c:v>-594.07600000000002</c:v>
                </c:pt>
                <c:pt idx="1584">
                  <c:v>-646.12819999999999</c:v>
                </c:pt>
                <c:pt idx="1585">
                  <c:v>-697.35530000000006</c:v>
                </c:pt>
                <c:pt idx="1586">
                  <c:v>-747.21979999999996</c:v>
                </c:pt>
                <c:pt idx="1587">
                  <c:v>-795.29660000000001</c:v>
                </c:pt>
                <c:pt idx="1588">
                  <c:v>-841.25969999999995</c:v>
                </c:pt>
                <c:pt idx="1589">
                  <c:v>-884.8528</c:v>
                </c:pt>
                <c:pt idx="1590">
                  <c:v>-925.88459999999998</c:v>
                </c:pt>
                <c:pt idx="1591">
                  <c:v>-964.24540000000002</c:v>
                </c:pt>
                <c:pt idx="1592">
                  <c:v>-999.90189999999996</c:v>
                </c:pt>
                <c:pt idx="1593">
                  <c:v>-1032.866</c:v>
                </c:pt>
                <c:pt idx="1594">
                  <c:v>-1063.171</c:v>
                </c:pt>
                <c:pt idx="1595">
                  <c:v>-1090.873</c:v>
                </c:pt>
                <c:pt idx="1596">
                  <c:v>-1116.0619999999999</c:v>
                </c:pt>
                <c:pt idx="1597">
                  <c:v>-1138.857</c:v>
                </c:pt>
                <c:pt idx="1598">
                  <c:v>-1159.385</c:v>
                </c:pt>
                <c:pt idx="1599">
                  <c:v>-1177.7660000000001</c:v>
                </c:pt>
                <c:pt idx="1600">
                  <c:v>-1194.134</c:v>
                </c:pt>
                <c:pt idx="1601">
                  <c:v>-1208.6510000000001</c:v>
                </c:pt>
                <c:pt idx="1602">
                  <c:v>-1221.492</c:v>
                </c:pt>
                <c:pt idx="1603">
                  <c:v>-1242.7360000000001</c:v>
                </c:pt>
                <c:pt idx="1604">
                  <c:v>-1259.037</c:v>
                </c:pt>
                <c:pt idx="1605">
                  <c:v>-1276.636</c:v>
                </c:pt>
                <c:pt idx="1606">
                  <c:v>-1291.95</c:v>
                </c:pt>
                <c:pt idx="1607">
                  <c:v>-1305.425</c:v>
                </c:pt>
                <c:pt idx="1608">
                  <c:v>-1318.5640000000001</c:v>
                </c:pt>
                <c:pt idx="1609">
                  <c:v>-1333.846</c:v>
                </c:pt>
                <c:pt idx="1610">
                  <c:v>-1347.8440000000001</c:v>
                </c:pt>
                <c:pt idx="1611">
                  <c:v>-1363.316</c:v>
                </c:pt>
                <c:pt idx="1612">
                  <c:v>-1380.0619999999999</c:v>
                </c:pt>
                <c:pt idx="1613">
                  <c:v>-1392.9169999999999</c:v>
                </c:pt>
                <c:pt idx="1614">
                  <c:v>-1406.086</c:v>
                </c:pt>
                <c:pt idx="1615">
                  <c:v>-1419.4190000000001</c:v>
                </c:pt>
                <c:pt idx="1616">
                  <c:v>-1432.7149999999999</c:v>
                </c:pt>
                <c:pt idx="1617">
                  <c:v>-1445.788</c:v>
                </c:pt>
                <c:pt idx="1618">
                  <c:v>-1458.7249999999999</c:v>
                </c:pt>
                <c:pt idx="1619">
                  <c:v>-1471.443</c:v>
                </c:pt>
                <c:pt idx="1620">
                  <c:v>-1484.146</c:v>
                </c:pt>
                <c:pt idx="1621">
                  <c:v>-1496.7760000000001</c:v>
                </c:pt>
                <c:pt idx="1622">
                  <c:v>-1509.384</c:v>
                </c:pt>
                <c:pt idx="1623">
                  <c:v>-1525.961</c:v>
                </c:pt>
                <c:pt idx="1624">
                  <c:v>-1542.5619999999999</c:v>
                </c:pt>
                <c:pt idx="1625">
                  <c:v>-1559.0440000000001</c:v>
                </c:pt>
                <c:pt idx="1626">
                  <c:v>-1575.489</c:v>
                </c:pt>
                <c:pt idx="1627">
                  <c:v>-1592.0940000000001</c:v>
                </c:pt>
                <c:pt idx="1628">
                  <c:v>-1604.8130000000001</c:v>
                </c:pt>
                <c:pt idx="1629">
                  <c:v>-1617.6010000000001</c:v>
                </c:pt>
                <c:pt idx="1630">
                  <c:v>-1634.16</c:v>
                </c:pt>
                <c:pt idx="1631">
                  <c:v>-1650.5820000000001</c:v>
                </c:pt>
                <c:pt idx="1632">
                  <c:v>-1666.6780000000001</c:v>
                </c:pt>
                <c:pt idx="1633">
                  <c:v>-1682.83</c:v>
                </c:pt>
                <c:pt idx="1634">
                  <c:v>-1699.0640000000001</c:v>
                </c:pt>
                <c:pt idx="1635">
                  <c:v>-1715.223</c:v>
                </c:pt>
                <c:pt idx="1636">
                  <c:v>-1731.133</c:v>
                </c:pt>
                <c:pt idx="1637">
                  <c:v>-1746.7719999999999</c:v>
                </c:pt>
                <c:pt idx="1638">
                  <c:v>-1762.595</c:v>
                </c:pt>
                <c:pt idx="1639">
                  <c:v>-1778.5889999999999</c:v>
                </c:pt>
                <c:pt idx="1640">
                  <c:v>-1794.489</c:v>
                </c:pt>
                <c:pt idx="1641">
                  <c:v>-1810.1790000000001</c:v>
                </c:pt>
                <c:pt idx="1642">
                  <c:v>-1825.8340000000001</c:v>
                </c:pt>
                <c:pt idx="1643">
                  <c:v>-1841.35</c:v>
                </c:pt>
                <c:pt idx="1644">
                  <c:v>-1856.866</c:v>
                </c:pt>
                <c:pt idx="1645">
                  <c:v>-1872.4259999999999</c:v>
                </c:pt>
                <c:pt idx="1646">
                  <c:v>-1888.0550000000001</c:v>
                </c:pt>
                <c:pt idx="1647">
                  <c:v>-1903.914</c:v>
                </c:pt>
                <c:pt idx="1648">
                  <c:v>-1919.662</c:v>
                </c:pt>
                <c:pt idx="1649">
                  <c:v>-1935.32</c:v>
                </c:pt>
                <c:pt idx="1650">
                  <c:v>-1950.941</c:v>
                </c:pt>
                <c:pt idx="1651">
                  <c:v>-1966.537</c:v>
                </c:pt>
                <c:pt idx="1652">
                  <c:v>-1982.251</c:v>
                </c:pt>
                <c:pt idx="1653">
                  <c:v>-1997.7159999999999</c:v>
                </c:pt>
                <c:pt idx="1654">
                  <c:v>-2013.278</c:v>
                </c:pt>
                <c:pt idx="1655">
                  <c:v>-2028.838</c:v>
                </c:pt>
                <c:pt idx="1656">
                  <c:v>-2044.559</c:v>
                </c:pt>
                <c:pt idx="1657">
                  <c:v>-2059.9879999999998</c:v>
                </c:pt>
                <c:pt idx="1658">
                  <c:v>-2075.3629999999998</c:v>
                </c:pt>
                <c:pt idx="1659">
                  <c:v>-2090.5770000000002</c:v>
                </c:pt>
                <c:pt idx="1660">
                  <c:v>-2105.7510000000002</c:v>
                </c:pt>
                <c:pt idx="1661">
                  <c:v>-2120.8330000000001</c:v>
                </c:pt>
                <c:pt idx="1662">
                  <c:v>-2135.96</c:v>
                </c:pt>
                <c:pt idx="1663">
                  <c:v>-2151.2800000000002</c:v>
                </c:pt>
                <c:pt idx="1664">
                  <c:v>-2166.895</c:v>
                </c:pt>
                <c:pt idx="1665">
                  <c:v>-2182.4960000000001</c:v>
                </c:pt>
                <c:pt idx="1666">
                  <c:v>-2198.2049999999999</c:v>
                </c:pt>
                <c:pt idx="1667">
                  <c:v>-2213.61</c:v>
                </c:pt>
                <c:pt idx="1668">
                  <c:v>-2229.056</c:v>
                </c:pt>
                <c:pt idx="1669">
                  <c:v>-2244.61</c:v>
                </c:pt>
                <c:pt idx="1670">
                  <c:v>-2259.9749999999999</c:v>
                </c:pt>
                <c:pt idx="1671">
                  <c:v>-2275.4879999999998</c:v>
                </c:pt>
                <c:pt idx="1672">
                  <c:v>-2291.123</c:v>
                </c:pt>
                <c:pt idx="1673">
                  <c:v>-2306.7449999999999</c:v>
                </c:pt>
                <c:pt idx="1674">
                  <c:v>-2322.4229999999998</c:v>
                </c:pt>
                <c:pt idx="1675">
                  <c:v>-2338.123</c:v>
                </c:pt>
                <c:pt idx="1676">
                  <c:v>-2353.848</c:v>
                </c:pt>
                <c:pt idx="1677">
                  <c:v>-2369.529</c:v>
                </c:pt>
                <c:pt idx="1678">
                  <c:v>-2385.2020000000002</c:v>
                </c:pt>
                <c:pt idx="1679">
                  <c:v>-2401.2370000000001</c:v>
                </c:pt>
                <c:pt idx="1680">
                  <c:v>-2417.2020000000002</c:v>
                </c:pt>
                <c:pt idx="1681">
                  <c:v>-2433.1219999999998</c:v>
                </c:pt>
                <c:pt idx="1682">
                  <c:v>-2448.8519999999999</c:v>
                </c:pt>
                <c:pt idx="1683">
                  <c:v>-2464.547</c:v>
                </c:pt>
                <c:pt idx="1684">
                  <c:v>-2480.4229999999998</c:v>
                </c:pt>
                <c:pt idx="1685">
                  <c:v>-2496.4079999999999</c:v>
                </c:pt>
                <c:pt idx="1686">
                  <c:v>-2512.404</c:v>
                </c:pt>
                <c:pt idx="1687">
                  <c:v>-2528.279</c:v>
                </c:pt>
                <c:pt idx="1688">
                  <c:v>-2544.02</c:v>
                </c:pt>
                <c:pt idx="1689">
                  <c:v>-2559.6990000000001</c:v>
                </c:pt>
                <c:pt idx="1690">
                  <c:v>-2575.2109999999998</c:v>
                </c:pt>
                <c:pt idx="1691">
                  <c:v>-2590.6419999999998</c:v>
                </c:pt>
                <c:pt idx="1692">
                  <c:v>-2606.1509999999998</c:v>
                </c:pt>
                <c:pt idx="1693">
                  <c:v>-2621.6390000000001</c:v>
                </c:pt>
                <c:pt idx="1694">
                  <c:v>-2637.413</c:v>
                </c:pt>
                <c:pt idx="1695">
                  <c:v>-2653.2719999999999</c:v>
                </c:pt>
                <c:pt idx="1696">
                  <c:v>-2669.018</c:v>
                </c:pt>
                <c:pt idx="1697">
                  <c:v>-2684.7829999999999</c:v>
                </c:pt>
                <c:pt idx="1698">
                  <c:v>-2700.2579999999998</c:v>
                </c:pt>
                <c:pt idx="1699">
                  <c:v>-2715.5340000000001</c:v>
                </c:pt>
                <c:pt idx="1700">
                  <c:v>-2730.5709999999999</c:v>
                </c:pt>
                <c:pt idx="1701">
                  <c:v>-2745.53</c:v>
                </c:pt>
                <c:pt idx="1702">
                  <c:v>-2760.6570000000002</c:v>
                </c:pt>
                <c:pt idx="1703">
                  <c:v>-2775.7779999999998</c:v>
                </c:pt>
                <c:pt idx="1704">
                  <c:v>-2790.9340000000002</c:v>
                </c:pt>
                <c:pt idx="1705">
                  <c:v>-2806.0659999999998</c:v>
                </c:pt>
                <c:pt idx="1706">
                  <c:v>-2821.0129999999999</c:v>
                </c:pt>
                <c:pt idx="1707">
                  <c:v>-2835.7460000000001</c:v>
                </c:pt>
                <c:pt idx="1708">
                  <c:v>-2850.4009999999998</c:v>
                </c:pt>
                <c:pt idx="1709">
                  <c:v>-2865.038</c:v>
                </c:pt>
                <c:pt idx="1710">
                  <c:v>-2879.5050000000001</c:v>
                </c:pt>
                <c:pt idx="1711">
                  <c:v>-2894.08</c:v>
                </c:pt>
                <c:pt idx="1712">
                  <c:v>-2908.587</c:v>
                </c:pt>
                <c:pt idx="1713">
                  <c:v>-2922.8510000000001</c:v>
                </c:pt>
                <c:pt idx="1714">
                  <c:v>-2936.953</c:v>
                </c:pt>
                <c:pt idx="1715">
                  <c:v>-2951.0459999999998</c:v>
                </c:pt>
                <c:pt idx="1716">
                  <c:v>-2965.1190000000001</c:v>
                </c:pt>
                <c:pt idx="1717">
                  <c:v>-2978.9969999999998</c:v>
                </c:pt>
                <c:pt idx="1718">
                  <c:v>-2992.6289999999999</c:v>
                </c:pt>
                <c:pt idx="1719">
                  <c:v>-3006.04</c:v>
                </c:pt>
                <c:pt idx="1720">
                  <c:v>-3019.0949999999998</c:v>
                </c:pt>
                <c:pt idx="1721">
                  <c:v>-3031.9160000000002</c:v>
                </c:pt>
                <c:pt idx="1722">
                  <c:v>-3044.56</c:v>
                </c:pt>
                <c:pt idx="1723">
                  <c:v>-3057.2339999999999</c:v>
                </c:pt>
                <c:pt idx="1724">
                  <c:v>-3069.7739999999999</c:v>
                </c:pt>
                <c:pt idx="1725">
                  <c:v>-3085.402</c:v>
                </c:pt>
                <c:pt idx="1726">
                  <c:v>-3098.058</c:v>
                </c:pt>
                <c:pt idx="1727">
                  <c:v>-3113.62</c:v>
                </c:pt>
                <c:pt idx="1728">
                  <c:v>-3129.1680000000001</c:v>
                </c:pt>
                <c:pt idx="1729">
                  <c:v>-3144.3319999999999</c:v>
                </c:pt>
                <c:pt idx="1730">
                  <c:v>-3159.19</c:v>
                </c:pt>
                <c:pt idx="1731">
                  <c:v>-3173.7750000000001</c:v>
                </c:pt>
                <c:pt idx="1732">
                  <c:v>-3188.221</c:v>
                </c:pt>
                <c:pt idx="1733">
                  <c:v>-3202.4169999999999</c:v>
                </c:pt>
                <c:pt idx="1734">
                  <c:v>-3216.3690000000001</c:v>
                </c:pt>
                <c:pt idx="1735">
                  <c:v>-3230.096</c:v>
                </c:pt>
                <c:pt idx="1736">
                  <c:v>-3243.7530000000002</c:v>
                </c:pt>
                <c:pt idx="1737">
                  <c:v>-3257.2539999999999</c:v>
                </c:pt>
                <c:pt idx="1738">
                  <c:v>-3270.402</c:v>
                </c:pt>
                <c:pt idx="1739">
                  <c:v>-3283.0120000000002</c:v>
                </c:pt>
                <c:pt idx="1740">
                  <c:v>-3297.7950000000001</c:v>
                </c:pt>
                <c:pt idx="1741">
                  <c:v>-3311.3150000000001</c:v>
                </c:pt>
                <c:pt idx="1742">
                  <c:v>-3325.2840000000001</c:v>
                </c:pt>
                <c:pt idx="1743">
                  <c:v>-3338.1320000000001</c:v>
                </c:pt>
                <c:pt idx="1744">
                  <c:v>-3351.3989999999999</c:v>
                </c:pt>
                <c:pt idx="1745">
                  <c:v>-3364.6089999999999</c:v>
                </c:pt>
                <c:pt idx="1746">
                  <c:v>-3377.16</c:v>
                </c:pt>
                <c:pt idx="1747">
                  <c:v>-3390.5079999999998</c:v>
                </c:pt>
                <c:pt idx="1748">
                  <c:v>-3404.239</c:v>
                </c:pt>
                <c:pt idx="1749">
                  <c:v>-3417.509</c:v>
                </c:pt>
                <c:pt idx="1750">
                  <c:v>-3431.22</c:v>
                </c:pt>
                <c:pt idx="1751">
                  <c:v>-3444.578</c:v>
                </c:pt>
                <c:pt idx="1752">
                  <c:v>-3457.7139999999999</c:v>
                </c:pt>
                <c:pt idx="1753">
                  <c:v>-3470.8139999999999</c:v>
                </c:pt>
                <c:pt idx="1754">
                  <c:v>-3483.9810000000002</c:v>
                </c:pt>
                <c:pt idx="1755">
                  <c:v>-3496.5189999999998</c:v>
                </c:pt>
                <c:pt idx="1756">
                  <c:v>-3509.4</c:v>
                </c:pt>
                <c:pt idx="1757">
                  <c:v>-3522.3820000000001</c:v>
                </c:pt>
                <c:pt idx="1758">
                  <c:v>-3535.2759999999998</c:v>
                </c:pt>
                <c:pt idx="1759">
                  <c:v>-3547.8490000000002</c:v>
                </c:pt>
                <c:pt idx="1760">
                  <c:v>-3560.98</c:v>
                </c:pt>
                <c:pt idx="1761">
                  <c:v>-3573.8359999999998</c:v>
                </c:pt>
                <c:pt idx="1762">
                  <c:v>-3586.8249999999998</c:v>
                </c:pt>
                <c:pt idx="1763">
                  <c:v>-3599.3809999999999</c:v>
                </c:pt>
                <c:pt idx="1764">
                  <c:v>-3612.2890000000002</c:v>
                </c:pt>
                <c:pt idx="1765">
                  <c:v>-3625.35</c:v>
                </c:pt>
                <c:pt idx="1766">
                  <c:v>-3637.8969999999999</c:v>
                </c:pt>
                <c:pt idx="1767">
                  <c:v>-3650.5940000000001</c:v>
                </c:pt>
                <c:pt idx="1768">
                  <c:v>-3663.123</c:v>
                </c:pt>
                <c:pt idx="1769">
                  <c:v>-3675.81</c:v>
                </c:pt>
                <c:pt idx="1770">
                  <c:v>-3688.6460000000002</c:v>
                </c:pt>
                <c:pt idx="1771">
                  <c:v>-3701.5610000000001</c:v>
                </c:pt>
                <c:pt idx="1772">
                  <c:v>-3714.3820000000001</c:v>
                </c:pt>
                <c:pt idx="1773">
                  <c:v>-3726.8870000000002</c:v>
                </c:pt>
                <c:pt idx="1774">
                  <c:v>-3722.4690000000001</c:v>
                </c:pt>
                <c:pt idx="1775">
                  <c:v>-3735.1190000000001</c:v>
                </c:pt>
                <c:pt idx="1776">
                  <c:v>-3745.951</c:v>
                </c:pt>
                <c:pt idx="1777">
                  <c:v>-3758.6350000000002</c:v>
                </c:pt>
                <c:pt idx="1778">
                  <c:v>-3770.701</c:v>
                </c:pt>
                <c:pt idx="1779">
                  <c:v>-3779.9690000000001</c:v>
                </c:pt>
                <c:pt idx="1780">
                  <c:v>-3791.5419999999999</c:v>
                </c:pt>
                <c:pt idx="1781">
                  <c:v>-3791.4749999999999</c:v>
                </c:pt>
                <c:pt idx="1782">
                  <c:v>-3804.2249999999999</c:v>
                </c:pt>
                <c:pt idx="1783">
                  <c:v>-3816.7739999999999</c:v>
                </c:pt>
                <c:pt idx="1784">
                  <c:v>-3822.777</c:v>
                </c:pt>
                <c:pt idx="1785">
                  <c:v>-3825.16</c:v>
                </c:pt>
                <c:pt idx="1786">
                  <c:v>-3832.297</c:v>
                </c:pt>
                <c:pt idx="1787">
                  <c:v>-3844.8389999999999</c:v>
                </c:pt>
                <c:pt idx="1788">
                  <c:v>-3853.2730000000001</c:v>
                </c:pt>
                <c:pt idx="1789">
                  <c:v>-3861.3229999999999</c:v>
                </c:pt>
                <c:pt idx="1790">
                  <c:v>-3873.913</c:v>
                </c:pt>
                <c:pt idx="1791">
                  <c:v>-3883.989</c:v>
                </c:pt>
                <c:pt idx="1792">
                  <c:v>-3896.5259999999998</c:v>
                </c:pt>
                <c:pt idx="1793">
                  <c:v>-3909.3180000000002</c:v>
                </c:pt>
                <c:pt idx="1794">
                  <c:v>-3922.0230000000001</c:v>
                </c:pt>
                <c:pt idx="1795">
                  <c:v>-3932.54</c:v>
                </c:pt>
                <c:pt idx="1796">
                  <c:v>-3944.8209999999999</c:v>
                </c:pt>
                <c:pt idx="1797">
                  <c:v>-3957.56</c:v>
                </c:pt>
                <c:pt idx="1798">
                  <c:v>-3970.3820000000001</c:v>
                </c:pt>
                <c:pt idx="1799">
                  <c:v>-3978.4290000000001</c:v>
                </c:pt>
                <c:pt idx="1800">
                  <c:v>-3991.0390000000002</c:v>
                </c:pt>
                <c:pt idx="1801">
                  <c:v>-4003.6039999999998</c:v>
                </c:pt>
                <c:pt idx="1802">
                  <c:v>-4014.7910000000002</c:v>
                </c:pt>
                <c:pt idx="1803">
                  <c:v>-4025.221</c:v>
                </c:pt>
                <c:pt idx="1804">
                  <c:v>-4035.8069999999998</c:v>
                </c:pt>
                <c:pt idx="1805">
                  <c:v>-4046.5079999999998</c:v>
                </c:pt>
                <c:pt idx="1806">
                  <c:v>-4056.3429999999998</c:v>
                </c:pt>
                <c:pt idx="1807">
                  <c:v>-4061.3270000000002</c:v>
                </c:pt>
                <c:pt idx="1808">
                  <c:v>-4053.7730000000001</c:v>
                </c:pt>
                <c:pt idx="1809">
                  <c:v>-4055.0740000000001</c:v>
                </c:pt>
                <c:pt idx="1810">
                  <c:v>-4060.223</c:v>
                </c:pt>
                <c:pt idx="1811">
                  <c:v>-4064.4630000000002</c:v>
                </c:pt>
                <c:pt idx="1812">
                  <c:v>-4064.0250000000001</c:v>
                </c:pt>
                <c:pt idx="1813">
                  <c:v>-4066.2339999999999</c:v>
                </c:pt>
                <c:pt idx="1814">
                  <c:v>-4065.9769999999999</c:v>
                </c:pt>
                <c:pt idx="1815">
                  <c:v>-4054.71</c:v>
                </c:pt>
                <c:pt idx="1816">
                  <c:v>-4057.864</c:v>
                </c:pt>
                <c:pt idx="1817">
                  <c:v>-4058.8879999999999</c:v>
                </c:pt>
                <c:pt idx="1818">
                  <c:v>-4058.9189999999999</c:v>
                </c:pt>
                <c:pt idx="1819">
                  <c:v>-4057.6570000000002</c:v>
                </c:pt>
                <c:pt idx="1820">
                  <c:v>-4062.5729999999999</c:v>
                </c:pt>
                <c:pt idx="1821">
                  <c:v>-4063.134</c:v>
                </c:pt>
                <c:pt idx="1822">
                  <c:v>-4064.1039999999998</c:v>
                </c:pt>
                <c:pt idx="1823">
                  <c:v>-4064.9920000000002</c:v>
                </c:pt>
                <c:pt idx="1824">
                  <c:v>-4067.3580000000002</c:v>
                </c:pt>
                <c:pt idx="1825">
                  <c:v>-4071.0320000000002</c:v>
                </c:pt>
                <c:pt idx="1826">
                  <c:v>-4073.556</c:v>
                </c:pt>
                <c:pt idx="1827">
                  <c:v>-4081.6379999999999</c:v>
                </c:pt>
                <c:pt idx="1828">
                  <c:v>-4085.1970000000001</c:v>
                </c:pt>
                <c:pt idx="1829">
                  <c:v>-4081.0329999999999</c:v>
                </c:pt>
                <c:pt idx="1830">
                  <c:v>-4080.4749999999999</c:v>
                </c:pt>
                <c:pt idx="1831">
                  <c:v>-4072.607</c:v>
                </c:pt>
                <c:pt idx="1832">
                  <c:v>-4065.991</c:v>
                </c:pt>
                <c:pt idx="1833">
                  <c:v>-4052.6260000000002</c:v>
                </c:pt>
                <c:pt idx="1834">
                  <c:v>-4039.61</c:v>
                </c:pt>
                <c:pt idx="1835">
                  <c:v>-4037.01</c:v>
                </c:pt>
                <c:pt idx="1836">
                  <c:v>-4024.4859999999999</c:v>
                </c:pt>
                <c:pt idx="1837">
                  <c:v>-4011.7730000000001</c:v>
                </c:pt>
                <c:pt idx="1838">
                  <c:v>-3998.5709999999999</c:v>
                </c:pt>
                <c:pt idx="1839">
                  <c:v>-3985.8</c:v>
                </c:pt>
                <c:pt idx="1840">
                  <c:v>-3975.788</c:v>
                </c:pt>
                <c:pt idx="1841">
                  <c:v>-3973.6120000000001</c:v>
                </c:pt>
                <c:pt idx="1842">
                  <c:v>-3979.3710000000001</c:v>
                </c:pt>
                <c:pt idx="1843">
                  <c:v>-3983.2750000000001</c:v>
                </c:pt>
                <c:pt idx="1844">
                  <c:v>-3970.6410000000001</c:v>
                </c:pt>
                <c:pt idx="1845">
                  <c:v>-3961.1109999999999</c:v>
                </c:pt>
                <c:pt idx="1846">
                  <c:v>-3952.5839999999998</c:v>
                </c:pt>
                <c:pt idx="1847">
                  <c:v>-3948.09</c:v>
                </c:pt>
                <c:pt idx="1848">
                  <c:v>-3952.2730000000001</c:v>
                </c:pt>
                <c:pt idx="1849">
                  <c:v>-3958.6080000000002</c:v>
                </c:pt>
                <c:pt idx="1850">
                  <c:v>-3961.1480000000001</c:v>
                </c:pt>
                <c:pt idx="1851">
                  <c:v>-3958.4589999999998</c:v>
                </c:pt>
                <c:pt idx="1852">
                  <c:v>-3953.3310000000001</c:v>
                </c:pt>
                <c:pt idx="1853">
                  <c:v>-3952.0770000000002</c:v>
                </c:pt>
                <c:pt idx="1854">
                  <c:v>-3948.1849999999999</c:v>
                </c:pt>
                <c:pt idx="1855">
                  <c:v>-3947.6930000000002</c:v>
                </c:pt>
                <c:pt idx="1856">
                  <c:v>-3951.8040000000001</c:v>
                </c:pt>
                <c:pt idx="1857">
                  <c:v>-3952.8319999999999</c:v>
                </c:pt>
                <c:pt idx="1858">
                  <c:v>-3960.1970000000001</c:v>
                </c:pt>
                <c:pt idx="1859">
                  <c:v>-3966.71</c:v>
                </c:pt>
                <c:pt idx="1860">
                  <c:v>-3966.7</c:v>
                </c:pt>
                <c:pt idx="1861">
                  <c:v>-3966.1109999999999</c:v>
                </c:pt>
                <c:pt idx="1862">
                  <c:v>-3962.223</c:v>
                </c:pt>
                <c:pt idx="1863">
                  <c:v>-3972.1439999999998</c:v>
                </c:pt>
                <c:pt idx="1864">
                  <c:v>-3980.6709999999998</c:v>
                </c:pt>
                <c:pt idx="1865">
                  <c:v>-3987.806</c:v>
                </c:pt>
                <c:pt idx="1866">
                  <c:v>-3993.578</c:v>
                </c:pt>
                <c:pt idx="1867">
                  <c:v>-3998.2429999999999</c:v>
                </c:pt>
                <c:pt idx="1868">
                  <c:v>-3997.6729999999998</c:v>
                </c:pt>
                <c:pt idx="1869">
                  <c:v>-3995.2840000000001</c:v>
                </c:pt>
                <c:pt idx="1870">
                  <c:v>-4002.8389999999999</c:v>
                </c:pt>
                <c:pt idx="1871">
                  <c:v>-4009.4780000000001</c:v>
                </c:pt>
                <c:pt idx="1872">
                  <c:v>-4013.7339999999999</c:v>
                </c:pt>
                <c:pt idx="1873">
                  <c:v>-4015.7910000000002</c:v>
                </c:pt>
                <c:pt idx="1874">
                  <c:v>-4013.2179999999998</c:v>
                </c:pt>
                <c:pt idx="1875">
                  <c:v>-4015.3470000000002</c:v>
                </c:pt>
                <c:pt idx="1876">
                  <c:v>-4021.857</c:v>
                </c:pt>
                <c:pt idx="1877">
                  <c:v>-4027.4459999999999</c:v>
                </c:pt>
                <c:pt idx="1878">
                  <c:v>-4032.8409999999999</c:v>
                </c:pt>
                <c:pt idx="1879">
                  <c:v>-4045.6190000000001</c:v>
                </c:pt>
                <c:pt idx="1880">
                  <c:v>-4051.288</c:v>
                </c:pt>
                <c:pt idx="1881">
                  <c:v>-4060.6030000000001</c:v>
                </c:pt>
                <c:pt idx="1882">
                  <c:v>-4067.5909999999999</c:v>
                </c:pt>
                <c:pt idx="1883">
                  <c:v>-4078.2020000000002</c:v>
                </c:pt>
                <c:pt idx="1884">
                  <c:v>-4077.9850000000001</c:v>
                </c:pt>
                <c:pt idx="1885">
                  <c:v>-4081.748</c:v>
                </c:pt>
                <c:pt idx="1886">
                  <c:v>-4085.8020000000001</c:v>
                </c:pt>
                <c:pt idx="1887">
                  <c:v>-4089.4580000000001</c:v>
                </c:pt>
                <c:pt idx="1888">
                  <c:v>-4092.5810000000001</c:v>
                </c:pt>
                <c:pt idx="1889">
                  <c:v>-4087.5909999999999</c:v>
                </c:pt>
                <c:pt idx="1890">
                  <c:v>-4090.009</c:v>
                </c:pt>
                <c:pt idx="1891">
                  <c:v>-4096.8630000000003</c:v>
                </c:pt>
                <c:pt idx="1892">
                  <c:v>-4098.3580000000002</c:v>
                </c:pt>
                <c:pt idx="1893">
                  <c:v>-4099.8239999999996</c:v>
                </c:pt>
                <c:pt idx="1894">
                  <c:v>-4108.8469999999998</c:v>
                </c:pt>
                <c:pt idx="1895">
                  <c:v>-4115.3320000000003</c:v>
                </c:pt>
                <c:pt idx="1896">
                  <c:v>-4117.5469999999996</c:v>
                </c:pt>
                <c:pt idx="1897">
                  <c:v>-4119.8900000000003</c:v>
                </c:pt>
                <c:pt idx="1898">
                  <c:v>-4131.7280000000001</c:v>
                </c:pt>
                <c:pt idx="1899">
                  <c:v>-4139.2179999999998</c:v>
                </c:pt>
                <c:pt idx="1900">
                  <c:v>-4143.3639999999996</c:v>
                </c:pt>
                <c:pt idx="1901">
                  <c:v>-4150.4669999999996</c:v>
                </c:pt>
                <c:pt idx="1902">
                  <c:v>-4156.3860000000004</c:v>
                </c:pt>
                <c:pt idx="1903">
                  <c:v>-4164.2359999999999</c:v>
                </c:pt>
                <c:pt idx="1904">
                  <c:v>-4173.3599999999997</c:v>
                </c:pt>
                <c:pt idx="1905">
                  <c:v>-4178.3389999999999</c:v>
                </c:pt>
                <c:pt idx="1906">
                  <c:v>-4183.5529999999999</c:v>
                </c:pt>
                <c:pt idx="1907">
                  <c:v>-4189.0820000000003</c:v>
                </c:pt>
                <c:pt idx="1908">
                  <c:v>-4196.5879999999997</c:v>
                </c:pt>
                <c:pt idx="1909">
                  <c:v>-4197.7860000000001</c:v>
                </c:pt>
                <c:pt idx="1910">
                  <c:v>-4204.1580000000004</c:v>
                </c:pt>
                <c:pt idx="1911">
                  <c:v>-4203.3230000000003</c:v>
                </c:pt>
                <c:pt idx="1912">
                  <c:v>-4205.0190000000002</c:v>
                </c:pt>
                <c:pt idx="1913">
                  <c:v>-4192.5</c:v>
                </c:pt>
                <c:pt idx="1914">
                  <c:v>-4198.9049999999997</c:v>
                </c:pt>
                <c:pt idx="1915">
                  <c:v>-4208.3779999999997</c:v>
                </c:pt>
                <c:pt idx="1916">
                  <c:v>-4217.91</c:v>
                </c:pt>
                <c:pt idx="1917">
                  <c:v>-4228.1959999999999</c:v>
                </c:pt>
                <c:pt idx="1918">
                  <c:v>-4231.7030000000004</c:v>
                </c:pt>
                <c:pt idx="1919">
                  <c:v>-4232.3980000000001</c:v>
                </c:pt>
                <c:pt idx="1920">
                  <c:v>-4241.6360000000004</c:v>
                </c:pt>
                <c:pt idx="1921">
                  <c:v>-4252.6869999999999</c:v>
                </c:pt>
                <c:pt idx="1922">
                  <c:v>-4262.4870000000001</c:v>
                </c:pt>
                <c:pt idx="1923">
                  <c:v>-4266.4110000000001</c:v>
                </c:pt>
                <c:pt idx="1924">
                  <c:v>-4254.8360000000002</c:v>
                </c:pt>
                <c:pt idx="1925">
                  <c:v>-4258.7169999999996</c:v>
                </c:pt>
                <c:pt idx="1926">
                  <c:v>-4262.277</c:v>
                </c:pt>
                <c:pt idx="1927">
                  <c:v>-4261.4719999999998</c:v>
                </c:pt>
                <c:pt idx="1928">
                  <c:v>-4260.1130000000003</c:v>
                </c:pt>
                <c:pt idx="1929">
                  <c:v>-4265.63</c:v>
                </c:pt>
                <c:pt idx="1930">
                  <c:v>-4261.9009999999998</c:v>
                </c:pt>
                <c:pt idx="1931">
                  <c:v>-4268.8019999999997</c:v>
                </c:pt>
                <c:pt idx="1932">
                  <c:v>-4273.6059999999998</c:v>
                </c:pt>
                <c:pt idx="1933">
                  <c:v>-4274.34</c:v>
                </c:pt>
                <c:pt idx="1934">
                  <c:v>-4283.7550000000001</c:v>
                </c:pt>
                <c:pt idx="1935">
                  <c:v>-4291.1779999999999</c:v>
                </c:pt>
                <c:pt idx="1936">
                  <c:v>-4297.8689999999997</c:v>
                </c:pt>
                <c:pt idx="1937">
                  <c:v>-4306.5860000000002</c:v>
                </c:pt>
                <c:pt idx="1938">
                  <c:v>-4318.1719999999996</c:v>
                </c:pt>
                <c:pt idx="1939">
                  <c:v>-4327.9620000000004</c:v>
                </c:pt>
                <c:pt idx="1940">
                  <c:v>-4331.5789999999997</c:v>
                </c:pt>
                <c:pt idx="1941">
                  <c:v>-4336.1850000000004</c:v>
                </c:pt>
                <c:pt idx="1942">
                  <c:v>-4338.9539999999997</c:v>
                </c:pt>
                <c:pt idx="1943">
                  <c:v>-4341.5959999999995</c:v>
                </c:pt>
                <c:pt idx="1944">
                  <c:v>-4343.8289999999997</c:v>
                </c:pt>
                <c:pt idx="1945">
                  <c:v>-4347.3440000000001</c:v>
                </c:pt>
                <c:pt idx="1946">
                  <c:v>-4352.4989999999998</c:v>
                </c:pt>
                <c:pt idx="1947">
                  <c:v>-4355.5659999999998</c:v>
                </c:pt>
                <c:pt idx="1948">
                  <c:v>-4359.3950000000004</c:v>
                </c:pt>
                <c:pt idx="1949">
                  <c:v>-4362.4830000000002</c:v>
                </c:pt>
                <c:pt idx="1950">
                  <c:v>-4358.5079999999998</c:v>
                </c:pt>
                <c:pt idx="1951">
                  <c:v>-4357.0439999999999</c:v>
                </c:pt>
                <c:pt idx="1952">
                  <c:v>-4360.0839999999998</c:v>
                </c:pt>
                <c:pt idx="1953">
                  <c:v>-4369.0159999999996</c:v>
                </c:pt>
                <c:pt idx="1954">
                  <c:v>-4376.5200000000004</c:v>
                </c:pt>
                <c:pt idx="1955">
                  <c:v>-4379.7190000000001</c:v>
                </c:pt>
                <c:pt idx="1956">
                  <c:v>-4377.24</c:v>
                </c:pt>
                <c:pt idx="1957">
                  <c:v>-4380.0879999999997</c:v>
                </c:pt>
                <c:pt idx="1958">
                  <c:v>-4383.2529999999997</c:v>
                </c:pt>
                <c:pt idx="1959">
                  <c:v>-4390.21</c:v>
                </c:pt>
                <c:pt idx="1960">
                  <c:v>-4398.3429999999998</c:v>
                </c:pt>
                <c:pt idx="1961">
                  <c:v>-4402.1840000000002</c:v>
                </c:pt>
                <c:pt idx="1962">
                  <c:v>-4403.4629999999997</c:v>
                </c:pt>
                <c:pt idx="1963">
                  <c:v>-4409.8109999999997</c:v>
                </c:pt>
                <c:pt idx="1964">
                  <c:v>-4419.643</c:v>
                </c:pt>
                <c:pt idx="1965">
                  <c:v>-4423.451</c:v>
                </c:pt>
                <c:pt idx="1966">
                  <c:v>-4430.72</c:v>
                </c:pt>
                <c:pt idx="1967">
                  <c:v>-4439.2740000000003</c:v>
                </c:pt>
                <c:pt idx="1968">
                  <c:v>-4441.79</c:v>
                </c:pt>
                <c:pt idx="1969">
                  <c:v>-4442.6000000000004</c:v>
                </c:pt>
                <c:pt idx="1970">
                  <c:v>-4452.1409999999996</c:v>
                </c:pt>
                <c:pt idx="1971">
                  <c:v>-4459.5190000000002</c:v>
                </c:pt>
                <c:pt idx="1972">
                  <c:v>-4470.3419999999996</c:v>
                </c:pt>
                <c:pt idx="1973">
                  <c:v>-4475.665</c:v>
                </c:pt>
                <c:pt idx="1974">
                  <c:v>-4472.4620000000004</c:v>
                </c:pt>
                <c:pt idx="1975">
                  <c:v>-4464.8339999999998</c:v>
                </c:pt>
                <c:pt idx="1976">
                  <c:v>-4471.9719999999998</c:v>
                </c:pt>
                <c:pt idx="1977">
                  <c:v>-4476.6400000000003</c:v>
                </c:pt>
                <c:pt idx="1978">
                  <c:v>-4463.9949999999999</c:v>
                </c:pt>
                <c:pt idx="1979">
                  <c:v>-4453.5659999999998</c:v>
                </c:pt>
                <c:pt idx="1980">
                  <c:v>-4446.2529999999997</c:v>
                </c:pt>
                <c:pt idx="1981">
                  <c:v>-4433.7520000000004</c:v>
                </c:pt>
                <c:pt idx="1982">
                  <c:v>-4431.8289999999997</c:v>
                </c:pt>
                <c:pt idx="1983">
                  <c:v>-4428.4560000000001</c:v>
                </c:pt>
                <c:pt idx="1984">
                  <c:v>-4421.4279999999999</c:v>
                </c:pt>
                <c:pt idx="1985">
                  <c:v>-4408.6379999999999</c:v>
                </c:pt>
                <c:pt idx="1986">
                  <c:v>-4396.085</c:v>
                </c:pt>
                <c:pt idx="1987">
                  <c:v>-4390.1710000000003</c:v>
                </c:pt>
                <c:pt idx="1988">
                  <c:v>-4376.7129999999997</c:v>
                </c:pt>
                <c:pt idx="1989">
                  <c:v>-4363.9750000000004</c:v>
                </c:pt>
                <c:pt idx="1990">
                  <c:v>-4351.0969999999998</c:v>
                </c:pt>
                <c:pt idx="1991">
                  <c:v>-4338.3</c:v>
                </c:pt>
                <c:pt idx="1992">
                  <c:v>-4329.7860000000001</c:v>
                </c:pt>
                <c:pt idx="1993">
                  <c:v>-4327.518</c:v>
                </c:pt>
                <c:pt idx="1994">
                  <c:v>-4321.1030000000001</c:v>
                </c:pt>
                <c:pt idx="1995">
                  <c:v>-4323.7060000000001</c:v>
                </c:pt>
                <c:pt idx="1996">
                  <c:v>-4328.0969999999998</c:v>
                </c:pt>
                <c:pt idx="1997">
                  <c:v>-4327.9160000000002</c:v>
                </c:pt>
                <c:pt idx="1998">
                  <c:v>-4322.4920000000002</c:v>
                </c:pt>
                <c:pt idx="1999">
                  <c:v>-4324.8940000000002</c:v>
                </c:pt>
                <c:pt idx="2000">
                  <c:v>-4329.3630000000003</c:v>
                </c:pt>
                <c:pt idx="2001">
                  <c:v>-4329.9859999999999</c:v>
                </c:pt>
                <c:pt idx="2002">
                  <c:v>-4333.0959999999995</c:v>
                </c:pt>
                <c:pt idx="2003">
                  <c:v>-4336.4669999999996</c:v>
                </c:pt>
                <c:pt idx="2004">
                  <c:v>-4341.2669999999998</c:v>
                </c:pt>
                <c:pt idx="2005">
                  <c:v>-4345.0429999999997</c:v>
                </c:pt>
                <c:pt idx="2006">
                  <c:v>-4344.8159999999998</c:v>
                </c:pt>
                <c:pt idx="2007">
                  <c:v>-4338.2070000000003</c:v>
                </c:pt>
                <c:pt idx="2008">
                  <c:v>-4331.4849999999997</c:v>
                </c:pt>
                <c:pt idx="2009">
                  <c:v>-4322.482</c:v>
                </c:pt>
                <c:pt idx="2010">
                  <c:v>-4319.3540000000003</c:v>
                </c:pt>
                <c:pt idx="2011">
                  <c:v>-4310.9859999999999</c:v>
                </c:pt>
                <c:pt idx="2012">
                  <c:v>-4303.9319999999998</c:v>
                </c:pt>
                <c:pt idx="2013">
                  <c:v>-4301.4859999999999</c:v>
                </c:pt>
                <c:pt idx="2014">
                  <c:v>-4295.3119999999999</c:v>
                </c:pt>
                <c:pt idx="2015">
                  <c:v>-4290.71</c:v>
                </c:pt>
                <c:pt idx="2016">
                  <c:v>-4286.4870000000001</c:v>
                </c:pt>
                <c:pt idx="2017">
                  <c:v>-4277.741</c:v>
                </c:pt>
                <c:pt idx="2018">
                  <c:v>-4276.1559999999999</c:v>
                </c:pt>
                <c:pt idx="2019">
                  <c:v>-4271.0439999999999</c:v>
                </c:pt>
                <c:pt idx="2020">
                  <c:v>-4270.2449999999999</c:v>
                </c:pt>
                <c:pt idx="2021">
                  <c:v>-4260.1049999999996</c:v>
                </c:pt>
                <c:pt idx="2022">
                  <c:v>-4260.4040000000005</c:v>
                </c:pt>
                <c:pt idx="2023">
                  <c:v>-4263.1329999999998</c:v>
                </c:pt>
                <c:pt idx="2024">
                  <c:v>-4259.1559999999999</c:v>
                </c:pt>
                <c:pt idx="2025">
                  <c:v>-4260.2950000000001</c:v>
                </c:pt>
                <c:pt idx="2026">
                  <c:v>-4262.7870000000003</c:v>
                </c:pt>
                <c:pt idx="2027">
                  <c:v>-4258.9809999999998</c:v>
                </c:pt>
                <c:pt idx="2028">
                  <c:v>-4253.7719999999999</c:v>
                </c:pt>
                <c:pt idx="2029">
                  <c:v>-4241.2340000000004</c:v>
                </c:pt>
                <c:pt idx="2030">
                  <c:v>-4228.6620000000003</c:v>
                </c:pt>
                <c:pt idx="2031">
                  <c:v>-4222.8190000000004</c:v>
                </c:pt>
                <c:pt idx="2032">
                  <c:v>-4221.2259999999997</c:v>
                </c:pt>
                <c:pt idx="2033">
                  <c:v>-4218.674</c:v>
                </c:pt>
                <c:pt idx="2034">
                  <c:v>-4215.8680000000004</c:v>
                </c:pt>
                <c:pt idx="2035">
                  <c:v>-4216.58</c:v>
                </c:pt>
                <c:pt idx="2036">
                  <c:v>-4220.6080000000002</c:v>
                </c:pt>
                <c:pt idx="2037">
                  <c:v>-4222.6890000000003</c:v>
                </c:pt>
                <c:pt idx="2038">
                  <c:v>-4221.6549999999997</c:v>
                </c:pt>
                <c:pt idx="2039">
                  <c:v>-4220.6220000000003</c:v>
                </c:pt>
                <c:pt idx="2040">
                  <c:v>-4223.8280000000004</c:v>
                </c:pt>
                <c:pt idx="2041">
                  <c:v>-4224.7950000000001</c:v>
                </c:pt>
                <c:pt idx="2042">
                  <c:v>-4224.1059999999998</c:v>
                </c:pt>
                <c:pt idx="2043">
                  <c:v>-4226.9040000000005</c:v>
                </c:pt>
                <c:pt idx="2044">
                  <c:v>-4225.4399999999996</c:v>
                </c:pt>
                <c:pt idx="2045">
                  <c:v>-4227.3599999999997</c:v>
                </c:pt>
                <c:pt idx="2046">
                  <c:v>-4224.7489999999998</c:v>
                </c:pt>
                <c:pt idx="2047">
                  <c:v>-4224.1139999999996</c:v>
                </c:pt>
                <c:pt idx="2048">
                  <c:v>-4229.1040000000003</c:v>
                </c:pt>
                <c:pt idx="2049">
                  <c:v>-4236.9290000000001</c:v>
                </c:pt>
                <c:pt idx="2050">
                  <c:v>-4245.201</c:v>
                </c:pt>
                <c:pt idx="2051">
                  <c:v>-4252.1369999999997</c:v>
                </c:pt>
                <c:pt idx="2052">
                  <c:v>-4258.1639999999998</c:v>
                </c:pt>
                <c:pt idx="2053">
                  <c:v>-4268.9089999999997</c:v>
                </c:pt>
                <c:pt idx="2054">
                  <c:v>-4274.2960000000003</c:v>
                </c:pt>
                <c:pt idx="2055">
                  <c:v>-4279.21</c:v>
                </c:pt>
                <c:pt idx="2056">
                  <c:v>-4286.83</c:v>
                </c:pt>
                <c:pt idx="2057">
                  <c:v>-4293.4719999999998</c:v>
                </c:pt>
                <c:pt idx="2058">
                  <c:v>-4296.2309999999998</c:v>
                </c:pt>
                <c:pt idx="2059">
                  <c:v>-4299.6409999999996</c:v>
                </c:pt>
                <c:pt idx="2060">
                  <c:v>-4297.0360000000001</c:v>
                </c:pt>
                <c:pt idx="2061">
                  <c:v>-4289.5789999999997</c:v>
                </c:pt>
                <c:pt idx="2062">
                  <c:v>-4285.884</c:v>
                </c:pt>
                <c:pt idx="2063">
                  <c:v>-4288.9930000000004</c:v>
                </c:pt>
                <c:pt idx="2064">
                  <c:v>-4292.9369999999999</c:v>
                </c:pt>
                <c:pt idx="2065">
                  <c:v>-4292.1170000000002</c:v>
                </c:pt>
                <c:pt idx="2066">
                  <c:v>-4297.6009999999997</c:v>
                </c:pt>
                <c:pt idx="2067">
                  <c:v>-4298.6469999999999</c:v>
                </c:pt>
                <c:pt idx="2068">
                  <c:v>-4300.9470000000001</c:v>
                </c:pt>
                <c:pt idx="2069">
                  <c:v>-4302.5389999999998</c:v>
                </c:pt>
                <c:pt idx="2070">
                  <c:v>-4303.28</c:v>
                </c:pt>
                <c:pt idx="2071">
                  <c:v>-4302.3119999999999</c:v>
                </c:pt>
                <c:pt idx="2072">
                  <c:v>-4298.6099999999997</c:v>
                </c:pt>
                <c:pt idx="2073">
                  <c:v>-4286.027</c:v>
                </c:pt>
                <c:pt idx="2074">
                  <c:v>-4281.2209999999995</c:v>
                </c:pt>
                <c:pt idx="2075">
                  <c:v>-4284.7849999999999</c:v>
                </c:pt>
                <c:pt idx="2076">
                  <c:v>-4289.1210000000001</c:v>
                </c:pt>
                <c:pt idx="2077">
                  <c:v>-4290.6409999999996</c:v>
                </c:pt>
                <c:pt idx="2078">
                  <c:v>-4293.7370000000001</c:v>
                </c:pt>
                <c:pt idx="2079">
                  <c:v>-4295.152</c:v>
                </c:pt>
                <c:pt idx="2080">
                  <c:v>-4297.8419999999996</c:v>
                </c:pt>
                <c:pt idx="2081">
                  <c:v>-4297.848</c:v>
                </c:pt>
                <c:pt idx="2082">
                  <c:v>-4299.84</c:v>
                </c:pt>
                <c:pt idx="2083">
                  <c:v>-4304.8770000000004</c:v>
                </c:pt>
                <c:pt idx="2084">
                  <c:v>-4302.1289999999999</c:v>
                </c:pt>
                <c:pt idx="2085">
                  <c:v>-4308.16</c:v>
                </c:pt>
                <c:pt idx="2086">
                  <c:v>-4312.6260000000002</c:v>
                </c:pt>
                <c:pt idx="2087">
                  <c:v>-4304.0230000000001</c:v>
                </c:pt>
                <c:pt idx="2088">
                  <c:v>-4310.1130000000003</c:v>
                </c:pt>
                <c:pt idx="2089">
                  <c:v>-4317.4160000000002</c:v>
                </c:pt>
                <c:pt idx="2090">
                  <c:v>-4321.973</c:v>
                </c:pt>
                <c:pt idx="2091">
                  <c:v>-4324.9679999999998</c:v>
                </c:pt>
                <c:pt idx="2092">
                  <c:v>-4324.808</c:v>
                </c:pt>
                <c:pt idx="2093">
                  <c:v>-4328.8320000000003</c:v>
                </c:pt>
                <c:pt idx="2094">
                  <c:v>-4330.8410000000003</c:v>
                </c:pt>
                <c:pt idx="2095">
                  <c:v>-4331.8869999999997</c:v>
                </c:pt>
                <c:pt idx="2096">
                  <c:v>-4336.9520000000002</c:v>
                </c:pt>
                <c:pt idx="2097">
                  <c:v>-4334.0889999999999</c:v>
                </c:pt>
              </c:numCache>
            </c:numRef>
          </c:yVal>
          <c:smooth val="1"/>
          <c:extLst>
            <c:ext xmlns:c16="http://schemas.microsoft.com/office/drawing/2014/chart" uri="{C3380CC4-5D6E-409C-BE32-E72D297353CC}">
              <c16:uniqueId val="{00000000-94E7-4C65-A59A-DA69CB38E421}"/>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94E7-4C65-A59A-DA69CB38E421}"/>
              </c:ext>
            </c:extLst>
          </c:dPt>
          <c:xVal>
            <c:numRef>
              <c:f>('[1]26_21'!$F$7,'[1]26_21'!$H$7)</c:f>
              <c:numCache>
                <c:formatCode>General</c:formatCode>
                <c:ptCount val="2"/>
                <c:pt idx="0">
                  <c:v>-3.0798770000000002</c:v>
                </c:pt>
                <c:pt idx="1">
                  <c:v>-4.3158450000000004</c:v>
                </c:pt>
              </c:numCache>
            </c:numRef>
          </c:xVal>
          <c:yVal>
            <c:numRef>
              <c:f>('[1]26_21'!$G$7,'[1]26_21'!$I$7)</c:f>
              <c:numCache>
                <c:formatCode>General</c:formatCode>
                <c:ptCount val="2"/>
                <c:pt idx="0">
                  <c:v>-8480.7489999999998</c:v>
                </c:pt>
                <c:pt idx="1">
                  <c:v>-13595.95</c:v>
                </c:pt>
              </c:numCache>
            </c:numRef>
          </c:yVal>
          <c:smooth val="1"/>
          <c:extLst>
            <c:ext xmlns:c16="http://schemas.microsoft.com/office/drawing/2014/chart" uri="{C3380CC4-5D6E-409C-BE32-E72D297353CC}">
              <c16:uniqueId val="{00000003-94E7-4C65-A59A-DA69CB38E421}"/>
            </c:ext>
          </c:extLst>
        </c:ser>
        <c:dLbls>
          <c:showLegendKey val="0"/>
          <c:showVal val="0"/>
          <c:showCatName val="0"/>
          <c:showSerName val="0"/>
          <c:showPercent val="0"/>
          <c:showBubbleSize val="0"/>
        </c:dLbls>
        <c:axId val="1826632495"/>
        <c:axId val="1826633935"/>
      </c:scatterChart>
      <c:valAx>
        <c:axId val="1826632495"/>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6633935"/>
        <c:crosses val="autoZero"/>
        <c:crossBetween val="midCat"/>
      </c:valAx>
      <c:valAx>
        <c:axId val="1826633935"/>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6632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'[1]26_22'!$C$33:$C$10000</c:f>
              <c:numCache>
                <c:formatCode>General</c:formatCode>
                <c:ptCount val="9968"/>
                <c:pt idx="0">
                  <c:v>-2.3317899999999999E-2</c:v>
                </c:pt>
                <c:pt idx="1">
                  <c:v>-3.3541910000000001E-2</c:v>
                </c:pt>
                <c:pt idx="2">
                  <c:v>-4.2809279999999998E-2</c:v>
                </c:pt>
                <c:pt idx="3">
                  <c:v>-5.0701499999999997E-2</c:v>
                </c:pt>
                <c:pt idx="4">
                  <c:v>-5.9012240000000001E-2</c:v>
                </c:pt>
                <c:pt idx="5">
                  <c:v>-6.7442559999999999E-2</c:v>
                </c:pt>
                <c:pt idx="6">
                  <c:v>-7.3959609999999995E-2</c:v>
                </c:pt>
                <c:pt idx="7">
                  <c:v>-8.0596249999999994E-2</c:v>
                </c:pt>
                <c:pt idx="8">
                  <c:v>-8.7232879999999999E-2</c:v>
                </c:pt>
                <c:pt idx="9">
                  <c:v>-9.3989089999999997E-2</c:v>
                </c:pt>
                <c:pt idx="10">
                  <c:v>-0.10080509999999999</c:v>
                </c:pt>
                <c:pt idx="11">
                  <c:v>-0.1076809</c:v>
                </c:pt>
                <c:pt idx="12">
                  <c:v>-0.11467629999999999</c:v>
                </c:pt>
                <c:pt idx="13">
                  <c:v>-0.12161180000000001</c:v>
                </c:pt>
                <c:pt idx="14">
                  <c:v>-0.1286072</c:v>
                </c:pt>
                <c:pt idx="15">
                  <c:v>-0.13560259999999999</c:v>
                </c:pt>
                <c:pt idx="16">
                  <c:v>-0.142598</c:v>
                </c:pt>
                <c:pt idx="17">
                  <c:v>-0.14965310000000001</c:v>
                </c:pt>
                <c:pt idx="18">
                  <c:v>-0.1565887</c:v>
                </c:pt>
                <c:pt idx="19">
                  <c:v>-0.16364390000000001</c:v>
                </c:pt>
                <c:pt idx="20">
                  <c:v>-0.1705795</c:v>
                </c:pt>
                <c:pt idx="21">
                  <c:v>-0.1776346</c:v>
                </c:pt>
                <c:pt idx="22">
                  <c:v>-0.18462999999999999</c:v>
                </c:pt>
                <c:pt idx="23">
                  <c:v>-0.1915656</c:v>
                </c:pt>
                <c:pt idx="24">
                  <c:v>-0.19850110000000001</c:v>
                </c:pt>
                <c:pt idx="25">
                  <c:v>-0.2053769</c:v>
                </c:pt>
                <c:pt idx="26">
                  <c:v>-0.21231249999999999</c:v>
                </c:pt>
                <c:pt idx="27">
                  <c:v>-0.2191883</c:v>
                </c:pt>
                <c:pt idx="28">
                  <c:v>-0.22606409999999999</c:v>
                </c:pt>
                <c:pt idx="29">
                  <c:v>-0.23288010000000001</c:v>
                </c:pt>
                <c:pt idx="30">
                  <c:v>-0.2396961</c:v>
                </c:pt>
                <c:pt idx="31">
                  <c:v>-0.24645230000000001</c:v>
                </c:pt>
                <c:pt idx="32">
                  <c:v>-0.2532085</c:v>
                </c:pt>
                <c:pt idx="33">
                  <c:v>-0.25996469999999999</c:v>
                </c:pt>
                <c:pt idx="34">
                  <c:v>-0.26666119999999999</c:v>
                </c:pt>
                <c:pt idx="35">
                  <c:v>-0.27335759999999998</c:v>
                </c:pt>
                <c:pt idx="36">
                  <c:v>-0.27999420000000003</c:v>
                </c:pt>
                <c:pt idx="37">
                  <c:v>-0.28663090000000002</c:v>
                </c:pt>
                <c:pt idx="38">
                  <c:v>-0.29326750000000001</c:v>
                </c:pt>
                <c:pt idx="39">
                  <c:v>-0.29978460000000001</c:v>
                </c:pt>
                <c:pt idx="40">
                  <c:v>-0.3064212</c:v>
                </c:pt>
                <c:pt idx="41">
                  <c:v>-0.3129383</c:v>
                </c:pt>
                <c:pt idx="42">
                  <c:v>-0.3195151</c:v>
                </c:pt>
                <c:pt idx="43">
                  <c:v>-0.3259724</c:v>
                </c:pt>
                <c:pt idx="44">
                  <c:v>-0.33248939999999999</c:v>
                </c:pt>
                <c:pt idx="45">
                  <c:v>-0.33894669999999999</c:v>
                </c:pt>
                <c:pt idx="46">
                  <c:v>-0.34540389999999999</c:v>
                </c:pt>
                <c:pt idx="47">
                  <c:v>-0.35186119999999999</c:v>
                </c:pt>
                <c:pt idx="48">
                  <c:v>-0.35819889999999999</c:v>
                </c:pt>
                <c:pt idx="49">
                  <c:v>-0.36465619999999999</c:v>
                </c:pt>
                <c:pt idx="50">
                  <c:v>-0.37099379999999998</c:v>
                </c:pt>
                <c:pt idx="51">
                  <c:v>-0.37739129999999999</c:v>
                </c:pt>
                <c:pt idx="52">
                  <c:v>-0.38366919999999999</c:v>
                </c:pt>
                <c:pt idx="53">
                  <c:v>-0.39000689999999999</c:v>
                </c:pt>
                <c:pt idx="54">
                  <c:v>-0.39628479999999999</c:v>
                </c:pt>
                <c:pt idx="55">
                  <c:v>-0.4025627</c:v>
                </c:pt>
                <c:pt idx="56">
                  <c:v>-0.4088406</c:v>
                </c:pt>
                <c:pt idx="57">
                  <c:v>-0.4151185</c:v>
                </c:pt>
                <c:pt idx="58">
                  <c:v>-0.42133660000000001</c:v>
                </c:pt>
                <c:pt idx="59">
                  <c:v>-0.42761450000000001</c:v>
                </c:pt>
                <c:pt idx="60">
                  <c:v>-0.43377280000000001</c:v>
                </c:pt>
                <c:pt idx="61">
                  <c:v>-0.44005070000000002</c:v>
                </c:pt>
                <c:pt idx="62">
                  <c:v>-0.44620910000000003</c:v>
                </c:pt>
                <c:pt idx="63">
                  <c:v>-0.45248690000000003</c:v>
                </c:pt>
                <c:pt idx="64">
                  <c:v>-0.45858549999999998</c:v>
                </c:pt>
                <c:pt idx="65">
                  <c:v>-0.46480359999999998</c:v>
                </c:pt>
                <c:pt idx="66">
                  <c:v>-0.47090209999999999</c:v>
                </c:pt>
                <c:pt idx="67">
                  <c:v>-0.47712019999999999</c:v>
                </c:pt>
                <c:pt idx="68">
                  <c:v>-0.4832188</c:v>
                </c:pt>
                <c:pt idx="69">
                  <c:v>-0.48937710000000001</c:v>
                </c:pt>
                <c:pt idx="70">
                  <c:v>-0.49553540000000001</c:v>
                </c:pt>
                <c:pt idx="71">
                  <c:v>-0.50163389999999997</c:v>
                </c:pt>
                <c:pt idx="72">
                  <c:v>-0.50773239999999997</c:v>
                </c:pt>
                <c:pt idx="73">
                  <c:v>-0.51383100000000004</c:v>
                </c:pt>
                <c:pt idx="74">
                  <c:v>-0.51998929999999999</c:v>
                </c:pt>
                <c:pt idx="75">
                  <c:v>-0.52602800000000005</c:v>
                </c:pt>
                <c:pt idx="76">
                  <c:v>-0.53218639999999995</c:v>
                </c:pt>
                <c:pt idx="77">
                  <c:v>-0.53822510000000001</c:v>
                </c:pt>
                <c:pt idx="78">
                  <c:v>-0.54438339999999996</c:v>
                </c:pt>
                <c:pt idx="79">
                  <c:v>-0.55042219999999997</c:v>
                </c:pt>
                <c:pt idx="80">
                  <c:v>-0.55652069999999998</c:v>
                </c:pt>
                <c:pt idx="81">
                  <c:v>-0.56255940000000004</c:v>
                </c:pt>
                <c:pt idx="82">
                  <c:v>-0.56865790000000005</c:v>
                </c:pt>
                <c:pt idx="83">
                  <c:v>-0.57469669999999995</c:v>
                </c:pt>
                <c:pt idx="84">
                  <c:v>-0.58079519999999996</c:v>
                </c:pt>
                <c:pt idx="85">
                  <c:v>-0.58683399999999997</c:v>
                </c:pt>
                <c:pt idx="86">
                  <c:v>-0.59287270000000003</c:v>
                </c:pt>
                <c:pt idx="87">
                  <c:v>-0.59891139999999998</c:v>
                </c:pt>
                <c:pt idx="88">
                  <c:v>-0.60501000000000005</c:v>
                </c:pt>
                <c:pt idx="89">
                  <c:v>-0.6110487</c:v>
                </c:pt>
                <c:pt idx="90">
                  <c:v>-0.61702769999999996</c:v>
                </c:pt>
                <c:pt idx="91">
                  <c:v>-0.62312619999999996</c:v>
                </c:pt>
                <c:pt idx="92">
                  <c:v>-0.62707230000000003</c:v>
                </c:pt>
                <c:pt idx="93">
                  <c:v>-0.63113799999999998</c:v>
                </c:pt>
                <c:pt idx="94">
                  <c:v>-0.63514389999999998</c:v>
                </c:pt>
                <c:pt idx="95">
                  <c:v>-0.63914979999999999</c:v>
                </c:pt>
                <c:pt idx="96">
                  <c:v>-0.6431557</c:v>
                </c:pt>
                <c:pt idx="97">
                  <c:v>-0.6472213</c:v>
                </c:pt>
                <c:pt idx="98">
                  <c:v>-0.65116750000000001</c:v>
                </c:pt>
                <c:pt idx="99">
                  <c:v>-0.65529300000000001</c:v>
                </c:pt>
                <c:pt idx="100">
                  <c:v>-0.65929879999999996</c:v>
                </c:pt>
                <c:pt idx="101">
                  <c:v>-0.66330469999999997</c:v>
                </c:pt>
                <c:pt idx="102">
                  <c:v>-0.66737049999999998</c:v>
                </c:pt>
                <c:pt idx="103">
                  <c:v>-0.67137630000000004</c:v>
                </c:pt>
                <c:pt idx="104">
                  <c:v>-0.67532239999999999</c:v>
                </c:pt>
                <c:pt idx="105">
                  <c:v>-0.67938810000000005</c:v>
                </c:pt>
                <c:pt idx="106">
                  <c:v>-0.68339399999999995</c:v>
                </c:pt>
                <c:pt idx="107">
                  <c:v>-0.68734010000000001</c:v>
                </c:pt>
                <c:pt idx="108">
                  <c:v>-0.69140579999999996</c:v>
                </c:pt>
                <c:pt idx="109">
                  <c:v>-0.69535190000000002</c:v>
                </c:pt>
                <c:pt idx="110">
                  <c:v>-0.69935780000000003</c:v>
                </c:pt>
                <c:pt idx="111">
                  <c:v>-0.70342349999999998</c:v>
                </c:pt>
                <c:pt idx="112">
                  <c:v>-0.70742939999999999</c:v>
                </c:pt>
                <c:pt idx="113">
                  <c:v>-0.71143529999999999</c:v>
                </c:pt>
                <c:pt idx="114">
                  <c:v>-0.7155009</c:v>
                </c:pt>
                <c:pt idx="115">
                  <c:v>-0.71944710000000001</c:v>
                </c:pt>
                <c:pt idx="116">
                  <c:v>-0.72345300000000001</c:v>
                </c:pt>
                <c:pt idx="117">
                  <c:v>-0.72751860000000002</c:v>
                </c:pt>
                <c:pt idx="118">
                  <c:v>-0.73152459999999997</c:v>
                </c:pt>
                <c:pt idx="119">
                  <c:v>-0.73553040000000003</c:v>
                </c:pt>
                <c:pt idx="120">
                  <c:v>-0.73953630000000004</c:v>
                </c:pt>
                <c:pt idx="121">
                  <c:v>-0.74348250000000005</c:v>
                </c:pt>
                <c:pt idx="122">
                  <c:v>-0.74754810000000005</c:v>
                </c:pt>
                <c:pt idx="123">
                  <c:v>-0.7514942</c:v>
                </c:pt>
                <c:pt idx="124">
                  <c:v>-0.75556000000000001</c:v>
                </c:pt>
                <c:pt idx="125">
                  <c:v>-0.75956579999999996</c:v>
                </c:pt>
                <c:pt idx="126">
                  <c:v>-0.76351190000000002</c:v>
                </c:pt>
                <c:pt idx="127">
                  <c:v>-0.76751780000000003</c:v>
                </c:pt>
                <c:pt idx="128">
                  <c:v>-0.77158349999999998</c:v>
                </c:pt>
                <c:pt idx="129">
                  <c:v>-0.77558939999999998</c:v>
                </c:pt>
                <c:pt idx="130">
                  <c:v>-0.77959540000000005</c:v>
                </c:pt>
                <c:pt idx="131">
                  <c:v>-0.78366089999999999</c:v>
                </c:pt>
                <c:pt idx="132">
                  <c:v>-0.7876071</c:v>
                </c:pt>
                <c:pt idx="133">
                  <c:v>-0.79161300000000001</c:v>
                </c:pt>
                <c:pt idx="134">
                  <c:v>-0.79561890000000002</c:v>
                </c:pt>
                <c:pt idx="135">
                  <c:v>-0.79956499999999997</c:v>
                </c:pt>
                <c:pt idx="136">
                  <c:v>-0.80357089999999998</c:v>
                </c:pt>
                <c:pt idx="137">
                  <c:v>-0.80763660000000004</c:v>
                </c:pt>
                <c:pt idx="138">
                  <c:v>-0.81164250000000004</c:v>
                </c:pt>
                <c:pt idx="139">
                  <c:v>-0.81564840000000005</c:v>
                </c:pt>
                <c:pt idx="140">
                  <c:v>-0.8196542</c:v>
                </c:pt>
                <c:pt idx="141">
                  <c:v>-0.82366019999999995</c:v>
                </c:pt>
                <c:pt idx="142">
                  <c:v>-0.82766609999999996</c:v>
                </c:pt>
                <c:pt idx="143">
                  <c:v>-0.83167199999999997</c:v>
                </c:pt>
                <c:pt idx="144">
                  <c:v>-0.83567789999999997</c:v>
                </c:pt>
                <c:pt idx="145">
                  <c:v>-0.83968370000000003</c:v>
                </c:pt>
                <c:pt idx="146">
                  <c:v>-0.84368960000000004</c:v>
                </c:pt>
                <c:pt idx="147">
                  <c:v>-0.84769559999999999</c:v>
                </c:pt>
                <c:pt idx="148">
                  <c:v>-0.8517015</c:v>
                </c:pt>
                <c:pt idx="149">
                  <c:v>-0.8557671</c:v>
                </c:pt>
                <c:pt idx="150">
                  <c:v>-0.85971330000000001</c:v>
                </c:pt>
                <c:pt idx="151">
                  <c:v>-0.86371909999999996</c:v>
                </c:pt>
                <c:pt idx="152">
                  <c:v>-0.86772499999999997</c:v>
                </c:pt>
                <c:pt idx="153">
                  <c:v>-0.87173089999999998</c:v>
                </c:pt>
                <c:pt idx="154">
                  <c:v>-0.87573679999999998</c:v>
                </c:pt>
                <c:pt idx="155">
                  <c:v>-0.87974269999999999</c:v>
                </c:pt>
                <c:pt idx="156">
                  <c:v>-0.88374870000000005</c:v>
                </c:pt>
                <c:pt idx="157">
                  <c:v>-0.8877545</c:v>
                </c:pt>
                <c:pt idx="158">
                  <c:v>-0.89182019999999995</c:v>
                </c:pt>
                <c:pt idx="159">
                  <c:v>-0.89576630000000002</c:v>
                </c:pt>
                <c:pt idx="160">
                  <c:v>-0.89977220000000002</c:v>
                </c:pt>
                <c:pt idx="161">
                  <c:v>-0.90377810000000003</c:v>
                </c:pt>
                <c:pt idx="162">
                  <c:v>-0.90778400000000004</c:v>
                </c:pt>
                <c:pt idx="163">
                  <c:v>-0.91178990000000004</c:v>
                </c:pt>
                <c:pt idx="164">
                  <c:v>-0.91585559999999999</c:v>
                </c:pt>
                <c:pt idx="165">
                  <c:v>-0.91980170000000006</c:v>
                </c:pt>
                <c:pt idx="166">
                  <c:v>-0.92386740000000001</c:v>
                </c:pt>
                <c:pt idx="167">
                  <c:v>-0.92787330000000001</c:v>
                </c:pt>
                <c:pt idx="168">
                  <c:v>-0.93181939999999996</c:v>
                </c:pt>
                <c:pt idx="169">
                  <c:v>-0.93582529999999997</c:v>
                </c:pt>
                <c:pt idx="170">
                  <c:v>-0.93983119999999998</c:v>
                </c:pt>
                <c:pt idx="171">
                  <c:v>-0.94377730000000004</c:v>
                </c:pt>
                <c:pt idx="172">
                  <c:v>-0.94784290000000004</c:v>
                </c:pt>
                <c:pt idx="173">
                  <c:v>-0.9518489</c:v>
                </c:pt>
                <c:pt idx="174">
                  <c:v>-0.95579499999999995</c:v>
                </c:pt>
                <c:pt idx="175">
                  <c:v>-0.95980080000000001</c:v>
                </c:pt>
                <c:pt idx="176">
                  <c:v>-0.96380670000000002</c:v>
                </c:pt>
                <c:pt idx="177">
                  <c:v>-0.96775290000000003</c:v>
                </c:pt>
                <c:pt idx="178">
                  <c:v>-0.97175869999999998</c:v>
                </c:pt>
                <c:pt idx="179">
                  <c:v>-0.97576459999999998</c:v>
                </c:pt>
                <c:pt idx="180">
                  <c:v>-0.97971079999999999</c:v>
                </c:pt>
                <c:pt idx="181">
                  <c:v>-0.98377650000000005</c:v>
                </c:pt>
                <c:pt idx="182">
                  <c:v>-0.9877823</c:v>
                </c:pt>
                <c:pt idx="183">
                  <c:v>-0.99172839999999995</c:v>
                </c:pt>
                <c:pt idx="184">
                  <c:v>-0.99573429999999996</c:v>
                </c:pt>
                <c:pt idx="185">
                  <c:v>-0.99980000000000002</c:v>
                </c:pt>
                <c:pt idx="186">
                  <c:v>-1.003806</c:v>
                </c:pt>
                <c:pt idx="187">
                  <c:v>-1.0078119999999999</c:v>
                </c:pt>
                <c:pt idx="188">
                  <c:v>-1.0118180000000001</c:v>
                </c:pt>
                <c:pt idx="189">
                  <c:v>-1.0158240000000001</c:v>
                </c:pt>
                <c:pt idx="190">
                  <c:v>-1.01983</c:v>
                </c:pt>
                <c:pt idx="191">
                  <c:v>-1.023836</c:v>
                </c:pt>
                <c:pt idx="192">
                  <c:v>-1.027841</c:v>
                </c:pt>
                <c:pt idx="193">
                  <c:v>-1.031787</c:v>
                </c:pt>
                <c:pt idx="194">
                  <c:v>-1.035793</c:v>
                </c:pt>
                <c:pt idx="195">
                  <c:v>-1.0397989999999999</c:v>
                </c:pt>
                <c:pt idx="196">
                  <c:v>-1.0438050000000001</c:v>
                </c:pt>
                <c:pt idx="197">
                  <c:v>-1.0477510000000001</c:v>
                </c:pt>
                <c:pt idx="198">
                  <c:v>-1.0517570000000001</c:v>
                </c:pt>
                <c:pt idx="199">
                  <c:v>-1.0557030000000001</c:v>
                </c:pt>
                <c:pt idx="200">
                  <c:v>-1.0596490000000001</c:v>
                </c:pt>
                <c:pt idx="201">
                  <c:v>-1.063715</c:v>
                </c:pt>
                <c:pt idx="202">
                  <c:v>-1.067661</c:v>
                </c:pt>
                <c:pt idx="203">
                  <c:v>-1.0716669999999999</c:v>
                </c:pt>
                <c:pt idx="204">
                  <c:v>-1.0757330000000001</c:v>
                </c:pt>
                <c:pt idx="205">
                  <c:v>-1.0796790000000001</c:v>
                </c:pt>
                <c:pt idx="206">
                  <c:v>-1.0836250000000001</c:v>
                </c:pt>
                <c:pt idx="207">
                  <c:v>-1.08775</c:v>
                </c:pt>
                <c:pt idx="208">
                  <c:v>-1.0916969999999999</c:v>
                </c:pt>
                <c:pt idx="209">
                  <c:v>-1.095702</c:v>
                </c:pt>
                <c:pt idx="210">
                  <c:v>-1.0997680000000001</c:v>
                </c:pt>
                <c:pt idx="211">
                  <c:v>-1.103774</c:v>
                </c:pt>
                <c:pt idx="212">
                  <c:v>-1.10778</c:v>
                </c:pt>
                <c:pt idx="213">
                  <c:v>-1.1118459999999999</c:v>
                </c:pt>
                <c:pt idx="214">
                  <c:v>-1.1157919999999999</c:v>
                </c:pt>
                <c:pt idx="215">
                  <c:v>-1.1197980000000001</c:v>
                </c:pt>
                <c:pt idx="216">
                  <c:v>-1.1238630000000001</c:v>
                </c:pt>
                <c:pt idx="217">
                  <c:v>-1.1278090000000001</c:v>
                </c:pt>
                <c:pt idx="218">
                  <c:v>-1.131815</c:v>
                </c:pt>
                <c:pt idx="219">
                  <c:v>-1.135821</c:v>
                </c:pt>
                <c:pt idx="220">
                  <c:v>-1.1398269999999999</c:v>
                </c:pt>
                <c:pt idx="221">
                  <c:v>-1.1437729999999999</c:v>
                </c:pt>
                <c:pt idx="222">
                  <c:v>-1.1478390000000001</c:v>
                </c:pt>
                <c:pt idx="223">
                  <c:v>-1.1517850000000001</c:v>
                </c:pt>
                <c:pt idx="224">
                  <c:v>-1.155791</c:v>
                </c:pt>
                <c:pt idx="225">
                  <c:v>-1.159797</c:v>
                </c:pt>
                <c:pt idx="226">
                  <c:v>-1.1638029999999999</c:v>
                </c:pt>
                <c:pt idx="227">
                  <c:v>-1.1678090000000001</c:v>
                </c:pt>
                <c:pt idx="228">
                  <c:v>-1.1717550000000001</c:v>
                </c:pt>
                <c:pt idx="229">
                  <c:v>-1.1757599999999999</c:v>
                </c:pt>
                <c:pt idx="230">
                  <c:v>-1.1797660000000001</c:v>
                </c:pt>
                <c:pt idx="231">
                  <c:v>-1.183772</c:v>
                </c:pt>
                <c:pt idx="232">
                  <c:v>-1.187778</c:v>
                </c:pt>
                <c:pt idx="233">
                  <c:v>-1.191784</c:v>
                </c:pt>
                <c:pt idx="234">
                  <c:v>-1.19573</c:v>
                </c:pt>
                <c:pt idx="235">
                  <c:v>-1.1997960000000001</c:v>
                </c:pt>
                <c:pt idx="236">
                  <c:v>-1.203802</c:v>
                </c:pt>
                <c:pt idx="237">
                  <c:v>-1.207748</c:v>
                </c:pt>
                <c:pt idx="238">
                  <c:v>-1.2118139999999999</c:v>
                </c:pt>
                <c:pt idx="239">
                  <c:v>-1.2158199999999999</c:v>
                </c:pt>
                <c:pt idx="240">
                  <c:v>-1.2198249999999999</c:v>
                </c:pt>
                <c:pt idx="241">
                  <c:v>-1.2238309999999999</c:v>
                </c:pt>
                <c:pt idx="242">
                  <c:v>-1.2278370000000001</c:v>
                </c:pt>
                <c:pt idx="243">
                  <c:v>-1.231843</c:v>
                </c:pt>
                <c:pt idx="244">
                  <c:v>-1.235849</c:v>
                </c:pt>
                <c:pt idx="245">
                  <c:v>-1.2398549999999999</c:v>
                </c:pt>
                <c:pt idx="246">
                  <c:v>-1.2438610000000001</c:v>
                </c:pt>
                <c:pt idx="247">
                  <c:v>-1.2478670000000001</c:v>
                </c:pt>
                <c:pt idx="248">
                  <c:v>-1.251873</c:v>
                </c:pt>
                <c:pt idx="249">
                  <c:v>-1.255878</c:v>
                </c:pt>
                <c:pt idx="250">
                  <c:v>-1.259884</c:v>
                </c:pt>
                <c:pt idx="251">
                  <c:v>-1.26389</c:v>
                </c:pt>
                <c:pt idx="252">
                  <c:v>-1.2678959999999999</c:v>
                </c:pt>
                <c:pt idx="253">
                  <c:v>-1.2718419999999999</c:v>
                </c:pt>
                <c:pt idx="254">
                  <c:v>-1.2758480000000001</c:v>
                </c:pt>
                <c:pt idx="255">
                  <c:v>-1.279854</c:v>
                </c:pt>
                <c:pt idx="256">
                  <c:v>-1.28386</c:v>
                </c:pt>
                <c:pt idx="257">
                  <c:v>-1.287866</c:v>
                </c:pt>
                <c:pt idx="258">
                  <c:v>-1.2918719999999999</c:v>
                </c:pt>
                <c:pt idx="259">
                  <c:v>-1.2958780000000001</c:v>
                </c:pt>
                <c:pt idx="260">
                  <c:v>-1.299884</c:v>
                </c:pt>
                <c:pt idx="261">
                  <c:v>-1.30383</c:v>
                </c:pt>
                <c:pt idx="262">
                  <c:v>-1.307836</c:v>
                </c:pt>
                <c:pt idx="263">
                  <c:v>-1.311841</c:v>
                </c:pt>
                <c:pt idx="264">
                  <c:v>-1.3159069999999999</c:v>
                </c:pt>
                <c:pt idx="265">
                  <c:v>-1.3198529999999999</c:v>
                </c:pt>
                <c:pt idx="266">
                  <c:v>-1.3238589999999999</c:v>
                </c:pt>
                <c:pt idx="267">
                  <c:v>-1.3278650000000001</c:v>
                </c:pt>
                <c:pt idx="268">
                  <c:v>-1.331871</c:v>
                </c:pt>
                <c:pt idx="269">
                  <c:v>-1.335877</c:v>
                </c:pt>
                <c:pt idx="270">
                  <c:v>-1.3398829999999999</c:v>
                </c:pt>
                <c:pt idx="271">
                  <c:v>-1.3438289999999999</c:v>
                </c:pt>
                <c:pt idx="272">
                  <c:v>-1.3478950000000001</c:v>
                </c:pt>
                <c:pt idx="273">
                  <c:v>-1.3518410000000001</c:v>
                </c:pt>
                <c:pt idx="274">
                  <c:v>-1.3558460000000001</c:v>
                </c:pt>
                <c:pt idx="275">
                  <c:v>-1.359793</c:v>
                </c:pt>
                <c:pt idx="276">
                  <c:v>-1.363799</c:v>
                </c:pt>
                <c:pt idx="277">
                  <c:v>-1.3678049999999999</c:v>
                </c:pt>
                <c:pt idx="278">
                  <c:v>-1.37181</c:v>
                </c:pt>
                <c:pt idx="279">
                  <c:v>-1.375756</c:v>
                </c:pt>
                <c:pt idx="280">
                  <c:v>-1.3798220000000001</c:v>
                </c:pt>
                <c:pt idx="281">
                  <c:v>-1.3838280000000001</c:v>
                </c:pt>
                <c:pt idx="282">
                  <c:v>-1.3877740000000001</c:v>
                </c:pt>
                <c:pt idx="283">
                  <c:v>-1.39184</c:v>
                </c:pt>
                <c:pt idx="284">
                  <c:v>-1.3958459999999999</c:v>
                </c:pt>
                <c:pt idx="285">
                  <c:v>-1.3997919999999999</c:v>
                </c:pt>
                <c:pt idx="286">
                  <c:v>-1.4038569999999999</c:v>
                </c:pt>
                <c:pt idx="287">
                  <c:v>-1.4078040000000001</c:v>
                </c:pt>
                <c:pt idx="288">
                  <c:v>-1.4118090000000001</c:v>
                </c:pt>
                <c:pt idx="289">
                  <c:v>-1.415875</c:v>
                </c:pt>
                <c:pt idx="290">
                  <c:v>-1.419821</c:v>
                </c:pt>
                <c:pt idx="291">
                  <c:v>-1.423827</c:v>
                </c:pt>
                <c:pt idx="292">
                  <c:v>-1.4278329999999999</c:v>
                </c:pt>
                <c:pt idx="293">
                  <c:v>-1.4318390000000001</c:v>
                </c:pt>
                <c:pt idx="294">
                  <c:v>-1.435845</c:v>
                </c:pt>
                <c:pt idx="295">
                  <c:v>-1.4399109999999999</c:v>
                </c:pt>
                <c:pt idx="296">
                  <c:v>-1.4438569999999999</c:v>
                </c:pt>
                <c:pt idx="297">
                  <c:v>-1.447803</c:v>
                </c:pt>
                <c:pt idx="298">
                  <c:v>-1.4518679999999999</c:v>
                </c:pt>
                <c:pt idx="299">
                  <c:v>-1.4558150000000001</c:v>
                </c:pt>
                <c:pt idx="300">
                  <c:v>-1.4598199999999999</c:v>
                </c:pt>
                <c:pt idx="301">
                  <c:v>-1.4638260000000001</c:v>
                </c:pt>
                <c:pt idx="302">
                  <c:v>-1.467832</c:v>
                </c:pt>
                <c:pt idx="303">
                  <c:v>-1.471778</c:v>
                </c:pt>
                <c:pt idx="304">
                  <c:v>-1.4758439999999999</c:v>
                </c:pt>
                <c:pt idx="305">
                  <c:v>-1.4798500000000001</c:v>
                </c:pt>
                <c:pt idx="306">
                  <c:v>-1.4837959999999999</c:v>
                </c:pt>
                <c:pt idx="307">
                  <c:v>-1.4878020000000001</c:v>
                </c:pt>
                <c:pt idx="308">
                  <c:v>-1.491808</c:v>
                </c:pt>
                <c:pt idx="309">
                  <c:v>-1.495754</c:v>
                </c:pt>
                <c:pt idx="310">
                  <c:v>-1.49976</c:v>
                </c:pt>
                <c:pt idx="311">
                  <c:v>-1.5037659999999999</c:v>
                </c:pt>
                <c:pt idx="312">
                  <c:v>-1.5077719999999999</c:v>
                </c:pt>
                <c:pt idx="313">
                  <c:v>-1.5117780000000001</c:v>
                </c:pt>
                <c:pt idx="314">
                  <c:v>-1.5158430000000001</c:v>
                </c:pt>
                <c:pt idx="315">
                  <c:v>-1.5197890000000001</c:v>
                </c:pt>
                <c:pt idx="316">
                  <c:v>-1.523795</c:v>
                </c:pt>
                <c:pt idx="317">
                  <c:v>-1.527801</c:v>
                </c:pt>
                <c:pt idx="318">
                  <c:v>-1.5318670000000001</c:v>
                </c:pt>
                <c:pt idx="319">
                  <c:v>-1.5358130000000001</c:v>
                </c:pt>
                <c:pt idx="320">
                  <c:v>-1.539819</c:v>
                </c:pt>
                <c:pt idx="321">
                  <c:v>-1.543825</c:v>
                </c:pt>
                <c:pt idx="322">
                  <c:v>-1.547831</c:v>
                </c:pt>
                <c:pt idx="323">
                  <c:v>-1.5518959999999999</c:v>
                </c:pt>
                <c:pt idx="324">
                  <c:v>-1.5558419999999999</c:v>
                </c:pt>
                <c:pt idx="325">
                  <c:v>-1.5598479999999999</c:v>
                </c:pt>
                <c:pt idx="326">
                  <c:v>-1.5638540000000001</c:v>
                </c:pt>
                <c:pt idx="327">
                  <c:v>-1.5678000000000001</c:v>
                </c:pt>
                <c:pt idx="328">
                  <c:v>-1.571806</c:v>
                </c:pt>
                <c:pt idx="329">
                  <c:v>-1.575812</c:v>
                </c:pt>
                <c:pt idx="330">
                  <c:v>-1.5798179999999999</c:v>
                </c:pt>
                <c:pt idx="331">
                  <c:v>-1.5838239999999999</c:v>
                </c:pt>
                <c:pt idx="332">
                  <c:v>-1.5878300000000001</c:v>
                </c:pt>
                <c:pt idx="333">
                  <c:v>-1.5917760000000001</c:v>
                </c:pt>
                <c:pt idx="334">
                  <c:v>-1.595782</c:v>
                </c:pt>
                <c:pt idx="335">
                  <c:v>-1.599728</c:v>
                </c:pt>
                <c:pt idx="336">
                  <c:v>-1.603734</c:v>
                </c:pt>
                <c:pt idx="337">
                  <c:v>-1.607799</c:v>
                </c:pt>
                <c:pt idx="338">
                  <c:v>-1.6117459999999999</c:v>
                </c:pt>
                <c:pt idx="339">
                  <c:v>-1.6157520000000001</c:v>
                </c:pt>
                <c:pt idx="340">
                  <c:v>-1.6198170000000001</c:v>
                </c:pt>
                <c:pt idx="341">
                  <c:v>-1.6237630000000001</c:v>
                </c:pt>
                <c:pt idx="342">
                  <c:v>-1.6277090000000001</c:v>
                </c:pt>
                <c:pt idx="343">
                  <c:v>-1.631775</c:v>
                </c:pt>
                <c:pt idx="344">
                  <c:v>-1.6357809999999999</c:v>
                </c:pt>
                <c:pt idx="345">
                  <c:v>-1.6397269999999999</c:v>
                </c:pt>
                <c:pt idx="346">
                  <c:v>-1.6437930000000001</c:v>
                </c:pt>
                <c:pt idx="347">
                  <c:v>-1.6477390000000001</c:v>
                </c:pt>
                <c:pt idx="348">
                  <c:v>-1.651745</c:v>
                </c:pt>
                <c:pt idx="349">
                  <c:v>-1.65581</c:v>
                </c:pt>
                <c:pt idx="350">
                  <c:v>-1.6597569999999999</c:v>
                </c:pt>
                <c:pt idx="351">
                  <c:v>-1.6637630000000001</c:v>
                </c:pt>
                <c:pt idx="352">
                  <c:v>-1.6677679999999999</c:v>
                </c:pt>
                <c:pt idx="353">
                  <c:v>-1.6717740000000001</c:v>
                </c:pt>
                <c:pt idx="354">
                  <c:v>-1.67578</c:v>
                </c:pt>
                <c:pt idx="355">
                  <c:v>-1.679786</c:v>
                </c:pt>
                <c:pt idx="356">
                  <c:v>-1.683792</c:v>
                </c:pt>
                <c:pt idx="357">
                  <c:v>-1.6877979999999999</c:v>
                </c:pt>
                <c:pt idx="358">
                  <c:v>-1.6917439999999999</c:v>
                </c:pt>
                <c:pt idx="359">
                  <c:v>-1.69581</c:v>
                </c:pt>
                <c:pt idx="360">
                  <c:v>-1.699756</c:v>
                </c:pt>
                <c:pt idx="361">
                  <c:v>-1.703702</c:v>
                </c:pt>
                <c:pt idx="362">
                  <c:v>-1.707768</c:v>
                </c:pt>
                <c:pt idx="363">
                  <c:v>-1.711773</c:v>
                </c:pt>
                <c:pt idx="364">
                  <c:v>-1.7157789999999999</c:v>
                </c:pt>
                <c:pt idx="365">
                  <c:v>-1.7197849999999999</c:v>
                </c:pt>
                <c:pt idx="366">
                  <c:v>-1.7237910000000001</c:v>
                </c:pt>
                <c:pt idx="367">
                  <c:v>-1.727797</c:v>
                </c:pt>
                <c:pt idx="368">
                  <c:v>-1.7318629999999999</c:v>
                </c:pt>
                <c:pt idx="369">
                  <c:v>-1.7358690000000001</c:v>
                </c:pt>
                <c:pt idx="370">
                  <c:v>-1.7398149999999999</c:v>
                </c:pt>
                <c:pt idx="371">
                  <c:v>-1.7438800000000001</c:v>
                </c:pt>
                <c:pt idx="372">
                  <c:v>-1.7478260000000001</c:v>
                </c:pt>
                <c:pt idx="373">
                  <c:v>-1.7518320000000001</c:v>
                </c:pt>
                <c:pt idx="374">
                  <c:v>-1.755838</c:v>
                </c:pt>
                <c:pt idx="375">
                  <c:v>-1.759844</c:v>
                </c:pt>
                <c:pt idx="376">
                  <c:v>-1.76379</c:v>
                </c:pt>
                <c:pt idx="377">
                  <c:v>-1.7678560000000001</c:v>
                </c:pt>
                <c:pt idx="378">
                  <c:v>-1.771862</c:v>
                </c:pt>
                <c:pt idx="379">
                  <c:v>-1.7758080000000001</c:v>
                </c:pt>
                <c:pt idx="380">
                  <c:v>-1.779874</c:v>
                </c:pt>
                <c:pt idx="381">
                  <c:v>-1.78382</c:v>
                </c:pt>
                <c:pt idx="382">
                  <c:v>-1.7878259999999999</c:v>
                </c:pt>
                <c:pt idx="383">
                  <c:v>-1.7918909999999999</c:v>
                </c:pt>
                <c:pt idx="384">
                  <c:v>-1.7957780000000001</c:v>
                </c:pt>
                <c:pt idx="385">
                  <c:v>-1.7997829999999999</c:v>
                </c:pt>
                <c:pt idx="386">
                  <c:v>-1.803849</c:v>
                </c:pt>
                <c:pt idx="387">
                  <c:v>-1.807795</c:v>
                </c:pt>
                <c:pt idx="388">
                  <c:v>-1.811801</c:v>
                </c:pt>
                <c:pt idx="389">
                  <c:v>-1.8158069999999999</c:v>
                </c:pt>
                <c:pt idx="390">
                  <c:v>-1.8198129999999999</c:v>
                </c:pt>
                <c:pt idx="391">
                  <c:v>-1.8238190000000001</c:v>
                </c:pt>
                <c:pt idx="392">
                  <c:v>-1.827825</c:v>
                </c:pt>
                <c:pt idx="393">
                  <c:v>-1.831831</c:v>
                </c:pt>
                <c:pt idx="394">
                  <c:v>-1.8358369999999999</c:v>
                </c:pt>
                <c:pt idx="395">
                  <c:v>-1.8397829999999999</c:v>
                </c:pt>
                <c:pt idx="396">
                  <c:v>-1.8437889999999999</c:v>
                </c:pt>
                <c:pt idx="397">
                  <c:v>-1.8478540000000001</c:v>
                </c:pt>
                <c:pt idx="398">
                  <c:v>-1.8517999999999999</c:v>
                </c:pt>
                <c:pt idx="399">
                  <c:v>-1.8558060000000001</c:v>
                </c:pt>
                <c:pt idx="400">
                  <c:v>-1.859812</c:v>
                </c:pt>
                <c:pt idx="401">
                  <c:v>-1.863818</c:v>
                </c:pt>
                <c:pt idx="402">
                  <c:v>-1.8678239999999999</c:v>
                </c:pt>
                <c:pt idx="403">
                  <c:v>-1.8718300000000001</c:v>
                </c:pt>
                <c:pt idx="404">
                  <c:v>-1.8757760000000001</c:v>
                </c:pt>
                <c:pt idx="405">
                  <c:v>-1.8797820000000001</c:v>
                </c:pt>
                <c:pt idx="406">
                  <c:v>-1.883848</c:v>
                </c:pt>
                <c:pt idx="407">
                  <c:v>-1.887794</c:v>
                </c:pt>
                <c:pt idx="408">
                  <c:v>-1.8917999999999999</c:v>
                </c:pt>
                <c:pt idx="409">
                  <c:v>-1.895805</c:v>
                </c:pt>
                <c:pt idx="410">
                  <c:v>-1.8998109999999999</c:v>
                </c:pt>
                <c:pt idx="411">
                  <c:v>-1.9038170000000001</c:v>
                </c:pt>
                <c:pt idx="412">
                  <c:v>-1.907823</c:v>
                </c:pt>
                <c:pt idx="413">
                  <c:v>-1.911829</c:v>
                </c:pt>
                <c:pt idx="414">
                  <c:v>-1.915775</c:v>
                </c:pt>
                <c:pt idx="415">
                  <c:v>-1.919781</c:v>
                </c:pt>
                <c:pt idx="416">
                  <c:v>-1.9238470000000001</c:v>
                </c:pt>
                <c:pt idx="417">
                  <c:v>-1.9277930000000001</c:v>
                </c:pt>
                <c:pt idx="418">
                  <c:v>-1.9317390000000001</c:v>
                </c:pt>
                <c:pt idx="419">
                  <c:v>-1.935805</c:v>
                </c:pt>
                <c:pt idx="420">
                  <c:v>-1.939811</c:v>
                </c:pt>
                <c:pt idx="421">
                  <c:v>-1.943757</c:v>
                </c:pt>
                <c:pt idx="422">
                  <c:v>-1.9478219999999999</c:v>
                </c:pt>
                <c:pt idx="423">
                  <c:v>-1.9517679999999999</c:v>
                </c:pt>
                <c:pt idx="424">
                  <c:v>-1.9557150000000001</c:v>
                </c:pt>
                <c:pt idx="425">
                  <c:v>-1.9597800000000001</c:v>
                </c:pt>
                <c:pt idx="426">
                  <c:v>-1.9637260000000001</c:v>
                </c:pt>
                <c:pt idx="427">
                  <c:v>-1.967732</c:v>
                </c:pt>
                <c:pt idx="428">
                  <c:v>-1.9717979999999999</c:v>
                </c:pt>
                <c:pt idx="429">
                  <c:v>-1.9757439999999999</c:v>
                </c:pt>
                <c:pt idx="430">
                  <c:v>-1.9797499999999999</c:v>
                </c:pt>
                <c:pt idx="431">
                  <c:v>-1.9837560000000001</c:v>
                </c:pt>
                <c:pt idx="432">
                  <c:v>-1.987762</c:v>
                </c:pt>
                <c:pt idx="433">
                  <c:v>-1.991768</c:v>
                </c:pt>
                <c:pt idx="434">
                  <c:v>-1.995773</c:v>
                </c:pt>
                <c:pt idx="435">
                  <c:v>-1.999779</c:v>
                </c:pt>
                <c:pt idx="436">
                  <c:v>-2.0037850000000001</c:v>
                </c:pt>
                <c:pt idx="437">
                  <c:v>-2.0077310000000002</c:v>
                </c:pt>
                <c:pt idx="438">
                  <c:v>-2.0117970000000001</c:v>
                </c:pt>
                <c:pt idx="439">
                  <c:v>-2.015803</c:v>
                </c:pt>
                <c:pt idx="440">
                  <c:v>-2.019749</c:v>
                </c:pt>
                <c:pt idx="441">
                  <c:v>-2.023755</c:v>
                </c:pt>
                <c:pt idx="442">
                  <c:v>-2.0277609999999999</c:v>
                </c:pt>
                <c:pt idx="443">
                  <c:v>-2.0317669999999999</c:v>
                </c:pt>
                <c:pt idx="444">
                  <c:v>-2.0357729999999998</c:v>
                </c:pt>
                <c:pt idx="445">
                  <c:v>-2.0397789999999998</c:v>
                </c:pt>
                <c:pt idx="446">
                  <c:v>-2.043784</c:v>
                </c:pt>
                <c:pt idx="447">
                  <c:v>-2.04779</c:v>
                </c:pt>
                <c:pt idx="448">
                  <c:v>-2.051796</c:v>
                </c:pt>
                <c:pt idx="449">
                  <c:v>-2.0558019999999999</c:v>
                </c:pt>
                <c:pt idx="450">
                  <c:v>-2.0598079999999999</c:v>
                </c:pt>
                <c:pt idx="451">
                  <c:v>-2.0638139999999998</c:v>
                </c:pt>
                <c:pt idx="452">
                  <c:v>-2.0677599999999998</c:v>
                </c:pt>
                <c:pt idx="453">
                  <c:v>-2.0717660000000002</c:v>
                </c:pt>
                <c:pt idx="454">
                  <c:v>-2.0757720000000002</c:v>
                </c:pt>
                <c:pt idx="455">
                  <c:v>-2.0797780000000001</c:v>
                </c:pt>
                <c:pt idx="456">
                  <c:v>-2.0837840000000001</c:v>
                </c:pt>
                <c:pt idx="457">
                  <c:v>-2.0877889999999999</c:v>
                </c:pt>
                <c:pt idx="458">
                  <c:v>-2.091736</c:v>
                </c:pt>
                <c:pt idx="459">
                  <c:v>-2.095742</c:v>
                </c:pt>
                <c:pt idx="460">
                  <c:v>-2.0997479999999999</c:v>
                </c:pt>
                <c:pt idx="461">
                  <c:v>-2.1037530000000002</c:v>
                </c:pt>
                <c:pt idx="462">
                  <c:v>-2.1077590000000002</c:v>
                </c:pt>
                <c:pt idx="463">
                  <c:v>-2.1117650000000001</c:v>
                </c:pt>
                <c:pt idx="464">
                  <c:v>-2.1157710000000001</c:v>
                </c:pt>
                <c:pt idx="465">
                  <c:v>-2.119777</c:v>
                </c:pt>
                <c:pt idx="466">
                  <c:v>-2.123783</c:v>
                </c:pt>
                <c:pt idx="467">
                  <c:v>-2.1277889999999999</c:v>
                </c:pt>
                <c:pt idx="468">
                  <c:v>-2.1317949999999999</c:v>
                </c:pt>
                <c:pt idx="469">
                  <c:v>-2.1358009999999998</c:v>
                </c:pt>
                <c:pt idx="470">
                  <c:v>-2.1397469999999998</c:v>
                </c:pt>
                <c:pt idx="471">
                  <c:v>-2.1436929999999998</c:v>
                </c:pt>
                <c:pt idx="472">
                  <c:v>-2.1477580000000001</c:v>
                </c:pt>
                <c:pt idx="473">
                  <c:v>-2.151764</c:v>
                </c:pt>
                <c:pt idx="474">
                  <c:v>-2.15577</c:v>
                </c:pt>
                <c:pt idx="475">
                  <c:v>-2.1597759999999999</c:v>
                </c:pt>
                <c:pt idx="476">
                  <c:v>-2.1637819999999999</c:v>
                </c:pt>
                <c:pt idx="477">
                  <c:v>-2.1677879999999998</c:v>
                </c:pt>
                <c:pt idx="478">
                  <c:v>-2.1717939999999998</c:v>
                </c:pt>
                <c:pt idx="479">
                  <c:v>-2.1758000000000002</c:v>
                </c:pt>
                <c:pt idx="480">
                  <c:v>-2.1798060000000001</c:v>
                </c:pt>
                <c:pt idx="481">
                  <c:v>-2.1838109999999999</c:v>
                </c:pt>
                <c:pt idx="482">
                  <c:v>-2.1878769999999998</c:v>
                </c:pt>
                <c:pt idx="483">
                  <c:v>-2.1918229999999999</c:v>
                </c:pt>
                <c:pt idx="484">
                  <c:v>-2.1958289999999998</c:v>
                </c:pt>
                <c:pt idx="485">
                  <c:v>-2.1998950000000002</c:v>
                </c:pt>
                <c:pt idx="486">
                  <c:v>-2.2039010000000001</c:v>
                </c:pt>
                <c:pt idx="487">
                  <c:v>-2.2079070000000001</c:v>
                </c:pt>
                <c:pt idx="488">
                  <c:v>-2.211913</c:v>
                </c:pt>
                <c:pt idx="489">
                  <c:v>-2.215919</c:v>
                </c:pt>
                <c:pt idx="490">
                  <c:v>-2.2199239999999998</c:v>
                </c:pt>
                <c:pt idx="491">
                  <c:v>-2.2239300000000002</c:v>
                </c:pt>
                <c:pt idx="492">
                  <c:v>-2.2278760000000002</c:v>
                </c:pt>
                <c:pt idx="493">
                  <c:v>-2.2318229999999999</c:v>
                </c:pt>
                <c:pt idx="494">
                  <c:v>-2.2358280000000001</c:v>
                </c:pt>
                <c:pt idx="495">
                  <c:v>-2.2398340000000001</c:v>
                </c:pt>
                <c:pt idx="496">
                  <c:v>-2.2437800000000001</c:v>
                </c:pt>
                <c:pt idx="497">
                  <c:v>-2.2477860000000001</c:v>
                </c:pt>
                <c:pt idx="498">
                  <c:v>-2.2517320000000001</c:v>
                </c:pt>
                <c:pt idx="499">
                  <c:v>-2.255738</c:v>
                </c:pt>
                <c:pt idx="500">
                  <c:v>-2.259744</c:v>
                </c:pt>
                <c:pt idx="501">
                  <c:v>-2.2637499999999999</c:v>
                </c:pt>
                <c:pt idx="502">
                  <c:v>-2.2677559999999999</c:v>
                </c:pt>
                <c:pt idx="503">
                  <c:v>-2.2717019999999999</c:v>
                </c:pt>
                <c:pt idx="504">
                  <c:v>-2.2757079999999998</c:v>
                </c:pt>
                <c:pt idx="505">
                  <c:v>-2.2797740000000002</c:v>
                </c:pt>
                <c:pt idx="506">
                  <c:v>-2.2837200000000002</c:v>
                </c:pt>
                <c:pt idx="507">
                  <c:v>-2.2877260000000001</c:v>
                </c:pt>
                <c:pt idx="508">
                  <c:v>-2.2917320000000001</c:v>
                </c:pt>
                <c:pt idx="509">
                  <c:v>-2.2957380000000001</c:v>
                </c:pt>
                <c:pt idx="510">
                  <c:v>-2.2997429999999999</c:v>
                </c:pt>
                <c:pt idx="511">
                  <c:v>-2.3038090000000002</c:v>
                </c:pt>
                <c:pt idx="512">
                  <c:v>-2.3078150000000002</c:v>
                </c:pt>
                <c:pt idx="513">
                  <c:v>-2.3118210000000001</c:v>
                </c:pt>
                <c:pt idx="514">
                  <c:v>-2.3158270000000001</c:v>
                </c:pt>
                <c:pt idx="515">
                  <c:v>-2.319833</c:v>
                </c:pt>
                <c:pt idx="516">
                  <c:v>-2.323839</c:v>
                </c:pt>
                <c:pt idx="517">
                  <c:v>-2.3278439999999998</c:v>
                </c:pt>
                <c:pt idx="518">
                  <c:v>-2.3318500000000002</c:v>
                </c:pt>
                <c:pt idx="519">
                  <c:v>-2.3358560000000002</c:v>
                </c:pt>
                <c:pt idx="520">
                  <c:v>-2.3398620000000001</c:v>
                </c:pt>
                <c:pt idx="521">
                  <c:v>-2.3438680000000001</c:v>
                </c:pt>
                <c:pt idx="522">
                  <c:v>-2.347874</c:v>
                </c:pt>
                <c:pt idx="523">
                  <c:v>-2.35188</c:v>
                </c:pt>
                <c:pt idx="524">
                  <c:v>-2.3559450000000002</c:v>
                </c:pt>
                <c:pt idx="525">
                  <c:v>-2.3598919999999999</c:v>
                </c:pt>
                <c:pt idx="526">
                  <c:v>-2.3638979999999998</c:v>
                </c:pt>
                <c:pt idx="527">
                  <c:v>-2.367963</c:v>
                </c:pt>
                <c:pt idx="528">
                  <c:v>-2.371909</c:v>
                </c:pt>
                <c:pt idx="529">
                  <c:v>-2.375915</c:v>
                </c:pt>
                <c:pt idx="530">
                  <c:v>-2.3799809999999999</c:v>
                </c:pt>
                <c:pt idx="531">
                  <c:v>-2.383867</c:v>
                </c:pt>
                <c:pt idx="532">
                  <c:v>-2.3879329999999999</c:v>
                </c:pt>
                <c:pt idx="533">
                  <c:v>-2.3919389999999998</c:v>
                </c:pt>
                <c:pt idx="534">
                  <c:v>-2.3958249999999999</c:v>
                </c:pt>
                <c:pt idx="535">
                  <c:v>-2.3998309999999998</c:v>
                </c:pt>
                <c:pt idx="536">
                  <c:v>-2.4038369999999998</c:v>
                </c:pt>
                <c:pt idx="537">
                  <c:v>-2.4077829999999998</c:v>
                </c:pt>
                <c:pt idx="538">
                  <c:v>-2.4118490000000001</c:v>
                </c:pt>
                <c:pt idx="539">
                  <c:v>-2.4158550000000001</c:v>
                </c:pt>
                <c:pt idx="540">
                  <c:v>-2.4198010000000001</c:v>
                </c:pt>
                <c:pt idx="541">
                  <c:v>-2.423807</c:v>
                </c:pt>
                <c:pt idx="542">
                  <c:v>-2.4278119999999999</c:v>
                </c:pt>
                <c:pt idx="543">
                  <c:v>-2.4318179999999998</c:v>
                </c:pt>
                <c:pt idx="544">
                  <c:v>-2.4358240000000002</c:v>
                </c:pt>
                <c:pt idx="545">
                  <c:v>-2.4398300000000002</c:v>
                </c:pt>
                <c:pt idx="546">
                  <c:v>-2.4437760000000002</c:v>
                </c:pt>
                <c:pt idx="547">
                  <c:v>-2.4477820000000001</c:v>
                </c:pt>
                <c:pt idx="548">
                  <c:v>-2.4517880000000001</c:v>
                </c:pt>
                <c:pt idx="549">
                  <c:v>-2.455794</c:v>
                </c:pt>
                <c:pt idx="550">
                  <c:v>-2.4598</c:v>
                </c:pt>
                <c:pt idx="551">
                  <c:v>-2.463746</c:v>
                </c:pt>
                <c:pt idx="552">
                  <c:v>-2.4677519999999999</c:v>
                </c:pt>
                <c:pt idx="553">
                  <c:v>-2.4717579999999999</c:v>
                </c:pt>
                <c:pt idx="554">
                  <c:v>-2.4757039999999999</c:v>
                </c:pt>
                <c:pt idx="555">
                  <c:v>-2.4797690000000001</c:v>
                </c:pt>
                <c:pt idx="556">
                  <c:v>-2.4837760000000002</c:v>
                </c:pt>
                <c:pt idx="557">
                  <c:v>-2.4877220000000002</c:v>
                </c:pt>
                <c:pt idx="558">
                  <c:v>-2.491727</c:v>
                </c:pt>
                <c:pt idx="559">
                  <c:v>-2.495733</c:v>
                </c:pt>
                <c:pt idx="560">
                  <c:v>-2.4996800000000001</c:v>
                </c:pt>
                <c:pt idx="561">
                  <c:v>-2.5037449999999999</c:v>
                </c:pt>
                <c:pt idx="562">
                  <c:v>-2.5077509999999998</c:v>
                </c:pt>
                <c:pt idx="563">
                  <c:v>-2.5116969999999998</c:v>
                </c:pt>
                <c:pt idx="564">
                  <c:v>-2.5157630000000002</c:v>
                </c:pt>
                <c:pt idx="565">
                  <c:v>-2.5197690000000001</c:v>
                </c:pt>
                <c:pt idx="566">
                  <c:v>-2.5237150000000002</c:v>
                </c:pt>
                <c:pt idx="567">
                  <c:v>-2.5277210000000001</c:v>
                </c:pt>
                <c:pt idx="568">
                  <c:v>-2.5317259999999999</c:v>
                </c:pt>
                <c:pt idx="569">
                  <c:v>-2.535733</c:v>
                </c:pt>
                <c:pt idx="570">
                  <c:v>-2.5397980000000002</c:v>
                </c:pt>
                <c:pt idx="571">
                  <c:v>-2.5437439999999998</c:v>
                </c:pt>
                <c:pt idx="572">
                  <c:v>-2.5477500000000002</c:v>
                </c:pt>
                <c:pt idx="573">
                  <c:v>-2.5517560000000001</c:v>
                </c:pt>
                <c:pt idx="574">
                  <c:v>-2.5557620000000001</c:v>
                </c:pt>
                <c:pt idx="575">
                  <c:v>-2.5597080000000001</c:v>
                </c:pt>
                <c:pt idx="576">
                  <c:v>-2.563714</c:v>
                </c:pt>
                <c:pt idx="577">
                  <c:v>-2.56772</c:v>
                </c:pt>
                <c:pt idx="578">
                  <c:v>-2.571726</c:v>
                </c:pt>
                <c:pt idx="579">
                  <c:v>-2.5757319999999999</c:v>
                </c:pt>
                <c:pt idx="580">
                  <c:v>-2.5797379999999999</c:v>
                </c:pt>
                <c:pt idx="581">
                  <c:v>-2.5837430000000001</c:v>
                </c:pt>
                <c:pt idx="582">
                  <c:v>-2.5877490000000001</c:v>
                </c:pt>
                <c:pt idx="583">
                  <c:v>-2.591755</c:v>
                </c:pt>
                <c:pt idx="584">
                  <c:v>-2.595761</c:v>
                </c:pt>
                <c:pt idx="585">
                  <c:v>-2.5997669999999999</c:v>
                </c:pt>
                <c:pt idx="586">
                  <c:v>-2.6037729999999999</c:v>
                </c:pt>
                <c:pt idx="587">
                  <c:v>-2.6077789999999998</c:v>
                </c:pt>
                <c:pt idx="588">
                  <c:v>-2.6117849999999998</c:v>
                </c:pt>
                <c:pt idx="589">
                  <c:v>-2.6157910000000002</c:v>
                </c:pt>
                <c:pt idx="590">
                  <c:v>-2.6197970000000002</c:v>
                </c:pt>
                <c:pt idx="591">
                  <c:v>-2.6238030000000001</c:v>
                </c:pt>
                <c:pt idx="592">
                  <c:v>-2.6278679999999999</c:v>
                </c:pt>
                <c:pt idx="593">
                  <c:v>-2.6318139999999999</c:v>
                </c:pt>
                <c:pt idx="594">
                  <c:v>-2.6358199999999998</c:v>
                </c:pt>
                <c:pt idx="595">
                  <c:v>-2.6398259999999998</c:v>
                </c:pt>
                <c:pt idx="596">
                  <c:v>-2.6437719999999998</c:v>
                </c:pt>
                <c:pt idx="597">
                  <c:v>-2.6477780000000002</c:v>
                </c:pt>
                <c:pt idx="598">
                  <c:v>-2.6517840000000001</c:v>
                </c:pt>
                <c:pt idx="599">
                  <c:v>-2.6557900000000001</c:v>
                </c:pt>
                <c:pt idx="600">
                  <c:v>-2.659796</c:v>
                </c:pt>
                <c:pt idx="601">
                  <c:v>-2.663802</c:v>
                </c:pt>
                <c:pt idx="602">
                  <c:v>-2.667748</c:v>
                </c:pt>
                <c:pt idx="603">
                  <c:v>-2.6718139999999999</c:v>
                </c:pt>
                <c:pt idx="604">
                  <c:v>-2.6757599999999999</c:v>
                </c:pt>
                <c:pt idx="605">
                  <c:v>-2.6797059999999999</c:v>
                </c:pt>
                <c:pt idx="606">
                  <c:v>-2.6837710000000001</c:v>
                </c:pt>
                <c:pt idx="607">
                  <c:v>-2.6877170000000001</c:v>
                </c:pt>
                <c:pt idx="608">
                  <c:v>-2.6916639999999998</c:v>
                </c:pt>
                <c:pt idx="609">
                  <c:v>-2.695789</c:v>
                </c:pt>
                <c:pt idx="610">
                  <c:v>-2.699735</c:v>
                </c:pt>
                <c:pt idx="611">
                  <c:v>-2.7037409999999999</c:v>
                </c:pt>
                <c:pt idx="612">
                  <c:v>-2.7078069999999999</c:v>
                </c:pt>
                <c:pt idx="613">
                  <c:v>-2.7117529999999999</c:v>
                </c:pt>
                <c:pt idx="614">
                  <c:v>-2.7156989999999999</c:v>
                </c:pt>
                <c:pt idx="615">
                  <c:v>-2.7197650000000002</c:v>
                </c:pt>
                <c:pt idx="616">
                  <c:v>-2.7237110000000002</c:v>
                </c:pt>
                <c:pt idx="617">
                  <c:v>-2.7277170000000002</c:v>
                </c:pt>
                <c:pt idx="618">
                  <c:v>-2.7317819999999999</c:v>
                </c:pt>
                <c:pt idx="619">
                  <c:v>-2.7357879999999999</c:v>
                </c:pt>
                <c:pt idx="620">
                  <c:v>-2.7397339999999999</c:v>
                </c:pt>
                <c:pt idx="621">
                  <c:v>-2.7437999999999998</c:v>
                </c:pt>
                <c:pt idx="622">
                  <c:v>-2.7478060000000002</c:v>
                </c:pt>
                <c:pt idx="623">
                  <c:v>-2.7518120000000001</c:v>
                </c:pt>
                <c:pt idx="624">
                  <c:v>-2.7558180000000001</c:v>
                </c:pt>
                <c:pt idx="625">
                  <c:v>-2.7598240000000001</c:v>
                </c:pt>
                <c:pt idx="626">
                  <c:v>-2.7637700000000001</c:v>
                </c:pt>
                <c:pt idx="627">
                  <c:v>-2.7678349999999998</c:v>
                </c:pt>
                <c:pt idx="628">
                  <c:v>-2.7718410000000002</c:v>
                </c:pt>
                <c:pt idx="629">
                  <c:v>-2.7758470000000002</c:v>
                </c:pt>
                <c:pt idx="630">
                  <c:v>-2.7797930000000002</c:v>
                </c:pt>
                <c:pt idx="631">
                  <c:v>-2.7838590000000001</c:v>
                </c:pt>
                <c:pt idx="632">
                  <c:v>-2.7878050000000001</c:v>
                </c:pt>
                <c:pt idx="633">
                  <c:v>-2.791811</c:v>
                </c:pt>
                <c:pt idx="634">
                  <c:v>-2.795817</c:v>
                </c:pt>
                <c:pt idx="635">
                  <c:v>-2.799823</c:v>
                </c:pt>
                <c:pt idx="636">
                  <c:v>-2.803769</c:v>
                </c:pt>
                <c:pt idx="637">
                  <c:v>-2.8078349999999999</c:v>
                </c:pt>
                <c:pt idx="638">
                  <c:v>-2.8118400000000001</c:v>
                </c:pt>
                <c:pt idx="639">
                  <c:v>-2.8158460000000001</c:v>
                </c:pt>
                <c:pt idx="640">
                  <c:v>-2.819912</c:v>
                </c:pt>
                <c:pt idx="641">
                  <c:v>-2.823858</c:v>
                </c:pt>
                <c:pt idx="642">
                  <c:v>-2.827804</c:v>
                </c:pt>
                <c:pt idx="643">
                  <c:v>-2.8318699999999999</c:v>
                </c:pt>
                <c:pt idx="644">
                  <c:v>-2.8358159999999999</c:v>
                </c:pt>
                <c:pt idx="645">
                  <c:v>-2.8398219999999998</c:v>
                </c:pt>
                <c:pt idx="646">
                  <c:v>-2.8438880000000002</c:v>
                </c:pt>
                <c:pt idx="647">
                  <c:v>-2.8478340000000002</c:v>
                </c:pt>
                <c:pt idx="648">
                  <c:v>-2.8517800000000002</c:v>
                </c:pt>
                <c:pt idx="649">
                  <c:v>-2.855845</c:v>
                </c:pt>
                <c:pt idx="650">
                  <c:v>-2.8597920000000001</c:v>
                </c:pt>
                <c:pt idx="651">
                  <c:v>-2.8637980000000001</c:v>
                </c:pt>
                <c:pt idx="652">
                  <c:v>-2.8678629999999998</c:v>
                </c:pt>
                <c:pt idx="653">
                  <c:v>-2.8718089999999998</c:v>
                </c:pt>
                <c:pt idx="654">
                  <c:v>-2.8758149999999998</c:v>
                </c:pt>
                <c:pt idx="655">
                  <c:v>-2.8798210000000002</c:v>
                </c:pt>
                <c:pt idx="656">
                  <c:v>-2.8837670000000002</c:v>
                </c:pt>
                <c:pt idx="657">
                  <c:v>-2.8877730000000001</c:v>
                </c:pt>
                <c:pt idx="658">
                  <c:v>-2.8917790000000001</c:v>
                </c:pt>
                <c:pt idx="659">
                  <c:v>-2.8957250000000001</c:v>
                </c:pt>
                <c:pt idx="660">
                  <c:v>-2.8997310000000001</c:v>
                </c:pt>
                <c:pt idx="661">
                  <c:v>-2.903737</c:v>
                </c:pt>
                <c:pt idx="662">
                  <c:v>-2.907743</c:v>
                </c:pt>
                <c:pt idx="663">
                  <c:v>-2.9118089999999999</c:v>
                </c:pt>
                <c:pt idx="664">
                  <c:v>-2.9157549999999999</c:v>
                </c:pt>
                <c:pt idx="665">
                  <c:v>-2.9197609999999998</c:v>
                </c:pt>
                <c:pt idx="666">
                  <c:v>-2.923826</c:v>
                </c:pt>
                <c:pt idx="667">
                  <c:v>-2.927772</c:v>
                </c:pt>
                <c:pt idx="668">
                  <c:v>-2.931778</c:v>
                </c:pt>
                <c:pt idx="669">
                  <c:v>-2.9358439999999999</c:v>
                </c:pt>
                <c:pt idx="670">
                  <c:v>-2.9397899999999999</c:v>
                </c:pt>
                <c:pt idx="671">
                  <c:v>-2.9437959999999999</c:v>
                </c:pt>
                <c:pt idx="672">
                  <c:v>-2.9478019999999998</c:v>
                </c:pt>
                <c:pt idx="673">
                  <c:v>-2.9518080000000002</c:v>
                </c:pt>
                <c:pt idx="674">
                  <c:v>-2.9557540000000002</c:v>
                </c:pt>
                <c:pt idx="675">
                  <c:v>-2.959819</c:v>
                </c:pt>
                <c:pt idx="676">
                  <c:v>-2.9638249999999999</c:v>
                </c:pt>
                <c:pt idx="677">
                  <c:v>-2.9678309999999999</c:v>
                </c:pt>
                <c:pt idx="678">
                  <c:v>-2.9718369999999998</c:v>
                </c:pt>
                <c:pt idx="679">
                  <c:v>-2.9758429999999998</c:v>
                </c:pt>
                <c:pt idx="680">
                  <c:v>-2.9798490000000002</c:v>
                </c:pt>
                <c:pt idx="681">
                  <c:v>-2.9838550000000001</c:v>
                </c:pt>
                <c:pt idx="682">
                  <c:v>-2.987921</c:v>
                </c:pt>
                <c:pt idx="683">
                  <c:v>-2.9918070000000001</c:v>
                </c:pt>
                <c:pt idx="684">
                  <c:v>-2.9958130000000001</c:v>
                </c:pt>
                <c:pt idx="685">
                  <c:v>-2.9998779999999998</c:v>
                </c:pt>
                <c:pt idx="686">
                  <c:v>-3.0038239999999998</c:v>
                </c:pt>
                <c:pt idx="687">
                  <c:v>-3.007771</c:v>
                </c:pt>
                <c:pt idx="688">
                  <c:v>-3.0118360000000002</c:v>
                </c:pt>
                <c:pt idx="689">
                  <c:v>-3.0157820000000002</c:v>
                </c:pt>
                <c:pt idx="690">
                  <c:v>-3.0197289999999999</c:v>
                </c:pt>
                <c:pt idx="691">
                  <c:v>-3.0237940000000001</c:v>
                </c:pt>
                <c:pt idx="692">
                  <c:v>-3.0278</c:v>
                </c:pt>
                <c:pt idx="693">
                  <c:v>-3.0317460000000001</c:v>
                </c:pt>
                <c:pt idx="694">
                  <c:v>-3.035812</c:v>
                </c:pt>
                <c:pt idx="695">
                  <c:v>-3.0398179999999999</c:v>
                </c:pt>
                <c:pt idx="696">
                  <c:v>-3.0437639999999999</c:v>
                </c:pt>
                <c:pt idx="697">
                  <c:v>-3.0478299999999998</c:v>
                </c:pt>
                <c:pt idx="698">
                  <c:v>-3.0517759999999998</c:v>
                </c:pt>
                <c:pt idx="699">
                  <c:v>-3.0557810000000001</c:v>
                </c:pt>
                <c:pt idx="700">
                  <c:v>-3.059847</c:v>
                </c:pt>
                <c:pt idx="701">
                  <c:v>-3.063793</c:v>
                </c:pt>
                <c:pt idx="702">
                  <c:v>-3.0677400000000001</c:v>
                </c:pt>
                <c:pt idx="703">
                  <c:v>-3.0718049999999999</c:v>
                </c:pt>
                <c:pt idx="704">
                  <c:v>-3.0757509999999999</c:v>
                </c:pt>
                <c:pt idx="705">
                  <c:v>-3.0797569999999999</c:v>
                </c:pt>
                <c:pt idx="706">
                  <c:v>-3.0837629999999998</c:v>
                </c:pt>
                <c:pt idx="707">
                  <c:v>-3.0877690000000002</c:v>
                </c:pt>
                <c:pt idx="708">
                  <c:v>-3.0917150000000002</c:v>
                </c:pt>
                <c:pt idx="709">
                  <c:v>-3.0957810000000001</c:v>
                </c:pt>
                <c:pt idx="710">
                  <c:v>-3.0997870000000001</c:v>
                </c:pt>
                <c:pt idx="711">
                  <c:v>-3.103793</c:v>
                </c:pt>
                <c:pt idx="712">
                  <c:v>-3.1077979999999998</c:v>
                </c:pt>
                <c:pt idx="713">
                  <c:v>-3.1118039999999998</c:v>
                </c:pt>
                <c:pt idx="714">
                  <c:v>-3.1158100000000002</c:v>
                </c:pt>
                <c:pt idx="715">
                  <c:v>-3.1197560000000002</c:v>
                </c:pt>
                <c:pt idx="716">
                  <c:v>-3.1238220000000001</c:v>
                </c:pt>
                <c:pt idx="717">
                  <c:v>-3.127888</c:v>
                </c:pt>
                <c:pt idx="718">
                  <c:v>-3.131834</c:v>
                </c:pt>
                <c:pt idx="719">
                  <c:v>-3.13584</c:v>
                </c:pt>
                <c:pt idx="720">
                  <c:v>-3.1398459999999999</c:v>
                </c:pt>
                <c:pt idx="721">
                  <c:v>-3.1437919999999999</c:v>
                </c:pt>
                <c:pt idx="722">
                  <c:v>-3.1477979999999999</c:v>
                </c:pt>
                <c:pt idx="723">
                  <c:v>-3.1518030000000001</c:v>
                </c:pt>
                <c:pt idx="724">
                  <c:v>-3.1557499999999998</c:v>
                </c:pt>
                <c:pt idx="725">
                  <c:v>-3.1597550000000001</c:v>
                </c:pt>
                <c:pt idx="726">
                  <c:v>-3.163821</c:v>
                </c:pt>
                <c:pt idx="727">
                  <c:v>-3.1678269999999999</c:v>
                </c:pt>
                <c:pt idx="728">
                  <c:v>-3.1718329999999999</c:v>
                </c:pt>
                <c:pt idx="729">
                  <c:v>-3.1758389999999999</c:v>
                </c:pt>
                <c:pt idx="730">
                  <c:v>-3.1797849999999999</c:v>
                </c:pt>
                <c:pt idx="731">
                  <c:v>-3.1837909999999998</c:v>
                </c:pt>
                <c:pt idx="732">
                  <c:v>-3.1878570000000002</c:v>
                </c:pt>
                <c:pt idx="733">
                  <c:v>-3.1918030000000002</c:v>
                </c:pt>
                <c:pt idx="734">
                  <c:v>-3.1958090000000001</c:v>
                </c:pt>
                <c:pt idx="735">
                  <c:v>-3.1998150000000001</c:v>
                </c:pt>
                <c:pt idx="736">
                  <c:v>-3.2037599999999999</c:v>
                </c:pt>
                <c:pt idx="737">
                  <c:v>-3.2077659999999999</c:v>
                </c:pt>
                <c:pt idx="738">
                  <c:v>-3.2118319999999998</c:v>
                </c:pt>
                <c:pt idx="739">
                  <c:v>-3.2158380000000002</c:v>
                </c:pt>
                <c:pt idx="740">
                  <c:v>-3.2197840000000002</c:v>
                </c:pt>
                <c:pt idx="741">
                  <c:v>-3.2237900000000002</c:v>
                </c:pt>
                <c:pt idx="742">
                  <c:v>-3.2277960000000001</c:v>
                </c:pt>
                <c:pt idx="743">
                  <c:v>-3.2318020000000001</c:v>
                </c:pt>
                <c:pt idx="744">
                  <c:v>-3.235808</c:v>
                </c:pt>
                <c:pt idx="745">
                  <c:v>-3.239814</c:v>
                </c:pt>
                <c:pt idx="746">
                  <c:v>-3.2438199999999999</c:v>
                </c:pt>
                <c:pt idx="747">
                  <c:v>-3.2478250000000002</c:v>
                </c:pt>
                <c:pt idx="748">
                  <c:v>-3.2518319999999998</c:v>
                </c:pt>
                <c:pt idx="749">
                  <c:v>-3.2557770000000001</c:v>
                </c:pt>
                <c:pt idx="750">
                  <c:v>-3.2597830000000001</c:v>
                </c:pt>
                <c:pt idx="751">
                  <c:v>-3.2637890000000001</c:v>
                </c:pt>
                <c:pt idx="752">
                  <c:v>-3.267795</c:v>
                </c:pt>
                <c:pt idx="753">
                  <c:v>-3.271801</c:v>
                </c:pt>
                <c:pt idx="754">
                  <c:v>-3.2758069999999999</c:v>
                </c:pt>
                <c:pt idx="755">
                  <c:v>-3.2798129999999999</c:v>
                </c:pt>
                <c:pt idx="756">
                  <c:v>-3.2838189999999998</c:v>
                </c:pt>
                <c:pt idx="757">
                  <c:v>-3.2877649999999998</c:v>
                </c:pt>
                <c:pt idx="758">
                  <c:v>-3.2917709999999998</c:v>
                </c:pt>
                <c:pt idx="759">
                  <c:v>-3.2958370000000001</c:v>
                </c:pt>
                <c:pt idx="760">
                  <c:v>-3.299782</c:v>
                </c:pt>
                <c:pt idx="761">
                  <c:v>-3.3038479999999999</c:v>
                </c:pt>
                <c:pt idx="762">
                  <c:v>-3.3078539999999998</c:v>
                </c:pt>
                <c:pt idx="763">
                  <c:v>-3.3117999999999999</c:v>
                </c:pt>
                <c:pt idx="764">
                  <c:v>-3.3158059999999998</c:v>
                </c:pt>
                <c:pt idx="765">
                  <c:v>-3.3198720000000002</c:v>
                </c:pt>
                <c:pt idx="766">
                  <c:v>-3.3238180000000002</c:v>
                </c:pt>
                <c:pt idx="767">
                  <c:v>-3.3278240000000001</c:v>
                </c:pt>
                <c:pt idx="768">
                  <c:v>-3.3318300000000001</c:v>
                </c:pt>
                <c:pt idx="769">
                  <c:v>-3.3357760000000001</c:v>
                </c:pt>
                <c:pt idx="770">
                  <c:v>-3.3398409999999998</c:v>
                </c:pt>
                <c:pt idx="771">
                  <c:v>-3.343788</c:v>
                </c:pt>
                <c:pt idx="772">
                  <c:v>-3.347734</c:v>
                </c:pt>
                <c:pt idx="773">
                  <c:v>-3.3517990000000002</c:v>
                </c:pt>
                <c:pt idx="774">
                  <c:v>-3.3558050000000001</c:v>
                </c:pt>
                <c:pt idx="775">
                  <c:v>-3.3597510000000002</c:v>
                </c:pt>
                <c:pt idx="776">
                  <c:v>-3.3637570000000001</c:v>
                </c:pt>
                <c:pt idx="777">
                  <c:v>-3.3677630000000001</c:v>
                </c:pt>
                <c:pt idx="778">
                  <c:v>-3.3717090000000001</c:v>
                </c:pt>
                <c:pt idx="779">
                  <c:v>-3.375775</c:v>
                </c:pt>
                <c:pt idx="780">
                  <c:v>-3.3797809999999999</c:v>
                </c:pt>
                <c:pt idx="781">
                  <c:v>-3.3837269999999999</c:v>
                </c:pt>
                <c:pt idx="782">
                  <c:v>-3.3877929999999998</c:v>
                </c:pt>
                <c:pt idx="783">
                  <c:v>-3.3917989999999998</c:v>
                </c:pt>
                <c:pt idx="784">
                  <c:v>-3.395804</c:v>
                </c:pt>
                <c:pt idx="785">
                  <c:v>-3.3998110000000001</c:v>
                </c:pt>
                <c:pt idx="786">
                  <c:v>-3.4038759999999999</c:v>
                </c:pt>
                <c:pt idx="787">
                  <c:v>-3.4078819999999999</c:v>
                </c:pt>
                <c:pt idx="788">
                  <c:v>-3.4118279999999999</c:v>
                </c:pt>
                <c:pt idx="789">
                  <c:v>-3.4158339999999998</c:v>
                </c:pt>
                <c:pt idx="790">
                  <c:v>-3.4198400000000002</c:v>
                </c:pt>
                <c:pt idx="791">
                  <c:v>-3.4237860000000002</c:v>
                </c:pt>
                <c:pt idx="792">
                  <c:v>-3.4277319999999998</c:v>
                </c:pt>
                <c:pt idx="793">
                  <c:v>-3.4317980000000001</c:v>
                </c:pt>
                <c:pt idx="794">
                  <c:v>-3.4358040000000001</c:v>
                </c:pt>
                <c:pt idx="795">
                  <c:v>-3.4397500000000001</c:v>
                </c:pt>
                <c:pt idx="796">
                  <c:v>-3.443756</c:v>
                </c:pt>
                <c:pt idx="797">
                  <c:v>-3.447702</c:v>
                </c:pt>
                <c:pt idx="798">
                  <c:v>-3.451708</c:v>
                </c:pt>
                <c:pt idx="799">
                  <c:v>-3.4557730000000002</c:v>
                </c:pt>
                <c:pt idx="800">
                  <c:v>-3.4597190000000002</c:v>
                </c:pt>
                <c:pt idx="801">
                  <c:v>-3.4637250000000002</c:v>
                </c:pt>
                <c:pt idx="802">
                  <c:v>-3.4677910000000001</c:v>
                </c:pt>
                <c:pt idx="803">
                  <c:v>-3.4717370000000001</c:v>
                </c:pt>
                <c:pt idx="804">
                  <c:v>-3.4756830000000001</c:v>
                </c:pt>
                <c:pt idx="805">
                  <c:v>-3.479749</c:v>
                </c:pt>
                <c:pt idx="806">
                  <c:v>-3.483635</c:v>
                </c:pt>
                <c:pt idx="807">
                  <c:v>-3.487641</c:v>
                </c:pt>
                <c:pt idx="808">
                  <c:v>-3.4917669999999998</c:v>
                </c:pt>
                <c:pt idx="809">
                  <c:v>-3.4957129999999998</c:v>
                </c:pt>
                <c:pt idx="810">
                  <c:v>-3.4997780000000001</c:v>
                </c:pt>
                <c:pt idx="811">
                  <c:v>-3.503844</c:v>
                </c:pt>
                <c:pt idx="812">
                  <c:v>-3.50779</c:v>
                </c:pt>
                <c:pt idx="813">
                  <c:v>-3.5118559999999999</c:v>
                </c:pt>
                <c:pt idx="814">
                  <c:v>-3.5158619999999998</c:v>
                </c:pt>
                <c:pt idx="815">
                  <c:v>-3.5198079999999998</c:v>
                </c:pt>
                <c:pt idx="816">
                  <c:v>-3.5238139999999998</c:v>
                </c:pt>
                <c:pt idx="817">
                  <c:v>-3.5278200000000002</c:v>
                </c:pt>
                <c:pt idx="818">
                  <c:v>-3.5318260000000001</c:v>
                </c:pt>
                <c:pt idx="819">
                  <c:v>-3.5358320000000001</c:v>
                </c:pt>
                <c:pt idx="820">
                  <c:v>-3.5398369999999999</c:v>
                </c:pt>
                <c:pt idx="821">
                  <c:v>-3.5438429999999999</c:v>
                </c:pt>
                <c:pt idx="822">
                  <c:v>-3.5478489999999998</c:v>
                </c:pt>
                <c:pt idx="823">
                  <c:v>-3.5518550000000002</c:v>
                </c:pt>
                <c:pt idx="824">
                  <c:v>-3.5558610000000002</c:v>
                </c:pt>
                <c:pt idx="825">
                  <c:v>-3.5598670000000001</c:v>
                </c:pt>
                <c:pt idx="826">
                  <c:v>-3.5638730000000001</c:v>
                </c:pt>
                <c:pt idx="827">
                  <c:v>-3.5678779999999999</c:v>
                </c:pt>
                <c:pt idx="828">
                  <c:v>-3.571885</c:v>
                </c:pt>
                <c:pt idx="829">
                  <c:v>-3.5758899999999998</c:v>
                </c:pt>
                <c:pt idx="830">
                  <c:v>-3.5798960000000002</c:v>
                </c:pt>
                <c:pt idx="831">
                  <c:v>-3.5838420000000002</c:v>
                </c:pt>
                <c:pt idx="832">
                  <c:v>-3.5877889999999999</c:v>
                </c:pt>
                <c:pt idx="833">
                  <c:v>-3.5917949999999998</c:v>
                </c:pt>
                <c:pt idx="834">
                  <c:v>-3.5958000000000001</c:v>
                </c:pt>
                <c:pt idx="835">
                  <c:v>-3.5998060000000001</c:v>
                </c:pt>
                <c:pt idx="836">
                  <c:v>-3.603812</c:v>
                </c:pt>
                <c:pt idx="837">
                  <c:v>-3.607818</c:v>
                </c:pt>
                <c:pt idx="838">
                  <c:v>-3.6118239999999999</c:v>
                </c:pt>
                <c:pt idx="839">
                  <c:v>-3.6157699999999999</c:v>
                </c:pt>
                <c:pt idx="840">
                  <c:v>-3.6198359999999998</c:v>
                </c:pt>
                <c:pt idx="841">
                  <c:v>-3.6237819999999998</c:v>
                </c:pt>
                <c:pt idx="842">
                  <c:v>-3.6277879999999998</c:v>
                </c:pt>
                <c:pt idx="843">
                  <c:v>-3.6317940000000002</c:v>
                </c:pt>
                <c:pt idx="844">
                  <c:v>-3.6358000000000001</c:v>
                </c:pt>
                <c:pt idx="845">
                  <c:v>-3.6397460000000001</c:v>
                </c:pt>
                <c:pt idx="846">
                  <c:v>-3.6437520000000001</c:v>
                </c:pt>
                <c:pt idx="847">
                  <c:v>-3.6477569999999999</c:v>
                </c:pt>
                <c:pt idx="848">
                  <c:v>-3.6517629999999999</c:v>
                </c:pt>
                <c:pt idx="849">
                  <c:v>-3.6557689999999998</c:v>
                </c:pt>
                <c:pt idx="850">
                  <c:v>-3.6598350000000002</c:v>
                </c:pt>
                <c:pt idx="851">
                  <c:v>-3.6637810000000002</c:v>
                </c:pt>
                <c:pt idx="852">
                  <c:v>-3.6677870000000001</c:v>
                </c:pt>
                <c:pt idx="853">
                  <c:v>-3.6718519999999999</c:v>
                </c:pt>
                <c:pt idx="854">
                  <c:v>-3.675799</c:v>
                </c:pt>
                <c:pt idx="855">
                  <c:v>-3.679805</c:v>
                </c:pt>
                <c:pt idx="856">
                  <c:v>-3.6838109999999999</c:v>
                </c:pt>
                <c:pt idx="857">
                  <c:v>-3.687757</c:v>
                </c:pt>
                <c:pt idx="858">
                  <c:v>-3.6917620000000002</c:v>
                </c:pt>
                <c:pt idx="859">
                  <c:v>-3.6957689999999999</c:v>
                </c:pt>
                <c:pt idx="860">
                  <c:v>-3.6997740000000001</c:v>
                </c:pt>
                <c:pt idx="861">
                  <c:v>-3.7037800000000001</c:v>
                </c:pt>
                <c:pt idx="862">
                  <c:v>-3.707846</c:v>
                </c:pt>
                <c:pt idx="863">
                  <c:v>-3.711792</c:v>
                </c:pt>
                <c:pt idx="864">
                  <c:v>-3.7158570000000002</c:v>
                </c:pt>
                <c:pt idx="865">
                  <c:v>-3.7198039999999999</c:v>
                </c:pt>
                <c:pt idx="866">
                  <c:v>-3.7238099999999998</c:v>
                </c:pt>
                <c:pt idx="867">
                  <c:v>-3.7278159999999998</c:v>
                </c:pt>
                <c:pt idx="868">
                  <c:v>-3.7318210000000001</c:v>
                </c:pt>
                <c:pt idx="869">
                  <c:v>-3.735827</c:v>
                </c:pt>
                <c:pt idx="870">
                  <c:v>-3.739833</c:v>
                </c:pt>
                <c:pt idx="871">
                  <c:v>-3.7438389999999999</c:v>
                </c:pt>
                <c:pt idx="872">
                  <c:v>-3.7478449999999999</c:v>
                </c:pt>
                <c:pt idx="873">
                  <c:v>-3.7517909999999999</c:v>
                </c:pt>
                <c:pt idx="874">
                  <c:v>-3.7557969999999998</c:v>
                </c:pt>
                <c:pt idx="875">
                  <c:v>-3.7598029999999998</c:v>
                </c:pt>
                <c:pt idx="876">
                  <c:v>-3.7638090000000002</c:v>
                </c:pt>
                <c:pt idx="877">
                  <c:v>-3.7678150000000001</c:v>
                </c:pt>
                <c:pt idx="878">
                  <c:v>-3.7718799999999999</c:v>
                </c:pt>
                <c:pt idx="879">
                  <c:v>-3.7758859999999999</c:v>
                </c:pt>
                <c:pt idx="880">
                  <c:v>-3.7798319999999999</c:v>
                </c:pt>
                <c:pt idx="881">
                  <c:v>-3.7838980000000002</c:v>
                </c:pt>
                <c:pt idx="882">
                  <c:v>-3.7878440000000002</c:v>
                </c:pt>
                <c:pt idx="883">
                  <c:v>-3.7917909999999999</c:v>
                </c:pt>
                <c:pt idx="884">
                  <c:v>-3.7958560000000001</c:v>
                </c:pt>
                <c:pt idx="885">
                  <c:v>-3.7998020000000001</c:v>
                </c:pt>
                <c:pt idx="886">
                  <c:v>-3.8038080000000001</c:v>
                </c:pt>
                <c:pt idx="887">
                  <c:v>-3.807814</c:v>
                </c:pt>
                <c:pt idx="888">
                  <c:v>-3.81176</c:v>
                </c:pt>
                <c:pt idx="889">
                  <c:v>-3.815766</c:v>
                </c:pt>
                <c:pt idx="890">
                  <c:v>-3.8198310000000002</c:v>
                </c:pt>
                <c:pt idx="891">
                  <c:v>-3.8237779999999999</c:v>
                </c:pt>
                <c:pt idx="892">
                  <c:v>-3.8277839999999999</c:v>
                </c:pt>
                <c:pt idx="893">
                  <c:v>-3.8318490000000001</c:v>
                </c:pt>
                <c:pt idx="894">
                  <c:v>-3.8357960000000002</c:v>
                </c:pt>
                <c:pt idx="895">
                  <c:v>-3.8397410000000001</c:v>
                </c:pt>
                <c:pt idx="896">
                  <c:v>-3.843807</c:v>
                </c:pt>
                <c:pt idx="897">
                  <c:v>-3.847753</c:v>
                </c:pt>
                <c:pt idx="898">
                  <c:v>-3.8517589999999999</c:v>
                </c:pt>
                <c:pt idx="899">
                  <c:v>-3.8557649999999999</c:v>
                </c:pt>
                <c:pt idx="900">
                  <c:v>-3.8597709999999998</c:v>
                </c:pt>
                <c:pt idx="901">
                  <c:v>-3.8637769999999998</c:v>
                </c:pt>
                <c:pt idx="902">
                  <c:v>-3.8677830000000002</c:v>
                </c:pt>
                <c:pt idx="903">
                  <c:v>-3.871848</c:v>
                </c:pt>
                <c:pt idx="904">
                  <c:v>-3.8757950000000001</c:v>
                </c:pt>
                <c:pt idx="905">
                  <c:v>-3.8797999999999999</c:v>
                </c:pt>
                <c:pt idx="906">
                  <c:v>-3.8838059999999999</c:v>
                </c:pt>
                <c:pt idx="907">
                  <c:v>-3.887753</c:v>
                </c:pt>
                <c:pt idx="908">
                  <c:v>-3.8917579999999998</c:v>
                </c:pt>
                <c:pt idx="909">
                  <c:v>-3.8958240000000002</c:v>
                </c:pt>
                <c:pt idx="910">
                  <c:v>-3.8997700000000002</c:v>
                </c:pt>
                <c:pt idx="911">
                  <c:v>-3.9037760000000001</c:v>
                </c:pt>
                <c:pt idx="912">
                  <c:v>-3.907842</c:v>
                </c:pt>
                <c:pt idx="913">
                  <c:v>-3.911788</c:v>
                </c:pt>
                <c:pt idx="914">
                  <c:v>-3.9157929999999999</c:v>
                </c:pt>
                <c:pt idx="915">
                  <c:v>-3.9198590000000002</c:v>
                </c:pt>
                <c:pt idx="916">
                  <c:v>-3.9238650000000002</c:v>
                </c:pt>
                <c:pt idx="917">
                  <c:v>-3.9278110000000002</c:v>
                </c:pt>
                <c:pt idx="918">
                  <c:v>-3.9318770000000001</c:v>
                </c:pt>
                <c:pt idx="919">
                  <c:v>-3.9358230000000001</c:v>
                </c:pt>
                <c:pt idx="920">
                  <c:v>-3.939829</c:v>
                </c:pt>
                <c:pt idx="921">
                  <c:v>-3.9438949999999999</c:v>
                </c:pt>
                <c:pt idx="922">
                  <c:v>-3.9478409999999999</c:v>
                </c:pt>
                <c:pt idx="923">
                  <c:v>-3.9518469999999999</c:v>
                </c:pt>
                <c:pt idx="924">
                  <c:v>-3.9558529999999998</c:v>
                </c:pt>
                <c:pt idx="925">
                  <c:v>-3.9597989999999998</c:v>
                </c:pt>
                <c:pt idx="926">
                  <c:v>-3.9638650000000002</c:v>
                </c:pt>
                <c:pt idx="927">
                  <c:v>-3.9678110000000002</c:v>
                </c:pt>
                <c:pt idx="928">
                  <c:v>-3.971816</c:v>
                </c:pt>
                <c:pt idx="929">
                  <c:v>-3.9758819999999999</c:v>
                </c:pt>
                <c:pt idx="930">
                  <c:v>-3.9798290000000001</c:v>
                </c:pt>
                <c:pt idx="931">
                  <c:v>-3.9838339999999999</c:v>
                </c:pt>
                <c:pt idx="932">
                  <c:v>-3.9878399999999998</c:v>
                </c:pt>
                <c:pt idx="933">
                  <c:v>-3.9917859999999998</c:v>
                </c:pt>
                <c:pt idx="934">
                  <c:v>-3.9957919999999998</c:v>
                </c:pt>
                <c:pt idx="935">
                  <c:v>-3.9997980000000002</c:v>
                </c:pt>
                <c:pt idx="936">
                  <c:v>-4.0038039999999997</c:v>
                </c:pt>
                <c:pt idx="937">
                  <c:v>-4.0077499999999997</c:v>
                </c:pt>
                <c:pt idx="938">
                  <c:v>-4.0118159999999996</c:v>
                </c:pt>
                <c:pt idx="939">
                  <c:v>-4.0157619999999996</c:v>
                </c:pt>
                <c:pt idx="940">
                  <c:v>-4.019768</c:v>
                </c:pt>
                <c:pt idx="941">
                  <c:v>-4.0237730000000003</c:v>
                </c:pt>
                <c:pt idx="942">
                  <c:v>-4.0277200000000004</c:v>
                </c:pt>
                <c:pt idx="943">
                  <c:v>-4.0317259999999999</c:v>
                </c:pt>
                <c:pt idx="944">
                  <c:v>-4.0357909999999997</c:v>
                </c:pt>
                <c:pt idx="945">
                  <c:v>-4.0397369999999997</c:v>
                </c:pt>
                <c:pt idx="946">
                  <c:v>-4.0437430000000001</c:v>
                </c:pt>
                <c:pt idx="947">
                  <c:v>-4.047809</c:v>
                </c:pt>
                <c:pt idx="948">
                  <c:v>-4.0518150000000004</c:v>
                </c:pt>
                <c:pt idx="949">
                  <c:v>-4.0557610000000004</c:v>
                </c:pt>
                <c:pt idx="950">
                  <c:v>-4.0597669999999999</c:v>
                </c:pt>
                <c:pt idx="951">
                  <c:v>-4.0638319999999997</c:v>
                </c:pt>
                <c:pt idx="952">
                  <c:v>-4.0677789999999998</c:v>
                </c:pt>
                <c:pt idx="953">
                  <c:v>-4.0717840000000001</c:v>
                </c:pt>
                <c:pt idx="954">
                  <c:v>-4.07585</c:v>
                </c:pt>
                <c:pt idx="955">
                  <c:v>-4.079796</c:v>
                </c:pt>
                <c:pt idx="956">
                  <c:v>-4.0838020000000004</c:v>
                </c:pt>
                <c:pt idx="957">
                  <c:v>-4.0878680000000003</c:v>
                </c:pt>
                <c:pt idx="958">
                  <c:v>-4.0918140000000003</c:v>
                </c:pt>
                <c:pt idx="959">
                  <c:v>-4.0957600000000003</c:v>
                </c:pt>
                <c:pt idx="960">
                  <c:v>-4.0998260000000002</c:v>
                </c:pt>
                <c:pt idx="961">
                  <c:v>-4.1038319999999997</c:v>
                </c:pt>
                <c:pt idx="962">
                  <c:v>-4.1078380000000001</c:v>
                </c:pt>
                <c:pt idx="963">
                  <c:v>-4.111904</c:v>
                </c:pt>
                <c:pt idx="964">
                  <c:v>-4.11585</c:v>
                </c:pt>
                <c:pt idx="965">
                  <c:v>-4.119796</c:v>
                </c:pt>
                <c:pt idx="966">
                  <c:v>-4.1239210000000002</c:v>
                </c:pt>
                <c:pt idx="967">
                  <c:v>-4.1278670000000002</c:v>
                </c:pt>
                <c:pt idx="968">
                  <c:v>-4.1318729999999997</c:v>
                </c:pt>
                <c:pt idx="969">
                  <c:v>-4.1359389999999996</c:v>
                </c:pt>
                <c:pt idx="970">
                  <c:v>-4.1398849999999996</c:v>
                </c:pt>
                <c:pt idx="971">
                  <c:v>-4.1438309999999996</c:v>
                </c:pt>
                <c:pt idx="972">
                  <c:v>-4.1478970000000004</c:v>
                </c:pt>
                <c:pt idx="973">
                  <c:v>-4.1518430000000004</c:v>
                </c:pt>
                <c:pt idx="974">
                  <c:v>-4.1558489999999999</c:v>
                </c:pt>
                <c:pt idx="975">
                  <c:v>-4.1599139999999997</c:v>
                </c:pt>
                <c:pt idx="976">
                  <c:v>-4.1639200000000001</c:v>
                </c:pt>
                <c:pt idx="977">
                  <c:v>-4.1678660000000001</c:v>
                </c:pt>
                <c:pt idx="978">
                  <c:v>-4.171932</c:v>
                </c:pt>
                <c:pt idx="979">
                  <c:v>-4.175878</c:v>
                </c:pt>
                <c:pt idx="980">
                  <c:v>-4.1798840000000004</c:v>
                </c:pt>
                <c:pt idx="981">
                  <c:v>-4.1838899999999999</c:v>
                </c:pt>
                <c:pt idx="982">
                  <c:v>-4.1878960000000003</c:v>
                </c:pt>
                <c:pt idx="983">
                  <c:v>-4.1919019999999998</c:v>
                </c:pt>
                <c:pt idx="984">
                  <c:v>-4.1959070000000001</c:v>
                </c:pt>
                <c:pt idx="985">
                  <c:v>-4.1998540000000002</c:v>
                </c:pt>
                <c:pt idx="986">
                  <c:v>-4.2038599999999997</c:v>
                </c:pt>
                <c:pt idx="987">
                  <c:v>-4.2078660000000001</c:v>
                </c:pt>
                <c:pt idx="988">
                  <c:v>-4.2118710000000004</c:v>
                </c:pt>
                <c:pt idx="989">
                  <c:v>-4.2158769999999999</c:v>
                </c:pt>
                <c:pt idx="990">
                  <c:v>-4.2198229999999999</c:v>
                </c:pt>
                <c:pt idx="991">
                  <c:v>-4.2238300000000004</c:v>
                </c:pt>
                <c:pt idx="992">
                  <c:v>-4.2278349999999998</c:v>
                </c:pt>
                <c:pt idx="993">
                  <c:v>-4.2317809999999998</c:v>
                </c:pt>
                <c:pt idx="994">
                  <c:v>-4.2358469999999997</c:v>
                </c:pt>
                <c:pt idx="995">
                  <c:v>-4.2398530000000001</c:v>
                </c:pt>
                <c:pt idx="996">
                  <c:v>-4.2437990000000001</c:v>
                </c:pt>
                <c:pt idx="997">
                  <c:v>-4.2478049999999996</c:v>
                </c:pt>
                <c:pt idx="998">
                  <c:v>-4.2518710000000004</c:v>
                </c:pt>
                <c:pt idx="999">
                  <c:v>-4.2558170000000004</c:v>
                </c:pt>
                <c:pt idx="1000">
                  <c:v>-4.2598229999999999</c:v>
                </c:pt>
                <c:pt idx="1001">
                  <c:v>-4.2638280000000002</c:v>
                </c:pt>
                <c:pt idx="1002">
                  <c:v>-4.2678349999999998</c:v>
                </c:pt>
                <c:pt idx="1003">
                  <c:v>-4.2717799999999997</c:v>
                </c:pt>
                <c:pt idx="1004">
                  <c:v>-4.2757870000000002</c:v>
                </c:pt>
                <c:pt idx="1005">
                  <c:v>-4.2797919999999996</c:v>
                </c:pt>
                <c:pt idx="1006">
                  <c:v>-4.283798</c:v>
                </c:pt>
                <c:pt idx="1007">
                  <c:v>-4.287744</c:v>
                </c:pt>
                <c:pt idx="1008">
                  <c:v>-4.2918099999999999</c:v>
                </c:pt>
                <c:pt idx="1009">
                  <c:v>-4.2957559999999999</c:v>
                </c:pt>
                <c:pt idx="1010">
                  <c:v>-4.2997620000000003</c:v>
                </c:pt>
                <c:pt idx="1011">
                  <c:v>-4.3038280000000002</c:v>
                </c:pt>
                <c:pt idx="1012">
                  <c:v>-4.3077740000000002</c:v>
                </c:pt>
                <c:pt idx="1013">
                  <c:v>-4.3117799999999997</c:v>
                </c:pt>
                <c:pt idx="1014">
                  <c:v>-4.3158450000000004</c:v>
                </c:pt>
                <c:pt idx="1015">
                  <c:v>-4.3197919999999996</c:v>
                </c:pt>
                <c:pt idx="1016">
                  <c:v>-4.3237379999999996</c:v>
                </c:pt>
                <c:pt idx="1017">
                  <c:v>-4.3278030000000003</c:v>
                </c:pt>
                <c:pt idx="1018">
                  <c:v>-4.3317490000000003</c:v>
                </c:pt>
                <c:pt idx="1019">
                  <c:v>-4.3357549999999998</c:v>
                </c:pt>
                <c:pt idx="1020">
                  <c:v>-4.3397610000000002</c:v>
                </c:pt>
                <c:pt idx="1021">
                  <c:v>-4.3437669999999997</c:v>
                </c:pt>
                <c:pt idx="1022">
                  <c:v>-4.3477129999999997</c:v>
                </c:pt>
                <c:pt idx="1023">
                  <c:v>-4.3517190000000001</c:v>
                </c:pt>
                <c:pt idx="1024">
                  <c:v>-4.3557249999999996</c:v>
                </c:pt>
                <c:pt idx="1025">
                  <c:v>-4.359731</c:v>
                </c:pt>
                <c:pt idx="1026">
                  <c:v>-4.3637370000000004</c:v>
                </c:pt>
                <c:pt idx="1027">
                  <c:v>-4.3677429999999999</c:v>
                </c:pt>
                <c:pt idx="1028">
                  <c:v>-4.3718079999999997</c:v>
                </c:pt>
                <c:pt idx="1029">
                  <c:v>-4.3757539999999997</c:v>
                </c:pt>
                <c:pt idx="1030">
                  <c:v>-4.3797600000000001</c:v>
                </c:pt>
                <c:pt idx="1031">
                  <c:v>-4.3837659999999996</c:v>
                </c:pt>
                <c:pt idx="1032">
                  <c:v>-4.3877119999999996</c:v>
                </c:pt>
                <c:pt idx="1033">
                  <c:v>-4.3917780000000004</c:v>
                </c:pt>
                <c:pt idx="1034">
                  <c:v>-4.3957839999999999</c:v>
                </c:pt>
                <c:pt idx="1035">
                  <c:v>-4.3997299999999999</c:v>
                </c:pt>
                <c:pt idx="1036">
                  <c:v>-4.4037959999999998</c:v>
                </c:pt>
                <c:pt idx="1037">
                  <c:v>-4.4078020000000002</c:v>
                </c:pt>
                <c:pt idx="1038">
                  <c:v>-4.4117480000000002</c:v>
                </c:pt>
                <c:pt idx="1039">
                  <c:v>-4.4157539999999997</c:v>
                </c:pt>
                <c:pt idx="1040">
                  <c:v>-4.4197600000000001</c:v>
                </c:pt>
                <c:pt idx="1041">
                  <c:v>-4.4237650000000004</c:v>
                </c:pt>
                <c:pt idx="1042">
                  <c:v>-4.4277709999999999</c:v>
                </c:pt>
                <c:pt idx="1043">
                  <c:v>-4.4318369999999998</c:v>
                </c:pt>
                <c:pt idx="1044">
                  <c:v>-4.4357829999999998</c:v>
                </c:pt>
                <c:pt idx="1045">
                  <c:v>-4.4397890000000002</c:v>
                </c:pt>
                <c:pt idx="1046">
                  <c:v>-4.4437949999999997</c:v>
                </c:pt>
                <c:pt idx="1047">
                  <c:v>-4.4477409999999997</c:v>
                </c:pt>
                <c:pt idx="1048">
                  <c:v>-4.4518069999999996</c:v>
                </c:pt>
                <c:pt idx="1049">
                  <c:v>-4.455813</c:v>
                </c:pt>
                <c:pt idx="1050">
                  <c:v>-4.459759</c:v>
                </c:pt>
                <c:pt idx="1051">
                  <c:v>-4.4638239999999998</c:v>
                </c:pt>
                <c:pt idx="1052">
                  <c:v>-4.4678300000000002</c:v>
                </c:pt>
                <c:pt idx="1053">
                  <c:v>-4.4717760000000002</c:v>
                </c:pt>
                <c:pt idx="1054">
                  <c:v>-4.4757819999999997</c:v>
                </c:pt>
                <c:pt idx="1055">
                  <c:v>-4.4797880000000001</c:v>
                </c:pt>
                <c:pt idx="1056">
                  <c:v>-4.4837340000000001</c:v>
                </c:pt>
                <c:pt idx="1057">
                  <c:v>-4.4877399999999996</c:v>
                </c:pt>
                <c:pt idx="1058">
                  <c:v>-4.4918060000000004</c:v>
                </c:pt>
                <c:pt idx="1059">
                  <c:v>-4.4957520000000004</c:v>
                </c:pt>
                <c:pt idx="1060">
                  <c:v>-4.4998180000000003</c:v>
                </c:pt>
                <c:pt idx="1061">
                  <c:v>-4.5038239999999998</c:v>
                </c:pt>
                <c:pt idx="1062">
                  <c:v>-4.5077699999999998</c:v>
                </c:pt>
                <c:pt idx="1063">
                  <c:v>-4.5118349999999996</c:v>
                </c:pt>
                <c:pt idx="1064">
                  <c:v>-4.515841</c:v>
                </c:pt>
                <c:pt idx="1065">
                  <c:v>-4.5198470000000004</c:v>
                </c:pt>
                <c:pt idx="1066">
                  <c:v>-4.5238529999999999</c:v>
                </c:pt>
                <c:pt idx="1067">
                  <c:v>-4.5278590000000003</c:v>
                </c:pt>
                <c:pt idx="1068">
                  <c:v>-4.5318050000000003</c:v>
                </c:pt>
                <c:pt idx="1069">
                  <c:v>-4.5358109999999998</c:v>
                </c:pt>
                <c:pt idx="1070">
                  <c:v>-4.5398170000000002</c:v>
                </c:pt>
                <c:pt idx="1071">
                  <c:v>-4.5437630000000002</c:v>
                </c:pt>
                <c:pt idx="1072">
                  <c:v>-4.5477689999999997</c:v>
                </c:pt>
                <c:pt idx="1073">
                  <c:v>-4.5517750000000001</c:v>
                </c:pt>
                <c:pt idx="1074">
                  <c:v>-4.5557809999999996</c:v>
                </c:pt>
                <c:pt idx="1075">
                  <c:v>-4.5597859999999999</c:v>
                </c:pt>
                <c:pt idx="1076">
                  <c:v>-4.5637930000000004</c:v>
                </c:pt>
                <c:pt idx="1077">
                  <c:v>-4.5677979999999998</c:v>
                </c:pt>
                <c:pt idx="1078">
                  <c:v>-4.5718040000000002</c:v>
                </c:pt>
                <c:pt idx="1079">
                  <c:v>-4.5758099999999997</c:v>
                </c:pt>
                <c:pt idx="1080">
                  <c:v>-4.5798160000000001</c:v>
                </c:pt>
                <c:pt idx="1081">
                  <c:v>-4.5837620000000001</c:v>
                </c:pt>
                <c:pt idx="1082">
                  <c:v>-4.5877679999999996</c:v>
                </c:pt>
                <c:pt idx="1083">
                  <c:v>-4.5918340000000004</c:v>
                </c:pt>
                <c:pt idx="1084">
                  <c:v>-4.5958399999999999</c:v>
                </c:pt>
                <c:pt idx="1085">
                  <c:v>-4.5998450000000002</c:v>
                </c:pt>
                <c:pt idx="1086">
                  <c:v>-4.6038509999999997</c:v>
                </c:pt>
                <c:pt idx="1087">
                  <c:v>-4.6078570000000001</c:v>
                </c:pt>
                <c:pt idx="1088">
                  <c:v>-4.6118629999999996</c:v>
                </c:pt>
                <c:pt idx="1089">
                  <c:v>-4.6158089999999996</c:v>
                </c:pt>
                <c:pt idx="1090">
                  <c:v>-4.619815</c:v>
                </c:pt>
                <c:pt idx="1091">
                  <c:v>-4.6238210000000004</c:v>
                </c:pt>
                <c:pt idx="1092">
                  <c:v>-4.6278269999999999</c:v>
                </c:pt>
                <c:pt idx="1093">
                  <c:v>-4.6318330000000003</c:v>
                </c:pt>
                <c:pt idx="1094">
                  <c:v>-4.6357790000000003</c:v>
                </c:pt>
                <c:pt idx="1095">
                  <c:v>-4.6397849999999998</c:v>
                </c:pt>
                <c:pt idx="1096">
                  <c:v>-4.6437309999999998</c:v>
                </c:pt>
                <c:pt idx="1097">
                  <c:v>-4.6477370000000002</c:v>
                </c:pt>
                <c:pt idx="1098">
                  <c:v>-4.6516830000000002</c:v>
                </c:pt>
                <c:pt idx="1099">
                  <c:v>-4.6556889999999997</c:v>
                </c:pt>
                <c:pt idx="1100">
                  <c:v>-4.6596950000000001</c:v>
                </c:pt>
                <c:pt idx="1101">
                  <c:v>-4.6636410000000001</c:v>
                </c:pt>
                <c:pt idx="1102">
                  <c:v>-4.6676469999999997</c:v>
                </c:pt>
                <c:pt idx="1103">
                  <c:v>-4.6716530000000001</c:v>
                </c:pt>
                <c:pt idx="1104">
                  <c:v>-4.6756589999999996</c:v>
                </c:pt>
                <c:pt idx="1105">
                  <c:v>-4.6796639999999998</c:v>
                </c:pt>
                <c:pt idx="1106">
                  <c:v>-4.6836700000000002</c:v>
                </c:pt>
                <c:pt idx="1107">
                  <c:v>-4.6877360000000001</c:v>
                </c:pt>
                <c:pt idx="1108">
                  <c:v>-4.6917419999999996</c:v>
                </c:pt>
                <c:pt idx="1109">
                  <c:v>-4.6958080000000004</c:v>
                </c:pt>
                <c:pt idx="1110">
                  <c:v>-4.6998129999999998</c:v>
                </c:pt>
                <c:pt idx="1111">
                  <c:v>-4.7038200000000003</c:v>
                </c:pt>
                <c:pt idx="1112">
                  <c:v>-4.7078249999999997</c:v>
                </c:pt>
                <c:pt idx="1113">
                  <c:v>-4.7118310000000001</c:v>
                </c:pt>
                <c:pt idx="1114">
                  <c:v>-4.7157770000000001</c:v>
                </c:pt>
                <c:pt idx="1115">
                  <c:v>-4.719843</c:v>
                </c:pt>
                <c:pt idx="1116">
                  <c:v>-4.7238490000000004</c:v>
                </c:pt>
                <c:pt idx="1117">
                  <c:v>-4.7277950000000004</c:v>
                </c:pt>
                <c:pt idx="1118">
                  <c:v>-4.7318610000000003</c:v>
                </c:pt>
                <c:pt idx="1119">
                  <c:v>-4.7359270000000002</c:v>
                </c:pt>
                <c:pt idx="1120">
                  <c:v>-4.7398730000000002</c:v>
                </c:pt>
                <c:pt idx="1121">
                  <c:v>-4.743938</c:v>
                </c:pt>
                <c:pt idx="1122">
                  <c:v>-4.7479440000000004</c:v>
                </c:pt>
                <c:pt idx="1123">
                  <c:v>-4.75183</c:v>
                </c:pt>
                <c:pt idx="1124">
                  <c:v>-4.7558959999999999</c:v>
                </c:pt>
                <c:pt idx="1125">
                  <c:v>-4.7598419999999999</c:v>
                </c:pt>
                <c:pt idx="1126">
                  <c:v>-4.7637280000000004</c:v>
                </c:pt>
                <c:pt idx="1127">
                  <c:v>-4.7677940000000003</c:v>
                </c:pt>
                <c:pt idx="1128">
                  <c:v>-4.7717999999999998</c:v>
                </c:pt>
                <c:pt idx="1129">
                  <c:v>-4.7757459999999998</c:v>
                </c:pt>
                <c:pt idx="1130">
                  <c:v>-4.7798119999999997</c:v>
                </c:pt>
                <c:pt idx="1131">
                  <c:v>-4.7837579999999997</c:v>
                </c:pt>
                <c:pt idx="1132">
                  <c:v>-4.7876440000000002</c:v>
                </c:pt>
                <c:pt idx="1133">
                  <c:v>-4.7917100000000001</c:v>
                </c:pt>
                <c:pt idx="1134">
                  <c:v>-4.7957159999999996</c:v>
                </c:pt>
                <c:pt idx="1135">
                  <c:v>-4.799722</c:v>
                </c:pt>
                <c:pt idx="1136">
                  <c:v>-4.8037280000000004</c:v>
                </c:pt>
                <c:pt idx="1137">
                  <c:v>-4.8077930000000002</c:v>
                </c:pt>
                <c:pt idx="1138">
                  <c:v>-4.8117390000000002</c:v>
                </c:pt>
                <c:pt idx="1139">
                  <c:v>-4.8157459999999999</c:v>
                </c:pt>
                <c:pt idx="1140">
                  <c:v>-4.8197510000000001</c:v>
                </c:pt>
                <c:pt idx="1141">
                  <c:v>-4.8237569999999996</c:v>
                </c:pt>
                <c:pt idx="1142">
                  <c:v>-4.827763</c:v>
                </c:pt>
                <c:pt idx="1143">
                  <c:v>-4.8317690000000004</c:v>
                </c:pt>
                <c:pt idx="1144">
                  <c:v>-4.8357749999999999</c:v>
                </c:pt>
                <c:pt idx="1145">
                  <c:v>-4.8397810000000003</c:v>
                </c:pt>
                <c:pt idx="1146">
                  <c:v>-4.8437270000000003</c:v>
                </c:pt>
                <c:pt idx="1147">
                  <c:v>-4.8477920000000001</c:v>
                </c:pt>
                <c:pt idx="1148">
                  <c:v>-4.8517979999999996</c:v>
                </c:pt>
                <c:pt idx="1149">
                  <c:v>-4.8557439999999996</c:v>
                </c:pt>
                <c:pt idx="1150">
                  <c:v>-4.8598100000000004</c:v>
                </c:pt>
                <c:pt idx="1151">
                  <c:v>-4.8638159999999999</c:v>
                </c:pt>
                <c:pt idx="1152">
                  <c:v>-4.8677619999999999</c:v>
                </c:pt>
                <c:pt idx="1153">
                  <c:v>-4.8717680000000003</c:v>
                </c:pt>
                <c:pt idx="1154">
                  <c:v>-4.8757739999999998</c:v>
                </c:pt>
                <c:pt idx="1155">
                  <c:v>-4.8797199999999998</c:v>
                </c:pt>
                <c:pt idx="1156">
                  <c:v>-4.8837260000000002</c:v>
                </c:pt>
                <c:pt idx="1157">
                  <c:v>-4.8877319999999997</c:v>
                </c:pt>
                <c:pt idx="1158">
                  <c:v>-4.8917380000000001</c:v>
                </c:pt>
                <c:pt idx="1159">
                  <c:v>-4.8957439999999997</c:v>
                </c:pt>
                <c:pt idx="1160">
                  <c:v>-4.89975</c:v>
                </c:pt>
                <c:pt idx="1161">
                  <c:v>-4.9037559999999996</c:v>
                </c:pt>
                <c:pt idx="1162">
                  <c:v>-4.9077609999999998</c:v>
                </c:pt>
                <c:pt idx="1163">
                  <c:v>-4.9118269999999997</c:v>
                </c:pt>
                <c:pt idx="1164">
                  <c:v>-4.9157729999999997</c:v>
                </c:pt>
                <c:pt idx="1165">
                  <c:v>-4.9197790000000001</c:v>
                </c:pt>
                <c:pt idx="1166">
                  <c:v>-4.9237849999999996</c:v>
                </c:pt>
                <c:pt idx="1167">
                  <c:v>-4.927791</c:v>
                </c:pt>
                <c:pt idx="1168">
                  <c:v>-4.931737</c:v>
                </c:pt>
                <c:pt idx="1169">
                  <c:v>-4.9358029999999999</c:v>
                </c:pt>
                <c:pt idx="1170">
                  <c:v>-4.9397489999999999</c:v>
                </c:pt>
                <c:pt idx="1171">
                  <c:v>-4.943695</c:v>
                </c:pt>
                <c:pt idx="1172">
                  <c:v>-4.9477609999999999</c:v>
                </c:pt>
                <c:pt idx="1173">
                  <c:v>-4.9517069999999999</c:v>
                </c:pt>
                <c:pt idx="1174">
                  <c:v>-4.9557130000000003</c:v>
                </c:pt>
                <c:pt idx="1175">
                  <c:v>-4.959778</c:v>
                </c:pt>
                <c:pt idx="1176">
                  <c:v>-4.9637250000000002</c:v>
                </c:pt>
                <c:pt idx="1177">
                  <c:v>-4.9677300000000004</c:v>
                </c:pt>
                <c:pt idx="1178">
                  <c:v>-4.9717960000000003</c:v>
                </c:pt>
                <c:pt idx="1179">
                  <c:v>-4.9758019999999998</c:v>
                </c:pt>
                <c:pt idx="1180">
                  <c:v>-4.9797479999999998</c:v>
                </c:pt>
                <c:pt idx="1181">
                  <c:v>-4.9838139999999997</c:v>
                </c:pt>
                <c:pt idx="1182">
                  <c:v>-4.9877599999999997</c:v>
                </c:pt>
                <c:pt idx="1183">
                  <c:v>-4.9917660000000001</c:v>
                </c:pt>
                <c:pt idx="1184">
                  <c:v>-4.9957710000000004</c:v>
                </c:pt>
                <c:pt idx="1185">
                  <c:v>-4.9997780000000001</c:v>
                </c:pt>
                <c:pt idx="1186">
                  <c:v>-5.0037830000000003</c:v>
                </c:pt>
                <c:pt idx="1187">
                  <c:v>-5.00779</c:v>
                </c:pt>
                <c:pt idx="1188">
                  <c:v>-5.0117950000000002</c:v>
                </c:pt>
                <c:pt idx="1189">
                  <c:v>-5.0158610000000001</c:v>
                </c:pt>
                <c:pt idx="1190">
                  <c:v>-5.0198669999999996</c:v>
                </c:pt>
                <c:pt idx="1191">
                  <c:v>-5.023873</c:v>
                </c:pt>
                <c:pt idx="1192">
                  <c:v>-5.0278790000000004</c:v>
                </c:pt>
                <c:pt idx="1193">
                  <c:v>-5.0318250000000004</c:v>
                </c:pt>
                <c:pt idx="1194">
                  <c:v>-5.0358309999999999</c:v>
                </c:pt>
                <c:pt idx="1195">
                  <c:v>-5.0398959999999997</c:v>
                </c:pt>
                <c:pt idx="1196">
                  <c:v>-5.0438419999999997</c:v>
                </c:pt>
                <c:pt idx="1197">
                  <c:v>-5.0478490000000003</c:v>
                </c:pt>
                <c:pt idx="1198">
                  <c:v>-5.051914</c:v>
                </c:pt>
                <c:pt idx="1199">
                  <c:v>-5.05586</c:v>
                </c:pt>
                <c:pt idx="1200">
                  <c:v>-5.0598660000000004</c:v>
                </c:pt>
                <c:pt idx="1201">
                  <c:v>-5.0639310000000002</c:v>
                </c:pt>
                <c:pt idx="1202">
                  <c:v>-5.0678780000000003</c:v>
                </c:pt>
                <c:pt idx="1203">
                  <c:v>-5.0718839999999998</c:v>
                </c:pt>
                <c:pt idx="1204">
                  <c:v>-5.0759489999999996</c:v>
                </c:pt>
                <c:pt idx="1205">
                  <c:v>-5.0798949999999996</c:v>
                </c:pt>
                <c:pt idx="1206">
                  <c:v>-5.0838419999999998</c:v>
                </c:pt>
                <c:pt idx="1207">
                  <c:v>-5.0879070000000004</c:v>
                </c:pt>
                <c:pt idx="1208">
                  <c:v>-5.0918539999999997</c:v>
                </c:pt>
                <c:pt idx="1209">
                  <c:v>-5.0958589999999999</c:v>
                </c:pt>
                <c:pt idx="1210">
                  <c:v>-5.0998650000000003</c:v>
                </c:pt>
                <c:pt idx="1211">
                  <c:v>-5.1038110000000003</c:v>
                </c:pt>
                <c:pt idx="1212">
                  <c:v>-5.1078169999999998</c:v>
                </c:pt>
                <c:pt idx="1213">
                  <c:v>-5.1118829999999997</c:v>
                </c:pt>
                <c:pt idx="1214">
                  <c:v>-5.1158890000000001</c:v>
                </c:pt>
                <c:pt idx="1215">
                  <c:v>-5.1198350000000001</c:v>
                </c:pt>
                <c:pt idx="1216">
                  <c:v>-5.1238999999999999</c:v>
                </c:pt>
                <c:pt idx="1217">
                  <c:v>-5.127847</c:v>
                </c:pt>
                <c:pt idx="1218">
                  <c:v>-5.1318520000000003</c:v>
                </c:pt>
                <c:pt idx="1219">
                  <c:v>-5.135859</c:v>
                </c:pt>
                <c:pt idx="1220">
                  <c:v>-5.1398650000000004</c:v>
                </c:pt>
                <c:pt idx="1221">
                  <c:v>-5.1438699999999997</c:v>
                </c:pt>
                <c:pt idx="1222">
                  <c:v>-5.1478159999999997</c:v>
                </c:pt>
                <c:pt idx="1223">
                  <c:v>-5.1518819999999996</c:v>
                </c:pt>
                <c:pt idx="1224">
                  <c:v>-5.1558289999999998</c:v>
                </c:pt>
                <c:pt idx="1225">
                  <c:v>-5.159834</c:v>
                </c:pt>
                <c:pt idx="1226">
                  <c:v>-5.1638999999999999</c:v>
                </c:pt>
                <c:pt idx="1227">
                  <c:v>-5.1678459999999999</c:v>
                </c:pt>
                <c:pt idx="1228">
                  <c:v>-5.1718520000000003</c:v>
                </c:pt>
                <c:pt idx="1229">
                  <c:v>-5.1759170000000001</c:v>
                </c:pt>
                <c:pt idx="1230">
                  <c:v>-5.1798640000000002</c:v>
                </c:pt>
                <c:pt idx="1231">
                  <c:v>-5.1838100000000003</c:v>
                </c:pt>
                <c:pt idx="1232">
                  <c:v>-5.187875</c:v>
                </c:pt>
                <c:pt idx="1233">
                  <c:v>-5.1918220000000002</c:v>
                </c:pt>
                <c:pt idx="1234">
                  <c:v>-5.1957680000000002</c:v>
                </c:pt>
                <c:pt idx="1235">
                  <c:v>-5.1998340000000001</c:v>
                </c:pt>
                <c:pt idx="1236">
                  <c:v>-5.2037789999999999</c:v>
                </c:pt>
                <c:pt idx="1237">
                  <c:v>-5.2077850000000003</c:v>
                </c:pt>
                <c:pt idx="1238">
                  <c:v>-5.2118510000000002</c:v>
                </c:pt>
                <c:pt idx="1239">
                  <c:v>-5.2157970000000002</c:v>
                </c:pt>
                <c:pt idx="1240">
                  <c:v>-5.2198029999999997</c:v>
                </c:pt>
                <c:pt idx="1241">
                  <c:v>-5.2238689999999997</c:v>
                </c:pt>
                <c:pt idx="1242">
                  <c:v>-5.2278149999999997</c:v>
                </c:pt>
                <c:pt idx="1243">
                  <c:v>-5.2318199999999999</c:v>
                </c:pt>
                <c:pt idx="1244">
                  <c:v>-5.2358269999999996</c:v>
                </c:pt>
                <c:pt idx="1245">
                  <c:v>-5.2398319999999998</c:v>
                </c:pt>
                <c:pt idx="1246">
                  <c:v>-5.2438390000000004</c:v>
                </c:pt>
                <c:pt idx="1247">
                  <c:v>-5.2478439999999997</c:v>
                </c:pt>
                <c:pt idx="1248">
                  <c:v>-5.2517899999999997</c:v>
                </c:pt>
                <c:pt idx="1249">
                  <c:v>-5.2557960000000001</c:v>
                </c:pt>
                <c:pt idx="1250">
                  <c:v>-5.2598019999999996</c:v>
                </c:pt>
                <c:pt idx="1251">
                  <c:v>-5.263808</c:v>
                </c:pt>
                <c:pt idx="1252">
                  <c:v>-5.2678140000000004</c:v>
                </c:pt>
                <c:pt idx="1253">
                  <c:v>-5.2737930000000004</c:v>
                </c:pt>
                <c:pt idx="1254">
                  <c:v>-5.2777989999999999</c:v>
                </c:pt>
                <c:pt idx="1255">
                  <c:v>-5.2818040000000002</c:v>
                </c:pt>
                <c:pt idx="1256">
                  <c:v>-5.2858109999999998</c:v>
                </c:pt>
                <c:pt idx="1257">
                  <c:v>-5.2898160000000001</c:v>
                </c:pt>
                <c:pt idx="1258">
                  <c:v>-5.2938229999999997</c:v>
                </c:pt>
                <c:pt idx="1259">
                  <c:v>-5.297828</c:v>
                </c:pt>
                <c:pt idx="1260">
                  <c:v>-5.3018340000000004</c:v>
                </c:pt>
                <c:pt idx="1261">
                  <c:v>-5.3058399999999999</c:v>
                </c:pt>
                <c:pt idx="1262">
                  <c:v>-5.3118189999999998</c:v>
                </c:pt>
                <c:pt idx="1263">
                  <c:v>-5.3158250000000002</c:v>
                </c:pt>
                <c:pt idx="1264">
                  <c:v>-5.3197710000000002</c:v>
                </c:pt>
                <c:pt idx="1265">
                  <c:v>-5.3237769999999998</c:v>
                </c:pt>
                <c:pt idx="1266">
                  <c:v>-5.3278429999999997</c:v>
                </c:pt>
                <c:pt idx="1267">
                  <c:v>-5.3318490000000001</c:v>
                </c:pt>
                <c:pt idx="1268">
                  <c:v>-5.3357950000000001</c:v>
                </c:pt>
                <c:pt idx="1269">
                  <c:v>-5.3398000000000003</c:v>
                </c:pt>
                <c:pt idx="1270">
                  <c:v>-5.3438660000000002</c:v>
                </c:pt>
                <c:pt idx="1271">
                  <c:v>-5.3478120000000002</c:v>
                </c:pt>
                <c:pt idx="1272">
                  <c:v>-5.3538509999999997</c:v>
                </c:pt>
                <c:pt idx="1273">
                  <c:v>-5.3598299999999997</c:v>
                </c:pt>
                <c:pt idx="1274">
                  <c:v>-5.3658089999999996</c:v>
                </c:pt>
                <c:pt idx="1275">
                  <c:v>-5.371848</c:v>
                </c:pt>
                <c:pt idx="1276">
                  <c:v>-5.3778269999999999</c:v>
                </c:pt>
                <c:pt idx="1277">
                  <c:v>-5.3838650000000001</c:v>
                </c:pt>
                <c:pt idx="1278">
                  <c:v>-5.3898440000000001</c:v>
                </c:pt>
                <c:pt idx="1279">
                  <c:v>-5.395823</c:v>
                </c:pt>
                <c:pt idx="1280">
                  <c:v>-5.4018620000000004</c:v>
                </c:pt>
                <c:pt idx="1281">
                  <c:v>-5.4077809999999999</c:v>
                </c:pt>
                <c:pt idx="1282">
                  <c:v>-5.4138200000000003</c:v>
                </c:pt>
                <c:pt idx="1283">
                  <c:v>-5.4197990000000003</c:v>
                </c:pt>
                <c:pt idx="1284">
                  <c:v>-5.4257780000000002</c:v>
                </c:pt>
                <c:pt idx="1285">
                  <c:v>-5.4317570000000002</c:v>
                </c:pt>
                <c:pt idx="1286">
                  <c:v>-5.4377959999999996</c:v>
                </c:pt>
                <c:pt idx="1287">
                  <c:v>-5.4437740000000003</c:v>
                </c:pt>
                <c:pt idx="1288">
                  <c:v>-5.4498129999999998</c:v>
                </c:pt>
                <c:pt idx="1289">
                  <c:v>-5.4558520000000001</c:v>
                </c:pt>
                <c:pt idx="1290">
                  <c:v>-5.4618310000000001</c:v>
                </c:pt>
                <c:pt idx="1291">
                  <c:v>-5.4678100000000001</c:v>
                </c:pt>
                <c:pt idx="1292">
                  <c:v>-5.473789</c:v>
                </c:pt>
                <c:pt idx="1293">
                  <c:v>-5.479768</c:v>
                </c:pt>
                <c:pt idx="1294">
                  <c:v>-5.4858070000000003</c:v>
                </c:pt>
                <c:pt idx="1295">
                  <c:v>-5.4917850000000001</c:v>
                </c:pt>
                <c:pt idx="1296">
                  <c:v>-5.4978239999999996</c:v>
                </c:pt>
                <c:pt idx="1297">
                  <c:v>-5.5038029999999996</c:v>
                </c:pt>
                <c:pt idx="1298">
                  <c:v>-5.5097820000000004</c:v>
                </c:pt>
                <c:pt idx="1299">
                  <c:v>-5.5157610000000004</c:v>
                </c:pt>
                <c:pt idx="1300">
                  <c:v>-5.5217400000000003</c:v>
                </c:pt>
                <c:pt idx="1301">
                  <c:v>-5.5277779999999996</c:v>
                </c:pt>
                <c:pt idx="1302">
                  <c:v>-5.5337579999999997</c:v>
                </c:pt>
                <c:pt idx="1303">
                  <c:v>-5.5397369999999997</c:v>
                </c:pt>
                <c:pt idx="1304">
                  <c:v>-5.5457150000000004</c:v>
                </c:pt>
                <c:pt idx="1305">
                  <c:v>-5.5516940000000004</c:v>
                </c:pt>
                <c:pt idx="1306">
                  <c:v>-5.5577329999999998</c:v>
                </c:pt>
                <c:pt idx="1307">
                  <c:v>-5.5637119999999998</c:v>
                </c:pt>
                <c:pt idx="1308">
                  <c:v>-5.5697510000000001</c:v>
                </c:pt>
                <c:pt idx="1309">
                  <c:v>-5.5757300000000001</c:v>
                </c:pt>
                <c:pt idx="1310">
                  <c:v>-5.5817690000000004</c:v>
                </c:pt>
                <c:pt idx="1311">
                  <c:v>-5.5876869999999998</c:v>
                </c:pt>
                <c:pt idx="1312">
                  <c:v>-5.5937859999999997</c:v>
                </c:pt>
                <c:pt idx="1313">
                  <c:v>-5.5997649999999997</c:v>
                </c:pt>
                <c:pt idx="1314">
                  <c:v>-5.605804</c:v>
                </c:pt>
                <c:pt idx="1315">
                  <c:v>-5.611783</c:v>
                </c:pt>
                <c:pt idx="1316">
                  <c:v>-5.6178220000000003</c:v>
                </c:pt>
                <c:pt idx="1317">
                  <c:v>-5.6238010000000003</c:v>
                </c:pt>
                <c:pt idx="1318">
                  <c:v>-5.6298389999999996</c:v>
                </c:pt>
                <c:pt idx="1319">
                  <c:v>-5.6358180000000004</c:v>
                </c:pt>
                <c:pt idx="1320">
                  <c:v>-5.6417970000000004</c:v>
                </c:pt>
                <c:pt idx="1321">
                  <c:v>-5.6478359999999999</c:v>
                </c:pt>
                <c:pt idx="1322">
                  <c:v>-5.6538149999999998</c:v>
                </c:pt>
                <c:pt idx="1323">
                  <c:v>-5.6597939999999998</c:v>
                </c:pt>
                <c:pt idx="1324">
                  <c:v>-5.665832</c:v>
                </c:pt>
                <c:pt idx="1325">
                  <c:v>-5.6718710000000003</c:v>
                </c:pt>
                <c:pt idx="1326">
                  <c:v>-5.6778510000000004</c:v>
                </c:pt>
                <c:pt idx="1327">
                  <c:v>-5.6838290000000002</c:v>
                </c:pt>
                <c:pt idx="1328">
                  <c:v>-5.6898080000000002</c:v>
                </c:pt>
                <c:pt idx="1329">
                  <c:v>-5.6958469999999997</c:v>
                </c:pt>
                <c:pt idx="1330">
                  <c:v>-5.7018259999999996</c:v>
                </c:pt>
                <c:pt idx="1331">
                  <c:v>-5.707865</c:v>
                </c:pt>
                <c:pt idx="1332">
                  <c:v>-5.7138439999999999</c:v>
                </c:pt>
                <c:pt idx="1333">
                  <c:v>-5.7198820000000001</c:v>
                </c:pt>
                <c:pt idx="1334">
                  <c:v>-5.7258009999999997</c:v>
                </c:pt>
                <c:pt idx="1335">
                  <c:v>-5.73184</c:v>
                </c:pt>
                <c:pt idx="1336">
                  <c:v>-5.737819</c:v>
                </c:pt>
                <c:pt idx="1337">
                  <c:v>-5.743798</c:v>
                </c:pt>
                <c:pt idx="1338">
                  <c:v>-5.7497769999999999</c:v>
                </c:pt>
                <c:pt idx="1339">
                  <c:v>-5.7558160000000003</c:v>
                </c:pt>
                <c:pt idx="1340">
                  <c:v>-5.7617950000000002</c:v>
                </c:pt>
                <c:pt idx="1341">
                  <c:v>-5.7678330000000004</c:v>
                </c:pt>
                <c:pt idx="1342">
                  <c:v>-5.7738120000000004</c:v>
                </c:pt>
                <c:pt idx="1343">
                  <c:v>-5.7797910000000003</c:v>
                </c:pt>
                <c:pt idx="1344">
                  <c:v>-5.7858299999999998</c:v>
                </c:pt>
                <c:pt idx="1345">
                  <c:v>-5.7918690000000002</c:v>
                </c:pt>
                <c:pt idx="1346">
                  <c:v>-5.797847</c:v>
                </c:pt>
                <c:pt idx="1347">
                  <c:v>-5.8038259999999999</c:v>
                </c:pt>
                <c:pt idx="1348">
                  <c:v>-5.8098660000000004</c:v>
                </c:pt>
                <c:pt idx="1349">
                  <c:v>-5.8158450000000004</c:v>
                </c:pt>
                <c:pt idx="1350">
                  <c:v>-5.8217639999999999</c:v>
                </c:pt>
                <c:pt idx="1351">
                  <c:v>-5.8278020000000001</c:v>
                </c:pt>
                <c:pt idx="1352">
                  <c:v>-5.8338409999999996</c:v>
                </c:pt>
                <c:pt idx="1353">
                  <c:v>-5.8397600000000001</c:v>
                </c:pt>
                <c:pt idx="1354">
                  <c:v>-5.8456799999999998</c:v>
                </c:pt>
                <c:pt idx="1355">
                  <c:v>-5.8516589999999997</c:v>
                </c:pt>
                <c:pt idx="1356">
                  <c:v>-5.8576969999999999</c:v>
                </c:pt>
                <c:pt idx="1357">
                  <c:v>-5.863556</c:v>
                </c:pt>
                <c:pt idx="1358">
                  <c:v>-5.8696549999999998</c:v>
                </c:pt>
                <c:pt idx="1359">
                  <c:v>-5.8755740000000003</c:v>
                </c:pt>
                <c:pt idx="1360">
                  <c:v>-5.8816730000000002</c:v>
                </c:pt>
                <c:pt idx="1361">
                  <c:v>-5.8876520000000001</c:v>
                </c:pt>
                <c:pt idx="1362">
                  <c:v>-5.8937499999999998</c:v>
                </c:pt>
                <c:pt idx="1363">
                  <c:v>-5.8997289999999998</c:v>
                </c:pt>
                <c:pt idx="1364">
                  <c:v>-5.9057680000000001</c:v>
                </c:pt>
                <c:pt idx="1365">
                  <c:v>-5.9117470000000001</c:v>
                </c:pt>
                <c:pt idx="1366">
                  <c:v>-5.9177850000000003</c:v>
                </c:pt>
                <c:pt idx="1367">
                  <c:v>-5.9237640000000003</c:v>
                </c:pt>
                <c:pt idx="1368">
                  <c:v>-5.9298029999999997</c:v>
                </c:pt>
                <c:pt idx="1369">
                  <c:v>-5.9358420000000001</c:v>
                </c:pt>
                <c:pt idx="1370">
                  <c:v>-5.941821</c:v>
                </c:pt>
                <c:pt idx="1371">
                  <c:v>-5.9478600000000004</c:v>
                </c:pt>
                <c:pt idx="1372">
                  <c:v>-5.9538390000000003</c:v>
                </c:pt>
                <c:pt idx="1373">
                  <c:v>-5.9598769999999996</c:v>
                </c:pt>
                <c:pt idx="1374">
                  <c:v>-5.965916</c:v>
                </c:pt>
                <c:pt idx="1375">
                  <c:v>-5.971895</c:v>
                </c:pt>
                <c:pt idx="1376">
                  <c:v>-5.9779340000000003</c:v>
                </c:pt>
                <c:pt idx="1377">
                  <c:v>-5.9838529999999999</c:v>
                </c:pt>
                <c:pt idx="1378">
                  <c:v>-5.9898910000000001</c:v>
                </c:pt>
                <c:pt idx="1379">
                  <c:v>-5.99587</c:v>
                </c:pt>
                <c:pt idx="1380">
                  <c:v>-6.0019090000000004</c:v>
                </c:pt>
                <c:pt idx="1381">
                  <c:v>-6.0078880000000003</c:v>
                </c:pt>
                <c:pt idx="1382">
                  <c:v>-6.0139269999999998</c:v>
                </c:pt>
                <c:pt idx="1383">
                  <c:v>-6.0198460000000003</c:v>
                </c:pt>
                <c:pt idx="1384">
                  <c:v>-6.0259450000000001</c:v>
                </c:pt>
                <c:pt idx="1385">
                  <c:v>-6.0318639999999997</c:v>
                </c:pt>
                <c:pt idx="1386">
                  <c:v>-6.0379019999999999</c:v>
                </c:pt>
                <c:pt idx="1387">
                  <c:v>-6.0438809999999998</c:v>
                </c:pt>
                <c:pt idx="1388">
                  <c:v>-6.0499200000000002</c:v>
                </c:pt>
                <c:pt idx="1389">
                  <c:v>-6.0558990000000001</c:v>
                </c:pt>
                <c:pt idx="1390">
                  <c:v>-6.0619379999999996</c:v>
                </c:pt>
                <c:pt idx="1391">
                  <c:v>-6.0678570000000001</c:v>
                </c:pt>
                <c:pt idx="1392">
                  <c:v>-6.073836</c:v>
                </c:pt>
                <c:pt idx="1393">
                  <c:v>-6.079815</c:v>
                </c:pt>
                <c:pt idx="1394">
                  <c:v>-6.0857939999999999</c:v>
                </c:pt>
                <c:pt idx="1395">
                  <c:v>-6.0917729999999999</c:v>
                </c:pt>
                <c:pt idx="1396">
                  <c:v>-6.0978709999999996</c:v>
                </c:pt>
                <c:pt idx="1397">
                  <c:v>-6.1038500000000004</c:v>
                </c:pt>
                <c:pt idx="1398">
                  <c:v>-6.1098290000000004</c:v>
                </c:pt>
                <c:pt idx="1399">
                  <c:v>-6.1158679999999999</c:v>
                </c:pt>
                <c:pt idx="1400">
                  <c:v>-6.1218469999999998</c:v>
                </c:pt>
                <c:pt idx="1401">
                  <c:v>-6.1278860000000002</c:v>
                </c:pt>
                <c:pt idx="1402">
                  <c:v>-6.1338049999999997</c:v>
                </c:pt>
                <c:pt idx="1403">
                  <c:v>-6.1398440000000001</c:v>
                </c:pt>
                <c:pt idx="1404">
                  <c:v>-6.145823</c:v>
                </c:pt>
                <c:pt idx="1405">
                  <c:v>-6.1518610000000002</c:v>
                </c:pt>
                <c:pt idx="1406">
                  <c:v>-6.1578400000000002</c:v>
                </c:pt>
                <c:pt idx="1407">
                  <c:v>-6.1638789999999997</c:v>
                </c:pt>
                <c:pt idx="1408">
                  <c:v>-6.1698579999999996</c:v>
                </c:pt>
                <c:pt idx="1409">
                  <c:v>-6.1758959999999998</c:v>
                </c:pt>
                <c:pt idx="1410">
                  <c:v>-6.1818160000000004</c:v>
                </c:pt>
                <c:pt idx="1411">
                  <c:v>-6.1878539999999997</c:v>
                </c:pt>
                <c:pt idx="1412">
                  <c:v>-6.1938339999999998</c:v>
                </c:pt>
                <c:pt idx="1413">
                  <c:v>-6.1998129999999998</c:v>
                </c:pt>
                <c:pt idx="1414">
                  <c:v>-6.2057919999999998</c:v>
                </c:pt>
                <c:pt idx="1415">
                  <c:v>-6.21183</c:v>
                </c:pt>
                <c:pt idx="1416">
                  <c:v>-6.2178089999999999</c:v>
                </c:pt>
                <c:pt idx="1417">
                  <c:v>-6.2238480000000003</c:v>
                </c:pt>
                <c:pt idx="1418">
                  <c:v>-6.2298270000000002</c:v>
                </c:pt>
                <c:pt idx="1419">
                  <c:v>-6.2358060000000002</c:v>
                </c:pt>
                <c:pt idx="1420">
                  <c:v>-6.2417850000000001</c:v>
                </c:pt>
                <c:pt idx="1421">
                  <c:v>-6.2478230000000003</c:v>
                </c:pt>
                <c:pt idx="1422">
                  <c:v>-6.2538029999999996</c:v>
                </c:pt>
                <c:pt idx="1423">
                  <c:v>-6.2598409999999998</c:v>
                </c:pt>
                <c:pt idx="1424">
                  <c:v>-6.2658199999999997</c:v>
                </c:pt>
                <c:pt idx="1425">
                  <c:v>-6.2717989999999997</c:v>
                </c:pt>
                <c:pt idx="1426">
                  <c:v>-6.2777779999999996</c:v>
                </c:pt>
                <c:pt idx="1427">
                  <c:v>-6.2837569999999996</c:v>
                </c:pt>
                <c:pt idx="1428">
                  <c:v>-6.2897959999999999</c:v>
                </c:pt>
                <c:pt idx="1429">
                  <c:v>-6.2957739999999998</c:v>
                </c:pt>
                <c:pt idx="1430">
                  <c:v>-6.3018130000000001</c:v>
                </c:pt>
                <c:pt idx="1431">
                  <c:v>-6.3077930000000002</c:v>
                </c:pt>
                <c:pt idx="1432">
                  <c:v>-6.3138310000000004</c:v>
                </c:pt>
                <c:pt idx="1433">
                  <c:v>-6.3198689999999997</c:v>
                </c:pt>
                <c:pt idx="1434">
                  <c:v>-6.3258489999999998</c:v>
                </c:pt>
                <c:pt idx="1435">
                  <c:v>-6.3318880000000002</c:v>
                </c:pt>
                <c:pt idx="1436">
                  <c:v>-6.3378670000000001</c:v>
                </c:pt>
                <c:pt idx="1437">
                  <c:v>-6.3439050000000003</c:v>
                </c:pt>
                <c:pt idx="1438">
                  <c:v>-6.3498239999999999</c:v>
                </c:pt>
                <c:pt idx="1439">
                  <c:v>-6.3559229999999998</c:v>
                </c:pt>
                <c:pt idx="1440">
                  <c:v>-6.3619019999999997</c:v>
                </c:pt>
                <c:pt idx="1441">
                  <c:v>-6.3679399999999999</c:v>
                </c:pt>
                <c:pt idx="1442">
                  <c:v>-6.3738599999999996</c:v>
                </c:pt>
                <c:pt idx="1443">
                  <c:v>-6.3798979999999998</c:v>
                </c:pt>
                <c:pt idx="1444">
                  <c:v>-6.3858180000000004</c:v>
                </c:pt>
                <c:pt idx="1445">
                  <c:v>-6.3919170000000003</c:v>
                </c:pt>
                <c:pt idx="1446">
                  <c:v>-6.3978349999999997</c:v>
                </c:pt>
                <c:pt idx="1447">
                  <c:v>-6.4038740000000001</c:v>
                </c:pt>
                <c:pt idx="1448">
                  <c:v>-6.409853</c:v>
                </c:pt>
                <c:pt idx="1449">
                  <c:v>-6.415832</c:v>
                </c:pt>
                <c:pt idx="1450">
                  <c:v>-6.4218109999999999</c:v>
                </c:pt>
                <c:pt idx="1451">
                  <c:v>-6.4277899999999999</c:v>
                </c:pt>
                <c:pt idx="1452">
                  <c:v>-6.4338280000000001</c:v>
                </c:pt>
                <c:pt idx="1453">
                  <c:v>-6.4397479999999998</c:v>
                </c:pt>
                <c:pt idx="1454">
                  <c:v>-6.4457870000000002</c:v>
                </c:pt>
                <c:pt idx="1455">
                  <c:v>-6.4517660000000001</c:v>
                </c:pt>
                <c:pt idx="1456">
                  <c:v>-6.4578639999999998</c:v>
                </c:pt>
                <c:pt idx="1457">
                  <c:v>-6.4637830000000003</c:v>
                </c:pt>
                <c:pt idx="1458">
                  <c:v>-6.4698219999999997</c:v>
                </c:pt>
                <c:pt idx="1459">
                  <c:v>-6.4757410000000002</c:v>
                </c:pt>
                <c:pt idx="1460">
                  <c:v>-6.4817799999999997</c:v>
                </c:pt>
                <c:pt idx="1461">
                  <c:v>-6.4876990000000001</c:v>
                </c:pt>
                <c:pt idx="1462">
                  <c:v>-6.4937969999999998</c:v>
                </c:pt>
                <c:pt idx="1463">
                  <c:v>-6.4997769999999999</c:v>
                </c:pt>
                <c:pt idx="1464">
                  <c:v>-6.5058150000000001</c:v>
                </c:pt>
                <c:pt idx="1465">
                  <c:v>-6.5117940000000001</c:v>
                </c:pt>
                <c:pt idx="1466">
                  <c:v>-6.5178330000000004</c:v>
                </c:pt>
                <c:pt idx="1467">
                  <c:v>-6.5238120000000004</c:v>
                </c:pt>
                <c:pt idx="1468">
                  <c:v>-6.5297910000000003</c:v>
                </c:pt>
                <c:pt idx="1469">
                  <c:v>-6.5357700000000003</c:v>
                </c:pt>
                <c:pt idx="1470">
                  <c:v>-6.5418079999999996</c:v>
                </c:pt>
                <c:pt idx="1471">
                  <c:v>-6.5477869999999996</c:v>
                </c:pt>
                <c:pt idx="1472">
                  <c:v>-6.5537660000000004</c:v>
                </c:pt>
                <c:pt idx="1473">
                  <c:v>-6.5598049999999999</c:v>
                </c:pt>
                <c:pt idx="1474">
                  <c:v>-6.5657839999999998</c:v>
                </c:pt>
                <c:pt idx="1475">
                  <c:v>-6.5718829999999997</c:v>
                </c:pt>
                <c:pt idx="1476">
                  <c:v>-6.5778610000000004</c:v>
                </c:pt>
                <c:pt idx="1477">
                  <c:v>-6.5838409999999996</c:v>
                </c:pt>
                <c:pt idx="1478">
                  <c:v>-6.5898199999999996</c:v>
                </c:pt>
                <c:pt idx="1479">
                  <c:v>-6.5958579999999998</c:v>
                </c:pt>
                <c:pt idx="1480">
                  <c:v>-6.6018369999999997</c:v>
                </c:pt>
                <c:pt idx="1481">
                  <c:v>-6.6078159999999997</c:v>
                </c:pt>
                <c:pt idx="1482">
                  <c:v>-6.6137949999999996</c:v>
                </c:pt>
                <c:pt idx="1483">
                  <c:v>-6.619834</c:v>
                </c:pt>
                <c:pt idx="1484">
                  <c:v>-6.625813</c:v>
                </c:pt>
                <c:pt idx="1485">
                  <c:v>-6.6317909999999998</c:v>
                </c:pt>
                <c:pt idx="1486">
                  <c:v>-6.6378300000000001</c:v>
                </c:pt>
                <c:pt idx="1487">
                  <c:v>-6.6438090000000001</c:v>
                </c:pt>
                <c:pt idx="1488">
                  <c:v>-6.6498480000000004</c:v>
                </c:pt>
                <c:pt idx="1489">
                  <c:v>-6.655767</c:v>
                </c:pt>
                <c:pt idx="1490">
                  <c:v>-6.6618060000000003</c:v>
                </c:pt>
                <c:pt idx="1491">
                  <c:v>-6.6677249999999999</c:v>
                </c:pt>
                <c:pt idx="1492">
                  <c:v>-6.6737640000000003</c:v>
                </c:pt>
                <c:pt idx="1493">
                  <c:v>-6.6797430000000002</c:v>
                </c:pt>
                <c:pt idx="1494">
                  <c:v>-6.6857810000000004</c:v>
                </c:pt>
                <c:pt idx="1495">
                  <c:v>-6.6917600000000004</c:v>
                </c:pt>
                <c:pt idx="1496">
                  <c:v>-6.6978590000000002</c:v>
                </c:pt>
                <c:pt idx="1497">
                  <c:v>-6.7037779999999998</c:v>
                </c:pt>
                <c:pt idx="1498">
                  <c:v>-6.7098170000000001</c:v>
                </c:pt>
                <c:pt idx="1499">
                  <c:v>-6.7157960000000001</c:v>
                </c:pt>
                <c:pt idx="1500">
                  <c:v>-6.7217750000000001</c:v>
                </c:pt>
                <c:pt idx="1501">
                  <c:v>-6.7278140000000004</c:v>
                </c:pt>
                <c:pt idx="1502">
                  <c:v>-6.733733</c:v>
                </c:pt>
                <c:pt idx="1503">
                  <c:v>-6.7397710000000002</c:v>
                </c:pt>
                <c:pt idx="1504">
                  <c:v>-6.7457500000000001</c:v>
                </c:pt>
                <c:pt idx="1505">
                  <c:v>-6.7517889999999996</c:v>
                </c:pt>
                <c:pt idx="1506">
                  <c:v>-6.7578279999999999</c:v>
                </c:pt>
                <c:pt idx="1507">
                  <c:v>-6.7638660000000002</c:v>
                </c:pt>
                <c:pt idx="1508">
                  <c:v>-6.7697859999999999</c:v>
                </c:pt>
                <c:pt idx="1509">
                  <c:v>-6.7758250000000002</c:v>
                </c:pt>
                <c:pt idx="1510">
                  <c:v>-6.781803</c:v>
                </c:pt>
                <c:pt idx="1511">
                  <c:v>-6.7878420000000004</c:v>
                </c:pt>
                <c:pt idx="1512">
                  <c:v>-6.7938809999999998</c:v>
                </c:pt>
                <c:pt idx="1513">
                  <c:v>-6.7998599999999998</c:v>
                </c:pt>
                <c:pt idx="1514">
                  <c:v>-6.8058389999999997</c:v>
                </c:pt>
                <c:pt idx="1515">
                  <c:v>-6.8118179999999997</c:v>
                </c:pt>
                <c:pt idx="1516">
                  <c:v>-6.8177960000000004</c:v>
                </c:pt>
                <c:pt idx="1517">
                  <c:v>-6.8238349999999999</c:v>
                </c:pt>
                <c:pt idx="1518">
                  <c:v>-6.829815</c:v>
                </c:pt>
                <c:pt idx="1519">
                  <c:v>-6.8358530000000002</c:v>
                </c:pt>
                <c:pt idx="1520">
                  <c:v>-6.8418320000000001</c:v>
                </c:pt>
                <c:pt idx="1521">
                  <c:v>-6.8478110000000001</c:v>
                </c:pt>
                <c:pt idx="1522">
                  <c:v>-6.85379</c:v>
                </c:pt>
                <c:pt idx="1523">
                  <c:v>-6.8598290000000004</c:v>
                </c:pt>
                <c:pt idx="1524">
                  <c:v>-6.8658080000000004</c:v>
                </c:pt>
                <c:pt idx="1525">
                  <c:v>-6.8718459999999997</c:v>
                </c:pt>
                <c:pt idx="1526">
                  <c:v>-6.8777650000000001</c:v>
                </c:pt>
                <c:pt idx="1527">
                  <c:v>-6.8838039999999996</c:v>
                </c:pt>
                <c:pt idx="1528">
                  <c:v>-6.8898429999999999</c:v>
                </c:pt>
                <c:pt idx="1529">
                  <c:v>-6.8958219999999999</c:v>
                </c:pt>
                <c:pt idx="1530">
                  <c:v>-6.9018600000000001</c:v>
                </c:pt>
                <c:pt idx="1531">
                  <c:v>-6.9078999999999997</c:v>
                </c:pt>
                <c:pt idx="1532">
                  <c:v>-6.9138789999999997</c:v>
                </c:pt>
                <c:pt idx="1533">
                  <c:v>-6.9199169999999999</c:v>
                </c:pt>
                <c:pt idx="1534">
                  <c:v>-6.9258369999999996</c:v>
                </c:pt>
                <c:pt idx="1535">
                  <c:v>-6.9338480000000002</c:v>
                </c:pt>
                <c:pt idx="1536">
                  <c:v>-6.9398280000000003</c:v>
                </c:pt>
                <c:pt idx="1537">
                  <c:v>-6.9458659999999997</c:v>
                </c:pt>
                <c:pt idx="1538">
                  <c:v>-6.9518449999999996</c:v>
                </c:pt>
                <c:pt idx="1539">
                  <c:v>-6.9578239999999996</c:v>
                </c:pt>
                <c:pt idx="1540">
                  <c:v>-6.9638629999999999</c:v>
                </c:pt>
                <c:pt idx="1541">
                  <c:v>-6.9698419999999999</c:v>
                </c:pt>
                <c:pt idx="1542">
                  <c:v>-6.9758800000000001</c:v>
                </c:pt>
                <c:pt idx="1543">
                  <c:v>-6.9819190000000004</c:v>
                </c:pt>
                <c:pt idx="1544">
                  <c:v>-6.9879579999999999</c:v>
                </c:pt>
                <c:pt idx="1545">
                  <c:v>-6.9939369999999998</c:v>
                </c:pt>
                <c:pt idx="1546">
                  <c:v>-7.0019489999999998</c:v>
                </c:pt>
                <c:pt idx="1547">
                  <c:v>-7.0099600000000004</c:v>
                </c:pt>
                <c:pt idx="1548">
                  <c:v>-7.0179119999999999</c:v>
                </c:pt>
                <c:pt idx="1549">
                  <c:v>-7.0258640000000003</c:v>
                </c:pt>
                <c:pt idx="1550">
                  <c:v>-7.033817</c:v>
                </c:pt>
                <c:pt idx="1551">
                  <c:v>-7.0417680000000002</c:v>
                </c:pt>
                <c:pt idx="1552">
                  <c:v>-7.0497800000000002</c:v>
                </c:pt>
                <c:pt idx="1553">
                  <c:v>-7.0577319999999997</c:v>
                </c:pt>
                <c:pt idx="1554">
                  <c:v>-7.0657439999999996</c:v>
                </c:pt>
                <c:pt idx="1555">
                  <c:v>-7.073696</c:v>
                </c:pt>
                <c:pt idx="1556">
                  <c:v>-7.0817680000000003</c:v>
                </c:pt>
                <c:pt idx="1557">
                  <c:v>-7.0898389999999996</c:v>
                </c:pt>
                <c:pt idx="1558">
                  <c:v>-7.097791</c:v>
                </c:pt>
                <c:pt idx="1559">
                  <c:v>-7.1058630000000003</c:v>
                </c:pt>
                <c:pt idx="1560">
                  <c:v>-7.1139340000000004</c:v>
                </c:pt>
                <c:pt idx="1561">
                  <c:v>-7.1218859999999999</c:v>
                </c:pt>
                <c:pt idx="1562">
                  <c:v>-7.1299580000000002</c:v>
                </c:pt>
                <c:pt idx="1563">
                  <c:v>-7.137969</c:v>
                </c:pt>
                <c:pt idx="1564">
                  <c:v>-7.1459219999999997</c:v>
                </c:pt>
                <c:pt idx="1565">
                  <c:v>-7.1538130000000004</c:v>
                </c:pt>
                <c:pt idx="1566">
                  <c:v>-7.1618849999999998</c:v>
                </c:pt>
                <c:pt idx="1567">
                  <c:v>-7.1698370000000002</c:v>
                </c:pt>
                <c:pt idx="1568">
                  <c:v>-7.1777889999999998</c:v>
                </c:pt>
                <c:pt idx="1569">
                  <c:v>-7.1858610000000001</c:v>
                </c:pt>
                <c:pt idx="1570">
                  <c:v>-7.1938129999999996</c:v>
                </c:pt>
                <c:pt idx="1571">
                  <c:v>-7.2018839999999997</c:v>
                </c:pt>
                <c:pt idx="1572">
                  <c:v>-7.2098370000000003</c:v>
                </c:pt>
                <c:pt idx="1573">
                  <c:v>-7.2179080000000004</c:v>
                </c:pt>
                <c:pt idx="1574">
                  <c:v>-7.2258599999999999</c:v>
                </c:pt>
                <c:pt idx="1575">
                  <c:v>-7.2338719999999999</c:v>
                </c:pt>
                <c:pt idx="1576">
                  <c:v>-7.2418829999999996</c:v>
                </c:pt>
                <c:pt idx="1577">
                  <c:v>-7.2498360000000002</c:v>
                </c:pt>
                <c:pt idx="1578">
                  <c:v>-7.2578469999999999</c:v>
                </c:pt>
                <c:pt idx="1579">
                  <c:v>-7.2659190000000002</c:v>
                </c:pt>
                <c:pt idx="1580">
                  <c:v>-7.2738110000000002</c:v>
                </c:pt>
                <c:pt idx="1581">
                  <c:v>-7.2818230000000002</c:v>
                </c:pt>
                <c:pt idx="1582">
                  <c:v>-7.2898350000000001</c:v>
                </c:pt>
                <c:pt idx="1583">
                  <c:v>-7.297847</c:v>
                </c:pt>
                <c:pt idx="1584">
                  <c:v>-7.3058579999999997</c:v>
                </c:pt>
                <c:pt idx="1585">
                  <c:v>-7.3138699999999996</c:v>
                </c:pt>
                <c:pt idx="1586">
                  <c:v>-7.3218819999999996</c:v>
                </c:pt>
                <c:pt idx="1587">
                  <c:v>-7.3298930000000002</c:v>
                </c:pt>
                <c:pt idx="1588">
                  <c:v>-7.3378459999999999</c:v>
                </c:pt>
                <c:pt idx="1589">
                  <c:v>-7.3458569999999996</c:v>
                </c:pt>
                <c:pt idx="1590">
                  <c:v>-7.3538699999999997</c:v>
                </c:pt>
                <c:pt idx="1591">
                  <c:v>-7.3618810000000003</c:v>
                </c:pt>
                <c:pt idx="1592">
                  <c:v>-7.3698329999999999</c:v>
                </c:pt>
                <c:pt idx="1593">
                  <c:v>-7.3778449999999998</c:v>
                </c:pt>
                <c:pt idx="1594">
                  <c:v>-7.3858569999999997</c:v>
                </c:pt>
                <c:pt idx="1595">
                  <c:v>-7.3938090000000001</c:v>
                </c:pt>
                <c:pt idx="1596">
                  <c:v>-7.401821</c:v>
                </c:pt>
                <c:pt idx="1597">
                  <c:v>-7.4098920000000001</c:v>
                </c:pt>
                <c:pt idx="1598">
                  <c:v>-7.4179040000000001</c:v>
                </c:pt>
                <c:pt idx="1599">
                  <c:v>-7.4257960000000001</c:v>
                </c:pt>
                <c:pt idx="1600">
                  <c:v>-7.4338680000000004</c:v>
                </c:pt>
                <c:pt idx="1601">
                  <c:v>-7.4418800000000003</c:v>
                </c:pt>
                <c:pt idx="1602">
                  <c:v>-7.4498309999999996</c:v>
                </c:pt>
                <c:pt idx="1603">
                  <c:v>-7.4579029999999999</c:v>
                </c:pt>
                <c:pt idx="1604">
                  <c:v>-7.4658550000000004</c:v>
                </c:pt>
                <c:pt idx="1605">
                  <c:v>-7.4738069999999999</c:v>
                </c:pt>
                <c:pt idx="1606">
                  <c:v>-7.481878</c:v>
                </c:pt>
                <c:pt idx="1607">
                  <c:v>-7.4898309999999997</c:v>
                </c:pt>
                <c:pt idx="1608">
                  <c:v>-7.4978420000000003</c:v>
                </c:pt>
                <c:pt idx="1609">
                  <c:v>-7.5058550000000004</c:v>
                </c:pt>
                <c:pt idx="1610">
                  <c:v>-7.5138660000000002</c:v>
                </c:pt>
                <c:pt idx="1611">
                  <c:v>-7.5218780000000001</c:v>
                </c:pt>
                <c:pt idx="1612">
                  <c:v>-7.52989</c:v>
                </c:pt>
                <c:pt idx="1613">
                  <c:v>-7.5379009999999997</c:v>
                </c:pt>
                <c:pt idx="1614">
                  <c:v>-7.545973</c:v>
                </c:pt>
                <c:pt idx="1615">
                  <c:v>-7.5539249999999996</c:v>
                </c:pt>
                <c:pt idx="1616">
                  <c:v>-7.5619370000000004</c:v>
                </c:pt>
                <c:pt idx="1617">
                  <c:v>-7.5699490000000003</c:v>
                </c:pt>
                <c:pt idx="1618">
                  <c:v>-7.5779009999999998</c:v>
                </c:pt>
                <c:pt idx="1619">
                  <c:v>-7.5857929999999998</c:v>
                </c:pt>
                <c:pt idx="1620">
                  <c:v>-7.5958370000000004</c:v>
                </c:pt>
                <c:pt idx="1621">
                  <c:v>-7.6058219999999999</c:v>
                </c:pt>
                <c:pt idx="1622">
                  <c:v>-7.6137750000000004</c:v>
                </c:pt>
                <c:pt idx="1623">
                  <c:v>-7.6217860000000002</c:v>
                </c:pt>
                <c:pt idx="1624">
                  <c:v>-7.6297379999999997</c:v>
                </c:pt>
                <c:pt idx="1625">
                  <c:v>-7.63781</c:v>
                </c:pt>
                <c:pt idx="1626">
                  <c:v>-7.6458209999999998</c:v>
                </c:pt>
                <c:pt idx="1627">
                  <c:v>-7.6558659999999996</c:v>
                </c:pt>
                <c:pt idx="1628">
                  <c:v>-7.663818</c:v>
                </c:pt>
                <c:pt idx="1629">
                  <c:v>-7.6718900000000003</c:v>
                </c:pt>
                <c:pt idx="1630">
                  <c:v>-7.6818749999999998</c:v>
                </c:pt>
                <c:pt idx="1631">
                  <c:v>-7.6918600000000001</c:v>
                </c:pt>
                <c:pt idx="1632">
                  <c:v>-7.7019039999999999</c:v>
                </c:pt>
                <c:pt idx="1633">
                  <c:v>-7.7119489999999997</c:v>
                </c:pt>
                <c:pt idx="1634">
                  <c:v>-7.7219340000000001</c:v>
                </c:pt>
                <c:pt idx="1635">
                  <c:v>-7.7319190000000004</c:v>
                </c:pt>
                <c:pt idx="1636">
                  <c:v>-7.7419039999999999</c:v>
                </c:pt>
                <c:pt idx="1637">
                  <c:v>-7.7519479999999996</c:v>
                </c:pt>
                <c:pt idx="1638">
                  <c:v>-7.7619920000000002</c:v>
                </c:pt>
                <c:pt idx="1639">
                  <c:v>-7.7720370000000001</c:v>
                </c:pt>
                <c:pt idx="1640">
                  <c:v>-7.7819019999999997</c:v>
                </c:pt>
                <c:pt idx="1641">
                  <c:v>-7.7918880000000001</c:v>
                </c:pt>
                <c:pt idx="1642">
                  <c:v>-7.8018130000000001</c:v>
                </c:pt>
                <c:pt idx="1643">
                  <c:v>-7.8117970000000003</c:v>
                </c:pt>
                <c:pt idx="1644">
                  <c:v>-7.8218420000000002</c:v>
                </c:pt>
                <c:pt idx="1645">
                  <c:v>-7.8318859999999999</c:v>
                </c:pt>
                <c:pt idx="1646">
                  <c:v>-7.8419319999999999</c:v>
                </c:pt>
                <c:pt idx="1647">
                  <c:v>-7.8519160000000001</c:v>
                </c:pt>
                <c:pt idx="1648">
                  <c:v>-7.8619009999999996</c:v>
                </c:pt>
                <c:pt idx="1649">
                  <c:v>-7.8718849999999998</c:v>
                </c:pt>
                <c:pt idx="1650">
                  <c:v>-7.8818700000000002</c:v>
                </c:pt>
                <c:pt idx="1651">
                  <c:v>-7.8919160000000002</c:v>
                </c:pt>
                <c:pt idx="1652">
                  <c:v>-7.9019000000000004</c:v>
                </c:pt>
                <c:pt idx="1653">
                  <c:v>-7.9120039999999996</c:v>
                </c:pt>
                <c:pt idx="1654">
                  <c:v>-7.9219900000000001</c:v>
                </c:pt>
                <c:pt idx="1655">
                  <c:v>-7.9319139999999999</c:v>
                </c:pt>
                <c:pt idx="1656">
                  <c:v>-7.9419000000000004</c:v>
                </c:pt>
                <c:pt idx="1657">
                  <c:v>-7.9519440000000001</c:v>
                </c:pt>
                <c:pt idx="1658">
                  <c:v>-7.9639620000000004</c:v>
                </c:pt>
                <c:pt idx="1659">
                  <c:v>-7.9759200000000003</c:v>
                </c:pt>
                <c:pt idx="1660">
                  <c:v>-7.9879369999999996</c:v>
                </c:pt>
                <c:pt idx="1661">
                  <c:v>-7.997922</c:v>
                </c:pt>
                <c:pt idx="1662">
                  <c:v>-8.0099400000000003</c:v>
                </c:pt>
                <c:pt idx="1663">
                  <c:v>-8.0218980000000002</c:v>
                </c:pt>
                <c:pt idx="1664">
                  <c:v>-8.0339150000000004</c:v>
                </c:pt>
                <c:pt idx="1665">
                  <c:v>-8.0459329999999998</c:v>
                </c:pt>
                <c:pt idx="1666">
                  <c:v>-8.0579509999999992</c:v>
                </c:pt>
                <c:pt idx="1667">
                  <c:v>-8.0699679999999994</c:v>
                </c:pt>
                <c:pt idx="1668">
                  <c:v>-8.0819860000000006</c:v>
                </c:pt>
                <c:pt idx="1669">
                  <c:v>-8.0939429999999994</c:v>
                </c:pt>
                <c:pt idx="1670">
                  <c:v>-8.1059619999999999</c:v>
                </c:pt>
                <c:pt idx="1671">
                  <c:v>-8.1179790000000001</c:v>
                </c:pt>
                <c:pt idx="1672">
                  <c:v>-8.129937</c:v>
                </c:pt>
                <c:pt idx="1673">
                  <c:v>-8.1418959999999991</c:v>
                </c:pt>
                <c:pt idx="1674">
                  <c:v>-8.153912</c:v>
                </c:pt>
                <c:pt idx="1675">
                  <c:v>-8.1659299999999995</c:v>
                </c:pt>
                <c:pt idx="1676">
                  <c:v>-8.1779480000000007</c:v>
                </c:pt>
                <c:pt idx="1677">
                  <c:v>-8.1900250000000003</c:v>
                </c:pt>
                <c:pt idx="1678">
                  <c:v>-8.2019830000000002</c:v>
                </c:pt>
                <c:pt idx="1679">
                  <c:v>-8.2159139999999997</c:v>
                </c:pt>
                <c:pt idx="1680">
                  <c:v>-8.2298460000000002</c:v>
                </c:pt>
                <c:pt idx="1681">
                  <c:v>-8.2437760000000004</c:v>
                </c:pt>
                <c:pt idx="1682">
                  <c:v>-8.2577069999999999</c:v>
                </c:pt>
                <c:pt idx="1683">
                  <c:v>-8.2717580000000002</c:v>
                </c:pt>
                <c:pt idx="1684">
                  <c:v>-8.2858689999999999</c:v>
                </c:pt>
                <c:pt idx="1685">
                  <c:v>-8.2999189999999992</c:v>
                </c:pt>
                <c:pt idx="1686">
                  <c:v>-8.3139099999999999</c:v>
                </c:pt>
                <c:pt idx="1687">
                  <c:v>-8.3278999999999996</c:v>
                </c:pt>
                <c:pt idx="1688">
                  <c:v>-8.3418910000000004</c:v>
                </c:pt>
                <c:pt idx="1689">
                  <c:v>-8.3559409999999996</c:v>
                </c:pt>
                <c:pt idx="1690">
                  <c:v>-8.3718450000000004</c:v>
                </c:pt>
                <c:pt idx="1691">
                  <c:v>-8.38781</c:v>
                </c:pt>
                <c:pt idx="1692">
                  <c:v>-8.4018599999999992</c:v>
                </c:pt>
                <c:pt idx="1693">
                  <c:v>-8.4158500000000007</c:v>
                </c:pt>
                <c:pt idx="1694">
                  <c:v>-8.4299009999999992</c:v>
                </c:pt>
                <c:pt idx="1695">
                  <c:v>-8.443892</c:v>
                </c:pt>
                <c:pt idx="1696">
                  <c:v>-8.4578830000000007</c:v>
                </c:pt>
                <c:pt idx="1697">
                  <c:v>-8.4738469999999992</c:v>
                </c:pt>
                <c:pt idx="1698">
                  <c:v>-8.4878970000000002</c:v>
                </c:pt>
                <c:pt idx="1699">
                  <c:v>-8.5038599999999995</c:v>
                </c:pt>
                <c:pt idx="1700">
                  <c:v>-8.5200040000000001</c:v>
                </c:pt>
                <c:pt idx="1701">
                  <c:v>-8.5359079999999992</c:v>
                </c:pt>
                <c:pt idx="1702">
                  <c:v>-8.5518719999999995</c:v>
                </c:pt>
                <c:pt idx="1703">
                  <c:v>-8.567895</c:v>
                </c:pt>
                <c:pt idx="1704">
                  <c:v>-8.5838590000000003</c:v>
                </c:pt>
                <c:pt idx="1705">
                  <c:v>-8.5998230000000007</c:v>
                </c:pt>
                <c:pt idx="1706">
                  <c:v>-8.6159060000000007</c:v>
                </c:pt>
                <c:pt idx="1707">
                  <c:v>-8.6318699999999993</c:v>
                </c:pt>
                <c:pt idx="1708">
                  <c:v>-8.6478339999999996</c:v>
                </c:pt>
                <c:pt idx="1709">
                  <c:v>-8.6638570000000001</c:v>
                </c:pt>
                <c:pt idx="1710">
                  <c:v>-8.6798210000000005</c:v>
                </c:pt>
                <c:pt idx="1711">
                  <c:v>-8.6957839999999997</c:v>
                </c:pt>
                <c:pt idx="1712">
                  <c:v>-8.7138410000000004</c:v>
                </c:pt>
                <c:pt idx="1713">
                  <c:v>-8.7298639999999992</c:v>
                </c:pt>
                <c:pt idx="1714">
                  <c:v>-8.7479209999999998</c:v>
                </c:pt>
                <c:pt idx="1715">
                  <c:v>-8.7658579999999997</c:v>
                </c:pt>
                <c:pt idx="1716">
                  <c:v>-8.7838550000000009</c:v>
                </c:pt>
                <c:pt idx="1717">
                  <c:v>-8.8019119999999997</c:v>
                </c:pt>
                <c:pt idx="1718">
                  <c:v>-8.8198480000000004</c:v>
                </c:pt>
                <c:pt idx="1719">
                  <c:v>-8.8379639999999995</c:v>
                </c:pt>
                <c:pt idx="1720">
                  <c:v>-8.8559020000000004</c:v>
                </c:pt>
                <c:pt idx="1721">
                  <c:v>-8.8738980000000005</c:v>
                </c:pt>
                <c:pt idx="1722">
                  <c:v>-8.8919549999999994</c:v>
                </c:pt>
                <c:pt idx="1723">
                  <c:v>-8.9099509999999995</c:v>
                </c:pt>
                <c:pt idx="1724">
                  <c:v>-8.9279469999999996</c:v>
                </c:pt>
                <c:pt idx="1725">
                  <c:v>-8.945945</c:v>
                </c:pt>
                <c:pt idx="1726">
                  <c:v>-8.9640009999999997</c:v>
                </c:pt>
                <c:pt idx="1727">
                  <c:v>-8.9819370000000003</c:v>
                </c:pt>
                <c:pt idx="1728">
                  <c:v>-9.0019670000000005</c:v>
                </c:pt>
                <c:pt idx="1729">
                  <c:v>-9.0218769999999999</c:v>
                </c:pt>
                <c:pt idx="1730">
                  <c:v>-9.0419660000000004</c:v>
                </c:pt>
                <c:pt idx="1731">
                  <c:v>-9.0618759999999998</c:v>
                </c:pt>
                <c:pt idx="1732">
                  <c:v>-9.0818460000000005</c:v>
                </c:pt>
                <c:pt idx="1733">
                  <c:v>-9.1018749999999997</c:v>
                </c:pt>
                <c:pt idx="1734">
                  <c:v>-9.1218450000000004</c:v>
                </c:pt>
                <c:pt idx="1735">
                  <c:v>-9.1418149999999994</c:v>
                </c:pt>
                <c:pt idx="1736">
                  <c:v>-9.1619039999999998</c:v>
                </c:pt>
                <c:pt idx="1737">
                  <c:v>-9.1818740000000005</c:v>
                </c:pt>
                <c:pt idx="1738">
                  <c:v>-9.2019629999999992</c:v>
                </c:pt>
                <c:pt idx="1739">
                  <c:v>-9.2219329999999999</c:v>
                </c:pt>
                <c:pt idx="1740">
                  <c:v>-9.2419019999999996</c:v>
                </c:pt>
                <c:pt idx="1741">
                  <c:v>-9.2619319999999998</c:v>
                </c:pt>
                <c:pt idx="1742">
                  <c:v>-9.2819009999999995</c:v>
                </c:pt>
                <c:pt idx="1743">
                  <c:v>-9.3018710000000002</c:v>
                </c:pt>
                <c:pt idx="1744">
                  <c:v>-9.3238140000000005</c:v>
                </c:pt>
                <c:pt idx="1745">
                  <c:v>-9.3478490000000001</c:v>
                </c:pt>
                <c:pt idx="1746">
                  <c:v>-9.3699110000000001</c:v>
                </c:pt>
                <c:pt idx="1747">
                  <c:v>-9.3919739999999994</c:v>
                </c:pt>
                <c:pt idx="1748">
                  <c:v>-9.4139160000000004</c:v>
                </c:pt>
                <c:pt idx="1749">
                  <c:v>-9.4378930000000008</c:v>
                </c:pt>
                <c:pt idx="1750">
                  <c:v>-9.4618079999999996</c:v>
                </c:pt>
                <c:pt idx="1751">
                  <c:v>-9.4840499999999999</c:v>
                </c:pt>
                <c:pt idx="1752">
                  <c:v>-9.5059930000000001</c:v>
                </c:pt>
                <c:pt idx="1753">
                  <c:v>-9.5319409999999998</c:v>
                </c:pt>
                <c:pt idx="1754">
                  <c:v>-9.5578889999999994</c:v>
                </c:pt>
                <c:pt idx="1755">
                  <c:v>-9.581925</c:v>
                </c:pt>
                <c:pt idx="1756">
                  <c:v>-9.6059610000000006</c:v>
                </c:pt>
                <c:pt idx="1757">
                  <c:v>-9.6319090000000003</c:v>
                </c:pt>
                <c:pt idx="1758">
                  <c:v>-9.6558849999999996</c:v>
                </c:pt>
                <c:pt idx="1759">
                  <c:v>-9.6798599999999997</c:v>
                </c:pt>
                <c:pt idx="1760">
                  <c:v>-9.7038960000000003</c:v>
                </c:pt>
                <c:pt idx="1761">
                  <c:v>-9.7299039999999994</c:v>
                </c:pt>
                <c:pt idx="1762">
                  <c:v>-9.7559129999999996</c:v>
                </c:pt>
                <c:pt idx="1763">
                  <c:v>-9.7798879999999997</c:v>
                </c:pt>
                <c:pt idx="1764">
                  <c:v>-9.8019510000000007</c:v>
                </c:pt>
                <c:pt idx="1765">
                  <c:v>-9.8259860000000003</c:v>
                </c:pt>
                <c:pt idx="1766">
                  <c:v>-9.8519950000000005</c:v>
                </c:pt>
                <c:pt idx="1767">
                  <c:v>-9.8779439999999994</c:v>
                </c:pt>
                <c:pt idx="1768">
                  <c:v>-9.9040110000000006</c:v>
                </c:pt>
                <c:pt idx="1769">
                  <c:v>-9.9300200000000007</c:v>
                </c:pt>
                <c:pt idx="1770">
                  <c:v>-9.958062</c:v>
                </c:pt>
                <c:pt idx="1771">
                  <c:v>-9.9839500000000001</c:v>
                </c:pt>
                <c:pt idx="1772">
                  <c:v>-10.0099</c:v>
                </c:pt>
                <c:pt idx="1773">
                  <c:v>-10.035970000000001</c:v>
                </c:pt>
                <c:pt idx="1774">
                  <c:v>-10.059939999999999</c:v>
                </c:pt>
                <c:pt idx="1775">
                  <c:v>-10.08398</c:v>
                </c:pt>
                <c:pt idx="1776">
                  <c:v>-10.105980000000001</c:v>
                </c:pt>
                <c:pt idx="1777">
                  <c:v>-10.13002</c:v>
                </c:pt>
                <c:pt idx="1778">
                  <c:v>-10.15399</c:v>
                </c:pt>
                <c:pt idx="1779">
                  <c:v>-10.17797</c:v>
                </c:pt>
                <c:pt idx="1780">
                  <c:v>-10.199909999999999</c:v>
                </c:pt>
                <c:pt idx="1781">
                  <c:v>-10.221909999999999</c:v>
                </c:pt>
                <c:pt idx="1782">
                  <c:v>-10.243919999999999</c:v>
                </c:pt>
                <c:pt idx="1783">
                  <c:v>-10.26789</c:v>
                </c:pt>
                <c:pt idx="1784">
                  <c:v>-10.29199</c:v>
                </c:pt>
                <c:pt idx="1785">
                  <c:v>-10.313929999999999</c:v>
                </c:pt>
                <c:pt idx="1786">
                  <c:v>-10.337899999999999</c:v>
                </c:pt>
                <c:pt idx="1787">
                  <c:v>-10.36397</c:v>
                </c:pt>
                <c:pt idx="1788">
                  <c:v>-10.38992</c:v>
                </c:pt>
                <c:pt idx="1789">
                  <c:v>-10.417960000000001</c:v>
                </c:pt>
                <c:pt idx="1790">
                  <c:v>-10.45396</c:v>
                </c:pt>
                <c:pt idx="1791">
                  <c:v>-10.553979999999999</c:v>
                </c:pt>
                <c:pt idx="1792">
                  <c:v>-10.61796</c:v>
                </c:pt>
                <c:pt idx="1793">
                  <c:v>-10.643789999999999</c:v>
                </c:pt>
                <c:pt idx="1794">
                  <c:v>-10.663880000000001</c:v>
                </c:pt>
                <c:pt idx="1795">
                  <c:v>-10.68397</c:v>
                </c:pt>
                <c:pt idx="1796">
                  <c:v>-10.70196</c:v>
                </c:pt>
                <c:pt idx="1797">
                  <c:v>-10.72002</c:v>
                </c:pt>
                <c:pt idx="1798">
                  <c:v>-10.73807</c:v>
                </c:pt>
                <c:pt idx="1799">
                  <c:v>-10.75595</c:v>
                </c:pt>
                <c:pt idx="1800">
                  <c:v>-10.774010000000001</c:v>
                </c:pt>
                <c:pt idx="1801">
                  <c:v>-10.78997</c:v>
                </c:pt>
                <c:pt idx="1802">
                  <c:v>-10.80594</c:v>
                </c:pt>
                <c:pt idx="1803">
                  <c:v>-10.821960000000001</c:v>
                </c:pt>
                <c:pt idx="1804">
                  <c:v>-10.83792</c:v>
                </c:pt>
                <c:pt idx="1805">
                  <c:v>-10.853949999999999</c:v>
                </c:pt>
                <c:pt idx="1806">
                  <c:v>-10.86985</c:v>
                </c:pt>
                <c:pt idx="1807">
                  <c:v>-10.88593</c:v>
                </c:pt>
                <c:pt idx="1808">
                  <c:v>-10.901960000000001</c:v>
                </c:pt>
                <c:pt idx="1809">
                  <c:v>-10.919890000000001</c:v>
                </c:pt>
                <c:pt idx="1810">
                  <c:v>-10.937950000000001</c:v>
                </c:pt>
                <c:pt idx="1811">
                  <c:v>-10.95589</c:v>
                </c:pt>
                <c:pt idx="1812">
                  <c:v>-10.97592</c:v>
                </c:pt>
                <c:pt idx="1813">
                  <c:v>-10.99995</c:v>
                </c:pt>
                <c:pt idx="1814">
                  <c:v>-11.025840000000001</c:v>
                </c:pt>
                <c:pt idx="1815">
                  <c:v>-11.05789</c:v>
                </c:pt>
                <c:pt idx="1816">
                  <c:v>-11.09388</c:v>
                </c:pt>
                <c:pt idx="1817">
                  <c:v>-11.193910000000001</c:v>
                </c:pt>
                <c:pt idx="1818">
                  <c:v>-11.293939999999999</c:v>
                </c:pt>
                <c:pt idx="1819">
                  <c:v>-11.325979999999999</c:v>
                </c:pt>
                <c:pt idx="1820">
                  <c:v>-11.351990000000001</c:v>
                </c:pt>
                <c:pt idx="1821">
                  <c:v>-11.377940000000001</c:v>
                </c:pt>
                <c:pt idx="1822">
                  <c:v>-11.401859999999999</c:v>
                </c:pt>
                <c:pt idx="1823">
                  <c:v>-11.42595</c:v>
                </c:pt>
                <c:pt idx="1824">
                  <c:v>-11.447900000000001</c:v>
                </c:pt>
                <c:pt idx="1825">
                  <c:v>-11.469900000000001</c:v>
                </c:pt>
                <c:pt idx="1826">
                  <c:v>-11.491899999999999</c:v>
                </c:pt>
                <c:pt idx="1827">
                  <c:v>-11.51384</c:v>
                </c:pt>
                <c:pt idx="1828">
                  <c:v>-11.53393</c:v>
                </c:pt>
                <c:pt idx="1829">
                  <c:v>-11.553839999999999</c:v>
                </c:pt>
                <c:pt idx="1830">
                  <c:v>-11.57184</c:v>
                </c:pt>
                <c:pt idx="1831">
                  <c:v>-11.5899</c:v>
                </c:pt>
                <c:pt idx="1832">
                  <c:v>-11.607950000000001</c:v>
                </c:pt>
                <c:pt idx="1833">
                  <c:v>-11.62392</c:v>
                </c:pt>
                <c:pt idx="1834">
                  <c:v>-11.62595</c:v>
                </c:pt>
                <c:pt idx="1835">
                  <c:v>-11.627980000000001</c:v>
                </c:pt>
                <c:pt idx="1836">
                  <c:v>-11.63007</c:v>
                </c:pt>
                <c:pt idx="1837">
                  <c:v>-11.63217</c:v>
                </c:pt>
                <c:pt idx="1838">
                  <c:v>-11.6342</c:v>
                </c:pt>
                <c:pt idx="1839">
                  <c:v>-11.636229999999999</c:v>
                </c:pt>
                <c:pt idx="1840">
                  <c:v>-11.63833</c:v>
                </c:pt>
                <c:pt idx="1841">
                  <c:v>-11.640359999999999</c:v>
                </c:pt>
                <c:pt idx="1842">
                  <c:v>-11.64245</c:v>
                </c:pt>
                <c:pt idx="1843">
                  <c:v>-11.644539999999999</c:v>
                </c:pt>
                <c:pt idx="1844">
                  <c:v>-11.64664</c:v>
                </c:pt>
                <c:pt idx="1845">
                  <c:v>-11.648669999999999</c:v>
                </c:pt>
                <c:pt idx="1846">
                  <c:v>-11.650700000000001</c:v>
                </c:pt>
                <c:pt idx="1847">
                  <c:v>-11.65273</c:v>
                </c:pt>
                <c:pt idx="1848">
                  <c:v>-11.65483</c:v>
                </c:pt>
                <c:pt idx="1849">
                  <c:v>-11.65686</c:v>
                </c:pt>
                <c:pt idx="1850">
                  <c:v>-11.65889</c:v>
                </c:pt>
                <c:pt idx="1851">
                  <c:v>-11.66093</c:v>
                </c:pt>
                <c:pt idx="1852">
                  <c:v>-11.66296</c:v>
                </c:pt>
                <c:pt idx="1853">
                  <c:v>-11.66499</c:v>
                </c:pt>
                <c:pt idx="1854">
                  <c:v>-11.667020000000001</c:v>
                </c:pt>
                <c:pt idx="1855">
                  <c:v>-11.66906</c:v>
                </c:pt>
                <c:pt idx="1856">
                  <c:v>-11.67109</c:v>
                </c:pt>
                <c:pt idx="1857">
                  <c:v>-11.673120000000001</c:v>
                </c:pt>
                <c:pt idx="1858">
                  <c:v>-11.67516</c:v>
                </c:pt>
                <c:pt idx="1859">
                  <c:v>-11.67719</c:v>
                </c:pt>
                <c:pt idx="1860">
                  <c:v>-11.679220000000001</c:v>
                </c:pt>
                <c:pt idx="1861">
                  <c:v>-11.681190000000001</c:v>
                </c:pt>
                <c:pt idx="1862">
                  <c:v>-11.68317</c:v>
                </c:pt>
                <c:pt idx="1863">
                  <c:v>-11.6852</c:v>
                </c:pt>
                <c:pt idx="1864">
                  <c:v>-11.68723</c:v>
                </c:pt>
                <c:pt idx="1865">
                  <c:v>-11.68927</c:v>
                </c:pt>
                <c:pt idx="1866">
                  <c:v>-11.6913</c:v>
                </c:pt>
                <c:pt idx="1867">
                  <c:v>-11.6953</c:v>
                </c:pt>
                <c:pt idx="1868">
                  <c:v>-11.70134</c:v>
                </c:pt>
                <c:pt idx="1869">
                  <c:v>-11.70529</c:v>
                </c:pt>
                <c:pt idx="1870">
                  <c:v>-11.70726</c:v>
                </c:pt>
                <c:pt idx="1871">
                  <c:v>-11.709300000000001</c:v>
                </c:pt>
                <c:pt idx="1872">
                  <c:v>-11.71133</c:v>
                </c:pt>
                <c:pt idx="1873">
                  <c:v>-11.7133</c:v>
                </c:pt>
                <c:pt idx="1874">
                  <c:v>-11.71527</c:v>
                </c:pt>
                <c:pt idx="1875">
                  <c:v>-11.71725</c:v>
                </c:pt>
                <c:pt idx="1876">
                  <c:v>-11.719279999999999</c:v>
                </c:pt>
                <c:pt idx="1877">
                  <c:v>-11.72125</c:v>
                </c:pt>
                <c:pt idx="1878">
                  <c:v>-11.72329</c:v>
                </c:pt>
                <c:pt idx="1879">
                  <c:v>-11.72532</c:v>
                </c:pt>
                <c:pt idx="1880">
                  <c:v>-11.72729</c:v>
                </c:pt>
                <c:pt idx="1881">
                  <c:v>-11.72927</c:v>
                </c:pt>
                <c:pt idx="1882">
                  <c:v>-11.733269999999999</c:v>
                </c:pt>
                <c:pt idx="1883">
                  <c:v>-11.73728</c:v>
                </c:pt>
                <c:pt idx="1884">
                  <c:v>-11.74122</c:v>
                </c:pt>
                <c:pt idx="1885">
                  <c:v>-11.747260000000001</c:v>
                </c:pt>
                <c:pt idx="1886">
                  <c:v>-11.757250000000001</c:v>
                </c:pt>
                <c:pt idx="1887">
                  <c:v>-11.856619999999999</c:v>
                </c:pt>
                <c:pt idx="1888">
                  <c:v>-11.92244</c:v>
                </c:pt>
                <c:pt idx="1889">
                  <c:v>-11.944330000000001</c:v>
                </c:pt>
                <c:pt idx="1890">
                  <c:v>-11.960290000000001</c:v>
                </c:pt>
                <c:pt idx="1891">
                  <c:v>-11.972250000000001</c:v>
                </c:pt>
                <c:pt idx="1892">
                  <c:v>-11.984209999999999</c:v>
                </c:pt>
                <c:pt idx="1893">
                  <c:v>-11.99419</c:v>
                </c:pt>
                <c:pt idx="1894">
                  <c:v>-12.0022</c:v>
                </c:pt>
                <c:pt idx="1895">
                  <c:v>-12.010160000000001</c:v>
                </c:pt>
                <c:pt idx="1896">
                  <c:v>-12.01817</c:v>
                </c:pt>
                <c:pt idx="1897">
                  <c:v>-12.02618</c:v>
                </c:pt>
                <c:pt idx="1898">
                  <c:v>-12.032159999999999</c:v>
                </c:pt>
                <c:pt idx="1899">
                  <c:v>-12.0382</c:v>
                </c:pt>
                <c:pt idx="1900">
                  <c:v>-12.044180000000001</c:v>
                </c:pt>
                <c:pt idx="1901">
                  <c:v>-12.05016</c:v>
                </c:pt>
                <c:pt idx="1902">
                  <c:v>-12.05613</c:v>
                </c:pt>
                <c:pt idx="1903">
                  <c:v>-12.06217</c:v>
                </c:pt>
                <c:pt idx="1904">
                  <c:v>-12.068149999999999</c:v>
                </c:pt>
                <c:pt idx="1905">
                  <c:v>-12.07419</c:v>
                </c:pt>
                <c:pt idx="1906">
                  <c:v>-12.080170000000001</c:v>
                </c:pt>
                <c:pt idx="1907">
                  <c:v>-12.08412</c:v>
                </c:pt>
                <c:pt idx="1908">
                  <c:v>-12.088179999999999</c:v>
                </c:pt>
                <c:pt idx="1909">
                  <c:v>-12.092129999999999</c:v>
                </c:pt>
                <c:pt idx="1910">
                  <c:v>-12.09613</c:v>
                </c:pt>
                <c:pt idx="1911">
                  <c:v>-12.100199999999999</c:v>
                </c:pt>
                <c:pt idx="1912">
                  <c:v>-12.104139999999999</c:v>
                </c:pt>
                <c:pt idx="1913">
                  <c:v>-12.10815</c:v>
                </c:pt>
                <c:pt idx="1914">
                  <c:v>-12.1121</c:v>
                </c:pt>
                <c:pt idx="1915">
                  <c:v>-12.116099999999999</c:v>
                </c:pt>
                <c:pt idx="1916">
                  <c:v>-12.12011</c:v>
                </c:pt>
                <c:pt idx="1917">
                  <c:v>-12.12406</c:v>
                </c:pt>
                <c:pt idx="1918">
                  <c:v>-12.12806</c:v>
                </c:pt>
                <c:pt idx="1919">
                  <c:v>-12.132070000000001</c:v>
                </c:pt>
                <c:pt idx="1920">
                  <c:v>-12.13607</c:v>
                </c:pt>
                <c:pt idx="1921">
                  <c:v>-12.140079999999999</c:v>
                </c:pt>
                <c:pt idx="1922">
                  <c:v>-12.14414</c:v>
                </c:pt>
                <c:pt idx="1923">
                  <c:v>-12.14809</c:v>
                </c:pt>
                <c:pt idx="1924">
                  <c:v>-12.152100000000001</c:v>
                </c:pt>
                <c:pt idx="1925">
                  <c:v>-12.1561</c:v>
                </c:pt>
                <c:pt idx="1926">
                  <c:v>-12.16005</c:v>
                </c:pt>
                <c:pt idx="1927">
                  <c:v>-12.16405</c:v>
                </c:pt>
                <c:pt idx="1928">
                  <c:v>-12.168060000000001</c:v>
                </c:pt>
                <c:pt idx="1929">
                  <c:v>-12.17207</c:v>
                </c:pt>
                <c:pt idx="1930">
                  <c:v>-12.176069999999999</c:v>
                </c:pt>
                <c:pt idx="1931">
                  <c:v>-12.18008</c:v>
                </c:pt>
                <c:pt idx="1932">
                  <c:v>-12.18402</c:v>
                </c:pt>
                <c:pt idx="1933">
                  <c:v>-12.188090000000001</c:v>
                </c:pt>
                <c:pt idx="1934">
                  <c:v>-12.1921</c:v>
                </c:pt>
                <c:pt idx="1935">
                  <c:v>-12.19604</c:v>
                </c:pt>
                <c:pt idx="1936">
                  <c:v>-12.20011</c:v>
                </c:pt>
                <c:pt idx="1937">
                  <c:v>-12.20411</c:v>
                </c:pt>
                <c:pt idx="1938">
                  <c:v>-12.20806</c:v>
                </c:pt>
                <c:pt idx="1939">
                  <c:v>-12.212070000000001</c:v>
                </c:pt>
                <c:pt idx="1940">
                  <c:v>-12.21607</c:v>
                </c:pt>
                <c:pt idx="1941">
                  <c:v>-12.220079999999999</c:v>
                </c:pt>
                <c:pt idx="1942">
                  <c:v>-12.224080000000001</c:v>
                </c:pt>
                <c:pt idx="1943">
                  <c:v>-12.22809</c:v>
                </c:pt>
                <c:pt idx="1944">
                  <c:v>-12.232089999999999</c:v>
                </c:pt>
                <c:pt idx="1945">
                  <c:v>-12.2361</c:v>
                </c:pt>
                <c:pt idx="1946">
                  <c:v>-12.23813</c:v>
                </c:pt>
                <c:pt idx="1947">
                  <c:v>-12.240170000000001</c:v>
                </c:pt>
                <c:pt idx="1948">
                  <c:v>-12.242139999999999</c:v>
                </c:pt>
                <c:pt idx="1949">
                  <c:v>-12.244109999999999</c:v>
                </c:pt>
                <c:pt idx="1950">
                  <c:v>-12.246090000000001</c:v>
                </c:pt>
                <c:pt idx="1951">
                  <c:v>-12.248060000000001</c:v>
                </c:pt>
                <c:pt idx="1952">
                  <c:v>-12.25009</c:v>
                </c:pt>
                <c:pt idx="1953">
                  <c:v>-12.25212</c:v>
                </c:pt>
                <c:pt idx="1954">
                  <c:v>-12.254099999999999</c:v>
                </c:pt>
                <c:pt idx="1955">
                  <c:v>-12.256069999999999</c:v>
                </c:pt>
                <c:pt idx="1956">
                  <c:v>-12.258039999999999</c:v>
                </c:pt>
                <c:pt idx="1957">
                  <c:v>-12.26008</c:v>
                </c:pt>
                <c:pt idx="1958">
                  <c:v>-12.26205</c:v>
                </c:pt>
                <c:pt idx="1959">
                  <c:v>-12.26408</c:v>
                </c:pt>
                <c:pt idx="1960">
                  <c:v>-12.266120000000001</c:v>
                </c:pt>
                <c:pt idx="1961">
                  <c:v>-12.26815</c:v>
                </c:pt>
                <c:pt idx="1962">
                  <c:v>-12.27012</c:v>
                </c:pt>
                <c:pt idx="1963">
                  <c:v>-12.27215</c:v>
                </c:pt>
                <c:pt idx="1964">
                  <c:v>-12.27413</c:v>
                </c:pt>
                <c:pt idx="1965">
                  <c:v>-12.276160000000001</c:v>
                </c:pt>
                <c:pt idx="1966">
                  <c:v>-12.27819</c:v>
                </c:pt>
                <c:pt idx="1967">
                  <c:v>-12.28017</c:v>
                </c:pt>
                <c:pt idx="1968">
                  <c:v>-12.2822</c:v>
                </c:pt>
                <c:pt idx="1969">
                  <c:v>-12.28417</c:v>
                </c:pt>
                <c:pt idx="1970">
                  <c:v>-12.286199999999999</c:v>
                </c:pt>
                <c:pt idx="1971">
                  <c:v>-12.288180000000001</c:v>
                </c:pt>
                <c:pt idx="1972">
                  <c:v>-12.29021</c:v>
                </c:pt>
                <c:pt idx="1973">
                  <c:v>-12.29224</c:v>
                </c:pt>
                <c:pt idx="1974">
                  <c:v>-12.294219999999999</c:v>
                </c:pt>
                <c:pt idx="1975">
                  <c:v>-12.296250000000001</c:v>
                </c:pt>
                <c:pt idx="1976">
                  <c:v>-12.298220000000001</c:v>
                </c:pt>
                <c:pt idx="1977">
                  <c:v>-12.30025</c:v>
                </c:pt>
                <c:pt idx="1978">
                  <c:v>-12.302289999999999</c:v>
                </c:pt>
                <c:pt idx="1979">
                  <c:v>-12.304259999999999</c:v>
                </c:pt>
                <c:pt idx="1980">
                  <c:v>-12.306229999999999</c:v>
                </c:pt>
                <c:pt idx="1981">
                  <c:v>-12.30827</c:v>
                </c:pt>
                <c:pt idx="1982">
                  <c:v>-12.31024</c:v>
                </c:pt>
                <c:pt idx="1983">
                  <c:v>-12.31227</c:v>
                </c:pt>
                <c:pt idx="1984">
                  <c:v>-12.314310000000001</c:v>
                </c:pt>
                <c:pt idx="1985">
                  <c:v>-12.316280000000001</c:v>
                </c:pt>
                <c:pt idx="1986">
                  <c:v>-12.318250000000001</c:v>
                </c:pt>
                <c:pt idx="1987">
                  <c:v>-12.32028</c:v>
                </c:pt>
                <c:pt idx="1988">
                  <c:v>-12.32226</c:v>
                </c:pt>
                <c:pt idx="1989">
                  <c:v>-12.32429</c:v>
                </c:pt>
                <c:pt idx="1990">
                  <c:v>-12.326320000000001</c:v>
                </c:pt>
                <c:pt idx="1991">
                  <c:v>-12.3283</c:v>
                </c:pt>
                <c:pt idx="1992">
                  <c:v>-12.330270000000001</c:v>
                </c:pt>
                <c:pt idx="1993">
                  <c:v>-12.332240000000001</c:v>
                </c:pt>
                <c:pt idx="1994">
                  <c:v>-12.33427</c:v>
                </c:pt>
                <c:pt idx="1995">
                  <c:v>-12.338279999999999</c:v>
                </c:pt>
                <c:pt idx="1996">
                  <c:v>-12.342230000000001</c:v>
                </c:pt>
                <c:pt idx="1997">
                  <c:v>-12.34623</c:v>
                </c:pt>
                <c:pt idx="1998">
                  <c:v>-12.350239999999999</c:v>
                </c:pt>
                <c:pt idx="1999">
                  <c:v>-12.354179999999999</c:v>
                </c:pt>
                <c:pt idx="2000">
                  <c:v>-12.35819</c:v>
                </c:pt>
                <c:pt idx="2001">
                  <c:v>-12.36214</c:v>
                </c:pt>
                <c:pt idx="2002">
                  <c:v>-12.36614</c:v>
                </c:pt>
                <c:pt idx="2003">
                  <c:v>-12.37021</c:v>
                </c:pt>
                <c:pt idx="2004">
                  <c:v>-12.37415</c:v>
                </c:pt>
                <c:pt idx="2005">
                  <c:v>-12.378159999999999</c:v>
                </c:pt>
                <c:pt idx="2006">
                  <c:v>-12.38223</c:v>
                </c:pt>
                <c:pt idx="2007">
                  <c:v>-12.38617</c:v>
                </c:pt>
                <c:pt idx="2008">
                  <c:v>-12.390180000000001</c:v>
                </c:pt>
                <c:pt idx="2009">
                  <c:v>-12.39424</c:v>
                </c:pt>
                <c:pt idx="2010">
                  <c:v>-12.39819</c:v>
                </c:pt>
                <c:pt idx="2011">
                  <c:v>-12.402139999999999</c:v>
                </c:pt>
                <c:pt idx="2012">
                  <c:v>-12.4062</c:v>
                </c:pt>
                <c:pt idx="2013">
                  <c:v>-12.41212</c:v>
                </c:pt>
                <c:pt idx="2014">
                  <c:v>-12.41822</c:v>
                </c:pt>
                <c:pt idx="2015">
                  <c:v>-12.42414</c:v>
                </c:pt>
                <c:pt idx="2016">
                  <c:v>-12.43018</c:v>
                </c:pt>
                <c:pt idx="2017">
                  <c:v>-12.436159999999999</c:v>
                </c:pt>
                <c:pt idx="2018">
                  <c:v>-12.4422</c:v>
                </c:pt>
                <c:pt idx="2019">
                  <c:v>-12.448169999999999</c:v>
                </c:pt>
                <c:pt idx="2020">
                  <c:v>-12.45415</c:v>
                </c:pt>
                <c:pt idx="2021">
                  <c:v>-12.460129999999999</c:v>
                </c:pt>
                <c:pt idx="2022">
                  <c:v>-12.46611</c:v>
                </c:pt>
                <c:pt idx="2023">
                  <c:v>-12.472149999999999</c:v>
                </c:pt>
                <c:pt idx="2024">
                  <c:v>-12.47813</c:v>
                </c:pt>
                <c:pt idx="2025">
                  <c:v>-12.48423</c:v>
                </c:pt>
                <c:pt idx="2026">
                  <c:v>-12.49015</c:v>
                </c:pt>
                <c:pt idx="2027">
                  <c:v>-12.496180000000001</c:v>
                </c:pt>
                <c:pt idx="2028">
                  <c:v>-12.50216</c:v>
                </c:pt>
                <c:pt idx="2029">
                  <c:v>-12.50826</c:v>
                </c:pt>
                <c:pt idx="2030">
                  <c:v>-12.51412</c:v>
                </c:pt>
                <c:pt idx="2031">
                  <c:v>-12.52022</c:v>
                </c:pt>
                <c:pt idx="2032">
                  <c:v>-12.52608</c:v>
                </c:pt>
                <c:pt idx="2033">
                  <c:v>-12.53218</c:v>
                </c:pt>
                <c:pt idx="2034">
                  <c:v>-12.5381</c:v>
                </c:pt>
                <c:pt idx="2035">
                  <c:v>-12.544140000000001</c:v>
                </c:pt>
                <c:pt idx="2036">
                  <c:v>-12.55012</c:v>
                </c:pt>
                <c:pt idx="2037">
                  <c:v>-12.554180000000001</c:v>
                </c:pt>
                <c:pt idx="2038">
                  <c:v>-12.558070000000001</c:v>
                </c:pt>
                <c:pt idx="2039">
                  <c:v>-12.56207</c:v>
                </c:pt>
                <c:pt idx="2040">
                  <c:v>-12.566140000000001</c:v>
                </c:pt>
                <c:pt idx="2041">
                  <c:v>-12.57009</c:v>
                </c:pt>
                <c:pt idx="2042">
                  <c:v>-12.57409</c:v>
                </c:pt>
                <c:pt idx="2043">
                  <c:v>-12.578099999999999</c:v>
                </c:pt>
                <c:pt idx="2044">
                  <c:v>-12.582100000000001</c:v>
                </c:pt>
                <c:pt idx="2045">
                  <c:v>-12.58611</c:v>
                </c:pt>
                <c:pt idx="2046">
                  <c:v>-12.59005</c:v>
                </c:pt>
                <c:pt idx="2047">
                  <c:v>-12.594060000000001</c:v>
                </c:pt>
                <c:pt idx="2048">
                  <c:v>-12.598129999999999</c:v>
                </c:pt>
                <c:pt idx="2049">
                  <c:v>-12.602069999999999</c:v>
                </c:pt>
                <c:pt idx="2050">
                  <c:v>-12.60614</c:v>
                </c:pt>
                <c:pt idx="2051">
                  <c:v>-12.60811</c:v>
                </c:pt>
                <c:pt idx="2052">
                  <c:v>-12.610139999999999</c:v>
                </c:pt>
                <c:pt idx="2053">
                  <c:v>-12.612120000000001</c:v>
                </c:pt>
                <c:pt idx="2054">
                  <c:v>-12.614089999999999</c:v>
                </c:pt>
                <c:pt idx="2055">
                  <c:v>-12.61612</c:v>
                </c:pt>
                <c:pt idx="2056">
                  <c:v>-12.61809</c:v>
                </c:pt>
                <c:pt idx="2057">
                  <c:v>-12.62013</c:v>
                </c:pt>
                <c:pt idx="2058">
                  <c:v>-12.622159999999999</c:v>
                </c:pt>
                <c:pt idx="2059">
                  <c:v>-12.624129999999999</c:v>
                </c:pt>
                <c:pt idx="2060">
                  <c:v>-12.626110000000001</c:v>
                </c:pt>
                <c:pt idx="2061">
                  <c:v>-12.62814</c:v>
                </c:pt>
                <c:pt idx="2062">
                  <c:v>-12.63011</c:v>
                </c:pt>
                <c:pt idx="2063">
                  <c:v>-12.632149999999999</c:v>
                </c:pt>
                <c:pt idx="2064">
                  <c:v>-12.634180000000001</c:v>
                </c:pt>
                <c:pt idx="2065">
                  <c:v>-12.636150000000001</c:v>
                </c:pt>
                <c:pt idx="2066">
                  <c:v>-12.63813</c:v>
                </c:pt>
                <c:pt idx="2067">
                  <c:v>-12.6401</c:v>
                </c:pt>
                <c:pt idx="2068">
                  <c:v>-12.64213</c:v>
                </c:pt>
                <c:pt idx="2069">
                  <c:v>-12.644159999999999</c:v>
                </c:pt>
                <c:pt idx="2070">
                  <c:v>-12.646140000000001</c:v>
                </c:pt>
                <c:pt idx="2071">
                  <c:v>-12.64817</c:v>
                </c:pt>
                <c:pt idx="2072">
                  <c:v>-12.65014</c:v>
                </c:pt>
                <c:pt idx="2073">
                  <c:v>-12.65212</c:v>
                </c:pt>
                <c:pt idx="2074">
                  <c:v>-12.65409</c:v>
                </c:pt>
                <c:pt idx="2075">
                  <c:v>-12.65612</c:v>
                </c:pt>
                <c:pt idx="2076">
                  <c:v>-12.658099999999999</c:v>
                </c:pt>
                <c:pt idx="2077">
                  <c:v>-12.660130000000001</c:v>
                </c:pt>
                <c:pt idx="2078">
                  <c:v>-12.66216</c:v>
                </c:pt>
                <c:pt idx="2079">
                  <c:v>-12.66413</c:v>
                </c:pt>
                <c:pt idx="2080">
                  <c:v>-12.66611</c:v>
                </c:pt>
                <c:pt idx="2081">
                  <c:v>-12.668139999999999</c:v>
                </c:pt>
                <c:pt idx="2082">
                  <c:v>-12.670109999999999</c:v>
                </c:pt>
                <c:pt idx="2083">
                  <c:v>-12.67215</c:v>
                </c:pt>
                <c:pt idx="2084">
                  <c:v>-12.674239999999999</c:v>
                </c:pt>
                <c:pt idx="2085">
                  <c:v>-12.676209999999999</c:v>
                </c:pt>
                <c:pt idx="2086">
                  <c:v>-12.678179999999999</c:v>
                </c:pt>
                <c:pt idx="2087">
                  <c:v>-12.680160000000001</c:v>
                </c:pt>
                <c:pt idx="2088">
                  <c:v>-12.682130000000001</c:v>
                </c:pt>
                <c:pt idx="2089">
                  <c:v>-12.68416</c:v>
                </c:pt>
                <c:pt idx="2090">
                  <c:v>-12.686199999999999</c:v>
                </c:pt>
                <c:pt idx="2091">
                  <c:v>-12.68817</c:v>
                </c:pt>
                <c:pt idx="2092">
                  <c:v>-12.690200000000001</c:v>
                </c:pt>
                <c:pt idx="2093">
                  <c:v>-12.692170000000001</c:v>
                </c:pt>
                <c:pt idx="2094">
                  <c:v>-12.69421</c:v>
                </c:pt>
                <c:pt idx="2095">
                  <c:v>-12.69624</c:v>
                </c:pt>
                <c:pt idx="2096">
                  <c:v>-12.698270000000001</c:v>
                </c:pt>
                <c:pt idx="2097">
                  <c:v>-12.70025</c:v>
                </c:pt>
                <c:pt idx="2098">
                  <c:v>-12.704190000000001</c:v>
                </c:pt>
                <c:pt idx="2099">
                  <c:v>-12.7082</c:v>
                </c:pt>
                <c:pt idx="2100">
                  <c:v>-12.712210000000001</c:v>
                </c:pt>
                <c:pt idx="2101">
                  <c:v>-12.71621</c:v>
                </c:pt>
                <c:pt idx="2102">
                  <c:v>-12.720219999999999</c:v>
                </c:pt>
                <c:pt idx="2103">
                  <c:v>-12.724159999999999</c:v>
                </c:pt>
                <c:pt idx="2104">
                  <c:v>-12.72817</c:v>
                </c:pt>
                <c:pt idx="2105">
                  <c:v>-12.732229999999999</c:v>
                </c:pt>
                <c:pt idx="2106">
                  <c:v>-12.736179999999999</c:v>
                </c:pt>
                <c:pt idx="2107">
                  <c:v>-12.74019</c:v>
                </c:pt>
                <c:pt idx="2108">
                  <c:v>-12.744249999999999</c:v>
                </c:pt>
                <c:pt idx="2109">
                  <c:v>-12.748200000000001</c:v>
                </c:pt>
                <c:pt idx="2110">
                  <c:v>-12.75418</c:v>
                </c:pt>
                <c:pt idx="2111">
                  <c:v>-12.760160000000001</c:v>
                </c:pt>
                <c:pt idx="2112">
                  <c:v>-12.76619</c:v>
                </c:pt>
                <c:pt idx="2113">
                  <c:v>-12.77211</c:v>
                </c:pt>
                <c:pt idx="2114">
                  <c:v>-12.77815</c:v>
                </c:pt>
                <c:pt idx="2115">
                  <c:v>-12.784129999999999</c:v>
                </c:pt>
                <c:pt idx="2116">
                  <c:v>-12.79011</c:v>
                </c:pt>
                <c:pt idx="2117">
                  <c:v>-12.79609</c:v>
                </c:pt>
                <c:pt idx="2118">
                  <c:v>-12.80219</c:v>
                </c:pt>
                <c:pt idx="2119">
                  <c:v>-12.810140000000001</c:v>
                </c:pt>
                <c:pt idx="2120">
                  <c:v>-12.81809</c:v>
                </c:pt>
                <c:pt idx="2121">
                  <c:v>-12.8261</c:v>
                </c:pt>
                <c:pt idx="2122">
                  <c:v>-12.83412</c:v>
                </c:pt>
                <c:pt idx="2123">
                  <c:v>-12.84207</c:v>
                </c:pt>
                <c:pt idx="2124">
                  <c:v>-12.85014</c:v>
                </c:pt>
                <c:pt idx="2125">
                  <c:v>-12.856059999999999</c:v>
                </c:pt>
                <c:pt idx="2126">
                  <c:v>-12.8621</c:v>
                </c:pt>
                <c:pt idx="2127">
                  <c:v>-12.868080000000001</c:v>
                </c:pt>
                <c:pt idx="2128">
                  <c:v>-12.87411</c:v>
                </c:pt>
                <c:pt idx="2129">
                  <c:v>-12.880089999999999</c:v>
                </c:pt>
                <c:pt idx="2130">
                  <c:v>-12.88613</c:v>
                </c:pt>
                <c:pt idx="2131">
                  <c:v>-12.892110000000001</c:v>
                </c:pt>
                <c:pt idx="2132">
                  <c:v>-12.898149999999999</c:v>
                </c:pt>
                <c:pt idx="2133">
                  <c:v>-12.90413</c:v>
                </c:pt>
                <c:pt idx="2134">
                  <c:v>-12.912140000000001</c:v>
                </c:pt>
                <c:pt idx="2135">
                  <c:v>-12.92009</c:v>
                </c:pt>
                <c:pt idx="2136">
                  <c:v>-12.928100000000001</c:v>
                </c:pt>
                <c:pt idx="2137">
                  <c:v>-12.936120000000001</c:v>
                </c:pt>
                <c:pt idx="2138">
                  <c:v>-12.944129999999999</c:v>
                </c:pt>
                <c:pt idx="2139">
                  <c:v>-12.95214</c:v>
                </c:pt>
                <c:pt idx="2140">
                  <c:v>-12.960150000000001</c:v>
                </c:pt>
                <c:pt idx="2141">
                  <c:v>-12.968159999999999</c:v>
                </c:pt>
                <c:pt idx="2142">
                  <c:v>-12.97617</c:v>
                </c:pt>
                <c:pt idx="2143">
                  <c:v>-12.98419</c:v>
                </c:pt>
                <c:pt idx="2144">
                  <c:v>-12.99208</c:v>
                </c:pt>
                <c:pt idx="2145">
                  <c:v>-13.00009</c:v>
                </c:pt>
                <c:pt idx="2146">
                  <c:v>-13.008100000000001</c:v>
                </c:pt>
                <c:pt idx="2147">
                  <c:v>-13.01599</c:v>
                </c:pt>
                <c:pt idx="2148">
                  <c:v>-13.024010000000001</c:v>
                </c:pt>
                <c:pt idx="2149">
                  <c:v>-13.032019999999999</c:v>
                </c:pt>
                <c:pt idx="2150">
                  <c:v>-13.04003</c:v>
                </c:pt>
                <c:pt idx="2151">
                  <c:v>-13.04792</c:v>
                </c:pt>
                <c:pt idx="2152">
                  <c:v>-13.05599</c:v>
                </c:pt>
                <c:pt idx="2153">
                  <c:v>-13.064069999999999</c:v>
                </c:pt>
                <c:pt idx="2154">
                  <c:v>-13.07208</c:v>
                </c:pt>
                <c:pt idx="2155">
                  <c:v>-13.08009</c:v>
                </c:pt>
                <c:pt idx="2156">
                  <c:v>-13.088039999999999</c:v>
                </c:pt>
                <c:pt idx="2157">
                  <c:v>-13.096109999999999</c:v>
                </c:pt>
                <c:pt idx="2158">
                  <c:v>-13.10412</c:v>
                </c:pt>
                <c:pt idx="2159">
                  <c:v>-13.112080000000001</c:v>
                </c:pt>
                <c:pt idx="2160">
                  <c:v>-13.120089999999999</c:v>
                </c:pt>
                <c:pt idx="2161">
                  <c:v>-13.1281</c:v>
                </c:pt>
                <c:pt idx="2162">
                  <c:v>-13.13808</c:v>
                </c:pt>
                <c:pt idx="2163">
                  <c:v>-13.148070000000001</c:v>
                </c:pt>
                <c:pt idx="2164">
                  <c:v>-13.15794</c:v>
                </c:pt>
                <c:pt idx="2165">
                  <c:v>-13.16798</c:v>
                </c:pt>
                <c:pt idx="2166">
                  <c:v>-13.18</c:v>
                </c:pt>
                <c:pt idx="2167">
                  <c:v>-13.192019999999999</c:v>
                </c:pt>
                <c:pt idx="2168">
                  <c:v>-13.204029999999999</c:v>
                </c:pt>
                <c:pt idx="2169">
                  <c:v>-13.218019999999999</c:v>
                </c:pt>
                <c:pt idx="2170">
                  <c:v>-13.232010000000001</c:v>
                </c:pt>
                <c:pt idx="2171">
                  <c:v>-13.24798</c:v>
                </c:pt>
                <c:pt idx="2172">
                  <c:v>-13.26394</c:v>
                </c:pt>
                <c:pt idx="2173">
                  <c:v>-13.28003</c:v>
                </c:pt>
                <c:pt idx="2174">
                  <c:v>-13.29599</c:v>
                </c:pt>
                <c:pt idx="2175">
                  <c:v>-13.30992</c:v>
                </c:pt>
                <c:pt idx="2176">
                  <c:v>-13.32588</c:v>
                </c:pt>
                <c:pt idx="2177">
                  <c:v>-13.342029999999999</c:v>
                </c:pt>
                <c:pt idx="2178">
                  <c:v>-13.359959999999999</c:v>
                </c:pt>
                <c:pt idx="2179">
                  <c:v>-13.378019999999999</c:v>
                </c:pt>
                <c:pt idx="2180">
                  <c:v>-13.39608</c:v>
                </c:pt>
                <c:pt idx="2181">
                  <c:v>-13.414009999999999</c:v>
                </c:pt>
                <c:pt idx="2182">
                  <c:v>-13.43201</c:v>
                </c:pt>
                <c:pt idx="2183">
                  <c:v>-13.449949999999999</c:v>
                </c:pt>
                <c:pt idx="2184">
                  <c:v>-13.468</c:v>
                </c:pt>
                <c:pt idx="2185">
                  <c:v>-13.485939999999999</c:v>
                </c:pt>
                <c:pt idx="2186">
                  <c:v>-13.504</c:v>
                </c:pt>
                <c:pt idx="2187">
                  <c:v>-13.52205</c:v>
                </c:pt>
                <c:pt idx="2188">
                  <c:v>-13.540050000000001</c:v>
                </c:pt>
                <c:pt idx="2189">
                  <c:v>-13.556010000000001</c:v>
                </c:pt>
                <c:pt idx="2190">
                  <c:v>-13.572100000000001</c:v>
                </c:pt>
                <c:pt idx="2191">
                  <c:v>-13.58806</c:v>
                </c:pt>
                <c:pt idx="2192">
                  <c:v>-13.60397</c:v>
                </c:pt>
                <c:pt idx="2193">
                  <c:v>-13.618069999999999</c:v>
                </c:pt>
                <c:pt idx="2194">
                  <c:v>-13.632009999999999</c:v>
                </c:pt>
                <c:pt idx="2195">
                  <c:v>-13.644019999999999</c:v>
                </c:pt>
                <c:pt idx="2196">
                  <c:v>-13.65592</c:v>
                </c:pt>
                <c:pt idx="2197">
                  <c:v>-13.66794</c:v>
                </c:pt>
                <c:pt idx="2198">
                  <c:v>-13.67798</c:v>
                </c:pt>
                <c:pt idx="2199">
                  <c:v>-13.688029999999999</c:v>
                </c:pt>
                <c:pt idx="2200">
                  <c:v>-13.69801</c:v>
                </c:pt>
                <c:pt idx="2201">
                  <c:v>-13.708</c:v>
                </c:pt>
                <c:pt idx="2202">
                  <c:v>-13.717980000000001</c:v>
                </c:pt>
                <c:pt idx="2203">
                  <c:v>-13.72803</c:v>
                </c:pt>
                <c:pt idx="2204">
                  <c:v>-13.74011</c:v>
                </c:pt>
                <c:pt idx="2205">
                  <c:v>-13.75212</c:v>
                </c:pt>
                <c:pt idx="2206">
                  <c:v>-13.76408</c:v>
                </c:pt>
                <c:pt idx="2207">
                  <c:v>-13.7761</c:v>
                </c:pt>
                <c:pt idx="2208">
                  <c:v>-13.788119999999999</c:v>
                </c:pt>
                <c:pt idx="2209">
                  <c:v>-13.80007</c:v>
                </c:pt>
                <c:pt idx="2210">
                  <c:v>-13.81209</c:v>
                </c:pt>
                <c:pt idx="2211">
                  <c:v>-13.82405</c:v>
                </c:pt>
                <c:pt idx="2212">
                  <c:v>-13.836069999999999</c:v>
                </c:pt>
                <c:pt idx="2213">
                  <c:v>-13.84803</c:v>
                </c:pt>
                <c:pt idx="2214">
                  <c:v>-13.862019999999999</c:v>
                </c:pt>
                <c:pt idx="2215">
                  <c:v>-13.876010000000001</c:v>
                </c:pt>
                <c:pt idx="2216">
                  <c:v>-13.89203</c:v>
                </c:pt>
                <c:pt idx="2217">
                  <c:v>-13.907999999999999</c:v>
                </c:pt>
                <c:pt idx="2218">
                  <c:v>-13.924020000000001</c:v>
                </c:pt>
                <c:pt idx="2219">
                  <c:v>-13.94004</c:v>
                </c:pt>
                <c:pt idx="2220">
                  <c:v>-13.956</c:v>
                </c:pt>
                <c:pt idx="2221">
                  <c:v>-13.97203</c:v>
                </c:pt>
                <c:pt idx="2222">
                  <c:v>-13.988049999999999</c:v>
                </c:pt>
                <c:pt idx="2223">
                  <c:v>-14.004020000000001</c:v>
                </c:pt>
                <c:pt idx="2224">
                  <c:v>-14.02004</c:v>
                </c:pt>
                <c:pt idx="2225">
                  <c:v>-14.037979999999999</c:v>
                </c:pt>
                <c:pt idx="2226">
                  <c:v>-14.05597</c:v>
                </c:pt>
                <c:pt idx="2227">
                  <c:v>-14.073969999999999</c:v>
                </c:pt>
                <c:pt idx="2228">
                  <c:v>-14.093999999999999</c:v>
                </c:pt>
                <c:pt idx="2229">
                  <c:v>-14.112</c:v>
                </c:pt>
                <c:pt idx="2230">
                  <c:v>-14.130050000000001</c:v>
                </c:pt>
                <c:pt idx="2231">
                  <c:v>-14.15002</c:v>
                </c:pt>
                <c:pt idx="2232">
                  <c:v>-14.168139999999999</c:v>
                </c:pt>
                <c:pt idx="2233">
                  <c:v>-14.18608</c:v>
                </c:pt>
                <c:pt idx="2234">
                  <c:v>-14.20204</c:v>
                </c:pt>
                <c:pt idx="2235">
                  <c:v>-14.218</c:v>
                </c:pt>
                <c:pt idx="2236">
                  <c:v>-14.233969999999999</c:v>
                </c:pt>
                <c:pt idx="2237">
                  <c:v>-14.25196</c:v>
                </c:pt>
                <c:pt idx="2238">
                  <c:v>-14.270020000000001</c:v>
                </c:pt>
                <c:pt idx="2239">
                  <c:v>-14.290050000000001</c:v>
                </c:pt>
                <c:pt idx="2240">
                  <c:v>-14.306010000000001</c:v>
                </c:pt>
                <c:pt idx="2241">
                  <c:v>-14.324070000000001</c:v>
                </c:pt>
                <c:pt idx="2242">
                  <c:v>-14.34207</c:v>
                </c:pt>
                <c:pt idx="2243">
                  <c:v>-14.36</c:v>
                </c:pt>
                <c:pt idx="2244">
                  <c:v>-14.378</c:v>
                </c:pt>
                <c:pt idx="2245">
                  <c:v>-14.396000000000001</c:v>
                </c:pt>
                <c:pt idx="2246">
                  <c:v>-14.41597</c:v>
                </c:pt>
                <c:pt idx="2247">
                  <c:v>-14.43994</c:v>
                </c:pt>
                <c:pt idx="2248">
                  <c:v>-14.46194</c:v>
                </c:pt>
                <c:pt idx="2249">
                  <c:v>-14.48401</c:v>
                </c:pt>
                <c:pt idx="2250">
                  <c:v>-14.50601</c:v>
                </c:pt>
                <c:pt idx="2251">
                  <c:v>-14.525980000000001</c:v>
                </c:pt>
                <c:pt idx="2252">
                  <c:v>-14.55001</c:v>
                </c:pt>
                <c:pt idx="2253">
                  <c:v>-14.57202</c:v>
                </c:pt>
                <c:pt idx="2254">
                  <c:v>-14.59402</c:v>
                </c:pt>
                <c:pt idx="2255">
                  <c:v>-14.613989999999999</c:v>
                </c:pt>
                <c:pt idx="2256">
                  <c:v>-14.63402</c:v>
                </c:pt>
                <c:pt idx="2257">
                  <c:v>-14.65596</c:v>
                </c:pt>
                <c:pt idx="2258">
                  <c:v>-14.68</c:v>
                </c:pt>
                <c:pt idx="2259">
                  <c:v>-14.704090000000001</c:v>
                </c:pt>
                <c:pt idx="2260">
                  <c:v>-14.72603</c:v>
                </c:pt>
                <c:pt idx="2261">
                  <c:v>-14.74798</c:v>
                </c:pt>
                <c:pt idx="2262">
                  <c:v>-14.767950000000001</c:v>
                </c:pt>
                <c:pt idx="2263">
                  <c:v>-14.78594</c:v>
                </c:pt>
                <c:pt idx="2264">
                  <c:v>-14.805910000000001</c:v>
                </c:pt>
                <c:pt idx="2265">
                  <c:v>-14.826000000000001</c:v>
                </c:pt>
                <c:pt idx="2266">
                  <c:v>-14.84998</c:v>
                </c:pt>
                <c:pt idx="2267">
                  <c:v>-14.876049999999999</c:v>
                </c:pt>
                <c:pt idx="2268">
                  <c:v>-14.902060000000001</c:v>
                </c:pt>
                <c:pt idx="2269">
                  <c:v>-14.928000000000001</c:v>
                </c:pt>
                <c:pt idx="2270">
                  <c:v>-14.956049999999999</c:v>
                </c:pt>
                <c:pt idx="2271">
                  <c:v>-14.983969999999999</c:v>
                </c:pt>
                <c:pt idx="2272">
                  <c:v>-15.009919999999999</c:v>
                </c:pt>
                <c:pt idx="2273">
                  <c:v>-15.0379</c:v>
                </c:pt>
                <c:pt idx="2274">
                  <c:v>-15.066000000000001</c:v>
                </c:pt>
                <c:pt idx="2275">
                  <c:v>-15.09601</c:v>
                </c:pt>
                <c:pt idx="2276">
                  <c:v>-15.123989999999999</c:v>
                </c:pt>
                <c:pt idx="2277">
                  <c:v>-15.15197</c:v>
                </c:pt>
                <c:pt idx="2278">
                  <c:v>-15.180020000000001</c:v>
                </c:pt>
                <c:pt idx="2279">
                  <c:v>-15.205970000000001</c:v>
                </c:pt>
                <c:pt idx="2280">
                  <c:v>-15.23197</c:v>
                </c:pt>
                <c:pt idx="2281">
                  <c:v>-15.25798</c:v>
                </c:pt>
                <c:pt idx="2282">
                  <c:v>-15.284050000000001</c:v>
                </c:pt>
                <c:pt idx="2283">
                  <c:v>-15.314</c:v>
                </c:pt>
                <c:pt idx="2284">
                  <c:v>-15.34599</c:v>
                </c:pt>
                <c:pt idx="2285">
                  <c:v>-15.376010000000001</c:v>
                </c:pt>
                <c:pt idx="2286">
                  <c:v>-15.41194</c:v>
                </c:pt>
                <c:pt idx="2287">
                  <c:v>-15.44387</c:v>
                </c:pt>
                <c:pt idx="2288">
                  <c:v>-15.468019999999999</c:v>
                </c:pt>
                <c:pt idx="2289">
                  <c:v>-15.49606</c:v>
                </c:pt>
                <c:pt idx="2290">
                  <c:v>-15.522069999999999</c:v>
                </c:pt>
                <c:pt idx="2291">
                  <c:v>-15.54204</c:v>
                </c:pt>
                <c:pt idx="2292">
                  <c:v>-15.563980000000001</c:v>
                </c:pt>
                <c:pt idx="2293">
                  <c:v>-15.58605</c:v>
                </c:pt>
                <c:pt idx="2294">
                  <c:v>-15.60805</c:v>
                </c:pt>
                <c:pt idx="2295">
                  <c:v>-15.628080000000001</c:v>
                </c:pt>
                <c:pt idx="2296">
                  <c:v>-15.64805</c:v>
                </c:pt>
                <c:pt idx="2297">
                  <c:v>-15.672079999999999</c:v>
                </c:pt>
                <c:pt idx="2298">
                  <c:v>-15.698029999999999</c:v>
                </c:pt>
                <c:pt idx="2299">
                  <c:v>-15.722009999999999</c:v>
                </c:pt>
                <c:pt idx="2300">
                  <c:v>-15.74802</c:v>
                </c:pt>
                <c:pt idx="2301">
                  <c:v>-15.776</c:v>
                </c:pt>
                <c:pt idx="2302">
                  <c:v>-15.804040000000001</c:v>
                </c:pt>
                <c:pt idx="2303">
                  <c:v>-15.83202</c:v>
                </c:pt>
                <c:pt idx="2304">
                  <c:v>-15.85791</c:v>
                </c:pt>
                <c:pt idx="2305">
                  <c:v>-15.882009999999999</c:v>
                </c:pt>
                <c:pt idx="2306">
                  <c:v>-15.909990000000001</c:v>
                </c:pt>
                <c:pt idx="2307">
                  <c:v>-15.933960000000001</c:v>
                </c:pt>
                <c:pt idx="2308">
                  <c:v>-15.957940000000001</c:v>
                </c:pt>
                <c:pt idx="2309">
                  <c:v>-15.979939999999999</c:v>
                </c:pt>
                <c:pt idx="2310">
                  <c:v>-15.98598</c:v>
                </c:pt>
              </c:numCache>
            </c:numRef>
          </c:xVal>
          <c:yVal>
            <c:numRef>
              <c:f>'[1]26_22'!$E$33:$E$10000</c:f>
              <c:numCache>
                <c:formatCode>General</c:formatCode>
                <c:ptCount val="9968"/>
                <c:pt idx="0">
                  <c:v>-11.584720000000001</c:v>
                </c:pt>
                <c:pt idx="1">
                  <c:v>-25.354430000000001</c:v>
                </c:pt>
                <c:pt idx="2">
                  <c:v>-40.210259999999998</c:v>
                </c:pt>
                <c:pt idx="3">
                  <c:v>-54.035989999999998</c:v>
                </c:pt>
                <c:pt idx="4">
                  <c:v>-69.487080000000006</c:v>
                </c:pt>
                <c:pt idx="5">
                  <c:v>-85.958280000000002</c:v>
                </c:pt>
                <c:pt idx="6">
                  <c:v>-98.902379999999994</c:v>
                </c:pt>
                <c:pt idx="7">
                  <c:v>-112.2132</c:v>
                </c:pt>
                <c:pt idx="8">
                  <c:v>-126.0561</c:v>
                </c:pt>
                <c:pt idx="9">
                  <c:v>-140.34289999999999</c:v>
                </c:pt>
                <c:pt idx="10">
                  <c:v>-154.97470000000001</c:v>
                </c:pt>
                <c:pt idx="11">
                  <c:v>-170.00739999999999</c:v>
                </c:pt>
                <c:pt idx="12">
                  <c:v>-185.3314</c:v>
                </c:pt>
                <c:pt idx="13">
                  <c:v>-201.01140000000001</c:v>
                </c:pt>
                <c:pt idx="14">
                  <c:v>-217.0335</c:v>
                </c:pt>
                <c:pt idx="15">
                  <c:v>-233.21260000000001</c:v>
                </c:pt>
                <c:pt idx="16">
                  <c:v>-249.43389999999999</c:v>
                </c:pt>
                <c:pt idx="17">
                  <c:v>-265.76209999999998</c:v>
                </c:pt>
                <c:pt idx="18">
                  <c:v>-282.3571</c:v>
                </c:pt>
                <c:pt idx="19">
                  <c:v>-299.02519999999998</c:v>
                </c:pt>
                <c:pt idx="20">
                  <c:v>-315.59249999999997</c:v>
                </c:pt>
                <c:pt idx="21">
                  <c:v>-332.07470000000001</c:v>
                </c:pt>
                <c:pt idx="22">
                  <c:v>-348.48599999999999</c:v>
                </c:pt>
                <c:pt idx="23">
                  <c:v>-364.8888</c:v>
                </c:pt>
                <c:pt idx="24">
                  <c:v>-381.42970000000003</c:v>
                </c:pt>
                <c:pt idx="25">
                  <c:v>-398.25189999999998</c:v>
                </c:pt>
                <c:pt idx="26">
                  <c:v>-414.99849999999998</c:v>
                </c:pt>
                <c:pt idx="27">
                  <c:v>-431.75889999999998</c:v>
                </c:pt>
                <c:pt idx="28">
                  <c:v>-448.5668</c:v>
                </c:pt>
                <c:pt idx="29">
                  <c:v>-465.39170000000001</c:v>
                </c:pt>
                <c:pt idx="30">
                  <c:v>-482.33260000000001</c:v>
                </c:pt>
                <c:pt idx="31">
                  <c:v>-499.20690000000002</c:v>
                </c:pt>
                <c:pt idx="32">
                  <c:v>-516.11410000000001</c:v>
                </c:pt>
                <c:pt idx="33">
                  <c:v>-533.16650000000004</c:v>
                </c:pt>
                <c:pt idx="34">
                  <c:v>-550.11620000000005</c:v>
                </c:pt>
                <c:pt idx="35">
                  <c:v>-567.09140000000002</c:v>
                </c:pt>
                <c:pt idx="36">
                  <c:v>-583.9796</c:v>
                </c:pt>
                <c:pt idx="37">
                  <c:v>-601.01300000000003</c:v>
                </c:pt>
                <c:pt idx="38">
                  <c:v>-618.32050000000004</c:v>
                </c:pt>
                <c:pt idx="39">
                  <c:v>-635.73350000000005</c:v>
                </c:pt>
                <c:pt idx="40">
                  <c:v>-653.13289999999995</c:v>
                </c:pt>
                <c:pt idx="41">
                  <c:v>-670.46400000000006</c:v>
                </c:pt>
                <c:pt idx="42">
                  <c:v>-687.67989999999998</c:v>
                </c:pt>
                <c:pt idx="43">
                  <c:v>-704.8827</c:v>
                </c:pt>
                <c:pt idx="44">
                  <c:v>-722.08510000000001</c:v>
                </c:pt>
                <c:pt idx="45">
                  <c:v>-739.20500000000004</c:v>
                </c:pt>
                <c:pt idx="46">
                  <c:v>-756.30050000000006</c:v>
                </c:pt>
                <c:pt idx="47">
                  <c:v>-773.57029999999997</c:v>
                </c:pt>
                <c:pt idx="48">
                  <c:v>-790.88329999999996</c:v>
                </c:pt>
                <c:pt idx="49">
                  <c:v>-808.01049999999998</c:v>
                </c:pt>
                <c:pt idx="50">
                  <c:v>-825.09540000000004</c:v>
                </c:pt>
                <c:pt idx="51">
                  <c:v>-842.23879999999997</c:v>
                </c:pt>
                <c:pt idx="52">
                  <c:v>-859.31489999999997</c:v>
                </c:pt>
                <c:pt idx="53">
                  <c:v>-876.31759999999997</c:v>
                </c:pt>
                <c:pt idx="54">
                  <c:v>-893.33259999999996</c:v>
                </c:pt>
                <c:pt idx="55">
                  <c:v>-910.41099999999994</c:v>
                </c:pt>
                <c:pt idx="56">
                  <c:v>-927.42179999999996</c:v>
                </c:pt>
                <c:pt idx="57">
                  <c:v>-944.54690000000005</c:v>
                </c:pt>
                <c:pt idx="58">
                  <c:v>-961.87459999999999</c:v>
                </c:pt>
                <c:pt idx="59">
                  <c:v>-979.21140000000003</c:v>
                </c:pt>
                <c:pt idx="60">
                  <c:v>-996.5335</c:v>
                </c:pt>
                <c:pt idx="61">
                  <c:v>-1013.974</c:v>
                </c:pt>
                <c:pt idx="62">
                  <c:v>-1031.442</c:v>
                </c:pt>
                <c:pt idx="63">
                  <c:v>-1048.779</c:v>
                </c:pt>
                <c:pt idx="64">
                  <c:v>-1066.0440000000001</c:v>
                </c:pt>
                <c:pt idx="65">
                  <c:v>-1083.3720000000001</c:v>
                </c:pt>
                <c:pt idx="66">
                  <c:v>-1100.5070000000001</c:v>
                </c:pt>
                <c:pt idx="67">
                  <c:v>-1117.5650000000001</c:v>
                </c:pt>
                <c:pt idx="68">
                  <c:v>-1134.809</c:v>
                </c:pt>
                <c:pt idx="69">
                  <c:v>-1152.018</c:v>
                </c:pt>
                <c:pt idx="70">
                  <c:v>-1169.306</c:v>
                </c:pt>
                <c:pt idx="71">
                  <c:v>-1186.559</c:v>
                </c:pt>
                <c:pt idx="72">
                  <c:v>-1203.8389999999999</c:v>
                </c:pt>
                <c:pt idx="73">
                  <c:v>-1221.3050000000001</c:v>
                </c:pt>
                <c:pt idx="74">
                  <c:v>-1238.9659999999999</c:v>
                </c:pt>
                <c:pt idx="75">
                  <c:v>-1256.479</c:v>
                </c:pt>
                <c:pt idx="76">
                  <c:v>-1274.116</c:v>
                </c:pt>
                <c:pt idx="77">
                  <c:v>-1291.9100000000001</c:v>
                </c:pt>
                <c:pt idx="78">
                  <c:v>-1309.816</c:v>
                </c:pt>
                <c:pt idx="79">
                  <c:v>-1327.7449999999999</c:v>
                </c:pt>
                <c:pt idx="80">
                  <c:v>-1345.644</c:v>
                </c:pt>
                <c:pt idx="81">
                  <c:v>-1363.58</c:v>
                </c:pt>
                <c:pt idx="82">
                  <c:v>-1381.5519999999999</c:v>
                </c:pt>
                <c:pt idx="83">
                  <c:v>-1399.5340000000001</c:v>
                </c:pt>
                <c:pt idx="84">
                  <c:v>-1417.501</c:v>
                </c:pt>
                <c:pt idx="85">
                  <c:v>-1435.4290000000001</c:v>
                </c:pt>
                <c:pt idx="86">
                  <c:v>-1453.3050000000001</c:v>
                </c:pt>
                <c:pt idx="87">
                  <c:v>-1471.192</c:v>
                </c:pt>
                <c:pt idx="88">
                  <c:v>-1489.1969999999999</c:v>
                </c:pt>
                <c:pt idx="89">
                  <c:v>-1507.3240000000001</c:v>
                </c:pt>
                <c:pt idx="90">
                  <c:v>-1525.597</c:v>
                </c:pt>
                <c:pt idx="91">
                  <c:v>-1544.1669999999999</c:v>
                </c:pt>
                <c:pt idx="92">
                  <c:v>-1556.7570000000001</c:v>
                </c:pt>
                <c:pt idx="93">
                  <c:v>-1569.354</c:v>
                </c:pt>
                <c:pt idx="94">
                  <c:v>-1581.9559999999999</c:v>
                </c:pt>
                <c:pt idx="95">
                  <c:v>-1594.6</c:v>
                </c:pt>
                <c:pt idx="96">
                  <c:v>-1607.3240000000001</c:v>
                </c:pt>
                <c:pt idx="97">
                  <c:v>-1620.202</c:v>
                </c:pt>
                <c:pt idx="98">
                  <c:v>-1633.2529999999999</c:v>
                </c:pt>
                <c:pt idx="99">
                  <c:v>-1646.385</c:v>
                </c:pt>
                <c:pt idx="100">
                  <c:v>-1659.58</c:v>
                </c:pt>
                <c:pt idx="101">
                  <c:v>-1672.8520000000001</c:v>
                </c:pt>
                <c:pt idx="102">
                  <c:v>-1686.0820000000001</c:v>
                </c:pt>
                <c:pt idx="103">
                  <c:v>-1699.307</c:v>
                </c:pt>
                <c:pt idx="104">
                  <c:v>-1712.5</c:v>
                </c:pt>
                <c:pt idx="105">
                  <c:v>-1725.7080000000001</c:v>
                </c:pt>
                <c:pt idx="106">
                  <c:v>-1738.96</c:v>
                </c:pt>
                <c:pt idx="107">
                  <c:v>-1752.229</c:v>
                </c:pt>
                <c:pt idx="108">
                  <c:v>-1765.508</c:v>
                </c:pt>
                <c:pt idx="109">
                  <c:v>-1778.6949999999999</c:v>
                </c:pt>
                <c:pt idx="110">
                  <c:v>-1791.7840000000001</c:v>
                </c:pt>
                <c:pt idx="111">
                  <c:v>-1804.788</c:v>
                </c:pt>
                <c:pt idx="112">
                  <c:v>-1817.855</c:v>
                </c:pt>
                <c:pt idx="113">
                  <c:v>-1830.9390000000001</c:v>
                </c:pt>
                <c:pt idx="114">
                  <c:v>-1844.0170000000001</c:v>
                </c:pt>
                <c:pt idx="115">
                  <c:v>-1857.1089999999999</c:v>
                </c:pt>
                <c:pt idx="116">
                  <c:v>-1870.1990000000001</c:v>
                </c:pt>
                <c:pt idx="117">
                  <c:v>-1883.28</c:v>
                </c:pt>
                <c:pt idx="118">
                  <c:v>-1896.4680000000001</c:v>
                </c:pt>
                <c:pt idx="119">
                  <c:v>-1909.7940000000001</c:v>
                </c:pt>
                <c:pt idx="120">
                  <c:v>-1923.144</c:v>
                </c:pt>
                <c:pt idx="121">
                  <c:v>-1936.566</c:v>
                </c:pt>
                <c:pt idx="122">
                  <c:v>-1949.9490000000001</c:v>
                </c:pt>
                <c:pt idx="123">
                  <c:v>-1963.3119999999999</c:v>
                </c:pt>
                <c:pt idx="124">
                  <c:v>-1976.662</c:v>
                </c:pt>
                <c:pt idx="125">
                  <c:v>-1989.951</c:v>
                </c:pt>
                <c:pt idx="126">
                  <c:v>-2003.1980000000001</c:v>
                </c:pt>
                <c:pt idx="127">
                  <c:v>-2016.441</c:v>
                </c:pt>
                <c:pt idx="128">
                  <c:v>-2029.674</c:v>
                </c:pt>
                <c:pt idx="129">
                  <c:v>-2042.893</c:v>
                </c:pt>
                <c:pt idx="130">
                  <c:v>-2056.152</c:v>
                </c:pt>
                <c:pt idx="131">
                  <c:v>-2069.4989999999998</c:v>
                </c:pt>
                <c:pt idx="132">
                  <c:v>-2082.8620000000001</c:v>
                </c:pt>
                <c:pt idx="133">
                  <c:v>-2096.1149999999998</c:v>
                </c:pt>
                <c:pt idx="134">
                  <c:v>-2109.279</c:v>
                </c:pt>
                <c:pt idx="135">
                  <c:v>-2122.4259999999999</c:v>
                </c:pt>
                <c:pt idx="136">
                  <c:v>-2135.6170000000002</c:v>
                </c:pt>
                <c:pt idx="137">
                  <c:v>-2148.8069999999998</c:v>
                </c:pt>
                <c:pt idx="138">
                  <c:v>-2162.058</c:v>
                </c:pt>
                <c:pt idx="139">
                  <c:v>-2175.4470000000001</c:v>
                </c:pt>
                <c:pt idx="140">
                  <c:v>-2188.9740000000002</c:v>
                </c:pt>
                <c:pt idx="141">
                  <c:v>-2202.5059999999999</c:v>
                </c:pt>
                <c:pt idx="142">
                  <c:v>-2216</c:v>
                </c:pt>
                <c:pt idx="143">
                  <c:v>-2229.4299999999998</c:v>
                </c:pt>
                <c:pt idx="144">
                  <c:v>-2242.846</c:v>
                </c:pt>
                <c:pt idx="145">
                  <c:v>-2256.1990000000001</c:v>
                </c:pt>
                <c:pt idx="146">
                  <c:v>-2269.5320000000002</c:v>
                </c:pt>
                <c:pt idx="147">
                  <c:v>-2282.8589999999999</c:v>
                </c:pt>
                <c:pt idx="148">
                  <c:v>-2296.1759999999999</c:v>
                </c:pt>
                <c:pt idx="149">
                  <c:v>-2309.4830000000002</c:v>
                </c:pt>
                <c:pt idx="150">
                  <c:v>-2322.7779999999998</c:v>
                </c:pt>
                <c:pt idx="151">
                  <c:v>-2336.069</c:v>
                </c:pt>
                <c:pt idx="152">
                  <c:v>-2349.4479999999999</c:v>
                </c:pt>
                <c:pt idx="153">
                  <c:v>-2362.9290000000001</c:v>
                </c:pt>
                <c:pt idx="154">
                  <c:v>-2376.4189999999999</c:v>
                </c:pt>
                <c:pt idx="155">
                  <c:v>-2389.8739999999998</c:v>
                </c:pt>
                <c:pt idx="156">
                  <c:v>-2403.3679999999999</c:v>
                </c:pt>
                <c:pt idx="157">
                  <c:v>-2416.7820000000002</c:v>
                </c:pt>
                <c:pt idx="158">
                  <c:v>-2430.15</c:v>
                </c:pt>
                <c:pt idx="159">
                  <c:v>-2443.5549999999998</c:v>
                </c:pt>
                <c:pt idx="160">
                  <c:v>-2456.933</c:v>
                </c:pt>
                <c:pt idx="161">
                  <c:v>-2470.3780000000002</c:v>
                </c:pt>
                <c:pt idx="162">
                  <c:v>-2483.8150000000001</c:v>
                </c:pt>
                <c:pt idx="163">
                  <c:v>-2497.1970000000001</c:v>
                </c:pt>
                <c:pt idx="164">
                  <c:v>-2510.576</c:v>
                </c:pt>
                <c:pt idx="165">
                  <c:v>-2523.98</c:v>
                </c:pt>
                <c:pt idx="166">
                  <c:v>-2537.3809999999999</c:v>
                </c:pt>
                <c:pt idx="167">
                  <c:v>-2550.797</c:v>
                </c:pt>
                <c:pt idx="168">
                  <c:v>-2564.2420000000002</c:v>
                </c:pt>
                <c:pt idx="169">
                  <c:v>-2577.77</c:v>
                </c:pt>
                <c:pt idx="170">
                  <c:v>-2591.3110000000001</c:v>
                </c:pt>
                <c:pt idx="171">
                  <c:v>-2604.7660000000001</c:v>
                </c:pt>
                <c:pt idx="172">
                  <c:v>-2618.1779999999999</c:v>
                </c:pt>
                <c:pt idx="173">
                  <c:v>-2631.58</c:v>
                </c:pt>
                <c:pt idx="174">
                  <c:v>-2645.0279999999998</c:v>
                </c:pt>
                <c:pt idx="175">
                  <c:v>-2658.373</c:v>
                </c:pt>
                <c:pt idx="176">
                  <c:v>-2671.6320000000001</c:v>
                </c:pt>
                <c:pt idx="177">
                  <c:v>-2684.9090000000001</c:v>
                </c:pt>
                <c:pt idx="178">
                  <c:v>-2698.223</c:v>
                </c:pt>
                <c:pt idx="179">
                  <c:v>-2711.5219999999999</c:v>
                </c:pt>
                <c:pt idx="180">
                  <c:v>-2724.8409999999999</c:v>
                </c:pt>
                <c:pt idx="181">
                  <c:v>-2738.194</c:v>
                </c:pt>
                <c:pt idx="182">
                  <c:v>-2751.5619999999999</c:v>
                </c:pt>
                <c:pt idx="183">
                  <c:v>-2764.953</c:v>
                </c:pt>
                <c:pt idx="184">
                  <c:v>-2778.3420000000001</c:v>
                </c:pt>
                <c:pt idx="185">
                  <c:v>-2791.7640000000001</c:v>
                </c:pt>
                <c:pt idx="186">
                  <c:v>-2805.2620000000002</c:v>
                </c:pt>
                <c:pt idx="187">
                  <c:v>-2818.7950000000001</c:v>
                </c:pt>
                <c:pt idx="188">
                  <c:v>-2832.3220000000001</c:v>
                </c:pt>
                <c:pt idx="189">
                  <c:v>-2845.8330000000001</c:v>
                </c:pt>
                <c:pt idx="190">
                  <c:v>-2859.2849999999999</c:v>
                </c:pt>
                <c:pt idx="191">
                  <c:v>-2872.7779999999998</c:v>
                </c:pt>
                <c:pt idx="192">
                  <c:v>-2886.239</c:v>
                </c:pt>
                <c:pt idx="193">
                  <c:v>-2899.6909999999998</c:v>
                </c:pt>
                <c:pt idx="194">
                  <c:v>-2913.1640000000002</c:v>
                </c:pt>
                <c:pt idx="195">
                  <c:v>-2926.5430000000001</c:v>
                </c:pt>
                <c:pt idx="196">
                  <c:v>-2939.8359999999998</c:v>
                </c:pt>
                <c:pt idx="197">
                  <c:v>-2953.1579999999999</c:v>
                </c:pt>
                <c:pt idx="198">
                  <c:v>-2966.4859999999999</c:v>
                </c:pt>
                <c:pt idx="199">
                  <c:v>-2979.8049999999998</c:v>
                </c:pt>
                <c:pt idx="200">
                  <c:v>-2993.1010000000001</c:v>
                </c:pt>
                <c:pt idx="201">
                  <c:v>-3006.5929999999998</c:v>
                </c:pt>
                <c:pt idx="202">
                  <c:v>-3020.268</c:v>
                </c:pt>
                <c:pt idx="203">
                  <c:v>-3033.9859999999999</c:v>
                </c:pt>
                <c:pt idx="204">
                  <c:v>-3047.6860000000001</c:v>
                </c:pt>
                <c:pt idx="205">
                  <c:v>-3061.346</c:v>
                </c:pt>
                <c:pt idx="206">
                  <c:v>-3075.0169999999998</c:v>
                </c:pt>
                <c:pt idx="207">
                  <c:v>-3088.6759999999999</c:v>
                </c:pt>
                <c:pt idx="208">
                  <c:v>-3102.317</c:v>
                </c:pt>
                <c:pt idx="209">
                  <c:v>-3115.9270000000001</c:v>
                </c:pt>
                <c:pt idx="210">
                  <c:v>-3129.5549999999998</c:v>
                </c:pt>
                <c:pt idx="211">
                  <c:v>-3143.1729999999998</c:v>
                </c:pt>
                <c:pt idx="212">
                  <c:v>-3156.797</c:v>
                </c:pt>
                <c:pt idx="213">
                  <c:v>-3170.5520000000001</c:v>
                </c:pt>
                <c:pt idx="214">
                  <c:v>-3184.279</c:v>
                </c:pt>
                <c:pt idx="215">
                  <c:v>-3197.9169999999999</c:v>
                </c:pt>
                <c:pt idx="216">
                  <c:v>-3211.5340000000001</c:v>
                </c:pt>
                <c:pt idx="217">
                  <c:v>-3225.1190000000001</c:v>
                </c:pt>
                <c:pt idx="218">
                  <c:v>-3238.6529999999998</c:v>
                </c:pt>
                <c:pt idx="219">
                  <c:v>-3252.21</c:v>
                </c:pt>
                <c:pt idx="220">
                  <c:v>-3265.779</c:v>
                </c:pt>
                <c:pt idx="221">
                  <c:v>-3279.328</c:v>
                </c:pt>
                <c:pt idx="222">
                  <c:v>-3292.931</c:v>
                </c:pt>
                <c:pt idx="223">
                  <c:v>-3306.6190000000001</c:v>
                </c:pt>
                <c:pt idx="224">
                  <c:v>-3320.3530000000001</c:v>
                </c:pt>
                <c:pt idx="225">
                  <c:v>-3334.076</c:v>
                </c:pt>
                <c:pt idx="226">
                  <c:v>-3347.846</c:v>
                </c:pt>
                <c:pt idx="227">
                  <c:v>-3361.6260000000002</c:v>
                </c:pt>
                <c:pt idx="228">
                  <c:v>-3375.2829999999999</c:v>
                </c:pt>
                <c:pt idx="229">
                  <c:v>-3389.0030000000002</c:v>
                </c:pt>
                <c:pt idx="230">
                  <c:v>-3402.72</c:v>
                </c:pt>
                <c:pt idx="231">
                  <c:v>-3416.3310000000001</c:v>
                </c:pt>
                <c:pt idx="232">
                  <c:v>-3429.8789999999999</c:v>
                </c:pt>
                <c:pt idx="233">
                  <c:v>-3443.471</c:v>
                </c:pt>
                <c:pt idx="234">
                  <c:v>-3457.038</c:v>
                </c:pt>
                <c:pt idx="235">
                  <c:v>-3470.587</c:v>
                </c:pt>
                <c:pt idx="236">
                  <c:v>-3484.1930000000002</c:v>
                </c:pt>
                <c:pt idx="237">
                  <c:v>-3497.8589999999999</c:v>
                </c:pt>
                <c:pt idx="238">
                  <c:v>-3511.5439999999999</c:v>
                </c:pt>
                <c:pt idx="239">
                  <c:v>-3525.2249999999999</c:v>
                </c:pt>
                <c:pt idx="240">
                  <c:v>-3538.8879999999999</c:v>
                </c:pt>
                <c:pt idx="241">
                  <c:v>-3552.59</c:v>
                </c:pt>
                <c:pt idx="242">
                  <c:v>-3566.2570000000001</c:v>
                </c:pt>
                <c:pt idx="243">
                  <c:v>-3579.893</c:v>
                </c:pt>
                <c:pt idx="244">
                  <c:v>-3593.5920000000001</c:v>
                </c:pt>
                <c:pt idx="245">
                  <c:v>-3607.317</c:v>
                </c:pt>
                <c:pt idx="246">
                  <c:v>-3621.0349999999999</c:v>
                </c:pt>
                <c:pt idx="247">
                  <c:v>-3634.7220000000002</c:v>
                </c:pt>
                <c:pt idx="248">
                  <c:v>-3648.4189999999999</c:v>
                </c:pt>
                <c:pt idx="249">
                  <c:v>-3662.1210000000001</c:v>
                </c:pt>
                <c:pt idx="250">
                  <c:v>-3675.703</c:v>
                </c:pt>
                <c:pt idx="251">
                  <c:v>-3689.2330000000002</c:v>
                </c:pt>
                <c:pt idx="252">
                  <c:v>-3702.75</c:v>
                </c:pt>
                <c:pt idx="253">
                  <c:v>-3716.299</c:v>
                </c:pt>
                <c:pt idx="254">
                  <c:v>-3729.8589999999999</c:v>
                </c:pt>
                <c:pt idx="255">
                  <c:v>-3743.558</c:v>
                </c:pt>
                <c:pt idx="256">
                  <c:v>-3757.3009999999999</c:v>
                </c:pt>
                <c:pt idx="257">
                  <c:v>-3770.953</c:v>
                </c:pt>
                <c:pt idx="258">
                  <c:v>-3784.6080000000002</c:v>
                </c:pt>
                <c:pt idx="259">
                  <c:v>-3798.31</c:v>
                </c:pt>
                <c:pt idx="260">
                  <c:v>-3812.1010000000001</c:v>
                </c:pt>
                <c:pt idx="261">
                  <c:v>-3825.9450000000002</c:v>
                </c:pt>
                <c:pt idx="262">
                  <c:v>-3839.7449999999999</c:v>
                </c:pt>
                <c:pt idx="263">
                  <c:v>-3853.4690000000001</c:v>
                </c:pt>
                <c:pt idx="264">
                  <c:v>-3867.1709999999998</c:v>
                </c:pt>
                <c:pt idx="265">
                  <c:v>-3880.8719999999998</c:v>
                </c:pt>
                <c:pt idx="266">
                  <c:v>-3894.569</c:v>
                </c:pt>
                <c:pt idx="267">
                  <c:v>-3908.2109999999998</c:v>
                </c:pt>
                <c:pt idx="268">
                  <c:v>-3921.82</c:v>
                </c:pt>
                <c:pt idx="269">
                  <c:v>-3935.415</c:v>
                </c:pt>
                <c:pt idx="270">
                  <c:v>-3949.0239999999999</c:v>
                </c:pt>
                <c:pt idx="271">
                  <c:v>-3962.665</c:v>
                </c:pt>
                <c:pt idx="272">
                  <c:v>-3976.335</c:v>
                </c:pt>
                <c:pt idx="273">
                  <c:v>-3990.0619999999999</c:v>
                </c:pt>
                <c:pt idx="274">
                  <c:v>-4003.806</c:v>
                </c:pt>
                <c:pt idx="275">
                  <c:v>-4017.5259999999998</c:v>
                </c:pt>
                <c:pt idx="276">
                  <c:v>-4031.143</c:v>
                </c:pt>
                <c:pt idx="277">
                  <c:v>-4044.7629999999999</c:v>
                </c:pt>
                <c:pt idx="278">
                  <c:v>-4058.4430000000002</c:v>
                </c:pt>
                <c:pt idx="279">
                  <c:v>-4072.145</c:v>
                </c:pt>
                <c:pt idx="280">
                  <c:v>-4085.902</c:v>
                </c:pt>
                <c:pt idx="281">
                  <c:v>-4099.7370000000001</c:v>
                </c:pt>
                <c:pt idx="282">
                  <c:v>-4113.5709999999999</c:v>
                </c:pt>
                <c:pt idx="283">
                  <c:v>-4127.4089999999997</c:v>
                </c:pt>
                <c:pt idx="284">
                  <c:v>-4141.2380000000003</c:v>
                </c:pt>
                <c:pt idx="285">
                  <c:v>-4155.0330000000004</c:v>
                </c:pt>
                <c:pt idx="286">
                  <c:v>-4168.8289999999997</c:v>
                </c:pt>
                <c:pt idx="287">
                  <c:v>-4182.6769999999997</c:v>
                </c:pt>
                <c:pt idx="288">
                  <c:v>-4196.4889999999996</c:v>
                </c:pt>
                <c:pt idx="289">
                  <c:v>-4210.2719999999999</c:v>
                </c:pt>
                <c:pt idx="290">
                  <c:v>-4224.0559999999996</c:v>
                </c:pt>
                <c:pt idx="291">
                  <c:v>-4237.8090000000002</c:v>
                </c:pt>
                <c:pt idx="292">
                  <c:v>-4251.4979999999996</c:v>
                </c:pt>
                <c:pt idx="293">
                  <c:v>-4265.1570000000002</c:v>
                </c:pt>
                <c:pt idx="294">
                  <c:v>-4278.7960000000003</c:v>
                </c:pt>
                <c:pt idx="295">
                  <c:v>-4292.42</c:v>
                </c:pt>
                <c:pt idx="296">
                  <c:v>-4306.0889999999999</c:v>
                </c:pt>
                <c:pt idx="297">
                  <c:v>-4319.7969999999996</c:v>
                </c:pt>
                <c:pt idx="298">
                  <c:v>-4333.5050000000001</c:v>
                </c:pt>
                <c:pt idx="299">
                  <c:v>-4347.2700000000004</c:v>
                </c:pt>
                <c:pt idx="300">
                  <c:v>-4361.01</c:v>
                </c:pt>
                <c:pt idx="301">
                  <c:v>-4374.7650000000003</c:v>
                </c:pt>
                <c:pt idx="302">
                  <c:v>-4388.5889999999999</c:v>
                </c:pt>
                <c:pt idx="303">
                  <c:v>-4402.3919999999998</c:v>
                </c:pt>
                <c:pt idx="304">
                  <c:v>-4416.2110000000002</c:v>
                </c:pt>
                <c:pt idx="305">
                  <c:v>-4430.0749999999998</c:v>
                </c:pt>
                <c:pt idx="306">
                  <c:v>-4443.9080000000004</c:v>
                </c:pt>
                <c:pt idx="307">
                  <c:v>-4457.7190000000001</c:v>
                </c:pt>
                <c:pt idx="308">
                  <c:v>-4471.4970000000003</c:v>
                </c:pt>
                <c:pt idx="309">
                  <c:v>-4485.2539999999999</c:v>
                </c:pt>
                <c:pt idx="310">
                  <c:v>-4499.04</c:v>
                </c:pt>
                <c:pt idx="311">
                  <c:v>-4512.7820000000002</c:v>
                </c:pt>
                <c:pt idx="312">
                  <c:v>-4526.5540000000001</c:v>
                </c:pt>
                <c:pt idx="313">
                  <c:v>-4540.3209999999999</c:v>
                </c:pt>
                <c:pt idx="314">
                  <c:v>-4554.09</c:v>
                </c:pt>
                <c:pt idx="315">
                  <c:v>-4567.82</c:v>
                </c:pt>
                <c:pt idx="316">
                  <c:v>-4581.5389999999998</c:v>
                </c:pt>
                <c:pt idx="317">
                  <c:v>-4595.24</c:v>
                </c:pt>
                <c:pt idx="318">
                  <c:v>-4609.0020000000004</c:v>
                </c:pt>
                <c:pt idx="319">
                  <c:v>-4622.83</c:v>
                </c:pt>
                <c:pt idx="320">
                  <c:v>-4636.6580000000004</c:v>
                </c:pt>
                <c:pt idx="321">
                  <c:v>-4650.5959999999995</c:v>
                </c:pt>
                <c:pt idx="322">
                  <c:v>-4664.5410000000002</c:v>
                </c:pt>
                <c:pt idx="323">
                  <c:v>-4678.4380000000001</c:v>
                </c:pt>
                <c:pt idx="324">
                  <c:v>-4692.3370000000004</c:v>
                </c:pt>
                <c:pt idx="325">
                  <c:v>-4706.2110000000002</c:v>
                </c:pt>
                <c:pt idx="326">
                  <c:v>-4720.0370000000003</c:v>
                </c:pt>
                <c:pt idx="327">
                  <c:v>-4733.7290000000003</c:v>
                </c:pt>
                <c:pt idx="328">
                  <c:v>-4747.366</c:v>
                </c:pt>
                <c:pt idx="329">
                  <c:v>-4761.1239999999998</c:v>
                </c:pt>
                <c:pt idx="330">
                  <c:v>-4774.9250000000002</c:v>
                </c:pt>
                <c:pt idx="331">
                  <c:v>-4788.6710000000003</c:v>
                </c:pt>
                <c:pt idx="332">
                  <c:v>-4802.366</c:v>
                </c:pt>
                <c:pt idx="333">
                  <c:v>-4815.9660000000003</c:v>
                </c:pt>
                <c:pt idx="334">
                  <c:v>-4829.4589999999998</c:v>
                </c:pt>
                <c:pt idx="335">
                  <c:v>-4842.95</c:v>
                </c:pt>
                <c:pt idx="336">
                  <c:v>-4856.5230000000001</c:v>
                </c:pt>
                <c:pt idx="337">
                  <c:v>-4870.1790000000001</c:v>
                </c:pt>
                <c:pt idx="338">
                  <c:v>-4883.8059999999996</c:v>
                </c:pt>
                <c:pt idx="339">
                  <c:v>-4897.4920000000002</c:v>
                </c:pt>
                <c:pt idx="340">
                  <c:v>-4911.1710000000003</c:v>
                </c:pt>
                <c:pt idx="341">
                  <c:v>-4924.8540000000003</c:v>
                </c:pt>
                <c:pt idx="342">
                  <c:v>-4938.5410000000002</c:v>
                </c:pt>
                <c:pt idx="343">
                  <c:v>-4952.2169999999996</c:v>
                </c:pt>
                <c:pt idx="344">
                  <c:v>-4965.9799999999996</c:v>
                </c:pt>
                <c:pt idx="345">
                  <c:v>-4979.71</c:v>
                </c:pt>
                <c:pt idx="346">
                  <c:v>-4993.4949999999999</c:v>
                </c:pt>
                <c:pt idx="347">
                  <c:v>-5007.3670000000002</c:v>
                </c:pt>
                <c:pt idx="348">
                  <c:v>-5021.3050000000003</c:v>
                </c:pt>
                <c:pt idx="349">
                  <c:v>-5035.2659999999996</c:v>
                </c:pt>
                <c:pt idx="350">
                  <c:v>-5049.2370000000001</c:v>
                </c:pt>
                <c:pt idx="351">
                  <c:v>-5063.1660000000002</c:v>
                </c:pt>
                <c:pt idx="352">
                  <c:v>-5077.0230000000001</c:v>
                </c:pt>
                <c:pt idx="353">
                  <c:v>-5090.8469999999998</c:v>
                </c:pt>
                <c:pt idx="354">
                  <c:v>-5104.6809999999996</c:v>
                </c:pt>
                <c:pt idx="355">
                  <c:v>-5118.402</c:v>
                </c:pt>
                <c:pt idx="356">
                  <c:v>-5132.1090000000004</c:v>
                </c:pt>
                <c:pt idx="357">
                  <c:v>-5145.8599999999997</c:v>
                </c:pt>
                <c:pt idx="358">
                  <c:v>-5159.6459999999997</c:v>
                </c:pt>
                <c:pt idx="359">
                  <c:v>-5173.451</c:v>
                </c:pt>
                <c:pt idx="360">
                  <c:v>-5187.2740000000003</c:v>
                </c:pt>
                <c:pt idx="361">
                  <c:v>-5201.1149999999998</c:v>
                </c:pt>
                <c:pt idx="362">
                  <c:v>-5214.99</c:v>
                </c:pt>
                <c:pt idx="363">
                  <c:v>-5228.8599999999997</c:v>
                </c:pt>
                <c:pt idx="364">
                  <c:v>-5242.7479999999996</c:v>
                </c:pt>
                <c:pt idx="365">
                  <c:v>-5256.6670000000004</c:v>
                </c:pt>
                <c:pt idx="366">
                  <c:v>-5270.61</c:v>
                </c:pt>
                <c:pt idx="367">
                  <c:v>-5284.5919999999996</c:v>
                </c:pt>
                <c:pt idx="368">
                  <c:v>-5298.5959999999995</c:v>
                </c:pt>
                <c:pt idx="369">
                  <c:v>-5312.5240000000003</c:v>
                </c:pt>
                <c:pt idx="370">
                  <c:v>-5326.3959999999997</c:v>
                </c:pt>
                <c:pt idx="371">
                  <c:v>-5340.2190000000001</c:v>
                </c:pt>
                <c:pt idx="372">
                  <c:v>-5354.0110000000004</c:v>
                </c:pt>
                <c:pt idx="373">
                  <c:v>-5367.8980000000001</c:v>
                </c:pt>
                <c:pt idx="374">
                  <c:v>-5381.8959999999997</c:v>
                </c:pt>
                <c:pt idx="375">
                  <c:v>-5395.759</c:v>
                </c:pt>
                <c:pt idx="376">
                  <c:v>-5409.482</c:v>
                </c:pt>
                <c:pt idx="377">
                  <c:v>-5423.1490000000003</c:v>
                </c:pt>
                <c:pt idx="378">
                  <c:v>-5436.8289999999997</c:v>
                </c:pt>
                <c:pt idx="379">
                  <c:v>-5450.5219999999999</c:v>
                </c:pt>
                <c:pt idx="380">
                  <c:v>-5464.2879999999996</c:v>
                </c:pt>
                <c:pt idx="381">
                  <c:v>-5478.1059999999998</c:v>
                </c:pt>
                <c:pt idx="382">
                  <c:v>-5492.0159999999996</c:v>
                </c:pt>
                <c:pt idx="383">
                  <c:v>-5505.9949999999999</c:v>
                </c:pt>
                <c:pt idx="384">
                  <c:v>-5519.9279999999999</c:v>
                </c:pt>
                <c:pt idx="385">
                  <c:v>-5533.7489999999998</c:v>
                </c:pt>
                <c:pt idx="386">
                  <c:v>-5547.5590000000002</c:v>
                </c:pt>
                <c:pt idx="387">
                  <c:v>-5561.35</c:v>
                </c:pt>
                <c:pt idx="388">
                  <c:v>-5575.1850000000004</c:v>
                </c:pt>
                <c:pt idx="389">
                  <c:v>-5589.0640000000003</c:v>
                </c:pt>
                <c:pt idx="390">
                  <c:v>-5602.9009999999998</c:v>
                </c:pt>
                <c:pt idx="391">
                  <c:v>-5616.8519999999999</c:v>
                </c:pt>
                <c:pt idx="392">
                  <c:v>-5630.8379999999997</c:v>
                </c:pt>
                <c:pt idx="393">
                  <c:v>-5644.75</c:v>
                </c:pt>
                <c:pt idx="394">
                  <c:v>-5658.6729999999998</c:v>
                </c:pt>
                <c:pt idx="395">
                  <c:v>-5672.6210000000001</c:v>
                </c:pt>
                <c:pt idx="396">
                  <c:v>-5686.5540000000001</c:v>
                </c:pt>
                <c:pt idx="397">
                  <c:v>-5700.5379999999996</c:v>
                </c:pt>
                <c:pt idx="398">
                  <c:v>-5714.4939999999997</c:v>
                </c:pt>
                <c:pt idx="399">
                  <c:v>-5728.4549999999999</c:v>
                </c:pt>
                <c:pt idx="400">
                  <c:v>-5742.4139999999998</c:v>
                </c:pt>
                <c:pt idx="401">
                  <c:v>-5756.3249999999998</c:v>
                </c:pt>
                <c:pt idx="402">
                  <c:v>-5770.2489999999998</c:v>
                </c:pt>
                <c:pt idx="403">
                  <c:v>-5784.1549999999997</c:v>
                </c:pt>
                <c:pt idx="404">
                  <c:v>-5798.0529999999999</c:v>
                </c:pt>
                <c:pt idx="405">
                  <c:v>-5812.0259999999998</c:v>
                </c:pt>
                <c:pt idx="406">
                  <c:v>-5825.9579999999996</c:v>
                </c:pt>
                <c:pt idx="407">
                  <c:v>-5839.884</c:v>
                </c:pt>
                <c:pt idx="408">
                  <c:v>-5853.8130000000001</c:v>
                </c:pt>
                <c:pt idx="409">
                  <c:v>-5867.7659999999996</c:v>
                </c:pt>
                <c:pt idx="410">
                  <c:v>-5881.7349999999997</c:v>
                </c:pt>
                <c:pt idx="411">
                  <c:v>-5895.6689999999999</c:v>
                </c:pt>
                <c:pt idx="412">
                  <c:v>-5909.5770000000002</c:v>
                </c:pt>
                <c:pt idx="413">
                  <c:v>-5923.4949999999999</c:v>
                </c:pt>
                <c:pt idx="414">
                  <c:v>-5937.3919999999998</c:v>
                </c:pt>
                <c:pt idx="415">
                  <c:v>-5951.2889999999998</c:v>
                </c:pt>
                <c:pt idx="416">
                  <c:v>-5965.1289999999999</c:v>
                </c:pt>
                <c:pt idx="417">
                  <c:v>-5979.0010000000002</c:v>
                </c:pt>
                <c:pt idx="418">
                  <c:v>-5992.9759999999997</c:v>
                </c:pt>
                <c:pt idx="419">
                  <c:v>-6006.982</c:v>
                </c:pt>
                <c:pt idx="420">
                  <c:v>-6020.8890000000001</c:v>
                </c:pt>
                <c:pt idx="421">
                  <c:v>-6034.7839999999997</c:v>
                </c:pt>
                <c:pt idx="422">
                  <c:v>-6048.6769999999997</c:v>
                </c:pt>
                <c:pt idx="423">
                  <c:v>-6062.5969999999998</c:v>
                </c:pt>
                <c:pt idx="424">
                  <c:v>-6076.4880000000003</c:v>
                </c:pt>
                <c:pt idx="425">
                  <c:v>-6090.326</c:v>
                </c:pt>
                <c:pt idx="426">
                  <c:v>-6104.1930000000002</c:v>
                </c:pt>
                <c:pt idx="427">
                  <c:v>-6118.0159999999996</c:v>
                </c:pt>
                <c:pt idx="428">
                  <c:v>-6131.8540000000003</c:v>
                </c:pt>
                <c:pt idx="429">
                  <c:v>-6145.7640000000001</c:v>
                </c:pt>
                <c:pt idx="430">
                  <c:v>-6159.6819999999998</c:v>
                </c:pt>
                <c:pt idx="431">
                  <c:v>-6173.6279999999997</c:v>
                </c:pt>
                <c:pt idx="432">
                  <c:v>-6187.5879999999997</c:v>
                </c:pt>
                <c:pt idx="433">
                  <c:v>-6201.6080000000002</c:v>
                </c:pt>
                <c:pt idx="434">
                  <c:v>-6215.6480000000001</c:v>
                </c:pt>
                <c:pt idx="435">
                  <c:v>-6229.7430000000004</c:v>
                </c:pt>
                <c:pt idx="436">
                  <c:v>-6243.8819999999996</c:v>
                </c:pt>
                <c:pt idx="437">
                  <c:v>-6258.0240000000003</c:v>
                </c:pt>
                <c:pt idx="438">
                  <c:v>-6272.1540000000005</c:v>
                </c:pt>
                <c:pt idx="439">
                  <c:v>-6286.1540000000005</c:v>
                </c:pt>
                <c:pt idx="440">
                  <c:v>-6300.192</c:v>
                </c:pt>
                <c:pt idx="441">
                  <c:v>-6314.3280000000004</c:v>
                </c:pt>
                <c:pt idx="442">
                  <c:v>-6328.5159999999996</c:v>
                </c:pt>
                <c:pt idx="443">
                  <c:v>-6342.7049999999999</c:v>
                </c:pt>
                <c:pt idx="444">
                  <c:v>-6356.8959999999997</c:v>
                </c:pt>
                <c:pt idx="445">
                  <c:v>-6371.0349999999999</c:v>
                </c:pt>
                <c:pt idx="446">
                  <c:v>-6385.1589999999997</c:v>
                </c:pt>
                <c:pt idx="447">
                  <c:v>-6399.2449999999999</c:v>
                </c:pt>
                <c:pt idx="448">
                  <c:v>-6413.3289999999997</c:v>
                </c:pt>
                <c:pt idx="449">
                  <c:v>-6427.3509999999997</c:v>
                </c:pt>
                <c:pt idx="450">
                  <c:v>-6441.3509999999997</c:v>
                </c:pt>
                <c:pt idx="451">
                  <c:v>-6455.4560000000001</c:v>
                </c:pt>
                <c:pt idx="452">
                  <c:v>-6469.62</c:v>
                </c:pt>
                <c:pt idx="453">
                  <c:v>-6483.7</c:v>
                </c:pt>
                <c:pt idx="454">
                  <c:v>-6497.81</c:v>
                </c:pt>
                <c:pt idx="455">
                  <c:v>-6511.942</c:v>
                </c:pt>
                <c:pt idx="456">
                  <c:v>-6526.0309999999999</c:v>
                </c:pt>
                <c:pt idx="457">
                  <c:v>-6540.1589999999997</c:v>
                </c:pt>
                <c:pt idx="458">
                  <c:v>-6554.3040000000001</c:v>
                </c:pt>
                <c:pt idx="459">
                  <c:v>-6568.4629999999997</c:v>
                </c:pt>
                <c:pt idx="460">
                  <c:v>-6582.6390000000001</c:v>
                </c:pt>
                <c:pt idx="461">
                  <c:v>-6596.8220000000001</c:v>
                </c:pt>
                <c:pt idx="462">
                  <c:v>-6611.0249999999996</c:v>
                </c:pt>
                <c:pt idx="463">
                  <c:v>-6625.3010000000004</c:v>
                </c:pt>
                <c:pt idx="464">
                  <c:v>-6639.5479999999998</c:v>
                </c:pt>
                <c:pt idx="465">
                  <c:v>-6653.6959999999999</c:v>
                </c:pt>
                <c:pt idx="466">
                  <c:v>-6667.7820000000002</c:v>
                </c:pt>
                <c:pt idx="467">
                  <c:v>-6681.8239999999996</c:v>
                </c:pt>
                <c:pt idx="468">
                  <c:v>-6695.9459999999999</c:v>
                </c:pt>
                <c:pt idx="469">
                  <c:v>-6710.0439999999999</c:v>
                </c:pt>
                <c:pt idx="470">
                  <c:v>-6724.1189999999997</c:v>
                </c:pt>
                <c:pt idx="471">
                  <c:v>-6738.1459999999997</c:v>
                </c:pt>
                <c:pt idx="472">
                  <c:v>-6752.192</c:v>
                </c:pt>
                <c:pt idx="473">
                  <c:v>-6766.3509999999997</c:v>
                </c:pt>
                <c:pt idx="474">
                  <c:v>-6780.5330000000004</c:v>
                </c:pt>
                <c:pt idx="475">
                  <c:v>-6794.7479999999996</c:v>
                </c:pt>
                <c:pt idx="476">
                  <c:v>-6808.96</c:v>
                </c:pt>
                <c:pt idx="477">
                  <c:v>-6823.1930000000002</c:v>
                </c:pt>
                <c:pt idx="478">
                  <c:v>-6837.4059999999999</c:v>
                </c:pt>
                <c:pt idx="479">
                  <c:v>-6851.6329999999998</c:v>
                </c:pt>
                <c:pt idx="480">
                  <c:v>-6865.8850000000002</c:v>
                </c:pt>
                <c:pt idx="481">
                  <c:v>-6880.1890000000003</c:v>
                </c:pt>
                <c:pt idx="482">
                  <c:v>-6894.5879999999997</c:v>
                </c:pt>
                <c:pt idx="483">
                  <c:v>-6909.0519999999997</c:v>
                </c:pt>
                <c:pt idx="484">
                  <c:v>-6923.4560000000001</c:v>
                </c:pt>
                <c:pt idx="485">
                  <c:v>-6937.8310000000001</c:v>
                </c:pt>
                <c:pt idx="486">
                  <c:v>-6952.1639999999998</c:v>
                </c:pt>
                <c:pt idx="487">
                  <c:v>-6966.4179999999997</c:v>
                </c:pt>
                <c:pt idx="488">
                  <c:v>-6980.6490000000003</c:v>
                </c:pt>
                <c:pt idx="489">
                  <c:v>-6994.8990000000003</c:v>
                </c:pt>
                <c:pt idx="490">
                  <c:v>-7009.0690000000004</c:v>
                </c:pt>
                <c:pt idx="491">
                  <c:v>-7023.232</c:v>
                </c:pt>
                <c:pt idx="492">
                  <c:v>-7037.3609999999999</c:v>
                </c:pt>
                <c:pt idx="493">
                  <c:v>-7051.384</c:v>
                </c:pt>
                <c:pt idx="494">
                  <c:v>-7065.3389999999999</c:v>
                </c:pt>
                <c:pt idx="495">
                  <c:v>-7079.3320000000003</c:v>
                </c:pt>
                <c:pt idx="496">
                  <c:v>-7093.3950000000004</c:v>
                </c:pt>
                <c:pt idx="497">
                  <c:v>-7107.4809999999998</c:v>
                </c:pt>
                <c:pt idx="498">
                  <c:v>-7121.5820000000003</c:v>
                </c:pt>
                <c:pt idx="499">
                  <c:v>-7135.6890000000003</c:v>
                </c:pt>
                <c:pt idx="500">
                  <c:v>-7149.857</c:v>
                </c:pt>
                <c:pt idx="501">
                  <c:v>-7164.1229999999996</c:v>
                </c:pt>
                <c:pt idx="502">
                  <c:v>-7178.3789999999999</c:v>
                </c:pt>
                <c:pt idx="503">
                  <c:v>-7192.6239999999998</c:v>
                </c:pt>
                <c:pt idx="504">
                  <c:v>-7206.8909999999996</c:v>
                </c:pt>
                <c:pt idx="505">
                  <c:v>-7221.2150000000001</c:v>
                </c:pt>
                <c:pt idx="506">
                  <c:v>-7235.6459999999997</c:v>
                </c:pt>
                <c:pt idx="507">
                  <c:v>-7250.1229999999996</c:v>
                </c:pt>
                <c:pt idx="508">
                  <c:v>-7264.607</c:v>
                </c:pt>
                <c:pt idx="509">
                  <c:v>-7279.0150000000003</c:v>
                </c:pt>
                <c:pt idx="510">
                  <c:v>-7293.3720000000003</c:v>
                </c:pt>
                <c:pt idx="511">
                  <c:v>-7307.7340000000004</c:v>
                </c:pt>
                <c:pt idx="512">
                  <c:v>-7322.0940000000001</c:v>
                </c:pt>
                <c:pt idx="513">
                  <c:v>-7336.4790000000003</c:v>
                </c:pt>
                <c:pt idx="514">
                  <c:v>-7350.8969999999999</c:v>
                </c:pt>
                <c:pt idx="515">
                  <c:v>-7365.3440000000001</c:v>
                </c:pt>
                <c:pt idx="516">
                  <c:v>-7379.8029999999999</c:v>
                </c:pt>
                <c:pt idx="517">
                  <c:v>-7394.1689999999999</c:v>
                </c:pt>
                <c:pt idx="518">
                  <c:v>-7408.4889999999996</c:v>
                </c:pt>
                <c:pt idx="519">
                  <c:v>-7422.8069999999998</c:v>
                </c:pt>
                <c:pt idx="520">
                  <c:v>-7437.1360000000004</c:v>
                </c:pt>
                <c:pt idx="521">
                  <c:v>-7451.4390000000003</c:v>
                </c:pt>
                <c:pt idx="522">
                  <c:v>-7465.7049999999999</c:v>
                </c:pt>
                <c:pt idx="523">
                  <c:v>-7479.9740000000002</c:v>
                </c:pt>
                <c:pt idx="524">
                  <c:v>-7494.2240000000002</c:v>
                </c:pt>
                <c:pt idx="525">
                  <c:v>-7508.4790000000003</c:v>
                </c:pt>
                <c:pt idx="526">
                  <c:v>-7522.7359999999999</c:v>
                </c:pt>
                <c:pt idx="527">
                  <c:v>-7537.0410000000002</c:v>
                </c:pt>
                <c:pt idx="528">
                  <c:v>-7551.4080000000004</c:v>
                </c:pt>
                <c:pt idx="529">
                  <c:v>-7565.7460000000001</c:v>
                </c:pt>
                <c:pt idx="530">
                  <c:v>-7580.0569999999998</c:v>
                </c:pt>
                <c:pt idx="531">
                  <c:v>-7594.3770000000004</c:v>
                </c:pt>
                <c:pt idx="532">
                  <c:v>-7608.6949999999997</c:v>
                </c:pt>
                <c:pt idx="533">
                  <c:v>-7623.0479999999998</c:v>
                </c:pt>
                <c:pt idx="534">
                  <c:v>-7637.4610000000002</c:v>
                </c:pt>
                <c:pt idx="535">
                  <c:v>-7651.8879999999999</c:v>
                </c:pt>
                <c:pt idx="536">
                  <c:v>-7666.32</c:v>
                </c:pt>
                <c:pt idx="537">
                  <c:v>-7680.6530000000002</c:v>
                </c:pt>
                <c:pt idx="538">
                  <c:v>-7694.8689999999997</c:v>
                </c:pt>
                <c:pt idx="539">
                  <c:v>-7709.049</c:v>
                </c:pt>
                <c:pt idx="540">
                  <c:v>-7723.143</c:v>
                </c:pt>
                <c:pt idx="541">
                  <c:v>-7737.2870000000003</c:v>
                </c:pt>
                <c:pt idx="542">
                  <c:v>-7751.4229999999998</c:v>
                </c:pt>
                <c:pt idx="543">
                  <c:v>-7765.5609999999997</c:v>
                </c:pt>
                <c:pt idx="544">
                  <c:v>-7779.7669999999998</c:v>
                </c:pt>
                <c:pt idx="545">
                  <c:v>-7793.9530000000004</c:v>
                </c:pt>
                <c:pt idx="546">
                  <c:v>-7808.0860000000002</c:v>
                </c:pt>
                <c:pt idx="547">
                  <c:v>-7822.2489999999998</c:v>
                </c:pt>
                <c:pt idx="548">
                  <c:v>-7836.5450000000001</c:v>
                </c:pt>
                <c:pt idx="549">
                  <c:v>-7850.8760000000002</c:v>
                </c:pt>
                <c:pt idx="550">
                  <c:v>-7865.1750000000002</c:v>
                </c:pt>
                <c:pt idx="551">
                  <c:v>-7879.4549999999999</c:v>
                </c:pt>
                <c:pt idx="552">
                  <c:v>-7893.79</c:v>
                </c:pt>
                <c:pt idx="553">
                  <c:v>-7908.1719999999996</c:v>
                </c:pt>
                <c:pt idx="554">
                  <c:v>-7922.5860000000002</c:v>
                </c:pt>
                <c:pt idx="555">
                  <c:v>-7936.9849999999997</c:v>
                </c:pt>
                <c:pt idx="556">
                  <c:v>-7951.4040000000005</c:v>
                </c:pt>
                <c:pt idx="557">
                  <c:v>-7965.8310000000001</c:v>
                </c:pt>
                <c:pt idx="558">
                  <c:v>-7980.2579999999998</c:v>
                </c:pt>
                <c:pt idx="559">
                  <c:v>-7994.7</c:v>
                </c:pt>
                <c:pt idx="560">
                  <c:v>-8009.1220000000003</c:v>
                </c:pt>
                <c:pt idx="561">
                  <c:v>-8023.4970000000003</c:v>
                </c:pt>
                <c:pt idx="562">
                  <c:v>-8037.826</c:v>
                </c:pt>
                <c:pt idx="563">
                  <c:v>-8052.2079999999996</c:v>
                </c:pt>
                <c:pt idx="564">
                  <c:v>-8066.6210000000001</c:v>
                </c:pt>
                <c:pt idx="565">
                  <c:v>-8080.9759999999997</c:v>
                </c:pt>
                <c:pt idx="566">
                  <c:v>-8095.3360000000002</c:v>
                </c:pt>
                <c:pt idx="567">
                  <c:v>-8109.6989999999996</c:v>
                </c:pt>
                <c:pt idx="568">
                  <c:v>-8124.04</c:v>
                </c:pt>
                <c:pt idx="569">
                  <c:v>-8138.3649999999998</c:v>
                </c:pt>
                <c:pt idx="570">
                  <c:v>-8152.6559999999999</c:v>
                </c:pt>
                <c:pt idx="571">
                  <c:v>-8166.9979999999996</c:v>
                </c:pt>
                <c:pt idx="572">
                  <c:v>-8181.2759999999998</c:v>
                </c:pt>
                <c:pt idx="573">
                  <c:v>-8195.5669999999991</c:v>
                </c:pt>
                <c:pt idx="574">
                  <c:v>-8209.8559999999998</c:v>
                </c:pt>
                <c:pt idx="575">
                  <c:v>-8224.1640000000007</c:v>
                </c:pt>
                <c:pt idx="576">
                  <c:v>-8238.4660000000003</c:v>
                </c:pt>
                <c:pt idx="577">
                  <c:v>-8252.7659999999996</c:v>
                </c:pt>
                <c:pt idx="578">
                  <c:v>-8267.01</c:v>
                </c:pt>
                <c:pt idx="579">
                  <c:v>-8281.2389999999996</c:v>
                </c:pt>
                <c:pt idx="580">
                  <c:v>-8295.491</c:v>
                </c:pt>
                <c:pt idx="581">
                  <c:v>-8309.7000000000007</c:v>
                </c:pt>
                <c:pt idx="582">
                  <c:v>-8323.9609999999993</c:v>
                </c:pt>
                <c:pt idx="583">
                  <c:v>-8338.2139999999999</c:v>
                </c:pt>
                <c:pt idx="584">
                  <c:v>-8352.48</c:v>
                </c:pt>
                <c:pt idx="585">
                  <c:v>-8366.7610000000004</c:v>
                </c:pt>
                <c:pt idx="586">
                  <c:v>-8381.0429999999997</c:v>
                </c:pt>
                <c:pt idx="587">
                  <c:v>-8395.3189999999995</c:v>
                </c:pt>
                <c:pt idx="588">
                  <c:v>-8409.643</c:v>
                </c:pt>
                <c:pt idx="589">
                  <c:v>-8424.0560000000005</c:v>
                </c:pt>
                <c:pt idx="590">
                  <c:v>-8438.5130000000008</c:v>
                </c:pt>
                <c:pt idx="591">
                  <c:v>-8452.9089999999997</c:v>
                </c:pt>
                <c:pt idx="592">
                  <c:v>-8467.2970000000005</c:v>
                </c:pt>
                <c:pt idx="593">
                  <c:v>-8481.6880000000001</c:v>
                </c:pt>
                <c:pt idx="594">
                  <c:v>-8496.0889999999999</c:v>
                </c:pt>
                <c:pt idx="595">
                  <c:v>-8510.4760000000006</c:v>
                </c:pt>
                <c:pt idx="596">
                  <c:v>-8524.8189999999995</c:v>
                </c:pt>
                <c:pt idx="597">
                  <c:v>-8539.2009999999991</c:v>
                </c:pt>
                <c:pt idx="598">
                  <c:v>-8553.6200000000008</c:v>
                </c:pt>
                <c:pt idx="599">
                  <c:v>-8568.0730000000003</c:v>
                </c:pt>
                <c:pt idx="600">
                  <c:v>-8582.5149999999994</c:v>
                </c:pt>
                <c:pt idx="601">
                  <c:v>-8597.0030000000006</c:v>
                </c:pt>
                <c:pt idx="602">
                  <c:v>-8611.491</c:v>
                </c:pt>
                <c:pt idx="603">
                  <c:v>-8625.9539999999997</c:v>
                </c:pt>
                <c:pt idx="604">
                  <c:v>-8640.35</c:v>
                </c:pt>
                <c:pt idx="605">
                  <c:v>-8654.6540000000005</c:v>
                </c:pt>
                <c:pt idx="606">
                  <c:v>-8668.9809999999998</c:v>
                </c:pt>
                <c:pt idx="607">
                  <c:v>-8683.3340000000007</c:v>
                </c:pt>
                <c:pt idx="608">
                  <c:v>-8697.6949999999997</c:v>
                </c:pt>
                <c:pt idx="609">
                  <c:v>-8712.0849999999991</c:v>
                </c:pt>
                <c:pt idx="610">
                  <c:v>-8726.4210000000003</c:v>
                </c:pt>
                <c:pt idx="611">
                  <c:v>-8740.7530000000006</c:v>
                </c:pt>
                <c:pt idx="612">
                  <c:v>-8755.1350000000002</c:v>
                </c:pt>
                <c:pt idx="613">
                  <c:v>-8769.52</c:v>
                </c:pt>
                <c:pt idx="614">
                  <c:v>-8783.8420000000006</c:v>
                </c:pt>
                <c:pt idx="615">
                  <c:v>-8798.1720000000005</c:v>
                </c:pt>
                <c:pt idx="616">
                  <c:v>-8812.5390000000007</c:v>
                </c:pt>
                <c:pt idx="617">
                  <c:v>-8826.8529999999992</c:v>
                </c:pt>
                <c:pt idx="618">
                  <c:v>-8841.2129999999997</c:v>
                </c:pt>
                <c:pt idx="619">
                  <c:v>-8855.6360000000004</c:v>
                </c:pt>
                <c:pt idx="620">
                  <c:v>-8870.0450000000001</c:v>
                </c:pt>
                <c:pt idx="621">
                  <c:v>-8884.4220000000005</c:v>
                </c:pt>
                <c:pt idx="622">
                  <c:v>-8898.7950000000001</c:v>
                </c:pt>
                <c:pt idx="623">
                  <c:v>-8913.1769999999997</c:v>
                </c:pt>
                <c:pt idx="624">
                  <c:v>-8927.5820000000003</c:v>
                </c:pt>
                <c:pt idx="625">
                  <c:v>-8942.0190000000002</c:v>
                </c:pt>
                <c:pt idx="626">
                  <c:v>-8956.3819999999996</c:v>
                </c:pt>
                <c:pt idx="627">
                  <c:v>-8970.8150000000005</c:v>
                </c:pt>
                <c:pt idx="628">
                  <c:v>-8985.3359999999993</c:v>
                </c:pt>
                <c:pt idx="629">
                  <c:v>-8999.8469999999998</c:v>
                </c:pt>
                <c:pt idx="630">
                  <c:v>-9014.3019999999997</c:v>
                </c:pt>
                <c:pt idx="631">
                  <c:v>-9028.7459999999992</c:v>
                </c:pt>
                <c:pt idx="632">
                  <c:v>-9043.15</c:v>
                </c:pt>
                <c:pt idx="633">
                  <c:v>-9057.5619999999999</c:v>
                </c:pt>
                <c:pt idx="634">
                  <c:v>-9072.01</c:v>
                </c:pt>
                <c:pt idx="635">
                  <c:v>-9086.4529999999995</c:v>
                </c:pt>
                <c:pt idx="636">
                  <c:v>-9100.9040000000005</c:v>
                </c:pt>
                <c:pt idx="637">
                  <c:v>-9115.3739999999998</c:v>
                </c:pt>
                <c:pt idx="638">
                  <c:v>-9129.7739999999994</c:v>
                </c:pt>
                <c:pt idx="639">
                  <c:v>-9144.1</c:v>
                </c:pt>
                <c:pt idx="640">
                  <c:v>-9158.3629999999994</c:v>
                </c:pt>
                <c:pt idx="641">
                  <c:v>-9172.6360000000004</c:v>
                </c:pt>
                <c:pt idx="642">
                  <c:v>-9186.9740000000002</c:v>
                </c:pt>
                <c:pt idx="643">
                  <c:v>-9201.3009999999995</c:v>
                </c:pt>
                <c:pt idx="644">
                  <c:v>-9215.5840000000007</c:v>
                </c:pt>
                <c:pt idx="645">
                  <c:v>-9229.8539999999994</c:v>
                </c:pt>
                <c:pt idx="646">
                  <c:v>-9244.1479999999992</c:v>
                </c:pt>
                <c:pt idx="647">
                  <c:v>-9258.5400000000009</c:v>
                </c:pt>
                <c:pt idx="648">
                  <c:v>-9272.9719999999998</c:v>
                </c:pt>
                <c:pt idx="649">
                  <c:v>-9287.4240000000009</c:v>
                </c:pt>
                <c:pt idx="650">
                  <c:v>-9301.7870000000003</c:v>
                </c:pt>
                <c:pt idx="651">
                  <c:v>-9316.1579999999994</c:v>
                </c:pt>
                <c:pt idx="652">
                  <c:v>-9330.5889999999999</c:v>
                </c:pt>
                <c:pt idx="653">
                  <c:v>-9345.0630000000001</c:v>
                </c:pt>
                <c:pt idx="654">
                  <c:v>-9359.6280000000006</c:v>
                </c:pt>
                <c:pt idx="655">
                  <c:v>-9374.17</c:v>
                </c:pt>
                <c:pt idx="656">
                  <c:v>-9388.6350000000002</c:v>
                </c:pt>
                <c:pt idx="657">
                  <c:v>-9403.02</c:v>
                </c:pt>
                <c:pt idx="658">
                  <c:v>-9417.3860000000004</c:v>
                </c:pt>
                <c:pt idx="659">
                  <c:v>-9431.74</c:v>
                </c:pt>
                <c:pt idx="660">
                  <c:v>-9446.0650000000005</c:v>
                </c:pt>
                <c:pt idx="661">
                  <c:v>-9460.4279999999999</c:v>
                </c:pt>
                <c:pt idx="662">
                  <c:v>-9474.7829999999994</c:v>
                </c:pt>
                <c:pt idx="663">
                  <c:v>-9489.1090000000004</c:v>
                </c:pt>
                <c:pt idx="664">
                  <c:v>-9503.4240000000009</c:v>
                </c:pt>
                <c:pt idx="665">
                  <c:v>-9517.8430000000008</c:v>
                </c:pt>
                <c:pt idx="666">
                  <c:v>-9532.3760000000002</c:v>
                </c:pt>
                <c:pt idx="667">
                  <c:v>-9546.9969999999994</c:v>
                </c:pt>
                <c:pt idx="668">
                  <c:v>-9561.6180000000004</c:v>
                </c:pt>
                <c:pt idx="669">
                  <c:v>-9576.1020000000008</c:v>
                </c:pt>
                <c:pt idx="670">
                  <c:v>-9590.4940000000006</c:v>
                </c:pt>
                <c:pt idx="671">
                  <c:v>-9604.9390000000003</c:v>
                </c:pt>
                <c:pt idx="672">
                  <c:v>-9619.3009999999995</c:v>
                </c:pt>
                <c:pt idx="673">
                  <c:v>-9633.6589999999997</c:v>
                </c:pt>
                <c:pt idx="674">
                  <c:v>-9648.0529999999999</c:v>
                </c:pt>
                <c:pt idx="675">
                  <c:v>-9662.4449999999997</c:v>
                </c:pt>
                <c:pt idx="676">
                  <c:v>-9676.8040000000001</c:v>
                </c:pt>
                <c:pt idx="677">
                  <c:v>-9691.1440000000002</c:v>
                </c:pt>
                <c:pt idx="678">
                  <c:v>-9705.5130000000008</c:v>
                </c:pt>
                <c:pt idx="679">
                  <c:v>-9719.9159999999993</c:v>
                </c:pt>
                <c:pt idx="680">
                  <c:v>-9734.3289999999997</c:v>
                </c:pt>
                <c:pt idx="681">
                  <c:v>-9748.8289999999997</c:v>
                </c:pt>
                <c:pt idx="682">
                  <c:v>-9763.3739999999998</c:v>
                </c:pt>
                <c:pt idx="683">
                  <c:v>-9777.9320000000007</c:v>
                </c:pt>
                <c:pt idx="684">
                  <c:v>-9792.5300000000007</c:v>
                </c:pt>
                <c:pt idx="685">
                  <c:v>-9807.1839999999993</c:v>
                </c:pt>
                <c:pt idx="686">
                  <c:v>-9821.8140000000003</c:v>
                </c:pt>
                <c:pt idx="687">
                  <c:v>-9836.3410000000003</c:v>
                </c:pt>
                <c:pt idx="688">
                  <c:v>-9850.82</c:v>
                </c:pt>
                <c:pt idx="689">
                  <c:v>-9865.2530000000006</c:v>
                </c:pt>
                <c:pt idx="690">
                  <c:v>-9879.5779999999995</c:v>
                </c:pt>
                <c:pt idx="691">
                  <c:v>-9893.9249999999993</c:v>
                </c:pt>
                <c:pt idx="692">
                  <c:v>-9908.3019999999997</c:v>
                </c:pt>
                <c:pt idx="693">
                  <c:v>-9922.6319999999996</c:v>
                </c:pt>
                <c:pt idx="694">
                  <c:v>-9936.9920000000002</c:v>
                </c:pt>
                <c:pt idx="695">
                  <c:v>-9951.2999999999993</c:v>
                </c:pt>
                <c:pt idx="696">
                  <c:v>-9965.5740000000005</c:v>
                </c:pt>
                <c:pt idx="697">
                  <c:v>-9979.8629999999994</c:v>
                </c:pt>
                <c:pt idx="698">
                  <c:v>-9994.0959999999995</c:v>
                </c:pt>
                <c:pt idx="699">
                  <c:v>-10008.299999999999</c:v>
                </c:pt>
                <c:pt idx="700">
                  <c:v>-10022.620000000001</c:v>
                </c:pt>
                <c:pt idx="701">
                  <c:v>-10037.030000000001</c:v>
                </c:pt>
                <c:pt idx="702">
                  <c:v>-10051.48</c:v>
                </c:pt>
                <c:pt idx="703">
                  <c:v>-10065.94</c:v>
                </c:pt>
                <c:pt idx="704">
                  <c:v>-10080.39</c:v>
                </c:pt>
                <c:pt idx="705">
                  <c:v>-10094.92</c:v>
                </c:pt>
                <c:pt idx="706">
                  <c:v>-10109.49</c:v>
                </c:pt>
                <c:pt idx="707">
                  <c:v>-10124.049999999999</c:v>
                </c:pt>
                <c:pt idx="708">
                  <c:v>-10138.57</c:v>
                </c:pt>
                <c:pt idx="709">
                  <c:v>-10153.11</c:v>
                </c:pt>
                <c:pt idx="710">
                  <c:v>-10167.629999999999</c:v>
                </c:pt>
                <c:pt idx="711">
                  <c:v>-10182.040000000001</c:v>
                </c:pt>
                <c:pt idx="712">
                  <c:v>-10196.41</c:v>
                </c:pt>
                <c:pt idx="713">
                  <c:v>-10210.84</c:v>
                </c:pt>
                <c:pt idx="714">
                  <c:v>-10225.34</c:v>
                </c:pt>
                <c:pt idx="715">
                  <c:v>-10239.84</c:v>
                </c:pt>
                <c:pt idx="716">
                  <c:v>-10254.34</c:v>
                </c:pt>
                <c:pt idx="717">
                  <c:v>-10268.799999999999</c:v>
                </c:pt>
                <c:pt idx="718">
                  <c:v>-10283.19</c:v>
                </c:pt>
                <c:pt idx="719">
                  <c:v>-10297.549999999999</c:v>
                </c:pt>
                <c:pt idx="720">
                  <c:v>-10311.81</c:v>
                </c:pt>
                <c:pt idx="721">
                  <c:v>-10326.049999999999</c:v>
                </c:pt>
                <c:pt idx="722">
                  <c:v>-10340.31</c:v>
                </c:pt>
                <c:pt idx="723">
                  <c:v>-10354.57</c:v>
                </c:pt>
                <c:pt idx="724">
                  <c:v>-10368.86</c:v>
                </c:pt>
                <c:pt idx="725">
                  <c:v>-10383.18</c:v>
                </c:pt>
                <c:pt idx="726">
                  <c:v>-10397.51</c:v>
                </c:pt>
                <c:pt idx="727">
                  <c:v>-10411.959999999999</c:v>
                </c:pt>
                <c:pt idx="728">
                  <c:v>-10426.39</c:v>
                </c:pt>
                <c:pt idx="729">
                  <c:v>-10440.81</c:v>
                </c:pt>
                <c:pt idx="730">
                  <c:v>-10455.17</c:v>
                </c:pt>
                <c:pt idx="731">
                  <c:v>-10469.620000000001</c:v>
                </c:pt>
                <c:pt idx="732">
                  <c:v>-10484.08</c:v>
                </c:pt>
                <c:pt idx="733">
                  <c:v>-10498.51</c:v>
                </c:pt>
                <c:pt idx="734">
                  <c:v>-10512.98</c:v>
                </c:pt>
                <c:pt idx="735">
                  <c:v>-10527.41</c:v>
                </c:pt>
                <c:pt idx="736">
                  <c:v>-10541.87</c:v>
                </c:pt>
                <c:pt idx="737">
                  <c:v>-10556.35</c:v>
                </c:pt>
                <c:pt idx="738">
                  <c:v>-10570.87</c:v>
                </c:pt>
                <c:pt idx="739">
                  <c:v>-10585.4</c:v>
                </c:pt>
                <c:pt idx="740">
                  <c:v>-10599.93</c:v>
                </c:pt>
                <c:pt idx="741">
                  <c:v>-10614.44</c:v>
                </c:pt>
                <c:pt idx="742">
                  <c:v>-10628.92</c:v>
                </c:pt>
                <c:pt idx="743">
                  <c:v>-10643.34</c:v>
                </c:pt>
                <c:pt idx="744">
                  <c:v>-10657.77</c:v>
                </c:pt>
                <c:pt idx="745">
                  <c:v>-10672.14</c:v>
                </c:pt>
                <c:pt idx="746">
                  <c:v>-10686.53</c:v>
                </c:pt>
                <c:pt idx="747">
                  <c:v>-10700.95</c:v>
                </c:pt>
                <c:pt idx="748">
                  <c:v>-10715.36</c:v>
                </c:pt>
                <c:pt idx="749">
                  <c:v>-10729.83</c:v>
                </c:pt>
                <c:pt idx="750">
                  <c:v>-10744.32</c:v>
                </c:pt>
                <c:pt idx="751">
                  <c:v>-10758.84</c:v>
                </c:pt>
                <c:pt idx="752">
                  <c:v>-10773.36</c:v>
                </c:pt>
                <c:pt idx="753">
                  <c:v>-10787.82</c:v>
                </c:pt>
                <c:pt idx="754">
                  <c:v>-10802.2</c:v>
                </c:pt>
                <c:pt idx="755">
                  <c:v>-10816.5</c:v>
                </c:pt>
                <c:pt idx="756">
                  <c:v>-10830.84</c:v>
                </c:pt>
                <c:pt idx="757">
                  <c:v>-10845.17</c:v>
                </c:pt>
                <c:pt idx="758">
                  <c:v>-10859.51</c:v>
                </c:pt>
                <c:pt idx="759">
                  <c:v>-10873.84</c:v>
                </c:pt>
                <c:pt idx="760">
                  <c:v>-10888.18</c:v>
                </c:pt>
                <c:pt idx="761">
                  <c:v>-10902.56</c:v>
                </c:pt>
                <c:pt idx="762">
                  <c:v>-10917</c:v>
                </c:pt>
                <c:pt idx="763">
                  <c:v>-10931.51</c:v>
                </c:pt>
                <c:pt idx="764">
                  <c:v>-10945.96</c:v>
                </c:pt>
                <c:pt idx="765">
                  <c:v>-10960.4</c:v>
                </c:pt>
                <c:pt idx="766">
                  <c:v>-10974.85</c:v>
                </c:pt>
                <c:pt idx="767">
                  <c:v>-10989.31</c:v>
                </c:pt>
                <c:pt idx="768">
                  <c:v>-11003.81</c:v>
                </c:pt>
                <c:pt idx="769">
                  <c:v>-11018.31</c:v>
                </c:pt>
                <c:pt idx="770">
                  <c:v>-11032.78</c:v>
                </c:pt>
                <c:pt idx="771">
                  <c:v>-11047.15</c:v>
                </c:pt>
                <c:pt idx="772">
                  <c:v>-11061.41</c:v>
                </c:pt>
                <c:pt idx="773">
                  <c:v>-11075.67</c:v>
                </c:pt>
                <c:pt idx="774">
                  <c:v>-11089.87</c:v>
                </c:pt>
                <c:pt idx="775">
                  <c:v>-11104.06</c:v>
                </c:pt>
                <c:pt idx="776">
                  <c:v>-11118.3</c:v>
                </c:pt>
                <c:pt idx="777">
                  <c:v>-11132.51</c:v>
                </c:pt>
                <c:pt idx="778">
                  <c:v>-11146.68</c:v>
                </c:pt>
                <c:pt idx="779">
                  <c:v>-11160.94</c:v>
                </c:pt>
                <c:pt idx="780">
                  <c:v>-11175.24</c:v>
                </c:pt>
                <c:pt idx="781">
                  <c:v>-11189.53</c:v>
                </c:pt>
                <c:pt idx="782">
                  <c:v>-11203.78</c:v>
                </c:pt>
                <c:pt idx="783">
                  <c:v>-11218.09</c:v>
                </c:pt>
                <c:pt idx="784">
                  <c:v>-11232.49</c:v>
                </c:pt>
                <c:pt idx="785">
                  <c:v>-11246.97</c:v>
                </c:pt>
                <c:pt idx="786">
                  <c:v>-11261.37</c:v>
                </c:pt>
                <c:pt idx="787">
                  <c:v>-11275.77</c:v>
                </c:pt>
                <c:pt idx="788">
                  <c:v>-11290.17</c:v>
                </c:pt>
                <c:pt idx="789">
                  <c:v>-11304.53</c:v>
                </c:pt>
                <c:pt idx="790">
                  <c:v>-11318.89</c:v>
                </c:pt>
                <c:pt idx="791">
                  <c:v>-11333.26</c:v>
                </c:pt>
                <c:pt idx="792">
                  <c:v>-11347.61</c:v>
                </c:pt>
                <c:pt idx="793">
                  <c:v>-11361.97</c:v>
                </c:pt>
                <c:pt idx="794">
                  <c:v>-11376.28</c:v>
                </c:pt>
                <c:pt idx="795">
                  <c:v>-11390.55</c:v>
                </c:pt>
                <c:pt idx="796">
                  <c:v>-11404.78</c:v>
                </c:pt>
                <c:pt idx="797">
                  <c:v>-11418.98</c:v>
                </c:pt>
                <c:pt idx="798">
                  <c:v>-11433.23</c:v>
                </c:pt>
                <c:pt idx="799">
                  <c:v>-11447.5</c:v>
                </c:pt>
                <c:pt idx="800">
                  <c:v>-11461.72</c:v>
                </c:pt>
                <c:pt idx="801">
                  <c:v>-11475.91</c:v>
                </c:pt>
                <c:pt idx="802">
                  <c:v>-11490.12</c:v>
                </c:pt>
                <c:pt idx="803">
                  <c:v>-11504.4</c:v>
                </c:pt>
                <c:pt idx="804">
                  <c:v>-11518.75</c:v>
                </c:pt>
                <c:pt idx="805">
                  <c:v>-11533.08</c:v>
                </c:pt>
                <c:pt idx="806">
                  <c:v>-11547.43</c:v>
                </c:pt>
                <c:pt idx="807">
                  <c:v>-11561.78</c:v>
                </c:pt>
                <c:pt idx="808">
                  <c:v>-11576.13</c:v>
                </c:pt>
                <c:pt idx="809">
                  <c:v>-11590.48</c:v>
                </c:pt>
                <c:pt idx="810">
                  <c:v>-11604.83</c:v>
                </c:pt>
                <c:pt idx="811">
                  <c:v>-11619.29</c:v>
                </c:pt>
                <c:pt idx="812">
                  <c:v>-11633.76</c:v>
                </c:pt>
                <c:pt idx="813">
                  <c:v>-11648.16</c:v>
                </c:pt>
                <c:pt idx="814">
                  <c:v>-11662.61</c:v>
                </c:pt>
                <c:pt idx="815">
                  <c:v>-11677.08</c:v>
                </c:pt>
                <c:pt idx="816">
                  <c:v>-11691.55</c:v>
                </c:pt>
                <c:pt idx="817">
                  <c:v>-11706.02</c:v>
                </c:pt>
                <c:pt idx="818">
                  <c:v>-11720.39</c:v>
                </c:pt>
                <c:pt idx="819">
                  <c:v>-11734.75</c:v>
                </c:pt>
                <c:pt idx="820">
                  <c:v>-11749.1</c:v>
                </c:pt>
                <c:pt idx="821">
                  <c:v>-11763.45</c:v>
                </c:pt>
                <c:pt idx="822">
                  <c:v>-11777.83</c:v>
                </c:pt>
                <c:pt idx="823">
                  <c:v>-11792.22</c:v>
                </c:pt>
                <c:pt idx="824">
                  <c:v>-11806.52</c:v>
                </c:pt>
                <c:pt idx="825">
                  <c:v>-11820.8</c:v>
                </c:pt>
                <c:pt idx="826">
                  <c:v>-11835.04</c:v>
                </c:pt>
                <c:pt idx="827">
                  <c:v>-11849.25</c:v>
                </c:pt>
                <c:pt idx="828">
                  <c:v>-11863.43</c:v>
                </c:pt>
                <c:pt idx="829">
                  <c:v>-11877.65</c:v>
                </c:pt>
                <c:pt idx="830">
                  <c:v>-11891.92</c:v>
                </c:pt>
                <c:pt idx="831">
                  <c:v>-11906.18</c:v>
                </c:pt>
                <c:pt idx="832">
                  <c:v>-11920.44</c:v>
                </c:pt>
                <c:pt idx="833">
                  <c:v>-11934.78</c:v>
                </c:pt>
                <c:pt idx="834">
                  <c:v>-11949.11</c:v>
                </c:pt>
                <c:pt idx="835">
                  <c:v>-11963.44</c:v>
                </c:pt>
                <c:pt idx="836">
                  <c:v>-11977.76</c:v>
                </c:pt>
                <c:pt idx="837">
                  <c:v>-11992.03</c:v>
                </c:pt>
                <c:pt idx="838">
                  <c:v>-12006.25</c:v>
                </c:pt>
                <c:pt idx="839">
                  <c:v>-12020.37</c:v>
                </c:pt>
                <c:pt idx="840">
                  <c:v>-12034.43</c:v>
                </c:pt>
                <c:pt idx="841">
                  <c:v>-12048.63</c:v>
                </c:pt>
                <c:pt idx="842">
                  <c:v>-12062.98</c:v>
                </c:pt>
                <c:pt idx="843">
                  <c:v>-12077.36</c:v>
                </c:pt>
                <c:pt idx="844">
                  <c:v>-12091.76</c:v>
                </c:pt>
                <c:pt idx="845">
                  <c:v>-12106.14</c:v>
                </c:pt>
                <c:pt idx="846">
                  <c:v>-12120.47</c:v>
                </c:pt>
                <c:pt idx="847">
                  <c:v>-12134.73</c:v>
                </c:pt>
                <c:pt idx="848">
                  <c:v>-12148.87</c:v>
                </c:pt>
                <c:pt idx="849">
                  <c:v>-12162.97</c:v>
                </c:pt>
                <c:pt idx="850">
                  <c:v>-12177.06</c:v>
                </c:pt>
                <c:pt idx="851">
                  <c:v>-12191.2</c:v>
                </c:pt>
                <c:pt idx="852">
                  <c:v>-12205.37</c:v>
                </c:pt>
                <c:pt idx="853">
                  <c:v>-12219.63</c:v>
                </c:pt>
                <c:pt idx="854">
                  <c:v>-12234.02</c:v>
                </c:pt>
                <c:pt idx="855">
                  <c:v>-12248.35</c:v>
                </c:pt>
                <c:pt idx="856">
                  <c:v>-12262.59</c:v>
                </c:pt>
                <c:pt idx="857">
                  <c:v>-12276.92</c:v>
                </c:pt>
                <c:pt idx="858">
                  <c:v>-12291.35</c:v>
                </c:pt>
                <c:pt idx="859">
                  <c:v>-12305.74</c:v>
                </c:pt>
                <c:pt idx="860">
                  <c:v>-12320.07</c:v>
                </c:pt>
                <c:pt idx="861">
                  <c:v>-12334.3</c:v>
                </c:pt>
                <c:pt idx="862">
                  <c:v>-12348.51</c:v>
                </c:pt>
                <c:pt idx="863">
                  <c:v>-12362.76</c:v>
                </c:pt>
                <c:pt idx="864">
                  <c:v>-12377.02</c:v>
                </c:pt>
                <c:pt idx="865">
                  <c:v>-12391.21</c:v>
                </c:pt>
                <c:pt idx="866">
                  <c:v>-12405.35</c:v>
                </c:pt>
                <c:pt idx="867">
                  <c:v>-12419.52</c:v>
                </c:pt>
                <c:pt idx="868">
                  <c:v>-12433.68</c:v>
                </c:pt>
                <c:pt idx="869">
                  <c:v>-12447.84</c:v>
                </c:pt>
                <c:pt idx="870">
                  <c:v>-12462.11</c:v>
                </c:pt>
                <c:pt idx="871">
                  <c:v>-12476.43</c:v>
                </c:pt>
                <c:pt idx="872">
                  <c:v>-12490.78</c:v>
                </c:pt>
                <c:pt idx="873">
                  <c:v>-12505.1</c:v>
                </c:pt>
                <c:pt idx="874">
                  <c:v>-12519.32</c:v>
                </c:pt>
                <c:pt idx="875">
                  <c:v>-12533.54</c:v>
                </c:pt>
                <c:pt idx="876">
                  <c:v>-12547.72</c:v>
                </c:pt>
                <c:pt idx="877">
                  <c:v>-12561.9</c:v>
                </c:pt>
                <c:pt idx="878">
                  <c:v>-12576.12</c:v>
                </c:pt>
                <c:pt idx="879">
                  <c:v>-12590.41</c:v>
                </c:pt>
                <c:pt idx="880">
                  <c:v>-12604.72</c:v>
                </c:pt>
                <c:pt idx="881">
                  <c:v>-12619.03</c:v>
                </c:pt>
                <c:pt idx="882">
                  <c:v>-12633.32</c:v>
                </c:pt>
                <c:pt idx="883">
                  <c:v>-12647.71</c:v>
                </c:pt>
                <c:pt idx="884">
                  <c:v>-12662.12</c:v>
                </c:pt>
                <c:pt idx="885">
                  <c:v>-12676.47</c:v>
                </c:pt>
                <c:pt idx="886">
                  <c:v>-12690.75</c:v>
                </c:pt>
                <c:pt idx="887">
                  <c:v>-12704.97</c:v>
                </c:pt>
                <c:pt idx="888">
                  <c:v>-12719.14</c:v>
                </c:pt>
                <c:pt idx="889">
                  <c:v>-12733.25</c:v>
                </c:pt>
                <c:pt idx="890">
                  <c:v>-12747.41</c:v>
                </c:pt>
                <c:pt idx="891">
                  <c:v>-12761.6</c:v>
                </c:pt>
                <c:pt idx="892">
                  <c:v>-12775.74</c:v>
                </c:pt>
                <c:pt idx="893">
                  <c:v>-12789.91</c:v>
                </c:pt>
                <c:pt idx="894">
                  <c:v>-12804.06</c:v>
                </c:pt>
                <c:pt idx="895">
                  <c:v>-12818.12</c:v>
                </c:pt>
                <c:pt idx="896">
                  <c:v>-12832.15</c:v>
                </c:pt>
                <c:pt idx="897">
                  <c:v>-12846.28</c:v>
                </c:pt>
                <c:pt idx="898">
                  <c:v>-12860.37</c:v>
                </c:pt>
                <c:pt idx="899">
                  <c:v>-12874.44</c:v>
                </c:pt>
                <c:pt idx="900">
                  <c:v>-12888.56</c:v>
                </c:pt>
                <c:pt idx="901">
                  <c:v>-12902.67</c:v>
                </c:pt>
                <c:pt idx="902">
                  <c:v>-12916.76</c:v>
                </c:pt>
                <c:pt idx="903">
                  <c:v>-12930.81</c:v>
                </c:pt>
                <c:pt idx="904">
                  <c:v>-12944.91</c:v>
                </c:pt>
                <c:pt idx="905">
                  <c:v>-12959.05</c:v>
                </c:pt>
                <c:pt idx="906">
                  <c:v>-12973.14</c:v>
                </c:pt>
                <c:pt idx="907">
                  <c:v>-12987.16</c:v>
                </c:pt>
                <c:pt idx="908">
                  <c:v>-13001.19</c:v>
                </c:pt>
                <c:pt idx="909">
                  <c:v>-13015.29</c:v>
                </c:pt>
                <c:pt idx="910">
                  <c:v>-13029.48</c:v>
                </c:pt>
                <c:pt idx="911">
                  <c:v>-13043.66</c:v>
                </c:pt>
                <c:pt idx="912">
                  <c:v>-13057.78</c:v>
                </c:pt>
                <c:pt idx="913">
                  <c:v>-13071.89</c:v>
                </c:pt>
                <c:pt idx="914">
                  <c:v>-13085.99</c:v>
                </c:pt>
                <c:pt idx="915">
                  <c:v>-13100.15</c:v>
                </c:pt>
                <c:pt idx="916">
                  <c:v>-13114.34</c:v>
                </c:pt>
                <c:pt idx="917">
                  <c:v>-13128.51</c:v>
                </c:pt>
                <c:pt idx="918">
                  <c:v>-13142.74</c:v>
                </c:pt>
                <c:pt idx="919">
                  <c:v>-13157.08</c:v>
                </c:pt>
                <c:pt idx="920">
                  <c:v>-13171.47</c:v>
                </c:pt>
                <c:pt idx="921">
                  <c:v>-13185.86</c:v>
                </c:pt>
                <c:pt idx="922">
                  <c:v>-13200.13</c:v>
                </c:pt>
                <c:pt idx="923">
                  <c:v>-13214.33</c:v>
                </c:pt>
                <c:pt idx="924">
                  <c:v>-13228.5</c:v>
                </c:pt>
                <c:pt idx="925">
                  <c:v>-13242.58</c:v>
                </c:pt>
                <c:pt idx="926">
                  <c:v>-13256.6</c:v>
                </c:pt>
                <c:pt idx="927">
                  <c:v>-13270.6</c:v>
                </c:pt>
                <c:pt idx="928">
                  <c:v>-13284.65</c:v>
                </c:pt>
                <c:pt idx="929">
                  <c:v>-13298.74</c:v>
                </c:pt>
                <c:pt idx="930">
                  <c:v>-13312.79</c:v>
                </c:pt>
                <c:pt idx="931">
                  <c:v>-13326.91</c:v>
                </c:pt>
                <c:pt idx="932">
                  <c:v>-13341.02</c:v>
                </c:pt>
                <c:pt idx="933">
                  <c:v>-13355.12</c:v>
                </c:pt>
                <c:pt idx="934">
                  <c:v>-13369.24</c:v>
                </c:pt>
                <c:pt idx="935">
                  <c:v>-13383.31</c:v>
                </c:pt>
                <c:pt idx="936">
                  <c:v>-13397.36</c:v>
                </c:pt>
                <c:pt idx="937">
                  <c:v>-13411.38</c:v>
                </c:pt>
                <c:pt idx="938">
                  <c:v>-13425.4</c:v>
                </c:pt>
                <c:pt idx="939">
                  <c:v>-13439.39</c:v>
                </c:pt>
                <c:pt idx="940">
                  <c:v>-13453.35</c:v>
                </c:pt>
                <c:pt idx="941">
                  <c:v>-13467.31</c:v>
                </c:pt>
                <c:pt idx="942">
                  <c:v>-13481.19</c:v>
                </c:pt>
                <c:pt idx="943">
                  <c:v>-13495.06</c:v>
                </c:pt>
                <c:pt idx="944">
                  <c:v>-13509.06</c:v>
                </c:pt>
                <c:pt idx="945">
                  <c:v>-13523.12</c:v>
                </c:pt>
                <c:pt idx="946">
                  <c:v>-13537.17</c:v>
                </c:pt>
                <c:pt idx="947">
                  <c:v>-13551.23</c:v>
                </c:pt>
                <c:pt idx="948">
                  <c:v>-13565.34</c:v>
                </c:pt>
                <c:pt idx="949">
                  <c:v>-13579.48</c:v>
                </c:pt>
                <c:pt idx="950">
                  <c:v>-13593.62</c:v>
                </c:pt>
                <c:pt idx="951">
                  <c:v>-13607.74</c:v>
                </c:pt>
                <c:pt idx="952">
                  <c:v>-13621.81</c:v>
                </c:pt>
                <c:pt idx="953">
                  <c:v>-13635.91</c:v>
                </c:pt>
                <c:pt idx="954">
                  <c:v>-13650.01</c:v>
                </c:pt>
                <c:pt idx="955">
                  <c:v>-13664.06</c:v>
                </c:pt>
                <c:pt idx="956">
                  <c:v>-13678.04</c:v>
                </c:pt>
                <c:pt idx="957">
                  <c:v>-13692.05</c:v>
                </c:pt>
                <c:pt idx="958">
                  <c:v>-13706.11</c:v>
                </c:pt>
                <c:pt idx="959">
                  <c:v>-13720.2</c:v>
                </c:pt>
                <c:pt idx="960">
                  <c:v>-13734.22</c:v>
                </c:pt>
                <c:pt idx="961">
                  <c:v>-13748.19</c:v>
                </c:pt>
                <c:pt idx="962">
                  <c:v>-13762.14</c:v>
                </c:pt>
                <c:pt idx="963">
                  <c:v>-13776.17</c:v>
                </c:pt>
                <c:pt idx="964">
                  <c:v>-13790.27</c:v>
                </c:pt>
                <c:pt idx="965">
                  <c:v>-13804.33</c:v>
                </c:pt>
                <c:pt idx="966">
                  <c:v>-13818.41</c:v>
                </c:pt>
                <c:pt idx="967">
                  <c:v>-13832.45</c:v>
                </c:pt>
                <c:pt idx="968">
                  <c:v>-13846.5</c:v>
                </c:pt>
                <c:pt idx="969">
                  <c:v>-13860.56</c:v>
                </c:pt>
                <c:pt idx="970">
                  <c:v>-13874.59</c:v>
                </c:pt>
                <c:pt idx="971">
                  <c:v>-13888.59</c:v>
                </c:pt>
                <c:pt idx="972">
                  <c:v>-13902.49</c:v>
                </c:pt>
                <c:pt idx="973">
                  <c:v>-13916.36</c:v>
                </c:pt>
                <c:pt idx="974">
                  <c:v>-13930.23</c:v>
                </c:pt>
                <c:pt idx="975">
                  <c:v>-13944.11</c:v>
                </c:pt>
                <c:pt idx="976">
                  <c:v>-13957.96</c:v>
                </c:pt>
                <c:pt idx="977">
                  <c:v>-13971.76</c:v>
                </c:pt>
                <c:pt idx="978">
                  <c:v>-13985.58</c:v>
                </c:pt>
                <c:pt idx="979">
                  <c:v>-13999.48</c:v>
                </c:pt>
                <c:pt idx="980">
                  <c:v>-14013.42</c:v>
                </c:pt>
                <c:pt idx="981">
                  <c:v>-14027.39</c:v>
                </c:pt>
                <c:pt idx="982">
                  <c:v>-14041.38</c:v>
                </c:pt>
                <c:pt idx="983">
                  <c:v>-14055.38</c:v>
                </c:pt>
                <c:pt idx="984">
                  <c:v>-14069.38</c:v>
                </c:pt>
                <c:pt idx="985">
                  <c:v>-14083.3</c:v>
                </c:pt>
                <c:pt idx="986">
                  <c:v>-14097.21</c:v>
                </c:pt>
                <c:pt idx="987">
                  <c:v>-14111.11</c:v>
                </c:pt>
                <c:pt idx="988">
                  <c:v>-14124.96</c:v>
                </c:pt>
                <c:pt idx="989">
                  <c:v>-14138.82</c:v>
                </c:pt>
                <c:pt idx="990">
                  <c:v>-14152.67</c:v>
                </c:pt>
                <c:pt idx="991">
                  <c:v>-14166.55</c:v>
                </c:pt>
                <c:pt idx="992">
                  <c:v>-14180.4</c:v>
                </c:pt>
                <c:pt idx="993">
                  <c:v>-14194.29</c:v>
                </c:pt>
                <c:pt idx="994">
                  <c:v>-14208.25</c:v>
                </c:pt>
                <c:pt idx="995">
                  <c:v>-14222.23</c:v>
                </c:pt>
                <c:pt idx="996">
                  <c:v>-14236.28</c:v>
                </c:pt>
                <c:pt idx="997">
                  <c:v>-14250.34</c:v>
                </c:pt>
                <c:pt idx="998">
                  <c:v>-14264.44</c:v>
                </c:pt>
                <c:pt idx="999">
                  <c:v>-14278.59</c:v>
                </c:pt>
                <c:pt idx="1000">
                  <c:v>-14292.63</c:v>
                </c:pt>
                <c:pt idx="1001">
                  <c:v>-14306.64</c:v>
                </c:pt>
                <c:pt idx="1002">
                  <c:v>-14320.6</c:v>
                </c:pt>
                <c:pt idx="1003">
                  <c:v>-14334.49</c:v>
                </c:pt>
                <c:pt idx="1004">
                  <c:v>-14348.35</c:v>
                </c:pt>
                <c:pt idx="1005">
                  <c:v>-14362.21</c:v>
                </c:pt>
                <c:pt idx="1006">
                  <c:v>-14376.09</c:v>
                </c:pt>
                <c:pt idx="1007">
                  <c:v>-14389.91</c:v>
                </c:pt>
                <c:pt idx="1008">
                  <c:v>-14403.73</c:v>
                </c:pt>
                <c:pt idx="1009">
                  <c:v>-14417.48</c:v>
                </c:pt>
                <c:pt idx="1010">
                  <c:v>-14431.18</c:v>
                </c:pt>
                <c:pt idx="1011">
                  <c:v>-14444.9</c:v>
                </c:pt>
                <c:pt idx="1012">
                  <c:v>-14458.71</c:v>
                </c:pt>
                <c:pt idx="1013">
                  <c:v>-14472.54</c:v>
                </c:pt>
                <c:pt idx="1014">
                  <c:v>-14486.46</c:v>
                </c:pt>
                <c:pt idx="1015">
                  <c:v>-14500.36</c:v>
                </c:pt>
                <c:pt idx="1016">
                  <c:v>-14514.2</c:v>
                </c:pt>
                <c:pt idx="1017">
                  <c:v>-14527.97</c:v>
                </c:pt>
                <c:pt idx="1018">
                  <c:v>-14541.71</c:v>
                </c:pt>
                <c:pt idx="1019">
                  <c:v>-14555.56</c:v>
                </c:pt>
                <c:pt idx="1020">
                  <c:v>-14569.38</c:v>
                </c:pt>
                <c:pt idx="1021">
                  <c:v>-14583.15</c:v>
                </c:pt>
                <c:pt idx="1022">
                  <c:v>-14596.95</c:v>
                </c:pt>
                <c:pt idx="1023">
                  <c:v>-14610.7</c:v>
                </c:pt>
                <c:pt idx="1024">
                  <c:v>-14624.51</c:v>
                </c:pt>
                <c:pt idx="1025">
                  <c:v>-14638.32</c:v>
                </c:pt>
                <c:pt idx="1026">
                  <c:v>-14652.06</c:v>
                </c:pt>
                <c:pt idx="1027">
                  <c:v>-14665.77</c:v>
                </c:pt>
                <c:pt idx="1028">
                  <c:v>-14679.52</c:v>
                </c:pt>
                <c:pt idx="1029">
                  <c:v>-14693.37</c:v>
                </c:pt>
                <c:pt idx="1030">
                  <c:v>-14707.17</c:v>
                </c:pt>
                <c:pt idx="1031">
                  <c:v>-14720.97</c:v>
                </c:pt>
                <c:pt idx="1032">
                  <c:v>-14734.78</c:v>
                </c:pt>
                <c:pt idx="1033">
                  <c:v>-14748.61</c:v>
                </c:pt>
                <c:pt idx="1034">
                  <c:v>-14762.48</c:v>
                </c:pt>
                <c:pt idx="1035">
                  <c:v>-14776.36</c:v>
                </c:pt>
                <c:pt idx="1036">
                  <c:v>-14790.31</c:v>
                </c:pt>
                <c:pt idx="1037">
                  <c:v>-14804.35</c:v>
                </c:pt>
                <c:pt idx="1038">
                  <c:v>-14818.39</c:v>
                </c:pt>
                <c:pt idx="1039">
                  <c:v>-14832.33</c:v>
                </c:pt>
                <c:pt idx="1040">
                  <c:v>-14846.23</c:v>
                </c:pt>
                <c:pt idx="1041">
                  <c:v>-14860.08</c:v>
                </c:pt>
                <c:pt idx="1042">
                  <c:v>-14873.91</c:v>
                </c:pt>
                <c:pt idx="1043">
                  <c:v>-14887.64</c:v>
                </c:pt>
                <c:pt idx="1044">
                  <c:v>-14901.39</c:v>
                </c:pt>
                <c:pt idx="1045">
                  <c:v>-14915.12</c:v>
                </c:pt>
                <c:pt idx="1046">
                  <c:v>-14928.88</c:v>
                </c:pt>
                <c:pt idx="1047">
                  <c:v>-14942.64</c:v>
                </c:pt>
                <c:pt idx="1048">
                  <c:v>-14956.37</c:v>
                </c:pt>
                <c:pt idx="1049">
                  <c:v>-14970.03</c:v>
                </c:pt>
                <c:pt idx="1050">
                  <c:v>-14983.67</c:v>
                </c:pt>
                <c:pt idx="1051">
                  <c:v>-14997.33</c:v>
                </c:pt>
                <c:pt idx="1052">
                  <c:v>-15010.99</c:v>
                </c:pt>
                <c:pt idx="1053">
                  <c:v>-15024.63</c:v>
                </c:pt>
                <c:pt idx="1054">
                  <c:v>-15038.24</c:v>
                </c:pt>
                <c:pt idx="1055">
                  <c:v>-15051.88</c:v>
                </c:pt>
                <c:pt idx="1056">
                  <c:v>-15065.52</c:v>
                </c:pt>
                <c:pt idx="1057">
                  <c:v>-15079.14</c:v>
                </c:pt>
                <c:pt idx="1058">
                  <c:v>-15092.84</c:v>
                </c:pt>
                <c:pt idx="1059">
                  <c:v>-15106.56</c:v>
                </c:pt>
                <c:pt idx="1060">
                  <c:v>-15120.26</c:v>
                </c:pt>
                <c:pt idx="1061">
                  <c:v>-15133.93</c:v>
                </c:pt>
                <c:pt idx="1062">
                  <c:v>-15147.62</c:v>
                </c:pt>
                <c:pt idx="1063">
                  <c:v>-15161.3</c:v>
                </c:pt>
                <c:pt idx="1064">
                  <c:v>-15175.02</c:v>
                </c:pt>
                <c:pt idx="1065">
                  <c:v>-15188.69</c:v>
                </c:pt>
                <c:pt idx="1066">
                  <c:v>-15202.41</c:v>
                </c:pt>
                <c:pt idx="1067">
                  <c:v>-15216.18</c:v>
                </c:pt>
                <c:pt idx="1068">
                  <c:v>-15229.97</c:v>
                </c:pt>
                <c:pt idx="1069">
                  <c:v>-15243.74</c:v>
                </c:pt>
                <c:pt idx="1070">
                  <c:v>-15257.39</c:v>
                </c:pt>
                <c:pt idx="1071">
                  <c:v>-15271</c:v>
                </c:pt>
                <c:pt idx="1072">
                  <c:v>-15284.58</c:v>
                </c:pt>
                <c:pt idx="1073">
                  <c:v>-15298.12</c:v>
                </c:pt>
                <c:pt idx="1074">
                  <c:v>-15311.63</c:v>
                </c:pt>
                <c:pt idx="1075">
                  <c:v>-15325.21</c:v>
                </c:pt>
                <c:pt idx="1076">
                  <c:v>-15338.73</c:v>
                </c:pt>
                <c:pt idx="1077">
                  <c:v>-15352.23</c:v>
                </c:pt>
                <c:pt idx="1078">
                  <c:v>-15365.73</c:v>
                </c:pt>
                <c:pt idx="1079">
                  <c:v>-15379.23</c:v>
                </c:pt>
                <c:pt idx="1080">
                  <c:v>-15392.7</c:v>
                </c:pt>
                <c:pt idx="1081">
                  <c:v>-15406.18</c:v>
                </c:pt>
                <c:pt idx="1082">
                  <c:v>-15419.66</c:v>
                </c:pt>
                <c:pt idx="1083">
                  <c:v>-15433.14</c:v>
                </c:pt>
                <c:pt idx="1084">
                  <c:v>-15446.63</c:v>
                </c:pt>
                <c:pt idx="1085">
                  <c:v>-15460.11</c:v>
                </c:pt>
                <c:pt idx="1086">
                  <c:v>-15473.63</c:v>
                </c:pt>
                <c:pt idx="1087">
                  <c:v>-15487.15</c:v>
                </c:pt>
                <c:pt idx="1088">
                  <c:v>-15500.61</c:v>
                </c:pt>
                <c:pt idx="1089">
                  <c:v>-15514.12</c:v>
                </c:pt>
                <c:pt idx="1090">
                  <c:v>-15527.72</c:v>
                </c:pt>
                <c:pt idx="1091">
                  <c:v>-15541.36</c:v>
                </c:pt>
                <c:pt idx="1092">
                  <c:v>-15554.99</c:v>
                </c:pt>
                <c:pt idx="1093">
                  <c:v>-15568.6</c:v>
                </c:pt>
                <c:pt idx="1094">
                  <c:v>-15582.19</c:v>
                </c:pt>
                <c:pt idx="1095">
                  <c:v>-15595.64</c:v>
                </c:pt>
                <c:pt idx="1096">
                  <c:v>-15609.07</c:v>
                </c:pt>
                <c:pt idx="1097">
                  <c:v>-15622.54</c:v>
                </c:pt>
                <c:pt idx="1098">
                  <c:v>-15635.97</c:v>
                </c:pt>
                <c:pt idx="1099">
                  <c:v>-15649.42</c:v>
                </c:pt>
                <c:pt idx="1100">
                  <c:v>-15662.79</c:v>
                </c:pt>
                <c:pt idx="1101">
                  <c:v>-15676.19</c:v>
                </c:pt>
                <c:pt idx="1102">
                  <c:v>-15689.62</c:v>
                </c:pt>
                <c:pt idx="1103">
                  <c:v>-15703.01</c:v>
                </c:pt>
                <c:pt idx="1104">
                  <c:v>-15716.4</c:v>
                </c:pt>
                <c:pt idx="1105">
                  <c:v>-15729.86</c:v>
                </c:pt>
                <c:pt idx="1106">
                  <c:v>-15743.42</c:v>
                </c:pt>
                <c:pt idx="1107">
                  <c:v>-15757.07</c:v>
                </c:pt>
                <c:pt idx="1108">
                  <c:v>-15770.85</c:v>
                </c:pt>
                <c:pt idx="1109">
                  <c:v>-15784.65</c:v>
                </c:pt>
                <c:pt idx="1110">
                  <c:v>-15798.3</c:v>
                </c:pt>
                <c:pt idx="1111">
                  <c:v>-15811.9</c:v>
                </c:pt>
                <c:pt idx="1112">
                  <c:v>-15825.49</c:v>
                </c:pt>
                <c:pt idx="1113">
                  <c:v>-15839.02</c:v>
                </c:pt>
                <c:pt idx="1114">
                  <c:v>-15852.52</c:v>
                </c:pt>
                <c:pt idx="1115">
                  <c:v>-15866.1</c:v>
                </c:pt>
                <c:pt idx="1116">
                  <c:v>-15879.7</c:v>
                </c:pt>
                <c:pt idx="1117">
                  <c:v>-15893.2</c:v>
                </c:pt>
                <c:pt idx="1118">
                  <c:v>-15906.62</c:v>
                </c:pt>
                <c:pt idx="1119">
                  <c:v>-15920.02</c:v>
                </c:pt>
                <c:pt idx="1120">
                  <c:v>-15933.4</c:v>
                </c:pt>
                <c:pt idx="1121">
                  <c:v>-15946.79</c:v>
                </c:pt>
                <c:pt idx="1122">
                  <c:v>-15960.14</c:v>
                </c:pt>
                <c:pt idx="1123">
                  <c:v>-15973.55</c:v>
                </c:pt>
                <c:pt idx="1124">
                  <c:v>-15986.96</c:v>
                </c:pt>
                <c:pt idx="1125">
                  <c:v>-16000.4</c:v>
                </c:pt>
                <c:pt idx="1126">
                  <c:v>-16013.86</c:v>
                </c:pt>
                <c:pt idx="1127">
                  <c:v>-16027.19</c:v>
                </c:pt>
                <c:pt idx="1128">
                  <c:v>-16040.43</c:v>
                </c:pt>
                <c:pt idx="1129">
                  <c:v>-16053.63</c:v>
                </c:pt>
                <c:pt idx="1130">
                  <c:v>-16066.91</c:v>
                </c:pt>
                <c:pt idx="1131">
                  <c:v>-16080.2</c:v>
                </c:pt>
                <c:pt idx="1132">
                  <c:v>-16093.54</c:v>
                </c:pt>
                <c:pt idx="1133">
                  <c:v>-16106.91</c:v>
                </c:pt>
                <c:pt idx="1134">
                  <c:v>-16120.22</c:v>
                </c:pt>
                <c:pt idx="1135">
                  <c:v>-16133.55</c:v>
                </c:pt>
                <c:pt idx="1136">
                  <c:v>-16146.98</c:v>
                </c:pt>
                <c:pt idx="1137">
                  <c:v>-16160.4</c:v>
                </c:pt>
                <c:pt idx="1138">
                  <c:v>-16173.78</c:v>
                </c:pt>
                <c:pt idx="1139">
                  <c:v>-16187.17</c:v>
                </c:pt>
                <c:pt idx="1140">
                  <c:v>-16200.53</c:v>
                </c:pt>
                <c:pt idx="1141">
                  <c:v>-16213.89</c:v>
                </c:pt>
                <c:pt idx="1142">
                  <c:v>-16227.24</c:v>
                </c:pt>
                <c:pt idx="1143">
                  <c:v>-16240.6</c:v>
                </c:pt>
                <c:pt idx="1144">
                  <c:v>-16253.9</c:v>
                </c:pt>
                <c:pt idx="1145">
                  <c:v>-16267.19</c:v>
                </c:pt>
                <c:pt idx="1146">
                  <c:v>-16280.43</c:v>
                </c:pt>
                <c:pt idx="1147">
                  <c:v>-16293.6</c:v>
                </c:pt>
                <c:pt idx="1148">
                  <c:v>-16306.78</c:v>
                </c:pt>
                <c:pt idx="1149">
                  <c:v>-16320.02</c:v>
                </c:pt>
                <c:pt idx="1150">
                  <c:v>-16333.27</c:v>
                </c:pt>
                <c:pt idx="1151">
                  <c:v>-16346.53</c:v>
                </c:pt>
                <c:pt idx="1152">
                  <c:v>-16359.77</c:v>
                </c:pt>
                <c:pt idx="1153">
                  <c:v>-16373.03</c:v>
                </c:pt>
                <c:pt idx="1154">
                  <c:v>-16386.330000000002</c:v>
                </c:pt>
                <c:pt idx="1155">
                  <c:v>-16399.61</c:v>
                </c:pt>
                <c:pt idx="1156">
                  <c:v>-16412.95</c:v>
                </c:pt>
                <c:pt idx="1157">
                  <c:v>-16426.34</c:v>
                </c:pt>
                <c:pt idx="1158">
                  <c:v>-16439.669999999998</c:v>
                </c:pt>
                <c:pt idx="1159">
                  <c:v>-16452.939999999999</c:v>
                </c:pt>
                <c:pt idx="1160">
                  <c:v>-16466.150000000001</c:v>
                </c:pt>
                <c:pt idx="1161">
                  <c:v>-16479.3</c:v>
                </c:pt>
                <c:pt idx="1162">
                  <c:v>-16492.400000000001</c:v>
                </c:pt>
                <c:pt idx="1163">
                  <c:v>-16505.52</c:v>
                </c:pt>
                <c:pt idx="1164">
                  <c:v>-16518.59</c:v>
                </c:pt>
                <c:pt idx="1165">
                  <c:v>-16531.580000000002</c:v>
                </c:pt>
                <c:pt idx="1166">
                  <c:v>-16544.580000000002</c:v>
                </c:pt>
                <c:pt idx="1167">
                  <c:v>-16557.669999999998</c:v>
                </c:pt>
                <c:pt idx="1168">
                  <c:v>-16570.87</c:v>
                </c:pt>
                <c:pt idx="1169">
                  <c:v>-16584.11</c:v>
                </c:pt>
                <c:pt idx="1170">
                  <c:v>-16597.419999999998</c:v>
                </c:pt>
                <c:pt idx="1171">
                  <c:v>-16610.71</c:v>
                </c:pt>
                <c:pt idx="1172">
                  <c:v>-16623.900000000001</c:v>
                </c:pt>
                <c:pt idx="1173">
                  <c:v>-16637.03</c:v>
                </c:pt>
                <c:pt idx="1174">
                  <c:v>-16650.22</c:v>
                </c:pt>
                <c:pt idx="1175">
                  <c:v>-16663.490000000002</c:v>
                </c:pt>
                <c:pt idx="1176">
                  <c:v>-16676.650000000001</c:v>
                </c:pt>
                <c:pt idx="1177">
                  <c:v>-16689.740000000002</c:v>
                </c:pt>
                <c:pt idx="1178">
                  <c:v>-16702.82</c:v>
                </c:pt>
                <c:pt idx="1179">
                  <c:v>-16715.88</c:v>
                </c:pt>
                <c:pt idx="1180">
                  <c:v>-16728.900000000001</c:v>
                </c:pt>
                <c:pt idx="1181">
                  <c:v>-16741.93</c:v>
                </c:pt>
                <c:pt idx="1182">
                  <c:v>-16754.919999999998</c:v>
                </c:pt>
                <c:pt idx="1183">
                  <c:v>-16767.93</c:v>
                </c:pt>
                <c:pt idx="1184">
                  <c:v>-16781.009999999998</c:v>
                </c:pt>
                <c:pt idx="1185">
                  <c:v>-16794.150000000001</c:v>
                </c:pt>
                <c:pt idx="1186">
                  <c:v>-16807.310000000001</c:v>
                </c:pt>
                <c:pt idx="1187">
                  <c:v>-16820.5</c:v>
                </c:pt>
                <c:pt idx="1188">
                  <c:v>-16833.64</c:v>
                </c:pt>
                <c:pt idx="1189">
                  <c:v>-16846.75</c:v>
                </c:pt>
                <c:pt idx="1190">
                  <c:v>-16859.93</c:v>
                </c:pt>
                <c:pt idx="1191">
                  <c:v>-16873.099999999999</c:v>
                </c:pt>
                <c:pt idx="1192">
                  <c:v>-16886.23</c:v>
                </c:pt>
                <c:pt idx="1193">
                  <c:v>-16899.32</c:v>
                </c:pt>
                <c:pt idx="1194">
                  <c:v>-16912.349999999999</c:v>
                </c:pt>
                <c:pt idx="1195">
                  <c:v>-16925.419999999998</c:v>
                </c:pt>
                <c:pt idx="1196">
                  <c:v>-16938.46</c:v>
                </c:pt>
                <c:pt idx="1197">
                  <c:v>-16951.490000000002</c:v>
                </c:pt>
                <c:pt idx="1198">
                  <c:v>-16964.45</c:v>
                </c:pt>
                <c:pt idx="1199">
                  <c:v>-16977.38</c:v>
                </c:pt>
                <c:pt idx="1200">
                  <c:v>-16990.259999999998</c:v>
                </c:pt>
                <c:pt idx="1201">
                  <c:v>-17003.12</c:v>
                </c:pt>
                <c:pt idx="1202">
                  <c:v>-17016.05</c:v>
                </c:pt>
                <c:pt idx="1203">
                  <c:v>-17028.97</c:v>
                </c:pt>
                <c:pt idx="1204">
                  <c:v>-17041.87</c:v>
                </c:pt>
                <c:pt idx="1205">
                  <c:v>-17054.759999999998</c:v>
                </c:pt>
                <c:pt idx="1206">
                  <c:v>-17067.669999999998</c:v>
                </c:pt>
                <c:pt idx="1207">
                  <c:v>-17080.580000000002</c:v>
                </c:pt>
                <c:pt idx="1208">
                  <c:v>-17093.439999999999</c:v>
                </c:pt>
                <c:pt idx="1209">
                  <c:v>-17106.330000000002</c:v>
                </c:pt>
                <c:pt idx="1210">
                  <c:v>-17119.3</c:v>
                </c:pt>
                <c:pt idx="1211">
                  <c:v>-17132.23</c:v>
                </c:pt>
                <c:pt idx="1212">
                  <c:v>-17145.16</c:v>
                </c:pt>
                <c:pt idx="1213">
                  <c:v>-17158.150000000001</c:v>
                </c:pt>
                <c:pt idx="1214">
                  <c:v>-17171.150000000001</c:v>
                </c:pt>
                <c:pt idx="1215">
                  <c:v>-17184.189999999999</c:v>
                </c:pt>
                <c:pt idx="1216">
                  <c:v>-17197.23</c:v>
                </c:pt>
                <c:pt idx="1217">
                  <c:v>-17210.22</c:v>
                </c:pt>
                <c:pt idx="1218">
                  <c:v>-17223.189999999999</c:v>
                </c:pt>
                <c:pt idx="1219">
                  <c:v>-17236.12</c:v>
                </c:pt>
                <c:pt idx="1220">
                  <c:v>-17248.900000000001</c:v>
                </c:pt>
                <c:pt idx="1221">
                  <c:v>-17261.650000000001</c:v>
                </c:pt>
                <c:pt idx="1222">
                  <c:v>-17274.45</c:v>
                </c:pt>
                <c:pt idx="1223">
                  <c:v>-17287.25</c:v>
                </c:pt>
                <c:pt idx="1224">
                  <c:v>-17300.009999999998</c:v>
                </c:pt>
                <c:pt idx="1225">
                  <c:v>-17312.71</c:v>
                </c:pt>
                <c:pt idx="1226">
                  <c:v>-17325.45</c:v>
                </c:pt>
                <c:pt idx="1227">
                  <c:v>-17338.23</c:v>
                </c:pt>
                <c:pt idx="1228">
                  <c:v>-17351.03</c:v>
                </c:pt>
                <c:pt idx="1229">
                  <c:v>-17363.84</c:v>
                </c:pt>
                <c:pt idx="1230">
                  <c:v>-17376.63</c:v>
                </c:pt>
                <c:pt idx="1231">
                  <c:v>-17389.45</c:v>
                </c:pt>
                <c:pt idx="1232">
                  <c:v>-17402.22</c:v>
                </c:pt>
                <c:pt idx="1233">
                  <c:v>-17415</c:v>
                </c:pt>
                <c:pt idx="1234">
                  <c:v>-17427.79</c:v>
                </c:pt>
                <c:pt idx="1235">
                  <c:v>-17440.560000000001</c:v>
                </c:pt>
                <c:pt idx="1236">
                  <c:v>-17453.25</c:v>
                </c:pt>
                <c:pt idx="1237">
                  <c:v>-17465.900000000001</c:v>
                </c:pt>
                <c:pt idx="1238">
                  <c:v>-17478.54</c:v>
                </c:pt>
                <c:pt idx="1239">
                  <c:v>-17491.22</c:v>
                </c:pt>
                <c:pt idx="1240">
                  <c:v>-17503.900000000001</c:v>
                </c:pt>
                <c:pt idx="1241">
                  <c:v>-17516.580000000002</c:v>
                </c:pt>
                <c:pt idx="1242">
                  <c:v>-17529.23</c:v>
                </c:pt>
                <c:pt idx="1243">
                  <c:v>-17541.84</c:v>
                </c:pt>
                <c:pt idx="1244">
                  <c:v>-17554.419999999998</c:v>
                </c:pt>
                <c:pt idx="1245">
                  <c:v>-17567.009999999998</c:v>
                </c:pt>
                <c:pt idx="1246">
                  <c:v>-17579.689999999999</c:v>
                </c:pt>
                <c:pt idx="1247">
                  <c:v>-17592.37</c:v>
                </c:pt>
                <c:pt idx="1248">
                  <c:v>-17604.990000000002</c:v>
                </c:pt>
                <c:pt idx="1249">
                  <c:v>-17617.71</c:v>
                </c:pt>
                <c:pt idx="1250">
                  <c:v>-17630.48</c:v>
                </c:pt>
                <c:pt idx="1251">
                  <c:v>-17643.2</c:v>
                </c:pt>
                <c:pt idx="1252">
                  <c:v>-17655.759999999998</c:v>
                </c:pt>
                <c:pt idx="1253">
                  <c:v>-17674.48</c:v>
                </c:pt>
                <c:pt idx="1254">
                  <c:v>-17687.009999999998</c:v>
                </c:pt>
                <c:pt idx="1255">
                  <c:v>-17699.64</c:v>
                </c:pt>
                <c:pt idx="1256">
                  <c:v>-17712.3</c:v>
                </c:pt>
                <c:pt idx="1257">
                  <c:v>-17724.900000000001</c:v>
                </c:pt>
                <c:pt idx="1258">
                  <c:v>-17737.5</c:v>
                </c:pt>
                <c:pt idx="1259">
                  <c:v>-17750.04</c:v>
                </c:pt>
                <c:pt idx="1260">
                  <c:v>-17762.59</c:v>
                </c:pt>
                <c:pt idx="1261">
                  <c:v>-17775.14</c:v>
                </c:pt>
                <c:pt idx="1262">
                  <c:v>-17793.89</c:v>
                </c:pt>
                <c:pt idx="1263">
                  <c:v>-17806.509999999998</c:v>
                </c:pt>
                <c:pt idx="1264">
                  <c:v>-17819.07</c:v>
                </c:pt>
                <c:pt idx="1265">
                  <c:v>-17831.63</c:v>
                </c:pt>
                <c:pt idx="1266">
                  <c:v>-17844.23</c:v>
                </c:pt>
                <c:pt idx="1267">
                  <c:v>-17856.89</c:v>
                </c:pt>
                <c:pt idx="1268">
                  <c:v>-17869.53</c:v>
                </c:pt>
                <c:pt idx="1269">
                  <c:v>-17882.11</c:v>
                </c:pt>
                <c:pt idx="1270">
                  <c:v>-17894.63</c:v>
                </c:pt>
                <c:pt idx="1271">
                  <c:v>-17907.14</c:v>
                </c:pt>
                <c:pt idx="1272">
                  <c:v>-17925.75</c:v>
                </c:pt>
                <c:pt idx="1273">
                  <c:v>-17944.37</c:v>
                </c:pt>
                <c:pt idx="1274">
                  <c:v>-17963.060000000001</c:v>
                </c:pt>
                <c:pt idx="1275">
                  <c:v>-17981.68</c:v>
                </c:pt>
                <c:pt idx="1276">
                  <c:v>-18000.169999999998</c:v>
                </c:pt>
                <c:pt idx="1277">
                  <c:v>-18018.650000000001</c:v>
                </c:pt>
                <c:pt idx="1278">
                  <c:v>-18037.11</c:v>
                </c:pt>
                <c:pt idx="1279">
                  <c:v>-18055.509999999998</c:v>
                </c:pt>
                <c:pt idx="1280">
                  <c:v>-18073.93</c:v>
                </c:pt>
                <c:pt idx="1281">
                  <c:v>-18092.34</c:v>
                </c:pt>
                <c:pt idx="1282">
                  <c:v>-18110.77</c:v>
                </c:pt>
                <c:pt idx="1283">
                  <c:v>-18129.259999999998</c:v>
                </c:pt>
                <c:pt idx="1284">
                  <c:v>-18147.650000000001</c:v>
                </c:pt>
                <c:pt idx="1285">
                  <c:v>-18165.990000000002</c:v>
                </c:pt>
                <c:pt idx="1286">
                  <c:v>-18184.38</c:v>
                </c:pt>
                <c:pt idx="1287">
                  <c:v>-18202.580000000002</c:v>
                </c:pt>
                <c:pt idx="1288">
                  <c:v>-18220.93</c:v>
                </c:pt>
                <c:pt idx="1289">
                  <c:v>-18239.400000000001</c:v>
                </c:pt>
                <c:pt idx="1290">
                  <c:v>-18257.98</c:v>
                </c:pt>
                <c:pt idx="1291">
                  <c:v>-18276.5</c:v>
                </c:pt>
                <c:pt idx="1292">
                  <c:v>-18294.990000000002</c:v>
                </c:pt>
                <c:pt idx="1293">
                  <c:v>-18313.48</c:v>
                </c:pt>
                <c:pt idx="1294">
                  <c:v>-18331.830000000002</c:v>
                </c:pt>
                <c:pt idx="1295">
                  <c:v>-18350.13</c:v>
                </c:pt>
                <c:pt idx="1296">
                  <c:v>-18368.5</c:v>
                </c:pt>
                <c:pt idx="1297">
                  <c:v>-18386.87</c:v>
                </c:pt>
                <c:pt idx="1298">
                  <c:v>-18405.07</c:v>
                </c:pt>
                <c:pt idx="1299">
                  <c:v>-18422.98</c:v>
                </c:pt>
                <c:pt idx="1300">
                  <c:v>-18441.03</c:v>
                </c:pt>
                <c:pt idx="1301">
                  <c:v>-18459.22</c:v>
                </c:pt>
                <c:pt idx="1302">
                  <c:v>-18477.25</c:v>
                </c:pt>
                <c:pt idx="1303">
                  <c:v>-18495.36</c:v>
                </c:pt>
                <c:pt idx="1304">
                  <c:v>-18513.46</c:v>
                </c:pt>
                <c:pt idx="1305">
                  <c:v>-18531.48</c:v>
                </c:pt>
                <c:pt idx="1306">
                  <c:v>-18549.61</c:v>
                </c:pt>
                <c:pt idx="1307">
                  <c:v>-18567.8</c:v>
                </c:pt>
                <c:pt idx="1308">
                  <c:v>-18585.900000000001</c:v>
                </c:pt>
                <c:pt idx="1309">
                  <c:v>-18603.89</c:v>
                </c:pt>
                <c:pt idx="1310">
                  <c:v>-18621.849999999999</c:v>
                </c:pt>
                <c:pt idx="1311">
                  <c:v>-18639.79</c:v>
                </c:pt>
                <c:pt idx="1312">
                  <c:v>-18657.759999999998</c:v>
                </c:pt>
                <c:pt idx="1313">
                  <c:v>-18675.71</c:v>
                </c:pt>
                <c:pt idx="1314">
                  <c:v>-18693.64</c:v>
                </c:pt>
                <c:pt idx="1315">
                  <c:v>-18711.45</c:v>
                </c:pt>
                <c:pt idx="1316">
                  <c:v>-18729.21</c:v>
                </c:pt>
                <c:pt idx="1317">
                  <c:v>-18747.09</c:v>
                </c:pt>
                <c:pt idx="1318">
                  <c:v>-18765.07</c:v>
                </c:pt>
                <c:pt idx="1319">
                  <c:v>-18783.07</c:v>
                </c:pt>
                <c:pt idx="1320">
                  <c:v>-18801.009999999998</c:v>
                </c:pt>
                <c:pt idx="1321">
                  <c:v>-18819.13</c:v>
                </c:pt>
                <c:pt idx="1322">
                  <c:v>-18837.240000000002</c:v>
                </c:pt>
                <c:pt idx="1323">
                  <c:v>-18855.310000000001</c:v>
                </c:pt>
                <c:pt idx="1324">
                  <c:v>-18873.310000000001</c:v>
                </c:pt>
                <c:pt idx="1325">
                  <c:v>-18891.22</c:v>
                </c:pt>
                <c:pt idx="1326">
                  <c:v>-18908.96</c:v>
                </c:pt>
                <c:pt idx="1327">
                  <c:v>-18926.66</c:v>
                </c:pt>
                <c:pt idx="1328">
                  <c:v>-18944.330000000002</c:v>
                </c:pt>
                <c:pt idx="1329">
                  <c:v>-18961.97</c:v>
                </c:pt>
                <c:pt idx="1330">
                  <c:v>-18979.59</c:v>
                </c:pt>
                <c:pt idx="1331">
                  <c:v>-18997.3</c:v>
                </c:pt>
                <c:pt idx="1332">
                  <c:v>-19014.919999999998</c:v>
                </c:pt>
                <c:pt idx="1333">
                  <c:v>-19032.37</c:v>
                </c:pt>
                <c:pt idx="1334">
                  <c:v>-19049.93</c:v>
                </c:pt>
                <c:pt idx="1335">
                  <c:v>-19067.52</c:v>
                </c:pt>
                <c:pt idx="1336">
                  <c:v>-19085.12</c:v>
                </c:pt>
                <c:pt idx="1337">
                  <c:v>-19102.759999999998</c:v>
                </c:pt>
                <c:pt idx="1338">
                  <c:v>-19120.37</c:v>
                </c:pt>
                <c:pt idx="1339">
                  <c:v>-19137.86</c:v>
                </c:pt>
                <c:pt idx="1340">
                  <c:v>-19155.21</c:v>
                </c:pt>
                <c:pt idx="1341">
                  <c:v>-19172.43</c:v>
                </c:pt>
                <c:pt idx="1342">
                  <c:v>-19189.73</c:v>
                </c:pt>
                <c:pt idx="1343">
                  <c:v>-19207.189999999999</c:v>
                </c:pt>
                <c:pt idx="1344">
                  <c:v>-19224.66</c:v>
                </c:pt>
                <c:pt idx="1345">
                  <c:v>-19242.03</c:v>
                </c:pt>
                <c:pt idx="1346">
                  <c:v>-19259.39</c:v>
                </c:pt>
                <c:pt idx="1347">
                  <c:v>-19276.849999999999</c:v>
                </c:pt>
                <c:pt idx="1348">
                  <c:v>-19294.29</c:v>
                </c:pt>
                <c:pt idx="1349">
                  <c:v>-19311.55</c:v>
                </c:pt>
                <c:pt idx="1350">
                  <c:v>-19328.669999999998</c:v>
                </c:pt>
                <c:pt idx="1351">
                  <c:v>-19345.689999999999</c:v>
                </c:pt>
                <c:pt idx="1352">
                  <c:v>-19362.599999999999</c:v>
                </c:pt>
                <c:pt idx="1353">
                  <c:v>-19379.7</c:v>
                </c:pt>
                <c:pt idx="1354">
                  <c:v>-19396.97</c:v>
                </c:pt>
                <c:pt idx="1355">
                  <c:v>-19414.259999999998</c:v>
                </c:pt>
                <c:pt idx="1356">
                  <c:v>-19431.36</c:v>
                </c:pt>
                <c:pt idx="1357">
                  <c:v>-19448.36</c:v>
                </c:pt>
                <c:pt idx="1358">
                  <c:v>-19465.45</c:v>
                </c:pt>
                <c:pt idx="1359">
                  <c:v>-19482.36</c:v>
                </c:pt>
                <c:pt idx="1360">
                  <c:v>-19499.34</c:v>
                </c:pt>
                <c:pt idx="1361">
                  <c:v>-19516.3</c:v>
                </c:pt>
                <c:pt idx="1362">
                  <c:v>-19533.22</c:v>
                </c:pt>
                <c:pt idx="1363">
                  <c:v>-19550.240000000002</c:v>
                </c:pt>
                <c:pt idx="1364">
                  <c:v>-19567.47</c:v>
                </c:pt>
                <c:pt idx="1365">
                  <c:v>-19584.650000000001</c:v>
                </c:pt>
                <c:pt idx="1366">
                  <c:v>-19601.759999999998</c:v>
                </c:pt>
                <c:pt idx="1367">
                  <c:v>-19618.86</c:v>
                </c:pt>
                <c:pt idx="1368">
                  <c:v>-19636</c:v>
                </c:pt>
                <c:pt idx="1369">
                  <c:v>-19653.169999999998</c:v>
                </c:pt>
                <c:pt idx="1370">
                  <c:v>-19670.330000000002</c:v>
                </c:pt>
                <c:pt idx="1371">
                  <c:v>-19687.43</c:v>
                </c:pt>
                <c:pt idx="1372">
                  <c:v>-19704.41</c:v>
                </c:pt>
                <c:pt idx="1373">
                  <c:v>-19721.21</c:v>
                </c:pt>
                <c:pt idx="1374">
                  <c:v>-19737.86</c:v>
                </c:pt>
                <c:pt idx="1375">
                  <c:v>-19754.39</c:v>
                </c:pt>
                <c:pt idx="1376">
                  <c:v>-19771.009999999998</c:v>
                </c:pt>
                <c:pt idx="1377">
                  <c:v>-19787.810000000001</c:v>
                </c:pt>
                <c:pt idx="1378">
                  <c:v>-19804.64</c:v>
                </c:pt>
                <c:pt idx="1379">
                  <c:v>-19821.43</c:v>
                </c:pt>
                <c:pt idx="1380">
                  <c:v>-19838.2</c:v>
                </c:pt>
                <c:pt idx="1381">
                  <c:v>-19854.919999999998</c:v>
                </c:pt>
                <c:pt idx="1382">
                  <c:v>-19871.599999999999</c:v>
                </c:pt>
                <c:pt idx="1383">
                  <c:v>-19888.189999999999</c:v>
                </c:pt>
                <c:pt idx="1384">
                  <c:v>-19904.71</c:v>
                </c:pt>
                <c:pt idx="1385">
                  <c:v>-19921.18</c:v>
                </c:pt>
                <c:pt idx="1386">
                  <c:v>-19937.599999999999</c:v>
                </c:pt>
                <c:pt idx="1387">
                  <c:v>-19953.939999999999</c:v>
                </c:pt>
                <c:pt idx="1388">
                  <c:v>-19970.2</c:v>
                </c:pt>
                <c:pt idx="1389">
                  <c:v>-19986.400000000001</c:v>
                </c:pt>
                <c:pt idx="1390">
                  <c:v>-20002.68</c:v>
                </c:pt>
                <c:pt idx="1391">
                  <c:v>-20019.13</c:v>
                </c:pt>
                <c:pt idx="1392">
                  <c:v>-20035.560000000001</c:v>
                </c:pt>
                <c:pt idx="1393">
                  <c:v>-20051.95</c:v>
                </c:pt>
                <c:pt idx="1394">
                  <c:v>-20068.41</c:v>
                </c:pt>
                <c:pt idx="1395">
                  <c:v>-20084.82</c:v>
                </c:pt>
                <c:pt idx="1396">
                  <c:v>-20101.25</c:v>
                </c:pt>
                <c:pt idx="1397">
                  <c:v>-20117.7</c:v>
                </c:pt>
                <c:pt idx="1398">
                  <c:v>-20134.03</c:v>
                </c:pt>
                <c:pt idx="1399">
                  <c:v>-20150.2</c:v>
                </c:pt>
                <c:pt idx="1400">
                  <c:v>-20166.39</c:v>
                </c:pt>
                <c:pt idx="1401">
                  <c:v>-20182.599999999999</c:v>
                </c:pt>
                <c:pt idx="1402">
                  <c:v>-20198.71</c:v>
                </c:pt>
                <c:pt idx="1403">
                  <c:v>-20214.919999999998</c:v>
                </c:pt>
                <c:pt idx="1404">
                  <c:v>-20231.11</c:v>
                </c:pt>
                <c:pt idx="1405">
                  <c:v>-20247.169999999998</c:v>
                </c:pt>
                <c:pt idx="1406">
                  <c:v>-20263.150000000001</c:v>
                </c:pt>
                <c:pt idx="1407">
                  <c:v>-20279.13</c:v>
                </c:pt>
                <c:pt idx="1408">
                  <c:v>-20295.02</c:v>
                </c:pt>
                <c:pt idx="1409">
                  <c:v>-20310.82</c:v>
                </c:pt>
                <c:pt idx="1410">
                  <c:v>-20326.7</c:v>
                </c:pt>
                <c:pt idx="1411">
                  <c:v>-20342.650000000001</c:v>
                </c:pt>
                <c:pt idx="1412">
                  <c:v>-20358.689999999999</c:v>
                </c:pt>
                <c:pt idx="1413">
                  <c:v>-20374.650000000001</c:v>
                </c:pt>
                <c:pt idx="1414">
                  <c:v>-20390.55</c:v>
                </c:pt>
                <c:pt idx="1415">
                  <c:v>-20406.34</c:v>
                </c:pt>
                <c:pt idx="1416">
                  <c:v>-20422.07</c:v>
                </c:pt>
                <c:pt idx="1417">
                  <c:v>-20437.900000000001</c:v>
                </c:pt>
                <c:pt idx="1418">
                  <c:v>-20453.759999999998</c:v>
                </c:pt>
                <c:pt idx="1419">
                  <c:v>-20469.490000000002</c:v>
                </c:pt>
                <c:pt idx="1420">
                  <c:v>-20485.099999999999</c:v>
                </c:pt>
                <c:pt idx="1421">
                  <c:v>-20500.68</c:v>
                </c:pt>
                <c:pt idx="1422">
                  <c:v>-20516.22</c:v>
                </c:pt>
                <c:pt idx="1423">
                  <c:v>-20531.79</c:v>
                </c:pt>
                <c:pt idx="1424">
                  <c:v>-20547.43</c:v>
                </c:pt>
                <c:pt idx="1425">
                  <c:v>-20563.05</c:v>
                </c:pt>
                <c:pt idx="1426">
                  <c:v>-20578.61</c:v>
                </c:pt>
                <c:pt idx="1427">
                  <c:v>-20594.150000000001</c:v>
                </c:pt>
                <c:pt idx="1428">
                  <c:v>-20609.63</c:v>
                </c:pt>
                <c:pt idx="1429">
                  <c:v>-20625.05</c:v>
                </c:pt>
                <c:pt idx="1430">
                  <c:v>-20640.46</c:v>
                </c:pt>
                <c:pt idx="1431">
                  <c:v>-20655.96</c:v>
                </c:pt>
                <c:pt idx="1432">
                  <c:v>-20671.46</c:v>
                </c:pt>
                <c:pt idx="1433">
                  <c:v>-20686.95</c:v>
                </c:pt>
                <c:pt idx="1434">
                  <c:v>-20702.560000000001</c:v>
                </c:pt>
                <c:pt idx="1435">
                  <c:v>-20718.02</c:v>
                </c:pt>
                <c:pt idx="1436">
                  <c:v>-20733.38</c:v>
                </c:pt>
                <c:pt idx="1437">
                  <c:v>-20748.7</c:v>
                </c:pt>
                <c:pt idx="1438">
                  <c:v>-20764.099999999999</c:v>
                </c:pt>
                <c:pt idx="1439">
                  <c:v>-20779.45</c:v>
                </c:pt>
                <c:pt idx="1440">
                  <c:v>-20794.82</c:v>
                </c:pt>
                <c:pt idx="1441">
                  <c:v>-20810.169999999998</c:v>
                </c:pt>
                <c:pt idx="1442">
                  <c:v>-20825.400000000001</c:v>
                </c:pt>
                <c:pt idx="1443">
                  <c:v>-20840.43</c:v>
                </c:pt>
                <c:pt idx="1444">
                  <c:v>-20855.36</c:v>
                </c:pt>
                <c:pt idx="1445">
                  <c:v>-20870.32</c:v>
                </c:pt>
                <c:pt idx="1446">
                  <c:v>-20885.29</c:v>
                </c:pt>
                <c:pt idx="1447">
                  <c:v>-20900.25</c:v>
                </c:pt>
                <c:pt idx="1448">
                  <c:v>-20915.099999999999</c:v>
                </c:pt>
                <c:pt idx="1449">
                  <c:v>-20930.05</c:v>
                </c:pt>
                <c:pt idx="1450">
                  <c:v>-20945</c:v>
                </c:pt>
                <c:pt idx="1451">
                  <c:v>-20959.77</c:v>
                </c:pt>
                <c:pt idx="1452">
                  <c:v>-20974.61</c:v>
                </c:pt>
                <c:pt idx="1453">
                  <c:v>-20989.57</c:v>
                </c:pt>
                <c:pt idx="1454">
                  <c:v>-21004.639999999999</c:v>
                </c:pt>
                <c:pt idx="1455">
                  <c:v>-21019.69</c:v>
                </c:pt>
                <c:pt idx="1456">
                  <c:v>-21034.6</c:v>
                </c:pt>
                <c:pt idx="1457">
                  <c:v>-21049.49</c:v>
                </c:pt>
                <c:pt idx="1458">
                  <c:v>-21064.28</c:v>
                </c:pt>
                <c:pt idx="1459">
                  <c:v>-21078.93</c:v>
                </c:pt>
                <c:pt idx="1460">
                  <c:v>-21093.64</c:v>
                </c:pt>
                <c:pt idx="1461">
                  <c:v>-21108.42</c:v>
                </c:pt>
                <c:pt idx="1462">
                  <c:v>-21123.02</c:v>
                </c:pt>
                <c:pt idx="1463">
                  <c:v>-21137.53</c:v>
                </c:pt>
                <c:pt idx="1464">
                  <c:v>-21152.12</c:v>
                </c:pt>
                <c:pt idx="1465">
                  <c:v>-21166.74</c:v>
                </c:pt>
                <c:pt idx="1466">
                  <c:v>-21181.22</c:v>
                </c:pt>
                <c:pt idx="1467">
                  <c:v>-21195.71</c:v>
                </c:pt>
                <c:pt idx="1468">
                  <c:v>-21210.25</c:v>
                </c:pt>
                <c:pt idx="1469">
                  <c:v>-21224.67</c:v>
                </c:pt>
                <c:pt idx="1470">
                  <c:v>-21239.02</c:v>
                </c:pt>
                <c:pt idx="1471">
                  <c:v>-21253.439999999999</c:v>
                </c:pt>
                <c:pt idx="1472">
                  <c:v>-21267.84</c:v>
                </c:pt>
                <c:pt idx="1473">
                  <c:v>-21282.36</c:v>
                </c:pt>
                <c:pt idx="1474">
                  <c:v>-21296.85</c:v>
                </c:pt>
                <c:pt idx="1475">
                  <c:v>-21311.11</c:v>
                </c:pt>
                <c:pt idx="1476">
                  <c:v>-21325.25</c:v>
                </c:pt>
                <c:pt idx="1477">
                  <c:v>-21339.25</c:v>
                </c:pt>
                <c:pt idx="1478">
                  <c:v>-21353.26</c:v>
                </c:pt>
                <c:pt idx="1479">
                  <c:v>-21367.279999999999</c:v>
                </c:pt>
                <c:pt idx="1480">
                  <c:v>-21381.55</c:v>
                </c:pt>
                <c:pt idx="1481">
                  <c:v>-21395.91</c:v>
                </c:pt>
                <c:pt idx="1482">
                  <c:v>-21410.12</c:v>
                </c:pt>
                <c:pt idx="1483">
                  <c:v>-21424.3</c:v>
                </c:pt>
                <c:pt idx="1484">
                  <c:v>-21438.6</c:v>
                </c:pt>
                <c:pt idx="1485">
                  <c:v>-21452.81</c:v>
                </c:pt>
                <c:pt idx="1486">
                  <c:v>-21466.98</c:v>
                </c:pt>
                <c:pt idx="1487">
                  <c:v>-21480.94</c:v>
                </c:pt>
                <c:pt idx="1488">
                  <c:v>-21494.7</c:v>
                </c:pt>
                <c:pt idx="1489">
                  <c:v>-21508.47</c:v>
                </c:pt>
                <c:pt idx="1490">
                  <c:v>-21522.22</c:v>
                </c:pt>
                <c:pt idx="1491">
                  <c:v>-21536.06</c:v>
                </c:pt>
                <c:pt idx="1492">
                  <c:v>-21549.919999999998</c:v>
                </c:pt>
                <c:pt idx="1493">
                  <c:v>-21563.86</c:v>
                </c:pt>
                <c:pt idx="1494">
                  <c:v>-21577.84</c:v>
                </c:pt>
                <c:pt idx="1495">
                  <c:v>-21591.87</c:v>
                </c:pt>
                <c:pt idx="1496">
                  <c:v>-21605.759999999998</c:v>
                </c:pt>
                <c:pt idx="1497">
                  <c:v>-21619.68</c:v>
                </c:pt>
                <c:pt idx="1498">
                  <c:v>-21633.42</c:v>
                </c:pt>
                <c:pt idx="1499">
                  <c:v>-21647.06</c:v>
                </c:pt>
                <c:pt idx="1500">
                  <c:v>-21660.76</c:v>
                </c:pt>
                <c:pt idx="1501">
                  <c:v>-21674.48</c:v>
                </c:pt>
                <c:pt idx="1502">
                  <c:v>-21688.17</c:v>
                </c:pt>
                <c:pt idx="1503">
                  <c:v>-21701.94</c:v>
                </c:pt>
                <c:pt idx="1504">
                  <c:v>-21715.65</c:v>
                </c:pt>
                <c:pt idx="1505">
                  <c:v>-21729.27</c:v>
                </c:pt>
                <c:pt idx="1506">
                  <c:v>-21742.94</c:v>
                </c:pt>
                <c:pt idx="1507">
                  <c:v>-21756.65</c:v>
                </c:pt>
                <c:pt idx="1508">
                  <c:v>-21770.37</c:v>
                </c:pt>
                <c:pt idx="1509">
                  <c:v>-21783.98</c:v>
                </c:pt>
                <c:pt idx="1510">
                  <c:v>-21797.48</c:v>
                </c:pt>
                <c:pt idx="1511">
                  <c:v>-21810.95</c:v>
                </c:pt>
                <c:pt idx="1512">
                  <c:v>-21824.31</c:v>
                </c:pt>
                <c:pt idx="1513">
                  <c:v>-21837.69</c:v>
                </c:pt>
                <c:pt idx="1514">
                  <c:v>-21851.07</c:v>
                </c:pt>
                <c:pt idx="1515">
                  <c:v>-21864.37</c:v>
                </c:pt>
                <c:pt idx="1516">
                  <c:v>-21877.52</c:v>
                </c:pt>
                <c:pt idx="1517">
                  <c:v>-21890.68</c:v>
                </c:pt>
                <c:pt idx="1518">
                  <c:v>-21903.919999999998</c:v>
                </c:pt>
                <c:pt idx="1519">
                  <c:v>-21917.3</c:v>
                </c:pt>
                <c:pt idx="1520">
                  <c:v>-21930.46</c:v>
                </c:pt>
                <c:pt idx="1521">
                  <c:v>-21943.51</c:v>
                </c:pt>
                <c:pt idx="1522">
                  <c:v>-21956.57</c:v>
                </c:pt>
                <c:pt idx="1523">
                  <c:v>-21969.64</c:v>
                </c:pt>
                <c:pt idx="1524">
                  <c:v>-21982.84</c:v>
                </c:pt>
                <c:pt idx="1525">
                  <c:v>-21995.98</c:v>
                </c:pt>
                <c:pt idx="1526">
                  <c:v>-22009.08</c:v>
                </c:pt>
                <c:pt idx="1527">
                  <c:v>-22022.12</c:v>
                </c:pt>
                <c:pt idx="1528">
                  <c:v>-22035.15</c:v>
                </c:pt>
                <c:pt idx="1529">
                  <c:v>-22048.13</c:v>
                </c:pt>
                <c:pt idx="1530">
                  <c:v>-22061.15</c:v>
                </c:pt>
                <c:pt idx="1531">
                  <c:v>-22074.25</c:v>
                </c:pt>
                <c:pt idx="1532">
                  <c:v>-22087.32</c:v>
                </c:pt>
                <c:pt idx="1533">
                  <c:v>-22100.19</c:v>
                </c:pt>
                <c:pt idx="1534">
                  <c:v>-22112.82</c:v>
                </c:pt>
                <c:pt idx="1535">
                  <c:v>-22129.47</c:v>
                </c:pt>
                <c:pt idx="1536">
                  <c:v>-22142.09</c:v>
                </c:pt>
                <c:pt idx="1537">
                  <c:v>-22154.84</c:v>
                </c:pt>
                <c:pt idx="1538">
                  <c:v>-22167.52</c:v>
                </c:pt>
                <c:pt idx="1539">
                  <c:v>-22180.33</c:v>
                </c:pt>
                <c:pt idx="1540">
                  <c:v>-22193.22</c:v>
                </c:pt>
                <c:pt idx="1541">
                  <c:v>-22205.96</c:v>
                </c:pt>
                <c:pt idx="1542">
                  <c:v>-22218.58</c:v>
                </c:pt>
                <c:pt idx="1543">
                  <c:v>-22231.16</c:v>
                </c:pt>
                <c:pt idx="1544">
                  <c:v>-22243.73</c:v>
                </c:pt>
                <c:pt idx="1545">
                  <c:v>-22256.31</c:v>
                </c:pt>
                <c:pt idx="1546">
                  <c:v>-22272.799999999999</c:v>
                </c:pt>
                <c:pt idx="1547">
                  <c:v>-22289.31</c:v>
                </c:pt>
                <c:pt idx="1548">
                  <c:v>-22305.68</c:v>
                </c:pt>
                <c:pt idx="1549">
                  <c:v>-22322.06</c:v>
                </c:pt>
                <c:pt idx="1550">
                  <c:v>-22338.44</c:v>
                </c:pt>
                <c:pt idx="1551">
                  <c:v>-22354.63</c:v>
                </c:pt>
                <c:pt idx="1552">
                  <c:v>-22370.94</c:v>
                </c:pt>
                <c:pt idx="1553">
                  <c:v>-22387.15</c:v>
                </c:pt>
                <c:pt idx="1554">
                  <c:v>-22403.439999999999</c:v>
                </c:pt>
                <c:pt idx="1555">
                  <c:v>-22419.83</c:v>
                </c:pt>
                <c:pt idx="1556">
                  <c:v>-22436.28</c:v>
                </c:pt>
                <c:pt idx="1557">
                  <c:v>-22452.76</c:v>
                </c:pt>
                <c:pt idx="1558">
                  <c:v>-22469.1</c:v>
                </c:pt>
                <c:pt idx="1559">
                  <c:v>-22485.31</c:v>
                </c:pt>
                <c:pt idx="1560">
                  <c:v>-22501.49</c:v>
                </c:pt>
                <c:pt idx="1561">
                  <c:v>-22517.73</c:v>
                </c:pt>
                <c:pt idx="1562">
                  <c:v>-22533.89</c:v>
                </c:pt>
                <c:pt idx="1563">
                  <c:v>-22549.99</c:v>
                </c:pt>
                <c:pt idx="1564">
                  <c:v>-22565.77</c:v>
                </c:pt>
                <c:pt idx="1565">
                  <c:v>-22581.49</c:v>
                </c:pt>
                <c:pt idx="1566">
                  <c:v>-22597.16</c:v>
                </c:pt>
                <c:pt idx="1567">
                  <c:v>-22612.959999999999</c:v>
                </c:pt>
                <c:pt idx="1568">
                  <c:v>-22628.69</c:v>
                </c:pt>
                <c:pt idx="1569">
                  <c:v>-22644.43</c:v>
                </c:pt>
                <c:pt idx="1570">
                  <c:v>-22659.9</c:v>
                </c:pt>
                <c:pt idx="1571">
                  <c:v>-22675.26</c:v>
                </c:pt>
                <c:pt idx="1572">
                  <c:v>-22690.59</c:v>
                </c:pt>
                <c:pt idx="1573">
                  <c:v>-22705.75</c:v>
                </c:pt>
                <c:pt idx="1574">
                  <c:v>-22720.880000000001</c:v>
                </c:pt>
                <c:pt idx="1575">
                  <c:v>-22736</c:v>
                </c:pt>
                <c:pt idx="1576">
                  <c:v>-22751.25</c:v>
                </c:pt>
                <c:pt idx="1577">
                  <c:v>-22766.74</c:v>
                </c:pt>
                <c:pt idx="1578">
                  <c:v>-22781.98</c:v>
                </c:pt>
                <c:pt idx="1579">
                  <c:v>-22797.03</c:v>
                </c:pt>
                <c:pt idx="1580">
                  <c:v>-22811.95</c:v>
                </c:pt>
                <c:pt idx="1581">
                  <c:v>-22826.81</c:v>
                </c:pt>
                <c:pt idx="1582">
                  <c:v>-22841.65</c:v>
                </c:pt>
                <c:pt idx="1583">
                  <c:v>-22856.34</c:v>
                </c:pt>
                <c:pt idx="1584">
                  <c:v>-22871.040000000001</c:v>
                </c:pt>
                <c:pt idx="1585">
                  <c:v>-22885.7</c:v>
                </c:pt>
                <c:pt idx="1586">
                  <c:v>-22900.5</c:v>
                </c:pt>
                <c:pt idx="1587">
                  <c:v>-22915.42</c:v>
                </c:pt>
                <c:pt idx="1588">
                  <c:v>-22930.26</c:v>
                </c:pt>
                <c:pt idx="1589">
                  <c:v>-22945.17</c:v>
                </c:pt>
                <c:pt idx="1590">
                  <c:v>-22959.88</c:v>
                </c:pt>
                <c:pt idx="1591">
                  <c:v>-22974.55</c:v>
                </c:pt>
                <c:pt idx="1592">
                  <c:v>-22989.09</c:v>
                </c:pt>
                <c:pt idx="1593">
                  <c:v>-23003.46</c:v>
                </c:pt>
                <c:pt idx="1594">
                  <c:v>-23017.82</c:v>
                </c:pt>
                <c:pt idx="1595">
                  <c:v>-23031.97</c:v>
                </c:pt>
                <c:pt idx="1596">
                  <c:v>-23045.9</c:v>
                </c:pt>
                <c:pt idx="1597">
                  <c:v>-23059.78</c:v>
                </c:pt>
                <c:pt idx="1598">
                  <c:v>-23073.5</c:v>
                </c:pt>
                <c:pt idx="1599">
                  <c:v>-23087.29</c:v>
                </c:pt>
                <c:pt idx="1600">
                  <c:v>-23101.3</c:v>
                </c:pt>
                <c:pt idx="1601">
                  <c:v>-23115.21</c:v>
                </c:pt>
                <c:pt idx="1602">
                  <c:v>-23129.02</c:v>
                </c:pt>
                <c:pt idx="1603">
                  <c:v>-23142.98</c:v>
                </c:pt>
                <c:pt idx="1604">
                  <c:v>-23156.89</c:v>
                </c:pt>
                <c:pt idx="1605">
                  <c:v>-23170.75</c:v>
                </c:pt>
                <c:pt idx="1606">
                  <c:v>-23184.43</c:v>
                </c:pt>
                <c:pt idx="1607">
                  <c:v>-23198.2</c:v>
                </c:pt>
                <c:pt idx="1608">
                  <c:v>-23211.75</c:v>
                </c:pt>
                <c:pt idx="1609">
                  <c:v>-23225.33</c:v>
                </c:pt>
                <c:pt idx="1610">
                  <c:v>-23238.79</c:v>
                </c:pt>
                <c:pt idx="1611">
                  <c:v>-23251.77</c:v>
                </c:pt>
                <c:pt idx="1612">
                  <c:v>-23264.59</c:v>
                </c:pt>
                <c:pt idx="1613">
                  <c:v>-23277.360000000001</c:v>
                </c:pt>
                <c:pt idx="1614">
                  <c:v>-23290.21</c:v>
                </c:pt>
                <c:pt idx="1615">
                  <c:v>-23302.99</c:v>
                </c:pt>
                <c:pt idx="1616">
                  <c:v>-23315.77</c:v>
                </c:pt>
                <c:pt idx="1617">
                  <c:v>-23328.58</c:v>
                </c:pt>
                <c:pt idx="1618">
                  <c:v>-23341.22</c:v>
                </c:pt>
                <c:pt idx="1619">
                  <c:v>-23353.86</c:v>
                </c:pt>
                <c:pt idx="1620">
                  <c:v>-23369.360000000001</c:v>
                </c:pt>
                <c:pt idx="1621">
                  <c:v>-23384.82</c:v>
                </c:pt>
                <c:pt idx="1622">
                  <c:v>-23397.35</c:v>
                </c:pt>
                <c:pt idx="1623">
                  <c:v>-23409.99</c:v>
                </c:pt>
                <c:pt idx="1624">
                  <c:v>-23422.69</c:v>
                </c:pt>
                <c:pt idx="1625">
                  <c:v>-23435.42</c:v>
                </c:pt>
                <c:pt idx="1626">
                  <c:v>-23448.080000000002</c:v>
                </c:pt>
                <c:pt idx="1627">
                  <c:v>-23463.63</c:v>
                </c:pt>
                <c:pt idx="1628">
                  <c:v>-23476.18</c:v>
                </c:pt>
                <c:pt idx="1629">
                  <c:v>-23488.720000000001</c:v>
                </c:pt>
                <c:pt idx="1630">
                  <c:v>-23504.27</c:v>
                </c:pt>
                <c:pt idx="1631">
                  <c:v>-23519.77</c:v>
                </c:pt>
                <c:pt idx="1632">
                  <c:v>-23535.14</c:v>
                </c:pt>
                <c:pt idx="1633">
                  <c:v>-23550.48</c:v>
                </c:pt>
                <c:pt idx="1634">
                  <c:v>-23565.66</c:v>
                </c:pt>
                <c:pt idx="1635">
                  <c:v>-23580.240000000002</c:v>
                </c:pt>
                <c:pt idx="1636">
                  <c:v>-23594.799999999999</c:v>
                </c:pt>
                <c:pt idx="1637">
                  <c:v>-23609.19</c:v>
                </c:pt>
                <c:pt idx="1638">
                  <c:v>-23623.51</c:v>
                </c:pt>
                <c:pt idx="1639">
                  <c:v>-23637.59</c:v>
                </c:pt>
                <c:pt idx="1640">
                  <c:v>-23651.35</c:v>
                </c:pt>
                <c:pt idx="1641">
                  <c:v>-23665.3</c:v>
                </c:pt>
                <c:pt idx="1642">
                  <c:v>-23679.38</c:v>
                </c:pt>
                <c:pt idx="1643">
                  <c:v>-23693.11</c:v>
                </c:pt>
                <c:pt idx="1644">
                  <c:v>-23706.79</c:v>
                </c:pt>
                <c:pt idx="1645">
                  <c:v>-23720.55</c:v>
                </c:pt>
                <c:pt idx="1646">
                  <c:v>-23734.32</c:v>
                </c:pt>
                <c:pt idx="1647">
                  <c:v>-23748.3</c:v>
                </c:pt>
                <c:pt idx="1648">
                  <c:v>-23762.18</c:v>
                </c:pt>
                <c:pt idx="1649">
                  <c:v>-23776.1</c:v>
                </c:pt>
                <c:pt idx="1650">
                  <c:v>-23790.23</c:v>
                </c:pt>
                <c:pt idx="1651">
                  <c:v>-23804.240000000002</c:v>
                </c:pt>
                <c:pt idx="1652">
                  <c:v>-23817.67</c:v>
                </c:pt>
                <c:pt idx="1653">
                  <c:v>-23830.39</c:v>
                </c:pt>
                <c:pt idx="1654">
                  <c:v>-23842.959999999999</c:v>
                </c:pt>
                <c:pt idx="1655">
                  <c:v>-23855.63</c:v>
                </c:pt>
                <c:pt idx="1656">
                  <c:v>-23868.3</c:v>
                </c:pt>
                <c:pt idx="1657">
                  <c:v>-23880.86</c:v>
                </c:pt>
                <c:pt idx="1658">
                  <c:v>-23895.65</c:v>
                </c:pt>
                <c:pt idx="1659">
                  <c:v>-23910.41</c:v>
                </c:pt>
                <c:pt idx="1660">
                  <c:v>-23925.42</c:v>
                </c:pt>
                <c:pt idx="1661">
                  <c:v>-23938.09</c:v>
                </c:pt>
                <c:pt idx="1662">
                  <c:v>-23952.83</c:v>
                </c:pt>
                <c:pt idx="1663">
                  <c:v>-23967.01</c:v>
                </c:pt>
                <c:pt idx="1664">
                  <c:v>-23980.98</c:v>
                </c:pt>
                <c:pt idx="1665">
                  <c:v>-23995.29</c:v>
                </c:pt>
                <c:pt idx="1666">
                  <c:v>-24009.55</c:v>
                </c:pt>
                <c:pt idx="1667">
                  <c:v>-24023.4</c:v>
                </c:pt>
                <c:pt idx="1668">
                  <c:v>-24036.71</c:v>
                </c:pt>
                <c:pt idx="1669">
                  <c:v>-24049.57</c:v>
                </c:pt>
                <c:pt idx="1670">
                  <c:v>-24062.61</c:v>
                </c:pt>
                <c:pt idx="1671">
                  <c:v>-24076.06</c:v>
                </c:pt>
                <c:pt idx="1672">
                  <c:v>-24089.39</c:v>
                </c:pt>
                <c:pt idx="1673">
                  <c:v>-24102.49</c:v>
                </c:pt>
                <c:pt idx="1674">
                  <c:v>-24115.439999999999</c:v>
                </c:pt>
                <c:pt idx="1675">
                  <c:v>-24128.38</c:v>
                </c:pt>
                <c:pt idx="1676">
                  <c:v>-24141.040000000001</c:v>
                </c:pt>
                <c:pt idx="1677">
                  <c:v>-24153.89</c:v>
                </c:pt>
                <c:pt idx="1678">
                  <c:v>-24166.44</c:v>
                </c:pt>
                <c:pt idx="1679">
                  <c:v>-24180.67</c:v>
                </c:pt>
                <c:pt idx="1680">
                  <c:v>-24194.51</c:v>
                </c:pt>
                <c:pt idx="1681">
                  <c:v>-24208.33</c:v>
                </c:pt>
                <c:pt idx="1682">
                  <c:v>-24222.639999999999</c:v>
                </c:pt>
                <c:pt idx="1683">
                  <c:v>-24236.99</c:v>
                </c:pt>
                <c:pt idx="1684">
                  <c:v>-24251.51</c:v>
                </c:pt>
                <c:pt idx="1685">
                  <c:v>-24265.74</c:v>
                </c:pt>
                <c:pt idx="1686">
                  <c:v>-24279.83</c:v>
                </c:pt>
                <c:pt idx="1687">
                  <c:v>-24293.45</c:v>
                </c:pt>
                <c:pt idx="1688">
                  <c:v>-24306.880000000001</c:v>
                </c:pt>
                <c:pt idx="1689">
                  <c:v>-24319.96</c:v>
                </c:pt>
                <c:pt idx="1690">
                  <c:v>-24334.11</c:v>
                </c:pt>
                <c:pt idx="1691">
                  <c:v>-24348.3</c:v>
                </c:pt>
                <c:pt idx="1692">
                  <c:v>-24361.14</c:v>
                </c:pt>
                <c:pt idx="1693">
                  <c:v>-24373.83</c:v>
                </c:pt>
                <c:pt idx="1694">
                  <c:v>-24386.86</c:v>
                </c:pt>
                <c:pt idx="1695">
                  <c:v>-24399.51</c:v>
                </c:pt>
                <c:pt idx="1696">
                  <c:v>-24412.09</c:v>
                </c:pt>
                <c:pt idx="1697">
                  <c:v>-24426.38</c:v>
                </c:pt>
                <c:pt idx="1698">
                  <c:v>-24439.09</c:v>
                </c:pt>
                <c:pt idx="1699">
                  <c:v>-24453.03</c:v>
                </c:pt>
                <c:pt idx="1700">
                  <c:v>-24466.55</c:v>
                </c:pt>
                <c:pt idx="1701">
                  <c:v>-24479.79</c:v>
                </c:pt>
                <c:pt idx="1702">
                  <c:v>-24493.93</c:v>
                </c:pt>
                <c:pt idx="1703">
                  <c:v>-24508.12</c:v>
                </c:pt>
                <c:pt idx="1704">
                  <c:v>-24521.78</c:v>
                </c:pt>
                <c:pt idx="1705">
                  <c:v>-24535.279999999999</c:v>
                </c:pt>
                <c:pt idx="1706">
                  <c:v>-24548.59</c:v>
                </c:pt>
                <c:pt idx="1707">
                  <c:v>-24561.9</c:v>
                </c:pt>
                <c:pt idx="1708">
                  <c:v>-24575.3</c:v>
                </c:pt>
                <c:pt idx="1709">
                  <c:v>-24588.79</c:v>
                </c:pt>
                <c:pt idx="1710">
                  <c:v>-24602.14</c:v>
                </c:pt>
                <c:pt idx="1711">
                  <c:v>-24615.040000000001</c:v>
                </c:pt>
                <c:pt idx="1712">
                  <c:v>-24629.08</c:v>
                </c:pt>
                <c:pt idx="1713">
                  <c:v>-24642.01</c:v>
                </c:pt>
                <c:pt idx="1714">
                  <c:v>-24656.01</c:v>
                </c:pt>
                <c:pt idx="1715">
                  <c:v>-24669.78</c:v>
                </c:pt>
                <c:pt idx="1716">
                  <c:v>-24683.45</c:v>
                </c:pt>
                <c:pt idx="1717">
                  <c:v>-24696.86</c:v>
                </c:pt>
                <c:pt idx="1718">
                  <c:v>-24710.54</c:v>
                </c:pt>
                <c:pt idx="1719">
                  <c:v>-24724.240000000002</c:v>
                </c:pt>
                <c:pt idx="1720">
                  <c:v>-24737.62</c:v>
                </c:pt>
                <c:pt idx="1721">
                  <c:v>-24751.11</c:v>
                </c:pt>
                <c:pt idx="1722">
                  <c:v>-24764.15</c:v>
                </c:pt>
                <c:pt idx="1723">
                  <c:v>-24776.95</c:v>
                </c:pt>
                <c:pt idx="1724">
                  <c:v>-24790.36</c:v>
                </c:pt>
                <c:pt idx="1725">
                  <c:v>-24803.82</c:v>
                </c:pt>
                <c:pt idx="1726">
                  <c:v>-24816.71</c:v>
                </c:pt>
                <c:pt idx="1727">
                  <c:v>-24829.49</c:v>
                </c:pt>
                <c:pt idx="1728">
                  <c:v>-24842.89</c:v>
                </c:pt>
                <c:pt idx="1729">
                  <c:v>-24856.42</c:v>
                </c:pt>
                <c:pt idx="1730">
                  <c:v>-24870.21</c:v>
                </c:pt>
                <c:pt idx="1731">
                  <c:v>-24884.04</c:v>
                </c:pt>
                <c:pt idx="1732">
                  <c:v>-24897.119999999999</c:v>
                </c:pt>
                <c:pt idx="1733">
                  <c:v>-24910.35</c:v>
                </c:pt>
                <c:pt idx="1734">
                  <c:v>-24923.439999999999</c:v>
                </c:pt>
                <c:pt idx="1735">
                  <c:v>-24936.560000000001</c:v>
                </c:pt>
                <c:pt idx="1736">
                  <c:v>-24949.7</c:v>
                </c:pt>
                <c:pt idx="1737">
                  <c:v>-24962.62</c:v>
                </c:pt>
                <c:pt idx="1738">
                  <c:v>-24975.13</c:v>
                </c:pt>
                <c:pt idx="1739">
                  <c:v>-24987.78</c:v>
                </c:pt>
                <c:pt idx="1740">
                  <c:v>-25000.37</c:v>
                </c:pt>
                <c:pt idx="1741">
                  <c:v>-25013.06</c:v>
                </c:pt>
                <c:pt idx="1742">
                  <c:v>-25025.87</c:v>
                </c:pt>
                <c:pt idx="1743">
                  <c:v>-25038.5</c:v>
                </c:pt>
                <c:pt idx="1744">
                  <c:v>-25051.53</c:v>
                </c:pt>
                <c:pt idx="1745">
                  <c:v>-25064.91</c:v>
                </c:pt>
                <c:pt idx="1746">
                  <c:v>-25078.51</c:v>
                </c:pt>
                <c:pt idx="1747">
                  <c:v>-25091.85</c:v>
                </c:pt>
                <c:pt idx="1748">
                  <c:v>-25104.639999999999</c:v>
                </c:pt>
                <c:pt idx="1749">
                  <c:v>-25118.2</c:v>
                </c:pt>
                <c:pt idx="1750">
                  <c:v>-25131.68</c:v>
                </c:pt>
                <c:pt idx="1751">
                  <c:v>-25144.959999999999</c:v>
                </c:pt>
                <c:pt idx="1752">
                  <c:v>-25158.18</c:v>
                </c:pt>
                <c:pt idx="1753">
                  <c:v>-25171.58</c:v>
                </c:pt>
                <c:pt idx="1754">
                  <c:v>-25184.97</c:v>
                </c:pt>
                <c:pt idx="1755">
                  <c:v>-25198.3</c:v>
                </c:pt>
                <c:pt idx="1756">
                  <c:v>-25211.59</c:v>
                </c:pt>
                <c:pt idx="1757">
                  <c:v>-25224.81</c:v>
                </c:pt>
                <c:pt idx="1758">
                  <c:v>-25237.42</c:v>
                </c:pt>
                <c:pt idx="1759">
                  <c:v>-25250.21</c:v>
                </c:pt>
                <c:pt idx="1760">
                  <c:v>-25263.05</c:v>
                </c:pt>
                <c:pt idx="1761">
                  <c:v>-25276.63</c:v>
                </c:pt>
                <c:pt idx="1762">
                  <c:v>-25290.15</c:v>
                </c:pt>
                <c:pt idx="1763">
                  <c:v>-25303.4</c:v>
                </c:pt>
                <c:pt idx="1764">
                  <c:v>-25316</c:v>
                </c:pt>
                <c:pt idx="1765">
                  <c:v>-25328.87</c:v>
                </c:pt>
                <c:pt idx="1766">
                  <c:v>-25342.37</c:v>
                </c:pt>
                <c:pt idx="1767">
                  <c:v>-25355.79</c:v>
                </c:pt>
                <c:pt idx="1768">
                  <c:v>-25368.73</c:v>
                </c:pt>
                <c:pt idx="1769">
                  <c:v>-25381.37</c:v>
                </c:pt>
                <c:pt idx="1770">
                  <c:v>-25394.68</c:v>
                </c:pt>
                <c:pt idx="1771">
                  <c:v>-25408.07</c:v>
                </c:pt>
                <c:pt idx="1772">
                  <c:v>-25421.279999999999</c:v>
                </c:pt>
                <c:pt idx="1773">
                  <c:v>-25434.32</c:v>
                </c:pt>
                <c:pt idx="1774">
                  <c:v>-25446.98</c:v>
                </c:pt>
                <c:pt idx="1775">
                  <c:v>-25460.33</c:v>
                </c:pt>
                <c:pt idx="1776">
                  <c:v>-25472.880000000001</c:v>
                </c:pt>
                <c:pt idx="1777">
                  <c:v>-25486.14</c:v>
                </c:pt>
                <c:pt idx="1778">
                  <c:v>-25499.17</c:v>
                </c:pt>
                <c:pt idx="1779">
                  <c:v>-25512.71</c:v>
                </c:pt>
                <c:pt idx="1780">
                  <c:v>-25525.65</c:v>
                </c:pt>
                <c:pt idx="1781">
                  <c:v>-25538.639999999999</c:v>
                </c:pt>
                <c:pt idx="1782">
                  <c:v>-25551.46</c:v>
                </c:pt>
                <c:pt idx="1783">
                  <c:v>-25564.57</c:v>
                </c:pt>
                <c:pt idx="1784">
                  <c:v>-25577.91</c:v>
                </c:pt>
                <c:pt idx="1785">
                  <c:v>-25590.43</c:v>
                </c:pt>
                <c:pt idx="1786">
                  <c:v>-25603.52</c:v>
                </c:pt>
                <c:pt idx="1787">
                  <c:v>-25616.49</c:v>
                </c:pt>
                <c:pt idx="1788">
                  <c:v>-25629.16</c:v>
                </c:pt>
                <c:pt idx="1789">
                  <c:v>-25642.16</c:v>
                </c:pt>
                <c:pt idx="1790">
                  <c:v>-25654.94</c:v>
                </c:pt>
                <c:pt idx="1791">
                  <c:v>-25667.03</c:v>
                </c:pt>
                <c:pt idx="1792">
                  <c:v>-25680</c:v>
                </c:pt>
                <c:pt idx="1793">
                  <c:v>-25692.69</c:v>
                </c:pt>
                <c:pt idx="1794">
                  <c:v>-25705.23</c:v>
                </c:pt>
                <c:pt idx="1795">
                  <c:v>-25718.71</c:v>
                </c:pt>
                <c:pt idx="1796">
                  <c:v>-25731.21</c:v>
                </c:pt>
                <c:pt idx="1797">
                  <c:v>-25743.73</c:v>
                </c:pt>
                <c:pt idx="1798">
                  <c:v>-25756.86</c:v>
                </c:pt>
                <c:pt idx="1799">
                  <c:v>-25770.48</c:v>
                </c:pt>
                <c:pt idx="1800">
                  <c:v>-25784.51</c:v>
                </c:pt>
                <c:pt idx="1801">
                  <c:v>-25797.55</c:v>
                </c:pt>
                <c:pt idx="1802">
                  <c:v>-25811.13</c:v>
                </c:pt>
                <c:pt idx="1803">
                  <c:v>-25824.240000000002</c:v>
                </c:pt>
                <c:pt idx="1804">
                  <c:v>-25837.78</c:v>
                </c:pt>
                <c:pt idx="1805">
                  <c:v>-25851.52</c:v>
                </c:pt>
                <c:pt idx="1806">
                  <c:v>-25865.03</c:v>
                </c:pt>
                <c:pt idx="1807">
                  <c:v>-25877.8</c:v>
                </c:pt>
                <c:pt idx="1808">
                  <c:v>-25890.6</c:v>
                </c:pt>
                <c:pt idx="1809">
                  <c:v>-25904.53</c:v>
                </c:pt>
                <c:pt idx="1810">
                  <c:v>-25917.83</c:v>
                </c:pt>
                <c:pt idx="1811">
                  <c:v>-25930.35</c:v>
                </c:pt>
                <c:pt idx="1812">
                  <c:v>-25943.48</c:v>
                </c:pt>
                <c:pt idx="1813">
                  <c:v>-25956.74</c:v>
                </c:pt>
                <c:pt idx="1814">
                  <c:v>-25969.85</c:v>
                </c:pt>
                <c:pt idx="1815">
                  <c:v>-25982.85</c:v>
                </c:pt>
                <c:pt idx="1816">
                  <c:v>-25995.47</c:v>
                </c:pt>
                <c:pt idx="1817">
                  <c:v>-25988</c:v>
                </c:pt>
                <c:pt idx="1818">
                  <c:v>-25987.17</c:v>
                </c:pt>
                <c:pt idx="1819">
                  <c:v>-26000.06</c:v>
                </c:pt>
                <c:pt idx="1820">
                  <c:v>-26012.81</c:v>
                </c:pt>
                <c:pt idx="1821">
                  <c:v>-26026.25</c:v>
                </c:pt>
                <c:pt idx="1822">
                  <c:v>-26039.78</c:v>
                </c:pt>
                <c:pt idx="1823">
                  <c:v>-26053.27</c:v>
                </c:pt>
                <c:pt idx="1824">
                  <c:v>-26066.45</c:v>
                </c:pt>
                <c:pt idx="1825">
                  <c:v>-26079.23</c:v>
                </c:pt>
                <c:pt idx="1826">
                  <c:v>-26092.06</c:v>
                </c:pt>
                <c:pt idx="1827">
                  <c:v>-26105.64</c:v>
                </c:pt>
                <c:pt idx="1828">
                  <c:v>-26119.13</c:v>
                </c:pt>
                <c:pt idx="1829">
                  <c:v>-26132.84</c:v>
                </c:pt>
                <c:pt idx="1830">
                  <c:v>-26145.51</c:v>
                </c:pt>
                <c:pt idx="1831">
                  <c:v>-26158.14</c:v>
                </c:pt>
                <c:pt idx="1832">
                  <c:v>-26171</c:v>
                </c:pt>
                <c:pt idx="1833">
                  <c:v>-26121.4</c:v>
                </c:pt>
                <c:pt idx="1834">
                  <c:v>-25999.24</c:v>
                </c:pt>
                <c:pt idx="1835">
                  <c:v>-25789.73</c:v>
                </c:pt>
                <c:pt idx="1836">
                  <c:v>-25509.19</c:v>
                </c:pt>
                <c:pt idx="1837">
                  <c:v>-25179.56</c:v>
                </c:pt>
                <c:pt idx="1838">
                  <c:v>-24812.69</c:v>
                </c:pt>
                <c:pt idx="1839">
                  <c:v>-24416.7</c:v>
                </c:pt>
                <c:pt idx="1840">
                  <c:v>-24002.34</c:v>
                </c:pt>
                <c:pt idx="1841">
                  <c:v>-23579.88</c:v>
                </c:pt>
                <c:pt idx="1842">
                  <c:v>-23156.34</c:v>
                </c:pt>
                <c:pt idx="1843">
                  <c:v>-22737.14</c:v>
                </c:pt>
                <c:pt idx="1844">
                  <c:v>-22327.64</c:v>
                </c:pt>
                <c:pt idx="1845">
                  <c:v>-21932.41</c:v>
                </c:pt>
                <c:pt idx="1846">
                  <c:v>-21554.69</c:v>
                </c:pt>
                <c:pt idx="1847">
                  <c:v>-21196.85</c:v>
                </c:pt>
                <c:pt idx="1848">
                  <c:v>-20860.78</c:v>
                </c:pt>
                <c:pt idx="1849">
                  <c:v>-20547.810000000001</c:v>
                </c:pt>
                <c:pt idx="1850">
                  <c:v>-20258.64</c:v>
                </c:pt>
                <c:pt idx="1851">
                  <c:v>-19993.509999999998</c:v>
                </c:pt>
                <c:pt idx="1852">
                  <c:v>-19752.27</c:v>
                </c:pt>
                <c:pt idx="1853">
                  <c:v>-19534.5</c:v>
                </c:pt>
                <c:pt idx="1854">
                  <c:v>-19339.48</c:v>
                </c:pt>
                <c:pt idx="1855">
                  <c:v>-19166.3</c:v>
                </c:pt>
                <c:pt idx="1856">
                  <c:v>-19013.89</c:v>
                </c:pt>
                <c:pt idx="1857">
                  <c:v>-18881.03</c:v>
                </c:pt>
                <c:pt idx="1858">
                  <c:v>-18766.419999999998</c:v>
                </c:pt>
                <c:pt idx="1859">
                  <c:v>-18668.71</c:v>
                </c:pt>
                <c:pt idx="1860">
                  <c:v>-18586.53</c:v>
                </c:pt>
                <c:pt idx="1861">
                  <c:v>-18518.54</c:v>
                </c:pt>
                <c:pt idx="1862">
                  <c:v>-18463.39</c:v>
                </c:pt>
                <c:pt idx="1863">
                  <c:v>-18419.79</c:v>
                </c:pt>
                <c:pt idx="1864">
                  <c:v>-18386.490000000002</c:v>
                </c:pt>
                <c:pt idx="1865">
                  <c:v>-18362.28</c:v>
                </c:pt>
                <c:pt idx="1866">
                  <c:v>-18346.03</c:v>
                </c:pt>
                <c:pt idx="1867">
                  <c:v>-18333.21</c:v>
                </c:pt>
                <c:pt idx="1868">
                  <c:v>-18349.419999999998</c:v>
                </c:pt>
                <c:pt idx="1869">
                  <c:v>-18374.96</c:v>
                </c:pt>
                <c:pt idx="1870">
                  <c:v>-18390.32</c:v>
                </c:pt>
                <c:pt idx="1871">
                  <c:v>-18406.75</c:v>
                </c:pt>
                <c:pt idx="1872">
                  <c:v>-18423.86</c:v>
                </c:pt>
                <c:pt idx="1873">
                  <c:v>-18441.29</c:v>
                </c:pt>
                <c:pt idx="1874">
                  <c:v>-18458.72</c:v>
                </c:pt>
                <c:pt idx="1875">
                  <c:v>-18475.89</c:v>
                </c:pt>
                <c:pt idx="1876">
                  <c:v>-18492.599999999999</c:v>
                </c:pt>
                <c:pt idx="1877">
                  <c:v>-18508.68</c:v>
                </c:pt>
                <c:pt idx="1878">
                  <c:v>-18524</c:v>
                </c:pt>
                <c:pt idx="1879">
                  <c:v>-18538.45</c:v>
                </c:pt>
                <c:pt idx="1880">
                  <c:v>-18551.95</c:v>
                </c:pt>
                <c:pt idx="1881">
                  <c:v>-18564.509999999998</c:v>
                </c:pt>
                <c:pt idx="1882">
                  <c:v>-18586.68</c:v>
                </c:pt>
                <c:pt idx="1883">
                  <c:v>-18604.91</c:v>
                </c:pt>
                <c:pt idx="1884">
                  <c:v>-18619.45</c:v>
                </c:pt>
                <c:pt idx="1885">
                  <c:v>-18635.04</c:v>
                </c:pt>
                <c:pt idx="1886">
                  <c:v>-18648.580000000002</c:v>
                </c:pt>
                <c:pt idx="1887">
                  <c:v>-18647.25</c:v>
                </c:pt>
                <c:pt idx="1888">
                  <c:v>-18634.150000000001</c:v>
                </c:pt>
                <c:pt idx="1889">
                  <c:v>-18620.37</c:v>
                </c:pt>
                <c:pt idx="1890">
                  <c:v>-18607.09</c:v>
                </c:pt>
                <c:pt idx="1891">
                  <c:v>-18594.47</c:v>
                </c:pt>
                <c:pt idx="1892">
                  <c:v>-18579.27</c:v>
                </c:pt>
                <c:pt idx="1893">
                  <c:v>-18564.580000000002</c:v>
                </c:pt>
                <c:pt idx="1894">
                  <c:v>-18551.599999999999</c:v>
                </c:pt>
                <c:pt idx="1895">
                  <c:v>-18537.580000000002</c:v>
                </c:pt>
                <c:pt idx="1896">
                  <c:v>-18522.52</c:v>
                </c:pt>
                <c:pt idx="1897">
                  <c:v>-18506.080000000002</c:v>
                </c:pt>
                <c:pt idx="1898">
                  <c:v>-18492.87</c:v>
                </c:pt>
                <c:pt idx="1899">
                  <c:v>-18478.919999999998</c:v>
                </c:pt>
                <c:pt idx="1900">
                  <c:v>-18464.060000000001</c:v>
                </c:pt>
                <c:pt idx="1901">
                  <c:v>-18448.63</c:v>
                </c:pt>
                <c:pt idx="1902">
                  <c:v>-18432.650000000001</c:v>
                </c:pt>
                <c:pt idx="1903">
                  <c:v>-18416.169999999998</c:v>
                </c:pt>
                <c:pt idx="1904">
                  <c:v>-18398.98</c:v>
                </c:pt>
                <c:pt idx="1905">
                  <c:v>-18380.87</c:v>
                </c:pt>
                <c:pt idx="1906">
                  <c:v>-18362.03</c:v>
                </c:pt>
                <c:pt idx="1907">
                  <c:v>-18349.05</c:v>
                </c:pt>
                <c:pt idx="1908">
                  <c:v>-18335.73</c:v>
                </c:pt>
                <c:pt idx="1909">
                  <c:v>-18322.04</c:v>
                </c:pt>
                <c:pt idx="1910">
                  <c:v>-18308.07</c:v>
                </c:pt>
                <c:pt idx="1911">
                  <c:v>-18293.900000000001</c:v>
                </c:pt>
                <c:pt idx="1912">
                  <c:v>-18279.55</c:v>
                </c:pt>
                <c:pt idx="1913">
                  <c:v>-18265.05</c:v>
                </c:pt>
                <c:pt idx="1914">
                  <c:v>-18250.439999999999</c:v>
                </c:pt>
                <c:pt idx="1915">
                  <c:v>-18235.7</c:v>
                </c:pt>
                <c:pt idx="1916">
                  <c:v>-18220.78</c:v>
                </c:pt>
                <c:pt idx="1917">
                  <c:v>-18205.669999999998</c:v>
                </c:pt>
                <c:pt idx="1918">
                  <c:v>-18190.37</c:v>
                </c:pt>
                <c:pt idx="1919">
                  <c:v>-18174.82</c:v>
                </c:pt>
                <c:pt idx="1920">
                  <c:v>-18159</c:v>
                </c:pt>
                <c:pt idx="1921">
                  <c:v>-18142.97</c:v>
                </c:pt>
                <c:pt idx="1922">
                  <c:v>-18126.810000000001</c:v>
                </c:pt>
                <c:pt idx="1923">
                  <c:v>-18110.689999999999</c:v>
                </c:pt>
                <c:pt idx="1924">
                  <c:v>-18094.64</c:v>
                </c:pt>
                <c:pt idx="1925">
                  <c:v>-18078.560000000001</c:v>
                </c:pt>
                <c:pt idx="1926">
                  <c:v>-18062.37</c:v>
                </c:pt>
                <c:pt idx="1927">
                  <c:v>-18046.189999999999</c:v>
                </c:pt>
                <c:pt idx="1928">
                  <c:v>-18030.23</c:v>
                </c:pt>
                <c:pt idx="1929">
                  <c:v>-18014.48</c:v>
                </c:pt>
                <c:pt idx="1930">
                  <c:v>-17998.87</c:v>
                </c:pt>
                <c:pt idx="1931">
                  <c:v>-17983.259999999998</c:v>
                </c:pt>
                <c:pt idx="1932">
                  <c:v>-17967.45</c:v>
                </c:pt>
                <c:pt idx="1933">
                  <c:v>-17951.36</c:v>
                </c:pt>
                <c:pt idx="1934">
                  <c:v>-17935.09</c:v>
                </c:pt>
                <c:pt idx="1935">
                  <c:v>-17918.68</c:v>
                </c:pt>
                <c:pt idx="1936">
                  <c:v>-17902.07</c:v>
                </c:pt>
                <c:pt idx="1937">
                  <c:v>-17885.34</c:v>
                </c:pt>
                <c:pt idx="1938">
                  <c:v>-17868.45</c:v>
                </c:pt>
                <c:pt idx="1939">
                  <c:v>-17851.259999999998</c:v>
                </c:pt>
                <c:pt idx="1940">
                  <c:v>-17833.32</c:v>
                </c:pt>
                <c:pt idx="1941">
                  <c:v>-17813.8</c:v>
                </c:pt>
                <c:pt idx="1942">
                  <c:v>-17792.689999999999</c:v>
                </c:pt>
                <c:pt idx="1943">
                  <c:v>-17770.11</c:v>
                </c:pt>
                <c:pt idx="1944">
                  <c:v>-17746.32</c:v>
                </c:pt>
                <c:pt idx="1945">
                  <c:v>-17721.599999999999</c:v>
                </c:pt>
                <c:pt idx="1946">
                  <c:v>-17708.91</c:v>
                </c:pt>
                <c:pt idx="1947">
                  <c:v>-17695.740000000002</c:v>
                </c:pt>
                <c:pt idx="1948">
                  <c:v>-17681.689999999999</c:v>
                </c:pt>
                <c:pt idx="1949">
                  <c:v>-17666.439999999999</c:v>
                </c:pt>
                <c:pt idx="1950">
                  <c:v>-17649.93</c:v>
                </c:pt>
                <c:pt idx="1951">
                  <c:v>-17632.2</c:v>
                </c:pt>
                <c:pt idx="1952">
                  <c:v>-17613.23</c:v>
                </c:pt>
                <c:pt idx="1953">
                  <c:v>-17592.97</c:v>
                </c:pt>
                <c:pt idx="1954">
                  <c:v>-17571.37</c:v>
                </c:pt>
                <c:pt idx="1955">
                  <c:v>-17548.34</c:v>
                </c:pt>
                <c:pt idx="1956">
                  <c:v>-17523.72</c:v>
                </c:pt>
                <c:pt idx="1957">
                  <c:v>-17497.439999999999</c:v>
                </c:pt>
                <c:pt idx="1958">
                  <c:v>-17469.509999999998</c:v>
                </c:pt>
                <c:pt idx="1959">
                  <c:v>-17439.939999999999</c:v>
                </c:pt>
                <c:pt idx="1960">
                  <c:v>-17408.72</c:v>
                </c:pt>
                <c:pt idx="1961">
                  <c:v>-17375.88</c:v>
                </c:pt>
                <c:pt idx="1962">
                  <c:v>-17341.57</c:v>
                </c:pt>
                <c:pt idx="1963">
                  <c:v>-17305.990000000002</c:v>
                </c:pt>
                <c:pt idx="1964">
                  <c:v>-17269.34</c:v>
                </c:pt>
                <c:pt idx="1965">
                  <c:v>-17231.79</c:v>
                </c:pt>
                <c:pt idx="1966">
                  <c:v>-17193.53</c:v>
                </c:pt>
                <c:pt idx="1967">
                  <c:v>-17154.79</c:v>
                </c:pt>
                <c:pt idx="1968">
                  <c:v>-17115.86</c:v>
                </c:pt>
                <c:pt idx="1969">
                  <c:v>-17076.98</c:v>
                </c:pt>
                <c:pt idx="1970">
                  <c:v>-17038.37</c:v>
                </c:pt>
                <c:pt idx="1971">
                  <c:v>-17000.28</c:v>
                </c:pt>
                <c:pt idx="1972">
                  <c:v>-16962.91</c:v>
                </c:pt>
                <c:pt idx="1973">
                  <c:v>-16926.43</c:v>
                </c:pt>
                <c:pt idx="1974">
                  <c:v>-16891</c:v>
                </c:pt>
                <c:pt idx="1975">
                  <c:v>-16856.73</c:v>
                </c:pt>
                <c:pt idx="1976">
                  <c:v>-16823.68</c:v>
                </c:pt>
                <c:pt idx="1977">
                  <c:v>-16791.91</c:v>
                </c:pt>
                <c:pt idx="1978">
                  <c:v>-16761.48</c:v>
                </c:pt>
                <c:pt idx="1979">
                  <c:v>-16732.39</c:v>
                </c:pt>
                <c:pt idx="1980">
                  <c:v>-16704.669999999998</c:v>
                </c:pt>
                <c:pt idx="1981">
                  <c:v>-16678.310000000001</c:v>
                </c:pt>
                <c:pt idx="1982">
                  <c:v>-16653.29</c:v>
                </c:pt>
                <c:pt idx="1983">
                  <c:v>-16629.61</c:v>
                </c:pt>
                <c:pt idx="1984">
                  <c:v>-16607.21</c:v>
                </c:pt>
                <c:pt idx="1985">
                  <c:v>-16586.009999999998</c:v>
                </c:pt>
                <c:pt idx="1986">
                  <c:v>-16565.96</c:v>
                </c:pt>
                <c:pt idx="1987">
                  <c:v>-16546.990000000002</c:v>
                </c:pt>
                <c:pt idx="1988">
                  <c:v>-16529.07</c:v>
                </c:pt>
                <c:pt idx="1989">
                  <c:v>-16512.16</c:v>
                </c:pt>
                <c:pt idx="1990">
                  <c:v>-16496.2</c:v>
                </c:pt>
                <c:pt idx="1991">
                  <c:v>-16481.11</c:v>
                </c:pt>
                <c:pt idx="1992">
                  <c:v>-16466.84</c:v>
                </c:pt>
                <c:pt idx="1993">
                  <c:v>-16453.32</c:v>
                </c:pt>
                <c:pt idx="1994">
                  <c:v>-16440.53</c:v>
                </c:pt>
                <c:pt idx="1995">
                  <c:v>-16416.96</c:v>
                </c:pt>
                <c:pt idx="1996">
                  <c:v>-16395.689999999999</c:v>
                </c:pt>
                <c:pt idx="1997">
                  <c:v>-16376.25</c:v>
                </c:pt>
                <c:pt idx="1998">
                  <c:v>-16358.29</c:v>
                </c:pt>
                <c:pt idx="1999">
                  <c:v>-16341.47</c:v>
                </c:pt>
                <c:pt idx="2000">
                  <c:v>-16325.39</c:v>
                </c:pt>
                <c:pt idx="2001">
                  <c:v>-16309.79</c:v>
                </c:pt>
                <c:pt idx="2002">
                  <c:v>-16294.54</c:v>
                </c:pt>
                <c:pt idx="2003">
                  <c:v>-16279.52</c:v>
                </c:pt>
                <c:pt idx="2004">
                  <c:v>-16264.64</c:v>
                </c:pt>
                <c:pt idx="2005">
                  <c:v>-16249.87</c:v>
                </c:pt>
                <c:pt idx="2006">
                  <c:v>-16235.22</c:v>
                </c:pt>
                <c:pt idx="2007">
                  <c:v>-16220.7</c:v>
                </c:pt>
                <c:pt idx="2008">
                  <c:v>-16206.4</c:v>
                </c:pt>
                <c:pt idx="2009">
                  <c:v>-16192.45</c:v>
                </c:pt>
                <c:pt idx="2010">
                  <c:v>-16178.83</c:v>
                </c:pt>
                <c:pt idx="2011">
                  <c:v>-16165.6</c:v>
                </c:pt>
                <c:pt idx="2012">
                  <c:v>-16152.82</c:v>
                </c:pt>
                <c:pt idx="2013">
                  <c:v>-16134.52</c:v>
                </c:pt>
                <c:pt idx="2014">
                  <c:v>-16117.07</c:v>
                </c:pt>
                <c:pt idx="2015">
                  <c:v>-16100.27</c:v>
                </c:pt>
                <c:pt idx="2016">
                  <c:v>-16084.08</c:v>
                </c:pt>
                <c:pt idx="2017">
                  <c:v>-16068.58</c:v>
                </c:pt>
                <c:pt idx="2018">
                  <c:v>-16053.73</c:v>
                </c:pt>
                <c:pt idx="2019">
                  <c:v>-16039.44</c:v>
                </c:pt>
                <c:pt idx="2020">
                  <c:v>-16025.48</c:v>
                </c:pt>
                <c:pt idx="2021">
                  <c:v>-16011.45</c:v>
                </c:pt>
                <c:pt idx="2022">
                  <c:v>-15997.21</c:v>
                </c:pt>
                <c:pt idx="2023">
                  <c:v>-15982.77</c:v>
                </c:pt>
                <c:pt idx="2024">
                  <c:v>-15968.09</c:v>
                </c:pt>
                <c:pt idx="2025">
                  <c:v>-15953.35</c:v>
                </c:pt>
                <c:pt idx="2026">
                  <c:v>-15938.79</c:v>
                </c:pt>
                <c:pt idx="2027">
                  <c:v>-15924.47</c:v>
                </c:pt>
                <c:pt idx="2028">
                  <c:v>-15910.42</c:v>
                </c:pt>
                <c:pt idx="2029">
                  <c:v>-15896.51</c:v>
                </c:pt>
                <c:pt idx="2030">
                  <c:v>-15882.31</c:v>
                </c:pt>
                <c:pt idx="2031">
                  <c:v>-15867.39</c:v>
                </c:pt>
                <c:pt idx="2032">
                  <c:v>-15851.52</c:v>
                </c:pt>
                <c:pt idx="2033">
                  <c:v>-15834.76</c:v>
                </c:pt>
                <c:pt idx="2034">
                  <c:v>-15817.35</c:v>
                </c:pt>
                <c:pt idx="2035">
                  <c:v>-15799.33</c:v>
                </c:pt>
                <c:pt idx="2036">
                  <c:v>-15780.6</c:v>
                </c:pt>
                <c:pt idx="2037">
                  <c:v>-15767.71</c:v>
                </c:pt>
                <c:pt idx="2038">
                  <c:v>-15754.6</c:v>
                </c:pt>
                <c:pt idx="2039">
                  <c:v>-15741.19</c:v>
                </c:pt>
                <c:pt idx="2040">
                  <c:v>-15727.44</c:v>
                </c:pt>
                <c:pt idx="2041">
                  <c:v>-15713.3</c:v>
                </c:pt>
                <c:pt idx="2042">
                  <c:v>-15698.66</c:v>
                </c:pt>
                <c:pt idx="2043">
                  <c:v>-15683.41</c:v>
                </c:pt>
                <c:pt idx="2044">
                  <c:v>-15667.31</c:v>
                </c:pt>
                <c:pt idx="2045">
                  <c:v>-15650.09</c:v>
                </c:pt>
                <c:pt idx="2046">
                  <c:v>-15631.56</c:v>
                </c:pt>
                <c:pt idx="2047">
                  <c:v>-15611.59</c:v>
                </c:pt>
                <c:pt idx="2048">
                  <c:v>-15589.96</c:v>
                </c:pt>
                <c:pt idx="2049">
                  <c:v>-15566.58</c:v>
                </c:pt>
                <c:pt idx="2050">
                  <c:v>-15541.53</c:v>
                </c:pt>
                <c:pt idx="2051">
                  <c:v>-15528.37</c:v>
                </c:pt>
                <c:pt idx="2052">
                  <c:v>-15514.79</c:v>
                </c:pt>
                <c:pt idx="2053">
                  <c:v>-15500.81</c:v>
                </c:pt>
                <c:pt idx="2054">
                  <c:v>-15486.43</c:v>
                </c:pt>
                <c:pt idx="2055">
                  <c:v>-15471.7</c:v>
                </c:pt>
                <c:pt idx="2056">
                  <c:v>-15456.61</c:v>
                </c:pt>
                <c:pt idx="2057">
                  <c:v>-15441.2</c:v>
                </c:pt>
                <c:pt idx="2058">
                  <c:v>-15425.51</c:v>
                </c:pt>
                <c:pt idx="2059">
                  <c:v>-15409.57</c:v>
                </c:pt>
                <c:pt idx="2060">
                  <c:v>-15393.41</c:v>
                </c:pt>
                <c:pt idx="2061">
                  <c:v>-15377.04</c:v>
                </c:pt>
                <c:pt idx="2062">
                  <c:v>-15360.45</c:v>
                </c:pt>
                <c:pt idx="2063">
                  <c:v>-15343.63</c:v>
                </c:pt>
                <c:pt idx="2064">
                  <c:v>-15326.58</c:v>
                </c:pt>
                <c:pt idx="2065">
                  <c:v>-15309.28</c:v>
                </c:pt>
                <c:pt idx="2066">
                  <c:v>-15291.76</c:v>
                </c:pt>
                <c:pt idx="2067">
                  <c:v>-15274.03</c:v>
                </c:pt>
                <c:pt idx="2068">
                  <c:v>-15256.08</c:v>
                </c:pt>
                <c:pt idx="2069">
                  <c:v>-15237.91</c:v>
                </c:pt>
                <c:pt idx="2070">
                  <c:v>-15219.55</c:v>
                </c:pt>
                <c:pt idx="2071">
                  <c:v>-15201.01</c:v>
                </c:pt>
                <c:pt idx="2072">
                  <c:v>-15182.3</c:v>
                </c:pt>
                <c:pt idx="2073">
                  <c:v>-15163.46</c:v>
                </c:pt>
                <c:pt idx="2074">
                  <c:v>-15144.56</c:v>
                </c:pt>
                <c:pt idx="2075">
                  <c:v>-15125.61</c:v>
                </c:pt>
                <c:pt idx="2076">
                  <c:v>-15106.67</c:v>
                </c:pt>
                <c:pt idx="2077">
                  <c:v>-15087.77</c:v>
                </c:pt>
                <c:pt idx="2078">
                  <c:v>-15068.98</c:v>
                </c:pt>
                <c:pt idx="2079">
                  <c:v>-15050.34</c:v>
                </c:pt>
                <c:pt idx="2080">
                  <c:v>-15031.89</c:v>
                </c:pt>
                <c:pt idx="2081">
                  <c:v>-15013.69</c:v>
                </c:pt>
                <c:pt idx="2082">
                  <c:v>-14995.78</c:v>
                </c:pt>
                <c:pt idx="2083">
                  <c:v>-14978.19</c:v>
                </c:pt>
                <c:pt idx="2084">
                  <c:v>-14960.91</c:v>
                </c:pt>
                <c:pt idx="2085">
                  <c:v>-14943.96</c:v>
                </c:pt>
                <c:pt idx="2086">
                  <c:v>-14927.35</c:v>
                </c:pt>
                <c:pt idx="2087">
                  <c:v>-14911.1</c:v>
                </c:pt>
                <c:pt idx="2088">
                  <c:v>-14895.2</c:v>
                </c:pt>
                <c:pt idx="2089">
                  <c:v>-14879.65</c:v>
                </c:pt>
                <c:pt idx="2090">
                  <c:v>-14864.44</c:v>
                </c:pt>
                <c:pt idx="2091">
                  <c:v>-14849.61</c:v>
                </c:pt>
                <c:pt idx="2092">
                  <c:v>-14835.18</c:v>
                </c:pt>
                <c:pt idx="2093">
                  <c:v>-14821.15</c:v>
                </c:pt>
                <c:pt idx="2094">
                  <c:v>-14807.5</c:v>
                </c:pt>
                <c:pt idx="2095">
                  <c:v>-14794.21</c:v>
                </c:pt>
                <c:pt idx="2096">
                  <c:v>-14781.3</c:v>
                </c:pt>
                <c:pt idx="2097">
                  <c:v>-14768.77</c:v>
                </c:pt>
                <c:pt idx="2098">
                  <c:v>-14744.81</c:v>
                </c:pt>
                <c:pt idx="2099">
                  <c:v>-14722.23</c:v>
                </c:pt>
                <c:pt idx="2100">
                  <c:v>-14700.99</c:v>
                </c:pt>
                <c:pt idx="2101">
                  <c:v>-14681.07</c:v>
                </c:pt>
                <c:pt idx="2102">
                  <c:v>-14662.41</c:v>
                </c:pt>
                <c:pt idx="2103">
                  <c:v>-14644.88</c:v>
                </c:pt>
                <c:pt idx="2104">
                  <c:v>-14628.39</c:v>
                </c:pt>
                <c:pt idx="2105">
                  <c:v>-14612.83</c:v>
                </c:pt>
                <c:pt idx="2106">
                  <c:v>-14597.98</c:v>
                </c:pt>
                <c:pt idx="2107">
                  <c:v>-14583.8</c:v>
                </c:pt>
                <c:pt idx="2108">
                  <c:v>-14570.26</c:v>
                </c:pt>
                <c:pt idx="2109">
                  <c:v>-14557.3</c:v>
                </c:pt>
                <c:pt idx="2110">
                  <c:v>-14538.89</c:v>
                </c:pt>
                <c:pt idx="2111">
                  <c:v>-14521.65</c:v>
                </c:pt>
                <c:pt idx="2112">
                  <c:v>-14505.47</c:v>
                </c:pt>
                <c:pt idx="2113">
                  <c:v>-14490.17</c:v>
                </c:pt>
                <c:pt idx="2114">
                  <c:v>-14475.51</c:v>
                </c:pt>
                <c:pt idx="2115">
                  <c:v>-14461.35</c:v>
                </c:pt>
                <c:pt idx="2116">
                  <c:v>-14447.57</c:v>
                </c:pt>
                <c:pt idx="2117">
                  <c:v>-14434.39</c:v>
                </c:pt>
                <c:pt idx="2118">
                  <c:v>-14421.65</c:v>
                </c:pt>
                <c:pt idx="2119">
                  <c:v>-14405.44</c:v>
                </c:pt>
                <c:pt idx="2120">
                  <c:v>-14389.87</c:v>
                </c:pt>
                <c:pt idx="2121">
                  <c:v>-14374.53</c:v>
                </c:pt>
                <c:pt idx="2122">
                  <c:v>-14358.68</c:v>
                </c:pt>
                <c:pt idx="2123">
                  <c:v>-14342.38</c:v>
                </c:pt>
                <c:pt idx="2124">
                  <c:v>-14325.72</c:v>
                </c:pt>
                <c:pt idx="2125">
                  <c:v>-14312.82</c:v>
                </c:pt>
                <c:pt idx="2126">
                  <c:v>-14299.57</c:v>
                </c:pt>
                <c:pt idx="2127">
                  <c:v>-14286.29</c:v>
                </c:pt>
                <c:pt idx="2128">
                  <c:v>-14273.08</c:v>
                </c:pt>
                <c:pt idx="2129">
                  <c:v>-14260.07</c:v>
                </c:pt>
                <c:pt idx="2130">
                  <c:v>-14247.21</c:v>
                </c:pt>
                <c:pt idx="2131">
                  <c:v>-14234.49</c:v>
                </c:pt>
                <c:pt idx="2132">
                  <c:v>-14221.77</c:v>
                </c:pt>
                <c:pt idx="2133">
                  <c:v>-14209.18</c:v>
                </c:pt>
                <c:pt idx="2134">
                  <c:v>-14192.74</c:v>
                </c:pt>
                <c:pt idx="2135">
                  <c:v>-14176.65</c:v>
                </c:pt>
                <c:pt idx="2136">
                  <c:v>-14161.06</c:v>
                </c:pt>
                <c:pt idx="2137">
                  <c:v>-14145.89</c:v>
                </c:pt>
                <c:pt idx="2138">
                  <c:v>-14131.19</c:v>
                </c:pt>
                <c:pt idx="2139">
                  <c:v>-14117.07</c:v>
                </c:pt>
                <c:pt idx="2140">
                  <c:v>-14103.55</c:v>
                </c:pt>
                <c:pt idx="2141">
                  <c:v>-14090.38</c:v>
                </c:pt>
                <c:pt idx="2142">
                  <c:v>-14077.36</c:v>
                </c:pt>
                <c:pt idx="2143">
                  <c:v>-14064.35</c:v>
                </c:pt>
                <c:pt idx="2144">
                  <c:v>-14051.09</c:v>
                </c:pt>
                <c:pt idx="2145">
                  <c:v>-14037.46</c:v>
                </c:pt>
                <c:pt idx="2146">
                  <c:v>-14023.52</c:v>
                </c:pt>
                <c:pt idx="2147">
                  <c:v>-14008.96</c:v>
                </c:pt>
                <c:pt idx="2148">
                  <c:v>-13993.92</c:v>
                </c:pt>
                <c:pt idx="2149">
                  <c:v>-13978.54</c:v>
                </c:pt>
                <c:pt idx="2150">
                  <c:v>-13963.1</c:v>
                </c:pt>
                <c:pt idx="2151">
                  <c:v>-13947.85</c:v>
                </c:pt>
                <c:pt idx="2152">
                  <c:v>-13932.64</c:v>
                </c:pt>
                <c:pt idx="2153">
                  <c:v>-13917.66</c:v>
                </c:pt>
                <c:pt idx="2154">
                  <c:v>-13902.81</c:v>
                </c:pt>
                <c:pt idx="2155">
                  <c:v>-13888.03</c:v>
                </c:pt>
                <c:pt idx="2156">
                  <c:v>-13873.57</c:v>
                </c:pt>
                <c:pt idx="2157">
                  <c:v>-13859.1</c:v>
                </c:pt>
                <c:pt idx="2158">
                  <c:v>-13844.9</c:v>
                </c:pt>
                <c:pt idx="2159">
                  <c:v>-13830.99</c:v>
                </c:pt>
                <c:pt idx="2160">
                  <c:v>-13817.58</c:v>
                </c:pt>
                <c:pt idx="2161">
                  <c:v>-13804.63</c:v>
                </c:pt>
                <c:pt idx="2162">
                  <c:v>-13789.36</c:v>
                </c:pt>
                <c:pt idx="2163">
                  <c:v>-13775.07</c:v>
                </c:pt>
                <c:pt idx="2164">
                  <c:v>-13761.78</c:v>
                </c:pt>
                <c:pt idx="2165">
                  <c:v>-13748.94</c:v>
                </c:pt>
                <c:pt idx="2166">
                  <c:v>-13734.57</c:v>
                </c:pt>
                <c:pt idx="2167">
                  <c:v>-13721.08</c:v>
                </c:pt>
                <c:pt idx="2168">
                  <c:v>-13708.36</c:v>
                </c:pt>
                <c:pt idx="2169">
                  <c:v>-13694.47</c:v>
                </c:pt>
                <c:pt idx="2170">
                  <c:v>-13681.71</c:v>
                </c:pt>
                <c:pt idx="2171">
                  <c:v>-13667.99</c:v>
                </c:pt>
                <c:pt idx="2172">
                  <c:v>-13654.41</c:v>
                </c:pt>
                <c:pt idx="2173">
                  <c:v>-13640.79</c:v>
                </c:pt>
                <c:pt idx="2174">
                  <c:v>-13626.56</c:v>
                </c:pt>
                <c:pt idx="2175">
                  <c:v>-13613.81</c:v>
                </c:pt>
                <c:pt idx="2176">
                  <c:v>-13600.46</c:v>
                </c:pt>
                <c:pt idx="2177">
                  <c:v>-13587.56</c:v>
                </c:pt>
                <c:pt idx="2178">
                  <c:v>-13573.75</c:v>
                </c:pt>
                <c:pt idx="2179">
                  <c:v>-13560.42</c:v>
                </c:pt>
                <c:pt idx="2180">
                  <c:v>-13547.11</c:v>
                </c:pt>
                <c:pt idx="2181">
                  <c:v>-13533.87</c:v>
                </c:pt>
                <c:pt idx="2182">
                  <c:v>-13520.49</c:v>
                </c:pt>
                <c:pt idx="2183">
                  <c:v>-13506.51</c:v>
                </c:pt>
                <c:pt idx="2184">
                  <c:v>-13492.94</c:v>
                </c:pt>
                <c:pt idx="2185">
                  <c:v>-13479.51</c:v>
                </c:pt>
                <c:pt idx="2186">
                  <c:v>-13466.72</c:v>
                </c:pt>
                <c:pt idx="2187">
                  <c:v>-13454.11</c:v>
                </c:pt>
                <c:pt idx="2188">
                  <c:v>-13440.3</c:v>
                </c:pt>
                <c:pt idx="2189">
                  <c:v>-13427.17</c:v>
                </c:pt>
                <c:pt idx="2190">
                  <c:v>-13414.13</c:v>
                </c:pt>
                <c:pt idx="2191">
                  <c:v>-13400.93</c:v>
                </c:pt>
                <c:pt idx="2192">
                  <c:v>-13387.19</c:v>
                </c:pt>
                <c:pt idx="2193">
                  <c:v>-13374.26</c:v>
                </c:pt>
                <c:pt idx="2194">
                  <c:v>-13360.47</c:v>
                </c:pt>
                <c:pt idx="2195">
                  <c:v>-13347.52</c:v>
                </c:pt>
                <c:pt idx="2196">
                  <c:v>-13333.28</c:v>
                </c:pt>
                <c:pt idx="2197">
                  <c:v>-13318.28</c:v>
                </c:pt>
                <c:pt idx="2198">
                  <c:v>-13305.25</c:v>
                </c:pt>
                <c:pt idx="2199">
                  <c:v>-13292.32</c:v>
                </c:pt>
                <c:pt idx="2200">
                  <c:v>-13279.3</c:v>
                </c:pt>
                <c:pt idx="2201">
                  <c:v>-13266.02</c:v>
                </c:pt>
                <c:pt idx="2202">
                  <c:v>-13252.92</c:v>
                </c:pt>
                <c:pt idx="2203">
                  <c:v>-13240.34</c:v>
                </c:pt>
                <c:pt idx="2204">
                  <c:v>-13226.48</c:v>
                </c:pt>
                <c:pt idx="2205">
                  <c:v>-13213.7</c:v>
                </c:pt>
                <c:pt idx="2206">
                  <c:v>-13201.15</c:v>
                </c:pt>
                <c:pt idx="2207">
                  <c:v>-13188.15</c:v>
                </c:pt>
                <c:pt idx="2208">
                  <c:v>-13174.92</c:v>
                </c:pt>
                <c:pt idx="2209">
                  <c:v>-13160.84</c:v>
                </c:pt>
                <c:pt idx="2210">
                  <c:v>-13146.51</c:v>
                </c:pt>
                <c:pt idx="2211">
                  <c:v>-13132.67</c:v>
                </c:pt>
                <c:pt idx="2212">
                  <c:v>-13119.46</c:v>
                </c:pt>
                <c:pt idx="2213">
                  <c:v>-13106.85</c:v>
                </c:pt>
                <c:pt idx="2214">
                  <c:v>-13093.01</c:v>
                </c:pt>
                <c:pt idx="2215">
                  <c:v>-13080.41</c:v>
                </c:pt>
                <c:pt idx="2216">
                  <c:v>-13067.21</c:v>
                </c:pt>
                <c:pt idx="2217">
                  <c:v>-13053.61</c:v>
                </c:pt>
                <c:pt idx="2218">
                  <c:v>-13039.82</c:v>
                </c:pt>
                <c:pt idx="2219">
                  <c:v>-13026.47</c:v>
                </c:pt>
                <c:pt idx="2220">
                  <c:v>-13012.79</c:v>
                </c:pt>
                <c:pt idx="2221">
                  <c:v>-12999.25</c:v>
                </c:pt>
                <c:pt idx="2222">
                  <c:v>-12985.61</c:v>
                </c:pt>
                <c:pt idx="2223">
                  <c:v>-12972.81</c:v>
                </c:pt>
                <c:pt idx="2224">
                  <c:v>-12960.27</c:v>
                </c:pt>
                <c:pt idx="2225">
                  <c:v>-12946.65</c:v>
                </c:pt>
                <c:pt idx="2226">
                  <c:v>-12933.36</c:v>
                </c:pt>
                <c:pt idx="2227">
                  <c:v>-12920.41</c:v>
                </c:pt>
                <c:pt idx="2228">
                  <c:v>-12906.86</c:v>
                </c:pt>
                <c:pt idx="2229">
                  <c:v>-12893.62</c:v>
                </c:pt>
                <c:pt idx="2230">
                  <c:v>-12880.94</c:v>
                </c:pt>
                <c:pt idx="2231">
                  <c:v>-12867.09</c:v>
                </c:pt>
                <c:pt idx="2232">
                  <c:v>-12853.87</c:v>
                </c:pt>
                <c:pt idx="2233">
                  <c:v>-12839.81</c:v>
                </c:pt>
                <c:pt idx="2234">
                  <c:v>-12826.39</c:v>
                </c:pt>
                <c:pt idx="2235">
                  <c:v>-12812.71</c:v>
                </c:pt>
                <c:pt idx="2236">
                  <c:v>-12799.3</c:v>
                </c:pt>
                <c:pt idx="2237">
                  <c:v>-12785.49</c:v>
                </c:pt>
                <c:pt idx="2238">
                  <c:v>-12772.92</c:v>
                </c:pt>
                <c:pt idx="2239">
                  <c:v>-12759.41</c:v>
                </c:pt>
                <c:pt idx="2240">
                  <c:v>-12746.7</c:v>
                </c:pt>
                <c:pt idx="2241">
                  <c:v>-12733.14</c:v>
                </c:pt>
                <c:pt idx="2242">
                  <c:v>-12719.95</c:v>
                </c:pt>
                <c:pt idx="2243">
                  <c:v>-12706.55</c:v>
                </c:pt>
                <c:pt idx="2244">
                  <c:v>-12693.24</c:v>
                </c:pt>
                <c:pt idx="2245">
                  <c:v>-12680.61</c:v>
                </c:pt>
                <c:pt idx="2246">
                  <c:v>-12667.69</c:v>
                </c:pt>
                <c:pt idx="2247">
                  <c:v>-12654.09</c:v>
                </c:pt>
                <c:pt idx="2248">
                  <c:v>-12641.38</c:v>
                </c:pt>
                <c:pt idx="2249">
                  <c:v>-12628.34</c:v>
                </c:pt>
                <c:pt idx="2250">
                  <c:v>-12615.41</c:v>
                </c:pt>
                <c:pt idx="2251">
                  <c:v>-12602.83</c:v>
                </c:pt>
                <c:pt idx="2252">
                  <c:v>-12589.45</c:v>
                </c:pt>
                <c:pt idx="2253">
                  <c:v>-12576.74</c:v>
                </c:pt>
                <c:pt idx="2254">
                  <c:v>-12563.51</c:v>
                </c:pt>
                <c:pt idx="2255">
                  <c:v>-12549.7</c:v>
                </c:pt>
                <c:pt idx="2256">
                  <c:v>-12536</c:v>
                </c:pt>
                <c:pt idx="2257">
                  <c:v>-12523.21</c:v>
                </c:pt>
                <c:pt idx="2258">
                  <c:v>-12510.21</c:v>
                </c:pt>
                <c:pt idx="2259">
                  <c:v>-12496.77</c:v>
                </c:pt>
                <c:pt idx="2260">
                  <c:v>-12484.2</c:v>
                </c:pt>
                <c:pt idx="2261">
                  <c:v>-12471.26</c:v>
                </c:pt>
                <c:pt idx="2262">
                  <c:v>-12457.51</c:v>
                </c:pt>
                <c:pt idx="2263">
                  <c:v>-12444.44</c:v>
                </c:pt>
                <c:pt idx="2264">
                  <c:v>-12431.67</c:v>
                </c:pt>
                <c:pt idx="2265">
                  <c:v>-12419.12</c:v>
                </c:pt>
                <c:pt idx="2266">
                  <c:v>-12406.03</c:v>
                </c:pt>
                <c:pt idx="2267">
                  <c:v>-12393.1</c:v>
                </c:pt>
                <c:pt idx="2268">
                  <c:v>-12380.3</c:v>
                </c:pt>
                <c:pt idx="2269">
                  <c:v>-12367.77</c:v>
                </c:pt>
                <c:pt idx="2270">
                  <c:v>-12354.48</c:v>
                </c:pt>
                <c:pt idx="2271">
                  <c:v>-12341.6</c:v>
                </c:pt>
                <c:pt idx="2272">
                  <c:v>-12328.34</c:v>
                </c:pt>
                <c:pt idx="2273">
                  <c:v>-12315.59</c:v>
                </c:pt>
                <c:pt idx="2274">
                  <c:v>-12302.52</c:v>
                </c:pt>
                <c:pt idx="2275">
                  <c:v>-12289.27</c:v>
                </c:pt>
                <c:pt idx="2276">
                  <c:v>-12276.55</c:v>
                </c:pt>
                <c:pt idx="2277">
                  <c:v>-12263.31</c:v>
                </c:pt>
                <c:pt idx="2278">
                  <c:v>-12250.27</c:v>
                </c:pt>
                <c:pt idx="2279">
                  <c:v>-12237.46</c:v>
                </c:pt>
                <c:pt idx="2280">
                  <c:v>-12224</c:v>
                </c:pt>
                <c:pt idx="2281">
                  <c:v>-12210.91</c:v>
                </c:pt>
                <c:pt idx="2282">
                  <c:v>-12198.25</c:v>
                </c:pt>
                <c:pt idx="2283">
                  <c:v>-12184.98</c:v>
                </c:pt>
                <c:pt idx="2284">
                  <c:v>-12172.18</c:v>
                </c:pt>
                <c:pt idx="2285">
                  <c:v>-12159.45</c:v>
                </c:pt>
                <c:pt idx="2286">
                  <c:v>-12146.25</c:v>
                </c:pt>
                <c:pt idx="2287">
                  <c:v>-12133</c:v>
                </c:pt>
                <c:pt idx="2288">
                  <c:v>-12120.4</c:v>
                </c:pt>
                <c:pt idx="2289">
                  <c:v>-12107.01</c:v>
                </c:pt>
                <c:pt idx="2290">
                  <c:v>-12093.75</c:v>
                </c:pt>
                <c:pt idx="2291">
                  <c:v>-12080.82</c:v>
                </c:pt>
                <c:pt idx="2292">
                  <c:v>-12067.48</c:v>
                </c:pt>
                <c:pt idx="2293">
                  <c:v>-12054.82</c:v>
                </c:pt>
                <c:pt idx="2294">
                  <c:v>-12041.67</c:v>
                </c:pt>
                <c:pt idx="2295">
                  <c:v>-12028.65</c:v>
                </c:pt>
                <c:pt idx="2296">
                  <c:v>-12015.64</c:v>
                </c:pt>
                <c:pt idx="2297">
                  <c:v>-12002.13</c:v>
                </c:pt>
                <c:pt idx="2298">
                  <c:v>-11989.08</c:v>
                </c:pt>
                <c:pt idx="2299">
                  <c:v>-11976.53</c:v>
                </c:pt>
                <c:pt idx="2300">
                  <c:v>-11963.94</c:v>
                </c:pt>
                <c:pt idx="2301">
                  <c:v>-11951.21</c:v>
                </c:pt>
                <c:pt idx="2302">
                  <c:v>-11937.79</c:v>
                </c:pt>
                <c:pt idx="2303">
                  <c:v>-11924.36</c:v>
                </c:pt>
                <c:pt idx="2304">
                  <c:v>-11911</c:v>
                </c:pt>
                <c:pt idx="2305">
                  <c:v>-11898.15</c:v>
                </c:pt>
                <c:pt idx="2306">
                  <c:v>-11884.72</c:v>
                </c:pt>
                <c:pt idx="2307">
                  <c:v>-11871.75</c:v>
                </c:pt>
                <c:pt idx="2308">
                  <c:v>-11859.16</c:v>
                </c:pt>
                <c:pt idx="2309">
                  <c:v>-11846.39</c:v>
                </c:pt>
                <c:pt idx="2310">
                  <c:v>-11842.87</c:v>
                </c:pt>
              </c:numCache>
            </c:numRef>
          </c:yVal>
          <c:smooth val="1"/>
          <c:extLst>
            <c:ext xmlns:c16="http://schemas.microsoft.com/office/drawing/2014/chart" uri="{C3380CC4-5D6E-409C-BE32-E72D297353CC}">
              <c16:uniqueId val="{00000000-CF52-48D9-9693-88A3C168DA96}"/>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CF52-48D9-9693-88A3C168DA96}"/>
              </c:ext>
            </c:extLst>
          </c:dPt>
          <c:xVal>
            <c:numRef>
              <c:f>('[1]26_22'!$F$7,'[1]26_22'!$H$7)</c:f>
              <c:numCache>
                <c:formatCode>General</c:formatCode>
                <c:ptCount val="2"/>
                <c:pt idx="0">
                  <c:v>-2.1637819999999999</c:v>
                </c:pt>
                <c:pt idx="1">
                  <c:v>-4.6158089999999996</c:v>
                </c:pt>
              </c:numCache>
            </c:numRef>
          </c:xVal>
          <c:yVal>
            <c:numRef>
              <c:f>('[1]26_22'!$G$7,'[1]26_22'!$I$7)</c:f>
              <c:numCache>
                <c:formatCode>General</c:formatCode>
                <c:ptCount val="2"/>
                <c:pt idx="0">
                  <c:v>-6808.96</c:v>
                </c:pt>
                <c:pt idx="1">
                  <c:v>-15514.12</c:v>
                </c:pt>
              </c:numCache>
            </c:numRef>
          </c:yVal>
          <c:smooth val="1"/>
          <c:extLst>
            <c:ext xmlns:c16="http://schemas.microsoft.com/office/drawing/2014/chart" uri="{C3380CC4-5D6E-409C-BE32-E72D297353CC}">
              <c16:uniqueId val="{00000003-CF52-48D9-9693-88A3C168DA96}"/>
            </c:ext>
          </c:extLst>
        </c:ser>
        <c:dLbls>
          <c:showLegendKey val="0"/>
          <c:showVal val="0"/>
          <c:showCatName val="0"/>
          <c:showSerName val="0"/>
          <c:showPercent val="0"/>
          <c:showBubbleSize val="0"/>
        </c:dLbls>
        <c:axId val="248914976"/>
        <c:axId val="248953376"/>
      </c:scatterChart>
      <c:valAx>
        <c:axId val="248914976"/>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8953376"/>
        <c:crosses val="autoZero"/>
        <c:crossBetween val="midCat"/>
      </c:valAx>
      <c:valAx>
        <c:axId val="248953376"/>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8914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'[1]26_16'!$C$33:$C$10000</c:f>
              <c:numCache>
                <c:formatCode>General</c:formatCode>
                <c:ptCount val="9968"/>
                <c:pt idx="0">
                  <c:v>-5.8832870000000002E-2</c:v>
                </c:pt>
                <c:pt idx="1">
                  <c:v>-0.17285149999999999</c:v>
                </c:pt>
                <c:pt idx="2">
                  <c:v>-0.28675050000000002</c:v>
                </c:pt>
                <c:pt idx="3">
                  <c:v>-0.39419219999999999</c:v>
                </c:pt>
                <c:pt idx="4">
                  <c:v>-0.49762810000000002</c:v>
                </c:pt>
                <c:pt idx="5">
                  <c:v>-0.59909080000000003</c:v>
                </c:pt>
                <c:pt idx="6">
                  <c:v>-0.63932920000000004</c:v>
                </c:pt>
                <c:pt idx="7">
                  <c:v>-0.65337970000000001</c:v>
                </c:pt>
                <c:pt idx="8">
                  <c:v>-0.67346890000000004</c:v>
                </c:pt>
                <c:pt idx="9">
                  <c:v>-0.77379569999999998</c:v>
                </c:pt>
                <c:pt idx="10">
                  <c:v>-0.7878463</c:v>
                </c:pt>
                <c:pt idx="11">
                  <c:v>-0.79783110000000002</c:v>
                </c:pt>
                <c:pt idx="12">
                  <c:v>-0.80578309999999997</c:v>
                </c:pt>
                <c:pt idx="13">
                  <c:v>-0.81379489999999999</c:v>
                </c:pt>
                <c:pt idx="14">
                  <c:v>-0.82186650000000006</c:v>
                </c:pt>
                <c:pt idx="15">
                  <c:v>-0.82981850000000001</c:v>
                </c:pt>
                <c:pt idx="16">
                  <c:v>-0.83783030000000003</c:v>
                </c:pt>
                <c:pt idx="17">
                  <c:v>-0.84584210000000004</c:v>
                </c:pt>
                <c:pt idx="18">
                  <c:v>-0.85385390000000005</c:v>
                </c:pt>
                <c:pt idx="19">
                  <c:v>-0.86192539999999995</c:v>
                </c:pt>
                <c:pt idx="20">
                  <c:v>-0.86993719999999997</c:v>
                </c:pt>
                <c:pt idx="21">
                  <c:v>-0.87794910000000004</c:v>
                </c:pt>
                <c:pt idx="22">
                  <c:v>-0.88590100000000005</c:v>
                </c:pt>
                <c:pt idx="23">
                  <c:v>-0.89391290000000001</c:v>
                </c:pt>
                <c:pt idx="24">
                  <c:v>-0.90186480000000002</c:v>
                </c:pt>
                <c:pt idx="25">
                  <c:v>-0.90987660000000004</c:v>
                </c:pt>
                <c:pt idx="26">
                  <c:v>-0.91782870000000005</c:v>
                </c:pt>
                <c:pt idx="27">
                  <c:v>-0.92386740000000001</c:v>
                </c:pt>
                <c:pt idx="28">
                  <c:v>-0.92978649999999996</c:v>
                </c:pt>
                <c:pt idx="29">
                  <c:v>-0.93588499999999997</c:v>
                </c:pt>
                <c:pt idx="30">
                  <c:v>-0.94180419999999998</c:v>
                </c:pt>
                <c:pt idx="31">
                  <c:v>-0.94784290000000004</c:v>
                </c:pt>
                <c:pt idx="32">
                  <c:v>-0.95376209999999995</c:v>
                </c:pt>
                <c:pt idx="33">
                  <c:v>-0.95980080000000001</c:v>
                </c:pt>
                <c:pt idx="34">
                  <c:v>-0.96572000000000002</c:v>
                </c:pt>
                <c:pt idx="35">
                  <c:v>-0.97187829999999997</c:v>
                </c:pt>
                <c:pt idx="36">
                  <c:v>-0.97779749999999999</c:v>
                </c:pt>
                <c:pt idx="37">
                  <c:v>-0.98383620000000005</c:v>
                </c:pt>
                <c:pt idx="38">
                  <c:v>-0.98975539999999995</c:v>
                </c:pt>
                <c:pt idx="39">
                  <c:v>-0.99579419999999996</c:v>
                </c:pt>
                <c:pt idx="40">
                  <c:v>-1.001773</c:v>
                </c:pt>
                <c:pt idx="41">
                  <c:v>-1.007752</c:v>
                </c:pt>
                <c:pt idx="42">
                  <c:v>-1.0137910000000001</c:v>
                </c:pt>
                <c:pt idx="43">
                  <c:v>-1.01983</c:v>
                </c:pt>
                <c:pt idx="44">
                  <c:v>-1.025868</c:v>
                </c:pt>
                <c:pt idx="45">
                  <c:v>-1.031847</c:v>
                </c:pt>
                <c:pt idx="46">
                  <c:v>-1.0378259999999999</c:v>
                </c:pt>
                <c:pt idx="47">
                  <c:v>-1.043865</c:v>
                </c:pt>
                <c:pt idx="48">
                  <c:v>-1.049844</c:v>
                </c:pt>
                <c:pt idx="49">
                  <c:v>-1.055823</c:v>
                </c:pt>
                <c:pt idx="50">
                  <c:v>-1.0618019999999999</c:v>
                </c:pt>
                <c:pt idx="51">
                  <c:v>-1.0678399999999999</c:v>
                </c:pt>
                <c:pt idx="52">
                  <c:v>-1.0738190000000001</c:v>
                </c:pt>
                <c:pt idx="53">
                  <c:v>-1.079858</c:v>
                </c:pt>
                <c:pt idx="54">
                  <c:v>-1.0858369999999999</c:v>
                </c:pt>
                <c:pt idx="55">
                  <c:v>-1.091936</c:v>
                </c:pt>
                <c:pt idx="56">
                  <c:v>-1.097915</c:v>
                </c:pt>
                <c:pt idx="57">
                  <c:v>-1.1038939999999999</c:v>
                </c:pt>
                <c:pt idx="58">
                  <c:v>-1.1098730000000001</c:v>
                </c:pt>
                <c:pt idx="59">
                  <c:v>-1.1159110000000001</c:v>
                </c:pt>
                <c:pt idx="60">
                  <c:v>-1.1218900000000001</c:v>
                </c:pt>
                <c:pt idx="61">
                  <c:v>-1.1279889999999999</c:v>
                </c:pt>
                <c:pt idx="62">
                  <c:v>-1.1339680000000001</c:v>
                </c:pt>
                <c:pt idx="63">
                  <c:v>-1.1400060000000001</c:v>
                </c:pt>
                <c:pt idx="64">
                  <c:v>-1.145926</c:v>
                </c:pt>
                <c:pt idx="65">
                  <c:v>-1.151964</c:v>
                </c:pt>
                <c:pt idx="66">
                  <c:v>-1.1578839999999999</c:v>
                </c:pt>
                <c:pt idx="67">
                  <c:v>-1.1639219999999999</c:v>
                </c:pt>
                <c:pt idx="68">
                  <c:v>-1.1699010000000001</c:v>
                </c:pt>
                <c:pt idx="69">
                  <c:v>-1.17594</c:v>
                </c:pt>
                <c:pt idx="70">
                  <c:v>-1.1819789999999999</c:v>
                </c:pt>
                <c:pt idx="71">
                  <c:v>-1.1880170000000001</c:v>
                </c:pt>
                <c:pt idx="72">
                  <c:v>-1.193937</c:v>
                </c:pt>
                <c:pt idx="73">
                  <c:v>-1.199975</c:v>
                </c:pt>
                <c:pt idx="74">
                  <c:v>-1.2060139999999999</c:v>
                </c:pt>
                <c:pt idx="75">
                  <c:v>-1.2119329999999999</c:v>
                </c:pt>
                <c:pt idx="76">
                  <c:v>-1.2179720000000001</c:v>
                </c:pt>
                <c:pt idx="77">
                  <c:v>-1.223951</c:v>
                </c:pt>
                <c:pt idx="78">
                  <c:v>-1.2299899999999999</c:v>
                </c:pt>
                <c:pt idx="79">
                  <c:v>-1.2360279999999999</c:v>
                </c:pt>
                <c:pt idx="80">
                  <c:v>-1.242067</c:v>
                </c:pt>
                <c:pt idx="81">
                  <c:v>-1.247986</c:v>
                </c:pt>
                <c:pt idx="82">
                  <c:v>-1.2540849999999999</c:v>
                </c:pt>
                <c:pt idx="83">
                  <c:v>-1.259944</c:v>
                </c:pt>
                <c:pt idx="84">
                  <c:v>-1.2659830000000001</c:v>
                </c:pt>
                <c:pt idx="85">
                  <c:v>-1.2719020000000001</c:v>
                </c:pt>
                <c:pt idx="86">
                  <c:v>-1.2780009999999999</c:v>
                </c:pt>
                <c:pt idx="87">
                  <c:v>-1.28392</c:v>
                </c:pt>
                <c:pt idx="88">
                  <c:v>-1.2899579999999999</c:v>
                </c:pt>
                <c:pt idx="89">
                  <c:v>-1.2959369999999999</c:v>
                </c:pt>
                <c:pt idx="90">
                  <c:v>-1.2999430000000001</c:v>
                </c:pt>
                <c:pt idx="91">
                  <c:v>-1.3038890000000001</c:v>
                </c:pt>
                <c:pt idx="92">
                  <c:v>-1.307895</c:v>
                </c:pt>
                <c:pt idx="93">
                  <c:v>-1.311901</c:v>
                </c:pt>
                <c:pt idx="94">
                  <c:v>-1.3178799999999999</c:v>
                </c:pt>
                <c:pt idx="95">
                  <c:v>-1.3238589999999999</c:v>
                </c:pt>
                <c:pt idx="96">
                  <c:v>-1.329898</c:v>
                </c:pt>
                <c:pt idx="97">
                  <c:v>-1.335877</c:v>
                </c:pt>
                <c:pt idx="98">
                  <c:v>-1.3419160000000001</c:v>
                </c:pt>
                <c:pt idx="99">
                  <c:v>-1.3478349999999999</c:v>
                </c:pt>
                <c:pt idx="100">
                  <c:v>-1.3538140000000001</c:v>
                </c:pt>
                <c:pt idx="101">
                  <c:v>-1.35782</c:v>
                </c:pt>
                <c:pt idx="102">
                  <c:v>-1.361826</c:v>
                </c:pt>
                <c:pt idx="103">
                  <c:v>-1.365831</c:v>
                </c:pt>
                <c:pt idx="104">
                  <c:v>-1.369837</c:v>
                </c:pt>
                <c:pt idx="105">
                  <c:v>-1.3738429999999999</c:v>
                </c:pt>
                <c:pt idx="106">
                  <c:v>-1.3779090000000001</c:v>
                </c:pt>
                <c:pt idx="107">
                  <c:v>-1.3818550000000001</c:v>
                </c:pt>
                <c:pt idx="108">
                  <c:v>-1.385861</c:v>
                </c:pt>
                <c:pt idx="109">
                  <c:v>-1.389867</c:v>
                </c:pt>
                <c:pt idx="110">
                  <c:v>-1.3938729999999999</c:v>
                </c:pt>
                <c:pt idx="111">
                  <c:v>-1.3978790000000001</c:v>
                </c:pt>
                <c:pt idx="112">
                  <c:v>-1.401885</c:v>
                </c:pt>
                <c:pt idx="113">
                  <c:v>-1.4058900000000001</c:v>
                </c:pt>
                <c:pt idx="114">
                  <c:v>-1.409896</c:v>
                </c:pt>
                <c:pt idx="115">
                  <c:v>-1.413902</c:v>
                </c:pt>
                <c:pt idx="116">
                  <c:v>-1.417848</c:v>
                </c:pt>
                <c:pt idx="117">
                  <c:v>-1.4219139999999999</c:v>
                </c:pt>
                <c:pt idx="118">
                  <c:v>-1.4258599999999999</c:v>
                </c:pt>
                <c:pt idx="119">
                  <c:v>-1.4298660000000001</c:v>
                </c:pt>
                <c:pt idx="120">
                  <c:v>-1.433872</c:v>
                </c:pt>
                <c:pt idx="121">
                  <c:v>-1.437878</c:v>
                </c:pt>
                <c:pt idx="122">
                  <c:v>-1.4418839999999999</c:v>
                </c:pt>
                <c:pt idx="123">
                  <c:v>-1.4458899999999999</c:v>
                </c:pt>
                <c:pt idx="124">
                  <c:v>-1.4498359999999999</c:v>
                </c:pt>
                <c:pt idx="125">
                  <c:v>-1.4538420000000001</c:v>
                </c:pt>
                <c:pt idx="126">
                  <c:v>-1.4578469999999999</c:v>
                </c:pt>
                <c:pt idx="127">
                  <c:v>-1.461794</c:v>
                </c:pt>
                <c:pt idx="128">
                  <c:v>-1.4657990000000001</c:v>
                </c:pt>
                <c:pt idx="129">
                  <c:v>-1.469865</c:v>
                </c:pt>
                <c:pt idx="130">
                  <c:v>-1.473811</c:v>
                </c:pt>
                <c:pt idx="131">
                  <c:v>-1.4778169999999999</c:v>
                </c:pt>
                <c:pt idx="132">
                  <c:v>-1.4818229999999999</c:v>
                </c:pt>
                <c:pt idx="133">
                  <c:v>-1.4857689999999999</c:v>
                </c:pt>
                <c:pt idx="134">
                  <c:v>-1.4897750000000001</c:v>
                </c:pt>
                <c:pt idx="135">
                  <c:v>-1.493841</c:v>
                </c:pt>
                <c:pt idx="136">
                  <c:v>-1.497787</c:v>
                </c:pt>
                <c:pt idx="137">
                  <c:v>-1.5017929999999999</c:v>
                </c:pt>
                <c:pt idx="138">
                  <c:v>-1.5058579999999999</c:v>
                </c:pt>
                <c:pt idx="139">
                  <c:v>-1.5098039999999999</c:v>
                </c:pt>
                <c:pt idx="140">
                  <c:v>-1.5138100000000001</c:v>
                </c:pt>
                <c:pt idx="141">
                  <c:v>-1.5178160000000001</c:v>
                </c:pt>
                <c:pt idx="142">
                  <c:v>-1.521822</c:v>
                </c:pt>
                <c:pt idx="143">
                  <c:v>-1.525828</c:v>
                </c:pt>
                <c:pt idx="144">
                  <c:v>-1.5298339999999999</c:v>
                </c:pt>
                <c:pt idx="145">
                  <c:v>-1.5338400000000001</c:v>
                </c:pt>
                <c:pt idx="146">
                  <c:v>-1.537846</c:v>
                </c:pt>
                <c:pt idx="147">
                  <c:v>-1.541852</c:v>
                </c:pt>
                <c:pt idx="148">
                  <c:v>-1.545858</c:v>
                </c:pt>
                <c:pt idx="149">
                  <c:v>-1.5498639999999999</c:v>
                </c:pt>
                <c:pt idx="150">
                  <c:v>-1.5538099999999999</c:v>
                </c:pt>
                <c:pt idx="151">
                  <c:v>-1.5578749999999999</c:v>
                </c:pt>
                <c:pt idx="152">
                  <c:v>-1.5618810000000001</c:v>
                </c:pt>
                <c:pt idx="153">
                  <c:v>-1.5658270000000001</c:v>
                </c:pt>
                <c:pt idx="154">
                  <c:v>-1.5699529999999999</c:v>
                </c:pt>
                <c:pt idx="155">
                  <c:v>-1.5738989999999999</c:v>
                </c:pt>
                <c:pt idx="156">
                  <c:v>-1.5779049999999999</c:v>
                </c:pt>
                <c:pt idx="157">
                  <c:v>-1.5819700000000001</c:v>
                </c:pt>
                <c:pt idx="158">
                  <c:v>-1.5858570000000001</c:v>
                </c:pt>
                <c:pt idx="159">
                  <c:v>-1.589863</c:v>
                </c:pt>
                <c:pt idx="160">
                  <c:v>-1.593988</c:v>
                </c:pt>
                <c:pt idx="161">
                  <c:v>-1.597874</c:v>
                </c:pt>
                <c:pt idx="162">
                  <c:v>-1.60188</c:v>
                </c:pt>
                <c:pt idx="163">
                  <c:v>-1.6059460000000001</c:v>
                </c:pt>
                <c:pt idx="164">
                  <c:v>-1.6098920000000001</c:v>
                </c:pt>
                <c:pt idx="165">
                  <c:v>-1.6138980000000001</c:v>
                </c:pt>
                <c:pt idx="166">
                  <c:v>-1.617904</c:v>
                </c:pt>
                <c:pt idx="167">
                  <c:v>-1.62191</c:v>
                </c:pt>
                <c:pt idx="168">
                  <c:v>-1.625856</c:v>
                </c:pt>
                <c:pt idx="169">
                  <c:v>-1.6299220000000001</c:v>
                </c:pt>
                <c:pt idx="170">
                  <c:v>-1.6338680000000001</c:v>
                </c:pt>
                <c:pt idx="171">
                  <c:v>-1.6378740000000001</c:v>
                </c:pt>
                <c:pt idx="172">
                  <c:v>-1.641939</c:v>
                </c:pt>
                <c:pt idx="173">
                  <c:v>-1.645885</c:v>
                </c:pt>
                <c:pt idx="174">
                  <c:v>-1.6499509999999999</c:v>
                </c:pt>
                <c:pt idx="175">
                  <c:v>-1.6539569999999999</c:v>
                </c:pt>
                <c:pt idx="176">
                  <c:v>-1.6579029999999999</c:v>
                </c:pt>
                <c:pt idx="177">
                  <c:v>-1.6619090000000001</c:v>
                </c:pt>
                <c:pt idx="178">
                  <c:v>-1.665915</c:v>
                </c:pt>
                <c:pt idx="179">
                  <c:v>-1.669921</c:v>
                </c:pt>
                <c:pt idx="180">
                  <c:v>-1.6739269999999999</c:v>
                </c:pt>
                <c:pt idx="181">
                  <c:v>-1.6778729999999999</c:v>
                </c:pt>
                <c:pt idx="182">
                  <c:v>-1.6818789999999999</c:v>
                </c:pt>
                <c:pt idx="183">
                  <c:v>-1.6859440000000001</c:v>
                </c:pt>
                <c:pt idx="184">
                  <c:v>-1.6898899999999999</c:v>
                </c:pt>
                <c:pt idx="185">
                  <c:v>-1.6938960000000001</c:v>
                </c:pt>
                <c:pt idx="186">
                  <c:v>-1.697902</c:v>
                </c:pt>
                <c:pt idx="187">
                  <c:v>-1.701908</c:v>
                </c:pt>
                <c:pt idx="188">
                  <c:v>-1.7059139999999999</c:v>
                </c:pt>
                <c:pt idx="189">
                  <c:v>-1.7099200000000001</c:v>
                </c:pt>
                <c:pt idx="190">
                  <c:v>-1.7139260000000001</c:v>
                </c:pt>
                <c:pt idx="191">
                  <c:v>-1.717932</c:v>
                </c:pt>
                <c:pt idx="192">
                  <c:v>-1.721938</c:v>
                </c:pt>
                <c:pt idx="193">
                  <c:v>-1.725884</c:v>
                </c:pt>
                <c:pt idx="194">
                  <c:v>-1.7298899999999999</c:v>
                </c:pt>
                <c:pt idx="195">
                  <c:v>-1.733895</c:v>
                </c:pt>
                <c:pt idx="196">
                  <c:v>-1.7379009999999999</c:v>
                </c:pt>
                <c:pt idx="197">
                  <c:v>-1.7419070000000001</c:v>
                </c:pt>
                <c:pt idx="198">
                  <c:v>-1.745913</c:v>
                </c:pt>
                <c:pt idx="199">
                  <c:v>-1.749919</c:v>
                </c:pt>
                <c:pt idx="200">
                  <c:v>-1.753865</c:v>
                </c:pt>
                <c:pt idx="201">
                  <c:v>-1.757871</c:v>
                </c:pt>
                <c:pt idx="202">
                  <c:v>-1.7618769999999999</c:v>
                </c:pt>
                <c:pt idx="203">
                  <c:v>-1.7658830000000001</c:v>
                </c:pt>
                <c:pt idx="204">
                  <c:v>-1.769889</c:v>
                </c:pt>
                <c:pt idx="205">
                  <c:v>-1.773954</c:v>
                </c:pt>
                <c:pt idx="206">
                  <c:v>-1.777901</c:v>
                </c:pt>
                <c:pt idx="207">
                  <c:v>-1.781906</c:v>
                </c:pt>
                <c:pt idx="208">
                  <c:v>-1.7859119999999999</c:v>
                </c:pt>
                <c:pt idx="209">
                  <c:v>-1.7898590000000001</c:v>
                </c:pt>
                <c:pt idx="210">
                  <c:v>-1.7938639999999999</c:v>
                </c:pt>
                <c:pt idx="211">
                  <c:v>-1.79793</c:v>
                </c:pt>
                <c:pt idx="212">
                  <c:v>-1.801876</c:v>
                </c:pt>
                <c:pt idx="213">
                  <c:v>-1.805882</c:v>
                </c:pt>
                <c:pt idx="214">
                  <c:v>-1.8098879999999999</c:v>
                </c:pt>
                <c:pt idx="215">
                  <c:v>-1.8138939999999999</c:v>
                </c:pt>
                <c:pt idx="216">
                  <c:v>-1.8178399999999999</c:v>
                </c:pt>
                <c:pt idx="217">
                  <c:v>-1.8218460000000001</c:v>
                </c:pt>
                <c:pt idx="218">
                  <c:v>-1.825852</c:v>
                </c:pt>
                <c:pt idx="219">
                  <c:v>-1.829917</c:v>
                </c:pt>
                <c:pt idx="220">
                  <c:v>-1.833863</c:v>
                </c:pt>
                <c:pt idx="221">
                  <c:v>-1.8379289999999999</c:v>
                </c:pt>
                <c:pt idx="222">
                  <c:v>-1.8419350000000001</c:v>
                </c:pt>
                <c:pt idx="223">
                  <c:v>-1.8458810000000001</c:v>
                </c:pt>
                <c:pt idx="224">
                  <c:v>-1.8498870000000001</c:v>
                </c:pt>
                <c:pt idx="225">
                  <c:v>-1.853953</c:v>
                </c:pt>
                <c:pt idx="226">
                  <c:v>-1.857899</c:v>
                </c:pt>
                <c:pt idx="227">
                  <c:v>-1.8619049999999999</c:v>
                </c:pt>
                <c:pt idx="228">
                  <c:v>-1.8659110000000001</c:v>
                </c:pt>
                <c:pt idx="229">
                  <c:v>-1.8698570000000001</c:v>
                </c:pt>
                <c:pt idx="230">
                  <c:v>-1.8739220000000001</c:v>
                </c:pt>
                <c:pt idx="231">
                  <c:v>-1.877869</c:v>
                </c:pt>
                <c:pt idx="232">
                  <c:v>-1.881874</c:v>
                </c:pt>
                <c:pt idx="233">
                  <c:v>-1.8859399999999999</c:v>
                </c:pt>
                <c:pt idx="234">
                  <c:v>-1.889886</c:v>
                </c:pt>
                <c:pt idx="235">
                  <c:v>-1.8938919999999999</c:v>
                </c:pt>
                <c:pt idx="236">
                  <c:v>-1.897958</c:v>
                </c:pt>
                <c:pt idx="237">
                  <c:v>-1.901904</c:v>
                </c:pt>
                <c:pt idx="238">
                  <c:v>-1.90585</c:v>
                </c:pt>
                <c:pt idx="239">
                  <c:v>-1.9099159999999999</c:v>
                </c:pt>
                <c:pt idx="240">
                  <c:v>-1.913862</c:v>
                </c:pt>
                <c:pt idx="241">
                  <c:v>-1.917808</c:v>
                </c:pt>
                <c:pt idx="242">
                  <c:v>-1.9218740000000001</c:v>
                </c:pt>
                <c:pt idx="243">
                  <c:v>-1.92588</c:v>
                </c:pt>
                <c:pt idx="244">
                  <c:v>-1.929826</c:v>
                </c:pt>
                <c:pt idx="245">
                  <c:v>-1.933891</c:v>
                </c:pt>
                <c:pt idx="246">
                  <c:v>-1.9378379999999999</c:v>
                </c:pt>
                <c:pt idx="247">
                  <c:v>-1.941784</c:v>
                </c:pt>
                <c:pt idx="248">
                  <c:v>-1.9458489999999999</c:v>
                </c:pt>
                <c:pt idx="249">
                  <c:v>-1.9497949999999999</c:v>
                </c:pt>
                <c:pt idx="250">
                  <c:v>-1.9538009999999999</c:v>
                </c:pt>
                <c:pt idx="251">
                  <c:v>-1.9578070000000001</c:v>
                </c:pt>
                <c:pt idx="252">
                  <c:v>-1.961813</c:v>
                </c:pt>
                <c:pt idx="253">
                  <c:v>-1.965759</c:v>
                </c:pt>
                <c:pt idx="254">
                  <c:v>-1.9698249999999999</c:v>
                </c:pt>
                <c:pt idx="255">
                  <c:v>-1.9738309999999999</c:v>
                </c:pt>
                <c:pt idx="256">
                  <c:v>-1.9778370000000001</c:v>
                </c:pt>
                <c:pt idx="257">
                  <c:v>-1.981843</c:v>
                </c:pt>
                <c:pt idx="258">
                  <c:v>-1.985849</c:v>
                </c:pt>
                <c:pt idx="259">
                  <c:v>-1.989854</c:v>
                </c:pt>
                <c:pt idx="260">
                  <c:v>-1.99386</c:v>
                </c:pt>
                <c:pt idx="261">
                  <c:v>-1.9978659999999999</c:v>
                </c:pt>
                <c:pt idx="262">
                  <c:v>-2.0018120000000001</c:v>
                </c:pt>
                <c:pt idx="263">
                  <c:v>-2.0058180000000001</c:v>
                </c:pt>
                <c:pt idx="264">
                  <c:v>-2.0098240000000001</c:v>
                </c:pt>
                <c:pt idx="265">
                  <c:v>-2.0137700000000001</c:v>
                </c:pt>
                <c:pt idx="266">
                  <c:v>-2.017776</c:v>
                </c:pt>
                <c:pt idx="267">
                  <c:v>-2.0218419999999999</c:v>
                </c:pt>
                <c:pt idx="268">
                  <c:v>-2.0257879999999999</c:v>
                </c:pt>
                <c:pt idx="269">
                  <c:v>-2.0297939999999999</c:v>
                </c:pt>
                <c:pt idx="270">
                  <c:v>-2.0337999999999998</c:v>
                </c:pt>
                <c:pt idx="271">
                  <c:v>-2.0378059999999998</c:v>
                </c:pt>
                <c:pt idx="272">
                  <c:v>-2.0418120000000002</c:v>
                </c:pt>
                <c:pt idx="273">
                  <c:v>-2.0458769999999999</c:v>
                </c:pt>
                <c:pt idx="274">
                  <c:v>-2.049823</c:v>
                </c:pt>
                <c:pt idx="275">
                  <c:v>-2.0538289999999999</c:v>
                </c:pt>
                <c:pt idx="276">
                  <c:v>-2.0578349999999999</c:v>
                </c:pt>
                <c:pt idx="277">
                  <c:v>-2.0619010000000002</c:v>
                </c:pt>
                <c:pt idx="278">
                  <c:v>-2.0659070000000002</c:v>
                </c:pt>
                <c:pt idx="279">
                  <c:v>-2.0699130000000001</c:v>
                </c:pt>
                <c:pt idx="280">
                  <c:v>-2.0739179999999999</c:v>
                </c:pt>
                <c:pt idx="281">
                  <c:v>-2.0778639999999999</c:v>
                </c:pt>
                <c:pt idx="282">
                  <c:v>-2.0818699999999999</c:v>
                </c:pt>
                <c:pt idx="283">
                  <c:v>-2.0858759999999998</c:v>
                </c:pt>
                <c:pt idx="284">
                  <c:v>-2.0898219999999998</c:v>
                </c:pt>
                <c:pt idx="285">
                  <c:v>-2.0938279999999998</c:v>
                </c:pt>
                <c:pt idx="286">
                  <c:v>-2.0978340000000002</c:v>
                </c:pt>
                <c:pt idx="287">
                  <c:v>-2.1018400000000002</c:v>
                </c:pt>
                <c:pt idx="288">
                  <c:v>-2.1058460000000001</c:v>
                </c:pt>
                <c:pt idx="289">
                  <c:v>-2.1097920000000001</c:v>
                </c:pt>
                <c:pt idx="290">
                  <c:v>-2.1137980000000001</c:v>
                </c:pt>
                <c:pt idx="291">
                  <c:v>-2.117804</c:v>
                </c:pt>
                <c:pt idx="292">
                  <c:v>-2.12175</c:v>
                </c:pt>
                <c:pt idx="293">
                  <c:v>-2.125756</c:v>
                </c:pt>
                <c:pt idx="294">
                  <c:v>-2.1297619999999999</c:v>
                </c:pt>
                <c:pt idx="295">
                  <c:v>-2.1337079999999999</c:v>
                </c:pt>
                <c:pt idx="296">
                  <c:v>-2.1377139999999999</c:v>
                </c:pt>
                <c:pt idx="297">
                  <c:v>-2.1417199999999998</c:v>
                </c:pt>
                <c:pt idx="298">
                  <c:v>-2.1457259999999998</c:v>
                </c:pt>
                <c:pt idx="299">
                  <c:v>-2.1497320000000002</c:v>
                </c:pt>
                <c:pt idx="300">
                  <c:v>-2.153797</c:v>
                </c:pt>
                <c:pt idx="301">
                  <c:v>-2.1578029999999999</c:v>
                </c:pt>
                <c:pt idx="302">
                  <c:v>-2.1618089999999999</c:v>
                </c:pt>
                <c:pt idx="303">
                  <c:v>-2.1658750000000002</c:v>
                </c:pt>
                <c:pt idx="304">
                  <c:v>-2.16988</c:v>
                </c:pt>
                <c:pt idx="305">
                  <c:v>-2.1738870000000001</c:v>
                </c:pt>
                <c:pt idx="306">
                  <c:v>-2.1779519999999999</c:v>
                </c:pt>
                <c:pt idx="307">
                  <c:v>-2.1818979999999999</c:v>
                </c:pt>
                <c:pt idx="308">
                  <c:v>-2.1858439999999999</c:v>
                </c:pt>
                <c:pt idx="309">
                  <c:v>-2.1899099999999998</c:v>
                </c:pt>
                <c:pt idx="310">
                  <c:v>-2.1939160000000002</c:v>
                </c:pt>
                <c:pt idx="311">
                  <c:v>-2.1978620000000002</c:v>
                </c:pt>
                <c:pt idx="312">
                  <c:v>-2.2019280000000001</c:v>
                </c:pt>
                <c:pt idx="313">
                  <c:v>-2.2059340000000001</c:v>
                </c:pt>
                <c:pt idx="314">
                  <c:v>-2.2098800000000001</c:v>
                </c:pt>
                <c:pt idx="315">
                  <c:v>-2.213946</c:v>
                </c:pt>
                <c:pt idx="316">
                  <c:v>-2.2179509999999998</c:v>
                </c:pt>
                <c:pt idx="317">
                  <c:v>-2.2218969999999998</c:v>
                </c:pt>
                <c:pt idx="318">
                  <c:v>-2.2259630000000001</c:v>
                </c:pt>
                <c:pt idx="319">
                  <c:v>-2.2299090000000001</c:v>
                </c:pt>
                <c:pt idx="320">
                  <c:v>-2.2337959999999999</c:v>
                </c:pt>
                <c:pt idx="321">
                  <c:v>-2.2378610000000001</c:v>
                </c:pt>
                <c:pt idx="322">
                  <c:v>-2.2418670000000001</c:v>
                </c:pt>
                <c:pt idx="323">
                  <c:v>-2.2458130000000001</c:v>
                </c:pt>
                <c:pt idx="324">
                  <c:v>-2.249879</c:v>
                </c:pt>
                <c:pt idx="325">
                  <c:v>-2.253765</c:v>
                </c:pt>
                <c:pt idx="326">
                  <c:v>-2.257711</c:v>
                </c:pt>
                <c:pt idx="327">
                  <c:v>-2.2617769999999999</c:v>
                </c:pt>
                <c:pt idx="328">
                  <c:v>-2.2657229999999999</c:v>
                </c:pt>
                <c:pt idx="329">
                  <c:v>-2.2697289999999999</c:v>
                </c:pt>
                <c:pt idx="330">
                  <c:v>-2.2737949999999998</c:v>
                </c:pt>
                <c:pt idx="331">
                  <c:v>-2.2777409999999998</c:v>
                </c:pt>
                <c:pt idx="332">
                  <c:v>-2.2817470000000002</c:v>
                </c:pt>
                <c:pt idx="333">
                  <c:v>-2.2858130000000001</c:v>
                </c:pt>
                <c:pt idx="334">
                  <c:v>-2.289758</c:v>
                </c:pt>
                <c:pt idx="335">
                  <c:v>-2.2937639999999999</c:v>
                </c:pt>
                <c:pt idx="336">
                  <c:v>-2.2977699999999999</c:v>
                </c:pt>
                <c:pt idx="337">
                  <c:v>-2.3017759999999998</c:v>
                </c:pt>
                <c:pt idx="338">
                  <c:v>-2.3057820000000002</c:v>
                </c:pt>
                <c:pt idx="339">
                  <c:v>-2.3097880000000002</c:v>
                </c:pt>
                <c:pt idx="340">
                  <c:v>-2.3137940000000001</c:v>
                </c:pt>
                <c:pt idx="341">
                  <c:v>-2.3178000000000001</c:v>
                </c:pt>
                <c:pt idx="342">
                  <c:v>-2.321806</c:v>
                </c:pt>
                <c:pt idx="343">
                  <c:v>-2.325812</c:v>
                </c:pt>
                <c:pt idx="344">
                  <c:v>-2.3298179999999999</c:v>
                </c:pt>
                <c:pt idx="345">
                  <c:v>-2.3338230000000002</c:v>
                </c:pt>
                <c:pt idx="346">
                  <c:v>-2.3377699999999999</c:v>
                </c:pt>
                <c:pt idx="347">
                  <c:v>-2.3418350000000001</c:v>
                </c:pt>
                <c:pt idx="348">
                  <c:v>-2.3457810000000001</c:v>
                </c:pt>
                <c:pt idx="349">
                  <c:v>-2.3497870000000001</c:v>
                </c:pt>
                <c:pt idx="350">
                  <c:v>-2.353793</c:v>
                </c:pt>
                <c:pt idx="351">
                  <c:v>-2.357799</c:v>
                </c:pt>
                <c:pt idx="352">
                  <c:v>-2.361745</c:v>
                </c:pt>
                <c:pt idx="353">
                  <c:v>-2.3658109999999999</c:v>
                </c:pt>
                <c:pt idx="354">
                  <c:v>-2.3698169999999998</c:v>
                </c:pt>
                <c:pt idx="355">
                  <c:v>-2.3738229999999998</c:v>
                </c:pt>
                <c:pt idx="356">
                  <c:v>-2.3778280000000001</c:v>
                </c:pt>
                <c:pt idx="357">
                  <c:v>-2.381834</c:v>
                </c:pt>
                <c:pt idx="358">
                  <c:v>-2.38584</c:v>
                </c:pt>
                <c:pt idx="359">
                  <c:v>-2.3898459999999999</c:v>
                </c:pt>
                <c:pt idx="360">
                  <c:v>-2.3938519999999999</c:v>
                </c:pt>
                <c:pt idx="361">
                  <c:v>-2.3977979999999999</c:v>
                </c:pt>
                <c:pt idx="362">
                  <c:v>-2.4018039999999998</c:v>
                </c:pt>
                <c:pt idx="363">
                  <c:v>-2.4058099999999998</c:v>
                </c:pt>
                <c:pt idx="364">
                  <c:v>-2.4097559999999998</c:v>
                </c:pt>
                <c:pt idx="365">
                  <c:v>-2.4137620000000002</c:v>
                </c:pt>
                <c:pt idx="366">
                  <c:v>-2.4177680000000001</c:v>
                </c:pt>
                <c:pt idx="367">
                  <c:v>-2.4217740000000001</c:v>
                </c:pt>
                <c:pt idx="368">
                  <c:v>-2.42578</c:v>
                </c:pt>
                <c:pt idx="369">
                  <c:v>-2.4298449999999998</c:v>
                </c:pt>
                <c:pt idx="370">
                  <c:v>-2.433792</c:v>
                </c:pt>
                <c:pt idx="371">
                  <c:v>-2.4377970000000002</c:v>
                </c:pt>
                <c:pt idx="372">
                  <c:v>-2.4418630000000001</c:v>
                </c:pt>
                <c:pt idx="373">
                  <c:v>-2.4458090000000001</c:v>
                </c:pt>
                <c:pt idx="374">
                  <c:v>-2.4498150000000001</c:v>
                </c:pt>
                <c:pt idx="375">
                  <c:v>-2.453821</c:v>
                </c:pt>
                <c:pt idx="376">
                  <c:v>-2.457767</c:v>
                </c:pt>
                <c:pt idx="377">
                  <c:v>-2.4618329999999999</c:v>
                </c:pt>
                <c:pt idx="378">
                  <c:v>-2.4658389999999999</c:v>
                </c:pt>
                <c:pt idx="379">
                  <c:v>-2.4698449999999998</c:v>
                </c:pt>
                <c:pt idx="380">
                  <c:v>-2.4738509999999998</c:v>
                </c:pt>
                <c:pt idx="381">
                  <c:v>-2.4778560000000001</c:v>
                </c:pt>
                <c:pt idx="382">
                  <c:v>-2.481862</c:v>
                </c:pt>
                <c:pt idx="383">
                  <c:v>-2.4859279999999999</c:v>
                </c:pt>
                <c:pt idx="384">
                  <c:v>-2.4898739999999999</c:v>
                </c:pt>
                <c:pt idx="385">
                  <c:v>-2.4938799999999999</c:v>
                </c:pt>
                <c:pt idx="386">
                  <c:v>-2.4978859999999998</c:v>
                </c:pt>
                <c:pt idx="387">
                  <c:v>-2.5018319999999998</c:v>
                </c:pt>
                <c:pt idx="388">
                  <c:v>-2.5058379999999998</c:v>
                </c:pt>
                <c:pt idx="389">
                  <c:v>-2.5099040000000001</c:v>
                </c:pt>
                <c:pt idx="390">
                  <c:v>-2.5138500000000001</c:v>
                </c:pt>
                <c:pt idx="391">
                  <c:v>-2.5178560000000001</c:v>
                </c:pt>
                <c:pt idx="392">
                  <c:v>-2.5219209999999999</c:v>
                </c:pt>
                <c:pt idx="393">
                  <c:v>-2.5258669999999999</c:v>
                </c:pt>
                <c:pt idx="394">
                  <c:v>-2.5298729999999998</c:v>
                </c:pt>
                <c:pt idx="395">
                  <c:v>-2.5339390000000002</c:v>
                </c:pt>
                <c:pt idx="396">
                  <c:v>-2.5378850000000002</c:v>
                </c:pt>
                <c:pt idx="397">
                  <c:v>-2.5419510000000001</c:v>
                </c:pt>
                <c:pt idx="398">
                  <c:v>-2.545957</c:v>
                </c:pt>
                <c:pt idx="399">
                  <c:v>-2.549903</c:v>
                </c:pt>
                <c:pt idx="400">
                  <c:v>-2.553849</c:v>
                </c:pt>
                <c:pt idx="401">
                  <c:v>-2.557855</c:v>
                </c:pt>
                <c:pt idx="402">
                  <c:v>-2.561801</c:v>
                </c:pt>
                <c:pt idx="403">
                  <c:v>-2.5658660000000002</c:v>
                </c:pt>
                <c:pt idx="404">
                  <c:v>-2.5698720000000002</c:v>
                </c:pt>
                <c:pt idx="405">
                  <c:v>-2.5738180000000002</c:v>
                </c:pt>
                <c:pt idx="406">
                  <c:v>-2.5778840000000001</c:v>
                </c:pt>
                <c:pt idx="407">
                  <c:v>-2.58189</c:v>
                </c:pt>
                <c:pt idx="408">
                  <c:v>-2.585896</c:v>
                </c:pt>
                <c:pt idx="409">
                  <c:v>-2.5899019999999999</c:v>
                </c:pt>
                <c:pt idx="410">
                  <c:v>-2.5939079999999999</c:v>
                </c:pt>
                <c:pt idx="411">
                  <c:v>-2.5979139999999998</c:v>
                </c:pt>
                <c:pt idx="412">
                  <c:v>-2.6018599999999998</c:v>
                </c:pt>
                <c:pt idx="413">
                  <c:v>-2.6058659999999998</c:v>
                </c:pt>
                <c:pt idx="414">
                  <c:v>-2.6098710000000001</c:v>
                </c:pt>
                <c:pt idx="415">
                  <c:v>-2.613877</c:v>
                </c:pt>
                <c:pt idx="416">
                  <c:v>-2.617883</c:v>
                </c:pt>
                <c:pt idx="417">
                  <c:v>-2.6218889999999999</c:v>
                </c:pt>
                <c:pt idx="418">
                  <c:v>-2.6258949999999999</c:v>
                </c:pt>
                <c:pt idx="419">
                  <c:v>-2.6298409999999999</c:v>
                </c:pt>
                <c:pt idx="420">
                  <c:v>-2.6339070000000002</c:v>
                </c:pt>
                <c:pt idx="421">
                  <c:v>-2.6379130000000002</c:v>
                </c:pt>
                <c:pt idx="422">
                  <c:v>-2.6419190000000001</c:v>
                </c:pt>
                <c:pt idx="423">
                  <c:v>-2.6459250000000001</c:v>
                </c:pt>
                <c:pt idx="424">
                  <c:v>-2.6498710000000001</c:v>
                </c:pt>
                <c:pt idx="425">
                  <c:v>-2.6538170000000001</c:v>
                </c:pt>
                <c:pt idx="426">
                  <c:v>-2.657883</c:v>
                </c:pt>
                <c:pt idx="427">
                  <c:v>-2.661829</c:v>
                </c:pt>
                <c:pt idx="428">
                  <c:v>-2.665775</c:v>
                </c:pt>
                <c:pt idx="429">
                  <c:v>-2.6698400000000002</c:v>
                </c:pt>
                <c:pt idx="430">
                  <c:v>-2.6738460000000002</c:v>
                </c:pt>
                <c:pt idx="431">
                  <c:v>-2.6777929999999999</c:v>
                </c:pt>
                <c:pt idx="432">
                  <c:v>-2.6817980000000001</c:v>
                </c:pt>
                <c:pt idx="433">
                  <c:v>-2.6858040000000001</c:v>
                </c:pt>
                <c:pt idx="434">
                  <c:v>-2.68981</c:v>
                </c:pt>
                <c:pt idx="435">
                  <c:v>-2.693816</c:v>
                </c:pt>
                <c:pt idx="436">
                  <c:v>-2.6978219999999999</c:v>
                </c:pt>
                <c:pt idx="437">
                  <c:v>-2.7018279999999999</c:v>
                </c:pt>
                <c:pt idx="438">
                  <c:v>-2.7058339999999999</c:v>
                </c:pt>
                <c:pt idx="439">
                  <c:v>-2.7098399999999998</c:v>
                </c:pt>
                <c:pt idx="440">
                  <c:v>-2.7138450000000001</c:v>
                </c:pt>
                <c:pt idx="441">
                  <c:v>-2.717851</c:v>
                </c:pt>
                <c:pt idx="442">
                  <c:v>-2.721857</c:v>
                </c:pt>
                <c:pt idx="443">
                  <c:v>-2.7258629999999999</c:v>
                </c:pt>
                <c:pt idx="444">
                  <c:v>-2.7298089999999999</c:v>
                </c:pt>
                <c:pt idx="445">
                  <c:v>-2.7338149999999999</c:v>
                </c:pt>
                <c:pt idx="446">
                  <c:v>-2.7378809999999998</c:v>
                </c:pt>
                <c:pt idx="447">
                  <c:v>-2.7418269999999998</c:v>
                </c:pt>
                <c:pt idx="448">
                  <c:v>-2.7458330000000002</c:v>
                </c:pt>
                <c:pt idx="449">
                  <c:v>-2.7498390000000001</c:v>
                </c:pt>
                <c:pt idx="450">
                  <c:v>-2.7537850000000001</c:v>
                </c:pt>
                <c:pt idx="451">
                  <c:v>-2.7578499999999999</c:v>
                </c:pt>
                <c:pt idx="452">
                  <c:v>-2.7618559999999999</c:v>
                </c:pt>
                <c:pt idx="453">
                  <c:v>-2.765803</c:v>
                </c:pt>
                <c:pt idx="454">
                  <c:v>-2.7698680000000002</c:v>
                </c:pt>
                <c:pt idx="455">
                  <c:v>-2.7738740000000002</c:v>
                </c:pt>
                <c:pt idx="456">
                  <c:v>-2.7778200000000002</c:v>
                </c:pt>
                <c:pt idx="457">
                  <c:v>-2.7818260000000001</c:v>
                </c:pt>
                <c:pt idx="458">
                  <c:v>-2.7858320000000001</c:v>
                </c:pt>
                <c:pt idx="459">
                  <c:v>-2.789838</c:v>
                </c:pt>
                <c:pt idx="460">
                  <c:v>-2.793844</c:v>
                </c:pt>
                <c:pt idx="461">
                  <c:v>-2.7978499999999999</c:v>
                </c:pt>
                <c:pt idx="462">
                  <c:v>-2.8018550000000002</c:v>
                </c:pt>
                <c:pt idx="463">
                  <c:v>-2.8058619999999999</c:v>
                </c:pt>
                <c:pt idx="464">
                  <c:v>-2.8098670000000001</c:v>
                </c:pt>
                <c:pt idx="465">
                  <c:v>-2.8138730000000001</c:v>
                </c:pt>
                <c:pt idx="466">
                  <c:v>-2.8178190000000001</c:v>
                </c:pt>
                <c:pt idx="467">
                  <c:v>-2.821825</c:v>
                </c:pt>
                <c:pt idx="468">
                  <c:v>-2.8258909999999999</c:v>
                </c:pt>
                <c:pt idx="469">
                  <c:v>-2.8298369999999999</c:v>
                </c:pt>
                <c:pt idx="470">
                  <c:v>-2.8337829999999999</c:v>
                </c:pt>
                <c:pt idx="471">
                  <c:v>-2.8379089999999998</c:v>
                </c:pt>
                <c:pt idx="472">
                  <c:v>-2.8418549999999998</c:v>
                </c:pt>
                <c:pt idx="473">
                  <c:v>-2.8458009999999998</c:v>
                </c:pt>
                <c:pt idx="474">
                  <c:v>-2.8499270000000001</c:v>
                </c:pt>
                <c:pt idx="475">
                  <c:v>-2.8538130000000002</c:v>
                </c:pt>
                <c:pt idx="476">
                  <c:v>-2.8578190000000001</c:v>
                </c:pt>
                <c:pt idx="477">
                  <c:v>-2.8618839999999999</c:v>
                </c:pt>
                <c:pt idx="478">
                  <c:v>-2.8657710000000001</c:v>
                </c:pt>
                <c:pt idx="479">
                  <c:v>-2.869777</c:v>
                </c:pt>
                <c:pt idx="480">
                  <c:v>-2.8738419999999998</c:v>
                </c:pt>
                <c:pt idx="481">
                  <c:v>-2.8777889999999999</c:v>
                </c:pt>
                <c:pt idx="482">
                  <c:v>-2.8817940000000002</c:v>
                </c:pt>
                <c:pt idx="483">
                  <c:v>-2.8858000000000001</c:v>
                </c:pt>
                <c:pt idx="484">
                  <c:v>-2.8897460000000001</c:v>
                </c:pt>
                <c:pt idx="485">
                  <c:v>-2.8937520000000001</c:v>
                </c:pt>
                <c:pt idx="486">
                  <c:v>-2.897818</c:v>
                </c:pt>
                <c:pt idx="487">
                  <c:v>-2.901764</c:v>
                </c:pt>
                <c:pt idx="488">
                  <c:v>-2.9058290000000002</c:v>
                </c:pt>
                <c:pt idx="489">
                  <c:v>-2.9098350000000002</c:v>
                </c:pt>
                <c:pt idx="490">
                  <c:v>-2.9137819999999999</c:v>
                </c:pt>
                <c:pt idx="491">
                  <c:v>-2.9177879999999998</c:v>
                </c:pt>
                <c:pt idx="492">
                  <c:v>-2.9217930000000001</c:v>
                </c:pt>
                <c:pt idx="493">
                  <c:v>-2.925799</c:v>
                </c:pt>
                <c:pt idx="494">
                  <c:v>-2.929805</c:v>
                </c:pt>
                <c:pt idx="495">
                  <c:v>-2.933751</c:v>
                </c:pt>
                <c:pt idx="496">
                  <c:v>-2.937757</c:v>
                </c:pt>
                <c:pt idx="497">
                  <c:v>-2.9417629999999999</c:v>
                </c:pt>
                <c:pt idx="498">
                  <c:v>-2.9457689999999999</c:v>
                </c:pt>
                <c:pt idx="499">
                  <c:v>-2.9497749999999998</c:v>
                </c:pt>
                <c:pt idx="500">
                  <c:v>-2.9537810000000002</c:v>
                </c:pt>
                <c:pt idx="501">
                  <c:v>-2.957786</c:v>
                </c:pt>
                <c:pt idx="502">
                  <c:v>-2.961792</c:v>
                </c:pt>
                <c:pt idx="503">
                  <c:v>-2.9658579999999999</c:v>
                </c:pt>
                <c:pt idx="504">
                  <c:v>-2.9698039999999999</c:v>
                </c:pt>
                <c:pt idx="505">
                  <c:v>-2.9738099999999998</c:v>
                </c:pt>
                <c:pt idx="506">
                  <c:v>-2.9778760000000002</c:v>
                </c:pt>
                <c:pt idx="507">
                  <c:v>-2.9818220000000002</c:v>
                </c:pt>
                <c:pt idx="508">
                  <c:v>-2.9858280000000001</c:v>
                </c:pt>
                <c:pt idx="509">
                  <c:v>-2.9898340000000001</c:v>
                </c:pt>
                <c:pt idx="510">
                  <c:v>-2.9937800000000001</c:v>
                </c:pt>
                <c:pt idx="511">
                  <c:v>-2.997846</c:v>
                </c:pt>
                <c:pt idx="512">
                  <c:v>-3.0017909999999999</c:v>
                </c:pt>
                <c:pt idx="513">
                  <c:v>-3.005738</c:v>
                </c:pt>
                <c:pt idx="514">
                  <c:v>-3.0098029999999998</c:v>
                </c:pt>
                <c:pt idx="515">
                  <c:v>-3.0138090000000002</c:v>
                </c:pt>
                <c:pt idx="516">
                  <c:v>-3.0177559999999999</c:v>
                </c:pt>
                <c:pt idx="517">
                  <c:v>-3.0218210000000001</c:v>
                </c:pt>
                <c:pt idx="518">
                  <c:v>-3.025827</c:v>
                </c:pt>
                <c:pt idx="519">
                  <c:v>-3.029833</c:v>
                </c:pt>
                <c:pt idx="520">
                  <c:v>-3.033839</c:v>
                </c:pt>
                <c:pt idx="521">
                  <c:v>-3.0379049999999999</c:v>
                </c:pt>
                <c:pt idx="522">
                  <c:v>-3.0418509999999999</c:v>
                </c:pt>
                <c:pt idx="523">
                  <c:v>-3.0458560000000001</c:v>
                </c:pt>
                <c:pt idx="524">
                  <c:v>-3.0498630000000002</c:v>
                </c:pt>
                <c:pt idx="525">
                  <c:v>-3.0538080000000001</c:v>
                </c:pt>
                <c:pt idx="526">
                  <c:v>-3.057814</c:v>
                </c:pt>
                <c:pt idx="527">
                  <c:v>-3.06182</c:v>
                </c:pt>
                <c:pt idx="528">
                  <c:v>-3.0658259999999999</c:v>
                </c:pt>
                <c:pt idx="529">
                  <c:v>-3.0698919999999998</c:v>
                </c:pt>
                <c:pt idx="530">
                  <c:v>-3.0738979999999998</c:v>
                </c:pt>
                <c:pt idx="531">
                  <c:v>-3.0779040000000002</c:v>
                </c:pt>
                <c:pt idx="532">
                  <c:v>-3.0819100000000001</c:v>
                </c:pt>
                <c:pt idx="533">
                  <c:v>-3.0859160000000001</c:v>
                </c:pt>
                <c:pt idx="534">
                  <c:v>-3.0898620000000001</c:v>
                </c:pt>
                <c:pt idx="535">
                  <c:v>-3.0938680000000001</c:v>
                </c:pt>
                <c:pt idx="536">
                  <c:v>-3.0979329999999998</c:v>
                </c:pt>
                <c:pt idx="537">
                  <c:v>-3.1018789999999998</c:v>
                </c:pt>
                <c:pt idx="538">
                  <c:v>-3.1059450000000002</c:v>
                </c:pt>
                <c:pt idx="539">
                  <c:v>-3.1099510000000001</c:v>
                </c:pt>
                <c:pt idx="540">
                  <c:v>-3.1138970000000001</c:v>
                </c:pt>
                <c:pt idx="541">
                  <c:v>-3.1179030000000001</c:v>
                </c:pt>
                <c:pt idx="542">
                  <c:v>-3.121909</c:v>
                </c:pt>
                <c:pt idx="543">
                  <c:v>-3.125915</c:v>
                </c:pt>
                <c:pt idx="544">
                  <c:v>-3.129921</c:v>
                </c:pt>
                <c:pt idx="545">
                  <c:v>-3.1339260000000002</c:v>
                </c:pt>
                <c:pt idx="546">
                  <c:v>-3.1378729999999999</c:v>
                </c:pt>
                <c:pt idx="547">
                  <c:v>-3.1419380000000001</c:v>
                </c:pt>
                <c:pt idx="548">
                  <c:v>-3.1458849999999998</c:v>
                </c:pt>
                <c:pt idx="549">
                  <c:v>-3.1498900000000001</c:v>
                </c:pt>
                <c:pt idx="550">
                  <c:v>-3.153896</c:v>
                </c:pt>
                <c:pt idx="551">
                  <c:v>-3.157902</c:v>
                </c:pt>
                <c:pt idx="552">
                  <c:v>-3.1619079999999999</c:v>
                </c:pt>
                <c:pt idx="553">
                  <c:v>-3.1659139999999999</c:v>
                </c:pt>
                <c:pt idx="554">
                  <c:v>-3.1699199999999998</c:v>
                </c:pt>
                <c:pt idx="555">
                  <c:v>-3.1738659999999999</c:v>
                </c:pt>
                <c:pt idx="556">
                  <c:v>-3.1779310000000001</c:v>
                </c:pt>
                <c:pt idx="557">
                  <c:v>-3.181937</c:v>
                </c:pt>
                <c:pt idx="558">
                  <c:v>-3.1858840000000002</c:v>
                </c:pt>
                <c:pt idx="559">
                  <c:v>-3.1898900000000001</c:v>
                </c:pt>
                <c:pt idx="560">
                  <c:v>-3.193835</c:v>
                </c:pt>
                <c:pt idx="561">
                  <c:v>-3.1978420000000001</c:v>
                </c:pt>
                <c:pt idx="562">
                  <c:v>-3.2018469999999999</c:v>
                </c:pt>
                <c:pt idx="563">
                  <c:v>-3.2057929999999999</c:v>
                </c:pt>
                <c:pt idx="564">
                  <c:v>-3.2097989999999998</c:v>
                </c:pt>
                <c:pt idx="565">
                  <c:v>-3.2138650000000002</c:v>
                </c:pt>
                <c:pt idx="566">
                  <c:v>-3.2178110000000002</c:v>
                </c:pt>
                <c:pt idx="567">
                  <c:v>-3.2217570000000002</c:v>
                </c:pt>
                <c:pt idx="568">
                  <c:v>-3.2258230000000001</c:v>
                </c:pt>
                <c:pt idx="569">
                  <c:v>-3.2298290000000001</c:v>
                </c:pt>
                <c:pt idx="570">
                  <c:v>-3.2337750000000001</c:v>
                </c:pt>
                <c:pt idx="571">
                  <c:v>-3.237841</c:v>
                </c:pt>
                <c:pt idx="572">
                  <c:v>-3.2418469999999999</c:v>
                </c:pt>
                <c:pt idx="573">
                  <c:v>-3.2457919999999998</c:v>
                </c:pt>
                <c:pt idx="574">
                  <c:v>-3.2497989999999999</c:v>
                </c:pt>
                <c:pt idx="575">
                  <c:v>-3.2538640000000001</c:v>
                </c:pt>
                <c:pt idx="576">
                  <c:v>-3.25787</c:v>
                </c:pt>
                <c:pt idx="577">
                  <c:v>-3.261876</c:v>
                </c:pt>
                <c:pt idx="578">
                  <c:v>-3.265882</c:v>
                </c:pt>
                <c:pt idx="579">
                  <c:v>-3.2698879999999999</c:v>
                </c:pt>
                <c:pt idx="580">
                  <c:v>-3.2738339999999999</c:v>
                </c:pt>
                <c:pt idx="581">
                  <c:v>-3.2778399999999999</c:v>
                </c:pt>
                <c:pt idx="582">
                  <c:v>-3.2819050000000001</c:v>
                </c:pt>
                <c:pt idx="583">
                  <c:v>-3.2858520000000002</c:v>
                </c:pt>
                <c:pt idx="584">
                  <c:v>-3.2897980000000002</c:v>
                </c:pt>
                <c:pt idx="585">
                  <c:v>-3.2938640000000001</c:v>
                </c:pt>
                <c:pt idx="586">
                  <c:v>-3.2978689999999999</c:v>
                </c:pt>
                <c:pt idx="587">
                  <c:v>-3.3018749999999999</c:v>
                </c:pt>
                <c:pt idx="588">
                  <c:v>-3.3058809999999998</c:v>
                </c:pt>
                <c:pt idx="589">
                  <c:v>-3.3097669999999999</c:v>
                </c:pt>
                <c:pt idx="590">
                  <c:v>-3.3137729999999999</c:v>
                </c:pt>
                <c:pt idx="591">
                  <c:v>-3.3177789999999998</c:v>
                </c:pt>
                <c:pt idx="592">
                  <c:v>-3.3217249999999998</c:v>
                </c:pt>
                <c:pt idx="593">
                  <c:v>-3.3257310000000002</c:v>
                </c:pt>
                <c:pt idx="594">
                  <c:v>-3.3296770000000002</c:v>
                </c:pt>
                <c:pt idx="595">
                  <c:v>-3.3336229999999998</c:v>
                </c:pt>
                <c:pt idx="596">
                  <c:v>-3.3376890000000001</c:v>
                </c:pt>
                <c:pt idx="597">
                  <c:v>-3.3416350000000001</c:v>
                </c:pt>
                <c:pt idx="598">
                  <c:v>-3.3456410000000001</c:v>
                </c:pt>
                <c:pt idx="599">
                  <c:v>-3.3497659999999998</c:v>
                </c:pt>
                <c:pt idx="600">
                  <c:v>-3.3537720000000002</c:v>
                </c:pt>
                <c:pt idx="601">
                  <c:v>-3.3577189999999999</c:v>
                </c:pt>
                <c:pt idx="602">
                  <c:v>-3.3618440000000001</c:v>
                </c:pt>
                <c:pt idx="603">
                  <c:v>-3.3657900000000001</c:v>
                </c:pt>
                <c:pt idx="604">
                  <c:v>-3.369796</c:v>
                </c:pt>
                <c:pt idx="605">
                  <c:v>-3.373802</c:v>
                </c:pt>
                <c:pt idx="606">
                  <c:v>-3.377748</c:v>
                </c:pt>
                <c:pt idx="607">
                  <c:v>-3.3817539999999999</c:v>
                </c:pt>
                <c:pt idx="608">
                  <c:v>-3.3858199999999998</c:v>
                </c:pt>
                <c:pt idx="609">
                  <c:v>-3.3897659999999998</c:v>
                </c:pt>
                <c:pt idx="610">
                  <c:v>-3.3937710000000001</c:v>
                </c:pt>
                <c:pt idx="611">
                  <c:v>-3.397837</c:v>
                </c:pt>
                <c:pt idx="612">
                  <c:v>-3.401843</c:v>
                </c:pt>
                <c:pt idx="613">
                  <c:v>-3.4058489999999999</c:v>
                </c:pt>
                <c:pt idx="614">
                  <c:v>-3.4098549999999999</c:v>
                </c:pt>
                <c:pt idx="615">
                  <c:v>-3.4138609999999998</c:v>
                </c:pt>
                <c:pt idx="616">
                  <c:v>-3.4178670000000002</c:v>
                </c:pt>
                <c:pt idx="617">
                  <c:v>-3.4218730000000002</c:v>
                </c:pt>
                <c:pt idx="618">
                  <c:v>-3.4258790000000001</c:v>
                </c:pt>
                <c:pt idx="619">
                  <c:v>-3.4298839999999999</c:v>
                </c:pt>
                <c:pt idx="620">
                  <c:v>-3.4338899999999999</c:v>
                </c:pt>
                <c:pt idx="621">
                  <c:v>-3.4378959999999998</c:v>
                </c:pt>
                <c:pt idx="622">
                  <c:v>-3.4419019999999998</c:v>
                </c:pt>
                <c:pt idx="623">
                  <c:v>-3.4459080000000002</c:v>
                </c:pt>
                <c:pt idx="624">
                  <c:v>-3.4498540000000002</c:v>
                </c:pt>
                <c:pt idx="625">
                  <c:v>-3.4538600000000002</c:v>
                </c:pt>
                <c:pt idx="626">
                  <c:v>-3.4579260000000001</c:v>
                </c:pt>
                <c:pt idx="627">
                  <c:v>-3.4618720000000001</c:v>
                </c:pt>
                <c:pt idx="628">
                  <c:v>-3.465878</c:v>
                </c:pt>
                <c:pt idx="629">
                  <c:v>-3.4699430000000002</c:v>
                </c:pt>
                <c:pt idx="630">
                  <c:v>-3.4738889999999998</c:v>
                </c:pt>
                <c:pt idx="631">
                  <c:v>-3.4778359999999999</c:v>
                </c:pt>
                <c:pt idx="632">
                  <c:v>-3.4819010000000001</c:v>
                </c:pt>
                <c:pt idx="633">
                  <c:v>-3.4859070000000001</c:v>
                </c:pt>
                <c:pt idx="634">
                  <c:v>-3.4898530000000001</c:v>
                </c:pt>
                <c:pt idx="635">
                  <c:v>-3.493919</c:v>
                </c:pt>
                <c:pt idx="636">
                  <c:v>-3.497865</c:v>
                </c:pt>
                <c:pt idx="637">
                  <c:v>-3.501871</c:v>
                </c:pt>
                <c:pt idx="638">
                  <c:v>-3.5059369999999999</c:v>
                </c:pt>
                <c:pt idx="639">
                  <c:v>-3.5098829999999999</c:v>
                </c:pt>
                <c:pt idx="640">
                  <c:v>-3.5138889999999998</c:v>
                </c:pt>
                <c:pt idx="641">
                  <c:v>-3.517954</c:v>
                </c:pt>
                <c:pt idx="642">
                  <c:v>-3.5219010000000002</c:v>
                </c:pt>
                <c:pt idx="643">
                  <c:v>-3.5258470000000002</c:v>
                </c:pt>
                <c:pt idx="644">
                  <c:v>-3.5299119999999999</c:v>
                </c:pt>
                <c:pt idx="645">
                  <c:v>-3.5338579999999999</c:v>
                </c:pt>
                <c:pt idx="646">
                  <c:v>-3.5378639999999999</c:v>
                </c:pt>
                <c:pt idx="647">
                  <c:v>-3.5419299999999998</c:v>
                </c:pt>
                <c:pt idx="648">
                  <c:v>-3.5458159999999999</c:v>
                </c:pt>
                <c:pt idx="649">
                  <c:v>-3.5497619999999999</c:v>
                </c:pt>
                <c:pt idx="650">
                  <c:v>-3.5538880000000002</c:v>
                </c:pt>
                <c:pt idx="651">
                  <c:v>-3.5578340000000002</c:v>
                </c:pt>
                <c:pt idx="652">
                  <c:v>-3.5618400000000001</c:v>
                </c:pt>
                <c:pt idx="653">
                  <c:v>-3.5659049999999999</c:v>
                </c:pt>
                <c:pt idx="654">
                  <c:v>-3.5699109999999998</c:v>
                </c:pt>
                <c:pt idx="655">
                  <c:v>-3.5739169999999998</c:v>
                </c:pt>
                <c:pt idx="656">
                  <c:v>-3.5779230000000002</c:v>
                </c:pt>
                <c:pt idx="657">
                  <c:v>-3.5818690000000002</c:v>
                </c:pt>
                <c:pt idx="658">
                  <c:v>-3.5859350000000001</c:v>
                </c:pt>
                <c:pt idx="659">
                  <c:v>-3.5898810000000001</c:v>
                </c:pt>
                <c:pt idx="660">
                  <c:v>-3.5938870000000001</c:v>
                </c:pt>
                <c:pt idx="661">
                  <c:v>-3.597893</c:v>
                </c:pt>
                <c:pt idx="662">
                  <c:v>-3.601899</c:v>
                </c:pt>
                <c:pt idx="663">
                  <c:v>-3.6059049999999999</c:v>
                </c:pt>
                <c:pt idx="664">
                  <c:v>-3.6099109999999999</c:v>
                </c:pt>
                <c:pt idx="665">
                  <c:v>-3.6138569999999999</c:v>
                </c:pt>
                <c:pt idx="666">
                  <c:v>-3.6179220000000001</c:v>
                </c:pt>
                <c:pt idx="667">
                  <c:v>-3.621928</c:v>
                </c:pt>
                <c:pt idx="668">
                  <c:v>-3.6258750000000002</c:v>
                </c:pt>
                <c:pt idx="669">
                  <c:v>-3.6299399999999999</c:v>
                </c:pt>
                <c:pt idx="670">
                  <c:v>-3.6339459999999999</c:v>
                </c:pt>
                <c:pt idx="671">
                  <c:v>-3.6378919999999999</c:v>
                </c:pt>
                <c:pt idx="672">
                  <c:v>-3.6418979999999999</c:v>
                </c:pt>
                <c:pt idx="673">
                  <c:v>-3.6459640000000002</c:v>
                </c:pt>
                <c:pt idx="674">
                  <c:v>-3.6498499999999998</c:v>
                </c:pt>
                <c:pt idx="675">
                  <c:v>-3.6538560000000002</c:v>
                </c:pt>
                <c:pt idx="676">
                  <c:v>-3.6579220000000001</c:v>
                </c:pt>
                <c:pt idx="677">
                  <c:v>-3.6618680000000001</c:v>
                </c:pt>
                <c:pt idx="678">
                  <c:v>-3.6658740000000001</c:v>
                </c:pt>
                <c:pt idx="679">
                  <c:v>-3.66988</c:v>
                </c:pt>
                <c:pt idx="680">
                  <c:v>-3.6738849999999998</c:v>
                </c:pt>
                <c:pt idx="681">
                  <c:v>-3.677832</c:v>
                </c:pt>
                <c:pt idx="682">
                  <c:v>-3.6818970000000002</c:v>
                </c:pt>
                <c:pt idx="683">
                  <c:v>-3.6858430000000002</c:v>
                </c:pt>
                <c:pt idx="684">
                  <c:v>-3.6898490000000002</c:v>
                </c:pt>
                <c:pt idx="685">
                  <c:v>-3.6939150000000001</c:v>
                </c:pt>
                <c:pt idx="686">
                  <c:v>-3.6978010000000001</c:v>
                </c:pt>
                <c:pt idx="687">
                  <c:v>-3.7018070000000001</c:v>
                </c:pt>
                <c:pt idx="688">
                  <c:v>-3.705873</c:v>
                </c:pt>
                <c:pt idx="689">
                  <c:v>-3.709819</c:v>
                </c:pt>
                <c:pt idx="690">
                  <c:v>-3.7138249999999999</c:v>
                </c:pt>
                <c:pt idx="691">
                  <c:v>-3.7178309999999999</c:v>
                </c:pt>
                <c:pt idx="692">
                  <c:v>-3.7218369999999998</c:v>
                </c:pt>
                <c:pt idx="693">
                  <c:v>-3.7257829999999998</c:v>
                </c:pt>
                <c:pt idx="694">
                  <c:v>-3.7298480000000001</c:v>
                </c:pt>
                <c:pt idx="695">
                  <c:v>-3.733854</c:v>
                </c:pt>
                <c:pt idx="696">
                  <c:v>-3.7378010000000002</c:v>
                </c:pt>
                <c:pt idx="697">
                  <c:v>-3.741806</c:v>
                </c:pt>
                <c:pt idx="698">
                  <c:v>-3.745752</c:v>
                </c:pt>
                <c:pt idx="699">
                  <c:v>-3.7497579999999999</c:v>
                </c:pt>
                <c:pt idx="700">
                  <c:v>-3.7537639999999999</c:v>
                </c:pt>
                <c:pt idx="701">
                  <c:v>-3.7577699999999998</c:v>
                </c:pt>
                <c:pt idx="702">
                  <c:v>-3.7617159999999998</c:v>
                </c:pt>
                <c:pt idx="703">
                  <c:v>-3.7657820000000002</c:v>
                </c:pt>
                <c:pt idx="704">
                  <c:v>-3.7697880000000001</c:v>
                </c:pt>
                <c:pt idx="705">
                  <c:v>-3.7737340000000001</c:v>
                </c:pt>
                <c:pt idx="706">
                  <c:v>-3.7778</c:v>
                </c:pt>
                <c:pt idx="707">
                  <c:v>-3.7817460000000001</c:v>
                </c:pt>
                <c:pt idx="708">
                  <c:v>-3.7858109999999998</c:v>
                </c:pt>
                <c:pt idx="709">
                  <c:v>-3.7898170000000002</c:v>
                </c:pt>
                <c:pt idx="710">
                  <c:v>-3.7937630000000002</c:v>
                </c:pt>
                <c:pt idx="711">
                  <c:v>-3.7977690000000002</c:v>
                </c:pt>
                <c:pt idx="712">
                  <c:v>-3.8017750000000001</c:v>
                </c:pt>
                <c:pt idx="713">
                  <c:v>-3.8057210000000001</c:v>
                </c:pt>
                <c:pt idx="714">
                  <c:v>-3.809787</c:v>
                </c:pt>
                <c:pt idx="715">
                  <c:v>-3.813793</c:v>
                </c:pt>
                <c:pt idx="716">
                  <c:v>-3.817739</c:v>
                </c:pt>
                <c:pt idx="717">
                  <c:v>-3.8217449999999999</c:v>
                </c:pt>
                <c:pt idx="718">
                  <c:v>-3.8258109999999999</c:v>
                </c:pt>
                <c:pt idx="719">
                  <c:v>-3.8297569999999999</c:v>
                </c:pt>
                <c:pt idx="720">
                  <c:v>-3.8337629999999998</c:v>
                </c:pt>
                <c:pt idx="721">
                  <c:v>-3.8377680000000001</c:v>
                </c:pt>
                <c:pt idx="722">
                  <c:v>-3.8417150000000002</c:v>
                </c:pt>
                <c:pt idx="723">
                  <c:v>-3.84572</c:v>
                </c:pt>
                <c:pt idx="724">
                  <c:v>-3.849726</c:v>
                </c:pt>
                <c:pt idx="725">
                  <c:v>-3.853672</c:v>
                </c:pt>
                <c:pt idx="726">
                  <c:v>-3.8576779999999999</c:v>
                </c:pt>
                <c:pt idx="727">
                  <c:v>-3.8616839999999999</c:v>
                </c:pt>
                <c:pt idx="728">
                  <c:v>-3.8656899999999998</c:v>
                </c:pt>
                <c:pt idx="729">
                  <c:v>-3.8696959999999998</c:v>
                </c:pt>
                <c:pt idx="730">
                  <c:v>-3.8737020000000002</c:v>
                </c:pt>
                <c:pt idx="731">
                  <c:v>-3.8776480000000002</c:v>
                </c:pt>
                <c:pt idx="732">
                  <c:v>-3.8816540000000002</c:v>
                </c:pt>
                <c:pt idx="733">
                  <c:v>-3.8857200000000001</c:v>
                </c:pt>
                <c:pt idx="734">
                  <c:v>-3.8896660000000001</c:v>
                </c:pt>
                <c:pt idx="735">
                  <c:v>-3.893672</c:v>
                </c:pt>
                <c:pt idx="736">
                  <c:v>-3.8977369999999998</c:v>
                </c:pt>
                <c:pt idx="737">
                  <c:v>-3.9016829999999998</c:v>
                </c:pt>
                <c:pt idx="738">
                  <c:v>-3.9056890000000002</c:v>
                </c:pt>
                <c:pt idx="739">
                  <c:v>-3.9096950000000001</c:v>
                </c:pt>
                <c:pt idx="740">
                  <c:v>-3.913761</c:v>
                </c:pt>
                <c:pt idx="741">
                  <c:v>-3.9177070000000001</c:v>
                </c:pt>
                <c:pt idx="742">
                  <c:v>-3.9216530000000001</c:v>
                </c:pt>
                <c:pt idx="743">
                  <c:v>-3.9257789999999999</c:v>
                </c:pt>
                <c:pt idx="744">
                  <c:v>-3.9297249999999999</c:v>
                </c:pt>
                <c:pt idx="745">
                  <c:v>-3.9337309999999999</c:v>
                </c:pt>
                <c:pt idx="746">
                  <c:v>-3.9377970000000002</c:v>
                </c:pt>
                <c:pt idx="747">
                  <c:v>-3.9417420000000001</c:v>
                </c:pt>
                <c:pt idx="748">
                  <c:v>-3.9456889999999998</c:v>
                </c:pt>
                <c:pt idx="749">
                  <c:v>-3.9498139999999999</c:v>
                </c:pt>
                <c:pt idx="750">
                  <c:v>-3.9537599999999999</c:v>
                </c:pt>
                <c:pt idx="751">
                  <c:v>-3.9577070000000001</c:v>
                </c:pt>
                <c:pt idx="752">
                  <c:v>-3.9618319999999998</c:v>
                </c:pt>
                <c:pt idx="753">
                  <c:v>-3.9657779999999998</c:v>
                </c:pt>
                <c:pt idx="754">
                  <c:v>-3.9697840000000002</c:v>
                </c:pt>
                <c:pt idx="755">
                  <c:v>-3.9738500000000001</c:v>
                </c:pt>
                <c:pt idx="756">
                  <c:v>-3.977795</c:v>
                </c:pt>
                <c:pt idx="757">
                  <c:v>-3.9817420000000001</c:v>
                </c:pt>
                <c:pt idx="758">
                  <c:v>-3.9858069999999999</c:v>
                </c:pt>
                <c:pt idx="759">
                  <c:v>-3.9898129999999998</c:v>
                </c:pt>
                <c:pt idx="760">
                  <c:v>-3.9938189999999998</c:v>
                </c:pt>
                <c:pt idx="761">
                  <c:v>-3.9978250000000002</c:v>
                </c:pt>
                <c:pt idx="762">
                  <c:v>-4.0018310000000001</c:v>
                </c:pt>
                <c:pt idx="763">
                  <c:v>-4.0058369999999996</c:v>
                </c:pt>
                <c:pt idx="764">
                  <c:v>-4.009843</c:v>
                </c:pt>
                <c:pt idx="765">
                  <c:v>-4.0138480000000003</c:v>
                </c:pt>
                <c:pt idx="766">
                  <c:v>-4.017855</c:v>
                </c:pt>
                <c:pt idx="767">
                  <c:v>-4.0218610000000004</c:v>
                </c:pt>
                <c:pt idx="768">
                  <c:v>-4.0258659999999997</c:v>
                </c:pt>
                <c:pt idx="769">
                  <c:v>-4.0298720000000001</c:v>
                </c:pt>
                <c:pt idx="770">
                  <c:v>-4.0338779999999996</c:v>
                </c:pt>
                <c:pt idx="771">
                  <c:v>-4.037884</c:v>
                </c:pt>
                <c:pt idx="772">
                  <c:v>-4.0419499999999999</c:v>
                </c:pt>
                <c:pt idx="773">
                  <c:v>-4.0458959999999999</c:v>
                </c:pt>
                <c:pt idx="774">
                  <c:v>-4.0499020000000003</c:v>
                </c:pt>
                <c:pt idx="775">
                  <c:v>-4.0539069999999997</c:v>
                </c:pt>
                <c:pt idx="776">
                  <c:v>-4.0579130000000001</c:v>
                </c:pt>
                <c:pt idx="777">
                  <c:v>-4.0618600000000002</c:v>
                </c:pt>
                <c:pt idx="778">
                  <c:v>-4.0658659999999998</c:v>
                </c:pt>
                <c:pt idx="779">
                  <c:v>-4.069871</c:v>
                </c:pt>
                <c:pt idx="780">
                  <c:v>-4.0738770000000004</c:v>
                </c:pt>
                <c:pt idx="781">
                  <c:v>-4.0778829999999999</c:v>
                </c:pt>
                <c:pt idx="782">
                  <c:v>-4.0818890000000003</c:v>
                </c:pt>
                <c:pt idx="783">
                  <c:v>-4.0858949999999998</c:v>
                </c:pt>
                <c:pt idx="784">
                  <c:v>-4.0899010000000002</c:v>
                </c:pt>
                <c:pt idx="785">
                  <c:v>-4.0939069999999997</c:v>
                </c:pt>
                <c:pt idx="786">
                  <c:v>-4.0979130000000001</c:v>
                </c:pt>
                <c:pt idx="787">
                  <c:v>-4.1019180000000004</c:v>
                </c:pt>
                <c:pt idx="788">
                  <c:v>-4.1059239999999999</c:v>
                </c:pt>
                <c:pt idx="789">
                  <c:v>-4.1099300000000003</c:v>
                </c:pt>
                <c:pt idx="790">
                  <c:v>-4.1139359999999998</c:v>
                </c:pt>
                <c:pt idx="791">
                  <c:v>-4.1179420000000002</c:v>
                </c:pt>
                <c:pt idx="792">
                  <c:v>-4.1218880000000002</c:v>
                </c:pt>
                <c:pt idx="793">
                  <c:v>-4.1258340000000002</c:v>
                </c:pt>
                <c:pt idx="794">
                  <c:v>-4.1298409999999999</c:v>
                </c:pt>
                <c:pt idx="795">
                  <c:v>-4.1337859999999997</c:v>
                </c:pt>
                <c:pt idx="796">
                  <c:v>-4.1377920000000001</c:v>
                </c:pt>
                <c:pt idx="797">
                  <c:v>-4.141858</c:v>
                </c:pt>
                <c:pt idx="798">
                  <c:v>-4.145804</c:v>
                </c:pt>
                <c:pt idx="799">
                  <c:v>-4.1498100000000004</c:v>
                </c:pt>
                <c:pt idx="800">
                  <c:v>-4.1538760000000003</c:v>
                </c:pt>
                <c:pt idx="801">
                  <c:v>-4.1578220000000004</c:v>
                </c:pt>
                <c:pt idx="802">
                  <c:v>-4.1618279999999999</c:v>
                </c:pt>
                <c:pt idx="803">
                  <c:v>-4.1658929999999996</c:v>
                </c:pt>
                <c:pt idx="804">
                  <c:v>-4.1698389999999996</c:v>
                </c:pt>
                <c:pt idx="805">
                  <c:v>-4.1738460000000002</c:v>
                </c:pt>
                <c:pt idx="806">
                  <c:v>-4.1778510000000004</c:v>
                </c:pt>
                <c:pt idx="807">
                  <c:v>-4.1818569999999999</c:v>
                </c:pt>
                <c:pt idx="808">
                  <c:v>-4.1858630000000003</c:v>
                </c:pt>
                <c:pt idx="809">
                  <c:v>-4.1898689999999998</c:v>
                </c:pt>
                <c:pt idx="810">
                  <c:v>-4.1938149999999998</c:v>
                </c:pt>
                <c:pt idx="811">
                  <c:v>-4.1978809999999998</c:v>
                </c:pt>
                <c:pt idx="812">
                  <c:v>-4.2018269999999998</c:v>
                </c:pt>
                <c:pt idx="813">
                  <c:v>-4.2057729999999998</c:v>
                </c:pt>
                <c:pt idx="814">
                  <c:v>-4.2098389999999997</c:v>
                </c:pt>
                <c:pt idx="815">
                  <c:v>-4.2137849999999997</c:v>
                </c:pt>
                <c:pt idx="816">
                  <c:v>-4.2177910000000001</c:v>
                </c:pt>
                <c:pt idx="817">
                  <c:v>-4.2217960000000003</c:v>
                </c:pt>
                <c:pt idx="818">
                  <c:v>-4.225803</c:v>
                </c:pt>
                <c:pt idx="819">
                  <c:v>-4.2298679999999997</c:v>
                </c:pt>
                <c:pt idx="820">
                  <c:v>-4.2338740000000001</c:v>
                </c:pt>
                <c:pt idx="821">
                  <c:v>-4.2378200000000001</c:v>
                </c:pt>
                <c:pt idx="822">
                  <c:v>-4.2418259999999997</c:v>
                </c:pt>
                <c:pt idx="823">
                  <c:v>-4.2458320000000001</c:v>
                </c:pt>
                <c:pt idx="824">
                  <c:v>-4.2497780000000001</c:v>
                </c:pt>
                <c:pt idx="825">
                  <c:v>-4.253844</c:v>
                </c:pt>
                <c:pt idx="826">
                  <c:v>-4.2578500000000004</c:v>
                </c:pt>
                <c:pt idx="827">
                  <c:v>-4.2618559999999999</c:v>
                </c:pt>
                <c:pt idx="828">
                  <c:v>-4.2659209999999996</c:v>
                </c:pt>
                <c:pt idx="829">
                  <c:v>-4.2698669999999996</c:v>
                </c:pt>
                <c:pt idx="830">
                  <c:v>-4.2738139999999998</c:v>
                </c:pt>
                <c:pt idx="831">
                  <c:v>-4.2778790000000004</c:v>
                </c:pt>
                <c:pt idx="832">
                  <c:v>-4.2818250000000004</c:v>
                </c:pt>
                <c:pt idx="833">
                  <c:v>-4.2858309999999999</c:v>
                </c:pt>
                <c:pt idx="834">
                  <c:v>-4.2898370000000003</c:v>
                </c:pt>
                <c:pt idx="835">
                  <c:v>-4.2938429999999999</c:v>
                </c:pt>
                <c:pt idx="836">
                  <c:v>-4.2977889999999999</c:v>
                </c:pt>
                <c:pt idx="837">
                  <c:v>-4.3018549999999998</c:v>
                </c:pt>
                <c:pt idx="838">
                  <c:v>-4.30586</c:v>
                </c:pt>
                <c:pt idx="839">
                  <c:v>-4.309806</c:v>
                </c:pt>
                <c:pt idx="840">
                  <c:v>-4.3138719999999999</c:v>
                </c:pt>
                <c:pt idx="841">
                  <c:v>-4.3178190000000001</c:v>
                </c:pt>
                <c:pt idx="842">
                  <c:v>-4.3218240000000003</c:v>
                </c:pt>
                <c:pt idx="843">
                  <c:v>-4.3258299999999998</c:v>
                </c:pt>
                <c:pt idx="844">
                  <c:v>-4.3298360000000002</c:v>
                </c:pt>
                <c:pt idx="845">
                  <c:v>-4.3337820000000002</c:v>
                </c:pt>
                <c:pt idx="846">
                  <c:v>-4.3377879999999998</c:v>
                </c:pt>
                <c:pt idx="847">
                  <c:v>-4.3417940000000002</c:v>
                </c:pt>
                <c:pt idx="848">
                  <c:v>-4.3457400000000002</c:v>
                </c:pt>
                <c:pt idx="849">
                  <c:v>-4.3497459999999997</c:v>
                </c:pt>
                <c:pt idx="850">
                  <c:v>-4.3538119999999996</c:v>
                </c:pt>
                <c:pt idx="851">
                  <c:v>-4.3577579999999996</c:v>
                </c:pt>
                <c:pt idx="852">
                  <c:v>-4.3618240000000004</c:v>
                </c:pt>
                <c:pt idx="853">
                  <c:v>-4.3658289999999997</c:v>
                </c:pt>
                <c:pt idx="854">
                  <c:v>-4.3698350000000001</c:v>
                </c:pt>
                <c:pt idx="855">
                  <c:v>-4.3738409999999996</c:v>
                </c:pt>
                <c:pt idx="856">
                  <c:v>-4.377847</c:v>
                </c:pt>
                <c:pt idx="857">
                  <c:v>-4.3818530000000004</c:v>
                </c:pt>
                <c:pt idx="858">
                  <c:v>-4.385859</c:v>
                </c:pt>
                <c:pt idx="859">
                  <c:v>-4.3898650000000004</c:v>
                </c:pt>
                <c:pt idx="860">
                  <c:v>-4.3938110000000004</c:v>
                </c:pt>
                <c:pt idx="861">
                  <c:v>-4.3978169999999999</c:v>
                </c:pt>
                <c:pt idx="862">
                  <c:v>-4.4018230000000003</c:v>
                </c:pt>
                <c:pt idx="863">
                  <c:v>-4.4057690000000003</c:v>
                </c:pt>
                <c:pt idx="864">
                  <c:v>-4.4097749999999998</c:v>
                </c:pt>
                <c:pt idx="865">
                  <c:v>-4.4137810000000002</c:v>
                </c:pt>
                <c:pt idx="866">
                  <c:v>-4.4177270000000002</c:v>
                </c:pt>
                <c:pt idx="867">
                  <c:v>-4.4217919999999999</c:v>
                </c:pt>
                <c:pt idx="868">
                  <c:v>-4.4257989999999996</c:v>
                </c:pt>
                <c:pt idx="869">
                  <c:v>-4.4298039999999999</c:v>
                </c:pt>
                <c:pt idx="870">
                  <c:v>-4.4338100000000003</c:v>
                </c:pt>
                <c:pt idx="871">
                  <c:v>-4.4378159999999998</c:v>
                </c:pt>
                <c:pt idx="872">
                  <c:v>-4.4417619999999998</c:v>
                </c:pt>
                <c:pt idx="873">
                  <c:v>-4.4458279999999997</c:v>
                </c:pt>
                <c:pt idx="874">
                  <c:v>-4.4498340000000001</c:v>
                </c:pt>
                <c:pt idx="875">
                  <c:v>-4.4538399999999996</c:v>
                </c:pt>
                <c:pt idx="876">
                  <c:v>-4.4579050000000002</c:v>
                </c:pt>
                <c:pt idx="877">
                  <c:v>-4.4619109999999997</c:v>
                </c:pt>
                <c:pt idx="878">
                  <c:v>-4.4658569999999997</c:v>
                </c:pt>
                <c:pt idx="879">
                  <c:v>-4.4698630000000001</c:v>
                </c:pt>
                <c:pt idx="880">
                  <c:v>-4.4738689999999997</c:v>
                </c:pt>
                <c:pt idx="881">
                  <c:v>-4.477875</c:v>
                </c:pt>
                <c:pt idx="882">
                  <c:v>-4.4818210000000001</c:v>
                </c:pt>
                <c:pt idx="883">
                  <c:v>-4.4858269999999996</c:v>
                </c:pt>
                <c:pt idx="884">
                  <c:v>-4.489833</c:v>
                </c:pt>
                <c:pt idx="885">
                  <c:v>-4.4938390000000004</c:v>
                </c:pt>
                <c:pt idx="886">
                  <c:v>-4.4977850000000004</c:v>
                </c:pt>
                <c:pt idx="887">
                  <c:v>-4.5017909999999999</c:v>
                </c:pt>
                <c:pt idx="888">
                  <c:v>-4.5057369999999999</c:v>
                </c:pt>
                <c:pt idx="889">
                  <c:v>-4.5097430000000003</c:v>
                </c:pt>
                <c:pt idx="890">
                  <c:v>-4.5137489999999998</c:v>
                </c:pt>
                <c:pt idx="891">
                  <c:v>-4.5176949999999998</c:v>
                </c:pt>
                <c:pt idx="892">
                  <c:v>-4.5217609999999997</c:v>
                </c:pt>
                <c:pt idx="893">
                  <c:v>-4.5257059999999996</c:v>
                </c:pt>
                <c:pt idx="894">
                  <c:v>-4.5296529999999997</c:v>
                </c:pt>
                <c:pt idx="895">
                  <c:v>-4.5337180000000004</c:v>
                </c:pt>
                <c:pt idx="896">
                  <c:v>-4.5377239999999999</c:v>
                </c:pt>
                <c:pt idx="897">
                  <c:v>-4.5416699999999999</c:v>
                </c:pt>
                <c:pt idx="898">
                  <c:v>-4.5457960000000002</c:v>
                </c:pt>
                <c:pt idx="899">
                  <c:v>-4.5497420000000002</c:v>
                </c:pt>
                <c:pt idx="900">
                  <c:v>-4.5536880000000002</c:v>
                </c:pt>
                <c:pt idx="901">
                  <c:v>-4.5578139999999996</c:v>
                </c:pt>
                <c:pt idx="902">
                  <c:v>-4.5618189999999998</c:v>
                </c:pt>
                <c:pt idx="903">
                  <c:v>-4.565766</c:v>
                </c:pt>
                <c:pt idx="904">
                  <c:v>-4.5698309999999998</c:v>
                </c:pt>
                <c:pt idx="905">
                  <c:v>-4.5738370000000002</c:v>
                </c:pt>
                <c:pt idx="906">
                  <c:v>-4.5777830000000002</c:v>
                </c:pt>
                <c:pt idx="907">
                  <c:v>-4.5818490000000001</c:v>
                </c:pt>
                <c:pt idx="908">
                  <c:v>-4.5858540000000003</c:v>
                </c:pt>
                <c:pt idx="909">
                  <c:v>-4.5898009999999996</c:v>
                </c:pt>
                <c:pt idx="910">
                  <c:v>-4.5939259999999997</c:v>
                </c:pt>
                <c:pt idx="911">
                  <c:v>-4.5978719999999997</c:v>
                </c:pt>
                <c:pt idx="912">
                  <c:v>-4.6018780000000001</c:v>
                </c:pt>
                <c:pt idx="913">
                  <c:v>-4.605944</c:v>
                </c:pt>
                <c:pt idx="914">
                  <c:v>-4.60989</c:v>
                </c:pt>
                <c:pt idx="915">
                  <c:v>-4.613836</c:v>
                </c:pt>
                <c:pt idx="916">
                  <c:v>-4.617902</c:v>
                </c:pt>
                <c:pt idx="917">
                  <c:v>-4.621848</c:v>
                </c:pt>
                <c:pt idx="918">
                  <c:v>-4.625794</c:v>
                </c:pt>
                <c:pt idx="919">
                  <c:v>-4.6299200000000003</c:v>
                </c:pt>
                <c:pt idx="920">
                  <c:v>-4.6338660000000003</c:v>
                </c:pt>
                <c:pt idx="921">
                  <c:v>-4.6378120000000003</c:v>
                </c:pt>
                <c:pt idx="922">
                  <c:v>-4.6419379999999997</c:v>
                </c:pt>
                <c:pt idx="923">
                  <c:v>-4.6458240000000002</c:v>
                </c:pt>
                <c:pt idx="924">
                  <c:v>-4.6497700000000002</c:v>
                </c:pt>
                <c:pt idx="925">
                  <c:v>-4.6538950000000003</c:v>
                </c:pt>
                <c:pt idx="926">
                  <c:v>-4.6578410000000003</c:v>
                </c:pt>
                <c:pt idx="927">
                  <c:v>-4.6618469999999999</c:v>
                </c:pt>
                <c:pt idx="928">
                  <c:v>-4.6658530000000003</c:v>
                </c:pt>
                <c:pt idx="929">
                  <c:v>-4.6698589999999998</c:v>
                </c:pt>
                <c:pt idx="930">
                  <c:v>-4.6738650000000002</c:v>
                </c:pt>
                <c:pt idx="931">
                  <c:v>-4.6779310000000001</c:v>
                </c:pt>
                <c:pt idx="932">
                  <c:v>-4.6818770000000001</c:v>
                </c:pt>
                <c:pt idx="933">
                  <c:v>-4.685943</c:v>
                </c:pt>
                <c:pt idx="934">
                  <c:v>-4.6898879999999998</c:v>
                </c:pt>
                <c:pt idx="935">
                  <c:v>-4.6938950000000004</c:v>
                </c:pt>
                <c:pt idx="936">
                  <c:v>-4.6978999999999997</c:v>
                </c:pt>
                <c:pt idx="937">
                  <c:v>-4.7019060000000001</c:v>
                </c:pt>
                <c:pt idx="938">
                  <c:v>-4.7058520000000001</c:v>
                </c:pt>
                <c:pt idx="939">
                  <c:v>-4.709918</c:v>
                </c:pt>
                <c:pt idx="940">
                  <c:v>-4.7138640000000001</c:v>
                </c:pt>
                <c:pt idx="941">
                  <c:v>-4.7178699999999996</c:v>
                </c:pt>
                <c:pt idx="942">
                  <c:v>-4.7219360000000004</c:v>
                </c:pt>
                <c:pt idx="943">
                  <c:v>-4.7258820000000004</c:v>
                </c:pt>
                <c:pt idx="944">
                  <c:v>-4.7298879999999999</c:v>
                </c:pt>
                <c:pt idx="945">
                  <c:v>-4.7338930000000001</c:v>
                </c:pt>
                <c:pt idx="946">
                  <c:v>-4.7378999999999998</c:v>
                </c:pt>
                <c:pt idx="947">
                  <c:v>-4.7418449999999996</c:v>
                </c:pt>
                <c:pt idx="948">
                  <c:v>-4.7458520000000002</c:v>
                </c:pt>
                <c:pt idx="949">
                  <c:v>-4.7498570000000004</c:v>
                </c:pt>
                <c:pt idx="950">
                  <c:v>-4.7538029999999996</c:v>
                </c:pt>
                <c:pt idx="951">
                  <c:v>-4.757809</c:v>
                </c:pt>
                <c:pt idx="952">
                  <c:v>-4.7618749999999999</c:v>
                </c:pt>
                <c:pt idx="953">
                  <c:v>-4.7658209999999999</c:v>
                </c:pt>
                <c:pt idx="954">
                  <c:v>-4.7698270000000003</c:v>
                </c:pt>
                <c:pt idx="955">
                  <c:v>-4.7738329999999998</c:v>
                </c:pt>
                <c:pt idx="956">
                  <c:v>-4.7778390000000002</c:v>
                </c:pt>
                <c:pt idx="957">
                  <c:v>-4.7818449999999997</c:v>
                </c:pt>
                <c:pt idx="958">
                  <c:v>-4.7858499999999999</c:v>
                </c:pt>
                <c:pt idx="959">
                  <c:v>-4.7897970000000001</c:v>
                </c:pt>
                <c:pt idx="960">
                  <c:v>-4.7938029999999996</c:v>
                </c:pt>
                <c:pt idx="961">
                  <c:v>-4.7978680000000002</c:v>
                </c:pt>
                <c:pt idx="962">
                  <c:v>-4.801755</c:v>
                </c:pt>
                <c:pt idx="963">
                  <c:v>-4.8057600000000003</c:v>
                </c:pt>
                <c:pt idx="964">
                  <c:v>-4.8098260000000002</c:v>
                </c:pt>
                <c:pt idx="965">
                  <c:v>-4.8137119999999998</c:v>
                </c:pt>
                <c:pt idx="966">
                  <c:v>-4.8177190000000003</c:v>
                </c:pt>
                <c:pt idx="967">
                  <c:v>-4.8217840000000001</c:v>
                </c:pt>
                <c:pt idx="968">
                  <c:v>-4.8257899999999996</c:v>
                </c:pt>
                <c:pt idx="969">
                  <c:v>-4.829796</c:v>
                </c:pt>
                <c:pt idx="970">
                  <c:v>-4.8338020000000004</c:v>
                </c:pt>
                <c:pt idx="971">
                  <c:v>-4.8378079999999999</c:v>
                </c:pt>
                <c:pt idx="972">
                  <c:v>-4.8418140000000003</c:v>
                </c:pt>
                <c:pt idx="973">
                  <c:v>-4.8458189999999997</c:v>
                </c:pt>
                <c:pt idx="974">
                  <c:v>-4.8498250000000001</c:v>
                </c:pt>
                <c:pt idx="975">
                  <c:v>-4.8538309999999996</c:v>
                </c:pt>
                <c:pt idx="976">
                  <c:v>-4.8577769999999996</c:v>
                </c:pt>
                <c:pt idx="977">
                  <c:v>-4.8618430000000004</c:v>
                </c:pt>
                <c:pt idx="978">
                  <c:v>-4.8658489999999999</c:v>
                </c:pt>
                <c:pt idx="979">
                  <c:v>-4.8697949999999999</c:v>
                </c:pt>
                <c:pt idx="980">
                  <c:v>-4.8738010000000003</c:v>
                </c:pt>
                <c:pt idx="981">
                  <c:v>-4.8778670000000002</c:v>
                </c:pt>
                <c:pt idx="982">
                  <c:v>-4.881812</c:v>
                </c:pt>
                <c:pt idx="983">
                  <c:v>-4.8858779999999999</c:v>
                </c:pt>
                <c:pt idx="984">
                  <c:v>-4.8898849999999996</c:v>
                </c:pt>
                <c:pt idx="985">
                  <c:v>-4.8938309999999996</c:v>
                </c:pt>
                <c:pt idx="986">
                  <c:v>-4.8978359999999999</c:v>
                </c:pt>
                <c:pt idx="987">
                  <c:v>-4.9019019999999998</c:v>
                </c:pt>
                <c:pt idx="988">
                  <c:v>-4.9057890000000004</c:v>
                </c:pt>
                <c:pt idx="989">
                  <c:v>-4.9098540000000002</c:v>
                </c:pt>
                <c:pt idx="990">
                  <c:v>-4.9138599999999997</c:v>
                </c:pt>
                <c:pt idx="991">
                  <c:v>-4.9178660000000001</c:v>
                </c:pt>
                <c:pt idx="992">
                  <c:v>-4.9218719999999996</c:v>
                </c:pt>
                <c:pt idx="993">
                  <c:v>-4.925878</c:v>
                </c:pt>
                <c:pt idx="994">
                  <c:v>-4.929824</c:v>
                </c:pt>
                <c:pt idx="995">
                  <c:v>-4.9338899999999999</c:v>
                </c:pt>
                <c:pt idx="996">
                  <c:v>-4.9378359999999999</c:v>
                </c:pt>
                <c:pt idx="997">
                  <c:v>-4.9418410000000002</c:v>
                </c:pt>
                <c:pt idx="998">
                  <c:v>-4.9458469999999997</c:v>
                </c:pt>
                <c:pt idx="999">
                  <c:v>-4.9498530000000001</c:v>
                </c:pt>
                <c:pt idx="1000">
                  <c:v>-4.9537990000000001</c:v>
                </c:pt>
                <c:pt idx="1001">
                  <c:v>-4.957865</c:v>
                </c:pt>
                <c:pt idx="1002">
                  <c:v>-4.9618710000000004</c:v>
                </c:pt>
                <c:pt idx="1003">
                  <c:v>-4.9658170000000004</c:v>
                </c:pt>
                <c:pt idx="1004">
                  <c:v>-4.9698830000000003</c:v>
                </c:pt>
                <c:pt idx="1005">
                  <c:v>-4.9738889999999998</c:v>
                </c:pt>
                <c:pt idx="1006">
                  <c:v>-4.9778950000000002</c:v>
                </c:pt>
                <c:pt idx="1007">
                  <c:v>-4.9819009999999997</c:v>
                </c:pt>
                <c:pt idx="1008">
                  <c:v>-4.9859059999999999</c:v>
                </c:pt>
                <c:pt idx="1009">
                  <c:v>-4.9899120000000003</c:v>
                </c:pt>
                <c:pt idx="1010">
                  <c:v>-4.9938580000000004</c:v>
                </c:pt>
                <c:pt idx="1011">
                  <c:v>-4.997865</c:v>
                </c:pt>
                <c:pt idx="1012">
                  <c:v>-5.0019299999999998</c:v>
                </c:pt>
                <c:pt idx="1013">
                  <c:v>-5.0059360000000002</c:v>
                </c:pt>
                <c:pt idx="1014">
                  <c:v>-5.0099419999999997</c:v>
                </c:pt>
                <c:pt idx="1015">
                  <c:v>-5.0140070000000003</c:v>
                </c:pt>
                <c:pt idx="1016">
                  <c:v>-5.0179530000000003</c:v>
                </c:pt>
                <c:pt idx="1017">
                  <c:v>-5.02196</c:v>
                </c:pt>
                <c:pt idx="1018">
                  <c:v>-5.0260249999999997</c:v>
                </c:pt>
                <c:pt idx="1019">
                  <c:v>-5.0299709999999997</c:v>
                </c:pt>
                <c:pt idx="1020">
                  <c:v>-5.0339169999999998</c:v>
                </c:pt>
                <c:pt idx="1021">
                  <c:v>-5.0379829999999997</c:v>
                </c:pt>
                <c:pt idx="1022">
                  <c:v>-5.0419289999999997</c:v>
                </c:pt>
                <c:pt idx="1023">
                  <c:v>-5.0458749999999997</c:v>
                </c:pt>
                <c:pt idx="1024">
                  <c:v>-5.0498810000000001</c:v>
                </c:pt>
                <c:pt idx="1025">
                  <c:v>-5.0538270000000001</c:v>
                </c:pt>
                <c:pt idx="1026">
                  <c:v>-5.0578329999999996</c:v>
                </c:pt>
                <c:pt idx="1027">
                  <c:v>-5.061839</c:v>
                </c:pt>
                <c:pt idx="1028">
                  <c:v>-5.0658450000000004</c:v>
                </c:pt>
                <c:pt idx="1029">
                  <c:v>-5.0698509999999999</c:v>
                </c:pt>
                <c:pt idx="1030">
                  <c:v>-5.0737969999999999</c:v>
                </c:pt>
                <c:pt idx="1031">
                  <c:v>-5.0778030000000003</c:v>
                </c:pt>
                <c:pt idx="1032">
                  <c:v>-5.0818089999999998</c:v>
                </c:pt>
                <c:pt idx="1033">
                  <c:v>-5.0857549999999998</c:v>
                </c:pt>
                <c:pt idx="1034">
                  <c:v>-5.0897610000000002</c:v>
                </c:pt>
                <c:pt idx="1035">
                  <c:v>-5.0937669999999997</c:v>
                </c:pt>
                <c:pt idx="1036">
                  <c:v>-5.097772</c:v>
                </c:pt>
                <c:pt idx="1037">
                  <c:v>-5.1017789999999996</c:v>
                </c:pt>
                <c:pt idx="1038">
                  <c:v>-5.1057839999999999</c:v>
                </c:pt>
                <c:pt idx="1039">
                  <c:v>-5.1097900000000003</c:v>
                </c:pt>
                <c:pt idx="1040">
                  <c:v>-5.1137959999999998</c:v>
                </c:pt>
                <c:pt idx="1041">
                  <c:v>-5.1178020000000002</c:v>
                </c:pt>
                <c:pt idx="1042">
                  <c:v>-5.1218079999999997</c:v>
                </c:pt>
                <c:pt idx="1043">
                  <c:v>-5.1258140000000001</c:v>
                </c:pt>
                <c:pt idx="1044">
                  <c:v>-5.1298199999999996</c:v>
                </c:pt>
                <c:pt idx="1045">
                  <c:v>-5.1337659999999996</c:v>
                </c:pt>
                <c:pt idx="1046">
                  <c:v>-5.137772</c:v>
                </c:pt>
                <c:pt idx="1047">
                  <c:v>-5.1417770000000003</c:v>
                </c:pt>
                <c:pt idx="1048">
                  <c:v>-5.1457839999999999</c:v>
                </c:pt>
                <c:pt idx="1049">
                  <c:v>-5.1497900000000003</c:v>
                </c:pt>
                <c:pt idx="1050">
                  <c:v>-5.1537949999999997</c:v>
                </c:pt>
                <c:pt idx="1051">
                  <c:v>-5.1578010000000001</c:v>
                </c:pt>
                <c:pt idx="1052">
                  <c:v>-5.1618069999999996</c:v>
                </c:pt>
                <c:pt idx="1053">
                  <c:v>-5.1658730000000004</c:v>
                </c:pt>
                <c:pt idx="1054">
                  <c:v>-5.1698190000000004</c:v>
                </c:pt>
                <c:pt idx="1055">
                  <c:v>-5.1738249999999999</c:v>
                </c:pt>
                <c:pt idx="1056">
                  <c:v>-5.1778310000000003</c:v>
                </c:pt>
                <c:pt idx="1057">
                  <c:v>-5.1818359999999997</c:v>
                </c:pt>
                <c:pt idx="1058">
                  <c:v>-5.1858430000000002</c:v>
                </c:pt>
                <c:pt idx="1059">
                  <c:v>-5.1898489999999997</c:v>
                </c:pt>
                <c:pt idx="1060">
                  <c:v>-5.193854</c:v>
                </c:pt>
                <c:pt idx="1061">
                  <c:v>-5.1978</c:v>
                </c:pt>
                <c:pt idx="1062">
                  <c:v>-5.2018060000000004</c:v>
                </c:pt>
                <c:pt idx="1063">
                  <c:v>-5.2058720000000003</c:v>
                </c:pt>
                <c:pt idx="1064">
                  <c:v>-5.2098180000000003</c:v>
                </c:pt>
                <c:pt idx="1065">
                  <c:v>-5.2138239999999998</c:v>
                </c:pt>
                <c:pt idx="1066">
                  <c:v>-5.2178899999999997</c:v>
                </c:pt>
                <c:pt idx="1067">
                  <c:v>-5.2218359999999997</c:v>
                </c:pt>
                <c:pt idx="1068">
                  <c:v>-5.225841</c:v>
                </c:pt>
                <c:pt idx="1069">
                  <c:v>-5.2299670000000003</c:v>
                </c:pt>
                <c:pt idx="1070">
                  <c:v>-5.233854</c:v>
                </c:pt>
                <c:pt idx="1071">
                  <c:v>-5.2378590000000003</c:v>
                </c:pt>
                <c:pt idx="1072">
                  <c:v>-5.2419250000000002</c:v>
                </c:pt>
                <c:pt idx="1073">
                  <c:v>-5.2458109999999998</c:v>
                </c:pt>
                <c:pt idx="1074">
                  <c:v>-5.2498180000000003</c:v>
                </c:pt>
                <c:pt idx="1075">
                  <c:v>-5.2538830000000001</c:v>
                </c:pt>
                <c:pt idx="1076">
                  <c:v>-5.2577689999999997</c:v>
                </c:pt>
                <c:pt idx="1077">
                  <c:v>-5.2617750000000001</c:v>
                </c:pt>
                <c:pt idx="1078">
                  <c:v>-5.265841</c:v>
                </c:pt>
                <c:pt idx="1079">
                  <c:v>-5.269787</c:v>
                </c:pt>
                <c:pt idx="1080">
                  <c:v>-5.2737930000000004</c:v>
                </c:pt>
                <c:pt idx="1081">
                  <c:v>-5.2777989999999999</c:v>
                </c:pt>
                <c:pt idx="1082">
                  <c:v>-5.2818040000000002</c:v>
                </c:pt>
                <c:pt idx="1083">
                  <c:v>-5.2858109999999998</c:v>
                </c:pt>
                <c:pt idx="1084">
                  <c:v>-5.2898160000000001</c:v>
                </c:pt>
                <c:pt idx="1085">
                  <c:v>-5.2938229999999997</c:v>
                </c:pt>
                <c:pt idx="1086">
                  <c:v>-5.297828</c:v>
                </c:pt>
                <c:pt idx="1087">
                  <c:v>-5.3018340000000004</c:v>
                </c:pt>
                <c:pt idx="1088">
                  <c:v>-5.3058399999999999</c:v>
                </c:pt>
                <c:pt idx="1089">
                  <c:v>-5.3098460000000003</c:v>
                </c:pt>
                <c:pt idx="1090">
                  <c:v>-5.3137920000000003</c:v>
                </c:pt>
                <c:pt idx="1091">
                  <c:v>-5.3178580000000002</c:v>
                </c:pt>
                <c:pt idx="1092">
                  <c:v>-5.3218639999999997</c:v>
                </c:pt>
                <c:pt idx="1093">
                  <c:v>-5.3258089999999996</c:v>
                </c:pt>
                <c:pt idx="1094">
                  <c:v>-5.3298750000000004</c:v>
                </c:pt>
                <c:pt idx="1095">
                  <c:v>-5.3338809999999999</c:v>
                </c:pt>
                <c:pt idx="1096">
                  <c:v>-5.337828</c:v>
                </c:pt>
                <c:pt idx="1097">
                  <c:v>-5.3418929999999998</c:v>
                </c:pt>
                <c:pt idx="1098">
                  <c:v>-5.3458990000000002</c:v>
                </c:pt>
                <c:pt idx="1099">
                  <c:v>-5.3499049999999997</c:v>
                </c:pt>
                <c:pt idx="1100">
                  <c:v>-5.3539110000000001</c:v>
                </c:pt>
                <c:pt idx="1101">
                  <c:v>-5.3579160000000003</c:v>
                </c:pt>
                <c:pt idx="1102">
                  <c:v>-5.3618629999999996</c:v>
                </c:pt>
                <c:pt idx="1103">
                  <c:v>-5.3659290000000004</c:v>
                </c:pt>
                <c:pt idx="1104">
                  <c:v>-5.3699339999999998</c:v>
                </c:pt>
                <c:pt idx="1105">
                  <c:v>-5.3738799999999998</c:v>
                </c:pt>
                <c:pt idx="1106">
                  <c:v>-5.3779459999999997</c:v>
                </c:pt>
                <c:pt idx="1107">
                  <c:v>-5.3819520000000001</c:v>
                </c:pt>
                <c:pt idx="1108">
                  <c:v>-5.3858980000000001</c:v>
                </c:pt>
                <c:pt idx="1109">
                  <c:v>-5.3899039999999996</c:v>
                </c:pt>
                <c:pt idx="1110">
                  <c:v>-5.3939700000000004</c:v>
                </c:pt>
                <c:pt idx="1111">
                  <c:v>-5.3979160000000004</c:v>
                </c:pt>
                <c:pt idx="1112">
                  <c:v>-5.4019219999999999</c:v>
                </c:pt>
                <c:pt idx="1113">
                  <c:v>-5.4059280000000003</c:v>
                </c:pt>
                <c:pt idx="1114">
                  <c:v>-5.4098740000000003</c:v>
                </c:pt>
                <c:pt idx="1115">
                  <c:v>-5.4138789999999997</c:v>
                </c:pt>
                <c:pt idx="1116">
                  <c:v>-5.4178860000000002</c:v>
                </c:pt>
                <c:pt idx="1117">
                  <c:v>-5.4218909999999996</c:v>
                </c:pt>
                <c:pt idx="1118">
                  <c:v>-5.4258980000000001</c:v>
                </c:pt>
                <c:pt idx="1119">
                  <c:v>-5.4299629999999999</c:v>
                </c:pt>
                <c:pt idx="1120">
                  <c:v>-5.4339089999999999</c:v>
                </c:pt>
                <c:pt idx="1121">
                  <c:v>-5.4379150000000003</c:v>
                </c:pt>
                <c:pt idx="1122">
                  <c:v>-5.4419209999999998</c:v>
                </c:pt>
                <c:pt idx="1123">
                  <c:v>-5.4459270000000002</c:v>
                </c:pt>
                <c:pt idx="1124">
                  <c:v>-5.4499329999999997</c:v>
                </c:pt>
                <c:pt idx="1125">
                  <c:v>-5.4539390000000001</c:v>
                </c:pt>
                <c:pt idx="1126">
                  <c:v>-5.4579449999999996</c:v>
                </c:pt>
                <c:pt idx="1127">
                  <c:v>-5.4618909999999996</c:v>
                </c:pt>
                <c:pt idx="1128">
                  <c:v>-5.4659570000000004</c:v>
                </c:pt>
                <c:pt idx="1129">
                  <c:v>-5.4699030000000004</c:v>
                </c:pt>
                <c:pt idx="1130">
                  <c:v>-5.4739079999999998</c:v>
                </c:pt>
                <c:pt idx="1131">
                  <c:v>-5.4779140000000002</c:v>
                </c:pt>
                <c:pt idx="1132">
                  <c:v>-5.4818600000000002</c:v>
                </c:pt>
                <c:pt idx="1133">
                  <c:v>-5.4859260000000001</c:v>
                </c:pt>
                <c:pt idx="1134">
                  <c:v>-5.4899319999999996</c:v>
                </c:pt>
                <c:pt idx="1135">
                  <c:v>-5.4938779999999996</c:v>
                </c:pt>
                <c:pt idx="1136">
                  <c:v>-5.4979430000000002</c:v>
                </c:pt>
                <c:pt idx="1137">
                  <c:v>-5.5018890000000003</c:v>
                </c:pt>
                <c:pt idx="1138">
                  <c:v>-5.5058959999999999</c:v>
                </c:pt>
                <c:pt idx="1139">
                  <c:v>-5.5099619999999998</c:v>
                </c:pt>
                <c:pt idx="1140">
                  <c:v>-5.5139079999999998</c:v>
                </c:pt>
                <c:pt idx="1141">
                  <c:v>-5.5178529999999997</c:v>
                </c:pt>
                <c:pt idx="1142">
                  <c:v>-5.523892</c:v>
                </c:pt>
                <c:pt idx="1143">
                  <c:v>-5.527838</c:v>
                </c:pt>
                <c:pt idx="1144">
                  <c:v>-5.5319039999999999</c:v>
                </c:pt>
                <c:pt idx="1145">
                  <c:v>-5.5359100000000003</c:v>
                </c:pt>
                <c:pt idx="1146">
                  <c:v>-5.5398560000000003</c:v>
                </c:pt>
                <c:pt idx="1147">
                  <c:v>-5.5439220000000002</c:v>
                </c:pt>
                <c:pt idx="1148">
                  <c:v>-5.5479279999999997</c:v>
                </c:pt>
                <c:pt idx="1149">
                  <c:v>-5.5519340000000001</c:v>
                </c:pt>
                <c:pt idx="1150">
                  <c:v>-5.5559390000000004</c:v>
                </c:pt>
                <c:pt idx="1151">
                  <c:v>-5.5599460000000001</c:v>
                </c:pt>
                <c:pt idx="1152">
                  <c:v>-5.5638920000000001</c:v>
                </c:pt>
                <c:pt idx="1153">
                  <c:v>-5.5699899999999998</c:v>
                </c:pt>
                <c:pt idx="1154">
                  <c:v>-5.5759090000000002</c:v>
                </c:pt>
                <c:pt idx="1155">
                  <c:v>-5.5819479999999997</c:v>
                </c:pt>
                <c:pt idx="1156">
                  <c:v>-5.5878670000000001</c:v>
                </c:pt>
                <c:pt idx="1157">
                  <c:v>-5.5939059999999996</c:v>
                </c:pt>
                <c:pt idx="1158">
                  <c:v>-5.5998250000000001</c:v>
                </c:pt>
                <c:pt idx="1159">
                  <c:v>-5.6059229999999998</c:v>
                </c:pt>
                <c:pt idx="1160">
                  <c:v>-5.6118420000000002</c:v>
                </c:pt>
                <c:pt idx="1161">
                  <c:v>-5.6178809999999997</c:v>
                </c:pt>
                <c:pt idx="1162">
                  <c:v>-5.6238599999999996</c:v>
                </c:pt>
                <c:pt idx="1163">
                  <c:v>-5.629899</c:v>
                </c:pt>
                <c:pt idx="1164">
                  <c:v>-5.6358779999999999</c:v>
                </c:pt>
                <c:pt idx="1165">
                  <c:v>-5.6418569999999999</c:v>
                </c:pt>
                <c:pt idx="1166">
                  <c:v>-5.6479559999999998</c:v>
                </c:pt>
                <c:pt idx="1167">
                  <c:v>-5.6539349999999997</c:v>
                </c:pt>
                <c:pt idx="1168">
                  <c:v>-5.6599729999999999</c:v>
                </c:pt>
                <c:pt idx="1169">
                  <c:v>-5.6658920000000004</c:v>
                </c:pt>
                <c:pt idx="1170">
                  <c:v>-5.6719910000000002</c:v>
                </c:pt>
                <c:pt idx="1171">
                  <c:v>-5.6778510000000004</c:v>
                </c:pt>
                <c:pt idx="1172">
                  <c:v>-5.6838290000000002</c:v>
                </c:pt>
                <c:pt idx="1173">
                  <c:v>-5.6898080000000002</c:v>
                </c:pt>
                <c:pt idx="1174">
                  <c:v>-5.6957870000000002</c:v>
                </c:pt>
                <c:pt idx="1175">
                  <c:v>-5.7017059999999997</c:v>
                </c:pt>
                <c:pt idx="1176">
                  <c:v>-5.7077450000000001</c:v>
                </c:pt>
                <c:pt idx="1177">
                  <c:v>-5.7136639999999996</c:v>
                </c:pt>
                <c:pt idx="1178">
                  <c:v>-5.7197019999999998</c:v>
                </c:pt>
                <c:pt idx="1179">
                  <c:v>-5.7256220000000004</c:v>
                </c:pt>
                <c:pt idx="1180">
                  <c:v>-5.7316010000000004</c:v>
                </c:pt>
                <c:pt idx="1181">
                  <c:v>-5.7376399999999999</c:v>
                </c:pt>
                <c:pt idx="1182">
                  <c:v>-5.7436790000000002</c:v>
                </c:pt>
                <c:pt idx="1183">
                  <c:v>-5.7497170000000004</c:v>
                </c:pt>
                <c:pt idx="1184">
                  <c:v>-5.7557559999999999</c:v>
                </c:pt>
                <c:pt idx="1185">
                  <c:v>-5.7617950000000002</c:v>
                </c:pt>
                <c:pt idx="1186">
                  <c:v>-5.7678330000000004</c:v>
                </c:pt>
                <c:pt idx="1187">
                  <c:v>-5.7738120000000004</c:v>
                </c:pt>
                <c:pt idx="1188">
                  <c:v>-5.7798509999999998</c:v>
                </c:pt>
                <c:pt idx="1189">
                  <c:v>-5.7858299999999998</c:v>
                </c:pt>
                <c:pt idx="1190">
                  <c:v>-5.7918089999999998</c:v>
                </c:pt>
                <c:pt idx="1191">
                  <c:v>-5.797847</c:v>
                </c:pt>
                <c:pt idx="1192">
                  <c:v>-5.8038259999999999</c:v>
                </c:pt>
                <c:pt idx="1193">
                  <c:v>-5.8098660000000004</c:v>
                </c:pt>
                <c:pt idx="1194">
                  <c:v>-5.8158450000000004</c:v>
                </c:pt>
                <c:pt idx="1195">
                  <c:v>-5.8218240000000003</c:v>
                </c:pt>
                <c:pt idx="1196">
                  <c:v>-5.827922</c:v>
                </c:pt>
                <c:pt idx="1197">
                  <c:v>-5.8338409999999996</c:v>
                </c:pt>
                <c:pt idx="1198">
                  <c:v>-5.83988</c:v>
                </c:pt>
                <c:pt idx="1199">
                  <c:v>-5.845739</c:v>
                </c:pt>
                <c:pt idx="1200">
                  <c:v>-5.8518379999999999</c:v>
                </c:pt>
                <c:pt idx="1201">
                  <c:v>-5.8578159999999997</c:v>
                </c:pt>
                <c:pt idx="1202">
                  <c:v>-5.863855</c:v>
                </c:pt>
                <c:pt idx="1203">
                  <c:v>-5.869834</c:v>
                </c:pt>
                <c:pt idx="1204">
                  <c:v>-5.8759329999999999</c:v>
                </c:pt>
                <c:pt idx="1205">
                  <c:v>-5.8818520000000003</c:v>
                </c:pt>
                <c:pt idx="1206">
                  <c:v>-5.8878909999999998</c:v>
                </c:pt>
                <c:pt idx="1207">
                  <c:v>-5.8938100000000002</c:v>
                </c:pt>
                <c:pt idx="1208">
                  <c:v>-5.8999079999999999</c:v>
                </c:pt>
                <c:pt idx="1209">
                  <c:v>-5.9058270000000004</c:v>
                </c:pt>
                <c:pt idx="1210">
                  <c:v>-5.9119260000000002</c:v>
                </c:pt>
                <c:pt idx="1211">
                  <c:v>-5.9178449999999998</c:v>
                </c:pt>
                <c:pt idx="1212">
                  <c:v>-5.9238840000000001</c:v>
                </c:pt>
                <c:pt idx="1213">
                  <c:v>-5.9298630000000001</c:v>
                </c:pt>
                <c:pt idx="1214">
                  <c:v>-5.9358420000000001</c:v>
                </c:pt>
                <c:pt idx="1215">
                  <c:v>-5.9418810000000004</c:v>
                </c:pt>
                <c:pt idx="1216">
                  <c:v>-5.9478600000000004</c:v>
                </c:pt>
                <c:pt idx="1217">
                  <c:v>-5.9538390000000003</c:v>
                </c:pt>
                <c:pt idx="1218">
                  <c:v>-5.9598769999999996</c:v>
                </c:pt>
                <c:pt idx="1219">
                  <c:v>-5.965916</c:v>
                </c:pt>
                <c:pt idx="1220">
                  <c:v>-5.971895</c:v>
                </c:pt>
                <c:pt idx="1221">
                  <c:v>-5.9779929999999997</c:v>
                </c:pt>
                <c:pt idx="1222">
                  <c:v>-5.9839130000000003</c:v>
                </c:pt>
                <c:pt idx="1223">
                  <c:v>-5.9899509999999996</c:v>
                </c:pt>
                <c:pt idx="1224">
                  <c:v>-5.9959300000000004</c:v>
                </c:pt>
                <c:pt idx="1225">
                  <c:v>-6.0019689999999999</c:v>
                </c:pt>
                <c:pt idx="1226">
                  <c:v>-6.0078880000000003</c:v>
                </c:pt>
                <c:pt idx="1227">
                  <c:v>-6.0139269999999998</c:v>
                </c:pt>
                <c:pt idx="1228">
                  <c:v>-6.0198460000000003</c:v>
                </c:pt>
                <c:pt idx="1229">
                  <c:v>-6.0259450000000001</c:v>
                </c:pt>
                <c:pt idx="1230">
                  <c:v>-6.0318639999999997</c:v>
                </c:pt>
                <c:pt idx="1231">
                  <c:v>-6.0378429999999996</c:v>
                </c:pt>
                <c:pt idx="1232">
                  <c:v>-6.0438210000000003</c:v>
                </c:pt>
                <c:pt idx="1233">
                  <c:v>-6.0498599999999998</c:v>
                </c:pt>
                <c:pt idx="1234">
                  <c:v>-6.0558389999999997</c:v>
                </c:pt>
                <c:pt idx="1235">
                  <c:v>-6.0618189999999998</c:v>
                </c:pt>
                <c:pt idx="1236">
                  <c:v>-6.0678570000000001</c:v>
                </c:pt>
                <c:pt idx="1237">
                  <c:v>-6.073836</c:v>
                </c:pt>
                <c:pt idx="1238">
                  <c:v>-6.0798750000000004</c:v>
                </c:pt>
                <c:pt idx="1239">
                  <c:v>-6.0858540000000003</c:v>
                </c:pt>
                <c:pt idx="1240">
                  <c:v>-6.0918330000000003</c:v>
                </c:pt>
                <c:pt idx="1241">
                  <c:v>-6.0978120000000002</c:v>
                </c:pt>
                <c:pt idx="1242">
                  <c:v>-6.1037910000000002</c:v>
                </c:pt>
                <c:pt idx="1243">
                  <c:v>-6.1098290000000004</c:v>
                </c:pt>
                <c:pt idx="1244">
                  <c:v>-6.1158080000000004</c:v>
                </c:pt>
                <c:pt idx="1245">
                  <c:v>-6.1218469999999998</c:v>
                </c:pt>
                <c:pt idx="1246">
                  <c:v>-6.1278259999999998</c:v>
                </c:pt>
                <c:pt idx="1247">
                  <c:v>-6.1338049999999997</c:v>
                </c:pt>
                <c:pt idx="1248">
                  <c:v>-6.1397839999999997</c:v>
                </c:pt>
                <c:pt idx="1249">
                  <c:v>-6.145823</c:v>
                </c:pt>
                <c:pt idx="1250">
                  <c:v>-6.1518009999999999</c:v>
                </c:pt>
                <c:pt idx="1251">
                  <c:v>-6.1578400000000002</c:v>
                </c:pt>
                <c:pt idx="1252">
                  <c:v>-6.1637589999999998</c:v>
                </c:pt>
                <c:pt idx="1253">
                  <c:v>-6.1697980000000001</c:v>
                </c:pt>
                <c:pt idx="1254">
                  <c:v>-6.1757780000000002</c:v>
                </c:pt>
                <c:pt idx="1255">
                  <c:v>-6.1818160000000004</c:v>
                </c:pt>
                <c:pt idx="1256">
                  <c:v>-6.1877940000000002</c:v>
                </c:pt>
                <c:pt idx="1257">
                  <c:v>-6.1938930000000001</c:v>
                </c:pt>
                <c:pt idx="1258">
                  <c:v>-6.1998129999999998</c:v>
                </c:pt>
                <c:pt idx="1259">
                  <c:v>-6.2059110000000004</c:v>
                </c:pt>
                <c:pt idx="1260">
                  <c:v>-6.21183</c:v>
                </c:pt>
                <c:pt idx="1261">
                  <c:v>-6.2178690000000003</c:v>
                </c:pt>
                <c:pt idx="1262">
                  <c:v>-6.2238480000000003</c:v>
                </c:pt>
                <c:pt idx="1263">
                  <c:v>-6.2298869999999997</c:v>
                </c:pt>
                <c:pt idx="1264">
                  <c:v>-6.2358659999999997</c:v>
                </c:pt>
                <c:pt idx="1265">
                  <c:v>-6.2418440000000004</c:v>
                </c:pt>
                <c:pt idx="1266">
                  <c:v>-6.2478230000000003</c:v>
                </c:pt>
                <c:pt idx="1267">
                  <c:v>-6.2538619999999998</c:v>
                </c:pt>
                <c:pt idx="1268">
                  <c:v>-6.2598409999999998</c:v>
                </c:pt>
                <c:pt idx="1269">
                  <c:v>-6.2658800000000001</c:v>
                </c:pt>
                <c:pt idx="1270">
                  <c:v>-6.2718590000000001</c:v>
                </c:pt>
                <c:pt idx="1271">
                  <c:v>-6.277838</c:v>
                </c:pt>
                <c:pt idx="1272">
                  <c:v>-6.2838760000000002</c:v>
                </c:pt>
                <c:pt idx="1273">
                  <c:v>-6.2898550000000002</c:v>
                </c:pt>
                <c:pt idx="1274">
                  <c:v>-6.2958939999999997</c:v>
                </c:pt>
                <c:pt idx="1275">
                  <c:v>-6.3018729999999996</c:v>
                </c:pt>
                <c:pt idx="1276">
                  <c:v>-6.307912</c:v>
                </c:pt>
                <c:pt idx="1277">
                  <c:v>-6.3138909999999999</c:v>
                </c:pt>
                <c:pt idx="1278">
                  <c:v>-6.3199300000000003</c:v>
                </c:pt>
                <c:pt idx="1279">
                  <c:v>-6.3259080000000001</c:v>
                </c:pt>
                <c:pt idx="1280">
                  <c:v>-6.3318880000000002</c:v>
                </c:pt>
                <c:pt idx="1281">
                  <c:v>-6.3378670000000001</c:v>
                </c:pt>
                <c:pt idx="1282">
                  <c:v>-6.343845</c:v>
                </c:pt>
                <c:pt idx="1283">
                  <c:v>-6.3498840000000003</c:v>
                </c:pt>
                <c:pt idx="1284">
                  <c:v>-6.3558630000000003</c:v>
                </c:pt>
                <c:pt idx="1285">
                  <c:v>-6.3619019999999997</c:v>
                </c:pt>
                <c:pt idx="1286">
                  <c:v>-6.3699139999999996</c:v>
                </c:pt>
                <c:pt idx="1287">
                  <c:v>-6.3779260000000004</c:v>
                </c:pt>
                <c:pt idx="1288">
                  <c:v>-6.3859370000000002</c:v>
                </c:pt>
                <c:pt idx="1289">
                  <c:v>-6.3939490000000001</c:v>
                </c:pt>
                <c:pt idx="1290">
                  <c:v>-6.3999280000000001</c:v>
                </c:pt>
                <c:pt idx="1291">
                  <c:v>-6.40794</c:v>
                </c:pt>
                <c:pt idx="1292">
                  <c:v>-6.4159519999999999</c:v>
                </c:pt>
                <c:pt idx="1293">
                  <c:v>-6.4239629999999996</c:v>
                </c:pt>
                <c:pt idx="1294">
                  <c:v>-6.4319750000000004</c:v>
                </c:pt>
                <c:pt idx="1295">
                  <c:v>-6.4399870000000004</c:v>
                </c:pt>
                <c:pt idx="1296">
                  <c:v>-6.4479389999999999</c:v>
                </c:pt>
                <c:pt idx="1297">
                  <c:v>-6.4559509999999998</c:v>
                </c:pt>
                <c:pt idx="1298">
                  <c:v>-6.4639620000000004</c:v>
                </c:pt>
                <c:pt idx="1299">
                  <c:v>-6.4719740000000003</c:v>
                </c:pt>
                <c:pt idx="1300">
                  <c:v>-6.479927</c:v>
                </c:pt>
                <c:pt idx="1301">
                  <c:v>-6.4879379999999998</c:v>
                </c:pt>
                <c:pt idx="1302">
                  <c:v>-6.4960100000000001</c:v>
                </c:pt>
                <c:pt idx="1303">
                  <c:v>-6.5039020000000001</c:v>
                </c:pt>
                <c:pt idx="1304">
                  <c:v>-6.5119730000000002</c:v>
                </c:pt>
                <c:pt idx="1305">
                  <c:v>-6.5199850000000001</c:v>
                </c:pt>
                <c:pt idx="1306">
                  <c:v>-6.5279369999999997</c:v>
                </c:pt>
                <c:pt idx="1307">
                  <c:v>-6.5358900000000002</c:v>
                </c:pt>
                <c:pt idx="1308">
                  <c:v>-6.5439610000000004</c:v>
                </c:pt>
                <c:pt idx="1309">
                  <c:v>-6.5519129999999999</c:v>
                </c:pt>
                <c:pt idx="1310">
                  <c:v>-6.5599249999999998</c:v>
                </c:pt>
                <c:pt idx="1311">
                  <c:v>-6.5679369999999997</c:v>
                </c:pt>
                <c:pt idx="1312">
                  <c:v>-6.575888</c:v>
                </c:pt>
                <c:pt idx="1313">
                  <c:v>-6.5838999999999999</c:v>
                </c:pt>
                <c:pt idx="1314">
                  <c:v>-6.5919119999999998</c:v>
                </c:pt>
                <c:pt idx="1315">
                  <c:v>-6.5998640000000002</c:v>
                </c:pt>
                <c:pt idx="1316">
                  <c:v>-6.6078159999999997</c:v>
                </c:pt>
                <c:pt idx="1317">
                  <c:v>-6.615888</c:v>
                </c:pt>
                <c:pt idx="1318">
                  <c:v>-6.6239590000000002</c:v>
                </c:pt>
                <c:pt idx="1319">
                  <c:v>-6.6319109999999997</c:v>
                </c:pt>
                <c:pt idx="1320">
                  <c:v>-6.6398630000000001</c:v>
                </c:pt>
                <c:pt idx="1321">
                  <c:v>-6.647875</c:v>
                </c:pt>
                <c:pt idx="1322">
                  <c:v>-6.6558869999999999</c:v>
                </c:pt>
                <c:pt idx="1323">
                  <c:v>-6.6638390000000003</c:v>
                </c:pt>
                <c:pt idx="1324">
                  <c:v>-6.6719109999999997</c:v>
                </c:pt>
                <c:pt idx="1325">
                  <c:v>-6.679862</c:v>
                </c:pt>
                <c:pt idx="1326">
                  <c:v>-6.687875</c:v>
                </c:pt>
                <c:pt idx="1327">
                  <c:v>-6.6959460000000002</c:v>
                </c:pt>
                <c:pt idx="1328">
                  <c:v>-6.7038979999999997</c:v>
                </c:pt>
                <c:pt idx="1329">
                  <c:v>-6.7118500000000001</c:v>
                </c:pt>
                <c:pt idx="1330">
                  <c:v>-6.7198609999999999</c:v>
                </c:pt>
                <c:pt idx="1331">
                  <c:v>-6.7278729999999998</c:v>
                </c:pt>
                <c:pt idx="1332">
                  <c:v>-6.7358250000000002</c:v>
                </c:pt>
                <c:pt idx="1333">
                  <c:v>-6.74587</c:v>
                </c:pt>
                <c:pt idx="1334">
                  <c:v>-6.7558550000000004</c:v>
                </c:pt>
                <c:pt idx="1335">
                  <c:v>-6.7659000000000002</c:v>
                </c:pt>
                <c:pt idx="1336">
                  <c:v>-6.7758849999999997</c:v>
                </c:pt>
                <c:pt idx="1337">
                  <c:v>-6.7858099999999997</c:v>
                </c:pt>
                <c:pt idx="1338">
                  <c:v>-6.7957939999999999</c:v>
                </c:pt>
                <c:pt idx="1339">
                  <c:v>-6.8057790000000002</c:v>
                </c:pt>
                <c:pt idx="1340">
                  <c:v>-6.8158839999999996</c:v>
                </c:pt>
                <c:pt idx="1341">
                  <c:v>-6.8259280000000002</c:v>
                </c:pt>
                <c:pt idx="1342">
                  <c:v>-6.8359129999999997</c:v>
                </c:pt>
                <c:pt idx="1343">
                  <c:v>-6.8459570000000003</c:v>
                </c:pt>
                <c:pt idx="1344">
                  <c:v>-6.8559429999999999</c:v>
                </c:pt>
                <c:pt idx="1345">
                  <c:v>-6.8659869999999996</c:v>
                </c:pt>
                <c:pt idx="1346">
                  <c:v>-6.8779450000000004</c:v>
                </c:pt>
                <c:pt idx="1347">
                  <c:v>-6.8899030000000003</c:v>
                </c:pt>
                <c:pt idx="1348">
                  <c:v>-6.9019199999999996</c:v>
                </c:pt>
                <c:pt idx="1349">
                  <c:v>-6.9139390000000001</c:v>
                </c:pt>
                <c:pt idx="1350">
                  <c:v>-6.9258959999999998</c:v>
                </c:pt>
                <c:pt idx="1351">
                  <c:v>-6.9379140000000001</c:v>
                </c:pt>
                <c:pt idx="1352">
                  <c:v>-6.9499909999999998</c:v>
                </c:pt>
                <c:pt idx="1353">
                  <c:v>-6.9620090000000001</c:v>
                </c:pt>
                <c:pt idx="1354">
                  <c:v>-6.973967</c:v>
                </c:pt>
                <c:pt idx="1355">
                  <c:v>-6.9878980000000004</c:v>
                </c:pt>
                <c:pt idx="1356">
                  <c:v>-7.0018890000000003</c:v>
                </c:pt>
                <c:pt idx="1357">
                  <c:v>-7.0158189999999996</c:v>
                </c:pt>
                <c:pt idx="1358">
                  <c:v>-7.0298699999999998</c:v>
                </c:pt>
                <c:pt idx="1359">
                  <c:v>-7.0458340000000002</c:v>
                </c:pt>
                <c:pt idx="1360">
                  <c:v>-7.0699290000000001</c:v>
                </c:pt>
                <c:pt idx="1361">
                  <c:v>-7.1699570000000001</c:v>
                </c:pt>
                <c:pt idx="1362">
                  <c:v>-7.1759959999999996</c:v>
                </c:pt>
                <c:pt idx="1363">
                  <c:v>-7.1780879999999998</c:v>
                </c:pt>
                <c:pt idx="1364">
                  <c:v>-7.1801209999999998</c:v>
                </c:pt>
                <c:pt idx="1365">
                  <c:v>-7.1822140000000001</c:v>
                </c:pt>
                <c:pt idx="1366">
                  <c:v>-7.1842459999999999</c:v>
                </c:pt>
                <c:pt idx="1367">
                  <c:v>-7.1863989999999998</c:v>
                </c:pt>
                <c:pt idx="1368">
                  <c:v>-7.1886109999999999</c:v>
                </c:pt>
                <c:pt idx="1369">
                  <c:v>-7.1907040000000002</c:v>
                </c:pt>
                <c:pt idx="1370">
                  <c:v>-7.1927370000000002</c:v>
                </c:pt>
                <c:pt idx="1371">
                  <c:v>-7.1949490000000003</c:v>
                </c:pt>
                <c:pt idx="1372">
                  <c:v>-7.197101</c:v>
                </c:pt>
                <c:pt idx="1373">
                  <c:v>-7.1993130000000001</c:v>
                </c:pt>
                <c:pt idx="1374">
                  <c:v>-7.2014659999999999</c:v>
                </c:pt>
                <c:pt idx="1375">
                  <c:v>-7.2035590000000003</c:v>
                </c:pt>
                <c:pt idx="1376">
                  <c:v>-7.205711</c:v>
                </c:pt>
                <c:pt idx="1377">
                  <c:v>-7.2078629999999997</c:v>
                </c:pt>
                <c:pt idx="1378">
                  <c:v>-7.209956</c:v>
                </c:pt>
                <c:pt idx="1379">
                  <c:v>-7.2121079999999997</c:v>
                </c:pt>
                <c:pt idx="1380">
                  <c:v>-7.2142010000000001</c:v>
                </c:pt>
                <c:pt idx="1381">
                  <c:v>-7.2163539999999999</c:v>
                </c:pt>
                <c:pt idx="1382">
                  <c:v>-7.2184460000000001</c:v>
                </c:pt>
                <c:pt idx="1383">
                  <c:v>-7.2205389999999996</c:v>
                </c:pt>
                <c:pt idx="1384">
                  <c:v>-7.2226309999999998</c:v>
                </c:pt>
                <c:pt idx="1385">
                  <c:v>-7.2247240000000001</c:v>
                </c:pt>
                <c:pt idx="1386">
                  <c:v>-7.2267570000000001</c:v>
                </c:pt>
                <c:pt idx="1387">
                  <c:v>-7.2288500000000004</c:v>
                </c:pt>
                <c:pt idx="1388">
                  <c:v>-7.2308820000000003</c:v>
                </c:pt>
                <c:pt idx="1389">
                  <c:v>-7.2329749999999997</c:v>
                </c:pt>
                <c:pt idx="1390">
                  <c:v>-7.2350079999999997</c:v>
                </c:pt>
                <c:pt idx="1391">
                  <c:v>-7.2369810000000001</c:v>
                </c:pt>
                <c:pt idx="1392">
                  <c:v>-7.2390140000000001</c:v>
                </c:pt>
                <c:pt idx="1393">
                  <c:v>-7.2410459999999999</c:v>
                </c:pt>
                <c:pt idx="1394">
                  <c:v>-7.2431390000000002</c:v>
                </c:pt>
                <c:pt idx="1395">
                  <c:v>-7.2451720000000002</c:v>
                </c:pt>
                <c:pt idx="1396">
                  <c:v>-7.2472050000000001</c:v>
                </c:pt>
                <c:pt idx="1397">
                  <c:v>-7.2552760000000003</c:v>
                </c:pt>
                <c:pt idx="1398">
                  <c:v>-7.2573090000000002</c:v>
                </c:pt>
                <c:pt idx="1399">
                  <c:v>-7.2592829999999999</c:v>
                </c:pt>
                <c:pt idx="1400">
                  <c:v>-7.2612560000000004</c:v>
                </c:pt>
                <c:pt idx="1401">
                  <c:v>-7.2632880000000002</c:v>
                </c:pt>
                <c:pt idx="1402">
                  <c:v>-7.2653210000000001</c:v>
                </c:pt>
                <c:pt idx="1403">
                  <c:v>-7.2673540000000001</c:v>
                </c:pt>
                <c:pt idx="1404">
                  <c:v>-7.2693269999999997</c:v>
                </c:pt>
                <c:pt idx="1405">
                  <c:v>-7.2713000000000001</c:v>
                </c:pt>
                <c:pt idx="1406">
                  <c:v>-7.273333</c:v>
                </c:pt>
                <c:pt idx="1407">
                  <c:v>-7.2753059999999996</c:v>
                </c:pt>
                <c:pt idx="1408">
                  <c:v>-7.2773389999999996</c:v>
                </c:pt>
                <c:pt idx="1409">
                  <c:v>-7.2793710000000003</c:v>
                </c:pt>
                <c:pt idx="1410">
                  <c:v>-7.281345</c:v>
                </c:pt>
                <c:pt idx="1411">
                  <c:v>-7.2833180000000004</c:v>
                </c:pt>
                <c:pt idx="1412">
                  <c:v>-7.285291</c:v>
                </c:pt>
                <c:pt idx="1413">
                  <c:v>-7.2872640000000004</c:v>
                </c:pt>
                <c:pt idx="1414">
                  <c:v>-7.2892970000000004</c:v>
                </c:pt>
                <c:pt idx="1415">
                  <c:v>-7.2913300000000003</c:v>
                </c:pt>
                <c:pt idx="1416">
                  <c:v>-7.2932430000000004</c:v>
                </c:pt>
                <c:pt idx="1417">
                  <c:v>-7.2952159999999999</c:v>
                </c:pt>
                <c:pt idx="1418">
                  <c:v>-7.2971890000000004</c:v>
                </c:pt>
                <c:pt idx="1419">
                  <c:v>-7.2991619999999999</c:v>
                </c:pt>
                <c:pt idx="1420">
                  <c:v>-7.3011949999999999</c:v>
                </c:pt>
                <c:pt idx="1421">
                  <c:v>-7.3031680000000003</c:v>
                </c:pt>
                <c:pt idx="1422">
                  <c:v>-7.3052010000000003</c:v>
                </c:pt>
                <c:pt idx="1423">
                  <c:v>-7.3071140000000003</c:v>
                </c:pt>
                <c:pt idx="1424">
                  <c:v>-7.3110600000000003</c:v>
                </c:pt>
                <c:pt idx="1425">
                  <c:v>-7.3150659999999998</c:v>
                </c:pt>
                <c:pt idx="1426">
                  <c:v>-7.3190119999999999</c:v>
                </c:pt>
                <c:pt idx="1427">
                  <c:v>-7.3249310000000003</c:v>
                </c:pt>
                <c:pt idx="1428">
                  <c:v>-7.3327640000000001</c:v>
                </c:pt>
                <c:pt idx="1429">
                  <c:v>-7.3407150000000003</c:v>
                </c:pt>
                <c:pt idx="1430">
                  <c:v>-7.3486079999999996</c:v>
                </c:pt>
                <c:pt idx="1431">
                  <c:v>-7.3564999999999996</c:v>
                </c:pt>
                <c:pt idx="1432">
                  <c:v>-7.3623589999999997</c:v>
                </c:pt>
                <c:pt idx="1433">
                  <c:v>-7.3683379999999996</c:v>
                </c:pt>
                <c:pt idx="1434">
                  <c:v>-7.3742580000000002</c:v>
                </c:pt>
                <c:pt idx="1435">
                  <c:v>-7.3802370000000002</c:v>
                </c:pt>
                <c:pt idx="1436">
                  <c:v>-7.3860960000000002</c:v>
                </c:pt>
                <c:pt idx="1437">
                  <c:v>-7.3920750000000002</c:v>
                </c:pt>
                <c:pt idx="1438">
                  <c:v>-7.3979340000000002</c:v>
                </c:pt>
                <c:pt idx="1439">
                  <c:v>-7.4039729999999997</c:v>
                </c:pt>
                <c:pt idx="1440">
                  <c:v>-7.4098319999999998</c:v>
                </c:pt>
                <c:pt idx="1441">
                  <c:v>-7.4157510000000002</c:v>
                </c:pt>
                <c:pt idx="1442">
                  <c:v>-7.4216709999999999</c:v>
                </c:pt>
                <c:pt idx="1443">
                  <c:v>-7.4275900000000004</c:v>
                </c:pt>
                <c:pt idx="1444">
                  <c:v>-7.4335089999999999</c:v>
                </c:pt>
                <c:pt idx="1445">
                  <c:v>-7.439368</c:v>
                </c:pt>
                <c:pt idx="1446">
                  <c:v>-7.4452879999999997</c:v>
                </c:pt>
                <c:pt idx="1447">
                  <c:v>-7.4512660000000004</c:v>
                </c:pt>
                <c:pt idx="1448">
                  <c:v>-7.4572450000000003</c:v>
                </c:pt>
                <c:pt idx="1449">
                  <c:v>-7.463165</c:v>
                </c:pt>
                <c:pt idx="1450">
                  <c:v>-7.4690839999999996</c:v>
                </c:pt>
                <c:pt idx="1451">
                  <c:v>-7.4750629999999996</c:v>
                </c:pt>
                <c:pt idx="1452">
                  <c:v>-7.4810420000000004</c:v>
                </c:pt>
                <c:pt idx="1453">
                  <c:v>-7.486961</c:v>
                </c:pt>
                <c:pt idx="1454">
                  <c:v>-7.4929399999999999</c:v>
                </c:pt>
                <c:pt idx="1455">
                  <c:v>-7.4988590000000004</c:v>
                </c:pt>
                <c:pt idx="1456">
                  <c:v>-7.5048380000000003</c:v>
                </c:pt>
                <c:pt idx="1457">
                  <c:v>-7.5108170000000003</c:v>
                </c:pt>
                <c:pt idx="1458">
                  <c:v>-7.5167359999999999</c:v>
                </c:pt>
                <c:pt idx="1459">
                  <c:v>-7.5227149999999998</c:v>
                </c:pt>
                <c:pt idx="1460">
                  <c:v>-7.5286340000000003</c:v>
                </c:pt>
                <c:pt idx="1461">
                  <c:v>-7.5346130000000002</c:v>
                </c:pt>
                <c:pt idx="1462">
                  <c:v>-7.5405920000000002</c:v>
                </c:pt>
                <c:pt idx="1463">
                  <c:v>-7.5465710000000001</c:v>
                </c:pt>
                <c:pt idx="1464">
                  <c:v>-7.5525500000000001</c:v>
                </c:pt>
                <c:pt idx="1465">
                  <c:v>-7.5585279999999999</c:v>
                </c:pt>
                <c:pt idx="1466">
                  <c:v>-7.5644479999999996</c:v>
                </c:pt>
                <c:pt idx="1467">
                  <c:v>-7.570487</c:v>
                </c:pt>
                <c:pt idx="1468">
                  <c:v>-7.5764659999999999</c:v>
                </c:pt>
                <c:pt idx="1469">
                  <c:v>-7.5824449999999999</c:v>
                </c:pt>
                <c:pt idx="1470">
                  <c:v>-7.5883630000000002</c:v>
                </c:pt>
                <c:pt idx="1471">
                  <c:v>-7.5943420000000001</c:v>
                </c:pt>
                <c:pt idx="1472">
                  <c:v>-7.6003220000000002</c:v>
                </c:pt>
                <c:pt idx="1473">
                  <c:v>-7.6063010000000002</c:v>
                </c:pt>
                <c:pt idx="1474">
                  <c:v>-7.6122800000000002</c:v>
                </c:pt>
                <c:pt idx="1475">
                  <c:v>-7.6182590000000001</c:v>
                </c:pt>
                <c:pt idx="1476">
                  <c:v>-7.6242380000000001</c:v>
                </c:pt>
                <c:pt idx="1477">
                  <c:v>-7.6302159999999999</c:v>
                </c:pt>
                <c:pt idx="1478">
                  <c:v>-7.636196</c:v>
                </c:pt>
                <c:pt idx="1479">
                  <c:v>-7.6421749999999999</c:v>
                </c:pt>
                <c:pt idx="1480">
                  <c:v>-7.6480940000000004</c:v>
                </c:pt>
                <c:pt idx="1481">
                  <c:v>-7.6541319999999997</c:v>
                </c:pt>
                <c:pt idx="1482">
                  <c:v>-7.6600510000000002</c:v>
                </c:pt>
                <c:pt idx="1483">
                  <c:v>-7.6660899999999996</c:v>
                </c:pt>
                <c:pt idx="1484">
                  <c:v>-7.6720689999999996</c:v>
                </c:pt>
                <c:pt idx="1485">
                  <c:v>-7.6781079999999999</c:v>
                </c:pt>
                <c:pt idx="1486">
                  <c:v>-7.6840869999999999</c:v>
                </c:pt>
                <c:pt idx="1487">
                  <c:v>-7.6901250000000001</c:v>
                </c:pt>
                <c:pt idx="1488">
                  <c:v>-7.6961050000000002</c:v>
                </c:pt>
                <c:pt idx="1489">
                  <c:v>-7.7020840000000002</c:v>
                </c:pt>
                <c:pt idx="1490">
                  <c:v>-7.708062</c:v>
                </c:pt>
                <c:pt idx="1491">
                  <c:v>-7.7140409999999999</c:v>
                </c:pt>
                <c:pt idx="1492">
                  <c:v>-7.7200199999999999</c:v>
                </c:pt>
                <c:pt idx="1493">
                  <c:v>-7.7259989999999998</c:v>
                </c:pt>
                <c:pt idx="1494">
                  <c:v>-7.7320380000000002</c:v>
                </c:pt>
                <c:pt idx="1495">
                  <c:v>-7.7380170000000001</c:v>
                </c:pt>
                <c:pt idx="1496">
                  <c:v>-7.7440550000000004</c:v>
                </c:pt>
                <c:pt idx="1497">
                  <c:v>-7.750095</c:v>
                </c:pt>
                <c:pt idx="1498">
                  <c:v>-7.7560739999999999</c:v>
                </c:pt>
                <c:pt idx="1499">
                  <c:v>-7.7621120000000001</c:v>
                </c:pt>
                <c:pt idx="1500">
                  <c:v>-7.7680309999999997</c:v>
                </c:pt>
                <c:pt idx="1501">
                  <c:v>-7.77407</c:v>
                </c:pt>
                <c:pt idx="1502">
                  <c:v>-7.780049</c:v>
                </c:pt>
                <c:pt idx="1503">
                  <c:v>-7.7860880000000003</c:v>
                </c:pt>
                <c:pt idx="1504">
                  <c:v>-7.7920069999999999</c:v>
                </c:pt>
                <c:pt idx="1505">
                  <c:v>-7.7980460000000003</c:v>
                </c:pt>
                <c:pt idx="1506">
                  <c:v>-7.8040240000000001</c:v>
                </c:pt>
                <c:pt idx="1507">
                  <c:v>-7.8100630000000004</c:v>
                </c:pt>
                <c:pt idx="1508">
                  <c:v>-7.8161019999999999</c:v>
                </c:pt>
                <c:pt idx="1509">
                  <c:v>-7.8221410000000002</c:v>
                </c:pt>
                <c:pt idx="1510">
                  <c:v>-7.8280599999999998</c:v>
                </c:pt>
                <c:pt idx="1511">
                  <c:v>-7.8340990000000001</c:v>
                </c:pt>
                <c:pt idx="1512">
                  <c:v>-7.8400179999999997</c:v>
                </c:pt>
                <c:pt idx="1513">
                  <c:v>-7.8460559999999999</c:v>
                </c:pt>
                <c:pt idx="1514">
                  <c:v>-7.8520349999999999</c:v>
                </c:pt>
                <c:pt idx="1515">
                  <c:v>-7.8580139999999998</c:v>
                </c:pt>
                <c:pt idx="1516">
                  <c:v>-7.8640530000000002</c:v>
                </c:pt>
                <c:pt idx="1517">
                  <c:v>-7.8700320000000001</c:v>
                </c:pt>
                <c:pt idx="1518">
                  <c:v>-7.8760110000000001</c:v>
                </c:pt>
                <c:pt idx="1519">
                  <c:v>-7.8820499999999996</c:v>
                </c:pt>
                <c:pt idx="1520">
                  <c:v>-7.8880290000000004</c:v>
                </c:pt>
                <c:pt idx="1521">
                  <c:v>-7.8940080000000004</c:v>
                </c:pt>
                <c:pt idx="1522">
                  <c:v>-7.8999860000000002</c:v>
                </c:pt>
                <c:pt idx="1523">
                  <c:v>-7.9059650000000001</c:v>
                </c:pt>
                <c:pt idx="1524">
                  <c:v>-7.9120039999999996</c:v>
                </c:pt>
                <c:pt idx="1525">
                  <c:v>-7.9179830000000004</c:v>
                </c:pt>
                <c:pt idx="1526">
                  <c:v>-7.9239629999999996</c:v>
                </c:pt>
                <c:pt idx="1527">
                  <c:v>-7.9299419999999996</c:v>
                </c:pt>
                <c:pt idx="1528">
                  <c:v>-7.9359209999999996</c:v>
                </c:pt>
                <c:pt idx="1529">
                  <c:v>-7.9419000000000004</c:v>
                </c:pt>
                <c:pt idx="1530">
                  <c:v>-7.9478780000000002</c:v>
                </c:pt>
                <c:pt idx="1531">
                  <c:v>-7.9538570000000002</c:v>
                </c:pt>
                <c:pt idx="1532">
                  <c:v>-7.9598950000000004</c:v>
                </c:pt>
                <c:pt idx="1533">
                  <c:v>-7.9659339999999998</c:v>
                </c:pt>
                <c:pt idx="1534">
                  <c:v>-7.9719129999999998</c:v>
                </c:pt>
                <c:pt idx="1535">
                  <c:v>-7.9778929999999999</c:v>
                </c:pt>
                <c:pt idx="1536">
                  <c:v>-7.9839310000000001</c:v>
                </c:pt>
                <c:pt idx="1537">
                  <c:v>-7.9899100000000001</c:v>
                </c:pt>
                <c:pt idx="1538">
                  <c:v>-7.995889</c:v>
                </c:pt>
                <c:pt idx="1539">
                  <c:v>-8.001868</c:v>
                </c:pt>
                <c:pt idx="1540">
                  <c:v>-8.0079069999999994</c:v>
                </c:pt>
                <c:pt idx="1541">
                  <c:v>-8.0139460000000007</c:v>
                </c:pt>
                <c:pt idx="1542">
                  <c:v>-8.0199250000000006</c:v>
                </c:pt>
                <c:pt idx="1543">
                  <c:v>-8.0259630000000008</c:v>
                </c:pt>
                <c:pt idx="1544">
                  <c:v>-8.0319420000000008</c:v>
                </c:pt>
                <c:pt idx="1545">
                  <c:v>-8.0379810000000003</c:v>
                </c:pt>
                <c:pt idx="1546">
                  <c:v>-8.0439589999999992</c:v>
                </c:pt>
                <c:pt idx="1547">
                  <c:v>-8.0499989999999997</c:v>
                </c:pt>
                <c:pt idx="1548">
                  <c:v>-8.0559779999999996</c:v>
                </c:pt>
                <c:pt idx="1549">
                  <c:v>-8.0619569999999996</c:v>
                </c:pt>
                <c:pt idx="1550">
                  <c:v>-8.0698480000000004</c:v>
                </c:pt>
                <c:pt idx="1551">
                  <c:v>-8.0778610000000004</c:v>
                </c:pt>
                <c:pt idx="1552">
                  <c:v>-8.0858729999999994</c:v>
                </c:pt>
                <c:pt idx="1553">
                  <c:v>-8.0937649999999994</c:v>
                </c:pt>
                <c:pt idx="1554">
                  <c:v>-8.1017170000000007</c:v>
                </c:pt>
                <c:pt idx="1555">
                  <c:v>-8.1097289999999997</c:v>
                </c:pt>
                <c:pt idx="1556">
                  <c:v>-8.11768</c:v>
                </c:pt>
                <c:pt idx="1557">
                  <c:v>-8.1256920000000008</c:v>
                </c:pt>
                <c:pt idx="1558">
                  <c:v>-8.1337639999999993</c:v>
                </c:pt>
                <c:pt idx="1559">
                  <c:v>-8.1418350000000004</c:v>
                </c:pt>
                <c:pt idx="1560">
                  <c:v>-8.1499070000000007</c:v>
                </c:pt>
                <c:pt idx="1561">
                  <c:v>-8.1578599999999994</c:v>
                </c:pt>
                <c:pt idx="1562">
                  <c:v>-8.1658709999999992</c:v>
                </c:pt>
                <c:pt idx="1563">
                  <c:v>-8.1739420000000003</c:v>
                </c:pt>
                <c:pt idx="1564">
                  <c:v>-8.1819550000000003</c:v>
                </c:pt>
                <c:pt idx="1565">
                  <c:v>-8.1899660000000001</c:v>
                </c:pt>
                <c:pt idx="1566">
                  <c:v>-8.1979780000000009</c:v>
                </c:pt>
                <c:pt idx="1567">
                  <c:v>-8.2060499999999994</c:v>
                </c:pt>
                <c:pt idx="1568">
                  <c:v>-8.2139410000000002</c:v>
                </c:pt>
                <c:pt idx="1569">
                  <c:v>-8.2219529999999992</c:v>
                </c:pt>
                <c:pt idx="1570">
                  <c:v>-8.2300249999999995</c:v>
                </c:pt>
                <c:pt idx="1571">
                  <c:v>-8.2379169999999995</c:v>
                </c:pt>
                <c:pt idx="1572">
                  <c:v>-8.2459290000000003</c:v>
                </c:pt>
                <c:pt idx="1573">
                  <c:v>-8.2540010000000006</c:v>
                </c:pt>
                <c:pt idx="1574">
                  <c:v>-8.2619520000000009</c:v>
                </c:pt>
                <c:pt idx="1575">
                  <c:v>-8.2699649999999991</c:v>
                </c:pt>
                <c:pt idx="1576">
                  <c:v>-8.2779760000000007</c:v>
                </c:pt>
                <c:pt idx="1577">
                  <c:v>-8.2859280000000002</c:v>
                </c:pt>
                <c:pt idx="1578">
                  <c:v>-8.2939399999999992</c:v>
                </c:pt>
                <c:pt idx="1579">
                  <c:v>-8.3019510000000007</c:v>
                </c:pt>
                <c:pt idx="1580">
                  <c:v>-8.3119359999999993</c:v>
                </c:pt>
                <c:pt idx="1581">
                  <c:v>-8.3219209999999997</c:v>
                </c:pt>
                <c:pt idx="1582">
                  <c:v>-8.331906</c:v>
                </c:pt>
                <c:pt idx="1583">
                  <c:v>-8.3418910000000004</c:v>
                </c:pt>
                <c:pt idx="1584">
                  <c:v>-8.3519360000000002</c:v>
                </c:pt>
                <c:pt idx="1585">
                  <c:v>-8.3619800000000009</c:v>
                </c:pt>
                <c:pt idx="1586">
                  <c:v>-8.3719649999999994</c:v>
                </c:pt>
                <c:pt idx="1587">
                  <c:v>-8.3820099999999993</c:v>
                </c:pt>
                <c:pt idx="1588">
                  <c:v>-8.393967</c:v>
                </c:pt>
                <c:pt idx="1589">
                  <c:v>-8.4059249999999999</c:v>
                </c:pt>
                <c:pt idx="1590">
                  <c:v>-8.4180030000000006</c:v>
                </c:pt>
                <c:pt idx="1591">
                  <c:v>-8.4299009999999992</c:v>
                </c:pt>
                <c:pt idx="1592">
                  <c:v>-8.4419190000000004</c:v>
                </c:pt>
                <c:pt idx="1593">
                  <c:v>-8.4539360000000006</c:v>
                </c:pt>
                <c:pt idx="1594">
                  <c:v>-8.4679870000000008</c:v>
                </c:pt>
                <c:pt idx="1595">
                  <c:v>-8.4819180000000003</c:v>
                </c:pt>
                <c:pt idx="1596">
                  <c:v>-8.4958489999999998</c:v>
                </c:pt>
                <c:pt idx="1597">
                  <c:v>-8.5119319999999998</c:v>
                </c:pt>
                <c:pt idx="1598">
                  <c:v>-8.5278369999999999</c:v>
                </c:pt>
                <c:pt idx="1599">
                  <c:v>-8.545833</c:v>
                </c:pt>
                <c:pt idx="1600">
                  <c:v>-8.5638889999999996</c:v>
                </c:pt>
                <c:pt idx="1601">
                  <c:v>-8.5839189999999999</c:v>
                </c:pt>
                <c:pt idx="1602">
                  <c:v>-8.6059210000000004</c:v>
                </c:pt>
                <c:pt idx="1603">
                  <c:v>-8.6279240000000001</c:v>
                </c:pt>
                <c:pt idx="1604">
                  <c:v>-8.6518999999999995</c:v>
                </c:pt>
                <c:pt idx="1605">
                  <c:v>-8.6759350000000008</c:v>
                </c:pt>
                <c:pt idx="1606">
                  <c:v>-8.701943</c:v>
                </c:pt>
                <c:pt idx="1607">
                  <c:v>-8.7338710000000006</c:v>
                </c:pt>
                <c:pt idx="1608">
                  <c:v>-8.7699839999999991</c:v>
                </c:pt>
                <c:pt idx="1609">
                  <c:v>-8.8160819999999998</c:v>
                </c:pt>
                <c:pt idx="1610">
                  <c:v>-8.8619400000000006</c:v>
                </c:pt>
                <c:pt idx="1611">
                  <c:v>-8.937932</c:v>
                </c:pt>
                <c:pt idx="1612">
                  <c:v>-9.0279760000000007</c:v>
                </c:pt>
                <c:pt idx="1613">
                  <c:v>-9.0979899999999994</c:v>
                </c:pt>
                <c:pt idx="1614">
                  <c:v>-9.1979570000000006</c:v>
                </c:pt>
                <c:pt idx="1615">
                  <c:v>-9.2979249999999993</c:v>
                </c:pt>
                <c:pt idx="1616">
                  <c:v>-9.3980130000000006</c:v>
                </c:pt>
                <c:pt idx="1617">
                  <c:v>-9.4980410000000006</c:v>
                </c:pt>
                <c:pt idx="1618">
                  <c:v>-9.5979489999999998</c:v>
                </c:pt>
                <c:pt idx="1619">
                  <c:v>-9.6980369999999994</c:v>
                </c:pt>
                <c:pt idx="1620">
                  <c:v>-9.7980649999999994</c:v>
                </c:pt>
                <c:pt idx="1621">
                  <c:v>-9.8979119999999998</c:v>
                </c:pt>
                <c:pt idx="1622">
                  <c:v>-9.9979410000000009</c:v>
                </c:pt>
                <c:pt idx="1623">
                  <c:v>-10.09797</c:v>
                </c:pt>
                <c:pt idx="1624">
                  <c:v>-10.197939999999999</c:v>
                </c:pt>
                <c:pt idx="1625">
                  <c:v>-10.298019999999999</c:v>
                </c:pt>
                <c:pt idx="1626">
                  <c:v>-10.39799</c:v>
                </c:pt>
                <c:pt idx="1627">
                  <c:v>-10.49784</c:v>
                </c:pt>
                <c:pt idx="1628">
                  <c:v>-10.598050000000001</c:v>
                </c:pt>
                <c:pt idx="1629">
                  <c:v>-10.698079999999999</c:v>
                </c:pt>
                <c:pt idx="1630">
                  <c:v>-10.79792</c:v>
                </c:pt>
                <c:pt idx="1631">
                  <c:v>-10.872</c:v>
                </c:pt>
                <c:pt idx="1632">
                  <c:v>-10.959949999999999</c:v>
                </c:pt>
                <c:pt idx="1633">
                  <c:v>-11.059979999999999</c:v>
                </c:pt>
                <c:pt idx="1634">
                  <c:v>-11.16001</c:v>
                </c:pt>
                <c:pt idx="1635">
                  <c:v>-11.26004</c:v>
                </c:pt>
                <c:pt idx="1636">
                  <c:v>-11.36007</c:v>
                </c:pt>
                <c:pt idx="1637">
                  <c:v>-11.45997</c:v>
                </c:pt>
                <c:pt idx="1638">
                  <c:v>-11.56</c:v>
                </c:pt>
                <c:pt idx="1639">
                  <c:v>-11.660030000000001</c:v>
                </c:pt>
                <c:pt idx="1640">
                  <c:v>-11.75994</c:v>
                </c:pt>
                <c:pt idx="1641">
                  <c:v>-11.859970000000001</c:v>
                </c:pt>
                <c:pt idx="1642">
                  <c:v>-11.960050000000001</c:v>
                </c:pt>
                <c:pt idx="1643">
                  <c:v>-12.06002</c:v>
                </c:pt>
                <c:pt idx="1644">
                  <c:v>-12.16005</c:v>
                </c:pt>
                <c:pt idx="1645">
                  <c:v>-12.25996</c:v>
                </c:pt>
                <c:pt idx="1646">
                  <c:v>-12.359920000000001</c:v>
                </c:pt>
                <c:pt idx="1647">
                  <c:v>-12.46001</c:v>
                </c:pt>
                <c:pt idx="1648">
                  <c:v>-12.5601</c:v>
                </c:pt>
                <c:pt idx="1649">
                  <c:v>-12.660069999999999</c:v>
                </c:pt>
                <c:pt idx="1650">
                  <c:v>-12.76004</c:v>
                </c:pt>
                <c:pt idx="1651">
                  <c:v>-12.85994</c:v>
                </c:pt>
                <c:pt idx="1652">
                  <c:v>-12.95997</c:v>
                </c:pt>
                <c:pt idx="1653">
                  <c:v>-13.06006</c:v>
                </c:pt>
                <c:pt idx="1654">
                  <c:v>-13.16009</c:v>
                </c:pt>
                <c:pt idx="1655">
                  <c:v>-13.260059999999999</c:v>
                </c:pt>
                <c:pt idx="1656">
                  <c:v>-13.36002</c:v>
                </c:pt>
                <c:pt idx="1657">
                  <c:v>-13.459989999999999</c:v>
                </c:pt>
                <c:pt idx="1658">
                  <c:v>-13.560079999999999</c:v>
                </c:pt>
                <c:pt idx="1659">
                  <c:v>-13.659929999999999</c:v>
                </c:pt>
                <c:pt idx="1660">
                  <c:v>-13.75996</c:v>
                </c:pt>
                <c:pt idx="1661">
                  <c:v>-13.86004</c:v>
                </c:pt>
                <c:pt idx="1662">
                  <c:v>-13.96001</c:v>
                </c:pt>
                <c:pt idx="1663">
                  <c:v>-14.060040000000001</c:v>
                </c:pt>
                <c:pt idx="1664">
                  <c:v>-14.16001</c:v>
                </c:pt>
                <c:pt idx="1665">
                  <c:v>-14.259969999999999</c:v>
                </c:pt>
                <c:pt idx="1666">
                  <c:v>-14.36</c:v>
                </c:pt>
                <c:pt idx="1667">
                  <c:v>-14.45997</c:v>
                </c:pt>
                <c:pt idx="1668">
                  <c:v>-14.55988</c:v>
                </c:pt>
                <c:pt idx="1669">
                  <c:v>-14.65991</c:v>
                </c:pt>
                <c:pt idx="1670">
                  <c:v>-14.75994</c:v>
                </c:pt>
                <c:pt idx="1671">
                  <c:v>-14.86002</c:v>
                </c:pt>
                <c:pt idx="1672">
                  <c:v>-14.960050000000001</c:v>
                </c:pt>
                <c:pt idx="1673">
                  <c:v>-15.06002</c:v>
                </c:pt>
                <c:pt idx="1674">
                  <c:v>-15.159929999999999</c:v>
                </c:pt>
                <c:pt idx="1675">
                  <c:v>-15.25995</c:v>
                </c:pt>
                <c:pt idx="1676">
                  <c:v>-15.360099999999999</c:v>
                </c:pt>
                <c:pt idx="1677">
                  <c:v>-15.460129999999999</c:v>
                </c:pt>
                <c:pt idx="1678">
                  <c:v>-15.560040000000001</c:v>
                </c:pt>
                <c:pt idx="1679">
                  <c:v>-15.65995</c:v>
                </c:pt>
                <c:pt idx="1680">
                  <c:v>-15.759969999999999</c:v>
                </c:pt>
                <c:pt idx="1681">
                  <c:v>-15.85994</c:v>
                </c:pt>
                <c:pt idx="1682">
                  <c:v>-15.95997</c:v>
                </c:pt>
                <c:pt idx="1683">
                  <c:v>-16.06006</c:v>
                </c:pt>
                <c:pt idx="1684">
                  <c:v>-16.159970000000001</c:v>
                </c:pt>
                <c:pt idx="1685">
                  <c:v>-16.26005</c:v>
                </c:pt>
                <c:pt idx="1686">
                  <c:v>-16.36008</c:v>
                </c:pt>
                <c:pt idx="1687">
                  <c:v>-16.45993</c:v>
                </c:pt>
                <c:pt idx="1688">
                  <c:v>-16.560020000000002</c:v>
                </c:pt>
                <c:pt idx="1689">
                  <c:v>-16.659990000000001</c:v>
                </c:pt>
                <c:pt idx="1690">
                  <c:v>-16.760069999999999</c:v>
                </c:pt>
                <c:pt idx="1691">
                  <c:v>-16.860099999999999</c:v>
                </c:pt>
                <c:pt idx="1692">
                  <c:v>-16.960070000000002</c:v>
                </c:pt>
                <c:pt idx="1693">
                  <c:v>-17.059979999999999</c:v>
                </c:pt>
                <c:pt idx="1694">
                  <c:v>-17.16</c:v>
                </c:pt>
                <c:pt idx="1695">
                  <c:v>-17.259969999999999</c:v>
                </c:pt>
                <c:pt idx="1696">
                  <c:v>-17.36</c:v>
                </c:pt>
                <c:pt idx="1697">
                  <c:v>-17.459969999999998</c:v>
                </c:pt>
                <c:pt idx="1698">
                  <c:v>-17.55988</c:v>
                </c:pt>
                <c:pt idx="1699">
                  <c:v>-17.63599</c:v>
                </c:pt>
                <c:pt idx="1700">
                  <c:v>-17.677959999999999</c:v>
                </c:pt>
                <c:pt idx="1701">
                  <c:v>-17.777989999999999</c:v>
                </c:pt>
                <c:pt idx="1702">
                  <c:v>-17.878080000000001</c:v>
                </c:pt>
                <c:pt idx="1703">
                  <c:v>-17.977989999999998</c:v>
                </c:pt>
                <c:pt idx="1704">
                  <c:v>-18.07807</c:v>
                </c:pt>
                <c:pt idx="1705">
                  <c:v>-18.178039999999999</c:v>
                </c:pt>
                <c:pt idx="1706">
                  <c:v>-18.27807</c:v>
                </c:pt>
                <c:pt idx="1707">
                  <c:v>-18.377980000000001</c:v>
                </c:pt>
                <c:pt idx="1708">
                  <c:v>-18.478010000000001</c:v>
                </c:pt>
                <c:pt idx="1709">
                  <c:v>-18.57809</c:v>
                </c:pt>
                <c:pt idx="1710">
                  <c:v>-18.678059999999999</c:v>
                </c:pt>
                <c:pt idx="1711">
                  <c:v>-18.778089999999999</c:v>
                </c:pt>
                <c:pt idx="1712">
                  <c:v>-18.877939999999999</c:v>
                </c:pt>
                <c:pt idx="1713">
                  <c:v>-18.97803</c:v>
                </c:pt>
                <c:pt idx="1714">
                  <c:v>-19.078050000000001</c:v>
                </c:pt>
                <c:pt idx="1715">
                  <c:v>-19.17802</c:v>
                </c:pt>
                <c:pt idx="1716">
                  <c:v>-19.277989999999999</c:v>
                </c:pt>
                <c:pt idx="1717">
                  <c:v>-19.378019999999999</c:v>
                </c:pt>
                <c:pt idx="1718">
                  <c:v>-19.47786</c:v>
                </c:pt>
                <c:pt idx="1719">
                  <c:v>-19.578009999999999</c:v>
                </c:pt>
                <c:pt idx="1720">
                  <c:v>-19.677980000000002</c:v>
                </c:pt>
                <c:pt idx="1721">
                  <c:v>-19.778009999999998</c:v>
                </c:pt>
                <c:pt idx="1722">
                  <c:v>-19.878039999999999</c:v>
                </c:pt>
                <c:pt idx="1723">
                  <c:v>-19.978010000000001</c:v>
                </c:pt>
                <c:pt idx="1724">
                  <c:v>-20.077909999999999</c:v>
                </c:pt>
                <c:pt idx="1725">
                  <c:v>-20.178059999999999</c:v>
                </c:pt>
                <c:pt idx="1726">
                  <c:v>-20.277909999999999</c:v>
                </c:pt>
                <c:pt idx="1727">
                  <c:v>-20.377939999999999</c:v>
                </c:pt>
                <c:pt idx="1728">
                  <c:v>-20.478020000000001</c:v>
                </c:pt>
                <c:pt idx="1729">
                  <c:v>-20.578109999999999</c:v>
                </c:pt>
                <c:pt idx="1730">
                  <c:v>-20.678080000000001</c:v>
                </c:pt>
                <c:pt idx="1731">
                  <c:v>-20.77805</c:v>
                </c:pt>
                <c:pt idx="1732">
                  <c:v>-20.877960000000002</c:v>
                </c:pt>
                <c:pt idx="1733">
                  <c:v>-20.977979999999999</c:v>
                </c:pt>
                <c:pt idx="1734">
                  <c:v>-21.07807</c:v>
                </c:pt>
                <c:pt idx="1735">
                  <c:v>-21.177980000000002</c:v>
                </c:pt>
                <c:pt idx="1736">
                  <c:v>-21.277830000000002</c:v>
                </c:pt>
                <c:pt idx="1737">
                  <c:v>-21.377970000000001</c:v>
                </c:pt>
                <c:pt idx="1738">
                  <c:v>-21.478059999999999</c:v>
                </c:pt>
                <c:pt idx="1739">
                  <c:v>-21.548079999999999</c:v>
                </c:pt>
              </c:numCache>
            </c:numRef>
          </c:xVal>
          <c:yVal>
            <c:numRef>
              <c:f>'[1]26_16'!$E$33:$E$10000</c:f>
              <c:numCache>
                <c:formatCode>General</c:formatCode>
                <c:ptCount val="9968"/>
                <c:pt idx="0">
                  <c:v>-1.479069</c:v>
                </c:pt>
                <c:pt idx="1">
                  <c:v>-1.9330099999999999</c:v>
                </c:pt>
                <c:pt idx="2">
                  <c:v>-1.9772780000000001</c:v>
                </c:pt>
                <c:pt idx="3">
                  <c:v>-2.788789</c:v>
                </c:pt>
                <c:pt idx="4">
                  <c:v>-5.300986</c:v>
                </c:pt>
                <c:pt idx="5">
                  <c:v>-7.9154289999999996</c:v>
                </c:pt>
                <c:pt idx="6">
                  <c:v>-21.549320000000002</c:v>
                </c:pt>
                <c:pt idx="7">
                  <c:v>-34.67501</c:v>
                </c:pt>
                <c:pt idx="8">
                  <c:v>-47.387900000000002</c:v>
                </c:pt>
                <c:pt idx="9">
                  <c:v>-58.80321</c:v>
                </c:pt>
                <c:pt idx="10">
                  <c:v>-73.30189</c:v>
                </c:pt>
                <c:pt idx="11">
                  <c:v>-87.982929999999996</c:v>
                </c:pt>
                <c:pt idx="12">
                  <c:v>-101.56489999999999</c:v>
                </c:pt>
                <c:pt idx="13">
                  <c:v>-115.9862</c:v>
                </c:pt>
                <c:pt idx="14">
                  <c:v>-130.82089999999999</c:v>
                </c:pt>
                <c:pt idx="15">
                  <c:v>-146.489</c:v>
                </c:pt>
                <c:pt idx="16">
                  <c:v>-162.35919999999999</c:v>
                </c:pt>
                <c:pt idx="17">
                  <c:v>-178.4228</c:v>
                </c:pt>
                <c:pt idx="18">
                  <c:v>-194.8237</c:v>
                </c:pt>
                <c:pt idx="19">
                  <c:v>-211.2475</c:v>
                </c:pt>
                <c:pt idx="20">
                  <c:v>-227.63069999999999</c:v>
                </c:pt>
                <c:pt idx="21">
                  <c:v>-244.12569999999999</c:v>
                </c:pt>
                <c:pt idx="22">
                  <c:v>-260.4828</c:v>
                </c:pt>
                <c:pt idx="23">
                  <c:v>-276.90710000000001</c:v>
                </c:pt>
                <c:pt idx="24">
                  <c:v>-293.28550000000001</c:v>
                </c:pt>
                <c:pt idx="25">
                  <c:v>-309.59629999999999</c:v>
                </c:pt>
                <c:pt idx="26">
                  <c:v>-326.04669999999999</c:v>
                </c:pt>
                <c:pt idx="27">
                  <c:v>-338.66219999999998</c:v>
                </c:pt>
                <c:pt idx="28">
                  <c:v>-351.35750000000002</c:v>
                </c:pt>
                <c:pt idx="29">
                  <c:v>-364.25310000000002</c:v>
                </c:pt>
                <c:pt idx="30">
                  <c:v>-377.43</c:v>
                </c:pt>
                <c:pt idx="31">
                  <c:v>-390.67669999999998</c:v>
                </c:pt>
                <c:pt idx="32">
                  <c:v>-404.05790000000002</c:v>
                </c:pt>
                <c:pt idx="33">
                  <c:v>-417.38760000000002</c:v>
                </c:pt>
                <c:pt idx="34">
                  <c:v>-430.63330000000002</c:v>
                </c:pt>
                <c:pt idx="35">
                  <c:v>-443.99489999999997</c:v>
                </c:pt>
                <c:pt idx="36">
                  <c:v>-457.56740000000002</c:v>
                </c:pt>
                <c:pt idx="37">
                  <c:v>-471.32850000000002</c:v>
                </c:pt>
                <c:pt idx="38">
                  <c:v>-485.37740000000002</c:v>
                </c:pt>
                <c:pt idx="39">
                  <c:v>-499.53469999999999</c:v>
                </c:pt>
                <c:pt idx="40">
                  <c:v>-513.81870000000004</c:v>
                </c:pt>
                <c:pt idx="41">
                  <c:v>-528.02120000000002</c:v>
                </c:pt>
                <c:pt idx="42">
                  <c:v>-542.18079999999998</c:v>
                </c:pt>
                <c:pt idx="43">
                  <c:v>-556.50070000000005</c:v>
                </c:pt>
                <c:pt idx="44">
                  <c:v>-570.81989999999996</c:v>
                </c:pt>
                <c:pt idx="45">
                  <c:v>-585.05870000000004</c:v>
                </c:pt>
                <c:pt idx="46">
                  <c:v>-599.4864</c:v>
                </c:pt>
                <c:pt idx="47">
                  <c:v>-614.20079999999996</c:v>
                </c:pt>
                <c:pt idx="48">
                  <c:v>-629.20680000000004</c:v>
                </c:pt>
                <c:pt idx="49">
                  <c:v>-644.43529999999998</c:v>
                </c:pt>
                <c:pt idx="50">
                  <c:v>-659.73800000000006</c:v>
                </c:pt>
                <c:pt idx="51">
                  <c:v>-675.15440000000001</c:v>
                </c:pt>
                <c:pt idx="52">
                  <c:v>-690.73019999999997</c:v>
                </c:pt>
                <c:pt idx="53">
                  <c:v>-706.2527</c:v>
                </c:pt>
                <c:pt idx="54">
                  <c:v>-721.86569999999995</c:v>
                </c:pt>
                <c:pt idx="55">
                  <c:v>-737.69500000000005</c:v>
                </c:pt>
                <c:pt idx="56">
                  <c:v>-753.79870000000005</c:v>
                </c:pt>
                <c:pt idx="57">
                  <c:v>-769.98209999999995</c:v>
                </c:pt>
                <c:pt idx="58">
                  <c:v>-786.24950000000001</c:v>
                </c:pt>
                <c:pt idx="59">
                  <c:v>-802.54570000000001</c:v>
                </c:pt>
                <c:pt idx="60">
                  <c:v>-818.88549999999998</c:v>
                </c:pt>
                <c:pt idx="61">
                  <c:v>-835.27809999999999</c:v>
                </c:pt>
                <c:pt idx="62">
                  <c:v>-851.90239999999994</c:v>
                </c:pt>
                <c:pt idx="63">
                  <c:v>-868.70029999999997</c:v>
                </c:pt>
                <c:pt idx="64">
                  <c:v>-885.59720000000004</c:v>
                </c:pt>
                <c:pt idx="65">
                  <c:v>-902.52319999999997</c:v>
                </c:pt>
                <c:pt idx="66">
                  <c:v>-919.31560000000002</c:v>
                </c:pt>
                <c:pt idx="67">
                  <c:v>-935.88329999999996</c:v>
                </c:pt>
                <c:pt idx="68">
                  <c:v>-952.56420000000003</c:v>
                </c:pt>
                <c:pt idx="69">
                  <c:v>-969.28779999999995</c:v>
                </c:pt>
                <c:pt idx="70">
                  <c:v>-986.23710000000005</c:v>
                </c:pt>
                <c:pt idx="71">
                  <c:v>-1003.3630000000001</c:v>
                </c:pt>
                <c:pt idx="72">
                  <c:v>-1020.302</c:v>
                </c:pt>
                <c:pt idx="73">
                  <c:v>-1037.297</c:v>
                </c:pt>
                <c:pt idx="74">
                  <c:v>-1054.4970000000001</c:v>
                </c:pt>
                <c:pt idx="75">
                  <c:v>-1071.9590000000001</c:v>
                </c:pt>
                <c:pt idx="76">
                  <c:v>-1089.547</c:v>
                </c:pt>
                <c:pt idx="77">
                  <c:v>-1107.222</c:v>
                </c:pt>
                <c:pt idx="78">
                  <c:v>-1124.991</c:v>
                </c:pt>
                <c:pt idx="79">
                  <c:v>-1142.7570000000001</c:v>
                </c:pt>
                <c:pt idx="80">
                  <c:v>-1160.674</c:v>
                </c:pt>
                <c:pt idx="81">
                  <c:v>-1178.7809999999999</c:v>
                </c:pt>
                <c:pt idx="82">
                  <c:v>-1196.877</c:v>
                </c:pt>
                <c:pt idx="83">
                  <c:v>-1214.9549999999999</c:v>
                </c:pt>
                <c:pt idx="84">
                  <c:v>-1233.172</c:v>
                </c:pt>
                <c:pt idx="85">
                  <c:v>-1251.432</c:v>
                </c:pt>
                <c:pt idx="86">
                  <c:v>-1269.75</c:v>
                </c:pt>
                <c:pt idx="87">
                  <c:v>-1288.1579999999999</c:v>
                </c:pt>
                <c:pt idx="88">
                  <c:v>-1306.6880000000001</c:v>
                </c:pt>
                <c:pt idx="89">
                  <c:v>-1325.3779999999999</c:v>
                </c:pt>
                <c:pt idx="90">
                  <c:v>-1337.9659999999999</c:v>
                </c:pt>
                <c:pt idx="91">
                  <c:v>-1350.56</c:v>
                </c:pt>
                <c:pt idx="92">
                  <c:v>-1363.144</c:v>
                </c:pt>
                <c:pt idx="93">
                  <c:v>-1375.6959999999999</c:v>
                </c:pt>
                <c:pt idx="94">
                  <c:v>-1394.424</c:v>
                </c:pt>
                <c:pt idx="95">
                  <c:v>-1413.135</c:v>
                </c:pt>
                <c:pt idx="96">
                  <c:v>-1431.85</c:v>
                </c:pt>
                <c:pt idx="97">
                  <c:v>-1450.56</c:v>
                </c:pt>
                <c:pt idx="98">
                  <c:v>-1469.1130000000001</c:v>
                </c:pt>
                <c:pt idx="99">
                  <c:v>-1487.7090000000001</c:v>
                </c:pt>
                <c:pt idx="100">
                  <c:v>-1506.3409999999999</c:v>
                </c:pt>
                <c:pt idx="101">
                  <c:v>-1518.8910000000001</c:v>
                </c:pt>
                <c:pt idx="102">
                  <c:v>-1531.5709999999999</c:v>
                </c:pt>
                <c:pt idx="103">
                  <c:v>-1544.213</c:v>
                </c:pt>
                <c:pt idx="104">
                  <c:v>-1556.838</c:v>
                </c:pt>
                <c:pt idx="105">
                  <c:v>-1569.569</c:v>
                </c:pt>
                <c:pt idx="106">
                  <c:v>-1582.4369999999999</c:v>
                </c:pt>
                <c:pt idx="107">
                  <c:v>-1595.316</c:v>
                </c:pt>
                <c:pt idx="108">
                  <c:v>-1608.203</c:v>
                </c:pt>
                <c:pt idx="109">
                  <c:v>-1621.123</c:v>
                </c:pt>
                <c:pt idx="110">
                  <c:v>-1634.1189999999999</c:v>
                </c:pt>
                <c:pt idx="111">
                  <c:v>-1647.1780000000001</c:v>
                </c:pt>
                <c:pt idx="112">
                  <c:v>-1660.184</c:v>
                </c:pt>
                <c:pt idx="113">
                  <c:v>-1673.153</c:v>
                </c:pt>
                <c:pt idx="114">
                  <c:v>-1686.11</c:v>
                </c:pt>
                <c:pt idx="115">
                  <c:v>-1699.1479999999999</c:v>
                </c:pt>
                <c:pt idx="116">
                  <c:v>-1712.242</c:v>
                </c:pt>
                <c:pt idx="117">
                  <c:v>-1725.3340000000001</c:v>
                </c:pt>
                <c:pt idx="118">
                  <c:v>-1738.4639999999999</c:v>
                </c:pt>
                <c:pt idx="119">
                  <c:v>-1751.645</c:v>
                </c:pt>
                <c:pt idx="120">
                  <c:v>-1764.8119999999999</c:v>
                </c:pt>
                <c:pt idx="121">
                  <c:v>-1777.9169999999999</c:v>
                </c:pt>
                <c:pt idx="122">
                  <c:v>-1791.0050000000001</c:v>
                </c:pt>
                <c:pt idx="123">
                  <c:v>-1804.191</c:v>
                </c:pt>
                <c:pt idx="124">
                  <c:v>-1817.4069999999999</c:v>
                </c:pt>
                <c:pt idx="125">
                  <c:v>-1830.5730000000001</c:v>
                </c:pt>
                <c:pt idx="126">
                  <c:v>-1843.7139999999999</c:v>
                </c:pt>
                <c:pt idx="127">
                  <c:v>-1856.9090000000001</c:v>
                </c:pt>
                <c:pt idx="128">
                  <c:v>-1870.2470000000001</c:v>
                </c:pt>
                <c:pt idx="129">
                  <c:v>-1883.6859999999999</c:v>
                </c:pt>
                <c:pt idx="130">
                  <c:v>-1897.1179999999999</c:v>
                </c:pt>
                <c:pt idx="131">
                  <c:v>-1910.5820000000001</c:v>
                </c:pt>
                <c:pt idx="132">
                  <c:v>-1924.0050000000001</c:v>
                </c:pt>
                <c:pt idx="133">
                  <c:v>-1937.4190000000001</c:v>
                </c:pt>
                <c:pt idx="134">
                  <c:v>-1950.8050000000001</c:v>
                </c:pt>
                <c:pt idx="135">
                  <c:v>-1964.2809999999999</c:v>
                </c:pt>
                <c:pt idx="136">
                  <c:v>-1977.798</c:v>
                </c:pt>
                <c:pt idx="137">
                  <c:v>-1991.277</c:v>
                </c:pt>
                <c:pt idx="138">
                  <c:v>-2004.7329999999999</c:v>
                </c:pt>
                <c:pt idx="139">
                  <c:v>-2018.212</c:v>
                </c:pt>
                <c:pt idx="140">
                  <c:v>-2031.751</c:v>
                </c:pt>
                <c:pt idx="141">
                  <c:v>-2045.3050000000001</c:v>
                </c:pt>
                <c:pt idx="142">
                  <c:v>-2058.8609999999999</c:v>
                </c:pt>
                <c:pt idx="143">
                  <c:v>-2072.4169999999999</c:v>
                </c:pt>
                <c:pt idx="144">
                  <c:v>-2085.9720000000002</c:v>
                </c:pt>
                <c:pt idx="145">
                  <c:v>-2099.6410000000001</c:v>
                </c:pt>
                <c:pt idx="146">
                  <c:v>-2113.3519999999999</c:v>
                </c:pt>
                <c:pt idx="147">
                  <c:v>-2127.06</c:v>
                </c:pt>
                <c:pt idx="148">
                  <c:v>-2140.7339999999999</c:v>
                </c:pt>
                <c:pt idx="149">
                  <c:v>-2154.3389999999999</c:v>
                </c:pt>
                <c:pt idx="150">
                  <c:v>-2167.9720000000002</c:v>
                </c:pt>
                <c:pt idx="151">
                  <c:v>-2181.6770000000001</c:v>
                </c:pt>
                <c:pt idx="152">
                  <c:v>-2195.3919999999998</c:v>
                </c:pt>
                <c:pt idx="153">
                  <c:v>-2209.1089999999999</c:v>
                </c:pt>
                <c:pt idx="154">
                  <c:v>-2222.8560000000002</c:v>
                </c:pt>
                <c:pt idx="155">
                  <c:v>-2236.6570000000002</c:v>
                </c:pt>
                <c:pt idx="156">
                  <c:v>-2250.422</c:v>
                </c:pt>
                <c:pt idx="157">
                  <c:v>-2264.11</c:v>
                </c:pt>
                <c:pt idx="158">
                  <c:v>-2277.8209999999999</c:v>
                </c:pt>
                <c:pt idx="159">
                  <c:v>-2291.5949999999998</c:v>
                </c:pt>
                <c:pt idx="160">
                  <c:v>-2305.424</c:v>
                </c:pt>
                <c:pt idx="161">
                  <c:v>-2319.2620000000002</c:v>
                </c:pt>
                <c:pt idx="162">
                  <c:v>-2332.9749999999999</c:v>
                </c:pt>
                <c:pt idx="163">
                  <c:v>-2346.63</c:v>
                </c:pt>
                <c:pt idx="164">
                  <c:v>-2360.33</c:v>
                </c:pt>
                <c:pt idx="165">
                  <c:v>-2374.0619999999999</c:v>
                </c:pt>
                <c:pt idx="166">
                  <c:v>-2387.8229999999999</c:v>
                </c:pt>
                <c:pt idx="167">
                  <c:v>-2401.6909999999998</c:v>
                </c:pt>
                <c:pt idx="168">
                  <c:v>-2415.6439999999998</c:v>
                </c:pt>
                <c:pt idx="169">
                  <c:v>-2429.5749999999998</c:v>
                </c:pt>
                <c:pt idx="170">
                  <c:v>-2443.5790000000002</c:v>
                </c:pt>
                <c:pt idx="171">
                  <c:v>-2457.6370000000002</c:v>
                </c:pt>
                <c:pt idx="172">
                  <c:v>-2471.683</c:v>
                </c:pt>
                <c:pt idx="173">
                  <c:v>-2485.7440000000001</c:v>
                </c:pt>
                <c:pt idx="174">
                  <c:v>-2499.8249999999998</c:v>
                </c:pt>
                <c:pt idx="175">
                  <c:v>-2513.8960000000002</c:v>
                </c:pt>
                <c:pt idx="176">
                  <c:v>-2527.9270000000001</c:v>
                </c:pt>
                <c:pt idx="177">
                  <c:v>-2541.9929999999999</c:v>
                </c:pt>
                <c:pt idx="178">
                  <c:v>-2556.0030000000002</c:v>
                </c:pt>
                <c:pt idx="179">
                  <c:v>-2570.0059999999999</c:v>
                </c:pt>
                <c:pt idx="180">
                  <c:v>-2584.134</c:v>
                </c:pt>
                <c:pt idx="181">
                  <c:v>-2598.3069999999998</c:v>
                </c:pt>
                <c:pt idx="182">
                  <c:v>-2612.5160000000001</c:v>
                </c:pt>
                <c:pt idx="183">
                  <c:v>-2626.654</c:v>
                </c:pt>
                <c:pt idx="184">
                  <c:v>-2640.6889999999999</c:v>
                </c:pt>
                <c:pt idx="185">
                  <c:v>-2654.73</c:v>
                </c:pt>
                <c:pt idx="186">
                  <c:v>-2668.78</c:v>
                </c:pt>
                <c:pt idx="187">
                  <c:v>-2682.8719999999998</c:v>
                </c:pt>
                <c:pt idx="188">
                  <c:v>-2697</c:v>
                </c:pt>
                <c:pt idx="189">
                  <c:v>-2711.1469999999999</c:v>
                </c:pt>
                <c:pt idx="190">
                  <c:v>-2725.2559999999999</c:v>
                </c:pt>
                <c:pt idx="191">
                  <c:v>-2739.4160000000002</c:v>
                </c:pt>
                <c:pt idx="192">
                  <c:v>-2753.498</c:v>
                </c:pt>
                <c:pt idx="193">
                  <c:v>-2767.5160000000001</c:v>
                </c:pt>
                <c:pt idx="194">
                  <c:v>-2781.6089999999999</c:v>
                </c:pt>
                <c:pt idx="195">
                  <c:v>-2795.68</c:v>
                </c:pt>
                <c:pt idx="196">
                  <c:v>-2809.7289999999998</c:v>
                </c:pt>
                <c:pt idx="197">
                  <c:v>-2823.837</c:v>
                </c:pt>
                <c:pt idx="198">
                  <c:v>-2837.9920000000002</c:v>
                </c:pt>
                <c:pt idx="199">
                  <c:v>-2852.127</c:v>
                </c:pt>
                <c:pt idx="200">
                  <c:v>-2866.2579999999998</c:v>
                </c:pt>
                <c:pt idx="201">
                  <c:v>-2880.4540000000002</c:v>
                </c:pt>
                <c:pt idx="202">
                  <c:v>-2894.6469999999999</c:v>
                </c:pt>
                <c:pt idx="203">
                  <c:v>-2908.7930000000001</c:v>
                </c:pt>
                <c:pt idx="204">
                  <c:v>-2922.9560000000001</c:v>
                </c:pt>
                <c:pt idx="205">
                  <c:v>-2937.192</c:v>
                </c:pt>
                <c:pt idx="206">
                  <c:v>-2951.4459999999999</c:v>
                </c:pt>
                <c:pt idx="207">
                  <c:v>-2965.712</c:v>
                </c:pt>
                <c:pt idx="208">
                  <c:v>-2979.9250000000002</c:v>
                </c:pt>
                <c:pt idx="209">
                  <c:v>-2994.0929999999998</c:v>
                </c:pt>
                <c:pt idx="210">
                  <c:v>-3008.203</c:v>
                </c:pt>
                <c:pt idx="211">
                  <c:v>-3022.2950000000001</c:v>
                </c:pt>
                <c:pt idx="212">
                  <c:v>-3036.3919999999998</c:v>
                </c:pt>
                <c:pt idx="213">
                  <c:v>-3050.5949999999998</c:v>
                </c:pt>
                <c:pt idx="214">
                  <c:v>-3064.8809999999999</c:v>
                </c:pt>
                <c:pt idx="215">
                  <c:v>-3079.2449999999999</c:v>
                </c:pt>
                <c:pt idx="216">
                  <c:v>-3093.5749999999998</c:v>
                </c:pt>
                <c:pt idx="217">
                  <c:v>-3107.88</c:v>
                </c:pt>
                <c:pt idx="218">
                  <c:v>-3122.2170000000001</c:v>
                </c:pt>
                <c:pt idx="219">
                  <c:v>-3136.614</c:v>
                </c:pt>
                <c:pt idx="220">
                  <c:v>-3151.0509999999999</c:v>
                </c:pt>
                <c:pt idx="221">
                  <c:v>-3165.5949999999998</c:v>
                </c:pt>
                <c:pt idx="222">
                  <c:v>-3180.2130000000002</c:v>
                </c:pt>
                <c:pt idx="223">
                  <c:v>-3194.8110000000001</c:v>
                </c:pt>
                <c:pt idx="224">
                  <c:v>-3209.402</c:v>
                </c:pt>
                <c:pt idx="225">
                  <c:v>-3224.0340000000001</c:v>
                </c:pt>
                <c:pt idx="226">
                  <c:v>-3238.6390000000001</c:v>
                </c:pt>
                <c:pt idx="227">
                  <c:v>-3253.1590000000001</c:v>
                </c:pt>
                <c:pt idx="228">
                  <c:v>-3267.6280000000002</c:v>
                </c:pt>
                <c:pt idx="229">
                  <c:v>-3282.06</c:v>
                </c:pt>
                <c:pt idx="230">
                  <c:v>-3296.424</c:v>
                </c:pt>
                <c:pt idx="231">
                  <c:v>-3310.7860000000001</c:v>
                </c:pt>
                <c:pt idx="232">
                  <c:v>-3325.1329999999998</c:v>
                </c:pt>
                <c:pt idx="233">
                  <c:v>-3339.5140000000001</c:v>
                </c:pt>
                <c:pt idx="234">
                  <c:v>-3353.913</c:v>
                </c:pt>
                <c:pt idx="235">
                  <c:v>-3368.2820000000002</c:v>
                </c:pt>
                <c:pt idx="236">
                  <c:v>-3382.6990000000001</c:v>
                </c:pt>
                <c:pt idx="237">
                  <c:v>-3397.194</c:v>
                </c:pt>
                <c:pt idx="238">
                  <c:v>-3411.768</c:v>
                </c:pt>
                <c:pt idx="239">
                  <c:v>-3426.4340000000002</c:v>
                </c:pt>
                <c:pt idx="240">
                  <c:v>-3441.1239999999998</c:v>
                </c:pt>
                <c:pt idx="241">
                  <c:v>-3455.83</c:v>
                </c:pt>
                <c:pt idx="242">
                  <c:v>-3470.4830000000002</c:v>
                </c:pt>
                <c:pt idx="243">
                  <c:v>-3485.1320000000001</c:v>
                </c:pt>
                <c:pt idx="244">
                  <c:v>-3499.723</c:v>
                </c:pt>
                <c:pt idx="245">
                  <c:v>-3514.2660000000001</c:v>
                </c:pt>
                <c:pt idx="246">
                  <c:v>-3528.7869999999998</c:v>
                </c:pt>
                <c:pt idx="247">
                  <c:v>-3543.203</c:v>
                </c:pt>
                <c:pt idx="248">
                  <c:v>-3557.614</c:v>
                </c:pt>
                <c:pt idx="249">
                  <c:v>-3572.0369999999998</c:v>
                </c:pt>
                <c:pt idx="250">
                  <c:v>-3586.4760000000001</c:v>
                </c:pt>
                <c:pt idx="251">
                  <c:v>-3600.9580000000001</c:v>
                </c:pt>
                <c:pt idx="252">
                  <c:v>-3615.3989999999999</c:v>
                </c:pt>
                <c:pt idx="253">
                  <c:v>-3629.82</c:v>
                </c:pt>
                <c:pt idx="254">
                  <c:v>-3644.192</c:v>
                </c:pt>
                <c:pt idx="255">
                  <c:v>-3658.61</c:v>
                </c:pt>
                <c:pt idx="256">
                  <c:v>-3673.0949999999998</c:v>
                </c:pt>
                <c:pt idx="257">
                  <c:v>-3687.723</c:v>
                </c:pt>
                <c:pt idx="258">
                  <c:v>-3702.49</c:v>
                </c:pt>
                <c:pt idx="259">
                  <c:v>-3717.2820000000002</c:v>
                </c:pt>
                <c:pt idx="260">
                  <c:v>-3732.0529999999999</c:v>
                </c:pt>
                <c:pt idx="261">
                  <c:v>-3746.76</c:v>
                </c:pt>
                <c:pt idx="262">
                  <c:v>-3761.502</c:v>
                </c:pt>
                <c:pt idx="263">
                  <c:v>-3776.2849999999999</c:v>
                </c:pt>
                <c:pt idx="264">
                  <c:v>-3791.0619999999999</c:v>
                </c:pt>
                <c:pt idx="265">
                  <c:v>-3805.9050000000002</c:v>
                </c:pt>
                <c:pt idx="266">
                  <c:v>-3820.6709999999998</c:v>
                </c:pt>
                <c:pt idx="267">
                  <c:v>-3835.357</c:v>
                </c:pt>
                <c:pt idx="268">
                  <c:v>-3850.0259999999998</c:v>
                </c:pt>
                <c:pt idx="269">
                  <c:v>-3864.6210000000001</c:v>
                </c:pt>
                <c:pt idx="270">
                  <c:v>-3879.1529999999998</c:v>
                </c:pt>
                <c:pt idx="271">
                  <c:v>-3893.6529999999998</c:v>
                </c:pt>
                <c:pt idx="272">
                  <c:v>-3908.0990000000002</c:v>
                </c:pt>
                <c:pt idx="273">
                  <c:v>-3922.5320000000002</c:v>
                </c:pt>
                <c:pt idx="274">
                  <c:v>-3936.8980000000001</c:v>
                </c:pt>
                <c:pt idx="275">
                  <c:v>-3951.3110000000001</c:v>
                </c:pt>
                <c:pt idx="276">
                  <c:v>-3965.7950000000001</c:v>
                </c:pt>
                <c:pt idx="277">
                  <c:v>-3980.38</c:v>
                </c:pt>
                <c:pt idx="278">
                  <c:v>-3995.0189999999998</c:v>
                </c:pt>
                <c:pt idx="279">
                  <c:v>-4009.6950000000002</c:v>
                </c:pt>
                <c:pt idx="280">
                  <c:v>-4024.422</c:v>
                </c:pt>
                <c:pt idx="281">
                  <c:v>-4039.181</c:v>
                </c:pt>
                <c:pt idx="282">
                  <c:v>-4053.9960000000001</c:v>
                </c:pt>
                <c:pt idx="283">
                  <c:v>-4068.78</c:v>
                </c:pt>
                <c:pt idx="284">
                  <c:v>-4083.5709999999999</c:v>
                </c:pt>
                <c:pt idx="285">
                  <c:v>-4098.4160000000002</c:v>
                </c:pt>
                <c:pt idx="286">
                  <c:v>-4113.2340000000004</c:v>
                </c:pt>
                <c:pt idx="287">
                  <c:v>-4127.9719999999998</c:v>
                </c:pt>
                <c:pt idx="288">
                  <c:v>-4142.6260000000002</c:v>
                </c:pt>
                <c:pt idx="289">
                  <c:v>-4157.165</c:v>
                </c:pt>
                <c:pt idx="290">
                  <c:v>-4171.6869999999999</c:v>
                </c:pt>
                <c:pt idx="291">
                  <c:v>-4186.2759999999998</c:v>
                </c:pt>
                <c:pt idx="292">
                  <c:v>-4200.933</c:v>
                </c:pt>
                <c:pt idx="293">
                  <c:v>-4215.6559999999999</c:v>
                </c:pt>
                <c:pt idx="294">
                  <c:v>-4230.3739999999998</c:v>
                </c:pt>
                <c:pt idx="295">
                  <c:v>-4245.1109999999999</c:v>
                </c:pt>
                <c:pt idx="296">
                  <c:v>-4259.83</c:v>
                </c:pt>
                <c:pt idx="297">
                  <c:v>-4274.4660000000003</c:v>
                </c:pt>
                <c:pt idx="298">
                  <c:v>-4289.0910000000003</c:v>
                </c:pt>
                <c:pt idx="299">
                  <c:v>-4303.7510000000002</c:v>
                </c:pt>
                <c:pt idx="300">
                  <c:v>-4318.5029999999997</c:v>
                </c:pt>
                <c:pt idx="301">
                  <c:v>-4333.3230000000003</c:v>
                </c:pt>
                <c:pt idx="302">
                  <c:v>-4348.2430000000004</c:v>
                </c:pt>
                <c:pt idx="303">
                  <c:v>-4363.1589999999997</c:v>
                </c:pt>
                <c:pt idx="304">
                  <c:v>-4378.1350000000002</c:v>
                </c:pt>
                <c:pt idx="305">
                  <c:v>-4393.2129999999997</c:v>
                </c:pt>
                <c:pt idx="306">
                  <c:v>-4408.28</c:v>
                </c:pt>
                <c:pt idx="307">
                  <c:v>-4423.3559999999998</c:v>
                </c:pt>
                <c:pt idx="308">
                  <c:v>-4438.4260000000004</c:v>
                </c:pt>
                <c:pt idx="309">
                  <c:v>-4453.4830000000002</c:v>
                </c:pt>
                <c:pt idx="310">
                  <c:v>-4468.45</c:v>
                </c:pt>
                <c:pt idx="311">
                  <c:v>-4483.3</c:v>
                </c:pt>
                <c:pt idx="312">
                  <c:v>-4498.1189999999997</c:v>
                </c:pt>
                <c:pt idx="313">
                  <c:v>-4512.9059999999999</c:v>
                </c:pt>
                <c:pt idx="314">
                  <c:v>-4527.7079999999996</c:v>
                </c:pt>
                <c:pt idx="315">
                  <c:v>-4542.5200000000004</c:v>
                </c:pt>
                <c:pt idx="316">
                  <c:v>-4557.3599999999997</c:v>
                </c:pt>
                <c:pt idx="317">
                  <c:v>-4572.1469999999999</c:v>
                </c:pt>
                <c:pt idx="318">
                  <c:v>-4586.9369999999999</c:v>
                </c:pt>
                <c:pt idx="319">
                  <c:v>-4601.7299999999996</c:v>
                </c:pt>
                <c:pt idx="320">
                  <c:v>-4616.5789999999997</c:v>
                </c:pt>
                <c:pt idx="321">
                  <c:v>-4631.3729999999996</c:v>
                </c:pt>
                <c:pt idx="322">
                  <c:v>-4646.201</c:v>
                </c:pt>
                <c:pt idx="323">
                  <c:v>-4661.1090000000004</c:v>
                </c:pt>
                <c:pt idx="324">
                  <c:v>-4676.0060000000003</c:v>
                </c:pt>
                <c:pt idx="325">
                  <c:v>-4690.9250000000002</c:v>
                </c:pt>
                <c:pt idx="326">
                  <c:v>-4705.8410000000003</c:v>
                </c:pt>
                <c:pt idx="327">
                  <c:v>-4720.723</c:v>
                </c:pt>
                <c:pt idx="328">
                  <c:v>-4735.4719999999998</c:v>
                </c:pt>
                <c:pt idx="329">
                  <c:v>-4750.1760000000004</c:v>
                </c:pt>
                <c:pt idx="330">
                  <c:v>-4764.902</c:v>
                </c:pt>
                <c:pt idx="331">
                  <c:v>-4779.6509999999998</c:v>
                </c:pt>
                <c:pt idx="332">
                  <c:v>-4794.3810000000003</c:v>
                </c:pt>
                <c:pt idx="333">
                  <c:v>-4809.2070000000003</c:v>
                </c:pt>
                <c:pt idx="334">
                  <c:v>-4824.1030000000001</c:v>
                </c:pt>
                <c:pt idx="335">
                  <c:v>-4839.0140000000001</c:v>
                </c:pt>
                <c:pt idx="336">
                  <c:v>-4853.9229999999998</c:v>
                </c:pt>
                <c:pt idx="337">
                  <c:v>-4868.8559999999998</c:v>
                </c:pt>
                <c:pt idx="338">
                  <c:v>-4883.8159999999998</c:v>
                </c:pt>
                <c:pt idx="339">
                  <c:v>-4898.7839999999997</c:v>
                </c:pt>
                <c:pt idx="340">
                  <c:v>-4913.8050000000003</c:v>
                </c:pt>
                <c:pt idx="341">
                  <c:v>-4928.8559999999998</c:v>
                </c:pt>
                <c:pt idx="342">
                  <c:v>-4943.8599999999997</c:v>
                </c:pt>
                <c:pt idx="343">
                  <c:v>-4958.8519999999999</c:v>
                </c:pt>
                <c:pt idx="344">
                  <c:v>-4973.8860000000004</c:v>
                </c:pt>
                <c:pt idx="345">
                  <c:v>-4988.9390000000003</c:v>
                </c:pt>
                <c:pt idx="346">
                  <c:v>-5003.95</c:v>
                </c:pt>
                <c:pt idx="347">
                  <c:v>-5018.9409999999998</c:v>
                </c:pt>
                <c:pt idx="348">
                  <c:v>-5033.884</c:v>
                </c:pt>
                <c:pt idx="349">
                  <c:v>-5048.8710000000001</c:v>
                </c:pt>
                <c:pt idx="350">
                  <c:v>-5063.866</c:v>
                </c:pt>
                <c:pt idx="351">
                  <c:v>-5078.7910000000002</c:v>
                </c:pt>
                <c:pt idx="352">
                  <c:v>-5093.6530000000002</c:v>
                </c:pt>
                <c:pt idx="353">
                  <c:v>-5108.4960000000001</c:v>
                </c:pt>
                <c:pt idx="354">
                  <c:v>-5123.28</c:v>
                </c:pt>
                <c:pt idx="355">
                  <c:v>-5138.098</c:v>
                </c:pt>
                <c:pt idx="356">
                  <c:v>-5152.8890000000001</c:v>
                </c:pt>
                <c:pt idx="357">
                  <c:v>-5167.665</c:v>
                </c:pt>
                <c:pt idx="358">
                  <c:v>-5182.4939999999997</c:v>
                </c:pt>
                <c:pt idx="359">
                  <c:v>-5197.3379999999997</c:v>
                </c:pt>
                <c:pt idx="360">
                  <c:v>-5212.2659999999996</c:v>
                </c:pt>
                <c:pt idx="361">
                  <c:v>-5227.2820000000002</c:v>
                </c:pt>
                <c:pt idx="362">
                  <c:v>-5242.37</c:v>
                </c:pt>
                <c:pt idx="363">
                  <c:v>-5257.451</c:v>
                </c:pt>
                <c:pt idx="364">
                  <c:v>-5272.5320000000002</c:v>
                </c:pt>
                <c:pt idx="365">
                  <c:v>-5287.7169999999996</c:v>
                </c:pt>
                <c:pt idx="366">
                  <c:v>-5302.8990000000003</c:v>
                </c:pt>
                <c:pt idx="367">
                  <c:v>-5318.0479999999998</c:v>
                </c:pt>
                <c:pt idx="368">
                  <c:v>-5333.1450000000004</c:v>
                </c:pt>
                <c:pt idx="369">
                  <c:v>-5348.1310000000003</c:v>
                </c:pt>
                <c:pt idx="370">
                  <c:v>-5363.11</c:v>
                </c:pt>
                <c:pt idx="371">
                  <c:v>-5378.0940000000001</c:v>
                </c:pt>
                <c:pt idx="372">
                  <c:v>-5393.0280000000002</c:v>
                </c:pt>
                <c:pt idx="373">
                  <c:v>-5407.8689999999997</c:v>
                </c:pt>
                <c:pt idx="374">
                  <c:v>-5422.7489999999998</c:v>
                </c:pt>
                <c:pt idx="375">
                  <c:v>-5437.6360000000004</c:v>
                </c:pt>
                <c:pt idx="376">
                  <c:v>-5452.5</c:v>
                </c:pt>
                <c:pt idx="377">
                  <c:v>-5467.4030000000002</c:v>
                </c:pt>
                <c:pt idx="378">
                  <c:v>-5482.3670000000002</c:v>
                </c:pt>
                <c:pt idx="379">
                  <c:v>-5497.4210000000003</c:v>
                </c:pt>
                <c:pt idx="380">
                  <c:v>-5512.5420000000004</c:v>
                </c:pt>
                <c:pt idx="381">
                  <c:v>-5527.6679999999997</c:v>
                </c:pt>
                <c:pt idx="382">
                  <c:v>-5542.77</c:v>
                </c:pt>
                <c:pt idx="383">
                  <c:v>-5557.8819999999996</c:v>
                </c:pt>
                <c:pt idx="384">
                  <c:v>-5572.9709999999995</c:v>
                </c:pt>
                <c:pt idx="385">
                  <c:v>-5588.1030000000001</c:v>
                </c:pt>
                <c:pt idx="386">
                  <c:v>-5603.2610000000004</c:v>
                </c:pt>
                <c:pt idx="387">
                  <c:v>-5618.4229999999998</c:v>
                </c:pt>
                <c:pt idx="388">
                  <c:v>-5633.4960000000001</c:v>
                </c:pt>
                <c:pt idx="389">
                  <c:v>-5648.5609999999997</c:v>
                </c:pt>
                <c:pt idx="390">
                  <c:v>-5663.7370000000001</c:v>
                </c:pt>
                <c:pt idx="391">
                  <c:v>-5678.9470000000001</c:v>
                </c:pt>
                <c:pt idx="392">
                  <c:v>-5694.1450000000004</c:v>
                </c:pt>
                <c:pt idx="393">
                  <c:v>-5709.39</c:v>
                </c:pt>
                <c:pt idx="394">
                  <c:v>-5724.5720000000001</c:v>
                </c:pt>
                <c:pt idx="395">
                  <c:v>-5739.7820000000002</c:v>
                </c:pt>
                <c:pt idx="396">
                  <c:v>-5754.9709999999995</c:v>
                </c:pt>
                <c:pt idx="397">
                  <c:v>-5770.0659999999998</c:v>
                </c:pt>
                <c:pt idx="398">
                  <c:v>-5785.1779999999999</c:v>
                </c:pt>
                <c:pt idx="399">
                  <c:v>-5800.2780000000002</c:v>
                </c:pt>
                <c:pt idx="400">
                  <c:v>-5815.39</c:v>
                </c:pt>
                <c:pt idx="401">
                  <c:v>-5830.5870000000004</c:v>
                </c:pt>
                <c:pt idx="402">
                  <c:v>-5845.7389999999996</c:v>
                </c:pt>
                <c:pt idx="403">
                  <c:v>-5860.8459999999995</c:v>
                </c:pt>
                <c:pt idx="404">
                  <c:v>-5875.9160000000002</c:v>
                </c:pt>
                <c:pt idx="405">
                  <c:v>-5890.9970000000003</c:v>
                </c:pt>
                <c:pt idx="406">
                  <c:v>-5906.0569999999998</c:v>
                </c:pt>
                <c:pt idx="407">
                  <c:v>-5921.2209999999995</c:v>
                </c:pt>
                <c:pt idx="408">
                  <c:v>-5936.4530000000004</c:v>
                </c:pt>
                <c:pt idx="409">
                  <c:v>-5951.6949999999997</c:v>
                </c:pt>
                <c:pt idx="410">
                  <c:v>-5966.9870000000001</c:v>
                </c:pt>
                <c:pt idx="411">
                  <c:v>-5982.2150000000001</c:v>
                </c:pt>
                <c:pt idx="412">
                  <c:v>-5997.3969999999999</c:v>
                </c:pt>
                <c:pt idx="413">
                  <c:v>-6012.5020000000004</c:v>
                </c:pt>
                <c:pt idx="414">
                  <c:v>-6027.6130000000003</c:v>
                </c:pt>
                <c:pt idx="415">
                  <c:v>-6042.7449999999999</c:v>
                </c:pt>
                <c:pt idx="416">
                  <c:v>-6057.9120000000003</c:v>
                </c:pt>
                <c:pt idx="417">
                  <c:v>-6073.07</c:v>
                </c:pt>
                <c:pt idx="418">
                  <c:v>-6088.2110000000002</c:v>
                </c:pt>
                <c:pt idx="419">
                  <c:v>-6103.2830000000004</c:v>
                </c:pt>
                <c:pt idx="420">
                  <c:v>-6118.3149999999996</c:v>
                </c:pt>
                <c:pt idx="421">
                  <c:v>-6133.3879999999999</c:v>
                </c:pt>
                <c:pt idx="422">
                  <c:v>-6148.4179999999997</c:v>
                </c:pt>
                <c:pt idx="423">
                  <c:v>-6163.402</c:v>
                </c:pt>
                <c:pt idx="424">
                  <c:v>-6178.4030000000002</c:v>
                </c:pt>
                <c:pt idx="425">
                  <c:v>-6193.4250000000002</c:v>
                </c:pt>
                <c:pt idx="426">
                  <c:v>-6208.4260000000004</c:v>
                </c:pt>
                <c:pt idx="427">
                  <c:v>-6223.4260000000004</c:v>
                </c:pt>
                <c:pt idx="428">
                  <c:v>-6238.43</c:v>
                </c:pt>
                <c:pt idx="429">
                  <c:v>-6253.4539999999997</c:v>
                </c:pt>
                <c:pt idx="430">
                  <c:v>-6268.5029999999997</c:v>
                </c:pt>
                <c:pt idx="431">
                  <c:v>-6283.5429999999997</c:v>
                </c:pt>
                <c:pt idx="432">
                  <c:v>-6298.634</c:v>
                </c:pt>
                <c:pt idx="433">
                  <c:v>-6313.8339999999998</c:v>
                </c:pt>
                <c:pt idx="434">
                  <c:v>-6329.058</c:v>
                </c:pt>
                <c:pt idx="435">
                  <c:v>-6344.3270000000002</c:v>
                </c:pt>
                <c:pt idx="436">
                  <c:v>-6359.59</c:v>
                </c:pt>
                <c:pt idx="437">
                  <c:v>-6374.8580000000002</c:v>
                </c:pt>
                <c:pt idx="438">
                  <c:v>-6390.1660000000002</c:v>
                </c:pt>
                <c:pt idx="439">
                  <c:v>-6405.4530000000004</c:v>
                </c:pt>
                <c:pt idx="440">
                  <c:v>-6420.6639999999998</c:v>
                </c:pt>
                <c:pt idx="441">
                  <c:v>-6435.8180000000002</c:v>
                </c:pt>
                <c:pt idx="442">
                  <c:v>-6450.9549999999999</c:v>
                </c:pt>
                <c:pt idx="443">
                  <c:v>-6466.1109999999999</c:v>
                </c:pt>
                <c:pt idx="444">
                  <c:v>-6481.22</c:v>
                </c:pt>
                <c:pt idx="445">
                  <c:v>-6496.4049999999997</c:v>
                </c:pt>
                <c:pt idx="446">
                  <c:v>-6511.5559999999996</c:v>
                </c:pt>
                <c:pt idx="447">
                  <c:v>-6526.6970000000001</c:v>
                </c:pt>
                <c:pt idx="448">
                  <c:v>-6541.8379999999997</c:v>
                </c:pt>
                <c:pt idx="449">
                  <c:v>-6556.93</c:v>
                </c:pt>
                <c:pt idx="450">
                  <c:v>-6572.0559999999996</c:v>
                </c:pt>
                <c:pt idx="451">
                  <c:v>-6587.1450000000004</c:v>
                </c:pt>
                <c:pt idx="452">
                  <c:v>-6602.1989999999996</c:v>
                </c:pt>
                <c:pt idx="453">
                  <c:v>-6617.2709999999997</c:v>
                </c:pt>
                <c:pt idx="454">
                  <c:v>-6632.2929999999997</c:v>
                </c:pt>
                <c:pt idx="455">
                  <c:v>-6647.2889999999998</c:v>
                </c:pt>
                <c:pt idx="456">
                  <c:v>-6662.2529999999997</c:v>
                </c:pt>
                <c:pt idx="457">
                  <c:v>-6677.26</c:v>
                </c:pt>
                <c:pt idx="458">
                  <c:v>-6692.2640000000001</c:v>
                </c:pt>
                <c:pt idx="459">
                  <c:v>-6707.277</c:v>
                </c:pt>
                <c:pt idx="460">
                  <c:v>-6722.3850000000002</c:v>
                </c:pt>
                <c:pt idx="461">
                  <c:v>-6737.6109999999999</c:v>
                </c:pt>
                <c:pt idx="462">
                  <c:v>-6752.9059999999999</c:v>
                </c:pt>
                <c:pt idx="463">
                  <c:v>-6768.2150000000001</c:v>
                </c:pt>
                <c:pt idx="464">
                  <c:v>-6783.558</c:v>
                </c:pt>
                <c:pt idx="465">
                  <c:v>-6798.9219999999996</c:v>
                </c:pt>
                <c:pt idx="466">
                  <c:v>-6814.2950000000001</c:v>
                </c:pt>
                <c:pt idx="467">
                  <c:v>-6829.6049999999996</c:v>
                </c:pt>
                <c:pt idx="468">
                  <c:v>-6844.8419999999996</c:v>
                </c:pt>
                <c:pt idx="469">
                  <c:v>-6860.1040000000003</c:v>
                </c:pt>
                <c:pt idx="470">
                  <c:v>-6875.3549999999996</c:v>
                </c:pt>
                <c:pt idx="471">
                  <c:v>-6890.5720000000001</c:v>
                </c:pt>
                <c:pt idx="472">
                  <c:v>-6905.759</c:v>
                </c:pt>
                <c:pt idx="473">
                  <c:v>-6920.9430000000002</c:v>
                </c:pt>
                <c:pt idx="474">
                  <c:v>-6936.0959999999995</c:v>
                </c:pt>
                <c:pt idx="475">
                  <c:v>-6951.2259999999997</c:v>
                </c:pt>
                <c:pt idx="476">
                  <c:v>-6966.37</c:v>
                </c:pt>
                <c:pt idx="477">
                  <c:v>-6981.4830000000002</c:v>
                </c:pt>
                <c:pt idx="478">
                  <c:v>-6996.5680000000002</c:v>
                </c:pt>
                <c:pt idx="479">
                  <c:v>-7011.6279999999997</c:v>
                </c:pt>
                <c:pt idx="480">
                  <c:v>-7026.6980000000003</c:v>
                </c:pt>
                <c:pt idx="481">
                  <c:v>-7041.81</c:v>
                </c:pt>
                <c:pt idx="482">
                  <c:v>-7056.96</c:v>
                </c:pt>
                <c:pt idx="483">
                  <c:v>-7072.1149999999998</c:v>
                </c:pt>
                <c:pt idx="484">
                  <c:v>-7087.27</c:v>
                </c:pt>
                <c:pt idx="485">
                  <c:v>-7102.4780000000001</c:v>
                </c:pt>
                <c:pt idx="486">
                  <c:v>-7117.6859999999997</c:v>
                </c:pt>
                <c:pt idx="487">
                  <c:v>-7132.9170000000004</c:v>
                </c:pt>
                <c:pt idx="488">
                  <c:v>-7148.1819999999998</c:v>
                </c:pt>
                <c:pt idx="489">
                  <c:v>-7163.3909999999996</c:v>
                </c:pt>
                <c:pt idx="490">
                  <c:v>-7178.6080000000002</c:v>
                </c:pt>
                <c:pt idx="491">
                  <c:v>-7193.7960000000003</c:v>
                </c:pt>
                <c:pt idx="492">
                  <c:v>-7208.9279999999999</c:v>
                </c:pt>
                <c:pt idx="493">
                  <c:v>-7224.02</c:v>
                </c:pt>
                <c:pt idx="494">
                  <c:v>-7239.0680000000002</c:v>
                </c:pt>
                <c:pt idx="495">
                  <c:v>-7254.1120000000001</c:v>
                </c:pt>
                <c:pt idx="496">
                  <c:v>-7269.1019999999999</c:v>
                </c:pt>
                <c:pt idx="497">
                  <c:v>-7284.0990000000002</c:v>
                </c:pt>
                <c:pt idx="498">
                  <c:v>-7299.1239999999998</c:v>
                </c:pt>
                <c:pt idx="499">
                  <c:v>-7314.2309999999998</c:v>
                </c:pt>
                <c:pt idx="500">
                  <c:v>-7329.4040000000005</c:v>
                </c:pt>
                <c:pt idx="501">
                  <c:v>-7344.6270000000004</c:v>
                </c:pt>
                <c:pt idx="502">
                  <c:v>-7359.8180000000002</c:v>
                </c:pt>
                <c:pt idx="503">
                  <c:v>-7374.9790000000003</c:v>
                </c:pt>
                <c:pt idx="504">
                  <c:v>-7390.152</c:v>
                </c:pt>
                <c:pt idx="505">
                  <c:v>-7405.3739999999998</c:v>
                </c:pt>
                <c:pt idx="506">
                  <c:v>-7420.6490000000003</c:v>
                </c:pt>
                <c:pt idx="507">
                  <c:v>-7435.9279999999999</c:v>
                </c:pt>
                <c:pt idx="508">
                  <c:v>-7451.1980000000003</c:v>
                </c:pt>
                <c:pt idx="509">
                  <c:v>-7466.4120000000003</c:v>
                </c:pt>
                <c:pt idx="510">
                  <c:v>-7481.5990000000002</c:v>
                </c:pt>
                <c:pt idx="511">
                  <c:v>-7496.7030000000004</c:v>
                </c:pt>
                <c:pt idx="512">
                  <c:v>-7511.7079999999996</c:v>
                </c:pt>
                <c:pt idx="513">
                  <c:v>-7526.6760000000004</c:v>
                </c:pt>
                <c:pt idx="514">
                  <c:v>-7541.7240000000002</c:v>
                </c:pt>
                <c:pt idx="515">
                  <c:v>-7556.8180000000002</c:v>
                </c:pt>
                <c:pt idx="516">
                  <c:v>-7571.9570000000003</c:v>
                </c:pt>
                <c:pt idx="517">
                  <c:v>-7587.1210000000001</c:v>
                </c:pt>
                <c:pt idx="518">
                  <c:v>-7602.268</c:v>
                </c:pt>
                <c:pt idx="519">
                  <c:v>-7617.4690000000001</c:v>
                </c:pt>
                <c:pt idx="520">
                  <c:v>-7632.7979999999998</c:v>
                </c:pt>
                <c:pt idx="521">
                  <c:v>-7648.125</c:v>
                </c:pt>
                <c:pt idx="522">
                  <c:v>-7663.43</c:v>
                </c:pt>
                <c:pt idx="523">
                  <c:v>-7678.7539999999999</c:v>
                </c:pt>
                <c:pt idx="524">
                  <c:v>-7693.9930000000004</c:v>
                </c:pt>
                <c:pt idx="525">
                  <c:v>-7709.1989999999996</c:v>
                </c:pt>
                <c:pt idx="526">
                  <c:v>-7724.366</c:v>
                </c:pt>
                <c:pt idx="527">
                  <c:v>-7739.5140000000001</c:v>
                </c:pt>
                <c:pt idx="528">
                  <c:v>-7754.7340000000004</c:v>
                </c:pt>
                <c:pt idx="529">
                  <c:v>-7770.0209999999997</c:v>
                </c:pt>
                <c:pt idx="530">
                  <c:v>-7785.384</c:v>
                </c:pt>
                <c:pt idx="531">
                  <c:v>-7800.7560000000003</c:v>
                </c:pt>
                <c:pt idx="532">
                  <c:v>-7816.0770000000002</c:v>
                </c:pt>
                <c:pt idx="533">
                  <c:v>-7831.433</c:v>
                </c:pt>
                <c:pt idx="534">
                  <c:v>-7846.8019999999997</c:v>
                </c:pt>
                <c:pt idx="535">
                  <c:v>-7862.1379999999999</c:v>
                </c:pt>
                <c:pt idx="536">
                  <c:v>-7877.3360000000002</c:v>
                </c:pt>
                <c:pt idx="537">
                  <c:v>-7892.4660000000003</c:v>
                </c:pt>
                <c:pt idx="538">
                  <c:v>-7907.5609999999997</c:v>
                </c:pt>
                <c:pt idx="539">
                  <c:v>-7922.6379999999999</c:v>
                </c:pt>
                <c:pt idx="540">
                  <c:v>-7937.8040000000001</c:v>
                </c:pt>
                <c:pt idx="541">
                  <c:v>-7952.9939999999997</c:v>
                </c:pt>
                <c:pt idx="542">
                  <c:v>-7968.2060000000001</c:v>
                </c:pt>
                <c:pt idx="543">
                  <c:v>-7983.4690000000001</c:v>
                </c:pt>
                <c:pt idx="544">
                  <c:v>-7998.7929999999997</c:v>
                </c:pt>
                <c:pt idx="545">
                  <c:v>-8014.0339999999997</c:v>
                </c:pt>
                <c:pt idx="546">
                  <c:v>-8029.1559999999999</c:v>
                </c:pt>
                <c:pt idx="547">
                  <c:v>-8044.2030000000004</c:v>
                </c:pt>
                <c:pt idx="548">
                  <c:v>-8059.3</c:v>
                </c:pt>
                <c:pt idx="549">
                  <c:v>-8074.3829999999998</c:v>
                </c:pt>
                <c:pt idx="550">
                  <c:v>-8089.51</c:v>
                </c:pt>
                <c:pt idx="551">
                  <c:v>-8104.7420000000002</c:v>
                </c:pt>
                <c:pt idx="552">
                  <c:v>-8120.049</c:v>
                </c:pt>
                <c:pt idx="553">
                  <c:v>-8135.4449999999997</c:v>
                </c:pt>
                <c:pt idx="554">
                  <c:v>-8150.8429999999998</c:v>
                </c:pt>
                <c:pt idx="555">
                  <c:v>-8166.1869999999999</c:v>
                </c:pt>
                <c:pt idx="556">
                  <c:v>-8181.4279999999999</c:v>
                </c:pt>
                <c:pt idx="557">
                  <c:v>-8196.6409999999996</c:v>
                </c:pt>
                <c:pt idx="558">
                  <c:v>-8211.884</c:v>
                </c:pt>
                <c:pt idx="559">
                  <c:v>-8227.1139999999996</c:v>
                </c:pt>
                <c:pt idx="560">
                  <c:v>-8242.3739999999998</c:v>
                </c:pt>
                <c:pt idx="561">
                  <c:v>-8257.6180000000004</c:v>
                </c:pt>
                <c:pt idx="562">
                  <c:v>-8272.7630000000008</c:v>
                </c:pt>
                <c:pt idx="563">
                  <c:v>-8287.8590000000004</c:v>
                </c:pt>
                <c:pt idx="564">
                  <c:v>-8302.9570000000003</c:v>
                </c:pt>
                <c:pt idx="565">
                  <c:v>-8318.06</c:v>
                </c:pt>
                <c:pt idx="566">
                  <c:v>-8333.1610000000001</c:v>
                </c:pt>
                <c:pt idx="567">
                  <c:v>-8348.2389999999996</c:v>
                </c:pt>
                <c:pt idx="568">
                  <c:v>-8363.3269999999993</c:v>
                </c:pt>
                <c:pt idx="569">
                  <c:v>-8378.43</c:v>
                </c:pt>
                <c:pt idx="570">
                  <c:v>-8393.6020000000008</c:v>
                </c:pt>
                <c:pt idx="571">
                  <c:v>-8408.8430000000008</c:v>
                </c:pt>
                <c:pt idx="572">
                  <c:v>-8424.0949999999993</c:v>
                </c:pt>
                <c:pt idx="573">
                  <c:v>-8439.3979999999992</c:v>
                </c:pt>
                <c:pt idx="574">
                  <c:v>-8454.6640000000007</c:v>
                </c:pt>
                <c:pt idx="575">
                  <c:v>-8469.902</c:v>
                </c:pt>
                <c:pt idx="576">
                  <c:v>-8485.0349999999999</c:v>
                </c:pt>
                <c:pt idx="577">
                  <c:v>-8500.01</c:v>
                </c:pt>
                <c:pt idx="578">
                  <c:v>-8515.018</c:v>
                </c:pt>
                <c:pt idx="579">
                  <c:v>-8530.08</c:v>
                </c:pt>
                <c:pt idx="580">
                  <c:v>-8545.2029999999995</c:v>
                </c:pt>
                <c:pt idx="581">
                  <c:v>-8560.3770000000004</c:v>
                </c:pt>
                <c:pt idx="582">
                  <c:v>-8575.5769999999993</c:v>
                </c:pt>
                <c:pt idx="583">
                  <c:v>-8590.8169999999991</c:v>
                </c:pt>
                <c:pt idx="584">
                  <c:v>-8606.0779999999995</c:v>
                </c:pt>
                <c:pt idx="585">
                  <c:v>-8621.366</c:v>
                </c:pt>
                <c:pt idx="586">
                  <c:v>-8636.643</c:v>
                </c:pt>
                <c:pt idx="587">
                  <c:v>-8651.8780000000006</c:v>
                </c:pt>
                <c:pt idx="588">
                  <c:v>-8667.1020000000008</c:v>
                </c:pt>
                <c:pt idx="589">
                  <c:v>-8682.3490000000002</c:v>
                </c:pt>
                <c:pt idx="590">
                  <c:v>-8697.5499999999993</c:v>
                </c:pt>
                <c:pt idx="591">
                  <c:v>-8712.6270000000004</c:v>
                </c:pt>
                <c:pt idx="592">
                  <c:v>-8727.6129999999994</c:v>
                </c:pt>
                <c:pt idx="593">
                  <c:v>-8742.6329999999998</c:v>
                </c:pt>
                <c:pt idx="594">
                  <c:v>-8757.7469999999994</c:v>
                </c:pt>
                <c:pt idx="595">
                  <c:v>-8772.875</c:v>
                </c:pt>
                <c:pt idx="596">
                  <c:v>-8788.0400000000009</c:v>
                </c:pt>
                <c:pt idx="597">
                  <c:v>-8803.1409999999996</c:v>
                </c:pt>
                <c:pt idx="598">
                  <c:v>-8818.2839999999997</c:v>
                </c:pt>
                <c:pt idx="599">
                  <c:v>-8833.4930000000004</c:v>
                </c:pt>
                <c:pt idx="600">
                  <c:v>-8848.7549999999992</c:v>
                </c:pt>
                <c:pt idx="601">
                  <c:v>-8864.01</c:v>
                </c:pt>
                <c:pt idx="602">
                  <c:v>-8879.1929999999993</c:v>
                </c:pt>
                <c:pt idx="603">
                  <c:v>-8894.3790000000008</c:v>
                </c:pt>
                <c:pt idx="604">
                  <c:v>-8909.607</c:v>
                </c:pt>
                <c:pt idx="605">
                  <c:v>-8924.9060000000009</c:v>
                </c:pt>
                <c:pt idx="606">
                  <c:v>-8940.1530000000002</c:v>
                </c:pt>
                <c:pt idx="607">
                  <c:v>-8955.3590000000004</c:v>
                </c:pt>
                <c:pt idx="608">
                  <c:v>-8970.5759999999991</c:v>
                </c:pt>
                <c:pt idx="609">
                  <c:v>-8985.8410000000003</c:v>
                </c:pt>
                <c:pt idx="610">
                  <c:v>-9001.1749999999993</c:v>
                </c:pt>
                <c:pt idx="611">
                  <c:v>-9016.4580000000005</c:v>
                </c:pt>
                <c:pt idx="612">
                  <c:v>-9031.6849999999995</c:v>
                </c:pt>
                <c:pt idx="613">
                  <c:v>-9046.9889999999996</c:v>
                </c:pt>
                <c:pt idx="614">
                  <c:v>-9062.2790000000005</c:v>
                </c:pt>
                <c:pt idx="615">
                  <c:v>-9077.6350000000002</c:v>
                </c:pt>
                <c:pt idx="616">
                  <c:v>-9093.0229999999992</c:v>
                </c:pt>
                <c:pt idx="617">
                  <c:v>-9108.3950000000004</c:v>
                </c:pt>
                <c:pt idx="618">
                  <c:v>-9123.7369999999992</c:v>
                </c:pt>
                <c:pt idx="619">
                  <c:v>-9139.0339999999997</c:v>
                </c:pt>
                <c:pt idx="620">
                  <c:v>-9154.2330000000002</c:v>
                </c:pt>
                <c:pt idx="621">
                  <c:v>-9169.3220000000001</c:v>
                </c:pt>
                <c:pt idx="622">
                  <c:v>-9184.3320000000003</c:v>
                </c:pt>
                <c:pt idx="623">
                  <c:v>-9199.4439999999995</c:v>
                </c:pt>
                <c:pt idx="624">
                  <c:v>-9214.6049999999996</c:v>
                </c:pt>
                <c:pt idx="625">
                  <c:v>-9229.8019999999997</c:v>
                </c:pt>
                <c:pt idx="626">
                  <c:v>-9245.01</c:v>
                </c:pt>
                <c:pt idx="627">
                  <c:v>-9260.1869999999999</c:v>
                </c:pt>
                <c:pt idx="628">
                  <c:v>-9275.4060000000009</c:v>
                </c:pt>
                <c:pt idx="629">
                  <c:v>-9290.6470000000008</c:v>
                </c:pt>
                <c:pt idx="630">
                  <c:v>-9305.9629999999997</c:v>
                </c:pt>
                <c:pt idx="631">
                  <c:v>-9321.3520000000008</c:v>
                </c:pt>
                <c:pt idx="632">
                  <c:v>-9336.77</c:v>
                </c:pt>
                <c:pt idx="633">
                  <c:v>-9352.1479999999992</c:v>
                </c:pt>
                <c:pt idx="634">
                  <c:v>-9367.4639999999999</c:v>
                </c:pt>
                <c:pt idx="635">
                  <c:v>-9382.8140000000003</c:v>
                </c:pt>
                <c:pt idx="636">
                  <c:v>-9398.1419999999998</c:v>
                </c:pt>
                <c:pt idx="637">
                  <c:v>-9413.41</c:v>
                </c:pt>
                <c:pt idx="638">
                  <c:v>-9428.5540000000001</c:v>
                </c:pt>
                <c:pt idx="639">
                  <c:v>-9443.7029999999995</c:v>
                </c:pt>
                <c:pt idx="640">
                  <c:v>-9458.9259999999995</c:v>
                </c:pt>
                <c:pt idx="641">
                  <c:v>-9474.1550000000007</c:v>
                </c:pt>
                <c:pt idx="642">
                  <c:v>-9489.357</c:v>
                </c:pt>
                <c:pt idx="643">
                  <c:v>-9504.5280000000002</c:v>
                </c:pt>
                <c:pt idx="644">
                  <c:v>-9519.6919999999991</c:v>
                </c:pt>
                <c:pt idx="645">
                  <c:v>-9534.8389999999999</c:v>
                </c:pt>
                <c:pt idx="646">
                  <c:v>-9549.9860000000008</c:v>
                </c:pt>
                <c:pt idx="647">
                  <c:v>-9565.1479999999992</c:v>
                </c:pt>
                <c:pt idx="648">
                  <c:v>-9580.4210000000003</c:v>
                </c:pt>
                <c:pt idx="649">
                  <c:v>-9595.7119999999995</c:v>
                </c:pt>
                <c:pt idx="650">
                  <c:v>-9610.9779999999992</c:v>
                </c:pt>
                <c:pt idx="651">
                  <c:v>-9626.1990000000005</c:v>
                </c:pt>
                <c:pt idx="652">
                  <c:v>-9641.36</c:v>
                </c:pt>
                <c:pt idx="653">
                  <c:v>-9656.5840000000007</c:v>
                </c:pt>
                <c:pt idx="654">
                  <c:v>-9671.8189999999995</c:v>
                </c:pt>
                <c:pt idx="655">
                  <c:v>-9687.0139999999992</c:v>
                </c:pt>
                <c:pt idx="656">
                  <c:v>-9702.1959999999999</c:v>
                </c:pt>
                <c:pt idx="657">
                  <c:v>-9717.3809999999994</c:v>
                </c:pt>
                <c:pt idx="658">
                  <c:v>-9732.5969999999998</c:v>
                </c:pt>
                <c:pt idx="659">
                  <c:v>-9747.6910000000007</c:v>
                </c:pt>
                <c:pt idx="660">
                  <c:v>-9762.7510000000002</c:v>
                </c:pt>
                <c:pt idx="661">
                  <c:v>-9777.8289999999997</c:v>
                </c:pt>
                <c:pt idx="662">
                  <c:v>-9792.9089999999997</c:v>
                </c:pt>
                <c:pt idx="663">
                  <c:v>-9808.0490000000009</c:v>
                </c:pt>
                <c:pt idx="664">
                  <c:v>-9823.2060000000001</c:v>
                </c:pt>
                <c:pt idx="665">
                  <c:v>-9838.4429999999993</c:v>
                </c:pt>
                <c:pt idx="666">
                  <c:v>-9853.7180000000008</c:v>
                </c:pt>
                <c:pt idx="667">
                  <c:v>-9868.9889999999996</c:v>
                </c:pt>
                <c:pt idx="668">
                  <c:v>-9884.3230000000003</c:v>
                </c:pt>
                <c:pt idx="669">
                  <c:v>-9899.6239999999998</c:v>
                </c:pt>
                <c:pt idx="670">
                  <c:v>-9914.9410000000007</c:v>
                </c:pt>
                <c:pt idx="671">
                  <c:v>-9930.2340000000004</c:v>
                </c:pt>
                <c:pt idx="672">
                  <c:v>-9945.5509999999995</c:v>
                </c:pt>
                <c:pt idx="673">
                  <c:v>-9960.9159999999993</c:v>
                </c:pt>
                <c:pt idx="674">
                  <c:v>-9976.2919999999995</c:v>
                </c:pt>
                <c:pt idx="675">
                  <c:v>-9991.7109999999993</c:v>
                </c:pt>
                <c:pt idx="676">
                  <c:v>-10007.1</c:v>
                </c:pt>
                <c:pt idx="677">
                  <c:v>-10022.469999999999</c:v>
                </c:pt>
                <c:pt idx="678">
                  <c:v>-10037.83</c:v>
                </c:pt>
                <c:pt idx="679">
                  <c:v>-10053.049999999999</c:v>
                </c:pt>
                <c:pt idx="680">
                  <c:v>-10068.14</c:v>
                </c:pt>
                <c:pt idx="681">
                  <c:v>-10083.19</c:v>
                </c:pt>
                <c:pt idx="682">
                  <c:v>-10098.280000000001</c:v>
                </c:pt>
                <c:pt idx="683">
                  <c:v>-10113.459999999999</c:v>
                </c:pt>
                <c:pt idx="684">
                  <c:v>-10128.620000000001</c:v>
                </c:pt>
                <c:pt idx="685">
                  <c:v>-10143.76</c:v>
                </c:pt>
                <c:pt idx="686">
                  <c:v>-10158.83</c:v>
                </c:pt>
                <c:pt idx="687">
                  <c:v>-10173.83</c:v>
                </c:pt>
                <c:pt idx="688">
                  <c:v>-10188.82</c:v>
                </c:pt>
                <c:pt idx="689">
                  <c:v>-10203.91</c:v>
                </c:pt>
                <c:pt idx="690">
                  <c:v>-10219.08</c:v>
                </c:pt>
                <c:pt idx="691">
                  <c:v>-10234.24</c:v>
                </c:pt>
                <c:pt idx="692">
                  <c:v>-10249.450000000001</c:v>
                </c:pt>
                <c:pt idx="693">
                  <c:v>-10264.69</c:v>
                </c:pt>
                <c:pt idx="694">
                  <c:v>-10280.01</c:v>
                </c:pt>
                <c:pt idx="695">
                  <c:v>-10295.36</c:v>
                </c:pt>
                <c:pt idx="696">
                  <c:v>-10310.65</c:v>
                </c:pt>
                <c:pt idx="697">
                  <c:v>-10325.93</c:v>
                </c:pt>
                <c:pt idx="698">
                  <c:v>-10341.219999999999</c:v>
                </c:pt>
                <c:pt idx="699">
                  <c:v>-10356.44</c:v>
                </c:pt>
                <c:pt idx="700">
                  <c:v>-10371.620000000001</c:v>
                </c:pt>
                <c:pt idx="701">
                  <c:v>-10386.81</c:v>
                </c:pt>
                <c:pt idx="702">
                  <c:v>-10401.879999999999</c:v>
                </c:pt>
                <c:pt idx="703">
                  <c:v>-10416.99</c:v>
                </c:pt>
                <c:pt idx="704">
                  <c:v>-10432.15</c:v>
                </c:pt>
                <c:pt idx="705">
                  <c:v>-10447.370000000001</c:v>
                </c:pt>
                <c:pt idx="706">
                  <c:v>-10462.67</c:v>
                </c:pt>
                <c:pt idx="707">
                  <c:v>-10478.030000000001</c:v>
                </c:pt>
                <c:pt idx="708">
                  <c:v>-10493.37</c:v>
                </c:pt>
                <c:pt idx="709">
                  <c:v>-10508.65</c:v>
                </c:pt>
                <c:pt idx="710">
                  <c:v>-10523.89</c:v>
                </c:pt>
                <c:pt idx="711">
                  <c:v>-10539.14</c:v>
                </c:pt>
                <c:pt idx="712">
                  <c:v>-10554.45</c:v>
                </c:pt>
                <c:pt idx="713">
                  <c:v>-10569.81</c:v>
                </c:pt>
                <c:pt idx="714">
                  <c:v>-10585.16</c:v>
                </c:pt>
                <c:pt idx="715">
                  <c:v>-10600.52</c:v>
                </c:pt>
                <c:pt idx="716">
                  <c:v>-10615.81</c:v>
                </c:pt>
                <c:pt idx="717">
                  <c:v>-10630.94</c:v>
                </c:pt>
                <c:pt idx="718">
                  <c:v>-10646.06</c:v>
                </c:pt>
                <c:pt idx="719">
                  <c:v>-10661.17</c:v>
                </c:pt>
                <c:pt idx="720">
                  <c:v>-10676.29</c:v>
                </c:pt>
                <c:pt idx="721">
                  <c:v>-10691.48</c:v>
                </c:pt>
                <c:pt idx="722">
                  <c:v>-10706.72</c:v>
                </c:pt>
                <c:pt idx="723">
                  <c:v>-10722.02</c:v>
                </c:pt>
                <c:pt idx="724">
                  <c:v>-10737.31</c:v>
                </c:pt>
                <c:pt idx="725">
                  <c:v>-10752.61</c:v>
                </c:pt>
                <c:pt idx="726">
                  <c:v>-10767.87</c:v>
                </c:pt>
                <c:pt idx="727">
                  <c:v>-10783.09</c:v>
                </c:pt>
                <c:pt idx="728">
                  <c:v>-10798.27</c:v>
                </c:pt>
                <c:pt idx="729">
                  <c:v>-10813.42</c:v>
                </c:pt>
                <c:pt idx="730">
                  <c:v>-10828.58</c:v>
                </c:pt>
                <c:pt idx="731">
                  <c:v>-10843.77</c:v>
                </c:pt>
                <c:pt idx="732">
                  <c:v>-10858.88</c:v>
                </c:pt>
                <c:pt idx="733">
                  <c:v>-10874.02</c:v>
                </c:pt>
                <c:pt idx="734">
                  <c:v>-10889.22</c:v>
                </c:pt>
                <c:pt idx="735">
                  <c:v>-10904.35</c:v>
                </c:pt>
                <c:pt idx="736">
                  <c:v>-10919.43</c:v>
                </c:pt>
                <c:pt idx="737">
                  <c:v>-10934.55</c:v>
                </c:pt>
                <c:pt idx="738">
                  <c:v>-10949.71</c:v>
                </c:pt>
                <c:pt idx="739">
                  <c:v>-10964.86</c:v>
                </c:pt>
                <c:pt idx="740">
                  <c:v>-10980</c:v>
                </c:pt>
                <c:pt idx="741">
                  <c:v>-10995.24</c:v>
                </c:pt>
                <c:pt idx="742">
                  <c:v>-11010.5</c:v>
                </c:pt>
                <c:pt idx="743">
                  <c:v>-11025.73</c:v>
                </c:pt>
                <c:pt idx="744">
                  <c:v>-11040.93</c:v>
                </c:pt>
                <c:pt idx="745">
                  <c:v>-11056.13</c:v>
                </c:pt>
                <c:pt idx="746">
                  <c:v>-11071.3</c:v>
                </c:pt>
                <c:pt idx="747">
                  <c:v>-11086.44</c:v>
                </c:pt>
                <c:pt idx="748">
                  <c:v>-11101.58</c:v>
                </c:pt>
                <c:pt idx="749">
                  <c:v>-11116.77</c:v>
                </c:pt>
                <c:pt idx="750">
                  <c:v>-11132.01</c:v>
                </c:pt>
                <c:pt idx="751">
                  <c:v>-11147.28</c:v>
                </c:pt>
                <c:pt idx="752">
                  <c:v>-11162.64</c:v>
                </c:pt>
                <c:pt idx="753">
                  <c:v>-11178.02</c:v>
                </c:pt>
                <c:pt idx="754">
                  <c:v>-11193.38</c:v>
                </c:pt>
                <c:pt idx="755">
                  <c:v>-11208.77</c:v>
                </c:pt>
                <c:pt idx="756">
                  <c:v>-11224.11</c:v>
                </c:pt>
                <c:pt idx="757">
                  <c:v>-11239.44</c:v>
                </c:pt>
                <c:pt idx="758">
                  <c:v>-11254.69</c:v>
                </c:pt>
                <c:pt idx="759">
                  <c:v>-11269.88</c:v>
                </c:pt>
                <c:pt idx="760">
                  <c:v>-11285.07</c:v>
                </c:pt>
                <c:pt idx="761">
                  <c:v>-11300.27</c:v>
                </c:pt>
                <c:pt idx="762">
                  <c:v>-11315.41</c:v>
                </c:pt>
                <c:pt idx="763">
                  <c:v>-11330.48</c:v>
                </c:pt>
                <c:pt idx="764">
                  <c:v>-11345.6</c:v>
                </c:pt>
                <c:pt idx="765">
                  <c:v>-11360.81</c:v>
                </c:pt>
                <c:pt idx="766">
                  <c:v>-11376.07</c:v>
                </c:pt>
                <c:pt idx="767">
                  <c:v>-11391.33</c:v>
                </c:pt>
                <c:pt idx="768">
                  <c:v>-11406.58</c:v>
                </c:pt>
                <c:pt idx="769">
                  <c:v>-11421.73</c:v>
                </c:pt>
                <c:pt idx="770">
                  <c:v>-11436.88</c:v>
                </c:pt>
                <c:pt idx="771">
                  <c:v>-11452.12</c:v>
                </c:pt>
                <c:pt idx="772">
                  <c:v>-11467.44</c:v>
                </c:pt>
                <c:pt idx="773">
                  <c:v>-11482.78</c:v>
                </c:pt>
                <c:pt idx="774">
                  <c:v>-11498.08</c:v>
                </c:pt>
                <c:pt idx="775">
                  <c:v>-11513.37</c:v>
                </c:pt>
                <c:pt idx="776">
                  <c:v>-11528.62</c:v>
                </c:pt>
                <c:pt idx="777">
                  <c:v>-11543.81</c:v>
                </c:pt>
                <c:pt idx="778">
                  <c:v>-11558.98</c:v>
                </c:pt>
                <c:pt idx="779">
                  <c:v>-11574.1</c:v>
                </c:pt>
                <c:pt idx="780">
                  <c:v>-11589.22</c:v>
                </c:pt>
                <c:pt idx="781">
                  <c:v>-11604.42</c:v>
                </c:pt>
                <c:pt idx="782">
                  <c:v>-11619.64</c:v>
                </c:pt>
                <c:pt idx="783">
                  <c:v>-11634.8</c:v>
                </c:pt>
                <c:pt idx="784">
                  <c:v>-11649.9</c:v>
                </c:pt>
                <c:pt idx="785">
                  <c:v>-11664.99</c:v>
                </c:pt>
                <c:pt idx="786">
                  <c:v>-11680.11</c:v>
                </c:pt>
                <c:pt idx="787">
                  <c:v>-11695.33</c:v>
                </c:pt>
                <c:pt idx="788">
                  <c:v>-11710.58</c:v>
                </c:pt>
                <c:pt idx="789">
                  <c:v>-11725.8</c:v>
                </c:pt>
                <c:pt idx="790">
                  <c:v>-11741.01</c:v>
                </c:pt>
                <c:pt idx="791">
                  <c:v>-11756.17</c:v>
                </c:pt>
                <c:pt idx="792">
                  <c:v>-11771.26</c:v>
                </c:pt>
                <c:pt idx="793">
                  <c:v>-11786.36</c:v>
                </c:pt>
                <c:pt idx="794">
                  <c:v>-11801.38</c:v>
                </c:pt>
                <c:pt idx="795">
                  <c:v>-11816.38</c:v>
                </c:pt>
                <c:pt idx="796">
                  <c:v>-11831.51</c:v>
                </c:pt>
                <c:pt idx="797">
                  <c:v>-11846.78</c:v>
                </c:pt>
                <c:pt idx="798">
                  <c:v>-11862.13</c:v>
                </c:pt>
                <c:pt idx="799">
                  <c:v>-11877.49</c:v>
                </c:pt>
                <c:pt idx="800">
                  <c:v>-11892.83</c:v>
                </c:pt>
                <c:pt idx="801">
                  <c:v>-11908.1</c:v>
                </c:pt>
                <c:pt idx="802">
                  <c:v>-11923.31</c:v>
                </c:pt>
                <c:pt idx="803">
                  <c:v>-11938.53</c:v>
                </c:pt>
                <c:pt idx="804">
                  <c:v>-11953.8</c:v>
                </c:pt>
                <c:pt idx="805">
                  <c:v>-11969.04</c:v>
                </c:pt>
                <c:pt idx="806">
                  <c:v>-11984.23</c:v>
                </c:pt>
                <c:pt idx="807">
                  <c:v>-11999.38</c:v>
                </c:pt>
                <c:pt idx="808">
                  <c:v>-12014.43</c:v>
                </c:pt>
                <c:pt idx="809">
                  <c:v>-12029.49</c:v>
                </c:pt>
                <c:pt idx="810">
                  <c:v>-12044.62</c:v>
                </c:pt>
                <c:pt idx="811">
                  <c:v>-12059.73</c:v>
                </c:pt>
                <c:pt idx="812">
                  <c:v>-12074.83</c:v>
                </c:pt>
                <c:pt idx="813">
                  <c:v>-12089.96</c:v>
                </c:pt>
                <c:pt idx="814">
                  <c:v>-12105.06</c:v>
                </c:pt>
                <c:pt idx="815">
                  <c:v>-12120.23</c:v>
                </c:pt>
                <c:pt idx="816">
                  <c:v>-12135.43</c:v>
                </c:pt>
                <c:pt idx="817">
                  <c:v>-12150.58</c:v>
                </c:pt>
                <c:pt idx="818">
                  <c:v>-12165.7</c:v>
                </c:pt>
                <c:pt idx="819">
                  <c:v>-12180.79</c:v>
                </c:pt>
                <c:pt idx="820">
                  <c:v>-12195.86</c:v>
                </c:pt>
                <c:pt idx="821">
                  <c:v>-12210.95</c:v>
                </c:pt>
                <c:pt idx="822">
                  <c:v>-12226.02</c:v>
                </c:pt>
                <c:pt idx="823">
                  <c:v>-12241.04</c:v>
                </c:pt>
                <c:pt idx="824">
                  <c:v>-12256.05</c:v>
                </c:pt>
                <c:pt idx="825">
                  <c:v>-12271.05</c:v>
                </c:pt>
                <c:pt idx="826">
                  <c:v>-12286.04</c:v>
                </c:pt>
                <c:pt idx="827">
                  <c:v>-12301.08</c:v>
                </c:pt>
                <c:pt idx="828">
                  <c:v>-12316.24</c:v>
                </c:pt>
                <c:pt idx="829">
                  <c:v>-12331.48</c:v>
                </c:pt>
                <c:pt idx="830">
                  <c:v>-12346.78</c:v>
                </c:pt>
                <c:pt idx="831">
                  <c:v>-12362.12</c:v>
                </c:pt>
                <c:pt idx="832">
                  <c:v>-12377.48</c:v>
                </c:pt>
                <c:pt idx="833">
                  <c:v>-12392.81</c:v>
                </c:pt>
                <c:pt idx="834">
                  <c:v>-12408.11</c:v>
                </c:pt>
                <c:pt idx="835">
                  <c:v>-12423.37</c:v>
                </c:pt>
                <c:pt idx="836">
                  <c:v>-12438.54</c:v>
                </c:pt>
                <c:pt idx="837">
                  <c:v>-12453.64</c:v>
                </c:pt>
                <c:pt idx="838">
                  <c:v>-12468.74</c:v>
                </c:pt>
                <c:pt idx="839">
                  <c:v>-12483.81</c:v>
                </c:pt>
                <c:pt idx="840">
                  <c:v>-12498.95</c:v>
                </c:pt>
                <c:pt idx="841">
                  <c:v>-12514.1</c:v>
                </c:pt>
                <c:pt idx="842">
                  <c:v>-12529.2</c:v>
                </c:pt>
                <c:pt idx="843">
                  <c:v>-12544.24</c:v>
                </c:pt>
                <c:pt idx="844">
                  <c:v>-12559.27</c:v>
                </c:pt>
                <c:pt idx="845">
                  <c:v>-12574.26</c:v>
                </c:pt>
                <c:pt idx="846">
                  <c:v>-12589.22</c:v>
                </c:pt>
                <c:pt idx="847">
                  <c:v>-12604.19</c:v>
                </c:pt>
                <c:pt idx="848">
                  <c:v>-12619.2</c:v>
                </c:pt>
                <c:pt idx="849">
                  <c:v>-12634.25</c:v>
                </c:pt>
                <c:pt idx="850">
                  <c:v>-12649.33</c:v>
                </c:pt>
                <c:pt idx="851">
                  <c:v>-12664.37</c:v>
                </c:pt>
                <c:pt idx="852">
                  <c:v>-12679.45</c:v>
                </c:pt>
                <c:pt idx="853">
                  <c:v>-12694.59</c:v>
                </c:pt>
                <c:pt idx="854">
                  <c:v>-12709.66</c:v>
                </c:pt>
                <c:pt idx="855">
                  <c:v>-12724.71</c:v>
                </c:pt>
                <c:pt idx="856">
                  <c:v>-12739.83</c:v>
                </c:pt>
                <c:pt idx="857">
                  <c:v>-12754.96</c:v>
                </c:pt>
                <c:pt idx="858">
                  <c:v>-12770.15</c:v>
                </c:pt>
                <c:pt idx="859">
                  <c:v>-12785.42</c:v>
                </c:pt>
                <c:pt idx="860">
                  <c:v>-12800.73</c:v>
                </c:pt>
                <c:pt idx="861">
                  <c:v>-12815.95</c:v>
                </c:pt>
                <c:pt idx="862">
                  <c:v>-12831.03</c:v>
                </c:pt>
                <c:pt idx="863">
                  <c:v>-12845.93</c:v>
                </c:pt>
                <c:pt idx="864">
                  <c:v>-12860.72</c:v>
                </c:pt>
                <c:pt idx="865">
                  <c:v>-12875.47</c:v>
                </c:pt>
                <c:pt idx="866">
                  <c:v>-12890.19</c:v>
                </c:pt>
                <c:pt idx="867">
                  <c:v>-12904.89</c:v>
                </c:pt>
                <c:pt idx="868">
                  <c:v>-12919.59</c:v>
                </c:pt>
                <c:pt idx="869">
                  <c:v>-12934.44</c:v>
                </c:pt>
                <c:pt idx="870">
                  <c:v>-12949.58</c:v>
                </c:pt>
                <c:pt idx="871">
                  <c:v>-12964.88</c:v>
                </c:pt>
                <c:pt idx="872">
                  <c:v>-12980.15</c:v>
                </c:pt>
                <c:pt idx="873">
                  <c:v>-12995.39</c:v>
                </c:pt>
                <c:pt idx="874">
                  <c:v>-13010.71</c:v>
                </c:pt>
                <c:pt idx="875">
                  <c:v>-13025.95</c:v>
                </c:pt>
                <c:pt idx="876">
                  <c:v>-13041.08</c:v>
                </c:pt>
                <c:pt idx="877">
                  <c:v>-13056.26</c:v>
                </c:pt>
                <c:pt idx="878">
                  <c:v>-13071.41</c:v>
                </c:pt>
                <c:pt idx="879">
                  <c:v>-13086.53</c:v>
                </c:pt>
                <c:pt idx="880">
                  <c:v>-13101.64</c:v>
                </c:pt>
                <c:pt idx="881">
                  <c:v>-13116.72</c:v>
                </c:pt>
                <c:pt idx="882">
                  <c:v>-13131.77</c:v>
                </c:pt>
                <c:pt idx="883">
                  <c:v>-13146.74</c:v>
                </c:pt>
                <c:pt idx="884">
                  <c:v>-13161.67</c:v>
                </c:pt>
                <c:pt idx="885">
                  <c:v>-13176.63</c:v>
                </c:pt>
                <c:pt idx="886">
                  <c:v>-13191.53</c:v>
                </c:pt>
                <c:pt idx="887">
                  <c:v>-13206.37</c:v>
                </c:pt>
                <c:pt idx="888">
                  <c:v>-13221.25</c:v>
                </c:pt>
                <c:pt idx="889">
                  <c:v>-13236.09</c:v>
                </c:pt>
                <c:pt idx="890">
                  <c:v>-13250.9</c:v>
                </c:pt>
                <c:pt idx="891">
                  <c:v>-13265.65</c:v>
                </c:pt>
                <c:pt idx="892">
                  <c:v>-13280.41</c:v>
                </c:pt>
                <c:pt idx="893">
                  <c:v>-13295.23</c:v>
                </c:pt>
                <c:pt idx="894">
                  <c:v>-13310.06</c:v>
                </c:pt>
                <c:pt idx="895">
                  <c:v>-13324.98</c:v>
                </c:pt>
                <c:pt idx="896">
                  <c:v>-13339.88</c:v>
                </c:pt>
                <c:pt idx="897">
                  <c:v>-13354.8</c:v>
                </c:pt>
                <c:pt idx="898">
                  <c:v>-13369.7</c:v>
                </c:pt>
                <c:pt idx="899">
                  <c:v>-13384.58</c:v>
                </c:pt>
                <c:pt idx="900">
                  <c:v>-13399.49</c:v>
                </c:pt>
                <c:pt idx="901">
                  <c:v>-13414.42</c:v>
                </c:pt>
                <c:pt idx="902">
                  <c:v>-13429.28</c:v>
                </c:pt>
                <c:pt idx="903">
                  <c:v>-13444.14</c:v>
                </c:pt>
                <c:pt idx="904">
                  <c:v>-13459.11</c:v>
                </c:pt>
                <c:pt idx="905">
                  <c:v>-13474.11</c:v>
                </c:pt>
                <c:pt idx="906">
                  <c:v>-13489.01</c:v>
                </c:pt>
                <c:pt idx="907">
                  <c:v>-13503.89</c:v>
                </c:pt>
                <c:pt idx="908">
                  <c:v>-13518.81</c:v>
                </c:pt>
                <c:pt idx="909">
                  <c:v>-13533.8</c:v>
                </c:pt>
                <c:pt idx="910">
                  <c:v>-13548.81</c:v>
                </c:pt>
                <c:pt idx="911">
                  <c:v>-13563.85</c:v>
                </c:pt>
                <c:pt idx="912">
                  <c:v>-13578.92</c:v>
                </c:pt>
                <c:pt idx="913">
                  <c:v>-13593.96</c:v>
                </c:pt>
                <c:pt idx="914">
                  <c:v>-13609</c:v>
                </c:pt>
                <c:pt idx="915">
                  <c:v>-13624.05</c:v>
                </c:pt>
                <c:pt idx="916">
                  <c:v>-13639.09</c:v>
                </c:pt>
                <c:pt idx="917">
                  <c:v>-13654.04</c:v>
                </c:pt>
                <c:pt idx="918">
                  <c:v>-13668.86</c:v>
                </c:pt>
                <c:pt idx="919">
                  <c:v>-13683.56</c:v>
                </c:pt>
                <c:pt idx="920">
                  <c:v>-13698.27</c:v>
                </c:pt>
                <c:pt idx="921">
                  <c:v>-13713.03</c:v>
                </c:pt>
                <c:pt idx="922">
                  <c:v>-13727.8</c:v>
                </c:pt>
                <c:pt idx="923">
                  <c:v>-13742.48</c:v>
                </c:pt>
                <c:pt idx="924">
                  <c:v>-13757.21</c:v>
                </c:pt>
                <c:pt idx="925">
                  <c:v>-13772</c:v>
                </c:pt>
                <c:pt idx="926">
                  <c:v>-13786.83</c:v>
                </c:pt>
                <c:pt idx="927">
                  <c:v>-13801.64</c:v>
                </c:pt>
                <c:pt idx="928">
                  <c:v>-13816.47</c:v>
                </c:pt>
                <c:pt idx="929">
                  <c:v>-13831.31</c:v>
                </c:pt>
                <c:pt idx="930">
                  <c:v>-13846.14</c:v>
                </c:pt>
                <c:pt idx="931">
                  <c:v>-13860.93</c:v>
                </c:pt>
                <c:pt idx="932">
                  <c:v>-13875.63</c:v>
                </c:pt>
                <c:pt idx="933">
                  <c:v>-13890.28</c:v>
                </c:pt>
                <c:pt idx="934">
                  <c:v>-13904.9</c:v>
                </c:pt>
                <c:pt idx="935">
                  <c:v>-13919.57</c:v>
                </c:pt>
                <c:pt idx="936">
                  <c:v>-13934.32</c:v>
                </c:pt>
                <c:pt idx="937">
                  <c:v>-13949.15</c:v>
                </c:pt>
                <c:pt idx="938">
                  <c:v>-13963.93</c:v>
                </c:pt>
                <c:pt idx="939">
                  <c:v>-13978.65</c:v>
                </c:pt>
                <c:pt idx="940">
                  <c:v>-13993.43</c:v>
                </c:pt>
                <c:pt idx="941">
                  <c:v>-14008.21</c:v>
                </c:pt>
                <c:pt idx="942">
                  <c:v>-14022.89</c:v>
                </c:pt>
                <c:pt idx="943">
                  <c:v>-14037.59</c:v>
                </c:pt>
                <c:pt idx="944">
                  <c:v>-14052.22</c:v>
                </c:pt>
                <c:pt idx="945">
                  <c:v>-14066.8</c:v>
                </c:pt>
                <c:pt idx="946">
                  <c:v>-14081.31</c:v>
                </c:pt>
                <c:pt idx="947">
                  <c:v>-14095.8</c:v>
                </c:pt>
                <c:pt idx="948">
                  <c:v>-14110.33</c:v>
                </c:pt>
                <c:pt idx="949">
                  <c:v>-14124.83</c:v>
                </c:pt>
                <c:pt idx="950">
                  <c:v>-14139.32</c:v>
                </c:pt>
                <c:pt idx="951">
                  <c:v>-14153.82</c:v>
                </c:pt>
                <c:pt idx="952">
                  <c:v>-14168.35</c:v>
                </c:pt>
                <c:pt idx="953">
                  <c:v>-14183</c:v>
                </c:pt>
                <c:pt idx="954">
                  <c:v>-14197.73</c:v>
                </c:pt>
                <c:pt idx="955">
                  <c:v>-14212.5</c:v>
                </c:pt>
                <c:pt idx="956">
                  <c:v>-14227.18</c:v>
                </c:pt>
                <c:pt idx="957">
                  <c:v>-14241.88</c:v>
                </c:pt>
                <c:pt idx="958">
                  <c:v>-14256.61</c:v>
                </c:pt>
                <c:pt idx="959">
                  <c:v>-14271.34</c:v>
                </c:pt>
                <c:pt idx="960">
                  <c:v>-14286.05</c:v>
                </c:pt>
                <c:pt idx="961">
                  <c:v>-14300.65</c:v>
                </c:pt>
                <c:pt idx="962">
                  <c:v>-14315.15</c:v>
                </c:pt>
                <c:pt idx="963">
                  <c:v>-14329.65</c:v>
                </c:pt>
                <c:pt idx="964">
                  <c:v>-14344.26</c:v>
                </c:pt>
                <c:pt idx="965">
                  <c:v>-14358.96</c:v>
                </c:pt>
                <c:pt idx="966">
                  <c:v>-14373.72</c:v>
                </c:pt>
                <c:pt idx="967">
                  <c:v>-14388.46</c:v>
                </c:pt>
                <c:pt idx="968">
                  <c:v>-14403.18</c:v>
                </c:pt>
                <c:pt idx="969">
                  <c:v>-14417.82</c:v>
                </c:pt>
                <c:pt idx="970">
                  <c:v>-14432.43</c:v>
                </c:pt>
                <c:pt idx="971">
                  <c:v>-14447.06</c:v>
                </c:pt>
                <c:pt idx="972">
                  <c:v>-14461.63</c:v>
                </c:pt>
                <c:pt idx="973">
                  <c:v>-14476.2</c:v>
                </c:pt>
                <c:pt idx="974">
                  <c:v>-14490.78</c:v>
                </c:pt>
                <c:pt idx="975">
                  <c:v>-14505.33</c:v>
                </c:pt>
                <c:pt idx="976">
                  <c:v>-14519.86</c:v>
                </c:pt>
                <c:pt idx="977">
                  <c:v>-14534.33</c:v>
                </c:pt>
                <c:pt idx="978">
                  <c:v>-14548.85</c:v>
                </c:pt>
                <c:pt idx="979">
                  <c:v>-14563.29</c:v>
                </c:pt>
                <c:pt idx="980">
                  <c:v>-14577.7</c:v>
                </c:pt>
                <c:pt idx="981">
                  <c:v>-14592.12</c:v>
                </c:pt>
                <c:pt idx="982">
                  <c:v>-14606.6</c:v>
                </c:pt>
                <c:pt idx="983">
                  <c:v>-14621.11</c:v>
                </c:pt>
                <c:pt idx="984">
                  <c:v>-14635.51</c:v>
                </c:pt>
                <c:pt idx="985">
                  <c:v>-14649.95</c:v>
                </c:pt>
                <c:pt idx="986">
                  <c:v>-14664.31</c:v>
                </c:pt>
                <c:pt idx="987">
                  <c:v>-14678.66</c:v>
                </c:pt>
                <c:pt idx="988">
                  <c:v>-14693.01</c:v>
                </c:pt>
                <c:pt idx="989">
                  <c:v>-14707.3</c:v>
                </c:pt>
                <c:pt idx="990">
                  <c:v>-14721.62</c:v>
                </c:pt>
                <c:pt idx="991">
                  <c:v>-14735.97</c:v>
                </c:pt>
                <c:pt idx="992">
                  <c:v>-14750.29</c:v>
                </c:pt>
                <c:pt idx="993">
                  <c:v>-14764.61</c:v>
                </c:pt>
                <c:pt idx="994">
                  <c:v>-14778.98</c:v>
                </c:pt>
                <c:pt idx="995">
                  <c:v>-14793.44</c:v>
                </c:pt>
                <c:pt idx="996">
                  <c:v>-14807.93</c:v>
                </c:pt>
                <c:pt idx="997">
                  <c:v>-14822.41</c:v>
                </c:pt>
                <c:pt idx="998">
                  <c:v>-14836.87</c:v>
                </c:pt>
                <c:pt idx="999">
                  <c:v>-14851.35</c:v>
                </c:pt>
                <c:pt idx="1000">
                  <c:v>-14865.85</c:v>
                </c:pt>
                <c:pt idx="1001">
                  <c:v>-14880.3</c:v>
                </c:pt>
                <c:pt idx="1002">
                  <c:v>-14894.69</c:v>
                </c:pt>
                <c:pt idx="1003">
                  <c:v>-14909.03</c:v>
                </c:pt>
                <c:pt idx="1004">
                  <c:v>-14923.38</c:v>
                </c:pt>
                <c:pt idx="1005">
                  <c:v>-14937.76</c:v>
                </c:pt>
                <c:pt idx="1006">
                  <c:v>-14952.16</c:v>
                </c:pt>
                <c:pt idx="1007">
                  <c:v>-14966.52</c:v>
                </c:pt>
                <c:pt idx="1008">
                  <c:v>-14980.82</c:v>
                </c:pt>
                <c:pt idx="1009">
                  <c:v>-14995.05</c:v>
                </c:pt>
                <c:pt idx="1010">
                  <c:v>-15009.29</c:v>
                </c:pt>
                <c:pt idx="1011">
                  <c:v>-15023.61</c:v>
                </c:pt>
                <c:pt idx="1012">
                  <c:v>-15037.96</c:v>
                </c:pt>
                <c:pt idx="1013">
                  <c:v>-15052.25</c:v>
                </c:pt>
                <c:pt idx="1014">
                  <c:v>-15066.45</c:v>
                </c:pt>
                <c:pt idx="1015">
                  <c:v>-15080.58</c:v>
                </c:pt>
                <c:pt idx="1016">
                  <c:v>-15094.64</c:v>
                </c:pt>
                <c:pt idx="1017">
                  <c:v>-15108.66</c:v>
                </c:pt>
                <c:pt idx="1018">
                  <c:v>-15122.78</c:v>
                </c:pt>
                <c:pt idx="1019">
                  <c:v>-15136.91</c:v>
                </c:pt>
                <c:pt idx="1020">
                  <c:v>-15151.02</c:v>
                </c:pt>
                <c:pt idx="1021">
                  <c:v>-15165.11</c:v>
                </c:pt>
                <c:pt idx="1022">
                  <c:v>-15179.21</c:v>
                </c:pt>
                <c:pt idx="1023">
                  <c:v>-15193.29</c:v>
                </c:pt>
                <c:pt idx="1024">
                  <c:v>-15207.33</c:v>
                </c:pt>
                <c:pt idx="1025">
                  <c:v>-15221.26</c:v>
                </c:pt>
                <c:pt idx="1026">
                  <c:v>-15235.2</c:v>
                </c:pt>
                <c:pt idx="1027">
                  <c:v>-15249.19</c:v>
                </c:pt>
                <c:pt idx="1028">
                  <c:v>-15263.2</c:v>
                </c:pt>
                <c:pt idx="1029">
                  <c:v>-15277.17</c:v>
                </c:pt>
                <c:pt idx="1030">
                  <c:v>-15291.19</c:v>
                </c:pt>
                <c:pt idx="1031">
                  <c:v>-15305.11</c:v>
                </c:pt>
                <c:pt idx="1032">
                  <c:v>-15319.02</c:v>
                </c:pt>
                <c:pt idx="1033">
                  <c:v>-15333.05</c:v>
                </c:pt>
                <c:pt idx="1034">
                  <c:v>-15347.09</c:v>
                </c:pt>
                <c:pt idx="1035">
                  <c:v>-15361.1</c:v>
                </c:pt>
                <c:pt idx="1036">
                  <c:v>-15375.06</c:v>
                </c:pt>
                <c:pt idx="1037">
                  <c:v>-15389.03</c:v>
                </c:pt>
                <c:pt idx="1038">
                  <c:v>-15403.03</c:v>
                </c:pt>
                <c:pt idx="1039">
                  <c:v>-15417.04</c:v>
                </c:pt>
                <c:pt idx="1040">
                  <c:v>-15431.05</c:v>
                </c:pt>
                <c:pt idx="1041">
                  <c:v>-15445.03</c:v>
                </c:pt>
                <c:pt idx="1042">
                  <c:v>-15459.01</c:v>
                </c:pt>
                <c:pt idx="1043">
                  <c:v>-15473.05</c:v>
                </c:pt>
                <c:pt idx="1044">
                  <c:v>-15487.11</c:v>
                </c:pt>
                <c:pt idx="1045">
                  <c:v>-15501.18</c:v>
                </c:pt>
                <c:pt idx="1046">
                  <c:v>-15515.19</c:v>
                </c:pt>
                <c:pt idx="1047">
                  <c:v>-15529.17</c:v>
                </c:pt>
                <c:pt idx="1048">
                  <c:v>-15543.16</c:v>
                </c:pt>
                <c:pt idx="1049">
                  <c:v>-15557.14</c:v>
                </c:pt>
                <c:pt idx="1050">
                  <c:v>-15571.02</c:v>
                </c:pt>
                <c:pt idx="1051">
                  <c:v>-15584.75</c:v>
                </c:pt>
                <c:pt idx="1052">
                  <c:v>-15598.39</c:v>
                </c:pt>
                <c:pt idx="1053">
                  <c:v>-15612</c:v>
                </c:pt>
                <c:pt idx="1054">
                  <c:v>-15625.64</c:v>
                </c:pt>
                <c:pt idx="1055">
                  <c:v>-15639.43</c:v>
                </c:pt>
                <c:pt idx="1056">
                  <c:v>-15653.28</c:v>
                </c:pt>
                <c:pt idx="1057">
                  <c:v>-15667.12</c:v>
                </c:pt>
                <c:pt idx="1058">
                  <c:v>-15680.94</c:v>
                </c:pt>
                <c:pt idx="1059">
                  <c:v>-15694.75</c:v>
                </c:pt>
                <c:pt idx="1060">
                  <c:v>-15708.63</c:v>
                </c:pt>
                <c:pt idx="1061">
                  <c:v>-15722.48</c:v>
                </c:pt>
                <c:pt idx="1062">
                  <c:v>-15736.26</c:v>
                </c:pt>
                <c:pt idx="1063">
                  <c:v>-15749.99</c:v>
                </c:pt>
                <c:pt idx="1064">
                  <c:v>-15763.65</c:v>
                </c:pt>
                <c:pt idx="1065">
                  <c:v>-15777.3</c:v>
                </c:pt>
                <c:pt idx="1066">
                  <c:v>-15790.92</c:v>
                </c:pt>
                <c:pt idx="1067">
                  <c:v>-15804.53</c:v>
                </c:pt>
                <c:pt idx="1068">
                  <c:v>-15818.16</c:v>
                </c:pt>
                <c:pt idx="1069">
                  <c:v>-15831.83</c:v>
                </c:pt>
                <c:pt idx="1070">
                  <c:v>-15845.51</c:v>
                </c:pt>
                <c:pt idx="1071">
                  <c:v>-15859.19</c:v>
                </c:pt>
                <c:pt idx="1072">
                  <c:v>-15872.87</c:v>
                </c:pt>
                <c:pt idx="1073">
                  <c:v>-15886.59</c:v>
                </c:pt>
                <c:pt idx="1074">
                  <c:v>-15900.24</c:v>
                </c:pt>
                <c:pt idx="1075">
                  <c:v>-15913.85</c:v>
                </c:pt>
                <c:pt idx="1076">
                  <c:v>-15927.38</c:v>
                </c:pt>
                <c:pt idx="1077">
                  <c:v>-15940.8</c:v>
                </c:pt>
                <c:pt idx="1078">
                  <c:v>-15954.21</c:v>
                </c:pt>
                <c:pt idx="1079">
                  <c:v>-15967.6</c:v>
                </c:pt>
                <c:pt idx="1080">
                  <c:v>-15981.08</c:v>
                </c:pt>
                <c:pt idx="1081">
                  <c:v>-15994.56</c:v>
                </c:pt>
                <c:pt idx="1082">
                  <c:v>-16008</c:v>
                </c:pt>
                <c:pt idx="1083">
                  <c:v>-16021.43</c:v>
                </c:pt>
                <c:pt idx="1084">
                  <c:v>-16034.85</c:v>
                </c:pt>
                <c:pt idx="1085">
                  <c:v>-16048.27</c:v>
                </c:pt>
                <c:pt idx="1086">
                  <c:v>-16061.7</c:v>
                </c:pt>
                <c:pt idx="1087">
                  <c:v>-16075.1</c:v>
                </c:pt>
                <c:pt idx="1088">
                  <c:v>-16088.5</c:v>
                </c:pt>
                <c:pt idx="1089">
                  <c:v>-16101.84</c:v>
                </c:pt>
                <c:pt idx="1090">
                  <c:v>-16115.21</c:v>
                </c:pt>
                <c:pt idx="1091">
                  <c:v>-16128.63</c:v>
                </c:pt>
                <c:pt idx="1092">
                  <c:v>-16142.08</c:v>
                </c:pt>
                <c:pt idx="1093">
                  <c:v>-16155.43</c:v>
                </c:pt>
                <c:pt idx="1094">
                  <c:v>-16168.72</c:v>
                </c:pt>
                <c:pt idx="1095">
                  <c:v>-16182.07</c:v>
                </c:pt>
                <c:pt idx="1096">
                  <c:v>-16195.42</c:v>
                </c:pt>
                <c:pt idx="1097">
                  <c:v>-16208.7</c:v>
                </c:pt>
                <c:pt idx="1098">
                  <c:v>-16221.92</c:v>
                </c:pt>
                <c:pt idx="1099">
                  <c:v>-16235.12</c:v>
                </c:pt>
                <c:pt idx="1100">
                  <c:v>-16248.37</c:v>
                </c:pt>
                <c:pt idx="1101">
                  <c:v>-16261.65</c:v>
                </c:pt>
                <c:pt idx="1102">
                  <c:v>-16274.91</c:v>
                </c:pt>
                <c:pt idx="1103">
                  <c:v>-16288.14</c:v>
                </c:pt>
                <c:pt idx="1104">
                  <c:v>-16301.46</c:v>
                </c:pt>
                <c:pt idx="1105">
                  <c:v>-16314.83</c:v>
                </c:pt>
                <c:pt idx="1106">
                  <c:v>-16328.16</c:v>
                </c:pt>
                <c:pt idx="1107">
                  <c:v>-16341.36</c:v>
                </c:pt>
                <c:pt idx="1108">
                  <c:v>-16354.48</c:v>
                </c:pt>
                <c:pt idx="1109">
                  <c:v>-16367.61</c:v>
                </c:pt>
                <c:pt idx="1110">
                  <c:v>-16380.75</c:v>
                </c:pt>
                <c:pt idx="1111">
                  <c:v>-16393.78</c:v>
                </c:pt>
                <c:pt idx="1112">
                  <c:v>-16406.77</c:v>
                </c:pt>
                <c:pt idx="1113">
                  <c:v>-16419.759999999998</c:v>
                </c:pt>
                <c:pt idx="1114">
                  <c:v>-16432.82</c:v>
                </c:pt>
                <c:pt idx="1115">
                  <c:v>-16445.93</c:v>
                </c:pt>
                <c:pt idx="1116">
                  <c:v>-16458.98</c:v>
                </c:pt>
                <c:pt idx="1117">
                  <c:v>-16472.04</c:v>
                </c:pt>
                <c:pt idx="1118">
                  <c:v>-16485.12</c:v>
                </c:pt>
                <c:pt idx="1119">
                  <c:v>-16498.14</c:v>
                </c:pt>
                <c:pt idx="1120">
                  <c:v>-16511.13</c:v>
                </c:pt>
                <c:pt idx="1121">
                  <c:v>-16524.11</c:v>
                </c:pt>
                <c:pt idx="1122">
                  <c:v>-16537</c:v>
                </c:pt>
                <c:pt idx="1123">
                  <c:v>-16549.89</c:v>
                </c:pt>
                <c:pt idx="1124">
                  <c:v>-16562.740000000002</c:v>
                </c:pt>
                <c:pt idx="1125">
                  <c:v>-16575.63</c:v>
                </c:pt>
                <c:pt idx="1126">
                  <c:v>-16588.599999999999</c:v>
                </c:pt>
                <c:pt idx="1127">
                  <c:v>-16601.48</c:v>
                </c:pt>
                <c:pt idx="1128">
                  <c:v>-16614.259999999998</c:v>
                </c:pt>
                <c:pt idx="1129">
                  <c:v>-16627.080000000002</c:v>
                </c:pt>
                <c:pt idx="1130">
                  <c:v>-16639.87</c:v>
                </c:pt>
                <c:pt idx="1131">
                  <c:v>-16652.669999999998</c:v>
                </c:pt>
                <c:pt idx="1132">
                  <c:v>-16665.5</c:v>
                </c:pt>
                <c:pt idx="1133">
                  <c:v>-16678.32</c:v>
                </c:pt>
                <c:pt idx="1134">
                  <c:v>-16691.099999999999</c:v>
                </c:pt>
                <c:pt idx="1135">
                  <c:v>-16703.82</c:v>
                </c:pt>
                <c:pt idx="1136">
                  <c:v>-16716.509999999998</c:v>
                </c:pt>
                <c:pt idx="1137">
                  <c:v>-16729.150000000001</c:v>
                </c:pt>
                <c:pt idx="1138">
                  <c:v>-16741.82</c:v>
                </c:pt>
                <c:pt idx="1139">
                  <c:v>-16754.46</c:v>
                </c:pt>
                <c:pt idx="1140">
                  <c:v>-16767.09</c:v>
                </c:pt>
                <c:pt idx="1141">
                  <c:v>-16779.66</c:v>
                </c:pt>
                <c:pt idx="1142">
                  <c:v>-16798.36</c:v>
                </c:pt>
                <c:pt idx="1143">
                  <c:v>-16810.86</c:v>
                </c:pt>
                <c:pt idx="1144">
                  <c:v>-16823.490000000002</c:v>
                </c:pt>
                <c:pt idx="1145">
                  <c:v>-16836.2</c:v>
                </c:pt>
                <c:pt idx="1146">
                  <c:v>-16848.84</c:v>
                </c:pt>
                <c:pt idx="1147">
                  <c:v>-16861.439999999999</c:v>
                </c:pt>
                <c:pt idx="1148">
                  <c:v>-16874.12</c:v>
                </c:pt>
                <c:pt idx="1149">
                  <c:v>-16886.82</c:v>
                </c:pt>
                <c:pt idx="1150">
                  <c:v>-16899.509999999998</c:v>
                </c:pt>
                <c:pt idx="1151">
                  <c:v>-16912.11</c:v>
                </c:pt>
                <c:pt idx="1152">
                  <c:v>-16924.63</c:v>
                </c:pt>
                <c:pt idx="1153">
                  <c:v>-16943.259999999998</c:v>
                </c:pt>
                <c:pt idx="1154">
                  <c:v>-16961.89</c:v>
                </c:pt>
                <c:pt idx="1155">
                  <c:v>-16980.39</c:v>
                </c:pt>
                <c:pt idx="1156">
                  <c:v>-16998.75</c:v>
                </c:pt>
                <c:pt idx="1157">
                  <c:v>-17017.080000000002</c:v>
                </c:pt>
                <c:pt idx="1158">
                  <c:v>-17035.41</c:v>
                </c:pt>
                <c:pt idx="1159">
                  <c:v>-17053.62</c:v>
                </c:pt>
                <c:pt idx="1160">
                  <c:v>-17071.77</c:v>
                </c:pt>
                <c:pt idx="1161">
                  <c:v>-17090.02</c:v>
                </c:pt>
                <c:pt idx="1162">
                  <c:v>-17108.419999999998</c:v>
                </c:pt>
                <c:pt idx="1163">
                  <c:v>-17126.759999999998</c:v>
                </c:pt>
                <c:pt idx="1164">
                  <c:v>-17145.11</c:v>
                </c:pt>
                <c:pt idx="1165">
                  <c:v>-17163.37</c:v>
                </c:pt>
                <c:pt idx="1166">
                  <c:v>-17181.599999999999</c:v>
                </c:pt>
                <c:pt idx="1167">
                  <c:v>-17199.580000000002</c:v>
                </c:pt>
                <c:pt idx="1168">
                  <c:v>-17217.259999999998</c:v>
                </c:pt>
                <c:pt idx="1169">
                  <c:v>-17234.900000000001</c:v>
                </c:pt>
                <c:pt idx="1170">
                  <c:v>-17252.61</c:v>
                </c:pt>
                <c:pt idx="1171">
                  <c:v>-17270.43</c:v>
                </c:pt>
                <c:pt idx="1172">
                  <c:v>-17288.189999999999</c:v>
                </c:pt>
                <c:pt idx="1173">
                  <c:v>-17306.060000000001</c:v>
                </c:pt>
                <c:pt idx="1174">
                  <c:v>-17324.04</c:v>
                </c:pt>
                <c:pt idx="1175">
                  <c:v>-17341.91</c:v>
                </c:pt>
                <c:pt idx="1176">
                  <c:v>-17359.66</c:v>
                </c:pt>
                <c:pt idx="1177">
                  <c:v>-17377.25</c:v>
                </c:pt>
                <c:pt idx="1178">
                  <c:v>-17394.849999999999</c:v>
                </c:pt>
                <c:pt idx="1179">
                  <c:v>-17412.22</c:v>
                </c:pt>
                <c:pt idx="1180">
                  <c:v>-17429.62</c:v>
                </c:pt>
                <c:pt idx="1181">
                  <c:v>-17446.93</c:v>
                </c:pt>
                <c:pt idx="1182">
                  <c:v>-17464.150000000001</c:v>
                </c:pt>
                <c:pt idx="1183">
                  <c:v>-17481.419999999998</c:v>
                </c:pt>
                <c:pt idx="1184">
                  <c:v>-17498.77</c:v>
                </c:pt>
                <c:pt idx="1185">
                  <c:v>-17516.11</c:v>
                </c:pt>
                <c:pt idx="1186">
                  <c:v>-17533.43</c:v>
                </c:pt>
                <c:pt idx="1187">
                  <c:v>-17550.89</c:v>
                </c:pt>
                <c:pt idx="1188">
                  <c:v>-17568.21</c:v>
                </c:pt>
                <c:pt idx="1189">
                  <c:v>-17585.419999999998</c:v>
                </c:pt>
                <c:pt idx="1190">
                  <c:v>-17602.5</c:v>
                </c:pt>
                <c:pt idx="1191">
                  <c:v>-17619.400000000001</c:v>
                </c:pt>
                <c:pt idx="1192">
                  <c:v>-17636.259999999998</c:v>
                </c:pt>
                <c:pt idx="1193">
                  <c:v>-17653.27</c:v>
                </c:pt>
                <c:pt idx="1194">
                  <c:v>-17670.38</c:v>
                </c:pt>
                <c:pt idx="1195">
                  <c:v>-17687.36</c:v>
                </c:pt>
                <c:pt idx="1196">
                  <c:v>-17704.38</c:v>
                </c:pt>
                <c:pt idx="1197">
                  <c:v>-17721.259999999998</c:v>
                </c:pt>
                <c:pt idx="1198">
                  <c:v>-17737.98</c:v>
                </c:pt>
                <c:pt idx="1199">
                  <c:v>-17754.68</c:v>
                </c:pt>
                <c:pt idx="1200">
                  <c:v>-17771.25</c:v>
                </c:pt>
                <c:pt idx="1201">
                  <c:v>-17787.77</c:v>
                </c:pt>
                <c:pt idx="1202">
                  <c:v>-17804.32</c:v>
                </c:pt>
                <c:pt idx="1203">
                  <c:v>-17820.7</c:v>
                </c:pt>
                <c:pt idx="1204">
                  <c:v>-17837.02</c:v>
                </c:pt>
                <c:pt idx="1205">
                  <c:v>-17853.330000000002</c:v>
                </c:pt>
                <c:pt idx="1206">
                  <c:v>-17869.55</c:v>
                </c:pt>
                <c:pt idx="1207">
                  <c:v>-17885.89</c:v>
                </c:pt>
                <c:pt idx="1208">
                  <c:v>-17902.23</c:v>
                </c:pt>
                <c:pt idx="1209">
                  <c:v>-17918.38</c:v>
                </c:pt>
                <c:pt idx="1210">
                  <c:v>-17934.62</c:v>
                </c:pt>
                <c:pt idx="1211">
                  <c:v>-17950.78</c:v>
                </c:pt>
                <c:pt idx="1212">
                  <c:v>-17966.72</c:v>
                </c:pt>
                <c:pt idx="1213">
                  <c:v>-17982.650000000001</c:v>
                </c:pt>
                <c:pt idx="1214">
                  <c:v>-17998.669999999998</c:v>
                </c:pt>
                <c:pt idx="1215">
                  <c:v>-18014.63</c:v>
                </c:pt>
                <c:pt idx="1216">
                  <c:v>-18030.7</c:v>
                </c:pt>
                <c:pt idx="1217">
                  <c:v>-18046.84</c:v>
                </c:pt>
                <c:pt idx="1218">
                  <c:v>-18062.8</c:v>
                </c:pt>
                <c:pt idx="1219">
                  <c:v>-18078.64</c:v>
                </c:pt>
                <c:pt idx="1220">
                  <c:v>-18094.47</c:v>
                </c:pt>
                <c:pt idx="1221">
                  <c:v>-18110.080000000002</c:v>
                </c:pt>
                <c:pt idx="1222">
                  <c:v>-18125.57</c:v>
                </c:pt>
                <c:pt idx="1223">
                  <c:v>-18140.98</c:v>
                </c:pt>
                <c:pt idx="1224">
                  <c:v>-18156.419999999998</c:v>
                </c:pt>
                <c:pt idx="1225">
                  <c:v>-18171.86</c:v>
                </c:pt>
                <c:pt idx="1226">
                  <c:v>-18187.11</c:v>
                </c:pt>
                <c:pt idx="1227">
                  <c:v>-18202.39</c:v>
                </c:pt>
                <c:pt idx="1228">
                  <c:v>-18217.46</c:v>
                </c:pt>
                <c:pt idx="1229">
                  <c:v>-18232.36</c:v>
                </c:pt>
                <c:pt idx="1230">
                  <c:v>-18247.400000000001</c:v>
                </c:pt>
                <c:pt idx="1231">
                  <c:v>-18262.59</c:v>
                </c:pt>
                <c:pt idx="1232">
                  <c:v>-18277.66</c:v>
                </c:pt>
                <c:pt idx="1233">
                  <c:v>-18292.7</c:v>
                </c:pt>
                <c:pt idx="1234">
                  <c:v>-18307.75</c:v>
                </c:pt>
                <c:pt idx="1235">
                  <c:v>-18322.75</c:v>
                </c:pt>
                <c:pt idx="1236">
                  <c:v>-18337.79</c:v>
                </c:pt>
                <c:pt idx="1237">
                  <c:v>-18352.849999999999</c:v>
                </c:pt>
                <c:pt idx="1238">
                  <c:v>-18367.849999999999</c:v>
                </c:pt>
                <c:pt idx="1239">
                  <c:v>-18382.61</c:v>
                </c:pt>
                <c:pt idx="1240">
                  <c:v>-18397.38</c:v>
                </c:pt>
                <c:pt idx="1241">
                  <c:v>-18412.22</c:v>
                </c:pt>
                <c:pt idx="1242">
                  <c:v>-18426.830000000002</c:v>
                </c:pt>
                <c:pt idx="1243">
                  <c:v>-18441.240000000002</c:v>
                </c:pt>
                <c:pt idx="1244">
                  <c:v>-18455.62</c:v>
                </c:pt>
                <c:pt idx="1245">
                  <c:v>-18470.099999999999</c:v>
                </c:pt>
                <c:pt idx="1246">
                  <c:v>-18484.62</c:v>
                </c:pt>
                <c:pt idx="1247">
                  <c:v>-18499.009999999998</c:v>
                </c:pt>
                <c:pt idx="1248">
                  <c:v>-18513.349999999999</c:v>
                </c:pt>
                <c:pt idx="1249">
                  <c:v>-18527.599999999999</c:v>
                </c:pt>
                <c:pt idx="1250">
                  <c:v>-18541.990000000002</c:v>
                </c:pt>
                <c:pt idx="1251">
                  <c:v>-18556.53</c:v>
                </c:pt>
                <c:pt idx="1252">
                  <c:v>-18570.91</c:v>
                </c:pt>
                <c:pt idx="1253">
                  <c:v>-18585.11</c:v>
                </c:pt>
                <c:pt idx="1254">
                  <c:v>-18599.189999999999</c:v>
                </c:pt>
                <c:pt idx="1255">
                  <c:v>-18613.18</c:v>
                </c:pt>
                <c:pt idx="1256">
                  <c:v>-18627.18</c:v>
                </c:pt>
                <c:pt idx="1257">
                  <c:v>-18641.16</c:v>
                </c:pt>
                <c:pt idx="1258">
                  <c:v>-18655.11</c:v>
                </c:pt>
                <c:pt idx="1259">
                  <c:v>-18668.86</c:v>
                </c:pt>
                <c:pt idx="1260">
                  <c:v>-18682.59</c:v>
                </c:pt>
                <c:pt idx="1261">
                  <c:v>-18696.23</c:v>
                </c:pt>
                <c:pt idx="1262">
                  <c:v>-18709.66</c:v>
                </c:pt>
                <c:pt idx="1263">
                  <c:v>-18722.919999999998</c:v>
                </c:pt>
                <c:pt idx="1264">
                  <c:v>-18736.13</c:v>
                </c:pt>
                <c:pt idx="1265">
                  <c:v>-18749.28</c:v>
                </c:pt>
                <c:pt idx="1266">
                  <c:v>-18762.45</c:v>
                </c:pt>
                <c:pt idx="1267">
                  <c:v>-18775.88</c:v>
                </c:pt>
                <c:pt idx="1268">
                  <c:v>-18789.25</c:v>
                </c:pt>
                <c:pt idx="1269">
                  <c:v>-18802.46</c:v>
                </c:pt>
                <c:pt idx="1270">
                  <c:v>-18815.84</c:v>
                </c:pt>
                <c:pt idx="1271">
                  <c:v>-18829.150000000001</c:v>
                </c:pt>
                <c:pt idx="1272">
                  <c:v>-18842.22</c:v>
                </c:pt>
                <c:pt idx="1273">
                  <c:v>-18855.16</c:v>
                </c:pt>
                <c:pt idx="1274">
                  <c:v>-18868.12</c:v>
                </c:pt>
                <c:pt idx="1275">
                  <c:v>-18881.16</c:v>
                </c:pt>
                <c:pt idx="1276">
                  <c:v>-18894.23</c:v>
                </c:pt>
                <c:pt idx="1277">
                  <c:v>-18907.240000000002</c:v>
                </c:pt>
                <c:pt idx="1278">
                  <c:v>-18920.150000000001</c:v>
                </c:pt>
                <c:pt idx="1279">
                  <c:v>-18933.03</c:v>
                </c:pt>
                <c:pt idx="1280">
                  <c:v>-18945.990000000002</c:v>
                </c:pt>
                <c:pt idx="1281">
                  <c:v>-18958.86</c:v>
                </c:pt>
                <c:pt idx="1282">
                  <c:v>-18971.57</c:v>
                </c:pt>
                <c:pt idx="1283">
                  <c:v>-18984.240000000002</c:v>
                </c:pt>
                <c:pt idx="1284">
                  <c:v>-18996.939999999999</c:v>
                </c:pt>
                <c:pt idx="1285">
                  <c:v>-19009.45</c:v>
                </c:pt>
                <c:pt idx="1286">
                  <c:v>-19025.93</c:v>
                </c:pt>
                <c:pt idx="1287">
                  <c:v>-19042.25</c:v>
                </c:pt>
                <c:pt idx="1288">
                  <c:v>-19058.240000000002</c:v>
                </c:pt>
                <c:pt idx="1289">
                  <c:v>-19074.61</c:v>
                </c:pt>
                <c:pt idx="1290">
                  <c:v>-19087.11</c:v>
                </c:pt>
                <c:pt idx="1291">
                  <c:v>-19103.580000000002</c:v>
                </c:pt>
                <c:pt idx="1292">
                  <c:v>-19120.02</c:v>
                </c:pt>
                <c:pt idx="1293">
                  <c:v>-19136.259999999998</c:v>
                </c:pt>
                <c:pt idx="1294">
                  <c:v>-19152.37</c:v>
                </c:pt>
                <c:pt idx="1295">
                  <c:v>-19168.29</c:v>
                </c:pt>
                <c:pt idx="1296">
                  <c:v>-19184.03</c:v>
                </c:pt>
                <c:pt idx="1297">
                  <c:v>-19199.73</c:v>
                </c:pt>
                <c:pt idx="1298">
                  <c:v>-19215.13</c:v>
                </c:pt>
                <c:pt idx="1299">
                  <c:v>-19230.39</c:v>
                </c:pt>
                <c:pt idx="1300">
                  <c:v>-19245.580000000002</c:v>
                </c:pt>
                <c:pt idx="1301">
                  <c:v>-19260.8</c:v>
                </c:pt>
                <c:pt idx="1302">
                  <c:v>-19276.11</c:v>
                </c:pt>
                <c:pt idx="1303">
                  <c:v>-19291.27</c:v>
                </c:pt>
                <c:pt idx="1304">
                  <c:v>-19306.53</c:v>
                </c:pt>
                <c:pt idx="1305">
                  <c:v>-19321.900000000001</c:v>
                </c:pt>
                <c:pt idx="1306">
                  <c:v>-19336.990000000002</c:v>
                </c:pt>
                <c:pt idx="1307">
                  <c:v>-19351.87</c:v>
                </c:pt>
                <c:pt idx="1308">
                  <c:v>-19366.53</c:v>
                </c:pt>
                <c:pt idx="1309">
                  <c:v>-19381.150000000001</c:v>
                </c:pt>
                <c:pt idx="1310">
                  <c:v>-19395.84</c:v>
                </c:pt>
                <c:pt idx="1311">
                  <c:v>-19410.41</c:v>
                </c:pt>
                <c:pt idx="1312">
                  <c:v>-19424.62</c:v>
                </c:pt>
                <c:pt idx="1313">
                  <c:v>-19438.810000000001</c:v>
                </c:pt>
                <c:pt idx="1314">
                  <c:v>-19453.11</c:v>
                </c:pt>
                <c:pt idx="1315">
                  <c:v>-19467.21</c:v>
                </c:pt>
                <c:pt idx="1316">
                  <c:v>-19481.14</c:v>
                </c:pt>
                <c:pt idx="1317">
                  <c:v>-19494.98</c:v>
                </c:pt>
                <c:pt idx="1318">
                  <c:v>-19508.64</c:v>
                </c:pt>
                <c:pt idx="1319">
                  <c:v>-19522.45</c:v>
                </c:pt>
                <c:pt idx="1320">
                  <c:v>-19536.13</c:v>
                </c:pt>
                <c:pt idx="1321">
                  <c:v>-19549.45</c:v>
                </c:pt>
                <c:pt idx="1322">
                  <c:v>-19562.939999999999</c:v>
                </c:pt>
                <c:pt idx="1323">
                  <c:v>-19576.349999999999</c:v>
                </c:pt>
                <c:pt idx="1324">
                  <c:v>-19589.740000000002</c:v>
                </c:pt>
                <c:pt idx="1325">
                  <c:v>-19602.88</c:v>
                </c:pt>
                <c:pt idx="1326">
                  <c:v>-19616.07</c:v>
                </c:pt>
                <c:pt idx="1327">
                  <c:v>-19629.37</c:v>
                </c:pt>
                <c:pt idx="1328">
                  <c:v>-19642.34</c:v>
                </c:pt>
                <c:pt idx="1329">
                  <c:v>-19655.21</c:v>
                </c:pt>
                <c:pt idx="1330">
                  <c:v>-19668.02</c:v>
                </c:pt>
                <c:pt idx="1331">
                  <c:v>-19680.810000000001</c:v>
                </c:pt>
                <c:pt idx="1332">
                  <c:v>-19693.48</c:v>
                </c:pt>
                <c:pt idx="1333">
                  <c:v>-19708.79</c:v>
                </c:pt>
                <c:pt idx="1334">
                  <c:v>-19724.3</c:v>
                </c:pt>
                <c:pt idx="1335">
                  <c:v>-19739.310000000001</c:v>
                </c:pt>
                <c:pt idx="1336">
                  <c:v>-19754.23</c:v>
                </c:pt>
                <c:pt idx="1337">
                  <c:v>-19769.29</c:v>
                </c:pt>
                <c:pt idx="1338">
                  <c:v>-19784.150000000001</c:v>
                </c:pt>
                <c:pt idx="1339">
                  <c:v>-19799.14</c:v>
                </c:pt>
                <c:pt idx="1340">
                  <c:v>-19813.98</c:v>
                </c:pt>
                <c:pt idx="1341">
                  <c:v>-19828.330000000002</c:v>
                </c:pt>
                <c:pt idx="1342">
                  <c:v>-19842.490000000002</c:v>
                </c:pt>
                <c:pt idx="1343">
                  <c:v>-19856.37</c:v>
                </c:pt>
                <c:pt idx="1344">
                  <c:v>-19869.87</c:v>
                </c:pt>
                <c:pt idx="1345">
                  <c:v>-19882.740000000002</c:v>
                </c:pt>
                <c:pt idx="1346">
                  <c:v>-19897.63</c:v>
                </c:pt>
                <c:pt idx="1347">
                  <c:v>-19912.060000000001</c:v>
                </c:pt>
                <c:pt idx="1348">
                  <c:v>-19926.310000000001</c:v>
                </c:pt>
                <c:pt idx="1349">
                  <c:v>-19940.18</c:v>
                </c:pt>
                <c:pt idx="1350">
                  <c:v>-19954</c:v>
                </c:pt>
                <c:pt idx="1351">
                  <c:v>-19967.57</c:v>
                </c:pt>
                <c:pt idx="1352">
                  <c:v>-19980.98</c:v>
                </c:pt>
                <c:pt idx="1353">
                  <c:v>-19994.439999999999</c:v>
                </c:pt>
                <c:pt idx="1354">
                  <c:v>-20007.21</c:v>
                </c:pt>
                <c:pt idx="1355">
                  <c:v>-20021.27</c:v>
                </c:pt>
                <c:pt idx="1356">
                  <c:v>-20034.97</c:v>
                </c:pt>
                <c:pt idx="1357">
                  <c:v>-20048.150000000001</c:v>
                </c:pt>
                <c:pt idx="1358">
                  <c:v>-20060.759999999998</c:v>
                </c:pt>
                <c:pt idx="1359">
                  <c:v>-20074.02</c:v>
                </c:pt>
                <c:pt idx="1360">
                  <c:v>-20086.93</c:v>
                </c:pt>
                <c:pt idx="1361">
                  <c:v>-20073.68</c:v>
                </c:pt>
                <c:pt idx="1362">
                  <c:v>-20047.95</c:v>
                </c:pt>
                <c:pt idx="1363">
                  <c:v>-19950.009999999998</c:v>
                </c:pt>
                <c:pt idx="1364">
                  <c:v>-19677.349999999999</c:v>
                </c:pt>
                <c:pt idx="1365">
                  <c:v>-19176.28</c:v>
                </c:pt>
                <c:pt idx="1366">
                  <c:v>-18479.13</c:v>
                </c:pt>
                <c:pt idx="1367">
                  <c:v>-17648.64</c:v>
                </c:pt>
                <c:pt idx="1368">
                  <c:v>-16721.39</c:v>
                </c:pt>
                <c:pt idx="1369">
                  <c:v>-15717.36</c:v>
                </c:pt>
                <c:pt idx="1370">
                  <c:v>-14663</c:v>
                </c:pt>
                <c:pt idx="1371">
                  <c:v>-13586.52</c:v>
                </c:pt>
                <c:pt idx="1372">
                  <c:v>-12507.52</c:v>
                </c:pt>
                <c:pt idx="1373">
                  <c:v>-11439.89</c:v>
                </c:pt>
                <c:pt idx="1374">
                  <c:v>-10397.200000000001</c:v>
                </c:pt>
                <c:pt idx="1375">
                  <c:v>-9391.6929999999993</c:v>
                </c:pt>
                <c:pt idx="1376">
                  <c:v>-8432.0390000000007</c:v>
                </c:pt>
                <c:pt idx="1377">
                  <c:v>-7524.2470000000003</c:v>
                </c:pt>
                <c:pt idx="1378">
                  <c:v>-6673.0919999999996</c:v>
                </c:pt>
                <c:pt idx="1379">
                  <c:v>-5882.0209999999997</c:v>
                </c:pt>
                <c:pt idx="1380">
                  <c:v>-5152.8</c:v>
                </c:pt>
                <c:pt idx="1381">
                  <c:v>-4485.893</c:v>
                </c:pt>
                <c:pt idx="1382">
                  <c:v>-3880.91</c:v>
                </c:pt>
                <c:pt idx="1383">
                  <c:v>-3336.672</c:v>
                </c:pt>
                <c:pt idx="1384">
                  <c:v>-2851.2460000000001</c:v>
                </c:pt>
                <c:pt idx="1385">
                  <c:v>-2422.1419999999998</c:v>
                </c:pt>
                <c:pt idx="1386">
                  <c:v>-2046.502</c:v>
                </c:pt>
                <c:pt idx="1387">
                  <c:v>-1721.1610000000001</c:v>
                </c:pt>
                <c:pt idx="1388">
                  <c:v>-1442.722</c:v>
                </c:pt>
                <c:pt idx="1389">
                  <c:v>-1207.664</c:v>
                </c:pt>
                <c:pt idx="1390">
                  <c:v>-1012.418</c:v>
                </c:pt>
                <c:pt idx="1391">
                  <c:v>-853.41079999999999</c:v>
                </c:pt>
                <c:pt idx="1392">
                  <c:v>-727.11320000000001</c:v>
                </c:pt>
                <c:pt idx="1393">
                  <c:v>-630.10159999999996</c:v>
                </c:pt>
                <c:pt idx="1394">
                  <c:v>-559.09450000000004</c:v>
                </c:pt>
                <c:pt idx="1395">
                  <c:v>-510.97219999999999</c:v>
                </c:pt>
                <c:pt idx="1396">
                  <c:v>-482.79149999999998</c:v>
                </c:pt>
                <c:pt idx="1397">
                  <c:v>-517.34879999999998</c:v>
                </c:pt>
                <c:pt idx="1398">
                  <c:v>-551.60149999999999</c:v>
                </c:pt>
                <c:pt idx="1399">
                  <c:v>-592.28240000000005</c:v>
                </c:pt>
                <c:pt idx="1400">
                  <c:v>-637.81629999999996</c:v>
                </c:pt>
                <c:pt idx="1401">
                  <c:v>-686.84460000000001</c:v>
                </c:pt>
                <c:pt idx="1402">
                  <c:v>-738.18700000000001</c:v>
                </c:pt>
                <c:pt idx="1403">
                  <c:v>-790.80020000000002</c:v>
                </c:pt>
                <c:pt idx="1404">
                  <c:v>-843.774</c:v>
                </c:pt>
                <c:pt idx="1405">
                  <c:v>-896.34649999999999</c:v>
                </c:pt>
                <c:pt idx="1406">
                  <c:v>-947.90430000000003</c:v>
                </c:pt>
                <c:pt idx="1407">
                  <c:v>-997.9579</c:v>
                </c:pt>
                <c:pt idx="1408">
                  <c:v>-1046.1179999999999</c:v>
                </c:pt>
                <c:pt idx="1409">
                  <c:v>-1092.086</c:v>
                </c:pt>
                <c:pt idx="1410">
                  <c:v>-1135.6400000000001</c:v>
                </c:pt>
                <c:pt idx="1411">
                  <c:v>-1176.6279999999999</c:v>
                </c:pt>
                <c:pt idx="1412">
                  <c:v>-1214.95</c:v>
                </c:pt>
                <c:pt idx="1413">
                  <c:v>-1250.5550000000001</c:v>
                </c:pt>
                <c:pt idx="1414">
                  <c:v>-1283.4449999999999</c:v>
                </c:pt>
                <c:pt idx="1415">
                  <c:v>-1313.6669999999999</c:v>
                </c:pt>
                <c:pt idx="1416">
                  <c:v>-1341.29</c:v>
                </c:pt>
                <c:pt idx="1417">
                  <c:v>-1366.4059999999999</c:v>
                </c:pt>
                <c:pt idx="1418">
                  <c:v>-1389.1369999999999</c:v>
                </c:pt>
                <c:pt idx="1419">
                  <c:v>-1409.615</c:v>
                </c:pt>
                <c:pt idx="1420">
                  <c:v>-1427.9829999999999</c:v>
                </c:pt>
                <c:pt idx="1421">
                  <c:v>-1444.3889999999999</c:v>
                </c:pt>
                <c:pt idx="1422">
                  <c:v>-1458.9929999999999</c:v>
                </c:pt>
                <c:pt idx="1423">
                  <c:v>-1471.9639999999999</c:v>
                </c:pt>
                <c:pt idx="1424">
                  <c:v>-1493.7070000000001</c:v>
                </c:pt>
                <c:pt idx="1425">
                  <c:v>-1510.8340000000001</c:v>
                </c:pt>
                <c:pt idx="1426">
                  <c:v>-1524.317</c:v>
                </c:pt>
                <c:pt idx="1427">
                  <c:v>-1539.7539999999999</c:v>
                </c:pt>
                <c:pt idx="1428">
                  <c:v>-1555.1379999999999</c:v>
                </c:pt>
                <c:pt idx="1429">
                  <c:v>-1568.4839999999999</c:v>
                </c:pt>
                <c:pt idx="1430">
                  <c:v>-1582.325</c:v>
                </c:pt>
                <c:pt idx="1431">
                  <c:v>-1597.693</c:v>
                </c:pt>
                <c:pt idx="1432">
                  <c:v>-1610.4570000000001</c:v>
                </c:pt>
                <c:pt idx="1433">
                  <c:v>-1624.1790000000001</c:v>
                </c:pt>
                <c:pt idx="1434">
                  <c:v>-1638.6030000000001</c:v>
                </c:pt>
                <c:pt idx="1435">
                  <c:v>-1653.558</c:v>
                </c:pt>
                <c:pt idx="1436">
                  <c:v>-1668.9849999999999</c:v>
                </c:pt>
                <c:pt idx="1437">
                  <c:v>-1684.5</c:v>
                </c:pt>
                <c:pt idx="1438">
                  <c:v>-1700.0940000000001</c:v>
                </c:pt>
                <c:pt idx="1439">
                  <c:v>-1715.779</c:v>
                </c:pt>
                <c:pt idx="1440">
                  <c:v>-1731.547</c:v>
                </c:pt>
                <c:pt idx="1441">
                  <c:v>-1747.2950000000001</c:v>
                </c:pt>
                <c:pt idx="1442">
                  <c:v>-1762.923</c:v>
                </c:pt>
                <c:pt idx="1443">
                  <c:v>-1778.441</c:v>
                </c:pt>
                <c:pt idx="1444">
                  <c:v>-1793.7149999999999</c:v>
                </c:pt>
                <c:pt idx="1445">
                  <c:v>-1808.8889999999999</c:v>
                </c:pt>
                <c:pt idx="1446">
                  <c:v>-1823.992</c:v>
                </c:pt>
                <c:pt idx="1447">
                  <c:v>-1839.12</c:v>
                </c:pt>
                <c:pt idx="1448">
                  <c:v>-1854.115</c:v>
                </c:pt>
                <c:pt idx="1449">
                  <c:v>-1869.038</c:v>
                </c:pt>
                <c:pt idx="1450">
                  <c:v>-1883.9849999999999</c:v>
                </c:pt>
                <c:pt idx="1451">
                  <c:v>-1898.9949999999999</c:v>
                </c:pt>
                <c:pt idx="1452">
                  <c:v>-1914.1010000000001</c:v>
                </c:pt>
                <c:pt idx="1453">
                  <c:v>-1929.125</c:v>
                </c:pt>
                <c:pt idx="1454">
                  <c:v>-1944.047</c:v>
                </c:pt>
                <c:pt idx="1455">
                  <c:v>-1959.0609999999999</c:v>
                </c:pt>
                <c:pt idx="1456">
                  <c:v>-1973.9269999999999</c:v>
                </c:pt>
                <c:pt idx="1457">
                  <c:v>-1988.7270000000001</c:v>
                </c:pt>
                <c:pt idx="1458">
                  <c:v>-2003.692</c:v>
                </c:pt>
                <c:pt idx="1459">
                  <c:v>-2018.729</c:v>
                </c:pt>
                <c:pt idx="1460">
                  <c:v>-2033.723</c:v>
                </c:pt>
                <c:pt idx="1461">
                  <c:v>-2048.703</c:v>
                </c:pt>
                <c:pt idx="1462">
                  <c:v>-2063.6080000000002</c:v>
                </c:pt>
                <c:pt idx="1463">
                  <c:v>-2078.4659999999999</c:v>
                </c:pt>
                <c:pt idx="1464">
                  <c:v>-2093.3069999999998</c:v>
                </c:pt>
                <c:pt idx="1465">
                  <c:v>-2108.127</c:v>
                </c:pt>
                <c:pt idx="1466">
                  <c:v>-2122.8069999999998</c:v>
                </c:pt>
                <c:pt idx="1467">
                  <c:v>-2137.5419999999999</c:v>
                </c:pt>
                <c:pt idx="1468">
                  <c:v>-2152.4499999999998</c:v>
                </c:pt>
                <c:pt idx="1469">
                  <c:v>-2167.384</c:v>
                </c:pt>
                <c:pt idx="1470">
                  <c:v>-2182.2420000000002</c:v>
                </c:pt>
                <c:pt idx="1471">
                  <c:v>-2197.1759999999999</c:v>
                </c:pt>
                <c:pt idx="1472">
                  <c:v>-2212.0329999999999</c:v>
                </c:pt>
                <c:pt idx="1473">
                  <c:v>-2226.8339999999998</c:v>
                </c:pt>
                <c:pt idx="1474">
                  <c:v>-2241.5160000000001</c:v>
                </c:pt>
                <c:pt idx="1475">
                  <c:v>-2256.1379999999999</c:v>
                </c:pt>
                <c:pt idx="1476">
                  <c:v>-2270.6039999999998</c:v>
                </c:pt>
                <c:pt idx="1477">
                  <c:v>-2285.0970000000002</c:v>
                </c:pt>
                <c:pt idx="1478">
                  <c:v>-2299.694</c:v>
                </c:pt>
                <c:pt idx="1479">
                  <c:v>-2314.308</c:v>
                </c:pt>
                <c:pt idx="1480">
                  <c:v>-2329.0059999999999</c:v>
                </c:pt>
                <c:pt idx="1481">
                  <c:v>-2343.732</c:v>
                </c:pt>
                <c:pt idx="1482">
                  <c:v>-2358.3119999999999</c:v>
                </c:pt>
                <c:pt idx="1483">
                  <c:v>-2372.9119999999998</c:v>
                </c:pt>
                <c:pt idx="1484">
                  <c:v>-2387.518</c:v>
                </c:pt>
                <c:pt idx="1485">
                  <c:v>-2402.085</c:v>
                </c:pt>
                <c:pt idx="1486">
                  <c:v>-2416.703</c:v>
                </c:pt>
                <c:pt idx="1487">
                  <c:v>-2431.3560000000002</c:v>
                </c:pt>
                <c:pt idx="1488">
                  <c:v>-2446.056</c:v>
                </c:pt>
                <c:pt idx="1489">
                  <c:v>-2460.7060000000001</c:v>
                </c:pt>
                <c:pt idx="1490">
                  <c:v>-2475.473</c:v>
                </c:pt>
                <c:pt idx="1491">
                  <c:v>-2490.3809999999999</c:v>
                </c:pt>
                <c:pt idx="1492">
                  <c:v>-2505.1880000000001</c:v>
                </c:pt>
                <c:pt idx="1493">
                  <c:v>-2519.922</c:v>
                </c:pt>
                <c:pt idx="1494">
                  <c:v>-2534.6280000000002</c:v>
                </c:pt>
                <c:pt idx="1495">
                  <c:v>-2549.2600000000002</c:v>
                </c:pt>
                <c:pt idx="1496">
                  <c:v>-2563.7600000000002</c:v>
                </c:pt>
                <c:pt idx="1497">
                  <c:v>-2578.2469999999998</c:v>
                </c:pt>
                <c:pt idx="1498">
                  <c:v>-2592.7910000000002</c:v>
                </c:pt>
                <c:pt idx="1499">
                  <c:v>-2607.5610000000001</c:v>
                </c:pt>
                <c:pt idx="1500">
                  <c:v>-2622.2280000000001</c:v>
                </c:pt>
                <c:pt idx="1501">
                  <c:v>-2636.721</c:v>
                </c:pt>
                <c:pt idx="1502">
                  <c:v>-2651.1320000000001</c:v>
                </c:pt>
                <c:pt idx="1503">
                  <c:v>-2665.529</c:v>
                </c:pt>
                <c:pt idx="1504">
                  <c:v>-2679.9569999999999</c:v>
                </c:pt>
                <c:pt idx="1505">
                  <c:v>-2694.299</c:v>
                </c:pt>
                <c:pt idx="1506">
                  <c:v>-2708.5590000000002</c:v>
                </c:pt>
                <c:pt idx="1507">
                  <c:v>-2722.7579999999998</c:v>
                </c:pt>
                <c:pt idx="1508">
                  <c:v>-2736.877</c:v>
                </c:pt>
                <c:pt idx="1509">
                  <c:v>-2751.2220000000002</c:v>
                </c:pt>
                <c:pt idx="1510">
                  <c:v>-2765.7130000000002</c:v>
                </c:pt>
                <c:pt idx="1511">
                  <c:v>-2780.018</c:v>
                </c:pt>
                <c:pt idx="1512">
                  <c:v>-2794.2570000000001</c:v>
                </c:pt>
                <c:pt idx="1513">
                  <c:v>-2808.5340000000001</c:v>
                </c:pt>
                <c:pt idx="1514">
                  <c:v>-2822.9389999999999</c:v>
                </c:pt>
                <c:pt idx="1515">
                  <c:v>-2837.44</c:v>
                </c:pt>
                <c:pt idx="1516">
                  <c:v>-2851.855</c:v>
                </c:pt>
                <c:pt idx="1517">
                  <c:v>-2866.1869999999999</c:v>
                </c:pt>
                <c:pt idx="1518">
                  <c:v>-2880.2370000000001</c:v>
                </c:pt>
                <c:pt idx="1519">
                  <c:v>-2894.2339999999999</c:v>
                </c:pt>
                <c:pt idx="1520">
                  <c:v>-2908.165</c:v>
                </c:pt>
                <c:pt idx="1521">
                  <c:v>-2922.143</c:v>
                </c:pt>
                <c:pt idx="1522">
                  <c:v>-2936.0320000000002</c:v>
                </c:pt>
                <c:pt idx="1523">
                  <c:v>-2949.9169999999999</c:v>
                </c:pt>
                <c:pt idx="1524">
                  <c:v>-2963.857</c:v>
                </c:pt>
                <c:pt idx="1525">
                  <c:v>-2977.7660000000001</c:v>
                </c:pt>
                <c:pt idx="1526">
                  <c:v>-2991.6410000000001</c:v>
                </c:pt>
                <c:pt idx="1527">
                  <c:v>-3005.4830000000002</c:v>
                </c:pt>
                <c:pt idx="1528">
                  <c:v>-3019.183</c:v>
                </c:pt>
                <c:pt idx="1529">
                  <c:v>-3032.7849999999999</c:v>
                </c:pt>
                <c:pt idx="1530">
                  <c:v>-3046.5189999999998</c:v>
                </c:pt>
                <c:pt idx="1531">
                  <c:v>-3060.3739999999998</c:v>
                </c:pt>
                <c:pt idx="1532">
                  <c:v>-3074.0639999999999</c:v>
                </c:pt>
                <c:pt idx="1533">
                  <c:v>-3087.6329999999998</c:v>
                </c:pt>
                <c:pt idx="1534">
                  <c:v>-3101.1669999999999</c:v>
                </c:pt>
                <c:pt idx="1535">
                  <c:v>-3114.576</c:v>
                </c:pt>
                <c:pt idx="1536">
                  <c:v>-3127.8139999999999</c:v>
                </c:pt>
                <c:pt idx="1537">
                  <c:v>-3140.8229999999999</c:v>
                </c:pt>
                <c:pt idx="1538">
                  <c:v>-3153.8490000000002</c:v>
                </c:pt>
                <c:pt idx="1539">
                  <c:v>-3166.9409999999998</c:v>
                </c:pt>
                <c:pt idx="1540">
                  <c:v>-3180.08</c:v>
                </c:pt>
                <c:pt idx="1541">
                  <c:v>-3193.319</c:v>
                </c:pt>
                <c:pt idx="1542">
                  <c:v>-3206.47</c:v>
                </c:pt>
                <c:pt idx="1543">
                  <c:v>-3219.585</c:v>
                </c:pt>
                <c:pt idx="1544">
                  <c:v>-3232.6019999999999</c:v>
                </c:pt>
                <c:pt idx="1545">
                  <c:v>-3245.5529999999999</c:v>
                </c:pt>
                <c:pt idx="1546">
                  <c:v>-3258.373</c:v>
                </c:pt>
                <c:pt idx="1547">
                  <c:v>-3271.1990000000001</c:v>
                </c:pt>
                <c:pt idx="1548">
                  <c:v>-3283.9720000000002</c:v>
                </c:pt>
                <c:pt idx="1549">
                  <c:v>-3296.5309999999999</c:v>
                </c:pt>
                <c:pt idx="1550">
                  <c:v>-3313.1480000000001</c:v>
                </c:pt>
                <c:pt idx="1551">
                  <c:v>-3329.5819999999999</c:v>
                </c:pt>
                <c:pt idx="1552">
                  <c:v>-3345.846</c:v>
                </c:pt>
                <c:pt idx="1553">
                  <c:v>-3362.2220000000002</c:v>
                </c:pt>
                <c:pt idx="1554">
                  <c:v>-3378.4659999999999</c:v>
                </c:pt>
                <c:pt idx="1555">
                  <c:v>-3394.3339999999998</c:v>
                </c:pt>
                <c:pt idx="1556">
                  <c:v>-3410.22</c:v>
                </c:pt>
                <c:pt idx="1557">
                  <c:v>-3426.3119999999999</c:v>
                </c:pt>
                <c:pt idx="1558">
                  <c:v>-3442.297</c:v>
                </c:pt>
                <c:pt idx="1559">
                  <c:v>-3458.087</c:v>
                </c:pt>
                <c:pt idx="1560">
                  <c:v>-3473.8470000000002</c:v>
                </c:pt>
                <c:pt idx="1561">
                  <c:v>-3489.587</c:v>
                </c:pt>
                <c:pt idx="1562">
                  <c:v>-3505.1959999999999</c:v>
                </c:pt>
                <c:pt idx="1563">
                  <c:v>-3520.529</c:v>
                </c:pt>
                <c:pt idx="1564">
                  <c:v>-3535.518</c:v>
                </c:pt>
                <c:pt idx="1565">
                  <c:v>-3550.1550000000002</c:v>
                </c:pt>
                <c:pt idx="1566">
                  <c:v>-3564.6439999999998</c:v>
                </c:pt>
                <c:pt idx="1567">
                  <c:v>-3579.1320000000001</c:v>
                </c:pt>
                <c:pt idx="1568">
                  <c:v>-3593.4720000000002</c:v>
                </c:pt>
                <c:pt idx="1569">
                  <c:v>-3607.5039999999999</c:v>
                </c:pt>
                <c:pt idx="1570">
                  <c:v>-3621.4459999999999</c:v>
                </c:pt>
                <c:pt idx="1571">
                  <c:v>-3635.4630000000002</c:v>
                </c:pt>
                <c:pt idx="1572">
                  <c:v>-3649.3519999999999</c:v>
                </c:pt>
                <c:pt idx="1573">
                  <c:v>-3663.26</c:v>
                </c:pt>
                <c:pt idx="1574">
                  <c:v>-3676.8589999999999</c:v>
                </c:pt>
                <c:pt idx="1575">
                  <c:v>-3690.2820000000002</c:v>
                </c:pt>
                <c:pt idx="1576">
                  <c:v>-3703.66</c:v>
                </c:pt>
                <c:pt idx="1577">
                  <c:v>-3716.7330000000002</c:v>
                </c:pt>
                <c:pt idx="1578">
                  <c:v>-3729.6640000000002</c:v>
                </c:pt>
                <c:pt idx="1579">
                  <c:v>-3742.1950000000002</c:v>
                </c:pt>
                <c:pt idx="1580">
                  <c:v>-3757.2820000000002</c:v>
                </c:pt>
                <c:pt idx="1581">
                  <c:v>-3772.2579999999998</c:v>
                </c:pt>
                <c:pt idx="1582">
                  <c:v>-3787.3110000000001</c:v>
                </c:pt>
                <c:pt idx="1583">
                  <c:v>-3801.5630000000001</c:v>
                </c:pt>
                <c:pt idx="1584">
                  <c:v>-3815.2979999999998</c:v>
                </c:pt>
                <c:pt idx="1585">
                  <c:v>-3828.82</c:v>
                </c:pt>
                <c:pt idx="1586">
                  <c:v>-3842.1379999999999</c:v>
                </c:pt>
                <c:pt idx="1587">
                  <c:v>-3854.9960000000001</c:v>
                </c:pt>
                <c:pt idx="1588">
                  <c:v>-3869.6579999999999</c:v>
                </c:pt>
                <c:pt idx="1589">
                  <c:v>-3884.268</c:v>
                </c:pt>
                <c:pt idx="1590">
                  <c:v>-3898.8359999999998</c:v>
                </c:pt>
                <c:pt idx="1591">
                  <c:v>-3912.7080000000001</c:v>
                </c:pt>
                <c:pt idx="1592">
                  <c:v>-3926.21</c:v>
                </c:pt>
                <c:pt idx="1593">
                  <c:v>-3938.8429999999998</c:v>
                </c:pt>
                <c:pt idx="1594">
                  <c:v>-3953.02</c:v>
                </c:pt>
                <c:pt idx="1595">
                  <c:v>-3966.5459999999998</c:v>
                </c:pt>
                <c:pt idx="1596">
                  <c:v>-3979.29</c:v>
                </c:pt>
                <c:pt idx="1597">
                  <c:v>-3992.9079999999999</c:v>
                </c:pt>
                <c:pt idx="1598">
                  <c:v>-4005.453</c:v>
                </c:pt>
                <c:pt idx="1599">
                  <c:v>-4018.625</c:v>
                </c:pt>
                <c:pt idx="1600">
                  <c:v>-4031.3420000000001</c:v>
                </c:pt>
                <c:pt idx="1601">
                  <c:v>-4044.6309999999999</c:v>
                </c:pt>
                <c:pt idx="1602">
                  <c:v>-4058.0729999999999</c:v>
                </c:pt>
                <c:pt idx="1603">
                  <c:v>-4070.6680000000001</c:v>
                </c:pt>
                <c:pt idx="1604">
                  <c:v>-4083.93</c:v>
                </c:pt>
                <c:pt idx="1605">
                  <c:v>-4096.7420000000002</c:v>
                </c:pt>
                <c:pt idx="1606">
                  <c:v>-4109.2510000000002</c:v>
                </c:pt>
                <c:pt idx="1607">
                  <c:v>-4121.826</c:v>
                </c:pt>
                <c:pt idx="1608">
                  <c:v>-4134.5630000000001</c:v>
                </c:pt>
                <c:pt idx="1609">
                  <c:v>-4147.4530000000004</c:v>
                </c:pt>
                <c:pt idx="1610">
                  <c:v>-4160.0230000000001</c:v>
                </c:pt>
                <c:pt idx="1611">
                  <c:v>-4172.6949999999997</c:v>
                </c:pt>
                <c:pt idx="1612">
                  <c:v>-4185.3909999999996</c:v>
                </c:pt>
                <c:pt idx="1613">
                  <c:v>-4197.9979999999996</c:v>
                </c:pt>
                <c:pt idx="1614">
                  <c:v>-4210.0219999999999</c:v>
                </c:pt>
                <c:pt idx="1615">
                  <c:v>-4203.8890000000001</c:v>
                </c:pt>
                <c:pt idx="1616">
                  <c:v>-4208.6679999999997</c:v>
                </c:pt>
                <c:pt idx="1617">
                  <c:v>-4213.098</c:v>
                </c:pt>
                <c:pt idx="1618">
                  <c:v>-4220.0720000000001</c:v>
                </c:pt>
                <c:pt idx="1619">
                  <c:v>-4228.8770000000004</c:v>
                </c:pt>
                <c:pt idx="1620">
                  <c:v>-4240.4809999999998</c:v>
                </c:pt>
                <c:pt idx="1621">
                  <c:v>-4244.7839999999997</c:v>
                </c:pt>
                <c:pt idx="1622">
                  <c:v>-4253.8</c:v>
                </c:pt>
                <c:pt idx="1623">
                  <c:v>-4259.0420000000004</c:v>
                </c:pt>
                <c:pt idx="1624">
                  <c:v>-4261.3720000000003</c:v>
                </c:pt>
                <c:pt idx="1625">
                  <c:v>-4266.7020000000002</c:v>
                </c:pt>
                <c:pt idx="1626">
                  <c:v>-4268.5339999999997</c:v>
                </c:pt>
                <c:pt idx="1627">
                  <c:v>-4267.8540000000003</c:v>
                </c:pt>
                <c:pt idx="1628">
                  <c:v>-4271.1679999999997</c:v>
                </c:pt>
                <c:pt idx="1629">
                  <c:v>-4268.8710000000001</c:v>
                </c:pt>
                <c:pt idx="1630">
                  <c:v>-4268.1480000000001</c:v>
                </c:pt>
                <c:pt idx="1631">
                  <c:v>-4255.3950000000004</c:v>
                </c:pt>
                <c:pt idx="1632">
                  <c:v>-4242.7830000000004</c:v>
                </c:pt>
                <c:pt idx="1633">
                  <c:v>-4233.7299999999996</c:v>
                </c:pt>
                <c:pt idx="1634">
                  <c:v>-4228.8310000000001</c:v>
                </c:pt>
                <c:pt idx="1635">
                  <c:v>-4228.8220000000001</c:v>
                </c:pt>
                <c:pt idx="1636">
                  <c:v>-4227.7910000000002</c:v>
                </c:pt>
                <c:pt idx="1637">
                  <c:v>-4227.3900000000003</c:v>
                </c:pt>
                <c:pt idx="1638">
                  <c:v>-4227.8959999999997</c:v>
                </c:pt>
                <c:pt idx="1639">
                  <c:v>-4228.951</c:v>
                </c:pt>
                <c:pt idx="1640">
                  <c:v>-4230.2629999999999</c:v>
                </c:pt>
                <c:pt idx="1641">
                  <c:v>-4236.5929999999998</c:v>
                </c:pt>
                <c:pt idx="1642">
                  <c:v>-4241.6809999999996</c:v>
                </c:pt>
                <c:pt idx="1643">
                  <c:v>-4243.8860000000004</c:v>
                </c:pt>
                <c:pt idx="1644">
                  <c:v>-4247.6639999999998</c:v>
                </c:pt>
                <c:pt idx="1645">
                  <c:v>-4254.8239999999996</c:v>
                </c:pt>
                <c:pt idx="1646">
                  <c:v>-4256.2629999999999</c:v>
                </c:pt>
                <c:pt idx="1647">
                  <c:v>-4257.1530000000002</c:v>
                </c:pt>
                <c:pt idx="1648">
                  <c:v>-4255.5810000000001</c:v>
                </c:pt>
                <c:pt idx="1649">
                  <c:v>-4252.6139999999996</c:v>
                </c:pt>
                <c:pt idx="1650">
                  <c:v>-4246.9960000000001</c:v>
                </c:pt>
                <c:pt idx="1651">
                  <c:v>-4244.3729999999996</c:v>
                </c:pt>
                <c:pt idx="1652">
                  <c:v>-4246.7939999999999</c:v>
                </c:pt>
                <c:pt idx="1653">
                  <c:v>-4248.8010000000004</c:v>
                </c:pt>
                <c:pt idx="1654">
                  <c:v>-4246.8739999999998</c:v>
                </c:pt>
                <c:pt idx="1655">
                  <c:v>-4245.7479999999996</c:v>
                </c:pt>
                <c:pt idx="1656">
                  <c:v>-4245.826</c:v>
                </c:pt>
                <c:pt idx="1657">
                  <c:v>-4247.6099999999997</c:v>
                </c:pt>
                <c:pt idx="1658">
                  <c:v>-4250.1869999999999</c:v>
                </c:pt>
                <c:pt idx="1659">
                  <c:v>-4245.5739999999996</c:v>
                </c:pt>
                <c:pt idx="1660">
                  <c:v>-4245.8339999999998</c:v>
                </c:pt>
                <c:pt idx="1661">
                  <c:v>-4246.4309999999996</c:v>
                </c:pt>
                <c:pt idx="1662">
                  <c:v>-4248.0730000000003</c:v>
                </c:pt>
                <c:pt idx="1663">
                  <c:v>-4252.3770000000004</c:v>
                </c:pt>
                <c:pt idx="1664">
                  <c:v>-4256.326</c:v>
                </c:pt>
                <c:pt idx="1665">
                  <c:v>-4255.8819999999996</c:v>
                </c:pt>
                <c:pt idx="1666">
                  <c:v>-4255.9579999999996</c:v>
                </c:pt>
                <c:pt idx="1667">
                  <c:v>-4258.4250000000002</c:v>
                </c:pt>
                <c:pt idx="1668">
                  <c:v>-4255.6890000000003</c:v>
                </c:pt>
                <c:pt idx="1669">
                  <c:v>-4252.9889999999996</c:v>
                </c:pt>
                <c:pt idx="1670">
                  <c:v>-4253.1719999999996</c:v>
                </c:pt>
                <c:pt idx="1671">
                  <c:v>-4252.8810000000003</c:v>
                </c:pt>
                <c:pt idx="1672">
                  <c:v>-4252.4279999999999</c:v>
                </c:pt>
                <c:pt idx="1673">
                  <c:v>-4256.6850000000004</c:v>
                </c:pt>
                <c:pt idx="1674">
                  <c:v>-4251.8459999999995</c:v>
                </c:pt>
                <c:pt idx="1675">
                  <c:v>-4252.4970000000003</c:v>
                </c:pt>
                <c:pt idx="1676">
                  <c:v>-4246.9380000000001</c:v>
                </c:pt>
                <c:pt idx="1677">
                  <c:v>-4245.5630000000001</c:v>
                </c:pt>
                <c:pt idx="1678">
                  <c:v>-4245.567</c:v>
                </c:pt>
                <c:pt idx="1679">
                  <c:v>-4240.78</c:v>
                </c:pt>
                <c:pt idx="1680">
                  <c:v>-4232.9260000000004</c:v>
                </c:pt>
                <c:pt idx="1681">
                  <c:v>-4220.4480000000003</c:v>
                </c:pt>
                <c:pt idx="1682">
                  <c:v>-4214.8990000000003</c:v>
                </c:pt>
                <c:pt idx="1683">
                  <c:v>-4208.0739999999996</c:v>
                </c:pt>
                <c:pt idx="1684">
                  <c:v>-4202.5079999999998</c:v>
                </c:pt>
                <c:pt idx="1685">
                  <c:v>-4194.0550000000003</c:v>
                </c:pt>
                <c:pt idx="1686">
                  <c:v>-4188.3109999999997</c:v>
                </c:pt>
                <c:pt idx="1687">
                  <c:v>-4184.8310000000001</c:v>
                </c:pt>
                <c:pt idx="1688">
                  <c:v>-4181.7259999999997</c:v>
                </c:pt>
                <c:pt idx="1689">
                  <c:v>-4180.2030000000004</c:v>
                </c:pt>
                <c:pt idx="1690">
                  <c:v>-4178.6379999999999</c:v>
                </c:pt>
                <c:pt idx="1691">
                  <c:v>-4169.7669999999998</c:v>
                </c:pt>
                <c:pt idx="1692">
                  <c:v>-4166.1940000000004</c:v>
                </c:pt>
                <c:pt idx="1693">
                  <c:v>-4164.6710000000003</c:v>
                </c:pt>
                <c:pt idx="1694">
                  <c:v>-4164.84</c:v>
                </c:pt>
                <c:pt idx="1695">
                  <c:v>-4162.1090000000004</c:v>
                </c:pt>
                <c:pt idx="1696">
                  <c:v>-4155.8050000000003</c:v>
                </c:pt>
                <c:pt idx="1697">
                  <c:v>-4148.598</c:v>
                </c:pt>
                <c:pt idx="1698">
                  <c:v>-4143.1629999999996</c:v>
                </c:pt>
                <c:pt idx="1699">
                  <c:v>-4130.2960000000003</c:v>
                </c:pt>
                <c:pt idx="1700">
                  <c:v>-4117.51</c:v>
                </c:pt>
                <c:pt idx="1701">
                  <c:v>-4105.5810000000001</c:v>
                </c:pt>
                <c:pt idx="1702">
                  <c:v>-4108.643</c:v>
                </c:pt>
                <c:pt idx="1703">
                  <c:v>-4112.6880000000001</c:v>
                </c:pt>
                <c:pt idx="1704">
                  <c:v>-4115.7510000000002</c:v>
                </c:pt>
                <c:pt idx="1705">
                  <c:v>-4114.9719999999998</c:v>
                </c:pt>
                <c:pt idx="1706">
                  <c:v>-4113.6589999999997</c:v>
                </c:pt>
                <c:pt idx="1707">
                  <c:v>-4113.9989999999998</c:v>
                </c:pt>
                <c:pt idx="1708">
                  <c:v>-4122.509</c:v>
                </c:pt>
                <c:pt idx="1709">
                  <c:v>-4125.24</c:v>
                </c:pt>
                <c:pt idx="1710">
                  <c:v>-4123.9430000000002</c:v>
                </c:pt>
                <c:pt idx="1711">
                  <c:v>-4123.8040000000001</c:v>
                </c:pt>
                <c:pt idx="1712">
                  <c:v>-4121.9250000000002</c:v>
                </c:pt>
                <c:pt idx="1713">
                  <c:v>-4124.5990000000002</c:v>
                </c:pt>
                <c:pt idx="1714">
                  <c:v>-4125.6049999999996</c:v>
                </c:pt>
                <c:pt idx="1715">
                  <c:v>-4123.9040000000005</c:v>
                </c:pt>
                <c:pt idx="1716">
                  <c:v>-4113.4759999999997</c:v>
                </c:pt>
                <c:pt idx="1717">
                  <c:v>-4115.6809999999996</c:v>
                </c:pt>
                <c:pt idx="1718">
                  <c:v>-4113.2420000000002</c:v>
                </c:pt>
                <c:pt idx="1719">
                  <c:v>-4118.3990000000003</c:v>
                </c:pt>
                <c:pt idx="1720">
                  <c:v>-4121.7730000000001</c:v>
                </c:pt>
                <c:pt idx="1721">
                  <c:v>-4124.3940000000002</c:v>
                </c:pt>
                <c:pt idx="1722">
                  <c:v>-4125.7690000000002</c:v>
                </c:pt>
                <c:pt idx="1723">
                  <c:v>-4123.7780000000002</c:v>
                </c:pt>
                <c:pt idx="1724">
                  <c:v>-4118.576</c:v>
                </c:pt>
                <c:pt idx="1725">
                  <c:v>-4114.7439999999997</c:v>
                </c:pt>
                <c:pt idx="1726">
                  <c:v>-4112.76</c:v>
                </c:pt>
                <c:pt idx="1727">
                  <c:v>-4108.8779999999997</c:v>
                </c:pt>
                <c:pt idx="1728">
                  <c:v>-4109.2299999999996</c:v>
                </c:pt>
                <c:pt idx="1729">
                  <c:v>-4110.9930000000004</c:v>
                </c:pt>
                <c:pt idx="1730">
                  <c:v>-4112.0450000000001</c:v>
                </c:pt>
                <c:pt idx="1731">
                  <c:v>-4113.3620000000001</c:v>
                </c:pt>
                <c:pt idx="1732">
                  <c:v>-4111.625</c:v>
                </c:pt>
                <c:pt idx="1733">
                  <c:v>-4113.1369999999997</c:v>
                </c:pt>
                <c:pt idx="1734">
                  <c:v>-4110.5110000000004</c:v>
                </c:pt>
                <c:pt idx="1735">
                  <c:v>-4109.7219999999998</c:v>
                </c:pt>
                <c:pt idx="1736">
                  <c:v>-4109.1570000000002</c:v>
                </c:pt>
                <c:pt idx="1737">
                  <c:v>-4112.5140000000001</c:v>
                </c:pt>
                <c:pt idx="1738">
                  <c:v>-4113.9660000000003</c:v>
                </c:pt>
                <c:pt idx="1739">
                  <c:v>-4111.692</c:v>
                </c:pt>
              </c:numCache>
            </c:numRef>
          </c:yVal>
          <c:smooth val="1"/>
          <c:extLst>
            <c:ext xmlns:c16="http://schemas.microsoft.com/office/drawing/2014/chart" uri="{C3380CC4-5D6E-409C-BE32-E72D297353CC}">
              <c16:uniqueId val="{00000000-B4A7-4911-8FF8-1B27A4B61E26}"/>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B4A7-4911-8FF8-1B27A4B61E26}"/>
              </c:ext>
            </c:extLst>
          </c:dPt>
          <c:xVal>
            <c:numRef>
              <c:f>('[1]26_16'!$F$7,'[1]26_16'!$H$7)</c:f>
              <c:numCache>
                <c:formatCode>General</c:formatCode>
                <c:ptCount val="2"/>
                <c:pt idx="0">
                  <c:v>-3.0379049999999999</c:v>
                </c:pt>
                <c:pt idx="1">
                  <c:v>-4.2137849999999997</c:v>
                </c:pt>
              </c:numCache>
            </c:numRef>
          </c:xVal>
          <c:yVal>
            <c:numRef>
              <c:f>('[1]26_16'!$G$7,'[1]26_16'!$I$7)</c:f>
              <c:numCache>
                <c:formatCode>General</c:formatCode>
                <c:ptCount val="2"/>
                <c:pt idx="0">
                  <c:v>-7648.125</c:v>
                </c:pt>
                <c:pt idx="1">
                  <c:v>-12120.23</c:v>
                </c:pt>
              </c:numCache>
            </c:numRef>
          </c:yVal>
          <c:smooth val="1"/>
          <c:extLst>
            <c:ext xmlns:c16="http://schemas.microsoft.com/office/drawing/2014/chart" uri="{C3380CC4-5D6E-409C-BE32-E72D297353CC}">
              <c16:uniqueId val="{00000003-B4A7-4911-8FF8-1B27A4B61E26}"/>
            </c:ext>
          </c:extLst>
        </c:ser>
        <c:dLbls>
          <c:showLegendKey val="0"/>
          <c:showVal val="0"/>
          <c:showCatName val="0"/>
          <c:showSerName val="0"/>
          <c:showPercent val="0"/>
          <c:showBubbleSize val="0"/>
        </c:dLbls>
        <c:axId val="1735687263"/>
        <c:axId val="1735698783"/>
      </c:scatterChart>
      <c:valAx>
        <c:axId val="1735687263"/>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5698783"/>
        <c:crosses val="autoZero"/>
        <c:crossBetween val="midCat"/>
      </c:valAx>
      <c:valAx>
        <c:axId val="1735698783"/>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5687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'[1]26_28'!$C$33:$C$10000</c:f>
              <c:numCache>
                <c:formatCode>General</c:formatCode>
                <c:ptCount val="9968"/>
                <c:pt idx="0">
                  <c:v>-1.019889</c:v>
                </c:pt>
                <c:pt idx="1">
                  <c:v>-1.029874</c:v>
                </c:pt>
                <c:pt idx="2">
                  <c:v>-1.039919</c:v>
                </c:pt>
                <c:pt idx="3">
                  <c:v>-1.0499039999999999</c:v>
                </c:pt>
                <c:pt idx="4">
                  <c:v>-1.0598879999999999</c:v>
                </c:pt>
                <c:pt idx="5">
                  <c:v>-1.069933</c:v>
                </c:pt>
                <c:pt idx="6">
                  <c:v>-1.0799780000000001</c:v>
                </c:pt>
                <c:pt idx="7">
                  <c:v>-1.090022</c:v>
                </c:pt>
                <c:pt idx="8">
                  <c:v>-1.099888</c:v>
                </c:pt>
                <c:pt idx="9">
                  <c:v>-1.1099319999999999</c:v>
                </c:pt>
                <c:pt idx="10">
                  <c:v>-1.1200369999999999</c:v>
                </c:pt>
                <c:pt idx="11">
                  <c:v>-1.1300220000000001</c:v>
                </c:pt>
                <c:pt idx="12">
                  <c:v>-1.1400060000000001</c:v>
                </c:pt>
                <c:pt idx="13">
                  <c:v>-1.149991</c:v>
                </c:pt>
                <c:pt idx="14">
                  <c:v>-1.1599759999999999</c:v>
                </c:pt>
                <c:pt idx="15">
                  <c:v>-1.169961</c:v>
                </c:pt>
                <c:pt idx="16">
                  <c:v>-1.1779729999999999</c:v>
                </c:pt>
                <c:pt idx="17">
                  <c:v>-1.1859850000000001</c:v>
                </c:pt>
                <c:pt idx="18">
                  <c:v>-1.193937</c:v>
                </c:pt>
                <c:pt idx="19">
                  <c:v>-1.201889</c:v>
                </c:pt>
                <c:pt idx="20">
                  <c:v>-1.2099599999999999</c:v>
                </c:pt>
                <c:pt idx="21">
                  <c:v>-1.2179720000000001</c:v>
                </c:pt>
                <c:pt idx="22">
                  <c:v>-1.225984</c:v>
                </c:pt>
                <c:pt idx="23">
                  <c:v>-1.2339359999999999</c:v>
                </c:pt>
                <c:pt idx="24">
                  <c:v>-1.2420070000000001</c:v>
                </c:pt>
                <c:pt idx="25">
                  <c:v>-1.249959</c:v>
                </c:pt>
                <c:pt idx="26">
                  <c:v>-1.257971</c:v>
                </c:pt>
                <c:pt idx="27">
                  <c:v>-1.2659830000000001</c:v>
                </c:pt>
                <c:pt idx="28">
                  <c:v>-1.273995</c:v>
                </c:pt>
                <c:pt idx="29">
                  <c:v>-1.2820069999999999</c:v>
                </c:pt>
                <c:pt idx="30">
                  <c:v>-1.2900180000000001</c:v>
                </c:pt>
                <c:pt idx="31">
                  <c:v>-1.2979700000000001</c:v>
                </c:pt>
                <c:pt idx="32">
                  <c:v>-1.3060419999999999</c:v>
                </c:pt>
                <c:pt idx="33">
                  <c:v>-1.3139339999999999</c:v>
                </c:pt>
                <c:pt idx="34">
                  <c:v>-1.3219460000000001</c:v>
                </c:pt>
                <c:pt idx="35">
                  <c:v>-1.330017</c:v>
                </c:pt>
                <c:pt idx="36">
                  <c:v>-1.3379099999999999</c:v>
                </c:pt>
                <c:pt idx="37">
                  <c:v>-1.3459810000000001</c:v>
                </c:pt>
                <c:pt idx="38">
                  <c:v>-1.354053</c:v>
                </c:pt>
                <c:pt idx="39">
                  <c:v>-1.361945</c:v>
                </c:pt>
                <c:pt idx="40">
                  <c:v>-1.3699570000000001</c:v>
                </c:pt>
                <c:pt idx="41">
                  <c:v>-1.377969</c:v>
                </c:pt>
                <c:pt idx="42">
                  <c:v>-1.385921</c:v>
                </c:pt>
                <c:pt idx="43">
                  <c:v>-1.3939319999999999</c:v>
                </c:pt>
                <c:pt idx="44">
                  <c:v>-1.401885</c:v>
                </c:pt>
                <c:pt idx="45">
                  <c:v>-1.409956</c:v>
                </c:pt>
                <c:pt idx="46">
                  <c:v>-1.4179679999999999</c:v>
                </c:pt>
                <c:pt idx="47">
                  <c:v>-1.4259200000000001</c:v>
                </c:pt>
                <c:pt idx="48">
                  <c:v>-1.433991</c:v>
                </c:pt>
                <c:pt idx="49">
                  <c:v>-1.4420029999999999</c:v>
                </c:pt>
                <c:pt idx="50">
                  <c:v>-1.4499550000000001</c:v>
                </c:pt>
                <c:pt idx="51">
                  <c:v>-1.457967</c:v>
                </c:pt>
                <c:pt idx="52">
                  <c:v>-1.465919</c:v>
                </c:pt>
                <c:pt idx="53">
                  <c:v>-1.4739310000000001</c:v>
                </c:pt>
                <c:pt idx="54">
                  <c:v>-1.482002</c:v>
                </c:pt>
                <c:pt idx="55">
                  <c:v>-1.489954</c:v>
                </c:pt>
                <c:pt idx="56">
                  <c:v>-1.497906</c:v>
                </c:pt>
                <c:pt idx="57">
                  <c:v>-1.505978</c:v>
                </c:pt>
                <c:pt idx="58">
                  <c:v>-1.51393</c:v>
                </c:pt>
                <c:pt idx="59">
                  <c:v>-1.5219419999999999</c:v>
                </c:pt>
                <c:pt idx="60">
                  <c:v>-1.529954</c:v>
                </c:pt>
                <c:pt idx="61">
                  <c:v>-1.5379050000000001</c:v>
                </c:pt>
                <c:pt idx="62">
                  <c:v>-1.5459769999999999</c:v>
                </c:pt>
                <c:pt idx="63">
                  <c:v>-1.5539890000000001</c:v>
                </c:pt>
                <c:pt idx="64">
                  <c:v>-1.5618810000000001</c:v>
                </c:pt>
                <c:pt idx="65">
                  <c:v>-1.5699529999999999</c:v>
                </c:pt>
                <c:pt idx="66">
                  <c:v>-1.5779049999999999</c:v>
                </c:pt>
                <c:pt idx="67">
                  <c:v>-1.5859160000000001</c:v>
                </c:pt>
                <c:pt idx="68">
                  <c:v>-1.593869</c:v>
                </c:pt>
                <c:pt idx="69">
                  <c:v>-1.6019399999999999</c:v>
                </c:pt>
                <c:pt idx="70">
                  <c:v>-1.609952</c:v>
                </c:pt>
                <c:pt idx="71">
                  <c:v>-1.617904</c:v>
                </c:pt>
                <c:pt idx="72">
                  <c:v>-1.6259749999999999</c:v>
                </c:pt>
                <c:pt idx="73">
                  <c:v>-1.6339870000000001</c:v>
                </c:pt>
                <c:pt idx="74">
                  <c:v>-1.641939</c:v>
                </c:pt>
                <c:pt idx="75">
                  <c:v>-1.6499509999999999</c:v>
                </c:pt>
                <c:pt idx="76">
                  <c:v>-1.6579630000000001</c:v>
                </c:pt>
                <c:pt idx="77">
                  <c:v>-1.665915</c:v>
                </c:pt>
                <c:pt idx="78">
                  <c:v>-1.6739269999999999</c:v>
                </c:pt>
                <c:pt idx="79">
                  <c:v>-1.6819379999999999</c:v>
                </c:pt>
                <c:pt idx="80">
                  <c:v>-1.6898899999999999</c:v>
                </c:pt>
                <c:pt idx="81">
                  <c:v>-1.697962</c:v>
                </c:pt>
                <c:pt idx="82">
                  <c:v>-1.7059740000000001</c:v>
                </c:pt>
                <c:pt idx="83">
                  <c:v>-1.713986</c:v>
                </c:pt>
                <c:pt idx="84">
                  <c:v>-1.721938</c:v>
                </c:pt>
                <c:pt idx="85">
                  <c:v>-1.7298899999999999</c:v>
                </c:pt>
                <c:pt idx="86">
                  <c:v>-1.7379009999999999</c:v>
                </c:pt>
                <c:pt idx="87">
                  <c:v>-1.7457940000000001</c:v>
                </c:pt>
                <c:pt idx="88">
                  <c:v>-1.7538050000000001</c:v>
                </c:pt>
                <c:pt idx="89">
                  <c:v>-1.761817</c:v>
                </c:pt>
                <c:pt idx="90">
                  <c:v>-1.7697689999999999</c:v>
                </c:pt>
                <c:pt idx="91">
                  <c:v>-1.7777810000000001</c:v>
                </c:pt>
                <c:pt idx="92">
                  <c:v>-1.785793</c:v>
                </c:pt>
                <c:pt idx="93">
                  <c:v>-1.7937449999999999</c:v>
                </c:pt>
                <c:pt idx="94">
                  <c:v>-1.8017570000000001</c:v>
                </c:pt>
                <c:pt idx="95">
                  <c:v>-1.8098879999999999</c:v>
                </c:pt>
                <c:pt idx="96">
                  <c:v>-1.8179000000000001</c:v>
                </c:pt>
                <c:pt idx="97">
                  <c:v>-1.823879</c:v>
                </c:pt>
                <c:pt idx="98">
                  <c:v>-1.829917</c:v>
                </c:pt>
                <c:pt idx="99">
                  <c:v>-1.835896</c:v>
                </c:pt>
                <c:pt idx="100">
                  <c:v>-1.8419350000000001</c:v>
                </c:pt>
                <c:pt idx="101">
                  <c:v>-1.8479140000000001</c:v>
                </c:pt>
                <c:pt idx="102">
                  <c:v>-1.853953</c:v>
                </c:pt>
                <c:pt idx="103">
                  <c:v>-1.8599319999999999</c:v>
                </c:pt>
                <c:pt idx="104">
                  <c:v>-1.865971</c:v>
                </c:pt>
                <c:pt idx="105">
                  <c:v>-1.873982</c:v>
                </c:pt>
                <c:pt idx="106">
                  <c:v>-1.8819939999999999</c:v>
                </c:pt>
                <c:pt idx="107">
                  <c:v>-1.8899459999999999</c:v>
                </c:pt>
                <c:pt idx="108">
                  <c:v>-1.897958</c:v>
                </c:pt>
                <c:pt idx="109">
                  <c:v>-1.9059699999999999</c:v>
                </c:pt>
                <c:pt idx="110">
                  <c:v>-1.9139820000000001</c:v>
                </c:pt>
                <c:pt idx="111">
                  <c:v>-1.9199600000000001</c:v>
                </c:pt>
                <c:pt idx="112">
                  <c:v>-1.925999</c:v>
                </c:pt>
                <c:pt idx="113">
                  <c:v>-1.931978</c:v>
                </c:pt>
                <c:pt idx="114">
                  <c:v>-1.9379569999999999</c:v>
                </c:pt>
                <c:pt idx="115">
                  <c:v>-1.9439360000000001</c:v>
                </c:pt>
                <c:pt idx="116">
                  <c:v>-1.951948</c:v>
                </c:pt>
                <c:pt idx="117">
                  <c:v>-1.9599599999999999</c:v>
                </c:pt>
                <c:pt idx="118">
                  <c:v>-1.9659390000000001</c:v>
                </c:pt>
                <c:pt idx="119">
                  <c:v>-1.9719770000000001</c:v>
                </c:pt>
                <c:pt idx="120">
                  <c:v>-1.977956</c:v>
                </c:pt>
                <c:pt idx="121">
                  <c:v>-1.983935</c:v>
                </c:pt>
                <c:pt idx="122">
                  <c:v>-1.9899739999999999</c:v>
                </c:pt>
                <c:pt idx="123">
                  <c:v>-1.9958929999999999</c:v>
                </c:pt>
                <c:pt idx="124">
                  <c:v>-2.001932</c:v>
                </c:pt>
                <c:pt idx="125">
                  <c:v>-2.0079699999999998</c:v>
                </c:pt>
                <c:pt idx="126">
                  <c:v>-2.0140099999999999</c:v>
                </c:pt>
                <c:pt idx="127">
                  <c:v>-2.0199880000000001</c:v>
                </c:pt>
                <c:pt idx="128">
                  <c:v>-2.0259670000000001</c:v>
                </c:pt>
                <c:pt idx="129">
                  <c:v>-2.032006</c:v>
                </c:pt>
                <c:pt idx="130">
                  <c:v>-2.0379849999999999</c:v>
                </c:pt>
                <c:pt idx="131">
                  <c:v>-2.0440239999999998</c:v>
                </c:pt>
                <c:pt idx="132">
                  <c:v>-2.0499429999999998</c:v>
                </c:pt>
                <c:pt idx="133">
                  <c:v>-2.0559820000000002</c:v>
                </c:pt>
                <c:pt idx="134">
                  <c:v>-2.06196</c:v>
                </c:pt>
                <c:pt idx="135">
                  <c:v>-2.0679989999999999</c:v>
                </c:pt>
                <c:pt idx="136">
                  <c:v>-2.0739179999999999</c:v>
                </c:pt>
                <c:pt idx="137">
                  <c:v>-2.0799569999999998</c:v>
                </c:pt>
                <c:pt idx="138">
                  <c:v>-2.0859359999999998</c:v>
                </c:pt>
                <c:pt idx="139">
                  <c:v>-2.0919750000000001</c:v>
                </c:pt>
                <c:pt idx="140">
                  <c:v>-2.0978940000000001</c:v>
                </c:pt>
                <c:pt idx="141">
                  <c:v>-2.1038730000000001</c:v>
                </c:pt>
                <c:pt idx="142">
                  <c:v>-2.1098520000000001</c:v>
                </c:pt>
                <c:pt idx="143">
                  <c:v>-2.115891</c:v>
                </c:pt>
                <c:pt idx="144">
                  <c:v>-2.12181</c:v>
                </c:pt>
                <c:pt idx="145">
                  <c:v>-2.1278489999999999</c:v>
                </c:pt>
                <c:pt idx="146">
                  <c:v>-2.1338279999999998</c:v>
                </c:pt>
                <c:pt idx="147">
                  <c:v>-2.1398060000000001</c:v>
                </c:pt>
                <c:pt idx="148">
                  <c:v>-2.1457850000000001</c:v>
                </c:pt>
                <c:pt idx="149">
                  <c:v>-2.151824</c:v>
                </c:pt>
                <c:pt idx="150">
                  <c:v>-2.1578029999999999</c:v>
                </c:pt>
                <c:pt idx="151">
                  <c:v>-2.1638419999999998</c:v>
                </c:pt>
                <c:pt idx="152">
                  <c:v>-2.1698210000000002</c:v>
                </c:pt>
                <c:pt idx="153">
                  <c:v>-2.1758600000000001</c:v>
                </c:pt>
                <c:pt idx="154">
                  <c:v>-2.1818379999999999</c:v>
                </c:pt>
                <c:pt idx="155">
                  <c:v>-2.187818</c:v>
                </c:pt>
                <c:pt idx="156">
                  <c:v>-2.1938559999999998</c:v>
                </c:pt>
                <c:pt idx="157">
                  <c:v>-2.1998350000000002</c:v>
                </c:pt>
                <c:pt idx="158">
                  <c:v>-2.2058740000000001</c:v>
                </c:pt>
                <c:pt idx="159">
                  <c:v>-2.2118530000000001</c:v>
                </c:pt>
                <c:pt idx="160">
                  <c:v>-2.217892</c:v>
                </c:pt>
                <c:pt idx="161">
                  <c:v>-2.2238699999999998</c:v>
                </c:pt>
                <c:pt idx="162">
                  <c:v>-2.2299090000000001</c:v>
                </c:pt>
                <c:pt idx="163">
                  <c:v>-2.235948</c:v>
                </c:pt>
                <c:pt idx="164">
                  <c:v>-2.241927</c:v>
                </c:pt>
                <c:pt idx="165">
                  <c:v>-2.247906</c:v>
                </c:pt>
                <c:pt idx="166">
                  <c:v>-2.2538849999999999</c:v>
                </c:pt>
                <c:pt idx="167">
                  <c:v>-2.2599230000000001</c:v>
                </c:pt>
                <c:pt idx="168">
                  <c:v>-2.2659020000000001</c:v>
                </c:pt>
                <c:pt idx="169">
                  <c:v>-2.271941</c:v>
                </c:pt>
                <c:pt idx="170">
                  <c:v>-2.2779199999999999</c:v>
                </c:pt>
                <c:pt idx="171">
                  <c:v>-2.2839589999999999</c:v>
                </c:pt>
                <c:pt idx="172">
                  <c:v>-2.2899379999999998</c:v>
                </c:pt>
                <c:pt idx="173">
                  <c:v>-2.2959170000000002</c:v>
                </c:pt>
                <c:pt idx="174">
                  <c:v>-2.3018960000000002</c:v>
                </c:pt>
                <c:pt idx="175">
                  <c:v>-2.3079350000000001</c:v>
                </c:pt>
                <c:pt idx="176">
                  <c:v>-2.3139129999999999</c:v>
                </c:pt>
                <c:pt idx="177">
                  <c:v>-2.3199519999999998</c:v>
                </c:pt>
                <c:pt idx="178">
                  <c:v>-2.3258709999999998</c:v>
                </c:pt>
                <c:pt idx="179">
                  <c:v>-2.3319100000000001</c:v>
                </c:pt>
                <c:pt idx="180">
                  <c:v>-2.3378890000000001</c:v>
                </c:pt>
                <c:pt idx="181">
                  <c:v>-2.3438680000000001</c:v>
                </c:pt>
                <c:pt idx="182">
                  <c:v>-2.349847</c:v>
                </c:pt>
                <c:pt idx="183">
                  <c:v>-2.3558859999999999</c:v>
                </c:pt>
                <c:pt idx="184">
                  <c:v>-2.3618649999999999</c:v>
                </c:pt>
                <c:pt idx="185">
                  <c:v>-2.3679030000000001</c:v>
                </c:pt>
                <c:pt idx="186">
                  <c:v>-2.373942</c:v>
                </c:pt>
                <c:pt idx="187">
                  <c:v>-2.379921</c:v>
                </c:pt>
                <c:pt idx="188">
                  <c:v>-2.3858999999999999</c:v>
                </c:pt>
                <c:pt idx="189">
                  <c:v>-2.3918789999999999</c:v>
                </c:pt>
                <c:pt idx="190">
                  <c:v>-2.3979180000000002</c:v>
                </c:pt>
                <c:pt idx="191">
                  <c:v>-2.4038970000000002</c:v>
                </c:pt>
                <c:pt idx="192">
                  <c:v>-2.4099349999999999</c:v>
                </c:pt>
                <c:pt idx="193">
                  <c:v>-2.4159739999999998</c:v>
                </c:pt>
                <c:pt idx="194">
                  <c:v>-2.4219529999999998</c:v>
                </c:pt>
                <c:pt idx="195">
                  <c:v>-2.4279920000000002</c:v>
                </c:pt>
                <c:pt idx="196">
                  <c:v>-2.4339710000000001</c:v>
                </c:pt>
                <c:pt idx="197">
                  <c:v>-2.4400089999999999</c:v>
                </c:pt>
                <c:pt idx="198">
                  <c:v>-2.445989</c:v>
                </c:pt>
                <c:pt idx="199">
                  <c:v>-2.4520270000000002</c:v>
                </c:pt>
                <c:pt idx="200">
                  <c:v>-2.4580060000000001</c:v>
                </c:pt>
                <c:pt idx="201">
                  <c:v>-2.464045</c:v>
                </c:pt>
                <c:pt idx="202">
                  <c:v>-2.470024</c:v>
                </c:pt>
                <c:pt idx="203">
                  <c:v>-2.4760629999999999</c:v>
                </c:pt>
                <c:pt idx="204">
                  <c:v>-2.4820419999999999</c:v>
                </c:pt>
                <c:pt idx="205">
                  <c:v>-2.4880209999999998</c:v>
                </c:pt>
                <c:pt idx="206">
                  <c:v>-2.4939990000000001</c:v>
                </c:pt>
                <c:pt idx="207">
                  <c:v>-2.500038</c:v>
                </c:pt>
                <c:pt idx="208">
                  <c:v>-2.5060169999999999</c:v>
                </c:pt>
                <c:pt idx="209">
                  <c:v>-2.5119959999999999</c:v>
                </c:pt>
                <c:pt idx="210">
                  <c:v>-2.5179749999999999</c:v>
                </c:pt>
                <c:pt idx="211">
                  <c:v>-2.5240140000000002</c:v>
                </c:pt>
                <c:pt idx="212">
                  <c:v>-2.5299930000000002</c:v>
                </c:pt>
                <c:pt idx="213">
                  <c:v>-2.5359720000000001</c:v>
                </c:pt>
                <c:pt idx="214">
                  <c:v>-2.5419510000000001</c:v>
                </c:pt>
                <c:pt idx="215">
                  <c:v>-2.5479289999999999</c:v>
                </c:pt>
                <c:pt idx="216">
                  <c:v>-2.5539689999999999</c:v>
                </c:pt>
                <c:pt idx="217">
                  <c:v>-2.5599470000000002</c:v>
                </c:pt>
                <c:pt idx="218">
                  <c:v>-2.5659860000000001</c:v>
                </c:pt>
                <c:pt idx="219">
                  <c:v>-2.5719650000000001</c:v>
                </c:pt>
                <c:pt idx="220">
                  <c:v>-2.577944</c:v>
                </c:pt>
                <c:pt idx="221">
                  <c:v>-2.5839829999999999</c:v>
                </c:pt>
                <c:pt idx="222">
                  <c:v>-2.5899019999999999</c:v>
                </c:pt>
                <c:pt idx="223">
                  <c:v>-2.5959409999999998</c:v>
                </c:pt>
                <c:pt idx="224">
                  <c:v>-2.601979</c:v>
                </c:pt>
                <c:pt idx="225">
                  <c:v>-2.607958</c:v>
                </c:pt>
                <c:pt idx="226">
                  <c:v>-2.6139969999999999</c:v>
                </c:pt>
                <c:pt idx="227">
                  <c:v>-2.6200359999999998</c:v>
                </c:pt>
                <c:pt idx="228">
                  <c:v>-2.6260150000000002</c:v>
                </c:pt>
                <c:pt idx="229">
                  <c:v>-2.6320540000000001</c:v>
                </c:pt>
                <c:pt idx="230">
                  <c:v>-2.6379730000000001</c:v>
                </c:pt>
                <c:pt idx="231">
                  <c:v>-2.6440109999999999</c:v>
                </c:pt>
                <c:pt idx="232">
                  <c:v>-2.6499899999999998</c:v>
                </c:pt>
                <c:pt idx="233">
                  <c:v>-2.6559689999999998</c:v>
                </c:pt>
                <c:pt idx="234">
                  <c:v>-2.6618879999999998</c:v>
                </c:pt>
                <c:pt idx="235">
                  <c:v>-2.6679270000000002</c:v>
                </c:pt>
                <c:pt idx="236">
                  <c:v>-2.6739060000000001</c:v>
                </c:pt>
                <c:pt idx="237">
                  <c:v>-2.6798850000000001</c:v>
                </c:pt>
                <c:pt idx="238">
                  <c:v>-2.685864</c:v>
                </c:pt>
                <c:pt idx="239">
                  <c:v>-2.691843</c:v>
                </c:pt>
                <c:pt idx="240">
                  <c:v>-2.6978819999999999</c:v>
                </c:pt>
                <c:pt idx="241">
                  <c:v>-2.7038609999999998</c:v>
                </c:pt>
                <c:pt idx="242">
                  <c:v>-2.7098399999999998</c:v>
                </c:pt>
                <c:pt idx="243">
                  <c:v>-2.7158190000000002</c:v>
                </c:pt>
                <c:pt idx="244">
                  <c:v>-2.7219169999999999</c:v>
                </c:pt>
                <c:pt idx="245">
                  <c:v>-2.7278359999999999</c:v>
                </c:pt>
                <c:pt idx="246">
                  <c:v>-2.7338749999999998</c:v>
                </c:pt>
                <c:pt idx="247">
                  <c:v>-2.7398539999999998</c:v>
                </c:pt>
                <c:pt idx="248">
                  <c:v>-2.7458930000000001</c:v>
                </c:pt>
                <c:pt idx="249">
                  <c:v>-2.7518720000000001</c:v>
                </c:pt>
                <c:pt idx="250">
                  <c:v>-2.7579099999999999</c:v>
                </c:pt>
                <c:pt idx="251">
                  <c:v>-2.76383</c:v>
                </c:pt>
                <c:pt idx="252">
                  <c:v>-2.7698680000000002</c:v>
                </c:pt>
                <c:pt idx="253">
                  <c:v>-2.7758470000000002</c:v>
                </c:pt>
                <c:pt idx="254">
                  <c:v>-2.7818860000000001</c:v>
                </c:pt>
                <c:pt idx="255">
                  <c:v>-2.787865</c:v>
                </c:pt>
                <c:pt idx="256">
                  <c:v>-2.793844</c:v>
                </c:pt>
                <c:pt idx="257">
                  <c:v>-2.7998820000000002</c:v>
                </c:pt>
                <c:pt idx="258">
                  <c:v>-2.8058619999999999</c:v>
                </c:pt>
                <c:pt idx="259">
                  <c:v>-2.8119000000000001</c:v>
                </c:pt>
                <c:pt idx="260">
                  <c:v>-2.817939</c:v>
                </c:pt>
                <c:pt idx="261">
                  <c:v>-2.8239779999999999</c:v>
                </c:pt>
                <c:pt idx="262">
                  <c:v>-2.8299569999999998</c:v>
                </c:pt>
                <c:pt idx="263">
                  <c:v>-2.8359359999999998</c:v>
                </c:pt>
                <c:pt idx="264">
                  <c:v>-2.8419150000000002</c:v>
                </c:pt>
                <c:pt idx="265">
                  <c:v>-2.8498670000000002</c:v>
                </c:pt>
                <c:pt idx="266">
                  <c:v>-2.855845</c:v>
                </c:pt>
                <c:pt idx="267">
                  <c:v>-2.8618839999999999</c:v>
                </c:pt>
                <c:pt idx="268">
                  <c:v>-2.8698959999999998</c:v>
                </c:pt>
                <c:pt idx="269">
                  <c:v>-2.8779080000000001</c:v>
                </c:pt>
                <c:pt idx="270">
                  <c:v>-2.88592</c:v>
                </c:pt>
                <c:pt idx="271">
                  <c:v>-2.8939319999999999</c:v>
                </c:pt>
                <c:pt idx="272">
                  <c:v>-2.9020030000000001</c:v>
                </c:pt>
                <c:pt idx="273">
                  <c:v>-2.910015</c:v>
                </c:pt>
                <c:pt idx="274">
                  <c:v>-2.917967</c:v>
                </c:pt>
                <c:pt idx="275">
                  <c:v>-2.9259189999999999</c:v>
                </c:pt>
                <c:pt idx="276">
                  <c:v>-2.9339309999999998</c:v>
                </c:pt>
                <c:pt idx="277">
                  <c:v>-2.9418829999999998</c:v>
                </c:pt>
                <c:pt idx="278">
                  <c:v>-2.949894</c:v>
                </c:pt>
                <c:pt idx="279">
                  <c:v>-2.957846</c:v>
                </c:pt>
                <c:pt idx="280">
                  <c:v>-2.9658579999999999</c:v>
                </c:pt>
                <c:pt idx="281">
                  <c:v>-2.9738099999999998</c:v>
                </c:pt>
                <c:pt idx="282">
                  <c:v>-2.9817619999999998</c:v>
                </c:pt>
                <c:pt idx="283">
                  <c:v>-2.9878010000000002</c:v>
                </c:pt>
                <c:pt idx="284">
                  <c:v>-2.9938400000000001</c:v>
                </c:pt>
                <c:pt idx="285">
                  <c:v>-2.9998779999999998</c:v>
                </c:pt>
                <c:pt idx="286">
                  <c:v>-3.0059170000000002</c:v>
                </c:pt>
                <c:pt idx="287">
                  <c:v>-3.0118960000000001</c:v>
                </c:pt>
                <c:pt idx="288">
                  <c:v>-3.017935</c:v>
                </c:pt>
                <c:pt idx="289">
                  <c:v>-3.023854</c:v>
                </c:pt>
                <c:pt idx="290">
                  <c:v>-3.0298929999999999</c:v>
                </c:pt>
                <c:pt idx="291">
                  <c:v>-3.0358719999999999</c:v>
                </c:pt>
                <c:pt idx="292">
                  <c:v>-3.0419700000000001</c:v>
                </c:pt>
                <c:pt idx="293">
                  <c:v>-3.047949</c:v>
                </c:pt>
                <c:pt idx="294">
                  <c:v>-3.0539879999999999</c:v>
                </c:pt>
                <c:pt idx="295">
                  <c:v>-3.0599069999999999</c:v>
                </c:pt>
                <c:pt idx="296">
                  <c:v>-3.0659459999999998</c:v>
                </c:pt>
                <c:pt idx="297">
                  <c:v>-3.0718649999999998</c:v>
                </c:pt>
                <c:pt idx="298">
                  <c:v>-3.0779040000000002</c:v>
                </c:pt>
                <c:pt idx="299">
                  <c:v>-3.0838830000000002</c:v>
                </c:pt>
                <c:pt idx="300">
                  <c:v>-3.0898620000000001</c:v>
                </c:pt>
                <c:pt idx="301">
                  <c:v>-3.0957810000000001</c:v>
                </c:pt>
                <c:pt idx="302">
                  <c:v>-3.10182</c:v>
                </c:pt>
                <c:pt idx="303">
                  <c:v>-3.1078579999999998</c:v>
                </c:pt>
                <c:pt idx="304">
                  <c:v>-3.1138370000000002</c:v>
                </c:pt>
                <c:pt idx="305">
                  <c:v>-3.1198760000000001</c:v>
                </c:pt>
                <c:pt idx="306">
                  <c:v>-3.1258550000000001</c:v>
                </c:pt>
                <c:pt idx="307">
                  <c:v>-3.131894</c:v>
                </c:pt>
                <c:pt idx="308">
                  <c:v>-3.1378729999999999</c:v>
                </c:pt>
                <c:pt idx="309">
                  <c:v>-3.1439110000000001</c:v>
                </c:pt>
                <c:pt idx="310">
                  <c:v>-3.1498300000000001</c:v>
                </c:pt>
                <c:pt idx="311">
                  <c:v>-3.155929</c:v>
                </c:pt>
                <c:pt idx="312">
                  <c:v>-3.161848</c:v>
                </c:pt>
                <c:pt idx="313">
                  <c:v>-3.1678869999999999</c:v>
                </c:pt>
                <c:pt idx="314">
                  <c:v>-3.1738059999999999</c:v>
                </c:pt>
                <c:pt idx="315">
                  <c:v>-3.1798449999999998</c:v>
                </c:pt>
                <c:pt idx="316">
                  <c:v>-3.1858240000000002</c:v>
                </c:pt>
                <c:pt idx="317">
                  <c:v>-3.191862</c:v>
                </c:pt>
                <c:pt idx="318">
                  <c:v>-3.1978420000000001</c:v>
                </c:pt>
                <c:pt idx="319">
                  <c:v>-3.2038799999999998</c:v>
                </c:pt>
                <c:pt idx="320">
                  <c:v>-3.2098589999999998</c:v>
                </c:pt>
                <c:pt idx="321">
                  <c:v>-3.2158980000000001</c:v>
                </c:pt>
                <c:pt idx="322">
                  <c:v>-3.2218770000000001</c:v>
                </c:pt>
                <c:pt idx="323">
                  <c:v>-3.2279149999999999</c:v>
                </c:pt>
                <c:pt idx="324">
                  <c:v>-3.233895</c:v>
                </c:pt>
                <c:pt idx="325">
                  <c:v>-3.2398739999999999</c:v>
                </c:pt>
                <c:pt idx="326">
                  <c:v>-3.2458520000000002</c:v>
                </c:pt>
                <c:pt idx="327">
                  <c:v>-3.2518910000000001</c:v>
                </c:pt>
                <c:pt idx="328">
                  <c:v>-3.25787</c:v>
                </c:pt>
                <c:pt idx="329">
                  <c:v>-3.263849</c:v>
                </c:pt>
                <c:pt idx="330">
                  <c:v>-3.269828</c:v>
                </c:pt>
                <c:pt idx="331">
                  <c:v>-3.2758669999999999</c:v>
                </c:pt>
                <c:pt idx="332">
                  <c:v>-3.2818459999999998</c:v>
                </c:pt>
                <c:pt idx="333">
                  <c:v>-3.2878250000000002</c:v>
                </c:pt>
                <c:pt idx="334">
                  <c:v>-3.2938640000000001</c:v>
                </c:pt>
                <c:pt idx="335">
                  <c:v>-3.2998419999999999</c:v>
                </c:pt>
                <c:pt idx="336">
                  <c:v>-3.3058209999999999</c:v>
                </c:pt>
                <c:pt idx="337">
                  <c:v>-3.3118599999999998</c:v>
                </c:pt>
                <c:pt idx="338">
                  <c:v>-3.3178390000000002</c:v>
                </c:pt>
                <c:pt idx="339">
                  <c:v>-3.3238780000000001</c:v>
                </c:pt>
                <c:pt idx="340">
                  <c:v>-3.3298570000000001</c:v>
                </c:pt>
                <c:pt idx="341">
                  <c:v>-3.3359549999999998</c:v>
                </c:pt>
                <c:pt idx="342">
                  <c:v>-3.3418739999999998</c:v>
                </c:pt>
                <c:pt idx="343">
                  <c:v>-3.3479730000000001</c:v>
                </c:pt>
                <c:pt idx="344">
                  <c:v>-3.3538920000000001</c:v>
                </c:pt>
                <c:pt idx="345">
                  <c:v>-3.359931</c:v>
                </c:pt>
                <c:pt idx="346">
                  <c:v>-3.3659690000000002</c:v>
                </c:pt>
                <c:pt idx="347">
                  <c:v>-3.3719489999999999</c:v>
                </c:pt>
                <c:pt idx="348">
                  <c:v>-3.3779870000000001</c:v>
                </c:pt>
                <c:pt idx="349">
                  <c:v>-3.383966</c:v>
                </c:pt>
                <c:pt idx="350">
                  <c:v>-3.389885</c:v>
                </c:pt>
                <c:pt idx="351">
                  <c:v>-3.3959839999999999</c:v>
                </c:pt>
                <c:pt idx="352">
                  <c:v>-3.4019029999999999</c:v>
                </c:pt>
                <c:pt idx="353">
                  <c:v>-3.4079419999999998</c:v>
                </c:pt>
                <c:pt idx="354">
                  <c:v>-3.4139210000000002</c:v>
                </c:pt>
                <c:pt idx="355">
                  <c:v>-3.419959</c:v>
                </c:pt>
                <c:pt idx="356">
                  <c:v>-3.4259379999999999</c:v>
                </c:pt>
                <c:pt idx="357">
                  <c:v>-3.4319769999999998</c:v>
                </c:pt>
                <c:pt idx="358">
                  <c:v>-3.4379559999999998</c:v>
                </c:pt>
                <c:pt idx="359">
                  <c:v>-3.4439950000000001</c:v>
                </c:pt>
                <c:pt idx="360">
                  <c:v>-3.4499740000000001</c:v>
                </c:pt>
                <c:pt idx="361">
                  <c:v>-3.4559530000000001</c:v>
                </c:pt>
                <c:pt idx="362">
                  <c:v>-3.461932</c:v>
                </c:pt>
                <c:pt idx="363">
                  <c:v>-3.4679709999999999</c:v>
                </c:pt>
                <c:pt idx="364">
                  <c:v>-3.4739490000000002</c:v>
                </c:pt>
                <c:pt idx="365">
                  <c:v>-3.4799880000000001</c:v>
                </c:pt>
                <c:pt idx="366">
                  <c:v>-3.485967</c:v>
                </c:pt>
                <c:pt idx="367">
                  <c:v>-3.491946</c:v>
                </c:pt>
                <c:pt idx="368">
                  <c:v>-3.497925</c:v>
                </c:pt>
                <c:pt idx="369">
                  <c:v>-3.5039039999999999</c:v>
                </c:pt>
                <c:pt idx="370">
                  <c:v>-3.5099429999999998</c:v>
                </c:pt>
                <c:pt idx="371">
                  <c:v>-3.515981</c:v>
                </c:pt>
                <c:pt idx="372">
                  <c:v>-3.5219010000000002</c:v>
                </c:pt>
                <c:pt idx="373">
                  <c:v>-3.5279389999999999</c:v>
                </c:pt>
                <c:pt idx="374">
                  <c:v>-3.5339179999999999</c:v>
                </c:pt>
                <c:pt idx="375">
                  <c:v>-3.5399569999999998</c:v>
                </c:pt>
                <c:pt idx="376">
                  <c:v>-3.5459360000000002</c:v>
                </c:pt>
                <c:pt idx="377">
                  <c:v>-3.5519750000000001</c:v>
                </c:pt>
                <c:pt idx="378">
                  <c:v>-3.5579540000000001</c:v>
                </c:pt>
                <c:pt idx="379">
                  <c:v>-3.563993</c:v>
                </c:pt>
                <c:pt idx="380">
                  <c:v>-3.5699709999999998</c:v>
                </c:pt>
                <c:pt idx="381">
                  <c:v>-3.5759500000000002</c:v>
                </c:pt>
                <c:pt idx="382">
                  <c:v>-3.5819290000000001</c:v>
                </c:pt>
                <c:pt idx="383">
                  <c:v>-3.587968</c:v>
                </c:pt>
                <c:pt idx="384">
                  <c:v>-3.593947</c:v>
                </c:pt>
                <c:pt idx="385">
                  <c:v>-3.599926</c:v>
                </c:pt>
                <c:pt idx="386">
                  <c:v>-3.6059049999999999</c:v>
                </c:pt>
                <c:pt idx="387">
                  <c:v>-3.6118839999999999</c:v>
                </c:pt>
                <c:pt idx="388">
                  <c:v>-3.6178629999999998</c:v>
                </c:pt>
                <c:pt idx="389">
                  <c:v>-3.623901</c:v>
                </c:pt>
                <c:pt idx="390">
                  <c:v>-3.62988</c:v>
                </c:pt>
                <c:pt idx="391">
                  <c:v>-3.635859</c:v>
                </c:pt>
                <c:pt idx="392">
                  <c:v>-3.6418379999999999</c:v>
                </c:pt>
                <c:pt idx="393">
                  <c:v>-3.6478769999999998</c:v>
                </c:pt>
                <c:pt idx="394">
                  <c:v>-3.6537959999999998</c:v>
                </c:pt>
                <c:pt idx="395">
                  <c:v>-3.6598350000000002</c:v>
                </c:pt>
                <c:pt idx="396">
                  <c:v>-3.6658140000000001</c:v>
                </c:pt>
                <c:pt idx="397">
                  <c:v>-3.6717930000000001</c:v>
                </c:pt>
                <c:pt idx="398">
                  <c:v>-3.677832</c:v>
                </c:pt>
                <c:pt idx="399">
                  <c:v>-3.6838109999999999</c:v>
                </c:pt>
                <c:pt idx="400">
                  <c:v>-3.6898490000000002</c:v>
                </c:pt>
                <c:pt idx="401">
                  <c:v>-3.6958280000000001</c:v>
                </c:pt>
                <c:pt idx="402">
                  <c:v>-3.7018070000000001</c:v>
                </c:pt>
                <c:pt idx="403">
                  <c:v>-3.707846</c:v>
                </c:pt>
                <c:pt idx="404">
                  <c:v>-3.7138249999999999</c:v>
                </c:pt>
                <c:pt idx="405">
                  <c:v>-3.7198039999999999</c:v>
                </c:pt>
                <c:pt idx="406">
                  <c:v>-3.7257829999999998</c:v>
                </c:pt>
                <c:pt idx="407">
                  <c:v>-3.7317619999999998</c:v>
                </c:pt>
                <c:pt idx="408">
                  <c:v>-3.7378010000000002</c:v>
                </c:pt>
                <c:pt idx="409">
                  <c:v>-3.7438389999999999</c:v>
                </c:pt>
                <c:pt idx="410">
                  <c:v>-3.7498179999999999</c:v>
                </c:pt>
                <c:pt idx="411">
                  <c:v>-3.7558569999999998</c:v>
                </c:pt>
                <c:pt idx="412">
                  <c:v>-3.7618360000000002</c:v>
                </c:pt>
                <c:pt idx="413">
                  <c:v>-3.7678739999999999</c:v>
                </c:pt>
                <c:pt idx="414">
                  <c:v>-3.773854</c:v>
                </c:pt>
                <c:pt idx="415">
                  <c:v>-3.7798319999999999</c:v>
                </c:pt>
                <c:pt idx="416">
                  <c:v>-3.7858109999999998</c:v>
                </c:pt>
                <c:pt idx="417">
                  <c:v>-3.7918500000000002</c:v>
                </c:pt>
                <c:pt idx="418">
                  <c:v>-3.7978290000000001</c:v>
                </c:pt>
                <c:pt idx="419">
                  <c:v>-3.803868</c:v>
                </c:pt>
                <c:pt idx="420">
                  <c:v>-3.8099059999999998</c:v>
                </c:pt>
                <c:pt idx="421">
                  <c:v>-3.8158859999999999</c:v>
                </c:pt>
                <c:pt idx="422">
                  <c:v>-3.8218640000000001</c:v>
                </c:pt>
                <c:pt idx="423">
                  <c:v>-3.8278430000000001</c:v>
                </c:pt>
                <c:pt idx="424">
                  <c:v>-3.833882</c:v>
                </c:pt>
                <c:pt idx="425">
                  <c:v>-3.839861</c:v>
                </c:pt>
                <c:pt idx="426">
                  <c:v>-3.8458399999999999</c:v>
                </c:pt>
                <c:pt idx="427">
                  <c:v>-3.8518189999999999</c:v>
                </c:pt>
                <c:pt idx="428">
                  <c:v>-3.8578579999999998</c:v>
                </c:pt>
                <c:pt idx="429">
                  <c:v>-3.863896</c:v>
                </c:pt>
                <c:pt idx="430">
                  <c:v>-3.8698760000000001</c:v>
                </c:pt>
                <c:pt idx="431">
                  <c:v>-3.8759139999999999</c:v>
                </c:pt>
                <c:pt idx="432">
                  <c:v>-3.8818329999999999</c:v>
                </c:pt>
                <c:pt idx="433">
                  <c:v>-3.8878720000000002</c:v>
                </c:pt>
                <c:pt idx="434">
                  <c:v>-3.8939110000000001</c:v>
                </c:pt>
                <c:pt idx="435">
                  <c:v>-3.89995</c:v>
                </c:pt>
                <c:pt idx="436">
                  <c:v>-3.9059279999999998</c:v>
                </c:pt>
                <c:pt idx="437">
                  <c:v>-3.9119670000000002</c:v>
                </c:pt>
                <c:pt idx="438">
                  <c:v>-3.9179460000000002</c:v>
                </c:pt>
                <c:pt idx="439">
                  <c:v>-3.9239250000000001</c:v>
                </c:pt>
                <c:pt idx="440">
                  <c:v>-3.9299040000000001</c:v>
                </c:pt>
                <c:pt idx="441">
                  <c:v>-3.935943</c:v>
                </c:pt>
                <c:pt idx="442">
                  <c:v>-3.9419219999999999</c:v>
                </c:pt>
                <c:pt idx="443">
                  <c:v>-3.9479609999999998</c:v>
                </c:pt>
                <c:pt idx="444">
                  <c:v>-3.9539399999999998</c:v>
                </c:pt>
                <c:pt idx="445">
                  <c:v>-3.959918</c:v>
                </c:pt>
                <c:pt idx="446">
                  <c:v>-3.965957</c:v>
                </c:pt>
                <c:pt idx="447">
                  <c:v>-3.9719359999999999</c:v>
                </c:pt>
                <c:pt idx="448">
                  <c:v>-3.9779749999999998</c:v>
                </c:pt>
                <c:pt idx="449">
                  <c:v>-3.9839540000000002</c:v>
                </c:pt>
                <c:pt idx="450">
                  <c:v>-3.9899330000000002</c:v>
                </c:pt>
                <c:pt idx="451">
                  <c:v>-3.9959120000000001</c:v>
                </c:pt>
                <c:pt idx="452">
                  <c:v>-4.0019499999999999</c:v>
                </c:pt>
                <c:pt idx="453">
                  <c:v>-4.0079289999999999</c:v>
                </c:pt>
                <c:pt idx="454">
                  <c:v>-4.0139680000000002</c:v>
                </c:pt>
                <c:pt idx="455">
                  <c:v>-4.0199470000000002</c:v>
                </c:pt>
                <c:pt idx="456">
                  <c:v>-4.0259859999999996</c:v>
                </c:pt>
                <c:pt idx="457">
                  <c:v>-4.0319050000000001</c:v>
                </c:pt>
                <c:pt idx="458">
                  <c:v>-4.037884</c:v>
                </c:pt>
                <c:pt idx="459">
                  <c:v>-4.043863</c:v>
                </c:pt>
                <c:pt idx="460">
                  <c:v>-4.0499020000000003</c:v>
                </c:pt>
                <c:pt idx="461">
                  <c:v>-4.0558209999999999</c:v>
                </c:pt>
                <c:pt idx="462">
                  <c:v>-4.0618600000000002</c:v>
                </c:pt>
                <c:pt idx="463">
                  <c:v>-4.0678979999999996</c:v>
                </c:pt>
                <c:pt idx="464">
                  <c:v>-4.0738770000000004</c:v>
                </c:pt>
                <c:pt idx="465">
                  <c:v>-4.0799159999999999</c:v>
                </c:pt>
                <c:pt idx="466">
                  <c:v>-4.0858949999999998</c:v>
                </c:pt>
                <c:pt idx="467">
                  <c:v>-4.0919340000000002</c:v>
                </c:pt>
                <c:pt idx="468">
                  <c:v>-4.0979720000000004</c:v>
                </c:pt>
                <c:pt idx="469">
                  <c:v>-4.1039519999999996</c:v>
                </c:pt>
                <c:pt idx="470">
                  <c:v>-4.1099300000000003</c:v>
                </c:pt>
                <c:pt idx="471">
                  <c:v>-4.1159689999999998</c:v>
                </c:pt>
                <c:pt idx="472">
                  <c:v>-4.1219479999999997</c:v>
                </c:pt>
                <c:pt idx="473">
                  <c:v>-4.1279269999999997</c:v>
                </c:pt>
                <c:pt idx="474">
                  <c:v>-4.1339059999999996</c:v>
                </c:pt>
                <c:pt idx="475">
                  <c:v>-4.139945</c:v>
                </c:pt>
                <c:pt idx="476">
                  <c:v>-4.1458640000000004</c:v>
                </c:pt>
                <c:pt idx="477">
                  <c:v>-4.1518430000000004</c:v>
                </c:pt>
                <c:pt idx="478">
                  <c:v>-4.157762</c:v>
                </c:pt>
                <c:pt idx="479">
                  <c:v>-4.1638599999999997</c:v>
                </c:pt>
                <c:pt idx="480">
                  <c:v>-4.1697199999999999</c:v>
                </c:pt>
                <c:pt idx="481">
                  <c:v>-4.1758179999999996</c:v>
                </c:pt>
                <c:pt idx="482">
                  <c:v>-4.181737</c:v>
                </c:pt>
                <c:pt idx="483">
                  <c:v>-4.1878359999999999</c:v>
                </c:pt>
                <c:pt idx="484">
                  <c:v>-4.1938149999999998</c:v>
                </c:pt>
                <c:pt idx="485">
                  <c:v>-4.1999139999999997</c:v>
                </c:pt>
                <c:pt idx="486">
                  <c:v>-4.2058929999999997</c:v>
                </c:pt>
                <c:pt idx="487">
                  <c:v>-4.2118710000000004</c:v>
                </c:pt>
                <c:pt idx="488">
                  <c:v>-4.2178509999999996</c:v>
                </c:pt>
                <c:pt idx="489">
                  <c:v>-4.2238300000000004</c:v>
                </c:pt>
                <c:pt idx="490">
                  <c:v>-4.2298679999999997</c:v>
                </c:pt>
                <c:pt idx="491">
                  <c:v>-4.2358469999999997</c:v>
                </c:pt>
                <c:pt idx="492">
                  <c:v>-4.241886</c:v>
                </c:pt>
                <c:pt idx="493">
                  <c:v>-4.2479250000000004</c:v>
                </c:pt>
                <c:pt idx="494">
                  <c:v>-4.2539030000000002</c:v>
                </c:pt>
                <c:pt idx="495">
                  <c:v>-4.2598820000000002</c:v>
                </c:pt>
                <c:pt idx="496">
                  <c:v>-4.2659209999999996</c:v>
                </c:pt>
                <c:pt idx="497">
                  <c:v>-4.2718999999999996</c:v>
                </c:pt>
                <c:pt idx="498">
                  <c:v>-4.2779389999999999</c:v>
                </c:pt>
                <c:pt idx="499">
                  <c:v>-4.2839179999999999</c:v>
                </c:pt>
                <c:pt idx="500">
                  <c:v>-4.2898959999999997</c:v>
                </c:pt>
                <c:pt idx="501">
                  <c:v>-4.2959350000000001</c:v>
                </c:pt>
                <c:pt idx="502">
                  <c:v>-4.301914</c:v>
                </c:pt>
                <c:pt idx="503">
                  <c:v>-4.3079530000000004</c:v>
                </c:pt>
                <c:pt idx="504">
                  <c:v>-4.3139320000000003</c:v>
                </c:pt>
                <c:pt idx="505">
                  <c:v>-4.3199709999999998</c:v>
                </c:pt>
                <c:pt idx="506">
                  <c:v>-4.3259499999999997</c:v>
                </c:pt>
                <c:pt idx="507">
                  <c:v>-4.3319890000000001</c:v>
                </c:pt>
                <c:pt idx="508">
                  <c:v>-4.3379079999999997</c:v>
                </c:pt>
                <c:pt idx="509">
                  <c:v>-4.3440060000000003</c:v>
                </c:pt>
                <c:pt idx="510">
                  <c:v>-4.3499249999999998</c:v>
                </c:pt>
                <c:pt idx="511">
                  <c:v>-4.3560239999999997</c:v>
                </c:pt>
                <c:pt idx="512">
                  <c:v>-4.3619430000000001</c:v>
                </c:pt>
                <c:pt idx="513">
                  <c:v>-4.3679819999999996</c:v>
                </c:pt>
                <c:pt idx="514">
                  <c:v>-4.3739610000000004</c:v>
                </c:pt>
                <c:pt idx="515">
                  <c:v>-4.38</c:v>
                </c:pt>
                <c:pt idx="516">
                  <c:v>-4.3859190000000003</c:v>
                </c:pt>
                <c:pt idx="517">
                  <c:v>-4.3919569999999997</c:v>
                </c:pt>
                <c:pt idx="518">
                  <c:v>-4.3979369999999998</c:v>
                </c:pt>
                <c:pt idx="519">
                  <c:v>-4.403975</c:v>
                </c:pt>
                <c:pt idx="520">
                  <c:v>-4.4100140000000003</c:v>
                </c:pt>
                <c:pt idx="521">
                  <c:v>-4.4159930000000003</c:v>
                </c:pt>
                <c:pt idx="522">
                  <c:v>-4.4220319999999997</c:v>
                </c:pt>
                <c:pt idx="523">
                  <c:v>-4.4280099999999996</c:v>
                </c:pt>
                <c:pt idx="524">
                  <c:v>-4.4340489999999999</c:v>
                </c:pt>
                <c:pt idx="525">
                  <c:v>-4.4399689999999996</c:v>
                </c:pt>
                <c:pt idx="526">
                  <c:v>-4.4460670000000002</c:v>
                </c:pt>
                <c:pt idx="527">
                  <c:v>-4.4519859999999998</c:v>
                </c:pt>
                <c:pt idx="528">
                  <c:v>-4.4580849999999996</c:v>
                </c:pt>
                <c:pt idx="529">
                  <c:v>-4.4640040000000001</c:v>
                </c:pt>
                <c:pt idx="530">
                  <c:v>-4.4700420000000003</c:v>
                </c:pt>
                <c:pt idx="531">
                  <c:v>-4.4760210000000002</c:v>
                </c:pt>
                <c:pt idx="532">
                  <c:v>-4.4820599999999997</c:v>
                </c:pt>
                <c:pt idx="533">
                  <c:v>-4.4879790000000002</c:v>
                </c:pt>
                <c:pt idx="534">
                  <c:v>-4.494078</c:v>
                </c:pt>
                <c:pt idx="535">
                  <c:v>-4.4999969999999996</c:v>
                </c:pt>
                <c:pt idx="536">
                  <c:v>-4.5060349999999998</c:v>
                </c:pt>
                <c:pt idx="537">
                  <c:v>-4.5120149999999999</c:v>
                </c:pt>
                <c:pt idx="538">
                  <c:v>-4.5179939999999998</c:v>
                </c:pt>
                <c:pt idx="539">
                  <c:v>-4.5239719999999997</c:v>
                </c:pt>
                <c:pt idx="540">
                  <c:v>-4.5300120000000001</c:v>
                </c:pt>
                <c:pt idx="541">
                  <c:v>-4.5359309999999997</c:v>
                </c:pt>
                <c:pt idx="542">
                  <c:v>-4.5419689999999999</c:v>
                </c:pt>
                <c:pt idx="543">
                  <c:v>-4.5478880000000004</c:v>
                </c:pt>
                <c:pt idx="544">
                  <c:v>-4.5538670000000003</c:v>
                </c:pt>
                <c:pt idx="545">
                  <c:v>-4.5599059999999998</c:v>
                </c:pt>
                <c:pt idx="546">
                  <c:v>-4.5658849999999997</c:v>
                </c:pt>
                <c:pt idx="547">
                  <c:v>-4.5718639999999997</c:v>
                </c:pt>
                <c:pt idx="548">
                  <c:v>-4.5777830000000002</c:v>
                </c:pt>
                <c:pt idx="549">
                  <c:v>-4.5837620000000001</c:v>
                </c:pt>
                <c:pt idx="550">
                  <c:v>-4.5897410000000001</c:v>
                </c:pt>
                <c:pt idx="551">
                  <c:v>-4.59572</c:v>
                </c:pt>
                <c:pt idx="552">
                  <c:v>-4.601699</c:v>
                </c:pt>
                <c:pt idx="553">
                  <c:v>-4.6077380000000003</c:v>
                </c:pt>
                <c:pt idx="554">
                  <c:v>-4.6137160000000002</c:v>
                </c:pt>
                <c:pt idx="555">
                  <c:v>-4.6197549999999996</c:v>
                </c:pt>
                <c:pt idx="556">
                  <c:v>-4.625794</c:v>
                </c:pt>
                <c:pt idx="557">
                  <c:v>-4.6317729999999999</c:v>
                </c:pt>
                <c:pt idx="558">
                  <c:v>-4.6378120000000003</c:v>
                </c:pt>
                <c:pt idx="559">
                  <c:v>-4.6437309999999998</c:v>
                </c:pt>
                <c:pt idx="560">
                  <c:v>-4.6498290000000004</c:v>
                </c:pt>
                <c:pt idx="561">
                  <c:v>-4.6558080000000004</c:v>
                </c:pt>
                <c:pt idx="562">
                  <c:v>-4.6619070000000002</c:v>
                </c:pt>
                <c:pt idx="563">
                  <c:v>-4.6678259999999998</c:v>
                </c:pt>
                <c:pt idx="564">
                  <c:v>-4.6739249999999997</c:v>
                </c:pt>
                <c:pt idx="565">
                  <c:v>-4.6798440000000001</c:v>
                </c:pt>
                <c:pt idx="566">
                  <c:v>-4.6858230000000001</c:v>
                </c:pt>
                <c:pt idx="567">
                  <c:v>-4.691802</c:v>
                </c:pt>
                <c:pt idx="568">
                  <c:v>-4.6978400000000002</c:v>
                </c:pt>
                <c:pt idx="569">
                  <c:v>-4.7038200000000003</c:v>
                </c:pt>
                <c:pt idx="570">
                  <c:v>-4.7098579999999997</c:v>
                </c:pt>
                <c:pt idx="571">
                  <c:v>-4.7158369999999996</c:v>
                </c:pt>
                <c:pt idx="572">
                  <c:v>-4.721876</c:v>
                </c:pt>
                <c:pt idx="573">
                  <c:v>-4.7278549999999999</c:v>
                </c:pt>
                <c:pt idx="574">
                  <c:v>-4.7338339999999999</c:v>
                </c:pt>
                <c:pt idx="575">
                  <c:v>-4.7398730000000002</c:v>
                </c:pt>
                <c:pt idx="576">
                  <c:v>-4.7458520000000002</c:v>
                </c:pt>
                <c:pt idx="577">
                  <c:v>-4.7518900000000004</c:v>
                </c:pt>
                <c:pt idx="578">
                  <c:v>-4.757809</c:v>
                </c:pt>
                <c:pt idx="579">
                  <c:v>-4.7639079999999998</c:v>
                </c:pt>
                <c:pt idx="580">
                  <c:v>-4.7698869999999998</c:v>
                </c:pt>
                <c:pt idx="581">
                  <c:v>-4.775925</c:v>
                </c:pt>
                <c:pt idx="582">
                  <c:v>-4.7818449999999997</c:v>
                </c:pt>
                <c:pt idx="583">
                  <c:v>-4.787884</c:v>
                </c:pt>
                <c:pt idx="584">
                  <c:v>-4.7938029999999996</c:v>
                </c:pt>
                <c:pt idx="585">
                  <c:v>-4.7999010000000002</c:v>
                </c:pt>
                <c:pt idx="586">
                  <c:v>-4.8058800000000002</c:v>
                </c:pt>
                <c:pt idx="587">
                  <c:v>-4.8119189999999996</c:v>
                </c:pt>
                <c:pt idx="588">
                  <c:v>-4.8178979999999996</c:v>
                </c:pt>
                <c:pt idx="589">
                  <c:v>-4.8238770000000004</c:v>
                </c:pt>
                <c:pt idx="590">
                  <c:v>-4.8299159999999999</c:v>
                </c:pt>
                <c:pt idx="591">
                  <c:v>-4.8358939999999997</c:v>
                </c:pt>
                <c:pt idx="592">
                  <c:v>-4.841933</c:v>
                </c:pt>
                <c:pt idx="593">
                  <c:v>-4.847912</c:v>
                </c:pt>
                <c:pt idx="594">
                  <c:v>-4.8539510000000003</c:v>
                </c:pt>
                <c:pt idx="595">
                  <c:v>-4.8599300000000003</c:v>
                </c:pt>
                <c:pt idx="596">
                  <c:v>-4.8659679999999996</c:v>
                </c:pt>
                <c:pt idx="597">
                  <c:v>-4.8719469999999996</c:v>
                </c:pt>
                <c:pt idx="598">
                  <c:v>-4.8779859999999999</c:v>
                </c:pt>
                <c:pt idx="599">
                  <c:v>-4.883966</c:v>
                </c:pt>
                <c:pt idx="600">
                  <c:v>-4.8900040000000002</c:v>
                </c:pt>
                <c:pt idx="601">
                  <c:v>-4.8959229999999998</c:v>
                </c:pt>
                <c:pt idx="602">
                  <c:v>-4.9019620000000002</c:v>
                </c:pt>
                <c:pt idx="603">
                  <c:v>-4.9079410000000001</c:v>
                </c:pt>
                <c:pt idx="604">
                  <c:v>-4.9139200000000001</c:v>
                </c:pt>
                <c:pt idx="605">
                  <c:v>-4.919899</c:v>
                </c:pt>
                <c:pt idx="606">
                  <c:v>-4.9259370000000002</c:v>
                </c:pt>
                <c:pt idx="607">
                  <c:v>-4.9319160000000002</c:v>
                </c:pt>
                <c:pt idx="608">
                  <c:v>-4.9379549999999997</c:v>
                </c:pt>
                <c:pt idx="609">
                  <c:v>-4.9439339999999996</c:v>
                </c:pt>
                <c:pt idx="610">
                  <c:v>-4.9499129999999996</c:v>
                </c:pt>
                <c:pt idx="611">
                  <c:v>-4.9559519999999999</c:v>
                </c:pt>
                <c:pt idx="612">
                  <c:v>-4.9619309999999999</c:v>
                </c:pt>
                <c:pt idx="613">
                  <c:v>-4.9679099999999998</c:v>
                </c:pt>
                <c:pt idx="614">
                  <c:v>-4.9738889999999998</c:v>
                </c:pt>
                <c:pt idx="615">
                  <c:v>-4.979927</c:v>
                </c:pt>
                <c:pt idx="616">
                  <c:v>-4.9859059999999999</c:v>
                </c:pt>
                <c:pt idx="617">
                  <c:v>-4.9919450000000003</c:v>
                </c:pt>
                <c:pt idx="618">
                  <c:v>-4.9979240000000003</c:v>
                </c:pt>
                <c:pt idx="619">
                  <c:v>-5.0039619999999996</c:v>
                </c:pt>
                <c:pt idx="620">
                  <c:v>-5.0099419999999997</c:v>
                </c:pt>
                <c:pt idx="621">
                  <c:v>-5.015981</c:v>
                </c:pt>
                <c:pt idx="622">
                  <c:v>-5.02196</c:v>
                </c:pt>
                <c:pt idx="623">
                  <c:v>-5.0279389999999999</c:v>
                </c:pt>
                <c:pt idx="624">
                  <c:v>-5.0339770000000001</c:v>
                </c:pt>
                <c:pt idx="625">
                  <c:v>-5.0398959999999997</c:v>
                </c:pt>
                <c:pt idx="626">
                  <c:v>-5.0459350000000001</c:v>
                </c:pt>
                <c:pt idx="627">
                  <c:v>-5.0518539999999996</c:v>
                </c:pt>
                <c:pt idx="628">
                  <c:v>-5.057893</c:v>
                </c:pt>
                <c:pt idx="629">
                  <c:v>-5.0638719999999999</c:v>
                </c:pt>
                <c:pt idx="630">
                  <c:v>-5.0699110000000003</c:v>
                </c:pt>
                <c:pt idx="631">
                  <c:v>-5.0758900000000002</c:v>
                </c:pt>
                <c:pt idx="632">
                  <c:v>-5.0819279999999996</c:v>
                </c:pt>
                <c:pt idx="633">
                  <c:v>-5.0879070000000004</c:v>
                </c:pt>
                <c:pt idx="634">
                  <c:v>-5.0938860000000004</c:v>
                </c:pt>
                <c:pt idx="635">
                  <c:v>-5.0999249999999998</c:v>
                </c:pt>
                <c:pt idx="636">
                  <c:v>-5.1059039999999998</c:v>
                </c:pt>
                <c:pt idx="637">
                  <c:v>-5.1118829999999997</c:v>
                </c:pt>
                <c:pt idx="638">
                  <c:v>-5.1179209999999999</c:v>
                </c:pt>
                <c:pt idx="639">
                  <c:v>-5.1238999999999999</c:v>
                </c:pt>
                <c:pt idx="640">
                  <c:v>-5.1299400000000004</c:v>
                </c:pt>
                <c:pt idx="641">
                  <c:v>-5.135859</c:v>
                </c:pt>
                <c:pt idx="642">
                  <c:v>-5.1418970000000002</c:v>
                </c:pt>
                <c:pt idx="643">
                  <c:v>-5.1478760000000001</c:v>
                </c:pt>
                <c:pt idx="644">
                  <c:v>-5.1538550000000001</c:v>
                </c:pt>
                <c:pt idx="645">
                  <c:v>-5.159834</c:v>
                </c:pt>
                <c:pt idx="646">
                  <c:v>-5.1658730000000004</c:v>
                </c:pt>
                <c:pt idx="647">
                  <c:v>-5.1718520000000003</c:v>
                </c:pt>
                <c:pt idx="648">
                  <c:v>-5.1778310000000003</c:v>
                </c:pt>
                <c:pt idx="649">
                  <c:v>-5.1838100000000003</c:v>
                </c:pt>
                <c:pt idx="650">
                  <c:v>-5.1898489999999997</c:v>
                </c:pt>
                <c:pt idx="651">
                  <c:v>-5.1958270000000004</c:v>
                </c:pt>
                <c:pt idx="652">
                  <c:v>-5.2018659999999999</c:v>
                </c:pt>
                <c:pt idx="653">
                  <c:v>-5.2078449999999998</c:v>
                </c:pt>
                <c:pt idx="654">
                  <c:v>-5.2138840000000002</c:v>
                </c:pt>
                <c:pt idx="655">
                  <c:v>-5.2199220000000004</c:v>
                </c:pt>
                <c:pt idx="656">
                  <c:v>-5.2259010000000004</c:v>
                </c:pt>
                <c:pt idx="657">
                  <c:v>-5.2318199999999999</c:v>
                </c:pt>
                <c:pt idx="658">
                  <c:v>-5.2378590000000003</c:v>
                </c:pt>
                <c:pt idx="659">
                  <c:v>-5.2438390000000004</c:v>
                </c:pt>
                <c:pt idx="660">
                  <c:v>-5.2498769999999997</c:v>
                </c:pt>
                <c:pt idx="661">
                  <c:v>-5.2558559999999996</c:v>
                </c:pt>
                <c:pt idx="662">
                  <c:v>-5.261895</c:v>
                </c:pt>
                <c:pt idx="663">
                  <c:v>-5.2678739999999999</c:v>
                </c:pt>
                <c:pt idx="664">
                  <c:v>-5.2739130000000003</c:v>
                </c:pt>
                <c:pt idx="665">
                  <c:v>-5.2798910000000001</c:v>
                </c:pt>
                <c:pt idx="666">
                  <c:v>-5.2859299999999996</c:v>
                </c:pt>
                <c:pt idx="667">
                  <c:v>-5.2919689999999999</c:v>
                </c:pt>
                <c:pt idx="668">
                  <c:v>-5.2980080000000003</c:v>
                </c:pt>
                <c:pt idx="669">
                  <c:v>-5.3039860000000001</c:v>
                </c:pt>
                <c:pt idx="670">
                  <c:v>-5.309965</c:v>
                </c:pt>
                <c:pt idx="671">
                  <c:v>-5.3160040000000004</c:v>
                </c:pt>
                <c:pt idx="672">
                  <c:v>-5.321923</c:v>
                </c:pt>
                <c:pt idx="673">
                  <c:v>-5.3279629999999996</c:v>
                </c:pt>
                <c:pt idx="674">
                  <c:v>-5.3338809999999999</c:v>
                </c:pt>
                <c:pt idx="675">
                  <c:v>-5.3398599999999998</c:v>
                </c:pt>
                <c:pt idx="676">
                  <c:v>-5.3458389999999998</c:v>
                </c:pt>
                <c:pt idx="677">
                  <c:v>-5.3518179999999997</c:v>
                </c:pt>
                <c:pt idx="678">
                  <c:v>-5.3578570000000001</c:v>
                </c:pt>
                <c:pt idx="679">
                  <c:v>-5.363836</c:v>
                </c:pt>
                <c:pt idx="680">
                  <c:v>-5.3698139999999999</c:v>
                </c:pt>
                <c:pt idx="681">
                  <c:v>-5.3777670000000004</c:v>
                </c:pt>
                <c:pt idx="682">
                  <c:v>-5.3858379999999997</c:v>
                </c:pt>
                <c:pt idx="683">
                  <c:v>-5.391877</c:v>
                </c:pt>
                <c:pt idx="684">
                  <c:v>-5.3979160000000004</c:v>
                </c:pt>
                <c:pt idx="685">
                  <c:v>-5.4039539999999997</c:v>
                </c:pt>
                <c:pt idx="686">
                  <c:v>-5.4099339999999998</c:v>
                </c:pt>
                <c:pt idx="687">
                  <c:v>-5.4159119999999996</c:v>
                </c:pt>
                <c:pt idx="688">
                  <c:v>-5.4220110000000004</c:v>
                </c:pt>
                <c:pt idx="689">
                  <c:v>-5.4279900000000003</c:v>
                </c:pt>
                <c:pt idx="690">
                  <c:v>-5.4340289999999998</c:v>
                </c:pt>
                <c:pt idx="691">
                  <c:v>-5.4400079999999997</c:v>
                </c:pt>
                <c:pt idx="692">
                  <c:v>-5.4460470000000001</c:v>
                </c:pt>
                <c:pt idx="693">
                  <c:v>-5.4520249999999999</c:v>
                </c:pt>
                <c:pt idx="694">
                  <c:v>-5.4580039999999999</c:v>
                </c:pt>
                <c:pt idx="695">
                  <c:v>-5.4660760000000002</c:v>
                </c:pt>
                <c:pt idx="696">
                  <c:v>-5.4719949999999997</c:v>
                </c:pt>
                <c:pt idx="697">
                  <c:v>-5.4780340000000001</c:v>
                </c:pt>
                <c:pt idx="698">
                  <c:v>-5.4839529999999996</c:v>
                </c:pt>
                <c:pt idx="699">
                  <c:v>-5.489992</c:v>
                </c:pt>
                <c:pt idx="700">
                  <c:v>-5.4959110000000004</c:v>
                </c:pt>
                <c:pt idx="701">
                  <c:v>-5.5019499999999999</c:v>
                </c:pt>
                <c:pt idx="702">
                  <c:v>-5.5079279999999997</c:v>
                </c:pt>
                <c:pt idx="703">
                  <c:v>-5.5139670000000001</c:v>
                </c:pt>
                <c:pt idx="704">
                  <c:v>-5.519946</c:v>
                </c:pt>
                <c:pt idx="705">
                  <c:v>-5.525925</c:v>
                </c:pt>
                <c:pt idx="706">
                  <c:v>-5.5319039999999999</c:v>
                </c:pt>
                <c:pt idx="707">
                  <c:v>-5.5378829999999999</c:v>
                </c:pt>
                <c:pt idx="708">
                  <c:v>-5.5458939999999997</c:v>
                </c:pt>
                <c:pt idx="709">
                  <c:v>-5.5538470000000002</c:v>
                </c:pt>
                <c:pt idx="710">
                  <c:v>-5.5598850000000004</c:v>
                </c:pt>
                <c:pt idx="711">
                  <c:v>-5.5658640000000004</c:v>
                </c:pt>
                <c:pt idx="712">
                  <c:v>-5.5738760000000003</c:v>
                </c:pt>
                <c:pt idx="713">
                  <c:v>-5.5818880000000002</c:v>
                </c:pt>
                <c:pt idx="714">
                  <c:v>-5.5898399999999997</c:v>
                </c:pt>
                <c:pt idx="715">
                  <c:v>-5.597912</c:v>
                </c:pt>
                <c:pt idx="716">
                  <c:v>-5.603891</c:v>
                </c:pt>
                <c:pt idx="717">
                  <c:v>-5.6099300000000003</c:v>
                </c:pt>
                <c:pt idx="718">
                  <c:v>-5.6159080000000001</c:v>
                </c:pt>
                <c:pt idx="719">
                  <c:v>-5.6219469999999996</c:v>
                </c:pt>
                <c:pt idx="720">
                  <c:v>-5.6299590000000004</c:v>
                </c:pt>
                <c:pt idx="721">
                  <c:v>-5.6379710000000003</c:v>
                </c:pt>
                <c:pt idx="722">
                  <c:v>-5.6459820000000001</c:v>
                </c:pt>
                <c:pt idx="723">
                  <c:v>-5.6538740000000001</c:v>
                </c:pt>
                <c:pt idx="724">
                  <c:v>-5.6618870000000001</c:v>
                </c:pt>
                <c:pt idx="725">
                  <c:v>-5.6698979999999999</c:v>
                </c:pt>
                <c:pt idx="726">
                  <c:v>-5.6779099999999998</c:v>
                </c:pt>
                <c:pt idx="727">
                  <c:v>-5.6858620000000002</c:v>
                </c:pt>
                <c:pt idx="728">
                  <c:v>-5.6938740000000001</c:v>
                </c:pt>
                <c:pt idx="729">
                  <c:v>-5.7019460000000004</c:v>
                </c:pt>
                <c:pt idx="730">
                  <c:v>-5.7098969999999998</c:v>
                </c:pt>
                <c:pt idx="731">
                  <c:v>-5.7158759999999997</c:v>
                </c:pt>
                <c:pt idx="732">
                  <c:v>-5.723948</c:v>
                </c:pt>
                <c:pt idx="733">
                  <c:v>-5.7319000000000004</c:v>
                </c:pt>
                <c:pt idx="734">
                  <c:v>-5.7399719999999999</c:v>
                </c:pt>
                <c:pt idx="735">
                  <c:v>-5.7479829999999996</c:v>
                </c:pt>
                <c:pt idx="736">
                  <c:v>-5.7559360000000002</c:v>
                </c:pt>
                <c:pt idx="737">
                  <c:v>-5.7639469999999999</c:v>
                </c:pt>
                <c:pt idx="738">
                  <c:v>-5.7719589999999998</c:v>
                </c:pt>
                <c:pt idx="739">
                  <c:v>-5.7799110000000002</c:v>
                </c:pt>
                <c:pt idx="740">
                  <c:v>-5.787922</c:v>
                </c:pt>
                <c:pt idx="741">
                  <c:v>-5.7959940000000003</c:v>
                </c:pt>
                <c:pt idx="742">
                  <c:v>-5.8039459999999998</c:v>
                </c:pt>
                <c:pt idx="743">
                  <c:v>-5.8119579999999997</c:v>
                </c:pt>
                <c:pt idx="744">
                  <c:v>-5.8199699999999996</c:v>
                </c:pt>
                <c:pt idx="745">
                  <c:v>-5.8279820000000004</c:v>
                </c:pt>
                <c:pt idx="746">
                  <c:v>-5.8359940000000003</c:v>
                </c:pt>
                <c:pt idx="747">
                  <c:v>-5.8439459999999999</c:v>
                </c:pt>
                <c:pt idx="748">
                  <c:v>-5.8519569999999996</c:v>
                </c:pt>
                <c:pt idx="749">
                  <c:v>-5.8599690000000004</c:v>
                </c:pt>
                <c:pt idx="750">
                  <c:v>-5.8679810000000003</c:v>
                </c:pt>
                <c:pt idx="751">
                  <c:v>-5.8759329999999999</c:v>
                </c:pt>
                <c:pt idx="752">
                  <c:v>-5.8839449999999998</c:v>
                </c:pt>
                <c:pt idx="753">
                  <c:v>-5.891896</c:v>
                </c:pt>
                <c:pt idx="754">
                  <c:v>-5.8999079999999999</c:v>
                </c:pt>
                <c:pt idx="755">
                  <c:v>-5.9079199999999998</c:v>
                </c:pt>
                <c:pt idx="756">
                  <c:v>-5.9158720000000002</c:v>
                </c:pt>
                <c:pt idx="757">
                  <c:v>-5.9238249999999999</c:v>
                </c:pt>
                <c:pt idx="758">
                  <c:v>-5.9318359999999997</c:v>
                </c:pt>
                <c:pt idx="759">
                  <c:v>-5.9398479999999996</c:v>
                </c:pt>
                <c:pt idx="760">
                  <c:v>-5.9478600000000004</c:v>
                </c:pt>
                <c:pt idx="761">
                  <c:v>-5.9558710000000001</c:v>
                </c:pt>
                <c:pt idx="762">
                  <c:v>-5.9639430000000004</c:v>
                </c:pt>
                <c:pt idx="763">
                  <c:v>-5.9718349999999996</c:v>
                </c:pt>
                <c:pt idx="764">
                  <c:v>-5.9798470000000004</c:v>
                </c:pt>
                <c:pt idx="765">
                  <c:v>-5.9879179999999996</c:v>
                </c:pt>
                <c:pt idx="766">
                  <c:v>-5.99587</c:v>
                </c:pt>
                <c:pt idx="767">
                  <c:v>-6.0038819999999999</c:v>
                </c:pt>
                <c:pt idx="768">
                  <c:v>-6.0118939999999998</c:v>
                </c:pt>
                <c:pt idx="769">
                  <c:v>-6.0199059999999998</c:v>
                </c:pt>
                <c:pt idx="770">
                  <c:v>-6.0279769999999999</c:v>
                </c:pt>
                <c:pt idx="771">
                  <c:v>-6.0359299999999996</c:v>
                </c:pt>
                <c:pt idx="772">
                  <c:v>-6.0439410000000002</c:v>
                </c:pt>
                <c:pt idx="773">
                  <c:v>-6.0519530000000001</c:v>
                </c:pt>
                <c:pt idx="774">
                  <c:v>-6.0599049999999997</c:v>
                </c:pt>
                <c:pt idx="775">
                  <c:v>-6.067977</c:v>
                </c:pt>
                <c:pt idx="776">
                  <c:v>-6.0759889999999999</c:v>
                </c:pt>
                <c:pt idx="777">
                  <c:v>-6.0839400000000001</c:v>
                </c:pt>
                <c:pt idx="778">
                  <c:v>-6.0918929999999998</c:v>
                </c:pt>
                <c:pt idx="779">
                  <c:v>-6.0999040000000004</c:v>
                </c:pt>
                <c:pt idx="780">
                  <c:v>-6.1077959999999996</c:v>
                </c:pt>
                <c:pt idx="781">
                  <c:v>-6.1158080000000004</c:v>
                </c:pt>
                <c:pt idx="782">
                  <c:v>-6.1238799999999998</c:v>
                </c:pt>
                <c:pt idx="783">
                  <c:v>-6.1318320000000002</c:v>
                </c:pt>
                <c:pt idx="784">
                  <c:v>-6.1398440000000001</c:v>
                </c:pt>
                <c:pt idx="785">
                  <c:v>-6.1478549999999998</c:v>
                </c:pt>
                <c:pt idx="786">
                  <c:v>-6.1559270000000001</c:v>
                </c:pt>
                <c:pt idx="787">
                  <c:v>-6.1638789999999997</c:v>
                </c:pt>
                <c:pt idx="788">
                  <c:v>-6.1718909999999996</c:v>
                </c:pt>
                <c:pt idx="789">
                  <c:v>-6.1799619999999997</c:v>
                </c:pt>
                <c:pt idx="790">
                  <c:v>-6.1879739999999996</c:v>
                </c:pt>
                <c:pt idx="791">
                  <c:v>-6.1959860000000004</c:v>
                </c:pt>
                <c:pt idx="792">
                  <c:v>-6.2039980000000003</c:v>
                </c:pt>
                <c:pt idx="793">
                  <c:v>-6.2119499999999999</c:v>
                </c:pt>
                <c:pt idx="794">
                  <c:v>-6.220021</c:v>
                </c:pt>
                <c:pt idx="795">
                  <c:v>-6.2280930000000003</c:v>
                </c:pt>
                <c:pt idx="796">
                  <c:v>-6.2360449999999998</c:v>
                </c:pt>
                <c:pt idx="797">
                  <c:v>-6.2439970000000002</c:v>
                </c:pt>
                <c:pt idx="798">
                  <c:v>-6.2520090000000001</c:v>
                </c:pt>
                <c:pt idx="799">
                  <c:v>-6.2600199999999999</c:v>
                </c:pt>
                <c:pt idx="800">
                  <c:v>-6.2680930000000004</c:v>
                </c:pt>
                <c:pt idx="801">
                  <c:v>-6.2760439999999997</c:v>
                </c:pt>
                <c:pt idx="802">
                  <c:v>-6.2840559999999996</c:v>
                </c:pt>
                <c:pt idx="803">
                  <c:v>-6.2920680000000004</c:v>
                </c:pt>
                <c:pt idx="804">
                  <c:v>-6.30002</c:v>
                </c:pt>
                <c:pt idx="805">
                  <c:v>-6.3079720000000004</c:v>
                </c:pt>
                <c:pt idx="806">
                  <c:v>-6.3159830000000001</c:v>
                </c:pt>
                <c:pt idx="807">
                  <c:v>-6.323995</c:v>
                </c:pt>
                <c:pt idx="808">
                  <c:v>-6.3320069999999999</c:v>
                </c:pt>
                <c:pt idx="809">
                  <c:v>-6.3400189999999998</c:v>
                </c:pt>
                <c:pt idx="810">
                  <c:v>-6.3480299999999996</c:v>
                </c:pt>
                <c:pt idx="811">
                  <c:v>-6.3559830000000002</c:v>
                </c:pt>
                <c:pt idx="812">
                  <c:v>-6.3639939999999999</c:v>
                </c:pt>
                <c:pt idx="813">
                  <c:v>-6.3720660000000002</c:v>
                </c:pt>
                <c:pt idx="814">
                  <c:v>-6.3800179999999997</c:v>
                </c:pt>
                <c:pt idx="815">
                  <c:v>-6.3880299999999997</c:v>
                </c:pt>
                <c:pt idx="816">
                  <c:v>-6.3961009999999998</c:v>
                </c:pt>
                <c:pt idx="817">
                  <c:v>-6.4040530000000002</c:v>
                </c:pt>
                <c:pt idx="818">
                  <c:v>-6.4120650000000001</c:v>
                </c:pt>
                <c:pt idx="819">
                  <c:v>-6.420077</c:v>
                </c:pt>
                <c:pt idx="820">
                  <c:v>-6.4280290000000004</c:v>
                </c:pt>
                <c:pt idx="821">
                  <c:v>-6.435981</c:v>
                </c:pt>
                <c:pt idx="822">
                  <c:v>-6.4439929999999999</c:v>
                </c:pt>
                <c:pt idx="823">
                  <c:v>-6.4518849999999999</c:v>
                </c:pt>
                <c:pt idx="824">
                  <c:v>-6.4598969999999998</c:v>
                </c:pt>
                <c:pt idx="825">
                  <c:v>-6.4679080000000004</c:v>
                </c:pt>
                <c:pt idx="826">
                  <c:v>-6.4758610000000001</c:v>
                </c:pt>
                <c:pt idx="827">
                  <c:v>-6.4839320000000003</c:v>
                </c:pt>
                <c:pt idx="828">
                  <c:v>-6.4919440000000002</c:v>
                </c:pt>
                <c:pt idx="829">
                  <c:v>-6.4999560000000001</c:v>
                </c:pt>
                <c:pt idx="830">
                  <c:v>-6.5079669999999998</c:v>
                </c:pt>
                <c:pt idx="831">
                  <c:v>-6.51586</c:v>
                </c:pt>
                <c:pt idx="832">
                  <c:v>-6.5238719999999999</c:v>
                </c:pt>
                <c:pt idx="833">
                  <c:v>-6.5318240000000003</c:v>
                </c:pt>
                <c:pt idx="834">
                  <c:v>-6.5397160000000003</c:v>
                </c:pt>
                <c:pt idx="835">
                  <c:v>-6.5477270000000001</c:v>
                </c:pt>
                <c:pt idx="836">
                  <c:v>-6.555739</c:v>
                </c:pt>
                <c:pt idx="837">
                  <c:v>-6.5636910000000004</c:v>
                </c:pt>
                <c:pt idx="838">
                  <c:v>-6.5717030000000003</c:v>
                </c:pt>
                <c:pt idx="839">
                  <c:v>-6.5797749999999997</c:v>
                </c:pt>
                <c:pt idx="840">
                  <c:v>-6.5878459999999999</c:v>
                </c:pt>
                <c:pt idx="841">
                  <c:v>-6.5959180000000002</c:v>
                </c:pt>
                <c:pt idx="842">
                  <c:v>-6.6039300000000001</c:v>
                </c:pt>
                <c:pt idx="843">
                  <c:v>-6.6119409999999998</c:v>
                </c:pt>
                <c:pt idx="844">
                  <c:v>-6.6199529999999998</c:v>
                </c:pt>
                <c:pt idx="845">
                  <c:v>-6.6279060000000003</c:v>
                </c:pt>
                <c:pt idx="846">
                  <c:v>-6.6359170000000001</c:v>
                </c:pt>
                <c:pt idx="847">
                  <c:v>-6.643929</c:v>
                </c:pt>
                <c:pt idx="848">
                  <c:v>-6.6519409999999999</c:v>
                </c:pt>
                <c:pt idx="849">
                  <c:v>-6.6599519999999997</c:v>
                </c:pt>
                <c:pt idx="850">
                  <c:v>-6.6679639999999996</c:v>
                </c:pt>
                <c:pt idx="851">
                  <c:v>-6.6759760000000004</c:v>
                </c:pt>
                <c:pt idx="852">
                  <c:v>-6.6838680000000004</c:v>
                </c:pt>
                <c:pt idx="853">
                  <c:v>-6.6918800000000003</c:v>
                </c:pt>
                <c:pt idx="854">
                  <c:v>-6.6999510000000004</c:v>
                </c:pt>
                <c:pt idx="855">
                  <c:v>-6.7079630000000003</c:v>
                </c:pt>
                <c:pt idx="856">
                  <c:v>-6.7159750000000003</c:v>
                </c:pt>
                <c:pt idx="857">
                  <c:v>-6.7239870000000002</c:v>
                </c:pt>
                <c:pt idx="858">
                  <c:v>-6.7339120000000001</c:v>
                </c:pt>
                <c:pt idx="859">
                  <c:v>-6.7438969999999996</c:v>
                </c:pt>
                <c:pt idx="860">
                  <c:v>-6.7538819999999999</c:v>
                </c:pt>
                <c:pt idx="861">
                  <c:v>-6.7639259999999997</c:v>
                </c:pt>
                <c:pt idx="862">
                  <c:v>-6.773911</c:v>
                </c:pt>
                <c:pt idx="863">
                  <c:v>-6.7838960000000004</c:v>
                </c:pt>
                <c:pt idx="864">
                  <c:v>-6.7938809999999998</c:v>
                </c:pt>
                <c:pt idx="865">
                  <c:v>-6.8039249999999996</c:v>
                </c:pt>
                <c:pt idx="866">
                  <c:v>-6.8139700000000003</c:v>
                </c:pt>
                <c:pt idx="867">
                  <c:v>-6.8240150000000002</c:v>
                </c:pt>
                <c:pt idx="868">
                  <c:v>-6.8339400000000001</c:v>
                </c:pt>
                <c:pt idx="869">
                  <c:v>-6.8439249999999996</c:v>
                </c:pt>
                <c:pt idx="870">
                  <c:v>-6.8539099999999999</c:v>
                </c:pt>
                <c:pt idx="871">
                  <c:v>-6.8639539999999997</c:v>
                </c:pt>
                <c:pt idx="872">
                  <c:v>-6.873939</c:v>
                </c:pt>
                <c:pt idx="873">
                  <c:v>-6.883864</c:v>
                </c:pt>
                <c:pt idx="874">
                  <c:v>-6.8939089999999998</c:v>
                </c:pt>
                <c:pt idx="875">
                  <c:v>-6.9038940000000002</c:v>
                </c:pt>
                <c:pt idx="876">
                  <c:v>-6.9138789999999997</c:v>
                </c:pt>
                <c:pt idx="877">
                  <c:v>-6.9239230000000003</c:v>
                </c:pt>
                <c:pt idx="878">
                  <c:v>-6.9339079999999997</c:v>
                </c:pt>
                <c:pt idx="879">
                  <c:v>-6.9438930000000001</c:v>
                </c:pt>
                <c:pt idx="880">
                  <c:v>-6.9538779999999996</c:v>
                </c:pt>
                <c:pt idx="881">
                  <c:v>-6.9638629999999999</c:v>
                </c:pt>
                <c:pt idx="882">
                  <c:v>-6.9738470000000001</c:v>
                </c:pt>
                <c:pt idx="883">
                  <c:v>-6.983892</c:v>
                </c:pt>
                <c:pt idx="884">
                  <c:v>-6.9938770000000003</c:v>
                </c:pt>
                <c:pt idx="885">
                  <c:v>-7.0038619999999998</c:v>
                </c:pt>
                <c:pt idx="886">
                  <c:v>-7.0138470000000002</c:v>
                </c:pt>
                <c:pt idx="887">
                  <c:v>-7.0238310000000004</c:v>
                </c:pt>
                <c:pt idx="888">
                  <c:v>-7.0338760000000002</c:v>
                </c:pt>
                <c:pt idx="889">
                  <c:v>-7.0439210000000001</c:v>
                </c:pt>
                <c:pt idx="890">
                  <c:v>-7.0539649999999998</c:v>
                </c:pt>
                <c:pt idx="891">
                  <c:v>-7.0639500000000002</c:v>
                </c:pt>
                <c:pt idx="892">
                  <c:v>-7.0738750000000001</c:v>
                </c:pt>
                <c:pt idx="893">
                  <c:v>-7.0838599999999996</c:v>
                </c:pt>
                <c:pt idx="894">
                  <c:v>-7.0939050000000003</c:v>
                </c:pt>
                <c:pt idx="895">
                  <c:v>-7.1039490000000001</c:v>
                </c:pt>
                <c:pt idx="896">
                  <c:v>-7.1139340000000004</c:v>
                </c:pt>
                <c:pt idx="897">
                  <c:v>-7.1239189999999999</c:v>
                </c:pt>
                <c:pt idx="898">
                  <c:v>-7.1339040000000002</c:v>
                </c:pt>
                <c:pt idx="899">
                  <c:v>-7.143948</c:v>
                </c:pt>
                <c:pt idx="900">
                  <c:v>-7.1540530000000002</c:v>
                </c:pt>
                <c:pt idx="901">
                  <c:v>-7.1639780000000002</c:v>
                </c:pt>
                <c:pt idx="902">
                  <c:v>-7.1739030000000001</c:v>
                </c:pt>
                <c:pt idx="903">
                  <c:v>-7.1838879999999996</c:v>
                </c:pt>
                <c:pt idx="904">
                  <c:v>-7.1939330000000004</c:v>
                </c:pt>
                <c:pt idx="905">
                  <c:v>-7.2039169999999997</c:v>
                </c:pt>
                <c:pt idx="906">
                  <c:v>-7.2139620000000004</c:v>
                </c:pt>
                <c:pt idx="907">
                  <c:v>-7.2239469999999999</c:v>
                </c:pt>
                <c:pt idx="908">
                  <c:v>-7.2339919999999998</c:v>
                </c:pt>
                <c:pt idx="909">
                  <c:v>-7.2439770000000001</c:v>
                </c:pt>
                <c:pt idx="910">
                  <c:v>-7.2539610000000003</c:v>
                </c:pt>
                <c:pt idx="911">
                  <c:v>-7.2639459999999998</c:v>
                </c:pt>
                <c:pt idx="912">
                  <c:v>-7.2739310000000001</c:v>
                </c:pt>
                <c:pt idx="913">
                  <c:v>-7.2839749999999999</c:v>
                </c:pt>
                <c:pt idx="914">
                  <c:v>-7.2939610000000004</c:v>
                </c:pt>
                <c:pt idx="915">
                  <c:v>-7.3039449999999997</c:v>
                </c:pt>
                <c:pt idx="916">
                  <c:v>-7.3139900000000004</c:v>
                </c:pt>
                <c:pt idx="917">
                  <c:v>-7.3239749999999999</c:v>
                </c:pt>
                <c:pt idx="918">
                  <c:v>-7.3340189999999996</c:v>
                </c:pt>
                <c:pt idx="919">
                  <c:v>-7.344004</c:v>
                </c:pt>
                <c:pt idx="920">
                  <c:v>-7.3539289999999999</c:v>
                </c:pt>
                <c:pt idx="921">
                  <c:v>-7.3639739999999998</c:v>
                </c:pt>
                <c:pt idx="922">
                  <c:v>-7.3738989999999998</c:v>
                </c:pt>
                <c:pt idx="923">
                  <c:v>-7.3839430000000004</c:v>
                </c:pt>
                <c:pt idx="924">
                  <c:v>-7.3939880000000002</c:v>
                </c:pt>
                <c:pt idx="925">
                  <c:v>-7.4039729999999997</c:v>
                </c:pt>
                <c:pt idx="926">
                  <c:v>-7.4138979999999997</c:v>
                </c:pt>
                <c:pt idx="927">
                  <c:v>-7.4238819999999999</c:v>
                </c:pt>
                <c:pt idx="928">
                  <c:v>-7.4338680000000004</c:v>
                </c:pt>
                <c:pt idx="929">
                  <c:v>-7.4437930000000003</c:v>
                </c:pt>
                <c:pt idx="930">
                  <c:v>-7.453837</c:v>
                </c:pt>
                <c:pt idx="931">
                  <c:v>-7.4638220000000004</c:v>
                </c:pt>
                <c:pt idx="932">
                  <c:v>-7.4738670000000003</c:v>
                </c:pt>
                <c:pt idx="933">
                  <c:v>-7.483911</c:v>
                </c:pt>
                <c:pt idx="934">
                  <c:v>-7.4939559999999998</c:v>
                </c:pt>
                <c:pt idx="935">
                  <c:v>-7.5038809999999998</c:v>
                </c:pt>
                <c:pt idx="936">
                  <c:v>-7.5138660000000002</c:v>
                </c:pt>
                <c:pt idx="937">
                  <c:v>-7.523911</c:v>
                </c:pt>
                <c:pt idx="938">
                  <c:v>-7.5339559999999999</c:v>
                </c:pt>
                <c:pt idx="939">
                  <c:v>-7.5439400000000001</c:v>
                </c:pt>
                <c:pt idx="940">
                  <c:v>-7.5539249999999996</c:v>
                </c:pt>
                <c:pt idx="941">
                  <c:v>-7.5639099999999999</c:v>
                </c:pt>
                <c:pt idx="942">
                  <c:v>-7.5738950000000003</c:v>
                </c:pt>
                <c:pt idx="943">
                  <c:v>-7.5839400000000001</c:v>
                </c:pt>
                <c:pt idx="944">
                  <c:v>-7.5939839999999998</c:v>
                </c:pt>
                <c:pt idx="945">
                  <c:v>-7.6039690000000002</c:v>
                </c:pt>
                <c:pt idx="946">
                  <c:v>-7.6139539999999997</c:v>
                </c:pt>
                <c:pt idx="947">
                  <c:v>-7.6238789999999996</c:v>
                </c:pt>
                <c:pt idx="948">
                  <c:v>-7.633864</c:v>
                </c:pt>
                <c:pt idx="949">
                  <c:v>-7.6438490000000003</c:v>
                </c:pt>
                <c:pt idx="950">
                  <c:v>-7.6538940000000002</c:v>
                </c:pt>
                <c:pt idx="951">
                  <c:v>-7.6639980000000003</c:v>
                </c:pt>
                <c:pt idx="952">
                  <c:v>-7.6739230000000003</c:v>
                </c:pt>
                <c:pt idx="953">
                  <c:v>-7.6840270000000004</c:v>
                </c:pt>
                <c:pt idx="954">
                  <c:v>-7.6940119999999999</c:v>
                </c:pt>
                <c:pt idx="955">
                  <c:v>-7.7039960000000001</c:v>
                </c:pt>
                <c:pt idx="956">
                  <c:v>-7.7139819999999997</c:v>
                </c:pt>
                <c:pt idx="957">
                  <c:v>-7.7239659999999999</c:v>
                </c:pt>
                <c:pt idx="958">
                  <c:v>-7.733892</c:v>
                </c:pt>
                <c:pt idx="959">
                  <c:v>-7.7438760000000002</c:v>
                </c:pt>
                <c:pt idx="960">
                  <c:v>-7.7538609999999997</c:v>
                </c:pt>
                <c:pt idx="961">
                  <c:v>-7.763846</c:v>
                </c:pt>
                <c:pt idx="962">
                  <c:v>-7.7738899999999997</c:v>
                </c:pt>
                <c:pt idx="963">
                  <c:v>-7.7839349999999996</c:v>
                </c:pt>
                <c:pt idx="964">
                  <c:v>-7.7939800000000004</c:v>
                </c:pt>
                <c:pt idx="965">
                  <c:v>-7.8039649999999998</c:v>
                </c:pt>
                <c:pt idx="966">
                  <c:v>-7.8139500000000002</c:v>
                </c:pt>
                <c:pt idx="967">
                  <c:v>-7.8239939999999999</c:v>
                </c:pt>
                <c:pt idx="968">
                  <c:v>-7.8339790000000002</c:v>
                </c:pt>
                <c:pt idx="969">
                  <c:v>-7.8439639999999997</c:v>
                </c:pt>
                <c:pt idx="970">
                  <c:v>-7.8539490000000001</c:v>
                </c:pt>
                <c:pt idx="971">
                  <c:v>-7.8639340000000004</c:v>
                </c:pt>
                <c:pt idx="972">
                  <c:v>-7.8739189999999999</c:v>
                </c:pt>
                <c:pt idx="973">
                  <c:v>-7.8839030000000001</c:v>
                </c:pt>
                <c:pt idx="974">
                  <c:v>-7.893948</c:v>
                </c:pt>
                <c:pt idx="975">
                  <c:v>-7.9039929999999998</c:v>
                </c:pt>
                <c:pt idx="976">
                  <c:v>-7.9140370000000004</c:v>
                </c:pt>
                <c:pt idx="977">
                  <c:v>-7.9239629999999996</c:v>
                </c:pt>
                <c:pt idx="978">
                  <c:v>-7.9340070000000003</c:v>
                </c:pt>
                <c:pt idx="979">
                  <c:v>-7.9439919999999997</c:v>
                </c:pt>
                <c:pt idx="980">
                  <c:v>-7.9540369999999996</c:v>
                </c:pt>
                <c:pt idx="981">
                  <c:v>-7.9640810000000002</c:v>
                </c:pt>
                <c:pt idx="982">
                  <c:v>-7.9740060000000001</c:v>
                </c:pt>
                <c:pt idx="983">
                  <c:v>-7.9839909999999996</c:v>
                </c:pt>
                <c:pt idx="984">
                  <c:v>-7.9940360000000004</c:v>
                </c:pt>
                <c:pt idx="985">
                  <c:v>-8.0040800000000001</c:v>
                </c:pt>
                <c:pt idx="986">
                  <c:v>-8.0141240000000007</c:v>
                </c:pt>
                <c:pt idx="987">
                  <c:v>-8.0240489999999998</c:v>
                </c:pt>
                <c:pt idx="988">
                  <c:v>-8.0340360000000004</c:v>
                </c:pt>
                <c:pt idx="989">
                  <c:v>-8.0440199999999997</c:v>
                </c:pt>
                <c:pt idx="990">
                  <c:v>-8.0540640000000003</c:v>
                </c:pt>
                <c:pt idx="991">
                  <c:v>-8.0640490000000007</c:v>
                </c:pt>
                <c:pt idx="992">
                  <c:v>-8.0740339999999993</c:v>
                </c:pt>
                <c:pt idx="993">
                  <c:v>-8.0821059999999996</c:v>
                </c:pt>
                <c:pt idx="994">
                  <c:v>-8.0900569999999998</c:v>
                </c:pt>
                <c:pt idx="995">
                  <c:v>-8.0980690000000006</c:v>
                </c:pt>
                <c:pt idx="996">
                  <c:v>-8.1060820000000007</c:v>
                </c:pt>
                <c:pt idx="997">
                  <c:v>-8.1140930000000004</c:v>
                </c:pt>
                <c:pt idx="998">
                  <c:v>-8.1221049999999995</c:v>
                </c:pt>
                <c:pt idx="999">
                  <c:v>-8.1301159999999992</c:v>
                </c:pt>
                <c:pt idx="1000">
                  <c:v>-8.138128</c:v>
                </c:pt>
                <c:pt idx="1001">
                  <c:v>-8.1460799999999995</c:v>
                </c:pt>
                <c:pt idx="1002">
                  <c:v>-8.1540920000000003</c:v>
                </c:pt>
                <c:pt idx="1003">
                  <c:v>-8.1620439999999999</c:v>
                </c:pt>
                <c:pt idx="1004">
                  <c:v>-8.1699959999999994</c:v>
                </c:pt>
                <c:pt idx="1005">
                  <c:v>-8.1780679999999997</c:v>
                </c:pt>
                <c:pt idx="1006">
                  <c:v>-8.1860789999999994</c:v>
                </c:pt>
                <c:pt idx="1007">
                  <c:v>-8.1940910000000002</c:v>
                </c:pt>
                <c:pt idx="1008">
                  <c:v>-8.2020429999999998</c:v>
                </c:pt>
                <c:pt idx="1009">
                  <c:v>-8.2100559999999998</c:v>
                </c:pt>
                <c:pt idx="1010">
                  <c:v>-8.2181270000000008</c:v>
                </c:pt>
                <c:pt idx="1011">
                  <c:v>-8.2260790000000004</c:v>
                </c:pt>
                <c:pt idx="1012">
                  <c:v>-8.2340909999999994</c:v>
                </c:pt>
                <c:pt idx="1013">
                  <c:v>-8.2421019999999992</c:v>
                </c:pt>
                <c:pt idx="1014">
                  <c:v>-8.2500549999999997</c:v>
                </c:pt>
                <c:pt idx="1015">
                  <c:v>-8.2581260000000007</c:v>
                </c:pt>
                <c:pt idx="1016">
                  <c:v>-8.2661370000000005</c:v>
                </c:pt>
                <c:pt idx="1017">
                  <c:v>-8.2721169999999997</c:v>
                </c:pt>
                <c:pt idx="1018">
                  <c:v>-8.2780959999999997</c:v>
                </c:pt>
                <c:pt idx="1019">
                  <c:v>-8.2821010000000008</c:v>
                </c:pt>
                <c:pt idx="1020">
                  <c:v>-8.2861069999999994</c:v>
                </c:pt>
                <c:pt idx="1021">
                  <c:v>-8.2881400000000003</c:v>
                </c:pt>
                <c:pt idx="1022">
                  <c:v>-8.2901729999999993</c:v>
                </c:pt>
                <c:pt idx="1023">
                  <c:v>-8.2922060000000002</c:v>
                </c:pt>
                <c:pt idx="1024">
                  <c:v>-8.2942990000000005</c:v>
                </c:pt>
                <c:pt idx="1025">
                  <c:v>-8.2964509999999994</c:v>
                </c:pt>
                <c:pt idx="1026">
                  <c:v>-8.2985439999999997</c:v>
                </c:pt>
                <c:pt idx="1027">
                  <c:v>-8.3005759999999995</c:v>
                </c:pt>
                <c:pt idx="1028">
                  <c:v>-8.3026689999999999</c:v>
                </c:pt>
                <c:pt idx="1029">
                  <c:v>-8.3047620000000002</c:v>
                </c:pt>
                <c:pt idx="1030">
                  <c:v>-8.3069140000000008</c:v>
                </c:pt>
                <c:pt idx="1031">
                  <c:v>-8.3090060000000001</c:v>
                </c:pt>
                <c:pt idx="1032">
                  <c:v>-8.3110990000000005</c:v>
                </c:pt>
                <c:pt idx="1033">
                  <c:v>-8.3131920000000008</c:v>
                </c:pt>
                <c:pt idx="1034">
                  <c:v>-8.3152249999999999</c:v>
                </c:pt>
                <c:pt idx="1035">
                  <c:v>-8.3173180000000002</c:v>
                </c:pt>
                <c:pt idx="1036">
                  <c:v>-8.3194099999999995</c:v>
                </c:pt>
                <c:pt idx="1037">
                  <c:v>-8.3215029999999999</c:v>
                </c:pt>
                <c:pt idx="1038">
                  <c:v>-8.3235360000000007</c:v>
                </c:pt>
                <c:pt idx="1039">
                  <c:v>-8.3255680000000005</c:v>
                </c:pt>
                <c:pt idx="1040">
                  <c:v>-8.3276610000000009</c:v>
                </c:pt>
                <c:pt idx="1041">
                  <c:v>-8.3297539999999994</c:v>
                </c:pt>
                <c:pt idx="1042">
                  <c:v>-8.3317859999999992</c:v>
                </c:pt>
                <c:pt idx="1043">
                  <c:v>-8.3338199999999993</c:v>
                </c:pt>
                <c:pt idx="1044">
                  <c:v>-8.3358519999999992</c:v>
                </c:pt>
                <c:pt idx="1045">
                  <c:v>-8.337885</c:v>
                </c:pt>
                <c:pt idx="1046">
                  <c:v>-8.3399180000000008</c:v>
                </c:pt>
                <c:pt idx="1047">
                  <c:v>-8.3419509999999999</c:v>
                </c:pt>
                <c:pt idx="1048">
                  <c:v>-8.3439829999999997</c:v>
                </c:pt>
                <c:pt idx="1049">
                  <c:v>-8.3460160000000005</c:v>
                </c:pt>
                <c:pt idx="1050">
                  <c:v>-8.3480500000000006</c:v>
                </c:pt>
                <c:pt idx="1051">
                  <c:v>-8.3500230000000002</c:v>
                </c:pt>
                <c:pt idx="1052">
                  <c:v>-8.352055</c:v>
                </c:pt>
                <c:pt idx="1053">
                  <c:v>-8.3540290000000006</c:v>
                </c:pt>
                <c:pt idx="1054">
                  <c:v>-8.3560610000000004</c:v>
                </c:pt>
                <c:pt idx="1055">
                  <c:v>-8.3620400000000004</c:v>
                </c:pt>
                <c:pt idx="1056">
                  <c:v>-8.3640729999999994</c:v>
                </c:pt>
                <c:pt idx="1057">
                  <c:v>-8.3661060000000003</c:v>
                </c:pt>
                <c:pt idx="1058">
                  <c:v>-8.3681389999999993</c:v>
                </c:pt>
                <c:pt idx="1059">
                  <c:v>-8.3701109999999996</c:v>
                </c:pt>
                <c:pt idx="1060">
                  <c:v>-8.3720850000000002</c:v>
                </c:pt>
                <c:pt idx="1061">
                  <c:v>-8.3740570000000005</c:v>
                </c:pt>
                <c:pt idx="1062">
                  <c:v>-8.3760910000000006</c:v>
                </c:pt>
                <c:pt idx="1063">
                  <c:v>-8.3780640000000002</c:v>
                </c:pt>
                <c:pt idx="1064">
                  <c:v>-8.380096</c:v>
                </c:pt>
                <c:pt idx="1065">
                  <c:v>-8.3820700000000006</c:v>
                </c:pt>
                <c:pt idx="1066">
                  <c:v>-8.3841029999999996</c:v>
                </c:pt>
                <c:pt idx="1067">
                  <c:v>-8.3860749999999999</c:v>
                </c:pt>
                <c:pt idx="1068">
                  <c:v>-8.3880490000000005</c:v>
                </c:pt>
                <c:pt idx="1069">
                  <c:v>-8.3900810000000003</c:v>
                </c:pt>
                <c:pt idx="1070">
                  <c:v>-8.3920549999999992</c:v>
                </c:pt>
                <c:pt idx="1071">
                  <c:v>-8.3940280000000005</c:v>
                </c:pt>
                <c:pt idx="1072">
                  <c:v>-8.3960600000000003</c:v>
                </c:pt>
                <c:pt idx="1073">
                  <c:v>-8.3980340000000009</c:v>
                </c:pt>
                <c:pt idx="1074">
                  <c:v>-8.4000059999999994</c:v>
                </c:pt>
                <c:pt idx="1075">
                  <c:v>-8.40198</c:v>
                </c:pt>
                <c:pt idx="1076">
                  <c:v>-8.4039529999999996</c:v>
                </c:pt>
                <c:pt idx="1077">
                  <c:v>-8.4059849999999994</c:v>
                </c:pt>
                <c:pt idx="1078">
                  <c:v>-8.4099920000000008</c:v>
                </c:pt>
                <c:pt idx="1079">
                  <c:v>-8.4139970000000002</c:v>
                </c:pt>
                <c:pt idx="1080">
                  <c:v>-8.4179429999999993</c:v>
                </c:pt>
                <c:pt idx="1081">
                  <c:v>-8.4239219999999992</c:v>
                </c:pt>
                <c:pt idx="1082">
                  <c:v>-8.4339069999999996</c:v>
                </c:pt>
                <c:pt idx="1083">
                  <c:v>-8.4438320000000004</c:v>
                </c:pt>
                <c:pt idx="1084">
                  <c:v>-8.4536370000000005</c:v>
                </c:pt>
                <c:pt idx="1085">
                  <c:v>-8.4636230000000001</c:v>
                </c:pt>
                <c:pt idx="1086">
                  <c:v>-8.4734870000000004</c:v>
                </c:pt>
                <c:pt idx="1087">
                  <c:v>-8.4834130000000005</c:v>
                </c:pt>
                <c:pt idx="1088">
                  <c:v>-8.4933379999999996</c:v>
                </c:pt>
                <c:pt idx="1089">
                  <c:v>-8.5032630000000005</c:v>
                </c:pt>
                <c:pt idx="1090">
                  <c:v>-8.5131879999999995</c:v>
                </c:pt>
                <c:pt idx="1091">
                  <c:v>-8.5231130000000004</c:v>
                </c:pt>
                <c:pt idx="1092">
                  <c:v>-8.5330379999999995</c:v>
                </c:pt>
                <c:pt idx="1093">
                  <c:v>-8.5429630000000003</c:v>
                </c:pt>
                <c:pt idx="1094">
                  <c:v>-8.5528879999999994</c:v>
                </c:pt>
                <c:pt idx="1095">
                  <c:v>-8.5628729999999997</c:v>
                </c:pt>
                <c:pt idx="1096">
                  <c:v>-8.5728570000000008</c:v>
                </c:pt>
                <c:pt idx="1097">
                  <c:v>-8.5827819999999999</c:v>
                </c:pt>
                <c:pt idx="1098">
                  <c:v>-8.5927670000000003</c:v>
                </c:pt>
                <c:pt idx="1099">
                  <c:v>-8.6027529999999999</c:v>
                </c:pt>
                <c:pt idx="1100">
                  <c:v>-8.6126769999999997</c:v>
                </c:pt>
                <c:pt idx="1101">
                  <c:v>-8.6226629999999993</c:v>
                </c:pt>
                <c:pt idx="1102">
                  <c:v>-8.6325269999999996</c:v>
                </c:pt>
                <c:pt idx="1103">
                  <c:v>-8.6425129999999992</c:v>
                </c:pt>
                <c:pt idx="1104">
                  <c:v>-8.6524979999999996</c:v>
                </c:pt>
                <c:pt idx="1105">
                  <c:v>-8.6624230000000004</c:v>
                </c:pt>
                <c:pt idx="1106">
                  <c:v>-8.6724080000000008</c:v>
                </c:pt>
                <c:pt idx="1107">
                  <c:v>-8.6823920000000001</c:v>
                </c:pt>
                <c:pt idx="1108">
                  <c:v>-8.6923770000000005</c:v>
                </c:pt>
                <c:pt idx="1109">
                  <c:v>-8.7023019999999995</c:v>
                </c:pt>
                <c:pt idx="1110">
                  <c:v>-8.7122270000000004</c:v>
                </c:pt>
                <c:pt idx="1111">
                  <c:v>-8.7222120000000007</c:v>
                </c:pt>
                <c:pt idx="1112">
                  <c:v>-8.7321969999999993</c:v>
                </c:pt>
                <c:pt idx="1113">
                  <c:v>-8.7421810000000004</c:v>
                </c:pt>
                <c:pt idx="1114">
                  <c:v>-8.752167</c:v>
                </c:pt>
                <c:pt idx="1115">
                  <c:v>-8.7621520000000004</c:v>
                </c:pt>
                <c:pt idx="1116">
                  <c:v>-8.7720769999999995</c:v>
                </c:pt>
                <c:pt idx="1117">
                  <c:v>-8.7820619999999998</c:v>
                </c:pt>
                <c:pt idx="1118">
                  <c:v>-8.7920459999999991</c:v>
                </c:pt>
                <c:pt idx="1119">
                  <c:v>-8.8021499999999993</c:v>
                </c:pt>
                <c:pt idx="1120">
                  <c:v>-8.8121360000000006</c:v>
                </c:pt>
                <c:pt idx="1121">
                  <c:v>-8.8221209999999992</c:v>
                </c:pt>
                <c:pt idx="1122">
                  <c:v>-8.8320460000000001</c:v>
                </c:pt>
                <c:pt idx="1123">
                  <c:v>-8.8420299999999994</c:v>
                </c:pt>
                <c:pt idx="1124">
                  <c:v>-8.852074</c:v>
                </c:pt>
                <c:pt idx="1125">
                  <c:v>-8.8621200000000009</c:v>
                </c:pt>
                <c:pt idx="1126">
                  <c:v>-8.8720440000000007</c:v>
                </c:pt>
                <c:pt idx="1127">
                  <c:v>-8.8821490000000001</c:v>
                </c:pt>
                <c:pt idx="1128">
                  <c:v>-8.8921329999999994</c:v>
                </c:pt>
                <c:pt idx="1129">
                  <c:v>-8.9021179999999998</c:v>
                </c:pt>
                <c:pt idx="1130">
                  <c:v>-8.9120430000000006</c:v>
                </c:pt>
                <c:pt idx="1131">
                  <c:v>-8.9219679999999997</c:v>
                </c:pt>
                <c:pt idx="1132">
                  <c:v>-8.9318930000000005</c:v>
                </c:pt>
                <c:pt idx="1133">
                  <c:v>-8.9418780000000009</c:v>
                </c:pt>
                <c:pt idx="1134">
                  <c:v>-8.951803</c:v>
                </c:pt>
                <c:pt idx="1135">
                  <c:v>-8.9617880000000003</c:v>
                </c:pt>
                <c:pt idx="1136">
                  <c:v>-8.9718330000000002</c:v>
                </c:pt>
                <c:pt idx="1137">
                  <c:v>-8.9819370000000003</c:v>
                </c:pt>
                <c:pt idx="1138">
                  <c:v>-8.9919820000000001</c:v>
                </c:pt>
                <c:pt idx="1139">
                  <c:v>-9.0019670000000005</c:v>
                </c:pt>
                <c:pt idx="1140">
                  <c:v>-9.0120120000000004</c:v>
                </c:pt>
                <c:pt idx="1141">
                  <c:v>-9.0219970000000007</c:v>
                </c:pt>
                <c:pt idx="1142">
                  <c:v>-9.0320409999999995</c:v>
                </c:pt>
                <c:pt idx="1143">
                  <c:v>-9.0420859999999994</c:v>
                </c:pt>
                <c:pt idx="1144">
                  <c:v>-9.0520709999999998</c:v>
                </c:pt>
                <c:pt idx="1145">
                  <c:v>-9.0619960000000006</c:v>
                </c:pt>
                <c:pt idx="1146">
                  <c:v>-9.0719809999999992</c:v>
                </c:pt>
                <c:pt idx="1147">
                  <c:v>-9.0820249999999998</c:v>
                </c:pt>
                <c:pt idx="1148">
                  <c:v>-9.0921299999999992</c:v>
                </c:pt>
                <c:pt idx="1149">
                  <c:v>-9.1021140000000003</c:v>
                </c:pt>
                <c:pt idx="1150">
                  <c:v>-9.1120389999999993</c:v>
                </c:pt>
                <c:pt idx="1151">
                  <c:v>-9.1219649999999994</c:v>
                </c:pt>
                <c:pt idx="1152">
                  <c:v>-9.1320099999999993</c:v>
                </c:pt>
                <c:pt idx="1153">
                  <c:v>-9.1419949999999996</c:v>
                </c:pt>
                <c:pt idx="1154">
                  <c:v>-9.1519790000000008</c:v>
                </c:pt>
                <c:pt idx="1155">
                  <c:v>-9.1619639999999993</c:v>
                </c:pt>
                <c:pt idx="1156">
                  <c:v>-9.1720079999999999</c:v>
                </c:pt>
                <c:pt idx="1157">
                  <c:v>-9.1820540000000008</c:v>
                </c:pt>
                <c:pt idx="1158">
                  <c:v>-9.1920380000000002</c:v>
                </c:pt>
                <c:pt idx="1159">
                  <c:v>-9.2020820000000008</c:v>
                </c:pt>
                <c:pt idx="1160">
                  <c:v>-9.2120669999999993</c:v>
                </c:pt>
                <c:pt idx="1161">
                  <c:v>-9.2221119999999992</c:v>
                </c:pt>
                <c:pt idx="1162">
                  <c:v>-9.2320969999999996</c:v>
                </c:pt>
                <c:pt idx="1163">
                  <c:v>-9.2421410000000002</c:v>
                </c:pt>
                <c:pt idx="1164">
                  <c:v>-9.2521260000000005</c:v>
                </c:pt>
                <c:pt idx="1165">
                  <c:v>-9.2620509999999996</c:v>
                </c:pt>
                <c:pt idx="1166">
                  <c:v>-9.2720359999999999</c:v>
                </c:pt>
                <c:pt idx="1167">
                  <c:v>-9.2820219999999996</c:v>
                </c:pt>
                <c:pt idx="1168">
                  <c:v>-9.2920060000000007</c:v>
                </c:pt>
                <c:pt idx="1169">
                  <c:v>-9.3019909999999992</c:v>
                </c:pt>
                <c:pt idx="1170">
                  <c:v>-9.3119750000000003</c:v>
                </c:pt>
                <c:pt idx="1171">
                  <c:v>-9.3219600000000007</c:v>
                </c:pt>
                <c:pt idx="1172">
                  <c:v>-9.3319449999999993</c:v>
                </c:pt>
                <c:pt idx="1173">
                  <c:v>-9.3418700000000001</c:v>
                </c:pt>
                <c:pt idx="1174">
                  <c:v>-9.351915</c:v>
                </c:pt>
                <c:pt idx="1175">
                  <c:v>-9.3619000000000003</c:v>
                </c:pt>
                <c:pt idx="1176">
                  <c:v>-9.3718850000000007</c:v>
                </c:pt>
                <c:pt idx="1177">
                  <c:v>-9.381869</c:v>
                </c:pt>
                <c:pt idx="1178">
                  <c:v>-9.3918540000000004</c:v>
                </c:pt>
                <c:pt idx="1179">
                  <c:v>-9.4018990000000002</c:v>
                </c:pt>
                <c:pt idx="1180">
                  <c:v>-9.4118840000000006</c:v>
                </c:pt>
                <c:pt idx="1181">
                  <c:v>-9.4219290000000004</c:v>
                </c:pt>
                <c:pt idx="1182">
                  <c:v>-9.4319729999999993</c:v>
                </c:pt>
                <c:pt idx="1183">
                  <c:v>-9.4419579999999996</c:v>
                </c:pt>
                <c:pt idx="1184">
                  <c:v>-9.451943</c:v>
                </c:pt>
                <c:pt idx="1185">
                  <c:v>-9.4619879999999998</c:v>
                </c:pt>
                <c:pt idx="1186">
                  <c:v>-9.4719719999999992</c:v>
                </c:pt>
                <c:pt idx="1187">
                  <c:v>-9.4819569999999995</c:v>
                </c:pt>
                <c:pt idx="1188">
                  <c:v>-9.4919419999999999</c:v>
                </c:pt>
                <c:pt idx="1189">
                  <c:v>-9.5019270000000002</c:v>
                </c:pt>
                <c:pt idx="1190">
                  <c:v>-9.5119720000000001</c:v>
                </c:pt>
                <c:pt idx="1191">
                  <c:v>-9.5220160000000007</c:v>
                </c:pt>
                <c:pt idx="1192">
                  <c:v>-9.5319409999999998</c:v>
                </c:pt>
                <c:pt idx="1193">
                  <c:v>-9.5419260000000001</c:v>
                </c:pt>
                <c:pt idx="1194">
                  <c:v>-9.5519099999999995</c:v>
                </c:pt>
                <c:pt idx="1195">
                  <c:v>-9.5618960000000008</c:v>
                </c:pt>
                <c:pt idx="1196">
                  <c:v>-9.5718809999999994</c:v>
                </c:pt>
                <c:pt idx="1197">
                  <c:v>-9.581925</c:v>
                </c:pt>
                <c:pt idx="1198">
                  <c:v>-9.5919100000000004</c:v>
                </c:pt>
                <c:pt idx="1199">
                  <c:v>-9.6019550000000002</c:v>
                </c:pt>
                <c:pt idx="1200">
                  <c:v>-9.6119990000000008</c:v>
                </c:pt>
                <c:pt idx="1201">
                  <c:v>-9.6219839999999994</c:v>
                </c:pt>
                <c:pt idx="1202">
                  <c:v>-9.6319689999999998</c:v>
                </c:pt>
                <c:pt idx="1203">
                  <c:v>-9.6419540000000001</c:v>
                </c:pt>
                <c:pt idx="1204">
                  <c:v>-9.6519390000000005</c:v>
                </c:pt>
                <c:pt idx="1205">
                  <c:v>-9.6620430000000006</c:v>
                </c:pt>
                <c:pt idx="1206">
                  <c:v>-9.6719679999999997</c:v>
                </c:pt>
                <c:pt idx="1207">
                  <c:v>-9.6820129999999995</c:v>
                </c:pt>
                <c:pt idx="1208">
                  <c:v>-9.6919380000000004</c:v>
                </c:pt>
                <c:pt idx="1209">
                  <c:v>-9.7019830000000002</c:v>
                </c:pt>
                <c:pt idx="1210">
                  <c:v>-9.7119079999999993</c:v>
                </c:pt>
                <c:pt idx="1211">
                  <c:v>-9.7219519999999999</c:v>
                </c:pt>
                <c:pt idx="1212">
                  <c:v>-9.7319370000000003</c:v>
                </c:pt>
                <c:pt idx="1213">
                  <c:v>-9.7419220000000006</c:v>
                </c:pt>
                <c:pt idx="1214">
                  <c:v>-9.7519670000000005</c:v>
                </c:pt>
                <c:pt idx="1215">
                  <c:v>-9.7619520000000009</c:v>
                </c:pt>
                <c:pt idx="1216">
                  <c:v>-9.7719959999999997</c:v>
                </c:pt>
                <c:pt idx="1217">
                  <c:v>-9.781981</c:v>
                </c:pt>
                <c:pt idx="1218">
                  <c:v>-9.7920259999999999</c:v>
                </c:pt>
                <c:pt idx="1219">
                  <c:v>-9.8020110000000003</c:v>
                </c:pt>
                <c:pt idx="1220">
                  <c:v>-9.8119960000000006</c:v>
                </c:pt>
                <c:pt idx="1221">
                  <c:v>-9.8219209999999997</c:v>
                </c:pt>
                <c:pt idx="1222">
                  <c:v>-9.8319050000000008</c:v>
                </c:pt>
                <c:pt idx="1223">
                  <c:v>-9.8419489999999996</c:v>
                </c:pt>
                <c:pt idx="1224">
                  <c:v>-9.8519950000000005</c:v>
                </c:pt>
                <c:pt idx="1225">
                  <c:v>-9.8619800000000009</c:v>
                </c:pt>
                <c:pt idx="1226">
                  <c:v>-9.8719049999999999</c:v>
                </c:pt>
                <c:pt idx="1227">
                  <c:v>-9.8818889999999993</c:v>
                </c:pt>
                <c:pt idx="1228">
                  <c:v>-9.8919329999999999</c:v>
                </c:pt>
                <c:pt idx="1229">
                  <c:v>-9.9019180000000002</c:v>
                </c:pt>
                <c:pt idx="1230">
                  <c:v>-9.9119639999999993</c:v>
                </c:pt>
                <c:pt idx="1231">
                  <c:v>-9.9219489999999997</c:v>
                </c:pt>
                <c:pt idx="1232">
                  <c:v>-9.931934</c:v>
                </c:pt>
                <c:pt idx="1233">
                  <c:v>-9.9419780000000006</c:v>
                </c:pt>
                <c:pt idx="1234">
                  <c:v>-9.9520219999999995</c:v>
                </c:pt>
                <c:pt idx="1235">
                  <c:v>-9.9620069999999998</c:v>
                </c:pt>
                <c:pt idx="1236">
                  <c:v>-9.9719920000000002</c:v>
                </c:pt>
                <c:pt idx="1237">
                  <c:v>-9.9820360000000008</c:v>
                </c:pt>
                <c:pt idx="1238">
                  <c:v>-9.9920819999999999</c:v>
                </c:pt>
                <c:pt idx="1239">
                  <c:v>-10.00207</c:v>
                </c:pt>
                <c:pt idx="1240">
                  <c:v>-10.011990000000001</c:v>
                </c:pt>
                <c:pt idx="1241">
                  <c:v>-10.021979999999999</c:v>
                </c:pt>
                <c:pt idx="1242">
                  <c:v>-10.032019999999999</c:v>
                </c:pt>
                <c:pt idx="1243">
                  <c:v>-10.042070000000001</c:v>
                </c:pt>
                <c:pt idx="1244">
                  <c:v>-10.052049999999999</c:v>
                </c:pt>
                <c:pt idx="1245">
                  <c:v>-10.06203</c:v>
                </c:pt>
                <c:pt idx="1246">
                  <c:v>-10.07208</c:v>
                </c:pt>
                <c:pt idx="1247">
                  <c:v>-10.08212</c:v>
                </c:pt>
                <c:pt idx="1248">
                  <c:v>-10.09211</c:v>
                </c:pt>
                <c:pt idx="1249">
                  <c:v>-10.102040000000001</c:v>
                </c:pt>
                <c:pt idx="1250">
                  <c:v>-10.112080000000001</c:v>
                </c:pt>
                <c:pt idx="1251">
                  <c:v>-10.122</c:v>
                </c:pt>
                <c:pt idx="1252">
                  <c:v>-10.13199</c:v>
                </c:pt>
                <c:pt idx="1253">
                  <c:v>-10.14203</c:v>
                </c:pt>
                <c:pt idx="1254">
                  <c:v>-10.151960000000001</c:v>
                </c:pt>
                <c:pt idx="1255">
                  <c:v>-10.16194</c:v>
                </c:pt>
                <c:pt idx="1256">
                  <c:v>-10.17205</c:v>
                </c:pt>
                <c:pt idx="1257">
                  <c:v>-10.182090000000001</c:v>
                </c:pt>
                <c:pt idx="1258">
                  <c:v>-10.192080000000001</c:v>
                </c:pt>
                <c:pt idx="1259">
                  <c:v>-10.202120000000001</c:v>
                </c:pt>
                <c:pt idx="1260">
                  <c:v>-10.21205</c:v>
                </c:pt>
                <c:pt idx="1261">
                  <c:v>-10.221970000000001</c:v>
                </c:pt>
                <c:pt idx="1262">
                  <c:v>-10.231960000000001</c:v>
                </c:pt>
                <c:pt idx="1263">
                  <c:v>-10.24194</c:v>
                </c:pt>
                <c:pt idx="1264">
                  <c:v>-10.251989999999999</c:v>
                </c:pt>
                <c:pt idx="1265">
                  <c:v>-10.26191</c:v>
                </c:pt>
                <c:pt idx="1266">
                  <c:v>-10.27196</c:v>
                </c:pt>
                <c:pt idx="1267">
                  <c:v>-10.281940000000001</c:v>
                </c:pt>
                <c:pt idx="1268">
                  <c:v>-10.291930000000001</c:v>
                </c:pt>
                <c:pt idx="1269">
                  <c:v>-10.301909999999999</c:v>
                </c:pt>
                <c:pt idx="1270">
                  <c:v>-10.31189</c:v>
                </c:pt>
                <c:pt idx="1271">
                  <c:v>-10.32194</c:v>
                </c:pt>
                <c:pt idx="1272">
                  <c:v>-10.33193</c:v>
                </c:pt>
                <c:pt idx="1273">
                  <c:v>-10.34191</c:v>
                </c:pt>
                <c:pt idx="1274">
                  <c:v>-10.35195</c:v>
                </c:pt>
                <c:pt idx="1275">
                  <c:v>-10.361879999999999</c:v>
                </c:pt>
                <c:pt idx="1276">
                  <c:v>-10.371919999999999</c:v>
                </c:pt>
                <c:pt idx="1277">
                  <c:v>-10.38203</c:v>
                </c:pt>
                <c:pt idx="1278">
                  <c:v>-10.392010000000001</c:v>
                </c:pt>
                <c:pt idx="1279">
                  <c:v>-10.401999999999999</c:v>
                </c:pt>
                <c:pt idx="1280">
                  <c:v>-10.41198</c:v>
                </c:pt>
                <c:pt idx="1281">
                  <c:v>-10.42197</c:v>
                </c:pt>
                <c:pt idx="1282">
                  <c:v>-10.431950000000001</c:v>
                </c:pt>
                <c:pt idx="1283">
                  <c:v>-10.441940000000001</c:v>
                </c:pt>
                <c:pt idx="1284">
                  <c:v>-10.451980000000001</c:v>
                </c:pt>
                <c:pt idx="1285">
                  <c:v>-10.461970000000001</c:v>
                </c:pt>
                <c:pt idx="1286">
                  <c:v>-10.472009999999999</c:v>
                </c:pt>
                <c:pt idx="1287">
                  <c:v>-10.481999999999999</c:v>
                </c:pt>
                <c:pt idx="1288">
                  <c:v>-10.49192</c:v>
                </c:pt>
                <c:pt idx="1289">
                  <c:v>-10.50197</c:v>
                </c:pt>
                <c:pt idx="1290">
                  <c:v>-10.511950000000001</c:v>
                </c:pt>
                <c:pt idx="1291">
                  <c:v>-10.522</c:v>
                </c:pt>
                <c:pt idx="1292">
                  <c:v>-10.531980000000001</c:v>
                </c:pt>
                <c:pt idx="1293">
                  <c:v>-10.541969999999999</c:v>
                </c:pt>
                <c:pt idx="1294">
                  <c:v>-10.55195</c:v>
                </c:pt>
                <c:pt idx="1295">
                  <c:v>-10.56194</c:v>
                </c:pt>
                <c:pt idx="1296">
                  <c:v>-10.57198</c:v>
                </c:pt>
                <c:pt idx="1297">
                  <c:v>-10.58196</c:v>
                </c:pt>
                <c:pt idx="1298">
                  <c:v>-10.591950000000001</c:v>
                </c:pt>
                <c:pt idx="1299">
                  <c:v>-10.601990000000001</c:v>
                </c:pt>
                <c:pt idx="1300">
                  <c:v>-10.611980000000001</c:v>
                </c:pt>
                <c:pt idx="1301">
                  <c:v>-10.62196</c:v>
                </c:pt>
                <c:pt idx="1302">
                  <c:v>-10.632009999999999</c:v>
                </c:pt>
                <c:pt idx="1303">
                  <c:v>-10.64199</c:v>
                </c:pt>
                <c:pt idx="1304">
                  <c:v>-10.65198</c:v>
                </c:pt>
                <c:pt idx="1305">
                  <c:v>-10.661899999999999</c:v>
                </c:pt>
                <c:pt idx="1306">
                  <c:v>-10.67183</c:v>
                </c:pt>
                <c:pt idx="1307">
                  <c:v>-10.68187</c:v>
                </c:pt>
                <c:pt idx="1308">
                  <c:v>-10.69186</c:v>
                </c:pt>
                <c:pt idx="1309">
                  <c:v>-10.7019</c:v>
                </c:pt>
                <c:pt idx="1310">
                  <c:v>-10.71195</c:v>
                </c:pt>
                <c:pt idx="1311">
                  <c:v>-10.72193</c:v>
                </c:pt>
                <c:pt idx="1312">
                  <c:v>-10.731920000000001</c:v>
                </c:pt>
                <c:pt idx="1313">
                  <c:v>-10.741899999999999</c:v>
                </c:pt>
                <c:pt idx="1314">
                  <c:v>-10.751950000000001</c:v>
                </c:pt>
                <c:pt idx="1315">
                  <c:v>-10.76193</c:v>
                </c:pt>
                <c:pt idx="1316">
                  <c:v>-10.77192</c:v>
                </c:pt>
                <c:pt idx="1317">
                  <c:v>-10.78196</c:v>
                </c:pt>
                <c:pt idx="1318">
                  <c:v>-10.79194</c:v>
                </c:pt>
                <c:pt idx="1319">
                  <c:v>-10.802049999999999</c:v>
                </c:pt>
                <c:pt idx="1320">
                  <c:v>-10.81203</c:v>
                </c:pt>
                <c:pt idx="1321">
                  <c:v>-10.821960000000001</c:v>
                </c:pt>
                <c:pt idx="1322">
                  <c:v>-10.831950000000001</c:v>
                </c:pt>
                <c:pt idx="1323">
                  <c:v>-10.84193</c:v>
                </c:pt>
                <c:pt idx="1324">
                  <c:v>-10.85197</c:v>
                </c:pt>
                <c:pt idx="1325">
                  <c:v>-10.86196</c:v>
                </c:pt>
                <c:pt idx="1326">
                  <c:v>-10.87194</c:v>
                </c:pt>
                <c:pt idx="1327">
                  <c:v>-10.881930000000001</c:v>
                </c:pt>
                <c:pt idx="1328">
                  <c:v>-10.891909999999999</c:v>
                </c:pt>
                <c:pt idx="1329">
                  <c:v>-10.901899999999999</c:v>
                </c:pt>
                <c:pt idx="1330">
                  <c:v>-10.91194</c:v>
                </c:pt>
                <c:pt idx="1331">
                  <c:v>-10.92193</c:v>
                </c:pt>
                <c:pt idx="1332">
                  <c:v>-10.93197</c:v>
                </c:pt>
                <c:pt idx="1333">
                  <c:v>-10.94196</c:v>
                </c:pt>
                <c:pt idx="1334">
                  <c:v>-10.952</c:v>
                </c:pt>
                <c:pt idx="1335">
                  <c:v>-10.961930000000001</c:v>
                </c:pt>
                <c:pt idx="1336">
                  <c:v>-10.971970000000001</c:v>
                </c:pt>
                <c:pt idx="1337">
                  <c:v>-10.98202</c:v>
                </c:pt>
                <c:pt idx="1338">
                  <c:v>-10.99206</c:v>
                </c:pt>
                <c:pt idx="1339">
                  <c:v>-11.002050000000001</c:v>
                </c:pt>
                <c:pt idx="1340">
                  <c:v>-11.012090000000001</c:v>
                </c:pt>
                <c:pt idx="1341">
                  <c:v>-11.022019999999999</c:v>
                </c:pt>
                <c:pt idx="1342">
                  <c:v>-11.032</c:v>
                </c:pt>
                <c:pt idx="1343">
                  <c:v>-11.04204</c:v>
                </c:pt>
                <c:pt idx="1344">
                  <c:v>-11.05203</c:v>
                </c:pt>
                <c:pt idx="1345">
                  <c:v>-11.062010000000001</c:v>
                </c:pt>
                <c:pt idx="1346">
                  <c:v>-11.07206</c:v>
                </c:pt>
                <c:pt idx="1347">
                  <c:v>-11.082039999999999</c:v>
                </c:pt>
                <c:pt idx="1348">
                  <c:v>-11.092029999999999</c:v>
                </c:pt>
                <c:pt idx="1349">
                  <c:v>-11.10201</c:v>
                </c:pt>
                <c:pt idx="1350">
                  <c:v>-11.11206</c:v>
                </c:pt>
                <c:pt idx="1351">
                  <c:v>-11.12204</c:v>
                </c:pt>
                <c:pt idx="1352">
                  <c:v>-11.13209</c:v>
                </c:pt>
                <c:pt idx="1353">
                  <c:v>-11.14207</c:v>
                </c:pt>
                <c:pt idx="1354">
                  <c:v>-11.152060000000001</c:v>
                </c:pt>
                <c:pt idx="1355">
                  <c:v>-11.16198</c:v>
                </c:pt>
                <c:pt idx="1356">
                  <c:v>-11.17197</c:v>
                </c:pt>
                <c:pt idx="1357">
                  <c:v>-11.18201</c:v>
                </c:pt>
                <c:pt idx="1358">
                  <c:v>-11.19206</c:v>
                </c:pt>
                <c:pt idx="1359">
                  <c:v>-11.201980000000001</c:v>
                </c:pt>
                <c:pt idx="1360">
                  <c:v>-11.211970000000001</c:v>
                </c:pt>
                <c:pt idx="1361">
                  <c:v>-11.22195</c:v>
                </c:pt>
                <c:pt idx="1362">
                  <c:v>-11.23194</c:v>
                </c:pt>
                <c:pt idx="1363">
                  <c:v>-11.24198</c:v>
                </c:pt>
                <c:pt idx="1364">
                  <c:v>-11.25197</c:v>
                </c:pt>
                <c:pt idx="1365">
                  <c:v>-11.261950000000001</c:v>
                </c:pt>
                <c:pt idx="1366">
                  <c:v>-11.272</c:v>
                </c:pt>
                <c:pt idx="1367">
                  <c:v>-11.28204</c:v>
                </c:pt>
                <c:pt idx="1368">
                  <c:v>-11.292020000000001</c:v>
                </c:pt>
                <c:pt idx="1369">
                  <c:v>-11.30195</c:v>
                </c:pt>
                <c:pt idx="1370">
                  <c:v>-11.311870000000001</c:v>
                </c:pt>
                <c:pt idx="1371">
                  <c:v>-11.3218</c:v>
                </c:pt>
                <c:pt idx="1372">
                  <c:v>-11.33184</c:v>
                </c:pt>
                <c:pt idx="1373">
                  <c:v>-11.34183</c:v>
                </c:pt>
                <c:pt idx="1374">
                  <c:v>-11.35181</c:v>
                </c:pt>
                <c:pt idx="1375">
                  <c:v>-11.36186</c:v>
                </c:pt>
                <c:pt idx="1376">
                  <c:v>-11.37196</c:v>
                </c:pt>
                <c:pt idx="1377">
                  <c:v>-11.382009999999999</c:v>
                </c:pt>
                <c:pt idx="1378">
                  <c:v>-11.39193</c:v>
                </c:pt>
                <c:pt idx="1379">
                  <c:v>-11.40198</c:v>
                </c:pt>
                <c:pt idx="1380">
                  <c:v>-11.41202</c:v>
                </c:pt>
                <c:pt idx="1381">
                  <c:v>-11.42207</c:v>
                </c:pt>
                <c:pt idx="1382">
                  <c:v>-11.43205</c:v>
                </c:pt>
                <c:pt idx="1383">
                  <c:v>-11.44204</c:v>
                </c:pt>
                <c:pt idx="1384">
                  <c:v>-11.452019999999999</c:v>
                </c:pt>
                <c:pt idx="1385">
                  <c:v>-11.462009999999999</c:v>
                </c:pt>
                <c:pt idx="1386">
                  <c:v>-11.47199</c:v>
                </c:pt>
                <c:pt idx="1387">
                  <c:v>-11.48204</c:v>
                </c:pt>
                <c:pt idx="1388">
                  <c:v>-11.49202</c:v>
                </c:pt>
                <c:pt idx="1389">
                  <c:v>-11.502000000000001</c:v>
                </c:pt>
                <c:pt idx="1390">
                  <c:v>-11.511990000000001</c:v>
                </c:pt>
                <c:pt idx="1391">
                  <c:v>-11.521979999999999</c:v>
                </c:pt>
                <c:pt idx="1392">
                  <c:v>-11.532019999999999</c:v>
                </c:pt>
                <c:pt idx="1393">
                  <c:v>-11.542059999999999</c:v>
                </c:pt>
                <c:pt idx="1394">
                  <c:v>-11.552049999999999</c:v>
                </c:pt>
                <c:pt idx="1395">
                  <c:v>-11.56209</c:v>
                </c:pt>
                <c:pt idx="1396">
                  <c:v>-11.57208</c:v>
                </c:pt>
                <c:pt idx="1397">
                  <c:v>-11.58206</c:v>
                </c:pt>
                <c:pt idx="1398">
                  <c:v>-11.591989999999999</c:v>
                </c:pt>
                <c:pt idx="1399">
                  <c:v>-11.602029999999999</c:v>
                </c:pt>
                <c:pt idx="1400">
                  <c:v>-11.612080000000001</c:v>
                </c:pt>
                <c:pt idx="1401">
                  <c:v>-11.622059999999999</c:v>
                </c:pt>
                <c:pt idx="1402">
                  <c:v>-11.63199</c:v>
                </c:pt>
                <c:pt idx="1403">
                  <c:v>-11.64203</c:v>
                </c:pt>
                <c:pt idx="1404">
                  <c:v>-11.65208</c:v>
                </c:pt>
                <c:pt idx="1405">
                  <c:v>-11.66212</c:v>
                </c:pt>
                <c:pt idx="1406">
                  <c:v>-11.67211</c:v>
                </c:pt>
                <c:pt idx="1407">
                  <c:v>-11.682090000000001</c:v>
                </c:pt>
                <c:pt idx="1408">
                  <c:v>-11.692080000000001</c:v>
                </c:pt>
                <c:pt idx="1409">
                  <c:v>-11.702059999999999</c:v>
                </c:pt>
                <c:pt idx="1410">
                  <c:v>-11.71205</c:v>
                </c:pt>
                <c:pt idx="1411">
                  <c:v>-11.72203</c:v>
                </c:pt>
                <c:pt idx="1412">
                  <c:v>-11.73202</c:v>
                </c:pt>
                <c:pt idx="1413">
                  <c:v>-11.742000000000001</c:v>
                </c:pt>
                <c:pt idx="1414">
                  <c:v>-11.75198</c:v>
                </c:pt>
                <c:pt idx="1415">
                  <c:v>-11.76197</c:v>
                </c:pt>
                <c:pt idx="1416">
                  <c:v>-11.7719</c:v>
                </c:pt>
                <c:pt idx="1417">
                  <c:v>-11.781879999999999</c:v>
                </c:pt>
                <c:pt idx="1418">
                  <c:v>-11.791869999999999</c:v>
                </c:pt>
                <c:pt idx="1419">
                  <c:v>-11.801909999999999</c:v>
                </c:pt>
                <c:pt idx="1420">
                  <c:v>-11.81195</c:v>
                </c:pt>
                <c:pt idx="1421">
                  <c:v>-11.82194</c:v>
                </c:pt>
                <c:pt idx="1422">
                  <c:v>-11.83192</c:v>
                </c:pt>
                <c:pt idx="1423">
                  <c:v>-11.837960000000001</c:v>
                </c:pt>
              </c:numCache>
            </c:numRef>
          </c:xVal>
          <c:yVal>
            <c:numRef>
              <c:f>'[1]26_28'!$E$33:$E$10000</c:f>
              <c:numCache>
                <c:formatCode>General</c:formatCode>
                <c:ptCount val="9968"/>
                <c:pt idx="0">
                  <c:v>-45.225549999999998</c:v>
                </c:pt>
                <c:pt idx="1">
                  <c:v>-45.710760000000001</c:v>
                </c:pt>
                <c:pt idx="2">
                  <c:v>-45.987439999999999</c:v>
                </c:pt>
                <c:pt idx="3">
                  <c:v>-46.134450000000001</c:v>
                </c:pt>
                <c:pt idx="4">
                  <c:v>-46.42671</c:v>
                </c:pt>
                <c:pt idx="5">
                  <c:v>-46.420729999999999</c:v>
                </c:pt>
                <c:pt idx="6">
                  <c:v>-46.616129999999998</c:v>
                </c:pt>
                <c:pt idx="7">
                  <c:v>-46.376370000000001</c:v>
                </c:pt>
                <c:pt idx="8">
                  <c:v>-46.28754</c:v>
                </c:pt>
                <c:pt idx="9">
                  <c:v>-46.156880000000001</c:v>
                </c:pt>
                <c:pt idx="10">
                  <c:v>-46.016820000000003</c:v>
                </c:pt>
                <c:pt idx="11">
                  <c:v>-46.754620000000003</c:v>
                </c:pt>
                <c:pt idx="12">
                  <c:v>-51.245049999999999</c:v>
                </c:pt>
                <c:pt idx="13">
                  <c:v>-59.852159999999998</c:v>
                </c:pt>
                <c:pt idx="14">
                  <c:v>-72.431190000000001</c:v>
                </c:pt>
                <c:pt idx="15">
                  <c:v>-87.940839999999994</c:v>
                </c:pt>
                <c:pt idx="16">
                  <c:v>-101.8053</c:v>
                </c:pt>
                <c:pt idx="17">
                  <c:v>-116.3216</c:v>
                </c:pt>
                <c:pt idx="18">
                  <c:v>-131.1917</c:v>
                </c:pt>
                <c:pt idx="19">
                  <c:v>-146.21190000000001</c:v>
                </c:pt>
                <c:pt idx="20">
                  <c:v>-161.08779999999999</c:v>
                </c:pt>
                <c:pt idx="21">
                  <c:v>-175.98570000000001</c:v>
                </c:pt>
                <c:pt idx="22">
                  <c:v>-190.74709999999999</c:v>
                </c:pt>
                <c:pt idx="23">
                  <c:v>-205.3546</c:v>
                </c:pt>
                <c:pt idx="24">
                  <c:v>-219.7311</c:v>
                </c:pt>
                <c:pt idx="25">
                  <c:v>-234.10650000000001</c:v>
                </c:pt>
                <c:pt idx="26">
                  <c:v>-248.59880000000001</c:v>
                </c:pt>
                <c:pt idx="27">
                  <c:v>-262.94720000000001</c:v>
                </c:pt>
                <c:pt idx="28">
                  <c:v>-277.13569999999999</c:v>
                </c:pt>
                <c:pt idx="29">
                  <c:v>-291.02249999999998</c:v>
                </c:pt>
                <c:pt idx="30">
                  <c:v>-304.70350000000002</c:v>
                </c:pt>
                <c:pt idx="31">
                  <c:v>-318.5727</c:v>
                </c:pt>
                <c:pt idx="32">
                  <c:v>-332.49279999999999</c:v>
                </c:pt>
                <c:pt idx="33">
                  <c:v>-346.65539999999999</c:v>
                </c:pt>
                <c:pt idx="34">
                  <c:v>-360.54489999999998</c:v>
                </c:pt>
                <c:pt idx="35">
                  <c:v>-374.51900000000001</c:v>
                </c:pt>
                <c:pt idx="36">
                  <c:v>-388.58089999999999</c:v>
                </c:pt>
                <c:pt idx="37">
                  <c:v>-402.65359999999998</c:v>
                </c:pt>
                <c:pt idx="38">
                  <c:v>-416.53739999999999</c:v>
                </c:pt>
                <c:pt idx="39">
                  <c:v>-430.49110000000002</c:v>
                </c:pt>
                <c:pt idx="40">
                  <c:v>-444.53219999999999</c:v>
                </c:pt>
                <c:pt idx="41">
                  <c:v>-458.61959999999999</c:v>
                </c:pt>
                <c:pt idx="42">
                  <c:v>-472.7774</c:v>
                </c:pt>
                <c:pt idx="43">
                  <c:v>-486.97230000000002</c:v>
                </c:pt>
                <c:pt idx="44">
                  <c:v>-501.04939999999999</c:v>
                </c:pt>
                <c:pt idx="45">
                  <c:v>-515.08410000000003</c:v>
                </c:pt>
                <c:pt idx="46">
                  <c:v>-529.37059999999997</c:v>
                </c:pt>
                <c:pt idx="47">
                  <c:v>-543.94929999999999</c:v>
                </c:pt>
                <c:pt idx="48">
                  <c:v>-558.58180000000004</c:v>
                </c:pt>
                <c:pt idx="49">
                  <c:v>-573.11180000000002</c:v>
                </c:pt>
                <c:pt idx="50">
                  <c:v>-587.68039999999996</c:v>
                </c:pt>
                <c:pt idx="51">
                  <c:v>-602.44780000000003</c:v>
                </c:pt>
                <c:pt idx="52">
                  <c:v>-617.33849999999995</c:v>
                </c:pt>
                <c:pt idx="53">
                  <c:v>-632.40819999999997</c:v>
                </c:pt>
                <c:pt idx="54">
                  <c:v>-647.53449999999998</c:v>
                </c:pt>
                <c:pt idx="55">
                  <c:v>-662.6345</c:v>
                </c:pt>
                <c:pt idx="56">
                  <c:v>-677.82489999999996</c:v>
                </c:pt>
                <c:pt idx="57">
                  <c:v>-692.9402</c:v>
                </c:pt>
                <c:pt idx="58">
                  <c:v>-708.11019999999996</c:v>
                </c:pt>
                <c:pt idx="59">
                  <c:v>-723.30589999999995</c:v>
                </c:pt>
                <c:pt idx="60">
                  <c:v>-738.51840000000004</c:v>
                </c:pt>
                <c:pt idx="61">
                  <c:v>-753.81110000000001</c:v>
                </c:pt>
                <c:pt idx="62">
                  <c:v>-769.11279999999999</c:v>
                </c:pt>
                <c:pt idx="63">
                  <c:v>-784.49220000000003</c:v>
                </c:pt>
                <c:pt idx="64">
                  <c:v>-799.96680000000003</c:v>
                </c:pt>
                <c:pt idx="65">
                  <c:v>-815.29229999999995</c:v>
                </c:pt>
                <c:pt idx="66">
                  <c:v>-830.72709999999995</c:v>
                </c:pt>
                <c:pt idx="67">
                  <c:v>-846.39459999999997</c:v>
                </c:pt>
                <c:pt idx="68">
                  <c:v>-862.13639999999998</c:v>
                </c:pt>
                <c:pt idx="69">
                  <c:v>-877.66420000000005</c:v>
                </c:pt>
                <c:pt idx="70">
                  <c:v>-893.04219999999998</c:v>
                </c:pt>
                <c:pt idx="71">
                  <c:v>-908.60590000000002</c:v>
                </c:pt>
                <c:pt idx="72">
                  <c:v>-924.11530000000005</c:v>
                </c:pt>
                <c:pt idx="73">
                  <c:v>-939.83109999999999</c:v>
                </c:pt>
                <c:pt idx="74">
                  <c:v>-955.55840000000001</c:v>
                </c:pt>
                <c:pt idx="75">
                  <c:v>-971.11069999999995</c:v>
                </c:pt>
                <c:pt idx="76">
                  <c:v>-986.86350000000004</c:v>
                </c:pt>
                <c:pt idx="77">
                  <c:v>-1002.654</c:v>
                </c:pt>
                <c:pt idx="78">
                  <c:v>-1018.1609999999999</c:v>
                </c:pt>
                <c:pt idx="79">
                  <c:v>-1033.932</c:v>
                </c:pt>
                <c:pt idx="80">
                  <c:v>-1049.748</c:v>
                </c:pt>
                <c:pt idx="81">
                  <c:v>-1065.5309999999999</c:v>
                </c:pt>
                <c:pt idx="82">
                  <c:v>-1081.606</c:v>
                </c:pt>
                <c:pt idx="83">
                  <c:v>-1097.684</c:v>
                </c:pt>
                <c:pt idx="84">
                  <c:v>-1113.7439999999999</c:v>
                </c:pt>
                <c:pt idx="85">
                  <c:v>-1129.93</c:v>
                </c:pt>
                <c:pt idx="86">
                  <c:v>-1146.326</c:v>
                </c:pt>
                <c:pt idx="87">
                  <c:v>-1162.5609999999999</c:v>
                </c:pt>
                <c:pt idx="88">
                  <c:v>-1178.703</c:v>
                </c:pt>
                <c:pt idx="89">
                  <c:v>-1194.8869999999999</c:v>
                </c:pt>
                <c:pt idx="90">
                  <c:v>-1211.2619999999999</c:v>
                </c:pt>
                <c:pt idx="91">
                  <c:v>-1227.807</c:v>
                </c:pt>
                <c:pt idx="92">
                  <c:v>-1244.4369999999999</c:v>
                </c:pt>
                <c:pt idx="93">
                  <c:v>-1260.8910000000001</c:v>
                </c:pt>
                <c:pt idx="94">
                  <c:v>-1277.21</c:v>
                </c:pt>
                <c:pt idx="95">
                  <c:v>-1293.5920000000001</c:v>
                </c:pt>
                <c:pt idx="96">
                  <c:v>-1310.1189999999999</c:v>
                </c:pt>
                <c:pt idx="97">
                  <c:v>-1322.742</c:v>
                </c:pt>
                <c:pt idx="98">
                  <c:v>-1335.3510000000001</c:v>
                </c:pt>
                <c:pt idx="99">
                  <c:v>-1347.88</c:v>
                </c:pt>
                <c:pt idx="100">
                  <c:v>-1360.3869999999999</c:v>
                </c:pt>
                <c:pt idx="101">
                  <c:v>-1372.896</c:v>
                </c:pt>
                <c:pt idx="102">
                  <c:v>-1385.5609999999999</c:v>
                </c:pt>
                <c:pt idx="103">
                  <c:v>-1398.2470000000001</c:v>
                </c:pt>
                <c:pt idx="104">
                  <c:v>-1410.85</c:v>
                </c:pt>
                <c:pt idx="105">
                  <c:v>-1427.422</c:v>
                </c:pt>
                <c:pt idx="106">
                  <c:v>-1443.8409999999999</c:v>
                </c:pt>
                <c:pt idx="107">
                  <c:v>-1460.1890000000001</c:v>
                </c:pt>
                <c:pt idx="108">
                  <c:v>-1476.8109999999999</c:v>
                </c:pt>
                <c:pt idx="109">
                  <c:v>-1493.4739999999999</c:v>
                </c:pt>
                <c:pt idx="110">
                  <c:v>-1510.039</c:v>
                </c:pt>
                <c:pt idx="111">
                  <c:v>-1522.624</c:v>
                </c:pt>
                <c:pt idx="112">
                  <c:v>-1535.337</c:v>
                </c:pt>
                <c:pt idx="113">
                  <c:v>-1547.953</c:v>
                </c:pt>
                <c:pt idx="114">
                  <c:v>-1560.566</c:v>
                </c:pt>
                <c:pt idx="115">
                  <c:v>-1573.096</c:v>
                </c:pt>
                <c:pt idx="116">
                  <c:v>-1589.65</c:v>
                </c:pt>
                <c:pt idx="117">
                  <c:v>-1606.2809999999999</c:v>
                </c:pt>
                <c:pt idx="118">
                  <c:v>-1618.8689999999999</c:v>
                </c:pt>
                <c:pt idx="119">
                  <c:v>-1631.519</c:v>
                </c:pt>
                <c:pt idx="120">
                  <c:v>-1644.126</c:v>
                </c:pt>
                <c:pt idx="121">
                  <c:v>-1656.7439999999999</c:v>
                </c:pt>
                <c:pt idx="122">
                  <c:v>-1669.4010000000001</c:v>
                </c:pt>
                <c:pt idx="123">
                  <c:v>-1682.184</c:v>
                </c:pt>
                <c:pt idx="124">
                  <c:v>-1695.077</c:v>
                </c:pt>
                <c:pt idx="125">
                  <c:v>-1707.837</c:v>
                </c:pt>
                <c:pt idx="126">
                  <c:v>-1720.5440000000001</c:v>
                </c:pt>
                <c:pt idx="127">
                  <c:v>-1733.2860000000001</c:v>
                </c:pt>
                <c:pt idx="128">
                  <c:v>-1746.066</c:v>
                </c:pt>
                <c:pt idx="129">
                  <c:v>-1758.941</c:v>
                </c:pt>
                <c:pt idx="130">
                  <c:v>-1771.7370000000001</c:v>
                </c:pt>
                <c:pt idx="131">
                  <c:v>-1784.5060000000001</c:v>
                </c:pt>
                <c:pt idx="132">
                  <c:v>-1797.327</c:v>
                </c:pt>
                <c:pt idx="133">
                  <c:v>-1810.297</c:v>
                </c:pt>
                <c:pt idx="134">
                  <c:v>-1823.1859999999999</c:v>
                </c:pt>
                <c:pt idx="135">
                  <c:v>-1835.913</c:v>
                </c:pt>
                <c:pt idx="136">
                  <c:v>-1848.5429999999999</c:v>
                </c:pt>
                <c:pt idx="137">
                  <c:v>-1861.155</c:v>
                </c:pt>
                <c:pt idx="138">
                  <c:v>-1873.9110000000001</c:v>
                </c:pt>
                <c:pt idx="139">
                  <c:v>-1886.682</c:v>
                </c:pt>
                <c:pt idx="140">
                  <c:v>-1899.443</c:v>
                </c:pt>
                <c:pt idx="141">
                  <c:v>-1912.1980000000001</c:v>
                </c:pt>
                <c:pt idx="142">
                  <c:v>-1924.9369999999999</c:v>
                </c:pt>
                <c:pt idx="143">
                  <c:v>-1937.6</c:v>
                </c:pt>
                <c:pt idx="144">
                  <c:v>-1950.32</c:v>
                </c:pt>
                <c:pt idx="145">
                  <c:v>-1963.241</c:v>
                </c:pt>
                <c:pt idx="146">
                  <c:v>-1976.287</c:v>
                </c:pt>
                <c:pt idx="147">
                  <c:v>-1989.2560000000001</c:v>
                </c:pt>
                <c:pt idx="148">
                  <c:v>-2002.2460000000001</c:v>
                </c:pt>
                <c:pt idx="149">
                  <c:v>-2015.405</c:v>
                </c:pt>
                <c:pt idx="150">
                  <c:v>-2028.7539999999999</c:v>
                </c:pt>
                <c:pt idx="151">
                  <c:v>-2042.106</c:v>
                </c:pt>
                <c:pt idx="152">
                  <c:v>-2055.3739999999998</c:v>
                </c:pt>
                <c:pt idx="153">
                  <c:v>-2068.558</c:v>
                </c:pt>
                <c:pt idx="154">
                  <c:v>-2081.723</c:v>
                </c:pt>
                <c:pt idx="155">
                  <c:v>-2094.799</c:v>
                </c:pt>
                <c:pt idx="156">
                  <c:v>-2107.9929999999999</c:v>
                </c:pt>
                <c:pt idx="157">
                  <c:v>-2121.2130000000002</c:v>
                </c:pt>
                <c:pt idx="158">
                  <c:v>-2134.4160000000002</c:v>
                </c:pt>
                <c:pt idx="159">
                  <c:v>-2147.5300000000002</c:v>
                </c:pt>
                <c:pt idx="160">
                  <c:v>-2160.5520000000001</c:v>
                </c:pt>
                <c:pt idx="161">
                  <c:v>-2173.4940000000001</c:v>
                </c:pt>
                <c:pt idx="162">
                  <c:v>-2186.6529999999998</c:v>
                </c:pt>
                <c:pt idx="163">
                  <c:v>-2200.02</c:v>
                </c:pt>
                <c:pt idx="164">
                  <c:v>-2213.4389999999999</c:v>
                </c:pt>
                <c:pt idx="165">
                  <c:v>-2226.8069999999998</c:v>
                </c:pt>
                <c:pt idx="166">
                  <c:v>-2240.1080000000002</c:v>
                </c:pt>
                <c:pt idx="167">
                  <c:v>-2253.2910000000002</c:v>
                </c:pt>
                <c:pt idx="168">
                  <c:v>-2266.348</c:v>
                </c:pt>
                <c:pt idx="169">
                  <c:v>-2279.4859999999999</c:v>
                </c:pt>
                <c:pt idx="170">
                  <c:v>-2292.7869999999998</c:v>
                </c:pt>
                <c:pt idx="171">
                  <c:v>-2306.143</c:v>
                </c:pt>
                <c:pt idx="172">
                  <c:v>-2319.5140000000001</c:v>
                </c:pt>
                <c:pt idx="173">
                  <c:v>-2332.848</c:v>
                </c:pt>
                <c:pt idx="174">
                  <c:v>-2346.1060000000002</c:v>
                </c:pt>
                <c:pt idx="175">
                  <c:v>-2359.2449999999999</c:v>
                </c:pt>
                <c:pt idx="176">
                  <c:v>-2372.373</c:v>
                </c:pt>
                <c:pt idx="177">
                  <c:v>-2385.5940000000001</c:v>
                </c:pt>
                <c:pt idx="178">
                  <c:v>-2398.7919999999999</c:v>
                </c:pt>
                <c:pt idx="179">
                  <c:v>-2412.0160000000001</c:v>
                </c:pt>
                <c:pt idx="180">
                  <c:v>-2425.0839999999998</c:v>
                </c:pt>
                <c:pt idx="181">
                  <c:v>-2438.078</c:v>
                </c:pt>
                <c:pt idx="182">
                  <c:v>-2451.0230000000001</c:v>
                </c:pt>
                <c:pt idx="183">
                  <c:v>-2464.152</c:v>
                </c:pt>
                <c:pt idx="184">
                  <c:v>-2477.248</c:v>
                </c:pt>
                <c:pt idx="185">
                  <c:v>-2490.297</c:v>
                </c:pt>
                <c:pt idx="186">
                  <c:v>-2503.4479999999999</c:v>
                </c:pt>
                <c:pt idx="187">
                  <c:v>-2516.6869999999999</c:v>
                </c:pt>
                <c:pt idx="188">
                  <c:v>-2530.0070000000001</c:v>
                </c:pt>
                <c:pt idx="189">
                  <c:v>-2543.3780000000002</c:v>
                </c:pt>
                <c:pt idx="190">
                  <c:v>-2556.819</c:v>
                </c:pt>
                <c:pt idx="191">
                  <c:v>-2570.442</c:v>
                </c:pt>
                <c:pt idx="192">
                  <c:v>-2584.136</c:v>
                </c:pt>
                <c:pt idx="193">
                  <c:v>-2597.797</c:v>
                </c:pt>
                <c:pt idx="194">
                  <c:v>-2611.3049999999998</c:v>
                </c:pt>
                <c:pt idx="195">
                  <c:v>-2624.6840000000002</c:v>
                </c:pt>
                <c:pt idx="196">
                  <c:v>-2637.875</c:v>
                </c:pt>
                <c:pt idx="197">
                  <c:v>-2651.0909999999999</c:v>
                </c:pt>
                <c:pt idx="198">
                  <c:v>-2664.33</c:v>
                </c:pt>
                <c:pt idx="199">
                  <c:v>-2677.63</c:v>
                </c:pt>
                <c:pt idx="200">
                  <c:v>-2691.0540000000001</c:v>
                </c:pt>
                <c:pt idx="201">
                  <c:v>-2704.4609999999998</c:v>
                </c:pt>
                <c:pt idx="202">
                  <c:v>-2717.924</c:v>
                </c:pt>
                <c:pt idx="203">
                  <c:v>-2731.453</c:v>
                </c:pt>
                <c:pt idx="204">
                  <c:v>-2744.8209999999999</c:v>
                </c:pt>
                <c:pt idx="205">
                  <c:v>-2758.2049999999999</c:v>
                </c:pt>
                <c:pt idx="206">
                  <c:v>-2771.596</c:v>
                </c:pt>
                <c:pt idx="207">
                  <c:v>-2784.9349999999999</c:v>
                </c:pt>
                <c:pt idx="208">
                  <c:v>-2798.212</c:v>
                </c:pt>
                <c:pt idx="209">
                  <c:v>-2811.4259999999999</c:v>
                </c:pt>
                <c:pt idx="210">
                  <c:v>-2824.6010000000001</c:v>
                </c:pt>
                <c:pt idx="211">
                  <c:v>-2837.8389999999999</c:v>
                </c:pt>
                <c:pt idx="212">
                  <c:v>-2851.1779999999999</c:v>
                </c:pt>
                <c:pt idx="213">
                  <c:v>-2864.5430000000001</c:v>
                </c:pt>
                <c:pt idx="214">
                  <c:v>-2878.0010000000002</c:v>
                </c:pt>
                <c:pt idx="215">
                  <c:v>-2891.424</c:v>
                </c:pt>
                <c:pt idx="216">
                  <c:v>-2904.8049999999998</c:v>
                </c:pt>
                <c:pt idx="217">
                  <c:v>-2918.134</c:v>
                </c:pt>
                <c:pt idx="218">
                  <c:v>-2931.393</c:v>
                </c:pt>
                <c:pt idx="219">
                  <c:v>-2944.741</c:v>
                </c:pt>
                <c:pt idx="220">
                  <c:v>-2958.0770000000002</c:v>
                </c:pt>
                <c:pt idx="221">
                  <c:v>-2971.3339999999998</c:v>
                </c:pt>
                <c:pt idx="222">
                  <c:v>-2984.6219999999998</c:v>
                </c:pt>
                <c:pt idx="223">
                  <c:v>-2997.9349999999999</c:v>
                </c:pt>
                <c:pt idx="224">
                  <c:v>-3011.2089999999998</c:v>
                </c:pt>
                <c:pt idx="225">
                  <c:v>-3024.45</c:v>
                </c:pt>
                <c:pt idx="226">
                  <c:v>-3037.9479999999999</c:v>
                </c:pt>
                <c:pt idx="227">
                  <c:v>-3051.6089999999999</c:v>
                </c:pt>
                <c:pt idx="228">
                  <c:v>-3065.386</c:v>
                </c:pt>
                <c:pt idx="229">
                  <c:v>-3079.1120000000001</c:v>
                </c:pt>
                <c:pt idx="230">
                  <c:v>-3092.5569999999998</c:v>
                </c:pt>
                <c:pt idx="231">
                  <c:v>-3105.739</c:v>
                </c:pt>
                <c:pt idx="232">
                  <c:v>-3118.8719999999998</c:v>
                </c:pt>
                <c:pt idx="233">
                  <c:v>-3132.1149999999998</c:v>
                </c:pt>
                <c:pt idx="234">
                  <c:v>-3145.4969999999998</c:v>
                </c:pt>
                <c:pt idx="235">
                  <c:v>-3158.971</c:v>
                </c:pt>
                <c:pt idx="236">
                  <c:v>-3172.4259999999999</c:v>
                </c:pt>
                <c:pt idx="237">
                  <c:v>-3185.7040000000002</c:v>
                </c:pt>
                <c:pt idx="238">
                  <c:v>-3198.9920000000002</c:v>
                </c:pt>
                <c:pt idx="239">
                  <c:v>-3212.3919999999998</c:v>
                </c:pt>
                <c:pt idx="240">
                  <c:v>-3225.8690000000001</c:v>
                </c:pt>
                <c:pt idx="241">
                  <c:v>-3239.42</c:v>
                </c:pt>
                <c:pt idx="242">
                  <c:v>-3252.8420000000001</c:v>
                </c:pt>
                <c:pt idx="243">
                  <c:v>-3266.2510000000002</c:v>
                </c:pt>
                <c:pt idx="244">
                  <c:v>-3279.645</c:v>
                </c:pt>
                <c:pt idx="245">
                  <c:v>-3293.047</c:v>
                </c:pt>
                <c:pt idx="246">
                  <c:v>-3306.4720000000002</c:v>
                </c:pt>
                <c:pt idx="247">
                  <c:v>-3319.8110000000001</c:v>
                </c:pt>
                <c:pt idx="248">
                  <c:v>-3333.0149999999999</c:v>
                </c:pt>
                <c:pt idx="249">
                  <c:v>-3346.1060000000002</c:v>
                </c:pt>
                <c:pt idx="250">
                  <c:v>-3359.2</c:v>
                </c:pt>
                <c:pt idx="251">
                  <c:v>-3372.3820000000001</c:v>
                </c:pt>
                <c:pt idx="252">
                  <c:v>-3385.6379999999999</c:v>
                </c:pt>
                <c:pt idx="253">
                  <c:v>-3398.8220000000001</c:v>
                </c:pt>
                <c:pt idx="254">
                  <c:v>-3411.9960000000001</c:v>
                </c:pt>
                <c:pt idx="255">
                  <c:v>-3425.221</c:v>
                </c:pt>
                <c:pt idx="256">
                  <c:v>-3438.4479999999999</c:v>
                </c:pt>
                <c:pt idx="257">
                  <c:v>-3451.4969999999998</c:v>
                </c:pt>
                <c:pt idx="258">
                  <c:v>-3464.547</c:v>
                </c:pt>
                <c:pt idx="259">
                  <c:v>-3477.5030000000002</c:v>
                </c:pt>
                <c:pt idx="260">
                  <c:v>-3490.3820000000001</c:v>
                </c:pt>
                <c:pt idx="261">
                  <c:v>-3503.1869999999999</c:v>
                </c:pt>
                <c:pt idx="262">
                  <c:v>-3515.8310000000001</c:v>
                </c:pt>
                <c:pt idx="263">
                  <c:v>-3528.5169999999998</c:v>
                </c:pt>
                <c:pt idx="264">
                  <c:v>-3541.1759999999999</c:v>
                </c:pt>
                <c:pt idx="265">
                  <c:v>-3557.8380000000002</c:v>
                </c:pt>
                <c:pt idx="266">
                  <c:v>-3570.4209999999998</c:v>
                </c:pt>
                <c:pt idx="267">
                  <c:v>-3582.922</c:v>
                </c:pt>
                <c:pt idx="268">
                  <c:v>-3599.3319999999999</c:v>
                </c:pt>
                <c:pt idx="269">
                  <c:v>-3615.4180000000001</c:v>
                </c:pt>
                <c:pt idx="270">
                  <c:v>-3631.1729999999998</c:v>
                </c:pt>
                <c:pt idx="271">
                  <c:v>-3646.9520000000002</c:v>
                </c:pt>
                <c:pt idx="272">
                  <c:v>-3662.7539999999999</c:v>
                </c:pt>
                <c:pt idx="273">
                  <c:v>-3678.471</c:v>
                </c:pt>
                <c:pt idx="274">
                  <c:v>-3694.2080000000001</c:v>
                </c:pt>
                <c:pt idx="275">
                  <c:v>-3709.5619999999999</c:v>
                </c:pt>
                <c:pt idx="276">
                  <c:v>-3724.49</c:v>
                </c:pt>
                <c:pt idx="277">
                  <c:v>-3739.174</c:v>
                </c:pt>
                <c:pt idx="278">
                  <c:v>-3753.8820000000001</c:v>
                </c:pt>
                <c:pt idx="279">
                  <c:v>-3768.7959999999998</c:v>
                </c:pt>
                <c:pt idx="280">
                  <c:v>-3784.01</c:v>
                </c:pt>
                <c:pt idx="281">
                  <c:v>-3799.86</c:v>
                </c:pt>
                <c:pt idx="282">
                  <c:v>-3816.4540000000002</c:v>
                </c:pt>
                <c:pt idx="283">
                  <c:v>-3829.39</c:v>
                </c:pt>
                <c:pt idx="284">
                  <c:v>-3842.616</c:v>
                </c:pt>
                <c:pt idx="285">
                  <c:v>-3856.0859999999998</c:v>
                </c:pt>
                <c:pt idx="286">
                  <c:v>-3869.5720000000001</c:v>
                </c:pt>
                <c:pt idx="287">
                  <c:v>-3883.1680000000001</c:v>
                </c:pt>
                <c:pt idx="288">
                  <c:v>-3896.9960000000001</c:v>
                </c:pt>
                <c:pt idx="289">
                  <c:v>-3910.8789999999999</c:v>
                </c:pt>
                <c:pt idx="290">
                  <c:v>-3924.7739999999999</c:v>
                </c:pt>
                <c:pt idx="291">
                  <c:v>-3938.6390000000001</c:v>
                </c:pt>
                <c:pt idx="292">
                  <c:v>-3952.395</c:v>
                </c:pt>
                <c:pt idx="293">
                  <c:v>-3966.2249999999999</c:v>
                </c:pt>
                <c:pt idx="294">
                  <c:v>-3979.9209999999998</c:v>
                </c:pt>
                <c:pt idx="295">
                  <c:v>-3993.4850000000001</c:v>
                </c:pt>
                <c:pt idx="296">
                  <c:v>-4007.069</c:v>
                </c:pt>
                <c:pt idx="297">
                  <c:v>-4020.6120000000001</c:v>
                </c:pt>
                <c:pt idx="298">
                  <c:v>-4034.3330000000001</c:v>
                </c:pt>
                <c:pt idx="299">
                  <c:v>-4048.0509999999999</c:v>
                </c:pt>
                <c:pt idx="300">
                  <c:v>-4061.5650000000001</c:v>
                </c:pt>
                <c:pt idx="301">
                  <c:v>-4075.16</c:v>
                </c:pt>
                <c:pt idx="302">
                  <c:v>-4088.835</c:v>
                </c:pt>
                <c:pt idx="303">
                  <c:v>-4102.5280000000002</c:v>
                </c:pt>
                <c:pt idx="304">
                  <c:v>-4116.09</c:v>
                </c:pt>
                <c:pt idx="305">
                  <c:v>-4129.6040000000003</c:v>
                </c:pt>
                <c:pt idx="306">
                  <c:v>-4142.9610000000002</c:v>
                </c:pt>
                <c:pt idx="307">
                  <c:v>-4156.4759999999997</c:v>
                </c:pt>
                <c:pt idx="308">
                  <c:v>-4170.0529999999999</c:v>
                </c:pt>
                <c:pt idx="309">
                  <c:v>-4183.7520000000004</c:v>
                </c:pt>
                <c:pt idx="310">
                  <c:v>-4197.5690000000004</c:v>
                </c:pt>
                <c:pt idx="311">
                  <c:v>-4211.3680000000004</c:v>
                </c:pt>
                <c:pt idx="312">
                  <c:v>-4225.2749999999996</c:v>
                </c:pt>
                <c:pt idx="313">
                  <c:v>-4239.1310000000003</c:v>
                </c:pt>
                <c:pt idx="314">
                  <c:v>-4252.9759999999997</c:v>
                </c:pt>
                <c:pt idx="315">
                  <c:v>-4266.9250000000002</c:v>
                </c:pt>
                <c:pt idx="316">
                  <c:v>-4280.92</c:v>
                </c:pt>
                <c:pt idx="317">
                  <c:v>-4294.8530000000001</c:v>
                </c:pt>
                <c:pt idx="318">
                  <c:v>-4308.6989999999996</c:v>
                </c:pt>
                <c:pt idx="319">
                  <c:v>-4322.3869999999997</c:v>
                </c:pt>
                <c:pt idx="320">
                  <c:v>-4335.9229999999998</c:v>
                </c:pt>
                <c:pt idx="321">
                  <c:v>-4349.6660000000002</c:v>
                </c:pt>
                <c:pt idx="322">
                  <c:v>-4363.4709999999995</c:v>
                </c:pt>
                <c:pt idx="323">
                  <c:v>-4377.232</c:v>
                </c:pt>
                <c:pt idx="324">
                  <c:v>-4391.0929999999998</c:v>
                </c:pt>
                <c:pt idx="325">
                  <c:v>-4404.9139999999998</c:v>
                </c:pt>
                <c:pt idx="326">
                  <c:v>-4418.7389999999996</c:v>
                </c:pt>
                <c:pt idx="327">
                  <c:v>-4432.5460000000003</c:v>
                </c:pt>
                <c:pt idx="328">
                  <c:v>-4446.4679999999998</c:v>
                </c:pt>
                <c:pt idx="329">
                  <c:v>-4460.4279999999999</c:v>
                </c:pt>
                <c:pt idx="330">
                  <c:v>-4474.317</c:v>
                </c:pt>
                <c:pt idx="331">
                  <c:v>-4488.1689999999999</c:v>
                </c:pt>
                <c:pt idx="332">
                  <c:v>-4501.9759999999997</c:v>
                </c:pt>
                <c:pt idx="333">
                  <c:v>-4515.8680000000004</c:v>
                </c:pt>
                <c:pt idx="334">
                  <c:v>-4529.79</c:v>
                </c:pt>
                <c:pt idx="335">
                  <c:v>-4543.5209999999997</c:v>
                </c:pt>
                <c:pt idx="336">
                  <c:v>-4557.0460000000003</c:v>
                </c:pt>
                <c:pt idx="337">
                  <c:v>-4570.5680000000002</c:v>
                </c:pt>
                <c:pt idx="338">
                  <c:v>-4584.1540000000005</c:v>
                </c:pt>
                <c:pt idx="339">
                  <c:v>-4598.0230000000001</c:v>
                </c:pt>
                <c:pt idx="340">
                  <c:v>-4612.0529999999999</c:v>
                </c:pt>
                <c:pt idx="341">
                  <c:v>-4625.9859999999999</c:v>
                </c:pt>
                <c:pt idx="342">
                  <c:v>-4639.7250000000004</c:v>
                </c:pt>
                <c:pt idx="343">
                  <c:v>-4653.4030000000002</c:v>
                </c:pt>
                <c:pt idx="344">
                  <c:v>-4667.0950000000003</c:v>
                </c:pt>
                <c:pt idx="345">
                  <c:v>-4680.8270000000002</c:v>
                </c:pt>
                <c:pt idx="346">
                  <c:v>-4694.6980000000003</c:v>
                </c:pt>
                <c:pt idx="347">
                  <c:v>-4708.6210000000001</c:v>
                </c:pt>
                <c:pt idx="348">
                  <c:v>-4722.5609999999997</c:v>
                </c:pt>
                <c:pt idx="349">
                  <c:v>-4736.4610000000002</c:v>
                </c:pt>
                <c:pt idx="350">
                  <c:v>-4750.2309999999998</c:v>
                </c:pt>
                <c:pt idx="351">
                  <c:v>-4763.8389999999999</c:v>
                </c:pt>
                <c:pt idx="352">
                  <c:v>-4777.4780000000001</c:v>
                </c:pt>
                <c:pt idx="353">
                  <c:v>-4791.2939999999999</c:v>
                </c:pt>
                <c:pt idx="354">
                  <c:v>-4805.1689999999999</c:v>
                </c:pt>
                <c:pt idx="355">
                  <c:v>-4819.1859999999997</c:v>
                </c:pt>
                <c:pt idx="356">
                  <c:v>-4833.1989999999996</c:v>
                </c:pt>
                <c:pt idx="357">
                  <c:v>-4847.259</c:v>
                </c:pt>
                <c:pt idx="358">
                  <c:v>-4861.3149999999996</c:v>
                </c:pt>
                <c:pt idx="359">
                  <c:v>-4875.2110000000002</c:v>
                </c:pt>
                <c:pt idx="360">
                  <c:v>-4889.0230000000001</c:v>
                </c:pt>
                <c:pt idx="361">
                  <c:v>-4903.009</c:v>
                </c:pt>
                <c:pt idx="362">
                  <c:v>-4916.973</c:v>
                </c:pt>
                <c:pt idx="363">
                  <c:v>-4930.8389999999999</c:v>
                </c:pt>
                <c:pt idx="364">
                  <c:v>-4944.7160000000003</c:v>
                </c:pt>
                <c:pt idx="365">
                  <c:v>-4958.55</c:v>
                </c:pt>
                <c:pt idx="366">
                  <c:v>-4972.3069999999998</c:v>
                </c:pt>
                <c:pt idx="367">
                  <c:v>-4986.0969999999998</c:v>
                </c:pt>
                <c:pt idx="368">
                  <c:v>-5000.0209999999997</c:v>
                </c:pt>
                <c:pt idx="369">
                  <c:v>-5013.9610000000002</c:v>
                </c:pt>
                <c:pt idx="370">
                  <c:v>-5027.9110000000001</c:v>
                </c:pt>
                <c:pt idx="371">
                  <c:v>-5041.7439999999997</c:v>
                </c:pt>
                <c:pt idx="372">
                  <c:v>-5055.5370000000003</c:v>
                </c:pt>
                <c:pt idx="373">
                  <c:v>-5069.3609999999999</c:v>
                </c:pt>
                <c:pt idx="374">
                  <c:v>-5083.1329999999998</c:v>
                </c:pt>
                <c:pt idx="375">
                  <c:v>-5096.8689999999997</c:v>
                </c:pt>
                <c:pt idx="376">
                  <c:v>-5110.67</c:v>
                </c:pt>
                <c:pt idx="377">
                  <c:v>-5124.6570000000002</c:v>
                </c:pt>
                <c:pt idx="378">
                  <c:v>-5138.8270000000002</c:v>
                </c:pt>
                <c:pt idx="379">
                  <c:v>-5152.8530000000001</c:v>
                </c:pt>
                <c:pt idx="380">
                  <c:v>-5166.7489999999998</c:v>
                </c:pt>
                <c:pt idx="381">
                  <c:v>-5180.6139999999996</c:v>
                </c:pt>
                <c:pt idx="382">
                  <c:v>-5194.3959999999997</c:v>
                </c:pt>
                <c:pt idx="383">
                  <c:v>-5208.2820000000002</c:v>
                </c:pt>
                <c:pt idx="384">
                  <c:v>-5222.165</c:v>
                </c:pt>
                <c:pt idx="385">
                  <c:v>-5236.2280000000001</c:v>
                </c:pt>
                <c:pt idx="386">
                  <c:v>-5250.2370000000001</c:v>
                </c:pt>
                <c:pt idx="387">
                  <c:v>-5264.0780000000004</c:v>
                </c:pt>
                <c:pt idx="388">
                  <c:v>-5277.9690000000001</c:v>
                </c:pt>
                <c:pt idx="389">
                  <c:v>-5291.8059999999996</c:v>
                </c:pt>
                <c:pt idx="390">
                  <c:v>-5305.6080000000002</c:v>
                </c:pt>
                <c:pt idx="391">
                  <c:v>-5319.3779999999997</c:v>
                </c:pt>
                <c:pt idx="392">
                  <c:v>-5333.1450000000004</c:v>
                </c:pt>
                <c:pt idx="393">
                  <c:v>-5346.9430000000002</c:v>
                </c:pt>
                <c:pt idx="394">
                  <c:v>-5360.7579999999998</c:v>
                </c:pt>
                <c:pt idx="395">
                  <c:v>-5374.4920000000002</c:v>
                </c:pt>
                <c:pt idx="396">
                  <c:v>-5388.2929999999997</c:v>
                </c:pt>
                <c:pt idx="397">
                  <c:v>-5402.1270000000004</c:v>
                </c:pt>
                <c:pt idx="398">
                  <c:v>-5416.116</c:v>
                </c:pt>
                <c:pt idx="399">
                  <c:v>-5430.125</c:v>
                </c:pt>
                <c:pt idx="400">
                  <c:v>-5444.1409999999996</c:v>
                </c:pt>
                <c:pt idx="401">
                  <c:v>-5458.13</c:v>
                </c:pt>
                <c:pt idx="402">
                  <c:v>-5472.1610000000001</c:v>
                </c:pt>
                <c:pt idx="403">
                  <c:v>-5485.9870000000001</c:v>
                </c:pt>
                <c:pt idx="404">
                  <c:v>-5499.9269999999997</c:v>
                </c:pt>
                <c:pt idx="405">
                  <c:v>-5514.0439999999999</c:v>
                </c:pt>
                <c:pt idx="406">
                  <c:v>-5528.0389999999998</c:v>
                </c:pt>
                <c:pt idx="407">
                  <c:v>-5541.8090000000002</c:v>
                </c:pt>
                <c:pt idx="408">
                  <c:v>-5555.6189999999997</c:v>
                </c:pt>
                <c:pt idx="409">
                  <c:v>-5569.4359999999997</c:v>
                </c:pt>
                <c:pt idx="410">
                  <c:v>-5583.1350000000002</c:v>
                </c:pt>
                <c:pt idx="411">
                  <c:v>-5596.92</c:v>
                </c:pt>
                <c:pt idx="412">
                  <c:v>-5610.7340000000004</c:v>
                </c:pt>
                <c:pt idx="413">
                  <c:v>-5624.5510000000004</c:v>
                </c:pt>
                <c:pt idx="414">
                  <c:v>-5638.4759999999997</c:v>
                </c:pt>
                <c:pt idx="415">
                  <c:v>-5652.48</c:v>
                </c:pt>
                <c:pt idx="416">
                  <c:v>-5666.491</c:v>
                </c:pt>
                <c:pt idx="417">
                  <c:v>-5680.4250000000002</c:v>
                </c:pt>
                <c:pt idx="418">
                  <c:v>-5694.5829999999996</c:v>
                </c:pt>
                <c:pt idx="419">
                  <c:v>-5708.7150000000001</c:v>
                </c:pt>
                <c:pt idx="420">
                  <c:v>-5722.7370000000001</c:v>
                </c:pt>
                <c:pt idx="421">
                  <c:v>-5736.7039999999997</c:v>
                </c:pt>
                <c:pt idx="422">
                  <c:v>-5750.6180000000004</c:v>
                </c:pt>
                <c:pt idx="423">
                  <c:v>-5764.5370000000003</c:v>
                </c:pt>
                <c:pt idx="424">
                  <c:v>-5778.5129999999999</c:v>
                </c:pt>
                <c:pt idx="425">
                  <c:v>-5792.3130000000001</c:v>
                </c:pt>
                <c:pt idx="426">
                  <c:v>-5805.9390000000003</c:v>
                </c:pt>
                <c:pt idx="427">
                  <c:v>-5819.5990000000002</c:v>
                </c:pt>
                <c:pt idx="428">
                  <c:v>-5833.3720000000003</c:v>
                </c:pt>
                <c:pt idx="429">
                  <c:v>-5847.0929999999998</c:v>
                </c:pt>
                <c:pt idx="430">
                  <c:v>-5860.96</c:v>
                </c:pt>
                <c:pt idx="431">
                  <c:v>-5874.9470000000001</c:v>
                </c:pt>
                <c:pt idx="432">
                  <c:v>-5888.9350000000004</c:v>
                </c:pt>
                <c:pt idx="433">
                  <c:v>-5902.6840000000002</c:v>
                </c:pt>
                <c:pt idx="434">
                  <c:v>-5916.3310000000001</c:v>
                </c:pt>
                <c:pt idx="435">
                  <c:v>-5930.0410000000002</c:v>
                </c:pt>
                <c:pt idx="436">
                  <c:v>-5943.7669999999998</c:v>
                </c:pt>
                <c:pt idx="437">
                  <c:v>-5957.6850000000004</c:v>
                </c:pt>
                <c:pt idx="438">
                  <c:v>-5971.701</c:v>
                </c:pt>
                <c:pt idx="439">
                  <c:v>-5985.7759999999998</c:v>
                </c:pt>
                <c:pt idx="440">
                  <c:v>-5999.942</c:v>
                </c:pt>
                <c:pt idx="441">
                  <c:v>-6014.1170000000002</c:v>
                </c:pt>
                <c:pt idx="442">
                  <c:v>-6028.0510000000004</c:v>
                </c:pt>
                <c:pt idx="443">
                  <c:v>-6041.78</c:v>
                </c:pt>
                <c:pt idx="444">
                  <c:v>-6055.4229999999998</c:v>
                </c:pt>
                <c:pt idx="445">
                  <c:v>-6069.1059999999998</c:v>
                </c:pt>
                <c:pt idx="446">
                  <c:v>-6082.826</c:v>
                </c:pt>
                <c:pt idx="447">
                  <c:v>-6096.6059999999998</c:v>
                </c:pt>
                <c:pt idx="448">
                  <c:v>-6110.4269999999997</c:v>
                </c:pt>
                <c:pt idx="449">
                  <c:v>-6124.2439999999997</c:v>
                </c:pt>
                <c:pt idx="450">
                  <c:v>-6138.11</c:v>
                </c:pt>
                <c:pt idx="451">
                  <c:v>-6151.9539999999997</c:v>
                </c:pt>
                <c:pt idx="452">
                  <c:v>-6165.76</c:v>
                </c:pt>
                <c:pt idx="453">
                  <c:v>-6179.6850000000004</c:v>
                </c:pt>
                <c:pt idx="454">
                  <c:v>-6193.58</c:v>
                </c:pt>
                <c:pt idx="455">
                  <c:v>-6207.4309999999996</c:v>
                </c:pt>
                <c:pt idx="456">
                  <c:v>-6221.1260000000002</c:v>
                </c:pt>
                <c:pt idx="457">
                  <c:v>-6234.8620000000001</c:v>
                </c:pt>
                <c:pt idx="458">
                  <c:v>-6248.7579999999998</c:v>
                </c:pt>
                <c:pt idx="459">
                  <c:v>-6262.6369999999997</c:v>
                </c:pt>
                <c:pt idx="460">
                  <c:v>-6276.3689999999997</c:v>
                </c:pt>
                <c:pt idx="461">
                  <c:v>-6290.0360000000001</c:v>
                </c:pt>
                <c:pt idx="462">
                  <c:v>-6303.8190000000004</c:v>
                </c:pt>
                <c:pt idx="463">
                  <c:v>-6317.7269999999999</c:v>
                </c:pt>
                <c:pt idx="464">
                  <c:v>-6331.69</c:v>
                </c:pt>
                <c:pt idx="465">
                  <c:v>-6345.6369999999997</c:v>
                </c:pt>
                <c:pt idx="466">
                  <c:v>-6359.7169999999996</c:v>
                </c:pt>
                <c:pt idx="467">
                  <c:v>-6373.683</c:v>
                </c:pt>
                <c:pt idx="468">
                  <c:v>-6387.6670000000004</c:v>
                </c:pt>
                <c:pt idx="469">
                  <c:v>-6401.3879999999999</c:v>
                </c:pt>
                <c:pt idx="470">
                  <c:v>-6415.067</c:v>
                </c:pt>
                <c:pt idx="471">
                  <c:v>-6428.8090000000002</c:v>
                </c:pt>
                <c:pt idx="472">
                  <c:v>-6442.56</c:v>
                </c:pt>
                <c:pt idx="473">
                  <c:v>-6456.2179999999998</c:v>
                </c:pt>
                <c:pt idx="474">
                  <c:v>-6469.8909999999996</c:v>
                </c:pt>
                <c:pt idx="475">
                  <c:v>-6483.6030000000001</c:v>
                </c:pt>
                <c:pt idx="476">
                  <c:v>-6497.3220000000001</c:v>
                </c:pt>
                <c:pt idx="477">
                  <c:v>-6510.8760000000002</c:v>
                </c:pt>
                <c:pt idx="478">
                  <c:v>-6524.3959999999997</c:v>
                </c:pt>
                <c:pt idx="479">
                  <c:v>-6537.9549999999999</c:v>
                </c:pt>
                <c:pt idx="480">
                  <c:v>-6551.5209999999997</c:v>
                </c:pt>
                <c:pt idx="481">
                  <c:v>-6565.1480000000001</c:v>
                </c:pt>
                <c:pt idx="482">
                  <c:v>-6578.7370000000001</c:v>
                </c:pt>
                <c:pt idx="483">
                  <c:v>-6592.3810000000003</c:v>
                </c:pt>
                <c:pt idx="484">
                  <c:v>-6606.2470000000003</c:v>
                </c:pt>
                <c:pt idx="485">
                  <c:v>-6620.16</c:v>
                </c:pt>
                <c:pt idx="486">
                  <c:v>-6634.0720000000001</c:v>
                </c:pt>
                <c:pt idx="487">
                  <c:v>-6647.9939999999997</c:v>
                </c:pt>
                <c:pt idx="488">
                  <c:v>-6662.0110000000004</c:v>
                </c:pt>
                <c:pt idx="489">
                  <c:v>-6676.0420000000004</c:v>
                </c:pt>
                <c:pt idx="490">
                  <c:v>-6690.0079999999998</c:v>
                </c:pt>
                <c:pt idx="491">
                  <c:v>-6703.8689999999997</c:v>
                </c:pt>
                <c:pt idx="492">
                  <c:v>-6717.607</c:v>
                </c:pt>
                <c:pt idx="493">
                  <c:v>-6731.2290000000003</c:v>
                </c:pt>
                <c:pt idx="494">
                  <c:v>-6744.7539999999999</c:v>
                </c:pt>
                <c:pt idx="495">
                  <c:v>-6758.3370000000004</c:v>
                </c:pt>
                <c:pt idx="496">
                  <c:v>-6771.8980000000001</c:v>
                </c:pt>
                <c:pt idx="497">
                  <c:v>-6785.4830000000002</c:v>
                </c:pt>
                <c:pt idx="498">
                  <c:v>-6799.1379999999999</c:v>
                </c:pt>
                <c:pt idx="499">
                  <c:v>-6812.8190000000004</c:v>
                </c:pt>
                <c:pt idx="500">
                  <c:v>-6826.51</c:v>
                </c:pt>
                <c:pt idx="501">
                  <c:v>-6840.2579999999998</c:v>
                </c:pt>
                <c:pt idx="502">
                  <c:v>-6854.1170000000002</c:v>
                </c:pt>
                <c:pt idx="503">
                  <c:v>-6868.09</c:v>
                </c:pt>
                <c:pt idx="504">
                  <c:v>-6882.0209999999997</c:v>
                </c:pt>
                <c:pt idx="505">
                  <c:v>-6895.95</c:v>
                </c:pt>
                <c:pt idx="506">
                  <c:v>-6909.6490000000003</c:v>
                </c:pt>
                <c:pt idx="507">
                  <c:v>-6923.076</c:v>
                </c:pt>
                <c:pt idx="508">
                  <c:v>-6936.5780000000004</c:v>
                </c:pt>
                <c:pt idx="509">
                  <c:v>-6950.1790000000001</c:v>
                </c:pt>
                <c:pt idx="510">
                  <c:v>-6963.7839999999997</c:v>
                </c:pt>
                <c:pt idx="511">
                  <c:v>-6977.2920000000004</c:v>
                </c:pt>
                <c:pt idx="512">
                  <c:v>-6990.933</c:v>
                </c:pt>
                <c:pt idx="513">
                  <c:v>-7004.8270000000002</c:v>
                </c:pt>
                <c:pt idx="514">
                  <c:v>-7018.7960000000003</c:v>
                </c:pt>
                <c:pt idx="515">
                  <c:v>-7032.5540000000001</c:v>
                </c:pt>
                <c:pt idx="516">
                  <c:v>-7046.192</c:v>
                </c:pt>
                <c:pt idx="517">
                  <c:v>-7059.7330000000002</c:v>
                </c:pt>
                <c:pt idx="518">
                  <c:v>-7073.1989999999996</c:v>
                </c:pt>
                <c:pt idx="519">
                  <c:v>-7086.7950000000001</c:v>
                </c:pt>
                <c:pt idx="520">
                  <c:v>-7100.4740000000002</c:v>
                </c:pt>
                <c:pt idx="521">
                  <c:v>-7114.3770000000004</c:v>
                </c:pt>
                <c:pt idx="522">
                  <c:v>-7128.24</c:v>
                </c:pt>
                <c:pt idx="523">
                  <c:v>-7141.9279999999999</c:v>
                </c:pt>
                <c:pt idx="524">
                  <c:v>-7155.4639999999999</c:v>
                </c:pt>
                <c:pt idx="525">
                  <c:v>-7168.9859999999999</c:v>
                </c:pt>
                <c:pt idx="526">
                  <c:v>-7182.5820000000003</c:v>
                </c:pt>
                <c:pt idx="527">
                  <c:v>-7196.2169999999996</c:v>
                </c:pt>
                <c:pt idx="528">
                  <c:v>-7209.7719999999999</c:v>
                </c:pt>
                <c:pt idx="529">
                  <c:v>-7223.2129999999997</c:v>
                </c:pt>
                <c:pt idx="530">
                  <c:v>-7236.6120000000001</c:v>
                </c:pt>
                <c:pt idx="531">
                  <c:v>-7250.1660000000002</c:v>
                </c:pt>
                <c:pt idx="532">
                  <c:v>-7263.8630000000003</c:v>
                </c:pt>
                <c:pt idx="533">
                  <c:v>-7277.5429999999997</c:v>
                </c:pt>
                <c:pt idx="534">
                  <c:v>-7291.2790000000005</c:v>
                </c:pt>
                <c:pt idx="535">
                  <c:v>-7305.058</c:v>
                </c:pt>
                <c:pt idx="536">
                  <c:v>-7318.8450000000003</c:v>
                </c:pt>
                <c:pt idx="537">
                  <c:v>-7332.5749999999998</c:v>
                </c:pt>
                <c:pt idx="538">
                  <c:v>-7346.29</c:v>
                </c:pt>
                <c:pt idx="539">
                  <c:v>-7359.8429999999998</c:v>
                </c:pt>
                <c:pt idx="540">
                  <c:v>-7373.3549999999996</c:v>
                </c:pt>
                <c:pt idx="541">
                  <c:v>-7386.9920000000002</c:v>
                </c:pt>
                <c:pt idx="542">
                  <c:v>-7400.6360000000004</c:v>
                </c:pt>
                <c:pt idx="543">
                  <c:v>-7414.2839999999997</c:v>
                </c:pt>
                <c:pt idx="544">
                  <c:v>-7427.8639999999996</c:v>
                </c:pt>
                <c:pt idx="545">
                  <c:v>-7441.433</c:v>
                </c:pt>
                <c:pt idx="546">
                  <c:v>-7455.0190000000002</c:v>
                </c:pt>
                <c:pt idx="547">
                  <c:v>-7468.6480000000001</c:v>
                </c:pt>
                <c:pt idx="548">
                  <c:v>-7482.3040000000001</c:v>
                </c:pt>
                <c:pt idx="549">
                  <c:v>-7495.973</c:v>
                </c:pt>
                <c:pt idx="550">
                  <c:v>-7509.7169999999996</c:v>
                </c:pt>
                <c:pt idx="551">
                  <c:v>-7523.3429999999998</c:v>
                </c:pt>
                <c:pt idx="552">
                  <c:v>-7536.7849999999999</c:v>
                </c:pt>
                <c:pt idx="553">
                  <c:v>-7550.1660000000002</c:v>
                </c:pt>
                <c:pt idx="554">
                  <c:v>-7563.6540000000005</c:v>
                </c:pt>
                <c:pt idx="555">
                  <c:v>-7577.2160000000003</c:v>
                </c:pt>
                <c:pt idx="556">
                  <c:v>-7590.7479999999996</c:v>
                </c:pt>
                <c:pt idx="557">
                  <c:v>-7604.2</c:v>
                </c:pt>
                <c:pt idx="558">
                  <c:v>-7617.4960000000001</c:v>
                </c:pt>
                <c:pt idx="559">
                  <c:v>-7630.8389999999999</c:v>
                </c:pt>
                <c:pt idx="560">
                  <c:v>-7644.3180000000002</c:v>
                </c:pt>
                <c:pt idx="561">
                  <c:v>-7657.7929999999997</c:v>
                </c:pt>
                <c:pt idx="562">
                  <c:v>-7671.2849999999999</c:v>
                </c:pt>
                <c:pt idx="563">
                  <c:v>-7685.02</c:v>
                </c:pt>
                <c:pt idx="564">
                  <c:v>-7698.9390000000003</c:v>
                </c:pt>
                <c:pt idx="565">
                  <c:v>-7712.7489999999998</c:v>
                </c:pt>
                <c:pt idx="566">
                  <c:v>-7726.3459999999995</c:v>
                </c:pt>
                <c:pt idx="567">
                  <c:v>-7739.8370000000004</c:v>
                </c:pt>
                <c:pt idx="568">
                  <c:v>-7753.44</c:v>
                </c:pt>
                <c:pt idx="569">
                  <c:v>-7767.0590000000002</c:v>
                </c:pt>
                <c:pt idx="570">
                  <c:v>-7780.5309999999999</c:v>
                </c:pt>
                <c:pt idx="571">
                  <c:v>-7793.8760000000002</c:v>
                </c:pt>
                <c:pt idx="572">
                  <c:v>-7807.2290000000003</c:v>
                </c:pt>
                <c:pt idx="573">
                  <c:v>-7820.6289999999999</c:v>
                </c:pt>
                <c:pt idx="574">
                  <c:v>-7834.1189999999997</c:v>
                </c:pt>
                <c:pt idx="575">
                  <c:v>-7847.6189999999997</c:v>
                </c:pt>
                <c:pt idx="576">
                  <c:v>-7861.1909999999998</c:v>
                </c:pt>
                <c:pt idx="577">
                  <c:v>-7874.6769999999997</c:v>
                </c:pt>
                <c:pt idx="578">
                  <c:v>-7888.1670000000004</c:v>
                </c:pt>
                <c:pt idx="579">
                  <c:v>-7901.7560000000003</c:v>
                </c:pt>
                <c:pt idx="580">
                  <c:v>-7915.4219999999996</c:v>
                </c:pt>
                <c:pt idx="581">
                  <c:v>-7929.08</c:v>
                </c:pt>
                <c:pt idx="582">
                  <c:v>-7942.5630000000001</c:v>
                </c:pt>
                <c:pt idx="583">
                  <c:v>-7956.0640000000003</c:v>
                </c:pt>
                <c:pt idx="584">
                  <c:v>-7969.6360000000004</c:v>
                </c:pt>
                <c:pt idx="585">
                  <c:v>-7983.2860000000001</c:v>
                </c:pt>
                <c:pt idx="586">
                  <c:v>-7996.8140000000003</c:v>
                </c:pt>
                <c:pt idx="587">
                  <c:v>-8010.0720000000001</c:v>
                </c:pt>
                <c:pt idx="588">
                  <c:v>-8023.4350000000004</c:v>
                </c:pt>
                <c:pt idx="589">
                  <c:v>-8036.6620000000003</c:v>
                </c:pt>
                <c:pt idx="590">
                  <c:v>-8049.9750000000004</c:v>
                </c:pt>
                <c:pt idx="591">
                  <c:v>-8063.4570000000003</c:v>
                </c:pt>
                <c:pt idx="592">
                  <c:v>-8077.0249999999996</c:v>
                </c:pt>
                <c:pt idx="593">
                  <c:v>-8090.4430000000002</c:v>
                </c:pt>
                <c:pt idx="594">
                  <c:v>-8103.6989999999996</c:v>
                </c:pt>
                <c:pt idx="595">
                  <c:v>-8117.0069999999996</c:v>
                </c:pt>
                <c:pt idx="596">
                  <c:v>-8130.4620000000004</c:v>
                </c:pt>
                <c:pt idx="597">
                  <c:v>-8143.8980000000001</c:v>
                </c:pt>
                <c:pt idx="598">
                  <c:v>-8157.1639999999998</c:v>
                </c:pt>
                <c:pt idx="599">
                  <c:v>-8170.3450000000003</c:v>
                </c:pt>
                <c:pt idx="600">
                  <c:v>-8183.5349999999999</c:v>
                </c:pt>
                <c:pt idx="601">
                  <c:v>-8196.8629999999994</c:v>
                </c:pt>
                <c:pt idx="602">
                  <c:v>-8210.1049999999996</c:v>
                </c:pt>
                <c:pt idx="603">
                  <c:v>-8223.2420000000002</c:v>
                </c:pt>
                <c:pt idx="604">
                  <c:v>-8236.4789999999994</c:v>
                </c:pt>
                <c:pt idx="605">
                  <c:v>-8249.6530000000002</c:v>
                </c:pt>
                <c:pt idx="606">
                  <c:v>-8262.9639999999999</c:v>
                </c:pt>
                <c:pt idx="607">
                  <c:v>-8276.4699999999993</c:v>
                </c:pt>
                <c:pt idx="608">
                  <c:v>-8289.9989999999998</c:v>
                </c:pt>
                <c:pt idx="609">
                  <c:v>-8303.5310000000009</c:v>
                </c:pt>
                <c:pt idx="610">
                  <c:v>-8316.991</c:v>
                </c:pt>
                <c:pt idx="611">
                  <c:v>-8330.5130000000008</c:v>
                </c:pt>
                <c:pt idx="612">
                  <c:v>-8343.8040000000001</c:v>
                </c:pt>
                <c:pt idx="613">
                  <c:v>-8356.9740000000002</c:v>
                </c:pt>
                <c:pt idx="614">
                  <c:v>-8370.2559999999994</c:v>
                </c:pt>
                <c:pt idx="615">
                  <c:v>-8383.5210000000006</c:v>
                </c:pt>
                <c:pt idx="616">
                  <c:v>-8396.8690000000006</c:v>
                </c:pt>
                <c:pt idx="617">
                  <c:v>-8410.3520000000008</c:v>
                </c:pt>
                <c:pt idx="618">
                  <c:v>-8423.8430000000008</c:v>
                </c:pt>
                <c:pt idx="619">
                  <c:v>-8437.1740000000009</c:v>
                </c:pt>
                <c:pt idx="620">
                  <c:v>-8450.56</c:v>
                </c:pt>
                <c:pt idx="621">
                  <c:v>-8463.902</c:v>
                </c:pt>
                <c:pt idx="622">
                  <c:v>-8477.0969999999998</c:v>
                </c:pt>
                <c:pt idx="623">
                  <c:v>-8490.1319999999996</c:v>
                </c:pt>
                <c:pt idx="624">
                  <c:v>-8503.1949999999997</c:v>
                </c:pt>
                <c:pt idx="625">
                  <c:v>-8516.35</c:v>
                </c:pt>
                <c:pt idx="626">
                  <c:v>-8529.5679999999993</c:v>
                </c:pt>
                <c:pt idx="627">
                  <c:v>-8542.8739999999998</c:v>
                </c:pt>
                <c:pt idx="628">
                  <c:v>-8556.2340000000004</c:v>
                </c:pt>
                <c:pt idx="629">
                  <c:v>-8569.3790000000008</c:v>
                </c:pt>
                <c:pt idx="630">
                  <c:v>-8582.5220000000008</c:v>
                </c:pt>
                <c:pt idx="631">
                  <c:v>-8595.5149999999994</c:v>
                </c:pt>
                <c:pt idx="632">
                  <c:v>-8608.4889999999996</c:v>
                </c:pt>
                <c:pt idx="633">
                  <c:v>-8621.482</c:v>
                </c:pt>
                <c:pt idx="634">
                  <c:v>-8634.5370000000003</c:v>
                </c:pt>
                <c:pt idx="635">
                  <c:v>-8647.6029999999992</c:v>
                </c:pt>
                <c:pt idx="636">
                  <c:v>-8660.7309999999998</c:v>
                </c:pt>
                <c:pt idx="637">
                  <c:v>-8673.9179999999997</c:v>
                </c:pt>
                <c:pt idx="638">
                  <c:v>-8687.1849999999995</c:v>
                </c:pt>
                <c:pt idx="639">
                  <c:v>-8700.3250000000007</c:v>
                </c:pt>
                <c:pt idx="640">
                  <c:v>-8713.3860000000004</c:v>
                </c:pt>
                <c:pt idx="641">
                  <c:v>-8726.44</c:v>
                </c:pt>
                <c:pt idx="642">
                  <c:v>-8739.366</c:v>
                </c:pt>
                <c:pt idx="643">
                  <c:v>-8752.3259999999991</c:v>
                </c:pt>
                <c:pt idx="644">
                  <c:v>-8765.4320000000007</c:v>
                </c:pt>
                <c:pt idx="645">
                  <c:v>-8778.4549999999999</c:v>
                </c:pt>
                <c:pt idx="646">
                  <c:v>-8791.4</c:v>
                </c:pt>
                <c:pt idx="647">
                  <c:v>-8804.3060000000005</c:v>
                </c:pt>
                <c:pt idx="648">
                  <c:v>-8817.241</c:v>
                </c:pt>
                <c:pt idx="649">
                  <c:v>-8830.17</c:v>
                </c:pt>
                <c:pt idx="650">
                  <c:v>-8843.2009999999991</c:v>
                </c:pt>
                <c:pt idx="651">
                  <c:v>-8856.2909999999993</c:v>
                </c:pt>
                <c:pt idx="652">
                  <c:v>-8869.4449999999997</c:v>
                </c:pt>
                <c:pt idx="653">
                  <c:v>-8882.473</c:v>
                </c:pt>
                <c:pt idx="654">
                  <c:v>-8895.3700000000008</c:v>
                </c:pt>
                <c:pt idx="655">
                  <c:v>-8908.3639999999996</c:v>
                </c:pt>
                <c:pt idx="656">
                  <c:v>-8921.2909999999993</c:v>
                </c:pt>
                <c:pt idx="657">
                  <c:v>-8934.0580000000009</c:v>
                </c:pt>
                <c:pt idx="658">
                  <c:v>-8946.8490000000002</c:v>
                </c:pt>
                <c:pt idx="659">
                  <c:v>-8959.7780000000002</c:v>
                </c:pt>
                <c:pt idx="660">
                  <c:v>-8972.5439999999999</c:v>
                </c:pt>
                <c:pt idx="661">
                  <c:v>-8985.1309999999994</c:v>
                </c:pt>
                <c:pt idx="662">
                  <c:v>-8997.7129999999997</c:v>
                </c:pt>
                <c:pt idx="663">
                  <c:v>-9010.5210000000006</c:v>
                </c:pt>
                <c:pt idx="664">
                  <c:v>-9023.4860000000008</c:v>
                </c:pt>
                <c:pt idx="665">
                  <c:v>-9036.4570000000003</c:v>
                </c:pt>
                <c:pt idx="666">
                  <c:v>-9049.3459999999995</c:v>
                </c:pt>
                <c:pt idx="667">
                  <c:v>-9062.2759999999998</c:v>
                </c:pt>
                <c:pt idx="668">
                  <c:v>-9075.2009999999991</c:v>
                </c:pt>
                <c:pt idx="669">
                  <c:v>-9088.1</c:v>
                </c:pt>
                <c:pt idx="670">
                  <c:v>-9101.0589999999993</c:v>
                </c:pt>
                <c:pt idx="671">
                  <c:v>-9114.06</c:v>
                </c:pt>
                <c:pt idx="672">
                  <c:v>-9127.0310000000009</c:v>
                </c:pt>
                <c:pt idx="673">
                  <c:v>-9140.0210000000006</c:v>
                </c:pt>
                <c:pt idx="674">
                  <c:v>-9152.8739999999998</c:v>
                </c:pt>
                <c:pt idx="675">
                  <c:v>-9165.7160000000003</c:v>
                </c:pt>
                <c:pt idx="676">
                  <c:v>-9178.4130000000005</c:v>
                </c:pt>
                <c:pt idx="677">
                  <c:v>-9191.098</c:v>
                </c:pt>
                <c:pt idx="678">
                  <c:v>-9203.7950000000001</c:v>
                </c:pt>
                <c:pt idx="679">
                  <c:v>-9216.4670000000006</c:v>
                </c:pt>
                <c:pt idx="680">
                  <c:v>-9229.107</c:v>
                </c:pt>
                <c:pt idx="681">
                  <c:v>-9245.7379999999994</c:v>
                </c:pt>
                <c:pt idx="682">
                  <c:v>-9262.3189999999995</c:v>
                </c:pt>
                <c:pt idx="683">
                  <c:v>-9274.9040000000005</c:v>
                </c:pt>
                <c:pt idx="684">
                  <c:v>-9287.5249999999996</c:v>
                </c:pt>
                <c:pt idx="685">
                  <c:v>-9300.2090000000007</c:v>
                </c:pt>
                <c:pt idx="686">
                  <c:v>-9313.0570000000007</c:v>
                </c:pt>
                <c:pt idx="687">
                  <c:v>-9326.0239999999994</c:v>
                </c:pt>
                <c:pt idx="688">
                  <c:v>-9338.8950000000004</c:v>
                </c:pt>
                <c:pt idx="689">
                  <c:v>-9351.6569999999992</c:v>
                </c:pt>
                <c:pt idx="690">
                  <c:v>-9364.4860000000008</c:v>
                </c:pt>
                <c:pt idx="691">
                  <c:v>-9377.348</c:v>
                </c:pt>
                <c:pt idx="692">
                  <c:v>-9390.0419999999995</c:v>
                </c:pt>
                <c:pt idx="693">
                  <c:v>-9402.69</c:v>
                </c:pt>
                <c:pt idx="694">
                  <c:v>-9415.2510000000002</c:v>
                </c:pt>
                <c:pt idx="695">
                  <c:v>-9431.8889999999992</c:v>
                </c:pt>
                <c:pt idx="696">
                  <c:v>-9444.43</c:v>
                </c:pt>
                <c:pt idx="697">
                  <c:v>-9457.07</c:v>
                </c:pt>
                <c:pt idx="698">
                  <c:v>-9469.8389999999999</c:v>
                </c:pt>
                <c:pt idx="699">
                  <c:v>-9482.5949999999993</c:v>
                </c:pt>
                <c:pt idx="700">
                  <c:v>-9495.2810000000009</c:v>
                </c:pt>
                <c:pt idx="701">
                  <c:v>-9507.8209999999999</c:v>
                </c:pt>
                <c:pt idx="702">
                  <c:v>-9520.5529999999999</c:v>
                </c:pt>
                <c:pt idx="703">
                  <c:v>-9533.3009999999995</c:v>
                </c:pt>
                <c:pt idx="704">
                  <c:v>-9545.973</c:v>
                </c:pt>
                <c:pt idx="705">
                  <c:v>-9558.5519999999997</c:v>
                </c:pt>
                <c:pt idx="706">
                  <c:v>-9571.0589999999993</c:v>
                </c:pt>
                <c:pt idx="707">
                  <c:v>-9583.6139999999996</c:v>
                </c:pt>
                <c:pt idx="708">
                  <c:v>-9600.152</c:v>
                </c:pt>
                <c:pt idx="709">
                  <c:v>-9616.7260000000006</c:v>
                </c:pt>
                <c:pt idx="710">
                  <c:v>-9629.2999999999993</c:v>
                </c:pt>
                <c:pt idx="711">
                  <c:v>-9641.9419999999991</c:v>
                </c:pt>
                <c:pt idx="712">
                  <c:v>-9658.4359999999997</c:v>
                </c:pt>
                <c:pt idx="713">
                  <c:v>-9674.8709999999992</c:v>
                </c:pt>
                <c:pt idx="714">
                  <c:v>-9691.25</c:v>
                </c:pt>
                <c:pt idx="715">
                  <c:v>-9707.866</c:v>
                </c:pt>
                <c:pt idx="716">
                  <c:v>-9720.3880000000008</c:v>
                </c:pt>
                <c:pt idx="717">
                  <c:v>-9732.9879999999994</c:v>
                </c:pt>
                <c:pt idx="718">
                  <c:v>-9745.5460000000003</c:v>
                </c:pt>
                <c:pt idx="719">
                  <c:v>-9758.0939999999991</c:v>
                </c:pt>
                <c:pt idx="720">
                  <c:v>-9774.5959999999995</c:v>
                </c:pt>
                <c:pt idx="721">
                  <c:v>-9791.0759999999991</c:v>
                </c:pt>
                <c:pt idx="722">
                  <c:v>-9807.5490000000009</c:v>
                </c:pt>
                <c:pt idx="723">
                  <c:v>-9823.9110000000001</c:v>
                </c:pt>
                <c:pt idx="724">
                  <c:v>-9840.0560000000005</c:v>
                </c:pt>
                <c:pt idx="725">
                  <c:v>-9856.0619999999999</c:v>
                </c:pt>
                <c:pt idx="726">
                  <c:v>-9872.2479999999996</c:v>
                </c:pt>
                <c:pt idx="727">
                  <c:v>-9888.5550000000003</c:v>
                </c:pt>
                <c:pt idx="728">
                  <c:v>-9904.8870000000006</c:v>
                </c:pt>
                <c:pt idx="729">
                  <c:v>-9921.3189999999995</c:v>
                </c:pt>
                <c:pt idx="730">
                  <c:v>-9937.9130000000005</c:v>
                </c:pt>
                <c:pt idx="731">
                  <c:v>-9950.5259999999998</c:v>
                </c:pt>
                <c:pt idx="732">
                  <c:v>-9967.0550000000003</c:v>
                </c:pt>
                <c:pt idx="733">
                  <c:v>-9983.3410000000003</c:v>
                </c:pt>
                <c:pt idx="734">
                  <c:v>-9999.6229999999996</c:v>
                </c:pt>
                <c:pt idx="735">
                  <c:v>-10016.049999999999</c:v>
                </c:pt>
                <c:pt idx="736">
                  <c:v>-10032.469999999999</c:v>
                </c:pt>
                <c:pt idx="737">
                  <c:v>-10048.81</c:v>
                </c:pt>
                <c:pt idx="738">
                  <c:v>-10065.26</c:v>
                </c:pt>
                <c:pt idx="739">
                  <c:v>-10081.68</c:v>
                </c:pt>
                <c:pt idx="740">
                  <c:v>-10097.89</c:v>
                </c:pt>
                <c:pt idx="741">
                  <c:v>-10114.040000000001</c:v>
                </c:pt>
                <c:pt idx="742">
                  <c:v>-10130.17</c:v>
                </c:pt>
                <c:pt idx="743">
                  <c:v>-10146.43</c:v>
                </c:pt>
                <c:pt idx="744">
                  <c:v>-10162.65</c:v>
                </c:pt>
                <c:pt idx="745">
                  <c:v>-10178.549999999999</c:v>
                </c:pt>
                <c:pt idx="746">
                  <c:v>-10194.52</c:v>
                </c:pt>
                <c:pt idx="747">
                  <c:v>-10210.41</c:v>
                </c:pt>
                <c:pt idx="748">
                  <c:v>-10226.42</c:v>
                </c:pt>
                <c:pt idx="749">
                  <c:v>-10242.57</c:v>
                </c:pt>
                <c:pt idx="750">
                  <c:v>-10258.32</c:v>
                </c:pt>
                <c:pt idx="751">
                  <c:v>-10274.030000000001</c:v>
                </c:pt>
                <c:pt idx="752">
                  <c:v>-10289.64</c:v>
                </c:pt>
                <c:pt idx="753">
                  <c:v>-10305.67</c:v>
                </c:pt>
                <c:pt idx="754">
                  <c:v>-10321.950000000001</c:v>
                </c:pt>
                <c:pt idx="755">
                  <c:v>-10338.11</c:v>
                </c:pt>
                <c:pt idx="756">
                  <c:v>-10354.1</c:v>
                </c:pt>
                <c:pt idx="757">
                  <c:v>-10370.24</c:v>
                </c:pt>
                <c:pt idx="758">
                  <c:v>-10386.209999999999</c:v>
                </c:pt>
                <c:pt idx="759">
                  <c:v>-10402.08</c:v>
                </c:pt>
                <c:pt idx="760">
                  <c:v>-10417.64</c:v>
                </c:pt>
                <c:pt idx="761">
                  <c:v>-10433.14</c:v>
                </c:pt>
                <c:pt idx="762">
                  <c:v>-10448.65</c:v>
                </c:pt>
                <c:pt idx="763">
                  <c:v>-10464.01</c:v>
                </c:pt>
                <c:pt idx="764">
                  <c:v>-10479.370000000001</c:v>
                </c:pt>
                <c:pt idx="765">
                  <c:v>-10494.79</c:v>
                </c:pt>
                <c:pt idx="766">
                  <c:v>-10510.24</c:v>
                </c:pt>
                <c:pt idx="767">
                  <c:v>-10525.94</c:v>
                </c:pt>
                <c:pt idx="768">
                  <c:v>-10541.72</c:v>
                </c:pt>
                <c:pt idx="769">
                  <c:v>-10557.61</c:v>
                </c:pt>
                <c:pt idx="770">
                  <c:v>-10573.29</c:v>
                </c:pt>
                <c:pt idx="771">
                  <c:v>-10588.66</c:v>
                </c:pt>
                <c:pt idx="772">
                  <c:v>-10604.21</c:v>
                </c:pt>
                <c:pt idx="773">
                  <c:v>-10619.7</c:v>
                </c:pt>
                <c:pt idx="774">
                  <c:v>-10635.26</c:v>
                </c:pt>
                <c:pt idx="775">
                  <c:v>-10650.48</c:v>
                </c:pt>
                <c:pt idx="776">
                  <c:v>-10665.72</c:v>
                </c:pt>
                <c:pt idx="777">
                  <c:v>-10681.11</c:v>
                </c:pt>
                <c:pt idx="778">
                  <c:v>-10696.45</c:v>
                </c:pt>
                <c:pt idx="779">
                  <c:v>-10711.77</c:v>
                </c:pt>
                <c:pt idx="780">
                  <c:v>-10726.73</c:v>
                </c:pt>
                <c:pt idx="781">
                  <c:v>-10741.71</c:v>
                </c:pt>
                <c:pt idx="782">
                  <c:v>-10756.87</c:v>
                </c:pt>
                <c:pt idx="783">
                  <c:v>-10772.01</c:v>
                </c:pt>
                <c:pt idx="784">
                  <c:v>-10787.19</c:v>
                </c:pt>
                <c:pt idx="785">
                  <c:v>-10802.38</c:v>
                </c:pt>
                <c:pt idx="786">
                  <c:v>-10817.63</c:v>
                </c:pt>
                <c:pt idx="787">
                  <c:v>-10832.91</c:v>
                </c:pt>
                <c:pt idx="788">
                  <c:v>-10848.21</c:v>
                </c:pt>
                <c:pt idx="789">
                  <c:v>-10863.51</c:v>
                </c:pt>
                <c:pt idx="790">
                  <c:v>-10878.5</c:v>
                </c:pt>
                <c:pt idx="791">
                  <c:v>-10893.39</c:v>
                </c:pt>
                <c:pt idx="792">
                  <c:v>-10908.58</c:v>
                </c:pt>
                <c:pt idx="793">
                  <c:v>-10923.57</c:v>
                </c:pt>
                <c:pt idx="794">
                  <c:v>-10938.22</c:v>
                </c:pt>
                <c:pt idx="795">
                  <c:v>-10952.83</c:v>
                </c:pt>
                <c:pt idx="796">
                  <c:v>-10967.74</c:v>
                </c:pt>
                <c:pt idx="797">
                  <c:v>-10982.72</c:v>
                </c:pt>
                <c:pt idx="798">
                  <c:v>-10997.62</c:v>
                </c:pt>
                <c:pt idx="799">
                  <c:v>-11012.41</c:v>
                </c:pt>
                <c:pt idx="800">
                  <c:v>-11026.87</c:v>
                </c:pt>
                <c:pt idx="801">
                  <c:v>-11041.44</c:v>
                </c:pt>
                <c:pt idx="802">
                  <c:v>-11055.85</c:v>
                </c:pt>
                <c:pt idx="803">
                  <c:v>-11070.26</c:v>
                </c:pt>
                <c:pt idx="804">
                  <c:v>-11084.8</c:v>
                </c:pt>
                <c:pt idx="805">
                  <c:v>-11099.23</c:v>
                </c:pt>
                <c:pt idx="806">
                  <c:v>-11113.69</c:v>
                </c:pt>
                <c:pt idx="807">
                  <c:v>-11128.24</c:v>
                </c:pt>
                <c:pt idx="808">
                  <c:v>-11142.97</c:v>
                </c:pt>
                <c:pt idx="809">
                  <c:v>-11157.58</c:v>
                </c:pt>
                <c:pt idx="810">
                  <c:v>-11171.91</c:v>
                </c:pt>
                <c:pt idx="811">
                  <c:v>-11186</c:v>
                </c:pt>
                <c:pt idx="812">
                  <c:v>-11200.2</c:v>
                </c:pt>
                <c:pt idx="813">
                  <c:v>-11214.55</c:v>
                </c:pt>
                <c:pt idx="814">
                  <c:v>-11228.79</c:v>
                </c:pt>
                <c:pt idx="815">
                  <c:v>-11243.08</c:v>
                </c:pt>
                <c:pt idx="816">
                  <c:v>-11257.17</c:v>
                </c:pt>
                <c:pt idx="817">
                  <c:v>-11271.23</c:v>
                </c:pt>
                <c:pt idx="818">
                  <c:v>-11285.24</c:v>
                </c:pt>
                <c:pt idx="819">
                  <c:v>-11299.16</c:v>
                </c:pt>
                <c:pt idx="820">
                  <c:v>-11313.1</c:v>
                </c:pt>
                <c:pt idx="821">
                  <c:v>-11327.55</c:v>
                </c:pt>
                <c:pt idx="822">
                  <c:v>-11342.05</c:v>
                </c:pt>
                <c:pt idx="823">
                  <c:v>-11356.29</c:v>
                </c:pt>
                <c:pt idx="824">
                  <c:v>-11370.39</c:v>
                </c:pt>
                <c:pt idx="825">
                  <c:v>-11384.25</c:v>
                </c:pt>
                <c:pt idx="826">
                  <c:v>-11397.84</c:v>
                </c:pt>
                <c:pt idx="827">
                  <c:v>-11411.36</c:v>
                </c:pt>
                <c:pt idx="828">
                  <c:v>-11424.88</c:v>
                </c:pt>
                <c:pt idx="829">
                  <c:v>-11438.55</c:v>
                </c:pt>
                <c:pt idx="830">
                  <c:v>-11452.03</c:v>
                </c:pt>
                <c:pt idx="831">
                  <c:v>-11465.36</c:v>
                </c:pt>
                <c:pt idx="832">
                  <c:v>-11478.54</c:v>
                </c:pt>
                <c:pt idx="833">
                  <c:v>-11491.86</c:v>
                </c:pt>
                <c:pt idx="834">
                  <c:v>-11505.11</c:v>
                </c:pt>
                <c:pt idx="835">
                  <c:v>-11518.1</c:v>
                </c:pt>
                <c:pt idx="836">
                  <c:v>-11531.16</c:v>
                </c:pt>
                <c:pt idx="837">
                  <c:v>-11544.5</c:v>
                </c:pt>
                <c:pt idx="838">
                  <c:v>-11557.9</c:v>
                </c:pt>
                <c:pt idx="839">
                  <c:v>-11571.35</c:v>
                </c:pt>
                <c:pt idx="840">
                  <c:v>-11584.66</c:v>
                </c:pt>
                <c:pt idx="841">
                  <c:v>-11597.81</c:v>
                </c:pt>
                <c:pt idx="842">
                  <c:v>-11611.07</c:v>
                </c:pt>
                <c:pt idx="843">
                  <c:v>-11624.28</c:v>
                </c:pt>
                <c:pt idx="844">
                  <c:v>-11637.34</c:v>
                </c:pt>
                <c:pt idx="845">
                  <c:v>-11650.24</c:v>
                </c:pt>
                <c:pt idx="846">
                  <c:v>-11663.06</c:v>
                </c:pt>
                <c:pt idx="847">
                  <c:v>-11675.85</c:v>
                </c:pt>
                <c:pt idx="848">
                  <c:v>-11688.67</c:v>
                </c:pt>
                <c:pt idx="849">
                  <c:v>-11701.45</c:v>
                </c:pt>
                <c:pt idx="850">
                  <c:v>-11714.27</c:v>
                </c:pt>
                <c:pt idx="851">
                  <c:v>-11727.15</c:v>
                </c:pt>
                <c:pt idx="852">
                  <c:v>-11739.89</c:v>
                </c:pt>
                <c:pt idx="853">
                  <c:v>-11752.69</c:v>
                </c:pt>
                <c:pt idx="854">
                  <c:v>-11765.54</c:v>
                </c:pt>
                <c:pt idx="855">
                  <c:v>-11778.3</c:v>
                </c:pt>
                <c:pt idx="856">
                  <c:v>-11790.9</c:v>
                </c:pt>
                <c:pt idx="857">
                  <c:v>-11803.53</c:v>
                </c:pt>
                <c:pt idx="858">
                  <c:v>-11818.94</c:v>
                </c:pt>
                <c:pt idx="859">
                  <c:v>-11834.01</c:v>
                </c:pt>
                <c:pt idx="860">
                  <c:v>-11849.16</c:v>
                </c:pt>
                <c:pt idx="861">
                  <c:v>-11864.47</c:v>
                </c:pt>
                <c:pt idx="862">
                  <c:v>-11880.02</c:v>
                </c:pt>
                <c:pt idx="863">
                  <c:v>-11895.42</c:v>
                </c:pt>
                <c:pt idx="864">
                  <c:v>-11910.68</c:v>
                </c:pt>
                <c:pt idx="865">
                  <c:v>-11925.86</c:v>
                </c:pt>
                <c:pt idx="866">
                  <c:v>-11940.81</c:v>
                </c:pt>
                <c:pt idx="867">
                  <c:v>-11955.69</c:v>
                </c:pt>
                <c:pt idx="868">
                  <c:v>-11970.51</c:v>
                </c:pt>
                <c:pt idx="869">
                  <c:v>-11985.42</c:v>
                </c:pt>
                <c:pt idx="870">
                  <c:v>-12000.29</c:v>
                </c:pt>
                <c:pt idx="871">
                  <c:v>-12014.97</c:v>
                </c:pt>
                <c:pt idx="872">
                  <c:v>-12029.43</c:v>
                </c:pt>
                <c:pt idx="873">
                  <c:v>-12043.77</c:v>
                </c:pt>
                <c:pt idx="874">
                  <c:v>-12058.19</c:v>
                </c:pt>
                <c:pt idx="875">
                  <c:v>-12072.69</c:v>
                </c:pt>
                <c:pt idx="876">
                  <c:v>-12087.11</c:v>
                </c:pt>
                <c:pt idx="877">
                  <c:v>-12101.37</c:v>
                </c:pt>
                <c:pt idx="878">
                  <c:v>-12115.52</c:v>
                </c:pt>
                <c:pt idx="879">
                  <c:v>-12129.63</c:v>
                </c:pt>
                <c:pt idx="880">
                  <c:v>-12143.4</c:v>
                </c:pt>
                <c:pt idx="881">
                  <c:v>-12157.23</c:v>
                </c:pt>
                <c:pt idx="882">
                  <c:v>-12171.05</c:v>
                </c:pt>
                <c:pt idx="883">
                  <c:v>-12184.79</c:v>
                </c:pt>
                <c:pt idx="884">
                  <c:v>-12198.55</c:v>
                </c:pt>
                <c:pt idx="885">
                  <c:v>-12212.23</c:v>
                </c:pt>
                <c:pt idx="886">
                  <c:v>-12225.93</c:v>
                </c:pt>
                <c:pt idx="887">
                  <c:v>-12239.68</c:v>
                </c:pt>
                <c:pt idx="888">
                  <c:v>-12253.31</c:v>
                </c:pt>
                <c:pt idx="889">
                  <c:v>-12267</c:v>
                </c:pt>
                <c:pt idx="890">
                  <c:v>-12280.23</c:v>
                </c:pt>
                <c:pt idx="891">
                  <c:v>-12293.49</c:v>
                </c:pt>
                <c:pt idx="892">
                  <c:v>-12306.39</c:v>
                </c:pt>
                <c:pt idx="893">
                  <c:v>-12319.41</c:v>
                </c:pt>
                <c:pt idx="894">
                  <c:v>-12332.39</c:v>
                </c:pt>
                <c:pt idx="895">
                  <c:v>-12345.65</c:v>
                </c:pt>
                <c:pt idx="896">
                  <c:v>-12358.5</c:v>
                </c:pt>
                <c:pt idx="897">
                  <c:v>-12371.06</c:v>
                </c:pt>
                <c:pt idx="898">
                  <c:v>-12383.48</c:v>
                </c:pt>
                <c:pt idx="899">
                  <c:v>-12395.76</c:v>
                </c:pt>
                <c:pt idx="900">
                  <c:v>-12408</c:v>
                </c:pt>
                <c:pt idx="901">
                  <c:v>-12420.39</c:v>
                </c:pt>
                <c:pt idx="902">
                  <c:v>-12432.47</c:v>
                </c:pt>
                <c:pt idx="903">
                  <c:v>-12444.91</c:v>
                </c:pt>
                <c:pt idx="904">
                  <c:v>-12457.14</c:v>
                </c:pt>
                <c:pt idx="905">
                  <c:v>-12468.88</c:v>
                </c:pt>
                <c:pt idx="906">
                  <c:v>-12480.43</c:v>
                </c:pt>
                <c:pt idx="907">
                  <c:v>-12491.89</c:v>
                </c:pt>
                <c:pt idx="908">
                  <c:v>-12503.47</c:v>
                </c:pt>
                <c:pt idx="909">
                  <c:v>-12515.27</c:v>
                </c:pt>
                <c:pt idx="910">
                  <c:v>-12526.71</c:v>
                </c:pt>
                <c:pt idx="911">
                  <c:v>-12538.04</c:v>
                </c:pt>
                <c:pt idx="912">
                  <c:v>-12549.17</c:v>
                </c:pt>
                <c:pt idx="913">
                  <c:v>-12560.28</c:v>
                </c:pt>
                <c:pt idx="914">
                  <c:v>-12571.57</c:v>
                </c:pt>
                <c:pt idx="915">
                  <c:v>-12582.47</c:v>
                </c:pt>
                <c:pt idx="916">
                  <c:v>-12593.4</c:v>
                </c:pt>
                <c:pt idx="917">
                  <c:v>-12604.19</c:v>
                </c:pt>
                <c:pt idx="918">
                  <c:v>-12615.3</c:v>
                </c:pt>
                <c:pt idx="919">
                  <c:v>-12626.33</c:v>
                </c:pt>
                <c:pt idx="920">
                  <c:v>-12636.94</c:v>
                </c:pt>
                <c:pt idx="921">
                  <c:v>-12647.17</c:v>
                </c:pt>
                <c:pt idx="922">
                  <c:v>-12657.44</c:v>
                </c:pt>
                <c:pt idx="923">
                  <c:v>-12667.66</c:v>
                </c:pt>
                <c:pt idx="924">
                  <c:v>-12677.61</c:v>
                </c:pt>
                <c:pt idx="925">
                  <c:v>-12687.77</c:v>
                </c:pt>
                <c:pt idx="926">
                  <c:v>-12697.83</c:v>
                </c:pt>
                <c:pt idx="927">
                  <c:v>-12707.56</c:v>
                </c:pt>
                <c:pt idx="928">
                  <c:v>-12717.09</c:v>
                </c:pt>
                <c:pt idx="929">
                  <c:v>-12726.57</c:v>
                </c:pt>
                <c:pt idx="930">
                  <c:v>-12735.85</c:v>
                </c:pt>
                <c:pt idx="931">
                  <c:v>-12744.98</c:v>
                </c:pt>
                <c:pt idx="932">
                  <c:v>-12754.22</c:v>
                </c:pt>
                <c:pt idx="933">
                  <c:v>-12763.45</c:v>
                </c:pt>
                <c:pt idx="934">
                  <c:v>-12772.67</c:v>
                </c:pt>
                <c:pt idx="935">
                  <c:v>-12782.1</c:v>
                </c:pt>
                <c:pt idx="936">
                  <c:v>-12791.33</c:v>
                </c:pt>
                <c:pt idx="937">
                  <c:v>-12800.72</c:v>
                </c:pt>
                <c:pt idx="938">
                  <c:v>-12809.91</c:v>
                </c:pt>
                <c:pt idx="939">
                  <c:v>-12818.79</c:v>
                </c:pt>
                <c:pt idx="940">
                  <c:v>-12827.27</c:v>
                </c:pt>
                <c:pt idx="941">
                  <c:v>-12835.41</c:v>
                </c:pt>
                <c:pt idx="942">
                  <c:v>-12843.64</c:v>
                </c:pt>
                <c:pt idx="943">
                  <c:v>-12852.08</c:v>
                </c:pt>
                <c:pt idx="944">
                  <c:v>-12860.34</c:v>
                </c:pt>
                <c:pt idx="945">
                  <c:v>-12867.98</c:v>
                </c:pt>
                <c:pt idx="946">
                  <c:v>-12875.56</c:v>
                </c:pt>
                <c:pt idx="947">
                  <c:v>-12883.09</c:v>
                </c:pt>
                <c:pt idx="948">
                  <c:v>-12890.5</c:v>
                </c:pt>
                <c:pt idx="949">
                  <c:v>-12897.55</c:v>
                </c:pt>
                <c:pt idx="950">
                  <c:v>-12904.3</c:v>
                </c:pt>
                <c:pt idx="951">
                  <c:v>-12911.02</c:v>
                </c:pt>
                <c:pt idx="952">
                  <c:v>-12917.63</c:v>
                </c:pt>
                <c:pt idx="953">
                  <c:v>-12924.15</c:v>
                </c:pt>
                <c:pt idx="954">
                  <c:v>-12930.29</c:v>
                </c:pt>
                <c:pt idx="955">
                  <c:v>-12936.23</c:v>
                </c:pt>
                <c:pt idx="956">
                  <c:v>-12942.4</c:v>
                </c:pt>
                <c:pt idx="957">
                  <c:v>-12948.37</c:v>
                </c:pt>
                <c:pt idx="958">
                  <c:v>-12953.85</c:v>
                </c:pt>
                <c:pt idx="959">
                  <c:v>-12959.37</c:v>
                </c:pt>
                <c:pt idx="960">
                  <c:v>-12964.95</c:v>
                </c:pt>
                <c:pt idx="961">
                  <c:v>-12969.84</c:v>
                </c:pt>
                <c:pt idx="962">
                  <c:v>-12974.13</c:v>
                </c:pt>
                <c:pt idx="963">
                  <c:v>-12978.41</c:v>
                </c:pt>
                <c:pt idx="964">
                  <c:v>-12982.6</c:v>
                </c:pt>
                <c:pt idx="965">
                  <c:v>-12986.23</c:v>
                </c:pt>
                <c:pt idx="966">
                  <c:v>-12989.44</c:v>
                </c:pt>
                <c:pt idx="967">
                  <c:v>-12992.78</c:v>
                </c:pt>
                <c:pt idx="968">
                  <c:v>-12995.96</c:v>
                </c:pt>
                <c:pt idx="969">
                  <c:v>-12998.75</c:v>
                </c:pt>
                <c:pt idx="970">
                  <c:v>-13001.25</c:v>
                </c:pt>
                <c:pt idx="971">
                  <c:v>-13003.17</c:v>
                </c:pt>
                <c:pt idx="972">
                  <c:v>-13004.6</c:v>
                </c:pt>
                <c:pt idx="973">
                  <c:v>-13005.45</c:v>
                </c:pt>
                <c:pt idx="974">
                  <c:v>-13006</c:v>
                </c:pt>
                <c:pt idx="975">
                  <c:v>-13006.01</c:v>
                </c:pt>
                <c:pt idx="976">
                  <c:v>-13005.35</c:v>
                </c:pt>
                <c:pt idx="977">
                  <c:v>-13004.14</c:v>
                </c:pt>
                <c:pt idx="978">
                  <c:v>-13002.18</c:v>
                </c:pt>
                <c:pt idx="979">
                  <c:v>-12999.22</c:v>
                </c:pt>
                <c:pt idx="980">
                  <c:v>-12995.57</c:v>
                </c:pt>
                <c:pt idx="981">
                  <c:v>-12991.09</c:v>
                </c:pt>
                <c:pt idx="982">
                  <c:v>-12985.08</c:v>
                </c:pt>
                <c:pt idx="983">
                  <c:v>-12977.79</c:v>
                </c:pt>
                <c:pt idx="984">
                  <c:v>-12968.87</c:v>
                </c:pt>
                <c:pt idx="985">
                  <c:v>-12958.38</c:v>
                </c:pt>
                <c:pt idx="986">
                  <c:v>-12946.84</c:v>
                </c:pt>
                <c:pt idx="987">
                  <c:v>-12934.21</c:v>
                </c:pt>
                <c:pt idx="988">
                  <c:v>-12921.23</c:v>
                </c:pt>
                <c:pt idx="989">
                  <c:v>-12907.81</c:v>
                </c:pt>
                <c:pt idx="990">
                  <c:v>-12894.08</c:v>
                </c:pt>
                <c:pt idx="991">
                  <c:v>-12879.64</c:v>
                </c:pt>
                <c:pt idx="992">
                  <c:v>-12864.21</c:v>
                </c:pt>
                <c:pt idx="993">
                  <c:v>-12851.05</c:v>
                </c:pt>
                <c:pt idx="994">
                  <c:v>-12837.28</c:v>
                </c:pt>
                <c:pt idx="995">
                  <c:v>-12823.16</c:v>
                </c:pt>
                <c:pt idx="996">
                  <c:v>-12808.84</c:v>
                </c:pt>
                <c:pt idx="997">
                  <c:v>-12794.1</c:v>
                </c:pt>
                <c:pt idx="998">
                  <c:v>-12779.26</c:v>
                </c:pt>
                <c:pt idx="999">
                  <c:v>-12764.44</c:v>
                </c:pt>
                <c:pt idx="1000">
                  <c:v>-12749.69</c:v>
                </c:pt>
                <c:pt idx="1001">
                  <c:v>-12735.16</c:v>
                </c:pt>
                <c:pt idx="1002">
                  <c:v>-12720.98</c:v>
                </c:pt>
                <c:pt idx="1003">
                  <c:v>-12707.02</c:v>
                </c:pt>
                <c:pt idx="1004">
                  <c:v>-12693.37</c:v>
                </c:pt>
                <c:pt idx="1005">
                  <c:v>-12679.96</c:v>
                </c:pt>
                <c:pt idx="1006">
                  <c:v>-12666.47</c:v>
                </c:pt>
                <c:pt idx="1007">
                  <c:v>-12652.94</c:v>
                </c:pt>
                <c:pt idx="1008">
                  <c:v>-12639.12</c:v>
                </c:pt>
                <c:pt idx="1009">
                  <c:v>-12625.04</c:v>
                </c:pt>
                <c:pt idx="1010">
                  <c:v>-12610.66</c:v>
                </c:pt>
                <c:pt idx="1011">
                  <c:v>-12596.08</c:v>
                </c:pt>
                <c:pt idx="1012">
                  <c:v>-12581.11</c:v>
                </c:pt>
                <c:pt idx="1013">
                  <c:v>-12566.07</c:v>
                </c:pt>
                <c:pt idx="1014">
                  <c:v>-12550.91</c:v>
                </c:pt>
                <c:pt idx="1015">
                  <c:v>-12535.3</c:v>
                </c:pt>
                <c:pt idx="1016">
                  <c:v>-12519.15</c:v>
                </c:pt>
                <c:pt idx="1017">
                  <c:v>-12505.53</c:v>
                </c:pt>
                <c:pt idx="1018">
                  <c:v>-12488.77</c:v>
                </c:pt>
                <c:pt idx="1019">
                  <c:v>-12476.02</c:v>
                </c:pt>
                <c:pt idx="1020">
                  <c:v>-12437.65</c:v>
                </c:pt>
                <c:pt idx="1021">
                  <c:v>-12336.17</c:v>
                </c:pt>
                <c:pt idx="1022">
                  <c:v>-12104.42</c:v>
                </c:pt>
                <c:pt idx="1023">
                  <c:v>-11730.11</c:v>
                </c:pt>
                <c:pt idx="1024">
                  <c:v>-11247.9</c:v>
                </c:pt>
                <c:pt idx="1025">
                  <c:v>-10692.69</c:v>
                </c:pt>
                <c:pt idx="1026">
                  <c:v>-10080.59</c:v>
                </c:pt>
                <c:pt idx="1027">
                  <c:v>-9425.0139999999992</c:v>
                </c:pt>
                <c:pt idx="1028">
                  <c:v>-8744.5910000000003</c:v>
                </c:pt>
                <c:pt idx="1029">
                  <c:v>-8055.59</c:v>
                </c:pt>
                <c:pt idx="1030">
                  <c:v>-7368.4660000000003</c:v>
                </c:pt>
                <c:pt idx="1031">
                  <c:v>-6691.8209999999999</c:v>
                </c:pt>
                <c:pt idx="1032">
                  <c:v>-6034.2870000000003</c:v>
                </c:pt>
                <c:pt idx="1033">
                  <c:v>-5402.8559999999998</c:v>
                </c:pt>
                <c:pt idx="1034">
                  <c:v>-4802.2449999999999</c:v>
                </c:pt>
                <c:pt idx="1035">
                  <c:v>-4235.9309999999996</c:v>
                </c:pt>
                <c:pt idx="1036">
                  <c:v>-3706.6880000000001</c:v>
                </c:pt>
                <c:pt idx="1037">
                  <c:v>-3216.2979999999998</c:v>
                </c:pt>
                <c:pt idx="1038">
                  <c:v>-2765.5120000000002</c:v>
                </c:pt>
                <c:pt idx="1039">
                  <c:v>-2354.3969999999999</c:v>
                </c:pt>
                <c:pt idx="1040">
                  <c:v>-1982.521</c:v>
                </c:pt>
                <c:pt idx="1041">
                  <c:v>-1648.96</c:v>
                </c:pt>
                <c:pt idx="1042">
                  <c:v>-1352.355</c:v>
                </c:pt>
                <c:pt idx="1043">
                  <c:v>-1091.0239999999999</c:v>
                </c:pt>
                <c:pt idx="1044">
                  <c:v>-863.04759999999999</c:v>
                </c:pt>
                <c:pt idx="1045">
                  <c:v>-666.33219999999994</c:v>
                </c:pt>
                <c:pt idx="1046">
                  <c:v>-498.67619999999999</c:v>
                </c:pt>
                <c:pt idx="1047">
                  <c:v>-357.8184</c:v>
                </c:pt>
                <c:pt idx="1048">
                  <c:v>-241.4821</c:v>
                </c:pt>
                <c:pt idx="1049">
                  <c:v>-147.3991</c:v>
                </c:pt>
                <c:pt idx="1050">
                  <c:v>-73.351749999999996</c:v>
                </c:pt>
                <c:pt idx="1051">
                  <c:v>-17.205819999999999</c:v>
                </c:pt>
                <c:pt idx="1052">
                  <c:v>23.09197</c:v>
                </c:pt>
                <c:pt idx="1053">
                  <c:v>49.501829999999998</c:v>
                </c:pt>
                <c:pt idx="1054">
                  <c:v>63.861739999999998</c:v>
                </c:pt>
                <c:pt idx="1055">
                  <c:v>51.202190000000002</c:v>
                </c:pt>
                <c:pt idx="1056">
                  <c:v>33.272410000000001</c:v>
                </c:pt>
                <c:pt idx="1057">
                  <c:v>10.56954</c:v>
                </c:pt>
                <c:pt idx="1058">
                  <c:v>-15.831899999999999</c:v>
                </c:pt>
                <c:pt idx="1059">
                  <c:v>-44.965319999999998</c:v>
                </c:pt>
                <c:pt idx="1060">
                  <c:v>-75.996660000000006</c:v>
                </c:pt>
                <c:pt idx="1061">
                  <c:v>-108.22490000000001</c:v>
                </c:pt>
                <c:pt idx="1062">
                  <c:v>-141.0461</c:v>
                </c:pt>
                <c:pt idx="1063">
                  <c:v>-173.928</c:v>
                </c:pt>
                <c:pt idx="1064">
                  <c:v>-206.41489999999999</c:v>
                </c:pt>
                <c:pt idx="1065">
                  <c:v>-238.12950000000001</c:v>
                </c:pt>
                <c:pt idx="1066">
                  <c:v>-268.76679999999999</c:v>
                </c:pt>
                <c:pt idx="1067">
                  <c:v>-298.08730000000003</c:v>
                </c:pt>
                <c:pt idx="1068">
                  <c:v>-325.91250000000002</c:v>
                </c:pt>
                <c:pt idx="1069">
                  <c:v>-352.1216</c:v>
                </c:pt>
                <c:pt idx="1070">
                  <c:v>-376.64550000000003</c:v>
                </c:pt>
                <c:pt idx="1071">
                  <c:v>-399.44889999999998</c:v>
                </c:pt>
                <c:pt idx="1072">
                  <c:v>-420.50299999999999</c:v>
                </c:pt>
                <c:pt idx="1073">
                  <c:v>-439.79379999999998</c:v>
                </c:pt>
                <c:pt idx="1074">
                  <c:v>-457.35500000000002</c:v>
                </c:pt>
                <c:pt idx="1075">
                  <c:v>-473.27069999999998</c:v>
                </c:pt>
                <c:pt idx="1076">
                  <c:v>-487.63049999999998</c:v>
                </c:pt>
                <c:pt idx="1077">
                  <c:v>-500.50290000000001</c:v>
                </c:pt>
                <c:pt idx="1078">
                  <c:v>-522.11630000000002</c:v>
                </c:pt>
                <c:pt idx="1079">
                  <c:v>-538.95619999999997</c:v>
                </c:pt>
                <c:pt idx="1080">
                  <c:v>-551.80079999999998</c:v>
                </c:pt>
                <c:pt idx="1081">
                  <c:v>-565.1934</c:v>
                </c:pt>
                <c:pt idx="1082">
                  <c:v>-577.42470000000003</c:v>
                </c:pt>
                <c:pt idx="1083">
                  <c:v>-583.57979999999998</c:v>
                </c:pt>
                <c:pt idx="1084">
                  <c:v>-588.53049999999996</c:v>
                </c:pt>
                <c:pt idx="1085">
                  <c:v>-594.17179999999996</c:v>
                </c:pt>
                <c:pt idx="1086">
                  <c:v>-601.44569999999999</c:v>
                </c:pt>
                <c:pt idx="1087">
                  <c:v>-610.60360000000003</c:v>
                </c:pt>
                <c:pt idx="1088">
                  <c:v>-620.82619999999997</c:v>
                </c:pt>
                <c:pt idx="1089">
                  <c:v>-631.38649999999996</c:v>
                </c:pt>
                <c:pt idx="1090">
                  <c:v>-641.77980000000002</c:v>
                </c:pt>
                <c:pt idx="1091">
                  <c:v>-652.1671</c:v>
                </c:pt>
                <c:pt idx="1092">
                  <c:v>-662.56359999999995</c:v>
                </c:pt>
                <c:pt idx="1093">
                  <c:v>-673.05089999999996</c:v>
                </c:pt>
                <c:pt idx="1094">
                  <c:v>-683.51919999999996</c:v>
                </c:pt>
                <c:pt idx="1095">
                  <c:v>-693.4864</c:v>
                </c:pt>
                <c:pt idx="1096">
                  <c:v>-703.40650000000005</c:v>
                </c:pt>
                <c:pt idx="1097">
                  <c:v>-713.3904</c:v>
                </c:pt>
                <c:pt idx="1098">
                  <c:v>-723.42750000000001</c:v>
                </c:pt>
                <c:pt idx="1099">
                  <c:v>-733.21690000000001</c:v>
                </c:pt>
                <c:pt idx="1100">
                  <c:v>-742.68280000000004</c:v>
                </c:pt>
                <c:pt idx="1101">
                  <c:v>-751.71420000000001</c:v>
                </c:pt>
                <c:pt idx="1102">
                  <c:v>-760.52189999999996</c:v>
                </c:pt>
                <c:pt idx="1103">
                  <c:v>-769.09770000000003</c:v>
                </c:pt>
                <c:pt idx="1104">
                  <c:v>-778.1232</c:v>
                </c:pt>
                <c:pt idx="1105">
                  <c:v>-787.27210000000002</c:v>
                </c:pt>
                <c:pt idx="1106">
                  <c:v>-796.42420000000004</c:v>
                </c:pt>
                <c:pt idx="1107">
                  <c:v>-805.0548</c:v>
                </c:pt>
                <c:pt idx="1108">
                  <c:v>-813.65650000000005</c:v>
                </c:pt>
                <c:pt idx="1109">
                  <c:v>-822.42610000000002</c:v>
                </c:pt>
                <c:pt idx="1110">
                  <c:v>-831.46969999999999</c:v>
                </c:pt>
                <c:pt idx="1111">
                  <c:v>-840.68209999999999</c:v>
                </c:pt>
                <c:pt idx="1112">
                  <c:v>-849.87840000000006</c:v>
                </c:pt>
                <c:pt idx="1113">
                  <c:v>-859.03380000000004</c:v>
                </c:pt>
                <c:pt idx="1114">
                  <c:v>-867.74570000000006</c:v>
                </c:pt>
                <c:pt idx="1115">
                  <c:v>-876.51499999999999</c:v>
                </c:pt>
                <c:pt idx="1116">
                  <c:v>-885.12419999999997</c:v>
                </c:pt>
                <c:pt idx="1117">
                  <c:v>-893.93759999999997</c:v>
                </c:pt>
                <c:pt idx="1118">
                  <c:v>-902.75379999999996</c:v>
                </c:pt>
                <c:pt idx="1119">
                  <c:v>-911.91200000000003</c:v>
                </c:pt>
                <c:pt idx="1120">
                  <c:v>-921.15359999999998</c:v>
                </c:pt>
                <c:pt idx="1121">
                  <c:v>-930.05349999999999</c:v>
                </c:pt>
                <c:pt idx="1122">
                  <c:v>-938.58040000000005</c:v>
                </c:pt>
                <c:pt idx="1123">
                  <c:v>-947.01340000000005</c:v>
                </c:pt>
                <c:pt idx="1124">
                  <c:v>-955.34209999999996</c:v>
                </c:pt>
                <c:pt idx="1125">
                  <c:v>-963.70540000000005</c:v>
                </c:pt>
                <c:pt idx="1126">
                  <c:v>-972.0915</c:v>
                </c:pt>
                <c:pt idx="1127">
                  <c:v>-980.75429999999994</c:v>
                </c:pt>
                <c:pt idx="1128">
                  <c:v>-989.62980000000005</c:v>
                </c:pt>
                <c:pt idx="1129">
                  <c:v>-998.72889999999995</c:v>
                </c:pt>
                <c:pt idx="1130">
                  <c:v>-1007.626</c:v>
                </c:pt>
                <c:pt idx="1131">
                  <c:v>-1016.111</c:v>
                </c:pt>
                <c:pt idx="1132">
                  <c:v>-1024.4159999999999</c:v>
                </c:pt>
                <c:pt idx="1133">
                  <c:v>-1033</c:v>
                </c:pt>
                <c:pt idx="1134">
                  <c:v>-1041.644</c:v>
                </c:pt>
                <c:pt idx="1135">
                  <c:v>-1050.4639999999999</c:v>
                </c:pt>
                <c:pt idx="1136">
                  <c:v>-1059.675</c:v>
                </c:pt>
                <c:pt idx="1137">
                  <c:v>-1069.069</c:v>
                </c:pt>
                <c:pt idx="1138">
                  <c:v>-1078.204</c:v>
                </c:pt>
                <c:pt idx="1139">
                  <c:v>-1087.184</c:v>
                </c:pt>
                <c:pt idx="1140">
                  <c:v>-1096.223</c:v>
                </c:pt>
                <c:pt idx="1141">
                  <c:v>-1104.771</c:v>
                </c:pt>
                <c:pt idx="1142">
                  <c:v>-1113.3409999999999</c:v>
                </c:pt>
                <c:pt idx="1143">
                  <c:v>-1122.098</c:v>
                </c:pt>
                <c:pt idx="1144">
                  <c:v>-1130.79</c:v>
                </c:pt>
                <c:pt idx="1145">
                  <c:v>-1139.7629999999999</c:v>
                </c:pt>
                <c:pt idx="1146">
                  <c:v>-1148.9590000000001</c:v>
                </c:pt>
                <c:pt idx="1147">
                  <c:v>-1157.9190000000001</c:v>
                </c:pt>
                <c:pt idx="1148">
                  <c:v>-1166.5740000000001</c:v>
                </c:pt>
                <c:pt idx="1149">
                  <c:v>-1175.2429999999999</c:v>
                </c:pt>
                <c:pt idx="1150">
                  <c:v>-1184.182</c:v>
                </c:pt>
                <c:pt idx="1151">
                  <c:v>-1193.242</c:v>
                </c:pt>
                <c:pt idx="1152">
                  <c:v>-1201.8230000000001</c:v>
                </c:pt>
                <c:pt idx="1153">
                  <c:v>-1210.165</c:v>
                </c:pt>
                <c:pt idx="1154">
                  <c:v>-1218.855</c:v>
                </c:pt>
                <c:pt idx="1155">
                  <c:v>-1227.58</c:v>
                </c:pt>
                <c:pt idx="1156">
                  <c:v>-1236.0640000000001</c:v>
                </c:pt>
                <c:pt idx="1157">
                  <c:v>-1244.808</c:v>
                </c:pt>
                <c:pt idx="1158">
                  <c:v>-1253.9290000000001</c:v>
                </c:pt>
                <c:pt idx="1159">
                  <c:v>-1262.712</c:v>
                </c:pt>
                <c:pt idx="1160">
                  <c:v>-1271.421</c:v>
                </c:pt>
                <c:pt idx="1161">
                  <c:v>-1280.2329999999999</c:v>
                </c:pt>
                <c:pt idx="1162">
                  <c:v>-1288.7529999999999</c:v>
                </c:pt>
                <c:pt idx="1163">
                  <c:v>-1297.155</c:v>
                </c:pt>
                <c:pt idx="1164">
                  <c:v>-1305.623</c:v>
                </c:pt>
                <c:pt idx="1165">
                  <c:v>-1314.3030000000001</c:v>
                </c:pt>
                <c:pt idx="1166">
                  <c:v>-1322.875</c:v>
                </c:pt>
                <c:pt idx="1167">
                  <c:v>-1331.502</c:v>
                </c:pt>
                <c:pt idx="1168">
                  <c:v>-1340.049</c:v>
                </c:pt>
                <c:pt idx="1169">
                  <c:v>-1348.617</c:v>
                </c:pt>
                <c:pt idx="1170">
                  <c:v>-1357.0889999999999</c:v>
                </c:pt>
                <c:pt idx="1171">
                  <c:v>-1365.404</c:v>
                </c:pt>
                <c:pt idx="1172">
                  <c:v>-1373.7650000000001</c:v>
                </c:pt>
                <c:pt idx="1173">
                  <c:v>-1382.1179999999999</c:v>
                </c:pt>
                <c:pt idx="1174">
                  <c:v>-1390.5530000000001</c:v>
                </c:pt>
                <c:pt idx="1175">
                  <c:v>-1399.0360000000001</c:v>
                </c:pt>
                <c:pt idx="1176">
                  <c:v>-1407.6210000000001</c:v>
                </c:pt>
                <c:pt idx="1177">
                  <c:v>-1416.3530000000001</c:v>
                </c:pt>
                <c:pt idx="1178">
                  <c:v>-1424.807</c:v>
                </c:pt>
                <c:pt idx="1179">
                  <c:v>-1433.2349999999999</c:v>
                </c:pt>
                <c:pt idx="1180">
                  <c:v>-1441.9010000000001</c:v>
                </c:pt>
                <c:pt idx="1181">
                  <c:v>-1450.635</c:v>
                </c:pt>
                <c:pt idx="1182">
                  <c:v>-1459.249</c:v>
                </c:pt>
                <c:pt idx="1183">
                  <c:v>-1467.8130000000001</c:v>
                </c:pt>
                <c:pt idx="1184">
                  <c:v>-1476.2750000000001</c:v>
                </c:pt>
                <c:pt idx="1185">
                  <c:v>-1484.9580000000001</c:v>
                </c:pt>
                <c:pt idx="1186">
                  <c:v>-1493.3330000000001</c:v>
                </c:pt>
                <c:pt idx="1187">
                  <c:v>-1501.4780000000001</c:v>
                </c:pt>
                <c:pt idx="1188">
                  <c:v>-1509.558</c:v>
                </c:pt>
                <c:pt idx="1189">
                  <c:v>-1517.7159999999999</c:v>
                </c:pt>
                <c:pt idx="1190">
                  <c:v>-1526.1489999999999</c:v>
                </c:pt>
                <c:pt idx="1191">
                  <c:v>-1534.4870000000001</c:v>
                </c:pt>
                <c:pt idx="1192">
                  <c:v>-1542.88</c:v>
                </c:pt>
                <c:pt idx="1193">
                  <c:v>-1550.9829999999999</c:v>
                </c:pt>
                <c:pt idx="1194">
                  <c:v>-1559.2049999999999</c:v>
                </c:pt>
                <c:pt idx="1195">
                  <c:v>-1567.4870000000001</c:v>
                </c:pt>
                <c:pt idx="1196">
                  <c:v>-1575.604</c:v>
                </c:pt>
                <c:pt idx="1197">
                  <c:v>-1583.6079999999999</c:v>
                </c:pt>
                <c:pt idx="1198">
                  <c:v>-1591.749</c:v>
                </c:pt>
                <c:pt idx="1199">
                  <c:v>-1600.0730000000001</c:v>
                </c:pt>
                <c:pt idx="1200">
                  <c:v>-1608.252</c:v>
                </c:pt>
                <c:pt idx="1201">
                  <c:v>-1616.433</c:v>
                </c:pt>
                <c:pt idx="1202">
                  <c:v>-1624.5239999999999</c:v>
                </c:pt>
                <c:pt idx="1203">
                  <c:v>-1632.3910000000001</c:v>
                </c:pt>
                <c:pt idx="1204">
                  <c:v>-1640.441</c:v>
                </c:pt>
                <c:pt idx="1205">
                  <c:v>-1648.509</c:v>
                </c:pt>
                <c:pt idx="1206">
                  <c:v>-1656.518</c:v>
                </c:pt>
                <c:pt idx="1207">
                  <c:v>-1664.17</c:v>
                </c:pt>
                <c:pt idx="1208">
                  <c:v>-1671.9369999999999</c:v>
                </c:pt>
                <c:pt idx="1209">
                  <c:v>-1679.751</c:v>
                </c:pt>
                <c:pt idx="1210">
                  <c:v>-1687.6579999999999</c:v>
                </c:pt>
                <c:pt idx="1211">
                  <c:v>-1695.5989999999999</c:v>
                </c:pt>
                <c:pt idx="1212">
                  <c:v>-1703.0170000000001</c:v>
                </c:pt>
                <c:pt idx="1213">
                  <c:v>-1710.5340000000001</c:v>
                </c:pt>
                <c:pt idx="1214">
                  <c:v>-1718.0229999999999</c:v>
                </c:pt>
                <c:pt idx="1215">
                  <c:v>-1725.7159999999999</c:v>
                </c:pt>
                <c:pt idx="1216">
                  <c:v>-1733.346</c:v>
                </c:pt>
                <c:pt idx="1217">
                  <c:v>-1740.8330000000001</c:v>
                </c:pt>
                <c:pt idx="1218">
                  <c:v>-1748.2529999999999</c:v>
                </c:pt>
                <c:pt idx="1219">
                  <c:v>-1755.316</c:v>
                </c:pt>
                <c:pt idx="1220">
                  <c:v>-1762.354</c:v>
                </c:pt>
                <c:pt idx="1221">
                  <c:v>-1769.42</c:v>
                </c:pt>
                <c:pt idx="1222">
                  <c:v>-1776.6890000000001</c:v>
                </c:pt>
                <c:pt idx="1223">
                  <c:v>-1783.989</c:v>
                </c:pt>
                <c:pt idx="1224">
                  <c:v>-1791.479</c:v>
                </c:pt>
                <c:pt idx="1225">
                  <c:v>-1798.68</c:v>
                </c:pt>
                <c:pt idx="1226">
                  <c:v>-1805.6120000000001</c:v>
                </c:pt>
                <c:pt idx="1227">
                  <c:v>-1811.9639999999999</c:v>
                </c:pt>
                <c:pt idx="1228">
                  <c:v>-1818.144</c:v>
                </c:pt>
                <c:pt idx="1229">
                  <c:v>-1824.277</c:v>
                </c:pt>
                <c:pt idx="1230">
                  <c:v>-1830.559</c:v>
                </c:pt>
                <c:pt idx="1231">
                  <c:v>-1836.4849999999999</c:v>
                </c:pt>
                <c:pt idx="1232">
                  <c:v>-1842.6759999999999</c:v>
                </c:pt>
                <c:pt idx="1233">
                  <c:v>-1849.088</c:v>
                </c:pt>
                <c:pt idx="1234">
                  <c:v>-1855.5060000000001</c:v>
                </c:pt>
                <c:pt idx="1235">
                  <c:v>-1861.9649999999999</c:v>
                </c:pt>
                <c:pt idx="1236">
                  <c:v>-1868.4390000000001</c:v>
                </c:pt>
                <c:pt idx="1237">
                  <c:v>-1874.89</c:v>
                </c:pt>
                <c:pt idx="1238">
                  <c:v>-1881.0229999999999</c:v>
                </c:pt>
                <c:pt idx="1239">
                  <c:v>-1887.0429999999999</c:v>
                </c:pt>
                <c:pt idx="1240">
                  <c:v>-1893.0150000000001</c:v>
                </c:pt>
                <c:pt idx="1241">
                  <c:v>-1898.6310000000001</c:v>
                </c:pt>
                <c:pt idx="1242">
                  <c:v>-1904.1179999999999</c:v>
                </c:pt>
                <c:pt idx="1243">
                  <c:v>-1909.7629999999999</c:v>
                </c:pt>
                <c:pt idx="1244">
                  <c:v>-1914.9839999999999</c:v>
                </c:pt>
                <c:pt idx="1245">
                  <c:v>-1920.1949999999999</c:v>
                </c:pt>
                <c:pt idx="1246">
                  <c:v>-1925.6679999999999</c:v>
                </c:pt>
                <c:pt idx="1247">
                  <c:v>-1931.172</c:v>
                </c:pt>
                <c:pt idx="1248">
                  <c:v>-1936.6110000000001</c:v>
                </c:pt>
                <c:pt idx="1249">
                  <c:v>-1941.8510000000001</c:v>
                </c:pt>
                <c:pt idx="1250">
                  <c:v>-1946.8910000000001</c:v>
                </c:pt>
                <c:pt idx="1251">
                  <c:v>-1951.587</c:v>
                </c:pt>
                <c:pt idx="1252">
                  <c:v>-1956.145</c:v>
                </c:pt>
                <c:pt idx="1253">
                  <c:v>-1960.65</c:v>
                </c:pt>
                <c:pt idx="1254">
                  <c:v>-1964.96</c:v>
                </c:pt>
                <c:pt idx="1255">
                  <c:v>-1969.691</c:v>
                </c:pt>
                <c:pt idx="1256">
                  <c:v>-1974.6010000000001</c:v>
                </c:pt>
                <c:pt idx="1257">
                  <c:v>-1979.2539999999999</c:v>
                </c:pt>
                <c:pt idx="1258">
                  <c:v>-1983.5550000000001</c:v>
                </c:pt>
                <c:pt idx="1259">
                  <c:v>-1987.615</c:v>
                </c:pt>
                <c:pt idx="1260">
                  <c:v>-1991.6130000000001</c:v>
                </c:pt>
                <c:pt idx="1261">
                  <c:v>-1995.93</c:v>
                </c:pt>
                <c:pt idx="1262">
                  <c:v>-2000.2750000000001</c:v>
                </c:pt>
                <c:pt idx="1263">
                  <c:v>-2004.4059999999999</c:v>
                </c:pt>
                <c:pt idx="1264">
                  <c:v>-2008.414</c:v>
                </c:pt>
                <c:pt idx="1265">
                  <c:v>-2012.0239999999999</c:v>
                </c:pt>
                <c:pt idx="1266">
                  <c:v>-2015.6769999999999</c:v>
                </c:pt>
                <c:pt idx="1267">
                  <c:v>-2019.479</c:v>
                </c:pt>
                <c:pt idx="1268">
                  <c:v>-2023.0830000000001</c:v>
                </c:pt>
                <c:pt idx="1269">
                  <c:v>-2026.7</c:v>
                </c:pt>
                <c:pt idx="1270">
                  <c:v>-2030.144</c:v>
                </c:pt>
                <c:pt idx="1271">
                  <c:v>-2033.6120000000001</c:v>
                </c:pt>
                <c:pt idx="1272">
                  <c:v>-2037.047</c:v>
                </c:pt>
                <c:pt idx="1273">
                  <c:v>-2040.5070000000001</c:v>
                </c:pt>
                <c:pt idx="1274">
                  <c:v>-2043.7619999999999</c:v>
                </c:pt>
                <c:pt idx="1275">
                  <c:v>-2047.02</c:v>
                </c:pt>
                <c:pt idx="1276">
                  <c:v>-2050.4209999999998</c:v>
                </c:pt>
                <c:pt idx="1277">
                  <c:v>-2053.6950000000002</c:v>
                </c:pt>
                <c:pt idx="1278">
                  <c:v>-2057.116</c:v>
                </c:pt>
                <c:pt idx="1279">
                  <c:v>-2060.7150000000001</c:v>
                </c:pt>
                <c:pt idx="1280">
                  <c:v>-2064.0450000000001</c:v>
                </c:pt>
                <c:pt idx="1281">
                  <c:v>-2067.0329999999999</c:v>
                </c:pt>
                <c:pt idx="1282">
                  <c:v>-2069.8820000000001</c:v>
                </c:pt>
                <c:pt idx="1283">
                  <c:v>-2072.6579999999999</c:v>
                </c:pt>
                <c:pt idx="1284">
                  <c:v>-2075.4580000000001</c:v>
                </c:pt>
                <c:pt idx="1285">
                  <c:v>-2078.4169999999999</c:v>
                </c:pt>
                <c:pt idx="1286">
                  <c:v>-2081.3069999999998</c:v>
                </c:pt>
                <c:pt idx="1287">
                  <c:v>-2084.4699999999998</c:v>
                </c:pt>
                <c:pt idx="1288">
                  <c:v>-2087.741</c:v>
                </c:pt>
                <c:pt idx="1289">
                  <c:v>-2090.8310000000001</c:v>
                </c:pt>
                <c:pt idx="1290">
                  <c:v>-2093.7779999999998</c:v>
                </c:pt>
                <c:pt idx="1291">
                  <c:v>-2096.701</c:v>
                </c:pt>
                <c:pt idx="1292">
                  <c:v>-2099.4160000000002</c:v>
                </c:pt>
                <c:pt idx="1293">
                  <c:v>-2101.971</c:v>
                </c:pt>
                <c:pt idx="1294">
                  <c:v>-2104.3719999999998</c:v>
                </c:pt>
                <c:pt idx="1295">
                  <c:v>-2106.739</c:v>
                </c:pt>
                <c:pt idx="1296">
                  <c:v>-2109.5210000000002</c:v>
                </c:pt>
                <c:pt idx="1297">
                  <c:v>-2112.4389999999999</c:v>
                </c:pt>
                <c:pt idx="1298">
                  <c:v>-2115.7069999999999</c:v>
                </c:pt>
                <c:pt idx="1299">
                  <c:v>-2118.8829999999998</c:v>
                </c:pt>
                <c:pt idx="1300">
                  <c:v>-2121.7049999999999</c:v>
                </c:pt>
                <c:pt idx="1301">
                  <c:v>-2124.2109999999998</c:v>
                </c:pt>
                <c:pt idx="1302">
                  <c:v>-2126.2559999999999</c:v>
                </c:pt>
                <c:pt idx="1303">
                  <c:v>-2128.4290000000001</c:v>
                </c:pt>
                <c:pt idx="1304">
                  <c:v>-2130.652</c:v>
                </c:pt>
                <c:pt idx="1305">
                  <c:v>-2132.625</c:v>
                </c:pt>
                <c:pt idx="1306">
                  <c:v>-2134.7979999999998</c:v>
                </c:pt>
                <c:pt idx="1307">
                  <c:v>-2137.3110000000001</c:v>
                </c:pt>
                <c:pt idx="1308">
                  <c:v>-2139.9540000000002</c:v>
                </c:pt>
                <c:pt idx="1309">
                  <c:v>-2142.54</c:v>
                </c:pt>
                <c:pt idx="1310">
                  <c:v>-2145.3809999999999</c:v>
                </c:pt>
                <c:pt idx="1311">
                  <c:v>-2148.0949999999998</c:v>
                </c:pt>
                <c:pt idx="1312">
                  <c:v>-2150.5830000000001</c:v>
                </c:pt>
                <c:pt idx="1313">
                  <c:v>-2152.9679999999998</c:v>
                </c:pt>
                <c:pt idx="1314">
                  <c:v>-2155.13</c:v>
                </c:pt>
                <c:pt idx="1315">
                  <c:v>-2157.3890000000001</c:v>
                </c:pt>
                <c:pt idx="1316">
                  <c:v>-2159.6770000000001</c:v>
                </c:pt>
                <c:pt idx="1317">
                  <c:v>-2161.9</c:v>
                </c:pt>
                <c:pt idx="1318">
                  <c:v>-2163.9940000000001</c:v>
                </c:pt>
                <c:pt idx="1319">
                  <c:v>-2165.953</c:v>
                </c:pt>
                <c:pt idx="1320">
                  <c:v>-2167.6660000000002</c:v>
                </c:pt>
                <c:pt idx="1321">
                  <c:v>-2169.2860000000001</c:v>
                </c:pt>
                <c:pt idx="1322">
                  <c:v>-2170.6709999999998</c:v>
                </c:pt>
                <c:pt idx="1323">
                  <c:v>-2172.0039999999999</c:v>
                </c:pt>
                <c:pt idx="1324">
                  <c:v>-2173.221</c:v>
                </c:pt>
                <c:pt idx="1325">
                  <c:v>-2174.2710000000002</c:v>
                </c:pt>
                <c:pt idx="1326">
                  <c:v>-2175.3560000000002</c:v>
                </c:pt>
                <c:pt idx="1327">
                  <c:v>-2176.48</c:v>
                </c:pt>
                <c:pt idx="1328">
                  <c:v>-2177.5230000000001</c:v>
                </c:pt>
                <c:pt idx="1329">
                  <c:v>-2178.616</c:v>
                </c:pt>
                <c:pt idx="1330">
                  <c:v>-2179.8620000000001</c:v>
                </c:pt>
                <c:pt idx="1331">
                  <c:v>-2180.6619999999998</c:v>
                </c:pt>
                <c:pt idx="1332">
                  <c:v>-2180.8319999999999</c:v>
                </c:pt>
                <c:pt idx="1333">
                  <c:v>-2180.9690000000001</c:v>
                </c:pt>
                <c:pt idx="1334">
                  <c:v>-2180.7919999999999</c:v>
                </c:pt>
                <c:pt idx="1335">
                  <c:v>-2180.3139999999999</c:v>
                </c:pt>
                <c:pt idx="1336">
                  <c:v>-2180.2489999999998</c:v>
                </c:pt>
                <c:pt idx="1337">
                  <c:v>-2180.73</c:v>
                </c:pt>
                <c:pt idx="1338">
                  <c:v>-2181.431</c:v>
                </c:pt>
                <c:pt idx="1339">
                  <c:v>-2182.2840000000001</c:v>
                </c:pt>
                <c:pt idx="1340">
                  <c:v>-2183.1280000000002</c:v>
                </c:pt>
                <c:pt idx="1341">
                  <c:v>-2184.2220000000002</c:v>
                </c:pt>
                <c:pt idx="1342">
                  <c:v>-2185.5320000000002</c:v>
                </c:pt>
                <c:pt idx="1343">
                  <c:v>-2186.587</c:v>
                </c:pt>
                <c:pt idx="1344">
                  <c:v>-2187.712</c:v>
                </c:pt>
                <c:pt idx="1345">
                  <c:v>-2188.9259999999999</c:v>
                </c:pt>
                <c:pt idx="1346">
                  <c:v>-2189.8389999999999</c:v>
                </c:pt>
                <c:pt idx="1347">
                  <c:v>-2190.5390000000002</c:v>
                </c:pt>
                <c:pt idx="1348">
                  <c:v>-2191.1320000000001</c:v>
                </c:pt>
                <c:pt idx="1349">
                  <c:v>-2191.6689999999999</c:v>
                </c:pt>
                <c:pt idx="1350">
                  <c:v>-2192.2190000000001</c:v>
                </c:pt>
                <c:pt idx="1351">
                  <c:v>-2193.1590000000001</c:v>
                </c:pt>
                <c:pt idx="1352">
                  <c:v>-2193.866</c:v>
                </c:pt>
                <c:pt idx="1353">
                  <c:v>-2194.6640000000002</c:v>
                </c:pt>
                <c:pt idx="1354">
                  <c:v>-2195.364</c:v>
                </c:pt>
                <c:pt idx="1355">
                  <c:v>-2196.0210000000002</c:v>
                </c:pt>
                <c:pt idx="1356">
                  <c:v>-2196.8809999999999</c:v>
                </c:pt>
                <c:pt idx="1357">
                  <c:v>-2198.1680000000001</c:v>
                </c:pt>
                <c:pt idx="1358">
                  <c:v>-2199.7809999999999</c:v>
                </c:pt>
                <c:pt idx="1359">
                  <c:v>-2201.259</c:v>
                </c:pt>
                <c:pt idx="1360">
                  <c:v>-2202.6350000000002</c:v>
                </c:pt>
                <c:pt idx="1361">
                  <c:v>-2203.8789999999999</c:v>
                </c:pt>
                <c:pt idx="1362">
                  <c:v>-2205.33</c:v>
                </c:pt>
                <c:pt idx="1363">
                  <c:v>-2207.107</c:v>
                </c:pt>
                <c:pt idx="1364">
                  <c:v>-2208.8530000000001</c:v>
                </c:pt>
                <c:pt idx="1365">
                  <c:v>-2210.5680000000002</c:v>
                </c:pt>
                <c:pt idx="1366">
                  <c:v>-2212.277</c:v>
                </c:pt>
                <c:pt idx="1367">
                  <c:v>-2213.9780000000001</c:v>
                </c:pt>
                <c:pt idx="1368">
                  <c:v>-2215.8380000000002</c:v>
                </c:pt>
                <c:pt idx="1369">
                  <c:v>-2217.152</c:v>
                </c:pt>
                <c:pt idx="1370">
                  <c:v>-2218.431</c:v>
                </c:pt>
                <c:pt idx="1371">
                  <c:v>-2219.518</c:v>
                </c:pt>
                <c:pt idx="1372">
                  <c:v>-2220.8249999999998</c:v>
                </c:pt>
                <c:pt idx="1373">
                  <c:v>-2222.3240000000001</c:v>
                </c:pt>
                <c:pt idx="1374">
                  <c:v>-2223.7629999999999</c:v>
                </c:pt>
                <c:pt idx="1375">
                  <c:v>-2225.1990000000001</c:v>
                </c:pt>
                <c:pt idx="1376">
                  <c:v>-2226.0729999999999</c:v>
                </c:pt>
                <c:pt idx="1377">
                  <c:v>-2227.0859999999998</c:v>
                </c:pt>
                <c:pt idx="1378">
                  <c:v>-2228.3130000000001</c:v>
                </c:pt>
                <c:pt idx="1379">
                  <c:v>-2229.7829999999999</c:v>
                </c:pt>
                <c:pt idx="1380">
                  <c:v>-2231.4290000000001</c:v>
                </c:pt>
                <c:pt idx="1381">
                  <c:v>-2232.8939999999998</c:v>
                </c:pt>
                <c:pt idx="1382">
                  <c:v>-2234.308</c:v>
                </c:pt>
                <c:pt idx="1383">
                  <c:v>-2235.652</c:v>
                </c:pt>
                <c:pt idx="1384">
                  <c:v>-2237.0659999999998</c:v>
                </c:pt>
                <c:pt idx="1385">
                  <c:v>-2238.4960000000001</c:v>
                </c:pt>
                <c:pt idx="1386">
                  <c:v>-2239.9409999999998</c:v>
                </c:pt>
                <c:pt idx="1387">
                  <c:v>-2241.4360000000001</c:v>
                </c:pt>
                <c:pt idx="1388">
                  <c:v>-2242.9549999999999</c:v>
                </c:pt>
                <c:pt idx="1389">
                  <c:v>-2244.3760000000002</c:v>
                </c:pt>
                <c:pt idx="1390">
                  <c:v>-2245.9780000000001</c:v>
                </c:pt>
                <c:pt idx="1391">
                  <c:v>-2247.87</c:v>
                </c:pt>
                <c:pt idx="1392">
                  <c:v>-2249.7350000000001</c:v>
                </c:pt>
                <c:pt idx="1393">
                  <c:v>-2251.3780000000002</c:v>
                </c:pt>
                <c:pt idx="1394">
                  <c:v>-2253.2289999999998</c:v>
                </c:pt>
                <c:pt idx="1395">
                  <c:v>-2254.7629999999999</c:v>
                </c:pt>
                <c:pt idx="1396">
                  <c:v>-2256.4279999999999</c:v>
                </c:pt>
                <c:pt idx="1397">
                  <c:v>-2257.81</c:v>
                </c:pt>
                <c:pt idx="1398">
                  <c:v>-2259.1210000000001</c:v>
                </c:pt>
                <c:pt idx="1399">
                  <c:v>-2260.3510000000001</c:v>
                </c:pt>
                <c:pt idx="1400">
                  <c:v>-2261.4349999999999</c:v>
                </c:pt>
                <c:pt idx="1401">
                  <c:v>-2262.7539999999999</c:v>
                </c:pt>
                <c:pt idx="1402">
                  <c:v>-2264.049</c:v>
                </c:pt>
                <c:pt idx="1403">
                  <c:v>-2265.2069999999999</c:v>
                </c:pt>
                <c:pt idx="1404">
                  <c:v>-2266.056</c:v>
                </c:pt>
                <c:pt idx="1405">
                  <c:v>-2266.8209999999999</c:v>
                </c:pt>
                <c:pt idx="1406">
                  <c:v>-2267.386</c:v>
                </c:pt>
                <c:pt idx="1407">
                  <c:v>-2268.125</c:v>
                </c:pt>
                <c:pt idx="1408">
                  <c:v>-2269.0320000000002</c:v>
                </c:pt>
                <c:pt idx="1409">
                  <c:v>-2269.7330000000002</c:v>
                </c:pt>
                <c:pt idx="1410">
                  <c:v>-2270.4899999999998</c:v>
                </c:pt>
                <c:pt idx="1411">
                  <c:v>-2271.5590000000002</c:v>
                </c:pt>
                <c:pt idx="1412">
                  <c:v>-2272.5259999999998</c:v>
                </c:pt>
                <c:pt idx="1413">
                  <c:v>-2273.2939999999999</c:v>
                </c:pt>
                <c:pt idx="1414">
                  <c:v>-2274.0509999999999</c:v>
                </c:pt>
                <c:pt idx="1415">
                  <c:v>-2274.7689999999998</c:v>
                </c:pt>
                <c:pt idx="1416">
                  <c:v>-2275.375</c:v>
                </c:pt>
                <c:pt idx="1417">
                  <c:v>-2275.7600000000002</c:v>
                </c:pt>
                <c:pt idx="1418">
                  <c:v>-2275.9340000000002</c:v>
                </c:pt>
                <c:pt idx="1419">
                  <c:v>-2276.3290000000002</c:v>
                </c:pt>
                <c:pt idx="1420">
                  <c:v>-2276.6909999999998</c:v>
                </c:pt>
                <c:pt idx="1421">
                  <c:v>-2277.35</c:v>
                </c:pt>
                <c:pt idx="1422">
                  <c:v>-2278.1390000000001</c:v>
                </c:pt>
                <c:pt idx="1423">
                  <c:v>-2278.6660000000002</c:v>
                </c:pt>
              </c:numCache>
            </c:numRef>
          </c:yVal>
          <c:smooth val="1"/>
          <c:extLst>
            <c:ext xmlns:c16="http://schemas.microsoft.com/office/drawing/2014/chart" uri="{C3380CC4-5D6E-409C-BE32-E72D297353CC}">
              <c16:uniqueId val="{00000000-900D-410C-A9F1-C5FB303EFCF7}"/>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900D-410C-A9F1-C5FB303EFCF7}"/>
              </c:ext>
            </c:extLst>
          </c:dPt>
          <c:xVal>
            <c:numRef>
              <c:f>('[1]26_28'!$F$7,'[1]26_28'!$H$7)</c:f>
              <c:numCache>
                <c:formatCode>General</c:formatCode>
                <c:ptCount val="2"/>
                <c:pt idx="0">
                  <c:v>-3.1439110000000001</c:v>
                </c:pt>
                <c:pt idx="1">
                  <c:v>-4.7938029999999996</c:v>
                </c:pt>
              </c:numCache>
            </c:numRef>
          </c:xVal>
          <c:yVal>
            <c:numRef>
              <c:f>('[1]26_28'!$G$7,'[1]26_28'!$I$7)</c:f>
              <c:numCache>
                <c:formatCode>General</c:formatCode>
                <c:ptCount val="2"/>
                <c:pt idx="0">
                  <c:v>-4183.7520000000004</c:v>
                </c:pt>
                <c:pt idx="1">
                  <c:v>-7969.6360000000004</c:v>
                </c:pt>
              </c:numCache>
            </c:numRef>
          </c:yVal>
          <c:smooth val="1"/>
          <c:extLst>
            <c:ext xmlns:c16="http://schemas.microsoft.com/office/drawing/2014/chart" uri="{C3380CC4-5D6E-409C-BE32-E72D297353CC}">
              <c16:uniqueId val="{00000003-900D-410C-A9F1-C5FB303EFCF7}"/>
            </c:ext>
          </c:extLst>
        </c:ser>
        <c:dLbls>
          <c:showLegendKey val="0"/>
          <c:showVal val="0"/>
          <c:showCatName val="0"/>
          <c:showSerName val="0"/>
          <c:showPercent val="0"/>
          <c:showBubbleSize val="0"/>
        </c:dLbls>
        <c:axId val="1014474784"/>
        <c:axId val="1014476224"/>
      </c:scatterChart>
      <c:valAx>
        <c:axId val="1014474784"/>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14476224"/>
        <c:crosses val="autoZero"/>
        <c:crossBetween val="midCat"/>
      </c:valAx>
      <c:valAx>
        <c:axId val="1014476224"/>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14474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2.8489456696248323E-2"/>
          <c:y val="7.1194254564333301E-2"/>
          <c:w val="0.93553923862925981"/>
          <c:h val="0.81452003114995242"/>
        </c:manualLayout>
      </c:layout>
      <c:scatterChart>
        <c:scatterStyle val="smoothMarker"/>
        <c:varyColors val="0"/>
        <c:ser>
          <c:idx val="0"/>
          <c:order val="0"/>
          <c:tx>
            <c:v>Biegeversuch</c:v>
          </c:tx>
          <c:spPr>
            <a:ln w="19050" cap="rnd">
              <a:solidFill>
                <a:schemeClr val="accent1"/>
              </a:solidFill>
              <a:round/>
            </a:ln>
            <a:effectLst/>
          </c:spPr>
          <c:marker>
            <c:symbol val="none"/>
          </c:marker>
          <c:xVal>
            <c:numRef>
              <c:f>'[1]26_24'!$C$33:$C$9969</c:f>
              <c:numCache>
                <c:formatCode>General</c:formatCode>
                <c:ptCount val="9937"/>
                <c:pt idx="0">
                  <c:v>-1.19579E-4</c:v>
                </c:pt>
                <c:pt idx="1">
                  <c:v>-1.1360000000000001E-3</c:v>
                </c:pt>
                <c:pt idx="2">
                  <c:v>-3.5275800000000002E-3</c:v>
                </c:pt>
                <c:pt idx="3">
                  <c:v>-7.5932669999999999E-3</c:v>
                </c:pt>
                <c:pt idx="4">
                  <c:v>-1.30939E-2</c:v>
                </c:pt>
                <c:pt idx="5">
                  <c:v>-2.0029479999999999E-2</c:v>
                </c:pt>
                <c:pt idx="6">
                  <c:v>-2.7981490000000001E-2</c:v>
                </c:pt>
                <c:pt idx="7">
                  <c:v>-3.6890119999999998E-2</c:v>
                </c:pt>
                <c:pt idx="8">
                  <c:v>-4.6516229999999999E-2</c:v>
                </c:pt>
                <c:pt idx="9">
                  <c:v>-5.6620660000000003E-2</c:v>
                </c:pt>
                <c:pt idx="10">
                  <c:v>-6.7203399999999996E-2</c:v>
                </c:pt>
                <c:pt idx="11">
                  <c:v>-7.814488E-2</c:v>
                </c:pt>
                <c:pt idx="12">
                  <c:v>-8.9385300000000001E-2</c:v>
                </c:pt>
                <c:pt idx="13">
                  <c:v>-0.10080509999999999</c:v>
                </c:pt>
                <c:pt idx="14">
                  <c:v>-0.1124043</c:v>
                </c:pt>
                <c:pt idx="15">
                  <c:v>-0.1240632</c:v>
                </c:pt>
                <c:pt idx="16">
                  <c:v>-0.13584170000000001</c:v>
                </c:pt>
                <c:pt idx="17">
                  <c:v>-0.14756050000000001</c:v>
                </c:pt>
                <c:pt idx="18">
                  <c:v>-0.15933900000000001</c:v>
                </c:pt>
                <c:pt idx="19">
                  <c:v>-0.17105780000000001</c:v>
                </c:pt>
                <c:pt idx="20">
                  <c:v>-0.18277650000000001</c:v>
                </c:pt>
                <c:pt idx="21">
                  <c:v>-0.19449520000000001</c:v>
                </c:pt>
                <c:pt idx="22">
                  <c:v>-0.20615420000000001</c:v>
                </c:pt>
                <c:pt idx="23">
                  <c:v>-0.21769359999999999</c:v>
                </c:pt>
                <c:pt idx="24">
                  <c:v>-0.22923289999999999</c:v>
                </c:pt>
                <c:pt idx="25">
                  <c:v>-0.2407125</c:v>
                </c:pt>
                <c:pt idx="26">
                  <c:v>-0.25207259999999998</c:v>
                </c:pt>
                <c:pt idx="27">
                  <c:v>-0.26337270000000002</c:v>
                </c:pt>
                <c:pt idx="28">
                  <c:v>-0.2746132</c:v>
                </c:pt>
                <c:pt idx="29">
                  <c:v>-0.28573399999999999</c:v>
                </c:pt>
                <c:pt idx="30">
                  <c:v>-0.29679509999999998</c:v>
                </c:pt>
                <c:pt idx="31">
                  <c:v>-0.30773660000000003</c:v>
                </c:pt>
                <c:pt idx="32">
                  <c:v>-0.31873780000000002</c:v>
                </c:pt>
                <c:pt idx="33">
                  <c:v>-0.32967930000000001</c:v>
                </c:pt>
                <c:pt idx="34">
                  <c:v>-0.340561</c:v>
                </c:pt>
                <c:pt idx="35">
                  <c:v>-0.3513231</c:v>
                </c:pt>
                <c:pt idx="36">
                  <c:v>-0.3619656</c:v>
                </c:pt>
                <c:pt idx="37">
                  <c:v>-0.3726082</c:v>
                </c:pt>
                <c:pt idx="38">
                  <c:v>-0.3831909</c:v>
                </c:pt>
                <c:pt idx="39">
                  <c:v>-0.3937737</c:v>
                </c:pt>
                <c:pt idx="40">
                  <c:v>-0.40429660000000001</c:v>
                </c:pt>
                <c:pt idx="41">
                  <c:v>-0.41475970000000001</c:v>
                </c:pt>
                <c:pt idx="42">
                  <c:v>-0.42516310000000002</c:v>
                </c:pt>
                <c:pt idx="43">
                  <c:v>-0.43556650000000002</c:v>
                </c:pt>
                <c:pt idx="44">
                  <c:v>-0.44596989999999997</c:v>
                </c:pt>
                <c:pt idx="45">
                  <c:v>-0.45631349999999998</c:v>
                </c:pt>
                <c:pt idx="46">
                  <c:v>-0.46665699999999999</c:v>
                </c:pt>
                <c:pt idx="47">
                  <c:v>-0.4769408</c:v>
                </c:pt>
                <c:pt idx="48">
                  <c:v>-0.48722460000000001</c:v>
                </c:pt>
                <c:pt idx="49">
                  <c:v>-0.49744860000000002</c:v>
                </c:pt>
                <c:pt idx="50">
                  <c:v>-0.50767269999999998</c:v>
                </c:pt>
                <c:pt idx="51">
                  <c:v>-0.51789669999999999</c:v>
                </c:pt>
                <c:pt idx="52">
                  <c:v>-0.52806090000000006</c:v>
                </c:pt>
                <c:pt idx="53">
                  <c:v>-0.53822510000000001</c:v>
                </c:pt>
                <c:pt idx="54">
                  <c:v>-0.54832959999999997</c:v>
                </c:pt>
                <c:pt idx="55">
                  <c:v>-0.55849369999999998</c:v>
                </c:pt>
                <c:pt idx="56">
                  <c:v>-0.5685384</c:v>
                </c:pt>
                <c:pt idx="57">
                  <c:v>-0.57870259999999996</c:v>
                </c:pt>
                <c:pt idx="58">
                  <c:v>-0.58880699999999997</c:v>
                </c:pt>
                <c:pt idx="59">
                  <c:v>-0.59897120000000004</c:v>
                </c:pt>
                <c:pt idx="60">
                  <c:v>-0.6090158</c:v>
                </c:pt>
                <c:pt idx="61">
                  <c:v>-0.61906050000000001</c:v>
                </c:pt>
                <c:pt idx="62">
                  <c:v>-0.62910509999999997</c:v>
                </c:pt>
                <c:pt idx="63">
                  <c:v>-0.63914979999999999</c:v>
                </c:pt>
                <c:pt idx="64">
                  <c:v>-0.6492542</c:v>
                </c:pt>
                <c:pt idx="65">
                  <c:v>-0.65929879999999996</c:v>
                </c:pt>
                <c:pt idx="66">
                  <c:v>-0.66940330000000003</c:v>
                </c:pt>
                <c:pt idx="67">
                  <c:v>-0.67950759999999999</c:v>
                </c:pt>
                <c:pt idx="68">
                  <c:v>-0.68955230000000001</c:v>
                </c:pt>
                <c:pt idx="69">
                  <c:v>-0.69953719999999997</c:v>
                </c:pt>
                <c:pt idx="70">
                  <c:v>-0.70958180000000004</c:v>
                </c:pt>
                <c:pt idx="71">
                  <c:v>-0.7195667</c:v>
                </c:pt>
                <c:pt idx="72">
                  <c:v>-0.72949169999999997</c:v>
                </c:pt>
                <c:pt idx="73">
                  <c:v>-0.73953630000000004</c:v>
                </c:pt>
                <c:pt idx="74">
                  <c:v>-0.74958089999999999</c:v>
                </c:pt>
                <c:pt idx="75">
                  <c:v>-0.75962560000000001</c:v>
                </c:pt>
                <c:pt idx="76">
                  <c:v>-0.76973000000000003</c:v>
                </c:pt>
                <c:pt idx="77">
                  <c:v>-0.77977459999999998</c:v>
                </c:pt>
                <c:pt idx="78">
                  <c:v>-0.78987909999999995</c:v>
                </c:pt>
                <c:pt idx="79">
                  <c:v>-0.79980419999999997</c:v>
                </c:pt>
                <c:pt idx="80">
                  <c:v>-0.80984880000000004</c:v>
                </c:pt>
                <c:pt idx="81">
                  <c:v>-0.81989339999999999</c:v>
                </c:pt>
                <c:pt idx="82">
                  <c:v>-0.82987829999999996</c:v>
                </c:pt>
                <c:pt idx="83">
                  <c:v>-0.83992290000000003</c:v>
                </c:pt>
                <c:pt idx="84">
                  <c:v>-0.84996749999999999</c:v>
                </c:pt>
                <c:pt idx="85">
                  <c:v>-0.85995239999999995</c:v>
                </c:pt>
                <c:pt idx="86">
                  <c:v>-0.86993719999999997</c:v>
                </c:pt>
                <c:pt idx="87">
                  <c:v>-0.87794910000000004</c:v>
                </c:pt>
                <c:pt idx="88">
                  <c:v>-0.88596079999999999</c:v>
                </c:pt>
                <c:pt idx="89">
                  <c:v>-0.89193979999999995</c:v>
                </c:pt>
                <c:pt idx="90">
                  <c:v>-0.89797850000000001</c:v>
                </c:pt>
                <c:pt idx="91">
                  <c:v>-0.90395749999999997</c:v>
                </c:pt>
                <c:pt idx="92">
                  <c:v>-0.90999620000000003</c:v>
                </c:pt>
                <c:pt idx="93">
                  <c:v>-0.91591540000000005</c:v>
                </c:pt>
                <c:pt idx="94">
                  <c:v>-0.9219541</c:v>
                </c:pt>
                <c:pt idx="95">
                  <c:v>-0.92793309999999996</c:v>
                </c:pt>
                <c:pt idx="96">
                  <c:v>-0.93397180000000002</c:v>
                </c:pt>
                <c:pt idx="97">
                  <c:v>-0.93995079999999998</c:v>
                </c:pt>
                <c:pt idx="98">
                  <c:v>-0.94598950000000004</c:v>
                </c:pt>
                <c:pt idx="99">
                  <c:v>-0.95196840000000005</c:v>
                </c:pt>
                <c:pt idx="100">
                  <c:v>-0.9580071</c:v>
                </c:pt>
                <c:pt idx="101">
                  <c:v>-0.96392630000000001</c:v>
                </c:pt>
                <c:pt idx="102">
                  <c:v>-0.96996499999999997</c:v>
                </c:pt>
                <c:pt idx="103">
                  <c:v>-0.97588419999999998</c:v>
                </c:pt>
                <c:pt idx="104">
                  <c:v>-0.98198269999999999</c:v>
                </c:pt>
                <c:pt idx="105">
                  <c:v>-0.9879019</c:v>
                </c:pt>
                <c:pt idx="106">
                  <c:v>-0.99400040000000001</c:v>
                </c:pt>
                <c:pt idx="107">
                  <c:v>-0.99991960000000002</c:v>
                </c:pt>
                <c:pt idx="108">
                  <c:v>-1.0060180000000001</c:v>
                </c:pt>
                <c:pt idx="109">
                  <c:v>-1.0119370000000001</c:v>
                </c:pt>
                <c:pt idx="110">
                  <c:v>-1.017976</c:v>
                </c:pt>
                <c:pt idx="111">
                  <c:v>-1.0239549999999999</c:v>
                </c:pt>
                <c:pt idx="112">
                  <c:v>-1.0299339999999999</c:v>
                </c:pt>
                <c:pt idx="113">
                  <c:v>-1.0358529999999999</c:v>
                </c:pt>
                <c:pt idx="114">
                  <c:v>-1.041892</c:v>
                </c:pt>
                <c:pt idx="115">
                  <c:v>-1.047871</c:v>
                </c:pt>
                <c:pt idx="116">
                  <c:v>-1.05385</c:v>
                </c:pt>
                <c:pt idx="117">
                  <c:v>-1.0598879999999999</c:v>
                </c:pt>
                <c:pt idx="118">
                  <c:v>-1.0658669999999999</c:v>
                </c:pt>
                <c:pt idx="119">
                  <c:v>-1.071906</c:v>
                </c:pt>
                <c:pt idx="120">
                  <c:v>-1.077885</c:v>
                </c:pt>
                <c:pt idx="121">
                  <c:v>-1.0839240000000001</c:v>
                </c:pt>
                <c:pt idx="122">
                  <c:v>-1.0899030000000001</c:v>
                </c:pt>
                <c:pt idx="123">
                  <c:v>-1.095882</c:v>
                </c:pt>
                <c:pt idx="124">
                  <c:v>-1.101861</c:v>
                </c:pt>
                <c:pt idx="125">
                  <c:v>-1.107899</c:v>
                </c:pt>
                <c:pt idx="126">
                  <c:v>-1.1119049999999999</c:v>
                </c:pt>
                <c:pt idx="127">
                  <c:v>-1.1158509999999999</c:v>
                </c:pt>
                <c:pt idx="128">
                  <c:v>-1.1199170000000001</c:v>
                </c:pt>
                <c:pt idx="129">
                  <c:v>-1.123923</c:v>
                </c:pt>
                <c:pt idx="130">
                  <c:v>-1.127869</c:v>
                </c:pt>
                <c:pt idx="131">
                  <c:v>-1.131875</c:v>
                </c:pt>
                <c:pt idx="132">
                  <c:v>-1.1358809999999999</c:v>
                </c:pt>
                <c:pt idx="133">
                  <c:v>-1.1398269999999999</c:v>
                </c:pt>
                <c:pt idx="134">
                  <c:v>-1.1438330000000001</c:v>
                </c:pt>
                <c:pt idx="135">
                  <c:v>-1.147899</c:v>
                </c:pt>
                <c:pt idx="136">
                  <c:v>-1.151845</c:v>
                </c:pt>
                <c:pt idx="137">
                  <c:v>-1.155851</c:v>
                </c:pt>
                <c:pt idx="138">
                  <c:v>-1.1598569999999999</c:v>
                </c:pt>
                <c:pt idx="139">
                  <c:v>-1.1638029999999999</c:v>
                </c:pt>
                <c:pt idx="140">
                  <c:v>-1.1678090000000001</c:v>
                </c:pt>
                <c:pt idx="141">
                  <c:v>-1.1718740000000001</c:v>
                </c:pt>
                <c:pt idx="142">
                  <c:v>-1.17588</c:v>
                </c:pt>
                <c:pt idx="143">
                  <c:v>-1.179886</c:v>
                </c:pt>
                <c:pt idx="144">
                  <c:v>-1.1838919999999999</c:v>
                </c:pt>
                <c:pt idx="145">
                  <c:v>-1.1878979999999999</c:v>
                </c:pt>
                <c:pt idx="146">
                  <c:v>-1.1919040000000001</c:v>
                </c:pt>
                <c:pt idx="147">
                  <c:v>-1.19591</c:v>
                </c:pt>
                <c:pt idx="148">
                  <c:v>-1.1999150000000001</c:v>
                </c:pt>
                <c:pt idx="149">
                  <c:v>-1.203862</c:v>
                </c:pt>
                <c:pt idx="150">
                  <c:v>-1.207867</c:v>
                </c:pt>
                <c:pt idx="151">
                  <c:v>-1.211873</c:v>
                </c:pt>
                <c:pt idx="152">
                  <c:v>-1.2158789999999999</c:v>
                </c:pt>
                <c:pt idx="153">
                  <c:v>-1.2198850000000001</c:v>
                </c:pt>
                <c:pt idx="154">
                  <c:v>-1.2238910000000001</c:v>
                </c:pt>
                <c:pt idx="155">
                  <c:v>-1.227897</c:v>
                </c:pt>
                <c:pt idx="156">
                  <c:v>-1.231903</c:v>
                </c:pt>
                <c:pt idx="157">
                  <c:v>-1.2359089999999999</c:v>
                </c:pt>
                <c:pt idx="158">
                  <c:v>-1.2399150000000001</c:v>
                </c:pt>
                <c:pt idx="159">
                  <c:v>-1.2439210000000001</c:v>
                </c:pt>
                <c:pt idx="160">
                  <c:v>-1.2478670000000001</c:v>
                </c:pt>
                <c:pt idx="161">
                  <c:v>-1.251873</c:v>
                </c:pt>
                <c:pt idx="162">
                  <c:v>-1.255878</c:v>
                </c:pt>
                <c:pt idx="163">
                  <c:v>-1.259884</c:v>
                </c:pt>
                <c:pt idx="164">
                  <c:v>-1.26389</c:v>
                </c:pt>
                <c:pt idx="165">
                  <c:v>-1.267836</c:v>
                </c:pt>
                <c:pt idx="166">
                  <c:v>-1.2717830000000001</c:v>
                </c:pt>
                <c:pt idx="167">
                  <c:v>-1.2758480000000001</c:v>
                </c:pt>
                <c:pt idx="168">
                  <c:v>-1.279854</c:v>
                </c:pt>
                <c:pt idx="169">
                  <c:v>-1.2838000000000001</c:v>
                </c:pt>
                <c:pt idx="170">
                  <c:v>-1.287866</c:v>
                </c:pt>
                <c:pt idx="171">
                  <c:v>-1.291812</c:v>
                </c:pt>
                <c:pt idx="172">
                  <c:v>-1.295758</c:v>
                </c:pt>
                <c:pt idx="173">
                  <c:v>-1.2998240000000001</c:v>
                </c:pt>
                <c:pt idx="174">
                  <c:v>-1.30383</c:v>
                </c:pt>
                <c:pt idx="175">
                  <c:v>-1.307776</c:v>
                </c:pt>
                <c:pt idx="176">
                  <c:v>-1.311782</c:v>
                </c:pt>
                <c:pt idx="177">
                  <c:v>-1.315788</c:v>
                </c:pt>
                <c:pt idx="178">
                  <c:v>-1.319734</c:v>
                </c:pt>
                <c:pt idx="179">
                  <c:v>-1.3237989999999999</c:v>
                </c:pt>
                <c:pt idx="180">
                  <c:v>-1.3278049999999999</c:v>
                </c:pt>
                <c:pt idx="181">
                  <c:v>-1.3318110000000001</c:v>
                </c:pt>
                <c:pt idx="182">
                  <c:v>-1.335817</c:v>
                </c:pt>
                <c:pt idx="183">
                  <c:v>-1.339823</c:v>
                </c:pt>
                <c:pt idx="184">
                  <c:v>-1.3438289999999999</c:v>
                </c:pt>
                <c:pt idx="185">
                  <c:v>-1.3478349999999999</c:v>
                </c:pt>
                <c:pt idx="186">
                  <c:v>-1.3518410000000001</c:v>
                </c:pt>
                <c:pt idx="187">
                  <c:v>-1.3557870000000001</c:v>
                </c:pt>
                <c:pt idx="188">
                  <c:v>-1.359793</c:v>
                </c:pt>
                <c:pt idx="189">
                  <c:v>-1.363799</c:v>
                </c:pt>
                <c:pt idx="190">
                  <c:v>-1.3678049999999999</c:v>
                </c:pt>
                <c:pt idx="191">
                  <c:v>-1.3717509999999999</c:v>
                </c:pt>
                <c:pt idx="192">
                  <c:v>-1.3758159999999999</c:v>
                </c:pt>
                <c:pt idx="193">
                  <c:v>-1.3798220000000001</c:v>
                </c:pt>
                <c:pt idx="194">
                  <c:v>-1.3838280000000001</c:v>
                </c:pt>
                <c:pt idx="195">
                  <c:v>-1.387834</c:v>
                </c:pt>
                <c:pt idx="196">
                  <c:v>-1.3918999999999999</c:v>
                </c:pt>
                <c:pt idx="197">
                  <c:v>-1.3958459999999999</c:v>
                </c:pt>
                <c:pt idx="198">
                  <c:v>-1.3998520000000001</c:v>
                </c:pt>
                <c:pt idx="199">
                  <c:v>-1.4039170000000001</c:v>
                </c:pt>
                <c:pt idx="200">
                  <c:v>-1.407923</c:v>
                </c:pt>
                <c:pt idx="201">
                  <c:v>-1.411929</c:v>
                </c:pt>
                <c:pt idx="202">
                  <c:v>-1.4159949999999999</c:v>
                </c:pt>
                <c:pt idx="203">
                  <c:v>-1.4198809999999999</c:v>
                </c:pt>
                <c:pt idx="204">
                  <c:v>-1.4239470000000001</c:v>
                </c:pt>
                <c:pt idx="205">
                  <c:v>-1.427953</c:v>
                </c:pt>
                <c:pt idx="206">
                  <c:v>-1.431959</c:v>
                </c:pt>
                <c:pt idx="207">
                  <c:v>-1.4359649999999999</c:v>
                </c:pt>
                <c:pt idx="208">
                  <c:v>-1.43997</c:v>
                </c:pt>
                <c:pt idx="209">
                  <c:v>-1.443916</c:v>
                </c:pt>
                <c:pt idx="210">
                  <c:v>-1.4479219999999999</c:v>
                </c:pt>
                <c:pt idx="211">
                  <c:v>-1.4519280000000001</c:v>
                </c:pt>
                <c:pt idx="212">
                  <c:v>-1.4559340000000001</c:v>
                </c:pt>
                <c:pt idx="213">
                  <c:v>-1.45994</c:v>
                </c:pt>
                <c:pt idx="214">
                  <c:v>-1.463886</c:v>
                </c:pt>
                <c:pt idx="215">
                  <c:v>-1.467892</c:v>
                </c:pt>
                <c:pt idx="216">
                  <c:v>-1.4718979999999999</c:v>
                </c:pt>
                <c:pt idx="217">
                  <c:v>-1.4758439999999999</c:v>
                </c:pt>
                <c:pt idx="218">
                  <c:v>-1.4798500000000001</c:v>
                </c:pt>
                <c:pt idx="219">
                  <c:v>-1.4838560000000001</c:v>
                </c:pt>
                <c:pt idx="220">
                  <c:v>-1.4878020000000001</c:v>
                </c:pt>
                <c:pt idx="221">
                  <c:v>-1.491808</c:v>
                </c:pt>
                <c:pt idx="222">
                  <c:v>-1.495814</c:v>
                </c:pt>
                <c:pt idx="223">
                  <c:v>-1.4998199999999999</c:v>
                </c:pt>
                <c:pt idx="224">
                  <c:v>-1.503825</c:v>
                </c:pt>
                <c:pt idx="225">
                  <c:v>-1.5078309999999999</c:v>
                </c:pt>
                <c:pt idx="226">
                  <c:v>-1.5117780000000001</c:v>
                </c:pt>
                <c:pt idx="227">
                  <c:v>-1.5158430000000001</c:v>
                </c:pt>
                <c:pt idx="228">
                  <c:v>-1.5197890000000001</c:v>
                </c:pt>
                <c:pt idx="229">
                  <c:v>-1.523795</c:v>
                </c:pt>
                <c:pt idx="230">
                  <c:v>-1.527801</c:v>
                </c:pt>
                <c:pt idx="231">
                  <c:v>-1.5318069999999999</c:v>
                </c:pt>
                <c:pt idx="232">
                  <c:v>-1.5358130000000001</c:v>
                </c:pt>
                <c:pt idx="233">
                  <c:v>-1.539819</c:v>
                </c:pt>
                <c:pt idx="234">
                  <c:v>-1.5437650000000001</c:v>
                </c:pt>
                <c:pt idx="235">
                  <c:v>-1.547771</c:v>
                </c:pt>
                <c:pt idx="236">
                  <c:v>-1.551777</c:v>
                </c:pt>
                <c:pt idx="237">
                  <c:v>-1.5557829999999999</c:v>
                </c:pt>
                <c:pt idx="238">
                  <c:v>-1.5597890000000001</c:v>
                </c:pt>
                <c:pt idx="239">
                  <c:v>-1.5637939999999999</c:v>
                </c:pt>
                <c:pt idx="240">
                  <c:v>-1.5678000000000001</c:v>
                </c:pt>
                <c:pt idx="241">
                  <c:v>-1.571806</c:v>
                </c:pt>
                <c:pt idx="242">
                  <c:v>-1.575812</c:v>
                </c:pt>
                <c:pt idx="243">
                  <c:v>-1.5798779999999999</c:v>
                </c:pt>
                <c:pt idx="244">
                  <c:v>-1.5838239999999999</c:v>
                </c:pt>
                <c:pt idx="245">
                  <c:v>-1.5878300000000001</c:v>
                </c:pt>
                <c:pt idx="246">
                  <c:v>-1.591836</c:v>
                </c:pt>
                <c:pt idx="247">
                  <c:v>-1.595842</c:v>
                </c:pt>
                <c:pt idx="248">
                  <c:v>-1.599788</c:v>
                </c:pt>
                <c:pt idx="249">
                  <c:v>-1.603853</c:v>
                </c:pt>
                <c:pt idx="250">
                  <c:v>-1.6078589999999999</c:v>
                </c:pt>
                <c:pt idx="251">
                  <c:v>-1.6118650000000001</c:v>
                </c:pt>
                <c:pt idx="252">
                  <c:v>-1.615931</c:v>
                </c:pt>
                <c:pt idx="253">
                  <c:v>-1.619877</c:v>
                </c:pt>
                <c:pt idx="254">
                  <c:v>-1.623823</c:v>
                </c:pt>
                <c:pt idx="255">
                  <c:v>-1.6278889999999999</c:v>
                </c:pt>
                <c:pt idx="256">
                  <c:v>-1.6318349999999999</c:v>
                </c:pt>
                <c:pt idx="257">
                  <c:v>-1.6357809999999999</c:v>
                </c:pt>
                <c:pt idx="258">
                  <c:v>-1.6399060000000001</c:v>
                </c:pt>
                <c:pt idx="259">
                  <c:v>-1.643853</c:v>
                </c:pt>
                <c:pt idx="260">
                  <c:v>-1.647858</c:v>
                </c:pt>
                <c:pt idx="261">
                  <c:v>-1.6519239999999999</c:v>
                </c:pt>
                <c:pt idx="262">
                  <c:v>-1.65587</c:v>
                </c:pt>
                <c:pt idx="263">
                  <c:v>-1.6598759999999999</c:v>
                </c:pt>
                <c:pt idx="264">
                  <c:v>-1.6638820000000001</c:v>
                </c:pt>
                <c:pt idx="265">
                  <c:v>-1.6678280000000001</c:v>
                </c:pt>
                <c:pt idx="266">
                  <c:v>-1.671894</c:v>
                </c:pt>
                <c:pt idx="267">
                  <c:v>-1.67584</c:v>
                </c:pt>
                <c:pt idx="268">
                  <c:v>-1.679846</c:v>
                </c:pt>
                <c:pt idx="269">
                  <c:v>-1.6839120000000001</c:v>
                </c:pt>
                <c:pt idx="270">
                  <c:v>-1.6878580000000001</c:v>
                </c:pt>
                <c:pt idx="271">
                  <c:v>-1.6918629999999999</c:v>
                </c:pt>
                <c:pt idx="272">
                  <c:v>-1.695929</c:v>
                </c:pt>
                <c:pt idx="273">
                  <c:v>-1.699875</c:v>
                </c:pt>
                <c:pt idx="274">
                  <c:v>-1.703821</c:v>
                </c:pt>
                <c:pt idx="275">
                  <c:v>-1.7078869999999999</c:v>
                </c:pt>
                <c:pt idx="276">
                  <c:v>-1.7118329999999999</c:v>
                </c:pt>
                <c:pt idx="277">
                  <c:v>-1.7158990000000001</c:v>
                </c:pt>
                <c:pt idx="278">
                  <c:v>-1.719905</c:v>
                </c:pt>
                <c:pt idx="279">
                  <c:v>-1.723851</c:v>
                </c:pt>
                <c:pt idx="280">
                  <c:v>-1.727857</c:v>
                </c:pt>
                <c:pt idx="281">
                  <c:v>-1.7319230000000001</c:v>
                </c:pt>
                <c:pt idx="282">
                  <c:v>-1.7358690000000001</c:v>
                </c:pt>
                <c:pt idx="283">
                  <c:v>-1.7398739999999999</c:v>
                </c:pt>
                <c:pt idx="284">
                  <c:v>-1.74394</c:v>
                </c:pt>
                <c:pt idx="285">
                  <c:v>-1.7478860000000001</c:v>
                </c:pt>
                <c:pt idx="286">
                  <c:v>-1.751892</c:v>
                </c:pt>
                <c:pt idx="287">
                  <c:v>-1.755898</c:v>
                </c:pt>
                <c:pt idx="288">
                  <c:v>-1.759844</c:v>
                </c:pt>
                <c:pt idx="289">
                  <c:v>-1.7638499999999999</c:v>
                </c:pt>
                <c:pt idx="290">
                  <c:v>-1.767916</c:v>
                </c:pt>
                <c:pt idx="291">
                  <c:v>-1.771862</c:v>
                </c:pt>
                <c:pt idx="292">
                  <c:v>-1.775868</c:v>
                </c:pt>
                <c:pt idx="293">
                  <c:v>-1.779933</c:v>
                </c:pt>
                <c:pt idx="294">
                  <c:v>-1.7838799999999999</c:v>
                </c:pt>
                <c:pt idx="295">
                  <c:v>-1.7878849999999999</c:v>
                </c:pt>
                <c:pt idx="296">
                  <c:v>-1.7919510000000001</c:v>
                </c:pt>
                <c:pt idx="297">
                  <c:v>-1.7958970000000001</c:v>
                </c:pt>
                <c:pt idx="298">
                  <c:v>-1.799903</c:v>
                </c:pt>
                <c:pt idx="299">
                  <c:v>-1.803909</c:v>
                </c:pt>
                <c:pt idx="300">
                  <c:v>-1.807855</c:v>
                </c:pt>
                <c:pt idx="301">
                  <c:v>-1.8118609999999999</c:v>
                </c:pt>
                <c:pt idx="302">
                  <c:v>-1.8158669999999999</c:v>
                </c:pt>
                <c:pt idx="303">
                  <c:v>-1.8198730000000001</c:v>
                </c:pt>
                <c:pt idx="304">
                  <c:v>-1.823879</c:v>
                </c:pt>
                <c:pt idx="305">
                  <c:v>-1.827885</c:v>
                </c:pt>
                <c:pt idx="306">
                  <c:v>-1.8318909999999999</c:v>
                </c:pt>
                <c:pt idx="307">
                  <c:v>-1.8358369999999999</c:v>
                </c:pt>
                <c:pt idx="308">
                  <c:v>-1.839842</c:v>
                </c:pt>
                <c:pt idx="309">
                  <c:v>-1.8439080000000001</c:v>
                </c:pt>
                <c:pt idx="310">
                  <c:v>-1.8478540000000001</c:v>
                </c:pt>
                <c:pt idx="311">
                  <c:v>-1.8518600000000001</c:v>
                </c:pt>
                <c:pt idx="312">
                  <c:v>-1.855926</c:v>
                </c:pt>
                <c:pt idx="313">
                  <c:v>-1.859872</c:v>
                </c:pt>
                <c:pt idx="314">
                  <c:v>-1.8638779999999999</c:v>
                </c:pt>
                <c:pt idx="315">
                  <c:v>-1.867944</c:v>
                </c:pt>
                <c:pt idx="316">
                  <c:v>-1.8719490000000001</c:v>
                </c:pt>
                <c:pt idx="317">
                  <c:v>-1.875955</c:v>
                </c:pt>
                <c:pt idx="318">
                  <c:v>-1.8800209999999999</c:v>
                </c:pt>
                <c:pt idx="319">
                  <c:v>-1.8839669999999999</c:v>
                </c:pt>
                <c:pt idx="320">
                  <c:v>-1.887913</c:v>
                </c:pt>
                <c:pt idx="321">
                  <c:v>-1.8919189999999999</c:v>
                </c:pt>
                <c:pt idx="322">
                  <c:v>-1.8959250000000001</c:v>
                </c:pt>
                <c:pt idx="323">
                  <c:v>-1.8998710000000001</c:v>
                </c:pt>
                <c:pt idx="324">
                  <c:v>-1.903877</c:v>
                </c:pt>
                <c:pt idx="325">
                  <c:v>-1.907883</c:v>
                </c:pt>
                <c:pt idx="326">
                  <c:v>-1.911829</c:v>
                </c:pt>
                <c:pt idx="327">
                  <c:v>-1.915835</c:v>
                </c:pt>
                <c:pt idx="328">
                  <c:v>-1.919781</c:v>
                </c:pt>
                <c:pt idx="329">
                  <c:v>-1.9237869999999999</c:v>
                </c:pt>
                <c:pt idx="330">
                  <c:v>-1.9277930000000001</c:v>
                </c:pt>
                <c:pt idx="331">
                  <c:v>-1.9317390000000001</c:v>
                </c:pt>
                <c:pt idx="332">
                  <c:v>-1.935805</c:v>
                </c:pt>
                <c:pt idx="333">
                  <c:v>-1.939751</c:v>
                </c:pt>
                <c:pt idx="334">
                  <c:v>-1.943757</c:v>
                </c:pt>
                <c:pt idx="335">
                  <c:v>-1.9477629999999999</c:v>
                </c:pt>
                <c:pt idx="336">
                  <c:v>-1.9517679999999999</c:v>
                </c:pt>
                <c:pt idx="337">
                  <c:v>-1.9557150000000001</c:v>
                </c:pt>
                <c:pt idx="338">
                  <c:v>-1.9597800000000001</c:v>
                </c:pt>
                <c:pt idx="339">
                  <c:v>-1.963786</c:v>
                </c:pt>
                <c:pt idx="340">
                  <c:v>-1.967792</c:v>
                </c:pt>
                <c:pt idx="341">
                  <c:v>-1.9717979999999999</c:v>
                </c:pt>
                <c:pt idx="342">
                  <c:v>-1.9758640000000001</c:v>
                </c:pt>
                <c:pt idx="343">
                  <c:v>-1.97987</c:v>
                </c:pt>
                <c:pt idx="344">
                  <c:v>-1.9838750000000001</c:v>
                </c:pt>
                <c:pt idx="345">
                  <c:v>-1.987881</c:v>
                </c:pt>
                <c:pt idx="346">
                  <c:v>-1.991827</c:v>
                </c:pt>
                <c:pt idx="347">
                  <c:v>-1.995833</c:v>
                </c:pt>
                <c:pt idx="348">
                  <c:v>-1.9998990000000001</c:v>
                </c:pt>
                <c:pt idx="349">
                  <c:v>-2.0038450000000001</c:v>
                </c:pt>
                <c:pt idx="350">
                  <c:v>-2.0078510000000001</c:v>
                </c:pt>
                <c:pt idx="351">
                  <c:v>-2.011917</c:v>
                </c:pt>
                <c:pt idx="352">
                  <c:v>-2.015863</c:v>
                </c:pt>
                <c:pt idx="353">
                  <c:v>-2.0198689999999999</c:v>
                </c:pt>
                <c:pt idx="354">
                  <c:v>-2.0239940000000001</c:v>
                </c:pt>
                <c:pt idx="355">
                  <c:v>-2.0278809999999998</c:v>
                </c:pt>
                <c:pt idx="356">
                  <c:v>-2.0318860000000001</c:v>
                </c:pt>
                <c:pt idx="357">
                  <c:v>-2.035952</c:v>
                </c:pt>
                <c:pt idx="358">
                  <c:v>-2.039898</c:v>
                </c:pt>
                <c:pt idx="359">
                  <c:v>-2.0439039999999999</c:v>
                </c:pt>
                <c:pt idx="360">
                  <c:v>-2.0479699999999998</c:v>
                </c:pt>
                <c:pt idx="361">
                  <c:v>-2.0519159999999999</c:v>
                </c:pt>
                <c:pt idx="362">
                  <c:v>-2.0559219999999998</c:v>
                </c:pt>
                <c:pt idx="363">
                  <c:v>-2.059987</c:v>
                </c:pt>
                <c:pt idx="364">
                  <c:v>-2.0638740000000002</c:v>
                </c:pt>
                <c:pt idx="365">
                  <c:v>-2.0678800000000002</c:v>
                </c:pt>
                <c:pt idx="366">
                  <c:v>-2.0719449999999999</c:v>
                </c:pt>
                <c:pt idx="367">
                  <c:v>-2.0758909999999999</c:v>
                </c:pt>
                <c:pt idx="368">
                  <c:v>-2.0798380000000001</c:v>
                </c:pt>
                <c:pt idx="369">
                  <c:v>-2.0839029999999998</c:v>
                </c:pt>
                <c:pt idx="370">
                  <c:v>-2.0878489999999998</c:v>
                </c:pt>
                <c:pt idx="371">
                  <c:v>-2.0918549999999998</c:v>
                </c:pt>
                <c:pt idx="372">
                  <c:v>-2.0959810000000001</c:v>
                </c:pt>
                <c:pt idx="373">
                  <c:v>-2.0999270000000001</c:v>
                </c:pt>
                <c:pt idx="374">
                  <c:v>-2.1038730000000001</c:v>
                </c:pt>
                <c:pt idx="375">
                  <c:v>-2.1078790000000001</c:v>
                </c:pt>
                <c:pt idx="376">
                  <c:v>-2.111885</c:v>
                </c:pt>
                <c:pt idx="377">
                  <c:v>-2.115891</c:v>
                </c:pt>
                <c:pt idx="378">
                  <c:v>-2.1198969999999999</c:v>
                </c:pt>
                <c:pt idx="379">
                  <c:v>-2.1238429999999999</c:v>
                </c:pt>
                <c:pt idx="380">
                  <c:v>-2.1279080000000001</c:v>
                </c:pt>
                <c:pt idx="381">
                  <c:v>-2.1318540000000001</c:v>
                </c:pt>
                <c:pt idx="382">
                  <c:v>-2.1358600000000001</c:v>
                </c:pt>
                <c:pt idx="383">
                  <c:v>-2.139926</c:v>
                </c:pt>
                <c:pt idx="384">
                  <c:v>-2.143872</c:v>
                </c:pt>
                <c:pt idx="385">
                  <c:v>-2.147878</c:v>
                </c:pt>
                <c:pt idx="386">
                  <c:v>-2.1518839999999999</c:v>
                </c:pt>
                <c:pt idx="387">
                  <c:v>-2.1558299999999999</c:v>
                </c:pt>
                <c:pt idx="388">
                  <c:v>-2.1598959999999998</c:v>
                </c:pt>
                <c:pt idx="389">
                  <c:v>-2.1639020000000002</c:v>
                </c:pt>
                <c:pt idx="390">
                  <c:v>-2.1678480000000002</c:v>
                </c:pt>
                <c:pt idx="391">
                  <c:v>-2.1718540000000002</c:v>
                </c:pt>
                <c:pt idx="392">
                  <c:v>-2.1758600000000001</c:v>
                </c:pt>
                <c:pt idx="393">
                  <c:v>-2.1798649999999999</c:v>
                </c:pt>
                <c:pt idx="394">
                  <c:v>-2.1838709999999999</c:v>
                </c:pt>
                <c:pt idx="395">
                  <c:v>-2.1878769999999998</c:v>
                </c:pt>
                <c:pt idx="396">
                  <c:v>-2.1918829999999998</c:v>
                </c:pt>
                <c:pt idx="397">
                  <c:v>-2.1958890000000002</c:v>
                </c:pt>
                <c:pt idx="398">
                  <c:v>-2.1998950000000002</c:v>
                </c:pt>
                <c:pt idx="399">
                  <c:v>-2.2039010000000001</c:v>
                </c:pt>
                <c:pt idx="400">
                  <c:v>-2.2079070000000001</c:v>
                </c:pt>
                <c:pt idx="401">
                  <c:v>-2.211913</c:v>
                </c:pt>
                <c:pt idx="402">
                  <c:v>-2.215859</c:v>
                </c:pt>
                <c:pt idx="403">
                  <c:v>-2.219865</c:v>
                </c:pt>
                <c:pt idx="404">
                  <c:v>-2.2238699999999998</c:v>
                </c:pt>
                <c:pt idx="405">
                  <c:v>-2.2278169999999999</c:v>
                </c:pt>
                <c:pt idx="406">
                  <c:v>-2.2318229999999999</c:v>
                </c:pt>
                <c:pt idx="407">
                  <c:v>-2.2358280000000001</c:v>
                </c:pt>
                <c:pt idx="408">
                  <c:v>-2.2398340000000001</c:v>
                </c:pt>
                <c:pt idx="409">
                  <c:v>-2.2438400000000001</c:v>
                </c:pt>
                <c:pt idx="410">
                  <c:v>-2.247846</c:v>
                </c:pt>
                <c:pt idx="411">
                  <c:v>-2.251852</c:v>
                </c:pt>
                <c:pt idx="412">
                  <c:v>-2.2558579999999999</c:v>
                </c:pt>
                <c:pt idx="413">
                  <c:v>-2.2598639999999999</c:v>
                </c:pt>
                <c:pt idx="414">
                  <c:v>-2.2638699999999998</c:v>
                </c:pt>
                <c:pt idx="415">
                  <c:v>-2.2678159999999998</c:v>
                </c:pt>
                <c:pt idx="416">
                  <c:v>-2.2718219999999998</c:v>
                </c:pt>
                <c:pt idx="417">
                  <c:v>-2.2758280000000002</c:v>
                </c:pt>
                <c:pt idx="418">
                  <c:v>-2.279833</c:v>
                </c:pt>
                <c:pt idx="419">
                  <c:v>-2.283839</c:v>
                </c:pt>
                <c:pt idx="420">
                  <c:v>-2.2878449999999999</c:v>
                </c:pt>
                <c:pt idx="421">
                  <c:v>-2.2918509999999999</c:v>
                </c:pt>
                <c:pt idx="422">
                  <c:v>-2.2958569999999998</c:v>
                </c:pt>
                <c:pt idx="423">
                  <c:v>-2.2998630000000002</c:v>
                </c:pt>
                <c:pt idx="424">
                  <c:v>-2.3038690000000002</c:v>
                </c:pt>
                <c:pt idx="425">
                  <c:v>-2.3078750000000001</c:v>
                </c:pt>
                <c:pt idx="426">
                  <c:v>-2.3118210000000001</c:v>
                </c:pt>
                <c:pt idx="427">
                  <c:v>-2.3158270000000001</c:v>
                </c:pt>
                <c:pt idx="428">
                  <c:v>-2.3198919999999998</c:v>
                </c:pt>
                <c:pt idx="429">
                  <c:v>-2.323839</c:v>
                </c:pt>
                <c:pt idx="430">
                  <c:v>-2.3278439999999998</c:v>
                </c:pt>
                <c:pt idx="431">
                  <c:v>-2.3318500000000002</c:v>
                </c:pt>
                <c:pt idx="432">
                  <c:v>-2.3357969999999999</c:v>
                </c:pt>
                <c:pt idx="433">
                  <c:v>-2.3398620000000001</c:v>
                </c:pt>
                <c:pt idx="434">
                  <c:v>-2.3438680000000001</c:v>
                </c:pt>
                <c:pt idx="435">
                  <c:v>-2.3478140000000001</c:v>
                </c:pt>
                <c:pt idx="436">
                  <c:v>-2.35182</c:v>
                </c:pt>
                <c:pt idx="437">
                  <c:v>-2.355826</c:v>
                </c:pt>
                <c:pt idx="438">
                  <c:v>-2.359772</c:v>
                </c:pt>
                <c:pt idx="439">
                  <c:v>-2.3638379999999999</c:v>
                </c:pt>
                <c:pt idx="440">
                  <c:v>-2.3678439999999998</c:v>
                </c:pt>
                <c:pt idx="441">
                  <c:v>-2.3717899999999998</c:v>
                </c:pt>
                <c:pt idx="442">
                  <c:v>-2.3758560000000002</c:v>
                </c:pt>
                <c:pt idx="443">
                  <c:v>-2.379861</c:v>
                </c:pt>
                <c:pt idx="444">
                  <c:v>-2.383807</c:v>
                </c:pt>
                <c:pt idx="445">
                  <c:v>-2.3878729999999999</c:v>
                </c:pt>
                <c:pt idx="446">
                  <c:v>-2.3918189999999999</c:v>
                </c:pt>
                <c:pt idx="447">
                  <c:v>-2.3958249999999999</c:v>
                </c:pt>
                <c:pt idx="448">
                  <c:v>-2.3998910000000002</c:v>
                </c:pt>
                <c:pt idx="449">
                  <c:v>-2.4038369999999998</c:v>
                </c:pt>
                <c:pt idx="450">
                  <c:v>-2.4078430000000002</c:v>
                </c:pt>
                <c:pt idx="451">
                  <c:v>-2.4118490000000001</c:v>
                </c:pt>
                <c:pt idx="452">
                  <c:v>-2.4158550000000001</c:v>
                </c:pt>
                <c:pt idx="453">
                  <c:v>-2.419861</c:v>
                </c:pt>
                <c:pt idx="454">
                  <c:v>-2.4238659999999999</c:v>
                </c:pt>
                <c:pt idx="455">
                  <c:v>-2.4278719999999998</c:v>
                </c:pt>
                <c:pt idx="456">
                  <c:v>-2.4318179999999998</c:v>
                </c:pt>
                <c:pt idx="457">
                  <c:v>-2.4358240000000002</c:v>
                </c:pt>
                <c:pt idx="458">
                  <c:v>-2.4398300000000002</c:v>
                </c:pt>
                <c:pt idx="459">
                  <c:v>-2.4438360000000001</c:v>
                </c:pt>
                <c:pt idx="460">
                  <c:v>-2.4478420000000001</c:v>
                </c:pt>
                <c:pt idx="461">
                  <c:v>-2.451848</c:v>
                </c:pt>
                <c:pt idx="462">
                  <c:v>-2.455794</c:v>
                </c:pt>
                <c:pt idx="463">
                  <c:v>-2.4598</c:v>
                </c:pt>
                <c:pt idx="464">
                  <c:v>-2.4638059999999999</c:v>
                </c:pt>
                <c:pt idx="465">
                  <c:v>-2.4677519999999999</c:v>
                </c:pt>
                <c:pt idx="466">
                  <c:v>-2.4717579999999999</c:v>
                </c:pt>
                <c:pt idx="467">
                  <c:v>-2.4758239999999998</c:v>
                </c:pt>
                <c:pt idx="468">
                  <c:v>-2.4798290000000001</c:v>
                </c:pt>
                <c:pt idx="469">
                  <c:v>-2.483835</c:v>
                </c:pt>
                <c:pt idx="470">
                  <c:v>-2.487841</c:v>
                </c:pt>
                <c:pt idx="471">
                  <c:v>-2.4918469999999999</c:v>
                </c:pt>
                <c:pt idx="472">
                  <c:v>-2.4957929999999999</c:v>
                </c:pt>
                <c:pt idx="473">
                  <c:v>-2.4998589999999998</c:v>
                </c:pt>
                <c:pt idx="474">
                  <c:v>-2.5038049999999998</c:v>
                </c:pt>
                <c:pt idx="475">
                  <c:v>-2.5078109999999998</c:v>
                </c:pt>
                <c:pt idx="476">
                  <c:v>-2.5118770000000001</c:v>
                </c:pt>
                <c:pt idx="477">
                  <c:v>-2.5158230000000001</c:v>
                </c:pt>
                <c:pt idx="478">
                  <c:v>-2.5198290000000001</c:v>
                </c:pt>
                <c:pt idx="479">
                  <c:v>-2.5238350000000001</c:v>
                </c:pt>
                <c:pt idx="480">
                  <c:v>-2.527841</c:v>
                </c:pt>
                <c:pt idx="481">
                  <c:v>-2.5318459999999998</c:v>
                </c:pt>
                <c:pt idx="482">
                  <c:v>-2.5358520000000002</c:v>
                </c:pt>
                <c:pt idx="483">
                  <c:v>-2.5398580000000002</c:v>
                </c:pt>
                <c:pt idx="484">
                  <c:v>-2.5438640000000001</c:v>
                </c:pt>
                <c:pt idx="485">
                  <c:v>-2.5478700000000001</c:v>
                </c:pt>
                <c:pt idx="486">
                  <c:v>-2.5518160000000001</c:v>
                </c:pt>
                <c:pt idx="487">
                  <c:v>-2.555822</c:v>
                </c:pt>
                <c:pt idx="488">
                  <c:v>-2.559828</c:v>
                </c:pt>
                <c:pt idx="489">
                  <c:v>-2.563774</c:v>
                </c:pt>
                <c:pt idx="490">
                  <c:v>-2.5678399999999999</c:v>
                </c:pt>
                <c:pt idx="491">
                  <c:v>-2.5718459999999999</c:v>
                </c:pt>
                <c:pt idx="492">
                  <c:v>-2.5758510000000001</c:v>
                </c:pt>
                <c:pt idx="493">
                  <c:v>-2.5798570000000001</c:v>
                </c:pt>
                <c:pt idx="494">
                  <c:v>-2.583863</c:v>
                </c:pt>
                <c:pt idx="495">
                  <c:v>-2.587869</c:v>
                </c:pt>
                <c:pt idx="496">
                  <c:v>-2.5918749999999999</c:v>
                </c:pt>
                <c:pt idx="497">
                  <c:v>-2.5958809999999999</c:v>
                </c:pt>
                <c:pt idx="498">
                  <c:v>-2.5998869999999998</c:v>
                </c:pt>
                <c:pt idx="499">
                  <c:v>-2.6038929999999998</c:v>
                </c:pt>
                <c:pt idx="500">
                  <c:v>-2.6078389999999998</c:v>
                </c:pt>
                <c:pt idx="501">
                  <c:v>-2.6118450000000002</c:v>
                </c:pt>
                <c:pt idx="502">
                  <c:v>-2.6158510000000001</c:v>
                </c:pt>
                <c:pt idx="503">
                  <c:v>-2.619856</c:v>
                </c:pt>
                <c:pt idx="504">
                  <c:v>-2.6238619999999999</c:v>
                </c:pt>
                <c:pt idx="505">
                  <c:v>-2.6278679999999999</c:v>
                </c:pt>
                <c:pt idx="506">
                  <c:v>-2.6318739999999998</c:v>
                </c:pt>
                <c:pt idx="507">
                  <c:v>-2.6358799999999998</c:v>
                </c:pt>
                <c:pt idx="508">
                  <c:v>-2.6398259999999998</c:v>
                </c:pt>
                <c:pt idx="509">
                  <c:v>-2.6438920000000001</c:v>
                </c:pt>
                <c:pt idx="510">
                  <c:v>-2.6478980000000001</c:v>
                </c:pt>
                <c:pt idx="511">
                  <c:v>-2.6518440000000001</c:v>
                </c:pt>
                <c:pt idx="512">
                  <c:v>-2.6559089999999999</c:v>
                </c:pt>
                <c:pt idx="513">
                  <c:v>-2.659856</c:v>
                </c:pt>
                <c:pt idx="514">
                  <c:v>-2.6638609999999998</c:v>
                </c:pt>
                <c:pt idx="515">
                  <c:v>-2.6679270000000002</c:v>
                </c:pt>
                <c:pt idx="516">
                  <c:v>-2.6718730000000002</c:v>
                </c:pt>
                <c:pt idx="517">
                  <c:v>-2.6758199999999999</c:v>
                </c:pt>
                <c:pt idx="518">
                  <c:v>-2.6798850000000001</c:v>
                </c:pt>
                <c:pt idx="519">
                  <c:v>-2.683891</c:v>
                </c:pt>
                <c:pt idx="520">
                  <c:v>-2.687837</c:v>
                </c:pt>
                <c:pt idx="521">
                  <c:v>-2.691843</c:v>
                </c:pt>
                <c:pt idx="522">
                  <c:v>-2.6959080000000002</c:v>
                </c:pt>
                <c:pt idx="523">
                  <c:v>-2.6997949999999999</c:v>
                </c:pt>
                <c:pt idx="524">
                  <c:v>-2.7039200000000001</c:v>
                </c:pt>
                <c:pt idx="525">
                  <c:v>-2.7079260000000001</c:v>
                </c:pt>
                <c:pt idx="526">
                  <c:v>-2.7118720000000001</c:v>
                </c:pt>
                <c:pt idx="527">
                  <c:v>-2.715938</c:v>
                </c:pt>
                <c:pt idx="528">
                  <c:v>-2.7199439999999999</c:v>
                </c:pt>
                <c:pt idx="529">
                  <c:v>-2.7238899999999999</c:v>
                </c:pt>
                <c:pt idx="530">
                  <c:v>-2.7278959999999999</c:v>
                </c:pt>
                <c:pt idx="531">
                  <c:v>-2.7319019999999998</c:v>
                </c:pt>
                <c:pt idx="532">
                  <c:v>-2.7358479999999998</c:v>
                </c:pt>
                <c:pt idx="533">
                  <c:v>-2.7399140000000002</c:v>
                </c:pt>
                <c:pt idx="534">
                  <c:v>-2.7438600000000002</c:v>
                </c:pt>
                <c:pt idx="535">
                  <c:v>-2.7478660000000001</c:v>
                </c:pt>
                <c:pt idx="536">
                  <c:v>-2.7518720000000001</c:v>
                </c:pt>
                <c:pt idx="537">
                  <c:v>-2.7558180000000001</c:v>
                </c:pt>
                <c:pt idx="538">
                  <c:v>-2.7598240000000001</c:v>
                </c:pt>
                <c:pt idx="539">
                  <c:v>-2.7638889999999998</c:v>
                </c:pt>
                <c:pt idx="540">
                  <c:v>-2.7678349999999998</c:v>
                </c:pt>
                <c:pt idx="541">
                  <c:v>-2.7718410000000002</c:v>
                </c:pt>
                <c:pt idx="542">
                  <c:v>-2.7758470000000002</c:v>
                </c:pt>
                <c:pt idx="543">
                  <c:v>-2.7797930000000002</c:v>
                </c:pt>
                <c:pt idx="544">
                  <c:v>-2.7837990000000001</c:v>
                </c:pt>
                <c:pt idx="545">
                  <c:v>-2.7878050000000001</c:v>
                </c:pt>
                <c:pt idx="546">
                  <c:v>-2.791811</c:v>
                </c:pt>
                <c:pt idx="547">
                  <c:v>-2.7958769999999999</c:v>
                </c:pt>
                <c:pt idx="548">
                  <c:v>-2.799823</c:v>
                </c:pt>
                <c:pt idx="549">
                  <c:v>-2.8038289999999999</c:v>
                </c:pt>
                <c:pt idx="550">
                  <c:v>-2.8078940000000001</c:v>
                </c:pt>
                <c:pt idx="551">
                  <c:v>-2.8117809999999999</c:v>
                </c:pt>
                <c:pt idx="552">
                  <c:v>-2.8157869999999998</c:v>
                </c:pt>
                <c:pt idx="553">
                  <c:v>-2.8197930000000002</c:v>
                </c:pt>
                <c:pt idx="554">
                  <c:v>-2.8237390000000002</c:v>
                </c:pt>
                <c:pt idx="555">
                  <c:v>-2.827744</c:v>
                </c:pt>
                <c:pt idx="556">
                  <c:v>-2.8318099999999999</c:v>
                </c:pt>
                <c:pt idx="557">
                  <c:v>-2.8357559999999999</c:v>
                </c:pt>
                <c:pt idx="558">
                  <c:v>-2.8397619999999999</c:v>
                </c:pt>
                <c:pt idx="559">
                  <c:v>-2.8438279999999998</c:v>
                </c:pt>
                <c:pt idx="560">
                  <c:v>-2.8477739999999998</c:v>
                </c:pt>
                <c:pt idx="561">
                  <c:v>-2.8517800000000002</c:v>
                </c:pt>
                <c:pt idx="562">
                  <c:v>-2.855845</c:v>
                </c:pt>
                <c:pt idx="563">
                  <c:v>-2.8597920000000001</c:v>
                </c:pt>
                <c:pt idx="564">
                  <c:v>-2.8637980000000001</c:v>
                </c:pt>
                <c:pt idx="565">
                  <c:v>-2.867804</c:v>
                </c:pt>
                <c:pt idx="566">
                  <c:v>-2.8718089999999998</c:v>
                </c:pt>
                <c:pt idx="567">
                  <c:v>-2.8758149999999998</c:v>
                </c:pt>
                <c:pt idx="568">
                  <c:v>-2.8798210000000002</c:v>
                </c:pt>
                <c:pt idx="569">
                  <c:v>-2.8837670000000002</c:v>
                </c:pt>
                <c:pt idx="570">
                  <c:v>-2.8877730000000001</c:v>
                </c:pt>
                <c:pt idx="571">
                  <c:v>-2.8917790000000001</c:v>
                </c:pt>
                <c:pt idx="572">
                  <c:v>-2.8957850000000001</c:v>
                </c:pt>
                <c:pt idx="573">
                  <c:v>-2.899791</c:v>
                </c:pt>
                <c:pt idx="574">
                  <c:v>-2.903797</c:v>
                </c:pt>
                <c:pt idx="575">
                  <c:v>-2.9078620000000002</c:v>
                </c:pt>
                <c:pt idx="576">
                  <c:v>-2.9118089999999999</c:v>
                </c:pt>
                <c:pt idx="577">
                  <c:v>-2.9158140000000001</c:v>
                </c:pt>
                <c:pt idx="578">
                  <c:v>-2.9198200000000001</c:v>
                </c:pt>
                <c:pt idx="579">
                  <c:v>-2.923826</c:v>
                </c:pt>
                <c:pt idx="580">
                  <c:v>-2.927832</c:v>
                </c:pt>
                <c:pt idx="581">
                  <c:v>-2.9318379999999999</c:v>
                </c:pt>
                <c:pt idx="582">
                  <c:v>-2.9358439999999999</c:v>
                </c:pt>
                <c:pt idx="583">
                  <c:v>-2.9398499999999999</c:v>
                </c:pt>
                <c:pt idx="584">
                  <c:v>-2.9438559999999998</c:v>
                </c:pt>
                <c:pt idx="585">
                  <c:v>-2.9478620000000002</c:v>
                </c:pt>
                <c:pt idx="586">
                  <c:v>-2.951867</c:v>
                </c:pt>
                <c:pt idx="587">
                  <c:v>-2.9558140000000002</c:v>
                </c:pt>
                <c:pt idx="588">
                  <c:v>-2.959819</c:v>
                </c:pt>
                <c:pt idx="589">
                  <c:v>-2.9638249999999999</c:v>
                </c:pt>
                <c:pt idx="590">
                  <c:v>-2.9678309999999999</c:v>
                </c:pt>
                <c:pt idx="591">
                  <c:v>-2.9718369999999998</c:v>
                </c:pt>
                <c:pt idx="592">
                  <c:v>-2.9759030000000002</c:v>
                </c:pt>
                <c:pt idx="593">
                  <c:v>-2.9798490000000002</c:v>
                </c:pt>
                <c:pt idx="594">
                  <c:v>-2.9838550000000001</c:v>
                </c:pt>
                <c:pt idx="595">
                  <c:v>-2.987921</c:v>
                </c:pt>
                <c:pt idx="596">
                  <c:v>-2.9918670000000001</c:v>
                </c:pt>
                <c:pt idx="597">
                  <c:v>-2.995873</c:v>
                </c:pt>
                <c:pt idx="598">
                  <c:v>-2.9998779999999998</c:v>
                </c:pt>
                <c:pt idx="599">
                  <c:v>-3.0038239999999998</c:v>
                </c:pt>
                <c:pt idx="600">
                  <c:v>-3.0078309999999999</c:v>
                </c:pt>
                <c:pt idx="601">
                  <c:v>-3.0118360000000002</c:v>
                </c:pt>
                <c:pt idx="602">
                  <c:v>-3.0158420000000001</c:v>
                </c:pt>
                <c:pt idx="603">
                  <c:v>-3.0198480000000001</c:v>
                </c:pt>
                <c:pt idx="604">
                  <c:v>-3.023854</c:v>
                </c:pt>
                <c:pt idx="605">
                  <c:v>-3.0278</c:v>
                </c:pt>
                <c:pt idx="606">
                  <c:v>-3.031806</c:v>
                </c:pt>
                <c:pt idx="607">
                  <c:v>-3.0358719999999999</c:v>
                </c:pt>
                <c:pt idx="608">
                  <c:v>-3.0398179999999999</c:v>
                </c:pt>
                <c:pt idx="609">
                  <c:v>-3.0438239999999999</c:v>
                </c:pt>
                <c:pt idx="610">
                  <c:v>-3.0478890000000001</c:v>
                </c:pt>
                <c:pt idx="611">
                  <c:v>-3.0518360000000002</c:v>
                </c:pt>
                <c:pt idx="612">
                  <c:v>-3.055841</c:v>
                </c:pt>
                <c:pt idx="613">
                  <c:v>-3.0599069999999999</c:v>
                </c:pt>
                <c:pt idx="614">
                  <c:v>-3.0639129999999999</c:v>
                </c:pt>
                <c:pt idx="615">
                  <c:v>-3.0679189999999998</c:v>
                </c:pt>
                <c:pt idx="616">
                  <c:v>-3.0719249999999998</c:v>
                </c:pt>
                <c:pt idx="617">
                  <c:v>-3.0759310000000002</c:v>
                </c:pt>
                <c:pt idx="618">
                  <c:v>-3.079936</c:v>
                </c:pt>
                <c:pt idx="619">
                  <c:v>-3.083942</c:v>
                </c:pt>
                <c:pt idx="620">
                  <c:v>-3.0879479999999999</c:v>
                </c:pt>
                <c:pt idx="621">
                  <c:v>-3.0918950000000001</c:v>
                </c:pt>
                <c:pt idx="622">
                  <c:v>-3.0958410000000001</c:v>
                </c:pt>
                <c:pt idx="623">
                  <c:v>-3.0998459999999999</c:v>
                </c:pt>
                <c:pt idx="624">
                  <c:v>-3.103853</c:v>
                </c:pt>
                <c:pt idx="625">
                  <c:v>-3.1078579999999998</c:v>
                </c:pt>
                <c:pt idx="626">
                  <c:v>-3.1118640000000002</c:v>
                </c:pt>
                <c:pt idx="627">
                  <c:v>-3.1158100000000002</c:v>
                </c:pt>
                <c:pt idx="628">
                  <c:v>-3.1197560000000002</c:v>
                </c:pt>
                <c:pt idx="629">
                  <c:v>-3.1238220000000001</c:v>
                </c:pt>
                <c:pt idx="630">
                  <c:v>-3.1278280000000001</c:v>
                </c:pt>
                <c:pt idx="631">
                  <c:v>-3.1317740000000001</c:v>
                </c:pt>
                <c:pt idx="632">
                  <c:v>-3.1358999999999999</c:v>
                </c:pt>
                <c:pt idx="633">
                  <c:v>-3.1398459999999999</c:v>
                </c:pt>
                <c:pt idx="634">
                  <c:v>-3.143732</c:v>
                </c:pt>
                <c:pt idx="635">
                  <c:v>-3.1477979999999999</c:v>
                </c:pt>
                <c:pt idx="636">
                  <c:v>-3.1517439999999999</c:v>
                </c:pt>
                <c:pt idx="637">
                  <c:v>-3.1557499999999998</c:v>
                </c:pt>
                <c:pt idx="638">
                  <c:v>-3.159875</c:v>
                </c:pt>
                <c:pt idx="639">
                  <c:v>-3.163821</c:v>
                </c:pt>
                <c:pt idx="640">
                  <c:v>-3.1678269999999999</c:v>
                </c:pt>
                <c:pt idx="641">
                  <c:v>-3.1718929999999999</c:v>
                </c:pt>
                <c:pt idx="642">
                  <c:v>-3.1758389999999999</c:v>
                </c:pt>
                <c:pt idx="643">
                  <c:v>-3.1798449999999998</c:v>
                </c:pt>
                <c:pt idx="644">
                  <c:v>-3.18391</c:v>
                </c:pt>
                <c:pt idx="645">
                  <c:v>-3.1878570000000002</c:v>
                </c:pt>
                <c:pt idx="646">
                  <c:v>-3.1918030000000002</c:v>
                </c:pt>
                <c:pt idx="647">
                  <c:v>-3.1958679999999999</c:v>
                </c:pt>
                <c:pt idx="648">
                  <c:v>-3.1998739999999999</c:v>
                </c:pt>
                <c:pt idx="649">
                  <c:v>-3.2038199999999999</c:v>
                </c:pt>
                <c:pt idx="650">
                  <c:v>-3.2078859999999998</c:v>
                </c:pt>
                <c:pt idx="651">
                  <c:v>-3.2118319999999998</c:v>
                </c:pt>
                <c:pt idx="652">
                  <c:v>-3.2158380000000002</c:v>
                </c:pt>
                <c:pt idx="653">
                  <c:v>-3.2199040000000001</c:v>
                </c:pt>
                <c:pt idx="654">
                  <c:v>-3.2238500000000001</c:v>
                </c:pt>
                <c:pt idx="655">
                  <c:v>-3.2278560000000001</c:v>
                </c:pt>
                <c:pt idx="656">
                  <c:v>-3.231862</c:v>
                </c:pt>
                <c:pt idx="657">
                  <c:v>-3.2359270000000002</c:v>
                </c:pt>
                <c:pt idx="658">
                  <c:v>-3.2399330000000002</c:v>
                </c:pt>
                <c:pt idx="659">
                  <c:v>-3.2438790000000002</c:v>
                </c:pt>
                <c:pt idx="660">
                  <c:v>-3.2478850000000001</c:v>
                </c:pt>
                <c:pt idx="661">
                  <c:v>-3.2518910000000001</c:v>
                </c:pt>
                <c:pt idx="662">
                  <c:v>-3.2558370000000001</c:v>
                </c:pt>
                <c:pt idx="663">
                  <c:v>-3.259843</c:v>
                </c:pt>
                <c:pt idx="664">
                  <c:v>-3.263849</c:v>
                </c:pt>
                <c:pt idx="665">
                  <c:v>-3.267855</c:v>
                </c:pt>
                <c:pt idx="666">
                  <c:v>-3.2718609999999999</c:v>
                </c:pt>
                <c:pt idx="667">
                  <c:v>-3.2758669999999999</c:v>
                </c:pt>
                <c:pt idx="668">
                  <c:v>-3.2798729999999998</c:v>
                </c:pt>
                <c:pt idx="669">
                  <c:v>-3.2838790000000002</c:v>
                </c:pt>
                <c:pt idx="670">
                  <c:v>-3.287884</c:v>
                </c:pt>
                <c:pt idx="671">
                  <c:v>-3.29189</c:v>
                </c:pt>
                <c:pt idx="672">
                  <c:v>-3.2958959999999999</c:v>
                </c:pt>
                <c:pt idx="673">
                  <c:v>-3.2999019999999999</c:v>
                </c:pt>
                <c:pt idx="674">
                  <c:v>-3.3039079999999998</c:v>
                </c:pt>
                <c:pt idx="675">
                  <c:v>-3.3078539999999998</c:v>
                </c:pt>
                <c:pt idx="676">
                  <c:v>-3.3117999999999999</c:v>
                </c:pt>
                <c:pt idx="677">
                  <c:v>-3.3158660000000002</c:v>
                </c:pt>
                <c:pt idx="678">
                  <c:v>-3.3198720000000002</c:v>
                </c:pt>
                <c:pt idx="679">
                  <c:v>-3.3238780000000001</c:v>
                </c:pt>
                <c:pt idx="680">
                  <c:v>-3.3279429999999999</c:v>
                </c:pt>
                <c:pt idx="681">
                  <c:v>-3.3318889999999999</c:v>
                </c:pt>
                <c:pt idx="682">
                  <c:v>-3.3358949999999998</c:v>
                </c:pt>
                <c:pt idx="683">
                  <c:v>-3.3399610000000002</c:v>
                </c:pt>
                <c:pt idx="684">
                  <c:v>-3.3439070000000002</c:v>
                </c:pt>
                <c:pt idx="685">
                  <c:v>-3.3478530000000002</c:v>
                </c:pt>
                <c:pt idx="686">
                  <c:v>-3.3519190000000001</c:v>
                </c:pt>
                <c:pt idx="687">
                  <c:v>-3.3558650000000001</c:v>
                </c:pt>
                <c:pt idx="688">
                  <c:v>-3.3598110000000001</c:v>
                </c:pt>
                <c:pt idx="689">
                  <c:v>-3.363877</c:v>
                </c:pt>
                <c:pt idx="690">
                  <c:v>-3.367823</c:v>
                </c:pt>
                <c:pt idx="691">
                  <c:v>-3.371829</c:v>
                </c:pt>
                <c:pt idx="692">
                  <c:v>-3.3758940000000002</c:v>
                </c:pt>
                <c:pt idx="693">
                  <c:v>-3.3798409999999999</c:v>
                </c:pt>
                <c:pt idx="694">
                  <c:v>-3.3838469999999998</c:v>
                </c:pt>
                <c:pt idx="695">
                  <c:v>-3.3878529999999998</c:v>
                </c:pt>
                <c:pt idx="696">
                  <c:v>-3.391858</c:v>
                </c:pt>
                <c:pt idx="697">
                  <c:v>-3.395864</c:v>
                </c:pt>
                <c:pt idx="698">
                  <c:v>-3.3998699999999999</c:v>
                </c:pt>
                <c:pt idx="699">
                  <c:v>-3.4038759999999999</c:v>
                </c:pt>
                <c:pt idx="700">
                  <c:v>-3.4078819999999999</c:v>
                </c:pt>
                <c:pt idx="701">
                  <c:v>-3.4118279999999999</c:v>
                </c:pt>
                <c:pt idx="702">
                  <c:v>-3.4158339999999998</c:v>
                </c:pt>
                <c:pt idx="703">
                  <c:v>-3.4198400000000002</c:v>
                </c:pt>
                <c:pt idx="704">
                  <c:v>-3.4237860000000002</c:v>
                </c:pt>
                <c:pt idx="705">
                  <c:v>-3.4277920000000002</c:v>
                </c:pt>
                <c:pt idx="706">
                  <c:v>-3.4318580000000001</c:v>
                </c:pt>
                <c:pt idx="707">
                  <c:v>-3.4358040000000001</c:v>
                </c:pt>
                <c:pt idx="708">
                  <c:v>-3.4398689999999998</c:v>
                </c:pt>
                <c:pt idx="709">
                  <c:v>-3.4438749999999998</c:v>
                </c:pt>
                <c:pt idx="710">
                  <c:v>-3.4478209999999998</c:v>
                </c:pt>
                <c:pt idx="711">
                  <c:v>-3.4518870000000001</c:v>
                </c:pt>
                <c:pt idx="712">
                  <c:v>-3.4558930000000001</c:v>
                </c:pt>
                <c:pt idx="713">
                  <c:v>-3.4598390000000001</c:v>
                </c:pt>
                <c:pt idx="714">
                  <c:v>-3.463905</c:v>
                </c:pt>
                <c:pt idx="715">
                  <c:v>-3.467851</c:v>
                </c:pt>
                <c:pt idx="716">
                  <c:v>-3.471857</c:v>
                </c:pt>
                <c:pt idx="717">
                  <c:v>-3.4758629999999999</c:v>
                </c:pt>
                <c:pt idx="718">
                  <c:v>-3.4798680000000002</c:v>
                </c:pt>
                <c:pt idx="719">
                  <c:v>-3.4838149999999999</c:v>
                </c:pt>
                <c:pt idx="720">
                  <c:v>-3.4878800000000001</c:v>
                </c:pt>
                <c:pt idx="721">
                  <c:v>-3.491886</c:v>
                </c:pt>
                <c:pt idx="722">
                  <c:v>-3.495892</c:v>
                </c:pt>
                <c:pt idx="723">
                  <c:v>-3.499898</c:v>
                </c:pt>
                <c:pt idx="724">
                  <c:v>-3.5039039999999999</c:v>
                </c:pt>
                <c:pt idx="725">
                  <c:v>-3.5078499999999999</c:v>
                </c:pt>
                <c:pt idx="726">
                  <c:v>-3.5118559999999999</c:v>
                </c:pt>
                <c:pt idx="727">
                  <c:v>-3.5158619999999998</c:v>
                </c:pt>
                <c:pt idx="728">
                  <c:v>-3.5198680000000002</c:v>
                </c:pt>
                <c:pt idx="729">
                  <c:v>-3.523873</c:v>
                </c:pt>
                <c:pt idx="730">
                  <c:v>-3.5279389999999999</c:v>
                </c:pt>
                <c:pt idx="731">
                  <c:v>-3.5318849999999999</c:v>
                </c:pt>
                <c:pt idx="732">
                  <c:v>-3.5358909999999999</c:v>
                </c:pt>
                <c:pt idx="733">
                  <c:v>-3.5398969999999998</c:v>
                </c:pt>
                <c:pt idx="734">
                  <c:v>-3.5439029999999998</c:v>
                </c:pt>
                <c:pt idx="735">
                  <c:v>-3.5479090000000002</c:v>
                </c:pt>
                <c:pt idx="736">
                  <c:v>-3.5519150000000002</c:v>
                </c:pt>
                <c:pt idx="737">
                  <c:v>-3.5558610000000002</c:v>
                </c:pt>
                <c:pt idx="738">
                  <c:v>-3.5598070000000002</c:v>
                </c:pt>
                <c:pt idx="739">
                  <c:v>-3.5638730000000001</c:v>
                </c:pt>
                <c:pt idx="740">
                  <c:v>-3.5678779999999999</c:v>
                </c:pt>
                <c:pt idx="741">
                  <c:v>-3.571885</c:v>
                </c:pt>
                <c:pt idx="742">
                  <c:v>-3.5758899999999998</c:v>
                </c:pt>
                <c:pt idx="743">
                  <c:v>-3.5798960000000002</c:v>
                </c:pt>
                <c:pt idx="744">
                  <c:v>-3.5839020000000001</c:v>
                </c:pt>
                <c:pt idx="745">
                  <c:v>-3.5879080000000001</c:v>
                </c:pt>
                <c:pt idx="746">
                  <c:v>-3.5919140000000001</c:v>
                </c:pt>
                <c:pt idx="747">
                  <c:v>-3.5958600000000001</c:v>
                </c:pt>
                <c:pt idx="748">
                  <c:v>-3.599926</c:v>
                </c:pt>
                <c:pt idx="749">
                  <c:v>-3.603872</c:v>
                </c:pt>
                <c:pt idx="750">
                  <c:v>-3.6078779999999999</c:v>
                </c:pt>
                <c:pt idx="751">
                  <c:v>-3.6119439999999998</c:v>
                </c:pt>
                <c:pt idx="752">
                  <c:v>-3.6158899999999998</c:v>
                </c:pt>
                <c:pt idx="753">
                  <c:v>-3.6198950000000001</c:v>
                </c:pt>
                <c:pt idx="754">
                  <c:v>-3.623901</c:v>
                </c:pt>
                <c:pt idx="755">
                  <c:v>-3.627907</c:v>
                </c:pt>
                <c:pt idx="756">
                  <c:v>-3.6319129999999999</c:v>
                </c:pt>
                <c:pt idx="757">
                  <c:v>-3.6359189999999999</c:v>
                </c:pt>
                <c:pt idx="758">
                  <c:v>-3.6398649999999999</c:v>
                </c:pt>
                <c:pt idx="759">
                  <c:v>-3.6439309999999998</c:v>
                </c:pt>
                <c:pt idx="760">
                  <c:v>-3.6479370000000002</c:v>
                </c:pt>
                <c:pt idx="761">
                  <c:v>-3.6518830000000002</c:v>
                </c:pt>
                <c:pt idx="762">
                  <c:v>-3.6558890000000002</c:v>
                </c:pt>
                <c:pt idx="763">
                  <c:v>-3.6598950000000001</c:v>
                </c:pt>
                <c:pt idx="764">
                  <c:v>-3.6638410000000001</c:v>
                </c:pt>
                <c:pt idx="765">
                  <c:v>-3.667907</c:v>
                </c:pt>
                <c:pt idx="766">
                  <c:v>-3.6719119999999998</c:v>
                </c:pt>
                <c:pt idx="767">
                  <c:v>-3.6758579999999998</c:v>
                </c:pt>
                <c:pt idx="768">
                  <c:v>-3.6799240000000002</c:v>
                </c:pt>
                <c:pt idx="769">
                  <c:v>-3.6838700000000002</c:v>
                </c:pt>
                <c:pt idx="770">
                  <c:v>-3.6878160000000002</c:v>
                </c:pt>
                <c:pt idx="771">
                  <c:v>-3.6918820000000001</c:v>
                </c:pt>
                <c:pt idx="772">
                  <c:v>-3.6958280000000001</c:v>
                </c:pt>
                <c:pt idx="773">
                  <c:v>-3.6998340000000001</c:v>
                </c:pt>
                <c:pt idx="774">
                  <c:v>-3.70384</c:v>
                </c:pt>
                <c:pt idx="775">
                  <c:v>-3.707846</c:v>
                </c:pt>
                <c:pt idx="776">
                  <c:v>-3.7118519999999999</c:v>
                </c:pt>
                <c:pt idx="777">
                  <c:v>-3.7158570000000002</c:v>
                </c:pt>
                <c:pt idx="778">
                  <c:v>-3.7198639999999998</c:v>
                </c:pt>
                <c:pt idx="779">
                  <c:v>-3.7238099999999998</c:v>
                </c:pt>
                <c:pt idx="780">
                  <c:v>-3.7278159999999998</c:v>
                </c:pt>
                <c:pt idx="781">
                  <c:v>-3.731881</c:v>
                </c:pt>
                <c:pt idx="782">
                  <c:v>-3.735827</c:v>
                </c:pt>
                <c:pt idx="783">
                  <c:v>-3.739833</c:v>
                </c:pt>
                <c:pt idx="784">
                  <c:v>-3.7438389999999999</c:v>
                </c:pt>
                <c:pt idx="785">
                  <c:v>-3.7478449999999999</c:v>
                </c:pt>
                <c:pt idx="786">
                  <c:v>-3.7517909999999999</c:v>
                </c:pt>
                <c:pt idx="787">
                  <c:v>-3.7558569999999998</c:v>
                </c:pt>
                <c:pt idx="788">
                  <c:v>-3.7598029999999998</c:v>
                </c:pt>
                <c:pt idx="789">
                  <c:v>-3.7638090000000002</c:v>
                </c:pt>
                <c:pt idx="790">
                  <c:v>-3.7678739999999999</c:v>
                </c:pt>
                <c:pt idx="791">
                  <c:v>-3.7718799999999999</c:v>
                </c:pt>
                <c:pt idx="792">
                  <c:v>-3.7758259999999999</c:v>
                </c:pt>
                <c:pt idx="793">
                  <c:v>-3.7798919999999998</c:v>
                </c:pt>
                <c:pt idx="794">
                  <c:v>-3.7838980000000002</c:v>
                </c:pt>
                <c:pt idx="795">
                  <c:v>-3.7878440000000002</c:v>
                </c:pt>
                <c:pt idx="796">
                  <c:v>-3.7918500000000002</c:v>
                </c:pt>
                <c:pt idx="797">
                  <c:v>-3.7958560000000001</c:v>
                </c:pt>
                <c:pt idx="798">
                  <c:v>-3.7998620000000001</c:v>
                </c:pt>
                <c:pt idx="799">
                  <c:v>-3.803928</c:v>
                </c:pt>
                <c:pt idx="800">
                  <c:v>-3.8079339999999999</c:v>
                </c:pt>
                <c:pt idx="801">
                  <c:v>-3.8118789999999998</c:v>
                </c:pt>
                <c:pt idx="802">
                  <c:v>-3.8159450000000001</c:v>
                </c:pt>
                <c:pt idx="803">
                  <c:v>-3.8198910000000001</c:v>
                </c:pt>
                <c:pt idx="804">
                  <c:v>-3.8238970000000001</c:v>
                </c:pt>
                <c:pt idx="805">
                  <c:v>-3.827963</c:v>
                </c:pt>
                <c:pt idx="806">
                  <c:v>-3.831909</c:v>
                </c:pt>
                <c:pt idx="807">
                  <c:v>-3.835855</c:v>
                </c:pt>
                <c:pt idx="808">
                  <c:v>-3.8399209999999999</c:v>
                </c:pt>
                <c:pt idx="809">
                  <c:v>-3.8438669999999999</c:v>
                </c:pt>
                <c:pt idx="810">
                  <c:v>-3.8478729999999999</c:v>
                </c:pt>
                <c:pt idx="811">
                  <c:v>-3.8519389999999998</c:v>
                </c:pt>
                <c:pt idx="812">
                  <c:v>-3.8559450000000002</c:v>
                </c:pt>
                <c:pt idx="813">
                  <c:v>-3.8598910000000002</c:v>
                </c:pt>
                <c:pt idx="814">
                  <c:v>-3.8639559999999999</c:v>
                </c:pt>
                <c:pt idx="815">
                  <c:v>-3.867902</c:v>
                </c:pt>
                <c:pt idx="816">
                  <c:v>-3.8719079999999999</c:v>
                </c:pt>
                <c:pt idx="817">
                  <c:v>-3.8759139999999999</c:v>
                </c:pt>
                <c:pt idx="818">
                  <c:v>-3.8798599999999999</c:v>
                </c:pt>
                <c:pt idx="819">
                  <c:v>-3.8838659999999998</c:v>
                </c:pt>
                <c:pt idx="820">
                  <c:v>-3.8878720000000002</c:v>
                </c:pt>
                <c:pt idx="821">
                  <c:v>-3.8918780000000002</c:v>
                </c:pt>
                <c:pt idx="822">
                  <c:v>-3.8958840000000001</c:v>
                </c:pt>
                <c:pt idx="823">
                  <c:v>-3.8998300000000001</c:v>
                </c:pt>
                <c:pt idx="824">
                  <c:v>-3.9038360000000001</c:v>
                </c:pt>
                <c:pt idx="825">
                  <c:v>-3.907842</c:v>
                </c:pt>
                <c:pt idx="826">
                  <c:v>-3.911848</c:v>
                </c:pt>
                <c:pt idx="827">
                  <c:v>-3.9158539999999999</c:v>
                </c:pt>
                <c:pt idx="828">
                  <c:v>-3.9198590000000002</c:v>
                </c:pt>
                <c:pt idx="829">
                  <c:v>-3.9238650000000002</c:v>
                </c:pt>
                <c:pt idx="830">
                  <c:v>-3.9278719999999998</c:v>
                </c:pt>
                <c:pt idx="831">
                  <c:v>-3.9318770000000001</c:v>
                </c:pt>
                <c:pt idx="832">
                  <c:v>-3.935883</c:v>
                </c:pt>
                <c:pt idx="833">
                  <c:v>-3.939889</c:v>
                </c:pt>
                <c:pt idx="834">
                  <c:v>-3.943835</c:v>
                </c:pt>
                <c:pt idx="835">
                  <c:v>-3.9479009999999999</c:v>
                </c:pt>
                <c:pt idx="836">
                  <c:v>-3.9518469999999999</c:v>
                </c:pt>
                <c:pt idx="837">
                  <c:v>-3.9557929999999999</c:v>
                </c:pt>
                <c:pt idx="838">
                  <c:v>-3.9598589999999998</c:v>
                </c:pt>
                <c:pt idx="839">
                  <c:v>-3.9638049999999998</c:v>
                </c:pt>
                <c:pt idx="840">
                  <c:v>-3.9678110000000002</c:v>
                </c:pt>
                <c:pt idx="841">
                  <c:v>-3.9718770000000001</c:v>
                </c:pt>
                <c:pt idx="842">
                  <c:v>-3.9758819999999999</c:v>
                </c:pt>
                <c:pt idx="843">
                  <c:v>-3.9798290000000001</c:v>
                </c:pt>
                <c:pt idx="844">
                  <c:v>-3.9838939999999998</c:v>
                </c:pt>
                <c:pt idx="845">
                  <c:v>-3.9878999999999998</c:v>
                </c:pt>
                <c:pt idx="846">
                  <c:v>-3.9918459999999998</c:v>
                </c:pt>
                <c:pt idx="847">
                  <c:v>-3.9959120000000001</c:v>
                </c:pt>
                <c:pt idx="848">
                  <c:v>-3.9998580000000001</c:v>
                </c:pt>
                <c:pt idx="849">
                  <c:v>-4.0038640000000001</c:v>
                </c:pt>
                <c:pt idx="850">
                  <c:v>-4.0079289999999999</c:v>
                </c:pt>
                <c:pt idx="851">
                  <c:v>-4.0118749999999999</c:v>
                </c:pt>
                <c:pt idx="852">
                  <c:v>-4.015822</c:v>
                </c:pt>
                <c:pt idx="853">
                  <c:v>-4.0198869999999998</c:v>
                </c:pt>
                <c:pt idx="854">
                  <c:v>-4.0238339999999999</c:v>
                </c:pt>
                <c:pt idx="855">
                  <c:v>-4.0277799999999999</c:v>
                </c:pt>
                <c:pt idx="856">
                  <c:v>-4.0318449999999997</c:v>
                </c:pt>
                <c:pt idx="857">
                  <c:v>-4.0358510000000001</c:v>
                </c:pt>
                <c:pt idx="858">
                  <c:v>-4.0398569999999996</c:v>
                </c:pt>
                <c:pt idx="859">
                  <c:v>-4.043863</c:v>
                </c:pt>
                <c:pt idx="860">
                  <c:v>-4.0478690000000004</c:v>
                </c:pt>
                <c:pt idx="861">
                  <c:v>-4.0518749999999999</c:v>
                </c:pt>
                <c:pt idx="862">
                  <c:v>-4.0558810000000003</c:v>
                </c:pt>
                <c:pt idx="863">
                  <c:v>-4.0598270000000003</c:v>
                </c:pt>
                <c:pt idx="864">
                  <c:v>-4.0638920000000001</c:v>
                </c:pt>
                <c:pt idx="865">
                  <c:v>-4.0678390000000002</c:v>
                </c:pt>
                <c:pt idx="866">
                  <c:v>-4.0718449999999997</c:v>
                </c:pt>
                <c:pt idx="867">
                  <c:v>-4.0759100000000004</c:v>
                </c:pt>
                <c:pt idx="868">
                  <c:v>-4.0798560000000004</c:v>
                </c:pt>
                <c:pt idx="869">
                  <c:v>-4.0838619999999999</c:v>
                </c:pt>
                <c:pt idx="870">
                  <c:v>-4.0879279999999998</c:v>
                </c:pt>
                <c:pt idx="871">
                  <c:v>-4.0918739999999998</c:v>
                </c:pt>
                <c:pt idx="872">
                  <c:v>-4.0958800000000002</c:v>
                </c:pt>
                <c:pt idx="873">
                  <c:v>-4.0998859999999997</c:v>
                </c:pt>
                <c:pt idx="874">
                  <c:v>-4.1038920000000001</c:v>
                </c:pt>
                <c:pt idx="875">
                  <c:v>-4.1078970000000004</c:v>
                </c:pt>
                <c:pt idx="876">
                  <c:v>-4.111904</c:v>
                </c:pt>
                <c:pt idx="877">
                  <c:v>-4.11585</c:v>
                </c:pt>
                <c:pt idx="878">
                  <c:v>-4.1198550000000003</c:v>
                </c:pt>
                <c:pt idx="879">
                  <c:v>-4.1238609999999998</c:v>
                </c:pt>
                <c:pt idx="880">
                  <c:v>-4.1278069999999998</c:v>
                </c:pt>
                <c:pt idx="881">
                  <c:v>-4.1318729999999997</c:v>
                </c:pt>
                <c:pt idx="882">
                  <c:v>-4.1358790000000001</c:v>
                </c:pt>
                <c:pt idx="883">
                  <c:v>-4.1398250000000001</c:v>
                </c:pt>
                <c:pt idx="884">
                  <c:v>-4.1438309999999996</c:v>
                </c:pt>
                <c:pt idx="885">
                  <c:v>-4.147837</c:v>
                </c:pt>
                <c:pt idx="886">
                  <c:v>-4.1518430000000004</c:v>
                </c:pt>
                <c:pt idx="887">
                  <c:v>-4.1558489999999999</c:v>
                </c:pt>
                <c:pt idx="888">
                  <c:v>-4.1598550000000003</c:v>
                </c:pt>
                <c:pt idx="889">
                  <c:v>-4.1638010000000003</c:v>
                </c:pt>
                <c:pt idx="890">
                  <c:v>-4.1678069999999998</c:v>
                </c:pt>
                <c:pt idx="891">
                  <c:v>-4.1718719999999996</c:v>
                </c:pt>
                <c:pt idx="892">
                  <c:v>-4.1758179999999996</c:v>
                </c:pt>
                <c:pt idx="893">
                  <c:v>-4.179824</c:v>
                </c:pt>
                <c:pt idx="894">
                  <c:v>-4.1838300000000004</c:v>
                </c:pt>
                <c:pt idx="895">
                  <c:v>-4.1878960000000003</c:v>
                </c:pt>
                <c:pt idx="896">
                  <c:v>-4.1918420000000003</c:v>
                </c:pt>
                <c:pt idx="897">
                  <c:v>-4.1958479999999998</c:v>
                </c:pt>
                <c:pt idx="898">
                  <c:v>-4.1998540000000002</c:v>
                </c:pt>
                <c:pt idx="899">
                  <c:v>-4.2038599999999997</c:v>
                </c:pt>
                <c:pt idx="900">
                  <c:v>-4.2078660000000001</c:v>
                </c:pt>
                <c:pt idx="901">
                  <c:v>-4.2118120000000001</c:v>
                </c:pt>
                <c:pt idx="902">
                  <c:v>-4.2158170000000004</c:v>
                </c:pt>
                <c:pt idx="903">
                  <c:v>-4.2198229999999999</c:v>
                </c:pt>
                <c:pt idx="904">
                  <c:v>-4.2237689999999999</c:v>
                </c:pt>
                <c:pt idx="905">
                  <c:v>-4.2277750000000003</c:v>
                </c:pt>
                <c:pt idx="906">
                  <c:v>-4.2317809999999998</c:v>
                </c:pt>
                <c:pt idx="907">
                  <c:v>-4.2357870000000002</c:v>
                </c:pt>
                <c:pt idx="908">
                  <c:v>-4.2398530000000001</c:v>
                </c:pt>
                <c:pt idx="909">
                  <c:v>-4.2438589999999996</c:v>
                </c:pt>
                <c:pt idx="910">
                  <c:v>-4.247865</c:v>
                </c:pt>
                <c:pt idx="911">
                  <c:v>-4.2518710000000004</c:v>
                </c:pt>
                <c:pt idx="912">
                  <c:v>-4.2558759999999998</c:v>
                </c:pt>
                <c:pt idx="913">
                  <c:v>-4.2598820000000002</c:v>
                </c:pt>
                <c:pt idx="914">
                  <c:v>-4.2638879999999997</c:v>
                </c:pt>
                <c:pt idx="915">
                  <c:v>-4.2679539999999996</c:v>
                </c:pt>
                <c:pt idx="916">
                  <c:v>-4.27196</c:v>
                </c:pt>
                <c:pt idx="917">
                  <c:v>-4.2759660000000004</c:v>
                </c:pt>
                <c:pt idx="918">
                  <c:v>-4.2799120000000004</c:v>
                </c:pt>
                <c:pt idx="919">
                  <c:v>-4.2839179999999999</c:v>
                </c:pt>
                <c:pt idx="920">
                  <c:v>-4.2879240000000003</c:v>
                </c:pt>
                <c:pt idx="921">
                  <c:v>-4.2918700000000003</c:v>
                </c:pt>
                <c:pt idx="922">
                  <c:v>-4.2958759999999998</c:v>
                </c:pt>
                <c:pt idx="923">
                  <c:v>-4.2998820000000002</c:v>
                </c:pt>
                <c:pt idx="924">
                  <c:v>-4.3038869999999996</c:v>
                </c:pt>
                <c:pt idx="925">
                  <c:v>-4.3078329999999996</c:v>
                </c:pt>
                <c:pt idx="926">
                  <c:v>-4.3118400000000001</c:v>
                </c:pt>
                <c:pt idx="927">
                  <c:v>-4.315785</c:v>
                </c:pt>
                <c:pt idx="928">
                  <c:v>-4.319731</c:v>
                </c:pt>
                <c:pt idx="929">
                  <c:v>-4.3237379999999996</c:v>
                </c:pt>
                <c:pt idx="930">
                  <c:v>-4.327744</c:v>
                </c:pt>
                <c:pt idx="931">
                  <c:v>-4.33169</c:v>
                </c:pt>
                <c:pt idx="932">
                  <c:v>-4.3356950000000003</c:v>
                </c:pt>
                <c:pt idx="933">
                  <c:v>-4.3397009999999998</c:v>
                </c:pt>
                <c:pt idx="934">
                  <c:v>-4.3436469999999998</c:v>
                </c:pt>
                <c:pt idx="935">
                  <c:v>-4.3476540000000004</c:v>
                </c:pt>
                <c:pt idx="936">
                  <c:v>-4.3516589999999997</c:v>
                </c:pt>
                <c:pt idx="937">
                  <c:v>-4.3557249999999996</c:v>
                </c:pt>
                <c:pt idx="938">
                  <c:v>-4.359731</c:v>
                </c:pt>
                <c:pt idx="939">
                  <c:v>-4.3637370000000004</c:v>
                </c:pt>
                <c:pt idx="940">
                  <c:v>-4.3678030000000003</c:v>
                </c:pt>
                <c:pt idx="941">
                  <c:v>-4.3718079999999997</c:v>
                </c:pt>
                <c:pt idx="942">
                  <c:v>-4.3758140000000001</c:v>
                </c:pt>
                <c:pt idx="943">
                  <c:v>-4.3798199999999996</c:v>
                </c:pt>
                <c:pt idx="944">
                  <c:v>-4.3837659999999996</c:v>
                </c:pt>
                <c:pt idx="945">
                  <c:v>-4.387772</c:v>
                </c:pt>
                <c:pt idx="946">
                  <c:v>-4.3918379999999999</c:v>
                </c:pt>
                <c:pt idx="947">
                  <c:v>-4.3958440000000003</c:v>
                </c:pt>
                <c:pt idx="948">
                  <c:v>-4.3998499999999998</c:v>
                </c:pt>
                <c:pt idx="949">
                  <c:v>-4.4039149999999996</c:v>
                </c:pt>
                <c:pt idx="950">
                  <c:v>-4.4078619999999997</c:v>
                </c:pt>
                <c:pt idx="951">
                  <c:v>-4.411867</c:v>
                </c:pt>
                <c:pt idx="952">
                  <c:v>-4.4159329999999999</c:v>
                </c:pt>
                <c:pt idx="953">
                  <c:v>-4.4198190000000004</c:v>
                </c:pt>
                <c:pt idx="954">
                  <c:v>-4.4238850000000003</c:v>
                </c:pt>
                <c:pt idx="955">
                  <c:v>-4.4278909999999998</c:v>
                </c:pt>
                <c:pt idx="956">
                  <c:v>-4.4317770000000003</c:v>
                </c:pt>
                <c:pt idx="957">
                  <c:v>-4.4358430000000002</c:v>
                </c:pt>
                <c:pt idx="958">
                  <c:v>-4.4398489999999997</c:v>
                </c:pt>
                <c:pt idx="959">
                  <c:v>-4.4437949999999997</c:v>
                </c:pt>
                <c:pt idx="960">
                  <c:v>-4.4478010000000001</c:v>
                </c:pt>
                <c:pt idx="961">
                  <c:v>-4.4518069999999996</c:v>
                </c:pt>
                <c:pt idx="962">
                  <c:v>-4.4556930000000001</c:v>
                </c:pt>
                <c:pt idx="963">
                  <c:v>-4.4596989999999996</c:v>
                </c:pt>
                <c:pt idx="964">
                  <c:v>-4.4637650000000004</c:v>
                </c:pt>
                <c:pt idx="965">
                  <c:v>-4.4677110000000004</c:v>
                </c:pt>
                <c:pt idx="966">
                  <c:v>-4.4717760000000002</c:v>
                </c:pt>
                <c:pt idx="967">
                  <c:v>-4.4758420000000001</c:v>
                </c:pt>
                <c:pt idx="968">
                  <c:v>-4.4797880000000001</c:v>
                </c:pt>
                <c:pt idx="969">
                  <c:v>-4.4837939999999996</c:v>
                </c:pt>
                <c:pt idx="970">
                  <c:v>-4.4878</c:v>
                </c:pt>
                <c:pt idx="971">
                  <c:v>-4.4918060000000004</c:v>
                </c:pt>
                <c:pt idx="972">
                  <c:v>-4.4958119999999999</c:v>
                </c:pt>
                <c:pt idx="973">
                  <c:v>-4.4998180000000003</c:v>
                </c:pt>
                <c:pt idx="974">
                  <c:v>-4.5037640000000003</c:v>
                </c:pt>
                <c:pt idx="975">
                  <c:v>-4.5078290000000001</c:v>
                </c:pt>
                <c:pt idx="976">
                  <c:v>-4.5117750000000001</c:v>
                </c:pt>
                <c:pt idx="977">
                  <c:v>-4.515841</c:v>
                </c:pt>
                <c:pt idx="978">
                  <c:v>-4.5198470000000004</c:v>
                </c:pt>
                <c:pt idx="979">
                  <c:v>-4.5237930000000004</c:v>
                </c:pt>
                <c:pt idx="980">
                  <c:v>-4.5278590000000003</c:v>
                </c:pt>
                <c:pt idx="981">
                  <c:v>-4.5318649999999998</c:v>
                </c:pt>
                <c:pt idx="982">
                  <c:v>-4.5358109999999998</c:v>
                </c:pt>
                <c:pt idx="983">
                  <c:v>-4.5398170000000002</c:v>
                </c:pt>
                <c:pt idx="984">
                  <c:v>-4.5438229999999997</c:v>
                </c:pt>
                <c:pt idx="985">
                  <c:v>-4.5478290000000001</c:v>
                </c:pt>
                <c:pt idx="986">
                  <c:v>-4.5518340000000004</c:v>
                </c:pt>
                <c:pt idx="987">
                  <c:v>-4.5558399999999999</c:v>
                </c:pt>
                <c:pt idx="988">
                  <c:v>-4.5597859999999999</c:v>
                </c:pt>
                <c:pt idx="989">
                  <c:v>-4.5637930000000004</c:v>
                </c:pt>
                <c:pt idx="990">
                  <c:v>-4.5678580000000002</c:v>
                </c:pt>
                <c:pt idx="991">
                  <c:v>-4.5718639999999997</c:v>
                </c:pt>
                <c:pt idx="992">
                  <c:v>-4.5758700000000001</c:v>
                </c:pt>
                <c:pt idx="993">
                  <c:v>-4.5798759999999996</c:v>
                </c:pt>
                <c:pt idx="994">
                  <c:v>-4.583882</c:v>
                </c:pt>
                <c:pt idx="995">
                  <c:v>-4.5878880000000004</c:v>
                </c:pt>
                <c:pt idx="996">
                  <c:v>-4.5918929999999998</c:v>
                </c:pt>
                <c:pt idx="997">
                  <c:v>-4.5958990000000002</c:v>
                </c:pt>
                <c:pt idx="998">
                  <c:v>-4.5999059999999998</c:v>
                </c:pt>
                <c:pt idx="999">
                  <c:v>-4.6039110000000001</c:v>
                </c:pt>
                <c:pt idx="1000">
                  <c:v>-4.6078570000000001</c:v>
                </c:pt>
                <c:pt idx="1001">
                  <c:v>-4.6118629999999996</c:v>
                </c:pt>
                <c:pt idx="1002">
                  <c:v>-4.615869</c:v>
                </c:pt>
                <c:pt idx="1003">
                  <c:v>-4.6198750000000004</c:v>
                </c:pt>
                <c:pt idx="1004">
                  <c:v>-4.6238210000000004</c:v>
                </c:pt>
                <c:pt idx="1005">
                  <c:v>-4.6278269999999999</c:v>
                </c:pt>
                <c:pt idx="1006">
                  <c:v>-4.6318929999999998</c:v>
                </c:pt>
                <c:pt idx="1007">
                  <c:v>-4.6358990000000002</c:v>
                </c:pt>
                <c:pt idx="1008">
                  <c:v>-4.6399039999999996</c:v>
                </c:pt>
                <c:pt idx="1009">
                  <c:v>-4.6439110000000001</c:v>
                </c:pt>
                <c:pt idx="1010">
                  <c:v>-4.647856</c:v>
                </c:pt>
                <c:pt idx="1011">
                  <c:v>-4.6518629999999996</c:v>
                </c:pt>
                <c:pt idx="1012">
                  <c:v>-4.6558679999999999</c:v>
                </c:pt>
                <c:pt idx="1013">
                  <c:v>-4.6598740000000003</c:v>
                </c:pt>
                <c:pt idx="1014">
                  <c:v>-4.6638799999999998</c:v>
                </c:pt>
                <c:pt idx="1015">
                  <c:v>-4.6678259999999998</c:v>
                </c:pt>
                <c:pt idx="1016">
                  <c:v>-4.6718320000000002</c:v>
                </c:pt>
                <c:pt idx="1017">
                  <c:v>-4.6758980000000001</c:v>
                </c:pt>
                <c:pt idx="1018">
                  <c:v>-4.6798440000000001</c:v>
                </c:pt>
                <c:pt idx="1019">
                  <c:v>-4.6838499999999996</c:v>
                </c:pt>
                <c:pt idx="1020">
                  <c:v>-4.6879150000000003</c:v>
                </c:pt>
                <c:pt idx="1021">
                  <c:v>-4.6918610000000003</c:v>
                </c:pt>
                <c:pt idx="1022">
                  <c:v>-4.6958679999999999</c:v>
                </c:pt>
                <c:pt idx="1023">
                  <c:v>-4.6998730000000002</c:v>
                </c:pt>
                <c:pt idx="1024">
                  <c:v>-4.7038200000000003</c:v>
                </c:pt>
                <c:pt idx="1025">
                  <c:v>-4.7078850000000001</c:v>
                </c:pt>
                <c:pt idx="1026">
                  <c:v>-4.7118909999999996</c:v>
                </c:pt>
                <c:pt idx="1027">
                  <c:v>-4.7158369999999996</c:v>
                </c:pt>
                <c:pt idx="1028">
                  <c:v>-4.7199030000000004</c:v>
                </c:pt>
                <c:pt idx="1029">
                  <c:v>-4.7238490000000004</c:v>
                </c:pt>
                <c:pt idx="1030">
                  <c:v>-4.7278549999999999</c:v>
                </c:pt>
                <c:pt idx="1031">
                  <c:v>-4.7319199999999997</c:v>
                </c:pt>
                <c:pt idx="1032">
                  <c:v>-4.7358659999999997</c:v>
                </c:pt>
                <c:pt idx="1033">
                  <c:v>-4.7398730000000002</c:v>
                </c:pt>
                <c:pt idx="1034">
                  <c:v>-4.7438789999999997</c:v>
                </c:pt>
                <c:pt idx="1035">
                  <c:v>-4.747884</c:v>
                </c:pt>
                <c:pt idx="1036">
                  <c:v>-4.75183</c:v>
                </c:pt>
                <c:pt idx="1037">
                  <c:v>-4.7558360000000004</c:v>
                </c:pt>
                <c:pt idx="1038">
                  <c:v>-4.7598419999999999</c:v>
                </c:pt>
                <c:pt idx="1039">
                  <c:v>-4.7637879999999999</c:v>
                </c:pt>
                <c:pt idx="1040">
                  <c:v>-4.7678539999999998</c:v>
                </c:pt>
                <c:pt idx="1041">
                  <c:v>-4.7718600000000002</c:v>
                </c:pt>
                <c:pt idx="1042">
                  <c:v>-4.7758060000000002</c:v>
                </c:pt>
                <c:pt idx="1043">
                  <c:v>-4.779871</c:v>
                </c:pt>
                <c:pt idx="1044">
                  <c:v>-4.7838779999999996</c:v>
                </c:pt>
                <c:pt idx="1045">
                  <c:v>-4.7878230000000004</c:v>
                </c:pt>
                <c:pt idx="1046">
                  <c:v>-4.7918890000000003</c:v>
                </c:pt>
                <c:pt idx="1047">
                  <c:v>-4.7958350000000003</c:v>
                </c:pt>
                <c:pt idx="1048">
                  <c:v>-4.7998409999999998</c:v>
                </c:pt>
                <c:pt idx="1049">
                  <c:v>-4.8038470000000002</c:v>
                </c:pt>
                <c:pt idx="1050">
                  <c:v>-4.8079130000000001</c:v>
                </c:pt>
                <c:pt idx="1051">
                  <c:v>-4.8118590000000001</c:v>
                </c:pt>
                <c:pt idx="1052">
                  <c:v>-4.8158649999999996</c:v>
                </c:pt>
                <c:pt idx="1053">
                  <c:v>-4.819871</c:v>
                </c:pt>
                <c:pt idx="1054">
                  <c:v>-4.823817</c:v>
                </c:pt>
                <c:pt idx="1055">
                  <c:v>-4.8278230000000004</c:v>
                </c:pt>
                <c:pt idx="1056">
                  <c:v>-4.8318890000000003</c:v>
                </c:pt>
                <c:pt idx="1057">
                  <c:v>-4.8358939999999997</c:v>
                </c:pt>
                <c:pt idx="1058">
                  <c:v>-4.8398409999999998</c:v>
                </c:pt>
                <c:pt idx="1059">
                  <c:v>-4.8439059999999996</c:v>
                </c:pt>
                <c:pt idx="1060">
                  <c:v>-4.847912</c:v>
                </c:pt>
                <c:pt idx="1061">
                  <c:v>-4.851858</c:v>
                </c:pt>
                <c:pt idx="1062">
                  <c:v>-4.8558640000000004</c:v>
                </c:pt>
                <c:pt idx="1063">
                  <c:v>-4.8598100000000004</c:v>
                </c:pt>
                <c:pt idx="1064">
                  <c:v>-4.8638159999999999</c:v>
                </c:pt>
                <c:pt idx="1065">
                  <c:v>-4.8678819999999998</c:v>
                </c:pt>
                <c:pt idx="1066">
                  <c:v>-4.8718279999999998</c:v>
                </c:pt>
                <c:pt idx="1067">
                  <c:v>-4.8758340000000002</c:v>
                </c:pt>
                <c:pt idx="1068">
                  <c:v>-4.8799000000000001</c:v>
                </c:pt>
                <c:pt idx="1069">
                  <c:v>-4.8838460000000001</c:v>
                </c:pt>
                <c:pt idx="1070">
                  <c:v>-4.8877920000000001</c:v>
                </c:pt>
                <c:pt idx="1071">
                  <c:v>-4.8918569999999999</c:v>
                </c:pt>
                <c:pt idx="1072">
                  <c:v>-4.8958029999999999</c:v>
                </c:pt>
                <c:pt idx="1073">
                  <c:v>-4.8998100000000004</c:v>
                </c:pt>
                <c:pt idx="1074">
                  <c:v>-4.9038760000000003</c:v>
                </c:pt>
                <c:pt idx="1075">
                  <c:v>-4.9078210000000002</c:v>
                </c:pt>
                <c:pt idx="1076">
                  <c:v>-4.9118269999999997</c:v>
                </c:pt>
                <c:pt idx="1077">
                  <c:v>-4.9158330000000001</c:v>
                </c:pt>
                <c:pt idx="1078">
                  <c:v>-4.9198389999999996</c:v>
                </c:pt>
                <c:pt idx="1079">
                  <c:v>-4.923845</c:v>
                </c:pt>
                <c:pt idx="1080">
                  <c:v>-4.9278510000000004</c:v>
                </c:pt>
                <c:pt idx="1081">
                  <c:v>-4.9318569999999999</c:v>
                </c:pt>
                <c:pt idx="1082">
                  <c:v>-4.9358620000000002</c:v>
                </c:pt>
                <c:pt idx="1083">
                  <c:v>-4.9398689999999998</c:v>
                </c:pt>
                <c:pt idx="1084">
                  <c:v>-4.9438149999999998</c:v>
                </c:pt>
                <c:pt idx="1085">
                  <c:v>-4.9478809999999998</c:v>
                </c:pt>
                <c:pt idx="1086">
                  <c:v>-4.9518259999999996</c:v>
                </c:pt>
                <c:pt idx="1087">
                  <c:v>-4.955832</c:v>
                </c:pt>
                <c:pt idx="1088">
                  <c:v>-4.9598979999999999</c:v>
                </c:pt>
                <c:pt idx="1089">
                  <c:v>-4.9638439999999999</c:v>
                </c:pt>
                <c:pt idx="1090">
                  <c:v>-4.9678500000000003</c:v>
                </c:pt>
                <c:pt idx="1091">
                  <c:v>-4.9718559999999998</c:v>
                </c:pt>
                <c:pt idx="1092">
                  <c:v>-4.9758620000000002</c:v>
                </c:pt>
                <c:pt idx="1093">
                  <c:v>-4.9798669999999996</c:v>
                </c:pt>
                <c:pt idx="1094">
                  <c:v>-4.9838740000000001</c:v>
                </c:pt>
                <c:pt idx="1095">
                  <c:v>-4.9878799999999996</c:v>
                </c:pt>
                <c:pt idx="1096">
                  <c:v>-4.9918259999999997</c:v>
                </c:pt>
                <c:pt idx="1097">
                  <c:v>-4.9958910000000003</c:v>
                </c:pt>
                <c:pt idx="1098">
                  <c:v>-4.9998969999999998</c:v>
                </c:pt>
                <c:pt idx="1099">
                  <c:v>-5.003844</c:v>
                </c:pt>
                <c:pt idx="1100">
                  <c:v>-5.0078490000000002</c:v>
                </c:pt>
                <c:pt idx="1101">
                  <c:v>-5.0119150000000001</c:v>
                </c:pt>
                <c:pt idx="1102">
                  <c:v>-5.0158610000000001</c:v>
                </c:pt>
                <c:pt idx="1103">
                  <c:v>-5.0198669999999996</c:v>
                </c:pt>
                <c:pt idx="1104">
                  <c:v>-5.0239320000000003</c:v>
                </c:pt>
                <c:pt idx="1105">
                  <c:v>-5.0278790000000004</c:v>
                </c:pt>
                <c:pt idx="1106">
                  <c:v>-5.0318250000000004</c:v>
                </c:pt>
                <c:pt idx="1107">
                  <c:v>-5.0358900000000002</c:v>
                </c:pt>
                <c:pt idx="1108">
                  <c:v>-5.0398959999999997</c:v>
                </c:pt>
                <c:pt idx="1109">
                  <c:v>-5.0438419999999997</c:v>
                </c:pt>
                <c:pt idx="1110">
                  <c:v>-5.0479079999999996</c:v>
                </c:pt>
                <c:pt idx="1111">
                  <c:v>-5.051914</c:v>
                </c:pt>
                <c:pt idx="1112">
                  <c:v>-5.05586</c:v>
                </c:pt>
                <c:pt idx="1113">
                  <c:v>-5.0598660000000004</c:v>
                </c:pt>
                <c:pt idx="1114">
                  <c:v>-5.0638719999999999</c:v>
                </c:pt>
                <c:pt idx="1115">
                  <c:v>-5.0678179999999999</c:v>
                </c:pt>
                <c:pt idx="1116">
                  <c:v>-5.0718839999999998</c:v>
                </c:pt>
                <c:pt idx="1117">
                  <c:v>-5.0758900000000002</c:v>
                </c:pt>
                <c:pt idx="1118">
                  <c:v>-5.0797759999999998</c:v>
                </c:pt>
                <c:pt idx="1119">
                  <c:v>-5.0838419999999998</c:v>
                </c:pt>
                <c:pt idx="1120">
                  <c:v>-5.087847</c:v>
                </c:pt>
                <c:pt idx="1121">
                  <c:v>-5.0917339999999998</c:v>
                </c:pt>
                <c:pt idx="1122">
                  <c:v>-5.0957999999999997</c:v>
                </c:pt>
                <c:pt idx="1123">
                  <c:v>-5.0998049999999999</c:v>
                </c:pt>
                <c:pt idx="1124">
                  <c:v>-5.1038110000000003</c:v>
                </c:pt>
                <c:pt idx="1125">
                  <c:v>-5.1078770000000002</c:v>
                </c:pt>
                <c:pt idx="1126">
                  <c:v>-5.1118829999999997</c:v>
                </c:pt>
                <c:pt idx="1127">
                  <c:v>-5.1158289999999997</c:v>
                </c:pt>
                <c:pt idx="1128">
                  <c:v>-5.1198949999999996</c:v>
                </c:pt>
                <c:pt idx="1129">
                  <c:v>-5.1238409999999996</c:v>
                </c:pt>
                <c:pt idx="1130">
                  <c:v>-5.127847</c:v>
                </c:pt>
                <c:pt idx="1131">
                  <c:v>-5.1318520000000003</c:v>
                </c:pt>
                <c:pt idx="1132">
                  <c:v>-5.1357989999999996</c:v>
                </c:pt>
                <c:pt idx="1133">
                  <c:v>-5.139805</c:v>
                </c:pt>
                <c:pt idx="1134">
                  <c:v>-5.1438100000000002</c:v>
                </c:pt>
                <c:pt idx="1135">
                  <c:v>-5.1478159999999997</c:v>
                </c:pt>
                <c:pt idx="1136">
                  <c:v>-5.1517629999999999</c:v>
                </c:pt>
                <c:pt idx="1137">
                  <c:v>-5.1557680000000001</c:v>
                </c:pt>
                <c:pt idx="1138">
                  <c:v>-5.1597739999999996</c:v>
                </c:pt>
                <c:pt idx="1139">
                  <c:v>-5.1638400000000004</c:v>
                </c:pt>
                <c:pt idx="1140">
                  <c:v>-5.1678459999999999</c:v>
                </c:pt>
                <c:pt idx="1141">
                  <c:v>-5.1718520000000003</c:v>
                </c:pt>
                <c:pt idx="1142">
                  <c:v>-5.1758579999999998</c:v>
                </c:pt>
                <c:pt idx="1143">
                  <c:v>-5.1798640000000002</c:v>
                </c:pt>
                <c:pt idx="1144">
                  <c:v>-5.1838100000000003</c:v>
                </c:pt>
                <c:pt idx="1145">
                  <c:v>-5.187875</c:v>
                </c:pt>
                <c:pt idx="1146">
                  <c:v>-5.1918220000000002</c:v>
                </c:pt>
                <c:pt idx="1147">
                  <c:v>-5.1958270000000004</c:v>
                </c:pt>
                <c:pt idx="1148">
                  <c:v>-5.1998930000000003</c:v>
                </c:pt>
                <c:pt idx="1149">
                  <c:v>-5.2038390000000003</c:v>
                </c:pt>
                <c:pt idx="1150">
                  <c:v>-5.2078449999999998</c:v>
                </c:pt>
                <c:pt idx="1151">
                  <c:v>-5.2118510000000002</c:v>
                </c:pt>
                <c:pt idx="1152">
                  <c:v>-5.2157970000000002</c:v>
                </c:pt>
                <c:pt idx="1153">
                  <c:v>-5.2198029999999997</c:v>
                </c:pt>
                <c:pt idx="1154">
                  <c:v>-5.2238689999999997</c:v>
                </c:pt>
                <c:pt idx="1155">
                  <c:v>-5.2278739999999999</c:v>
                </c:pt>
                <c:pt idx="1156">
                  <c:v>-5.2318800000000003</c:v>
                </c:pt>
                <c:pt idx="1157">
                  <c:v>-5.2358859999999998</c:v>
                </c:pt>
                <c:pt idx="1158">
                  <c:v>-5.2398319999999998</c:v>
                </c:pt>
                <c:pt idx="1159">
                  <c:v>-5.2438390000000004</c:v>
                </c:pt>
                <c:pt idx="1160">
                  <c:v>-5.2478439999999997</c:v>
                </c:pt>
                <c:pt idx="1161">
                  <c:v>-5.2518500000000001</c:v>
                </c:pt>
                <c:pt idx="1162">
                  <c:v>-5.2557960000000001</c:v>
                </c:pt>
                <c:pt idx="1163">
                  <c:v>-5.2598019999999996</c:v>
                </c:pt>
                <c:pt idx="1164">
                  <c:v>-5.2638680000000004</c:v>
                </c:pt>
                <c:pt idx="1165">
                  <c:v>-5.2678140000000004</c:v>
                </c:pt>
                <c:pt idx="1166">
                  <c:v>-5.27182</c:v>
                </c:pt>
                <c:pt idx="1167">
                  <c:v>-5.2758849999999997</c:v>
                </c:pt>
                <c:pt idx="1168">
                  <c:v>-5.2798319999999999</c:v>
                </c:pt>
                <c:pt idx="1169">
                  <c:v>-5.2838380000000003</c:v>
                </c:pt>
                <c:pt idx="1170">
                  <c:v>-5.2878439999999998</c:v>
                </c:pt>
                <c:pt idx="1171">
                  <c:v>-5.291849</c:v>
                </c:pt>
                <c:pt idx="1172">
                  <c:v>-5.295795</c:v>
                </c:pt>
                <c:pt idx="1173">
                  <c:v>-5.2998609999999999</c:v>
                </c:pt>
                <c:pt idx="1174">
                  <c:v>-5.3038069999999999</c:v>
                </c:pt>
                <c:pt idx="1175">
                  <c:v>-5.3078130000000003</c:v>
                </c:pt>
                <c:pt idx="1176">
                  <c:v>-5.3118189999999998</c:v>
                </c:pt>
                <c:pt idx="1177">
                  <c:v>-5.3157649999999999</c:v>
                </c:pt>
                <c:pt idx="1178">
                  <c:v>-5.3197710000000002</c:v>
                </c:pt>
                <c:pt idx="1179">
                  <c:v>-5.3237769999999998</c:v>
                </c:pt>
                <c:pt idx="1180">
                  <c:v>-5.3277830000000002</c:v>
                </c:pt>
                <c:pt idx="1181">
                  <c:v>-5.3318490000000001</c:v>
                </c:pt>
                <c:pt idx="1182">
                  <c:v>-5.3357950000000001</c:v>
                </c:pt>
                <c:pt idx="1183">
                  <c:v>-5.3398000000000003</c:v>
                </c:pt>
                <c:pt idx="1184">
                  <c:v>-5.3438660000000002</c:v>
                </c:pt>
                <c:pt idx="1185">
                  <c:v>-5.3478120000000002</c:v>
                </c:pt>
                <c:pt idx="1186">
                  <c:v>-5.3518179999999997</c:v>
                </c:pt>
                <c:pt idx="1187">
                  <c:v>-5.3558839999999996</c:v>
                </c:pt>
                <c:pt idx="1188">
                  <c:v>-5.3598299999999997</c:v>
                </c:pt>
                <c:pt idx="1189">
                  <c:v>-5.363836</c:v>
                </c:pt>
                <c:pt idx="1190">
                  <c:v>-5.3678419999999996</c:v>
                </c:pt>
                <c:pt idx="1191">
                  <c:v>-5.371848</c:v>
                </c:pt>
                <c:pt idx="1192">
                  <c:v>-5.3758540000000004</c:v>
                </c:pt>
                <c:pt idx="1193">
                  <c:v>-5.3799190000000001</c:v>
                </c:pt>
                <c:pt idx="1194">
                  <c:v>-5.3838650000000001</c:v>
                </c:pt>
                <c:pt idx="1195">
                  <c:v>-5.387931</c:v>
                </c:pt>
                <c:pt idx="1196">
                  <c:v>-5.391877</c:v>
                </c:pt>
                <c:pt idx="1197">
                  <c:v>-5.3958830000000004</c:v>
                </c:pt>
                <c:pt idx="1198">
                  <c:v>-5.3998889999999999</c:v>
                </c:pt>
                <c:pt idx="1199">
                  <c:v>-5.4038950000000003</c:v>
                </c:pt>
                <c:pt idx="1200">
                  <c:v>-5.4078410000000003</c:v>
                </c:pt>
                <c:pt idx="1201">
                  <c:v>-5.4118469999999999</c:v>
                </c:pt>
                <c:pt idx="1202">
                  <c:v>-5.4158530000000003</c:v>
                </c:pt>
                <c:pt idx="1203">
                  <c:v>-5.4197990000000003</c:v>
                </c:pt>
                <c:pt idx="1204">
                  <c:v>-5.4238049999999998</c:v>
                </c:pt>
                <c:pt idx="1205">
                  <c:v>-5.4278700000000004</c:v>
                </c:pt>
                <c:pt idx="1206">
                  <c:v>-5.4318169999999997</c:v>
                </c:pt>
                <c:pt idx="1207">
                  <c:v>-5.4358820000000003</c:v>
                </c:pt>
                <c:pt idx="1208">
                  <c:v>-5.4398879999999998</c:v>
                </c:pt>
                <c:pt idx="1209">
                  <c:v>-5.4438339999999998</c:v>
                </c:pt>
                <c:pt idx="1210">
                  <c:v>-5.4478400000000002</c:v>
                </c:pt>
                <c:pt idx="1211">
                  <c:v>-5.4518459999999997</c:v>
                </c:pt>
                <c:pt idx="1212">
                  <c:v>-5.4559119999999997</c:v>
                </c:pt>
                <c:pt idx="1213">
                  <c:v>-5.459918</c:v>
                </c:pt>
                <c:pt idx="1214">
                  <c:v>-5.4639230000000003</c:v>
                </c:pt>
                <c:pt idx="1215">
                  <c:v>-5.4679289999999998</c:v>
                </c:pt>
                <c:pt idx="1216">
                  <c:v>-5.4719350000000002</c:v>
                </c:pt>
                <c:pt idx="1217">
                  <c:v>-5.4758820000000004</c:v>
                </c:pt>
                <c:pt idx="1218">
                  <c:v>-5.4799470000000001</c:v>
                </c:pt>
                <c:pt idx="1219">
                  <c:v>-5.4838930000000001</c:v>
                </c:pt>
                <c:pt idx="1220">
                  <c:v>-5.4878390000000001</c:v>
                </c:pt>
                <c:pt idx="1221">
                  <c:v>-5.491905</c:v>
                </c:pt>
                <c:pt idx="1222">
                  <c:v>-5.4959110000000004</c:v>
                </c:pt>
                <c:pt idx="1223">
                  <c:v>-5.4998570000000004</c:v>
                </c:pt>
                <c:pt idx="1224">
                  <c:v>-5.5039230000000003</c:v>
                </c:pt>
                <c:pt idx="1225">
                  <c:v>-5.5078680000000002</c:v>
                </c:pt>
                <c:pt idx="1226">
                  <c:v>-5.5118150000000004</c:v>
                </c:pt>
                <c:pt idx="1227">
                  <c:v>-5.5158800000000001</c:v>
                </c:pt>
                <c:pt idx="1228">
                  <c:v>-5.5197669999999999</c:v>
                </c:pt>
                <c:pt idx="1229">
                  <c:v>-5.5237730000000003</c:v>
                </c:pt>
                <c:pt idx="1230">
                  <c:v>-5.527838</c:v>
                </c:pt>
                <c:pt idx="1231">
                  <c:v>-5.5317239999999996</c:v>
                </c:pt>
                <c:pt idx="1232">
                  <c:v>-5.5356709999999998</c:v>
                </c:pt>
                <c:pt idx="1233">
                  <c:v>-5.5397970000000001</c:v>
                </c:pt>
                <c:pt idx="1234">
                  <c:v>-5.5437419999999999</c:v>
                </c:pt>
                <c:pt idx="1235">
                  <c:v>-5.5477480000000003</c:v>
                </c:pt>
                <c:pt idx="1236">
                  <c:v>-5.5518140000000002</c:v>
                </c:pt>
                <c:pt idx="1237">
                  <c:v>-5.5558199999999998</c:v>
                </c:pt>
                <c:pt idx="1238">
                  <c:v>-5.5598260000000002</c:v>
                </c:pt>
                <c:pt idx="1239">
                  <c:v>-5.5638920000000001</c:v>
                </c:pt>
                <c:pt idx="1240">
                  <c:v>-5.5678970000000003</c:v>
                </c:pt>
                <c:pt idx="1241">
                  <c:v>-5.5719029999999998</c:v>
                </c:pt>
                <c:pt idx="1242">
                  <c:v>-5.5759090000000002</c:v>
                </c:pt>
                <c:pt idx="1243">
                  <c:v>-5.5798550000000002</c:v>
                </c:pt>
                <c:pt idx="1244">
                  <c:v>-5.5838609999999997</c:v>
                </c:pt>
                <c:pt idx="1245">
                  <c:v>-5.5879269999999996</c:v>
                </c:pt>
                <c:pt idx="1246">
                  <c:v>-5.591933</c:v>
                </c:pt>
                <c:pt idx="1247">
                  <c:v>-5.5959390000000004</c:v>
                </c:pt>
                <c:pt idx="1248">
                  <c:v>-5.5999439999999998</c:v>
                </c:pt>
                <c:pt idx="1249">
                  <c:v>-5.6039510000000003</c:v>
                </c:pt>
                <c:pt idx="1250">
                  <c:v>-5.6079569999999999</c:v>
                </c:pt>
                <c:pt idx="1251">
                  <c:v>-5.6119620000000001</c:v>
                </c:pt>
                <c:pt idx="1252">
                  <c:v>-5.6159679999999996</c:v>
                </c:pt>
                <c:pt idx="1253">
                  <c:v>-5.619974</c:v>
                </c:pt>
                <c:pt idx="1254">
                  <c:v>-5.6239210000000002</c:v>
                </c:pt>
                <c:pt idx="1255">
                  <c:v>-5.6279260000000004</c:v>
                </c:pt>
                <c:pt idx="1256">
                  <c:v>-5.6319319999999999</c:v>
                </c:pt>
                <c:pt idx="1257">
                  <c:v>-5.6359380000000003</c:v>
                </c:pt>
                <c:pt idx="1258">
                  <c:v>-5.6398840000000003</c:v>
                </c:pt>
                <c:pt idx="1259">
                  <c:v>-5.6438899999999999</c:v>
                </c:pt>
                <c:pt idx="1260">
                  <c:v>-5.6478960000000002</c:v>
                </c:pt>
                <c:pt idx="1261">
                  <c:v>-5.6518420000000003</c:v>
                </c:pt>
                <c:pt idx="1262">
                  <c:v>-5.6558479999999998</c:v>
                </c:pt>
                <c:pt idx="1263">
                  <c:v>-5.6599139999999997</c:v>
                </c:pt>
                <c:pt idx="1264">
                  <c:v>-5.6638599999999997</c:v>
                </c:pt>
                <c:pt idx="1265">
                  <c:v>-5.6678649999999999</c:v>
                </c:pt>
                <c:pt idx="1266">
                  <c:v>-5.6719309999999998</c:v>
                </c:pt>
                <c:pt idx="1267">
                  <c:v>-5.6758769999999998</c:v>
                </c:pt>
                <c:pt idx="1268">
                  <c:v>-5.6798229999999998</c:v>
                </c:pt>
                <c:pt idx="1269">
                  <c:v>-5.6839490000000001</c:v>
                </c:pt>
                <c:pt idx="1270">
                  <c:v>-5.6878349999999998</c:v>
                </c:pt>
                <c:pt idx="1271">
                  <c:v>-5.6918410000000002</c:v>
                </c:pt>
                <c:pt idx="1272">
                  <c:v>-5.6959070000000001</c:v>
                </c:pt>
                <c:pt idx="1273">
                  <c:v>-5.6998530000000001</c:v>
                </c:pt>
                <c:pt idx="1274">
                  <c:v>-5.7038580000000003</c:v>
                </c:pt>
                <c:pt idx="1275">
                  <c:v>-5.7079240000000002</c:v>
                </c:pt>
                <c:pt idx="1276">
                  <c:v>-5.7118700000000002</c:v>
                </c:pt>
                <c:pt idx="1277">
                  <c:v>-5.7158759999999997</c:v>
                </c:pt>
                <c:pt idx="1278">
                  <c:v>-5.7199419999999996</c:v>
                </c:pt>
                <c:pt idx="1279">
                  <c:v>-5.7238879999999996</c:v>
                </c:pt>
                <c:pt idx="1280">
                  <c:v>-5.727894</c:v>
                </c:pt>
                <c:pt idx="1281">
                  <c:v>-5.7319599999999999</c:v>
                </c:pt>
                <c:pt idx="1282">
                  <c:v>-5.7359059999999999</c:v>
                </c:pt>
                <c:pt idx="1283">
                  <c:v>-5.739852</c:v>
                </c:pt>
                <c:pt idx="1284">
                  <c:v>-5.7438580000000004</c:v>
                </c:pt>
                <c:pt idx="1285">
                  <c:v>-5.7478629999999997</c:v>
                </c:pt>
                <c:pt idx="1286">
                  <c:v>-5.7518099999999999</c:v>
                </c:pt>
                <c:pt idx="1287">
                  <c:v>-5.7558160000000003</c:v>
                </c:pt>
                <c:pt idx="1288">
                  <c:v>-5.7598219999999998</c:v>
                </c:pt>
                <c:pt idx="1289">
                  <c:v>-5.7638870000000004</c:v>
                </c:pt>
                <c:pt idx="1290">
                  <c:v>-5.7678929999999999</c:v>
                </c:pt>
                <c:pt idx="1291">
                  <c:v>-5.7718990000000003</c:v>
                </c:pt>
                <c:pt idx="1292">
                  <c:v>-5.7759049999999998</c:v>
                </c:pt>
                <c:pt idx="1293">
                  <c:v>-5.7799110000000002</c:v>
                </c:pt>
                <c:pt idx="1294">
                  <c:v>-5.7839169999999998</c:v>
                </c:pt>
                <c:pt idx="1295">
                  <c:v>-5.787922</c:v>
                </c:pt>
                <c:pt idx="1296">
                  <c:v>-5.7919289999999997</c:v>
                </c:pt>
                <c:pt idx="1297">
                  <c:v>-5.7959350000000001</c:v>
                </c:pt>
                <c:pt idx="1298">
                  <c:v>-5.7998810000000001</c:v>
                </c:pt>
                <c:pt idx="1299">
                  <c:v>-5.8038860000000003</c:v>
                </c:pt>
                <c:pt idx="1300">
                  <c:v>-5.8078919999999998</c:v>
                </c:pt>
                <c:pt idx="1301">
                  <c:v>-5.8118990000000004</c:v>
                </c:pt>
                <c:pt idx="1302">
                  <c:v>-5.8159039999999997</c:v>
                </c:pt>
                <c:pt idx="1303">
                  <c:v>-5.8199100000000001</c:v>
                </c:pt>
                <c:pt idx="1304">
                  <c:v>-5.8239159999999996</c:v>
                </c:pt>
                <c:pt idx="1305">
                  <c:v>-5.8278619999999997</c:v>
                </c:pt>
                <c:pt idx="1306">
                  <c:v>-5.8319279999999996</c:v>
                </c:pt>
                <c:pt idx="1307">
                  <c:v>-5.835934</c:v>
                </c:pt>
                <c:pt idx="1308">
                  <c:v>-5.83988</c:v>
                </c:pt>
                <c:pt idx="1309">
                  <c:v>-5.8439459999999999</c:v>
                </c:pt>
                <c:pt idx="1310">
                  <c:v>-5.8478919999999999</c:v>
                </c:pt>
                <c:pt idx="1311">
                  <c:v>-5.8518379999999999</c:v>
                </c:pt>
                <c:pt idx="1312">
                  <c:v>-5.8558430000000001</c:v>
                </c:pt>
                <c:pt idx="1313">
                  <c:v>-5.8598499999999998</c:v>
                </c:pt>
                <c:pt idx="1314">
                  <c:v>-5.863855</c:v>
                </c:pt>
                <c:pt idx="1315">
                  <c:v>-5.8678610000000004</c:v>
                </c:pt>
                <c:pt idx="1316">
                  <c:v>-5.8718669999999999</c:v>
                </c:pt>
                <c:pt idx="1317">
                  <c:v>-5.875813</c:v>
                </c:pt>
                <c:pt idx="1318">
                  <c:v>-5.8818520000000003</c:v>
                </c:pt>
                <c:pt idx="1319">
                  <c:v>-5.8878310000000003</c:v>
                </c:pt>
                <c:pt idx="1320">
                  <c:v>-5.8938699999999997</c:v>
                </c:pt>
                <c:pt idx="1321">
                  <c:v>-5.8998489999999997</c:v>
                </c:pt>
                <c:pt idx="1322">
                  <c:v>-5.9058869999999999</c:v>
                </c:pt>
                <c:pt idx="1323">
                  <c:v>-5.909834</c:v>
                </c:pt>
                <c:pt idx="1324">
                  <c:v>-5.9138390000000003</c:v>
                </c:pt>
                <c:pt idx="1325">
                  <c:v>-5.9178449999999998</c:v>
                </c:pt>
                <c:pt idx="1326">
                  <c:v>-5.9218510000000002</c:v>
                </c:pt>
                <c:pt idx="1327">
                  <c:v>-5.9257970000000002</c:v>
                </c:pt>
                <c:pt idx="1328">
                  <c:v>-5.9298630000000001</c:v>
                </c:pt>
                <c:pt idx="1329">
                  <c:v>-5.9338689999999996</c:v>
                </c:pt>
                <c:pt idx="1330">
                  <c:v>-5.9378149999999996</c:v>
                </c:pt>
                <c:pt idx="1331">
                  <c:v>-5.941821</c:v>
                </c:pt>
                <c:pt idx="1332">
                  <c:v>-5.9477399999999996</c:v>
                </c:pt>
                <c:pt idx="1333">
                  <c:v>-5.9537789999999999</c:v>
                </c:pt>
                <c:pt idx="1334">
                  <c:v>-5.9577850000000003</c:v>
                </c:pt>
                <c:pt idx="1335">
                  <c:v>-5.9637640000000003</c:v>
                </c:pt>
                <c:pt idx="1336">
                  <c:v>-5.9698019999999996</c:v>
                </c:pt>
                <c:pt idx="1337">
                  <c:v>-5.9757809999999996</c:v>
                </c:pt>
                <c:pt idx="1338">
                  <c:v>-5.9818199999999999</c:v>
                </c:pt>
                <c:pt idx="1339">
                  <c:v>-5.9878590000000003</c:v>
                </c:pt>
                <c:pt idx="1340">
                  <c:v>-5.9938380000000002</c:v>
                </c:pt>
                <c:pt idx="1341">
                  <c:v>-5.9998760000000004</c:v>
                </c:pt>
                <c:pt idx="1342">
                  <c:v>-6.005795</c:v>
                </c:pt>
                <c:pt idx="1343">
                  <c:v>-6.0118939999999998</c:v>
                </c:pt>
                <c:pt idx="1344">
                  <c:v>-6.0178140000000004</c:v>
                </c:pt>
                <c:pt idx="1345">
                  <c:v>-6.023911</c:v>
                </c:pt>
                <c:pt idx="1346">
                  <c:v>-6.0298910000000001</c:v>
                </c:pt>
                <c:pt idx="1347">
                  <c:v>-6.0359299999999996</c:v>
                </c:pt>
                <c:pt idx="1348">
                  <c:v>-6.041849</c:v>
                </c:pt>
                <c:pt idx="1349">
                  <c:v>-6.0478870000000002</c:v>
                </c:pt>
                <c:pt idx="1350">
                  <c:v>-6.0518340000000004</c:v>
                </c:pt>
                <c:pt idx="1351">
                  <c:v>-6.0578120000000002</c:v>
                </c:pt>
                <c:pt idx="1352">
                  <c:v>-6.0638509999999997</c:v>
                </c:pt>
                <c:pt idx="1353">
                  <c:v>-6.0698299999999996</c:v>
                </c:pt>
                <c:pt idx="1354">
                  <c:v>-6.0758089999999996</c:v>
                </c:pt>
                <c:pt idx="1355">
                  <c:v>-6.0818479999999999</c:v>
                </c:pt>
                <c:pt idx="1356">
                  <c:v>-6.0878269999999999</c:v>
                </c:pt>
                <c:pt idx="1357">
                  <c:v>-6.0938049999999997</c:v>
                </c:pt>
                <c:pt idx="1358">
                  <c:v>-6.099844</c:v>
                </c:pt>
                <c:pt idx="1359">
                  <c:v>-6.1058240000000001</c:v>
                </c:pt>
                <c:pt idx="1360">
                  <c:v>-6.1118620000000004</c:v>
                </c:pt>
                <c:pt idx="1361">
                  <c:v>-6.1178410000000003</c:v>
                </c:pt>
                <c:pt idx="1362">
                  <c:v>-6.1238799999999998</c:v>
                </c:pt>
                <c:pt idx="1363">
                  <c:v>-6.1298589999999997</c:v>
                </c:pt>
                <c:pt idx="1364">
                  <c:v>-6.1358980000000001</c:v>
                </c:pt>
                <c:pt idx="1365">
                  <c:v>-6.141877</c:v>
                </c:pt>
                <c:pt idx="1366">
                  <c:v>-6.1479150000000002</c:v>
                </c:pt>
                <c:pt idx="1367">
                  <c:v>-6.1538940000000002</c:v>
                </c:pt>
                <c:pt idx="1368">
                  <c:v>-6.1599329999999997</c:v>
                </c:pt>
                <c:pt idx="1369">
                  <c:v>-6.1659119999999996</c:v>
                </c:pt>
                <c:pt idx="1370">
                  <c:v>-6.1719499999999998</c:v>
                </c:pt>
                <c:pt idx="1371">
                  <c:v>-6.1779289999999998</c:v>
                </c:pt>
                <c:pt idx="1372">
                  <c:v>-6.1839690000000003</c:v>
                </c:pt>
                <c:pt idx="1373">
                  <c:v>-6.1899480000000002</c:v>
                </c:pt>
                <c:pt idx="1374">
                  <c:v>-6.1959860000000004</c:v>
                </c:pt>
                <c:pt idx="1375">
                  <c:v>-6.201905</c:v>
                </c:pt>
                <c:pt idx="1376">
                  <c:v>-6.2079440000000004</c:v>
                </c:pt>
                <c:pt idx="1377">
                  <c:v>-6.2138629999999999</c:v>
                </c:pt>
                <c:pt idx="1378">
                  <c:v>-6.2199020000000003</c:v>
                </c:pt>
                <c:pt idx="1379">
                  <c:v>-6.2258800000000001</c:v>
                </c:pt>
                <c:pt idx="1380">
                  <c:v>-6.2319190000000004</c:v>
                </c:pt>
                <c:pt idx="1381">
                  <c:v>-6.2378980000000004</c:v>
                </c:pt>
                <c:pt idx="1382">
                  <c:v>-6.2439369999999998</c:v>
                </c:pt>
                <c:pt idx="1383">
                  <c:v>-6.2499159999999998</c:v>
                </c:pt>
                <c:pt idx="1384">
                  <c:v>-6.2558949999999998</c:v>
                </c:pt>
                <c:pt idx="1385">
                  <c:v>-6.2618739999999997</c:v>
                </c:pt>
                <c:pt idx="1386">
                  <c:v>-6.2679130000000001</c:v>
                </c:pt>
                <c:pt idx="1387">
                  <c:v>-6.273892</c:v>
                </c:pt>
                <c:pt idx="1388">
                  <c:v>-6.279871</c:v>
                </c:pt>
                <c:pt idx="1389">
                  <c:v>-6.2858489999999998</c:v>
                </c:pt>
                <c:pt idx="1390">
                  <c:v>-6.2918279999999998</c:v>
                </c:pt>
                <c:pt idx="1391">
                  <c:v>-6.2978079999999999</c:v>
                </c:pt>
                <c:pt idx="1392">
                  <c:v>-6.3039059999999996</c:v>
                </c:pt>
                <c:pt idx="1393">
                  <c:v>-6.3098850000000004</c:v>
                </c:pt>
                <c:pt idx="1394">
                  <c:v>-6.3159239999999999</c:v>
                </c:pt>
                <c:pt idx="1395">
                  <c:v>-6.3218430000000003</c:v>
                </c:pt>
                <c:pt idx="1396">
                  <c:v>-6.3278809999999996</c:v>
                </c:pt>
                <c:pt idx="1397">
                  <c:v>-6.3338010000000002</c:v>
                </c:pt>
                <c:pt idx="1398">
                  <c:v>-6.3398389999999996</c:v>
                </c:pt>
                <c:pt idx="1399">
                  <c:v>-6.345758</c:v>
                </c:pt>
                <c:pt idx="1400">
                  <c:v>-6.3518569999999999</c:v>
                </c:pt>
                <c:pt idx="1401">
                  <c:v>-6.3578359999999998</c:v>
                </c:pt>
                <c:pt idx="1402">
                  <c:v>-6.363874</c:v>
                </c:pt>
                <c:pt idx="1403">
                  <c:v>-6.3698540000000001</c:v>
                </c:pt>
                <c:pt idx="1404">
                  <c:v>-6.3758929999999996</c:v>
                </c:pt>
                <c:pt idx="1405">
                  <c:v>-6.381812</c:v>
                </c:pt>
                <c:pt idx="1406">
                  <c:v>-6.3878510000000004</c:v>
                </c:pt>
                <c:pt idx="1407">
                  <c:v>-6.3938290000000002</c:v>
                </c:pt>
                <c:pt idx="1408">
                  <c:v>-6.3998080000000002</c:v>
                </c:pt>
                <c:pt idx="1409">
                  <c:v>-6.4057870000000001</c:v>
                </c:pt>
                <c:pt idx="1410">
                  <c:v>-6.4117660000000001</c:v>
                </c:pt>
                <c:pt idx="1411">
                  <c:v>-6.417745</c:v>
                </c:pt>
                <c:pt idx="1412">
                  <c:v>-6.4237840000000004</c:v>
                </c:pt>
                <c:pt idx="1413">
                  <c:v>-6.4298229999999998</c:v>
                </c:pt>
                <c:pt idx="1414">
                  <c:v>-6.4358019999999998</c:v>
                </c:pt>
                <c:pt idx="1415">
                  <c:v>-6.44184</c:v>
                </c:pt>
                <c:pt idx="1416">
                  <c:v>-6.447819</c:v>
                </c:pt>
                <c:pt idx="1417">
                  <c:v>-6.4538580000000003</c:v>
                </c:pt>
                <c:pt idx="1418">
                  <c:v>-6.4598370000000003</c:v>
                </c:pt>
                <c:pt idx="1419">
                  <c:v>-6.4658759999999997</c:v>
                </c:pt>
                <c:pt idx="1420">
                  <c:v>-6.4718540000000004</c:v>
                </c:pt>
                <c:pt idx="1421">
                  <c:v>-6.477894</c:v>
                </c:pt>
                <c:pt idx="1422">
                  <c:v>-6.4838719999999999</c:v>
                </c:pt>
                <c:pt idx="1423">
                  <c:v>-6.4899110000000002</c:v>
                </c:pt>
                <c:pt idx="1424">
                  <c:v>-6.4958900000000002</c:v>
                </c:pt>
                <c:pt idx="1425">
                  <c:v>-6.5019289999999996</c:v>
                </c:pt>
                <c:pt idx="1426">
                  <c:v>-6.5079079999999996</c:v>
                </c:pt>
                <c:pt idx="1427">
                  <c:v>-6.5139469999999999</c:v>
                </c:pt>
                <c:pt idx="1428">
                  <c:v>-6.5198660000000004</c:v>
                </c:pt>
                <c:pt idx="1429">
                  <c:v>-6.5259039999999997</c:v>
                </c:pt>
                <c:pt idx="1430">
                  <c:v>-6.5318829999999997</c:v>
                </c:pt>
                <c:pt idx="1431">
                  <c:v>-6.537922</c:v>
                </c:pt>
                <c:pt idx="1432">
                  <c:v>-6.543901</c:v>
                </c:pt>
                <c:pt idx="1433">
                  <c:v>-6.5498799999999999</c:v>
                </c:pt>
                <c:pt idx="1434">
                  <c:v>-6.5559190000000003</c:v>
                </c:pt>
                <c:pt idx="1435">
                  <c:v>-6.5618970000000001</c:v>
                </c:pt>
                <c:pt idx="1436">
                  <c:v>-6.5678770000000002</c:v>
                </c:pt>
                <c:pt idx="1437">
                  <c:v>-6.5739159999999996</c:v>
                </c:pt>
                <c:pt idx="1438">
                  <c:v>-6.5799539999999999</c:v>
                </c:pt>
                <c:pt idx="1439">
                  <c:v>-6.5859329999999998</c:v>
                </c:pt>
                <c:pt idx="1440">
                  <c:v>-6.5919119999999998</c:v>
                </c:pt>
                <c:pt idx="1441">
                  <c:v>-6.5978909999999997</c:v>
                </c:pt>
                <c:pt idx="1442">
                  <c:v>-6.6038699999999997</c:v>
                </c:pt>
                <c:pt idx="1443">
                  <c:v>-6.6098489999999996</c:v>
                </c:pt>
                <c:pt idx="1444">
                  <c:v>-6.6158270000000003</c:v>
                </c:pt>
                <c:pt idx="1445">
                  <c:v>-6.6218070000000004</c:v>
                </c:pt>
                <c:pt idx="1446">
                  <c:v>-6.6278459999999999</c:v>
                </c:pt>
                <c:pt idx="1447">
                  <c:v>-6.6338249999999999</c:v>
                </c:pt>
                <c:pt idx="1448">
                  <c:v>-6.6398630000000001</c:v>
                </c:pt>
                <c:pt idx="1449">
                  <c:v>-6.645842</c:v>
                </c:pt>
                <c:pt idx="1450">
                  <c:v>-6.6519409999999999</c:v>
                </c:pt>
                <c:pt idx="1451">
                  <c:v>-6.6579199999999998</c:v>
                </c:pt>
                <c:pt idx="1452">
                  <c:v>-6.663958</c:v>
                </c:pt>
                <c:pt idx="1453">
                  <c:v>-6.669937</c:v>
                </c:pt>
                <c:pt idx="1454">
                  <c:v>-6.675916</c:v>
                </c:pt>
                <c:pt idx="1455">
                  <c:v>-6.6818949999999999</c:v>
                </c:pt>
                <c:pt idx="1456">
                  <c:v>-6.687875</c:v>
                </c:pt>
                <c:pt idx="1457">
                  <c:v>-6.6938529999999998</c:v>
                </c:pt>
                <c:pt idx="1458">
                  <c:v>-6.6998319999999998</c:v>
                </c:pt>
                <c:pt idx="1459">
                  <c:v>-6.7058109999999997</c:v>
                </c:pt>
                <c:pt idx="1460">
                  <c:v>-6.7117899999999997</c:v>
                </c:pt>
                <c:pt idx="1461">
                  <c:v>-6.7177689999999997</c:v>
                </c:pt>
                <c:pt idx="1462">
                  <c:v>-6.7237479999999996</c:v>
                </c:pt>
                <c:pt idx="1463">
                  <c:v>-6.7297269999999996</c:v>
                </c:pt>
                <c:pt idx="1464">
                  <c:v>-6.7357649999999998</c:v>
                </c:pt>
                <c:pt idx="1465">
                  <c:v>-6.7416850000000004</c:v>
                </c:pt>
                <c:pt idx="1466">
                  <c:v>-6.7477830000000001</c:v>
                </c:pt>
                <c:pt idx="1467">
                  <c:v>-6.753762</c:v>
                </c:pt>
                <c:pt idx="1468">
                  <c:v>-6.7598609999999999</c:v>
                </c:pt>
                <c:pt idx="1469">
                  <c:v>-6.7658399999999999</c:v>
                </c:pt>
                <c:pt idx="1470">
                  <c:v>-6.7718780000000001</c:v>
                </c:pt>
                <c:pt idx="1471">
                  <c:v>-6.7777979999999998</c:v>
                </c:pt>
                <c:pt idx="1472">
                  <c:v>-6.7839559999999999</c:v>
                </c:pt>
                <c:pt idx="1473">
                  <c:v>-6.7898750000000003</c:v>
                </c:pt>
                <c:pt idx="1474">
                  <c:v>-6.795973</c:v>
                </c:pt>
                <c:pt idx="1475">
                  <c:v>-6.8018929999999997</c:v>
                </c:pt>
                <c:pt idx="1476">
                  <c:v>-6.8079910000000003</c:v>
                </c:pt>
                <c:pt idx="1477">
                  <c:v>-6.8139099999999999</c:v>
                </c:pt>
                <c:pt idx="1478">
                  <c:v>-6.8199490000000003</c:v>
                </c:pt>
                <c:pt idx="1479">
                  <c:v>-6.825869</c:v>
                </c:pt>
                <c:pt idx="1480">
                  <c:v>-6.8319070000000002</c:v>
                </c:pt>
                <c:pt idx="1481">
                  <c:v>-6.8378860000000001</c:v>
                </c:pt>
                <c:pt idx="1482">
                  <c:v>-6.8439249999999996</c:v>
                </c:pt>
                <c:pt idx="1483">
                  <c:v>-6.849844</c:v>
                </c:pt>
                <c:pt idx="1484">
                  <c:v>-6.8558830000000004</c:v>
                </c:pt>
                <c:pt idx="1485">
                  <c:v>-6.8618620000000004</c:v>
                </c:pt>
                <c:pt idx="1486">
                  <c:v>-6.8678999999999997</c:v>
                </c:pt>
                <c:pt idx="1487">
                  <c:v>-6.873939</c:v>
                </c:pt>
                <c:pt idx="1488">
                  <c:v>-6.8799780000000004</c:v>
                </c:pt>
                <c:pt idx="1489">
                  <c:v>-6.8859570000000003</c:v>
                </c:pt>
                <c:pt idx="1490">
                  <c:v>-6.8919360000000003</c:v>
                </c:pt>
                <c:pt idx="1491">
                  <c:v>-6.8979749999999997</c:v>
                </c:pt>
                <c:pt idx="1492">
                  <c:v>-6.9038940000000002</c:v>
                </c:pt>
                <c:pt idx="1493">
                  <c:v>-6.9099320000000004</c:v>
                </c:pt>
                <c:pt idx="1494">
                  <c:v>-6.9159110000000004</c:v>
                </c:pt>
                <c:pt idx="1495">
                  <c:v>-6.9219499999999998</c:v>
                </c:pt>
                <c:pt idx="1496">
                  <c:v>-6.9279289999999998</c:v>
                </c:pt>
                <c:pt idx="1497">
                  <c:v>-6.9339680000000001</c:v>
                </c:pt>
                <c:pt idx="1498">
                  <c:v>-6.9398869999999997</c:v>
                </c:pt>
                <c:pt idx="1499">
                  <c:v>-6.9458659999999997</c:v>
                </c:pt>
                <c:pt idx="1500">
                  <c:v>-6.9518449999999996</c:v>
                </c:pt>
                <c:pt idx="1501">
                  <c:v>-6.957884</c:v>
                </c:pt>
                <c:pt idx="1502">
                  <c:v>-6.9638629999999999</c:v>
                </c:pt>
                <c:pt idx="1503">
                  <c:v>-6.9699010000000001</c:v>
                </c:pt>
                <c:pt idx="1504">
                  <c:v>-6.9758800000000001</c:v>
                </c:pt>
                <c:pt idx="1505">
                  <c:v>-6.9819190000000004</c:v>
                </c:pt>
                <c:pt idx="1506">
                  <c:v>-6.9879579999999999</c:v>
                </c:pt>
                <c:pt idx="1507">
                  <c:v>-6.9938770000000003</c:v>
                </c:pt>
                <c:pt idx="1508">
                  <c:v>-6.9999149999999997</c:v>
                </c:pt>
                <c:pt idx="1509">
                  <c:v>-7.0058939999999996</c:v>
                </c:pt>
                <c:pt idx="1510">
                  <c:v>-7.0118739999999997</c:v>
                </c:pt>
                <c:pt idx="1511">
                  <c:v>-7.0178529999999997</c:v>
                </c:pt>
                <c:pt idx="1512">
                  <c:v>-7.0238909999999999</c:v>
                </c:pt>
                <c:pt idx="1513">
                  <c:v>-7.0298699999999998</c:v>
                </c:pt>
                <c:pt idx="1514">
                  <c:v>-7.0359090000000002</c:v>
                </c:pt>
                <c:pt idx="1515">
                  <c:v>-7.0418880000000001</c:v>
                </c:pt>
                <c:pt idx="1516">
                  <c:v>-7.0478670000000001</c:v>
                </c:pt>
                <c:pt idx="1517">
                  <c:v>-7.0539050000000003</c:v>
                </c:pt>
                <c:pt idx="1518">
                  <c:v>-7.0598840000000003</c:v>
                </c:pt>
                <c:pt idx="1519">
                  <c:v>-7.0659229999999997</c:v>
                </c:pt>
                <c:pt idx="1520">
                  <c:v>-7.0719019999999997</c:v>
                </c:pt>
                <c:pt idx="1521">
                  <c:v>-7.077941</c:v>
                </c:pt>
                <c:pt idx="1522">
                  <c:v>-7.0839189999999999</c:v>
                </c:pt>
                <c:pt idx="1523">
                  <c:v>-7.0899590000000003</c:v>
                </c:pt>
                <c:pt idx="1524">
                  <c:v>-7.0959380000000003</c:v>
                </c:pt>
                <c:pt idx="1525">
                  <c:v>-7.102036</c:v>
                </c:pt>
                <c:pt idx="1526">
                  <c:v>-7.1079549999999996</c:v>
                </c:pt>
                <c:pt idx="1527">
                  <c:v>-7.1139939999999999</c:v>
                </c:pt>
                <c:pt idx="1528">
                  <c:v>-7.1199729999999999</c:v>
                </c:pt>
                <c:pt idx="1529">
                  <c:v>-7.1259519999999998</c:v>
                </c:pt>
                <c:pt idx="1530">
                  <c:v>-7.1319309999999998</c:v>
                </c:pt>
                <c:pt idx="1531">
                  <c:v>-7.137969</c:v>
                </c:pt>
                <c:pt idx="1532">
                  <c:v>-7.1438889999999997</c:v>
                </c:pt>
                <c:pt idx="1533">
                  <c:v>-7.1499269999999999</c:v>
                </c:pt>
                <c:pt idx="1534">
                  <c:v>-7.1559059999999999</c:v>
                </c:pt>
                <c:pt idx="1535">
                  <c:v>-7.1619450000000002</c:v>
                </c:pt>
                <c:pt idx="1536">
                  <c:v>-7.1678639999999998</c:v>
                </c:pt>
                <c:pt idx="1537">
                  <c:v>-7.1739030000000001</c:v>
                </c:pt>
                <c:pt idx="1538">
                  <c:v>-7.1798820000000001</c:v>
                </c:pt>
                <c:pt idx="1539">
                  <c:v>-7.1859200000000003</c:v>
                </c:pt>
                <c:pt idx="1540">
                  <c:v>-7.1918990000000003</c:v>
                </c:pt>
                <c:pt idx="1541">
                  <c:v>-7.1978780000000002</c:v>
                </c:pt>
                <c:pt idx="1542">
                  <c:v>-7.2039169999999997</c:v>
                </c:pt>
                <c:pt idx="1543">
                  <c:v>-7.2098969999999998</c:v>
                </c:pt>
                <c:pt idx="1544">
                  <c:v>-7.2158749999999996</c:v>
                </c:pt>
                <c:pt idx="1545">
                  <c:v>-7.2219139999999999</c:v>
                </c:pt>
                <c:pt idx="1546">
                  <c:v>-7.2279530000000003</c:v>
                </c:pt>
                <c:pt idx="1547">
                  <c:v>-7.2338719999999999</c:v>
                </c:pt>
                <c:pt idx="1548">
                  <c:v>-7.2399110000000002</c:v>
                </c:pt>
                <c:pt idx="1549">
                  <c:v>-7.2458299999999998</c:v>
                </c:pt>
                <c:pt idx="1550">
                  <c:v>-7.251868</c:v>
                </c:pt>
                <c:pt idx="1551">
                  <c:v>-7.2578469999999999</c:v>
                </c:pt>
                <c:pt idx="1552">
                  <c:v>-7.2638860000000003</c:v>
                </c:pt>
                <c:pt idx="1553">
                  <c:v>-7.2698650000000002</c:v>
                </c:pt>
                <c:pt idx="1554">
                  <c:v>-7.2758440000000002</c:v>
                </c:pt>
                <c:pt idx="1555">
                  <c:v>-7.2818230000000002</c:v>
                </c:pt>
                <c:pt idx="1556">
                  <c:v>-7.2878020000000001</c:v>
                </c:pt>
                <c:pt idx="1557">
                  <c:v>-7.2938409999999996</c:v>
                </c:pt>
                <c:pt idx="1558">
                  <c:v>-7.2998200000000004</c:v>
                </c:pt>
                <c:pt idx="1559">
                  <c:v>-7.3058579999999997</c:v>
                </c:pt>
                <c:pt idx="1560">
                  <c:v>-7.3118369999999997</c:v>
                </c:pt>
                <c:pt idx="1561">
                  <c:v>-7.3179360000000004</c:v>
                </c:pt>
                <c:pt idx="1562">
                  <c:v>-7.3239150000000004</c:v>
                </c:pt>
                <c:pt idx="1563">
                  <c:v>-7.3298930000000002</c:v>
                </c:pt>
                <c:pt idx="1564">
                  <c:v>-7.3358730000000003</c:v>
                </c:pt>
                <c:pt idx="1565">
                  <c:v>-7.3418520000000003</c:v>
                </c:pt>
                <c:pt idx="1566">
                  <c:v>-7.3478909999999997</c:v>
                </c:pt>
                <c:pt idx="1567">
                  <c:v>-7.3538699999999997</c:v>
                </c:pt>
                <c:pt idx="1568">
                  <c:v>-7.3598480000000004</c:v>
                </c:pt>
                <c:pt idx="1569">
                  <c:v>-7.3659470000000002</c:v>
                </c:pt>
                <c:pt idx="1570">
                  <c:v>-7.3718659999999998</c:v>
                </c:pt>
                <c:pt idx="1571">
                  <c:v>-7.3779050000000002</c:v>
                </c:pt>
                <c:pt idx="1572">
                  <c:v>-7.3838840000000001</c:v>
                </c:pt>
                <c:pt idx="1573">
                  <c:v>-7.3899220000000003</c:v>
                </c:pt>
                <c:pt idx="1574">
                  <c:v>-7.3959010000000003</c:v>
                </c:pt>
                <c:pt idx="1575">
                  <c:v>-7.4018800000000002</c:v>
                </c:pt>
                <c:pt idx="1576">
                  <c:v>-7.4079189999999997</c:v>
                </c:pt>
                <c:pt idx="1577">
                  <c:v>-7.413958</c:v>
                </c:pt>
                <c:pt idx="1578">
                  <c:v>-7.4199970000000004</c:v>
                </c:pt>
                <c:pt idx="1579">
                  <c:v>-7.4259760000000004</c:v>
                </c:pt>
                <c:pt idx="1580">
                  <c:v>-7.4319550000000003</c:v>
                </c:pt>
                <c:pt idx="1581">
                  <c:v>-7.4379340000000003</c:v>
                </c:pt>
                <c:pt idx="1582">
                  <c:v>-7.4439719999999996</c:v>
                </c:pt>
                <c:pt idx="1583">
                  <c:v>-7.4499510000000004</c:v>
                </c:pt>
                <c:pt idx="1584">
                  <c:v>-7.4559300000000004</c:v>
                </c:pt>
                <c:pt idx="1585">
                  <c:v>-7.4619090000000003</c:v>
                </c:pt>
                <c:pt idx="1586">
                  <c:v>-7.4678880000000003</c:v>
                </c:pt>
                <c:pt idx="1587">
                  <c:v>-7.4738670000000003</c:v>
                </c:pt>
                <c:pt idx="1588">
                  <c:v>-7.4798460000000002</c:v>
                </c:pt>
                <c:pt idx="1589">
                  <c:v>-7.4858849999999997</c:v>
                </c:pt>
                <c:pt idx="1590">
                  <c:v>-7.4918639999999996</c:v>
                </c:pt>
                <c:pt idx="1591">
                  <c:v>-7.4979019999999998</c:v>
                </c:pt>
                <c:pt idx="1592">
                  <c:v>-7.5038809999999998</c:v>
                </c:pt>
                <c:pt idx="1593">
                  <c:v>-7.5099200000000002</c:v>
                </c:pt>
                <c:pt idx="1594">
                  <c:v>-7.5158990000000001</c:v>
                </c:pt>
                <c:pt idx="1595">
                  <c:v>-7.5219370000000003</c:v>
                </c:pt>
                <c:pt idx="1596">
                  <c:v>-7.5279160000000003</c:v>
                </c:pt>
                <c:pt idx="1597">
                  <c:v>-7.5338960000000004</c:v>
                </c:pt>
                <c:pt idx="1598">
                  <c:v>-7.5399349999999998</c:v>
                </c:pt>
                <c:pt idx="1599">
                  <c:v>-7.5459139999999998</c:v>
                </c:pt>
                <c:pt idx="1600">
                  <c:v>-7.5518919999999996</c:v>
                </c:pt>
                <c:pt idx="1601">
                  <c:v>-7.557931</c:v>
                </c:pt>
                <c:pt idx="1602">
                  <c:v>-7.5639099999999999</c:v>
                </c:pt>
                <c:pt idx="1603">
                  <c:v>-7.5699490000000003</c:v>
                </c:pt>
                <c:pt idx="1604">
                  <c:v>-7.5759280000000002</c:v>
                </c:pt>
                <c:pt idx="1605">
                  <c:v>-7.5819660000000004</c:v>
                </c:pt>
                <c:pt idx="1606">
                  <c:v>-7.5879450000000004</c:v>
                </c:pt>
                <c:pt idx="1607">
                  <c:v>-7.5939839999999998</c:v>
                </c:pt>
                <c:pt idx="1608">
                  <c:v>-7.5999629999999998</c:v>
                </c:pt>
                <c:pt idx="1609">
                  <c:v>-7.6059419999999998</c:v>
                </c:pt>
                <c:pt idx="1610">
                  <c:v>-7.6119209999999997</c:v>
                </c:pt>
                <c:pt idx="1611">
                  <c:v>-7.6179600000000001</c:v>
                </c:pt>
                <c:pt idx="1612">
                  <c:v>-7.623939</c:v>
                </c:pt>
                <c:pt idx="1613">
                  <c:v>-7.6299770000000002</c:v>
                </c:pt>
                <c:pt idx="1614">
                  <c:v>-7.6359560000000002</c:v>
                </c:pt>
                <c:pt idx="1615">
                  <c:v>-7.6419949999999996</c:v>
                </c:pt>
                <c:pt idx="1616">
                  <c:v>-7.6479739999999996</c:v>
                </c:pt>
                <c:pt idx="1617">
                  <c:v>-7.6539529999999996</c:v>
                </c:pt>
                <c:pt idx="1618">
                  <c:v>-7.6599320000000004</c:v>
                </c:pt>
                <c:pt idx="1619">
                  <c:v>-7.6679440000000003</c:v>
                </c:pt>
                <c:pt idx="1620">
                  <c:v>-7.6739230000000003</c:v>
                </c:pt>
                <c:pt idx="1621">
                  <c:v>-7.6799010000000001</c:v>
                </c:pt>
                <c:pt idx="1622">
                  <c:v>-7.6879730000000004</c:v>
                </c:pt>
                <c:pt idx="1623">
                  <c:v>-7.6959249999999999</c:v>
                </c:pt>
                <c:pt idx="1624">
                  <c:v>-7.7019039999999999</c:v>
                </c:pt>
                <c:pt idx="1625">
                  <c:v>-7.7079430000000002</c:v>
                </c:pt>
                <c:pt idx="1626">
                  <c:v>-7.7139220000000002</c:v>
                </c:pt>
                <c:pt idx="1627">
                  <c:v>-7.7199010000000001</c:v>
                </c:pt>
                <c:pt idx="1628">
                  <c:v>-7.7278529999999996</c:v>
                </c:pt>
                <c:pt idx="1629">
                  <c:v>-7.7359239999999998</c:v>
                </c:pt>
                <c:pt idx="1630">
                  <c:v>-7.7439359999999997</c:v>
                </c:pt>
                <c:pt idx="1631">
                  <c:v>-7.7519479999999996</c:v>
                </c:pt>
                <c:pt idx="1632">
                  <c:v>-7.7599600000000004</c:v>
                </c:pt>
                <c:pt idx="1633">
                  <c:v>-7.7679710000000002</c:v>
                </c:pt>
                <c:pt idx="1634">
                  <c:v>-7.7759239999999998</c:v>
                </c:pt>
                <c:pt idx="1635">
                  <c:v>-7.7839349999999996</c:v>
                </c:pt>
                <c:pt idx="1636">
                  <c:v>-7.7919470000000004</c:v>
                </c:pt>
                <c:pt idx="1637">
                  <c:v>-7.7998989999999999</c:v>
                </c:pt>
                <c:pt idx="1638">
                  <c:v>-7.8079710000000002</c:v>
                </c:pt>
                <c:pt idx="1639">
                  <c:v>-7.8159219999999996</c:v>
                </c:pt>
                <c:pt idx="1640">
                  <c:v>-7.8238750000000001</c:v>
                </c:pt>
                <c:pt idx="1641">
                  <c:v>-7.8319470000000004</c:v>
                </c:pt>
                <c:pt idx="1642">
                  <c:v>-7.8398979999999998</c:v>
                </c:pt>
                <c:pt idx="1643">
                  <c:v>-7.8479700000000001</c:v>
                </c:pt>
                <c:pt idx="1644">
                  <c:v>-7.8559809999999999</c:v>
                </c:pt>
                <c:pt idx="1645">
                  <c:v>-7.8639939999999999</c:v>
                </c:pt>
                <c:pt idx="1646">
                  <c:v>-7.8720650000000001</c:v>
                </c:pt>
                <c:pt idx="1647">
                  <c:v>-7.8798979999999998</c:v>
                </c:pt>
                <c:pt idx="1648">
                  <c:v>-7.8879089999999996</c:v>
                </c:pt>
                <c:pt idx="1649">
                  <c:v>-7.8959210000000004</c:v>
                </c:pt>
                <c:pt idx="1650">
                  <c:v>-7.903753</c:v>
                </c:pt>
                <c:pt idx="1651">
                  <c:v>-7.9117660000000001</c:v>
                </c:pt>
                <c:pt idx="1652">
                  <c:v>-7.9197769999999998</c:v>
                </c:pt>
                <c:pt idx="1653">
                  <c:v>-7.9277300000000004</c:v>
                </c:pt>
                <c:pt idx="1654">
                  <c:v>-7.9356809999999998</c:v>
                </c:pt>
                <c:pt idx="1655">
                  <c:v>-7.9437530000000001</c:v>
                </c:pt>
                <c:pt idx="1656">
                  <c:v>-7.9518250000000004</c:v>
                </c:pt>
                <c:pt idx="1657">
                  <c:v>-7.9598950000000004</c:v>
                </c:pt>
                <c:pt idx="1658">
                  <c:v>-7.9679080000000004</c:v>
                </c:pt>
                <c:pt idx="1659">
                  <c:v>-7.9759200000000003</c:v>
                </c:pt>
                <c:pt idx="1660">
                  <c:v>-7.9839310000000001</c:v>
                </c:pt>
                <c:pt idx="1661">
                  <c:v>-7.9918839999999998</c:v>
                </c:pt>
                <c:pt idx="1662">
                  <c:v>-7.9998950000000004</c:v>
                </c:pt>
                <c:pt idx="1663">
                  <c:v>-8.0079069999999994</c:v>
                </c:pt>
                <c:pt idx="1664">
                  <c:v>-8.0159789999999997</c:v>
                </c:pt>
                <c:pt idx="1665">
                  <c:v>-8.0239899999999995</c:v>
                </c:pt>
                <c:pt idx="1666">
                  <c:v>-8.0319420000000008</c:v>
                </c:pt>
                <c:pt idx="1667">
                  <c:v>-8.0399539999999998</c:v>
                </c:pt>
                <c:pt idx="1668">
                  <c:v>-8.0479059999999993</c:v>
                </c:pt>
                <c:pt idx="1669">
                  <c:v>-8.0559180000000001</c:v>
                </c:pt>
                <c:pt idx="1670">
                  <c:v>-8.0639889999999994</c:v>
                </c:pt>
                <c:pt idx="1671">
                  <c:v>-8.0719410000000007</c:v>
                </c:pt>
                <c:pt idx="1672">
                  <c:v>-8.0799529999999997</c:v>
                </c:pt>
                <c:pt idx="1673">
                  <c:v>-8.0879659999999998</c:v>
                </c:pt>
                <c:pt idx="1674">
                  <c:v>-8.095917</c:v>
                </c:pt>
                <c:pt idx="1675">
                  <c:v>-8.1038680000000003</c:v>
                </c:pt>
                <c:pt idx="1676">
                  <c:v>-8.1118810000000003</c:v>
                </c:pt>
                <c:pt idx="1677">
                  <c:v>-8.1198929999999994</c:v>
                </c:pt>
                <c:pt idx="1678">
                  <c:v>-8.1279039999999991</c:v>
                </c:pt>
                <c:pt idx="1679">
                  <c:v>-8.1358569999999997</c:v>
                </c:pt>
                <c:pt idx="1680">
                  <c:v>-8.1438679999999994</c:v>
                </c:pt>
                <c:pt idx="1681">
                  <c:v>-8.151821</c:v>
                </c:pt>
                <c:pt idx="1682">
                  <c:v>-8.1598319999999998</c:v>
                </c:pt>
                <c:pt idx="1683">
                  <c:v>-8.1679040000000001</c:v>
                </c:pt>
                <c:pt idx="1684">
                  <c:v>-8.1759160000000008</c:v>
                </c:pt>
                <c:pt idx="1685">
                  <c:v>-8.1839270000000006</c:v>
                </c:pt>
                <c:pt idx="1686">
                  <c:v>-8.1918799999999994</c:v>
                </c:pt>
                <c:pt idx="1687">
                  <c:v>-8.1998909999999992</c:v>
                </c:pt>
                <c:pt idx="1688">
                  <c:v>-8.2079029999999999</c:v>
                </c:pt>
                <c:pt idx="1689">
                  <c:v>-8.2159139999999997</c:v>
                </c:pt>
                <c:pt idx="1690">
                  <c:v>-8.2239260000000005</c:v>
                </c:pt>
                <c:pt idx="1691">
                  <c:v>-8.231878</c:v>
                </c:pt>
                <c:pt idx="1692">
                  <c:v>-8.2398900000000008</c:v>
                </c:pt>
                <c:pt idx="1693">
                  <c:v>-8.2478420000000003</c:v>
                </c:pt>
                <c:pt idx="1694">
                  <c:v>-8.2558539999999994</c:v>
                </c:pt>
                <c:pt idx="1695">
                  <c:v>-8.2638649999999991</c:v>
                </c:pt>
                <c:pt idx="1696">
                  <c:v>-8.2718769999999999</c:v>
                </c:pt>
                <c:pt idx="1697">
                  <c:v>-8.27989</c:v>
                </c:pt>
                <c:pt idx="1698">
                  <c:v>-8.2879009999999997</c:v>
                </c:pt>
                <c:pt idx="1699">
                  <c:v>-8.2959130000000005</c:v>
                </c:pt>
                <c:pt idx="1700">
                  <c:v>-8.3038650000000001</c:v>
                </c:pt>
                <c:pt idx="1701">
                  <c:v>-8.3118770000000008</c:v>
                </c:pt>
                <c:pt idx="1702">
                  <c:v>-8.3198880000000006</c:v>
                </c:pt>
                <c:pt idx="1703">
                  <c:v>-8.3278400000000001</c:v>
                </c:pt>
                <c:pt idx="1704">
                  <c:v>-8.3358519999999992</c:v>
                </c:pt>
                <c:pt idx="1705">
                  <c:v>-8.3438049999999997</c:v>
                </c:pt>
                <c:pt idx="1706">
                  <c:v>-8.3518159999999995</c:v>
                </c:pt>
                <c:pt idx="1707">
                  <c:v>-8.3598280000000003</c:v>
                </c:pt>
                <c:pt idx="1708">
                  <c:v>-8.3678399999999993</c:v>
                </c:pt>
                <c:pt idx="1709">
                  <c:v>-8.3758510000000008</c:v>
                </c:pt>
                <c:pt idx="1710">
                  <c:v>-8.3858960000000007</c:v>
                </c:pt>
                <c:pt idx="1711">
                  <c:v>-8.3959410000000005</c:v>
                </c:pt>
                <c:pt idx="1712">
                  <c:v>-8.4059849999999994</c:v>
                </c:pt>
                <c:pt idx="1713">
                  <c:v>-8.4159699999999997</c:v>
                </c:pt>
                <c:pt idx="1714">
                  <c:v>-8.4259550000000001</c:v>
                </c:pt>
                <c:pt idx="1715">
                  <c:v>-8.4359400000000004</c:v>
                </c:pt>
                <c:pt idx="1716">
                  <c:v>-8.4459250000000008</c:v>
                </c:pt>
                <c:pt idx="1717">
                  <c:v>-8.4559099999999994</c:v>
                </c:pt>
                <c:pt idx="1718">
                  <c:v>-8.465954</c:v>
                </c:pt>
                <c:pt idx="1719">
                  <c:v>-8.4758790000000008</c:v>
                </c:pt>
                <c:pt idx="1720">
                  <c:v>-8.4858639999999994</c:v>
                </c:pt>
                <c:pt idx="1721">
                  <c:v>-8.4959089999999993</c:v>
                </c:pt>
                <c:pt idx="1722">
                  <c:v>-8.5059529999999999</c:v>
                </c:pt>
                <c:pt idx="1723">
                  <c:v>-8.5159380000000002</c:v>
                </c:pt>
                <c:pt idx="1724">
                  <c:v>-8.5258629999999993</c:v>
                </c:pt>
                <c:pt idx="1725">
                  <c:v>-8.5358479999999997</c:v>
                </c:pt>
                <c:pt idx="1726">
                  <c:v>-8.545833</c:v>
                </c:pt>
                <c:pt idx="1727">
                  <c:v>-8.5558779999999999</c:v>
                </c:pt>
                <c:pt idx="1728">
                  <c:v>-8.5659220000000005</c:v>
                </c:pt>
                <c:pt idx="1729">
                  <c:v>-8.5759679999999996</c:v>
                </c:pt>
                <c:pt idx="1730">
                  <c:v>-8.5859520000000007</c:v>
                </c:pt>
                <c:pt idx="1731">
                  <c:v>-8.5959369999999993</c:v>
                </c:pt>
                <c:pt idx="1732">
                  <c:v>-8.6059809999999999</c:v>
                </c:pt>
                <c:pt idx="1733">
                  <c:v>-8.6159649999999992</c:v>
                </c:pt>
                <c:pt idx="1734">
                  <c:v>-8.6259519999999998</c:v>
                </c:pt>
                <c:pt idx="1735">
                  <c:v>-8.6359359999999992</c:v>
                </c:pt>
                <c:pt idx="1736">
                  <c:v>-8.6459799999999998</c:v>
                </c:pt>
                <c:pt idx="1737">
                  <c:v>-8.6559650000000001</c:v>
                </c:pt>
                <c:pt idx="1738">
                  <c:v>-8.6659500000000005</c:v>
                </c:pt>
                <c:pt idx="1739">
                  <c:v>-8.6758749999999996</c:v>
                </c:pt>
                <c:pt idx="1740">
                  <c:v>-8.6859199999999994</c:v>
                </c:pt>
                <c:pt idx="1741">
                  <c:v>-8.695964</c:v>
                </c:pt>
                <c:pt idx="1742">
                  <c:v>-8.7059490000000004</c:v>
                </c:pt>
                <c:pt idx="1743">
                  <c:v>-8.7159340000000007</c:v>
                </c:pt>
                <c:pt idx="1744">
                  <c:v>-8.7259189999999993</c:v>
                </c:pt>
                <c:pt idx="1745">
                  <c:v>-8.7359039999999997</c:v>
                </c:pt>
                <c:pt idx="1746">
                  <c:v>-8.7459480000000003</c:v>
                </c:pt>
                <c:pt idx="1747">
                  <c:v>-8.7559930000000001</c:v>
                </c:pt>
                <c:pt idx="1748">
                  <c:v>-8.7659179999999992</c:v>
                </c:pt>
                <c:pt idx="1749">
                  <c:v>-8.7759029999999996</c:v>
                </c:pt>
                <c:pt idx="1750">
                  <c:v>-8.7858879999999999</c:v>
                </c:pt>
                <c:pt idx="1751">
                  <c:v>-8.7958730000000003</c:v>
                </c:pt>
                <c:pt idx="1752">
                  <c:v>-8.8057979999999993</c:v>
                </c:pt>
                <c:pt idx="1753">
                  <c:v>-8.815842</c:v>
                </c:pt>
                <c:pt idx="1754">
                  <c:v>-8.8258869999999998</c:v>
                </c:pt>
                <c:pt idx="1755">
                  <c:v>-8.8358720000000002</c:v>
                </c:pt>
                <c:pt idx="1756">
                  <c:v>-8.845917</c:v>
                </c:pt>
                <c:pt idx="1757">
                  <c:v>-8.8559020000000004</c:v>
                </c:pt>
                <c:pt idx="1758">
                  <c:v>-8.8658269999999995</c:v>
                </c:pt>
                <c:pt idx="1759">
                  <c:v>-8.8758710000000001</c:v>
                </c:pt>
                <c:pt idx="1760">
                  <c:v>-8.8858560000000004</c:v>
                </c:pt>
                <c:pt idx="1761">
                  <c:v>-8.8959010000000003</c:v>
                </c:pt>
                <c:pt idx="1762">
                  <c:v>-8.9058860000000006</c:v>
                </c:pt>
                <c:pt idx="1763">
                  <c:v>-8.9158109999999997</c:v>
                </c:pt>
                <c:pt idx="1764">
                  <c:v>-8.9258550000000003</c:v>
                </c:pt>
                <c:pt idx="1765">
                  <c:v>-8.9358400000000007</c:v>
                </c:pt>
                <c:pt idx="1766">
                  <c:v>-8.9458850000000005</c:v>
                </c:pt>
                <c:pt idx="1767">
                  <c:v>-8.9558700000000009</c:v>
                </c:pt>
                <c:pt idx="1768">
                  <c:v>-8.9659139999999997</c:v>
                </c:pt>
                <c:pt idx="1769">
                  <c:v>-8.9759580000000003</c:v>
                </c:pt>
                <c:pt idx="1770">
                  <c:v>-8.9858829999999994</c:v>
                </c:pt>
                <c:pt idx="1771">
                  <c:v>-8.9958690000000008</c:v>
                </c:pt>
                <c:pt idx="1772">
                  <c:v>-9.0058539999999994</c:v>
                </c:pt>
                <c:pt idx="1773">
                  <c:v>-9.015898</c:v>
                </c:pt>
                <c:pt idx="1774">
                  <c:v>-9.0259420000000006</c:v>
                </c:pt>
                <c:pt idx="1775">
                  <c:v>-9.0359280000000002</c:v>
                </c:pt>
                <c:pt idx="1776">
                  <c:v>-9.0459720000000008</c:v>
                </c:pt>
                <c:pt idx="1777">
                  <c:v>-9.0560170000000006</c:v>
                </c:pt>
                <c:pt idx="1778">
                  <c:v>-9.0660019999999992</c:v>
                </c:pt>
                <c:pt idx="1779">
                  <c:v>-9.0759270000000001</c:v>
                </c:pt>
                <c:pt idx="1780">
                  <c:v>-9.0859710000000007</c:v>
                </c:pt>
                <c:pt idx="1781">
                  <c:v>-9.0958970000000008</c:v>
                </c:pt>
                <c:pt idx="1782">
                  <c:v>-9.1058810000000001</c:v>
                </c:pt>
                <c:pt idx="1783">
                  <c:v>-9.1158660000000005</c:v>
                </c:pt>
                <c:pt idx="1784">
                  <c:v>-9.1259110000000003</c:v>
                </c:pt>
                <c:pt idx="1785">
                  <c:v>-9.1358359999999994</c:v>
                </c:pt>
                <c:pt idx="1786">
                  <c:v>-9.1458809999999993</c:v>
                </c:pt>
                <c:pt idx="1787">
                  <c:v>-9.1559849999999994</c:v>
                </c:pt>
                <c:pt idx="1788">
                  <c:v>-9.166029</c:v>
                </c:pt>
                <c:pt idx="1789">
                  <c:v>-9.1760149999999996</c:v>
                </c:pt>
                <c:pt idx="1790">
                  <c:v>-9.1860590000000002</c:v>
                </c:pt>
                <c:pt idx="1791">
                  <c:v>-9.1959839999999993</c:v>
                </c:pt>
                <c:pt idx="1792">
                  <c:v>-9.2059689999999996</c:v>
                </c:pt>
                <c:pt idx="1793">
                  <c:v>-9.215954</c:v>
                </c:pt>
                <c:pt idx="1794">
                  <c:v>-9.2259989999999998</c:v>
                </c:pt>
                <c:pt idx="1795">
                  <c:v>-9.2359840000000002</c:v>
                </c:pt>
                <c:pt idx="1796">
                  <c:v>-9.2459679999999995</c:v>
                </c:pt>
                <c:pt idx="1797">
                  <c:v>-9.2560120000000001</c:v>
                </c:pt>
                <c:pt idx="1798">
                  <c:v>-9.2660579999999992</c:v>
                </c:pt>
                <c:pt idx="1799">
                  <c:v>-9.2760429999999996</c:v>
                </c:pt>
                <c:pt idx="1800">
                  <c:v>-9.2859680000000004</c:v>
                </c:pt>
                <c:pt idx="1801">
                  <c:v>-9.2960119999999993</c:v>
                </c:pt>
                <c:pt idx="1802">
                  <c:v>-9.3059960000000004</c:v>
                </c:pt>
                <c:pt idx="1803">
                  <c:v>-9.3160410000000002</c:v>
                </c:pt>
                <c:pt idx="1804">
                  <c:v>-9.3260269999999998</c:v>
                </c:pt>
                <c:pt idx="1805">
                  <c:v>-9.3360109999999992</c:v>
                </c:pt>
                <c:pt idx="1806">
                  <c:v>-9.3459959999999995</c:v>
                </c:pt>
                <c:pt idx="1807">
                  <c:v>-9.3560999999999996</c:v>
                </c:pt>
                <c:pt idx="1808">
                  <c:v>-9.3661449999999995</c:v>
                </c:pt>
                <c:pt idx="1809">
                  <c:v>-9.3761299999999999</c:v>
                </c:pt>
                <c:pt idx="1810">
                  <c:v>-9.3860550000000007</c:v>
                </c:pt>
                <c:pt idx="1811">
                  <c:v>-9.3959799999999998</c:v>
                </c:pt>
                <c:pt idx="1812">
                  <c:v>-9.4059650000000001</c:v>
                </c:pt>
                <c:pt idx="1813">
                  <c:v>-9.4160090000000007</c:v>
                </c:pt>
                <c:pt idx="1814">
                  <c:v>-9.4259939999999993</c:v>
                </c:pt>
                <c:pt idx="1815">
                  <c:v>-9.4359789999999997</c:v>
                </c:pt>
                <c:pt idx="1816">
                  <c:v>-9.445964</c:v>
                </c:pt>
                <c:pt idx="1817">
                  <c:v>-9.4560089999999999</c:v>
                </c:pt>
                <c:pt idx="1818">
                  <c:v>-9.4659929999999992</c:v>
                </c:pt>
                <c:pt idx="1819">
                  <c:v>-9.4759779999999996</c:v>
                </c:pt>
                <c:pt idx="1820">
                  <c:v>-9.4859629999999999</c:v>
                </c:pt>
                <c:pt idx="1821">
                  <c:v>-9.4960079999999998</c:v>
                </c:pt>
                <c:pt idx="1822">
                  <c:v>-9.5059930000000001</c:v>
                </c:pt>
                <c:pt idx="1823">
                  <c:v>-9.5160370000000007</c:v>
                </c:pt>
                <c:pt idx="1824">
                  <c:v>-9.5259619999999998</c:v>
                </c:pt>
                <c:pt idx="1825">
                  <c:v>-9.5359470000000002</c:v>
                </c:pt>
                <c:pt idx="1826">
                  <c:v>-9.5459320000000005</c:v>
                </c:pt>
                <c:pt idx="1827">
                  <c:v>-9.5559770000000004</c:v>
                </c:pt>
                <c:pt idx="1828">
                  <c:v>-9.5660209999999992</c:v>
                </c:pt>
                <c:pt idx="1829">
                  <c:v>-9.5760050000000003</c:v>
                </c:pt>
                <c:pt idx="1830">
                  <c:v>-9.5859919999999992</c:v>
                </c:pt>
                <c:pt idx="1831">
                  <c:v>-9.5960359999999998</c:v>
                </c:pt>
                <c:pt idx="1832">
                  <c:v>-9.6060199999999991</c:v>
                </c:pt>
                <c:pt idx="1833">
                  <c:v>-9.6160639999999997</c:v>
                </c:pt>
                <c:pt idx="1834">
                  <c:v>-9.6260499999999993</c:v>
                </c:pt>
                <c:pt idx="1835">
                  <c:v>-9.6359759999999994</c:v>
                </c:pt>
                <c:pt idx="1836">
                  <c:v>-9.6459600000000005</c:v>
                </c:pt>
                <c:pt idx="1837">
                  <c:v>-9.6560039999999994</c:v>
                </c:pt>
                <c:pt idx="1838">
                  <c:v>-9.6659290000000002</c:v>
                </c:pt>
                <c:pt idx="1839">
                  <c:v>-9.6759740000000001</c:v>
                </c:pt>
                <c:pt idx="1840">
                  <c:v>-9.6860189999999999</c:v>
                </c:pt>
                <c:pt idx="1841">
                  <c:v>-9.6960040000000003</c:v>
                </c:pt>
                <c:pt idx="1842">
                  <c:v>-9.7059879999999996</c:v>
                </c:pt>
                <c:pt idx="1843">
                  <c:v>-9.7160329999999995</c:v>
                </c:pt>
                <c:pt idx="1844">
                  <c:v>-9.7260179999999998</c:v>
                </c:pt>
                <c:pt idx="1845">
                  <c:v>-9.7360030000000002</c:v>
                </c:pt>
                <c:pt idx="1846">
                  <c:v>-9.7459880000000005</c:v>
                </c:pt>
                <c:pt idx="1847">
                  <c:v>-9.7559719999999999</c:v>
                </c:pt>
                <c:pt idx="1848">
                  <c:v>-9.7659579999999995</c:v>
                </c:pt>
                <c:pt idx="1849">
                  <c:v>-9.7760020000000001</c:v>
                </c:pt>
                <c:pt idx="1850">
                  <c:v>-9.7861069999999994</c:v>
                </c:pt>
                <c:pt idx="1851">
                  <c:v>-9.7960910000000005</c:v>
                </c:pt>
                <c:pt idx="1852">
                  <c:v>-9.8060759999999991</c:v>
                </c:pt>
                <c:pt idx="1853">
                  <c:v>-9.816001</c:v>
                </c:pt>
                <c:pt idx="1854">
                  <c:v>-9.8259860000000003</c:v>
                </c:pt>
                <c:pt idx="1855">
                  <c:v>-9.8359699999999997</c:v>
                </c:pt>
                <c:pt idx="1856">
                  <c:v>-9.8460160000000005</c:v>
                </c:pt>
                <c:pt idx="1857">
                  <c:v>-9.8560009999999991</c:v>
                </c:pt>
                <c:pt idx="1858">
                  <c:v>-9.8659850000000002</c:v>
                </c:pt>
                <c:pt idx="1859">
                  <c:v>-9.8759099999999993</c:v>
                </c:pt>
                <c:pt idx="1860">
                  <c:v>-9.8859539999999999</c:v>
                </c:pt>
                <c:pt idx="1861">
                  <c:v>-9.8960000000000008</c:v>
                </c:pt>
                <c:pt idx="1862">
                  <c:v>-9.9059849999999994</c:v>
                </c:pt>
                <c:pt idx="1863">
                  <c:v>-9.9159699999999997</c:v>
                </c:pt>
                <c:pt idx="1864">
                  <c:v>-9.9259550000000001</c:v>
                </c:pt>
                <c:pt idx="1865">
                  <c:v>-9.9359990000000007</c:v>
                </c:pt>
                <c:pt idx="1866">
                  <c:v>-9.9459839999999993</c:v>
                </c:pt>
                <c:pt idx="1867">
                  <c:v>-9.9560279999999999</c:v>
                </c:pt>
                <c:pt idx="1868">
                  <c:v>-9.9660130000000002</c:v>
                </c:pt>
                <c:pt idx="1869">
                  <c:v>-9.9760580000000001</c:v>
                </c:pt>
                <c:pt idx="1870">
                  <c:v>-9.9860430000000004</c:v>
                </c:pt>
                <c:pt idx="1871">
                  <c:v>-9.9959679999999995</c:v>
                </c:pt>
                <c:pt idx="1872">
                  <c:v>-10.00595</c:v>
                </c:pt>
                <c:pt idx="1873">
                  <c:v>-10.016</c:v>
                </c:pt>
                <c:pt idx="1874">
                  <c:v>-10.025980000000001</c:v>
                </c:pt>
                <c:pt idx="1875">
                  <c:v>-10.035970000000001</c:v>
                </c:pt>
                <c:pt idx="1876">
                  <c:v>-10.045949999999999</c:v>
                </c:pt>
                <c:pt idx="1877">
                  <c:v>-10.05594</c:v>
                </c:pt>
                <c:pt idx="1878">
                  <c:v>-10.06598</c:v>
                </c:pt>
                <c:pt idx="1879">
                  <c:v>-10.07597</c:v>
                </c:pt>
                <c:pt idx="1880">
                  <c:v>-10.08595</c:v>
                </c:pt>
                <c:pt idx="1881">
                  <c:v>-10.095940000000001</c:v>
                </c:pt>
                <c:pt idx="1882">
                  <c:v>-10.105980000000001</c:v>
                </c:pt>
                <c:pt idx="1883">
                  <c:v>-10.113989999999999</c:v>
                </c:pt>
                <c:pt idx="1884">
                  <c:v>-10.11997</c:v>
                </c:pt>
                <c:pt idx="1885">
                  <c:v>-10.126010000000001</c:v>
                </c:pt>
                <c:pt idx="1886">
                  <c:v>-10.131930000000001</c:v>
                </c:pt>
                <c:pt idx="1887">
                  <c:v>-10.138030000000001</c:v>
                </c:pt>
                <c:pt idx="1888">
                  <c:v>-10.14395</c:v>
                </c:pt>
                <c:pt idx="1889">
                  <c:v>-10.15202</c:v>
                </c:pt>
                <c:pt idx="1890">
                  <c:v>-10.16206</c:v>
                </c:pt>
                <c:pt idx="1891">
                  <c:v>-10.17205</c:v>
                </c:pt>
                <c:pt idx="1892">
                  <c:v>-10.18197</c:v>
                </c:pt>
                <c:pt idx="1893">
                  <c:v>-10.19196</c:v>
                </c:pt>
                <c:pt idx="1894">
                  <c:v>-10.20194</c:v>
                </c:pt>
                <c:pt idx="1895">
                  <c:v>-10.21199</c:v>
                </c:pt>
                <c:pt idx="1896">
                  <c:v>-10.221970000000001</c:v>
                </c:pt>
                <c:pt idx="1897">
                  <c:v>-10.231960000000001</c:v>
                </c:pt>
                <c:pt idx="1898">
                  <c:v>-10.24206</c:v>
                </c:pt>
                <c:pt idx="1899">
                  <c:v>-10.25211</c:v>
                </c:pt>
                <c:pt idx="1900">
                  <c:v>-10.262090000000001</c:v>
                </c:pt>
                <c:pt idx="1901">
                  <c:v>-10.27196</c:v>
                </c:pt>
                <c:pt idx="1902">
                  <c:v>-10.282</c:v>
                </c:pt>
                <c:pt idx="1903">
                  <c:v>-10.291930000000001</c:v>
                </c:pt>
                <c:pt idx="1904">
                  <c:v>-10.30185</c:v>
                </c:pt>
                <c:pt idx="1905">
                  <c:v>-10.31184</c:v>
                </c:pt>
                <c:pt idx="1906">
                  <c:v>-10.321820000000001</c:v>
                </c:pt>
                <c:pt idx="1907">
                  <c:v>-10.33193</c:v>
                </c:pt>
                <c:pt idx="1908">
                  <c:v>-10.34197</c:v>
                </c:pt>
                <c:pt idx="1909">
                  <c:v>-10.35195</c:v>
                </c:pt>
                <c:pt idx="1910">
                  <c:v>-10.361940000000001</c:v>
                </c:pt>
                <c:pt idx="1911">
                  <c:v>-10.371980000000001</c:v>
                </c:pt>
                <c:pt idx="1912">
                  <c:v>-10.38203</c:v>
                </c:pt>
                <c:pt idx="1913">
                  <c:v>-10.392010000000001</c:v>
                </c:pt>
                <c:pt idx="1914">
                  <c:v>-10.401999999999999</c:v>
                </c:pt>
                <c:pt idx="1915">
                  <c:v>-10.41198</c:v>
                </c:pt>
                <c:pt idx="1916">
                  <c:v>-10.42197</c:v>
                </c:pt>
                <c:pt idx="1917">
                  <c:v>-10.43201</c:v>
                </c:pt>
                <c:pt idx="1918">
                  <c:v>-10.442</c:v>
                </c:pt>
                <c:pt idx="1919">
                  <c:v>-10.451980000000001</c:v>
                </c:pt>
                <c:pt idx="1920">
                  <c:v>-10.461970000000001</c:v>
                </c:pt>
                <c:pt idx="1921">
                  <c:v>-10.47195</c:v>
                </c:pt>
                <c:pt idx="1922">
                  <c:v>-10.48194</c:v>
                </c:pt>
                <c:pt idx="1923">
                  <c:v>-10.49198</c:v>
                </c:pt>
                <c:pt idx="1924">
                  <c:v>-10.50197</c:v>
                </c:pt>
                <c:pt idx="1925">
                  <c:v>-10.51201</c:v>
                </c:pt>
                <c:pt idx="1926">
                  <c:v>-10.521940000000001</c:v>
                </c:pt>
                <c:pt idx="1927">
                  <c:v>-10.53192</c:v>
                </c:pt>
                <c:pt idx="1928">
                  <c:v>-10.54191</c:v>
                </c:pt>
                <c:pt idx="1929">
                  <c:v>-10.55195</c:v>
                </c:pt>
                <c:pt idx="1930">
                  <c:v>-10.561999999999999</c:v>
                </c:pt>
                <c:pt idx="1931">
                  <c:v>-10.57198</c:v>
                </c:pt>
                <c:pt idx="1932">
                  <c:v>-10.58202</c:v>
                </c:pt>
                <c:pt idx="1933">
                  <c:v>-10.59201</c:v>
                </c:pt>
                <c:pt idx="1934">
                  <c:v>-10.601990000000001</c:v>
                </c:pt>
                <c:pt idx="1935">
                  <c:v>-10.611980000000001</c:v>
                </c:pt>
                <c:pt idx="1936">
                  <c:v>-10.622019999999999</c:v>
                </c:pt>
                <c:pt idx="1937">
                  <c:v>-10.632009999999999</c:v>
                </c:pt>
                <c:pt idx="1938">
                  <c:v>-10.64199</c:v>
                </c:pt>
                <c:pt idx="1939">
                  <c:v>-10.65198</c:v>
                </c:pt>
                <c:pt idx="1940">
                  <c:v>-10.66202</c:v>
                </c:pt>
                <c:pt idx="1941">
                  <c:v>-10.67201</c:v>
                </c:pt>
                <c:pt idx="1942">
                  <c:v>-10.681990000000001</c:v>
                </c:pt>
                <c:pt idx="1943">
                  <c:v>-10.69204</c:v>
                </c:pt>
                <c:pt idx="1944">
                  <c:v>-10.702019999999999</c:v>
                </c:pt>
                <c:pt idx="1945">
                  <c:v>-10.712009999999999</c:v>
                </c:pt>
                <c:pt idx="1946">
                  <c:v>-10.72199</c:v>
                </c:pt>
                <c:pt idx="1947">
                  <c:v>-10.731920000000001</c:v>
                </c:pt>
                <c:pt idx="1948">
                  <c:v>-10.741899999999999</c:v>
                </c:pt>
                <c:pt idx="1949">
                  <c:v>-10.751950000000001</c:v>
                </c:pt>
                <c:pt idx="1950">
                  <c:v>-10.761990000000001</c:v>
                </c:pt>
                <c:pt idx="1951">
                  <c:v>-10.772040000000001</c:v>
                </c:pt>
                <c:pt idx="1952">
                  <c:v>-10.78196</c:v>
                </c:pt>
                <c:pt idx="1953">
                  <c:v>-10.792009999999999</c:v>
                </c:pt>
                <c:pt idx="1954">
                  <c:v>-10.79996</c:v>
                </c:pt>
                <c:pt idx="1955">
                  <c:v>-10.805999999999999</c:v>
                </c:pt>
                <c:pt idx="1956">
                  <c:v>-10.81198</c:v>
                </c:pt>
                <c:pt idx="1957">
                  <c:v>-10.818009999999999</c:v>
                </c:pt>
                <c:pt idx="1958">
                  <c:v>-10.82399</c:v>
                </c:pt>
                <c:pt idx="1959">
                  <c:v>-10.82991</c:v>
                </c:pt>
                <c:pt idx="1960">
                  <c:v>-10.83792</c:v>
                </c:pt>
                <c:pt idx="1961">
                  <c:v>-10.84797</c:v>
                </c:pt>
                <c:pt idx="1962">
                  <c:v>-10.857950000000001</c:v>
                </c:pt>
                <c:pt idx="1963">
                  <c:v>-10.867940000000001</c:v>
                </c:pt>
                <c:pt idx="1964">
                  <c:v>-10.87792</c:v>
                </c:pt>
                <c:pt idx="1965">
                  <c:v>-10.887969999999999</c:v>
                </c:pt>
                <c:pt idx="1966">
                  <c:v>-10.89795</c:v>
                </c:pt>
                <c:pt idx="1967">
                  <c:v>-10.908060000000001</c:v>
                </c:pt>
                <c:pt idx="1968">
                  <c:v>-10.91798</c:v>
                </c:pt>
                <c:pt idx="1969">
                  <c:v>-10.927910000000001</c:v>
                </c:pt>
                <c:pt idx="1970">
                  <c:v>-10.937889999999999</c:v>
                </c:pt>
                <c:pt idx="1971">
                  <c:v>-10.94788</c:v>
                </c:pt>
                <c:pt idx="1972">
                  <c:v>-10.95786</c:v>
                </c:pt>
                <c:pt idx="1973">
                  <c:v>-10.96791</c:v>
                </c:pt>
                <c:pt idx="1974">
                  <c:v>-10.97795</c:v>
                </c:pt>
                <c:pt idx="1975">
                  <c:v>-10.988</c:v>
                </c:pt>
                <c:pt idx="1976">
                  <c:v>-10.99798</c:v>
                </c:pt>
                <c:pt idx="1977">
                  <c:v>-11.00797</c:v>
                </c:pt>
                <c:pt idx="1978">
                  <c:v>-11.017950000000001</c:v>
                </c:pt>
                <c:pt idx="1979">
                  <c:v>-11.02805</c:v>
                </c:pt>
                <c:pt idx="1980">
                  <c:v>-11.038040000000001</c:v>
                </c:pt>
                <c:pt idx="1981">
                  <c:v>-11.04796</c:v>
                </c:pt>
                <c:pt idx="1982">
                  <c:v>-11.05795</c:v>
                </c:pt>
                <c:pt idx="1983">
                  <c:v>-11.06793</c:v>
                </c:pt>
                <c:pt idx="1984">
                  <c:v>-11.07798</c:v>
                </c:pt>
                <c:pt idx="1985">
                  <c:v>-11.08802</c:v>
                </c:pt>
                <c:pt idx="1986">
                  <c:v>-11.09807</c:v>
                </c:pt>
                <c:pt idx="1987">
                  <c:v>-11.107989999999999</c:v>
                </c:pt>
                <c:pt idx="1988">
                  <c:v>-11.117979999999999</c:v>
                </c:pt>
                <c:pt idx="1989">
                  <c:v>-11.12796</c:v>
                </c:pt>
                <c:pt idx="1990">
                  <c:v>-11.13801</c:v>
                </c:pt>
                <c:pt idx="1991">
                  <c:v>-11.14799</c:v>
                </c:pt>
                <c:pt idx="1992">
                  <c:v>-11.15804</c:v>
                </c:pt>
                <c:pt idx="1993">
                  <c:v>-11.167960000000001</c:v>
                </c:pt>
                <c:pt idx="1994">
                  <c:v>-11.17801</c:v>
                </c:pt>
                <c:pt idx="1995">
                  <c:v>-11.187989999999999</c:v>
                </c:pt>
                <c:pt idx="1996">
                  <c:v>-11.197979999999999</c:v>
                </c:pt>
                <c:pt idx="1997">
                  <c:v>-11.20796</c:v>
                </c:pt>
                <c:pt idx="1998">
                  <c:v>-11.21795</c:v>
                </c:pt>
                <c:pt idx="1999">
                  <c:v>-11.22799</c:v>
                </c:pt>
                <c:pt idx="2000">
                  <c:v>-11.237970000000001</c:v>
                </c:pt>
                <c:pt idx="2001">
                  <c:v>-11.247960000000001</c:v>
                </c:pt>
                <c:pt idx="2002">
                  <c:v>-11.257999999999999</c:v>
                </c:pt>
                <c:pt idx="2003">
                  <c:v>-11.267989999999999</c:v>
                </c:pt>
                <c:pt idx="2004">
                  <c:v>-11.278029999999999</c:v>
                </c:pt>
                <c:pt idx="2005">
                  <c:v>-11.288019999999999</c:v>
                </c:pt>
                <c:pt idx="2006">
                  <c:v>-11.298</c:v>
                </c:pt>
                <c:pt idx="2007">
                  <c:v>-11.30799</c:v>
                </c:pt>
                <c:pt idx="2008">
                  <c:v>-11.31803</c:v>
                </c:pt>
                <c:pt idx="2009">
                  <c:v>-11.32802</c:v>
                </c:pt>
                <c:pt idx="2010">
                  <c:v>-11.337999999999999</c:v>
                </c:pt>
                <c:pt idx="2011">
                  <c:v>-11.348050000000001</c:v>
                </c:pt>
                <c:pt idx="2012">
                  <c:v>-11.358029999999999</c:v>
                </c:pt>
                <c:pt idx="2013">
                  <c:v>-11.36802</c:v>
                </c:pt>
                <c:pt idx="2014">
                  <c:v>-11.378</c:v>
                </c:pt>
                <c:pt idx="2015">
                  <c:v>-11.387930000000001</c:v>
                </c:pt>
                <c:pt idx="2016">
                  <c:v>-11.397970000000001</c:v>
                </c:pt>
                <c:pt idx="2017">
                  <c:v>-11.40802</c:v>
                </c:pt>
                <c:pt idx="2018">
                  <c:v>-11.418060000000001</c:v>
                </c:pt>
                <c:pt idx="2019">
                  <c:v>-11.428050000000001</c:v>
                </c:pt>
                <c:pt idx="2020">
                  <c:v>-11.438090000000001</c:v>
                </c:pt>
                <c:pt idx="2021">
                  <c:v>-11.448079999999999</c:v>
                </c:pt>
                <c:pt idx="2022">
                  <c:v>-11.458119999999999</c:v>
                </c:pt>
                <c:pt idx="2023">
                  <c:v>-11.46805</c:v>
                </c:pt>
                <c:pt idx="2024">
                  <c:v>-11.47803</c:v>
                </c:pt>
                <c:pt idx="2025">
                  <c:v>-11.48795</c:v>
                </c:pt>
                <c:pt idx="2026">
                  <c:v>-11.49794</c:v>
                </c:pt>
                <c:pt idx="2027">
                  <c:v>-11.50798</c:v>
                </c:pt>
                <c:pt idx="2028">
                  <c:v>-11.51797</c:v>
                </c:pt>
                <c:pt idx="2029">
                  <c:v>-11.527950000000001</c:v>
                </c:pt>
                <c:pt idx="2030">
                  <c:v>-11.538</c:v>
                </c:pt>
                <c:pt idx="2031">
                  <c:v>-11.547980000000001</c:v>
                </c:pt>
                <c:pt idx="2032">
                  <c:v>-11.55803</c:v>
                </c:pt>
                <c:pt idx="2033">
                  <c:v>-11.568070000000001</c:v>
                </c:pt>
                <c:pt idx="2034">
                  <c:v>-11.578060000000001</c:v>
                </c:pt>
                <c:pt idx="2035">
                  <c:v>-11.588100000000001</c:v>
                </c:pt>
                <c:pt idx="2036">
                  <c:v>-11.59803</c:v>
                </c:pt>
                <c:pt idx="2037">
                  <c:v>-11.60801</c:v>
                </c:pt>
                <c:pt idx="2038">
                  <c:v>-11.618</c:v>
                </c:pt>
                <c:pt idx="2039">
                  <c:v>-11.627980000000001</c:v>
                </c:pt>
                <c:pt idx="2040">
                  <c:v>-11.637969999999999</c:v>
                </c:pt>
                <c:pt idx="2041">
                  <c:v>-11.648009999999999</c:v>
                </c:pt>
                <c:pt idx="2042">
                  <c:v>-11.657999999999999</c:v>
                </c:pt>
                <c:pt idx="2043">
                  <c:v>-11.66798</c:v>
                </c:pt>
                <c:pt idx="2044">
                  <c:v>-11.67797</c:v>
                </c:pt>
                <c:pt idx="2045">
                  <c:v>-11.687950000000001</c:v>
                </c:pt>
                <c:pt idx="2046">
                  <c:v>-11.698</c:v>
                </c:pt>
                <c:pt idx="2047">
                  <c:v>-11.707979999999999</c:v>
                </c:pt>
                <c:pt idx="2048">
                  <c:v>-11.71796</c:v>
                </c:pt>
                <c:pt idx="2049">
                  <c:v>-11.72795</c:v>
                </c:pt>
                <c:pt idx="2050">
                  <c:v>-11.738</c:v>
                </c:pt>
                <c:pt idx="2051">
                  <c:v>-11.74804</c:v>
                </c:pt>
                <c:pt idx="2052">
                  <c:v>-11.75802</c:v>
                </c:pt>
                <c:pt idx="2053">
                  <c:v>-11.76807</c:v>
                </c:pt>
                <c:pt idx="2054">
                  <c:v>-11.777990000000001</c:v>
                </c:pt>
                <c:pt idx="2055">
                  <c:v>-11.787979999999999</c:v>
                </c:pt>
                <c:pt idx="2056">
                  <c:v>-11.79796</c:v>
                </c:pt>
                <c:pt idx="2057">
                  <c:v>-11.80795</c:v>
                </c:pt>
                <c:pt idx="2058">
                  <c:v>-11.81799</c:v>
                </c:pt>
                <c:pt idx="2059">
                  <c:v>-11.82798</c:v>
                </c:pt>
                <c:pt idx="2060">
                  <c:v>-11.837960000000001</c:v>
                </c:pt>
                <c:pt idx="2061">
                  <c:v>-11.84801</c:v>
                </c:pt>
                <c:pt idx="2062">
                  <c:v>-11.857989999999999</c:v>
                </c:pt>
                <c:pt idx="2063">
                  <c:v>-11.867979999999999</c:v>
                </c:pt>
                <c:pt idx="2064">
                  <c:v>-11.87796</c:v>
                </c:pt>
                <c:pt idx="2065">
                  <c:v>-11.88795</c:v>
                </c:pt>
                <c:pt idx="2066">
                  <c:v>-11.89799</c:v>
                </c:pt>
                <c:pt idx="2067">
                  <c:v>-11.90798</c:v>
                </c:pt>
                <c:pt idx="2068">
                  <c:v>-11.917899999999999</c:v>
                </c:pt>
                <c:pt idx="2069">
                  <c:v>-11.92783</c:v>
                </c:pt>
                <c:pt idx="2070">
                  <c:v>-11.93787</c:v>
                </c:pt>
                <c:pt idx="2071">
                  <c:v>-11.94792</c:v>
                </c:pt>
                <c:pt idx="2072">
                  <c:v>-11.9579</c:v>
                </c:pt>
                <c:pt idx="2073">
                  <c:v>-11.96794</c:v>
                </c:pt>
                <c:pt idx="2074">
                  <c:v>-11.977930000000001</c:v>
                </c:pt>
                <c:pt idx="2075">
                  <c:v>-11.987970000000001</c:v>
                </c:pt>
                <c:pt idx="2076">
                  <c:v>-11.997960000000001</c:v>
                </c:pt>
                <c:pt idx="2077">
                  <c:v>-12.007999999999999</c:v>
                </c:pt>
                <c:pt idx="2078">
                  <c:v>-12.017989999999999</c:v>
                </c:pt>
                <c:pt idx="2079">
                  <c:v>-12.02791</c:v>
                </c:pt>
                <c:pt idx="2080">
                  <c:v>-12.0379</c:v>
                </c:pt>
                <c:pt idx="2081">
                  <c:v>-12.047879999999999</c:v>
                </c:pt>
                <c:pt idx="2082">
                  <c:v>-12.057869999999999</c:v>
                </c:pt>
                <c:pt idx="2083">
                  <c:v>-12.06785</c:v>
                </c:pt>
                <c:pt idx="2084">
                  <c:v>-12.0779</c:v>
                </c:pt>
                <c:pt idx="2085">
                  <c:v>-12.08788</c:v>
                </c:pt>
                <c:pt idx="2086">
                  <c:v>-12.09787</c:v>
                </c:pt>
                <c:pt idx="2087">
                  <c:v>-12.10791</c:v>
                </c:pt>
                <c:pt idx="2088">
                  <c:v>-12.117900000000001</c:v>
                </c:pt>
                <c:pt idx="2089">
                  <c:v>-12.127879999999999</c:v>
                </c:pt>
                <c:pt idx="2090">
                  <c:v>-12.137869999999999</c:v>
                </c:pt>
                <c:pt idx="2091">
                  <c:v>-12.14791</c:v>
                </c:pt>
                <c:pt idx="2092">
                  <c:v>-12.157959999999999</c:v>
                </c:pt>
                <c:pt idx="2093">
                  <c:v>-12.167999999999999</c:v>
                </c:pt>
                <c:pt idx="2094">
                  <c:v>-12.178039999999999</c:v>
                </c:pt>
                <c:pt idx="2095">
                  <c:v>-12.188029999999999</c:v>
                </c:pt>
                <c:pt idx="2096">
                  <c:v>-12.19801</c:v>
                </c:pt>
                <c:pt idx="2097">
                  <c:v>-12.207940000000001</c:v>
                </c:pt>
                <c:pt idx="2098">
                  <c:v>-12.217980000000001</c:v>
                </c:pt>
                <c:pt idx="2099">
                  <c:v>-12.227969999999999</c:v>
                </c:pt>
                <c:pt idx="2100">
                  <c:v>-12.23795</c:v>
                </c:pt>
                <c:pt idx="2101">
                  <c:v>-12.24794</c:v>
                </c:pt>
                <c:pt idx="2102">
                  <c:v>-12.25792</c:v>
                </c:pt>
                <c:pt idx="2103">
                  <c:v>-12.267910000000001</c:v>
                </c:pt>
                <c:pt idx="2104">
                  <c:v>-12.277889999999999</c:v>
                </c:pt>
                <c:pt idx="2105">
                  <c:v>-12.287940000000001</c:v>
                </c:pt>
                <c:pt idx="2106">
                  <c:v>-12.29792</c:v>
                </c:pt>
                <c:pt idx="2107">
                  <c:v>-12.30791</c:v>
                </c:pt>
                <c:pt idx="2108">
                  <c:v>-12.31795</c:v>
                </c:pt>
                <c:pt idx="2109">
                  <c:v>-12.32788</c:v>
                </c:pt>
                <c:pt idx="2110">
                  <c:v>-12.33792</c:v>
                </c:pt>
                <c:pt idx="2111">
                  <c:v>-12.34797</c:v>
                </c:pt>
                <c:pt idx="2112">
                  <c:v>-12.35801</c:v>
                </c:pt>
                <c:pt idx="2113">
                  <c:v>-12.368</c:v>
                </c:pt>
                <c:pt idx="2114">
                  <c:v>-12.37804</c:v>
                </c:pt>
                <c:pt idx="2115">
                  <c:v>-12.38791</c:v>
                </c:pt>
                <c:pt idx="2116">
                  <c:v>-12.39789</c:v>
                </c:pt>
                <c:pt idx="2117">
                  <c:v>-12.40794</c:v>
                </c:pt>
                <c:pt idx="2118">
                  <c:v>-12.417920000000001</c:v>
                </c:pt>
                <c:pt idx="2119">
                  <c:v>-12.427899999999999</c:v>
                </c:pt>
                <c:pt idx="2120">
                  <c:v>-12.437889999999999</c:v>
                </c:pt>
                <c:pt idx="2121">
                  <c:v>-12.447939999999999</c:v>
                </c:pt>
                <c:pt idx="2122">
                  <c:v>-12.45792</c:v>
                </c:pt>
                <c:pt idx="2123">
                  <c:v>-12.46791</c:v>
                </c:pt>
                <c:pt idx="2124">
                  <c:v>-12.47795</c:v>
                </c:pt>
                <c:pt idx="2125">
                  <c:v>-12.48793</c:v>
                </c:pt>
                <c:pt idx="2126">
                  <c:v>-12.497920000000001</c:v>
                </c:pt>
                <c:pt idx="2127">
                  <c:v>-12.507960000000001</c:v>
                </c:pt>
                <c:pt idx="2128">
                  <c:v>-12.517950000000001</c:v>
                </c:pt>
                <c:pt idx="2129">
                  <c:v>-12.52793</c:v>
                </c:pt>
                <c:pt idx="2130">
                  <c:v>-12.537979999999999</c:v>
                </c:pt>
                <c:pt idx="2131">
                  <c:v>-12.54796</c:v>
                </c:pt>
                <c:pt idx="2132">
                  <c:v>-12.558009999999999</c:v>
                </c:pt>
                <c:pt idx="2133">
                  <c:v>-12.56799</c:v>
                </c:pt>
                <c:pt idx="2134">
                  <c:v>-12.57798</c:v>
                </c:pt>
                <c:pt idx="2135">
                  <c:v>-12.587960000000001</c:v>
                </c:pt>
                <c:pt idx="2136">
                  <c:v>-12.597950000000001</c:v>
                </c:pt>
                <c:pt idx="2137">
                  <c:v>-12.607989999999999</c:v>
                </c:pt>
                <c:pt idx="2138">
                  <c:v>-12.618040000000001</c:v>
                </c:pt>
                <c:pt idx="2139">
                  <c:v>-12.628019999999999</c:v>
                </c:pt>
                <c:pt idx="2140">
                  <c:v>-12.638070000000001</c:v>
                </c:pt>
                <c:pt idx="2141">
                  <c:v>-12.64805</c:v>
                </c:pt>
                <c:pt idx="2142">
                  <c:v>-12.65798</c:v>
                </c:pt>
                <c:pt idx="2143">
                  <c:v>-12.667960000000001</c:v>
                </c:pt>
                <c:pt idx="2144">
                  <c:v>-12.677949999999999</c:v>
                </c:pt>
                <c:pt idx="2145">
                  <c:v>-12.68787</c:v>
                </c:pt>
                <c:pt idx="2146">
                  <c:v>-12.697850000000001</c:v>
                </c:pt>
                <c:pt idx="2147">
                  <c:v>-12.707839999999999</c:v>
                </c:pt>
                <c:pt idx="2148">
                  <c:v>-12.717829999999999</c:v>
                </c:pt>
                <c:pt idx="2149">
                  <c:v>-12.727930000000001</c:v>
                </c:pt>
                <c:pt idx="2150">
                  <c:v>-12.737970000000001</c:v>
                </c:pt>
                <c:pt idx="2151">
                  <c:v>-12.74802</c:v>
                </c:pt>
                <c:pt idx="2152">
                  <c:v>-12.757999999999999</c:v>
                </c:pt>
                <c:pt idx="2153">
                  <c:v>-12.767989999999999</c:v>
                </c:pt>
                <c:pt idx="2154">
                  <c:v>-12.778029999999999</c:v>
                </c:pt>
                <c:pt idx="2155">
                  <c:v>-12.788080000000001</c:v>
                </c:pt>
                <c:pt idx="2156">
                  <c:v>-12.798120000000001</c:v>
                </c:pt>
                <c:pt idx="2157">
                  <c:v>-12.808109999999999</c:v>
                </c:pt>
                <c:pt idx="2158">
                  <c:v>-12.81809</c:v>
                </c:pt>
                <c:pt idx="2159">
                  <c:v>-12.8279</c:v>
                </c:pt>
                <c:pt idx="2160">
                  <c:v>-12.83794</c:v>
                </c:pt>
                <c:pt idx="2161">
                  <c:v>-12.848050000000001</c:v>
                </c:pt>
                <c:pt idx="2162">
                  <c:v>-12.858029999999999</c:v>
                </c:pt>
                <c:pt idx="2163">
                  <c:v>-12.86802</c:v>
                </c:pt>
                <c:pt idx="2164">
                  <c:v>-12.877940000000001</c:v>
                </c:pt>
                <c:pt idx="2165">
                  <c:v>-12.887930000000001</c:v>
                </c:pt>
                <c:pt idx="2166">
                  <c:v>-12.897970000000001</c:v>
                </c:pt>
                <c:pt idx="2167">
                  <c:v>-12.907959999999999</c:v>
                </c:pt>
                <c:pt idx="2168">
                  <c:v>-12.91794</c:v>
                </c:pt>
                <c:pt idx="2169">
                  <c:v>-12.92792</c:v>
                </c:pt>
                <c:pt idx="2170">
                  <c:v>-12.93797</c:v>
                </c:pt>
                <c:pt idx="2171">
                  <c:v>-12.94801</c:v>
                </c:pt>
                <c:pt idx="2172">
                  <c:v>-12.957940000000001</c:v>
                </c:pt>
                <c:pt idx="2173">
                  <c:v>-12.967980000000001</c:v>
                </c:pt>
                <c:pt idx="2174">
                  <c:v>-12.977969999999999</c:v>
                </c:pt>
                <c:pt idx="2175">
                  <c:v>-12.98795</c:v>
                </c:pt>
                <c:pt idx="2176">
                  <c:v>-12.99794</c:v>
                </c:pt>
                <c:pt idx="2177">
                  <c:v>-13.00792</c:v>
                </c:pt>
                <c:pt idx="2178">
                  <c:v>-13.01797</c:v>
                </c:pt>
                <c:pt idx="2179">
                  <c:v>-13.027950000000001</c:v>
                </c:pt>
                <c:pt idx="2180">
                  <c:v>-13.038</c:v>
                </c:pt>
                <c:pt idx="2181">
                  <c:v>-13.047980000000001</c:v>
                </c:pt>
                <c:pt idx="2182">
                  <c:v>-13.057969999999999</c:v>
                </c:pt>
                <c:pt idx="2183">
                  <c:v>-13.068009999999999</c:v>
                </c:pt>
                <c:pt idx="2184">
                  <c:v>-13.077999999999999</c:v>
                </c:pt>
                <c:pt idx="2185">
                  <c:v>-13.08798</c:v>
                </c:pt>
                <c:pt idx="2186">
                  <c:v>-13.097910000000001</c:v>
                </c:pt>
                <c:pt idx="2187">
                  <c:v>-13.107950000000001</c:v>
                </c:pt>
                <c:pt idx="2188">
                  <c:v>-13.117940000000001</c:v>
                </c:pt>
                <c:pt idx="2189">
                  <c:v>-13.127980000000001</c:v>
                </c:pt>
                <c:pt idx="2190">
                  <c:v>-13.138019999999999</c:v>
                </c:pt>
                <c:pt idx="2191">
                  <c:v>-13.14795</c:v>
                </c:pt>
                <c:pt idx="2192">
                  <c:v>-13.15794</c:v>
                </c:pt>
                <c:pt idx="2193">
                  <c:v>-13.16798</c:v>
                </c:pt>
                <c:pt idx="2194">
                  <c:v>-13.177960000000001</c:v>
                </c:pt>
                <c:pt idx="2195">
                  <c:v>-13.18801</c:v>
                </c:pt>
                <c:pt idx="2196">
                  <c:v>-13.197929999999999</c:v>
                </c:pt>
                <c:pt idx="2197">
                  <c:v>-13.207979999999999</c:v>
                </c:pt>
                <c:pt idx="2198">
                  <c:v>-13.21796</c:v>
                </c:pt>
                <c:pt idx="2199">
                  <c:v>-13.228009999999999</c:v>
                </c:pt>
                <c:pt idx="2200">
                  <c:v>-13.23799</c:v>
                </c:pt>
                <c:pt idx="2201">
                  <c:v>-13.247920000000001</c:v>
                </c:pt>
                <c:pt idx="2202">
                  <c:v>-13.257899999999999</c:v>
                </c:pt>
                <c:pt idx="2203">
                  <c:v>-13.267950000000001</c:v>
                </c:pt>
                <c:pt idx="2204">
                  <c:v>-13.27793</c:v>
                </c:pt>
                <c:pt idx="2205">
                  <c:v>-13.287979999999999</c:v>
                </c:pt>
                <c:pt idx="2206">
                  <c:v>-13.29796</c:v>
                </c:pt>
                <c:pt idx="2207">
                  <c:v>-13.30795</c:v>
                </c:pt>
                <c:pt idx="2208">
                  <c:v>-13.31793</c:v>
                </c:pt>
                <c:pt idx="2209">
                  <c:v>-13.327920000000001</c:v>
                </c:pt>
                <c:pt idx="2210">
                  <c:v>-13.337960000000001</c:v>
                </c:pt>
                <c:pt idx="2211">
                  <c:v>-13.347950000000001</c:v>
                </c:pt>
                <c:pt idx="2212">
                  <c:v>-13.357989999999999</c:v>
                </c:pt>
                <c:pt idx="2213">
                  <c:v>-13.368040000000001</c:v>
                </c:pt>
                <c:pt idx="2214">
                  <c:v>-13.378019999999999</c:v>
                </c:pt>
                <c:pt idx="2215">
                  <c:v>-13.38801</c:v>
                </c:pt>
                <c:pt idx="2216">
                  <c:v>-13.39805</c:v>
                </c:pt>
                <c:pt idx="2217">
                  <c:v>-13.40809</c:v>
                </c:pt>
                <c:pt idx="2218">
                  <c:v>-13.418139999999999</c:v>
                </c:pt>
                <c:pt idx="2219">
                  <c:v>-13.428000000000001</c:v>
                </c:pt>
                <c:pt idx="2220">
                  <c:v>-13.437989999999999</c:v>
                </c:pt>
                <c:pt idx="2221">
                  <c:v>-13.448029999999999</c:v>
                </c:pt>
                <c:pt idx="2222">
                  <c:v>-13.458080000000001</c:v>
                </c:pt>
                <c:pt idx="2223">
                  <c:v>-13.468059999999999</c:v>
                </c:pt>
                <c:pt idx="2224">
                  <c:v>-13.47805</c:v>
                </c:pt>
                <c:pt idx="2225">
                  <c:v>-13.48803</c:v>
                </c:pt>
                <c:pt idx="2226">
                  <c:v>-13.49802</c:v>
                </c:pt>
                <c:pt idx="2227">
                  <c:v>-13.507999999999999</c:v>
                </c:pt>
                <c:pt idx="2228">
                  <c:v>-13.517989999999999</c:v>
                </c:pt>
                <c:pt idx="2229">
                  <c:v>-13.52797</c:v>
                </c:pt>
                <c:pt idx="2230">
                  <c:v>-13.538019999999999</c:v>
                </c:pt>
                <c:pt idx="2231">
                  <c:v>-13.548</c:v>
                </c:pt>
                <c:pt idx="2232">
                  <c:v>-13.55805</c:v>
                </c:pt>
                <c:pt idx="2233">
                  <c:v>-13.56803</c:v>
                </c:pt>
                <c:pt idx="2234">
                  <c:v>-13.577959999999999</c:v>
                </c:pt>
                <c:pt idx="2235">
                  <c:v>-13.58794</c:v>
                </c:pt>
                <c:pt idx="2236">
                  <c:v>-13.59793</c:v>
                </c:pt>
                <c:pt idx="2237">
                  <c:v>-13.60797</c:v>
                </c:pt>
                <c:pt idx="2238">
                  <c:v>-13.61796</c:v>
                </c:pt>
                <c:pt idx="2239">
                  <c:v>-13.627940000000001</c:v>
                </c:pt>
                <c:pt idx="2240">
                  <c:v>-13.637930000000001</c:v>
                </c:pt>
                <c:pt idx="2241">
                  <c:v>-13.64791</c:v>
                </c:pt>
                <c:pt idx="2242">
                  <c:v>-13.65795</c:v>
                </c:pt>
                <c:pt idx="2243">
                  <c:v>-13.667999999999999</c:v>
                </c:pt>
                <c:pt idx="2244">
                  <c:v>-13.67798</c:v>
                </c:pt>
                <c:pt idx="2245">
                  <c:v>-13.68797</c:v>
                </c:pt>
                <c:pt idx="2246">
                  <c:v>-13.69801</c:v>
                </c:pt>
                <c:pt idx="2247">
                  <c:v>-13.708</c:v>
                </c:pt>
                <c:pt idx="2248">
                  <c:v>-13.717980000000001</c:v>
                </c:pt>
                <c:pt idx="2249">
                  <c:v>-13.72803</c:v>
                </c:pt>
                <c:pt idx="2250">
                  <c:v>-13.73807</c:v>
                </c:pt>
                <c:pt idx="2251">
                  <c:v>-13.748060000000001</c:v>
                </c:pt>
                <c:pt idx="2252">
                  <c:v>-13.758039999999999</c:v>
                </c:pt>
                <c:pt idx="2253">
                  <c:v>-13.76797</c:v>
                </c:pt>
                <c:pt idx="2254">
                  <c:v>-13.77801</c:v>
                </c:pt>
                <c:pt idx="2255">
                  <c:v>-13.788</c:v>
                </c:pt>
                <c:pt idx="2256">
                  <c:v>-13.797980000000001</c:v>
                </c:pt>
                <c:pt idx="2257">
                  <c:v>-13.807969999999999</c:v>
                </c:pt>
                <c:pt idx="2258">
                  <c:v>-13.81795</c:v>
                </c:pt>
                <c:pt idx="2259">
                  <c:v>-13.828060000000001</c:v>
                </c:pt>
                <c:pt idx="2260">
                  <c:v>-13.838039999999999</c:v>
                </c:pt>
                <c:pt idx="2261">
                  <c:v>-13.84803</c:v>
                </c:pt>
                <c:pt idx="2262">
                  <c:v>-13.857950000000001</c:v>
                </c:pt>
                <c:pt idx="2263">
                  <c:v>-13.868</c:v>
                </c:pt>
                <c:pt idx="2264">
                  <c:v>-13.877980000000001</c:v>
                </c:pt>
                <c:pt idx="2265">
                  <c:v>-13.88796</c:v>
                </c:pt>
                <c:pt idx="2266">
                  <c:v>-13.898009999999999</c:v>
                </c:pt>
                <c:pt idx="2267">
                  <c:v>-13.907870000000001</c:v>
                </c:pt>
                <c:pt idx="2268">
                  <c:v>-13.917859999999999</c:v>
                </c:pt>
                <c:pt idx="2269">
                  <c:v>-13.92784</c:v>
                </c:pt>
                <c:pt idx="2270">
                  <c:v>-13.937950000000001</c:v>
                </c:pt>
                <c:pt idx="2271">
                  <c:v>-13.947990000000001</c:v>
                </c:pt>
                <c:pt idx="2272">
                  <c:v>-13.952</c:v>
                </c:pt>
                <c:pt idx="2273">
                  <c:v>-13.954029999999999</c:v>
                </c:pt>
                <c:pt idx="2274">
                  <c:v>-13.95612</c:v>
                </c:pt>
                <c:pt idx="2275">
                  <c:v>-13.958220000000001</c:v>
                </c:pt>
                <c:pt idx="2276">
                  <c:v>-13.96031</c:v>
                </c:pt>
                <c:pt idx="2277">
                  <c:v>-13.962400000000001</c:v>
                </c:pt>
                <c:pt idx="2278">
                  <c:v>-13.964549999999999</c:v>
                </c:pt>
                <c:pt idx="2279">
                  <c:v>-13.966710000000001</c:v>
                </c:pt>
                <c:pt idx="2280">
                  <c:v>-13.968859999999999</c:v>
                </c:pt>
                <c:pt idx="2281">
                  <c:v>-13.97095</c:v>
                </c:pt>
                <c:pt idx="2282">
                  <c:v>-13.973050000000001</c:v>
                </c:pt>
                <c:pt idx="2283">
                  <c:v>-13.97526</c:v>
                </c:pt>
                <c:pt idx="2284">
                  <c:v>-13.977349999999999</c:v>
                </c:pt>
                <c:pt idx="2285">
                  <c:v>-13.979559999999999</c:v>
                </c:pt>
                <c:pt idx="2286">
                  <c:v>-13.98165</c:v>
                </c:pt>
                <c:pt idx="2287">
                  <c:v>-13.983750000000001</c:v>
                </c:pt>
                <c:pt idx="2288">
                  <c:v>-13.98584</c:v>
                </c:pt>
                <c:pt idx="2289">
                  <c:v>-13.98793</c:v>
                </c:pt>
                <c:pt idx="2290">
                  <c:v>-13.99009</c:v>
                </c:pt>
                <c:pt idx="2291">
                  <c:v>-13.992179999999999</c:v>
                </c:pt>
                <c:pt idx="2292">
                  <c:v>-13.99427</c:v>
                </c:pt>
                <c:pt idx="2293">
                  <c:v>-13.9963</c:v>
                </c:pt>
                <c:pt idx="2294">
                  <c:v>-13.9984</c:v>
                </c:pt>
                <c:pt idx="2295">
                  <c:v>-14.00043</c:v>
                </c:pt>
                <c:pt idx="2296">
                  <c:v>-14.002520000000001</c:v>
                </c:pt>
                <c:pt idx="2297">
                  <c:v>-14.00455</c:v>
                </c:pt>
                <c:pt idx="2298">
                  <c:v>-14.006589999999999</c:v>
                </c:pt>
                <c:pt idx="2299">
                  <c:v>-14.008620000000001</c:v>
                </c:pt>
                <c:pt idx="2300">
                  <c:v>-14.01065</c:v>
                </c:pt>
                <c:pt idx="2301">
                  <c:v>-14.012689999999999</c:v>
                </c:pt>
                <c:pt idx="2302">
                  <c:v>-14.014720000000001</c:v>
                </c:pt>
                <c:pt idx="2303">
                  <c:v>-14.016690000000001</c:v>
                </c:pt>
                <c:pt idx="2304">
                  <c:v>-14.01872</c:v>
                </c:pt>
                <c:pt idx="2305">
                  <c:v>-14.0207</c:v>
                </c:pt>
                <c:pt idx="2306">
                  <c:v>-14.022729999999999</c:v>
                </c:pt>
                <c:pt idx="2307">
                  <c:v>-14.028829999999999</c:v>
                </c:pt>
                <c:pt idx="2308">
                  <c:v>-14.030799999999999</c:v>
                </c:pt>
                <c:pt idx="2309">
                  <c:v>-14.032830000000001</c:v>
                </c:pt>
                <c:pt idx="2310">
                  <c:v>-14.03487</c:v>
                </c:pt>
                <c:pt idx="2311">
                  <c:v>-14.03684</c:v>
                </c:pt>
                <c:pt idx="2312">
                  <c:v>-14.038869999999999</c:v>
                </c:pt>
                <c:pt idx="2313">
                  <c:v>-14.04091</c:v>
                </c:pt>
                <c:pt idx="2314">
                  <c:v>-14.04288</c:v>
                </c:pt>
                <c:pt idx="2315">
                  <c:v>-14.04491</c:v>
                </c:pt>
                <c:pt idx="2316">
                  <c:v>-14.046889999999999</c:v>
                </c:pt>
                <c:pt idx="2317">
                  <c:v>-14.048859999999999</c:v>
                </c:pt>
                <c:pt idx="2318">
                  <c:v>-14.050890000000001</c:v>
                </c:pt>
                <c:pt idx="2319">
                  <c:v>-14.05292</c:v>
                </c:pt>
                <c:pt idx="2320">
                  <c:v>-14.0549</c:v>
                </c:pt>
                <c:pt idx="2321">
                  <c:v>-14.05687</c:v>
                </c:pt>
                <c:pt idx="2322">
                  <c:v>-14.0589</c:v>
                </c:pt>
                <c:pt idx="2323">
                  <c:v>-14.060879999999999</c:v>
                </c:pt>
                <c:pt idx="2324">
                  <c:v>-14.06291</c:v>
                </c:pt>
                <c:pt idx="2325">
                  <c:v>-14.06488</c:v>
                </c:pt>
                <c:pt idx="2326">
                  <c:v>-14.06686</c:v>
                </c:pt>
                <c:pt idx="2327">
                  <c:v>-14.06883</c:v>
                </c:pt>
                <c:pt idx="2328">
                  <c:v>-14.0708</c:v>
                </c:pt>
                <c:pt idx="2329">
                  <c:v>-14.072710000000001</c:v>
                </c:pt>
                <c:pt idx="2330">
                  <c:v>-14.07475</c:v>
                </c:pt>
                <c:pt idx="2331">
                  <c:v>-14.076779999999999</c:v>
                </c:pt>
                <c:pt idx="2332">
                  <c:v>-14.08067</c:v>
                </c:pt>
                <c:pt idx="2333">
                  <c:v>-14.08461</c:v>
                </c:pt>
                <c:pt idx="2334">
                  <c:v>-14.09065</c:v>
                </c:pt>
                <c:pt idx="2335">
                  <c:v>-14.100580000000001</c:v>
                </c:pt>
                <c:pt idx="2336">
                  <c:v>-14.110440000000001</c:v>
                </c:pt>
                <c:pt idx="2337">
                  <c:v>-14.12025</c:v>
                </c:pt>
                <c:pt idx="2338">
                  <c:v>-14.13017</c:v>
                </c:pt>
                <c:pt idx="2339">
                  <c:v>-14.1401</c:v>
                </c:pt>
                <c:pt idx="2340">
                  <c:v>-14.14996</c:v>
                </c:pt>
                <c:pt idx="2341">
                  <c:v>-14.159890000000001</c:v>
                </c:pt>
                <c:pt idx="2342">
                  <c:v>-14.169750000000001</c:v>
                </c:pt>
                <c:pt idx="2343">
                  <c:v>-14.17962</c:v>
                </c:pt>
                <c:pt idx="2344">
                  <c:v>-14.18948</c:v>
                </c:pt>
                <c:pt idx="2345">
                  <c:v>-14.199350000000001</c:v>
                </c:pt>
                <c:pt idx="2346">
                  <c:v>-14.20927</c:v>
                </c:pt>
                <c:pt idx="2347">
                  <c:v>-14.219200000000001</c:v>
                </c:pt>
                <c:pt idx="2348">
                  <c:v>-14.22912</c:v>
                </c:pt>
                <c:pt idx="2349">
                  <c:v>-14.239050000000001</c:v>
                </c:pt>
                <c:pt idx="2350">
                  <c:v>-14.24897</c:v>
                </c:pt>
                <c:pt idx="2351">
                  <c:v>-14.258900000000001</c:v>
                </c:pt>
                <c:pt idx="2352">
                  <c:v>-14.26882</c:v>
                </c:pt>
                <c:pt idx="2353">
                  <c:v>-14.27875</c:v>
                </c:pt>
                <c:pt idx="2354">
                  <c:v>-14.288729999999999</c:v>
                </c:pt>
                <c:pt idx="2355">
                  <c:v>-14.29866</c:v>
                </c:pt>
                <c:pt idx="2356">
                  <c:v>-14.30864</c:v>
                </c:pt>
                <c:pt idx="2357">
                  <c:v>-14.318569999999999</c:v>
                </c:pt>
                <c:pt idx="2358">
                  <c:v>-14.32855</c:v>
                </c:pt>
                <c:pt idx="2359">
                  <c:v>-14.33854</c:v>
                </c:pt>
                <c:pt idx="2360">
                  <c:v>-14.348459999999999</c:v>
                </c:pt>
                <c:pt idx="2361">
                  <c:v>-14.35839</c:v>
                </c:pt>
                <c:pt idx="2362">
                  <c:v>-14.368370000000001</c:v>
                </c:pt>
                <c:pt idx="2363">
                  <c:v>-14.378360000000001</c:v>
                </c:pt>
                <c:pt idx="2364">
                  <c:v>-14.388339999999999</c:v>
                </c:pt>
                <c:pt idx="2365">
                  <c:v>-14.39833</c:v>
                </c:pt>
                <c:pt idx="2366">
                  <c:v>-14.40831</c:v>
                </c:pt>
                <c:pt idx="2367">
                  <c:v>-14.4183</c:v>
                </c:pt>
                <c:pt idx="2368">
                  <c:v>-14.42822</c:v>
                </c:pt>
                <c:pt idx="2369">
                  <c:v>-14.43821</c:v>
                </c:pt>
                <c:pt idx="2370">
                  <c:v>-14.44819</c:v>
                </c:pt>
                <c:pt idx="2371">
                  <c:v>-14.45818</c:v>
                </c:pt>
                <c:pt idx="2372">
                  <c:v>-14.468159999999999</c:v>
                </c:pt>
                <c:pt idx="2373">
                  <c:v>-14.478149999999999</c:v>
                </c:pt>
                <c:pt idx="2374">
                  <c:v>-14.48813</c:v>
                </c:pt>
                <c:pt idx="2375">
                  <c:v>-14.49812</c:v>
                </c:pt>
                <c:pt idx="2376">
                  <c:v>-14.508100000000001</c:v>
                </c:pt>
                <c:pt idx="2377">
                  <c:v>-14.518090000000001</c:v>
                </c:pt>
                <c:pt idx="2378">
                  <c:v>-14.52801</c:v>
                </c:pt>
                <c:pt idx="2379">
                  <c:v>-14.53806</c:v>
                </c:pt>
                <c:pt idx="2380">
                  <c:v>-14.54804</c:v>
                </c:pt>
                <c:pt idx="2381">
                  <c:v>-14.55809</c:v>
                </c:pt>
                <c:pt idx="2382">
                  <c:v>-14.56813</c:v>
                </c:pt>
                <c:pt idx="2383">
                  <c:v>-14.578110000000001</c:v>
                </c:pt>
                <c:pt idx="2384">
                  <c:v>-14.588039999999999</c:v>
                </c:pt>
                <c:pt idx="2385">
                  <c:v>-14.59803</c:v>
                </c:pt>
                <c:pt idx="2386">
                  <c:v>-14.60801</c:v>
                </c:pt>
                <c:pt idx="2387">
                  <c:v>-14.61805</c:v>
                </c:pt>
                <c:pt idx="2388">
                  <c:v>-14.62804</c:v>
                </c:pt>
                <c:pt idx="2389">
                  <c:v>-14.63808</c:v>
                </c:pt>
                <c:pt idx="2390">
                  <c:v>-14.648070000000001</c:v>
                </c:pt>
                <c:pt idx="2391">
                  <c:v>-14.658049999999999</c:v>
                </c:pt>
                <c:pt idx="2392">
                  <c:v>-14.66804</c:v>
                </c:pt>
                <c:pt idx="2393">
                  <c:v>-14.67808</c:v>
                </c:pt>
                <c:pt idx="2394">
                  <c:v>-14.68807</c:v>
                </c:pt>
                <c:pt idx="2395">
                  <c:v>-14.69811</c:v>
                </c:pt>
                <c:pt idx="2396">
                  <c:v>-14.7081</c:v>
                </c:pt>
                <c:pt idx="2397">
                  <c:v>-14.718019999999999</c:v>
                </c:pt>
                <c:pt idx="2398">
                  <c:v>-14.728070000000001</c:v>
                </c:pt>
                <c:pt idx="2399">
                  <c:v>-14.736140000000001</c:v>
                </c:pt>
                <c:pt idx="2400">
                  <c:v>-14.74409</c:v>
                </c:pt>
                <c:pt idx="2401">
                  <c:v>-14.752039999999999</c:v>
                </c:pt>
                <c:pt idx="2402">
                  <c:v>-14.760109999999999</c:v>
                </c:pt>
                <c:pt idx="2403">
                  <c:v>-14.76807</c:v>
                </c:pt>
                <c:pt idx="2404">
                  <c:v>-14.774050000000001</c:v>
                </c:pt>
                <c:pt idx="2405">
                  <c:v>-14.78008</c:v>
                </c:pt>
                <c:pt idx="2406">
                  <c:v>-14.78403</c:v>
                </c:pt>
                <c:pt idx="2407">
                  <c:v>-14.788040000000001</c:v>
                </c:pt>
                <c:pt idx="2408">
                  <c:v>-14.7921</c:v>
                </c:pt>
                <c:pt idx="2409">
                  <c:v>-14.79407</c:v>
                </c:pt>
                <c:pt idx="2410">
                  <c:v>-14.796110000000001</c:v>
                </c:pt>
                <c:pt idx="2411">
                  <c:v>-14.798080000000001</c:v>
                </c:pt>
                <c:pt idx="2412">
                  <c:v>-14.80011</c:v>
                </c:pt>
                <c:pt idx="2413">
                  <c:v>-14.802149999999999</c:v>
                </c:pt>
                <c:pt idx="2414">
                  <c:v>-14.804119999999999</c:v>
                </c:pt>
                <c:pt idx="2415">
                  <c:v>-14.806089999999999</c:v>
                </c:pt>
                <c:pt idx="2416">
                  <c:v>-14.80813</c:v>
                </c:pt>
                <c:pt idx="2417">
                  <c:v>-14.8101</c:v>
                </c:pt>
                <c:pt idx="2418">
                  <c:v>-14.81213</c:v>
                </c:pt>
                <c:pt idx="2419">
                  <c:v>-14.814159999999999</c:v>
                </c:pt>
                <c:pt idx="2420">
                  <c:v>-14.816140000000001</c:v>
                </c:pt>
                <c:pt idx="2421">
                  <c:v>-14.818110000000001</c:v>
                </c:pt>
                <c:pt idx="2422">
                  <c:v>-14.82014</c:v>
                </c:pt>
                <c:pt idx="2423">
                  <c:v>-14.822179999999999</c:v>
                </c:pt>
                <c:pt idx="2424">
                  <c:v>-14.824149999999999</c:v>
                </c:pt>
                <c:pt idx="2425">
                  <c:v>-14.826180000000001</c:v>
                </c:pt>
                <c:pt idx="2426">
                  <c:v>-14.828150000000001</c:v>
                </c:pt>
                <c:pt idx="2427">
                  <c:v>-14.83013</c:v>
                </c:pt>
                <c:pt idx="2428">
                  <c:v>-14.83216</c:v>
                </c:pt>
                <c:pt idx="2429">
                  <c:v>-14.83419</c:v>
                </c:pt>
                <c:pt idx="2430">
                  <c:v>-14.83623</c:v>
                </c:pt>
                <c:pt idx="2431">
                  <c:v>-14.838200000000001</c:v>
                </c:pt>
                <c:pt idx="2432">
                  <c:v>-14.840170000000001</c:v>
                </c:pt>
                <c:pt idx="2433">
                  <c:v>-14.8422</c:v>
                </c:pt>
                <c:pt idx="2434">
                  <c:v>-14.84418</c:v>
                </c:pt>
                <c:pt idx="2435">
                  <c:v>-14.846209999999999</c:v>
                </c:pt>
                <c:pt idx="2436">
                  <c:v>-14.85022</c:v>
                </c:pt>
                <c:pt idx="2437">
                  <c:v>-14.85422</c:v>
                </c:pt>
                <c:pt idx="2438">
                  <c:v>-14.858230000000001</c:v>
                </c:pt>
                <c:pt idx="2439">
                  <c:v>-14.864269999999999</c:v>
                </c:pt>
                <c:pt idx="2440">
                  <c:v>-14.87228</c:v>
                </c:pt>
                <c:pt idx="2441">
                  <c:v>-14.882210000000001</c:v>
                </c:pt>
                <c:pt idx="2442">
                  <c:v>-14.89213</c:v>
                </c:pt>
                <c:pt idx="2443">
                  <c:v>-14.90217</c:v>
                </c:pt>
                <c:pt idx="2444">
                  <c:v>-14.91216</c:v>
                </c:pt>
                <c:pt idx="2445">
                  <c:v>-14.9222</c:v>
                </c:pt>
                <c:pt idx="2446">
                  <c:v>-14.93219</c:v>
                </c:pt>
                <c:pt idx="2447">
                  <c:v>-14.942170000000001</c:v>
                </c:pt>
                <c:pt idx="2448">
                  <c:v>-14.952220000000001</c:v>
                </c:pt>
                <c:pt idx="2449">
                  <c:v>-14.962199999999999</c:v>
                </c:pt>
                <c:pt idx="2450">
                  <c:v>-14.972189999999999</c:v>
                </c:pt>
                <c:pt idx="2451">
                  <c:v>-14.98211</c:v>
                </c:pt>
                <c:pt idx="2452">
                  <c:v>-14.992100000000001</c:v>
                </c:pt>
                <c:pt idx="2453">
                  <c:v>-15.002140000000001</c:v>
                </c:pt>
                <c:pt idx="2454">
                  <c:v>-15.01219</c:v>
                </c:pt>
                <c:pt idx="2455">
                  <c:v>-15.02223</c:v>
                </c:pt>
                <c:pt idx="2456">
                  <c:v>-15.032220000000001</c:v>
                </c:pt>
                <c:pt idx="2457">
                  <c:v>-15.042199999999999</c:v>
                </c:pt>
                <c:pt idx="2458">
                  <c:v>-15.05213</c:v>
                </c:pt>
                <c:pt idx="2459">
                  <c:v>-15.062110000000001</c:v>
                </c:pt>
                <c:pt idx="2460">
                  <c:v>-15.072100000000001</c:v>
                </c:pt>
                <c:pt idx="2461">
                  <c:v>-15.08202</c:v>
                </c:pt>
                <c:pt idx="2462">
                  <c:v>-15.09201</c:v>
                </c:pt>
                <c:pt idx="2463">
                  <c:v>-15.101929999999999</c:v>
                </c:pt>
                <c:pt idx="2464">
                  <c:v>-15.11192</c:v>
                </c:pt>
                <c:pt idx="2465">
                  <c:v>-15.12196</c:v>
                </c:pt>
                <c:pt idx="2466">
                  <c:v>-15.132</c:v>
                </c:pt>
                <c:pt idx="2467">
                  <c:v>-15.142049999999999</c:v>
                </c:pt>
                <c:pt idx="2468">
                  <c:v>-15.15204</c:v>
                </c:pt>
                <c:pt idx="2469">
                  <c:v>-15.16202</c:v>
                </c:pt>
                <c:pt idx="2470">
                  <c:v>-15.172000000000001</c:v>
                </c:pt>
                <c:pt idx="2471">
                  <c:v>-15.18205</c:v>
                </c:pt>
                <c:pt idx="2472">
                  <c:v>-15.192030000000001</c:v>
                </c:pt>
                <c:pt idx="2473">
                  <c:v>-15.20208</c:v>
                </c:pt>
                <c:pt idx="2474">
                  <c:v>-15.212120000000001</c:v>
                </c:pt>
                <c:pt idx="2475">
                  <c:v>-15.222049999999999</c:v>
                </c:pt>
                <c:pt idx="2476">
                  <c:v>-15.23197</c:v>
                </c:pt>
                <c:pt idx="2477">
                  <c:v>-15.24202</c:v>
                </c:pt>
                <c:pt idx="2478">
                  <c:v>-15.25206</c:v>
                </c:pt>
                <c:pt idx="2479">
                  <c:v>-15.26205</c:v>
                </c:pt>
                <c:pt idx="2480">
                  <c:v>-15.272030000000001</c:v>
                </c:pt>
                <c:pt idx="2481">
                  <c:v>-15.282080000000001</c:v>
                </c:pt>
                <c:pt idx="2482">
                  <c:v>-15.292120000000001</c:v>
                </c:pt>
                <c:pt idx="2483">
                  <c:v>-15.302110000000001</c:v>
                </c:pt>
                <c:pt idx="2484">
                  <c:v>-15.31209</c:v>
                </c:pt>
                <c:pt idx="2485">
                  <c:v>-15.32202</c:v>
                </c:pt>
                <c:pt idx="2486">
                  <c:v>-15.33206</c:v>
                </c:pt>
                <c:pt idx="2487">
                  <c:v>-15.34211</c:v>
                </c:pt>
                <c:pt idx="2488">
                  <c:v>-15.35209</c:v>
                </c:pt>
                <c:pt idx="2489">
                  <c:v>-15.362080000000001</c:v>
                </c:pt>
                <c:pt idx="2490">
                  <c:v>-15.372059999999999</c:v>
                </c:pt>
                <c:pt idx="2491">
                  <c:v>-15.38204</c:v>
                </c:pt>
                <c:pt idx="2492">
                  <c:v>-15.39209</c:v>
                </c:pt>
                <c:pt idx="2493">
                  <c:v>-15.40207</c:v>
                </c:pt>
                <c:pt idx="2494">
                  <c:v>-15.41206</c:v>
                </c:pt>
                <c:pt idx="2495">
                  <c:v>-15.422040000000001</c:v>
                </c:pt>
                <c:pt idx="2496">
                  <c:v>-15.432029999999999</c:v>
                </c:pt>
                <c:pt idx="2497">
                  <c:v>-15.44201</c:v>
                </c:pt>
                <c:pt idx="2498">
                  <c:v>-15.452059999999999</c:v>
                </c:pt>
                <c:pt idx="2499">
                  <c:v>-15.46204</c:v>
                </c:pt>
                <c:pt idx="2500">
                  <c:v>-15.47209</c:v>
                </c:pt>
                <c:pt idx="2501">
                  <c:v>-15.48207</c:v>
                </c:pt>
                <c:pt idx="2502">
                  <c:v>-15.49206</c:v>
                </c:pt>
                <c:pt idx="2503">
                  <c:v>-15.50198</c:v>
                </c:pt>
                <c:pt idx="2504">
                  <c:v>-15.51197</c:v>
                </c:pt>
                <c:pt idx="2505">
                  <c:v>-15.52195</c:v>
                </c:pt>
                <c:pt idx="2506">
                  <c:v>-15.532</c:v>
                </c:pt>
                <c:pt idx="2507">
                  <c:v>-15.541980000000001</c:v>
                </c:pt>
                <c:pt idx="2508">
                  <c:v>-15.551970000000001</c:v>
                </c:pt>
                <c:pt idx="2509">
                  <c:v>-15.562010000000001</c:v>
                </c:pt>
                <c:pt idx="2510">
                  <c:v>-15.571999999999999</c:v>
                </c:pt>
                <c:pt idx="2511">
                  <c:v>-15.582039999999999</c:v>
                </c:pt>
                <c:pt idx="2512">
                  <c:v>-15.592029999999999</c:v>
                </c:pt>
                <c:pt idx="2513">
                  <c:v>-15.602069999999999</c:v>
                </c:pt>
                <c:pt idx="2514">
                  <c:v>-15.61205</c:v>
                </c:pt>
                <c:pt idx="2515">
                  <c:v>-15.62204</c:v>
                </c:pt>
                <c:pt idx="2516">
                  <c:v>-15.63209</c:v>
                </c:pt>
                <c:pt idx="2517">
                  <c:v>-15.64213</c:v>
                </c:pt>
                <c:pt idx="2518">
                  <c:v>-15.652049999999999</c:v>
                </c:pt>
                <c:pt idx="2519">
                  <c:v>-15.662039999999999</c:v>
                </c:pt>
                <c:pt idx="2520">
                  <c:v>-15.67196</c:v>
                </c:pt>
                <c:pt idx="2521">
                  <c:v>-15.681950000000001</c:v>
                </c:pt>
                <c:pt idx="2522">
                  <c:v>-15.691990000000001</c:v>
                </c:pt>
                <c:pt idx="2523">
                  <c:v>-15.701980000000001</c:v>
                </c:pt>
                <c:pt idx="2524">
                  <c:v>-15.711959999999999</c:v>
                </c:pt>
                <c:pt idx="2525">
                  <c:v>-15.722009999999999</c:v>
                </c:pt>
                <c:pt idx="2526">
                  <c:v>-15.73199</c:v>
                </c:pt>
                <c:pt idx="2527">
                  <c:v>-15.74198</c:v>
                </c:pt>
                <c:pt idx="2528">
                  <c:v>-15.75196</c:v>
                </c:pt>
                <c:pt idx="2529">
                  <c:v>-15.76201</c:v>
                </c:pt>
                <c:pt idx="2530">
                  <c:v>-15.771990000000001</c:v>
                </c:pt>
                <c:pt idx="2531">
                  <c:v>-15.781980000000001</c:v>
                </c:pt>
                <c:pt idx="2532">
                  <c:v>-15.79196</c:v>
                </c:pt>
                <c:pt idx="2533">
                  <c:v>-15.802009999999999</c:v>
                </c:pt>
                <c:pt idx="2534">
                  <c:v>-15.812049999999999</c:v>
                </c:pt>
                <c:pt idx="2535">
                  <c:v>-15.82198</c:v>
                </c:pt>
                <c:pt idx="2536">
                  <c:v>-15.83196</c:v>
                </c:pt>
                <c:pt idx="2537">
                  <c:v>-15.841889999999999</c:v>
                </c:pt>
                <c:pt idx="2538">
                  <c:v>-15.85187</c:v>
                </c:pt>
                <c:pt idx="2539">
                  <c:v>-15.86191</c:v>
                </c:pt>
                <c:pt idx="2540">
                  <c:v>-15.872019999999999</c:v>
                </c:pt>
                <c:pt idx="2541">
                  <c:v>-15.882009999999999</c:v>
                </c:pt>
                <c:pt idx="2542">
                  <c:v>-15.89199</c:v>
                </c:pt>
                <c:pt idx="2543">
                  <c:v>-15.90192</c:v>
                </c:pt>
                <c:pt idx="2544">
                  <c:v>-15.911899999999999</c:v>
                </c:pt>
                <c:pt idx="2545">
                  <c:v>-15.921939999999999</c:v>
                </c:pt>
                <c:pt idx="2546">
                  <c:v>-15.931990000000001</c:v>
                </c:pt>
                <c:pt idx="2547">
                  <c:v>-15.94197</c:v>
                </c:pt>
                <c:pt idx="2548">
                  <c:v>-15.952019999999999</c:v>
                </c:pt>
                <c:pt idx="2549">
                  <c:v>-15.962</c:v>
                </c:pt>
                <c:pt idx="2550">
                  <c:v>-15.97199</c:v>
                </c:pt>
                <c:pt idx="2551">
                  <c:v>-15.98197</c:v>
                </c:pt>
                <c:pt idx="2552">
                  <c:v>-15.991960000000001</c:v>
                </c:pt>
                <c:pt idx="2553">
                  <c:v>-16.001999999999999</c:v>
                </c:pt>
                <c:pt idx="2554">
                  <c:v>-16.011990000000001</c:v>
                </c:pt>
                <c:pt idx="2555">
                  <c:v>-16.02197</c:v>
                </c:pt>
                <c:pt idx="2556">
                  <c:v>-16.031960000000002</c:v>
                </c:pt>
                <c:pt idx="2557">
                  <c:v>-16.042000000000002</c:v>
                </c:pt>
                <c:pt idx="2558">
                  <c:v>-16.05199</c:v>
                </c:pt>
                <c:pt idx="2559">
                  <c:v>-16.061969999999999</c:v>
                </c:pt>
                <c:pt idx="2560">
                  <c:v>-16.072019999999998</c:v>
                </c:pt>
                <c:pt idx="2561">
                  <c:v>-16.082000000000001</c:v>
                </c:pt>
                <c:pt idx="2562">
                  <c:v>-16.091989999999999</c:v>
                </c:pt>
                <c:pt idx="2563">
                  <c:v>-16.101970000000001</c:v>
                </c:pt>
                <c:pt idx="2564">
                  <c:v>-16.11196</c:v>
                </c:pt>
                <c:pt idx="2565">
                  <c:v>-16.121939999999999</c:v>
                </c:pt>
                <c:pt idx="2566">
                  <c:v>-16.131989999999998</c:v>
                </c:pt>
                <c:pt idx="2567">
                  <c:v>-16.14209</c:v>
                </c:pt>
                <c:pt idx="2568">
                  <c:v>-16.152069999999998</c:v>
                </c:pt>
                <c:pt idx="2569">
                  <c:v>-16.161999999999999</c:v>
                </c:pt>
                <c:pt idx="2570">
                  <c:v>-16.171980000000001</c:v>
                </c:pt>
                <c:pt idx="2571">
                  <c:v>-16.18197</c:v>
                </c:pt>
                <c:pt idx="2572">
                  <c:v>-16.19201</c:v>
                </c:pt>
                <c:pt idx="2573">
                  <c:v>-16.202059999999999</c:v>
                </c:pt>
                <c:pt idx="2574">
                  <c:v>-16.211980000000001</c:v>
                </c:pt>
                <c:pt idx="2575">
                  <c:v>-16.222090000000001</c:v>
                </c:pt>
                <c:pt idx="2576">
                  <c:v>-16.23207</c:v>
                </c:pt>
                <c:pt idx="2577">
                  <c:v>-16.24212</c:v>
                </c:pt>
                <c:pt idx="2578">
                  <c:v>-16.25198</c:v>
                </c:pt>
                <c:pt idx="2579">
                  <c:v>-16.262029999999999</c:v>
                </c:pt>
                <c:pt idx="2580">
                  <c:v>-16.27195</c:v>
                </c:pt>
                <c:pt idx="2581">
                  <c:v>-16.281939999999999</c:v>
                </c:pt>
                <c:pt idx="2582">
                  <c:v>-16.291920000000001</c:v>
                </c:pt>
                <c:pt idx="2583">
                  <c:v>-16.301909999999999</c:v>
                </c:pt>
                <c:pt idx="2584">
                  <c:v>-16.31195</c:v>
                </c:pt>
                <c:pt idx="2585">
                  <c:v>-16.321999999999999</c:v>
                </c:pt>
                <c:pt idx="2586">
                  <c:v>-16.332039999999999</c:v>
                </c:pt>
                <c:pt idx="2587">
                  <c:v>-16.342020000000002</c:v>
                </c:pt>
                <c:pt idx="2588">
                  <c:v>-16.35201</c:v>
                </c:pt>
                <c:pt idx="2589">
                  <c:v>-16.36205</c:v>
                </c:pt>
                <c:pt idx="2590">
                  <c:v>-16.372039999999998</c:v>
                </c:pt>
                <c:pt idx="2591">
                  <c:v>-16.382090000000002</c:v>
                </c:pt>
                <c:pt idx="2592">
                  <c:v>-16.392009999999999</c:v>
                </c:pt>
                <c:pt idx="2593">
                  <c:v>-16.402049999999999</c:v>
                </c:pt>
                <c:pt idx="2594">
                  <c:v>-16.412040000000001</c:v>
                </c:pt>
                <c:pt idx="2595">
                  <c:v>-16.42202</c:v>
                </c:pt>
                <c:pt idx="2596">
                  <c:v>-16.43207</c:v>
                </c:pt>
                <c:pt idx="2597">
                  <c:v>-16.441990000000001</c:v>
                </c:pt>
                <c:pt idx="2598">
                  <c:v>-16.451979999999999</c:v>
                </c:pt>
                <c:pt idx="2599">
                  <c:v>-16.461960000000001</c:v>
                </c:pt>
                <c:pt idx="2600">
                  <c:v>-16.472010000000001</c:v>
                </c:pt>
                <c:pt idx="2601">
                  <c:v>-16.482050000000001</c:v>
                </c:pt>
                <c:pt idx="2602">
                  <c:v>-16.492039999999999</c:v>
                </c:pt>
                <c:pt idx="2603">
                  <c:v>-16.502020000000002</c:v>
                </c:pt>
                <c:pt idx="2604">
                  <c:v>-16.511949999999999</c:v>
                </c:pt>
                <c:pt idx="2605">
                  <c:v>-16.521989999999999</c:v>
                </c:pt>
                <c:pt idx="2606">
                  <c:v>-16.532039999999999</c:v>
                </c:pt>
                <c:pt idx="2607">
                  <c:v>-16.542020000000001</c:v>
                </c:pt>
                <c:pt idx="2608">
                  <c:v>-16.552070000000001</c:v>
                </c:pt>
                <c:pt idx="2609">
                  <c:v>-16.562049999999999</c:v>
                </c:pt>
                <c:pt idx="2610">
                  <c:v>-16.572089999999999</c:v>
                </c:pt>
                <c:pt idx="2611">
                  <c:v>-16.582080000000001</c:v>
                </c:pt>
                <c:pt idx="2612">
                  <c:v>-16.59206</c:v>
                </c:pt>
                <c:pt idx="2613">
                  <c:v>-16.602049999999998</c:v>
                </c:pt>
                <c:pt idx="2614">
                  <c:v>-16.611969999999999</c:v>
                </c:pt>
                <c:pt idx="2615">
                  <c:v>-16.622019999999999</c:v>
                </c:pt>
                <c:pt idx="2616">
                  <c:v>-16.632059999999999</c:v>
                </c:pt>
                <c:pt idx="2617">
                  <c:v>-16.64199</c:v>
                </c:pt>
                <c:pt idx="2618">
                  <c:v>-16.651969999999999</c:v>
                </c:pt>
                <c:pt idx="2619">
                  <c:v>-16.661960000000001</c:v>
                </c:pt>
                <c:pt idx="2620">
                  <c:v>-16.672000000000001</c:v>
                </c:pt>
                <c:pt idx="2621">
                  <c:v>-16.681989999999999</c:v>
                </c:pt>
                <c:pt idx="2622">
                  <c:v>-16.691970000000001</c:v>
                </c:pt>
                <c:pt idx="2623">
                  <c:v>-16.70196</c:v>
                </c:pt>
                <c:pt idx="2624">
                  <c:v>-16.711880000000001</c:v>
                </c:pt>
                <c:pt idx="2625">
                  <c:v>-16.72193</c:v>
                </c:pt>
                <c:pt idx="2626">
                  <c:v>-16.73197</c:v>
                </c:pt>
                <c:pt idx="2627">
                  <c:v>-16.741959999999999</c:v>
                </c:pt>
                <c:pt idx="2628">
                  <c:v>-16.751999999999999</c:v>
                </c:pt>
                <c:pt idx="2629">
                  <c:v>-16.761990000000001</c:v>
                </c:pt>
                <c:pt idx="2630">
                  <c:v>-16.77197</c:v>
                </c:pt>
                <c:pt idx="2631">
                  <c:v>-16.781960000000002</c:v>
                </c:pt>
                <c:pt idx="2632">
                  <c:v>-16.792000000000002</c:v>
                </c:pt>
                <c:pt idx="2633">
                  <c:v>-16.80199</c:v>
                </c:pt>
                <c:pt idx="2634">
                  <c:v>-16.81203</c:v>
                </c:pt>
                <c:pt idx="2635">
                  <c:v>-16.822019999999998</c:v>
                </c:pt>
                <c:pt idx="2636">
                  <c:v>-16.831939999999999</c:v>
                </c:pt>
                <c:pt idx="2637">
                  <c:v>-16.841930000000001</c:v>
                </c:pt>
                <c:pt idx="2638">
                  <c:v>-16.85191</c:v>
                </c:pt>
                <c:pt idx="2639">
                  <c:v>-16.86195</c:v>
                </c:pt>
                <c:pt idx="2640">
                  <c:v>-16.871939999999999</c:v>
                </c:pt>
                <c:pt idx="2641">
                  <c:v>-16.881920000000001</c:v>
                </c:pt>
                <c:pt idx="2642">
                  <c:v>-16.891970000000001</c:v>
                </c:pt>
                <c:pt idx="2643">
                  <c:v>-16.902010000000001</c:v>
                </c:pt>
                <c:pt idx="2644">
                  <c:v>-16.911999999999999</c:v>
                </c:pt>
                <c:pt idx="2645">
                  <c:v>-16.921980000000001</c:v>
                </c:pt>
                <c:pt idx="2646">
                  <c:v>-16.93197</c:v>
                </c:pt>
                <c:pt idx="2647">
                  <c:v>-16.941949999999999</c:v>
                </c:pt>
                <c:pt idx="2648">
                  <c:v>-16.952000000000002</c:v>
                </c:pt>
                <c:pt idx="2649">
                  <c:v>-16.961980000000001</c:v>
                </c:pt>
                <c:pt idx="2650">
                  <c:v>-16.97203</c:v>
                </c:pt>
                <c:pt idx="2651">
                  <c:v>-16.982009999999999</c:v>
                </c:pt>
                <c:pt idx="2652">
                  <c:v>-16.992000000000001</c:v>
                </c:pt>
                <c:pt idx="2653">
                  <c:v>-17.002040000000001</c:v>
                </c:pt>
                <c:pt idx="2654">
                  <c:v>-17.012029999999999</c:v>
                </c:pt>
                <c:pt idx="2655">
                  <c:v>-17.022010000000002</c:v>
                </c:pt>
                <c:pt idx="2656">
                  <c:v>-17.032</c:v>
                </c:pt>
                <c:pt idx="2657">
                  <c:v>-17.041979999999999</c:v>
                </c:pt>
                <c:pt idx="2658">
                  <c:v>-17.051970000000001</c:v>
                </c:pt>
                <c:pt idx="2659">
                  <c:v>-17.06195</c:v>
                </c:pt>
                <c:pt idx="2660">
                  <c:v>-17.07199</c:v>
                </c:pt>
                <c:pt idx="2661">
                  <c:v>-17.082039999999999</c:v>
                </c:pt>
                <c:pt idx="2662">
                  <c:v>-17.092020000000002</c:v>
                </c:pt>
                <c:pt idx="2663">
                  <c:v>-17.10201</c:v>
                </c:pt>
                <c:pt idx="2664">
                  <c:v>-17.111989999999999</c:v>
                </c:pt>
                <c:pt idx="2665">
                  <c:v>-17.121980000000001</c:v>
                </c:pt>
                <c:pt idx="2666">
                  <c:v>-17.132020000000001</c:v>
                </c:pt>
                <c:pt idx="2667">
                  <c:v>-17.142009999999999</c:v>
                </c:pt>
                <c:pt idx="2668">
                  <c:v>-17.151990000000001</c:v>
                </c:pt>
                <c:pt idx="2669">
                  <c:v>-17.162040000000001</c:v>
                </c:pt>
                <c:pt idx="2670">
                  <c:v>-17.17202</c:v>
                </c:pt>
                <c:pt idx="2671">
                  <c:v>-17.182009999999998</c:v>
                </c:pt>
                <c:pt idx="2672">
                  <c:v>-17.191990000000001</c:v>
                </c:pt>
                <c:pt idx="2673">
                  <c:v>-17.201979999999999</c:v>
                </c:pt>
                <c:pt idx="2674">
                  <c:v>-17.211960000000001</c:v>
                </c:pt>
                <c:pt idx="2675">
                  <c:v>-17.222010000000001</c:v>
                </c:pt>
                <c:pt idx="2676">
                  <c:v>-17.23199</c:v>
                </c:pt>
                <c:pt idx="2677">
                  <c:v>-17.242039999999999</c:v>
                </c:pt>
                <c:pt idx="2678">
                  <c:v>-17.252079999999999</c:v>
                </c:pt>
                <c:pt idx="2679">
                  <c:v>-17.26201</c:v>
                </c:pt>
                <c:pt idx="2680">
                  <c:v>-17.271989999999999</c:v>
                </c:pt>
                <c:pt idx="2681">
                  <c:v>-17.281980000000001</c:v>
                </c:pt>
                <c:pt idx="2682">
                  <c:v>-17.292020000000001</c:v>
                </c:pt>
                <c:pt idx="2683">
                  <c:v>-17.302070000000001</c:v>
                </c:pt>
                <c:pt idx="2684">
                  <c:v>-17.311990000000002</c:v>
                </c:pt>
                <c:pt idx="2685">
                  <c:v>-17.32198</c:v>
                </c:pt>
                <c:pt idx="2686">
                  <c:v>-17.33202</c:v>
                </c:pt>
                <c:pt idx="2687">
                  <c:v>-17.34206</c:v>
                </c:pt>
                <c:pt idx="2688">
                  <c:v>-17.352049999999998</c:v>
                </c:pt>
                <c:pt idx="2689">
                  <c:v>-17.361969999999999</c:v>
                </c:pt>
                <c:pt idx="2690">
                  <c:v>-17.371960000000001</c:v>
                </c:pt>
                <c:pt idx="2691">
                  <c:v>-17.38194</c:v>
                </c:pt>
                <c:pt idx="2692">
                  <c:v>-17.39199</c:v>
                </c:pt>
                <c:pt idx="2693">
                  <c:v>-17.401969999999999</c:v>
                </c:pt>
                <c:pt idx="2694">
                  <c:v>-17.412019999999998</c:v>
                </c:pt>
                <c:pt idx="2695">
                  <c:v>-17.422059999999998</c:v>
                </c:pt>
                <c:pt idx="2696">
                  <c:v>-17.432110000000002</c:v>
                </c:pt>
                <c:pt idx="2697">
                  <c:v>-17.44209</c:v>
                </c:pt>
                <c:pt idx="2698">
                  <c:v>-17.452079999999999</c:v>
                </c:pt>
                <c:pt idx="2699">
                  <c:v>-17.462</c:v>
                </c:pt>
                <c:pt idx="2700">
                  <c:v>-17.47193</c:v>
                </c:pt>
                <c:pt idx="2701">
                  <c:v>-17.481909999999999</c:v>
                </c:pt>
                <c:pt idx="2702">
                  <c:v>-17.491900000000001</c:v>
                </c:pt>
                <c:pt idx="2703">
                  <c:v>-17.501940000000001</c:v>
                </c:pt>
                <c:pt idx="2704">
                  <c:v>-17.511990000000001</c:v>
                </c:pt>
                <c:pt idx="2705">
                  <c:v>-17.522089999999999</c:v>
                </c:pt>
                <c:pt idx="2706">
                  <c:v>-17.532080000000001</c:v>
                </c:pt>
                <c:pt idx="2707">
                  <c:v>-17.542059999999999</c:v>
                </c:pt>
                <c:pt idx="2708">
                  <c:v>-17.552050000000001</c:v>
                </c:pt>
                <c:pt idx="2709">
                  <c:v>-17.56203</c:v>
                </c:pt>
                <c:pt idx="2710">
                  <c:v>-17.57207</c:v>
                </c:pt>
                <c:pt idx="2711">
                  <c:v>-17.582059999999998</c:v>
                </c:pt>
                <c:pt idx="2712">
                  <c:v>-17.592040000000001</c:v>
                </c:pt>
                <c:pt idx="2713">
                  <c:v>-17.602029999999999</c:v>
                </c:pt>
                <c:pt idx="2714">
                  <c:v>-17.61195</c:v>
                </c:pt>
                <c:pt idx="2715">
                  <c:v>-17.622</c:v>
                </c:pt>
                <c:pt idx="2716">
                  <c:v>-17.631979999999999</c:v>
                </c:pt>
                <c:pt idx="2717">
                  <c:v>-17.642029999999998</c:v>
                </c:pt>
                <c:pt idx="2718">
                  <c:v>-17.652010000000001</c:v>
                </c:pt>
                <c:pt idx="2719">
                  <c:v>-17.66206</c:v>
                </c:pt>
                <c:pt idx="2720">
                  <c:v>-17.672039999999999</c:v>
                </c:pt>
                <c:pt idx="2721">
                  <c:v>-17.682030000000001</c:v>
                </c:pt>
                <c:pt idx="2722">
                  <c:v>-17.69201</c:v>
                </c:pt>
                <c:pt idx="2723">
                  <c:v>-17.702000000000002</c:v>
                </c:pt>
                <c:pt idx="2724">
                  <c:v>-17.711980000000001</c:v>
                </c:pt>
                <c:pt idx="2725">
                  <c:v>-17.72203</c:v>
                </c:pt>
                <c:pt idx="2726">
                  <c:v>-17.732009999999999</c:v>
                </c:pt>
                <c:pt idx="2727">
                  <c:v>-17.742000000000001</c:v>
                </c:pt>
                <c:pt idx="2728">
                  <c:v>-17.75198</c:v>
                </c:pt>
                <c:pt idx="2729">
                  <c:v>-17.762029999999999</c:v>
                </c:pt>
                <c:pt idx="2730">
                  <c:v>-17.772069999999999</c:v>
                </c:pt>
                <c:pt idx="2731">
                  <c:v>-17.78199</c:v>
                </c:pt>
                <c:pt idx="2732">
                  <c:v>-17.791979999999999</c:v>
                </c:pt>
                <c:pt idx="2733">
                  <c:v>-17.801970000000001</c:v>
                </c:pt>
                <c:pt idx="2734">
                  <c:v>-17.812010000000001</c:v>
                </c:pt>
                <c:pt idx="2735">
                  <c:v>-17.82199</c:v>
                </c:pt>
                <c:pt idx="2736">
                  <c:v>-17.832039999999999</c:v>
                </c:pt>
                <c:pt idx="2737">
                  <c:v>-17.842020000000002</c:v>
                </c:pt>
                <c:pt idx="2738">
                  <c:v>-17.852070000000001</c:v>
                </c:pt>
                <c:pt idx="2739">
                  <c:v>-17.862110000000001</c:v>
                </c:pt>
                <c:pt idx="2740">
                  <c:v>-17.872039999999998</c:v>
                </c:pt>
                <c:pt idx="2741">
                  <c:v>-17.882020000000001</c:v>
                </c:pt>
                <c:pt idx="2742">
                  <c:v>-17.892009999999999</c:v>
                </c:pt>
                <c:pt idx="2743">
                  <c:v>-17.902049999999999</c:v>
                </c:pt>
                <c:pt idx="2744">
                  <c:v>-17.912040000000001</c:v>
                </c:pt>
                <c:pt idx="2745">
                  <c:v>-17.92202</c:v>
                </c:pt>
                <c:pt idx="2746">
                  <c:v>-17.932009999999998</c:v>
                </c:pt>
                <c:pt idx="2747">
                  <c:v>-17.942049999999998</c:v>
                </c:pt>
                <c:pt idx="2748">
                  <c:v>-17.95204</c:v>
                </c:pt>
                <c:pt idx="2749">
                  <c:v>-17.96208</c:v>
                </c:pt>
                <c:pt idx="2750">
                  <c:v>-17.972010000000001</c:v>
                </c:pt>
                <c:pt idx="2751">
                  <c:v>-17.98199</c:v>
                </c:pt>
                <c:pt idx="2752">
                  <c:v>-17.992039999999999</c:v>
                </c:pt>
                <c:pt idx="2753">
                  <c:v>-18.002020000000002</c:v>
                </c:pt>
                <c:pt idx="2754">
                  <c:v>-18.01201</c:v>
                </c:pt>
                <c:pt idx="2755">
                  <c:v>-18.02205</c:v>
                </c:pt>
                <c:pt idx="2756">
                  <c:v>-18.032029999999999</c:v>
                </c:pt>
                <c:pt idx="2757">
                  <c:v>-18.042020000000001</c:v>
                </c:pt>
                <c:pt idx="2758">
                  <c:v>-18.052009999999999</c:v>
                </c:pt>
                <c:pt idx="2759">
                  <c:v>-18.061990000000002</c:v>
                </c:pt>
                <c:pt idx="2760">
                  <c:v>-18.07197</c:v>
                </c:pt>
                <c:pt idx="2761">
                  <c:v>-18.08202</c:v>
                </c:pt>
                <c:pt idx="2762">
                  <c:v>-18.09206</c:v>
                </c:pt>
                <c:pt idx="2763">
                  <c:v>-18.102049999999998</c:v>
                </c:pt>
                <c:pt idx="2764">
                  <c:v>-18.111969999999999</c:v>
                </c:pt>
                <c:pt idx="2765">
                  <c:v>-18.121960000000001</c:v>
                </c:pt>
                <c:pt idx="2766">
                  <c:v>-18.132000000000001</c:v>
                </c:pt>
                <c:pt idx="2767">
                  <c:v>-18.142050000000001</c:v>
                </c:pt>
                <c:pt idx="2768">
                  <c:v>-18.15203</c:v>
                </c:pt>
                <c:pt idx="2769">
                  <c:v>-18.161960000000001</c:v>
                </c:pt>
                <c:pt idx="2770">
                  <c:v>-18.172000000000001</c:v>
                </c:pt>
                <c:pt idx="2771">
                  <c:v>-18.18205</c:v>
                </c:pt>
                <c:pt idx="2772">
                  <c:v>-18.192150000000002</c:v>
                </c:pt>
                <c:pt idx="2773">
                  <c:v>-18.20214</c:v>
                </c:pt>
                <c:pt idx="2774">
                  <c:v>-18.212060000000001</c:v>
                </c:pt>
                <c:pt idx="2775">
                  <c:v>-18.221990000000002</c:v>
                </c:pt>
                <c:pt idx="2776">
                  <c:v>-18.23197</c:v>
                </c:pt>
                <c:pt idx="2777">
                  <c:v>-18.24202</c:v>
                </c:pt>
                <c:pt idx="2778">
                  <c:v>-18.251999999999999</c:v>
                </c:pt>
                <c:pt idx="2779">
                  <c:v>-18.2621</c:v>
                </c:pt>
                <c:pt idx="2780">
                  <c:v>-18.272089999999999</c:v>
                </c:pt>
                <c:pt idx="2781">
                  <c:v>-18.282070000000001</c:v>
                </c:pt>
                <c:pt idx="2782">
                  <c:v>-18.292059999999999</c:v>
                </c:pt>
                <c:pt idx="2783">
                  <c:v>-18.302050000000001</c:v>
                </c:pt>
                <c:pt idx="2784">
                  <c:v>-18.31203</c:v>
                </c:pt>
                <c:pt idx="2785">
                  <c:v>-18.32207</c:v>
                </c:pt>
                <c:pt idx="2786">
                  <c:v>-18.332059999999998</c:v>
                </c:pt>
                <c:pt idx="2787">
                  <c:v>-18.342040000000001</c:v>
                </c:pt>
                <c:pt idx="2788">
                  <c:v>-18.35209</c:v>
                </c:pt>
                <c:pt idx="2789">
                  <c:v>-18.362010000000001</c:v>
                </c:pt>
                <c:pt idx="2790">
                  <c:v>-18.372</c:v>
                </c:pt>
                <c:pt idx="2791">
                  <c:v>-18.38204</c:v>
                </c:pt>
                <c:pt idx="2792">
                  <c:v>-18.39209</c:v>
                </c:pt>
                <c:pt idx="2793">
                  <c:v>-18.402010000000001</c:v>
                </c:pt>
                <c:pt idx="2794">
                  <c:v>-18.41206</c:v>
                </c:pt>
                <c:pt idx="2795">
                  <c:v>-18.422039999999999</c:v>
                </c:pt>
                <c:pt idx="2796">
                  <c:v>-18.432089999999999</c:v>
                </c:pt>
                <c:pt idx="2797">
                  <c:v>-18.442070000000001</c:v>
                </c:pt>
                <c:pt idx="2798">
                  <c:v>-18.452120000000001</c:v>
                </c:pt>
                <c:pt idx="2799">
                  <c:v>-18.4621</c:v>
                </c:pt>
                <c:pt idx="2800">
                  <c:v>-18.472090000000001</c:v>
                </c:pt>
                <c:pt idx="2801">
                  <c:v>-18.48207</c:v>
                </c:pt>
                <c:pt idx="2802">
                  <c:v>-18.492059999999999</c:v>
                </c:pt>
                <c:pt idx="2803">
                  <c:v>-18.502040000000001</c:v>
                </c:pt>
                <c:pt idx="2804">
                  <c:v>-18.512090000000001</c:v>
                </c:pt>
                <c:pt idx="2805">
                  <c:v>-18.522069999999999</c:v>
                </c:pt>
                <c:pt idx="2806">
                  <c:v>-18.532119999999999</c:v>
                </c:pt>
                <c:pt idx="2807">
                  <c:v>-18.542100000000001</c:v>
                </c:pt>
                <c:pt idx="2808">
                  <c:v>-18.552019999999999</c:v>
                </c:pt>
                <c:pt idx="2809">
                  <c:v>-18.562010000000001</c:v>
                </c:pt>
                <c:pt idx="2810">
                  <c:v>-18.57199</c:v>
                </c:pt>
                <c:pt idx="2811">
                  <c:v>-18.582039999999999</c:v>
                </c:pt>
                <c:pt idx="2812">
                  <c:v>-18.592020000000002</c:v>
                </c:pt>
                <c:pt idx="2813">
                  <c:v>-18.60201</c:v>
                </c:pt>
                <c:pt idx="2814">
                  <c:v>-18.612110000000001</c:v>
                </c:pt>
                <c:pt idx="2815">
                  <c:v>-18.622160000000001</c:v>
                </c:pt>
                <c:pt idx="2816">
                  <c:v>-18.63214</c:v>
                </c:pt>
                <c:pt idx="2817">
                  <c:v>-18.642009999999999</c:v>
                </c:pt>
                <c:pt idx="2818">
                  <c:v>-18.651990000000001</c:v>
                </c:pt>
                <c:pt idx="2819">
                  <c:v>-18.661919999999999</c:v>
                </c:pt>
                <c:pt idx="2820">
                  <c:v>-18.671900000000001</c:v>
                </c:pt>
                <c:pt idx="2821">
                  <c:v>-18.681950000000001</c:v>
                </c:pt>
                <c:pt idx="2822">
                  <c:v>-18.691929999999999</c:v>
                </c:pt>
                <c:pt idx="2823">
                  <c:v>-18.70186</c:v>
                </c:pt>
                <c:pt idx="2824">
                  <c:v>-18.7119</c:v>
                </c:pt>
                <c:pt idx="2825">
                  <c:v>-18.722010000000001</c:v>
                </c:pt>
                <c:pt idx="2826">
                  <c:v>-18.732050000000001</c:v>
                </c:pt>
                <c:pt idx="2827">
                  <c:v>-18.742039999999999</c:v>
                </c:pt>
                <c:pt idx="2828">
                  <c:v>-18.752020000000002</c:v>
                </c:pt>
                <c:pt idx="2829">
                  <c:v>-18.762060000000002</c:v>
                </c:pt>
                <c:pt idx="2830">
                  <c:v>-18.77205</c:v>
                </c:pt>
                <c:pt idx="2831">
                  <c:v>-18.78209</c:v>
                </c:pt>
                <c:pt idx="2832">
                  <c:v>-18.792079999999999</c:v>
                </c:pt>
                <c:pt idx="2833">
                  <c:v>-18.802070000000001</c:v>
                </c:pt>
                <c:pt idx="2834">
                  <c:v>-18.812110000000001</c:v>
                </c:pt>
                <c:pt idx="2835">
                  <c:v>-18.822030000000002</c:v>
                </c:pt>
                <c:pt idx="2836">
                  <c:v>-18.83202</c:v>
                </c:pt>
                <c:pt idx="2837">
                  <c:v>-18.84206</c:v>
                </c:pt>
                <c:pt idx="2838">
                  <c:v>-18.852049999999998</c:v>
                </c:pt>
                <c:pt idx="2839">
                  <c:v>-18.862030000000001</c:v>
                </c:pt>
                <c:pt idx="2840">
                  <c:v>-18.87208</c:v>
                </c:pt>
                <c:pt idx="2841">
                  <c:v>-18.882059999999999</c:v>
                </c:pt>
                <c:pt idx="2842">
                  <c:v>-18.89199</c:v>
                </c:pt>
                <c:pt idx="2843">
                  <c:v>-18.901969999999999</c:v>
                </c:pt>
                <c:pt idx="2844">
                  <c:v>-18.911960000000001</c:v>
                </c:pt>
                <c:pt idx="2845">
                  <c:v>-18.922000000000001</c:v>
                </c:pt>
                <c:pt idx="2846">
                  <c:v>-18.931989999999999</c:v>
                </c:pt>
                <c:pt idx="2847">
                  <c:v>-18.94209</c:v>
                </c:pt>
                <c:pt idx="2848">
                  <c:v>-18.952079999999999</c:v>
                </c:pt>
                <c:pt idx="2849">
                  <c:v>-18.962060000000001</c:v>
                </c:pt>
                <c:pt idx="2850">
                  <c:v>-18.972049999999999</c:v>
                </c:pt>
                <c:pt idx="2851">
                  <c:v>-18.982030000000002</c:v>
                </c:pt>
                <c:pt idx="2852">
                  <c:v>-18.992069999999998</c:v>
                </c:pt>
                <c:pt idx="2853">
                  <c:v>-19.00206</c:v>
                </c:pt>
                <c:pt idx="2854">
                  <c:v>-19.012039999999999</c:v>
                </c:pt>
                <c:pt idx="2855">
                  <c:v>-19.022030000000001</c:v>
                </c:pt>
                <c:pt idx="2856">
                  <c:v>-19.03201</c:v>
                </c:pt>
                <c:pt idx="2857">
                  <c:v>-19.042059999999999</c:v>
                </c:pt>
                <c:pt idx="2858">
                  <c:v>-19.052040000000002</c:v>
                </c:pt>
                <c:pt idx="2859">
                  <c:v>-19.062090000000001</c:v>
                </c:pt>
                <c:pt idx="2860">
                  <c:v>-19.072009999999999</c:v>
                </c:pt>
                <c:pt idx="2861">
                  <c:v>-19.082059999999998</c:v>
                </c:pt>
                <c:pt idx="2862">
                  <c:v>-19.09198</c:v>
                </c:pt>
                <c:pt idx="2863">
                  <c:v>-19.101970000000001</c:v>
                </c:pt>
                <c:pt idx="2864">
                  <c:v>-19.11195</c:v>
                </c:pt>
                <c:pt idx="2865">
                  <c:v>-19.122</c:v>
                </c:pt>
                <c:pt idx="2866">
                  <c:v>-19.13204</c:v>
                </c:pt>
                <c:pt idx="2867">
                  <c:v>-19.142029999999998</c:v>
                </c:pt>
                <c:pt idx="2868">
                  <c:v>-19.152010000000001</c:v>
                </c:pt>
                <c:pt idx="2869">
                  <c:v>-19.16206</c:v>
                </c:pt>
                <c:pt idx="2870">
                  <c:v>-19.172039999999999</c:v>
                </c:pt>
                <c:pt idx="2871">
                  <c:v>-19.182030000000001</c:v>
                </c:pt>
                <c:pt idx="2872">
                  <c:v>-19.192070000000001</c:v>
                </c:pt>
                <c:pt idx="2873">
                  <c:v>-19.202059999999999</c:v>
                </c:pt>
                <c:pt idx="2874">
                  <c:v>-19.212039999999998</c:v>
                </c:pt>
                <c:pt idx="2875">
                  <c:v>-19.22203</c:v>
                </c:pt>
                <c:pt idx="2876">
                  <c:v>-19.232009999999999</c:v>
                </c:pt>
                <c:pt idx="2877">
                  <c:v>-19.242000000000001</c:v>
                </c:pt>
                <c:pt idx="2878">
                  <c:v>-19.25198</c:v>
                </c:pt>
                <c:pt idx="2879">
                  <c:v>-19.261970000000002</c:v>
                </c:pt>
                <c:pt idx="2880">
                  <c:v>-19.272010000000002</c:v>
                </c:pt>
                <c:pt idx="2881">
                  <c:v>-19.28199</c:v>
                </c:pt>
                <c:pt idx="2882">
                  <c:v>-19.29204</c:v>
                </c:pt>
                <c:pt idx="2883">
                  <c:v>-19.302019999999999</c:v>
                </c:pt>
                <c:pt idx="2884">
                  <c:v>-19.31195</c:v>
                </c:pt>
                <c:pt idx="2885">
                  <c:v>-19.32199</c:v>
                </c:pt>
                <c:pt idx="2886">
                  <c:v>-19.331980000000001</c:v>
                </c:pt>
                <c:pt idx="2887">
                  <c:v>-19.342020000000002</c:v>
                </c:pt>
                <c:pt idx="2888">
                  <c:v>-19.35201</c:v>
                </c:pt>
                <c:pt idx="2889">
                  <c:v>-19.361989999999999</c:v>
                </c:pt>
                <c:pt idx="2890">
                  <c:v>-19.372039999999998</c:v>
                </c:pt>
                <c:pt idx="2891">
                  <c:v>-19.382079999999998</c:v>
                </c:pt>
                <c:pt idx="2892">
                  <c:v>-19.39207</c:v>
                </c:pt>
                <c:pt idx="2893">
                  <c:v>-19.402049999999999</c:v>
                </c:pt>
                <c:pt idx="2894">
                  <c:v>-19.412040000000001</c:v>
                </c:pt>
                <c:pt idx="2895">
                  <c:v>-19.422080000000001</c:v>
                </c:pt>
                <c:pt idx="2896">
                  <c:v>-19.432009999999998</c:v>
                </c:pt>
                <c:pt idx="2897">
                  <c:v>-19.441990000000001</c:v>
                </c:pt>
                <c:pt idx="2898">
                  <c:v>-19.451979999999999</c:v>
                </c:pt>
                <c:pt idx="2899">
                  <c:v>-19.462019999999999</c:v>
                </c:pt>
                <c:pt idx="2900">
                  <c:v>-19.472069999999999</c:v>
                </c:pt>
                <c:pt idx="2901">
                  <c:v>-19.482050000000001</c:v>
                </c:pt>
                <c:pt idx="2902">
                  <c:v>-19.491980000000002</c:v>
                </c:pt>
                <c:pt idx="2903">
                  <c:v>-19.501899999999999</c:v>
                </c:pt>
                <c:pt idx="2904">
                  <c:v>-19.511939999999999</c:v>
                </c:pt>
                <c:pt idx="2905">
                  <c:v>-19.521930000000001</c:v>
                </c:pt>
                <c:pt idx="2906">
                  <c:v>-19.531970000000001</c:v>
                </c:pt>
                <c:pt idx="2907">
                  <c:v>-19.54196</c:v>
                </c:pt>
                <c:pt idx="2908">
                  <c:v>-19.552</c:v>
                </c:pt>
                <c:pt idx="2909">
                  <c:v>-19.56193</c:v>
                </c:pt>
                <c:pt idx="2910">
                  <c:v>-19.57197</c:v>
                </c:pt>
                <c:pt idx="2911">
                  <c:v>-19.581959999999999</c:v>
                </c:pt>
                <c:pt idx="2912">
                  <c:v>-19.591940000000001</c:v>
                </c:pt>
                <c:pt idx="2913">
                  <c:v>-19.601929999999999</c:v>
                </c:pt>
                <c:pt idx="2914">
                  <c:v>-19.611969999999999</c:v>
                </c:pt>
                <c:pt idx="2915">
                  <c:v>-19.621960000000001</c:v>
                </c:pt>
                <c:pt idx="2916">
                  <c:v>-19.632000000000001</c:v>
                </c:pt>
                <c:pt idx="2917">
                  <c:v>-19.64199</c:v>
                </c:pt>
                <c:pt idx="2918">
                  <c:v>-19.651969999999999</c:v>
                </c:pt>
                <c:pt idx="2919">
                  <c:v>-19.661960000000001</c:v>
                </c:pt>
                <c:pt idx="2920">
                  <c:v>-19.671939999999999</c:v>
                </c:pt>
                <c:pt idx="2921">
                  <c:v>-19.681930000000001</c:v>
                </c:pt>
                <c:pt idx="2922">
                  <c:v>-19.683959999999999</c:v>
                </c:pt>
              </c:numCache>
            </c:numRef>
          </c:xVal>
          <c:yVal>
            <c:numRef>
              <c:f>'[1]26_24'!$E$33:$E$10000</c:f>
              <c:numCache>
                <c:formatCode>General</c:formatCode>
                <c:ptCount val="9968"/>
                <c:pt idx="0">
                  <c:v>-9.1112090000000007E-2</c:v>
                </c:pt>
                <c:pt idx="1">
                  <c:v>0.1206372</c:v>
                </c:pt>
                <c:pt idx="2">
                  <c:v>0.27920400000000001</c:v>
                </c:pt>
                <c:pt idx="3">
                  <c:v>0.17891219999999999</c:v>
                </c:pt>
                <c:pt idx="4">
                  <c:v>0.19409309999999999</c:v>
                </c:pt>
                <c:pt idx="5">
                  <c:v>0.15109690000000001</c:v>
                </c:pt>
                <c:pt idx="6">
                  <c:v>0.23865649999999999</c:v>
                </c:pt>
                <c:pt idx="7">
                  <c:v>0.33679350000000002</c:v>
                </c:pt>
                <c:pt idx="8">
                  <c:v>0.37126880000000001</c:v>
                </c:pt>
                <c:pt idx="9">
                  <c:v>0.14404500000000001</c:v>
                </c:pt>
                <c:pt idx="10">
                  <c:v>0.17920610000000001</c:v>
                </c:pt>
                <c:pt idx="11">
                  <c:v>-8.1559849999999993E-3</c:v>
                </c:pt>
                <c:pt idx="12">
                  <c:v>-0.13489190000000001</c:v>
                </c:pt>
                <c:pt idx="13">
                  <c:v>-0.146449</c:v>
                </c:pt>
                <c:pt idx="14">
                  <c:v>-0.166821</c:v>
                </c:pt>
                <c:pt idx="15">
                  <c:v>-0.23870959999999999</c:v>
                </c:pt>
                <c:pt idx="16">
                  <c:v>-0.1687797</c:v>
                </c:pt>
                <c:pt idx="17">
                  <c:v>-0.28601529999999997</c:v>
                </c:pt>
                <c:pt idx="18">
                  <c:v>-0.2824894</c:v>
                </c:pt>
                <c:pt idx="19">
                  <c:v>-0.39482840000000002</c:v>
                </c:pt>
                <c:pt idx="20">
                  <c:v>-0.58454059999999997</c:v>
                </c:pt>
                <c:pt idx="21">
                  <c:v>-0.44624760000000002</c:v>
                </c:pt>
                <c:pt idx="22">
                  <c:v>-0.32029489999999999</c:v>
                </c:pt>
                <c:pt idx="23">
                  <c:v>-0.3102068</c:v>
                </c:pt>
                <c:pt idx="24">
                  <c:v>-0.27122619999999997</c:v>
                </c:pt>
                <c:pt idx="25">
                  <c:v>-0.35173399999999999</c:v>
                </c:pt>
                <c:pt idx="26">
                  <c:v>-0.44869589999999998</c:v>
                </c:pt>
                <c:pt idx="27">
                  <c:v>-0.42930370000000001</c:v>
                </c:pt>
                <c:pt idx="28">
                  <c:v>-0.29022700000000001</c:v>
                </c:pt>
                <c:pt idx="29">
                  <c:v>-8.5235660000000005E-2</c:v>
                </c:pt>
                <c:pt idx="30">
                  <c:v>8.1362669999999998E-2</c:v>
                </c:pt>
                <c:pt idx="31">
                  <c:v>8.8022719999999999E-2</c:v>
                </c:pt>
                <c:pt idx="32">
                  <c:v>-0.39355509999999999</c:v>
                </c:pt>
                <c:pt idx="33">
                  <c:v>-1.3549469999999999</c:v>
                </c:pt>
                <c:pt idx="34">
                  <c:v>-2.4682469999999999</c:v>
                </c:pt>
                <c:pt idx="35">
                  <c:v>-3.6219960000000002</c:v>
                </c:pt>
                <c:pt idx="36">
                  <c:v>-5.0818120000000002</c:v>
                </c:pt>
                <c:pt idx="37">
                  <c:v>-8.4302309999999991</c:v>
                </c:pt>
                <c:pt idx="38">
                  <c:v>-14.398389999999999</c:v>
                </c:pt>
                <c:pt idx="39">
                  <c:v>-21.03548</c:v>
                </c:pt>
                <c:pt idx="40">
                  <c:v>-26.1586</c:v>
                </c:pt>
                <c:pt idx="41">
                  <c:v>-29.117599999999999</c:v>
                </c:pt>
                <c:pt idx="42">
                  <c:v>-30.282609999999998</c:v>
                </c:pt>
                <c:pt idx="43">
                  <c:v>-30.48339</c:v>
                </c:pt>
                <c:pt idx="44">
                  <c:v>-30.591809999999999</c:v>
                </c:pt>
                <c:pt idx="45">
                  <c:v>-30.77692</c:v>
                </c:pt>
                <c:pt idx="46">
                  <c:v>-30.938330000000001</c:v>
                </c:pt>
                <c:pt idx="47">
                  <c:v>-30.708850000000002</c:v>
                </c:pt>
                <c:pt idx="48">
                  <c:v>-30.589559999999999</c:v>
                </c:pt>
                <c:pt idx="49">
                  <c:v>-30.76174</c:v>
                </c:pt>
                <c:pt idx="50">
                  <c:v>-31.197389999999999</c:v>
                </c:pt>
                <c:pt idx="51">
                  <c:v>-31.121279999999999</c:v>
                </c:pt>
                <c:pt idx="52">
                  <c:v>-31.245470000000001</c:v>
                </c:pt>
                <c:pt idx="53">
                  <c:v>-31.691109999999998</c:v>
                </c:pt>
                <c:pt idx="54">
                  <c:v>-32.180819999999997</c:v>
                </c:pt>
                <c:pt idx="55">
                  <c:v>-32.230269999999997</c:v>
                </c:pt>
                <c:pt idx="56">
                  <c:v>-31.99972</c:v>
                </c:pt>
                <c:pt idx="57">
                  <c:v>-32.05594</c:v>
                </c:pt>
                <c:pt idx="58">
                  <c:v>-32.085030000000003</c:v>
                </c:pt>
                <c:pt idx="59">
                  <c:v>-32.154859999999999</c:v>
                </c:pt>
                <c:pt idx="60">
                  <c:v>-32.414700000000003</c:v>
                </c:pt>
                <c:pt idx="61">
                  <c:v>-32.987270000000002</c:v>
                </c:pt>
                <c:pt idx="62">
                  <c:v>-33.610860000000002</c:v>
                </c:pt>
                <c:pt idx="63">
                  <c:v>-34.133279999999999</c:v>
                </c:pt>
                <c:pt idx="64">
                  <c:v>-35.031399999999998</c:v>
                </c:pt>
                <c:pt idx="65">
                  <c:v>-36.358110000000003</c:v>
                </c:pt>
                <c:pt idx="66">
                  <c:v>-37.798439999999999</c:v>
                </c:pt>
                <c:pt idx="67">
                  <c:v>-38.91722</c:v>
                </c:pt>
                <c:pt idx="68">
                  <c:v>-39.986539999999998</c:v>
                </c:pt>
                <c:pt idx="69">
                  <c:v>-41.299349999999997</c:v>
                </c:pt>
                <c:pt idx="70">
                  <c:v>-42.53351</c:v>
                </c:pt>
                <c:pt idx="71">
                  <c:v>-43.279139999999998</c:v>
                </c:pt>
                <c:pt idx="72">
                  <c:v>-43.576779999999999</c:v>
                </c:pt>
                <c:pt idx="73">
                  <c:v>-43.585599999999999</c:v>
                </c:pt>
                <c:pt idx="74">
                  <c:v>-43.692059999999998</c:v>
                </c:pt>
                <c:pt idx="75">
                  <c:v>-44.52505</c:v>
                </c:pt>
                <c:pt idx="76">
                  <c:v>-46.332560000000001</c:v>
                </c:pt>
                <c:pt idx="77">
                  <c:v>-47.83831</c:v>
                </c:pt>
                <c:pt idx="78">
                  <c:v>-48.797739999999997</c:v>
                </c:pt>
                <c:pt idx="79">
                  <c:v>-49.424959999999999</c:v>
                </c:pt>
                <c:pt idx="80">
                  <c:v>-49.790669999999999</c:v>
                </c:pt>
                <c:pt idx="81">
                  <c:v>-50.112409999999997</c:v>
                </c:pt>
                <c:pt idx="82">
                  <c:v>-50.148850000000003</c:v>
                </c:pt>
                <c:pt idx="83">
                  <c:v>-50.603389999999997</c:v>
                </c:pt>
                <c:pt idx="84">
                  <c:v>-54.334069999999997</c:v>
                </c:pt>
                <c:pt idx="85">
                  <c:v>-63.137239999999998</c:v>
                </c:pt>
                <c:pt idx="86">
                  <c:v>-76.812010000000001</c:v>
                </c:pt>
                <c:pt idx="87">
                  <c:v>-90.534080000000003</c:v>
                </c:pt>
                <c:pt idx="88">
                  <c:v>-105.9901</c:v>
                </c:pt>
                <c:pt idx="89">
                  <c:v>-118.5585</c:v>
                </c:pt>
                <c:pt idx="90">
                  <c:v>-131.6319</c:v>
                </c:pt>
                <c:pt idx="91">
                  <c:v>-145.12710000000001</c:v>
                </c:pt>
                <c:pt idx="92">
                  <c:v>-158.9933</c:v>
                </c:pt>
                <c:pt idx="93">
                  <c:v>-173.24379999999999</c:v>
                </c:pt>
                <c:pt idx="94">
                  <c:v>-187.76320000000001</c:v>
                </c:pt>
                <c:pt idx="95">
                  <c:v>-202.38910000000001</c:v>
                </c:pt>
                <c:pt idx="96">
                  <c:v>-217.1062</c:v>
                </c:pt>
                <c:pt idx="97">
                  <c:v>-232.14320000000001</c:v>
                </c:pt>
                <c:pt idx="98">
                  <c:v>-247.386</c:v>
                </c:pt>
                <c:pt idx="99">
                  <c:v>-262.78809999999999</c:v>
                </c:pt>
                <c:pt idx="100">
                  <c:v>-278.28859999999997</c:v>
                </c:pt>
                <c:pt idx="101">
                  <c:v>-293.90929999999997</c:v>
                </c:pt>
                <c:pt idx="102">
                  <c:v>-309.60070000000002</c:v>
                </c:pt>
                <c:pt idx="103">
                  <c:v>-325.52769999999998</c:v>
                </c:pt>
                <c:pt idx="104">
                  <c:v>-341.51920000000001</c:v>
                </c:pt>
                <c:pt idx="105">
                  <c:v>-357.78919999999999</c:v>
                </c:pt>
                <c:pt idx="106">
                  <c:v>-374.3811</c:v>
                </c:pt>
                <c:pt idx="107">
                  <c:v>-391.22460000000001</c:v>
                </c:pt>
                <c:pt idx="108">
                  <c:v>-408.31400000000002</c:v>
                </c:pt>
                <c:pt idx="109">
                  <c:v>-425.59519999999998</c:v>
                </c:pt>
                <c:pt idx="110">
                  <c:v>-443.08049999999997</c:v>
                </c:pt>
                <c:pt idx="111">
                  <c:v>-460.68150000000003</c:v>
                </c:pt>
                <c:pt idx="112">
                  <c:v>-478.3895</c:v>
                </c:pt>
                <c:pt idx="113">
                  <c:v>-496.28870000000001</c:v>
                </c:pt>
                <c:pt idx="114">
                  <c:v>-514.36490000000003</c:v>
                </c:pt>
                <c:pt idx="115">
                  <c:v>-532.54909999999995</c:v>
                </c:pt>
                <c:pt idx="116">
                  <c:v>-550.73969999999997</c:v>
                </c:pt>
                <c:pt idx="117">
                  <c:v>-568.91750000000002</c:v>
                </c:pt>
                <c:pt idx="118">
                  <c:v>-587.28750000000002</c:v>
                </c:pt>
                <c:pt idx="119">
                  <c:v>-605.67880000000002</c:v>
                </c:pt>
                <c:pt idx="120">
                  <c:v>-624.09699999999998</c:v>
                </c:pt>
                <c:pt idx="121">
                  <c:v>-642.53530000000001</c:v>
                </c:pt>
                <c:pt idx="122">
                  <c:v>-661.05129999999997</c:v>
                </c:pt>
                <c:pt idx="123">
                  <c:v>-679.71190000000001</c:v>
                </c:pt>
                <c:pt idx="124">
                  <c:v>-698.39790000000005</c:v>
                </c:pt>
                <c:pt idx="125">
                  <c:v>-717.14369999999997</c:v>
                </c:pt>
                <c:pt idx="126">
                  <c:v>-729.70349999999996</c:v>
                </c:pt>
                <c:pt idx="127">
                  <c:v>-742.29459999999995</c:v>
                </c:pt>
                <c:pt idx="128">
                  <c:v>-754.91809999999998</c:v>
                </c:pt>
                <c:pt idx="129">
                  <c:v>-767.64850000000001</c:v>
                </c:pt>
                <c:pt idx="130">
                  <c:v>-780.45979999999997</c:v>
                </c:pt>
                <c:pt idx="131">
                  <c:v>-793.29840000000002</c:v>
                </c:pt>
                <c:pt idx="132">
                  <c:v>-806.06970000000001</c:v>
                </c:pt>
                <c:pt idx="133">
                  <c:v>-818.77449999999999</c:v>
                </c:pt>
                <c:pt idx="134">
                  <c:v>-831.52710000000002</c:v>
                </c:pt>
                <c:pt idx="135">
                  <c:v>-844.34450000000004</c:v>
                </c:pt>
                <c:pt idx="136">
                  <c:v>-857.24329999999998</c:v>
                </c:pt>
                <c:pt idx="137">
                  <c:v>-870.15980000000002</c:v>
                </c:pt>
                <c:pt idx="138">
                  <c:v>-883.06550000000004</c:v>
                </c:pt>
                <c:pt idx="139">
                  <c:v>-895.99969999999996</c:v>
                </c:pt>
                <c:pt idx="140">
                  <c:v>-909.00689999999997</c:v>
                </c:pt>
                <c:pt idx="141">
                  <c:v>-922.02020000000005</c:v>
                </c:pt>
                <c:pt idx="142">
                  <c:v>-935.03840000000002</c:v>
                </c:pt>
                <c:pt idx="143">
                  <c:v>-948.11329999999998</c:v>
                </c:pt>
                <c:pt idx="144">
                  <c:v>-961.1825</c:v>
                </c:pt>
                <c:pt idx="145">
                  <c:v>-974.30780000000004</c:v>
                </c:pt>
                <c:pt idx="146">
                  <c:v>-987.43380000000002</c:v>
                </c:pt>
                <c:pt idx="147">
                  <c:v>-1000.537</c:v>
                </c:pt>
                <c:pt idx="148">
                  <c:v>-1013.634</c:v>
                </c:pt>
                <c:pt idx="149">
                  <c:v>-1026.7180000000001</c:v>
                </c:pt>
                <c:pt idx="150">
                  <c:v>-1039.759</c:v>
                </c:pt>
                <c:pt idx="151">
                  <c:v>-1052.8140000000001</c:v>
                </c:pt>
                <c:pt idx="152">
                  <c:v>-1065.8720000000001</c:v>
                </c:pt>
                <c:pt idx="153">
                  <c:v>-1078.9190000000001</c:v>
                </c:pt>
                <c:pt idx="154">
                  <c:v>-1091.9269999999999</c:v>
                </c:pt>
                <c:pt idx="155">
                  <c:v>-1104.9459999999999</c:v>
                </c:pt>
                <c:pt idx="156">
                  <c:v>-1118.0530000000001</c:v>
                </c:pt>
                <c:pt idx="157">
                  <c:v>-1131.153</c:v>
                </c:pt>
                <c:pt idx="158">
                  <c:v>-1144.2639999999999</c:v>
                </c:pt>
                <c:pt idx="159">
                  <c:v>-1157.414</c:v>
                </c:pt>
                <c:pt idx="160">
                  <c:v>-1170.643</c:v>
                </c:pt>
                <c:pt idx="161">
                  <c:v>-1183.8630000000001</c:v>
                </c:pt>
                <c:pt idx="162">
                  <c:v>-1196.9880000000001</c:v>
                </c:pt>
                <c:pt idx="163">
                  <c:v>-1210.134</c:v>
                </c:pt>
                <c:pt idx="164">
                  <c:v>-1223.3</c:v>
                </c:pt>
                <c:pt idx="165">
                  <c:v>-1236.5060000000001</c:v>
                </c:pt>
                <c:pt idx="166">
                  <c:v>-1249.634</c:v>
                </c:pt>
                <c:pt idx="167">
                  <c:v>-1262.6679999999999</c:v>
                </c:pt>
                <c:pt idx="168">
                  <c:v>-1275.664</c:v>
                </c:pt>
                <c:pt idx="169">
                  <c:v>-1288.6600000000001</c:v>
                </c:pt>
                <c:pt idx="170">
                  <c:v>-1301.7529999999999</c:v>
                </c:pt>
                <c:pt idx="171">
                  <c:v>-1314.915</c:v>
                </c:pt>
                <c:pt idx="172">
                  <c:v>-1328.1890000000001</c:v>
                </c:pt>
                <c:pt idx="173">
                  <c:v>-1341.586</c:v>
                </c:pt>
                <c:pt idx="174">
                  <c:v>-1355.079</c:v>
                </c:pt>
                <c:pt idx="175">
                  <c:v>-1368.5419999999999</c:v>
                </c:pt>
                <c:pt idx="176">
                  <c:v>-1381.971</c:v>
                </c:pt>
                <c:pt idx="177">
                  <c:v>-1395.37</c:v>
                </c:pt>
                <c:pt idx="178">
                  <c:v>-1408.7149999999999</c:v>
                </c:pt>
                <c:pt idx="179">
                  <c:v>-1422.029</c:v>
                </c:pt>
                <c:pt idx="180">
                  <c:v>-1435.36</c:v>
                </c:pt>
                <c:pt idx="181">
                  <c:v>-1448.74</c:v>
                </c:pt>
                <c:pt idx="182">
                  <c:v>-1462.0340000000001</c:v>
                </c:pt>
                <c:pt idx="183">
                  <c:v>-1475.2639999999999</c:v>
                </c:pt>
                <c:pt idx="184">
                  <c:v>-1488.518</c:v>
                </c:pt>
                <c:pt idx="185">
                  <c:v>-1501.8040000000001</c:v>
                </c:pt>
                <c:pt idx="186">
                  <c:v>-1515.1210000000001</c:v>
                </c:pt>
                <c:pt idx="187">
                  <c:v>-1528.383</c:v>
                </c:pt>
                <c:pt idx="188">
                  <c:v>-1541.7170000000001</c:v>
                </c:pt>
                <c:pt idx="189">
                  <c:v>-1555.134</c:v>
                </c:pt>
                <c:pt idx="190">
                  <c:v>-1568.557</c:v>
                </c:pt>
                <c:pt idx="191">
                  <c:v>-1581.961</c:v>
                </c:pt>
                <c:pt idx="192">
                  <c:v>-1595.366</c:v>
                </c:pt>
                <c:pt idx="193">
                  <c:v>-1608.8530000000001</c:v>
                </c:pt>
                <c:pt idx="194">
                  <c:v>-1622.4749999999999</c:v>
                </c:pt>
                <c:pt idx="195">
                  <c:v>-1636.126</c:v>
                </c:pt>
                <c:pt idx="196">
                  <c:v>-1649.7940000000001</c:v>
                </c:pt>
                <c:pt idx="197">
                  <c:v>-1663.413</c:v>
                </c:pt>
                <c:pt idx="198">
                  <c:v>-1676.99</c:v>
                </c:pt>
                <c:pt idx="199">
                  <c:v>-1690.55</c:v>
                </c:pt>
                <c:pt idx="200">
                  <c:v>-1704.191</c:v>
                </c:pt>
                <c:pt idx="201">
                  <c:v>-1717.7739999999999</c:v>
                </c:pt>
                <c:pt idx="202">
                  <c:v>-1731.2270000000001</c:v>
                </c:pt>
                <c:pt idx="203">
                  <c:v>-1744.72</c:v>
                </c:pt>
                <c:pt idx="204">
                  <c:v>-1758.28</c:v>
                </c:pt>
                <c:pt idx="205">
                  <c:v>-1771.8420000000001</c:v>
                </c:pt>
                <c:pt idx="206">
                  <c:v>-1785.3340000000001</c:v>
                </c:pt>
                <c:pt idx="207">
                  <c:v>-1798.7940000000001</c:v>
                </c:pt>
                <c:pt idx="208">
                  <c:v>-1812.2819999999999</c:v>
                </c:pt>
                <c:pt idx="209">
                  <c:v>-1825.769</c:v>
                </c:pt>
                <c:pt idx="210">
                  <c:v>-1839.2660000000001</c:v>
                </c:pt>
                <c:pt idx="211">
                  <c:v>-1852.7650000000001</c:v>
                </c:pt>
                <c:pt idx="212">
                  <c:v>-1866.191</c:v>
                </c:pt>
                <c:pt idx="213">
                  <c:v>-1879.6420000000001</c:v>
                </c:pt>
                <c:pt idx="214">
                  <c:v>-1893.124</c:v>
                </c:pt>
                <c:pt idx="215">
                  <c:v>-1906.6569999999999</c:v>
                </c:pt>
                <c:pt idx="216">
                  <c:v>-1920.182</c:v>
                </c:pt>
                <c:pt idx="217">
                  <c:v>-1933.6369999999999</c:v>
                </c:pt>
                <c:pt idx="218">
                  <c:v>-1947.078</c:v>
                </c:pt>
                <c:pt idx="219">
                  <c:v>-1960.5730000000001</c:v>
                </c:pt>
                <c:pt idx="220">
                  <c:v>-1974.0809999999999</c:v>
                </c:pt>
                <c:pt idx="221">
                  <c:v>-1987.6120000000001</c:v>
                </c:pt>
                <c:pt idx="222">
                  <c:v>-2001.2080000000001</c:v>
                </c:pt>
                <c:pt idx="223">
                  <c:v>-2014.836</c:v>
                </c:pt>
                <c:pt idx="224">
                  <c:v>-2028.3879999999999</c:v>
                </c:pt>
                <c:pt idx="225">
                  <c:v>-2041.89</c:v>
                </c:pt>
                <c:pt idx="226">
                  <c:v>-2055.402</c:v>
                </c:pt>
                <c:pt idx="227">
                  <c:v>-2068.8789999999999</c:v>
                </c:pt>
                <c:pt idx="228">
                  <c:v>-2082.2919999999999</c:v>
                </c:pt>
                <c:pt idx="229">
                  <c:v>-2095.7869999999998</c:v>
                </c:pt>
                <c:pt idx="230">
                  <c:v>-2109.375</c:v>
                </c:pt>
                <c:pt idx="231">
                  <c:v>-2122.989</c:v>
                </c:pt>
                <c:pt idx="232">
                  <c:v>-2136.643</c:v>
                </c:pt>
                <c:pt idx="233">
                  <c:v>-2150.288</c:v>
                </c:pt>
                <c:pt idx="234">
                  <c:v>-2163.94</c:v>
                </c:pt>
                <c:pt idx="235">
                  <c:v>-2177.645</c:v>
                </c:pt>
                <c:pt idx="236">
                  <c:v>-2191.2910000000002</c:v>
                </c:pt>
                <c:pt idx="237">
                  <c:v>-2204.8670000000002</c:v>
                </c:pt>
                <c:pt idx="238">
                  <c:v>-2218.48</c:v>
                </c:pt>
                <c:pt idx="239">
                  <c:v>-2232.1889999999999</c:v>
                </c:pt>
                <c:pt idx="240">
                  <c:v>-2245.9549999999999</c:v>
                </c:pt>
                <c:pt idx="241">
                  <c:v>-2259.6999999999998</c:v>
                </c:pt>
                <c:pt idx="242">
                  <c:v>-2273.433</c:v>
                </c:pt>
                <c:pt idx="243">
                  <c:v>-2287.1489999999999</c:v>
                </c:pt>
                <c:pt idx="244">
                  <c:v>-2300.9009999999998</c:v>
                </c:pt>
                <c:pt idx="245">
                  <c:v>-2314.73</c:v>
                </c:pt>
                <c:pt idx="246">
                  <c:v>-2328.569</c:v>
                </c:pt>
                <c:pt idx="247">
                  <c:v>-2342.3290000000002</c:v>
                </c:pt>
                <c:pt idx="248">
                  <c:v>-2356.0149999999999</c:v>
                </c:pt>
                <c:pt idx="249">
                  <c:v>-2369.6750000000002</c:v>
                </c:pt>
                <c:pt idx="250">
                  <c:v>-2383.2719999999999</c:v>
                </c:pt>
                <c:pt idx="251">
                  <c:v>-2396.7559999999999</c:v>
                </c:pt>
                <c:pt idx="252">
                  <c:v>-2410.21</c:v>
                </c:pt>
                <c:pt idx="253">
                  <c:v>-2423.6529999999998</c:v>
                </c:pt>
                <c:pt idx="254">
                  <c:v>-2437.1610000000001</c:v>
                </c:pt>
                <c:pt idx="255">
                  <c:v>-2450.7669999999998</c:v>
                </c:pt>
                <c:pt idx="256">
                  <c:v>-2464.4389999999999</c:v>
                </c:pt>
                <c:pt idx="257">
                  <c:v>-2478.136</c:v>
                </c:pt>
                <c:pt idx="258">
                  <c:v>-2491.8040000000001</c:v>
                </c:pt>
                <c:pt idx="259">
                  <c:v>-2505.4630000000002</c:v>
                </c:pt>
                <c:pt idx="260">
                  <c:v>-2519.1790000000001</c:v>
                </c:pt>
                <c:pt idx="261">
                  <c:v>-2532.931</c:v>
                </c:pt>
                <c:pt idx="262">
                  <c:v>-2546.721</c:v>
                </c:pt>
                <c:pt idx="263">
                  <c:v>-2560.4479999999999</c:v>
                </c:pt>
                <c:pt idx="264">
                  <c:v>-2574.174</c:v>
                </c:pt>
                <c:pt idx="265">
                  <c:v>-2587.9319999999998</c:v>
                </c:pt>
                <c:pt idx="266">
                  <c:v>-2601.6729999999998</c:v>
                </c:pt>
                <c:pt idx="267">
                  <c:v>-2615.3389999999999</c:v>
                </c:pt>
                <c:pt idx="268">
                  <c:v>-2629.0320000000002</c:v>
                </c:pt>
                <c:pt idx="269">
                  <c:v>-2642.7280000000001</c:v>
                </c:pt>
                <c:pt idx="270">
                  <c:v>-2656.4380000000001</c:v>
                </c:pt>
                <c:pt idx="271">
                  <c:v>-2670.165</c:v>
                </c:pt>
                <c:pt idx="272">
                  <c:v>-2683.8539999999998</c:v>
                </c:pt>
                <c:pt idx="273">
                  <c:v>-2697.5169999999998</c:v>
                </c:pt>
                <c:pt idx="274">
                  <c:v>-2711.2020000000002</c:v>
                </c:pt>
                <c:pt idx="275">
                  <c:v>-2724.9450000000002</c:v>
                </c:pt>
                <c:pt idx="276">
                  <c:v>-2738.721</c:v>
                </c:pt>
                <c:pt idx="277">
                  <c:v>-2752.3649999999998</c:v>
                </c:pt>
                <c:pt idx="278">
                  <c:v>-2765.94</c:v>
                </c:pt>
                <c:pt idx="279">
                  <c:v>-2779.5079999999998</c:v>
                </c:pt>
                <c:pt idx="280">
                  <c:v>-2793.1729999999998</c:v>
                </c:pt>
                <c:pt idx="281">
                  <c:v>-2806.8609999999999</c:v>
                </c:pt>
                <c:pt idx="282">
                  <c:v>-2820.5819999999999</c:v>
                </c:pt>
                <c:pt idx="283">
                  <c:v>-2834.3180000000002</c:v>
                </c:pt>
                <c:pt idx="284">
                  <c:v>-2848.0619999999999</c:v>
                </c:pt>
                <c:pt idx="285">
                  <c:v>-2861.721</c:v>
                </c:pt>
                <c:pt idx="286">
                  <c:v>-2875.3539999999998</c:v>
                </c:pt>
                <c:pt idx="287">
                  <c:v>-2889.0030000000002</c:v>
                </c:pt>
                <c:pt idx="288">
                  <c:v>-2902.6309999999999</c:v>
                </c:pt>
                <c:pt idx="289">
                  <c:v>-2916.201</c:v>
                </c:pt>
                <c:pt idx="290">
                  <c:v>-2929.7020000000002</c:v>
                </c:pt>
                <c:pt idx="291">
                  <c:v>-2943.2020000000002</c:v>
                </c:pt>
                <c:pt idx="292">
                  <c:v>-2956.6439999999998</c:v>
                </c:pt>
                <c:pt idx="293">
                  <c:v>-2970.1019999999999</c:v>
                </c:pt>
                <c:pt idx="294">
                  <c:v>-2983.6819999999998</c:v>
                </c:pt>
                <c:pt idx="295">
                  <c:v>-2997.3159999999998</c:v>
                </c:pt>
                <c:pt idx="296">
                  <c:v>-3010.944</c:v>
                </c:pt>
                <c:pt idx="297">
                  <c:v>-3024.605</c:v>
                </c:pt>
                <c:pt idx="298">
                  <c:v>-3038.232</c:v>
                </c:pt>
                <c:pt idx="299">
                  <c:v>-3051.8719999999998</c:v>
                </c:pt>
                <c:pt idx="300">
                  <c:v>-3065.4929999999999</c:v>
                </c:pt>
                <c:pt idx="301">
                  <c:v>-3079.0650000000001</c:v>
                </c:pt>
                <c:pt idx="302">
                  <c:v>-3092.5720000000001</c:v>
                </c:pt>
                <c:pt idx="303">
                  <c:v>-3105.9560000000001</c:v>
                </c:pt>
                <c:pt idx="304">
                  <c:v>-3119.306</c:v>
                </c:pt>
                <c:pt idx="305">
                  <c:v>-3132.625</c:v>
                </c:pt>
                <c:pt idx="306">
                  <c:v>-3146.0030000000002</c:v>
                </c:pt>
                <c:pt idx="307">
                  <c:v>-3159.431</c:v>
                </c:pt>
                <c:pt idx="308">
                  <c:v>-3172.895</c:v>
                </c:pt>
                <c:pt idx="309">
                  <c:v>-3186.444</c:v>
                </c:pt>
                <c:pt idx="310">
                  <c:v>-3200.0619999999999</c:v>
                </c:pt>
                <c:pt idx="311">
                  <c:v>-3213.721</c:v>
                </c:pt>
                <c:pt idx="312">
                  <c:v>-3227.3679999999999</c:v>
                </c:pt>
                <c:pt idx="313">
                  <c:v>-3241.02</c:v>
                </c:pt>
                <c:pt idx="314">
                  <c:v>-3254.7330000000002</c:v>
                </c:pt>
                <c:pt idx="315">
                  <c:v>-3268.53</c:v>
                </c:pt>
                <c:pt idx="316">
                  <c:v>-3282.3510000000001</c:v>
                </c:pt>
                <c:pt idx="317">
                  <c:v>-3296.17</c:v>
                </c:pt>
                <c:pt idx="318">
                  <c:v>-3310.0059999999999</c:v>
                </c:pt>
                <c:pt idx="319">
                  <c:v>-3323.8229999999999</c:v>
                </c:pt>
                <c:pt idx="320">
                  <c:v>-3337.6570000000002</c:v>
                </c:pt>
                <c:pt idx="321">
                  <c:v>-3351.5770000000002</c:v>
                </c:pt>
                <c:pt idx="322">
                  <c:v>-3365.53</c:v>
                </c:pt>
                <c:pt idx="323">
                  <c:v>-3379.4490000000001</c:v>
                </c:pt>
                <c:pt idx="324">
                  <c:v>-3393.2710000000002</c:v>
                </c:pt>
                <c:pt idx="325">
                  <c:v>-3407.12</c:v>
                </c:pt>
                <c:pt idx="326">
                  <c:v>-3420.9569999999999</c:v>
                </c:pt>
                <c:pt idx="327">
                  <c:v>-3434.7179999999998</c:v>
                </c:pt>
                <c:pt idx="328">
                  <c:v>-3448.442</c:v>
                </c:pt>
                <c:pt idx="329">
                  <c:v>-3462.1880000000001</c:v>
                </c:pt>
                <c:pt idx="330">
                  <c:v>-3475.9340000000002</c:v>
                </c:pt>
                <c:pt idx="331">
                  <c:v>-3489.6469999999999</c:v>
                </c:pt>
                <c:pt idx="332">
                  <c:v>-3503.3960000000002</c:v>
                </c:pt>
                <c:pt idx="333">
                  <c:v>-3517.2069999999999</c:v>
                </c:pt>
                <c:pt idx="334">
                  <c:v>-3531.078</c:v>
                </c:pt>
                <c:pt idx="335">
                  <c:v>-3544.9589999999998</c:v>
                </c:pt>
                <c:pt idx="336">
                  <c:v>-3558.97</c:v>
                </c:pt>
                <c:pt idx="337">
                  <c:v>-3573.0219999999999</c:v>
                </c:pt>
                <c:pt idx="338">
                  <c:v>-3587.078</c:v>
                </c:pt>
                <c:pt idx="339">
                  <c:v>-3601.1370000000002</c:v>
                </c:pt>
                <c:pt idx="340">
                  <c:v>-3615.2370000000001</c:v>
                </c:pt>
                <c:pt idx="341">
                  <c:v>-3629.3090000000002</c:v>
                </c:pt>
                <c:pt idx="342">
                  <c:v>-3643.31</c:v>
                </c:pt>
                <c:pt idx="343">
                  <c:v>-3657.31</c:v>
                </c:pt>
                <c:pt idx="344">
                  <c:v>-3671.4369999999999</c:v>
                </c:pt>
                <c:pt idx="345">
                  <c:v>-3685.6610000000001</c:v>
                </c:pt>
                <c:pt idx="346">
                  <c:v>-3699.8560000000002</c:v>
                </c:pt>
                <c:pt idx="347">
                  <c:v>-3713.9340000000002</c:v>
                </c:pt>
                <c:pt idx="348">
                  <c:v>-3727.9349999999999</c:v>
                </c:pt>
                <c:pt idx="349">
                  <c:v>-3741.8820000000001</c:v>
                </c:pt>
                <c:pt idx="350">
                  <c:v>-3755.8009999999999</c:v>
                </c:pt>
                <c:pt idx="351">
                  <c:v>-3769.8470000000002</c:v>
                </c:pt>
                <c:pt idx="352">
                  <c:v>-3783.97</c:v>
                </c:pt>
                <c:pt idx="353">
                  <c:v>-3798.105</c:v>
                </c:pt>
                <c:pt idx="354">
                  <c:v>-3812.223</c:v>
                </c:pt>
                <c:pt idx="355">
                  <c:v>-3826.375</c:v>
                </c:pt>
                <c:pt idx="356">
                  <c:v>-3840.47</c:v>
                </c:pt>
                <c:pt idx="357">
                  <c:v>-3854.4720000000002</c:v>
                </c:pt>
                <c:pt idx="358">
                  <c:v>-3868.4490000000001</c:v>
                </c:pt>
                <c:pt idx="359">
                  <c:v>-3882.4490000000001</c:v>
                </c:pt>
                <c:pt idx="360">
                  <c:v>-3896.451</c:v>
                </c:pt>
                <c:pt idx="361">
                  <c:v>-3910.5450000000001</c:v>
                </c:pt>
                <c:pt idx="362">
                  <c:v>-3924.654</c:v>
                </c:pt>
                <c:pt idx="363">
                  <c:v>-3938.777</c:v>
                </c:pt>
                <c:pt idx="364">
                  <c:v>-3952.8879999999999</c:v>
                </c:pt>
                <c:pt idx="365">
                  <c:v>-3967.0219999999999</c:v>
                </c:pt>
                <c:pt idx="366">
                  <c:v>-3981.1379999999999</c:v>
                </c:pt>
                <c:pt idx="367">
                  <c:v>-3995.1689999999999</c:v>
                </c:pt>
                <c:pt idx="368">
                  <c:v>-4009.152</c:v>
                </c:pt>
                <c:pt idx="369">
                  <c:v>-4023.1030000000001</c:v>
                </c:pt>
                <c:pt idx="370">
                  <c:v>-4037.0450000000001</c:v>
                </c:pt>
                <c:pt idx="371">
                  <c:v>-4050.9</c:v>
                </c:pt>
                <c:pt idx="372">
                  <c:v>-4064.7260000000001</c:v>
                </c:pt>
                <c:pt idx="373">
                  <c:v>-4078.625</c:v>
                </c:pt>
                <c:pt idx="374">
                  <c:v>-4092.6289999999999</c:v>
                </c:pt>
                <c:pt idx="375">
                  <c:v>-4106.7049999999999</c:v>
                </c:pt>
                <c:pt idx="376">
                  <c:v>-4120.8320000000003</c:v>
                </c:pt>
                <c:pt idx="377">
                  <c:v>-4134.9930000000004</c:v>
                </c:pt>
                <c:pt idx="378">
                  <c:v>-4149.1469999999999</c:v>
                </c:pt>
                <c:pt idx="379">
                  <c:v>-4163.3239999999996</c:v>
                </c:pt>
                <c:pt idx="380">
                  <c:v>-4177.4849999999997</c:v>
                </c:pt>
                <c:pt idx="381">
                  <c:v>-4191.6490000000003</c:v>
                </c:pt>
                <c:pt idx="382">
                  <c:v>-4205.8040000000001</c:v>
                </c:pt>
                <c:pt idx="383">
                  <c:v>-4219.902</c:v>
                </c:pt>
                <c:pt idx="384">
                  <c:v>-4233.9610000000002</c:v>
                </c:pt>
                <c:pt idx="385">
                  <c:v>-4247.9459999999999</c:v>
                </c:pt>
                <c:pt idx="386">
                  <c:v>-4261.8850000000002</c:v>
                </c:pt>
                <c:pt idx="387">
                  <c:v>-4275.8320000000003</c:v>
                </c:pt>
                <c:pt idx="388">
                  <c:v>-4289.8149999999996</c:v>
                </c:pt>
                <c:pt idx="389">
                  <c:v>-4303.7920000000004</c:v>
                </c:pt>
                <c:pt idx="390">
                  <c:v>-4317.8580000000002</c:v>
                </c:pt>
                <c:pt idx="391">
                  <c:v>-4332.0360000000001</c:v>
                </c:pt>
                <c:pt idx="392">
                  <c:v>-4346.1319999999996</c:v>
                </c:pt>
                <c:pt idx="393">
                  <c:v>-4360.1139999999996</c:v>
                </c:pt>
                <c:pt idx="394">
                  <c:v>-4374.1440000000002</c:v>
                </c:pt>
                <c:pt idx="395">
                  <c:v>-4388.2629999999999</c:v>
                </c:pt>
                <c:pt idx="396">
                  <c:v>-4402.317</c:v>
                </c:pt>
                <c:pt idx="397">
                  <c:v>-4416.2849999999999</c:v>
                </c:pt>
                <c:pt idx="398">
                  <c:v>-4430.2529999999997</c:v>
                </c:pt>
                <c:pt idx="399">
                  <c:v>-4444.2370000000001</c:v>
                </c:pt>
                <c:pt idx="400">
                  <c:v>-4458.2269999999999</c:v>
                </c:pt>
                <c:pt idx="401">
                  <c:v>-4472.1790000000001</c:v>
                </c:pt>
                <c:pt idx="402">
                  <c:v>-4486.0780000000004</c:v>
                </c:pt>
                <c:pt idx="403">
                  <c:v>-4499.9610000000002</c:v>
                </c:pt>
                <c:pt idx="404">
                  <c:v>-4513.9290000000001</c:v>
                </c:pt>
                <c:pt idx="405">
                  <c:v>-4528.0150000000003</c:v>
                </c:pt>
                <c:pt idx="406">
                  <c:v>-4542.1360000000004</c:v>
                </c:pt>
                <c:pt idx="407">
                  <c:v>-4556.2809999999999</c:v>
                </c:pt>
                <c:pt idx="408">
                  <c:v>-4570.3630000000003</c:v>
                </c:pt>
                <c:pt idx="409">
                  <c:v>-4584.4480000000003</c:v>
                </c:pt>
                <c:pt idx="410">
                  <c:v>-4598.6080000000002</c:v>
                </c:pt>
                <c:pt idx="411">
                  <c:v>-4612.7690000000002</c:v>
                </c:pt>
                <c:pt idx="412">
                  <c:v>-4626.9589999999998</c:v>
                </c:pt>
                <c:pt idx="413">
                  <c:v>-4641.1120000000001</c:v>
                </c:pt>
                <c:pt idx="414">
                  <c:v>-4655.1580000000004</c:v>
                </c:pt>
                <c:pt idx="415">
                  <c:v>-4669.2370000000001</c:v>
                </c:pt>
                <c:pt idx="416">
                  <c:v>-4683.3109999999997</c:v>
                </c:pt>
                <c:pt idx="417">
                  <c:v>-4697.3549999999996</c:v>
                </c:pt>
                <c:pt idx="418">
                  <c:v>-4711.4369999999999</c:v>
                </c:pt>
                <c:pt idx="419">
                  <c:v>-4725.4939999999997</c:v>
                </c:pt>
                <c:pt idx="420">
                  <c:v>-4739.5649999999996</c:v>
                </c:pt>
                <c:pt idx="421">
                  <c:v>-4753.6899999999996</c:v>
                </c:pt>
                <c:pt idx="422">
                  <c:v>-4767.8130000000001</c:v>
                </c:pt>
                <c:pt idx="423">
                  <c:v>-4781.8770000000004</c:v>
                </c:pt>
                <c:pt idx="424">
                  <c:v>-4795.9629999999997</c:v>
                </c:pt>
                <c:pt idx="425">
                  <c:v>-4810.1080000000002</c:v>
                </c:pt>
                <c:pt idx="426">
                  <c:v>-4824.2129999999997</c:v>
                </c:pt>
                <c:pt idx="427">
                  <c:v>-4838.3019999999997</c:v>
                </c:pt>
                <c:pt idx="428">
                  <c:v>-4852.3770000000004</c:v>
                </c:pt>
                <c:pt idx="429">
                  <c:v>-4866.4399999999996</c:v>
                </c:pt>
                <c:pt idx="430">
                  <c:v>-4880.5039999999999</c:v>
                </c:pt>
                <c:pt idx="431">
                  <c:v>-4894.5320000000002</c:v>
                </c:pt>
                <c:pt idx="432">
                  <c:v>-4908.5069999999996</c:v>
                </c:pt>
                <c:pt idx="433">
                  <c:v>-4922.5259999999998</c:v>
                </c:pt>
                <c:pt idx="434">
                  <c:v>-4936.549</c:v>
                </c:pt>
                <c:pt idx="435">
                  <c:v>-4950.6400000000003</c:v>
                </c:pt>
                <c:pt idx="436">
                  <c:v>-4964.83</c:v>
                </c:pt>
                <c:pt idx="437">
                  <c:v>-4979.0230000000001</c:v>
                </c:pt>
                <c:pt idx="438">
                  <c:v>-4993.1719999999996</c:v>
                </c:pt>
                <c:pt idx="439">
                  <c:v>-5007.3239999999996</c:v>
                </c:pt>
                <c:pt idx="440">
                  <c:v>-5021.5140000000001</c:v>
                </c:pt>
                <c:pt idx="441">
                  <c:v>-5035.7719999999999</c:v>
                </c:pt>
                <c:pt idx="442">
                  <c:v>-5050.0559999999996</c:v>
                </c:pt>
                <c:pt idx="443">
                  <c:v>-5064.3389999999999</c:v>
                </c:pt>
                <c:pt idx="444">
                  <c:v>-5078.6679999999997</c:v>
                </c:pt>
                <c:pt idx="445">
                  <c:v>-5092.9610000000002</c:v>
                </c:pt>
                <c:pt idx="446">
                  <c:v>-5107.2169999999996</c:v>
                </c:pt>
                <c:pt idx="447">
                  <c:v>-5121.3760000000002</c:v>
                </c:pt>
                <c:pt idx="448">
                  <c:v>-5135.4290000000001</c:v>
                </c:pt>
                <c:pt idx="449">
                  <c:v>-5149.5290000000005</c:v>
                </c:pt>
                <c:pt idx="450">
                  <c:v>-5163.6490000000003</c:v>
                </c:pt>
                <c:pt idx="451">
                  <c:v>-5177.7460000000001</c:v>
                </c:pt>
                <c:pt idx="452">
                  <c:v>-5191.7610000000004</c:v>
                </c:pt>
                <c:pt idx="453">
                  <c:v>-5205.7870000000003</c:v>
                </c:pt>
                <c:pt idx="454">
                  <c:v>-5219.826</c:v>
                </c:pt>
                <c:pt idx="455">
                  <c:v>-5233.884</c:v>
                </c:pt>
                <c:pt idx="456">
                  <c:v>-5247.9480000000003</c:v>
                </c:pt>
                <c:pt idx="457">
                  <c:v>-5262.0079999999998</c:v>
                </c:pt>
                <c:pt idx="458">
                  <c:v>-5276.1149999999998</c:v>
                </c:pt>
                <c:pt idx="459">
                  <c:v>-5290.2839999999997</c:v>
                </c:pt>
                <c:pt idx="460">
                  <c:v>-5304.5069999999996</c:v>
                </c:pt>
                <c:pt idx="461">
                  <c:v>-5318.77</c:v>
                </c:pt>
                <c:pt idx="462">
                  <c:v>-5333.0249999999996</c:v>
                </c:pt>
                <c:pt idx="463">
                  <c:v>-5347.2640000000001</c:v>
                </c:pt>
                <c:pt idx="464">
                  <c:v>-5361.4319999999998</c:v>
                </c:pt>
                <c:pt idx="465">
                  <c:v>-5375.567</c:v>
                </c:pt>
                <c:pt idx="466">
                  <c:v>-5389.7209999999995</c:v>
                </c:pt>
                <c:pt idx="467">
                  <c:v>-5403.8630000000003</c:v>
                </c:pt>
                <c:pt idx="468">
                  <c:v>-5417.9939999999997</c:v>
                </c:pt>
                <c:pt idx="469">
                  <c:v>-5432.1120000000001</c:v>
                </c:pt>
                <c:pt idx="470">
                  <c:v>-5446.2089999999998</c:v>
                </c:pt>
                <c:pt idx="471">
                  <c:v>-5460.3630000000003</c:v>
                </c:pt>
                <c:pt idx="472">
                  <c:v>-5474.549</c:v>
                </c:pt>
                <c:pt idx="473">
                  <c:v>-5488.7690000000002</c:v>
                </c:pt>
                <c:pt idx="474">
                  <c:v>-5503.0110000000004</c:v>
                </c:pt>
                <c:pt idx="475">
                  <c:v>-5517.1930000000002</c:v>
                </c:pt>
                <c:pt idx="476">
                  <c:v>-5531.3770000000004</c:v>
                </c:pt>
                <c:pt idx="477">
                  <c:v>-5545.549</c:v>
                </c:pt>
                <c:pt idx="478">
                  <c:v>-5559.7529999999997</c:v>
                </c:pt>
                <c:pt idx="479">
                  <c:v>-5573.893</c:v>
                </c:pt>
                <c:pt idx="480">
                  <c:v>-5588.0029999999997</c:v>
                </c:pt>
                <c:pt idx="481">
                  <c:v>-5602.16</c:v>
                </c:pt>
                <c:pt idx="482">
                  <c:v>-5616.3459999999995</c:v>
                </c:pt>
                <c:pt idx="483">
                  <c:v>-5630.5140000000001</c:v>
                </c:pt>
                <c:pt idx="484">
                  <c:v>-5644.6180000000004</c:v>
                </c:pt>
                <c:pt idx="485">
                  <c:v>-5658.7939999999999</c:v>
                </c:pt>
                <c:pt idx="486">
                  <c:v>-5673.04</c:v>
                </c:pt>
                <c:pt idx="487">
                  <c:v>-5687.2190000000001</c:v>
                </c:pt>
                <c:pt idx="488">
                  <c:v>-5701.4350000000004</c:v>
                </c:pt>
                <c:pt idx="489">
                  <c:v>-5715.6850000000004</c:v>
                </c:pt>
                <c:pt idx="490">
                  <c:v>-5729.9740000000002</c:v>
                </c:pt>
                <c:pt idx="491">
                  <c:v>-5744.2870000000003</c:v>
                </c:pt>
                <c:pt idx="492">
                  <c:v>-5758.5429999999997</c:v>
                </c:pt>
                <c:pt idx="493">
                  <c:v>-5772.723</c:v>
                </c:pt>
                <c:pt idx="494">
                  <c:v>-5786.8789999999999</c:v>
                </c:pt>
                <c:pt idx="495">
                  <c:v>-5801.0140000000001</c:v>
                </c:pt>
                <c:pt idx="496">
                  <c:v>-5815.13</c:v>
                </c:pt>
                <c:pt idx="497">
                  <c:v>-5829.2139999999999</c:v>
                </c:pt>
                <c:pt idx="498">
                  <c:v>-5843.3230000000003</c:v>
                </c:pt>
                <c:pt idx="499">
                  <c:v>-5857.4170000000004</c:v>
                </c:pt>
                <c:pt idx="500">
                  <c:v>-5871.4930000000004</c:v>
                </c:pt>
                <c:pt idx="501">
                  <c:v>-5885.5969999999998</c:v>
                </c:pt>
                <c:pt idx="502">
                  <c:v>-5899.7520000000004</c:v>
                </c:pt>
                <c:pt idx="503">
                  <c:v>-5914.0029999999997</c:v>
                </c:pt>
                <c:pt idx="504">
                  <c:v>-5928.2619999999997</c:v>
                </c:pt>
                <c:pt idx="505">
                  <c:v>-5942.4949999999999</c:v>
                </c:pt>
                <c:pt idx="506">
                  <c:v>-5956.7</c:v>
                </c:pt>
                <c:pt idx="507">
                  <c:v>-5970.8379999999997</c:v>
                </c:pt>
                <c:pt idx="508">
                  <c:v>-5984.98</c:v>
                </c:pt>
                <c:pt idx="509">
                  <c:v>-5999.1239999999998</c:v>
                </c:pt>
                <c:pt idx="510">
                  <c:v>-6013.2479999999996</c:v>
                </c:pt>
                <c:pt idx="511">
                  <c:v>-6027.35</c:v>
                </c:pt>
                <c:pt idx="512">
                  <c:v>-6041.4840000000004</c:v>
                </c:pt>
                <c:pt idx="513">
                  <c:v>-6055.69</c:v>
                </c:pt>
                <c:pt idx="514">
                  <c:v>-6069.9189999999999</c:v>
                </c:pt>
                <c:pt idx="515">
                  <c:v>-6084.1660000000002</c:v>
                </c:pt>
                <c:pt idx="516">
                  <c:v>-6098.3620000000001</c:v>
                </c:pt>
                <c:pt idx="517">
                  <c:v>-6112.5079999999998</c:v>
                </c:pt>
                <c:pt idx="518">
                  <c:v>-6126.6170000000002</c:v>
                </c:pt>
                <c:pt idx="519">
                  <c:v>-6140.7650000000003</c:v>
                </c:pt>
                <c:pt idx="520">
                  <c:v>-6155.0029999999997</c:v>
                </c:pt>
                <c:pt idx="521">
                  <c:v>-6169.2219999999998</c:v>
                </c:pt>
                <c:pt idx="522">
                  <c:v>-6183.3649999999998</c:v>
                </c:pt>
                <c:pt idx="523">
                  <c:v>-6197.4979999999996</c:v>
                </c:pt>
                <c:pt idx="524">
                  <c:v>-6211.6139999999996</c:v>
                </c:pt>
                <c:pt idx="525">
                  <c:v>-6225.6229999999996</c:v>
                </c:pt>
                <c:pt idx="526">
                  <c:v>-6239.607</c:v>
                </c:pt>
                <c:pt idx="527">
                  <c:v>-6253.643</c:v>
                </c:pt>
                <c:pt idx="528">
                  <c:v>-6267.7259999999997</c:v>
                </c:pt>
                <c:pt idx="529">
                  <c:v>-6281.8969999999999</c:v>
                </c:pt>
                <c:pt idx="530">
                  <c:v>-6296.1220000000003</c:v>
                </c:pt>
                <c:pt idx="531">
                  <c:v>-6310.3680000000004</c:v>
                </c:pt>
                <c:pt idx="532">
                  <c:v>-6324.5990000000002</c:v>
                </c:pt>
                <c:pt idx="533">
                  <c:v>-6338.8559999999998</c:v>
                </c:pt>
                <c:pt idx="534">
                  <c:v>-6353.15</c:v>
                </c:pt>
                <c:pt idx="535">
                  <c:v>-6367.4309999999996</c:v>
                </c:pt>
                <c:pt idx="536">
                  <c:v>-6381.652</c:v>
                </c:pt>
                <c:pt idx="537">
                  <c:v>-6395.81</c:v>
                </c:pt>
                <c:pt idx="538">
                  <c:v>-6409.9650000000001</c:v>
                </c:pt>
                <c:pt idx="539">
                  <c:v>-6424.0929999999998</c:v>
                </c:pt>
                <c:pt idx="540">
                  <c:v>-6438.1930000000002</c:v>
                </c:pt>
                <c:pt idx="541">
                  <c:v>-6452.308</c:v>
                </c:pt>
                <c:pt idx="542">
                  <c:v>-6466.4470000000001</c:v>
                </c:pt>
                <c:pt idx="543">
                  <c:v>-6480.5870000000004</c:v>
                </c:pt>
                <c:pt idx="544">
                  <c:v>-6494.76</c:v>
                </c:pt>
                <c:pt idx="545">
                  <c:v>-6508.9790000000003</c:v>
                </c:pt>
                <c:pt idx="546">
                  <c:v>-6523.2380000000003</c:v>
                </c:pt>
                <c:pt idx="547">
                  <c:v>-6537.5249999999996</c:v>
                </c:pt>
                <c:pt idx="548">
                  <c:v>-6551.8140000000003</c:v>
                </c:pt>
                <c:pt idx="549">
                  <c:v>-6566.1049999999996</c:v>
                </c:pt>
                <c:pt idx="550">
                  <c:v>-6580.3770000000004</c:v>
                </c:pt>
                <c:pt idx="551">
                  <c:v>-6594.6530000000002</c:v>
                </c:pt>
                <c:pt idx="552">
                  <c:v>-6608.8649999999998</c:v>
                </c:pt>
                <c:pt idx="553">
                  <c:v>-6623.0730000000003</c:v>
                </c:pt>
                <c:pt idx="554">
                  <c:v>-6637.2269999999999</c:v>
                </c:pt>
                <c:pt idx="555">
                  <c:v>-6651.3689999999997</c:v>
                </c:pt>
                <c:pt idx="556">
                  <c:v>-6665.5860000000002</c:v>
                </c:pt>
                <c:pt idx="557">
                  <c:v>-6679.8389999999999</c:v>
                </c:pt>
                <c:pt idx="558">
                  <c:v>-6694.0820000000003</c:v>
                </c:pt>
                <c:pt idx="559">
                  <c:v>-6708.3220000000001</c:v>
                </c:pt>
                <c:pt idx="560">
                  <c:v>-6722.5749999999998</c:v>
                </c:pt>
                <c:pt idx="561">
                  <c:v>-6736.83</c:v>
                </c:pt>
                <c:pt idx="562">
                  <c:v>-6751.1570000000002</c:v>
                </c:pt>
                <c:pt idx="563">
                  <c:v>-6765.4470000000001</c:v>
                </c:pt>
                <c:pt idx="564">
                  <c:v>-6779.6660000000002</c:v>
                </c:pt>
                <c:pt idx="565">
                  <c:v>-6793.85</c:v>
                </c:pt>
                <c:pt idx="566">
                  <c:v>-6807.9960000000001</c:v>
                </c:pt>
                <c:pt idx="567">
                  <c:v>-6822.1580000000004</c:v>
                </c:pt>
                <c:pt idx="568">
                  <c:v>-6836.2780000000002</c:v>
                </c:pt>
                <c:pt idx="569">
                  <c:v>-6850.3310000000001</c:v>
                </c:pt>
                <c:pt idx="570">
                  <c:v>-6864.4089999999997</c:v>
                </c:pt>
                <c:pt idx="571">
                  <c:v>-6878.4690000000001</c:v>
                </c:pt>
                <c:pt idx="572">
                  <c:v>-6892.61</c:v>
                </c:pt>
                <c:pt idx="573">
                  <c:v>-6906.85</c:v>
                </c:pt>
                <c:pt idx="574">
                  <c:v>-6921.2030000000004</c:v>
                </c:pt>
                <c:pt idx="575">
                  <c:v>-6935.55</c:v>
                </c:pt>
                <c:pt idx="576">
                  <c:v>-6949.8379999999997</c:v>
                </c:pt>
                <c:pt idx="577">
                  <c:v>-6964.0230000000001</c:v>
                </c:pt>
                <c:pt idx="578">
                  <c:v>-6978.1189999999997</c:v>
                </c:pt>
                <c:pt idx="579">
                  <c:v>-6992.1549999999997</c:v>
                </c:pt>
                <c:pt idx="580">
                  <c:v>-7006.2049999999999</c:v>
                </c:pt>
                <c:pt idx="581">
                  <c:v>-7020.277</c:v>
                </c:pt>
                <c:pt idx="582">
                  <c:v>-7034.3739999999998</c:v>
                </c:pt>
                <c:pt idx="583">
                  <c:v>-7048.4719999999998</c:v>
                </c:pt>
                <c:pt idx="584">
                  <c:v>-7062.5810000000001</c:v>
                </c:pt>
                <c:pt idx="585">
                  <c:v>-7076.7070000000003</c:v>
                </c:pt>
                <c:pt idx="586">
                  <c:v>-7090.8710000000001</c:v>
                </c:pt>
                <c:pt idx="587">
                  <c:v>-7105.02</c:v>
                </c:pt>
                <c:pt idx="588">
                  <c:v>-7119.18</c:v>
                </c:pt>
                <c:pt idx="589">
                  <c:v>-7133.4530000000004</c:v>
                </c:pt>
                <c:pt idx="590">
                  <c:v>-7147.7669999999998</c:v>
                </c:pt>
                <c:pt idx="591">
                  <c:v>-7161.9669999999996</c:v>
                </c:pt>
                <c:pt idx="592">
                  <c:v>-7176.1030000000001</c:v>
                </c:pt>
                <c:pt idx="593">
                  <c:v>-7190.3040000000001</c:v>
                </c:pt>
                <c:pt idx="594">
                  <c:v>-7204.5659999999998</c:v>
                </c:pt>
                <c:pt idx="595">
                  <c:v>-7218.7569999999996</c:v>
                </c:pt>
                <c:pt idx="596">
                  <c:v>-7232.9449999999997</c:v>
                </c:pt>
                <c:pt idx="597">
                  <c:v>-7247.1589999999997</c:v>
                </c:pt>
                <c:pt idx="598">
                  <c:v>-7261.43</c:v>
                </c:pt>
                <c:pt idx="599">
                  <c:v>-7275.6790000000001</c:v>
                </c:pt>
                <c:pt idx="600">
                  <c:v>-7289.924</c:v>
                </c:pt>
                <c:pt idx="601">
                  <c:v>-7304.1750000000002</c:v>
                </c:pt>
                <c:pt idx="602">
                  <c:v>-7318.4229999999998</c:v>
                </c:pt>
                <c:pt idx="603">
                  <c:v>-7332.692</c:v>
                </c:pt>
                <c:pt idx="604">
                  <c:v>-7347.0320000000002</c:v>
                </c:pt>
                <c:pt idx="605">
                  <c:v>-7361.4139999999998</c:v>
                </c:pt>
                <c:pt idx="606">
                  <c:v>-7375.7190000000001</c:v>
                </c:pt>
                <c:pt idx="607">
                  <c:v>-7389.9840000000004</c:v>
                </c:pt>
                <c:pt idx="608">
                  <c:v>-7404.1580000000004</c:v>
                </c:pt>
                <c:pt idx="609">
                  <c:v>-7418.2730000000001</c:v>
                </c:pt>
                <c:pt idx="610">
                  <c:v>-7432.3980000000001</c:v>
                </c:pt>
                <c:pt idx="611">
                  <c:v>-7446.54</c:v>
                </c:pt>
                <c:pt idx="612">
                  <c:v>-7460.6639999999998</c:v>
                </c:pt>
                <c:pt idx="613">
                  <c:v>-7474.7370000000001</c:v>
                </c:pt>
                <c:pt idx="614">
                  <c:v>-7488.7809999999999</c:v>
                </c:pt>
                <c:pt idx="615">
                  <c:v>-7502.866</c:v>
                </c:pt>
                <c:pt idx="616">
                  <c:v>-7517.0439999999999</c:v>
                </c:pt>
                <c:pt idx="617">
                  <c:v>-7531.28</c:v>
                </c:pt>
                <c:pt idx="618">
                  <c:v>-7545.5870000000004</c:v>
                </c:pt>
                <c:pt idx="619">
                  <c:v>-7559.9049999999997</c:v>
                </c:pt>
                <c:pt idx="620">
                  <c:v>-7574.1809999999996</c:v>
                </c:pt>
                <c:pt idx="621">
                  <c:v>-7588.37</c:v>
                </c:pt>
                <c:pt idx="622">
                  <c:v>-7602.5810000000001</c:v>
                </c:pt>
                <c:pt idx="623">
                  <c:v>-7616.6989999999996</c:v>
                </c:pt>
                <c:pt idx="624">
                  <c:v>-7630.7920000000004</c:v>
                </c:pt>
                <c:pt idx="625">
                  <c:v>-7644.9830000000002</c:v>
                </c:pt>
                <c:pt idx="626">
                  <c:v>-7659.2169999999996</c:v>
                </c:pt>
                <c:pt idx="627">
                  <c:v>-7673.44</c:v>
                </c:pt>
                <c:pt idx="628">
                  <c:v>-7687.6289999999999</c:v>
                </c:pt>
                <c:pt idx="629">
                  <c:v>-7701.74</c:v>
                </c:pt>
                <c:pt idx="630">
                  <c:v>-7715.7430000000004</c:v>
                </c:pt>
                <c:pt idx="631">
                  <c:v>-7729.73</c:v>
                </c:pt>
                <c:pt idx="632">
                  <c:v>-7743.7709999999997</c:v>
                </c:pt>
                <c:pt idx="633">
                  <c:v>-7757.8370000000004</c:v>
                </c:pt>
                <c:pt idx="634">
                  <c:v>-7771.9639999999999</c:v>
                </c:pt>
                <c:pt idx="635">
                  <c:v>-7786.2309999999998</c:v>
                </c:pt>
                <c:pt idx="636">
                  <c:v>-7800.5519999999997</c:v>
                </c:pt>
                <c:pt idx="637">
                  <c:v>-7814.8280000000004</c:v>
                </c:pt>
                <c:pt idx="638">
                  <c:v>-7829.1009999999997</c:v>
                </c:pt>
                <c:pt idx="639">
                  <c:v>-7843.3239999999996</c:v>
                </c:pt>
                <c:pt idx="640">
                  <c:v>-7857.5569999999998</c:v>
                </c:pt>
                <c:pt idx="641">
                  <c:v>-7871.7879999999996</c:v>
                </c:pt>
                <c:pt idx="642">
                  <c:v>-7886.0119999999997</c:v>
                </c:pt>
                <c:pt idx="643">
                  <c:v>-7900.1859999999997</c:v>
                </c:pt>
                <c:pt idx="644">
                  <c:v>-7914.3329999999996</c:v>
                </c:pt>
                <c:pt idx="645">
                  <c:v>-7928.5789999999997</c:v>
                </c:pt>
                <c:pt idx="646">
                  <c:v>-7942.9440000000004</c:v>
                </c:pt>
                <c:pt idx="647">
                  <c:v>-7957.3010000000004</c:v>
                </c:pt>
                <c:pt idx="648">
                  <c:v>-7971.6840000000002</c:v>
                </c:pt>
                <c:pt idx="649">
                  <c:v>-7986.0510000000004</c:v>
                </c:pt>
                <c:pt idx="650">
                  <c:v>-8000.4009999999998</c:v>
                </c:pt>
                <c:pt idx="651">
                  <c:v>-8014.7139999999999</c:v>
                </c:pt>
                <c:pt idx="652">
                  <c:v>-8029.0240000000003</c:v>
                </c:pt>
                <c:pt idx="653">
                  <c:v>-8043.3440000000001</c:v>
                </c:pt>
                <c:pt idx="654">
                  <c:v>-8057.6</c:v>
                </c:pt>
                <c:pt idx="655">
                  <c:v>-8071.8440000000001</c:v>
                </c:pt>
                <c:pt idx="656">
                  <c:v>-8086.0290000000005</c:v>
                </c:pt>
                <c:pt idx="657">
                  <c:v>-8100.1480000000001</c:v>
                </c:pt>
                <c:pt idx="658">
                  <c:v>-8114.2290000000003</c:v>
                </c:pt>
                <c:pt idx="659">
                  <c:v>-8128.3239999999996</c:v>
                </c:pt>
                <c:pt idx="660">
                  <c:v>-8142.384</c:v>
                </c:pt>
                <c:pt idx="661">
                  <c:v>-8156.42</c:v>
                </c:pt>
                <c:pt idx="662">
                  <c:v>-8170.442</c:v>
                </c:pt>
                <c:pt idx="663">
                  <c:v>-8184.4979999999996</c:v>
                </c:pt>
                <c:pt idx="664">
                  <c:v>-8198.5849999999991</c:v>
                </c:pt>
                <c:pt idx="665">
                  <c:v>-8212.7829999999994</c:v>
                </c:pt>
                <c:pt idx="666">
                  <c:v>-8227.0280000000002</c:v>
                </c:pt>
                <c:pt idx="667">
                  <c:v>-8241.3320000000003</c:v>
                </c:pt>
                <c:pt idx="668">
                  <c:v>-8255.6450000000004</c:v>
                </c:pt>
                <c:pt idx="669">
                  <c:v>-8269.982</c:v>
                </c:pt>
                <c:pt idx="670">
                  <c:v>-8284.4179999999997</c:v>
                </c:pt>
                <c:pt idx="671">
                  <c:v>-8298.8130000000001</c:v>
                </c:pt>
                <c:pt idx="672">
                  <c:v>-8313.0010000000002</c:v>
                </c:pt>
                <c:pt idx="673">
                  <c:v>-8327.1319999999996</c:v>
                </c:pt>
                <c:pt idx="674">
                  <c:v>-8341.3819999999996</c:v>
                </c:pt>
                <c:pt idx="675">
                  <c:v>-8355.6959999999999</c:v>
                </c:pt>
                <c:pt idx="676">
                  <c:v>-8370.0779999999995</c:v>
                </c:pt>
                <c:pt idx="677">
                  <c:v>-8384.4570000000003</c:v>
                </c:pt>
                <c:pt idx="678">
                  <c:v>-8398.8119999999999</c:v>
                </c:pt>
                <c:pt idx="679">
                  <c:v>-8413.0470000000005</c:v>
                </c:pt>
                <c:pt idx="680">
                  <c:v>-8427.2639999999992</c:v>
                </c:pt>
                <c:pt idx="681">
                  <c:v>-8441.4490000000005</c:v>
                </c:pt>
                <c:pt idx="682">
                  <c:v>-8455.6270000000004</c:v>
                </c:pt>
                <c:pt idx="683">
                  <c:v>-8469.77</c:v>
                </c:pt>
                <c:pt idx="684">
                  <c:v>-8483.9290000000001</c:v>
                </c:pt>
                <c:pt idx="685">
                  <c:v>-8498.0879999999997</c:v>
                </c:pt>
                <c:pt idx="686">
                  <c:v>-8512.2559999999994</c:v>
                </c:pt>
                <c:pt idx="687">
                  <c:v>-8526.3269999999993</c:v>
                </c:pt>
                <c:pt idx="688">
                  <c:v>-8540.3080000000009</c:v>
                </c:pt>
                <c:pt idx="689">
                  <c:v>-8554.3590000000004</c:v>
                </c:pt>
                <c:pt idx="690">
                  <c:v>-8568.4979999999996</c:v>
                </c:pt>
                <c:pt idx="691">
                  <c:v>-8582.7119999999995</c:v>
                </c:pt>
                <c:pt idx="692">
                  <c:v>-8596.9760000000006</c:v>
                </c:pt>
                <c:pt idx="693">
                  <c:v>-8611.2250000000004</c:v>
                </c:pt>
                <c:pt idx="694">
                  <c:v>-8625.3590000000004</c:v>
                </c:pt>
                <c:pt idx="695">
                  <c:v>-8639.4529999999995</c:v>
                </c:pt>
                <c:pt idx="696">
                  <c:v>-8653.6550000000007</c:v>
                </c:pt>
                <c:pt idx="697">
                  <c:v>-8667.973</c:v>
                </c:pt>
                <c:pt idx="698">
                  <c:v>-8682.2790000000005</c:v>
                </c:pt>
                <c:pt idx="699">
                  <c:v>-8696.4989999999998</c:v>
                </c:pt>
                <c:pt idx="700">
                  <c:v>-8710.6180000000004</c:v>
                </c:pt>
                <c:pt idx="701">
                  <c:v>-8724.6669999999995</c:v>
                </c:pt>
                <c:pt idx="702">
                  <c:v>-8738.7060000000001</c:v>
                </c:pt>
                <c:pt idx="703">
                  <c:v>-8752.8179999999993</c:v>
                </c:pt>
                <c:pt idx="704">
                  <c:v>-8766.9989999999998</c:v>
                </c:pt>
                <c:pt idx="705">
                  <c:v>-8781.2330000000002</c:v>
                </c:pt>
                <c:pt idx="706">
                  <c:v>-8795.4419999999991</c:v>
                </c:pt>
                <c:pt idx="707">
                  <c:v>-8809.6740000000009</c:v>
                </c:pt>
                <c:pt idx="708">
                  <c:v>-8823.973</c:v>
                </c:pt>
                <c:pt idx="709">
                  <c:v>-8838.2510000000002</c:v>
                </c:pt>
                <c:pt idx="710">
                  <c:v>-8852.5810000000001</c:v>
                </c:pt>
                <c:pt idx="711">
                  <c:v>-8866.9930000000004</c:v>
                </c:pt>
                <c:pt idx="712">
                  <c:v>-8881.3289999999997</c:v>
                </c:pt>
                <c:pt idx="713">
                  <c:v>-8895.607</c:v>
                </c:pt>
                <c:pt idx="714">
                  <c:v>-8909.8070000000007</c:v>
                </c:pt>
                <c:pt idx="715">
                  <c:v>-8923.9670000000006</c:v>
                </c:pt>
                <c:pt idx="716">
                  <c:v>-8938.1839999999993</c:v>
                </c:pt>
                <c:pt idx="717">
                  <c:v>-8952.3050000000003</c:v>
                </c:pt>
                <c:pt idx="718">
                  <c:v>-8966.4</c:v>
                </c:pt>
                <c:pt idx="719">
                  <c:v>-8980.51</c:v>
                </c:pt>
                <c:pt idx="720">
                  <c:v>-8994.56</c:v>
                </c:pt>
                <c:pt idx="721">
                  <c:v>-9008.6880000000001</c:v>
                </c:pt>
                <c:pt idx="722">
                  <c:v>-9022.83</c:v>
                </c:pt>
                <c:pt idx="723">
                  <c:v>-9036.9920000000002</c:v>
                </c:pt>
                <c:pt idx="724">
                  <c:v>-9051.16</c:v>
                </c:pt>
                <c:pt idx="725">
                  <c:v>-9065.34</c:v>
                </c:pt>
                <c:pt idx="726">
                  <c:v>-9079.509</c:v>
                </c:pt>
                <c:pt idx="727">
                  <c:v>-9093.6589999999997</c:v>
                </c:pt>
                <c:pt idx="728">
                  <c:v>-9107.8070000000007</c:v>
                </c:pt>
                <c:pt idx="729">
                  <c:v>-9121.9470000000001</c:v>
                </c:pt>
                <c:pt idx="730">
                  <c:v>-9136.1530000000002</c:v>
                </c:pt>
                <c:pt idx="731">
                  <c:v>-9150.3790000000008</c:v>
                </c:pt>
                <c:pt idx="732">
                  <c:v>-9164.5759999999991</c:v>
                </c:pt>
                <c:pt idx="733">
                  <c:v>-9178.7489999999998</c:v>
                </c:pt>
                <c:pt idx="734">
                  <c:v>-9192.893</c:v>
                </c:pt>
                <c:pt idx="735">
                  <c:v>-9207.0149999999994</c:v>
                </c:pt>
                <c:pt idx="736">
                  <c:v>-9221.1810000000005</c:v>
                </c:pt>
                <c:pt idx="737">
                  <c:v>-9235.2960000000003</c:v>
                </c:pt>
                <c:pt idx="738">
                  <c:v>-9249.4169999999995</c:v>
                </c:pt>
                <c:pt idx="739">
                  <c:v>-9263.5910000000003</c:v>
                </c:pt>
                <c:pt idx="740">
                  <c:v>-9277.7540000000008</c:v>
                </c:pt>
                <c:pt idx="741">
                  <c:v>-9291.8860000000004</c:v>
                </c:pt>
                <c:pt idx="742">
                  <c:v>-9306.0159999999996</c:v>
                </c:pt>
                <c:pt idx="743">
                  <c:v>-9320.1640000000007</c:v>
                </c:pt>
                <c:pt idx="744">
                  <c:v>-9334.2970000000005</c:v>
                </c:pt>
                <c:pt idx="745">
                  <c:v>-9348.4419999999991</c:v>
                </c:pt>
                <c:pt idx="746">
                  <c:v>-9362.643</c:v>
                </c:pt>
                <c:pt idx="747">
                  <c:v>-9376.8889999999992</c:v>
                </c:pt>
                <c:pt idx="748">
                  <c:v>-9391.1689999999999</c:v>
                </c:pt>
                <c:pt idx="749">
                  <c:v>-9405.5290000000005</c:v>
                </c:pt>
                <c:pt idx="750">
                  <c:v>-9419.94</c:v>
                </c:pt>
                <c:pt idx="751">
                  <c:v>-9434.36</c:v>
                </c:pt>
                <c:pt idx="752">
                  <c:v>-9448.7029999999995</c:v>
                </c:pt>
                <c:pt idx="753">
                  <c:v>-9463</c:v>
                </c:pt>
                <c:pt idx="754">
                  <c:v>-9477.2199999999993</c:v>
                </c:pt>
                <c:pt idx="755">
                  <c:v>-9491.35</c:v>
                </c:pt>
                <c:pt idx="756">
                  <c:v>-9505.4480000000003</c:v>
                </c:pt>
                <c:pt idx="757">
                  <c:v>-9519.4850000000006</c:v>
                </c:pt>
                <c:pt idx="758">
                  <c:v>-9533.51</c:v>
                </c:pt>
                <c:pt idx="759">
                  <c:v>-9547.6090000000004</c:v>
                </c:pt>
                <c:pt idx="760">
                  <c:v>-9561.7530000000006</c:v>
                </c:pt>
                <c:pt idx="761">
                  <c:v>-9575.8420000000006</c:v>
                </c:pt>
                <c:pt idx="762">
                  <c:v>-9589.8880000000008</c:v>
                </c:pt>
                <c:pt idx="763">
                  <c:v>-9604.0360000000001</c:v>
                </c:pt>
                <c:pt idx="764">
                  <c:v>-9618.1980000000003</c:v>
                </c:pt>
                <c:pt idx="765">
                  <c:v>-9632.3179999999993</c:v>
                </c:pt>
                <c:pt idx="766">
                  <c:v>-9646.4660000000003</c:v>
                </c:pt>
                <c:pt idx="767">
                  <c:v>-9660.6370000000006</c:v>
                </c:pt>
                <c:pt idx="768">
                  <c:v>-9674.8040000000001</c:v>
                </c:pt>
                <c:pt idx="769">
                  <c:v>-9688.9879999999994</c:v>
                </c:pt>
                <c:pt idx="770">
                  <c:v>-9703.2489999999998</c:v>
                </c:pt>
                <c:pt idx="771">
                  <c:v>-9717.5409999999993</c:v>
                </c:pt>
                <c:pt idx="772">
                  <c:v>-9731.7450000000008</c:v>
                </c:pt>
                <c:pt idx="773">
                  <c:v>-9745.9279999999999</c:v>
                </c:pt>
                <c:pt idx="774">
                  <c:v>-9760.1309999999994</c:v>
                </c:pt>
                <c:pt idx="775">
                  <c:v>-9774.2620000000006</c:v>
                </c:pt>
                <c:pt idx="776">
                  <c:v>-9788.3889999999992</c:v>
                </c:pt>
                <c:pt idx="777">
                  <c:v>-9802.5229999999992</c:v>
                </c:pt>
                <c:pt idx="778">
                  <c:v>-9816.6409999999996</c:v>
                </c:pt>
                <c:pt idx="779">
                  <c:v>-9830.7849999999999</c:v>
                </c:pt>
                <c:pt idx="780">
                  <c:v>-9844.8490000000002</c:v>
                </c:pt>
                <c:pt idx="781">
                  <c:v>-9858.8379999999997</c:v>
                </c:pt>
                <c:pt idx="782">
                  <c:v>-9872.8130000000001</c:v>
                </c:pt>
                <c:pt idx="783">
                  <c:v>-9886.7890000000007</c:v>
                </c:pt>
                <c:pt idx="784">
                  <c:v>-9900.8590000000004</c:v>
                </c:pt>
                <c:pt idx="785">
                  <c:v>-9914.9830000000002</c:v>
                </c:pt>
                <c:pt idx="786">
                  <c:v>-9929.0930000000008</c:v>
                </c:pt>
                <c:pt idx="787">
                  <c:v>-9943.1610000000001</c:v>
                </c:pt>
                <c:pt idx="788">
                  <c:v>-9957.2279999999992</c:v>
                </c:pt>
                <c:pt idx="789">
                  <c:v>-9971.4290000000001</c:v>
                </c:pt>
                <c:pt idx="790">
                  <c:v>-9985.7569999999996</c:v>
                </c:pt>
                <c:pt idx="791">
                  <c:v>-10000.09</c:v>
                </c:pt>
                <c:pt idx="792">
                  <c:v>-10014.31</c:v>
                </c:pt>
                <c:pt idx="793">
                  <c:v>-10028.56</c:v>
                </c:pt>
                <c:pt idx="794">
                  <c:v>-10042.86</c:v>
                </c:pt>
                <c:pt idx="795">
                  <c:v>-10057.129999999999</c:v>
                </c:pt>
                <c:pt idx="796">
                  <c:v>-10071.34</c:v>
                </c:pt>
                <c:pt idx="797">
                  <c:v>-10085.5</c:v>
                </c:pt>
                <c:pt idx="798">
                  <c:v>-10099.75</c:v>
                </c:pt>
                <c:pt idx="799">
                  <c:v>-10114</c:v>
                </c:pt>
                <c:pt idx="800">
                  <c:v>-10128.26</c:v>
                </c:pt>
                <c:pt idx="801">
                  <c:v>-10142.56</c:v>
                </c:pt>
                <c:pt idx="802">
                  <c:v>-10156.870000000001</c:v>
                </c:pt>
                <c:pt idx="803">
                  <c:v>-10171.08</c:v>
                </c:pt>
                <c:pt idx="804">
                  <c:v>-10185.24</c:v>
                </c:pt>
                <c:pt idx="805">
                  <c:v>-10199.39</c:v>
                </c:pt>
                <c:pt idx="806">
                  <c:v>-10213.540000000001</c:v>
                </c:pt>
                <c:pt idx="807">
                  <c:v>-10227.67</c:v>
                </c:pt>
                <c:pt idx="808">
                  <c:v>-10241.790000000001</c:v>
                </c:pt>
                <c:pt idx="809">
                  <c:v>-10255.790000000001</c:v>
                </c:pt>
                <c:pt idx="810">
                  <c:v>-10269.75</c:v>
                </c:pt>
                <c:pt idx="811">
                  <c:v>-10283.81</c:v>
                </c:pt>
                <c:pt idx="812">
                  <c:v>-10297.93</c:v>
                </c:pt>
                <c:pt idx="813">
                  <c:v>-10312.09</c:v>
                </c:pt>
                <c:pt idx="814">
                  <c:v>-10326.219999999999</c:v>
                </c:pt>
                <c:pt idx="815">
                  <c:v>-10340.299999999999</c:v>
                </c:pt>
                <c:pt idx="816">
                  <c:v>-10354.450000000001</c:v>
                </c:pt>
                <c:pt idx="817">
                  <c:v>-10368.65</c:v>
                </c:pt>
                <c:pt idx="818">
                  <c:v>-10382.83</c:v>
                </c:pt>
                <c:pt idx="819">
                  <c:v>-10396.950000000001</c:v>
                </c:pt>
                <c:pt idx="820">
                  <c:v>-10410.950000000001</c:v>
                </c:pt>
                <c:pt idx="821">
                  <c:v>-10424.93</c:v>
                </c:pt>
                <c:pt idx="822">
                  <c:v>-10438.89</c:v>
                </c:pt>
                <c:pt idx="823">
                  <c:v>-10452.870000000001</c:v>
                </c:pt>
                <c:pt idx="824">
                  <c:v>-10466.879999999999</c:v>
                </c:pt>
                <c:pt idx="825">
                  <c:v>-10480.93</c:v>
                </c:pt>
                <c:pt idx="826">
                  <c:v>-10494.94</c:v>
                </c:pt>
                <c:pt idx="827">
                  <c:v>-10508.98</c:v>
                </c:pt>
                <c:pt idx="828">
                  <c:v>-10523.05</c:v>
                </c:pt>
                <c:pt idx="829">
                  <c:v>-10537.1</c:v>
                </c:pt>
                <c:pt idx="830">
                  <c:v>-10551.2</c:v>
                </c:pt>
                <c:pt idx="831">
                  <c:v>-10565.33</c:v>
                </c:pt>
                <c:pt idx="832">
                  <c:v>-10579.51</c:v>
                </c:pt>
                <c:pt idx="833">
                  <c:v>-10593.68</c:v>
                </c:pt>
                <c:pt idx="834">
                  <c:v>-10607.82</c:v>
                </c:pt>
                <c:pt idx="835">
                  <c:v>-10622</c:v>
                </c:pt>
                <c:pt idx="836">
                  <c:v>-10636.26</c:v>
                </c:pt>
                <c:pt idx="837">
                  <c:v>-10650.62</c:v>
                </c:pt>
                <c:pt idx="838">
                  <c:v>-10665.01</c:v>
                </c:pt>
                <c:pt idx="839">
                  <c:v>-10679.41</c:v>
                </c:pt>
                <c:pt idx="840">
                  <c:v>-10693.73</c:v>
                </c:pt>
                <c:pt idx="841">
                  <c:v>-10707.94</c:v>
                </c:pt>
                <c:pt idx="842">
                  <c:v>-10722.11</c:v>
                </c:pt>
                <c:pt idx="843">
                  <c:v>-10736.26</c:v>
                </c:pt>
                <c:pt idx="844">
                  <c:v>-10750.42</c:v>
                </c:pt>
                <c:pt idx="845">
                  <c:v>-10764.65</c:v>
                </c:pt>
                <c:pt idx="846">
                  <c:v>-10778.88</c:v>
                </c:pt>
                <c:pt idx="847">
                  <c:v>-10793.05</c:v>
                </c:pt>
                <c:pt idx="848">
                  <c:v>-10807.21</c:v>
                </c:pt>
                <c:pt idx="849">
                  <c:v>-10821.44</c:v>
                </c:pt>
                <c:pt idx="850">
                  <c:v>-10835.65</c:v>
                </c:pt>
                <c:pt idx="851">
                  <c:v>-10849.81</c:v>
                </c:pt>
                <c:pt idx="852">
                  <c:v>-10863.89</c:v>
                </c:pt>
                <c:pt idx="853">
                  <c:v>-10877.91</c:v>
                </c:pt>
                <c:pt idx="854">
                  <c:v>-10891.9</c:v>
                </c:pt>
                <c:pt idx="855">
                  <c:v>-10905.89</c:v>
                </c:pt>
                <c:pt idx="856">
                  <c:v>-10919.87</c:v>
                </c:pt>
                <c:pt idx="857">
                  <c:v>-10933.89</c:v>
                </c:pt>
                <c:pt idx="858">
                  <c:v>-10947.92</c:v>
                </c:pt>
                <c:pt idx="859">
                  <c:v>-10961.93</c:v>
                </c:pt>
                <c:pt idx="860">
                  <c:v>-10975.98</c:v>
                </c:pt>
                <c:pt idx="861">
                  <c:v>-10990.08</c:v>
                </c:pt>
                <c:pt idx="862">
                  <c:v>-11004.18</c:v>
                </c:pt>
                <c:pt idx="863">
                  <c:v>-11018.31</c:v>
                </c:pt>
                <c:pt idx="864">
                  <c:v>-11032.4</c:v>
                </c:pt>
                <c:pt idx="865">
                  <c:v>-11046.43</c:v>
                </c:pt>
                <c:pt idx="866">
                  <c:v>-11060.42</c:v>
                </c:pt>
                <c:pt idx="867">
                  <c:v>-11074.5</c:v>
                </c:pt>
                <c:pt idx="868">
                  <c:v>-11088.68</c:v>
                </c:pt>
                <c:pt idx="869">
                  <c:v>-11102.88</c:v>
                </c:pt>
                <c:pt idx="870">
                  <c:v>-11117.12</c:v>
                </c:pt>
                <c:pt idx="871">
                  <c:v>-11131.38</c:v>
                </c:pt>
                <c:pt idx="872">
                  <c:v>-11145.6</c:v>
                </c:pt>
                <c:pt idx="873">
                  <c:v>-11159.73</c:v>
                </c:pt>
                <c:pt idx="874">
                  <c:v>-11173.89</c:v>
                </c:pt>
                <c:pt idx="875">
                  <c:v>-11187.99</c:v>
                </c:pt>
                <c:pt idx="876">
                  <c:v>-11201.96</c:v>
                </c:pt>
                <c:pt idx="877">
                  <c:v>-11215.9</c:v>
                </c:pt>
                <c:pt idx="878">
                  <c:v>-11229.92</c:v>
                </c:pt>
                <c:pt idx="879">
                  <c:v>-11244.04</c:v>
                </c:pt>
                <c:pt idx="880">
                  <c:v>-11258.27</c:v>
                </c:pt>
                <c:pt idx="881">
                  <c:v>-11272.48</c:v>
                </c:pt>
                <c:pt idx="882">
                  <c:v>-11286.61</c:v>
                </c:pt>
                <c:pt idx="883">
                  <c:v>-11300.71</c:v>
                </c:pt>
                <c:pt idx="884">
                  <c:v>-11314.89</c:v>
                </c:pt>
                <c:pt idx="885">
                  <c:v>-11329.08</c:v>
                </c:pt>
                <c:pt idx="886">
                  <c:v>-11343.3</c:v>
                </c:pt>
                <c:pt idx="887">
                  <c:v>-11357.42</c:v>
                </c:pt>
                <c:pt idx="888">
                  <c:v>-11371.57</c:v>
                </c:pt>
                <c:pt idx="889">
                  <c:v>-11385.8</c:v>
                </c:pt>
                <c:pt idx="890">
                  <c:v>-11400.05</c:v>
                </c:pt>
                <c:pt idx="891">
                  <c:v>-11414.28</c:v>
                </c:pt>
                <c:pt idx="892">
                  <c:v>-11428.38</c:v>
                </c:pt>
                <c:pt idx="893">
                  <c:v>-11442.42</c:v>
                </c:pt>
                <c:pt idx="894">
                  <c:v>-11456.42</c:v>
                </c:pt>
                <c:pt idx="895">
                  <c:v>-11470.5</c:v>
                </c:pt>
                <c:pt idx="896">
                  <c:v>-11484.61</c:v>
                </c:pt>
                <c:pt idx="897">
                  <c:v>-11498.72</c:v>
                </c:pt>
                <c:pt idx="898">
                  <c:v>-11512.88</c:v>
                </c:pt>
                <c:pt idx="899">
                  <c:v>-11526.99</c:v>
                </c:pt>
                <c:pt idx="900">
                  <c:v>-11541.02</c:v>
                </c:pt>
                <c:pt idx="901">
                  <c:v>-11555.02</c:v>
                </c:pt>
                <c:pt idx="902">
                  <c:v>-11569</c:v>
                </c:pt>
                <c:pt idx="903">
                  <c:v>-11582.92</c:v>
                </c:pt>
                <c:pt idx="904">
                  <c:v>-11596.84</c:v>
                </c:pt>
                <c:pt idx="905">
                  <c:v>-11610.84</c:v>
                </c:pt>
                <c:pt idx="906">
                  <c:v>-11624.9</c:v>
                </c:pt>
                <c:pt idx="907">
                  <c:v>-11638.98</c:v>
                </c:pt>
                <c:pt idx="908">
                  <c:v>-11653.06</c:v>
                </c:pt>
                <c:pt idx="909">
                  <c:v>-11667.1</c:v>
                </c:pt>
                <c:pt idx="910">
                  <c:v>-11681.14</c:v>
                </c:pt>
                <c:pt idx="911">
                  <c:v>-11695.17</c:v>
                </c:pt>
                <c:pt idx="912">
                  <c:v>-11709.28</c:v>
                </c:pt>
                <c:pt idx="913">
                  <c:v>-11723.43</c:v>
                </c:pt>
                <c:pt idx="914">
                  <c:v>-11737.62</c:v>
                </c:pt>
                <c:pt idx="915">
                  <c:v>-11751.85</c:v>
                </c:pt>
                <c:pt idx="916">
                  <c:v>-11766.04</c:v>
                </c:pt>
                <c:pt idx="917">
                  <c:v>-11780.14</c:v>
                </c:pt>
                <c:pt idx="918">
                  <c:v>-11794.2</c:v>
                </c:pt>
                <c:pt idx="919">
                  <c:v>-11808.35</c:v>
                </c:pt>
                <c:pt idx="920">
                  <c:v>-11822.49</c:v>
                </c:pt>
                <c:pt idx="921">
                  <c:v>-11836.53</c:v>
                </c:pt>
                <c:pt idx="922">
                  <c:v>-11850.52</c:v>
                </c:pt>
                <c:pt idx="923">
                  <c:v>-11864.43</c:v>
                </c:pt>
                <c:pt idx="924">
                  <c:v>-11878.38</c:v>
                </c:pt>
                <c:pt idx="925">
                  <c:v>-11892.37</c:v>
                </c:pt>
                <c:pt idx="926">
                  <c:v>-11906.43</c:v>
                </c:pt>
                <c:pt idx="927">
                  <c:v>-11920.4</c:v>
                </c:pt>
                <c:pt idx="928">
                  <c:v>-11934.29</c:v>
                </c:pt>
                <c:pt idx="929">
                  <c:v>-11948.11</c:v>
                </c:pt>
                <c:pt idx="930">
                  <c:v>-11961.98</c:v>
                </c:pt>
                <c:pt idx="931">
                  <c:v>-11975.89</c:v>
                </c:pt>
                <c:pt idx="932">
                  <c:v>-11989.76</c:v>
                </c:pt>
                <c:pt idx="933">
                  <c:v>-12003.69</c:v>
                </c:pt>
                <c:pt idx="934">
                  <c:v>-12017.69</c:v>
                </c:pt>
                <c:pt idx="935">
                  <c:v>-12031.74</c:v>
                </c:pt>
                <c:pt idx="936">
                  <c:v>-12045.8</c:v>
                </c:pt>
                <c:pt idx="937">
                  <c:v>-12059.83</c:v>
                </c:pt>
                <c:pt idx="938">
                  <c:v>-12073.87</c:v>
                </c:pt>
                <c:pt idx="939">
                  <c:v>-12088.02</c:v>
                </c:pt>
                <c:pt idx="940">
                  <c:v>-12102.28</c:v>
                </c:pt>
                <c:pt idx="941">
                  <c:v>-12116.57</c:v>
                </c:pt>
                <c:pt idx="942">
                  <c:v>-12130.87</c:v>
                </c:pt>
                <c:pt idx="943">
                  <c:v>-12145.22</c:v>
                </c:pt>
                <c:pt idx="944">
                  <c:v>-12159.56</c:v>
                </c:pt>
                <c:pt idx="945">
                  <c:v>-12173.83</c:v>
                </c:pt>
                <c:pt idx="946">
                  <c:v>-12188.06</c:v>
                </c:pt>
                <c:pt idx="947">
                  <c:v>-12202.2</c:v>
                </c:pt>
                <c:pt idx="948">
                  <c:v>-12216.28</c:v>
                </c:pt>
                <c:pt idx="949">
                  <c:v>-12230.38</c:v>
                </c:pt>
                <c:pt idx="950">
                  <c:v>-12244.46</c:v>
                </c:pt>
                <c:pt idx="951">
                  <c:v>-12258.57</c:v>
                </c:pt>
                <c:pt idx="952">
                  <c:v>-12272.66</c:v>
                </c:pt>
                <c:pt idx="953">
                  <c:v>-12286.65</c:v>
                </c:pt>
                <c:pt idx="954">
                  <c:v>-12300.66</c:v>
                </c:pt>
                <c:pt idx="955">
                  <c:v>-12314.75</c:v>
                </c:pt>
                <c:pt idx="956">
                  <c:v>-12328.84</c:v>
                </c:pt>
                <c:pt idx="957">
                  <c:v>-12342.91</c:v>
                </c:pt>
                <c:pt idx="958">
                  <c:v>-12356.98</c:v>
                </c:pt>
                <c:pt idx="959">
                  <c:v>-12371.07</c:v>
                </c:pt>
                <c:pt idx="960">
                  <c:v>-12385.14</c:v>
                </c:pt>
                <c:pt idx="961">
                  <c:v>-12399.1</c:v>
                </c:pt>
                <c:pt idx="962">
                  <c:v>-12413.02</c:v>
                </c:pt>
                <c:pt idx="963">
                  <c:v>-12426.9</c:v>
                </c:pt>
                <c:pt idx="964">
                  <c:v>-12440.76</c:v>
                </c:pt>
                <c:pt idx="965">
                  <c:v>-12454.65</c:v>
                </c:pt>
                <c:pt idx="966">
                  <c:v>-12468.57</c:v>
                </c:pt>
                <c:pt idx="967">
                  <c:v>-12482.47</c:v>
                </c:pt>
                <c:pt idx="968">
                  <c:v>-12496.48</c:v>
                </c:pt>
                <c:pt idx="969">
                  <c:v>-12510.55</c:v>
                </c:pt>
                <c:pt idx="970">
                  <c:v>-12524.63</c:v>
                </c:pt>
                <c:pt idx="971">
                  <c:v>-12538.81</c:v>
                </c:pt>
                <c:pt idx="972">
                  <c:v>-12553</c:v>
                </c:pt>
                <c:pt idx="973">
                  <c:v>-12567.2</c:v>
                </c:pt>
                <c:pt idx="974">
                  <c:v>-12581.39</c:v>
                </c:pt>
                <c:pt idx="975">
                  <c:v>-12595.59</c:v>
                </c:pt>
                <c:pt idx="976">
                  <c:v>-12609.74</c:v>
                </c:pt>
                <c:pt idx="977">
                  <c:v>-12623.78</c:v>
                </c:pt>
                <c:pt idx="978">
                  <c:v>-12637.82</c:v>
                </c:pt>
                <c:pt idx="979">
                  <c:v>-12651.87</c:v>
                </c:pt>
                <c:pt idx="980">
                  <c:v>-12665.91</c:v>
                </c:pt>
                <c:pt idx="981">
                  <c:v>-12679.92</c:v>
                </c:pt>
                <c:pt idx="982">
                  <c:v>-12693.9</c:v>
                </c:pt>
                <c:pt idx="983">
                  <c:v>-12707.9</c:v>
                </c:pt>
                <c:pt idx="984">
                  <c:v>-12721.93</c:v>
                </c:pt>
                <c:pt idx="985">
                  <c:v>-12736.04</c:v>
                </c:pt>
                <c:pt idx="986">
                  <c:v>-12750.21</c:v>
                </c:pt>
                <c:pt idx="987">
                  <c:v>-12764.36</c:v>
                </c:pt>
                <c:pt idx="988">
                  <c:v>-12778.41</c:v>
                </c:pt>
                <c:pt idx="989">
                  <c:v>-12792.37</c:v>
                </c:pt>
                <c:pt idx="990">
                  <c:v>-12806.26</c:v>
                </c:pt>
                <c:pt idx="991">
                  <c:v>-12820.09</c:v>
                </c:pt>
                <c:pt idx="992">
                  <c:v>-12833.91</c:v>
                </c:pt>
                <c:pt idx="993">
                  <c:v>-12847.76</c:v>
                </c:pt>
                <c:pt idx="994">
                  <c:v>-12861.61</c:v>
                </c:pt>
                <c:pt idx="995">
                  <c:v>-12875.5</c:v>
                </c:pt>
                <c:pt idx="996">
                  <c:v>-12889.44</c:v>
                </c:pt>
                <c:pt idx="997">
                  <c:v>-12903.49</c:v>
                </c:pt>
                <c:pt idx="998">
                  <c:v>-12917.61</c:v>
                </c:pt>
                <c:pt idx="999">
                  <c:v>-12931.78</c:v>
                </c:pt>
                <c:pt idx="1000">
                  <c:v>-12945.97</c:v>
                </c:pt>
                <c:pt idx="1001">
                  <c:v>-12960.1</c:v>
                </c:pt>
                <c:pt idx="1002">
                  <c:v>-12974.18</c:v>
                </c:pt>
                <c:pt idx="1003">
                  <c:v>-12988.24</c:v>
                </c:pt>
                <c:pt idx="1004">
                  <c:v>-13002.24</c:v>
                </c:pt>
                <c:pt idx="1005">
                  <c:v>-13016.17</c:v>
                </c:pt>
                <c:pt idx="1006">
                  <c:v>-13030.1</c:v>
                </c:pt>
                <c:pt idx="1007">
                  <c:v>-13044.01</c:v>
                </c:pt>
                <c:pt idx="1008">
                  <c:v>-13057.87</c:v>
                </c:pt>
                <c:pt idx="1009">
                  <c:v>-13071.74</c:v>
                </c:pt>
                <c:pt idx="1010">
                  <c:v>-13085.62</c:v>
                </c:pt>
                <c:pt idx="1011">
                  <c:v>-13099.52</c:v>
                </c:pt>
                <c:pt idx="1012">
                  <c:v>-13113.41</c:v>
                </c:pt>
                <c:pt idx="1013">
                  <c:v>-13127.21</c:v>
                </c:pt>
                <c:pt idx="1014">
                  <c:v>-13140.93</c:v>
                </c:pt>
                <c:pt idx="1015">
                  <c:v>-13154.66</c:v>
                </c:pt>
                <c:pt idx="1016">
                  <c:v>-13168.49</c:v>
                </c:pt>
                <c:pt idx="1017">
                  <c:v>-13182.3</c:v>
                </c:pt>
                <c:pt idx="1018">
                  <c:v>-13196.12</c:v>
                </c:pt>
                <c:pt idx="1019">
                  <c:v>-13209.93</c:v>
                </c:pt>
                <c:pt idx="1020">
                  <c:v>-13223.77</c:v>
                </c:pt>
                <c:pt idx="1021">
                  <c:v>-13237.75</c:v>
                </c:pt>
                <c:pt idx="1022">
                  <c:v>-13251.78</c:v>
                </c:pt>
                <c:pt idx="1023">
                  <c:v>-13265.79</c:v>
                </c:pt>
                <c:pt idx="1024">
                  <c:v>-13279.89</c:v>
                </c:pt>
                <c:pt idx="1025">
                  <c:v>-13294.02</c:v>
                </c:pt>
                <c:pt idx="1026">
                  <c:v>-13308.14</c:v>
                </c:pt>
                <c:pt idx="1027">
                  <c:v>-13322.18</c:v>
                </c:pt>
                <c:pt idx="1028">
                  <c:v>-13336.17</c:v>
                </c:pt>
                <c:pt idx="1029">
                  <c:v>-13350.09</c:v>
                </c:pt>
                <c:pt idx="1030">
                  <c:v>-13363.97</c:v>
                </c:pt>
                <c:pt idx="1031">
                  <c:v>-13377.77</c:v>
                </c:pt>
                <c:pt idx="1032">
                  <c:v>-13391.52</c:v>
                </c:pt>
                <c:pt idx="1033">
                  <c:v>-13405.35</c:v>
                </c:pt>
                <c:pt idx="1034">
                  <c:v>-13419.19</c:v>
                </c:pt>
                <c:pt idx="1035">
                  <c:v>-13433.05</c:v>
                </c:pt>
                <c:pt idx="1036">
                  <c:v>-13446.94</c:v>
                </c:pt>
                <c:pt idx="1037">
                  <c:v>-13460.9</c:v>
                </c:pt>
                <c:pt idx="1038">
                  <c:v>-13474.91</c:v>
                </c:pt>
                <c:pt idx="1039">
                  <c:v>-13488.88</c:v>
                </c:pt>
                <c:pt idx="1040">
                  <c:v>-13502.86</c:v>
                </c:pt>
                <c:pt idx="1041">
                  <c:v>-13516.85</c:v>
                </c:pt>
                <c:pt idx="1042">
                  <c:v>-13530.85</c:v>
                </c:pt>
                <c:pt idx="1043">
                  <c:v>-13544.88</c:v>
                </c:pt>
                <c:pt idx="1044">
                  <c:v>-13558.87</c:v>
                </c:pt>
                <c:pt idx="1045">
                  <c:v>-13572.89</c:v>
                </c:pt>
                <c:pt idx="1046">
                  <c:v>-13586.92</c:v>
                </c:pt>
                <c:pt idx="1047">
                  <c:v>-13600.9</c:v>
                </c:pt>
                <c:pt idx="1048">
                  <c:v>-13614.84</c:v>
                </c:pt>
                <c:pt idx="1049">
                  <c:v>-13628.79</c:v>
                </c:pt>
                <c:pt idx="1050">
                  <c:v>-13642.77</c:v>
                </c:pt>
                <c:pt idx="1051">
                  <c:v>-13656.7</c:v>
                </c:pt>
                <c:pt idx="1052">
                  <c:v>-13670.61</c:v>
                </c:pt>
                <c:pt idx="1053">
                  <c:v>-13684.43</c:v>
                </c:pt>
                <c:pt idx="1054">
                  <c:v>-13698.21</c:v>
                </c:pt>
                <c:pt idx="1055">
                  <c:v>-13711.98</c:v>
                </c:pt>
                <c:pt idx="1056">
                  <c:v>-13725.81</c:v>
                </c:pt>
                <c:pt idx="1057">
                  <c:v>-13739.71</c:v>
                </c:pt>
                <c:pt idx="1058">
                  <c:v>-13753.56</c:v>
                </c:pt>
                <c:pt idx="1059">
                  <c:v>-13767.42</c:v>
                </c:pt>
                <c:pt idx="1060">
                  <c:v>-13781.29</c:v>
                </c:pt>
                <c:pt idx="1061">
                  <c:v>-13795.2</c:v>
                </c:pt>
                <c:pt idx="1062">
                  <c:v>-13809.08</c:v>
                </c:pt>
                <c:pt idx="1063">
                  <c:v>-13822.92</c:v>
                </c:pt>
                <c:pt idx="1064">
                  <c:v>-13836.72</c:v>
                </c:pt>
                <c:pt idx="1065">
                  <c:v>-13850.49</c:v>
                </c:pt>
                <c:pt idx="1066">
                  <c:v>-13864.28</c:v>
                </c:pt>
                <c:pt idx="1067">
                  <c:v>-13878.06</c:v>
                </c:pt>
                <c:pt idx="1068">
                  <c:v>-13891.8</c:v>
                </c:pt>
                <c:pt idx="1069">
                  <c:v>-13905.52</c:v>
                </c:pt>
                <c:pt idx="1070">
                  <c:v>-13919.24</c:v>
                </c:pt>
                <c:pt idx="1071">
                  <c:v>-13932.95</c:v>
                </c:pt>
                <c:pt idx="1072">
                  <c:v>-13946.59</c:v>
                </c:pt>
                <c:pt idx="1073">
                  <c:v>-13960.2</c:v>
                </c:pt>
                <c:pt idx="1074">
                  <c:v>-13973.85</c:v>
                </c:pt>
                <c:pt idx="1075">
                  <c:v>-13987.53</c:v>
                </c:pt>
                <c:pt idx="1076">
                  <c:v>-14001.3</c:v>
                </c:pt>
                <c:pt idx="1077">
                  <c:v>-14015.12</c:v>
                </c:pt>
                <c:pt idx="1078">
                  <c:v>-14029</c:v>
                </c:pt>
                <c:pt idx="1079">
                  <c:v>-14042.88</c:v>
                </c:pt>
                <c:pt idx="1080">
                  <c:v>-14056.73</c:v>
                </c:pt>
                <c:pt idx="1081">
                  <c:v>-14070.48</c:v>
                </c:pt>
                <c:pt idx="1082">
                  <c:v>-14084.13</c:v>
                </c:pt>
                <c:pt idx="1083">
                  <c:v>-14097.76</c:v>
                </c:pt>
                <c:pt idx="1084">
                  <c:v>-14111.37</c:v>
                </c:pt>
                <c:pt idx="1085">
                  <c:v>-14125</c:v>
                </c:pt>
                <c:pt idx="1086">
                  <c:v>-14138.58</c:v>
                </c:pt>
                <c:pt idx="1087">
                  <c:v>-14152.12</c:v>
                </c:pt>
                <c:pt idx="1088">
                  <c:v>-14165.71</c:v>
                </c:pt>
                <c:pt idx="1089">
                  <c:v>-14179.42</c:v>
                </c:pt>
                <c:pt idx="1090">
                  <c:v>-14193.17</c:v>
                </c:pt>
                <c:pt idx="1091">
                  <c:v>-14207.06</c:v>
                </c:pt>
                <c:pt idx="1092">
                  <c:v>-14221.06</c:v>
                </c:pt>
                <c:pt idx="1093">
                  <c:v>-14235.03</c:v>
                </c:pt>
                <c:pt idx="1094">
                  <c:v>-14248.95</c:v>
                </c:pt>
                <c:pt idx="1095">
                  <c:v>-14262.85</c:v>
                </c:pt>
                <c:pt idx="1096">
                  <c:v>-14276.74</c:v>
                </c:pt>
                <c:pt idx="1097">
                  <c:v>-14290.57</c:v>
                </c:pt>
                <c:pt idx="1098">
                  <c:v>-14304.35</c:v>
                </c:pt>
                <c:pt idx="1099">
                  <c:v>-14318.19</c:v>
                </c:pt>
                <c:pt idx="1100">
                  <c:v>-14331.93</c:v>
                </c:pt>
                <c:pt idx="1101">
                  <c:v>-14345.57</c:v>
                </c:pt>
                <c:pt idx="1102">
                  <c:v>-14359.14</c:v>
                </c:pt>
                <c:pt idx="1103">
                  <c:v>-14372.77</c:v>
                </c:pt>
                <c:pt idx="1104">
                  <c:v>-14386.54</c:v>
                </c:pt>
                <c:pt idx="1105">
                  <c:v>-14400.33</c:v>
                </c:pt>
                <c:pt idx="1106">
                  <c:v>-14414.01</c:v>
                </c:pt>
                <c:pt idx="1107">
                  <c:v>-14427.65</c:v>
                </c:pt>
                <c:pt idx="1108">
                  <c:v>-14441.28</c:v>
                </c:pt>
                <c:pt idx="1109">
                  <c:v>-14454.89</c:v>
                </c:pt>
                <c:pt idx="1110">
                  <c:v>-14468.51</c:v>
                </c:pt>
                <c:pt idx="1111">
                  <c:v>-14482.1</c:v>
                </c:pt>
                <c:pt idx="1112">
                  <c:v>-14495.64</c:v>
                </c:pt>
                <c:pt idx="1113">
                  <c:v>-14509.14</c:v>
                </c:pt>
                <c:pt idx="1114">
                  <c:v>-14522.56</c:v>
                </c:pt>
                <c:pt idx="1115">
                  <c:v>-14536</c:v>
                </c:pt>
                <c:pt idx="1116">
                  <c:v>-14549.6</c:v>
                </c:pt>
                <c:pt idx="1117">
                  <c:v>-14563.22</c:v>
                </c:pt>
                <c:pt idx="1118">
                  <c:v>-14576.87</c:v>
                </c:pt>
                <c:pt idx="1119">
                  <c:v>-14590.51</c:v>
                </c:pt>
                <c:pt idx="1120">
                  <c:v>-14604.09</c:v>
                </c:pt>
                <c:pt idx="1121">
                  <c:v>-14617.66</c:v>
                </c:pt>
                <c:pt idx="1122">
                  <c:v>-14631.28</c:v>
                </c:pt>
                <c:pt idx="1123">
                  <c:v>-14644.93</c:v>
                </c:pt>
                <c:pt idx="1124">
                  <c:v>-14658.58</c:v>
                </c:pt>
                <c:pt idx="1125">
                  <c:v>-14672.3</c:v>
                </c:pt>
                <c:pt idx="1126">
                  <c:v>-14686.07</c:v>
                </c:pt>
                <c:pt idx="1127">
                  <c:v>-14699.73</c:v>
                </c:pt>
                <c:pt idx="1128">
                  <c:v>-14713.36</c:v>
                </c:pt>
                <c:pt idx="1129">
                  <c:v>-14727.03</c:v>
                </c:pt>
                <c:pt idx="1130">
                  <c:v>-14740.75</c:v>
                </c:pt>
                <c:pt idx="1131">
                  <c:v>-14754.54</c:v>
                </c:pt>
                <c:pt idx="1132">
                  <c:v>-14768.39</c:v>
                </c:pt>
                <c:pt idx="1133">
                  <c:v>-14782.12</c:v>
                </c:pt>
                <c:pt idx="1134">
                  <c:v>-14795.78</c:v>
                </c:pt>
                <c:pt idx="1135">
                  <c:v>-14809.45</c:v>
                </c:pt>
                <c:pt idx="1136">
                  <c:v>-14823.13</c:v>
                </c:pt>
                <c:pt idx="1137">
                  <c:v>-14836.79</c:v>
                </c:pt>
                <c:pt idx="1138">
                  <c:v>-14850.46</c:v>
                </c:pt>
                <c:pt idx="1139">
                  <c:v>-14864.06</c:v>
                </c:pt>
                <c:pt idx="1140">
                  <c:v>-14877.63</c:v>
                </c:pt>
                <c:pt idx="1141">
                  <c:v>-14891.29</c:v>
                </c:pt>
                <c:pt idx="1142">
                  <c:v>-14904.93</c:v>
                </c:pt>
                <c:pt idx="1143">
                  <c:v>-14918.53</c:v>
                </c:pt>
                <c:pt idx="1144">
                  <c:v>-14932.09</c:v>
                </c:pt>
                <c:pt idx="1145">
                  <c:v>-14945.58</c:v>
                </c:pt>
                <c:pt idx="1146">
                  <c:v>-14959.01</c:v>
                </c:pt>
                <c:pt idx="1147">
                  <c:v>-14972.36</c:v>
                </c:pt>
                <c:pt idx="1148">
                  <c:v>-14985.73</c:v>
                </c:pt>
                <c:pt idx="1149">
                  <c:v>-14999.09</c:v>
                </c:pt>
                <c:pt idx="1150">
                  <c:v>-15012.4</c:v>
                </c:pt>
                <c:pt idx="1151">
                  <c:v>-15025.76</c:v>
                </c:pt>
                <c:pt idx="1152">
                  <c:v>-15039.15</c:v>
                </c:pt>
                <c:pt idx="1153">
                  <c:v>-15052.52</c:v>
                </c:pt>
                <c:pt idx="1154">
                  <c:v>-15065.91</c:v>
                </c:pt>
                <c:pt idx="1155">
                  <c:v>-15079.36</c:v>
                </c:pt>
                <c:pt idx="1156">
                  <c:v>-15092.82</c:v>
                </c:pt>
                <c:pt idx="1157">
                  <c:v>-15106.35</c:v>
                </c:pt>
                <c:pt idx="1158">
                  <c:v>-15119.89</c:v>
                </c:pt>
                <c:pt idx="1159">
                  <c:v>-15133.46</c:v>
                </c:pt>
                <c:pt idx="1160">
                  <c:v>-15147.11</c:v>
                </c:pt>
                <c:pt idx="1161">
                  <c:v>-15160.69</c:v>
                </c:pt>
                <c:pt idx="1162">
                  <c:v>-15174.23</c:v>
                </c:pt>
                <c:pt idx="1163">
                  <c:v>-15187.84</c:v>
                </c:pt>
                <c:pt idx="1164">
                  <c:v>-15201.44</c:v>
                </c:pt>
                <c:pt idx="1165">
                  <c:v>-15214.99</c:v>
                </c:pt>
                <c:pt idx="1166">
                  <c:v>-15228.45</c:v>
                </c:pt>
                <c:pt idx="1167">
                  <c:v>-15241.84</c:v>
                </c:pt>
                <c:pt idx="1168">
                  <c:v>-15255.25</c:v>
                </c:pt>
                <c:pt idx="1169">
                  <c:v>-15268.65</c:v>
                </c:pt>
                <c:pt idx="1170">
                  <c:v>-15282.07</c:v>
                </c:pt>
                <c:pt idx="1171">
                  <c:v>-15295.57</c:v>
                </c:pt>
                <c:pt idx="1172">
                  <c:v>-15309.1</c:v>
                </c:pt>
                <c:pt idx="1173">
                  <c:v>-15322.57</c:v>
                </c:pt>
                <c:pt idx="1174">
                  <c:v>-15335.93</c:v>
                </c:pt>
                <c:pt idx="1175">
                  <c:v>-15349.25</c:v>
                </c:pt>
                <c:pt idx="1176">
                  <c:v>-15362.56</c:v>
                </c:pt>
                <c:pt idx="1177">
                  <c:v>-15375.85</c:v>
                </c:pt>
                <c:pt idx="1178">
                  <c:v>-15389.03</c:v>
                </c:pt>
                <c:pt idx="1179">
                  <c:v>-15402.17</c:v>
                </c:pt>
                <c:pt idx="1180">
                  <c:v>-15415.32</c:v>
                </c:pt>
                <c:pt idx="1181">
                  <c:v>-15428.6</c:v>
                </c:pt>
                <c:pt idx="1182">
                  <c:v>-15442.03</c:v>
                </c:pt>
                <c:pt idx="1183">
                  <c:v>-15455.55</c:v>
                </c:pt>
                <c:pt idx="1184">
                  <c:v>-15469.1</c:v>
                </c:pt>
                <c:pt idx="1185">
                  <c:v>-15482.67</c:v>
                </c:pt>
                <c:pt idx="1186">
                  <c:v>-15496.25</c:v>
                </c:pt>
                <c:pt idx="1187">
                  <c:v>-15509.72</c:v>
                </c:pt>
                <c:pt idx="1188">
                  <c:v>-15523.09</c:v>
                </c:pt>
                <c:pt idx="1189">
                  <c:v>-15536.43</c:v>
                </c:pt>
                <c:pt idx="1190">
                  <c:v>-15549.77</c:v>
                </c:pt>
                <c:pt idx="1191">
                  <c:v>-15563.01</c:v>
                </c:pt>
                <c:pt idx="1192">
                  <c:v>-15576.19</c:v>
                </c:pt>
                <c:pt idx="1193">
                  <c:v>-15589.35</c:v>
                </c:pt>
                <c:pt idx="1194">
                  <c:v>-15602.5</c:v>
                </c:pt>
                <c:pt idx="1195">
                  <c:v>-15615.71</c:v>
                </c:pt>
                <c:pt idx="1196">
                  <c:v>-15629.06</c:v>
                </c:pt>
                <c:pt idx="1197">
                  <c:v>-15642.46</c:v>
                </c:pt>
                <c:pt idx="1198">
                  <c:v>-15655.81</c:v>
                </c:pt>
                <c:pt idx="1199">
                  <c:v>-15669.18</c:v>
                </c:pt>
                <c:pt idx="1200">
                  <c:v>-15682.56</c:v>
                </c:pt>
                <c:pt idx="1201">
                  <c:v>-15695.93</c:v>
                </c:pt>
                <c:pt idx="1202">
                  <c:v>-15709.23</c:v>
                </c:pt>
                <c:pt idx="1203">
                  <c:v>-15722.47</c:v>
                </c:pt>
                <c:pt idx="1204">
                  <c:v>-15735.77</c:v>
                </c:pt>
                <c:pt idx="1205">
                  <c:v>-15749.16</c:v>
                </c:pt>
                <c:pt idx="1206">
                  <c:v>-15762.54</c:v>
                </c:pt>
                <c:pt idx="1207">
                  <c:v>-15775.88</c:v>
                </c:pt>
                <c:pt idx="1208">
                  <c:v>-15789.18</c:v>
                </c:pt>
                <c:pt idx="1209">
                  <c:v>-15802.45</c:v>
                </c:pt>
                <c:pt idx="1210">
                  <c:v>-15815.7</c:v>
                </c:pt>
                <c:pt idx="1211">
                  <c:v>-15828.94</c:v>
                </c:pt>
                <c:pt idx="1212">
                  <c:v>-15842.18</c:v>
                </c:pt>
                <c:pt idx="1213">
                  <c:v>-15855.36</c:v>
                </c:pt>
                <c:pt idx="1214">
                  <c:v>-15868.48</c:v>
                </c:pt>
                <c:pt idx="1215">
                  <c:v>-15881.63</c:v>
                </c:pt>
                <c:pt idx="1216">
                  <c:v>-15894.84</c:v>
                </c:pt>
                <c:pt idx="1217">
                  <c:v>-15908.1</c:v>
                </c:pt>
                <c:pt idx="1218">
                  <c:v>-15921.33</c:v>
                </c:pt>
                <c:pt idx="1219">
                  <c:v>-15934.48</c:v>
                </c:pt>
                <c:pt idx="1220">
                  <c:v>-15947.58</c:v>
                </c:pt>
                <c:pt idx="1221">
                  <c:v>-15960.58</c:v>
                </c:pt>
                <c:pt idx="1222">
                  <c:v>-15973.53</c:v>
                </c:pt>
                <c:pt idx="1223">
                  <c:v>-15986.55</c:v>
                </c:pt>
                <c:pt idx="1224">
                  <c:v>-15999.57</c:v>
                </c:pt>
                <c:pt idx="1225">
                  <c:v>-16012.65</c:v>
                </c:pt>
                <c:pt idx="1226">
                  <c:v>-16025.85</c:v>
                </c:pt>
                <c:pt idx="1227">
                  <c:v>-16039.16</c:v>
                </c:pt>
                <c:pt idx="1228">
                  <c:v>-16052.51</c:v>
                </c:pt>
                <c:pt idx="1229">
                  <c:v>-16065.79</c:v>
                </c:pt>
                <c:pt idx="1230">
                  <c:v>-16078.99</c:v>
                </c:pt>
                <c:pt idx="1231">
                  <c:v>-16092.14</c:v>
                </c:pt>
                <c:pt idx="1232">
                  <c:v>-16105.21</c:v>
                </c:pt>
                <c:pt idx="1233">
                  <c:v>-16118.19</c:v>
                </c:pt>
                <c:pt idx="1234">
                  <c:v>-16131.08</c:v>
                </c:pt>
                <c:pt idx="1235">
                  <c:v>-16144</c:v>
                </c:pt>
                <c:pt idx="1236">
                  <c:v>-16156.95</c:v>
                </c:pt>
                <c:pt idx="1237">
                  <c:v>-16169.93</c:v>
                </c:pt>
                <c:pt idx="1238">
                  <c:v>-16182.93</c:v>
                </c:pt>
                <c:pt idx="1239">
                  <c:v>-16195.91</c:v>
                </c:pt>
                <c:pt idx="1240">
                  <c:v>-16208.96</c:v>
                </c:pt>
                <c:pt idx="1241">
                  <c:v>-16222.04</c:v>
                </c:pt>
                <c:pt idx="1242">
                  <c:v>-16235.18</c:v>
                </c:pt>
                <c:pt idx="1243">
                  <c:v>-16248.41</c:v>
                </c:pt>
                <c:pt idx="1244">
                  <c:v>-16261.61</c:v>
                </c:pt>
                <c:pt idx="1245">
                  <c:v>-16274.85</c:v>
                </c:pt>
                <c:pt idx="1246">
                  <c:v>-16288.08</c:v>
                </c:pt>
                <c:pt idx="1247">
                  <c:v>-16301.24</c:v>
                </c:pt>
                <c:pt idx="1248">
                  <c:v>-16314.35</c:v>
                </c:pt>
                <c:pt idx="1249">
                  <c:v>-16327.42</c:v>
                </c:pt>
                <c:pt idx="1250">
                  <c:v>-16340.48</c:v>
                </c:pt>
                <c:pt idx="1251">
                  <c:v>-16353.58</c:v>
                </c:pt>
                <c:pt idx="1252">
                  <c:v>-16366.64</c:v>
                </c:pt>
                <c:pt idx="1253">
                  <c:v>-16379.6</c:v>
                </c:pt>
                <c:pt idx="1254">
                  <c:v>-16392.53</c:v>
                </c:pt>
                <c:pt idx="1255">
                  <c:v>-16405.560000000001</c:v>
                </c:pt>
                <c:pt idx="1256">
                  <c:v>-16418.73</c:v>
                </c:pt>
                <c:pt idx="1257">
                  <c:v>-16431.93</c:v>
                </c:pt>
                <c:pt idx="1258">
                  <c:v>-16445.099999999999</c:v>
                </c:pt>
                <c:pt idx="1259">
                  <c:v>-16458.22</c:v>
                </c:pt>
                <c:pt idx="1260">
                  <c:v>-16471.28</c:v>
                </c:pt>
                <c:pt idx="1261">
                  <c:v>-16484.240000000002</c:v>
                </c:pt>
                <c:pt idx="1262">
                  <c:v>-16497.099999999999</c:v>
                </c:pt>
                <c:pt idx="1263">
                  <c:v>-16509.88</c:v>
                </c:pt>
                <c:pt idx="1264">
                  <c:v>-16522.66</c:v>
                </c:pt>
                <c:pt idx="1265">
                  <c:v>-16535.46</c:v>
                </c:pt>
                <c:pt idx="1266">
                  <c:v>-16548.25</c:v>
                </c:pt>
                <c:pt idx="1267">
                  <c:v>-16561.009999999998</c:v>
                </c:pt>
                <c:pt idx="1268">
                  <c:v>-16573.8</c:v>
                </c:pt>
                <c:pt idx="1269">
                  <c:v>-16586.689999999999</c:v>
                </c:pt>
                <c:pt idx="1270">
                  <c:v>-16599.68</c:v>
                </c:pt>
                <c:pt idx="1271">
                  <c:v>-16612.72</c:v>
                </c:pt>
                <c:pt idx="1272">
                  <c:v>-16625.689999999999</c:v>
                </c:pt>
                <c:pt idx="1273">
                  <c:v>-16638.650000000001</c:v>
                </c:pt>
                <c:pt idx="1274">
                  <c:v>-16651.61</c:v>
                </c:pt>
                <c:pt idx="1275">
                  <c:v>-16664.55</c:v>
                </c:pt>
                <c:pt idx="1276">
                  <c:v>-16677.47</c:v>
                </c:pt>
                <c:pt idx="1277">
                  <c:v>-16690.36</c:v>
                </c:pt>
                <c:pt idx="1278">
                  <c:v>-16703.27</c:v>
                </c:pt>
                <c:pt idx="1279">
                  <c:v>-16716.18</c:v>
                </c:pt>
                <c:pt idx="1280">
                  <c:v>-16729.14</c:v>
                </c:pt>
                <c:pt idx="1281">
                  <c:v>-16742.09</c:v>
                </c:pt>
                <c:pt idx="1282">
                  <c:v>-16754.93</c:v>
                </c:pt>
                <c:pt idx="1283">
                  <c:v>-16767.71</c:v>
                </c:pt>
                <c:pt idx="1284">
                  <c:v>-16780.490000000002</c:v>
                </c:pt>
                <c:pt idx="1285">
                  <c:v>-16793.28</c:v>
                </c:pt>
                <c:pt idx="1286">
                  <c:v>-16806.04</c:v>
                </c:pt>
                <c:pt idx="1287">
                  <c:v>-16818.78</c:v>
                </c:pt>
                <c:pt idx="1288">
                  <c:v>-16831.53</c:v>
                </c:pt>
                <c:pt idx="1289">
                  <c:v>-16844.25</c:v>
                </c:pt>
                <c:pt idx="1290">
                  <c:v>-16856.98</c:v>
                </c:pt>
                <c:pt idx="1291">
                  <c:v>-16869.7</c:v>
                </c:pt>
                <c:pt idx="1292">
                  <c:v>-16882.400000000001</c:v>
                </c:pt>
                <c:pt idx="1293">
                  <c:v>-16895.16</c:v>
                </c:pt>
                <c:pt idx="1294">
                  <c:v>-16907.97</c:v>
                </c:pt>
                <c:pt idx="1295">
                  <c:v>-16920.830000000002</c:v>
                </c:pt>
                <c:pt idx="1296">
                  <c:v>-16933.77</c:v>
                </c:pt>
                <c:pt idx="1297">
                  <c:v>-16946.62</c:v>
                </c:pt>
                <c:pt idx="1298">
                  <c:v>-16959.39</c:v>
                </c:pt>
                <c:pt idx="1299">
                  <c:v>-16972.099999999999</c:v>
                </c:pt>
                <c:pt idx="1300">
                  <c:v>-16984.78</c:v>
                </c:pt>
                <c:pt idx="1301">
                  <c:v>-16997.41</c:v>
                </c:pt>
                <c:pt idx="1302">
                  <c:v>-17009.990000000002</c:v>
                </c:pt>
                <c:pt idx="1303">
                  <c:v>-17022.63</c:v>
                </c:pt>
                <c:pt idx="1304">
                  <c:v>-17035.259999999998</c:v>
                </c:pt>
                <c:pt idx="1305">
                  <c:v>-17047.88</c:v>
                </c:pt>
                <c:pt idx="1306">
                  <c:v>-17060.48</c:v>
                </c:pt>
                <c:pt idx="1307">
                  <c:v>-17073.080000000002</c:v>
                </c:pt>
                <c:pt idx="1308">
                  <c:v>-17085.8</c:v>
                </c:pt>
                <c:pt idx="1309">
                  <c:v>-17098.61</c:v>
                </c:pt>
                <c:pt idx="1310">
                  <c:v>-17111.5</c:v>
                </c:pt>
                <c:pt idx="1311">
                  <c:v>-17124.39</c:v>
                </c:pt>
                <c:pt idx="1312">
                  <c:v>-17137.14</c:v>
                </c:pt>
                <c:pt idx="1313">
                  <c:v>-17149.84</c:v>
                </c:pt>
                <c:pt idx="1314">
                  <c:v>-17162.599999999999</c:v>
                </c:pt>
                <c:pt idx="1315">
                  <c:v>-17175.39</c:v>
                </c:pt>
                <c:pt idx="1316">
                  <c:v>-17188.13</c:v>
                </c:pt>
                <c:pt idx="1317">
                  <c:v>-17200.740000000002</c:v>
                </c:pt>
                <c:pt idx="1318">
                  <c:v>-17219.36</c:v>
                </c:pt>
                <c:pt idx="1319">
                  <c:v>-17237.95</c:v>
                </c:pt>
                <c:pt idx="1320">
                  <c:v>-17256.62</c:v>
                </c:pt>
                <c:pt idx="1321">
                  <c:v>-17275.310000000001</c:v>
                </c:pt>
                <c:pt idx="1322">
                  <c:v>-17294.07</c:v>
                </c:pt>
                <c:pt idx="1323">
                  <c:v>-17306.72</c:v>
                </c:pt>
                <c:pt idx="1324">
                  <c:v>-17319.46</c:v>
                </c:pt>
                <c:pt idx="1325">
                  <c:v>-17332.16</c:v>
                </c:pt>
                <c:pt idx="1326">
                  <c:v>-17344.87</c:v>
                </c:pt>
                <c:pt idx="1327">
                  <c:v>-17357.580000000002</c:v>
                </c:pt>
                <c:pt idx="1328">
                  <c:v>-17370.330000000002</c:v>
                </c:pt>
                <c:pt idx="1329">
                  <c:v>-17383.03</c:v>
                </c:pt>
                <c:pt idx="1330">
                  <c:v>-17395.650000000001</c:v>
                </c:pt>
                <c:pt idx="1331">
                  <c:v>-17408.23</c:v>
                </c:pt>
                <c:pt idx="1332">
                  <c:v>-17426.95</c:v>
                </c:pt>
                <c:pt idx="1333">
                  <c:v>-17445.59</c:v>
                </c:pt>
                <c:pt idx="1334">
                  <c:v>-17458.099999999999</c:v>
                </c:pt>
                <c:pt idx="1335">
                  <c:v>-17476.82</c:v>
                </c:pt>
                <c:pt idx="1336">
                  <c:v>-17495.45</c:v>
                </c:pt>
                <c:pt idx="1337">
                  <c:v>-17514.060000000001</c:v>
                </c:pt>
                <c:pt idx="1338">
                  <c:v>-17532.63</c:v>
                </c:pt>
                <c:pt idx="1339">
                  <c:v>-17551.14</c:v>
                </c:pt>
                <c:pt idx="1340">
                  <c:v>-17569.73</c:v>
                </c:pt>
                <c:pt idx="1341">
                  <c:v>-17588.189999999999</c:v>
                </c:pt>
                <c:pt idx="1342">
                  <c:v>-17606.57</c:v>
                </c:pt>
                <c:pt idx="1343">
                  <c:v>-17625.16</c:v>
                </c:pt>
                <c:pt idx="1344">
                  <c:v>-17643.740000000002</c:v>
                </c:pt>
                <c:pt idx="1345">
                  <c:v>-17662.12</c:v>
                </c:pt>
                <c:pt idx="1346">
                  <c:v>-17680.57</c:v>
                </c:pt>
                <c:pt idx="1347">
                  <c:v>-17699.060000000001</c:v>
                </c:pt>
                <c:pt idx="1348">
                  <c:v>-17717.59</c:v>
                </c:pt>
                <c:pt idx="1349">
                  <c:v>-17736.25</c:v>
                </c:pt>
                <c:pt idx="1350">
                  <c:v>-17748.77</c:v>
                </c:pt>
                <c:pt idx="1351">
                  <c:v>-17767.45</c:v>
                </c:pt>
                <c:pt idx="1352">
                  <c:v>-17785.98</c:v>
                </c:pt>
                <c:pt idx="1353">
                  <c:v>-17804.419999999998</c:v>
                </c:pt>
                <c:pt idx="1354">
                  <c:v>-17822.75</c:v>
                </c:pt>
                <c:pt idx="1355">
                  <c:v>-17841.05</c:v>
                </c:pt>
                <c:pt idx="1356">
                  <c:v>-17859.310000000001</c:v>
                </c:pt>
                <c:pt idx="1357">
                  <c:v>-17877.509999999998</c:v>
                </c:pt>
                <c:pt idx="1358">
                  <c:v>-17895.77</c:v>
                </c:pt>
                <c:pt idx="1359">
                  <c:v>-17914.2</c:v>
                </c:pt>
                <c:pt idx="1360">
                  <c:v>-17932.66</c:v>
                </c:pt>
                <c:pt idx="1361">
                  <c:v>-17951.169999999998</c:v>
                </c:pt>
                <c:pt idx="1362">
                  <c:v>-17969.62</c:v>
                </c:pt>
                <c:pt idx="1363">
                  <c:v>-17987.96</c:v>
                </c:pt>
                <c:pt idx="1364">
                  <c:v>-18006.27</c:v>
                </c:pt>
                <c:pt idx="1365">
                  <c:v>-18024.54</c:v>
                </c:pt>
                <c:pt idx="1366">
                  <c:v>-18042.79</c:v>
                </c:pt>
                <c:pt idx="1367">
                  <c:v>-18061.189999999999</c:v>
                </c:pt>
                <c:pt idx="1368">
                  <c:v>-18079.599999999999</c:v>
                </c:pt>
                <c:pt idx="1369">
                  <c:v>-18098</c:v>
                </c:pt>
                <c:pt idx="1370">
                  <c:v>-18116.34</c:v>
                </c:pt>
                <c:pt idx="1371">
                  <c:v>-18134.61</c:v>
                </c:pt>
                <c:pt idx="1372">
                  <c:v>-18152.78</c:v>
                </c:pt>
                <c:pt idx="1373">
                  <c:v>-18170.89</c:v>
                </c:pt>
                <c:pt idx="1374">
                  <c:v>-18189.060000000001</c:v>
                </c:pt>
                <c:pt idx="1375">
                  <c:v>-18207.16</c:v>
                </c:pt>
                <c:pt idx="1376">
                  <c:v>-18225.259999999998</c:v>
                </c:pt>
                <c:pt idx="1377">
                  <c:v>-18243.27</c:v>
                </c:pt>
                <c:pt idx="1378">
                  <c:v>-18261.21</c:v>
                </c:pt>
                <c:pt idx="1379">
                  <c:v>-18279.07</c:v>
                </c:pt>
                <c:pt idx="1380">
                  <c:v>-18297.060000000001</c:v>
                </c:pt>
                <c:pt idx="1381">
                  <c:v>-18314.990000000002</c:v>
                </c:pt>
                <c:pt idx="1382">
                  <c:v>-18332.89</c:v>
                </c:pt>
                <c:pt idx="1383">
                  <c:v>-18350.91</c:v>
                </c:pt>
                <c:pt idx="1384">
                  <c:v>-18368.849999999999</c:v>
                </c:pt>
                <c:pt idx="1385">
                  <c:v>-18386.7</c:v>
                </c:pt>
                <c:pt idx="1386">
                  <c:v>-18404.560000000001</c:v>
                </c:pt>
                <c:pt idx="1387">
                  <c:v>-18422.38</c:v>
                </c:pt>
                <c:pt idx="1388">
                  <c:v>-18439.98</c:v>
                </c:pt>
                <c:pt idx="1389">
                  <c:v>-18457.560000000001</c:v>
                </c:pt>
                <c:pt idx="1390">
                  <c:v>-18475.23</c:v>
                </c:pt>
                <c:pt idx="1391">
                  <c:v>-18492.77</c:v>
                </c:pt>
                <c:pt idx="1392">
                  <c:v>-18510.39</c:v>
                </c:pt>
                <c:pt idx="1393">
                  <c:v>-18528.240000000002</c:v>
                </c:pt>
                <c:pt idx="1394">
                  <c:v>-18546.21</c:v>
                </c:pt>
                <c:pt idx="1395">
                  <c:v>-18564.18</c:v>
                </c:pt>
                <c:pt idx="1396">
                  <c:v>-18581.900000000001</c:v>
                </c:pt>
                <c:pt idx="1397">
                  <c:v>-18599.41</c:v>
                </c:pt>
                <c:pt idx="1398">
                  <c:v>-18616.919999999998</c:v>
                </c:pt>
                <c:pt idx="1399">
                  <c:v>-18634.349999999999</c:v>
                </c:pt>
                <c:pt idx="1400">
                  <c:v>-18651.810000000001</c:v>
                </c:pt>
                <c:pt idx="1401">
                  <c:v>-18669.349999999999</c:v>
                </c:pt>
                <c:pt idx="1402">
                  <c:v>-18687.060000000001</c:v>
                </c:pt>
                <c:pt idx="1403">
                  <c:v>-18704.73</c:v>
                </c:pt>
                <c:pt idx="1404">
                  <c:v>-18722.400000000001</c:v>
                </c:pt>
                <c:pt idx="1405">
                  <c:v>-18739.97</c:v>
                </c:pt>
                <c:pt idx="1406">
                  <c:v>-18757.53</c:v>
                </c:pt>
                <c:pt idx="1407">
                  <c:v>-18775.04</c:v>
                </c:pt>
                <c:pt idx="1408">
                  <c:v>-18792.62</c:v>
                </c:pt>
                <c:pt idx="1409">
                  <c:v>-18810.21</c:v>
                </c:pt>
                <c:pt idx="1410">
                  <c:v>-18827.82</c:v>
                </c:pt>
                <c:pt idx="1411">
                  <c:v>-18845.28</c:v>
                </c:pt>
                <c:pt idx="1412">
                  <c:v>-18862.68</c:v>
                </c:pt>
                <c:pt idx="1413">
                  <c:v>-18880.09</c:v>
                </c:pt>
                <c:pt idx="1414">
                  <c:v>-18897.43</c:v>
                </c:pt>
                <c:pt idx="1415">
                  <c:v>-18914.63</c:v>
                </c:pt>
                <c:pt idx="1416">
                  <c:v>-18931.849999999999</c:v>
                </c:pt>
                <c:pt idx="1417">
                  <c:v>-18949.060000000001</c:v>
                </c:pt>
                <c:pt idx="1418">
                  <c:v>-18966.34</c:v>
                </c:pt>
                <c:pt idx="1419">
                  <c:v>-18983.59</c:v>
                </c:pt>
                <c:pt idx="1420">
                  <c:v>-19001.05</c:v>
                </c:pt>
                <c:pt idx="1421">
                  <c:v>-19018.490000000002</c:v>
                </c:pt>
                <c:pt idx="1422">
                  <c:v>-19035.91</c:v>
                </c:pt>
                <c:pt idx="1423">
                  <c:v>-19053.21</c:v>
                </c:pt>
                <c:pt idx="1424">
                  <c:v>-19070.490000000002</c:v>
                </c:pt>
                <c:pt idx="1425">
                  <c:v>-19087.759999999998</c:v>
                </c:pt>
                <c:pt idx="1426">
                  <c:v>-19105</c:v>
                </c:pt>
                <c:pt idx="1427">
                  <c:v>-19122.04</c:v>
                </c:pt>
                <c:pt idx="1428">
                  <c:v>-19139.169999999998</c:v>
                </c:pt>
                <c:pt idx="1429">
                  <c:v>-19156.29</c:v>
                </c:pt>
                <c:pt idx="1430">
                  <c:v>-19173.310000000001</c:v>
                </c:pt>
                <c:pt idx="1431">
                  <c:v>-19190.419999999998</c:v>
                </c:pt>
                <c:pt idx="1432">
                  <c:v>-19207.39</c:v>
                </c:pt>
                <c:pt idx="1433">
                  <c:v>-19224.189999999999</c:v>
                </c:pt>
                <c:pt idx="1434">
                  <c:v>-19241.060000000001</c:v>
                </c:pt>
                <c:pt idx="1435">
                  <c:v>-19257.849999999999</c:v>
                </c:pt>
                <c:pt idx="1436">
                  <c:v>-19274.68</c:v>
                </c:pt>
                <c:pt idx="1437">
                  <c:v>-19291.43</c:v>
                </c:pt>
                <c:pt idx="1438">
                  <c:v>-19308.150000000001</c:v>
                </c:pt>
                <c:pt idx="1439">
                  <c:v>-19324.86</c:v>
                </c:pt>
                <c:pt idx="1440">
                  <c:v>-19341.54</c:v>
                </c:pt>
                <c:pt idx="1441">
                  <c:v>-19358.25</c:v>
                </c:pt>
                <c:pt idx="1442">
                  <c:v>-19375.16</c:v>
                </c:pt>
                <c:pt idx="1443">
                  <c:v>-19392.27</c:v>
                </c:pt>
                <c:pt idx="1444">
                  <c:v>-19409.38</c:v>
                </c:pt>
                <c:pt idx="1445">
                  <c:v>-19426.259999999998</c:v>
                </c:pt>
                <c:pt idx="1446">
                  <c:v>-19443.25</c:v>
                </c:pt>
                <c:pt idx="1447">
                  <c:v>-19460.25</c:v>
                </c:pt>
                <c:pt idx="1448">
                  <c:v>-19477.11</c:v>
                </c:pt>
                <c:pt idx="1449">
                  <c:v>-19493.82</c:v>
                </c:pt>
                <c:pt idx="1450">
                  <c:v>-19510.55</c:v>
                </c:pt>
                <c:pt idx="1451">
                  <c:v>-19527.27</c:v>
                </c:pt>
                <c:pt idx="1452">
                  <c:v>-19543.86</c:v>
                </c:pt>
                <c:pt idx="1453">
                  <c:v>-19560.43</c:v>
                </c:pt>
                <c:pt idx="1454">
                  <c:v>-19577.04</c:v>
                </c:pt>
                <c:pt idx="1455">
                  <c:v>-19593.55</c:v>
                </c:pt>
                <c:pt idx="1456">
                  <c:v>-19610.2</c:v>
                </c:pt>
                <c:pt idx="1457">
                  <c:v>-19626.77</c:v>
                </c:pt>
                <c:pt idx="1458">
                  <c:v>-19643.02</c:v>
                </c:pt>
                <c:pt idx="1459">
                  <c:v>-19659.02</c:v>
                </c:pt>
                <c:pt idx="1460">
                  <c:v>-19675.22</c:v>
                </c:pt>
                <c:pt idx="1461">
                  <c:v>-19691.38</c:v>
                </c:pt>
                <c:pt idx="1462">
                  <c:v>-19707.63</c:v>
                </c:pt>
                <c:pt idx="1463">
                  <c:v>-19723.900000000001</c:v>
                </c:pt>
                <c:pt idx="1464">
                  <c:v>-19740.2</c:v>
                </c:pt>
                <c:pt idx="1465">
                  <c:v>-19756.560000000001</c:v>
                </c:pt>
                <c:pt idx="1466">
                  <c:v>-19773.07</c:v>
                </c:pt>
                <c:pt idx="1467">
                  <c:v>-19789.669999999998</c:v>
                </c:pt>
                <c:pt idx="1468">
                  <c:v>-19806.21</c:v>
                </c:pt>
                <c:pt idx="1469">
                  <c:v>-19822.73</c:v>
                </c:pt>
                <c:pt idx="1470">
                  <c:v>-19839.259999999998</c:v>
                </c:pt>
                <c:pt idx="1471">
                  <c:v>-19855.759999999998</c:v>
                </c:pt>
                <c:pt idx="1472">
                  <c:v>-19872.150000000001</c:v>
                </c:pt>
                <c:pt idx="1473">
                  <c:v>-19888.560000000001</c:v>
                </c:pt>
                <c:pt idx="1474">
                  <c:v>-19904.759999999998</c:v>
                </c:pt>
                <c:pt idx="1475">
                  <c:v>-19920.73</c:v>
                </c:pt>
                <c:pt idx="1476">
                  <c:v>-19936.62</c:v>
                </c:pt>
                <c:pt idx="1477">
                  <c:v>-19952.419999999998</c:v>
                </c:pt>
                <c:pt idx="1478">
                  <c:v>-19968.21</c:v>
                </c:pt>
                <c:pt idx="1479">
                  <c:v>-19984.14</c:v>
                </c:pt>
                <c:pt idx="1480">
                  <c:v>-20000.11</c:v>
                </c:pt>
                <c:pt idx="1481">
                  <c:v>-20016.21</c:v>
                </c:pt>
                <c:pt idx="1482">
                  <c:v>-20032.48</c:v>
                </c:pt>
                <c:pt idx="1483">
                  <c:v>-20048.73</c:v>
                </c:pt>
                <c:pt idx="1484">
                  <c:v>-20064.830000000002</c:v>
                </c:pt>
                <c:pt idx="1485">
                  <c:v>-20080.900000000001</c:v>
                </c:pt>
                <c:pt idx="1486">
                  <c:v>-20096.939999999999</c:v>
                </c:pt>
                <c:pt idx="1487">
                  <c:v>-20112.900000000001</c:v>
                </c:pt>
                <c:pt idx="1488">
                  <c:v>-20128.73</c:v>
                </c:pt>
                <c:pt idx="1489">
                  <c:v>-20144.57</c:v>
                </c:pt>
                <c:pt idx="1490">
                  <c:v>-20160.400000000001</c:v>
                </c:pt>
                <c:pt idx="1491">
                  <c:v>-20176.3</c:v>
                </c:pt>
                <c:pt idx="1492">
                  <c:v>-20192.2</c:v>
                </c:pt>
                <c:pt idx="1493">
                  <c:v>-20208.03</c:v>
                </c:pt>
                <c:pt idx="1494">
                  <c:v>-20223.78</c:v>
                </c:pt>
                <c:pt idx="1495">
                  <c:v>-20239.61</c:v>
                </c:pt>
                <c:pt idx="1496">
                  <c:v>-20255.39</c:v>
                </c:pt>
                <c:pt idx="1497">
                  <c:v>-20271.16</c:v>
                </c:pt>
                <c:pt idx="1498">
                  <c:v>-20286.77</c:v>
                </c:pt>
                <c:pt idx="1499">
                  <c:v>-20302.37</c:v>
                </c:pt>
                <c:pt idx="1500">
                  <c:v>-20317.88</c:v>
                </c:pt>
                <c:pt idx="1501">
                  <c:v>-20333.310000000001</c:v>
                </c:pt>
                <c:pt idx="1502">
                  <c:v>-20348.66</c:v>
                </c:pt>
                <c:pt idx="1503">
                  <c:v>-20363.93</c:v>
                </c:pt>
                <c:pt idx="1504">
                  <c:v>-20379.18</c:v>
                </c:pt>
                <c:pt idx="1505">
                  <c:v>-20394.59</c:v>
                </c:pt>
                <c:pt idx="1506">
                  <c:v>-20410.099999999999</c:v>
                </c:pt>
                <c:pt idx="1507">
                  <c:v>-20425.72</c:v>
                </c:pt>
                <c:pt idx="1508">
                  <c:v>-20441.240000000002</c:v>
                </c:pt>
                <c:pt idx="1509">
                  <c:v>-20456.73</c:v>
                </c:pt>
                <c:pt idx="1510">
                  <c:v>-20472.25</c:v>
                </c:pt>
                <c:pt idx="1511">
                  <c:v>-20487.650000000001</c:v>
                </c:pt>
                <c:pt idx="1512">
                  <c:v>-20502.84</c:v>
                </c:pt>
                <c:pt idx="1513">
                  <c:v>-20517.84</c:v>
                </c:pt>
                <c:pt idx="1514">
                  <c:v>-20532.79</c:v>
                </c:pt>
                <c:pt idx="1515">
                  <c:v>-20547.93</c:v>
                </c:pt>
                <c:pt idx="1516">
                  <c:v>-20563.39</c:v>
                </c:pt>
                <c:pt idx="1517">
                  <c:v>-20578.93</c:v>
                </c:pt>
                <c:pt idx="1518">
                  <c:v>-20594.13</c:v>
                </c:pt>
                <c:pt idx="1519">
                  <c:v>-20609.189999999999</c:v>
                </c:pt>
                <c:pt idx="1520">
                  <c:v>-20624.28</c:v>
                </c:pt>
                <c:pt idx="1521">
                  <c:v>-20639.330000000002</c:v>
                </c:pt>
                <c:pt idx="1522">
                  <c:v>-20654.37</c:v>
                </c:pt>
                <c:pt idx="1523">
                  <c:v>-20669.560000000001</c:v>
                </c:pt>
                <c:pt idx="1524">
                  <c:v>-20684.75</c:v>
                </c:pt>
                <c:pt idx="1525">
                  <c:v>-20699.669999999998</c:v>
                </c:pt>
                <c:pt idx="1526">
                  <c:v>-20714.39</c:v>
                </c:pt>
                <c:pt idx="1527">
                  <c:v>-20729.099999999999</c:v>
                </c:pt>
                <c:pt idx="1528">
                  <c:v>-20743.91</c:v>
                </c:pt>
                <c:pt idx="1529">
                  <c:v>-20758.7</c:v>
                </c:pt>
                <c:pt idx="1530">
                  <c:v>-20773.560000000001</c:v>
                </c:pt>
                <c:pt idx="1531">
                  <c:v>-20788.310000000001</c:v>
                </c:pt>
                <c:pt idx="1532">
                  <c:v>-20803.03</c:v>
                </c:pt>
                <c:pt idx="1533">
                  <c:v>-20817.919999999998</c:v>
                </c:pt>
                <c:pt idx="1534">
                  <c:v>-20832.75</c:v>
                </c:pt>
                <c:pt idx="1535">
                  <c:v>-20847.63</c:v>
                </c:pt>
                <c:pt idx="1536">
                  <c:v>-20862.490000000002</c:v>
                </c:pt>
                <c:pt idx="1537">
                  <c:v>-20877.39</c:v>
                </c:pt>
                <c:pt idx="1538">
                  <c:v>-20892.22</c:v>
                </c:pt>
                <c:pt idx="1539">
                  <c:v>-20906.91</c:v>
                </c:pt>
                <c:pt idx="1540">
                  <c:v>-20921.45</c:v>
                </c:pt>
                <c:pt idx="1541">
                  <c:v>-20935.95</c:v>
                </c:pt>
                <c:pt idx="1542">
                  <c:v>-20950.45</c:v>
                </c:pt>
                <c:pt idx="1543">
                  <c:v>-20964.75</c:v>
                </c:pt>
                <c:pt idx="1544">
                  <c:v>-20978.959999999999</c:v>
                </c:pt>
                <c:pt idx="1545">
                  <c:v>-20993.279999999999</c:v>
                </c:pt>
                <c:pt idx="1546">
                  <c:v>-21007.78</c:v>
                </c:pt>
                <c:pt idx="1547">
                  <c:v>-21022.44</c:v>
                </c:pt>
                <c:pt idx="1548">
                  <c:v>-21037.14</c:v>
                </c:pt>
                <c:pt idx="1549">
                  <c:v>-21051.599999999999</c:v>
                </c:pt>
                <c:pt idx="1550">
                  <c:v>-21066</c:v>
                </c:pt>
                <c:pt idx="1551">
                  <c:v>-21080.2</c:v>
                </c:pt>
                <c:pt idx="1552">
                  <c:v>-21094.35</c:v>
                </c:pt>
                <c:pt idx="1553">
                  <c:v>-21108.6</c:v>
                </c:pt>
                <c:pt idx="1554">
                  <c:v>-21122.799999999999</c:v>
                </c:pt>
                <c:pt idx="1555">
                  <c:v>-21136.95</c:v>
                </c:pt>
                <c:pt idx="1556">
                  <c:v>-21151.200000000001</c:v>
                </c:pt>
                <c:pt idx="1557">
                  <c:v>-21165.439999999999</c:v>
                </c:pt>
                <c:pt idx="1558">
                  <c:v>-21179.56</c:v>
                </c:pt>
                <c:pt idx="1559">
                  <c:v>-21193.77</c:v>
                </c:pt>
                <c:pt idx="1560">
                  <c:v>-21207.83</c:v>
                </c:pt>
                <c:pt idx="1561">
                  <c:v>-21221.84</c:v>
                </c:pt>
                <c:pt idx="1562">
                  <c:v>-21235.83</c:v>
                </c:pt>
                <c:pt idx="1563">
                  <c:v>-21249.93</c:v>
                </c:pt>
                <c:pt idx="1564">
                  <c:v>-21264.1</c:v>
                </c:pt>
                <c:pt idx="1565">
                  <c:v>-21278.17</c:v>
                </c:pt>
                <c:pt idx="1566">
                  <c:v>-21292.28</c:v>
                </c:pt>
                <c:pt idx="1567">
                  <c:v>-21306.32</c:v>
                </c:pt>
                <c:pt idx="1568">
                  <c:v>-21320.22</c:v>
                </c:pt>
                <c:pt idx="1569">
                  <c:v>-21333.97</c:v>
                </c:pt>
                <c:pt idx="1570">
                  <c:v>-21347.88</c:v>
                </c:pt>
                <c:pt idx="1571">
                  <c:v>-21361.94</c:v>
                </c:pt>
                <c:pt idx="1572">
                  <c:v>-21375.97</c:v>
                </c:pt>
                <c:pt idx="1573">
                  <c:v>-21389.86</c:v>
                </c:pt>
                <c:pt idx="1574">
                  <c:v>-21403.64</c:v>
                </c:pt>
                <c:pt idx="1575">
                  <c:v>-21417.33</c:v>
                </c:pt>
                <c:pt idx="1576">
                  <c:v>-21430.92</c:v>
                </c:pt>
                <c:pt idx="1577">
                  <c:v>-21444.41</c:v>
                </c:pt>
                <c:pt idx="1578">
                  <c:v>-21457.919999999998</c:v>
                </c:pt>
                <c:pt idx="1579">
                  <c:v>-21471.49</c:v>
                </c:pt>
                <c:pt idx="1580">
                  <c:v>-21485.33</c:v>
                </c:pt>
                <c:pt idx="1581">
                  <c:v>-21499.25</c:v>
                </c:pt>
                <c:pt idx="1582">
                  <c:v>-21513</c:v>
                </c:pt>
                <c:pt idx="1583">
                  <c:v>-21526.7</c:v>
                </c:pt>
                <c:pt idx="1584">
                  <c:v>-21540.25</c:v>
                </c:pt>
                <c:pt idx="1585">
                  <c:v>-21553.82</c:v>
                </c:pt>
                <c:pt idx="1586">
                  <c:v>-21567.3</c:v>
                </c:pt>
                <c:pt idx="1587">
                  <c:v>-21580.7</c:v>
                </c:pt>
                <c:pt idx="1588">
                  <c:v>-21594.1</c:v>
                </c:pt>
                <c:pt idx="1589">
                  <c:v>-21607.39</c:v>
                </c:pt>
                <c:pt idx="1590">
                  <c:v>-21620.62</c:v>
                </c:pt>
                <c:pt idx="1591">
                  <c:v>-21633.93</c:v>
                </c:pt>
                <c:pt idx="1592">
                  <c:v>-21647.29</c:v>
                </c:pt>
                <c:pt idx="1593">
                  <c:v>-21660.720000000001</c:v>
                </c:pt>
                <c:pt idx="1594">
                  <c:v>-21674.13</c:v>
                </c:pt>
                <c:pt idx="1595">
                  <c:v>-21687.439999999999</c:v>
                </c:pt>
                <c:pt idx="1596">
                  <c:v>-21700.71</c:v>
                </c:pt>
                <c:pt idx="1597">
                  <c:v>-21714</c:v>
                </c:pt>
                <c:pt idx="1598">
                  <c:v>-21727.279999999999</c:v>
                </c:pt>
                <c:pt idx="1599">
                  <c:v>-21740.5</c:v>
                </c:pt>
                <c:pt idx="1600">
                  <c:v>-21753.67</c:v>
                </c:pt>
                <c:pt idx="1601">
                  <c:v>-21766.83</c:v>
                </c:pt>
                <c:pt idx="1602">
                  <c:v>-21780.07</c:v>
                </c:pt>
                <c:pt idx="1603">
                  <c:v>-21793.23</c:v>
                </c:pt>
                <c:pt idx="1604">
                  <c:v>-21806.22</c:v>
                </c:pt>
                <c:pt idx="1605">
                  <c:v>-21819.16</c:v>
                </c:pt>
                <c:pt idx="1606">
                  <c:v>-21832.32</c:v>
                </c:pt>
                <c:pt idx="1607">
                  <c:v>-21845.439999999999</c:v>
                </c:pt>
                <c:pt idx="1608">
                  <c:v>-21858.48</c:v>
                </c:pt>
                <c:pt idx="1609">
                  <c:v>-21871.4</c:v>
                </c:pt>
                <c:pt idx="1610">
                  <c:v>-21884.42</c:v>
                </c:pt>
                <c:pt idx="1611">
                  <c:v>-21897.48</c:v>
                </c:pt>
                <c:pt idx="1612">
                  <c:v>-21910.34</c:v>
                </c:pt>
                <c:pt idx="1613">
                  <c:v>-21923.24</c:v>
                </c:pt>
                <c:pt idx="1614">
                  <c:v>-21936.01</c:v>
                </c:pt>
                <c:pt idx="1615">
                  <c:v>-21948.7</c:v>
                </c:pt>
                <c:pt idx="1616">
                  <c:v>-21961.43</c:v>
                </c:pt>
                <c:pt idx="1617">
                  <c:v>-21974.080000000002</c:v>
                </c:pt>
                <c:pt idx="1618">
                  <c:v>-21986.67</c:v>
                </c:pt>
                <c:pt idx="1619">
                  <c:v>-22003.32</c:v>
                </c:pt>
                <c:pt idx="1620">
                  <c:v>-22015.87</c:v>
                </c:pt>
                <c:pt idx="1621">
                  <c:v>-22028.39</c:v>
                </c:pt>
                <c:pt idx="1622">
                  <c:v>-22045.02</c:v>
                </c:pt>
                <c:pt idx="1623">
                  <c:v>-22061.64</c:v>
                </c:pt>
                <c:pt idx="1624">
                  <c:v>-22074.22</c:v>
                </c:pt>
                <c:pt idx="1625">
                  <c:v>-22086.78</c:v>
                </c:pt>
                <c:pt idx="1626">
                  <c:v>-22099.34</c:v>
                </c:pt>
                <c:pt idx="1627">
                  <c:v>-22111.85</c:v>
                </c:pt>
                <c:pt idx="1628">
                  <c:v>-22128.46</c:v>
                </c:pt>
                <c:pt idx="1629">
                  <c:v>-22144.97</c:v>
                </c:pt>
                <c:pt idx="1630">
                  <c:v>-22161.17</c:v>
                </c:pt>
                <c:pt idx="1631">
                  <c:v>-22177.63</c:v>
                </c:pt>
                <c:pt idx="1632">
                  <c:v>-22194.1</c:v>
                </c:pt>
                <c:pt idx="1633">
                  <c:v>-22210.35</c:v>
                </c:pt>
                <c:pt idx="1634">
                  <c:v>-22226.42</c:v>
                </c:pt>
                <c:pt idx="1635">
                  <c:v>-22242.5</c:v>
                </c:pt>
                <c:pt idx="1636">
                  <c:v>-22258.51</c:v>
                </c:pt>
                <c:pt idx="1637">
                  <c:v>-22274.6</c:v>
                </c:pt>
                <c:pt idx="1638">
                  <c:v>-22290.81</c:v>
                </c:pt>
                <c:pt idx="1639">
                  <c:v>-22306.92</c:v>
                </c:pt>
                <c:pt idx="1640">
                  <c:v>-22322.76</c:v>
                </c:pt>
                <c:pt idx="1641">
                  <c:v>-22338.69</c:v>
                </c:pt>
                <c:pt idx="1642">
                  <c:v>-22354.400000000001</c:v>
                </c:pt>
                <c:pt idx="1643">
                  <c:v>-22369.88</c:v>
                </c:pt>
                <c:pt idx="1644">
                  <c:v>-22385.23</c:v>
                </c:pt>
                <c:pt idx="1645">
                  <c:v>-22400.75</c:v>
                </c:pt>
                <c:pt idx="1646">
                  <c:v>-22416.33</c:v>
                </c:pt>
                <c:pt idx="1647">
                  <c:v>-22431.77</c:v>
                </c:pt>
                <c:pt idx="1648">
                  <c:v>-22447.14</c:v>
                </c:pt>
                <c:pt idx="1649">
                  <c:v>-22462.73</c:v>
                </c:pt>
                <c:pt idx="1650">
                  <c:v>-22478.400000000001</c:v>
                </c:pt>
                <c:pt idx="1651">
                  <c:v>-22494.1</c:v>
                </c:pt>
                <c:pt idx="1652">
                  <c:v>-22509.82</c:v>
                </c:pt>
                <c:pt idx="1653">
                  <c:v>-22525.4</c:v>
                </c:pt>
                <c:pt idx="1654">
                  <c:v>-22540.880000000001</c:v>
                </c:pt>
                <c:pt idx="1655">
                  <c:v>-22556.33</c:v>
                </c:pt>
                <c:pt idx="1656">
                  <c:v>-22571.77</c:v>
                </c:pt>
                <c:pt idx="1657">
                  <c:v>-22587.08</c:v>
                </c:pt>
                <c:pt idx="1658">
                  <c:v>-22602.46</c:v>
                </c:pt>
                <c:pt idx="1659">
                  <c:v>-22617.65</c:v>
                </c:pt>
                <c:pt idx="1660">
                  <c:v>-22632.7</c:v>
                </c:pt>
                <c:pt idx="1661">
                  <c:v>-22647.77</c:v>
                </c:pt>
                <c:pt idx="1662">
                  <c:v>-22662.59</c:v>
                </c:pt>
                <c:pt idx="1663">
                  <c:v>-22677.56</c:v>
                </c:pt>
                <c:pt idx="1664">
                  <c:v>-22692.46</c:v>
                </c:pt>
                <c:pt idx="1665">
                  <c:v>-22707.05</c:v>
                </c:pt>
                <c:pt idx="1666">
                  <c:v>-22721.42</c:v>
                </c:pt>
                <c:pt idx="1667">
                  <c:v>-22735.77</c:v>
                </c:pt>
                <c:pt idx="1668">
                  <c:v>-22750.13</c:v>
                </c:pt>
                <c:pt idx="1669">
                  <c:v>-22764.44</c:v>
                </c:pt>
                <c:pt idx="1670">
                  <c:v>-22778.97</c:v>
                </c:pt>
                <c:pt idx="1671">
                  <c:v>-22793.42</c:v>
                </c:pt>
                <c:pt idx="1672">
                  <c:v>-22807.83</c:v>
                </c:pt>
                <c:pt idx="1673">
                  <c:v>-22822.04</c:v>
                </c:pt>
                <c:pt idx="1674">
                  <c:v>-22836.22</c:v>
                </c:pt>
                <c:pt idx="1675">
                  <c:v>-22850.28</c:v>
                </c:pt>
                <c:pt idx="1676">
                  <c:v>-22864.47</c:v>
                </c:pt>
                <c:pt idx="1677">
                  <c:v>-22878.58</c:v>
                </c:pt>
                <c:pt idx="1678">
                  <c:v>-22892.48</c:v>
                </c:pt>
                <c:pt idx="1679">
                  <c:v>-22906.42</c:v>
                </c:pt>
                <c:pt idx="1680">
                  <c:v>-22920.46</c:v>
                </c:pt>
                <c:pt idx="1681">
                  <c:v>-22934.560000000001</c:v>
                </c:pt>
                <c:pt idx="1682">
                  <c:v>-22948.69</c:v>
                </c:pt>
                <c:pt idx="1683">
                  <c:v>-22962.94</c:v>
                </c:pt>
                <c:pt idx="1684">
                  <c:v>-22976.84</c:v>
                </c:pt>
                <c:pt idx="1685">
                  <c:v>-22990.240000000002</c:v>
                </c:pt>
                <c:pt idx="1686">
                  <c:v>-23003.62</c:v>
                </c:pt>
                <c:pt idx="1687">
                  <c:v>-23017.26</c:v>
                </c:pt>
                <c:pt idx="1688">
                  <c:v>-23030.86</c:v>
                </c:pt>
                <c:pt idx="1689">
                  <c:v>-23044.33</c:v>
                </c:pt>
                <c:pt idx="1690">
                  <c:v>-23058</c:v>
                </c:pt>
                <c:pt idx="1691">
                  <c:v>-23071.53</c:v>
                </c:pt>
                <c:pt idx="1692">
                  <c:v>-23084.91</c:v>
                </c:pt>
                <c:pt idx="1693">
                  <c:v>-23098.15</c:v>
                </c:pt>
                <c:pt idx="1694">
                  <c:v>-23111.45</c:v>
                </c:pt>
                <c:pt idx="1695">
                  <c:v>-23124.49</c:v>
                </c:pt>
                <c:pt idx="1696">
                  <c:v>-23137.77</c:v>
                </c:pt>
                <c:pt idx="1697">
                  <c:v>-23151.03</c:v>
                </c:pt>
                <c:pt idx="1698">
                  <c:v>-23164.36</c:v>
                </c:pt>
                <c:pt idx="1699">
                  <c:v>-23177.39</c:v>
                </c:pt>
                <c:pt idx="1700">
                  <c:v>-23190.25</c:v>
                </c:pt>
                <c:pt idx="1701">
                  <c:v>-23203.15</c:v>
                </c:pt>
                <c:pt idx="1702">
                  <c:v>-23215.98</c:v>
                </c:pt>
                <c:pt idx="1703">
                  <c:v>-23228.59</c:v>
                </c:pt>
                <c:pt idx="1704">
                  <c:v>-23241.21</c:v>
                </c:pt>
                <c:pt idx="1705">
                  <c:v>-23254.03</c:v>
                </c:pt>
                <c:pt idx="1706">
                  <c:v>-23266.91</c:v>
                </c:pt>
                <c:pt idx="1707">
                  <c:v>-23279.759999999998</c:v>
                </c:pt>
                <c:pt idx="1708">
                  <c:v>-23292.49</c:v>
                </c:pt>
                <c:pt idx="1709">
                  <c:v>-23305.119999999999</c:v>
                </c:pt>
                <c:pt idx="1710">
                  <c:v>-23320.51</c:v>
                </c:pt>
                <c:pt idx="1711">
                  <c:v>-23335.74</c:v>
                </c:pt>
                <c:pt idx="1712">
                  <c:v>-23351</c:v>
                </c:pt>
                <c:pt idx="1713">
                  <c:v>-23366.49</c:v>
                </c:pt>
                <c:pt idx="1714">
                  <c:v>-23381.54</c:v>
                </c:pt>
                <c:pt idx="1715">
                  <c:v>-23396.04</c:v>
                </c:pt>
                <c:pt idx="1716">
                  <c:v>-23410.79</c:v>
                </c:pt>
                <c:pt idx="1717">
                  <c:v>-23425.74</c:v>
                </c:pt>
                <c:pt idx="1718">
                  <c:v>-23440.35</c:v>
                </c:pt>
                <c:pt idx="1719">
                  <c:v>-23455.08</c:v>
                </c:pt>
                <c:pt idx="1720">
                  <c:v>-23469.68</c:v>
                </c:pt>
                <c:pt idx="1721">
                  <c:v>-23484.19</c:v>
                </c:pt>
                <c:pt idx="1722">
                  <c:v>-23498.57</c:v>
                </c:pt>
                <c:pt idx="1723">
                  <c:v>-23512.9</c:v>
                </c:pt>
                <c:pt idx="1724">
                  <c:v>-23527.23</c:v>
                </c:pt>
                <c:pt idx="1725">
                  <c:v>-23541.61</c:v>
                </c:pt>
                <c:pt idx="1726">
                  <c:v>-23555.89</c:v>
                </c:pt>
                <c:pt idx="1727">
                  <c:v>-23570.3</c:v>
                </c:pt>
                <c:pt idx="1728">
                  <c:v>-23584.6</c:v>
                </c:pt>
                <c:pt idx="1729">
                  <c:v>-23598.45</c:v>
                </c:pt>
                <c:pt idx="1730">
                  <c:v>-23611.87</c:v>
                </c:pt>
                <c:pt idx="1731">
                  <c:v>-23625.33</c:v>
                </c:pt>
                <c:pt idx="1732">
                  <c:v>-23638.400000000001</c:v>
                </c:pt>
                <c:pt idx="1733">
                  <c:v>-23651.56</c:v>
                </c:pt>
                <c:pt idx="1734">
                  <c:v>-23664.94</c:v>
                </c:pt>
                <c:pt idx="1735">
                  <c:v>-23678.22</c:v>
                </c:pt>
                <c:pt idx="1736">
                  <c:v>-23691.24</c:v>
                </c:pt>
                <c:pt idx="1737">
                  <c:v>-23704.07</c:v>
                </c:pt>
                <c:pt idx="1738">
                  <c:v>-23716.62</c:v>
                </c:pt>
                <c:pt idx="1739">
                  <c:v>-23729.32</c:v>
                </c:pt>
                <c:pt idx="1740">
                  <c:v>-23742.13</c:v>
                </c:pt>
                <c:pt idx="1741">
                  <c:v>-23755.21</c:v>
                </c:pt>
                <c:pt idx="1742">
                  <c:v>-23768.01</c:v>
                </c:pt>
                <c:pt idx="1743">
                  <c:v>-23781</c:v>
                </c:pt>
                <c:pt idx="1744">
                  <c:v>-23793.66</c:v>
                </c:pt>
                <c:pt idx="1745">
                  <c:v>-23805.7</c:v>
                </c:pt>
                <c:pt idx="1746">
                  <c:v>-23817.7</c:v>
                </c:pt>
                <c:pt idx="1747">
                  <c:v>-23829.81</c:v>
                </c:pt>
                <c:pt idx="1748">
                  <c:v>-23841.53</c:v>
                </c:pt>
                <c:pt idx="1749">
                  <c:v>-23853.37</c:v>
                </c:pt>
                <c:pt idx="1750">
                  <c:v>-23865.32</c:v>
                </c:pt>
                <c:pt idx="1751">
                  <c:v>-23877.02</c:v>
                </c:pt>
                <c:pt idx="1752">
                  <c:v>-23888.58</c:v>
                </c:pt>
                <c:pt idx="1753">
                  <c:v>-23900.3</c:v>
                </c:pt>
                <c:pt idx="1754">
                  <c:v>-23911.9</c:v>
                </c:pt>
                <c:pt idx="1755">
                  <c:v>-23923.32</c:v>
                </c:pt>
                <c:pt idx="1756">
                  <c:v>-23934.35</c:v>
                </c:pt>
                <c:pt idx="1757">
                  <c:v>-23945.22</c:v>
                </c:pt>
                <c:pt idx="1758">
                  <c:v>-23956.02</c:v>
                </c:pt>
                <c:pt idx="1759">
                  <c:v>-23966.97</c:v>
                </c:pt>
                <c:pt idx="1760">
                  <c:v>-23977.62</c:v>
                </c:pt>
                <c:pt idx="1761">
                  <c:v>-23987.91</c:v>
                </c:pt>
                <c:pt idx="1762">
                  <c:v>-23998.36</c:v>
                </c:pt>
                <c:pt idx="1763">
                  <c:v>-24008.58</c:v>
                </c:pt>
                <c:pt idx="1764">
                  <c:v>-24018.38</c:v>
                </c:pt>
                <c:pt idx="1765">
                  <c:v>-24027.68</c:v>
                </c:pt>
                <c:pt idx="1766">
                  <c:v>-24036.85</c:v>
                </c:pt>
                <c:pt idx="1767">
                  <c:v>-24046.03</c:v>
                </c:pt>
                <c:pt idx="1768">
                  <c:v>-24055.16</c:v>
                </c:pt>
                <c:pt idx="1769">
                  <c:v>-24064.35</c:v>
                </c:pt>
                <c:pt idx="1770">
                  <c:v>-24072.91</c:v>
                </c:pt>
                <c:pt idx="1771">
                  <c:v>-24081.19</c:v>
                </c:pt>
                <c:pt idx="1772">
                  <c:v>-24089.55</c:v>
                </c:pt>
                <c:pt idx="1773">
                  <c:v>-24097.69</c:v>
                </c:pt>
                <c:pt idx="1774">
                  <c:v>-24105.5</c:v>
                </c:pt>
                <c:pt idx="1775">
                  <c:v>-24113.4</c:v>
                </c:pt>
                <c:pt idx="1776">
                  <c:v>-24121.74</c:v>
                </c:pt>
                <c:pt idx="1777">
                  <c:v>-24129.919999999998</c:v>
                </c:pt>
                <c:pt idx="1778">
                  <c:v>-24137.78</c:v>
                </c:pt>
                <c:pt idx="1779">
                  <c:v>-24145.23</c:v>
                </c:pt>
                <c:pt idx="1780">
                  <c:v>-24152.639999999999</c:v>
                </c:pt>
                <c:pt idx="1781">
                  <c:v>-24160.25</c:v>
                </c:pt>
                <c:pt idx="1782">
                  <c:v>-24167.77</c:v>
                </c:pt>
                <c:pt idx="1783">
                  <c:v>-24175.24</c:v>
                </c:pt>
                <c:pt idx="1784">
                  <c:v>-24183.03</c:v>
                </c:pt>
                <c:pt idx="1785">
                  <c:v>-24190.99</c:v>
                </c:pt>
                <c:pt idx="1786">
                  <c:v>-24198.82</c:v>
                </c:pt>
                <c:pt idx="1787">
                  <c:v>-24207.040000000001</c:v>
                </c:pt>
                <c:pt idx="1788">
                  <c:v>-24215.61</c:v>
                </c:pt>
                <c:pt idx="1789">
                  <c:v>-24224.05</c:v>
                </c:pt>
                <c:pt idx="1790">
                  <c:v>-24232.23</c:v>
                </c:pt>
                <c:pt idx="1791">
                  <c:v>-24240.38</c:v>
                </c:pt>
                <c:pt idx="1792">
                  <c:v>-24248.560000000001</c:v>
                </c:pt>
                <c:pt idx="1793">
                  <c:v>-24256.67</c:v>
                </c:pt>
                <c:pt idx="1794">
                  <c:v>-24264.54</c:v>
                </c:pt>
                <c:pt idx="1795">
                  <c:v>-24272.82</c:v>
                </c:pt>
                <c:pt idx="1796">
                  <c:v>-24281.14</c:v>
                </c:pt>
                <c:pt idx="1797">
                  <c:v>-24289.33</c:v>
                </c:pt>
                <c:pt idx="1798">
                  <c:v>-24297.55</c:v>
                </c:pt>
                <c:pt idx="1799">
                  <c:v>-24305.86</c:v>
                </c:pt>
                <c:pt idx="1800">
                  <c:v>-24314.17</c:v>
                </c:pt>
                <c:pt idx="1801">
                  <c:v>-24322.43</c:v>
                </c:pt>
                <c:pt idx="1802">
                  <c:v>-24331.09</c:v>
                </c:pt>
                <c:pt idx="1803">
                  <c:v>-24339.96</c:v>
                </c:pt>
                <c:pt idx="1804">
                  <c:v>-24348.33</c:v>
                </c:pt>
                <c:pt idx="1805">
                  <c:v>-24356.2</c:v>
                </c:pt>
                <c:pt idx="1806">
                  <c:v>-24363.95</c:v>
                </c:pt>
                <c:pt idx="1807">
                  <c:v>-24371.81</c:v>
                </c:pt>
                <c:pt idx="1808">
                  <c:v>-24379.8</c:v>
                </c:pt>
                <c:pt idx="1809">
                  <c:v>-24387.38</c:v>
                </c:pt>
                <c:pt idx="1810">
                  <c:v>-24394.59</c:v>
                </c:pt>
                <c:pt idx="1811">
                  <c:v>-24401.83</c:v>
                </c:pt>
                <c:pt idx="1812">
                  <c:v>-24409.48</c:v>
                </c:pt>
                <c:pt idx="1813">
                  <c:v>-24416.99</c:v>
                </c:pt>
                <c:pt idx="1814">
                  <c:v>-24424.3</c:v>
                </c:pt>
                <c:pt idx="1815">
                  <c:v>-24431.3</c:v>
                </c:pt>
                <c:pt idx="1816">
                  <c:v>-24438.37</c:v>
                </c:pt>
                <c:pt idx="1817">
                  <c:v>-24445.41</c:v>
                </c:pt>
                <c:pt idx="1818">
                  <c:v>-24451.88</c:v>
                </c:pt>
                <c:pt idx="1819">
                  <c:v>-24458.41</c:v>
                </c:pt>
                <c:pt idx="1820">
                  <c:v>-24465.08</c:v>
                </c:pt>
                <c:pt idx="1821">
                  <c:v>-24471.26</c:v>
                </c:pt>
                <c:pt idx="1822">
                  <c:v>-24476.57</c:v>
                </c:pt>
                <c:pt idx="1823">
                  <c:v>-24481.7</c:v>
                </c:pt>
                <c:pt idx="1824">
                  <c:v>-24486.639999999999</c:v>
                </c:pt>
                <c:pt idx="1825">
                  <c:v>-24490.89</c:v>
                </c:pt>
                <c:pt idx="1826">
                  <c:v>-24494.53</c:v>
                </c:pt>
                <c:pt idx="1827">
                  <c:v>-24497.79</c:v>
                </c:pt>
                <c:pt idx="1828">
                  <c:v>-24500.240000000002</c:v>
                </c:pt>
                <c:pt idx="1829">
                  <c:v>-24502.3</c:v>
                </c:pt>
                <c:pt idx="1830">
                  <c:v>-24503.759999999998</c:v>
                </c:pt>
                <c:pt idx="1831">
                  <c:v>-24504.81</c:v>
                </c:pt>
                <c:pt idx="1832">
                  <c:v>-24505.58</c:v>
                </c:pt>
                <c:pt idx="1833">
                  <c:v>-24506.81</c:v>
                </c:pt>
                <c:pt idx="1834">
                  <c:v>-24508.48</c:v>
                </c:pt>
                <c:pt idx="1835">
                  <c:v>-24510.49</c:v>
                </c:pt>
                <c:pt idx="1836">
                  <c:v>-24513.09</c:v>
                </c:pt>
                <c:pt idx="1837">
                  <c:v>-24516.720000000001</c:v>
                </c:pt>
                <c:pt idx="1838">
                  <c:v>-24521.59</c:v>
                </c:pt>
                <c:pt idx="1839">
                  <c:v>-24527.360000000001</c:v>
                </c:pt>
                <c:pt idx="1840">
                  <c:v>-24534</c:v>
                </c:pt>
                <c:pt idx="1841">
                  <c:v>-24541.87</c:v>
                </c:pt>
                <c:pt idx="1842">
                  <c:v>-24550.22</c:v>
                </c:pt>
                <c:pt idx="1843">
                  <c:v>-24558.52</c:v>
                </c:pt>
                <c:pt idx="1844">
                  <c:v>-24566.99</c:v>
                </c:pt>
                <c:pt idx="1845">
                  <c:v>-24575.52</c:v>
                </c:pt>
                <c:pt idx="1846">
                  <c:v>-24584.15</c:v>
                </c:pt>
                <c:pt idx="1847">
                  <c:v>-24593.07</c:v>
                </c:pt>
                <c:pt idx="1848">
                  <c:v>-24602.16</c:v>
                </c:pt>
                <c:pt idx="1849">
                  <c:v>-24611.62</c:v>
                </c:pt>
                <c:pt idx="1850">
                  <c:v>-24621.16</c:v>
                </c:pt>
                <c:pt idx="1851">
                  <c:v>-24630.15</c:v>
                </c:pt>
                <c:pt idx="1852">
                  <c:v>-24638.52</c:v>
                </c:pt>
                <c:pt idx="1853">
                  <c:v>-24646.29</c:v>
                </c:pt>
                <c:pt idx="1854">
                  <c:v>-24653.72</c:v>
                </c:pt>
                <c:pt idx="1855">
                  <c:v>-24661.23</c:v>
                </c:pt>
                <c:pt idx="1856">
                  <c:v>-24668.81</c:v>
                </c:pt>
                <c:pt idx="1857">
                  <c:v>-24676.48</c:v>
                </c:pt>
                <c:pt idx="1858">
                  <c:v>-24684.09</c:v>
                </c:pt>
                <c:pt idx="1859">
                  <c:v>-24691.89</c:v>
                </c:pt>
                <c:pt idx="1860">
                  <c:v>-24699.27</c:v>
                </c:pt>
                <c:pt idx="1861">
                  <c:v>-24706.400000000001</c:v>
                </c:pt>
                <c:pt idx="1862">
                  <c:v>-24713.52</c:v>
                </c:pt>
                <c:pt idx="1863">
                  <c:v>-24720.59</c:v>
                </c:pt>
                <c:pt idx="1864">
                  <c:v>-24727.74</c:v>
                </c:pt>
                <c:pt idx="1865">
                  <c:v>-24734.69</c:v>
                </c:pt>
                <c:pt idx="1866">
                  <c:v>-24741.78</c:v>
                </c:pt>
                <c:pt idx="1867">
                  <c:v>-24749.439999999999</c:v>
                </c:pt>
                <c:pt idx="1868">
                  <c:v>-24757.46</c:v>
                </c:pt>
                <c:pt idx="1869">
                  <c:v>-24765.279999999999</c:v>
                </c:pt>
                <c:pt idx="1870">
                  <c:v>-24772.84</c:v>
                </c:pt>
                <c:pt idx="1871">
                  <c:v>-24780.39</c:v>
                </c:pt>
                <c:pt idx="1872">
                  <c:v>-24788.04</c:v>
                </c:pt>
                <c:pt idx="1873">
                  <c:v>-24795.57</c:v>
                </c:pt>
                <c:pt idx="1874">
                  <c:v>-24802.57</c:v>
                </c:pt>
                <c:pt idx="1875">
                  <c:v>-24809.38</c:v>
                </c:pt>
                <c:pt idx="1876">
                  <c:v>-24815.91</c:v>
                </c:pt>
                <c:pt idx="1877">
                  <c:v>-24822.1</c:v>
                </c:pt>
                <c:pt idx="1878">
                  <c:v>-24827.3</c:v>
                </c:pt>
                <c:pt idx="1879">
                  <c:v>-24831.200000000001</c:v>
                </c:pt>
                <c:pt idx="1880">
                  <c:v>-24832.46</c:v>
                </c:pt>
                <c:pt idx="1881">
                  <c:v>-24829.56</c:v>
                </c:pt>
                <c:pt idx="1882">
                  <c:v>-24819.51</c:v>
                </c:pt>
                <c:pt idx="1883">
                  <c:v>-24805.05</c:v>
                </c:pt>
                <c:pt idx="1884">
                  <c:v>-24790.86</c:v>
                </c:pt>
                <c:pt idx="1885">
                  <c:v>-24774.82</c:v>
                </c:pt>
                <c:pt idx="1886">
                  <c:v>-24757.99</c:v>
                </c:pt>
                <c:pt idx="1887">
                  <c:v>-24741.79</c:v>
                </c:pt>
                <c:pt idx="1888">
                  <c:v>-24727.34</c:v>
                </c:pt>
                <c:pt idx="1889">
                  <c:v>-24712.28</c:v>
                </c:pt>
                <c:pt idx="1890">
                  <c:v>-24700.77</c:v>
                </c:pt>
                <c:pt idx="1891">
                  <c:v>-24697.24</c:v>
                </c:pt>
                <c:pt idx="1892">
                  <c:v>-24700.27</c:v>
                </c:pt>
                <c:pt idx="1893">
                  <c:v>-24708.080000000002</c:v>
                </c:pt>
                <c:pt idx="1894">
                  <c:v>-24718.98</c:v>
                </c:pt>
                <c:pt idx="1895">
                  <c:v>-24731.360000000001</c:v>
                </c:pt>
                <c:pt idx="1896">
                  <c:v>-24744.59</c:v>
                </c:pt>
                <c:pt idx="1897">
                  <c:v>-24758.36</c:v>
                </c:pt>
                <c:pt idx="1898">
                  <c:v>-24772.19</c:v>
                </c:pt>
                <c:pt idx="1899">
                  <c:v>-24785.94</c:v>
                </c:pt>
                <c:pt idx="1900">
                  <c:v>-24799.27</c:v>
                </c:pt>
                <c:pt idx="1901">
                  <c:v>-24811.87</c:v>
                </c:pt>
                <c:pt idx="1902">
                  <c:v>-24823.62</c:v>
                </c:pt>
                <c:pt idx="1903">
                  <c:v>-24834.3</c:v>
                </c:pt>
                <c:pt idx="1904">
                  <c:v>-24844.36</c:v>
                </c:pt>
                <c:pt idx="1905">
                  <c:v>-24854.07</c:v>
                </c:pt>
                <c:pt idx="1906">
                  <c:v>-24863.48</c:v>
                </c:pt>
                <c:pt idx="1907">
                  <c:v>-24872.400000000001</c:v>
                </c:pt>
                <c:pt idx="1908">
                  <c:v>-24880.78</c:v>
                </c:pt>
                <c:pt idx="1909">
                  <c:v>-24888.83</c:v>
                </c:pt>
                <c:pt idx="1910">
                  <c:v>-24896.76</c:v>
                </c:pt>
                <c:pt idx="1911">
                  <c:v>-24904.41</c:v>
                </c:pt>
                <c:pt idx="1912">
                  <c:v>-24911.9</c:v>
                </c:pt>
                <c:pt idx="1913">
                  <c:v>-24919.56</c:v>
                </c:pt>
                <c:pt idx="1914">
                  <c:v>-24927.09</c:v>
                </c:pt>
                <c:pt idx="1915">
                  <c:v>-24934.560000000001</c:v>
                </c:pt>
                <c:pt idx="1916">
                  <c:v>-24942.17</c:v>
                </c:pt>
                <c:pt idx="1917">
                  <c:v>-24949.8</c:v>
                </c:pt>
                <c:pt idx="1918">
                  <c:v>-24957.97</c:v>
                </c:pt>
                <c:pt idx="1919">
                  <c:v>-24966.05</c:v>
                </c:pt>
                <c:pt idx="1920">
                  <c:v>-24974.77</c:v>
                </c:pt>
                <c:pt idx="1921">
                  <c:v>-24983.599999999999</c:v>
                </c:pt>
                <c:pt idx="1922">
                  <c:v>-24992.22</c:v>
                </c:pt>
                <c:pt idx="1923">
                  <c:v>-25000.99</c:v>
                </c:pt>
                <c:pt idx="1924">
                  <c:v>-25009.599999999999</c:v>
                </c:pt>
                <c:pt idx="1925">
                  <c:v>-25018.54</c:v>
                </c:pt>
                <c:pt idx="1926">
                  <c:v>-25027.41</c:v>
                </c:pt>
                <c:pt idx="1927">
                  <c:v>-25035.81</c:v>
                </c:pt>
                <c:pt idx="1928">
                  <c:v>-25044.04</c:v>
                </c:pt>
                <c:pt idx="1929">
                  <c:v>-25052.5</c:v>
                </c:pt>
                <c:pt idx="1930">
                  <c:v>-25060.66</c:v>
                </c:pt>
                <c:pt idx="1931">
                  <c:v>-25068.81</c:v>
                </c:pt>
                <c:pt idx="1932">
                  <c:v>-25077.5</c:v>
                </c:pt>
                <c:pt idx="1933">
                  <c:v>-25086.17</c:v>
                </c:pt>
                <c:pt idx="1934">
                  <c:v>-25094.68</c:v>
                </c:pt>
                <c:pt idx="1935">
                  <c:v>-25102.99</c:v>
                </c:pt>
                <c:pt idx="1936">
                  <c:v>-25111.05</c:v>
                </c:pt>
                <c:pt idx="1937">
                  <c:v>-25119.15</c:v>
                </c:pt>
                <c:pt idx="1938">
                  <c:v>-25127.7</c:v>
                </c:pt>
                <c:pt idx="1939">
                  <c:v>-25136.1</c:v>
                </c:pt>
                <c:pt idx="1940">
                  <c:v>-25144.43</c:v>
                </c:pt>
                <c:pt idx="1941">
                  <c:v>-25152.57</c:v>
                </c:pt>
                <c:pt idx="1942">
                  <c:v>-25160.29</c:v>
                </c:pt>
                <c:pt idx="1943">
                  <c:v>-25167.69</c:v>
                </c:pt>
                <c:pt idx="1944">
                  <c:v>-25174.73</c:v>
                </c:pt>
                <c:pt idx="1945">
                  <c:v>-25181.59</c:v>
                </c:pt>
                <c:pt idx="1946">
                  <c:v>-25188.26</c:v>
                </c:pt>
                <c:pt idx="1947">
                  <c:v>-25194.41</c:v>
                </c:pt>
                <c:pt idx="1948">
                  <c:v>-25199.66</c:v>
                </c:pt>
                <c:pt idx="1949">
                  <c:v>-25203.58</c:v>
                </c:pt>
                <c:pt idx="1950">
                  <c:v>-25205.5</c:v>
                </c:pt>
                <c:pt idx="1951">
                  <c:v>-25204.32</c:v>
                </c:pt>
                <c:pt idx="1952">
                  <c:v>-25197.919999999998</c:v>
                </c:pt>
                <c:pt idx="1953">
                  <c:v>-25184.67</c:v>
                </c:pt>
                <c:pt idx="1954">
                  <c:v>-25168.7</c:v>
                </c:pt>
                <c:pt idx="1955">
                  <c:v>-25154.16</c:v>
                </c:pt>
                <c:pt idx="1956">
                  <c:v>-25138.48</c:v>
                </c:pt>
                <c:pt idx="1957">
                  <c:v>-25122.71</c:v>
                </c:pt>
                <c:pt idx="1958">
                  <c:v>-25107.91</c:v>
                </c:pt>
                <c:pt idx="1959">
                  <c:v>-25094.77</c:v>
                </c:pt>
                <c:pt idx="1960">
                  <c:v>-25080.69</c:v>
                </c:pt>
                <c:pt idx="1961">
                  <c:v>-25068.92</c:v>
                </c:pt>
                <c:pt idx="1962">
                  <c:v>-25063.94</c:v>
                </c:pt>
                <c:pt idx="1963">
                  <c:v>-25064.61</c:v>
                </c:pt>
                <c:pt idx="1964">
                  <c:v>-25069.35</c:v>
                </c:pt>
                <c:pt idx="1965">
                  <c:v>-25077</c:v>
                </c:pt>
                <c:pt idx="1966">
                  <c:v>-25086.06</c:v>
                </c:pt>
                <c:pt idx="1967">
                  <c:v>-25096.54</c:v>
                </c:pt>
                <c:pt idx="1968">
                  <c:v>-25107.26</c:v>
                </c:pt>
                <c:pt idx="1969">
                  <c:v>-25117.98</c:v>
                </c:pt>
                <c:pt idx="1970">
                  <c:v>-25128.01</c:v>
                </c:pt>
                <c:pt idx="1971">
                  <c:v>-25137.33</c:v>
                </c:pt>
                <c:pt idx="1972">
                  <c:v>-25146.06</c:v>
                </c:pt>
                <c:pt idx="1973">
                  <c:v>-25154.01</c:v>
                </c:pt>
                <c:pt idx="1974">
                  <c:v>-25161.19</c:v>
                </c:pt>
                <c:pt idx="1975">
                  <c:v>-25168.05</c:v>
                </c:pt>
                <c:pt idx="1976">
                  <c:v>-25174.39</c:v>
                </c:pt>
                <c:pt idx="1977">
                  <c:v>-25180.27</c:v>
                </c:pt>
                <c:pt idx="1978">
                  <c:v>-25185.47</c:v>
                </c:pt>
                <c:pt idx="1979">
                  <c:v>-25190.35</c:v>
                </c:pt>
                <c:pt idx="1980">
                  <c:v>-25195.3</c:v>
                </c:pt>
                <c:pt idx="1981">
                  <c:v>-25200.51</c:v>
                </c:pt>
                <c:pt idx="1982">
                  <c:v>-25206.01</c:v>
                </c:pt>
                <c:pt idx="1983">
                  <c:v>-25212.03</c:v>
                </c:pt>
                <c:pt idx="1984">
                  <c:v>-25218.55</c:v>
                </c:pt>
                <c:pt idx="1985">
                  <c:v>-25225.41</c:v>
                </c:pt>
                <c:pt idx="1986">
                  <c:v>-25232.74</c:v>
                </c:pt>
                <c:pt idx="1987">
                  <c:v>-25240.47</c:v>
                </c:pt>
                <c:pt idx="1988">
                  <c:v>-25248.98</c:v>
                </c:pt>
                <c:pt idx="1989">
                  <c:v>-25257.78</c:v>
                </c:pt>
                <c:pt idx="1990">
                  <c:v>-25266.42</c:v>
                </c:pt>
                <c:pt idx="1991">
                  <c:v>-25275.56</c:v>
                </c:pt>
                <c:pt idx="1992">
                  <c:v>-25285.15</c:v>
                </c:pt>
                <c:pt idx="1993">
                  <c:v>-25295.05</c:v>
                </c:pt>
                <c:pt idx="1994">
                  <c:v>-25305.21</c:v>
                </c:pt>
                <c:pt idx="1995">
                  <c:v>-25315.439999999999</c:v>
                </c:pt>
                <c:pt idx="1996">
                  <c:v>-25325.64</c:v>
                </c:pt>
                <c:pt idx="1997">
                  <c:v>-25335.77</c:v>
                </c:pt>
                <c:pt idx="1998">
                  <c:v>-25345.75</c:v>
                </c:pt>
                <c:pt idx="1999">
                  <c:v>-25355.79</c:v>
                </c:pt>
                <c:pt idx="2000">
                  <c:v>-25365.94</c:v>
                </c:pt>
                <c:pt idx="2001">
                  <c:v>-25376.1</c:v>
                </c:pt>
                <c:pt idx="2002">
                  <c:v>-25385.78</c:v>
                </c:pt>
                <c:pt idx="2003">
                  <c:v>-25395.27</c:v>
                </c:pt>
                <c:pt idx="2004">
                  <c:v>-25404.47</c:v>
                </c:pt>
                <c:pt idx="2005">
                  <c:v>-25413.49</c:v>
                </c:pt>
                <c:pt idx="2006">
                  <c:v>-25422.01</c:v>
                </c:pt>
                <c:pt idx="2007">
                  <c:v>-25430.31</c:v>
                </c:pt>
                <c:pt idx="2008">
                  <c:v>-25438.44</c:v>
                </c:pt>
                <c:pt idx="2009">
                  <c:v>-25446.15</c:v>
                </c:pt>
                <c:pt idx="2010">
                  <c:v>-25453.58</c:v>
                </c:pt>
                <c:pt idx="2011">
                  <c:v>-25460.36</c:v>
                </c:pt>
                <c:pt idx="2012">
                  <c:v>-25466.94</c:v>
                </c:pt>
                <c:pt idx="2013">
                  <c:v>-25473.25</c:v>
                </c:pt>
                <c:pt idx="2014">
                  <c:v>-25479.69</c:v>
                </c:pt>
                <c:pt idx="2015">
                  <c:v>-25486.35</c:v>
                </c:pt>
                <c:pt idx="2016">
                  <c:v>-25492.93</c:v>
                </c:pt>
                <c:pt idx="2017">
                  <c:v>-25499.54</c:v>
                </c:pt>
                <c:pt idx="2018">
                  <c:v>-25506.21</c:v>
                </c:pt>
                <c:pt idx="2019">
                  <c:v>-25513.18</c:v>
                </c:pt>
                <c:pt idx="2020">
                  <c:v>-25520.240000000002</c:v>
                </c:pt>
                <c:pt idx="2021">
                  <c:v>-25527.13</c:v>
                </c:pt>
                <c:pt idx="2022">
                  <c:v>-25534.25</c:v>
                </c:pt>
                <c:pt idx="2023">
                  <c:v>-25541.57</c:v>
                </c:pt>
                <c:pt idx="2024">
                  <c:v>-25548.86</c:v>
                </c:pt>
                <c:pt idx="2025">
                  <c:v>-25556.65</c:v>
                </c:pt>
                <c:pt idx="2026">
                  <c:v>-25564.959999999999</c:v>
                </c:pt>
                <c:pt idx="2027">
                  <c:v>-25573.4</c:v>
                </c:pt>
                <c:pt idx="2028">
                  <c:v>-25581.83</c:v>
                </c:pt>
                <c:pt idx="2029">
                  <c:v>-25589.93</c:v>
                </c:pt>
                <c:pt idx="2030">
                  <c:v>-25597.78</c:v>
                </c:pt>
                <c:pt idx="2031">
                  <c:v>-25605.25</c:v>
                </c:pt>
                <c:pt idx="2032">
                  <c:v>-25611.72</c:v>
                </c:pt>
                <c:pt idx="2033">
                  <c:v>-25617.200000000001</c:v>
                </c:pt>
                <c:pt idx="2034">
                  <c:v>-25622.13</c:v>
                </c:pt>
                <c:pt idx="2035">
                  <c:v>-25625.77</c:v>
                </c:pt>
                <c:pt idx="2036">
                  <c:v>-25627.7</c:v>
                </c:pt>
                <c:pt idx="2037">
                  <c:v>-25627.74</c:v>
                </c:pt>
                <c:pt idx="2038">
                  <c:v>-25625.43</c:v>
                </c:pt>
                <c:pt idx="2039">
                  <c:v>-25620.66</c:v>
                </c:pt>
                <c:pt idx="2040">
                  <c:v>-25613.78</c:v>
                </c:pt>
                <c:pt idx="2041">
                  <c:v>-25604.22</c:v>
                </c:pt>
                <c:pt idx="2042">
                  <c:v>-25592.560000000001</c:v>
                </c:pt>
                <c:pt idx="2043">
                  <c:v>-25579.77</c:v>
                </c:pt>
                <c:pt idx="2044">
                  <c:v>-25566.51</c:v>
                </c:pt>
                <c:pt idx="2045">
                  <c:v>-25554.240000000002</c:v>
                </c:pt>
                <c:pt idx="2046">
                  <c:v>-25543.35</c:v>
                </c:pt>
                <c:pt idx="2047">
                  <c:v>-25534.84</c:v>
                </c:pt>
                <c:pt idx="2048">
                  <c:v>-25529.34</c:v>
                </c:pt>
                <c:pt idx="2049">
                  <c:v>-25526.799999999999</c:v>
                </c:pt>
                <c:pt idx="2050">
                  <c:v>-25526.97</c:v>
                </c:pt>
                <c:pt idx="2051">
                  <c:v>-25529.38</c:v>
                </c:pt>
                <c:pt idx="2052">
                  <c:v>-25533.07</c:v>
                </c:pt>
                <c:pt idx="2053">
                  <c:v>-25537.9</c:v>
                </c:pt>
                <c:pt idx="2054">
                  <c:v>-25544.01</c:v>
                </c:pt>
                <c:pt idx="2055">
                  <c:v>-25550.61</c:v>
                </c:pt>
                <c:pt idx="2056">
                  <c:v>-25557.51</c:v>
                </c:pt>
                <c:pt idx="2057">
                  <c:v>-25564.57</c:v>
                </c:pt>
                <c:pt idx="2058">
                  <c:v>-25572</c:v>
                </c:pt>
                <c:pt idx="2059">
                  <c:v>-25579.53</c:v>
                </c:pt>
                <c:pt idx="2060">
                  <c:v>-25586.87</c:v>
                </c:pt>
                <c:pt idx="2061">
                  <c:v>-25594.27</c:v>
                </c:pt>
                <c:pt idx="2062">
                  <c:v>-25601.22</c:v>
                </c:pt>
                <c:pt idx="2063">
                  <c:v>-25607.94</c:v>
                </c:pt>
                <c:pt idx="2064">
                  <c:v>-25614.71</c:v>
                </c:pt>
                <c:pt idx="2065">
                  <c:v>-25621.24</c:v>
                </c:pt>
                <c:pt idx="2066">
                  <c:v>-25627.68</c:v>
                </c:pt>
                <c:pt idx="2067">
                  <c:v>-25633.98</c:v>
                </c:pt>
                <c:pt idx="2068">
                  <c:v>-25640.54</c:v>
                </c:pt>
                <c:pt idx="2069">
                  <c:v>-25646.84</c:v>
                </c:pt>
                <c:pt idx="2070">
                  <c:v>-25653.37</c:v>
                </c:pt>
                <c:pt idx="2071">
                  <c:v>-25660.31</c:v>
                </c:pt>
                <c:pt idx="2072">
                  <c:v>-25667.14</c:v>
                </c:pt>
                <c:pt idx="2073">
                  <c:v>-25673.79</c:v>
                </c:pt>
                <c:pt idx="2074">
                  <c:v>-25680.07</c:v>
                </c:pt>
                <c:pt idx="2075">
                  <c:v>-25686.33</c:v>
                </c:pt>
                <c:pt idx="2076">
                  <c:v>-25693.02</c:v>
                </c:pt>
                <c:pt idx="2077">
                  <c:v>-25699.88</c:v>
                </c:pt>
                <c:pt idx="2078">
                  <c:v>-25707.38</c:v>
                </c:pt>
                <c:pt idx="2079">
                  <c:v>-25714.95</c:v>
                </c:pt>
                <c:pt idx="2080">
                  <c:v>-25722.44</c:v>
                </c:pt>
                <c:pt idx="2081">
                  <c:v>-25729.83</c:v>
                </c:pt>
                <c:pt idx="2082">
                  <c:v>-25737.37</c:v>
                </c:pt>
                <c:pt idx="2083">
                  <c:v>-25745.34</c:v>
                </c:pt>
                <c:pt idx="2084">
                  <c:v>-25754.21</c:v>
                </c:pt>
                <c:pt idx="2085">
                  <c:v>-25763.31</c:v>
                </c:pt>
                <c:pt idx="2086">
                  <c:v>-25772.89</c:v>
                </c:pt>
                <c:pt idx="2087">
                  <c:v>-25782.44</c:v>
                </c:pt>
                <c:pt idx="2088">
                  <c:v>-25792.37</c:v>
                </c:pt>
                <c:pt idx="2089">
                  <c:v>-25802.01</c:v>
                </c:pt>
                <c:pt idx="2090">
                  <c:v>-25811.95</c:v>
                </c:pt>
                <c:pt idx="2091">
                  <c:v>-25821.919999999998</c:v>
                </c:pt>
                <c:pt idx="2092">
                  <c:v>-25831.82</c:v>
                </c:pt>
                <c:pt idx="2093">
                  <c:v>-25841.87</c:v>
                </c:pt>
                <c:pt idx="2094">
                  <c:v>-25851.66</c:v>
                </c:pt>
                <c:pt idx="2095">
                  <c:v>-25861.32</c:v>
                </c:pt>
                <c:pt idx="2096">
                  <c:v>-25870.84</c:v>
                </c:pt>
                <c:pt idx="2097">
                  <c:v>-25880.28</c:v>
                </c:pt>
                <c:pt idx="2098">
                  <c:v>-25889.33</c:v>
                </c:pt>
                <c:pt idx="2099">
                  <c:v>-25897.91</c:v>
                </c:pt>
                <c:pt idx="2100">
                  <c:v>-25906.15</c:v>
                </c:pt>
                <c:pt idx="2101">
                  <c:v>-25914.58</c:v>
                </c:pt>
                <c:pt idx="2102">
                  <c:v>-25923.200000000001</c:v>
                </c:pt>
                <c:pt idx="2103">
                  <c:v>-25931.63</c:v>
                </c:pt>
                <c:pt idx="2104">
                  <c:v>-25939.81</c:v>
                </c:pt>
                <c:pt idx="2105">
                  <c:v>-25947.41</c:v>
                </c:pt>
                <c:pt idx="2106">
                  <c:v>-25954.63</c:v>
                </c:pt>
                <c:pt idx="2107">
                  <c:v>-25961.43</c:v>
                </c:pt>
                <c:pt idx="2108">
                  <c:v>-25967.77</c:v>
                </c:pt>
                <c:pt idx="2109">
                  <c:v>-25973.43</c:v>
                </c:pt>
                <c:pt idx="2110">
                  <c:v>-25978.81</c:v>
                </c:pt>
                <c:pt idx="2111">
                  <c:v>-25984.41</c:v>
                </c:pt>
                <c:pt idx="2112">
                  <c:v>-25989.68</c:v>
                </c:pt>
                <c:pt idx="2113">
                  <c:v>-25994.14</c:v>
                </c:pt>
                <c:pt idx="2114">
                  <c:v>-25998.15</c:v>
                </c:pt>
                <c:pt idx="2115">
                  <c:v>-26001.32</c:v>
                </c:pt>
                <c:pt idx="2116">
                  <c:v>-26003.41</c:v>
                </c:pt>
                <c:pt idx="2117">
                  <c:v>-26004.400000000001</c:v>
                </c:pt>
                <c:pt idx="2118">
                  <c:v>-26004.07</c:v>
                </c:pt>
                <c:pt idx="2119">
                  <c:v>-26002.39</c:v>
                </c:pt>
                <c:pt idx="2120">
                  <c:v>-25998.57</c:v>
                </c:pt>
                <c:pt idx="2121">
                  <c:v>-25992.78</c:v>
                </c:pt>
                <c:pt idx="2122">
                  <c:v>-25985.4</c:v>
                </c:pt>
                <c:pt idx="2123">
                  <c:v>-25976.81</c:v>
                </c:pt>
                <c:pt idx="2124">
                  <c:v>-25967.84</c:v>
                </c:pt>
                <c:pt idx="2125">
                  <c:v>-25958.85</c:v>
                </c:pt>
                <c:pt idx="2126">
                  <c:v>-25950.35</c:v>
                </c:pt>
                <c:pt idx="2127">
                  <c:v>-25943.279999999999</c:v>
                </c:pt>
                <c:pt idx="2128">
                  <c:v>-25938.27</c:v>
                </c:pt>
                <c:pt idx="2129">
                  <c:v>-25935.279999999999</c:v>
                </c:pt>
                <c:pt idx="2130">
                  <c:v>-25933.93</c:v>
                </c:pt>
                <c:pt idx="2131">
                  <c:v>-25934.23</c:v>
                </c:pt>
                <c:pt idx="2132">
                  <c:v>-25935.71</c:v>
                </c:pt>
                <c:pt idx="2133">
                  <c:v>-25938.33</c:v>
                </c:pt>
                <c:pt idx="2134">
                  <c:v>-25941.78</c:v>
                </c:pt>
                <c:pt idx="2135">
                  <c:v>-25946.05</c:v>
                </c:pt>
                <c:pt idx="2136">
                  <c:v>-25950.94</c:v>
                </c:pt>
                <c:pt idx="2137">
                  <c:v>-25955.96</c:v>
                </c:pt>
                <c:pt idx="2138">
                  <c:v>-25961.09</c:v>
                </c:pt>
                <c:pt idx="2139">
                  <c:v>-25966.25</c:v>
                </c:pt>
                <c:pt idx="2140">
                  <c:v>-25971.9</c:v>
                </c:pt>
                <c:pt idx="2141">
                  <c:v>-25977.39</c:v>
                </c:pt>
                <c:pt idx="2142">
                  <c:v>-25983.040000000001</c:v>
                </c:pt>
                <c:pt idx="2143">
                  <c:v>-25988.69</c:v>
                </c:pt>
                <c:pt idx="2144">
                  <c:v>-25994.19</c:v>
                </c:pt>
                <c:pt idx="2145">
                  <c:v>-25999.65</c:v>
                </c:pt>
                <c:pt idx="2146">
                  <c:v>-26005.18</c:v>
                </c:pt>
                <c:pt idx="2147">
                  <c:v>-26011.26</c:v>
                </c:pt>
                <c:pt idx="2148">
                  <c:v>-26017.279999999999</c:v>
                </c:pt>
                <c:pt idx="2149">
                  <c:v>-26023.45</c:v>
                </c:pt>
                <c:pt idx="2150">
                  <c:v>-26029.59</c:v>
                </c:pt>
                <c:pt idx="2151">
                  <c:v>-26035.42</c:v>
                </c:pt>
                <c:pt idx="2152">
                  <c:v>-26040.880000000001</c:v>
                </c:pt>
                <c:pt idx="2153">
                  <c:v>-26046.400000000001</c:v>
                </c:pt>
                <c:pt idx="2154">
                  <c:v>-26051.88</c:v>
                </c:pt>
                <c:pt idx="2155">
                  <c:v>-26057.31</c:v>
                </c:pt>
                <c:pt idx="2156">
                  <c:v>-26063.03</c:v>
                </c:pt>
                <c:pt idx="2157">
                  <c:v>-26069.16</c:v>
                </c:pt>
                <c:pt idx="2158">
                  <c:v>-26075.599999999999</c:v>
                </c:pt>
                <c:pt idx="2159">
                  <c:v>-26082.26</c:v>
                </c:pt>
                <c:pt idx="2160">
                  <c:v>-26089.15</c:v>
                </c:pt>
                <c:pt idx="2161">
                  <c:v>-26096.76</c:v>
                </c:pt>
                <c:pt idx="2162">
                  <c:v>-26104.560000000001</c:v>
                </c:pt>
                <c:pt idx="2163">
                  <c:v>-26112.49</c:v>
                </c:pt>
                <c:pt idx="2164">
                  <c:v>-26120.67</c:v>
                </c:pt>
                <c:pt idx="2165">
                  <c:v>-26128.42</c:v>
                </c:pt>
                <c:pt idx="2166">
                  <c:v>-26135.96</c:v>
                </c:pt>
                <c:pt idx="2167">
                  <c:v>-26143.77</c:v>
                </c:pt>
                <c:pt idx="2168">
                  <c:v>-26151.64</c:v>
                </c:pt>
                <c:pt idx="2169">
                  <c:v>-26159.15</c:v>
                </c:pt>
                <c:pt idx="2170">
                  <c:v>-26166.97</c:v>
                </c:pt>
                <c:pt idx="2171">
                  <c:v>-26175.06</c:v>
                </c:pt>
                <c:pt idx="2172">
                  <c:v>-26182.94</c:v>
                </c:pt>
                <c:pt idx="2173">
                  <c:v>-26190.79</c:v>
                </c:pt>
                <c:pt idx="2174">
                  <c:v>-26198.76</c:v>
                </c:pt>
                <c:pt idx="2175">
                  <c:v>-26206.97</c:v>
                </c:pt>
                <c:pt idx="2176">
                  <c:v>-26215.16</c:v>
                </c:pt>
                <c:pt idx="2177">
                  <c:v>-26223.39</c:v>
                </c:pt>
                <c:pt idx="2178">
                  <c:v>-26231.94</c:v>
                </c:pt>
                <c:pt idx="2179">
                  <c:v>-26240.47</c:v>
                </c:pt>
                <c:pt idx="2180">
                  <c:v>-26248.76</c:v>
                </c:pt>
                <c:pt idx="2181">
                  <c:v>-26256.97</c:v>
                </c:pt>
                <c:pt idx="2182">
                  <c:v>-26265.24</c:v>
                </c:pt>
                <c:pt idx="2183">
                  <c:v>-26273.58</c:v>
                </c:pt>
                <c:pt idx="2184">
                  <c:v>-26281.82</c:v>
                </c:pt>
                <c:pt idx="2185">
                  <c:v>-26290.01</c:v>
                </c:pt>
                <c:pt idx="2186">
                  <c:v>-26297.61</c:v>
                </c:pt>
                <c:pt idx="2187">
                  <c:v>-26304.77</c:v>
                </c:pt>
                <c:pt idx="2188">
                  <c:v>-26311.86</c:v>
                </c:pt>
                <c:pt idx="2189">
                  <c:v>-26318.61</c:v>
                </c:pt>
                <c:pt idx="2190">
                  <c:v>-26325.23</c:v>
                </c:pt>
                <c:pt idx="2191">
                  <c:v>-26331.77</c:v>
                </c:pt>
                <c:pt idx="2192">
                  <c:v>-26338.23</c:v>
                </c:pt>
                <c:pt idx="2193">
                  <c:v>-26344.62</c:v>
                </c:pt>
                <c:pt idx="2194">
                  <c:v>-26350.98</c:v>
                </c:pt>
                <c:pt idx="2195">
                  <c:v>-26357.26</c:v>
                </c:pt>
                <c:pt idx="2196">
                  <c:v>-26363.3</c:v>
                </c:pt>
                <c:pt idx="2197">
                  <c:v>-26368.57</c:v>
                </c:pt>
                <c:pt idx="2198">
                  <c:v>-26373.81</c:v>
                </c:pt>
                <c:pt idx="2199">
                  <c:v>-26378.959999999999</c:v>
                </c:pt>
                <c:pt idx="2200">
                  <c:v>-26383.98</c:v>
                </c:pt>
                <c:pt idx="2201">
                  <c:v>-26388.67</c:v>
                </c:pt>
                <c:pt idx="2202">
                  <c:v>-26393.1</c:v>
                </c:pt>
                <c:pt idx="2203">
                  <c:v>-26397.200000000001</c:v>
                </c:pt>
                <c:pt idx="2204">
                  <c:v>-26400.75</c:v>
                </c:pt>
                <c:pt idx="2205">
                  <c:v>-26403.9</c:v>
                </c:pt>
                <c:pt idx="2206">
                  <c:v>-26406.639999999999</c:v>
                </c:pt>
                <c:pt idx="2207">
                  <c:v>-26408.11</c:v>
                </c:pt>
                <c:pt idx="2208">
                  <c:v>-26408.78</c:v>
                </c:pt>
                <c:pt idx="2209">
                  <c:v>-26408.31</c:v>
                </c:pt>
                <c:pt idx="2210">
                  <c:v>-26406.73</c:v>
                </c:pt>
                <c:pt idx="2211">
                  <c:v>-26403.919999999998</c:v>
                </c:pt>
                <c:pt idx="2212">
                  <c:v>-26399.93</c:v>
                </c:pt>
                <c:pt idx="2213">
                  <c:v>-26395.51</c:v>
                </c:pt>
                <c:pt idx="2214">
                  <c:v>-26390.95</c:v>
                </c:pt>
                <c:pt idx="2215">
                  <c:v>-26386.32</c:v>
                </c:pt>
                <c:pt idx="2216">
                  <c:v>-26381.67</c:v>
                </c:pt>
                <c:pt idx="2217">
                  <c:v>-26377.86</c:v>
                </c:pt>
                <c:pt idx="2218">
                  <c:v>-26374.83</c:v>
                </c:pt>
                <c:pt idx="2219">
                  <c:v>-26372.58</c:v>
                </c:pt>
                <c:pt idx="2220">
                  <c:v>-26371.46</c:v>
                </c:pt>
                <c:pt idx="2221">
                  <c:v>-26370.67</c:v>
                </c:pt>
                <c:pt idx="2222">
                  <c:v>-26370.13</c:v>
                </c:pt>
                <c:pt idx="2223">
                  <c:v>-26370.5</c:v>
                </c:pt>
                <c:pt idx="2224">
                  <c:v>-26371.41</c:v>
                </c:pt>
                <c:pt idx="2225">
                  <c:v>-26372.560000000001</c:v>
                </c:pt>
                <c:pt idx="2226">
                  <c:v>-26374.35</c:v>
                </c:pt>
                <c:pt idx="2227">
                  <c:v>-26376.52</c:v>
                </c:pt>
                <c:pt idx="2228">
                  <c:v>-26379.21</c:v>
                </c:pt>
                <c:pt idx="2229">
                  <c:v>-26382.46</c:v>
                </c:pt>
                <c:pt idx="2230">
                  <c:v>-26385.919999999998</c:v>
                </c:pt>
                <c:pt idx="2231">
                  <c:v>-26389.94</c:v>
                </c:pt>
                <c:pt idx="2232">
                  <c:v>-26394.55</c:v>
                </c:pt>
                <c:pt idx="2233">
                  <c:v>-26399.25</c:v>
                </c:pt>
                <c:pt idx="2234">
                  <c:v>-26404.38</c:v>
                </c:pt>
                <c:pt idx="2235">
                  <c:v>-26409.94</c:v>
                </c:pt>
                <c:pt idx="2236">
                  <c:v>-26415.46</c:v>
                </c:pt>
                <c:pt idx="2237">
                  <c:v>-26421.279999999999</c:v>
                </c:pt>
                <c:pt idx="2238">
                  <c:v>-26427.13</c:v>
                </c:pt>
                <c:pt idx="2239">
                  <c:v>-26432.63</c:v>
                </c:pt>
                <c:pt idx="2240">
                  <c:v>-26437.84</c:v>
                </c:pt>
                <c:pt idx="2241">
                  <c:v>-26442.639999999999</c:v>
                </c:pt>
                <c:pt idx="2242">
                  <c:v>-26447.46</c:v>
                </c:pt>
                <c:pt idx="2243">
                  <c:v>-26451.79</c:v>
                </c:pt>
                <c:pt idx="2244">
                  <c:v>-26455.85</c:v>
                </c:pt>
                <c:pt idx="2245">
                  <c:v>-26459.45</c:v>
                </c:pt>
                <c:pt idx="2246">
                  <c:v>-26462.94</c:v>
                </c:pt>
                <c:pt idx="2247">
                  <c:v>-26466.41</c:v>
                </c:pt>
                <c:pt idx="2248">
                  <c:v>-26469.99</c:v>
                </c:pt>
                <c:pt idx="2249">
                  <c:v>-26473.18</c:v>
                </c:pt>
                <c:pt idx="2250">
                  <c:v>-26476.26</c:v>
                </c:pt>
                <c:pt idx="2251">
                  <c:v>-26479.63</c:v>
                </c:pt>
                <c:pt idx="2252">
                  <c:v>-26483.32</c:v>
                </c:pt>
                <c:pt idx="2253">
                  <c:v>-26487.84</c:v>
                </c:pt>
                <c:pt idx="2254">
                  <c:v>-26492.46</c:v>
                </c:pt>
                <c:pt idx="2255">
                  <c:v>-26497.45</c:v>
                </c:pt>
                <c:pt idx="2256">
                  <c:v>-26502.78</c:v>
                </c:pt>
                <c:pt idx="2257">
                  <c:v>-26508.720000000001</c:v>
                </c:pt>
                <c:pt idx="2258">
                  <c:v>-26515.23</c:v>
                </c:pt>
                <c:pt idx="2259">
                  <c:v>-26522.22</c:v>
                </c:pt>
                <c:pt idx="2260">
                  <c:v>-26529.38</c:v>
                </c:pt>
                <c:pt idx="2261">
                  <c:v>-26536.9</c:v>
                </c:pt>
                <c:pt idx="2262">
                  <c:v>-26544.63</c:v>
                </c:pt>
                <c:pt idx="2263">
                  <c:v>-26552.71</c:v>
                </c:pt>
                <c:pt idx="2264">
                  <c:v>-26561.11</c:v>
                </c:pt>
                <c:pt idx="2265">
                  <c:v>-26569.69</c:v>
                </c:pt>
                <c:pt idx="2266">
                  <c:v>-26578.26</c:v>
                </c:pt>
                <c:pt idx="2267">
                  <c:v>-26586.77</c:v>
                </c:pt>
                <c:pt idx="2268">
                  <c:v>-26595.19</c:v>
                </c:pt>
                <c:pt idx="2269">
                  <c:v>-26602.87</c:v>
                </c:pt>
                <c:pt idx="2270">
                  <c:v>-26610.240000000002</c:v>
                </c:pt>
                <c:pt idx="2271">
                  <c:v>-26617.18</c:v>
                </c:pt>
                <c:pt idx="2272">
                  <c:v>-26566.18</c:v>
                </c:pt>
                <c:pt idx="2273">
                  <c:v>-26401.35</c:v>
                </c:pt>
                <c:pt idx="2274">
                  <c:v>-26046.98</c:v>
                </c:pt>
                <c:pt idx="2275">
                  <c:v>-25502.22</c:v>
                </c:pt>
                <c:pt idx="2276">
                  <c:v>-24818.94</c:v>
                </c:pt>
                <c:pt idx="2277">
                  <c:v>-24040.38</c:v>
                </c:pt>
                <c:pt idx="2278">
                  <c:v>-23186.97</c:v>
                </c:pt>
                <c:pt idx="2279">
                  <c:v>-22278.63</c:v>
                </c:pt>
                <c:pt idx="2280">
                  <c:v>-21340.73</c:v>
                </c:pt>
                <c:pt idx="2281">
                  <c:v>-20393.91</c:v>
                </c:pt>
                <c:pt idx="2282">
                  <c:v>-19451.669999999998</c:v>
                </c:pt>
                <c:pt idx="2283">
                  <c:v>-18525.830000000002</c:v>
                </c:pt>
                <c:pt idx="2284">
                  <c:v>-17627.91</c:v>
                </c:pt>
                <c:pt idx="2285">
                  <c:v>-16766.89</c:v>
                </c:pt>
                <c:pt idx="2286">
                  <c:v>-15948.85</c:v>
                </c:pt>
                <c:pt idx="2287">
                  <c:v>-15178.42</c:v>
                </c:pt>
                <c:pt idx="2288">
                  <c:v>-14459.19</c:v>
                </c:pt>
                <c:pt idx="2289">
                  <c:v>-13793.38</c:v>
                </c:pt>
                <c:pt idx="2290">
                  <c:v>-13181.87</c:v>
                </c:pt>
                <c:pt idx="2291">
                  <c:v>-12624.63</c:v>
                </c:pt>
                <c:pt idx="2292">
                  <c:v>-12120.96</c:v>
                </c:pt>
                <c:pt idx="2293">
                  <c:v>-11669.47</c:v>
                </c:pt>
                <c:pt idx="2294">
                  <c:v>-11268.2</c:v>
                </c:pt>
                <c:pt idx="2295">
                  <c:v>-10914.82</c:v>
                </c:pt>
                <c:pt idx="2296">
                  <c:v>-10606.71</c:v>
                </c:pt>
                <c:pt idx="2297">
                  <c:v>-10341.01</c:v>
                </c:pt>
                <c:pt idx="2298">
                  <c:v>-10114.67</c:v>
                </c:pt>
                <c:pt idx="2299">
                  <c:v>-9924.5859999999993</c:v>
                </c:pt>
                <c:pt idx="2300">
                  <c:v>-9767.6470000000008</c:v>
                </c:pt>
                <c:pt idx="2301">
                  <c:v>-9640.7379999999994</c:v>
                </c:pt>
                <c:pt idx="2302">
                  <c:v>-9540.8230000000003</c:v>
                </c:pt>
                <c:pt idx="2303">
                  <c:v>-9464.9930000000004</c:v>
                </c:pt>
                <c:pt idx="2304">
                  <c:v>-9410.4740000000002</c:v>
                </c:pt>
                <c:pt idx="2305">
                  <c:v>-9374.61</c:v>
                </c:pt>
                <c:pt idx="2306">
                  <c:v>-9354.9069999999992</c:v>
                </c:pt>
                <c:pt idx="2307">
                  <c:v>-9370.6329999999998</c:v>
                </c:pt>
                <c:pt idx="2308">
                  <c:v>-9394.2960000000003</c:v>
                </c:pt>
                <c:pt idx="2309">
                  <c:v>-9424.3310000000001</c:v>
                </c:pt>
                <c:pt idx="2310">
                  <c:v>-9459.3179999999993</c:v>
                </c:pt>
                <c:pt idx="2311">
                  <c:v>-9497.9889999999996</c:v>
                </c:pt>
                <c:pt idx="2312">
                  <c:v>-9539.2160000000003</c:v>
                </c:pt>
                <c:pt idx="2313">
                  <c:v>-9582.0139999999992</c:v>
                </c:pt>
                <c:pt idx="2314">
                  <c:v>-9625.5349999999999</c:v>
                </c:pt>
                <c:pt idx="2315">
                  <c:v>-9669.0689999999995</c:v>
                </c:pt>
                <c:pt idx="2316">
                  <c:v>-9712.0290000000005</c:v>
                </c:pt>
                <c:pt idx="2317">
                  <c:v>-9753.9290000000001</c:v>
                </c:pt>
                <c:pt idx="2318">
                  <c:v>-9794.3719999999994</c:v>
                </c:pt>
                <c:pt idx="2319">
                  <c:v>-9833.0409999999993</c:v>
                </c:pt>
                <c:pt idx="2320">
                  <c:v>-9869.7000000000007</c:v>
                </c:pt>
                <c:pt idx="2321">
                  <c:v>-9904.18</c:v>
                </c:pt>
                <c:pt idx="2322">
                  <c:v>-9936.3719999999994</c:v>
                </c:pt>
                <c:pt idx="2323">
                  <c:v>-9966.2309999999998</c:v>
                </c:pt>
                <c:pt idx="2324">
                  <c:v>-9993.7620000000006</c:v>
                </c:pt>
                <c:pt idx="2325">
                  <c:v>-10018.98</c:v>
                </c:pt>
                <c:pt idx="2326">
                  <c:v>-10041.92</c:v>
                </c:pt>
                <c:pt idx="2327">
                  <c:v>-10062.629999999999</c:v>
                </c:pt>
                <c:pt idx="2328">
                  <c:v>-10081.209999999999</c:v>
                </c:pt>
                <c:pt idx="2329">
                  <c:v>-10097.77</c:v>
                </c:pt>
                <c:pt idx="2330">
                  <c:v>-10112.44</c:v>
                </c:pt>
                <c:pt idx="2331">
                  <c:v>-10125.34</c:v>
                </c:pt>
                <c:pt idx="2332">
                  <c:v>-10146.39</c:v>
                </c:pt>
                <c:pt idx="2333">
                  <c:v>-10162.030000000001</c:v>
                </c:pt>
                <c:pt idx="2334">
                  <c:v>-10177.629999999999</c:v>
                </c:pt>
                <c:pt idx="2335">
                  <c:v>-10190.08</c:v>
                </c:pt>
                <c:pt idx="2336">
                  <c:v>-10194.75</c:v>
                </c:pt>
                <c:pt idx="2337">
                  <c:v>-10197.950000000001</c:v>
                </c:pt>
                <c:pt idx="2338">
                  <c:v>-10202.52</c:v>
                </c:pt>
                <c:pt idx="2339">
                  <c:v>-10209.040000000001</c:v>
                </c:pt>
                <c:pt idx="2340">
                  <c:v>-10217.719999999999</c:v>
                </c:pt>
                <c:pt idx="2341">
                  <c:v>-10227.870000000001</c:v>
                </c:pt>
                <c:pt idx="2342">
                  <c:v>-10238.69</c:v>
                </c:pt>
                <c:pt idx="2343">
                  <c:v>-10249.61</c:v>
                </c:pt>
                <c:pt idx="2344">
                  <c:v>-10259.68</c:v>
                </c:pt>
                <c:pt idx="2345">
                  <c:v>-10269.07</c:v>
                </c:pt>
                <c:pt idx="2346">
                  <c:v>-10278.18</c:v>
                </c:pt>
                <c:pt idx="2347">
                  <c:v>-10287.1</c:v>
                </c:pt>
                <c:pt idx="2348">
                  <c:v>-10295.26</c:v>
                </c:pt>
                <c:pt idx="2349">
                  <c:v>-10302.719999999999</c:v>
                </c:pt>
                <c:pt idx="2350">
                  <c:v>-10309.83</c:v>
                </c:pt>
                <c:pt idx="2351">
                  <c:v>-10316.459999999999</c:v>
                </c:pt>
                <c:pt idx="2352">
                  <c:v>-10322.73</c:v>
                </c:pt>
                <c:pt idx="2353">
                  <c:v>-10328.629999999999</c:v>
                </c:pt>
                <c:pt idx="2354">
                  <c:v>-10334.27</c:v>
                </c:pt>
                <c:pt idx="2355">
                  <c:v>-10339.549999999999</c:v>
                </c:pt>
                <c:pt idx="2356">
                  <c:v>-10344.23</c:v>
                </c:pt>
                <c:pt idx="2357">
                  <c:v>-10348.69</c:v>
                </c:pt>
                <c:pt idx="2358">
                  <c:v>-10352.75</c:v>
                </c:pt>
                <c:pt idx="2359">
                  <c:v>-10356.01</c:v>
                </c:pt>
                <c:pt idx="2360">
                  <c:v>-10358.74</c:v>
                </c:pt>
                <c:pt idx="2361">
                  <c:v>-10361.120000000001</c:v>
                </c:pt>
                <c:pt idx="2362">
                  <c:v>-10362.86</c:v>
                </c:pt>
                <c:pt idx="2363">
                  <c:v>-10363.89</c:v>
                </c:pt>
                <c:pt idx="2364">
                  <c:v>-10364.44</c:v>
                </c:pt>
                <c:pt idx="2365">
                  <c:v>-10364.48</c:v>
                </c:pt>
                <c:pt idx="2366">
                  <c:v>-10363.709999999999</c:v>
                </c:pt>
                <c:pt idx="2367">
                  <c:v>-10362.540000000001</c:v>
                </c:pt>
                <c:pt idx="2368">
                  <c:v>-10360.76</c:v>
                </c:pt>
                <c:pt idx="2369">
                  <c:v>-10358.43</c:v>
                </c:pt>
                <c:pt idx="2370">
                  <c:v>-10355.700000000001</c:v>
                </c:pt>
                <c:pt idx="2371">
                  <c:v>-10352.56</c:v>
                </c:pt>
                <c:pt idx="2372">
                  <c:v>-10349.16</c:v>
                </c:pt>
                <c:pt idx="2373">
                  <c:v>-10345.299999999999</c:v>
                </c:pt>
                <c:pt idx="2374">
                  <c:v>-10340.89</c:v>
                </c:pt>
                <c:pt idx="2375">
                  <c:v>-10336.459999999999</c:v>
                </c:pt>
                <c:pt idx="2376">
                  <c:v>-10332.030000000001</c:v>
                </c:pt>
                <c:pt idx="2377">
                  <c:v>-10327.48</c:v>
                </c:pt>
                <c:pt idx="2378">
                  <c:v>-10322.41</c:v>
                </c:pt>
                <c:pt idx="2379">
                  <c:v>-10316.879999999999</c:v>
                </c:pt>
                <c:pt idx="2380">
                  <c:v>-10310.530000000001</c:v>
                </c:pt>
                <c:pt idx="2381">
                  <c:v>-10303.68</c:v>
                </c:pt>
                <c:pt idx="2382">
                  <c:v>-10296.450000000001</c:v>
                </c:pt>
                <c:pt idx="2383">
                  <c:v>-10288.24</c:v>
                </c:pt>
                <c:pt idx="2384">
                  <c:v>-10278.94</c:v>
                </c:pt>
                <c:pt idx="2385">
                  <c:v>-10268.64</c:v>
                </c:pt>
                <c:pt idx="2386">
                  <c:v>-10257.49</c:v>
                </c:pt>
                <c:pt idx="2387">
                  <c:v>-10245.799999999999</c:v>
                </c:pt>
                <c:pt idx="2388">
                  <c:v>-10233.93</c:v>
                </c:pt>
                <c:pt idx="2389">
                  <c:v>-10221.540000000001</c:v>
                </c:pt>
                <c:pt idx="2390">
                  <c:v>-10208.98</c:v>
                </c:pt>
                <c:pt idx="2391">
                  <c:v>-10196.11</c:v>
                </c:pt>
                <c:pt idx="2392">
                  <c:v>-10183.049999999999</c:v>
                </c:pt>
                <c:pt idx="2393">
                  <c:v>-10169.65</c:v>
                </c:pt>
                <c:pt idx="2394">
                  <c:v>-10156.120000000001</c:v>
                </c:pt>
                <c:pt idx="2395">
                  <c:v>-10142.219999999999</c:v>
                </c:pt>
                <c:pt idx="2396">
                  <c:v>-10127.81</c:v>
                </c:pt>
                <c:pt idx="2397">
                  <c:v>-10112.790000000001</c:v>
                </c:pt>
                <c:pt idx="2398">
                  <c:v>-10097.39</c:v>
                </c:pt>
                <c:pt idx="2399">
                  <c:v>-10084.51</c:v>
                </c:pt>
                <c:pt idx="2400">
                  <c:v>-10070.91</c:v>
                </c:pt>
                <c:pt idx="2401">
                  <c:v>-10056.57</c:v>
                </c:pt>
                <c:pt idx="2402">
                  <c:v>-10041.61</c:v>
                </c:pt>
                <c:pt idx="2403">
                  <c:v>-10025.9</c:v>
                </c:pt>
                <c:pt idx="2404">
                  <c:v>-10012.870000000001</c:v>
                </c:pt>
                <c:pt idx="2405">
                  <c:v>-9997.366</c:v>
                </c:pt>
                <c:pt idx="2406">
                  <c:v>-9984.6970000000001</c:v>
                </c:pt>
                <c:pt idx="2407">
                  <c:v>-9969.4920000000002</c:v>
                </c:pt>
                <c:pt idx="2408">
                  <c:v>-9949.8809999999994</c:v>
                </c:pt>
                <c:pt idx="2409">
                  <c:v>-9937.1640000000007</c:v>
                </c:pt>
                <c:pt idx="2410">
                  <c:v>-9921.8770000000004</c:v>
                </c:pt>
                <c:pt idx="2411">
                  <c:v>-9903.8760000000002</c:v>
                </c:pt>
                <c:pt idx="2412">
                  <c:v>-9883.2819999999992</c:v>
                </c:pt>
                <c:pt idx="2413">
                  <c:v>-9860.3430000000008</c:v>
                </c:pt>
                <c:pt idx="2414">
                  <c:v>-9835.3690000000006</c:v>
                </c:pt>
                <c:pt idx="2415">
                  <c:v>-9808.7180000000008</c:v>
                </c:pt>
                <c:pt idx="2416">
                  <c:v>-9780.777</c:v>
                </c:pt>
                <c:pt idx="2417">
                  <c:v>-9751.9259999999995</c:v>
                </c:pt>
                <c:pt idx="2418">
                  <c:v>-9722.5120000000006</c:v>
                </c:pt>
                <c:pt idx="2419">
                  <c:v>-9692.86</c:v>
                </c:pt>
                <c:pt idx="2420">
                  <c:v>-9663.2669999999998</c:v>
                </c:pt>
                <c:pt idx="2421">
                  <c:v>-9633.9979999999996</c:v>
                </c:pt>
                <c:pt idx="2422">
                  <c:v>-9605.2829999999994</c:v>
                </c:pt>
                <c:pt idx="2423">
                  <c:v>-9577.3289999999997</c:v>
                </c:pt>
                <c:pt idx="2424">
                  <c:v>-9550.3250000000007</c:v>
                </c:pt>
                <c:pt idx="2425">
                  <c:v>-9524.4140000000007</c:v>
                </c:pt>
                <c:pt idx="2426">
                  <c:v>-9499.6919999999991</c:v>
                </c:pt>
                <c:pt idx="2427">
                  <c:v>-9476.2180000000008</c:v>
                </c:pt>
                <c:pt idx="2428">
                  <c:v>-9454.0370000000003</c:v>
                </c:pt>
                <c:pt idx="2429">
                  <c:v>-9433.1849999999995</c:v>
                </c:pt>
                <c:pt idx="2430">
                  <c:v>-9413.6769999999997</c:v>
                </c:pt>
                <c:pt idx="2431">
                  <c:v>-9395.5079999999998</c:v>
                </c:pt>
                <c:pt idx="2432">
                  <c:v>-9378.6540000000005</c:v>
                </c:pt>
                <c:pt idx="2433">
                  <c:v>-9363.0889999999999</c:v>
                </c:pt>
                <c:pt idx="2434">
                  <c:v>-9348.7749999999996</c:v>
                </c:pt>
                <c:pt idx="2435">
                  <c:v>-9335.6610000000001</c:v>
                </c:pt>
                <c:pt idx="2436">
                  <c:v>-9312.7559999999994</c:v>
                </c:pt>
                <c:pt idx="2437">
                  <c:v>-9293.8330000000005</c:v>
                </c:pt>
                <c:pt idx="2438">
                  <c:v>-9278.4509999999991</c:v>
                </c:pt>
                <c:pt idx="2439">
                  <c:v>-9261.0400000000009</c:v>
                </c:pt>
                <c:pt idx="2440">
                  <c:v>-9245.7929999999997</c:v>
                </c:pt>
                <c:pt idx="2441">
                  <c:v>-9234.9590000000007</c:v>
                </c:pt>
                <c:pt idx="2442">
                  <c:v>-9228.9959999999992</c:v>
                </c:pt>
                <c:pt idx="2443">
                  <c:v>-9225.0210000000006</c:v>
                </c:pt>
                <c:pt idx="2444">
                  <c:v>-9222.0849999999991</c:v>
                </c:pt>
                <c:pt idx="2445">
                  <c:v>-9219.3690000000006</c:v>
                </c:pt>
                <c:pt idx="2446">
                  <c:v>-9216.8359999999993</c:v>
                </c:pt>
                <c:pt idx="2447">
                  <c:v>-9214.4089999999997</c:v>
                </c:pt>
                <c:pt idx="2448">
                  <c:v>-9212.1149999999998</c:v>
                </c:pt>
                <c:pt idx="2449">
                  <c:v>-9210.0470000000005</c:v>
                </c:pt>
                <c:pt idx="2450">
                  <c:v>-9208.5560000000005</c:v>
                </c:pt>
                <c:pt idx="2451">
                  <c:v>-9207.3950000000004</c:v>
                </c:pt>
                <c:pt idx="2452">
                  <c:v>-9205.5990000000002</c:v>
                </c:pt>
                <c:pt idx="2453">
                  <c:v>-9203.1720000000005</c:v>
                </c:pt>
                <c:pt idx="2454">
                  <c:v>-9200.4840000000004</c:v>
                </c:pt>
                <c:pt idx="2455">
                  <c:v>-9197.6470000000008</c:v>
                </c:pt>
                <c:pt idx="2456">
                  <c:v>-9195.134</c:v>
                </c:pt>
                <c:pt idx="2457">
                  <c:v>-9192.5730000000003</c:v>
                </c:pt>
                <c:pt idx="2458">
                  <c:v>-9190.58</c:v>
                </c:pt>
                <c:pt idx="2459">
                  <c:v>-9188.2549999999992</c:v>
                </c:pt>
                <c:pt idx="2460">
                  <c:v>-9185.884</c:v>
                </c:pt>
                <c:pt idx="2461">
                  <c:v>-9183.4249999999993</c:v>
                </c:pt>
                <c:pt idx="2462">
                  <c:v>-9180.7309999999998</c:v>
                </c:pt>
                <c:pt idx="2463">
                  <c:v>-9177.982</c:v>
                </c:pt>
                <c:pt idx="2464">
                  <c:v>-9175.5169999999998</c:v>
                </c:pt>
                <c:pt idx="2465">
                  <c:v>-9173.5849999999991</c:v>
                </c:pt>
                <c:pt idx="2466">
                  <c:v>-9171.8089999999993</c:v>
                </c:pt>
                <c:pt idx="2467">
                  <c:v>-9170.0169999999998</c:v>
                </c:pt>
                <c:pt idx="2468">
                  <c:v>-9168.2999999999993</c:v>
                </c:pt>
                <c:pt idx="2469">
                  <c:v>-9166.3709999999992</c:v>
                </c:pt>
                <c:pt idx="2470">
                  <c:v>-9164.8179999999993</c:v>
                </c:pt>
                <c:pt idx="2471">
                  <c:v>-9163.3590000000004</c:v>
                </c:pt>
                <c:pt idx="2472">
                  <c:v>-9162.0820000000003</c:v>
                </c:pt>
                <c:pt idx="2473">
                  <c:v>-9160.6329999999998</c:v>
                </c:pt>
                <c:pt idx="2474">
                  <c:v>-9159.3269999999993</c:v>
                </c:pt>
                <c:pt idx="2475">
                  <c:v>-9158.0609999999997</c:v>
                </c:pt>
                <c:pt idx="2476">
                  <c:v>-9156.6190000000006</c:v>
                </c:pt>
                <c:pt idx="2477">
                  <c:v>-9155.348</c:v>
                </c:pt>
                <c:pt idx="2478">
                  <c:v>-9154.2800000000007</c:v>
                </c:pt>
                <c:pt idx="2479">
                  <c:v>-9153.0640000000003</c:v>
                </c:pt>
                <c:pt idx="2480">
                  <c:v>-9151.8960000000006</c:v>
                </c:pt>
                <c:pt idx="2481">
                  <c:v>-9150.7000000000007</c:v>
                </c:pt>
                <c:pt idx="2482">
                  <c:v>-9149.4590000000007</c:v>
                </c:pt>
                <c:pt idx="2483">
                  <c:v>-9148.0990000000002</c:v>
                </c:pt>
                <c:pt idx="2484">
                  <c:v>-9146.8649999999998</c:v>
                </c:pt>
                <c:pt idx="2485">
                  <c:v>-9145.7569999999996</c:v>
                </c:pt>
                <c:pt idx="2486">
                  <c:v>-9144.7209999999995</c:v>
                </c:pt>
                <c:pt idx="2487">
                  <c:v>-9143.6319999999996</c:v>
                </c:pt>
                <c:pt idx="2488">
                  <c:v>-9142.6579999999994</c:v>
                </c:pt>
                <c:pt idx="2489">
                  <c:v>-9141.8150000000005</c:v>
                </c:pt>
                <c:pt idx="2490">
                  <c:v>-9140.8790000000008</c:v>
                </c:pt>
                <c:pt idx="2491">
                  <c:v>-9139.7340000000004</c:v>
                </c:pt>
                <c:pt idx="2492">
                  <c:v>-9138.5249999999996</c:v>
                </c:pt>
                <c:pt idx="2493">
                  <c:v>-9137.2430000000004</c:v>
                </c:pt>
                <c:pt idx="2494">
                  <c:v>-9135.8009999999995</c:v>
                </c:pt>
                <c:pt idx="2495">
                  <c:v>-9134.6440000000002</c:v>
                </c:pt>
                <c:pt idx="2496">
                  <c:v>-9133.7260000000006</c:v>
                </c:pt>
                <c:pt idx="2497">
                  <c:v>-9133.0040000000008</c:v>
                </c:pt>
                <c:pt idx="2498">
                  <c:v>-9132.0540000000001</c:v>
                </c:pt>
                <c:pt idx="2499">
                  <c:v>-9131.1589999999997</c:v>
                </c:pt>
                <c:pt idx="2500">
                  <c:v>-9130.4470000000001</c:v>
                </c:pt>
                <c:pt idx="2501">
                  <c:v>-9129.76</c:v>
                </c:pt>
                <c:pt idx="2502">
                  <c:v>-9128.7739999999994</c:v>
                </c:pt>
                <c:pt idx="2503">
                  <c:v>-9127.84</c:v>
                </c:pt>
                <c:pt idx="2504">
                  <c:v>-9127.2090000000007</c:v>
                </c:pt>
                <c:pt idx="2505">
                  <c:v>-9126.48</c:v>
                </c:pt>
                <c:pt idx="2506">
                  <c:v>-9125.6039999999994</c:v>
                </c:pt>
                <c:pt idx="2507">
                  <c:v>-9124.9850000000006</c:v>
                </c:pt>
                <c:pt idx="2508">
                  <c:v>-9124.4159999999993</c:v>
                </c:pt>
                <c:pt idx="2509">
                  <c:v>-9123.7219999999998</c:v>
                </c:pt>
                <c:pt idx="2510">
                  <c:v>-9122.5990000000002</c:v>
                </c:pt>
                <c:pt idx="2511">
                  <c:v>-9121.3349999999991</c:v>
                </c:pt>
                <c:pt idx="2512">
                  <c:v>-9120.3580000000002</c:v>
                </c:pt>
                <c:pt idx="2513">
                  <c:v>-9119.3619999999992</c:v>
                </c:pt>
                <c:pt idx="2514">
                  <c:v>-9118.1929999999993</c:v>
                </c:pt>
                <c:pt idx="2515">
                  <c:v>-9116.7839999999997</c:v>
                </c:pt>
                <c:pt idx="2516">
                  <c:v>-9115.4549999999999</c:v>
                </c:pt>
                <c:pt idx="2517">
                  <c:v>-9114.1939999999995</c:v>
                </c:pt>
                <c:pt idx="2518">
                  <c:v>-9113.1010000000006</c:v>
                </c:pt>
                <c:pt idx="2519">
                  <c:v>-9111.866</c:v>
                </c:pt>
                <c:pt idx="2520">
                  <c:v>-9110.5</c:v>
                </c:pt>
                <c:pt idx="2521">
                  <c:v>-9109.2649999999994</c:v>
                </c:pt>
                <c:pt idx="2522">
                  <c:v>-9107.86</c:v>
                </c:pt>
                <c:pt idx="2523">
                  <c:v>-9106.3439999999991</c:v>
                </c:pt>
                <c:pt idx="2524">
                  <c:v>-9105.0110000000004</c:v>
                </c:pt>
                <c:pt idx="2525">
                  <c:v>-9103.4290000000001</c:v>
                </c:pt>
                <c:pt idx="2526">
                  <c:v>-9101.9240000000009</c:v>
                </c:pt>
                <c:pt idx="2527">
                  <c:v>-9100.74</c:v>
                </c:pt>
                <c:pt idx="2528">
                  <c:v>-9099.777</c:v>
                </c:pt>
                <c:pt idx="2529">
                  <c:v>-9098.4089999999997</c:v>
                </c:pt>
                <c:pt idx="2530">
                  <c:v>-9096.7999999999993</c:v>
                </c:pt>
                <c:pt idx="2531">
                  <c:v>-9095.473</c:v>
                </c:pt>
                <c:pt idx="2532">
                  <c:v>-9094.6530000000002</c:v>
                </c:pt>
                <c:pt idx="2533">
                  <c:v>-9093.7099999999991</c:v>
                </c:pt>
                <c:pt idx="2534">
                  <c:v>-9092.4979999999996</c:v>
                </c:pt>
                <c:pt idx="2535">
                  <c:v>-9091.2569999999996</c:v>
                </c:pt>
                <c:pt idx="2536">
                  <c:v>-9090.14</c:v>
                </c:pt>
                <c:pt idx="2537">
                  <c:v>-9089.1640000000007</c:v>
                </c:pt>
                <c:pt idx="2538">
                  <c:v>-9088.0810000000001</c:v>
                </c:pt>
                <c:pt idx="2539">
                  <c:v>-9086.7909999999993</c:v>
                </c:pt>
                <c:pt idx="2540">
                  <c:v>-9085.3970000000008</c:v>
                </c:pt>
                <c:pt idx="2541">
                  <c:v>-9083.4609999999993</c:v>
                </c:pt>
                <c:pt idx="2542">
                  <c:v>-9080.9750000000004</c:v>
                </c:pt>
                <c:pt idx="2543">
                  <c:v>-9077.9699999999993</c:v>
                </c:pt>
                <c:pt idx="2544">
                  <c:v>-9074.4609999999993</c:v>
                </c:pt>
                <c:pt idx="2545">
                  <c:v>-9070.8639999999996</c:v>
                </c:pt>
                <c:pt idx="2546">
                  <c:v>-9067.0779999999995</c:v>
                </c:pt>
                <c:pt idx="2547">
                  <c:v>-9063.0259999999998</c:v>
                </c:pt>
                <c:pt idx="2548">
                  <c:v>-9058.5619999999999</c:v>
                </c:pt>
                <c:pt idx="2549">
                  <c:v>-9053.7870000000003</c:v>
                </c:pt>
                <c:pt idx="2550">
                  <c:v>-9049.1720000000005</c:v>
                </c:pt>
                <c:pt idx="2551">
                  <c:v>-9044.6849999999995</c:v>
                </c:pt>
                <c:pt idx="2552">
                  <c:v>-9040.5190000000002</c:v>
                </c:pt>
                <c:pt idx="2553">
                  <c:v>-9036.6769999999997</c:v>
                </c:pt>
                <c:pt idx="2554">
                  <c:v>-9033.1360000000004</c:v>
                </c:pt>
                <c:pt idx="2555">
                  <c:v>-9030.1219999999994</c:v>
                </c:pt>
                <c:pt idx="2556">
                  <c:v>-9027.3279999999995</c:v>
                </c:pt>
                <c:pt idx="2557">
                  <c:v>-9024.68</c:v>
                </c:pt>
                <c:pt idx="2558">
                  <c:v>-9022.1419999999998</c:v>
                </c:pt>
                <c:pt idx="2559">
                  <c:v>-9019.2880000000005</c:v>
                </c:pt>
                <c:pt idx="2560">
                  <c:v>-9016.8389999999999</c:v>
                </c:pt>
                <c:pt idx="2561">
                  <c:v>-9014.5709999999999</c:v>
                </c:pt>
                <c:pt idx="2562">
                  <c:v>-9012.1949999999997</c:v>
                </c:pt>
                <c:pt idx="2563">
                  <c:v>-9009.8240000000005</c:v>
                </c:pt>
                <c:pt idx="2564">
                  <c:v>-9007.4979999999996</c:v>
                </c:pt>
                <c:pt idx="2565">
                  <c:v>-9005.1740000000009</c:v>
                </c:pt>
                <c:pt idx="2566">
                  <c:v>-9003.2340000000004</c:v>
                </c:pt>
                <c:pt idx="2567">
                  <c:v>-9001.5020000000004</c:v>
                </c:pt>
                <c:pt idx="2568">
                  <c:v>-8999.7360000000008</c:v>
                </c:pt>
                <c:pt idx="2569">
                  <c:v>-8998.1460000000006</c:v>
                </c:pt>
                <c:pt idx="2570">
                  <c:v>-8996.5139999999992</c:v>
                </c:pt>
                <c:pt idx="2571">
                  <c:v>-8994.7389999999996</c:v>
                </c:pt>
                <c:pt idx="2572">
                  <c:v>-8993.0619999999999</c:v>
                </c:pt>
                <c:pt idx="2573">
                  <c:v>-8991.5120000000006</c:v>
                </c:pt>
                <c:pt idx="2574">
                  <c:v>-8990.2510000000002</c:v>
                </c:pt>
                <c:pt idx="2575">
                  <c:v>-8989.1200000000008</c:v>
                </c:pt>
                <c:pt idx="2576">
                  <c:v>-8988.1509999999998</c:v>
                </c:pt>
                <c:pt idx="2577">
                  <c:v>-8987.0769999999993</c:v>
                </c:pt>
                <c:pt idx="2578">
                  <c:v>-8986.7129999999997</c:v>
                </c:pt>
                <c:pt idx="2579">
                  <c:v>-8986.0930000000008</c:v>
                </c:pt>
                <c:pt idx="2580">
                  <c:v>-8985.1329999999998</c:v>
                </c:pt>
                <c:pt idx="2581">
                  <c:v>-8983.8420000000006</c:v>
                </c:pt>
                <c:pt idx="2582">
                  <c:v>-8982.9670000000006</c:v>
                </c:pt>
                <c:pt idx="2583">
                  <c:v>-8982.1080000000002</c:v>
                </c:pt>
                <c:pt idx="2584">
                  <c:v>-8981.3130000000001</c:v>
                </c:pt>
                <c:pt idx="2585">
                  <c:v>-8980.5069999999996</c:v>
                </c:pt>
                <c:pt idx="2586">
                  <c:v>-8979.598</c:v>
                </c:pt>
                <c:pt idx="2587">
                  <c:v>-8978.9380000000001</c:v>
                </c:pt>
                <c:pt idx="2588">
                  <c:v>-8977.9940000000006</c:v>
                </c:pt>
                <c:pt idx="2589">
                  <c:v>-8976.5580000000009</c:v>
                </c:pt>
                <c:pt idx="2590">
                  <c:v>-8974.7720000000008</c:v>
                </c:pt>
                <c:pt idx="2591">
                  <c:v>-8972.7980000000007</c:v>
                </c:pt>
                <c:pt idx="2592">
                  <c:v>-8970.8770000000004</c:v>
                </c:pt>
                <c:pt idx="2593">
                  <c:v>-8969.357</c:v>
                </c:pt>
                <c:pt idx="2594">
                  <c:v>-8967.8680000000004</c:v>
                </c:pt>
                <c:pt idx="2595">
                  <c:v>-8966.4619999999995</c:v>
                </c:pt>
                <c:pt idx="2596">
                  <c:v>-8965.0499999999993</c:v>
                </c:pt>
                <c:pt idx="2597">
                  <c:v>-8963.3539999999994</c:v>
                </c:pt>
                <c:pt idx="2598">
                  <c:v>-8961.9789999999994</c:v>
                </c:pt>
                <c:pt idx="2599">
                  <c:v>-8960.7469999999994</c:v>
                </c:pt>
                <c:pt idx="2600">
                  <c:v>-8959.65</c:v>
                </c:pt>
                <c:pt idx="2601">
                  <c:v>-8958.2759999999998</c:v>
                </c:pt>
                <c:pt idx="2602">
                  <c:v>-8956.4860000000008</c:v>
                </c:pt>
                <c:pt idx="2603">
                  <c:v>-8954.6190000000006</c:v>
                </c:pt>
                <c:pt idx="2604">
                  <c:v>-8952.9660000000003</c:v>
                </c:pt>
                <c:pt idx="2605">
                  <c:v>-8951.4380000000001</c:v>
                </c:pt>
                <c:pt idx="2606">
                  <c:v>-8949.7610000000004</c:v>
                </c:pt>
                <c:pt idx="2607">
                  <c:v>-8948.1270000000004</c:v>
                </c:pt>
                <c:pt idx="2608">
                  <c:v>-8946.3639999999996</c:v>
                </c:pt>
                <c:pt idx="2609">
                  <c:v>-8944.5669999999991</c:v>
                </c:pt>
                <c:pt idx="2610">
                  <c:v>-8942.83</c:v>
                </c:pt>
                <c:pt idx="2611">
                  <c:v>-8940.8639999999996</c:v>
                </c:pt>
                <c:pt idx="2612">
                  <c:v>-8938.5529999999999</c:v>
                </c:pt>
                <c:pt idx="2613">
                  <c:v>-8935.6620000000003</c:v>
                </c:pt>
                <c:pt idx="2614">
                  <c:v>-8932.1959999999999</c:v>
                </c:pt>
                <c:pt idx="2615">
                  <c:v>-8928.5069999999996</c:v>
                </c:pt>
                <c:pt idx="2616">
                  <c:v>-8924.9860000000008</c:v>
                </c:pt>
                <c:pt idx="2617">
                  <c:v>-8921.723</c:v>
                </c:pt>
                <c:pt idx="2618">
                  <c:v>-8918.6579999999994</c:v>
                </c:pt>
                <c:pt idx="2619">
                  <c:v>-8916.0409999999993</c:v>
                </c:pt>
                <c:pt idx="2620">
                  <c:v>-8913.7109999999993</c:v>
                </c:pt>
                <c:pt idx="2621">
                  <c:v>-8911.3029999999999</c:v>
                </c:pt>
                <c:pt idx="2622">
                  <c:v>-8908.7960000000003</c:v>
                </c:pt>
                <c:pt idx="2623">
                  <c:v>-8906.2530000000006</c:v>
                </c:pt>
                <c:pt idx="2624">
                  <c:v>-8903.8709999999992</c:v>
                </c:pt>
                <c:pt idx="2625">
                  <c:v>-8901.5280000000002</c:v>
                </c:pt>
                <c:pt idx="2626">
                  <c:v>-8899.2780000000002</c:v>
                </c:pt>
                <c:pt idx="2627">
                  <c:v>-8897.1880000000001</c:v>
                </c:pt>
                <c:pt idx="2628">
                  <c:v>-8895.0910000000003</c:v>
                </c:pt>
                <c:pt idx="2629">
                  <c:v>-8893.26</c:v>
                </c:pt>
                <c:pt idx="2630">
                  <c:v>-8891.4989999999998</c:v>
                </c:pt>
                <c:pt idx="2631">
                  <c:v>-8889.65</c:v>
                </c:pt>
                <c:pt idx="2632">
                  <c:v>-8887.7279999999992</c:v>
                </c:pt>
                <c:pt idx="2633">
                  <c:v>-8886.1810000000005</c:v>
                </c:pt>
                <c:pt idx="2634">
                  <c:v>-8884.8780000000006</c:v>
                </c:pt>
                <c:pt idx="2635">
                  <c:v>-8883.4050000000007</c:v>
                </c:pt>
                <c:pt idx="2636">
                  <c:v>-8881.848</c:v>
                </c:pt>
                <c:pt idx="2637">
                  <c:v>-8880.3629999999994</c:v>
                </c:pt>
                <c:pt idx="2638">
                  <c:v>-8879.0380000000005</c:v>
                </c:pt>
                <c:pt idx="2639">
                  <c:v>-8877.4950000000008</c:v>
                </c:pt>
                <c:pt idx="2640">
                  <c:v>-8875.991</c:v>
                </c:pt>
                <c:pt idx="2641">
                  <c:v>-8874.6470000000008</c:v>
                </c:pt>
                <c:pt idx="2642">
                  <c:v>-8873.4120000000003</c:v>
                </c:pt>
                <c:pt idx="2643">
                  <c:v>-8871.9989999999998</c:v>
                </c:pt>
                <c:pt idx="2644">
                  <c:v>-8870.8169999999991</c:v>
                </c:pt>
                <c:pt idx="2645">
                  <c:v>-8869.5319999999992</c:v>
                </c:pt>
                <c:pt idx="2646">
                  <c:v>-8867.9189999999999</c:v>
                </c:pt>
                <c:pt idx="2647">
                  <c:v>-8866.6949999999997</c:v>
                </c:pt>
                <c:pt idx="2648">
                  <c:v>-8865.7180000000008</c:v>
                </c:pt>
                <c:pt idx="2649">
                  <c:v>-8864.57</c:v>
                </c:pt>
                <c:pt idx="2650">
                  <c:v>-8863.723</c:v>
                </c:pt>
                <c:pt idx="2651">
                  <c:v>-8862.8619999999992</c:v>
                </c:pt>
                <c:pt idx="2652">
                  <c:v>-8861.9</c:v>
                </c:pt>
                <c:pt idx="2653">
                  <c:v>-8860.9959999999992</c:v>
                </c:pt>
                <c:pt idx="2654">
                  <c:v>-8860.2970000000005</c:v>
                </c:pt>
                <c:pt idx="2655">
                  <c:v>-8859.5079999999998</c:v>
                </c:pt>
                <c:pt idx="2656">
                  <c:v>-8858.8420000000006</c:v>
                </c:pt>
                <c:pt idx="2657">
                  <c:v>-8858</c:v>
                </c:pt>
                <c:pt idx="2658">
                  <c:v>-8857.0660000000007</c:v>
                </c:pt>
                <c:pt idx="2659">
                  <c:v>-8856.1710000000003</c:v>
                </c:pt>
                <c:pt idx="2660">
                  <c:v>-8855.1659999999993</c:v>
                </c:pt>
                <c:pt idx="2661">
                  <c:v>-8854.0519999999997</c:v>
                </c:pt>
                <c:pt idx="2662">
                  <c:v>-8852.9249999999993</c:v>
                </c:pt>
                <c:pt idx="2663">
                  <c:v>-8851.7669999999998</c:v>
                </c:pt>
                <c:pt idx="2664">
                  <c:v>-8850.6180000000004</c:v>
                </c:pt>
                <c:pt idx="2665">
                  <c:v>-8849.4130000000005</c:v>
                </c:pt>
                <c:pt idx="2666">
                  <c:v>-8848.1119999999992</c:v>
                </c:pt>
                <c:pt idx="2667">
                  <c:v>-8846.91</c:v>
                </c:pt>
                <c:pt idx="2668">
                  <c:v>-8845.7150000000001</c:v>
                </c:pt>
                <c:pt idx="2669">
                  <c:v>-8844.9279999999999</c:v>
                </c:pt>
                <c:pt idx="2670">
                  <c:v>-8843.9809999999998</c:v>
                </c:pt>
                <c:pt idx="2671">
                  <c:v>-8842.6689999999999</c:v>
                </c:pt>
                <c:pt idx="2672">
                  <c:v>-8841.643</c:v>
                </c:pt>
                <c:pt idx="2673">
                  <c:v>-8840.6589999999997</c:v>
                </c:pt>
                <c:pt idx="2674">
                  <c:v>-8839.5409999999993</c:v>
                </c:pt>
                <c:pt idx="2675">
                  <c:v>-8838.5249999999996</c:v>
                </c:pt>
                <c:pt idx="2676">
                  <c:v>-8837.5810000000001</c:v>
                </c:pt>
                <c:pt idx="2677">
                  <c:v>-8836.5529999999999</c:v>
                </c:pt>
                <c:pt idx="2678">
                  <c:v>-8835.8250000000007</c:v>
                </c:pt>
                <c:pt idx="2679">
                  <c:v>-8835.4950000000008</c:v>
                </c:pt>
                <c:pt idx="2680">
                  <c:v>-8835.1209999999992</c:v>
                </c:pt>
                <c:pt idx="2681">
                  <c:v>-8834.7260000000006</c:v>
                </c:pt>
                <c:pt idx="2682">
                  <c:v>-8834.3459999999995</c:v>
                </c:pt>
                <c:pt idx="2683">
                  <c:v>-8833.7950000000001</c:v>
                </c:pt>
                <c:pt idx="2684">
                  <c:v>-8833.4159999999993</c:v>
                </c:pt>
                <c:pt idx="2685">
                  <c:v>-8833.116</c:v>
                </c:pt>
                <c:pt idx="2686">
                  <c:v>-8832.8729999999996</c:v>
                </c:pt>
                <c:pt idx="2687">
                  <c:v>-8832.5630000000001</c:v>
                </c:pt>
                <c:pt idx="2688">
                  <c:v>-8831.9</c:v>
                </c:pt>
                <c:pt idx="2689">
                  <c:v>-8830.982</c:v>
                </c:pt>
                <c:pt idx="2690">
                  <c:v>-8830.1029999999992</c:v>
                </c:pt>
                <c:pt idx="2691">
                  <c:v>-8829.1790000000001</c:v>
                </c:pt>
                <c:pt idx="2692">
                  <c:v>-8828.5580000000009</c:v>
                </c:pt>
                <c:pt idx="2693">
                  <c:v>-8828.0609999999997</c:v>
                </c:pt>
                <c:pt idx="2694">
                  <c:v>-8827.4740000000002</c:v>
                </c:pt>
                <c:pt idx="2695">
                  <c:v>-8826.7150000000001</c:v>
                </c:pt>
                <c:pt idx="2696">
                  <c:v>-8825.9189999999999</c:v>
                </c:pt>
                <c:pt idx="2697">
                  <c:v>-8825.0589999999993</c:v>
                </c:pt>
                <c:pt idx="2698">
                  <c:v>-8824.1830000000009</c:v>
                </c:pt>
                <c:pt idx="2699">
                  <c:v>-8823.4480000000003</c:v>
                </c:pt>
                <c:pt idx="2700">
                  <c:v>-8822.7379999999994</c:v>
                </c:pt>
                <c:pt idx="2701">
                  <c:v>-8821.8259999999991</c:v>
                </c:pt>
                <c:pt idx="2702">
                  <c:v>-8821.1830000000009</c:v>
                </c:pt>
                <c:pt idx="2703">
                  <c:v>-8820.7330000000002</c:v>
                </c:pt>
                <c:pt idx="2704">
                  <c:v>-8820.3410000000003</c:v>
                </c:pt>
                <c:pt idx="2705">
                  <c:v>-8820.1659999999993</c:v>
                </c:pt>
                <c:pt idx="2706">
                  <c:v>-8819.6579999999994</c:v>
                </c:pt>
                <c:pt idx="2707">
                  <c:v>-8819.1</c:v>
                </c:pt>
                <c:pt idx="2708">
                  <c:v>-8818.7160000000003</c:v>
                </c:pt>
                <c:pt idx="2709">
                  <c:v>-8818.3340000000007</c:v>
                </c:pt>
                <c:pt idx="2710">
                  <c:v>-8817.5859999999993</c:v>
                </c:pt>
                <c:pt idx="2711">
                  <c:v>-8816.7389999999996</c:v>
                </c:pt>
                <c:pt idx="2712">
                  <c:v>-8815.9320000000007</c:v>
                </c:pt>
                <c:pt idx="2713">
                  <c:v>-8815.2569999999996</c:v>
                </c:pt>
                <c:pt idx="2714">
                  <c:v>-8814.7549999999992</c:v>
                </c:pt>
                <c:pt idx="2715">
                  <c:v>-8814.0319999999992</c:v>
                </c:pt>
                <c:pt idx="2716">
                  <c:v>-8813.0499999999993</c:v>
                </c:pt>
                <c:pt idx="2717">
                  <c:v>-8812.1290000000008</c:v>
                </c:pt>
                <c:pt idx="2718">
                  <c:v>-8811.2720000000008</c:v>
                </c:pt>
                <c:pt idx="2719">
                  <c:v>-8810.5120000000006</c:v>
                </c:pt>
                <c:pt idx="2720">
                  <c:v>-8809.7919999999995</c:v>
                </c:pt>
                <c:pt idx="2721">
                  <c:v>-8808.9249999999993</c:v>
                </c:pt>
                <c:pt idx="2722">
                  <c:v>-8807.9429999999993</c:v>
                </c:pt>
                <c:pt idx="2723">
                  <c:v>-8806.9089999999997</c:v>
                </c:pt>
                <c:pt idx="2724">
                  <c:v>-8806.1239999999998</c:v>
                </c:pt>
                <c:pt idx="2725">
                  <c:v>-8805.32</c:v>
                </c:pt>
                <c:pt idx="2726">
                  <c:v>-8804.8179999999993</c:v>
                </c:pt>
                <c:pt idx="2727">
                  <c:v>-8804.4230000000007</c:v>
                </c:pt>
                <c:pt idx="2728">
                  <c:v>-8804.1190000000006</c:v>
                </c:pt>
                <c:pt idx="2729">
                  <c:v>-8803.7090000000007</c:v>
                </c:pt>
                <c:pt idx="2730">
                  <c:v>-8803.0720000000001</c:v>
                </c:pt>
                <c:pt idx="2731">
                  <c:v>-8802.3529999999992</c:v>
                </c:pt>
                <c:pt idx="2732">
                  <c:v>-8801.7209999999995</c:v>
                </c:pt>
                <c:pt idx="2733">
                  <c:v>-8801.1</c:v>
                </c:pt>
                <c:pt idx="2734">
                  <c:v>-8800.3580000000002</c:v>
                </c:pt>
                <c:pt idx="2735">
                  <c:v>-8799.8420000000006</c:v>
                </c:pt>
                <c:pt idx="2736">
                  <c:v>-8799.7080000000005</c:v>
                </c:pt>
                <c:pt idx="2737">
                  <c:v>-8799.5040000000008</c:v>
                </c:pt>
                <c:pt idx="2738">
                  <c:v>-8799.7379999999994</c:v>
                </c:pt>
                <c:pt idx="2739">
                  <c:v>-8799.9419999999991</c:v>
                </c:pt>
                <c:pt idx="2740">
                  <c:v>-8800.0130000000008</c:v>
                </c:pt>
                <c:pt idx="2741">
                  <c:v>-8799.5779999999995</c:v>
                </c:pt>
                <c:pt idx="2742">
                  <c:v>-8799.0370000000003</c:v>
                </c:pt>
                <c:pt idx="2743">
                  <c:v>-8798.4580000000005</c:v>
                </c:pt>
                <c:pt idx="2744">
                  <c:v>-8797.8850000000002</c:v>
                </c:pt>
                <c:pt idx="2745">
                  <c:v>-8797.5910000000003</c:v>
                </c:pt>
                <c:pt idx="2746">
                  <c:v>-8797.2520000000004</c:v>
                </c:pt>
                <c:pt idx="2747">
                  <c:v>-8796.8449999999993</c:v>
                </c:pt>
                <c:pt idx="2748">
                  <c:v>-8796.3770000000004</c:v>
                </c:pt>
                <c:pt idx="2749">
                  <c:v>-8795.8909999999996</c:v>
                </c:pt>
                <c:pt idx="2750">
                  <c:v>-8795.1679999999997</c:v>
                </c:pt>
                <c:pt idx="2751">
                  <c:v>-8794.6139999999996</c:v>
                </c:pt>
                <c:pt idx="2752">
                  <c:v>-8794.2559999999994</c:v>
                </c:pt>
                <c:pt idx="2753">
                  <c:v>-8793.9930000000004</c:v>
                </c:pt>
                <c:pt idx="2754">
                  <c:v>-8793.6470000000008</c:v>
                </c:pt>
                <c:pt idx="2755">
                  <c:v>-8793.3549999999996</c:v>
                </c:pt>
                <c:pt idx="2756">
                  <c:v>-8793.0660000000007</c:v>
                </c:pt>
                <c:pt idx="2757">
                  <c:v>-8792.7450000000008</c:v>
                </c:pt>
                <c:pt idx="2758">
                  <c:v>-8792.4670000000006</c:v>
                </c:pt>
                <c:pt idx="2759">
                  <c:v>-8791.7749999999996</c:v>
                </c:pt>
                <c:pt idx="2760">
                  <c:v>-8791.43</c:v>
                </c:pt>
                <c:pt idx="2761">
                  <c:v>-8791.1509999999998</c:v>
                </c:pt>
                <c:pt idx="2762">
                  <c:v>-8791.0460000000003</c:v>
                </c:pt>
                <c:pt idx="2763">
                  <c:v>-8790.732</c:v>
                </c:pt>
                <c:pt idx="2764">
                  <c:v>-8790.0490000000009</c:v>
                </c:pt>
                <c:pt idx="2765">
                  <c:v>-8789.2960000000003</c:v>
                </c:pt>
                <c:pt idx="2766">
                  <c:v>-8788.5769999999993</c:v>
                </c:pt>
                <c:pt idx="2767">
                  <c:v>-8787.9459999999999</c:v>
                </c:pt>
                <c:pt idx="2768">
                  <c:v>-8787.32</c:v>
                </c:pt>
                <c:pt idx="2769">
                  <c:v>-8786.7950000000001</c:v>
                </c:pt>
                <c:pt idx="2770">
                  <c:v>-8786.1749999999993</c:v>
                </c:pt>
                <c:pt idx="2771">
                  <c:v>-8785.6110000000008</c:v>
                </c:pt>
                <c:pt idx="2772">
                  <c:v>-8785.3549999999996</c:v>
                </c:pt>
                <c:pt idx="2773">
                  <c:v>-8784.9889999999996</c:v>
                </c:pt>
                <c:pt idx="2774">
                  <c:v>-8784.4770000000008</c:v>
                </c:pt>
                <c:pt idx="2775">
                  <c:v>-8783.7610000000004</c:v>
                </c:pt>
                <c:pt idx="2776">
                  <c:v>-8782.9130000000005</c:v>
                </c:pt>
                <c:pt idx="2777">
                  <c:v>-8781.9979999999996</c:v>
                </c:pt>
                <c:pt idx="2778">
                  <c:v>-8781.1849999999995</c:v>
                </c:pt>
                <c:pt idx="2779">
                  <c:v>-8780.5759999999991</c:v>
                </c:pt>
                <c:pt idx="2780">
                  <c:v>-8780.25</c:v>
                </c:pt>
                <c:pt idx="2781">
                  <c:v>-8779.8510000000006</c:v>
                </c:pt>
                <c:pt idx="2782">
                  <c:v>-8779.9650000000001</c:v>
                </c:pt>
                <c:pt idx="2783">
                  <c:v>-8780.18</c:v>
                </c:pt>
                <c:pt idx="2784">
                  <c:v>-8780.2739999999994</c:v>
                </c:pt>
                <c:pt idx="2785">
                  <c:v>-8779.8490000000002</c:v>
                </c:pt>
                <c:pt idx="2786">
                  <c:v>-8779.2260000000006</c:v>
                </c:pt>
                <c:pt idx="2787">
                  <c:v>-8778.5360000000001</c:v>
                </c:pt>
                <c:pt idx="2788">
                  <c:v>-8777.7849999999999</c:v>
                </c:pt>
                <c:pt idx="2789">
                  <c:v>-8776.8359999999993</c:v>
                </c:pt>
                <c:pt idx="2790">
                  <c:v>-8776.1910000000007</c:v>
                </c:pt>
                <c:pt idx="2791">
                  <c:v>-8775.7160000000003</c:v>
                </c:pt>
                <c:pt idx="2792">
                  <c:v>-8775.3089999999993</c:v>
                </c:pt>
                <c:pt idx="2793">
                  <c:v>-8774.8040000000001</c:v>
                </c:pt>
                <c:pt idx="2794">
                  <c:v>-8773.9650000000001</c:v>
                </c:pt>
                <c:pt idx="2795">
                  <c:v>-8773.0280000000002</c:v>
                </c:pt>
                <c:pt idx="2796">
                  <c:v>-8772.1350000000002</c:v>
                </c:pt>
                <c:pt idx="2797">
                  <c:v>-8771.1939999999995</c:v>
                </c:pt>
                <c:pt idx="2798">
                  <c:v>-8770.4339999999993</c:v>
                </c:pt>
                <c:pt idx="2799">
                  <c:v>-8769.6280000000006</c:v>
                </c:pt>
                <c:pt idx="2800">
                  <c:v>-8768.9609999999993</c:v>
                </c:pt>
                <c:pt idx="2801">
                  <c:v>-8768.2150000000001</c:v>
                </c:pt>
                <c:pt idx="2802">
                  <c:v>-8767.232</c:v>
                </c:pt>
                <c:pt idx="2803">
                  <c:v>-8766.1370000000006</c:v>
                </c:pt>
                <c:pt idx="2804">
                  <c:v>-8765.0750000000007</c:v>
                </c:pt>
                <c:pt idx="2805">
                  <c:v>-8763.9650000000001</c:v>
                </c:pt>
                <c:pt idx="2806">
                  <c:v>-8762.7219999999998</c:v>
                </c:pt>
                <c:pt idx="2807">
                  <c:v>-8761.4599999999991</c:v>
                </c:pt>
                <c:pt idx="2808">
                  <c:v>-8760.1949999999997</c:v>
                </c:pt>
                <c:pt idx="2809">
                  <c:v>-8758.9619999999995</c:v>
                </c:pt>
                <c:pt idx="2810">
                  <c:v>-8757.9580000000005</c:v>
                </c:pt>
                <c:pt idx="2811">
                  <c:v>-8756.5370000000003</c:v>
                </c:pt>
                <c:pt idx="2812">
                  <c:v>-8754.9869999999992</c:v>
                </c:pt>
                <c:pt idx="2813">
                  <c:v>-8753.5869999999995</c:v>
                </c:pt>
                <c:pt idx="2814">
                  <c:v>-8752.1509999999998</c:v>
                </c:pt>
                <c:pt idx="2815">
                  <c:v>-8750.9359999999997</c:v>
                </c:pt>
                <c:pt idx="2816">
                  <c:v>-8749.7420000000002</c:v>
                </c:pt>
                <c:pt idx="2817">
                  <c:v>-8748.5310000000009</c:v>
                </c:pt>
                <c:pt idx="2818">
                  <c:v>-8746.9760000000006</c:v>
                </c:pt>
                <c:pt idx="2819">
                  <c:v>-8745.34</c:v>
                </c:pt>
                <c:pt idx="2820">
                  <c:v>-8743.7900000000009</c:v>
                </c:pt>
                <c:pt idx="2821">
                  <c:v>-8742.5730000000003</c:v>
                </c:pt>
                <c:pt idx="2822">
                  <c:v>-8741.9930000000004</c:v>
                </c:pt>
                <c:pt idx="2823">
                  <c:v>-8741.8250000000007</c:v>
                </c:pt>
                <c:pt idx="2824">
                  <c:v>-8741.9439999999995</c:v>
                </c:pt>
                <c:pt idx="2825">
                  <c:v>-8742.1280000000006</c:v>
                </c:pt>
                <c:pt idx="2826">
                  <c:v>-8742.5400000000009</c:v>
                </c:pt>
                <c:pt idx="2827">
                  <c:v>-8742.9290000000001</c:v>
                </c:pt>
                <c:pt idx="2828">
                  <c:v>-8742.6039999999994</c:v>
                </c:pt>
                <c:pt idx="2829">
                  <c:v>-8742.6550000000007</c:v>
                </c:pt>
                <c:pt idx="2830">
                  <c:v>-8742.4699999999993</c:v>
                </c:pt>
                <c:pt idx="2831">
                  <c:v>-8742.1129999999994</c:v>
                </c:pt>
                <c:pt idx="2832">
                  <c:v>-8741.616</c:v>
                </c:pt>
                <c:pt idx="2833">
                  <c:v>-8741.2209999999995</c:v>
                </c:pt>
                <c:pt idx="2834">
                  <c:v>-8741.0779999999995</c:v>
                </c:pt>
                <c:pt idx="2835">
                  <c:v>-8740.8559999999998</c:v>
                </c:pt>
                <c:pt idx="2836">
                  <c:v>-8740.9760000000006</c:v>
                </c:pt>
                <c:pt idx="2837">
                  <c:v>-8741.0840000000007</c:v>
                </c:pt>
                <c:pt idx="2838">
                  <c:v>-8741.2540000000008</c:v>
                </c:pt>
                <c:pt idx="2839">
                  <c:v>-8741.1029999999992</c:v>
                </c:pt>
                <c:pt idx="2840">
                  <c:v>-8740.6319999999996</c:v>
                </c:pt>
                <c:pt idx="2841">
                  <c:v>-8740.2950000000001</c:v>
                </c:pt>
                <c:pt idx="2842">
                  <c:v>-8740.14</c:v>
                </c:pt>
                <c:pt idx="2843">
                  <c:v>-8740.0529999999999</c:v>
                </c:pt>
                <c:pt idx="2844">
                  <c:v>-8739.84</c:v>
                </c:pt>
                <c:pt idx="2845">
                  <c:v>-8739.4770000000008</c:v>
                </c:pt>
                <c:pt idx="2846">
                  <c:v>-8739.1859999999997</c:v>
                </c:pt>
                <c:pt idx="2847">
                  <c:v>-8739.0360000000001</c:v>
                </c:pt>
                <c:pt idx="2848">
                  <c:v>-8738.7579999999998</c:v>
                </c:pt>
                <c:pt idx="2849">
                  <c:v>-8738.3989999999994</c:v>
                </c:pt>
                <c:pt idx="2850">
                  <c:v>-8738.1970000000001</c:v>
                </c:pt>
                <c:pt idx="2851">
                  <c:v>-8737.9069999999992</c:v>
                </c:pt>
                <c:pt idx="2852">
                  <c:v>-8737.4930000000004</c:v>
                </c:pt>
                <c:pt idx="2853">
                  <c:v>-8737.0570000000007</c:v>
                </c:pt>
                <c:pt idx="2854">
                  <c:v>-8736.7690000000002</c:v>
                </c:pt>
                <c:pt idx="2855">
                  <c:v>-8736.5490000000009</c:v>
                </c:pt>
                <c:pt idx="2856">
                  <c:v>-8736.23</c:v>
                </c:pt>
                <c:pt idx="2857">
                  <c:v>-8735.8649999999998</c:v>
                </c:pt>
                <c:pt idx="2858">
                  <c:v>-8735.7009999999991</c:v>
                </c:pt>
                <c:pt idx="2859">
                  <c:v>-8735.5169999999998</c:v>
                </c:pt>
                <c:pt idx="2860">
                  <c:v>-8735.1489999999994</c:v>
                </c:pt>
                <c:pt idx="2861">
                  <c:v>-8734.5010000000002</c:v>
                </c:pt>
                <c:pt idx="2862">
                  <c:v>-8733.857</c:v>
                </c:pt>
                <c:pt idx="2863">
                  <c:v>-8732.8369999999995</c:v>
                </c:pt>
                <c:pt idx="2864">
                  <c:v>-8731.8889999999992</c:v>
                </c:pt>
                <c:pt idx="2865">
                  <c:v>-8731.3119999999999</c:v>
                </c:pt>
                <c:pt idx="2866">
                  <c:v>-8730.9410000000007</c:v>
                </c:pt>
                <c:pt idx="2867">
                  <c:v>-8730.5429999999997</c:v>
                </c:pt>
                <c:pt idx="2868">
                  <c:v>-8730.3009999999995</c:v>
                </c:pt>
                <c:pt idx="2869">
                  <c:v>-8730.1790000000001</c:v>
                </c:pt>
                <c:pt idx="2870">
                  <c:v>-8730.0139999999992</c:v>
                </c:pt>
                <c:pt idx="2871">
                  <c:v>-8729.7369999999992</c:v>
                </c:pt>
                <c:pt idx="2872">
                  <c:v>-8729.5339999999997</c:v>
                </c:pt>
                <c:pt idx="2873">
                  <c:v>-8729.3739999999998</c:v>
                </c:pt>
                <c:pt idx="2874">
                  <c:v>-8729.3269999999993</c:v>
                </c:pt>
                <c:pt idx="2875">
                  <c:v>-8729.2420000000002</c:v>
                </c:pt>
                <c:pt idx="2876">
                  <c:v>-8728.9310000000005</c:v>
                </c:pt>
                <c:pt idx="2877">
                  <c:v>-8728.4490000000005</c:v>
                </c:pt>
                <c:pt idx="2878">
                  <c:v>-8728.0360000000001</c:v>
                </c:pt>
                <c:pt idx="2879">
                  <c:v>-8728.0360000000001</c:v>
                </c:pt>
                <c:pt idx="2880">
                  <c:v>-8727.8310000000001</c:v>
                </c:pt>
                <c:pt idx="2881">
                  <c:v>-8727.5010000000002</c:v>
                </c:pt>
                <c:pt idx="2882">
                  <c:v>-8727.4390000000003</c:v>
                </c:pt>
                <c:pt idx="2883">
                  <c:v>-8727.4009999999998</c:v>
                </c:pt>
                <c:pt idx="2884">
                  <c:v>-8727.65</c:v>
                </c:pt>
                <c:pt idx="2885">
                  <c:v>-8727.7240000000002</c:v>
                </c:pt>
                <c:pt idx="2886">
                  <c:v>-8727.6910000000007</c:v>
                </c:pt>
                <c:pt idx="2887">
                  <c:v>-8727.6880000000001</c:v>
                </c:pt>
                <c:pt idx="2888">
                  <c:v>-8727.6479999999992</c:v>
                </c:pt>
                <c:pt idx="2889">
                  <c:v>-8727.4030000000002</c:v>
                </c:pt>
                <c:pt idx="2890">
                  <c:v>-8727.0529999999999</c:v>
                </c:pt>
                <c:pt idx="2891">
                  <c:v>-8726.4249999999993</c:v>
                </c:pt>
                <c:pt idx="2892">
                  <c:v>-8725.65</c:v>
                </c:pt>
                <c:pt idx="2893">
                  <c:v>-8724.9519999999993</c:v>
                </c:pt>
                <c:pt idx="2894">
                  <c:v>-8724.2900000000009</c:v>
                </c:pt>
                <c:pt idx="2895">
                  <c:v>-8723.7430000000004</c:v>
                </c:pt>
                <c:pt idx="2896">
                  <c:v>-8723.3829999999998</c:v>
                </c:pt>
                <c:pt idx="2897">
                  <c:v>-8723.2970000000005</c:v>
                </c:pt>
                <c:pt idx="2898">
                  <c:v>-8723.3559999999998</c:v>
                </c:pt>
                <c:pt idx="2899">
                  <c:v>-8723.0669999999991</c:v>
                </c:pt>
                <c:pt idx="2900">
                  <c:v>-8722.7199999999993</c:v>
                </c:pt>
                <c:pt idx="2901">
                  <c:v>-8722.7839999999997</c:v>
                </c:pt>
                <c:pt idx="2902">
                  <c:v>-8722.848</c:v>
                </c:pt>
                <c:pt idx="2903">
                  <c:v>-8722.9419999999991</c:v>
                </c:pt>
                <c:pt idx="2904">
                  <c:v>-8722.9339999999993</c:v>
                </c:pt>
                <c:pt idx="2905">
                  <c:v>-8722.7279999999992</c:v>
                </c:pt>
                <c:pt idx="2906">
                  <c:v>-8722.7099999999991</c:v>
                </c:pt>
                <c:pt idx="2907">
                  <c:v>-8722.6959999999999</c:v>
                </c:pt>
                <c:pt idx="2908">
                  <c:v>-8722.3870000000006</c:v>
                </c:pt>
                <c:pt idx="2909">
                  <c:v>-8721.92</c:v>
                </c:pt>
                <c:pt idx="2910">
                  <c:v>-8721.7039999999997</c:v>
                </c:pt>
                <c:pt idx="2911">
                  <c:v>-8721.4680000000008</c:v>
                </c:pt>
                <c:pt idx="2912">
                  <c:v>-8721.0329999999994</c:v>
                </c:pt>
                <c:pt idx="2913">
                  <c:v>-8720.7759999999998</c:v>
                </c:pt>
                <c:pt idx="2914">
                  <c:v>-8720.5769999999993</c:v>
                </c:pt>
                <c:pt idx="2915">
                  <c:v>-8720.3060000000005</c:v>
                </c:pt>
                <c:pt idx="2916">
                  <c:v>-8720.1350000000002</c:v>
                </c:pt>
                <c:pt idx="2917">
                  <c:v>-8720.0049999999992</c:v>
                </c:pt>
                <c:pt idx="2918">
                  <c:v>-8719.6039999999994</c:v>
                </c:pt>
                <c:pt idx="2919">
                  <c:v>-8718.8439999999991</c:v>
                </c:pt>
                <c:pt idx="2920">
                  <c:v>-8718.4269999999997</c:v>
                </c:pt>
                <c:pt idx="2921">
                  <c:v>-8717.9570000000003</c:v>
                </c:pt>
                <c:pt idx="2922">
                  <c:v>-8717.8829999999998</c:v>
                </c:pt>
              </c:numCache>
            </c:numRef>
          </c:yVal>
          <c:smooth val="1"/>
          <c:extLst>
            <c:ext xmlns:c16="http://schemas.microsoft.com/office/drawing/2014/chart" uri="{C3380CC4-5D6E-409C-BE32-E72D297353CC}">
              <c16:uniqueId val="{00000000-64A9-436C-88C4-28C33E8B1588}"/>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64A9-436C-88C4-28C33E8B1588}"/>
              </c:ext>
            </c:extLst>
          </c:dPt>
          <c:xVal>
            <c:numRef>
              <c:f>('[1]26_24'!$F$7,'[1]26_24'!$H$7)</c:f>
              <c:numCache>
                <c:formatCode>General</c:formatCode>
                <c:ptCount val="2"/>
                <c:pt idx="0">
                  <c:v>-2.4500000000000002</c:v>
                </c:pt>
                <c:pt idx="1">
                  <c:v>-5.48</c:v>
                </c:pt>
              </c:numCache>
            </c:numRef>
          </c:xVal>
          <c:yVal>
            <c:numRef>
              <c:f>('[1]26_24'!$G$7,'[1]26_24'!$I$7)</c:f>
              <c:numCache>
                <c:formatCode>General</c:formatCode>
                <c:ptCount val="2"/>
                <c:pt idx="0">
                  <c:v>-5318.77</c:v>
                </c:pt>
                <c:pt idx="1">
                  <c:v>-15934.48</c:v>
                </c:pt>
              </c:numCache>
            </c:numRef>
          </c:yVal>
          <c:smooth val="1"/>
          <c:extLst>
            <c:ext xmlns:c16="http://schemas.microsoft.com/office/drawing/2014/chart" uri="{C3380CC4-5D6E-409C-BE32-E72D297353CC}">
              <c16:uniqueId val="{00000003-64A9-436C-88C4-28C33E8B1588}"/>
            </c:ext>
          </c:extLst>
        </c:ser>
        <c:dLbls>
          <c:showLegendKey val="0"/>
          <c:showVal val="0"/>
          <c:showCatName val="0"/>
          <c:showSerName val="0"/>
          <c:showPercent val="0"/>
          <c:showBubbleSize val="0"/>
        </c:dLbls>
        <c:axId val="57131263"/>
        <c:axId val="57131743"/>
      </c:scatterChart>
      <c:valAx>
        <c:axId val="57131263"/>
        <c:scaling>
          <c:orientation val="maxMin"/>
          <c:max val="0"/>
          <c:min val="-2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7131743"/>
        <c:crosses val="autoZero"/>
        <c:crossBetween val="midCat"/>
      </c:valAx>
      <c:valAx>
        <c:axId val="57131743"/>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7131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Biegeversuch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xVal>
            <c:numRef>
              <c:f>'[1]26_34'!$C$33:$C$10000</c:f>
              <c:numCache>
                <c:formatCode>General</c:formatCode>
                <c:ptCount val="9968"/>
                <c:pt idx="0">
                  <c:v>-0.85995239999999995</c:v>
                </c:pt>
                <c:pt idx="1">
                  <c:v>-0.86993719999999997</c:v>
                </c:pt>
                <c:pt idx="2">
                  <c:v>-0.87986229999999999</c:v>
                </c:pt>
                <c:pt idx="3">
                  <c:v>-0.889907</c:v>
                </c:pt>
                <c:pt idx="4">
                  <c:v>-0.89989169999999996</c:v>
                </c:pt>
                <c:pt idx="5">
                  <c:v>-0.90993639999999998</c:v>
                </c:pt>
                <c:pt idx="6">
                  <c:v>-0.91998100000000005</c:v>
                </c:pt>
                <c:pt idx="7">
                  <c:v>-0.92990609999999996</c:v>
                </c:pt>
                <c:pt idx="8">
                  <c:v>-0.94001049999999997</c:v>
                </c:pt>
                <c:pt idx="9">
                  <c:v>-0.95005519999999999</c:v>
                </c:pt>
                <c:pt idx="10">
                  <c:v>-0.96004</c:v>
                </c:pt>
                <c:pt idx="11">
                  <c:v>-0.96996499999999997</c:v>
                </c:pt>
                <c:pt idx="12">
                  <c:v>-0.97994990000000004</c:v>
                </c:pt>
                <c:pt idx="13">
                  <c:v>-0.98987499999999995</c:v>
                </c:pt>
                <c:pt idx="14">
                  <c:v>-0.99991960000000002</c:v>
                </c:pt>
                <c:pt idx="15">
                  <c:v>-1.0099050000000001</c:v>
                </c:pt>
                <c:pt idx="16">
                  <c:v>-1.01983</c:v>
                </c:pt>
                <c:pt idx="17">
                  <c:v>-1.029755</c:v>
                </c:pt>
                <c:pt idx="18">
                  <c:v>-1.0397989999999999</c:v>
                </c:pt>
                <c:pt idx="19">
                  <c:v>-1.0499039999999999</c:v>
                </c:pt>
                <c:pt idx="20">
                  <c:v>-1.0598879999999999</c:v>
                </c:pt>
                <c:pt idx="21">
                  <c:v>-1.0698730000000001</c:v>
                </c:pt>
                <c:pt idx="22">
                  <c:v>-1.0799179999999999</c:v>
                </c:pt>
                <c:pt idx="23">
                  <c:v>-1.089963</c:v>
                </c:pt>
                <c:pt idx="24">
                  <c:v>-1.100007</c:v>
                </c:pt>
                <c:pt idx="25">
                  <c:v>-1.1099920000000001</c:v>
                </c:pt>
                <c:pt idx="26">
                  <c:v>-1.119977</c:v>
                </c:pt>
                <c:pt idx="27">
                  <c:v>-1.1299619999999999</c:v>
                </c:pt>
                <c:pt idx="28">
                  <c:v>-1.139947</c:v>
                </c:pt>
                <c:pt idx="29">
                  <c:v>-1.149991</c:v>
                </c:pt>
                <c:pt idx="30">
                  <c:v>-1.1599759999999999</c:v>
                </c:pt>
                <c:pt idx="31">
                  <c:v>-1.170021</c:v>
                </c:pt>
                <c:pt idx="32">
                  <c:v>-1.1800060000000001</c:v>
                </c:pt>
                <c:pt idx="33">
                  <c:v>-1.1899900000000001</c:v>
                </c:pt>
                <c:pt idx="34">
                  <c:v>-1.200035</c:v>
                </c:pt>
                <c:pt idx="35">
                  <c:v>-1.2100200000000001</c:v>
                </c:pt>
                <c:pt idx="36">
                  <c:v>-1.220005</c:v>
                </c:pt>
                <c:pt idx="37">
                  <c:v>-1.2299899999999999</c:v>
                </c:pt>
                <c:pt idx="38">
                  <c:v>-1.2400340000000001</c:v>
                </c:pt>
                <c:pt idx="39">
                  <c:v>-1.2500789999999999</c:v>
                </c:pt>
                <c:pt idx="40">
                  <c:v>-1.260124</c:v>
                </c:pt>
                <c:pt idx="41">
                  <c:v>-1.270108</c:v>
                </c:pt>
                <c:pt idx="42">
                  <c:v>-1.2800929999999999</c:v>
                </c:pt>
                <c:pt idx="43">
                  <c:v>-1.2900780000000001</c:v>
                </c:pt>
                <c:pt idx="44">
                  <c:v>-1.300003</c:v>
                </c:pt>
                <c:pt idx="45">
                  <c:v>-1.3100480000000001</c:v>
                </c:pt>
                <c:pt idx="46">
                  <c:v>-1.320033</c:v>
                </c:pt>
                <c:pt idx="47">
                  <c:v>-1.330017</c:v>
                </c:pt>
                <c:pt idx="48">
                  <c:v>-1.3400019999999999</c:v>
                </c:pt>
                <c:pt idx="49">
                  <c:v>-1.349987</c:v>
                </c:pt>
                <c:pt idx="50">
                  <c:v>-1.359972</c:v>
                </c:pt>
                <c:pt idx="51">
                  <c:v>-1.3679239999999999</c:v>
                </c:pt>
                <c:pt idx="52">
                  <c:v>-1.375996</c:v>
                </c:pt>
                <c:pt idx="53">
                  <c:v>-1.383888</c:v>
                </c:pt>
                <c:pt idx="54">
                  <c:v>-1.3918999999999999</c:v>
                </c:pt>
                <c:pt idx="55">
                  <c:v>-1.3999109999999999</c:v>
                </c:pt>
                <c:pt idx="56">
                  <c:v>-1.4058900000000001</c:v>
                </c:pt>
                <c:pt idx="57">
                  <c:v>-1.411929</c:v>
                </c:pt>
                <c:pt idx="58">
                  <c:v>-1.4179079999999999</c:v>
                </c:pt>
                <c:pt idx="59">
                  <c:v>-1.4239470000000001</c:v>
                </c:pt>
                <c:pt idx="60">
                  <c:v>-1.4298660000000001</c:v>
                </c:pt>
                <c:pt idx="61">
                  <c:v>-1.435905</c:v>
                </c:pt>
                <c:pt idx="62">
                  <c:v>-1.4418839999999999</c:v>
                </c:pt>
                <c:pt idx="63">
                  <c:v>-1.4479219999999999</c:v>
                </c:pt>
                <c:pt idx="64">
                  <c:v>-1.4539010000000001</c:v>
                </c:pt>
                <c:pt idx="65">
                  <c:v>-1.45994</c:v>
                </c:pt>
                <c:pt idx="66">
                  <c:v>-1.465919</c:v>
                </c:pt>
                <c:pt idx="67">
                  <c:v>-1.4719580000000001</c:v>
                </c:pt>
                <c:pt idx="68">
                  <c:v>-1.4778770000000001</c:v>
                </c:pt>
                <c:pt idx="69">
                  <c:v>-1.483916</c:v>
                </c:pt>
                <c:pt idx="70">
                  <c:v>-1.4898940000000001</c:v>
                </c:pt>
                <c:pt idx="71">
                  <c:v>-1.495933</c:v>
                </c:pt>
                <c:pt idx="72">
                  <c:v>-1.5019119999999999</c:v>
                </c:pt>
                <c:pt idx="73">
                  <c:v>-1.507951</c:v>
                </c:pt>
                <c:pt idx="74">
                  <c:v>-1.51393</c:v>
                </c:pt>
                <c:pt idx="75">
                  <c:v>-1.5199689999999999</c:v>
                </c:pt>
                <c:pt idx="76">
                  <c:v>-1.5258879999999999</c:v>
                </c:pt>
                <c:pt idx="77">
                  <c:v>-1.531927</c:v>
                </c:pt>
                <c:pt idx="78">
                  <c:v>-1.537846</c:v>
                </c:pt>
                <c:pt idx="79">
                  <c:v>-1.543884</c:v>
                </c:pt>
                <c:pt idx="80">
                  <c:v>-1.5498639999999999</c:v>
                </c:pt>
                <c:pt idx="81">
                  <c:v>-1.5559019999999999</c:v>
                </c:pt>
                <c:pt idx="82">
                  <c:v>-1.5618209999999999</c:v>
                </c:pt>
                <c:pt idx="83">
                  <c:v>-1.56786</c:v>
                </c:pt>
                <c:pt idx="84">
                  <c:v>-1.571806</c:v>
                </c:pt>
                <c:pt idx="85">
                  <c:v>-1.575812</c:v>
                </c:pt>
                <c:pt idx="86">
                  <c:v>-1.5798779999999999</c:v>
                </c:pt>
                <c:pt idx="87">
                  <c:v>-1.5838239999999999</c:v>
                </c:pt>
                <c:pt idx="88">
                  <c:v>-1.5878300000000001</c:v>
                </c:pt>
                <c:pt idx="89">
                  <c:v>-1.5918950000000001</c:v>
                </c:pt>
                <c:pt idx="90">
                  <c:v>-1.595842</c:v>
                </c:pt>
                <c:pt idx="91">
                  <c:v>-1.599847</c:v>
                </c:pt>
                <c:pt idx="92">
                  <c:v>-1.603853</c:v>
                </c:pt>
                <c:pt idx="93">
                  <c:v>-1.6078589999999999</c:v>
                </c:pt>
                <c:pt idx="94">
                  <c:v>-1.6118650000000001</c:v>
                </c:pt>
                <c:pt idx="95">
                  <c:v>-1.6158710000000001</c:v>
                </c:pt>
                <c:pt idx="96">
                  <c:v>-1.619877</c:v>
                </c:pt>
                <c:pt idx="97">
                  <c:v>-1.623883</c:v>
                </c:pt>
                <c:pt idx="98">
                  <c:v>-1.6278889999999999</c:v>
                </c:pt>
                <c:pt idx="99">
                  <c:v>-1.6318950000000001</c:v>
                </c:pt>
                <c:pt idx="100">
                  <c:v>-1.635901</c:v>
                </c:pt>
                <c:pt idx="101">
                  <c:v>-1.6399060000000001</c:v>
                </c:pt>
                <c:pt idx="102">
                  <c:v>-1.643972</c:v>
                </c:pt>
                <c:pt idx="103">
                  <c:v>-1.647918</c:v>
                </c:pt>
                <c:pt idx="104">
                  <c:v>-1.6519239999999999</c:v>
                </c:pt>
                <c:pt idx="105">
                  <c:v>-1.6559299999999999</c:v>
                </c:pt>
                <c:pt idx="106">
                  <c:v>-1.6598759999999999</c:v>
                </c:pt>
                <c:pt idx="107">
                  <c:v>-1.6638820000000001</c:v>
                </c:pt>
                <c:pt idx="108">
                  <c:v>-1.667948</c:v>
                </c:pt>
                <c:pt idx="109">
                  <c:v>-1.671894</c:v>
                </c:pt>
                <c:pt idx="110">
                  <c:v>-1.6758999999999999</c:v>
                </c:pt>
                <c:pt idx="111">
                  <c:v>-1.6799649999999999</c:v>
                </c:pt>
                <c:pt idx="112">
                  <c:v>-1.6839120000000001</c:v>
                </c:pt>
                <c:pt idx="113">
                  <c:v>-1.6879169999999999</c:v>
                </c:pt>
                <c:pt idx="114">
                  <c:v>-1.6919230000000001</c:v>
                </c:pt>
                <c:pt idx="115">
                  <c:v>-1.695929</c:v>
                </c:pt>
                <c:pt idx="116">
                  <c:v>-1.699935</c:v>
                </c:pt>
                <c:pt idx="117">
                  <c:v>-1.7039409999999999</c:v>
                </c:pt>
                <c:pt idx="118">
                  <c:v>-1.7078869999999999</c:v>
                </c:pt>
                <c:pt idx="119">
                  <c:v>-1.7119530000000001</c:v>
                </c:pt>
                <c:pt idx="120">
                  <c:v>-1.7158990000000001</c:v>
                </c:pt>
                <c:pt idx="121">
                  <c:v>-1.719905</c:v>
                </c:pt>
                <c:pt idx="122">
                  <c:v>-1.723911</c:v>
                </c:pt>
                <c:pt idx="123">
                  <c:v>-1.7279169999999999</c:v>
                </c:pt>
                <c:pt idx="124">
                  <c:v>-1.7319230000000001</c:v>
                </c:pt>
                <c:pt idx="125">
                  <c:v>-1.7359279999999999</c:v>
                </c:pt>
                <c:pt idx="126">
                  <c:v>-1.7398739999999999</c:v>
                </c:pt>
                <c:pt idx="127">
                  <c:v>-1.7438800000000001</c:v>
                </c:pt>
                <c:pt idx="128">
                  <c:v>-1.747946</c:v>
                </c:pt>
                <c:pt idx="129">
                  <c:v>-1.7518320000000001</c:v>
                </c:pt>
                <c:pt idx="130">
                  <c:v>-1.755898</c:v>
                </c:pt>
                <c:pt idx="131">
                  <c:v>-1.7599039999999999</c:v>
                </c:pt>
                <c:pt idx="132">
                  <c:v>-1.7638499999999999</c:v>
                </c:pt>
                <c:pt idx="133">
                  <c:v>-1.7678560000000001</c:v>
                </c:pt>
                <c:pt idx="134">
                  <c:v>-1.771862</c:v>
                </c:pt>
                <c:pt idx="135">
                  <c:v>-1.7758080000000001</c:v>
                </c:pt>
                <c:pt idx="136">
                  <c:v>-1.779814</c:v>
                </c:pt>
                <c:pt idx="137">
                  <c:v>-1.7838799999999999</c:v>
                </c:pt>
                <c:pt idx="138">
                  <c:v>-1.7878259999999999</c:v>
                </c:pt>
                <c:pt idx="139">
                  <c:v>-1.7918320000000001</c:v>
                </c:pt>
                <c:pt idx="140">
                  <c:v>-1.7958369999999999</c:v>
                </c:pt>
                <c:pt idx="141">
                  <c:v>-1.7998430000000001</c:v>
                </c:pt>
                <c:pt idx="142">
                  <c:v>-1.803849</c:v>
                </c:pt>
                <c:pt idx="143">
                  <c:v>-1.807855</c:v>
                </c:pt>
                <c:pt idx="144">
                  <c:v>-1.811801</c:v>
                </c:pt>
                <c:pt idx="145">
                  <c:v>-1.8158069999999999</c:v>
                </c:pt>
                <c:pt idx="146">
                  <c:v>-1.8198129999999999</c:v>
                </c:pt>
                <c:pt idx="147">
                  <c:v>-1.8237589999999999</c:v>
                </c:pt>
                <c:pt idx="148">
                  <c:v>-1.827825</c:v>
                </c:pt>
                <c:pt idx="149">
                  <c:v>-1.831831</c:v>
                </c:pt>
                <c:pt idx="150">
                  <c:v>-1.835777</c:v>
                </c:pt>
                <c:pt idx="151">
                  <c:v>-1.8397829999999999</c:v>
                </c:pt>
                <c:pt idx="152">
                  <c:v>-1.8438479999999999</c:v>
                </c:pt>
                <c:pt idx="153">
                  <c:v>-1.8478540000000001</c:v>
                </c:pt>
                <c:pt idx="154">
                  <c:v>-1.8518600000000001</c:v>
                </c:pt>
                <c:pt idx="155">
                  <c:v>-1.855866</c:v>
                </c:pt>
                <c:pt idx="156">
                  <c:v>-1.859872</c:v>
                </c:pt>
                <c:pt idx="157">
                  <c:v>-1.8638779999999999</c:v>
                </c:pt>
                <c:pt idx="158">
                  <c:v>-1.8678840000000001</c:v>
                </c:pt>
                <c:pt idx="159">
                  <c:v>-1.8718900000000001</c:v>
                </c:pt>
                <c:pt idx="160">
                  <c:v>-1.875896</c:v>
                </c:pt>
                <c:pt idx="161">
                  <c:v>-1.879902</c:v>
                </c:pt>
                <c:pt idx="162">
                  <c:v>-1.883907</c:v>
                </c:pt>
                <c:pt idx="163">
                  <c:v>-1.887853</c:v>
                </c:pt>
                <c:pt idx="164">
                  <c:v>-1.891859</c:v>
                </c:pt>
                <c:pt idx="165">
                  <c:v>-1.895805</c:v>
                </c:pt>
                <c:pt idx="166">
                  <c:v>-1.8998109999999999</c:v>
                </c:pt>
                <c:pt idx="167">
                  <c:v>-1.903877</c:v>
                </c:pt>
                <c:pt idx="168">
                  <c:v>-1.907823</c:v>
                </c:pt>
                <c:pt idx="169">
                  <c:v>-1.911829</c:v>
                </c:pt>
                <c:pt idx="170">
                  <c:v>-1.915835</c:v>
                </c:pt>
                <c:pt idx="171">
                  <c:v>-1.919781</c:v>
                </c:pt>
                <c:pt idx="172">
                  <c:v>-1.9237869999999999</c:v>
                </c:pt>
                <c:pt idx="173">
                  <c:v>-1.9277930000000001</c:v>
                </c:pt>
                <c:pt idx="174">
                  <c:v>-1.9317390000000001</c:v>
                </c:pt>
                <c:pt idx="175">
                  <c:v>-1.935805</c:v>
                </c:pt>
                <c:pt idx="176">
                  <c:v>-1.939811</c:v>
                </c:pt>
                <c:pt idx="177">
                  <c:v>-1.943757</c:v>
                </c:pt>
                <c:pt idx="178">
                  <c:v>-1.9477629999999999</c:v>
                </c:pt>
                <c:pt idx="179">
                  <c:v>-1.9517679999999999</c:v>
                </c:pt>
                <c:pt idx="180">
                  <c:v>-1.9557150000000001</c:v>
                </c:pt>
                <c:pt idx="181">
                  <c:v>-1.9597800000000001</c:v>
                </c:pt>
                <c:pt idx="182">
                  <c:v>-1.963786</c:v>
                </c:pt>
                <c:pt idx="183">
                  <c:v>-1.967732</c:v>
                </c:pt>
                <c:pt idx="184">
                  <c:v>-1.9717979999999999</c:v>
                </c:pt>
                <c:pt idx="185">
                  <c:v>-1.9758039999999999</c:v>
                </c:pt>
                <c:pt idx="186">
                  <c:v>-1.9797499999999999</c:v>
                </c:pt>
                <c:pt idx="187">
                  <c:v>-1.983816</c:v>
                </c:pt>
                <c:pt idx="188">
                  <c:v>-1.987762</c:v>
                </c:pt>
                <c:pt idx="189">
                  <c:v>-1.991768</c:v>
                </c:pt>
                <c:pt idx="190">
                  <c:v>-1.995773</c:v>
                </c:pt>
                <c:pt idx="191">
                  <c:v>-1.999779</c:v>
                </c:pt>
                <c:pt idx="192">
                  <c:v>-2.0037259999999999</c:v>
                </c:pt>
                <c:pt idx="193">
                  <c:v>-2.0077910000000001</c:v>
                </c:pt>
                <c:pt idx="194">
                  <c:v>-2.0117370000000001</c:v>
                </c:pt>
                <c:pt idx="195">
                  <c:v>-2.0157430000000001</c:v>
                </c:pt>
                <c:pt idx="196">
                  <c:v>-2.019749</c:v>
                </c:pt>
                <c:pt idx="197">
                  <c:v>-2.023755</c:v>
                </c:pt>
                <c:pt idx="198">
                  <c:v>-2.027701</c:v>
                </c:pt>
                <c:pt idx="199">
                  <c:v>-2.0317669999999999</c:v>
                </c:pt>
                <c:pt idx="200">
                  <c:v>-2.0357729999999998</c:v>
                </c:pt>
                <c:pt idx="201">
                  <c:v>-2.0397189999999998</c:v>
                </c:pt>
                <c:pt idx="202">
                  <c:v>-2.043784</c:v>
                </c:pt>
                <c:pt idx="203">
                  <c:v>-2.04779</c:v>
                </c:pt>
                <c:pt idx="204">
                  <c:v>-2.0517370000000001</c:v>
                </c:pt>
                <c:pt idx="205">
                  <c:v>-2.0558019999999999</c:v>
                </c:pt>
                <c:pt idx="206">
                  <c:v>-2.0598079999999999</c:v>
                </c:pt>
                <c:pt idx="207">
                  <c:v>-2.0638139999999998</c:v>
                </c:pt>
                <c:pt idx="208">
                  <c:v>-2.0678200000000002</c:v>
                </c:pt>
                <c:pt idx="209">
                  <c:v>-2.0718260000000002</c:v>
                </c:pt>
                <c:pt idx="210">
                  <c:v>-2.0758320000000001</c:v>
                </c:pt>
                <c:pt idx="211">
                  <c:v>-2.0798380000000001</c:v>
                </c:pt>
                <c:pt idx="212">
                  <c:v>-2.083844</c:v>
                </c:pt>
                <c:pt idx="213">
                  <c:v>-2.0877889999999999</c:v>
                </c:pt>
                <c:pt idx="214">
                  <c:v>-2.0917949999999998</c:v>
                </c:pt>
                <c:pt idx="215">
                  <c:v>-2.0958009999999998</c:v>
                </c:pt>
                <c:pt idx="216">
                  <c:v>-2.0998070000000002</c:v>
                </c:pt>
                <c:pt idx="217">
                  <c:v>-2.1038130000000002</c:v>
                </c:pt>
                <c:pt idx="218">
                  <c:v>-2.1078190000000001</c:v>
                </c:pt>
                <c:pt idx="219">
                  <c:v>-2.1118250000000001</c:v>
                </c:pt>
                <c:pt idx="220">
                  <c:v>-2.115831</c:v>
                </c:pt>
                <c:pt idx="221">
                  <c:v>-2.119837</c:v>
                </c:pt>
                <c:pt idx="222">
                  <c:v>-2.1238429999999999</c:v>
                </c:pt>
                <c:pt idx="223">
                  <c:v>-2.1278489999999999</c:v>
                </c:pt>
                <c:pt idx="224">
                  <c:v>-2.1318540000000001</c:v>
                </c:pt>
                <c:pt idx="225">
                  <c:v>-2.1358600000000001</c:v>
                </c:pt>
                <c:pt idx="226">
                  <c:v>-2.139926</c:v>
                </c:pt>
                <c:pt idx="227">
                  <c:v>-2.1439319999999999</c:v>
                </c:pt>
                <c:pt idx="228">
                  <c:v>-2.147878</c:v>
                </c:pt>
                <c:pt idx="229">
                  <c:v>-2.1518839999999999</c:v>
                </c:pt>
                <c:pt idx="230">
                  <c:v>-2.1558899999999999</c:v>
                </c:pt>
                <c:pt idx="231">
                  <c:v>-2.1598359999999999</c:v>
                </c:pt>
                <c:pt idx="232">
                  <c:v>-2.1638419999999998</c:v>
                </c:pt>
                <c:pt idx="233">
                  <c:v>-2.1678480000000002</c:v>
                </c:pt>
                <c:pt idx="234">
                  <c:v>-2.1718540000000002</c:v>
                </c:pt>
                <c:pt idx="235">
                  <c:v>-2.1758600000000001</c:v>
                </c:pt>
                <c:pt idx="236">
                  <c:v>-2.1798649999999999</c:v>
                </c:pt>
                <c:pt idx="237">
                  <c:v>-2.1838109999999999</c:v>
                </c:pt>
                <c:pt idx="238">
                  <c:v>-2.187818</c:v>
                </c:pt>
                <c:pt idx="239">
                  <c:v>-2.1917629999999999</c:v>
                </c:pt>
                <c:pt idx="240">
                  <c:v>-2.1957689999999999</c:v>
                </c:pt>
                <c:pt idx="241">
                  <c:v>-2.1997749999999998</c:v>
                </c:pt>
                <c:pt idx="242">
                  <c:v>-2.2037810000000002</c:v>
                </c:pt>
                <c:pt idx="243">
                  <c:v>-2.2077270000000002</c:v>
                </c:pt>
                <c:pt idx="244">
                  <c:v>-2.2117330000000002</c:v>
                </c:pt>
                <c:pt idx="245">
                  <c:v>-2.2157390000000001</c:v>
                </c:pt>
                <c:pt idx="246">
                  <c:v>-2.2196850000000001</c:v>
                </c:pt>
                <c:pt idx="247">
                  <c:v>-2.223751</c:v>
                </c:pt>
                <c:pt idx="248">
                  <c:v>-2.227757</c:v>
                </c:pt>
                <c:pt idx="249">
                  <c:v>-2.2317629999999999</c:v>
                </c:pt>
                <c:pt idx="250">
                  <c:v>-2.2357680000000002</c:v>
                </c:pt>
                <c:pt idx="251">
                  <c:v>-2.2398340000000001</c:v>
                </c:pt>
                <c:pt idx="252">
                  <c:v>-2.2438400000000001</c:v>
                </c:pt>
                <c:pt idx="253">
                  <c:v>-2.247846</c:v>
                </c:pt>
                <c:pt idx="254">
                  <c:v>-2.251852</c:v>
                </c:pt>
                <c:pt idx="255">
                  <c:v>-2.255798</c:v>
                </c:pt>
                <c:pt idx="256">
                  <c:v>-2.2598039999999999</c:v>
                </c:pt>
                <c:pt idx="257">
                  <c:v>-2.2638099999999999</c:v>
                </c:pt>
                <c:pt idx="258">
                  <c:v>-2.2678159999999998</c:v>
                </c:pt>
                <c:pt idx="259">
                  <c:v>-2.2718219999999998</c:v>
                </c:pt>
                <c:pt idx="260">
                  <c:v>-2.2758280000000002</c:v>
                </c:pt>
                <c:pt idx="261">
                  <c:v>-2.279833</c:v>
                </c:pt>
                <c:pt idx="262">
                  <c:v>-2.2837800000000001</c:v>
                </c:pt>
                <c:pt idx="263">
                  <c:v>-2.2878449999999999</c:v>
                </c:pt>
                <c:pt idx="264">
                  <c:v>-2.2918509999999999</c:v>
                </c:pt>
                <c:pt idx="265">
                  <c:v>-2.2958569999999998</c:v>
                </c:pt>
                <c:pt idx="266">
                  <c:v>-2.2998630000000002</c:v>
                </c:pt>
                <c:pt idx="267">
                  <c:v>-2.3038690000000002</c:v>
                </c:pt>
                <c:pt idx="268">
                  <c:v>-2.3078150000000002</c:v>
                </c:pt>
                <c:pt idx="269">
                  <c:v>-2.3118210000000001</c:v>
                </c:pt>
                <c:pt idx="270">
                  <c:v>-2.3158270000000001</c:v>
                </c:pt>
                <c:pt idx="271">
                  <c:v>-2.3197730000000001</c:v>
                </c:pt>
                <c:pt idx="272">
                  <c:v>-2.323839</c:v>
                </c:pt>
                <c:pt idx="273">
                  <c:v>-2.327725</c:v>
                </c:pt>
                <c:pt idx="274">
                  <c:v>-2.331671</c:v>
                </c:pt>
                <c:pt idx="275">
                  <c:v>-2.335737</c:v>
                </c:pt>
                <c:pt idx="276">
                  <c:v>-2.339683</c:v>
                </c:pt>
                <c:pt idx="277">
                  <c:v>-2.3436889999999999</c:v>
                </c:pt>
                <c:pt idx="278">
                  <c:v>-2.3477540000000001</c:v>
                </c:pt>
                <c:pt idx="279">
                  <c:v>-2.3517600000000001</c:v>
                </c:pt>
                <c:pt idx="280">
                  <c:v>-2.355766</c:v>
                </c:pt>
                <c:pt idx="281">
                  <c:v>-2.359772</c:v>
                </c:pt>
                <c:pt idx="282">
                  <c:v>-2.363718</c:v>
                </c:pt>
                <c:pt idx="283">
                  <c:v>-2.3677839999999999</c:v>
                </c:pt>
                <c:pt idx="284">
                  <c:v>-2.3717299999999999</c:v>
                </c:pt>
                <c:pt idx="285">
                  <c:v>-2.3757359999999998</c:v>
                </c:pt>
                <c:pt idx="286">
                  <c:v>-2.3797419999999998</c:v>
                </c:pt>
                <c:pt idx="287">
                  <c:v>-2.3837470000000001</c:v>
                </c:pt>
                <c:pt idx="288">
                  <c:v>-2.3876940000000002</c:v>
                </c:pt>
                <c:pt idx="289">
                  <c:v>-2.391759</c:v>
                </c:pt>
                <c:pt idx="290">
                  <c:v>-2.3957060000000001</c:v>
                </c:pt>
                <c:pt idx="291">
                  <c:v>-2.3997109999999999</c:v>
                </c:pt>
                <c:pt idx="292">
                  <c:v>-2.4037769999999998</c:v>
                </c:pt>
                <c:pt idx="293">
                  <c:v>-2.4077829999999998</c:v>
                </c:pt>
                <c:pt idx="294">
                  <c:v>-2.4117890000000002</c:v>
                </c:pt>
                <c:pt idx="295">
                  <c:v>-2.4157950000000001</c:v>
                </c:pt>
                <c:pt idx="296">
                  <c:v>-2.4197410000000001</c:v>
                </c:pt>
                <c:pt idx="297">
                  <c:v>-2.4237470000000001</c:v>
                </c:pt>
                <c:pt idx="298">
                  <c:v>-2.427753</c:v>
                </c:pt>
                <c:pt idx="299">
                  <c:v>-2.431759</c:v>
                </c:pt>
                <c:pt idx="300">
                  <c:v>-2.435705</c:v>
                </c:pt>
                <c:pt idx="301">
                  <c:v>-2.4397700000000002</c:v>
                </c:pt>
                <c:pt idx="302">
                  <c:v>-2.4437760000000002</c:v>
                </c:pt>
                <c:pt idx="303">
                  <c:v>-2.4477820000000001</c:v>
                </c:pt>
                <c:pt idx="304">
                  <c:v>-2.4517880000000001</c:v>
                </c:pt>
                <c:pt idx="305">
                  <c:v>-2.455794</c:v>
                </c:pt>
                <c:pt idx="306">
                  <c:v>-2.45974</c:v>
                </c:pt>
                <c:pt idx="307">
                  <c:v>-2.4638059999999999</c:v>
                </c:pt>
                <c:pt idx="308">
                  <c:v>-2.4678119999999999</c:v>
                </c:pt>
                <c:pt idx="309">
                  <c:v>-2.4717579999999999</c:v>
                </c:pt>
                <c:pt idx="310">
                  <c:v>-2.4758239999999998</c:v>
                </c:pt>
                <c:pt idx="311">
                  <c:v>-2.4797690000000001</c:v>
                </c:pt>
                <c:pt idx="312">
                  <c:v>-2.4837159999999998</c:v>
                </c:pt>
                <c:pt idx="313">
                  <c:v>-2.487781</c:v>
                </c:pt>
                <c:pt idx="314">
                  <c:v>-2.491727</c:v>
                </c:pt>
                <c:pt idx="315">
                  <c:v>-2.495733</c:v>
                </c:pt>
                <c:pt idx="316">
                  <c:v>-2.4997389999999999</c:v>
                </c:pt>
                <c:pt idx="317">
                  <c:v>-2.5038049999999998</c:v>
                </c:pt>
                <c:pt idx="318">
                  <c:v>-2.5078109999999998</c:v>
                </c:pt>
                <c:pt idx="319">
                  <c:v>-2.5118170000000002</c:v>
                </c:pt>
                <c:pt idx="320">
                  <c:v>-2.5157630000000002</c:v>
                </c:pt>
                <c:pt idx="321">
                  <c:v>-2.5197690000000001</c:v>
                </c:pt>
                <c:pt idx="322">
                  <c:v>-2.5237750000000001</c:v>
                </c:pt>
                <c:pt idx="323">
                  <c:v>-2.5277810000000001</c:v>
                </c:pt>
                <c:pt idx="324">
                  <c:v>-2.5317259999999999</c:v>
                </c:pt>
                <c:pt idx="325">
                  <c:v>-2.5357919999999998</c:v>
                </c:pt>
                <c:pt idx="326">
                  <c:v>-2.5397379999999998</c:v>
                </c:pt>
                <c:pt idx="327">
                  <c:v>-2.5437439999999998</c:v>
                </c:pt>
                <c:pt idx="328">
                  <c:v>-2.5478100000000001</c:v>
                </c:pt>
                <c:pt idx="329">
                  <c:v>-2.5518160000000001</c:v>
                </c:pt>
                <c:pt idx="330">
                  <c:v>-2.555822</c:v>
                </c:pt>
                <c:pt idx="331">
                  <c:v>-2.5598869999999998</c:v>
                </c:pt>
                <c:pt idx="332">
                  <c:v>-2.5638339999999999</c:v>
                </c:pt>
                <c:pt idx="333">
                  <c:v>-2.5678399999999999</c:v>
                </c:pt>
                <c:pt idx="334">
                  <c:v>-2.5718459999999999</c:v>
                </c:pt>
                <c:pt idx="335">
                  <c:v>-2.5758510000000001</c:v>
                </c:pt>
                <c:pt idx="336">
                  <c:v>-2.5798570000000001</c:v>
                </c:pt>
                <c:pt idx="337">
                  <c:v>-2.583863</c:v>
                </c:pt>
                <c:pt idx="338">
                  <c:v>-2.587809</c:v>
                </c:pt>
                <c:pt idx="339">
                  <c:v>-2.591815</c:v>
                </c:pt>
                <c:pt idx="340">
                  <c:v>-2.5958809999999999</c:v>
                </c:pt>
                <c:pt idx="341">
                  <c:v>-2.5998269999999999</c:v>
                </c:pt>
                <c:pt idx="342">
                  <c:v>-2.6038929999999998</c:v>
                </c:pt>
                <c:pt idx="343">
                  <c:v>-2.607898</c:v>
                </c:pt>
                <c:pt idx="344">
                  <c:v>-2.6118450000000002</c:v>
                </c:pt>
                <c:pt idx="345">
                  <c:v>-2.6158510000000001</c:v>
                </c:pt>
                <c:pt idx="346">
                  <c:v>-2.619856</c:v>
                </c:pt>
                <c:pt idx="347">
                  <c:v>-2.6238030000000001</c:v>
                </c:pt>
                <c:pt idx="348">
                  <c:v>-2.6278079999999999</c:v>
                </c:pt>
                <c:pt idx="349">
                  <c:v>-2.6318139999999999</c:v>
                </c:pt>
                <c:pt idx="350">
                  <c:v>-2.6357599999999999</c:v>
                </c:pt>
                <c:pt idx="351">
                  <c:v>-2.6397659999999998</c:v>
                </c:pt>
                <c:pt idx="352">
                  <c:v>-2.6438320000000002</c:v>
                </c:pt>
                <c:pt idx="353">
                  <c:v>-2.6477780000000002</c:v>
                </c:pt>
                <c:pt idx="354">
                  <c:v>-2.6517840000000001</c:v>
                </c:pt>
                <c:pt idx="355">
                  <c:v>-2.65585</c:v>
                </c:pt>
                <c:pt idx="356">
                  <c:v>-2.659796</c:v>
                </c:pt>
                <c:pt idx="357">
                  <c:v>-2.663802</c:v>
                </c:pt>
                <c:pt idx="358">
                  <c:v>-2.6678670000000002</c:v>
                </c:pt>
                <c:pt idx="359">
                  <c:v>-2.6718139999999999</c:v>
                </c:pt>
                <c:pt idx="360">
                  <c:v>-2.6758199999999999</c:v>
                </c:pt>
                <c:pt idx="361">
                  <c:v>-2.6798250000000001</c:v>
                </c:pt>
                <c:pt idx="362">
                  <c:v>-2.6837710000000001</c:v>
                </c:pt>
                <c:pt idx="363">
                  <c:v>-2.6877770000000001</c:v>
                </c:pt>
                <c:pt idx="364">
                  <c:v>-2.691783</c:v>
                </c:pt>
                <c:pt idx="365">
                  <c:v>-2.695789</c:v>
                </c:pt>
                <c:pt idx="366">
                  <c:v>-2.6997949999999999</c:v>
                </c:pt>
                <c:pt idx="367">
                  <c:v>-2.7038009999999999</c:v>
                </c:pt>
                <c:pt idx="368">
                  <c:v>-2.7078069999999999</c:v>
                </c:pt>
                <c:pt idx="369">
                  <c:v>-2.7118129999999998</c:v>
                </c:pt>
                <c:pt idx="370">
                  <c:v>-2.7158190000000002</c:v>
                </c:pt>
                <c:pt idx="371">
                  <c:v>-2.7198250000000002</c:v>
                </c:pt>
                <c:pt idx="372">
                  <c:v>-2.72383</c:v>
                </c:pt>
                <c:pt idx="373">
                  <c:v>-2.7277770000000001</c:v>
                </c:pt>
                <c:pt idx="374">
                  <c:v>-2.7317819999999999</c:v>
                </c:pt>
                <c:pt idx="375">
                  <c:v>-2.7357879999999999</c:v>
                </c:pt>
                <c:pt idx="376">
                  <c:v>-2.7397339999999999</c:v>
                </c:pt>
                <c:pt idx="377">
                  <c:v>-2.7437399999999998</c:v>
                </c:pt>
                <c:pt idx="378">
                  <c:v>-2.7477459999999998</c:v>
                </c:pt>
                <c:pt idx="379">
                  <c:v>-2.7518120000000001</c:v>
                </c:pt>
                <c:pt idx="380">
                  <c:v>-2.7557580000000002</c:v>
                </c:pt>
                <c:pt idx="381">
                  <c:v>-2.7597640000000001</c:v>
                </c:pt>
                <c:pt idx="382">
                  <c:v>-2.7637700000000001</c:v>
                </c:pt>
                <c:pt idx="383">
                  <c:v>-2.767776</c:v>
                </c:pt>
                <c:pt idx="384">
                  <c:v>-2.771782</c:v>
                </c:pt>
                <c:pt idx="385">
                  <c:v>-2.7757869999999998</c:v>
                </c:pt>
                <c:pt idx="386">
                  <c:v>-2.7797339999999999</c:v>
                </c:pt>
                <c:pt idx="387">
                  <c:v>-2.7837390000000002</c:v>
                </c:pt>
                <c:pt idx="388">
                  <c:v>-2.7878050000000001</c:v>
                </c:pt>
                <c:pt idx="389">
                  <c:v>-2.7917510000000001</c:v>
                </c:pt>
                <c:pt idx="390">
                  <c:v>-2.795757</c:v>
                </c:pt>
                <c:pt idx="391">
                  <c:v>-2.799823</c:v>
                </c:pt>
                <c:pt idx="392">
                  <c:v>-2.803769</c:v>
                </c:pt>
                <c:pt idx="393">
                  <c:v>-2.8077749999999999</c:v>
                </c:pt>
                <c:pt idx="394">
                  <c:v>-2.8118400000000001</c:v>
                </c:pt>
                <c:pt idx="395">
                  <c:v>-2.8157869999999998</c:v>
                </c:pt>
                <c:pt idx="396">
                  <c:v>-2.8197930000000002</c:v>
                </c:pt>
                <c:pt idx="397">
                  <c:v>-2.8237990000000002</c:v>
                </c:pt>
                <c:pt idx="398">
                  <c:v>-2.827744</c:v>
                </c:pt>
                <c:pt idx="399">
                  <c:v>-2.8318099999999999</c:v>
                </c:pt>
                <c:pt idx="400">
                  <c:v>-2.8358159999999999</c:v>
                </c:pt>
                <c:pt idx="401">
                  <c:v>-2.8397619999999999</c:v>
                </c:pt>
                <c:pt idx="402">
                  <c:v>-2.8438279999999998</c:v>
                </c:pt>
                <c:pt idx="403">
                  <c:v>-2.8478340000000002</c:v>
                </c:pt>
                <c:pt idx="404">
                  <c:v>-2.8517800000000002</c:v>
                </c:pt>
                <c:pt idx="405">
                  <c:v>-2.8557860000000002</c:v>
                </c:pt>
                <c:pt idx="406">
                  <c:v>-2.8597920000000001</c:v>
                </c:pt>
                <c:pt idx="407">
                  <c:v>-2.8637380000000001</c:v>
                </c:pt>
                <c:pt idx="408">
                  <c:v>-2.8677440000000001</c:v>
                </c:pt>
                <c:pt idx="409">
                  <c:v>-2.8718089999999998</c:v>
                </c:pt>
                <c:pt idx="410">
                  <c:v>-2.875756</c:v>
                </c:pt>
                <c:pt idx="411">
                  <c:v>-2.8797609999999998</c:v>
                </c:pt>
                <c:pt idx="412">
                  <c:v>-2.8837670000000002</c:v>
                </c:pt>
                <c:pt idx="413">
                  <c:v>-2.8877730000000001</c:v>
                </c:pt>
                <c:pt idx="414">
                  <c:v>-2.8917790000000001</c:v>
                </c:pt>
                <c:pt idx="415">
                  <c:v>-2.8957850000000001</c:v>
                </c:pt>
                <c:pt idx="416">
                  <c:v>-2.8997310000000001</c:v>
                </c:pt>
                <c:pt idx="417">
                  <c:v>-2.903737</c:v>
                </c:pt>
                <c:pt idx="418">
                  <c:v>-2.907743</c:v>
                </c:pt>
                <c:pt idx="419">
                  <c:v>-2.9117489999999999</c:v>
                </c:pt>
                <c:pt idx="420">
                  <c:v>-2.9157549999999999</c:v>
                </c:pt>
                <c:pt idx="421">
                  <c:v>-2.9197009999999999</c:v>
                </c:pt>
                <c:pt idx="422">
                  <c:v>-2.9237660000000001</c:v>
                </c:pt>
                <c:pt idx="423">
                  <c:v>-2.9277129999999998</c:v>
                </c:pt>
                <c:pt idx="424">
                  <c:v>-2.931718</c:v>
                </c:pt>
                <c:pt idx="425">
                  <c:v>-2.935724</c:v>
                </c:pt>
                <c:pt idx="426">
                  <c:v>-2.93973</c:v>
                </c:pt>
                <c:pt idx="427">
                  <c:v>-2.943676</c:v>
                </c:pt>
                <c:pt idx="428">
                  <c:v>-2.9477419999999999</c:v>
                </c:pt>
                <c:pt idx="429">
                  <c:v>-2.9516879999999999</c:v>
                </c:pt>
                <c:pt idx="430">
                  <c:v>-2.9556939999999998</c:v>
                </c:pt>
                <c:pt idx="431">
                  <c:v>-2.9597600000000002</c:v>
                </c:pt>
                <c:pt idx="432">
                  <c:v>-2.9637060000000002</c:v>
                </c:pt>
                <c:pt idx="433">
                  <c:v>-2.9677120000000001</c:v>
                </c:pt>
                <c:pt idx="434">
                  <c:v>-2.9717180000000001</c:v>
                </c:pt>
                <c:pt idx="435">
                  <c:v>-2.9757229999999999</c:v>
                </c:pt>
                <c:pt idx="436">
                  <c:v>-2.9797289999999998</c:v>
                </c:pt>
                <c:pt idx="437">
                  <c:v>-2.9837349999999998</c:v>
                </c:pt>
                <c:pt idx="438">
                  <c:v>-2.9877410000000002</c:v>
                </c:pt>
                <c:pt idx="439">
                  <c:v>-2.9918070000000001</c:v>
                </c:pt>
                <c:pt idx="440">
                  <c:v>-2.9957530000000001</c:v>
                </c:pt>
                <c:pt idx="441">
                  <c:v>-2.9997590000000001</c:v>
                </c:pt>
                <c:pt idx="442">
                  <c:v>-3.003765</c:v>
                </c:pt>
                <c:pt idx="443">
                  <c:v>-3.007711</c:v>
                </c:pt>
                <c:pt idx="444">
                  <c:v>-3.0117759999999998</c:v>
                </c:pt>
                <c:pt idx="445">
                  <c:v>-3.0157820000000002</c:v>
                </c:pt>
                <c:pt idx="446">
                  <c:v>-3.0197289999999999</c:v>
                </c:pt>
                <c:pt idx="447">
                  <c:v>-3.0237349999999998</c:v>
                </c:pt>
                <c:pt idx="448">
                  <c:v>-3.0277400000000001</c:v>
                </c:pt>
                <c:pt idx="449">
                  <c:v>-3.0317460000000001</c:v>
                </c:pt>
                <c:pt idx="450">
                  <c:v>-3.035812</c:v>
                </c:pt>
                <c:pt idx="451">
                  <c:v>-3.0398179999999999</c:v>
                </c:pt>
                <c:pt idx="452">
                  <c:v>-3.0437639999999999</c:v>
                </c:pt>
                <c:pt idx="453">
                  <c:v>-3.0478299999999998</c:v>
                </c:pt>
                <c:pt idx="454">
                  <c:v>-3.0518360000000002</c:v>
                </c:pt>
                <c:pt idx="455">
                  <c:v>-3.0557810000000001</c:v>
                </c:pt>
                <c:pt idx="456">
                  <c:v>-3.059787</c:v>
                </c:pt>
                <c:pt idx="457">
                  <c:v>-3.063793</c:v>
                </c:pt>
                <c:pt idx="458">
                  <c:v>-3.0677400000000001</c:v>
                </c:pt>
                <c:pt idx="459">
                  <c:v>-3.0718049999999999</c:v>
                </c:pt>
                <c:pt idx="460">
                  <c:v>-3.0758109999999999</c:v>
                </c:pt>
                <c:pt idx="461">
                  <c:v>-3.0797569999999999</c:v>
                </c:pt>
                <c:pt idx="462">
                  <c:v>-3.0838230000000002</c:v>
                </c:pt>
                <c:pt idx="463">
                  <c:v>-3.0877690000000002</c:v>
                </c:pt>
                <c:pt idx="464">
                  <c:v>-3.0917750000000002</c:v>
                </c:pt>
                <c:pt idx="465">
                  <c:v>-3.0957810000000001</c:v>
                </c:pt>
                <c:pt idx="466">
                  <c:v>-3.0997870000000001</c:v>
                </c:pt>
                <c:pt idx="467">
                  <c:v>-3.103793</c:v>
                </c:pt>
                <c:pt idx="468">
                  <c:v>-3.1078579999999998</c:v>
                </c:pt>
                <c:pt idx="469">
                  <c:v>-3.1118640000000002</c:v>
                </c:pt>
                <c:pt idx="470">
                  <c:v>-3.1158100000000002</c:v>
                </c:pt>
                <c:pt idx="471">
                  <c:v>-3.1198160000000001</c:v>
                </c:pt>
                <c:pt idx="472">
                  <c:v>-3.1238220000000001</c:v>
                </c:pt>
                <c:pt idx="473">
                  <c:v>-3.1277680000000001</c:v>
                </c:pt>
                <c:pt idx="474">
                  <c:v>-3.131834</c:v>
                </c:pt>
                <c:pt idx="475">
                  <c:v>-3.13584</c:v>
                </c:pt>
                <c:pt idx="476">
                  <c:v>-3.139786</c:v>
                </c:pt>
                <c:pt idx="477">
                  <c:v>-3.1438519999999999</c:v>
                </c:pt>
                <c:pt idx="478">
                  <c:v>-3.1478570000000001</c:v>
                </c:pt>
                <c:pt idx="479">
                  <c:v>-3.1518630000000001</c:v>
                </c:pt>
                <c:pt idx="480">
                  <c:v>-3.155869</c:v>
                </c:pt>
                <c:pt idx="481">
                  <c:v>-3.159875</c:v>
                </c:pt>
                <c:pt idx="482">
                  <c:v>-3.163821</c:v>
                </c:pt>
                <c:pt idx="483">
                  <c:v>-3.1678269999999999</c:v>
                </c:pt>
                <c:pt idx="484">
                  <c:v>-3.1718329999999999</c:v>
                </c:pt>
                <c:pt idx="485">
                  <c:v>-3.1758389999999999</c:v>
                </c:pt>
                <c:pt idx="486">
                  <c:v>-3.1798449999999998</c:v>
                </c:pt>
                <c:pt idx="487">
                  <c:v>-3.1838510000000002</c:v>
                </c:pt>
                <c:pt idx="488">
                  <c:v>-3.1877970000000002</c:v>
                </c:pt>
                <c:pt idx="489">
                  <c:v>-3.1918030000000002</c:v>
                </c:pt>
                <c:pt idx="490">
                  <c:v>-3.1958090000000001</c:v>
                </c:pt>
                <c:pt idx="491">
                  <c:v>-3.1997550000000001</c:v>
                </c:pt>
                <c:pt idx="492">
                  <c:v>-3.2038199999999999</c:v>
                </c:pt>
                <c:pt idx="493">
                  <c:v>-3.2078259999999998</c:v>
                </c:pt>
                <c:pt idx="494">
                  <c:v>-3.2117719999999998</c:v>
                </c:pt>
                <c:pt idx="495">
                  <c:v>-3.2158380000000002</c:v>
                </c:pt>
                <c:pt idx="496">
                  <c:v>-3.2197840000000002</c:v>
                </c:pt>
                <c:pt idx="497">
                  <c:v>-3.2237300000000002</c:v>
                </c:pt>
                <c:pt idx="498">
                  <c:v>-3.2277960000000001</c:v>
                </c:pt>
                <c:pt idx="499">
                  <c:v>-3.2318020000000001</c:v>
                </c:pt>
                <c:pt idx="500">
                  <c:v>-3.2357480000000001</c:v>
                </c:pt>
                <c:pt idx="501">
                  <c:v>-3.239814</c:v>
                </c:pt>
                <c:pt idx="502">
                  <c:v>-3.24376</c:v>
                </c:pt>
                <c:pt idx="503">
                  <c:v>-3.2477659999999999</c:v>
                </c:pt>
                <c:pt idx="504">
                  <c:v>-3.2518319999999998</c:v>
                </c:pt>
                <c:pt idx="505">
                  <c:v>-3.2557770000000001</c:v>
                </c:pt>
                <c:pt idx="506">
                  <c:v>-3.2597830000000001</c:v>
                </c:pt>
                <c:pt idx="507">
                  <c:v>-3.2637890000000001</c:v>
                </c:pt>
                <c:pt idx="508">
                  <c:v>-3.2677350000000001</c:v>
                </c:pt>
                <c:pt idx="509">
                  <c:v>-3.271741</c:v>
                </c:pt>
                <c:pt idx="510">
                  <c:v>-3.275747</c:v>
                </c:pt>
                <c:pt idx="511">
                  <c:v>-3.279693</c:v>
                </c:pt>
                <c:pt idx="512">
                  <c:v>-3.283639</c:v>
                </c:pt>
                <c:pt idx="513">
                  <c:v>-3.2877049999999999</c:v>
                </c:pt>
                <c:pt idx="514">
                  <c:v>-3.2916509999999999</c:v>
                </c:pt>
                <c:pt idx="515">
                  <c:v>-3.2956569999999998</c:v>
                </c:pt>
                <c:pt idx="516">
                  <c:v>-3.2997230000000002</c:v>
                </c:pt>
                <c:pt idx="517">
                  <c:v>-3.3036690000000002</c:v>
                </c:pt>
                <c:pt idx="518">
                  <c:v>-3.3076750000000001</c:v>
                </c:pt>
                <c:pt idx="519">
                  <c:v>-3.3116810000000001</c:v>
                </c:pt>
                <c:pt idx="520">
                  <c:v>-3.3156870000000001</c:v>
                </c:pt>
                <c:pt idx="521">
                  <c:v>-3.319693</c:v>
                </c:pt>
                <c:pt idx="522">
                  <c:v>-3.3236979999999998</c:v>
                </c:pt>
                <c:pt idx="523">
                  <c:v>-3.3277040000000002</c:v>
                </c:pt>
                <c:pt idx="524">
                  <c:v>-3.3317100000000002</c:v>
                </c:pt>
                <c:pt idx="525">
                  <c:v>-3.3357760000000001</c:v>
                </c:pt>
                <c:pt idx="526">
                  <c:v>-3.3397220000000001</c:v>
                </c:pt>
                <c:pt idx="527">
                  <c:v>-3.343728</c:v>
                </c:pt>
                <c:pt idx="528">
                  <c:v>-3.347734</c:v>
                </c:pt>
                <c:pt idx="529">
                  <c:v>-3.3517389999999998</c:v>
                </c:pt>
                <c:pt idx="530">
                  <c:v>-3.3557450000000002</c:v>
                </c:pt>
                <c:pt idx="531">
                  <c:v>-3.3597510000000002</c:v>
                </c:pt>
                <c:pt idx="532">
                  <c:v>-3.3636979999999999</c:v>
                </c:pt>
                <c:pt idx="533">
                  <c:v>-3.3677030000000001</c:v>
                </c:pt>
                <c:pt idx="534">
                  <c:v>-3.3717090000000001</c:v>
                </c:pt>
                <c:pt idx="535">
                  <c:v>-3.375715</c:v>
                </c:pt>
                <c:pt idx="536">
                  <c:v>-3.379721</c:v>
                </c:pt>
                <c:pt idx="537">
                  <c:v>-3.383667</c:v>
                </c:pt>
                <c:pt idx="538">
                  <c:v>-3.3876729999999999</c:v>
                </c:pt>
                <c:pt idx="539">
                  <c:v>-3.3916789999999999</c:v>
                </c:pt>
                <c:pt idx="540">
                  <c:v>-3.3956849999999998</c:v>
                </c:pt>
                <c:pt idx="541">
                  <c:v>-3.3996909999999998</c:v>
                </c:pt>
                <c:pt idx="542">
                  <c:v>-3.4036369999999998</c:v>
                </c:pt>
                <c:pt idx="543">
                  <c:v>-3.4076430000000002</c:v>
                </c:pt>
                <c:pt idx="544">
                  <c:v>-3.4116490000000002</c:v>
                </c:pt>
                <c:pt idx="545">
                  <c:v>-3.4155950000000002</c:v>
                </c:pt>
                <c:pt idx="546">
                  <c:v>-3.4196010000000001</c:v>
                </c:pt>
                <c:pt idx="547">
                  <c:v>-3.4236659999999999</c:v>
                </c:pt>
                <c:pt idx="548">
                  <c:v>-3.4276719999999998</c:v>
                </c:pt>
                <c:pt idx="549">
                  <c:v>-3.4316779999999998</c:v>
                </c:pt>
                <c:pt idx="550">
                  <c:v>-3.4357440000000001</c:v>
                </c:pt>
                <c:pt idx="551">
                  <c:v>-3.4397500000000001</c:v>
                </c:pt>
                <c:pt idx="552">
                  <c:v>-3.443756</c:v>
                </c:pt>
                <c:pt idx="553">
                  <c:v>-3.4477609999999999</c:v>
                </c:pt>
                <c:pt idx="554">
                  <c:v>-3.4517679999999999</c:v>
                </c:pt>
                <c:pt idx="555">
                  <c:v>-3.4557730000000002</c:v>
                </c:pt>
                <c:pt idx="556">
                  <c:v>-3.4597190000000002</c:v>
                </c:pt>
                <c:pt idx="557">
                  <c:v>-3.4637250000000002</c:v>
                </c:pt>
                <c:pt idx="558">
                  <c:v>-3.4677910000000001</c:v>
                </c:pt>
                <c:pt idx="559">
                  <c:v>-3.471797</c:v>
                </c:pt>
                <c:pt idx="560">
                  <c:v>-3.475743</c:v>
                </c:pt>
                <c:pt idx="561">
                  <c:v>-3.4798089999999999</c:v>
                </c:pt>
                <c:pt idx="562">
                  <c:v>-3.4838149999999999</c:v>
                </c:pt>
                <c:pt idx="563">
                  <c:v>-3.4878209999999998</c:v>
                </c:pt>
                <c:pt idx="564">
                  <c:v>-3.4918260000000001</c:v>
                </c:pt>
                <c:pt idx="565">
                  <c:v>-3.4958320000000001</c:v>
                </c:pt>
                <c:pt idx="566">
                  <c:v>-3.4997780000000001</c:v>
                </c:pt>
                <c:pt idx="567">
                  <c:v>-3.503844</c:v>
                </c:pt>
                <c:pt idx="568">
                  <c:v>-3.50779</c:v>
                </c:pt>
                <c:pt idx="569">
                  <c:v>-3.5117959999999999</c:v>
                </c:pt>
                <c:pt idx="570">
                  <c:v>-3.5158019999999999</c:v>
                </c:pt>
                <c:pt idx="571">
                  <c:v>-3.5198079999999998</c:v>
                </c:pt>
                <c:pt idx="572">
                  <c:v>-3.5237539999999998</c:v>
                </c:pt>
                <c:pt idx="573">
                  <c:v>-3.5277599999999998</c:v>
                </c:pt>
                <c:pt idx="574">
                  <c:v>-3.5317660000000002</c:v>
                </c:pt>
                <c:pt idx="575">
                  <c:v>-3.5357720000000001</c:v>
                </c:pt>
                <c:pt idx="576">
                  <c:v>-3.5397780000000001</c:v>
                </c:pt>
                <c:pt idx="577">
                  <c:v>-3.5437829999999999</c:v>
                </c:pt>
                <c:pt idx="578">
                  <c:v>-3.54779</c:v>
                </c:pt>
                <c:pt idx="579">
                  <c:v>-3.5517949999999998</c:v>
                </c:pt>
                <c:pt idx="580">
                  <c:v>-3.5558010000000002</c:v>
                </c:pt>
                <c:pt idx="581">
                  <c:v>-3.5598070000000002</c:v>
                </c:pt>
                <c:pt idx="582">
                  <c:v>-3.5637530000000002</c:v>
                </c:pt>
                <c:pt idx="583">
                  <c:v>-3.5678190000000001</c:v>
                </c:pt>
                <c:pt idx="584">
                  <c:v>-3.5717650000000001</c:v>
                </c:pt>
                <c:pt idx="585">
                  <c:v>-3.575771</c:v>
                </c:pt>
                <c:pt idx="586">
                  <c:v>-3.579777</c:v>
                </c:pt>
                <c:pt idx="587">
                  <c:v>-3.5837829999999999</c:v>
                </c:pt>
                <c:pt idx="588">
                  <c:v>-3.5877889999999999</c:v>
                </c:pt>
                <c:pt idx="589">
                  <c:v>-3.5917949999999998</c:v>
                </c:pt>
                <c:pt idx="590">
                  <c:v>-3.5957400000000002</c:v>
                </c:pt>
                <c:pt idx="591">
                  <c:v>-3.5997469999999998</c:v>
                </c:pt>
                <c:pt idx="592">
                  <c:v>-3.603812</c:v>
                </c:pt>
                <c:pt idx="593">
                  <c:v>-3.607758</c:v>
                </c:pt>
                <c:pt idx="594">
                  <c:v>-3.611764</c:v>
                </c:pt>
                <c:pt idx="595">
                  <c:v>-3.6157699999999999</c:v>
                </c:pt>
                <c:pt idx="596">
                  <c:v>-3.6197159999999999</c:v>
                </c:pt>
                <c:pt idx="597">
                  <c:v>-3.6237219999999999</c:v>
                </c:pt>
                <c:pt idx="598">
                  <c:v>-3.6277279999999998</c:v>
                </c:pt>
                <c:pt idx="599">
                  <c:v>-3.6317339999999998</c:v>
                </c:pt>
                <c:pt idx="600">
                  <c:v>-3.6357400000000002</c:v>
                </c:pt>
                <c:pt idx="601">
                  <c:v>-3.6398060000000001</c:v>
                </c:pt>
                <c:pt idx="602">
                  <c:v>-3.6438120000000001</c:v>
                </c:pt>
                <c:pt idx="603">
                  <c:v>-3.6478169999999999</c:v>
                </c:pt>
                <c:pt idx="604">
                  <c:v>-3.6517629999999999</c:v>
                </c:pt>
                <c:pt idx="605">
                  <c:v>-3.6557689999999998</c:v>
                </c:pt>
                <c:pt idx="606">
                  <c:v>-3.6598350000000002</c:v>
                </c:pt>
                <c:pt idx="607">
                  <c:v>-3.6637810000000002</c:v>
                </c:pt>
                <c:pt idx="608">
                  <c:v>-3.6677870000000001</c:v>
                </c:pt>
                <c:pt idx="609">
                  <c:v>-3.6717930000000001</c:v>
                </c:pt>
                <c:pt idx="610">
                  <c:v>-3.6757390000000001</c:v>
                </c:pt>
                <c:pt idx="611">
                  <c:v>-3.679745</c:v>
                </c:pt>
                <c:pt idx="612">
                  <c:v>-3.6838109999999999</c:v>
                </c:pt>
                <c:pt idx="613">
                  <c:v>-3.687757</c:v>
                </c:pt>
                <c:pt idx="614">
                  <c:v>-3.6918220000000002</c:v>
                </c:pt>
                <c:pt idx="615">
                  <c:v>-3.6958280000000001</c:v>
                </c:pt>
                <c:pt idx="616">
                  <c:v>-3.6997740000000001</c:v>
                </c:pt>
                <c:pt idx="617">
                  <c:v>-3.7037800000000001</c:v>
                </c:pt>
                <c:pt idx="618">
                  <c:v>-3.707846</c:v>
                </c:pt>
                <c:pt idx="619">
                  <c:v>-3.711792</c:v>
                </c:pt>
                <c:pt idx="620">
                  <c:v>-3.7157979999999999</c:v>
                </c:pt>
                <c:pt idx="621">
                  <c:v>-3.7198039999999999</c:v>
                </c:pt>
                <c:pt idx="622">
                  <c:v>-3.7237499999999999</c:v>
                </c:pt>
                <c:pt idx="623">
                  <c:v>-3.7277559999999998</c:v>
                </c:pt>
                <c:pt idx="624">
                  <c:v>-3.7317619999999998</c:v>
                </c:pt>
                <c:pt idx="625">
                  <c:v>-3.7357079999999998</c:v>
                </c:pt>
                <c:pt idx="626">
                  <c:v>-3.7397740000000002</c:v>
                </c:pt>
                <c:pt idx="627">
                  <c:v>-3.743779</c:v>
                </c:pt>
                <c:pt idx="628">
                  <c:v>-3.7477260000000001</c:v>
                </c:pt>
                <c:pt idx="629">
                  <c:v>-3.7517309999999999</c:v>
                </c:pt>
                <c:pt idx="630">
                  <c:v>-3.7557969999999998</c:v>
                </c:pt>
                <c:pt idx="631">
                  <c:v>-3.7598029999999998</c:v>
                </c:pt>
                <c:pt idx="632">
                  <c:v>-3.7638090000000002</c:v>
                </c:pt>
                <c:pt idx="633">
                  <c:v>-3.7678150000000001</c:v>
                </c:pt>
                <c:pt idx="634">
                  <c:v>-3.7717610000000001</c:v>
                </c:pt>
                <c:pt idx="635">
                  <c:v>-3.7757670000000001</c:v>
                </c:pt>
                <c:pt idx="636">
                  <c:v>-3.7798319999999999</c:v>
                </c:pt>
                <c:pt idx="637">
                  <c:v>-3.783779</c:v>
                </c:pt>
                <c:pt idx="638">
                  <c:v>-3.787785</c:v>
                </c:pt>
                <c:pt idx="639">
                  <c:v>-3.7917909999999999</c:v>
                </c:pt>
                <c:pt idx="640">
                  <c:v>-3.7957960000000002</c:v>
                </c:pt>
                <c:pt idx="641">
                  <c:v>-3.7998020000000001</c:v>
                </c:pt>
                <c:pt idx="642">
                  <c:v>-3.8038080000000001</c:v>
                </c:pt>
                <c:pt idx="643">
                  <c:v>-3.807814</c:v>
                </c:pt>
                <c:pt idx="644">
                  <c:v>-3.81176</c:v>
                </c:pt>
                <c:pt idx="645">
                  <c:v>-3.815766</c:v>
                </c:pt>
                <c:pt idx="646">
                  <c:v>-3.819712</c:v>
                </c:pt>
                <c:pt idx="647">
                  <c:v>-3.823718</c:v>
                </c:pt>
                <c:pt idx="648">
                  <c:v>-3.8277239999999999</c:v>
                </c:pt>
                <c:pt idx="649">
                  <c:v>-3.8317299999999999</c:v>
                </c:pt>
                <c:pt idx="650">
                  <c:v>-3.8356759999999999</c:v>
                </c:pt>
                <c:pt idx="651">
                  <c:v>-3.8397410000000001</c:v>
                </c:pt>
                <c:pt idx="652">
                  <c:v>-3.8437480000000002</c:v>
                </c:pt>
                <c:pt idx="653">
                  <c:v>-3.847753</c:v>
                </c:pt>
                <c:pt idx="654">
                  <c:v>-3.8517589999999999</c:v>
                </c:pt>
                <c:pt idx="655">
                  <c:v>-3.8557649999999999</c:v>
                </c:pt>
                <c:pt idx="656">
                  <c:v>-3.8597709999999998</c:v>
                </c:pt>
                <c:pt idx="657">
                  <c:v>-3.8637769999999998</c:v>
                </c:pt>
                <c:pt idx="658">
                  <c:v>-3.8677229999999998</c:v>
                </c:pt>
                <c:pt idx="659">
                  <c:v>-3.8717290000000002</c:v>
                </c:pt>
                <c:pt idx="660">
                  <c:v>-3.8757950000000001</c:v>
                </c:pt>
                <c:pt idx="661">
                  <c:v>-3.8797410000000001</c:v>
                </c:pt>
                <c:pt idx="662">
                  <c:v>-3.8837470000000001</c:v>
                </c:pt>
                <c:pt idx="663">
                  <c:v>-3.8878119999999998</c:v>
                </c:pt>
                <c:pt idx="664">
                  <c:v>-3.8917579999999998</c:v>
                </c:pt>
                <c:pt idx="665">
                  <c:v>-3.8957639999999998</c:v>
                </c:pt>
                <c:pt idx="666">
                  <c:v>-3.8998300000000001</c:v>
                </c:pt>
                <c:pt idx="667">
                  <c:v>-3.9037760000000001</c:v>
                </c:pt>
                <c:pt idx="668">
                  <c:v>-3.907842</c:v>
                </c:pt>
                <c:pt idx="669">
                  <c:v>-3.911848</c:v>
                </c:pt>
                <c:pt idx="670">
                  <c:v>-3.9157929999999999</c:v>
                </c:pt>
                <c:pt idx="671">
                  <c:v>-3.9198</c:v>
                </c:pt>
                <c:pt idx="672">
                  <c:v>-3.9238059999999999</c:v>
                </c:pt>
                <c:pt idx="673">
                  <c:v>-3.9277519999999999</c:v>
                </c:pt>
                <c:pt idx="674">
                  <c:v>-3.9317579999999999</c:v>
                </c:pt>
                <c:pt idx="675">
                  <c:v>-3.9357630000000001</c:v>
                </c:pt>
                <c:pt idx="676">
                  <c:v>-3.9397099999999998</c:v>
                </c:pt>
                <c:pt idx="677">
                  <c:v>-3.943775</c:v>
                </c:pt>
                <c:pt idx="678">
                  <c:v>-3.947781</c:v>
                </c:pt>
                <c:pt idx="679">
                  <c:v>-3.951727</c:v>
                </c:pt>
                <c:pt idx="680">
                  <c:v>-3.9557929999999999</c:v>
                </c:pt>
                <c:pt idx="681">
                  <c:v>-3.9597989999999998</c:v>
                </c:pt>
                <c:pt idx="682">
                  <c:v>-3.9637449999999999</c:v>
                </c:pt>
                <c:pt idx="683">
                  <c:v>-3.9678110000000002</c:v>
                </c:pt>
                <c:pt idx="684">
                  <c:v>-3.971816</c:v>
                </c:pt>
                <c:pt idx="685">
                  <c:v>-3.9757630000000002</c:v>
                </c:pt>
                <c:pt idx="686">
                  <c:v>-3.979768</c:v>
                </c:pt>
                <c:pt idx="687">
                  <c:v>-3.9837750000000001</c:v>
                </c:pt>
                <c:pt idx="688">
                  <c:v>-3.9877799999999999</c:v>
                </c:pt>
                <c:pt idx="689">
                  <c:v>-3.9917859999999998</c:v>
                </c:pt>
                <c:pt idx="690">
                  <c:v>-3.9957919999999998</c:v>
                </c:pt>
                <c:pt idx="691">
                  <c:v>-3.9997980000000002</c:v>
                </c:pt>
                <c:pt idx="692">
                  <c:v>-4.0038039999999997</c:v>
                </c:pt>
                <c:pt idx="693">
                  <c:v>-4.0078100000000001</c:v>
                </c:pt>
                <c:pt idx="694">
                  <c:v>-4.0118159999999996</c:v>
                </c:pt>
                <c:pt idx="695">
                  <c:v>-4.0157619999999996</c:v>
                </c:pt>
                <c:pt idx="696">
                  <c:v>-4.019768</c:v>
                </c:pt>
                <c:pt idx="697">
                  <c:v>-4.0238339999999999</c:v>
                </c:pt>
                <c:pt idx="698">
                  <c:v>-4.0277799999999999</c:v>
                </c:pt>
                <c:pt idx="699">
                  <c:v>-4.0317860000000003</c:v>
                </c:pt>
                <c:pt idx="700">
                  <c:v>-4.0357909999999997</c:v>
                </c:pt>
                <c:pt idx="701">
                  <c:v>-4.0397970000000001</c:v>
                </c:pt>
                <c:pt idx="702">
                  <c:v>-4.0438029999999996</c:v>
                </c:pt>
                <c:pt idx="703">
                  <c:v>-4.047809</c:v>
                </c:pt>
                <c:pt idx="704">
                  <c:v>-4.0518150000000004</c:v>
                </c:pt>
                <c:pt idx="705">
                  <c:v>-4.0558209999999999</c:v>
                </c:pt>
                <c:pt idx="706">
                  <c:v>-4.0598270000000003</c:v>
                </c:pt>
                <c:pt idx="707">
                  <c:v>-4.0638319999999997</c:v>
                </c:pt>
                <c:pt idx="708">
                  <c:v>-4.0678390000000002</c:v>
                </c:pt>
                <c:pt idx="709">
                  <c:v>-4.0718449999999997</c:v>
                </c:pt>
                <c:pt idx="710">
                  <c:v>-4.0757909999999997</c:v>
                </c:pt>
                <c:pt idx="711">
                  <c:v>-4.0798560000000004</c:v>
                </c:pt>
                <c:pt idx="712">
                  <c:v>-4.0838020000000004</c:v>
                </c:pt>
                <c:pt idx="713">
                  <c:v>-4.0878079999999999</c:v>
                </c:pt>
                <c:pt idx="714">
                  <c:v>-4.0918739999999998</c:v>
                </c:pt>
                <c:pt idx="715">
                  <c:v>-4.0958199999999998</c:v>
                </c:pt>
                <c:pt idx="716">
                  <c:v>-4.0998260000000002</c:v>
                </c:pt>
                <c:pt idx="717">
                  <c:v>-4.1038920000000001</c:v>
                </c:pt>
                <c:pt idx="718">
                  <c:v>-4.1078380000000001</c:v>
                </c:pt>
                <c:pt idx="719">
                  <c:v>-4.1118439999999996</c:v>
                </c:pt>
                <c:pt idx="720">
                  <c:v>-4.1159090000000003</c:v>
                </c:pt>
                <c:pt idx="721">
                  <c:v>-4.1198550000000003</c:v>
                </c:pt>
                <c:pt idx="722">
                  <c:v>-4.1238609999999998</c:v>
                </c:pt>
                <c:pt idx="723">
                  <c:v>-4.1278670000000002</c:v>
                </c:pt>
                <c:pt idx="724">
                  <c:v>-4.1318130000000002</c:v>
                </c:pt>
                <c:pt idx="725">
                  <c:v>-4.1358189999999997</c:v>
                </c:pt>
                <c:pt idx="726">
                  <c:v>-4.1398849999999996</c:v>
                </c:pt>
                <c:pt idx="727">
                  <c:v>-4.1438309999999996</c:v>
                </c:pt>
                <c:pt idx="728">
                  <c:v>-4.147837</c:v>
                </c:pt>
                <c:pt idx="729">
                  <c:v>-4.1518430000000004</c:v>
                </c:pt>
                <c:pt idx="730">
                  <c:v>-4.1557890000000004</c:v>
                </c:pt>
                <c:pt idx="731">
                  <c:v>-4.1597939999999998</c:v>
                </c:pt>
                <c:pt idx="732">
                  <c:v>-4.1638010000000003</c:v>
                </c:pt>
                <c:pt idx="733">
                  <c:v>-4.1678069999999998</c:v>
                </c:pt>
                <c:pt idx="734">
                  <c:v>-4.1718120000000001</c:v>
                </c:pt>
                <c:pt idx="735">
                  <c:v>-4.1758179999999996</c:v>
                </c:pt>
                <c:pt idx="736">
                  <c:v>-4.179824</c:v>
                </c:pt>
                <c:pt idx="737">
                  <c:v>-4.1838300000000004</c:v>
                </c:pt>
                <c:pt idx="738">
                  <c:v>-4.1878359999999999</c:v>
                </c:pt>
                <c:pt idx="739">
                  <c:v>-4.1917819999999999</c:v>
                </c:pt>
                <c:pt idx="740">
                  <c:v>-4.1957880000000003</c:v>
                </c:pt>
                <c:pt idx="741">
                  <c:v>-4.1997939999999998</c:v>
                </c:pt>
                <c:pt idx="742">
                  <c:v>-4.2037399999999998</c:v>
                </c:pt>
                <c:pt idx="743">
                  <c:v>-4.2077460000000002</c:v>
                </c:pt>
                <c:pt idx="744">
                  <c:v>-4.2117519999999997</c:v>
                </c:pt>
                <c:pt idx="745">
                  <c:v>-4.2156979999999997</c:v>
                </c:pt>
                <c:pt idx="746">
                  <c:v>-4.2197040000000001</c:v>
                </c:pt>
                <c:pt idx="747">
                  <c:v>-4.2237099999999996</c:v>
                </c:pt>
                <c:pt idx="748">
                  <c:v>-4.227716</c:v>
                </c:pt>
                <c:pt idx="749">
                  <c:v>-4.2317210000000003</c:v>
                </c:pt>
                <c:pt idx="750">
                  <c:v>-4.2357279999999999</c:v>
                </c:pt>
                <c:pt idx="751">
                  <c:v>-4.2397330000000002</c:v>
                </c:pt>
                <c:pt idx="752">
                  <c:v>-4.2437389999999997</c:v>
                </c:pt>
                <c:pt idx="753">
                  <c:v>-4.2476849999999997</c:v>
                </c:pt>
                <c:pt idx="754">
                  <c:v>-4.2516910000000001</c:v>
                </c:pt>
                <c:pt idx="755">
                  <c:v>-4.2556969999999996</c:v>
                </c:pt>
                <c:pt idx="756">
                  <c:v>-4.259703</c:v>
                </c:pt>
                <c:pt idx="757">
                  <c:v>-4.2637090000000004</c:v>
                </c:pt>
                <c:pt idx="758">
                  <c:v>-4.2677149999999999</c:v>
                </c:pt>
                <c:pt idx="759">
                  <c:v>-4.2717210000000003</c:v>
                </c:pt>
                <c:pt idx="760">
                  <c:v>-4.2756670000000003</c:v>
                </c:pt>
                <c:pt idx="761">
                  <c:v>-4.2796729999999998</c:v>
                </c:pt>
                <c:pt idx="762">
                  <c:v>-4.2836790000000002</c:v>
                </c:pt>
                <c:pt idx="763">
                  <c:v>-4.2876250000000002</c:v>
                </c:pt>
                <c:pt idx="764">
                  <c:v>-4.2916309999999998</c:v>
                </c:pt>
                <c:pt idx="765">
                  <c:v>-4.2956960000000004</c:v>
                </c:pt>
                <c:pt idx="766">
                  <c:v>-4.2996420000000004</c:v>
                </c:pt>
                <c:pt idx="767">
                  <c:v>-4.3037080000000003</c:v>
                </c:pt>
                <c:pt idx="768">
                  <c:v>-4.3077139999999998</c:v>
                </c:pt>
                <c:pt idx="769">
                  <c:v>-4.3116599999999998</c:v>
                </c:pt>
                <c:pt idx="770">
                  <c:v>-4.3157259999999997</c:v>
                </c:pt>
                <c:pt idx="771">
                  <c:v>-4.319731</c:v>
                </c:pt>
                <c:pt idx="772">
                  <c:v>-4.3236780000000001</c:v>
                </c:pt>
                <c:pt idx="773">
                  <c:v>-4.327744</c:v>
                </c:pt>
                <c:pt idx="774">
                  <c:v>-4.33169</c:v>
                </c:pt>
                <c:pt idx="775">
                  <c:v>-4.3356950000000003</c:v>
                </c:pt>
                <c:pt idx="776">
                  <c:v>-4.3397610000000002</c:v>
                </c:pt>
                <c:pt idx="777">
                  <c:v>-4.3437669999999997</c:v>
                </c:pt>
                <c:pt idx="778">
                  <c:v>-4.3477129999999997</c:v>
                </c:pt>
                <c:pt idx="779">
                  <c:v>-4.3517789999999996</c:v>
                </c:pt>
                <c:pt idx="780">
                  <c:v>-4.3557249999999996</c:v>
                </c:pt>
                <c:pt idx="781">
                  <c:v>-4.3596709999999996</c:v>
                </c:pt>
                <c:pt idx="782">
                  <c:v>-4.3637370000000004</c:v>
                </c:pt>
                <c:pt idx="783">
                  <c:v>-4.3677429999999999</c:v>
                </c:pt>
                <c:pt idx="784">
                  <c:v>-4.3717490000000003</c:v>
                </c:pt>
                <c:pt idx="785">
                  <c:v>-4.3758140000000001</c:v>
                </c:pt>
                <c:pt idx="786">
                  <c:v>-4.3797600000000001</c:v>
                </c:pt>
                <c:pt idx="787">
                  <c:v>-4.3837060000000001</c:v>
                </c:pt>
                <c:pt idx="788">
                  <c:v>-4.387772</c:v>
                </c:pt>
                <c:pt idx="789">
                  <c:v>-4.391718</c:v>
                </c:pt>
                <c:pt idx="790">
                  <c:v>-4.3957240000000004</c:v>
                </c:pt>
                <c:pt idx="791">
                  <c:v>-4.3997299999999999</c:v>
                </c:pt>
                <c:pt idx="792">
                  <c:v>-4.4037360000000003</c:v>
                </c:pt>
                <c:pt idx="793">
                  <c:v>-4.4076820000000003</c:v>
                </c:pt>
                <c:pt idx="794">
                  <c:v>-4.4117480000000002</c:v>
                </c:pt>
                <c:pt idx="795">
                  <c:v>-4.4157539999999997</c:v>
                </c:pt>
                <c:pt idx="796">
                  <c:v>-4.4196999999999997</c:v>
                </c:pt>
                <c:pt idx="797">
                  <c:v>-4.4237060000000001</c:v>
                </c:pt>
                <c:pt idx="798">
                  <c:v>-4.4277709999999999</c:v>
                </c:pt>
                <c:pt idx="799">
                  <c:v>-4.4317169999999999</c:v>
                </c:pt>
                <c:pt idx="800">
                  <c:v>-4.4357240000000004</c:v>
                </c:pt>
                <c:pt idx="801">
                  <c:v>-4.4397890000000002</c:v>
                </c:pt>
                <c:pt idx="802">
                  <c:v>-4.4437350000000002</c:v>
                </c:pt>
                <c:pt idx="803">
                  <c:v>-4.4477409999999997</c:v>
                </c:pt>
                <c:pt idx="804">
                  <c:v>-4.4518069999999996</c:v>
                </c:pt>
                <c:pt idx="805">
                  <c:v>-4.455813</c:v>
                </c:pt>
                <c:pt idx="806">
                  <c:v>-4.4598180000000003</c:v>
                </c:pt>
                <c:pt idx="807">
                  <c:v>-4.4637650000000004</c:v>
                </c:pt>
                <c:pt idx="808">
                  <c:v>-4.4677110000000004</c:v>
                </c:pt>
                <c:pt idx="809">
                  <c:v>-4.4717760000000002</c:v>
                </c:pt>
                <c:pt idx="810">
                  <c:v>-4.4757819999999997</c:v>
                </c:pt>
                <c:pt idx="811">
                  <c:v>-4.4797289999999998</c:v>
                </c:pt>
                <c:pt idx="812">
                  <c:v>-4.4837340000000001</c:v>
                </c:pt>
                <c:pt idx="813">
                  <c:v>-4.4877399999999996</c:v>
                </c:pt>
                <c:pt idx="814">
                  <c:v>-4.491746</c:v>
                </c:pt>
                <c:pt idx="815">
                  <c:v>-4.4957520000000004</c:v>
                </c:pt>
                <c:pt idx="816">
                  <c:v>-4.4997579999999999</c:v>
                </c:pt>
                <c:pt idx="817">
                  <c:v>-4.5037640000000003</c:v>
                </c:pt>
                <c:pt idx="818">
                  <c:v>-4.5078290000000001</c:v>
                </c:pt>
                <c:pt idx="819">
                  <c:v>-4.5117750000000001</c:v>
                </c:pt>
                <c:pt idx="820">
                  <c:v>-4.5157809999999996</c:v>
                </c:pt>
                <c:pt idx="821">
                  <c:v>-4.5197880000000001</c:v>
                </c:pt>
                <c:pt idx="822">
                  <c:v>-4.5238529999999999</c:v>
                </c:pt>
                <c:pt idx="823">
                  <c:v>-4.5278590000000003</c:v>
                </c:pt>
                <c:pt idx="824">
                  <c:v>-4.5318649999999998</c:v>
                </c:pt>
                <c:pt idx="825">
                  <c:v>-4.5358700000000001</c:v>
                </c:pt>
                <c:pt idx="826">
                  <c:v>-4.5398769999999997</c:v>
                </c:pt>
                <c:pt idx="827">
                  <c:v>-4.5438830000000001</c:v>
                </c:pt>
                <c:pt idx="828">
                  <c:v>-4.5478880000000004</c:v>
                </c:pt>
                <c:pt idx="829">
                  <c:v>-4.5518939999999999</c:v>
                </c:pt>
                <c:pt idx="830">
                  <c:v>-4.5559000000000003</c:v>
                </c:pt>
                <c:pt idx="831">
                  <c:v>-4.5598460000000003</c:v>
                </c:pt>
                <c:pt idx="832">
                  <c:v>-4.5638519999999998</c:v>
                </c:pt>
                <c:pt idx="833">
                  <c:v>-4.5678580000000002</c:v>
                </c:pt>
                <c:pt idx="834">
                  <c:v>-4.5718040000000002</c:v>
                </c:pt>
                <c:pt idx="835">
                  <c:v>-4.5757500000000002</c:v>
                </c:pt>
                <c:pt idx="836">
                  <c:v>-4.5797559999999997</c:v>
                </c:pt>
                <c:pt idx="837">
                  <c:v>-4.5837620000000001</c:v>
                </c:pt>
                <c:pt idx="838">
                  <c:v>-4.5877080000000001</c:v>
                </c:pt>
                <c:pt idx="839">
                  <c:v>-4.5917139999999996</c:v>
                </c:pt>
                <c:pt idx="840">
                  <c:v>-4.59572</c:v>
                </c:pt>
                <c:pt idx="841">
                  <c:v>-4.5997260000000004</c:v>
                </c:pt>
                <c:pt idx="842">
                  <c:v>-4.6036720000000004</c:v>
                </c:pt>
                <c:pt idx="843">
                  <c:v>-4.6076779999999999</c:v>
                </c:pt>
                <c:pt idx="844">
                  <c:v>-4.6116840000000003</c:v>
                </c:pt>
                <c:pt idx="845">
                  <c:v>-4.6156889999999997</c:v>
                </c:pt>
                <c:pt idx="846">
                  <c:v>-4.6197549999999996</c:v>
                </c:pt>
                <c:pt idx="847">
                  <c:v>-4.6237019999999998</c:v>
                </c:pt>
                <c:pt idx="848">
                  <c:v>-4.627707</c:v>
                </c:pt>
                <c:pt idx="849">
                  <c:v>-4.6317729999999999</c:v>
                </c:pt>
                <c:pt idx="850">
                  <c:v>-4.6357790000000003</c:v>
                </c:pt>
                <c:pt idx="851">
                  <c:v>-4.6397849999999998</c:v>
                </c:pt>
                <c:pt idx="852">
                  <c:v>-4.6438499999999996</c:v>
                </c:pt>
                <c:pt idx="853">
                  <c:v>-4.6477969999999997</c:v>
                </c:pt>
                <c:pt idx="854">
                  <c:v>-4.6517429999999997</c:v>
                </c:pt>
                <c:pt idx="855">
                  <c:v>-4.6558080000000004</c:v>
                </c:pt>
                <c:pt idx="856">
                  <c:v>-4.6598139999999999</c:v>
                </c:pt>
                <c:pt idx="857">
                  <c:v>-4.6638200000000003</c:v>
                </c:pt>
                <c:pt idx="858">
                  <c:v>-4.6678259999999998</c:v>
                </c:pt>
                <c:pt idx="859">
                  <c:v>-4.6718320000000002</c:v>
                </c:pt>
                <c:pt idx="860">
                  <c:v>-4.6757780000000002</c:v>
                </c:pt>
                <c:pt idx="861">
                  <c:v>-4.6798440000000001</c:v>
                </c:pt>
                <c:pt idx="862">
                  <c:v>-4.6838499999999996</c:v>
                </c:pt>
                <c:pt idx="863">
                  <c:v>-4.6877959999999996</c:v>
                </c:pt>
                <c:pt idx="864">
                  <c:v>-4.6918610000000003</c:v>
                </c:pt>
                <c:pt idx="865">
                  <c:v>-4.6958080000000004</c:v>
                </c:pt>
                <c:pt idx="866">
                  <c:v>-4.6998129999999998</c:v>
                </c:pt>
                <c:pt idx="867">
                  <c:v>-4.7038789999999997</c:v>
                </c:pt>
                <c:pt idx="868">
                  <c:v>-4.7078249999999997</c:v>
                </c:pt>
                <c:pt idx="869">
                  <c:v>-4.7118310000000001</c:v>
                </c:pt>
                <c:pt idx="870">
                  <c:v>-4.7158369999999996</c:v>
                </c:pt>
                <c:pt idx="871">
                  <c:v>-4.7197829999999996</c:v>
                </c:pt>
                <c:pt idx="872">
                  <c:v>-4.7237299999999998</c:v>
                </c:pt>
                <c:pt idx="873">
                  <c:v>-4.7277950000000004</c:v>
                </c:pt>
                <c:pt idx="874">
                  <c:v>-4.7317410000000004</c:v>
                </c:pt>
                <c:pt idx="875">
                  <c:v>-4.7358070000000003</c:v>
                </c:pt>
                <c:pt idx="876">
                  <c:v>-4.7397530000000003</c:v>
                </c:pt>
                <c:pt idx="877">
                  <c:v>-4.7437589999999998</c:v>
                </c:pt>
                <c:pt idx="878">
                  <c:v>-4.7478249999999997</c:v>
                </c:pt>
                <c:pt idx="879">
                  <c:v>-4.7517709999999997</c:v>
                </c:pt>
                <c:pt idx="880">
                  <c:v>-4.7558360000000004</c:v>
                </c:pt>
                <c:pt idx="881">
                  <c:v>-4.7598419999999999</c:v>
                </c:pt>
                <c:pt idx="882">
                  <c:v>-4.7637879999999999</c:v>
                </c:pt>
                <c:pt idx="883">
                  <c:v>-4.7677940000000003</c:v>
                </c:pt>
                <c:pt idx="884">
                  <c:v>-4.7717999999999998</c:v>
                </c:pt>
                <c:pt idx="885">
                  <c:v>-4.7757459999999998</c:v>
                </c:pt>
                <c:pt idx="886">
                  <c:v>-4.7797520000000002</c:v>
                </c:pt>
                <c:pt idx="887">
                  <c:v>-4.7838180000000001</c:v>
                </c:pt>
                <c:pt idx="888">
                  <c:v>-4.7877640000000001</c:v>
                </c:pt>
                <c:pt idx="889">
                  <c:v>-4.7917699999999996</c:v>
                </c:pt>
                <c:pt idx="890">
                  <c:v>-4.795776</c:v>
                </c:pt>
                <c:pt idx="891">
                  <c:v>-4.7997820000000004</c:v>
                </c:pt>
                <c:pt idx="892">
                  <c:v>-4.8037869999999998</c:v>
                </c:pt>
                <c:pt idx="893">
                  <c:v>-4.8077930000000002</c:v>
                </c:pt>
                <c:pt idx="894">
                  <c:v>-4.8117390000000002</c:v>
                </c:pt>
                <c:pt idx="895">
                  <c:v>-4.8157459999999999</c:v>
                </c:pt>
                <c:pt idx="896">
                  <c:v>-4.8197510000000001</c:v>
                </c:pt>
                <c:pt idx="897">
                  <c:v>-4.8237569999999996</c:v>
                </c:pt>
                <c:pt idx="898">
                  <c:v>-4.8277029999999996</c:v>
                </c:pt>
                <c:pt idx="899">
                  <c:v>-4.8317690000000004</c:v>
                </c:pt>
                <c:pt idx="900">
                  <c:v>-4.8357749999999999</c:v>
                </c:pt>
                <c:pt idx="901">
                  <c:v>-4.8397810000000003</c:v>
                </c:pt>
                <c:pt idx="902">
                  <c:v>-4.8437869999999998</c:v>
                </c:pt>
                <c:pt idx="903">
                  <c:v>-4.8477920000000001</c:v>
                </c:pt>
                <c:pt idx="904">
                  <c:v>-4.8517979999999996</c:v>
                </c:pt>
                <c:pt idx="905">
                  <c:v>-4.855804</c:v>
                </c:pt>
                <c:pt idx="906">
                  <c:v>-4.8598100000000004</c:v>
                </c:pt>
                <c:pt idx="907">
                  <c:v>-4.8638159999999999</c:v>
                </c:pt>
                <c:pt idx="908">
                  <c:v>-4.8678220000000003</c:v>
                </c:pt>
                <c:pt idx="909">
                  <c:v>-4.8718279999999998</c:v>
                </c:pt>
                <c:pt idx="910">
                  <c:v>-4.8757739999999998</c:v>
                </c:pt>
                <c:pt idx="911">
                  <c:v>-4.8797800000000002</c:v>
                </c:pt>
                <c:pt idx="912">
                  <c:v>-4.8837859999999997</c:v>
                </c:pt>
                <c:pt idx="913">
                  <c:v>-4.8877319999999997</c:v>
                </c:pt>
                <c:pt idx="914">
                  <c:v>-4.8917380000000001</c:v>
                </c:pt>
                <c:pt idx="915">
                  <c:v>-4.8958029999999999</c:v>
                </c:pt>
                <c:pt idx="916">
                  <c:v>-4.8998100000000004</c:v>
                </c:pt>
                <c:pt idx="917">
                  <c:v>-4.9038149999999998</c:v>
                </c:pt>
                <c:pt idx="918">
                  <c:v>-4.9077609999999998</c:v>
                </c:pt>
                <c:pt idx="919">
                  <c:v>-4.9117670000000002</c:v>
                </c:pt>
                <c:pt idx="920">
                  <c:v>-4.9158330000000001</c:v>
                </c:pt>
                <c:pt idx="921">
                  <c:v>-4.9197790000000001</c:v>
                </c:pt>
                <c:pt idx="922">
                  <c:v>-4.9237849999999996</c:v>
                </c:pt>
                <c:pt idx="923">
                  <c:v>-4.927791</c:v>
                </c:pt>
                <c:pt idx="924">
                  <c:v>-4.931737</c:v>
                </c:pt>
                <c:pt idx="925">
                  <c:v>-4.9358029999999999</c:v>
                </c:pt>
                <c:pt idx="926">
                  <c:v>-4.9398080000000002</c:v>
                </c:pt>
                <c:pt idx="927">
                  <c:v>-4.9438149999999998</c:v>
                </c:pt>
                <c:pt idx="928">
                  <c:v>-4.9477609999999999</c:v>
                </c:pt>
                <c:pt idx="929">
                  <c:v>-4.9518259999999996</c:v>
                </c:pt>
                <c:pt idx="930">
                  <c:v>-4.955832</c:v>
                </c:pt>
                <c:pt idx="931">
                  <c:v>-4.9598380000000004</c:v>
                </c:pt>
                <c:pt idx="932">
                  <c:v>-4.9638439999999999</c:v>
                </c:pt>
                <c:pt idx="933">
                  <c:v>-4.9677899999999999</c:v>
                </c:pt>
                <c:pt idx="934">
                  <c:v>-4.9717960000000003</c:v>
                </c:pt>
                <c:pt idx="935">
                  <c:v>-4.9758620000000002</c:v>
                </c:pt>
                <c:pt idx="936">
                  <c:v>-4.9798080000000002</c:v>
                </c:pt>
                <c:pt idx="937">
                  <c:v>-4.9838139999999997</c:v>
                </c:pt>
                <c:pt idx="938">
                  <c:v>-4.9878200000000001</c:v>
                </c:pt>
                <c:pt idx="939">
                  <c:v>-4.9918259999999997</c:v>
                </c:pt>
                <c:pt idx="940">
                  <c:v>-4.9958309999999999</c:v>
                </c:pt>
                <c:pt idx="941">
                  <c:v>-4.9998370000000003</c:v>
                </c:pt>
                <c:pt idx="942">
                  <c:v>-5.0037830000000003</c:v>
                </c:pt>
                <c:pt idx="943">
                  <c:v>-5.00779</c:v>
                </c:pt>
                <c:pt idx="944">
                  <c:v>-5.0118549999999997</c:v>
                </c:pt>
                <c:pt idx="945">
                  <c:v>-5.0158009999999997</c:v>
                </c:pt>
                <c:pt idx="946">
                  <c:v>-5.0198070000000001</c:v>
                </c:pt>
                <c:pt idx="947">
                  <c:v>-5.0238129999999996</c:v>
                </c:pt>
                <c:pt idx="948">
                  <c:v>-5.027819</c:v>
                </c:pt>
                <c:pt idx="949">
                  <c:v>-5.0318250000000004</c:v>
                </c:pt>
                <c:pt idx="950">
                  <c:v>-5.0358309999999999</c:v>
                </c:pt>
                <c:pt idx="951">
                  <c:v>-5.0397759999999998</c:v>
                </c:pt>
                <c:pt idx="952">
                  <c:v>-5.0438419999999997</c:v>
                </c:pt>
                <c:pt idx="953">
                  <c:v>-5.0478490000000003</c:v>
                </c:pt>
                <c:pt idx="954">
                  <c:v>-5.0517950000000003</c:v>
                </c:pt>
                <c:pt idx="955">
                  <c:v>-5.0557999999999996</c:v>
                </c:pt>
                <c:pt idx="956">
                  <c:v>-5.0598660000000004</c:v>
                </c:pt>
                <c:pt idx="957">
                  <c:v>-5.0638120000000004</c:v>
                </c:pt>
                <c:pt idx="958">
                  <c:v>-5.0678179999999999</c:v>
                </c:pt>
                <c:pt idx="959">
                  <c:v>-5.0718240000000003</c:v>
                </c:pt>
                <c:pt idx="960">
                  <c:v>-5.0758299999999998</c:v>
                </c:pt>
                <c:pt idx="961">
                  <c:v>-5.0798360000000002</c:v>
                </c:pt>
                <c:pt idx="962">
                  <c:v>-5.0838419999999998</c:v>
                </c:pt>
                <c:pt idx="963">
                  <c:v>-5.087847</c:v>
                </c:pt>
                <c:pt idx="964">
                  <c:v>-5.0918539999999997</c:v>
                </c:pt>
                <c:pt idx="965">
                  <c:v>-5.0958589999999999</c:v>
                </c:pt>
                <c:pt idx="966">
                  <c:v>-5.0998650000000003</c:v>
                </c:pt>
                <c:pt idx="967">
                  <c:v>-5.1038709999999998</c:v>
                </c:pt>
                <c:pt idx="968">
                  <c:v>-5.1078770000000002</c:v>
                </c:pt>
                <c:pt idx="969">
                  <c:v>-5.1118230000000002</c:v>
                </c:pt>
                <c:pt idx="970">
                  <c:v>-5.1158289999999997</c:v>
                </c:pt>
                <c:pt idx="971">
                  <c:v>-5.1198350000000001</c:v>
                </c:pt>
                <c:pt idx="972">
                  <c:v>-5.1237810000000001</c:v>
                </c:pt>
                <c:pt idx="973">
                  <c:v>-5.1277270000000001</c:v>
                </c:pt>
                <c:pt idx="974">
                  <c:v>-5.131793</c:v>
                </c:pt>
                <c:pt idx="975">
                  <c:v>-5.1357390000000001</c:v>
                </c:pt>
                <c:pt idx="976">
                  <c:v>-5.1397449999999996</c:v>
                </c:pt>
                <c:pt idx="977">
                  <c:v>-5.1437499999999998</c:v>
                </c:pt>
                <c:pt idx="978">
                  <c:v>-5.147697</c:v>
                </c:pt>
                <c:pt idx="979">
                  <c:v>-5.1517030000000004</c:v>
                </c:pt>
                <c:pt idx="980">
                  <c:v>-5.1557089999999999</c:v>
                </c:pt>
                <c:pt idx="981">
                  <c:v>-5.1596549999999999</c:v>
                </c:pt>
                <c:pt idx="982">
                  <c:v>-5.1636610000000003</c:v>
                </c:pt>
                <c:pt idx="983">
                  <c:v>-5.167726</c:v>
                </c:pt>
                <c:pt idx="984">
                  <c:v>-5.1716730000000002</c:v>
                </c:pt>
                <c:pt idx="985">
                  <c:v>-5.1756779999999996</c:v>
                </c:pt>
                <c:pt idx="986">
                  <c:v>-5.179684</c:v>
                </c:pt>
                <c:pt idx="987">
                  <c:v>-5.18363</c:v>
                </c:pt>
                <c:pt idx="988">
                  <c:v>-5.1876959999999999</c:v>
                </c:pt>
                <c:pt idx="989">
                  <c:v>-5.1917020000000003</c:v>
                </c:pt>
                <c:pt idx="990">
                  <c:v>-5.1957079999999998</c:v>
                </c:pt>
                <c:pt idx="991">
                  <c:v>-5.1997140000000002</c:v>
                </c:pt>
                <c:pt idx="992">
                  <c:v>-5.2037190000000004</c:v>
                </c:pt>
                <c:pt idx="993">
                  <c:v>-5.2076659999999997</c:v>
                </c:pt>
                <c:pt idx="994">
                  <c:v>-5.2117310000000003</c:v>
                </c:pt>
                <c:pt idx="995">
                  <c:v>-5.2157369999999998</c:v>
                </c:pt>
                <c:pt idx="996">
                  <c:v>-5.219684</c:v>
                </c:pt>
                <c:pt idx="997">
                  <c:v>-5.2236890000000002</c:v>
                </c:pt>
                <c:pt idx="998">
                  <c:v>-5.2276949999999998</c:v>
                </c:pt>
                <c:pt idx="999">
                  <c:v>-5.2317010000000002</c:v>
                </c:pt>
                <c:pt idx="1000">
                  <c:v>-5.2357069999999997</c:v>
                </c:pt>
                <c:pt idx="1001">
                  <c:v>-5.2397130000000001</c:v>
                </c:pt>
                <c:pt idx="1002">
                  <c:v>-5.2437189999999996</c:v>
                </c:pt>
                <c:pt idx="1003">
                  <c:v>-5.2477239999999998</c:v>
                </c:pt>
                <c:pt idx="1004">
                  <c:v>-5.2517300000000002</c:v>
                </c:pt>
                <c:pt idx="1005">
                  <c:v>-5.2557359999999997</c:v>
                </c:pt>
                <c:pt idx="1006">
                  <c:v>-5.2597430000000003</c:v>
                </c:pt>
                <c:pt idx="1007">
                  <c:v>-5.2637479999999996</c:v>
                </c:pt>
                <c:pt idx="1008">
                  <c:v>-5.267754</c:v>
                </c:pt>
                <c:pt idx="1009">
                  <c:v>-5.2717599999999996</c:v>
                </c:pt>
                <c:pt idx="1010">
                  <c:v>-5.275766</c:v>
                </c:pt>
                <c:pt idx="1011">
                  <c:v>-5.2797720000000004</c:v>
                </c:pt>
                <c:pt idx="1012">
                  <c:v>-5.2837180000000004</c:v>
                </c:pt>
                <c:pt idx="1013">
                  <c:v>-5.2877239999999999</c:v>
                </c:pt>
                <c:pt idx="1014">
                  <c:v>-5.2917889999999996</c:v>
                </c:pt>
                <c:pt idx="1015">
                  <c:v>-5.295795</c:v>
                </c:pt>
                <c:pt idx="1016">
                  <c:v>-5.2998019999999997</c:v>
                </c:pt>
                <c:pt idx="1017">
                  <c:v>-5.3038670000000003</c:v>
                </c:pt>
                <c:pt idx="1018">
                  <c:v>-5.3078130000000003</c:v>
                </c:pt>
                <c:pt idx="1019">
                  <c:v>-5.3118189999999998</c:v>
                </c:pt>
                <c:pt idx="1020">
                  <c:v>-5.3158250000000002</c:v>
                </c:pt>
                <c:pt idx="1021">
                  <c:v>-5.3197710000000002</c:v>
                </c:pt>
                <c:pt idx="1022">
                  <c:v>-5.3237170000000003</c:v>
                </c:pt>
                <c:pt idx="1023">
                  <c:v>-5.3277830000000002</c:v>
                </c:pt>
                <c:pt idx="1024">
                  <c:v>-5.3317290000000002</c:v>
                </c:pt>
                <c:pt idx="1025">
                  <c:v>-5.3357340000000004</c:v>
                </c:pt>
                <c:pt idx="1026">
                  <c:v>-5.3397410000000001</c:v>
                </c:pt>
                <c:pt idx="1027">
                  <c:v>-5.3437460000000003</c:v>
                </c:pt>
                <c:pt idx="1028">
                  <c:v>-5.347753</c:v>
                </c:pt>
                <c:pt idx="1029">
                  <c:v>-5.3517580000000002</c:v>
                </c:pt>
                <c:pt idx="1030">
                  <c:v>-5.3557639999999997</c:v>
                </c:pt>
                <c:pt idx="1031">
                  <c:v>-5.3597700000000001</c:v>
                </c:pt>
                <c:pt idx="1032">
                  <c:v>-5.3637759999999997</c:v>
                </c:pt>
                <c:pt idx="1033">
                  <c:v>-5.3677820000000001</c:v>
                </c:pt>
                <c:pt idx="1034">
                  <c:v>-5.3717879999999996</c:v>
                </c:pt>
                <c:pt idx="1035">
                  <c:v>-5.375794</c:v>
                </c:pt>
                <c:pt idx="1036">
                  <c:v>-5.3798000000000004</c:v>
                </c:pt>
                <c:pt idx="1037">
                  <c:v>-5.3838049999999997</c:v>
                </c:pt>
                <c:pt idx="1038">
                  <c:v>-5.3877509999999997</c:v>
                </c:pt>
                <c:pt idx="1039">
                  <c:v>-5.3918169999999996</c:v>
                </c:pt>
                <c:pt idx="1040">
                  <c:v>-5.395823</c:v>
                </c:pt>
                <c:pt idx="1041">
                  <c:v>-5.399769</c:v>
                </c:pt>
                <c:pt idx="1042">
                  <c:v>-5.4038349999999999</c:v>
                </c:pt>
                <c:pt idx="1043">
                  <c:v>-5.4078410000000003</c:v>
                </c:pt>
                <c:pt idx="1044">
                  <c:v>-5.4117870000000003</c:v>
                </c:pt>
                <c:pt idx="1045">
                  <c:v>-5.4158530000000003</c:v>
                </c:pt>
                <c:pt idx="1046">
                  <c:v>-5.4198579999999996</c:v>
                </c:pt>
                <c:pt idx="1047">
                  <c:v>-5.4238049999999998</c:v>
                </c:pt>
                <c:pt idx="1048">
                  <c:v>-5.4278700000000004</c:v>
                </c:pt>
                <c:pt idx="1049">
                  <c:v>-5.4318759999999999</c:v>
                </c:pt>
                <c:pt idx="1050">
                  <c:v>-5.4358230000000001</c:v>
                </c:pt>
                <c:pt idx="1051">
                  <c:v>-5.4398280000000003</c:v>
                </c:pt>
                <c:pt idx="1052">
                  <c:v>-5.4438940000000002</c:v>
                </c:pt>
                <c:pt idx="1053">
                  <c:v>-5.4478400000000002</c:v>
                </c:pt>
                <c:pt idx="1054">
                  <c:v>-5.451905</c:v>
                </c:pt>
                <c:pt idx="1055">
                  <c:v>-5.4559119999999997</c:v>
                </c:pt>
                <c:pt idx="1056">
                  <c:v>-5.4598579999999997</c:v>
                </c:pt>
                <c:pt idx="1057">
                  <c:v>-5.4639230000000003</c:v>
                </c:pt>
                <c:pt idx="1058">
                  <c:v>-5.4679289999999998</c:v>
                </c:pt>
                <c:pt idx="1059">
                  <c:v>-5.4718749999999998</c:v>
                </c:pt>
                <c:pt idx="1060">
                  <c:v>-5.4758820000000004</c:v>
                </c:pt>
                <c:pt idx="1061">
                  <c:v>-5.4798869999999997</c:v>
                </c:pt>
                <c:pt idx="1062">
                  <c:v>-5.4838329999999997</c:v>
                </c:pt>
                <c:pt idx="1063">
                  <c:v>-5.4878989999999996</c:v>
                </c:pt>
                <c:pt idx="1064">
                  <c:v>-5.491905</c:v>
                </c:pt>
                <c:pt idx="1065">
                  <c:v>-5.495851</c:v>
                </c:pt>
                <c:pt idx="1066">
                  <c:v>-5.4999169999999999</c:v>
                </c:pt>
                <c:pt idx="1067">
                  <c:v>-5.5039230000000003</c:v>
                </c:pt>
                <c:pt idx="1068">
                  <c:v>-5.5078680000000002</c:v>
                </c:pt>
                <c:pt idx="1069">
                  <c:v>-5.5118749999999999</c:v>
                </c:pt>
                <c:pt idx="1070">
                  <c:v>-5.5158800000000001</c:v>
                </c:pt>
                <c:pt idx="1071">
                  <c:v>-5.5198270000000003</c:v>
                </c:pt>
                <c:pt idx="1072">
                  <c:v>-5.523892</c:v>
                </c:pt>
                <c:pt idx="1073">
                  <c:v>-5.5278980000000004</c:v>
                </c:pt>
                <c:pt idx="1074">
                  <c:v>-5.5318440000000004</c:v>
                </c:pt>
                <c:pt idx="1075">
                  <c:v>-5.5358499999999999</c:v>
                </c:pt>
                <c:pt idx="1076">
                  <c:v>-5.5398560000000003</c:v>
                </c:pt>
                <c:pt idx="1077">
                  <c:v>-5.5438020000000003</c:v>
                </c:pt>
                <c:pt idx="1078">
                  <c:v>-5.5478079999999999</c:v>
                </c:pt>
                <c:pt idx="1079">
                  <c:v>-5.5518140000000002</c:v>
                </c:pt>
                <c:pt idx="1080">
                  <c:v>-5.5558199999999998</c:v>
                </c:pt>
                <c:pt idx="1081">
                  <c:v>-5.5598260000000002</c:v>
                </c:pt>
                <c:pt idx="1082">
                  <c:v>-5.5638319999999997</c:v>
                </c:pt>
                <c:pt idx="1083">
                  <c:v>-5.5678380000000001</c:v>
                </c:pt>
                <c:pt idx="1084">
                  <c:v>-5.5719029999999998</c:v>
                </c:pt>
                <c:pt idx="1085">
                  <c:v>-5.5758489999999998</c:v>
                </c:pt>
                <c:pt idx="1086">
                  <c:v>-5.579796</c:v>
                </c:pt>
                <c:pt idx="1087">
                  <c:v>-5.5838609999999997</c:v>
                </c:pt>
                <c:pt idx="1088">
                  <c:v>-5.5878069999999997</c:v>
                </c:pt>
                <c:pt idx="1089">
                  <c:v>-5.5918130000000001</c:v>
                </c:pt>
                <c:pt idx="1090">
                  <c:v>-5.5958189999999997</c:v>
                </c:pt>
                <c:pt idx="1091">
                  <c:v>-5.5998250000000001</c:v>
                </c:pt>
                <c:pt idx="1092">
                  <c:v>-5.6037710000000001</c:v>
                </c:pt>
                <c:pt idx="1093">
                  <c:v>-5.607837</c:v>
                </c:pt>
                <c:pt idx="1094">
                  <c:v>-5.611783</c:v>
                </c:pt>
                <c:pt idx="1095">
                  <c:v>-5.6157890000000004</c:v>
                </c:pt>
                <c:pt idx="1096">
                  <c:v>-5.6198550000000003</c:v>
                </c:pt>
                <c:pt idx="1097">
                  <c:v>-5.6238010000000003</c:v>
                </c:pt>
                <c:pt idx="1098">
                  <c:v>-5.6278069999999998</c:v>
                </c:pt>
                <c:pt idx="1099">
                  <c:v>-5.6318720000000004</c:v>
                </c:pt>
                <c:pt idx="1100">
                  <c:v>-5.6358180000000004</c:v>
                </c:pt>
                <c:pt idx="1101">
                  <c:v>-5.6398239999999999</c:v>
                </c:pt>
                <c:pt idx="1102">
                  <c:v>-5.6438899999999999</c:v>
                </c:pt>
                <c:pt idx="1103">
                  <c:v>-5.6478359999999999</c:v>
                </c:pt>
                <c:pt idx="1104">
                  <c:v>-5.6518420000000003</c:v>
                </c:pt>
                <c:pt idx="1105">
                  <c:v>-5.6558479999999998</c:v>
                </c:pt>
                <c:pt idx="1106">
                  <c:v>-5.6597939999999998</c:v>
                </c:pt>
                <c:pt idx="1107">
                  <c:v>-5.6638000000000002</c:v>
                </c:pt>
                <c:pt idx="1108">
                  <c:v>-5.6678649999999999</c:v>
                </c:pt>
                <c:pt idx="1109">
                  <c:v>-5.6718120000000001</c:v>
                </c:pt>
                <c:pt idx="1110">
                  <c:v>-5.6757580000000001</c:v>
                </c:pt>
                <c:pt idx="1111">
                  <c:v>-5.6798229999999998</c:v>
                </c:pt>
                <c:pt idx="1112">
                  <c:v>-5.68377</c:v>
                </c:pt>
                <c:pt idx="1113">
                  <c:v>-5.6877760000000004</c:v>
                </c:pt>
                <c:pt idx="1114">
                  <c:v>-5.6917809999999998</c:v>
                </c:pt>
                <c:pt idx="1115">
                  <c:v>-5.6957870000000002</c:v>
                </c:pt>
                <c:pt idx="1116">
                  <c:v>-5.6997929999999997</c:v>
                </c:pt>
                <c:pt idx="1117">
                  <c:v>-5.7037990000000001</c:v>
                </c:pt>
                <c:pt idx="1118">
                  <c:v>-5.7078049999999996</c:v>
                </c:pt>
                <c:pt idx="1119">
                  <c:v>-5.7117509999999996</c:v>
                </c:pt>
                <c:pt idx="1120">
                  <c:v>-5.715757</c:v>
                </c:pt>
                <c:pt idx="1121">
                  <c:v>-5.7197630000000004</c:v>
                </c:pt>
                <c:pt idx="1122">
                  <c:v>-5.7237679999999997</c:v>
                </c:pt>
                <c:pt idx="1123">
                  <c:v>-5.7278339999999996</c:v>
                </c:pt>
                <c:pt idx="1124">
                  <c:v>-5.73184</c:v>
                </c:pt>
                <c:pt idx="1125">
                  <c:v>-5.7358460000000004</c:v>
                </c:pt>
                <c:pt idx="1126">
                  <c:v>-5.7397919999999996</c:v>
                </c:pt>
                <c:pt idx="1127">
                  <c:v>-5.743798</c:v>
                </c:pt>
                <c:pt idx="1128">
                  <c:v>-5.7478040000000004</c:v>
                </c:pt>
                <c:pt idx="1129">
                  <c:v>-5.7517500000000004</c:v>
                </c:pt>
                <c:pt idx="1130">
                  <c:v>-5.7556960000000004</c:v>
                </c:pt>
                <c:pt idx="1131">
                  <c:v>-5.7597019999999999</c:v>
                </c:pt>
                <c:pt idx="1132">
                  <c:v>-5.7637080000000003</c:v>
                </c:pt>
                <c:pt idx="1133">
                  <c:v>-5.7676540000000003</c:v>
                </c:pt>
                <c:pt idx="1134">
                  <c:v>-5.7716599999999998</c:v>
                </c:pt>
                <c:pt idx="1135">
                  <c:v>-5.7756059999999998</c:v>
                </c:pt>
                <c:pt idx="1136">
                  <c:v>-5.7796120000000002</c:v>
                </c:pt>
                <c:pt idx="1137">
                  <c:v>-5.7836179999999997</c:v>
                </c:pt>
                <c:pt idx="1138">
                  <c:v>-5.7876240000000001</c:v>
                </c:pt>
                <c:pt idx="1139">
                  <c:v>-5.7916299999999996</c:v>
                </c:pt>
                <c:pt idx="1140">
                  <c:v>-5.7955759999999996</c:v>
                </c:pt>
                <c:pt idx="1141">
                  <c:v>-5.799582</c:v>
                </c:pt>
                <c:pt idx="1142">
                  <c:v>-5.8035870000000003</c:v>
                </c:pt>
                <c:pt idx="1143">
                  <c:v>-5.8075340000000004</c:v>
                </c:pt>
                <c:pt idx="1144">
                  <c:v>-5.8116000000000003</c:v>
                </c:pt>
                <c:pt idx="1145">
                  <c:v>-5.8156049999999997</c:v>
                </c:pt>
                <c:pt idx="1146">
                  <c:v>-5.8196110000000001</c:v>
                </c:pt>
                <c:pt idx="1147">
                  <c:v>-5.823677</c:v>
                </c:pt>
                <c:pt idx="1148">
                  <c:v>-5.8276820000000003</c:v>
                </c:pt>
                <c:pt idx="1149">
                  <c:v>-5.8317480000000002</c:v>
                </c:pt>
                <c:pt idx="1150">
                  <c:v>-5.8358140000000001</c:v>
                </c:pt>
                <c:pt idx="1151">
                  <c:v>-5.8397600000000001</c:v>
                </c:pt>
                <c:pt idx="1152">
                  <c:v>-5.8437659999999996</c:v>
                </c:pt>
                <c:pt idx="1153">
                  <c:v>-5.8478310000000002</c:v>
                </c:pt>
                <c:pt idx="1154">
                  <c:v>-5.8517780000000004</c:v>
                </c:pt>
                <c:pt idx="1155">
                  <c:v>-5.8557839999999999</c:v>
                </c:pt>
                <c:pt idx="1156">
                  <c:v>-5.8597900000000003</c:v>
                </c:pt>
                <c:pt idx="1157">
                  <c:v>-5.8637360000000003</c:v>
                </c:pt>
                <c:pt idx="1158">
                  <c:v>-5.867801</c:v>
                </c:pt>
                <c:pt idx="1159">
                  <c:v>-5.8718070000000004</c:v>
                </c:pt>
                <c:pt idx="1160">
                  <c:v>-5.875813</c:v>
                </c:pt>
                <c:pt idx="1161">
                  <c:v>-5.8798199999999996</c:v>
                </c:pt>
                <c:pt idx="1162">
                  <c:v>-5.8838249999999999</c:v>
                </c:pt>
                <c:pt idx="1163">
                  <c:v>-5.8878310000000003</c:v>
                </c:pt>
                <c:pt idx="1164">
                  <c:v>-5.8918359999999996</c:v>
                </c:pt>
                <c:pt idx="1165">
                  <c:v>-5.8958430000000002</c:v>
                </c:pt>
                <c:pt idx="1166">
                  <c:v>-5.8998489999999997</c:v>
                </c:pt>
                <c:pt idx="1167">
                  <c:v>-5.9038550000000001</c:v>
                </c:pt>
                <c:pt idx="1168">
                  <c:v>-5.9078600000000003</c:v>
                </c:pt>
                <c:pt idx="1169">
                  <c:v>-5.9118659999999998</c:v>
                </c:pt>
                <c:pt idx="1170">
                  <c:v>-5.915813</c:v>
                </c:pt>
                <c:pt idx="1171">
                  <c:v>-5.919759</c:v>
                </c:pt>
                <c:pt idx="1172">
                  <c:v>-5.9238249999999999</c:v>
                </c:pt>
                <c:pt idx="1173">
                  <c:v>-5.9277699999999998</c:v>
                </c:pt>
                <c:pt idx="1174">
                  <c:v>-5.9317760000000002</c:v>
                </c:pt>
                <c:pt idx="1175">
                  <c:v>-5.9358420000000001</c:v>
                </c:pt>
                <c:pt idx="1176">
                  <c:v>-5.9398479999999996</c:v>
                </c:pt>
                <c:pt idx="1177">
                  <c:v>-5.943854</c:v>
                </c:pt>
                <c:pt idx="1178">
                  <c:v>-5.9479199999999999</c:v>
                </c:pt>
                <c:pt idx="1179">
                  <c:v>-5.9518649999999997</c:v>
                </c:pt>
                <c:pt idx="1180">
                  <c:v>-5.9558109999999997</c:v>
                </c:pt>
                <c:pt idx="1181">
                  <c:v>-5.9598769999999996</c:v>
                </c:pt>
                <c:pt idx="1182">
                  <c:v>-5.9638229999999997</c:v>
                </c:pt>
                <c:pt idx="1183">
                  <c:v>-5.9677699999999998</c:v>
                </c:pt>
                <c:pt idx="1184">
                  <c:v>-5.9718349999999996</c:v>
                </c:pt>
                <c:pt idx="1185">
                  <c:v>-5.9757809999999996</c:v>
                </c:pt>
                <c:pt idx="1186">
                  <c:v>-5.979787</c:v>
                </c:pt>
                <c:pt idx="1187">
                  <c:v>-5.9837930000000004</c:v>
                </c:pt>
                <c:pt idx="1188">
                  <c:v>-5.9877989999999999</c:v>
                </c:pt>
                <c:pt idx="1189">
                  <c:v>-5.9918050000000003</c:v>
                </c:pt>
                <c:pt idx="1190">
                  <c:v>-5.9958109999999998</c:v>
                </c:pt>
                <c:pt idx="1191">
                  <c:v>-5.9997569999999998</c:v>
                </c:pt>
                <c:pt idx="1192">
                  <c:v>-6.0037630000000002</c:v>
                </c:pt>
                <c:pt idx="1193">
                  <c:v>-6.0077689999999997</c:v>
                </c:pt>
                <c:pt idx="1194">
                  <c:v>-6.0117149999999997</c:v>
                </c:pt>
                <c:pt idx="1195">
                  <c:v>-6.0157800000000003</c:v>
                </c:pt>
                <c:pt idx="1196">
                  <c:v>-6.0197269999999996</c:v>
                </c:pt>
                <c:pt idx="1197">
                  <c:v>-6.0236729999999996</c:v>
                </c:pt>
                <c:pt idx="1198">
                  <c:v>-6.0277390000000004</c:v>
                </c:pt>
                <c:pt idx="1199">
                  <c:v>-6.0317439999999998</c:v>
                </c:pt>
                <c:pt idx="1200">
                  <c:v>-6.0357500000000002</c:v>
                </c:pt>
                <c:pt idx="1201">
                  <c:v>-6.0398160000000001</c:v>
                </c:pt>
                <c:pt idx="1202">
                  <c:v>-6.0437620000000001</c:v>
                </c:pt>
                <c:pt idx="1203">
                  <c:v>-6.0477679999999996</c:v>
                </c:pt>
                <c:pt idx="1204">
                  <c:v>-6.051774</c:v>
                </c:pt>
                <c:pt idx="1205">
                  <c:v>-6.0557800000000004</c:v>
                </c:pt>
                <c:pt idx="1206">
                  <c:v>-6.0597849999999998</c:v>
                </c:pt>
                <c:pt idx="1207">
                  <c:v>-6.0637910000000002</c:v>
                </c:pt>
                <c:pt idx="1208">
                  <c:v>-6.0677979999999998</c:v>
                </c:pt>
                <c:pt idx="1209">
                  <c:v>-6.0718030000000001</c:v>
                </c:pt>
                <c:pt idx="1210">
                  <c:v>-6.0758089999999996</c:v>
                </c:pt>
                <c:pt idx="1211">
                  <c:v>-6.0797549999999996</c:v>
                </c:pt>
                <c:pt idx="1212">
                  <c:v>-6.083761</c:v>
                </c:pt>
                <c:pt idx="1213">
                  <c:v>-6.0877670000000004</c:v>
                </c:pt>
                <c:pt idx="1214">
                  <c:v>-6.0917130000000004</c:v>
                </c:pt>
                <c:pt idx="1215">
                  <c:v>-6.0957189999999999</c:v>
                </c:pt>
                <c:pt idx="1216">
                  <c:v>-6.0997849999999998</c:v>
                </c:pt>
                <c:pt idx="1217">
                  <c:v>-6.1037299999999997</c:v>
                </c:pt>
                <c:pt idx="1218">
                  <c:v>-6.1077370000000002</c:v>
                </c:pt>
                <c:pt idx="1219">
                  <c:v>-6.1117419999999996</c:v>
                </c:pt>
                <c:pt idx="1220">
                  <c:v>-6.1156889999999997</c:v>
                </c:pt>
                <c:pt idx="1221">
                  <c:v>-6.119694</c:v>
                </c:pt>
                <c:pt idx="1222">
                  <c:v>-6.1237599999999999</c:v>
                </c:pt>
                <c:pt idx="1223">
                  <c:v>-6.1277059999999999</c:v>
                </c:pt>
                <c:pt idx="1224">
                  <c:v>-6.1317120000000003</c:v>
                </c:pt>
                <c:pt idx="1225">
                  <c:v>-6.1357179999999998</c:v>
                </c:pt>
                <c:pt idx="1226">
                  <c:v>-6.1397240000000002</c:v>
                </c:pt>
                <c:pt idx="1227">
                  <c:v>-6.1436700000000002</c:v>
                </c:pt>
                <c:pt idx="1228">
                  <c:v>-6.1477349999999999</c:v>
                </c:pt>
                <c:pt idx="1229">
                  <c:v>-6.1517419999999996</c:v>
                </c:pt>
                <c:pt idx="1230">
                  <c:v>-6.155748</c:v>
                </c:pt>
                <c:pt idx="1231">
                  <c:v>-6.1597540000000004</c:v>
                </c:pt>
                <c:pt idx="1232">
                  <c:v>-6.1636990000000003</c:v>
                </c:pt>
                <c:pt idx="1233">
                  <c:v>-6.1677049999999998</c:v>
                </c:pt>
                <c:pt idx="1234">
                  <c:v>-6.1717709999999997</c:v>
                </c:pt>
                <c:pt idx="1235">
                  <c:v>-6.1757169999999997</c:v>
                </c:pt>
                <c:pt idx="1236">
                  <c:v>-6.1797230000000001</c:v>
                </c:pt>
                <c:pt idx="1237">
                  <c:v>-6.1837289999999996</c:v>
                </c:pt>
                <c:pt idx="1238">
                  <c:v>-6.187735</c:v>
                </c:pt>
                <c:pt idx="1239">
                  <c:v>-6.191681</c:v>
                </c:pt>
                <c:pt idx="1240">
                  <c:v>-6.1957469999999999</c:v>
                </c:pt>
                <c:pt idx="1241">
                  <c:v>-6.1996929999999999</c:v>
                </c:pt>
                <c:pt idx="1242">
                  <c:v>-6.2036990000000003</c:v>
                </c:pt>
                <c:pt idx="1243">
                  <c:v>-6.2077640000000001</c:v>
                </c:pt>
                <c:pt idx="1244">
                  <c:v>-6.2117100000000001</c:v>
                </c:pt>
                <c:pt idx="1245">
                  <c:v>-6.2156570000000002</c:v>
                </c:pt>
                <c:pt idx="1246">
                  <c:v>-6.219722</c:v>
                </c:pt>
                <c:pt idx="1247">
                  <c:v>-6.2237280000000004</c:v>
                </c:pt>
                <c:pt idx="1248">
                  <c:v>-6.2277339999999999</c:v>
                </c:pt>
                <c:pt idx="1249">
                  <c:v>-6.2317400000000003</c:v>
                </c:pt>
                <c:pt idx="1250">
                  <c:v>-6.2356860000000003</c:v>
                </c:pt>
                <c:pt idx="1251">
                  <c:v>-6.2396919999999998</c:v>
                </c:pt>
                <c:pt idx="1252">
                  <c:v>-6.2437579999999997</c:v>
                </c:pt>
                <c:pt idx="1253">
                  <c:v>-6.2477039999999997</c:v>
                </c:pt>
                <c:pt idx="1254">
                  <c:v>-6.2517690000000004</c:v>
                </c:pt>
                <c:pt idx="1255">
                  <c:v>-6.255776</c:v>
                </c:pt>
                <c:pt idx="1256">
                  <c:v>-6.259722</c:v>
                </c:pt>
                <c:pt idx="1257">
                  <c:v>-6.2637879999999999</c:v>
                </c:pt>
                <c:pt idx="1258">
                  <c:v>-6.2677930000000002</c:v>
                </c:pt>
                <c:pt idx="1259">
                  <c:v>-6.2717390000000002</c:v>
                </c:pt>
                <c:pt idx="1260">
                  <c:v>-6.2758050000000001</c:v>
                </c:pt>
                <c:pt idx="1261">
                  <c:v>-6.2798109999999996</c:v>
                </c:pt>
                <c:pt idx="1262">
                  <c:v>-6.2837569999999996</c:v>
                </c:pt>
                <c:pt idx="1263">
                  <c:v>-6.2878230000000004</c:v>
                </c:pt>
                <c:pt idx="1264">
                  <c:v>-6.2918279999999998</c:v>
                </c:pt>
                <c:pt idx="1265">
                  <c:v>-6.2957739999999998</c:v>
                </c:pt>
                <c:pt idx="1266">
                  <c:v>-6.2997810000000003</c:v>
                </c:pt>
                <c:pt idx="1267">
                  <c:v>-6.3037869999999998</c:v>
                </c:pt>
                <c:pt idx="1268">
                  <c:v>-6.3077329999999998</c:v>
                </c:pt>
                <c:pt idx="1269">
                  <c:v>-6.3117979999999996</c:v>
                </c:pt>
                <c:pt idx="1270">
                  <c:v>-6.315804</c:v>
                </c:pt>
                <c:pt idx="1271">
                  <c:v>-6.3197510000000001</c:v>
                </c:pt>
                <c:pt idx="1272">
                  <c:v>-6.3237560000000004</c:v>
                </c:pt>
                <c:pt idx="1273">
                  <c:v>-6.3277619999999999</c:v>
                </c:pt>
                <c:pt idx="1274">
                  <c:v>-6.3317680000000003</c:v>
                </c:pt>
                <c:pt idx="1275">
                  <c:v>-6.3357739999999998</c:v>
                </c:pt>
                <c:pt idx="1276">
                  <c:v>-6.3397790000000001</c:v>
                </c:pt>
                <c:pt idx="1277">
                  <c:v>-6.3437260000000002</c:v>
                </c:pt>
                <c:pt idx="1278">
                  <c:v>-6.3477920000000001</c:v>
                </c:pt>
                <c:pt idx="1279">
                  <c:v>-6.3517970000000004</c:v>
                </c:pt>
                <c:pt idx="1280">
                  <c:v>-6.3557430000000004</c:v>
                </c:pt>
                <c:pt idx="1281">
                  <c:v>-6.3597489999999999</c:v>
                </c:pt>
                <c:pt idx="1282">
                  <c:v>-6.3637560000000004</c:v>
                </c:pt>
                <c:pt idx="1283">
                  <c:v>-6.3678210000000002</c:v>
                </c:pt>
                <c:pt idx="1284">
                  <c:v>-6.3717670000000002</c:v>
                </c:pt>
                <c:pt idx="1285">
                  <c:v>-6.3757729999999997</c:v>
                </c:pt>
                <c:pt idx="1286">
                  <c:v>-6.3798380000000003</c:v>
                </c:pt>
                <c:pt idx="1287">
                  <c:v>-6.3838439999999999</c:v>
                </c:pt>
                <c:pt idx="1288">
                  <c:v>-6.387791</c:v>
                </c:pt>
                <c:pt idx="1289">
                  <c:v>-6.3918559999999998</c:v>
                </c:pt>
                <c:pt idx="1290">
                  <c:v>-6.3958019999999998</c:v>
                </c:pt>
                <c:pt idx="1291">
                  <c:v>-6.3998080000000002</c:v>
                </c:pt>
                <c:pt idx="1292">
                  <c:v>-6.4038139999999997</c:v>
                </c:pt>
                <c:pt idx="1293">
                  <c:v>-6.4078200000000001</c:v>
                </c:pt>
                <c:pt idx="1294">
                  <c:v>-6.4117660000000001</c:v>
                </c:pt>
                <c:pt idx="1295">
                  <c:v>-6.4157719999999996</c:v>
                </c:pt>
                <c:pt idx="1296">
                  <c:v>-6.419778</c:v>
                </c:pt>
                <c:pt idx="1297">
                  <c:v>-6.4237840000000004</c:v>
                </c:pt>
                <c:pt idx="1298">
                  <c:v>-6.4277899999999999</c:v>
                </c:pt>
                <c:pt idx="1299">
                  <c:v>-6.4317960000000003</c:v>
                </c:pt>
                <c:pt idx="1300">
                  <c:v>-6.4358019999999998</c:v>
                </c:pt>
                <c:pt idx="1301">
                  <c:v>-6.4398070000000001</c:v>
                </c:pt>
                <c:pt idx="1302">
                  <c:v>-6.4438129999999996</c:v>
                </c:pt>
                <c:pt idx="1303">
                  <c:v>-6.447819</c:v>
                </c:pt>
                <c:pt idx="1304">
                  <c:v>-6.4517660000000001</c:v>
                </c:pt>
                <c:pt idx="1305">
                  <c:v>-6.4558309999999999</c:v>
                </c:pt>
                <c:pt idx="1306">
                  <c:v>-6.4598370000000003</c:v>
                </c:pt>
                <c:pt idx="1307">
                  <c:v>-6.4637830000000003</c:v>
                </c:pt>
                <c:pt idx="1308">
                  <c:v>-6.4678490000000002</c:v>
                </c:pt>
                <c:pt idx="1309">
                  <c:v>-6.4718540000000004</c:v>
                </c:pt>
                <c:pt idx="1310">
                  <c:v>-6.4758009999999997</c:v>
                </c:pt>
                <c:pt idx="1311">
                  <c:v>-6.4798669999999996</c:v>
                </c:pt>
                <c:pt idx="1312">
                  <c:v>-6.4838120000000004</c:v>
                </c:pt>
                <c:pt idx="1313">
                  <c:v>-6.4878179999999999</c:v>
                </c:pt>
                <c:pt idx="1314">
                  <c:v>-6.4918240000000003</c:v>
                </c:pt>
                <c:pt idx="1315">
                  <c:v>-6.4958309999999999</c:v>
                </c:pt>
                <c:pt idx="1316">
                  <c:v>-6.4998360000000002</c:v>
                </c:pt>
                <c:pt idx="1317">
                  <c:v>-6.5038419999999997</c:v>
                </c:pt>
                <c:pt idx="1318">
                  <c:v>-6.5078480000000001</c:v>
                </c:pt>
                <c:pt idx="1319">
                  <c:v>-6.5117940000000001</c:v>
                </c:pt>
                <c:pt idx="1320">
                  <c:v>-6.51586</c:v>
                </c:pt>
                <c:pt idx="1321">
                  <c:v>-6.5198660000000004</c:v>
                </c:pt>
                <c:pt idx="1322">
                  <c:v>-6.5238120000000004</c:v>
                </c:pt>
                <c:pt idx="1323">
                  <c:v>-6.5278169999999998</c:v>
                </c:pt>
                <c:pt idx="1324">
                  <c:v>-6.5318240000000003</c:v>
                </c:pt>
                <c:pt idx="1325">
                  <c:v>-6.5357700000000003</c:v>
                </c:pt>
                <c:pt idx="1326">
                  <c:v>-6.5397759999999998</c:v>
                </c:pt>
                <c:pt idx="1327">
                  <c:v>-6.5438409999999996</c:v>
                </c:pt>
                <c:pt idx="1328">
                  <c:v>-6.5477869999999996</c:v>
                </c:pt>
                <c:pt idx="1329">
                  <c:v>-6.551793</c:v>
                </c:pt>
                <c:pt idx="1330">
                  <c:v>-6.5557990000000004</c:v>
                </c:pt>
                <c:pt idx="1331">
                  <c:v>-6.5598049999999999</c:v>
                </c:pt>
                <c:pt idx="1332">
                  <c:v>-6.5638110000000003</c:v>
                </c:pt>
                <c:pt idx="1333">
                  <c:v>-6.5678169999999998</c:v>
                </c:pt>
                <c:pt idx="1334">
                  <c:v>-6.5718220000000001</c:v>
                </c:pt>
                <c:pt idx="1335">
                  <c:v>-6.5758289999999997</c:v>
                </c:pt>
                <c:pt idx="1336">
                  <c:v>-6.579834</c:v>
                </c:pt>
                <c:pt idx="1337">
                  <c:v>-6.5838409999999996</c:v>
                </c:pt>
                <c:pt idx="1338">
                  <c:v>-6.5878459999999999</c:v>
                </c:pt>
                <c:pt idx="1339">
                  <c:v>-6.5917919999999999</c:v>
                </c:pt>
                <c:pt idx="1340">
                  <c:v>-6.5957980000000003</c:v>
                </c:pt>
                <c:pt idx="1341">
                  <c:v>-6.5998039999999998</c:v>
                </c:pt>
                <c:pt idx="1342">
                  <c:v>-6.6038100000000002</c:v>
                </c:pt>
                <c:pt idx="1343">
                  <c:v>-6.6078159999999997</c:v>
                </c:pt>
                <c:pt idx="1344">
                  <c:v>-6.6117619999999997</c:v>
                </c:pt>
                <c:pt idx="1345">
                  <c:v>-6.6158270000000003</c:v>
                </c:pt>
                <c:pt idx="1346">
                  <c:v>-6.6197739999999996</c:v>
                </c:pt>
                <c:pt idx="1347">
                  <c:v>-6.62378</c:v>
                </c:pt>
                <c:pt idx="1348">
                  <c:v>-6.6278459999999999</c:v>
                </c:pt>
                <c:pt idx="1349">
                  <c:v>-6.6317909999999998</c:v>
                </c:pt>
                <c:pt idx="1350">
                  <c:v>-6.6357970000000002</c:v>
                </c:pt>
                <c:pt idx="1351">
                  <c:v>-6.6398039999999998</c:v>
                </c:pt>
                <c:pt idx="1352">
                  <c:v>-6.6437499999999998</c:v>
                </c:pt>
                <c:pt idx="1353">
                  <c:v>-6.6477560000000002</c:v>
                </c:pt>
                <c:pt idx="1354">
                  <c:v>-6.6517609999999996</c:v>
                </c:pt>
                <c:pt idx="1355">
                  <c:v>-6.655767</c:v>
                </c:pt>
                <c:pt idx="1356">
                  <c:v>-6.6597730000000004</c:v>
                </c:pt>
                <c:pt idx="1357">
                  <c:v>-6.6637190000000004</c:v>
                </c:pt>
                <c:pt idx="1358">
                  <c:v>-6.6677249999999999</c:v>
                </c:pt>
                <c:pt idx="1359">
                  <c:v>-6.6717310000000003</c:v>
                </c:pt>
                <c:pt idx="1360">
                  <c:v>-6.6756770000000003</c:v>
                </c:pt>
                <c:pt idx="1361">
                  <c:v>-6.6796829999999998</c:v>
                </c:pt>
                <c:pt idx="1362">
                  <c:v>-6.6836890000000002</c:v>
                </c:pt>
                <c:pt idx="1363">
                  <c:v>-6.6876949999999997</c:v>
                </c:pt>
                <c:pt idx="1364">
                  <c:v>-6.6917010000000001</c:v>
                </c:pt>
                <c:pt idx="1365">
                  <c:v>-6.6977399999999996</c:v>
                </c:pt>
                <c:pt idx="1366">
                  <c:v>-6.7037190000000004</c:v>
                </c:pt>
                <c:pt idx="1367">
                  <c:v>-6.7077840000000002</c:v>
                </c:pt>
                <c:pt idx="1368">
                  <c:v>-6.7137029999999998</c:v>
                </c:pt>
                <c:pt idx="1369">
                  <c:v>-6.7198019999999996</c:v>
                </c:pt>
                <c:pt idx="1370">
                  <c:v>-6.7257210000000001</c:v>
                </c:pt>
                <c:pt idx="1371">
                  <c:v>-6.7317600000000004</c:v>
                </c:pt>
                <c:pt idx="1372">
                  <c:v>-6.7377390000000004</c:v>
                </c:pt>
                <c:pt idx="1373">
                  <c:v>-6.7438370000000001</c:v>
                </c:pt>
                <c:pt idx="1374">
                  <c:v>-6.7497559999999996</c:v>
                </c:pt>
                <c:pt idx="1375">
                  <c:v>-6.755795</c:v>
                </c:pt>
                <c:pt idx="1376">
                  <c:v>-6.761774</c:v>
                </c:pt>
                <c:pt idx="1377">
                  <c:v>-6.7678729999999998</c:v>
                </c:pt>
                <c:pt idx="1378">
                  <c:v>-6.7737910000000001</c:v>
                </c:pt>
                <c:pt idx="1379">
                  <c:v>-6.7798299999999996</c:v>
                </c:pt>
                <c:pt idx="1380">
                  <c:v>-6.7857500000000002</c:v>
                </c:pt>
                <c:pt idx="1381">
                  <c:v>-6.7917889999999996</c:v>
                </c:pt>
                <c:pt idx="1382">
                  <c:v>-6.7977670000000003</c:v>
                </c:pt>
                <c:pt idx="1383">
                  <c:v>-6.8038059999999998</c:v>
                </c:pt>
                <c:pt idx="1384">
                  <c:v>-6.8097849999999998</c:v>
                </c:pt>
                <c:pt idx="1385">
                  <c:v>-6.8158240000000001</c:v>
                </c:pt>
                <c:pt idx="1386">
                  <c:v>-6.8218030000000001</c:v>
                </c:pt>
                <c:pt idx="1387">
                  <c:v>-6.8278410000000003</c:v>
                </c:pt>
                <c:pt idx="1388">
                  <c:v>-6.8338200000000002</c:v>
                </c:pt>
                <c:pt idx="1389">
                  <c:v>-6.8398589999999997</c:v>
                </c:pt>
                <c:pt idx="1390">
                  <c:v>-6.8458379999999996</c:v>
                </c:pt>
                <c:pt idx="1391">
                  <c:v>-6.851877</c:v>
                </c:pt>
                <c:pt idx="1392">
                  <c:v>-6.8577959999999996</c:v>
                </c:pt>
                <c:pt idx="1393">
                  <c:v>-6.8638349999999999</c:v>
                </c:pt>
                <c:pt idx="1394">
                  <c:v>-6.8697540000000004</c:v>
                </c:pt>
                <c:pt idx="1395">
                  <c:v>-6.8757919999999997</c:v>
                </c:pt>
                <c:pt idx="1396">
                  <c:v>-6.8817120000000003</c:v>
                </c:pt>
                <c:pt idx="1397">
                  <c:v>-6.88781</c:v>
                </c:pt>
                <c:pt idx="1398">
                  <c:v>-6.8937889999999999</c:v>
                </c:pt>
                <c:pt idx="1399">
                  <c:v>-6.8998280000000003</c:v>
                </c:pt>
                <c:pt idx="1400">
                  <c:v>-6.9058070000000003</c:v>
                </c:pt>
                <c:pt idx="1401">
                  <c:v>-6.9118459999999997</c:v>
                </c:pt>
                <c:pt idx="1402">
                  <c:v>-6.9178839999999999</c:v>
                </c:pt>
                <c:pt idx="1403">
                  <c:v>-6.9239829999999998</c:v>
                </c:pt>
                <c:pt idx="1404">
                  <c:v>-6.9299020000000002</c:v>
                </c:pt>
                <c:pt idx="1405">
                  <c:v>-6.9359409999999997</c:v>
                </c:pt>
                <c:pt idx="1406">
                  <c:v>-6.9419199999999996</c:v>
                </c:pt>
                <c:pt idx="1407">
                  <c:v>-6.9478989999999996</c:v>
                </c:pt>
                <c:pt idx="1408">
                  <c:v>-6.9538779999999996</c:v>
                </c:pt>
                <c:pt idx="1409">
                  <c:v>-6.9599159999999998</c:v>
                </c:pt>
                <c:pt idx="1410">
                  <c:v>-6.9658350000000002</c:v>
                </c:pt>
                <c:pt idx="1411">
                  <c:v>-6.9718140000000002</c:v>
                </c:pt>
                <c:pt idx="1412">
                  <c:v>-6.9778529999999996</c:v>
                </c:pt>
                <c:pt idx="1413">
                  <c:v>-6.9838329999999997</c:v>
                </c:pt>
                <c:pt idx="1414">
                  <c:v>-6.9898709999999999</c:v>
                </c:pt>
                <c:pt idx="1415">
                  <c:v>-6.9978230000000003</c:v>
                </c:pt>
                <c:pt idx="1416">
                  <c:v>-7.0057749999999999</c:v>
                </c:pt>
                <c:pt idx="1417">
                  <c:v>-7.0138470000000002</c:v>
                </c:pt>
                <c:pt idx="1418">
                  <c:v>-7.0218579999999999</c:v>
                </c:pt>
                <c:pt idx="1419">
                  <c:v>-7.0299300000000002</c:v>
                </c:pt>
                <c:pt idx="1420">
                  <c:v>-7.0379420000000001</c:v>
                </c:pt>
                <c:pt idx="1421">
                  <c:v>-7.0458340000000002</c:v>
                </c:pt>
                <c:pt idx="1422">
                  <c:v>-7.0538460000000001</c:v>
                </c:pt>
                <c:pt idx="1423">
                  <c:v>-7.061858</c:v>
                </c:pt>
                <c:pt idx="1424">
                  <c:v>-7.065804</c:v>
                </c:pt>
                <c:pt idx="1425">
                  <c:v>-7.0678960000000002</c:v>
                </c:pt>
                <c:pt idx="1426">
                  <c:v>-7.0699290000000001</c:v>
                </c:pt>
                <c:pt idx="1427">
                  <c:v>-7.072082</c:v>
                </c:pt>
                <c:pt idx="1428">
                  <c:v>-7.0742339999999997</c:v>
                </c:pt>
                <c:pt idx="1429">
                  <c:v>-7.0763860000000003</c:v>
                </c:pt>
                <c:pt idx="1430">
                  <c:v>-7.0785989999999996</c:v>
                </c:pt>
                <c:pt idx="1431">
                  <c:v>-7.0808109999999997</c:v>
                </c:pt>
                <c:pt idx="1432">
                  <c:v>-7.0830229999999998</c:v>
                </c:pt>
                <c:pt idx="1433">
                  <c:v>-7.0851759999999997</c:v>
                </c:pt>
                <c:pt idx="1434">
                  <c:v>-7.0873869999999997</c:v>
                </c:pt>
                <c:pt idx="1435">
                  <c:v>-7.0895999999999999</c:v>
                </c:pt>
                <c:pt idx="1436">
                  <c:v>-7.0917519999999996</c:v>
                </c:pt>
                <c:pt idx="1437">
                  <c:v>-7.0939050000000003</c:v>
                </c:pt>
                <c:pt idx="1438">
                  <c:v>-7.0961169999999996</c:v>
                </c:pt>
                <c:pt idx="1439">
                  <c:v>-7.0982089999999998</c:v>
                </c:pt>
                <c:pt idx="1440">
                  <c:v>-7.1003619999999996</c:v>
                </c:pt>
                <c:pt idx="1441">
                  <c:v>-7.1025150000000004</c:v>
                </c:pt>
                <c:pt idx="1442">
                  <c:v>-7.1046670000000001</c:v>
                </c:pt>
                <c:pt idx="1443">
                  <c:v>-7.1067</c:v>
                </c:pt>
                <c:pt idx="1444">
                  <c:v>-7.1087920000000002</c:v>
                </c:pt>
                <c:pt idx="1445">
                  <c:v>-7.1108849999999997</c:v>
                </c:pt>
                <c:pt idx="1446">
                  <c:v>-7.1129769999999999</c:v>
                </c:pt>
                <c:pt idx="1447">
                  <c:v>-7.1150700000000002</c:v>
                </c:pt>
                <c:pt idx="1448">
                  <c:v>-7.1171629999999997</c:v>
                </c:pt>
                <c:pt idx="1449">
                  <c:v>-7.1191959999999996</c:v>
                </c:pt>
                <c:pt idx="1450">
                  <c:v>-7.1212879999999998</c:v>
                </c:pt>
                <c:pt idx="1451">
                  <c:v>-7.1233810000000002</c:v>
                </c:pt>
                <c:pt idx="1452">
                  <c:v>-7.1254140000000001</c:v>
                </c:pt>
                <c:pt idx="1453">
                  <c:v>-7.1275069999999996</c:v>
                </c:pt>
                <c:pt idx="1454">
                  <c:v>-7.1295390000000003</c:v>
                </c:pt>
                <c:pt idx="1455">
                  <c:v>-7.1315119999999999</c:v>
                </c:pt>
                <c:pt idx="1456">
                  <c:v>-7.1336050000000002</c:v>
                </c:pt>
                <c:pt idx="1457">
                  <c:v>-7.1356380000000001</c:v>
                </c:pt>
                <c:pt idx="1458">
                  <c:v>-7.1376710000000001</c:v>
                </c:pt>
                <c:pt idx="1459">
                  <c:v>-7.1417359999999999</c:v>
                </c:pt>
                <c:pt idx="1460">
                  <c:v>-7.1437090000000003</c:v>
                </c:pt>
                <c:pt idx="1461">
                  <c:v>-7.1457420000000003</c:v>
                </c:pt>
                <c:pt idx="1462">
                  <c:v>-7.1477149999999998</c:v>
                </c:pt>
                <c:pt idx="1463">
                  <c:v>-7.1497479999999998</c:v>
                </c:pt>
                <c:pt idx="1464">
                  <c:v>-7.1517809999999997</c:v>
                </c:pt>
                <c:pt idx="1465">
                  <c:v>-7.1537540000000002</c:v>
                </c:pt>
                <c:pt idx="1466">
                  <c:v>-7.1557870000000001</c:v>
                </c:pt>
                <c:pt idx="1467">
                  <c:v>-7.1577590000000004</c:v>
                </c:pt>
                <c:pt idx="1468">
                  <c:v>-7.1597929999999996</c:v>
                </c:pt>
                <c:pt idx="1469">
                  <c:v>-7.1617660000000001</c:v>
                </c:pt>
                <c:pt idx="1470">
                  <c:v>-7.163799</c:v>
                </c:pt>
                <c:pt idx="1471">
                  <c:v>-7.1657719999999996</c:v>
                </c:pt>
                <c:pt idx="1472">
                  <c:v>-7.1678040000000003</c:v>
                </c:pt>
                <c:pt idx="1473">
                  <c:v>-7.169778</c:v>
                </c:pt>
                <c:pt idx="1474">
                  <c:v>-7.1717500000000003</c:v>
                </c:pt>
                <c:pt idx="1475">
                  <c:v>-7.1737830000000002</c:v>
                </c:pt>
                <c:pt idx="1476">
                  <c:v>-7.1758160000000002</c:v>
                </c:pt>
                <c:pt idx="1477">
                  <c:v>-7.1777290000000002</c:v>
                </c:pt>
                <c:pt idx="1478">
                  <c:v>-7.1797029999999999</c:v>
                </c:pt>
                <c:pt idx="1479">
                  <c:v>-7.1816760000000004</c:v>
                </c:pt>
                <c:pt idx="1480">
                  <c:v>-7.1837080000000002</c:v>
                </c:pt>
                <c:pt idx="1481">
                  <c:v>-7.1856819999999999</c:v>
                </c:pt>
                <c:pt idx="1482">
                  <c:v>-7.1877139999999997</c:v>
                </c:pt>
                <c:pt idx="1483">
                  <c:v>-7.1896870000000002</c:v>
                </c:pt>
                <c:pt idx="1484">
                  <c:v>-7.1916609999999999</c:v>
                </c:pt>
                <c:pt idx="1485">
                  <c:v>-7.1936340000000003</c:v>
                </c:pt>
                <c:pt idx="1486">
                  <c:v>-7.1956069999999999</c:v>
                </c:pt>
                <c:pt idx="1487">
                  <c:v>-7.1975800000000003</c:v>
                </c:pt>
                <c:pt idx="1488">
                  <c:v>-7.2015260000000003</c:v>
                </c:pt>
                <c:pt idx="1489">
                  <c:v>-7.2054119999999999</c:v>
                </c:pt>
                <c:pt idx="1490">
                  <c:v>-7.2093579999999999</c:v>
                </c:pt>
                <c:pt idx="1491">
                  <c:v>-7.2152770000000004</c:v>
                </c:pt>
                <c:pt idx="1492">
                  <c:v>-7.2211959999999999</c:v>
                </c:pt>
                <c:pt idx="1493">
                  <c:v>-7.2291480000000004</c:v>
                </c:pt>
                <c:pt idx="1494">
                  <c:v>-7.2370409999999996</c:v>
                </c:pt>
                <c:pt idx="1495">
                  <c:v>-7.2448730000000001</c:v>
                </c:pt>
                <c:pt idx="1496">
                  <c:v>-7.2507919999999997</c:v>
                </c:pt>
                <c:pt idx="1497">
                  <c:v>-7.2566519999999999</c:v>
                </c:pt>
                <c:pt idx="1498">
                  <c:v>-7.2625700000000002</c:v>
                </c:pt>
                <c:pt idx="1499">
                  <c:v>-7.2684899999999999</c:v>
                </c:pt>
                <c:pt idx="1500">
                  <c:v>-7.274349</c:v>
                </c:pt>
                <c:pt idx="1501">
                  <c:v>-7.2802680000000004</c:v>
                </c:pt>
                <c:pt idx="1502">
                  <c:v>-7.2861880000000001</c:v>
                </c:pt>
                <c:pt idx="1503">
                  <c:v>-7.2921069999999997</c:v>
                </c:pt>
                <c:pt idx="1504">
                  <c:v>-7.2980260000000001</c:v>
                </c:pt>
                <c:pt idx="1505">
                  <c:v>-7.3039449999999997</c:v>
                </c:pt>
                <c:pt idx="1506">
                  <c:v>-7.3098640000000001</c:v>
                </c:pt>
                <c:pt idx="1507">
                  <c:v>-7.3157839999999998</c:v>
                </c:pt>
                <c:pt idx="1508">
                  <c:v>-7.3217020000000002</c:v>
                </c:pt>
                <c:pt idx="1509">
                  <c:v>-7.3276820000000003</c:v>
                </c:pt>
                <c:pt idx="1510">
                  <c:v>-7.3336009999999998</c:v>
                </c:pt>
                <c:pt idx="1511">
                  <c:v>-7.3395200000000003</c:v>
                </c:pt>
                <c:pt idx="1512">
                  <c:v>-7.3454990000000002</c:v>
                </c:pt>
                <c:pt idx="1513">
                  <c:v>-7.3514179999999998</c:v>
                </c:pt>
                <c:pt idx="1514">
                  <c:v>-7.3573370000000002</c:v>
                </c:pt>
                <c:pt idx="1515">
                  <c:v>-7.3633160000000002</c:v>
                </c:pt>
                <c:pt idx="1516">
                  <c:v>-7.3692349999999998</c:v>
                </c:pt>
                <c:pt idx="1517">
                  <c:v>-7.3751550000000003</c:v>
                </c:pt>
                <c:pt idx="1518">
                  <c:v>-7.3811340000000003</c:v>
                </c:pt>
                <c:pt idx="1519">
                  <c:v>-7.3871120000000001</c:v>
                </c:pt>
                <c:pt idx="1520">
                  <c:v>-7.3930319999999998</c:v>
                </c:pt>
                <c:pt idx="1521">
                  <c:v>-7.3990099999999996</c:v>
                </c:pt>
                <c:pt idx="1522">
                  <c:v>-7.4049300000000002</c:v>
                </c:pt>
                <c:pt idx="1523">
                  <c:v>-7.4108489999999998</c:v>
                </c:pt>
                <c:pt idx="1524">
                  <c:v>-7.4168279999999998</c:v>
                </c:pt>
                <c:pt idx="1525">
                  <c:v>-7.4227470000000002</c:v>
                </c:pt>
                <c:pt idx="1526">
                  <c:v>-7.4287859999999997</c:v>
                </c:pt>
                <c:pt idx="1527">
                  <c:v>-7.434704</c:v>
                </c:pt>
                <c:pt idx="1528">
                  <c:v>-7.4406840000000001</c:v>
                </c:pt>
                <c:pt idx="1529">
                  <c:v>-7.446663</c:v>
                </c:pt>
                <c:pt idx="1530">
                  <c:v>-7.452642</c:v>
                </c:pt>
                <c:pt idx="1531">
                  <c:v>-7.4586209999999999</c:v>
                </c:pt>
                <c:pt idx="1532">
                  <c:v>-7.4645999999999999</c:v>
                </c:pt>
                <c:pt idx="1533">
                  <c:v>-7.4705180000000002</c:v>
                </c:pt>
                <c:pt idx="1534">
                  <c:v>-7.4764980000000003</c:v>
                </c:pt>
                <c:pt idx="1535">
                  <c:v>-7.4824169999999999</c:v>
                </c:pt>
                <c:pt idx="1536">
                  <c:v>-7.4884560000000002</c:v>
                </c:pt>
                <c:pt idx="1537">
                  <c:v>-7.4944350000000002</c:v>
                </c:pt>
                <c:pt idx="1538">
                  <c:v>-7.5004140000000001</c:v>
                </c:pt>
                <c:pt idx="1539">
                  <c:v>-7.5063319999999996</c:v>
                </c:pt>
                <c:pt idx="1540">
                  <c:v>-7.5123119999999997</c:v>
                </c:pt>
                <c:pt idx="1541">
                  <c:v>-7.5182310000000001</c:v>
                </c:pt>
                <c:pt idx="1542">
                  <c:v>-7.5242699999999996</c:v>
                </c:pt>
                <c:pt idx="1543">
                  <c:v>-7.5302490000000004</c:v>
                </c:pt>
                <c:pt idx="1544">
                  <c:v>-7.5362869999999997</c:v>
                </c:pt>
                <c:pt idx="1545">
                  <c:v>-7.5422060000000002</c:v>
                </c:pt>
                <c:pt idx="1546">
                  <c:v>-7.5481860000000003</c:v>
                </c:pt>
                <c:pt idx="1547">
                  <c:v>-7.5541640000000001</c:v>
                </c:pt>
                <c:pt idx="1548">
                  <c:v>-7.5602029999999996</c:v>
                </c:pt>
                <c:pt idx="1549">
                  <c:v>-7.5661820000000004</c:v>
                </c:pt>
                <c:pt idx="1550">
                  <c:v>-7.5721610000000004</c:v>
                </c:pt>
                <c:pt idx="1551">
                  <c:v>-7.5781400000000003</c:v>
                </c:pt>
                <c:pt idx="1552">
                  <c:v>-7.5841190000000003</c:v>
                </c:pt>
                <c:pt idx="1553">
                  <c:v>-7.5900980000000002</c:v>
                </c:pt>
                <c:pt idx="1554">
                  <c:v>-7.5961360000000004</c:v>
                </c:pt>
                <c:pt idx="1555">
                  <c:v>-7.6020560000000001</c:v>
                </c:pt>
                <c:pt idx="1556">
                  <c:v>-7.6080940000000004</c:v>
                </c:pt>
                <c:pt idx="1557">
                  <c:v>-7.6140140000000001</c:v>
                </c:pt>
                <c:pt idx="1558">
                  <c:v>-7.6200520000000003</c:v>
                </c:pt>
                <c:pt idx="1559">
                  <c:v>-7.6260310000000002</c:v>
                </c:pt>
                <c:pt idx="1560">
                  <c:v>-7.6320100000000002</c:v>
                </c:pt>
                <c:pt idx="1561">
                  <c:v>-7.6379890000000001</c:v>
                </c:pt>
                <c:pt idx="1562">
                  <c:v>-7.6439680000000001</c:v>
                </c:pt>
                <c:pt idx="1563">
                  <c:v>-7.6500069999999996</c:v>
                </c:pt>
                <c:pt idx="1564">
                  <c:v>-7.6559860000000004</c:v>
                </c:pt>
                <c:pt idx="1565">
                  <c:v>-7.6619650000000004</c:v>
                </c:pt>
                <c:pt idx="1566">
                  <c:v>-7.6679440000000003</c:v>
                </c:pt>
                <c:pt idx="1567">
                  <c:v>-7.6739819999999996</c:v>
                </c:pt>
                <c:pt idx="1568">
                  <c:v>-7.6799609999999996</c:v>
                </c:pt>
                <c:pt idx="1569">
                  <c:v>-7.6859400000000004</c:v>
                </c:pt>
                <c:pt idx="1570">
                  <c:v>-7.6919190000000004</c:v>
                </c:pt>
                <c:pt idx="1571">
                  <c:v>-7.6979579999999999</c:v>
                </c:pt>
                <c:pt idx="1572">
                  <c:v>-7.7039369999999998</c:v>
                </c:pt>
                <c:pt idx="1573">
                  <c:v>-7.7099159999999998</c:v>
                </c:pt>
                <c:pt idx="1574">
                  <c:v>-7.7158949999999997</c:v>
                </c:pt>
                <c:pt idx="1575">
                  <c:v>-7.7218739999999997</c:v>
                </c:pt>
                <c:pt idx="1576">
                  <c:v>-7.727913</c:v>
                </c:pt>
                <c:pt idx="1577">
                  <c:v>-7.733892</c:v>
                </c:pt>
                <c:pt idx="1578">
                  <c:v>-7.7399300000000002</c:v>
                </c:pt>
                <c:pt idx="1579">
                  <c:v>-7.7459090000000002</c:v>
                </c:pt>
                <c:pt idx="1580">
                  <c:v>-7.7518880000000001</c:v>
                </c:pt>
                <c:pt idx="1581">
                  <c:v>-7.7579269999999996</c:v>
                </c:pt>
                <c:pt idx="1582">
                  <c:v>-7.7639060000000004</c:v>
                </c:pt>
                <c:pt idx="1583">
                  <c:v>-7.7699439999999997</c:v>
                </c:pt>
                <c:pt idx="1584">
                  <c:v>-7.7759830000000001</c:v>
                </c:pt>
                <c:pt idx="1585">
                  <c:v>-7.781962</c:v>
                </c:pt>
                <c:pt idx="1586">
                  <c:v>-7.787941</c:v>
                </c:pt>
                <c:pt idx="1587">
                  <c:v>-7.79392</c:v>
                </c:pt>
                <c:pt idx="1588">
                  <c:v>-7.7998989999999999</c:v>
                </c:pt>
                <c:pt idx="1589">
                  <c:v>-7.8059380000000003</c:v>
                </c:pt>
                <c:pt idx="1590">
                  <c:v>-7.8119170000000002</c:v>
                </c:pt>
                <c:pt idx="1591">
                  <c:v>-7.8179550000000004</c:v>
                </c:pt>
                <c:pt idx="1592">
                  <c:v>-7.8239340000000004</c:v>
                </c:pt>
                <c:pt idx="1593">
                  <c:v>-7.8299729999999998</c:v>
                </c:pt>
                <c:pt idx="1594">
                  <c:v>-7.8359529999999999</c:v>
                </c:pt>
                <c:pt idx="1595">
                  <c:v>-7.8419319999999999</c:v>
                </c:pt>
                <c:pt idx="1596">
                  <c:v>-7.8479700000000001</c:v>
                </c:pt>
                <c:pt idx="1597">
                  <c:v>-7.8539490000000001</c:v>
                </c:pt>
                <c:pt idx="1598">
                  <c:v>-7.8599880000000004</c:v>
                </c:pt>
                <c:pt idx="1599">
                  <c:v>-7.8659670000000004</c:v>
                </c:pt>
                <c:pt idx="1600">
                  <c:v>-7.8720059999999998</c:v>
                </c:pt>
                <c:pt idx="1601">
                  <c:v>-7.8779240000000001</c:v>
                </c:pt>
                <c:pt idx="1602">
                  <c:v>-7.884023</c:v>
                </c:pt>
                <c:pt idx="1603">
                  <c:v>-7.890002</c:v>
                </c:pt>
                <c:pt idx="1604">
                  <c:v>-7.8960400000000002</c:v>
                </c:pt>
                <c:pt idx="1605">
                  <c:v>-7.9019599999999999</c:v>
                </c:pt>
                <c:pt idx="1606">
                  <c:v>-7.9079990000000002</c:v>
                </c:pt>
                <c:pt idx="1607">
                  <c:v>-7.9139780000000002</c:v>
                </c:pt>
                <c:pt idx="1608">
                  <c:v>-7.9199570000000001</c:v>
                </c:pt>
                <c:pt idx="1609">
                  <c:v>-7.9259360000000001</c:v>
                </c:pt>
                <c:pt idx="1610">
                  <c:v>-7.9319740000000003</c:v>
                </c:pt>
                <c:pt idx="1611">
                  <c:v>-7.9379530000000003</c:v>
                </c:pt>
                <c:pt idx="1612">
                  <c:v>-7.9439320000000002</c:v>
                </c:pt>
                <c:pt idx="1613">
                  <c:v>-7.9499110000000002</c:v>
                </c:pt>
                <c:pt idx="1614">
                  <c:v>-7.9559490000000004</c:v>
                </c:pt>
                <c:pt idx="1615">
                  <c:v>-7.9619280000000003</c:v>
                </c:pt>
                <c:pt idx="1616">
                  <c:v>-7.9679080000000004</c:v>
                </c:pt>
                <c:pt idx="1617">
                  <c:v>-7.9739469999999999</c:v>
                </c:pt>
                <c:pt idx="1618">
                  <c:v>-7.9799259999999999</c:v>
                </c:pt>
                <c:pt idx="1619">
                  <c:v>-7.9859049999999998</c:v>
                </c:pt>
                <c:pt idx="1620">
                  <c:v>-7.9918839999999998</c:v>
                </c:pt>
                <c:pt idx="1621">
                  <c:v>-7.997922</c:v>
                </c:pt>
                <c:pt idx="1622">
                  <c:v>-8.0038409999999995</c:v>
                </c:pt>
                <c:pt idx="1623">
                  <c:v>-8.0098789999999997</c:v>
                </c:pt>
                <c:pt idx="1624">
                  <c:v>-8.0178320000000003</c:v>
                </c:pt>
                <c:pt idx="1625">
                  <c:v>-8.0238709999999998</c:v>
                </c:pt>
                <c:pt idx="1626">
                  <c:v>-8.0298499999999997</c:v>
                </c:pt>
                <c:pt idx="1627">
                  <c:v>-8.0379210000000008</c:v>
                </c:pt>
                <c:pt idx="1628">
                  <c:v>-8.0459329999999998</c:v>
                </c:pt>
                <c:pt idx="1629">
                  <c:v>-8.053884</c:v>
                </c:pt>
                <c:pt idx="1630">
                  <c:v>-8.0618970000000001</c:v>
                </c:pt>
                <c:pt idx="1631">
                  <c:v>-8.0698480000000004</c:v>
                </c:pt>
                <c:pt idx="1632">
                  <c:v>-8.0778009999999991</c:v>
                </c:pt>
                <c:pt idx="1633">
                  <c:v>-8.0858729999999994</c:v>
                </c:pt>
                <c:pt idx="1634">
                  <c:v>-8.0938839999999992</c:v>
                </c:pt>
                <c:pt idx="1635">
                  <c:v>-8.101896</c:v>
                </c:pt>
                <c:pt idx="1636">
                  <c:v>-8.1099080000000008</c:v>
                </c:pt>
                <c:pt idx="1637">
                  <c:v>-8.1179790000000001</c:v>
                </c:pt>
                <c:pt idx="1638">
                  <c:v>-8.1259910000000009</c:v>
                </c:pt>
                <c:pt idx="1639">
                  <c:v>-8.1339430000000004</c:v>
                </c:pt>
                <c:pt idx="1640">
                  <c:v>-8.1418959999999991</c:v>
                </c:pt>
                <c:pt idx="1641">
                  <c:v>-8.1499070000000007</c:v>
                </c:pt>
                <c:pt idx="1642">
                  <c:v>-8.1578599999999994</c:v>
                </c:pt>
                <c:pt idx="1643">
                  <c:v>-8.1657510000000002</c:v>
                </c:pt>
                <c:pt idx="1644">
                  <c:v>-8.173762</c:v>
                </c:pt>
                <c:pt idx="1645">
                  <c:v>-8.181775</c:v>
                </c:pt>
                <c:pt idx="1646">
                  <c:v>-8.189667</c:v>
                </c:pt>
                <c:pt idx="1647">
                  <c:v>-8.1976790000000008</c:v>
                </c:pt>
                <c:pt idx="1648">
                  <c:v>-8.2057500000000001</c:v>
                </c:pt>
                <c:pt idx="1649">
                  <c:v>-8.2138220000000004</c:v>
                </c:pt>
                <c:pt idx="1650">
                  <c:v>-8.2218339999999994</c:v>
                </c:pt>
                <c:pt idx="1651">
                  <c:v>-8.2298460000000002</c:v>
                </c:pt>
                <c:pt idx="1652">
                  <c:v>-8.237857</c:v>
                </c:pt>
                <c:pt idx="1653">
                  <c:v>-8.24587</c:v>
                </c:pt>
                <c:pt idx="1654">
                  <c:v>-8.2539409999999993</c:v>
                </c:pt>
                <c:pt idx="1655">
                  <c:v>-8.2618930000000006</c:v>
                </c:pt>
                <c:pt idx="1656">
                  <c:v>-8.2699649999999991</c:v>
                </c:pt>
                <c:pt idx="1657">
                  <c:v>-8.2799490000000002</c:v>
                </c:pt>
                <c:pt idx="1658">
                  <c:v>-8.2899340000000006</c:v>
                </c:pt>
                <c:pt idx="1659">
                  <c:v>-8.2999189999999992</c:v>
                </c:pt>
                <c:pt idx="1660">
                  <c:v>-8.3099030000000003</c:v>
                </c:pt>
                <c:pt idx="1661">
                  <c:v>-8.3198880000000006</c:v>
                </c:pt>
                <c:pt idx="1662">
                  <c:v>-8.329993</c:v>
                </c:pt>
                <c:pt idx="1663">
                  <c:v>-8.3400370000000006</c:v>
                </c:pt>
                <c:pt idx="1664">
                  <c:v>-8.3499619999999997</c:v>
                </c:pt>
                <c:pt idx="1665">
                  <c:v>-8.3598870000000005</c:v>
                </c:pt>
                <c:pt idx="1666">
                  <c:v>-8.3698720000000009</c:v>
                </c:pt>
                <c:pt idx="1667">
                  <c:v>-8.3798580000000005</c:v>
                </c:pt>
                <c:pt idx="1668">
                  <c:v>-8.3899019999999993</c:v>
                </c:pt>
                <c:pt idx="1669">
                  <c:v>-8.3998869999999997</c:v>
                </c:pt>
                <c:pt idx="1670">
                  <c:v>-8.4098710000000008</c:v>
                </c:pt>
                <c:pt idx="1671">
                  <c:v>-8.4199169999999999</c:v>
                </c:pt>
                <c:pt idx="1672">
                  <c:v>-8.4299610000000005</c:v>
                </c:pt>
                <c:pt idx="1673">
                  <c:v>-8.4399460000000008</c:v>
                </c:pt>
                <c:pt idx="1674">
                  <c:v>-8.4499300000000002</c:v>
                </c:pt>
                <c:pt idx="1675">
                  <c:v>-8.4599150000000005</c:v>
                </c:pt>
                <c:pt idx="1676">
                  <c:v>-8.4699600000000004</c:v>
                </c:pt>
                <c:pt idx="1677">
                  <c:v>-8.4800050000000002</c:v>
                </c:pt>
                <c:pt idx="1678">
                  <c:v>-8.4899900000000006</c:v>
                </c:pt>
                <c:pt idx="1679">
                  <c:v>-8.4999739999999999</c:v>
                </c:pt>
                <c:pt idx="1680">
                  <c:v>-8.5099590000000003</c:v>
                </c:pt>
                <c:pt idx="1681">
                  <c:v>-8.5199440000000006</c:v>
                </c:pt>
                <c:pt idx="1682">
                  <c:v>-8.5299890000000005</c:v>
                </c:pt>
                <c:pt idx="1683">
                  <c:v>-8.5400329999999993</c:v>
                </c:pt>
                <c:pt idx="1684">
                  <c:v>-8.5499580000000002</c:v>
                </c:pt>
                <c:pt idx="1685">
                  <c:v>-8.5598840000000003</c:v>
                </c:pt>
                <c:pt idx="1686">
                  <c:v>-8.5698679999999996</c:v>
                </c:pt>
                <c:pt idx="1687">
                  <c:v>-8.579853</c:v>
                </c:pt>
                <c:pt idx="1688">
                  <c:v>-8.5898979999999998</c:v>
                </c:pt>
                <c:pt idx="1689">
                  <c:v>-8.5998830000000002</c:v>
                </c:pt>
                <c:pt idx="1690">
                  <c:v>-8.6098680000000005</c:v>
                </c:pt>
                <c:pt idx="1691">
                  <c:v>-8.6197929999999996</c:v>
                </c:pt>
                <c:pt idx="1692">
                  <c:v>-8.6298370000000002</c:v>
                </c:pt>
                <c:pt idx="1693">
                  <c:v>-8.6398220000000006</c:v>
                </c:pt>
                <c:pt idx="1694">
                  <c:v>-8.6498670000000004</c:v>
                </c:pt>
                <c:pt idx="1695">
                  <c:v>-8.6598520000000008</c:v>
                </c:pt>
                <c:pt idx="1696">
                  <c:v>-8.6698959999999996</c:v>
                </c:pt>
                <c:pt idx="1697">
                  <c:v>-8.6799409999999995</c:v>
                </c:pt>
                <c:pt idx="1698">
                  <c:v>-8.6899259999999998</c:v>
                </c:pt>
                <c:pt idx="1699">
                  <c:v>-8.6999700000000004</c:v>
                </c:pt>
                <c:pt idx="1700">
                  <c:v>-8.7098949999999995</c:v>
                </c:pt>
                <c:pt idx="1701">
                  <c:v>-8.7199410000000004</c:v>
                </c:pt>
                <c:pt idx="1702">
                  <c:v>-8.7299849999999992</c:v>
                </c:pt>
                <c:pt idx="1703">
                  <c:v>-8.7399690000000003</c:v>
                </c:pt>
                <c:pt idx="1704">
                  <c:v>-8.7499540000000007</c:v>
                </c:pt>
                <c:pt idx="1705">
                  <c:v>-8.7599389999999993</c:v>
                </c:pt>
                <c:pt idx="1706">
                  <c:v>-8.7699239999999996</c:v>
                </c:pt>
                <c:pt idx="1707">
                  <c:v>-8.779909</c:v>
                </c:pt>
                <c:pt idx="1708">
                  <c:v>-8.7899530000000006</c:v>
                </c:pt>
                <c:pt idx="1709">
                  <c:v>-8.7999379999999991</c:v>
                </c:pt>
                <c:pt idx="1710">
                  <c:v>-8.809863</c:v>
                </c:pt>
                <c:pt idx="1711">
                  <c:v>-8.8199079999999999</c:v>
                </c:pt>
                <c:pt idx="1712">
                  <c:v>-8.8298930000000002</c:v>
                </c:pt>
                <c:pt idx="1713">
                  <c:v>-8.8399380000000001</c:v>
                </c:pt>
                <c:pt idx="1714">
                  <c:v>-8.8499820000000007</c:v>
                </c:pt>
                <c:pt idx="1715">
                  <c:v>-8.8600270000000005</c:v>
                </c:pt>
                <c:pt idx="1716">
                  <c:v>-8.8699519999999996</c:v>
                </c:pt>
                <c:pt idx="1717">
                  <c:v>-8.879937</c:v>
                </c:pt>
                <c:pt idx="1718">
                  <c:v>-8.8899220000000003</c:v>
                </c:pt>
                <c:pt idx="1719">
                  <c:v>-8.9000260000000004</c:v>
                </c:pt>
                <c:pt idx="1720">
                  <c:v>-8.9100110000000008</c:v>
                </c:pt>
                <c:pt idx="1721">
                  <c:v>-8.9199350000000006</c:v>
                </c:pt>
                <c:pt idx="1722">
                  <c:v>-8.9299210000000002</c:v>
                </c:pt>
                <c:pt idx="1723">
                  <c:v>-8.9399060000000006</c:v>
                </c:pt>
                <c:pt idx="1724">
                  <c:v>-8.9499499999999994</c:v>
                </c:pt>
                <c:pt idx="1725">
                  <c:v>-8.9599349999999998</c:v>
                </c:pt>
                <c:pt idx="1726">
                  <c:v>-8.9699190000000009</c:v>
                </c:pt>
                <c:pt idx="1727">
                  <c:v>-8.9799050000000005</c:v>
                </c:pt>
                <c:pt idx="1728">
                  <c:v>-8.9898900000000008</c:v>
                </c:pt>
                <c:pt idx="1729">
                  <c:v>-8.9998749999999994</c:v>
                </c:pt>
                <c:pt idx="1730">
                  <c:v>-9.009919</c:v>
                </c:pt>
                <c:pt idx="1731">
                  <c:v>-9.0199029999999993</c:v>
                </c:pt>
                <c:pt idx="1732">
                  <c:v>-9.0299490000000002</c:v>
                </c:pt>
                <c:pt idx="1733">
                  <c:v>-9.0399340000000006</c:v>
                </c:pt>
                <c:pt idx="1734">
                  <c:v>-9.0499779999999994</c:v>
                </c:pt>
                <c:pt idx="1735">
                  <c:v>-9.0599620000000005</c:v>
                </c:pt>
                <c:pt idx="1736">
                  <c:v>-9.0699470000000009</c:v>
                </c:pt>
                <c:pt idx="1737">
                  <c:v>-9.0799920000000007</c:v>
                </c:pt>
                <c:pt idx="1738">
                  <c:v>-9.0899769999999993</c:v>
                </c:pt>
                <c:pt idx="1739">
                  <c:v>-9.1000219999999992</c:v>
                </c:pt>
                <c:pt idx="1740">
                  <c:v>-9.109947</c:v>
                </c:pt>
                <c:pt idx="1741">
                  <c:v>-9.1199919999999999</c:v>
                </c:pt>
                <c:pt idx="1742">
                  <c:v>-9.1299759999999992</c:v>
                </c:pt>
                <c:pt idx="1743">
                  <c:v>-9.1399609999999996</c:v>
                </c:pt>
                <c:pt idx="1744">
                  <c:v>-9.1500649999999997</c:v>
                </c:pt>
                <c:pt idx="1745">
                  <c:v>-9.1600509999999993</c:v>
                </c:pt>
                <c:pt idx="1746">
                  <c:v>-9.1700350000000004</c:v>
                </c:pt>
                <c:pt idx="1747">
                  <c:v>-9.1800200000000007</c:v>
                </c:pt>
                <c:pt idx="1748">
                  <c:v>-9.1900049999999993</c:v>
                </c:pt>
                <c:pt idx="1749">
                  <c:v>-9.2000489999999999</c:v>
                </c:pt>
                <c:pt idx="1750">
                  <c:v>-9.2100349999999995</c:v>
                </c:pt>
                <c:pt idx="1751">
                  <c:v>-9.2200799999999994</c:v>
                </c:pt>
                <c:pt idx="1752">
                  <c:v>-9.2300640000000005</c:v>
                </c:pt>
                <c:pt idx="1753">
                  <c:v>-9.2400490000000008</c:v>
                </c:pt>
                <c:pt idx="1754">
                  <c:v>-9.2499739999999999</c:v>
                </c:pt>
                <c:pt idx="1755">
                  <c:v>-9.2599590000000003</c:v>
                </c:pt>
                <c:pt idx="1756">
                  <c:v>-9.2700040000000001</c:v>
                </c:pt>
                <c:pt idx="1757">
                  <c:v>-9.2800480000000007</c:v>
                </c:pt>
                <c:pt idx="1758">
                  <c:v>-9.2900329999999993</c:v>
                </c:pt>
                <c:pt idx="1759">
                  <c:v>-9.3000170000000004</c:v>
                </c:pt>
                <c:pt idx="1760">
                  <c:v>-9.3100629999999995</c:v>
                </c:pt>
                <c:pt idx="1761">
                  <c:v>-9.3201070000000001</c:v>
                </c:pt>
                <c:pt idx="1762">
                  <c:v>-9.3300920000000005</c:v>
                </c:pt>
                <c:pt idx="1763">
                  <c:v>-9.3400169999999996</c:v>
                </c:pt>
                <c:pt idx="1764">
                  <c:v>-9.3500610000000002</c:v>
                </c:pt>
                <c:pt idx="1765">
                  <c:v>-9.3599270000000008</c:v>
                </c:pt>
                <c:pt idx="1766">
                  <c:v>-9.3699110000000001</c:v>
                </c:pt>
                <c:pt idx="1767">
                  <c:v>-9.3799569999999992</c:v>
                </c:pt>
                <c:pt idx="1768">
                  <c:v>-9.3898820000000001</c:v>
                </c:pt>
                <c:pt idx="1769">
                  <c:v>-9.3998670000000004</c:v>
                </c:pt>
                <c:pt idx="1770">
                  <c:v>-9.4099109999999992</c:v>
                </c:pt>
                <c:pt idx="1771">
                  <c:v>-9.4199549999999999</c:v>
                </c:pt>
                <c:pt idx="1772">
                  <c:v>-9.4299409999999995</c:v>
                </c:pt>
                <c:pt idx="1773">
                  <c:v>-9.4399850000000001</c:v>
                </c:pt>
                <c:pt idx="1774">
                  <c:v>-9.4499700000000004</c:v>
                </c:pt>
                <c:pt idx="1775">
                  <c:v>-9.4599539999999998</c:v>
                </c:pt>
                <c:pt idx="1776">
                  <c:v>-9.4700000000000006</c:v>
                </c:pt>
                <c:pt idx="1777">
                  <c:v>-9.479984</c:v>
                </c:pt>
                <c:pt idx="1778">
                  <c:v>-9.4899690000000003</c:v>
                </c:pt>
                <c:pt idx="1779">
                  <c:v>-9.4998939999999994</c:v>
                </c:pt>
                <c:pt idx="1780">
                  <c:v>-9.5099389999999993</c:v>
                </c:pt>
                <c:pt idx="1781">
                  <c:v>-9.5199829999999999</c:v>
                </c:pt>
                <c:pt idx="1782">
                  <c:v>-9.5299680000000002</c:v>
                </c:pt>
                <c:pt idx="1783">
                  <c:v>-9.5399530000000006</c:v>
                </c:pt>
                <c:pt idx="1784">
                  <c:v>-9.5498779999999996</c:v>
                </c:pt>
                <c:pt idx="1785">
                  <c:v>-9.5599229999999995</c:v>
                </c:pt>
                <c:pt idx="1786">
                  <c:v>-9.5699079999999999</c:v>
                </c:pt>
                <c:pt idx="1787">
                  <c:v>-9.5799520000000005</c:v>
                </c:pt>
                <c:pt idx="1788">
                  <c:v>-9.5899370000000008</c:v>
                </c:pt>
                <c:pt idx="1789">
                  <c:v>-9.5999219999999994</c:v>
                </c:pt>
                <c:pt idx="1790">
                  <c:v>-9.6099069999999998</c:v>
                </c:pt>
                <c:pt idx="1791">
                  <c:v>-9.6199510000000004</c:v>
                </c:pt>
                <c:pt idx="1792">
                  <c:v>-9.6299960000000002</c:v>
                </c:pt>
                <c:pt idx="1793">
                  <c:v>-9.6399810000000006</c:v>
                </c:pt>
                <c:pt idx="1794">
                  <c:v>-9.6499659999999992</c:v>
                </c:pt>
                <c:pt idx="1795">
                  <c:v>-9.659891</c:v>
                </c:pt>
                <c:pt idx="1796">
                  <c:v>-9.6698760000000004</c:v>
                </c:pt>
                <c:pt idx="1797">
                  <c:v>-9.6799199999999992</c:v>
                </c:pt>
                <c:pt idx="1798">
                  <c:v>-9.6899060000000006</c:v>
                </c:pt>
                <c:pt idx="1799">
                  <c:v>-9.6999499999999994</c:v>
                </c:pt>
                <c:pt idx="1800">
                  <c:v>-9.709994</c:v>
                </c:pt>
                <c:pt idx="1801">
                  <c:v>-9.7199790000000004</c:v>
                </c:pt>
                <c:pt idx="1802">
                  <c:v>-9.729965</c:v>
                </c:pt>
                <c:pt idx="1803">
                  <c:v>-9.7399489999999993</c:v>
                </c:pt>
                <c:pt idx="1804">
                  <c:v>-9.7499929999999999</c:v>
                </c:pt>
                <c:pt idx="1805">
                  <c:v>-9.7599780000000003</c:v>
                </c:pt>
                <c:pt idx="1806">
                  <c:v>-9.7700230000000001</c:v>
                </c:pt>
                <c:pt idx="1807">
                  <c:v>-9.7800080000000005</c:v>
                </c:pt>
                <c:pt idx="1808">
                  <c:v>-9.7899930000000008</c:v>
                </c:pt>
                <c:pt idx="1809">
                  <c:v>-9.7999779999999994</c:v>
                </c:pt>
                <c:pt idx="1810">
                  <c:v>-9.810022</c:v>
                </c:pt>
                <c:pt idx="1811">
                  <c:v>-9.8200070000000004</c:v>
                </c:pt>
                <c:pt idx="1812">
                  <c:v>-9.8300520000000002</c:v>
                </c:pt>
                <c:pt idx="1813">
                  <c:v>-9.8400370000000006</c:v>
                </c:pt>
                <c:pt idx="1814">
                  <c:v>-9.8500209999999999</c:v>
                </c:pt>
                <c:pt idx="1815">
                  <c:v>-9.859947</c:v>
                </c:pt>
                <c:pt idx="1816">
                  <c:v>-9.8699910000000006</c:v>
                </c:pt>
                <c:pt idx="1817">
                  <c:v>-9.8799759999999992</c:v>
                </c:pt>
                <c:pt idx="1818">
                  <c:v>-9.8899609999999996</c:v>
                </c:pt>
                <c:pt idx="1819">
                  <c:v>-9.8999459999999999</c:v>
                </c:pt>
                <c:pt idx="1820">
                  <c:v>-9.9098710000000008</c:v>
                </c:pt>
                <c:pt idx="1821">
                  <c:v>-9.9198559999999993</c:v>
                </c:pt>
                <c:pt idx="1822">
                  <c:v>-9.9298400000000004</c:v>
                </c:pt>
                <c:pt idx="1823">
                  <c:v>-9.9398850000000003</c:v>
                </c:pt>
                <c:pt idx="1824">
                  <c:v>-9.9499300000000002</c:v>
                </c:pt>
                <c:pt idx="1825">
                  <c:v>-9.9598549999999992</c:v>
                </c:pt>
                <c:pt idx="1826">
                  <c:v>-9.9698399999999996</c:v>
                </c:pt>
                <c:pt idx="1827">
                  <c:v>-9.9798840000000002</c:v>
                </c:pt>
                <c:pt idx="1828">
                  <c:v>-9.9898690000000006</c:v>
                </c:pt>
                <c:pt idx="1829">
                  <c:v>-9.9999140000000004</c:v>
                </c:pt>
                <c:pt idx="1830">
                  <c:v>-10.0099</c:v>
                </c:pt>
                <c:pt idx="1831">
                  <c:v>-10.01994</c:v>
                </c:pt>
                <c:pt idx="1832">
                  <c:v>-10.02999</c:v>
                </c:pt>
                <c:pt idx="1833">
                  <c:v>-10.04003</c:v>
                </c:pt>
                <c:pt idx="1834">
                  <c:v>-10.050079999999999</c:v>
                </c:pt>
                <c:pt idx="1835">
                  <c:v>-10.06</c:v>
                </c:pt>
                <c:pt idx="1836">
                  <c:v>-10.069990000000001</c:v>
                </c:pt>
                <c:pt idx="1837">
                  <c:v>-10.079969999999999</c:v>
                </c:pt>
                <c:pt idx="1838">
                  <c:v>-10.08996</c:v>
                </c:pt>
                <c:pt idx="1839">
                  <c:v>-10.09994</c:v>
                </c:pt>
                <c:pt idx="1840">
                  <c:v>-10.10993</c:v>
                </c:pt>
                <c:pt idx="1841">
                  <c:v>-10.11997</c:v>
                </c:pt>
                <c:pt idx="1842">
                  <c:v>-10.129960000000001</c:v>
                </c:pt>
                <c:pt idx="1843">
                  <c:v>-10.14</c:v>
                </c:pt>
                <c:pt idx="1844">
                  <c:v>-10.149990000000001</c:v>
                </c:pt>
                <c:pt idx="1845">
                  <c:v>-10.15997</c:v>
                </c:pt>
                <c:pt idx="1846">
                  <c:v>-10.16996</c:v>
                </c:pt>
                <c:pt idx="1847">
                  <c:v>-10.17994</c:v>
                </c:pt>
                <c:pt idx="1848">
                  <c:v>-10.18998</c:v>
                </c:pt>
                <c:pt idx="1849">
                  <c:v>-10.19997</c:v>
                </c:pt>
                <c:pt idx="1850">
                  <c:v>-10.209949999999999</c:v>
                </c:pt>
                <c:pt idx="1851">
                  <c:v>-10.219939999999999</c:v>
                </c:pt>
                <c:pt idx="1852">
                  <c:v>-10.229979999999999</c:v>
                </c:pt>
                <c:pt idx="1853">
                  <c:v>-10.23997</c:v>
                </c:pt>
                <c:pt idx="1854">
                  <c:v>-10.25001</c:v>
                </c:pt>
                <c:pt idx="1855">
                  <c:v>-10.26</c:v>
                </c:pt>
                <c:pt idx="1856">
                  <c:v>-10.269920000000001</c:v>
                </c:pt>
                <c:pt idx="1857">
                  <c:v>-10.27997</c:v>
                </c:pt>
                <c:pt idx="1858">
                  <c:v>-10.289949999999999</c:v>
                </c:pt>
                <c:pt idx="1859">
                  <c:v>-10.299939999999999</c:v>
                </c:pt>
                <c:pt idx="1860">
                  <c:v>-10.309979999999999</c:v>
                </c:pt>
                <c:pt idx="1861">
                  <c:v>-10.31997</c:v>
                </c:pt>
                <c:pt idx="1862">
                  <c:v>-10.32995</c:v>
                </c:pt>
                <c:pt idx="1863">
                  <c:v>-10.33994</c:v>
                </c:pt>
                <c:pt idx="1864">
                  <c:v>-10.34998</c:v>
                </c:pt>
                <c:pt idx="1865">
                  <c:v>-10.359970000000001</c:v>
                </c:pt>
                <c:pt idx="1866">
                  <c:v>-10.369949999999999</c:v>
                </c:pt>
                <c:pt idx="1867">
                  <c:v>-10.38</c:v>
                </c:pt>
                <c:pt idx="1868">
                  <c:v>-10.38998</c:v>
                </c:pt>
                <c:pt idx="1869">
                  <c:v>-10.39991</c:v>
                </c:pt>
                <c:pt idx="1870">
                  <c:v>-10.409890000000001</c:v>
                </c:pt>
                <c:pt idx="1871">
                  <c:v>-10.419930000000001</c:v>
                </c:pt>
                <c:pt idx="1872">
                  <c:v>-10.42998</c:v>
                </c:pt>
                <c:pt idx="1873">
                  <c:v>-10.439970000000001</c:v>
                </c:pt>
                <c:pt idx="1874">
                  <c:v>-10.449949999999999</c:v>
                </c:pt>
                <c:pt idx="1875">
                  <c:v>-10.45987</c:v>
                </c:pt>
                <c:pt idx="1876">
                  <c:v>-10.46992</c:v>
                </c:pt>
                <c:pt idx="1877">
                  <c:v>-10.479900000000001</c:v>
                </c:pt>
                <c:pt idx="1878">
                  <c:v>-10.48995</c:v>
                </c:pt>
                <c:pt idx="1879">
                  <c:v>-10.499930000000001</c:v>
                </c:pt>
                <c:pt idx="1880">
                  <c:v>-10.509980000000001</c:v>
                </c:pt>
                <c:pt idx="1881">
                  <c:v>-10.520020000000001</c:v>
                </c:pt>
                <c:pt idx="1882">
                  <c:v>-10.529949999999999</c:v>
                </c:pt>
                <c:pt idx="1883">
                  <c:v>-10.53993</c:v>
                </c:pt>
                <c:pt idx="1884">
                  <c:v>-10.54992</c:v>
                </c:pt>
                <c:pt idx="1885">
                  <c:v>-10.559839999999999</c:v>
                </c:pt>
                <c:pt idx="1886">
                  <c:v>-10.56983</c:v>
                </c:pt>
                <c:pt idx="1887">
                  <c:v>-10.57987</c:v>
                </c:pt>
                <c:pt idx="1888">
                  <c:v>-10.5898</c:v>
                </c:pt>
                <c:pt idx="1889">
                  <c:v>-10.5999</c:v>
                </c:pt>
                <c:pt idx="1890">
                  <c:v>-10.60995</c:v>
                </c:pt>
                <c:pt idx="1891">
                  <c:v>-10.620050000000001</c:v>
                </c:pt>
                <c:pt idx="1892">
                  <c:v>-10.62998</c:v>
                </c:pt>
                <c:pt idx="1893">
                  <c:v>-10.64002</c:v>
                </c:pt>
                <c:pt idx="1894">
                  <c:v>-10.65001</c:v>
                </c:pt>
                <c:pt idx="1895">
                  <c:v>-10.66005</c:v>
                </c:pt>
                <c:pt idx="1896">
                  <c:v>-10.670030000000001</c:v>
                </c:pt>
                <c:pt idx="1897">
                  <c:v>-10.680020000000001</c:v>
                </c:pt>
                <c:pt idx="1898">
                  <c:v>-10.690060000000001</c:v>
                </c:pt>
                <c:pt idx="1899">
                  <c:v>-10.69999</c:v>
                </c:pt>
                <c:pt idx="1900">
                  <c:v>-10.70997</c:v>
                </c:pt>
                <c:pt idx="1901">
                  <c:v>-10.720079999999999</c:v>
                </c:pt>
                <c:pt idx="1902">
                  <c:v>-10.73006</c:v>
                </c:pt>
                <c:pt idx="1903">
                  <c:v>-10.74005</c:v>
                </c:pt>
                <c:pt idx="1904">
                  <c:v>-10.750030000000001</c:v>
                </c:pt>
                <c:pt idx="1905">
                  <c:v>-10.760020000000001</c:v>
                </c:pt>
                <c:pt idx="1906">
                  <c:v>-10.77</c:v>
                </c:pt>
                <c:pt idx="1907">
                  <c:v>-10.780049999999999</c:v>
                </c:pt>
                <c:pt idx="1908">
                  <c:v>-10.79003</c:v>
                </c:pt>
                <c:pt idx="1909">
                  <c:v>-10.80002</c:v>
                </c:pt>
                <c:pt idx="1910">
                  <c:v>-10.81</c:v>
                </c:pt>
                <c:pt idx="1911">
                  <c:v>-10.819990000000001</c:v>
                </c:pt>
                <c:pt idx="1912">
                  <c:v>-10.829969999999999</c:v>
                </c:pt>
                <c:pt idx="1913">
                  <c:v>-10.831950000000001</c:v>
                </c:pt>
              </c:numCache>
            </c:numRef>
          </c:xVal>
          <c:yVal>
            <c:numRef>
              <c:f>'[1]26_34'!$E$33:$E$10000</c:f>
              <c:numCache>
                <c:formatCode>General</c:formatCode>
                <c:ptCount val="9968"/>
                <c:pt idx="0">
                  <c:v>-2.4151069999999999</c:v>
                </c:pt>
                <c:pt idx="1">
                  <c:v>-5.6477139999999997</c:v>
                </c:pt>
                <c:pt idx="2">
                  <c:v>-10.42042</c:v>
                </c:pt>
                <c:pt idx="3">
                  <c:v>-16.109169999999999</c:v>
                </c:pt>
                <c:pt idx="4">
                  <c:v>-21.247330000000002</c:v>
                </c:pt>
                <c:pt idx="5">
                  <c:v>-25.695219999999999</c:v>
                </c:pt>
                <c:pt idx="6">
                  <c:v>-28.930869999999999</c:v>
                </c:pt>
                <c:pt idx="7">
                  <c:v>-30.571660000000001</c:v>
                </c:pt>
                <c:pt idx="8">
                  <c:v>-31.342929999999999</c:v>
                </c:pt>
                <c:pt idx="9">
                  <c:v>-31.55931</c:v>
                </c:pt>
                <c:pt idx="10">
                  <c:v>-31.46733</c:v>
                </c:pt>
                <c:pt idx="11">
                  <c:v>-31.08248</c:v>
                </c:pt>
                <c:pt idx="12">
                  <c:v>-30.566659999999999</c:v>
                </c:pt>
                <c:pt idx="13">
                  <c:v>-30.406420000000001</c:v>
                </c:pt>
                <c:pt idx="14">
                  <c:v>-30.468319999999999</c:v>
                </c:pt>
                <c:pt idx="15">
                  <c:v>-30.533660000000001</c:v>
                </c:pt>
                <c:pt idx="16">
                  <c:v>-30.564409999999999</c:v>
                </c:pt>
                <c:pt idx="17">
                  <c:v>-30.45157</c:v>
                </c:pt>
                <c:pt idx="18">
                  <c:v>-30.37762</c:v>
                </c:pt>
                <c:pt idx="19">
                  <c:v>-30.665990000000001</c:v>
                </c:pt>
                <c:pt idx="20">
                  <c:v>-31.1676</c:v>
                </c:pt>
                <c:pt idx="21">
                  <c:v>-31.560390000000002</c:v>
                </c:pt>
                <c:pt idx="22">
                  <c:v>-31.923690000000001</c:v>
                </c:pt>
                <c:pt idx="23">
                  <c:v>-32.254469999999998</c:v>
                </c:pt>
                <c:pt idx="24">
                  <c:v>-32.256729999999997</c:v>
                </c:pt>
                <c:pt idx="25">
                  <c:v>-32.272300000000001</c:v>
                </c:pt>
                <c:pt idx="26">
                  <c:v>-32.27122</c:v>
                </c:pt>
                <c:pt idx="27">
                  <c:v>-32.30247</c:v>
                </c:pt>
                <c:pt idx="28">
                  <c:v>-32.225969999999997</c:v>
                </c:pt>
                <c:pt idx="29">
                  <c:v>-32.712299999999999</c:v>
                </c:pt>
                <c:pt idx="30">
                  <c:v>-33.372300000000003</c:v>
                </c:pt>
                <c:pt idx="31">
                  <c:v>-34.077649999999998</c:v>
                </c:pt>
                <c:pt idx="32">
                  <c:v>-34.986350000000002</c:v>
                </c:pt>
                <c:pt idx="33">
                  <c:v>-36.251399999999997</c:v>
                </c:pt>
                <c:pt idx="34">
                  <c:v>-37.978580000000001</c:v>
                </c:pt>
                <c:pt idx="35">
                  <c:v>-40.496339999999996</c:v>
                </c:pt>
                <c:pt idx="36">
                  <c:v>-42.755009999999999</c:v>
                </c:pt>
                <c:pt idx="37">
                  <c:v>-44.66771</c:v>
                </c:pt>
                <c:pt idx="38">
                  <c:v>-45.945590000000003</c:v>
                </c:pt>
                <c:pt idx="39">
                  <c:v>-46.227110000000003</c:v>
                </c:pt>
                <c:pt idx="40">
                  <c:v>-45.951180000000001</c:v>
                </c:pt>
                <c:pt idx="41">
                  <c:v>-45.519010000000002</c:v>
                </c:pt>
                <c:pt idx="42">
                  <c:v>-45.586109999999998</c:v>
                </c:pt>
                <c:pt idx="43">
                  <c:v>-46.054220000000001</c:v>
                </c:pt>
                <c:pt idx="44">
                  <c:v>-47.000439999999998</c:v>
                </c:pt>
                <c:pt idx="45">
                  <c:v>-48.543770000000002</c:v>
                </c:pt>
                <c:pt idx="46">
                  <c:v>-51.478900000000003</c:v>
                </c:pt>
                <c:pt idx="47">
                  <c:v>-56.986829999999998</c:v>
                </c:pt>
                <c:pt idx="48">
                  <c:v>-65.269540000000006</c:v>
                </c:pt>
                <c:pt idx="49">
                  <c:v>-76.498440000000002</c:v>
                </c:pt>
                <c:pt idx="50">
                  <c:v>-90.555220000000006</c:v>
                </c:pt>
                <c:pt idx="51">
                  <c:v>-103.4999</c:v>
                </c:pt>
                <c:pt idx="52">
                  <c:v>-117.449</c:v>
                </c:pt>
                <c:pt idx="53">
                  <c:v>-132.50989999999999</c:v>
                </c:pt>
                <c:pt idx="54">
                  <c:v>-148.33799999999999</c:v>
                </c:pt>
                <c:pt idx="55">
                  <c:v>-164.92949999999999</c:v>
                </c:pt>
                <c:pt idx="56">
                  <c:v>-177.9323</c:v>
                </c:pt>
                <c:pt idx="57">
                  <c:v>-191.3777</c:v>
                </c:pt>
                <c:pt idx="58">
                  <c:v>-205.35900000000001</c:v>
                </c:pt>
                <c:pt idx="59">
                  <c:v>-219.71619999999999</c:v>
                </c:pt>
                <c:pt idx="60">
                  <c:v>-234.2509</c:v>
                </c:pt>
                <c:pt idx="61">
                  <c:v>-248.99979999999999</c:v>
                </c:pt>
                <c:pt idx="62">
                  <c:v>-263.99160000000001</c:v>
                </c:pt>
                <c:pt idx="63">
                  <c:v>-279.33589999999998</c:v>
                </c:pt>
                <c:pt idx="64">
                  <c:v>-295.14699999999999</c:v>
                </c:pt>
                <c:pt idx="65">
                  <c:v>-311.18720000000002</c:v>
                </c:pt>
                <c:pt idx="66">
                  <c:v>-327.51280000000003</c:v>
                </c:pt>
                <c:pt idx="67">
                  <c:v>-343.99979999999999</c:v>
                </c:pt>
                <c:pt idx="68">
                  <c:v>-360.7996</c:v>
                </c:pt>
                <c:pt idx="69">
                  <c:v>-377.93270000000001</c:v>
                </c:pt>
                <c:pt idx="70">
                  <c:v>-395.38909999999998</c:v>
                </c:pt>
                <c:pt idx="71">
                  <c:v>-413.12290000000002</c:v>
                </c:pt>
                <c:pt idx="72">
                  <c:v>-431.06200000000001</c:v>
                </c:pt>
                <c:pt idx="73">
                  <c:v>-449.21089999999998</c:v>
                </c:pt>
                <c:pt idx="74">
                  <c:v>-467.44310000000002</c:v>
                </c:pt>
                <c:pt idx="75">
                  <c:v>-485.67079999999999</c:v>
                </c:pt>
                <c:pt idx="76">
                  <c:v>-503.86669999999998</c:v>
                </c:pt>
                <c:pt idx="77">
                  <c:v>-522.19420000000002</c:v>
                </c:pt>
                <c:pt idx="78">
                  <c:v>-540.66210000000001</c:v>
                </c:pt>
                <c:pt idx="79">
                  <c:v>-559.03160000000003</c:v>
                </c:pt>
                <c:pt idx="80">
                  <c:v>-577.25630000000001</c:v>
                </c:pt>
                <c:pt idx="81">
                  <c:v>-595.55200000000002</c:v>
                </c:pt>
                <c:pt idx="82">
                  <c:v>-613.98670000000004</c:v>
                </c:pt>
                <c:pt idx="83">
                  <c:v>-632.70209999999997</c:v>
                </c:pt>
                <c:pt idx="84">
                  <c:v>-645.24760000000003</c:v>
                </c:pt>
                <c:pt idx="85">
                  <c:v>-657.88279999999997</c:v>
                </c:pt>
                <c:pt idx="86">
                  <c:v>-670.6087</c:v>
                </c:pt>
                <c:pt idx="87">
                  <c:v>-683.41399999999999</c:v>
                </c:pt>
                <c:pt idx="88">
                  <c:v>-696.34870000000001</c:v>
                </c:pt>
                <c:pt idx="89">
                  <c:v>-709.34280000000001</c:v>
                </c:pt>
                <c:pt idx="90">
                  <c:v>-722.38409999999999</c:v>
                </c:pt>
                <c:pt idx="91">
                  <c:v>-735.47149999999999</c:v>
                </c:pt>
                <c:pt idx="92">
                  <c:v>-748.65049999999997</c:v>
                </c:pt>
                <c:pt idx="93">
                  <c:v>-761.92139999999995</c:v>
                </c:pt>
                <c:pt idx="94">
                  <c:v>-775.35410000000002</c:v>
                </c:pt>
                <c:pt idx="95">
                  <c:v>-788.85310000000004</c:v>
                </c:pt>
                <c:pt idx="96">
                  <c:v>-802.42600000000004</c:v>
                </c:pt>
                <c:pt idx="97">
                  <c:v>-816.17070000000001</c:v>
                </c:pt>
                <c:pt idx="98">
                  <c:v>-829.95920000000001</c:v>
                </c:pt>
                <c:pt idx="99">
                  <c:v>-843.76639999999998</c:v>
                </c:pt>
                <c:pt idx="100">
                  <c:v>-857.66</c:v>
                </c:pt>
                <c:pt idx="101">
                  <c:v>-871.601</c:v>
                </c:pt>
                <c:pt idx="102">
                  <c:v>-885.62360000000001</c:v>
                </c:pt>
                <c:pt idx="103">
                  <c:v>-899.72519999999997</c:v>
                </c:pt>
                <c:pt idx="104">
                  <c:v>-913.79930000000002</c:v>
                </c:pt>
                <c:pt idx="105">
                  <c:v>-927.78250000000003</c:v>
                </c:pt>
                <c:pt idx="106">
                  <c:v>-941.78120000000001</c:v>
                </c:pt>
                <c:pt idx="107">
                  <c:v>-955.89509999999996</c:v>
                </c:pt>
                <c:pt idx="108">
                  <c:v>-970.20190000000002</c:v>
                </c:pt>
                <c:pt idx="109">
                  <c:v>-984.63279999999997</c:v>
                </c:pt>
                <c:pt idx="110">
                  <c:v>-999.19320000000005</c:v>
                </c:pt>
                <c:pt idx="111">
                  <c:v>-1013.827</c:v>
                </c:pt>
                <c:pt idx="112">
                  <c:v>-1028.499</c:v>
                </c:pt>
                <c:pt idx="113">
                  <c:v>-1043.2149999999999</c:v>
                </c:pt>
                <c:pt idx="114">
                  <c:v>-1057.99</c:v>
                </c:pt>
                <c:pt idx="115">
                  <c:v>-1072.8789999999999</c:v>
                </c:pt>
                <c:pt idx="116">
                  <c:v>-1087.7819999999999</c:v>
                </c:pt>
                <c:pt idx="117">
                  <c:v>-1102.663</c:v>
                </c:pt>
                <c:pt idx="118">
                  <c:v>-1117.4839999999999</c:v>
                </c:pt>
                <c:pt idx="119">
                  <c:v>-1132.2850000000001</c:v>
                </c:pt>
                <c:pt idx="120">
                  <c:v>-1147.0930000000001</c:v>
                </c:pt>
                <c:pt idx="121">
                  <c:v>-1161.874</c:v>
                </c:pt>
                <c:pt idx="122">
                  <c:v>-1176.6679999999999</c:v>
                </c:pt>
                <c:pt idx="123">
                  <c:v>-1191.4749999999999</c:v>
                </c:pt>
                <c:pt idx="124">
                  <c:v>-1206.347</c:v>
                </c:pt>
                <c:pt idx="125">
                  <c:v>-1221.2429999999999</c:v>
                </c:pt>
                <c:pt idx="126">
                  <c:v>-1236.1659999999999</c:v>
                </c:pt>
                <c:pt idx="127">
                  <c:v>-1251.181</c:v>
                </c:pt>
                <c:pt idx="128">
                  <c:v>-1266.221</c:v>
                </c:pt>
                <c:pt idx="129">
                  <c:v>-1281.239</c:v>
                </c:pt>
                <c:pt idx="130">
                  <c:v>-1296.347</c:v>
                </c:pt>
                <c:pt idx="131">
                  <c:v>-1311.5809999999999</c:v>
                </c:pt>
                <c:pt idx="132">
                  <c:v>-1326.943</c:v>
                </c:pt>
                <c:pt idx="133">
                  <c:v>-1342.2809999999999</c:v>
                </c:pt>
                <c:pt idx="134">
                  <c:v>-1357.6849999999999</c:v>
                </c:pt>
                <c:pt idx="135">
                  <c:v>-1373.2249999999999</c:v>
                </c:pt>
                <c:pt idx="136">
                  <c:v>-1388.771</c:v>
                </c:pt>
                <c:pt idx="137">
                  <c:v>-1404.288</c:v>
                </c:pt>
                <c:pt idx="138">
                  <c:v>-1419.77</c:v>
                </c:pt>
                <c:pt idx="139">
                  <c:v>-1435.242</c:v>
                </c:pt>
                <c:pt idx="140">
                  <c:v>-1450.7660000000001</c:v>
                </c:pt>
                <c:pt idx="141">
                  <c:v>-1466.329</c:v>
                </c:pt>
                <c:pt idx="142">
                  <c:v>-1481.9359999999999</c:v>
                </c:pt>
                <c:pt idx="143">
                  <c:v>-1497.5419999999999</c:v>
                </c:pt>
                <c:pt idx="144">
                  <c:v>-1513.183</c:v>
                </c:pt>
                <c:pt idx="145">
                  <c:v>-1528.866</c:v>
                </c:pt>
                <c:pt idx="146">
                  <c:v>-1544.509</c:v>
                </c:pt>
                <c:pt idx="147">
                  <c:v>-1560.078</c:v>
                </c:pt>
                <c:pt idx="148">
                  <c:v>-1575.6790000000001</c:v>
                </c:pt>
                <c:pt idx="149">
                  <c:v>-1591.3150000000001</c:v>
                </c:pt>
                <c:pt idx="150">
                  <c:v>-1607.0129999999999</c:v>
                </c:pt>
                <c:pt idx="151">
                  <c:v>-1622.6880000000001</c:v>
                </c:pt>
                <c:pt idx="152">
                  <c:v>-1638.3409999999999</c:v>
                </c:pt>
                <c:pt idx="153">
                  <c:v>-1653.9870000000001</c:v>
                </c:pt>
                <c:pt idx="154">
                  <c:v>-1669.66</c:v>
                </c:pt>
                <c:pt idx="155">
                  <c:v>-1685.374</c:v>
                </c:pt>
                <c:pt idx="156">
                  <c:v>-1701.182</c:v>
                </c:pt>
                <c:pt idx="157">
                  <c:v>-1717.0509999999999</c:v>
                </c:pt>
                <c:pt idx="158">
                  <c:v>-1732.9090000000001</c:v>
                </c:pt>
                <c:pt idx="159">
                  <c:v>-1748.7560000000001</c:v>
                </c:pt>
                <c:pt idx="160">
                  <c:v>-1764.672</c:v>
                </c:pt>
                <c:pt idx="161">
                  <c:v>-1780.626</c:v>
                </c:pt>
                <c:pt idx="162">
                  <c:v>-1796.7439999999999</c:v>
                </c:pt>
                <c:pt idx="163">
                  <c:v>-1812.8779999999999</c:v>
                </c:pt>
                <c:pt idx="164">
                  <c:v>-1829.096</c:v>
                </c:pt>
                <c:pt idx="165">
                  <c:v>-1845.35</c:v>
                </c:pt>
                <c:pt idx="166">
                  <c:v>-1861.6289999999999</c:v>
                </c:pt>
                <c:pt idx="167">
                  <c:v>-1877.9590000000001</c:v>
                </c:pt>
                <c:pt idx="168">
                  <c:v>-1894.279</c:v>
                </c:pt>
                <c:pt idx="169">
                  <c:v>-1910.588</c:v>
                </c:pt>
                <c:pt idx="170">
                  <c:v>-1926.912</c:v>
                </c:pt>
                <c:pt idx="171">
                  <c:v>-1943.2829999999999</c:v>
                </c:pt>
                <c:pt idx="172">
                  <c:v>-1959.7360000000001</c:v>
                </c:pt>
                <c:pt idx="173">
                  <c:v>-1976.2360000000001</c:v>
                </c:pt>
                <c:pt idx="174">
                  <c:v>-1992.838</c:v>
                </c:pt>
                <c:pt idx="175">
                  <c:v>-2009.373</c:v>
                </c:pt>
                <c:pt idx="176">
                  <c:v>-2025.8530000000001</c:v>
                </c:pt>
                <c:pt idx="177">
                  <c:v>-2042.412</c:v>
                </c:pt>
                <c:pt idx="178">
                  <c:v>-2059.0189999999998</c:v>
                </c:pt>
                <c:pt idx="179">
                  <c:v>-2075.7139999999999</c:v>
                </c:pt>
                <c:pt idx="180">
                  <c:v>-2092.4560000000001</c:v>
                </c:pt>
                <c:pt idx="181">
                  <c:v>-2109.1909999999998</c:v>
                </c:pt>
                <c:pt idx="182">
                  <c:v>-2125.973</c:v>
                </c:pt>
                <c:pt idx="183">
                  <c:v>-2142.7860000000001</c:v>
                </c:pt>
                <c:pt idx="184">
                  <c:v>-2159.5210000000002</c:v>
                </c:pt>
                <c:pt idx="185">
                  <c:v>-2176.1680000000001</c:v>
                </c:pt>
                <c:pt idx="186">
                  <c:v>-2192.8879999999999</c:v>
                </c:pt>
                <c:pt idx="187">
                  <c:v>-2209.6379999999999</c:v>
                </c:pt>
                <c:pt idx="188">
                  <c:v>-2226.3679999999999</c:v>
                </c:pt>
                <c:pt idx="189">
                  <c:v>-2243.076</c:v>
                </c:pt>
                <c:pt idx="190">
                  <c:v>-2259.84</c:v>
                </c:pt>
                <c:pt idx="191">
                  <c:v>-2276.6460000000002</c:v>
                </c:pt>
                <c:pt idx="192">
                  <c:v>-2293.4789999999998</c:v>
                </c:pt>
                <c:pt idx="193">
                  <c:v>-2310.3539999999998</c:v>
                </c:pt>
                <c:pt idx="194">
                  <c:v>-2327.203</c:v>
                </c:pt>
                <c:pt idx="195">
                  <c:v>-2344.056</c:v>
                </c:pt>
                <c:pt idx="196">
                  <c:v>-2360.8760000000002</c:v>
                </c:pt>
                <c:pt idx="197">
                  <c:v>-2377.5680000000002</c:v>
                </c:pt>
                <c:pt idx="198">
                  <c:v>-2394.2339999999999</c:v>
                </c:pt>
                <c:pt idx="199">
                  <c:v>-2410.9430000000002</c:v>
                </c:pt>
                <c:pt idx="200">
                  <c:v>-2427.7269999999999</c:v>
                </c:pt>
                <c:pt idx="201">
                  <c:v>-2444.511</c:v>
                </c:pt>
                <c:pt idx="202">
                  <c:v>-2461.328</c:v>
                </c:pt>
                <c:pt idx="203">
                  <c:v>-2478.1680000000001</c:v>
                </c:pt>
                <c:pt idx="204">
                  <c:v>-2494.9479999999999</c:v>
                </c:pt>
                <c:pt idx="205">
                  <c:v>-2511.7060000000001</c:v>
                </c:pt>
                <c:pt idx="206">
                  <c:v>-2528.4989999999998</c:v>
                </c:pt>
                <c:pt idx="207">
                  <c:v>-2545.2829999999999</c:v>
                </c:pt>
                <c:pt idx="208">
                  <c:v>-2562.0459999999998</c:v>
                </c:pt>
                <c:pt idx="209">
                  <c:v>-2578.8220000000001</c:v>
                </c:pt>
                <c:pt idx="210">
                  <c:v>-2595.6970000000001</c:v>
                </c:pt>
                <c:pt idx="211">
                  <c:v>-2612.578</c:v>
                </c:pt>
                <c:pt idx="212">
                  <c:v>-2629.4540000000002</c:v>
                </c:pt>
                <c:pt idx="213">
                  <c:v>-2646.3719999999998</c:v>
                </c:pt>
                <c:pt idx="214">
                  <c:v>-2663.3090000000002</c:v>
                </c:pt>
                <c:pt idx="215">
                  <c:v>-2680.2750000000001</c:v>
                </c:pt>
                <c:pt idx="216">
                  <c:v>-2697.2550000000001</c:v>
                </c:pt>
                <c:pt idx="217">
                  <c:v>-2714.2269999999999</c:v>
                </c:pt>
                <c:pt idx="218">
                  <c:v>-2731.2489999999998</c:v>
                </c:pt>
                <c:pt idx="219">
                  <c:v>-2748.2660000000001</c:v>
                </c:pt>
                <c:pt idx="220">
                  <c:v>-2765.3049999999998</c:v>
                </c:pt>
                <c:pt idx="221">
                  <c:v>-2782.33</c:v>
                </c:pt>
                <c:pt idx="222">
                  <c:v>-2799.3009999999999</c:v>
                </c:pt>
                <c:pt idx="223">
                  <c:v>-2816.192</c:v>
                </c:pt>
                <c:pt idx="224">
                  <c:v>-2833.0459999999998</c:v>
                </c:pt>
                <c:pt idx="225">
                  <c:v>-2849.9549999999999</c:v>
                </c:pt>
                <c:pt idx="226">
                  <c:v>-2866.9580000000001</c:v>
                </c:pt>
                <c:pt idx="227">
                  <c:v>-2883.998</c:v>
                </c:pt>
                <c:pt idx="228">
                  <c:v>-2901.0010000000002</c:v>
                </c:pt>
                <c:pt idx="229">
                  <c:v>-2918.0010000000002</c:v>
                </c:pt>
                <c:pt idx="230">
                  <c:v>-2934.9830000000002</c:v>
                </c:pt>
                <c:pt idx="231">
                  <c:v>-2952.002</c:v>
                </c:pt>
                <c:pt idx="232">
                  <c:v>-2969.01</c:v>
                </c:pt>
                <c:pt idx="233">
                  <c:v>-2985.9720000000002</c:v>
                </c:pt>
                <c:pt idx="234">
                  <c:v>-3002.95</c:v>
                </c:pt>
                <c:pt idx="235">
                  <c:v>-3019.7750000000001</c:v>
                </c:pt>
                <c:pt idx="236">
                  <c:v>-3036.5189999999998</c:v>
                </c:pt>
                <c:pt idx="237">
                  <c:v>-3053.3510000000001</c:v>
                </c:pt>
                <c:pt idx="238">
                  <c:v>-3070.2289999999998</c:v>
                </c:pt>
                <c:pt idx="239">
                  <c:v>-3087.0929999999998</c:v>
                </c:pt>
                <c:pt idx="240">
                  <c:v>-3103.895</c:v>
                </c:pt>
                <c:pt idx="241">
                  <c:v>-3120.6579999999999</c:v>
                </c:pt>
                <c:pt idx="242">
                  <c:v>-3137.4059999999999</c:v>
                </c:pt>
                <c:pt idx="243">
                  <c:v>-3154.1709999999998</c:v>
                </c:pt>
                <c:pt idx="244">
                  <c:v>-3171.0140000000001</c:v>
                </c:pt>
                <c:pt idx="245">
                  <c:v>-3187.8980000000001</c:v>
                </c:pt>
                <c:pt idx="246">
                  <c:v>-3204.8690000000001</c:v>
                </c:pt>
                <c:pt idx="247">
                  <c:v>-3221.848</c:v>
                </c:pt>
                <c:pt idx="248">
                  <c:v>-3238.893</c:v>
                </c:pt>
                <c:pt idx="249">
                  <c:v>-3256.0479999999998</c:v>
                </c:pt>
                <c:pt idx="250">
                  <c:v>-3273.2629999999999</c:v>
                </c:pt>
                <c:pt idx="251">
                  <c:v>-3290.5039999999999</c:v>
                </c:pt>
                <c:pt idx="252">
                  <c:v>-3307.7440000000001</c:v>
                </c:pt>
                <c:pt idx="253">
                  <c:v>-3324.9749999999999</c:v>
                </c:pt>
                <c:pt idx="254">
                  <c:v>-3342.17</c:v>
                </c:pt>
                <c:pt idx="255">
                  <c:v>-3359.2979999999998</c:v>
                </c:pt>
                <c:pt idx="256">
                  <c:v>-3376.42</c:v>
                </c:pt>
                <c:pt idx="257">
                  <c:v>-3393.547</c:v>
                </c:pt>
                <c:pt idx="258">
                  <c:v>-3410.576</c:v>
                </c:pt>
                <c:pt idx="259">
                  <c:v>-3427.5459999999998</c:v>
                </c:pt>
                <c:pt idx="260">
                  <c:v>-3444.6410000000001</c:v>
                </c:pt>
                <c:pt idx="261">
                  <c:v>-3461.8420000000001</c:v>
                </c:pt>
                <c:pt idx="262">
                  <c:v>-3479.0520000000001</c:v>
                </c:pt>
                <c:pt idx="263">
                  <c:v>-3496.2860000000001</c:v>
                </c:pt>
                <c:pt idx="264">
                  <c:v>-3513.518</c:v>
                </c:pt>
                <c:pt idx="265">
                  <c:v>-3530.703</c:v>
                </c:pt>
                <c:pt idx="266">
                  <c:v>-3547.9090000000001</c:v>
                </c:pt>
                <c:pt idx="267">
                  <c:v>-3565.1390000000001</c:v>
                </c:pt>
                <c:pt idx="268">
                  <c:v>-3582.31</c:v>
                </c:pt>
                <c:pt idx="269">
                  <c:v>-3599.451</c:v>
                </c:pt>
                <c:pt idx="270">
                  <c:v>-3616.5859999999998</c:v>
                </c:pt>
                <c:pt idx="271">
                  <c:v>-3633.72</c:v>
                </c:pt>
                <c:pt idx="272">
                  <c:v>-3650.877</c:v>
                </c:pt>
                <c:pt idx="273">
                  <c:v>-3668.0439999999999</c:v>
                </c:pt>
                <c:pt idx="274">
                  <c:v>-3685.259</c:v>
                </c:pt>
                <c:pt idx="275">
                  <c:v>-3702.4609999999998</c:v>
                </c:pt>
                <c:pt idx="276">
                  <c:v>-3719.5880000000002</c:v>
                </c:pt>
                <c:pt idx="277">
                  <c:v>-3736.6759999999999</c:v>
                </c:pt>
                <c:pt idx="278">
                  <c:v>-3753.7179999999998</c:v>
                </c:pt>
                <c:pt idx="279">
                  <c:v>-3770.7910000000002</c:v>
                </c:pt>
                <c:pt idx="280">
                  <c:v>-3787.8589999999999</c:v>
                </c:pt>
                <c:pt idx="281">
                  <c:v>-3804.846</c:v>
                </c:pt>
                <c:pt idx="282">
                  <c:v>-3821.7559999999999</c:v>
                </c:pt>
                <c:pt idx="283">
                  <c:v>-3838.68</c:v>
                </c:pt>
                <c:pt idx="284">
                  <c:v>-3855.67</c:v>
                </c:pt>
                <c:pt idx="285">
                  <c:v>-3872.7020000000002</c:v>
                </c:pt>
                <c:pt idx="286">
                  <c:v>-3889.761</c:v>
                </c:pt>
                <c:pt idx="287">
                  <c:v>-3906.8589999999999</c:v>
                </c:pt>
                <c:pt idx="288">
                  <c:v>-3924.0309999999999</c:v>
                </c:pt>
                <c:pt idx="289">
                  <c:v>-3941.2539999999999</c:v>
                </c:pt>
                <c:pt idx="290">
                  <c:v>-3958.482</c:v>
                </c:pt>
                <c:pt idx="291">
                  <c:v>-3975.74</c:v>
                </c:pt>
                <c:pt idx="292">
                  <c:v>-3993.03</c:v>
                </c:pt>
                <c:pt idx="293">
                  <c:v>-4010.35</c:v>
                </c:pt>
                <c:pt idx="294">
                  <c:v>-4027.6779999999999</c:v>
                </c:pt>
                <c:pt idx="295">
                  <c:v>-4044.9810000000002</c:v>
                </c:pt>
                <c:pt idx="296">
                  <c:v>-4062.248</c:v>
                </c:pt>
                <c:pt idx="297">
                  <c:v>-4079.5430000000001</c:v>
                </c:pt>
                <c:pt idx="298">
                  <c:v>-4096.8180000000002</c:v>
                </c:pt>
                <c:pt idx="299">
                  <c:v>-4114.0820000000003</c:v>
                </c:pt>
                <c:pt idx="300">
                  <c:v>-4131.3500000000004</c:v>
                </c:pt>
                <c:pt idx="301">
                  <c:v>-4148.6530000000002</c:v>
                </c:pt>
                <c:pt idx="302">
                  <c:v>-4166.0129999999999</c:v>
                </c:pt>
                <c:pt idx="303">
                  <c:v>-4183.3710000000001</c:v>
                </c:pt>
                <c:pt idx="304">
                  <c:v>-4200.692</c:v>
                </c:pt>
                <c:pt idx="305">
                  <c:v>-4218.0029999999997</c:v>
                </c:pt>
                <c:pt idx="306">
                  <c:v>-4235.3389999999999</c:v>
                </c:pt>
                <c:pt idx="307">
                  <c:v>-4252.6490000000003</c:v>
                </c:pt>
                <c:pt idx="308">
                  <c:v>-4269.9350000000004</c:v>
                </c:pt>
                <c:pt idx="309">
                  <c:v>-4287.2550000000001</c:v>
                </c:pt>
                <c:pt idx="310">
                  <c:v>-4304.5889999999999</c:v>
                </c:pt>
                <c:pt idx="311">
                  <c:v>-4321.942</c:v>
                </c:pt>
                <c:pt idx="312">
                  <c:v>-4339.2950000000001</c:v>
                </c:pt>
                <c:pt idx="313">
                  <c:v>-4356.549</c:v>
                </c:pt>
                <c:pt idx="314">
                  <c:v>-4373.768</c:v>
                </c:pt>
                <c:pt idx="315">
                  <c:v>-4390.9949999999999</c:v>
                </c:pt>
                <c:pt idx="316">
                  <c:v>-4408.2139999999999</c:v>
                </c:pt>
                <c:pt idx="317">
                  <c:v>-4425.4399999999996</c:v>
                </c:pt>
                <c:pt idx="318">
                  <c:v>-4442.6409999999996</c:v>
                </c:pt>
                <c:pt idx="319">
                  <c:v>-4459.8459999999995</c:v>
                </c:pt>
                <c:pt idx="320">
                  <c:v>-4477.0770000000002</c:v>
                </c:pt>
                <c:pt idx="321">
                  <c:v>-4494.2929999999997</c:v>
                </c:pt>
                <c:pt idx="322">
                  <c:v>-4511.5709999999999</c:v>
                </c:pt>
                <c:pt idx="323">
                  <c:v>-4528.8950000000004</c:v>
                </c:pt>
                <c:pt idx="324">
                  <c:v>-4546.2280000000001</c:v>
                </c:pt>
                <c:pt idx="325">
                  <c:v>-4563.5619999999999</c:v>
                </c:pt>
                <c:pt idx="326">
                  <c:v>-4580.8869999999997</c:v>
                </c:pt>
                <c:pt idx="327">
                  <c:v>-4598.1790000000001</c:v>
                </c:pt>
                <c:pt idx="328">
                  <c:v>-4615.4740000000002</c:v>
                </c:pt>
                <c:pt idx="329">
                  <c:v>-4632.7510000000002</c:v>
                </c:pt>
                <c:pt idx="330">
                  <c:v>-4649.9780000000001</c:v>
                </c:pt>
                <c:pt idx="331">
                  <c:v>-4667.2550000000001</c:v>
                </c:pt>
                <c:pt idx="332">
                  <c:v>-4684.4930000000004</c:v>
                </c:pt>
                <c:pt idx="333">
                  <c:v>-4701.7280000000001</c:v>
                </c:pt>
                <c:pt idx="334">
                  <c:v>-4719.0290000000005</c:v>
                </c:pt>
                <c:pt idx="335">
                  <c:v>-4736.3999999999996</c:v>
                </c:pt>
                <c:pt idx="336">
                  <c:v>-4753.9380000000001</c:v>
                </c:pt>
                <c:pt idx="337">
                  <c:v>-4771.5540000000001</c:v>
                </c:pt>
                <c:pt idx="338">
                  <c:v>-4789.1469999999999</c:v>
                </c:pt>
                <c:pt idx="339">
                  <c:v>-4806.7430000000004</c:v>
                </c:pt>
                <c:pt idx="340">
                  <c:v>-4824.2910000000002</c:v>
                </c:pt>
                <c:pt idx="341">
                  <c:v>-4841.8710000000001</c:v>
                </c:pt>
                <c:pt idx="342">
                  <c:v>-4859.5060000000003</c:v>
                </c:pt>
                <c:pt idx="343">
                  <c:v>-4877.1270000000004</c:v>
                </c:pt>
                <c:pt idx="344">
                  <c:v>-4894.6270000000004</c:v>
                </c:pt>
                <c:pt idx="345">
                  <c:v>-4912.0029999999997</c:v>
                </c:pt>
                <c:pt idx="346">
                  <c:v>-4929.4080000000004</c:v>
                </c:pt>
                <c:pt idx="347">
                  <c:v>-4946.7939999999999</c:v>
                </c:pt>
                <c:pt idx="348">
                  <c:v>-4964.183</c:v>
                </c:pt>
                <c:pt idx="349">
                  <c:v>-4981.5709999999999</c:v>
                </c:pt>
                <c:pt idx="350">
                  <c:v>-4998.9549999999999</c:v>
                </c:pt>
                <c:pt idx="351">
                  <c:v>-5016.299</c:v>
                </c:pt>
                <c:pt idx="352">
                  <c:v>-5033.6639999999998</c:v>
                </c:pt>
                <c:pt idx="353">
                  <c:v>-5051.04</c:v>
                </c:pt>
                <c:pt idx="354">
                  <c:v>-5068.4530000000004</c:v>
                </c:pt>
                <c:pt idx="355">
                  <c:v>-5085.8180000000002</c:v>
                </c:pt>
                <c:pt idx="356">
                  <c:v>-5103.2190000000001</c:v>
                </c:pt>
                <c:pt idx="357">
                  <c:v>-5120.6469999999999</c:v>
                </c:pt>
                <c:pt idx="358">
                  <c:v>-5138.1059999999998</c:v>
                </c:pt>
                <c:pt idx="359">
                  <c:v>-5155.5460000000003</c:v>
                </c:pt>
                <c:pt idx="360">
                  <c:v>-5172.8990000000003</c:v>
                </c:pt>
                <c:pt idx="361">
                  <c:v>-5190.2349999999997</c:v>
                </c:pt>
                <c:pt idx="362">
                  <c:v>-5207.6570000000002</c:v>
                </c:pt>
                <c:pt idx="363">
                  <c:v>-5225.125</c:v>
                </c:pt>
                <c:pt idx="364">
                  <c:v>-5242.5889999999999</c:v>
                </c:pt>
                <c:pt idx="365">
                  <c:v>-5260.0590000000002</c:v>
                </c:pt>
                <c:pt idx="366">
                  <c:v>-5277.4920000000002</c:v>
                </c:pt>
                <c:pt idx="367">
                  <c:v>-5294.893</c:v>
                </c:pt>
                <c:pt idx="368">
                  <c:v>-5312.2340000000004</c:v>
                </c:pt>
                <c:pt idx="369">
                  <c:v>-5329.5609999999997</c:v>
                </c:pt>
                <c:pt idx="370">
                  <c:v>-5346.9939999999997</c:v>
                </c:pt>
                <c:pt idx="371">
                  <c:v>-5364.5039999999999</c:v>
                </c:pt>
                <c:pt idx="372">
                  <c:v>-5381.9949999999999</c:v>
                </c:pt>
                <c:pt idx="373">
                  <c:v>-5399.4639999999999</c:v>
                </c:pt>
                <c:pt idx="374">
                  <c:v>-5416.9260000000004</c:v>
                </c:pt>
                <c:pt idx="375">
                  <c:v>-5434.4179999999997</c:v>
                </c:pt>
                <c:pt idx="376">
                  <c:v>-5451.893</c:v>
                </c:pt>
                <c:pt idx="377">
                  <c:v>-5469.393</c:v>
                </c:pt>
                <c:pt idx="378">
                  <c:v>-5486.8720000000003</c:v>
                </c:pt>
                <c:pt idx="379">
                  <c:v>-5504.3990000000003</c:v>
                </c:pt>
                <c:pt idx="380">
                  <c:v>-5521.9359999999997</c:v>
                </c:pt>
                <c:pt idx="381">
                  <c:v>-5539.5119999999997</c:v>
                </c:pt>
                <c:pt idx="382">
                  <c:v>-5557.1589999999997</c:v>
                </c:pt>
                <c:pt idx="383">
                  <c:v>-5574.78</c:v>
                </c:pt>
                <c:pt idx="384">
                  <c:v>-5592.3689999999997</c:v>
                </c:pt>
                <c:pt idx="385">
                  <c:v>-5609.9179999999997</c:v>
                </c:pt>
                <c:pt idx="386">
                  <c:v>-5627.5209999999997</c:v>
                </c:pt>
                <c:pt idx="387">
                  <c:v>-5645.1859999999997</c:v>
                </c:pt>
                <c:pt idx="388">
                  <c:v>-5662.8789999999999</c:v>
                </c:pt>
                <c:pt idx="389">
                  <c:v>-5680.6360000000004</c:v>
                </c:pt>
                <c:pt idx="390">
                  <c:v>-5698.3029999999999</c:v>
                </c:pt>
                <c:pt idx="391">
                  <c:v>-5715.8789999999999</c:v>
                </c:pt>
                <c:pt idx="392">
                  <c:v>-5733.4040000000005</c:v>
                </c:pt>
                <c:pt idx="393">
                  <c:v>-5750.8959999999997</c:v>
                </c:pt>
                <c:pt idx="394">
                  <c:v>-5768.3819999999996</c:v>
                </c:pt>
                <c:pt idx="395">
                  <c:v>-5785.893</c:v>
                </c:pt>
                <c:pt idx="396">
                  <c:v>-5803.4620000000004</c:v>
                </c:pt>
                <c:pt idx="397">
                  <c:v>-5821.0789999999997</c:v>
                </c:pt>
                <c:pt idx="398">
                  <c:v>-5838.7330000000002</c:v>
                </c:pt>
                <c:pt idx="399">
                  <c:v>-5856.3969999999999</c:v>
                </c:pt>
                <c:pt idx="400">
                  <c:v>-5874.1139999999996</c:v>
                </c:pt>
                <c:pt idx="401">
                  <c:v>-5891.8810000000003</c:v>
                </c:pt>
                <c:pt idx="402">
                  <c:v>-5909.6379999999999</c:v>
                </c:pt>
                <c:pt idx="403">
                  <c:v>-5927.3429999999998</c:v>
                </c:pt>
                <c:pt idx="404">
                  <c:v>-5945.085</c:v>
                </c:pt>
                <c:pt idx="405">
                  <c:v>-5962.884</c:v>
                </c:pt>
                <c:pt idx="406">
                  <c:v>-5980.701</c:v>
                </c:pt>
                <c:pt idx="407">
                  <c:v>-5998.4610000000002</c:v>
                </c:pt>
                <c:pt idx="408">
                  <c:v>-6016.18</c:v>
                </c:pt>
                <c:pt idx="409">
                  <c:v>-6033.8729999999996</c:v>
                </c:pt>
                <c:pt idx="410">
                  <c:v>-6051.54</c:v>
                </c:pt>
                <c:pt idx="411">
                  <c:v>-6069.2219999999998</c:v>
                </c:pt>
                <c:pt idx="412">
                  <c:v>-6086.9610000000002</c:v>
                </c:pt>
                <c:pt idx="413">
                  <c:v>-6104.6279999999997</c:v>
                </c:pt>
                <c:pt idx="414">
                  <c:v>-6122.2820000000002</c:v>
                </c:pt>
                <c:pt idx="415">
                  <c:v>-6139.9030000000002</c:v>
                </c:pt>
                <c:pt idx="416">
                  <c:v>-6157.57</c:v>
                </c:pt>
                <c:pt idx="417">
                  <c:v>-6175.2489999999998</c:v>
                </c:pt>
                <c:pt idx="418">
                  <c:v>-6192.9449999999997</c:v>
                </c:pt>
                <c:pt idx="419">
                  <c:v>-6210.6329999999998</c:v>
                </c:pt>
                <c:pt idx="420">
                  <c:v>-6228.2960000000003</c:v>
                </c:pt>
                <c:pt idx="421">
                  <c:v>-6246.0060000000003</c:v>
                </c:pt>
                <c:pt idx="422">
                  <c:v>-6263.8159999999998</c:v>
                </c:pt>
                <c:pt idx="423">
                  <c:v>-6281.6689999999999</c:v>
                </c:pt>
                <c:pt idx="424">
                  <c:v>-6299.549</c:v>
                </c:pt>
                <c:pt idx="425">
                  <c:v>-6317.3909999999996</c:v>
                </c:pt>
                <c:pt idx="426">
                  <c:v>-6335.1859999999997</c:v>
                </c:pt>
                <c:pt idx="427">
                  <c:v>-6352.9629999999997</c:v>
                </c:pt>
                <c:pt idx="428">
                  <c:v>-6370.7550000000001</c:v>
                </c:pt>
                <c:pt idx="429">
                  <c:v>-6388.5439999999999</c:v>
                </c:pt>
                <c:pt idx="430">
                  <c:v>-6406.35</c:v>
                </c:pt>
                <c:pt idx="431">
                  <c:v>-6424.192</c:v>
                </c:pt>
                <c:pt idx="432">
                  <c:v>-6442.0439999999999</c:v>
                </c:pt>
                <c:pt idx="433">
                  <c:v>-6459.9179999999997</c:v>
                </c:pt>
                <c:pt idx="434">
                  <c:v>-6477.8249999999998</c:v>
                </c:pt>
                <c:pt idx="435">
                  <c:v>-6495.6869999999999</c:v>
                </c:pt>
                <c:pt idx="436">
                  <c:v>-6513.5230000000001</c:v>
                </c:pt>
                <c:pt idx="437">
                  <c:v>-6531.4629999999997</c:v>
                </c:pt>
                <c:pt idx="438">
                  <c:v>-6549.5060000000003</c:v>
                </c:pt>
                <c:pt idx="439">
                  <c:v>-6567.5990000000002</c:v>
                </c:pt>
                <c:pt idx="440">
                  <c:v>-6585.65</c:v>
                </c:pt>
                <c:pt idx="441">
                  <c:v>-6603.625</c:v>
                </c:pt>
                <c:pt idx="442">
                  <c:v>-6621.5420000000004</c:v>
                </c:pt>
                <c:pt idx="443">
                  <c:v>-6639.402</c:v>
                </c:pt>
                <c:pt idx="444">
                  <c:v>-6657.3770000000004</c:v>
                </c:pt>
                <c:pt idx="445">
                  <c:v>-6675.3509999999997</c:v>
                </c:pt>
                <c:pt idx="446">
                  <c:v>-6693.2449999999999</c:v>
                </c:pt>
                <c:pt idx="447">
                  <c:v>-6711.0870000000004</c:v>
                </c:pt>
                <c:pt idx="448">
                  <c:v>-6728.95</c:v>
                </c:pt>
                <c:pt idx="449">
                  <c:v>-6746.8940000000002</c:v>
                </c:pt>
                <c:pt idx="450">
                  <c:v>-6764.799</c:v>
                </c:pt>
                <c:pt idx="451">
                  <c:v>-6782.7280000000001</c:v>
                </c:pt>
                <c:pt idx="452">
                  <c:v>-6800.6729999999998</c:v>
                </c:pt>
                <c:pt idx="453">
                  <c:v>-6818.61</c:v>
                </c:pt>
                <c:pt idx="454">
                  <c:v>-6836.5659999999998</c:v>
                </c:pt>
                <c:pt idx="455">
                  <c:v>-6854.5450000000001</c:v>
                </c:pt>
                <c:pt idx="456">
                  <c:v>-6872.5389999999998</c:v>
                </c:pt>
                <c:pt idx="457">
                  <c:v>-6890.58</c:v>
                </c:pt>
                <c:pt idx="458">
                  <c:v>-6908.6480000000001</c:v>
                </c:pt>
                <c:pt idx="459">
                  <c:v>-6926.7259999999997</c:v>
                </c:pt>
                <c:pt idx="460">
                  <c:v>-6944.8249999999998</c:v>
                </c:pt>
                <c:pt idx="461">
                  <c:v>-6962.9769999999999</c:v>
                </c:pt>
                <c:pt idx="462">
                  <c:v>-6981.1769999999997</c:v>
                </c:pt>
                <c:pt idx="463">
                  <c:v>-6999.4579999999996</c:v>
                </c:pt>
                <c:pt idx="464">
                  <c:v>-7017.7259999999997</c:v>
                </c:pt>
                <c:pt idx="465">
                  <c:v>-7035.9979999999996</c:v>
                </c:pt>
                <c:pt idx="466">
                  <c:v>-7054.3209999999999</c:v>
                </c:pt>
                <c:pt idx="467">
                  <c:v>-7072.6639999999998</c:v>
                </c:pt>
                <c:pt idx="468">
                  <c:v>-7090.9369999999999</c:v>
                </c:pt>
                <c:pt idx="469">
                  <c:v>-7109.1360000000004</c:v>
                </c:pt>
                <c:pt idx="470">
                  <c:v>-7127.2809999999999</c:v>
                </c:pt>
                <c:pt idx="471">
                  <c:v>-7145.3530000000001</c:v>
                </c:pt>
                <c:pt idx="472">
                  <c:v>-7163.3729999999996</c:v>
                </c:pt>
                <c:pt idx="473">
                  <c:v>-7181.3869999999997</c:v>
                </c:pt>
                <c:pt idx="474">
                  <c:v>-7199.4610000000002</c:v>
                </c:pt>
                <c:pt idx="475">
                  <c:v>-7217.6769999999997</c:v>
                </c:pt>
                <c:pt idx="476">
                  <c:v>-7235.9229999999998</c:v>
                </c:pt>
                <c:pt idx="477">
                  <c:v>-7254.1019999999999</c:v>
                </c:pt>
                <c:pt idx="478">
                  <c:v>-7272.2759999999998</c:v>
                </c:pt>
                <c:pt idx="479">
                  <c:v>-7290.5060000000003</c:v>
                </c:pt>
                <c:pt idx="480">
                  <c:v>-7308.7359999999999</c:v>
                </c:pt>
                <c:pt idx="481">
                  <c:v>-7326.9139999999998</c:v>
                </c:pt>
                <c:pt idx="482">
                  <c:v>-7345.08</c:v>
                </c:pt>
                <c:pt idx="483">
                  <c:v>-7363.2489999999998</c:v>
                </c:pt>
                <c:pt idx="484">
                  <c:v>-7381.4129999999996</c:v>
                </c:pt>
                <c:pt idx="485">
                  <c:v>-7399.5929999999998</c:v>
                </c:pt>
                <c:pt idx="486">
                  <c:v>-7417.732</c:v>
                </c:pt>
                <c:pt idx="487">
                  <c:v>-7435.7920000000004</c:v>
                </c:pt>
                <c:pt idx="488">
                  <c:v>-7453.78</c:v>
                </c:pt>
                <c:pt idx="489">
                  <c:v>-7471.81</c:v>
                </c:pt>
                <c:pt idx="490">
                  <c:v>-7489.8729999999996</c:v>
                </c:pt>
                <c:pt idx="491">
                  <c:v>-7507.9889999999996</c:v>
                </c:pt>
                <c:pt idx="492">
                  <c:v>-7526.1530000000002</c:v>
                </c:pt>
                <c:pt idx="493">
                  <c:v>-7544.3980000000001</c:v>
                </c:pt>
                <c:pt idx="494">
                  <c:v>-7562.6049999999996</c:v>
                </c:pt>
                <c:pt idx="495">
                  <c:v>-7580.8360000000002</c:v>
                </c:pt>
                <c:pt idx="496">
                  <c:v>-7599.174</c:v>
                </c:pt>
                <c:pt idx="497">
                  <c:v>-7617.4970000000003</c:v>
                </c:pt>
                <c:pt idx="498">
                  <c:v>-7635.7830000000004</c:v>
                </c:pt>
                <c:pt idx="499">
                  <c:v>-7654.0219999999999</c:v>
                </c:pt>
                <c:pt idx="500">
                  <c:v>-7672.259</c:v>
                </c:pt>
                <c:pt idx="501">
                  <c:v>-7690.5829999999996</c:v>
                </c:pt>
                <c:pt idx="502">
                  <c:v>-7708.9430000000002</c:v>
                </c:pt>
                <c:pt idx="503">
                  <c:v>-7727.3180000000002</c:v>
                </c:pt>
                <c:pt idx="504">
                  <c:v>-7745.6220000000003</c:v>
                </c:pt>
                <c:pt idx="505">
                  <c:v>-7763.9359999999997</c:v>
                </c:pt>
                <c:pt idx="506">
                  <c:v>-7782.3689999999997</c:v>
                </c:pt>
                <c:pt idx="507">
                  <c:v>-7800.8040000000001</c:v>
                </c:pt>
                <c:pt idx="508">
                  <c:v>-7819.2389999999996</c:v>
                </c:pt>
                <c:pt idx="509">
                  <c:v>-7837.6779999999999</c:v>
                </c:pt>
                <c:pt idx="510">
                  <c:v>-7856.09</c:v>
                </c:pt>
                <c:pt idx="511">
                  <c:v>-7874.4059999999999</c:v>
                </c:pt>
                <c:pt idx="512">
                  <c:v>-7892.7219999999998</c:v>
                </c:pt>
                <c:pt idx="513">
                  <c:v>-7911.0230000000001</c:v>
                </c:pt>
                <c:pt idx="514">
                  <c:v>-7929.2430000000004</c:v>
                </c:pt>
                <c:pt idx="515">
                  <c:v>-7947.4520000000002</c:v>
                </c:pt>
                <c:pt idx="516">
                  <c:v>-7965.7079999999996</c:v>
                </c:pt>
                <c:pt idx="517">
                  <c:v>-7984.0690000000004</c:v>
                </c:pt>
                <c:pt idx="518">
                  <c:v>-8002.4930000000004</c:v>
                </c:pt>
                <c:pt idx="519">
                  <c:v>-8020.9340000000002</c:v>
                </c:pt>
                <c:pt idx="520">
                  <c:v>-8039.3159999999998</c:v>
                </c:pt>
                <c:pt idx="521">
                  <c:v>-8057.6779999999999</c:v>
                </c:pt>
                <c:pt idx="522">
                  <c:v>-8076.0550000000003</c:v>
                </c:pt>
                <c:pt idx="523">
                  <c:v>-8094.49</c:v>
                </c:pt>
                <c:pt idx="524">
                  <c:v>-8112.8980000000001</c:v>
                </c:pt>
                <c:pt idx="525">
                  <c:v>-8131.1989999999996</c:v>
                </c:pt>
                <c:pt idx="526">
                  <c:v>-8149.5110000000004</c:v>
                </c:pt>
                <c:pt idx="527">
                  <c:v>-8167.8320000000003</c:v>
                </c:pt>
                <c:pt idx="528">
                  <c:v>-8186.107</c:v>
                </c:pt>
                <c:pt idx="529">
                  <c:v>-8204.3729999999996</c:v>
                </c:pt>
                <c:pt idx="530">
                  <c:v>-8222.67</c:v>
                </c:pt>
                <c:pt idx="531">
                  <c:v>-8240.9449999999997</c:v>
                </c:pt>
                <c:pt idx="532">
                  <c:v>-8259.1270000000004</c:v>
                </c:pt>
                <c:pt idx="533">
                  <c:v>-8277.3019999999997</c:v>
                </c:pt>
                <c:pt idx="534">
                  <c:v>-8295.5040000000008</c:v>
                </c:pt>
                <c:pt idx="535">
                  <c:v>-8313.7039999999997</c:v>
                </c:pt>
                <c:pt idx="536">
                  <c:v>-8331.902</c:v>
                </c:pt>
                <c:pt idx="537">
                  <c:v>-8350.1180000000004</c:v>
                </c:pt>
                <c:pt idx="538">
                  <c:v>-8368.4</c:v>
                </c:pt>
                <c:pt idx="539">
                  <c:v>-8386.6710000000003</c:v>
                </c:pt>
                <c:pt idx="540">
                  <c:v>-8404.9240000000009</c:v>
                </c:pt>
                <c:pt idx="541">
                  <c:v>-8423.1990000000005</c:v>
                </c:pt>
                <c:pt idx="542">
                  <c:v>-8441.5519999999997</c:v>
                </c:pt>
                <c:pt idx="543">
                  <c:v>-8459.9330000000009</c:v>
                </c:pt>
                <c:pt idx="544">
                  <c:v>-8478.3160000000007</c:v>
                </c:pt>
                <c:pt idx="545">
                  <c:v>-8496.6970000000001</c:v>
                </c:pt>
                <c:pt idx="546">
                  <c:v>-8515.0889999999999</c:v>
                </c:pt>
                <c:pt idx="547">
                  <c:v>-8533.5400000000009</c:v>
                </c:pt>
                <c:pt idx="548">
                  <c:v>-8551.9889999999996</c:v>
                </c:pt>
                <c:pt idx="549">
                  <c:v>-8570.4330000000009</c:v>
                </c:pt>
                <c:pt idx="550">
                  <c:v>-8588.8629999999994</c:v>
                </c:pt>
                <c:pt idx="551">
                  <c:v>-8607.3439999999991</c:v>
                </c:pt>
                <c:pt idx="552">
                  <c:v>-8625.8940000000002</c:v>
                </c:pt>
                <c:pt idx="553">
                  <c:v>-8644.4359999999997</c:v>
                </c:pt>
                <c:pt idx="554">
                  <c:v>-8663.0570000000007</c:v>
                </c:pt>
                <c:pt idx="555">
                  <c:v>-8681.7209999999995</c:v>
                </c:pt>
                <c:pt idx="556">
                  <c:v>-8700.3979999999992</c:v>
                </c:pt>
                <c:pt idx="557">
                  <c:v>-8719.0550000000003</c:v>
                </c:pt>
                <c:pt idx="558">
                  <c:v>-8737.6589999999997</c:v>
                </c:pt>
                <c:pt idx="559">
                  <c:v>-8756.1409999999996</c:v>
                </c:pt>
                <c:pt idx="560">
                  <c:v>-8774.482</c:v>
                </c:pt>
                <c:pt idx="561">
                  <c:v>-8792.7909999999993</c:v>
                </c:pt>
                <c:pt idx="562">
                  <c:v>-8811.1170000000002</c:v>
                </c:pt>
                <c:pt idx="563">
                  <c:v>-8829.5049999999992</c:v>
                </c:pt>
                <c:pt idx="564">
                  <c:v>-8847.8780000000006</c:v>
                </c:pt>
                <c:pt idx="565">
                  <c:v>-8866.19</c:v>
                </c:pt>
                <c:pt idx="566">
                  <c:v>-8884.5310000000009</c:v>
                </c:pt>
                <c:pt idx="567">
                  <c:v>-8902.9560000000001</c:v>
                </c:pt>
                <c:pt idx="568">
                  <c:v>-8921.4220000000005</c:v>
                </c:pt>
                <c:pt idx="569">
                  <c:v>-8939.9110000000001</c:v>
                </c:pt>
                <c:pt idx="570">
                  <c:v>-8958.3780000000006</c:v>
                </c:pt>
                <c:pt idx="571">
                  <c:v>-8976.7780000000002</c:v>
                </c:pt>
                <c:pt idx="572">
                  <c:v>-8995.1759999999995</c:v>
                </c:pt>
                <c:pt idx="573">
                  <c:v>-9013.6239999999998</c:v>
                </c:pt>
                <c:pt idx="574">
                  <c:v>-9032.02</c:v>
                </c:pt>
                <c:pt idx="575">
                  <c:v>-9050.357</c:v>
                </c:pt>
                <c:pt idx="576">
                  <c:v>-9068.6890000000003</c:v>
                </c:pt>
                <c:pt idx="577">
                  <c:v>-9087.0130000000008</c:v>
                </c:pt>
                <c:pt idx="578">
                  <c:v>-9105.3719999999994</c:v>
                </c:pt>
                <c:pt idx="579">
                  <c:v>-9123.7099999999991</c:v>
                </c:pt>
                <c:pt idx="580">
                  <c:v>-9142.0810000000001</c:v>
                </c:pt>
                <c:pt idx="581">
                  <c:v>-9160.5390000000007</c:v>
                </c:pt>
                <c:pt idx="582">
                  <c:v>-9179.0360000000001</c:v>
                </c:pt>
                <c:pt idx="583">
                  <c:v>-9197.4359999999997</c:v>
                </c:pt>
                <c:pt idx="584">
                  <c:v>-9215.83</c:v>
                </c:pt>
                <c:pt idx="585">
                  <c:v>-9234.2890000000007</c:v>
                </c:pt>
                <c:pt idx="586">
                  <c:v>-9252.7980000000007</c:v>
                </c:pt>
                <c:pt idx="587">
                  <c:v>-9271.33</c:v>
                </c:pt>
                <c:pt idx="588">
                  <c:v>-9289.9459999999999</c:v>
                </c:pt>
                <c:pt idx="589">
                  <c:v>-9308.6170000000002</c:v>
                </c:pt>
                <c:pt idx="590">
                  <c:v>-9327.2459999999992</c:v>
                </c:pt>
                <c:pt idx="591">
                  <c:v>-9345.875</c:v>
                </c:pt>
                <c:pt idx="592">
                  <c:v>-9364.4809999999998</c:v>
                </c:pt>
                <c:pt idx="593">
                  <c:v>-9383.0159999999996</c:v>
                </c:pt>
                <c:pt idx="594">
                  <c:v>-9401.48</c:v>
                </c:pt>
                <c:pt idx="595">
                  <c:v>-9419.9259999999995</c:v>
                </c:pt>
                <c:pt idx="596">
                  <c:v>-9438.3950000000004</c:v>
                </c:pt>
                <c:pt idx="597">
                  <c:v>-9456.83</c:v>
                </c:pt>
                <c:pt idx="598">
                  <c:v>-9475.241</c:v>
                </c:pt>
                <c:pt idx="599">
                  <c:v>-9493.6929999999993</c:v>
                </c:pt>
                <c:pt idx="600">
                  <c:v>-9512.1869999999999</c:v>
                </c:pt>
                <c:pt idx="601">
                  <c:v>-9530.7189999999991</c:v>
                </c:pt>
                <c:pt idx="602">
                  <c:v>-9549.2649999999994</c:v>
                </c:pt>
                <c:pt idx="603">
                  <c:v>-9567.82</c:v>
                </c:pt>
                <c:pt idx="604">
                  <c:v>-9586.2970000000005</c:v>
                </c:pt>
                <c:pt idx="605">
                  <c:v>-9604.6740000000009</c:v>
                </c:pt>
                <c:pt idx="606">
                  <c:v>-9623.0220000000008</c:v>
                </c:pt>
                <c:pt idx="607">
                  <c:v>-9641.4</c:v>
                </c:pt>
                <c:pt idx="608">
                  <c:v>-9659.848</c:v>
                </c:pt>
                <c:pt idx="609">
                  <c:v>-9678.3209999999999</c:v>
                </c:pt>
                <c:pt idx="610">
                  <c:v>-9696.7819999999992</c:v>
                </c:pt>
                <c:pt idx="611">
                  <c:v>-9715.3220000000001</c:v>
                </c:pt>
                <c:pt idx="612">
                  <c:v>-9733.8629999999994</c:v>
                </c:pt>
                <c:pt idx="613">
                  <c:v>-9752.3019999999997</c:v>
                </c:pt>
                <c:pt idx="614">
                  <c:v>-9770.65</c:v>
                </c:pt>
                <c:pt idx="615">
                  <c:v>-9789.0110000000004</c:v>
                </c:pt>
                <c:pt idx="616">
                  <c:v>-9807.3680000000004</c:v>
                </c:pt>
                <c:pt idx="617">
                  <c:v>-9825.7049999999999</c:v>
                </c:pt>
                <c:pt idx="618">
                  <c:v>-9844.0730000000003</c:v>
                </c:pt>
                <c:pt idx="619">
                  <c:v>-9862.4650000000001</c:v>
                </c:pt>
                <c:pt idx="620">
                  <c:v>-9880.7999999999993</c:v>
                </c:pt>
                <c:pt idx="621">
                  <c:v>-9899.1440000000002</c:v>
                </c:pt>
                <c:pt idx="622">
                  <c:v>-9917.5589999999993</c:v>
                </c:pt>
                <c:pt idx="623">
                  <c:v>-9936.0499999999993</c:v>
                </c:pt>
                <c:pt idx="624">
                  <c:v>-9954.6350000000002</c:v>
                </c:pt>
                <c:pt idx="625">
                  <c:v>-9973.2209999999995</c:v>
                </c:pt>
                <c:pt idx="626">
                  <c:v>-9991.8220000000001</c:v>
                </c:pt>
                <c:pt idx="627">
                  <c:v>-10010.44</c:v>
                </c:pt>
                <c:pt idx="628">
                  <c:v>-10028.98</c:v>
                </c:pt>
                <c:pt idx="629">
                  <c:v>-10047.549999999999</c:v>
                </c:pt>
                <c:pt idx="630">
                  <c:v>-10066.17</c:v>
                </c:pt>
                <c:pt idx="631">
                  <c:v>-10084.81</c:v>
                </c:pt>
                <c:pt idx="632">
                  <c:v>-10103.450000000001</c:v>
                </c:pt>
                <c:pt idx="633">
                  <c:v>-10122.040000000001</c:v>
                </c:pt>
                <c:pt idx="634">
                  <c:v>-10140.530000000001</c:v>
                </c:pt>
                <c:pt idx="635">
                  <c:v>-10158.959999999999</c:v>
                </c:pt>
                <c:pt idx="636">
                  <c:v>-10177.379999999999</c:v>
                </c:pt>
                <c:pt idx="637">
                  <c:v>-10195.780000000001</c:v>
                </c:pt>
                <c:pt idx="638">
                  <c:v>-10214.219999999999</c:v>
                </c:pt>
                <c:pt idx="639">
                  <c:v>-10232.65</c:v>
                </c:pt>
                <c:pt idx="640">
                  <c:v>-10251.06</c:v>
                </c:pt>
                <c:pt idx="641">
                  <c:v>-10269.56</c:v>
                </c:pt>
                <c:pt idx="642">
                  <c:v>-10288.049999999999</c:v>
                </c:pt>
                <c:pt idx="643">
                  <c:v>-10306.43</c:v>
                </c:pt>
                <c:pt idx="644">
                  <c:v>-10324.86</c:v>
                </c:pt>
                <c:pt idx="645">
                  <c:v>-10343.43</c:v>
                </c:pt>
                <c:pt idx="646">
                  <c:v>-10362.02</c:v>
                </c:pt>
                <c:pt idx="647">
                  <c:v>-10380.58</c:v>
                </c:pt>
                <c:pt idx="648">
                  <c:v>-10399.01</c:v>
                </c:pt>
                <c:pt idx="649">
                  <c:v>-10417.44</c:v>
                </c:pt>
                <c:pt idx="650">
                  <c:v>-10435.86</c:v>
                </c:pt>
                <c:pt idx="651">
                  <c:v>-10454.290000000001</c:v>
                </c:pt>
                <c:pt idx="652">
                  <c:v>-10472.75</c:v>
                </c:pt>
                <c:pt idx="653">
                  <c:v>-10491.21</c:v>
                </c:pt>
                <c:pt idx="654">
                  <c:v>-10509.65</c:v>
                </c:pt>
                <c:pt idx="655">
                  <c:v>-10528.15</c:v>
                </c:pt>
                <c:pt idx="656">
                  <c:v>-10546.77</c:v>
                </c:pt>
                <c:pt idx="657">
                  <c:v>-10565.45</c:v>
                </c:pt>
                <c:pt idx="658">
                  <c:v>-10584.14</c:v>
                </c:pt>
                <c:pt idx="659">
                  <c:v>-10602.83</c:v>
                </c:pt>
                <c:pt idx="660">
                  <c:v>-10621.45</c:v>
                </c:pt>
                <c:pt idx="661">
                  <c:v>-10639.97</c:v>
                </c:pt>
                <c:pt idx="662">
                  <c:v>-10658.45</c:v>
                </c:pt>
                <c:pt idx="663">
                  <c:v>-10676.93</c:v>
                </c:pt>
                <c:pt idx="664">
                  <c:v>-10695.5</c:v>
                </c:pt>
                <c:pt idx="665">
                  <c:v>-10714.02</c:v>
                </c:pt>
                <c:pt idx="666">
                  <c:v>-10732.5</c:v>
                </c:pt>
                <c:pt idx="667">
                  <c:v>-10750.97</c:v>
                </c:pt>
                <c:pt idx="668">
                  <c:v>-10769.44</c:v>
                </c:pt>
                <c:pt idx="669">
                  <c:v>-10787.89</c:v>
                </c:pt>
                <c:pt idx="670">
                  <c:v>-10806.28</c:v>
                </c:pt>
                <c:pt idx="671">
                  <c:v>-10824.63</c:v>
                </c:pt>
                <c:pt idx="672">
                  <c:v>-10842.98</c:v>
                </c:pt>
                <c:pt idx="673">
                  <c:v>-10861.32</c:v>
                </c:pt>
                <c:pt idx="674">
                  <c:v>-10879.77</c:v>
                </c:pt>
                <c:pt idx="675">
                  <c:v>-10898.24</c:v>
                </c:pt>
                <c:pt idx="676">
                  <c:v>-10916.66</c:v>
                </c:pt>
                <c:pt idx="677">
                  <c:v>-10935.09</c:v>
                </c:pt>
                <c:pt idx="678">
                  <c:v>-10953.52</c:v>
                </c:pt>
                <c:pt idx="679">
                  <c:v>-10971.98</c:v>
                </c:pt>
                <c:pt idx="680">
                  <c:v>-10990.48</c:v>
                </c:pt>
                <c:pt idx="681">
                  <c:v>-11009.01</c:v>
                </c:pt>
                <c:pt idx="682">
                  <c:v>-11027.45</c:v>
                </c:pt>
                <c:pt idx="683">
                  <c:v>-11045.83</c:v>
                </c:pt>
                <c:pt idx="684">
                  <c:v>-11064.28</c:v>
                </c:pt>
                <c:pt idx="685">
                  <c:v>-11082.78</c:v>
                </c:pt>
                <c:pt idx="686">
                  <c:v>-11101.31</c:v>
                </c:pt>
                <c:pt idx="687">
                  <c:v>-11119.8</c:v>
                </c:pt>
                <c:pt idx="688">
                  <c:v>-11138.24</c:v>
                </c:pt>
                <c:pt idx="689">
                  <c:v>-11156.63</c:v>
                </c:pt>
                <c:pt idx="690">
                  <c:v>-11175.07</c:v>
                </c:pt>
                <c:pt idx="691">
                  <c:v>-11193.51</c:v>
                </c:pt>
                <c:pt idx="692">
                  <c:v>-11211.97</c:v>
                </c:pt>
                <c:pt idx="693">
                  <c:v>-11230.49</c:v>
                </c:pt>
                <c:pt idx="694">
                  <c:v>-11248.92</c:v>
                </c:pt>
                <c:pt idx="695">
                  <c:v>-11267.3</c:v>
                </c:pt>
                <c:pt idx="696">
                  <c:v>-11285.73</c:v>
                </c:pt>
                <c:pt idx="697">
                  <c:v>-11304.17</c:v>
                </c:pt>
                <c:pt idx="698">
                  <c:v>-11322.62</c:v>
                </c:pt>
                <c:pt idx="699">
                  <c:v>-11341.08</c:v>
                </c:pt>
                <c:pt idx="700">
                  <c:v>-11359.53</c:v>
                </c:pt>
                <c:pt idx="701">
                  <c:v>-11377.97</c:v>
                </c:pt>
                <c:pt idx="702">
                  <c:v>-11396.42</c:v>
                </c:pt>
                <c:pt idx="703">
                  <c:v>-11414.86</c:v>
                </c:pt>
                <c:pt idx="704">
                  <c:v>-11433.33</c:v>
                </c:pt>
                <c:pt idx="705">
                  <c:v>-11451.82</c:v>
                </c:pt>
                <c:pt idx="706">
                  <c:v>-11470.32</c:v>
                </c:pt>
                <c:pt idx="707">
                  <c:v>-11488.84</c:v>
                </c:pt>
                <c:pt idx="708">
                  <c:v>-11507.31</c:v>
                </c:pt>
                <c:pt idx="709">
                  <c:v>-11525.79</c:v>
                </c:pt>
                <c:pt idx="710">
                  <c:v>-11544.18</c:v>
                </c:pt>
                <c:pt idx="711">
                  <c:v>-11562.54</c:v>
                </c:pt>
                <c:pt idx="712">
                  <c:v>-11580.92</c:v>
                </c:pt>
                <c:pt idx="713">
                  <c:v>-11599.41</c:v>
                </c:pt>
                <c:pt idx="714">
                  <c:v>-11617.9</c:v>
                </c:pt>
                <c:pt idx="715">
                  <c:v>-11636.42</c:v>
                </c:pt>
                <c:pt idx="716">
                  <c:v>-11654.93</c:v>
                </c:pt>
                <c:pt idx="717">
                  <c:v>-11673.42</c:v>
                </c:pt>
                <c:pt idx="718">
                  <c:v>-11691.91</c:v>
                </c:pt>
                <c:pt idx="719">
                  <c:v>-11710.41</c:v>
                </c:pt>
                <c:pt idx="720">
                  <c:v>-11728.87</c:v>
                </c:pt>
                <c:pt idx="721">
                  <c:v>-11747.32</c:v>
                </c:pt>
                <c:pt idx="722">
                  <c:v>-11765.72</c:v>
                </c:pt>
                <c:pt idx="723">
                  <c:v>-11784.1</c:v>
                </c:pt>
                <c:pt idx="724">
                  <c:v>-11802.57</c:v>
                </c:pt>
                <c:pt idx="725">
                  <c:v>-11821.08</c:v>
                </c:pt>
                <c:pt idx="726">
                  <c:v>-11839.54</c:v>
                </c:pt>
                <c:pt idx="727">
                  <c:v>-11857.97</c:v>
                </c:pt>
                <c:pt idx="728">
                  <c:v>-11876.36</c:v>
                </c:pt>
                <c:pt idx="729">
                  <c:v>-11894.81</c:v>
                </c:pt>
                <c:pt idx="730">
                  <c:v>-11913.29</c:v>
                </c:pt>
                <c:pt idx="731">
                  <c:v>-11931.77</c:v>
                </c:pt>
                <c:pt idx="732">
                  <c:v>-11950.26</c:v>
                </c:pt>
                <c:pt idx="733">
                  <c:v>-11968.71</c:v>
                </c:pt>
                <c:pt idx="734">
                  <c:v>-11987.17</c:v>
                </c:pt>
                <c:pt idx="735">
                  <c:v>-12005.71</c:v>
                </c:pt>
                <c:pt idx="736">
                  <c:v>-12024.19</c:v>
                </c:pt>
                <c:pt idx="737">
                  <c:v>-12042.56</c:v>
                </c:pt>
                <c:pt idx="738">
                  <c:v>-12060.9</c:v>
                </c:pt>
                <c:pt idx="739">
                  <c:v>-12079.18</c:v>
                </c:pt>
                <c:pt idx="740">
                  <c:v>-12097.49</c:v>
                </c:pt>
                <c:pt idx="741">
                  <c:v>-12115.8</c:v>
                </c:pt>
                <c:pt idx="742">
                  <c:v>-12134.13</c:v>
                </c:pt>
                <c:pt idx="743">
                  <c:v>-12152.51</c:v>
                </c:pt>
                <c:pt idx="744">
                  <c:v>-12170.93</c:v>
                </c:pt>
                <c:pt idx="745">
                  <c:v>-12189.39</c:v>
                </c:pt>
                <c:pt idx="746">
                  <c:v>-12207.95</c:v>
                </c:pt>
                <c:pt idx="747">
                  <c:v>-12226.55</c:v>
                </c:pt>
                <c:pt idx="748">
                  <c:v>-12245.11</c:v>
                </c:pt>
                <c:pt idx="749">
                  <c:v>-12263.6</c:v>
                </c:pt>
                <c:pt idx="750">
                  <c:v>-12282.09</c:v>
                </c:pt>
                <c:pt idx="751">
                  <c:v>-12300.62</c:v>
                </c:pt>
                <c:pt idx="752">
                  <c:v>-12319.17</c:v>
                </c:pt>
                <c:pt idx="753">
                  <c:v>-12337.64</c:v>
                </c:pt>
                <c:pt idx="754">
                  <c:v>-12356.08</c:v>
                </c:pt>
                <c:pt idx="755">
                  <c:v>-12374.48</c:v>
                </c:pt>
                <c:pt idx="756">
                  <c:v>-12392.84</c:v>
                </c:pt>
                <c:pt idx="757">
                  <c:v>-12411.19</c:v>
                </c:pt>
                <c:pt idx="758">
                  <c:v>-12429.59</c:v>
                </c:pt>
                <c:pt idx="759">
                  <c:v>-12448.09</c:v>
                </c:pt>
                <c:pt idx="760">
                  <c:v>-12466.58</c:v>
                </c:pt>
                <c:pt idx="761">
                  <c:v>-12485.01</c:v>
                </c:pt>
                <c:pt idx="762">
                  <c:v>-12503.32</c:v>
                </c:pt>
                <c:pt idx="763">
                  <c:v>-12521.65</c:v>
                </c:pt>
                <c:pt idx="764">
                  <c:v>-12540.06</c:v>
                </c:pt>
                <c:pt idx="765">
                  <c:v>-12558.56</c:v>
                </c:pt>
                <c:pt idx="766">
                  <c:v>-12577.13</c:v>
                </c:pt>
                <c:pt idx="767">
                  <c:v>-12595.71</c:v>
                </c:pt>
                <c:pt idx="768">
                  <c:v>-12614.32</c:v>
                </c:pt>
                <c:pt idx="769">
                  <c:v>-12632.98</c:v>
                </c:pt>
                <c:pt idx="770">
                  <c:v>-12651.6</c:v>
                </c:pt>
                <c:pt idx="771">
                  <c:v>-12670.13</c:v>
                </c:pt>
                <c:pt idx="772">
                  <c:v>-12688.57</c:v>
                </c:pt>
                <c:pt idx="773">
                  <c:v>-12707</c:v>
                </c:pt>
                <c:pt idx="774">
                  <c:v>-12725.44</c:v>
                </c:pt>
                <c:pt idx="775">
                  <c:v>-12743.86</c:v>
                </c:pt>
                <c:pt idx="776">
                  <c:v>-12762.31</c:v>
                </c:pt>
                <c:pt idx="777">
                  <c:v>-12780.85</c:v>
                </c:pt>
                <c:pt idx="778">
                  <c:v>-12799.44</c:v>
                </c:pt>
                <c:pt idx="779">
                  <c:v>-12818.04</c:v>
                </c:pt>
                <c:pt idx="780">
                  <c:v>-12836.63</c:v>
                </c:pt>
                <c:pt idx="781">
                  <c:v>-12855.19</c:v>
                </c:pt>
                <c:pt idx="782">
                  <c:v>-12873.75</c:v>
                </c:pt>
                <c:pt idx="783">
                  <c:v>-12892.36</c:v>
                </c:pt>
                <c:pt idx="784">
                  <c:v>-12910.95</c:v>
                </c:pt>
                <c:pt idx="785">
                  <c:v>-12929.44</c:v>
                </c:pt>
                <c:pt idx="786">
                  <c:v>-12947.95</c:v>
                </c:pt>
                <c:pt idx="787">
                  <c:v>-12966.42</c:v>
                </c:pt>
                <c:pt idx="788">
                  <c:v>-12984.79</c:v>
                </c:pt>
                <c:pt idx="789">
                  <c:v>-13003.12</c:v>
                </c:pt>
                <c:pt idx="790">
                  <c:v>-13021.4</c:v>
                </c:pt>
                <c:pt idx="791">
                  <c:v>-13039.72</c:v>
                </c:pt>
                <c:pt idx="792">
                  <c:v>-13058.06</c:v>
                </c:pt>
                <c:pt idx="793">
                  <c:v>-13076.42</c:v>
                </c:pt>
                <c:pt idx="794">
                  <c:v>-13094.84</c:v>
                </c:pt>
                <c:pt idx="795">
                  <c:v>-13113.26</c:v>
                </c:pt>
                <c:pt idx="796">
                  <c:v>-13131.72</c:v>
                </c:pt>
                <c:pt idx="797">
                  <c:v>-13150.14</c:v>
                </c:pt>
                <c:pt idx="798">
                  <c:v>-13168.55</c:v>
                </c:pt>
                <c:pt idx="799">
                  <c:v>-13187.03</c:v>
                </c:pt>
                <c:pt idx="800">
                  <c:v>-13205.56</c:v>
                </c:pt>
                <c:pt idx="801">
                  <c:v>-13224.1</c:v>
                </c:pt>
                <c:pt idx="802">
                  <c:v>-13242.58</c:v>
                </c:pt>
                <c:pt idx="803">
                  <c:v>-13261.04</c:v>
                </c:pt>
                <c:pt idx="804">
                  <c:v>-13279.49</c:v>
                </c:pt>
                <c:pt idx="805">
                  <c:v>-13297.85</c:v>
                </c:pt>
                <c:pt idx="806">
                  <c:v>-13316.15</c:v>
                </c:pt>
                <c:pt idx="807">
                  <c:v>-13334.51</c:v>
                </c:pt>
                <c:pt idx="808">
                  <c:v>-13352.88</c:v>
                </c:pt>
                <c:pt idx="809">
                  <c:v>-13371.27</c:v>
                </c:pt>
                <c:pt idx="810">
                  <c:v>-13389.63</c:v>
                </c:pt>
                <c:pt idx="811">
                  <c:v>-13408</c:v>
                </c:pt>
                <c:pt idx="812">
                  <c:v>-13426.38</c:v>
                </c:pt>
                <c:pt idx="813">
                  <c:v>-13444.82</c:v>
                </c:pt>
                <c:pt idx="814">
                  <c:v>-13463.29</c:v>
                </c:pt>
                <c:pt idx="815">
                  <c:v>-13481.78</c:v>
                </c:pt>
                <c:pt idx="816">
                  <c:v>-13500.32</c:v>
                </c:pt>
                <c:pt idx="817">
                  <c:v>-13518.84</c:v>
                </c:pt>
                <c:pt idx="818">
                  <c:v>-13537.34</c:v>
                </c:pt>
                <c:pt idx="819">
                  <c:v>-13555.84</c:v>
                </c:pt>
                <c:pt idx="820">
                  <c:v>-13574.36</c:v>
                </c:pt>
                <c:pt idx="821">
                  <c:v>-13592.92</c:v>
                </c:pt>
                <c:pt idx="822">
                  <c:v>-13611.5</c:v>
                </c:pt>
                <c:pt idx="823">
                  <c:v>-13630</c:v>
                </c:pt>
                <c:pt idx="824">
                  <c:v>-13648.41</c:v>
                </c:pt>
                <c:pt idx="825">
                  <c:v>-13666.76</c:v>
                </c:pt>
                <c:pt idx="826">
                  <c:v>-13685.15</c:v>
                </c:pt>
                <c:pt idx="827">
                  <c:v>-13703.57</c:v>
                </c:pt>
                <c:pt idx="828">
                  <c:v>-13721.98</c:v>
                </c:pt>
                <c:pt idx="829">
                  <c:v>-13740.41</c:v>
                </c:pt>
                <c:pt idx="830">
                  <c:v>-13758.84</c:v>
                </c:pt>
                <c:pt idx="831">
                  <c:v>-13777.33</c:v>
                </c:pt>
                <c:pt idx="832">
                  <c:v>-13795.79</c:v>
                </c:pt>
                <c:pt idx="833">
                  <c:v>-13814.23</c:v>
                </c:pt>
                <c:pt idx="834">
                  <c:v>-13832.71</c:v>
                </c:pt>
                <c:pt idx="835">
                  <c:v>-13851.18</c:v>
                </c:pt>
                <c:pt idx="836">
                  <c:v>-13869.66</c:v>
                </c:pt>
                <c:pt idx="837">
                  <c:v>-13888.18</c:v>
                </c:pt>
                <c:pt idx="838">
                  <c:v>-13906.58</c:v>
                </c:pt>
                <c:pt idx="839">
                  <c:v>-13924.84</c:v>
                </c:pt>
                <c:pt idx="840">
                  <c:v>-13943.04</c:v>
                </c:pt>
                <c:pt idx="841">
                  <c:v>-13961.29</c:v>
                </c:pt>
                <c:pt idx="842">
                  <c:v>-13979.64</c:v>
                </c:pt>
                <c:pt idx="843">
                  <c:v>-13998.07</c:v>
                </c:pt>
                <c:pt idx="844">
                  <c:v>-14016.57</c:v>
                </c:pt>
                <c:pt idx="845">
                  <c:v>-14035.05</c:v>
                </c:pt>
                <c:pt idx="846">
                  <c:v>-14053.52</c:v>
                </c:pt>
                <c:pt idx="847">
                  <c:v>-14072.04</c:v>
                </c:pt>
                <c:pt idx="848">
                  <c:v>-14090.57</c:v>
                </c:pt>
                <c:pt idx="849">
                  <c:v>-14109.09</c:v>
                </c:pt>
                <c:pt idx="850">
                  <c:v>-14127.61</c:v>
                </c:pt>
                <c:pt idx="851">
                  <c:v>-14146.18</c:v>
                </c:pt>
                <c:pt idx="852">
                  <c:v>-14164.77</c:v>
                </c:pt>
                <c:pt idx="853">
                  <c:v>-14183.4</c:v>
                </c:pt>
                <c:pt idx="854">
                  <c:v>-14202.08</c:v>
                </c:pt>
                <c:pt idx="855">
                  <c:v>-14220.83</c:v>
                </c:pt>
                <c:pt idx="856">
                  <c:v>-14239.62</c:v>
                </c:pt>
                <c:pt idx="857">
                  <c:v>-14258.43</c:v>
                </c:pt>
                <c:pt idx="858">
                  <c:v>-14277.14</c:v>
                </c:pt>
                <c:pt idx="859">
                  <c:v>-14295.76</c:v>
                </c:pt>
                <c:pt idx="860">
                  <c:v>-14314.25</c:v>
                </c:pt>
                <c:pt idx="861">
                  <c:v>-14332.63</c:v>
                </c:pt>
                <c:pt idx="862">
                  <c:v>-14350.91</c:v>
                </c:pt>
                <c:pt idx="863">
                  <c:v>-14369.33</c:v>
                </c:pt>
                <c:pt idx="864">
                  <c:v>-14387.87</c:v>
                </c:pt>
                <c:pt idx="865">
                  <c:v>-14406.42</c:v>
                </c:pt>
                <c:pt idx="866">
                  <c:v>-14424.94</c:v>
                </c:pt>
                <c:pt idx="867">
                  <c:v>-14443.4</c:v>
                </c:pt>
                <c:pt idx="868">
                  <c:v>-14461.78</c:v>
                </c:pt>
                <c:pt idx="869">
                  <c:v>-14480.14</c:v>
                </c:pt>
                <c:pt idx="870">
                  <c:v>-14498.59</c:v>
                </c:pt>
                <c:pt idx="871">
                  <c:v>-14517.11</c:v>
                </c:pt>
                <c:pt idx="872">
                  <c:v>-14535.65</c:v>
                </c:pt>
                <c:pt idx="873">
                  <c:v>-14554.16</c:v>
                </c:pt>
                <c:pt idx="874">
                  <c:v>-14572.65</c:v>
                </c:pt>
                <c:pt idx="875">
                  <c:v>-14591.09</c:v>
                </c:pt>
                <c:pt idx="876">
                  <c:v>-14609.59</c:v>
                </c:pt>
                <c:pt idx="877">
                  <c:v>-14628.11</c:v>
                </c:pt>
                <c:pt idx="878">
                  <c:v>-14646.62</c:v>
                </c:pt>
                <c:pt idx="879">
                  <c:v>-14665.2</c:v>
                </c:pt>
                <c:pt idx="880">
                  <c:v>-14683.75</c:v>
                </c:pt>
                <c:pt idx="881">
                  <c:v>-14702.32</c:v>
                </c:pt>
                <c:pt idx="882">
                  <c:v>-14720.83</c:v>
                </c:pt>
                <c:pt idx="883">
                  <c:v>-14739.24</c:v>
                </c:pt>
                <c:pt idx="884">
                  <c:v>-14757.67</c:v>
                </c:pt>
                <c:pt idx="885">
                  <c:v>-14776.11</c:v>
                </c:pt>
                <c:pt idx="886">
                  <c:v>-14794.52</c:v>
                </c:pt>
                <c:pt idx="887">
                  <c:v>-14812.98</c:v>
                </c:pt>
                <c:pt idx="888">
                  <c:v>-14831.43</c:v>
                </c:pt>
                <c:pt idx="889">
                  <c:v>-14849.89</c:v>
                </c:pt>
                <c:pt idx="890">
                  <c:v>-14868.31</c:v>
                </c:pt>
                <c:pt idx="891">
                  <c:v>-14886.73</c:v>
                </c:pt>
                <c:pt idx="892">
                  <c:v>-14905.24</c:v>
                </c:pt>
                <c:pt idx="893">
                  <c:v>-14923.77</c:v>
                </c:pt>
                <c:pt idx="894">
                  <c:v>-14942.32</c:v>
                </c:pt>
                <c:pt idx="895">
                  <c:v>-14960.83</c:v>
                </c:pt>
                <c:pt idx="896">
                  <c:v>-14979.33</c:v>
                </c:pt>
                <c:pt idx="897">
                  <c:v>-14997.79</c:v>
                </c:pt>
                <c:pt idx="898">
                  <c:v>-15016.18</c:v>
                </c:pt>
                <c:pt idx="899">
                  <c:v>-15034.57</c:v>
                </c:pt>
                <c:pt idx="900">
                  <c:v>-15052.96</c:v>
                </c:pt>
                <c:pt idx="901">
                  <c:v>-15071.36</c:v>
                </c:pt>
                <c:pt idx="902">
                  <c:v>-15089.79</c:v>
                </c:pt>
                <c:pt idx="903">
                  <c:v>-15108.26</c:v>
                </c:pt>
                <c:pt idx="904">
                  <c:v>-15126.74</c:v>
                </c:pt>
                <c:pt idx="905">
                  <c:v>-15145.25</c:v>
                </c:pt>
                <c:pt idx="906">
                  <c:v>-15163.75</c:v>
                </c:pt>
                <c:pt idx="907">
                  <c:v>-15182.2</c:v>
                </c:pt>
                <c:pt idx="908">
                  <c:v>-15200.62</c:v>
                </c:pt>
                <c:pt idx="909">
                  <c:v>-15219.05</c:v>
                </c:pt>
                <c:pt idx="910">
                  <c:v>-15237.45</c:v>
                </c:pt>
                <c:pt idx="911">
                  <c:v>-15255.89</c:v>
                </c:pt>
                <c:pt idx="912">
                  <c:v>-15274.41</c:v>
                </c:pt>
                <c:pt idx="913">
                  <c:v>-15292.91</c:v>
                </c:pt>
                <c:pt idx="914">
                  <c:v>-15311.43</c:v>
                </c:pt>
                <c:pt idx="915">
                  <c:v>-15330</c:v>
                </c:pt>
                <c:pt idx="916">
                  <c:v>-15348.56</c:v>
                </c:pt>
                <c:pt idx="917">
                  <c:v>-15367.03</c:v>
                </c:pt>
                <c:pt idx="918">
                  <c:v>-15385.43</c:v>
                </c:pt>
                <c:pt idx="919">
                  <c:v>-15403.84</c:v>
                </c:pt>
                <c:pt idx="920">
                  <c:v>-15422.3</c:v>
                </c:pt>
                <c:pt idx="921">
                  <c:v>-15440.76</c:v>
                </c:pt>
                <c:pt idx="922">
                  <c:v>-15459.23</c:v>
                </c:pt>
                <c:pt idx="923">
                  <c:v>-15477.6</c:v>
                </c:pt>
                <c:pt idx="924">
                  <c:v>-15495.94</c:v>
                </c:pt>
                <c:pt idx="925">
                  <c:v>-15514.26</c:v>
                </c:pt>
                <c:pt idx="926">
                  <c:v>-15532.63</c:v>
                </c:pt>
                <c:pt idx="927">
                  <c:v>-15551.05</c:v>
                </c:pt>
                <c:pt idx="928">
                  <c:v>-15569.46</c:v>
                </c:pt>
                <c:pt idx="929">
                  <c:v>-15587.89</c:v>
                </c:pt>
                <c:pt idx="930">
                  <c:v>-15606.4</c:v>
                </c:pt>
                <c:pt idx="931">
                  <c:v>-15624.92</c:v>
                </c:pt>
                <c:pt idx="932">
                  <c:v>-15643.37</c:v>
                </c:pt>
                <c:pt idx="933">
                  <c:v>-15661.73</c:v>
                </c:pt>
                <c:pt idx="934">
                  <c:v>-15680.05</c:v>
                </c:pt>
                <c:pt idx="935">
                  <c:v>-15698.36</c:v>
                </c:pt>
                <c:pt idx="936">
                  <c:v>-15716.68</c:v>
                </c:pt>
                <c:pt idx="937">
                  <c:v>-15735.06</c:v>
                </c:pt>
                <c:pt idx="938">
                  <c:v>-15753.47</c:v>
                </c:pt>
                <c:pt idx="939">
                  <c:v>-15771.85</c:v>
                </c:pt>
                <c:pt idx="940">
                  <c:v>-15790.28</c:v>
                </c:pt>
                <c:pt idx="941">
                  <c:v>-15808.74</c:v>
                </c:pt>
                <c:pt idx="942">
                  <c:v>-15827.16</c:v>
                </c:pt>
                <c:pt idx="943">
                  <c:v>-15845.65</c:v>
                </c:pt>
                <c:pt idx="944">
                  <c:v>-15864.11</c:v>
                </c:pt>
                <c:pt idx="945">
                  <c:v>-15882.43</c:v>
                </c:pt>
                <c:pt idx="946">
                  <c:v>-15900.75</c:v>
                </c:pt>
                <c:pt idx="947">
                  <c:v>-15919.11</c:v>
                </c:pt>
                <c:pt idx="948">
                  <c:v>-15937.55</c:v>
                </c:pt>
                <c:pt idx="949">
                  <c:v>-15956.07</c:v>
                </c:pt>
                <c:pt idx="950">
                  <c:v>-15974.66</c:v>
                </c:pt>
                <c:pt idx="951">
                  <c:v>-15993.21</c:v>
                </c:pt>
                <c:pt idx="952">
                  <c:v>-16011.66</c:v>
                </c:pt>
                <c:pt idx="953">
                  <c:v>-16030.05</c:v>
                </c:pt>
                <c:pt idx="954">
                  <c:v>-16048.5</c:v>
                </c:pt>
                <c:pt idx="955">
                  <c:v>-16066.94</c:v>
                </c:pt>
                <c:pt idx="956">
                  <c:v>-16085.38</c:v>
                </c:pt>
                <c:pt idx="957">
                  <c:v>-16103.82</c:v>
                </c:pt>
                <c:pt idx="958">
                  <c:v>-16122.26</c:v>
                </c:pt>
                <c:pt idx="959">
                  <c:v>-16140.76</c:v>
                </c:pt>
                <c:pt idx="960">
                  <c:v>-16159.19</c:v>
                </c:pt>
                <c:pt idx="961">
                  <c:v>-16177.53</c:v>
                </c:pt>
                <c:pt idx="962">
                  <c:v>-16195.86</c:v>
                </c:pt>
                <c:pt idx="963">
                  <c:v>-16214.16</c:v>
                </c:pt>
                <c:pt idx="964">
                  <c:v>-16232.45</c:v>
                </c:pt>
                <c:pt idx="965">
                  <c:v>-16250.67</c:v>
                </c:pt>
                <c:pt idx="966">
                  <c:v>-16268.9</c:v>
                </c:pt>
                <c:pt idx="967">
                  <c:v>-16287.18</c:v>
                </c:pt>
                <c:pt idx="968">
                  <c:v>-16305.52</c:v>
                </c:pt>
                <c:pt idx="969">
                  <c:v>-16323.92</c:v>
                </c:pt>
                <c:pt idx="970">
                  <c:v>-16342.26</c:v>
                </c:pt>
                <c:pt idx="971">
                  <c:v>-16360.59</c:v>
                </c:pt>
                <c:pt idx="972">
                  <c:v>-16378.95</c:v>
                </c:pt>
                <c:pt idx="973">
                  <c:v>-16397.14</c:v>
                </c:pt>
                <c:pt idx="974">
                  <c:v>-16415.21</c:v>
                </c:pt>
                <c:pt idx="975">
                  <c:v>-16433.18</c:v>
                </c:pt>
                <c:pt idx="976">
                  <c:v>-16451.18</c:v>
                </c:pt>
                <c:pt idx="977">
                  <c:v>-16469.3</c:v>
                </c:pt>
                <c:pt idx="978">
                  <c:v>-16487.490000000002</c:v>
                </c:pt>
                <c:pt idx="979">
                  <c:v>-16505.72</c:v>
                </c:pt>
                <c:pt idx="980">
                  <c:v>-16524</c:v>
                </c:pt>
                <c:pt idx="981">
                  <c:v>-16542.349999999999</c:v>
                </c:pt>
                <c:pt idx="982">
                  <c:v>-16560.73</c:v>
                </c:pt>
                <c:pt idx="983">
                  <c:v>-16579.060000000001</c:v>
                </c:pt>
                <c:pt idx="984">
                  <c:v>-16597.29</c:v>
                </c:pt>
                <c:pt idx="985">
                  <c:v>-16615.5</c:v>
                </c:pt>
                <c:pt idx="986">
                  <c:v>-16633.689999999999</c:v>
                </c:pt>
                <c:pt idx="987">
                  <c:v>-16651.87</c:v>
                </c:pt>
                <c:pt idx="988">
                  <c:v>-16670.04</c:v>
                </c:pt>
                <c:pt idx="989">
                  <c:v>-16688.23</c:v>
                </c:pt>
                <c:pt idx="990">
                  <c:v>-16706.54</c:v>
                </c:pt>
                <c:pt idx="991">
                  <c:v>-16724.990000000002</c:v>
                </c:pt>
                <c:pt idx="992">
                  <c:v>-16743.419999999998</c:v>
                </c:pt>
                <c:pt idx="993">
                  <c:v>-16761.849999999999</c:v>
                </c:pt>
                <c:pt idx="994">
                  <c:v>-16780.240000000002</c:v>
                </c:pt>
                <c:pt idx="995">
                  <c:v>-16798.61</c:v>
                </c:pt>
                <c:pt idx="996">
                  <c:v>-16816.919999999998</c:v>
                </c:pt>
                <c:pt idx="997">
                  <c:v>-16835.099999999999</c:v>
                </c:pt>
                <c:pt idx="998">
                  <c:v>-16853.3</c:v>
                </c:pt>
                <c:pt idx="999">
                  <c:v>-16871.53</c:v>
                </c:pt>
                <c:pt idx="1000">
                  <c:v>-16889.77</c:v>
                </c:pt>
                <c:pt idx="1001">
                  <c:v>-16908.080000000002</c:v>
                </c:pt>
                <c:pt idx="1002">
                  <c:v>-16926.400000000001</c:v>
                </c:pt>
                <c:pt idx="1003">
                  <c:v>-16944.77</c:v>
                </c:pt>
                <c:pt idx="1004">
                  <c:v>-16963.189999999999</c:v>
                </c:pt>
                <c:pt idx="1005">
                  <c:v>-16981.580000000002</c:v>
                </c:pt>
                <c:pt idx="1006">
                  <c:v>-16999.98</c:v>
                </c:pt>
                <c:pt idx="1007">
                  <c:v>-17018.36</c:v>
                </c:pt>
                <c:pt idx="1008">
                  <c:v>-17036.68</c:v>
                </c:pt>
                <c:pt idx="1009">
                  <c:v>-17055</c:v>
                </c:pt>
                <c:pt idx="1010">
                  <c:v>-17073.29</c:v>
                </c:pt>
                <c:pt idx="1011">
                  <c:v>-17091.54</c:v>
                </c:pt>
                <c:pt idx="1012">
                  <c:v>-17109.7</c:v>
                </c:pt>
                <c:pt idx="1013">
                  <c:v>-17127.830000000002</c:v>
                </c:pt>
                <c:pt idx="1014">
                  <c:v>-17145.96</c:v>
                </c:pt>
                <c:pt idx="1015">
                  <c:v>-17164.07</c:v>
                </c:pt>
                <c:pt idx="1016">
                  <c:v>-17182.12</c:v>
                </c:pt>
                <c:pt idx="1017">
                  <c:v>-17200.12</c:v>
                </c:pt>
                <c:pt idx="1018">
                  <c:v>-17218.150000000001</c:v>
                </c:pt>
                <c:pt idx="1019">
                  <c:v>-17236.21</c:v>
                </c:pt>
                <c:pt idx="1020">
                  <c:v>-17254.32</c:v>
                </c:pt>
                <c:pt idx="1021">
                  <c:v>-17272.5</c:v>
                </c:pt>
                <c:pt idx="1022">
                  <c:v>-17290.68</c:v>
                </c:pt>
                <c:pt idx="1023">
                  <c:v>-17308.89</c:v>
                </c:pt>
                <c:pt idx="1024">
                  <c:v>-17327.16</c:v>
                </c:pt>
                <c:pt idx="1025">
                  <c:v>-17345.43</c:v>
                </c:pt>
                <c:pt idx="1026">
                  <c:v>-17363.75</c:v>
                </c:pt>
                <c:pt idx="1027">
                  <c:v>-17382.02</c:v>
                </c:pt>
                <c:pt idx="1028">
                  <c:v>-17400.21</c:v>
                </c:pt>
                <c:pt idx="1029">
                  <c:v>-17418.37</c:v>
                </c:pt>
                <c:pt idx="1030">
                  <c:v>-17436.439999999999</c:v>
                </c:pt>
                <c:pt idx="1031">
                  <c:v>-17454.53</c:v>
                </c:pt>
                <c:pt idx="1032">
                  <c:v>-17472.560000000001</c:v>
                </c:pt>
                <c:pt idx="1033">
                  <c:v>-17490.53</c:v>
                </c:pt>
                <c:pt idx="1034">
                  <c:v>-17508.52</c:v>
                </c:pt>
                <c:pt idx="1035">
                  <c:v>-17526.53</c:v>
                </c:pt>
                <c:pt idx="1036">
                  <c:v>-17544.54</c:v>
                </c:pt>
                <c:pt idx="1037">
                  <c:v>-17562.59</c:v>
                </c:pt>
                <c:pt idx="1038">
                  <c:v>-17580.759999999998</c:v>
                </c:pt>
                <c:pt idx="1039">
                  <c:v>-17599.02</c:v>
                </c:pt>
                <c:pt idx="1040">
                  <c:v>-17617.29</c:v>
                </c:pt>
                <c:pt idx="1041">
                  <c:v>-17635.52</c:v>
                </c:pt>
                <c:pt idx="1042">
                  <c:v>-17653.7</c:v>
                </c:pt>
                <c:pt idx="1043">
                  <c:v>-17671.79</c:v>
                </c:pt>
                <c:pt idx="1044">
                  <c:v>-17689.939999999999</c:v>
                </c:pt>
                <c:pt idx="1045">
                  <c:v>-17708.13</c:v>
                </c:pt>
                <c:pt idx="1046">
                  <c:v>-17726.32</c:v>
                </c:pt>
                <c:pt idx="1047">
                  <c:v>-17744.53</c:v>
                </c:pt>
                <c:pt idx="1048">
                  <c:v>-17762.78</c:v>
                </c:pt>
                <c:pt idx="1049">
                  <c:v>-17781.05</c:v>
                </c:pt>
                <c:pt idx="1050">
                  <c:v>-17799.23</c:v>
                </c:pt>
                <c:pt idx="1051">
                  <c:v>-17817.34</c:v>
                </c:pt>
                <c:pt idx="1052">
                  <c:v>-17835.5</c:v>
                </c:pt>
                <c:pt idx="1053">
                  <c:v>-17853.72</c:v>
                </c:pt>
                <c:pt idx="1054">
                  <c:v>-17871.93</c:v>
                </c:pt>
                <c:pt idx="1055">
                  <c:v>-17890.060000000001</c:v>
                </c:pt>
                <c:pt idx="1056">
                  <c:v>-17908.09</c:v>
                </c:pt>
                <c:pt idx="1057">
                  <c:v>-17926.099999999999</c:v>
                </c:pt>
                <c:pt idx="1058">
                  <c:v>-17944.04</c:v>
                </c:pt>
                <c:pt idx="1059">
                  <c:v>-17961.97</c:v>
                </c:pt>
                <c:pt idx="1060">
                  <c:v>-17979.91</c:v>
                </c:pt>
                <c:pt idx="1061">
                  <c:v>-17997.96</c:v>
                </c:pt>
                <c:pt idx="1062">
                  <c:v>-18016.07</c:v>
                </c:pt>
                <c:pt idx="1063">
                  <c:v>-18034.16</c:v>
                </c:pt>
                <c:pt idx="1064">
                  <c:v>-18052.29</c:v>
                </c:pt>
                <c:pt idx="1065">
                  <c:v>-18070.41</c:v>
                </c:pt>
                <c:pt idx="1066">
                  <c:v>-18088.560000000001</c:v>
                </c:pt>
                <c:pt idx="1067">
                  <c:v>-18106.810000000001</c:v>
                </c:pt>
                <c:pt idx="1068">
                  <c:v>-18125.11</c:v>
                </c:pt>
                <c:pt idx="1069">
                  <c:v>-18143.3</c:v>
                </c:pt>
                <c:pt idx="1070">
                  <c:v>-18161.3</c:v>
                </c:pt>
                <c:pt idx="1071">
                  <c:v>-18179.18</c:v>
                </c:pt>
                <c:pt idx="1072">
                  <c:v>-18197.080000000002</c:v>
                </c:pt>
                <c:pt idx="1073">
                  <c:v>-18215.009999999998</c:v>
                </c:pt>
                <c:pt idx="1074">
                  <c:v>-18232.919999999998</c:v>
                </c:pt>
                <c:pt idx="1075">
                  <c:v>-18250.849999999999</c:v>
                </c:pt>
                <c:pt idx="1076">
                  <c:v>-18268.810000000001</c:v>
                </c:pt>
                <c:pt idx="1077">
                  <c:v>-18286.78</c:v>
                </c:pt>
                <c:pt idx="1078">
                  <c:v>-18304.77</c:v>
                </c:pt>
                <c:pt idx="1079">
                  <c:v>-18322.740000000002</c:v>
                </c:pt>
                <c:pt idx="1080">
                  <c:v>-18340.71</c:v>
                </c:pt>
                <c:pt idx="1081">
                  <c:v>-18358.68</c:v>
                </c:pt>
                <c:pt idx="1082">
                  <c:v>-18376.669999999998</c:v>
                </c:pt>
                <c:pt idx="1083">
                  <c:v>-18394.63</c:v>
                </c:pt>
                <c:pt idx="1084">
                  <c:v>-18412.7</c:v>
                </c:pt>
                <c:pt idx="1085">
                  <c:v>-18430.82</c:v>
                </c:pt>
                <c:pt idx="1086">
                  <c:v>-18448.919999999998</c:v>
                </c:pt>
                <c:pt idx="1087">
                  <c:v>-18467.009999999998</c:v>
                </c:pt>
                <c:pt idx="1088">
                  <c:v>-18485</c:v>
                </c:pt>
                <c:pt idx="1089">
                  <c:v>-18503.04</c:v>
                </c:pt>
                <c:pt idx="1090">
                  <c:v>-18521.060000000001</c:v>
                </c:pt>
                <c:pt idx="1091">
                  <c:v>-18539</c:v>
                </c:pt>
                <c:pt idx="1092">
                  <c:v>-18556.89</c:v>
                </c:pt>
                <c:pt idx="1093">
                  <c:v>-18574.77</c:v>
                </c:pt>
                <c:pt idx="1094">
                  <c:v>-18592.71</c:v>
                </c:pt>
                <c:pt idx="1095">
                  <c:v>-18610.68</c:v>
                </c:pt>
                <c:pt idx="1096">
                  <c:v>-18628.62</c:v>
                </c:pt>
                <c:pt idx="1097">
                  <c:v>-18646.54</c:v>
                </c:pt>
                <c:pt idx="1098">
                  <c:v>-18664.48</c:v>
                </c:pt>
                <c:pt idx="1099">
                  <c:v>-18682.41</c:v>
                </c:pt>
                <c:pt idx="1100">
                  <c:v>-18700.27</c:v>
                </c:pt>
                <c:pt idx="1101">
                  <c:v>-18718.080000000002</c:v>
                </c:pt>
                <c:pt idx="1102">
                  <c:v>-18735.82</c:v>
                </c:pt>
                <c:pt idx="1103">
                  <c:v>-18753.509999999998</c:v>
                </c:pt>
                <c:pt idx="1104">
                  <c:v>-18771.28</c:v>
                </c:pt>
                <c:pt idx="1105">
                  <c:v>-18789.169999999998</c:v>
                </c:pt>
                <c:pt idx="1106">
                  <c:v>-18807.009999999998</c:v>
                </c:pt>
                <c:pt idx="1107">
                  <c:v>-18824.82</c:v>
                </c:pt>
                <c:pt idx="1108">
                  <c:v>-18842.54</c:v>
                </c:pt>
                <c:pt idx="1109">
                  <c:v>-18860.28</c:v>
                </c:pt>
                <c:pt idx="1110">
                  <c:v>-18878.09</c:v>
                </c:pt>
                <c:pt idx="1111">
                  <c:v>-18895.919999999998</c:v>
                </c:pt>
                <c:pt idx="1112">
                  <c:v>-18913.72</c:v>
                </c:pt>
                <c:pt idx="1113">
                  <c:v>-18931.560000000001</c:v>
                </c:pt>
                <c:pt idx="1114">
                  <c:v>-18949.509999999998</c:v>
                </c:pt>
                <c:pt idx="1115">
                  <c:v>-18967.509999999998</c:v>
                </c:pt>
                <c:pt idx="1116">
                  <c:v>-18985.439999999999</c:v>
                </c:pt>
                <c:pt idx="1117">
                  <c:v>-19003.41</c:v>
                </c:pt>
                <c:pt idx="1118">
                  <c:v>-19021.41</c:v>
                </c:pt>
                <c:pt idx="1119">
                  <c:v>-19039.32</c:v>
                </c:pt>
                <c:pt idx="1120">
                  <c:v>-19057.18</c:v>
                </c:pt>
                <c:pt idx="1121">
                  <c:v>-19075.080000000002</c:v>
                </c:pt>
                <c:pt idx="1122">
                  <c:v>-19092.96</c:v>
                </c:pt>
                <c:pt idx="1123">
                  <c:v>-19110.82</c:v>
                </c:pt>
                <c:pt idx="1124">
                  <c:v>-19128.650000000001</c:v>
                </c:pt>
                <c:pt idx="1125">
                  <c:v>-19146.419999999998</c:v>
                </c:pt>
                <c:pt idx="1126">
                  <c:v>-19164.14</c:v>
                </c:pt>
                <c:pt idx="1127">
                  <c:v>-19181.87</c:v>
                </c:pt>
                <c:pt idx="1128">
                  <c:v>-19199.62</c:v>
                </c:pt>
                <c:pt idx="1129">
                  <c:v>-19217.32</c:v>
                </c:pt>
                <c:pt idx="1130">
                  <c:v>-19234.990000000002</c:v>
                </c:pt>
                <c:pt idx="1131">
                  <c:v>-19252.689999999999</c:v>
                </c:pt>
                <c:pt idx="1132">
                  <c:v>-19270.400000000001</c:v>
                </c:pt>
                <c:pt idx="1133">
                  <c:v>-19288.07</c:v>
                </c:pt>
                <c:pt idx="1134">
                  <c:v>-19305.740000000002</c:v>
                </c:pt>
                <c:pt idx="1135">
                  <c:v>-19323.400000000001</c:v>
                </c:pt>
                <c:pt idx="1136">
                  <c:v>-19341.080000000002</c:v>
                </c:pt>
                <c:pt idx="1137">
                  <c:v>-19358.759999999998</c:v>
                </c:pt>
                <c:pt idx="1138">
                  <c:v>-19376.330000000002</c:v>
                </c:pt>
                <c:pt idx="1139">
                  <c:v>-19393.900000000001</c:v>
                </c:pt>
                <c:pt idx="1140">
                  <c:v>-19411.48</c:v>
                </c:pt>
                <c:pt idx="1141">
                  <c:v>-19429.080000000002</c:v>
                </c:pt>
                <c:pt idx="1142">
                  <c:v>-19446.650000000001</c:v>
                </c:pt>
                <c:pt idx="1143">
                  <c:v>-19464.21</c:v>
                </c:pt>
                <c:pt idx="1144">
                  <c:v>-19481.8</c:v>
                </c:pt>
                <c:pt idx="1145">
                  <c:v>-19499.43</c:v>
                </c:pt>
                <c:pt idx="1146">
                  <c:v>-19517.09</c:v>
                </c:pt>
                <c:pt idx="1147">
                  <c:v>-19534.740000000002</c:v>
                </c:pt>
                <c:pt idx="1148">
                  <c:v>-19552.39</c:v>
                </c:pt>
                <c:pt idx="1149">
                  <c:v>-19570.05</c:v>
                </c:pt>
                <c:pt idx="1150">
                  <c:v>-19587.740000000002</c:v>
                </c:pt>
                <c:pt idx="1151">
                  <c:v>-19605.5</c:v>
                </c:pt>
                <c:pt idx="1152">
                  <c:v>-19623.23</c:v>
                </c:pt>
                <c:pt idx="1153">
                  <c:v>-19640.939999999999</c:v>
                </c:pt>
                <c:pt idx="1154">
                  <c:v>-19658.64</c:v>
                </c:pt>
                <c:pt idx="1155">
                  <c:v>-19676.349999999999</c:v>
                </c:pt>
                <c:pt idx="1156">
                  <c:v>-19694.07</c:v>
                </c:pt>
                <c:pt idx="1157">
                  <c:v>-19711.759999999998</c:v>
                </c:pt>
                <c:pt idx="1158">
                  <c:v>-19729.349999999999</c:v>
                </c:pt>
                <c:pt idx="1159">
                  <c:v>-19746.91</c:v>
                </c:pt>
                <c:pt idx="1160">
                  <c:v>-19764.419999999998</c:v>
                </c:pt>
                <c:pt idx="1161">
                  <c:v>-19781.900000000001</c:v>
                </c:pt>
                <c:pt idx="1162">
                  <c:v>-19799.36</c:v>
                </c:pt>
                <c:pt idx="1163">
                  <c:v>-19816.87</c:v>
                </c:pt>
                <c:pt idx="1164">
                  <c:v>-19834.400000000001</c:v>
                </c:pt>
                <c:pt idx="1165">
                  <c:v>-19851.89</c:v>
                </c:pt>
                <c:pt idx="1166">
                  <c:v>-19869.41</c:v>
                </c:pt>
                <c:pt idx="1167">
                  <c:v>-19886.98</c:v>
                </c:pt>
                <c:pt idx="1168">
                  <c:v>-19904.560000000001</c:v>
                </c:pt>
                <c:pt idx="1169">
                  <c:v>-19922.12</c:v>
                </c:pt>
                <c:pt idx="1170">
                  <c:v>-19939.55</c:v>
                </c:pt>
                <c:pt idx="1171">
                  <c:v>-19956.96</c:v>
                </c:pt>
                <c:pt idx="1172">
                  <c:v>-19974.36</c:v>
                </c:pt>
                <c:pt idx="1173">
                  <c:v>-19991.73</c:v>
                </c:pt>
                <c:pt idx="1174">
                  <c:v>-20009.080000000002</c:v>
                </c:pt>
                <c:pt idx="1175">
                  <c:v>-20026.490000000002</c:v>
                </c:pt>
                <c:pt idx="1176">
                  <c:v>-20043.900000000001</c:v>
                </c:pt>
                <c:pt idx="1177">
                  <c:v>-20061.310000000001</c:v>
                </c:pt>
                <c:pt idx="1178">
                  <c:v>-20078.72</c:v>
                </c:pt>
                <c:pt idx="1179">
                  <c:v>-20096.099999999999</c:v>
                </c:pt>
                <c:pt idx="1180">
                  <c:v>-20113.48</c:v>
                </c:pt>
                <c:pt idx="1181">
                  <c:v>-20130.77</c:v>
                </c:pt>
                <c:pt idx="1182">
                  <c:v>-20148.009999999998</c:v>
                </c:pt>
                <c:pt idx="1183">
                  <c:v>-20165.2</c:v>
                </c:pt>
                <c:pt idx="1184">
                  <c:v>-20182.41</c:v>
                </c:pt>
                <c:pt idx="1185">
                  <c:v>-20199.63</c:v>
                </c:pt>
                <c:pt idx="1186">
                  <c:v>-20216.82</c:v>
                </c:pt>
                <c:pt idx="1187">
                  <c:v>-20234.060000000001</c:v>
                </c:pt>
                <c:pt idx="1188">
                  <c:v>-20251.28</c:v>
                </c:pt>
                <c:pt idx="1189">
                  <c:v>-20268.53</c:v>
                </c:pt>
                <c:pt idx="1190">
                  <c:v>-20285.78</c:v>
                </c:pt>
                <c:pt idx="1191">
                  <c:v>-20302.98</c:v>
                </c:pt>
                <c:pt idx="1192">
                  <c:v>-20320.2</c:v>
                </c:pt>
                <c:pt idx="1193">
                  <c:v>-20337.400000000001</c:v>
                </c:pt>
                <c:pt idx="1194">
                  <c:v>-20354.580000000002</c:v>
                </c:pt>
                <c:pt idx="1195">
                  <c:v>-20371.740000000002</c:v>
                </c:pt>
                <c:pt idx="1196">
                  <c:v>-20388.939999999999</c:v>
                </c:pt>
                <c:pt idx="1197">
                  <c:v>-20406.18</c:v>
                </c:pt>
                <c:pt idx="1198">
                  <c:v>-20423.310000000001</c:v>
                </c:pt>
                <c:pt idx="1199">
                  <c:v>-20440.41</c:v>
                </c:pt>
                <c:pt idx="1200">
                  <c:v>-20457.5</c:v>
                </c:pt>
                <c:pt idx="1201">
                  <c:v>-20474.580000000002</c:v>
                </c:pt>
                <c:pt idx="1202">
                  <c:v>-20491.62</c:v>
                </c:pt>
                <c:pt idx="1203">
                  <c:v>-20508.61</c:v>
                </c:pt>
                <c:pt idx="1204">
                  <c:v>-20525.63</c:v>
                </c:pt>
                <c:pt idx="1205">
                  <c:v>-20542.68</c:v>
                </c:pt>
                <c:pt idx="1206">
                  <c:v>-20559.68</c:v>
                </c:pt>
                <c:pt idx="1207">
                  <c:v>-20576.75</c:v>
                </c:pt>
                <c:pt idx="1208">
                  <c:v>-20593.8</c:v>
                </c:pt>
                <c:pt idx="1209">
                  <c:v>-20610.830000000002</c:v>
                </c:pt>
                <c:pt idx="1210">
                  <c:v>-20627.849999999999</c:v>
                </c:pt>
                <c:pt idx="1211">
                  <c:v>-20644.919999999998</c:v>
                </c:pt>
                <c:pt idx="1212">
                  <c:v>-20662.04</c:v>
                </c:pt>
                <c:pt idx="1213">
                  <c:v>-20679.080000000002</c:v>
                </c:pt>
                <c:pt idx="1214">
                  <c:v>-20695.939999999999</c:v>
                </c:pt>
                <c:pt idx="1215">
                  <c:v>-20712.740000000002</c:v>
                </c:pt>
                <c:pt idx="1216">
                  <c:v>-20729.57</c:v>
                </c:pt>
                <c:pt idx="1217">
                  <c:v>-20746.39</c:v>
                </c:pt>
                <c:pt idx="1218">
                  <c:v>-20763.22</c:v>
                </c:pt>
                <c:pt idx="1219">
                  <c:v>-20780.060000000001</c:v>
                </c:pt>
                <c:pt idx="1220">
                  <c:v>-20796.91</c:v>
                </c:pt>
                <c:pt idx="1221">
                  <c:v>-20813.7</c:v>
                </c:pt>
                <c:pt idx="1222">
                  <c:v>-20830.38</c:v>
                </c:pt>
                <c:pt idx="1223">
                  <c:v>-20847</c:v>
                </c:pt>
                <c:pt idx="1224">
                  <c:v>-20863.66</c:v>
                </c:pt>
                <c:pt idx="1225">
                  <c:v>-20880.349999999999</c:v>
                </c:pt>
                <c:pt idx="1226">
                  <c:v>-20897.099999999999</c:v>
                </c:pt>
                <c:pt idx="1227">
                  <c:v>-20913.89</c:v>
                </c:pt>
                <c:pt idx="1228">
                  <c:v>-20930.71</c:v>
                </c:pt>
                <c:pt idx="1229">
                  <c:v>-20947.52</c:v>
                </c:pt>
                <c:pt idx="1230">
                  <c:v>-20964.25</c:v>
                </c:pt>
                <c:pt idx="1231">
                  <c:v>-20980.91</c:v>
                </c:pt>
                <c:pt idx="1232">
                  <c:v>-20997.52</c:v>
                </c:pt>
                <c:pt idx="1233">
                  <c:v>-21014.03</c:v>
                </c:pt>
                <c:pt idx="1234">
                  <c:v>-21030.5</c:v>
                </c:pt>
                <c:pt idx="1235">
                  <c:v>-21046.94</c:v>
                </c:pt>
                <c:pt idx="1236">
                  <c:v>-21063.41</c:v>
                </c:pt>
                <c:pt idx="1237">
                  <c:v>-21079.84</c:v>
                </c:pt>
                <c:pt idx="1238">
                  <c:v>-21096.31</c:v>
                </c:pt>
                <c:pt idx="1239">
                  <c:v>-21112.83</c:v>
                </c:pt>
                <c:pt idx="1240">
                  <c:v>-21129.360000000001</c:v>
                </c:pt>
                <c:pt idx="1241">
                  <c:v>-21146.01</c:v>
                </c:pt>
                <c:pt idx="1242">
                  <c:v>-21162.720000000001</c:v>
                </c:pt>
                <c:pt idx="1243">
                  <c:v>-21179.32</c:v>
                </c:pt>
                <c:pt idx="1244">
                  <c:v>-21195.84</c:v>
                </c:pt>
                <c:pt idx="1245">
                  <c:v>-21212.32</c:v>
                </c:pt>
                <c:pt idx="1246">
                  <c:v>-21228.79</c:v>
                </c:pt>
                <c:pt idx="1247">
                  <c:v>-21245.26</c:v>
                </c:pt>
                <c:pt idx="1248">
                  <c:v>-21261.759999999998</c:v>
                </c:pt>
                <c:pt idx="1249">
                  <c:v>-21278.240000000002</c:v>
                </c:pt>
                <c:pt idx="1250">
                  <c:v>-21294.68</c:v>
                </c:pt>
                <c:pt idx="1251">
                  <c:v>-21311.07</c:v>
                </c:pt>
                <c:pt idx="1252">
                  <c:v>-21327.4</c:v>
                </c:pt>
                <c:pt idx="1253">
                  <c:v>-21343.72</c:v>
                </c:pt>
                <c:pt idx="1254">
                  <c:v>-21360.06</c:v>
                </c:pt>
                <c:pt idx="1255">
                  <c:v>-21376.29</c:v>
                </c:pt>
                <c:pt idx="1256">
                  <c:v>-21392.42</c:v>
                </c:pt>
                <c:pt idx="1257">
                  <c:v>-21408.61</c:v>
                </c:pt>
                <c:pt idx="1258">
                  <c:v>-21424.83</c:v>
                </c:pt>
                <c:pt idx="1259">
                  <c:v>-21441.09</c:v>
                </c:pt>
                <c:pt idx="1260">
                  <c:v>-21457.38</c:v>
                </c:pt>
                <c:pt idx="1261">
                  <c:v>-21473.7</c:v>
                </c:pt>
                <c:pt idx="1262">
                  <c:v>-21490</c:v>
                </c:pt>
                <c:pt idx="1263">
                  <c:v>-21506.22</c:v>
                </c:pt>
                <c:pt idx="1264">
                  <c:v>-21522.33</c:v>
                </c:pt>
                <c:pt idx="1265">
                  <c:v>-21538.42</c:v>
                </c:pt>
                <c:pt idx="1266">
                  <c:v>-21554.5</c:v>
                </c:pt>
                <c:pt idx="1267">
                  <c:v>-21570.48</c:v>
                </c:pt>
                <c:pt idx="1268">
                  <c:v>-21586.38</c:v>
                </c:pt>
                <c:pt idx="1269">
                  <c:v>-21602.240000000002</c:v>
                </c:pt>
                <c:pt idx="1270">
                  <c:v>-21618.03</c:v>
                </c:pt>
                <c:pt idx="1271">
                  <c:v>-21633.8</c:v>
                </c:pt>
                <c:pt idx="1272">
                  <c:v>-21649.59</c:v>
                </c:pt>
                <c:pt idx="1273">
                  <c:v>-21665.4</c:v>
                </c:pt>
                <c:pt idx="1274">
                  <c:v>-21681.19</c:v>
                </c:pt>
                <c:pt idx="1275">
                  <c:v>-21696.9</c:v>
                </c:pt>
                <c:pt idx="1276">
                  <c:v>-21712.62</c:v>
                </c:pt>
                <c:pt idx="1277">
                  <c:v>-21728.39</c:v>
                </c:pt>
                <c:pt idx="1278">
                  <c:v>-21744.14</c:v>
                </c:pt>
                <c:pt idx="1279">
                  <c:v>-21759.96</c:v>
                </c:pt>
                <c:pt idx="1280">
                  <c:v>-21775.8</c:v>
                </c:pt>
                <c:pt idx="1281">
                  <c:v>-21791.57</c:v>
                </c:pt>
                <c:pt idx="1282">
                  <c:v>-21807.24</c:v>
                </c:pt>
                <c:pt idx="1283">
                  <c:v>-21822.86</c:v>
                </c:pt>
                <c:pt idx="1284">
                  <c:v>-21838.53</c:v>
                </c:pt>
                <c:pt idx="1285">
                  <c:v>-21854.31</c:v>
                </c:pt>
                <c:pt idx="1286">
                  <c:v>-21870.06</c:v>
                </c:pt>
                <c:pt idx="1287">
                  <c:v>-21885.75</c:v>
                </c:pt>
                <c:pt idx="1288">
                  <c:v>-21901.45</c:v>
                </c:pt>
                <c:pt idx="1289">
                  <c:v>-21917.19</c:v>
                </c:pt>
                <c:pt idx="1290">
                  <c:v>-21932.880000000001</c:v>
                </c:pt>
                <c:pt idx="1291">
                  <c:v>-21948.47</c:v>
                </c:pt>
                <c:pt idx="1292">
                  <c:v>-21964.01</c:v>
                </c:pt>
                <c:pt idx="1293">
                  <c:v>-21979.45</c:v>
                </c:pt>
                <c:pt idx="1294">
                  <c:v>-21994.84</c:v>
                </c:pt>
                <c:pt idx="1295">
                  <c:v>-22010.22</c:v>
                </c:pt>
                <c:pt idx="1296">
                  <c:v>-22025.67</c:v>
                </c:pt>
                <c:pt idx="1297">
                  <c:v>-22041.09</c:v>
                </c:pt>
                <c:pt idx="1298">
                  <c:v>-22056.44</c:v>
                </c:pt>
                <c:pt idx="1299">
                  <c:v>-22071.7</c:v>
                </c:pt>
                <c:pt idx="1300">
                  <c:v>-22086.86</c:v>
                </c:pt>
                <c:pt idx="1301">
                  <c:v>-22101.99</c:v>
                </c:pt>
                <c:pt idx="1302">
                  <c:v>-22117.05</c:v>
                </c:pt>
                <c:pt idx="1303">
                  <c:v>-22132.07</c:v>
                </c:pt>
                <c:pt idx="1304">
                  <c:v>-22147.119999999999</c:v>
                </c:pt>
                <c:pt idx="1305">
                  <c:v>-22162.2</c:v>
                </c:pt>
                <c:pt idx="1306">
                  <c:v>-22177.32</c:v>
                </c:pt>
                <c:pt idx="1307">
                  <c:v>-22192.47</c:v>
                </c:pt>
                <c:pt idx="1308">
                  <c:v>-22207.61</c:v>
                </c:pt>
                <c:pt idx="1309">
                  <c:v>-22222.75</c:v>
                </c:pt>
                <c:pt idx="1310">
                  <c:v>-22237.759999999998</c:v>
                </c:pt>
                <c:pt idx="1311">
                  <c:v>-22252.61</c:v>
                </c:pt>
                <c:pt idx="1312">
                  <c:v>-22267.39</c:v>
                </c:pt>
                <c:pt idx="1313">
                  <c:v>-22282.07</c:v>
                </c:pt>
                <c:pt idx="1314">
                  <c:v>-22296.73</c:v>
                </c:pt>
                <c:pt idx="1315">
                  <c:v>-22311.43</c:v>
                </c:pt>
                <c:pt idx="1316">
                  <c:v>-22326.14</c:v>
                </c:pt>
                <c:pt idx="1317">
                  <c:v>-22340.94</c:v>
                </c:pt>
                <c:pt idx="1318">
                  <c:v>-22355.79</c:v>
                </c:pt>
                <c:pt idx="1319">
                  <c:v>-22370.62</c:v>
                </c:pt>
                <c:pt idx="1320">
                  <c:v>-22385.43</c:v>
                </c:pt>
                <c:pt idx="1321">
                  <c:v>-22400.22</c:v>
                </c:pt>
                <c:pt idx="1322">
                  <c:v>-22414.91</c:v>
                </c:pt>
                <c:pt idx="1323">
                  <c:v>-22429.42</c:v>
                </c:pt>
                <c:pt idx="1324">
                  <c:v>-22443.84</c:v>
                </c:pt>
                <c:pt idx="1325">
                  <c:v>-22458.14</c:v>
                </c:pt>
                <c:pt idx="1326">
                  <c:v>-22472.42</c:v>
                </c:pt>
                <c:pt idx="1327">
                  <c:v>-22486.62</c:v>
                </c:pt>
                <c:pt idx="1328">
                  <c:v>-22500.86</c:v>
                </c:pt>
                <c:pt idx="1329">
                  <c:v>-22515.1</c:v>
                </c:pt>
                <c:pt idx="1330">
                  <c:v>-22529.38</c:v>
                </c:pt>
                <c:pt idx="1331">
                  <c:v>-22543.62</c:v>
                </c:pt>
                <c:pt idx="1332">
                  <c:v>-22557.82</c:v>
                </c:pt>
                <c:pt idx="1333">
                  <c:v>-22571.98</c:v>
                </c:pt>
                <c:pt idx="1334">
                  <c:v>-22586.09</c:v>
                </c:pt>
                <c:pt idx="1335">
                  <c:v>-22600.19</c:v>
                </c:pt>
                <c:pt idx="1336">
                  <c:v>-22614.32</c:v>
                </c:pt>
                <c:pt idx="1337">
                  <c:v>-22628.45</c:v>
                </c:pt>
                <c:pt idx="1338">
                  <c:v>-22642.5</c:v>
                </c:pt>
                <c:pt idx="1339">
                  <c:v>-22656.49</c:v>
                </c:pt>
                <c:pt idx="1340">
                  <c:v>-22670.400000000001</c:v>
                </c:pt>
                <c:pt idx="1341">
                  <c:v>-22684.240000000002</c:v>
                </c:pt>
                <c:pt idx="1342">
                  <c:v>-22698.02</c:v>
                </c:pt>
                <c:pt idx="1343">
                  <c:v>-22711.78</c:v>
                </c:pt>
                <c:pt idx="1344">
                  <c:v>-22725.49</c:v>
                </c:pt>
                <c:pt idx="1345">
                  <c:v>-22739.05</c:v>
                </c:pt>
                <c:pt idx="1346">
                  <c:v>-22752.54</c:v>
                </c:pt>
                <c:pt idx="1347">
                  <c:v>-22765.98</c:v>
                </c:pt>
                <c:pt idx="1348">
                  <c:v>-22779.37</c:v>
                </c:pt>
                <c:pt idx="1349">
                  <c:v>-22792.76</c:v>
                </c:pt>
                <c:pt idx="1350">
                  <c:v>-22806.07</c:v>
                </c:pt>
                <c:pt idx="1351">
                  <c:v>-22819.38</c:v>
                </c:pt>
                <c:pt idx="1352">
                  <c:v>-22832.57</c:v>
                </c:pt>
                <c:pt idx="1353">
                  <c:v>-22845.61</c:v>
                </c:pt>
                <c:pt idx="1354">
                  <c:v>-22858.6</c:v>
                </c:pt>
                <c:pt idx="1355">
                  <c:v>-22871.63</c:v>
                </c:pt>
                <c:pt idx="1356">
                  <c:v>-22884.71</c:v>
                </c:pt>
                <c:pt idx="1357">
                  <c:v>-22897.81</c:v>
                </c:pt>
                <c:pt idx="1358">
                  <c:v>-22910.84</c:v>
                </c:pt>
                <c:pt idx="1359">
                  <c:v>-22923.88</c:v>
                </c:pt>
                <c:pt idx="1360">
                  <c:v>-22936.92</c:v>
                </c:pt>
                <c:pt idx="1361">
                  <c:v>-22949.91</c:v>
                </c:pt>
                <c:pt idx="1362">
                  <c:v>-22962.799999999999</c:v>
                </c:pt>
                <c:pt idx="1363">
                  <c:v>-22975.48</c:v>
                </c:pt>
                <c:pt idx="1364">
                  <c:v>-22988.06</c:v>
                </c:pt>
                <c:pt idx="1365">
                  <c:v>-23006.77</c:v>
                </c:pt>
                <c:pt idx="1366">
                  <c:v>-23025.46</c:v>
                </c:pt>
                <c:pt idx="1367">
                  <c:v>-23037.97</c:v>
                </c:pt>
                <c:pt idx="1368">
                  <c:v>-23056.62</c:v>
                </c:pt>
                <c:pt idx="1369">
                  <c:v>-23074.97</c:v>
                </c:pt>
                <c:pt idx="1370">
                  <c:v>-23093.22</c:v>
                </c:pt>
                <c:pt idx="1371">
                  <c:v>-23111.37</c:v>
                </c:pt>
                <c:pt idx="1372">
                  <c:v>-23129.43</c:v>
                </c:pt>
                <c:pt idx="1373">
                  <c:v>-23147.41</c:v>
                </c:pt>
                <c:pt idx="1374">
                  <c:v>-23165.32</c:v>
                </c:pt>
                <c:pt idx="1375">
                  <c:v>-23182.99</c:v>
                </c:pt>
                <c:pt idx="1376">
                  <c:v>-23200.36</c:v>
                </c:pt>
                <c:pt idx="1377">
                  <c:v>-23217.55</c:v>
                </c:pt>
                <c:pt idx="1378">
                  <c:v>-23234.46</c:v>
                </c:pt>
                <c:pt idx="1379">
                  <c:v>-23251.15</c:v>
                </c:pt>
                <c:pt idx="1380">
                  <c:v>-23267.66</c:v>
                </c:pt>
                <c:pt idx="1381">
                  <c:v>-23283.93</c:v>
                </c:pt>
                <c:pt idx="1382">
                  <c:v>-23300.16</c:v>
                </c:pt>
                <c:pt idx="1383">
                  <c:v>-23316.33</c:v>
                </c:pt>
                <c:pt idx="1384">
                  <c:v>-23332.37</c:v>
                </c:pt>
                <c:pt idx="1385">
                  <c:v>-23348.23</c:v>
                </c:pt>
                <c:pt idx="1386">
                  <c:v>-23363.97</c:v>
                </c:pt>
                <c:pt idx="1387">
                  <c:v>-23379.66</c:v>
                </c:pt>
                <c:pt idx="1388">
                  <c:v>-23395.19</c:v>
                </c:pt>
                <c:pt idx="1389">
                  <c:v>-23410.67</c:v>
                </c:pt>
                <c:pt idx="1390">
                  <c:v>-23426.2</c:v>
                </c:pt>
                <c:pt idx="1391">
                  <c:v>-23441.77</c:v>
                </c:pt>
                <c:pt idx="1392">
                  <c:v>-23457.35</c:v>
                </c:pt>
                <c:pt idx="1393">
                  <c:v>-23472.720000000001</c:v>
                </c:pt>
                <c:pt idx="1394">
                  <c:v>-23487.919999999998</c:v>
                </c:pt>
                <c:pt idx="1395">
                  <c:v>-23503.01</c:v>
                </c:pt>
                <c:pt idx="1396">
                  <c:v>-23517.89</c:v>
                </c:pt>
                <c:pt idx="1397">
                  <c:v>-23532.46</c:v>
                </c:pt>
                <c:pt idx="1398">
                  <c:v>-23547.1</c:v>
                </c:pt>
                <c:pt idx="1399">
                  <c:v>-23561.94</c:v>
                </c:pt>
                <c:pt idx="1400">
                  <c:v>-23576.79</c:v>
                </c:pt>
                <c:pt idx="1401">
                  <c:v>-23591.61</c:v>
                </c:pt>
                <c:pt idx="1402">
                  <c:v>-23606.400000000001</c:v>
                </c:pt>
                <c:pt idx="1403">
                  <c:v>-23621.06</c:v>
                </c:pt>
                <c:pt idx="1404">
                  <c:v>-23635.63</c:v>
                </c:pt>
                <c:pt idx="1405">
                  <c:v>-23649.99</c:v>
                </c:pt>
                <c:pt idx="1406">
                  <c:v>-23664.01</c:v>
                </c:pt>
                <c:pt idx="1407">
                  <c:v>-23677.82</c:v>
                </c:pt>
                <c:pt idx="1408">
                  <c:v>-23691.47</c:v>
                </c:pt>
                <c:pt idx="1409">
                  <c:v>-23704.87</c:v>
                </c:pt>
                <c:pt idx="1410">
                  <c:v>-23718.21</c:v>
                </c:pt>
                <c:pt idx="1411">
                  <c:v>-23731.42</c:v>
                </c:pt>
                <c:pt idx="1412">
                  <c:v>-23744.46</c:v>
                </c:pt>
                <c:pt idx="1413">
                  <c:v>-23757.279999999999</c:v>
                </c:pt>
                <c:pt idx="1414">
                  <c:v>-23769.99</c:v>
                </c:pt>
                <c:pt idx="1415">
                  <c:v>-23786.5</c:v>
                </c:pt>
                <c:pt idx="1416">
                  <c:v>-23802.73</c:v>
                </c:pt>
                <c:pt idx="1417">
                  <c:v>-23818.720000000001</c:v>
                </c:pt>
                <c:pt idx="1418">
                  <c:v>-23834.16</c:v>
                </c:pt>
                <c:pt idx="1419">
                  <c:v>-23848.959999999999</c:v>
                </c:pt>
                <c:pt idx="1420">
                  <c:v>-23863.48</c:v>
                </c:pt>
                <c:pt idx="1421">
                  <c:v>-23877.68</c:v>
                </c:pt>
                <c:pt idx="1422">
                  <c:v>-23891.439999999999</c:v>
                </c:pt>
                <c:pt idx="1423">
                  <c:v>-23904.81</c:v>
                </c:pt>
                <c:pt idx="1424">
                  <c:v>-23829.91</c:v>
                </c:pt>
                <c:pt idx="1425">
                  <c:v>-23588.240000000002</c:v>
                </c:pt>
                <c:pt idx="1426">
                  <c:v>-23081.360000000001</c:v>
                </c:pt>
                <c:pt idx="1427">
                  <c:v>-22317.81</c:v>
                </c:pt>
                <c:pt idx="1428">
                  <c:v>-21371.74</c:v>
                </c:pt>
                <c:pt idx="1429">
                  <c:v>-20299.189999999999</c:v>
                </c:pt>
                <c:pt idx="1430">
                  <c:v>-19126.47</c:v>
                </c:pt>
                <c:pt idx="1431">
                  <c:v>-17881.89</c:v>
                </c:pt>
                <c:pt idx="1432">
                  <c:v>-16600.45</c:v>
                </c:pt>
                <c:pt idx="1433">
                  <c:v>-15309.32</c:v>
                </c:pt>
                <c:pt idx="1434">
                  <c:v>-14026.36</c:v>
                </c:pt>
                <c:pt idx="1435">
                  <c:v>-12767.73</c:v>
                </c:pt>
                <c:pt idx="1436">
                  <c:v>-11549.04</c:v>
                </c:pt>
                <c:pt idx="1437">
                  <c:v>-10382.15</c:v>
                </c:pt>
                <c:pt idx="1438">
                  <c:v>-9275.0519999999997</c:v>
                </c:pt>
                <c:pt idx="1439">
                  <c:v>-8233.8700000000008</c:v>
                </c:pt>
                <c:pt idx="1440">
                  <c:v>-7263.3360000000002</c:v>
                </c:pt>
                <c:pt idx="1441">
                  <c:v>-6366.2380000000003</c:v>
                </c:pt>
                <c:pt idx="1442">
                  <c:v>-5543.6030000000001</c:v>
                </c:pt>
                <c:pt idx="1443">
                  <c:v>-4795.2950000000001</c:v>
                </c:pt>
                <c:pt idx="1444">
                  <c:v>-4120.2190000000001</c:v>
                </c:pt>
                <c:pt idx="1445">
                  <c:v>-3516.3380000000002</c:v>
                </c:pt>
                <c:pt idx="1446">
                  <c:v>-2980.857</c:v>
                </c:pt>
                <c:pt idx="1447">
                  <c:v>-2510.498</c:v>
                </c:pt>
                <c:pt idx="1448">
                  <c:v>-2101.61</c:v>
                </c:pt>
                <c:pt idx="1449">
                  <c:v>-1750.2249999999999</c:v>
                </c:pt>
                <c:pt idx="1450">
                  <c:v>-1452.15</c:v>
                </c:pt>
                <c:pt idx="1451">
                  <c:v>-1203.1089999999999</c:v>
                </c:pt>
                <c:pt idx="1452">
                  <c:v>-998.83759999999995</c:v>
                </c:pt>
                <c:pt idx="1453">
                  <c:v>-835.1019</c:v>
                </c:pt>
                <c:pt idx="1454">
                  <c:v>-707.76110000000006</c:v>
                </c:pt>
                <c:pt idx="1455">
                  <c:v>-612.84100000000001</c:v>
                </c:pt>
                <c:pt idx="1456">
                  <c:v>-546.55139999999994</c:v>
                </c:pt>
                <c:pt idx="1457">
                  <c:v>-505.286</c:v>
                </c:pt>
                <c:pt idx="1458">
                  <c:v>-485.65190000000001</c:v>
                </c:pt>
                <c:pt idx="1459">
                  <c:v>-498.92779999999999</c:v>
                </c:pt>
                <c:pt idx="1460">
                  <c:v>-526.28510000000006</c:v>
                </c:pt>
                <c:pt idx="1461">
                  <c:v>-564.17370000000005</c:v>
                </c:pt>
                <c:pt idx="1462">
                  <c:v>-610.43579999999997</c:v>
                </c:pt>
                <c:pt idx="1463">
                  <c:v>-663.13969999999995</c:v>
                </c:pt>
                <c:pt idx="1464">
                  <c:v>-720.56939999999997</c:v>
                </c:pt>
                <c:pt idx="1465">
                  <c:v>-781.21190000000001</c:v>
                </c:pt>
                <c:pt idx="1466">
                  <c:v>-843.74919999999997</c:v>
                </c:pt>
                <c:pt idx="1467">
                  <c:v>-907.0489</c:v>
                </c:pt>
                <c:pt idx="1468">
                  <c:v>-970.14980000000003</c:v>
                </c:pt>
                <c:pt idx="1469">
                  <c:v>-1032.258</c:v>
                </c:pt>
                <c:pt idx="1470">
                  <c:v>-1092.7360000000001</c:v>
                </c:pt>
                <c:pt idx="1471">
                  <c:v>-1151.0730000000001</c:v>
                </c:pt>
                <c:pt idx="1472">
                  <c:v>-1206.855</c:v>
                </c:pt>
                <c:pt idx="1473">
                  <c:v>-1259.768</c:v>
                </c:pt>
                <c:pt idx="1474">
                  <c:v>-1309.6030000000001</c:v>
                </c:pt>
                <c:pt idx="1475">
                  <c:v>-1356.242</c:v>
                </c:pt>
                <c:pt idx="1476">
                  <c:v>-1399.627</c:v>
                </c:pt>
                <c:pt idx="1477">
                  <c:v>-1439.749</c:v>
                </c:pt>
                <c:pt idx="1478">
                  <c:v>-1476.6489999999999</c:v>
                </c:pt>
                <c:pt idx="1479">
                  <c:v>-1510.412</c:v>
                </c:pt>
                <c:pt idx="1480">
                  <c:v>-1541.1489999999999</c:v>
                </c:pt>
                <c:pt idx="1481">
                  <c:v>-1568.989</c:v>
                </c:pt>
                <c:pt idx="1482">
                  <c:v>-1594.0820000000001</c:v>
                </c:pt>
                <c:pt idx="1483">
                  <c:v>-1616.605</c:v>
                </c:pt>
                <c:pt idx="1484">
                  <c:v>-1636.748</c:v>
                </c:pt>
                <c:pt idx="1485">
                  <c:v>-1654.7</c:v>
                </c:pt>
                <c:pt idx="1486">
                  <c:v>-1670.645</c:v>
                </c:pt>
                <c:pt idx="1487">
                  <c:v>-1684.761</c:v>
                </c:pt>
                <c:pt idx="1488">
                  <c:v>-1708.2360000000001</c:v>
                </c:pt>
                <c:pt idx="1489">
                  <c:v>-1726.502</c:v>
                </c:pt>
                <c:pt idx="1490">
                  <c:v>-1740.7729999999999</c:v>
                </c:pt>
                <c:pt idx="1491">
                  <c:v>-1757.181</c:v>
                </c:pt>
                <c:pt idx="1492">
                  <c:v>-1769.9749999999999</c:v>
                </c:pt>
                <c:pt idx="1493">
                  <c:v>-1784.877</c:v>
                </c:pt>
                <c:pt idx="1494">
                  <c:v>-1799.942</c:v>
                </c:pt>
                <c:pt idx="1495">
                  <c:v>-1816.5329999999999</c:v>
                </c:pt>
                <c:pt idx="1496">
                  <c:v>-1830.2280000000001</c:v>
                </c:pt>
                <c:pt idx="1497">
                  <c:v>-1845.09</c:v>
                </c:pt>
                <c:pt idx="1498">
                  <c:v>-1860.8320000000001</c:v>
                </c:pt>
                <c:pt idx="1499">
                  <c:v>-1877.1579999999999</c:v>
                </c:pt>
                <c:pt idx="1500">
                  <c:v>-1893.9290000000001</c:v>
                </c:pt>
                <c:pt idx="1501">
                  <c:v>-1911.01</c:v>
                </c:pt>
                <c:pt idx="1502">
                  <c:v>-1928.22</c:v>
                </c:pt>
                <c:pt idx="1503">
                  <c:v>-1945.5650000000001</c:v>
                </c:pt>
                <c:pt idx="1504">
                  <c:v>-1962.9770000000001</c:v>
                </c:pt>
                <c:pt idx="1505">
                  <c:v>-1980.32</c:v>
                </c:pt>
                <c:pt idx="1506">
                  <c:v>-1997.3920000000001</c:v>
                </c:pt>
                <c:pt idx="1507">
                  <c:v>-2014.2460000000001</c:v>
                </c:pt>
                <c:pt idx="1508">
                  <c:v>-2031.1189999999999</c:v>
                </c:pt>
                <c:pt idx="1509">
                  <c:v>-2047.905</c:v>
                </c:pt>
                <c:pt idx="1510">
                  <c:v>-2064.6489999999999</c:v>
                </c:pt>
                <c:pt idx="1511">
                  <c:v>-2081.241</c:v>
                </c:pt>
                <c:pt idx="1512">
                  <c:v>-2097.7629999999999</c:v>
                </c:pt>
                <c:pt idx="1513">
                  <c:v>-2114.2170000000001</c:v>
                </c:pt>
                <c:pt idx="1514">
                  <c:v>-2130.5909999999999</c:v>
                </c:pt>
                <c:pt idx="1515">
                  <c:v>-2146.7249999999999</c:v>
                </c:pt>
                <c:pt idx="1516">
                  <c:v>-2162.71</c:v>
                </c:pt>
                <c:pt idx="1517">
                  <c:v>-2178.6010000000001</c:v>
                </c:pt>
                <c:pt idx="1518">
                  <c:v>-2194.37</c:v>
                </c:pt>
                <c:pt idx="1519">
                  <c:v>-2210.1419999999998</c:v>
                </c:pt>
                <c:pt idx="1520">
                  <c:v>-2225.9270000000001</c:v>
                </c:pt>
                <c:pt idx="1521">
                  <c:v>-2241.7649999999999</c:v>
                </c:pt>
                <c:pt idx="1522">
                  <c:v>-2257.5509999999999</c:v>
                </c:pt>
                <c:pt idx="1523">
                  <c:v>-2273.2530000000002</c:v>
                </c:pt>
                <c:pt idx="1524">
                  <c:v>-2288.8049999999998</c:v>
                </c:pt>
                <c:pt idx="1525">
                  <c:v>-2304.2260000000001</c:v>
                </c:pt>
                <c:pt idx="1526">
                  <c:v>-2319.6970000000001</c:v>
                </c:pt>
                <c:pt idx="1527">
                  <c:v>-2335.0880000000002</c:v>
                </c:pt>
                <c:pt idx="1528">
                  <c:v>-2350.395</c:v>
                </c:pt>
                <c:pt idx="1529">
                  <c:v>-2365.7759999999998</c:v>
                </c:pt>
                <c:pt idx="1530">
                  <c:v>-2381.114</c:v>
                </c:pt>
                <c:pt idx="1531">
                  <c:v>-2396.4569999999999</c:v>
                </c:pt>
                <c:pt idx="1532">
                  <c:v>-2411.6370000000002</c:v>
                </c:pt>
                <c:pt idx="1533">
                  <c:v>-2426.8029999999999</c:v>
                </c:pt>
                <c:pt idx="1534">
                  <c:v>-2442.067</c:v>
                </c:pt>
                <c:pt idx="1535">
                  <c:v>-2457.3960000000002</c:v>
                </c:pt>
                <c:pt idx="1536">
                  <c:v>-2472.5590000000002</c:v>
                </c:pt>
                <c:pt idx="1537">
                  <c:v>-2487.6109999999999</c:v>
                </c:pt>
                <c:pt idx="1538">
                  <c:v>-2502.5990000000002</c:v>
                </c:pt>
                <c:pt idx="1539">
                  <c:v>-2517.61</c:v>
                </c:pt>
                <c:pt idx="1540">
                  <c:v>-2532.616</c:v>
                </c:pt>
                <c:pt idx="1541">
                  <c:v>-2547.5709999999999</c:v>
                </c:pt>
                <c:pt idx="1542">
                  <c:v>-2562.4319999999998</c:v>
                </c:pt>
                <c:pt idx="1543">
                  <c:v>-2577.1439999999998</c:v>
                </c:pt>
                <c:pt idx="1544">
                  <c:v>-2591.7559999999999</c:v>
                </c:pt>
                <c:pt idx="1545">
                  <c:v>-2606.299</c:v>
                </c:pt>
                <c:pt idx="1546">
                  <c:v>-2620.877</c:v>
                </c:pt>
                <c:pt idx="1547">
                  <c:v>-2635.4830000000002</c:v>
                </c:pt>
                <c:pt idx="1548">
                  <c:v>-2650.2280000000001</c:v>
                </c:pt>
                <c:pt idx="1549">
                  <c:v>-2665.0419999999999</c:v>
                </c:pt>
                <c:pt idx="1550">
                  <c:v>-2679.85</c:v>
                </c:pt>
                <c:pt idx="1551">
                  <c:v>-2694.5830000000001</c:v>
                </c:pt>
                <c:pt idx="1552">
                  <c:v>-2709.26</c:v>
                </c:pt>
                <c:pt idx="1553">
                  <c:v>-2724.0340000000001</c:v>
                </c:pt>
                <c:pt idx="1554">
                  <c:v>-2738.7910000000002</c:v>
                </c:pt>
                <c:pt idx="1555">
                  <c:v>-2753.556</c:v>
                </c:pt>
                <c:pt idx="1556">
                  <c:v>-2768.2449999999999</c:v>
                </c:pt>
                <c:pt idx="1557">
                  <c:v>-2782.902</c:v>
                </c:pt>
                <c:pt idx="1558">
                  <c:v>-2797.5349999999999</c:v>
                </c:pt>
                <c:pt idx="1559">
                  <c:v>-2812.12</c:v>
                </c:pt>
                <c:pt idx="1560">
                  <c:v>-2826.6860000000001</c:v>
                </c:pt>
                <c:pt idx="1561">
                  <c:v>-2841.1089999999999</c:v>
                </c:pt>
                <c:pt idx="1562">
                  <c:v>-2855.43</c:v>
                </c:pt>
                <c:pt idx="1563">
                  <c:v>-2869.732</c:v>
                </c:pt>
                <c:pt idx="1564">
                  <c:v>-2884.047</c:v>
                </c:pt>
                <c:pt idx="1565">
                  <c:v>-2898.3870000000002</c:v>
                </c:pt>
                <c:pt idx="1566">
                  <c:v>-2912.779</c:v>
                </c:pt>
                <c:pt idx="1567">
                  <c:v>-2927.328</c:v>
                </c:pt>
                <c:pt idx="1568">
                  <c:v>-2942.029</c:v>
                </c:pt>
                <c:pt idx="1569">
                  <c:v>-2956.7890000000002</c:v>
                </c:pt>
                <c:pt idx="1570">
                  <c:v>-2971.3530000000001</c:v>
                </c:pt>
                <c:pt idx="1571">
                  <c:v>-2985.6950000000002</c:v>
                </c:pt>
                <c:pt idx="1572">
                  <c:v>-2999.9670000000001</c:v>
                </c:pt>
                <c:pt idx="1573">
                  <c:v>-3014.3429999999998</c:v>
                </c:pt>
                <c:pt idx="1574">
                  <c:v>-3028.7350000000001</c:v>
                </c:pt>
                <c:pt idx="1575">
                  <c:v>-3043.0210000000002</c:v>
                </c:pt>
                <c:pt idx="1576">
                  <c:v>-3057.3049999999998</c:v>
                </c:pt>
                <c:pt idx="1577">
                  <c:v>-3071.4850000000001</c:v>
                </c:pt>
                <c:pt idx="1578">
                  <c:v>-3085.6590000000001</c:v>
                </c:pt>
                <c:pt idx="1579">
                  <c:v>-3099.8829999999998</c:v>
                </c:pt>
                <c:pt idx="1580">
                  <c:v>-3114.0619999999999</c:v>
                </c:pt>
                <c:pt idx="1581">
                  <c:v>-3128.1179999999999</c:v>
                </c:pt>
                <c:pt idx="1582">
                  <c:v>-3142.239</c:v>
                </c:pt>
                <c:pt idx="1583">
                  <c:v>-3156.3440000000001</c:v>
                </c:pt>
                <c:pt idx="1584">
                  <c:v>-3170.453</c:v>
                </c:pt>
                <c:pt idx="1585">
                  <c:v>-3184.5680000000002</c:v>
                </c:pt>
                <c:pt idx="1586">
                  <c:v>-3198.636</c:v>
                </c:pt>
                <c:pt idx="1587">
                  <c:v>-3212.6370000000002</c:v>
                </c:pt>
                <c:pt idx="1588">
                  <c:v>-3226.6370000000002</c:v>
                </c:pt>
                <c:pt idx="1589">
                  <c:v>-3240.67</c:v>
                </c:pt>
                <c:pt idx="1590">
                  <c:v>-3254.7280000000001</c:v>
                </c:pt>
                <c:pt idx="1591">
                  <c:v>-3268.7930000000001</c:v>
                </c:pt>
                <c:pt idx="1592">
                  <c:v>-3282.857</c:v>
                </c:pt>
                <c:pt idx="1593">
                  <c:v>-3297.002</c:v>
                </c:pt>
                <c:pt idx="1594">
                  <c:v>-3311.1640000000002</c:v>
                </c:pt>
                <c:pt idx="1595">
                  <c:v>-3325.1750000000002</c:v>
                </c:pt>
                <c:pt idx="1596">
                  <c:v>-3339.0369999999998</c:v>
                </c:pt>
                <c:pt idx="1597">
                  <c:v>-3352.9740000000002</c:v>
                </c:pt>
                <c:pt idx="1598">
                  <c:v>-3366.8679999999999</c:v>
                </c:pt>
                <c:pt idx="1599">
                  <c:v>-3380.7260000000001</c:v>
                </c:pt>
                <c:pt idx="1600">
                  <c:v>-3394.4070000000002</c:v>
                </c:pt>
                <c:pt idx="1601">
                  <c:v>-3408.1060000000002</c:v>
                </c:pt>
                <c:pt idx="1602">
                  <c:v>-3421.7959999999998</c:v>
                </c:pt>
                <c:pt idx="1603">
                  <c:v>-3435.364</c:v>
                </c:pt>
                <c:pt idx="1604">
                  <c:v>-3448.7469999999998</c:v>
                </c:pt>
                <c:pt idx="1605">
                  <c:v>-3462.1</c:v>
                </c:pt>
                <c:pt idx="1606">
                  <c:v>-3475.5169999999998</c:v>
                </c:pt>
                <c:pt idx="1607">
                  <c:v>-3488.8040000000001</c:v>
                </c:pt>
                <c:pt idx="1608">
                  <c:v>-3502.058</c:v>
                </c:pt>
                <c:pt idx="1609">
                  <c:v>-3515.2860000000001</c:v>
                </c:pt>
                <c:pt idx="1610">
                  <c:v>-3528.5569999999998</c:v>
                </c:pt>
                <c:pt idx="1611">
                  <c:v>-3541.7629999999999</c:v>
                </c:pt>
                <c:pt idx="1612">
                  <c:v>-3555.0050000000001</c:v>
                </c:pt>
                <c:pt idx="1613">
                  <c:v>-3568.0819999999999</c:v>
                </c:pt>
                <c:pt idx="1614">
                  <c:v>-3581.0309999999999</c:v>
                </c:pt>
                <c:pt idx="1615">
                  <c:v>-3593.931</c:v>
                </c:pt>
                <c:pt idx="1616">
                  <c:v>-3606.8440000000001</c:v>
                </c:pt>
                <c:pt idx="1617">
                  <c:v>-3619.6439999999998</c:v>
                </c:pt>
                <c:pt idx="1618">
                  <c:v>-3632.4369999999999</c:v>
                </c:pt>
                <c:pt idx="1619">
                  <c:v>-3645.08</c:v>
                </c:pt>
                <c:pt idx="1620">
                  <c:v>-3657.6770000000001</c:v>
                </c:pt>
                <c:pt idx="1621">
                  <c:v>-3670.2620000000002</c:v>
                </c:pt>
                <c:pt idx="1622">
                  <c:v>-3682.848</c:v>
                </c:pt>
                <c:pt idx="1623">
                  <c:v>-3695.373</c:v>
                </c:pt>
                <c:pt idx="1624">
                  <c:v>-3712</c:v>
                </c:pt>
                <c:pt idx="1625">
                  <c:v>-3724.5250000000001</c:v>
                </c:pt>
                <c:pt idx="1626">
                  <c:v>-3737.098</c:v>
                </c:pt>
                <c:pt idx="1627">
                  <c:v>-3753.4989999999998</c:v>
                </c:pt>
                <c:pt idx="1628">
                  <c:v>-3769.8319999999999</c:v>
                </c:pt>
                <c:pt idx="1629">
                  <c:v>-3786.2150000000001</c:v>
                </c:pt>
                <c:pt idx="1630">
                  <c:v>-3802.6210000000001</c:v>
                </c:pt>
                <c:pt idx="1631">
                  <c:v>-3818.7910000000002</c:v>
                </c:pt>
                <c:pt idx="1632">
                  <c:v>-3834.6990000000001</c:v>
                </c:pt>
                <c:pt idx="1633">
                  <c:v>-3850.12</c:v>
                </c:pt>
                <c:pt idx="1634">
                  <c:v>-3865.4630000000002</c:v>
                </c:pt>
                <c:pt idx="1635">
                  <c:v>-3880.5520000000001</c:v>
                </c:pt>
                <c:pt idx="1636">
                  <c:v>-3895.6970000000001</c:v>
                </c:pt>
                <c:pt idx="1637">
                  <c:v>-3911.0279999999998</c:v>
                </c:pt>
                <c:pt idx="1638">
                  <c:v>-3926.3069999999998</c:v>
                </c:pt>
                <c:pt idx="1639">
                  <c:v>-3941.4369999999999</c:v>
                </c:pt>
                <c:pt idx="1640">
                  <c:v>-3956.413</c:v>
                </c:pt>
                <c:pt idx="1641">
                  <c:v>-3971.319</c:v>
                </c:pt>
                <c:pt idx="1642">
                  <c:v>-3985.9920000000002</c:v>
                </c:pt>
                <c:pt idx="1643">
                  <c:v>-4000.4560000000001</c:v>
                </c:pt>
                <c:pt idx="1644">
                  <c:v>-4014.9769999999999</c:v>
                </c:pt>
                <c:pt idx="1645">
                  <c:v>-4029.4029999999998</c:v>
                </c:pt>
                <c:pt idx="1646">
                  <c:v>-4043.5430000000001</c:v>
                </c:pt>
                <c:pt idx="1647">
                  <c:v>-4057.42</c:v>
                </c:pt>
                <c:pt idx="1648">
                  <c:v>-4071.3820000000001</c:v>
                </c:pt>
                <c:pt idx="1649">
                  <c:v>-4085.0039999999999</c:v>
                </c:pt>
                <c:pt idx="1650">
                  <c:v>-4098.634</c:v>
                </c:pt>
                <c:pt idx="1651">
                  <c:v>-4112.1000000000004</c:v>
                </c:pt>
                <c:pt idx="1652">
                  <c:v>-4125.6390000000001</c:v>
                </c:pt>
                <c:pt idx="1653">
                  <c:v>-4139.1189999999997</c:v>
                </c:pt>
                <c:pt idx="1654">
                  <c:v>-4152.2780000000002</c:v>
                </c:pt>
                <c:pt idx="1655">
                  <c:v>-4165.0810000000001</c:v>
                </c:pt>
                <c:pt idx="1656">
                  <c:v>-4177.6750000000002</c:v>
                </c:pt>
                <c:pt idx="1657">
                  <c:v>-4193.2349999999997</c:v>
                </c:pt>
                <c:pt idx="1658">
                  <c:v>-4208.6279999999997</c:v>
                </c:pt>
                <c:pt idx="1659">
                  <c:v>-4223.7020000000002</c:v>
                </c:pt>
                <c:pt idx="1660">
                  <c:v>-4238.5439999999999</c:v>
                </c:pt>
                <c:pt idx="1661">
                  <c:v>-4253.0410000000002</c:v>
                </c:pt>
                <c:pt idx="1662">
                  <c:v>-4267.326</c:v>
                </c:pt>
                <c:pt idx="1663">
                  <c:v>-4281.3469999999998</c:v>
                </c:pt>
                <c:pt idx="1664">
                  <c:v>-4294.8109999999997</c:v>
                </c:pt>
                <c:pt idx="1665">
                  <c:v>-4308.2020000000002</c:v>
                </c:pt>
                <c:pt idx="1666">
                  <c:v>-4321.62</c:v>
                </c:pt>
                <c:pt idx="1667">
                  <c:v>-4334.7809999999999</c:v>
                </c:pt>
                <c:pt idx="1668">
                  <c:v>-4348.0709999999999</c:v>
                </c:pt>
                <c:pt idx="1669">
                  <c:v>-4361.18</c:v>
                </c:pt>
                <c:pt idx="1670">
                  <c:v>-4374.2910000000002</c:v>
                </c:pt>
                <c:pt idx="1671">
                  <c:v>-4386.5420000000004</c:v>
                </c:pt>
                <c:pt idx="1672">
                  <c:v>-4398.2420000000002</c:v>
                </c:pt>
                <c:pt idx="1673">
                  <c:v>-4409.4210000000003</c:v>
                </c:pt>
                <c:pt idx="1674">
                  <c:v>-4420.2079999999996</c:v>
                </c:pt>
                <c:pt idx="1675">
                  <c:v>-4430.6940000000004</c:v>
                </c:pt>
                <c:pt idx="1676">
                  <c:v>-4441.058</c:v>
                </c:pt>
                <c:pt idx="1677">
                  <c:v>-4451.0360000000001</c:v>
                </c:pt>
                <c:pt idx="1678">
                  <c:v>-4460.8940000000002</c:v>
                </c:pt>
                <c:pt idx="1679">
                  <c:v>-4470.2979999999998</c:v>
                </c:pt>
                <c:pt idx="1680">
                  <c:v>-4479.4660000000003</c:v>
                </c:pt>
                <c:pt idx="1681">
                  <c:v>-4488.2860000000001</c:v>
                </c:pt>
                <c:pt idx="1682">
                  <c:v>-4497.09</c:v>
                </c:pt>
                <c:pt idx="1683">
                  <c:v>-4505.4989999999998</c:v>
                </c:pt>
                <c:pt idx="1684">
                  <c:v>-4513.3289999999997</c:v>
                </c:pt>
                <c:pt idx="1685">
                  <c:v>-4520.9219999999996</c:v>
                </c:pt>
                <c:pt idx="1686">
                  <c:v>-4528.4719999999998</c:v>
                </c:pt>
                <c:pt idx="1687">
                  <c:v>-4535.5460000000003</c:v>
                </c:pt>
                <c:pt idx="1688">
                  <c:v>-4542.82</c:v>
                </c:pt>
                <c:pt idx="1689">
                  <c:v>-4550.308</c:v>
                </c:pt>
                <c:pt idx="1690">
                  <c:v>-4557.2759999999998</c:v>
                </c:pt>
                <c:pt idx="1691">
                  <c:v>-4563.9889999999996</c:v>
                </c:pt>
                <c:pt idx="1692">
                  <c:v>-4570.143</c:v>
                </c:pt>
                <c:pt idx="1693">
                  <c:v>-4575.259</c:v>
                </c:pt>
                <c:pt idx="1694">
                  <c:v>-4579.8720000000003</c:v>
                </c:pt>
                <c:pt idx="1695">
                  <c:v>-4584.0069999999996</c:v>
                </c:pt>
                <c:pt idx="1696">
                  <c:v>-4588.1260000000002</c:v>
                </c:pt>
                <c:pt idx="1697">
                  <c:v>-4592.0360000000001</c:v>
                </c:pt>
                <c:pt idx="1698">
                  <c:v>-4595.683</c:v>
                </c:pt>
                <c:pt idx="1699">
                  <c:v>-4599.28</c:v>
                </c:pt>
                <c:pt idx="1700">
                  <c:v>-4602.9080000000004</c:v>
                </c:pt>
                <c:pt idx="1701">
                  <c:v>-4606.6120000000001</c:v>
                </c:pt>
                <c:pt idx="1702">
                  <c:v>-4610.7749999999996</c:v>
                </c:pt>
                <c:pt idx="1703">
                  <c:v>-4615.2079999999996</c:v>
                </c:pt>
                <c:pt idx="1704">
                  <c:v>-4619.3909999999996</c:v>
                </c:pt>
                <c:pt idx="1705">
                  <c:v>-4623.4380000000001</c:v>
                </c:pt>
                <c:pt idx="1706">
                  <c:v>-4627.2960000000003</c:v>
                </c:pt>
                <c:pt idx="1707">
                  <c:v>-4631.2309999999998</c:v>
                </c:pt>
                <c:pt idx="1708">
                  <c:v>-4635.1360000000004</c:v>
                </c:pt>
                <c:pt idx="1709">
                  <c:v>-4639.027</c:v>
                </c:pt>
                <c:pt idx="1710">
                  <c:v>-4643.1210000000001</c:v>
                </c:pt>
                <c:pt idx="1711">
                  <c:v>-4647.1009999999997</c:v>
                </c:pt>
                <c:pt idx="1712">
                  <c:v>-4650.8339999999998</c:v>
                </c:pt>
                <c:pt idx="1713">
                  <c:v>-4654.3140000000003</c:v>
                </c:pt>
                <c:pt idx="1714">
                  <c:v>-4657.6170000000002</c:v>
                </c:pt>
                <c:pt idx="1715">
                  <c:v>-4660.6409999999996</c:v>
                </c:pt>
                <c:pt idx="1716">
                  <c:v>-4663.67</c:v>
                </c:pt>
                <c:pt idx="1717">
                  <c:v>-4666.4049999999997</c:v>
                </c:pt>
                <c:pt idx="1718">
                  <c:v>-4668.9809999999998</c:v>
                </c:pt>
                <c:pt idx="1719">
                  <c:v>-4671.7929999999997</c:v>
                </c:pt>
                <c:pt idx="1720">
                  <c:v>-4674.2690000000002</c:v>
                </c:pt>
                <c:pt idx="1721">
                  <c:v>-4676.4949999999999</c:v>
                </c:pt>
                <c:pt idx="1722">
                  <c:v>-4679.1130000000003</c:v>
                </c:pt>
                <c:pt idx="1723">
                  <c:v>-4681.6610000000001</c:v>
                </c:pt>
                <c:pt idx="1724">
                  <c:v>-4683.8879999999999</c:v>
                </c:pt>
                <c:pt idx="1725">
                  <c:v>-4685.8230000000003</c:v>
                </c:pt>
                <c:pt idx="1726">
                  <c:v>-4687.57</c:v>
                </c:pt>
                <c:pt idx="1727">
                  <c:v>-4689.0810000000001</c:v>
                </c:pt>
                <c:pt idx="1728">
                  <c:v>-4691.0150000000003</c:v>
                </c:pt>
                <c:pt idx="1729">
                  <c:v>-4692.7539999999999</c:v>
                </c:pt>
                <c:pt idx="1730">
                  <c:v>-4694.1949999999997</c:v>
                </c:pt>
                <c:pt idx="1731">
                  <c:v>-4695.7290000000003</c:v>
                </c:pt>
                <c:pt idx="1732">
                  <c:v>-4697.59</c:v>
                </c:pt>
                <c:pt idx="1733">
                  <c:v>-4699.2749999999996</c:v>
                </c:pt>
                <c:pt idx="1734">
                  <c:v>-4700.6189999999997</c:v>
                </c:pt>
                <c:pt idx="1735">
                  <c:v>-4701.4840000000004</c:v>
                </c:pt>
                <c:pt idx="1736">
                  <c:v>-4702.0479999999998</c:v>
                </c:pt>
                <c:pt idx="1737">
                  <c:v>-4702.7380000000003</c:v>
                </c:pt>
                <c:pt idx="1738">
                  <c:v>-4703.7079999999996</c:v>
                </c:pt>
                <c:pt idx="1739">
                  <c:v>-4704.7920000000004</c:v>
                </c:pt>
                <c:pt idx="1740">
                  <c:v>-4706.0730000000003</c:v>
                </c:pt>
                <c:pt idx="1741">
                  <c:v>-4707.2700000000004</c:v>
                </c:pt>
                <c:pt idx="1742">
                  <c:v>-4708.3540000000003</c:v>
                </c:pt>
                <c:pt idx="1743">
                  <c:v>-4709.07</c:v>
                </c:pt>
                <c:pt idx="1744">
                  <c:v>-4709.9520000000002</c:v>
                </c:pt>
                <c:pt idx="1745">
                  <c:v>-4711.0730000000003</c:v>
                </c:pt>
                <c:pt idx="1746">
                  <c:v>-4712.2240000000002</c:v>
                </c:pt>
                <c:pt idx="1747">
                  <c:v>-4713.3509999999997</c:v>
                </c:pt>
                <c:pt idx="1748">
                  <c:v>-4714.4030000000002</c:v>
                </c:pt>
                <c:pt idx="1749">
                  <c:v>-4715.4210000000003</c:v>
                </c:pt>
                <c:pt idx="1750">
                  <c:v>-4716.1509999999998</c:v>
                </c:pt>
                <c:pt idx="1751">
                  <c:v>-4716.527</c:v>
                </c:pt>
                <c:pt idx="1752">
                  <c:v>-4716.6869999999999</c:v>
                </c:pt>
                <c:pt idx="1753">
                  <c:v>-4715.9610000000002</c:v>
                </c:pt>
                <c:pt idx="1754">
                  <c:v>-4715.0439999999999</c:v>
                </c:pt>
                <c:pt idx="1755">
                  <c:v>-4714.2910000000002</c:v>
                </c:pt>
                <c:pt idx="1756">
                  <c:v>-4713.7669999999998</c:v>
                </c:pt>
                <c:pt idx="1757">
                  <c:v>-4713.7349999999997</c:v>
                </c:pt>
                <c:pt idx="1758">
                  <c:v>-4714.1170000000002</c:v>
                </c:pt>
                <c:pt idx="1759">
                  <c:v>-4714.5429999999997</c:v>
                </c:pt>
                <c:pt idx="1760">
                  <c:v>-4714.8779999999997</c:v>
                </c:pt>
                <c:pt idx="1761">
                  <c:v>-4715.2020000000002</c:v>
                </c:pt>
                <c:pt idx="1762">
                  <c:v>-4715.2889999999998</c:v>
                </c:pt>
                <c:pt idx="1763">
                  <c:v>-4715.4970000000003</c:v>
                </c:pt>
                <c:pt idx="1764">
                  <c:v>-4715.8620000000001</c:v>
                </c:pt>
                <c:pt idx="1765">
                  <c:v>-4715.96</c:v>
                </c:pt>
                <c:pt idx="1766">
                  <c:v>-4716.2129999999997</c:v>
                </c:pt>
                <c:pt idx="1767">
                  <c:v>-4716.6620000000003</c:v>
                </c:pt>
                <c:pt idx="1768">
                  <c:v>-4716.8599999999997</c:v>
                </c:pt>
                <c:pt idx="1769">
                  <c:v>-4716.6189999999997</c:v>
                </c:pt>
                <c:pt idx="1770">
                  <c:v>-4716.4269999999997</c:v>
                </c:pt>
                <c:pt idx="1771">
                  <c:v>-4716.5780000000004</c:v>
                </c:pt>
                <c:pt idx="1772">
                  <c:v>-4716.8549999999996</c:v>
                </c:pt>
                <c:pt idx="1773">
                  <c:v>-4717.2479999999996</c:v>
                </c:pt>
                <c:pt idx="1774">
                  <c:v>-4717.491</c:v>
                </c:pt>
                <c:pt idx="1775">
                  <c:v>-4717.6409999999996</c:v>
                </c:pt>
                <c:pt idx="1776">
                  <c:v>-4717.8630000000003</c:v>
                </c:pt>
                <c:pt idx="1777">
                  <c:v>-4717.8879999999999</c:v>
                </c:pt>
                <c:pt idx="1778">
                  <c:v>-4717.6959999999999</c:v>
                </c:pt>
                <c:pt idx="1779">
                  <c:v>-4717.1139999999996</c:v>
                </c:pt>
                <c:pt idx="1780">
                  <c:v>-4716.21</c:v>
                </c:pt>
                <c:pt idx="1781">
                  <c:v>-4714.9799999999996</c:v>
                </c:pt>
                <c:pt idx="1782">
                  <c:v>-4713.8850000000002</c:v>
                </c:pt>
                <c:pt idx="1783">
                  <c:v>-4712.8040000000001</c:v>
                </c:pt>
                <c:pt idx="1784">
                  <c:v>-4711.6390000000001</c:v>
                </c:pt>
                <c:pt idx="1785">
                  <c:v>-4710.2830000000004</c:v>
                </c:pt>
                <c:pt idx="1786">
                  <c:v>-4709.3590000000004</c:v>
                </c:pt>
                <c:pt idx="1787">
                  <c:v>-4708.585</c:v>
                </c:pt>
                <c:pt idx="1788">
                  <c:v>-4707.848</c:v>
                </c:pt>
                <c:pt idx="1789">
                  <c:v>-4707.7240000000002</c:v>
                </c:pt>
                <c:pt idx="1790">
                  <c:v>-4707.7449999999999</c:v>
                </c:pt>
                <c:pt idx="1791">
                  <c:v>-4707.7219999999998</c:v>
                </c:pt>
                <c:pt idx="1792">
                  <c:v>-4708.009</c:v>
                </c:pt>
                <c:pt idx="1793">
                  <c:v>-4708.8450000000003</c:v>
                </c:pt>
                <c:pt idx="1794">
                  <c:v>-4709.6210000000001</c:v>
                </c:pt>
                <c:pt idx="1795">
                  <c:v>-4709.8829999999998</c:v>
                </c:pt>
                <c:pt idx="1796">
                  <c:v>-4709.9589999999998</c:v>
                </c:pt>
                <c:pt idx="1797">
                  <c:v>-4710.4189999999999</c:v>
                </c:pt>
                <c:pt idx="1798">
                  <c:v>-4710.8829999999998</c:v>
                </c:pt>
                <c:pt idx="1799">
                  <c:v>-4711.0919999999996</c:v>
                </c:pt>
                <c:pt idx="1800">
                  <c:v>-4711.3339999999998</c:v>
                </c:pt>
                <c:pt idx="1801">
                  <c:v>-4711.4080000000004</c:v>
                </c:pt>
                <c:pt idx="1802">
                  <c:v>-4711.41</c:v>
                </c:pt>
                <c:pt idx="1803">
                  <c:v>-4711.4089999999997</c:v>
                </c:pt>
                <c:pt idx="1804">
                  <c:v>-4711.7870000000003</c:v>
                </c:pt>
                <c:pt idx="1805">
                  <c:v>-4712.0559999999996</c:v>
                </c:pt>
                <c:pt idx="1806">
                  <c:v>-4712.1189999999997</c:v>
                </c:pt>
                <c:pt idx="1807">
                  <c:v>-4711.808</c:v>
                </c:pt>
                <c:pt idx="1808">
                  <c:v>-4711.558</c:v>
                </c:pt>
                <c:pt idx="1809">
                  <c:v>-4711.2089999999998</c:v>
                </c:pt>
                <c:pt idx="1810">
                  <c:v>-4711.0649999999996</c:v>
                </c:pt>
                <c:pt idx="1811">
                  <c:v>-4710.848</c:v>
                </c:pt>
                <c:pt idx="1812">
                  <c:v>-4710.8549999999996</c:v>
                </c:pt>
                <c:pt idx="1813">
                  <c:v>-4710.5360000000001</c:v>
                </c:pt>
                <c:pt idx="1814">
                  <c:v>-4710.1180000000004</c:v>
                </c:pt>
                <c:pt idx="1815">
                  <c:v>-4709.6970000000001</c:v>
                </c:pt>
                <c:pt idx="1816">
                  <c:v>-4709.3280000000004</c:v>
                </c:pt>
                <c:pt idx="1817">
                  <c:v>-4708.8670000000002</c:v>
                </c:pt>
                <c:pt idx="1818">
                  <c:v>-4708.5600000000004</c:v>
                </c:pt>
                <c:pt idx="1819">
                  <c:v>-4707.9679999999998</c:v>
                </c:pt>
                <c:pt idx="1820">
                  <c:v>-4707.59</c:v>
                </c:pt>
                <c:pt idx="1821">
                  <c:v>-4707.143</c:v>
                </c:pt>
                <c:pt idx="1822">
                  <c:v>-4706.6959999999999</c:v>
                </c:pt>
                <c:pt idx="1823">
                  <c:v>-4706.1819999999998</c:v>
                </c:pt>
                <c:pt idx="1824">
                  <c:v>-4705.5259999999998</c:v>
                </c:pt>
                <c:pt idx="1825">
                  <c:v>-4704.8860000000004</c:v>
                </c:pt>
                <c:pt idx="1826">
                  <c:v>-4704.2839999999997</c:v>
                </c:pt>
                <c:pt idx="1827">
                  <c:v>-4703.7960000000003</c:v>
                </c:pt>
                <c:pt idx="1828">
                  <c:v>-4703.6719999999996</c:v>
                </c:pt>
                <c:pt idx="1829">
                  <c:v>-4703.3190000000004</c:v>
                </c:pt>
                <c:pt idx="1830">
                  <c:v>-4702.7529999999997</c:v>
                </c:pt>
                <c:pt idx="1831">
                  <c:v>-4701.701</c:v>
                </c:pt>
                <c:pt idx="1832">
                  <c:v>-4700.4530000000004</c:v>
                </c:pt>
                <c:pt idx="1833">
                  <c:v>-4699.5519999999997</c:v>
                </c:pt>
                <c:pt idx="1834">
                  <c:v>-4698.5680000000002</c:v>
                </c:pt>
                <c:pt idx="1835">
                  <c:v>-4697.6880000000001</c:v>
                </c:pt>
                <c:pt idx="1836">
                  <c:v>-4697.0069999999996</c:v>
                </c:pt>
                <c:pt idx="1837">
                  <c:v>-4696.5079999999998</c:v>
                </c:pt>
                <c:pt idx="1838">
                  <c:v>-4696.13</c:v>
                </c:pt>
                <c:pt idx="1839">
                  <c:v>-4695.8180000000002</c:v>
                </c:pt>
                <c:pt idx="1840">
                  <c:v>-4695.7160000000003</c:v>
                </c:pt>
                <c:pt idx="1841">
                  <c:v>-4695.4939999999997</c:v>
                </c:pt>
                <c:pt idx="1842">
                  <c:v>-4695.2510000000002</c:v>
                </c:pt>
                <c:pt idx="1843">
                  <c:v>-4694.9030000000002</c:v>
                </c:pt>
                <c:pt idx="1844">
                  <c:v>-4694.5789999999997</c:v>
                </c:pt>
                <c:pt idx="1845">
                  <c:v>-4694.4290000000001</c:v>
                </c:pt>
                <c:pt idx="1846">
                  <c:v>-4694.1099999999997</c:v>
                </c:pt>
                <c:pt idx="1847">
                  <c:v>-4693.982</c:v>
                </c:pt>
                <c:pt idx="1848">
                  <c:v>-4694.4009999999998</c:v>
                </c:pt>
                <c:pt idx="1849">
                  <c:v>-4694.9920000000002</c:v>
                </c:pt>
                <c:pt idx="1850">
                  <c:v>-4695.3900000000003</c:v>
                </c:pt>
                <c:pt idx="1851">
                  <c:v>-4695.6710000000003</c:v>
                </c:pt>
                <c:pt idx="1852">
                  <c:v>-4695.8450000000003</c:v>
                </c:pt>
                <c:pt idx="1853">
                  <c:v>-4695.8040000000001</c:v>
                </c:pt>
                <c:pt idx="1854">
                  <c:v>-4695.7759999999998</c:v>
                </c:pt>
                <c:pt idx="1855">
                  <c:v>-4695.634</c:v>
                </c:pt>
                <c:pt idx="1856">
                  <c:v>-4695.22</c:v>
                </c:pt>
                <c:pt idx="1857">
                  <c:v>-4694.6419999999998</c:v>
                </c:pt>
                <c:pt idx="1858">
                  <c:v>-4694.1880000000001</c:v>
                </c:pt>
                <c:pt idx="1859">
                  <c:v>-4693.8029999999999</c:v>
                </c:pt>
                <c:pt idx="1860">
                  <c:v>-4693.7640000000001</c:v>
                </c:pt>
                <c:pt idx="1861">
                  <c:v>-4693.8720000000003</c:v>
                </c:pt>
                <c:pt idx="1862">
                  <c:v>-4694.0720000000001</c:v>
                </c:pt>
                <c:pt idx="1863">
                  <c:v>-4694.3940000000002</c:v>
                </c:pt>
                <c:pt idx="1864">
                  <c:v>-4694.8630000000003</c:v>
                </c:pt>
                <c:pt idx="1865">
                  <c:v>-4695.0290000000005</c:v>
                </c:pt>
                <c:pt idx="1866">
                  <c:v>-4694.9799999999996</c:v>
                </c:pt>
                <c:pt idx="1867">
                  <c:v>-4694.8159999999998</c:v>
                </c:pt>
                <c:pt idx="1868">
                  <c:v>-4693.9660000000003</c:v>
                </c:pt>
                <c:pt idx="1869">
                  <c:v>-4692.43</c:v>
                </c:pt>
                <c:pt idx="1870">
                  <c:v>-4690.5450000000001</c:v>
                </c:pt>
                <c:pt idx="1871">
                  <c:v>-4688.7629999999999</c:v>
                </c:pt>
                <c:pt idx="1872">
                  <c:v>-4687.3419999999996</c:v>
                </c:pt>
                <c:pt idx="1873">
                  <c:v>-4686.34</c:v>
                </c:pt>
                <c:pt idx="1874">
                  <c:v>-4685.4089999999997</c:v>
                </c:pt>
                <c:pt idx="1875">
                  <c:v>-4685.05</c:v>
                </c:pt>
                <c:pt idx="1876">
                  <c:v>-4684.87</c:v>
                </c:pt>
                <c:pt idx="1877">
                  <c:v>-4684.5550000000003</c:v>
                </c:pt>
                <c:pt idx="1878">
                  <c:v>-4684.0309999999999</c:v>
                </c:pt>
                <c:pt idx="1879">
                  <c:v>-4683.3530000000001</c:v>
                </c:pt>
                <c:pt idx="1880">
                  <c:v>-4682.8140000000003</c:v>
                </c:pt>
                <c:pt idx="1881">
                  <c:v>-4682.4059999999999</c:v>
                </c:pt>
                <c:pt idx="1882">
                  <c:v>-4681.95</c:v>
                </c:pt>
                <c:pt idx="1883">
                  <c:v>-4681.2049999999999</c:v>
                </c:pt>
                <c:pt idx="1884">
                  <c:v>-4680.6220000000003</c:v>
                </c:pt>
                <c:pt idx="1885">
                  <c:v>-4680.049</c:v>
                </c:pt>
                <c:pt idx="1886">
                  <c:v>-4679.4459999999999</c:v>
                </c:pt>
                <c:pt idx="1887">
                  <c:v>-4678.9089999999997</c:v>
                </c:pt>
                <c:pt idx="1888">
                  <c:v>-4678.6949999999997</c:v>
                </c:pt>
                <c:pt idx="1889">
                  <c:v>-4678.5789999999997</c:v>
                </c:pt>
                <c:pt idx="1890">
                  <c:v>-4678.7709999999997</c:v>
                </c:pt>
                <c:pt idx="1891">
                  <c:v>-4678.884</c:v>
                </c:pt>
                <c:pt idx="1892">
                  <c:v>-4678.7470000000003</c:v>
                </c:pt>
                <c:pt idx="1893">
                  <c:v>-4678.4989999999998</c:v>
                </c:pt>
                <c:pt idx="1894">
                  <c:v>-4678.6040000000003</c:v>
                </c:pt>
                <c:pt idx="1895">
                  <c:v>-4678.8980000000001</c:v>
                </c:pt>
                <c:pt idx="1896">
                  <c:v>-4679.0069999999996</c:v>
                </c:pt>
                <c:pt idx="1897">
                  <c:v>-4679.0159999999996</c:v>
                </c:pt>
                <c:pt idx="1898">
                  <c:v>-4679.0079999999998</c:v>
                </c:pt>
                <c:pt idx="1899">
                  <c:v>-4678.8940000000002</c:v>
                </c:pt>
                <c:pt idx="1900">
                  <c:v>-4678.1940000000004</c:v>
                </c:pt>
                <c:pt idx="1901">
                  <c:v>-4677.0810000000001</c:v>
                </c:pt>
                <c:pt idx="1902">
                  <c:v>-4675.692</c:v>
                </c:pt>
                <c:pt idx="1903">
                  <c:v>-4674.558</c:v>
                </c:pt>
                <c:pt idx="1904">
                  <c:v>-4673.3100000000004</c:v>
                </c:pt>
                <c:pt idx="1905">
                  <c:v>-4672.259</c:v>
                </c:pt>
                <c:pt idx="1906">
                  <c:v>-4671.4669999999996</c:v>
                </c:pt>
                <c:pt idx="1907">
                  <c:v>-4670.7</c:v>
                </c:pt>
                <c:pt idx="1908">
                  <c:v>-4670.0379999999996</c:v>
                </c:pt>
                <c:pt idx="1909">
                  <c:v>-4668.9390000000003</c:v>
                </c:pt>
                <c:pt idx="1910">
                  <c:v>-4667.9309999999996</c:v>
                </c:pt>
                <c:pt idx="1911">
                  <c:v>-4667.1970000000001</c:v>
                </c:pt>
                <c:pt idx="1912">
                  <c:v>-4666.3459999999995</c:v>
                </c:pt>
                <c:pt idx="1913">
                  <c:v>-4666.1559999999999</c:v>
                </c:pt>
              </c:numCache>
            </c:numRef>
          </c:yVal>
          <c:smooth val="1"/>
          <c:extLst>
            <c:ext xmlns:c16="http://schemas.microsoft.com/office/drawing/2014/chart" uri="{C3380CC4-5D6E-409C-BE32-E72D297353CC}">
              <c16:uniqueId val="{00000000-F005-4C24-BA05-BA08BB568F98}"/>
            </c:ext>
          </c:extLst>
        </c:ser>
        <c:ser>
          <c:idx val="1"/>
          <c:order val="1"/>
          <c:tx>
            <c:v>E-Modul</c:v>
          </c:tx>
          <c:spPr>
            <a:ln w="19050" cap="rnd">
              <a:solidFill>
                <a:schemeClr val="accent2"/>
              </a:solidFill>
              <a:round/>
            </a:ln>
            <a:effectLst/>
          </c:spPr>
          <c:marker>
            <c:symbol val="none"/>
          </c:marker>
          <c:dPt>
            <c:idx val="1"/>
            <c:marker>
              <c:symbol val="none"/>
            </c:marker>
            <c:bubble3D val="0"/>
            <c:spPr>
              <a:ln w="63500" cap="rnd" cmpd="sng" algn="ctr">
                <a:solidFill>
                  <a:srgbClr val="FF0000"/>
                </a:solidFill>
                <a:prstDash val="solid"/>
                <a:round/>
                <a:headEnd type="none" w="med" len="med"/>
                <a:tailEnd type="none" w="med" len="med"/>
              </a:ln>
              <a:effectLst/>
            </c:spPr>
            <c:extLst>
              <c:ext xmlns:c16="http://schemas.microsoft.com/office/drawing/2014/chart" uri="{C3380CC4-5D6E-409C-BE32-E72D297353CC}">
                <c16:uniqueId val="{00000002-F005-4C24-BA05-BA08BB568F98}"/>
              </c:ext>
            </c:extLst>
          </c:dPt>
          <c:xVal>
            <c:numRef>
              <c:f>('[1]26_34'!$F$7,'[1]26_34'!$H$7)</c:f>
              <c:numCache>
                <c:formatCode>General</c:formatCode>
                <c:ptCount val="2"/>
                <c:pt idx="0">
                  <c:v>-3.503844</c:v>
                </c:pt>
                <c:pt idx="1">
                  <c:v>-4.6517429999999997</c:v>
                </c:pt>
              </c:numCache>
            </c:numRef>
          </c:xVal>
          <c:yVal>
            <c:numRef>
              <c:f>('[1]26_34'!$G$7,'[1]26_34'!$I$7)</c:f>
              <c:numCache>
                <c:formatCode>General</c:formatCode>
                <c:ptCount val="2"/>
                <c:pt idx="0">
                  <c:v>-8902.9560000000001</c:v>
                </c:pt>
                <c:pt idx="1">
                  <c:v>-14202.08</c:v>
                </c:pt>
              </c:numCache>
            </c:numRef>
          </c:yVal>
          <c:smooth val="1"/>
          <c:extLst>
            <c:ext xmlns:c16="http://schemas.microsoft.com/office/drawing/2014/chart" uri="{C3380CC4-5D6E-409C-BE32-E72D297353CC}">
              <c16:uniqueId val="{00000003-F005-4C24-BA05-BA08BB568F98}"/>
            </c:ext>
          </c:extLst>
        </c:ser>
        <c:dLbls>
          <c:showLegendKey val="0"/>
          <c:showVal val="0"/>
          <c:showCatName val="0"/>
          <c:showSerName val="0"/>
          <c:showPercent val="0"/>
          <c:showBubbleSize val="0"/>
        </c:dLbls>
        <c:axId val="2064008575"/>
        <c:axId val="2064007615"/>
      </c:scatterChart>
      <c:valAx>
        <c:axId val="2064008575"/>
        <c:scaling>
          <c:orientation val="maxMin"/>
          <c:max val="0"/>
          <c:min val="-1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007615"/>
        <c:crosses val="autoZero"/>
        <c:crossBetween val="midCat"/>
      </c:valAx>
      <c:valAx>
        <c:axId val="2064007615"/>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008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Scherversuch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'[1]26_16s'!$C$33:$C$10000</c:f>
              <c:numCache>
                <c:formatCode>General</c:formatCode>
                <c:ptCount val="9968"/>
                <c:pt idx="0">
                  <c:v>-5.6560869999999999E-2</c:v>
                </c:pt>
                <c:pt idx="1">
                  <c:v>-0.17093820000000001</c:v>
                </c:pt>
                <c:pt idx="2">
                  <c:v>-0.28561439999999999</c:v>
                </c:pt>
                <c:pt idx="3">
                  <c:v>-0.3937737</c:v>
                </c:pt>
                <c:pt idx="4">
                  <c:v>-0.49750840000000002</c:v>
                </c:pt>
                <c:pt idx="5">
                  <c:v>-0.59903099999999998</c:v>
                </c:pt>
                <c:pt idx="6">
                  <c:v>-0.69959689999999997</c:v>
                </c:pt>
                <c:pt idx="7">
                  <c:v>-0.79998349999999996</c:v>
                </c:pt>
                <c:pt idx="8">
                  <c:v>-0.89995159999999996</c:v>
                </c:pt>
                <c:pt idx="9">
                  <c:v>-0.99991960000000002</c:v>
                </c:pt>
                <c:pt idx="10">
                  <c:v>-1.099947</c:v>
                </c:pt>
                <c:pt idx="11">
                  <c:v>-1.2000949999999999</c:v>
                </c:pt>
                <c:pt idx="12">
                  <c:v>-1.3001229999999999</c:v>
                </c:pt>
                <c:pt idx="13">
                  <c:v>-1.400091</c:v>
                </c:pt>
                <c:pt idx="14">
                  <c:v>-1.499879</c:v>
                </c:pt>
                <c:pt idx="15">
                  <c:v>-1.5279210000000001</c:v>
                </c:pt>
                <c:pt idx="16">
                  <c:v>-1.5420309999999999</c:v>
                </c:pt>
                <c:pt idx="17">
                  <c:v>-1.5539890000000001</c:v>
                </c:pt>
                <c:pt idx="18">
                  <c:v>-1.563974</c:v>
                </c:pt>
                <c:pt idx="19">
                  <c:v>-1.571985</c:v>
                </c:pt>
                <c:pt idx="20">
                  <c:v>-1.5799970000000001</c:v>
                </c:pt>
                <c:pt idx="21">
                  <c:v>-1.5859760000000001</c:v>
                </c:pt>
                <c:pt idx="22">
                  <c:v>-1.592015</c:v>
                </c:pt>
                <c:pt idx="23">
                  <c:v>-1.5979939999999999</c:v>
                </c:pt>
                <c:pt idx="24">
                  <c:v>-1.604093</c:v>
                </c:pt>
                <c:pt idx="25">
                  <c:v>-1.608039</c:v>
                </c:pt>
                <c:pt idx="26">
                  <c:v>-1.611985</c:v>
                </c:pt>
                <c:pt idx="27">
                  <c:v>-1.61605</c:v>
                </c:pt>
                <c:pt idx="28">
                  <c:v>-1.619937</c:v>
                </c:pt>
                <c:pt idx="29">
                  <c:v>-1.623883</c:v>
                </c:pt>
                <c:pt idx="30">
                  <c:v>-1.6279490000000001</c:v>
                </c:pt>
                <c:pt idx="31">
                  <c:v>-1.6318950000000001</c:v>
                </c:pt>
                <c:pt idx="32">
                  <c:v>-1.635901</c:v>
                </c:pt>
                <c:pt idx="33">
                  <c:v>-1.639966</c:v>
                </c:pt>
                <c:pt idx="34">
                  <c:v>-1.643912</c:v>
                </c:pt>
                <c:pt idx="35">
                  <c:v>-1.647918</c:v>
                </c:pt>
                <c:pt idx="36">
                  <c:v>-1.6519839999999999</c:v>
                </c:pt>
                <c:pt idx="37">
                  <c:v>-1.6559299999999999</c:v>
                </c:pt>
                <c:pt idx="38">
                  <c:v>-1.6599360000000001</c:v>
                </c:pt>
                <c:pt idx="39">
                  <c:v>-1.664002</c:v>
                </c:pt>
                <c:pt idx="40">
                  <c:v>-1.667888</c:v>
                </c:pt>
                <c:pt idx="41">
                  <c:v>-1.671834</c:v>
                </c:pt>
                <c:pt idx="42">
                  <c:v>-1.673867</c:v>
                </c:pt>
                <c:pt idx="43">
                  <c:v>-1.6758999999999999</c:v>
                </c:pt>
                <c:pt idx="44">
                  <c:v>-1.6779329999999999</c:v>
                </c:pt>
                <c:pt idx="45">
                  <c:v>-1.6799059999999999</c:v>
                </c:pt>
                <c:pt idx="46">
                  <c:v>-1.6818789999999999</c:v>
                </c:pt>
                <c:pt idx="47">
                  <c:v>-1.6838519999999999</c:v>
                </c:pt>
                <c:pt idx="48">
                  <c:v>-1.6858839999999999</c:v>
                </c:pt>
                <c:pt idx="49">
                  <c:v>-1.6879169999999999</c:v>
                </c:pt>
                <c:pt idx="50">
                  <c:v>-1.6898899999999999</c:v>
                </c:pt>
                <c:pt idx="51">
                  <c:v>-1.6918629999999999</c:v>
                </c:pt>
                <c:pt idx="52">
                  <c:v>-1.693837</c:v>
                </c:pt>
                <c:pt idx="53">
                  <c:v>-1.6958690000000001</c:v>
                </c:pt>
                <c:pt idx="54">
                  <c:v>-1.697843</c:v>
                </c:pt>
                <c:pt idx="55">
                  <c:v>-1.699935</c:v>
                </c:pt>
                <c:pt idx="56">
                  <c:v>-1.701848</c:v>
                </c:pt>
                <c:pt idx="57">
                  <c:v>-1.703821</c:v>
                </c:pt>
                <c:pt idx="58">
                  <c:v>-1.705854</c:v>
                </c:pt>
                <c:pt idx="59">
                  <c:v>-1.707827</c:v>
                </c:pt>
                <c:pt idx="60">
                  <c:v>-1.7098599999999999</c:v>
                </c:pt>
                <c:pt idx="61">
                  <c:v>-1.7118329999999999</c:v>
                </c:pt>
                <c:pt idx="62">
                  <c:v>-1.7138059999999999</c:v>
                </c:pt>
                <c:pt idx="63">
                  <c:v>-1.7157789999999999</c:v>
                </c:pt>
                <c:pt idx="64">
                  <c:v>-1.7178119999999999</c:v>
                </c:pt>
                <c:pt idx="65">
                  <c:v>-1.7197849999999999</c:v>
                </c:pt>
                <c:pt idx="66">
                  <c:v>-1.7218180000000001</c:v>
                </c:pt>
                <c:pt idx="67">
                  <c:v>-1.7237309999999999</c:v>
                </c:pt>
                <c:pt idx="68">
                  <c:v>-1.7257640000000001</c:v>
                </c:pt>
                <c:pt idx="69">
                  <c:v>-1.7277370000000001</c:v>
                </c:pt>
                <c:pt idx="70">
                  <c:v>-1.72977</c:v>
                </c:pt>
                <c:pt idx="71">
                  <c:v>-1.731743</c:v>
                </c:pt>
                <c:pt idx="72">
                  <c:v>-1.733776</c:v>
                </c:pt>
                <c:pt idx="73">
                  <c:v>-1.735749</c:v>
                </c:pt>
                <c:pt idx="74">
                  <c:v>-1.7377819999999999</c:v>
                </c:pt>
                <c:pt idx="75">
                  <c:v>-1.7397549999999999</c:v>
                </c:pt>
                <c:pt idx="76">
                  <c:v>-1.7417879999999999</c:v>
                </c:pt>
                <c:pt idx="77">
                  <c:v>-1.7437609999999999</c:v>
                </c:pt>
                <c:pt idx="78">
                  <c:v>-1.7457940000000001</c:v>
                </c:pt>
                <c:pt idx="79">
                  <c:v>-1.7477670000000001</c:v>
                </c:pt>
                <c:pt idx="80">
                  <c:v>-1.7497400000000001</c:v>
                </c:pt>
                <c:pt idx="81">
                  <c:v>-1.751773</c:v>
                </c:pt>
                <c:pt idx="82">
                  <c:v>-1.753746</c:v>
                </c:pt>
                <c:pt idx="83">
                  <c:v>-1.7557780000000001</c:v>
                </c:pt>
                <c:pt idx="84">
                  <c:v>-1.757752</c:v>
                </c:pt>
                <c:pt idx="85">
                  <c:v>-1.759725</c:v>
                </c:pt>
                <c:pt idx="86">
                  <c:v>-1.761757</c:v>
                </c:pt>
                <c:pt idx="87">
                  <c:v>-1.76379</c:v>
                </c:pt>
                <c:pt idx="88">
                  <c:v>-1.765763</c:v>
                </c:pt>
                <c:pt idx="89">
                  <c:v>-1.7677959999999999</c:v>
                </c:pt>
                <c:pt idx="90">
                  <c:v>-1.7697689999999999</c:v>
                </c:pt>
                <c:pt idx="91">
                  <c:v>-1.7717419999999999</c:v>
                </c:pt>
                <c:pt idx="92">
                  <c:v>-1.7737149999999999</c:v>
                </c:pt>
                <c:pt idx="93">
                  <c:v>-1.7757480000000001</c:v>
                </c:pt>
                <c:pt idx="94">
                  <c:v>-1.7777210000000001</c:v>
                </c:pt>
                <c:pt idx="95">
                  <c:v>-1.7797540000000001</c:v>
                </c:pt>
                <c:pt idx="96">
                  <c:v>-1.7817270000000001</c:v>
                </c:pt>
                <c:pt idx="97">
                  <c:v>-1.7837000000000001</c:v>
                </c:pt>
                <c:pt idx="98">
                  <c:v>-1.7856730000000001</c:v>
                </c:pt>
                <c:pt idx="99">
                  <c:v>-1.7876460000000001</c:v>
                </c:pt>
                <c:pt idx="100">
                  <c:v>-1.789679</c:v>
                </c:pt>
                <c:pt idx="101">
                  <c:v>-1.791712</c:v>
                </c:pt>
                <c:pt idx="102">
                  <c:v>-1.793685</c:v>
                </c:pt>
                <c:pt idx="103">
                  <c:v>-1.795658</c:v>
                </c:pt>
                <c:pt idx="104">
                  <c:v>-1.797631</c:v>
                </c:pt>
                <c:pt idx="105">
                  <c:v>-1.7996639999999999</c:v>
                </c:pt>
                <c:pt idx="106">
                  <c:v>-1.8016970000000001</c:v>
                </c:pt>
                <c:pt idx="107">
                  <c:v>-1.8037300000000001</c:v>
                </c:pt>
                <c:pt idx="108">
                  <c:v>-1.8057030000000001</c:v>
                </c:pt>
                <c:pt idx="109">
                  <c:v>-1.8076760000000001</c:v>
                </c:pt>
                <c:pt idx="110">
                  <c:v>-1.8096490000000001</c:v>
                </c:pt>
                <c:pt idx="111">
                  <c:v>-1.811682</c:v>
                </c:pt>
                <c:pt idx="112">
                  <c:v>-1.813655</c:v>
                </c:pt>
                <c:pt idx="113">
                  <c:v>-1.815688</c:v>
                </c:pt>
                <c:pt idx="114">
                  <c:v>-1.817661</c:v>
                </c:pt>
                <c:pt idx="115">
                  <c:v>-1.819634</c:v>
                </c:pt>
                <c:pt idx="116">
                  <c:v>-1.821607</c:v>
                </c:pt>
                <c:pt idx="117">
                  <c:v>-1.8236399999999999</c:v>
                </c:pt>
                <c:pt idx="118">
                  <c:v>-1.8256129999999999</c:v>
                </c:pt>
                <c:pt idx="119">
                  <c:v>-1.827645</c:v>
                </c:pt>
                <c:pt idx="120">
                  <c:v>-1.8296190000000001</c:v>
                </c:pt>
                <c:pt idx="121">
                  <c:v>-1.8315920000000001</c:v>
                </c:pt>
                <c:pt idx="122">
                  <c:v>-1.8336239999999999</c:v>
                </c:pt>
                <c:pt idx="123">
                  <c:v>-1.8355969999999999</c:v>
                </c:pt>
                <c:pt idx="124">
                  <c:v>-1.8375710000000001</c:v>
                </c:pt>
                <c:pt idx="125">
                  <c:v>-1.8396030000000001</c:v>
                </c:pt>
                <c:pt idx="126">
                  <c:v>-1.8415760000000001</c:v>
                </c:pt>
                <c:pt idx="127">
                  <c:v>-1.8436090000000001</c:v>
                </c:pt>
                <c:pt idx="128">
                  <c:v>-1.8455820000000001</c:v>
                </c:pt>
                <c:pt idx="129">
                  <c:v>-1.8475550000000001</c:v>
                </c:pt>
                <c:pt idx="130">
                  <c:v>-1.849588</c:v>
                </c:pt>
                <c:pt idx="131">
                  <c:v>-1.851561</c:v>
                </c:pt>
                <c:pt idx="132">
                  <c:v>-1.853594</c:v>
                </c:pt>
                <c:pt idx="133">
                  <c:v>-1.855567</c:v>
                </c:pt>
                <c:pt idx="134">
                  <c:v>-1.85754</c:v>
                </c:pt>
                <c:pt idx="135">
                  <c:v>-1.859513</c:v>
                </c:pt>
                <c:pt idx="136">
                  <c:v>-1.8615459999999999</c:v>
                </c:pt>
                <c:pt idx="137">
                  <c:v>-1.8635189999999999</c:v>
                </c:pt>
                <c:pt idx="138">
                  <c:v>-1.8655520000000001</c:v>
                </c:pt>
                <c:pt idx="139">
                  <c:v>-1.8675250000000001</c:v>
                </c:pt>
                <c:pt idx="140">
                  <c:v>-1.8694980000000001</c:v>
                </c:pt>
                <c:pt idx="141">
                  <c:v>-1.8714710000000001</c:v>
                </c:pt>
                <c:pt idx="142">
                  <c:v>-1.8734440000000001</c:v>
                </c:pt>
                <c:pt idx="143">
                  <c:v>-1.8754770000000001</c:v>
                </c:pt>
                <c:pt idx="144">
                  <c:v>-1.87751</c:v>
                </c:pt>
                <c:pt idx="145">
                  <c:v>-1.879483</c:v>
                </c:pt>
                <c:pt idx="146">
                  <c:v>-1.881456</c:v>
                </c:pt>
                <c:pt idx="147">
                  <c:v>-1.883429</c:v>
                </c:pt>
                <c:pt idx="148">
                  <c:v>-1.885462</c:v>
                </c:pt>
                <c:pt idx="149">
                  <c:v>-1.887435</c:v>
                </c:pt>
                <c:pt idx="150">
                  <c:v>-1.8894679999999999</c:v>
                </c:pt>
                <c:pt idx="151">
                  <c:v>-1.8914409999999999</c:v>
                </c:pt>
                <c:pt idx="152">
                  <c:v>-1.8934139999999999</c:v>
                </c:pt>
                <c:pt idx="153">
                  <c:v>-1.8954470000000001</c:v>
                </c:pt>
                <c:pt idx="154">
                  <c:v>-1.8974200000000001</c:v>
                </c:pt>
                <c:pt idx="155">
                  <c:v>-1.8994530000000001</c:v>
                </c:pt>
                <c:pt idx="156">
                  <c:v>-1.9014260000000001</c:v>
                </c:pt>
                <c:pt idx="157">
                  <c:v>-1.9033990000000001</c:v>
                </c:pt>
                <c:pt idx="158">
                  <c:v>-1.905432</c:v>
                </c:pt>
                <c:pt idx="159">
                  <c:v>-1.907405</c:v>
                </c:pt>
                <c:pt idx="160">
                  <c:v>-1.909378</c:v>
                </c:pt>
                <c:pt idx="161">
                  <c:v>-1.911411</c:v>
                </c:pt>
                <c:pt idx="162">
                  <c:v>-1.913384</c:v>
                </c:pt>
                <c:pt idx="163">
                  <c:v>-1.915297</c:v>
                </c:pt>
                <c:pt idx="164">
                  <c:v>-1.91727</c:v>
                </c:pt>
                <c:pt idx="165">
                  <c:v>-1.919303</c:v>
                </c:pt>
                <c:pt idx="166">
                  <c:v>-1.921335</c:v>
                </c:pt>
                <c:pt idx="167">
                  <c:v>-1.923368</c:v>
                </c:pt>
                <c:pt idx="168">
                  <c:v>-1.925341</c:v>
                </c:pt>
                <c:pt idx="169">
                  <c:v>-1.9273149999999999</c:v>
                </c:pt>
                <c:pt idx="170">
                  <c:v>-1.9292879999999999</c:v>
                </c:pt>
                <c:pt idx="171">
                  <c:v>-1.9313199999999999</c:v>
                </c:pt>
                <c:pt idx="172">
                  <c:v>-1.9332940000000001</c:v>
                </c:pt>
                <c:pt idx="173">
                  <c:v>-1.9353260000000001</c:v>
                </c:pt>
                <c:pt idx="174">
                  <c:v>-1.9372990000000001</c:v>
                </c:pt>
                <c:pt idx="175">
                  <c:v>-1.9392720000000001</c:v>
                </c:pt>
                <c:pt idx="176">
                  <c:v>-1.9413050000000001</c:v>
                </c:pt>
                <c:pt idx="177">
                  <c:v>-1.9432780000000001</c:v>
                </c:pt>
                <c:pt idx="178">
                  <c:v>-1.947344</c:v>
                </c:pt>
                <c:pt idx="179">
                  <c:v>-1.95129</c:v>
                </c:pt>
                <c:pt idx="180">
                  <c:v>-1.9552959999999999</c:v>
                </c:pt>
                <c:pt idx="181">
                  <c:v>-1.959362</c:v>
                </c:pt>
                <c:pt idx="182">
                  <c:v>-1.9633080000000001</c:v>
                </c:pt>
                <c:pt idx="183">
                  <c:v>-1.967314</c:v>
                </c:pt>
                <c:pt idx="184">
                  <c:v>-1.971379</c:v>
                </c:pt>
                <c:pt idx="185">
                  <c:v>-1.9753259999999999</c:v>
                </c:pt>
                <c:pt idx="186">
                  <c:v>-1.9793909999999999</c:v>
                </c:pt>
                <c:pt idx="187">
                  <c:v>-1.9833970000000001</c:v>
                </c:pt>
                <c:pt idx="188">
                  <c:v>-1.9873430000000001</c:v>
                </c:pt>
                <c:pt idx="189">
                  <c:v>-1.991349</c:v>
                </c:pt>
                <c:pt idx="190">
                  <c:v>-1.9954149999999999</c:v>
                </c:pt>
                <c:pt idx="191">
                  <c:v>-1.9993609999999999</c:v>
                </c:pt>
                <c:pt idx="192">
                  <c:v>-2.0033669999999999</c:v>
                </c:pt>
                <c:pt idx="193">
                  <c:v>-2.0074320000000001</c:v>
                </c:pt>
                <c:pt idx="194">
                  <c:v>-2.0113789999999998</c:v>
                </c:pt>
                <c:pt idx="195">
                  <c:v>-2.0153850000000002</c:v>
                </c:pt>
                <c:pt idx="196">
                  <c:v>-2.01939</c:v>
                </c:pt>
                <c:pt idx="197">
                  <c:v>-2.023336</c:v>
                </c:pt>
                <c:pt idx="198">
                  <c:v>-2.0273430000000001</c:v>
                </c:pt>
                <c:pt idx="199">
                  <c:v>-2.0313479999999999</c:v>
                </c:pt>
                <c:pt idx="200">
                  <c:v>-2.0353539999999999</c:v>
                </c:pt>
                <c:pt idx="201">
                  <c:v>-2.0413929999999998</c:v>
                </c:pt>
                <c:pt idx="202">
                  <c:v>-2.0473720000000002</c:v>
                </c:pt>
                <c:pt idx="203">
                  <c:v>-2.0533510000000001</c:v>
                </c:pt>
                <c:pt idx="204">
                  <c:v>-2.0593900000000001</c:v>
                </c:pt>
                <c:pt idx="205">
                  <c:v>-2.065369</c:v>
                </c:pt>
                <c:pt idx="206">
                  <c:v>-2.0714670000000002</c:v>
                </c:pt>
                <c:pt idx="207">
                  <c:v>-2.0774460000000001</c:v>
                </c:pt>
                <c:pt idx="208">
                  <c:v>-2.083545</c:v>
                </c:pt>
                <c:pt idx="209">
                  <c:v>-2.0895229999999998</c:v>
                </c:pt>
                <c:pt idx="210">
                  <c:v>-2.0956220000000001</c:v>
                </c:pt>
                <c:pt idx="211">
                  <c:v>-2.1015410000000001</c:v>
                </c:pt>
                <c:pt idx="212">
                  <c:v>-2.10758</c:v>
                </c:pt>
                <c:pt idx="213">
                  <c:v>-2.115532</c:v>
                </c:pt>
                <c:pt idx="214">
                  <c:v>-2.1235439999999999</c:v>
                </c:pt>
                <c:pt idx="215">
                  <c:v>-2.131615</c:v>
                </c:pt>
                <c:pt idx="216">
                  <c:v>-2.1396269999999999</c:v>
                </c:pt>
                <c:pt idx="217">
                  <c:v>-2.1496119999999999</c:v>
                </c:pt>
                <c:pt idx="218">
                  <c:v>-2.161689</c:v>
                </c:pt>
                <c:pt idx="219">
                  <c:v>-2.1777129999999998</c:v>
                </c:pt>
                <c:pt idx="220">
                  <c:v>-2.1957689999999999</c:v>
                </c:pt>
                <c:pt idx="221">
                  <c:v>-2.251852</c:v>
                </c:pt>
                <c:pt idx="222">
                  <c:v>-2.3078750000000001</c:v>
                </c:pt>
                <c:pt idx="223">
                  <c:v>-2.334003</c:v>
                </c:pt>
                <c:pt idx="224">
                  <c:v>-2.3579780000000001</c:v>
                </c:pt>
                <c:pt idx="225">
                  <c:v>-2.377948</c:v>
                </c:pt>
                <c:pt idx="226">
                  <c:v>-2.3959450000000002</c:v>
                </c:pt>
                <c:pt idx="227">
                  <c:v>-2.4120279999999998</c:v>
                </c:pt>
                <c:pt idx="228">
                  <c:v>-2.4220130000000002</c:v>
                </c:pt>
                <c:pt idx="229">
                  <c:v>-2.4299650000000002</c:v>
                </c:pt>
                <c:pt idx="230">
                  <c:v>-2.4380359999999999</c:v>
                </c:pt>
                <c:pt idx="231">
                  <c:v>-2.445989</c:v>
                </c:pt>
                <c:pt idx="232">
                  <c:v>-2.4559730000000002</c:v>
                </c:pt>
                <c:pt idx="233">
                  <c:v>-2.466018</c:v>
                </c:pt>
                <c:pt idx="234">
                  <c:v>-2.4780359999999999</c:v>
                </c:pt>
                <c:pt idx="235">
                  <c:v>-2.4920270000000002</c:v>
                </c:pt>
                <c:pt idx="236">
                  <c:v>-2.5060769999999999</c:v>
                </c:pt>
                <c:pt idx="237">
                  <c:v>-2.5200680000000002</c:v>
                </c:pt>
                <c:pt idx="238">
                  <c:v>-2.5341179999999999</c:v>
                </c:pt>
                <c:pt idx="239">
                  <c:v>-2.5501420000000001</c:v>
                </c:pt>
                <c:pt idx="240">
                  <c:v>-2.566106</c:v>
                </c:pt>
                <c:pt idx="241">
                  <c:v>-2.5860159999999999</c:v>
                </c:pt>
                <c:pt idx="242">
                  <c:v>-2.6120839999999999</c:v>
                </c:pt>
                <c:pt idx="243">
                  <c:v>-2.6322329999999998</c:v>
                </c:pt>
                <c:pt idx="244">
                  <c:v>-2.6541160000000001</c:v>
                </c:pt>
                <c:pt idx="245">
                  <c:v>-2.7201230000000001</c:v>
                </c:pt>
                <c:pt idx="246">
                  <c:v>-2.7422460000000002</c:v>
                </c:pt>
                <c:pt idx="247">
                  <c:v>-2.7662209999999998</c:v>
                </c:pt>
                <c:pt idx="248">
                  <c:v>-2.7901370000000001</c:v>
                </c:pt>
                <c:pt idx="249">
                  <c:v>-2.8120799999999999</c:v>
                </c:pt>
                <c:pt idx="250">
                  <c:v>-2.832049</c:v>
                </c:pt>
                <c:pt idx="251">
                  <c:v>-2.8499859999999999</c:v>
                </c:pt>
                <c:pt idx="252">
                  <c:v>-2.8660100000000002</c:v>
                </c:pt>
                <c:pt idx="253">
                  <c:v>-2.8820329999999998</c:v>
                </c:pt>
                <c:pt idx="254">
                  <c:v>-2.8979970000000002</c:v>
                </c:pt>
                <c:pt idx="255">
                  <c:v>-2.9119280000000001</c:v>
                </c:pt>
                <c:pt idx="256">
                  <c:v>-2.9259189999999999</c:v>
                </c:pt>
                <c:pt idx="257">
                  <c:v>-2.9399690000000001</c:v>
                </c:pt>
                <c:pt idx="258">
                  <c:v>-2.9540199999999999</c:v>
                </c:pt>
                <c:pt idx="259">
                  <c:v>-2.9680110000000002</c:v>
                </c:pt>
                <c:pt idx="260">
                  <c:v>-2.9819420000000001</c:v>
                </c:pt>
                <c:pt idx="261">
                  <c:v>-2.9959319999999998</c:v>
                </c:pt>
                <c:pt idx="262">
                  <c:v>-3.0099830000000001</c:v>
                </c:pt>
                <c:pt idx="263">
                  <c:v>-3.0239739999999999</c:v>
                </c:pt>
                <c:pt idx="264">
                  <c:v>-3.0359910000000001</c:v>
                </c:pt>
                <c:pt idx="265">
                  <c:v>-3.048009</c:v>
                </c:pt>
                <c:pt idx="266">
                  <c:v>-3.0580539999999998</c:v>
                </c:pt>
                <c:pt idx="267">
                  <c:v>-3.068038</c:v>
                </c:pt>
                <c:pt idx="268">
                  <c:v>-3.077963</c:v>
                </c:pt>
                <c:pt idx="269">
                  <c:v>-3.0880079999999999</c:v>
                </c:pt>
                <c:pt idx="270">
                  <c:v>-3.1000260000000002</c:v>
                </c:pt>
                <c:pt idx="271">
                  <c:v>-3.1099510000000001</c:v>
                </c:pt>
                <c:pt idx="272">
                  <c:v>-3.119996</c:v>
                </c:pt>
                <c:pt idx="273">
                  <c:v>-3.129921</c:v>
                </c:pt>
                <c:pt idx="274">
                  <c:v>-3.1399650000000001</c:v>
                </c:pt>
                <c:pt idx="275">
                  <c:v>-3.15001</c:v>
                </c:pt>
                <c:pt idx="276">
                  <c:v>-3.1599949999999999</c:v>
                </c:pt>
                <c:pt idx="277">
                  <c:v>-3.1700390000000001</c:v>
                </c:pt>
                <c:pt idx="278">
                  <c:v>-3.179964</c:v>
                </c:pt>
                <c:pt idx="279">
                  <c:v>-3.1899489999999999</c:v>
                </c:pt>
                <c:pt idx="280">
                  <c:v>-3.2019669999999998</c:v>
                </c:pt>
                <c:pt idx="281">
                  <c:v>-3.2139250000000001</c:v>
                </c:pt>
                <c:pt idx="282">
                  <c:v>-3.2258830000000001</c:v>
                </c:pt>
                <c:pt idx="283">
                  <c:v>-3.2498580000000001</c:v>
                </c:pt>
                <c:pt idx="284">
                  <c:v>-3.265882</c:v>
                </c:pt>
                <c:pt idx="285">
                  <c:v>-3.2758669999999999</c:v>
                </c:pt>
                <c:pt idx="286">
                  <c:v>-3.2838790000000002</c:v>
                </c:pt>
                <c:pt idx="287">
                  <c:v>-3.29189</c:v>
                </c:pt>
                <c:pt idx="288">
                  <c:v>-3.2999019999999999</c:v>
                </c:pt>
                <c:pt idx="289">
                  <c:v>-3.3079139999999998</c:v>
                </c:pt>
                <c:pt idx="290">
                  <c:v>-3.3158660000000002</c:v>
                </c:pt>
                <c:pt idx="291">
                  <c:v>-3.3238780000000001</c:v>
                </c:pt>
                <c:pt idx="292">
                  <c:v>-3.3318889999999999</c:v>
                </c:pt>
                <c:pt idx="293">
                  <c:v>-3.3399009999999998</c:v>
                </c:pt>
                <c:pt idx="294">
                  <c:v>-3.3478530000000002</c:v>
                </c:pt>
                <c:pt idx="295">
                  <c:v>-3.355925</c:v>
                </c:pt>
                <c:pt idx="296">
                  <c:v>-3.3639969999999999</c:v>
                </c:pt>
                <c:pt idx="297">
                  <c:v>-3.3739810000000001</c:v>
                </c:pt>
                <c:pt idx="298">
                  <c:v>-3.383966</c:v>
                </c:pt>
                <c:pt idx="299">
                  <c:v>-3.3939509999999999</c:v>
                </c:pt>
                <c:pt idx="300">
                  <c:v>-3.4039359999999999</c:v>
                </c:pt>
                <c:pt idx="301">
                  <c:v>-3.4139810000000002</c:v>
                </c:pt>
                <c:pt idx="302">
                  <c:v>-3.4239649999999999</c:v>
                </c:pt>
                <c:pt idx="303">
                  <c:v>-3.4319169999999999</c:v>
                </c:pt>
                <c:pt idx="304">
                  <c:v>-3.4398689999999998</c:v>
                </c:pt>
                <c:pt idx="305">
                  <c:v>-3.4478810000000002</c:v>
                </c:pt>
                <c:pt idx="306">
                  <c:v>-3.4558930000000001</c:v>
                </c:pt>
                <c:pt idx="307">
                  <c:v>-3.463905</c:v>
                </c:pt>
                <c:pt idx="308">
                  <c:v>-3.4719159999999998</c:v>
                </c:pt>
                <c:pt idx="309">
                  <c:v>-3.4819010000000001</c:v>
                </c:pt>
                <c:pt idx="310">
                  <c:v>-3.491946</c:v>
                </c:pt>
                <c:pt idx="311">
                  <c:v>-3.5019309999999999</c:v>
                </c:pt>
                <c:pt idx="312">
                  <c:v>-3.5119159999999998</c:v>
                </c:pt>
                <c:pt idx="313">
                  <c:v>-3.5219010000000002</c:v>
                </c:pt>
                <c:pt idx="314">
                  <c:v>-3.5299719999999999</c:v>
                </c:pt>
                <c:pt idx="315">
                  <c:v>-3.5379839999999998</c:v>
                </c:pt>
                <c:pt idx="316">
                  <c:v>-3.5459360000000002</c:v>
                </c:pt>
                <c:pt idx="317">
                  <c:v>-3.5539480000000001</c:v>
                </c:pt>
                <c:pt idx="318">
                  <c:v>-3.56196</c:v>
                </c:pt>
                <c:pt idx="319">
                  <c:v>-3.5699709999999998</c:v>
                </c:pt>
                <c:pt idx="320">
                  <c:v>-3.5779830000000001</c:v>
                </c:pt>
                <c:pt idx="321">
                  <c:v>-3.5859350000000001</c:v>
                </c:pt>
                <c:pt idx="322">
                  <c:v>-3.593947</c:v>
                </c:pt>
                <c:pt idx="323">
                  <c:v>-3.6020180000000002</c:v>
                </c:pt>
                <c:pt idx="324">
                  <c:v>-3.6099700000000001</c:v>
                </c:pt>
                <c:pt idx="325">
                  <c:v>-3.617982</c:v>
                </c:pt>
                <c:pt idx="326">
                  <c:v>-3.6259939999999999</c:v>
                </c:pt>
                <c:pt idx="327">
                  <c:v>-3.6340059999999998</c:v>
                </c:pt>
                <c:pt idx="328">
                  <c:v>-3.6419579999999998</c:v>
                </c:pt>
                <c:pt idx="329">
                  <c:v>-3.6499100000000002</c:v>
                </c:pt>
                <c:pt idx="330">
                  <c:v>-3.6579820000000001</c:v>
                </c:pt>
                <c:pt idx="331">
                  <c:v>-3.6659329999999999</c:v>
                </c:pt>
                <c:pt idx="332">
                  <c:v>-3.6738849999999998</c:v>
                </c:pt>
                <c:pt idx="333">
                  <c:v>-3.6819570000000001</c:v>
                </c:pt>
                <c:pt idx="334">
                  <c:v>-3.6899690000000001</c:v>
                </c:pt>
                <c:pt idx="335">
                  <c:v>-3.697921</c:v>
                </c:pt>
                <c:pt idx="336">
                  <c:v>-3.7059329999999999</c:v>
                </c:pt>
                <c:pt idx="337">
                  <c:v>-3.7139440000000001</c:v>
                </c:pt>
                <c:pt idx="338">
                  <c:v>-3.7218969999999998</c:v>
                </c:pt>
                <c:pt idx="339">
                  <c:v>-3.729908</c:v>
                </c:pt>
                <c:pt idx="340">
                  <c:v>-3.73786</c:v>
                </c:pt>
                <c:pt idx="341">
                  <c:v>-3.7458719999999999</c:v>
                </c:pt>
                <c:pt idx="342">
                  <c:v>-3.7538840000000002</c:v>
                </c:pt>
                <c:pt idx="343">
                  <c:v>-3.7618360000000002</c:v>
                </c:pt>
                <c:pt idx="344">
                  <c:v>-3.7697280000000002</c:v>
                </c:pt>
                <c:pt idx="345">
                  <c:v>-3.7778</c:v>
                </c:pt>
                <c:pt idx="346">
                  <c:v>-3.785752</c:v>
                </c:pt>
                <c:pt idx="347">
                  <c:v>-3.7938230000000002</c:v>
                </c:pt>
                <c:pt idx="348">
                  <c:v>-3.8018350000000001</c:v>
                </c:pt>
                <c:pt idx="349">
                  <c:v>-3.809847</c:v>
                </c:pt>
                <c:pt idx="350">
                  <c:v>-3.8199510000000001</c:v>
                </c:pt>
                <c:pt idx="351">
                  <c:v>-3.829936</c:v>
                </c:pt>
                <c:pt idx="352">
                  <c:v>-3.837888</c:v>
                </c:pt>
                <c:pt idx="353">
                  <c:v>-3.8458999999999999</c:v>
                </c:pt>
                <c:pt idx="354">
                  <c:v>-3.8538519999999998</c:v>
                </c:pt>
                <c:pt idx="355">
                  <c:v>-3.8618039999999998</c:v>
                </c:pt>
                <c:pt idx="356">
                  <c:v>-3.8698160000000001</c:v>
                </c:pt>
                <c:pt idx="357">
                  <c:v>-3.8777680000000001</c:v>
                </c:pt>
                <c:pt idx="358">
                  <c:v>-3.8857200000000001</c:v>
                </c:pt>
                <c:pt idx="359">
                  <c:v>-3.893672</c:v>
                </c:pt>
                <c:pt idx="360">
                  <c:v>-3.9016829999999998</c:v>
                </c:pt>
                <c:pt idx="361">
                  <c:v>-3.9097550000000001</c:v>
                </c:pt>
                <c:pt idx="362">
                  <c:v>-3.917767</c:v>
                </c:pt>
                <c:pt idx="363">
                  <c:v>-3.9258380000000002</c:v>
                </c:pt>
                <c:pt idx="364">
                  <c:v>-3.9337900000000001</c:v>
                </c:pt>
                <c:pt idx="365">
                  <c:v>-3.941802</c:v>
                </c:pt>
                <c:pt idx="366">
                  <c:v>-3.9498139999999999</c:v>
                </c:pt>
                <c:pt idx="367">
                  <c:v>-3.9578259999999998</c:v>
                </c:pt>
                <c:pt idx="368">
                  <c:v>-3.9658380000000002</c:v>
                </c:pt>
                <c:pt idx="369">
                  <c:v>-3.9739089999999999</c:v>
                </c:pt>
                <c:pt idx="370">
                  <c:v>-3.9819209999999998</c:v>
                </c:pt>
                <c:pt idx="371">
                  <c:v>-3.9898129999999998</c:v>
                </c:pt>
                <c:pt idx="372">
                  <c:v>-3.9979450000000001</c:v>
                </c:pt>
                <c:pt idx="373">
                  <c:v>-4.005897</c:v>
                </c:pt>
                <c:pt idx="374">
                  <c:v>-4.0138480000000003</c:v>
                </c:pt>
                <c:pt idx="375">
                  <c:v>-4.0219800000000001</c:v>
                </c:pt>
                <c:pt idx="376">
                  <c:v>-4.0299319999999996</c:v>
                </c:pt>
                <c:pt idx="377">
                  <c:v>-4.0379430000000003</c:v>
                </c:pt>
                <c:pt idx="378">
                  <c:v>-4.0460149999999997</c:v>
                </c:pt>
                <c:pt idx="379">
                  <c:v>-4.0539670000000001</c:v>
                </c:pt>
                <c:pt idx="380">
                  <c:v>-4.0619189999999996</c:v>
                </c:pt>
                <c:pt idx="381">
                  <c:v>-4.0699310000000004</c:v>
                </c:pt>
                <c:pt idx="382">
                  <c:v>-4.0780029999999998</c:v>
                </c:pt>
                <c:pt idx="383">
                  <c:v>-4.0859550000000002</c:v>
                </c:pt>
                <c:pt idx="384">
                  <c:v>-4.093966</c:v>
                </c:pt>
                <c:pt idx="385">
                  <c:v>-4.101979</c:v>
                </c:pt>
                <c:pt idx="386">
                  <c:v>-4.1099300000000003</c:v>
                </c:pt>
                <c:pt idx="387">
                  <c:v>-4.1178819999999998</c:v>
                </c:pt>
                <c:pt idx="388">
                  <c:v>-4.1259540000000001</c:v>
                </c:pt>
                <c:pt idx="389">
                  <c:v>-4.133966</c:v>
                </c:pt>
                <c:pt idx="390">
                  <c:v>-4.1419180000000004</c:v>
                </c:pt>
                <c:pt idx="391">
                  <c:v>-4.1499290000000002</c:v>
                </c:pt>
                <c:pt idx="392">
                  <c:v>-4.1580009999999996</c:v>
                </c:pt>
                <c:pt idx="393">
                  <c:v>-4.1658929999999996</c:v>
                </c:pt>
                <c:pt idx="394">
                  <c:v>-4.1739050000000004</c:v>
                </c:pt>
                <c:pt idx="395">
                  <c:v>-4.1819170000000003</c:v>
                </c:pt>
                <c:pt idx="396">
                  <c:v>-4.1899290000000002</c:v>
                </c:pt>
                <c:pt idx="397">
                  <c:v>-4.1979410000000001</c:v>
                </c:pt>
                <c:pt idx="398">
                  <c:v>-4.2059519999999999</c:v>
                </c:pt>
                <c:pt idx="399">
                  <c:v>-4.2139040000000003</c:v>
                </c:pt>
                <c:pt idx="400">
                  <c:v>-4.2219160000000002</c:v>
                </c:pt>
                <c:pt idx="401">
                  <c:v>-4.2299280000000001</c:v>
                </c:pt>
                <c:pt idx="402">
                  <c:v>-4.2379389999999999</c:v>
                </c:pt>
                <c:pt idx="403">
                  <c:v>-4.2460110000000002</c:v>
                </c:pt>
                <c:pt idx="404">
                  <c:v>-4.2539629999999997</c:v>
                </c:pt>
                <c:pt idx="405">
                  <c:v>-4.2619150000000001</c:v>
                </c:pt>
                <c:pt idx="406">
                  <c:v>-4.269927</c:v>
                </c:pt>
                <c:pt idx="407">
                  <c:v>-4.2779389999999999</c:v>
                </c:pt>
                <c:pt idx="408">
                  <c:v>-4.2858910000000003</c:v>
                </c:pt>
                <c:pt idx="409">
                  <c:v>-4.2939030000000002</c:v>
                </c:pt>
                <c:pt idx="410">
                  <c:v>-4.301914</c:v>
                </c:pt>
                <c:pt idx="411">
                  <c:v>-4.3078329999999996</c:v>
                </c:pt>
                <c:pt idx="412">
                  <c:v>-4.3138719999999999</c:v>
                </c:pt>
                <c:pt idx="413">
                  <c:v>-4.3218240000000003</c:v>
                </c:pt>
                <c:pt idx="414">
                  <c:v>-4.3298360000000002</c:v>
                </c:pt>
                <c:pt idx="415">
                  <c:v>-4.3379079999999997</c:v>
                </c:pt>
                <c:pt idx="416">
                  <c:v>-4.3458600000000001</c:v>
                </c:pt>
                <c:pt idx="417">
                  <c:v>-4.3538709999999998</c:v>
                </c:pt>
                <c:pt idx="418">
                  <c:v>-4.3618829999999997</c:v>
                </c:pt>
                <c:pt idx="419">
                  <c:v>-4.3698350000000001</c:v>
                </c:pt>
                <c:pt idx="420">
                  <c:v>-4.377847</c:v>
                </c:pt>
                <c:pt idx="421">
                  <c:v>-4.385859</c:v>
                </c:pt>
                <c:pt idx="422">
                  <c:v>-4.3938709999999999</c:v>
                </c:pt>
                <c:pt idx="423">
                  <c:v>-4.4018819999999996</c:v>
                </c:pt>
                <c:pt idx="424">
                  <c:v>-4.4098940000000004</c:v>
                </c:pt>
                <c:pt idx="425">
                  <c:v>-4.4177860000000004</c:v>
                </c:pt>
                <c:pt idx="426">
                  <c:v>-4.4258579999999998</c:v>
                </c:pt>
                <c:pt idx="427">
                  <c:v>-4.4318369999999998</c:v>
                </c:pt>
                <c:pt idx="428">
                  <c:v>-4.4378760000000002</c:v>
                </c:pt>
                <c:pt idx="429">
                  <c:v>-4.4438550000000001</c:v>
                </c:pt>
                <c:pt idx="430">
                  <c:v>-4.451867</c:v>
                </c:pt>
                <c:pt idx="431">
                  <c:v>-4.4598779999999998</c:v>
                </c:pt>
                <c:pt idx="432">
                  <c:v>-4.4678300000000002</c:v>
                </c:pt>
                <c:pt idx="433">
                  <c:v>-4.4759019999999996</c:v>
                </c:pt>
                <c:pt idx="434">
                  <c:v>-4.4837939999999996</c:v>
                </c:pt>
                <c:pt idx="435">
                  <c:v>-4.4918649999999998</c:v>
                </c:pt>
                <c:pt idx="436">
                  <c:v>-4.4998769999999997</c:v>
                </c:pt>
                <c:pt idx="437">
                  <c:v>-4.5078290000000001</c:v>
                </c:pt>
                <c:pt idx="438">
                  <c:v>-4.5138090000000002</c:v>
                </c:pt>
                <c:pt idx="439">
                  <c:v>-4.5198470000000004</c:v>
                </c:pt>
                <c:pt idx="440">
                  <c:v>-4.5258260000000003</c:v>
                </c:pt>
                <c:pt idx="441">
                  <c:v>-4.5318649999999998</c:v>
                </c:pt>
                <c:pt idx="442">
                  <c:v>-4.5378439999999998</c:v>
                </c:pt>
                <c:pt idx="443">
                  <c:v>-4.5438830000000001</c:v>
                </c:pt>
                <c:pt idx="444">
                  <c:v>-4.5498609999999999</c:v>
                </c:pt>
                <c:pt idx="445">
                  <c:v>-4.5559000000000003</c:v>
                </c:pt>
                <c:pt idx="446">
                  <c:v>-4.5618790000000002</c:v>
                </c:pt>
                <c:pt idx="447">
                  <c:v>-4.5679179999999997</c:v>
                </c:pt>
                <c:pt idx="448">
                  <c:v>-4.5738969999999997</c:v>
                </c:pt>
                <c:pt idx="449">
                  <c:v>-4.5798759999999996</c:v>
                </c:pt>
                <c:pt idx="450">
                  <c:v>-4.585915</c:v>
                </c:pt>
                <c:pt idx="451">
                  <c:v>-4.5918929999999998</c:v>
                </c:pt>
                <c:pt idx="452">
                  <c:v>-4.5979320000000001</c:v>
                </c:pt>
                <c:pt idx="453">
                  <c:v>-4.6039709999999996</c:v>
                </c:pt>
                <c:pt idx="454">
                  <c:v>-4.6099500000000004</c:v>
                </c:pt>
                <c:pt idx="455">
                  <c:v>-4.6159290000000004</c:v>
                </c:pt>
                <c:pt idx="456">
                  <c:v>-4.6219080000000003</c:v>
                </c:pt>
                <c:pt idx="457">
                  <c:v>-4.6279469999999998</c:v>
                </c:pt>
                <c:pt idx="458">
                  <c:v>-4.6339249999999996</c:v>
                </c:pt>
                <c:pt idx="459">
                  <c:v>-4.6419379999999997</c:v>
                </c:pt>
                <c:pt idx="460">
                  <c:v>-4.6518629999999996</c:v>
                </c:pt>
                <c:pt idx="461">
                  <c:v>-4.6619070000000002</c:v>
                </c:pt>
                <c:pt idx="462">
                  <c:v>-4.6699190000000002</c:v>
                </c:pt>
                <c:pt idx="463">
                  <c:v>-4.6779900000000003</c:v>
                </c:pt>
                <c:pt idx="464">
                  <c:v>-4.6838499999999996</c:v>
                </c:pt>
                <c:pt idx="465">
                  <c:v>-4.6898879999999998</c:v>
                </c:pt>
                <c:pt idx="466">
                  <c:v>-4.6958080000000004</c:v>
                </c:pt>
                <c:pt idx="467">
                  <c:v>-4.7018459999999997</c:v>
                </c:pt>
                <c:pt idx="468">
                  <c:v>-4.7077660000000003</c:v>
                </c:pt>
                <c:pt idx="469">
                  <c:v>-4.7138640000000001</c:v>
                </c:pt>
                <c:pt idx="470">
                  <c:v>-4.719843</c:v>
                </c:pt>
                <c:pt idx="471">
                  <c:v>-4.7258820000000004</c:v>
                </c:pt>
                <c:pt idx="472">
                  <c:v>-4.7318009999999999</c:v>
                </c:pt>
                <c:pt idx="473">
                  <c:v>-4.7377799999999999</c:v>
                </c:pt>
                <c:pt idx="474">
                  <c:v>-4.7457919999999998</c:v>
                </c:pt>
                <c:pt idx="475">
                  <c:v>-4.7538029999999996</c:v>
                </c:pt>
                <c:pt idx="476">
                  <c:v>-4.761755</c:v>
                </c:pt>
                <c:pt idx="477">
                  <c:v>-4.7698270000000003</c:v>
                </c:pt>
                <c:pt idx="478">
                  <c:v>-4.7777789999999998</c:v>
                </c:pt>
                <c:pt idx="479">
                  <c:v>-4.7857909999999997</c:v>
                </c:pt>
                <c:pt idx="480">
                  <c:v>-4.795776</c:v>
                </c:pt>
                <c:pt idx="481">
                  <c:v>-4.8058199999999998</c:v>
                </c:pt>
                <c:pt idx="482">
                  <c:v>-4.8158050000000001</c:v>
                </c:pt>
                <c:pt idx="483">
                  <c:v>-4.823817</c:v>
                </c:pt>
                <c:pt idx="484">
                  <c:v>-4.8318279999999998</c:v>
                </c:pt>
                <c:pt idx="485">
                  <c:v>-4.8398409999999998</c:v>
                </c:pt>
                <c:pt idx="486">
                  <c:v>-4.8477920000000001</c:v>
                </c:pt>
                <c:pt idx="487">
                  <c:v>-4.855804</c:v>
                </c:pt>
                <c:pt idx="488">
                  <c:v>-4.8638159999999999</c:v>
                </c:pt>
                <c:pt idx="489">
                  <c:v>-4.8717680000000003</c:v>
                </c:pt>
                <c:pt idx="490">
                  <c:v>-4.8798399999999997</c:v>
                </c:pt>
                <c:pt idx="491">
                  <c:v>-4.8877920000000001</c:v>
                </c:pt>
                <c:pt idx="492">
                  <c:v>-4.8958640000000004</c:v>
                </c:pt>
                <c:pt idx="493">
                  <c:v>-4.9018420000000003</c:v>
                </c:pt>
                <c:pt idx="494">
                  <c:v>-4.9097939999999998</c:v>
                </c:pt>
                <c:pt idx="495">
                  <c:v>-4.9178059999999997</c:v>
                </c:pt>
                <c:pt idx="496">
                  <c:v>-4.925878</c:v>
                </c:pt>
                <c:pt idx="497">
                  <c:v>-4.9338899999999999</c:v>
                </c:pt>
                <c:pt idx="498">
                  <c:v>-4.9419009999999997</c:v>
                </c:pt>
                <c:pt idx="499">
                  <c:v>-4.9499129999999996</c:v>
                </c:pt>
                <c:pt idx="500">
                  <c:v>-4.957865</c:v>
                </c:pt>
                <c:pt idx="501">
                  <c:v>-4.9658170000000004</c:v>
                </c:pt>
                <c:pt idx="502">
                  <c:v>-4.9738290000000003</c:v>
                </c:pt>
                <c:pt idx="503">
                  <c:v>-4.9819009999999997</c:v>
                </c:pt>
                <c:pt idx="504">
                  <c:v>-4.9898530000000001</c:v>
                </c:pt>
                <c:pt idx="505">
                  <c:v>-4.9979240000000003</c:v>
                </c:pt>
                <c:pt idx="506">
                  <c:v>-5.0059360000000002</c:v>
                </c:pt>
                <c:pt idx="507">
                  <c:v>-5.0139480000000001</c:v>
                </c:pt>
                <c:pt idx="508">
                  <c:v>-5.02196</c:v>
                </c:pt>
                <c:pt idx="509">
                  <c:v>-5.0279389999999999</c:v>
                </c:pt>
                <c:pt idx="510">
                  <c:v>-5.0339169999999998</c:v>
                </c:pt>
                <c:pt idx="511">
                  <c:v>-5.0398959999999997</c:v>
                </c:pt>
                <c:pt idx="512">
                  <c:v>-5.0478490000000003</c:v>
                </c:pt>
                <c:pt idx="513">
                  <c:v>-5.05586</c:v>
                </c:pt>
                <c:pt idx="514">
                  <c:v>-5.0638120000000004</c:v>
                </c:pt>
                <c:pt idx="515">
                  <c:v>-5.0718240000000003</c:v>
                </c:pt>
                <c:pt idx="516">
                  <c:v>-5.0797759999999998</c:v>
                </c:pt>
                <c:pt idx="517">
                  <c:v>-5.0877879999999998</c:v>
                </c:pt>
                <c:pt idx="518">
                  <c:v>-5.0957999999999997</c:v>
                </c:pt>
                <c:pt idx="519">
                  <c:v>-5.1037509999999999</c:v>
                </c:pt>
                <c:pt idx="520">
                  <c:v>-5.1118230000000002</c:v>
                </c:pt>
                <c:pt idx="521">
                  <c:v>-5.1198949999999996</c:v>
                </c:pt>
                <c:pt idx="522">
                  <c:v>-5.127847</c:v>
                </c:pt>
                <c:pt idx="523">
                  <c:v>-5.135859</c:v>
                </c:pt>
                <c:pt idx="524">
                  <c:v>-5.1439300000000001</c:v>
                </c:pt>
                <c:pt idx="525">
                  <c:v>-5.1518220000000001</c:v>
                </c:pt>
                <c:pt idx="526">
                  <c:v>-5.159834</c:v>
                </c:pt>
                <c:pt idx="527">
                  <c:v>-5.1679050000000002</c:v>
                </c:pt>
                <c:pt idx="528">
                  <c:v>-5.1778899999999997</c:v>
                </c:pt>
                <c:pt idx="529">
                  <c:v>-5.205813</c:v>
                </c:pt>
                <c:pt idx="530">
                  <c:v>-5.2158569999999997</c:v>
                </c:pt>
                <c:pt idx="531">
                  <c:v>-5.2238689999999997</c:v>
                </c:pt>
                <c:pt idx="532">
                  <c:v>-5.2298479999999996</c:v>
                </c:pt>
                <c:pt idx="533">
                  <c:v>-5.2358859999999998</c:v>
                </c:pt>
                <c:pt idx="534">
                  <c:v>-5.2418649999999998</c:v>
                </c:pt>
                <c:pt idx="535">
                  <c:v>-5.2478439999999997</c:v>
                </c:pt>
                <c:pt idx="536">
                  <c:v>-5.2538229999999997</c:v>
                </c:pt>
                <c:pt idx="537">
                  <c:v>-5.259862</c:v>
                </c:pt>
                <c:pt idx="538">
                  <c:v>-5.265841</c:v>
                </c:pt>
                <c:pt idx="539">
                  <c:v>-5.2718790000000002</c:v>
                </c:pt>
                <c:pt idx="540">
                  <c:v>-5.2779179999999997</c:v>
                </c:pt>
                <c:pt idx="541">
                  <c:v>-5.2838969999999996</c:v>
                </c:pt>
                <c:pt idx="542">
                  <c:v>-5.289936</c:v>
                </c:pt>
                <c:pt idx="543">
                  <c:v>-5.2958550000000004</c:v>
                </c:pt>
                <c:pt idx="544">
                  <c:v>-5.3018939999999999</c:v>
                </c:pt>
                <c:pt idx="545">
                  <c:v>-5.3078729999999998</c:v>
                </c:pt>
                <c:pt idx="546">
                  <c:v>-5.3139110000000001</c:v>
                </c:pt>
                <c:pt idx="547">
                  <c:v>-5.31989</c:v>
                </c:pt>
                <c:pt idx="548">
                  <c:v>-5.3259290000000004</c:v>
                </c:pt>
                <c:pt idx="549">
                  <c:v>-5.3319080000000003</c:v>
                </c:pt>
                <c:pt idx="550">
                  <c:v>-5.3379469999999998</c:v>
                </c:pt>
                <c:pt idx="551">
                  <c:v>-5.3459589999999997</c:v>
                </c:pt>
                <c:pt idx="552">
                  <c:v>-5.355944</c:v>
                </c:pt>
                <c:pt idx="553">
                  <c:v>-5.3659290000000004</c:v>
                </c:pt>
                <c:pt idx="554">
                  <c:v>-5.3739400000000002</c:v>
                </c:pt>
                <c:pt idx="555">
                  <c:v>-5.3818929999999998</c:v>
                </c:pt>
                <c:pt idx="556">
                  <c:v>-5.387931</c:v>
                </c:pt>
                <c:pt idx="557">
                  <c:v>-5.3939700000000004</c:v>
                </c:pt>
                <c:pt idx="558">
                  <c:v>-5.3999490000000003</c:v>
                </c:pt>
                <c:pt idx="559">
                  <c:v>-5.4059280000000003</c:v>
                </c:pt>
                <c:pt idx="560">
                  <c:v>-5.4119070000000002</c:v>
                </c:pt>
                <c:pt idx="561">
                  <c:v>-5.4179449999999996</c:v>
                </c:pt>
                <c:pt idx="562">
                  <c:v>-5.4239240000000004</c:v>
                </c:pt>
                <c:pt idx="563">
                  <c:v>-5.4299030000000004</c:v>
                </c:pt>
                <c:pt idx="564">
                  <c:v>-5.4359419999999998</c:v>
                </c:pt>
                <c:pt idx="565">
                  <c:v>-5.4419209999999998</c:v>
                </c:pt>
                <c:pt idx="566">
                  <c:v>-5.447959</c:v>
                </c:pt>
                <c:pt idx="567">
                  <c:v>-5.4539390000000001</c:v>
                </c:pt>
                <c:pt idx="568">
                  <c:v>-5.459918</c:v>
                </c:pt>
                <c:pt idx="569">
                  <c:v>-5.4658959999999999</c:v>
                </c:pt>
                <c:pt idx="570">
                  <c:v>-5.4718749999999998</c:v>
                </c:pt>
                <c:pt idx="571">
                  <c:v>-5.4779140000000002</c:v>
                </c:pt>
                <c:pt idx="572">
                  <c:v>-5.4838930000000001</c:v>
                </c:pt>
                <c:pt idx="573">
                  <c:v>-5.4899319999999996</c:v>
                </c:pt>
                <c:pt idx="574">
                  <c:v>-5.4959110000000004</c:v>
                </c:pt>
                <c:pt idx="575">
                  <c:v>-5.5018890000000003</c:v>
                </c:pt>
                <c:pt idx="576">
                  <c:v>-5.5098419999999999</c:v>
                </c:pt>
                <c:pt idx="577">
                  <c:v>-5.5439819999999997</c:v>
                </c:pt>
                <c:pt idx="578">
                  <c:v>-5.5479279999999997</c:v>
                </c:pt>
                <c:pt idx="579">
                  <c:v>-5.5519930000000004</c:v>
                </c:pt>
                <c:pt idx="580">
                  <c:v>-5.5559989999999999</c:v>
                </c:pt>
                <c:pt idx="581">
                  <c:v>-5.5600050000000003</c:v>
                </c:pt>
                <c:pt idx="582">
                  <c:v>-5.5640710000000002</c:v>
                </c:pt>
                <c:pt idx="583">
                  <c:v>-5.5680170000000002</c:v>
                </c:pt>
                <c:pt idx="584">
                  <c:v>-5.5741160000000001</c:v>
                </c:pt>
                <c:pt idx="585">
                  <c:v>-5.5920519999999998</c:v>
                </c:pt>
                <c:pt idx="586">
                  <c:v>-5.5980319999999999</c:v>
                </c:pt>
                <c:pt idx="587">
                  <c:v>-5.6020370000000002</c:v>
                </c:pt>
                <c:pt idx="588">
                  <c:v>-5.6060429999999997</c:v>
                </c:pt>
                <c:pt idx="589">
                  <c:v>-5.6099889999999997</c:v>
                </c:pt>
                <c:pt idx="590">
                  <c:v>-5.6139349999999997</c:v>
                </c:pt>
                <c:pt idx="591">
                  <c:v>-5.6180009999999996</c:v>
                </c:pt>
                <c:pt idx="592">
                  <c:v>-5.6239800000000004</c:v>
                </c:pt>
                <c:pt idx="593">
                  <c:v>-5.6300179999999997</c:v>
                </c:pt>
                <c:pt idx="594">
                  <c:v>-5.6678649999999999</c:v>
                </c:pt>
                <c:pt idx="595">
                  <c:v>-5.6838889999999997</c:v>
                </c:pt>
                <c:pt idx="596">
                  <c:v>-5.6878950000000001</c:v>
                </c:pt>
                <c:pt idx="597">
                  <c:v>-5.6899280000000001</c:v>
                </c:pt>
                <c:pt idx="598">
                  <c:v>-5.6919009999999997</c:v>
                </c:pt>
                <c:pt idx="599">
                  <c:v>-5.6939330000000004</c:v>
                </c:pt>
                <c:pt idx="600">
                  <c:v>-5.6959669999999996</c:v>
                </c:pt>
                <c:pt idx="601">
                  <c:v>-5.69794</c:v>
                </c:pt>
                <c:pt idx="602">
                  <c:v>-5.6999719999999998</c:v>
                </c:pt>
                <c:pt idx="603">
                  <c:v>-5.7020049999999998</c:v>
                </c:pt>
                <c:pt idx="604">
                  <c:v>-5.7040980000000001</c:v>
                </c:pt>
                <c:pt idx="605">
                  <c:v>-5.7061310000000001</c:v>
                </c:pt>
                <c:pt idx="606">
                  <c:v>-5.7081030000000004</c:v>
                </c:pt>
                <c:pt idx="607">
                  <c:v>-5.7101369999999996</c:v>
                </c:pt>
                <c:pt idx="608">
                  <c:v>-5.7121690000000003</c:v>
                </c:pt>
                <c:pt idx="609">
                  <c:v>-5.7142020000000002</c:v>
                </c:pt>
                <c:pt idx="610">
                  <c:v>-5.7162350000000002</c:v>
                </c:pt>
                <c:pt idx="611">
                  <c:v>-5.7183279999999996</c:v>
                </c:pt>
                <c:pt idx="612">
                  <c:v>-5.7203609999999996</c:v>
                </c:pt>
                <c:pt idx="613">
                  <c:v>-5.7223329999999999</c:v>
                </c:pt>
                <c:pt idx="614">
                  <c:v>-5.7243659999999998</c:v>
                </c:pt>
                <c:pt idx="615">
                  <c:v>-5.7263989999999998</c:v>
                </c:pt>
                <c:pt idx="616">
                  <c:v>-5.7284319999999997</c:v>
                </c:pt>
                <c:pt idx="617">
                  <c:v>-5.730524</c:v>
                </c:pt>
                <c:pt idx="618">
                  <c:v>-5.7324979999999996</c:v>
                </c:pt>
                <c:pt idx="619">
                  <c:v>-5.7344710000000001</c:v>
                </c:pt>
                <c:pt idx="620">
                  <c:v>-5.7364439999999997</c:v>
                </c:pt>
                <c:pt idx="621">
                  <c:v>-5.7384769999999996</c:v>
                </c:pt>
                <c:pt idx="622">
                  <c:v>-5.7405099999999996</c:v>
                </c:pt>
                <c:pt idx="623">
                  <c:v>-5.7426029999999999</c:v>
                </c:pt>
                <c:pt idx="624">
                  <c:v>-5.7445760000000003</c:v>
                </c:pt>
                <c:pt idx="625">
                  <c:v>-5.7465479999999998</c:v>
                </c:pt>
                <c:pt idx="626">
                  <c:v>-5.7506139999999997</c:v>
                </c:pt>
                <c:pt idx="627">
                  <c:v>-5.7686710000000003</c:v>
                </c:pt>
                <c:pt idx="628">
                  <c:v>-5.7726170000000003</c:v>
                </c:pt>
                <c:pt idx="629">
                  <c:v>-5.7766830000000002</c:v>
                </c:pt>
                <c:pt idx="630">
                  <c:v>-5.7806879999999996</c:v>
                </c:pt>
                <c:pt idx="631">
                  <c:v>-5.7846339999999996</c:v>
                </c:pt>
                <c:pt idx="632">
                  <c:v>-5.78864</c:v>
                </c:pt>
                <c:pt idx="633">
                  <c:v>-5.7926460000000004</c:v>
                </c:pt>
                <c:pt idx="634">
                  <c:v>-5.7966519999999999</c:v>
                </c:pt>
                <c:pt idx="635">
                  <c:v>-5.8006580000000003</c:v>
                </c:pt>
                <c:pt idx="636">
                  <c:v>-5.8046040000000003</c:v>
                </c:pt>
                <c:pt idx="637">
                  <c:v>-5.8086099999999998</c:v>
                </c:pt>
                <c:pt idx="638">
                  <c:v>-5.8126160000000002</c:v>
                </c:pt>
                <c:pt idx="639">
                  <c:v>-5.8165620000000002</c:v>
                </c:pt>
                <c:pt idx="640">
                  <c:v>-5.8205080000000002</c:v>
                </c:pt>
                <c:pt idx="641">
                  <c:v>-5.8245740000000001</c:v>
                </c:pt>
                <c:pt idx="642">
                  <c:v>-5.8285200000000001</c:v>
                </c:pt>
                <c:pt idx="643">
                  <c:v>-5.8324660000000002</c:v>
                </c:pt>
                <c:pt idx="644">
                  <c:v>-5.8384450000000001</c:v>
                </c:pt>
                <c:pt idx="645">
                  <c:v>-5.8444830000000003</c:v>
                </c:pt>
                <c:pt idx="646">
                  <c:v>-5.8465769999999999</c:v>
                </c:pt>
                <c:pt idx="647">
                  <c:v>-5.8486089999999997</c:v>
                </c:pt>
                <c:pt idx="648">
                  <c:v>-5.8506419999999997</c:v>
                </c:pt>
                <c:pt idx="649">
                  <c:v>-5.8526740000000004</c:v>
                </c:pt>
                <c:pt idx="650">
                  <c:v>-5.854768</c:v>
                </c:pt>
                <c:pt idx="651">
                  <c:v>-5.8568600000000002</c:v>
                </c:pt>
                <c:pt idx="652">
                  <c:v>-5.8588930000000001</c:v>
                </c:pt>
                <c:pt idx="653">
                  <c:v>-5.8609249999999999</c:v>
                </c:pt>
                <c:pt idx="654">
                  <c:v>-5.8630180000000003</c:v>
                </c:pt>
                <c:pt idx="655">
                  <c:v>-5.8650510000000002</c:v>
                </c:pt>
                <c:pt idx="656">
                  <c:v>-5.8671439999999997</c:v>
                </c:pt>
                <c:pt idx="657">
                  <c:v>-5.8692359999999999</c:v>
                </c:pt>
                <c:pt idx="658">
                  <c:v>-5.8712689999999998</c:v>
                </c:pt>
                <c:pt idx="659">
                  <c:v>-5.8733019999999998</c:v>
                </c:pt>
                <c:pt idx="660">
                  <c:v>-5.8752750000000002</c:v>
                </c:pt>
                <c:pt idx="661">
                  <c:v>-5.8773679999999997</c:v>
                </c:pt>
                <c:pt idx="662">
                  <c:v>-5.8794000000000004</c:v>
                </c:pt>
                <c:pt idx="663">
                  <c:v>-5.8814330000000004</c:v>
                </c:pt>
                <c:pt idx="664">
                  <c:v>-5.8834660000000003</c:v>
                </c:pt>
                <c:pt idx="665">
                  <c:v>-5.8854389999999999</c:v>
                </c:pt>
                <c:pt idx="666">
                  <c:v>-5.8874719999999998</c:v>
                </c:pt>
                <c:pt idx="667">
                  <c:v>-5.8895049999999998</c:v>
                </c:pt>
                <c:pt idx="668">
                  <c:v>-5.8915379999999997</c:v>
                </c:pt>
                <c:pt idx="669">
                  <c:v>-5.8935700000000004</c:v>
                </c:pt>
                <c:pt idx="670">
                  <c:v>-5.8955440000000001</c:v>
                </c:pt>
                <c:pt idx="671">
                  <c:v>-5.8975759999999999</c:v>
                </c:pt>
                <c:pt idx="672">
                  <c:v>-5.8995499999999996</c:v>
                </c:pt>
                <c:pt idx="673">
                  <c:v>-5.9015820000000003</c:v>
                </c:pt>
                <c:pt idx="674">
                  <c:v>-5.905589</c:v>
                </c:pt>
                <c:pt idx="675">
                  <c:v>-5.9135999999999997</c:v>
                </c:pt>
                <c:pt idx="676">
                  <c:v>-5.9176060000000001</c:v>
                </c:pt>
                <c:pt idx="677">
                  <c:v>-5.9196390000000001</c:v>
                </c:pt>
                <c:pt idx="678">
                  <c:v>-5.9216709999999999</c:v>
                </c:pt>
                <c:pt idx="679">
                  <c:v>-5.9236449999999996</c:v>
                </c:pt>
                <c:pt idx="680">
                  <c:v>-5.9256180000000001</c:v>
                </c:pt>
                <c:pt idx="681">
                  <c:v>-5.9276499999999999</c:v>
                </c:pt>
                <c:pt idx="682">
                  <c:v>-5.9296239999999996</c:v>
                </c:pt>
                <c:pt idx="683">
                  <c:v>-5.9316570000000004</c:v>
                </c:pt>
                <c:pt idx="684">
                  <c:v>-5.93363</c:v>
                </c:pt>
                <c:pt idx="685">
                  <c:v>-5.9356030000000004</c:v>
                </c:pt>
                <c:pt idx="686">
                  <c:v>-5.9375749999999998</c:v>
                </c:pt>
                <c:pt idx="687">
                  <c:v>-5.9396089999999999</c:v>
                </c:pt>
                <c:pt idx="688">
                  <c:v>-5.9415820000000004</c:v>
                </c:pt>
                <c:pt idx="689">
                  <c:v>-5.9436150000000003</c:v>
                </c:pt>
                <c:pt idx="690">
                  <c:v>-5.9476199999999997</c:v>
                </c:pt>
                <c:pt idx="691">
                  <c:v>-5.9515659999999997</c:v>
                </c:pt>
                <c:pt idx="692">
                  <c:v>-5.9555129999999998</c:v>
                </c:pt>
                <c:pt idx="693">
                  <c:v>-5.9595190000000002</c:v>
                </c:pt>
                <c:pt idx="694">
                  <c:v>-5.9634650000000002</c:v>
                </c:pt>
                <c:pt idx="695">
                  <c:v>-5.9694440000000002</c:v>
                </c:pt>
                <c:pt idx="696">
                  <c:v>-5.9773360000000002</c:v>
                </c:pt>
                <c:pt idx="697">
                  <c:v>-5.9873200000000004</c:v>
                </c:pt>
                <c:pt idx="698">
                  <c:v>-6.0032839999999998</c:v>
                </c:pt>
                <c:pt idx="699">
                  <c:v>-6.0230750000000004</c:v>
                </c:pt>
                <c:pt idx="700">
                  <c:v>-6.1225050000000003</c:v>
                </c:pt>
                <c:pt idx="701">
                  <c:v>-6.1325500000000002</c:v>
                </c:pt>
                <c:pt idx="702">
                  <c:v>-6.1364960000000002</c:v>
                </c:pt>
                <c:pt idx="703">
                  <c:v>-6.1405010000000004</c:v>
                </c:pt>
                <c:pt idx="704">
                  <c:v>-6.1445069999999999</c:v>
                </c:pt>
                <c:pt idx="705">
                  <c:v>-6.1484529999999999</c:v>
                </c:pt>
                <c:pt idx="706">
                  <c:v>-6.1524599999999996</c:v>
                </c:pt>
                <c:pt idx="707">
                  <c:v>-6.1584380000000003</c:v>
                </c:pt>
                <c:pt idx="708">
                  <c:v>-6.1644170000000003</c:v>
                </c:pt>
                <c:pt idx="709">
                  <c:v>-6.1724290000000002</c:v>
                </c:pt>
                <c:pt idx="710">
                  <c:v>-6.1883920000000003</c:v>
                </c:pt>
                <c:pt idx="711">
                  <c:v>-6.224386</c:v>
                </c:pt>
                <c:pt idx="712">
                  <c:v>-6.2781969999999996</c:v>
                </c:pt>
                <c:pt idx="713">
                  <c:v>-6.2941000000000003</c:v>
                </c:pt>
                <c:pt idx="714">
                  <c:v>-6.3142490000000002</c:v>
                </c:pt>
                <c:pt idx="715">
                  <c:v>-6.3222610000000001</c:v>
                </c:pt>
                <c:pt idx="716">
                  <c:v>-6.3282400000000001</c:v>
                </c:pt>
                <c:pt idx="717">
                  <c:v>-6.334219</c:v>
                </c:pt>
                <c:pt idx="718">
                  <c:v>-6.3402580000000004</c:v>
                </c:pt>
                <c:pt idx="719">
                  <c:v>-6.3462370000000004</c:v>
                </c:pt>
                <c:pt idx="720">
                  <c:v>-6.3543089999999998</c:v>
                </c:pt>
                <c:pt idx="721">
                  <c:v>-6.368239</c:v>
                </c:pt>
                <c:pt idx="722">
                  <c:v>-6.3962810000000001</c:v>
                </c:pt>
                <c:pt idx="723">
                  <c:v>-6.4062060000000001</c:v>
                </c:pt>
                <c:pt idx="724">
                  <c:v>-6.4161910000000004</c:v>
                </c:pt>
                <c:pt idx="725">
                  <c:v>-6.4302409999999997</c:v>
                </c:pt>
                <c:pt idx="726">
                  <c:v>-6.5302689999999997</c:v>
                </c:pt>
                <c:pt idx="727">
                  <c:v>-6.5681760000000002</c:v>
                </c:pt>
                <c:pt idx="728">
                  <c:v>-6.5841390000000004</c:v>
                </c:pt>
                <c:pt idx="729">
                  <c:v>-6.6061420000000002</c:v>
                </c:pt>
                <c:pt idx="730">
                  <c:v>-6.6280849999999996</c:v>
                </c:pt>
                <c:pt idx="731">
                  <c:v>-6.6341229999999998</c:v>
                </c:pt>
                <c:pt idx="732">
                  <c:v>-6.6381290000000002</c:v>
                </c:pt>
                <c:pt idx="733">
                  <c:v>-6.6421349999999997</c:v>
                </c:pt>
                <c:pt idx="734">
                  <c:v>-6.6461410000000001</c:v>
                </c:pt>
                <c:pt idx="735">
                  <c:v>-6.6520609999999998</c:v>
                </c:pt>
                <c:pt idx="736">
                  <c:v>-6.6581580000000002</c:v>
                </c:pt>
                <c:pt idx="737">
                  <c:v>-6.6681439999999998</c:v>
                </c:pt>
                <c:pt idx="738">
                  <c:v>-6.7681110000000002</c:v>
                </c:pt>
                <c:pt idx="739">
                  <c:v>-6.8220409999999996</c:v>
                </c:pt>
                <c:pt idx="740">
                  <c:v>-6.8320860000000003</c:v>
                </c:pt>
                <c:pt idx="741">
                  <c:v>-6.8420709999999998</c:v>
                </c:pt>
                <c:pt idx="742">
                  <c:v>-6.8540890000000001</c:v>
                </c:pt>
                <c:pt idx="743">
                  <c:v>-6.86808</c:v>
                </c:pt>
                <c:pt idx="744">
                  <c:v>-6.892055</c:v>
                </c:pt>
                <c:pt idx="745">
                  <c:v>-6.9140579999999998</c:v>
                </c:pt>
                <c:pt idx="746">
                  <c:v>-6.9301409999999999</c:v>
                </c:pt>
                <c:pt idx="747">
                  <c:v>-6.9481380000000001</c:v>
                </c:pt>
                <c:pt idx="748">
                  <c:v>-6.988137</c:v>
                </c:pt>
                <c:pt idx="749">
                  <c:v>-7.0461330000000002</c:v>
                </c:pt>
                <c:pt idx="750">
                  <c:v>-7.0541450000000001</c:v>
                </c:pt>
                <c:pt idx="751">
                  <c:v>-7.0620960000000004</c:v>
                </c:pt>
                <c:pt idx="752">
                  <c:v>-7.0721410000000002</c:v>
                </c:pt>
                <c:pt idx="753">
                  <c:v>-7.0921110000000001</c:v>
                </c:pt>
                <c:pt idx="754">
                  <c:v>-7.1920789999999997</c:v>
                </c:pt>
                <c:pt idx="755">
                  <c:v>-7.2220930000000001</c:v>
                </c:pt>
                <c:pt idx="756">
                  <c:v>-7.2280720000000001</c:v>
                </c:pt>
                <c:pt idx="757">
                  <c:v>-7.2320779999999996</c:v>
                </c:pt>
                <c:pt idx="758">
                  <c:v>-7.236084</c:v>
                </c:pt>
                <c:pt idx="759">
                  <c:v>-7.24003</c:v>
                </c:pt>
                <c:pt idx="760">
                  <c:v>-7.2440959999999999</c:v>
                </c:pt>
                <c:pt idx="761">
                  <c:v>-7.2500739999999997</c:v>
                </c:pt>
                <c:pt idx="762">
                  <c:v>-7.256113</c:v>
                </c:pt>
                <c:pt idx="763">
                  <c:v>-7.2680720000000001</c:v>
                </c:pt>
                <c:pt idx="764">
                  <c:v>-7.3161420000000001</c:v>
                </c:pt>
                <c:pt idx="765">
                  <c:v>-7.3401180000000004</c:v>
                </c:pt>
                <c:pt idx="766">
                  <c:v>-7.3761109999999999</c:v>
                </c:pt>
                <c:pt idx="767">
                  <c:v>-7.4360799999999996</c:v>
                </c:pt>
                <c:pt idx="768">
                  <c:v>-7.4819979999999999</c:v>
                </c:pt>
                <c:pt idx="769">
                  <c:v>-7.5221169999999997</c:v>
                </c:pt>
                <c:pt idx="770">
                  <c:v>-7.6220249999999998</c:v>
                </c:pt>
                <c:pt idx="771">
                  <c:v>-7.7219939999999996</c:v>
                </c:pt>
                <c:pt idx="772">
                  <c:v>-7.7340109999999997</c:v>
                </c:pt>
                <c:pt idx="773">
                  <c:v>-7.7439960000000001</c:v>
                </c:pt>
                <c:pt idx="774">
                  <c:v>-7.7600199999999999</c:v>
                </c:pt>
                <c:pt idx="775">
                  <c:v>-7.8600479999999999</c:v>
                </c:pt>
                <c:pt idx="776">
                  <c:v>-7.8920940000000002</c:v>
                </c:pt>
                <c:pt idx="777">
                  <c:v>-7.9340669999999998</c:v>
                </c:pt>
                <c:pt idx="778">
                  <c:v>-8.0160979999999995</c:v>
                </c:pt>
                <c:pt idx="779">
                  <c:v>-8.0440799999999992</c:v>
                </c:pt>
                <c:pt idx="780">
                  <c:v>-8.0760670000000001</c:v>
                </c:pt>
                <c:pt idx="781">
                  <c:v>-8.1341219999999996</c:v>
                </c:pt>
                <c:pt idx="782">
                  <c:v>-8.1900250000000003</c:v>
                </c:pt>
                <c:pt idx="783">
                  <c:v>-8.2419829999999994</c:v>
                </c:pt>
                <c:pt idx="784">
                  <c:v>-8.2480209999999996</c:v>
                </c:pt>
                <c:pt idx="785">
                  <c:v>-8.2540610000000001</c:v>
                </c:pt>
                <c:pt idx="786">
                  <c:v>-8.26004</c:v>
                </c:pt>
                <c:pt idx="787">
                  <c:v>-8.2680509999999998</c:v>
                </c:pt>
                <c:pt idx="788">
                  <c:v>-8.3680780000000006</c:v>
                </c:pt>
                <c:pt idx="789">
                  <c:v>-8.4181229999999996</c:v>
                </c:pt>
                <c:pt idx="790">
                  <c:v>-8.5180310000000006</c:v>
                </c:pt>
                <c:pt idx="791">
                  <c:v>-8.5640090000000004</c:v>
                </c:pt>
                <c:pt idx="792">
                  <c:v>-8.5760269999999998</c:v>
                </c:pt>
                <c:pt idx="793">
                  <c:v>-8.5940239999999992</c:v>
                </c:pt>
                <c:pt idx="794">
                  <c:v>-8.6939309999999992</c:v>
                </c:pt>
                <c:pt idx="795">
                  <c:v>-8.7400289999999998</c:v>
                </c:pt>
                <c:pt idx="796">
                  <c:v>-8.7441549999999992</c:v>
                </c:pt>
                <c:pt idx="797">
                  <c:v>-8.7461269999999995</c:v>
                </c:pt>
                <c:pt idx="798">
                  <c:v>-8.7481010000000001</c:v>
                </c:pt>
                <c:pt idx="799">
                  <c:v>-8.7500739999999997</c:v>
                </c:pt>
                <c:pt idx="800">
                  <c:v>-8.7521059999999995</c:v>
                </c:pt>
                <c:pt idx="801">
                  <c:v>-8.7541989999999998</c:v>
                </c:pt>
                <c:pt idx="802">
                  <c:v>-8.7562320000000007</c:v>
                </c:pt>
                <c:pt idx="803">
                  <c:v>-8.7582059999999995</c:v>
                </c:pt>
                <c:pt idx="804">
                  <c:v>-8.7601779999999998</c:v>
                </c:pt>
                <c:pt idx="805">
                  <c:v>-8.7621520000000004</c:v>
                </c:pt>
                <c:pt idx="806">
                  <c:v>-8.7641840000000002</c:v>
                </c:pt>
                <c:pt idx="807">
                  <c:v>-8.7662169999999993</c:v>
                </c:pt>
                <c:pt idx="808">
                  <c:v>-8.7682500000000001</c:v>
                </c:pt>
                <c:pt idx="809">
                  <c:v>-8.7702229999999997</c:v>
                </c:pt>
                <c:pt idx="810">
                  <c:v>-8.7741690000000006</c:v>
                </c:pt>
                <c:pt idx="811">
                  <c:v>-8.7782339999999994</c:v>
                </c:pt>
                <c:pt idx="812">
                  <c:v>-8.7822399999999998</c:v>
                </c:pt>
                <c:pt idx="813">
                  <c:v>-8.7882189999999998</c:v>
                </c:pt>
                <c:pt idx="814">
                  <c:v>-8.7941389999999995</c:v>
                </c:pt>
                <c:pt idx="815">
                  <c:v>-8.8061570000000007</c:v>
                </c:pt>
                <c:pt idx="816">
                  <c:v>-8.9061839999999997</c:v>
                </c:pt>
                <c:pt idx="817">
                  <c:v>-8.94421</c:v>
                </c:pt>
                <c:pt idx="818">
                  <c:v>-9.04406</c:v>
                </c:pt>
                <c:pt idx="819">
                  <c:v>-9.1160460000000008</c:v>
                </c:pt>
                <c:pt idx="820">
                  <c:v>-9.1540119999999998</c:v>
                </c:pt>
                <c:pt idx="821">
                  <c:v>-9.2539800000000003</c:v>
                </c:pt>
                <c:pt idx="822">
                  <c:v>-9.3541270000000001</c:v>
                </c:pt>
                <c:pt idx="823">
                  <c:v>-9.4539159999999995</c:v>
                </c:pt>
                <c:pt idx="824">
                  <c:v>-9.5540029999999998</c:v>
                </c:pt>
                <c:pt idx="825">
                  <c:v>-9.6540309999999998</c:v>
                </c:pt>
                <c:pt idx="826">
                  <c:v>-9.7541189999999993</c:v>
                </c:pt>
                <c:pt idx="827">
                  <c:v>-9.8180929999999993</c:v>
                </c:pt>
                <c:pt idx="828">
                  <c:v>-9.8759099999999993</c:v>
                </c:pt>
                <c:pt idx="829">
                  <c:v>-9.9401250000000001</c:v>
                </c:pt>
                <c:pt idx="830">
                  <c:v>-10.03997</c:v>
                </c:pt>
                <c:pt idx="831">
                  <c:v>-10.14006</c:v>
                </c:pt>
                <c:pt idx="832">
                  <c:v>-10.2081</c:v>
                </c:pt>
                <c:pt idx="833">
                  <c:v>-10.25408</c:v>
                </c:pt>
                <c:pt idx="834">
                  <c:v>-10.29205</c:v>
                </c:pt>
                <c:pt idx="835">
                  <c:v>-10.332100000000001</c:v>
                </c:pt>
                <c:pt idx="836">
                  <c:v>-10.366059999999999</c:v>
                </c:pt>
                <c:pt idx="837">
                  <c:v>-10.42597</c:v>
                </c:pt>
                <c:pt idx="838">
                  <c:v>-10.526</c:v>
                </c:pt>
                <c:pt idx="839">
                  <c:v>-10.62603</c:v>
                </c:pt>
                <c:pt idx="840">
                  <c:v>-10.718170000000001</c:v>
                </c:pt>
                <c:pt idx="841">
                  <c:v>-10.804080000000001</c:v>
                </c:pt>
                <c:pt idx="842">
                  <c:v>-10.90405</c:v>
                </c:pt>
                <c:pt idx="843">
                  <c:v>-10.976039999999999</c:v>
                </c:pt>
                <c:pt idx="844">
                  <c:v>-11.010059999999999</c:v>
                </c:pt>
                <c:pt idx="845">
                  <c:v>-11.049939999999999</c:v>
                </c:pt>
                <c:pt idx="846">
                  <c:v>-11.100099999999999</c:v>
                </c:pt>
                <c:pt idx="847">
                  <c:v>-11.20007</c:v>
                </c:pt>
                <c:pt idx="848">
                  <c:v>-11.27421</c:v>
                </c:pt>
                <c:pt idx="849">
                  <c:v>-11.37406</c:v>
                </c:pt>
                <c:pt idx="850">
                  <c:v>-11.474019999999999</c:v>
                </c:pt>
                <c:pt idx="851">
                  <c:v>-11.550079999999999</c:v>
                </c:pt>
                <c:pt idx="852">
                  <c:v>-11.650040000000001</c:v>
                </c:pt>
                <c:pt idx="853">
                  <c:v>-11.75001</c:v>
                </c:pt>
                <c:pt idx="854">
                  <c:v>-11.85004</c:v>
                </c:pt>
                <c:pt idx="855">
                  <c:v>-11.946059999999999</c:v>
                </c:pt>
                <c:pt idx="856">
                  <c:v>-12.04603</c:v>
                </c:pt>
                <c:pt idx="857">
                  <c:v>-12.14612</c:v>
                </c:pt>
                <c:pt idx="858">
                  <c:v>-12.246029999999999</c:v>
                </c:pt>
                <c:pt idx="859">
                  <c:v>-12.30199</c:v>
                </c:pt>
                <c:pt idx="860">
                  <c:v>-12.40202</c:v>
                </c:pt>
                <c:pt idx="861">
                  <c:v>-12.47992</c:v>
                </c:pt>
                <c:pt idx="862">
                  <c:v>-12.58013</c:v>
                </c:pt>
                <c:pt idx="863">
                  <c:v>-12.672090000000001</c:v>
                </c:pt>
                <c:pt idx="864">
                  <c:v>-12.77211</c:v>
                </c:pt>
                <c:pt idx="865">
                  <c:v>-12.872019999999999</c:v>
                </c:pt>
                <c:pt idx="866">
                  <c:v>-12.972049999999999</c:v>
                </c:pt>
                <c:pt idx="867">
                  <c:v>-13.07202</c:v>
                </c:pt>
                <c:pt idx="868">
                  <c:v>-13.15405</c:v>
                </c:pt>
                <c:pt idx="869">
                  <c:v>-13.228009999999999</c:v>
                </c:pt>
                <c:pt idx="870">
                  <c:v>-13.32798</c:v>
                </c:pt>
                <c:pt idx="871">
                  <c:v>-13.38203</c:v>
                </c:pt>
                <c:pt idx="872">
                  <c:v>-13.45993</c:v>
                </c:pt>
                <c:pt idx="873">
                  <c:v>-13.560140000000001</c:v>
                </c:pt>
                <c:pt idx="874">
                  <c:v>-13.66011</c:v>
                </c:pt>
                <c:pt idx="875">
                  <c:v>-13.76008</c:v>
                </c:pt>
                <c:pt idx="876">
                  <c:v>-13.86004</c:v>
                </c:pt>
                <c:pt idx="877">
                  <c:v>-13.96007</c:v>
                </c:pt>
                <c:pt idx="878">
                  <c:v>-14.06016</c:v>
                </c:pt>
                <c:pt idx="879">
                  <c:v>-14.160130000000001</c:v>
                </c:pt>
                <c:pt idx="880">
                  <c:v>-14.259969999999999</c:v>
                </c:pt>
                <c:pt idx="881">
                  <c:v>-14.356059999999999</c:v>
                </c:pt>
                <c:pt idx="882">
                  <c:v>-14.438029999999999</c:v>
                </c:pt>
                <c:pt idx="883">
                  <c:v>-14.520060000000001</c:v>
                </c:pt>
                <c:pt idx="884">
                  <c:v>-14.5701</c:v>
                </c:pt>
                <c:pt idx="885">
                  <c:v>-14.61608</c:v>
                </c:pt>
                <c:pt idx="886">
                  <c:v>-14.682029999999999</c:v>
                </c:pt>
                <c:pt idx="887">
                  <c:v>-14.73799</c:v>
                </c:pt>
                <c:pt idx="888">
                  <c:v>-14.78206</c:v>
                </c:pt>
                <c:pt idx="889">
                  <c:v>-14.823969999999999</c:v>
                </c:pt>
                <c:pt idx="890">
                  <c:v>-14.871980000000001</c:v>
                </c:pt>
                <c:pt idx="891">
                  <c:v>-14.922079999999999</c:v>
                </c:pt>
                <c:pt idx="892">
                  <c:v>-14.956049999999999</c:v>
                </c:pt>
                <c:pt idx="893">
                  <c:v>-14.992039999999999</c:v>
                </c:pt>
                <c:pt idx="894">
                  <c:v>-15.03604</c:v>
                </c:pt>
                <c:pt idx="895">
                  <c:v>-15.06606</c:v>
                </c:pt>
                <c:pt idx="896">
                  <c:v>-15.09201</c:v>
                </c:pt>
                <c:pt idx="897">
                  <c:v>-15.125970000000001</c:v>
                </c:pt>
                <c:pt idx="898">
                  <c:v>-15.173920000000001</c:v>
                </c:pt>
                <c:pt idx="899">
                  <c:v>-15.225989999999999</c:v>
                </c:pt>
                <c:pt idx="900">
                  <c:v>-15.29792</c:v>
                </c:pt>
                <c:pt idx="901">
                  <c:v>-15.353999999999999</c:v>
                </c:pt>
                <c:pt idx="902">
                  <c:v>-15.39598</c:v>
                </c:pt>
                <c:pt idx="903">
                  <c:v>-15.43807</c:v>
                </c:pt>
                <c:pt idx="904">
                  <c:v>-15.47406</c:v>
                </c:pt>
                <c:pt idx="905">
                  <c:v>-15.50999</c:v>
                </c:pt>
                <c:pt idx="906">
                  <c:v>-15.540010000000001</c:v>
                </c:pt>
                <c:pt idx="907">
                  <c:v>-15.57002</c:v>
                </c:pt>
                <c:pt idx="908">
                  <c:v>-15.598000000000001</c:v>
                </c:pt>
                <c:pt idx="909">
                  <c:v>-15.62407</c:v>
                </c:pt>
                <c:pt idx="910">
                  <c:v>-15.652049999999999</c:v>
                </c:pt>
                <c:pt idx="911">
                  <c:v>-15.68004</c:v>
                </c:pt>
                <c:pt idx="912">
                  <c:v>-15.708080000000001</c:v>
                </c:pt>
                <c:pt idx="913">
                  <c:v>-15.72996</c:v>
                </c:pt>
                <c:pt idx="914">
                  <c:v>-15.754</c:v>
                </c:pt>
                <c:pt idx="915">
                  <c:v>-15.778029999999999</c:v>
                </c:pt>
                <c:pt idx="916">
                  <c:v>-15.80003</c:v>
                </c:pt>
                <c:pt idx="917">
                  <c:v>-15.82198</c:v>
                </c:pt>
                <c:pt idx="918">
                  <c:v>-15.843859999999999</c:v>
                </c:pt>
                <c:pt idx="919">
                  <c:v>-15.867889999999999</c:v>
                </c:pt>
                <c:pt idx="920">
                  <c:v>-15.88996</c:v>
                </c:pt>
                <c:pt idx="921">
                  <c:v>-15.909990000000001</c:v>
                </c:pt>
                <c:pt idx="922">
                  <c:v>-15.930070000000001</c:v>
                </c:pt>
                <c:pt idx="923">
                  <c:v>-15.952019999999999</c:v>
                </c:pt>
                <c:pt idx="924">
                  <c:v>-15.974080000000001</c:v>
                </c:pt>
                <c:pt idx="925">
                  <c:v>-15.996079999999999</c:v>
                </c:pt>
                <c:pt idx="926">
                  <c:v>-16.01803</c:v>
                </c:pt>
                <c:pt idx="927">
                  <c:v>-16.043980000000001</c:v>
                </c:pt>
                <c:pt idx="928">
                  <c:v>-16.06795</c:v>
                </c:pt>
                <c:pt idx="929">
                  <c:v>-16.091930000000001</c:v>
                </c:pt>
                <c:pt idx="930">
                  <c:v>-16.11393</c:v>
                </c:pt>
                <c:pt idx="931">
                  <c:v>-16.135929999999998</c:v>
                </c:pt>
                <c:pt idx="932">
                  <c:v>-16.163969999999999</c:v>
                </c:pt>
                <c:pt idx="933">
                  <c:v>-16.185970000000001</c:v>
                </c:pt>
                <c:pt idx="934">
                  <c:v>-16.205939999999998</c:v>
                </c:pt>
                <c:pt idx="935">
                  <c:v>-16.22597</c:v>
                </c:pt>
                <c:pt idx="936">
                  <c:v>-16.243970000000001</c:v>
                </c:pt>
                <c:pt idx="937">
                  <c:v>-16.26388</c:v>
                </c:pt>
                <c:pt idx="938">
                  <c:v>-16.28594</c:v>
                </c:pt>
                <c:pt idx="939">
                  <c:v>-16.30603</c:v>
                </c:pt>
                <c:pt idx="940">
                  <c:v>-16.328029999999998</c:v>
                </c:pt>
                <c:pt idx="941">
                  <c:v>-16.35004</c:v>
                </c:pt>
                <c:pt idx="942">
                  <c:v>-16.401990000000001</c:v>
                </c:pt>
                <c:pt idx="943">
                  <c:v>-16.421959999999999</c:v>
                </c:pt>
                <c:pt idx="944">
                  <c:v>-16.495979999999999</c:v>
                </c:pt>
                <c:pt idx="945">
                  <c:v>-16.51811</c:v>
                </c:pt>
                <c:pt idx="946">
                  <c:v>-16.542079999999999</c:v>
                </c:pt>
                <c:pt idx="947">
                  <c:v>-16.572040000000001</c:v>
                </c:pt>
                <c:pt idx="948">
                  <c:v>-16.64199</c:v>
                </c:pt>
                <c:pt idx="949">
                  <c:v>-16.659990000000001</c:v>
                </c:pt>
                <c:pt idx="950">
                  <c:v>-16.712</c:v>
                </c:pt>
                <c:pt idx="951">
                  <c:v>-16.725989999999999</c:v>
                </c:pt>
                <c:pt idx="952">
                  <c:v>-16.74202</c:v>
                </c:pt>
                <c:pt idx="953">
                  <c:v>-16.796009999999999</c:v>
                </c:pt>
                <c:pt idx="954">
                  <c:v>-16.80199</c:v>
                </c:pt>
                <c:pt idx="955">
                  <c:v>-16.808029999999999</c:v>
                </c:pt>
                <c:pt idx="956">
                  <c:v>-16.814</c:v>
                </c:pt>
                <c:pt idx="957">
                  <c:v>-16.820039999999999</c:v>
                </c:pt>
                <c:pt idx="958">
                  <c:v>-16.832059999999998</c:v>
                </c:pt>
                <c:pt idx="959">
                  <c:v>-16.853999999999999</c:v>
                </c:pt>
                <c:pt idx="960">
                  <c:v>-16.863990000000001</c:v>
                </c:pt>
                <c:pt idx="961">
                  <c:v>-16.87397</c:v>
                </c:pt>
                <c:pt idx="962">
                  <c:v>-16.88402</c:v>
                </c:pt>
                <c:pt idx="963">
                  <c:v>-16.89406</c:v>
                </c:pt>
                <c:pt idx="964">
                  <c:v>-16.904050000000002</c:v>
                </c:pt>
                <c:pt idx="965">
                  <c:v>-16.913969999999999</c:v>
                </c:pt>
                <c:pt idx="966">
                  <c:v>-16.923960000000001</c:v>
                </c:pt>
                <c:pt idx="967">
                  <c:v>-16.934000000000001</c:v>
                </c:pt>
                <c:pt idx="968">
                  <c:v>-16.94398</c:v>
                </c:pt>
                <c:pt idx="969">
                  <c:v>-16.953970000000002</c:v>
                </c:pt>
                <c:pt idx="970">
                  <c:v>-16.964020000000001</c:v>
                </c:pt>
                <c:pt idx="971">
                  <c:v>-16.974060000000001</c:v>
                </c:pt>
                <c:pt idx="972">
                  <c:v>-16.98405</c:v>
                </c:pt>
                <c:pt idx="973">
                  <c:v>-16.995999999999999</c:v>
                </c:pt>
                <c:pt idx="974">
                  <c:v>-17.007960000000001</c:v>
                </c:pt>
                <c:pt idx="975">
                  <c:v>-17.021830000000001</c:v>
                </c:pt>
                <c:pt idx="976">
                  <c:v>-17.035820000000001</c:v>
                </c:pt>
                <c:pt idx="977">
                  <c:v>-17.049810000000001</c:v>
                </c:pt>
                <c:pt idx="978">
                  <c:v>-17.06578</c:v>
                </c:pt>
                <c:pt idx="979">
                  <c:v>-17.081859999999999</c:v>
                </c:pt>
                <c:pt idx="980">
                  <c:v>-17.09788</c:v>
                </c:pt>
                <c:pt idx="981">
                  <c:v>-17.162040000000001</c:v>
                </c:pt>
                <c:pt idx="982">
                  <c:v>-17.173999999999999</c:v>
                </c:pt>
                <c:pt idx="983">
                  <c:v>-17.185949999999998</c:v>
                </c:pt>
                <c:pt idx="984">
                  <c:v>-17.198029999999999</c:v>
                </c:pt>
                <c:pt idx="985">
                  <c:v>-17.209990000000001</c:v>
                </c:pt>
                <c:pt idx="986">
                  <c:v>-17.22195</c:v>
                </c:pt>
                <c:pt idx="987">
                  <c:v>-17.233969999999999</c:v>
                </c:pt>
                <c:pt idx="988">
                  <c:v>-17.245979999999999</c:v>
                </c:pt>
                <c:pt idx="989">
                  <c:v>-17.257999999999999</c:v>
                </c:pt>
                <c:pt idx="990">
                  <c:v>-17.271989999999999</c:v>
                </c:pt>
                <c:pt idx="991">
                  <c:v>-17.28604</c:v>
                </c:pt>
                <c:pt idx="992">
                  <c:v>-17.30003</c:v>
                </c:pt>
                <c:pt idx="993">
                  <c:v>-17.312049999999999</c:v>
                </c:pt>
                <c:pt idx="994">
                  <c:v>-17.326039999999999</c:v>
                </c:pt>
                <c:pt idx="995">
                  <c:v>-17.340029999999999</c:v>
                </c:pt>
                <c:pt idx="996">
                  <c:v>-17.358029999999999</c:v>
                </c:pt>
                <c:pt idx="997">
                  <c:v>-17.378060000000001</c:v>
                </c:pt>
                <c:pt idx="998">
                  <c:v>-17.396000000000001</c:v>
                </c:pt>
                <c:pt idx="999">
                  <c:v>-17.412019999999998</c:v>
                </c:pt>
                <c:pt idx="1000">
                  <c:v>-17.427980000000002</c:v>
                </c:pt>
                <c:pt idx="1001">
                  <c:v>-17.442029999999999</c:v>
                </c:pt>
                <c:pt idx="1002">
                  <c:v>-17.456019999999999</c:v>
                </c:pt>
                <c:pt idx="1003">
                  <c:v>-17.470009999999998</c:v>
                </c:pt>
                <c:pt idx="1004">
                  <c:v>-17.48395</c:v>
                </c:pt>
                <c:pt idx="1005">
                  <c:v>-17.49794</c:v>
                </c:pt>
                <c:pt idx="1006">
                  <c:v>-17.511990000000001</c:v>
                </c:pt>
                <c:pt idx="1007">
                  <c:v>-17.580030000000001</c:v>
                </c:pt>
                <c:pt idx="1008">
                  <c:v>-17.589950000000002</c:v>
                </c:pt>
                <c:pt idx="1009">
                  <c:v>-17.597899999999999</c:v>
                </c:pt>
                <c:pt idx="1010">
                  <c:v>-17.605969999999999</c:v>
                </c:pt>
                <c:pt idx="1011">
                  <c:v>-17.61393</c:v>
                </c:pt>
                <c:pt idx="1012">
                  <c:v>-17.623909999999999</c:v>
                </c:pt>
                <c:pt idx="1013">
                  <c:v>-17.633900000000001</c:v>
                </c:pt>
                <c:pt idx="1014">
                  <c:v>-17.64592</c:v>
                </c:pt>
                <c:pt idx="1015">
                  <c:v>-17.65991</c:v>
                </c:pt>
                <c:pt idx="1016">
                  <c:v>-17.68197</c:v>
                </c:pt>
                <c:pt idx="1017">
                  <c:v>-17.69398</c:v>
                </c:pt>
                <c:pt idx="1018">
                  <c:v>-17.719989999999999</c:v>
                </c:pt>
                <c:pt idx="1019">
                  <c:v>-17.728010000000001</c:v>
                </c:pt>
                <c:pt idx="1020">
                  <c:v>-17.73602</c:v>
                </c:pt>
                <c:pt idx="1021">
                  <c:v>-17.743970000000001</c:v>
                </c:pt>
                <c:pt idx="1022">
                  <c:v>-17.752040000000001</c:v>
                </c:pt>
                <c:pt idx="1023">
                  <c:v>-17.760110000000001</c:v>
                </c:pt>
                <c:pt idx="1024">
                  <c:v>-17.768000000000001</c:v>
                </c:pt>
                <c:pt idx="1025">
                  <c:v>-17.775960000000001</c:v>
                </c:pt>
                <c:pt idx="1026">
                  <c:v>-17.784030000000001</c:v>
                </c:pt>
                <c:pt idx="1027">
                  <c:v>-17.79401</c:v>
                </c:pt>
                <c:pt idx="1028">
                  <c:v>-17.803999999999998</c:v>
                </c:pt>
                <c:pt idx="1029">
                  <c:v>-17.816020000000002</c:v>
                </c:pt>
                <c:pt idx="1030">
                  <c:v>-17.830069999999999</c:v>
                </c:pt>
                <c:pt idx="1031">
                  <c:v>-17.844059999999999</c:v>
                </c:pt>
                <c:pt idx="1032">
                  <c:v>-17.856010000000001</c:v>
                </c:pt>
                <c:pt idx="1033">
                  <c:v>-17.86797</c:v>
                </c:pt>
                <c:pt idx="1034">
                  <c:v>-17.878080000000001</c:v>
                </c:pt>
                <c:pt idx="1035">
                  <c:v>-17.888059999999999</c:v>
                </c:pt>
                <c:pt idx="1036">
                  <c:v>-17.898050000000001</c:v>
                </c:pt>
                <c:pt idx="1037">
                  <c:v>-17.908090000000001</c:v>
                </c:pt>
                <c:pt idx="1038">
                  <c:v>-17.918019999999999</c:v>
                </c:pt>
                <c:pt idx="1039">
                  <c:v>-17.929970000000001</c:v>
                </c:pt>
                <c:pt idx="1040">
                  <c:v>-17.941990000000001</c:v>
                </c:pt>
                <c:pt idx="1041">
                  <c:v>-17.951920000000001</c:v>
                </c:pt>
                <c:pt idx="1042">
                  <c:v>-17.9619</c:v>
                </c:pt>
                <c:pt idx="1043">
                  <c:v>-17.971889999999998</c:v>
                </c:pt>
                <c:pt idx="1044">
                  <c:v>-17.981870000000001</c:v>
                </c:pt>
                <c:pt idx="1045">
                  <c:v>-17.991859999999999</c:v>
                </c:pt>
                <c:pt idx="1046">
                  <c:v>-18.001840000000001</c:v>
                </c:pt>
                <c:pt idx="1047">
                  <c:v>-18.011890000000001</c:v>
                </c:pt>
                <c:pt idx="1048">
                  <c:v>-18.02187</c:v>
                </c:pt>
                <c:pt idx="1049">
                  <c:v>-18.031860000000002</c:v>
                </c:pt>
                <c:pt idx="1050">
                  <c:v>-18.041840000000001</c:v>
                </c:pt>
                <c:pt idx="1051">
                  <c:v>-18.051880000000001</c:v>
                </c:pt>
                <c:pt idx="1052">
                  <c:v>-18.061869999999999</c:v>
                </c:pt>
                <c:pt idx="1053">
                  <c:v>-18.071860000000001</c:v>
                </c:pt>
                <c:pt idx="1054">
                  <c:v>-18.08184</c:v>
                </c:pt>
                <c:pt idx="1055">
                  <c:v>-18.091889999999999</c:v>
                </c:pt>
                <c:pt idx="1056">
                  <c:v>-18.101929999999999</c:v>
                </c:pt>
                <c:pt idx="1057">
                  <c:v>-18.111910000000002</c:v>
                </c:pt>
                <c:pt idx="1058">
                  <c:v>-18.121839999999999</c:v>
                </c:pt>
                <c:pt idx="1059">
                  <c:v>-18.131820000000001</c:v>
                </c:pt>
                <c:pt idx="1060">
                  <c:v>-18.141870000000001</c:v>
                </c:pt>
                <c:pt idx="1061">
                  <c:v>-18.151910000000001</c:v>
                </c:pt>
                <c:pt idx="1062">
                  <c:v>-18.161899999999999</c:v>
                </c:pt>
                <c:pt idx="1063">
                  <c:v>-18.171939999999999</c:v>
                </c:pt>
                <c:pt idx="1064">
                  <c:v>-18.181989999999999</c:v>
                </c:pt>
                <c:pt idx="1065">
                  <c:v>-18.191970000000001</c:v>
                </c:pt>
                <c:pt idx="1066">
                  <c:v>-18.201899999999998</c:v>
                </c:pt>
                <c:pt idx="1067">
                  <c:v>-18.211880000000001</c:v>
                </c:pt>
                <c:pt idx="1068">
                  <c:v>-18.221869999999999</c:v>
                </c:pt>
                <c:pt idx="1069">
                  <c:v>-18.231909999999999</c:v>
                </c:pt>
                <c:pt idx="1070">
                  <c:v>-18.241900000000001</c:v>
                </c:pt>
                <c:pt idx="1071">
                  <c:v>-18.251819999999999</c:v>
                </c:pt>
                <c:pt idx="1072">
                  <c:v>-18.26193</c:v>
                </c:pt>
                <c:pt idx="1073">
                  <c:v>-18.271909999999998</c:v>
                </c:pt>
                <c:pt idx="1074">
                  <c:v>-18.281890000000001</c:v>
                </c:pt>
                <c:pt idx="1075">
                  <c:v>-18.29194</c:v>
                </c:pt>
                <c:pt idx="1076">
                  <c:v>-18.301919999999999</c:v>
                </c:pt>
                <c:pt idx="1077">
                  <c:v>-18.311969999999999</c:v>
                </c:pt>
                <c:pt idx="1078">
                  <c:v>-18.322009999999999</c:v>
                </c:pt>
                <c:pt idx="1079">
                  <c:v>-18.332000000000001</c:v>
                </c:pt>
                <c:pt idx="1080">
                  <c:v>-18.34198</c:v>
                </c:pt>
                <c:pt idx="1081">
                  <c:v>-18.351970000000001</c:v>
                </c:pt>
                <c:pt idx="1082">
                  <c:v>-18.361889999999999</c:v>
                </c:pt>
                <c:pt idx="1083">
                  <c:v>-18.371939999999999</c:v>
                </c:pt>
                <c:pt idx="1084">
                  <c:v>-18.380009999999999</c:v>
                </c:pt>
                <c:pt idx="1085">
                  <c:v>-18.38796</c:v>
                </c:pt>
                <c:pt idx="1086">
                  <c:v>-18.395969999999998</c:v>
                </c:pt>
                <c:pt idx="1087">
                  <c:v>-18.40399</c:v>
                </c:pt>
                <c:pt idx="1088">
                  <c:v>-18.411940000000001</c:v>
                </c:pt>
                <c:pt idx="1089">
                  <c:v>-18.41995</c:v>
                </c:pt>
                <c:pt idx="1090">
                  <c:v>-18.427959999999999</c:v>
                </c:pt>
                <c:pt idx="1091">
                  <c:v>-18.43591</c:v>
                </c:pt>
                <c:pt idx="1092">
                  <c:v>-18.445900000000002</c:v>
                </c:pt>
                <c:pt idx="1093">
                  <c:v>-18.455880000000001</c:v>
                </c:pt>
                <c:pt idx="1094">
                  <c:v>-18.46593</c:v>
                </c:pt>
                <c:pt idx="1095">
                  <c:v>-18.473880000000001</c:v>
                </c:pt>
                <c:pt idx="1096">
                  <c:v>-18.481950000000001</c:v>
                </c:pt>
                <c:pt idx="1097">
                  <c:v>-18.48996</c:v>
                </c:pt>
                <c:pt idx="1098">
                  <c:v>-18.497920000000001</c:v>
                </c:pt>
                <c:pt idx="1099">
                  <c:v>-18.505929999999999</c:v>
                </c:pt>
                <c:pt idx="1100">
                  <c:v>-18.51388</c:v>
                </c:pt>
                <c:pt idx="1101">
                  <c:v>-18.52195</c:v>
                </c:pt>
                <c:pt idx="1102">
                  <c:v>-18.529900000000001</c:v>
                </c:pt>
                <c:pt idx="1103">
                  <c:v>-18.537849999999999</c:v>
                </c:pt>
                <c:pt idx="1104">
                  <c:v>-18.545919999999999</c:v>
                </c:pt>
                <c:pt idx="1105">
                  <c:v>-18.555969999999999</c:v>
                </c:pt>
                <c:pt idx="1106">
                  <c:v>-18.565899999999999</c:v>
                </c:pt>
                <c:pt idx="1107">
                  <c:v>-18.575880000000002</c:v>
                </c:pt>
                <c:pt idx="1108">
                  <c:v>-18.579889999999999</c:v>
                </c:pt>
                <c:pt idx="1109">
                  <c:v>-18.58389</c:v>
                </c:pt>
                <c:pt idx="1110">
                  <c:v>-18.587900000000001</c:v>
                </c:pt>
                <c:pt idx="1111">
                  <c:v>-18.59394</c:v>
                </c:pt>
                <c:pt idx="1112">
                  <c:v>-18.621919999999999</c:v>
                </c:pt>
                <c:pt idx="1113">
                  <c:v>-18.6279</c:v>
                </c:pt>
                <c:pt idx="1114">
                  <c:v>-18.633939999999999</c:v>
                </c:pt>
                <c:pt idx="1115">
                  <c:v>-18.63794</c:v>
                </c:pt>
                <c:pt idx="1116">
                  <c:v>-18.641950000000001</c:v>
                </c:pt>
                <c:pt idx="1117">
                  <c:v>-18.645949999999999</c:v>
                </c:pt>
                <c:pt idx="1118">
                  <c:v>-18.64996</c:v>
                </c:pt>
                <c:pt idx="1119">
                  <c:v>-18.653970000000001</c:v>
                </c:pt>
                <c:pt idx="1120">
                  <c:v>-18.657910000000001</c:v>
                </c:pt>
                <c:pt idx="1121">
                  <c:v>-18.661919999999999</c:v>
                </c:pt>
                <c:pt idx="1122">
                  <c:v>-18.667960000000001</c:v>
                </c:pt>
                <c:pt idx="1123">
                  <c:v>-18.673929999999999</c:v>
                </c:pt>
                <c:pt idx="1124">
                  <c:v>-18.679970000000001</c:v>
                </c:pt>
                <c:pt idx="1125">
                  <c:v>-18.685949999999998</c:v>
                </c:pt>
                <c:pt idx="1126">
                  <c:v>-18.691929999999999</c:v>
                </c:pt>
                <c:pt idx="1127">
                  <c:v>-18.69791</c:v>
                </c:pt>
                <c:pt idx="1128">
                  <c:v>-18.703949999999999</c:v>
                </c:pt>
                <c:pt idx="1129">
                  <c:v>-18.70993</c:v>
                </c:pt>
                <c:pt idx="1130">
                  <c:v>-18.715969999999999</c:v>
                </c:pt>
                <c:pt idx="1131">
                  <c:v>-18.72195</c:v>
                </c:pt>
                <c:pt idx="1132">
                  <c:v>-18.727930000000001</c:v>
                </c:pt>
                <c:pt idx="1133">
                  <c:v>-18.73396</c:v>
                </c:pt>
                <c:pt idx="1134">
                  <c:v>-18.739940000000001</c:v>
                </c:pt>
                <c:pt idx="1135">
                  <c:v>-18.745979999999999</c:v>
                </c:pt>
                <c:pt idx="1136">
                  <c:v>-18.75196</c:v>
                </c:pt>
                <c:pt idx="1137">
                  <c:v>-18.757940000000001</c:v>
                </c:pt>
                <c:pt idx="1138">
                  <c:v>-18.763919999999999</c:v>
                </c:pt>
                <c:pt idx="1139">
                  <c:v>-18.769960000000001</c:v>
                </c:pt>
                <c:pt idx="1140">
                  <c:v>-18.775939999999999</c:v>
                </c:pt>
                <c:pt idx="1141">
                  <c:v>-18.781970000000001</c:v>
                </c:pt>
                <c:pt idx="1142">
                  <c:v>-18.787890000000001</c:v>
                </c:pt>
                <c:pt idx="1143">
                  <c:v>-18.79393</c:v>
                </c:pt>
                <c:pt idx="1144">
                  <c:v>-18.799910000000001</c:v>
                </c:pt>
                <c:pt idx="1145">
                  <c:v>-18.805949999999999</c:v>
                </c:pt>
                <c:pt idx="1146">
                  <c:v>-18.811869999999999</c:v>
                </c:pt>
                <c:pt idx="1147">
                  <c:v>-18.817910000000001</c:v>
                </c:pt>
                <c:pt idx="1148">
                  <c:v>-18.82395</c:v>
                </c:pt>
                <c:pt idx="1149">
                  <c:v>-18.829930000000001</c:v>
                </c:pt>
                <c:pt idx="1150">
                  <c:v>-18.83597</c:v>
                </c:pt>
                <c:pt idx="1151">
                  <c:v>-18.841940000000001</c:v>
                </c:pt>
                <c:pt idx="1152">
                  <c:v>-18.84798</c:v>
                </c:pt>
                <c:pt idx="1153">
                  <c:v>-18.853899999999999</c:v>
                </c:pt>
                <c:pt idx="1154">
                  <c:v>-18.859940000000002</c:v>
                </c:pt>
                <c:pt idx="1155">
                  <c:v>-18.865860000000001</c:v>
                </c:pt>
                <c:pt idx="1156">
                  <c:v>-18.871960000000001</c:v>
                </c:pt>
                <c:pt idx="1157">
                  <c:v>-18.877880000000001</c:v>
                </c:pt>
                <c:pt idx="1158">
                  <c:v>-18.88589</c:v>
                </c:pt>
                <c:pt idx="1159">
                  <c:v>-18.89593</c:v>
                </c:pt>
                <c:pt idx="1160">
                  <c:v>-18.905799999999999</c:v>
                </c:pt>
                <c:pt idx="1161">
                  <c:v>-18.915780000000002</c:v>
                </c:pt>
                <c:pt idx="1162">
                  <c:v>-18.9238</c:v>
                </c:pt>
                <c:pt idx="1163">
                  <c:v>-18.929829999999999</c:v>
                </c:pt>
                <c:pt idx="1164">
                  <c:v>-18.93581</c:v>
                </c:pt>
                <c:pt idx="1165">
                  <c:v>-18.941849999999999</c:v>
                </c:pt>
                <c:pt idx="1166">
                  <c:v>-18.94783</c:v>
                </c:pt>
                <c:pt idx="1167">
                  <c:v>-18.953810000000001</c:v>
                </c:pt>
                <c:pt idx="1168">
                  <c:v>-18.959790000000002</c:v>
                </c:pt>
                <c:pt idx="1169">
                  <c:v>-18.9678</c:v>
                </c:pt>
                <c:pt idx="1170">
                  <c:v>-18.98986</c:v>
                </c:pt>
                <c:pt idx="1171">
                  <c:v>-19.007860000000001</c:v>
                </c:pt>
                <c:pt idx="1172">
                  <c:v>-19.015809999999998</c:v>
                </c:pt>
                <c:pt idx="1173">
                  <c:v>-19.021850000000001</c:v>
                </c:pt>
                <c:pt idx="1174">
                  <c:v>-19.027830000000002</c:v>
                </c:pt>
                <c:pt idx="1175">
                  <c:v>-19.033809999999999</c:v>
                </c:pt>
                <c:pt idx="1176">
                  <c:v>-19.039850000000001</c:v>
                </c:pt>
                <c:pt idx="1177">
                  <c:v>-19.045829999999999</c:v>
                </c:pt>
                <c:pt idx="1178">
                  <c:v>-19.05181</c:v>
                </c:pt>
                <c:pt idx="1179">
                  <c:v>-19.057780000000001</c:v>
                </c:pt>
                <c:pt idx="1180">
                  <c:v>-19.06382</c:v>
                </c:pt>
                <c:pt idx="1181">
                  <c:v>-19.069800000000001</c:v>
                </c:pt>
                <c:pt idx="1182">
                  <c:v>-19.075839999999999</c:v>
                </c:pt>
                <c:pt idx="1183">
                  <c:v>-19.08182</c:v>
                </c:pt>
                <c:pt idx="1184">
                  <c:v>-19.08792</c:v>
                </c:pt>
                <c:pt idx="1185">
                  <c:v>-19.09384</c:v>
                </c:pt>
                <c:pt idx="1186">
                  <c:v>-19.099879999999999</c:v>
                </c:pt>
                <c:pt idx="1187">
                  <c:v>-19.105799999999999</c:v>
                </c:pt>
                <c:pt idx="1188">
                  <c:v>-19.111830000000001</c:v>
                </c:pt>
                <c:pt idx="1189">
                  <c:v>-19.117809999999999</c:v>
                </c:pt>
                <c:pt idx="1190">
                  <c:v>-19.12379</c:v>
                </c:pt>
                <c:pt idx="1191">
                  <c:v>-19.129770000000001</c:v>
                </c:pt>
                <c:pt idx="1192">
                  <c:v>-19.135809999999999</c:v>
                </c:pt>
                <c:pt idx="1193">
                  <c:v>-19.141850000000002</c:v>
                </c:pt>
                <c:pt idx="1194">
                  <c:v>-19.147829999999999</c:v>
                </c:pt>
                <c:pt idx="1195">
                  <c:v>-19.153870000000001</c:v>
                </c:pt>
                <c:pt idx="1196">
                  <c:v>-19.159839999999999</c:v>
                </c:pt>
                <c:pt idx="1197">
                  <c:v>-19.165880000000001</c:v>
                </c:pt>
                <c:pt idx="1198">
                  <c:v>-19.171859999999999</c:v>
                </c:pt>
                <c:pt idx="1199">
                  <c:v>-19.177900000000001</c:v>
                </c:pt>
                <c:pt idx="1200">
                  <c:v>-19.183879999999998</c:v>
                </c:pt>
                <c:pt idx="1201">
                  <c:v>-19.189920000000001</c:v>
                </c:pt>
                <c:pt idx="1202">
                  <c:v>-19.195900000000002</c:v>
                </c:pt>
                <c:pt idx="1203">
                  <c:v>-19.20194</c:v>
                </c:pt>
                <c:pt idx="1204">
                  <c:v>-19.207909999999998</c:v>
                </c:pt>
                <c:pt idx="1205">
                  <c:v>-19.213950000000001</c:v>
                </c:pt>
                <c:pt idx="1206">
                  <c:v>-19.21987</c:v>
                </c:pt>
                <c:pt idx="1207">
                  <c:v>-19.225909999999999</c:v>
                </c:pt>
                <c:pt idx="1208">
                  <c:v>-19.231829999999999</c:v>
                </c:pt>
                <c:pt idx="1209">
                  <c:v>-19.237929999999999</c:v>
                </c:pt>
                <c:pt idx="1210">
                  <c:v>-19.243849999999998</c:v>
                </c:pt>
                <c:pt idx="1211">
                  <c:v>-19.249890000000001</c:v>
                </c:pt>
                <c:pt idx="1212">
                  <c:v>-19.25581</c:v>
                </c:pt>
                <c:pt idx="1213">
                  <c:v>-19.26191</c:v>
                </c:pt>
                <c:pt idx="1214">
                  <c:v>-19.26783</c:v>
                </c:pt>
                <c:pt idx="1215">
                  <c:v>-19.273859999999999</c:v>
                </c:pt>
                <c:pt idx="1216">
                  <c:v>-19.27984</c:v>
                </c:pt>
                <c:pt idx="1217">
                  <c:v>-19.285879999999999</c:v>
                </c:pt>
                <c:pt idx="1218">
                  <c:v>-19.29186</c:v>
                </c:pt>
                <c:pt idx="1219">
                  <c:v>-19.297899999999998</c:v>
                </c:pt>
                <c:pt idx="1220">
                  <c:v>-19.303820000000002</c:v>
                </c:pt>
                <c:pt idx="1221">
                  <c:v>-19.30986</c:v>
                </c:pt>
                <c:pt idx="1222">
                  <c:v>-19.315840000000001</c:v>
                </c:pt>
                <c:pt idx="1223">
                  <c:v>-19.321809999999999</c:v>
                </c:pt>
                <c:pt idx="1224">
                  <c:v>-19.32779</c:v>
                </c:pt>
                <c:pt idx="1225">
                  <c:v>-19.335809999999999</c:v>
                </c:pt>
                <c:pt idx="1226">
                  <c:v>-19.341840000000001</c:v>
                </c:pt>
                <c:pt idx="1227">
                  <c:v>-19.34788</c:v>
                </c:pt>
                <c:pt idx="1228">
                  <c:v>-19.353860000000001</c:v>
                </c:pt>
                <c:pt idx="1229">
                  <c:v>-19.3599</c:v>
                </c:pt>
                <c:pt idx="1230">
                  <c:v>-19.365939999999998</c:v>
                </c:pt>
                <c:pt idx="1231">
                  <c:v>-19.371980000000001</c:v>
                </c:pt>
                <c:pt idx="1232">
                  <c:v>-19.377960000000002</c:v>
                </c:pt>
                <c:pt idx="1233">
                  <c:v>-19.381900000000002</c:v>
                </c:pt>
                <c:pt idx="1234">
                  <c:v>-19.385909999999999</c:v>
                </c:pt>
                <c:pt idx="1235">
                  <c:v>-19.38991</c:v>
                </c:pt>
                <c:pt idx="1236">
                  <c:v>-19.39386</c:v>
                </c:pt>
                <c:pt idx="1237">
                  <c:v>-19.397870000000001</c:v>
                </c:pt>
                <c:pt idx="1238">
                  <c:v>-19.401869999999999</c:v>
                </c:pt>
                <c:pt idx="1239">
                  <c:v>-19.40588</c:v>
                </c:pt>
                <c:pt idx="1240">
                  <c:v>-19.40982</c:v>
                </c:pt>
                <c:pt idx="1241">
                  <c:v>-19.413830000000001</c:v>
                </c:pt>
                <c:pt idx="1242">
                  <c:v>-19.419809999999998</c:v>
                </c:pt>
                <c:pt idx="1243">
                  <c:v>-19.425789999999999</c:v>
                </c:pt>
                <c:pt idx="1244">
                  <c:v>-19.43177</c:v>
                </c:pt>
                <c:pt idx="1245">
                  <c:v>-19.437750000000001</c:v>
                </c:pt>
                <c:pt idx="1246">
                  <c:v>-19.443729999999999</c:v>
                </c:pt>
                <c:pt idx="1247">
                  <c:v>-19.4497</c:v>
                </c:pt>
                <c:pt idx="1248">
                  <c:v>-19.455739999999999</c:v>
                </c:pt>
                <c:pt idx="1249">
                  <c:v>-19.461780000000001</c:v>
                </c:pt>
                <c:pt idx="1250">
                  <c:v>-19.46782</c:v>
                </c:pt>
                <c:pt idx="1251">
                  <c:v>-19.471830000000001</c:v>
                </c:pt>
                <c:pt idx="1252">
                  <c:v>-19.475770000000001</c:v>
                </c:pt>
                <c:pt idx="1253">
                  <c:v>-19.479839999999999</c:v>
                </c:pt>
                <c:pt idx="1254">
                  <c:v>-19.483779999999999</c:v>
                </c:pt>
                <c:pt idx="1255">
                  <c:v>-19.487729999999999</c:v>
                </c:pt>
                <c:pt idx="1256">
                  <c:v>-19.491790000000002</c:v>
                </c:pt>
                <c:pt idx="1257">
                  <c:v>-19.495740000000001</c:v>
                </c:pt>
                <c:pt idx="1258">
                  <c:v>-19.501719999999999</c:v>
                </c:pt>
                <c:pt idx="1259">
                  <c:v>-19.507819999999999</c:v>
                </c:pt>
                <c:pt idx="1260">
                  <c:v>-19.5138</c:v>
                </c:pt>
                <c:pt idx="1261">
                  <c:v>-19.529820000000001</c:v>
                </c:pt>
                <c:pt idx="1262">
                  <c:v>-19.533770000000001</c:v>
                </c:pt>
                <c:pt idx="1263">
                  <c:v>-19.537769999999998</c:v>
                </c:pt>
                <c:pt idx="1264">
                  <c:v>-19.541840000000001</c:v>
                </c:pt>
                <c:pt idx="1265">
                  <c:v>-19.54579</c:v>
                </c:pt>
                <c:pt idx="1266">
                  <c:v>-19.549790000000002</c:v>
                </c:pt>
                <c:pt idx="1267">
                  <c:v>-19.55583</c:v>
                </c:pt>
                <c:pt idx="1268">
                  <c:v>-19.57789</c:v>
                </c:pt>
                <c:pt idx="1269">
                  <c:v>-19.58381</c:v>
                </c:pt>
                <c:pt idx="1270">
                  <c:v>-19.587879999999998</c:v>
                </c:pt>
                <c:pt idx="1271">
                  <c:v>-19.591819999999998</c:v>
                </c:pt>
                <c:pt idx="1272">
                  <c:v>-19.595829999999999</c:v>
                </c:pt>
                <c:pt idx="1273">
                  <c:v>-19.599900000000002</c:v>
                </c:pt>
                <c:pt idx="1274">
                  <c:v>-19.603840000000002</c:v>
                </c:pt>
                <c:pt idx="1275">
                  <c:v>-19.607849999999999</c:v>
                </c:pt>
                <c:pt idx="1276">
                  <c:v>-19.61185</c:v>
                </c:pt>
                <c:pt idx="1277">
                  <c:v>-19.615860000000001</c:v>
                </c:pt>
                <c:pt idx="1278">
                  <c:v>-19.619869999999999</c:v>
                </c:pt>
                <c:pt idx="1279">
                  <c:v>-19.62387</c:v>
                </c:pt>
                <c:pt idx="1280">
                  <c:v>-19.627880000000001</c:v>
                </c:pt>
                <c:pt idx="1281">
                  <c:v>-19.63391</c:v>
                </c:pt>
                <c:pt idx="1282">
                  <c:v>-19.639890000000001</c:v>
                </c:pt>
                <c:pt idx="1283">
                  <c:v>-19.64593</c:v>
                </c:pt>
                <c:pt idx="1284">
                  <c:v>-19.65185</c:v>
                </c:pt>
                <c:pt idx="1285">
                  <c:v>-19.657889999999998</c:v>
                </c:pt>
                <c:pt idx="1286">
                  <c:v>-19.663810000000002</c:v>
                </c:pt>
                <c:pt idx="1287">
                  <c:v>-19.66788</c:v>
                </c:pt>
                <c:pt idx="1288">
                  <c:v>-19.673860000000001</c:v>
                </c:pt>
                <c:pt idx="1289">
                  <c:v>-19.675889999999999</c:v>
                </c:pt>
                <c:pt idx="1290">
                  <c:v>-19.67792</c:v>
                </c:pt>
                <c:pt idx="1291">
                  <c:v>-19.679950000000002</c:v>
                </c:pt>
                <c:pt idx="1292">
                  <c:v>-19.681989999999999</c:v>
                </c:pt>
                <c:pt idx="1293">
                  <c:v>-19.68402</c:v>
                </c:pt>
                <c:pt idx="1294">
                  <c:v>-19.68599</c:v>
                </c:pt>
                <c:pt idx="1295">
                  <c:v>-19.688020000000002</c:v>
                </c:pt>
                <c:pt idx="1296">
                  <c:v>-19.690059999999999</c:v>
                </c:pt>
                <c:pt idx="1297">
                  <c:v>-19.69209</c:v>
                </c:pt>
                <c:pt idx="1298">
                  <c:v>-19.694120000000002</c:v>
                </c:pt>
                <c:pt idx="1299">
                  <c:v>-19.696159999999999</c:v>
                </c:pt>
                <c:pt idx="1300">
                  <c:v>-19.698129999999999</c:v>
                </c:pt>
                <c:pt idx="1301">
                  <c:v>-19.70016</c:v>
                </c:pt>
                <c:pt idx="1302">
                  <c:v>-19.702200000000001</c:v>
                </c:pt>
                <c:pt idx="1303">
                  <c:v>-19.704170000000001</c:v>
                </c:pt>
                <c:pt idx="1304">
                  <c:v>-19.706199999999999</c:v>
                </c:pt>
                <c:pt idx="1305">
                  <c:v>-19.70823</c:v>
                </c:pt>
                <c:pt idx="1306">
                  <c:v>-19.71021</c:v>
                </c:pt>
                <c:pt idx="1307">
                  <c:v>-19.712240000000001</c:v>
                </c:pt>
                <c:pt idx="1308">
                  <c:v>-19.714210000000001</c:v>
                </c:pt>
                <c:pt idx="1309">
                  <c:v>-19.716249999999999</c:v>
                </c:pt>
                <c:pt idx="1310">
                  <c:v>-19.718219999999999</c:v>
                </c:pt>
                <c:pt idx="1311">
                  <c:v>-19.72025</c:v>
                </c:pt>
                <c:pt idx="1312">
                  <c:v>-19.722290000000001</c:v>
                </c:pt>
                <c:pt idx="1313">
                  <c:v>-19.726289999999999</c:v>
                </c:pt>
                <c:pt idx="1314">
                  <c:v>-19.742370000000001</c:v>
                </c:pt>
                <c:pt idx="1315">
                  <c:v>-19.746379999999998</c:v>
                </c:pt>
                <c:pt idx="1316">
                  <c:v>-19.750389999999999</c:v>
                </c:pt>
                <c:pt idx="1317">
                  <c:v>-19.754390000000001</c:v>
                </c:pt>
                <c:pt idx="1318">
                  <c:v>-19.758400000000002</c:v>
                </c:pt>
                <c:pt idx="1319">
                  <c:v>-19.7624</c:v>
                </c:pt>
                <c:pt idx="1320">
                  <c:v>-19.76641</c:v>
                </c:pt>
                <c:pt idx="1321">
                  <c:v>-19.77036</c:v>
                </c:pt>
                <c:pt idx="1322">
                  <c:v>-19.774360000000001</c:v>
                </c:pt>
                <c:pt idx="1323">
                  <c:v>-19.778369999999999</c:v>
                </c:pt>
                <c:pt idx="1324">
                  <c:v>-19.78237</c:v>
                </c:pt>
                <c:pt idx="1325">
                  <c:v>-19.786380000000001</c:v>
                </c:pt>
                <c:pt idx="1326">
                  <c:v>-19.790389999999999</c:v>
                </c:pt>
                <c:pt idx="1327">
                  <c:v>-19.79439</c:v>
                </c:pt>
                <c:pt idx="1328">
                  <c:v>-19.798400000000001</c:v>
                </c:pt>
                <c:pt idx="1329">
                  <c:v>-19.802399999999999</c:v>
                </c:pt>
                <c:pt idx="1330">
                  <c:v>-19.806349999999998</c:v>
                </c:pt>
                <c:pt idx="1331">
                  <c:v>-19.81035</c:v>
                </c:pt>
                <c:pt idx="1332">
                  <c:v>-19.814360000000001</c:v>
                </c:pt>
                <c:pt idx="1333">
                  <c:v>-19.81831</c:v>
                </c:pt>
                <c:pt idx="1334">
                  <c:v>-19.822310000000002</c:v>
                </c:pt>
                <c:pt idx="1335">
                  <c:v>-19.826260000000001</c:v>
                </c:pt>
                <c:pt idx="1336">
                  <c:v>-19.830200000000001</c:v>
                </c:pt>
                <c:pt idx="1337">
                  <c:v>-19.83427</c:v>
                </c:pt>
                <c:pt idx="1338">
                  <c:v>-19.83822</c:v>
                </c:pt>
                <c:pt idx="1339">
                  <c:v>-19.842220000000001</c:v>
                </c:pt>
                <c:pt idx="1340">
                  <c:v>-19.848199999999999</c:v>
                </c:pt>
                <c:pt idx="1341">
                  <c:v>-19.850169999999999</c:v>
                </c:pt>
                <c:pt idx="1342">
                  <c:v>-19.852209999999999</c:v>
                </c:pt>
                <c:pt idx="1343">
                  <c:v>-19.854179999999999</c:v>
                </c:pt>
                <c:pt idx="1344">
                  <c:v>-19.856210000000001</c:v>
                </c:pt>
                <c:pt idx="1345">
                  <c:v>-19.85819</c:v>
                </c:pt>
                <c:pt idx="1346">
                  <c:v>-19.860220000000002</c:v>
                </c:pt>
                <c:pt idx="1347">
                  <c:v>-19.862189999999998</c:v>
                </c:pt>
                <c:pt idx="1348">
                  <c:v>-19.864170000000001</c:v>
                </c:pt>
                <c:pt idx="1349">
                  <c:v>-19.866199999999999</c:v>
                </c:pt>
                <c:pt idx="1350">
                  <c:v>-19.868230000000001</c:v>
                </c:pt>
                <c:pt idx="1351">
                  <c:v>-19.870270000000001</c:v>
                </c:pt>
                <c:pt idx="1352">
                  <c:v>-19.872240000000001</c:v>
                </c:pt>
                <c:pt idx="1353">
                  <c:v>-19.874210000000001</c:v>
                </c:pt>
                <c:pt idx="1354">
                  <c:v>-19.876239999999999</c:v>
                </c:pt>
                <c:pt idx="1355">
                  <c:v>-19.878219999999999</c:v>
                </c:pt>
                <c:pt idx="1356">
                  <c:v>-19.88025</c:v>
                </c:pt>
                <c:pt idx="1357">
                  <c:v>-19.88222</c:v>
                </c:pt>
                <c:pt idx="1358">
                  <c:v>-19.884250000000002</c:v>
                </c:pt>
                <c:pt idx="1359">
                  <c:v>-19.886289999999999</c:v>
                </c:pt>
                <c:pt idx="1360">
                  <c:v>-19.890229999999999</c:v>
                </c:pt>
                <c:pt idx="1361">
                  <c:v>-19.89424</c:v>
                </c:pt>
                <c:pt idx="1362">
                  <c:v>-19.910260000000001</c:v>
                </c:pt>
                <c:pt idx="1363">
                  <c:v>-19.914269999999998</c:v>
                </c:pt>
                <c:pt idx="1364">
                  <c:v>-19.918279999999999</c:v>
                </c:pt>
                <c:pt idx="1365">
                  <c:v>-19.922280000000001</c:v>
                </c:pt>
                <c:pt idx="1366">
                  <c:v>-19.930230000000002</c:v>
                </c:pt>
                <c:pt idx="1367">
                  <c:v>-19.932269999999999</c:v>
                </c:pt>
                <c:pt idx="1368">
                  <c:v>-19.9343</c:v>
                </c:pt>
                <c:pt idx="1369">
                  <c:v>-19.936330000000002</c:v>
                </c:pt>
                <c:pt idx="1370">
                  <c:v>-19.938310000000001</c:v>
                </c:pt>
                <c:pt idx="1371">
                  <c:v>-19.940339999999999</c:v>
                </c:pt>
                <c:pt idx="1372">
                  <c:v>-19.942309999999999</c:v>
                </c:pt>
                <c:pt idx="1373">
                  <c:v>-19.94434</c:v>
                </c:pt>
                <c:pt idx="1374">
                  <c:v>-19.946380000000001</c:v>
                </c:pt>
                <c:pt idx="1375">
                  <c:v>-19.948409999999999</c:v>
                </c:pt>
                <c:pt idx="1376">
                  <c:v>-19.950379999999999</c:v>
                </c:pt>
                <c:pt idx="1377">
                  <c:v>-19.952349999999999</c:v>
                </c:pt>
                <c:pt idx="1378">
                  <c:v>-19.954329999999999</c:v>
                </c:pt>
                <c:pt idx="1379">
                  <c:v>-19.95636</c:v>
                </c:pt>
                <c:pt idx="1380">
                  <c:v>-19.958449999999999</c:v>
                </c:pt>
                <c:pt idx="1381">
                  <c:v>-19.960429999999999</c:v>
                </c:pt>
                <c:pt idx="1382">
                  <c:v>-19.962399999999999</c:v>
                </c:pt>
                <c:pt idx="1383">
                  <c:v>-19.96443</c:v>
                </c:pt>
                <c:pt idx="1384">
                  <c:v>-19.96641</c:v>
                </c:pt>
                <c:pt idx="1385">
                  <c:v>-19.968440000000001</c:v>
                </c:pt>
                <c:pt idx="1386">
                  <c:v>-19.97053</c:v>
                </c:pt>
                <c:pt idx="1387">
                  <c:v>-19.972560000000001</c:v>
                </c:pt>
                <c:pt idx="1388">
                  <c:v>-19.974540000000001</c:v>
                </c:pt>
                <c:pt idx="1389">
                  <c:v>-19.976569999999999</c:v>
                </c:pt>
                <c:pt idx="1390">
                  <c:v>-19.9786</c:v>
                </c:pt>
                <c:pt idx="1391">
                  <c:v>-19.980640000000001</c:v>
                </c:pt>
                <c:pt idx="1392">
                  <c:v>-19.982669999999999</c:v>
                </c:pt>
                <c:pt idx="1393">
                  <c:v>-19.984639999999999</c:v>
                </c:pt>
                <c:pt idx="1394">
                  <c:v>-19.98667</c:v>
                </c:pt>
                <c:pt idx="1395">
                  <c:v>-19.98865</c:v>
                </c:pt>
                <c:pt idx="1396">
                  <c:v>-19.990680000000001</c:v>
                </c:pt>
                <c:pt idx="1397">
                  <c:v>-19.992709999999999</c:v>
                </c:pt>
                <c:pt idx="1398">
                  <c:v>-19.99475</c:v>
                </c:pt>
                <c:pt idx="1399">
                  <c:v>-19.99672</c:v>
                </c:pt>
                <c:pt idx="1400">
                  <c:v>-19.99869</c:v>
                </c:pt>
                <c:pt idx="1401">
                  <c:v>-20.000730000000001</c:v>
                </c:pt>
                <c:pt idx="1402">
                  <c:v>-20.002700000000001</c:v>
                </c:pt>
                <c:pt idx="1403">
                  <c:v>-20.004729999999999</c:v>
                </c:pt>
                <c:pt idx="1404">
                  <c:v>-20.00676</c:v>
                </c:pt>
                <c:pt idx="1405">
                  <c:v>-20.010770000000001</c:v>
                </c:pt>
                <c:pt idx="1406">
                  <c:v>-20.028829999999999</c:v>
                </c:pt>
                <c:pt idx="1407">
                  <c:v>-20.032769999999999</c:v>
                </c:pt>
                <c:pt idx="1408">
                  <c:v>-20.03678</c:v>
                </c:pt>
                <c:pt idx="1409">
                  <c:v>-20.040839999999999</c:v>
                </c:pt>
                <c:pt idx="1410">
                  <c:v>-20.044730000000001</c:v>
                </c:pt>
                <c:pt idx="1411">
                  <c:v>-20.05077</c:v>
                </c:pt>
                <c:pt idx="1412">
                  <c:v>-20.08473</c:v>
                </c:pt>
                <c:pt idx="1413">
                  <c:v>-20.106729999999999</c:v>
                </c:pt>
                <c:pt idx="1414">
                  <c:v>-20.114740000000001</c:v>
                </c:pt>
                <c:pt idx="1415">
                  <c:v>-20.122699999999998</c:v>
                </c:pt>
                <c:pt idx="1416">
                  <c:v>-20.12867</c:v>
                </c:pt>
                <c:pt idx="1417">
                  <c:v>-20.138660000000002</c:v>
                </c:pt>
                <c:pt idx="1418">
                  <c:v>-20.152650000000001</c:v>
                </c:pt>
                <c:pt idx="1419">
                  <c:v>-20.156600000000001</c:v>
                </c:pt>
                <c:pt idx="1420">
                  <c:v>-20.160599999999999</c:v>
                </c:pt>
                <c:pt idx="1421">
                  <c:v>-20.16461</c:v>
                </c:pt>
                <c:pt idx="1422">
                  <c:v>-20.168489999999998</c:v>
                </c:pt>
                <c:pt idx="1423">
                  <c:v>-20.172560000000001</c:v>
                </c:pt>
                <c:pt idx="1424">
                  <c:v>-20.176570000000002</c:v>
                </c:pt>
                <c:pt idx="1425">
                  <c:v>-20.18045</c:v>
                </c:pt>
                <c:pt idx="1426">
                  <c:v>-20.184460000000001</c:v>
                </c:pt>
                <c:pt idx="1427">
                  <c:v>-20.18852</c:v>
                </c:pt>
                <c:pt idx="1428">
                  <c:v>-20.1905</c:v>
                </c:pt>
                <c:pt idx="1429">
                  <c:v>-20.19247</c:v>
                </c:pt>
                <c:pt idx="1430">
                  <c:v>-20.19444</c:v>
                </c:pt>
                <c:pt idx="1431">
                  <c:v>-20.196480000000001</c:v>
                </c:pt>
                <c:pt idx="1432">
                  <c:v>-20.198509999999999</c:v>
                </c:pt>
                <c:pt idx="1433">
                  <c:v>-20.20054</c:v>
                </c:pt>
                <c:pt idx="1434">
                  <c:v>-20.20251</c:v>
                </c:pt>
                <c:pt idx="1435">
                  <c:v>-20.20646</c:v>
                </c:pt>
                <c:pt idx="1436">
                  <c:v>-20.210519999999999</c:v>
                </c:pt>
                <c:pt idx="1437">
                  <c:v>-20.214469999999999</c:v>
                </c:pt>
                <c:pt idx="1438">
                  <c:v>-20.21848</c:v>
                </c:pt>
                <c:pt idx="1439">
                  <c:v>-20.222480000000001</c:v>
                </c:pt>
                <c:pt idx="1440">
                  <c:v>-20.224460000000001</c:v>
                </c:pt>
                <c:pt idx="1441">
                  <c:v>-20.226430000000001</c:v>
                </c:pt>
                <c:pt idx="1442">
                  <c:v>-20.228459999999998</c:v>
                </c:pt>
                <c:pt idx="1443">
                  <c:v>-20.230440000000002</c:v>
                </c:pt>
                <c:pt idx="1444">
                  <c:v>-20.232469999999999</c:v>
                </c:pt>
                <c:pt idx="1445">
                  <c:v>-20.234439999999999</c:v>
                </c:pt>
                <c:pt idx="1446">
                  <c:v>-20.236409999999999</c:v>
                </c:pt>
                <c:pt idx="1447">
                  <c:v>-20.23845</c:v>
                </c:pt>
                <c:pt idx="1448">
                  <c:v>-20.242450000000002</c:v>
                </c:pt>
                <c:pt idx="1449">
                  <c:v>-20.246459999999999</c:v>
                </c:pt>
                <c:pt idx="1450">
                  <c:v>-20.250409999999999</c:v>
                </c:pt>
                <c:pt idx="1451">
                  <c:v>-20.256450000000001</c:v>
                </c:pt>
                <c:pt idx="1452">
                  <c:v>-20.27647</c:v>
                </c:pt>
                <c:pt idx="1453">
                  <c:v>-20.284420000000001</c:v>
                </c:pt>
                <c:pt idx="1454">
                  <c:v>-20.290459999999999</c:v>
                </c:pt>
                <c:pt idx="1455">
                  <c:v>-20.294409999999999</c:v>
                </c:pt>
                <c:pt idx="1456">
                  <c:v>-20.300450000000001</c:v>
                </c:pt>
                <c:pt idx="1457">
                  <c:v>-20.306370000000001</c:v>
                </c:pt>
                <c:pt idx="1458">
                  <c:v>-20.316410000000001</c:v>
                </c:pt>
                <c:pt idx="1459">
                  <c:v>-20.380330000000001</c:v>
                </c:pt>
                <c:pt idx="1460">
                  <c:v>-20.398330000000001</c:v>
                </c:pt>
                <c:pt idx="1461">
                  <c:v>-20.406279999999999</c:v>
                </c:pt>
                <c:pt idx="1462">
                  <c:v>-20.414290000000001</c:v>
                </c:pt>
                <c:pt idx="1463">
                  <c:v>-20.42625</c:v>
                </c:pt>
                <c:pt idx="1464">
                  <c:v>-20.456199999999999</c:v>
                </c:pt>
                <c:pt idx="1465">
                  <c:v>-20.468219999999999</c:v>
                </c:pt>
                <c:pt idx="1466">
                  <c:v>-20.47617</c:v>
                </c:pt>
                <c:pt idx="1467">
                  <c:v>-20.48621</c:v>
                </c:pt>
                <c:pt idx="1468">
                  <c:v>-20.502179999999999</c:v>
                </c:pt>
                <c:pt idx="1469">
                  <c:v>-20.518139999999999</c:v>
                </c:pt>
                <c:pt idx="1470">
                  <c:v>-20.528189999999999</c:v>
                </c:pt>
                <c:pt idx="1471">
                  <c:v>-20.538170000000001</c:v>
                </c:pt>
                <c:pt idx="1472">
                  <c:v>-20.54618</c:v>
                </c:pt>
                <c:pt idx="1473">
                  <c:v>-20.55414</c:v>
                </c:pt>
                <c:pt idx="1474">
                  <c:v>-20.566210000000002</c:v>
                </c:pt>
                <c:pt idx="1475">
                  <c:v>-20.604179999999999</c:v>
                </c:pt>
                <c:pt idx="1476">
                  <c:v>-20.624030000000001</c:v>
                </c:pt>
                <c:pt idx="1477">
                  <c:v>-20.654050000000002</c:v>
                </c:pt>
                <c:pt idx="1478">
                  <c:v>-20.674130000000002</c:v>
                </c:pt>
                <c:pt idx="1479">
                  <c:v>-20.712160000000001</c:v>
                </c:pt>
                <c:pt idx="1480">
                  <c:v>-20.730160000000001</c:v>
                </c:pt>
                <c:pt idx="1481">
                  <c:v>-20.7362</c:v>
                </c:pt>
                <c:pt idx="1482">
                  <c:v>-20.742170000000002</c:v>
                </c:pt>
                <c:pt idx="1483">
                  <c:v>-20.75019</c:v>
                </c:pt>
                <c:pt idx="1484">
                  <c:v>-20.818049999999999</c:v>
                </c:pt>
                <c:pt idx="1485">
                  <c:v>-20.870059999999999</c:v>
                </c:pt>
                <c:pt idx="1486">
                  <c:v>-20.884049999999998</c:v>
                </c:pt>
                <c:pt idx="1487">
                  <c:v>-20.898050000000001</c:v>
                </c:pt>
                <c:pt idx="1488">
                  <c:v>-20.914069999999999</c:v>
                </c:pt>
                <c:pt idx="1489">
                  <c:v>-20.929970000000001</c:v>
                </c:pt>
                <c:pt idx="1490">
                  <c:v>-20.982050000000001</c:v>
                </c:pt>
                <c:pt idx="1491">
                  <c:v>-20.984079999999999</c:v>
                </c:pt>
                <c:pt idx="1492">
                  <c:v>-20.986059999999998</c:v>
                </c:pt>
                <c:pt idx="1493">
                  <c:v>-20.98809</c:v>
                </c:pt>
                <c:pt idx="1494">
                  <c:v>-20.99006</c:v>
                </c:pt>
                <c:pt idx="1495">
                  <c:v>-20.992090000000001</c:v>
                </c:pt>
                <c:pt idx="1496">
                  <c:v>-20.994070000000001</c:v>
                </c:pt>
                <c:pt idx="1497">
                  <c:v>-20.996099999999998</c:v>
                </c:pt>
                <c:pt idx="1498">
                  <c:v>-20.99813</c:v>
                </c:pt>
                <c:pt idx="1499">
                  <c:v>-21.000109999999999</c:v>
                </c:pt>
                <c:pt idx="1500">
                  <c:v>-21.002079999999999</c:v>
                </c:pt>
                <c:pt idx="1501">
                  <c:v>-21.004049999999999</c:v>
                </c:pt>
                <c:pt idx="1502">
                  <c:v>-21.00609</c:v>
                </c:pt>
                <c:pt idx="1503">
                  <c:v>-21.008120000000002</c:v>
                </c:pt>
                <c:pt idx="1504">
                  <c:v>-21.010149999999999</c:v>
                </c:pt>
                <c:pt idx="1505">
                  <c:v>-21.014099999999999</c:v>
                </c:pt>
                <c:pt idx="1506">
                  <c:v>-21.0181</c:v>
                </c:pt>
                <c:pt idx="1507">
                  <c:v>-21.022169999999999</c:v>
                </c:pt>
                <c:pt idx="1508">
                  <c:v>-21.032150000000001</c:v>
                </c:pt>
                <c:pt idx="1509">
                  <c:v>-21.0822</c:v>
                </c:pt>
                <c:pt idx="1510">
                  <c:v>-21.098099999999999</c:v>
                </c:pt>
                <c:pt idx="1511">
                  <c:v>-21.116160000000001</c:v>
                </c:pt>
                <c:pt idx="1512">
                  <c:v>-21.134150000000002</c:v>
                </c:pt>
                <c:pt idx="1513">
                  <c:v>-21.156040000000001</c:v>
                </c:pt>
                <c:pt idx="1514">
                  <c:v>-21.180070000000001</c:v>
                </c:pt>
                <c:pt idx="1515">
                  <c:v>-21.204049999999999</c:v>
                </c:pt>
                <c:pt idx="1516">
                  <c:v>-21.240159999999999</c:v>
                </c:pt>
                <c:pt idx="1517">
                  <c:v>-21.27807</c:v>
                </c:pt>
                <c:pt idx="1518">
                  <c:v>-21.350110000000001</c:v>
                </c:pt>
                <c:pt idx="1519">
                  <c:v>-21.450019999999999</c:v>
                </c:pt>
                <c:pt idx="1520">
                  <c:v>-21.476089999999999</c:v>
                </c:pt>
                <c:pt idx="1521">
                  <c:v>-21.482130000000002</c:v>
                </c:pt>
                <c:pt idx="1522">
                  <c:v>-21.488109999999999</c:v>
                </c:pt>
                <c:pt idx="1523">
                  <c:v>-21.49409</c:v>
                </c:pt>
                <c:pt idx="1524">
                  <c:v>-21.50216</c:v>
                </c:pt>
                <c:pt idx="1525">
                  <c:v>-21.510110000000001</c:v>
                </c:pt>
                <c:pt idx="1526">
                  <c:v>-21.516089999999998</c:v>
                </c:pt>
                <c:pt idx="1527">
                  <c:v>-21.524100000000001</c:v>
                </c:pt>
                <c:pt idx="1528">
                  <c:v>-21.532109999999999</c:v>
                </c:pt>
                <c:pt idx="1529">
                  <c:v>-21.550170000000001</c:v>
                </c:pt>
                <c:pt idx="1530">
                  <c:v>-21.55621</c:v>
                </c:pt>
                <c:pt idx="1531">
                  <c:v>-21.558240000000001</c:v>
                </c:pt>
                <c:pt idx="1532">
                  <c:v>-21.560220000000001</c:v>
                </c:pt>
                <c:pt idx="1533">
                  <c:v>-21.562190000000001</c:v>
                </c:pt>
                <c:pt idx="1534">
                  <c:v>-21.564160000000001</c:v>
                </c:pt>
                <c:pt idx="1535">
                  <c:v>-21.566189999999999</c:v>
                </c:pt>
                <c:pt idx="1536">
                  <c:v>-21.56822</c:v>
                </c:pt>
                <c:pt idx="1537">
                  <c:v>-21.570260000000001</c:v>
                </c:pt>
                <c:pt idx="1538">
                  <c:v>-21.572230000000001</c:v>
                </c:pt>
                <c:pt idx="1539">
                  <c:v>-21.574200000000001</c:v>
                </c:pt>
                <c:pt idx="1540">
                  <c:v>-21.576180000000001</c:v>
                </c:pt>
                <c:pt idx="1541">
                  <c:v>-21.578209999999999</c:v>
                </c:pt>
                <c:pt idx="1542">
                  <c:v>-21.58024</c:v>
                </c:pt>
                <c:pt idx="1543">
                  <c:v>-21.582280000000001</c:v>
                </c:pt>
                <c:pt idx="1544">
                  <c:v>-21.584250000000001</c:v>
                </c:pt>
                <c:pt idx="1545">
                  <c:v>-21.586220000000001</c:v>
                </c:pt>
                <c:pt idx="1546">
                  <c:v>-21.590229999999998</c:v>
                </c:pt>
                <c:pt idx="1547">
                  <c:v>-21.594290000000001</c:v>
                </c:pt>
                <c:pt idx="1548">
                  <c:v>-21.600269999999998</c:v>
                </c:pt>
                <c:pt idx="1549">
                  <c:v>-21.626280000000001</c:v>
                </c:pt>
                <c:pt idx="1550">
                  <c:v>-21.63429</c:v>
                </c:pt>
                <c:pt idx="1551">
                  <c:v>-21.644279999999998</c:v>
                </c:pt>
                <c:pt idx="1552">
                  <c:v>-21.654260000000001</c:v>
                </c:pt>
                <c:pt idx="1553">
                  <c:v>-21.668310000000002</c:v>
                </c:pt>
                <c:pt idx="1554">
                  <c:v>-21.69229</c:v>
                </c:pt>
                <c:pt idx="1555">
                  <c:v>-21.718119999999999</c:v>
                </c:pt>
                <c:pt idx="1556">
                  <c:v>-21.744070000000001</c:v>
                </c:pt>
                <c:pt idx="1557">
                  <c:v>-21.76416</c:v>
                </c:pt>
                <c:pt idx="1558">
                  <c:v>-21.78209</c:v>
                </c:pt>
                <c:pt idx="1559">
                  <c:v>-21.80003</c:v>
                </c:pt>
                <c:pt idx="1560">
                  <c:v>-21.83596</c:v>
                </c:pt>
                <c:pt idx="1561">
                  <c:v>-21.868010000000002</c:v>
                </c:pt>
                <c:pt idx="1562">
                  <c:v>-21.904</c:v>
                </c:pt>
                <c:pt idx="1563">
                  <c:v>-21.957989999999999</c:v>
                </c:pt>
                <c:pt idx="1564">
                  <c:v>-22.00009</c:v>
                </c:pt>
                <c:pt idx="1565">
                  <c:v>-22.046060000000001</c:v>
                </c:pt>
                <c:pt idx="1566">
                  <c:v>-22.056049999999999</c:v>
                </c:pt>
                <c:pt idx="1567">
                  <c:v>-22.076139999999999</c:v>
                </c:pt>
                <c:pt idx="1568">
                  <c:v>-22.112130000000001</c:v>
                </c:pt>
                <c:pt idx="1569">
                  <c:v>-22.11805</c:v>
                </c:pt>
                <c:pt idx="1570">
                  <c:v>-22.124089999999999</c:v>
                </c:pt>
                <c:pt idx="1571">
                  <c:v>-22.13007</c:v>
                </c:pt>
                <c:pt idx="1572">
                  <c:v>-22.136109999999999</c:v>
                </c:pt>
                <c:pt idx="1573">
                  <c:v>-22.14406</c:v>
                </c:pt>
                <c:pt idx="1574">
                  <c:v>-22.158110000000001</c:v>
                </c:pt>
                <c:pt idx="1575">
                  <c:v>-22.25808</c:v>
                </c:pt>
                <c:pt idx="1576">
                  <c:v>-22.357990000000001</c:v>
                </c:pt>
                <c:pt idx="1577">
                  <c:v>-22.379989999999999</c:v>
                </c:pt>
                <c:pt idx="1578">
                  <c:v>-22.382020000000001</c:v>
                </c:pt>
                <c:pt idx="1579">
                  <c:v>-22.384049999999998</c:v>
                </c:pt>
                <c:pt idx="1580">
                  <c:v>-22.386030000000002</c:v>
                </c:pt>
                <c:pt idx="1581">
                  <c:v>-22.388000000000002</c:v>
                </c:pt>
                <c:pt idx="1582">
                  <c:v>-22.390029999999999</c:v>
                </c:pt>
                <c:pt idx="1583">
                  <c:v>-22.39207</c:v>
                </c:pt>
                <c:pt idx="1584">
                  <c:v>-22.39404</c:v>
                </c:pt>
                <c:pt idx="1585">
                  <c:v>-22.396070000000002</c:v>
                </c:pt>
                <c:pt idx="1586">
                  <c:v>-22.398040000000002</c:v>
                </c:pt>
                <c:pt idx="1587">
                  <c:v>-22.400079999999999</c:v>
                </c:pt>
                <c:pt idx="1588">
                  <c:v>-22.402049999999999</c:v>
                </c:pt>
                <c:pt idx="1589">
                  <c:v>-22.40408</c:v>
                </c:pt>
                <c:pt idx="1590">
                  <c:v>-22.406120000000001</c:v>
                </c:pt>
                <c:pt idx="1591">
                  <c:v>-22.408149999999999</c:v>
                </c:pt>
                <c:pt idx="1592">
                  <c:v>-22.410119999999999</c:v>
                </c:pt>
                <c:pt idx="1593">
                  <c:v>-22.41215</c:v>
                </c:pt>
                <c:pt idx="1594">
                  <c:v>-22.41413</c:v>
                </c:pt>
                <c:pt idx="1595">
                  <c:v>-22.416160000000001</c:v>
                </c:pt>
                <c:pt idx="1596">
                  <c:v>-22.418189999999999</c:v>
                </c:pt>
                <c:pt idx="1597">
                  <c:v>-22.4222</c:v>
                </c:pt>
                <c:pt idx="1598">
                  <c:v>-22.426210000000001</c:v>
                </c:pt>
                <c:pt idx="1599">
                  <c:v>-22.43224</c:v>
                </c:pt>
                <c:pt idx="1600">
                  <c:v>-22.466259999999998</c:v>
                </c:pt>
                <c:pt idx="1601">
                  <c:v>-22.482289999999999</c:v>
                </c:pt>
                <c:pt idx="1602">
                  <c:v>-22.5642</c:v>
                </c:pt>
                <c:pt idx="1603">
                  <c:v>-22.580220000000001</c:v>
                </c:pt>
                <c:pt idx="1604">
                  <c:v>-22.596250000000001</c:v>
                </c:pt>
                <c:pt idx="1605">
                  <c:v>-22.614239999999999</c:v>
                </c:pt>
                <c:pt idx="1606">
                  <c:v>-22.642230000000001</c:v>
                </c:pt>
                <c:pt idx="1607">
                  <c:v>-22.688140000000001</c:v>
                </c:pt>
                <c:pt idx="1608">
                  <c:v>-22.710080000000001</c:v>
                </c:pt>
                <c:pt idx="1609">
                  <c:v>-22.734120000000001</c:v>
                </c:pt>
                <c:pt idx="1610">
                  <c:v>-22.770119999999999</c:v>
                </c:pt>
                <c:pt idx="1611">
                  <c:v>-22.800129999999999</c:v>
                </c:pt>
                <c:pt idx="1612">
                  <c:v>-22.900040000000001</c:v>
                </c:pt>
                <c:pt idx="1613">
                  <c:v>-23.000070000000001</c:v>
                </c:pt>
                <c:pt idx="1614">
                  <c:v>-23.029959999999999</c:v>
                </c:pt>
                <c:pt idx="1615">
                  <c:v>-23.04598</c:v>
                </c:pt>
                <c:pt idx="1616">
                  <c:v>-23.074079999999999</c:v>
                </c:pt>
                <c:pt idx="1617">
                  <c:v>-23.094110000000001</c:v>
                </c:pt>
                <c:pt idx="1618">
                  <c:v>-23.114139999999999</c:v>
                </c:pt>
                <c:pt idx="1619">
                  <c:v>-23.214169999999999</c:v>
                </c:pt>
                <c:pt idx="1620">
                  <c:v>-23.24203</c:v>
                </c:pt>
                <c:pt idx="1621">
                  <c:v>-23.262060000000002</c:v>
                </c:pt>
                <c:pt idx="1622">
                  <c:v>-23.264099999999999</c:v>
                </c:pt>
                <c:pt idx="1623">
                  <c:v>-23.26613</c:v>
                </c:pt>
                <c:pt idx="1624">
                  <c:v>-23.2681</c:v>
                </c:pt>
                <c:pt idx="1625">
                  <c:v>-23.270130000000002</c:v>
                </c:pt>
                <c:pt idx="1626">
                  <c:v>-23.272110000000001</c:v>
                </c:pt>
                <c:pt idx="1627">
                  <c:v>-23.274080000000001</c:v>
                </c:pt>
                <c:pt idx="1628">
                  <c:v>-23.276109999999999</c:v>
                </c:pt>
                <c:pt idx="1629">
                  <c:v>-23.27814</c:v>
                </c:pt>
                <c:pt idx="1630">
                  <c:v>-23.280180000000001</c:v>
                </c:pt>
                <c:pt idx="1631">
                  <c:v>-23.282150000000001</c:v>
                </c:pt>
                <c:pt idx="1632">
                  <c:v>-23.284120000000001</c:v>
                </c:pt>
                <c:pt idx="1633">
                  <c:v>-23.286159999999999</c:v>
                </c:pt>
                <c:pt idx="1634">
                  <c:v>-23.28819</c:v>
                </c:pt>
                <c:pt idx="1635">
                  <c:v>-23.290220000000001</c:v>
                </c:pt>
                <c:pt idx="1636">
                  <c:v>-23.292259999999999</c:v>
                </c:pt>
                <c:pt idx="1637">
                  <c:v>-23.294170000000001</c:v>
                </c:pt>
                <c:pt idx="1638">
                  <c:v>-23.298179999999999</c:v>
                </c:pt>
                <c:pt idx="1639">
                  <c:v>-23.30218</c:v>
                </c:pt>
                <c:pt idx="1640">
                  <c:v>-23.306190000000001</c:v>
                </c:pt>
                <c:pt idx="1641">
                  <c:v>-23.3142</c:v>
                </c:pt>
                <c:pt idx="1642">
                  <c:v>-23.34618</c:v>
                </c:pt>
                <c:pt idx="1643">
                  <c:v>-23.364239999999999</c:v>
                </c:pt>
                <c:pt idx="1644">
                  <c:v>-23.422180000000001</c:v>
                </c:pt>
                <c:pt idx="1645">
                  <c:v>-23.52215</c:v>
                </c:pt>
                <c:pt idx="1646">
                  <c:v>-23.622109999999999</c:v>
                </c:pt>
                <c:pt idx="1647">
                  <c:v>-23.722020000000001</c:v>
                </c:pt>
                <c:pt idx="1648">
                  <c:v>-23.82199</c:v>
                </c:pt>
                <c:pt idx="1649">
                  <c:v>-23.914010000000001</c:v>
                </c:pt>
                <c:pt idx="1650">
                  <c:v>-24.014030000000002</c:v>
                </c:pt>
                <c:pt idx="1651">
                  <c:v>-24.114000000000001</c:v>
                </c:pt>
                <c:pt idx="1652">
                  <c:v>-24.21397</c:v>
                </c:pt>
                <c:pt idx="1653">
                  <c:v>-24.314060000000001</c:v>
                </c:pt>
                <c:pt idx="1654">
                  <c:v>-24.41403</c:v>
                </c:pt>
                <c:pt idx="1655">
                  <c:v>-24.514109999999999</c:v>
                </c:pt>
                <c:pt idx="1656">
                  <c:v>-24.596029999999999</c:v>
                </c:pt>
                <c:pt idx="1657">
                  <c:v>-24.69605</c:v>
                </c:pt>
                <c:pt idx="1658">
                  <c:v>-24.71602</c:v>
                </c:pt>
                <c:pt idx="1659">
                  <c:v>-24.730070000000001</c:v>
                </c:pt>
                <c:pt idx="1660">
                  <c:v>-24.83004</c:v>
                </c:pt>
                <c:pt idx="1661">
                  <c:v>-24.894079999999999</c:v>
                </c:pt>
                <c:pt idx="1662">
                  <c:v>-24.946149999999999</c:v>
                </c:pt>
                <c:pt idx="1663">
                  <c:v>-24.950099999999999</c:v>
                </c:pt>
                <c:pt idx="1664">
                  <c:v>-24.952069999999999</c:v>
                </c:pt>
                <c:pt idx="1665">
                  <c:v>-24.9541</c:v>
                </c:pt>
                <c:pt idx="1666">
                  <c:v>-24.95608</c:v>
                </c:pt>
                <c:pt idx="1667">
                  <c:v>-24.958169999999999</c:v>
                </c:pt>
                <c:pt idx="1668">
                  <c:v>-24.960139999999999</c:v>
                </c:pt>
                <c:pt idx="1669">
                  <c:v>-24.962060000000001</c:v>
                </c:pt>
                <c:pt idx="1670">
                  <c:v>-24.964089999999999</c:v>
                </c:pt>
                <c:pt idx="1671">
                  <c:v>-24.966059999999999</c:v>
                </c:pt>
                <c:pt idx="1672">
                  <c:v>-24.96809</c:v>
                </c:pt>
                <c:pt idx="1673">
                  <c:v>-24.970130000000001</c:v>
                </c:pt>
                <c:pt idx="1674">
                  <c:v>-24.972100000000001</c:v>
                </c:pt>
                <c:pt idx="1675">
                  <c:v>-24.974129999999999</c:v>
                </c:pt>
                <c:pt idx="1676">
                  <c:v>-24.976109999999998</c:v>
                </c:pt>
                <c:pt idx="1677">
                  <c:v>-24.980170000000001</c:v>
                </c:pt>
                <c:pt idx="1678">
                  <c:v>-24.984120000000001</c:v>
                </c:pt>
                <c:pt idx="1679">
                  <c:v>-24.988130000000002</c:v>
                </c:pt>
                <c:pt idx="1680">
                  <c:v>-24.994160000000001</c:v>
                </c:pt>
                <c:pt idx="1681">
                  <c:v>-25.008209999999998</c:v>
                </c:pt>
                <c:pt idx="1682">
                  <c:v>-25.04618</c:v>
                </c:pt>
                <c:pt idx="1683">
                  <c:v>-25.146149999999999</c:v>
                </c:pt>
                <c:pt idx="1684">
                  <c:v>-25.245999999999999</c:v>
                </c:pt>
                <c:pt idx="1685">
                  <c:v>-25.3462</c:v>
                </c:pt>
                <c:pt idx="1686">
                  <c:v>-25.446169999999999</c:v>
                </c:pt>
                <c:pt idx="1687">
                  <c:v>-25.54608</c:v>
                </c:pt>
                <c:pt idx="1688">
                  <c:v>-25.646049999999999</c:v>
                </c:pt>
                <c:pt idx="1689">
                  <c:v>-25.746079999999999</c:v>
                </c:pt>
                <c:pt idx="1690">
                  <c:v>-25.845980000000001</c:v>
                </c:pt>
                <c:pt idx="1691">
                  <c:v>-25.946010000000001</c:v>
                </c:pt>
                <c:pt idx="1692">
                  <c:v>-26.04598</c:v>
                </c:pt>
                <c:pt idx="1693">
                  <c:v>-26.145949999999999</c:v>
                </c:pt>
                <c:pt idx="1694">
                  <c:v>-26.246040000000001</c:v>
                </c:pt>
                <c:pt idx="1695">
                  <c:v>-26.346070000000001</c:v>
                </c:pt>
                <c:pt idx="1696">
                  <c:v>-26.446090000000002</c:v>
                </c:pt>
                <c:pt idx="1697">
                  <c:v>-26.546060000000001</c:v>
                </c:pt>
                <c:pt idx="1698">
                  <c:v>-26.64603</c:v>
                </c:pt>
                <c:pt idx="1699">
                  <c:v>-26.74606</c:v>
                </c:pt>
                <c:pt idx="1700">
                  <c:v>-26.78199</c:v>
                </c:pt>
              </c:numCache>
            </c:numRef>
          </c:xVal>
          <c:yVal>
            <c:numRef>
              <c:f>'[1]26_16s'!$E$33:$E$10000</c:f>
              <c:numCache>
                <c:formatCode>General</c:formatCode>
                <c:ptCount val="9968"/>
                <c:pt idx="0">
                  <c:v>-0.1790831</c:v>
                </c:pt>
                <c:pt idx="1">
                  <c:v>-0.91057920000000003</c:v>
                </c:pt>
                <c:pt idx="2">
                  <c:v>-0.68728149999999999</c:v>
                </c:pt>
                <c:pt idx="3">
                  <c:v>-0.63939009999999996</c:v>
                </c:pt>
                <c:pt idx="4">
                  <c:v>-0.55761190000000005</c:v>
                </c:pt>
                <c:pt idx="5">
                  <c:v>-0.7360544</c:v>
                </c:pt>
                <c:pt idx="6">
                  <c:v>-0.56720999999999999</c:v>
                </c:pt>
                <c:pt idx="7">
                  <c:v>-0.88462549999999995</c:v>
                </c:pt>
                <c:pt idx="8">
                  <c:v>-0.24705189999999999</c:v>
                </c:pt>
                <c:pt idx="9">
                  <c:v>-1.4529570000000001</c:v>
                </c:pt>
                <c:pt idx="10">
                  <c:v>-0.81577560000000005</c:v>
                </c:pt>
                <c:pt idx="11">
                  <c:v>-1.7951509999999999</c:v>
                </c:pt>
                <c:pt idx="12">
                  <c:v>-9.5574879999999993</c:v>
                </c:pt>
                <c:pt idx="13">
                  <c:v>-14.638</c:v>
                </c:pt>
                <c:pt idx="14">
                  <c:v>-23.878409999999999</c:v>
                </c:pt>
                <c:pt idx="15">
                  <c:v>-50.14949</c:v>
                </c:pt>
                <c:pt idx="16">
                  <c:v>-76.345240000000004</c:v>
                </c:pt>
                <c:pt idx="17">
                  <c:v>-106.4584</c:v>
                </c:pt>
                <c:pt idx="18">
                  <c:v>-137.61259999999999</c:v>
                </c:pt>
                <c:pt idx="19">
                  <c:v>-166.74369999999999</c:v>
                </c:pt>
                <c:pt idx="20">
                  <c:v>-199.78720000000001</c:v>
                </c:pt>
                <c:pt idx="21">
                  <c:v>-227.11269999999999</c:v>
                </c:pt>
                <c:pt idx="22">
                  <c:v>-256.88659999999999</c:v>
                </c:pt>
                <c:pt idx="23">
                  <c:v>-289.40190000000001</c:v>
                </c:pt>
                <c:pt idx="24">
                  <c:v>-324.77030000000002</c:v>
                </c:pt>
                <c:pt idx="25">
                  <c:v>-350.04520000000002</c:v>
                </c:pt>
                <c:pt idx="26">
                  <c:v>-376.73009999999999</c:v>
                </c:pt>
                <c:pt idx="27">
                  <c:v>-404.85840000000002</c:v>
                </c:pt>
                <c:pt idx="28">
                  <c:v>-434.48070000000001</c:v>
                </c:pt>
                <c:pt idx="29">
                  <c:v>-465.63119999999998</c:v>
                </c:pt>
                <c:pt idx="30">
                  <c:v>-498.3596</c:v>
                </c:pt>
                <c:pt idx="31">
                  <c:v>-532.69240000000002</c:v>
                </c:pt>
                <c:pt idx="32">
                  <c:v>-568.65129999999999</c:v>
                </c:pt>
                <c:pt idx="33">
                  <c:v>-606.20820000000003</c:v>
                </c:pt>
                <c:pt idx="34">
                  <c:v>-645.38310000000001</c:v>
                </c:pt>
                <c:pt idx="35">
                  <c:v>-686.16390000000001</c:v>
                </c:pt>
                <c:pt idx="36">
                  <c:v>-728.61239999999998</c:v>
                </c:pt>
                <c:pt idx="37">
                  <c:v>-772.62829999999997</c:v>
                </c:pt>
                <c:pt idx="38">
                  <c:v>-818.17319999999995</c:v>
                </c:pt>
                <c:pt idx="39">
                  <c:v>-865.30589999999995</c:v>
                </c:pt>
                <c:pt idx="40">
                  <c:v>-914.00030000000004</c:v>
                </c:pt>
                <c:pt idx="41">
                  <c:v>-964.21379999999999</c:v>
                </c:pt>
                <c:pt idx="42">
                  <c:v>-989.88800000000003</c:v>
                </c:pt>
                <c:pt idx="43">
                  <c:v>-1015.927</c:v>
                </c:pt>
                <c:pt idx="44">
                  <c:v>-1042.3</c:v>
                </c:pt>
                <c:pt idx="45">
                  <c:v>-1068.9760000000001</c:v>
                </c:pt>
                <c:pt idx="46">
                  <c:v>-1095.9369999999999</c:v>
                </c:pt>
                <c:pt idx="47">
                  <c:v>-1123.193</c:v>
                </c:pt>
                <c:pt idx="48">
                  <c:v>-1150.771</c:v>
                </c:pt>
                <c:pt idx="49">
                  <c:v>-1178.69</c:v>
                </c:pt>
                <c:pt idx="50">
                  <c:v>-1206.9469999999999</c:v>
                </c:pt>
                <c:pt idx="51">
                  <c:v>-1235.529</c:v>
                </c:pt>
                <c:pt idx="52">
                  <c:v>-1264.4280000000001</c:v>
                </c:pt>
                <c:pt idx="53">
                  <c:v>-1293.6300000000001</c:v>
                </c:pt>
                <c:pt idx="54">
                  <c:v>-1323.116</c:v>
                </c:pt>
                <c:pt idx="55">
                  <c:v>-1352.876</c:v>
                </c:pt>
                <c:pt idx="56">
                  <c:v>-1382.913</c:v>
                </c:pt>
                <c:pt idx="57">
                  <c:v>-1413.223</c:v>
                </c:pt>
                <c:pt idx="58">
                  <c:v>-1443.7829999999999</c:v>
                </c:pt>
                <c:pt idx="59">
                  <c:v>-1474.579</c:v>
                </c:pt>
                <c:pt idx="60">
                  <c:v>-1505.624</c:v>
                </c:pt>
                <c:pt idx="61">
                  <c:v>-1536.9380000000001</c:v>
                </c:pt>
                <c:pt idx="62">
                  <c:v>-1568.5360000000001</c:v>
                </c:pt>
                <c:pt idx="63">
                  <c:v>-1600.4280000000001</c:v>
                </c:pt>
                <c:pt idx="64">
                  <c:v>-1632.6130000000001</c:v>
                </c:pt>
                <c:pt idx="65">
                  <c:v>-1665.077</c:v>
                </c:pt>
                <c:pt idx="66">
                  <c:v>-1697.8050000000001</c:v>
                </c:pt>
                <c:pt idx="67">
                  <c:v>-1730.7860000000001</c:v>
                </c:pt>
                <c:pt idx="68">
                  <c:v>-1764.008</c:v>
                </c:pt>
                <c:pt idx="69">
                  <c:v>-1797.4670000000001</c:v>
                </c:pt>
                <c:pt idx="70">
                  <c:v>-1831.16</c:v>
                </c:pt>
                <c:pt idx="71">
                  <c:v>-1865.0840000000001</c:v>
                </c:pt>
                <c:pt idx="72">
                  <c:v>-1899.2329999999999</c:v>
                </c:pt>
                <c:pt idx="73">
                  <c:v>-1933.6030000000001</c:v>
                </c:pt>
                <c:pt idx="74">
                  <c:v>-1968.1980000000001</c:v>
                </c:pt>
                <c:pt idx="75">
                  <c:v>-2003.0239999999999</c:v>
                </c:pt>
                <c:pt idx="76">
                  <c:v>-2038.0820000000001</c:v>
                </c:pt>
                <c:pt idx="77">
                  <c:v>-2073.364</c:v>
                </c:pt>
                <c:pt idx="78">
                  <c:v>-2108.8530000000001</c:v>
                </c:pt>
                <c:pt idx="79">
                  <c:v>-2144.549</c:v>
                </c:pt>
                <c:pt idx="80">
                  <c:v>-2180.451</c:v>
                </c:pt>
                <c:pt idx="81">
                  <c:v>-2216.54</c:v>
                </c:pt>
                <c:pt idx="82">
                  <c:v>-2252.7930000000001</c:v>
                </c:pt>
                <c:pt idx="83">
                  <c:v>-2289.2049999999999</c:v>
                </c:pt>
                <c:pt idx="84">
                  <c:v>-2325.79</c:v>
                </c:pt>
                <c:pt idx="85">
                  <c:v>-2362.5450000000001</c:v>
                </c:pt>
                <c:pt idx="86">
                  <c:v>-2399.4490000000001</c:v>
                </c:pt>
                <c:pt idx="87">
                  <c:v>-2436.4920000000002</c:v>
                </c:pt>
                <c:pt idx="88">
                  <c:v>-2473.663</c:v>
                </c:pt>
                <c:pt idx="89">
                  <c:v>-2510.9470000000001</c:v>
                </c:pt>
                <c:pt idx="90">
                  <c:v>-2548.3270000000002</c:v>
                </c:pt>
                <c:pt idx="91">
                  <c:v>-2585.799</c:v>
                </c:pt>
                <c:pt idx="92">
                  <c:v>-2623.357</c:v>
                </c:pt>
                <c:pt idx="93">
                  <c:v>-2660.99</c:v>
                </c:pt>
                <c:pt idx="94">
                  <c:v>-2698.6849999999999</c:v>
                </c:pt>
                <c:pt idx="95">
                  <c:v>-2736.4389999999999</c:v>
                </c:pt>
                <c:pt idx="96">
                  <c:v>-2774.2559999999999</c:v>
                </c:pt>
                <c:pt idx="97">
                  <c:v>-2812.1370000000002</c:v>
                </c:pt>
                <c:pt idx="98">
                  <c:v>-2850.0770000000002</c:v>
                </c:pt>
                <c:pt idx="99">
                  <c:v>-2888.07</c:v>
                </c:pt>
                <c:pt idx="100">
                  <c:v>-2926.0990000000002</c:v>
                </c:pt>
                <c:pt idx="101">
                  <c:v>-2964.1320000000001</c:v>
                </c:pt>
                <c:pt idx="102">
                  <c:v>-3002.1460000000002</c:v>
                </c:pt>
                <c:pt idx="103">
                  <c:v>-3040.1309999999999</c:v>
                </c:pt>
                <c:pt idx="104">
                  <c:v>-3078.0920000000001</c:v>
                </c:pt>
                <c:pt idx="105">
                  <c:v>-3116.0259999999998</c:v>
                </c:pt>
                <c:pt idx="106">
                  <c:v>-3153.9360000000001</c:v>
                </c:pt>
                <c:pt idx="107">
                  <c:v>-3191.8319999999999</c:v>
                </c:pt>
                <c:pt idx="108">
                  <c:v>-3229.7179999999998</c:v>
                </c:pt>
                <c:pt idx="109">
                  <c:v>-3267.578</c:v>
                </c:pt>
                <c:pt idx="110">
                  <c:v>-3305.404</c:v>
                </c:pt>
                <c:pt idx="111">
                  <c:v>-3343.1990000000001</c:v>
                </c:pt>
                <c:pt idx="112">
                  <c:v>-3380.96</c:v>
                </c:pt>
                <c:pt idx="113">
                  <c:v>-3418.6819999999998</c:v>
                </c:pt>
                <c:pt idx="114">
                  <c:v>-3456.357</c:v>
                </c:pt>
                <c:pt idx="115">
                  <c:v>-3493.962</c:v>
                </c:pt>
                <c:pt idx="116">
                  <c:v>-3531.4690000000001</c:v>
                </c:pt>
                <c:pt idx="117">
                  <c:v>-3568.8609999999999</c:v>
                </c:pt>
                <c:pt idx="118">
                  <c:v>-3606.1410000000001</c:v>
                </c:pt>
                <c:pt idx="119">
                  <c:v>-3643.3220000000001</c:v>
                </c:pt>
                <c:pt idx="120">
                  <c:v>-3680.4070000000002</c:v>
                </c:pt>
                <c:pt idx="121">
                  <c:v>-3717.3829999999998</c:v>
                </c:pt>
                <c:pt idx="122">
                  <c:v>-3754.2510000000002</c:v>
                </c:pt>
                <c:pt idx="123">
                  <c:v>-3791.03</c:v>
                </c:pt>
                <c:pt idx="124">
                  <c:v>-3827.7269999999999</c:v>
                </c:pt>
                <c:pt idx="125">
                  <c:v>-3864.317</c:v>
                </c:pt>
                <c:pt idx="126">
                  <c:v>-3900.768</c:v>
                </c:pt>
                <c:pt idx="127">
                  <c:v>-3937.06</c:v>
                </c:pt>
                <c:pt idx="128">
                  <c:v>-3973.1819999999998</c:v>
                </c:pt>
                <c:pt idx="129">
                  <c:v>-4009.1329999999998</c:v>
                </c:pt>
                <c:pt idx="130">
                  <c:v>-4044.9250000000002</c:v>
                </c:pt>
                <c:pt idx="131">
                  <c:v>-4080.5680000000002</c:v>
                </c:pt>
                <c:pt idx="132">
                  <c:v>-4116.0550000000003</c:v>
                </c:pt>
                <c:pt idx="133">
                  <c:v>-4151.3810000000003</c:v>
                </c:pt>
                <c:pt idx="134">
                  <c:v>-4186.5540000000001</c:v>
                </c:pt>
                <c:pt idx="135">
                  <c:v>-4221.5709999999999</c:v>
                </c:pt>
                <c:pt idx="136">
                  <c:v>-4256.4189999999999</c:v>
                </c:pt>
                <c:pt idx="137">
                  <c:v>-4291.0870000000004</c:v>
                </c:pt>
                <c:pt idx="138">
                  <c:v>-4325.5630000000001</c:v>
                </c:pt>
                <c:pt idx="139">
                  <c:v>-4359.8320000000003</c:v>
                </c:pt>
                <c:pt idx="140">
                  <c:v>-4393.8789999999999</c:v>
                </c:pt>
                <c:pt idx="141">
                  <c:v>-4427.7020000000002</c:v>
                </c:pt>
                <c:pt idx="142">
                  <c:v>-4461.317</c:v>
                </c:pt>
                <c:pt idx="143">
                  <c:v>-4494.7389999999996</c:v>
                </c:pt>
                <c:pt idx="144">
                  <c:v>-4527.9750000000004</c:v>
                </c:pt>
                <c:pt idx="145">
                  <c:v>-4561.03</c:v>
                </c:pt>
                <c:pt idx="146">
                  <c:v>-4593.9030000000002</c:v>
                </c:pt>
                <c:pt idx="147">
                  <c:v>-4626.5810000000001</c:v>
                </c:pt>
                <c:pt idx="148">
                  <c:v>-4659.0429999999997</c:v>
                </c:pt>
                <c:pt idx="149">
                  <c:v>-4691.2719999999999</c:v>
                </c:pt>
                <c:pt idx="150">
                  <c:v>-4723.2640000000001</c:v>
                </c:pt>
                <c:pt idx="151">
                  <c:v>-4755.0280000000002</c:v>
                </c:pt>
                <c:pt idx="152">
                  <c:v>-4786.567</c:v>
                </c:pt>
                <c:pt idx="153">
                  <c:v>-4817.875</c:v>
                </c:pt>
                <c:pt idx="154">
                  <c:v>-4848.9530000000004</c:v>
                </c:pt>
                <c:pt idx="155">
                  <c:v>-4879.817</c:v>
                </c:pt>
                <c:pt idx="156">
                  <c:v>-4910.4660000000003</c:v>
                </c:pt>
                <c:pt idx="157">
                  <c:v>-4940.8810000000003</c:v>
                </c:pt>
                <c:pt idx="158">
                  <c:v>-4971.0529999999999</c:v>
                </c:pt>
                <c:pt idx="159">
                  <c:v>-5000.9880000000003</c:v>
                </c:pt>
                <c:pt idx="160">
                  <c:v>-5030.6769999999997</c:v>
                </c:pt>
                <c:pt idx="161">
                  <c:v>-5060.0969999999998</c:v>
                </c:pt>
                <c:pt idx="162">
                  <c:v>-5089.2349999999997</c:v>
                </c:pt>
                <c:pt idx="163">
                  <c:v>-5118.0950000000003</c:v>
                </c:pt>
                <c:pt idx="164">
                  <c:v>-5146.6890000000003</c:v>
                </c:pt>
                <c:pt idx="165">
                  <c:v>-5175.0249999999996</c:v>
                </c:pt>
                <c:pt idx="166">
                  <c:v>-5203.107</c:v>
                </c:pt>
                <c:pt idx="167">
                  <c:v>-5230.9359999999997</c:v>
                </c:pt>
                <c:pt idx="168">
                  <c:v>-5258.5150000000003</c:v>
                </c:pt>
                <c:pt idx="169">
                  <c:v>-5285.8419999999996</c:v>
                </c:pt>
                <c:pt idx="170">
                  <c:v>-5312.9049999999997</c:v>
                </c:pt>
                <c:pt idx="171">
                  <c:v>-5339.6980000000003</c:v>
                </c:pt>
                <c:pt idx="172">
                  <c:v>-5366.23</c:v>
                </c:pt>
                <c:pt idx="173">
                  <c:v>-5392.5039999999999</c:v>
                </c:pt>
                <c:pt idx="174">
                  <c:v>-5418.5150000000003</c:v>
                </c:pt>
                <c:pt idx="175">
                  <c:v>-5444.2569999999996</c:v>
                </c:pt>
                <c:pt idx="176">
                  <c:v>-5469.732</c:v>
                </c:pt>
                <c:pt idx="177">
                  <c:v>-5494.9480000000003</c:v>
                </c:pt>
                <c:pt idx="178">
                  <c:v>-5544.6450000000004</c:v>
                </c:pt>
                <c:pt idx="179">
                  <c:v>-5593.4409999999998</c:v>
                </c:pt>
                <c:pt idx="180">
                  <c:v>-5641.3410000000003</c:v>
                </c:pt>
                <c:pt idx="181">
                  <c:v>-5688.2870000000003</c:v>
                </c:pt>
                <c:pt idx="182">
                  <c:v>-5734.3010000000004</c:v>
                </c:pt>
                <c:pt idx="183">
                  <c:v>-5779.3389999999999</c:v>
                </c:pt>
                <c:pt idx="184">
                  <c:v>-5823.5429999999997</c:v>
                </c:pt>
                <c:pt idx="185">
                  <c:v>-5866.8620000000001</c:v>
                </c:pt>
                <c:pt idx="186">
                  <c:v>-5909.1610000000001</c:v>
                </c:pt>
                <c:pt idx="187">
                  <c:v>-5950.509</c:v>
                </c:pt>
                <c:pt idx="188">
                  <c:v>-5990.8770000000004</c:v>
                </c:pt>
                <c:pt idx="189">
                  <c:v>-6030.085</c:v>
                </c:pt>
                <c:pt idx="190">
                  <c:v>-6068.143</c:v>
                </c:pt>
                <c:pt idx="191">
                  <c:v>-6105.0240000000003</c:v>
                </c:pt>
                <c:pt idx="192">
                  <c:v>-6140.5389999999998</c:v>
                </c:pt>
                <c:pt idx="193">
                  <c:v>-6174.6809999999996</c:v>
                </c:pt>
                <c:pt idx="194">
                  <c:v>-6207.37</c:v>
                </c:pt>
                <c:pt idx="195">
                  <c:v>-6238.6109999999999</c:v>
                </c:pt>
                <c:pt idx="196">
                  <c:v>-6268.5050000000001</c:v>
                </c:pt>
                <c:pt idx="197">
                  <c:v>-6297.0860000000002</c:v>
                </c:pt>
                <c:pt idx="198">
                  <c:v>-6324.4690000000001</c:v>
                </c:pt>
                <c:pt idx="199">
                  <c:v>-6350.741</c:v>
                </c:pt>
                <c:pt idx="200">
                  <c:v>-6376.1049999999996</c:v>
                </c:pt>
                <c:pt idx="201">
                  <c:v>-6413.04</c:v>
                </c:pt>
                <c:pt idx="202">
                  <c:v>-6449.0150000000003</c:v>
                </c:pt>
                <c:pt idx="203">
                  <c:v>-6483.893</c:v>
                </c:pt>
                <c:pt idx="204">
                  <c:v>-6517.7820000000002</c:v>
                </c:pt>
                <c:pt idx="205">
                  <c:v>-6550.4780000000001</c:v>
                </c:pt>
                <c:pt idx="206">
                  <c:v>-6582.3760000000002</c:v>
                </c:pt>
                <c:pt idx="207">
                  <c:v>-6613.3909999999996</c:v>
                </c:pt>
                <c:pt idx="208">
                  <c:v>-6643.4920000000002</c:v>
                </c:pt>
                <c:pt idx="209">
                  <c:v>-6672.4949999999999</c:v>
                </c:pt>
                <c:pt idx="210">
                  <c:v>-6700.598</c:v>
                </c:pt>
                <c:pt idx="211">
                  <c:v>-6727.8029999999999</c:v>
                </c:pt>
                <c:pt idx="212">
                  <c:v>-6753.7240000000002</c:v>
                </c:pt>
                <c:pt idx="213">
                  <c:v>-6786.3490000000002</c:v>
                </c:pt>
                <c:pt idx="214">
                  <c:v>-6817.0640000000003</c:v>
                </c:pt>
                <c:pt idx="215">
                  <c:v>-6845.924</c:v>
                </c:pt>
                <c:pt idx="216">
                  <c:v>-6872.933</c:v>
                </c:pt>
                <c:pt idx="217">
                  <c:v>-6902.9350000000004</c:v>
                </c:pt>
                <c:pt idx="218">
                  <c:v>-6929.4780000000001</c:v>
                </c:pt>
                <c:pt idx="219">
                  <c:v>-6957.6210000000001</c:v>
                </c:pt>
                <c:pt idx="220">
                  <c:v>-6983.87</c:v>
                </c:pt>
                <c:pt idx="221">
                  <c:v>-7008.8890000000001</c:v>
                </c:pt>
                <c:pt idx="222">
                  <c:v>-6982.0730000000003</c:v>
                </c:pt>
                <c:pt idx="223">
                  <c:v>-6956.3509999999997</c:v>
                </c:pt>
                <c:pt idx="224">
                  <c:v>-6929.1769999999997</c:v>
                </c:pt>
                <c:pt idx="225">
                  <c:v>-6902.5460000000003</c:v>
                </c:pt>
                <c:pt idx="226">
                  <c:v>-6875.2520000000004</c:v>
                </c:pt>
                <c:pt idx="227">
                  <c:v>-6847.4669999999996</c:v>
                </c:pt>
                <c:pt idx="228">
                  <c:v>-6817.3450000000003</c:v>
                </c:pt>
                <c:pt idx="229">
                  <c:v>-6789.183</c:v>
                </c:pt>
                <c:pt idx="230">
                  <c:v>-6761.4639999999999</c:v>
                </c:pt>
                <c:pt idx="231">
                  <c:v>-6736.1360000000004</c:v>
                </c:pt>
                <c:pt idx="232">
                  <c:v>-6707.7539999999999</c:v>
                </c:pt>
                <c:pt idx="233">
                  <c:v>-6682.1360000000004</c:v>
                </c:pt>
                <c:pt idx="234">
                  <c:v>-6653.6469999999999</c:v>
                </c:pt>
                <c:pt idx="235">
                  <c:v>-6625.3689999999997</c:v>
                </c:pt>
                <c:pt idx="236">
                  <c:v>-6598.0730000000003</c:v>
                </c:pt>
                <c:pt idx="237">
                  <c:v>-6569.5550000000003</c:v>
                </c:pt>
                <c:pt idx="238">
                  <c:v>-6544.2820000000002</c:v>
                </c:pt>
                <c:pt idx="239">
                  <c:v>-6516.0569999999998</c:v>
                </c:pt>
                <c:pt idx="240">
                  <c:v>-6488.0630000000001</c:v>
                </c:pt>
                <c:pt idx="241">
                  <c:v>-6460.8119999999999</c:v>
                </c:pt>
                <c:pt idx="242">
                  <c:v>-6434.7619999999997</c:v>
                </c:pt>
                <c:pt idx="243">
                  <c:v>-6408.1360000000004</c:v>
                </c:pt>
                <c:pt idx="244">
                  <c:v>-6381.8670000000002</c:v>
                </c:pt>
                <c:pt idx="245">
                  <c:v>-6407.04</c:v>
                </c:pt>
                <c:pt idx="246">
                  <c:v>-6432.9650000000001</c:v>
                </c:pt>
                <c:pt idx="247">
                  <c:v>-6458.7650000000003</c:v>
                </c:pt>
                <c:pt idx="248">
                  <c:v>-6484.0879999999997</c:v>
                </c:pt>
                <c:pt idx="249">
                  <c:v>-6511.4059999999999</c:v>
                </c:pt>
                <c:pt idx="250">
                  <c:v>-6536.857</c:v>
                </c:pt>
                <c:pt idx="251">
                  <c:v>-6563.0290000000005</c:v>
                </c:pt>
                <c:pt idx="252">
                  <c:v>-6589.6090000000004</c:v>
                </c:pt>
                <c:pt idx="253">
                  <c:v>-6616.384</c:v>
                </c:pt>
                <c:pt idx="254">
                  <c:v>-6644.009</c:v>
                </c:pt>
                <c:pt idx="255">
                  <c:v>-6669.7269999999999</c:v>
                </c:pt>
                <c:pt idx="256">
                  <c:v>-6696.4719999999998</c:v>
                </c:pt>
                <c:pt idx="257">
                  <c:v>-6723.2060000000001</c:v>
                </c:pt>
                <c:pt idx="258">
                  <c:v>-6749.7139999999999</c:v>
                </c:pt>
                <c:pt idx="259">
                  <c:v>-6776.9930000000004</c:v>
                </c:pt>
                <c:pt idx="260">
                  <c:v>-6803.5640000000003</c:v>
                </c:pt>
                <c:pt idx="261">
                  <c:v>-6829.56</c:v>
                </c:pt>
                <c:pt idx="262">
                  <c:v>-6856.6989999999996</c:v>
                </c:pt>
                <c:pt idx="263">
                  <c:v>-6884.5959999999995</c:v>
                </c:pt>
                <c:pt idx="264">
                  <c:v>-6910.82</c:v>
                </c:pt>
                <c:pt idx="265">
                  <c:v>-6939.8630000000003</c:v>
                </c:pt>
                <c:pt idx="266">
                  <c:v>-6965.4260000000004</c:v>
                </c:pt>
                <c:pt idx="267">
                  <c:v>-6991.2070000000003</c:v>
                </c:pt>
                <c:pt idx="268">
                  <c:v>-7017.5020000000004</c:v>
                </c:pt>
                <c:pt idx="269">
                  <c:v>-7043.174</c:v>
                </c:pt>
                <c:pt idx="270">
                  <c:v>-7072.9629999999997</c:v>
                </c:pt>
                <c:pt idx="271">
                  <c:v>-7098.152</c:v>
                </c:pt>
                <c:pt idx="272">
                  <c:v>-7123.4059999999999</c:v>
                </c:pt>
                <c:pt idx="273">
                  <c:v>-7148.7169999999996</c:v>
                </c:pt>
                <c:pt idx="274">
                  <c:v>-7174.0550000000003</c:v>
                </c:pt>
                <c:pt idx="275">
                  <c:v>-7199.4539999999997</c:v>
                </c:pt>
                <c:pt idx="276">
                  <c:v>-7225.0929999999998</c:v>
                </c:pt>
                <c:pt idx="277">
                  <c:v>-7250.665</c:v>
                </c:pt>
                <c:pt idx="278">
                  <c:v>-7276.25</c:v>
                </c:pt>
                <c:pt idx="279">
                  <c:v>-7301.4350000000004</c:v>
                </c:pt>
                <c:pt idx="280">
                  <c:v>-7330.6540000000005</c:v>
                </c:pt>
                <c:pt idx="281">
                  <c:v>-7360.009</c:v>
                </c:pt>
                <c:pt idx="282">
                  <c:v>-7389.277</c:v>
                </c:pt>
                <c:pt idx="283">
                  <c:v>-7416.5690000000004</c:v>
                </c:pt>
                <c:pt idx="284">
                  <c:v>-7446.1530000000002</c:v>
                </c:pt>
                <c:pt idx="285">
                  <c:v>-7473.799</c:v>
                </c:pt>
                <c:pt idx="286">
                  <c:v>-7499.0439999999999</c:v>
                </c:pt>
                <c:pt idx="287">
                  <c:v>-7525.7849999999999</c:v>
                </c:pt>
                <c:pt idx="288">
                  <c:v>-7552.9110000000001</c:v>
                </c:pt>
                <c:pt idx="289">
                  <c:v>-7579.2529999999997</c:v>
                </c:pt>
                <c:pt idx="290">
                  <c:v>-7604.8440000000001</c:v>
                </c:pt>
                <c:pt idx="291">
                  <c:v>-7630.23</c:v>
                </c:pt>
                <c:pt idx="292">
                  <c:v>-7655.3609999999999</c:v>
                </c:pt>
                <c:pt idx="293">
                  <c:v>-7680.4449999999997</c:v>
                </c:pt>
                <c:pt idx="294">
                  <c:v>-7705.8590000000004</c:v>
                </c:pt>
                <c:pt idx="295">
                  <c:v>-7731.3370000000004</c:v>
                </c:pt>
                <c:pt idx="296">
                  <c:v>-7756.6189999999997</c:v>
                </c:pt>
                <c:pt idx="297">
                  <c:v>-7787.6049999999996</c:v>
                </c:pt>
                <c:pt idx="298">
                  <c:v>-7817.73</c:v>
                </c:pt>
                <c:pt idx="299">
                  <c:v>-7847.2139999999999</c:v>
                </c:pt>
                <c:pt idx="300">
                  <c:v>-7877.1120000000001</c:v>
                </c:pt>
                <c:pt idx="301">
                  <c:v>-7907.7129999999997</c:v>
                </c:pt>
                <c:pt idx="302">
                  <c:v>-7938.5879999999997</c:v>
                </c:pt>
                <c:pt idx="303">
                  <c:v>-7963.6540000000005</c:v>
                </c:pt>
                <c:pt idx="304">
                  <c:v>-7989.3540000000003</c:v>
                </c:pt>
                <c:pt idx="305">
                  <c:v>-8015.116</c:v>
                </c:pt>
                <c:pt idx="306">
                  <c:v>-8040.8969999999999</c:v>
                </c:pt>
                <c:pt idx="307">
                  <c:v>-8066.8919999999998</c:v>
                </c:pt>
                <c:pt idx="308">
                  <c:v>-8092.5870000000004</c:v>
                </c:pt>
                <c:pt idx="309">
                  <c:v>-8121.634</c:v>
                </c:pt>
                <c:pt idx="310">
                  <c:v>-8148.5510000000004</c:v>
                </c:pt>
                <c:pt idx="311">
                  <c:v>-8175.9089999999997</c:v>
                </c:pt>
                <c:pt idx="312">
                  <c:v>-8204.7049999999999</c:v>
                </c:pt>
                <c:pt idx="313">
                  <c:v>-8235.6419999999998</c:v>
                </c:pt>
                <c:pt idx="314">
                  <c:v>-8261.5030000000006</c:v>
                </c:pt>
                <c:pt idx="315">
                  <c:v>-8288.1059999999998</c:v>
                </c:pt>
                <c:pt idx="316">
                  <c:v>-8315.1270000000004</c:v>
                </c:pt>
                <c:pt idx="317">
                  <c:v>-8342.1509999999998</c:v>
                </c:pt>
                <c:pt idx="318">
                  <c:v>-8369.5840000000007</c:v>
                </c:pt>
                <c:pt idx="319">
                  <c:v>-8397.1180000000004</c:v>
                </c:pt>
                <c:pt idx="320">
                  <c:v>-8424.3379999999997</c:v>
                </c:pt>
                <c:pt idx="321">
                  <c:v>-8451.0490000000009</c:v>
                </c:pt>
                <c:pt idx="322">
                  <c:v>-8477.5210000000006</c:v>
                </c:pt>
                <c:pt idx="323">
                  <c:v>-8504.1489999999994</c:v>
                </c:pt>
                <c:pt idx="324">
                  <c:v>-8531.4009999999998</c:v>
                </c:pt>
                <c:pt idx="325">
                  <c:v>-8558.4269999999997</c:v>
                </c:pt>
                <c:pt idx="326">
                  <c:v>-8585.3790000000008</c:v>
                </c:pt>
                <c:pt idx="327">
                  <c:v>-8611.9959999999992</c:v>
                </c:pt>
                <c:pt idx="328">
                  <c:v>-8638.5750000000007</c:v>
                </c:pt>
                <c:pt idx="329">
                  <c:v>-8665.3130000000001</c:v>
                </c:pt>
                <c:pt idx="330">
                  <c:v>-8692.2489999999998</c:v>
                </c:pt>
                <c:pt idx="331">
                  <c:v>-8719.3379999999997</c:v>
                </c:pt>
                <c:pt idx="332">
                  <c:v>-8746.7369999999992</c:v>
                </c:pt>
                <c:pt idx="333">
                  <c:v>-8774.5679999999993</c:v>
                </c:pt>
                <c:pt idx="334">
                  <c:v>-8802.0210000000006</c:v>
                </c:pt>
                <c:pt idx="335">
                  <c:v>-8829.4539999999997</c:v>
                </c:pt>
                <c:pt idx="336">
                  <c:v>-8856.6990000000005</c:v>
                </c:pt>
                <c:pt idx="337">
                  <c:v>-8883.732</c:v>
                </c:pt>
                <c:pt idx="338">
                  <c:v>-8911.1980000000003</c:v>
                </c:pt>
                <c:pt idx="339">
                  <c:v>-8938.8649999999998</c:v>
                </c:pt>
                <c:pt idx="340">
                  <c:v>-8966.5339999999997</c:v>
                </c:pt>
                <c:pt idx="341">
                  <c:v>-8994.348</c:v>
                </c:pt>
                <c:pt idx="342">
                  <c:v>-9022.1939999999995</c:v>
                </c:pt>
                <c:pt idx="343">
                  <c:v>-9049.8670000000002</c:v>
                </c:pt>
                <c:pt idx="344">
                  <c:v>-9077.2900000000009</c:v>
                </c:pt>
                <c:pt idx="345">
                  <c:v>-9104.5210000000006</c:v>
                </c:pt>
                <c:pt idx="346">
                  <c:v>-9131.2620000000006</c:v>
                </c:pt>
                <c:pt idx="347">
                  <c:v>-9157.5990000000002</c:v>
                </c:pt>
                <c:pt idx="348">
                  <c:v>-9183.6299999999992</c:v>
                </c:pt>
                <c:pt idx="349">
                  <c:v>-9209.1380000000008</c:v>
                </c:pt>
                <c:pt idx="350">
                  <c:v>-9239.0580000000009</c:v>
                </c:pt>
                <c:pt idx="351">
                  <c:v>-9269.7430000000004</c:v>
                </c:pt>
                <c:pt idx="352">
                  <c:v>-9295.5969999999998</c:v>
                </c:pt>
                <c:pt idx="353">
                  <c:v>-9322.9220000000005</c:v>
                </c:pt>
                <c:pt idx="354">
                  <c:v>-9351.3209999999999</c:v>
                </c:pt>
                <c:pt idx="355">
                  <c:v>-9380.402</c:v>
                </c:pt>
                <c:pt idx="356">
                  <c:v>-9409.8320000000003</c:v>
                </c:pt>
                <c:pt idx="357">
                  <c:v>-9439.0810000000001</c:v>
                </c:pt>
                <c:pt idx="358">
                  <c:v>-9468.0879999999997</c:v>
                </c:pt>
                <c:pt idx="359">
                  <c:v>-9497.06</c:v>
                </c:pt>
                <c:pt idx="360">
                  <c:v>-9525.6659999999993</c:v>
                </c:pt>
                <c:pt idx="361">
                  <c:v>-9553.848</c:v>
                </c:pt>
                <c:pt idx="362">
                  <c:v>-9581.8739999999998</c:v>
                </c:pt>
                <c:pt idx="363">
                  <c:v>-9609.8970000000008</c:v>
                </c:pt>
                <c:pt idx="364">
                  <c:v>-9638.0220000000008</c:v>
                </c:pt>
                <c:pt idx="365">
                  <c:v>-9666.5159999999996</c:v>
                </c:pt>
                <c:pt idx="366">
                  <c:v>-9695.3019999999997</c:v>
                </c:pt>
                <c:pt idx="367">
                  <c:v>-9724.5450000000001</c:v>
                </c:pt>
                <c:pt idx="368">
                  <c:v>-9754.1350000000002</c:v>
                </c:pt>
                <c:pt idx="369">
                  <c:v>-9783.9009999999998</c:v>
                </c:pt>
                <c:pt idx="370">
                  <c:v>-9813.5619999999999</c:v>
                </c:pt>
                <c:pt idx="371">
                  <c:v>-9842.7469999999994</c:v>
                </c:pt>
                <c:pt idx="372">
                  <c:v>-9871.4269999999997</c:v>
                </c:pt>
                <c:pt idx="373">
                  <c:v>-9900.09</c:v>
                </c:pt>
                <c:pt idx="374">
                  <c:v>-9929.0509999999995</c:v>
                </c:pt>
                <c:pt idx="375">
                  <c:v>-9958.027</c:v>
                </c:pt>
                <c:pt idx="376">
                  <c:v>-9987.0540000000001</c:v>
                </c:pt>
                <c:pt idx="377">
                  <c:v>-10016.42</c:v>
                </c:pt>
                <c:pt idx="378">
                  <c:v>-10045.83</c:v>
                </c:pt>
                <c:pt idx="379">
                  <c:v>-10075.25</c:v>
                </c:pt>
                <c:pt idx="380">
                  <c:v>-10104.67</c:v>
                </c:pt>
                <c:pt idx="381">
                  <c:v>-10133.36</c:v>
                </c:pt>
                <c:pt idx="382">
                  <c:v>-10161.34</c:v>
                </c:pt>
                <c:pt idx="383">
                  <c:v>-10189.26</c:v>
                </c:pt>
                <c:pt idx="384">
                  <c:v>-10216.91</c:v>
                </c:pt>
                <c:pt idx="385">
                  <c:v>-10244.16</c:v>
                </c:pt>
                <c:pt idx="386">
                  <c:v>-10271.540000000001</c:v>
                </c:pt>
                <c:pt idx="387">
                  <c:v>-10298.98</c:v>
                </c:pt>
                <c:pt idx="388">
                  <c:v>-10326.73</c:v>
                </c:pt>
                <c:pt idx="389">
                  <c:v>-10355.209999999999</c:v>
                </c:pt>
                <c:pt idx="390">
                  <c:v>-10383.870000000001</c:v>
                </c:pt>
                <c:pt idx="391">
                  <c:v>-10411.950000000001</c:v>
                </c:pt>
                <c:pt idx="392">
                  <c:v>-10439.83</c:v>
                </c:pt>
                <c:pt idx="393">
                  <c:v>-10467.620000000001</c:v>
                </c:pt>
                <c:pt idx="394">
                  <c:v>-10495.11</c:v>
                </c:pt>
                <c:pt idx="395">
                  <c:v>-10522.97</c:v>
                </c:pt>
                <c:pt idx="396">
                  <c:v>-10551.09</c:v>
                </c:pt>
                <c:pt idx="397">
                  <c:v>-10579.72</c:v>
                </c:pt>
                <c:pt idx="398">
                  <c:v>-10609.63</c:v>
                </c:pt>
                <c:pt idx="399">
                  <c:v>-10640.4</c:v>
                </c:pt>
                <c:pt idx="400">
                  <c:v>-10671.92</c:v>
                </c:pt>
                <c:pt idx="401">
                  <c:v>-10703.72</c:v>
                </c:pt>
                <c:pt idx="402">
                  <c:v>-10734.81</c:v>
                </c:pt>
                <c:pt idx="403">
                  <c:v>-10764.15</c:v>
                </c:pt>
                <c:pt idx="404">
                  <c:v>-10792.93</c:v>
                </c:pt>
                <c:pt idx="405">
                  <c:v>-10822.02</c:v>
                </c:pt>
                <c:pt idx="406">
                  <c:v>-10851.89</c:v>
                </c:pt>
                <c:pt idx="407">
                  <c:v>-10882.63</c:v>
                </c:pt>
                <c:pt idx="408">
                  <c:v>-10914.27</c:v>
                </c:pt>
                <c:pt idx="409">
                  <c:v>-10946.77</c:v>
                </c:pt>
                <c:pt idx="410">
                  <c:v>-10979.88</c:v>
                </c:pt>
                <c:pt idx="411">
                  <c:v>-11005.02</c:v>
                </c:pt>
                <c:pt idx="412">
                  <c:v>-11030.07</c:v>
                </c:pt>
                <c:pt idx="413">
                  <c:v>-11063.26</c:v>
                </c:pt>
                <c:pt idx="414">
                  <c:v>-11095.87</c:v>
                </c:pt>
                <c:pt idx="415">
                  <c:v>-11127.91</c:v>
                </c:pt>
                <c:pt idx="416">
                  <c:v>-11159.03</c:v>
                </c:pt>
                <c:pt idx="417">
                  <c:v>-11189.56</c:v>
                </c:pt>
                <c:pt idx="418">
                  <c:v>-11219.91</c:v>
                </c:pt>
                <c:pt idx="419">
                  <c:v>-11250.24</c:v>
                </c:pt>
                <c:pt idx="420">
                  <c:v>-11280.26</c:v>
                </c:pt>
                <c:pt idx="421">
                  <c:v>-11310.27</c:v>
                </c:pt>
                <c:pt idx="422">
                  <c:v>-11340.31</c:v>
                </c:pt>
                <c:pt idx="423">
                  <c:v>-11370.5</c:v>
                </c:pt>
                <c:pt idx="424">
                  <c:v>-11400.94</c:v>
                </c:pt>
                <c:pt idx="425">
                  <c:v>-11432.54</c:v>
                </c:pt>
                <c:pt idx="426">
                  <c:v>-11465.45</c:v>
                </c:pt>
                <c:pt idx="427">
                  <c:v>-11490.68</c:v>
                </c:pt>
                <c:pt idx="428">
                  <c:v>-11516.34</c:v>
                </c:pt>
                <c:pt idx="429">
                  <c:v>-11541.94</c:v>
                </c:pt>
                <c:pt idx="430">
                  <c:v>-11575.17</c:v>
                </c:pt>
                <c:pt idx="431">
                  <c:v>-11607.89</c:v>
                </c:pt>
                <c:pt idx="432">
                  <c:v>-11640.37</c:v>
                </c:pt>
                <c:pt idx="433">
                  <c:v>-11671.12</c:v>
                </c:pt>
                <c:pt idx="434">
                  <c:v>-11697.28</c:v>
                </c:pt>
                <c:pt idx="435">
                  <c:v>-11723.64</c:v>
                </c:pt>
                <c:pt idx="436">
                  <c:v>-11752.15</c:v>
                </c:pt>
                <c:pt idx="437">
                  <c:v>-11783.36</c:v>
                </c:pt>
                <c:pt idx="438">
                  <c:v>-11808.56</c:v>
                </c:pt>
                <c:pt idx="439">
                  <c:v>-11834.65</c:v>
                </c:pt>
                <c:pt idx="440">
                  <c:v>-11861.33</c:v>
                </c:pt>
                <c:pt idx="441">
                  <c:v>-11888.39</c:v>
                </c:pt>
                <c:pt idx="442">
                  <c:v>-11915.67</c:v>
                </c:pt>
                <c:pt idx="443">
                  <c:v>-11942.65</c:v>
                </c:pt>
                <c:pt idx="444">
                  <c:v>-11969.14</c:v>
                </c:pt>
                <c:pt idx="445">
                  <c:v>-11995.42</c:v>
                </c:pt>
                <c:pt idx="446">
                  <c:v>-12021.7</c:v>
                </c:pt>
                <c:pt idx="447">
                  <c:v>-12047.87</c:v>
                </c:pt>
                <c:pt idx="448">
                  <c:v>-12074.01</c:v>
                </c:pt>
                <c:pt idx="449">
                  <c:v>-12100.24</c:v>
                </c:pt>
                <c:pt idx="450">
                  <c:v>-12126.64</c:v>
                </c:pt>
                <c:pt idx="451">
                  <c:v>-12153.08</c:v>
                </c:pt>
                <c:pt idx="452">
                  <c:v>-12179.53</c:v>
                </c:pt>
                <c:pt idx="453">
                  <c:v>-12206</c:v>
                </c:pt>
                <c:pt idx="454">
                  <c:v>-12232.3</c:v>
                </c:pt>
                <c:pt idx="455">
                  <c:v>-12258.33</c:v>
                </c:pt>
                <c:pt idx="456">
                  <c:v>-12284.03</c:v>
                </c:pt>
                <c:pt idx="457">
                  <c:v>-12309.53</c:v>
                </c:pt>
                <c:pt idx="458">
                  <c:v>-12334.63</c:v>
                </c:pt>
                <c:pt idx="459">
                  <c:v>-12366.23</c:v>
                </c:pt>
                <c:pt idx="460">
                  <c:v>-12396.93</c:v>
                </c:pt>
                <c:pt idx="461">
                  <c:v>-12427.84</c:v>
                </c:pt>
                <c:pt idx="462">
                  <c:v>-12456.43</c:v>
                </c:pt>
                <c:pt idx="463">
                  <c:v>-12488.17</c:v>
                </c:pt>
                <c:pt idx="464">
                  <c:v>-12513.36</c:v>
                </c:pt>
                <c:pt idx="465">
                  <c:v>-12539.04</c:v>
                </c:pt>
                <c:pt idx="466">
                  <c:v>-12565.06</c:v>
                </c:pt>
                <c:pt idx="467">
                  <c:v>-12591.18</c:v>
                </c:pt>
                <c:pt idx="468">
                  <c:v>-12617.04</c:v>
                </c:pt>
                <c:pt idx="469">
                  <c:v>-12642.83</c:v>
                </c:pt>
                <c:pt idx="470">
                  <c:v>-12668.73</c:v>
                </c:pt>
                <c:pt idx="471">
                  <c:v>-12694.71</c:v>
                </c:pt>
                <c:pt idx="472">
                  <c:v>-12720.49</c:v>
                </c:pt>
                <c:pt idx="473">
                  <c:v>-12745.82</c:v>
                </c:pt>
                <c:pt idx="474">
                  <c:v>-12778.74</c:v>
                </c:pt>
                <c:pt idx="475">
                  <c:v>-12810.43</c:v>
                </c:pt>
                <c:pt idx="476">
                  <c:v>-12841.27</c:v>
                </c:pt>
                <c:pt idx="477">
                  <c:v>-12871.48</c:v>
                </c:pt>
                <c:pt idx="478">
                  <c:v>-12901.6</c:v>
                </c:pt>
                <c:pt idx="479">
                  <c:v>-12927.64</c:v>
                </c:pt>
                <c:pt idx="480">
                  <c:v>-12953.37</c:v>
                </c:pt>
                <c:pt idx="481">
                  <c:v>-12980.17</c:v>
                </c:pt>
                <c:pt idx="482">
                  <c:v>-13011.81</c:v>
                </c:pt>
                <c:pt idx="483">
                  <c:v>-13040.57</c:v>
                </c:pt>
                <c:pt idx="484">
                  <c:v>-13071.25</c:v>
                </c:pt>
                <c:pt idx="485">
                  <c:v>-13101.81</c:v>
                </c:pt>
                <c:pt idx="486">
                  <c:v>-13132.36</c:v>
                </c:pt>
                <c:pt idx="487">
                  <c:v>-13163.11</c:v>
                </c:pt>
                <c:pt idx="488">
                  <c:v>-13194.08</c:v>
                </c:pt>
                <c:pt idx="489">
                  <c:v>-13225.56</c:v>
                </c:pt>
                <c:pt idx="490">
                  <c:v>-13257.67</c:v>
                </c:pt>
                <c:pt idx="491">
                  <c:v>-13290.44</c:v>
                </c:pt>
                <c:pt idx="492">
                  <c:v>-13323.66</c:v>
                </c:pt>
                <c:pt idx="493">
                  <c:v>-13348.73</c:v>
                </c:pt>
                <c:pt idx="494">
                  <c:v>-13381.69</c:v>
                </c:pt>
                <c:pt idx="495">
                  <c:v>-13413.95</c:v>
                </c:pt>
                <c:pt idx="496">
                  <c:v>-13445.33</c:v>
                </c:pt>
                <c:pt idx="497">
                  <c:v>-13475.99</c:v>
                </c:pt>
                <c:pt idx="498">
                  <c:v>-13506.16</c:v>
                </c:pt>
                <c:pt idx="499">
                  <c:v>-13536.46</c:v>
                </c:pt>
                <c:pt idx="500">
                  <c:v>-13566.91</c:v>
                </c:pt>
                <c:pt idx="501">
                  <c:v>-13597.81</c:v>
                </c:pt>
                <c:pt idx="502">
                  <c:v>-13629.15</c:v>
                </c:pt>
                <c:pt idx="503">
                  <c:v>-13660.84</c:v>
                </c:pt>
                <c:pt idx="504">
                  <c:v>-13692.61</c:v>
                </c:pt>
                <c:pt idx="505">
                  <c:v>-13724.26</c:v>
                </c:pt>
                <c:pt idx="506">
                  <c:v>-13756.06</c:v>
                </c:pt>
                <c:pt idx="507">
                  <c:v>-13788.38</c:v>
                </c:pt>
                <c:pt idx="508">
                  <c:v>-13821.62</c:v>
                </c:pt>
                <c:pt idx="509">
                  <c:v>-13846.65</c:v>
                </c:pt>
                <c:pt idx="510">
                  <c:v>-13871.81</c:v>
                </c:pt>
                <c:pt idx="511">
                  <c:v>-13896.92</c:v>
                </c:pt>
                <c:pt idx="512">
                  <c:v>-13929.84</c:v>
                </c:pt>
                <c:pt idx="513">
                  <c:v>-13961.83</c:v>
                </c:pt>
                <c:pt idx="514">
                  <c:v>-13993.2</c:v>
                </c:pt>
                <c:pt idx="515">
                  <c:v>-14023.99</c:v>
                </c:pt>
                <c:pt idx="516">
                  <c:v>-14054.17</c:v>
                </c:pt>
                <c:pt idx="517">
                  <c:v>-14084.02</c:v>
                </c:pt>
                <c:pt idx="518">
                  <c:v>-14113.65</c:v>
                </c:pt>
                <c:pt idx="519">
                  <c:v>-14143.14</c:v>
                </c:pt>
                <c:pt idx="520">
                  <c:v>-14172.5</c:v>
                </c:pt>
                <c:pt idx="521">
                  <c:v>-14202.07</c:v>
                </c:pt>
                <c:pt idx="522">
                  <c:v>-14231.73</c:v>
                </c:pt>
                <c:pt idx="523">
                  <c:v>-14261.41</c:v>
                </c:pt>
                <c:pt idx="524">
                  <c:v>-14290.78</c:v>
                </c:pt>
                <c:pt idx="525">
                  <c:v>-14320.25</c:v>
                </c:pt>
                <c:pt idx="526">
                  <c:v>-14350.26</c:v>
                </c:pt>
                <c:pt idx="527">
                  <c:v>-14381.23</c:v>
                </c:pt>
                <c:pt idx="528">
                  <c:v>-14408.42</c:v>
                </c:pt>
                <c:pt idx="529">
                  <c:v>-14433.65</c:v>
                </c:pt>
                <c:pt idx="530">
                  <c:v>-14463.93</c:v>
                </c:pt>
                <c:pt idx="531">
                  <c:v>-14494.45</c:v>
                </c:pt>
                <c:pt idx="532">
                  <c:v>-14519.54</c:v>
                </c:pt>
                <c:pt idx="533">
                  <c:v>-14545.26</c:v>
                </c:pt>
                <c:pt idx="534">
                  <c:v>-14572.03</c:v>
                </c:pt>
                <c:pt idx="535">
                  <c:v>-14600.08</c:v>
                </c:pt>
                <c:pt idx="536">
                  <c:v>-14629.31</c:v>
                </c:pt>
                <c:pt idx="537">
                  <c:v>-14658.94</c:v>
                </c:pt>
                <c:pt idx="538">
                  <c:v>-14688.59</c:v>
                </c:pt>
                <c:pt idx="539">
                  <c:v>-14717.98</c:v>
                </c:pt>
                <c:pt idx="540">
                  <c:v>-14747.11</c:v>
                </c:pt>
                <c:pt idx="541">
                  <c:v>-14775.61</c:v>
                </c:pt>
                <c:pt idx="542">
                  <c:v>-14803.46</c:v>
                </c:pt>
                <c:pt idx="543">
                  <c:v>-14831.24</c:v>
                </c:pt>
                <c:pt idx="544">
                  <c:v>-14859.08</c:v>
                </c:pt>
                <c:pt idx="545">
                  <c:v>-14886.85</c:v>
                </c:pt>
                <c:pt idx="546">
                  <c:v>-14914.29</c:v>
                </c:pt>
                <c:pt idx="547">
                  <c:v>-14941.34</c:v>
                </c:pt>
                <c:pt idx="548">
                  <c:v>-14967.99</c:v>
                </c:pt>
                <c:pt idx="549">
                  <c:v>-14994.34</c:v>
                </c:pt>
                <c:pt idx="550">
                  <c:v>-15019.98</c:v>
                </c:pt>
                <c:pt idx="551">
                  <c:v>-15047.38</c:v>
                </c:pt>
                <c:pt idx="552">
                  <c:v>-15073.48</c:v>
                </c:pt>
                <c:pt idx="553">
                  <c:v>-15099.63</c:v>
                </c:pt>
                <c:pt idx="554">
                  <c:v>-15125.06</c:v>
                </c:pt>
                <c:pt idx="555">
                  <c:v>-15155.36</c:v>
                </c:pt>
                <c:pt idx="556">
                  <c:v>-15180.64</c:v>
                </c:pt>
                <c:pt idx="557">
                  <c:v>-15207.71</c:v>
                </c:pt>
                <c:pt idx="558">
                  <c:v>-15235.89</c:v>
                </c:pt>
                <c:pt idx="559">
                  <c:v>-15264.33</c:v>
                </c:pt>
                <c:pt idx="560">
                  <c:v>-15292.51</c:v>
                </c:pt>
                <c:pt idx="561">
                  <c:v>-15320.66</c:v>
                </c:pt>
                <c:pt idx="562">
                  <c:v>-15348.66</c:v>
                </c:pt>
                <c:pt idx="563">
                  <c:v>-15376.54</c:v>
                </c:pt>
                <c:pt idx="564">
                  <c:v>-15404.33</c:v>
                </c:pt>
                <c:pt idx="565">
                  <c:v>-15432.33</c:v>
                </c:pt>
                <c:pt idx="566">
                  <c:v>-15460.67</c:v>
                </c:pt>
                <c:pt idx="567">
                  <c:v>-15489.07</c:v>
                </c:pt>
                <c:pt idx="568">
                  <c:v>-15516.54</c:v>
                </c:pt>
                <c:pt idx="569">
                  <c:v>-15543.29</c:v>
                </c:pt>
                <c:pt idx="570">
                  <c:v>-15569.27</c:v>
                </c:pt>
                <c:pt idx="571">
                  <c:v>-15594.72</c:v>
                </c:pt>
                <c:pt idx="572">
                  <c:v>-15619.94</c:v>
                </c:pt>
                <c:pt idx="573">
                  <c:v>-15645.23</c:v>
                </c:pt>
                <c:pt idx="574">
                  <c:v>-15670.59</c:v>
                </c:pt>
                <c:pt idx="575">
                  <c:v>-15695.99</c:v>
                </c:pt>
                <c:pt idx="576">
                  <c:v>-15726.9</c:v>
                </c:pt>
                <c:pt idx="577">
                  <c:v>-15689.61</c:v>
                </c:pt>
                <c:pt idx="578">
                  <c:v>-15648.97</c:v>
                </c:pt>
                <c:pt idx="579">
                  <c:v>-15601.49</c:v>
                </c:pt>
                <c:pt idx="580">
                  <c:v>-15552.9</c:v>
                </c:pt>
                <c:pt idx="581">
                  <c:v>-15508.23</c:v>
                </c:pt>
                <c:pt idx="582">
                  <c:v>-15470.54</c:v>
                </c:pt>
                <c:pt idx="583">
                  <c:v>-15441.68</c:v>
                </c:pt>
                <c:pt idx="584">
                  <c:v>-15415.9</c:v>
                </c:pt>
                <c:pt idx="585">
                  <c:v>-15446.6</c:v>
                </c:pt>
                <c:pt idx="586">
                  <c:v>-15480.56</c:v>
                </c:pt>
                <c:pt idx="587">
                  <c:v>-15506.53</c:v>
                </c:pt>
                <c:pt idx="588">
                  <c:v>-15533.87</c:v>
                </c:pt>
                <c:pt idx="589">
                  <c:v>-15561.01</c:v>
                </c:pt>
                <c:pt idx="590">
                  <c:v>-15587.17</c:v>
                </c:pt>
                <c:pt idx="591">
                  <c:v>-15612.3</c:v>
                </c:pt>
                <c:pt idx="592">
                  <c:v>-15647.9</c:v>
                </c:pt>
                <c:pt idx="593">
                  <c:v>-15675.95</c:v>
                </c:pt>
                <c:pt idx="594">
                  <c:v>-15702.91</c:v>
                </c:pt>
                <c:pt idx="595">
                  <c:v>-15727.97</c:v>
                </c:pt>
                <c:pt idx="596">
                  <c:v>-15698.62</c:v>
                </c:pt>
                <c:pt idx="597">
                  <c:v>-15634.6</c:v>
                </c:pt>
                <c:pt idx="598">
                  <c:v>-15525.02</c:v>
                </c:pt>
                <c:pt idx="599">
                  <c:v>-15375.15</c:v>
                </c:pt>
                <c:pt idx="600">
                  <c:v>-15194.66</c:v>
                </c:pt>
                <c:pt idx="601">
                  <c:v>-14991.48</c:v>
                </c:pt>
                <c:pt idx="602">
                  <c:v>-14771.96</c:v>
                </c:pt>
                <c:pt idx="603">
                  <c:v>-14542.23</c:v>
                </c:pt>
                <c:pt idx="604">
                  <c:v>-14307.85</c:v>
                </c:pt>
                <c:pt idx="605">
                  <c:v>-14073.21</c:v>
                </c:pt>
                <c:pt idx="606">
                  <c:v>-13841.87</c:v>
                </c:pt>
                <c:pt idx="607">
                  <c:v>-13616.95</c:v>
                </c:pt>
                <c:pt idx="608">
                  <c:v>-13401.01</c:v>
                </c:pt>
                <c:pt idx="609">
                  <c:v>-13196.01</c:v>
                </c:pt>
                <c:pt idx="610">
                  <c:v>-13003.39</c:v>
                </c:pt>
                <c:pt idx="611">
                  <c:v>-12824.23</c:v>
                </c:pt>
                <c:pt idx="612">
                  <c:v>-12659.27</c:v>
                </c:pt>
                <c:pt idx="613">
                  <c:v>-12508.89</c:v>
                </c:pt>
                <c:pt idx="614">
                  <c:v>-12373.13</c:v>
                </c:pt>
                <c:pt idx="615">
                  <c:v>-12251.79</c:v>
                </c:pt>
                <c:pt idx="616">
                  <c:v>-12144.37</c:v>
                </c:pt>
                <c:pt idx="617">
                  <c:v>-12050.04</c:v>
                </c:pt>
                <c:pt idx="618">
                  <c:v>-11967.71</c:v>
                </c:pt>
                <c:pt idx="619">
                  <c:v>-11895.88</c:v>
                </c:pt>
                <c:pt idx="620">
                  <c:v>-11832.8</c:v>
                </c:pt>
                <c:pt idx="621">
                  <c:v>-11777.24</c:v>
                </c:pt>
                <c:pt idx="622">
                  <c:v>-11728.91</c:v>
                </c:pt>
                <c:pt idx="623">
                  <c:v>-11687.79</c:v>
                </c:pt>
                <c:pt idx="624">
                  <c:v>-11653.52</c:v>
                </c:pt>
                <c:pt idx="625">
                  <c:v>-11625.55</c:v>
                </c:pt>
                <c:pt idx="626">
                  <c:v>-11586.86</c:v>
                </c:pt>
                <c:pt idx="627">
                  <c:v>-11619.88</c:v>
                </c:pt>
                <c:pt idx="628">
                  <c:v>-11655.65</c:v>
                </c:pt>
                <c:pt idx="629">
                  <c:v>-11696.57</c:v>
                </c:pt>
                <c:pt idx="630">
                  <c:v>-11740.77</c:v>
                </c:pt>
                <c:pt idx="631">
                  <c:v>-11786.53</c:v>
                </c:pt>
                <c:pt idx="632">
                  <c:v>-11832.72</c:v>
                </c:pt>
                <c:pt idx="633">
                  <c:v>-11878.58</c:v>
                </c:pt>
                <c:pt idx="634">
                  <c:v>-11923.5</c:v>
                </c:pt>
                <c:pt idx="635">
                  <c:v>-11966.23</c:v>
                </c:pt>
                <c:pt idx="636">
                  <c:v>-12005.66</c:v>
                </c:pt>
                <c:pt idx="637">
                  <c:v>-12042.24</c:v>
                </c:pt>
                <c:pt idx="638">
                  <c:v>-12076.63</c:v>
                </c:pt>
                <c:pt idx="639">
                  <c:v>-12109.4</c:v>
                </c:pt>
                <c:pt idx="640">
                  <c:v>-12140.79</c:v>
                </c:pt>
                <c:pt idx="641">
                  <c:v>-12170.76</c:v>
                </c:pt>
                <c:pt idx="642">
                  <c:v>-12199.1</c:v>
                </c:pt>
                <c:pt idx="643">
                  <c:v>-12225.52</c:v>
                </c:pt>
                <c:pt idx="644">
                  <c:v>-12261.22</c:v>
                </c:pt>
                <c:pt idx="645">
                  <c:v>-12151.54</c:v>
                </c:pt>
                <c:pt idx="646">
                  <c:v>-11962.13</c:v>
                </c:pt>
                <c:pt idx="647">
                  <c:v>-11683.72</c:v>
                </c:pt>
                <c:pt idx="648">
                  <c:v>-11343.87</c:v>
                </c:pt>
                <c:pt idx="649">
                  <c:v>-10961.31</c:v>
                </c:pt>
                <c:pt idx="650">
                  <c:v>-10545.42</c:v>
                </c:pt>
                <c:pt idx="651">
                  <c:v>-10107.06</c:v>
                </c:pt>
                <c:pt idx="652">
                  <c:v>-9658.7440000000006</c:v>
                </c:pt>
                <c:pt idx="653">
                  <c:v>-9209.7260000000006</c:v>
                </c:pt>
                <c:pt idx="654">
                  <c:v>-8766.2160000000003</c:v>
                </c:pt>
                <c:pt idx="655">
                  <c:v>-8333.9969999999994</c:v>
                </c:pt>
                <c:pt idx="656">
                  <c:v>-7918.4930000000004</c:v>
                </c:pt>
                <c:pt idx="657">
                  <c:v>-7523.6769999999997</c:v>
                </c:pt>
                <c:pt idx="658">
                  <c:v>-7152.183</c:v>
                </c:pt>
                <c:pt idx="659">
                  <c:v>-6806.0029999999997</c:v>
                </c:pt>
                <c:pt idx="660">
                  <c:v>-6486.61</c:v>
                </c:pt>
                <c:pt idx="661">
                  <c:v>-6194.7579999999998</c:v>
                </c:pt>
                <c:pt idx="662">
                  <c:v>-5930.5510000000004</c:v>
                </c:pt>
                <c:pt idx="663">
                  <c:v>-5693.67</c:v>
                </c:pt>
                <c:pt idx="664">
                  <c:v>-5483.47</c:v>
                </c:pt>
                <c:pt idx="665">
                  <c:v>-5298.9889999999996</c:v>
                </c:pt>
                <c:pt idx="666">
                  <c:v>-5139.0069999999996</c:v>
                </c:pt>
                <c:pt idx="667">
                  <c:v>-5002.1549999999997</c:v>
                </c:pt>
                <c:pt idx="668">
                  <c:v>-4886.9520000000002</c:v>
                </c:pt>
                <c:pt idx="669">
                  <c:v>-4791.8249999999998</c:v>
                </c:pt>
                <c:pt idx="670">
                  <c:v>-4715.1279999999997</c:v>
                </c:pt>
                <c:pt idx="671">
                  <c:v>-4655.1909999999998</c:v>
                </c:pt>
                <c:pt idx="672">
                  <c:v>-4610.357</c:v>
                </c:pt>
                <c:pt idx="673">
                  <c:v>-4579.0060000000003</c:v>
                </c:pt>
                <c:pt idx="674">
                  <c:v>-4550.6450000000004</c:v>
                </c:pt>
                <c:pt idx="675">
                  <c:v>-4593.0910000000003</c:v>
                </c:pt>
                <c:pt idx="676">
                  <c:v>-4645.1949999999997</c:v>
                </c:pt>
                <c:pt idx="677">
                  <c:v>-4675.6409999999996</c:v>
                </c:pt>
                <c:pt idx="678">
                  <c:v>-4708.0050000000001</c:v>
                </c:pt>
                <c:pt idx="679">
                  <c:v>-4741.625</c:v>
                </c:pt>
                <c:pt idx="680">
                  <c:v>-4775.92</c:v>
                </c:pt>
                <c:pt idx="681">
                  <c:v>-4810.4080000000004</c:v>
                </c:pt>
                <c:pt idx="682">
                  <c:v>-4844.6859999999997</c:v>
                </c:pt>
                <c:pt idx="683">
                  <c:v>-4878.4110000000001</c:v>
                </c:pt>
                <c:pt idx="684">
                  <c:v>-4911.2960000000003</c:v>
                </c:pt>
                <c:pt idx="685">
                  <c:v>-4943.1170000000002</c:v>
                </c:pt>
                <c:pt idx="686">
                  <c:v>-4973.6840000000002</c:v>
                </c:pt>
                <c:pt idx="687">
                  <c:v>-5002.8419999999996</c:v>
                </c:pt>
                <c:pt idx="688">
                  <c:v>-5030.4970000000003</c:v>
                </c:pt>
                <c:pt idx="689">
                  <c:v>-5056.6080000000002</c:v>
                </c:pt>
                <c:pt idx="690">
                  <c:v>-5104.1019999999999</c:v>
                </c:pt>
                <c:pt idx="691">
                  <c:v>-5145.3370000000004</c:v>
                </c:pt>
                <c:pt idx="692">
                  <c:v>-5180.6559999999999</c:v>
                </c:pt>
                <c:pt idx="693">
                  <c:v>-5210.47</c:v>
                </c:pt>
                <c:pt idx="694">
                  <c:v>-5235.5209999999997</c:v>
                </c:pt>
                <c:pt idx="695">
                  <c:v>-5265.585</c:v>
                </c:pt>
                <c:pt idx="696">
                  <c:v>-5294.9290000000001</c:v>
                </c:pt>
                <c:pt idx="697">
                  <c:v>-5320.1279999999997</c:v>
                </c:pt>
                <c:pt idx="698">
                  <c:v>-5347.2529999999997</c:v>
                </c:pt>
                <c:pt idx="699">
                  <c:v>-5372.9690000000001</c:v>
                </c:pt>
                <c:pt idx="700">
                  <c:v>-5370.2389999999996</c:v>
                </c:pt>
                <c:pt idx="701">
                  <c:v>-5340.223</c:v>
                </c:pt>
                <c:pt idx="702">
                  <c:v>-5314.32</c:v>
                </c:pt>
                <c:pt idx="703">
                  <c:v>-5284.9740000000002</c:v>
                </c:pt>
                <c:pt idx="704">
                  <c:v>-5254.5910000000003</c:v>
                </c:pt>
                <c:pt idx="705">
                  <c:v>-5224.9380000000001</c:v>
                </c:pt>
                <c:pt idx="706">
                  <c:v>-5197.3819999999996</c:v>
                </c:pt>
                <c:pt idx="707">
                  <c:v>-5161.6490000000003</c:v>
                </c:pt>
                <c:pt idx="708">
                  <c:v>-5133.5959999999995</c:v>
                </c:pt>
                <c:pt idx="709">
                  <c:v>-5107.4769999999999</c:v>
                </c:pt>
                <c:pt idx="710">
                  <c:v>-5081.415</c:v>
                </c:pt>
                <c:pt idx="711">
                  <c:v>-5055.8069999999998</c:v>
                </c:pt>
                <c:pt idx="712">
                  <c:v>-5029.6239999999998</c:v>
                </c:pt>
                <c:pt idx="713">
                  <c:v>-5003.5529999999999</c:v>
                </c:pt>
                <c:pt idx="714">
                  <c:v>-4977.37</c:v>
                </c:pt>
                <c:pt idx="715">
                  <c:v>-4949.1210000000001</c:v>
                </c:pt>
                <c:pt idx="716">
                  <c:v>-4919.1790000000001</c:v>
                </c:pt>
                <c:pt idx="717">
                  <c:v>-4888.1369999999997</c:v>
                </c:pt>
                <c:pt idx="718">
                  <c:v>-4859.37</c:v>
                </c:pt>
                <c:pt idx="719">
                  <c:v>-4834.3630000000003</c:v>
                </c:pt>
                <c:pt idx="720">
                  <c:v>-4808.1769999999997</c:v>
                </c:pt>
                <c:pt idx="721">
                  <c:v>-4781.2820000000002</c:v>
                </c:pt>
                <c:pt idx="722">
                  <c:v>-4753.6949999999997</c:v>
                </c:pt>
                <c:pt idx="723">
                  <c:v>-4724.8069999999998</c:v>
                </c:pt>
                <c:pt idx="724">
                  <c:v>-4694.384</c:v>
                </c:pt>
                <c:pt idx="725">
                  <c:v>-4666.8339999999998</c:v>
                </c:pt>
                <c:pt idx="726">
                  <c:v>-4672.277</c:v>
                </c:pt>
                <c:pt idx="727">
                  <c:v>-4646.1009999999997</c:v>
                </c:pt>
                <c:pt idx="728">
                  <c:v>-4619.6319999999996</c:v>
                </c:pt>
                <c:pt idx="729">
                  <c:v>-4593.33</c:v>
                </c:pt>
                <c:pt idx="730">
                  <c:v>-4560.3990000000003</c:v>
                </c:pt>
                <c:pt idx="731">
                  <c:v>-4521.4690000000001</c:v>
                </c:pt>
                <c:pt idx="732">
                  <c:v>-4491.4830000000002</c:v>
                </c:pt>
                <c:pt idx="733">
                  <c:v>-4461.8029999999999</c:v>
                </c:pt>
                <c:pt idx="734">
                  <c:v>-4434.2489999999998</c:v>
                </c:pt>
                <c:pt idx="735">
                  <c:v>-4399.1310000000003</c:v>
                </c:pt>
                <c:pt idx="736">
                  <c:v>-4372.634</c:v>
                </c:pt>
                <c:pt idx="737">
                  <c:v>-4346.8370000000004</c:v>
                </c:pt>
                <c:pt idx="738">
                  <c:v>-4340.0919999999996</c:v>
                </c:pt>
                <c:pt idx="739">
                  <c:v>-4311.2579999999998</c:v>
                </c:pt>
                <c:pt idx="740">
                  <c:v>-4283.5929999999998</c:v>
                </c:pt>
                <c:pt idx="741">
                  <c:v>-4255.7439999999997</c:v>
                </c:pt>
                <c:pt idx="742">
                  <c:v>-4228.1369999999997</c:v>
                </c:pt>
                <c:pt idx="743">
                  <c:v>-4203.0950000000003</c:v>
                </c:pt>
                <c:pt idx="744">
                  <c:v>-4177.6120000000001</c:v>
                </c:pt>
                <c:pt idx="745">
                  <c:v>-4151.3140000000003</c:v>
                </c:pt>
                <c:pt idx="746">
                  <c:v>-4124.7259999999997</c:v>
                </c:pt>
                <c:pt idx="747">
                  <c:v>-4097.8500000000004</c:v>
                </c:pt>
                <c:pt idx="748">
                  <c:v>-4072.71</c:v>
                </c:pt>
                <c:pt idx="749">
                  <c:v>-4042.7550000000001</c:v>
                </c:pt>
                <c:pt idx="750">
                  <c:v>-4017.0329999999999</c:v>
                </c:pt>
                <c:pt idx="751">
                  <c:v>-3991.1889999999999</c:v>
                </c:pt>
                <c:pt idx="752">
                  <c:v>-3964.8960000000002</c:v>
                </c:pt>
                <c:pt idx="753">
                  <c:v>-3938.6030000000001</c:v>
                </c:pt>
                <c:pt idx="754">
                  <c:v>-3916.4250000000002</c:v>
                </c:pt>
                <c:pt idx="755">
                  <c:v>-3889.4679999999998</c:v>
                </c:pt>
                <c:pt idx="756">
                  <c:v>-3860.3220000000001</c:v>
                </c:pt>
                <c:pt idx="757">
                  <c:v>-3832.0529999999999</c:v>
                </c:pt>
                <c:pt idx="758">
                  <c:v>-3801.29</c:v>
                </c:pt>
                <c:pt idx="759">
                  <c:v>-3770.942</c:v>
                </c:pt>
                <c:pt idx="760">
                  <c:v>-3742.7260000000001</c:v>
                </c:pt>
                <c:pt idx="761">
                  <c:v>-3706.953</c:v>
                </c:pt>
                <c:pt idx="762">
                  <c:v>-3680.5230000000001</c:v>
                </c:pt>
                <c:pt idx="763">
                  <c:v>-3654.9349999999999</c:v>
                </c:pt>
                <c:pt idx="764">
                  <c:v>-3681.91</c:v>
                </c:pt>
                <c:pt idx="765">
                  <c:v>-3707.8510000000001</c:v>
                </c:pt>
                <c:pt idx="766">
                  <c:v>-3733.5549999999998</c:v>
                </c:pt>
                <c:pt idx="767">
                  <c:v>-3758.9009999999998</c:v>
                </c:pt>
                <c:pt idx="768">
                  <c:v>-3733.8670000000002</c:v>
                </c:pt>
                <c:pt idx="769">
                  <c:v>-3707.924</c:v>
                </c:pt>
                <c:pt idx="770">
                  <c:v>-3702.431</c:v>
                </c:pt>
                <c:pt idx="771">
                  <c:v>-3679.038</c:v>
                </c:pt>
                <c:pt idx="772">
                  <c:v>-3653.67</c:v>
                </c:pt>
                <c:pt idx="773">
                  <c:v>-3626.7629999999999</c:v>
                </c:pt>
                <c:pt idx="774">
                  <c:v>-3601.75</c:v>
                </c:pt>
                <c:pt idx="775">
                  <c:v>-3599.06</c:v>
                </c:pt>
                <c:pt idx="776">
                  <c:v>-3625.4140000000002</c:v>
                </c:pt>
                <c:pt idx="777">
                  <c:v>-3650.8510000000001</c:v>
                </c:pt>
                <c:pt idx="778">
                  <c:v>-3677.2170000000001</c:v>
                </c:pt>
                <c:pt idx="779">
                  <c:v>-3702.6619999999998</c:v>
                </c:pt>
                <c:pt idx="780">
                  <c:v>-3728.2820000000002</c:v>
                </c:pt>
                <c:pt idx="781">
                  <c:v>-3753.36</c:v>
                </c:pt>
                <c:pt idx="782">
                  <c:v>-3778.7649999999999</c:v>
                </c:pt>
                <c:pt idx="783">
                  <c:v>-3749.3530000000001</c:v>
                </c:pt>
                <c:pt idx="784">
                  <c:v>-3720.558</c:v>
                </c:pt>
                <c:pt idx="785">
                  <c:v>-3690.8620000000001</c:v>
                </c:pt>
                <c:pt idx="786">
                  <c:v>-3664.1610000000001</c:v>
                </c:pt>
                <c:pt idx="787">
                  <c:v>-3636.864</c:v>
                </c:pt>
                <c:pt idx="788">
                  <c:v>-3648.491</c:v>
                </c:pt>
                <c:pt idx="789">
                  <c:v>-3623.444</c:v>
                </c:pt>
                <c:pt idx="790">
                  <c:v>-3601.1970000000001</c:v>
                </c:pt>
                <c:pt idx="791">
                  <c:v>-3574.2950000000001</c:v>
                </c:pt>
                <c:pt idx="792">
                  <c:v>-3547.2020000000002</c:v>
                </c:pt>
                <c:pt idx="793">
                  <c:v>-3520.4879999999998</c:v>
                </c:pt>
                <c:pt idx="794">
                  <c:v>-3518.4110000000001</c:v>
                </c:pt>
                <c:pt idx="795">
                  <c:v>-3484.23</c:v>
                </c:pt>
                <c:pt idx="796">
                  <c:v>-3438.1570000000002</c:v>
                </c:pt>
                <c:pt idx="797">
                  <c:v>-3405.9140000000002</c:v>
                </c:pt>
                <c:pt idx="798">
                  <c:v>-3370.2130000000002</c:v>
                </c:pt>
                <c:pt idx="799">
                  <c:v>-3331.9459999999999</c:v>
                </c:pt>
                <c:pt idx="800">
                  <c:v>-3292.1060000000002</c:v>
                </c:pt>
                <c:pt idx="801">
                  <c:v>-3251.8270000000002</c:v>
                </c:pt>
                <c:pt idx="802">
                  <c:v>-3211.93</c:v>
                </c:pt>
                <c:pt idx="803">
                  <c:v>-3172.9290000000001</c:v>
                </c:pt>
                <c:pt idx="804">
                  <c:v>-3135.2820000000002</c:v>
                </c:pt>
                <c:pt idx="805">
                  <c:v>-3099.4319999999998</c:v>
                </c:pt>
                <c:pt idx="806">
                  <c:v>-3065.6950000000002</c:v>
                </c:pt>
                <c:pt idx="807">
                  <c:v>-3034.2510000000002</c:v>
                </c:pt>
                <c:pt idx="808">
                  <c:v>-3005.2170000000001</c:v>
                </c:pt>
                <c:pt idx="809">
                  <c:v>-2978.6770000000001</c:v>
                </c:pt>
                <c:pt idx="810">
                  <c:v>-2933.1590000000001</c:v>
                </c:pt>
                <c:pt idx="811">
                  <c:v>-2897.192</c:v>
                </c:pt>
                <c:pt idx="812">
                  <c:v>-2868.223</c:v>
                </c:pt>
                <c:pt idx="813">
                  <c:v>-2833.107</c:v>
                </c:pt>
                <c:pt idx="814">
                  <c:v>-2808.0120000000002</c:v>
                </c:pt>
                <c:pt idx="815">
                  <c:v>-2782.1990000000001</c:v>
                </c:pt>
                <c:pt idx="816">
                  <c:v>-2763.384</c:v>
                </c:pt>
                <c:pt idx="817">
                  <c:v>-2738.2040000000002</c:v>
                </c:pt>
                <c:pt idx="818">
                  <c:v>-2747.0039999999999</c:v>
                </c:pt>
                <c:pt idx="819">
                  <c:v>-2720.3130000000001</c:v>
                </c:pt>
                <c:pt idx="820">
                  <c:v>-2695.1439999999998</c:v>
                </c:pt>
                <c:pt idx="821">
                  <c:v>-2674.348</c:v>
                </c:pt>
                <c:pt idx="822">
                  <c:v>-2686.32</c:v>
                </c:pt>
                <c:pt idx="823">
                  <c:v>-2699.5819999999999</c:v>
                </c:pt>
                <c:pt idx="824">
                  <c:v>-2674.1909999999998</c:v>
                </c:pt>
                <c:pt idx="825">
                  <c:v>-2652.8969999999999</c:v>
                </c:pt>
                <c:pt idx="826">
                  <c:v>-2656.1410000000001</c:v>
                </c:pt>
                <c:pt idx="827">
                  <c:v>-2681.1950000000002</c:v>
                </c:pt>
                <c:pt idx="828">
                  <c:v>-2706.3389999999999</c:v>
                </c:pt>
                <c:pt idx="829">
                  <c:v>-2731.3739999999998</c:v>
                </c:pt>
                <c:pt idx="830">
                  <c:v>-2746.99</c:v>
                </c:pt>
                <c:pt idx="831">
                  <c:v>-2739.33</c:v>
                </c:pt>
                <c:pt idx="832">
                  <c:v>-2765.1</c:v>
                </c:pt>
                <c:pt idx="833">
                  <c:v>-2790.297</c:v>
                </c:pt>
                <c:pt idx="834">
                  <c:v>-2815.9580000000001</c:v>
                </c:pt>
                <c:pt idx="835">
                  <c:v>-2842.047</c:v>
                </c:pt>
                <c:pt idx="836">
                  <c:v>-2867.377</c:v>
                </c:pt>
                <c:pt idx="837">
                  <c:v>-2892.7919999999999</c:v>
                </c:pt>
                <c:pt idx="838">
                  <c:v>-2902.7640000000001</c:v>
                </c:pt>
                <c:pt idx="839">
                  <c:v>-2893.0569999999998</c:v>
                </c:pt>
                <c:pt idx="840">
                  <c:v>-2918.2489999999998</c:v>
                </c:pt>
                <c:pt idx="841">
                  <c:v>-2943.3760000000002</c:v>
                </c:pt>
                <c:pt idx="842">
                  <c:v>-2949.192</c:v>
                </c:pt>
                <c:pt idx="843">
                  <c:v>-2924.1759999999999</c:v>
                </c:pt>
                <c:pt idx="844">
                  <c:v>-2898.5729999999999</c:v>
                </c:pt>
                <c:pt idx="845">
                  <c:v>-2872.6120000000001</c:v>
                </c:pt>
                <c:pt idx="846">
                  <c:v>-2847.5390000000002</c:v>
                </c:pt>
                <c:pt idx="847">
                  <c:v>-2826.93</c:v>
                </c:pt>
                <c:pt idx="848">
                  <c:v>-2801.7060000000001</c:v>
                </c:pt>
                <c:pt idx="849">
                  <c:v>-2782.5639999999999</c:v>
                </c:pt>
                <c:pt idx="850">
                  <c:v>-2768.1129999999998</c:v>
                </c:pt>
                <c:pt idx="851">
                  <c:v>-2742.857</c:v>
                </c:pt>
                <c:pt idx="852">
                  <c:v>-2724.4969999999998</c:v>
                </c:pt>
                <c:pt idx="853">
                  <c:v>-2716.3670000000002</c:v>
                </c:pt>
                <c:pt idx="854">
                  <c:v>-2707.2640000000001</c:v>
                </c:pt>
                <c:pt idx="855">
                  <c:v>-2732.2719999999999</c:v>
                </c:pt>
                <c:pt idx="856">
                  <c:v>-2747.585</c:v>
                </c:pt>
                <c:pt idx="857">
                  <c:v>-2747.2890000000002</c:v>
                </c:pt>
                <c:pt idx="858">
                  <c:v>-2770.6590000000001</c:v>
                </c:pt>
                <c:pt idx="859">
                  <c:v>-2796.2440000000001</c:v>
                </c:pt>
                <c:pt idx="860">
                  <c:v>-2816.569</c:v>
                </c:pt>
                <c:pt idx="861">
                  <c:v>-2791.248</c:v>
                </c:pt>
                <c:pt idx="862">
                  <c:v>-2782.98</c:v>
                </c:pt>
                <c:pt idx="863">
                  <c:v>-2757.6909999999998</c:v>
                </c:pt>
                <c:pt idx="864">
                  <c:v>-2733.58</c:v>
                </c:pt>
                <c:pt idx="865">
                  <c:v>-2749.5349999999999</c:v>
                </c:pt>
                <c:pt idx="866">
                  <c:v>-2765.143</c:v>
                </c:pt>
                <c:pt idx="867">
                  <c:v>-2763.8809999999999</c:v>
                </c:pt>
                <c:pt idx="868">
                  <c:v>-2737.6170000000002</c:v>
                </c:pt>
                <c:pt idx="869">
                  <c:v>-2712.2289999999998</c:v>
                </c:pt>
                <c:pt idx="870">
                  <c:v>-2699.7730000000001</c:v>
                </c:pt>
                <c:pt idx="871">
                  <c:v>-2725.3150000000001</c:v>
                </c:pt>
                <c:pt idx="872">
                  <c:v>-2750.9140000000002</c:v>
                </c:pt>
                <c:pt idx="873">
                  <c:v>-2738.636</c:v>
                </c:pt>
                <c:pt idx="874">
                  <c:v>-2738.9859999999999</c:v>
                </c:pt>
                <c:pt idx="875">
                  <c:v>-2740.826</c:v>
                </c:pt>
                <c:pt idx="876">
                  <c:v>-2746.4720000000002</c:v>
                </c:pt>
                <c:pt idx="877">
                  <c:v>-2746.7269999999999</c:v>
                </c:pt>
                <c:pt idx="878">
                  <c:v>-2735.2440000000001</c:v>
                </c:pt>
                <c:pt idx="879">
                  <c:v>-2722.5859999999998</c:v>
                </c:pt>
                <c:pt idx="880">
                  <c:v>-2708.46</c:v>
                </c:pt>
                <c:pt idx="881">
                  <c:v>-2734.0619999999999</c:v>
                </c:pt>
                <c:pt idx="882">
                  <c:v>-2759.4059999999999</c:v>
                </c:pt>
                <c:pt idx="883">
                  <c:v>-2785.2669999999998</c:v>
                </c:pt>
                <c:pt idx="884">
                  <c:v>-2811.2240000000002</c:v>
                </c:pt>
                <c:pt idx="885">
                  <c:v>-2837.0830000000001</c:v>
                </c:pt>
                <c:pt idx="886">
                  <c:v>-2862.663</c:v>
                </c:pt>
                <c:pt idx="887">
                  <c:v>-2888.3809999999999</c:v>
                </c:pt>
                <c:pt idx="888">
                  <c:v>-2914.4050000000002</c:v>
                </c:pt>
                <c:pt idx="889">
                  <c:v>-2939.63</c:v>
                </c:pt>
                <c:pt idx="890">
                  <c:v>-2965.134</c:v>
                </c:pt>
                <c:pt idx="891">
                  <c:v>-2990.6640000000002</c:v>
                </c:pt>
                <c:pt idx="892">
                  <c:v>-3017.04</c:v>
                </c:pt>
                <c:pt idx="893">
                  <c:v>-3043.17</c:v>
                </c:pt>
                <c:pt idx="894">
                  <c:v>-3068.924</c:v>
                </c:pt>
                <c:pt idx="895">
                  <c:v>-3095.674</c:v>
                </c:pt>
                <c:pt idx="896">
                  <c:v>-3121.1179999999999</c:v>
                </c:pt>
                <c:pt idx="897">
                  <c:v>-3146.6190000000001</c:v>
                </c:pt>
                <c:pt idx="898">
                  <c:v>-3171.71</c:v>
                </c:pt>
                <c:pt idx="899">
                  <c:v>-3197.5740000000001</c:v>
                </c:pt>
                <c:pt idx="900">
                  <c:v>-3223.3319999999999</c:v>
                </c:pt>
                <c:pt idx="901">
                  <c:v>-3248.7249999999999</c:v>
                </c:pt>
                <c:pt idx="902">
                  <c:v>-3273.9290000000001</c:v>
                </c:pt>
                <c:pt idx="903">
                  <c:v>-3300.0680000000002</c:v>
                </c:pt>
                <c:pt idx="904">
                  <c:v>-3326.1280000000002</c:v>
                </c:pt>
                <c:pt idx="905">
                  <c:v>-3352.433</c:v>
                </c:pt>
                <c:pt idx="906">
                  <c:v>-3378.1329999999998</c:v>
                </c:pt>
                <c:pt idx="907">
                  <c:v>-3403.4470000000001</c:v>
                </c:pt>
                <c:pt idx="908">
                  <c:v>-3430.3939999999998</c:v>
                </c:pt>
                <c:pt idx="909">
                  <c:v>-3456.5859999999998</c:v>
                </c:pt>
                <c:pt idx="910">
                  <c:v>-3481.6260000000002</c:v>
                </c:pt>
                <c:pt idx="911">
                  <c:v>-3506.7449999999999</c:v>
                </c:pt>
                <c:pt idx="912">
                  <c:v>-3532.3</c:v>
                </c:pt>
                <c:pt idx="913">
                  <c:v>-3558.5360000000001</c:v>
                </c:pt>
                <c:pt idx="914">
                  <c:v>-3585.4369999999999</c:v>
                </c:pt>
                <c:pt idx="915">
                  <c:v>-3612.076</c:v>
                </c:pt>
                <c:pt idx="916">
                  <c:v>-3638.203</c:v>
                </c:pt>
                <c:pt idx="917">
                  <c:v>-3663.5059999999999</c:v>
                </c:pt>
                <c:pt idx="918">
                  <c:v>-3689.0970000000002</c:v>
                </c:pt>
                <c:pt idx="919">
                  <c:v>-3715.4340000000002</c:v>
                </c:pt>
                <c:pt idx="920">
                  <c:v>-3741.5790000000002</c:v>
                </c:pt>
                <c:pt idx="921">
                  <c:v>-3767.096</c:v>
                </c:pt>
                <c:pt idx="922">
                  <c:v>-3792.6439999999998</c:v>
                </c:pt>
                <c:pt idx="923">
                  <c:v>-3819.491</c:v>
                </c:pt>
                <c:pt idx="924">
                  <c:v>-3845.7350000000001</c:v>
                </c:pt>
                <c:pt idx="925">
                  <c:v>-3871.27</c:v>
                </c:pt>
                <c:pt idx="926">
                  <c:v>-3898.3519999999999</c:v>
                </c:pt>
                <c:pt idx="927">
                  <c:v>-3925.3270000000002</c:v>
                </c:pt>
                <c:pt idx="928">
                  <c:v>-3951.7730000000001</c:v>
                </c:pt>
                <c:pt idx="929">
                  <c:v>-3977.165</c:v>
                </c:pt>
                <c:pt idx="930">
                  <c:v>-4002.277</c:v>
                </c:pt>
                <c:pt idx="931">
                  <c:v>-4028.5830000000001</c:v>
                </c:pt>
                <c:pt idx="932">
                  <c:v>-4054.7649999999999</c:v>
                </c:pt>
                <c:pt idx="933">
                  <c:v>-4081.395</c:v>
                </c:pt>
                <c:pt idx="934">
                  <c:v>-4106.6639999999998</c:v>
                </c:pt>
                <c:pt idx="935">
                  <c:v>-4133.5079999999998</c:v>
                </c:pt>
                <c:pt idx="936">
                  <c:v>-4158.8999999999996</c:v>
                </c:pt>
                <c:pt idx="937">
                  <c:v>-4184.2629999999999</c:v>
                </c:pt>
                <c:pt idx="938">
                  <c:v>-4211.8329999999996</c:v>
                </c:pt>
                <c:pt idx="939">
                  <c:v>-4238.1049999999996</c:v>
                </c:pt>
                <c:pt idx="940">
                  <c:v>-4264.326</c:v>
                </c:pt>
                <c:pt idx="941">
                  <c:v>-4289.6260000000002</c:v>
                </c:pt>
                <c:pt idx="942">
                  <c:v>-4315.5309999999999</c:v>
                </c:pt>
                <c:pt idx="943">
                  <c:v>-4340.8559999999998</c:v>
                </c:pt>
                <c:pt idx="944">
                  <c:v>-4366.8819999999996</c:v>
                </c:pt>
                <c:pt idx="945">
                  <c:v>-4391.8909999999996</c:v>
                </c:pt>
                <c:pt idx="946">
                  <c:v>-4418.8810000000003</c:v>
                </c:pt>
                <c:pt idx="947">
                  <c:v>-4444.63</c:v>
                </c:pt>
                <c:pt idx="948">
                  <c:v>-4416.1580000000004</c:v>
                </c:pt>
                <c:pt idx="949">
                  <c:v>-4391.0110000000004</c:v>
                </c:pt>
                <c:pt idx="950">
                  <c:v>-4418.0479999999998</c:v>
                </c:pt>
                <c:pt idx="951">
                  <c:v>-4446.0129999999999</c:v>
                </c:pt>
                <c:pt idx="952">
                  <c:v>-4472.1000000000004</c:v>
                </c:pt>
                <c:pt idx="953">
                  <c:v>-4444.9440000000004</c:v>
                </c:pt>
                <c:pt idx="954">
                  <c:v>-4415.8500000000004</c:v>
                </c:pt>
                <c:pt idx="955">
                  <c:v>-4380.3370000000004</c:v>
                </c:pt>
                <c:pt idx="956">
                  <c:v>-4346.84</c:v>
                </c:pt>
                <c:pt idx="957">
                  <c:v>-4320.3119999999999</c:v>
                </c:pt>
                <c:pt idx="958">
                  <c:v>-4294.6530000000002</c:v>
                </c:pt>
                <c:pt idx="959">
                  <c:v>-4321.0959999999995</c:v>
                </c:pt>
                <c:pt idx="960">
                  <c:v>-4348.0150000000003</c:v>
                </c:pt>
                <c:pt idx="961">
                  <c:v>-4377.4870000000001</c:v>
                </c:pt>
                <c:pt idx="962">
                  <c:v>-4407.5950000000003</c:v>
                </c:pt>
                <c:pt idx="963">
                  <c:v>-4436.9570000000003</c:v>
                </c:pt>
                <c:pt idx="964">
                  <c:v>-4465.7150000000001</c:v>
                </c:pt>
                <c:pt idx="965">
                  <c:v>-4494.0079999999998</c:v>
                </c:pt>
                <c:pt idx="966">
                  <c:v>-4522.1769999999997</c:v>
                </c:pt>
                <c:pt idx="967">
                  <c:v>-4550.3239999999996</c:v>
                </c:pt>
                <c:pt idx="968">
                  <c:v>-4577.6890000000003</c:v>
                </c:pt>
                <c:pt idx="969">
                  <c:v>-4604.6149999999998</c:v>
                </c:pt>
                <c:pt idx="970">
                  <c:v>-4631.1319999999996</c:v>
                </c:pt>
                <c:pt idx="971">
                  <c:v>-4657.1139999999996</c:v>
                </c:pt>
                <c:pt idx="972">
                  <c:v>-4682.4369999999999</c:v>
                </c:pt>
                <c:pt idx="973">
                  <c:v>-4711.5389999999998</c:v>
                </c:pt>
                <c:pt idx="974">
                  <c:v>-4738.1589999999997</c:v>
                </c:pt>
                <c:pt idx="975">
                  <c:v>-4765.3019999999997</c:v>
                </c:pt>
                <c:pt idx="976">
                  <c:v>-4790.5780000000004</c:v>
                </c:pt>
                <c:pt idx="977">
                  <c:v>-4816.777</c:v>
                </c:pt>
                <c:pt idx="978">
                  <c:v>-4843.3599999999997</c:v>
                </c:pt>
                <c:pt idx="979">
                  <c:v>-4870.4970000000003</c:v>
                </c:pt>
                <c:pt idx="980">
                  <c:v>-4896.1729999999998</c:v>
                </c:pt>
                <c:pt idx="981">
                  <c:v>-4925.049</c:v>
                </c:pt>
                <c:pt idx="982">
                  <c:v>-4953.3270000000002</c:v>
                </c:pt>
                <c:pt idx="983">
                  <c:v>-4980.0469999999996</c:v>
                </c:pt>
                <c:pt idx="984">
                  <c:v>-5005.3370000000004</c:v>
                </c:pt>
                <c:pt idx="985">
                  <c:v>-5031.4279999999999</c:v>
                </c:pt>
                <c:pt idx="986">
                  <c:v>-5058.7150000000001</c:v>
                </c:pt>
                <c:pt idx="987">
                  <c:v>-5086.3069999999998</c:v>
                </c:pt>
                <c:pt idx="988">
                  <c:v>-5112.9160000000002</c:v>
                </c:pt>
                <c:pt idx="989">
                  <c:v>-5138.2740000000003</c:v>
                </c:pt>
                <c:pt idx="990">
                  <c:v>-5166.7299999999996</c:v>
                </c:pt>
                <c:pt idx="991">
                  <c:v>-5194.3950000000004</c:v>
                </c:pt>
                <c:pt idx="992">
                  <c:v>-5222.7280000000001</c:v>
                </c:pt>
                <c:pt idx="993">
                  <c:v>-5247.7830000000004</c:v>
                </c:pt>
                <c:pt idx="994">
                  <c:v>-5276.3239999999996</c:v>
                </c:pt>
                <c:pt idx="995">
                  <c:v>-5302.2439999999997</c:v>
                </c:pt>
                <c:pt idx="996">
                  <c:v>-5327.8729999999996</c:v>
                </c:pt>
                <c:pt idx="997">
                  <c:v>-5355.2529999999997</c:v>
                </c:pt>
                <c:pt idx="998">
                  <c:v>-5382.5479999999998</c:v>
                </c:pt>
                <c:pt idx="999">
                  <c:v>-5409.4539999999997</c:v>
                </c:pt>
                <c:pt idx="1000">
                  <c:v>-5437.9690000000001</c:v>
                </c:pt>
                <c:pt idx="1001">
                  <c:v>-5464.0259999999998</c:v>
                </c:pt>
                <c:pt idx="1002">
                  <c:v>-5489.7370000000001</c:v>
                </c:pt>
                <c:pt idx="1003">
                  <c:v>-5515.317</c:v>
                </c:pt>
                <c:pt idx="1004">
                  <c:v>-5541.5069999999996</c:v>
                </c:pt>
                <c:pt idx="1005">
                  <c:v>-5568.14</c:v>
                </c:pt>
                <c:pt idx="1006">
                  <c:v>-5594.8040000000001</c:v>
                </c:pt>
                <c:pt idx="1007">
                  <c:v>-5621.44</c:v>
                </c:pt>
                <c:pt idx="1008">
                  <c:v>-5650.7139999999999</c:v>
                </c:pt>
                <c:pt idx="1009">
                  <c:v>-5676.3360000000002</c:v>
                </c:pt>
                <c:pt idx="1010">
                  <c:v>-5702.3760000000002</c:v>
                </c:pt>
                <c:pt idx="1011">
                  <c:v>-5728.0249999999996</c:v>
                </c:pt>
                <c:pt idx="1012">
                  <c:v>-5758.6469999999999</c:v>
                </c:pt>
                <c:pt idx="1013">
                  <c:v>-5786.9449999999997</c:v>
                </c:pt>
                <c:pt idx="1014">
                  <c:v>-5814.5609999999997</c:v>
                </c:pt>
                <c:pt idx="1015">
                  <c:v>-5840.3140000000003</c:v>
                </c:pt>
                <c:pt idx="1016">
                  <c:v>-5811.4679999999998</c:v>
                </c:pt>
                <c:pt idx="1017">
                  <c:v>-5784.5839999999998</c:v>
                </c:pt>
                <c:pt idx="1018">
                  <c:v>-5811.3980000000001</c:v>
                </c:pt>
                <c:pt idx="1019">
                  <c:v>-5837.4939999999997</c:v>
                </c:pt>
                <c:pt idx="1020">
                  <c:v>-5867.12</c:v>
                </c:pt>
                <c:pt idx="1021">
                  <c:v>-5897.9139999999998</c:v>
                </c:pt>
                <c:pt idx="1022">
                  <c:v>-5928.28</c:v>
                </c:pt>
                <c:pt idx="1023">
                  <c:v>-5957.915</c:v>
                </c:pt>
                <c:pt idx="1024">
                  <c:v>-5986.2049999999999</c:v>
                </c:pt>
                <c:pt idx="1025">
                  <c:v>-6013.1869999999999</c:v>
                </c:pt>
                <c:pt idx="1026">
                  <c:v>-6038.7690000000002</c:v>
                </c:pt>
                <c:pt idx="1027">
                  <c:v>-6068.6220000000003</c:v>
                </c:pt>
                <c:pt idx="1028">
                  <c:v>-6095.9960000000001</c:v>
                </c:pt>
                <c:pt idx="1029">
                  <c:v>-6124.7380000000003</c:v>
                </c:pt>
                <c:pt idx="1030">
                  <c:v>-6152.7209999999995</c:v>
                </c:pt>
                <c:pt idx="1031">
                  <c:v>-6181.5870000000004</c:v>
                </c:pt>
                <c:pt idx="1032">
                  <c:v>-6208.1189999999997</c:v>
                </c:pt>
                <c:pt idx="1033">
                  <c:v>-6236.93</c:v>
                </c:pt>
                <c:pt idx="1034">
                  <c:v>-6262.1580000000004</c:v>
                </c:pt>
                <c:pt idx="1035">
                  <c:v>-6288.0029999999997</c:v>
                </c:pt>
                <c:pt idx="1036">
                  <c:v>-6314.16</c:v>
                </c:pt>
                <c:pt idx="1037">
                  <c:v>-6340.4989999999998</c:v>
                </c:pt>
                <c:pt idx="1038">
                  <c:v>-6365.9660000000003</c:v>
                </c:pt>
                <c:pt idx="1039">
                  <c:v>-6394.567</c:v>
                </c:pt>
                <c:pt idx="1040">
                  <c:v>-6423.7830000000004</c:v>
                </c:pt>
                <c:pt idx="1041">
                  <c:v>-6449.1139999999996</c:v>
                </c:pt>
                <c:pt idx="1042">
                  <c:v>-6475.47</c:v>
                </c:pt>
                <c:pt idx="1043">
                  <c:v>-6503.1270000000004</c:v>
                </c:pt>
                <c:pt idx="1044">
                  <c:v>-6531.7920000000004</c:v>
                </c:pt>
                <c:pt idx="1045">
                  <c:v>-6561.0240000000003</c:v>
                </c:pt>
                <c:pt idx="1046">
                  <c:v>-6590.37</c:v>
                </c:pt>
                <c:pt idx="1047">
                  <c:v>-6619.4260000000004</c:v>
                </c:pt>
                <c:pt idx="1048">
                  <c:v>-6648.0590000000002</c:v>
                </c:pt>
                <c:pt idx="1049">
                  <c:v>-6676.1109999999999</c:v>
                </c:pt>
                <c:pt idx="1050">
                  <c:v>-6702.9639999999999</c:v>
                </c:pt>
                <c:pt idx="1051">
                  <c:v>-6729.6679999999997</c:v>
                </c:pt>
                <c:pt idx="1052">
                  <c:v>-6756.6130000000003</c:v>
                </c:pt>
                <c:pt idx="1053">
                  <c:v>-6784.2039999999997</c:v>
                </c:pt>
                <c:pt idx="1054">
                  <c:v>-6812.384</c:v>
                </c:pt>
                <c:pt idx="1055">
                  <c:v>-6840.9549999999999</c:v>
                </c:pt>
                <c:pt idx="1056">
                  <c:v>-6869.9809999999998</c:v>
                </c:pt>
                <c:pt idx="1057">
                  <c:v>-6899.3230000000003</c:v>
                </c:pt>
                <c:pt idx="1058">
                  <c:v>-6929.0460000000003</c:v>
                </c:pt>
                <c:pt idx="1059">
                  <c:v>-6958.8190000000004</c:v>
                </c:pt>
                <c:pt idx="1060">
                  <c:v>-6987.9340000000002</c:v>
                </c:pt>
                <c:pt idx="1061">
                  <c:v>-7017.357</c:v>
                </c:pt>
                <c:pt idx="1062">
                  <c:v>-7046.7569999999996</c:v>
                </c:pt>
                <c:pt idx="1063">
                  <c:v>-7076.45</c:v>
                </c:pt>
                <c:pt idx="1064">
                  <c:v>-7105.8069999999998</c:v>
                </c:pt>
                <c:pt idx="1065">
                  <c:v>-7134.5969999999998</c:v>
                </c:pt>
                <c:pt idx="1066">
                  <c:v>-7162.7259999999997</c:v>
                </c:pt>
                <c:pt idx="1067">
                  <c:v>-7190.5079999999998</c:v>
                </c:pt>
                <c:pt idx="1068">
                  <c:v>-7218.2659999999996</c:v>
                </c:pt>
                <c:pt idx="1069">
                  <c:v>-7246.0029999999997</c:v>
                </c:pt>
                <c:pt idx="1070">
                  <c:v>-7274.174</c:v>
                </c:pt>
                <c:pt idx="1071">
                  <c:v>-7303.0640000000003</c:v>
                </c:pt>
                <c:pt idx="1072">
                  <c:v>-7332.201</c:v>
                </c:pt>
                <c:pt idx="1073">
                  <c:v>-7361.4189999999999</c:v>
                </c:pt>
                <c:pt idx="1074">
                  <c:v>-7390.5720000000001</c:v>
                </c:pt>
                <c:pt idx="1075">
                  <c:v>-7419.3720000000003</c:v>
                </c:pt>
                <c:pt idx="1076">
                  <c:v>-7448.4830000000002</c:v>
                </c:pt>
                <c:pt idx="1077">
                  <c:v>-7478.24</c:v>
                </c:pt>
                <c:pt idx="1078">
                  <c:v>-7508.3940000000002</c:v>
                </c:pt>
                <c:pt idx="1079">
                  <c:v>-7538.48</c:v>
                </c:pt>
                <c:pt idx="1080">
                  <c:v>-7568.9030000000002</c:v>
                </c:pt>
                <c:pt idx="1081">
                  <c:v>-7599.5709999999999</c:v>
                </c:pt>
                <c:pt idx="1082">
                  <c:v>-7630.3760000000002</c:v>
                </c:pt>
                <c:pt idx="1083">
                  <c:v>-7661.4870000000001</c:v>
                </c:pt>
                <c:pt idx="1084">
                  <c:v>-7686.9350000000004</c:v>
                </c:pt>
                <c:pt idx="1085">
                  <c:v>-7712.723</c:v>
                </c:pt>
                <c:pt idx="1086">
                  <c:v>-7738.55</c:v>
                </c:pt>
                <c:pt idx="1087">
                  <c:v>-7764.6049999999996</c:v>
                </c:pt>
                <c:pt idx="1088">
                  <c:v>-7790.8029999999999</c:v>
                </c:pt>
                <c:pt idx="1089">
                  <c:v>-7816.3609999999999</c:v>
                </c:pt>
                <c:pt idx="1090">
                  <c:v>-7841.8980000000001</c:v>
                </c:pt>
                <c:pt idx="1091">
                  <c:v>-7867.9250000000002</c:v>
                </c:pt>
                <c:pt idx="1092">
                  <c:v>-7898.4920000000002</c:v>
                </c:pt>
                <c:pt idx="1093">
                  <c:v>-7927.5889999999999</c:v>
                </c:pt>
                <c:pt idx="1094">
                  <c:v>-7958.2259999999997</c:v>
                </c:pt>
                <c:pt idx="1095">
                  <c:v>-7984.3810000000003</c:v>
                </c:pt>
                <c:pt idx="1096">
                  <c:v>-8012.0230000000001</c:v>
                </c:pt>
                <c:pt idx="1097">
                  <c:v>-8039.6859999999997</c:v>
                </c:pt>
                <c:pt idx="1098">
                  <c:v>-8067.47</c:v>
                </c:pt>
                <c:pt idx="1099">
                  <c:v>-8094.6909999999998</c:v>
                </c:pt>
                <c:pt idx="1100">
                  <c:v>-8120.9170000000004</c:v>
                </c:pt>
                <c:pt idx="1101">
                  <c:v>-8147.1170000000002</c:v>
                </c:pt>
                <c:pt idx="1102">
                  <c:v>-8172.4620000000004</c:v>
                </c:pt>
                <c:pt idx="1103">
                  <c:v>-8197.6139999999996</c:v>
                </c:pt>
                <c:pt idx="1104">
                  <c:v>-8222.9310000000005</c:v>
                </c:pt>
                <c:pt idx="1105">
                  <c:v>-8253.8019999999997</c:v>
                </c:pt>
                <c:pt idx="1106">
                  <c:v>-8280.9490000000005</c:v>
                </c:pt>
                <c:pt idx="1107">
                  <c:v>-8250.518</c:v>
                </c:pt>
                <c:pt idx="1108">
                  <c:v>-8224.1460000000006</c:v>
                </c:pt>
                <c:pt idx="1109">
                  <c:v>-8196.7530000000006</c:v>
                </c:pt>
                <c:pt idx="1110">
                  <c:v>-8171.4620000000004</c:v>
                </c:pt>
                <c:pt idx="1111">
                  <c:v>-8141.8429999999998</c:v>
                </c:pt>
                <c:pt idx="1112">
                  <c:v>-8170.5950000000003</c:v>
                </c:pt>
                <c:pt idx="1113">
                  <c:v>-8203.0689999999995</c:v>
                </c:pt>
                <c:pt idx="1114">
                  <c:v>-8239.6049999999996</c:v>
                </c:pt>
                <c:pt idx="1115">
                  <c:v>-8265.26</c:v>
                </c:pt>
                <c:pt idx="1116">
                  <c:v>-8291.4140000000007</c:v>
                </c:pt>
                <c:pt idx="1117">
                  <c:v>-8317.8490000000002</c:v>
                </c:pt>
                <c:pt idx="1118">
                  <c:v>-8344.2649999999994</c:v>
                </c:pt>
                <c:pt idx="1119">
                  <c:v>-8370.4490000000005</c:v>
                </c:pt>
                <c:pt idx="1120">
                  <c:v>-8396.1669999999995</c:v>
                </c:pt>
                <c:pt idx="1121">
                  <c:v>-8421.2610000000004</c:v>
                </c:pt>
                <c:pt idx="1122">
                  <c:v>-8457.741</c:v>
                </c:pt>
                <c:pt idx="1123">
                  <c:v>-8492.9439999999995</c:v>
                </c:pt>
                <c:pt idx="1124">
                  <c:v>-8526.7160000000003</c:v>
                </c:pt>
                <c:pt idx="1125">
                  <c:v>-8559.1849999999995</c:v>
                </c:pt>
                <c:pt idx="1126">
                  <c:v>-8590.6949999999997</c:v>
                </c:pt>
                <c:pt idx="1127">
                  <c:v>-8621.3529999999992</c:v>
                </c:pt>
                <c:pt idx="1128">
                  <c:v>-8650.8179999999993</c:v>
                </c:pt>
                <c:pt idx="1129">
                  <c:v>-8679.366</c:v>
                </c:pt>
                <c:pt idx="1130">
                  <c:v>-8707.4509999999991</c:v>
                </c:pt>
                <c:pt idx="1131">
                  <c:v>-8735.2260000000006</c:v>
                </c:pt>
                <c:pt idx="1132">
                  <c:v>-8762.7000000000007</c:v>
                </c:pt>
                <c:pt idx="1133">
                  <c:v>-8789.4860000000008</c:v>
                </c:pt>
                <c:pt idx="1134">
                  <c:v>-8816.0120000000006</c:v>
                </c:pt>
                <c:pt idx="1135">
                  <c:v>-8842.5139999999992</c:v>
                </c:pt>
                <c:pt idx="1136">
                  <c:v>-8869.0920000000006</c:v>
                </c:pt>
                <c:pt idx="1137">
                  <c:v>-8895.7350000000006</c:v>
                </c:pt>
                <c:pt idx="1138">
                  <c:v>-8922.5990000000002</c:v>
                </c:pt>
                <c:pt idx="1139">
                  <c:v>-8949.6180000000004</c:v>
                </c:pt>
                <c:pt idx="1140">
                  <c:v>-8976.223</c:v>
                </c:pt>
                <c:pt idx="1141">
                  <c:v>-9002.4680000000008</c:v>
                </c:pt>
                <c:pt idx="1142">
                  <c:v>-9028.5560000000005</c:v>
                </c:pt>
                <c:pt idx="1143">
                  <c:v>-9054.6890000000003</c:v>
                </c:pt>
                <c:pt idx="1144">
                  <c:v>-9080.9789999999994</c:v>
                </c:pt>
                <c:pt idx="1145">
                  <c:v>-9107.3610000000008</c:v>
                </c:pt>
                <c:pt idx="1146">
                  <c:v>-9133.7119999999995</c:v>
                </c:pt>
                <c:pt idx="1147">
                  <c:v>-9160.16</c:v>
                </c:pt>
                <c:pt idx="1148">
                  <c:v>-9186.7919999999995</c:v>
                </c:pt>
                <c:pt idx="1149">
                  <c:v>-9213.491</c:v>
                </c:pt>
                <c:pt idx="1150">
                  <c:v>-9240.5190000000002</c:v>
                </c:pt>
                <c:pt idx="1151">
                  <c:v>-9267.7000000000007</c:v>
                </c:pt>
                <c:pt idx="1152">
                  <c:v>-9294.9789999999994</c:v>
                </c:pt>
                <c:pt idx="1153">
                  <c:v>-9322.33</c:v>
                </c:pt>
                <c:pt idx="1154">
                  <c:v>-9349.7669999999998</c:v>
                </c:pt>
                <c:pt idx="1155">
                  <c:v>-9376.8340000000007</c:v>
                </c:pt>
                <c:pt idx="1156">
                  <c:v>-9403.3950000000004</c:v>
                </c:pt>
                <c:pt idx="1157">
                  <c:v>-9429.5460000000003</c:v>
                </c:pt>
                <c:pt idx="1158">
                  <c:v>-9459.393</c:v>
                </c:pt>
                <c:pt idx="1159">
                  <c:v>-9487.7450000000008</c:v>
                </c:pt>
                <c:pt idx="1160">
                  <c:v>-9514.8880000000008</c:v>
                </c:pt>
                <c:pt idx="1161">
                  <c:v>-9546.6110000000008</c:v>
                </c:pt>
                <c:pt idx="1162">
                  <c:v>-9577.0020000000004</c:v>
                </c:pt>
                <c:pt idx="1163">
                  <c:v>-9602.6010000000006</c:v>
                </c:pt>
                <c:pt idx="1164">
                  <c:v>-9630.1260000000002</c:v>
                </c:pt>
                <c:pt idx="1165">
                  <c:v>-9659.0840000000007</c:v>
                </c:pt>
                <c:pt idx="1166">
                  <c:v>-9688.9069999999992</c:v>
                </c:pt>
                <c:pt idx="1167">
                  <c:v>-9719.232</c:v>
                </c:pt>
                <c:pt idx="1168">
                  <c:v>-9749.0300000000007</c:v>
                </c:pt>
                <c:pt idx="1169">
                  <c:v>-9774.8940000000002</c:v>
                </c:pt>
                <c:pt idx="1170">
                  <c:v>-9749.3389999999999</c:v>
                </c:pt>
                <c:pt idx="1171">
                  <c:v>-9775.6209999999992</c:v>
                </c:pt>
                <c:pt idx="1172">
                  <c:v>-9807.67</c:v>
                </c:pt>
                <c:pt idx="1173">
                  <c:v>-9837.86</c:v>
                </c:pt>
                <c:pt idx="1174">
                  <c:v>-9871.6229999999996</c:v>
                </c:pt>
                <c:pt idx="1175">
                  <c:v>-9907.6569999999992</c:v>
                </c:pt>
                <c:pt idx="1176">
                  <c:v>-9944.5499999999993</c:v>
                </c:pt>
                <c:pt idx="1177">
                  <c:v>-9981.5360000000001</c:v>
                </c:pt>
                <c:pt idx="1178">
                  <c:v>-10018.379999999999</c:v>
                </c:pt>
                <c:pt idx="1179">
                  <c:v>-10054.209999999999</c:v>
                </c:pt>
                <c:pt idx="1180">
                  <c:v>-10087.41</c:v>
                </c:pt>
                <c:pt idx="1181">
                  <c:v>-10118.65</c:v>
                </c:pt>
                <c:pt idx="1182">
                  <c:v>-10148.950000000001</c:v>
                </c:pt>
                <c:pt idx="1183">
                  <c:v>-10179.15</c:v>
                </c:pt>
                <c:pt idx="1184">
                  <c:v>-10209.57</c:v>
                </c:pt>
                <c:pt idx="1185">
                  <c:v>-10240.26</c:v>
                </c:pt>
                <c:pt idx="1186">
                  <c:v>-10271.700000000001</c:v>
                </c:pt>
                <c:pt idx="1187">
                  <c:v>-10303.950000000001</c:v>
                </c:pt>
                <c:pt idx="1188">
                  <c:v>-10336.61</c:v>
                </c:pt>
                <c:pt idx="1189">
                  <c:v>-10369.33</c:v>
                </c:pt>
                <c:pt idx="1190">
                  <c:v>-10401.629999999999</c:v>
                </c:pt>
                <c:pt idx="1191">
                  <c:v>-10433.780000000001</c:v>
                </c:pt>
                <c:pt idx="1192">
                  <c:v>-10465.69</c:v>
                </c:pt>
                <c:pt idx="1193">
                  <c:v>-10496.65</c:v>
                </c:pt>
                <c:pt idx="1194">
                  <c:v>-10527.15</c:v>
                </c:pt>
                <c:pt idx="1195">
                  <c:v>-10557.66</c:v>
                </c:pt>
                <c:pt idx="1196">
                  <c:v>-10588.58</c:v>
                </c:pt>
                <c:pt idx="1197">
                  <c:v>-10619.59</c:v>
                </c:pt>
                <c:pt idx="1198">
                  <c:v>-10650.7</c:v>
                </c:pt>
                <c:pt idx="1199">
                  <c:v>-10682.08</c:v>
                </c:pt>
                <c:pt idx="1200">
                  <c:v>-10713.47</c:v>
                </c:pt>
                <c:pt idx="1201">
                  <c:v>-10744.95</c:v>
                </c:pt>
                <c:pt idx="1202">
                  <c:v>-10776.77</c:v>
                </c:pt>
                <c:pt idx="1203">
                  <c:v>-10808.74</c:v>
                </c:pt>
                <c:pt idx="1204">
                  <c:v>-10840.62</c:v>
                </c:pt>
                <c:pt idx="1205">
                  <c:v>-10872.52</c:v>
                </c:pt>
                <c:pt idx="1206">
                  <c:v>-10904.5</c:v>
                </c:pt>
                <c:pt idx="1207">
                  <c:v>-10936.46</c:v>
                </c:pt>
                <c:pt idx="1208">
                  <c:v>-10968.52</c:v>
                </c:pt>
                <c:pt idx="1209">
                  <c:v>-11000.83</c:v>
                </c:pt>
                <c:pt idx="1210">
                  <c:v>-11033.53</c:v>
                </c:pt>
                <c:pt idx="1211">
                  <c:v>-11066.57</c:v>
                </c:pt>
                <c:pt idx="1212">
                  <c:v>-11099.68</c:v>
                </c:pt>
                <c:pt idx="1213">
                  <c:v>-11132.46</c:v>
                </c:pt>
                <c:pt idx="1214">
                  <c:v>-11164.97</c:v>
                </c:pt>
                <c:pt idx="1215">
                  <c:v>-11197.11</c:v>
                </c:pt>
                <c:pt idx="1216">
                  <c:v>-11229.11</c:v>
                </c:pt>
                <c:pt idx="1217">
                  <c:v>-11261.13</c:v>
                </c:pt>
                <c:pt idx="1218">
                  <c:v>-11293.28</c:v>
                </c:pt>
                <c:pt idx="1219">
                  <c:v>-11325.47</c:v>
                </c:pt>
                <c:pt idx="1220">
                  <c:v>-11357.35</c:v>
                </c:pt>
                <c:pt idx="1221">
                  <c:v>-11387.87</c:v>
                </c:pt>
                <c:pt idx="1222">
                  <c:v>-11415.91</c:v>
                </c:pt>
                <c:pt idx="1223">
                  <c:v>-11442.77</c:v>
                </c:pt>
                <c:pt idx="1224">
                  <c:v>-11467.94</c:v>
                </c:pt>
                <c:pt idx="1225">
                  <c:v>-11501.16</c:v>
                </c:pt>
                <c:pt idx="1226">
                  <c:v>-11527.76</c:v>
                </c:pt>
                <c:pt idx="1227">
                  <c:v>-11556.5</c:v>
                </c:pt>
                <c:pt idx="1228">
                  <c:v>-11587.52</c:v>
                </c:pt>
                <c:pt idx="1229">
                  <c:v>-11620.82</c:v>
                </c:pt>
                <c:pt idx="1230">
                  <c:v>-11655.88</c:v>
                </c:pt>
                <c:pt idx="1231">
                  <c:v>-11692.25</c:v>
                </c:pt>
                <c:pt idx="1232">
                  <c:v>-11729.57</c:v>
                </c:pt>
                <c:pt idx="1233">
                  <c:v>-11754.83</c:v>
                </c:pt>
                <c:pt idx="1234">
                  <c:v>-11780.2</c:v>
                </c:pt>
                <c:pt idx="1235">
                  <c:v>-11805.63</c:v>
                </c:pt>
                <c:pt idx="1236">
                  <c:v>-11831.16</c:v>
                </c:pt>
                <c:pt idx="1237">
                  <c:v>-11856.67</c:v>
                </c:pt>
                <c:pt idx="1238">
                  <c:v>-11882.05</c:v>
                </c:pt>
                <c:pt idx="1239">
                  <c:v>-11907.36</c:v>
                </c:pt>
                <c:pt idx="1240">
                  <c:v>-11932.56</c:v>
                </c:pt>
                <c:pt idx="1241">
                  <c:v>-11957.64</c:v>
                </c:pt>
                <c:pt idx="1242">
                  <c:v>-11995.01</c:v>
                </c:pt>
                <c:pt idx="1243">
                  <c:v>-12031.42</c:v>
                </c:pt>
                <c:pt idx="1244">
                  <c:v>-12066.82</c:v>
                </c:pt>
                <c:pt idx="1245">
                  <c:v>-12101.67</c:v>
                </c:pt>
                <c:pt idx="1246">
                  <c:v>-12136.54</c:v>
                </c:pt>
                <c:pt idx="1247">
                  <c:v>-12171.37</c:v>
                </c:pt>
                <c:pt idx="1248">
                  <c:v>-12206.73</c:v>
                </c:pt>
                <c:pt idx="1249">
                  <c:v>-12243.02</c:v>
                </c:pt>
                <c:pt idx="1250">
                  <c:v>-12280.21</c:v>
                </c:pt>
                <c:pt idx="1251">
                  <c:v>-12305.53</c:v>
                </c:pt>
                <c:pt idx="1252">
                  <c:v>-12331.03</c:v>
                </c:pt>
                <c:pt idx="1253">
                  <c:v>-12356.67</c:v>
                </c:pt>
                <c:pt idx="1254">
                  <c:v>-12382.53</c:v>
                </c:pt>
                <c:pt idx="1255">
                  <c:v>-12408.65</c:v>
                </c:pt>
                <c:pt idx="1256">
                  <c:v>-12434.57</c:v>
                </c:pt>
                <c:pt idx="1257">
                  <c:v>-12459.77</c:v>
                </c:pt>
                <c:pt idx="1258">
                  <c:v>-12496.3</c:v>
                </c:pt>
                <c:pt idx="1259">
                  <c:v>-12532.29</c:v>
                </c:pt>
                <c:pt idx="1260">
                  <c:v>-12568.22</c:v>
                </c:pt>
                <c:pt idx="1261">
                  <c:v>-12529.9</c:v>
                </c:pt>
                <c:pt idx="1262">
                  <c:v>-12485.12</c:v>
                </c:pt>
                <c:pt idx="1263">
                  <c:v>-12438.7</c:v>
                </c:pt>
                <c:pt idx="1264">
                  <c:v>-12395.43</c:v>
                </c:pt>
                <c:pt idx="1265">
                  <c:v>-12358.57</c:v>
                </c:pt>
                <c:pt idx="1266">
                  <c:v>-12328.9</c:v>
                </c:pt>
                <c:pt idx="1267">
                  <c:v>-12297.93</c:v>
                </c:pt>
                <c:pt idx="1268">
                  <c:v>-12326.38</c:v>
                </c:pt>
                <c:pt idx="1269">
                  <c:v>-12365.14</c:v>
                </c:pt>
                <c:pt idx="1270">
                  <c:v>-12395.17</c:v>
                </c:pt>
                <c:pt idx="1271">
                  <c:v>-12427.68</c:v>
                </c:pt>
                <c:pt idx="1272">
                  <c:v>-12461.93</c:v>
                </c:pt>
                <c:pt idx="1273">
                  <c:v>-12497.45</c:v>
                </c:pt>
                <c:pt idx="1274">
                  <c:v>-12533.77</c:v>
                </c:pt>
                <c:pt idx="1275">
                  <c:v>-12570.59</c:v>
                </c:pt>
                <c:pt idx="1276">
                  <c:v>-12607.78</c:v>
                </c:pt>
                <c:pt idx="1277">
                  <c:v>-12645.08</c:v>
                </c:pt>
                <c:pt idx="1278">
                  <c:v>-12681.99</c:v>
                </c:pt>
                <c:pt idx="1279">
                  <c:v>-12715.71</c:v>
                </c:pt>
                <c:pt idx="1280">
                  <c:v>-12742.56</c:v>
                </c:pt>
                <c:pt idx="1281">
                  <c:v>-12772.94</c:v>
                </c:pt>
                <c:pt idx="1282">
                  <c:v>-12798.52</c:v>
                </c:pt>
                <c:pt idx="1283">
                  <c:v>-12824.95</c:v>
                </c:pt>
                <c:pt idx="1284">
                  <c:v>-12854.71</c:v>
                </c:pt>
                <c:pt idx="1285">
                  <c:v>-12887.88</c:v>
                </c:pt>
                <c:pt idx="1286">
                  <c:v>-12924.2</c:v>
                </c:pt>
                <c:pt idx="1287">
                  <c:v>-12949.29</c:v>
                </c:pt>
                <c:pt idx="1288">
                  <c:v>-12908.78</c:v>
                </c:pt>
                <c:pt idx="1289">
                  <c:v>-12842.43</c:v>
                </c:pt>
                <c:pt idx="1290">
                  <c:v>-12749.22</c:v>
                </c:pt>
                <c:pt idx="1291">
                  <c:v>-12634.74</c:v>
                </c:pt>
                <c:pt idx="1292">
                  <c:v>-12504.37</c:v>
                </c:pt>
                <c:pt idx="1293">
                  <c:v>-12362.74</c:v>
                </c:pt>
                <c:pt idx="1294">
                  <c:v>-12213.96</c:v>
                </c:pt>
                <c:pt idx="1295">
                  <c:v>-12061.64</c:v>
                </c:pt>
                <c:pt idx="1296">
                  <c:v>-11908.85</c:v>
                </c:pt>
                <c:pt idx="1297">
                  <c:v>-11758.13</c:v>
                </c:pt>
                <c:pt idx="1298">
                  <c:v>-11611.59</c:v>
                </c:pt>
                <c:pt idx="1299">
                  <c:v>-11470.93</c:v>
                </c:pt>
                <c:pt idx="1300">
                  <c:v>-11337.44</c:v>
                </c:pt>
                <c:pt idx="1301">
                  <c:v>-11212.02</c:v>
                </c:pt>
                <c:pt idx="1302">
                  <c:v>-11095.37</c:v>
                </c:pt>
                <c:pt idx="1303">
                  <c:v>-10987.99</c:v>
                </c:pt>
                <c:pt idx="1304">
                  <c:v>-10890.2</c:v>
                </c:pt>
                <c:pt idx="1305">
                  <c:v>-10802.14</c:v>
                </c:pt>
                <c:pt idx="1306">
                  <c:v>-10723.75</c:v>
                </c:pt>
                <c:pt idx="1307">
                  <c:v>-10654.89</c:v>
                </c:pt>
                <c:pt idx="1308">
                  <c:v>-10595.31</c:v>
                </c:pt>
                <c:pt idx="1309">
                  <c:v>-10544.66</c:v>
                </c:pt>
                <c:pt idx="1310">
                  <c:v>-10502.49</c:v>
                </c:pt>
                <c:pt idx="1311">
                  <c:v>-10468.32</c:v>
                </c:pt>
                <c:pt idx="1312">
                  <c:v>-10441.61</c:v>
                </c:pt>
                <c:pt idx="1313">
                  <c:v>-10408.1</c:v>
                </c:pt>
                <c:pt idx="1314">
                  <c:v>-10433.6</c:v>
                </c:pt>
                <c:pt idx="1315">
                  <c:v>-10460.73</c:v>
                </c:pt>
                <c:pt idx="1316">
                  <c:v>-10492.18</c:v>
                </c:pt>
                <c:pt idx="1317">
                  <c:v>-10526.77</c:v>
                </c:pt>
                <c:pt idx="1318">
                  <c:v>-10563.04</c:v>
                </c:pt>
                <c:pt idx="1319">
                  <c:v>-10600.24</c:v>
                </c:pt>
                <c:pt idx="1320">
                  <c:v>-10637.24</c:v>
                </c:pt>
                <c:pt idx="1321">
                  <c:v>-10670.53</c:v>
                </c:pt>
                <c:pt idx="1322">
                  <c:v>-10699.93</c:v>
                </c:pt>
                <c:pt idx="1323">
                  <c:v>-10727.03</c:v>
                </c:pt>
                <c:pt idx="1324">
                  <c:v>-10752.7</c:v>
                </c:pt>
                <c:pt idx="1325">
                  <c:v>-10777.88</c:v>
                </c:pt>
                <c:pt idx="1326">
                  <c:v>-10803.4</c:v>
                </c:pt>
                <c:pt idx="1327">
                  <c:v>-10829.7</c:v>
                </c:pt>
                <c:pt idx="1328">
                  <c:v>-10857.13</c:v>
                </c:pt>
                <c:pt idx="1329">
                  <c:v>-10885.9</c:v>
                </c:pt>
                <c:pt idx="1330">
                  <c:v>-10916.14</c:v>
                </c:pt>
                <c:pt idx="1331">
                  <c:v>-10947.83</c:v>
                </c:pt>
                <c:pt idx="1332">
                  <c:v>-10980.94</c:v>
                </c:pt>
                <c:pt idx="1333">
                  <c:v>-11015.21</c:v>
                </c:pt>
                <c:pt idx="1334">
                  <c:v>-11050.08</c:v>
                </c:pt>
                <c:pt idx="1335">
                  <c:v>-11085.56</c:v>
                </c:pt>
                <c:pt idx="1336">
                  <c:v>-11121.42</c:v>
                </c:pt>
                <c:pt idx="1337">
                  <c:v>-11156.81</c:v>
                </c:pt>
                <c:pt idx="1338">
                  <c:v>-11191.24</c:v>
                </c:pt>
                <c:pt idx="1339">
                  <c:v>-11217.63</c:v>
                </c:pt>
                <c:pt idx="1340">
                  <c:v>-11154.63</c:v>
                </c:pt>
                <c:pt idx="1341">
                  <c:v>-11103.08</c:v>
                </c:pt>
                <c:pt idx="1342">
                  <c:v>-11041.83</c:v>
                </c:pt>
                <c:pt idx="1343">
                  <c:v>-10972.33</c:v>
                </c:pt>
                <c:pt idx="1344">
                  <c:v>-10896.71</c:v>
                </c:pt>
                <c:pt idx="1345">
                  <c:v>-10817.68</c:v>
                </c:pt>
                <c:pt idx="1346">
                  <c:v>-10737.31</c:v>
                </c:pt>
                <c:pt idx="1347">
                  <c:v>-10657.06</c:v>
                </c:pt>
                <c:pt idx="1348">
                  <c:v>-10578.27</c:v>
                </c:pt>
                <c:pt idx="1349">
                  <c:v>-10502.07</c:v>
                </c:pt>
                <c:pt idx="1350">
                  <c:v>-10429.16</c:v>
                </c:pt>
                <c:pt idx="1351">
                  <c:v>-10359.84</c:v>
                </c:pt>
                <c:pt idx="1352">
                  <c:v>-10294.469999999999</c:v>
                </c:pt>
                <c:pt idx="1353">
                  <c:v>-10233.52</c:v>
                </c:pt>
                <c:pt idx="1354">
                  <c:v>-10177.43</c:v>
                </c:pt>
                <c:pt idx="1355">
                  <c:v>-10126.450000000001</c:v>
                </c:pt>
                <c:pt idx="1356">
                  <c:v>-10080.700000000001</c:v>
                </c:pt>
                <c:pt idx="1357">
                  <c:v>-10040.280000000001</c:v>
                </c:pt>
                <c:pt idx="1358">
                  <c:v>-10005.18</c:v>
                </c:pt>
                <c:pt idx="1359">
                  <c:v>-9975.3410000000003</c:v>
                </c:pt>
                <c:pt idx="1360">
                  <c:v>-9930.7340000000004</c:v>
                </c:pt>
                <c:pt idx="1361">
                  <c:v>-9904.5660000000007</c:v>
                </c:pt>
                <c:pt idx="1362">
                  <c:v>-9938.8019999999997</c:v>
                </c:pt>
                <c:pt idx="1363">
                  <c:v>-9970.1659999999993</c:v>
                </c:pt>
                <c:pt idx="1364">
                  <c:v>-10006.41</c:v>
                </c:pt>
                <c:pt idx="1365">
                  <c:v>-10041.82</c:v>
                </c:pt>
                <c:pt idx="1366">
                  <c:v>-9999.0830000000005</c:v>
                </c:pt>
                <c:pt idx="1367">
                  <c:v>-9964.2990000000009</c:v>
                </c:pt>
                <c:pt idx="1368">
                  <c:v>-9923.9660000000003</c:v>
                </c:pt>
                <c:pt idx="1369">
                  <c:v>-9879.4619999999995</c:v>
                </c:pt>
                <c:pt idx="1370">
                  <c:v>-9832.0830000000005</c:v>
                </c:pt>
                <c:pt idx="1371">
                  <c:v>-9780.2909999999993</c:v>
                </c:pt>
                <c:pt idx="1372">
                  <c:v>-9717.866</c:v>
                </c:pt>
                <c:pt idx="1373">
                  <c:v>-9637.8269999999993</c:v>
                </c:pt>
                <c:pt idx="1374">
                  <c:v>-9538.5789999999997</c:v>
                </c:pt>
                <c:pt idx="1375">
                  <c:v>-9423.9189999999999</c:v>
                </c:pt>
                <c:pt idx="1376">
                  <c:v>-9298.4</c:v>
                </c:pt>
                <c:pt idx="1377">
                  <c:v>-9165.2569999999996</c:v>
                </c:pt>
                <c:pt idx="1378">
                  <c:v>-9027.3790000000008</c:v>
                </c:pt>
                <c:pt idx="1379">
                  <c:v>-8887.5820000000003</c:v>
                </c:pt>
                <c:pt idx="1380">
                  <c:v>-8746.5920000000006</c:v>
                </c:pt>
                <c:pt idx="1381">
                  <c:v>-8600.92</c:v>
                </c:pt>
                <c:pt idx="1382">
                  <c:v>-8445.3829999999998</c:v>
                </c:pt>
                <c:pt idx="1383">
                  <c:v>-8279.02</c:v>
                </c:pt>
                <c:pt idx="1384">
                  <c:v>-8106.11</c:v>
                </c:pt>
                <c:pt idx="1385">
                  <c:v>-7931.4560000000001</c:v>
                </c:pt>
                <c:pt idx="1386">
                  <c:v>-7757.7079999999996</c:v>
                </c:pt>
                <c:pt idx="1387">
                  <c:v>-7586.777</c:v>
                </c:pt>
                <c:pt idx="1388">
                  <c:v>-7420.9380000000001</c:v>
                </c:pt>
                <c:pt idx="1389">
                  <c:v>-7262.1689999999999</c:v>
                </c:pt>
                <c:pt idx="1390">
                  <c:v>-7111.692</c:v>
                </c:pt>
                <c:pt idx="1391">
                  <c:v>-6970.3270000000002</c:v>
                </c:pt>
                <c:pt idx="1392">
                  <c:v>-6838.73</c:v>
                </c:pt>
                <c:pt idx="1393">
                  <c:v>-6717.268</c:v>
                </c:pt>
                <c:pt idx="1394">
                  <c:v>-6605.9809999999998</c:v>
                </c:pt>
                <c:pt idx="1395">
                  <c:v>-6504.665</c:v>
                </c:pt>
                <c:pt idx="1396">
                  <c:v>-6413.0280000000002</c:v>
                </c:pt>
                <c:pt idx="1397">
                  <c:v>-6330.8190000000004</c:v>
                </c:pt>
                <c:pt idx="1398">
                  <c:v>-6257.8209999999999</c:v>
                </c:pt>
                <c:pt idx="1399">
                  <c:v>-6193.7150000000001</c:v>
                </c:pt>
                <c:pt idx="1400">
                  <c:v>-6138.058</c:v>
                </c:pt>
                <c:pt idx="1401">
                  <c:v>-6090.37</c:v>
                </c:pt>
                <c:pt idx="1402">
                  <c:v>-6050.1880000000001</c:v>
                </c:pt>
                <c:pt idx="1403">
                  <c:v>-6017.0410000000002</c:v>
                </c:pt>
                <c:pt idx="1404">
                  <c:v>-5990.4219999999996</c:v>
                </c:pt>
                <c:pt idx="1405">
                  <c:v>-5954.6689999999999</c:v>
                </c:pt>
                <c:pt idx="1406">
                  <c:v>-5983.7629999999999</c:v>
                </c:pt>
                <c:pt idx="1407">
                  <c:v>-6012.6220000000003</c:v>
                </c:pt>
                <c:pt idx="1408">
                  <c:v>-6044.4269999999997</c:v>
                </c:pt>
                <c:pt idx="1409">
                  <c:v>-6077.4179999999997</c:v>
                </c:pt>
                <c:pt idx="1410">
                  <c:v>-6108.3289999999997</c:v>
                </c:pt>
                <c:pt idx="1411">
                  <c:v>-6135.7809999999999</c:v>
                </c:pt>
                <c:pt idx="1412">
                  <c:v>-6110.5190000000002</c:v>
                </c:pt>
                <c:pt idx="1413">
                  <c:v>-6138.02</c:v>
                </c:pt>
                <c:pt idx="1414">
                  <c:v>-6164.1509999999998</c:v>
                </c:pt>
                <c:pt idx="1415">
                  <c:v>-6196.0959999999995</c:v>
                </c:pt>
                <c:pt idx="1416">
                  <c:v>-6221.6059999999998</c:v>
                </c:pt>
                <c:pt idx="1417">
                  <c:v>-6246.8190000000004</c:v>
                </c:pt>
                <c:pt idx="1418">
                  <c:v>-6217.8959999999997</c:v>
                </c:pt>
                <c:pt idx="1419">
                  <c:v>-6191.6279999999997</c:v>
                </c:pt>
                <c:pt idx="1420">
                  <c:v>-6157.3770000000004</c:v>
                </c:pt>
                <c:pt idx="1421">
                  <c:v>-6119.3040000000001</c:v>
                </c:pt>
                <c:pt idx="1422">
                  <c:v>-6080.8630000000003</c:v>
                </c:pt>
                <c:pt idx="1423">
                  <c:v>-6044.5379999999996</c:v>
                </c:pt>
                <c:pt idx="1424">
                  <c:v>-6009.8549999999996</c:v>
                </c:pt>
                <c:pt idx="1425">
                  <c:v>-5972.92</c:v>
                </c:pt>
                <c:pt idx="1426">
                  <c:v>-5931.8770000000004</c:v>
                </c:pt>
                <c:pt idx="1427">
                  <c:v>-5881.9269999999997</c:v>
                </c:pt>
                <c:pt idx="1428">
                  <c:v>-5854.6940000000004</c:v>
                </c:pt>
                <c:pt idx="1429">
                  <c:v>-5827.0730000000003</c:v>
                </c:pt>
                <c:pt idx="1430">
                  <c:v>-5799.4430000000002</c:v>
                </c:pt>
                <c:pt idx="1431">
                  <c:v>-5772.0559999999996</c:v>
                </c:pt>
                <c:pt idx="1432">
                  <c:v>-5745.1409999999996</c:v>
                </c:pt>
                <c:pt idx="1433">
                  <c:v>-5718.9430000000002</c:v>
                </c:pt>
                <c:pt idx="1434">
                  <c:v>-5693.7759999999998</c:v>
                </c:pt>
                <c:pt idx="1435">
                  <c:v>-5647.7070000000003</c:v>
                </c:pt>
                <c:pt idx="1436">
                  <c:v>-5608.4790000000003</c:v>
                </c:pt>
                <c:pt idx="1437">
                  <c:v>-5576.1310000000003</c:v>
                </c:pt>
                <c:pt idx="1438">
                  <c:v>-5541.8370000000004</c:v>
                </c:pt>
                <c:pt idx="1439">
                  <c:v>-5493.7280000000001</c:v>
                </c:pt>
                <c:pt idx="1440">
                  <c:v>-5466.1009999999997</c:v>
                </c:pt>
                <c:pt idx="1441">
                  <c:v>-5437.2629999999999</c:v>
                </c:pt>
                <c:pt idx="1442">
                  <c:v>-5407.68</c:v>
                </c:pt>
                <c:pt idx="1443">
                  <c:v>-5377.9489999999996</c:v>
                </c:pt>
                <c:pt idx="1444">
                  <c:v>-5348.65</c:v>
                </c:pt>
                <c:pt idx="1445">
                  <c:v>-5320.174</c:v>
                </c:pt>
                <c:pt idx="1446">
                  <c:v>-5292.8389999999999</c:v>
                </c:pt>
                <c:pt idx="1447">
                  <c:v>-5266.9560000000001</c:v>
                </c:pt>
                <c:pt idx="1448">
                  <c:v>-5220.3090000000002</c:v>
                </c:pt>
                <c:pt idx="1449">
                  <c:v>-5181.08</c:v>
                </c:pt>
                <c:pt idx="1450">
                  <c:v>-5149.9570000000003</c:v>
                </c:pt>
                <c:pt idx="1451">
                  <c:v>-5118.1719999999996</c:v>
                </c:pt>
                <c:pt idx="1452">
                  <c:v>-5089.5559999999996</c:v>
                </c:pt>
                <c:pt idx="1453">
                  <c:v>-5055.9960000000001</c:v>
                </c:pt>
                <c:pt idx="1454">
                  <c:v>-5019.4049999999997</c:v>
                </c:pt>
                <c:pt idx="1455">
                  <c:v>-4993.9889999999996</c:v>
                </c:pt>
                <c:pt idx="1456">
                  <c:v>-4959.0349999999999</c:v>
                </c:pt>
                <c:pt idx="1457">
                  <c:v>-4931.5119999999997</c:v>
                </c:pt>
                <c:pt idx="1458">
                  <c:v>-4903.3580000000002</c:v>
                </c:pt>
                <c:pt idx="1459">
                  <c:v>-4878.116</c:v>
                </c:pt>
                <c:pt idx="1460">
                  <c:v>-4848.6719999999996</c:v>
                </c:pt>
                <c:pt idx="1461">
                  <c:v>-4819.768</c:v>
                </c:pt>
                <c:pt idx="1462">
                  <c:v>-4792.6530000000002</c:v>
                </c:pt>
                <c:pt idx="1463">
                  <c:v>-4764.2879999999996</c:v>
                </c:pt>
                <c:pt idx="1464">
                  <c:v>-4737.8990000000003</c:v>
                </c:pt>
                <c:pt idx="1465">
                  <c:v>-4708.6580000000004</c:v>
                </c:pt>
                <c:pt idx="1466">
                  <c:v>-4682.5060000000003</c:v>
                </c:pt>
                <c:pt idx="1467">
                  <c:v>-4657.3459999999995</c:v>
                </c:pt>
                <c:pt idx="1468">
                  <c:v>-4630.2370000000001</c:v>
                </c:pt>
                <c:pt idx="1469">
                  <c:v>-4600.7309999999998</c:v>
                </c:pt>
                <c:pt idx="1470">
                  <c:v>-4570.567</c:v>
                </c:pt>
                <c:pt idx="1471">
                  <c:v>-4539.5640000000003</c:v>
                </c:pt>
                <c:pt idx="1472">
                  <c:v>-4508.7539999999999</c:v>
                </c:pt>
                <c:pt idx="1473">
                  <c:v>-4479.857</c:v>
                </c:pt>
                <c:pt idx="1474">
                  <c:v>-4452.1149999999998</c:v>
                </c:pt>
                <c:pt idx="1475">
                  <c:v>-4425.4380000000001</c:v>
                </c:pt>
                <c:pt idx="1476">
                  <c:v>-4399.7349999999997</c:v>
                </c:pt>
                <c:pt idx="1477">
                  <c:v>-4373.9740000000002</c:v>
                </c:pt>
                <c:pt idx="1478">
                  <c:v>-4348.808</c:v>
                </c:pt>
                <c:pt idx="1479">
                  <c:v>-4374.2690000000002</c:v>
                </c:pt>
                <c:pt idx="1480">
                  <c:v>-4346.7659999999996</c:v>
                </c:pt>
                <c:pt idx="1481">
                  <c:v>-4320.125</c:v>
                </c:pt>
                <c:pt idx="1482">
                  <c:v>-4293.402</c:v>
                </c:pt>
                <c:pt idx="1483">
                  <c:v>-4264.5889999999999</c:v>
                </c:pt>
                <c:pt idx="1484">
                  <c:v>-4236.8140000000003</c:v>
                </c:pt>
                <c:pt idx="1485">
                  <c:v>-4262.4380000000001</c:v>
                </c:pt>
                <c:pt idx="1486">
                  <c:v>-4288.0159999999996</c:v>
                </c:pt>
                <c:pt idx="1487">
                  <c:v>-4313.5619999999999</c:v>
                </c:pt>
                <c:pt idx="1488">
                  <c:v>-4341.3720000000003</c:v>
                </c:pt>
                <c:pt idx="1489">
                  <c:v>-4366.4949999999999</c:v>
                </c:pt>
                <c:pt idx="1490">
                  <c:v>-4326.4030000000002</c:v>
                </c:pt>
                <c:pt idx="1491">
                  <c:v>-4297.6440000000002</c:v>
                </c:pt>
                <c:pt idx="1492">
                  <c:v>-4264.3410000000003</c:v>
                </c:pt>
                <c:pt idx="1493">
                  <c:v>-4227.5879999999997</c:v>
                </c:pt>
                <c:pt idx="1494">
                  <c:v>-4188.3239999999996</c:v>
                </c:pt>
                <c:pt idx="1495">
                  <c:v>-4147.6890000000003</c:v>
                </c:pt>
                <c:pt idx="1496">
                  <c:v>-4106.674</c:v>
                </c:pt>
                <c:pt idx="1497">
                  <c:v>-4065.97</c:v>
                </c:pt>
                <c:pt idx="1498">
                  <c:v>-4026.163</c:v>
                </c:pt>
                <c:pt idx="1499">
                  <c:v>-3987.806</c:v>
                </c:pt>
                <c:pt idx="1500">
                  <c:v>-3951.3339999999998</c:v>
                </c:pt>
                <c:pt idx="1501">
                  <c:v>-3917.038</c:v>
                </c:pt>
                <c:pt idx="1502">
                  <c:v>-3885.1350000000002</c:v>
                </c:pt>
                <c:pt idx="1503">
                  <c:v>-3855.7849999999999</c:v>
                </c:pt>
                <c:pt idx="1504">
                  <c:v>-3829.0839999999998</c:v>
                </c:pt>
                <c:pt idx="1505">
                  <c:v>-3783.6880000000001</c:v>
                </c:pt>
                <c:pt idx="1506">
                  <c:v>-3748.7570000000001</c:v>
                </c:pt>
                <c:pt idx="1507">
                  <c:v>-3723.645</c:v>
                </c:pt>
                <c:pt idx="1508">
                  <c:v>-3696.7669999999998</c:v>
                </c:pt>
                <c:pt idx="1509">
                  <c:v>-3722.5160000000001</c:v>
                </c:pt>
                <c:pt idx="1510">
                  <c:v>-3747.8130000000001</c:v>
                </c:pt>
                <c:pt idx="1511">
                  <c:v>-3775.4180000000001</c:v>
                </c:pt>
                <c:pt idx="1512">
                  <c:v>-3802.2530000000002</c:v>
                </c:pt>
                <c:pt idx="1513">
                  <c:v>-3828.8409999999999</c:v>
                </c:pt>
                <c:pt idx="1514">
                  <c:v>-3853.9769999999999</c:v>
                </c:pt>
                <c:pt idx="1515">
                  <c:v>-3879.1179999999999</c:v>
                </c:pt>
                <c:pt idx="1516">
                  <c:v>-3904.4409999999998</c:v>
                </c:pt>
                <c:pt idx="1517">
                  <c:v>-3878.11</c:v>
                </c:pt>
                <c:pt idx="1518">
                  <c:v>-3903.1149999999998</c:v>
                </c:pt>
                <c:pt idx="1519">
                  <c:v>-3917.99</c:v>
                </c:pt>
                <c:pt idx="1520">
                  <c:v>-3890.402</c:v>
                </c:pt>
                <c:pt idx="1521">
                  <c:v>-3863.027</c:v>
                </c:pt>
                <c:pt idx="1522">
                  <c:v>-3834.7260000000001</c:v>
                </c:pt>
                <c:pt idx="1523">
                  <c:v>-3809.5050000000001</c:v>
                </c:pt>
                <c:pt idx="1524">
                  <c:v>-3777.723</c:v>
                </c:pt>
                <c:pt idx="1525">
                  <c:v>-3745.5970000000002</c:v>
                </c:pt>
                <c:pt idx="1526">
                  <c:v>-3720.3809999999999</c:v>
                </c:pt>
                <c:pt idx="1527">
                  <c:v>-3687.7530000000002</c:v>
                </c:pt>
                <c:pt idx="1528">
                  <c:v>-3662.4560000000001</c:v>
                </c:pt>
                <c:pt idx="1529">
                  <c:v>-3636.163</c:v>
                </c:pt>
                <c:pt idx="1530">
                  <c:v>-3601.3229999999999</c:v>
                </c:pt>
                <c:pt idx="1531">
                  <c:v>-3571.7109999999998</c:v>
                </c:pt>
                <c:pt idx="1532">
                  <c:v>-3535.7170000000001</c:v>
                </c:pt>
                <c:pt idx="1533">
                  <c:v>-3495.471</c:v>
                </c:pt>
                <c:pt idx="1534">
                  <c:v>-3451.991</c:v>
                </c:pt>
                <c:pt idx="1535">
                  <c:v>-3406.4029999999998</c:v>
                </c:pt>
                <c:pt idx="1536">
                  <c:v>-3360.0619999999999</c:v>
                </c:pt>
                <c:pt idx="1537">
                  <c:v>-3313.989</c:v>
                </c:pt>
                <c:pt idx="1538">
                  <c:v>-3268.848</c:v>
                </c:pt>
                <c:pt idx="1539">
                  <c:v>-3225.232</c:v>
                </c:pt>
                <c:pt idx="1540">
                  <c:v>-3183.6860000000001</c:v>
                </c:pt>
                <c:pt idx="1541">
                  <c:v>-3144.6039999999998</c:v>
                </c:pt>
                <c:pt idx="1542">
                  <c:v>-3108.2359999999999</c:v>
                </c:pt>
                <c:pt idx="1543">
                  <c:v>-3074.7710000000002</c:v>
                </c:pt>
                <c:pt idx="1544">
                  <c:v>-3044.3409999999999</c:v>
                </c:pt>
                <c:pt idx="1545">
                  <c:v>-3017.0059999999999</c:v>
                </c:pt>
                <c:pt idx="1546">
                  <c:v>-2971.5749999999998</c:v>
                </c:pt>
                <c:pt idx="1547">
                  <c:v>-2937.8989999999999</c:v>
                </c:pt>
                <c:pt idx="1548">
                  <c:v>-2906.8679999999999</c:v>
                </c:pt>
                <c:pt idx="1549">
                  <c:v>-2935.1640000000002</c:v>
                </c:pt>
                <c:pt idx="1550">
                  <c:v>-2960.5279999999998</c:v>
                </c:pt>
                <c:pt idx="1551">
                  <c:v>-2990.23</c:v>
                </c:pt>
                <c:pt idx="1552">
                  <c:v>-3016.7930000000001</c:v>
                </c:pt>
                <c:pt idx="1553">
                  <c:v>-3043.0529999999999</c:v>
                </c:pt>
                <c:pt idx="1554">
                  <c:v>-3069.87</c:v>
                </c:pt>
                <c:pt idx="1555">
                  <c:v>-3095.2730000000001</c:v>
                </c:pt>
                <c:pt idx="1556">
                  <c:v>-3121.63</c:v>
                </c:pt>
                <c:pt idx="1557">
                  <c:v>-3148.069</c:v>
                </c:pt>
                <c:pt idx="1558">
                  <c:v>-3175.4079999999999</c:v>
                </c:pt>
                <c:pt idx="1559">
                  <c:v>-3202.5990000000002</c:v>
                </c:pt>
                <c:pt idx="1560">
                  <c:v>-3228.96</c:v>
                </c:pt>
                <c:pt idx="1561">
                  <c:v>-3254.0970000000002</c:v>
                </c:pt>
                <c:pt idx="1562">
                  <c:v>-3279.2840000000001</c:v>
                </c:pt>
                <c:pt idx="1563">
                  <c:v>-3305.1370000000002</c:v>
                </c:pt>
                <c:pt idx="1564">
                  <c:v>-3330.5250000000001</c:v>
                </c:pt>
                <c:pt idx="1565">
                  <c:v>-3302.6579999999999</c:v>
                </c:pt>
                <c:pt idx="1566">
                  <c:v>-3274.8939999999998</c:v>
                </c:pt>
                <c:pt idx="1567">
                  <c:v>-3249.413</c:v>
                </c:pt>
                <c:pt idx="1568">
                  <c:v>-3220.8</c:v>
                </c:pt>
                <c:pt idx="1569">
                  <c:v>-3194.3719999999998</c:v>
                </c:pt>
                <c:pt idx="1570">
                  <c:v>-3161.3780000000002</c:v>
                </c:pt>
                <c:pt idx="1571">
                  <c:v>-3128.3809999999999</c:v>
                </c:pt>
                <c:pt idx="1572">
                  <c:v>-3099.3220000000001</c:v>
                </c:pt>
                <c:pt idx="1573">
                  <c:v>-3069.8530000000001</c:v>
                </c:pt>
                <c:pt idx="1574">
                  <c:v>-3042.8890000000001</c:v>
                </c:pt>
                <c:pt idx="1575">
                  <c:v>-3034.6770000000001</c:v>
                </c:pt>
                <c:pt idx="1576">
                  <c:v>-3019.8609999999999</c:v>
                </c:pt>
                <c:pt idx="1577">
                  <c:v>-2973.8829999999998</c:v>
                </c:pt>
                <c:pt idx="1578">
                  <c:v>-2936.8850000000002</c:v>
                </c:pt>
                <c:pt idx="1579">
                  <c:v>-2891.4389999999999</c:v>
                </c:pt>
                <c:pt idx="1580">
                  <c:v>-2840.2950000000001</c:v>
                </c:pt>
                <c:pt idx="1581">
                  <c:v>-2784.7109999999998</c:v>
                </c:pt>
                <c:pt idx="1582">
                  <c:v>-2726.0340000000001</c:v>
                </c:pt>
                <c:pt idx="1583">
                  <c:v>-2665.951</c:v>
                </c:pt>
                <c:pt idx="1584">
                  <c:v>-2605.7530000000002</c:v>
                </c:pt>
                <c:pt idx="1585">
                  <c:v>-2546.2530000000002</c:v>
                </c:pt>
                <c:pt idx="1586">
                  <c:v>-2488.1860000000001</c:v>
                </c:pt>
                <c:pt idx="1587">
                  <c:v>-2432.2710000000002</c:v>
                </c:pt>
                <c:pt idx="1588">
                  <c:v>-2379.0390000000002</c:v>
                </c:pt>
                <c:pt idx="1589">
                  <c:v>-2328.8359999999998</c:v>
                </c:pt>
                <c:pt idx="1590">
                  <c:v>-2281.9270000000001</c:v>
                </c:pt>
                <c:pt idx="1591">
                  <c:v>-2238.5059999999999</c:v>
                </c:pt>
                <c:pt idx="1592">
                  <c:v>-2198.6680000000001</c:v>
                </c:pt>
                <c:pt idx="1593">
                  <c:v>-2162.4299999999998</c:v>
                </c:pt>
                <c:pt idx="1594">
                  <c:v>-2129.7539999999999</c:v>
                </c:pt>
                <c:pt idx="1595">
                  <c:v>-2100.5569999999998</c:v>
                </c:pt>
                <c:pt idx="1596">
                  <c:v>-2074.7159999999999</c:v>
                </c:pt>
                <c:pt idx="1597">
                  <c:v>-2032.5150000000001</c:v>
                </c:pt>
                <c:pt idx="1598">
                  <c:v>-2001.84</c:v>
                </c:pt>
                <c:pt idx="1599">
                  <c:v>-1973.809</c:v>
                </c:pt>
                <c:pt idx="1600">
                  <c:v>-1999.1379999999999</c:v>
                </c:pt>
                <c:pt idx="1601">
                  <c:v>-2024.47</c:v>
                </c:pt>
                <c:pt idx="1602">
                  <c:v>-1996.5540000000001</c:v>
                </c:pt>
                <c:pt idx="1603">
                  <c:v>-1969.93</c:v>
                </c:pt>
                <c:pt idx="1604">
                  <c:v>-1943.5840000000001</c:v>
                </c:pt>
                <c:pt idx="1605">
                  <c:v>-1918.376</c:v>
                </c:pt>
                <c:pt idx="1606">
                  <c:v>-1893.1980000000001</c:v>
                </c:pt>
                <c:pt idx="1607">
                  <c:v>-1867.492</c:v>
                </c:pt>
                <c:pt idx="1608">
                  <c:v>-1840.1759999999999</c:v>
                </c:pt>
                <c:pt idx="1609">
                  <c:v>-1813.8409999999999</c:v>
                </c:pt>
                <c:pt idx="1610">
                  <c:v>-1788.0440000000001</c:v>
                </c:pt>
                <c:pt idx="1611">
                  <c:v>-1762.462</c:v>
                </c:pt>
                <c:pt idx="1612">
                  <c:v>-1761.973</c:v>
                </c:pt>
                <c:pt idx="1613">
                  <c:v>-1772.2090000000001</c:v>
                </c:pt>
                <c:pt idx="1614">
                  <c:v>-1744.28</c:v>
                </c:pt>
                <c:pt idx="1615">
                  <c:v>-1719.09</c:v>
                </c:pt>
                <c:pt idx="1616">
                  <c:v>-1694.085</c:v>
                </c:pt>
                <c:pt idx="1617">
                  <c:v>-1667.88</c:v>
                </c:pt>
                <c:pt idx="1618">
                  <c:v>-1642.3009999999999</c:v>
                </c:pt>
                <c:pt idx="1619">
                  <c:v>-1635.192</c:v>
                </c:pt>
                <c:pt idx="1620">
                  <c:v>-1609.4770000000001</c:v>
                </c:pt>
                <c:pt idx="1621">
                  <c:v>-1570.5630000000001</c:v>
                </c:pt>
                <c:pt idx="1622">
                  <c:v>-1540.9369999999999</c:v>
                </c:pt>
                <c:pt idx="1623">
                  <c:v>-1504.347</c:v>
                </c:pt>
                <c:pt idx="1624">
                  <c:v>-1463.2809999999999</c:v>
                </c:pt>
                <c:pt idx="1625">
                  <c:v>-1418.8520000000001</c:v>
                </c:pt>
                <c:pt idx="1626">
                  <c:v>-1372.0740000000001</c:v>
                </c:pt>
                <c:pt idx="1627">
                  <c:v>-1324.2809999999999</c:v>
                </c:pt>
                <c:pt idx="1628">
                  <c:v>-1276.5540000000001</c:v>
                </c:pt>
                <c:pt idx="1629">
                  <c:v>-1229.558</c:v>
                </c:pt>
                <c:pt idx="1630">
                  <c:v>-1183.855</c:v>
                </c:pt>
                <c:pt idx="1631">
                  <c:v>-1140.0050000000001</c:v>
                </c:pt>
                <c:pt idx="1632">
                  <c:v>-1098.4369999999999</c:v>
                </c:pt>
                <c:pt idx="1633">
                  <c:v>-1059.4169999999999</c:v>
                </c:pt>
                <c:pt idx="1634">
                  <c:v>-1023.135</c:v>
                </c:pt>
                <c:pt idx="1635">
                  <c:v>-989.7373</c:v>
                </c:pt>
                <c:pt idx="1636">
                  <c:v>-959.28620000000001</c:v>
                </c:pt>
                <c:pt idx="1637">
                  <c:v>-931.77350000000001</c:v>
                </c:pt>
                <c:pt idx="1638">
                  <c:v>-885.40610000000004</c:v>
                </c:pt>
                <c:pt idx="1639">
                  <c:v>-850.00620000000004</c:v>
                </c:pt>
                <c:pt idx="1640">
                  <c:v>-824.34</c:v>
                </c:pt>
                <c:pt idx="1641">
                  <c:v>-796.2867</c:v>
                </c:pt>
                <c:pt idx="1642">
                  <c:v>-824.42100000000005</c:v>
                </c:pt>
                <c:pt idx="1643">
                  <c:v>-849.47249999999997</c:v>
                </c:pt>
                <c:pt idx="1644">
                  <c:v>-824.26099999999997</c:v>
                </c:pt>
                <c:pt idx="1645">
                  <c:v>-827.09739999999999</c:v>
                </c:pt>
                <c:pt idx="1646">
                  <c:v>-841.17359999999996</c:v>
                </c:pt>
                <c:pt idx="1647">
                  <c:v>-843.01620000000003</c:v>
                </c:pt>
                <c:pt idx="1648">
                  <c:v>-835.58780000000002</c:v>
                </c:pt>
                <c:pt idx="1649">
                  <c:v>-860.60180000000003</c:v>
                </c:pt>
                <c:pt idx="1650">
                  <c:v>-851.19479999999999</c:v>
                </c:pt>
                <c:pt idx="1651">
                  <c:v>-860.58489999999995</c:v>
                </c:pt>
                <c:pt idx="1652">
                  <c:v>-863.9837</c:v>
                </c:pt>
                <c:pt idx="1653">
                  <c:v>-875.74559999999997</c:v>
                </c:pt>
                <c:pt idx="1654">
                  <c:v>-880.8107</c:v>
                </c:pt>
                <c:pt idx="1655">
                  <c:v>-867.88750000000005</c:v>
                </c:pt>
                <c:pt idx="1656">
                  <c:v>-893.14499999999998</c:v>
                </c:pt>
                <c:pt idx="1657">
                  <c:v>-886.81759999999997</c:v>
                </c:pt>
                <c:pt idx="1658">
                  <c:v>-859.35400000000004</c:v>
                </c:pt>
                <c:pt idx="1659">
                  <c:v>-831.62099999999998</c:v>
                </c:pt>
                <c:pt idx="1660">
                  <c:v>-834.55290000000002</c:v>
                </c:pt>
                <c:pt idx="1661">
                  <c:v>-808.7894</c:v>
                </c:pt>
                <c:pt idx="1662">
                  <c:v>-781.19880000000001</c:v>
                </c:pt>
                <c:pt idx="1663">
                  <c:v>-735.65920000000006</c:v>
                </c:pt>
                <c:pt idx="1664">
                  <c:v>-705.14869999999996</c:v>
                </c:pt>
                <c:pt idx="1665">
                  <c:v>-671.40629999999999</c:v>
                </c:pt>
                <c:pt idx="1666">
                  <c:v>-635.15110000000004</c:v>
                </c:pt>
                <c:pt idx="1667">
                  <c:v>-597.40719999999999</c:v>
                </c:pt>
                <c:pt idx="1668">
                  <c:v>-559.19560000000001</c:v>
                </c:pt>
                <c:pt idx="1669">
                  <c:v>-521.18790000000001</c:v>
                </c:pt>
                <c:pt idx="1670">
                  <c:v>-483.85109999999997</c:v>
                </c:pt>
                <c:pt idx="1671">
                  <c:v>-447.63709999999998</c:v>
                </c:pt>
                <c:pt idx="1672">
                  <c:v>-412.9513</c:v>
                </c:pt>
                <c:pt idx="1673">
                  <c:v>-380.08449999999999</c:v>
                </c:pt>
                <c:pt idx="1674">
                  <c:v>-349.22309999999999</c:v>
                </c:pt>
                <c:pt idx="1675">
                  <c:v>-320.48910000000001</c:v>
                </c:pt>
                <c:pt idx="1676">
                  <c:v>-293.9599</c:v>
                </c:pt>
                <c:pt idx="1677">
                  <c:v>-247.6404</c:v>
                </c:pt>
                <c:pt idx="1678">
                  <c:v>-210.13740000000001</c:v>
                </c:pt>
                <c:pt idx="1679">
                  <c:v>-180.84690000000001</c:v>
                </c:pt>
                <c:pt idx="1680">
                  <c:v>-150.29499999999999</c:v>
                </c:pt>
                <c:pt idx="1681">
                  <c:v>-124.70010000000001</c:v>
                </c:pt>
                <c:pt idx="1682">
                  <c:v>-150.45580000000001</c:v>
                </c:pt>
                <c:pt idx="1683">
                  <c:v>-164.2912</c:v>
                </c:pt>
                <c:pt idx="1684">
                  <c:v>-170.99189999999999</c:v>
                </c:pt>
                <c:pt idx="1685">
                  <c:v>-176.62649999999999</c:v>
                </c:pt>
                <c:pt idx="1686">
                  <c:v>-184.39959999999999</c:v>
                </c:pt>
                <c:pt idx="1687">
                  <c:v>-188.11539999999999</c:v>
                </c:pt>
                <c:pt idx="1688">
                  <c:v>-196.20769999999999</c:v>
                </c:pt>
                <c:pt idx="1689">
                  <c:v>-205.17949999999999</c:v>
                </c:pt>
                <c:pt idx="1690">
                  <c:v>-215.44470000000001</c:v>
                </c:pt>
                <c:pt idx="1691">
                  <c:v>-219.59229999999999</c:v>
                </c:pt>
                <c:pt idx="1692">
                  <c:v>-225.13929999999999</c:v>
                </c:pt>
                <c:pt idx="1693">
                  <c:v>-229.9203</c:v>
                </c:pt>
                <c:pt idx="1694">
                  <c:v>-232.22130000000001</c:v>
                </c:pt>
                <c:pt idx="1695">
                  <c:v>-236.35839999999999</c:v>
                </c:pt>
                <c:pt idx="1696">
                  <c:v>-237.65469999999999</c:v>
                </c:pt>
                <c:pt idx="1697">
                  <c:v>-243.25919999999999</c:v>
                </c:pt>
                <c:pt idx="1698">
                  <c:v>-247.4306</c:v>
                </c:pt>
                <c:pt idx="1699">
                  <c:v>-245.2801</c:v>
                </c:pt>
                <c:pt idx="1700">
                  <c:v>-246.7816</c:v>
                </c:pt>
              </c:numCache>
            </c:numRef>
          </c:yVal>
          <c:smooth val="1"/>
          <c:extLst>
            <c:ext xmlns:c16="http://schemas.microsoft.com/office/drawing/2014/chart" uri="{C3380CC4-5D6E-409C-BE32-E72D297353CC}">
              <c16:uniqueId val="{00000001-D9D7-4860-9FAF-1CDA06E51A6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smooth val="1"/>
          <c:extLst>
            <c:ext xmlns:c16="http://schemas.microsoft.com/office/drawing/2014/chart" uri="{C3380CC4-5D6E-409C-BE32-E72D297353CC}">
              <c16:uniqueId val="{00000002-D9D7-4860-9FAF-1CDA06E51A65}"/>
            </c:ext>
          </c:extLst>
        </c:ser>
        <c:dLbls>
          <c:showLegendKey val="0"/>
          <c:showVal val="0"/>
          <c:showCatName val="0"/>
          <c:showSerName val="0"/>
          <c:showPercent val="0"/>
          <c:showBubbleSize val="0"/>
        </c:dLbls>
        <c:axId val="1600495935"/>
        <c:axId val="1600496895"/>
      </c:scatterChart>
      <c:valAx>
        <c:axId val="1600495935"/>
        <c:scaling>
          <c:orientation val="maxMin"/>
          <c:max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0496895"/>
        <c:crosses val="autoZero"/>
        <c:crossBetween val="midCat"/>
      </c:valAx>
      <c:valAx>
        <c:axId val="1600496895"/>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0495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Scherversuch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6"/>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'[1]26_21s'!$C$33:$C$10000</c:f>
              <c:numCache>
                <c:formatCode>General</c:formatCode>
                <c:ptCount val="9968"/>
                <c:pt idx="0">
                  <c:v>-5.6381500000000001E-2</c:v>
                </c:pt>
                <c:pt idx="1">
                  <c:v>-0.17105780000000001</c:v>
                </c:pt>
                <c:pt idx="2">
                  <c:v>-0.28573399999999999</c:v>
                </c:pt>
                <c:pt idx="3">
                  <c:v>-0.3938334</c:v>
                </c:pt>
                <c:pt idx="4">
                  <c:v>-0.49744860000000002</c:v>
                </c:pt>
                <c:pt idx="5">
                  <c:v>-0.5259682</c:v>
                </c:pt>
                <c:pt idx="6">
                  <c:v>-0.54629669999999997</c:v>
                </c:pt>
                <c:pt idx="7">
                  <c:v>-0.56261919999999999</c:v>
                </c:pt>
                <c:pt idx="8">
                  <c:v>-0.57678929999999995</c:v>
                </c:pt>
                <c:pt idx="9">
                  <c:v>-0.58880699999999997</c:v>
                </c:pt>
                <c:pt idx="10">
                  <c:v>-0.60088450000000004</c:v>
                </c:pt>
                <c:pt idx="11">
                  <c:v>-0.62091399999999997</c:v>
                </c:pt>
                <c:pt idx="12">
                  <c:v>-0.63293160000000004</c:v>
                </c:pt>
                <c:pt idx="13">
                  <c:v>-0.6409435</c:v>
                </c:pt>
                <c:pt idx="14">
                  <c:v>-0.64907490000000001</c:v>
                </c:pt>
                <c:pt idx="15">
                  <c:v>-0.65511359999999996</c:v>
                </c:pt>
                <c:pt idx="16">
                  <c:v>-0.66121209999999997</c:v>
                </c:pt>
                <c:pt idx="17">
                  <c:v>-0.66725089999999998</c:v>
                </c:pt>
                <c:pt idx="18">
                  <c:v>-0.67328960000000004</c:v>
                </c:pt>
                <c:pt idx="19">
                  <c:v>-0.67932840000000005</c:v>
                </c:pt>
                <c:pt idx="20">
                  <c:v>-0.68530720000000001</c:v>
                </c:pt>
                <c:pt idx="21">
                  <c:v>-0.69134600000000002</c:v>
                </c:pt>
                <c:pt idx="22">
                  <c:v>-0.69738469999999997</c:v>
                </c:pt>
                <c:pt idx="23">
                  <c:v>-0.70342349999999998</c:v>
                </c:pt>
                <c:pt idx="24">
                  <c:v>-0.70940239999999999</c:v>
                </c:pt>
                <c:pt idx="25">
                  <c:v>-0.7154412</c:v>
                </c:pt>
                <c:pt idx="26">
                  <c:v>-0.72148000000000001</c:v>
                </c:pt>
                <c:pt idx="27">
                  <c:v>-0.72745879999999996</c:v>
                </c:pt>
                <c:pt idx="28">
                  <c:v>-0.73355740000000003</c:v>
                </c:pt>
                <c:pt idx="29">
                  <c:v>-0.73953630000000004</c:v>
                </c:pt>
                <c:pt idx="30">
                  <c:v>-0.74557499999999999</c:v>
                </c:pt>
                <c:pt idx="31">
                  <c:v>-0.74946140000000006</c:v>
                </c:pt>
                <c:pt idx="32">
                  <c:v>-0.75346729999999995</c:v>
                </c:pt>
                <c:pt idx="33">
                  <c:v>-0.75759279999999996</c:v>
                </c:pt>
                <c:pt idx="34">
                  <c:v>-0.76153879999999996</c:v>
                </c:pt>
                <c:pt idx="35">
                  <c:v>-0.76554480000000003</c:v>
                </c:pt>
                <c:pt idx="36">
                  <c:v>-0.76961040000000003</c:v>
                </c:pt>
                <c:pt idx="37">
                  <c:v>-0.77355660000000004</c:v>
                </c:pt>
                <c:pt idx="38">
                  <c:v>-0.77756250000000005</c:v>
                </c:pt>
                <c:pt idx="39">
                  <c:v>-0.78168789999999999</c:v>
                </c:pt>
                <c:pt idx="40">
                  <c:v>-0.7855742</c:v>
                </c:pt>
                <c:pt idx="41">
                  <c:v>-0.78964000000000001</c:v>
                </c:pt>
                <c:pt idx="42">
                  <c:v>-0.79364579999999996</c:v>
                </c:pt>
                <c:pt idx="43">
                  <c:v>-0.79753209999999997</c:v>
                </c:pt>
                <c:pt idx="44">
                  <c:v>-0.80153799999999997</c:v>
                </c:pt>
                <c:pt idx="45">
                  <c:v>-0.80566349999999998</c:v>
                </c:pt>
                <c:pt idx="46">
                  <c:v>-0.80960960000000004</c:v>
                </c:pt>
                <c:pt idx="47">
                  <c:v>-0.81361559999999999</c:v>
                </c:pt>
                <c:pt idx="48">
                  <c:v>-0.8176812</c:v>
                </c:pt>
                <c:pt idx="49">
                  <c:v>-0.82162729999999995</c:v>
                </c:pt>
                <c:pt idx="50">
                  <c:v>-0.82563330000000001</c:v>
                </c:pt>
                <c:pt idx="51">
                  <c:v>-0.82963909999999996</c:v>
                </c:pt>
                <c:pt idx="52">
                  <c:v>-0.83364499999999997</c:v>
                </c:pt>
                <c:pt idx="53">
                  <c:v>-0.83765089999999998</c:v>
                </c:pt>
                <c:pt idx="54">
                  <c:v>-0.84159700000000004</c:v>
                </c:pt>
                <c:pt idx="55">
                  <c:v>-0.84560290000000005</c:v>
                </c:pt>
                <c:pt idx="56">
                  <c:v>-0.84960880000000005</c:v>
                </c:pt>
                <c:pt idx="57">
                  <c:v>-0.85361469999999995</c:v>
                </c:pt>
                <c:pt idx="58">
                  <c:v>-0.85762059999999996</c:v>
                </c:pt>
                <c:pt idx="59">
                  <c:v>-0.86162649999999996</c:v>
                </c:pt>
                <c:pt idx="60">
                  <c:v>-0.86563239999999997</c:v>
                </c:pt>
                <c:pt idx="61">
                  <c:v>-0.86963820000000003</c:v>
                </c:pt>
                <c:pt idx="62">
                  <c:v>-0.87364419999999998</c:v>
                </c:pt>
                <c:pt idx="63">
                  <c:v>-0.87765009999999999</c:v>
                </c:pt>
                <c:pt idx="64">
                  <c:v>-0.88171580000000005</c:v>
                </c:pt>
                <c:pt idx="65">
                  <c:v>-0.88572169999999995</c:v>
                </c:pt>
                <c:pt idx="66">
                  <c:v>-0.88966780000000001</c:v>
                </c:pt>
                <c:pt idx="67">
                  <c:v>-0.89373340000000001</c:v>
                </c:pt>
                <c:pt idx="68">
                  <c:v>-0.89773939999999997</c:v>
                </c:pt>
                <c:pt idx="69">
                  <c:v>-0.90168539999999997</c:v>
                </c:pt>
                <c:pt idx="70">
                  <c:v>-0.90569129999999998</c:v>
                </c:pt>
                <c:pt idx="71">
                  <c:v>-0.90969730000000004</c:v>
                </c:pt>
                <c:pt idx="72">
                  <c:v>-0.91364339999999999</c:v>
                </c:pt>
                <c:pt idx="73">
                  <c:v>-0.9156164</c:v>
                </c:pt>
                <c:pt idx="74">
                  <c:v>-0.91764920000000005</c:v>
                </c:pt>
                <c:pt idx="75">
                  <c:v>-0.91968209999999995</c:v>
                </c:pt>
                <c:pt idx="76">
                  <c:v>-0.92165520000000001</c:v>
                </c:pt>
                <c:pt idx="77">
                  <c:v>-0.92368799999999995</c:v>
                </c:pt>
                <c:pt idx="78">
                  <c:v>-0.92566110000000001</c:v>
                </c:pt>
                <c:pt idx="79">
                  <c:v>-0.92769389999999996</c:v>
                </c:pt>
                <c:pt idx="80">
                  <c:v>-0.92972670000000002</c:v>
                </c:pt>
                <c:pt idx="81">
                  <c:v>-0.93169979999999997</c:v>
                </c:pt>
                <c:pt idx="82">
                  <c:v>-0.93373269999999997</c:v>
                </c:pt>
                <c:pt idx="83">
                  <c:v>-0.93570569999999997</c:v>
                </c:pt>
                <c:pt idx="84">
                  <c:v>-0.93767869999999998</c:v>
                </c:pt>
                <c:pt idx="85">
                  <c:v>-0.93971150000000003</c:v>
                </c:pt>
                <c:pt idx="86">
                  <c:v>-0.94168459999999998</c:v>
                </c:pt>
                <c:pt idx="87">
                  <c:v>-0.94371749999999999</c:v>
                </c:pt>
                <c:pt idx="88">
                  <c:v>-0.94575030000000004</c:v>
                </c:pt>
                <c:pt idx="89">
                  <c:v>-0.94766360000000005</c:v>
                </c:pt>
                <c:pt idx="90">
                  <c:v>-0.94969650000000005</c:v>
                </c:pt>
                <c:pt idx="91">
                  <c:v>-0.9516694</c:v>
                </c:pt>
                <c:pt idx="92">
                  <c:v>-0.9537023</c:v>
                </c:pt>
                <c:pt idx="93">
                  <c:v>-0.95567539999999995</c:v>
                </c:pt>
                <c:pt idx="94">
                  <c:v>-0.95770820000000001</c:v>
                </c:pt>
                <c:pt idx="95">
                  <c:v>-0.95968129999999996</c:v>
                </c:pt>
                <c:pt idx="96">
                  <c:v>-0.96165440000000002</c:v>
                </c:pt>
                <c:pt idx="97">
                  <c:v>-0.96362740000000002</c:v>
                </c:pt>
                <c:pt idx="98">
                  <c:v>-0.96566019999999997</c:v>
                </c:pt>
                <c:pt idx="99">
                  <c:v>-0.96763319999999997</c:v>
                </c:pt>
                <c:pt idx="100">
                  <c:v>-0.96966609999999998</c:v>
                </c:pt>
                <c:pt idx="101">
                  <c:v>-0.97163920000000004</c:v>
                </c:pt>
                <c:pt idx="102">
                  <c:v>-0.97361229999999999</c:v>
                </c:pt>
                <c:pt idx="103">
                  <c:v>-0.97558529999999999</c:v>
                </c:pt>
                <c:pt idx="104">
                  <c:v>-0.97761810000000005</c:v>
                </c:pt>
                <c:pt idx="105">
                  <c:v>-0.97959110000000005</c:v>
                </c:pt>
                <c:pt idx="106">
                  <c:v>-0.98162400000000005</c:v>
                </c:pt>
                <c:pt idx="107">
                  <c:v>-0.9835971</c:v>
                </c:pt>
                <c:pt idx="108">
                  <c:v>-0.9855701</c:v>
                </c:pt>
                <c:pt idx="109">
                  <c:v>-0.98760300000000001</c:v>
                </c:pt>
                <c:pt idx="110">
                  <c:v>-0.98957609999999996</c:v>
                </c:pt>
                <c:pt idx="111">
                  <c:v>-0.99154909999999996</c:v>
                </c:pt>
                <c:pt idx="112">
                  <c:v>-0.99358190000000002</c:v>
                </c:pt>
                <c:pt idx="113">
                  <c:v>-0.99555490000000002</c:v>
                </c:pt>
                <c:pt idx="114">
                  <c:v>-0.99752799999999997</c:v>
                </c:pt>
                <c:pt idx="115">
                  <c:v>-0.99956089999999997</c:v>
                </c:pt>
                <c:pt idx="116">
                  <c:v>-1.0015339999999999</c:v>
                </c:pt>
                <c:pt idx="117">
                  <c:v>-1.0035670000000001</c:v>
                </c:pt>
                <c:pt idx="118">
                  <c:v>-1.0055400000000001</c:v>
                </c:pt>
                <c:pt idx="119">
                  <c:v>-1.0075130000000001</c:v>
                </c:pt>
                <c:pt idx="120">
                  <c:v>-1.0094860000000001</c:v>
                </c:pt>
                <c:pt idx="121">
                  <c:v>-1.0115190000000001</c:v>
                </c:pt>
                <c:pt idx="122">
                  <c:v>-1.0134920000000001</c:v>
                </c:pt>
                <c:pt idx="123">
                  <c:v>-1.015525</c:v>
                </c:pt>
                <c:pt idx="124">
                  <c:v>-1.017498</c:v>
                </c:pt>
                <c:pt idx="125">
                  <c:v>-1.019531</c:v>
                </c:pt>
                <c:pt idx="126">
                  <c:v>-1.021504</c:v>
                </c:pt>
                <c:pt idx="127">
                  <c:v>-1.023477</c:v>
                </c:pt>
                <c:pt idx="128">
                  <c:v>-1.0255099999999999</c:v>
                </c:pt>
                <c:pt idx="129">
                  <c:v>-1.0274829999999999</c:v>
                </c:pt>
                <c:pt idx="130">
                  <c:v>-1.029515</c:v>
                </c:pt>
                <c:pt idx="131">
                  <c:v>-1.0314890000000001</c:v>
                </c:pt>
                <c:pt idx="132">
                  <c:v>-1.0334620000000001</c:v>
                </c:pt>
                <c:pt idx="133">
                  <c:v>-1.0354350000000001</c:v>
                </c:pt>
                <c:pt idx="134">
                  <c:v>-1.0374080000000001</c:v>
                </c:pt>
                <c:pt idx="135">
                  <c:v>-1.0394399999999999</c:v>
                </c:pt>
                <c:pt idx="136">
                  <c:v>-1.0414129999999999</c:v>
                </c:pt>
                <c:pt idx="137">
                  <c:v>-1.0433870000000001</c:v>
                </c:pt>
                <c:pt idx="138">
                  <c:v>-1.0453600000000001</c:v>
                </c:pt>
                <c:pt idx="139">
                  <c:v>-1.0473920000000001</c:v>
                </c:pt>
                <c:pt idx="140">
                  <c:v>-1.049366</c:v>
                </c:pt>
                <c:pt idx="141">
                  <c:v>-1.0513980000000001</c:v>
                </c:pt>
                <c:pt idx="142">
                  <c:v>-1.0533710000000001</c:v>
                </c:pt>
                <c:pt idx="143">
                  <c:v>-1.0553440000000001</c:v>
                </c:pt>
                <c:pt idx="144">
                  <c:v>-1.057377</c:v>
                </c:pt>
                <c:pt idx="145">
                  <c:v>-1.05935</c:v>
                </c:pt>
                <c:pt idx="146">
                  <c:v>-1.061383</c:v>
                </c:pt>
                <c:pt idx="147">
                  <c:v>-1.0634159999999999</c:v>
                </c:pt>
                <c:pt idx="148">
                  <c:v>-1.0653889999999999</c:v>
                </c:pt>
                <c:pt idx="149">
                  <c:v>-1.0673619999999999</c:v>
                </c:pt>
                <c:pt idx="150">
                  <c:v>-1.0693950000000001</c:v>
                </c:pt>
                <c:pt idx="151">
                  <c:v>-1.0713680000000001</c:v>
                </c:pt>
                <c:pt idx="152">
                  <c:v>-1.073401</c:v>
                </c:pt>
                <c:pt idx="153">
                  <c:v>-1.075434</c:v>
                </c:pt>
                <c:pt idx="154">
                  <c:v>-1.077407</c:v>
                </c:pt>
                <c:pt idx="155">
                  <c:v>-1.07938</c:v>
                </c:pt>
                <c:pt idx="156">
                  <c:v>-1.081353</c:v>
                </c:pt>
                <c:pt idx="157">
                  <c:v>-1.083386</c:v>
                </c:pt>
                <c:pt idx="158">
                  <c:v>-1.0854189999999999</c:v>
                </c:pt>
                <c:pt idx="159">
                  <c:v>-1.0873919999999999</c:v>
                </c:pt>
                <c:pt idx="160">
                  <c:v>-1.0893649999999999</c:v>
                </c:pt>
                <c:pt idx="161">
                  <c:v>-1.0913379999999999</c:v>
                </c:pt>
                <c:pt idx="162">
                  <c:v>-1.0933710000000001</c:v>
                </c:pt>
                <c:pt idx="163">
                  <c:v>-1.0953440000000001</c:v>
                </c:pt>
                <c:pt idx="164">
                  <c:v>-1.097377</c:v>
                </c:pt>
                <c:pt idx="165">
                  <c:v>-1.0994090000000001</c:v>
                </c:pt>
                <c:pt idx="166">
                  <c:v>-1.1013820000000001</c:v>
                </c:pt>
                <c:pt idx="167">
                  <c:v>-1.1033550000000001</c:v>
                </c:pt>
                <c:pt idx="168">
                  <c:v>-1.105388</c:v>
                </c:pt>
                <c:pt idx="169">
                  <c:v>-1.107421</c:v>
                </c:pt>
                <c:pt idx="170">
                  <c:v>-1.1094539999999999</c:v>
                </c:pt>
                <c:pt idx="171">
                  <c:v>-1.1114269999999999</c:v>
                </c:pt>
                <c:pt idx="172">
                  <c:v>-1.1133999999999999</c:v>
                </c:pt>
                <c:pt idx="173">
                  <c:v>-1.1153729999999999</c:v>
                </c:pt>
                <c:pt idx="174">
                  <c:v>-1.1174059999999999</c:v>
                </c:pt>
                <c:pt idx="175">
                  <c:v>-1.1214120000000001</c:v>
                </c:pt>
                <c:pt idx="176">
                  <c:v>-1.125418</c:v>
                </c:pt>
                <c:pt idx="177">
                  <c:v>-1.129364</c:v>
                </c:pt>
                <c:pt idx="178">
                  <c:v>-1.1334299999999999</c:v>
                </c:pt>
                <c:pt idx="179">
                  <c:v>-1.1373759999999999</c:v>
                </c:pt>
                <c:pt idx="180">
                  <c:v>-1.1413219999999999</c:v>
                </c:pt>
                <c:pt idx="181">
                  <c:v>-1.1453279999999999</c:v>
                </c:pt>
                <c:pt idx="182">
                  <c:v>-1.1492739999999999</c:v>
                </c:pt>
                <c:pt idx="183">
                  <c:v>-1.1532800000000001</c:v>
                </c:pt>
                <c:pt idx="184">
                  <c:v>-1.157286</c:v>
                </c:pt>
                <c:pt idx="185">
                  <c:v>-1.161351</c:v>
                </c:pt>
                <c:pt idx="186">
                  <c:v>-1.165297</c:v>
                </c:pt>
                <c:pt idx="187">
                  <c:v>-1.169303</c:v>
                </c:pt>
                <c:pt idx="188">
                  <c:v>-1.1733089999999999</c:v>
                </c:pt>
                <c:pt idx="189">
                  <c:v>-1.1773149999999999</c:v>
                </c:pt>
                <c:pt idx="190">
                  <c:v>-1.1812609999999999</c:v>
                </c:pt>
                <c:pt idx="191">
                  <c:v>-1.185327</c:v>
                </c:pt>
                <c:pt idx="192">
                  <c:v>-1.189333</c:v>
                </c:pt>
                <c:pt idx="193">
                  <c:v>-1.193279</c:v>
                </c:pt>
                <c:pt idx="194">
                  <c:v>-1.1973450000000001</c:v>
                </c:pt>
                <c:pt idx="195">
                  <c:v>-1.2013499999999999</c:v>
                </c:pt>
                <c:pt idx="196">
                  <c:v>-1.2052970000000001</c:v>
                </c:pt>
                <c:pt idx="197">
                  <c:v>-1.2093020000000001</c:v>
                </c:pt>
                <c:pt idx="198">
                  <c:v>-1.213368</c:v>
                </c:pt>
                <c:pt idx="199">
                  <c:v>-1.217374</c:v>
                </c:pt>
                <c:pt idx="200">
                  <c:v>-1.2213799999999999</c:v>
                </c:pt>
                <c:pt idx="201">
                  <c:v>-1.225446</c:v>
                </c:pt>
                <c:pt idx="202">
                  <c:v>-1.229392</c:v>
                </c:pt>
                <c:pt idx="203">
                  <c:v>-1.23549</c:v>
                </c:pt>
                <c:pt idx="204">
                  <c:v>-1.241409</c:v>
                </c:pt>
                <c:pt idx="205">
                  <c:v>-1.2474479999999999</c:v>
                </c:pt>
                <c:pt idx="206">
                  <c:v>-1.2534270000000001</c:v>
                </c:pt>
                <c:pt idx="207">
                  <c:v>-1.259466</c:v>
                </c:pt>
                <c:pt idx="208">
                  <c:v>-1.2654449999999999</c:v>
                </c:pt>
                <c:pt idx="209">
                  <c:v>-1.2714840000000001</c:v>
                </c:pt>
                <c:pt idx="210">
                  <c:v>-1.2774620000000001</c:v>
                </c:pt>
                <c:pt idx="211">
                  <c:v>-1.283561</c:v>
                </c:pt>
                <c:pt idx="212">
                  <c:v>-1.2895399999999999</c:v>
                </c:pt>
                <c:pt idx="213">
                  <c:v>-1.2955190000000001</c:v>
                </c:pt>
                <c:pt idx="214">
                  <c:v>-1.303531</c:v>
                </c:pt>
                <c:pt idx="215">
                  <c:v>-1.3155479999999999</c:v>
                </c:pt>
                <c:pt idx="216">
                  <c:v>-1.329599</c:v>
                </c:pt>
                <c:pt idx="217">
                  <c:v>-1.3435900000000001</c:v>
                </c:pt>
                <c:pt idx="218">
                  <c:v>-1.355607</c:v>
                </c:pt>
                <c:pt idx="219">
                  <c:v>-1.3695980000000001</c:v>
                </c:pt>
                <c:pt idx="220">
                  <c:v>-1.3856219999999999</c:v>
                </c:pt>
                <c:pt idx="221">
                  <c:v>-1.415756</c:v>
                </c:pt>
                <c:pt idx="222">
                  <c:v>-1.515784</c:v>
                </c:pt>
                <c:pt idx="223">
                  <c:v>-1.5899220000000001</c:v>
                </c:pt>
                <c:pt idx="224">
                  <c:v>-1.6239429999999999</c:v>
                </c:pt>
                <c:pt idx="225">
                  <c:v>-1.6499509999999999</c:v>
                </c:pt>
                <c:pt idx="226">
                  <c:v>-1.672013</c:v>
                </c:pt>
                <c:pt idx="227">
                  <c:v>-1.6899500000000001</c:v>
                </c:pt>
                <c:pt idx="228">
                  <c:v>-1.7059740000000001</c:v>
                </c:pt>
                <c:pt idx="229">
                  <c:v>-1.721997</c:v>
                </c:pt>
                <c:pt idx="230">
                  <c:v>-1.7379610000000001</c:v>
                </c:pt>
                <c:pt idx="231">
                  <c:v>-1.7541040000000001</c:v>
                </c:pt>
                <c:pt idx="232">
                  <c:v>-1.766122</c:v>
                </c:pt>
                <c:pt idx="233">
                  <c:v>-1.7780800000000001</c:v>
                </c:pt>
                <c:pt idx="234">
                  <c:v>-1.788065</c:v>
                </c:pt>
                <c:pt idx="235">
                  <c:v>-1.79799</c:v>
                </c:pt>
                <c:pt idx="236">
                  <c:v>-1.8079750000000001</c:v>
                </c:pt>
                <c:pt idx="237">
                  <c:v>-1.81796</c:v>
                </c:pt>
                <c:pt idx="238">
                  <c:v>-1.829917</c:v>
                </c:pt>
                <c:pt idx="239">
                  <c:v>-1.841995</c:v>
                </c:pt>
                <c:pt idx="240">
                  <c:v>-1.8540719999999999</c:v>
                </c:pt>
                <c:pt idx="241">
                  <c:v>-1.8702160000000001</c:v>
                </c:pt>
                <c:pt idx="242">
                  <c:v>-1.890185</c:v>
                </c:pt>
                <c:pt idx="243">
                  <c:v>-1.989914</c:v>
                </c:pt>
                <c:pt idx="244">
                  <c:v>-2.007911</c:v>
                </c:pt>
                <c:pt idx="245">
                  <c:v>-2.0239340000000001</c:v>
                </c:pt>
                <c:pt idx="246">
                  <c:v>-2.039898</c:v>
                </c:pt>
                <c:pt idx="247">
                  <c:v>-2.0559219999999998</c:v>
                </c:pt>
                <c:pt idx="248">
                  <c:v>-2.0720049999999999</c:v>
                </c:pt>
                <c:pt idx="249">
                  <c:v>-2.0879089999999998</c:v>
                </c:pt>
                <c:pt idx="250">
                  <c:v>-2.1038730000000001</c:v>
                </c:pt>
                <c:pt idx="251">
                  <c:v>-2.1179230000000002</c:v>
                </c:pt>
                <c:pt idx="252">
                  <c:v>-2.1319140000000001</c:v>
                </c:pt>
                <c:pt idx="253">
                  <c:v>-2.147878</c:v>
                </c:pt>
                <c:pt idx="254">
                  <c:v>-2.1619290000000002</c:v>
                </c:pt>
                <c:pt idx="255">
                  <c:v>-2.1759189999999999</c:v>
                </c:pt>
                <c:pt idx="256">
                  <c:v>-2.1899700000000002</c:v>
                </c:pt>
                <c:pt idx="257">
                  <c:v>-2.2039610000000001</c:v>
                </c:pt>
                <c:pt idx="258">
                  <c:v>-2.2179509999999998</c:v>
                </c:pt>
                <c:pt idx="259">
                  <c:v>-2.2319420000000001</c:v>
                </c:pt>
                <c:pt idx="260">
                  <c:v>-2.245873</c:v>
                </c:pt>
                <c:pt idx="261">
                  <c:v>-2.2578909999999999</c:v>
                </c:pt>
                <c:pt idx="262">
                  <c:v>-2.2718820000000002</c:v>
                </c:pt>
                <c:pt idx="263">
                  <c:v>-2.2838989999999999</c:v>
                </c:pt>
                <c:pt idx="264">
                  <c:v>-2.2959170000000002</c:v>
                </c:pt>
                <c:pt idx="265">
                  <c:v>-2.3079350000000001</c:v>
                </c:pt>
                <c:pt idx="266">
                  <c:v>-2.3199519999999998</c:v>
                </c:pt>
                <c:pt idx="267">
                  <c:v>-2.3319100000000001</c:v>
                </c:pt>
                <c:pt idx="268">
                  <c:v>-2.3438680000000001</c:v>
                </c:pt>
                <c:pt idx="269">
                  <c:v>-2.353793</c:v>
                </c:pt>
                <c:pt idx="270">
                  <c:v>-2.3637779999999999</c:v>
                </c:pt>
                <c:pt idx="271">
                  <c:v>-2.3737629999999998</c:v>
                </c:pt>
                <c:pt idx="272">
                  <c:v>-2.383807</c:v>
                </c:pt>
                <c:pt idx="273">
                  <c:v>-2.3937919999999999</c:v>
                </c:pt>
                <c:pt idx="274">
                  <c:v>-2.4038369999999998</c:v>
                </c:pt>
                <c:pt idx="275">
                  <c:v>-2.4138220000000001</c:v>
                </c:pt>
                <c:pt idx="276">
                  <c:v>-2.423807</c:v>
                </c:pt>
                <c:pt idx="277">
                  <c:v>-2.4358240000000002</c:v>
                </c:pt>
                <c:pt idx="278">
                  <c:v>-2.4477820000000001</c:v>
                </c:pt>
                <c:pt idx="279">
                  <c:v>-2.4598</c:v>
                </c:pt>
                <c:pt idx="280">
                  <c:v>-2.4698449999999998</c:v>
                </c:pt>
                <c:pt idx="281">
                  <c:v>-2.479889</c:v>
                </c:pt>
                <c:pt idx="282">
                  <c:v>-2.4898739999999999</c:v>
                </c:pt>
                <c:pt idx="283">
                  <c:v>-2.4998589999999998</c:v>
                </c:pt>
                <c:pt idx="284">
                  <c:v>-2.5098440000000002</c:v>
                </c:pt>
                <c:pt idx="285">
                  <c:v>-2.5198290000000001</c:v>
                </c:pt>
                <c:pt idx="286">
                  <c:v>-2.5298729999999998</c:v>
                </c:pt>
                <c:pt idx="287">
                  <c:v>-2.5399180000000001</c:v>
                </c:pt>
                <c:pt idx="288">
                  <c:v>-2.5498430000000001</c:v>
                </c:pt>
                <c:pt idx="289">
                  <c:v>-2.559828</c:v>
                </c:pt>
                <c:pt idx="290">
                  <c:v>-2.569753</c:v>
                </c:pt>
                <c:pt idx="291">
                  <c:v>-2.5777649999999999</c:v>
                </c:pt>
                <c:pt idx="292">
                  <c:v>-2.5857760000000001</c:v>
                </c:pt>
                <c:pt idx="293">
                  <c:v>-2.5938479999999999</c:v>
                </c:pt>
                <c:pt idx="294">
                  <c:v>-2.6017999999999999</c:v>
                </c:pt>
                <c:pt idx="295">
                  <c:v>-2.6098119999999998</c:v>
                </c:pt>
                <c:pt idx="296">
                  <c:v>-2.617883</c:v>
                </c:pt>
                <c:pt idx="297">
                  <c:v>-2.6258349999999999</c:v>
                </c:pt>
                <c:pt idx="298">
                  <c:v>-2.6358199999999998</c:v>
                </c:pt>
                <c:pt idx="299">
                  <c:v>-2.6458650000000001</c:v>
                </c:pt>
                <c:pt idx="300">
                  <c:v>-2.6559089999999999</c:v>
                </c:pt>
                <c:pt idx="301">
                  <c:v>-2.6658940000000002</c:v>
                </c:pt>
                <c:pt idx="302">
                  <c:v>-2.6738460000000002</c:v>
                </c:pt>
                <c:pt idx="303">
                  <c:v>-2.681918</c:v>
                </c:pt>
                <c:pt idx="304">
                  <c:v>-2.68987</c:v>
                </c:pt>
                <c:pt idx="305">
                  <c:v>-2.6978819999999999</c:v>
                </c:pt>
                <c:pt idx="306">
                  <c:v>-2.7058930000000001</c:v>
                </c:pt>
                <c:pt idx="307">
                  <c:v>-2.7138450000000001</c:v>
                </c:pt>
                <c:pt idx="308">
                  <c:v>-2.7219169999999999</c:v>
                </c:pt>
                <c:pt idx="309">
                  <c:v>-2.7299890000000002</c:v>
                </c:pt>
                <c:pt idx="310">
                  <c:v>-2.7378809999999998</c:v>
                </c:pt>
                <c:pt idx="311">
                  <c:v>-2.7458930000000001</c:v>
                </c:pt>
                <c:pt idx="312">
                  <c:v>-2.753905</c:v>
                </c:pt>
                <c:pt idx="313">
                  <c:v>-2.7619159999999998</c:v>
                </c:pt>
                <c:pt idx="314">
                  <c:v>-2.7698680000000002</c:v>
                </c:pt>
                <c:pt idx="315">
                  <c:v>-2.7778800000000001</c:v>
                </c:pt>
                <c:pt idx="316">
                  <c:v>-2.785892</c:v>
                </c:pt>
                <c:pt idx="317">
                  <c:v>-2.7939039999999999</c:v>
                </c:pt>
                <c:pt idx="318">
                  <c:v>-2.8018550000000002</c:v>
                </c:pt>
                <c:pt idx="319">
                  <c:v>-2.8099270000000001</c:v>
                </c:pt>
                <c:pt idx="320">
                  <c:v>-2.817879</c:v>
                </c:pt>
                <c:pt idx="321">
                  <c:v>-2.8258909999999999</c:v>
                </c:pt>
                <c:pt idx="322">
                  <c:v>-2.8339029999999998</c:v>
                </c:pt>
                <c:pt idx="323">
                  <c:v>-2.8418549999999998</c:v>
                </c:pt>
                <c:pt idx="324">
                  <c:v>-2.8498070000000002</c:v>
                </c:pt>
                <c:pt idx="325">
                  <c:v>-2.8578779999999999</c:v>
                </c:pt>
                <c:pt idx="326">
                  <c:v>-2.8658299999999999</c:v>
                </c:pt>
                <c:pt idx="327">
                  <c:v>-2.8737819999999998</c:v>
                </c:pt>
                <c:pt idx="328">
                  <c:v>-2.8817940000000002</c:v>
                </c:pt>
                <c:pt idx="329">
                  <c:v>-2.8897460000000001</c:v>
                </c:pt>
                <c:pt idx="330">
                  <c:v>-2.8976980000000001</c:v>
                </c:pt>
                <c:pt idx="331">
                  <c:v>-2.90571</c:v>
                </c:pt>
                <c:pt idx="332">
                  <c:v>-2.9137219999999999</c:v>
                </c:pt>
                <c:pt idx="333">
                  <c:v>-2.9217339999999998</c:v>
                </c:pt>
                <c:pt idx="334">
                  <c:v>-2.9297460000000002</c:v>
                </c:pt>
                <c:pt idx="335">
                  <c:v>-2.937757</c:v>
                </c:pt>
                <c:pt idx="336">
                  <c:v>-2.9458289999999998</c:v>
                </c:pt>
                <c:pt idx="337">
                  <c:v>-2.9537810000000002</c:v>
                </c:pt>
                <c:pt idx="338">
                  <c:v>-2.9618519999999999</c:v>
                </c:pt>
                <c:pt idx="339">
                  <c:v>-2.9698639999999998</c:v>
                </c:pt>
                <c:pt idx="340">
                  <c:v>-2.9777559999999998</c:v>
                </c:pt>
                <c:pt idx="341">
                  <c:v>-2.9857680000000002</c:v>
                </c:pt>
                <c:pt idx="342">
                  <c:v>-2.9937800000000001</c:v>
                </c:pt>
                <c:pt idx="343">
                  <c:v>-3.0016720000000001</c:v>
                </c:pt>
                <c:pt idx="344">
                  <c:v>-3.0096240000000001</c:v>
                </c:pt>
                <c:pt idx="345">
                  <c:v>-3.017636</c:v>
                </c:pt>
                <c:pt idx="346">
                  <c:v>-3.0256479999999999</c:v>
                </c:pt>
                <c:pt idx="347">
                  <c:v>-3.0335999999999999</c:v>
                </c:pt>
                <c:pt idx="348">
                  <c:v>-3.041671</c:v>
                </c:pt>
                <c:pt idx="349">
                  <c:v>-3.0517159999999999</c:v>
                </c:pt>
                <c:pt idx="350">
                  <c:v>-3.0617610000000002</c:v>
                </c:pt>
                <c:pt idx="351">
                  <c:v>-3.073718</c:v>
                </c:pt>
                <c:pt idx="352">
                  <c:v>-3.0877690000000002</c:v>
                </c:pt>
                <c:pt idx="353">
                  <c:v>-3.0998459999999999</c:v>
                </c:pt>
                <c:pt idx="354">
                  <c:v>-3.1217890000000001</c:v>
                </c:pt>
                <c:pt idx="355">
                  <c:v>-3.1437919999999999</c:v>
                </c:pt>
                <c:pt idx="356">
                  <c:v>-3.1599349999999999</c:v>
                </c:pt>
                <c:pt idx="357">
                  <c:v>-3.1719529999999998</c:v>
                </c:pt>
                <c:pt idx="358">
                  <c:v>-3.1818780000000002</c:v>
                </c:pt>
                <c:pt idx="359">
                  <c:v>-3.191862</c:v>
                </c:pt>
                <c:pt idx="360">
                  <c:v>-3.2019069999999998</c:v>
                </c:pt>
                <c:pt idx="361">
                  <c:v>-3.2119520000000001</c:v>
                </c:pt>
                <c:pt idx="362">
                  <c:v>-3.2458520000000002</c:v>
                </c:pt>
                <c:pt idx="363">
                  <c:v>-3.253924</c:v>
                </c:pt>
                <c:pt idx="364">
                  <c:v>-3.2599629999999999</c:v>
                </c:pt>
                <c:pt idx="365">
                  <c:v>-3.2659419999999999</c:v>
                </c:pt>
                <c:pt idx="366">
                  <c:v>-3.2739530000000001</c:v>
                </c:pt>
                <c:pt idx="367">
                  <c:v>-3.3119800000000001</c:v>
                </c:pt>
                <c:pt idx="368">
                  <c:v>-3.3199320000000001</c:v>
                </c:pt>
                <c:pt idx="369">
                  <c:v>-3.3279429999999999</c:v>
                </c:pt>
                <c:pt idx="370">
                  <c:v>-3.3359549999999998</c:v>
                </c:pt>
                <c:pt idx="371">
                  <c:v>-3.3439070000000002</c:v>
                </c:pt>
                <c:pt idx="372">
                  <c:v>-3.351979</c:v>
                </c:pt>
                <c:pt idx="373">
                  <c:v>-3.359931</c:v>
                </c:pt>
                <c:pt idx="374">
                  <c:v>-3.3680020000000002</c:v>
                </c:pt>
                <c:pt idx="375">
                  <c:v>-3.3760140000000001</c:v>
                </c:pt>
                <c:pt idx="376">
                  <c:v>-3.385999</c:v>
                </c:pt>
                <c:pt idx="377">
                  <c:v>-3.3959839999999999</c:v>
                </c:pt>
                <c:pt idx="378">
                  <c:v>-3.4059089999999999</c:v>
                </c:pt>
                <c:pt idx="379">
                  <c:v>-3.4158940000000002</c:v>
                </c:pt>
                <c:pt idx="380">
                  <c:v>-3.4259379999999999</c:v>
                </c:pt>
                <c:pt idx="381">
                  <c:v>-3.4338899999999999</c:v>
                </c:pt>
                <c:pt idx="382">
                  <c:v>-3.441843</c:v>
                </c:pt>
                <c:pt idx="383">
                  <c:v>-3.4497939999999998</c:v>
                </c:pt>
                <c:pt idx="384">
                  <c:v>-3.4578060000000002</c:v>
                </c:pt>
                <c:pt idx="385">
                  <c:v>-3.465878</c:v>
                </c:pt>
                <c:pt idx="386">
                  <c:v>-3.47383</c:v>
                </c:pt>
                <c:pt idx="387">
                  <c:v>-3.4818419999999999</c:v>
                </c:pt>
                <c:pt idx="388">
                  <c:v>-3.489913</c:v>
                </c:pt>
                <c:pt idx="389">
                  <c:v>-3.4978050000000001</c:v>
                </c:pt>
                <c:pt idx="390">
                  <c:v>-3.505817</c:v>
                </c:pt>
                <c:pt idx="391">
                  <c:v>-3.5158619999999998</c:v>
                </c:pt>
                <c:pt idx="392">
                  <c:v>-3.5258470000000002</c:v>
                </c:pt>
                <c:pt idx="393">
                  <c:v>-3.5398369999999999</c:v>
                </c:pt>
                <c:pt idx="394">
                  <c:v>-3.5517949999999998</c:v>
                </c:pt>
                <c:pt idx="395">
                  <c:v>-3.5617800000000002</c:v>
                </c:pt>
                <c:pt idx="396">
                  <c:v>-3.571825</c:v>
                </c:pt>
                <c:pt idx="397">
                  <c:v>-3.5838420000000002</c:v>
                </c:pt>
                <c:pt idx="398">
                  <c:v>-3.605785</c:v>
                </c:pt>
                <c:pt idx="399">
                  <c:v>-3.6197759999999999</c:v>
                </c:pt>
                <c:pt idx="400">
                  <c:v>-3.6598350000000002</c:v>
                </c:pt>
                <c:pt idx="401">
                  <c:v>-3.6718519999999999</c:v>
                </c:pt>
                <c:pt idx="402">
                  <c:v>-3.679805</c:v>
                </c:pt>
                <c:pt idx="403">
                  <c:v>-3.6878160000000002</c:v>
                </c:pt>
                <c:pt idx="404">
                  <c:v>-3.6978010000000001</c:v>
                </c:pt>
                <c:pt idx="405">
                  <c:v>-3.7158570000000002</c:v>
                </c:pt>
                <c:pt idx="406">
                  <c:v>-3.735887</c:v>
                </c:pt>
                <c:pt idx="407">
                  <c:v>-3.7479049999999998</c:v>
                </c:pt>
                <c:pt idx="408">
                  <c:v>-3.757949</c:v>
                </c:pt>
                <c:pt idx="409">
                  <c:v>-3.7678150000000001</c:v>
                </c:pt>
                <c:pt idx="410">
                  <c:v>-3.7778</c:v>
                </c:pt>
                <c:pt idx="411">
                  <c:v>-3.7919100000000001</c:v>
                </c:pt>
                <c:pt idx="412">
                  <c:v>-3.8657499999999998</c:v>
                </c:pt>
                <c:pt idx="413">
                  <c:v>-3.8697560000000002</c:v>
                </c:pt>
                <c:pt idx="414">
                  <c:v>-3.8737620000000001</c:v>
                </c:pt>
                <c:pt idx="415">
                  <c:v>-3.8777680000000001</c:v>
                </c:pt>
                <c:pt idx="416">
                  <c:v>-3.8838059999999999</c:v>
                </c:pt>
                <c:pt idx="417">
                  <c:v>-3.8897249999999999</c:v>
                </c:pt>
                <c:pt idx="418">
                  <c:v>-3.9037760000000001</c:v>
                </c:pt>
                <c:pt idx="419">
                  <c:v>-3.9218329999999999</c:v>
                </c:pt>
                <c:pt idx="420">
                  <c:v>-3.9318770000000001</c:v>
                </c:pt>
                <c:pt idx="421">
                  <c:v>-3.941802</c:v>
                </c:pt>
                <c:pt idx="422">
                  <c:v>-3.9538199999999999</c:v>
                </c:pt>
                <c:pt idx="423">
                  <c:v>-4.0018909999999996</c:v>
                </c:pt>
                <c:pt idx="424">
                  <c:v>-4.0660449999999999</c:v>
                </c:pt>
                <c:pt idx="425">
                  <c:v>-4.0860149999999997</c:v>
                </c:pt>
                <c:pt idx="426">
                  <c:v>-4.1099899999999998</c:v>
                </c:pt>
                <c:pt idx="427">
                  <c:v>-4.1241000000000003</c:v>
                </c:pt>
                <c:pt idx="428">
                  <c:v>-4.158061</c:v>
                </c:pt>
                <c:pt idx="429">
                  <c:v>-4.1759979999999999</c:v>
                </c:pt>
                <c:pt idx="430">
                  <c:v>-4.1880160000000002</c:v>
                </c:pt>
                <c:pt idx="431">
                  <c:v>-4.1999139999999997</c:v>
                </c:pt>
                <c:pt idx="432">
                  <c:v>-4.2098389999999997</c:v>
                </c:pt>
                <c:pt idx="433">
                  <c:v>-4.2218559999999998</c:v>
                </c:pt>
                <c:pt idx="434">
                  <c:v>-4.2359660000000003</c:v>
                </c:pt>
                <c:pt idx="435">
                  <c:v>-4.2559360000000002</c:v>
                </c:pt>
                <c:pt idx="436">
                  <c:v>-4.2860100000000001</c:v>
                </c:pt>
                <c:pt idx="437">
                  <c:v>-4.3179980000000002</c:v>
                </c:pt>
                <c:pt idx="438">
                  <c:v>-4.3300159999999996</c:v>
                </c:pt>
                <c:pt idx="439">
                  <c:v>-4.3319890000000001</c:v>
                </c:pt>
                <c:pt idx="440">
                  <c:v>-4.3340209999999999</c:v>
                </c:pt>
                <c:pt idx="441">
                  <c:v>-4.3361140000000002</c:v>
                </c:pt>
                <c:pt idx="442">
                  <c:v>-4.3381470000000002</c:v>
                </c:pt>
                <c:pt idx="443">
                  <c:v>-4.3402399999999997</c:v>
                </c:pt>
                <c:pt idx="444">
                  <c:v>-4.3422720000000004</c:v>
                </c:pt>
                <c:pt idx="445">
                  <c:v>-4.3443649999999998</c:v>
                </c:pt>
                <c:pt idx="446">
                  <c:v>-4.3463969999999996</c:v>
                </c:pt>
                <c:pt idx="447">
                  <c:v>-4.34849</c:v>
                </c:pt>
                <c:pt idx="448">
                  <c:v>-4.3505830000000003</c:v>
                </c:pt>
                <c:pt idx="449">
                  <c:v>-4.3526759999999998</c:v>
                </c:pt>
                <c:pt idx="450">
                  <c:v>-4.3547089999999997</c:v>
                </c:pt>
                <c:pt idx="451">
                  <c:v>-4.3567410000000004</c:v>
                </c:pt>
                <c:pt idx="452">
                  <c:v>-4.3588339999999999</c:v>
                </c:pt>
                <c:pt idx="453">
                  <c:v>-4.3608669999999998</c:v>
                </c:pt>
                <c:pt idx="454">
                  <c:v>-4.362959</c:v>
                </c:pt>
                <c:pt idx="455">
                  <c:v>-4.364992</c:v>
                </c:pt>
                <c:pt idx="456">
                  <c:v>-4.3670249999999999</c:v>
                </c:pt>
                <c:pt idx="457">
                  <c:v>-4.3690579999999999</c:v>
                </c:pt>
                <c:pt idx="458">
                  <c:v>-4.3710909999999998</c:v>
                </c:pt>
                <c:pt idx="459">
                  <c:v>-4.3731239999999998</c:v>
                </c:pt>
                <c:pt idx="460">
                  <c:v>-4.3751559999999996</c:v>
                </c:pt>
                <c:pt idx="461">
                  <c:v>-4.3771890000000004</c:v>
                </c:pt>
                <c:pt idx="462">
                  <c:v>-4.3791630000000001</c:v>
                </c:pt>
                <c:pt idx="463">
                  <c:v>-4.381195</c:v>
                </c:pt>
                <c:pt idx="464">
                  <c:v>-4.3831680000000004</c:v>
                </c:pt>
                <c:pt idx="465">
                  <c:v>-4.3852010000000003</c:v>
                </c:pt>
                <c:pt idx="466">
                  <c:v>-4.3872340000000003</c:v>
                </c:pt>
                <c:pt idx="467">
                  <c:v>-4.3892670000000003</c:v>
                </c:pt>
                <c:pt idx="468">
                  <c:v>-4.3993120000000001</c:v>
                </c:pt>
                <c:pt idx="469">
                  <c:v>-4.4013439999999999</c:v>
                </c:pt>
                <c:pt idx="470">
                  <c:v>-4.4033170000000004</c:v>
                </c:pt>
                <c:pt idx="471">
                  <c:v>-4.4052899999999999</c:v>
                </c:pt>
                <c:pt idx="472">
                  <c:v>-4.4072639999999996</c:v>
                </c:pt>
                <c:pt idx="473">
                  <c:v>-4.4092960000000003</c:v>
                </c:pt>
                <c:pt idx="474">
                  <c:v>-4.4112689999999999</c:v>
                </c:pt>
                <c:pt idx="475">
                  <c:v>-4.413303</c:v>
                </c:pt>
                <c:pt idx="476">
                  <c:v>-4.4153349999999998</c:v>
                </c:pt>
                <c:pt idx="477">
                  <c:v>-4.4173080000000002</c:v>
                </c:pt>
                <c:pt idx="478">
                  <c:v>-4.4192809999999998</c:v>
                </c:pt>
                <c:pt idx="479">
                  <c:v>-4.4212540000000002</c:v>
                </c:pt>
                <c:pt idx="480">
                  <c:v>-4.4232870000000002</c:v>
                </c:pt>
                <c:pt idx="481">
                  <c:v>-4.4252599999999997</c:v>
                </c:pt>
                <c:pt idx="482">
                  <c:v>-4.4272929999999997</c:v>
                </c:pt>
                <c:pt idx="483">
                  <c:v>-4.4292660000000001</c:v>
                </c:pt>
                <c:pt idx="484">
                  <c:v>-4.4312389999999997</c:v>
                </c:pt>
                <c:pt idx="485">
                  <c:v>-4.4332120000000002</c:v>
                </c:pt>
                <c:pt idx="486">
                  <c:v>-4.4351849999999997</c:v>
                </c:pt>
                <c:pt idx="487">
                  <c:v>-4.4371580000000002</c:v>
                </c:pt>
                <c:pt idx="488">
                  <c:v>-4.4391910000000001</c:v>
                </c:pt>
                <c:pt idx="489">
                  <c:v>-4.4411639999999997</c:v>
                </c:pt>
                <c:pt idx="490">
                  <c:v>-4.4451099999999997</c:v>
                </c:pt>
                <c:pt idx="491">
                  <c:v>-4.4491160000000001</c:v>
                </c:pt>
                <c:pt idx="492">
                  <c:v>-4.453182</c:v>
                </c:pt>
                <c:pt idx="493">
                  <c:v>-4.457128</c:v>
                </c:pt>
                <c:pt idx="494">
                  <c:v>-4.4631670000000003</c:v>
                </c:pt>
                <c:pt idx="495">
                  <c:v>-4.4730920000000003</c:v>
                </c:pt>
                <c:pt idx="496">
                  <c:v>-4.4909689999999998</c:v>
                </c:pt>
                <c:pt idx="497">
                  <c:v>-4.5168569999999999</c:v>
                </c:pt>
                <c:pt idx="498">
                  <c:v>-4.5466920000000002</c:v>
                </c:pt>
                <c:pt idx="499">
                  <c:v>-4.5746149999999997</c:v>
                </c:pt>
                <c:pt idx="500">
                  <c:v>-4.6045090000000002</c:v>
                </c:pt>
                <c:pt idx="501">
                  <c:v>-4.6423550000000002</c:v>
                </c:pt>
                <c:pt idx="502">
                  <c:v>-4.7123090000000003</c:v>
                </c:pt>
                <c:pt idx="503">
                  <c:v>-4.752129</c:v>
                </c:pt>
                <c:pt idx="504">
                  <c:v>-4.8418729999999996</c:v>
                </c:pt>
                <c:pt idx="505">
                  <c:v>-4.941961</c:v>
                </c:pt>
                <c:pt idx="506">
                  <c:v>-5.0419890000000001</c:v>
                </c:pt>
                <c:pt idx="507">
                  <c:v>-5.0779820000000004</c:v>
                </c:pt>
                <c:pt idx="508">
                  <c:v>-5.107996</c:v>
                </c:pt>
                <c:pt idx="509">
                  <c:v>-5.1380109999999997</c:v>
                </c:pt>
                <c:pt idx="510">
                  <c:v>-5.1679649999999997</c:v>
                </c:pt>
                <c:pt idx="511">
                  <c:v>-5.2040189999999997</c:v>
                </c:pt>
                <c:pt idx="512">
                  <c:v>-5.2599809999999998</c:v>
                </c:pt>
                <c:pt idx="513">
                  <c:v>-5.3219830000000004</c:v>
                </c:pt>
                <c:pt idx="514">
                  <c:v>-5.3659879999999998</c:v>
                </c:pt>
                <c:pt idx="515">
                  <c:v>-5.4038950000000003</c:v>
                </c:pt>
                <c:pt idx="516">
                  <c:v>-5.5041019999999996</c:v>
                </c:pt>
                <c:pt idx="517">
                  <c:v>-5.6040700000000001</c:v>
                </c:pt>
                <c:pt idx="518">
                  <c:v>-5.7039780000000002</c:v>
                </c:pt>
                <c:pt idx="519">
                  <c:v>-5.8019129999999999</c:v>
                </c:pt>
                <c:pt idx="520">
                  <c:v>-5.83988</c:v>
                </c:pt>
                <c:pt idx="521">
                  <c:v>-5.891896</c:v>
                </c:pt>
                <c:pt idx="522">
                  <c:v>-5.9918649999999998</c:v>
                </c:pt>
                <c:pt idx="523">
                  <c:v>-6.0918929999999998</c:v>
                </c:pt>
                <c:pt idx="524">
                  <c:v>-6.1578400000000002</c:v>
                </c:pt>
                <c:pt idx="525">
                  <c:v>-6.1939529999999996</c:v>
                </c:pt>
                <c:pt idx="526">
                  <c:v>-6.2939210000000001</c:v>
                </c:pt>
                <c:pt idx="527">
                  <c:v>-6.3459380000000003</c:v>
                </c:pt>
                <c:pt idx="528">
                  <c:v>-6.405907</c:v>
                </c:pt>
                <c:pt idx="529">
                  <c:v>-6.505935</c:v>
                </c:pt>
                <c:pt idx="530">
                  <c:v>-6.5959180000000002</c:v>
                </c:pt>
                <c:pt idx="531">
                  <c:v>-6.6238400000000004</c:v>
                </c:pt>
                <c:pt idx="532">
                  <c:v>-6.6559460000000001</c:v>
                </c:pt>
                <c:pt idx="533">
                  <c:v>-6.6919399999999998</c:v>
                </c:pt>
                <c:pt idx="534">
                  <c:v>-6.7159750000000003</c:v>
                </c:pt>
                <c:pt idx="535">
                  <c:v>-6.7499359999999999</c:v>
                </c:pt>
                <c:pt idx="536">
                  <c:v>-6.7639860000000001</c:v>
                </c:pt>
                <c:pt idx="537">
                  <c:v>-6.7679320000000001</c:v>
                </c:pt>
                <c:pt idx="538">
                  <c:v>-6.7700250000000004</c:v>
                </c:pt>
                <c:pt idx="539">
                  <c:v>-6.771998</c:v>
                </c:pt>
                <c:pt idx="540">
                  <c:v>-6.7739710000000004</c:v>
                </c:pt>
                <c:pt idx="541">
                  <c:v>-6.775944</c:v>
                </c:pt>
                <c:pt idx="542">
                  <c:v>-6.7779769999999999</c:v>
                </c:pt>
                <c:pt idx="543">
                  <c:v>-6.7799500000000004</c:v>
                </c:pt>
                <c:pt idx="544">
                  <c:v>-6.7819830000000003</c:v>
                </c:pt>
                <c:pt idx="545">
                  <c:v>-6.7840160000000003</c:v>
                </c:pt>
                <c:pt idx="546">
                  <c:v>-6.7859889999999998</c:v>
                </c:pt>
                <c:pt idx="547">
                  <c:v>-6.7880219999999998</c:v>
                </c:pt>
                <c:pt idx="548">
                  <c:v>-6.7899950000000002</c:v>
                </c:pt>
                <c:pt idx="549">
                  <c:v>-6.792027</c:v>
                </c:pt>
                <c:pt idx="550">
                  <c:v>-6.79406</c:v>
                </c:pt>
                <c:pt idx="551">
                  <c:v>-6.7980660000000004</c:v>
                </c:pt>
                <c:pt idx="552">
                  <c:v>-6.8020719999999999</c:v>
                </c:pt>
                <c:pt idx="553">
                  <c:v>-6.8060780000000003</c:v>
                </c:pt>
                <c:pt idx="554">
                  <c:v>-6.8120570000000003</c:v>
                </c:pt>
                <c:pt idx="555">
                  <c:v>-6.8700530000000004</c:v>
                </c:pt>
                <c:pt idx="556">
                  <c:v>-6.9700800000000003</c:v>
                </c:pt>
                <c:pt idx="557">
                  <c:v>-7.0699889999999996</c:v>
                </c:pt>
                <c:pt idx="558">
                  <c:v>-7.1700169999999996</c:v>
                </c:pt>
                <c:pt idx="559">
                  <c:v>-7.2699249999999997</c:v>
                </c:pt>
                <c:pt idx="560">
                  <c:v>-7.3259480000000003</c:v>
                </c:pt>
                <c:pt idx="561">
                  <c:v>-7.3459770000000004</c:v>
                </c:pt>
                <c:pt idx="562">
                  <c:v>-7.3559619999999999</c:v>
                </c:pt>
                <c:pt idx="563">
                  <c:v>-7.3660069999999997</c:v>
                </c:pt>
                <c:pt idx="564">
                  <c:v>-7.3780239999999999</c:v>
                </c:pt>
                <c:pt idx="565">
                  <c:v>-7.4079790000000001</c:v>
                </c:pt>
                <c:pt idx="566">
                  <c:v>-7.4880969999999998</c:v>
                </c:pt>
                <c:pt idx="567">
                  <c:v>-7.5541049999999998</c:v>
                </c:pt>
                <c:pt idx="568">
                  <c:v>-7.6539529999999996</c:v>
                </c:pt>
                <c:pt idx="569">
                  <c:v>-7.7519479999999996</c:v>
                </c:pt>
                <c:pt idx="570">
                  <c:v>-7.8217819999999998</c:v>
                </c:pt>
                <c:pt idx="571">
                  <c:v>-7.9219290000000004</c:v>
                </c:pt>
                <c:pt idx="572">
                  <c:v>-8.022017</c:v>
                </c:pt>
                <c:pt idx="573">
                  <c:v>-8.1220459999999992</c:v>
                </c:pt>
                <c:pt idx="574">
                  <c:v>-8.2219529999999992</c:v>
                </c:pt>
                <c:pt idx="575">
                  <c:v>-8.2979459999999996</c:v>
                </c:pt>
                <c:pt idx="576">
                  <c:v>-8.3798580000000005</c:v>
                </c:pt>
                <c:pt idx="577">
                  <c:v>-8.4800050000000002</c:v>
                </c:pt>
                <c:pt idx="578">
                  <c:v>-8.5799129999999995</c:v>
                </c:pt>
                <c:pt idx="579">
                  <c:v>-8.6799409999999995</c:v>
                </c:pt>
                <c:pt idx="580">
                  <c:v>-8.779909</c:v>
                </c:pt>
                <c:pt idx="581">
                  <c:v>-8.879937</c:v>
                </c:pt>
                <c:pt idx="582">
                  <c:v>-8.9799050000000005</c:v>
                </c:pt>
                <c:pt idx="583">
                  <c:v>-9.0800520000000002</c:v>
                </c:pt>
                <c:pt idx="584">
                  <c:v>-9.1799599999999995</c:v>
                </c:pt>
                <c:pt idx="585">
                  <c:v>-9.2399889999999996</c:v>
                </c:pt>
                <c:pt idx="586">
                  <c:v>-9.2859680000000004</c:v>
                </c:pt>
                <c:pt idx="587">
                  <c:v>-9.3280589999999997</c:v>
                </c:pt>
                <c:pt idx="588">
                  <c:v>-9.4219880000000007</c:v>
                </c:pt>
                <c:pt idx="589">
                  <c:v>-9.5218969999999992</c:v>
                </c:pt>
                <c:pt idx="590">
                  <c:v>-9.6219239999999999</c:v>
                </c:pt>
                <c:pt idx="591">
                  <c:v>-9.7219519999999999</c:v>
                </c:pt>
                <c:pt idx="592">
                  <c:v>-9.8220989999999997</c:v>
                </c:pt>
                <c:pt idx="593">
                  <c:v>-9.9220079999999999</c:v>
                </c:pt>
                <c:pt idx="594">
                  <c:v>-10.021979999999999</c:v>
                </c:pt>
                <c:pt idx="595">
                  <c:v>-10.12194</c:v>
                </c:pt>
                <c:pt idx="596">
                  <c:v>-10.219939999999999</c:v>
                </c:pt>
                <c:pt idx="597">
                  <c:v>-10.311959999999999</c:v>
                </c:pt>
                <c:pt idx="598">
                  <c:v>-10.412039999999999</c:v>
                </c:pt>
                <c:pt idx="599">
                  <c:v>-10.511950000000001</c:v>
                </c:pt>
                <c:pt idx="600">
                  <c:v>-10.61192</c:v>
                </c:pt>
                <c:pt idx="601">
                  <c:v>-10.712009999999999</c:v>
                </c:pt>
                <c:pt idx="602">
                  <c:v>-10.811909999999999</c:v>
                </c:pt>
                <c:pt idx="603">
                  <c:v>-10.912000000000001</c:v>
                </c:pt>
                <c:pt idx="604">
                  <c:v>-11.001989999999999</c:v>
                </c:pt>
                <c:pt idx="605">
                  <c:v>-11.10201</c:v>
                </c:pt>
                <c:pt idx="606">
                  <c:v>-11.20204</c:v>
                </c:pt>
                <c:pt idx="607">
                  <c:v>-11.302070000000001</c:v>
                </c:pt>
                <c:pt idx="608">
                  <c:v>-11.40174</c:v>
                </c:pt>
                <c:pt idx="609">
                  <c:v>-11.50189</c:v>
                </c:pt>
                <c:pt idx="610">
                  <c:v>-11.60191</c:v>
                </c:pt>
                <c:pt idx="611">
                  <c:v>-11.702</c:v>
                </c:pt>
                <c:pt idx="612">
                  <c:v>-11.80203</c:v>
                </c:pt>
                <c:pt idx="613">
                  <c:v>-11.901999999999999</c:v>
                </c:pt>
                <c:pt idx="614">
                  <c:v>-12.001910000000001</c:v>
                </c:pt>
                <c:pt idx="615">
                  <c:v>-12.101929999999999</c:v>
                </c:pt>
                <c:pt idx="616">
                  <c:v>-12.20196</c:v>
                </c:pt>
                <c:pt idx="617">
                  <c:v>-12.302049999999999</c:v>
                </c:pt>
                <c:pt idx="618">
                  <c:v>-12.401960000000001</c:v>
                </c:pt>
                <c:pt idx="619">
                  <c:v>-12.50187</c:v>
                </c:pt>
                <c:pt idx="620">
                  <c:v>-12.60177</c:v>
                </c:pt>
                <c:pt idx="621">
                  <c:v>-12.701980000000001</c:v>
                </c:pt>
                <c:pt idx="622">
                  <c:v>-12.77797</c:v>
                </c:pt>
                <c:pt idx="623">
                  <c:v>-12.858029999999999</c:v>
                </c:pt>
                <c:pt idx="624">
                  <c:v>-12.943949999999999</c:v>
                </c:pt>
                <c:pt idx="625">
                  <c:v>-12.99794</c:v>
                </c:pt>
                <c:pt idx="626">
                  <c:v>-13.05001</c:v>
                </c:pt>
                <c:pt idx="627">
                  <c:v>-13.117940000000001</c:v>
                </c:pt>
                <c:pt idx="628">
                  <c:v>-13.218019999999999</c:v>
                </c:pt>
                <c:pt idx="629">
                  <c:v>-13.317869999999999</c:v>
                </c:pt>
                <c:pt idx="630">
                  <c:v>-13.417960000000001</c:v>
                </c:pt>
                <c:pt idx="631">
                  <c:v>-13.51793</c:v>
                </c:pt>
                <c:pt idx="632">
                  <c:v>-13.61802</c:v>
                </c:pt>
                <c:pt idx="633">
                  <c:v>-13.7181</c:v>
                </c:pt>
                <c:pt idx="634">
                  <c:v>-13.767910000000001</c:v>
                </c:pt>
                <c:pt idx="635">
                  <c:v>-13.81395</c:v>
                </c:pt>
                <c:pt idx="636">
                  <c:v>-13.867940000000001</c:v>
                </c:pt>
                <c:pt idx="637">
                  <c:v>-13.939920000000001</c:v>
                </c:pt>
                <c:pt idx="638">
                  <c:v>-14.00784</c:v>
                </c:pt>
                <c:pt idx="639">
                  <c:v>-14.073969999999999</c:v>
                </c:pt>
                <c:pt idx="640">
                  <c:v>-14.129989999999999</c:v>
                </c:pt>
                <c:pt idx="641">
                  <c:v>-14.16198</c:v>
                </c:pt>
                <c:pt idx="642">
                  <c:v>-14.191990000000001</c:v>
                </c:pt>
                <c:pt idx="643">
                  <c:v>-14.22189</c:v>
                </c:pt>
                <c:pt idx="644">
                  <c:v>-14.24987</c:v>
                </c:pt>
                <c:pt idx="645">
                  <c:v>-14.27989</c:v>
                </c:pt>
                <c:pt idx="646">
                  <c:v>-14.311809999999999</c:v>
                </c:pt>
                <c:pt idx="647">
                  <c:v>-14.343859999999999</c:v>
                </c:pt>
                <c:pt idx="648">
                  <c:v>-14.375909999999999</c:v>
                </c:pt>
                <c:pt idx="649">
                  <c:v>-14.403829999999999</c:v>
                </c:pt>
                <c:pt idx="650">
                  <c:v>-14.42984</c:v>
                </c:pt>
                <c:pt idx="651">
                  <c:v>-14.45387</c:v>
                </c:pt>
                <c:pt idx="652">
                  <c:v>-14.47785</c:v>
                </c:pt>
                <c:pt idx="653">
                  <c:v>-14.50188</c:v>
                </c:pt>
                <c:pt idx="654">
                  <c:v>-14.545949999999999</c:v>
                </c:pt>
                <c:pt idx="655">
                  <c:v>-14.563940000000001</c:v>
                </c:pt>
                <c:pt idx="656">
                  <c:v>-14.579969999999999</c:v>
                </c:pt>
                <c:pt idx="657">
                  <c:v>-14.59587</c:v>
                </c:pt>
                <c:pt idx="658">
                  <c:v>-14.6119</c:v>
                </c:pt>
                <c:pt idx="659">
                  <c:v>-14.62989</c:v>
                </c:pt>
                <c:pt idx="660">
                  <c:v>-14.64992</c:v>
                </c:pt>
                <c:pt idx="661">
                  <c:v>-14.66995</c:v>
                </c:pt>
                <c:pt idx="662">
                  <c:v>-14.71593</c:v>
                </c:pt>
                <c:pt idx="663">
                  <c:v>-14.735900000000001</c:v>
                </c:pt>
                <c:pt idx="664">
                  <c:v>-14.75198</c:v>
                </c:pt>
                <c:pt idx="665">
                  <c:v>-14.76998</c:v>
                </c:pt>
                <c:pt idx="666">
                  <c:v>-14.789949999999999</c:v>
                </c:pt>
                <c:pt idx="667">
                  <c:v>-14.809979999999999</c:v>
                </c:pt>
                <c:pt idx="668">
                  <c:v>-14.82995</c:v>
                </c:pt>
                <c:pt idx="669">
                  <c:v>-14.849919999999999</c:v>
                </c:pt>
                <c:pt idx="670">
                  <c:v>-14.873889999999999</c:v>
                </c:pt>
                <c:pt idx="671">
                  <c:v>-14.89386</c:v>
                </c:pt>
                <c:pt idx="672">
                  <c:v>-14.91395</c:v>
                </c:pt>
                <c:pt idx="673">
                  <c:v>-14.9359</c:v>
                </c:pt>
                <c:pt idx="674">
                  <c:v>-14.95581</c:v>
                </c:pt>
                <c:pt idx="675">
                  <c:v>-14.97584</c:v>
                </c:pt>
                <c:pt idx="676">
                  <c:v>-14.995799999999999</c:v>
                </c:pt>
                <c:pt idx="677">
                  <c:v>-15.015890000000001</c:v>
                </c:pt>
                <c:pt idx="678">
                  <c:v>-15.043939999999999</c:v>
                </c:pt>
                <c:pt idx="679">
                  <c:v>-15.083930000000001</c:v>
                </c:pt>
                <c:pt idx="680">
                  <c:v>-15.113950000000001</c:v>
                </c:pt>
                <c:pt idx="681">
                  <c:v>-15.133979999999999</c:v>
                </c:pt>
                <c:pt idx="682">
                  <c:v>-15.15401</c:v>
                </c:pt>
                <c:pt idx="683">
                  <c:v>-15.17792</c:v>
                </c:pt>
                <c:pt idx="684">
                  <c:v>-15.199870000000001</c:v>
                </c:pt>
                <c:pt idx="685">
                  <c:v>-15.219900000000001</c:v>
                </c:pt>
                <c:pt idx="686">
                  <c:v>-15.245839999999999</c:v>
                </c:pt>
                <c:pt idx="687">
                  <c:v>-15.271850000000001</c:v>
                </c:pt>
                <c:pt idx="688">
                  <c:v>-15.29392</c:v>
                </c:pt>
                <c:pt idx="689">
                  <c:v>-15.323869999999999</c:v>
                </c:pt>
                <c:pt idx="690">
                  <c:v>-15.34581</c:v>
                </c:pt>
                <c:pt idx="691">
                  <c:v>-15.373849999999999</c:v>
                </c:pt>
                <c:pt idx="692">
                  <c:v>-15.40184</c:v>
                </c:pt>
                <c:pt idx="693">
                  <c:v>-15.421860000000001</c:v>
                </c:pt>
                <c:pt idx="694">
                  <c:v>-15.44195</c:v>
                </c:pt>
                <c:pt idx="695">
                  <c:v>-15.479979999999999</c:v>
                </c:pt>
                <c:pt idx="696">
                  <c:v>-15.48799</c:v>
                </c:pt>
                <c:pt idx="697">
                  <c:v>-15.50192</c:v>
                </c:pt>
                <c:pt idx="698">
                  <c:v>-15.53792</c:v>
                </c:pt>
                <c:pt idx="699">
                  <c:v>-15.56596</c:v>
                </c:pt>
                <c:pt idx="700">
                  <c:v>-15.585929999999999</c:v>
                </c:pt>
                <c:pt idx="701">
                  <c:v>-15.599919999999999</c:v>
                </c:pt>
                <c:pt idx="702">
                  <c:v>-15.61594</c:v>
                </c:pt>
                <c:pt idx="703">
                  <c:v>-15.63203</c:v>
                </c:pt>
                <c:pt idx="704">
                  <c:v>-15.64607</c:v>
                </c:pt>
                <c:pt idx="705">
                  <c:v>-15.66001</c:v>
                </c:pt>
                <c:pt idx="706">
                  <c:v>-15.69594</c:v>
                </c:pt>
                <c:pt idx="707">
                  <c:v>-15.713939999999999</c:v>
                </c:pt>
                <c:pt idx="708">
                  <c:v>-15.727930000000001</c:v>
                </c:pt>
                <c:pt idx="709">
                  <c:v>-15.74192</c:v>
                </c:pt>
                <c:pt idx="710">
                  <c:v>-15.75591</c:v>
                </c:pt>
                <c:pt idx="711">
                  <c:v>-15.771929999999999</c:v>
                </c:pt>
                <c:pt idx="712">
                  <c:v>-15.787839999999999</c:v>
                </c:pt>
                <c:pt idx="713">
                  <c:v>-15.80589</c:v>
                </c:pt>
                <c:pt idx="714">
                  <c:v>-15.833869999999999</c:v>
                </c:pt>
                <c:pt idx="715">
                  <c:v>-15.85791</c:v>
                </c:pt>
                <c:pt idx="716">
                  <c:v>-15.875909999999999</c:v>
                </c:pt>
                <c:pt idx="717">
                  <c:v>-15.89193</c:v>
                </c:pt>
                <c:pt idx="718">
                  <c:v>-15.90987</c:v>
                </c:pt>
                <c:pt idx="719">
                  <c:v>-15.927860000000001</c:v>
                </c:pt>
                <c:pt idx="720">
                  <c:v>-15.94586</c:v>
                </c:pt>
                <c:pt idx="721">
                  <c:v>-15.96392</c:v>
                </c:pt>
                <c:pt idx="722">
                  <c:v>-15.98185</c:v>
                </c:pt>
                <c:pt idx="723">
                  <c:v>-15.99991</c:v>
                </c:pt>
                <c:pt idx="724">
                  <c:v>-16.01587</c:v>
                </c:pt>
                <c:pt idx="725">
                  <c:v>-16.033930000000002</c:v>
                </c:pt>
                <c:pt idx="726">
                  <c:v>-16.051870000000001</c:v>
                </c:pt>
                <c:pt idx="727">
                  <c:v>-16.06992</c:v>
                </c:pt>
                <c:pt idx="728">
                  <c:v>-16.087980000000002</c:v>
                </c:pt>
                <c:pt idx="729">
                  <c:v>-16.105979999999999</c:v>
                </c:pt>
                <c:pt idx="730">
                  <c:v>-16.123909999999999</c:v>
                </c:pt>
                <c:pt idx="731">
                  <c:v>-16.14179</c:v>
                </c:pt>
                <c:pt idx="732">
                  <c:v>-16.1617</c:v>
                </c:pt>
                <c:pt idx="733">
                  <c:v>-16.185680000000001</c:v>
                </c:pt>
                <c:pt idx="734">
                  <c:v>-16.253900000000002</c:v>
                </c:pt>
                <c:pt idx="735">
                  <c:v>-16.259869999999999</c:v>
                </c:pt>
                <c:pt idx="736">
                  <c:v>-16.265969999999999</c:v>
                </c:pt>
                <c:pt idx="737">
                  <c:v>-16.271889999999999</c:v>
                </c:pt>
                <c:pt idx="738">
                  <c:v>-16.279959999999999</c:v>
                </c:pt>
                <c:pt idx="739">
                  <c:v>-16.30986</c:v>
                </c:pt>
                <c:pt idx="740">
                  <c:v>-16.317869999999999</c:v>
                </c:pt>
                <c:pt idx="741">
                  <c:v>-16.325939999999999</c:v>
                </c:pt>
                <c:pt idx="742">
                  <c:v>-16.33389</c:v>
                </c:pt>
                <c:pt idx="743">
                  <c:v>-16.341850000000001</c:v>
                </c:pt>
                <c:pt idx="744">
                  <c:v>-16.349920000000001</c:v>
                </c:pt>
                <c:pt idx="745">
                  <c:v>-16.357869999999998</c:v>
                </c:pt>
                <c:pt idx="746">
                  <c:v>-16.365880000000001</c:v>
                </c:pt>
                <c:pt idx="747">
                  <c:v>-16.373950000000001</c:v>
                </c:pt>
                <c:pt idx="748">
                  <c:v>-16.383939999999999</c:v>
                </c:pt>
                <c:pt idx="749">
                  <c:v>-16.393979999999999</c:v>
                </c:pt>
                <c:pt idx="750">
                  <c:v>-16.403970000000001</c:v>
                </c:pt>
                <c:pt idx="751">
                  <c:v>-16.41395</c:v>
                </c:pt>
                <c:pt idx="752">
                  <c:v>-16.423940000000002</c:v>
                </c:pt>
                <c:pt idx="753">
                  <c:v>-16.435949999999998</c:v>
                </c:pt>
                <c:pt idx="754">
                  <c:v>-16.447970000000002</c:v>
                </c:pt>
                <c:pt idx="755">
                  <c:v>-16.45993</c:v>
                </c:pt>
                <c:pt idx="756">
                  <c:v>-16.47392</c:v>
                </c:pt>
                <c:pt idx="757">
                  <c:v>-16.487909999999999</c:v>
                </c:pt>
                <c:pt idx="758">
                  <c:v>-16.50196</c:v>
                </c:pt>
                <c:pt idx="759">
                  <c:v>-16.51595</c:v>
                </c:pt>
                <c:pt idx="760">
                  <c:v>-16.53</c:v>
                </c:pt>
                <c:pt idx="761">
                  <c:v>-16.54393</c:v>
                </c:pt>
                <c:pt idx="762">
                  <c:v>-16.557929999999999</c:v>
                </c:pt>
                <c:pt idx="763">
                  <c:v>-16.57198</c:v>
                </c:pt>
                <c:pt idx="764">
                  <c:v>-16.585909999999998</c:v>
                </c:pt>
                <c:pt idx="765">
                  <c:v>-16.599900000000002</c:v>
                </c:pt>
                <c:pt idx="766">
                  <c:v>-16.61186</c:v>
                </c:pt>
                <c:pt idx="767">
                  <c:v>-16.62387</c:v>
                </c:pt>
                <c:pt idx="768">
                  <c:v>-16.63589</c:v>
                </c:pt>
                <c:pt idx="769">
                  <c:v>-16.647849999999998</c:v>
                </c:pt>
                <c:pt idx="770">
                  <c:v>-16.659870000000002</c:v>
                </c:pt>
                <c:pt idx="771">
                  <c:v>-16.671880000000002</c:v>
                </c:pt>
                <c:pt idx="772">
                  <c:v>-16.683900000000001</c:v>
                </c:pt>
                <c:pt idx="773">
                  <c:v>-16.69586</c:v>
                </c:pt>
                <c:pt idx="774">
                  <c:v>-16.709849999999999</c:v>
                </c:pt>
                <c:pt idx="775">
                  <c:v>-16.723839999999999</c:v>
                </c:pt>
                <c:pt idx="776">
                  <c:v>-16.745840000000001</c:v>
                </c:pt>
                <c:pt idx="777">
                  <c:v>-16.807839999999999</c:v>
                </c:pt>
                <c:pt idx="778">
                  <c:v>-16.815860000000001</c:v>
                </c:pt>
                <c:pt idx="779">
                  <c:v>-16.823930000000001</c:v>
                </c:pt>
                <c:pt idx="780">
                  <c:v>-16.831880000000002</c:v>
                </c:pt>
                <c:pt idx="781">
                  <c:v>-16.839829999999999</c:v>
                </c:pt>
                <c:pt idx="782">
                  <c:v>-16.847899999999999</c:v>
                </c:pt>
                <c:pt idx="783">
                  <c:v>-16.857890000000001</c:v>
                </c:pt>
                <c:pt idx="784">
                  <c:v>-16.86787</c:v>
                </c:pt>
                <c:pt idx="785">
                  <c:v>-16.87989</c:v>
                </c:pt>
                <c:pt idx="786">
                  <c:v>-16.891909999999999</c:v>
                </c:pt>
                <c:pt idx="787">
                  <c:v>-16.901890000000002</c:v>
                </c:pt>
                <c:pt idx="788">
                  <c:v>-16.911940000000001</c:v>
                </c:pt>
                <c:pt idx="789">
                  <c:v>-16.92192</c:v>
                </c:pt>
                <c:pt idx="790">
                  <c:v>-16.931850000000001</c:v>
                </c:pt>
                <c:pt idx="791">
                  <c:v>-16.941890000000001</c:v>
                </c:pt>
                <c:pt idx="792">
                  <c:v>-16.95194</c:v>
                </c:pt>
                <c:pt idx="793">
                  <c:v>-16.961919999999999</c:v>
                </c:pt>
                <c:pt idx="794">
                  <c:v>-16.971969999999999</c:v>
                </c:pt>
                <c:pt idx="795">
                  <c:v>-16.98189</c:v>
                </c:pt>
                <c:pt idx="796">
                  <c:v>-16.991879999999998</c:v>
                </c:pt>
                <c:pt idx="797">
                  <c:v>-17.001919999999998</c:v>
                </c:pt>
                <c:pt idx="798">
                  <c:v>-17.011970000000002</c:v>
                </c:pt>
                <c:pt idx="799">
                  <c:v>-17.02195</c:v>
                </c:pt>
                <c:pt idx="800">
                  <c:v>-17.031939999999999</c:v>
                </c:pt>
                <c:pt idx="801">
                  <c:v>-17.041920000000001</c:v>
                </c:pt>
                <c:pt idx="802">
                  <c:v>-17.051970000000001</c:v>
                </c:pt>
                <c:pt idx="803">
                  <c:v>-17.061889999999998</c:v>
                </c:pt>
                <c:pt idx="804">
                  <c:v>-17.07188</c:v>
                </c:pt>
                <c:pt idx="805">
                  <c:v>-17.081800000000001</c:v>
                </c:pt>
                <c:pt idx="806">
                  <c:v>-17.09179</c:v>
                </c:pt>
                <c:pt idx="807">
                  <c:v>-17.101769999999998</c:v>
                </c:pt>
                <c:pt idx="808">
                  <c:v>-17.111809999999998</c:v>
                </c:pt>
                <c:pt idx="809">
                  <c:v>-17.121739999999999</c:v>
                </c:pt>
                <c:pt idx="810">
                  <c:v>-17.131779999999999</c:v>
                </c:pt>
                <c:pt idx="811">
                  <c:v>-17.141770000000001</c:v>
                </c:pt>
                <c:pt idx="812">
                  <c:v>-17.15175</c:v>
                </c:pt>
                <c:pt idx="813">
                  <c:v>-17.161740000000002</c:v>
                </c:pt>
                <c:pt idx="814">
                  <c:v>-17.169750000000001</c:v>
                </c:pt>
                <c:pt idx="815">
                  <c:v>-17.177759999999999</c:v>
                </c:pt>
                <c:pt idx="816">
                  <c:v>-17.185770000000002</c:v>
                </c:pt>
                <c:pt idx="817">
                  <c:v>-17.19379</c:v>
                </c:pt>
                <c:pt idx="818">
                  <c:v>-17.201740000000001</c:v>
                </c:pt>
                <c:pt idx="819">
                  <c:v>-17.20975</c:v>
                </c:pt>
                <c:pt idx="820">
                  <c:v>-17.21782</c:v>
                </c:pt>
                <c:pt idx="821">
                  <c:v>-17.225770000000001</c:v>
                </c:pt>
                <c:pt idx="822">
                  <c:v>-17.233779999999999</c:v>
                </c:pt>
                <c:pt idx="823">
                  <c:v>-17.241800000000001</c:v>
                </c:pt>
                <c:pt idx="824">
                  <c:v>-17.249749999999999</c:v>
                </c:pt>
                <c:pt idx="825">
                  <c:v>-17.257760000000001</c:v>
                </c:pt>
                <c:pt idx="826">
                  <c:v>-17.26577</c:v>
                </c:pt>
                <c:pt idx="827">
                  <c:v>-17.273779999999999</c:v>
                </c:pt>
                <c:pt idx="828">
                  <c:v>-17.2818</c:v>
                </c:pt>
                <c:pt idx="829">
                  <c:v>-17.289809999999999</c:v>
                </c:pt>
                <c:pt idx="830">
                  <c:v>-17.297820000000002</c:v>
                </c:pt>
                <c:pt idx="831">
                  <c:v>-17.305890000000002</c:v>
                </c:pt>
                <c:pt idx="832">
                  <c:v>-17.313839999999999</c:v>
                </c:pt>
                <c:pt idx="833">
                  <c:v>-17.321860000000001</c:v>
                </c:pt>
                <c:pt idx="834">
                  <c:v>-17.329809999999998</c:v>
                </c:pt>
                <c:pt idx="835">
                  <c:v>-17.337820000000001</c:v>
                </c:pt>
                <c:pt idx="836">
                  <c:v>-17.345829999999999</c:v>
                </c:pt>
                <c:pt idx="837">
                  <c:v>-17.355879999999999</c:v>
                </c:pt>
                <c:pt idx="838">
                  <c:v>-17.365860000000001</c:v>
                </c:pt>
                <c:pt idx="839">
                  <c:v>-17.37369</c:v>
                </c:pt>
                <c:pt idx="840">
                  <c:v>-17.381710000000002</c:v>
                </c:pt>
                <c:pt idx="841">
                  <c:v>-17.38984</c:v>
                </c:pt>
                <c:pt idx="842">
                  <c:v>-17.397790000000001</c:v>
                </c:pt>
                <c:pt idx="843">
                  <c:v>-17.405860000000001</c:v>
                </c:pt>
                <c:pt idx="844">
                  <c:v>-17.413869999999999</c:v>
                </c:pt>
                <c:pt idx="845">
                  <c:v>-17.42182</c:v>
                </c:pt>
                <c:pt idx="846">
                  <c:v>-17.429839999999999</c:v>
                </c:pt>
                <c:pt idx="847">
                  <c:v>-17.437850000000001</c:v>
                </c:pt>
                <c:pt idx="848">
                  <c:v>-17.44586</c:v>
                </c:pt>
                <c:pt idx="849">
                  <c:v>-17.453869999999998</c:v>
                </c:pt>
                <c:pt idx="850">
                  <c:v>-17.461880000000001</c:v>
                </c:pt>
                <c:pt idx="851">
                  <c:v>-17.469889999999999</c:v>
                </c:pt>
                <c:pt idx="852">
                  <c:v>-17.47785</c:v>
                </c:pt>
                <c:pt idx="853">
                  <c:v>-17.485800000000001</c:v>
                </c:pt>
                <c:pt idx="854">
                  <c:v>-17.49381</c:v>
                </c:pt>
                <c:pt idx="855">
                  <c:v>-17.50386</c:v>
                </c:pt>
                <c:pt idx="856">
                  <c:v>-17.511810000000001</c:v>
                </c:pt>
                <c:pt idx="857">
                  <c:v>-17.519880000000001</c:v>
                </c:pt>
                <c:pt idx="858">
                  <c:v>-17.527830000000002</c:v>
                </c:pt>
                <c:pt idx="859">
                  <c:v>-17.53584</c:v>
                </c:pt>
                <c:pt idx="860">
                  <c:v>-17.543790000000001</c:v>
                </c:pt>
                <c:pt idx="861">
                  <c:v>-17.55181</c:v>
                </c:pt>
                <c:pt idx="862">
                  <c:v>-17.55988</c:v>
                </c:pt>
                <c:pt idx="863">
                  <c:v>-17.567830000000001</c:v>
                </c:pt>
                <c:pt idx="864">
                  <c:v>-17.575839999999999</c:v>
                </c:pt>
                <c:pt idx="865">
                  <c:v>-17.58379</c:v>
                </c:pt>
                <c:pt idx="866">
                  <c:v>-17.591750000000001</c:v>
                </c:pt>
                <c:pt idx="867">
                  <c:v>-17.59976</c:v>
                </c:pt>
                <c:pt idx="868">
                  <c:v>-17.60783</c:v>
                </c:pt>
                <c:pt idx="869">
                  <c:v>-17.613810000000001</c:v>
                </c:pt>
                <c:pt idx="870">
                  <c:v>-17.619789999999998</c:v>
                </c:pt>
                <c:pt idx="871">
                  <c:v>-17.625820000000001</c:v>
                </c:pt>
                <c:pt idx="872">
                  <c:v>-17.633839999999999</c:v>
                </c:pt>
                <c:pt idx="873">
                  <c:v>-17.64179</c:v>
                </c:pt>
                <c:pt idx="874">
                  <c:v>-17.649799999999999</c:v>
                </c:pt>
                <c:pt idx="875">
                  <c:v>-17.65775</c:v>
                </c:pt>
                <c:pt idx="876">
                  <c:v>-17.665759999999999</c:v>
                </c:pt>
                <c:pt idx="877">
                  <c:v>-17.673839999999998</c:v>
                </c:pt>
                <c:pt idx="878">
                  <c:v>-17.679819999999999</c:v>
                </c:pt>
                <c:pt idx="879">
                  <c:v>-17.685790000000001</c:v>
                </c:pt>
                <c:pt idx="880">
                  <c:v>-17.691770000000002</c:v>
                </c:pt>
                <c:pt idx="881">
                  <c:v>-17.69781</c:v>
                </c:pt>
                <c:pt idx="882">
                  <c:v>-17.70373</c:v>
                </c:pt>
                <c:pt idx="883">
                  <c:v>-17.709769999999999</c:v>
                </c:pt>
                <c:pt idx="884">
                  <c:v>-17.71575</c:v>
                </c:pt>
                <c:pt idx="885">
                  <c:v>-17.721789999999999</c:v>
                </c:pt>
                <c:pt idx="886">
                  <c:v>-17.72777</c:v>
                </c:pt>
                <c:pt idx="887">
                  <c:v>-17.733799999999999</c:v>
                </c:pt>
                <c:pt idx="888">
                  <c:v>-17.739719999999998</c:v>
                </c:pt>
                <c:pt idx="889">
                  <c:v>-17.745760000000001</c:v>
                </c:pt>
                <c:pt idx="890">
                  <c:v>-17.751740000000002</c:v>
                </c:pt>
                <c:pt idx="891">
                  <c:v>-17.75778</c:v>
                </c:pt>
                <c:pt idx="892">
                  <c:v>-17.763760000000001</c:v>
                </c:pt>
                <c:pt idx="893">
                  <c:v>-17.7698</c:v>
                </c:pt>
                <c:pt idx="894">
                  <c:v>-17.775780000000001</c:v>
                </c:pt>
                <c:pt idx="895">
                  <c:v>-17.78182</c:v>
                </c:pt>
                <c:pt idx="896">
                  <c:v>-17.78773</c:v>
                </c:pt>
                <c:pt idx="897">
                  <c:v>-17.793769999999999</c:v>
                </c:pt>
                <c:pt idx="898">
                  <c:v>-17.80179</c:v>
                </c:pt>
                <c:pt idx="899">
                  <c:v>-17.80782</c:v>
                </c:pt>
                <c:pt idx="900">
                  <c:v>-17.813800000000001</c:v>
                </c:pt>
                <c:pt idx="901">
                  <c:v>-17.819839999999999</c:v>
                </c:pt>
                <c:pt idx="902">
                  <c:v>-17.82582</c:v>
                </c:pt>
                <c:pt idx="903">
                  <c:v>-17.831859999999999</c:v>
                </c:pt>
                <c:pt idx="904">
                  <c:v>-17.83784</c:v>
                </c:pt>
                <c:pt idx="905">
                  <c:v>-17.843879999999999</c:v>
                </c:pt>
                <c:pt idx="906">
                  <c:v>-17.84986</c:v>
                </c:pt>
                <c:pt idx="907">
                  <c:v>-17.855840000000001</c:v>
                </c:pt>
                <c:pt idx="908">
                  <c:v>-17.863910000000001</c:v>
                </c:pt>
                <c:pt idx="909">
                  <c:v>-17.871860000000002</c:v>
                </c:pt>
                <c:pt idx="910">
                  <c:v>-17.891829999999999</c:v>
                </c:pt>
                <c:pt idx="911">
                  <c:v>-17.897870000000001</c:v>
                </c:pt>
                <c:pt idx="912">
                  <c:v>-17.90785</c:v>
                </c:pt>
                <c:pt idx="913">
                  <c:v>-17.93984</c:v>
                </c:pt>
                <c:pt idx="914">
                  <c:v>-17.94791</c:v>
                </c:pt>
                <c:pt idx="915">
                  <c:v>-17.953890000000001</c:v>
                </c:pt>
                <c:pt idx="916">
                  <c:v>-17.959869999999999</c:v>
                </c:pt>
                <c:pt idx="917">
                  <c:v>-17.965910000000001</c:v>
                </c:pt>
                <c:pt idx="918">
                  <c:v>-17.969850000000001</c:v>
                </c:pt>
                <c:pt idx="919">
                  <c:v>-17.973859999999998</c:v>
                </c:pt>
                <c:pt idx="920">
                  <c:v>-17.977869999999999</c:v>
                </c:pt>
                <c:pt idx="921">
                  <c:v>-17.981809999999999</c:v>
                </c:pt>
                <c:pt idx="922">
                  <c:v>-17.98582</c:v>
                </c:pt>
                <c:pt idx="923">
                  <c:v>-17.989879999999999</c:v>
                </c:pt>
                <c:pt idx="924">
                  <c:v>-17.993829999999999</c:v>
                </c:pt>
                <c:pt idx="925">
                  <c:v>-17.99784</c:v>
                </c:pt>
                <c:pt idx="926">
                  <c:v>-18.001840000000001</c:v>
                </c:pt>
                <c:pt idx="927">
                  <c:v>-18.007819999999999</c:v>
                </c:pt>
                <c:pt idx="928">
                  <c:v>-18.01577</c:v>
                </c:pt>
                <c:pt idx="929">
                  <c:v>-18.025759999999998</c:v>
                </c:pt>
                <c:pt idx="930">
                  <c:v>-18.033709999999999</c:v>
                </c:pt>
                <c:pt idx="931">
                  <c:v>-18.041720000000002</c:v>
                </c:pt>
                <c:pt idx="932">
                  <c:v>-18.04776</c:v>
                </c:pt>
                <c:pt idx="933">
                  <c:v>-18.05368</c:v>
                </c:pt>
                <c:pt idx="934">
                  <c:v>-18.059719999999999</c:v>
                </c:pt>
                <c:pt idx="935">
                  <c:v>-18.0657</c:v>
                </c:pt>
                <c:pt idx="936">
                  <c:v>-18.079689999999999</c:v>
                </c:pt>
                <c:pt idx="937">
                  <c:v>-18.081779999999998</c:v>
                </c:pt>
                <c:pt idx="938">
                  <c:v>-18.083749999999998</c:v>
                </c:pt>
                <c:pt idx="939">
                  <c:v>-18.085730000000002</c:v>
                </c:pt>
                <c:pt idx="940">
                  <c:v>-18.087700000000002</c:v>
                </c:pt>
                <c:pt idx="941">
                  <c:v>-18.089729999999999</c:v>
                </c:pt>
                <c:pt idx="942">
                  <c:v>-18.09177</c:v>
                </c:pt>
                <c:pt idx="943">
                  <c:v>-18.095770000000002</c:v>
                </c:pt>
                <c:pt idx="944">
                  <c:v>-18.099720000000001</c:v>
                </c:pt>
                <c:pt idx="945">
                  <c:v>-18.10378</c:v>
                </c:pt>
                <c:pt idx="946">
                  <c:v>-18.111789999999999</c:v>
                </c:pt>
                <c:pt idx="947">
                  <c:v>-18.133800000000001</c:v>
                </c:pt>
                <c:pt idx="948">
                  <c:v>-18.135829999999999</c:v>
                </c:pt>
                <c:pt idx="949">
                  <c:v>-18.13786</c:v>
                </c:pt>
                <c:pt idx="950">
                  <c:v>-18.139890000000001</c:v>
                </c:pt>
                <c:pt idx="951">
                  <c:v>-18.141870000000001</c:v>
                </c:pt>
                <c:pt idx="952">
                  <c:v>-18.143899999999999</c:v>
                </c:pt>
                <c:pt idx="953">
                  <c:v>-18.145869999999999</c:v>
                </c:pt>
                <c:pt idx="954">
                  <c:v>-18.14791</c:v>
                </c:pt>
                <c:pt idx="955">
                  <c:v>-18.149940000000001</c:v>
                </c:pt>
                <c:pt idx="956">
                  <c:v>-18.151969999999999</c:v>
                </c:pt>
                <c:pt idx="957">
                  <c:v>-18.153949999999998</c:v>
                </c:pt>
                <c:pt idx="958">
                  <c:v>-18.15598</c:v>
                </c:pt>
                <c:pt idx="959">
                  <c:v>-18.15795</c:v>
                </c:pt>
                <c:pt idx="960">
                  <c:v>-18.159980000000001</c:v>
                </c:pt>
                <c:pt idx="961">
                  <c:v>-18.161960000000001</c:v>
                </c:pt>
                <c:pt idx="962">
                  <c:v>-18.163989999999998</c:v>
                </c:pt>
                <c:pt idx="963">
                  <c:v>-18.16602</c:v>
                </c:pt>
                <c:pt idx="964">
                  <c:v>-18.167999999999999</c:v>
                </c:pt>
                <c:pt idx="965">
                  <c:v>-18.169969999999999</c:v>
                </c:pt>
                <c:pt idx="966">
                  <c:v>-18.17398</c:v>
                </c:pt>
                <c:pt idx="967">
                  <c:v>-18.180009999999999</c:v>
                </c:pt>
                <c:pt idx="968">
                  <c:v>-18.19406</c:v>
                </c:pt>
                <c:pt idx="969">
                  <c:v>-18.19801</c:v>
                </c:pt>
                <c:pt idx="970">
                  <c:v>-18.202079999999999</c:v>
                </c:pt>
                <c:pt idx="971">
                  <c:v>-18.20608</c:v>
                </c:pt>
                <c:pt idx="972">
                  <c:v>-18.210090000000001</c:v>
                </c:pt>
                <c:pt idx="973">
                  <c:v>-18.214089999999999</c:v>
                </c:pt>
                <c:pt idx="974">
                  <c:v>-18.2181</c:v>
                </c:pt>
                <c:pt idx="975">
                  <c:v>-18.222049999999999</c:v>
                </c:pt>
                <c:pt idx="976">
                  <c:v>-18.226109999999998</c:v>
                </c:pt>
                <c:pt idx="977">
                  <c:v>-18.230060000000002</c:v>
                </c:pt>
                <c:pt idx="978">
                  <c:v>-18.234059999999999</c:v>
                </c:pt>
                <c:pt idx="979">
                  <c:v>-18.23807</c:v>
                </c:pt>
                <c:pt idx="980">
                  <c:v>-18.24202</c:v>
                </c:pt>
                <c:pt idx="981">
                  <c:v>-18.246020000000001</c:v>
                </c:pt>
                <c:pt idx="982">
                  <c:v>-18.25009</c:v>
                </c:pt>
                <c:pt idx="983">
                  <c:v>-18.25601</c:v>
                </c:pt>
                <c:pt idx="984">
                  <c:v>-18.258040000000001</c:v>
                </c:pt>
                <c:pt idx="985">
                  <c:v>-18.26013</c:v>
                </c:pt>
                <c:pt idx="986">
                  <c:v>-18.262229999999999</c:v>
                </c:pt>
                <c:pt idx="987">
                  <c:v>-18.264199999999999</c:v>
                </c:pt>
                <c:pt idx="988">
                  <c:v>-18.266290000000001</c:v>
                </c:pt>
                <c:pt idx="989">
                  <c:v>-18.268319999999999</c:v>
                </c:pt>
                <c:pt idx="990">
                  <c:v>-18.270420000000001</c:v>
                </c:pt>
                <c:pt idx="991">
                  <c:v>-18.272449999999999</c:v>
                </c:pt>
                <c:pt idx="992">
                  <c:v>-18.274480000000001</c:v>
                </c:pt>
                <c:pt idx="993">
                  <c:v>-18.276509999999998</c:v>
                </c:pt>
                <c:pt idx="994">
                  <c:v>-18.278549999999999</c:v>
                </c:pt>
                <c:pt idx="995">
                  <c:v>-18.28058</c:v>
                </c:pt>
                <c:pt idx="996">
                  <c:v>-18.282609999999998</c:v>
                </c:pt>
                <c:pt idx="997">
                  <c:v>-18.284649999999999</c:v>
                </c:pt>
                <c:pt idx="998">
                  <c:v>-18.28668</c:v>
                </c:pt>
                <c:pt idx="999">
                  <c:v>-18.288650000000001</c:v>
                </c:pt>
                <c:pt idx="1000">
                  <c:v>-18.290690000000001</c:v>
                </c:pt>
                <c:pt idx="1001">
                  <c:v>-18.29278</c:v>
                </c:pt>
                <c:pt idx="1002">
                  <c:v>-18.294809999999998</c:v>
                </c:pt>
                <c:pt idx="1003">
                  <c:v>-18.296779999999998</c:v>
                </c:pt>
                <c:pt idx="1004">
                  <c:v>-18.298760000000001</c:v>
                </c:pt>
                <c:pt idx="1005">
                  <c:v>-18.300789999999999</c:v>
                </c:pt>
                <c:pt idx="1006">
                  <c:v>-18.302820000000001</c:v>
                </c:pt>
                <c:pt idx="1007">
                  <c:v>-18.30491</c:v>
                </c:pt>
                <c:pt idx="1008">
                  <c:v>-18.306889999999999</c:v>
                </c:pt>
                <c:pt idx="1009">
                  <c:v>-18.308920000000001</c:v>
                </c:pt>
                <c:pt idx="1010">
                  <c:v>-18.310890000000001</c:v>
                </c:pt>
                <c:pt idx="1011">
                  <c:v>-18.312930000000001</c:v>
                </c:pt>
                <c:pt idx="1012">
                  <c:v>-18.314959999999999</c:v>
                </c:pt>
                <c:pt idx="1013">
                  <c:v>-18.316990000000001</c:v>
                </c:pt>
                <c:pt idx="1014">
                  <c:v>-18.31897</c:v>
                </c:pt>
                <c:pt idx="1015">
                  <c:v>-18.32094</c:v>
                </c:pt>
                <c:pt idx="1016">
                  <c:v>-18.322970000000002</c:v>
                </c:pt>
                <c:pt idx="1017">
                  <c:v>-18.324950000000001</c:v>
                </c:pt>
                <c:pt idx="1018">
                  <c:v>-18.32901</c:v>
                </c:pt>
                <c:pt idx="1019">
                  <c:v>-18.333020000000001</c:v>
                </c:pt>
                <c:pt idx="1020">
                  <c:v>-18.33905</c:v>
                </c:pt>
                <c:pt idx="1021">
                  <c:v>-18.366980000000002</c:v>
                </c:pt>
                <c:pt idx="1022">
                  <c:v>-18.377020000000002</c:v>
                </c:pt>
                <c:pt idx="1023">
                  <c:v>-18.39095</c:v>
                </c:pt>
                <c:pt idx="1024">
                  <c:v>-18.404879999999999</c:v>
                </c:pt>
                <c:pt idx="1025">
                  <c:v>-18.416840000000001</c:v>
                </c:pt>
                <c:pt idx="1026">
                  <c:v>-18.426770000000001</c:v>
                </c:pt>
                <c:pt idx="1027">
                  <c:v>-18.438659999999999</c:v>
                </c:pt>
                <c:pt idx="1028">
                  <c:v>-18.450620000000001</c:v>
                </c:pt>
                <c:pt idx="1029">
                  <c:v>-18.46461</c:v>
                </c:pt>
                <c:pt idx="1030">
                  <c:v>-18.488589999999999</c:v>
                </c:pt>
                <c:pt idx="1031">
                  <c:v>-18.502579999999998</c:v>
                </c:pt>
                <c:pt idx="1032">
                  <c:v>-18.55029</c:v>
                </c:pt>
                <c:pt idx="1033">
                  <c:v>-18.564160000000001</c:v>
                </c:pt>
                <c:pt idx="1034">
                  <c:v>-18.664010000000001</c:v>
                </c:pt>
                <c:pt idx="1035">
                  <c:v>-18.673999999999999</c:v>
                </c:pt>
                <c:pt idx="1036">
                  <c:v>-18.680029999999999</c:v>
                </c:pt>
                <c:pt idx="1037">
                  <c:v>-18.685949999999998</c:v>
                </c:pt>
                <c:pt idx="1038">
                  <c:v>-18.694019999999998</c:v>
                </c:pt>
                <c:pt idx="1039">
                  <c:v>-18.724039999999999</c:v>
                </c:pt>
                <c:pt idx="1040">
                  <c:v>-18.736059999999998</c:v>
                </c:pt>
                <c:pt idx="1041">
                  <c:v>-18.746040000000001</c:v>
                </c:pt>
                <c:pt idx="1042">
                  <c:v>-18.764040000000001</c:v>
                </c:pt>
                <c:pt idx="1043">
                  <c:v>-18.855989999999998</c:v>
                </c:pt>
                <c:pt idx="1044">
                  <c:v>-18.956019999999999</c:v>
                </c:pt>
                <c:pt idx="1045">
                  <c:v>-18.967980000000001</c:v>
                </c:pt>
                <c:pt idx="1046">
                  <c:v>-18.979939999999999</c:v>
                </c:pt>
                <c:pt idx="1047">
                  <c:v>-19.007919999999999</c:v>
                </c:pt>
                <c:pt idx="1048">
                  <c:v>-19.02197</c:v>
                </c:pt>
                <c:pt idx="1049">
                  <c:v>-19.029920000000001</c:v>
                </c:pt>
                <c:pt idx="1050">
                  <c:v>-19.037990000000001</c:v>
                </c:pt>
                <c:pt idx="1051">
                  <c:v>-19.045940000000002</c:v>
                </c:pt>
                <c:pt idx="1052">
                  <c:v>-19.05198</c:v>
                </c:pt>
                <c:pt idx="1053">
                  <c:v>-19.058019999999999</c:v>
                </c:pt>
                <c:pt idx="1054">
                  <c:v>-19.066040000000001</c:v>
                </c:pt>
                <c:pt idx="1055">
                  <c:v>-19.076080000000001</c:v>
                </c:pt>
                <c:pt idx="1056">
                  <c:v>-19.085999999999999</c:v>
                </c:pt>
                <c:pt idx="1057">
                  <c:v>-19.095929999999999</c:v>
                </c:pt>
                <c:pt idx="1058">
                  <c:v>-19.10998</c:v>
                </c:pt>
                <c:pt idx="1059">
                  <c:v>-19.21001</c:v>
                </c:pt>
                <c:pt idx="1060">
                  <c:v>-19.309979999999999</c:v>
                </c:pt>
                <c:pt idx="1061">
                  <c:v>-19.36797</c:v>
                </c:pt>
                <c:pt idx="1062">
                  <c:v>-19.373950000000001</c:v>
                </c:pt>
                <c:pt idx="1063">
                  <c:v>-19.379930000000002</c:v>
                </c:pt>
                <c:pt idx="1064">
                  <c:v>-19.38597</c:v>
                </c:pt>
                <c:pt idx="1065">
                  <c:v>-19.39404</c:v>
                </c:pt>
                <c:pt idx="1066">
                  <c:v>-19.40606</c:v>
                </c:pt>
                <c:pt idx="1067">
                  <c:v>-19.482050000000001</c:v>
                </c:pt>
                <c:pt idx="1068">
                  <c:v>-19.488029999999998</c:v>
                </c:pt>
                <c:pt idx="1069">
                  <c:v>-19.494070000000001</c:v>
                </c:pt>
                <c:pt idx="1070">
                  <c:v>-19.500050000000002</c:v>
                </c:pt>
                <c:pt idx="1071">
                  <c:v>-19.50609</c:v>
                </c:pt>
                <c:pt idx="1072">
                  <c:v>-19.514040000000001</c:v>
                </c:pt>
                <c:pt idx="1073">
                  <c:v>-19.530059999999999</c:v>
                </c:pt>
                <c:pt idx="1074">
                  <c:v>-19.590029999999999</c:v>
                </c:pt>
                <c:pt idx="1075">
                  <c:v>-19.600010000000001</c:v>
                </c:pt>
                <c:pt idx="1076">
                  <c:v>-19.610060000000001</c:v>
                </c:pt>
                <c:pt idx="1077">
                  <c:v>-19.628</c:v>
                </c:pt>
                <c:pt idx="1078">
                  <c:v>-19.719950000000001</c:v>
                </c:pt>
                <c:pt idx="1079">
                  <c:v>-19.74794</c:v>
                </c:pt>
                <c:pt idx="1080">
                  <c:v>-19.763839999999998</c:v>
                </c:pt>
                <c:pt idx="1081">
                  <c:v>-19.779920000000001</c:v>
                </c:pt>
                <c:pt idx="1082">
                  <c:v>-19.804020000000001</c:v>
                </c:pt>
                <c:pt idx="1083">
                  <c:v>-19.830030000000001</c:v>
                </c:pt>
                <c:pt idx="1084">
                  <c:v>-19.84808</c:v>
                </c:pt>
                <c:pt idx="1085">
                  <c:v>-19.864100000000001</c:v>
                </c:pt>
                <c:pt idx="1086">
                  <c:v>-19.88204</c:v>
                </c:pt>
                <c:pt idx="1087">
                  <c:v>-19.898009999999999</c:v>
                </c:pt>
                <c:pt idx="1088">
                  <c:v>-19.938009999999998</c:v>
                </c:pt>
                <c:pt idx="1089">
                  <c:v>-19.963950000000001</c:v>
                </c:pt>
                <c:pt idx="1090">
                  <c:v>-19.975909999999999</c:v>
                </c:pt>
                <c:pt idx="1091">
                  <c:v>-19.987870000000001</c:v>
                </c:pt>
                <c:pt idx="1092">
                  <c:v>-20.005990000000001</c:v>
                </c:pt>
                <c:pt idx="1093">
                  <c:v>-20.10596</c:v>
                </c:pt>
                <c:pt idx="1094">
                  <c:v>-20.125979999999998</c:v>
                </c:pt>
              </c:numCache>
            </c:numRef>
          </c:xVal>
          <c:yVal>
            <c:numRef>
              <c:f>'[1]26_21s'!$E$33:$E$10000</c:f>
              <c:numCache>
                <c:formatCode>General</c:formatCode>
                <c:ptCount val="9968"/>
                <c:pt idx="0">
                  <c:v>-1.137607</c:v>
                </c:pt>
                <c:pt idx="1">
                  <c:v>-1.6989860000000001</c:v>
                </c:pt>
                <c:pt idx="2">
                  <c:v>-10.86673</c:v>
                </c:pt>
                <c:pt idx="3">
                  <c:v>-15.08362</c:v>
                </c:pt>
                <c:pt idx="4">
                  <c:v>-35.628480000000003</c:v>
                </c:pt>
                <c:pt idx="5">
                  <c:v>-61.041910000000001</c:v>
                </c:pt>
                <c:pt idx="6">
                  <c:v>-88.252989999999997</c:v>
                </c:pt>
                <c:pt idx="7">
                  <c:v>-114.4593</c:v>
                </c:pt>
                <c:pt idx="8">
                  <c:v>-142.0746</c:v>
                </c:pt>
                <c:pt idx="9">
                  <c:v>-169.30070000000001</c:v>
                </c:pt>
                <c:pt idx="10">
                  <c:v>-195.50720000000001</c:v>
                </c:pt>
                <c:pt idx="11">
                  <c:v>-221.82810000000001</c:v>
                </c:pt>
                <c:pt idx="12">
                  <c:v>-251.01609999999999</c:v>
                </c:pt>
                <c:pt idx="13">
                  <c:v>-277.83510000000001</c:v>
                </c:pt>
                <c:pt idx="14">
                  <c:v>-309.61090000000002</c:v>
                </c:pt>
                <c:pt idx="15">
                  <c:v>-335.96300000000002</c:v>
                </c:pt>
                <c:pt idx="16">
                  <c:v>-363.959</c:v>
                </c:pt>
                <c:pt idx="17">
                  <c:v>-392.98070000000001</c:v>
                </c:pt>
                <c:pt idx="18">
                  <c:v>-422.61759999999998</c:v>
                </c:pt>
                <c:pt idx="19">
                  <c:v>-452.78489999999999</c:v>
                </c:pt>
                <c:pt idx="20">
                  <c:v>-483.30380000000002</c:v>
                </c:pt>
                <c:pt idx="21">
                  <c:v>-513.85350000000005</c:v>
                </c:pt>
                <c:pt idx="22">
                  <c:v>-544.57429999999999</c:v>
                </c:pt>
                <c:pt idx="23">
                  <c:v>-575.96960000000001</c:v>
                </c:pt>
                <c:pt idx="24">
                  <c:v>-608.06979999999999</c:v>
                </c:pt>
                <c:pt idx="25">
                  <c:v>-640.7998</c:v>
                </c:pt>
                <c:pt idx="26">
                  <c:v>-674.48429999999996</c:v>
                </c:pt>
                <c:pt idx="27">
                  <c:v>-709.29579999999999</c:v>
                </c:pt>
                <c:pt idx="28">
                  <c:v>-745.11699999999996</c:v>
                </c:pt>
                <c:pt idx="29">
                  <c:v>-781.68380000000002</c:v>
                </c:pt>
                <c:pt idx="30">
                  <c:v>-819.28030000000001</c:v>
                </c:pt>
                <c:pt idx="31">
                  <c:v>-845.06330000000003</c:v>
                </c:pt>
                <c:pt idx="32">
                  <c:v>-871.48630000000003</c:v>
                </c:pt>
                <c:pt idx="33">
                  <c:v>-898.60739999999998</c:v>
                </c:pt>
                <c:pt idx="34">
                  <c:v>-926.49040000000002</c:v>
                </c:pt>
                <c:pt idx="35">
                  <c:v>-955.22659999999996</c:v>
                </c:pt>
                <c:pt idx="36">
                  <c:v>-984.77850000000001</c:v>
                </c:pt>
                <c:pt idx="37">
                  <c:v>-1015.144</c:v>
                </c:pt>
                <c:pt idx="38">
                  <c:v>-1046.2360000000001</c:v>
                </c:pt>
                <c:pt idx="39">
                  <c:v>-1078.0719999999999</c:v>
                </c:pt>
                <c:pt idx="40">
                  <c:v>-1110.597</c:v>
                </c:pt>
                <c:pt idx="41">
                  <c:v>-1143.7539999999999</c:v>
                </c:pt>
                <c:pt idx="42">
                  <c:v>-1177.479</c:v>
                </c:pt>
                <c:pt idx="43">
                  <c:v>-1211.75</c:v>
                </c:pt>
                <c:pt idx="44">
                  <c:v>-1246.4770000000001</c:v>
                </c:pt>
                <c:pt idx="45">
                  <c:v>-1281.6780000000001</c:v>
                </c:pt>
                <c:pt idx="46">
                  <c:v>-1317.421</c:v>
                </c:pt>
                <c:pt idx="47">
                  <c:v>-1353.71</c:v>
                </c:pt>
                <c:pt idx="48">
                  <c:v>-1390.5319999999999</c:v>
                </c:pt>
                <c:pt idx="49">
                  <c:v>-1427.8530000000001</c:v>
                </c:pt>
                <c:pt idx="50">
                  <c:v>-1465.63</c:v>
                </c:pt>
                <c:pt idx="51">
                  <c:v>-1503.748</c:v>
                </c:pt>
                <c:pt idx="52">
                  <c:v>-1542.117</c:v>
                </c:pt>
                <c:pt idx="53">
                  <c:v>-1580.7729999999999</c:v>
                </c:pt>
                <c:pt idx="54">
                  <c:v>-1619.8</c:v>
                </c:pt>
                <c:pt idx="55">
                  <c:v>-1659.338</c:v>
                </c:pt>
                <c:pt idx="56">
                  <c:v>-1699.2919999999999</c:v>
                </c:pt>
                <c:pt idx="57">
                  <c:v>-1739.646</c:v>
                </c:pt>
                <c:pt idx="58">
                  <c:v>-1780.4</c:v>
                </c:pt>
                <c:pt idx="59">
                  <c:v>-1821.5250000000001</c:v>
                </c:pt>
                <c:pt idx="60">
                  <c:v>-1863.0709999999999</c:v>
                </c:pt>
                <c:pt idx="61">
                  <c:v>-1905.1590000000001</c:v>
                </c:pt>
                <c:pt idx="62">
                  <c:v>-1947.7619999999999</c:v>
                </c:pt>
                <c:pt idx="63">
                  <c:v>-1990.86</c:v>
                </c:pt>
                <c:pt idx="64">
                  <c:v>-2034.528</c:v>
                </c:pt>
                <c:pt idx="65">
                  <c:v>-2078.9110000000001</c:v>
                </c:pt>
                <c:pt idx="66">
                  <c:v>-2124.0030000000002</c:v>
                </c:pt>
                <c:pt idx="67">
                  <c:v>-2169.8090000000002</c:v>
                </c:pt>
                <c:pt idx="68">
                  <c:v>-2216.3229999999999</c:v>
                </c:pt>
                <c:pt idx="69">
                  <c:v>-2263.5509999999999</c:v>
                </c:pt>
                <c:pt idx="70">
                  <c:v>-2311.5770000000002</c:v>
                </c:pt>
                <c:pt idx="71">
                  <c:v>-2360.4290000000001</c:v>
                </c:pt>
                <c:pt idx="72">
                  <c:v>-2410.2080000000001</c:v>
                </c:pt>
                <c:pt idx="73">
                  <c:v>-2435.442</c:v>
                </c:pt>
                <c:pt idx="74">
                  <c:v>-2460.88</c:v>
                </c:pt>
                <c:pt idx="75">
                  <c:v>-2486.5050000000001</c:v>
                </c:pt>
                <c:pt idx="76">
                  <c:v>-2512.3200000000002</c:v>
                </c:pt>
                <c:pt idx="77">
                  <c:v>-2538.3139999999999</c:v>
                </c:pt>
                <c:pt idx="78">
                  <c:v>-2564.4609999999998</c:v>
                </c:pt>
                <c:pt idx="79">
                  <c:v>-2590.7429999999999</c:v>
                </c:pt>
                <c:pt idx="80">
                  <c:v>-2617.1669999999999</c:v>
                </c:pt>
                <c:pt idx="81">
                  <c:v>-2643.741</c:v>
                </c:pt>
                <c:pt idx="82">
                  <c:v>-2670.453</c:v>
                </c:pt>
                <c:pt idx="83">
                  <c:v>-2697.299</c:v>
                </c:pt>
                <c:pt idx="84">
                  <c:v>-2724.2919999999999</c:v>
                </c:pt>
                <c:pt idx="85">
                  <c:v>-2751.433</c:v>
                </c:pt>
                <c:pt idx="86">
                  <c:v>-2778.6930000000002</c:v>
                </c:pt>
                <c:pt idx="87">
                  <c:v>-2806.0430000000001</c:v>
                </c:pt>
                <c:pt idx="88">
                  <c:v>-2833.4740000000002</c:v>
                </c:pt>
                <c:pt idx="89">
                  <c:v>-2860.9850000000001</c:v>
                </c:pt>
                <c:pt idx="90">
                  <c:v>-2888.5549999999998</c:v>
                </c:pt>
                <c:pt idx="91">
                  <c:v>-2916.154</c:v>
                </c:pt>
                <c:pt idx="92">
                  <c:v>-2943.761</c:v>
                </c:pt>
                <c:pt idx="93">
                  <c:v>-2971.375</c:v>
                </c:pt>
                <c:pt idx="94">
                  <c:v>-2998.9989999999998</c:v>
                </c:pt>
                <c:pt idx="95">
                  <c:v>-3026.634</c:v>
                </c:pt>
                <c:pt idx="96">
                  <c:v>-3054.3</c:v>
                </c:pt>
                <c:pt idx="97">
                  <c:v>-3082.0320000000002</c:v>
                </c:pt>
                <c:pt idx="98">
                  <c:v>-3109.8560000000002</c:v>
                </c:pt>
                <c:pt idx="99">
                  <c:v>-3137.7660000000001</c:v>
                </c:pt>
                <c:pt idx="100">
                  <c:v>-3165.7449999999999</c:v>
                </c:pt>
                <c:pt idx="101">
                  <c:v>-3193.7959999999998</c:v>
                </c:pt>
                <c:pt idx="102">
                  <c:v>-3221.9409999999998</c:v>
                </c:pt>
                <c:pt idx="103">
                  <c:v>-3250.2</c:v>
                </c:pt>
                <c:pt idx="104">
                  <c:v>-3278.578</c:v>
                </c:pt>
                <c:pt idx="105">
                  <c:v>-3307.0810000000001</c:v>
                </c:pt>
                <c:pt idx="106">
                  <c:v>-3335.7359999999999</c:v>
                </c:pt>
                <c:pt idx="107">
                  <c:v>-3364.576</c:v>
                </c:pt>
                <c:pt idx="108">
                  <c:v>-3393.6149999999998</c:v>
                </c:pt>
                <c:pt idx="109">
                  <c:v>-3422.8409999999999</c:v>
                </c:pt>
                <c:pt idx="110">
                  <c:v>-3452.24</c:v>
                </c:pt>
                <c:pt idx="111">
                  <c:v>-3481.797</c:v>
                </c:pt>
                <c:pt idx="112">
                  <c:v>-3511.491</c:v>
                </c:pt>
                <c:pt idx="113">
                  <c:v>-3541.2950000000001</c:v>
                </c:pt>
                <c:pt idx="114">
                  <c:v>-3571.1970000000001</c:v>
                </c:pt>
                <c:pt idx="115">
                  <c:v>-3601.1930000000002</c:v>
                </c:pt>
                <c:pt idx="116">
                  <c:v>-3631.2730000000001</c:v>
                </c:pt>
                <c:pt idx="117">
                  <c:v>-3661.4270000000001</c:v>
                </c:pt>
                <c:pt idx="118">
                  <c:v>-3691.6529999999998</c:v>
                </c:pt>
                <c:pt idx="119">
                  <c:v>-3721.9630000000002</c:v>
                </c:pt>
                <c:pt idx="120">
                  <c:v>-3752.3649999999998</c:v>
                </c:pt>
                <c:pt idx="121">
                  <c:v>-3782.8629999999998</c:v>
                </c:pt>
                <c:pt idx="122">
                  <c:v>-3813.4549999999999</c:v>
                </c:pt>
                <c:pt idx="123">
                  <c:v>-3844.1219999999998</c:v>
                </c:pt>
                <c:pt idx="124">
                  <c:v>-3874.848</c:v>
                </c:pt>
                <c:pt idx="125">
                  <c:v>-3905.636</c:v>
                </c:pt>
                <c:pt idx="126">
                  <c:v>-3936.489</c:v>
                </c:pt>
                <c:pt idx="127">
                  <c:v>-3967.3939999999998</c:v>
                </c:pt>
                <c:pt idx="128">
                  <c:v>-3998.3270000000002</c:v>
                </c:pt>
                <c:pt idx="129">
                  <c:v>-4029.2809999999999</c:v>
                </c:pt>
                <c:pt idx="130">
                  <c:v>-4060.2660000000001</c:v>
                </c:pt>
                <c:pt idx="131">
                  <c:v>-4091.28</c:v>
                </c:pt>
                <c:pt idx="132">
                  <c:v>-4122.3029999999999</c:v>
                </c:pt>
                <c:pt idx="133">
                  <c:v>-4153.3159999999998</c:v>
                </c:pt>
                <c:pt idx="134">
                  <c:v>-4184.3100000000004</c:v>
                </c:pt>
                <c:pt idx="135">
                  <c:v>-4215.2879999999996</c:v>
                </c:pt>
                <c:pt idx="136">
                  <c:v>-4246.25</c:v>
                </c:pt>
                <c:pt idx="137">
                  <c:v>-4277.1850000000004</c:v>
                </c:pt>
                <c:pt idx="138">
                  <c:v>-4308.076</c:v>
                </c:pt>
                <c:pt idx="139">
                  <c:v>-4338.9210000000003</c:v>
                </c:pt>
                <c:pt idx="140">
                  <c:v>-4369.7219999999998</c:v>
                </c:pt>
                <c:pt idx="141">
                  <c:v>-4400.4750000000004</c:v>
                </c:pt>
                <c:pt idx="142">
                  <c:v>-4431.1769999999997</c:v>
                </c:pt>
                <c:pt idx="143">
                  <c:v>-4461.8320000000003</c:v>
                </c:pt>
                <c:pt idx="144">
                  <c:v>-4492.4449999999997</c:v>
                </c:pt>
                <c:pt idx="145">
                  <c:v>-4523</c:v>
                </c:pt>
                <c:pt idx="146">
                  <c:v>-4553.473</c:v>
                </c:pt>
                <c:pt idx="147">
                  <c:v>-4583.8509999999997</c:v>
                </c:pt>
                <c:pt idx="148">
                  <c:v>-4614.1319999999996</c:v>
                </c:pt>
                <c:pt idx="149">
                  <c:v>-4644.32</c:v>
                </c:pt>
                <c:pt idx="150">
                  <c:v>-4674.3999999999996</c:v>
                </c:pt>
                <c:pt idx="151">
                  <c:v>-4704.3459999999995</c:v>
                </c:pt>
                <c:pt idx="152">
                  <c:v>-4734.1459999999997</c:v>
                </c:pt>
                <c:pt idx="153">
                  <c:v>-4763.8040000000001</c:v>
                </c:pt>
                <c:pt idx="154">
                  <c:v>-4793.3289999999997</c:v>
                </c:pt>
                <c:pt idx="155">
                  <c:v>-4822.7349999999997</c:v>
                </c:pt>
                <c:pt idx="156">
                  <c:v>-4852.03</c:v>
                </c:pt>
                <c:pt idx="157">
                  <c:v>-4881.2060000000001</c:v>
                </c:pt>
                <c:pt idx="158">
                  <c:v>-4910.25</c:v>
                </c:pt>
                <c:pt idx="159">
                  <c:v>-4939.1559999999999</c:v>
                </c:pt>
                <c:pt idx="160">
                  <c:v>-4967.9120000000003</c:v>
                </c:pt>
                <c:pt idx="161">
                  <c:v>-4996.4939999999997</c:v>
                </c:pt>
                <c:pt idx="162">
                  <c:v>-5024.8969999999999</c:v>
                </c:pt>
                <c:pt idx="163">
                  <c:v>-5053.1279999999997</c:v>
                </c:pt>
                <c:pt idx="164">
                  <c:v>-5081.1930000000002</c:v>
                </c:pt>
                <c:pt idx="165">
                  <c:v>-5109.0950000000003</c:v>
                </c:pt>
                <c:pt idx="166">
                  <c:v>-5136.8209999999999</c:v>
                </c:pt>
                <c:pt idx="167">
                  <c:v>-5164.326</c:v>
                </c:pt>
                <c:pt idx="168">
                  <c:v>-5191.5240000000003</c:v>
                </c:pt>
                <c:pt idx="169">
                  <c:v>-5218.33</c:v>
                </c:pt>
                <c:pt idx="170">
                  <c:v>-5244.7020000000002</c:v>
                </c:pt>
                <c:pt idx="171">
                  <c:v>-5270.6549999999997</c:v>
                </c:pt>
                <c:pt idx="172">
                  <c:v>-5296.2380000000003</c:v>
                </c:pt>
                <c:pt idx="173">
                  <c:v>-5321.5110000000004</c:v>
                </c:pt>
                <c:pt idx="174">
                  <c:v>-5346.5249999999996</c:v>
                </c:pt>
                <c:pt idx="175">
                  <c:v>-5395.9040000000005</c:v>
                </c:pt>
                <c:pt idx="176">
                  <c:v>-5444.56</c:v>
                </c:pt>
                <c:pt idx="177">
                  <c:v>-5492.6030000000001</c:v>
                </c:pt>
                <c:pt idx="178">
                  <c:v>-5539.9570000000003</c:v>
                </c:pt>
                <c:pt idx="179">
                  <c:v>-5586.5389999999998</c:v>
                </c:pt>
                <c:pt idx="180">
                  <c:v>-5632.4179999999997</c:v>
                </c:pt>
                <c:pt idx="181">
                  <c:v>-5677.5810000000001</c:v>
                </c:pt>
                <c:pt idx="182">
                  <c:v>-5721.9830000000002</c:v>
                </c:pt>
                <c:pt idx="183">
                  <c:v>-5765.6760000000004</c:v>
                </c:pt>
                <c:pt idx="184">
                  <c:v>-5808.5619999999999</c:v>
                </c:pt>
                <c:pt idx="185">
                  <c:v>-5850.5540000000001</c:v>
                </c:pt>
                <c:pt idx="186">
                  <c:v>-5891.6270000000004</c:v>
                </c:pt>
                <c:pt idx="187">
                  <c:v>-5931.7449999999999</c:v>
                </c:pt>
                <c:pt idx="188">
                  <c:v>-5970.915</c:v>
                </c:pt>
                <c:pt idx="189">
                  <c:v>-6009.1750000000002</c:v>
                </c:pt>
                <c:pt idx="190">
                  <c:v>-6046.4089999999997</c:v>
                </c:pt>
                <c:pt idx="191">
                  <c:v>-6082.5439999999999</c:v>
                </c:pt>
                <c:pt idx="192">
                  <c:v>-6117.6059999999998</c:v>
                </c:pt>
                <c:pt idx="193">
                  <c:v>-6151.5349999999999</c:v>
                </c:pt>
                <c:pt idx="194">
                  <c:v>-6184.4530000000004</c:v>
                </c:pt>
                <c:pt idx="195">
                  <c:v>-6216.33</c:v>
                </c:pt>
                <c:pt idx="196">
                  <c:v>-6247.2240000000002</c:v>
                </c:pt>
                <c:pt idx="197">
                  <c:v>-6277.1959999999999</c:v>
                </c:pt>
                <c:pt idx="198">
                  <c:v>-6306.2070000000003</c:v>
                </c:pt>
                <c:pt idx="199">
                  <c:v>-6334.16</c:v>
                </c:pt>
                <c:pt idx="200">
                  <c:v>-6361.0749999999998</c:v>
                </c:pt>
                <c:pt idx="201">
                  <c:v>-6387.0439999999999</c:v>
                </c:pt>
                <c:pt idx="202">
                  <c:v>-6412.0770000000002</c:v>
                </c:pt>
                <c:pt idx="203">
                  <c:v>-6448.3</c:v>
                </c:pt>
                <c:pt idx="204">
                  <c:v>-6482.9</c:v>
                </c:pt>
                <c:pt idx="205">
                  <c:v>-6516.268</c:v>
                </c:pt>
                <c:pt idx="206">
                  <c:v>-6548.4350000000004</c:v>
                </c:pt>
                <c:pt idx="207">
                  <c:v>-6579.6819999999998</c:v>
                </c:pt>
                <c:pt idx="208">
                  <c:v>-6609.8590000000004</c:v>
                </c:pt>
                <c:pt idx="209">
                  <c:v>-6638.9009999999998</c:v>
                </c:pt>
                <c:pt idx="210">
                  <c:v>-6666.9859999999999</c:v>
                </c:pt>
                <c:pt idx="211">
                  <c:v>-6694.2420000000002</c:v>
                </c:pt>
                <c:pt idx="212">
                  <c:v>-6720.4669999999996</c:v>
                </c:pt>
                <c:pt idx="213">
                  <c:v>-6746.0749999999998</c:v>
                </c:pt>
                <c:pt idx="214">
                  <c:v>-6776.5209999999997</c:v>
                </c:pt>
                <c:pt idx="215">
                  <c:v>-6803.232</c:v>
                </c:pt>
                <c:pt idx="216">
                  <c:v>-6828.8339999999998</c:v>
                </c:pt>
                <c:pt idx="217">
                  <c:v>-6856.8620000000001</c:v>
                </c:pt>
                <c:pt idx="218">
                  <c:v>-6882.1180000000004</c:v>
                </c:pt>
                <c:pt idx="219">
                  <c:v>-6910.06</c:v>
                </c:pt>
                <c:pt idx="220">
                  <c:v>-6936.9579999999996</c:v>
                </c:pt>
                <c:pt idx="221">
                  <c:v>-6963.0119999999997</c:v>
                </c:pt>
                <c:pt idx="222">
                  <c:v>-6961.5129999999999</c:v>
                </c:pt>
                <c:pt idx="223">
                  <c:v>-6936.3959999999997</c:v>
                </c:pt>
                <c:pt idx="224">
                  <c:v>-6910.5680000000002</c:v>
                </c:pt>
                <c:pt idx="225">
                  <c:v>-6883.768</c:v>
                </c:pt>
                <c:pt idx="226">
                  <c:v>-6857.2610000000004</c:v>
                </c:pt>
                <c:pt idx="227">
                  <c:v>-6830.2460000000001</c:v>
                </c:pt>
                <c:pt idx="228">
                  <c:v>-6802.52</c:v>
                </c:pt>
                <c:pt idx="229">
                  <c:v>-6775.4949999999999</c:v>
                </c:pt>
                <c:pt idx="230">
                  <c:v>-6749.5029999999997</c:v>
                </c:pt>
                <c:pt idx="231">
                  <c:v>-6720.69</c:v>
                </c:pt>
                <c:pt idx="232">
                  <c:v>-6694.8590000000004</c:v>
                </c:pt>
                <c:pt idx="233">
                  <c:v>-6666.549</c:v>
                </c:pt>
                <c:pt idx="234">
                  <c:v>-6641.2690000000002</c:v>
                </c:pt>
                <c:pt idx="235">
                  <c:v>-6614.1779999999999</c:v>
                </c:pt>
                <c:pt idx="236">
                  <c:v>-6587.0990000000002</c:v>
                </c:pt>
                <c:pt idx="237">
                  <c:v>-6561.1710000000003</c:v>
                </c:pt>
                <c:pt idx="238">
                  <c:v>-6531.37</c:v>
                </c:pt>
                <c:pt idx="239">
                  <c:v>-6502.8140000000003</c:v>
                </c:pt>
                <c:pt idx="240">
                  <c:v>-6477.2650000000003</c:v>
                </c:pt>
                <c:pt idx="241">
                  <c:v>-6449.4520000000002</c:v>
                </c:pt>
                <c:pt idx="242">
                  <c:v>-6424.4219999999996</c:v>
                </c:pt>
                <c:pt idx="243">
                  <c:v>-6439.9939999999997</c:v>
                </c:pt>
                <c:pt idx="244">
                  <c:v>-6467.1679999999997</c:v>
                </c:pt>
                <c:pt idx="245">
                  <c:v>-6493.1390000000001</c:v>
                </c:pt>
                <c:pt idx="246">
                  <c:v>-6519.0020000000004</c:v>
                </c:pt>
                <c:pt idx="247">
                  <c:v>-6544.9309999999996</c:v>
                </c:pt>
                <c:pt idx="248">
                  <c:v>-6572.2259999999997</c:v>
                </c:pt>
                <c:pt idx="249">
                  <c:v>-6598.8850000000002</c:v>
                </c:pt>
                <c:pt idx="250">
                  <c:v>-6627.42</c:v>
                </c:pt>
                <c:pt idx="251">
                  <c:v>-6654.8559999999998</c:v>
                </c:pt>
                <c:pt idx="252">
                  <c:v>-6682.4440000000004</c:v>
                </c:pt>
                <c:pt idx="253">
                  <c:v>-6710.0069999999996</c:v>
                </c:pt>
                <c:pt idx="254">
                  <c:v>-6735.1210000000001</c:v>
                </c:pt>
                <c:pt idx="255">
                  <c:v>-6763.2619999999997</c:v>
                </c:pt>
                <c:pt idx="256">
                  <c:v>-6792.0119999999997</c:v>
                </c:pt>
                <c:pt idx="257">
                  <c:v>-6820.1379999999999</c:v>
                </c:pt>
                <c:pt idx="258">
                  <c:v>-6847.0370000000003</c:v>
                </c:pt>
                <c:pt idx="259">
                  <c:v>-6874.4740000000002</c:v>
                </c:pt>
                <c:pt idx="260">
                  <c:v>-6903.18</c:v>
                </c:pt>
                <c:pt idx="261">
                  <c:v>-6928.2719999999999</c:v>
                </c:pt>
                <c:pt idx="262">
                  <c:v>-6957.1819999999998</c:v>
                </c:pt>
                <c:pt idx="263">
                  <c:v>-6982.4350000000004</c:v>
                </c:pt>
                <c:pt idx="264">
                  <c:v>-7009.0510000000004</c:v>
                </c:pt>
                <c:pt idx="265">
                  <c:v>-7037.8710000000001</c:v>
                </c:pt>
                <c:pt idx="266">
                  <c:v>-7067.4049999999997</c:v>
                </c:pt>
                <c:pt idx="267">
                  <c:v>-7096.5230000000001</c:v>
                </c:pt>
                <c:pt idx="268">
                  <c:v>-7126.4920000000002</c:v>
                </c:pt>
                <c:pt idx="269">
                  <c:v>-7152.1</c:v>
                </c:pt>
                <c:pt idx="270">
                  <c:v>-7178.259</c:v>
                </c:pt>
                <c:pt idx="271">
                  <c:v>-7204.6329999999998</c:v>
                </c:pt>
                <c:pt idx="272">
                  <c:v>-7230.6610000000001</c:v>
                </c:pt>
                <c:pt idx="273">
                  <c:v>-7256.7969999999996</c:v>
                </c:pt>
                <c:pt idx="274">
                  <c:v>-7283.2849999999999</c:v>
                </c:pt>
                <c:pt idx="275">
                  <c:v>-7309.3980000000001</c:v>
                </c:pt>
                <c:pt idx="276">
                  <c:v>-7334.7309999999998</c:v>
                </c:pt>
                <c:pt idx="277">
                  <c:v>-7362.5739999999996</c:v>
                </c:pt>
                <c:pt idx="278">
                  <c:v>-7390.1109999999999</c:v>
                </c:pt>
                <c:pt idx="279">
                  <c:v>-7418.652</c:v>
                </c:pt>
                <c:pt idx="280">
                  <c:v>-7443.7479999999996</c:v>
                </c:pt>
                <c:pt idx="281">
                  <c:v>-7470.0929999999998</c:v>
                </c:pt>
                <c:pt idx="282">
                  <c:v>-7496.2129999999997</c:v>
                </c:pt>
                <c:pt idx="283">
                  <c:v>-7522.1260000000002</c:v>
                </c:pt>
                <c:pt idx="284">
                  <c:v>-7547.5839999999998</c:v>
                </c:pt>
                <c:pt idx="285">
                  <c:v>-7573.067</c:v>
                </c:pt>
                <c:pt idx="286">
                  <c:v>-7598.8779999999997</c:v>
                </c:pt>
                <c:pt idx="287">
                  <c:v>-7624.8620000000001</c:v>
                </c:pt>
                <c:pt idx="288">
                  <c:v>-7651.7039999999997</c:v>
                </c:pt>
                <c:pt idx="289">
                  <c:v>-7679.07</c:v>
                </c:pt>
                <c:pt idx="290">
                  <c:v>-7708.6869999999999</c:v>
                </c:pt>
                <c:pt idx="291">
                  <c:v>-7733.759</c:v>
                </c:pt>
                <c:pt idx="292">
                  <c:v>-7759.9390000000003</c:v>
                </c:pt>
                <c:pt idx="293">
                  <c:v>-7786.759</c:v>
                </c:pt>
                <c:pt idx="294">
                  <c:v>-7813.6570000000002</c:v>
                </c:pt>
                <c:pt idx="295">
                  <c:v>-7840.4040000000005</c:v>
                </c:pt>
                <c:pt idx="296">
                  <c:v>-7866.8490000000002</c:v>
                </c:pt>
                <c:pt idx="297">
                  <c:v>-7892.3490000000002</c:v>
                </c:pt>
                <c:pt idx="298">
                  <c:v>-7921.6360000000004</c:v>
                </c:pt>
                <c:pt idx="299">
                  <c:v>-7949.009</c:v>
                </c:pt>
                <c:pt idx="300">
                  <c:v>-7977.0739999999996</c:v>
                </c:pt>
                <c:pt idx="301">
                  <c:v>-8007.723</c:v>
                </c:pt>
                <c:pt idx="302">
                  <c:v>-8033.8590000000004</c:v>
                </c:pt>
                <c:pt idx="303">
                  <c:v>-8061.326</c:v>
                </c:pt>
                <c:pt idx="304">
                  <c:v>-8089.9030000000002</c:v>
                </c:pt>
                <c:pt idx="305">
                  <c:v>-8119.2120000000004</c:v>
                </c:pt>
                <c:pt idx="306">
                  <c:v>-8149.3119999999999</c:v>
                </c:pt>
                <c:pt idx="307">
                  <c:v>-8179.482</c:v>
                </c:pt>
                <c:pt idx="308">
                  <c:v>-8209.3369999999995</c:v>
                </c:pt>
                <c:pt idx="309">
                  <c:v>-8239.11</c:v>
                </c:pt>
                <c:pt idx="310">
                  <c:v>-8268.7360000000008</c:v>
                </c:pt>
                <c:pt idx="311">
                  <c:v>-8298.1589999999997</c:v>
                </c:pt>
                <c:pt idx="312">
                  <c:v>-8327.39</c:v>
                </c:pt>
                <c:pt idx="313">
                  <c:v>-8356.8019999999997</c:v>
                </c:pt>
                <c:pt idx="314">
                  <c:v>-8385.7569999999996</c:v>
                </c:pt>
                <c:pt idx="315">
                  <c:v>-8413.8240000000005</c:v>
                </c:pt>
                <c:pt idx="316">
                  <c:v>-8441.3330000000005</c:v>
                </c:pt>
                <c:pt idx="317">
                  <c:v>-8468.3359999999993</c:v>
                </c:pt>
                <c:pt idx="318">
                  <c:v>-8494.6929999999993</c:v>
                </c:pt>
                <c:pt idx="319">
                  <c:v>-8520.9850000000006</c:v>
                </c:pt>
                <c:pt idx="320">
                  <c:v>-8547.348</c:v>
                </c:pt>
                <c:pt idx="321">
                  <c:v>-8574.1110000000008</c:v>
                </c:pt>
                <c:pt idx="322">
                  <c:v>-8600.6290000000008</c:v>
                </c:pt>
                <c:pt idx="323">
                  <c:v>-8627.1620000000003</c:v>
                </c:pt>
                <c:pt idx="324">
                  <c:v>-8653.5229999999992</c:v>
                </c:pt>
                <c:pt idx="325">
                  <c:v>-8679.8029999999999</c:v>
                </c:pt>
                <c:pt idx="326">
                  <c:v>-8705.9150000000009</c:v>
                </c:pt>
                <c:pt idx="327">
                  <c:v>-8731.8780000000006</c:v>
                </c:pt>
                <c:pt idx="328">
                  <c:v>-8757.7630000000008</c:v>
                </c:pt>
                <c:pt idx="329">
                  <c:v>-8783.7690000000002</c:v>
                </c:pt>
                <c:pt idx="330">
                  <c:v>-8810.26</c:v>
                </c:pt>
                <c:pt idx="331">
                  <c:v>-8837.4320000000007</c:v>
                </c:pt>
                <c:pt idx="332">
                  <c:v>-8864.9760000000006</c:v>
                </c:pt>
                <c:pt idx="333">
                  <c:v>-8893.2520000000004</c:v>
                </c:pt>
                <c:pt idx="334">
                  <c:v>-8922.2919999999995</c:v>
                </c:pt>
                <c:pt idx="335">
                  <c:v>-8951.3729999999996</c:v>
                </c:pt>
                <c:pt idx="336">
                  <c:v>-8980.3289999999997</c:v>
                </c:pt>
                <c:pt idx="337">
                  <c:v>-9009.1049999999996</c:v>
                </c:pt>
                <c:pt idx="338">
                  <c:v>-9037.5830000000005</c:v>
                </c:pt>
                <c:pt idx="339">
                  <c:v>-9066.3490000000002</c:v>
                </c:pt>
                <c:pt idx="340">
                  <c:v>-9095.64</c:v>
                </c:pt>
                <c:pt idx="341">
                  <c:v>-9124.8019999999997</c:v>
                </c:pt>
                <c:pt idx="342">
                  <c:v>-9153.5490000000009</c:v>
                </c:pt>
                <c:pt idx="343">
                  <c:v>-9181.7759999999998</c:v>
                </c:pt>
                <c:pt idx="344">
                  <c:v>-9209.6280000000006</c:v>
                </c:pt>
                <c:pt idx="345">
                  <c:v>-9237.59</c:v>
                </c:pt>
                <c:pt idx="346">
                  <c:v>-9265.1749999999993</c:v>
                </c:pt>
                <c:pt idx="347">
                  <c:v>-9292.1530000000002</c:v>
                </c:pt>
                <c:pt idx="348">
                  <c:v>-9317.4179999999997</c:v>
                </c:pt>
                <c:pt idx="349">
                  <c:v>-9344.0570000000007</c:v>
                </c:pt>
                <c:pt idx="350">
                  <c:v>-9369.5630000000001</c:v>
                </c:pt>
                <c:pt idx="351">
                  <c:v>-9394.7430000000004</c:v>
                </c:pt>
                <c:pt idx="352">
                  <c:v>-9419.9750000000004</c:v>
                </c:pt>
                <c:pt idx="353">
                  <c:v>-9445.366</c:v>
                </c:pt>
                <c:pt idx="354">
                  <c:v>-9471.6119999999992</c:v>
                </c:pt>
                <c:pt idx="355">
                  <c:v>-9498.6980000000003</c:v>
                </c:pt>
                <c:pt idx="356">
                  <c:v>-9526.1260000000002</c:v>
                </c:pt>
                <c:pt idx="357">
                  <c:v>-9554.68</c:v>
                </c:pt>
                <c:pt idx="358">
                  <c:v>-9581.8639999999996</c:v>
                </c:pt>
                <c:pt idx="359">
                  <c:v>-9611.2420000000002</c:v>
                </c:pt>
                <c:pt idx="360">
                  <c:v>-9641.6470000000008</c:v>
                </c:pt>
                <c:pt idx="361">
                  <c:v>-9668.44</c:v>
                </c:pt>
                <c:pt idx="362">
                  <c:v>-9640.8109999999997</c:v>
                </c:pt>
                <c:pt idx="363">
                  <c:v>-9608.8279999999995</c:v>
                </c:pt>
                <c:pt idx="364">
                  <c:v>-9578.9269999999997</c:v>
                </c:pt>
                <c:pt idx="365">
                  <c:v>-9551.1290000000008</c:v>
                </c:pt>
                <c:pt idx="366">
                  <c:v>-9524.2080000000005</c:v>
                </c:pt>
                <c:pt idx="367">
                  <c:v>-9553.5789999999997</c:v>
                </c:pt>
                <c:pt idx="368">
                  <c:v>-9581.1229999999996</c:v>
                </c:pt>
                <c:pt idx="369">
                  <c:v>-9609.6550000000007</c:v>
                </c:pt>
                <c:pt idx="370">
                  <c:v>-9636.6910000000007</c:v>
                </c:pt>
                <c:pt idx="371">
                  <c:v>-9662.5360000000001</c:v>
                </c:pt>
                <c:pt idx="372">
                  <c:v>-9688.3909999999996</c:v>
                </c:pt>
                <c:pt idx="373">
                  <c:v>-9714.6350000000002</c:v>
                </c:pt>
                <c:pt idx="374">
                  <c:v>-9741.44</c:v>
                </c:pt>
                <c:pt idx="375">
                  <c:v>-9767.768</c:v>
                </c:pt>
                <c:pt idx="376">
                  <c:v>-9797.3289999999997</c:v>
                </c:pt>
                <c:pt idx="377">
                  <c:v>-9823.6129999999994</c:v>
                </c:pt>
                <c:pt idx="378">
                  <c:v>-9849.6370000000006</c:v>
                </c:pt>
                <c:pt idx="379">
                  <c:v>-9877.7260000000006</c:v>
                </c:pt>
                <c:pt idx="380">
                  <c:v>-9908.5139999999992</c:v>
                </c:pt>
                <c:pt idx="381">
                  <c:v>-9935.4230000000007</c:v>
                </c:pt>
                <c:pt idx="382">
                  <c:v>-9964.1589999999997</c:v>
                </c:pt>
                <c:pt idx="383">
                  <c:v>-9994.4140000000007</c:v>
                </c:pt>
                <c:pt idx="384">
                  <c:v>-10025.67</c:v>
                </c:pt>
                <c:pt idx="385">
                  <c:v>-10057.39</c:v>
                </c:pt>
                <c:pt idx="386">
                  <c:v>-10088.780000000001</c:v>
                </c:pt>
                <c:pt idx="387">
                  <c:v>-10119.52</c:v>
                </c:pt>
                <c:pt idx="388">
                  <c:v>-10149.86</c:v>
                </c:pt>
                <c:pt idx="389">
                  <c:v>-10179.129999999999</c:v>
                </c:pt>
                <c:pt idx="390">
                  <c:v>-10206.959999999999</c:v>
                </c:pt>
                <c:pt idx="391">
                  <c:v>-10237.74</c:v>
                </c:pt>
                <c:pt idx="392">
                  <c:v>-10264.91</c:v>
                </c:pt>
                <c:pt idx="393">
                  <c:v>-10293.57</c:v>
                </c:pt>
                <c:pt idx="394">
                  <c:v>-10319.91</c:v>
                </c:pt>
                <c:pt idx="395">
                  <c:v>-10346.07</c:v>
                </c:pt>
                <c:pt idx="396">
                  <c:v>-10374.16</c:v>
                </c:pt>
                <c:pt idx="397">
                  <c:v>-10400.469999999999</c:v>
                </c:pt>
                <c:pt idx="398">
                  <c:v>-10427.790000000001</c:v>
                </c:pt>
                <c:pt idx="399">
                  <c:v>-10455.26</c:v>
                </c:pt>
                <c:pt idx="400">
                  <c:v>-10480.73</c:v>
                </c:pt>
                <c:pt idx="401">
                  <c:v>-10508.14</c:v>
                </c:pt>
                <c:pt idx="402">
                  <c:v>-10533.84</c:v>
                </c:pt>
                <c:pt idx="403">
                  <c:v>-10561.66</c:v>
                </c:pt>
                <c:pt idx="404">
                  <c:v>-10588.01</c:v>
                </c:pt>
                <c:pt idx="405">
                  <c:v>-10615.26</c:v>
                </c:pt>
                <c:pt idx="406">
                  <c:v>-10643.73</c:v>
                </c:pt>
                <c:pt idx="407">
                  <c:v>-10670.95</c:v>
                </c:pt>
                <c:pt idx="408">
                  <c:v>-10698.27</c:v>
                </c:pt>
                <c:pt idx="409">
                  <c:v>-10725.64</c:v>
                </c:pt>
                <c:pt idx="410">
                  <c:v>-10750.98</c:v>
                </c:pt>
                <c:pt idx="411">
                  <c:v>-10776.64</c:v>
                </c:pt>
                <c:pt idx="412">
                  <c:v>-10745.85</c:v>
                </c:pt>
                <c:pt idx="413">
                  <c:v>-10719.06</c:v>
                </c:pt>
                <c:pt idx="414">
                  <c:v>-10690.85</c:v>
                </c:pt>
                <c:pt idx="415">
                  <c:v>-10663.68</c:v>
                </c:pt>
                <c:pt idx="416">
                  <c:v>-10628.34</c:v>
                </c:pt>
                <c:pt idx="417">
                  <c:v>-10601.71</c:v>
                </c:pt>
                <c:pt idx="418">
                  <c:v>-10576.47</c:v>
                </c:pt>
                <c:pt idx="419">
                  <c:v>-10604.95</c:v>
                </c:pt>
                <c:pt idx="420">
                  <c:v>-10634.37</c:v>
                </c:pt>
                <c:pt idx="421">
                  <c:v>-10663.7</c:v>
                </c:pt>
                <c:pt idx="422">
                  <c:v>-10690.72</c:v>
                </c:pt>
                <c:pt idx="423">
                  <c:v>-10665.66</c:v>
                </c:pt>
                <c:pt idx="424">
                  <c:v>-10691.91</c:v>
                </c:pt>
                <c:pt idx="425">
                  <c:v>-10717.03</c:v>
                </c:pt>
                <c:pt idx="426">
                  <c:v>-10743.23</c:v>
                </c:pt>
                <c:pt idx="427">
                  <c:v>-10769.81</c:v>
                </c:pt>
                <c:pt idx="428">
                  <c:v>-10795.22</c:v>
                </c:pt>
                <c:pt idx="429">
                  <c:v>-10822.48</c:v>
                </c:pt>
                <c:pt idx="430">
                  <c:v>-10848.9</c:v>
                </c:pt>
                <c:pt idx="431">
                  <c:v>-10878.95</c:v>
                </c:pt>
                <c:pt idx="432">
                  <c:v>-10904.45</c:v>
                </c:pt>
                <c:pt idx="433">
                  <c:v>-10931.16</c:v>
                </c:pt>
                <c:pt idx="434">
                  <c:v>-10958.42</c:v>
                </c:pt>
                <c:pt idx="435">
                  <c:v>-10984.63</c:v>
                </c:pt>
                <c:pt idx="436">
                  <c:v>-11010.13</c:v>
                </c:pt>
                <c:pt idx="437">
                  <c:v>-11037.54</c:v>
                </c:pt>
                <c:pt idx="438">
                  <c:v>-11002.56</c:v>
                </c:pt>
                <c:pt idx="439">
                  <c:v>-10886.6</c:v>
                </c:pt>
                <c:pt idx="440">
                  <c:v>-10663.93</c:v>
                </c:pt>
                <c:pt idx="441">
                  <c:v>-10346.6</c:v>
                </c:pt>
                <c:pt idx="442">
                  <c:v>-9964.9060000000009</c:v>
                </c:pt>
                <c:pt idx="443">
                  <c:v>-9537.9930000000004</c:v>
                </c:pt>
                <c:pt idx="444">
                  <c:v>-9075.5040000000008</c:v>
                </c:pt>
                <c:pt idx="445">
                  <c:v>-8589.4869999999992</c:v>
                </c:pt>
                <c:pt idx="446">
                  <c:v>-8093.5389999999998</c:v>
                </c:pt>
                <c:pt idx="447">
                  <c:v>-7597.415</c:v>
                </c:pt>
                <c:pt idx="448">
                  <c:v>-7107.7539999999999</c:v>
                </c:pt>
                <c:pt idx="449">
                  <c:v>-6630.9070000000002</c:v>
                </c:pt>
                <c:pt idx="450">
                  <c:v>-6172.7489999999998</c:v>
                </c:pt>
                <c:pt idx="451">
                  <c:v>-5737.4660000000003</c:v>
                </c:pt>
                <c:pt idx="452">
                  <c:v>-5327.8459999999995</c:v>
                </c:pt>
                <c:pt idx="453">
                  <c:v>-4946.076</c:v>
                </c:pt>
                <c:pt idx="454">
                  <c:v>-4593.7669999999998</c:v>
                </c:pt>
                <c:pt idx="455">
                  <c:v>-4271.7240000000002</c:v>
                </c:pt>
                <c:pt idx="456">
                  <c:v>-3980.096</c:v>
                </c:pt>
                <c:pt idx="457">
                  <c:v>-3718.625</c:v>
                </c:pt>
                <c:pt idx="458">
                  <c:v>-3486.6909999999998</c:v>
                </c:pt>
                <c:pt idx="459">
                  <c:v>-3283.306</c:v>
                </c:pt>
                <c:pt idx="460">
                  <c:v>-3107.221</c:v>
                </c:pt>
                <c:pt idx="461">
                  <c:v>-2957.0140000000001</c:v>
                </c:pt>
                <c:pt idx="462">
                  <c:v>-2831.1210000000001</c:v>
                </c:pt>
                <c:pt idx="463">
                  <c:v>-2727.864</c:v>
                </c:pt>
                <c:pt idx="464">
                  <c:v>-2645.5120000000002</c:v>
                </c:pt>
                <c:pt idx="465">
                  <c:v>-2582.3069999999998</c:v>
                </c:pt>
                <c:pt idx="466">
                  <c:v>-2536.4720000000002</c:v>
                </c:pt>
                <c:pt idx="467">
                  <c:v>-2506.239</c:v>
                </c:pt>
                <c:pt idx="468">
                  <c:v>-2532.8939999999998</c:v>
                </c:pt>
                <c:pt idx="469">
                  <c:v>-2563.556</c:v>
                </c:pt>
                <c:pt idx="470">
                  <c:v>-2599.6729999999998</c:v>
                </c:pt>
                <c:pt idx="471">
                  <c:v>-2640.1610000000001</c:v>
                </c:pt>
                <c:pt idx="472">
                  <c:v>-2684.02</c:v>
                </c:pt>
                <c:pt idx="473">
                  <c:v>-2730.3470000000002</c:v>
                </c:pt>
                <c:pt idx="474">
                  <c:v>-2778.348</c:v>
                </c:pt>
                <c:pt idx="475">
                  <c:v>-2827.308</c:v>
                </c:pt>
                <c:pt idx="476">
                  <c:v>-2876.598</c:v>
                </c:pt>
                <c:pt idx="477">
                  <c:v>-2925.6750000000002</c:v>
                </c:pt>
                <c:pt idx="478">
                  <c:v>-2974.0770000000002</c:v>
                </c:pt>
                <c:pt idx="479">
                  <c:v>-3021.4110000000001</c:v>
                </c:pt>
                <c:pt idx="480">
                  <c:v>-3067.3490000000002</c:v>
                </c:pt>
                <c:pt idx="481">
                  <c:v>-3111.62</c:v>
                </c:pt>
                <c:pt idx="482">
                  <c:v>-3154.011</c:v>
                </c:pt>
                <c:pt idx="483">
                  <c:v>-3194.366</c:v>
                </c:pt>
                <c:pt idx="484">
                  <c:v>-3232.58</c:v>
                </c:pt>
                <c:pt idx="485">
                  <c:v>-3268.5839999999998</c:v>
                </c:pt>
                <c:pt idx="486">
                  <c:v>-3302.3359999999998</c:v>
                </c:pt>
                <c:pt idx="487">
                  <c:v>-3333.8029999999999</c:v>
                </c:pt>
                <c:pt idx="488">
                  <c:v>-3362.9789999999998</c:v>
                </c:pt>
                <c:pt idx="489">
                  <c:v>-3389.9119999999998</c:v>
                </c:pt>
                <c:pt idx="490">
                  <c:v>-3437.3879999999999</c:v>
                </c:pt>
                <c:pt idx="491">
                  <c:v>-3476.8589999999999</c:v>
                </c:pt>
                <c:pt idx="492">
                  <c:v>-3509.0569999999998</c:v>
                </c:pt>
                <c:pt idx="493">
                  <c:v>-3534.8910000000001</c:v>
                </c:pt>
                <c:pt idx="494">
                  <c:v>-3563.7339999999999</c:v>
                </c:pt>
                <c:pt idx="495">
                  <c:v>-3593.1709999999998</c:v>
                </c:pt>
                <c:pt idx="496">
                  <c:v>-3618.6010000000001</c:v>
                </c:pt>
                <c:pt idx="497">
                  <c:v>-3644.2849999999999</c:v>
                </c:pt>
                <c:pt idx="498">
                  <c:v>-3670.8409999999999</c:v>
                </c:pt>
                <c:pt idx="499">
                  <c:v>-3696.0639999999999</c:v>
                </c:pt>
                <c:pt idx="500">
                  <c:v>-3721.3719999999998</c:v>
                </c:pt>
                <c:pt idx="501">
                  <c:v>-3747.6680000000001</c:v>
                </c:pt>
                <c:pt idx="502">
                  <c:v>-3772.759</c:v>
                </c:pt>
                <c:pt idx="503">
                  <c:v>-3798.386</c:v>
                </c:pt>
                <c:pt idx="504">
                  <c:v>-3772.9639999999999</c:v>
                </c:pt>
                <c:pt idx="505">
                  <c:v>-3769.6320000000001</c:v>
                </c:pt>
                <c:pt idx="506">
                  <c:v>-3756.5529999999999</c:v>
                </c:pt>
                <c:pt idx="507">
                  <c:v>-3730.0030000000002</c:v>
                </c:pt>
                <c:pt idx="508">
                  <c:v>-3703.4119999999998</c:v>
                </c:pt>
                <c:pt idx="509">
                  <c:v>-3677.4229999999998</c:v>
                </c:pt>
                <c:pt idx="510">
                  <c:v>-3650.877</c:v>
                </c:pt>
                <c:pt idx="511">
                  <c:v>-3625.375</c:v>
                </c:pt>
                <c:pt idx="512">
                  <c:v>-3599.6019999999999</c:v>
                </c:pt>
                <c:pt idx="513">
                  <c:v>-3573.9569999999999</c:v>
                </c:pt>
                <c:pt idx="514">
                  <c:v>-3547.614</c:v>
                </c:pt>
                <c:pt idx="515">
                  <c:v>-3521.8249999999998</c:v>
                </c:pt>
                <c:pt idx="516">
                  <c:v>-3523.855</c:v>
                </c:pt>
                <c:pt idx="517">
                  <c:v>-3522.2829999999999</c:v>
                </c:pt>
                <c:pt idx="518">
                  <c:v>-3513.2930000000001</c:v>
                </c:pt>
                <c:pt idx="519">
                  <c:v>-3538.6559999999999</c:v>
                </c:pt>
                <c:pt idx="520">
                  <c:v>-3564.5970000000002</c:v>
                </c:pt>
                <c:pt idx="521">
                  <c:v>-3590.2240000000002</c:v>
                </c:pt>
                <c:pt idx="522">
                  <c:v>-3604.846</c:v>
                </c:pt>
                <c:pt idx="523">
                  <c:v>-3590.9250000000002</c:v>
                </c:pt>
                <c:pt idx="524">
                  <c:v>-3565.029</c:v>
                </c:pt>
                <c:pt idx="525">
                  <c:v>-3539.444</c:v>
                </c:pt>
                <c:pt idx="526">
                  <c:v>-3562.9279999999999</c:v>
                </c:pt>
                <c:pt idx="527">
                  <c:v>-3588.241</c:v>
                </c:pt>
                <c:pt idx="528">
                  <c:v>-3613.7220000000002</c:v>
                </c:pt>
                <c:pt idx="529">
                  <c:v>-3620.7860000000001</c:v>
                </c:pt>
                <c:pt idx="530">
                  <c:v>-3595.3240000000001</c:v>
                </c:pt>
                <c:pt idx="531">
                  <c:v>-3567.9119999999998</c:v>
                </c:pt>
                <c:pt idx="532">
                  <c:v>-3542.8220000000001</c:v>
                </c:pt>
                <c:pt idx="533">
                  <c:v>-3517.0740000000001</c:v>
                </c:pt>
                <c:pt idx="534">
                  <c:v>-3490.5390000000002</c:v>
                </c:pt>
                <c:pt idx="535">
                  <c:v>-3464.125</c:v>
                </c:pt>
                <c:pt idx="536">
                  <c:v>-3438.1149999999998</c:v>
                </c:pt>
                <c:pt idx="537">
                  <c:v>-3403.6770000000001</c:v>
                </c:pt>
                <c:pt idx="538">
                  <c:v>-3375.9949999999999</c:v>
                </c:pt>
                <c:pt idx="539">
                  <c:v>-3344.1280000000002</c:v>
                </c:pt>
                <c:pt idx="540">
                  <c:v>-3309.4160000000002</c:v>
                </c:pt>
                <c:pt idx="541">
                  <c:v>-3272.665</c:v>
                </c:pt>
                <c:pt idx="542">
                  <c:v>-3234.8620000000001</c:v>
                </c:pt>
                <c:pt idx="543">
                  <c:v>-3196.9749999999999</c:v>
                </c:pt>
                <c:pt idx="544">
                  <c:v>-3159.6460000000002</c:v>
                </c:pt>
                <c:pt idx="545">
                  <c:v>-3123.335</c:v>
                </c:pt>
                <c:pt idx="546">
                  <c:v>-3088.4760000000001</c:v>
                </c:pt>
                <c:pt idx="547">
                  <c:v>-3055.393</c:v>
                </c:pt>
                <c:pt idx="548">
                  <c:v>-3024.2550000000001</c:v>
                </c:pt>
                <c:pt idx="549">
                  <c:v>-2995.1660000000002</c:v>
                </c:pt>
                <c:pt idx="550">
                  <c:v>-2968.2339999999999</c:v>
                </c:pt>
                <c:pt idx="551">
                  <c:v>-2921.1350000000002</c:v>
                </c:pt>
                <c:pt idx="552">
                  <c:v>-2883.0630000000001</c:v>
                </c:pt>
                <c:pt idx="553">
                  <c:v>-2853.6709999999998</c:v>
                </c:pt>
                <c:pt idx="554">
                  <c:v>-2823.855</c:v>
                </c:pt>
                <c:pt idx="555">
                  <c:v>-2848.8560000000002</c:v>
                </c:pt>
                <c:pt idx="556">
                  <c:v>-2846.3040000000001</c:v>
                </c:pt>
                <c:pt idx="557">
                  <c:v>-2844.6480000000001</c:v>
                </c:pt>
                <c:pt idx="558">
                  <c:v>-2829.8960000000002</c:v>
                </c:pt>
                <c:pt idx="559">
                  <c:v>-2816.605</c:v>
                </c:pt>
                <c:pt idx="560">
                  <c:v>-2791.502</c:v>
                </c:pt>
                <c:pt idx="561">
                  <c:v>-2762.8510000000001</c:v>
                </c:pt>
                <c:pt idx="562">
                  <c:v>-2736.569</c:v>
                </c:pt>
                <c:pt idx="563">
                  <c:v>-2707.2629999999999</c:v>
                </c:pt>
                <c:pt idx="564">
                  <c:v>-2679.06</c:v>
                </c:pt>
                <c:pt idx="565">
                  <c:v>-2653.924</c:v>
                </c:pt>
                <c:pt idx="566">
                  <c:v>-2679.538</c:v>
                </c:pt>
                <c:pt idx="567">
                  <c:v>-2704.8110000000001</c:v>
                </c:pt>
                <c:pt idx="568">
                  <c:v>-2712.2890000000002</c:v>
                </c:pt>
                <c:pt idx="569">
                  <c:v>-2737.7130000000002</c:v>
                </c:pt>
                <c:pt idx="570">
                  <c:v>-2763.0970000000002</c:v>
                </c:pt>
                <c:pt idx="571">
                  <c:v>-2775.1860000000001</c:v>
                </c:pt>
                <c:pt idx="572">
                  <c:v>-2772.2809999999999</c:v>
                </c:pt>
                <c:pt idx="573">
                  <c:v>-2763.808</c:v>
                </c:pt>
                <c:pt idx="574">
                  <c:v>-2747.1770000000001</c:v>
                </c:pt>
                <c:pt idx="575">
                  <c:v>-2721.8620000000001</c:v>
                </c:pt>
                <c:pt idx="576">
                  <c:v>-2696.7860000000001</c:v>
                </c:pt>
                <c:pt idx="577">
                  <c:v>-2685.06</c:v>
                </c:pt>
                <c:pt idx="578">
                  <c:v>-2672.502</c:v>
                </c:pt>
                <c:pt idx="579">
                  <c:v>-2652.1379999999999</c:v>
                </c:pt>
                <c:pt idx="580">
                  <c:v>-2634.9830000000002</c:v>
                </c:pt>
                <c:pt idx="581">
                  <c:v>-2653.5329999999999</c:v>
                </c:pt>
                <c:pt idx="582">
                  <c:v>-2651.636</c:v>
                </c:pt>
                <c:pt idx="583">
                  <c:v>-2662.8330000000001</c:v>
                </c:pt>
                <c:pt idx="584">
                  <c:v>-2640.732</c:v>
                </c:pt>
                <c:pt idx="585">
                  <c:v>-2615.63</c:v>
                </c:pt>
                <c:pt idx="586">
                  <c:v>-2590.6190000000001</c:v>
                </c:pt>
                <c:pt idx="587">
                  <c:v>-2565.4490000000001</c:v>
                </c:pt>
                <c:pt idx="588">
                  <c:v>-2540.0419999999999</c:v>
                </c:pt>
                <c:pt idx="589">
                  <c:v>-2530.0540000000001</c:v>
                </c:pt>
                <c:pt idx="590">
                  <c:v>-2545.2310000000002</c:v>
                </c:pt>
                <c:pt idx="591">
                  <c:v>-2545.4560000000001</c:v>
                </c:pt>
                <c:pt idx="592">
                  <c:v>-2540.2220000000002</c:v>
                </c:pt>
                <c:pt idx="593">
                  <c:v>-2551.0230000000001</c:v>
                </c:pt>
                <c:pt idx="594">
                  <c:v>-2534.9749999999999</c:v>
                </c:pt>
                <c:pt idx="595">
                  <c:v>-2516.1869999999999</c:v>
                </c:pt>
                <c:pt idx="596">
                  <c:v>-2491.0459999999998</c:v>
                </c:pt>
                <c:pt idx="597">
                  <c:v>-2465.8330000000001</c:v>
                </c:pt>
                <c:pt idx="598">
                  <c:v>-2454.4209999999998</c:v>
                </c:pt>
                <c:pt idx="599">
                  <c:v>-2465.7550000000001</c:v>
                </c:pt>
                <c:pt idx="600">
                  <c:v>-2479.2759999999998</c:v>
                </c:pt>
                <c:pt idx="601">
                  <c:v>-2487.1280000000002</c:v>
                </c:pt>
                <c:pt idx="602">
                  <c:v>-2477.7220000000002</c:v>
                </c:pt>
                <c:pt idx="603">
                  <c:v>-2460.8130000000001</c:v>
                </c:pt>
                <c:pt idx="604">
                  <c:v>-2435.297</c:v>
                </c:pt>
                <c:pt idx="605">
                  <c:v>-2411.9870000000001</c:v>
                </c:pt>
                <c:pt idx="606">
                  <c:v>-2406.4899999999998</c:v>
                </c:pt>
                <c:pt idx="607">
                  <c:v>-2408.4560000000001</c:v>
                </c:pt>
                <c:pt idx="608">
                  <c:v>-2402.9870000000001</c:v>
                </c:pt>
                <c:pt idx="609">
                  <c:v>-2408.1729999999998</c:v>
                </c:pt>
                <c:pt idx="610">
                  <c:v>-2429.62</c:v>
                </c:pt>
                <c:pt idx="611">
                  <c:v>-2429.3000000000002</c:v>
                </c:pt>
                <c:pt idx="612">
                  <c:v>-2417.7840000000001</c:v>
                </c:pt>
                <c:pt idx="613">
                  <c:v>-2432.7489999999998</c:v>
                </c:pt>
                <c:pt idx="614">
                  <c:v>-2409.9119999999998</c:v>
                </c:pt>
                <c:pt idx="615">
                  <c:v>-2405.078</c:v>
                </c:pt>
                <c:pt idx="616">
                  <c:v>-2404.0250000000001</c:v>
                </c:pt>
                <c:pt idx="617">
                  <c:v>-2385.7930000000001</c:v>
                </c:pt>
                <c:pt idx="618">
                  <c:v>-2405.7220000000002</c:v>
                </c:pt>
                <c:pt idx="619">
                  <c:v>-2427.0459999999998</c:v>
                </c:pt>
                <c:pt idx="620">
                  <c:v>-2428.7109999999998</c:v>
                </c:pt>
                <c:pt idx="621">
                  <c:v>-2444.7460000000001</c:v>
                </c:pt>
                <c:pt idx="622">
                  <c:v>-2470.491</c:v>
                </c:pt>
                <c:pt idx="623">
                  <c:v>-2495.944</c:v>
                </c:pt>
                <c:pt idx="624">
                  <c:v>-2521.6909999999998</c:v>
                </c:pt>
                <c:pt idx="625">
                  <c:v>-2547.0949999999998</c:v>
                </c:pt>
                <c:pt idx="626">
                  <c:v>-2572.654</c:v>
                </c:pt>
                <c:pt idx="627">
                  <c:v>-2597.98</c:v>
                </c:pt>
                <c:pt idx="628">
                  <c:v>-2615.453</c:v>
                </c:pt>
                <c:pt idx="629">
                  <c:v>-2632.1860000000001</c:v>
                </c:pt>
                <c:pt idx="630">
                  <c:v>-2643.6210000000001</c:v>
                </c:pt>
                <c:pt idx="631">
                  <c:v>-2634.8919999999998</c:v>
                </c:pt>
                <c:pt idx="632">
                  <c:v>-2611.1660000000002</c:v>
                </c:pt>
                <c:pt idx="633">
                  <c:v>-2617.759</c:v>
                </c:pt>
                <c:pt idx="634">
                  <c:v>-2642.9569999999999</c:v>
                </c:pt>
                <c:pt idx="635">
                  <c:v>-2668.2510000000002</c:v>
                </c:pt>
                <c:pt idx="636">
                  <c:v>-2693.6880000000001</c:v>
                </c:pt>
                <c:pt idx="637">
                  <c:v>-2718.7919999999999</c:v>
                </c:pt>
                <c:pt idx="638">
                  <c:v>-2744.4679999999998</c:v>
                </c:pt>
                <c:pt idx="639">
                  <c:v>-2769.473</c:v>
                </c:pt>
                <c:pt idx="640">
                  <c:v>-2795.75</c:v>
                </c:pt>
                <c:pt idx="641">
                  <c:v>-2821.2280000000001</c:v>
                </c:pt>
                <c:pt idx="642">
                  <c:v>-2847.34</c:v>
                </c:pt>
                <c:pt idx="643">
                  <c:v>-2873.1619999999998</c:v>
                </c:pt>
                <c:pt idx="644">
                  <c:v>-2899.4520000000002</c:v>
                </c:pt>
                <c:pt idx="645">
                  <c:v>-2925.2669999999998</c:v>
                </c:pt>
                <c:pt idx="646">
                  <c:v>-2951.2869999999998</c:v>
                </c:pt>
                <c:pt idx="647">
                  <c:v>-2977.8580000000002</c:v>
                </c:pt>
                <c:pt idx="648">
                  <c:v>-3003.2959999999998</c:v>
                </c:pt>
                <c:pt idx="649">
                  <c:v>-3028.7359999999999</c:v>
                </c:pt>
                <c:pt idx="650">
                  <c:v>-3054.8009999999999</c:v>
                </c:pt>
                <c:pt idx="651">
                  <c:v>-3081.375</c:v>
                </c:pt>
                <c:pt idx="652">
                  <c:v>-3106.6080000000002</c:v>
                </c:pt>
                <c:pt idx="653">
                  <c:v>-3133.547</c:v>
                </c:pt>
                <c:pt idx="654">
                  <c:v>-3159.5569999999998</c:v>
                </c:pt>
                <c:pt idx="655">
                  <c:v>-3187.2640000000001</c:v>
                </c:pt>
                <c:pt idx="656">
                  <c:v>-3214.9110000000001</c:v>
                </c:pt>
                <c:pt idx="657">
                  <c:v>-3242.3359999999998</c:v>
                </c:pt>
                <c:pt idx="658">
                  <c:v>-3268.5639999999999</c:v>
                </c:pt>
                <c:pt idx="659">
                  <c:v>-3295.252</c:v>
                </c:pt>
                <c:pt idx="660">
                  <c:v>-3322.4029999999998</c:v>
                </c:pt>
                <c:pt idx="661">
                  <c:v>-3348.529</c:v>
                </c:pt>
                <c:pt idx="662">
                  <c:v>-3374.9929999999999</c:v>
                </c:pt>
                <c:pt idx="663">
                  <c:v>-3402.915</c:v>
                </c:pt>
                <c:pt idx="664">
                  <c:v>-3428.277</c:v>
                </c:pt>
                <c:pt idx="665">
                  <c:v>-3454.54</c:v>
                </c:pt>
                <c:pt idx="666">
                  <c:v>-3482.038</c:v>
                </c:pt>
                <c:pt idx="667">
                  <c:v>-3507.9859999999999</c:v>
                </c:pt>
                <c:pt idx="668">
                  <c:v>-3533.277</c:v>
                </c:pt>
                <c:pt idx="669">
                  <c:v>-3558.44</c:v>
                </c:pt>
                <c:pt idx="670">
                  <c:v>-3585.2280000000001</c:v>
                </c:pt>
                <c:pt idx="671">
                  <c:v>-3610.8670000000002</c:v>
                </c:pt>
                <c:pt idx="672">
                  <c:v>-3637.933</c:v>
                </c:pt>
                <c:pt idx="673">
                  <c:v>-3665.067</c:v>
                </c:pt>
                <c:pt idx="674">
                  <c:v>-3690.23</c:v>
                </c:pt>
                <c:pt idx="675">
                  <c:v>-3716.9459999999999</c:v>
                </c:pt>
                <c:pt idx="676">
                  <c:v>-3744.5369999999998</c:v>
                </c:pt>
                <c:pt idx="677">
                  <c:v>-3771.578</c:v>
                </c:pt>
                <c:pt idx="678">
                  <c:v>-3796.7539999999999</c:v>
                </c:pt>
                <c:pt idx="679">
                  <c:v>-3822.6219999999998</c:v>
                </c:pt>
                <c:pt idx="680">
                  <c:v>-3849.8969999999999</c:v>
                </c:pt>
                <c:pt idx="681">
                  <c:v>-3877.114</c:v>
                </c:pt>
                <c:pt idx="682">
                  <c:v>-3902.7550000000001</c:v>
                </c:pt>
                <c:pt idx="683">
                  <c:v>-3928.5639999999999</c:v>
                </c:pt>
                <c:pt idx="684">
                  <c:v>-3953.72</c:v>
                </c:pt>
                <c:pt idx="685">
                  <c:v>-3980.011</c:v>
                </c:pt>
                <c:pt idx="686">
                  <c:v>-4005.7640000000001</c:v>
                </c:pt>
                <c:pt idx="687">
                  <c:v>-4032.1959999999999</c:v>
                </c:pt>
                <c:pt idx="688">
                  <c:v>-4058.4279999999999</c:v>
                </c:pt>
                <c:pt idx="689">
                  <c:v>-4084.82</c:v>
                </c:pt>
                <c:pt idx="690">
                  <c:v>-4111.0649999999996</c:v>
                </c:pt>
                <c:pt idx="691">
                  <c:v>-4136.6379999999999</c:v>
                </c:pt>
                <c:pt idx="692">
                  <c:v>-4161.6949999999997</c:v>
                </c:pt>
                <c:pt idx="693">
                  <c:v>-4187.4390000000003</c:v>
                </c:pt>
                <c:pt idx="694">
                  <c:v>-4214.33</c:v>
                </c:pt>
                <c:pt idx="695">
                  <c:v>-4184.9080000000004</c:v>
                </c:pt>
                <c:pt idx="696">
                  <c:v>-4159.3180000000002</c:v>
                </c:pt>
                <c:pt idx="697">
                  <c:v>-4134.2700000000004</c:v>
                </c:pt>
                <c:pt idx="698">
                  <c:v>-4159.8379999999997</c:v>
                </c:pt>
                <c:pt idx="699">
                  <c:v>-4186.96</c:v>
                </c:pt>
                <c:pt idx="700">
                  <c:v>-4215.1989999999996</c:v>
                </c:pt>
                <c:pt idx="701">
                  <c:v>-4240.5990000000002</c:v>
                </c:pt>
                <c:pt idx="702">
                  <c:v>-4266.2839999999997</c:v>
                </c:pt>
                <c:pt idx="703">
                  <c:v>-4292.4470000000001</c:v>
                </c:pt>
                <c:pt idx="704">
                  <c:v>-4318.1450000000004</c:v>
                </c:pt>
                <c:pt idx="705">
                  <c:v>-4345.7920000000004</c:v>
                </c:pt>
                <c:pt idx="706">
                  <c:v>-4372.05</c:v>
                </c:pt>
                <c:pt idx="707">
                  <c:v>-4398.8729999999996</c:v>
                </c:pt>
                <c:pt idx="708">
                  <c:v>-4426.4520000000002</c:v>
                </c:pt>
                <c:pt idx="709">
                  <c:v>-4454.4650000000001</c:v>
                </c:pt>
                <c:pt idx="710">
                  <c:v>-4480.7370000000001</c:v>
                </c:pt>
                <c:pt idx="711">
                  <c:v>-4507.9769999999999</c:v>
                </c:pt>
                <c:pt idx="712">
                  <c:v>-4533.1220000000003</c:v>
                </c:pt>
                <c:pt idx="713">
                  <c:v>-4558.8459999999995</c:v>
                </c:pt>
                <c:pt idx="714">
                  <c:v>-4584.9459999999999</c:v>
                </c:pt>
                <c:pt idx="715">
                  <c:v>-4612.6210000000001</c:v>
                </c:pt>
                <c:pt idx="716">
                  <c:v>-4639.0309999999999</c:v>
                </c:pt>
                <c:pt idx="717">
                  <c:v>-4664.6000000000004</c:v>
                </c:pt>
                <c:pt idx="718">
                  <c:v>-4691.3360000000002</c:v>
                </c:pt>
                <c:pt idx="719">
                  <c:v>-4717.0749999999998</c:v>
                </c:pt>
                <c:pt idx="720">
                  <c:v>-4745.0110000000004</c:v>
                </c:pt>
                <c:pt idx="721">
                  <c:v>-4772.4070000000002</c:v>
                </c:pt>
                <c:pt idx="722">
                  <c:v>-4798.5820000000003</c:v>
                </c:pt>
                <c:pt idx="723">
                  <c:v>-4825.8360000000002</c:v>
                </c:pt>
                <c:pt idx="724">
                  <c:v>-4851.0839999999998</c:v>
                </c:pt>
                <c:pt idx="725">
                  <c:v>-4878.9780000000001</c:v>
                </c:pt>
                <c:pt idx="726">
                  <c:v>-4905.6949999999997</c:v>
                </c:pt>
                <c:pt idx="727">
                  <c:v>-4930.759</c:v>
                </c:pt>
                <c:pt idx="728">
                  <c:v>-4955.8239999999996</c:v>
                </c:pt>
                <c:pt idx="729">
                  <c:v>-4982.8999999999996</c:v>
                </c:pt>
                <c:pt idx="730">
                  <c:v>-5010.4399999999996</c:v>
                </c:pt>
                <c:pt idx="731">
                  <c:v>-5037.0110000000004</c:v>
                </c:pt>
                <c:pt idx="732">
                  <c:v>-5063.165</c:v>
                </c:pt>
                <c:pt idx="733">
                  <c:v>-5089.3770000000004</c:v>
                </c:pt>
                <c:pt idx="734">
                  <c:v>-5064.2929999999997</c:v>
                </c:pt>
                <c:pt idx="735">
                  <c:v>-5031.848</c:v>
                </c:pt>
                <c:pt idx="736">
                  <c:v>-4997.2780000000002</c:v>
                </c:pt>
                <c:pt idx="737">
                  <c:v>-4967.8140000000003</c:v>
                </c:pt>
                <c:pt idx="738">
                  <c:v>-4941.6499999999996</c:v>
                </c:pt>
                <c:pt idx="739">
                  <c:v>-4970.3010000000004</c:v>
                </c:pt>
                <c:pt idx="740">
                  <c:v>-4996.29</c:v>
                </c:pt>
                <c:pt idx="741">
                  <c:v>-5024.6509999999998</c:v>
                </c:pt>
                <c:pt idx="742">
                  <c:v>-5054.1040000000003</c:v>
                </c:pt>
                <c:pt idx="743">
                  <c:v>-5083.491</c:v>
                </c:pt>
                <c:pt idx="744">
                  <c:v>-5111.848</c:v>
                </c:pt>
                <c:pt idx="745">
                  <c:v>-5139.0770000000002</c:v>
                </c:pt>
                <c:pt idx="746">
                  <c:v>-5165.4830000000002</c:v>
                </c:pt>
                <c:pt idx="747">
                  <c:v>-5191.308</c:v>
                </c:pt>
                <c:pt idx="748">
                  <c:v>-5222.402</c:v>
                </c:pt>
                <c:pt idx="749">
                  <c:v>-5252.3689999999997</c:v>
                </c:pt>
                <c:pt idx="750">
                  <c:v>-5281.085</c:v>
                </c:pt>
                <c:pt idx="751">
                  <c:v>-5308.2860000000001</c:v>
                </c:pt>
                <c:pt idx="752">
                  <c:v>-5334.0519999999997</c:v>
                </c:pt>
                <c:pt idx="753">
                  <c:v>-5363.2129999999997</c:v>
                </c:pt>
                <c:pt idx="754">
                  <c:v>-5390.3890000000001</c:v>
                </c:pt>
                <c:pt idx="755">
                  <c:v>-5416.19</c:v>
                </c:pt>
                <c:pt idx="756">
                  <c:v>-5445.152</c:v>
                </c:pt>
                <c:pt idx="757">
                  <c:v>-5473.7479999999996</c:v>
                </c:pt>
                <c:pt idx="758">
                  <c:v>-5501.9409999999998</c:v>
                </c:pt>
                <c:pt idx="759">
                  <c:v>-5529.3609999999999</c:v>
                </c:pt>
                <c:pt idx="760">
                  <c:v>-5555.6570000000002</c:v>
                </c:pt>
                <c:pt idx="761">
                  <c:v>-5581.1809999999996</c:v>
                </c:pt>
                <c:pt idx="762">
                  <c:v>-5606.9089999999997</c:v>
                </c:pt>
                <c:pt idx="763">
                  <c:v>-5633.0870000000004</c:v>
                </c:pt>
                <c:pt idx="764">
                  <c:v>-5660.2960000000003</c:v>
                </c:pt>
                <c:pt idx="765">
                  <c:v>-5689.1930000000002</c:v>
                </c:pt>
                <c:pt idx="766">
                  <c:v>-5714.8909999999996</c:v>
                </c:pt>
                <c:pt idx="767">
                  <c:v>-5740.9390000000003</c:v>
                </c:pt>
                <c:pt idx="768">
                  <c:v>-5767.2560000000003</c:v>
                </c:pt>
                <c:pt idx="769">
                  <c:v>-5793.6090000000004</c:v>
                </c:pt>
                <c:pt idx="770">
                  <c:v>-5819.8639999999996</c:v>
                </c:pt>
                <c:pt idx="771">
                  <c:v>-5845.7579999999998</c:v>
                </c:pt>
                <c:pt idx="772">
                  <c:v>-5871.576</c:v>
                </c:pt>
                <c:pt idx="773">
                  <c:v>-5897.2889999999998</c:v>
                </c:pt>
                <c:pt idx="774">
                  <c:v>-5926.0609999999997</c:v>
                </c:pt>
                <c:pt idx="775">
                  <c:v>-5953.2110000000002</c:v>
                </c:pt>
                <c:pt idx="776">
                  <c:v>-5924.2179999999998</c:v>
                </c:pt>
                <c:pt idx="777">
                  <c:v>-5954.009</c:v>
                </c:pt>
                <c:pt idx="778">
                  <c:v>-5981.2430000000004</c:v>
                </c:pt>
                <c:pt idx="779">
                  <c:v>-6009.8710000000001</c:v>
                </c:pt>
                <c:pt idx="780">
                  <c:v>-6037.933</c:v>
                </c:pt>
                <c:pt idx="781">
                  <c:v>-6064.3779999999997</c:v>
                </c:pt>
                <c:pt idx="782">
                  <c:v>-6089.44</c:v>
                </c:pt>
                <c:pt idx="783">
                  <c:v>-6119.1629999999996</c:v>
                </c:pt>
                <c:pt idx="784">
                  <c:v>-6145.12</c:v>
                </c:pt>
                <c:pt idx="785">
                  <c:v>-6171.3040000000001</c:v>
                </c:pt>
                <c:pt idx="786">
                  <c:v>-6199.3119999999999</c:v>
                </c:pt>
                <c:pt idx="787">
                  <c:v>-6226.46</c:v>
                </c:pt>
                <c:pt idx="788">
                  <c:v>-6256.4690000000001</c:v>
                </c:pt>
                <c:pt idx="789">
                  <c:v>-6287.607</c:v>
                </c:pt>
                <c:pt idx="790">
                  <c:v>-6318.5420000000004</c:v>
                </c:pt>
                <c:pt idx="791">
                  <c:v>-6348.8739999999998</c:v>
                </c:pt>
                <c:pt idx="792">
                  <c:v>-6378.5910000000003</c:v>
                </c:pt>
                <c:pt idx="793">
                  <c:v>-6407.576</c:v>
                </c:pt>
                <c:pt idx="794">
                  <c:v>-6435.9539999999997</c:v>
                </c:pt>
                <c:pt idx="795">
                  <c:v>-6463.7969999999996</c:v>
                </c:pt>
                <c:pt idx="796">
                  <c:v>-6491.82</c:v>
                </c:pt>
                <c:pt idx="797">
                  <c:v>-6519.7579999999998</c:v>
                </c:pt>
                <c:pt idx="798">
                  <c:v>-6547.5309999999999</c:v>
                </c:pt>
                <c:pt idx="799">
                  <c:v>-6574.9859999999999</c:v>
                </c:pt>
                <c:pt idx="800">
                  <c:v>-6602.38</c:v>
                </c:pt>
                <c:pt idx="801">
                  <c:v>-6629.3109999999997</c:v>
                </c:pt>
                <c:pt idx="802">
                  <c:v>-6655.1490000000003</c:v>
                </c:pt>
                <c:pt idx="803">
                  <c:v>-6680.3509999999997</c:v>
                </c:pt>
                <c:pt idx="804">
                  <c:v>-6705.9219999999996</c:v>
                </c:pt>
                <c:pt idx="805">
                  <c:v>-6732.3029999999999</c:v>
                </c:pt>
                <c:pt idx="806">
                  <c:v>-6759.335</c:v>
                </c:pt>
                <c:pt idx="807">
                  <c:v>-6786.1419999999998</c:v>
                </c:pt>
                <c:pt idx="808">
                  <c:v>-6812.9319999999998</c:v>
                </c:pt>
                <c:pt idx="809">
                  <c:v>-6840.2920000000004</c:v>
                </c:pt>
                <c:pt idx="810">
                  <c:v>-6868.9219999999996</c:v>
                </c:pt>
                <c:pt idx="811">
                  <c:v>-6899.1260000000002</c:v>
                </c:pt>
                <c:pt idx="812">
                  <c:v>-6930.0990000000002</c:v>
                </c:pt>
                <c:pt idx="813">
                  <c:v>-6961.174</c:v>
                </c:pt>
                <c:pt idx="814">
                  <c:v>-6986.24</c:v>
                </c:pt>
                <c:pt idx="815">
                  <c:v>-7011.7179999999998</c:v>
                </c:pt>
                <c:pt idx="816">
                  <c:v>-7037.54</c:v>
                </c:pt>
                <c:pt idx="817">
                  <c:v>-7063.65</c:v>
                </c:pt>
                <c:pt idx="818">
                  <c:v>-7090.32</c:v>
                </c:pt>
                <c:pt idx="819">
                  <c:v>-7117.4719999999998</c:v>
                </c:pt>
                <c:pt idx="820">
                  <c:v>-7144.4880000000003</c:v>
                </c:pt>
                <c:pt idx="821">
                  <c:v>-7171.433</c:v>
                </c:pt>
                <c:pt idx="822">
                  <c:v>-7198.5330000000004</c:v>
                </c:pt>
                <c:pt idx="823">
                  <c:v>-7225.15</c:v>
                </c:pt>
                <c:pt idx="824">
                  <c:v>-7251.6490000000003</c:v>
                </c:pt>
                <c:pt idx="825">
                  <c:v>-7278.23</c:v>
                </c:pt>
                <c:pt idx="826">
                  <c:v>-7304.8</c:v>
                </c:pt>
                <c:pt idx="827">
                  <c:v>-7331.4449999999997</c:v>
                </c:pt>
                <c:pt idx="828">
                  <c:v>-7358.4089999999997</c:v>
                </c:pt>
                <c:pt idx="829">
                  <c:v>-7385.7139999999999</c:v>
                </c:pt>
                <c:pt idx="830">
                  <c:v>-7413.3280000000004</c:v>
                </c:pt>
                <c:pt idx="831">
                  <c:v>-7441.1959999999999</c:v>
                </c:pt>
                <c:pt idx="832">
                  <c:v>-7469.1580000000004</c:v>
                </c:pt>
                <c:pt idx="833">
                  <c:v>-7496.8209999999999</c:v>
                </c:pt>
                <c:pt idx="834">
                  <c:v>-7524.1279999999997</c:v>
                </c:pt>
                <c:pt idx="835">
                  <c:v>-7550.1890000000003</c:v>
                </c:pt>
                <c:pt idx="836">
                  <c:v>-7575.2820000000002</c:v>
                </c:pt>
                <c:pt idx="837">
                  <c:v>-7606.12</c:v>
                </c:pt>
                <c:pt idx="838">
                  <c:v>-7637.1279999999997</c:v>
                </c:pt>
                <c:pt idx="839">
                  <c:v>-7662.6</c:v>
                </c:pt>
                <c:pt idx="840">
                  <c:v>-7688.2650000000003</c:v>
                </c:pt>
                <c:pt idx="841">
                  <c:v>-7714.3819999999996</c:v>
                </c:pt>
                <c:pt idx="842">
                  <c:v>-7741.2139999999999</c:v>
                </c:pt>
                <c:pt idx="843">
                  <c:v>-7768.6030000000001</c:v>
                </c:pt>
                <c:pt idx="844">
                  <c:v>-7796.4960000000001</c:v>
                </c:pt>
                <c:pt idx="845">
                  <c:v>-7824.98</c:v>
                </c:pt>
                <c:pt idx="846">
                  <c:v>-7853.7820000000002</c:v>
                </c:pt>
                <c:pt idx="847">
                  <c:v>-7883.0209999999997</c:v>
                </c:pt>
                <c:pt idx="848">
                  <c:v>-7912.8779999999997</c:v>
                </c:pt>
                <c:pt idx="849">
                  <c:v>-7943.0969999999998</c:v>
                </c:pt>
                <c:pt idx="850">
                  <c:v>-7973.4759999999997</c:v>
                </c:pt>
                <c:pt idx="851">
                  <c:v>-8003.9520000000002</c:v>
                </c:pt>
                <c:pt idx="852">
                  <c:v>-8034.0330000000004</c:v>
                </c:pt>
                <c:pt idx="853">
                  <c:v>-8062.4120000000003</c:v>
                </c:pt>
                <c:pt idx="854">
                  <c:v>-8088.0290000000005</c:v>
                </c:pt>
                <c:pt idx="855">
                  <c:v>-8119.3860000000004</c:v>
                </c:pt>
                <c:pt idx="856">
                  <c:v>-8146.2820000000002</c:v>
                </c:pt>
                <c:pt idx="857">
                  <c:v>-8175.2380000000003</c:v>
                </c:pt>
                <c:pt idx="858">
                  <c:v>-8205.7919999999995</c:v>
                </c:pt>
                <c:pt idx="859">
                  <c:v>-8237.6059999999998</c:v>
                </c:pt>
                <c:pt idx="860">
                  <c:v>-8269.9709999999995</c:v>
                </c:pt>
                <c:pt idx="861">
                  <c:v>-8302.7289999999994</c:v>
                </c:pt>
                <c:pt idx="862">
                  <c:v>-8335.82</c:v>
                </c:pt>
                <c:pt idx="863">
                  <c:v>-8368.9779999999992</c:v>
                </c:pt>
                <c:pt idx="864">
                  <c:v>-8402.1389999999992</c:v>
                </c:pt>
                <c:pt idx="865">
                  <c:v>-8435.2990000000009</c:v>
                </c:pt>
                <c:pt idx="866">
                  <c:v>-8468.268</c:v>
                </c:pt>
                <c:pt idx="867">
                  <c:v>-8501.0830000000005</c:v>
                </c:pt>
                <c:pt idx="868">
                  <c:v>-8534.402</c:v>
                </c:pt>
                <c:pt idx="869">
                  <c:v>-8559.8070000000007</c:v>
                </c:pt>
                <c:pt idx="870">
                  <c:v>-8585.3160000000007</c:v>
                </c:pt>
                <c:pt idx="871">
                  <c:v>-8610.6450000000004</c:v>
                </c:pt>
                <c:pt idx="872">
                  <c:v>-8643.1209999999992</c:v>
                </c:pt>
                <c:pt idx="873">
                  <c:v>-8673.8259999999991</c:v>
                </c:pt>
                <c:pt idx="874">
                  <c:v>-8703.0030000000006</c:v>
                </c:pt>
                <c:pt idx="875">
                  <c:v>-8732.5210000000006</c:v>
                </c:pt>
                <c:pt idx="876">
                  <c:v>-8763.9009999999998</c:v>
                </c:pt>
                <c:pt idx="877">
                  <c:v>-8797.0409999999993</c:v>
                </c:pt>
                <c:pt idx="878">
                  <c:v>-8823.2170000000006</c:v>
                </c:pt>
                <c:pt idx="879">
                  <c:v>-8850.2649999999994</c:v>
                </c:pt>
                <c:pt idx="880">
                  <c:v>-8877.768</c:v>
                </c:pt>
                <c:pt idx="881">
                  <c:v>-8905.4699999999993</c:v>
                </c:pt>
                <c:pt idx="882">
                  <c:v>-8933.3340000000007</c:v>
                </c:pt>
                <c:pt idx="883">
                  <c:v>-8961.3639999999996</c:v>
                </c:pt>
                <c:pt idx="884">
                  <c:v>-8989.1990000000005</c:v>
                </c:pt>
                <c:pt idx="885">
                  <c:v>-9016.9390000000003</c:v>
                </c:pt>
                <c:pt idx="886">
                  <c:v>-9044.5840000000007</c:v>
                </c:pt>
                <c:pt idx="887">
                  <c:v>-9072.2900000000009</c:v>
                </c:pt>
                <c:pt idx="888">
                  <c:v>-9099.8799999999992</c:v>
                </c:pt>
                <c:pt idx="889">
                  <c:v>-9127.2199999999993</c:v>
                </c:pt>
                <c:pt idx="890">
                  <c:v>-9154.5429999999997</c:v>
                </c:pt>
                <c:pt idx="891">
                  <c:v>-9181.86</c:v>
                </c:pt>
                <c:pt idx="892">
                  <c:v>-9209.125</c:v>
                </c:pt>
                <c:pt idx="893">
                  <c:v>-9236.2369999999992</c:v>
                </c:pt>
                <c:pt idx="894">
                  <c:v>-9263.5450000000001</c:v>
                </c:pt>
                <c:pt idx="895">
                  <c:v>-9290.7579999999998</c:v>
                </c:pt>
                <c:pt idx="896">
                  <c:v>-9317.7180000000008</c:v>
                </c:pt>
                <c:pt idx="897">
                  <c:v>-9343.2049999999999</c:v>
                </c:pt>
                <c:pt idx="898">
                  <c:v>-9376.4789999999994</c:v>
                </c:pt>
                <c:pt idx="899">
                  <c:v>-9401.9439999999995</c:v>
                </c:pt>
                <c:pt idx="900">
                  <c:v>-9427.9210000000003</c:v>
                </c:pt>
                <c:pt idx="901">
                  <c:v>-9454.8459999999995</c:v>
                </c:pt>
                <c:pt idx="902">
                  <c:v>-9482.91</c:v>
                </c:pt>
                <c:pt idx="903">
                  <c:v>-9511.92</c:v>
                </c:pt>
                <c:pt idx="904">
                  <c:v>-9541.7420000000002</c:v>
                </c:pt>
                <c:pt idx="905">
                  <c:v>-9572.2170000000006</c:v>
                </c:pt>
                <c:pt idx="906">
                  <c:v>-9602.8220000000001</c:v>
                </c:pt>
                <c:pt idx="907">
                  <c:v>-9629.2759999999998</c:v>
                </c:pt>
                <c:pt idx="908">
                  <c:v>-9658.3109999999997</c:v>
                </c:pt>
                <c:pt idx="909">
                  <c:v>-9686.51</c:v>
                </c:pt>
                <c:pt idx="910">
                  <c:v>-9660.0210000000006</c:v>
                </c:pt>
                <c:pt idx="911">
                  <c:v>-9632.0550000000003</c:v>
                </c:pt>
                <c:pt idx="912">
                  <c:v>-9602.7729999999992</c:v>
                </c:pt>
                <c:pt idx="913">
                  <c:v>-9633.6039999999994</c:v>
                </c:pt>
                <c:pt idx="914">
                  <c:v>-9667.607</c:v>
                </c:pt>
                <c:pt idx="915">
                  <c:v>-9698.4279999999999</c:v>
                </c:pt>
                <c:pt idx="916">
                  <c:v>-9732.7049999999999</c:v>
                </c:pt>
                <c:pt idx="917">
                  <c:v>-9769.0259999999998</c:v>
                </c:pt>
                <c:pt idx="918">
                  <c:v>-9794.3619999999992</c:v>
                </c:pt>
                <c:pt idx="919">
                  <c:v>-9820.4989999999998</c:v>
                </c:pt>
                <c:pt idx="920">
                  <c:v>-9847.2919999999995</c:v>
                </c:pt>
                <c:pt idx="921">
                  <c:v>-9874.6440000000002</c:v>
                </c:pt>
                <c:pt idx="922">
                  <c:v>-9902.5110000000004</c:v>
                </c:pt>
                <c:pt idx="923">
                  <c:v>-9930.7150000000001</c:v>
                </c:pt>
                <c:pt idx="924">
                  <c:v>-9958.9030000000002</c:v>
                </c:pt>
                <c:pt idx="925">
                  <c:v>-9986.6980000000003</c:v>
                </c:pt>
                <c:pt idx="926">
                  <c:v>-10013.48</c:v>
                </c:pt>
                <c:pt idx="927">
                  <c:v>-10046.42</c:v>
                </c:pt>
                <c:pt idx="928">
                  <c:v>-10076.379999999999</c:v>
                </c:pt>
                <c:pt idx="929">
                  <c:v>-10106.959999999999</c:v>
                </c:pt>
                <c:pt idx="930">
                  <c:v>-10134.379999999999</c:v>
                </c:pt>
                <c:pt idx="931">
                  <c:v>-10168.41</c:v>
                </c:pt>
                <c:pt idx="932">
                  <c:v>-10198.69</c:v>
                </c:pt>
                <c:pt idx="933">
                  <c:v>-10232.030000000001</c:v>
                </c:pt>
                <c:pt idx="934">
                  <c:v>-10267.77</c:v>
                </c:pt>
                <c:pt idx="935">
                  <c:v>-10304.969999999999</c:v>
                </c:pt>
                <c:pt idx="936">
                  <c:v>-10259.67</c:v>
                </c:pt>
                <c:pt idx="937">
                  <c:v>-10233.9</c:v>
                </c:pt>
                <c:pt idx="938">
                  <c:v>-10206.6</c:v>
                </c:pt>
                <c:pt idx="939">
                  <c:v>-10178.83</c:v>
                </c:pt>
                <c:pt idx="940">
                  <c:v>-10151.31</c:v>
                </c:pt>
                <c:pt idx="941">
                  <c:v>-10124.6</c:v>
                </c:pt>
                <c:pt idx="942">
                  <c:v>-10099.209999999999</c:v>
                </c:pt>
                <c:pt idx="943">
                  <c:v>-10053.959999999999</c:v>
                </c:pt>
                <c:pt idx="944">
                  <c:v>-10017.299999999999</c:v>
                </c:pt>
                <c:pt idx="945">
                  <c:v>-9990.1650000000009</c:v>
                </c:pt>
                <c:pt idx="946">
                  <c:v>-9963.2649999999994</c:v>
                </c:pt>
                <c:pt idx="947">
                  <c:v>-9900.9390000000003</c:v>
                </c:pt>
                <c:pt idx="948">
                  <c:v>-9843.9830000000002</c:v>
                </c:pt>
                <c:pt idx="949">
                  <c:v>-9778.07</c:v>
                </c:pt>
                <c:pt idx="950">
                  <c:v>-9705.7639999999992</c:v>
                </c:pt>
                <c:pt idx="951">
                  <c:v>-9628.9050000000007</c:v>
                </c:pt>
                <c:pt idx="952">
                  <c:v>-9549.86</c:v>
                </c:pt>
                <c:pt idx="953">
                  <c:v>-9470.7900000000009</c:v>
                </c:pt>
                <c:pt idx="954">
                  <c:v>-9393.1209999999992</c:v>
                </c:pt>
                <c:pt idx="955">
                  <c:v>-9317.9449999999997</c:v>
                </c:pt>
                <c:pt idx="956">
                  <c:v>-9246.3209999999999</c:v>
                </c:pt>
                <c:pt idx="957">
                  <c:v>-9179.1049999999996</c:v>
                </c:pt>
                <c:pt idx="958">
                  <c:v>-9116.8490000000002</c:v>
                </c:pt>
                <c:pt idx="959">
                  <c:v>-9059.9159999999993</c:v>
                </c:pt>
                <c:pt idx="960">
                  <c:v>-9008.4740000000002</c:v>
                </c:pt>
                <c:pt idx="961">
                  <c:v>-8962.3320000000003</c:v>
                </c:pt>
                <c:pt idx="962">
                  <c:v>-8921.0439999999999</c:v>
                </c:pt>
                <c:pt idx="963">
                  <c:v>-8884.3330000000005</c:v>
                </c:pt>
                <c:pt idx="964">
                  <c:v>-8852.2549999999992</c:v>
                </c:pt>
                <c:pt idx="965">
                  <c:v>-8824.9</c:v>
                </c:pt>
                <c:pt idx="966">
                  <c:v>-8783.8590000000004</c:v>
                </c:pt>
                <c:pt idx="967">
                  <c:v>-8752.3909999999996</c:v>
                </c:pt>
                <c:pt idx="968">
                  <c:v>-8783.0349999999999</c:v>
                </c:pt>
                <c:pt idx="969">
                  <c:v>-8810.4549999999999</c:v>
                </c:pt>
                <c:pt idx="970">
                  <c:v>-8843.0949999999993</c:v>
                </c:pt>
                <c:pt idx="971">
                  <c:v>-8879.6880000000001</c:v>
                </c:pt>
                <c:pt idx="972">
                  <c:v>-8919.1</c:v>
                </c:pt>
                <c:pt idx="973">
                  <c:v>-8960.3670000000002</c:v>
                </c:pt>
                <c:pt idx="974">
                  <c:v>-9002.6560000000009</c:v>
                </c:pt>
                <c:pt idx="975">
                  <c:v>-9045.3529999999992</c:v>
                </c:pt>
                <c:pt idx="976">
                  <c:v>-9087.8950000000004</c:v>
                </c:pt>
                <c:pt idx="977">
                  <c:v>-9129.6650000000009</c:v>
                </c:pt>
                <c:pt idx="978">
                  <c:v>-9170.33</c:v>
                </c:pt>
                <c:pt idx="979">
                  <c:v>-9209.5460000000003</c:v>
                </c:pt>
                <c:pt idx="980">
                  <c:v>-9246.8119999999999</c:v>
                </c:pt>
                <c:pt idx="981">
                  <c:v>-9280.0859999999993</c:v>
                </c:pt>
                <c:pt idx="982">
                  <c:v>-9306.7909999999993</c:v>
                </c:pt>
                <c:pt idx="983">
                  <c:v>-9206.1679999999997</c:v>
                </c:pt>
                <c:pt idx="984">
                  <c:v>-9056.7350000000006</c:v>
                </c:pt>
                <c:pt idx="985">
                  <c:v>-8851.7729999999992</c:v>
                </c:pt>
                <c:pt idx="986">
                  <c:v>-8609.6849999999995</c:v>
                </c:pt>
                <c:pt idx="987">
                  <c:v>-8340.3690000000006</c:v>
                </c:pt>
                <c:pt idx="988">
                  <c:v>-8050.0479999999998</c:v>
                </c:pt>
                <c:pt idx="989">
                  <c:v>-7747.0110000000004</c:v>
                </c:pt>
                <c:pt idx="990">
                  <c:v>-7439.3649999999998</c:v>
                </c:pt>
                <c:pt idx="991">
                  <c:v>-7132.5140000000001</c:v>
                </c:pt>
                <c:pt idx="992">
                  <c:v>-6830.4719999999998</c:v>
                </c:pt>
                <c:pt idx="993">
                  <c:v>-6537.2139999999999</c:v>
                </c:pt>
                <c:pt idx="994">
                  <c:v>-6256.1189999999997</c:v>
                </c:pt>
                <c:pt idx="995">
                  <c:v>-5989.4750000000004</c:v>
                </c:pt>
                <c:pt idx="996">
                  <c:v>-5738.8770000000004</c:v>
                </c:pt>
                <c:pt idx="997">
                  <c:v>-5505.58</c:v>
                </c:pt>
                <c:pt idx="998">
                  <c:v>-5290.3879999999999</c:v>
                </c:pt>
                <c:pt idx="999">
                  <c:v>-5093.5569999999998</c:v>
                </c:pt>
                <c:pt idx="1000">
                  <c:v>-4914.87</c:v>
                </c:pt>
                <c:pt idx="1001">
                  <c:v>-4753.8270000000002</c:v>
                </c:pt>
                <c:pt idx="1002">
                  <c:v>-4609.8599999999997</c:v>
                </c:pt>
                <c:pt idx="1003">
                  <c:v>-4482.4189999999999</c:v>
                </c:pt>
                <c:pt idx="1004">
                  <c:v>-4370.8590000000004</c:v>
                </c:pt>
                <c:pt idx="1005">
                  <c:v>-4274.3209999999999</c:v>
                </c:pt>
                <c:pt idx="1006">
                  <c:v>-4191.6080000000002</c:v>
                </c:pt>
                <c:pt idx="1007">
                  <c:v>-4120.9539999999997</c:v>
                </c:pt>
                <c:pt idx="1008">
                  <c:v>-4059.8519999999999</c:v>
                </c:pt>
                <c:pt idx="1009">
                  <c:v>-4005.308</c:v>
                </c:pt>
                <c:pt idx="1010">
                  <c:v>-3954.6990000000001</c:v>
                </c:pt>
                <c:pt idx="1011">
                  <c:v>-3906.81</c:v>
                </c:pt>
                <c:pt idx="1012">
                  <c:v>-3861.8710000000001</c:v>
                </c:pt>
                <c:pt idx="1013">
                  <c:v>-3820.4650000000001</c:v>
                </c:pt>
                <c:pt idx="1014">
                  <c:v>-3782.75</c:v>
                </c:pt>
                <c:pt idx="1015">
                  <c:v>-3748.6559999999999</c:v>
                </c:pt>
                <c:pt idx="1016">
                  <c:v>-3718.194</c:v>
                </c:pt>
                <c:pt idx="1017">
                  <c:v>-3691.3989999999999</c:v>
                </c:pt>
                <c:pt idx="1018">
                  <c:v>-3648.3939999999998</c:v>
                </c:pt>
                <c:pt idx="1019">
                  <c:v>-3618.3319999999999</c:v>
                </c:pt>
                <c:pt idx="1020">
                  <c:v>-3591.2890000000002</c:v>
                </c:pt>
                <c:pt idx="1021">
                  <c:v>-3616.5819999999999</c:v>
                </c:pt>
                <c:pt idx="1022">
                  <c:v>-3646.8739999999998</c:v>
                </c:pt>
                <c:pt idx="1023">
                  <c:v>-3673.7359999999999</c:v>
                </c:pt>
                <c:pt idx="1024">
                  <c:v>-3700.6840000000002</c:v>
                </c:pt>
                <c:pt idx="1025">
                  <c:v>-3729.241</c:v>
                </c:pt>
                <c:pt idx="1026">
                  <c:v>-3755.55</c:v>
                </c:pt>
                <c:pt idx="1027">
                  <c:v>-3785.0709999999999</c:v>
                </c:pt>
                <c:pt idx="1028">
                  <c:v>-3812.7759999999998</c:v>
                </c:pt>
                <c:pt idx="1029">
                  <c:v>-3839.6950000000002</c:v>
                </c:pt>
                <c:pt idx="1030">
                  <c:v>-3810.3580000000002</c:v>
                </c:pt>
                <c:pt idx="1031">
                  <c:v>-3784.1219999999998</c:v>
                </c:pt>
                <c:pt idx="1032">
                  <c:v>-3810.4</c:v>
                </c:pt>
                <c:pt idx="1033">
                  <c:v>-3838.0030000000002</c:v>
                </c:pt>
                <c:pt idx="1034">
                  <c:v>-3857.3649999999998</c:v>
                </c:pt>
                <c:pt idx="1035">
                  <c:v>-3827.5819999999999</c:v>
                </c:pt>
                <c:pt idx="1036">
                  <c:v>-3799.4059999999999</c:v>
                </c:pt>
                <c:pt idx="1037">
                  <c:v>-3772.415</c:v>
                </c:pt>
                <c:pt idx="1038">
                  <c:v>-3744.777</c:v>
                </c:pt>
                <c:pt idx="1039">
                  <c:v>-3717.7979999999998</c:v>
                </c:pt>
                <c:pt idx="1040">
                  <c:v>-3689.8240000000001</c:v>
                </c:pt>
                <c:pt idx="1041">
                  <c:v>-3662.2759999999998</c:v>
                </c:pt>
                <c:pt idx="1042">
                  <c:v>-3636.9409999999998</c:v>
                </c:pt>
                <c:pt idx="1043">
                  <c:v>-3610.7689999999998</c:v>
                </c:pt>
                <c:pt idx="1044">
                  <c:v>-3617.2489999999998</c:v>
                </c:pt>
                <c:pt idx="1045">
                  <c:v>-3590.6669999999999</c:v>
                </c:pt>
                <c:pt idx="1046">
                  <c:v>-3564.2359999999999</c:v>
                </c:pt>
                <c:pt idx="1047">
                  <c:v>-3538.7159999999999</c:v>
                </c:pt>
                <c:pt idx="1048">
                  <c:v>-3508.598</c:v>
                </c:pt>
                <c:pt idx="1049">
                  <c:v>-3481.7489999999998</c:v>
                </c:pt>
                <c:pt idx="1050">
                  <c:v>-3450.4029999999998</c:v>
                </c:pt>
                <c:pt idx="1051">
                  <c:v>-3418.2910000000002</c:v>
                </c:pt>
                <c:pt idx="1052">
                  <c:v>-3389.6080000000002</c:v>
                </c:pt>
                <c:pt idx="1053">
                  <c:v>-3361.3009999999999</c:v>
                </c:pt>
                <c:pt idx="1054">
                  <c:v>-3330.1640000000002</c:v>
                </c:pt>
                <c:pt idx="1055">
                  <c:v>-3301.444</c:v>
                </c:pt>
                <c:pt idx="1056">
                  <c:v>-3270.8209999999999</c:v>
                </c:pt>
                <c:pt idx="1057">
                  <c:v>-3244.5079999999998</c:v>
                </c:pt>
                <c:pt idx="1058">
                  <c:v>-3217.299</c:v>
                </c:pt>
                <c:pt idx="1059">
                  <c:v>-3214.6210000000001</c:v>
                </c:pt>
                <c:pt idx="1060">
                  <c:v>-3228.9870000000001</c:v>
                </c:pt>
                <c:pt idx="1061">
                  <c:v>-3199.134</c:v>
                </c:pt>
                <c:pt idx="1062">
                  <c:v>-3166.2429999999999</c:v>
                </c:pt>
                <c:pt idx="1063">
                  <c:v>-3134.6179999999999</c:v>
                </c:pt>
                <c:pt idx="1064">
                  <c:v>-3107.5250000000001</c:v>
                </c:pt>
                <c:pt idx="1065">
                  <c:v>-3080.922</c:v>
                </c:pt>
                <c:pt idx="1066">
                  <c:v>-3053.4079999999999</c:v>
                </c:pt>
                <c:pt idx="1067">
                  <c:v>-3024.78</c:v>
                </c:pt>
                <c:pt idx="1068">
                  <c:v>-2993.1370000000002</c:v>
                </c:pt>
                <c:pt idx="1069">
                  <c:v>-2958.7730000000001</c:v>
                </c:pt>
                <c:pt idx="1070">
                  <c:v>-2926.748</c:v>
                </c:pt>
                <c:pt idx="1071">
                  <c:v>-2900.0790000000002</c:v>
                </c:pt>
                <c:pt idx="1072">
                  <c:v>-2874.0810000000001</c:v>
                </c:pt>
                <c:pt idx="1073">
                  <c:v>-2848.6439999999998</c:v>
                </c:pt>
                <c:pt idx="1074">
                  <c:v>-2820.7959999999998</c:v>
                </c:pt>
                <c:pt idx="1075">
                  <c:v>-2794.0250000000001</c:v>
                </c:pt>
                <c:pt idx="1076">
                  <c:v>-2768.6410000000001</c:v>
                </c:pt>
                <c:pt idx="1077">
                  <c:v>-2741.9810000000002</c:v>
                </c:pt>
                <c:pt idx="1078">
                  <c:v>-2716.3220000000001</c:v>
                </c:pt>
                <c:pt idx="1079">
                  <c:v>-2690.81</c:v>
                </c:pt>
                <c:pt idx="1080">
                  <c:v>-2664.4119999999998</c:v>
                </c:pt>
                <c:pt idx="1081">
                  <c:v>-2636.8679999999999</c:v>
                </c:pt>
                <c:pt idx="1082">
                  <c:v>-2610.9380000000001</c:v>
                </c:pt>
                <c:pt idx="1083">
                  <c:v>-2585.7919999999999</c:v>
                </c:pt>
                <c:pt idx="1084">
                  <c:v>-2560.4969999999998</c:v>
                </c:pt>
                <c:pt idx="1085">
                  <c:v>-2534.067</c:v>
                </c:pt>
                <c:pt idx="1086">
                  <c:v>-2506.7620000000002</c:v>
                </c:pt>
                <c:pt idx="1087">
                  <c:v>-2479.3890000000001</c:v>
                </c:pt>
                <c:pt idx="1088">
                  <c:v>-2454.2399999999998</c:v>
                </c:pt>
                <c:pt idx="1089">
                  <c:v>-2427.1990000000001</c:v>
                </c:pt>
                <c:pt idx="1090">
                  <c:v>-2401.46</c:v>
                </c:pt>
                <c:pt idx="1091">
                  <c:v>-2374.6320000000001</c:v>
                </c:pt>
                <c:pt idx="1092">
                  <c:v>-2347.828</c:v>
                </c:pt>
                <c:pt idx="1093">
                  <c:v>-2343.761</c:v>
                </c:pt>
                <c:pt idx="1094">
                  <c:v>-2331.0160000000001</c:v>
                </c:pt>
              </c:numCache>
            </c:numRef>
          </c:yVal>
          <c:smooth val="1"/>
          <c:extLst>
            <c:ext xmlns:c16="http://schemas.microsoft.com/office/drawing/2014/chart" uri="{C3380CC4-5D6E-409C-BE32-E72D297353CC}">
              <c16:uniqueId val="{00000001-9EB4-4FAA-ACEF-A404C82D93C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smooth val="1"/>
          <c:extLst>
            <c:ext xmlns:c16="http://schemas.microsoft.com/office/drawing/2014/chart" uri="{C3380CC4-5D6E-409C-BE32-E72D297353CC}">
              <c16:uniqueId val="{00000002-9EB4-4FAA-ACEF-A404C82D93CD}"/>
            </c:ext>
          </c:extLst>
        </c:ser>
        <c:ser>
          <c:idx val="2"/>
          <c:order val="2"/>
          <c:tx>
            <c:v>Max1</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'[2]23_01s'!$F$6</c:f>
              <c:strCache>
                <c:ptCount val="1"/>
                <c:pt idx="0">
                  <c:v>#REF!</c:v>
                </c:pt>
              </c:strCache>
            </c:strRef>
          </c:xVal>
          <c:yVal>
            <c:numRef>
              <c:f>'[2]23_01s'!$F$5</c:f>
              <c:numCache>
                <c:formatCode>General</c:formatCode>
                <c:ptCount val="1"/>
              </c:numCache>
            </c:numRef>
          </c:yVal>
          <c:smooth val="1"/>
          <c:extLst>
            <c:ext xmlns:c16="http://schemas.microsoft.com/office/drawing/2014/chart" uri="{C3380CC4-5D6E-409C-BE32-E72D297353CC}">
              <c16:uniqueId val="{00000003-9EB4-4FAA-ACEF-A404C82D93CD}"/>
            </c:ext>
          </c:extLst>
        </c:ser>
        <c:ser>
          <c:idx val="3"/>
          <c:order val="3"/>
          <c:tx>
            <c:v>Max2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'[2]23_01s'!$G$6</c:f>
              <c:strCache>
                <c:ptCount val="1"/>
                <c:pt idx="0">
                  <c:v>#REF!</c:v>
                </c:pt>
              </c:strCache>
            </c:strRef>
          </c:xVal>
          <c:yVal>
            <c:numRef>
              <c:f>'[2]23_01s'!$G$5</c:f>
              <c:numCache>
                <c:formatCode>General</c:formatCode>
                <c:ptCount val="1"/>
              </c:numCache>
            </c:numRef>
          </c:yVal>
          <c:smooth val="1"/>
          <c:extLst>
            <c:ext xmlns:c16="http://schemas.microsoft.com/office/drawing/2014/chart" uri="{C3380CC4-5D6E-409C-BE32-E72D297353CC}">
              <c16:uniqueId val="{00000004-9EB4-4FAA-ACEF-A404C82D93CD}"/>
            </c:ext>
          </c:extLst>
        </c:ser>
        <c:ser>
          <c:idx val="4"/>
          <c:order val="4"/>
          <c:tx>
            <c:v>Max3</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strRef>
              <c:f>'[2]23_01s'!$H$6</c:f>
              <c:strCache>
                <c:ptCount val="1"/>
                <c:pt idx="0">
                  <c:v>#REF!</c:v>
                </c:pt>
              </c:strCache>
            </c:strRef>
          </c:xVal>
          <c:yVal>
            <c:numRef>
              <c:f>'[2]23_01s'!$H$5</c:f>
              <c:numCache>
                <c:formatCode>General</c:formatCode>
                <c:ptCount val="1"/>
              </c:numCache>
            </c:numRef>
          </c:yVal>
          <c:smooth val="1"/>
          <c:extLst>
            <c:ext xmlns:c16="http://schemas.microsoft.com/office/drawing/2014/chart" uri="{C3380CC4-5D6E-409C-BE32-E72D297353CC}">
              <c16:uniqueId val="{00000005-9EB4-4FAA-ACEF-A404C82D93CD}"/>
            </c:ext>
          </c:extLst>
        </c:ser>
        <c:ser>
          <c:idx val="5"/>
          <c:order val="5"/>
          <c:tx>
            <c:v>Max4</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strRef>
              <c:f>'[2]23_01s'!$I$6</c:f>
              <c:strCache>
                <c:ptCount val="1"/>
                <c:pt idx="0">
                  <c:v>#REF!</c:v>
                </c:pt>
              </c:strCache>
            </c:strRef>
          </c:xVal>
          <c:yVal>
            <c:numRef>
              <c:f>'[2]23_01s'!$I$5</c:f>
              <c:numCache>
                <c:formatCode>General</c:formatCode>
                <c:ptCount val="1"/>
              </c:numCache>
            </c:numRef>
          </c:yVal>
          <c:smooth val="1"/>
          <c:extLst>
            <c:ext xmlns:c16="http://schemas.microsoft.com/office/drawing/2014/chart" uri="{C3380CC4-5D6E-409C-BE32-E72D297353CC}">
              <c16:uniqueId val="{00000006-9EB4-4FAA-ACEF-A404C82D93CD}"/>
            </c:ext>
          </c:extLst>
        </c:ser>
        <c:dLbls>
          <c:showLegendKey val="0"/>
          <c:showVal val="0"/>
          <c:showCatName val="0"/>
          <c:showSerName val="0"/>
          <c:showPercent val="0"/>
          <c:showBubbleSize val="0"/>
        </c:dLbls>
        <c:axId val="526353216"/>
        <c:axId val="526354176"/>
      </c:scatterChart>
      <c:valAx>
        <c:axId val="526353216"/>
        <c:scaling>
          <c:orientation val="maxMin"/>
          <c:max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26354176"/>
        <c:crosses val="autoZero"/>
        <c:crossBetween val="midCat"/>
      </c:valAx>
      <c:valAx>
        <c:axId val="526354176"/>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26353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Scherversuch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'[1]26_16s'!$C$33:$C$10000</c:f>
              <c:numCache>
                <c:formatCode>General</c:formatCode>
                <c:ptCount val="9968"/>
                <c:pt idx="0">
                  <c:v>-5.6560869999999999E-2</c:v>
                </c:pt>
                <c:pt idx="1">
                  <c:v>-0.17093820000000001</c:v>
                </c:pt>
                <c:pt idx="2">
                  <c:v>-0.28561439999999999</c:v>
                </c:pt>
                <c:pt idx="3">
                  <c:v>-0.3937737</c:v>
                </c:pt>
                <c:pt idx="4">
                  <c:v>-0.49750840000000002</c:v>
                </c:pt>
                <c:pt idx="5">
                  <c:v>-0.59903099999999998</c:v>
                </c:pt>
                <c:pt idx="6">
                  <c:v>-0.69959689999999997</c:v>
                </c:pt>
                <c:pt idx="7">
                  <c:v>-0.79998349999999996</c:v>
                </c:pt>
                <c:pt idx="8">
                  <c:v>-0.89995159999999996</c:v>
                </c:pt>
                <c:pt idx="9">
                  <c:v>-0.99991960000000002</c:v>
                </c:pt>
                <c:pt idx="10">
                  <c:v>-1.099947</c:v>
                </c:pt>
                <c:pt idx="11">
                  <c:v>-1.2000949999999999</c:v>
                </c:pt>
                <c:pt idx="12">
                  <c:v>-1.3001229999999999</c:v>
                </c:pt>
                <c:pt idx="13">
                  <c:v>-1.400091</c:v>
                </c:pt>
                <c:pt idx="14">
                  <c:v>-1.499879</c:v>
                </c:pt>
                <c:pt idx="15">
                  <c:v>-1.5279210000000001</c:v>
                </c:pt>
                <c:pt idx="16">
                  <c:v>-1.5420309999999999</c:v>
                </c:pt>
                <c:pt idx="17">
                  <c:v>-1.5539890000000001</c:v>
                </c:pt>
                <c:pt idx="18">
                  <c:v>-1.563974</c:v>
                </c:pt>
                <c:pt idx="19">
                  <c:v>-1.571985</c:v>
                </c:pt>
                <c:pt idx="20">
                  <c:v>-1.5799970000000001</c:v>
                </c:pt>
                <c:pt idx="21">
                  <c:v>-1.5859760000000001</c:v>
                </c:pt>
                <c:pt idx="22">
                  <c:v>-1.592015</c:v>
                </c:pt>
                <c:pt idx="23">
                  <c:v>-1.5979939999999999</c:v>
                </c:pt>
                <c:pt idx="24">
                  <c:v>-1.604093</c:v>
                </c:pt>
                <c:pt idx="25">
                  <c:v>-1.608039</c:v>
                </c:pt>
                <c:pt idx="26">
                  <c:v>-1.611985</c:v>
                </c:pt>
                <c:pt idx="27">
                  <c:v>-1.61605</c:v>
                </c:pt>
                <c:pt idx="28">
                  <c:v>-1.619937</c:v>
                </c:pt>
                <c:pt idx="29">
                  <c:v>-1.623883</c:v>
                </c:pt>
                <c:pt idx="30">
                  <c:v>-1.6279490000000001</c:v>
                </c:pt>
                <c:pt idx="31">
                  <c:v>-1.6318950000000001</c:v>
                </c:pt>
                <c:pt idx="32">
                  <c:v>-1.635901</c:v>
                </c:pt>
                <c:pt idx="33">
                  <c:v>-1.639966</c:v>
                </c:pt>
                <c:pt idx="34">
                  <c:v>-1.643912</c:v>
                </c:pt>
                <c:pt idx="35">
                  <c:v>-1.647918</c:v>
                </c:pt>
                <c:pt idx="36">
                  <c:v>-1.6519839999999999</c:v>
                </c:pt>
                <c:pt idx="37">
                  <c:v>-1.6559299999999999</c:v>
                </c:pt>
                <c:pt idx="38">
                  <c:v>-1.6599360000000001</c:v>
                </c:pt>
                <c:pt idx="39">
                  <c:v>-1.664002</c:v>
                </c:pt>
                <c:pt idx="40">
                  <c:v>-1.667888</c:v>
                </c:pt>
                <c:pt idx="41">
                  <c:v>-1.671834</c:v>
                </c:pt>
                <c:pt idx="42">
                  <c:v>-1.673867</c:v>
                </c:pt>
                <c:pt idx="43">
                  <c:v>-1.6758999999999999</c:v>
                </c:pt>
                <c:pt idx="44">
                  <c:v>-1.6779329999999999</c:v>
                </c:pt>
                <c:pt idx="45">
                  <c:v>-1.6799059999999999</c:v>
                </c:pt>
                <c:pt idx="46">
                  <c:v>-1.6818789999999999</c:v>
                </c:pt>
                <c:pt idx="47">
                  <c:v>-1.6838519999999999</c:v>
                </c:pt>
                <c:pt idx="48">
                  <c:v>-1.6858839999999999</c:v>
                </c:pt>
                <c:pt idx="49">
                  <c:v>-1.6879169999999999</c:v>
                </c:pt>
                <c:pt idx="50">
                  <c:v>-1.6898899999999999</c:v>
                </c:pt>
                <c:pt idx="51">
                  <c:v>-1.6918629999999999</c:v>
                </c:pt>
                <c:pt idx="52">
                  <c:v>-1.693837</c:v>
                </c:pt>
                <c:pt idx="53">
                  <c:v>-1.6958690000000001</c:v>
                </c:pt>
                <c:pt idx="54">
                  <c:v>-1.697843</c:v>
                </c:pt>
                <c:pt idx="55">
                  <c:v>-1.699935</c:v>
                </c:pt>
                <c:pt idx="56">
                  <c:v>-1.701848</c:v>
                </c:pt>
                <c:pt idx="57">
                  <c:v>-1.703821</c:v>
                </c:pt>
                <c:pt idx="58">
                  <c:v>-1.705854</c:v>
                </c:pt>
                <c:pt idx="59">
                  <c:v>-1.707827</c:v>
                </c:pt>
                <c:pt idx="60">
                  <c:v>-1.7098599999999999</c:v>
                </c:pt>
                <c:pt idx="61">
                  <c:v>-1.7118329999999999</c:v>
                </c:pt>
                <c:pt idx="62">
                  <c:v>-1.7138059999999999</c:v>
                </c:pt>
                <c:pt idx="63">
                  <c:v>-1.7157789999999999</c:v>
                </c:pt>
                <c:pt idx="64">
                  <c:v>-1.7178119999999999</c:v>
                </c:pt>
                <c:pt idx="65">
                  <c:v>-1.7197849999999999</c:v>
                </c:pt>
                <c:pt idx="66">
                  <c:v>-1.7218180000000001</c:v>
                </c:pt>
                <c:pt idx="67">
                  <c:v>-1.7237309999999999</c:v>
                </c:pt>
                <c:pt idx="68">
                  <c:v>-1.7257640000000001</c:v>
                </c:pt>
                <c:pt idx="69">
                  <c:v>-1.7277370000000001</c:v>
                </c:pt>
                <c:pt idx="70">
                  <c:v>-1.72977</c:v>
                </c:pt>
                <c:pt idx="71">
                  <c:v>-1.731743</c:v>
                </c:pt>
                <c:pt idx="72">
                  <c:v>-1.733776</c:v>
                </c:pt>
                <c:pt idx="73">
                  <c:v>-1.735749</c:v>
                </c:pt>
                <c:pt idx="74">
                  <c:v>-1.7377819999999999</c:v>
                </c:pt>
                <c:pt idx="75">
                  <c:v>-1.7397549999999999</c:v>
                </c:pt>
                <c:pt idx="76">
                  <c:v>-1.7417879999999999</c:v>
                </c:pt>
                <c:pt idx="77">
                  <c:v>-1.7437609999999999</c:v>
                </c:pt>
                <c:pt idx="78">
                  <c:v>-1.7457940000000001</c:v>
                </c:pt>
                <c:pt idx="79">
                  <c:v>-1.7477670000000001</c:v>
                </c:pt>
                <c:pt idx="80">
                  <c:v>-1.7497400000000001</c:v>
                </c:pt>
                <c:pt idx="81">
                  <c:v>-1.751773</c:v>
                </c:pt>
                <c:pt idx="82">
                  <c:v>-1.753746</c:v>
                </c:pt>
                <c:pt idx="83">
                  <c:v>-1.7557780000000001</c:v>
                </c:pt>
                <c:pt idx="84">
                  <c:v>-1.757752</c:v>
                </c:pt>
                <c:pt idx="85">
                  <c:v>-1.759725</c:v>
                </c:pt>
                <c:pt idx="86">
                  <c:v>-1.761757</c:v>
                </c:pt>
                <c:pt idx="87">
                  <c:v>-1.76379</c:v>
                </c:pt>
                <c:pt idx="88">
                  <c:v>-1.765763</c:v>
                </c:pt>
                <c:pt idx="89">
                  <c:v>-1.7677959999999999</c:v>
                </c:pt>
                <c:pt idx="90">
                  <c:v>-1.7697689999999999</c:v>
                </c:pt>
                <c:pt idx="91">
                  <c:v>-1.7717419999999999</c:v>
                </c:pt>
                <c:pt idx="92">
                  <c:v>-1.7737149999999999</c:v>
                </c:pt>
                <c:pt idx="93">
                  <c:v>-1.7757480000000001</c:v>
                </c:pt>
                <c:pt idx="94">
                  <c:v>-1.7777210000000001</c:v>
                </c:pt>
                <c:pt idx="95">
                  <c:v>-1.7797540000000001</c:v>
                </c:pt>
                <c:pt idx="96">
                  <c:v>-1.7817270000000001</c:v>
                </c:pt>
                <c:pt idx="97">
                  <c:v>-1.7837000000000001</c:v>
                </c:pt>
                <c:pt idx="98">
                  <c:v>-1.7856730000000001</c:v>
                </c:pt>
                <c:pt idx="99">
                  <c:v>-1.7876460000000001</c:v>
                </c:pt>
                <c:pt idx="100">
                  <c:v>-1.789679</c:v>
                </c:pt>
                <c:pt idx="101">
                  <c:v>-1.791712</c:v>
                </c:pt>
                <c:pt idx="102">
                  <c:v>-1.793685</c:v>
                </c:pt>
                <c:pt idx="103">
                  <c:v>-1.795658</c:v>
                </c:pt>
                <c:pt idx="104">
                  <c:v>-1.797631</c:v>
                </c:pt>
                <c:pt idx="105">
                  <c:v>-1.7996639999999999</c:v>
                </c:pt>
                <c:pt idx="106">
                  <c:v>-1.8016970000000001</c:v>
                </c:pt>
                <c:pt idx="107">
                  <c:v>-1.8037300000000001</c:v>
                </c:pt>
                <c:pt idx="108">
                  <c:v>-1.8057030000000001</c:v>
                </c:pt>
                <c:pt idx="109">
                  <c:v>-1.8076760000000001</c:v>
                </c:pt>
                <c:pt idx="110">
                  <c:v>-1.8096490000000001</c:v>
                </c:pt>
                <c:pt idx="111">
                  <c:v>-1.811682</c:v>
                </c:pt>
                <c:pt idx="112">
                  <c:v>-1.813655</c:v>
                </c:pt>
                <c:pt idx="113">
                  <c:v>-1.815688</c:v>
                </c:pt>
                <c:pt idx="114">
                  <c:v>-1.817661</c:v>
                </c:pt>
                <c:pt idx="115">
                  <c:v>-1.819634</c:v>
                </c:pt>
                <c:pt idx="116">
                  <c:v>-1.821607</c:v>
                </c:pt>
                <c:pt idx="117">
                  <c:v>-1.8236399999999999</c:v>
                </c:pt>
                <c:pt idx="118">
                  <c:v>-1.8256129999999999</c:v>
                </c:pt>
                <c:pt idx="119">
                  <c:v>-1.827645</c:v>
                </c:pt>
                <c:pt idx="120">
                  <c:v>-1.8296190000000001</c:v>
                </c:pt>
                <c:pt idx="121">
                  <c:v>-1.8315920000000001</c:v>
                </c:pt>
                <c:pt idx="122">
                  <c:v>-1.8336239999999999</c:v>
                </c:pt>
                <c:pt idx="123">
                  <c:v>-1.8355969999999999</c:v>
                </c:pt>
                <c:pt idx="124">
                  <c:v>-1.8375710000000001</c:v>
                </c:pt>
                <c:pt idx="125">
                  <c:v>-1.8396030000000001</c:v>
                </c:pt>
                <c:pt idx="126">
                  <c:v>-1.8415760000000001</c:v>
                </c:pt>
                <c:pt idx="127">
                  <c:v>-1.8436090000000001</c:v>
                </c:pt>
                <c:pt idx="128">
                  <c:v>-1.8455820000000001</c:v>
                </c:pt>
                <c:pt idx="129">
                  <c:v>-1.8475550000000001</c:v>
                </c:pt>
                <c:pt idx="130">
                  <c:v>-1.849588</c:v>
                </c:pt>
                <c:pt idx="131">
                  <c:v>-1.851561</c:v>
                </c:pt>
                <c:pt idx="132">
                  <c:v>-1.853594</c:v>
                </c:pt>
                <c:pt idx="133">
                  <c:v>-1.855567</c:v>
                </c:pt>
                <c:pt idx="134">
                  <c:v>-1.85754</c:v>
                </c:pt>
                <c:pt idx="135">
                  <c:v>-1.859513</c:v>
                </c:pt>
                <c:pt idx="136">
                  <c:v>-1.8615459999999999</c:v>
                </c:pt>
                <c:pt idx="137">
                  <c:v>-1.8635189999999999</c:v>
                </c:pt>
                <c:pt idx="138">
                  <c:v>-1.8655520000000001</c:v>
                </c:pt>
                <c:pt idx="139">
                  <c:v>-1.8675250000000001</c:v>
                </c:pt>
                <c:pt idx="140">
                  <c:v>-1.8694980000000001</c:v>
                </c:pt>
                <c:pt idx="141">
                  <c:v>-1.8714710000000001</c:v>
                </c:pt>
                <c:pt idx="142">
                  <c:v>-1.8734440000000001</c:v>
                </c:pt>
                <c:pt idx="143">
                  <c:v>-1.8754770000000001</c:v>
                </c:pt>
                <c:pt idx="144">
                  <c:v>-1.87751</c:v>
                </c:pt>
                <c:pt idx="145">
                  <c:v>-1.879483</c:v>
                </c:pt>
                <c:pt idx="146">
                  <c:v>-1.881456</c:v>
                </c:pt>
                <c:pt idx="147">
                  <c:v>-1.883429</c:v>
                </c:pt>
                <c:pt idx="148">
                  <c:v>-1.885462</c:v>
                </c:pt>
                <c:pt idx="149">
                  <c:v>-1.887435</c:v>
                </c:pt>
                <c:pt idx="150">
                  <c:v>-1.8894679999999999</c:v>
                </c:pt>
                <c:pt idx="151">
                  <c:v>-1.8914409999999999</c:v>
                </c:pt>
                <c:pt idx="152">
                  <c:v>-1.8934139999999999</c:v>
                </c:pt>
                <c:pt idx="153">
                  <c:v>-1.8954470000000001</c:v>
                </c:pt>
                <c:pt idx="154">
                  <c:v>-1.8974200000000001</c:v>
                </c:pt>
                <c:pt idx="155">
                  <c:v>-1.8994530000000001</c:v>
                </c:pt>
                <c:pt idx="156">
                  <c:v>-1.9014260000000001</c:v>
                </c:pt>
                <c:pt idx="157">
                  <c:v>-1.9033990000000001</c:v>
                </c:pt>
                <c:pt idx="158">
                  <c:v>-1.905432</c:v>
                </c:pt>
                <c:pt idx="159">
                  <c:v>-1.907405</c:v>
                </c:pt>
                <c:pt idx="160">
                  <c:v>-1.909378</c:v>
                </c:pt>
                <c:pt idx="161">
                  <c:v>-1.911411</c:v>
                </c:pt>
                <c:pt idx="162">
                  <c:v>-1.913384</c:v>
                </c:pt>
                <c:pt idx="163">
                  <c:v>-1.915297</c:v>
                </c:pt>
                <c:pt idx="164">
                  <c:v>-1.91727</c:v>
                </c:pt>
                <c:pt idx="165">
                  <c:v>-1.919303</c:v>
                </c:pt>
                <c:pt idx="166">
                  <c:v>-1.921335</c:v>
                </c:pt>
                <c:pt idx="167">
                  <c:v>-1.923368</c:v>
                </c:pt>
                <c:pt idx="168">
                  <c:v>-1.925341</c:v>
                </c:pt>
                <c:pt idx="169">
                  <c:v>-1.9273149999999999</c:v>
                </c:pt>
                <c:pt idx="170">
                  <c:v>-1.9292879999999999</c:v>
                </c:pt>
                <c:pt idx="171">
                  <c:v>-1.9313199999999999</c:v>
                </c:pt>
                <c:pt idx="172">
                  <c:v>-1.9332940000000001</c:v>
                </c:pt>
                <c:pt idx="173">
                  <c:v>-1.9353260000000001</c:v>
                </c:pt>
                <c:pt idx="174">
                  <c:v>-1.9372990000000001</c:v>
                </c:pt>
                <c:pt idx="175">
                  <c:v>-1.9392720000000001</c:v>
                </c:pt>
                <c:pt idx="176">
                  <c:v>-1.9413050000000001</c:v>
                </c:pt>
                <c:pt idx="177">
                  <c:v>-1.9432780000000001</c:v>
                </c:pt>
                <c:pt idx="178">
                  <c:v>-1.947344</c:v>
                </c:pt>
                <c:pt idx="179">
                  <c:v>-1.95129</c:v>
                </c:pt>
                <c:pt idx="180">
                  <c:v>-1.9552959999999999</c:v>
                </c:pt>
                <c:pt idx="181">
                  <c:v>-1.959362</c:v>
                </c:pt>
                <c:pt idx="182">
                  <c:v>-1.9633080000000001</c:v>
                </c:pt>
                <c:pt idx="183">
                  <c:v>-1.967314</c:v>
                </c:pt>
                <c:pt idx="184">
                  <c:v>-1.971379</c:v>
                </c:pt>
                <c:pt idx="185">
                  <c:v>-1.9753259999999999</c:v>
                </c:pt>
                <c:pt idx="186">
                  <c:v>-1.9793909999999999</c:v>
                </c:pt>
                <c:pt idx="187">
                  <c:v>-1.9833970000000001</c:v>
                </c:pt>
                <c:pt idx="188">
                  <c:v>-1.9873430000000001</c:v>
                </c:pt>
                <c:pt idx="189">
                  <c:v>-1.991349</c:v>
                </c:pt>
                <c:pt idx="190">
                  <c:v>-1.9954149999999999</c:v>
                </c:pt>
                <c:pt idx="191">
                  <c:v>-1.9993609999999999</c:v>
                </c:pt>
                <c:pt idx="192">
                  <c:v>-2.0033669999999999</c:v>
                </c:pt>
                <c:pt idx="193">
                  <c:v>-2.0074320000000001</c:v>
                </c:pt>
                <c:pt idx="194">
                  <c:v>-2.0113789999999998</c:v>
                </c:pt>
                <c:pt idx="195">
                  <c:v>-2.0153850000000002</c:v>
                </c:pt>
                <c:pt idx="196">
                  <c:v>-2.01939</c:v>
                </c:pt>
                <c:pt idx="197">
                  <c:v>-2.023336</c:v>
                </c:pt>
                <c:pt idx="198">
                  <c:v>-2.0273430000000001</c:v>
                </c:pt>
                <c:pt idx="199">
                  <c:v>-2.0313479999999999</c:v>
                </c:pt>
                <c:pt idx="200">
                  <c:v>-2.0353539999999999</c:v>
                </c:pt>
                <c:pt idx="201">
                  <c:v>-2.0413929999999998</c:v>
                </c:pt>
                <c:pt idx="202">
                  <c:v>-2.0473720000000002</c:v>
                </c:pt>
                <c:pt idx="203">
                  <c:v>-2.0533510000000001</c:v>
                </c:pt>
                <c:pt idx="204">
                  <c:v>-2.0593900000000001</c:v>
                </c:pt>
                <c:pt idx="205">
                  <c:v>-2.065369</c:v>
                </c:pt>
                <c:pt idx="206">
                  <c:v>-2.0714670000000002</c:v>
                </c:pt>
                <c:pt idx="207">
                  <c:v>-2.0774460000000001</c:v>
                </c:pt>
                <c:pt idx="208">
                  <c:v>-2.083545</c:v>
                </c:pt>
                <c:pt idx="209">
                  <c:v>-2.0895229999999998</c:v>
                </c:pt>
                <c:pt idx="210">
                  <c:v>-2.0956220000000001</c:v>
                </c:pt>
                <c:pt idx="211">
                  <c:v>-2.1015410000000001</c:v>
                </c:pt>
                <c:pt idx="212">
                  <c:v>-2.10758</c:v>
                </c:pt>
                <c:pt idx="213">
                  <c:v>-2.115532</c:v>
                </c:pt>
                <c:pt idx="214">
                  <c:v>-2.1235439999999999</c:v>
                </c:pt>
                <c:pt idx="215">
                  <c:v>-2.131615</c:v>
                </c:pt>
                <c:pt idx="216">
                  <c:v>-2.1396269999999999</c:v>
                </c:pt>
                <c:pt idx="217">
                  <c:v>-2.1496119999999999</c:v>
                </c:pt>
                <c:pt idx="218">
                  <c:v>-2.161689</c:v>
                </c:pt>
                <c:pt idx="219">
                  <c:v>-2.1777129999999998</c:v>
                </c:pt>
                <c:pt idx="220">
                  <c:v>-2.1957689999999999</c:v>
                </c:pt>
                <c:pt idx="221">
                  <c:v>-2.251852</c:v>
                </c:pt>
                <c:pt idx="222">
                  <c:v>-2.3078750000000001</c:v>
                </c:pt>
                <c:pt idx="223">
                  <c:v>-2.334003</c:v>
                </c:pt>
                <c:pt idx="224">
                  <c:v>-2.3579780000000001</c:v>
                </c:pt>
                <c:pt idx="225">
                  <c:v>-2.377948</c:v>
                </c:pt>
                <c:pt idx="226">
                  <c:v>-2.3959450000000002</c:v>
                </c:pt>
                <c:pt idx="227">
                  <c:v>-2.4120279999999998</c:v>
                </c:pt>
                <c:pt idx="228">
                  <c:v>-2.4220130000000002</c:v>
                </c:pt>
                <c:pt idx="229">
                  <c:v>-2.4299650000000002</c:v>
                </c:pt>
                <c:pt idx="230">
                  <c:v>-2.4380359999999999</c:v>
                </c:pt>
                <c:pt idx="231">
                  <c:v>-2.445989</c:v>
                </c:pt>
                <c:pt idx="232">
                  <c:v>-2.4559730000000002</c:v>
                </c:pt>
                <c:pt idx="233">
                  <c:v>-2.466018</c:v>
                </c:pt>
                <c:pt idx="234">
                  <c:v>-2.4780359999999999</c:v>
                </c:pt>
                <c:pt idx="235">
                  <c:v>-2.4920270000000002</c:v>
                </c:pt>
                <c:pt idx="236">
                  <c:v>-2.5060769999999999</c:v>
                </c:pt>
                <c:pt idx="237">
                  <c:v>-2.5200680000000002</c:v>
                </c:pt>
                <c:pt idx="238">
                  <c:v>-2.5341179999999999</c:v>
                </c:pt>
                <c:pt idx="239">
                  <c:v>-2.5501420000000001</c:v>
                </c:pt>
                <c:pt idx="240">
                  <c:v>-2.566106</c:v>
                </c:pt>
                <c:pt idx="241">
                  <c:v>-2.5860159999999999</c:v>
                </c:pt>
                <c:pt idx="242">
                  <c:v>-2.6120839999999999</c:v>
                </c:pt>
                <c:pt idx="243">
                  <c:v>-2.6322329999999998</c:v>
                </c:pt>
                <c:pt idx="244">
                  <c:v>-2.6541160000000001</c:v>
                </c:pt>
                <c:pt idx="245">
                  <c:v>-2.7201230000000001</c:v>
                </c:pt>
                <c:pt idx="246">
                  <c:v>-2.7422460000000002</c:v>
                </c:pt>
                <c:pt idx="247">
                  <c:v>-2.7662209999999998</c:v>
                </c:pt>
                <c:pt idx="248">
                  <c:v>-2.7901370000000001</c:v>
                </c:pt>
                <c:pt idx="249">
                  <c:v>-2.8120799999999999</c:v>
                </c:pt>
                <c:pt idx="250">
                  <c:v>-2.832049</c:v>
                </c:pt>
                <c:pt idx="251">
                  <c:v>-2.8499859999999999</c:v>
                </c:pt>
                <c:pt idx="252">
                  <c:v>-2.8660100000000002</c:v>
                </c:pt>
                <c:pt idx="253">
                  <c:v>-2.8820329999999998</c:v>
                </c:pt>
                <c:pt idx="254">
                  <c:v>-2.8979970000000002</c:v>
                </c:pt>
                <c:pt idx="255">
                  <c:v>-2.9119280000000001</c:v>
                </c:pt>
                <c:pt idx="256">
                  <c:v>-2.9259189999999999</c:v>
                </c:pt>
                <c:pt idx="257">
                  <c:v>-2.9399690000000001</c:v>
                </c:pt>
                <c:pt idx="258">
                  <c:v>-2.9540199999999999</c:v>
                </c:pt>
                <c:pt idx="259">
                  <c:v>-2.9680110000000002</c:v>
                </c:pt>
                <c:pt idx="260">
                  <c:v>-2.9819420000000001</c:v>
                </c:pt>
                <c:pt idx="261">
                  <c:v>-2.9959319999999998</c:v>
                </c:pt>
                <c:pt idx="262">
                  <c:v>-3.0099830000000001</c:v>
                </c:pt>
                <c:pt idx="263">
                  <c:v>-3.0239739999999999</c:v>
                </c:pt>
                <c:pt idx="264">
                  <c:v>-3.0359910000000001</c:v>
                </c:pt>
                <c:pt idx="265">
                  <c:v>-3.048009</c:v>
                </c:pt>
                <c:pt idx="266">
                  <c:v>-3.0580539999999998</c:v>
                </c:pt>
                <c:pt idx="267">
                  <c:v>-3.068038</c:v>
                </c:pt>
                <c:pt idx="268">
                  <c:v>-3.077963</c:v>
                </c:pt>
                <c:pt idx="269">
                  <c:v>-3.0880079999999999</c:v>
                </c:pt>
                <c:pt idx="270">
                  <c:v>-3.1000260000000002</c:v>
                </c:pt>
                <c:pt idx="271">
                  <c:v>-3.1099510000000001</c:v>
                </c:pt>
                <c:pt idx="272">
                  <c:v>-3.119996</c:v>
                </c:pt>
                <c:pt idx="273">
                  <c:v>-3.129921</c:v>
                </c:pt>
                <c:pt idx="274">
                  <c:v>-3.1399650000000001</c:v>
                </c:pt>
                <c:pt idx="275">
                  <c:v>-3.15001</c:v>
                </c:pt>
                <c:pt idx="276">
                  <c:v>-3.1599949999999999</c:v>
                </c:pt>
                <c:pt idx="277">
                  <c:v>-3.1700390000000001</c:v>
                </c:pt>
                <c:pt idx="278">
                  <c:v>-3.179964</c:v>
                </c:pt>
                <c:pt idx="279">
                  <c:v>-3.1899489999999999</c:v>
                </c:pt>
                <c:pt idx="280">
                  <c:v>-3.2019669999999998</c:v>
                </c:pt>
                <c:pt idx="281">
                  <c:v>-3.2139250000000001</c:v>
                </c:pt>
                <c:pt idx="282">
                  <c:v>-3.2258830000000001</c:v>
                </c:pt>
                <c:pt idx="283">
                  <c:v>-3.2498580000000001</c:v>
                </c:pt>
                <c:pt idx="284">
                  <c:v>-3.265882</c:v>
                </c:pt>
                <c:pt idx="285">
                  <c:v>-3.2758669999999999</c:v>
                </c:pt>
                <c:pt idx="286">
                  <c:v>-3.2838790000000002</c:v>
                </c:pt>
                <c:pt idx="287">
                  <c:v>-3.29189</c:v>
                </c:pt>
                <c:pt idx="288">
                  <c:v>-3.2999019999999999</c:v>
                </c:pt>
                <c:pt idx="289">
                  <c:v>-3.3079139999999998</c:v>
                </c:pt>
                <c:pt idx="290">
                  <c:v>-3.3158660000000002</c:v>
                </c:pt>
                <c:pt idx="291">
                  <c:v>-3.3238780000000001</c:v>
                </c:pt>
                <c:pt idx="292">
                  <c:v>-3.3318889999999999</c:v>
                </c:pt>
                <c:pt idx="293">
                  <c:v>-3.3399009999999998</c:v>
                </c:pt>
                <c:pt idx="294">
                  <c:v>-3.3478530000000002</c:v>
                </c:pt>
                <c:pt idx="295">
                  <c:v>-3.355925</c:v>
                </c:pt>
                <c:pt idx="296">
                  <c:v>-3.3639969999999999</c:v>
                </c:pt>
                <c:pt idx="297">
                  <c:v>-3.3739810000000001</c:v>
                </c:pt>
                <c:pt idx="298">
                  <c:v>-3.383966</c:v>
                </c:pt>
                <c:pt idx="299">
                  <c:v>-3.3939509999999999</c:v>
                </c:pt>
                <c:pt idx="300">
                  <c:v>-3.4039359999999999</c:v>
                </c:pt>
                <c:pt idx="301">
                  <c:v>-3.4139810000000002</c:v>
                </c:pt>
                <c:pt idx="302">
                  <c:v>-3.4239649999999999</c:v>
                </c:pt>
                <c:pt idx="303">
                  <c:v>-3.4319169999999999</c:v>
                </c:pt>
                <c:pt idx="304">
                  <c:v>-3.4398689999999998</c:v>
                </c:pt>
                <c:pt idx="305">
                  <c:v>-3.4478810000000002</c:v>
                </c:pt>
                <c:pt idx="306">
                  <c:v>-3.4558930000000001</c:v>
                </c:pt>
                <c:pt idx="307">
                  <c:v>-3.463905</c:v>
                </c:pt>
                <c:pt idx="308">
                  <c:v>-3.4719159999999998</c:v>
                </c:pt>
                <c:pt idx="309">
                  <c:v>-3.4819010000000001</c:v>
                </c:pt>
                <c:pt idx="310">
                  <c:v>-3.491946</c:v>
                </c:pt>
                <c:pt idx="311">
                  <c:v>-3.5019309999999999</c:v>
                </c:pt>
                <c:pt idx="312">
                  <c:v>-3.5119159999999998</c:v>
                </c:pt>
                <c:pt idx="313">
                  <c:v>-3.5219010000000002</c:v>
                </c:pt>
                <c:pt idx="314">
                  <c:v>-3.5299719999999999</c:v>
                </c:pt>
                <c:pt idx="315">
                  <c:v>-3.5379839999999998</c:v>
                </c:pt>
                <c:pt idx="316">
                  <c:v>-3.5459360000000002</c:v>
                </c:pt>
                <c:pt idx="317">
                  <c:v>-3.5539480000000001</c:v>
                </c:pt>
                <c:pt idx="318">
                  <c:v>-3.56196</c:v>
                </c:pt>
                <c:pt idx="319">
                  <c:v>-3.5699709999999998</c:v>
                </c:pt>
                <c:pt idx="320">
                  <c:v>-3.5779830000000001</c:v>
                </c:pt>
                <c:pt idx="321">
                  <c:v>-3.5859350000000001</c:v>
                </c:pt>
                <c:pt idx="322">
                  <c:v>-3.593947</c:v>
                </c:pt>
                <c:pt idx="323">
                  <c:v>-3.6020180000000002</c:v>
                </c:pt>
                <c:pt idx="324">
                  <c:v>-3.6099700000000001</c:v>
                </c:pt>
                <c:pt idx="325">
                  <c:v>-3.617982</c:v>
                </c:pt>
                <c:pt idx="326">
                  <c:v>-3.6259939999999999</c:v>
                </c:pt>
                <c:pt idx="327">
                  <c:v>-3.6340059999999998</c:v>
                </c:pt>
                <c:pt idx="328">
                  <c:v>-3.6419579999999998</c:v>
                </c:pt>
                <c:pt idx="329">
                  <c:v>-3.6499100000000002</c:v>
                </c:pt>
                <c:pt idx="330">
                  <c:v>-3.6579820000000001</c:v>
                </c:pt>
                <c:pt idx="331">
                  <c:v>-3.6659329999999999</c:v>
                </c:pt>
                <c:pt idx="332">
                  <c:v>-3.6738849999999998</c:v>
                </c:pt>
                <c:pt idx="333">
                  <c:v>-3.6819570000000001</c:v>
                </c:pt>
                <c:pt idx="334">
                  <c:v>-3.6899690000000001</c:v>
                </c:pt>
                <c:pt idx="335">
                  <c:v>-3.697921</c:v>
                </c:pt>
                <c:pt idx="336">
                  <c:v>-3.7059329999999999</c:v>
                </c:pt>
                <c:pt idx="337">
                  <c:v>-3.7139440000000001</c:v>
                </c:pt>
                <c:pt idx="338">
                  <c:v>-3.7218969999999998</c:v>
                </c:pt>
                <c:pt idx="339">
                  <c:v>-3.729908</c:v>
                </c:pt>
                <c:pt idx="340">
                  <c:v>-3.73786</c:v>
                </c:pt>
                <c:pt idx="341">
                  <c:v>-3.7458719999999999</c:v>
                </c:pt>
                <c:pt idx="342">
                  <c:v>-3.7538840000000002</c:v>
                </c:pt>
                <c:pt idx="343">
                  <c:v>-3.7618360000000002</c:v>
                </c:pt>
                <c:pt idx="344">
                  <c:v>-3.7697280000000002</c:v>
                </c:pt>
                <c:pt idx="345">
                  <c:v>-3.7778</c:v>
                </c:pt>
                <c:pt idx="346">
                  <c:v>-3.785752</c:v>
                </c:pt>
                <c:pt idx="347">
                  <c:v>-3.7938230000000002</c:v>
                </c:pt>
                <c:pt idx="348">
                  <c:v>-3.8018350000000001</c:v>
                </c:pt>
                <c:pt idx="349">
                  <c:v>-3.809847</c:v>
                </c:pt>
                <c:pt idx="350">
                  <c:v>-3.8199510000000001</c:v>
                </c:pt>
                <c:pt idx="351">
                  <c:v>-3.829936</c:v>
                </c:pt>
                <c:pt idx="352">
                  <c:v>-3.837888</c:v>
                </c:pt>
                <c:pt idx="353">
                  <c:v>-3.8458999999999999</c:v>
                </c:pt>
                <c:pt idx="354">
                  <c:v>-3.8538519999999998</c:v>
                </c:pt>
                <c:pt idx="355">
                  <c:v>-3.8618039999999998</c:v>
                </c:pt>
                <c:pt idx="356">
                  <c:v>-3.8698160000000001</c:v>
                </c:pt>
                <c:pt idx="357">
                  <c:v>-3.8777680000000001</c:v>
                </c:pt>
                <c:pt idx="358">
                  <c:v>-3.8857200000000001</c:v>
                </c:pt>
                <c:pt idx="359">
                  <c:v>-3.893672</c:v>
                </c:pt>
                <c:pt idx="360">
                  <c:v>-3.9016829999999998</c:v>
                </c:pt>
                <c:pt idx="361">
                  <c:v>-3.9097550000000001</c:v>
                </c:pt>
                <c:pt idx="362">
                  <c:v>-3.917767</c:v>
                </c:pt>
                <c:pt idx="363">
                  <c:v>-3.9258380000000002</c:v>
                </c:pt>
                <c:pt idx="364">
                  <c:v>-3.9337900000000001</c:v>
                </c:pt>
                <c:pt idx="365">
                  <c:v>-3.941802</c:v>
                </c:pt>
                <c:pt idx="366">
                  <c:v>-3.9498139999999999</c:v>
                </c:pt>
                <c:pt idx="367">
                  <c:v>-3.9578259999999998</c:v>
                </c:pt>
                <c:pt idx="368">
                  <c:v>-3.9658380000000002</c:v>
                </c:pt>
                <c:pt idx="369">
                  <c:v>-3.9739089999999999</c:v>
                </c:pt>
                <c:pt idx="370">
                  <c:v>-3.9819209999999998</c:v>
                </c:pt>
                <c:pt idx="371">
                  <c:v>-3.9898129999999998</c:v>
                </c:pt>
                <c:pt idx="372">
                  <c:v>-3.9979450000000001</c:v>
                </c:pt>
                <c:pt idx="373">
                  <c:v>-4.005897</c:v>
                </c:pt>
                <c:pt idx="374">
                  <c:v>-4.0138480000000003</c:v>
                </c:pt>
                <c:pt idx="375">
                  <c:v>-4.0219800000000001</c:v>
                </c:pt>
                <c:pt idx="376">
                  <c:v>-4.0299319999999996</c:v>
                </c:pt>
                <c:pt idx="377">
                  <c:v>-4.0379430000000003</c:v>
                </c:pt>
                <c:pt idx="378">
                  <c:v>-4.0460149999999997</c:v>
                </c:pt>
                <c:pt idx="379">
                  <c:v>-4.0539670000000001</c:v>
                </c:pt>
                <c:pt idx="380">
                  <c:v>-4.0619189999999996</c:v>
                </c:pt>
                <c:pt idx="381">
                  <c:v>-4.0699310000000004</c:v>
                </c:pt>
                <c:pt idx="382">
                  <c:v>-4.0780029999999998</c:v>
                </c:pt>
                <c:pt idx="383">
                  <c:v>-4.0859550000000002</c:v>
                </c:pt>
                <c:pt idx="384">
                  <c:v>-4.093966</c:v>
                </c:pt>
                <c:pt idx="385">
                  <c:v>-4.101979</c:v>
                </c:pt>
                <c:pt idx="386">
                  <c:v>-4.1099300000000003</c:v>
                </c:pt>
                <c:pt idx="387">
                  <c:v>-4.1178819999999998</c:v>
                </c:pt>
                <c:pt idx="388">
                  <c:v>-4.1259540000000001</c:v>
                </c:pt>
                <c:pt idx="389">
                  <c:v>-4.133966</c:v>
                </c:pt>
                <c:pt idx="390">
                  <c:v>-4.1419180000000004</c:v>
                </c:pt>
                <c:pt idx="391">
                  <c:v>-4.1499290000000002</c:v>
                </c:pt>
                <c:pt idx="392">
                  <c:v>-4.1580009999999996</c:v>
                </c:pt>
                <c:pt idx="393">
                  <c:v>-4.1658929999999996</c:v>
                </c:pt>
                <c:pt idx="394">
                  <c:v>-4.1739050000000004</c:v>
                </c:pt>
                <c:pt idx="395">
                  <c:v>-4.1819170000000003</c:v>
                </c:pt>
                <c:pt idx="396">
                  <c:v>-4.1899290000000002</c:v>
                </c:pt>
                <c:pt idx="397">
                  <c:v>-4.1979410000000001</c:v>
                </c:pt>
                <c:pt idx="398">
                  <c:v>-4.2059519999999999</c:v>
                </c:pt>
                <c:pt idx="399">
                  <c:v>-4.2139040000000003</c:v>
                </c:pt>
                <c:pt idx="400">
                  <c:v>-4.2219160000000002</c:v>
                </c:pt>
                <c:pt idx="401">
                  <c:v>-4.2299280000000001</c:v>
                </c:pt>
                <c:pt idx="402">
                  <c:v>-4.2379389999999999</c:v>
                </c:pt>
                <c:pt idx="403">
                  <c:v>-4.2460110000000002</c:v>
                </c:pt>
                <c:pt idx="404">
                  <c:v>-4.2539629999999997</c:v>
                </c:pt>
                <c:pt idx="405">
                  <c:v>-4.2619150000000001</c:v>
                </c:pt>
                <c:pt idx="406">
                  <c:v>-4.269927</c:v>
                </c:pt>
                <c:pt idx="407">
                  <c:v>-4.2779389999999999</c:v>
                </c:pt>
                <c:pt idx="408">
                  <c:v>-4.2858910000000003</c:v>
                </c:pt>
                <c:pt idx="409">
                  <c:v>-4.2939030000000002</c:v>
                </c:pt>
                <c:pt idx="410">
                  <c:v>-4.301914</c:v>
                </c:pt>
                <c:pt idx="411">
                  <c:v>-4.3078329999999996</c:v>
                </c:pt>
                <c:pt idx="412">
                  <c:v>-4.3138719999999999</c:v>
                </c:pt>
                <c:pt idx="413">
                  <c:v>-4.3218240000000003</c:v>
                </c:pt>
                <c:pt idx="414">
                  <c:v>-4.3298360000000002</c:v>
                </c:pt>
                <c:pt idx="415">
                  <c:v>-4.3379079999999997</c:v>
                </c:pt>
                <c:pt idx="416">
                  <c:v>-4.3458600000000001</c:v>
                </c:pt>
                <c:pt idx="417">
                  <c:v>-4.3538709999999998</c:v>
                </c:pt>
                <c:pt idx="418">
                  <c:v>-4.3618829999999997</c:v>
                </c:pt>
                <c:pt idx="419">
                  <c:v>-4.3698350000000001</c:v>
                </c:pt>
                <c:pt idx="420">
                  <c:v>-4.377847</c:v>
                </c:pt>
                <c:pt idx="421">
                  <c:v>-4.385859</c:v>
                </c:pt>
                <c:pt idx="422">
                  <c:v>-4.3938709999999999</c:v>
                </c:pt>
                <c:pt idx="423">
                  <c:v>-4.4018819999999996</c:v>
                </c:pt>
                <c:pt idx="424">
                  <c:v>-4.4098940000000004</c:v>
                </c:pt>
                <c:pt idx="425">
                  <c:v>-4.4177860000000004</c:v>
                </c:pt>
                <c:pt idx="426">
                  <c:v>-4.4258579999999998</c:v>
                </c:pt>
                <c:pt idx="427">
                  <c:v>-4.4318369999999998</c:v>
                </c:pt>
                <c:pt idx="428">
                  <c:v>-4.4378760000000002</c:v>
                </c:pt>
                <c:pt idx="429">
                  <c:v>-4.4438550000000001</c:v>
                </c:pt>
                <c:pt idx="430">
                  <c:v>-4.451867</c:v>
                </c:pt>
                <c:pt idx="431">
                  <c:v>-4.4598779999999998</c:v>
                </c:pt>
                <c:pt idx="432">
                  <c:v>-4.4678300000000002</c:v>
                </c:pt>
                <c:pt idx="433">
                  <c:v>-4.4759019999999996</c:v>
                </c:pt>
                <c:pt idx="434">
                  <c:v>-4.4837939999999996</c:v>
                </c:pt>
                <c:pt idx="435">
                  <c:v>-4.4918649999999998</c:v>
                </c:pt>
                <c:pt idx="436">
                  <c:v>-4.4998769999999997</c:v>
                </c:pt>
                <c:pt idx="437">
                  <c:v>-4.5078290000000001</c:v>
                </c:pt>
                <c:pt idx="438">
                  <c:v>-4.5138090000000002</c:v>
                </c:pt>
                <c:pt idx="439">
                  <c:v>-4.5198470000000004</c:v>
                </c:pt>
                <c:pt idx="440">
                  <c:v>-4.5258260000000003</c:v>
                </c:pt>
                <c:pt idx="441">
                  <c:v>-4.5318649999999998</c:v>
                </c:pt>
                <c:pt idx="442">
                  <c:v>-4.5378439999999998</c:v>
                </c:pt>
                <c:pt idx="443">
                  <c:v>-4.5438830000000001</c:v>
                </c:pt>
                <c:pt idx="444">
                  <c:v>-4.5498609999999999</c:v>
                </c:pt>
                <c:pt idx="445">
                  <c:v>-4.5559000000000003</c:v>
                </c:pt>
                <c:pt idx="446">
                  <c:v>-4.5618790000000002</c:v>
                </c:pt>
                <c:pt idx="447">
                  <c:v>-4.5679179999999997</c:v>
                </c:pt>
                <c:pt idx="448">
                  <c:v>-4.5738969999999997</c:v>
                </c:pt>
                <c:pt idx="449">
                  <c:v>-4.5798759999999996</c:v>
                </c:pt>
                <c:pt idx="450">
                  <c:v>-4.585915</c:v>
                </c:pt>
                <c:pt idx="451">
                  <c:v>-4.5918929999999998</c:v>
                </c:pt>
                <c:pt idx="452">
                  <c:v>-4.5979320000000001</c:v>
                </c:pt>
                <c:pt idx="453">
                  <c:v>-4.6039709999999996</c:v>
                </c:pt>
                <c:pt idx="454">
                  <c:v>-4.6099500000000004</c:v>
                </c:pt>
                <c:pt idx="455">
                  <c:v>-4.6159290000000004</c:v>
                </c:pt>
                <c:pt idx="456">
                  <c:v>-4.6219080000000003</c:v>
                </c:pt>
                <c:pt idx="457">
                  <c:v>-4.6279469999999998</c:v>
                </c:pt>
                <c:pt idx="458">
                  <c:v>-4.6339249999999996</c:v>
                </c:pt>
                <c:pt idx="459">
                  <c:v>-4.6419379999999997</c:v>
                </c:pt>
                <c:pt idx="460">
                  <c:v>-4.6518629999999996</c:v>
                </c:pt>
                <c:pt idx="461">
                  <c:v>-4.6619070000000002</c:v>
                </c:pt>
                <c:pt idx="462">
                  <c:v>-4.6699190000000002</c:v>
                </c:pt>
                <c:pt idx="463">
                  <c:v>-4.6779900000000003</c:v>
                </c:pt>
                <c:pt idx="464">
                  <c:v>-4.6838499999999996</c:v>
                </c:pt>
                <c:pt idx="465">
                  <c:v>-4.6898879999999998</c:v>
                </c:pt>
                <c:pt idx="466">
                  <c:v>-4.6958080000000004</c:v>
                </c:pt>
                <c:pt idx="467">
                  <c:v>-4.7018459999999997</c:v>
                </c:pt>
                <c:pt idx="468">
                  <c:v>-4.7077660000000003</c:v>
                </c:pt>
                <c:pt idx="469">
                  <c:v>-4.7138640000000001</c:v>
                </c:pt>
                <c:pt idx="470">
                  <c:v>-4.719843</c:v>
                </c:pt>
                <c:pt idx="471">
                  <c:v>-4.7258820000000004</c:v>
                </c:pt>
                <c:pt idx="472">
                  <c:v>-4.7318009999999999</c:v>
                </c:pt>
                <c:pt idx="473">
                  <c:v>-4.7377799999999999</c:v>
                </c:pt>
                <c:pt idx="474">
                  <c:v>-4.7457919999999998</c:v>
                </c:pt>
                <c:pt idx="475">
                  <c:v>-4.7538029999999996</c:v>
                </c:pt>
                <c:pt idx="476">
                  <c:v>-4.761755</c:v>
                </c:pt>
                <c:pt idx="477">
                  <c:v>-4.7698270000000003</c:v>
                </c:pt>
                <c:pt idx="478">
                  <c:v>-4.7777789999999998</c:v>
                </c:pt>
                <c:pt idx="479">
                  <c:v>-4.7857909999999997</c:v>
                </c:pt>
                <c:pt idx="480">
                  <c:v>-4.795776</c:v>
                </c:pt>
                <c:pt idx="481">
                  <c:v>-4.8058199999999998</c:v>
                </c:pt>
                <c:pt idx="482">
                  <c:v>-4.8158050000000001</c:v>
                </c:pt>
                <c:pt idx="483">
                  <c:v>-4.823817</c:v>
                </c:pt>
                <c:pt idx="484">
                  <c:v>-4.8318279999999998</c:v>
                </c:pt>
                <c:pt idx="485">
                  <c:v>-4.8398409999999998</c:v>
                </c:pt>
                <c:pt idx="486">
                  <c:v>-4.8477920000000001</c:v>
                </c:pt>
                <c:pt idx="487">
                  <c:v>-4.855804</c:v>
                </c:pt>
                <c:pt idx="488">
                  <c:v>-4.8638159999999999</c:v>
                </c:pt>
                <c:pt idx="489">
                  <c:v>-4.8717680000000003</c:v>
                </c:pt>
                <c:pt idx="490">
                  <c:v>-4.8798399999999997</c:v>
                </c:pt>
                <c:pt idx="491">
                  <c:v>-4.8877920000000001</c:v>
                </c:pt>
                <c:pt idx="492">
                  <c:v>-4.8958640000000004</c:v>
                </c:pt>
                <c:pt idx="493">
                  <c:v>-4.9018420000000003</c:v>
                </c:pt>
                <c:pt idx="494">
                  <c:v>-4.9097939999999998</c:v>
                </c:pt>
                <c:pt idx="495">
                  <c:v>-4.9178059999999997</c:v>
                </c:pt>
                <c:pt idx="496">
                  <c:v>-4.925878</c:v>
                </c:pt>
                <c:pt idx="497">
                  <c:v>-4.9338899999999999</c:v>
                </c:pt>
                <c:pt idx="498">
                  <c:v>-4.9419009999999997</c:v>
                </c:pt>
                <c:pt idx="499">
                  <c:v>-4.9499129999999996</c:v>
                </c:pt>
                <c:pt idx="500">
                  <c:v>-4.957865</c:v>
                </c:pt>
                <c:pt idx="501">
                  <c:v>-4.9658170000000004</c:v>
                </c:pt>
                <c:pt idx="502">
                  <c:v>-4.9738290000000003</c:v>
                </c:pt>
                <c:pt idx="503">
                  <c:v>-4.9819009999999997</c:v>
                </c:pt>
                <c:pt idx="504">
                  <c:v>-4.9898530000000001</c:v>
                </c:pt>
                <c:pt idx="505">
                  <c:v>-4.9979240000000003</c:v>
                </c:pt>
                <c:pt idx="506">
                  <c:v>-5.0059360000000002</c:v>
                </c:pt>
                <c:pt idx="507">
                  <c:v>-5.0139480000000001</c:v>
                </c:pt>
                <c:pt idx="508">
                  <c:v>-5.02196</c:v>
                </c:pt>
                <c:pt idx="509">
                  <c:v>-5.0279389999999999</c:v>
                </c:pt>
                <c:pt idx="510">
                  <c:v>-5.0339169999999998</c:v>
                </c:pt>
                <c:pt idx="511">
                  <c:v>-5.0398959999999997</c:v>
                </c:pt>
                <c:pt idx="512">
                  <c:v>-5.0478490000000003</c:v>
                </c:pt>
                <c:pt idx="513">
                  <c:v>-5.05586</c:v>
                </c:pt>
                <c:pt idx="514">
                  <c:v>-5.0638120000000004</c:v>
                </c:pt>
                <c:pt idx="515">
                  <c:v>-5.0718240000000003</c:v>
                </c:pt>
                <c:pt idx="516">
                  <c:v>-5.0797759999999998</c:v>
                </c:pt>
                <c:pt idx="517">
                  <c:v>-5.0877879999999998</c:v>
                </c:pt>
                <c:pt idx="518">
                  <c:v>-5.0957999999999997</c:v>
                </c:pt>
                <c:pt idx="519">
                  <c:v>-5.1037509999999999</c:v>
                </c:pt>
                <c:pt idx="520">
                  <c:v>-5.1118230000000002</c:v>
                </c:pt>
                <c:pt idx="521">
                  <c:v>-5.1198949999999996</c:v>
                </c:pt>
                <c:pt idx="522">
                  <c:v>-5.127847</c:v>
                </c:pt>
                <c:pt idx="523">
                  <c:v>-5.135859</c:v>
                </c:pt>
                <c:pt idx="524">
                  <c:v>-5.1439300000000001</c:v>
                </c:pt>
                <c:pt idx="525">
                  <c:v>-5.1518220000000001</c:v>
                </c:pt>
                <c:pt idx="526">
                  <c:v>-5.159834</c:v>
                </c:pt>
                <c:pt idx="527">
                  <c:v>-5.1679050000000002</c:v>
                </c:pt>
                <c:pt idx="528">
                  <c:v>-5.1778899999999997</c:v>
                </c:pt>
                <c:pt idx="529">
                  <c:v>-5.205813</c:v>
                </c:pt>
                <c:pt idx="530">
                  <c:v>-5.2158569999999997</c:v>
                </c:pt>
                <c:pt idx="531">
                  <c:v>-5.2238689999999997</c:v>
                </c:pt>
                <c:pt idx="532">
                  <c:v>-5.2298479999999996</c:v>
                </c:pt>
                <c:pt idx="533">
                  <c:v>-5.2358859999999998</c:v>
                </c:pt>
                <c:pt idx="534">
                  <c:v>-5.2418649999999998</c:v>
                </c:pt>
                <c:pt idx="535">
                  <c:v>-5.2478439999999997</c:v>
                </c:pt>
                <c:pt idx="536">
                  <c:v>-5.2538229999999997</c:v>
                </c:pt>
                <c:pt idx="537">
                  <c:v>-5.259862</c:v>
                </c:pt>
                <c:pt idx="538">
                  <c:v>-5.265841</c:v>
                </c:pt>
                <c:pt idx="539">
                  <c:v>-5.2718790000000002</c:v>
                </c:pt>
                <c:pt idx="540">
                  <c:v>-5.2779179999999997</c:v>
                </c:pt>
                <c:pt idx="541">
                  <c:v>-5.2838969999999996</c:v>
                </c:pt>
                <c:pt idx="542">
                  <c:v>-5.289936</c:v>
                </c:pt>
                <c:pt idx="543">
                  <c:v>-5.2958550000000004</c:v>
                </c:pt>
                <c:pt idx="544">
                  <c:v>-5.3018939999999999</c:v>
                </c:pt>
                <c:pt idx="545">
                  <c:v>-5.3078729999999998</c:v>
                </c:pt>
                <c:pt idx="546">
                  <c:v>-5.3139110000000001</c:v>
                </c:pt>
                <c:pt idx="547">
                  <c:v>-5.31989</c:v>
                </c:pt>
                <c:pt idx="548">
                  <c:v>-5.3259290000000004</c:v>
                </c:pt>
                <c:pt idx="549">
                  <c:v>-5.3319080000000003</c:v>
                </c:pt>
                <c:pt idx="550">
                  <c:v>-5.3379469999999998</c:v>
                </c:pt>
                <c:pt idx="551">
                  <c:v>-5.3459589999999997</c:v>
                </c:pt>
                <c:pt idx="552">
                  <c:v>-5.355944</c:v>
                </c:pt>
                <c:pt idx="553">
                  <c:v>-5.3659290000000004</c:v>
                </c:pt>
                <c:pt idx="554">
                  <c:v>-5.3739400000000002</c:v>
                </c:pt>
                <c:pt idx="555">
                  <c:v>-5.3818929999999998</c:v>
                </c:pt>
                <c:pt idx="556">
                  <c:v>-5.387931</c:v>
                </c:pt>
                <c:pt idx="557">
                  <c:v>-5.3939700000000004</c:v>
                </c:pt>
                <c:pt idx="558">
                  <c:v>-5.3999490000000003</c:v>
                </c:pt>
                <c:pt idx="559">
                  <c:v>-5.4059280000000003</c:v>
                </c:pt>
                <c:pt idx="560">
                  <c:v>-5.4119070000000002</c:v>
                </c:pt>
                <c:pt idx="561">
                  <c:v>-5.4179449999999996</c:v>
                </c:pt>
                <c:pt idx="562">
                  <c:v>-5.4239240000000004</c:v>
                </c:pt>
                <c:pt idx="563">
                  <c:v>-5.4299030000000004</c:v>
                </c:pt>
                <c:pt idx="564">
                  <c:v>-5.4359419999999998</c:v>
                </c:pt>
                <c:pt idx="565">
                  <c:v>-5.4419209999999998</c:v>
                </c:pt>
                <c:pt idx="566">
                  <c:v>-5.447959</c:v>
                </c:pt>
                <c:pt idx="567">
                  <c:v>-5.4539390000000001</c:v>
                </c:pt>
                <c:pt idx="568">
                  <c:v>-5.459918</c:v>
                </c:pt>
                <c:pt idx="569">
                  <c:v>-5.4658959999999999</c:v>
                </c:pt>
                <c:pt idx="570">
                  <c:v>-5.4718749999999998</c:v>
                </c:pt>
                <c:pt idx="571">
                  <c:v>-5.4779140000000002</c:v>
                </c:pt>
                <c:pt idx="572">
                  <c:v>-5.4838930000000001</c:v>
                </c:pt>
                <c:pt idx="573">
                  <c:v>-5.4899319999999996</c:v>
                </c:pt>
                <c:pt idx="574">
                  <c:v>-5.4959110000000004</c:v>
                </c:pt>
                <c:pt idx="575">
                  <c:v>-5.5018890000000003</c:v>
                </c:pt>
                <c:pt idx="576">
                  <c:v>-5.5098419999999999</c:v>
                </c:pt>
                <c:pt idx="577">
                  <c:v>-5.5439819999999997</c:v>
                </c:pt>
                <c:pt idx="578">
                  <c:v>-5.5479279999999997</c:v>
                </c:pt>
                <c:pt idx="579">
                  <c:v>-5.5519930000000004</c:v>
                </c:pt>
                <c:pt idx="580">
                  <c:v>-5.5559989999999999</c:v>
                </c:pt>
                <c:pt idx="581">
                  <c:v>-5.5600050000000003</c:v>
                </c:pt>
                <c:pt idx="582">
                  <c:v>-5.5640710000000002</c:v>
                </c:pt>
                <c:pt idx="583">
                  <c:v>-5.5680170000000002</c:v>
                </c:pt>
                <c:pt idx="584">
                  <c:v>-5.5741160000000001</c:v>
                </c:pt>
                <c:pt idx="585">
                  <c:v>-5.5920519999999998</c:v>
                </c:pt>
                <c:pt idx="586">
                  <c:v>-5.5980319999999999</c:v>
                </c:pt>
                <c:pt idx="587">
                  <c:v>-5.6020370000000002</c:v>
                </c:pt>
                <c:pt idx="588">
                  <c:v>-5.6060429999999997</c:v>
                </c:pt>
                <c:pt idx="589">
                  <c:v>-5.6099889999999997</c:v>
                </c:pt>
                <c:pt idx="590">
                  <c:v>-5.6139349999999997</c:v>
                </c:pt>
                <c:pt idx="591">
                  <c:v>-5.6180009999999996</c:v>
                </c:pt>
                <c:pt idx="592">
                  <c:v>-5.6239800000000004</c:v>
                </c:pt>
                <c:pt idx="593">
                  <c:v>-5.6300179999999997</c:v>
                </c:pt>
                <c:pt idx="594">
                  <c:v>-5.6678649999999999</c:v>
                </c:pt>
                <c:pt idx="595">
                  <c:v>-5.6838889999999997</c:v>
                </c:pt>
                <c:pt idx="596">
                  <c:v>-5.6878950000000001</c:v>
                </c:pt>
                <c:pt idx="597">
                  <c:v>-5.6899280000000001</c:v>
                </c:pt>
                <c:pt idx="598">
                  <c:v>-5.6919009999999997</c:v>
                </c:pt>
                <c:pt idx="599">
                  <c:v>-5.6939330000000004</c:v>
                </c:pt>
                <c:pt idx="600">
                  <c:v>-5.6959669999999996</c:v>
                </c:pt>
                <c:pt idx="601">
                  <c:v>-5.69794</c:v>
                </c:pt>
                <c:pt idx="602">
                  <c:v>-5.6999719999999998</c:v>
                </c:pt>
                <c:pt idx="603">
                  <c:v>-5.7020049999999998</c:v>
                </c:pt>
                <c:pt idx="604">
                  <c:v>-5.7040980000000001</c:v>
                </c:pt>
                <c:pt idx="605">
                  <c:v>-5.7061310000000001</c:v>
                </c:pt>
                <c:pt idx="606">
                  <c:v>-5.7081030000000004</c:v>
                </c:pt>
                <c:pt idx="607">
                  <c:v>-5.7101369999999996</c:v>
                </c:pt>
                <c:pt idx="608">
                  <c:v>-5.7121690000000003</c:v>
                </c:pt>
                <c:pt idx="609">
                  <c:v>-5.7142020000000002</c:v>
                </c:pt>
                <c:pt idx="610">
                  <c:v>-5.7162350000000002</c:v>
                </c:pt>
                <c:pt idx="611">
                  <c:v>-5.7183279999999996</c:v>
                </c:pt>
                <c:pt idx="612">
                  <c:v>-5.7203609999999996</c:v>
                </c:pt>
                <c:pt idx="613">
                  <c:v>-5.7223329999999999</c:v>
                </c:pt>
                <c:pt idx="614">
                  <c:v>-5.7243659999999998</c:v>
                </c:pt>
                <c:pt idx="615">
                  <c:v>-5.7263989999999998</c:v>
                </c:pt>
                <c:pt idx="616">
                  <c:v>-5.7284319999999997</c:v>
                </c:pt>
                <c:pt idx="617">
                  <c:v>-5.730524</c:v>
                </c:pt>
                <c:pt idx="618">
                  <c:v>-5.7324979999999996</c:v>
                </c:pt>
                <c:pt idx="619">
                  <c:v>-5.7344710000000001</c:v>
                </c:pt>
                <c:pt idx="620">
                  <c:v>-5.7364439999999997</c:v>
                </c:pt>
                <c:pt idx="621">
                  <c:v>-5.7384769999999996</c:v>
                </c:pt>
                <c:pt idx="622">
                  <c:v>-5.7405099999999996</c:v>
                </c:pt>
                <c:pt idx="623">
                  <c:v>-5.7426029999999999</c:v>
                </c:pt>
                <c:pt idx="624">
                  <c:v>-5.7445760000000003</c:v>
                </c:pt>
                <c:pt idx="625">
                  <c:v>-5.7465479999999998</c:v>
                </c:pt>
                <c:pt idx="626">
                  <c:v>-5.7506139999999997</c:v>
                </c:pt>
                <c:pt idx="627">
                  <c:v>-5.7686710000000003</c:v>
                </c:pt>
                <c:pt idx="628">
                  <c:v>-5.7726170000000003</c:v>
                </c:pt>
                <c:pt idx="629">
                  <c:v>-5.7766830000000002</c:v>
                </c:pt>
                <c:pt idx="630">
                  <c:v>-5.7806879999999996</c:v>
                </c:pt>
                <c:pt idx="631">
                  <c:v>-5.7846339999999996</c:v>
                </c:pt>
                <c:pt idx="632">
                  <c:v>-5.78864</c:v>
                </c:pt>
                <c:pt idx="633">
                  <c:v>-5.7926460000000004</c:v>
                </c:pt>
                <c:pt idx="634">
                  <c:v>-5.7966519999999999</c:v>
                </c:pt>
                <c:pt idx="635">
                  <c:v>-5.8006580000000003</c:v>
                </c:pt>
                <c:pt idx="636">
                  <c:v>-5.8046040000000003</c:v>
                </c:pt>
                <c:pt idx="637">
                  <c:v>-5.8086099999999998</c:v>
                </c:pt>
                <c:pt idx="638">
                  <c:v>-5.8126160000000002</c:v>
                </c:pt>
                <c:pt idx="639">
                  <c:v>-5.8165620000000002</c:v>
                </c:pt>
                <c:pt idx="640">
                  <c:v>-5.8205080000000002</c:v>
                </c:pt>
                <c:pt idx="641">
                  <c:v>-5.8245740000000001</c:v>
                </c:pt>
                <c:pt idx="642">
                  <c:v>-5.8285200000000001</c:v>
                </c:pt>
                <c:pt idx="643">
                  <c:v>-5.8324660000000002</c:v>
                </c:pt>
                <c:pt idx="644">
                  <c:v>-5.8384450000000001</c:v>
                </c:pt>
                <c:pt idx="645">
                  <c:v>-5.8444830000000003</c:v>
                </c:pt>
                <c:pt idx="646">
                  <c:v>-5.8465769999999999</c:v>
                </c:pt>
                <c:pt idx="647">
                  <c:v>-5.8486089999999997</c:v>
                </c:pt>
                <c:pt idx="648">
                  <c:v>-5.8506419999999997</c:v>
                </c:pt>
                <c:pt idx="649">
                  <c:v>-5.8526740000000004</c:v>
                </c:pt>
                <c:pt idx="650">
                  <c:v>-5.854768</c:v>
                </c:pt>
                <c:pt idx="651">
                  <c:v>-5.8568600000000002</c:v>
                </c:pt>
                <c:pt idx="652">
                  <c:v>-5.8588930000000001</c:v>
                </c:pt>
                <c:pt idx="653">
                  <c:v>-5.8609249999999999</c:v>
                </c:pt>
                <c:pt idx="654">
                  <c:v>-5.8630180000000003</c:v>
                </c:pt>
                <c:pt idx="655">
                  <c:v>-5.8650510000000002</c:v>
                </c:pt>
                <c:pt idx="656">
                  <c:v>-5.8671439999999997</c:v>
                </c:pt>
                <c:pt idx="657">
                  <c:v>-5.8692359999999999</c:v>
                </c:pt>
                <c:pt idx="658">
                  <c:v>-5.8712689999999998</c:v>
                </c:pt>
                <c:pt idx="659">
                  <c:v>-5.8733019999999998</c:v>
                </c:pt>
                <c:pt idx="660">
                  <c:v>-5.8752750000000002</c:v>
                </c:pt>
                <c:pt idx="661">
                  <c:v>-5.8773679999999997</c:v>
                </c:pt>
                <c:pt idx="662">
                  <c:v>-5.8794000000000004</c:v>
                </c:pt>
                <c:pt idx="663">
                  <c:v>-5.8814330000000004</c:v>
                </c:pt>
                <c:pt idx="664">
                  <c:v>-5.8834660000000003</c:v>
                </c:pt>
                <c:pt idx="665">
                  <c:v>-5.8854389999999999</c:v>
                </c:pt>
                <c:pt idx="666">
                  <c:v>-5.8874719999999998</c:v>
                </c:pt>
                <c:pt idx="667">
                  <c:v>-5.8895049999999998</c:v>
                </c:pt>
                <c:pt idx="668">
                  <c:v>-5.8915379999999997</c:v>
                </c:pt>
                <c:pt idx="669">
                  <c:v>-5.8935700000000004</c:v>
                </c:pt>
                <c:pt idx="670">
                  <c:v>-5.8955440000000001</c:v>
                </c:pt>
                <c:pt idx="671">
                  <c:v>-5.8975759999999999</c:v>
                </c:pt>
                <c:pt idx="672">
                  <c:v>-5.8995499999999996</c:v>
                </c:pt>
                <c:pt idx="673">
                  <c:v>-5.9015820000000003</c:v>
                </c:pt>
                <c:pt idx="674">
                  <c:v>-5.905589</c:v>
                </c:pt>
                <c:pt idx="675">
                  <c:v>-5.9135999999999997</c:v>
                </c:pt>
                <c:pt idx="676">
                  <c:v>-5.9176060000000001</c:v>
                </c:pt>
                <c:pt idx="677">
                  <c:v>-5.9196390000000001</c:v>
                </c:pt>
                <c:pt idx="678">
                  <c:v>-5.9216709999999999</c:v>
                </c:pt>
                <c:pt idx="679">
                  <c:v>-5.9236449999999996</c:v>
                </c:pt>
                <c:pt idx="680">
                  <c:v>-5.9256180000000001</c:v>
                </c:pt>
                <c:pt idx="681">
                  <c:v>-5.9276499999999999</c:v>
                </c:pt>
                <c:pt idx="682">
                  <c:v>-5.9296239999999996</c:v>
                </c:pt>
                <c:pt idx="683">
                  <c:v>-5.9316570000000004</c:v>
                </c:pt>
                <c:pt idx="684">
                  <c:v>-5.93363</c:v>
                </c:pt>
                <c:pt idx="685">
                  <c:v>-5.9356030000000004</c:v>
                </c:pt>
                <c:pt idx="686">
                  <c:v>-5.9375749999999998</c:v>
                </c:pt>
                <c:pt idx="687">
                  <c:v>-5.9396089999999999</c:v>
                </c:pt>
                <c:pt idx="688">
                  <c:v>-5.9415820000000004</c:v>
                </c:pt>
                <c:pt idx="689">
                  <c:v>-5.9436150000000003</c:v>
                </c:pt>
                <c:pt idx="690">
                  <c:v>-5.9476199999999997</c:v>
                </c:pt>
                <c:pt idx="691">
                  <c:v>-5.9515659999999997</c:v>
                </c:pt>
                <c:pt idx="692">
                  <c:v>-5.9555129999999998</c:v>
                </c:pt>
                <c:pt idx="693">
                  <c:v>-5.9595190000000002</c:v>
                </c:pt>
                <c:pt idx="694">
                  <c:v>-5.9634650000000002</c:v>
                </c:pt>
                <c:pt idx="695">
                  <c:v>-5.9694440000000002</c:v>
                </c:pt>
                <c:pt idx="696">
                  <c:v>-5.9773360000000002</c:v>
                </c:pt>
                <c:pt idx="697">
                  <c:v>-5.9873200000000004</c:v>
                </c:pt>
                <c:pt idx="698">
                  <c:v>-6.0032839999999998</c:v>
                </c:pt>
                <c:pt idx="699">
                  <c:v>-6.0230750000000004</c:v>
                </c:pt>
                <c:pt idx="700">
                  <c:v>-6.1225050000000003</c:v>
                </c:pt>
                <c:pt idx="701">
                  <c:v>-6.1325500000000002</c:v>
                </c:pt>
                <c:pt idx="702">
                  <c:v>-6.1364960000000002</c:v>
                </c:pt>
                <c:pt idx="703">
                  <c:v>-6.1405010000000004</c:v>
                </c:pt>
                <c:pt idx="704">
                  <c:v>-6.1445069999999999</c:v>
                </c:pt>
                <c:pt idx="705">
                  <c:v>-6.1484529999999999</c:v>
                </c:pt>
                <c:pt idx="706">
                  <c:v>-6.1524599999999996</c:v>
                </c:pt>
                <c:pt idx="707">
                  <c:v>-6.1584380000000003</c:v>
                </c:pt>
                <c:pt idx="708">
                  <c:v>-6.1644170000000003</c:v>
                </c:pt>
                <c:pt idx="709">
                  <c:v>-6.1724290000000002</c:v>
                </c:pt>
                <c:pt idx="710">
                  <c:v>-6.1883920000000003</c:v>
                </c:pt>
                <c:pt idx="711">
                  <c:v>-6.224386</c:v>
                </c:pt>
                <c:pt idx="712">
                  <c:v>-6.2781969999999996</c:v>
                </c:pt>
                <c:pt idx="713">
                  <c:v>-6.2941000000000003</c:v>
                </c:pt>
                <c:pt idx="714">
                  <c:v>-6.3142490000000002</c:v>
                </c:pt>
                <c:pt idx="715">
                  <c:v>-6.3222610000000001</c:v>
                </c:pt>
                <c:pt idx="716">
                  <c:v>-6.3282400000000001</c:v>
                </c:pt>
                <c:pt idx="717">
                  <c:v>-6.334219</c:v>
                </c:pt>
                <c:pt idx="718">
                  <c:v>-6.3402580000000004</c:v>
                </c:pt>
                <c:pt idx="719">
                  <c:v>-6.3462370000000004</c:v>
                </c:pt>
                <c:pt idx="720">
                  <c:v>-6.3543089999999998</c:v>
                </c:pt>
                <c:pt idx="721">
                  <c:v>-6.368239</c:v>
                </c:pt>
                <c:pt idx="722">
                  <c:v>-6.3962810000000001</c:v>
                </c:pt>
                <c:pt idx="723">
                  <c:v>-6.4062060000000001</c:v>
                </c:pt>
                <c:pt idx="724">
                  <c:v>-6.4161910000000004</c:v>
                </c:pt>
                <c:pt idx="725">
                  <c:v>-6.4302409999999997</c:v>
                </c:pt>
                <c:pt idx="726">
                  <c:v>-6.5302689999999997</c:v>
                </c:pt>
                <c:pt idx="727">
                  <c:v>-6.5681760000000002</c:v>
                </c:pt>
                <c:pt idx="728">
                  <c:v>-6.5841390000000004</c:v>
                </c:pt>
                <c:pt idx="729">
                  <c:v>-6.6061420000000002</c:v>
                </c:pt>
                <c:pt idx="730">
                  <c:v>-6.6280849999999996</c:v>
                </c:pt>
                <c:pt idx="731">
                  <c:v>-6.6341229999999998</c:v>
                </c:pt>
                <c:pt idx="732">
                  <c:v>-6.6381290000000002</c:v>
                </c:pt>
                <c:pt idx="733">
                  <c:v>-6.6421349999999997</c:v>
                </c:pt>
                <c:pt idx="734">
                  <c:v>-6.6461410000000001</c:v>
                </c:pt>
                <c:pt idx="735">
                  <c:v>-6.6520609999999998</c:v>
                </c:pt>
                <c:pt idx="736">
                  <c:v>-6.6581580000000002</c:v>
                </c:pt>
                <c:pt idx="737">
                  <c:v>-6.6681439999999998</c:v>
                </c:pt>
                <c:pt idx="738">
                  <c:v>-6.7681110000000002</c:v>
                </c:pt>
                <c:pt idx="739">
                  <c:v>-6.8220409999999996</c:v>
                </c:pt>
                <c:pt idx="740">
                  <c:v>-6.8320860000000003</c:v>
                </c:pt>
                <c:pt idx="741">
                  <c:v>-6.8420709999999998</c:v>
                </c:pt>
                <c:pt idx="742">
                  <c:v>-6.8540890000000001</c:v>
                </c:pt>
                <c:pt idx="743">
                  <c:v>-6.86808</c:v>
                </c:pt>
                <c:pt idx="744">
                  <c:v>-6.892055</c:v>
                </c:pt>
                <c:pt idx="745">
                  <c:v>-6.9140579999999998</c:v>
                </c:pt>
                <c:pt idx="746">
                  <c:v>-6.9301409999999999</c:v>
                </c:pt>
                <c:pt idx="747">
                  <c:v>-6.9481380000000001</c:v>
                </c:pt>
                <c:pt idx="748">
                  <c:v>-6.988137</c:v>
                </c:pt>
                <c:pt idx="749">
                  <c:v>-7.0461330000000002</c:v>
                </c:pt>
                <c:pt idx="750">
                  <c:v>-7.0541450000000001</c:v>
                </c:pt>
                <c:pt idx="751">
                  <c:v>-7.0620960000000004</c:v>
                </c:pt>
                <c:pt idx="752">
                  <c:v>-7.0721410000000002</c:v>
                </c:pt>
                <c:pt idx="753">
                  <c:v>-7.0921110000000001</c:v>
                </c:pt>
                <c:pt idx="754">
                  <c:v>-7.1920789999999997</c:v>
                </c:pt>
                <c:pt idx="755">
                  <c:v>-7.2220930000000001</c:v>
                </c:pt>
                <c:pt idx="756">
                  <c:v>-7.2280720000000001</c:v>
                </c:pt>
                <c:pt idx="757">
                  <c:v>-7.2320779999999996</c:v>
                </c:pt>
                <c:pt idx="758">
                  <c:v>-7.236084</c:v>
                </c:pt>
                <c:pt idx="759">
                  <c:v>-7.24003</c:v>
                </c:pt>
                <c:pt idx="760">
                  <c:v>-7.2440959999999999</c:v>
                </c:pt>
                <c:pt idx="761">
                  <c:v>-7.2500739999999997</c:v>
                </c:pt>
                <c:pt idx="762">
                  <c:v>-7.256113</c:v>
                </c:pt>
                <c:pt idx="763">
                  <c:v>-7.2680720000000001</c:v>
                </c:pt>
                <c:pt idx="764">
                  <c:v>-7.3161420000000001</c:v>
                </c:pt>
                <c:pt idx="765">
                  <c:v>-7.3401180000000004</c:v>
                </c:pt>
                <c:pt idx="766">
                  <c:v>-7.3761109999999999</c:v>
                </c:pt>
                <c:pt idx="767">
                  <c:v>-7.4360799999999996</c:v>
                </c:pt>
                <c:pt idx="768">
                  <c:v>-7.4819979999999999</c:v>
                </c:pt>
                <c:pt idx="769">
                  <c:v>-7.5221169999999997</c:v>
                </c:pt>
                <c:pt idx="770">
                  <c:v>-7.6220249999999998</c:v>
                </c:pt>
                <c:pt idx="771">
                  <c:v>-7.7219939999999996</c:v>
                </c:pt>
                <c:pt idx="772">
                  <c:v>-7.7340109999999997</c:v>
                </c:pt>
                <c:pt idx="773">
                  <c:v>-7.7439960000000001</c:v>
                </c:pt>
                <c:pt idx="774">
                  <c:v>-7.7600199999999999</c:v>
                </c:pt>
                <c:pt idx="775">
                  <c:v>-7.8600479999999999</c:v>
                </c:pt>
                <c:pt idx="776">
                  <c:v>-7.8920940000000002</c:v>
                </c:pt>
                <c:pt idx="777">
                  <c:v>-7.9340669999999998</c:v>
                </c:pt>
                <c:pt idx="778">
                  <c:v>-8.0160979999999995</c:v>
                </c:pt>
                <c:pt idx="779">
                  <c:v>-8.0440799999999992</c:v>
                </c:pt>
                <c:pt idx="780">
                  <c:v>-8.0760670000000001</c:v>
                </c:pt>
                <c:pt idx="781">
                  <c:v>-8.1341219999999996</c:v>
                </c:pt>
                <c:pt idx="782">
                  <c:v>-8.1900250000000003</c:v>
                </c:pt>
                <c:pt idx="783">
                  <c:v>-8.2419829999999994</c:v>
                </c:pt>
                <c:pt idx="784">
                  <c:v>-8.2480209999999996</c:v>
                </c:pt>
                <c:pt idx="785">
                  <c:v>-8.2540610000000001</c:v>
                </c:pt>
                <c:pt idx="786">
                  <c:v>-8.26004</c:v>
                </c:pt>
                <c:pt idx="787">
                  <c:v>-8.2680509999999998</c:v>
                </c:pt>
                <c:pt idx="788">
                  <c:v>-8.3680780000000006</c:v>
                </c:pt>
                <c:pt idx="789">
                  <c:v>-8.4181229999999996</c:v>
                </c:pt>
                <c:pt idx="790">
                  <c:v>-8.5180310000000006</c:v>
                </c:pt>
                <c:pt idx="791">
                  <c:v>-8.5640090000000004</c:v>
                </c:pt>
                <c:pt idx="792">
                  <c:v>-8.5760269999999998</c:v>
                </c:pt>
                <c:pt idx="793">
                  <c:v>-8.5940239999999992</c:v>
                </c:pt>
                <c:pt idx="794">
                  <c:v>-8.6939309999999992</c:v>
                </c:pt>
                <c:pt idx="795">
                  <c:v>-8.7400289999999998</c:v>
                </c:pt>
                <c:pt idx="796">
                  <c:v>-8.7441549999999992</c:v>
                </c:pt>
                <c:pt idx="797">
                  <c:v>-8.7461269999999995</c:v>
                </c:pt>
                <c:pt idx="798">
                  <c:v>-8.7481010000000001</c:v>
                </c:pt>
                <c:pt idx="799">
                  <c:v>-8.7500739999999997</c:v>
                </c:pt>
                <c:pt idx="800">
                  <c:v>-8.7521059999999995</c:v>
                </c:pt>
                <c:pt idx="801">
                  <c:v>-8.7541989999999998</c:v>
                </c:pt>
                <c:pt idx="802">
                  <c:v>-8.7562320000000007</c:v>
                </c:pt>
                <c:pt idx="803">
                  <c:v>-8.7582059999999995</c:v>
                </c:pt>
                <c:pt idx="804">
                  <c:v>-8.7601779999999998</c:v>
                </c:pt>
                <c:pt idx="805">
                  <c:v>-8.7621520000000004</c:v>
                </c:pt>
                <c:pt idx="806">
                  <c:v>-8.7641840000000002</c:v>
                </c:pt>
                <c:pt idx="807">
                  <c:v>-8.7662169999999993</c:v>
                </c:pt>
                <c:pt idx="808">
                  <c:v>-8.7682500000000001</c:v>
                </c:pt>
                <c:pt idx="809">
                  <c:v>-8.7702229999999997</c:v>
                </c:pt>
                <c:pt idx="810">
                  <c:v>-8.7741690000000006</c:v>
                </c:pt>
                <c:pt idx="811">
                  <c:v>-8.7782339999999994</c:v>
                </c:pt>
                <c:pt idx="812">
                  <c:v>-8.7822399999999998</c:v>
                </c:pt>
                <c:pt idx="813">
                  <c:v>-8.7882189999999998</c:v>
                </c:pt>
                <c:pt idx="814">
                  <c:v>-8.7941389999999995</c:v>
                </c:pt>
                <c:pt idx="815">
                  <c:v>-8.8061570000000007</c:v>
                </c:pt>
                <c:pt idx="816">
                  <c:v>-8.9061839999999997</c:v>
                </c:pt>
                <c:pt idx="817">
                  <c:v>-8.94421</c:v>
                </c:pt>
                <c:pt idx="818">
                  <c:v>-9.04406</c:v>
                </c:pt>
                <c:pt idx="819">
                  <c:v>-9.1160460000000008</c:v>
                </c:pt>
                <c:pt idx="820">
                  <c:v>-9.1540119999999998</c:v>
                </c:pt>
                <c:pt idx="821">
                  <c:v>-9.2539800000000003</c:v>
                </c:pt>
                <c:pt idx="822">
                  <c:v>-9.3541270000000001</c:v>
                </c:pt>
                <c:pt idx="823">
                  <c:v>-9.4539159999999995</c:v>
                </c:pt>
                <c:pt idx="824">
                  <c:v>-9.5540029999999998</c:v>
                </c:pt>
                <c:pt idx="825">
                  <c:v>-9.6540309999999998</c:v>
                </c:pt>
                <c:pt idx="826">
                  <c:v>-9.7541189999999993</c:v>
                </c:pt>
                <c:pt idx="827">
                  <c:v>-9.8180929999999993</c:v>
                </c:pt>
                <c:pt idx="828">
                  <c:v>-9.8759099999999993</c:v>
                </c:pt>
                <c:pt idx="829">
                  <c:v>-9.9401250000000001</c:v>
                </c:pt>
                <c:pt idx="830">
                  <c:v>-10.03997</c:v>
                </c:pt>
                <c:pt idx="831">
                  <c:v>-10.14006</c:v>
                </c:pt>
                <c:pt idx="832">
                  <c:v>-10.2081</c:v>
                </c:pt>
                <c:pt idx="833">
                  <c:v>-10.25408</c:v>
                </c:pt>
                <c:pt idx="834">
                  <c:v>-10.29205</c:v>
                </c:pt>
                <c:pt idx="835">
                  <c:v>-10.332100000000001</c:v>
                </c:pt>
                <c:pt idx="836">
                  <c:v>-10.366059999999999</c:v>
                </c:pt>
                <c:pt idx="837">
                  <c:v>-10.42597</c:v>
                </c:pt>
                <c:pt idx="838">
                  <c:v>-10.526</c:v>
                </c:pt>
                <c:pt idx="839">
                  <c:v>-10.62603</c:v>
                </c:pt>
                <c:pt idx="840">
                  <c:v>-10.718170000000001</c:v>
                </c:pt>
                <c:pt idx="841">
                  <c:v>-10.804080000000001</c:v>
                </c:pt>
                <c:pt idx="842">
                  <c:v>-10.90405</c:v>
                </c:pt>
                <c:pt idx="843">
                  <c:v>-10.976039999999999</c:v>
                </c:pt>
                <c:pt idx="844">
                  <c:v>-11.010059999999999</c:v>
                </c:pt>
                <c:pt idx="845">
                  <c:v>-11.049939999999999</c:v>
                </c:pt>
                <c:pt idx="846">
                  <c:v>-11.100099999999999</c:v>
                </c:pt>
                <c:pt idx="847">
                  <c:v>-11.20007</c:v>
                </c:pt>
                <c:pt idx="848">
                  <c:v>-11.27421</c:v>
                </c:pt>
                <c:pt idx="849">
                  <c:v>-11.37406</c:v>
                </c:pt>
                <c:pt idx="850">
                  <c:v>-11.474019999999999</c:v>
                </c:pt>
                <c:pt idx="851">
                  <c:v>-11.550079999999999</c:v>
                </c:pt>
                <c:pt idx="852">
                  <c:v>-11.650040000000001</c:v>
                </c:pt>
                <c:pt idx="853">
                  <c:v>-11.75001</c:v>
                </c:pt>
                <c:pt idx="854">
                  <c:v>-11.85004</c:v>
                </c:pt>
                <c:pt idx="855">
                  <c:v>-11.946059999999999</c:v>
                </c:pt>
                <c:pt idx="856">
                  <c:v>-12.04603</c:v>
                </c:pt>
                <c:pt idx="857">
                  <c:v>-12.14612</c:v>
                </c:pt>
                <c:pt idx="858">
                  <c:v>-12.246029999999999</c:v>
                </c:pt>
                <c:pt idx="859">
                  <c:v>-12.30199</c:v>
                </c:pt>
                <c:pt idx="860">
                  <c:v>-12.40202</c:v>
                </c:pt>
                <c:pt idx="861">
                  <c:v>-12.47992</c:v>
                </c:pt>
                <c:pt idx="862">
                  <c:v>-12.58013</c:v>
                </c:pt>
                <c:pt idx="863">
                  <c:v>-12.672090000000001</c:v>
                </c:pt>
                <c:pt idx="864">
                  <c:v>-12.77211</c:v>
                </c:pt>
                <c:pt idx="865">
                  <c:v>-12.872019999999999</c:v>
                </c:pt>
                <c:pt idx="866">
                  <c:v>-12.972049999999999</c:v>
                </c:pt>
                <c:pt idx="867">
                  <c:v>-13.07202</c:v>
                </c:pt>
                <c:pt idx="868">
                  <c:v>-13.15405</c:v>
                </c:pt>
                <c:pt idx="869">
                  <c:v>-13.228009999999999</c:v>
                </c:pt>
                <c:pt idx="870">
                  <c:v>-13.32798</c:v>
                </c:pt>
                <c:pt idx="871">
                  <c:v>-13.38203</c:v>
                </c:pt>
                <c:pt idx="872">
                  <c:v>-13.45993</c:v>
                </c:pt>
                <c:pt idx="873">
                  <c:v>-13.560140000000001</c:v>
                </c:pt>
                <c:pt idx="874">
                  <c:v>-13.66011</c:v>
                </c:pt>
                <c:pt idx="875">
                  <c:v>-13.76008</c:v>
                </c:pt>
                <c:pt idx="876">
                  <c:v>-13.86004</c:v>
                </c:pt>
                <c:pt idx="877">
                  <c:v>-13.96007</c:v>
                </c:pt>
                <c:pt idx="878">
                  <c:v>-14.06016</c:v>
                </c:pt>
                <c:pt idx="879">
                  <c:v>-14.160130000000001</c:v>
                </c:pt>
                <c:pt idx="880">
                  <c:v>-14.259969999999999</c:v>
                </c:pt>
                <c:pt idx="881">
                  <c:v>-14.356059999999999</c:v>
                </c:pt>
                <c:pt idx="882">
                  <c:v>-14.438029999999999</c:v>
                </c:pt>
                <c:pt idx="883">
                  <c:v>-14.520060000000001</c:v>
                </c:pt>
                <c:pt idx="884">
                  <c:v>-14.5701</c:v>
                </c:pt>
                <c:pt idx="885">
                  <c:v>-14.61608</c:v>
                </c:pt>
                <c:pt idx="886">
                  <c:v>-14.682029999999999</c:v>
                </c:pt>
                <c:pt idx="887">
                  <c:v>-14.73799</c:v>
                </c:pt>
                <c:pt idx="888">
                  <c:v>-14.78206</c:v>
                </c:pt>
                <c:pt idx="889">
                  <c:v>-14.823969999999999</c:v>
                </c:pt>
                <c:pt idx="890">
                  <c:v>-14.871980000000001</c:v>
                </c:pt>
                <c:pt idx="891">
                  <c:v>-14.922079999999999</c:v>
                </c:pt>
                <c:pt idx="892">
                  <c:v>-14.956049999999999</c:v>
                </c:pt>
                <c:pt idx="893">
                  <c:v>-14.992039999999999</c:v>
                </c:pt>
                <c:pt idx="894">
                  <c:v>-15.03604</c:v>
                </c:pt>
                <c:pt idx="895">
                  <c:v>-15.06606</c:v>
                </c:pt>
                <c:pt idx="896">
                  <c:v>-15.09201</c:v>
                </c:pt>
                <c:pt idx="897">
                  <c:v>-15.125970000000001</c:v>
                </c:pt>
                <c:pt idx="898">
                  <c:v>-15.173920000000001</c:v>
                </c:pt>
                <c:pt idx="899">
                  <c:v>-15.225989999999999</c:v>
                </c:pt>
                <c:pt idx="900">
                  <c:v>-15.29792</c:v>
                </c:pt>
                <c:pt idx="901">
                  <c:v>-15.353999999999999</c:v>
                </c:pt>
                <c:pt idx="902">
                  <c:v>-15.39598</c:v>
                </c:pt>
                <c:pt idx="903">
                  <c:v>-15.43807</c:v>
                </c:pt>
                <c:pt idx="904">
                  <c:v>-15.47406</c:v>
                </c:pt>
                <c:pt idx="905">
                  <c:v>-15.50999</c:v>
                </c:pt>
                <c:pt idx="906">
                  <c:v>-15.540010000000001</c:v>
                </c:pt>
                <c:pt idx="907">
                  <c:v>-15.57002</c:v>
                </c:pt>
                <c:pt idx="908">
                  <c:v>-15.598000000000001</c:v>
                </c:pt>
                <c:pt idx="909">
                  <c:v>-15.62407</c:v>
                </c:pt>
                <c:pt idx="910">
                  <c:v>-15.652049999999999</c:v>
                </c:pt>
                <c:pt idx="911">
                  <c:v>-15.68004</c:v>
                </c:pt>
                <c:pt idx="912">
                  <c:v>-15.708080000000001</c:v>
                </c:pt>
                <c:pt idx="913">
                  <c:v>-15.72996</c:v>
                </c:pt>
                <c:pt idx="914">
                  <c:v>-15.754</c:v>
                </c:pt>
                <c:pt idx="915">
                  <c:v>-15.778029999999999</c:v>
                </c:pt>
                <c:pt idx="916">
                  <c:v>-15.80003</c:v>
                </c:pt>
                <c:pt idx="917">
                  <c:v>-15.82198</c:v>
                </c:pt>
                <c:pt idx="918">
                  <c:v>-15.843859999999999</c:v>
                </c:pt>
                <c:pt idx="919">
                  <c:v>-15.867889999999999</c:v>
                </c:pt>
                <c:pt idx="920">
                  <c:v>-15.88996</c:v>
                </c:pt>
                <c:pt idx="921">
                  <c:v>-15.909990000000001</c:v>
                </c:pt>
                <c:pt idx="922">
                  <c:v>-15.930070000000001</c:v>
                </c:pt>
                <c:pt idx="923">
                  <c:v>-15.952019999999999</c:v>
                </c:pt>
                <c:pt idx="924">
                  <c:v>-15.974080000000001</c:v>
                </c:pt>
                <c:pt idx="925">
                  <c:v>-15.996079999999999</c:v>
                </c:pt>
                <c:pt idx="926">
                  <c:v>-16.01803</c:v>
                </c:pt>
                <c:pt idx="927">
                  <c:v>-16.043980000000001</c:v>
                </c:pt>
                <c:pt idx="928">
                  <c:v>-16.06795</c:v>
                </c:pt>
                <c:pt idx="929">
                  <c:v>-16.091930000000001</c:v>
                </c:pt>
                <c:pt idx="930">
                  <c:v>-16.11393</c:v>
                </c:pt>
                <c:pt idx="931">
                  <c:v>-16.135929999999998</c:v>
                </c:pt>
                <c:pt idx="932">
                  <c:v>-16.163969999999999</c:v>
                </c:pt>
                <c:pt idx="933">
                  <c:v>-16.185970000000001</c:v>
                </c:pt>
                <c:pt idx="934">
                  <c:v>-16.205939999999998</c:v>
                </c:pt>
                <c:pt idx="935">
                  <c:v>-16.22597</c:v>
                </c:pt>
                <c:pt idx="936">
                  <c:v>-16.243970000000001</c:v>
                </c:pt>
                <c:pt idx="937">
                  <c:v>-16.26388</c:v>
                </c:pt>
                <c:pt idx="938">
                  <c:v>-16.28594</c:v>
                </c:pt>
                <c:pt idx="939">
                  <c:v>-16.30603</c:v>
                </c:pt>
                <c:pt idx="940">
                  <c:v>-16.328029999999998</c:v>
                </c:pt>
                <c:pt idx="941">
                  <c:v>-16.35004</c:v>
                </c:pt>
                <c:pt idx="942">
                  <c:v>-16.401990000000001</c:v>
                </c:pt>
                <c:pt idx="943">
                  <c:v>-16.421959999999999</c:v>
                </c:pt>
                <c:pt idx="944">
                  <c:v>-16.495979999999999</c:v>
                </c:pt>
                <c:pt idx="945">
                  <c:v>-16.51811</c:v>
                </c:pt>
                <c:pt idx="946">
                  <c:v>-16.542079999999999</c:v>
                </c:pt>
                <c:pt idx="947">
                  <c:v>-16.572040000000001</c:v>
                </c:pt>
                <c:pt idx="948">
                  <c:v>-16.64199</c:v>
                </c:pt>
                <c:pt idx="949">
                  <c:v>-16.659990000000001</c:v>
                </c:pt>
                <c:pt idx="950">
                  <c:v>-16.712</c:v>
                </c:pt>
                <c:pt idx="951">
                  <c:v>-16.725989999999999</c:v>
                </c:pt>
                <c:pt idx="952">
                  <c:v>-16.74202</c:v>
                </c:pt>
                <c:pt idx="953">
                  <c:v>-16.796009999999999</c:v>
                </c:pt>
                <c:pt idx="954">
                  <c:v>-16.80199</c:v>
                </c:pt>
                <c:pt idx="955">
                  <c:v>-16.808029999999999</c:v>
                </c:pt>
                <c:pt idx="956">
                  <c:v>-16.814</c:v>
                </c:pt>
                <c:pt idx="957">
                  <c:v>-16.820039999999999</c:v>
                </c:pt>
                <c:pt idx="958">
                  <c:v>-16.832059999999998</c:v>
                </c:pt>
                <c:pt idx="959">
                  <c:v>-16.853999999999999</c:v>
                </c:pt>
                <c:pt idx="960">
                  <c:v>-16.863990000000001</c:v>
                </c:pt>
                <c:pt idx="961">
                  <c:v>-16.87397</c:v>
                </c:pt>
                <c:pt idx="962">
                  <c:v>-16.88402</c:v>
                </c:pt>
                <c:pt idx="963">
                  <c:v>-16.89406</c:v>
                </c:pt>
                <c:pt idx="964">
                  <c:v>-16.904050000000002</c:v>
                </c:pt>
                <c:pt idx="965">
                  <c:v>-16.913969999999999</c:v>
                </c:pt>
                <c:pt idx="966">
                  <c:v>-16.923960000000001</c:v>
                </c:pt>
                <c:pt idx="967">
                  <c:v>-16.934000000000001</c:v>
                </c:pt>
                <c:pt idx="968">
                  <c:v>-16.94398</c:v>
                </c:pt>
                <c:pt idx="969">
                  <c:v>-16.953970000000002</c:v>
                </c:pt>
                <c:pt idx="970">
                  <c:v>-16.964020000000001</c:v>
                </c:pt>
                <c:pt idx="971">
                  <c:v>-16.974060000000001</c:v>
                </c:pt>
                <c:pt idx="972">
                  <c:v>-16.98405</c:v>
                </c:pt>
                <c:pt idx="973">
                  <c:v>-16.995999999999999</c:v>
                </c:pt>
                <c:pt idx="974">
                  <c:v>-17.007960000000001</c:v>
                </c:pt>
                <c:pt idx="975">
                  <c:v>-17.021830000000001</c:v>
                </c:pt>
                <c:pt idx="976">
                  <c:v>-17.035820000000001</c:v>
                </c:pt>
                <c:pt idx="977">
                  <c:v>-17.049810000000001</c:v>
                </c:pt>
                <c:pt idx="978">
                  <c:v>-17.06578</c:v>
                </c:pt>
                <c:pt idx="979">
                  <c:v>-17.081859999999999</c:v>
                </c:pt>
                <c:pt idx="980">
                  <c:v>-17.09788</c:v>
                </c:pt>
                <c:pt idx="981">
                  <c:v>-17.162040000000001</c:v>
                </c:pt>
                <c:pt idx="982">
                  <c:v>-17.173999999999999</c:v>
                </c:pt>
                <c:pt idx="983">
                  <c:v>-17.185949999999998</c:v>
                </c:pt>
                <c:pt idx="984">
                  <c:v>-17.198029999999999</c:v>
                </c:pt>
                <c:pt idx="985">
                  <c:v>-17.209990000000001</c:v>
                </c:pt>
                <c:pt idx="986">
                  <c:v>-17.22195</c:v>
                </c:pt>
                <c:pt idx="987">
                  <c:v>-17.233969999999999</c:v>
                </c:pt>
                <c:pt idx="988">
                  <c:v>-17.245979999999999</c:v>
                </c:pt>
                <c:pt idx="989">
                  <c:v>-17.257999999999999</c:v>
                </c:pt>
                <c:pt idx="990">
                  <c:v>-17.271989999999999</c:v>
                </c:pt>
                <c:pt idx="991">
                  <c:v>-17.28604</c:v>
                </c:pt>
                <c:pt idx="992">
                  <c:v>-17.30003</c:v>
                </c:pt>
                <c:pt idx="993">
                  <c:v>-17.312049999999999</c:v>
                </c:pt>
                <c:pt idx="994">
                  <c:v>-17.326039999999999</c:v>
                </c:pt>
                <c:pt idx="995">
                  <c:v>-17.340029999999999</c:v>
                </c:pt>
                <c:pt idx="996">
                  <c:v>-17.358029999999999</c:v>
                </c:pt>
                <c:pt idx="997">
                  <c:v>-17.378060000000001</c:v>
                </c:pt>
                <c:pt idx="998">
                  <c:v>-17.396000000000001</c:v>
                </c:pt>
                <c:pt idx="999">
                  <c:v>-17.412019999999998</c:v>
                </c:pt>
                <c:pt idx="1000">
                  <c:v>-17.427980000000002</c:v>
                </c:pt>
                <c:pt idx="1001">
                  <c:v>-17.442029999999999</c:v>
                </c:pt>
                <c:pt idx="1002">
                  <c:v>-17.456019999999999</c:v>
                </c:pt>
                <c:pt idx="1003">
                  <c:v>-17.470009999999998</c:v>
                </c:pt>
                <c:pt idx="1004">
                  <c:v>-17.48395</c:v>
                </c:pt>
                <c:pt idx="1005">
                  <c:v>-17.49794</c:v>
                </c:pt>
                <c:pt idx="1006">
                  <c:v>-17.511990000000001</c:v>
                </c:pt>
                <c:pt idx="1007">
                  <c:v>-17.580030000000001</c:v>
                </c:pt>
                <c:pt idx="1008">
                  <c:v>-17.589950000000002</c:v>
                </c:pt>
                <c:pt idx="1009">
                  <c:v>-17.597899999999999</c:v>
                </c:pt>
                <c:pt idx="1010">
                  <c:v>-17.605969999999999</c:v>
                </c:pt>
                <c:pt idx="1011">
                  <c:v>-17.61393</c:v>
                </c:pt>
                <c:pt idx="1012">
                  <c:v>-17.623909999999999</c:v>
                </c:pt>
                <c:pt idx="1013">
                  <c:v>-17.633900000000001</c:v>
                </c:pt>
                <c:pt idx="1014">
                  <c:v>-17.64592</c:v>
                </c:pt>
                <c:pt idx="1015">
                  <c:v>-17.65991</c:v>
                </c:pt>
                <c:pt idx="1016">
                  <c:v>-17.68197</c:v>
                </c:pt>
                <c:pt idx="1017">
                  <c:v>-17.69398</c:v>
                </c:pt>
                <c:pt idx="1018">
                  <c:v>-17.719989999999999</c:v>
                </c:pt>
                <c:pt idx="1019">
                  <c:v>-17.728010000000001</c:v>
                </c:pt>
                <c:pt idx="1020">
                  <c:v>-17.73602</c:v>
                </c:pt>
                <c:pt idx="1021">
                  <c:v>-17.743970000000001</c:v>
                </c:pt>
                <c:pt idx="1022">
                  <c:v>-17.752040000000001</c:v>
                </c:pt>
                <c:pt idx="1023">
                  <c:v>-17.760110000000001</c:v>
                </c:pt>
                <c:pt idx="1024">
                  <c:v>-17.768000000000001</c:v>
                </c:pt>
                <c:pt idx="1025">
                  <c:v>-17.775960000000001</c:v>
                </c:pt>
                <c:pt idx="1026">
                  <c:v>-17.784030000000001</c:v>
                </c:pt>
                <c:pt idx="1027">
                  <c:v>-17.79401</c:v>
                </c:pt>
                <c:pt idx="1028">
                  <c:v>-17.803999999999998</c:v>
                </c:pt>
                <c:pt idx="1029">
                  <c:v>-17.816020000000002</c:v>
                </c:pt>
                <c:pt idx="1030">
                  <c:v>-17.830069999999999</c:v>
                </c:pt>
                <c:pt idx="1031">
                  <c:v>-17.844059999999999</c:v>
                </c:pt>
                <c:pt idx="1032">
                  <c:v>-17.856010000000001</c:v>
                </c:pt>
                <c:pt idx="1033">
                  <c:v>-17.86797</c:v>
                </c:pt>
                <c:pt idx="1034">
                  <c:v>-17.878080000000001</c:v>
                </c:pt>
                <c:pt idx="1035">
                  <c:v>-17.888059999999999</c:v>
                </c:pt>
                <c:pt idx="1036">
                  <c:v>-17.898050000000001</c:v>
                </c:pt>
                <c:pt idx="1037">
                  <c:v>-17.908090000000001</c:v>
                </c:pt>
                <c:pt idx="1038">
                  <c:v>-17.918019999999999</c:v>
                </c:pt>
                <c:pt idx="1039">
                  <c:v>-17.929970000000001</c:v>
                </c:pt>
                <c:pt idx="1040">
                  <c:v>-17.941990000000001</c:v>
                </c:pt>
                <c:pt idx="1041">
                  <c:v>-17.951920000000001</c:v>
                </c:pt>
                <c:pt idx="1042">
                  <c:v>-17.9619</c:v>
                </c:pt>
                <c:pt idx="1043">
                  <c:v>-17.971889999999998</c:v>
                </c:pt>
                <c:pt idx="1044">
                  <c:v>-17.981870000000001</c:v>
                </c:pt>
                <c:pt idx="1045">
                  <c:v>-17.991859999999999</c:v>
                </c:pt>
                <c:pt idx="1046">
                  <c:v>-18.001840000000001</c:v>
                </c:pt>
                <c:pt idx="1047">
                  <c:v>-18.011890000000001</c:v>
                </c:pt>
                <c:pt idx="1048">
                  <c:v>-18.02187</c:v>
                </c:pt>
                <c:pt idx="1049">
                  <c:v>-18.031860000000002</c:v>
                </c:pt>
                <c:pt idx="1050">
                  <c:v>-18.041840000000001</c:v>
                </c:pt>
                <c:pt idx="1051">
                  <c:v>-18.051880000000001</c:v>
                </c:pt>
                <c:pt idx="1052">
                  <c:v>-18.061869999999999</c:v>
                </c:pt>
                <c:pt idx="1053">
                  <c:v>-18.071860000000001</c:v>
                </c:pt>
                <c:pt idx="1054">
                  <c:v>-18.08184</c:v>
                </c:pt>
                <c:pt idx="1055">
                  <c:v>-18.091889999999999</c:v>
                </c:pt>
                <c:pt idx="1056">
                  <c:v>-18.101929999999999</c:v>
                </c:pt>
                <c:pt idx="1057">
                  <c:v>-18.111910000000002</c:v>
                </c:pt>
                <c:pt idx="1058">
                  <c:v>-18.121839999999999</c:v>
                </c:pt>
                <c:pt idx="1059">
                  <c:v>-18.131820000000001</c:v>
                </c:pt>
                <c:pt idx="1060">
                  <c:v>-18.141870000000001</c:v>
                </c:pt>
                <c:pt idx="1061">
                  <c:v>-18.151910000000001</c:v>
                </c:pt>
                <c:pt idx="1062">
                  <c:v>-18.161899999999999</c:v>
                </c:pt>
                <c:pt idx="1063">
                  <c:v>-18.171939999999999</c:v>
                </c:pt>
                <c:pt idx="1064">
                  <c:v>-18.181989999999999</c:v>
                </c:pt>
                <c:pt idx="1065">
                  <c:v>-18.191970000000001</c:v>
                </c:pt>
                <c:pt idx="1066">
                  <c:v>-18.201899999999998</c:v>
                </c:pt>
                <c:pt idx="1067">
                  <c:v>-18.211880000000001</c:v>
                </c:pt>
                <c:pt idx="1068">
                  <c:v>-18.221869999999999</c:v>
                </c:pt>
                <c:pt idx="1069">
                  <c:v>-18.231909999999999</c:v>
                </c:pt>
                <c:pt idx="1070">
                  <c:v>-18.241900000000001</c:v>
                </c:pt>
                <c:pt idx="1071">
                  <c:v>-18.251819999999999</c:v>
                </c:pt>
                <c:pt idx="1072">
                  <c:v>-18.26193</c:v>
                </c:pt>
                <c:pt idx="1073">
                  <c:v>-18.271909999999998</c:v>
                </c:pt>
                <c:pt idx="1074">
                  <c:v>-18.281890000000001</c:v>
                </c:pt>
                <c:pt idx="1075">
                  <c:v>-18.29194</c:v>
                </c:pt>
                <c:pt idx="1076">
                  <c:v>-18.301919999999999</c:v>
                </c:pt>
                <c:pt idx="1077">
                  <c:v>-18.311969999999999</c:v>
                </c:pt>
                <c:pt idx="1078">
                  <c:v>-18.322009999999999</c:v>
                </c:pt>
                <c:pt idx="1079">
                  <c:v>-18.332000000000001</c:v>
                </c:pt>
                <c:pt idx="1080">
                  <c:v>-18.34198</c:v>
                </c:pt>
                <c:pt idx="1081">
                  <c:v>-18.351970000000001</c:v>
                </c:pt>
                <c:pt idx="1082">
                  <c:v>-18.361889999999999</c:v>
                </c:pt>
                <c:pt idx="1083">
                  <c:v>-18.371939999999999</c:v>
                </c:pt>
                <c:pt idx="1084">
                  <c:v>-18.380009999999999</c:v>
                </c:pt>
                <c:pt idx="1085">
                  <c:v>-18.38796</c:v>
                </c:pt>
                <c:pt idx="1086">
                  <c:v>-18.395969999999998</c:v>
                </c:pt>
                <c:pt idx="1087">
                  <c:v>-18.40399</c:v>
                </c:pt>
                <c:pt idx="1088">
                  <c:v>-18.411940000000001</c:v>
                </c:pt>
                <c:pt idx="1089">
                  <c:v>-18.41995</c:v>
                </c:pt>
                <c:pt idx="1090">
                  <c:v>-18.427959999999999</c:v>
                </c:pt>
                <c:pt idx="1091">
                  <c:v>-18.43591</c:v>
                </c:pt>
                <c:pt idx="1092">
                  <c:v>-18.445900000000002</c:v>
                </c:pt>
                <c:pt idx="1093">
                  <c:v>-18.455880000000001</c:v>
                </c:pt>
                <c:pt idx="1094">
                  <c:v>-18.46593</c:v>
                </c:pt>
                <c:pt idx="1095">
                  <c:v>-18.473880000000001</c:v>
                </c:pt>
                <c:pt idx="1096">
                  <c:v>-18.481950000000001</c:v>
                </c:pt>
                <c:pt idx="1097">
                  <c:v>-18.48996</c:v>
                </c:pt>
                <c:pt idx="1098">
                  <c:v>-18.497920000000001</c:v>
                </c:pt>
                <c:pt idx="1099">
                  <c:v>-18.505929999999999</c:v>
                </c:pt>
                <c:pt idx="1100">
                  <c:v>-18.51388</c:v>
                </c:pt>
                <c:pt idx="1101">
                  <c:v>-18.52195</c:v>
                </c:pt>
                <c:pt idx="1102">
                  <c:v>-18.529900000000001</c:v>
                </c:pt>
                <c:pt idx="1103">
                  <c:v>-18.537849999999999</c:v>
                </c:pt>
                <c:pt idx="1104">
                  <c:v>-18.545919999999999</c:v>
                </c:pt>
                <c:pt idx="1105">
                  <c:v>-18.555969999999999</c:v>
                </c:pt>
                <c:pt idx="1106">
                  <c:v>-18.565899999999999</c:v>
                </c:pt>
                <c:pt idx="1107">
                  <c:v>-18.575880000000002</c:v>
                </c:pt>
                <c:pt idx="1108">
                  <c:v>-18.579889999999999</c:v>
                </c:pt>
                <c:pt idx="1109">
                  <c:v>-18.58389</c:v>
                </c:pt>
                <c:pt idx="1110">
                  <c:v>-18.587900000000001</c:v>
                </c:pt>
                <c:pt idx="1111">
                  <c:v>-18.59394</c:v>
                </c:pt>
                <c:pt idx="1112">
                  <c:v>-18.621919999999999</c:v>
                </c:pt>
                <c:pt idx="1113">
                  <c:v>-18.6279</c:v>
                </c:pt>
                <c:pt idx="1114">
                  <c:v>-18.633939999999999</c:v>
                </c:pt>
                <c:pt idx="1115">
                  <c:v>-18.63794</c:v>
                </c:pt>
                <c:pt idx="1116">
                  <c:v>-18.641950000000001</c:v>
                </c:pt>
                <c:pt idx="1117">
                  <c:v>-18.645949999999999</c:v>
                </c:pt>
                <c:pt idx="1118">
                  <c:v>-18.64996</c:v>
                </c:pt>
                <c:pt idx="1119">
                  <c:v>-18.653970000000001</c:v>
                </c:pt>
                <c:pt idx="1120">
                  <c:v>-18.657910000000001</c:v>
                </c:pt>
                <c:pt idx="1121">
                  <c:v>-18.661919999999999</c:v>
                </c:pt>
                <c:pt idx="1122">
                  <c:v>-18.667960000000001</c:v>
                </c:pt>
                <c:pt idx="1123">
                  <c:v>-18.673929999999999</c:v>
                </c:pt>
                <c:pt idx="1124">
                  <c:v>-18.679970000000001</c:v>
                </c:pt>
                <c:pt idx="1125">
                  <c:v>-18.685949999999998</c:v>
                </c:pt>
                <c:pt idx="1126">
                  <c:v>-18.691929999999999</c:v>
                </c:pt>
                <c:pt idx="1127">
                  <c:v>-18.69791</c:v>
                </c:pt>
                <c:pt idx="1128">
                  <c:v>-18.703949999999999</c:v>
                </c:pt>
                <c:pt idx="1129">
                  <c:v>-18.70993</c:v>
                </c:pt>
                <c:pt idx="1130">
                  <c:v>-18.715969999999999</c:v>
                </c:pt>
                <c:pt idx="1131">
                  <c:v>-18.72195</c:v>
                </c:pt>
                <c:pt idx="1132">
                  <c:v>-18.727930000000001</c:v>
                </c:pt>
                <c:pt idx="1133">
                  <c:v>-18.73396</c:v>
                </c:pt>
                <c:pt idx="1134">
                  <c:v>-18.739940000000001</c:v>
                </c:pt>
                <c:pt idx="1135">
                  <c:v>-18.745979999999999</c:v>
                </c:pt>
                <c:pt idx="1136">
                  <c:v>-18.75196</c:v>
                </c:pt>
                <c:pt idx="1137">
                  <c:v>-18.757940000000001</c:v>
                </c:pt>
                <c:pt idx="1138">
                  <c:v>-18.763919999999999</c:v>
                </c:pt>
                <c:pt idx="1139">
                  <c:v>-18.769960000000001</c:v>
                </c:pt>
                <c:pt idx="1140">
                  <c:v>-18.775939999999999</c:v>
                </c:pt>
                <c:pt idx="1141">
                  <c:v>-18.781970000000001</c:v>
                </c:pt>
                <c:pt idx="1142">
                  <c:v>-18.787890000000001</c:v>
                </c:pt>
                <c:pt idx="1143">
                  <c:v>-18.79393</c:v>
                </c:pt>
                <c:pt idx="1144">
                  <c:v>-18.799910000000001</c:v>
                </c:pt>
                <c:pt idx="1145">
                  <c:v>-18.805949999999999</c:v>
                </c:pt>
                <c:pt idx="1146">
                  <c:v>-18.811869999999999</c:v>
                </c:pt>
                <c:pt idx="1147">
                  <c:v>-18.817910000000001</c:v>
                </c:pt>
                <c:pt idx="1148">
                  <c:v>-18.82395</c:v>
                </c:pt>
                <c:pt idx="1149">
                  <c:v>-18.829930000000001</c:v>
                </c:pt>
                <c:pt idx="1150">
                  <c:v>-18.83597</c:v>
                </c:pt>
                <c:pt idx="1151">
                  <c:v>-18.841940000000001</c:v>
                </c:pt>
                <c:pt idx="1152">
                  <c:v>-18.84798</c:v>
                </c:pt>
                <c:pt idx="1153">
                  <c:v>-18.853899999999999</c:v>
                </c:pt>
                <c:pt idx="1154">
                  <c:v>-18.859940000000002</c:v>
                </c:pt>
                <c:pt idx="1155">
                  <c:v>-18.865860000000001</c:v>
                </c:pt>
                <c:pt idx="1156">
                  <c:v>-18.871960000000001</c:v>
                </c:pt>
                <c:pt idx="1157">
                  <c:v>-18.877880000000001</c:v>
                </c:pt>
                <c:pt idx="1158">
                  <c:v>-18.88589</c:v>
                </c:pt>
                <c:pt idx="1159">
                  <c:v>-18.89593</c:v>
                </c:pt>
                <c:pt idx="1160">
                  <c:v>-18.905799999999999</c:v>
                </c:pt>
                <c:pt idx="1161">
                  <c:v>-18.915780000000002</c:v>
                </c:pt>
                <c:pt idx="1162">
                  <c:v>-18.9238</c:v>
                </c:pt>
                <c:pt idx="1163">
                  <c:v>-18.929829999999999</c:v>
                </c:pt>
                <c:pt idx="1164">
                  <c:v>-18.93581</c:v>
                </c:pt>
                <c:pt idx="1165">
                  <c:v>-18.941849999999999</c:v>
                </c:pt>
                <c:pt idx="1166">
                  <c:v>-18.94783</c:v>
                </c:pt>
                <c:pt idx="1167">
                  <c:v>-18.953810000000001</c:v>
                </c:pt>
                <c:pt idx="1168">
                  <c:v>-18.959790000000002</c:v>
                </c:pt>
                <c:pt idx="1169">
                  <c:v>-18.9678</c:v>
                </c:pt>
                <c:pt idx="1170">
                  <c:v>-18.98986</c:v>
                </c:pt>
                <c:pt idx="1171">
                  <c:v>-19.007860000000001</c:v>
                </c:pt>
                <c:pt idx="1172">
                  <c:v>-19.015809999999998</c:v>
                </c:pt>
                <c:pt idx="1173">
                  <c:v>-19.021850000000001</c:v>
                </c:pt>
                <c:pt idx="1174">
                  <c:v>-19.027830000000002</c:v>
                </c:pt>
                <c:pt idx="1175">
                  <c:v>-19.033809999999999</c:v>
                </c:pt>
                <c:pt idx="1176">
                  <c:v>-19.039850000000001</c:v>
                </c:pt>
                <c:pt idx="1177">
                  <c:v>-19.045829999999999</c:v>
                </c:pt>
                <c:pt idx="1178">
                  <c:v>-19.05181</c:v>
                </c:pt>
                <c:pt idx="1179">
                  <c:v>-19.057780000000001</c:v>
                </c:pt>
                <c:pt idx="1180">
                  <c:v>-19.06382</c:v>
                </c:pt>
                <c:pt idx="1181">
                  <c:v>-19.069800000000001</c:v>
                </c:pt>
                <c:pt idx="1182">
                  <c:v>-19.075839999999999</c:v>
                </c:pt>
                <c:pt idx="1183">
                  <c:v>-19.08182</c:v>
                </c:pt>
                <c:pt idx="1184">
                  <c:v>-19.08792</c:v>
                </c:pt>
                <c:pt idx="1185">
                  <c:v>-19.09384</c:v>
                </c:pt>
                <c:pt idx="1186">
                  <c:v>-19.099879999999999</c:v>
                </c:pt>
                <c:pt idx="1187">
                  <c:v>-19.105799999999999</c:v>
                </c:pt>
                <c:pt idx="1188">
                  <c:v>-19.111830000000001</c:v>
                </c:pt>
                <c:pt idx="1189">
                  <c:v>-19.117809999999999</c:v>
                </c:pt>
                <c:pt idx="1190">
                  <c:v>-19.12379</c:v>
                </c:pt>
                <c:pt idx="1191">
                  <c:v>-19.129770000000001</c:v>
                </c:pt>
                <c:pt idx="1192">
                  <c:v>-19.135809999999999</c:v>
                </c:pt>
                <c:pt idx="1193">
                  <c:v>-19.141850000000002</c:v>
                </c:pt>
                <c:pt idx="1194">
                  <c:v>-19.147829999999999</c:v>
                </c:pt>
                <c:pt idx="1195">
                  <c:v>-19.153870000000001</c:v>
                </c:pt>
                <c:pt idx="1196">
                  <c:v>-19.159839999999999</c:v>
                </c:pt>
                <c:pt idx="1197">
                  <c:v>-19.165880000000001</c:v>
                </c:pt>
                <c:pt idx="1198">
                  <c:v>-19.171859999999999</c:v>
                </c:pt>
                <c:pt idx="1199">
                  <c:v>-19.177900000000001</c:v>
                </c:pt>
                <c:pt idx="1200">
                  <c:v>-19.183879999999998</c:v>
                </c:pt>
                <c:pt idx="1201">
                  <c:v>-19.189920000000001</c:v>
                </c:pt>
                <c:pt idx="1202">
                  <c:v>-19.195900000000002</c:v>
                </c:pt>
                <c:pt idx="1203">
                  <c:v>-19.20194</c:v>
                </c:pt>
                <c:pt idx="1204">
                  <c:v>-19.207909999999998</c:v>
                </c:pt>
                <c:pt idx="1205">
                  <c:v>-19.213950000000001</c:v>
                </c:pt>
                <c:pt idx="1206">
                  <c:v>-19.21987</c:v>
                </c:pt>
                <c:pt idx="1207">
                  <c:v>-19.225909999999999</c:v>
                </c:pt>
                <c:pt idx="1208">
                  <c:v>-19.231829999999999</c:v>
                </c:pt>
                <c:pt idx="1209">
                  <c:v>-19.237929999999999</c:v>
                </c:pt>
                <c:pt idx="1210">
                  <c:v>-19.243849999999998</c:v>
                </c:pt>
                <c:pt idx="1211">
                  <c:v>-19.249890000000001</c:v>
                </c:pt>
                <c:pt idx="1212">
                  <c:v>-19.25581</c:v>
                </c:pt>
                <c:pt idx="1213">
                  <c:v>-19.26191</c:v>
                </c:pt>
                <c:pt idx="1214">
                  <c:v>-19.26783</c:v>
                </c:pt>
                <c:pt idx="1215">
                  <c:v>-19.273859999999999</c:v>
                </c:pt>
                <c:pt idx="1216">
                  <c:v>-19.27984</c:v>
                </c:pt>
                <c:pt idx="1217">
                  <c:v>-19.285879999999999</c:v>
                </c:pt>
                <c:pt idx="1218">
                  <c:v>-19.29186</c:v>
                </c:pt>
                <c:pt idx="1219">
                  <c:v>-19.297899999999998</c:v>
                </c:pt>
                <c:pt idx="1220">
                  <c:v>-19.303820000000002</c:v>
                </c:pt>
                <c:pt idx="1221">
                  <c:v>-19.30986</c:v>
                </c:pt>
                <c:pt idx="1222">
                  <c:v>-19.315840000000001</c:v>
                </c:pt>
                <c:pt idx="1223">
                  <c:v>-19.321809999999999</c:v>
                </c:pt>
                <c:pt idx="1224">
                  <c:v>-19.32779</c:v>
                </c:pt>
                <c:pt idx="1225">
                  <c:v>-19.335809999999999</c:v>
                </c:pt>
                <c:pt idx="1226">
                  <c:v>-19.341840000000001</c:v>
                </c:pt>
                <c:pt idx="1227">
                  <c:v>-19.34788</c:v>
                </c:pt>
                <c:pt idx="1228">
                  <c:v>-19.353860000000001</c:v>
                </c:pt>
                <c:pt idx="1229">
                  <c:v>-19.3599</c:v>
                </c:pt>
                <c:pt idx="1230">
                  <c:v>-19.365939999999998</c:v>
                </c:pt>
                <c:pt idx="1231">
                  <c:v>-19.371980000000001</c:v>
                </c:pt>
                <c:pt idx="1232">
                  <c:v>-19.377960000000002</c:v>
                </c:pt>
                <c:pt idx="1233">
                  <c:v>-19.381900000000002</c:v>
                </c:pt>
                <c:pt idx="1234">
                  <c:v>-19.385909999999999</c:v>
                </c:pt>
                <c:pt idx="1235">
                  <c:v>-19.38991</c:v>
                </c:pt>
                <c:pt idx="1236">
                  <c:v>-19.39386</c:v>
                </c:pt>
                <c:pt idx="1237">
                  <c:v>-19.397870000000001</c:v>
                </c:pt>
                <c:pt idx="1238">
                  <c:v>-19.401869999999999</c:v>
                </c:pt>
                <c:pt idx="1239">
                  <c:v>-19.40588</c:v>
                </c:pt>
                <c:pt idx="1240">
                  <c:v>-19.40982</c:v>
                </c:pt>
                <c:pt idx="1241">
                  <c:v>-19.413830000000001</c:v>
                </c:pt>
                <c:pt idx="1242">
                  <c:v>-19.419809999999998</c:v>
                </c:pt>
                <c:pt idx="1243">
                  <c:v>-19.425789999999999</c:v>
                </c:pt>
                <c:pt idx="1244">
                  <c:v>-19.43177</c:v>
                </c:pt>
                <c:pt idx="1245">
                  <c:v>-19.437750000000001</c:v>
                </c:pt>
                <c:pt idx="1246">
                  <c:v>-19.443729999999999</c:v>
                </c:pt>
                <c:pt idx="1247">
                  <c:v>-19.4497</c:v>
                </c:pt>
                <c:pt idx="1248">
                  <c:v>-19.455739999999999</c:v>
                </c:pt>
                <c:pt idx="1249">
                  <c:v>-19.461780000000001</c:v>
                </c:pt>
                <c:pt idx="1250">
                  <c:v>-19.46782</c:v>
                </c:pt>
                <c:pt idx="1251">
                  <c:v>-19.471830000000001</c:v>
                </c:pt>
                <c:pt idx="1252">
                  <c:v>-19.475770000000001</c:v>
                </c:pt>
                <c:pt idx="1253">
                  <c:v>-19.479839999999999</c:v>
                </c:pt>
                <c:pt idx="1254">
                  <c:v>-19.483779999999999</c:v>
                </c:pt>
                <c:pt idx="1255">
                  <c:v>-19.487729999999999</c:v>
                </c:pt>
                <c:pt idx="1256">
                  <c:v>-19.491790000000002</c:v>
                </c:pt>
                <c:pt idx="1257">
                  <c:v>-19.495740000000001</c:v>
                </c:pt>
                <c:pt idx="1258">
                  <c:v>-19.501719999999999</c:v>
                </c:pt>
                <c:pt idx="1259">
                  <c:v>-19.507819999999999</c:v>
                </c:pt>
                <c:pt idx="1260">
                  <c:v>-19.5138</c:v>
                </c:pt>
                <c:pt idx="1261">
                  <c:v>-19.529820000000001</c:v>
                </c:pt>
                <c:pt idx="1262">
                  <c:v>-19.533770000000001</c:v>
                </c:pt>
                <c:pt idx="1263">
                  <c:v>-19.537769999999998</c:v>
                </c:pt>
                <c:pt idx="1264">
                  <c:v>-19.541840000000001</c:v>
                </c:pt>
                <c:pt idx="1265">
                  <c:v>-19.54579</c:v>
                </c:pt>
                <c:pt idx="1266">
                  <c:v>-19.549790000000002</c:v>
                </c:pt>
                <c:pt idx="1267">
                  <c:v>-19.55583</c:v>
                </c:pt>
                <c:pt idx="1268">
                  <c:v>-19.57789</c:v>
                </c:pt>
                <c:pt idx="1269">
                  <c:v>-19.58381</c:v>
                </c:pt>
                <c:pt idx="1270">
                  <c:v>-19.587879999999998</c:v>
                </c:pt>
                <c:pt idx="1271">
                  <c:v>-19.591819999999998</c:v>
                </c:pt>
                <c:pt idx="1272">
                  <c:v>-19.595829999999999</c:v>
                </c:pt>
                <c:pt idx="1273">
                  <c:v>-19.599900000000002</c:v>
                </c:pt>
                <c:pt idx="1274">
                  <c:v>-19.603840000000002</c:v>
                </c:pt>
                <c:pt idx="1275">
                  <c:v>-19.607849999999999</c:v>
                </c:pt>
                <c:pt idx="1276">
                  <c:v>-19.61185</c:v>
                </c:pt>
                <c:pt idx="1277">
                  <c:v>-19.615860000000001</c:v>
                </c:pt>
                <c:pt idx="1278">
                  <c:v>-19.619869999999999</c:v>
                </c:pt>
                <c:pt idx="1279">
                  <c:v>-19.62387</c:v>
                </c:pt>
                <c:pt idx="1280">
                  <c:v>-19.627880000000001</c:v>
                </c:pt>
                <c:pt idx="1281">
                  <c:v>-19.63391</c:v>
                </c:pt>
                <c:pt idx="1282">
                  <c:v>-19.639890000000001</c:v>
                </c:pt>
                <c:pt idx="1283">
                  <c:v>-19.64593</c:v>
                </c:pt>
                <c:pt idx="1284">
                  <c:v>-19.65185</c:v>
                </c:pt>
                <c:pt idx="1285">
                  <c:v>-19.657889999999998</c:v>
                </c:pt>
                <c:pt idx="1286">
                  <c:v>-19.663810000000002</c:v>
                </c:pt>
                <c:pt idx="1287">
                  <c:v>-19.66788</c:v>
                </c:pt>
                <c:pt idx="1288">
                  <c:v>-19.673860000000001</c:v>
                </c:pt>
                <c:pt idx="1289">
                  <c:v>-19.675889999999999</c:v>
                </c:pt>
                <c:pt idx="1290">
                  <c:v>-19.67792</c:v>
                </c:pt>
                <c:pt idx="1291">
                  <c:v>-19.679950000000002</c:v>
                </c:pt>
                <c:pt idx="1292">
                  <c:v>-19.681989999999999</c:v>
                </c:pt>
                <c:pt idx="1293">
                  <c:v>-19.68402</c:v>
                </c:pt>
                <c:pt idx="1294">
                  <c:v>-19.68599</c:v>
                </c:pt>
                <c:pt idx="1295">
                  <c:v>-19.688020000000002</c:v>
                </c:pt>
                <c:pt idx="1296">
                  <c:v>-19.690059999999999</c:v>
                </c:pt>
                <c:pt idx="1297">
                  <c:v>-19.69209</c:v>
                </c:pt>
                <c:pt idx="1298">
                  <c:v>-19.694120000000002</c:v>
                </c:pt>
                <c:pt idx="1299">
                  <c:v>-19.696159999999999</c:v>
                </c:pt>
                <c:pt idx="1300">
                  <c:v>-19.698129999999999</c:v>
                </c:pt>
                <c:pt idx="1301">
                  <c:v>-19.70016</c:v>
                </c:pt>
                <c:pt idx="1302">
                  <c:v>-19.702200000000001</c:v>
                </c:pt>
                <c:pt idx="1303">
                  <c:v>-19.704170000000001</c:v>
                </c:pt>
                <c:pt idx="1304">
                  <c:v>-19.706199999999999</c:v>
                </c:pt>
                <c:pt idx="1305">
                  <c:v>-19.70823</c:v>
                </c:pt>
                <c:pt idx="1306">
                  <c:v>-19.71021</c:v>
                </c:pt>
                <c:pt idx="1307">
                  <c:v>-19.712240000000001</c:v>
                </c:pt>
                <c:pt idx="1308">
                  <c:v>-19.714210000000001</c:v>
                </c:pt>
                <c:pt idx="1309">
                  <c:v>-19.716249999999999</c:v>
                </c:pt>
                <c:pt idx="1310">
                  <c:v>-19.718219999999999</c:v>
                </c:pt>
                <c:pt idx="1311">
                  <c:v>-19.72025</c:v>
                </c:pt>
                <c:pt idx="1312">
                  <c:v>-19.722290000000001</c:v>
                </c:pt>
                <c:pt idx="1313">
                  <c:v>-19.726289999999999</c:v>
                </c:pt>
                <c:pt idx="1314">
                  <c:v>-19.742370000000001</c:v>
                </c:pt>
                <c:pt idx="1315">
                  <c:v>-19.746379999999998</c:v>
                </c:pt>
                <c:pt idx="1316">
                  <c:v>-19.750389999999999</c:v>
                </c:pt>
                <c:pt idx="1317">
                  <c:v>-19.754390000000001</c:v>
                </c:pt>
                <c:pt idx="1318">
                  <c:v>-19.758400000000002</c:v>
                </c:pt>
                <c:pt idx="1319">
                  <c:v>-19.7624</c:v>
                </c:pt>
                <c:pt idx="1320">
                  <c:v>-19.76641</c:v>
                </c:pt>
                <c:pt idx="1321">
                  <c:v>-19.77036</c:v>
                </c:pt>
                <c:pt idx="1322">
                  <c:v>-19.774360000000001</c:v>
                </c:pt>
                <c:pt idx="1323">
                  <c:v>-19.778369999999999</c:v>
                </c:pt>
                <c:pt idx="1324">
                  <c:v>-19.78237</c:v>
                </c:pt>
                <c:pt idx="1325">
                  <c:v>-19.786380000000001</c:v>
                </c:pt>
                <c:pt idx="1326">
                  <c:v>-19.790389999999999</c:v>
                </c:pt>
                <c:pt idx="1327">
                  <c:v>-19.79439</c:v>
                </c:pt>
                <c:pt idx="1328">
                  <c:v>-19.798400000000001</c:v>
                </c:pt>
                <c:pt idx="1329">
                  <c:v>-19.802399999999999</c:v>
                </c:pt>
                <c:pt idx="1330">
                  <c:v>-19.806349999999998</c:v>
                </c:pt>
                <c:pt idx="1331">
                  <c:v>-19.81035</c:v>
                </c:pt>
                <c:pt idx="1332">
                  <c:v>-19.814360000000001</c:v>
                </c:pt>
                <c:pt idx="1333">
                  <c:v>-19.81831</c:v>
                </c:pt>
                <c:pt idx="1334">
                  <c:v>-19.822310000000002</c:v>
                </c:pt>
                <c:pt idx="1335">
                  <c:v>-19.826260000000001</c:v>
                </c:pt>
                <c:pt idx="1336">
                  <c:v>-19.830200000000001</c:v>
                </c:pt>
                <c:pt idx="1337">
                  <c:v>-19.83427</c:v>
                </c:pt>
                <c:pt idx="1338">
                  <c:v>-19.83822</c:v>
                </c:pt>
                <c:pt idx="1339">
                  <c:v>-19.842220000000001</c:v>
                </c:pt>
                <c:pt idx="1340">
                  <c:v>-19.848199999999999</c:v>
                </c:pt>
                <c:pt idx="1341">
                  <c:v>-19.850169999999999</c:v>
                </c:pt>
                <c:pt idx="1342">
                  <c:v>-19.852209999999999</c:v>
                </c:pt>
                <c:pt idx="1343">
                  <c:v>-19.854179999999999</c:v>
                </c:pt>
                <c:pt idx="1344">
                  <c:v>-19.856210000000001</c:v>
                </c:pt>
                <c:pt idx="1345">
                  <c:v>-19.85819</c:v>
                </c:pt>
                <c:pt idx="1346">
                  <c:v>-19.860220000000002</c:v>
                </c:pt>
                <c:pt idx="1347">
                  <c:v>-19.862189999999998</c:v>
                </c:pt>
                <c:pt idx="1348">
                  <c:v>-19.864170000000001</c:v>
                </c:pt>
                <c:pt idx="1349">
                  <c:v>-19.866199999999999</c:v>
                </c:pt>
                <c:pt idx="1350">
                  <c:v>-19.868230000000001</c:v>
                </c:pt>
                <c:pt idx="1351">
                  <c:v>-19.870270000000001</c:v>
                </c:pt>
                <c:pt idx="1352">
                  <c:v>-19.872240000000001</c:v>
                </c:pt>
                <c:pt idx="1353">
                  <c:v>-19.874210000000001</c:v>
                </c:pt>
                <c:pt idx="1354">
                  <c:v>-19.876239999999999</c:v>
                </c:pt>
                <c:pt idx="1355">
                  <c:v>-19.878219999999999</c:v>
                </c:pt>
                <c:pt idx="1356">
                  <c:v>-19.88025</c:v>
                </c:pt>
                <c:pt idx="1357">
                  <c:v>-19.88222</c:v>
                </c:pt>
                <c:pt idx="1358">
                  <c:v>-19.884250000000002</c:v>
                </c:pt>
                <c:pt idx="1359">
                  <c:v>-19.886289999999999</c:v>
                </c:pt>
                <c:pt idx="1360">
                  <c:v>-19.890229999999999</c:v>
                </c:pt>
                <c:pt idx="1361">
                  <c:v>-19.89424</c:v>
                </c:pt>
                <c:pt idx="1362">
                  <c:v>-19.910260000000001</c:v>
                </c:pt>
                <c:pt idx="1363">
                  <c:v>-19.914269999999998</c:v>
                </c:pt>
                <c:pt idx="1364">
                  <c:v>-19.918279999999999</c:v>
                </c:pt>
                <c:pt idx="1365">
                  <c:v>-19.922280000000001</c:v>
                </c:pt>
                <c:pt idx="1366">
                  <c:v>-19.930230000000002</c:v>
                </c:pt>
                <c:pt idx="1367">
                  <c:v>-19.932269999999999</c:v>
                </c:pt>
                <c:pt idx="1368">
                  <c:v>-19.9343</c:v>
                </c:pt>
                <c:pt idx="1369">
                  <c:v>-19.936330000000002</c:v>
                </c:pt>
                <c:pt idx="1370">
                  <c:v>-19.938310000000001</c:v>
                </c:pt>
                <c:pt idx="1371">
                  <c:v>-19.940339999999999</c:v>
                </c:pt>
                <c:pt idx="1372">
                  <c:v>-19.942309999999999</c:v>
                </c:pt>
                <c:pt idx="1373">
                  <c:v>-19.94434</c:v>
                </c:pt>
                <c:pt idx="1374">
                  <c:v>-19.946380000000001</c:v>
                </c:pt>
                <c:pt idx="1375">
                  <c:v>-19.948409999999999</c:v>
                </c:pt>
                <c:pt idx="1376">
                  <c:v>-19.950379999999999</c:v>
                </c:pt>
                <c:pt idx="1377">
                  <c:v>-19.952349999999999</c:v>
                </c:pt>
                <c:pt idx="1378">
                  <c:v>-19.954329999999999</c:v>
                </c:pt>
                <c:pt idx="1379">
                  <c:v>-19.95636</c:v>
                </c:pt>
                <c:pt idx="1380">
                  <c:v>-19.958449999999999</c:v>
                </c:pt>
                <c:pt idx="1381">
                  <c:v>-19.960429999999999</c:v>
                </c:pt>
                <c:pt idx="1382">
                  <c:v>-19.962399999999999</c:v>
                </c:pt>
                <c:pt idx="1383">
                  <c:v>-19.96443</c:v>
                </c:pt>
                <c:pt idx="1384">
                  <c:v>-19.96641</c:v>
                </c:pt>
                <c:pt idx="1385">
                  <c:v>-19.968440000000001</c:v>
                </c:pt>
                <c:pt idx="1386">
                  <c:v>-19.97053</c:v>
                </c:pt>
                <c:pt idx="1387">
                  <c:v>-19.972560000000001</c:v>
                </c:pt>
                <c:pt idx="1388">
                  <c:v>-19.974540000000001</c:v>
                </c:pt>
                <c:pt idx="1389">
                  <c:v>-19.976569999999999</c:v>
                </c:pt>
                <c:pt idx="1390">
                  <c:v>-19.9786</c:v>
                </c:pt>
                <c:pt idx="1391">
                  <c:v>-19.980640000000001</c:v>
                </c:pt>
                <c:pt idx="1392">
                  <c:v>-19.982669999999999</c:v>
                </c:pt>
                <c:pt idx="1393">
                  <c:v>-19.984639999999999</c:v>
                </c:pt>
                <c:pt idx="1394">
                  <c:v>-19.98667</c:v>
                </c:pt>
                <c:pt idx="1395">
                  <c:v>-19.98865</c:v>
                </c:pt>
                <c:pt idx="1396">
                  <c:v>-19.990680000000001</c:v>
                </c:pt>
                <c:pt idx="1397">
                  <c:v>-19.992709999999999</c:v>
                </c:pt>
                <c:pt idx="1398">
                  <c:v>-19.99475</c:v>
                </c:pt>
                <c:pt idx="1399">
                  <c:v>-19.99672</c:v>
                </c:pt>
                <c:pt idx="1400">
                  <c:v>-19.99869</c:v>
                </c:pt>
                <c:pt idx="1401">
                  <c:v>-20.000730000000001</c:v>
                </c:pt>
                <c:pt idx="1402">
                  <c:v>-20.002700000000001</c:v>
                </c:pt>
                <c:pt idx="1403">
                  <c:v>-20.004729999999999</c:v>
                </c:pt>
                <c:pt idx="1404">
                  <c:v>-20.00676</c:v>
                </c:pt>
                <c:pt idx="1405">
                  <c:v>-20.010770000000001</c:v>
                </c:pt>
                <c:pt idx="1406">
                  <c:v>-20.028829999999999</c:v>
                </c:pt>
                <c:pt idx="1407">
                  <c:v>-20.032769999999999</c:v>
                </c:pt>
                <c:pt idx="1408">
                  <c:v>-20.03678</c:v>
                </c:pt>
                <c:pt idx="1409">
                  <c:v>-20.040839999999999</c:v>
                </c:pt>
                <c:pt idx="1410">
                  <c:v>-20.044730000000001</c:v>
                </c:pt>
                <c:pt idx="1411">
                  <c:v>-20.05077</c:v>
                </c:pt>
                <c:pt idx="1412">
                  <c:v>-20.08473</c:v>
                </c:pt>
                <c:pt idx="1413">
                  <c:v>-20.106729999999999</c:v>
                </c:pt>
                <c:pt idx="1414">
                  <c:v>-20.114740000000001</c:v>
                </c:pt>
                <c:pt idx="1415">
                  <c:v>-20.122699999999998</c:v>
                </c:pt>
                <c:pt idx="1416">
                  <c:v>-20.12867</c:v>
                </c:pt>
                <c:pt idx="1417">
                  <c:v>-20.138660000000002</c:v>
                </c:pt>
                <c:pt idx="1418">
                  <c:v>-20.152650000000001</c:v>
                </c:pt>
                <c:pt idx="1419">
                  <c:v>-20.156600000000001</c:v>
                </c:pt>
                <c:pt idx="1420">
                  <c:v>-20.160599999999999</c:v>
                </c:pt>
                <c:pt idx="1421">
                  <c:v>-20.16461</c:v>
                </c:pt>
                <c:pt idx="1422">
                  <c:v>-20.168489999999998</c:v>
                </c:pt>
                <c:pt idx="1423">
                  <c:v>-20.172560000000001</c:v>
                </c:pt>
                <c:pt idx="1424">
                  <c:v>-20.176570000000002</c:v>
                </c:pt>
                <c:pt idx="1425">
                  <c:v>-20.18045</c:v>
                </c:pt>
                <c:pt idx="1426">
                  <c:v>-20.184460000000001</c:v>
                </c:pt>
                <c:pt idx="1427">
                  <c:v>-20.18852</c:v>
                </c:pt>
                <c:pt idx="1428">
                  <c:v>-20.1905</c:v>
                </c:pt>
                <c:pt idx="1429">
                  <c:v>-20.19247</c:v>
                </c:pt>
                <c:pt idx="1430">
                  <c:v>-20.19444</c:v>
                </c:pt>
                <c:pt idx="1431">
                  <c:v>-20.196480000000001</c:v>
                </c:pt>
                <c:pt idx="1432">
                  <c:v>-20.198509999999999</c:v>
                </c:pt>
                <c:pt idx="1433">
                  <c:v>-20.20054</c:v>
                </c:pt>
                <c:pt idx="1434">
                  <c:v>-20.20251</c:v>
                </c:pt>
                <c:pt idx="1435">
                  <c:v>-20.20646</c:v>
                </c:pt>
                <c:pt idx="1436">
                  <c:v>-20.210519999999999</c:v>
                </c:pt>
                <c:pt idx="1437">
                  <c:v>-20.214469999999999</c:v>
                </c:pt>
                <c:pt idx="1438">
                  <c:v>-20.21848</c:v>
                </c:pt>
                <c:pt idx="1439">
                  <c:v>-20.222480000000001</c:v>
                </c:pt>
                <c:pt idx="1440">
                  <c:v>-20.224460000000001</c:v>
                </c:pt>
                <c:pt idx="1441">
                  <c:v>-20.226430000000001</c:v>
                </c:pt>
                <c:pt idx="1442">
                  <c:v>-20.228459999999998</c:v>
                </c:pt>
                <c:pt idx="1443">
                  <c:v>-20.230440000000002</c:v>
                </c:pt>
                <c:pt idx="1444">
                  <c:v>-20.232469999999999</c:v>
                </c:pt>
                <c:pt idx="1445">
                  <c:v>-20.234439999999999</c:v>
                </c:pt>
                <c:pt idx="1446">
                  <c:v>-20.236409999999999</c:v>
                </c:pt>
                <c:pt idx="1447">
                  <c:v>-20.23845</c:v>
                </c:pt>
                <c:pt idx="1448">
                  <c:v>-20.242450000000002</c:v>
                </c:pt>
                <c:pt idx="1449">
                  <c:v>-20.246459999999999</c:v>
                </c:pt>
                <c:pt idx="1450">
                  <c:v>-20.250409999999999</c:v>
                </c:pt>
                <c:pt idx="1451">
                  <c:v>-20.256450000000001</c:v>
                </c:pt>
                <c:pt idx="1452">
                  <c:v>-20.27647</c:v>
                </c:pt>
                <c:pt idx="1453">
                  <c:v>-20.284420000000001</c:v>
                </c:pt>
                <c:pt idx="1454">
                  <c:v>-20.290459999999999</c:v>
                </c:pt>
                <c:pt idx="1455">
                  <c:v>-20.294409999999999</c:v>
                </c:pt>
                <c:pt idx="1456">
                  <c:v>-20.300450000000001</c:v>
                </c:pt>
                <c:pt idx="1457">
                  <c:v>-20.306370000000001</c:v>
                </c:pt>
                <c:pt idx="1458">
                  <c:v>-20.316410000000001</c:v>
                </c:pt>
                <c:pt idx="1459">
                  <c:v>-20.380330000000001</c:v>
                </c:pt>
                <c:pt idx="1460">
                  <c:v>-20.398330000000001</c:v>
                </c:pt>
                <c:pt idx="1461">
                  <c:v>-20.406279999999999</c:v>
                </c:pt>
                <c:pt idx="1462">
                  <c:v>-20.414290000000001</c:v>
                </c:pt>
                <c:pt idx="1463">
                  <c:v>-20.42625</c:v>
                </c:pt>
                <c:pt idx="1464">
                  <c:v>-20.456199999999999</c:v>
                </c:pt>
                <c:pt idx="1465">
                  <c:v>-20.468219999999999</c:v>
                </c:pt>
                <c:pt idx="1466">
                  <c:v>-20.47617</c:v>
                </c:pt>
                <c:pt idx="1467">
                  <c:v>-20.48621</c:v>
                </c:pt>
                <c:pt idx="1468">
                  <c:v>-20.502179999999999</c:v>
                </c:pt>
                <c:pt idx="1469">
                  <c:v>-20.518139999999999</c:v>
                </c:pt>
                <c:pt idx="1470">
                  <c:v>-20.528189999999999</c:v>
                </c:pt>
                <c:pt idx="1471">
                  <c:v>-20.538170000000001</c:v>
                </c:pt>
                <c:pt idx="1472">
                  <c:v>-20.54618</c:v>
                </c:pt>
                <c:pt idx="1473">
                  <c:v>-20.55414</c:v>
                </c:pt>
                <c:pt idx="1474">
                  <c:v>-20.566210000000002</c:v>
                </c:pt>
                <c:pt idx="1475">
                  <c:v>-20.604179999999999</c:v>
                </c:pt>
                <c:pt idx="1476">
                  <c:v>-20.624030000000001</c:v>
                </c:pt>
                <c:pt idx="1477">
                  <c:v>-20.654050000000002</c:v>
                </c:pt>
                <c:pt idx="1478">
                  <c:v>-20.674130000000002</c:v>
                </c:pt>
                <c:pt idx="1479">
                  <c:v>-20.712160000000001</c:v>
                </c:pt>
                <c:pt idx="1480">
                  <c:v>-20.730160000000001</c:v>
                </c:pt>
                <c:pt idx="1481">
                  <c:v>-20.7362</c:v>
                </c:pt>
                <c:pt idx="1482">
                  <c:v>-20.742170000000002</c:v>
                </c:pt>
                <c:pt idx="1483">
                  <c:v>-20.75019</c:v>
                </c:pt>
                <c:pt idx="1484">
                  <c:v>-20.818049999999999</c:v>
                </c:pt>
                <c:pt idx="1485">
                  <c:v>-20.870059999999999</c:v>
                </c:pt>
                <c:pt idx="1486">
                  <c:v>-20.884049999999998</c:v>
                </c:pt>
                <c:pt idx="1487">
                  <c:v>-20.898050000000001</c:v>
                </c:pt>
                <c:pt idx="1488">
                  <c:v>-20.914069999999999</c:v>
                </c:pt>
                <c:pt idx="1489">
                  <c:v>-20.929970000000001</c:v>
                </c:pt>
                <c:pt idx="1490">
                  <c:v>-20.982050000000001</c:v>
                </c:pt>
                <c:pt idx="1491">
                  <c:v>-20.984079999999999</c:v>
                </c:pt>
                <c:pt idx="1492">
                  <c:v>-20.986059999999998</c:v>
                </c:pt>
                <c:pt idx="1493">
                  <c:v>-20.98809</c:v>
                </c:pt>
                <c:pt idx="1494">
                  <c:v>-20.99006</c:v>
                </c:pt>
                <c:pt idx="1495">
                  <c:v>-20.992090000000001</c:v>
                </c:pt>
                <c:pt idx="1496">
                  <c:v>-20.994070000000001</c:v>
                </c:pt>
                <c:pt idx="1497">
                  <c:v>-20.996099999999998</c:v>
                </c:pt>
                <c:pt idx="1498">
                  <c:v>-20.99813</c:v>
                </c:pt>
                <c:pt idx="1499">
                  <c:v>-21.000109999999999</c:v>
                </c:pt>
                <c:pt idx="1500">
                  <c:v>-21.002079999999999</c:v>
                </c:pt>
                <c:pt idx="1501">
                  <c:v>-21.004049999999999</c:v>
                </c:pt>
                <c:pt idx="1502">
                  <c:v>-21.00609</c:v>
                </c:pt>
                <c:pt idx="1503">
                  <c:v>-21.008120000000002</c:v>
                </c:pt>
                <c:pt idx="1504">
                  <c:v>-21.010149999999999</c:v>
                </c:pt>
                <c:pt idx="1505">
                  <c:v>-21.014099999999999</c:v>
                </c:pt>
                <c:pt idx="1506">
                  <c:v>-21.0181</c:v>
                </c:pt>
                <c:pt idx="1507">
                  <c:v>-21.022169999999999</c:v>
                </c:pt>
                <c:pt idx="1508">
                  <c:v>-21.032150000000001</c:v>
                </c:pt>
                <c:pt idx="1509">
                  <c:v>-21.0822</c:v>
                </c:pt>
                <c:pt idx="1510">
                  <c:v>-21.098099999999999</c:v>
                </c:pt>
                <c:pt idx="1511">
                  <c:v>-21.116160000000001</c:v>
                </c:pt>
                <c:pt idx="1512">
                  <c:v>-21.134150000000002</c:v>
                </c:pt>
                <c:pt idx="1513">
                  <c:v>-21.156040000000001</c:v>
                </c:pt>
                <c:pt idx="1514">
                  <c:v>-21.180070000000001</c:v>
                </c:pt>
                <c:pt idx="1515">
                  <c:v>-21.204049999999999</c:v>
                </c:pt>
                <c:pt idx="1516">
                  <c:v>-21.240159999999999</c:v>
                </c:pt>
                <c:pt idx="1517">
                  <c:v>-21.27807</c:v>
                </c:pt>
                <c:pt idx="1518">
                  <c:v>-21.350110000000001</c:v>
                </c:pt>
                <c:pt idx="1519">
                  <c:v>-21.450019999999999</c:v>
                </c:pt>
                <c:pt idx="1520">
                  <c:v>-21.476089999999999</c:v>
                </c:pt>
                <c:pt idx="1521">
                  <c:v>-21.482130000000002</c:v>
                </c:pt>
                <c:pt idx="1522">
                  <c:v>-21.488109999999999</c:v>
                </c:pt>
                <c:pt idx="1523">
                  <c:v>-21.49409</c:v>
                </c:pt>
                <c:pt idx="1524">
                  <c:v>-21.50216</c:v>
                </c:pt>
                <c:pt idx="1525">
                  <c:v>-21.510110000000001</c:v>
                </c:pt>
                <c:pt idx="1526">
                  <c:v>-21.516089999999998</c:v>
                </c:pt>
                <c:pt idx="1527">
                  <c:v>-21.524100000000001</c:v>
                </c:pt>
                <c:pt idx="1528">
                  <c:v>-21.532109999999999</c:v>
                </c:pt>
                <c:pt idx="1529">
                  <c:v>-21.550170000000001</c:v>
                </c:pt>
                <c:pt idx="1530">
                  <c:v>-21.55621</c:v>
                </c:pt>
                <c:pt idx="1531">
                  <c:v>-21.558240000000001</c:v>
                </c:pt>
                <c:pt idx="1532">
                  <c:v>-21.560220000000001</c:v>
                </c:pt>
                <c:pt idx="1533">
                  <c:v>-21.562190000000001</c:v>
                </c:pt>
                <c:pt idx="1534">
                  <c:v>-21.564160000000001</c:v>
                </c:pt>
                <c:pt idx="1535">
                  <c:v>-21.566189999999999</c:v>
                </c:pt>
                <c:pt idx="1536">
                  <c:v>-21.56822</c:v>
                </c:pt>
                <c:pt idx="1537">
                  <c:v>-21.570260000000001</c:v>
                </c:pt>
                <c:pt idx="1538">
                  <c:v>-21.572230000000001</c:v>
                </c:pt>
                <c:pt idx="1539">
                  <c:v>-21.574200000000001</c:v>
                </c:pt>
                <c:pt idx="1540">
                  <c:v>-21.576180000000001</c:v>
                </c:pt>
                <c:pt idx="1541">
                  <c:v>-21.578209999999999</c:v>
                </c:pt>
                <c:pt idx="1542">
                  <c:v>-21.58024</c:v>
                </c:pt>
                <c:pt idx="1543">
                  <c:v>-21.582280000000001</c:v>
                </c:pt>
                <c:pt idx="1544">
                  <c:v>-21.584250000000001</c:v>
                </c:pt>
                <c:pt idx="1545">
                  <c:v>-21.586220000000001</c:v>
                </c:pt>
                <c:pt idx="1546">
                  <c:v>-21.590229999999998</c:v>
                </c:pt>
                <c:pt idx="1547">
                  <c:v>-21.594290000000001</c:v>
                </c:pt>
                <c:pt idx="1548">
                  <c:v>-21.600269999999998</c:v>
                </c:pt>
                <c:pt idx="1549">
                  <c:v>-21.626280000000001</c:v>
                </c:pt>
                <c:pt idx="1550">
                  <c:v>-21.63429</c:v>
                </c:pt>
                <c:pt idx="1551">
                  <c:v>-21.644279999999998</c:v>
                </c:pt>
                <c:pt idx="1552">
                  <c:v>-21.654260000000001</c:v>
                </c:pt>
                <c:pt idx="1553">
                  <c:v>-21.668310000000002</c:v>
                </c:pt>
                <c:pt idx="1554">
                  <c:v>-21.69229</c:v>
                </c:pt>
                <c:pt idx="1555">
                  <c:v>-21.718119999999999</c:v>
                </c:pt>
                <c:pt idx="1556">
                  <c:v>-21.744070000000001</c:v>
                </c:pt>
                <c:pt idx="1557">
                  <c:v>-21.76416</c:v>
                </c:pt>
                <c:pt idx="1558">
                  <c:v>-21.78209</c:v>
                </c:pt>
                <c:pt idx="1559">
                  <c:v>-21.80003</c:v>
                </c:pt>
                <c:pt idx="1560">
                  <c:v>-21.83596</c:v>
                </c:pt>
                <c:pt idx="1561">
                  <c:v>-21.868010000000002</c:v>
                </c:pt>
                <c:pt idx="1562">
                  <c:v>-21.904</c:v>
                </c:pt>
                <c:pt idx="1563">
                  <c:v>-21.957989999999999</c:v>
                </c:pt>
                <c:pt idx="1564">
                  <c:v>-22.00009</c:v>
                </c:pt>
                <c:pt idx="1565">
                  <c:v>-22.046060000000001</c:v>
                </c:pt>
                <c:pt idx="1566">
                  <c:v>-22.056049999999999</c:v>
                </c:pt>
                <c:pt idx="1567">
                  <c:v>-22.076139999999999</c:v>
                </c:pt>
                <c:pt idx="1568">
                  <c:v>-22.112130000000001</c:v>
                </c:pt>
                <c:pt idx="1569">
                  <c:v>-22.11805</c:v>
                </c:pt>
                <c:pt idx="1570">
                  <c:v>-22.124089999999999</c:v>
                </c:pt>
                <c:pt idx="1571">
                  <c:v>-22.13007</c:v>
                </c:pt>
                <c:pt idx="1572">
                  <c:v>-22.136109999999999</c:v>
                </c:pt>
                <c:pt idx="1573">
                  <c:v>-22.14406</c:v>
                </c:pt>
                <c:pt idx="1574">
                  <c:v>-22.158110000000001</c:v>
                </c:pt>
                <c:pt idx="1575">
                  <c:v>-22.25808</c:v>
                </c:pt>
                <c:pt idx="1576">
                  <c:v>-22.357990000000001</c:v>
                </c:pt>
                <c:pt idx="1577">
                  <c:v>-22.379989999999999</c:v>
                </c:pt>
                <c:pt idx="1578">
                  <c:v>-22.382020000000001</c:v>
                </c:pt>
                <c:pt idx="1579">
                  <c:v>-22.384049999999998</c:v>
                </c:pt>
                <c:pt idx="1580">
                  <c:v>-22.386030000000002</c:v>
                </c:pt>
                <c:pt idx="1581">
                  <c:v>-22.388000000000002</c:v>
                </c:pt>
                <c:pt idx="1582">
                  <c:v>-22.390029999999999</c:v>
                </c:pt>
                <c:pt idx="1583">
                  <c:v>-22.39207</c:v>
                </c:pt>
                <c:pt idx="1584">
                  <c:v>-22.39404</c:v>
                </c:pt>
                <c:pt idx="1585">
                  <c:v>-22.396070000000002</c:v>
                </c:pt>
                <c:pt idx="1586">
                  <c:v>-22.398040000000002</c:v>
                </c:pt>
                <c:pt idx="1587">
                  <c:v>-22.400079999999999</c:v>
                </c:pt>
                <c:pt idx="1588">
                  <c:v>-22.402049999999999</c:v>
                </c:pt>
                <c:pt idx="1589">
                  <c:v>-22.40408</c:v>
                </c:pt>
                <c:pt idx="1590">
                  <c:v>-22.406120000000001</c:v>
                </c:pt>
                <c:pt idx="1591">
                  <c:v>-22.408149999999999</c:v>
                </c:pt>
                <c:pt idx="1592">
                  <c:v>-22.410119999999999</c:v>
                </c:pt>
                <c:pt idx="1593">
                  <c:v>-22.41215</c:v>
                </c:pt>
                <c:pt idx="1594">
                  <c:v>-22.41413</c:v>
                </c:pt>
                <c:pt idx="1595">
                  <c:v>-22.416160000000001</c:v>
                </c:pt>
                <c:pt idx="1596">
                  <c:v>-22.418189999999999</c:v>
                </c:pt>
                <c:pt idx="1597">
                  <c:v>-22.4222</c:v>
                </c:pt>
                <c:pt idx="1598">
                  <c:v>-22.426210000000001</c:v>
                </c:pt>
                <c:pt idx="1599">
                  <c:v>-22.43224</c:v>
                </c:pt>
                <c:pt idx="1600">
                  <c:v>-22.466259999999998</c:v>
                </c:pt>
                <c:pt idx="1601">
                  <c:v>-22.482289999999999</c:v>
                </c:pt>
                <c:pt idx="1602">
                  <c:v>-22.5642</c:v>
                </c:pt>
                <c:pt idx="1603">
                  <c:v>-22.580220000000001</c:v>
                </c:pt>
                <c:pt idx="1604">
                  <c:v>-22.596250000000001</c:v>
                </c:pt>
                <c:pt idx="1605">
                  <c:v>-22.614239999999999</c:v>
                </c:pt>
                <c:pt idx="1606">
                  <c:v>-22.642230000000001</c:v>
                </c:pt>
                <c:pt idx="1607">
                  <c:v>-22.688140000000001</c:v>
                </c:pt>
                <c:pt idx="1608">
                  <c:v>-22.710080000000001</c:v>
                </c:pt>
                <c:pt idx="1609">
                  <c:v>-22.734120000000001</c:v>
                </c:pt>
                <c:pt idx="1610">
                  <c:v>-22.770119999999999</c:v>
                </c:pt>
                <c:pt idx="1611">
                  <c:v>-22.800129999999999</c:v>
                </c:pt>
                <c:pt idx="1612">
                  <c:v>-22.900040000000001</c:v>
                </c:pt>
                <c:pt idx="1613">
                  <c:v>-23.000070000000001</c:v>
                </c:pt>
                <c:pt idx="1614">
                  <c:v>-23.029959999999999</c:v>
                </c:pt>
                <c:pt idx="1615">
                  <c:v>-23.04598</c:v>
                </c:pt>
                <c:pt idx="1616">
                  <c:v>-23.074079999999999</c:v>
                </c:pt>
                <c:pt idx="1617">
                  <c:v>-23.094110000000001</c:v>
                </c:pt>
                <c:pt idx="1618">
                  <c:v>-23.114139999999999</c:v>
                </c:pt>
                <c:pt idx="1619">
                  <c:v>-23.214169999999999</c:v>
                </c:pt>
                <c:pt idx="1620">
                  <c:v>-23.24203</c:v>
                </c:pt>
                <c:pt idx="1621">
                  <c:v>-23.262060000000002</c:v>
                </c:pt>
                <c:pt idx="1622">
                  <c:v>-23.264099999999999</c:v>
                </c:pt>
                <c:pt idx="1623">
                  <c:v>-23.26613</c:v>
                </c:pt>
                <c:pt idx="1624">
                  <c:v>-23.2681</c:v>
                </c:pt>
                <c:pt idx="1625">
                  <c:v>-23.270130000000002</c:v>
                </c:pt>
                <c:pt idx="1626">
                  <c:v>-23.272110000000001</c:v>
                </c:pt>
                <c:pt idx="1627">
                  <c:v>-23.274080000000001</c:v>
                </c:pt>
                <c:pt idx="1628">
                  <c:v>-23.276109999999999</c:v>
                </c:pt>
                <c:pt idx="1629">
                  <c:v>-23.27814</c:v>
                </c:pt>
                <c:pt idx="1630">
                  <c:v>-23.280180000000001</c:v>
                </c:pt>
                <c:pt idx="1631">
                  <c:v>-23.282150000000001</c:v>
                </c:pt>
                <c:pt idx="1632">
                  <c:v>-23.284120000000001</c:v>
                </c:pt>
                <c:pt idx="1633">
                  <c:v>-23.286159999999999</c:v>
                </c:pt>
                <c:pt idx="1634">
                  <c:v>-23.28819</c:v>
                </c:pt>
                <c:pt idx="1635">
                  <c:v>-23.290220000000001</c:v>
                </c:pt>
                <c:pt idx="1636">
                  <c:v>-23.292259999999999</c:v>
                </c:pt>
                <c:pt idx="1637">
                  <c:v>-23.294170000000001</c:v>
                </c:pt>
                <c:pt idx="1638">
                  <c:v>-23.298179999999999</c:v>
                </c:pt>
                <c:pt idx="1639">
                  <c:v>-23.30218</c:v>
                </c:pt>
                <c:pt idx="1640">
                  <c:v>-23.306190000000001</c:v>
                </c:pt>
                <c:pt idx="1641">
                  <c:v>-23.3142</c:v>
                </c:pt>
                <c:pt idx="1642">
                  <c:v>-23.34618</c:v>
                </c:pt>
                <c:pt idx="1643">
                  <c:v>-23.364239999999999</c:v>
                </c:pt>
                <c:pt idx="1644">
                  <c:v>-23.422180000000001</c:v>
                </c:pt>
                <c:pt idx="1645">
                  <c:v>-23.52215</c:v>
                </c:pt>
                <c:pt idx="1646">
                  <c:v>-23.622109999999999</c:v>
                </c:pt>
                <c:pt idx="1647">
                  <c:v>-23.722020000000001</c:v>
                </c:pt>
                <c:pt idx="1648">
                  <c:v>-23.82199</c:v>
                </c:pt>
                <c:pt idx="1649">
                  <c:v>-23.914010000000001</c:v>
                </c:pt>
                <c:pt idx="1650">
                  <c:v>-24.014030000000002</c:v>
                </c:pt>
                <c:pt idx="1651">
                  <c:v>-24.114000000000001</c:v>
                </c:pt>
                <c:pt idx="1652">
                  <c:v>-24.21397</c:v>
                </c:pt>
                <c:pt idx="1653">
                  <c:v>-24.314060000000001</c:v>
                </c:pt>
                <c:pt idx="1654">
                  <c:v>-24.41403</c:v>
                </c:pt>
                <c:pt idx="1655">
                  <c:v>-24.514109999999999</c:v>
                </c:pt>
                <c:pt idx="1656">
                  <c:v>-24.596029999999999</c:v>
                </c:pt>
                <c:pt idx="1657">
                  <c:v>-24.69605</c:v>
                </c:pt>
                <c:pt idx="1658">
                  <c:v>-24.71602</c:v>
                </c:pt>
                <c:pt idx="1659">
                  <c:v>-24.730070000000001</c:v>
                </c:pt>
                <c:pt idx="1660">
                  <c:v>-24.83004</c:v>
                </c:pt>
                <c:pt idx="1661">
                  <c:v>-24.894079999999999</c:v>
                </c:pt>
                <c:pt idx="1662">
                  <c:v>-24.946149999999999</c:v>
                </c:pt>
                <c:pt idx="1663">
                  <c:v>-24.950099999999999</c:v>
                </c:pt>
                <c:pt idx="1664">
                  <c:v>-24.952069999999999</c:v>
                </c:pt>
                <c:pt idx="1665">
                  <c:v>-24.9541</c:v>
                </c:pt>
                <c:pt idx="1666">
                  <c:v>-24.95608</c:v>
                </c:pt>
                <c:pt idx="1667">
                  <c:v>-24.958169999999999</c:v>
                </c:pt>
                <c:pt idx="1668">
                  <c:v>-24.960139999999999</c:v>
                </c:pt>
                <c:pt idx="1669">
                  <c:v>-24.962060000000001</c:v>
                </c:pt>
                <c:pt idx="1670">
                  <c:v>-24.964089999999999</c:v>
                </c:pt>
                <c:pt idx="1671">
                  <c:v>-24.966059999999999</c:v>
                </c:pt>
                <c:pt idx="1672">
                  <c:v>-24.96809</c:v>
                </c:pt>
                <c:pt idx="1673">
                  <c:v>-24.970130000000001</c:v>
                </c:pt>
                <c:pt idx="1674">
                  <c:v>-24.972100000000001</c:v>
                </c:pt>
                <c:pt idx="1675">
                  <c:v>-24.974129999999999</c:v>
                </c:pt>
                <c:pt idx="1676">
                  <c:v>-24.976109999999998</c:v>
                </c:pt>
                <c:pt idx="1677">
                  <c:v>-24.980170000000001</c:v>
                </c:pt>
                <c:pt idx="1678">
                  <c:v>-24.984120000000001</c:v>
                </c:pt>
                <c:pt idx="1679">
                  <c:v>-24.988130000000002</c:v>
                </c:pt>
                <c:pt idx="1680">
                  <c:v>-24.994160000000001</c:v>
                </c:pt>
                <c:pt idx="1681">
                  <c:v>-25.008209999999998</c:v>
                </c:pt>
                <c:pt idx="1682">
                  <c:v>-25.04618</c:v>
                </c:pt>
                <c:pt idx="1683">
                  <c:v>-25.146149999999999</c:v>
                </c:pt>
                <c:pt idx="1684">
                  <c:v>-25.245999999999999</c:v>
                </c:pt>
                <c:pt idx="1685">
                  <c:v>-25.3462</c:v>
                </c:pt>
                <c:pt idx="1686">
                  <c:v>-25.446169999999999</c:v>
                </c:pt>
                <c:pt idx="1687">
                  <c:v>-25.54608</c:v>
                </c:pt>
                <c:pt idx="1688">
                  <c:v>-25.646049999999999</c:v>
                </c:pt>
                <c:pt idx="1689">
                  <c:v>-25.746079999999999</c:v>
                </c:pt>
                <c:pt idx="1690">
                  <c:v>-25.845980000000001</c:v>
                </c:pt>
                <c:pt idx="1691">
                  <c:v>-25.946010000000001</c:v>
                </c:pt>
                <c:pt idx="1692">
                  <c:v>-26.04598</c:v>
                </c:pt>
                <c:pt idx="1693">
                  <c:v>-26.145949999999999</c:v>
                </c:pt>
                <c:pt idx="1694">
                  <c:v>-26.246040000000001</c:v>
                </c:pt>
                <c:pt idx="1695">
                  <c:v>-26.346070000000001</c:v>
                </c:pt>
                <c:pt idx="1696">
                  <c:v>-26.446090000000002</c:v>
                </c:pt>
                <c:pt idx="1697">
                  <c:v>-26.546060000000001</c:v>
                </c:pt>
                <c:pt idx="1698">
                  <c:v>-26.64603</c:v>
                </c:pt>
                <c:pt idx="1699">
                  <c:v>-26.74606</c:v>
                </c:pt>
                <c:pt idx="1700">
                  <c:v>-26.78199</c:v>
                </c:pt>
              </c:numCache>
            </c:numRef>
          </c:xVal>
          <c:yVal>
            <c:numRef>
              <c:f>'[1]26_16s'!$E$33:$E$10000</c:f>
              <c:numCache>
                <c:formatCode>General</c:formatCode>
                <c:ptCount val="9968"/>
                <c:pt idx="0">
                  <c:v>-0.1790831</c:v>
                </c:pt>
                <c:pt idx="1">
                  <c:v>-0.91057920000000003</c:v>
                </c:pt>
                <c:pt idx="2">
                  <c:v>-0.68728149999999999</c:v>
                </c:pt>
                <c:pt idx="3">
                  <c:v>-0.63939009999999996</c:v>
                </c:pt>
                <c:pt idx="4">
                  <c:v>-0.55761190000000005</c:v>
                </c:pt>
                <c:pt idx="5">
                  <c:v>-0.7360544</c:v>
                </c:pt>
                <c:pt idx="6">
                  <c:v>-0.56720999999999999</c:v>
                </c:pt>
                <c:pt idx="7">
                  <c:v>-0.88462549999999995</c:v>
                </c:pt>
                <c:pt idx="8">
                  <c:v>-0.24705189999999999</c:v>
                </c:pt>
                <c:pt idx="9">
                  <c:v>-1.4529570000000001</c:v>
                </c:pt>
                <c:pt idx="10">
                  <c:v>-0.81577560000000005</c:v>
                </c:pt>
                <c:pt idx="11">
                  <c:v>-1.7951509999999999</c:v>
                </c:pt>
                <c:pt idx="12">
                  <c:v>-9.5574879999999993</c:v>
                </c:pt>
                <c:pt idx="13">
                  <c:v>-14.638</c:v>
                </c:pt>
                <c:pt idx="14">
                  <c:v>-23.878409999999999</c:v>
                </c:pt>
                <c:pt idx="15">
                  <c:v>-50.14949</c:v>
                </c:pt>
                <c:pt idx="16">
                  <c:v>-76.345240000000004</c:v>
                </c:pt>
                <c:pt idx="17">
                  <c:v>-106.4584</c:v>
                </c:pt>
                <c:pt idx="18">
                  <c:v>-137.61259999999999</c:v>
                </c:pt>
                <c:pt idx="19">
                  <c:v>-166.74369999999999</c:v>
                </c:pt>
                <c:pt idx="20">
                  <c:v>-199.78720000000001</c:v>
                </c:pt>
                <c:pt idx="21">
                  <c:v>-227.11269999999999</c:v>
                </c:pt>
                <c:pt idx="22">
                  <c:v>-256.88659999999999</c:v>
                </c:pt>
                <c:pt idx="23">
                  <c:v>-289.40190000000001</c:v>
                </c:pt>
                <c:pt idx="24">
                  <c:v>-324.77030000000002</c:v>
                </c:pt>
                <c:pt idx="25">
                  <c:v>-350.04520000000002</c:v>
                </c:pt>
                <c:pt idx="26">
                  <c:v>-376.73009999999999</c:v>
                </c:pt>
                <c:pt idx="27">
                  <c:v>-404.85840000000002</c:v>
                </c:pt>
                <c:pt idx="28">
                  <c:v>-434.48070000000001</c:v>
                </c:pt>
                <c:pt idx="29">
                  <c:v>-465.63119999999998</c:v>
                </c:pt>
                <c:pt idx="30">
                  <c:v>-498.3596</c:v>
                </c:pt>
                <c:pt idx="31">
                  <c:v>-532.69240000000002</c:v>
                </c:pt>
                <c:pt idx="32">
                  <c:v>-568.65129999999999</c:v>
                </c:pt>
                <c:pt idx="33">
                  <c:v>-606.20820000000003</c:v>
                </c:pt>
                <c:pt idx="34">
                  <c:v>-645.38310000000001</c:v>
                </c:pt>
                <c:pt idx="35">
                  <c:v>-686.16390000000001</c:v>
                </c:pt>
                <c:pt idx="36">
                  <c:v>-728.61239999999998</c:v>
                </c:pt>
                <c:pt idx="37">
                  <c:v>-772.62829999999997</c:v>
                </c:pt>
                <c:pt idx="38">
                  <c:v>-818.17319999999995</c:v>
                </c:pt>
                <c:pt idx="39">
                  <c:v>-865.30589999999995</c:v>
                </c:pt>
                <c:pt idx="40">
                  <c:v>-914.00030000000004</c:v>
                </c:pt>
                <c:pt idx="41">
                  <c:v>-964.21379999999999</c:v>
                </c:pt>
                <c:pt idx="42">
                  <c:v>-989.88800000000003</c:v>
                </c:pt>
                <c:pt idx="43">
                  <c:v>-1015.927</c:v>
                </c:pt>
                <c:pt idx="44">
                  <c:v>-1042.3</c:v>
                </c:pt>
                <c:pt idx="45">
                  <c:v>-1068.9760000000001</c:v>
                </c:pt>
                <c:pt idx="46">
                  <c:v>-1095.9369999999999</c:v>
                </c:pt>
                <c:pt idx="47">
                  <c:v>-1123.193</c:v>
                </c:pt>
                <c:pt idx="48">
                  <c:v>-1150.771</c:v>
                </c:pt>
                <c:pt idx="49">
                  <c:v>-1178.69</c:v>
                </c:pt>
                <c:pt idx="50">
                  <c:v>-1206.9469999999999</c:v>
                </c:pt>
                <c:pt idx="51">
                  <c:v>-1235.529</c:v>
                </c:pt>
                <c:pt idx="52">
                  <c:v>-1264.4280000000001</c:v>
                </c:pt>
                <c:pt idx="53">
                  <c:v>-1293.6300000000001</c:v>
                </c:pt>
                <c:pt idx="54">
                  <c:v>-1323.116</c:v>
                </c:pt>
                <c:pt idx="55">
                  <c:v>-1352.876</c:v>
                </c:pt>
                <c:pt idx="56">
                  <c:v>-1382.913</c:v>
                </c:pt>
                <c:pt idx="57">
                  <c:v>-1413.223</c:v>
                </c:pt>
                <c:pt idx="58">
                  <c:v>-1443.7829999999999</c:v>
                </c:pt>
                <c:pt idx="59">
                  <c:v>-1474.579</c:v>
                </c:pt>
                <c:pt idx="60">
                  <c:v>-1505.624</c:v>
                </c:pt>
                <c:pt idx="61">
                  <c:v>-1536.9380000000001</c:v>
                </c:pt>
                <c:pt idx="62">
                  <c:v>-1568.5360000000001</c:v>
                </c:pt>
                <c:pt idx="63">
                  <c:v>-1600.4280000000001</c:v>
                </c:pt>
                <c:pt idx="64">
                  <c:v>-1632.6130000000001</c:v>
                </c:pt>
                <c:pt idx="65">
                  <c:v>-1665.077</c:v>
                </c:pt>
                <c:pt idx="66">
                  <c:v>-1697.8050000000001</c:v>
                </c:pt>
                <c:pt idx="67">
                  <c:v>-1730.7860000000001</c:v>
                </c:pt>
                <c:pt idx="68">
                  <c:v>-1764.008</c:v>
                </c:pt>
                <c:pt idx="69">
                  <c:v>-1797.4670000000001</c:v>
                </c:pt>
                <c:pt idx="70">
                  <c:v>-1831.16</c:v>
                </c:pt>
                <c:pt idx="71">
                  <c:v>-1865.0840000000001</c:v>
                </c:pt>
                <c:pt idx="72">
                  <c:v>-1899.2329999999999</c:v>
                </c:pt>
                <c:pt idx="73">
                  <c:v>-1933.6030000000001</c:v>
                </c:pt>
                <c:pt idx="74">
                  <c:v>-1968.1980000000001</c:v>
                </c:pt>
                <c:pt idx="75">
                  <c:v>-2003.0239999999999</c:v>
                </c:pt>
                <c:pt idx="76">
                  <c:v>-2038.0820000000001</c:v>
                </c:pt>
                <c:pt idx="77">
                  <c:v>-2073.364</c:v>
                </c:pt>
                <c:pt idx="78">
                  <c:v>-2108.8530000000001</c:v>
                </c:pt>
                <c:pt idx="79">
                  <c:v>-2144.549</c:v>
                </c:pt>
                <c:pt idx="80">
                  <c:v>-2180.451</c:v>
                </c:pt>
                <c:pt idx="81">
                  <c:v>-2216.54</c:v>
                </c:pt>
                <c:pt idx="82">
                  <c:v>-2252.7930000000001</c:v>
                </c:pt>
                <c:pt idx="83">
                  <c:v>-2289.2049999999999</c:v>
                </c:pt>
                <c:pt idx="84">
                  <c:v>-2325.79</c:v>
                </c:pt>
                <c:pt idx="85">
                  <c:v>-2362.5450000000001</c:v>
                </c:pt>
                <c:pt idx="86">
                  <c:v>-2399.4490000000001</c:v>
                </c:pt>
                <c:pt idx="87">
                  <c:v>-2436.4920000000002</c:v>
                </c:pt>
                <c:pt idx="88">
                  <c:v>-2473.663</c:v>
                </c:pt>
                <c:pt idx="89">
                  <c:v>-2510.9470000000001</c:v>
                </c:pt>
                <c:pt idx="90">
                  <c:v>-2548.3270000000002</c:v>
                </c:pt>
                <c:pt idx="91">
                  <c:v>-2585.799</c:v>
                </c:pt>
                <c:pt idx="92">
                  <c:v>-2623.357</c:v>
                </c:pt>
                <c:pt idx="93">
                  <c:v>-2660.99</c:v>
                </c:pt>
                <c:pt idx="94">
                  <c:v>-2698.6849999999999</c:v>
                </c:pt>
                <c:pt idx="95">
                  <c:v>-2736.4389999999999</c:v>
                </c:pt>
                <c:pt idx="96">
                  <c:v>-2774.2559999999999</c:v>
                </c:pt>
                <c:pt idx="97">
                  <c:v>-2812.1370000000002</c:v>
                </c:pt>
                <c:pt idx="98">
                  <c:v>-2850.0770000000002</c:v>
                </c:pt>
                <c:pt idx="99">
                  <c:v>-2888.07</c:v>
                </c:pt>
                <c:pt idx="100">
                  <c:v>-2926.0990000000002</c:v>
                </c:pt>
                <c:pt idx="101">
                  <c:v>-2964.1320000000001</c:v>
                </c:pt>
                <c:pt idx="102">
                  <c:v>-3002.1460000000002</c:v>
                </c:pt>
                <c:pt idx="103">
                  <c:v>-3040.1309999999999</c:v>
                </c:pt>
                <c:pt idx="104">
                  <c:v>-3078.0920000000001</c:v>
                </c:pt>
                <c:pt idx="105">
                  <c:v>-3116.0259999999998</c:v>
                </c:pt>
                <c:pt idx="106">
                  <c:v>-3153.9360000000001</c:v>
                </c:pt>
                <c:pt idx="107">
                  <c:v>-3191.8319999999999</c:v>
                </c:pt>
                <c:pt idx="108">
                  <c:v>-3229.7179999999998</c:v>
                </c:pt>
                <c:pt idx="109">
                  <c:v>-3267.578</c:v>
                </c:pt>
                <c:pt idx="110">
                  <c:v>-3305.404</c:v>
                </c:pt>
                <c:pt idx="111">
                  <c:v>-3343.1990000000001</c:v>
                </c:pt>
                <c:pt idx="112">
                  <c:v>-3380.96</c:v>
                </c:pt>
                <c:pt idx="113">
                  <c:v>-3418.6819999999998</c:v>
                </c:pt>
                <c:pt idx="114">
                  <c:v>-3456.357</c:v>
                </c:pt>
                <c:pt idx="115">
                  <c:v>-3493.962</c:v>
                </c:pt>
                <c:pt idx="116">
                  <c:v>-3531.4690000000001</c:v>
                </c:pt>
                <c:pt idx="117">
                  <c:v>-3568.8609999999999</c:v>
                </c:pt>
                <c:pt idx="118">
                  <c:v>-3606.1410000000001</c:v>
                </c:pt>
                <c:pt idx="119">
                  <c:v>-3643.3220000000001</c:v>
                </c:pt>
                <c:pt idx="120">
                  <c:v>-3680.4070000000002</c:v>
                </c:pt>
                <c:pt idx="121">
                  <c:v>-3717.3829999999998</c:v>
                </c:pt>
                <c:pt idx="122">
                  <c:v>-3754.2510000000002</c:v>
                </c:pt>
                <c:pt idx="123">
                  <c:v>-3791.03</c:v>
                </c:pt>
                <c:pt idx="124">
                  <c:v>-3827.7269999999999</c:v>
                </c:pt>
                <c:pt idx="125">
                  <c:v>-3864.317</c:v>
                </c:pt>
                <c:pt idx="126">
                  <c:v>-3900.768</c:v>
                </c:pt>
                <c:pt idx="127">
                  <c:v>-3937.06</c:v>
                </c:pt>
                <c:pt idx="128">
                  <c:v>-3973.1819999999998</c:v>
                </c:pt>
                <c:pt idx="129">
                  <c:v>-4009.1329999999998</c:v>
                </c:pt>
                <c:pt idx="130">
                  <c:v>-4044.9250000000002</c:v>
                </c:pt>
                <c:pt idx="131">
                  <c:v>-4080.5680000000002</c:v>
                </c:pt>
                <c:pt idx="132">
                  <c:v>-4116.0550000000003</c:v>
                </c:pt>
                <c:pt idx="133">
                  <c:v>-4151.3810000000003</c:v>
                </c:pt>
                <c:pt idx="134">
                  <c:v>-4186.5540000000001</c:v>
                </c:pt>
                <c:pt idx="135">
                  <c:v>-4221.5709999999999</c:v>
                </c:pt>
                <c:pt idx="136">
                  <c:v>-4256.4189999999999</c:v>
                </c:pt>
                <c:pt idx="137">
                  <c:v>-4291.0870000000004</c:v>
                </c:pt>
                <c:pt idx="138">
                  <c:v>-4325.5630000000001</c:v>
                </c:pt>
                <c:pt idx="139">
                  <c:v>-4359.8320000000003</c:v>
                </c:pt>
                <c:pt idx="140">
                  <c:v>-4393.8789999999999</c:v>
                </c:pt>
                <c:pt idx="141">
                  <c:v>-4427.7020000000002</c:v>
                </c:pt>
                <c:pt idx="142">
                  <c:v>-4461.317</c:v>
                </c:pt>
                <c:pt idx="143">
                  <c:v>-4494.7389999999996</c:v>
                </c:pt>
                <c:pt idx="144">
                  <c:v>-4527.9750000000004</c:v>
                </c:pt>
                <c:pt idx="145">
                  <c:v>-4561.03</c:v>
                </c:pt>
                <c:pt idx="146">
                  <c:v>-4593.9030000000002</c:v>
                </c:pt>
                <c:pt idx="147">
                  <c:v>-4626.5810000000001</c:v>
                </c:pt>
                <c:pt idx="148">
                  <c:v>-4659.0429999999997</c:v>
                </c:pt>
                <c:pt idx="149">
                  <c:v>-4691.2719999999999</c:v>
                </c:pt>
                <c:pt idx="150">
                  <c:v>-4723.2640000000001</c:v>
                </c:pt>
                <c:pt idx="151">
                  <c:v>-4755.0280000000002</c:v>
                </c:pt>
                <c:pt idx="152">
                  <c:v>-4786.567</c:v>
                </c:pt>
                <c:pt idx="153">
                  <c:v>-4817.875</c:v>
                </c:pt>
                <c:pt idx="154">
                  <c:v>-4848.9530000000004</c:v>
                </c:pt>
                <c:pt idx="155">
                  <c:v>-4879.817</c:v>
                </c:pt>
                <c:pt idx="156">
                  <c:v>-4910.4660000000003</c:v>
                </c:pt>
                <c:pt idx="157">
                  <c:v>-4940.8810000000003</c:v>
                </c:pt>
                <c:pt idx="158">
                  <c:v>-4971.0529999999999</c:v>
                </c:pt>
                <c:pt idx="159">
                  <c:v>-5000.9880000000003</c:v>
                </c:pt>
                <c:pt idx="160">
                  <c:v>-5030.6769999999997</c:v>
                </c:pt>
                <c:pt idx="161">
                  <c:v>-5060.0969999999998</c:v>
                </c:pt>
                <c:pt idx="162">
                  <c:v>-5089.2349999999997</c:v>
                </c:pt>
                <c:pt idx="163">
                  <c:v>-5118.0950000000003</c:v>
                </c:pt>
                <c:pt idx="164">
                  <c:v>-5146.6890000000003</c:v>
                </c:pt>
                <c:pt idx="165">
                  <c:v>-5175.0249999999996</c:v>
                </c:pt>
                <c:pt idx="166">
                  <c:v>-5203.107</c:v>
                </c:pt>
                <c:pt idx="167">
                  <c:v>-5230.9359999999997</c:v>
                </c:pt>
                <c:pt idx="168">
                  <c:v>-5258.5150000000003</c:v>
                </c:pt>
                <c:pt idx="169">
                  <c:v>-5285.8419999999996</c:v>
                </c:pt>
                <c:pt idx="170">
                  <c:v>-5312.9049999999997</c:v>
                </c:pt>
                <c:pt idx="171">
                  <c:v>-5339.6980000000003</c:v>
                </c:pt>
                <c:pt idx="172">
                  <c:v>-5366.23</c:v>
                </c:pt>
                <c:pt idx="173">
                  <c:v>-5392.5039999999999</c:v>
                </c:pt>
                <c:pt idx="174">
                  <c:v>-5418.5150000000003</c:v>
                </c:pt>
                <c:pt idx="175">
                  <c:v>-5444.2569999999996</c:v>
                </c:pt>
                <c:pt idx="176">
                  <c:v>-5469.732</c:v>
                </c:pt>
                <c:pt idx="177">
                  <c:v>-5494.9480000000003</c:v>
                </c:pt>
                <c:pt idx="178">
                  <c:v>-5544.6450000000004</c:v>
                </c:pt>
                <c:pt idx="179">
                  <c:v>-5593.4409999999998</c:v>
                </c:pt>
                <c:pt idx="180">
                  <c:v>-5641.3410000000003</c:v>
                </c:pt>
                <c:pt idx="181">
                  <c:v>-5688.2870000000003</c:v>
                </c:pt>
                <c:pt idx="182">
                  <c:v>-5734.3010000000004</c:v>
                </c:pt>
                <c:pt idx="183">
                  <c:v>-5779.3389999999999</c:v>
                </c:pt>
                <c:pt idx="184">
                  <c:v>-5823.5429999999997</c:v>
                </c:pt>
                <c:pt idx="185">
                  <c:v>-5866.8620000000001</c:v>
                </c:pt>
                <c:pt idx="186">
                  <c:v>-5909.1610000000001</c:v>
                </c:pt>
                <c:pt idx="187">
                  <c:v>-5950.509</c:v>
                </c:pt>
                <c:pt idx="188">
                  <c:v>-5990.8770000000004</c:v>
                </c:pt>
                <c:pt idx="189">
                  <c:v>-6030.085</c:v>
                </c:pt>
                <c:pt idx="190">
                  <c:v>-6068.143</c:v>
                </c:pt>
                <c:pt idx="191">
                  <c:v>-6105.0240000000003</c:v>
                </c:pt>
                <c:pt idx="192">
                  <c:v>-6140.5389999999998</c:v>
                </c:pt>
                <c:pt idx="193">
                  <c:v>-6174.6809999999996</c:v>
                </c:pt>
                <c:pt idx="194">
                  <c:v>-6207.37</c:v>
                </c:pt>
                <c:pt idx="195">
                  <c:v>-6238.6109999999999</c:v>
                </c:pt>
                <c:pt idx="196">
                  <c:v>-6268.5050000000001</c:v>
                </c:pt>
                <c:pt idx="197">
                  <c:v>-6297.0860000000002</c:v>
                </c:pt>
                <c:pt idx="198">
                  <c:v>-6324.4690000000001</c:v>
                </c:pt>
                <c:pt idx="199">
                  <c:v>-6350.741</c:v>
                </c:pt>
                <c:pt idx="200">
                  <c:v>-6376.1049999999996</c:v>
                </c:pt>
                <c:pt idx="201">
                  <c:v>-6413.04</c:v>
                </c:pt>
                <c:pt idx="202">
                  <c:v>-6449.0150000000003</c:v>
                </c:pt>
                <c:pt idx="203">
                  <c:v>-6483.893</c:v>
                </c:pt>
                <c:pt idx="204">
                  <c:v>-6517.7820000000002</c:v>
                </c:pt>
                <c:pt idx="205">
                  <c:v>-6550.4780000000001</c:v>
                </c:pt>
                <c:pt idx="206">
                  <c:v>-6582.3760000000002</c:v>
                </c:pt>
                <c:pt idx="207">
                  <c:v>-6613.3909999999996</c:v>
                </c:pt>
                <c:pt idx="208">
                  <c:v>-6643.4920000000002</c:v>
                </c:pt>
                <c:pt idx="209">
                  <c:v>-6672.4949999999999</c:v>
                </c:pt>
                <c:pt idx="210">
                  <c:v>-6700.598</c:v>
                </c:pt>
                <c:pt idx="211">
                  <c:v>-6727.8029999999999</c:v>
                </c:pt>
                <c:pt idx="212">
                  <c:v>-6753.7240000000002</c:v>
                </c:pt>
                <c:pt idx="213">
                  <c:v>-6786.3490000000002</c:v>
                </c:pt>
                <c:pt idx="214">
                  <c:v>-6817.0640000000003</c:v>
                </c:pt>
                <c:pt idx="215">
                  <c:v>-6845.924</c:v>
                </c:pt>
                <c:pt idx="216">
                  <c:v>-6872.933</c:v>
                </c:pt>
                <c:pt idx="217">
                  <c:v>-6902.9350000000004</c:v>
                </c:pt>
                <c:pt idx="218">
                  <c:v>-6929.4780000000001</c:v>
                </c:pt>
                <c:pt idx="219">
                  <c:v>-6957.6210000000001</c:v>
                </c:pt>
                <c:pt idx="220">
                  <c:v>-6983.87</c:v>
                </c:pt>
                <c:pt idx="221">
                  <c:v>-7008.8890000000001</c:v>
                </c:pt>
                <c:pt idx="222">
                  <c:v>-6982.0730000000003</c:v>
                </c:pt>
                <c:pt idx="223">
                  <c:v>-6956.3509999999997</c:v>
                </c:pt>
                <c:pt idx="224">
                  <c:v>-6929.1769999999997</c:v>
                </c:pt>
                <c:pt idx="225">
                  <c:v>-6902.5460000000003</c:v>
                </c:pt>
                <c:pt idx="226">
                  <c:v>-6875.2520000000004</c:v>
                </c:pt>
                <c:pt idx="227">
                  <c:v>-6847.4669999999996</c:v>
                </c:pt>
                <c:pt idx="228">
                  <c:v>-6817.3450000000003</c:v>
                </c:pt>
                <c:pt idx="229">
                  <c:v>-6789.183</c:v>
                </c:pt>
                <c:pt idx="230">
                  <c:v>-6761.4639999999999</c:v>
                </c:pt>
                <c:pt idx="231">
                  <c:v>-6736.1360000000004</c:v>
                </c:pt>
                <c:pt idx="232">
                  <c:v>-6707.7539999999999</c:v>
                </c:pt>
                <c:pt idx="233">
                  <c:v>-6682.1360000000004</c:v>
                </c:pt>
                <c:pt idx="234">
                  <c:v>-6653.6469999999999</c:v>
                </c:pt>
                <c:pt idx="235">
                  <c:v>-6625.3689999999997</c:v>
                </c:pt>
                <c:pt idx="236">
                  <c:v>-6598.0730000000003</c:v>
                </c:pt>
                <c:pt idx="237">
                  <c:v>-6569.5550000000003</c:v>
                </c:pt>
                <c:pt idx="238">
                  <c:v>-6544.2820000000002</c:v>
                </c:pt>
                <c:pt idx="239">
                  <c:v>-6516.0569999999998</c:v>
                </c:pt>
                <c:pt idx="240">
                  <c:v>-6488.0630000000001</c:v>
                </c:pt>
                <c:pt idx="241">
                  <c:v>-6460.8119999999999</c:v>
                </c:pt>
                <c:pt idx="242">
                  <c:v>-6434.7619999999997</c:v>
                </c:pt>
                <c:pt idx="243">
                  <c:v>-6408.1360000000004</c:v>
                </c:pt>
                <c:pt idx="244">
                  <c:v>-6381.8670000000002</c:v>
                </c:pt>
                <c:pt idx="245">
                  <c:v>-6407.04</c:v>
                </c:pt>
                <c:pt idx="246">
                  <c:v>-6432.9650000000001</c:v>
                </c:pt>
                <c:pt idx="247">
                  <c:v>-6458.7650000000003</c:v>
                </c:pt>
                <c:pt idx="248">
                  <c:v>-6484.0879999999997</c:v>
                </c:pt>
                <c:pt idx="249">
                  <c:v>-6511.4059999999999</c:v>
                </c:pt>
                <c:pt idx="250">
                  <c:v>-6536.857</c:v>
                </c:pt>
                <c:pt idx="251">
                  <c:v>-6563.0290000000005</c:v>
                </c:pt>
                <c:pt idx="252">
                  <c:v>-6589.6090000000004</c:v>
                </c:pt>
                <c:pt idx="253">
                  <c:v>-6616.384</c:v>
                </c:pt>
                <c:pt idx="254">
                  <c:v>-6644.009</c:v>
                </c:pt>
                <c:pt idx="255">
                  <c:v>-6669.7269999999999</c:v>
                </c:pt>
                <c:pt idx="256">
                  <c:v>-6696.4719999999998</c:v>
                </c:pt>
                <c:pt idx="257">
                  <c:v>-6723.2060000000001</c:v>
                </c:pt>
                <c:pt idx="258">
                  <c:v>-6749.7139999999999</c:v>
                </c:pt>
                <c:pt idx="259">
                  <c:v>-6776.9930000000004</c:v>
                </c:pt>
                <c:pt idx="260">
                  <c:v>-6803.5640000000003</c:v>
                </c:pt>
                <c:pt idx="261">
                  <c:v>-6829.56</c:v>
                </c:pt>
                <c:pt idx="262">
                  <c:v>-6856.6989999999996</c:v>
                </c:pt>
                <c:pt idx="263">
                  <c:v>-6884.5959999999995</c:v>
                </c:pt>
                <c:pt idx="264">
                  <c:v>-6910.82</c:v>
                </c:pt>
                <c:pt idx="265">
                  <c:v>-6939.8630000000003</c:v>
                </c:pt>
                <c:pt idx="266">
                  <c:v>-6965.4260000000004</c:v>
                </c:pt>
                <c:pt idx="267">
                  <c:v>-6991.2070000000003</c:v>
                </c:pt>
                <c:pt idx="268">
                  <c:v>-7017.5020000000004</c:v>
                </c:pt>
                <c:pt idx="269">
                  <c:v>-7043.174</c:v>
                </c:pt>
                <c:pt idx="270">
                  <c:v>-7072.9629999999997</c:v>
                </c:pt>
                <c:pt idx="271">
                  <c:v>-7098.152</c:v>
                </c:pt>
                <c:pt idx="272">
                  <c:v>-7123.4059999999999</c:v>
                </c:pt>
                <c:pt idx="273">
                  <c:v>-7148.7169999999996</c:v>
                </c:pt>
                <c:pt idx="274">
                  <c:v>-7174.0550000000003</c:v>
                </c:pt>
                <c:pt idx="275">
                  <c:v>-7199.4539999999997</c:v>
                </c:pt>
                <c:pt idx="276">
                  <c:v>-7225.0929999999998</c:v>
                </c:pt>
                <c:pt idx="277">
                  <c:v>-7250.665</c:v>
                </c:pt>
                <c:pt idx="278">
                  <c:v>-7276.25</c:v>
                </c:pt>
                <c:pt idx="279">
                  <c:v>-7301.4350000000004</c:v>
                </c:pt>
                <c:pt idx="280">
                  <c:v>-7330.6540000000005</c:v>
                </c:pt>
                <c:pt idx="281">
                  <c:v>-7360.009</c:v>
                </c:pt>
                <c:pt idx="282">
                  <c:v>-7389.277</c:v>
                </c:pt>
                <c:pt idx="283">
                  <c:v>-7416.5690000000004</c:v>
                </c:pt>
                <c:pt idx="284">
                  <c:v>-7446.1530000000002</c:v>
                </c:pt>
                <c:pt idx="285">
                  <c:v>-7473.799</c:v>
                </c:pt>
                <c:pt idx="286">
                  <c:v>-7499.0439999999999</c:v>
                </c:pt>
                <c:pt idx="287">
                  <c:v>-7525.7849999999999</c:v>
                </c:pt>
                <c:pt idx="288">
                  <c:v>-7552.9110000000001</c:v>
                </c:pt>
                <c:pt idx="289">
                  <c:v>-7579.2529999999997</c:v>
                </c:pt>
                <c:pt idx="290">
                  <c:v>-7604.8440000000001</c:v>
                </c:pt>
                <c:pt idx="291">
                  <c:v>-7630.23</c:v>
                </c:pt>
                <c:pt idx="292">
                  <c:v>-7655.3609999999999</c:v>
                </c:pt>
                <c:pt idx="293">
                  <c:v>-7680.4449999999997</c:v>
                </c:pt>
                <c:pt idx="294">
                  <c:v>-7705.8590000000004</c:v>
                </c:pt>
                <c:pt idx="295">
                  <c:v>-7731.3370000000004</c:v>
                </c:pt>
                <c:pt idx="296">
                  <c:v>-7756.6189999999997</c:v>
                </c:pt>
                <c:pt idx="297">
                  <c:v>-7787.6049999999996</c:v>
                </c:pt>
                <c:pt idx="298">
                  <c:v>-7817.73</c:v>
                </c:pt>
                <c:pt idx="299">
                  <c:v>-7847.2139999999999</c:v>
                </c:pt>
                <c:pt idx="300">
                  <c:v>-7877.1120000000001</c:v>
                </c:pt>
                <c:pt idx="301">
                  <c:v>-7907.7129999999997</c:v>
                </c:pt>
                <c:pt idx="302">
                  <c:v>-7938.5879999999997</c:v>
                </c:pt>
                <c:pt idx="303">
                  <c:v>-7963.6540000000005</c:v>
                </c:pt>
                <c:pt idx="304">
                  <c:v>-7989.3540000000003</c:v>
                </c:pt>
                <c:pt idx="305">
                  <c:v>-8015.116</c:v>
                </c:pt>
                <c:pt idx="306">
                  <c:v>-8040.8969999999999</c:v>
                </c:pt>
                <c:pt idx="307">
                  <c:v>-8066.8919999999998</c:v>
                </c:pt>
                <c:pt idx="308">
                  <c:v>-8092.5870000000004</c:v>
                </c:pt>
                <c:pt idx="309">
                  <c:v>-8121.634</c:v>
                </c:pt>
                <c:pt idx="310">
                  <c:v>-8148.5510000000004</c:v>
                </c:pt>
                <c:pt idx="311">
                  <c:v>-8175.9089999999997</c:v>
                </c:pt>
                <c:pt idx="312">
                  <c:v>-8204.7049999999999</c:v>
                </c:pt>
                <c:pt idx="313">
                  <c:v>-8235.6419999999998</c:v>
                </c:pt>
                <c:pt idx="314">
                  <c:v>-8261.5030000000006</c:v>
                </c:pt>
                <c:pt idx="315">
                  <c:v>-8288.1059999999998</c:v>
                </c:pt>
                <c:pt idx="316">
                  <c:v>-8315.1270000000004</c:v>
                </c:pt>
                <c:pt idx="317">
                  <c:v>-8342.1509999999998</c:v>
                </c:pt>
                <c:pt idx="318">
                  <c:v>-8369.5840000000007</c:v>
                </c:pt>
                <c:pt idx="319">
                  <c:v>-8397.1180000000004</c:v>
                </c:pt>
                <c:pt idx="320">
                  <c:v>-8424.3379999999997</c:v>
                </c:pt>
                <c:pt idx="321">
                  <c:v>-8451.0490000000009</c:v>
                </c:pt>
                <c:pt idx="322">
                  <c:v>-8477.5210000000006</c:v>
                </c:pt>
                <c:pt idx="323">
                  <c:v>-8504.1489999999994</c:v>
                </c:pt>
                <c:pt idx="324">
                  <c:v>-8531.4009999999998</c:v>
                </c:pt>
                <c:pt idx="325">
                  <c:v>-8558.4269999999997</c:v>
                </c:pt>
                <c:pt idx="326">
                  <c:v>-8585.3790000000008</c:v>
                </c:pt>
                <c:pt idx="327">
                  <c:v>-8611.9959999999992</c:v>
                </c:pt>
                <c:pt idx="328">
                  <c:v>-8638.5750000000007</c:v>
                </c:pt>
                <c:pt idx="329">
                  <c:v>-8665.3130000000001</c:v>
                </c:pt>
                <c:pt idx="330">
                  <c:v>-8692.2489999999998</c:v>
                </c:pt>
                <c:pt idx="331">
                  <c:v>-8719.3379999999997</c:v>
                </c:pt>
                <c:pt idx="332">
                  <c:v>-8746.7369999999992</c:v>
                </c:pt>
                <c:pt idx="333">
                  <c:v>-8774.5679999999993</c:v>
                </c:pt>
                <c:pt idx="334">
                  <c:v>-8802.0210000000006</c:v>
                </c:pt>
                <c:pt idx="335">
                  <c:v>-8829.4539999999997</c:v>
                </c:pt>
                <c:pt idx="336">
                  <c:v>-8856.6990000000005</c:v>
                </c:pt>
                <c:pt idx="337">
                  <c:v>-8883.732</c:v>
                </c:pt>
                <c:pt idx="338">
                  <c:v>-8911.1980000000003</c:v>
                </c:pt>
                <c:pt idx="339">
                  <c:v>-8938.8649999999998</c:v>
                </c:pt>
                <c:pt idx="340">
                  <c:v>-8966.5339999999997</c:v>
                </c:pt>
                <c:pt idx="341">
                  <c:v>-8994.348</c:v>
                </c:pt>
                <c:pt idx="342">
                  <c:v>-9022.1939999999995</c:v>
                </c:pt>
                <c:pt idx="343">
                  <c:v>-9049.8670000000002</c:v>
                </c:pt>
                <c:pt idx="344">
                  <c:v>-9077.2900000000009</c:v>
                </c:pt>
                <c:pt idx="345">
                  <c:v>-9104.5210000000006</c:v>
                </c:pt>
                <c:pt idx="346">
                  <c:v>-9131.2620000000006</c:v>
                </c:pt>
                <c:pt idx="347">
                  <c:v>-9157.5990000000002</c:v>
                </c:pt>
                <c:pt idx="348">
                  <c:v>-9183.6299999999992</c:v>
                </c:pt>
                <c:pt idx="349">
                  <c:v>-9209.1380000000008</c:v>
                </c:pt>
                <c:pt idx="350">
                  <c:v>-9239.0580000000009</c:v>
                </c:pt>
                <c:pt idx="351">
                  <c:v>-9269.7430000000004</c:v>
                </c:pt>
                <c:pt idx="352">
                  <c:v>-9295.5969999999998</c:v>
                </c:pt>
                <c:pt idx="353">
                  <c:v>-9322.9220000000005</c:v>
                </c:pt>
                <c:pt idx="354">
                  <c:v>-9351.3209999999999</c:v>
                </c:pt>
                <c:pt idx="355">
                  <c:v>-9380.402</c:v>
                </c:pt>
                <c:pt idx="356">
                  <c:v>-9409.8320000000003</c:v>
                </c:pt>
                <c:pt idx="357">
                  <c:v>-9439.0810000000001</c:v>
                </c:pt>
                <c:pt idx="358">
                  <c:v>-9468.0879999999997</c:v>
                </c:pt>
                <c:pt idx="359">
                  <c:v>-9497.06</c:v>
                </c:pt>
                <c:pt idx="360">
                  <c:v>-9525.6659999999993</c:v>
                </c:pt>
                <c:pt idx="361">
                  <c:v>-9553.848</c:v>
                </c:pt>
                <c:pt idx="362">
                  <c:v>-9581.8739999999998</c:v>
                </c:pt>
                <c:pt idx="363">
                  <c:v>-9609.8970000000008</c:v>
                </c:pt>
                <c:pt idx="364">
                  <c:v>-9638.0220000000008</c:v>
                </c:pt>
                <c:pt idx="365">
                  <c:v>-9666.5159999999996</c:v>
                </c:pt>
                <c:pt idx="366">
                  <c:v>-9695.3019999999997</c:v>
                </c:pt>
                <c:pt idx="367">
                  <c:v>-9724.5450000000001</c:v>
                </c:pt>
                <c:pt idx="368">
                  <c:v>-9754.1350000000002</c:v>
                </c:pt>
                <c:pt idx="369">
                  <c:v>-9783.9009999999998</c:v>
                </c:pt>
                <c:pt idx="370">
                  <c:v>-9813.5619999999999</c:v>
                </c:pt>
                <c:pt idx="371">
                  <c:v>-9842.7469999999994</c:v>
                </c:pt>
                <c:pt idx="372">
                  <c:v>-9871.4269999999997</c:v>
                </c:pt>
                <c:pt idx="373">
                  <c:v>-9900.09</c:v>
                </c:pt>
                <c:pt idx="374">
                  <c:v>-9929.0509999999995</c:v>
                </c:pt>
                <c:pt idx="375">
                  <c:v>-9958.027</c:v>
                </c:pt>
                <c:pt idx="376">
                  <c:v>-9987.0540000000001</c:v>
                </c:pt>
                <c:pt idx="377">
                  <c:v>-10016.42</c:v>
                </c:pt>
                <c:pt idx="378">
                  <c:v>-10045.83</c:v>
                </c:pt>
                <c:pt idx="379">
                  <c:v>-10075.25</c:v>
                </c:pt>
                <c:pt idx="380">
                  <c:v>-10104.67</c:v>
                </c:pt>
                <c:pt idx="381">
                  <c:v>-10133.36</c:v>
                </c:pt>
                <c:pt idx="382">
                  <c:v>-10161.34</c:v>
                </c:pt>
                <c:pt idx="383">
                  <c:v>-10189.26</c:v>
                </c:pt>
                <c:pt idx="384">
                  <c:v>-10216.91</c:v>
                </c:pt>
                <c:pt idx="385">
                  <c:v>-10244.16</c:v>
                </c:pt>
                <c:pt idx="386">
                  <c:v>-10271.540000000001</c:v>
                </c:pt>
                <c:pt idx="387">
                  <c:v>-10298.98</c:v>
                </c:pt>
                <c:pt idx="388">
                  <c:v>-10326.73</c:v>
                </c:pt>
                <c:pt idx="389">
                  <c:v>-10355.209999999999</c:v>
                </c:pt>
                <c:pt idx="390">
                  <c:v>-10383.870000000001</c:v>
                </c:pt>
                <c:pt idx="391">
                  <c:v>-10411.950000000001</c:v>
                </c:pt>
                <c:pt idx="392">
                  <c:v>-10439.83</c:v>
                </c:pt>
                <c:pt idx="393">
                  <c:v>-10467.620000000001</c:v>
                </c:pt>
                <c:pt idx="394">
                  <c:v>-10495.11</c:v>
                </c:pt>
                <c:pt idx="395">
                  <c:v>-10522.97</c:v>
                </c:pt>
                <c:pt idx="396">
                  <c:v>-10551.09</c:v>
                </c:pt>
                <c:pt idx="397">
                  <c:v>-10579.72</c:v>
                </c:pt>
                <c:pt idx="398">
                  <c:v>-10609.63</c:v>
                </c:pt>
                <c:pt idx="399">
                  <c:v>-10640.4</c:v>
                </c:pt>
                <c:pt idx="400">
                  <c:v>-10671.92</c:v>
                </c:pt>
                <c:pt idx="401">
                  <c:v>-10703.72</c:v>
                </c:pt>
                <c:pt idx="402">
                  <c:v>-10734.81</c:v>
                </c:pt>
                <c:pt idx="403">
                  <c:v>-10764.15</c:v>
                </c:pt>
                <c:pt idx="404">
                  <c:v>-10792.93</c:v>
                </c:pt>
                <c:pt idx="405">
                  <c:v>-10822.02</c:v>
                </c:pt>
                <c:pt idx="406">
                  <c:v>-10851.89</c:v>
                </c:pt>
                <c:pt idx="407">
                  <c:v>-10882.63</c:v>
                </c:pt>
                <c:pt idx="408">
                  <c:v>-10914.27</c:v>
                </c:pt>
                <c:pt idx="409">
                  <c:v>-10946.77</c:v>
                </c:pt>
                <c:pt idx="410">
                  <c:v>-10979.88</c:v>
                </c:pt>
                <c:pt idx="411">
                  <c:v>-11005.02</c:v>
                </c:pt>
                <c:pt idx="412">
                  <c:v>-11030.07</c:v>
                </c:pt>
                <c:pt idx="413">
                  <c:v>-11063.26</c:v>
                </c:pt>
                <c:pt idx="414">
                  <c:v>-11095.87</c:v>
                </c:pt>
                <c:pt idx="415">
                  <c:v>-11127.91</c:v>
                </c:pt>
                <c:pt idx="416">
                  <c:v>-11159.03</c:v>
                </c:pt>
                <c:pt idx="417">
                  <c:v>-11189.56</c:v>
                </c:pt>
                <c:pt idx="418">
                  <c:v>-11219.91</c:v>
                </c:pt>
                <c:pt idx="419">
                  <c:v>-11250.24</c:v>
                </c:pt>
                <c:pt idx="420">
                  <c:v>-11280.26</c:v>
                </c:pt>
                <c:pt idx="421">
                  <c:v>-11310.27</c:v>
                </c:pt>
                <c:pt idx="422">
                  <c:v>-11340.31</c:v>
                </c:pt>
                <c:pt idx="423">
                  <c:v>-11370.5</c:v>
                </c:pt>
                <c:pt idx="424">
                  <c:v>-11400.94</c:v>
                </c:pt>
                <c:pt idx="425">
                  <c:v>-11432.54</c:v>
                </c:pt>
                <c:pt idx="426">
                  <c:v>-11465.45</c:v>
                </c:pt>
                <c:pt idx="427">
                  <c:v>-11490.68</c:v>
                </c:pt>
                <c:pt idx="428">
                  <c:v>-11516.34</c:v>
                </c:pt>
                <c:pt idx="429">
                  <c:v>-11541.94</c:v>
                </c:pt>
                <c:pt idx="430">
                  <c:v>-11575.17</c:v>
                </c:pt>
                <c:pt idx="431">
                  <c:v>-11607.89</c:v>
                </c:pt>
                <c:pt idx="432">
                  <c:v>-11640.37</c:v>
                </c:pt>
                <c:pt idx="433">
                  <c:v>-11671.12</c:v>
                </c:pt>
                <c:pt idx="434">
                  <c:v>-11697.28</c:v>
                </c:pt>
                <c:pt idx="435">
                  <c:v>-11723.64</c:v>
                </c:pt>
                <c:pt idx="436">
                  <c:v>-11752.15</c:v>
                </c:pt>
                <c:pt idx="437">
                  <c:v>-11783.36</c:v>
                </c:pt>
                <c:pt idx="438">
                  <c:v>-11808.56</c:v>
                </c:pt>
                <c:pt idx="439">
                  <c:v>-11834.65</c:v>
                </c:pt>
                <c:pt idx="440">
                  <c:v>-11861.33</c:v>
                </c:pt>
                <c:pt idx="441">
                  <c:v>-11888.39</c:v>
                </c:pt>
                <c:pt idx="442">
                  <c:v>-11915.67</c:v>
                </c:pt>
                <c:pt idx="443">
                  <c:v>-11942.65</c:v>
                </c:pt>
                <c:pt idx="444">
                  <c:v>-11969.14</c:v>
                </c:pt>
                <c:pt idx="445">
                  <c:v>-11995.42</c:v>
                </c:pt>
                <c:pt idx="446">
                  <c:v>-12021.7</c:v>
                </c:pt>
                <c:pt idx="447">
                  <c:v>-12047.87</c:v>
                </c:pt>
                <c:pt idx="448">
                  <c:v>-12074.01</c:v>
                </c:pt>
                <c:pt idx="449">
                  <c:v>-12100.24</c:v>
                </c:pt>
                <c:pt idx="450">
                  <c:v>-12126.64</c:v>
                </c:pt>
                <c:pt idx="451">
                  <c:v>-12153.08</c:v>
                </c:pt>
                <c:pt idx="452">
                  <c:v>-12179.53</c:v>
                </c:pt>
                <c:pt idx="453">
                  <c:v>-12206</c:v>
                </c:pt>
                <c:pt idx="454">
                  <c:v>-12232.3</c:v>
                </c:pt>
                <c:pt idx="455">
                  <c:v>-12258.33</c:v>
                </c:pt>
                <c:pt idx="456">
                  <c:v>-12284.03</c:v>
                </c:pt>
                <c:pt idx="457">
                  <c:v>-12309.53</c:v>
                </c:pt>
                <c:pt idx="458">
                  <c:v>-12334.63</c:v>
                </c:pt>
                <c:pt idx="459">
                  <c:v>-12366.23</c:v>
                </c:pt>
                <c:pt idx="460">
                  <c:v>-12396.93</c:v>
                </c:pt>
                <c:pt idx="461">
                  <c:v>-12427.84</c:v>
                </c:pt>
                <c:pt idx="462">
                  <c:v>-12456.43</c:v>
                </c:pt>
                <c:pt idx="463">
                  <c:v>-12488.17</c:v>
                </c:pt>
                <c:pt idx="464">
                  <c:v>-12513.36</c:v>
                </c:pt>
                <c:pt idx="465">
                  <c:v>-12539.04</c:v>
                </c:pt>
                <c:pt idx="466">
                  <c:v>-12565.06</c:v>
                </c:pt>
                <c:pt idx="467">
                  <c:v>-12591.18</c:v>
                </c:pt>
                <c:pt idx="468">
                  <c:v>-12617.04</c:v>
                </c:pt>
                <c:pt idx="469">
                  <c:v>-12642.83</c:v>
                </c:pt>
                <c:pt idx="470">
                  <c:v>-12668.73</c:v>
                </c:pt>
                <c:pt idx="471">
                  <c:v>-12694.71</c:v>
                </c:pt>
                <c:pt idx="472">
                  <c:v>-12720.49</c:v>
                </c:pt>
                <c:pt idx="473">
                  <c:v>-12745.82</c:v>
                </c:pt>
                <c:pt idx="474">
                  <c:v>-12778.74</c:v>
                </c:pt>
                <c:pt idx="475">
                  <c:v>-12810.43</c:v>
                </c:pt>
                <c:pt idx="476">
                  <c:v>-12841.27</c:v>
                </c:pt>
                <c:pt idx="477">
                  <c:v>-12871.48</c:v>
                </c:pt>
                <c:pt idx="478">
                  <c:v>-12901.6</c:v>
                </c:pt>
                <c:pt idx="479">
                  <c:v>-12927.64</c:v>
                </c:pt>
                <c:pt idx="480">
                  <c:v>-12953.37</c:v>
                </c:pt>
                <c:pt idx="481">
                  <c:v>-12980.17</c:v>
                </c:pt>
                <c:pt idx="482">
                  <c:v>-13011.81</c:v>
                </c:pt>
                <c:pt idx="483">
                  <c:v>-13040.57</c:v>
                </c:pt>
                <c:pt idx="484">
                  <c:v>-13071.25</c:v>
                </c:pt>
                <c:pt idx="485">
                  <c:v>-13101.81</c:v>
                </c:pt>
                <c:pt idx="486">
                  <c:v>-13132.36</c:v>
                </c:pt>
                <c:pt idx="487">
                  <c:v>-13163.11</c:v>
                </c:pt>
                <c:pt idx="488">
                  <c:v>-13194.08</c:v>
                </c:pt>
                <c:pt idx="489">
                  <c:v>-13225.56</c:v>
                </c:pt>
                <c:pt idx="490">
                  <c:v>-13257.67</c:v>
                </c:pt>
                <c:pt idx="491">
                  <c:v>-13290.44</c:v>
                </c:pt>
                <c:pt idx="492">
                  <c:v>-13323.66</c:v>
                </c:pt>
                <c:pt idx="493">
                  <c:v>-13348.73</c:v>
                </c:pt>
                <c:pt idx="494">
                  <c:v>-13381.69</c:v>
                </c:pt>
                <c:pt idx="495">
                  <c:v>-13413.95</c:v>
                </c:pt>
                <c:pt idx="496">
                  <c:v>-13445.33</c:v>
                </c:pt>
                <c:pt idx="497">
                  <c:v>-13475.99</c:v>
                </c:pt>
                <c:pt idx="498">
                  <c:v>-13506.16</c:v>
                </c:pt>
                <c:pt idx="499">
                  <c:v>-13536.46</c:v>
                </c:pt>
                <c:pt idx="500">
                  <c:v>-13566.91</c:v>
                </c:pt>
                <c:pt idx="501">
                  <c:v>-13597.81</c:v>
                </c:pt>
                <c:pt idx="502">
                  <c:v>-13629.15</c:v>
                </c:pt>
                <c:pt idx="503">
                  <c:v>-13660.84</c:v>
                </c:pt>
                <c:pt idx="504">
                  <c:v>-13692.61</c:v>
                </c:pt>
                <c:pt idx="505">
                  <c:v>-13724.26</c:v>
                </c:pt>
                <c:pt idx="506">
                  <c:v>-13756.06</c:v>
                </c:pt>
                <c:pt idx="507">
                  <c:v>-13788.38</c:v>
                </c:pt>
                <c:pt idx="508">
                  <c:v>-13821.62</c:v>
                </c:pt>
                <c:pt idx="509">
                  <c:v>-13846.65</c:v>
                </c:pt>
                <c:pt idx="510">
                  <c:v>-13871.81</c:v>
                </c:pt>
                <c:pt idx="511">
                  <c:v>-13896.92</c:v>
                </c:pt>
                <c:pt idx="512">
                  <c:v>-13929.84</c:v>
                </c:pt>
                <c:pt idx="513">
                  <c:v>-13961.83</c:v>
                </c:pt>
                <c:pt idx="514">
                  <c:v>-13993.2</c:v>
                </c:pt>
                <c:pt idx="515">
                  <c:v>-14023.99</c:v>
                </c:pt>
                <c:pt idx="516">
                  <c:v>-14054.17</c:v>
                </c:pt>
                <c:pt idx="517">
                  <c:v>-14084.02</c:v>
                </c:pt>
                <c:pt idx="518">
                  <c:v>-14113.65</c:v>
                </c:pt>
                <c:pt idx="519">
                  <c:v>-14143.14</c:v>
                </c:pt>
                <c:pt idx="520">
                  <c:v>-14172.5</c:v>
                </c:pt>
                <c:pt idx="521">
                  <c:v>-14202.07</c:v>
                </c:pt>
                <c:pt idx="522">
                  <c:v>-14231.73</c:v>
                </c:pt>
                <c:pt idx="523">
                  <c:v>-14261.41</c:v>
                </c:pt>
                <c:pt idx="524">
                  <c:v>-14290.78</c:v>
                </c:pt>
                <c:pt idx="525">
                  <c:v>-14320.25</c:v>
                </c:pt>
                <c:pt idx="526">
                  <c:v>-14350.26</c:v>
                </c:pt>
                <c:pt idx="527">
                  <c:v>-14381.23</c:v>
                </c:pt>
                <c:pt idx="528">
                  <c:v>-14408.42</c:v>
                </c:pt>
                <c:pt idx="529">
                  <c:v>-14433.65</c:v>
                </c:pt>
                <c:pt idx="530">
                  <c:v>-14463.93</c:v>
                </c:pt>
                <c:pt idx="531">
                  <c:v>-14494.45</c:v>
                </c:pt>
                <c:pt idx="532">
                  <c:v>-14519.54</c:v>
                </c:pt>
                <c:pt idx="533">
                  <c:v>-14545.26</c:v>
                </c:pt>
                <c:pt idx="534">
                  <c:v>-14572.03</c:v>
                </c:pt>
                <c:pt idx="535">
                  <c:v>-14600.08</c:v>
                </c:pt>
                <c:pt idx="536">
                  <c:v>-14629.31</c:v>
                </c:pt>
                <c:pt idx="537">
                  <c:v>-14658.94</c:v>
                </c:pt>
                <c:pt idx="538">
                  <c:v>-14688.59</c:v>
                </c:pt>
                <c:pt idx="539">
                  <c:v>-14717.98</c:v>
                </c:pt>
                <c:pt idx="540">
                  <c:v>-14747.11</c:v>
                </c:pt>
                <c:pt idx="541">
                  <c:v>-14775.61</c:v>
                </c:pt>
                <c:pt idx="542">
                  <c:v>-14803.46</c:v>
                </c:pt>
                <c:pt idx="543">
                  <c:v>-14831.24</c:v>
                </c:pt>
                <c:pt idx="544">
                  <c:v>-14859.08</c:v>
                </c:pt>
                <c:pt idx="545">
                  <c:v>-14886.85</c:v>
                </c:pt>
                <c:pt idx="546">
                  <c:v>-14914.29</c:v>
                </c:pt>
                <c:pt idx="547">
                  <c:v>-14941.34</c:v>
                </c:pt>
                <c:pt idx="548">
                  <c:v>-14967.99</c:v>
                </c:pt>
                <c:pt idx="549">
                  <c:v>-14994.34</c:v>
                </c:pt>
                <c:pt idx="550">
                  <c:v>-15019.98</c:v>
                </c:pt>
                <c:pt idx="551">
                  <c:v>-15047.38</c:v>
                </c:pt>
                <c:pt idx="552">
                  <c:v>-15073.48</c:v>
                </c:pt>
                <c:pt idx="553">
                  <c:v>-15099.63</c:v>
                </c:pt>
                <c:pt idx="554">
                  <c:v>-15125.06</c:v>
                </c:pt>
                <c:pt idx="555">
                  <c:v>-15155.36</c:v>
                </c:pt>
                <c:pt idx="556">
                  <c:v>-15180.64</c:v>
                </c:pt>
                <c:pt idx="557">
                  <c:v>-15207.71</c:v>
                </c:pt>
                <c:pt idx="558">
                  <c:v>-15235.89</c:v>
                </c:pt>
                <c:pt idx="559">
                  <c:v>-15264.33</c:v>
                </c:pt>
                <c:pt idx="560">
                  <c:v>-15292.51</c:v>
                </c:pt>
                <c:pt idx="561">
                  <c:v>-15320.66</c:v>
                </c:pt>
                <c:pt idx="562">
                  <c:v>-15348.66</c:v>
                </c:pt>
                <c:pt idx="563">
                  <c:v>-15376.54</c:v>
                </c:pt>
                <c:pt idx="564">
                  <c:v>-15404.33</c:v>
                </c:pt>
                <c:pt idx="565">
                  <c:v>-15432.33</c:v>
                </c:pt>
                <c:pt idx="566">
                  <c:v>-15460.67</c:v>
                </c:pt>
                <c:pt idx="567">
                  <c:v>-15489.07</c:v>
                </c:pt>
                <c:pt idx="568">
                  <c:v>-15516.54</c:v>
                </c:pt>
                <c:pt idx="569">
                  <c:v>-15543.29</c:v>
                </c:pt>
                <c:pt idx="570">
                  <c:v>-15569.27</c:v>
                </c:pt>
                <c:pt idx="571">
                  <c:v>-15594.72</c:v>
                </c:pt>
                <c:pt idx="572">
                  <c:v>-15619.94</c:v>
                </c:pt>
                <c:pt idx="573">
                  <c:v>-15645.23</c:v>
                </c:pt>
                <c:pt idx="574">
                  <c:v>-15670.59</c:v>
                </c:pt>
                <c:pt idx="575">
                  <c:v>-15695.99</c:v>
                </c:pt>
                <c:pt idx="576">
                  <c:v>-15726.9</c:v>
                </c:pt>
                <c:pt idx="577">
                  <c:v>-15689.61</c:v>
                </c:pt>
                <c:pt idx="578">
                  <c:v>-15648.97</c:v>
                </c:pt>
                <c:pt idx="579">
                  <c:v>-15601.49</c:v>
                </c:pt>
                <c:pt idx="580">
                  <c:v>-15552.9</c:v>
                </c:pt>
                <c:pt idx="581">
                  <c:v>-15508.23</c:v>
                </c:pt>
                <c:pt idx="582">
                  <c:v>-15470.54</c:v>
                </c:pt>
                <c:pt idx="583">
                  <c:v>-15441.68</c:v>
                </c:pt>
                <c:pt idx="584">
                  <c:v>-15415.9</c:v>
                </c:pt>
                <c:pt idx="585">
                  <c:v>-15446.6</c:v>
                </c:pt>
                <c:pt idx="586">
                  <c:v>-15480.56</c:v>
                </c:pt>
                <c:pt idx="587">
                  <c:v>-15506.53</c:v>
                </c:pt>
                <c:pt idx="588">
                  <c:v>-15533.87</c:v>
                </c:pt>
                <c:pt idx="589">
                  <c:v>-15561.01</c:v>
                </c:pt>
                <c:pt idx="590">
                  <c:v>-15587.17</c:v>
                </c:pt>
                <c:pt idx="591">
                  <c:v>-15612.3</c:v>
                </c:pt>
                <c:pt idx="592">
                  <c:v>-15647.9</c:v>
                </c:pt>
                <c:pt idx="593">
                  <c:v>-15675.95</c:v>
                </c:pt>
                <c:pt idx="594">
                  <c:v>-15702.91</c:v>
                </c:pt>
                <c:pt idx="595">
                  <c:v>-15727.97</c:v>
                </c:pt>
                <c:pt idx="596">
                  <c:v>-15698.62</c:v>
                </c:pt>
                <c:pt idx="597">
                  <c:v>-15634.6</c:v>
                </c:pt>
                <c:pt idx="598">
                  <c:v>-15525.02</c:v>
                </c:pt>
                <c:pt idx="599">
                  <c:v>-15375.15</c:v>
                </c:pt>
                <c:pt idx="600">
                  <c:v>-15194.66</c:v>
                </c:pt>
                <c:pt idx="601">
                  <c:v>-14991.48</c:v>
                </c:pt>
                <c:pt idx="602">
                  <c:v>-14771.96</c:v>
                </c:pt>
                <c:pt idx="603">
                  <c:v>-14542.23</c:v>
                </c:pt>
                <c:pt idx="604">
                  <c:v>-14307.85</c:v>
                </c:pt>
                <c:pt idx="605">
                  <c:v>-14073.21</c:v>
                </c:pt>
                <c:pt idx="606">
                  <c:v>-13841.87</c:v>
                </c:pt>
                <c:pt idx="607">
                  <c:v>-13616.95</c:v>
                </c:pt>
                <c:pt idx="608">
                  <c:v>-13401.01</c:v>
                </c:pt>
                <c:pt idx="609">
                  <c:v>-13196.01</c:v>
                </c:pt>
                <c:pt idx="610">
                  <c:v>-13003.39</c:v>
                </c:pt>
                <c:pt idx="611">
                  <c:v>-12824.23</c:v>
                </c:pt>
                <c:pt idx="612">
                  <c:v>-12659.27</c:v>
                </c:pt>
                <c:pt idx="613">
                  <c:v>-12508.89</c:v>
                </c:pt>
                <c:pt idx="614">
                  <c:v>-12373.13</c:v>
                </c:pt>
                <c:pt idx="615">
                  <c:v>-12251.79</c:v>
                </c:pt>
                <c:pt idx="616">
                  <c:v>-12144.37</c:v>
                </c:pt>
                <c:pt idx="617">
                  <c:v>-12050.04</c:v>
                </c:pt>
                <c:pt idx="618">
                  <c:v>-11967.71</c:v>
                </c:pt>
                <c:pt idx="619">
                  <c:v>-11895.88</c:v>
                </c:pt>
                <c:pt idx="620">
                  <c:v>-11832.8</c:v>
                </c:pt>
                <c:pt idx="621">
                  <c:v>-11777.24</c:v>
                </c:pt>
                <c:pt idx="622">
                  <c:v>-11728.91</c:v>
                </c:pt>
                <c:pt idx="623">
                  <c:v>-11687.79</c:v>
                </c:pt>
                <c:pt idx="624">
                  <c:v>-11653.52</c:v>
                </c:pt>
                <c:pt idx="625">
                  <c:v>-11625.55</c:v>
                </c:pt>
                <c:pt idx="626">
                  <c:v>-11586.86</c:v>
                </c:pt>
                <c:pt idx="627">
                  <c:v>-11619.88</c:v>
                </c:pt>
                <c:pt idx="628">
                  <c:v>-11655.65</c:v>
                </c:pt>
                <c:pt idx="629">
                  <c:v>-11696.57</c:v>
                </c:pt>
                <c:pt idx="630">
                  <c:v>-11740.77</c:v>
                </c:pt>
                <c:pt idx="631">
                  <c:v>-11786.53</c:v>
                </c:pt>
                <c:pt idx="632">
                  <c:v>-11832.72</c:v>
                </c:pt>
                <c:pt idx="633">
                  <c:v>-11878.58</c:v>
                </c:pt>
                <c:pt idx="634">
                  <c:v>-11923.5</c:v>
                </c:pt>
                <c:pt idx="635">
                  <c:v>-11966.23</c:v>
                </c:pt>
                <c:pt idx="636">
                  <c:v>-12005.66</c:v>
                </c:pt>
                <c:pt idx="637">
                  <c:v>-12042.24</c:v>
                </c:pt>
                <c:pt idx="638">
                  <c:v>-12076.63</c:v>
                </c:pt>
                <c:pt idx="639">
                  <c:v>-12109.4</c:v>
                </c:pt>
                <c:pt idx="640">
                  <c:v>-12140.79</c:v>
                </c:pt>
                <c:pt idx="641">
                  <c:v>-12170.76</c:v>
                </c:pt>
                <c:pt idx="642">
                  <c:v>-12199.1</c:v>
                </c:pt>
                <c:pt idx="643">
                  <c:v>-12225.52</c:v>
                </c:pt>
                <c:pt idx="644">
                  <c:v>-12261.22</c:v>
                </c:pt>
                <c:pt idx="645">
                  <c:v>-12151.54</c:v>
                </c:pt>
                <c:pt idx="646">
                  <c:v>-11962.13</c:v>
                </c:pt>
                <c:pt idx="647">
                  <c:v>-11683.72</c:v>
                </c:pt>
                <c:pt idx="648">
                  <c:v>-11343.87</c:v>
                </c:pt>
                <c:pt idx="649">
                  <c:v>-10961.31</c:v>
                </c:pt>
                <c:pt idx="650">
                  <c:v>-10545.42</c:v>
                </c:pt>
                <c:pt idx="651">
                  <c:v>-10107.06</c:v>
                </c:pt>
                <c:pt idx="652">
                  <c:v>-9658.7440000000006</c:v>
                </c:pt>
                <c:pt idx="653">
                  <c:v>-9209.7260000000006</c:v>
                </c:pt>
                <c:pt idx="654">
                  <c:v>-8766.2160000000003</c:v>
                </c:pt>
                <c:pt idx="655">
                  <c:v>-8333.9969999999994</c:v>
                </c:pt>
                <c:pt idx="656">
                  <c:v>-7918.4930000000004</c:v>
                </c:pt>
                <c:pt idx="657">
                  <c:v>-7523.6769999999997</c:v>
                </c:pt>
                <c:pt idx="658">
                  <c:v>-7152.183</c:v>
                </c:pt>
                <c:pt idx="659">
                  <c:v>-6806.0029999999997</c:v>
                </c:pt>
                <c:pt idx="660">
                  <c:v>-6486.61</c:v>
                </c:pt>
                <c:pt idx="661">
                  <c:v>-6194.7579999999998</c:v>
                </c:pt>
                <c:pt idx="662">
                  <c:v>-5930.5510000000004</c:v>
                </c:pt>
                <c:pt idx="663">
                  <c:v>-5693.67</c:v>
                </c:pt>
                <c:pt idx="664">
                  <c:v>-5483.47</c:v>
                </c:pt>
                <c:pt idx="665">
                  <c:v>-5298.9889999999996</c:v>
                </c:pt>
                <c:pt idx="666">
                  <c:v>-5139.0069999999996</c:v>
                </c:pt>
                <c:pt idx="667">
                  <c:v>-5002.1549999999997</c:v>
                </c:pt>
                <c:pt idx="668">
                  <c:v>-4886.9520000000002</c:v>
                </c:pt>
                <c:pt idx="669">
                  <c:v>-4791.8249999999998</c:v>
                </c:pt>
                <c:pt idx="670">
                  <c:v>-4715.1279999999997</c:v>
                </c:pt>
                <c:pt idx="671">
                  <c:v>-4655.1909999999998</c:v>
                </c:pt>
                <c:pt idx="672">
                  <c:v>-4610.357</c:v>
                </c:pt>
                <c:pt idx="673">
                  <c:v>-4579.0060000000003</c:v>
                </c:pt>
                <c:pt idx="674">
                  <c:v>-4550.6450000000004</c:v>
                </c:pt>
                <c:pt idx="675">
                  <c:v>-4593.0910000000003</c:v>
                </c:pt>
                <c:pt idx="676">
                  <c:v>-4645.1949999999997</c:v>
                </c:pt>
                <c:pt idx="677">
                  <c:v>-4675.6409999999996</c:v>
                </c:pt>
                <c:pt idx="678">
                  <c:v>-4708.0050000000001</c:v>
                </c:pt>
                <c:pt idx="679">
                  <c:v>-4741.625</c:v>
                </c:pt>
                <c:pt idx="680">
                  <c:v>-4775.92</c:v>
                </c:pt>
                <c:pt idx="681">
                  <c:v>-4810.4080000000004</c:v>
                </c:pt>
                <c:pt idx="682">
                  <c:v>-4844.6859999999997</c:v>
                </c:pt>
                <c:pt idx="683">
                  <c:v>-4878.4110000000001</c:v>
                </c:pt>
                <c:pt idx="684">
                  <c:v>-4911.2960000000003</c:v>
                </c:pt>
                <c:pt idx="685">
                  <c:v>-4943.1170000000002</c:v>
                </c:pt>
                <c:pt idx="686">
                  <c:v>-4973.6840000000002</c:v>
                </c:pt>
                <c:pt idx="687">
                  <c:v>-5002.8419999999996</c:v>
                </c:pt>
                <c:pt idx="688">
                  <c:v>-5030.4970000000003</c:v>
                </c:pt>
                <c:pt idx="689">
                  <c:v>-5056.6080000000002</c:v>
                </c:pt>
                <c:pt idx="690">
                  <c:v>-5104.1019999999999</c:v>
                </c:pt>
                <c:pt idx="691">
                  <c:v>-5145.3370000000004</c:v>
                </c:pt>
                <c:pt idx="692">
                  <c:v>-5180.6559999999999</c:v>
                </c:pt>
                <c:pt idx="693">
                  <c:v>-5210.47</c:v>
                </c:pt>
                <c:pt idx="694">
                  <c:v>-5235.5209999999997</c:v>
                </c:pt>
                <c:pt idx="695">
                  <c:v>-5265.585</c:v>
                </c:pt>
                <c:pt idx="696">
                  <c:v>-5294.9290000000001</c:v>
                </c:pt>
                <c:pt idx="697">
                  <c:v>-5320.1279999999997</c:v>
                </c:pt>
                <c:pt idx="698">
                  <c:v>-5347.2529999999997</c:v>
                </c:pt>
                <c:pt idx="699">
                  <c:v>-5372.9690000000001</c:v>
                </c:pt>
                <c:pt idx="700">
                  <c:v>-5370.2389999999996</c:v>
                </c:pt>
                <c:pt idx="701">
                  <c:v>-5340.223</c:v>
                </c:pt>
                <c:pt idx="702">
                  <c:v>-5314.32</c:v>
                </c:pt>
                <c:pt idx="703">
                  <c:v>-5284.9740000000002</c:v>
                </c:pt>
                <c:pt idx="704">
                  <c:v>-5254.5910000000003</c:v>
                </c:pt>
                <c:pt idx="705">
                  <c:v>-5224.9380000000001</c:v>
                </c:pt>
                <c:pt idx="706">
                  <c:v>-5197.3819999999996</c:v>
                </c:pt>
                <c:pt idx="707">
                  <c:v>-5161.6490000000003</c:v>
                </c:pt>
                <c:pt idx="708">
                  <c:v>-5133.5959999999995</c:v>
                </c:pt>
                <c:pt idx="709">
                  <c:v>-5107.4769999999999</c:v>
                </c:pt>
                <c:pt idx="710">
                  <c:v>-5081.415</c:v>
                </c:pt>
                <c:pt idx="711">
                  <c:v>-5055.8069999999998</c:v>
                </c:pt>
                <c:pt idx="712">
                  <c:v>-5029.6239999999998</c:v>
                </c:pt>
                <c:pt idx="713">
                  <c:v>-5003.5529999999999</c:v>
                </c:pt>
                <c:pt idx="714">
                  <c:v>-4977.37</c:v>
                </c:pt>
                <c:pt idx="715">
                  <c:v>-4949.1210000000001</c:v>
                </c:pt>
                <c:pt idx="716">
                  <c:v>-4919.1790000000001</c:v>
                </c:pt>
                <c:pt idx="717">
                  <c:v>-4888.1369999999997</c:v>
                </c:pt>
                <c:pt idx="718">
                  <c:v>-4859.37</c:v>
                </c:pt>
                <c:pt idx="719">
                  <c:v>-4834.3630000000003</c:v>
                </c:pt>
                <c:pt idx="720">
                  <c:v>-4808.1769999999997</c:v>
                </c:pt>
                <c:pt idx="721">
                  <c:v>-4781.2820000000002</c:v>
                </c:pt>
                <c:pt idx="722">
                  <c:v>-4753.6949999999997</c:v>
                </c:pt>
                <c:pt idx="723">
                  <c:v>-4724.8069999999998</c:v>
                </c:pt>
                <c:pt idx="724">
                  <c:v>-4694.384</c:v>
                </c:pt>
                <c:pt idx="725">
                  <c:v>-4666.8339999999998</c:v>
                </c:pt>
                <c:pt idx="726">
                  <c:v>-4672.277</c:v>
                </c:pt>
                <c:pt idx="727">
                  <c:v>-4646.1009999999997</c:v>
                </c:pt>
                <c:pt idx="728">
                  <c:v>-4619.6319999999996</c:v>
                </c:pt>
                <c:pt idx="729">
                  <c:v>-4593.33</c:v>
                </c:pt>
                <c:pt idx="730">
                  <c:v>-4560.3990000000003</c:v>
                </c:pt>
                <c:pt idx="731">
                  <c:v>-4521.4690000000001</c:v>
                </c:pt>
                <c:pt idx="732">
                  <c:v>-4491.4830000000002</c:v>
                </c:pt>
                <c:pt idx="733">
                  <c:v>-4461.8029999999999</c:v>
                </c:pt>
                <c:pt idx="734">
                  <c:v>-4434.2489999999998</c:v>
                </c:pt>
                <c:pt idx="735">
                  <c:v>-4399.1310000000003</c:v>
                </c:pt>
                <c:pt idx="736">
                  <c:v>-4372.634</c:v>
                </c:pt>
                <c:pt idx="737">
                  <c:v>-4346.8370000000004</c:v>
                </c:pt>
                <c:pt idx="738">
                  <c:v>-4340.0919999999996</c:v>
                </c:pt>
                <c:pt idx="739">
                  <c:v>-4311.2579999999998</c:v>
                </c:pt>
                <c:pt idx="740">
                  <c:v>-4283.5929999999998</c:v>
                </c:pt>
                <c:pt idx="741">
                  <c:v>-4255.7439999999997</c:v>
                </c:pt>
                <c:pt idx="742">
                  <c:v>-4228.1369999999997</c:v>
                </c:pt>
                <c:pt idx="743">
                  <c:v>-4203.0950000000003</c:v>
                </c:pt>
                <c:pt idx="744">
                  <c:v>-4177.6120000000001</c:v>
                </c:pt>
                <c:pt idx="745">
                  <c:v>-4151.3140000000003</c:v>
                </c:pt>
                <c:pt idx="746">
                  <c:v>-4124.7259999999997</c:v>
                </c:pt>
                <c:pt idx="747">
                  <c:v>-4097.8500000000004</c:v>
                </c:pt>
                <c:pt idx="748">
                  <c:v>-4072.71</c:v>
                </c:pt>
                <c:pt idx="749">
                  <c:v>-4042.7550000000001</c:v>
                </c:pt>
                <c:pt idx="750">
                  <c:v>-4017.0329999999999</c:v>
                </c:pt>
                <c:pt idx="751">
                  <c:v>-3991.1889999999999</c:v>
                </c:pt>
                <c:pt idx="752">
                  <c:v>-3964.8960000000002</c:v>
                </c:pt>
                <c:pt idx="753">
                  <c:v>-3938.6030000000001</c:v>
                </c:pt>
                <c:pt idx="754">
                  <c:v>-3916.4250000000002</c:v>
                </c:pt>
                <c:pt idx="755">
                  <c:v>-3889.4679999999998</c:v>
                </c:pt>
                <c:pt idx="756">
                  <c:v>-3860.3220000000001</c:v>
                </c:pt>
                <c:pt idx="757">
                  <c:v>-3832.0529999999999</c:v>
                </c:pt>
                <c:pt idx="758">
                  <c:v>-3801.29</c:v>
                </c:pt>
                <c:pt idx="759">
                  <c:v>-3770.942</c:v>
                </c:pt>
                <c:pt idx="760">
                  <c:v>-3742.7260000000001</c:v>
                </c:pt>
                <c:pt idx="761">
                  <c:v>-3706.953</c:v>
                </c:pt>
                <c:pt idx="762">
                  <c:v>-3680.5230000000001</c:v>
                </c:pt>
                <c:pt idx="763">
                  <c:v>-3654.9349999999999</c:v>
                </c:pt>
                <c:pt idx="764">
                  <c:v>-3681.91</c:v>
                </c:pt>
                <c:pt idx="765">
                  <c:v>-3707.8510000000001</c:v>
                </c:pt>
                <c:pt idx="766">
                  <c:v>-3733.5549999999998</c:v>
                </c:pt>
                <c:pt idx="767">
                  <c:v>-3758.9009999999998</c:v>
                </c:pt>
                <c:pt idx="768">
                  <c:v>-3733.8670000000002</c:v>
                </c:pt>
                <c:pt idx="769">
                  <c:v>-3707.924</c:v>
                </c:pt>
                <c:pt idx="770">
                  <c:v>-3702.431</c:v>
                </c:pt>
                <c:pt idx="771">
                  <c:v>-3679.038</c:v>
                </c:pt>
                <c:pt idx="772">
                  <c:v>-3653.67</c:v>
                </c:pt>
                <c:pt idx="773">
                  <c:v>-3626.7629999999999</c:v>
                </c:pt>
                <c:pt idx="774">
                  <c:v>-3601.75</c:v>
                </c:pt>
                <c:pt idx="775">
                  <c:v>-3599.06</c:v>
                </c:pt>
                <c:pt idx="776">
                  <c:v>-3625.4140000000002</c:v>
                </c:pt>
                <c:pt idx="777">
                  <c:v>-3650.8510000000001</c:v>
                </c:pt>
                <c:pt idx="778">
                  <c:v>-3677.2170000000001</c:v>
                </c:pt>
                <c:pt idx="779">
                  <c:v>-3702.6619999999998</c:v>
                </c:pt>
                <c:pt idx="780">
                  <c:v>-3728.2820000000002</c:v>
                </c:pt>
                <c:pt idx="781">
                  <c:v>-3753.36</c:v>
                </c:pt>
                <c:pt idx="782">
                  <c:v>-3778.7649999999999</c:v>
                </c:pt>
                <c:pt idx="783">
                  <c:v>-3749.3530000000001</c:v>
                </c:pt>
                <c:pt idx="784">
                  <c:v>-3720.558</c:v>
                </c:pt>
                <c:pt idx="785">
                  <c:v>-3690.8620000000001</c:v>
                </c:pt>
                <c:pt idx="786">
                  <c:v>-3664.1610000000001</c:v>
                </c:pt>
                <c:pt idx="787">
                  <c:v>-3636.864</c:v>
                </c:pt>
                <c:pt idx="788">
                  <c:v>-3648.491</c:v>
                </c:pt>
                <c:pt idx="789">
                  <c:v>-3623.444</c:v>
                </c:pt>
                <c:pt idx="790">
                  <c:v>-3601.1970000000001</c:v>
                </c:pt>
                <c:pt idx="791">
                  <c:v>-3574.2950000000001</c:v>
                </c:pt>
                <c:pt idx="792">
                  <c:v>-3547.2020000000002</c:v>
                </c:pt>
                <c:pt idx="793">
                  <c:v>-3520.4879999999998</c:v>
                </c:pt>
                <c:pt idx="794">
                  <c:v>-3518.4110000000001</c:v>
                </c:pt>
                <c:pt idx="795">
                  <c:v>-3484.23</c:v>
                </c:pt>
                <c:pt idx="796">
                  <c:v>-3438.1570000000002</c:v>
                </c:pt>
                <c:pt idx="797">
                  <c:v>-3405.9140000000002</c:v>
                </c:pt>
                <c:pt idx="798">
                  <c:v>-3370.2130000000002</c:v>
                </c:pt>
                <c:pt idx="799">
                  <c:v>-3331.9459999999999</c:v>
                </c:pt>
                <c:pt idx="800">
                  <c:v>-3292.1060000000002</c:v>
                </c:pt>
                <c:pt idx="801">
                  <c:v>-3251.8270000000002</c:v>
                </c:pt>
                <c:pt idx="802">
                  <c:v>-3211.93</c:v>
                </c:pt>
                <c:pt idx="803">
                  <c:v>-3172.9290000000001</c:v>
                </c:pt>
                <c:pt idx="804">
                  <c:v>-3135.2820000000002</c:v>
                </c:pt>
                <c:pt idx="805">
                  <c:v>-3099.4319999999998</c:v>
                </c:pt>
                <c:pt idx="806">
                  <c:v>-3065.6950000000002</c:v>
                </c:pt>
                <c:pt idx="807">
                  <c:v>-3034.2510000000002</c:v>
                </c:pt>
                <c:pt idx="808">
                  <c:v>-3005.2170000000001</c:v>
                </c:pt>
                <c:pt idx="809">
                  <c:v>-2978.6770000000001</c:v>
                </c:pt>
                <c:pt idx="810">
                  <c:v>-2933.1590000000001</c:v>
                </c:pt>
                <c:pt idx="811">
                  <c:v>-2897.192</c:v>
                </c:pt>
                <c:pt idx="812">
                  <c:v>-2868.223</c:v>
                </c:pt>
                <c:pt idx="813">
                  <c:v>-2833.107</c:v>
                </c:pt>
                <c:pt idx="814">
                  <c:v>-2808.0120000000002</c:v>
                </c:pt>
                <c:pt idx="815">
                  <c:v>-2782.1990000000001</c:v>
                </c:pt>
                <c:pt idx="816">
                  <c:v>-2763.384</c:v>
                </c:pt>
                <c:pt idx="817">
                  <c:v>-2738.2040000000002</c:v>
                </c:pt>
                <c:pt idx="818">
                  <c:v>-2747.0039999999999</c:v>
                </c:pt>
                <c:pt idx="819">
                  <c:v>-2720.3130000000001</c:v>
                </c:pt>
                <c:pt idx="820">
                  <c:v>-2695.1439999999998</c:v>
                </c:pt>
                <c:pt idx="821">
                  <c:v>-2674.348</c:v>
                </c:pt>
                <c:pt idx="822">
                  <c:v>-2686.32</c:v>
                </c:pt>
                <c:pt idx="823">
                  <c:v>-2699.5819999999999</c:v>
                </c:pt>
                <c:pt idx="824">
                  <c:v>-2674.1909999999998</c:v>
                </c:pt>
                <c:pt idx="825">
                  <c:v>-2652.8969999999999</c:v>
                </c:pt>
                <c:pt idx="826">
                  <c:v>-2656.1410000000001</c:v>
                </c:pt>
                <c:pt idx="827">
                  <c:v>-2681.1950000000002</c:v>
                </c:pt>
                <c:pt idx="828">
                  <c:v>-2706.3389999999999</c:v>
                </c:pt>
                <c:pt idx="829">
                  <c:v>-2731.3739999999998</c:v>
                </c:pt>
                <c:pt idx="830">
                  <c:v>-2746.99</c:v>
                </c:pt>
                <c:pt idx="831">
                  <c:v>-2739.33</c:v>
                </c:pt>
                <c:pt idx="832">
                  <c:v>-2765.1</c:v>
                </c:pt>
                <c:pt idx="833">
                  <c:v>-2790.297</c:v>
                </c:pt>
                <c:pt idx="834">
                  <c:v>-2815.9580000000001</c:v>
                </c:pt>
                <c:pt idx="835">
                  <c:v>-2842.047</c:v>
                </c:pt>
                <c:pt idx="836">
                  <c:v>-2867.377</c:v>
                </c:pt>
                <c:pt idx="837">
                  <c:v>-2892.7919999999999</c:v>
                </c:pt>
                <c:pt idx="838">
                  <c:v>-2902.7640000000001</c:v>
                </c:pt>
                <c:pt idx="839">
                  <c:v>-2893.0569999999998</c:v>
                </c:pt>
                <c:pt idx="840">
                  <c:v>-2918.2489999999998</c:v>
                </c:pt>
                <c:pt idx="841">
                  <c:v>-2943.3760000000002</c:v>
                </c:pt>
                <c:pt idx="842">
                  <c:v>-2949.192</c:v>
                </c:pt>
                <c:pt idx="843">
                  <c:v>-2924.1759999999999</c:v>
                </c:pt>
                <c:pt idx="844">
                  <c:v>-2898.5729999999999</c:v>
                </c:pt>
                <c:pt idx="845">
                  <c:v>-2872.6120000000001</c:v>
                </c:pt>
                <c:pt idx="846">
                  <c:v>-2847.5390000000002</c:v>
                </c:pt>
                <c:pt idx="847">
                  <c:v>-2826.93</c:v>
                </c:pt>
                <c:pt idx="848">
                  <c:v>-2801.7060000000001</c:v>
                </c:pt>
                <c:pt idx="849">
                  <c:v>-2782.5639999999999</c:v>
                </c:pt>
                <c:pt idx="850">
                  <c:v>-2768.1129999999998</c:v>
                </c:pt>
                <c:pt idx="851">
                  <c:v>-2742.857</c:v>
                </c:pt>
                <c:pt idx="852">
                  <c:v>-2724.4969999999998</c:v>
                </c:pt>
                <c:pt idx="853">
                  <c:v>-2716.3670000000002</c:v>
                </c:pt>
                <c:pt idx="854">
                  <c:v>-2707.2640000000001</c:v>
                </c:pt>
                <c:pt idx="855">
                  <c:v>-2732.2719999999999</c:v>
                </c:pt>
                <c:pt idx="856">
                  <c:v>-2747.585</c:v>
                </c:pt>
                <c:pt idx="857">
                  <c:v>-2747.2890000000002</c:v>
                </c:pt>
                <c:pt idx="858">
                  <c:v>-2770.6590000000001</c:v>
                </c:pt>
                <c:pt idx="859">
                  <c:v>-2796.2440000000001</c:v>
                </c:pt>
                <c:pt idx="860">
                  <c:v>-2816.569</c:v>
                </c:pt>
                <c:pt idx="861">
                  <c:v>-2791.248</c:v>
                </c:pt>
                <c:pt idx="862">
                  <c:v>-2782.98</c:v>
                </c:pt>
                <c:pt idx="863">
                  <c:v>-2757.6909999999998</c:v>
                </c:pt>
                <c:pt idx="864">
                  <c:v>-2733.58</c:v>
                </c:pt>
                <c:pt idx="865">
                  <c:v>-2749.5349999999999</c:v>
                </c:pt>
                <c:pt idx="866">
                  <c:v>-2765.143</c:v>
                </c:pt>
                <c:pt idx="867">
                  <c:v>-2763.8809999999999</c:v>
                </c:pt>
                <c:pt idx="868">
                  <c:v>-2737.6170000000002</c:v>
                </c:pt>
                <c:pt idx="869">
                  <c:v>-2712.2289999999998</c:v>
                </c:pt>
                <c:pt idx="870">
                  <c:v>-2699.7730000000001</c:v>
                </c:pt>
                <c:pt idx="871">
                  <c:v>-2725.3150000000001</c:v>
                </c:pt>
                <c:pt idx="872">
                  <c:v>-2750.9140000000002</c:v>
                </c:pt>
                <c:pt idx="873">
                  <c:v>-2738.636</c:v>
                </c:pt>
                <c:pt idx="874">
                  <c:v>-2738.9859999999999</c:v>
                </c:pt>
                <c:pt idx="875">
                  <c:v>-2740.826</c:v>
                </c:pt>
                <c:pt idx="876">
                  <c:v>-2746.4720000000002</c:v>
                </c:pt>
                <c:pt idx="877">
                  <c:v>-2746.7269999999999</c:v>
                </c:pt>
                <c:pt idx="878">
                  <c:v>-2735.2440000000001</c:v>
                </c:pt>
                <c:pt idx="879">
                  <c:v>-2722.5859999999998</c:v>
                </c:pt>
                <c:pt idx="880">
                  <c:v>-2708.46</c:v>
                </c:pt>
                <c:pt idx="881">
                  <c:v>-2734.0619999999999</c:v>
                </c:pt>
                <c:pt idx="882">
                  <c:v>-2759.4059999999999</c:v>
                </c:pt>
                <c:pt idx="883">
                  <c:v>-2785.2669999999998</c:v>
                </c:pt>
                <c:pt idx="884">
                  <c:v>-2811.2240000000002</c:v>
                </c:pt>
                <c:pt idx="885">
                  <c:v>-2837.0830000000001</c:v>
                </c:pt>
                <c:pt idx="886">
                  <c:v>-2862.663</c:v>
                </c:pt>
                <c:pt idx="887">
                  <c:v>-2888.3809999999999</c:v>
                </c:pt>
                <c:pt idx="888">
                  <c:v>-2914.4050000000002</c:v>
                </c:pt>
                <c:pt idx="889">
                  <c:v>-2939.63</c:v>
                </c:pt>
                <c:pt idx="890">
                  <c:v>-2965.134</c:v>
                </c:pt>
                <c:pt idx="891">
                  <c:v>-2990.6640000000002</c:v>
                </c:pt>
                <c:pt idx="892">
                  <c:v>-3017.04</c:v>
                </c:pt>
                <c:pt idx="893">
                  <c:v>-3043.17</c:v>
                </c:pt>
                <c:pt idx="894">
                  <c:v>-3068.924</c:v>
                </c:pt>
                <c:pt idx="895">
                  <c:v>-3095.674</c:v>
                </c:pt>
                <c:pt idx="896">
                  <c:v>-3121.1179999999999</c:v>
                </c:pt>
                <c:pt idx="897">
                  <c:v>-3146.6190000000001</c:v>
                </c:pt>
                <c:pt idx="898">
                  <c:v>-3171.71</c:v>
                </c:pt>
                <c:pt idx="899">
                  <c:v>-3197.5740000000001</c:v>
                </c:pt>
                <c:pt idx="900">
                  <c:v>-3223.3319999999999</c:v>
                </c:pt>
                <c:pt idx="901">
                  <c:v>-3248.7249999999999</c:v>
                </c:pt>
                <c:pt idx="902">
                  <c:v>-3273.9290000000001</c:v>
                </c:pt>
                <c:pt idx="903">
                  <c:v>-3300.0680000000002</c:v>
                </c:pt>
                <c:pt idx="904">
                  <c:v>-3326.1280000000002</c:v>
                </c:pt>
                <c:pt idx="905">
                  <c:v>-3352.433</c:v>
                </c:pt>
                <c:pt idx="906">
                  <c:v>-3378.1329999999998</c:v>
                </c:pt>
                <c:pt idx="907">
                  <c:v>-3403.4470000000001</c:v>
                </c:pt>
                <c:pt idx="908">
                  <c:v>-3430.3939999999998</c:v>
                </c:pt>
                <c:pt idx="909">
                  <c:v>-3456.5859999999998</c:v>
                </c:pt>
                <c:pt idx="910">
                  <c:v>-3481.6260000000002</c:v>
                </c:pt>
                <c:pt idx="911">
                  <c:v>-3506.7449999999999</c:v>
                </c:pt>
                <c:pt idx="912">
                  <c:v>-3532.3</c:v>
                </c:pt>
                <c:pt idx="913">
                  <c:v>-3558.5360000000001</c:v>
                </c:pt>
                <c:pt idx="914">
                  <c:v>-3585.4369999999999</c:v>
                </c:pt>
                <c:pt idx="915">
                  <c:v>-3612.076</c:v>
                </c:pt>
                <c:pt idx="916">
                  <c:v>-3638.203</c:v>
                </c:pt>
                <c:pt idx="917">
                  <c:v>-3663.5059999999999</c:v>
                </c:pt>
                <c:pt idx="918">
                  <c:v>-3689.0970000000002</c:v>
                </c:pt>
                <c:pt idx="919">
                  <c:v>-3715.4340000000002</c:v>
                </c:pt>
                <c:pt idx="920">
                  <c:v>-3741.5790000000002</c:v>
                </c:pt>
                <c:pt idx="921">
                  <c:v>-3767.096</c:v>
                </c:pt>
                <c:pt idx="922">
                  <c:v>-3792.6439999999998</c:v>
                </c:pt>
                <c:pt idx="923">
                  <c:v>-3819.491</c:v>
                </c:pt>
                <c:pt idx="924">
                  <c:v>-3845.7350000000001</c:v>
                </c:pt>
                <c:pt idx="925">
                  <c:v>-3871.27</c:v>
                </c:pt>
                <c:pt idx="926">
                  <c:v>-3898.3519999999999</c:v>
                </c:pt>
                <c:pt idx="927">
                  <c:v>-3925.3270000000002</c:v>
                </c:pt>
                <c:pt idx="928">
                  <c:v>-3951.7730000000001</c:v>
                </c:pt>
                <c:pt idx="929">
                  <c:v>-3977.165</c:v>
                </c:pt>
                <c:pt idx="930">
                  <c:v>-4002.277</c:v>
                </c:pt>
                <c:pt idx="931">
                  <c:v>-4028.5830000000001</c:v>
                </c:pt>
                <c:pt idx="932">
                  <c:v>-4054.7649999999999</c:v>
                </c:pt>
                <c:pt idx="933">
                  <c:v>-4081.395</c:v>
                </c:pt>
                <c:pt idx="934">
                  <c:v>-4106.6639999999998</c:v>
                </c:pt>
                <c:pt idx="935">
                  <c:v>-4133.5079999999998</c:v>
                </c:pt>
                <c:pt idx="936">
                  <c:v>-4158.8999999999996</c:v>
                </c:pt>
                <c:pt idx="937">
                  <c:v>-4184.2629999999999</c:v>
                </c:pt>
                <c:pt idx="938">
                  <c:v>-4211.8329999999996</c:v>
                </c:pt>
                <c:pt idx="939">
                  <c:v>-4238.1049999999996</c:v>
                </c:pt>
                <c:pt idx="940">
                  <c:v>-4264.326</c:v>
                </c:pt>
                <c:pt idx="941">
                  <c:v>-4289.6260000000002</c:v>
                </c:pt>
                <c:pt idx="942">
                  <c:v>-4315.5309999999999</c:v>
                </c:pt>
                <c:pt idx="943">
                  <c:v>-4340.8559999999998</c:v>
                </c:pt>
                <c:pt idx="944">
                  <c:v>-4366.8819999999996</c:v>
                </c:pt>
                <c:pt idx="945">
                  <c:v>-4391.8909999999996</c:v>
                </c:pt>
                <c:pt idx="946">
                  <c:v>-4418.8810000000003</c:v>
                </c:pt>
                <c:pt idx="947">
                  <c:v>-4444.63</c:v>
                </c:pt>
                <c:pt idx="948">
                  <c:v>-4416.1580000000004</c:v>
                </c:pt>
                <c:pt idx="949">
                  <c:v>-4391.0110000000004</c:v>
                </c:pt>
                <c:pt idx="950">
                  <c:v>-4418.0479999999998</c:v>
                </c:pt>
                <c:pt idx="951">
                  <c:v>-4446.0129999999999</c:v>
                </c:pt>
                <c:pt idx="952">
                  <c:v>-4472.1000000000004</c:v>
                </c:pt>
                <c:pt idx="953">
                  <c:v>-4444.9440000000004</c:v>
                </c:pt>
                <c:pt idx="954">
                  <c:v>-4415.8500000000004</c:v>
                </c:pt>
                <c:pt idx="955">
                  <c:v>-4380.3370000000004</c:v>
                </c:pt>
                <c:pt idx="956">
                  <c:v>-4346.84</c:v>
                </c:pt>
                <c:pt idx="957">
                  <c:v>-4320.3119999999999</c:v>
                </c:pt>
                <c:pt idx="958">
                  <c:v>-4294.6530000000002</c:v>
                </c:pt>
                <c:pt idx="959">
                  <c:v>-4321.0959999999995</c:v>
                </c:pt>
                <c:pt idx="960">
                  <c:v>-4348.0150000000003</c:v>
                </c:pt>
                <c:pt idx="961">
                  <c:v>-4377.4870000000001</c:v>
                </c:pt>
                <c:pt idx="962">
                  <c:v>-4407.5950000000003</c:v>
                </c:pt>
                <c:pt idx="963">
                  <c:v>-4436.9570000000003</c:v>
                </c:pt>
                <c:pt idx="964">
                  <c:v>-4465.7150000000001</c:v>
                </c:pt>
                <c:pt idx="965">
                  <c:v>-4494.0079999999998</c:v>
                </c:pt>
                <c:pt idx="966">
                  <c:v>-4522.1769999999997</c:v>
                </c:pt>
                <c:pt idx="967">
                  <c:v>-4550.3239999999996</c:v>
                </c:pt>
                <c:pt idx="968">
                  <c:v>-4577.6890000000003</c:v>
                </c:pt>
                <c:pt idx="969">
                  <c:v>-4604.6149999999998</c:v>
                </c:pt>
                <c:pt idx="970">
                  <c:v>-4631.1319999999996</c:v>
                </c:pt>
                <c:pt idx="971">
                  <c:v>-4657.1139999999996</c:v>
                </c:pt>
                <c:pt idx="972">
                  <c:v>-4682.4369999999999</c:v>
                </c:pt>
                <c:pt idx="973">
                  <c:v>-4711.5389999999998</c:v>
                </c:pt>
                <c:pt idx="974">
                  <c:v>-4738.1589999999997</c:v>
                </c:pt>
                <c:pt idx="975">
                  <c:v>-4765.3019999999997</c:v>
                </c:pt>
                <c:pt idx="976">
                  <c:v>-4790.5780000000004</c:v>
                </c:pt>
                <c:pt idx="977">
                  <c:v>-4816.777</c:v>
                </c:pt>
                <c:pt idx="978">
                  <c:v>-4843.3599999999997</c:v>
                </c:pt>
                <c:pt idx="979">
                  <c:v>-4870.4970000000003</c:v>
                </c:pt>
                <c:pt idx="980">
                  <c:v>-4896.1729999999998</c:v>
                </c:pt>
                <c:pt idx="981">
                  <c:v>-4925.049</c:v>
                </c:pt>
                <c:pt idx="982">
                  <c:v>-4953.3270000000002</c:v>
                </c:pt>
                <c:pt idx="983">
                  <c:v>-4980.0469999999996</c:v>
                </c:pt>
                <c:pt idx="984">
                  <c:v>-5005.3370000000004</c:v>
                </c:pt>
                <c:pt idx="985">
                  <c:v>-5031.4279999999999</c:v>
                </c:pt>
                <c:pt idx="986">
                  <c:v>-5058.7150000000001</c:v>
                </c:pt>
                <c:pt idx="987">
                  <c:v>-5086.3069999999998</c:v>
                </c:pt>
                <c:pt idx="988">
                  <c:v>-5112.9160000000002</c:v>
                </c:pt>
                <c:pt idx="989">
                  <c:v>-5138.2740000000003</c:v>
                </c:pt>
                <c:pt idx="990">
                  <c:v>-5166.7299999999996</c:v>
                </c:pt>
                <c:pt idx="991">
                  <c:v>-5194.3950000000004</c:v>
                </c:pt>
                <c:pt idx="992">
                  <c:v>-5222.7280000000001</c:v>
                </c:pt>
                <c:pt idx="993">
                  <c:v>-5247.7830000000004</c:v>
                </c:pt>
                <c:pt idx="994">
                  <c:v>-5276.3239999999996</c:v>
                </c:pt>
                <c:pt idx="995">
                  <c:v>-5302.2439999999997</c:v>
                </c:pt>
                <c:pt idx="996">
                  <c:v>-5327.8729999999996</c:v>
                </c:pt>
                <c:pt idx="997">
                  <c:v>-5355.2529999999997</c:v>
                </c:pt>
                <c:pt idx="998">
                  <c:v>-5382.5479999999998</c:v>
                </c:pt>
                <c:pt idx="999">
                  <c:v>-5409.4539999999997</c:v>
                </c:pt>
                <c:pt idx="1000">
                  <c:v>-5437.9690000000001</c:v>
                </c:pt>
                <c:pt idx="1001">
                  <c:v>-5464.0259999999998</c:v>
                </c:pt>
                <c:pt idx="1002">
                  <c:v>-5489.7370000000001</c:v>
                </c:pt>
                <c:pt idx="1003">
                  <c:v>-5515.317</c:v>
                </c:pt>
                <c:pt idx="1004">
                  <c:v>-5541.5069999999996</c:v>
                </c:pt>
                <c:pt idx="1005">
                  <c:v>-5568.14</c:v>
                </c:pt>
                <c:pt idx="1006">
                  <c:v>-5594.8040000000001</c:v>
                </c:pt>
                <c:pt idx="1007">
                  <c:v>-5621.44</c:v>
                </c:pt>
                <c:pt idx="1008">
                  <c:v>-5650.7139999999999</c:v>
                </c:pt>
                <c:pt idx="1009">
                  <c:v>-5676.3360000000002</c:v>
                </c:pt>
                <c:pt idx="1010">
                  <c:v>-5702.3760000000002</c:v>
                </c:pt>
                <c:pt idx="1011">
                  <c:v>-5728.0249999999996</c:v>
                </c:pt>
                <c:pt idx="1012">
                  <c:v>-5758.6469999999999</c:v>
                </c:pt>
                <c:pt idx="1013">
                  <c:v>-5786.9449999999997</c:v>
                </c:pt>
                <c:pt idx="1014">
                  <c:v>-5814.5609999999997</c:v>
                </c:pt>
                <c:pt idx="1015">
                  <c:v>-5840.3140000000003</c:v>
                </c:pt>
                <c:pt idx="1016">
                  <c:v>-5811.4679999999998</c:v>
                </c:pt>
                <c:pt idx="1017">
                  <c:v>-5784.5839999999998</c:v>
                </c:pt>
                <c:pt idx="1018">
                  <c:v>-5811.3980000000001</c:v>
                </c:pt>
                <c:pt idx="1019">
                  <c:v>-5837.4939999999997</c:v>
                </c:pt>
                <c:pt idx="1020">
                  <c:v>-5867.12</c:v>
                </c:pt>
                <c:pt idx="1021">
                  <c:v>-5897.9139999999998</c:v>
                </c:pt>
                <c:pt idx="1022">
                  <c:v>-5928.28</c:v>
                </c:pt>
                <c:pt idx="1023">
                  <c:v>-5957.915</c:v>
                </c:pt>
                <c:pt idx="1024">
                  <c:v>-5986.2049999999999</c:v>
                </c:pt>
                <c:pt idx="1025">
                  <c:v>-6013.1869999999999</c:v>
                </c:pt>
                <c:pt idx="1026">
                  <c:v>-6038.7690000000002</c:v>
                </c:pt>
                <c:pt idx="1027">
                  <c:v>-6068.6220000000003</c:v>
                </c:pt>
                <c:pt idx="1028">
                  <c:v>-6095.9960000000001</c:v>
                </c:pt>
                <c:pt idx="1029">
                  <c:v>-6124.7380000000003</c:v>
                </c:pt>
                <c:pt idx="1030">
                  <c:v>-6152.7209999999995</c:v>
                </c:pt>
                <c:pt idx="1031">
                  <c:v>-6181.5870000000004</c:v>
                </c:pt>
                <c:pt idx="1032">
                  <c:v>-6208.1189999999997</c:v>
                </c:pt>
                <c:pt idx="1033">
                  <c:v>-6236.93</c:v>
                </c:pt>
                <c:pt idx="1034">
                  <c:v>-6262.1580000000004</c:v>
                </c:pt>
                <c:pt idx="1035">
                  <c:v>-6288.0029999999997</c:v>
                </c:pt>
                <c:pt idx="1036">
                  <c:v>-6314.16</c:v>
                </c:pt>
                <c:pt idx="1037">
                  <c:v>-6340.4989999999998</c:v>
                </c:pt>
                <c:pt idx="1038">
                  <c:v>-6365.9660000000003</c:v>
                </c:pt>
                <c:pt idx="1039">
                  <c:v>-6394.567</c:v>
                </c:pt>
                <c:pt idx="1040">
                  <c:v>-6423.7830000000004</c:v>
                </c:pt>
                <c:pt idx="1041">
                  <c:v>-6449.1139999999996</c:v>
                </c:pt>
                <c:pt idx="1042">
                  <c:v>-6475.47</c:v>
                </c:pt>
                <c:pt idx="1043">
                  <c:v>-6503.1270000000004</c:v>
                </c:pt>
                <c:pt idx="1044">
                  <c:v>-6531.7920000000004</c:v>
                </c:pt>
                <c:pt idx="1045">
                  <c:v>-6561.0240000000003</c:v>
                </c:pt>
                <c:pt idx="1046">
                  <c:v>-6590.37</c:v>
                </c:pt>
                <c:pt idx="1047">
                  <c:v>-6619.4260000000004</c:v>
                </c:pt>
                <c:pt idx="1048">
                  <c:v>-6648.0590000000002</c:v>
                </c:pt>
                <c:pt idx="1049">
                  <c:v>-6676.1109999999999</c:v>
                </c:pt>
                <c:pt idx="1050">
                  <c:v>-6702.9639999999999</c:v>
                </c:pt>
                <c:pt idx="1051">
                  <c:v>-6729.6679999999997</c:v>
                </c:pt>
                <c:pt idx="1052">
                  <c:v>-6756.6130000000003</c:v>
                </c:pt>
                <c:pt idx="1053">
                  <c:v>-6784.2039999999997</c:v>
                </c:pt>
                <c:pt idx="1054">
                  <c:v>-6812.384</c:v>
                </c:pt>
                <c:pt idx="1055">
                  <c:v>-6840.9549999999999</c:v>
                </c:pt>
                <c:pt idx="1056">
                  <c:v>-6869.9809999999998</c:v>
                </c:pt>
                <c:pt idx="1057">
                  <c:v>-6899.3230000000003</c:v>
                </c:pt>
                <c:pt idx="1058">
                  <c:v>-6929.0460000000003</c:v>
                </c:pt>
                <c:pt idx="1059">
                  <c:v>-6958.8190000000004</c:v>
                </c:pt>
                <c:pt idx="1060">
                  <c:v>-6987.9340000000002</c:v>
                </c:pt>
                <c:pt idx="1061">
                  <c:v>-7017.357</c:v>
                </c:pt>
                <c:pt idx="1062">
                  <c:v>-7046.7569999999996</c:v>
                </c:pt>
                <c:pt idx="1063">
                  <c:v>-7076.45</c:v>
                </c:pt>
                <c:pt idx="1064">
                  <c:v>-7105.8069999999998</c:v>
                </c:pt>
                <c:pt idx="1065">
                  <c:v>-7134.5969999999998</c:v>
                </c:pt>
                <c:pt idx="1066">
                  <c:v>-7162.7259999999997</c:v>
                </c:pt>
                <c:pt idx="1067">
                  <c:v>-7190.5079999999998</c:v>
                </c:pt>
                <c:pt idx="1068">
                  <c:v>-7218.2659999999996</c:v>
                </c:pt>
                <c:pt idx="1069">
                  <c:v>-7246.0029999999997</c:v>
                </c:pt>
                <c:pt idx="1070">
                  <c:v>-7274.174</c:v>
                </c:pt>
                <c:pt idx="1071">
                  <c:v>-7303.0640000000003</c:v>
                </c:pt>
                <c:pt idx="1072">
                  <c:v>-7332.201</c:v>
                </c:pt>
                <c:pt idx="1073">
                  <c:v>-7361.4189999999999</c:v>
                </c:pt>
                <c:pt idx="1074">
                  <c:v>-7390.5720000000001</c:v>
                </c:pt>
                <c:pt idx="1075">
                  <c:v>-7419.3720000000003</c:v>
                </c:pt>
                <c:pt idx="1076">
                  <c:v>-7448.4830000000002</c:v>
                </c:pt>
                <c:pt idx="1077">
                  <c:v>-7478.24</c:v>
                </c:pt>
                <c:pt idx="1078">
                  <c:v>-7508.3940000000002</c:v>
                </c:pt>
                <c:pt idx="1079">
                  <c:v>-7538.48</c:v>
                </c:pt>
                <c:pt idx="1080">
                  <c:v>-7568.9030000000002</c:v>
                </c:pt>
                <c:pt idx="1081">
                  <c:v>-7599.5709999999999</c:v>
                </c:pt>
                <c:pt idx="1082">
                  <c:v>-7630.3760000000002</c:v>
                </c:pt>
                <c:pt idx="1083">
                  <c:v>-7661.4870000000001</c:v>
                </c:pt>
                <c:pt idx="1084">
                  <c:v>-7686.9350000000004</c:v>
                </c:pt>
                <c:pt idx="1085">
                  <c:v>-7712.723</c:v>
                </c:pt>
                <c:pt idx="1086">
                  <c:v>-7738.55</c:v>
                </c:pt>
                <c:pt idx="1087">
                  <c:v>-7764.6049999999996</c:v>
                </c:pt>
                <c:pt idx="1088">
                  <c:v>-7790.8029999999999</c:v>
                </c:pt>
                <c:pt idx="1089">
                  <c:v>-7816.3609999999999</c:v>
                </c:pt>
                <c:pt idx="1090">
                  <c:v>-7841.8980000000001</c:v>
                </c:pt>
                <c:pt idx="1091">
                  <c:v>-7867.9250000000002</c:v>
                </c:pt>
                <c:pt idx="1092">
                  <c:v>-7898.4920000000002</c:v>
                </c:pt>
                <c:pt idx="1093">
                  <c:v>-7927.5889999999999</c:v>
                </c:pt>
                <c:pt idx="1094">
                  <c:v>-7958.2259999999997</c:v>
                </c:pt>
                <c:pt idx="1095">
                  <c:v>-7984.3810000000003</c:v>
                </c:pt>
                <c:pt idx="1096">
                  <c:v>-8012.0230000000001</c:v>
                </c:pt>
                <c:pt idx="1097">
                  <c:v>-8039.6859999999997</c:v>
                </c:pt>
                <c:pt idx="1098">
                  <c:v>-8067.47</c:v>
                </c:pt>
                <c:pt idx="1099">
                  <c:v>-8094.6909999999998</c:v>
                </c:pt>
                <c:pt idx="1100">
                  <c:v>-8120.9170000000004</c:v>
                </c:pt>
                <c:pt idx="1101">
                  <c:v>-8147.1170000000002</c:v>
                </c:pt>
                <c:pt idx="1102">
                  <c:v>-8172.4620000000004</c:v>
                </c:pt>
                <c:pt idx="1103">
                  <c:v>-8197.6139999999996</c:v>
                </c:pt>
                <c:pt idx="1104">
                  <c:v>-8222.9310000000005</c:v>
                </c:pt>
                <c:pt idx="1105">
                  <c:v>-8253.8019999999997</c:v>
                </c:pt>
                <c:pt idx="1106">
                  <c:v>-8280.9490000000005</c:v>
                </c:pt>
                <c:pt idx="1107">
                  <c:v>-8250.518</c:v>
                </c:pt>
                <c:pt idx="1108">
                  <c:v>-8224.1460000000006</c:v>
                </c:pt>
                <c:pt idx="1109">
                  <c:v>-8196.7530000000006</c:v>
                </c:pt>
                <c:pt idx="1110">
                  <c:v>-8171.4620000000004</c:v>
                </c:pt>
                <c:pt idx="1111">
                  <c:v>-8141.8429999999998</c:v>
                </c:pt>
                <c:pt idx="1112">
                  <c:v>-8170.5950000000003</c:v>
                </c:pt>
                <c:pt idx="1113">
                  <c:v>-8203.0689999999995</c:v>
                </c:pt>
                <c:pt idx="1114">
                  <c:v>-8239.6049999999996</c:v>
                </c:pt>
                <c:pt idx="1115">
                  <c:v>-8265.26</c:v>
                </c:pt>
                <c:pt idx="1116">
                  <c:v>-8291.4140000000007</c:v>
                </c:pt>
                <c:pt idx="1117">
                  <c:v>-8317.8490000000002</c:v>
                </c:pt>
                <c:pt idx="1118">
                  <c:v>-8344.2649999999994</c:v>
                </c:pt>
                <c:pt idx="1119">
                  <c:v>-8370.4490000000005</c:v>
                </c:pt>
                <c:pt idx="1120">
                  <c:v>-8396.1669999999995</c:v>
                </c:pt>
                <c:pt idx="1121">
                  <c:v>-8421.2610000000004</c:v>
                </c:pt>
                <c:pt idx="1122">
                  <c:v>-8457.741</c:v>
                </c:pt>
                <c:pt idx="1123">
                  <c:v>-8492.9439999999995</c:v>
                </c:pt>
                <c:pt idx="1124">
                  <c:v>-8526.7160000000003</c:v>
                </c:pt>
                <c:pt idx="1125">
                  <c:v>-8559.1849999999995</c:v>
                </c:pt>
                <c:pt idx="1126">
                  <c:v>-8590.6949999999997</c:v>
                </c:pt>
                <c:pt idx="1127">
                  <c:v>-8621.3529999999992</c:v>
                </c:pt>
                <c:pt idx="1128">
                  <c:v>-8650.8179999999993</c:v>
                </c:pt>
                <c:pt idx="1129">
                  <c:v>-8679.366</c:v>
                </c:pt>
                <c:pt idx="1130">
                  <c:v>-8707.4509999999991</c:v>
                </c:pt>
                <c:pt idx="1131">
                  <c:v>-8735.2260000000006</c:v>
                </c:pt>
                <c:pt idx="1132">
                  <c:v>-8762.7000000000007</c:v>
                </c:pt>
                <c:pt idx="1133">
                  <c:v>-8789.4860000000008</c:v>
                </c:pt>
                <c:pt idx="1134">
                  <c:v>-8816.0120000000006</c:v>
                </c:pt>
                <c:pt idx="1135">
                  <c:v>-8842.5139999999992</c:v>
                </c:pt>
                <c:pt idx="1136">
                  <c:v>-8869.0920000000006</c:v>
                </c:pt>
                <c:pt idx="1137">
                  <c:v>-8895.7350000000006</c:v>
                </c:pt>
                <c:pt idx="1138">
                  <c:v>-8922.5990000000002</c:v>
                </c:pt>
                <c:pt idx="1139">
                  <c:v>-8949.6180000000004</c:v>
                </c:pt>
                <c:pt idx="1140">
                  <c:v>-8976.223</c:v>
                </c:pt>
                <c:pt idx="1141">
                  <c:v>-9002.4680000000008</c:v>
                </c:pt>
                <c:pt idx="1142">
                  <c:v>-9028.5560000000005</c:v>
                </c:pt>
                <c:pt idx="1143">
                  <c:v>-9054.6890000000003</c:v>
                </c:pt>
                <c:pt idx="1144">
                  <c:v>-9080.9789999999994</c:v>
                </c:pt>
                <c:pt idx="1145">
                  <c:v>-9107.3610000000008</c:v>
                </c:pt>
                <c:pt idx="1146">
                  <c:v>-9133.7119999999995</c:v>
                </c:pt>
                <c:pt idx="1147">
                  <c:v>-9160.16</c:v>
                </c:pt>
                <c:pt idx="1148">
                  <c:v>-9186.7919999999995</c:v>
                </c:pt>
                <c:pt idx="1149">
                  <c:v>-9213.491</c:v>
                </c:pt>
                <c:pt idx="1150">
                  <c:v>-9240.5190000000002</c:v>
                </c:pt>
                <c:pt idx="1151">
                  <c:v>-9267.7000000000007</c:v>
                </c:pt>
                <c:pt idx="1152">
                  <c:v>-9294.9789999999994</c:v>
                </c:pt>
                <c:pt idx="1153">
                  <c:v>-9322.33</c:v>
                </c:pt>
                <c:pt idx="1154">
                  <c:v>-9349.7669999999998</c:v>
                </c:pt>
                <c:pt idx="1155">
                  <c:v>-9376.8340000000007</c:v>
                </c:pt>
                <c:pt idx="1156">
                  <c:v>-9403.3950000000004</c:v>
                </c:pt>
                <c:pt idx="1157">
                  <c:v>-9429.5460000000003</c:v>
                </c:pt>
                <c:pt idx="1158">
                  <c:v>-9459.393</c:v>
                </c:pt>
                <c:pt idx="1159">
                  <c:v>-9487.7450000000008</c:v>
                </c:pt>
                <c:pt idx="1160">
                  <c:v>-9514.8880000000008</c:v>
                </c:pt>
                <c:pt idx="1161">
                  <c:v>-9546.6110000000008</c:v>
                </c:pt>
                <c:pt idx="1162">
                  <c:v>-9577.0020000000004</c:v>
                </c:pt>
                <c:pt idx="1163">
                  <c:v>-9602.6010000000006</c:v>
                </c:pt>
                <c:pt idx="1164">
                  <c:v>-9630.1260000000002</c:v>
                </c:pt>
                <c:pt idx="1165">
                  <c:v>-9659.0840000000007</c:v>
                </c:pt>
                <c:pt idx="1166">
                  <c:v>-9688.9069999999992</c:v>
                </c:pt>
                <c:pt idx="1167">
                  <c:v>-9719.232</c:v>
                </c:pt>
                <c:pt idx="1168">
                  <c:v>-9749.0300000000007</c:v>
                </c:pt>
                <c:pt idx="1169">
                  <c:v>-9774.8940000000002</c:v>
                </c:pt>
                <c:pt idx="1170">
                  <c:v>-9749.3389999999999</c:v>
                </c:pt>
                <c:pt idx="1171">
                  <c:v>-9775.6209999999992</c:v>
                </c:pt>
                <c:pt idx="1172">
                  <c:v>-9807.67</c:v>
                </c:pt>
                <c:pt idx="1173">
                  <c:v>-9837.86</c:v>
                </c:pt>
                <c:pt idx="1174">
                  <c:v>-9871.6229999999996</c:v>
                </c:pt>
                <c:pt idx="1175">
                  <c:v>-9907.6569999999992</c:v>
                </c:pt>
                <c:pt idx="1176">
                  <c:v>-9944.5499999999993</c:v>
                </c:pt>
                <c:pt idx="1177">
                  <c:v>-9981.5360000000001</c:v>
                </c:pt>
                <c:pt idx="1178">
                  <c:v>-10018.379999999999</c:v>
                </c:pt>
                <c:pt idx="1179">
                  <c:v>-10054.209999999999</c:v>
                </c:pt>
                <c:pt idx="1180">
                  <c:v>-10087.41</c:v>
                </c:pt>
                <c:pt idx="1181">
                  <c:v>-10118.65</c:v>
                </c:pt>
                <c:pt idx="1182">
                  <c:v>-10148.950000000001</c:v>
                </c:pt>
                <c:pt idx="1183">
                  <c:v>-10179.15</c:v>
                </c:pt>
                <c:pt idx="1184">
                  <c:v>-10209.57</c:v>
                </c:pt>
                <c:pt idx="1185">
                  <c:v>-10240.26</c:v>
                </c:pt>
                <c:pt idx="1186">
                  <c:v>-10271.700000000001</c:v>
                </c:pt>
                <c:pt idx="1187">
                  <c:v>-10303.950000000001</c:v>
                </c:pt>
                <c:pt idx="1188">
                  <c:v>-10336.61</c:v>
                </c:pt>
                <c:pt idx="1189">
                  <c:v>-10369.33</c:v>
                </c:pt>
                <c:pt idx="1190">
                  <c:v>-10401.629999999999</c:v>
                </c:pt>
                <c:pt idx="1191">
                  <c:v>-10433.780000000001</c:v>
                </c:pt>
                <c:pt idx="1192">
                  <c:v>-10465.69</c:v>
                </c:pt>
                <c:pt idx="1193">
                  <c:v>-10496.65</c:v>
                </c:pt>
                <c:pt idx="1194">
                  <c:v>-10527.15</c:v>
                </c:pt>
                <c:pt idx="1195">
                  <c:v>-10557.66</c:v>
                </c:pt>
                <c:pt idx="1196">
                  <c:v>-10588.58</c:v>
                </c:pt>
                <c:pt idx="1197">
                  <c:v>-10619.59</c:v>
                </c:pt>
                <c:pt idx="1198">
                  <c:v>-10650.7</c:v>
                </c:pt>
                <c:pt idx="1199">
                  <c:v>-10682.08</c:v>
                </c:pt>
                <c:pt idx="1200">
                  <c:v>-10713.47</c:v>
                </c:pt>
                <c:pt idx="1201">
                  <c:v>-10744.95</c:v>
                </c:pt>
                <c:pt idx="1202">
                  <c:v>-10776.77</c:v>
                </c:pt>
                <c:pt idx="1203">
                  <c:v>-10808.74</c:v>
                </c:pt>
                <c:pt idx="1204">
                  <c:v>-10840.62</c:v>
                </c:pt>
                <c:pt idx="1205">
                  <c:v>-10872.52</c:v>
                </c:pt>
                <c:pt idx="1206">
                  <c:v>-10904.5</c:v>
                </c:pt>
                <c:pt idx="1207">
                  <c:v>-10936.46</c:v>
                </c:pt>
                <c:pt idx="1208">
                  <c:v>-10968.52</c:v>
                </c:pt>
                <c:pt idx="1209">
                  <c:v>-11000.83</c:v>
                </c:pt>
                <c:pt idx="1210">
                  <c:v>-11033.53</c:v>
                </c:pt>
                <c:pt idx="1211">
                  <c:v>-11066.57</c:v>
                </c:pt>
                <c:pt idx="1212">
                  <c:v>-11099.68</c:v>
                </c:pt>
                <c:pt idx="1213">
                  <c:v>-11132.46</c:v>
                </c:pt>
                <c:pt idx="1214">
                  <c:v>-11164.97</c:v>
                </c:pt>
                <c:pt idx="1215">
                  <c:v>-11197.11</c:v>
                </c:pt>
                <c:pt idx="1216">
                  <c:v>-11229.11</c:v>
                </c:pt>
                <c:pt idx="1217">
                  <c:v>-11261.13</c:v>
                </c:pt>
                <c:pt idx="1218">
                  <c:v>-11293.28</c:v>
                </c:pt>
                <c:pt idx="1219">
                  <c:v>-11325.47</c:v>
                </c:pt>
                <c:pt idx="1220">
                  <c:v>-11357.35</c:v>
                </c:pt>
                <c:pt idx="1221">
                  <c:v>-11387.87</c:v>
                </c:pt>
                <c:pt idx="1222">
                  <c:v>-11415.91</c:v>
                </c:pt>
                <c:pt idx="1223">
                  <c:v>-11442.77</c:v>
                </c:pt>
                <c:pt idx="1224">
                  <c:v>-11467.94</c:v>
                </c:pt>
                <c:pt idx="1225">
                  <c:v>-11501.16</c:v>
                </c:pt>
                <c:pt idx="1226">
                  <c:v>-11527.76</c:v>
                </c:pt>
                <c:pt idx="1227">
                  <c:v>-11556.5</c:v>
                </c:pt>
                <c:pt idx="1228">
                  <c:v>-11587.52</c:v>
                </c:pt>
                <c:pt idx="1229">
                  <c:v>-11620.82</c:v>
                </c:pt>
                <c:pt idx="1230">
                  <c:v>-11655.88</c:v>
                </c:pt>
                <c:pt idx="1231">
                  <c:v>-11692.25</c:v>
                </c:pt>
                <c:pt idx="1232">
                  <c:v>-11729.57</c:v>
                </c:pt>
                <c:pt idx="1233">
                  <c:v>-11754.83</c:v>
                </c:pt>
                <c:pt idx="1234">
                  <c:v>-11780.2</c:v>
                </c:pt>
                <c:pt idx="1235">
                  <c:v>-11805.63</c:v>
                </c:pt>
                <c:pt idx="1236">
                  <c:v>-11831.16</c:v>
                </c:pt>
                <c:pt idx="1237">
                  <c:v>-11856.67</c:v>
                </c:pt>
                <c:pt idx="1238">
                  <c:v>-11882.05</c:v>
                </c:pt>
                <c:pt idx="1239">
                  <c:v>-11907.36</c:v>
                </c:pt>
                <c:pt idx="1240">
                  <c:v>-11932.56</c:v>
                </c:pt>
                <c:pt idx="1241">
                  <c:v>-11957.64</c:v>
                </c:pt>
                <c:pt idx="1242">
                  <c:v>-11995.01</c:v>
                </c:pt>
                <c:pt idx="1243">
                  <c:v>-12031.42</c:v>
                </c:pt>
                <c:pt idx="1244">
                  <c:v>-12066.82</c:v>
                </c:pt>
                <c:pt idx="1245">
                  <c:v>-12101.67</c:v>
                </c:pt>
                <c:pt idx="1246">
                  <c:v>-12136.54</c:v>
                </c:pt>
                <c:pt idx="1247">
                  <c:v>-12171.37</c:v>
                </c:pt>
                <c:pt idx="1248">
                  <c:v>-12206.73</c:v>
                </c:pt>
                <c:pt idx="1249">
                  <c:v>-12243.02</c:v>
                </c:pt>
                <c:pt idx="1250">
                  <c:v>-12280.21</c:v>
                </c:pt>
                <c:pt idx="1251">
                  <c:v>-12305.53</c:v>
                </c:pt>
                <c:pt idx="1252">
                  <c:v>-12331.03</c:v>
                </c:pt>
                <c:pt idx="1253">
                  <c:v>-12356.67</c:v>
                </c:pt>
                <c:pt idx="1254">
                  <c:v>-12382.53</c:v>
                </c:pt>
                <c:pt idx="1255">
                  <c:v>-12408.65</c:v>
                </c:pt>
                <c:pt idx="1256">
                  <c:v>-12434.57</c:v>
                </c:pt>
                <c:pt idx="1257">
                  <c:v>-12459.77</c:v>
                </c:pt>
                <c:pt idx="1258">
                  <c:v>-12496.3</c:v>
                </c:pt>
                <c:pt idx="1259">
                  <c:v>-12532.29</c:v>
                </c:pt>
                <c:pt idx="1260">
                  <c:v>-12568.22</c:v>
                </c:pt>
                <c:pt idx="1261">
                  <c:v>-12529.9</c:v>
                </c:pt>
                <c:pt idx="1262">
                  <c:v>-12485.12</c:v>
                </c:pt>
                <c:pt idx="1263">
                  <c:v>-12438.7</c:v>
                </c:pt>
                <c:pt idx="1264">
                  <c:v>-12395.43</c:v>
                </c:pt>
                <c:pt idx="1265">
                  <c:v>-12358.57</c:v>
                </c:pt>
                <c:pt idx="1266">
                  <c:v>-12328.9</c:v>
                </c:pt>
                <c:pt idx="1267">
                  <c:v>-12297.93</c:v>
                </c:pt>
                <c:pt idx="1268">
                  <c:v>-12326.38</c:v>
                </c:pt>
                <c:pt idx="1269">
                  <c:v>-12365.14</c:v>
                </c:pt>
                <c:pt idx="1270">
                  <c:v>-12395.17</c:v>
                </c:pt>
                <c:pt idx="1271">
                  <c:v>-12427.68</c:v>
                </c:pt>
                <c:pt idx="1272">
                  <c:v>-12461.93</c:v>
                </c:pt>
                <c:pt idx="1273">
                  <c:v>-12497.45</c:v>
                </c:pt>
                <c:pt idx="1274">
                  <c:v>-12533.77</c:v>
                </c:pt>
                <c:pt idx="1275">
                  <c:v>-12570.59</c:v>
                </c:pt>
                <c:pt idx="1276">
                  <c:v>-12607.78</c:v>
                </c:pt>
                <c:pt idx="1277">
                  <c:v>-12645.08</c:v>
                </c:pt>
                <c:pt idx="1278">
                  <c:v>-12681.99</c:v>
                </c:pt>
                <c:pt idx="1279">
                  <c:v>-12715.71</c:v>
                </c:pt>
                <c:pt idx="1280">
                  <c:v>-12742.56</c:v>
                </c:pt>
                <c:pt idx="1281">
                  <c:v>-12772.94</c:v>
                </c:pt>
                <c:pt idx="1282">
                  <c:v>-12798.52</c:v>
                </c:pt>
                <c:pt idx="1283">
                  <c:v>-12824.95</c:v>
                </c:pt>
                <c:pt idx="1284">
                  <c:v>-12854.71</c:v>
                </c:pt>
                <c:pt idx="1285">
                  <c:v>-12887.88</c:v>
                </c:pt>
                <c:pt idx="1286">
                  <c:v>-12924.2</c:v>
                </c:pt>
                <c:pt idx="1287">
                  <c:v>-12949.29</c:v>
                </c:pt>
                <c:pt idx="1288">
                  <c:v>-12908.78</c:v>
                </c:pt>
                <c:pt idx="1289">
                  <c:v>-12842.43</c:v>
                </c:pt>
                <c:pt idx="1290">
                  <c:v>-12749.22</c:v>
                </c:pt>
                <c:pt idx="1291">
                  <c:v>-12634.74</c:v>
                </c:pt>
                <c:pt idx="1292">
                  <c:v>-12504.37</c:v>
                </c:pt>
                <c:pt idx="1293">
                  <c:v>-12362.74</c:v>
                </c:pt>
                <c:pt idx="1294">
                  <c:v>-12213.96</c:v>
                </c:pt>
                <c:pt idx="1295">
                  <c:v>-12061.64</c:v>
                </c:pt>
                <c:pt idx="1296">
                  <c:v>-11908.85</c:v>
                </c:pt>
                <c:pt idx="1297">
                  <c:v>-11758.13</c:v>
                </c:pt>
                <c:pt idx="1298">
                  <c:v>-11611.59</c:v>
                </c:pt>
                <c:pt idx="1299">
                  <c:v>-11470.93</c:v>
                </c:pt>
                <c:pt idx="1300">
                  <c:v>-11337.44</c:v>
                </c:pt>
                <c:pt idx="1301">
                  <c:v>-11212.02</c:v>
                </c:pt>
                <c:pt idx="1302">
                  <c:v>-11095.37</c:v>
                </c:pt>
                <c:pt idx="1303">
                  <c:v>-10987.99</c:v>
                </c:pt>
                <c:pt idx="1304">
                  <c:v>-10890.2</c:v>
                </c:pt>
                <c:pt idx="1305">
                  <c:v>-10802.14</c:v>
                </c:pt>
                <c:pt idx="1306">
                  <c:v>-10723.75</c:v>
                </c:pt>
                <c:pt idx="1307">
                  <c:v>-10654.89</c:v>
                </c:pt>
                <c:pt idx="1308">
                  <c:v>-10595.31</c:v>
                </c:pt>
                <c:pt idx="1309">
                  <c:v>-10544.66</c:v>
                </c:pt>
                <c:pt idx="1310">
                  <c:v>-10502.49</c:v>
                </c:pt>
                <c:pt idx="1311">
                  <c:v>-10468.32</c:v>
                </c:pt>
                <c:pt idx="1312">
                  <c:v>-10441.61</c:v>
                </c:pt>
                <c:pt idx="1313">
                  <c:v>-10408.1</c:v>
                </c:pt>
                <c:pt idx="1314">
                  <c:v>-10433.6</c:v>
                </c:pt>
                <c:pt idx="1315">
                  <c:v>-10460.73</c:v>
                </c:pt>
                <c:pt idx="1316">
                  <c:v>-10492.18</c:v>
                </c:pt>
                <c:pt idx="1317">
                  <c:v>-10526.77</c:v>
                </c:pt>
                <c:pt idx="1318">
                  <c:v>-10563.04</c:v>
                </c:pt>
                <c:pt idx="1319">
                  <c:v>-10600.24</c:v>
                </c:pt>
                <c:pt idx="1320">
                  <c:v>-10637.24</c:v>
                </c:pt>
                <c:pt idx="1321">
                  <c:v>-10670.53</c:v>
                </c:pt>
                <c:pt idx="1322">
                  <c:v>-10699.93</c:v>
                </c:pt>
                <c:pt idx="1323">
                  <c:v>-10727.03</c:v>
                </c:pt>
                <c:pt idx="1324">
                  <c:v>-10752.7</c:v>
                </c:pt>
                <c:pt idx="1325">
                  <c:v>-10777.88</c:v>
                </c:pt>
                <c:pt idx="1326">
                  <c:v>-10803.4</c:v>
                </c:pt>
                <c:pt idx="1327">
                  <c:v>-10829.7</c:v>
                </c:pt>
                <c:pt idx="1328">
                  <c:v>-10857.13</c:v>
                </c:pt>
                <c:pt idx="1329">
                  <c:v>-10885.9</c:v>
                </c:pt>
                <c:pt idx="1330">
                  <c:v>-10916.14</c:v>
                </c:pt>
                <c:pt idx="1331">
                  <c:v>-10947.83</c:v>
                </c:pt>
                <c:pt idx="1332">
                  <c:v>-10980.94</c:v>
                </c:pt>
                <c:pt idx="1333">
                  <c:v>-11015.21</c:v>
                </c:pt>
                <c:pt idx="1334">
                  <c:v>-11050.08</c:v>
                </c:pt>
                <c:pt idx="1335">
                  <c:v>-11085.56</c:v>
                </c:pt>
                <c:pt idx="1336">
                  <c:v>-11121.42</c:v>
                </c:pt>
                <c:pt idx="1337">
                  <c:v>-11156.81</c:v>
                </c:pt>
                <c:pt idx="1338">
                  <c:v>-11191.24</c:v>
                </c:pt>
                <c:pt idx="1339">
                  <c:v>-11217.63</c:v>
                </c:pt>
                <c:pt idx="1340">
                  <c:v>-11154.63</c:v>
                </c:pt>
                <c:pt idx="1341">
                  <c:v>-11103.08</c:v>
                </c:pt>
                <c:pt idx="1342">
                  <c:v>-11041.83</c:v>
                </c:pt>
                <c:pt idx="1343">
                  <c:v>-10972.33</c:v>
                </c:pt>
                <c:pt idx="1344">
                  <c:v>-10896.71</c:v>
                </c:pt>
                <c:pt idx="1345">
                  <c:v>-10817.68</c:v>
                </c:pt>
                <c:pt idx="1346">
                  <c:v>-10737.31</c:v>
                </c:pt>
                <c:pt idx="1347">
                  <c:v>-10657.06</c:v>
                </c:pt>
                <c:pt idx="1348">
                  <c:v>-10578.27</c:v>
                </c:pt>
                <c:pt idx="1349">
                  <c:v>-10502.07</c:v>
                </c:pt>
                <c:pt idx="1350">
                  <c:v>-10429.16</c:v>
                </c:pt>
                <c:pt idx="1351">
                  <c:v>-10359.84</c:v>
                </c:pt>
                <c:pt idx="1352">
                  <c:v>-10294.469999999999</c:v>
                </c:pt>
                <c:pt idx="1353">
                  <c:v>-10233.52</c:v>
                </c:pt>
                <c:pt idx="1354">
                  <c:v>-10177.43</c:v>
                </c:pt>
                <c:pt idx="1355">
                  <c:v>-10126.450000000001</c:v>
                </c:pt>
                <c:pt idx="1356">
                  <c:v>-10080.700000000001</c:v>
                </c:pt>
                <c:pt idx="1357">
                  <c:v>-10040.280000000001</c:v>
                </c:pt>
                <c:pt idx="1358">
                  <c:v>-10005.18</c:v>
                </c:pt>
                <c:pt idx="1359">
                  <c:v>-9975.3410000000003</c:v>
                </c:pt>
                <c:pt idx="1360">
                  <c:v>-9930.7340000000004</c:v>
                </c:pt>
                <c:pt idx="1361">
                  <c:v>-9904.5660000000007</c:v>
                </c:pt>
                <c:pt idx="1362">
                  <c:v>-9938.8019999999997</c:v>
                </c:pt>
                <c:pt idx="1363">
                  <c:v>-9970.1659999999993</c:v>
                </c:pt>
                <c:pt idx="1364">
                  <c:v>-10006.41</c:v>
                </c:pt>
                <c:pt idx="1365">
                  <c:v>-10041.82</c:v>
                </c:pt>
                <c:pt idx="1366">
                  <c:v>-9999.0830000000005</c:v>
                </c:pt>
                <c:pt idx="1367">
                  <c:v>-9964.2990000000009</c:v>
                </c:pt>
                <c:pt idx="1368">
                  <c:v>-9923.9660000000003</c:v>
                </c:pt>
                <c:pt idx="1369">
                  <c:v>-9879.4619999999995</c:v>
                </c:pt>
                <c:pt idx="1370">
                  <c:v>-9832.0830000000005</c:v>
                </c:pt>
                <c:pt idx="1371">
                  <c:v>-9780.2909999999993</c:v>
                </c:pt>
                <c:pt idx="1372">
                  <c:v>-9717.866</c:v>
                </c:pt>
                <c:pt idx="1373">
                  <c:v>-9637.8269999999993</c:v>
                </c:pt>
                <c:pt idx="1374">
                  <c:v>-9538.5789999999997</c:v>
                </c:pt>
                <c:pt idx="1375">
                  <c:v>-9423.9189999999999</c:v>
                </c:pt>
                <c:pt idx="1376">
                  <c:v>-9298.4</c:v>
                </c:pt>
                <c:pt idx="1377">
                  <c:v>-9165.2569999999996</c:v>
                </c:pt>
                <c:pt idx="1378">
                  <c:v>-9027.3790000000008</c:v>
                </c:pt>
                <c:pt idx="1379">
                  <c:v>-8887.5820000000003</c:v>
                </c:pt>
                <c:pt idx="1380">
                  <c:v>-8746.5920000000006</c:v>
                </c:pt>
                <c:pt idx="1381">
                  <c:v>-8600.92</c:v>
                </c:pt>
                <c:pt idx="1382">
                  <c:v>-8445.3829999999998</c:v>
                </c:pt>
                <c:pt idx="1383">
                  <c:v>-8279.02</c:v>
                </c:pt>
                <c:pt idx="1384">
                  <c:v>-8106.11</c:v>
                </c:pt>
                <c:pt idx="1385">
                  <c:v>-7931.4560000000001</c:v>
                </c:pt>
                <c:pt idx="1386">
                  <c:v>-7757.7079999999996</c:v>
                </c:pt>
                <c:pt idx="1387">
                  <c:v>-7586.777</c:v>
                </c:pt>
                <c:pt idx="1388">
                  <c:v>-7420.9380000000001</c:v>
                </c:pt>
                <c:pt idx="1389">
                  <c:v>-7262.1689999999999</c:v>
                </c:pt>
                <c:pt idx="1390">
                  <c:v>-7111.692</c:v>
                </c:pt>
                <c:pt idx="1391">
                  <c:v>-6970.3270000000002</c:v>
                </c:pt>
                <c:pt idx="1392">
                  <c:v>-6838.73</c:v>
                </c:pt>
                <c:pt idx="1393">
                  <c:v>-6717.268</c:v>
                </c:pt>
                <c:pt idx="1394">
                  <c:v>-6605.9809999999998</c:v>
                </c:pt>
                <c:pt idx="1395">
                  <c:v>-6504.665</c:v>
                </c:pt>
                <c:pt idx="1396">
                  <c:v>-6413.0280000000002</c:v>
                </c:pt>
                <c:pt idx="1397">
                  <c:v>-6330.8190000000004</c:v>
                </c:pt>
                <c:pt idx="1398">
                  <c:v>-6257.8209999999999</c:v>
                </c:pt>
                <c:pt idx="1399">
                  <c:v>-6193.7150000000001</c:v>
                </c:pt>
                <c:pt idx="1400">
                  <c:v>-6138.058</c:v>
                </c:pt>
                <c:pt idx="1401">
                  <c:v>-6090.37</c:v>
                </c:pt>
                <c:pt idx="1402">
                  <c:v>-6050.1880000000001</c:v>
                </c:pt>
                <c:pt idx="1403">
                  <c:v>-6017.0410000000002</c:v>
                </c:pt>
                <c:pt idx="1404">
                  <c:v>-5990.4219999999996</c:v>
                </c:pt>
                <c:pt idx="1405">
                  <c:v>-5954.6689999999999</c:v>
                </c:pt>
                <c:pt idx="1406">
                  <c:v>-5983.7629999999999</c:v>
                </c:pt>
                <c:pt idx="1407">
                  <c:v>-6012.6220000000003</c:v>
                </c:pt>
                <c:pt idx="1408">
                  <c:v>-6044.4269999999997</c:v>
                </c:pt>
                <c:pt idx="1409">
                  <c:v>-6077.4179999999997</c:v>
                </c:pt>
                <c:pt idx="1410">
                  <c:v>-6108.3289999999997</c:v>
                </c:pt>
                <c:pt idx="1411">
                  <c:v>-6135.7809999999999</c:v>
                </c:pt>
                <c:pt idx="1412">
                  <c:v>-6110.5190000000002</c:v>
                </c:pt>
                <c:pt idx="1413">
                  <c:v>-6138.02</c:v>
                </c:pt>
                <c:pt idx="1414">
                  <c:v>-6164.1509999999998</c:v>
                </c:pt>
                <c:pt idx="1415">
                  <c:v>-6196.0959999999995</c:v>
                </c:pt>
                <c:pt idx="1416">
                  <c:v>-6221.6059999999998</c:v>
                </c:pt>
                <c:pt idx="1417">
                  <c:v>-6246.8190000000004</c:v>
                </c:pt>
                <c:pt idx="1418">
                  <c:v>-6217.8959999999997</c:v>
                </c:pt>
                <c:pt idx="1419">
                  <c:v>-6191.6279999999997</c:v>
                </c:pt>
                <c:pt idx="1420">
                  <c:v>-6157.3770000000004</c:v>
                </c:pt>
                <c:pt idx="1421">
                  <c:v>-6119.3040000000001</c:v>
                </c:pt>
                <c:pt idx="1422">
                  <c:v>-6080.8630000000003</c:v>
                </c:pt>
                <c:pt idx="1423">
                  <c:v>-6044.5379999999996</c:v>
                </c:pt>
                <c:pt idx="1424">
                  <c:v>-6009.8549999999996</c:v>
                </c:pt>
                <c:pt idx="1425">
                  <c:v>-5972.92</c:v>
                </c:pt>
                <c:pt idx="1426">
                  <c:v>-5931.8770000000004</c:v>
                </c:pt>
                <c:pt idx="1427">
                  <c:v>-5881.9269999999997</c:v>
                </c:pt>
                <c:pt idx="1428">
                  <c:v>-5854.6940000000004</c:v>
                </c:pt>
                <c:pt idx="1429">
                  <c:v>-5827.0730000000003</c:v>
                </c:pt>
                <c:pt idx="1430">
                  <c:v>-5799.4430000000002</c:v>
                </c:pt>
                <c:pt idx="1431">
                  <c:v>-5772.0559999999996</c:v>
                </c:pt>
                <c:pt idx="1432">
                  <c:v>-5745.1409999999996</c:v>
                </c:pt>
                <c:pt idx="1433">
                  <c:v>-5718.9430000000002</c:v>
                </c:pt>
                <c:pt idx="1434">
                  <c:v>-5693.7759999999998</c:v>
                </c:pt>
                <c:pt idx="1435">
                  <c:v>-5647.7070000000003</c:v>
                </c:pt>
                <c:pt idx="1436">
                  <c:v>-5608.4790000000003</c:v>
                </c:pt>
                <c:pt idx="1437">
                  <c:v>-5576.1310000000003</c:v>
                </c:pt>
                <c:pt idx="1438">
                  <c:v>-5541.8370000000004</c:v>
                </c:pt>
                <c:pt idx="1439">
                  <c:v>-5493.7280000000001</c:v>
                </c:pt>
                <c:pt idx="1440">
                  <c:v>-5466.1009999999997</c:v>
                </c:pt>
                <c:pt idx="1441">
                  <c:v>-5437.2629999999999</c:v>
                </c:pt>
                <c:pt idx="1442">
                  <c:v>-5407.68</c:v>
                </c:pt>
                <c:pt idx="1443">
                  <c:v>-5377.9489999999996</c:v>
                </c:pt>
                <c:pt idx="1444">
                  <c:v>-5348.65</c:v>
                </c:pt>
                <c:pt idx="1445">
                  <c:v>-5320.174</c:v>
                </c:pt>
                <c:pt idx="1446">
                  <c:v>-5292.8389999999999</c:v>
                </c:pt>
                <c:pt idx="1447">
                  <c:v>-5266.9560000000001</c:v>
                </c:pt>
                <c:pt idx="1448">
                  <c:v>-5220.3090000000002</c:v>
                </c:pt>
                <c:pt idx="1449">
                  <c:v>-5181.08</c:v>
                </c:pt>
                <c:pt idx="1450">
                  <c:v>-5149.9570000000003</c:v>
                </c:pt>
                <c:pt idx="1451">
                  <c:v>-5118.1719999999996</c:v>
                </c:pt>
                <c:pt idx="1452">
                  <c:v>-5089.5559999999996</c:v>
                </c:pt>
                <c:pt idx="1453">
                  <c:v>-5055.9960000000001</c:v>
                </c:pt>
                <c:pt idx="1454">
                  <c:v>-5019.4049999999997</c:v>
                </c:pt>
                <c:pt idx="1455">
                  <c:v>-4993.9889999999996</c:v>
                </c:pt>
                <c:pt idx="1456">
                  <c:v>-4959.0349999999999</c:v>
                </c:pt>
                <c:pt idx="1457">
                  <c:v>-4931.5119999999997</c:v>
                </c:pt>
                <c:pt idx="1458">
                  <c:v>-4903.3580000000002</c:v>
                </c:pt>
                <c:pt idx="1459">
                  <c:v>-4878.116</c:v>
                </c:pt>
                <c:pt idx="1460">
                  <c:v>-4848.6719999999996</c:v>
                </c:pt>
                <c:pt idx="1461">
                  <c:v>-4819.768</c:v>
                </c:pt>
                <c:pt idx="1462">
                  <c:v>-4792.6530000000002</c:v>
                </c:pt>
                <c:pt idx="1463">
                  <c:v>-4764.2879999999996</c:v>
                </c:pt>
                <c:pt idx="1464">
                  <c:v>-4737.8990000000003</c:v>
                </c:pt>
                <c:pt idx="1465">
                  <c:v>-4708.6580000000004</c:v>
                </c:pt>
                <c:pt idx="1466">
                  <c:v>-4682.5060000000003</c:v>
                </c:pt>
                <c:pt idx="1467">
                  <c:v>-4657.3459999999995</c:v>
                </c:pt>
                <c:pt idx="1468">
                  <c:v>-4630.2370000000001</c:v>
                </c:pt>
                <c:pt idx="1469">
                  <c:v>-4600.7309999999998</c:v>
                </c:pt>
                <c:pt idx="1470">
                  <c:v>-4570.567</c:v>
                </c:pt>
                <c:pt idx="1471">
                  <c:v>-4539.5640000000003</c:v>
                </c:pt>
                <c:pt idx="1472">
                  <c:v>-4508.7539999999999</c:v>
                </c:pt>
                <c:pt idx="1473">
                  <c:v>-4479.857</c:v>
                </c:pt>
                <c:pt idx="1474">
                  <c:v>-4452.1149999999998</c:v>
                </c:pt>
                <c:pt idx="1475">
                  <c:v>-4425.4380000000001</c:v>
                </c:pt>
                <c:pt idx="1476">
                  <c:v>-4399.7349999999997</c:v>
                </c:pt>
                <c:pt idx="1477">
                  <c:v>-4373.9740000000002</c:v>
                </c:pt>
                <c:pt idx="1478">
                  <c:v>-4348.808</c:v>
                </c:pt>
                <c:pt idx="1479">
                  <c:v>-4374.2690000000002</c:v>
                </c:pt>
                <c:pt idx="1480">
                  <c:v>-4346.7659999999996</c:v>
                </c:pt>
                <c:pt idx="1481">
                  <c:v>-4320.125</c:v>
                </c:pt>
                <c:pt idx="1482">
                  <c:v>-4293.402</c:v>
                </c:pt>
                <c:pt idx="1483">
                  <c:v>-4264.5889999999999</c:v>
                </c:pt>
                <c:pt idx="1484">
                  <c:v>-4236.8140000000003</c:v>
                </c:pt>
                <c:pt idx="1485">
                  <c:v>-4262.4380000000001</c:v>
                </c:pt>
                <c:pt idx="1486">
                  <c:v>-4288.0159999999996</c:v>
                </c:pt>
                <c:pt idx="1487">
                  <c:v>-4313.5619999999999</c:v>
                </c:pt>
                <c:pt idx="1488">
                  <c:v>-4341.3720000000003</c:v>
                </c:pt>
                <c:pt idx="1489">
                  <c:v>-4366.4949999999999</c:v>
                </c:pt>
                <c:pt idx="1490">
                  <c:v>-4326.4030000000002</c:v>
                </c:pt>
                <c:pt idx="1491">
                  <c:v>-4297.6440000000002</c:v>
                </c:pt>
                <c:pt idx="1492">
                  <c:v>-4264.3410000000003</c:v>
                </c:pt>
                <c:pt idx="1493">
                  <c:v>-4227.5879999999997</c:v>
                </c:pt>
                <c:pt idx="1494">
                  <c:v>-4188.3239999999996</c:v>
                </c:pt>
                <c:pt idx="1495">
                  <c:v>-4147.6890000000003</c:v>
                </c:pt>
                <c:pt idx="1496">
                  <c:v>-4106.674</c:v>
                </c:pt>
                <c:pt idx="1497">
                  <c:v>-4065.97</c:v>
                </c:pt>
                <c:pt idx="1498">
                  <c:v>-4026.163</c:v>
                </c:pt>
                <c:pt idx="1499">
                  <c:v>-3987.806</c:v>
                </c:pt>
                <c:pt idx="1500">
                  <c:v>-3951.3339999999998</c:v>
                </c:pt>
                <c:pt idx="1501">
                  <c:v>-3917.038</c:v>
                </c:pt>
                <c:pt idx="1502">
                  <c:v>-3885.1350000000002</c:v>
                </c:pt>
                <c:pt idx="1503">
                  <c:v>-3855.7849999999999</c:v>
                </c:pt>
                <c:pt idx="1504">
                  <c:v>-3829.0839999999998</c:v>
                </c:pt>
                <c:pt idx="1505">
                  <c:v>-3783.6880000000001</c:v>
                </c:pt>
                <c:pt idx="1506">
                  <c:v>-3748.7570000000001</c:v>
                </c:pt>
                <c:pt idx="1507">
                  <c:v>-3723.645</c:v>
                </c:pt>
                <c:pt idx="1508">
                  <c:v>-3696.7669999999998</c:v>
                </c:pt>
                <c:pt idx="1509">
                  <c:v>-3722.5160000000001</c:v>
                </c:pt>
                <c:pt idx="1510">
                  <c:v>-3747.8130000000001</c:v>
                </c:pt>
                <c:pt idx="1511">
                  <c:v>-3775.4180000000001</c:v>
                </c:pt>
                <c:pt idx="1512">
                  <c:v>-3802.2530000000002</c:v>
                </c:pt>
                <c:pt idx="1513">
                  <c:v>-3828.8409999999999</c:v>
                </c:pt>
                <c:pt idx="1514">
                  <c:v>-3853.9769999999999</c:v>
                </c:pt>
                <c:pt idx="1515">
                  <c:v>-3879.1179999999999</c:v>
                </c:pt>
                <c:pt idx="1516">
                  <c:v>-3904.4409999999998</c:v>
                </c:pt>
                <c:pt idx="1517">
                  <c:v>-3878.11</c:v>
                </c:pt>
                <c:pt idx="1518">
                  <c:v>-3903.1149999999998</c:v>
                </c:pt>
                <c:pt idx="1519">
                  <c:v>-3917.99</c:v>
                </c:pt>
                <c:pt idx="1520">
                  <c:v>-3890.402</c:v>
                </c:pt>
                <c:pt idx="1521">
                  <c:v>-3863.027</c:v>
                </c:pt>
                <c:pt idx="1522">
                  <c:v>-3834.7260000000001</c:v>
                </c:pt>
                <c:pt idx="1523">
                  <c:v>-3809.5050000000001</c:v>
                </c:pt>
                <c:pt idx="1524">
                  <c:v>-3777.723</c:v>
                </c:pt>
                <c:pt idx="1525">
                  <c:v>-3745.5970000000002</c:v>
                </c:pt>
                <c:pt idx="1526">
                  <c:v>-3720.3809999999999</c:v>
                </c:pt>
                <c:pt idx="1527">
                  <c:v>-3687.7530000000002</c:v>
                </c:pt>
                <c:pt idx="1528">
                  <c:v>-3662.4560000000001</c:v>
                </c:pt>
                <c:pt idx="1529">
                  <c:v>-3636.163</c:v>
                </c:pt>
                <c:pt idx="1530">
                  <c:v>-3601.3229999999999</c:v>
                </c:pt>
                <c:pt idx="1531">
                  <c:v>-3571.7109999999998</c:v>
                </c:pt>
                <c:pt idx="1532">
                  <c:v>-3535.7170000000001</c:v>
                </c:pt>
                <c:pt idx="1533">
                  <c:v>-3495.471</c:v>
                </c:pt>
                <c:pt idx="1534">
                  <c:v>-3451.991</c:v>
                </c:pt>
                <c:pt idx="1535">
                  <c:v>-3406.4029999999998</c:v>
                </c:pt>
                <c:pt idx="1536">
                  <c:v>-3360.0619999999999</c:v>
                </c:pt>
                <c:pt idx="1537">
                  <c:v>-3313.989</c:v>
                </c:pt>
                <c:pt idx="1538">
                  <c:v>-3268.848</c:v>
                </c:pt>
                <c:pt idx="1539">
                  <c:v>-3225.232</c:v>
                </c:pt>
                <c:pt idx="1540">
                  <c:v>-3183.6860000000001</c:v>
                </c:pt>
                <c:pt idx="1541">
                  <c:v>-3144.6039999999998</c:v>
                </c:pt>
                <c:pt idx="1542">
                  <c:v>-3108.2359999999999</c:v>
                </c:pt>
                <c:pt idx="1543">
                  <c:v>-3074.7710000000002</c:v>
                </c:pt>
                <c:pt idx="1544">
                  <c:v>-3044.3409999999999</c:v>
                </c:pt>
                <c:pt idx="1545">
                  <c:v>-3017.0059999999999</c:v>
                </c:pt>
                <c:pt idx="1546">
                  <c:v>-2971.5749999999998</c:v>
                </c:pt>
                <c:pt idx="1547">
                  <c:v>-2937.8989999999999</c:v>
                </c:pt>
                <c:pt idx="1548">
                  <c:v>-2906.8679999999999</c:v>
                </c:pt>
                <c:pt idx="1549">
                  <c:v>-2935.1640000000002</c:v>
                </c:pt>
                <c:pt idx="1550">
                  <c:v>-2960.5279999999998</c:v>
                </c:pt>
                <c:pt idx="1551">
                  <c:v>-2990.23</c:v>
                </c:pt>
                <c:pt idx="1552">
                  <c:v>-3016.7930000000001</c:v>
                </c:pt>
                <c:pt idx="1553">
                  <c:v>-3043.0529999999999</c:v>
                </c:pt>
                <c:pt idx="1554">
                  <c:v>-3069.87</c:v>
                </c:pt>
                <c:pt idx="1555">
                  <c:v>-3095.2730000000001</c:v>
                </c:pt>
                <c:pt idx="1556">
                  <c:v>-3121.63</c:v>
                </c:pt>
                <c:pt idx="1557">
                  <c:v>-3148.069</c:v>
                </c:pt>
                <c:pt idx="1558">
                  <c:v>-3175.4079999999999</c:v>
                </c:pt>
                <c:pt idx="1559">
                  <c:v>-3202.5990000000002</c:v>
                </c:pt>
                <c:pt idx="1560">
                  <c:v>-3228.96</c:v>
                </c:pt>
                <c:pt idx="1561">
                  <c:v>-3254.0970000000002</c:v>
                </c:pt>
                <c:pt idx="1562">
                  <c:v>-3279.2840000000001</c:v>
                </c:pt>
                <c:pt idx="1563">
                  <c:v>-3305.1370000000002</c:v>
                </c:pt>
                <c:pt idx="1564">
                  <c:v>-3330.5250000000001</c:v>
                </c:pt>
                <c:pt idx="1565">
                  <c:v>-3302.6579999999999</c:v>
                </c:pt>
                <c:pt idx="1566">
                  <c:v>-3274.8939999999998</c:v>
                </c:pt>
                <c:pt idx="1567">
                  <c:v>-3249.413</c:v>
                </c:pt>
                <c:pt idx="1568">
                  <c:v>-3220.8</c:v>
                </c:pt>
                <c:pt idx="1569">
                  <c:v>-3194.3719999999998</c:v>
                </c:pt>
                <c:pt idx="1570">
                  <c:v>-3161.3780000000002</c:v>
                </c:pt>
                <c:pt idx="1571">
                  <c:v>-3128.3809999999999</c:v>
                </c:pt>
                <c:pt idx="1572">
                  <c:v>-3099.3220000000001</c:v>
                </c:pt>
                <c:pt idx="1573">
                  <c:v>-3069.8530000000001</c:v>
                </c:pt>
                <c:pt idx="1574">
                  <c:v>-3042.8890000000001</c:v>
                </c:pt>
                <c:pt idx="1575">
                  <c:v>-3034.6770000000001</c:v>
                </c:pt>
                <c:pt idx="1576">
                  <c:v>-3019.8609999999999</c:v>
                </c:pt>
                <c:pt idx="1577">
                  <c:v>-2973.8829999999998</c:v>
                </c:pt>
                <c:pt idx="1578">
                  <c:v>-2936.8850000000002</c:v>
                </c:pt>
                <c:pt idx="1579">
                  <c:v>-2891.4389999999999</c:v>
                </c:pt>
                <c:pt idx="1580">
                  <c:v>-2840.2950000000001</c:v>
                </c:pt>
                <c:pt idx="1581">
                  <c:v>-2784.7109999999998</c:v>
                </c:pt>
                <c:pt idx="1582">
                  <c:v>-2726.0340000000001</c:v>
                </c:pt>
                <c:pt idx="1583">
                  <c:v>-2665.951</c:v>
                </c:pt>
                <c:pt idx="1584">
                  <c:v>-2605.7530000000002</c:v>
                </c:pt>
                <c:pt idx="1585">
                  <c:v>-2546.2530000000002</c:v>
                </c:pt>
                <c:pt idx="1586">
                  <c:v>-2488.1860000000001</c:v>
                </c:pt>
                <c:pt idx="1587">
                  <c:v>-2432.2710000000002</c:v>
                </c:pt>
                <c:pt idx="1588">
                  <c:v>-2379.0390000000002</c:v>
                </c:pt>
                <c:pt idx="1589">
                  <c:v>-2328.8359999999998</c:v>
                </c:pt>
                <c:pt idx="1590">
                  <c:v>-2281.9270000000001</c:v>
                </c:pt>
                <c:pt idx="1591">
                  <c:v>-2238.5059999999999</c:v>
                </c:pt>
                <c:pt idx="1592">
                  <c:v>-2198.6680000000001</c:v>
                </c:pt>
                <c:pt idx="1593">
                  <c:v>-2162.4299999999998</c:v>
                </c:pt>
                <c:pt idx="1594">
                  <c:v>-2129.7539999999999</c:v>
                </c:pt>
                <c:pt idx="1595">
                  <c:v>-2100.5569999999998</c:v>
                </c:pt>
                <c:pt idx="1596">
                  <c:v>-2074.7159999999999</c:v>
                </c:pt>
                <c:pt idx="1597">
                  <c:v>-2032.5150000000001</c:v>
                </c:pt>
                <c:pt idx="1598">
                  <c:v>-2001.84</c:v>
                </c:pt>
                <c:pt idx="1599">
                  <c:v>-1973.809</c:v>
                </c:pt>
                <c:pt idx="1600">
                  <c:v>-1999.1379999999999</c:v>
                </c:pt>
                <c:pt idx="1601">
                  <c:v>-2024.47</c:v>
                </c:pt>
                <c:pt idx="1602">
                  <c:v>-1996.5540000000001</c:v>
                </c:pt>
                <c:pt idx="1603">
                  <c:v>-1969.93</c:v>
                </c:pt>
                <c:pt idx="1604">
                  <c:v>-1943.5840000000001</c:v>
                </c:pt>
                <c:pt idx="1605">
                  <c:v>-1918.376</c:v>
                </c:pt>
                <c:pt idx="1606">
                  <c:v>-1893.1980000000001</c:v>
                </c:pt>
                <c:pt idx="1607">
                  <c:v>-1867.492</c:v>
                </c:pt>
                <c:pt idx="1608">
                  <c:v>-1840.1759999999999</c:v>
                </c:pt>
                <c:pt idx="1609">
                  <c:v>-1813.8409999999999</c:v>
                </c:pt>
                <c:pt idx="1610">
                  <c:v>-1788.0440000000001</c:v>
                </c:pt>
                <c:pt idx="1611">
                  <c:v>-1762.462</c:v>
                </c:pt>
                <c:pt idx="1612">
                  <c:v>-1761.973</c:v>
                </c:pt>
                <c:pt idx="1613">
                  <c:v>-1772.2090000000001</c:v>
                </c:pt>
                <c:pt idx="1614">
                  <c:v>-1744.28</c:v>
                </c:pt>
                <c:pt idx="1615">
                  <c:v>-1719.09</c:v>
                </c:pt>
                <c:pt idx="1616">
                  <c:v>-1694.085</c:v>
                </c:pt>
                <c:pt idx="1617">
                  <c:v>-1667.88</c:v>
                </c:pt>
                <c:pt idx="1618">
                  <c:v>-1642.3009999999999</c:v>
                </c:pt>
                <c:pt idx="1619">
                  <c:v>-1635.192</c:v>
                </c:pt>
                <c:pt idx="1620">
                  <c:v>-1609.4770000000001</c:v>
                </c:pt>
                <c:pt idx="1621">
                  <c:v>-1570.5630000000001</c:v>
                </c:pt>
                <c:pt idx="1622">
                  <c:v>-1540.9369999999999</c:v>
                </c:pt>
                <c:pt idx="1623">
                  <c:v>-1504.347</c:v>
                </c:pt>
                <c:pt idx="1624">
                  <c:v>-1463.2809999999999</c:v>
                </c:pt>
                <c:pt idx="1625">
                  <c:v>-1418.8520000000001</c:v>
                </c:pt>
                <c:pt idx="1626">
                  <c:v>-1372.0740000000001</c:v>
                </c:pt>
                <c:pt idx="1627">
                  <c:v>-1324.2809999999999</c:v>
                </c:pt>
                <c:pt idx="1628">
                  <c:v>-1276.5540000000001</c:v>
                </c:pt>
                <c:pt idx="1629">
                  <c:v>-1229.558</c:v>
                </c:pt>
                <c:pt idx="1630">
                  <c:v>-1183.855</c:v>
                </c:pt>
                <c:pt idx="1631">
                  <c:v>-1140.0050000000001</c:v>
                </c:pt>
                <c:pt idx="1632">
                  <c:v>-1098.4369999999999</c:v>
                </c:pt>
                <c:pt idx="1633">
                  <c:v>-1059.4169999999999</c:v>
                </c:pt>
                <c:pt idx="1634">
                  <c:v>-1023.135</c:v>
                </c:pt>
                <c:pt idx="1635">
                  <c:v>-989.7373</c:v>
                </c:pt>
                <c:pt idx="1636">
                  <c:v>-959.28620000000001</c:v>
                </c:pt>
                <c:pt idx="1637">
                  <c:v>-931.77350000000001</c:v>
                </c:pt>
                <c:pt idx="1638">
                  <c:v>-885.40610000000004</c:v>
                </c:pt>
                <c:pt idx="1639">
                  <c:v>-850.00620000000004</c:v>
                </c:pt>
                <c:pt idx="1640">
                  <c:v>-824.34</c:v>
                </c:pt>
                <c:pt idx="1641">
                  <c:v>-796.2867</c:v>
                </c:pt>
                <c:pt idx="1642">
                  <c:v>-824.42100000000005</c:v>
                </c:pt>
                <c:pt idx="1643">
                  <c:v>-849.47249999999997</c:v>
                </c:pt>
                <c:pt idx="1644">
                  <c:v>-824.26099999999997</c:v>
                </c:pt>
                <c:pt idx="1645">
                  <c:v>-827.09739999999999</c:v>
                </c:pt>
                <c:pt idx="1646">
                  <c:v>-841.17359999999996</c:v>
                </c:pt>
                <c:pt idx="1647">
                  <c:v>-843.01620000000003</c:v>
                </c:pt>
                <c:pt idx="1648">
                  <c:v>-835.58780000000002</c:v>
                </c:pt>
                <c:pt idx="1649">
                  <c:v>-860.60180000000003</c:v>
                </c:pt>
                <c:pt idx="1650">
                  <c:v>-851.19479999999999</c:v>
                </c:pt>
                <c:pt idx="1651">
                  <c:v>-860.58489999999995</c:v>
                </c:pt>
                <c:pt idx="1652">
                  <c:v>-863.9837</c:v>
                </c:pt>
                <c:pt idx="1653">
                  <c:v>-875.74559999999997</c:v>
                </c:pt>
                <c:pt idx="1654">
                  <c:v>-880.8107</c:v>
                </c:pt>
                <c:pt idx="1655">
                  <c:v>-867.88750000000005</c:v>
                </c:pt>
                <c:pt idx="1656">
                  <c:v>-893.14499999999998</c:v>
                </c:pt>
                <c:pt idx="1657">
                  <c:v>-886.81759999999997</c:v>
                </c:pt>
                <c:pt idx="1658">
                  <c:v>-859.35400000000004</c:v>
                </c:pt>
                <c:pt idx="1659">
                  <c:v>-831.62099999999998</c:v>
                </c:pt>
                <c:pt idx="1660">
                  <c:v>-834.55290000000002</c:v>
                </c:pt>
                <c:pt idx="1661">
                  <c:v>-808.7894</c:v>
                </c:pt>
                <c:pt idx="1662">
                  <c:v>-781.19880000000001</c:v>
                </c:pt>
                <c:pt idx="1663">
                  <c:v>-735.65920000000006</c:v>
                </c:pt>
                <c:pt idx="1664">
                  <c:v>-705.14869999999996</c:v>
                </c:pt>
                <c:pt idx="1665">
                  <c:v>-671.40629999999999</c:v>
                </c:pt>
                <c:pt idx="1666">
                  <c:v>-635.15110000000004</c:v>
                </c:pt>
                <c:pt idx="1667">
                  <c:v>-597.40719999999999</c:v>
                </c:pt>
                <c:pt idx="1668">
                  <c:v>-559.19560000000001</c:v>
                </c:pt>
                <c:pt idx="1669">
                  <c:v>-521.18790000000001</c:v>
                </c:pt>
                <c:pt idx="1670">
                  <c:v>-483.85109999999997</c:v>
                </c:pt>
                <c:pt idx="1671">
                  <c:v>-447.63709999999998</c:v>
                </c:pt>
                <c:pt idx="1672">
                  <c:v>-412.9513</c:v>
                </c:pt>
                <c:pt idx="1673">
                  <c:v>-380.08449999999999</c:v>
                </c:pt>
                <c:pt idx="1674">
                  <c:v>-349.22309999999999</c:v>
                </c:pt>
                <c:pt idx="1675">
                  <c:v>-320.48910000000001</c:v>
                </c:pt>
                <c:pt idx="1676">
                  <c:v>-293.9599</c:v>
                </c:pt>
                <c:pt idx="1677">
                  <c:v>-247.6404</c:v>
                </c:pt>
                <c:pt idx="1678">
                  <c:v>-210.13740000000001</c:v>
                </c:pt>
                <c:pt idx="1679">
                  <c:v>-180.84690000000001</c:v>
                </c:pt>
                <c:pt idx="1680">
                  <c:v>-150.29499999999999</c:v>
                </c:pt>
                <c:pt idx="1681">
                  <c:v>-124.70010000000001</c:v>
                </c:pt>
                <c:pt idx="1682">
                  <c:v>-150.45580000000001</c:v>
                </c:pt>
                <c:pt idx="1683">
                  <c:v>-164.2912</c:v>
                </c:pt>
                <c:pt idx="1684">
                  <c:v>-170.99189999999999</c:v>
                </c:pt>
                <c:pt idx="1685">
                  <c:v>-176.62649999999999</c:v>
                </c:pt>
                <c:pt idx="1686">
                  <c:v>-184.39959999999999</c:v>
                </c:pt>
                <c:pt idx="1687">
                  <c:v>-188.11539999999999</c:v>
                </c:pt>
                <c:pt idx="1688">
                  <c:v>-196.20769999999999</c:v>
                </c:pt>
                <c:pt idx="1689">
                  <c:v>-205.17949999999999</c:v>
                </c:pt>
                <c:pt idx="1690">
                  <c:v>-215.44470000000001</c:v>
                </c:pt>
                <c:pt idx="1691">
                  <c:v>-219.59229999999999</c:v>
                </c:pt>
                <c:pt idx="1692">
                  <c:v>-225.13929999999999</c:v>
                </c:pt>
                <c:pt idx="1693">
                  <c:v>-229.9203</c:v>
                </c:pt>
                <c:pt idx="1694">
                  <c:v>-232.22130000000001</c:v>
                </c:pt>
                <c:pt idx="1695">
                  <c:v>-236.35839999999999</c:v>
                </c:pt>
                <c:pt idx="1696">
                  <c:v>-237.65469999999999</c:v>
                </c:pt>
                <c:pt idx="1697">
                  <c:v>-243.25919999999999</c:v>
                </c:pt>
                <c:pt idx="1698">
                  <c:v>-247.4306</c:v>
                </c:pt>
                <c:pt idx="1699">
                  <c:v>-245.2801</c:v>
                </c:pt>
                <c:pt idx="1700">
                  <c:v>-246.7816</c:v>
                </c:pt>
              </c:numCache>
            </c:numRef>
          </c:yVal>
          <c:smooth val="1"/>
          <c:extLst>
            <c:ext xmlns:c16="http://schemas.microsoft.com/office/drawing/2014/chart" uri="{C3380CC4-5D6E-409C-BE32-E72D297353CC}">
              <c16:uniqueId val="{00000001-F4BB-4604-A5F5-4A6679EC078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smooth val="1"/>
          <c:extLst>
            <c:ext xmlns:c16="http://schemas.microsoft.com/office/drawing/2014/chart" uri="{C3380CC4-5D6E-409C-BE32-E72D297353CC}">
              <c16:uniqueId val="{00000002-F4BB-4604-A5F5-4A6679EC078D}"/>
            </c:ext>
          </c:extLst>
        </c:ser>
        <c:dLbls>
          <c:showLegendKey val="0"/>
          <c:showVal val="0"/>
          <c:showCatName val="0"/>
          <c:showSerName val="0"/>
          <c:showPercent val="0"/>
          <c:showBubbleSize val="0"/>
        </c:dLbls>
        <c:axId val="1600495935"/>
        <c:axId val="1600496895"/>
      </c:scatterChart>
      <c:valAx>
        <c:axId val="1600495935"/>
        <c:scaling>
          <c:orientation val="maxMin"/>
          <c:max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0496895"/>
        <c:crosses val="autoZero"/>
        <c:crossBetween val="midCat"/>
      </c:valAx>
      <c:valAx>
        <c:axId val="1600496895"/>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0495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Scherversuch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'[1]26_28_s'!$C$33:$C$10000</c:f>
              <c:numCache>
                <c:formatCode>General</c:formatCode>
                <c:ptCount val="9968"/>
                <c:pt idx="0">
                  <c:v>-1.19579E-4</c:v>
                </c:pt>
                <c:pt idx="1">
                  <c:v>-1.0762110000000001E-3</c:v>
                </c:pt>
                <c:pt idx="2">
                  <c:v>-3.5873699999999999E-3</c:v>
                </c:pt>
                <c:pt idx="3">
                  <c:v>-7.5932669999999999E-3</c:v>
                </c:pt>
                <c:pt idx="4">
                  <c:v>-1.3153689999999999E-2</c:v>
                </c:pt>
                <c:pt idx="5">
                  <c:v>-1.9969689999999998E-2</c:v>
                </c:pt>
                <c:pt idx="6">
                  <c:v>-2.7921700000000001E-2</c:v>
                </c:pt>
                <c:pt idx="7">
                  <c:v>-3.6770539999999997E-2</c:v>
                </c:pt>
                <c:pt idx="8">
                  <c:v>-4.6336860000000001E-2</c:v>
                </c:pt>
                <c:pt idx="9">
                  <c:v>-5.6381500000000001E-2</c:v>
                </c:pt>
                <c:pt idx="10">
                  <c:v>-6.6964239999999994E-2</c:v>
                </c:pt>
                <c:pt idx="11">
                  <c:v>-7.7965510000000002E-2</c:v>
                </c:pt>
                <c:pt idx="12">
                  <c:v>-8.9146139999999999E-2</c:v>
                </c:pt>
                <c:pt idx="13">
                  <c:v>-0.1005659</c:v>
                </c:pt>
                <c:pt idx="14">
                  <c:v>-0.1121651</c:v>
                </c:pt>
                <c:pt idx="15">
                  <c:v>-0.12382410000000001</c:v>
                </c:pt>
                <c:pt idx="16">
                  <c:v>-0.13560259999999999</c:v>
                </c:pt>
                <c:pt idx="17">
                  <c:v>-0.14744090000000001</c:v>
                </c:pt>
                <c:pt idx="18">
                  <c:v>-0.15921950000000001</c:v>
                </c:pt>
                <c:pt idx="19">
                  <c:v>-0.17093820000000001</c:v>
                </c:pt>
                <c:pt idx="20">
                  <c:v>-0.18265690000000001</c:v>
                </c:pt>
                <c:pt idx="21">
                  <c:v>-0.19437570000000001</c:v>
                </c:pt>
                <c:pt idx="22">
                  <c:v>-0.20603460000000001</c:v>
                </c:pt>
                <c:pt idx="23">
                  <c:v>-0.21763379999999999</c:v>
                </c:pt>
                <c:pt idx="24">
                  <c:v>-0.22917319999999999</c:v>
                </c:pt>
                <c:pt idx="25">
                  <c:v>-0.2406528</c:v>
                </c:pt>
                <c:pt idx="26">
                  <c:v>-0.25207259999999998</c:v>
                </c:pt>
                <c:pt idx="27">
                  <c:v>-0.26343250000000001</c:v>
                </c:pt>
                <c:pt idx="28">
                  <c:v>-0.2746132</c:v>
                </c:pt>
                <c:pt idx="29">
                  <c:v>-0.28567419999999999</c:v>
                </c:pt>
                <c:pt idx="30">
                  <c:v>-0.29679509999999998</c:v>
                </c:pt>
                <c:pt idx="31">
                  <c:v>-0.30779640000000003</c:v>
                </c:pt>
                <c:pt idx="32">
                  <c:v>-0.31873780000000002</c:v>
                </c:pt>
                <c:pt idx="33">
                  <c:v>-0.32961950000000001</c:v>
                </c:pt>
                <c:pt idx="34">
                  <c:v>-0.34044140000000001</c:v>
                </c:pt>
                <c:pt idx="35">
                  <c:v>-0.3512036</c:v>
                </c:pt>
                <c:pt idx="36">
                  <c:v>-0.3619059</c:v>
                </c:pt>
                <c:pt idx="37">
                  <c:v>-0.3724886</c:v>
                </c:pt>
                <c:pt idx="38">
                  <c:v>-0.3830713</c:v>
                </c:pt>
                <c:pt idx="39">
                  <c:v>-0.39365410000000001</c:v>
                </c:pt>
                <c:pt idx="40">
                  <c:v>-0.40417700000000001</c:v>
                </c:pt>
                <c:pt idx="41">
                  <c:v>-0.41470000000000001</c:v>
                </c:pt>
                <c:pt idx="42">
                  <c:v>-0.42516310000000002</c:v>
                </c:pt>
                <c:pt idx="43">
                  <c:v>-0.43550670000000002</c:v>
                </c:pt>
                <c:pt idx="44">
                  <c:v>-0.44591009999999998</c:v>
                </c:pt>
                <c:pt idx="45">
                  <c:v>-0.45631349999999998</c:v>
                </c:pt>
                <c:pt idx="46">
                  <c:v>-0.46671679999999999</c:v>
                </c:pt>
                <c:pt idx="47">
                  <c:v>-0.4770006</c:v>
                </c:pt>
                <c:pt idx="48">
                  <c:v>-0.48716480000000001</c:v>
                </c:pt>
                <c:pt idx="49">
                  <c:v>-0.49738890000000002</c:v>
                </c:pt>
                <c:pt idx="50">
                  <c:v>-0.50761290000000003</c:v>
                </c:pt>
                <c:pt idx="51">
                  <c:v>-0.51783690000000004</c:v>
                </c:pt>
                <c:pt idx="52">
                  <c:v>-0.5280011</c:v>
                </c:pt>
                <c:pt idx="53">
                  <c:v>-0.53816529999999996</c:v>
                </c:pt>
                <c:pt idx="54">
                  <c:v>-0.54832959999999997</c:v>
                </c:pt>
                <c:pt idx="55">
                  <c:v>-0.55849369999999998</c:v>
                </c:pt>
                <c:pt idx="56">
                  <c:v>-0.56859820000000005</c:v>
                </c:pt>
                <c:pt idx="57">
                  <c:v>-0.57870259999999996</c:v>
                </c:pt>
                <c:pt idx="58">
                  <c:v>-0.58880699999999997</c:v>
                </c:pt>
                <c:pt idx="59">
                  <c:v>-0.59891139999999998</c:v>
                </c:pt>
                <c:pt idx="60">
                  <c:v>-0.6090158</c:v>
                </c:pt>
                <c:pt idx="61">
                  <c:v>-0.61918010000000001</c:v>
                </c:pt>
                <c:pt idx="62">
                  <c:v>-0.62928459999999997</c:v>
                </c:pt>
                <c:pt idx="63">
                  <c:v>-0.63926930000000004</c:v>
                </c:pt>
                <c:pt idx="64">
                  <c:v>-0.64931399999999995</c:v>
                </c:pt>
                <c:pt idx="65">
                  <c:v>-0.65941839999999996</c:v>
                </c:pt>
                <c:pt idx="66">
                  <c:v>-0.66952290000000003</c:v>
                </c:pt>
                <c:pt idx="67">
                  <c:v>-0.67956749999999999</c:v>
                </c:pt>
                <c:pt idx="68">
                  <c:v>-0.68961209999999995</c:v>
                </c:pt>
                <c:pt idx="69">
                  <c:v>-0.69965670000000002</c:v>
                </c:pt>
                <c:pt idx="70">
                  <c:v>-0.70970140000000004</c:v>
                </c:pt>
                <c:pt idx="71">
                  <c:v>-0.71968620000000005</c:v>
                </c:pt>
                <c:pt idx="72">
                  <c:v>-0.72973089999999996</c:v>
                </c:pt>
                <c:pt idx="73">
                  <c:v>-0.73971569999999998</c:v>
                </c:pt>
                <c:pt idx="74">
                  <c:v>-0.74982009999999999</c:v>
                </c:pt>
                <c:pt idx="75">
                  <c:v>-0.75980499999999995</c:v>
                </c:pt>
                <c:pt idx="76">
                  <c:v>-0.76984960000000002</c:v>
                </c:pt>
                <c:pt idx="77">
                  <c:v>-0.77780159999999998</c:v>
                </c:pt>
                <c:pt idx="78">
                  <c:v>-0.78587320000000005</c:v>
                </c:pt>
                <c:pt idx="79">
                  <c:v>-0.79185209999999995</c:v>
                </c:pt>
                <c:pt idx="80">
                  <c:v>-0.79789089999999996</c:v>
                </c:pt>
                <c:pt idx="81">
                  <c:v>-0.80386979999999997</c:v>
                </c:pt>
                <c:pt idx="82">
                  <c:v>-0.80990859999999998</c:v>
                </c:pt>
                <c:pt idx="83">
                  <c:v>-0.81588749999999999</c:v>
                </c:pt>
                <c:pt idx="84">
                  <c:v>-0.81995320000000005</c:v>
                </c:pt>
                <c:pt idx="85">
                  <c:v>-0.8238993</c:v>
                </c:pt>
                <c:pt idx="86">
                  <c:v>-0.82790520000000001</c:v>
                </c:pt>
                <c:pt idx="87">
                  <c:v>-0.83191110000000001</c:v>
                </c:pt>
                <c:pt idx="88">
                  <c:v>-0.83585719999999997</c:v>
                </c:pt>
                <c:pt idx="89">
                  <c:v>-0.83986309999999997</c:v>
                </c:pt>
                <c:pt idx="90">
                  <c:v>-0.84392880000000003</c:v>
                </c:pt>
                <c:pt idx="91">
                  <c:v>-0.84787489999999999</c:v>
                </c:pt>
                <c:pt idx="92">
                  <c:v>-0.85188079999999999</c:v>
                </c:pt>
                <c:pt idx="93">
                  <c:v>-0.85594650000000005</c:v>
                </c:pt>
                <c:pt idx="94">
                  <c:v>-0.85989260000000001</c:v>
                </c:pt>
                <c:pt idx="95">
                  <c:v>-0.86389850000000001</c:v>
                </c:pt>
                <c:pt idx="96">
                  <c:v>-0.86790440000000002</c:v>
                </c:pt>
                <c:pt idx="97">
                  <c:v>-0.87191030000000003</c:v>
                </c:pt>
                <c:pt idx="98">
                  <c:v>-0.87591620000000003</c:v>
                </c:pt>
                <c:pt idx="99">
                  <c:v>-0.87986229999999999</c:v>
                </c:pt>
                <c:pt idx="100">
                  <c:v>-0.88392789999999999</c:v>
                </c:pt>
                <c:pt idx="101">
                  <c:v>-0.88793390000000005</c:v>
                </c:pt>
                <c:pt idx="102">
                  <c:v>-0.89188000000000001</c:v>
                </c:pt>
                <c:pt idx="103">
                  <c:v>-0.89594569999999996</c:v>
                </c:pt>
                <c:pt idx="104">
                  <c:v>-0.89995159999999996</c:v>
                </c:pt>
                <c:pt idx="105">
                  <c:v>-0.90389770000000003</c:v>
                </c:pt>
                <c:pt idx="106">
                  <c:v>-0.90796330000000003</c:v>
                </c:pt>
                <c:pt idx="107">
                  <c:v>-0.91190950000000004</c:v>
                </c:pt>
                <c:pt idx="108">
                  <c:v>-0.91579580000000005</c:v>
                </c:pt>
                <c:pt idx="109">
                  <c:v>-0.91776880000000005</c:v>
                </c:pt>
                <c:pt idx="110">
                  <c:v>-0.91980170000000006</c:v>
                </c:pt>
                <c:pt idx="111">
                  <c:v>-0.9218345</c:v>
                </c:pt>
                <c:pt idx="112">
                  <c:v>-0.9238075</c:v>
                </c:pt>
                <c:pt idx="113">
                  <c:v>-0.92578059999999995</c:v>
                </c:pt>
                <c:pt idx="114">
                  <c:v>-0.92775359999999996</c:v>
                </c:pt>
                <c:pt idx="115">
                  <c:v>-0.92972670000000002</c:v>
                </c:pt>
                <c:pt idx="116">
                  <c:v>-0.93175960000000002</c:v>
                </c:pt>
                <c:pt idx="117">
                  <c:v>-0.93373269999999997</c:v>
                </c:pt>
                <c:pt idx="118">
                  <c:v>-0.93570569999999997</c:v>
                </c:pt>
                <c:pt idx="119">
                  <c:v>-0.93761899999999998</c:v>
                </c:pt>
                <c:pt idx="120">
                  <c:v>-0.93959199999999998</c:v>
                </c:pt>
                <c:pt idx="121">
                  <c:v>-0.94162480000000004</c:v>
                </c:pt>
                <c:pt idx="122">
                  <c:v>-0.94365770000000004</c:v>
                </c:pt>
                <c:pt idx="123">
                  <c:v>-0.94563070000000005</c:v>
                </c:pt>
                <c:pt idx="124">
                  <c:v>-0.9476038</c:v>
                </c:pt>
                <c:pt idx="125">
                  <c:v>-0.94957689999999995</c:v>
                </c:pt>
                <c:pt idx="126">
                  <c:v>-0.95154989999999995</c:v>
                </c:pt>
                <c:pt idx="127">
                  <c:v>-0.95358270000000001</c:v>
                </c:pt>
                <c:pt idx="128">
                  <c:v>-0.95555579999999996</c:v>
                </c:pt>
                <c:pt idx="129">
                  <c:v>-0.95752890000000002</c:v>
                </c:pt>
                <c:pt idx="130">
                  <c:v>-0.95956169999999996</c:v>
                </c:pt>
                <c:pt idx="131">
                  <c:v>-0.96147490000000002</c:v>
                </c:pt>
                <c:pt idx="132">
                  <c:v>-0.96350780000000003</c:v>
                </c:pt>
                <c:pt idx="133">
                  <c:v>-0.96554059999999997</c:v>
                </c:pt>
                <c:pt idx="134">
                  <c:v>-0.96751370000000003</c:v>
                </c:pt>
                <c:pt idx="135">
                  <c:v>-0.96948679999999998</c:v>
                </c:pt>
                <c:pt idx="136">
                  <c:v>-0.97145979999999998</c:v>
                </c:pt>
                <c:pt idx="137">
                  <c:v>-0.97349260000000004</c:v>
                </c:pt>
                <c:pt idx="138">
                  <c:v>-0.97546569999999999</c:v>
                </c:pt>
                <c:pt idx="139">
                  <c:v>-0.9774986</c:v>
                </c:pt>
                <c:pt idx="140">
                  <c:v>-0.9794716</c:v>
                </c:pt>
                <c:pt idx="141">
                  <c:v>-0.98150440000000005</c:v>
                </c:pt>
                <c:pt idx="142">
                  <c:v>-0.9834775</c:v>
                </c:pt>
                <c:pt idx="143">
                  <c:v>-0.98551040000000001</c:v>
                </c:pt>
                <c:pt idx="144">
                  <c:v>-0.98754319999999995</c:v>
                </c:pt>
                <c:pt idx="145">
                  <c:v>-0.98951630000000002</c:v>
                </c:pt>
                <c:pt idx="146">
                  <c:v>-0.99154909999999996</c:v>
                </c:pt>
                <c:pt idx="147">
                  <c:v>-0.99352209999999996</c:v>
                </c:pt>
                <c:pt idx="148">
                  <c:v>-0.99555490000000002</c:v>
                </c:pt>
                <c:pt idx="149">
                  <c:v>-0.99752799999999997</c:v>
                </c:pt>
                <c:pt idx="150">
                  <c:v>-0.99956089999999997</c:v>
                </c:pt>
                <c:pt idx="151">
                  <c:v>-1.0015339999999999</c:v>
                </c:pt>
                <c:pt idx="152">
                  <c:v>-1.0035069999999999</c:v>
                </c:pt>
                <c:pt idx="153">
                  <c:v>-1.0055400000000001</c:v>
                </c:pt>
                <c:pt idx="154">
                  <c:v>-1.0075130000000001</c:v>
                </c:pt>
                <c:pt idx="155">
                  <c:v>-1.0095460000000001</c:v>
                </c:pt>
                <c:pt idx="156">
                  <c:v>-1.0115190000000001</c:v>
                </c:pt>
                <c:pt idx="157">
                  <c:v>-1.013552</c:v>
                </c:pt>
                <c:pt idx="158">
                  <c:v>-1.015525</c:v>
                </c:pt>
                <c:pt idx="159">
                  <c:v>-1.017498</c:v>
                </c:pt>
                <c:pt idx="160">
                  <c:v>-1.019531</c:v>
                </c:pt>
                <c:pt idx="161">
                  <c:v>-1.021504</c:v>
                </c:pt>
                <c:pt idx="162">
                  <c:v>-1.0235369999999999</c:v>
                </c:pt>
                <c:pt idx="163">
                  <c:v>-1.0255099999999999</c:v>
                </c:pt>
                <c:pt idx="164">
                  <c:v>-1.0274829999999999</c:v>
                </c:pt>
                <c:pt idx="165">
                  <c:v>-1.0294559999999999</c:v>
                </c:pt>
                <c:pt idx="166">
                  <c:v>-1.0314890000000001</c:v>
                </c:pt>
                <c:pt idx="167">
                  <c:v>-1.0335209999999999</c:v>
                </c:pt>
                <c:pt idx="168">
                  <c:v>-1.0354939999999999</c:v>
                </c:pt>
                <c:pt idx="169">
                  <c:v>-1.0375270000000001</c:v>
                </c:pt>
                <c:pt idx="170">
                  <c:v>-1.0395000000000001</c:v>
                </c:pt>
                <c:pt idx="171">
                  <c:v>-1.0414730000000001</c:v>
                </c:pt>
                <c:pt idx="172">
                  <c:v>-1.043506</c:v>
                </c:pt>
                <c:pt idx="173">
                  <c:v>-1.045479</c:v>
                </c:pt>
                <c:pt idx="174">
                  <c:v>-1.047512</c:v>
                </c:pt>
                <c:pt idx="175">
                  <c:v>-1.049545</c:v>
                </c:pt>
                <c:pt idx="176">
                  <c:v>-1.051518</c:v>
                </c:pt>
                <c:pt idx="177">
                  <c:v>-1.053491</c:v>
                </c:pt>
                <c:pt idx="178">
                  <c:v>-1.0555239999999999</c:v>
                </c:pt>
                <c:pt idx="179">
                  <c:v>-1.0574969999999999</c:v>
                </c:pt>
                <c:pt idx="180">
                  <c:v>-1.0595300000000001</c:v>
                </c:pt>
                <c:pt idx="181">
                  <c:v>-1.061563</c:v>
                </c:pt>
                <c:pt idx="182">
                  <c:v>-1.0635950000000001</c:v>
                </c:pt>
                <c:pt idx="183">
                  <c:v>-1.065569</c:v>
                </c:pt>
                <c:pt idx="184">
                  <c:v>-1.067542</c:v>
                </c:pt>
                <c:pt idx="185">
                  <c:v>-1.069515</c:v>
                </c:pt>
                <c:pt idx="186">
                  <c:v>-1.071547</c:v>
                </c:pt>
                <c:pt idx="187">
                  <c:v>-1.07358</c:v>
                </c:pt>
                <c:pt idx="188">
                  <c:v>-1.075553</c:v>
                </c:pt>
                <c:pt idx="189">
                  <c:v>-1.077526</c:v>
                </c:pt>
                <c:pt idx="190">
                  <c:v>-1.079499</c:v>
                </c:pt>
                <c:pt idx="191">
                  <c:v>-1.081472</c:v>
                </c:pt>
                <c:pt idx="192">
                  <c:v>-1.0855379999999999</c:v>
                </c:pt>
                <c:pt idx="193">
                  <c:v>-1.0894839999999999</c:v>
                </c:pt>
                <c:pt idx="194">
                  <c:v>-1.0934900000000001</c:v>
                </c:pt>
                <c:pt idx="195">
                  <c:v>-1.097496</c:v>
                </c:pt>
                <c:pt idx="196">
                  <c:v>-1.1015619999999999</c:v>
                </c:pt>
                <c:pt idx="197">
                  <c:v>-1.1055680000000001</c:v>
                </c:pt>
                <c:pt idx="198">
                  <c:v>-1.1095740000000001</c:v>
                </c:pt>
                <c:pt idx="199">
                  <c:v>-1.113639</c:v>
                </c:pt>
                <c:pt idx="200">
                  <c:v>-1.1175850000000001</c:v>
                </c:pt>
                <c:pt idx="201">
                  <c:v>-1.121591</c:v>
                </c:pt>
                <c:pt idx="202">
                  <c:v>-1.125597</c:v>
                </c:pt>
                <c:pt idx="203">
                  <c:v>-1.129543</c:v>
                </c:pt>
                <c:pt idx="204">
                  <c:v>-1.1335489999999999</c:v>
                </c:pt>
                <c:pt idx="205">
                  <c:v>-1.1375550000000001</c:v>
                </c:pt>
                <c:pt idx="206">
                  <c:v>-1.141561</c:v>
                </c:pt>
                <c:pt idx="207">
                  <c:v>-1.145627</c:v>
                </c:pt>
                <c:pt idx="208">
                  <c:v>-1.149573</c:v>
                </c:pt>
                <c:pt idx="209">
                  <c:v>-1.1535789999999999</c:v>
                </c:pt>
                <c:pt idx="210">
                  <c:v>-1.1576439999999999</c:v>
                </c:pt>
                <c:pt idx="211">
                  <c:v>-1.1615899999999999</c:v>
                </c:pt>
                <c:pt idx="212">
                  <c:v>-1.1655960000000001</c:v>
                </c:pt>
                <c:pt idx="213">
                  <c:v>-1.169602</c:v>
                </c:pt>
                <c:pt idx="214">
                  <c:v>-1.173548</c:v>
                </c:pt>
                <c:pt idx="215">
                  <c:v>-1.177554</c:v>
                </c:pt>
                <c:pt idx="216">
                  <c:v>-1.1815599999999999</c:v>
                </c:pt>
                <c:pt idx="217">
                  <c:v>-1.1875389999999999</c:v>
                </c:pt>
                <c:pt idx="218">
                  <c:v>-1.193578</c:v>
                </c:pt>
                <c:pt idx="219">
                  <c:v>-1.1996169999999999</c:v>
                </c:pt>
                <c:pt idx="220">
                  <c:v>-1.2056549999999999</c:v>
                </c:pt>
                <c:pt idx="221">
                  <c:v>-1.2116340000000001</c:v>
                </c:pt>
                <c:pt idx="222">
                  <c:v>-1.217673</c:v>
                </c:pt>
                <c:pt idx="223">
                  <c:v>-1.2237119999999999</c:v>
                </c:pt>
                <c:pt idx="224">
                  <c:v>-1.2316640000000001</c:v>
                </c:pt>
                <c:pt idx="225">
                  <c:v>-1.239676</c:v>
                </c:pt>
                <c:pt idx="226">
                  <c:v>-1.247687</c:v>
                </c:pt>
                <c:pt idx="227">
                  <c:v>-1.2576719999999999</c:v>
                </c:pt>
                <c:pt idx="228">
                  <c:v>-1.267657</c:v>
                </c:pt>
                <c:pt idx="229">
                  <c:v>-1.2777019999999999</c:v>
                </c:pt>
                <c:pt idx="230">
                  <c:v>-1.2877460000000001</c:v>
                </c:pt>
                <c:pt idx="231">
                  <c:v>-1.297731</c:v>
                </c:pt>
                <c:pt idx="232">
                  <c:v>-1.3077160000000001</c:v>
                </c:pt>
                <c:pt idx="233">
                  <c:v>-1.317761</c:v>
                </c:pt>
                <c:pt idx="234">
                  <c:v>-1.3277460000000001</c:v>
                </c:pt>
                <c:pt idx="235">
                  <c:v>-1.33779</c:v>
                </c:pt>
                <c:pt idx="236">
                  <c:v>-1.3477749999999999</c:v>
                </c:pt>
                <c:pt idx="237">
                  <c:v>-1.35782</c:v>
                </c:pt>
                <c:pt idx="238">
                  <c:v>-1.3678049999999999</c:v>
                </c:pt>
                <c:pt idx="239">
                  <c:v>-1.377729</c:v>
                </c:pt>
                <c:pt idx="240">
                  <c:v>-1.3877740000000001</c:v>
                </c:pt>
                <c:pt idx="241">
                  <c:v>-1.397759</c:v>
                </c:pt>
                <c:pt idx="242">
                  <c:v>-1.4078040000000001</c:v>
                </c:pt>
                <c:pt idx="243">
                  <c:v>-1.417848</c:v>
                </c:pt>
                <c:pt idx="244">
                  <c:v>-1.4278930000000001</c:v>
                </c:pt>
                <c:pt idx="245">
                  <c:v>-1.437878</c:v>
                </c:pt>
                <c:pt idx="246">
                  <c:v>-1.4478629999999999</c:v>
                </c:pt>
                <c:pt idx="247">
                  <c:v>-1.4578469999999999</c:v>
                </c:pt>
                <c:pt idx="248">
                  <c:v>-1.467892</c:v>
                </c:pt>
                <c:pt idx="249">
                  <c:v>-1.4778770000000001</c:v>
                </c:pt>
                <c:pt idx="250">
                  <c:v>-1.487862</c:v>
                </c:pt>
                <c:pt idx="251">
                  <c:v>-1.497906</c:v>
                </c:pt>
                <c:pt idx="252">
                  <c:v>-1.5078910000000001</c:v>
                </c:pt>
                <c:pt idx="253">
                  <c:v>-1.517876</c:v>
                </c:pt>
                <c:pt idx="254">
                  <c:v>-1.5279210000000001</c:v>
                </c:pt>
                <c:pt idx="255">
                  <c:v>-1.537846</c:v>
                </c:pt>
                <c:pt idx="256">
                  <c:v>-1.5479499999999999</c:v>
                </c:pt>
                <c:pt idx="257">
                  <c:v>-1.557995</c:v>
                </c:pt>
                <c:pt idx="258">
                  <c:v>-1.5679799999999999</c:v>
                </c:pt>
                <c:pt idx="259">
                  <c:v>-1.5779639999999999</c:v>
                </c:pt>
                <c:pt idx="260">
                  <c:v>-1.5879490000000001</c:v>
                </c:pt>
                <c:pt idx="261">
                  <c:v>-1.595961</c:v>
                </c:pt>
                <c:pt idx="262">
                  <c:v>-1.6039730000000001</c:v>
                </c:pt>
                <c:pt idx="263">
                  <c:v>-1.612044</c:v>
                </c:pt>
                <c:pt idx="264">
                  <c:v>-1.6220889999999999</c:v>
                </c:pt>
                <c:pt idx="265">
                  <c:v>-1.632074</c:v>
                </c:pt>
                <c:pt idx="266">
                  <c:v>-1.6420589999999999</c:v>
                </c:pt>
                <c:pt idx="267">
                  <c:v>-1.652104</c:v>
                </c:pt>
                <c:pt idx="268">
                  <c:v>-1.662088</c:v>
                </c:pt>
                <c:pt idx="269">
                  <c:v>-1.6720729999999999</c:v>
                </c:pt>
                <c:pt idx="270">
                  <c:v>-1.682118</c:v>
                </c:pt>
                <c:pt idx="271">
                  <c:v>-1.6921029999999999</c:v>
                </c:pt>
                <c:pt idx="272">
                  <c:v>-1.702088</c:v>
                </c:pt>
                <c:pt idx="273">
                  <c:v>-1.712072</c:v>
                </c:pt>
                <c:pt idx="274">
                  <c:v>-1.7220569999999999</c:v>
                </c:pt>
                <c:pt idx="275">
                  <c:v>-1.732102</c:v>
                </c:pt>
                <c:pt idx="276">
                  <c:v>-1.7420869999999999</c:v>
                </c:pt>
                <c:pt idx="277">
                  <c:v>-1.7521310000000001</c:v>
                </c:pt>
                <c:pt idx="278">
                  <c:v>-1.762116</c:v>
                </c:pt>
                <c:pt idx="279">
                  <c:v>-1.7721009999999999</c:v>
                </c:pt>
                <c:pt idx="280">
                  <c:v>-1.782146</c:v>
                </c:pt>
                <c:pt idx="281">
                  <c:v>-1.7921899999999999</c:v>
                </c:pt>
                <c:pt idx="282">
                  <c:v>-1.8021149999999999</c:v>
                </c:pt>
                <c:pt idx="283">
                  <c:v>-1.81216</c:v>
                </c:pt>
                <c:pt idx="284">
                  <c:v>-1.822085</c:v>
                </c:pt>
                <c:pt idx="285">
                  <c:v>-1.8320700000000001</c:v>
                </c:pt>
                <c:pt idx="286">
                  <c:v>-1.842055</c:v>
                </c:pt>
                <c:pt idx="287">
                  <c:v>-1.8520399999999999</c:v>
                </c:pt>
                <c:pt idx="288">
                  <c:v>-1.8620840000000001</c:v>
                </c:pt>
                <c:pt idx="289">
                  <c:v>-1.8721289999999999</c:v>
                </c:pt>
                <c:pt idx="290">
                  <c:v>-1.8821140000000001</c:v>
                </c:pt>
                <c:pt idx="291">
                  <c:v>-1.892039</c:v>
                </c:pt>
                <c:pt idx="292">
                  <c:v>-1.9020239999999999</c:v>
                </c:pt>
                <c:pt idx="293">
                  <c:v>-1.9120079999999999</c:v>
                </c:pt>
                <c:pt idx="294">
                  <c:v>-1.922053</c:v>
                </c:pt>
                <c:pt idx="295">
                  <c:v>-1.9320980000000001</c:v>
                </c:pt>
                <c:pt idx="296">
                  <c:v>-1.9420230000000001</c:v>
                </c:pt>
                <c:pt idx="297">
                  <c:v>-1.952008</c:v>
                </c:pt>
                <c:pt idx="298">
                  <c:v>-1.9620519999999999</c:v>
                </c:pt>
                <c:pt idx="299">
                  <c:v>-1.972037</c:v>
                </c:pt>
                <c:pt idx="300">
                  <c:v>-1.9820819999999999</c:v>
                </c:pt>
                <c:pt idx="301">
                  <c:v>-1.992067</c:v>
                </c:pt>
                <c:pt idx="302">
                  <c:v>-2.0021110000000002</c:v>
                </c:pt>
                <c:pt idx="303">
                  <c:v>-2.0120960000000001</c:v>
                </c:pt>
                <c:pt idx="304">
                  <c:v>-2.0220210000000001</c:v>
                </c:pt>
                <c:pt idx="305">
                  <c:v>-2.032006</c:v>
                </c:pt>
                <c:pt idx="306">
                  <c:v>-2.0419909999999999</c:v>
                </c:pt>
                <c:pt idx="307">
                  <c:v>-2.0520350000000001</c:v>
                </c:pt>
                <c:pt idx="308">
                  <c:v>-2.0620799999999999</c:v>
                </c:pt>
                <c:pt idx="309">
                  <c:v>-2.0720049999999999</c:v>
                </c:pt>
                <c:pt idx="310">
                  <c:v>-2.0821100000000001</c:v>
                </c:pt>
                <c:pt idx="311">
                  <c:v>-2.0920939999999999</c:v>
                </c:pt>
                <c:pt idx="312">
                  <c:v>-2.1020789999999998</c:v>
                </c:pt>
                <c:pt idx="313">
                  <c:v>-2.1120040000000002</c:v>
                </c:pt>
                <c:pt idx="314">
                  <c:v>-2.1220490000000001</c:v>
                </c:pt>
                <c:pt idx="315">
                  <c:v>-2.131974</c:v>
                </c:pt>
                <c:pt idx="316">
                  <c:v>-2.1419589999999999</c:v>
                </c:pt>
                <c:pt idx="317">
                  <c:v>-2.1519439999999999</c:v>
                </c:pt>
                <c:pt idx="318">
                  <c:v>-2.1619290000000002</c:v>
                </c:pt>
                <c:pt idx="319">
                  <c:v>-2.1718540000000002</c:v>
                </c:pt>
                <c:pt idx="320">
                  <c:v>-2.1819579999999998</c:v>
                </c:pt>
                <c:pt idx="321">
                  <c:v>-2.1920630000000001</c:v>
                </c:pt>
                <c:pt idx="322">
                  <c:v>-2.2020469999999999</c:v>
                </c:pt>
                <c:pt idx="323">
                  <c:v>-2.2120320000000002</c:v>
                </c:pt>
                <c:pt idx="324">
                  <c:v>-2.2220770000000001</c:v>
                </c:pt>
                <c:pt idx="325">
                  <c:v>-2.232002</c:v>
                </c:pt>
                <c:pt idx="326">
                  <c:v>-2.241987</c:v>
                </c:pt>
                <c:pt idx="327">
                  <c:v>-2.2519710000000002</c:v>
                </c:pt>
                <c:pt idx="328">
                  <c:v>-2.262016</c:v>
                </c:pt>
                <c:pt idx="329">
                  <c:v>-2.271941</c:v>
                </c:pt>
                <c:pt idx="330">
                  <c:v>-2.2819259999999999</c:v>
                </c:pt>
                <c:pt idx="331">
                  <c:v>-2.2919710000000002</c:v>
                </c:pt>
                <c:pt idx="332">
                  <c:v>-2.3019560000000001</c:v>
                </c:pt>
                <c:pt idx="333">
                  <c:v>-2.3119399999999999</c:v>
                </c:pt>
                <c:pt idx="334">
                  <c:v>-2.3219249999999998</c:v>
                </c:pt>
                <c:pt idx="335">
                  <c:v>-2.3319100000000001</c:v>
                </c:pt>
                <c:pt idx="336">
                  <c:v>-2.341955</c:v>
                </c:pt>
                <c:pt idx="337">
                  <c:v>-2.3519990000000002</c:v>
                </c:pt>
                <c:pt idx="338">
                  <c:v>-2.3619840000000001</c:v>
                </c:pt>
                <c:pt idx="339">
                  <c:v>-2.371909</c:v>
                </c:pt>
                <c:pt idx="340">
                  <c:v>-2.381894</c:v>
                </c:pt>
                <c:pt idx="341">
                  <c:v>-2.3919990000000002</c:v>
                </c:pt>
                <c:pt idx="342">
                  <c:v>-2.4020429999999999</c:v>
                </c:pt>
                <c:pt idx="343">
                  <c:v>-2.4120279999999998</c:v>
                </c:pt>
                <c:pt idx="344">
                  <c:v>-2.4219529999999998</c:v>
                </c:pt>
                <c:pt idx="345">
                  <c:v>-2.4319980000000001</c:v>
                </c:pt>
                <c:pt idx="346">
                  <c:v>-2.4419230000000001</c:v>
                </c:pt>
                <c:pt idx="347">
                  <c:v>-2.4519069999999998</c:v>
                </c:pt>
                <c:pt idx="348">
                  <c:v>-2.4618920000000002</c:v>
                </c:pt>
                <c:pt idx="349">
                  <c:v>-2.4719370000000001</c:v>
                </c:pt>
                <c:pt idx="350">
                  <c:v>-2.481922</c:v>
                </c:pt>
                <c:pt idx="351">
                  <c:v>-2.4919069999999999</c:v>
                </c:pt>
                <c:pt idx="352">
                  <c:v>-2.5018919999999998</c:v>
                </c:pt>
                <c:pt idx="353">
                  <c:v>-2.5119359999999999</c:v>
                </c:pt>
                <c:pt idx="354">
                  <c:v>-2.5219209999999999</c:v>
                </c:pt>
                <c:pt idx="355">
                  <c:v>-2.5319060000000002</c:v>
                </c:pt>
                <c:pt idx="356">
                  <c:v>-2.5418910000000001</c:v>
                </c:pt>
                <c:pt idx="357">
                  <c:v>-2.551876</c:v>
                </c:pt>
                <c:pt idx="358">
                  <c:v>-2.5618609999999999</c:v>
                </c:pt>
                <c:pt idx="359">
                  <c:v>-2.5717859999999999</c:v>
                </c:pt>
                <c:pt idx="360">
                  <c:v>-2.5818300000000001</c:v>
                </c:pt>
                <c:pt idx="361">
                  <c:v>-2.5918749999999999</c:v>
                </c:pt>
                <c:pt idx="362">
                  <c:v>-2.6018599999999998</c:v>
                </c:pt>
                <c:pt idx="363">
                  <c:v>-2.611904</c:v>
                </c:pt>
                <c:pt idx="364">
                  <c:v>-2.6219489999999999</c:v>
                </c:pt>
                <c:pt idx="365">
                  <c:v>-2.6319340000000002</c:v>
                </c:pt>
                <c:pt idx="366">
                  <c:v>-2.6419779999999999</c:v>
                </c:pt>
                <c:pt idx="367">
                  <c:v>-2.6519629999999998</c:v>
                </c:pt>
                <c:pt idx="368">
                  <c:v>-2.6599149999999998</c:v>
                </c:pt>
                <c:pt idx="369">
                  <c:v>-2.6639810000000002</c:v>
                </c:pt>
                <c:pt idx="370">
                  <c:v>-2.6679270000000002</c:v>
                </c:pt>
                <c:pt idx="371">
                  <c:v>-2.6699600000000001</c:v>
                </c:pt>
                <c:pt idx="372">
                  <c:v>-2.6739660000000001</c:v>
                </c:pt>
                <c:pt idx="373">
                  <c:v>-2.6779120000000001</c:v>
                </c:pt>
                <c:pt idx="374">
                  <c:v>-2.681918</c:v>
                </c:pt>
                <c:pt idx="375">
                  <c:v>-2.6859839999999999</c:v>
                </c:pt>
                <c:pt idx="376">
                  <c:v>-2.6899299999999999</c:v>
                </c:pt>
                <c:pt idx="377">
                  <c:v>-2.6939359999999999</c:v>
                </c:pt>
                <c:pt idx="378">
                  <c:v>-2.6959680000000001</c:v>
                </c:pt>
                <c:pt idx="379">
                  <c:v>-2.6980010000000001</c:v>
                </c:pt>
                <c:pt idx="380">
                  <c:v>-2.6999740000000001</c:v>
                </c:pt>
                <c:pt idx="381">
                  <c:v>-2.7019479999999998</c:v>
                </c:pt>
                <c:pt idx="382">
                  <c:v>-2.7039800000000001</c:v>
                </c:pt>
                <c:pt idx="383">
                  <c:v>-2.706013</c:v>
                </c:pt>
                <c:pt idx="384">
                  <c:v>-2.708046</c:v>
                </c:pt>
                <c:pt idx="385">
                  <c:v>-2.710019</c:v>
                </c:pt>
                <c:pt idx="386">
                  <c:v>-2.7140249999999999</c:v>
                </c:pt>
                <c:pt idx="387">
                  <c:v>-2.7180309999999999</c:v>
                </c:pt>
                <c:pt idx="388">
                  <c:v>-2.7220960000000001</c:v>
                </c:pt>
                <c:pt idx="389">
                  <c:v>-2.728075</c:v>
                </c:pt>
                <c:pt idx="390">
                  <c:v>-2.7380599999999999</c:v>
                </c:pt>
                <c:pt idx="391">
                  <c:v>-2.7461319999999998</c:v>
                </c:pt>
                <c:pt idx="392">
                  <c:v>-2.7481049999999998</c:v>
                </c:pt>
                <c:pt idx="393">
                  <c:v>-2.7501380000000002</c:v>
                </c:pt>
                <c:pt idx="394">
                  <c:v>-2.7521110000000002</c:v>
                </c:pt>
                <c:pt idx="395">
                  <c:v>-2.7541440000000001</c:v>
                </c:pt>
                <c:pt idx="396">
                  <c:v>-2.756176</c:v>
                </c:pt>
                <c:pt idx="397">
                  <c:v>-2.7582089999999999</c:v>
                </c:pt>
                <c:pt idx="398">
                  <c:v>-2.7601819999999999</c:v>
                </c:pt>
                <c:pt idx="399">
                  <c:v>-2.7622149999999999</c:v>
                </c:pt>
                <c:pt idx="400">
                  <c:v>-2.7641879999999999</c:v>
                </c:pt>
                <c:pt idx="401">
                  <c:v>-2.7662209999999998</c:v>
                </c:pt>
                <c:pt idx="402">
                  <c:v>-2.7682540000000002</c:v>
                </c:pt>
                <c:pt idx="403">
                  <c:v>-2.7702270000000002</c:v>
                </c:pt>
                <c:pt idx="404">
                  <c:v>-2.7722000000000002</c:v>
                </c:pt>
                <c:pt idx="405">
                  <c:v>-2.7742330000000002</c:v>
                </c:pt>
                <c:pt idx="406">
                  <c:v>-2.7762060000000002</c:v>
                </c:pt>
                <c:pt idx="407">
                  <c:v>-2.7782390000000001</c:v>
                </c:pt>
                <c:pt idx="408">
                  <c:v>-2.7802720000000001</c:v>
                </c:pt>
                <c:pt idx="409">
                  <c:v>-2.7822450000000001</c:v>
                </c:pt>
                <c:pt idx="410">
                  <c:v>-2.786311</c:v>
                </c:pt>
                <c:pt idx="411">
                  <c:v>-2.7903159999999998</c:v>
                </c:pt>
                <c:pt idx="412">
                  <c:v>-2.8002410000000002</c:v>
                </c:pt>
                <c:pt idx="413">
                  <c:v>-2.8102860000000001</c:v>
                </c:pt>
                <c:pt idx="414">
                  <c:v>-2.816265</c:v>
                </c:pt>
                <c:pt idx="415">
                  <c:v>-2.8223630000000002</c:v>
                </c:pt>
                <c:pt idx="416">
                  <c:v>-2.8282829999999999</c:v>
                </c:pt>
                <c:pt idx="417">
                  <c:v>-2.834381</c:v>
                </c:pt>
                <c:pt idx="418">
                  <c:v>-2.8403</c:v>
                </c:pt>
                <c:pt idx="419">
                  <c:v>-2.846339</c:v>
                </c:pt>
                <c:pt idx="420">
                  <c:v>-2.8542909999999999</c:v>
                </c:pt>
                <c:pt idx="421">
                  <c:v>-2.8622429999999999</c:v>
                </c:pt>
                <c:pt idx="422">
                  <c:v>-2.8722880000000002</c:v>
                </c:pt>
                <c:pt idx="423">
                  <c:v>-2.8822730000000001</c:v>
                </c:pt>
                <c:pt idx="424">
                  <c:v>-2.8922569999999999</c:v>
                </c:pt>
                <c:pt idx="425">
                  <c:v>-2.9021819999999998</c:v>
                </c:pt>
                <c:pt idx="426">
                  <c:v>-2.9121670000000002</c:v>
                </c:pt>
                <c:pt idx="427">
                  <c:v>-2.9221520000000001</c:v>
                </c:pt>
                <c:pt idx="428">
                  <c:v>-2.932137</c:v>
                </c:pt>
                <c:pt idx="429">
                  <c:v>-2.9381759999999999</c:v>
                </c:pt>
                <c:pt idx="430">
                  <c:v>-2.9441549999999999</c:v>
                </c:pt>
                <c:pt idx="431">
                  <c:v>-2.9501930000000001</c:v>
                </c:pt>
                <c:pt idx="432">
                  <c:v>-2.958145</c:v>
                </c:pt>
                <c:pt idx="433">
                  <c:v>-2.9681299999999999</c:v>
                </c:pt>
                <c:pt idx="434">
                  <c:v>-2.9721959999999998</c:v>
                </c:pt>
                <c:pt idx="435">
                  <c:v>-2.9742289999999998</c:v>
                </c:pt>
                <c:pt idx="436">
                  <c:v>-2.9762019999999998</c:v>
                </c:pt>
                <c:pt idx="437">
                  <c:v>-2.9781749999999998</c:v>
                </c:pt>
                <c:pt idx="438">
                  <c:v>-2.9802080000000002</c:v>
                </c:pt>
                <c:pt idx="439">
                  <c:v>-2.9822410000000001</c:v>
                </c:pt>
                <c:pt idx="440">
                  <c:v>-2.984273</c:v>
                </c:pt>
                <c:pt idx="441">
                  <c:v>-2.9863059999999999</c:v>
                </c:pt>
                <c:pt idx="442">
                  <c:v>-2.9882789999999999</c:v>
                </c:pt>
                <c:pt idx="443">
                  <c:v>-2.9903119999999999</c:v>
                </c:pt>
                <c:pt idx="444">
                  <c:v>-2.9923449999999998</c:v>
                </c:pt>
                <c:pt idx="445">
                  <c:v>-2.9943179999999998</c:v>
                </c:pt>
                <c:pt idx="446">
                  <c:v>-2.9963510000000002</c:v>
                </c:pt>
                <c:pt idx="447">
                  <c:v>-2.9983840000000002</c:v>
                </c:pt>
                <c:pt idx="448">
                  <c:v>-3.0003570000000002</c:v>
                </c:pt>
                <c:pt idx="449">
                  <c:v>-3.0023900000000001</c:v>
                </c:pt>
                <c:pt idx="450">
                  <c:v>-3.0043630000000001</c:v>
                </c:pt>
                <c:pt idx="451">
                  <c:v>-3.0063949999999999</c:v>
                </c:pt>
                <c:pt idx="452">
                  <c:v>-3.0084279999999999</c:v>
                </c:pt>
                <c:pt idx="453">
                  <c:v>-3.0104609999999998</c:v>
                </c:pt>
                <c:pt idx="454">
                  <c:v>-3.0124339999999998</c:v>
                </c:pt>
                <c:pt idx="455">
                  <c:v>-3.0144069999999998</c:v>
                </c:pt>
                <c:pt idx="456">
                  <c:v>-3.0164399999999998</c:v>
                </c:pt>
                <c:pt idx="457">
                  <c:v>-3.0204460000000002</c:v>
                </c:pt>
                <c:pt idx="458">
                  <c:v>-3.0244520000000001</c:v>
                </c:pt>
                <c:pt idx="459">
                  <c:v>-3.0344370000000001</c:v>
                </c:pt>
                <c:pt idx="460">
                  <c:v>-3.044422</c:v>
                </c:pt>
                <c:pt idx="461">
                  <c:v>-3.0524930000000001</c:v>
                </c:pt>
                <c:pt idx="462">
                  <c:v>-3.060505</c:v>
                </c:pt>
                <c:pt idx="463">
                  <c:v>-3.068457</c:v>
                </c:pt>
                <c:pt idx="464">
                  <c:v>-3.0784419999999999</c:v>
                </c:pt>
                <c:pt idx="465">
                  <c:v>-3.0884269999999998</c:v>
                </c:pt>
                <c:pt idx="466">
                  <c:v>-3.0984120000000002</c:v>
                </c:pt>
                <c:pt idx="467">
                  <c:v>-3.1083370000000001</c:v>
                </c:pt>
                <c:pt idx="468">
                  <c:v>-3.1183209999999999</c:v>
                </c:pt>
                <c:pt idx="469">
                  <c:v>-3.1283660000000002</c:v>
                </c:pt>
                <c:pt idx="470">
                  <c:v>-3.1383510000000001</c:v>
                </c:pt>
                <c:pt idx="471">
                  <c:v>-3.1482760000000001</c:v>
                </c:pt>
                <c:pt idx="472">
                  <c:v>-3.158261</c:v>
                </c:pt>
                <c:pt idx="473">
                  <c:v>-3.1682459999999999</c:v>
                </c:pt>
                <c:pt idx="474">
                  <c:v>-3.1782309999999998</c:v>
                </c:pt>
                <c:pt idx="475">
                  <c:v>-3.188215</c:v>
                </c:pt>
                <c:pt idx="476">
                  <c:v>-3.1981999999999999</c:v>
                </c:pt>
                <c:pt idx="477">
                  <c:v>-3.2081849999999998</c:v>
                </c:pt>
                <c:pt idx="478">
                  <c:v>-3.2181099999999998</c:v>
                </c:pt>
                <c:pt idx="479">
                  <c:v>-3.2280950000000002</c:v>
                </c:pt>
                <c:pt idx="480">
                  <c:v>-3.2380800000000001</c:v>
                </c:pt>
                <c:pt idx="481">
                  <c:v>-3.2481239999999998</c:v>
                </c:pt>
                <c:pt idx="482">
                  <c:v>-3.2581690000000001</c:v>
                </c:pt>
                <c:pt idx="483">
                  <c:v>-3.268154</c:v>
                </c:pt>
                <c:pt idx="484">
                  <c:v>-3.2781989999999999</c:v>
                </c:pt>
                <c:pt idx="485">
                  <c:v>-3.288243</c:v>
                </c:pt>
                <c:pt idx="486">
                  <c:v>-3.2982279999999999</c:v>
                </c:pt>
                <c:pt idx="487">
                  <c:v>-3.308093</c:v>
                </c:pt>
                <c:pt idx="488">
                  <c:v>-3.3180779999999999</c:v>
                </c:pt>
                <c:pt idx="489">
                  <c:v>-3.3280630000000002</c:v>
                </c:pt>
                <c:pt idx="490">
                  <c:v>-3.3379880000000002</c:v>
                </c:pt>
                <c:pt idx="491">
                  <c:v>-3.3479130000000001</c:v>
                </c:pt>
                <c:pt idx="492">
                  <c:v>-3.357958</c:v>
                </c:pt>
                <c:pt idx="493">
                  <c:v>-3.3680020000000002</c:v>
                </c:pt>
                <c:pt idx="494">
                  <c:v>-3.378047</c:v>
                </c:pt>
                <c:pt idx="495">
                  <c:v>-3.3880319999999999</c:v>
                </c:pt>
                <c:pt idx="496">
                  <c:v>-3.3979569999999999</c:v>
                </c:pt>
                <c:pt idx="497">
                  <c:v>-3.4080020000000002</c:v>
                </c:pt>
                <c:pt idx="498">
                  <c:v>-3.4180459999999999</c:v>
                </c:pt>
                <c:pt idx="499">
                  <c:v>-3.4280309999999998</c:v>
                </c:pt>
                <c:pt idx="500">
                  <c:v>-3.4380760000000001</c:v>
                </c:pt>
                <c:pt idx="501">
                  <c:v>-3.4480599999999999</c:v>
                </c:pt>
                <c:pt idx="502">
                  <c:v>-3.4580449999999998</c:v>
                </c:pt>
                <c:pt idx="503">
                  <c:v>-3.4680900000000001</c:v>
                </c:pt>
                <c:pt idx="504">
                  <c:v>-3.478135</c:v>
                </c:pt>
                <c:pt idx="505">
                  <c:v>-3.4881190000000002</c:v>
                </c:pt>
                <c:pt idx="506">
                  <c:v>-3.4981040000000001</c:v>
                </c:pt>
                <c:pt idx="507">
                  <c:v>-3.508149</c:v>
                </c:pt>
                <c:pt idx="508">
                  <c:v>-3.5180739999999999</c:v>
                </c:pt>
                <c:pt idx="509">
                  <c:v>-3.5281189999999998</c:v>
                </c:pt>
                <c:pt idx="510">
                  <c:v>-3.5381629999999999</c:v>
                </c:pt>
                <c:pt idx="511">
                  <c:v>-3.5482079999999998</c:v>
                </c:pt>
                <c:pt idx="512">
                  <c:v>-3.5581330000000002</c:v>
                </c:pt>
                <c:pt idx="513">
                  <c:v>-3.5681180000000001</c:v>
                </c:pt>
                <c:pt idx="514">
                  <c:v>-3.5780430000000001</c:v>
                </c:pt>
                <c:pt idx="515">
                  <c:v>-3.5880879999999999</c:v>
                </c:pt>
                <c:pt idx="516">
                  <c:v>-3.5980720000000002</c:v>
                </c:pt>
                <c:pt idx="517">
                  <c:v>-3.608117</c:v>
                </c:pt>
                <c:pt idx="518">
                  <c:v>-3.6181019999999999</c:v>
                </c:pt>
                <c:pt idx="519">
                  <c:v>-3.6280869999999998</c:v>
                </c:pt>
                <c:pt idx="520">
                  <c:v>-3.6380119999999998</c:v>
                </c:pt>
                <c:pt idx="521">
                  <c:v>-3.648056</c:v>
                </c:pt>
                <c:pt idx="522">
                  <c:v>-3.6580409999999999</c:v>
                </c:pt>
                <c:pt idx="523">
                  <c:v>-3.6680860000000002</c:v>
                </c:pt>
                <c:pt idx="524">
                  <c:v>-3.6780710000000001</c:v>
                </c:pt>
                <c:pt idx="525">
                  <c:v>-3.6881149999999998</c:v>
                </c:pt>
                <c:pt idx="526">
                  <c:v>-3.6981000000000002</c:v>
                </c:pt>
                <c:pt idx="527">
                  <c:v>-3.7080850000000001</c:v>
                </c:pt>
                <c:pt idx="528">
                  <c:v>-3.7181299999999999</c:v>
                </c:pt>
                <c:pt idx="529">
                  <c:v>-3.7281149999999998</c:v>
                </c:pt>
                <c:pt idx="530">
                  <c:v>-3.7380990000000001</c:v>
                </c:pt>
                <c:pt idx="531">
                  <c:v>-3.748084</c:v>
                </c:pt>
                <c:pt idx="532">
                  <c:v>-3.7580689999999999</c:v>
                </c:pt>
                <c:pt idx="533">
                  <c:v>-3.7679939999999998</c:v>
                </c:pt>
                <c:pt idx="534">
                  <c:v>-3.7780390000000001</c:v>
                </c:pt>
                <c:pt idx="535">
                  <c:v>-3.7880240000000001</c:v>
                </c:pt>
                <c:pt idx="536">
                  <c:v>-3.7980680000000002</c:v>
                </c:pt>
                <c:pt idx="537">
                  <c:v>-3.8081130000000001</c:v>
                </c:pt>
                <c:pt idx="538">
                  <c:v>-3.818098</c:v>
                </c:pt>
                <c:pt idx="539">
                  <c:v>-3.828023</c:v>
                </c:pt>
                <c:pt idx="540">
                  <c:v>-3.8380070000000002</c:v>
                </c:pt>
                <c:pt idx="541">
                  <c:v>-3.848052</c:v>
                </c:pt>
                <c:pt idx="542">
                  <c:v>-3.8580969999999999</c:v>
                </c:pt>
                <c:pt idx="543">
                  <c:v>-3.8680819999999998</c:v>
                </c:pt>
                <c:pt idx="544">
                  <c:v>-3.8780070000000002</c:v>
                </c:pt>
                <c:pt idx="545">
                  <c:v>-3.8880509999999999</c:v>
                </c:pt>
                <c:pt idx="546">
                  <c:v>-3.8980959999999998</c:v>
                </c:pt>
                <c:pt idx="547">
                  <c:v>-3.9081410000000001</c:v>
                </c:pt>
                <c:pt idx="548">
                  <c:v>-3.918126</c:v>
                </c:pt>
                <c:pt idx="549">
                  <c:v>-3.928051</c:v>
                </c:pt>
                <c:pt idx="550">
                  <c:v>-3.9380950000000001</c:v>
                </c:pt>
                <c:pt idx="551">
                  <c:v>-3.94808</c:v>
                </c:pt>
                <c:pt idx="552">
                  <c:v>-3.9581240000000002</c:v>
                </c:pt>
                <c:pt idx="553">
                  <c:v>-3.9681099999999998</c:v>
                </c:pt>
                <c:pt idx="554">
                  <c:v>-3.978094</c:v>
                </c:pt>
                <c:pt idx="555">
                  <c:v>-3.9881389999999999</c:v>
                </c:pt>
                <c:pt idx="556">
                  <c:v>-3.9981239999999998</c:v>
                </c:pt>
                <c:pt idx="557">
                  <c:v>-4.0081090000000001</c:v>
                </c:pt>
                <c:pt idx="558">
                  <c:v>-4.0181529999999999</c:v>
                </c:pt>
                <c:pt idx="559">
                  <c:v>-4.0281380000000002</c:v>
                </c:pt>
                <c:pt idx="560">
                  <c:v>-4.0381830000000001</c:v>
                </c:pt>
                <c:pt idx="561">
                  <c:v>-4.0481680000000004</c:v>
                </c:pt>
                <c:pt idx="562">
                  <c:v>-4.0581529999999999</c:v>
                </c:pt>
                <c:pt idx="563">
                  <c:v>-4.0681370000000001</c:v>
                </c:pt>
                <c:pt idx="564">
                  <c:v>-4.0781219999999996</c:v>
                </c:pt>
                <c:pt idx="565">
                  <c:v>-4.0881670000000003</c:v>
                </c:pt>
                <c:pt idx="566">
                  <c:v>-4.0980319999999999</c:v>
                </c:pt>
                <c:pt idx="567">
                  <c:v>-4.1080170000000003</c:v>
                </c:pt>
                <c:pt idx="568">
                  <c:v>-4.1180620000000001</c:v>
                </c:pt>
                <c:pt idx="569">
                  <c:v>-4.1281059999999998</c:v>
                </c:pt>
                <c:pt idx="570">
                  <c:v>-4.1381509999999997</c:v>
                </c:pt>
                <c:pt idx="571">
                  <c:v>-4.148136</c:v>
                </c:pt>
                <c:pt idx="572">
                  <c:v>-4.158061</c:v>
                </c:pt>
                <c:pt idx="573">
                  <c:v>-4.167986</c:v>
                </c:pt>
                <c:pt idx="574">
                  <c:v>-4.1780309999999998</c:v>
                </c:pt>
                <c:pt idx="575">
                  <c:v>-4.1880160000000002</c:v>
                </c:pt>
                <c:pt idx="576">
                  <c:v>-4.1980000000000004</c:v>
                </c:pt>
                <c:pt idx="577">
                  <c:v>-4.2079849999999999</c:v>
                </c:pt>
                <c:pt idx="578">
                  <c:v>-4.2179700000000002</c:v>
                </c:pt>
                <c:pt idx="579">
                  <c:v>-4.2279549999999997</c:v>
                </c:pt>
                <c:pt idx="580">
                  <c:v>-4.2379389999999999</c:v>
                </c:pt>
                <c:pt idx="581">
                  <c:v>-4.2479250000000004</c:v>
                </c:pt>
                <c:pt idx="582">
                  <c:v>-4.2579089999999997</c:v>
                </c:pt>
                <c:pt idx="583">
                  <c:v>-4.2678940000000001</c:v>
                </c:pt>
                <c:pt idx="584">
                  <c:v>-4.2779389999999999</c:v>
                </c:pt>
                <c:pt idx="585">
                  <c:v>-4.2879839999999998</c:v>
                </c:pt>
                <c:pt idx="586">
                  <c:v>-4.297968</c:v>
                </c:pt>
                <c:pt idx="587">
                  <c:v>-4.3079530000000004</c:v>
                </c:pt>
                <c:pt idx="588">
                  <c:v>-4.3179379999999998</c:v>
                </c:pt>
                <c:pt idx="589">
                  <c:v>-4.3279829999999997</c:v>
                </c:pt>
                <c:pt idx="590">
                  <c:v>-4.3379669999999999</c:v>
                </c:pt>
                <c:pt idx="591">
                  <c:v>-4.3480119999999998</c:v>
                </c:pt>
                <c:pt idx="592">
                  <c:v>-4.3580569999999996</c:v>
                </c:pt>
                <c:pt idx="593">
                  <c:v>-4.3679819999999996</c:v>
                </c:pt>
                <c:pt idx="594">
                  <c:v>-4.3780260000000002</c:v>
                </c:pt>
                <c:pt idx="595">
                  <c:v>-4.3880710000000001</c:v>
                </c:pt>
                <c:pt idx="596">
                  <c:v>-4.3981159999999999</c:v>
                </c:pt>
                <c:pt idx="597">
                  <c:v>-4.4081010000000003</c:v>
                </c:pt>
                <c:pt idx="598">
                  <c:v>-4.4180849999999996</c:v>
                </c:pt>
                <c:pt idx="599">
                  <c:v>-4.42807</c:v>
                </c:pt>
                <c:pt idx="600">
                  <c:v>-4.4380550000000003</c:v>
                </c:pt>
                <c:pt idx="601">
                  <c:v>-4.4481000000000002</c:v>
                </c:pt>
                <c:pt idx="602">
                  <c:v>-4.4581439999999999</c:v>
                </c:pt>
                <c:pt idx="603">
                  <c:v>-4.4681290000000002</c:v>
                </c:pt>
                <c:pt idx="604">
                  <c:v>-4.4782339999999996</c:v>
                </c:pt>
                <c:pt idx="605">
                  <c:v>-4.4881589999999996</c:v>
                </c:pt>
                <c:pt idx="606">
                  <c:v>-4.4941969999999998</c:v>
                </c:pt>
                <c:pt idx="607">
                  <c:v>-4.4981439999999999</c:v>
                </c:pt>
                <c:pt idx="608">
                  <c:v>-4.5021500000000003</c:v>
                </c:pt>
                <c:pt idx="609">
                  <c:v>-4.5061549999999997</c:v>
                </c:pt>
                <c:pt idx="610">
                  <c:v>-4.512194</c:v>
                </c:pt>
                <c:pt idx="611">
                  <c:v>-4.5181139999999997</c:v>
                </c:pt>
                <c:pt idx="612">
                  <c:v>-4.526065</c:v>
                </c:pt>
                <c:pt idx="613">
                  <c:v>-4.5360500000000004</c:v>
                </c:pt>
                <c:pt idx="614">
                  <c:v>-4.5460349999999998</c:v>
                </c:pt>
                <c:pt idx="615">
                  <c:v>-4.5561389999999999</c:v>
                </c:pt>
                <c:pt idx="616">
                  <c:v>-4.5661240000000003</c:v>
                </c:pt>
                <c:pt idx="617">
                  <c:v>-4.5761089999999998</c:v>
                </c:pt>
                <c:pt idx="618">
                  <c:v>-4.5861539999999996</c:v>
                </c:pt>
                <c:pt idx="619">
                  <c:v>-4.596139</c:v>
                </c:pt>
                <c:pt idx="620">
                  <c:v>-4.6061829999999997</c:v>
                </c:pt>
                <c:pt idx="621">
                  <c:v>-4.616168</c:v>
                </c:pt>
                <c:pt idx="622">
                  <c:v>-4.6262119999999998</c:v>
                </c:pt>
                <c:pt idx="623">
                  <c:v>-4.6361980000000003</c:v>
                </c:pt>
                <c:pt idx="624">
                  <c:v>-4.6461819999999996</c:v>
                </c:pt>
                <c:pt idx="625">
                  <c:v>-4.6561669999999999</c:v>
                </c:pt>
                <c:pt idx="626">
                  <c:v>-4.6661520000000003</c:v>
                </c:pt>
                <c:pt idx="627">
                  <c:v>-4.6761369999999998</c:v>
                </c:pt>
                <c:pt idx="628">
                  <c:v>-4.6861220000000001</c:v>
                </c:pt>
                <c:pt idx="629">
                  <c:v>-4.6961060000000003</c:v>
                </c:pt>
                <c:pt idx="630">
                  <c:v>-4.7061510000000002</c:v>
                </c:pt>
                <c:pt idx="631">
                  <c:v>-4.7160760000000002</c:v>
                </c:pt>
                <c:pt idx="632">
                  <c:v>-4.7260609999999996</c:v>
                </c:pt>
                <c:pt idx="633">
                  <c:v>-4.736046</c:v>
                </c:pt>
                <c:pt idx="634">
                  <c:v>-4.7460909999999998</c:v>
                </c:pt>
                <c:pt idx="635">
                  <c:v>-4.7560750000000001</c:v>
                </c:pt>
                <c:pt idx="636">
                  <c:v>-4.766</c:v>
                </c:pt>
                <c:pt idx="637">
                  <c:v>-4.7760449999999999</c:v>
                </c:pt>
                <c:pt idx="638">
                  <c:v>-4.7860300000000002</c:v>
                </c:pt>
                <c:pt idx="639">
                  <c:v>-4.7960750000000001</c:v>
                </c:pt>
                <c:pt idx="640">
                  <c:v>-4.8061189999999998</c:v>
                </c:pt>
                <c:pt idx="641">
                  <c:v>-4.8161040000000002</c:v>
                </c:pt>
                <c:pt idx="642">
                  <c:v>-4.8260889999999996</c:v>
                </c:pt>
                <c:pt idx="643">
                  <c:v>-4.836074</c:v>
                </c:pt>
                <c:pt idx="644">
                  <c:v>-4.8460590000000003</c:v>
                </c:pt>
                <c:pt idx="645">
                  <c:v>-4.8560429999999997</c:v>
                </c:pt>
                <c:pt idx="646">
                  <c:v>-4.8660290000000002</c:v>
                </c:pt>
                <c:pt idx="647">
                  <c:v>-4.8760729999999999</c:v>
                </c:pt>
                <c:pt idx="648">
                  <c:v>-4.8861179999999997</c:v>
                </c:pt>
                <c:pt idx="649">
                  <c:v>-4.896102</c:v>
                </c:pt>
                <c:pt idx="650">
                  <c:v>-4.9060870000000003</c:v>
                </c:pt>
                <c:pt idx="651">
                  <c:v>-4.9160120000000003</c:v>
                </c:pt>
                <c:pt idx="652">
                  <c:v>-4.9260570000000001</c:v>
                </c:pt>
                <c:pt idx="653">
                  <c:v>-4.936102</c:v>
                </c:pt>
                <c:pt idx="654">
                  <c:v>-4.9461459999999997</c:v>
                </c:pt>
                <c:pt idx="655">
                  <c:v>-4.9560709999999997</c:v>
                </c:pt>
                <c:pt idx="656">
                  <c:v>-4.966056</c:v>
                </c:pt>
                <c:pt idx="657">
                  <c:v>-4.9760410000000004</c:v>
                </c:pt>
                <c:pt idx="658">
                  <c:v>-4.9860860000000002</c:v>
                </c:pt>
                <c:pt idx="659">
                  <c:v>-4.99613</c:v>
                </c:pt>
                <c:pt idx="660">
                  <c:v>-5.0060560000000001</c:v>
                </c:pt>
                <c:pt idx="661">
                  <c:v>-5.0160410000000004</c:v>
                </c:pt>
                <c:pt idx="662">
                  <c:v>-5.0260850000000001</c:v>
                </c:pt>
                <c:pt idx="663">
                  <c:v>-5.03613</c:v>
                </c:pt>
                <c:pt idx="664">
                  <c:v>-5.0461140000000002</c:v>
                </c:pt>
                <c:pt idx="665">
                  <c:v>-5.0560989999999997</c:v>
                </c:pt>
                <c:pt idx="666">
                  <c:v>-5.066084</c:v>
                </c:pt>
                <c:pt idx="667">
                  <c:v>-5.0760690000000004</c:v>
                </c:pt>
                <c:pt idx="668">
                  <c:v>-5.0860539999999999</c:v>
                </c:pt>
                <c:pt idx="669">
                  <c:v>-5.0959789999999998</c:v>
                </c:pt>
                <c:pt idx="670">
                  <c:v>-5.1059640000000002</c:v>
                </c:pt>
                <c:pt idx="671">
                  <c:v>-5.1159489999999996</c:v>
                </c:pt>
                <c:pt idx="672">
                  <c:v>-5.1259329999999999</c:v>
                </c:pt>
                <c:pt idx="673">
                  <c:v>-5.1359779999999997</c:v>
                </c:pt>
                <c:pt idx="674">
                  <c:v>-5.1459630000000001</c:v>
                </c:pt>
                <c:pt idx="675">
                  <c:v>-5.155888</c:v>
                </c:pt>
                <c:pt idx="676">
                  <c:v>-5.1659329999999999</c:v>
                </c:pt>
                <c:pt idx="677">
                  <c:v>-5.1759170000000001</c:v>
                </c:pt>
                <c:pt idx="678">
                  <c:v>-5.1859019999999996</c:v>
                </c:pt>
                <c:pt idx="679">
                  <c:v>-5.1958869999999999</c:v>
                </c:pt>
                <c:pt idx="680">
                  <c:v>-5.2059920000000002</c:v>
                </c:pt>
                <c:pt idx="681">
                  <c:v>-5.2159760000000004</c:v>
                </c:pt>
                <c:pt idx="682">
                  <c:v>-5.2260210000000002</c:v>
                </c:pt>
                <c:pt idx="683">
                  <c:v>-5.236065</c:v>
                </c:pt>
                <c:pt idx="684">
                  <c:v>-5.2459899999999999</c:v>
                </c:pt>
                <c:pt idx="685">
                  <c:v>-5.2560349999999998</c:v>
                </c:pt>
                <c:pt idx="686">
                  <c:v>-5.2660200000000001</c:v>
                </c:pt>
                <c:pt idx="687">
                  <c:v>-5.2759450000000001</c:v>
                </c:pt>
                <c:pt idx="688">
                  <c:v>-5.2859299999999996</c:v>
                </c:pt>
                <c:pt idx="689">
                  <c:v>-5.2959149999999999</c:v>
                </c:pt>
                <c:pt idx="690">
                  <c:v>-5.3059589999999996</c:v>
                </c:pt>
                <c:pt idx="691">
                  <c:v>-5.3160040000000004</c:v>
                </c:pt>
                <c:pt idx="692">
                  <c:v>-5.3259889999999999</c:v>
                </c:pt>
                <c:pt idx="693">
                  <c:v>-5.3359740000000002</c:v>
                </c:pt>
                <c:pt idx="694">
                  <c:v>-5.3460190000000001</c:v>
                </c:pt>
                <c:pt idx="695">
                  <c:v>-5.3560040000000004</c:v>
                </c:pt>
                <c:pt idx="696">
                  <c:v>-5.3660480000000002</c:v>
                </c:pt>
                <c:pt idx="697">
                  <c:v>-5.3760329999999996</c:v>
                </c:pt>
                <c:pt idx="698">
                  <c:v>-5.3860770000000002</c:v>
                </c:pt>
                <c:pt idx="699">
                  <c:v>-5.3960629999999998</c:v>
                </c:pt>
                <c:pt idx="700">
                  <c:v>-5.4061070000000004</c:v>
                </c:pt>
                <c:pt idx="701">
                  <c:v>-5.4161520000000003</c:v>
                </c:pt>
                <c:pt idx="702">
                  <c:v>-5.4260770000000003</c:v>
                </c:pt>
                <c:pt idx="703">
                  <c:v>-5.4360609999999996</c:v>
                </c:pt>
                <c:pt idx="704">
                  <c:v>-5.4461060000000003</c:v>
                </c:pt>
                <c:pt idx="705">
                  <c:v>-5.4560909999999998</c:v>
                </c:pt>
                <c:pt idx="706">
                  <c:v>-5.4660760000000002</c:v>
                </c:pt>
                <c:pt idx="707">
                  <c:v>-5.4760609999999996</c:v>
                </c:pt>
                <c:pt idx="708">
                  <c:v>-5.4861060000000004</c:v>
                </c:pt>
                <c:pt idx="709">
                  <c:v>-5.4961500000000001</c:v>
                </c:pt>
                <c:pt idx="710">
                  <c:v>-5.5061349999999996</c:v>
                </c:pt>
                <c:pt idx="711">
                  <c:v>-5.5161199999999999</c:v>
                </c:pt>
                <c:pt idx="712">
                  <c:v>-5.5261040000000001</c:v>
                </c:pt>
                <c:pt idx="713">
                  <c:v>-5.5360889999999996</c:v>
                </c:pt>
                <c:pt idx="714">
                  <c:v>-5.5461340000000003</c:v>
                </c:pt>
                <c:pt idx="715">
                  <c:v>-5.5561189999999998</c:v>
                </c:pt>
                <c:pt idx="716">
                  <c:v>-5.5661630000000004</c:v>
                </c:pt>
                <c:pt idx="717">
                  <c:v>-5.5760880000000004</c:v>
                </c:pt>
                <c:pt idx="718">
                  <c:v>-5.5861330000000002</c:v>
                </c:pt>
                <c:pt idx="719">
                  <c:v>-5.5961179999999997</c:v>
                </c:pt>
                <c:pt idx="720">
                  <c:v>-5.6061030000000001</c:v>
                </c:pt>
                <c:pt idx="721">
                  <c:v>-5.6160880000000004</c:v>
                </c:pt>
                <c:pt idx="722">
                  <c:v>-5.6260130000000004</c:v>
                </c:pt>
                <c:pt idx="723">
                  <c:v>-5.6360570000000001</c:v>
                </c:pt>
                <c:pt idx="724">
                  <c:v>-5.6460419999999996</c:v>
                </c:pt>
                <c:pt idx="725">
                  <c:v>-5.6560870000000003</c:v>
                </c:pt>
                <c:pt idx="726">
                  <c:v>-5.6660719999999998</c:v>
                </c:pt>
                <c:pt idx="727">
                  <c:v>-5.6760570000000001</c:v>
                </c:pt>
                <c:pt idx="728">
                  <c:v>-5.6861009999999998</c:v>
                </c:pt>
                <c:pt idx="729">
                  <c:v>-5.6960259999999998</c:v>
                </c:pt>
                <c:pt idx="730">
                  <c:v>-5.7060110000000002</c:v>
                </c:pt>
                <c:pt idx="731">
                  <c:v>-5.7159959999999996</c:v>
                </c:pt>
                <c:pt idx="732">
                  <c:v>-5.7259209999999996</c:v>
                </c:pt>
                <c:pt idx="733">
                  <c:v>-5.7359660000000003</c:v>
                </c:pt>
                <c:pt idx="734">
                  <c:v>-5.7459509999999998</c:v>
                </c:pt>
                <c:pt idx="735">
                  <c:v>-5.7558759999999998</c:v>
                </c:pt>
                <c:pt idx="736">
                  <c:v>-5.7659200000000004</c:v>
                </c:pt>
                <c:pt idx="737">
                  <c:v>-5.7760239999999996</c:v>
                </c:pt>
                <c:pt idx="738">
                  <c:v>-5.7860690000000004</c:v>
                </c:pt>
                <c:pt idx="739">
                  <c:v>-5.7960539999999998</c:v>
                </c:pt>
                <c:pt idx="740">
                  <c:v>-5.8060390000000002</c:v>
                </c:pt>
                <c:pt idx="741">
                  <c:v>-5.8160239999999996</c:v>
                </c:pt>
                <c:pt idx="742">
                  <c:v>-5.8260690000000004</c:v>
                </c:pt>
                <c:pt idx="743">
                  <c:v>-5.8361130000000001</c:v>
                </c:pt>
                <c:pt idx="744">
                  <c:v>-5.8461569999999998</c:v>
                </c:pt>
                <c:pt idx="745">
                  <c:v>-5.8560829999999999</c:v>
                </c:pt>
                <c:pt idx="746">
                  <c:v>-5.8660079999999999</c:v>
                </c:pt>
                <c:pt idx="747">
                  <c:v>-5.8760519999999996</c:v>
                </c:pt>
                <c:pt idx="748">
                  <c:v>-5.8860970000000004</c:v>
                </c:pt>
                <c:pt idx="749">
                  <c:v>-5.8961420000000002</c:v>
                </c:pt>
                <c:pt idx="750">
                  <c:v>-5.9061260000000004</c:v>
                </c:pt>
                <c:pt idx="751">
                  <c:v>-5.9161109999999999</c:v>
                </c:pt>
                <c:pt idx="752">
                  <c:v>-5.9260960000000003</c:v>
                </c:pt>
                <c:pt idx="753">
                  <c:v>-5.9360809999999997</c:v>
                </c:pt>
                <c:pt idx="754">
                  <c:v>-5.9461259999999996</c:v>
                </c:pt>
                <c:pt idx="755">
                  <c:v>-5.9560510000000004</c:v>
                </c:pt>
                <c:pt idx="756">
                  <c:v>-5.9660950000000001</c:v>
                </c:pt>
                <c:pt idx="757">
                  <c:v>-5.9760799999999996</c:v>
                </c:pt>
                <c:pt idx="758">
                  <c:v>-5.9861849999999999</c:v>
                </c:pt>
                <c:pt idx="759">
                  <c:v>-5.9961099999999998</c:v>
                </c:pt>
                <c:pt idx="760">
                  <c:v>-6.0061540000000004</c:v>
                </c:pt>
                <c:pt idx="761">
                  <c:v>-6.01614</c:v>
                </c:pt>
                <c:pt idx="762">
                  <c:v>-6.026065</c:v>
                </c:pt>
                <c:pt idx="763">
                  <c:v>-6.0361089999999997</c:v>
                </c:pt>
                <c:pt idx="764">
                  <c:v>-6.0460940000000001</c:v>
                </c:pt>
                <c:pt idx="765">
                  <c:v>-6.0560790000000004</c:v>
                </c:pt>
                <c:pt idx="766">
                  <c:v>-6.0660629999999998</c:v>
                </c:pt>
                <c:pt idx="767">
                  <c:v>-6.0760480000000001</c:v>
                </c:pt>
                <c:pt idx="768">
                  <c:v>-6.086093</c:v>
                </c:pt>
                <c:pt idx="769">
                  <c:v>-6.0960770000000002</c:v>
                </c:pt>
                <c:pt idx="770">
                  <c:v>-6.106122</c:v>
                </c:pt>
                <c:pt idx="771">
                  <c:v>-6.1161070000000004</c:v>
                </c:pt>
                <c:pt idx="772">
                  <c:v>-6.1260320000000004</c:v>
                </c:pt>
                <c:pt idx="773">
                  <c:v>-6.1360169999999998</c:v>
                </c:pt>
                <c:pt idx="774">
                  <c:v>-6.1460020000000002</c:v>
                </c:pt>
                <c:pt idx="775">
                  <c:v>-6.1559869999999997</c:v>
                </c:pt>
                <c:pt idx="776">
                  <c:v>-6.1660310000000003</c:v>
                </c:pt>
                <c:pt idx="777">
                  <c:v>-6.1760159999999997</c:v>
                </c:pt>
                <c:pt idx="778">
                  <c:v>-6.1860010000000001</c:v>
                </c:pt>
                <c:pt idx="779">
                  <c:v>-6.1959860000000004</c:v>
                </c:pt>
                <c:pt idx="780">
                  <c:v>-6.2059709999999999</c:v>
                </c:pt>
                <c:pt idx="781">
                  <c:v>-6.2159550000000001</c:v>
                </c:pt>
                <c:pt idx="782">
                  <c:v>-6.226</c:v>
                </c:pt>
                <c:pt idx="783">
                  <c:v>-6.2359249999999999</c:v>
                </c:pt>
                <c:pt idx="784">
                  <c:v>-6.2459100000000003</c:v>
                </c:pt>
                <c:pt idx="785">
                  <c:v>-6.2559550000000002</c:v>
                </c:pt>
                <c:pt idx="786">
                  <c:v>-6.2658800000000001</c:v>
                </c:pt>
                <c:pt idx="787">
                  <c:v>-6.2759840000000002</c:v>
                </c:pt>
                <c:pt idx="788">
                  <c:v>-6.2859689999999997</c:v>
                </c:pt>
                <c:pt idx="789">
                  <c:v>-6.2958939999999997</c:v>
                </c:pt>
                <c:pt idx="790">
                  <c:v>-6.3059390000000004</c:v>
                </c:pt>
                <c:pt idx="791">
                  <c:v>-6.3159239999999999</c:v>
                </c:pt>
                <c:pt idx="792">
                  <c:v>-6.3259679999999996</c:v>
                </c:pt>
                <c:pt idx="793">
                  <c:v>-6.3360729999999998</c:v>
                </c:pt>
                <c:pt idx="794">
                  <c:v>-6.3460580000000002</c:v>
                </c:pt>
                <c:pt idx="795">
                  <c:v>-6.3559830000000002</c:v>
                </c:pt>
                <c:pt idx="796">
                  <c:v>-6.3659679999999996</c:v>
                </c:pt>
                <c:pt idx="797">
                  <c:v>-6.3760120000000002</c:v>
                </c:pt>
                <c:pt idx="798">
                  <c:v>-6.3860570000000001</c:v>
                </c:pt>
                <c:pt idx="799">
                  <c:v>-6.3960419999999996</c:v>
                </c:pt>
                <c:pt idx="800">
                  <c:v>-6.4060870000000003</c:v>
                </c:pt>
                <c:pt idx="801">
                  <c:v>-6.4160709999999996</c:v>
                </c:pt>
                <c:pt idx="802">
                  <c:v>-6.426056</c:v>
                </c:pt>
                <c:pt idx="803">
                  <c:v>-6.4360410000000003</c:v>
                </c:pt>
                <c:pt idx="804">
                  <c:v>-6.4460850000000001</c:v>
                </c:pt>
                <c:pt idx="805">
                  <c:v>-6.4560709999999997</c:v>
                </c:pt>
                <c:pt idx="806">
                  <c:v>-6.4660549999999999</c:v>
                </c:pt>
                <c:pt idx="807">
                  <c:v>-6.4759799999999998</c:v>
                </c:pt>
                <c:pt idx="808">
                  <c:v>-6.4860239999999996</c:v>
                </c:pt>
                <c:pt idx="809">
                  <c:v>-6.4960690000000003</c:v>
                </c:pt>
                <c:pt idx="810">
                  <c:v>-6.5061140000000002</c:v>
                </c:pt>
                <c:pt idx="811">
                  <c:v>-6.516159</c:v>
                </c:pt>
                <c:pt idx="812">
                  <c:v>-6.5260829999999999</c:v>
                </c:pt>
                <c:pt idx="813">
                  <c:v>-6.5360690000000004</c:v>
                </c:pt>
                <c:pt idx="814">
                  <c:v>-6.5461130000000001</c:v>
                </c:pt>
                <c:pt idx="815">
                  <c:v>-6.556038</c:v>
                </c:pt>
                <c:pt idx="816">
                  <c:v>-6.5660829999999999</c:v>
                </c:pt>
                <c:pt idx="817">
                  <c:v>-6.5760680000000002</c:v>
                </c:pt>
                <c:pt idx="818">
                  <c:v>-6.586112</c:v>
                </c:pt>
                <c:pt idx="819">
                  <c:v>-6.5961569999999998</c:v>
                </c:pt>
                <c:pt idx="820">
                  <c:v>-6.6061420000000002</c:v>
                </c:pt>
                <c:pt idx="821">
                  <c:v>-6.6160670000000001</c:v>
                </c:pt>
                <c:pt idx="822">
                  <c:v>-6.6259920000000001</c:v>
                </c:pt>
                <c:pt idx="823">
                  <c:v>-6.636037</c:v>
                </c:pt>
                <c:pt idx="824">
                  <c:v>-6.6460220000000003</c:v>
                </c:pt>
                <c:pt idx="825">
                  <c:v>-6.656066</c:v>
                </c:pt>
                <c:pt idx="826">
                  <c:v>-6.6660510000000004</c:v>
                </c:pt>
                <c:pt idx="827">
                  <c:v>-6.6759760000000004</c:v>
                </c:pt>
                <c:pt idx="828">
                  <c:v>-6.6860210000000002</c:v>
                </c:pt>
                <c:pt idx="829">
                  <c:v>-6.6960059999999997</c:v>
                </c:pt>
                <c:pt idx="830">
                  <c:v>-6.7060500000000003</c:v>
                </c:pt>
                <c:pt idx="831">
                  <c:v>-6.7160349999999998</c:v>
                </c:pt>
                <c:pt idx="832">
                  <c:v>-6.7260200000000001</c:v>
                </c:pt>
                <c:pt idx="833">
                  <c:v>-6.7360049999999996</c:v>
                </c:pt>
                <c:pt idx="834">
                  <c:v>-6.7459899999999999</c:v>
                </c:pt>
                <c:pt idx="835">
                  <c:v>-6.7559750000000003</c:v>
                </c:pt>
                <c:pt idx="836">
                  <c:v>-6.7660200000000001</c:v>
                </c:pt>
                <c:pt idx="837">
                  <c:v>-6.7760040000000004</c:v>
                </c:pt>
                <c:pt idx="838">
                  <c:v>-6.7860480000000001</c:v>
                </c:pt>
                <c:pt idx="839">
                  <c:v>-6.7960339999999997</c:v>
                </c:pt>
                <c:pt idx="840">
                  <c:v>-6.8060179999999999</c:v>
                </c:pt>
                <c:pt idx="841">
                  <c:v>-6.8160030000000003</c:v>
                </c:pt>
                <c:pt idx="842">
                  <c:v>-6.8259879999999997</c:v>
                </c:pt>
                <c:pt idx="843">
                  <c:v>-6.8360320000000003</c:v>
                </c:pt>
                <c:pt idx="844">
                  <c:v>-6.8460179999999999</c:v>
                </c:pt>
                <c:pt idx="845">
                  <c:v>-6.8560020000000002</c:v>
                </c:pt>
                <c:pt idx="846">
                  <c:v>-6.866047</c:v>
                </c:pt>
                <c:pt idx="847">
                  <c:v>-6.8760909999999997</c:v>
                </c:pt>
                <c:pt idx="848">
                  <c:v>-6.8860760000000001</c:v>
                </c:pt>
                <c:pt idx="849">
                  <c:v>-6.8959409999999997</c:v>
                </c:pt>
                <c:pt idx="850">
                  <c:v>-6.9059860000000004</c:v>
                </c:pt>
                <c:pt idx="851">
                  <c:v>-6.9159110000000004</c:v>
                </c:pt>
                <c:pt idx="852">
                  <c:v>-6.9259560000000002</c:v>
                </c:pt>
                <c:pt idx="853">
                  <c:v>-6.9359999999999999</c:v>
                </c:pt>
                <c:pt idx="854">
                  <c:v>-6.9459850000000003</c:v>
                </c:pt>
                <c:pt idx="855">
                  <c:v>-6.9559100000000003</c:v>
                </c:pt>
                <c:pt idx="856">
                  <c:v>-6.9659550000000001</c:v>
                </c:pt>
                <c:pt idx="857">
                  <c:v>-6.9760600000000004</c:v>
                </c:pt>
                <c:pt idx="858">
                  <c:v>-6.9860439999999997</c:v>
                </c:pt>
                <c:pt idx="859">
                  <c:v>-6.9960290000000001</c:v>
                </c:pt>
                <c:pt idx="860">
                  <c:v>-7.0060140000000004</c:v>
                </c:pt>
                <c:pt idx="861">
                  <c:v>-7.0160590000000003</c:v>
                </c:pt>
                <c:pt idx="862">
                  <c:v>-7.026103</c:v>
                </c:pt>
                <c:pt idx="863">
                  <c:v>-7.0360889999999996</c:v>
                </c:pt>
                <c:pt idx="864">
                  <c:v>-7.0460729999999998</c:v>
                </c:pt>
                <c:pt idx="865">
                  <c:v>-7.0560580000000002</c:v>
                </c:pt>
                <c:pt idx="866">
                  <c:v>-7.0660429999999996</c:v>
                </c:pt>
                <c:pt idx="867">
                  <c:v>-7.0760870000000002</c:v>
                </c:pt>
                <c:pt idx="868">
                  <c:v>-7.0860729999999998</c:v>
                </c:pt>
                <c:pt idx="869">
                  <c:v>-7.0960570000000001</c:v>
                </c:pt>
                <c:pt idx="870">
                  <c:v>-7.1060420000000004</c:v>
                </c:pt>
                <c:pt idx="871">
                  <c:v>-7.1160269999999999</c:v>
                </c:pt>
                <c:pt idx="872">
                  <c:v>-7.1260709999999996</c:v>
                </c:pt>
                <c:pt idx="873">
                  <c:v>-7.136056</c:v>
                </c:pt>
                <c:pt idx="874">
                  <c:v>-7.1460410000000003</c:v>
                </c:pt>
                <c:pt idx="875">
                  <c:v>-7.1560259999999998</c:v>
                </c:pt>
                <c:pt idx="876">
                  <c:v>-7.1660110000000001</c:v>
                </c:pt>
                <c:pt idx="877">
                  <c:v>-7.1759959999999996</c:v>
                </c:pt>
                <c:pt idx="878">
                  <c:v>-7.1860400000000002</c:v>
                </c:pt>
                <c:pt idx="879">
                  <c:v>-7.1960249999999997</c:v>
                </c:pt>
                <c:pt idx="880">
                  <c:v>-7.2060690000000003</c:v>
                </c:pt>
                <c:pt idx="881">
                  <c:v>-7.2159950000000004</c:v>
                </c:pt>
                <c:pt idx="882">
                  <c:v>-7.2259789999999997</c:v>
                </c:pt>
                <c:pt idx="883">
                  <c:v>-7.2360239999999996</c:v>
                </c:pt>
                <c:pt idx="884">
                  <c:v>-7.2460089999999999</c:v>
                </c:pt>
                <c:pt idx="885">
                  <c:v>-7.2560539999999998</c:v>
                </c:pt>
                <c:pt idx="886">
                  <c:v>-7.2660980000000004</c:v>
                </c:pt>
                <c:pt idx="887">
                  <c:v>-7.2760829999999999</c:v>
                </c:pt>
                <c:pt idx="888">
                  <c:v>-7.2860680000000002</c:v>
                </c:pt>
                <c:pt idx="889">
                  <c:v>-7.2960529999999997</c:v>
                </c:pt>
                <c:pt idx="890">
                  <c:v>-7.306038</c:v>
                </c:pt>
                <c:pt idx="891">
                  <c:v>-7.3160819999999998</c:v>
                </c:pt>
                <c:pt idx="892">
                  <c:v>-7.3260670000000001</c:v>
                </c:pt>
                <c:pt idx="893">
                  <c:v>-7.3360519999999996</c:v>
                </c:pt>
                <c:pt idx="894">
                  <c:v>-7.3460970000000003</c:v>
                </c:pt>
                <c:pt idx="895">
                  <c:v>-7.3560819999999998</c:v>
                </c:pt>
                <c:pt idx="896">
                  <c:v>-7.3660670000000001</c:v>
                </c:pt>
                <c:pt idx="897">
                  <c:v>-7.3761109999999999</c:v>
                </c:pt>
                <c:pt idx="898">
                  <c:v>-7.3860960000000002</c:v>
                </c:pt>
                <c:pt idx="899">
                  <c:v>-7.3960809999999997</c:v>
                </c:pt>
                <c:pt idx="900">
                  <c:v>-7.406066</c:v>
                </c:pt>
                <c:pt idx="901">
                  <c:v>-7.4161109999999999</c:v>
                </c:pt>
                <c:pt idx="902">
                  <c:v>-7.4261549999999996</c:v>
                </c:pt>
                <c:pt idx="903">
                  <c:v>-7.43614</c:v>
                </c:pt>
                <c:pt idx="904">
                  <c:v>-7.4461839999999997</c:v>
                </c:pt>
                <c:pt idx="905">
                  <c:v>-7.456169</c:v>
                </c:pt>
                <c:pt idx="906">
                  <c:v>-7.4661540000000004</c:v>
                </c:pt>
                <c:pt idx="907">
                  <c:v>-7.4761990000000003</c:v>
                </c:pt>
                <c:pt idx="908">
                  <c:v>-7.4861240000000002</c:v>
                </c:pt>
                <c:pt idx="909">
                  <c:v>-7.4961089999999997</c:v>
                </c:pt>
                <c:pt idx="910">
                  <c:v>-7.5060929999999999</c:v>
                </c:pt>
                <c:pt idx="911">
                  <c:v>-7.5160790000000004</c:v>
                </c:pt>
                <c:pt idx="912">
                  <c:v>-7.5260629999999997</c:v>
                </c:pt>
                <c:pt idx="913">
                  <c:v>-7.5360480000000001</c:v>
                </c:pt>
                <c:pt idx="914">
                  <c:v>-7.5460320000000003</c:v>
                </c:pt>
                <c:pt idx="915">
                  <c:v>-7.5560179999999999</c:v>
                </c:pt>
                <c:pt idx="916">
                  <c:v>-7.5660020000000001</c:v>
                </c:pt>
                <c:pt idx="917">
                  <c:v>-7.576047</c:v>
                </c:pt>
                <c:pt idx="918">
                  <c:v>-7.5860320000000003</c:v>
                </c:pt>
                <c:pt idx="919">
                  <c:v>-7.5960169999999998</c:v>
                </c:pt>
                <c:pt idx="920">
                  <c:v>-7.6060020000000002</c:v>
                </c:pt>
                <c:pt idx="921">
                  <c:v>-7.6160459999999999</c:v>
                </c:pt>
                <c:pt idx="922">
                  <c:v>-7.6260310000000002</c:v>
                </c:pt>
                <c:pt idx="923">
                  <c:v>-7.6360159999999997</c:v>
                </c:pt>
                <c:pt idx="924">
                  <c:v>-7.646001</c:v>
                </c:pt>
                <c:pt idx="925">
                  <c:v>-7.6560449999999998</c:v>
                </c:pt>
                <c:pt idx="926">
                  <c:v>-7.6659699999999997</c:v>
                </c:pt>
                <c:pt idx="927">
                  <c:v>-7.6760149999999996</c:v>
                </c:pt>
                <c:pt idx="928">
                  <c:v>-7.6859999999999999</c:v>
                </c:pt>
                <c:pt idx="929">
                  <c:v>-7.6960449999999998</c:v>
                </c:pt>
                <c:pt idx="930">
                  <c:v>-7.7060300000000002</c:v>
                </c:pt>
                <c:pt idx="931">
                  <c:v>-7.7160149999999996</c:v>
                </c:pt>
                <c:pt idx="932">
                  <c:v>-7.7259989999999998</c:v>
                </c:pt>
                <c:pt idx="933">
                  <c:v>-7.7359840000000002</c:v>
                </c:pt>
                <c:pt idx="934">
                  <c:v>-7.7460290000000001</c:v>
                </c:pt>
                <c:pt idx="935">
                  <c:v>-7.755954</c:v>
                </c:pt>
                <c:pt idx="936">
                  <c:v>-7.7659989999999999</c:v>
                </c:pt>
                <c:pt idx="937">
                  <c:v>-7.7760429999999996</c:v>
                </c:pt>
                <c:pt idx="938">
                  <c:v>-7.7860880000000003</c:v>
                </c:pt>
                <c:pt idx="939">
                  <c:v>-7.7961320000000001</c:v>
                </c:pt>
                <c:pt idx="940">
                  <c:v>-7.8061170000000004</c:v>
                </c:pt>
                <c:pt idx="941">
                  <c:v>-7.8159830000000001</c:v>
                </c:pt>
                <c:pt idx="942">
                  <c:v>-7.8259679999999996</c:v>
                </c:pt>
                <c:pt idx="943">
                  <c:v>-7.8360120000000002</c:v>
                </c:pt>
                <c:pt idx="944">
                  <c:v>-7.8459969999999997</c:v>
                </c:pt>
                <c:pt idx="945">
                  <c:v>-7.8559809999999999</c:v>
                </c:pt>
                <c:pt idx="946">
                  <c:v>-7.8660269999999999</c:v>
                </c:pt>
                <c:pt idx="947">
                  <c:v>-7.8760709999999996</c:v>
                </c:pt>
                <c:pt idx="948">
                  <c:v>-7.8861150000000002</c:v>
                </c:pt>
                <c:pt idx="949">
                  <c:v>-7.8961009999999998</c:v>
                </c:pt>
                <c:pt idx="950">
                  <c:v>-7.9060860000000002</c:v>
                </c:pt>
                <c:pt idx="951">
                  <c:v>-7.9160110000000001</c:v>
                </c:pt>
                <c:pt idx="952">
                  <c:v>-7.9260549999999999</c:v>
                </c:pt>
                <c:pt idx="953">
                  <c:v>-7.9360989999999996</c:v>
                </c:pt>
                <c:pt idx="954">
                  <c:v>-7.9460850000000001</c:v>
                </c:pt>
                <c:pt idx="955">
                  <c:v>-7.9560089999999999</c:v>
                </c:pt>
                <c:pt idx="956">
                  <c:v>-7.9659950000000004</c:v>
                </c:pt>
                <c:pt idx="957">
                  <c:v>-7.9760390000000001</c:v>
                </c:pt>
                <c:pt idx="958">
                  <c:v>-7.986084</c:v>
                </c:pt>
                <c:pt idx="959">
                  <c:v>-7.9960680000000002</c:v>
                </c:pt>
                <c:pt idx="960">
                  <c:v>-8.0059930000000001</c:v>
                </c:pt>
                <c:pt idx="961">
                  <c:v>-8.0159789999999997</c:v>
                </c:pt>
                <c:pt idx="962">
                  <c:v>-8.0260230000000004</c:v>
                </c:pt>
                <c:pt idx="963">
                  <c:v>-8.0360080000000007</c:v>
                </c:pt>
                <c:pt idx="964">
                  <c:v>-8.0460519999999995</c:v>
                </c:pt>
                <c:pt idx="965">
                  <c:v>-8.0560379999999991</c:v>
                </c:pt>
                <c:pt idx="966">
                  <c:v>-8.0660819999999998</c:v>
                </c:pt>
                <c:pt idx="967">
                  <c:v>-8.0761269999999996</c:v>
                </c:pt>
                <c:pt idx="968">
                  <c:v>-8.0860520000000005</c:v>
                </c:pt>
                <c:pt idx="969">
                  <c:v>-8.0960359999999998</c:v>
                </c:pt>
                <c:pt idx="970">
                  <c:v>-8.1060210000000001</c:v>
                </c:pt>
                <c:pt idx="971">
                  <c:v>-8.1159459999999992</c:v>
                </c:pt>
                <c:pt idx="972">
                  <c:v>-8.1259309999999996</c:v>
                </c:pt>
                <c:pt idx="973">
                  <c:v>-8.1358569999999997</c:v>
                </c:pt>
                <c:pt idx="974">
                  <c:v>-8.1459010000000003</c:v>
                </c:pt>
                <c:pt idx="975">
                  <c:v>-8.1559460000000001</c:v>
                </c:pt>
                <c:pt idx="976">
                  <c:v>-8.1660509999999995</c:v>
                </c:pt>
                <c:pt idx="977">
                  <c:v>-8.1760950000000001</c:v>
                </c:pt>
                <c:pt idx="978">
                  <c:v>-8.1859599999999997</c:v>
                </c:pt>
                <c:pt idx="979">
                  <c:v>-8.1960040000000003</c:v>
                </c:pt>
                <c:pt idx="980">
                  <c:v>-8.2060499999999994</c:v>
                </c:pt>
                <c:pt idx="981">
                  <c:v>-8.2161530000000003</c:v>
                </c:pt>
                <c:pt idx="982">
                  <c:v>-8.2261380000000006</c:v>
                </c:pt>
                <c:pt idx="983">
                  <c:v>-8.2360629999999997</c:v>
                </c:pt>
                <c:pt idx="984">
                  <c:v>-8.246048</c:v>
                </c:pt>
                <c:pt idx="985">
                  <c:v>-8.2560330000000004</c:v>
                </c:pt>
                <c:pt idx="986">
                  <c:v>-8.266019</c:v>
                </c:pt>
                <c:pt idx="987">
                  <c:v>-8.2760630000000006</c:v>
                </c:pt>
                <c:pt idx="988">
                  <c:v>-8.2861069999999994</c:v>
                </c:pt>
                <c:pt idx="989">
                  <c:v>-8.2960919999999998</c:v>
                </c:pt>
                <c:pt idx="990">
                  <c:v>-8.3060770000000002</c:v>
                </c:pt>
                <c:pt idx="991">
                  <c:v>-8.316122</c:v>
                </c:pt>
                <c:pt idx="992">
                  <c:v>-8.3261059999999993</c:v>
                </c:pt>
                <c:pt idx="993">
                  <c:v>-8.3360909999999997</c:v>
                </c:pt>
                <c:pt idx="994">
                  <c:v>-8.3460760000000001</c:v>
                </c:pt>
                <c:pt idx="995">
                  <c:v>-8.3560610000000004</c:v>
                </c:pt>
                <c:pt idx="996">
                  <c:v>-8.3661060000000003</c:v>
                </c:pt>
                <c:pt idx="997">
                  <c:v>-8.3761500000000009</c:v>
                </c:pt>
                <c:pt idx="998">
                  <c:v>-8.3861349999999995</c:v>
                </c:pt>
                <c:pt idx="999">
                  <c:v>-8.3961799999999993</c:v>
                </c:pt>
                <c:pt idx="1000">
                  <c:v>-8.4061649999999997</c:v>
                </c:pt>
                <c:pt idx="1001">
                  <c:v>-8.41615</c:v>
                </c:pt>
                <c:pt idx="1002">
                  <c:v>-8.4261339999999993</c:v>
                </c:pt>
                <c:pt idx="1003">
                  <c:v>-8.4361189999999997</c:v>
                </c:pt>
                <c:pt idx="1004">
                  <c:v>-8.4461040000000001</c:v>
                </c:pt>
                <c:pt idx="1005">
                  <c:v>-8.4560890000000004</c:v>
                </c:pt>
                <c:pt idx="1006">
                  <c:v>-8.4660740000000008</c:v>
                </c:pt>
                <c:pt idx="1007">
                  <c:v>-8.4760589999999993</c:v>
                </c:pt>
                <c:pt idx="1008">
                  <c:v>-8.4860439999999997</c:v>
                </c:pt>
                <c:pt idx="1009">
                  <c:v>-8.4960280000000008</c:v>
                </c:pt>
                <c:pt idx="1010">
                  <c:v>-8.5060129999999994</c:v>
                </c:pt>
                <c:pt idx="1011">
                  <c:v>-8.5159979999999997</c:v>
                </c:pt>
                <c:pt idx="1012">
                  <c:v>-8.5259830000000001</c:v>
                </c:pt>
                <c:pt idx="1013">
                  <c:v>-8.5360279999999999</c:v>
                </c:pt>
                <c:pt idx="1014">
                  <c:v>-8.5460119999999993</c:v>
                </c:pt>
                <c:pt idx="1015">
                  <c:v>-8.5560559999999999</c:v>
                </c:pt>
                <c:pt idx="1016">
                  <c:v>-8.5659810000000007</c:v>
                </c:pt>
                <c:pt idx="1017">
                  <c:v>-8.5759679999999996</c:v>
                </c:pt>
                <c:pt idx="1018">
                  <c:v>-8.5859520000000007</c:v>
                </c:pt>
                <c:pt idx="1019">
                  <c:v>-8.5959959999999995</c:v>
                </c:pt>
                <c:pt idx="1020">
                  <c:v>-8.6059809999999999</c:v>
                </c:pt>
                <c:pt idx="1021">
                  <c:v>-8.6160259999999997</c:v>
                </c:pt>
                <c:pt idx="1022">
                  <c:v>-8.6260110000000001</c:v>
                </c:pt>
                <c:pt idx="1023">
                  <c:v>-8.6360550000000007</c:v>
                </c:pt>
                <c:pt idx="1024">
                  <c:v>-8.6460399999999993</c:v>
                </c:pt>
                <c:pt idx="1025">
                  <c:v>-8.6560249999999996</c:v>
                </c:pt>
                <c:pt idx="1026">
                  <c:v>-8.66601</c:v>
                </c:pt>
                <c:pt idx="1027">
                  <c:v>-8.6759350000000008</c:v>
                </c:pt>
                <c:pt idx="1028">
                  <c:v>-8.6859199999999994</c:v>
                </c:pt>
                <c:pt idx="1029">
                  <c:v>-8.695964</c:v>
                </c:pt>
                <c:pt idx="1030">
                  <c:v>-8.7059490000000004</c:v>
                </c:pt>
                <c:pt idx="1031">
                  <c:v>-8.7159340000000007</c:v>
                </c:pt>
                <c:pt idx="1032">
                  <c:v>-8.7259790000000006</c:v>
                </c:pt>
                <c:pt idx="1033">
                  <c:v>-8.7360229999999994</c:v>
                </c:pt>
                <c:pt idx="1034">
                  <c:v>-8.7460079999999998</c:v>
                </c:pt>
                <c:pt idx="1035">
                  <c:v>-8.7559930000000001</c:v>
                </c:pt>
                <c:pt idx="1036">
                  <c:v>-8.7659780000000005</c:v>
                </c:pt>
                <c:pt idx="1037">
                  <c:v>-8.7759630000000008</c:v>
                </c:pt>
                <c:pt idx="1038">
                  <c:v>-8.7860080000000007</c:v>
                </c:pt>
                <c:pt idx="1039">
                  <c:v>-8.7960519999999995</c:v>
                </c:pt>
                <c:pt idx="1040">
                  <c:v>-8.8060369999999999</c:v>
                </c:pt>
                <c:pt idx="1041">
                  <c:v>-8.8160220000000002</c:v>
                </c:pt>
                <c:pt idx="1042">
                  <c:v>-8.8260670000000001</c:v>
                </c:pt>
                <c:pt idx="1043">
                  <c:v>-8.8361110000000007</c:v>
                </c:pt>
                <c:pt idx="1044">
                  <c:v>-8.8460359999999998</c:v>
                </c:pt>
                <c:pt idx="1045">
                  <c:v>-8.8560210000000001</c:v>
                </c:pt>
                <c:pt idx="1046">
                  <c:v>-8.8660049999999995</c:v>
                </c:pt>
                <c:pt idx="1047">
                  <c:v>-8.8759910000000009</c:v>
                </c:pt>
                <c:pt idx="1048">
                  <c:v>-8.8859759999999994</c:v>
                </c:pt>
                <c:pt idx="1049">
                  <c:v>-8.89602</c:v>
                </c:pt>
                <c:pt idx="1050">
                  <c:v>-8.9059449999999991</c:v>
                </c:pt>
                <c:pt idx="1051">
                  <c:v>-8.9159299999999995</c:v>
                </c:pt>
                <c:pt idx="1052">
                  <c:v>-8.9259749999999993</c:v>
                </c:pt>
                <c:pt idx="1053">
                  <c:v>-8.9359599999999997</c:v>
                </c:pt>
                <c:pt idx="1054">
                  <c:v>-8.945945</c:v>
                </c:pt>
                <c:pt idx="1055">
                  <c:v>-8.9559890000000006</c:v>
                </c:pt>
                <c:pt idx="1056">
                  <c:v>-8.9660340000000005</c:v>
                </c:pt>
                <c:pt idx="1057">
                  <c:v>-8.9760190000000009</c:v>
                </c:pt>
                <c:pt idx="1058">
                  <c:v>-8.9860629999999997</c:v>
                </c:pt>
                <c:pt idx="1059">
                  <c:v>-8.996048</c:v>
                </c:pt>
                <c:pt idx="1060">
                  <c:v>-9.0059729999999991</c:v>
                </c:pt>
                <c:pt idx="1061">
                  <c:v>-9.0159570000000002</c:v>
                </c:pt>
                <c:pt idx="1062">
                  <c:v>-9.0260619999999996</c:v>
                </c:pt>
                <c:pt idx="1063">
                  <c:v>-9.0361069999999994</c:v>
                </c:pt>
                <c:pt idx="1064">
                  <c:v>-9.0460320000000003</c:v>
                </c:pt>
                <c:pt idx="1065">
                  <c:v>-9.0560170000000006</c:v>
                </c:pt>
                <c:pt idx="1066">
                  <c:v>-9.0660019999999992</c:v>
                </c:pt>
                <c:pt idx="1067">
                  <c:v>-9.0760459999999998</c:v>
                </c:pt>
                <c:pt idx="1068">
                  <c:v>-9.0859710000000007</c:v>
                </c:pt>
                <c:pt idx="1069">
                  <c:v>-9.0959559999999993</c:v>
                </c:pt>
                <c:pt idx="1070">
                  <c:v>-9.1060009999999991</c:v>
                </c:pt>
                <c:pt idx="1071">
                  <c:v>-9.1159859999999995</c:v>
                </c:pt>
                <c:pt idx="1072">
                  <c:v>-9.1259700000000006</c:v>
                </c:pt>
                <c:pt idx="1073">
                  <c:v>-9.1359549999999992</c:v>
                </c:pt>
                <c:pt idx="1074">
                  <c:v>-9.1460000000000008</c:v>
                </c:pt>
                <c:pt idx="1075">
                  <c:v>-9.1559849999999994</c:v>
                </c:pt>
                <c:pt idx="1076">
                  <c:v>-9.166029</c:v>
                </c:pt>
                <c:pt idx="1077">
                  <c:v>-9.1760750000000009</c:v>
                </c:pt>
                <c:pt idx="1078">
                  <c:v>-9.1861189999999997</c:v>
                </c:pt>
                <c:pt idx="1079">
                  <c:v>-9.1960440000000006</c:v>
                </c:pt>
                <c:pt idx="1080">
                  <c:v>-9.2060279999999999</c:v>
                </c:pt>
                <c:pt idx="1081">
                  <c:v>-9.2160130000000002</c:v>
                </c:pt>
                <c:pt idx="1082">
                  <c:v>-9.2261179999999996</c:v>
                </c:pt>
                <c:pt idx="1083">
                  <c:v>-9.236103</c:v>
                </c:pt>
                <c:pt idx="1084">
                  <c:v>-9.2460869999999993</c:v>
                </c:pt>
                <c:pt idx="1085">
                  <c:v>-9.2561330000000002</c:v>
                </c:pt>
                <c:pt idx="1086">
                  <c:v>-9.2661169999999995</c:v>
                </c:pt>
                <c:pt idx="1087">
                  <c:v>-9.2761019999999998</c:v>
                </c:pt>
                <c:pt idx="1088">
                  <c:v>-9.2860270000000007</c:v>
                </c:pt>
                <c:pt idx="1089">
                  <c:v>-9.2960709999999995</c:v>
                </c:pt>
                <c:pt idx="1090">
                  <c:v>-9.3060559999999999</c:v>
                </c:pt>
                <c:pt idx="1091">
                  <c:v>-9.3160410000000002</c:v>
                </c:pt>
                <c:pt idx="1092">
                  <c:v>-9.3260269999999998</c:v>
                </c:pt>
                <c:pt idx="1093">
                  <c:v>-9.3359520000000007</c:v>
                </c:pt>
                <c:pt idx="1094">
                  <c:v>-9.345936</c:v>
                </c:pt>
                <c:pt idx="1095">
                  <c:v>-9.3560400000000001</c:v>
                </c:pt>
                <c:pt idx="1096">
                  <c:v>-9.3661449999999995</c:v>
                </c:pt>
                <c:pt idx="1097">
                  <c:v>-9.3760700000000003</c:v>
                </c:pt>
                <c:pt idx="1098">
                  <c:v>-9.3861150000000002</c:v>
                </c:pt>
                <c:pt idx="1099">
                  <c:v>-9.3961590000000008</c:v>
                </c:pt>
                <c:pt idx="1100">
                  <c:v>-9.4061439999999994</c:v>
                </c:pt>
                <c:pt idx="1101">
                  <c:v>-9.4161289999999997</c:v>
                </c:pt>
                <c:pt idx="1102">
                  <c:v>-9.4261140000000001</c:v>
                </c:pt>
                <c:pt idx="1103">
                  <c:v>-9.4360990000000005</c:v>
                </c:pt>
                <c:pt idx="1104">
                  <c:v>-9.4460239999999995</c:v>
                </c:pt>
                <c:pt idx="1105">
                  <c:v>-9.4560680000000001</c:v>
                </c:pt>
                <c:pt idx="1106">
                  <c:v>-9.4660530000000005</c:v>
                </c:pt>
                <c:pt idx="1107">
                  <c:v>-9.4760380000000008</c:v>
                </c:pt>
                <c:pt idx="1108">
                  <c:v>-9.4860229999999994</c:v>
                </c:pt>
                <c:pt idx="1109">
                  <c:v>-9.4960679999999993</c:v>
                </c:pt>
                <c:pt idx="1110">
                  <c:v>-9.5060520000000004</c:v>
                </c:pt>
                <c:pt idx="1111">
                  <c:v>-9.5160970000000002</c:v>
                </c:pt>
                <c:pt idx="1112">
                  <c:v>-9.5260219999999993</c:v>
                </c:pt>
                <c:pt idx="1113">
                  <c:v>-9.5360669999999992</c:v>
                </c:pt>
                <c:pt idx="1114">
                  <c:v>-9.5460519999999995</c:v>
                </c:pt>
                <c:pt idx="1115">
                  <c:v>-9.5560360000000006</c:v>
                </c:pt>
                <c:pt idx="1116">
                  <c:v>-9.5660819999999998</c:v>
                </c:pt>
                <c:pt idx="1117">
                  <c:v>-9.5760660000000009</c:v>
                </c:pt>
                <c:pt idx="1118">
                  <c:v>-9.5861099999999997</c:v>
                </c:pt>
                <c:pt idx="1119">
                  <c:v>-9.5961549999999995</c:v>
                </c:pt>
                <c:pt idx="1120">
                  <c:v>-9.6061409999999992</c:v>
                </c:pt>
                <c:pt idx="1121">
                  <c:v>-9.6160639999999997</c:v>
                </c:pt>
                <c:pt idx="1122">
                  <c:v>-9.6261100000000006</c:v>
                </c:pt>
                <c:pt idx="1123">
                  <c:v>-9.6360939999999999</c:v>
                </c:pt>
                <c:pt idx="1124">
                  <c:v>-9.6461389999999998</c:v>
                </c:pt>
                <c:pt idx="1125">
                  <c:v>-9.6561839999999997</c:v>
                </c:pt>
                <c:pt idx="1126">
                  <c:v>-9.6661090000000005</c:v>
                </c:pt>
                <c:pt idx="1127">
                  <c:v>-9.6760940000000009</c:v>
                </c:pt>
                <c:pt idx="1128">
                  <c:v>-9.6861379999999997</c:v>
                </c:pt>
                <c:pt idx="1129">
                  <c:v>-9.696123</c:v>
                </c:pt>
                <c:pt idx="1130">
                  <c:v>-9.7061080000000004</c:v>
                </c:pt>
                <c:pt idx="1131">
                  <c:v>-9.7160930000000008</c:v>
                </c:pt>
                <c:pt idx="1132">
                  <c:v>-9.7260779999999993</c:v>
                </c:pt>
                <c:pt idx="1133">
                  <c:v>-9.7360620000000004</c:v>
                </c:pt>
                <c:pt idx="1134">
                  <c:v>-9.7459880000000005</c:v>
                </c:pt>
                <c:pt idx="1135">
                  <c:v>-9.7559719999999999</c:v>
                </c:pt>
                <c:pt idx="1136">
                  <c:v>-9.7660169999999997</c:v>
                </c:pt>
                <c:pt idx="1137">
                  <c:v>-9.7760020000000001</c:v>
                </c:pt>
                <c:pt idx="1138">
                  <c:v>-9.7859870000000004</c:v>
                </c:pt>
                <c:pt idx="1139">
                  <c:v>-9.7959720000000008</c:v>
                </c:pt>
                <c:pt idx="1140">
                  <c:v>-9.8059569999999994</c:v>
                </c:pt>
                <c:pt idx="1141">
                  <c:v>-9.816001</c:v>
                </c:pt>
                <c:pt idx="1142">
                  <c:v>-9.8260470000000009</c:v>
                </c:pt>
                <c:pt idx="1143">
                  <c:v>-9.8360310000000002</c:v>
                </c:pt>
                <c:pt idx="1144">
                  <c:v>-9.8460160000000005</c:v>
                </c:pt>
                <c:pt idx="1145">
                  <c:v>-9.8559409999999996</c:v>
                </c:pt>
                <c:pt idx="1146">
                  <c:v>-9.865926</c:v>
                </c:pt>
                <c:pt idx="1147">
                  <c:v>-9.8759099999999993</c:v>
                </c:pt>
                <c:pt idx="1148">
                  <c:v>-9.8860150000000004</c:v>
                </c:pt>
                <c:pt idx="1149">
                  <c:v>-9.8960000000000008</c:v>
                </c:pt>
                <c:pt idx="1150">
                  <c:v>-9.9059249999999999</c:v>
                </c:pt>
                <c:pt idx="1151">
                  <c:v>-9.9159699999999997</c:v>
                </c:pt>
                <c:pt idx="1152">
                  <c:v>-9.9260140000000003</c:v>
                </c:pt>
                <c:pt idx="1153">
                  <c:v>-9.9361189999999997</c:v>
                </c:pt>
                <c:pt idx="1154">
                  <c:v>-9.9459839999999993</c:v>
                </c:pt>
                <c:pt idx="1155">
                  <c:v>-9.9559689999999996</c:v>
                </c:pt>
                <c:pt idx="1156">
                  <c:v>-9.9660130000000002</c:v>
                </c:pt>
                <c:pt idx="1157">
                  <c:v>-9.9759390000000003</c:v>
                </c:pt>
                <c:pt idx="1158">
                  <c:v>-9.9859829999999992</c:v>
                </c:pt>
                <c:pt idx="1159">
                  <c:v>-9.9959679999999995</c:v>
                </c:pt>
                <c:pt idx="1160">
                  <c:v>-10.00601</c:v>
                </c:pt>
                <c:pt idx="1161">
                  <c:v>-10.016</c:v>
                </c:pt>
                <c:pt idx="1162">
                  <c:v>-10.025980000000001</c:v>
                </c:pt>
                <c:pt idx="1163">
                  <c:v>-10.035970000000001</c:v>
                </c:pt>
                <c:pt idx="1164">
                  <c:v>-10.046010000000001</c:v>
                </c:pt>
                <c:pt idx="1165">
                  <c:v>-10.055999999999999</c:v>
                </c:pt>
                <c:pt idx="1166">
                  <c:v>-10.066039999999999</c:v>
                </c:pt>
                <c:pt idx="1167">
                  <c:v>-10.076029999999999</c:v>
                </c:pt>
                <c:pt idx="1168">
                  <c:v>-10.08601</c:v>
                </c:pt>
                <c:pt idx="1169">
                  <c:v>-10.096</c:v>
                </c:pt>
                <c:pt idx="1170">
                  <c:v>-10.10604</c:v>
                </c:pt>
                <c:pt idx="1171">
                  <c:v>-10.11608</c:v>
                </c:pt>
                <c:pt idx="1172">
                  <c:v>-10.12607</c:v>
                </c:pt>
                <c:pt idx="1173">
                  <c:v>-10.13599</c:v>
                </c:pt>
                <c:pt idx="1174">
                  <c:v>-10.146039999999999</c:v>
                </c:pt>
                <c:pt idx="1175">
                  <c:v>-10.156079999999999</c:v>
                </c:pt>
                <c:pt idx="1176">
                  <c:v>-10.166130000000001</c:v>
                </c:pt>
                <c:pt idx="1177">
                  <c:v>-10.176170000000001</c:v>
                </c:pt>
                <c:pt idx="1178">
                  <c:v>-10.186159999999999</c:v>
                </c:pt>
                <c:pt idx="1179">
                  <c:v>-10.19608</c:v>
                </c:pt>
                <c:pt idx="1180">
                  <c:v>-10.20607</c:v>
                </c:pt>
                <c:pt idx="1181">
                  <c:v>-10.21599</c:v>
                </c:pt>
                <c:pt idx="1182">
                  <c:v>-10.226039999999999</c:v>
                </c:pt>
                <c:pt idx="1183">
                  <c:v>-10.23596</c:v>
                </c:pt>
                <c:pt idx="1184">
                  <c:v>-10.24601</c:v>
                </c:pt>
                <c:pt idx="1185">
                  <c:v>-10.25605</c:v>
                </c:pt>
                <c:pt idx="1186">
                  <c:v>-10.2661</c:v>
                </c:pt>
                <c:pt idx="1187">
                  <c:v>-10.27608</c:v>
                </c:pt>
                <c:pt idx="1188">
                  <c:v>-10.28607</c:v>
                </c:pt>
                <c:pt idx="1189">
                  <c:v>-10.296049999999999</c:v>
                </c:pt>
                <c:pt idx="1190">
                  <c:v>-10.306100000000001</c:v>
                </c:pt>
                <c:pt idx="1191">
                  <c:v>-10.316079999999999</c:v>
                </c:pt>
                <c:pt idx="1192">
                  <c:v>-10.326129999999999</c:v>
                </c:pt>
                <c:pt idx="1193">
                  <c:v>-10.33611</c:v>
                </c:pt>
                <c:pt idx="1194">
                  <c:v>-10.34604</c:v>
                </c:pt>
                <c:pt idx="1195">
                  <c:v>-10.356019999999999</c:v>
                </c:pt>
                <c:pt idx="1196">
                  <c:v>-10.366059999999999</c:v>
                </c:pt>
                <c:pt idx="1197">
                  <c:v>-10.376110000000001</c:v>
                </c:pt>
                <c:pt idx="1198">
                  <c:v>-10.386089999999999</c:v>
                </c:pt>
                <c:pt idx="1199">
                  <c:v>-10.39602</c:v>
                </c:pt>
                <c:pt idx="1200">
                  <c:v>-10.405939999999999</c:v>
                </c:pt>
                <c:pt idx="1201">
                  <c:v>-10.415929999999999</c:v>
                </c:pt>
                <c:pt idx="1202">
                  <c:v>-10.42597</c:v>
                </c:pt>
                <c:pt idx="1203">
                  <c:v>-10.436019999999999</c:v>
                </c:pt>
                <c:pt idx="1204">
                  <c:v>-10.446059999999999</c:v>
                </c:pt>
                <c:pt idx="1205">
                  <c:v>-10.456110000000001</c:v>
                </c:pt>
                <c:pt idx="1206">
                  <c:v>-10.466089999999999</c:v>
                </c:pt>
                <c:pt idx="1207">
                  <c:v>-10.47608</c:v>
                </c:pt>
                <c:pt idx="1208">
                  <c:v>-10.48606</c:v>
                </c:pt>
                <c:pt idx="1209">
                  <c:v>-10.49605</c:v>
                </c:pt>
                <c:pt idx="1210">
                  <c:v>-10.50597</c:v>
                </c:pt>
                <c:pt idx="1211">
                  <c:v>-10.51596</c:v>
                </c:pt>
                <c:pt idx="1212">
                  <c:v>-10.52594</c:v>
                </c:pt>
                <c:pt idx="1213">
                  <c:v>-10.53593</c:v>
                </c:pt>
                <c:pt idx="1214">
                  <c:v>-10.54603</c:v>
                </c:pt>
                <c:pt idx="1215">
                  <c:v>-10.55608</c:v>
                </c:pt>
                <c:pt idx="1216">
                  <c:v>-10.56606</c:v>
                </c:pt>
                <c:pt idx="1217">
                  <c:v>-10.57605</c:v>
                </c:pt>
                <c:pt idx="1218">
                  <c:v>-10.58609</c:v>
                </c:pt>
                <c:pt idx="1219">
                  <c:v>-10.59613</c:v>
                </c:pt>
                <c:pt idx="1220">
                  <c:v>-10.606120000000001</c:v>
                </c:pt>
                <c:pt idx="1221">
                  <c:v>-10.616099999999999</c:v>
                </c:pt>
                <c:pt idx="1222">
                  <c:v>-10.62603</c:v>
                </c:pt>
                <c:pt idx="1223">
                  <c:v>-10.63607</c:v>
                </c:pt>
                <c:pt idx="1224">
                  <c:v>-10.646000000000001</c:v>
                </c:pt>
                <c:pt idx="1225">
                  <c:v>-10.656040000000001</c:v>
                </c:pt>
                <c:pt idx="1226">
                  <c:v>-10.666090000000001</c:v>
                </c:pt>
                <c:pt idx="1227">
                  <c:v>-10.676069999999999</c:v>
                </c:pt>
                <c:pt idx="1228">
                  <c:v>-10.686120000000001</c:v>
                </c:pt>
                <c:pt idx="1229">
                  <c:v>-10.696099999999999</c:v>
                </c:pt>
                <c:pt idx="1230">
                  <c:v>-10.70609</c:v>
                </c:pt>
                <c:pt idx="1231">
                  <c:v>-10.71607</c:v>
                </c:pt>
                <c:pt idx="1232">
                  <c:v>-10.72606</c:v>
                </c:pt>
                <c:pt idx="1233">
                  <c:v>-10.7361</c:v>
                </c:pt>
                <c:pt idx="1234">
                  <c:v>-10.746090000000001</c:v>
                </c:pt>
                <c:pt idx="1235">
                  <c:v>-10.75601</c:v>
                </c:pt>
                <c:pt idx="1236">
                  <c:v>-10.76606</c:v>
                </c:pt>
                <c:pt idx="1237">
                  <c:v>-10.77604</c:v>
                </c:pt>
                <c:pt idx="1238">
                  <c:v>-10.78609</c:v>
                </c:pt>
                <c:pt idx="1239">
                  <c:v>-10.79613</c:v>
                </c:pt>
                <c:pt idx="1240">
                  <c:v>-10.80606</c:v>
                </c:pt>
                <c:pt idx="1241">
                  <c:v>-10.816039999999999</c:v>
                </c:pt>
                <c:pt idx="1242">
                  <c:v>-10.826079999999999</c:v>
                </c:pt>
                <c:pt idx="1243">
                  <c:v>-10.83601</c:v>
                </c:pt>
                <c:pt idx="1244">
                  <c:v>-10.846</c:v>
                </c:pt>
                <c:pt idx="1245">
                  <c:v>-10.85604</c:v>
                </c:pt>
                <c:pt idx="1246">
                  <c:v>-10.866020000000001</c:v>
                </c:pt>
                <c:pt idx="1247">
                  <c:v>-10.87607</c:v>
                </c:pt>
                <c:pt idx="1248">
                  <c:v>-10.886049999999999</c:v>
                </c:pt>
                <c:pt idx="1249">
                  <c:v>-10.896039999999999</c:v>
                </c:pt>
                <c:pt idx="1250">
                  <c:v>-10.90602</c:v>
                </c:pt>
                <c:pt idx="1251">
                  <c:v>-10.91601</c:v>
                </c:pt>
                <c:pt idx="1252">
                  <c:v>-10.92605</c:v>
                </c:pt>
                <c:pt idx="1253">
                  <c:v>-10.9361</c:v>
                </c:pt>
                <c:pt idx="1254">
                  <c:v>-10.946020000000001</c:v>
                </c:pt>
                <c:pt idx="1255">
                  <c:v>-10.956009999999999</c:v>
                </c:pt>
                <c:pt idx="1256">
                  <c:v>-10.96599</c:v>
                </c:pt>
                <c:pt idx="1257">
                  <c:v>-10.97598</c:v>
                </c:pt>
                <c:pt idx="1258">
                  <c:v>-10.98602</c:v>
                </c:pt>
                <c:pt idx="1259">
                  <c:v>-10.99601</c:v>
                </c:pt>
                <c:pt idx="1260">
                  <c:v>-11.005990000000001</c:v>
                </c:pt>
                <c:pt idx="1261">
                  <c:v>-11.01604</c:v>
                </c:pt>
                <c:pt idx="1262">
                  <c:v>-11.02608</c:v>
                </c:pt>
                <c:pt idx="1263">
                  <c:v>-11.03613</c:v>
                </c:pt>
                <c:pt idx="1264">
                  <c:v>-11.046049999999999</c:v>
                </c:pt>
                <c:pt idx="1265">
                  <c:v>-11.05598</c:v>
                </c:pt>
                <c:pt idx="1266">
                  <c:v>-11.06602</c:v>
                </c:pt>
                <c:pt idx="1267">
                  <c:v>-11.07601</c:v>
                </c:pt>
                <c:pt idx="1268">
                  <c:v>-11.085990000000001</c:v>
                </c:pt>
                <c:pt idx="1269">
                  <c:v>-11.095980000000001</c:v>
                </c:pt>
                <c:pt idx="1270">
                  <c:v>-11.106019999999999</c:v>
                </c:pt>
                <c:pt idx="1271">
                  <c:v>-11.116059999999999</c:v>
                </c:pt>
                <c:pt idx="1272">
                  <c:v>-11.126049999999999</c:v>
                </c:pt>
                <c:pt idx="1273">
                  <c:v>-11.13603</c:v>
                </c:pt>
                <c:pt idx="1274">
                  <c:v>-11.14602</c:v>
                </c:pt>
                <c:pt idx="1275">
                  <c:v>-11.156000000000001</c:v>
                </c:pt>
                <c:pt idx="1276">
                  <c:v>-11.16605</c:v>
                </c:pt>
                <c:pt idx="1277">
                  <c:v>-11.17609</c:v>
                </c:pt>
                <c:pt idx="1278">
                  <c:v>-11.18608</c:v>
                </c:pt>
                <c:pt idx="1279">
                  <c:v>-11.196059999999999</c:v>
                </c:pt>
                <c:pt idx="1280">
                  <c:v>-11.206110000000001</c:v>
                </c:pt>
                <c:pt idx="1281">
                  <c:v>-11.216150000000001</c:v>
                </c:pt>
                <c:pt idx="1282">
                  <c:v>-11.226139999999999</c:v>
                </c:pt>
                <c:pt idx="1283">
                  <c:v>-11.23612</c:v>
                </c:pt>
                <c:pt idx="1284">
                  <c:v>-11.24611</c:v>
                </c:pt>
                <c:pt idx="1285">
                  <c:v>-11.25609</c:v>
                </c:pt>
                <c:pt idx="1286">
                  <c:v>-11.266080000000001</c:v>
                </c:pt>
                <c:pt idx="1287">
                  <c:v>-11.276120000000001</c:v>
                </c:pt>
                <c:pt idx="1288">
                  <c:v>-11.286110000000001</c:v>
                </c:pt>
                <c:pt idx="1289">
                  <c:v>-11.29603</c:v>
                </c:pt>
                <c:pt idx="1290">
                  <c:v>-11.30608</c:v>
                </c:pt>
                <c:pt idx="1291">
                  <c:v>-11.31606</c:v>
                </c:pt>
                <c:pt idx="1292">
                  <c:v>-11.325979999999999</c:v>
                </c:pt>
                <c:pt idx="1293">
                  <c:v>-11.33597</c:v>
                </c:pt>
                <c:pt idx="1294">
                  <c:v>-11.34601</c:v>
                </c:pt>
                <c:pt idx="1295">
                  <c:v>-11.356059999999999</c:v>
                </c:pt>
                <c:pt idx="1296">
                  <c:v>-11.36604</c:v>
                </c:pt>
                <c:pt idx="1297">
                  <c:v>-11.37603</c:v>
                </c:pt>
                <c:pt idx="1298">
                  <c:v>-11.386010000000001</c:v>
                </c:pt>
                <c:pt idx="1299">
                  <c:v>-11.39606</c:v>
                </c:pt>
                <c:pt idx="1300">
                  <c:v>-11.406040000000001</c:v>
                </c:pt>
                <c:pt idx="1301">
                  <c:v>-11.416029999999999</c:v>
                </c:pt>
                <c:pt idx="1302">
                  <c:v>-11.426069999999999</c:v>
                </c:pt>
                <c:pt idx="1303">
                  <c:v>-11.436059999999999</c:v>
                </c:pt>
                <c:pt idx="1304">
                  <c:v>-11.44604</c:v>
                </c:pt>
                <c:pt idx="1305">
                  <c:v>-11.45609</c:v>
                </c:pt>
                <c:pt idx="1306">
                  <c:v>-11.46607</c:v>
                </c:pt>
                <c:pt idx="1307">
                  <c:v>-11.47606</c:v>
                </c:pt>
                <c:pt idx="1308">
                  <c:v>-11.4861</c:v>
                </c:pt>
                <c:pt idx="1309">
                  <c:v>-11.496090000000001</c:v>
                </c:pt>
                <c:pt idx="1310">
                  <c:v>-11.50601</c:v>
                </c:pt>
                <c:pt idx="1311">
                  <c:v>-11.51606</c:v>
                </c:pt>
                <c:pt idx="1312">
                  <c:v>-11.52604</c:v>
                </c:pt>
                <c:pt idx="1313">
                  <c:v>-11.53609</c:v>
                </c:pt>
                <c:pt idx="1314">
                  <c:v>-11.54607</c:v>
                </c:pt>
                <c:pt idx="1315">
                  <c:v>-11.55611</c:v>
                </c:pt>
                <c:pt idx="1316">
                  <c:v>-11.5661</c:v>
                </c:pt>
                <c:pt idx="1317">
                  <c:v>-11.576079999999999</c:v>
                </c:pt>
                <c:pt idx="1318">
                  <c:v>-11.586130000000001</c:v>
                </c:pt>
                <c:pt idx="1319">
                  <c:v>-11.596109999999999</c:v>
                </c:pt>
                <c:pt idx="1320">
                  <c:v>-11.606159999999999</c:v>
                </c:pt>
                <c:pt idx="1321">
                  <c:v>-11.61608</c:v>
                </c:pt>
                <c:pt idx="1322">
                  <c:v>-11.62607</c:v>
                </c:pt>
                <c:pt idx="1323">
                  <c:v>-11.63611</c:v>
                </c:pt>
                <c:pt idx="1324">
                  <c:v>-11.64616</c:v>
                </c:pt>
                <c:pt idx="1325">
                  <c:v>-11.656140000000001</c:v>
                </c:pt>
                <c:pt idx="1326">
                  <c:v>-11.666130000000001</c:v>
                </c:pt>
                <c:pt idx="1327">
                  <c:v>-11.67611</c:v>
                </c:pt>
                <c:pt idx="1328">
                  <c:v>-11.6861</c:v>
                </c:pt>
                <c:pt idx="1329">
                  <c:v>-11.696020000000001</c:v>
                </c:pt>
                <c:pt idx="1330">
                  <c:v>-11.706009999999999</c:v>
                </c:pt>
                <c:pt idx="1331">
                  <c:v>-11.71593</c:v>
                </c:pt>
                <c:pt idx="1332">
                  <c:v>-11.725860000000001</c:v>
                </c:pt>
                <c:pt idx="1333">
                  <c:v>-11.73584</c:v>
                </c:pt>
                <c:pt idx="1334">
                  <c:v>-11.745889999999999</c:v>
                </c:pt>
                <c:pt idx="1335">
                  <c:v>-11.755990000000001</c:v>
                </c:pt>
                <c:pt idx="1336">
                  <c:v>-11.765980000000001</c:v>
                </c:pt>
                <c:pt idx="1337">
                  <c:v>-11.776020000000001</c:v>
                </c:pt>
                <c:pt idx="1338">
                  <c:v>-11.786</c:v>
                </c:pt>
                <c:pt idx="1339">
                  <c:v>-11.79599</c:v>
                </c:pt>
                <c:pt idx="1340">
                  <c:v>-11.806039999999999</c:v>
                </c:pt>
                <c:pt idx="1341">
                  <c:v>-11.81602</c:v>
                </c:pt>
                <c:pt idx="1342">
                  <c:v>-11.82606</c:v>
                </c:pt>
                <c:pt idx="1343">
                  <c:v>-11.83605</c:v>
                </c:pt>
                <c:pt idx="1344">
                  <c:v>-11.84591</c:v>
                </c:pt>
                <c:pt idx="1345">
                  <c:v>-11.85596</c:v>
                </c:pt>
                <c:pt idx="1346">
                  <c:v>-11.866</c:v>
                </c:pt>
                <c:pt idx="1347">
                  <c:v>-11.876110000000001</c:v>
                </c:pt>
                <c:pt idx="1348">
                  <c:v>-11.886089999999999</c:v>
                </c:pt>
                <c:pt idx="1349">
                  <c:v>-11.89602</c:v>
                </c:pt>
                <c:pt idx="1350">
                  <c:v>-11.906000000000001</c:v>
                </c:pt>
                <c:pt idx="1351">
                  <c:v>-11.915990000000001</c:v>
                </c:pt>
                <c:pt idx="1352">
                  <c:v>-11.92597</c:v>
                </c:pt>
                <c:pt idx="1353">
                  <c:v>-11.93596</c:v>
                </c:pt>
                <c:pt idx="1354">
                  <c:v>-11.94594</c:v>
                </c:pt>
                <c:pt idx="1355">
                  <c:v>-11.95599</c:v>
                </c:pt>
                <c:pt idx="1356">
                  <c:v>-11.96603</c:v>
                </c:pt>
                <c:pt idx="1357">
                  <c:v>-11.97608</c:v>
                </c:pt>
                <c:pt idx="1358">
                  <c:v>-11.98606</c:v>
                </c:pt>
                <c:pt idx="1359">
                  <c:v>-11.99605</c:v>
                </c:pt>
                <c:pt idx="1360">
                  <c:v>-12.00597</c:v>
                </c:pt>
                <c:pt idx="1361">
                  <c:v>-12.016019999999999</c:v>
                </c:pt>
                <c:pt idx="1362">
                  <c:v>-12.026120000000001</c:v>
                </c:pt>
                <c:pt idx="1363">
                  <c:v>-12.036099999999999</c:v>
                </c:pt>
                <c:pt idx="1364">
                  <c:v>-12.04603</c:v>
                </c:pt>
                <c:pt idx="1365">
                  <c:v>-12.05607</c:v>
                </c:pt>
                <c:pt idx="1366">
                  <c:v>-12.06606</c:v>
                </c:pt>
                <c:pt idx="1367">
                  <c:v>-12.0761</c:v>
                </c:pt>
                <c:pt idx="1368">
                  <c:v>-12.08615</c:v>
                </c:pt>
                <c:pt idx="1369">
                  <c:v>-12.09613</c:v>
                </c:pt>
                <c:pt idx="1370">
                  <c:v>-12.106059999999999</c:v>
                </c:pt>
                <c:pt idx="1371">
                  <c:v>-12.116099999999999</c:v>
                </c:pt>
                <c:pt idx="1372">
                  <c:v>-12.12609</c:v>
                </c:pt>
                <c:pt idx="1373">
                  <c:v>-12.136010000000001</c:v>
                </c:pt>
                <c:pt idx="1374">
                  <c:v>-12.14606</c:v>
                </c:pt>
                <c:pt idx="1375">
                  <c:v>-12.156040000000001</c:v>
                </c:pt>
                <c:pt idx="1376">
                  <c:v>-12.166029999999999</c:v>
                </c:pt>
                <c:pt idx="1377">
                  <c:v>-12.17601</c:v>
                </c:pt>
                <c:pt idx="1378">
                  <c:v>-12.186059999999999</c:v>
                </c:pt>
                <c:pt idx="1379">
                  <c:v>-12.196099999999999</c:v>
                </c:pt>
                <c:pt idx="1380">
                  <c:v>-12.20609</c:v>
                </c:pt>
                <c:pt idx="1381">
                  <c:v>-12.21613</c:v>
                </c:pt>
                <c:pt idx="1382">
                  <c:v>-12.22612</c:v>
                </c:pt>
                <c:pt idx="1383">
                  <c:v>-12.2361</c:v>
                </c:pt>
                <c:pt idx="1384">
                  <c:v>-12.246029999999999</c:v>
                </c:pt>
                <c:pt idx="1385">
                  <c:v>-12.256069999999999</c:v>
                </c:pt>
                <c:pt idx="1386">
                  <c:v>-12.26605</c:v>
                </c:pt>
                <c:pt idx="1387">
                  <c:v>-12.275980000000001</c:v>
                </c:pt>
                <c:pt idx="1388">
                  <c:v>-12.286020000000001</c:v>
                </c:pt>
                <c:pt idx="1389">
                  <c:v>-12.296010000000001</c:v>
                </c:pt>
                <c:pt idx="1390">
                  <c:v>-12.30606</c:v>
                </c:pt>
                <c:pt idx="1391">
                  <c:v>-12.3161</c:v>
                </c:pt>
                <c:pt idx="1392">
                  <c:v>-12.32602</c:v>
                </c:pt>
                <c:pt idx="1393">
                  <c:v>-12.33595</c:v>
                </c:pt>
                <c:pt idx="1394">
                  <c:v>-12.345929999999999</c:v>
                </c:pt>
                <c:pt idx="1395">
                  <c:v>-12.355980000000001</c:v>
                </c:pt>
                <c:pt idx="1396">
                  <c:v>-12.365959999999999</c:v>
                </c:pt>
                <c:pt idx="1397">
                  <c:v>-12.37595</c:v>
                </c:pt>
                <c:pt idx="1398">
                  <c:v>-12.38593</c:v>
                </c:pt>
                <c:pt idx="1399">
                  <c:v>-12.39598</c:v>
                </c:pt>
                <c:pt idx="1400">
                  <c:v>-12.40602</c:v>
                </c:pt>
                <c:pt idx="1401">
                  <c:v>-12.41601</c:v>
                </c:pt>
                <c:pt idx="1402">
                  <c:v>-12.425990000000001</c:v>
                </c:pt>
                <c:pt idx="1403">
                  <c:v>-12.435980000000001</c:v>
                </c:pt>
                <c:pt idx="1404">
                  <c:v>-12.446020000000001</c:v>
                </c:pt>
                <c:pt idx="1405">
                  <c:v>-12.456009999999999</c:v>
                </c:pt>
                <c:pt idx="1406">
                  <c:v>-12.46593</c:v>
                </c:pt>
                <c:pt idx="1407">
                  <c:v>-12.47598</c:v>
                </c:pt>
                <c:pt idx="1408">
                  <c:v>-12.48596</c:v>
                </c:pt>
                <c:pt idx="1409">
                  <c:v>-12.49601</c:v>
                </c:pt>
                <c:pt idx="1410">
                  <c:v>-12.505990000000001</c:v>
                </c:pt>
                <c:pt idx="1411">
                  <c:v>-12.515980000000001</c:v>
                </c:pt>
                <c:pt idx="1412">
                  <c:v>-12.526020000000001</c:v>
                </c:pt>
                <c:pt idx="1413">
                  <c:v>-12.53595</c:v>
                </c:pt>
                <c:pt idx="1414">
                  <c:v>-12.54599</c:v>
                </c:pt>
                <c:pt idx="1415">
                  <c:v>-12.55603</c:v>
                </c:pt>
                <c:pt idx="1416">
                  <c:v>-12.566079999999999</c:v>
                </c:pt>
                <c:pt idx="1417">
                  <c:v>-12.57606</c:v>
                </c:pt>
                <c:pt idx="1418">
                  <c:v>-12.58605</c:v>
                </c:pt>
                <c:pt idx="1419">
                  <c:v>-12.595969999999999</c:v>
                </c:pt>
                <c:pt idx="1420">
                  <c:v>-12.60596</c:v>
                </c:pt>
                <c:pt idx="1421">
                  <c:v>-12.616</c:v>
                </c:pt>
                <c:pt idx="1422">
                  <c:v>-12.62599</c:v>
                </c:pt>
                <c:pt idx="1423">
                  <c:v>-12.63603</c:v>
                </c:pt>
                <c:pt idx="1424">
                  <c:v>-12.64602</c:v>
                </c:pt>
                <c:pt idx="1425">
                  <c:v>-12.656000000000001</c:v>
                </c:pt>
                <c:pt idx="1426">
                  <c:v>-12.665990000000001</c:v>
                </c:pt>
                <c:pt idx="1427">
                  <c:v>-12.67597</c:v>
                </c:pt>
                <c:pt idx="1428">
                  <c:v>-12.68596</c:v>
                </c:pt>
                <c:pt idx="1429">
                  <c:v>-12.696</c:v>
                </c:pt>
                <c:pt idx="1430">
                  <c:v>-12.70599</c:v>
                </c:pt>
                <c:pt idx="1431">
                  <c:v>-12.71597</c:v>
                </c:pt>
                <c:pt idx="1432">
                  <c:v>-12.725960000000001</c:v>
                </c:pt>
                <c:pt idx="1433">
                  <c:v>-12.736000000000001</c:v>
                </c:pt>
                <c:pt idx="1434">
                  <c:v>-12.745990000000001</c:v>
                </c:pt>
                <c:pt idx="1435">
                  <c:v>-12.756030000000001</c:v>
                </c:pt>
                <c:pt idx="1436">
                  <c:v>-12.766019999999999</c:v>
                </c:pt>
                <c:pt idx="1437">
                  <c:v>-12.776059999999999</c:v>
                </c:pt>
                <c:pt idx="1438">
                  <c:v>-12.78598</c:v>
                </c:pt>
                <c:pt idx="1439">
                  <c:v>-12.795909999999999</c:v>
                </c:pt>
                <c:pt idx="1440">
                  <c:v>-12.80589</c:v>
                </c:pt>
                <c:pt idx="1441">
                  <c:v>-12.815939999999999</c:v>
                </c:pt>
                <c:pt idx="1442">
                  <c:v>-12.825979999999999</c:v>
                </c:pt>
                <c:pt idx="1443">
                  <c:v>-12.83597</c:v>
                </c:pt>
                <c:pt idx="1444">
                  <c:v>-12.84601</c:v>
                </c:pt>
                <c:pt idx="1445">
                  <c:v>-12.856</c:v>
                </c:pt>
                <c:pt idx="1446">
                  <c:v>-12.86598</c:v>
                </c:pt>
                <c:pt idx="1447">
                  <c:v>-12.875909999999999</c:v>
                </c:pt>
                <c:pt idx="1448">
                  <c:v>-12.88589</c:v>
                </c:pt>
                <c:pt idx="1449">
                  <c:v>-12.89588</c:v>
                </c:pt>
                <c:pt idx="1450">
                  <c:v>-12.905860000000001</c:v>
                </c:pt>
                <c:pt idx="1451">
                  <c:v>-12.91591</c:v>
                </c:pt>
                <c:pt idx="1452">
                  <c:v>-12.925890000000001</c:v>
                </c:pt>
                <c:pt idx="1453">
                  <c:v>-12.93594</c:v>
                </c:pt>
                <c:pt idx="1454">
                  <c:v>-12.94598</c:v>
                </c:pt>
                <c:pt idx="1455">
                  <c:v>-12.95603</c:v>
                </c:pt>
                <c:pt idx="1456">
                  <c:v>-12.96607</c:v>
                </c:pt>
                <c:pt idx="1457">
                  <c:v>-12.97606</c:v>
                </c:pt>
                <c:pt idx="1458">
                  <c:v>-12.9861</c:v>
                </c:pt>
                <c:pt idx="1459">
                  <c:v>-12.996079999999999</c:v>
                </c:pt>
                <c:pt idx="1460">
                  <c:v>-13.006069999999999</c:v>
                </c:pt>
                <c:pt idx="1461">
                  <c:v>-13.01605</c:v>
                </c:pt>
                <c:pt idx="1462">
                  <c:v>-13.0261</c:v>
                </c:pt>
                <c:pt idx="1463">
                  <c:v>-13.036020000000001</c:v>
                </c:pt>
                <c:pt idx="1464">
                  <c:v>-13.046010000000001</c:v>
                </c:pt>
                <c:pt idx="1465">
                  <c:v>-13.056050000000001</c:v>
                </c:pt>
                <c:pt idx="1466">
                  <c:v>-13.0661</c:v>
                </c:pt>
                <c:pt idx="1467">
                  <c:v>-13.076079999999999</c:v>
                </c:pt>
                <c:pt idx="1468">
                  <c:v>-13.086069999999999</c:v>
                </c:pt>
                <c:pt idx="1469">
                  <c:v>-13.09605</c:v>
                </c:pt>
                <c:pt idx="1470">
                  <c:v>-13.1061</c:v>
                </c:pt>
                <c:pt idx="1471">
                  <c:v>-13.11614</c:v>
                </c:pt>
                <c:pt idx="1472">
                  <c:v>-13.126189999999999</c:v>
                </c:pt>
                <c:pt idx="1473">
                  <c:v>-13.13611</c:v>
                </c:pt>
                <c:pt idx="1474">
                  <c:v>-13.146100000000001</c:v>
                </c:pt>
                <c:pt idx="1475">
                  <c:v>-13.1562</c:v>
                </c:pt>
                <c:pt idx="1476">
                  <c:v>-13.16625</c:v>
                </c:pt>
                <c:pt idx="1477">
                  <c:v>-13.17629</c:v>
                </c:pt>
                <c:pt idx="1478">
                  <c:v>-13.18622</c:v>
                </c:pt>
                <c:pt idx="1479">
                  <c:v>-13.19614</c:v>
                </c:pt>
                <c:pt idx="1480">
                  <c:v>-13.20613</c:v>
                </c:pt>
                <c:pt idx="1481">
                  <c:v>-13.21611</c:v>
                </c:pt>
                <c:pt idx="1482">
                  <c:v>-13.226089999999999</c:v>
                </c:pt>
                <c:pt idx="1483">
                  <c:v>-13.236079999999999</c:v>
                </c:pt>
                <c:pt idx="1484">
                  <c:v>-13.24606</c:v>
                </c:pt>
                <c:pt idx="1485">
                  <c:v>-13.25605</c:v>
                </c:pt>
                <c:pt idx="1486">
                  <c:v>-13.266030000000001</c:v>
                </c:pt>
                <c:pt idx="1487">
                  <c:v>-13.27608</c:v>
                </c:pt>
                <c:pt idx="1488">
                  <c:v>-13.286</c:v>
                </c:pt>
                <c:pt idx="1489">
                  <c:v>-13.29599</c:v>
                </c:pt>
                <c:pt idx="1490">
                  <c:v>-13.30603</c:v>
                </c:pt>
                <c:pt idx="1491">
                  <c:v>-13.31602</c:v>
                </c:pt>
                <c:pt idx="1492">
                  <c:v>-13.326000000000001</c:v>
                </c:pt>
                <c:pt idx="1493">
                  <c:v>-13.335929999999999</c:v>
                </c:pt>
                <c:pt idx="1494">
                  <c:v>-13.345969999999999</c:v>
                </c:pt>
                <c:pt idx="1495">
                  <c:v>-13.356019999999999</c:v>
                </c:pt>
                <c:pt idx="1496">
                  <c:v>-13.366</c:v>
                </c:pt>
                <c:pt idx="1497">
                  <c:v>-13.37599</c:v>
                </c:pt>
                <c:pt idx="1498">
                  <c:v>-13.38603</c:v>
                </c:pt>
                <c:pt idx="1499">
                  <c:v>-13.39608</c:v>
                </c:pt>
                <c:pt idx="1500">
                  <c:v>-13.40606</c:v>
                </c:pt>
                <c:pt idx="1501">
                  <c:v>-13.41605</c:v>
                </c:pt>
                <c:pt idx="1502">
                  <c:v>-13.42609</c:v>
                </c:pt>
                <c:pt idx="1503">
                  <c:v>-13.436019999999999</c:v>
                </c:pt>
                <c:pt idx="1504">
                  <c:v>-13.446</c:v>
                </c:pt>
                <c:pt idx="1505">
                  <c:v>-13.456049999999999</c:v>
                </c:pt>
                <c:pt idx="1506">
                  <c:v>-13.46597</c:v>
                </c:pt>
                <c:pt idx="1507">
                  <c:v>-13.47602</c:v>
                </c:pt>
                <c:pt idx="1508">
                  <c:v>-13.486000000000001</c:v>
                </c:pt>
                <c:pt idx="1509">
                  <c:v>-13.4961</c:v>
                </c:pt>
                <c:pt idx="1510">
                  <c:v>-13.50609</c:v>
                </c:pt>
                <c:pt idx="1511">
                  <c:v>-13.516069999999999</c:v>
                </c:pt>
                <c:pt idx="1512">
                  <c:v>-13.526</c:v>
                </c:pt>
                <c:pt idx="1513">
                  <c:v>-13.53598</c:v>
                </c:pt>
                <c:pt idx="1514">
                  <c:v>-13.54609</c:v>
                </c:pt>
                <c:pt idx="1515">
                  <c:v>-13.55607</c:v>
                </c:pt>
                <c:pt idx="1516">
                  <c:v>-13.566000000000001</c:v>
                </c:pt>
                <c:pt idx="1517">
                  <c:v>-13.576040000000001</c:v>
                </c:pt>
                <c:pt idx="1518">
                  <c:v>-13.58609</c:v>
                </c:pt>
                <c:pt idx="1519">
                  <c:v>-13.59613</c:v>
                </c:pt>
                <c:pt idx="1520">
                  <c:v>-13.606120000000001</c:v>
                </c:pt>
                <c:pt idx="1521">
                  <c:v>-13.61604</c:v>
                </c:pt>
                <c:pt idx="1522">
                  <c:v>-13.62603</c:v>
                </c:pt>
                <c:pt idx="1523">
                  <c:v>-13.636010000000001</c:v>
                </c:pt>
                <c:pt idx="1524">
                  <c:v>-13.646000000000001</c:v>
                </c:pt>
                <c:pt idx="1525">
                  <c:v>-13.656040000000001</c:v>
                </c:pt>
                <c:pt idx="1526">
                  <c:v>-13.666029999999999</c:v>
                </c:pt>
                <c:pt idx="1527">
                  <c:v>-13.67601</c:v>
                </c:pt>
                <c:pt idx="1528">
                  <c:v>-13.686059999999999</c:v>
                </c:pt>
                <c:pt idx="1529">
                  <c:v>-13.69604</c:v>
                </c:pt>
                <c:pt idx="1530">
                  <c:v>-13.70603</c:v>
                </c:pt>
                <c:pt idx="1531">
                  <c:v>-13.716010000000001</c:v>
                </c:pt>
                <c:pt idx="1532">
                  <c:v>-13.726000000000001</c:v>
                </c:pt>
                <c:pt idx="1533">
                  <c:v>-13.736039999999999</c:v>
                </c:pt>
                <c:pt idx="1534">
                  <c:v>-13.746079999999999</c:v>
                </c:pt>
                <c:pt idx="1535">
                  <c:v>-13.75601</c:v>
                </c:pt>
                <c:pt idx="1536">
                  <c:v>-13.76605</c:v>
                </c:pt>
                <c:pt idx="1537">
                  <c:v>-13.77604</c:v>
                </c:pt>
                <c:pt idx="1538">
                  <c:v>-13.78608</c:v>
                </c:pt>
                <c:pt idx="1539">
                  <c:v>-13.796010000000001</c:v>
                </c:pt>
                <c:pt idx="1540">
                  <c:v>-13.80599</c:v>
                </c:pt>
                <c:pt idx="1541">
                  <c:v>-13.81598</c:v>
                </c:pt>
                <c:pt idx="1542">
                  <c:v>-13.82596</c:v>
                </c:pt>
                <c:pt idx="1543">
                  <c:v>-13.83601</c:v>
                </c:pt>
                <c:pt idx="1544">
                  <c:v>-13.84599</c:v>
                </c:pt>
                <c:pt idx="1545">
                  <c:v>-13.85604</c:v>
                </c:pt>
                <c:pt idx="1546">
                  <c:v>-13.866020000000001</c:v>
                </c:pt>
                <c:pt idx="1547">
                  <c:v>-13.876010000000001</c:v>
                </c:pt>
                <c:pt idx="1548">
                  <c:v>-13.88599</c:v>
                </c:pt>
                <c:pt idx="1549">
                  <c:v>-13.89598</c:v>
                </c:pt>
                <c:pt idx="1550">
                  <c:v>-13.90596</c:v>
                </c:pt>
                <c:pt idx="1551">
                  <c:v>-13.91601</c:v>
                </c:pt>
                <c:pt idx="1552">
                  <c:v>-13.925990000000001</c:v>
                </c:pt>
                <c:pt idx="1553">
                  <c:v>-13.93604</c:v>
                </c:pt>
                <c:pt idx="1554">
                  <c:v>-13.946020000000001</c:v>
                </c:pt>
                <c:pt idx="1555">
                  <c:v>-13.956</c:v>
                </c:pt>
                <c:pt idx="1556">
                  <c:v>-13.966049999999999</c:v>
                </c:pt>
                <c:pt idx="1557">
                  <c:v>-13.97603</c:v>
                </c:pt>
                <c:pt idx="1558">
                  <c:v>-13.986079999999999</c:v>
                </c:pt>
                <c:pt idx="1559">
                  <c:v>-13.99606</c:v>
                </c:pt>
                <c:pt idx="1560">
                  <c:v>-14.005990000000001</c:v>
                </c:pt>
                <c:pt idx="1561">
                  <c:v>-14.016030000000001</c:v>
                </c:pt>
                <c:pt idx="1562">
                  <c:v>-14.02614</c:v>
                </c:pt>
                <c:pt idx="1563">
                  <c:v>-14.03612</c:v>
                </c:pt>
                <c:pt idx="1564">
                  <c:v>-14.046110000000001</c:v>
                </c:pt>
                <c:pt idx="1565">
                  <c:v>-14.056150000000001</c:v>
                </c:pt>
                <c:pt idx="1566">
                  <c:v>-14.066079999999999</c:v>
                </c:pt>
                <c:pt idx="1567">
                  <c:v>-14.07606</c:v>
                </c:pt>
                <c:pt idx="1568">
                  <c:v>-14.08605</c:v>
                </c:pt>
                <c:pt idx="1569">
                  <c:v>-14.095969999999999</c:v>
                </c:pt>
                <c:pt idx="1570">
                  <c:v>-14.10596</c:v>
                </c:pt>
                <c:pt idx="1571">
                  <c:v>-14.115880000000001</c:v>
                </c:pt>
                <c:pt idx="1572">
                  <c:v>-14.12593</c:v>
                </c:pt>
                <c:pt idx="1573">
                  <c:v>-14.13597</c:v>
                </c:pt>
                <c:pt idx="1574">
                  <c:v>-14.14602</c:v>
                </c:pt>
                <c:pt idx="1575">
                  <c:v>-14.156000000000001</c:v>
                </c:pt>
                <c:pt idx="1576">
                  <c:v>-14.165990000000001</c:v>
                </c:pt>
                <c:pt idx="1577">
                  <c:v>-14.176030000000001</c:v>
                </c:pt>
                <c:pt idx="1578">
                  <c:v>-14.186019999999999</c:v>
                </c:pt>
                <c:pt idx="1579">
                  <c:v>-14.196</c:v>
                </c:pt>
                <c:pt idx="1580">
                  <c:v>-14.206049999999999</c:v>
                </c:pt>
                <c:pt idx="1581">
                  <c:v>-14.216089999999999</c:v>
                </c:pt>
                <c:pt idx="1582">
                  <c:v>-14.22601</c:v>
                </c:pt>
                <c:pt idx="1583">
                  <c:v>-14.236000000000001</c:v>
                </c:pt>
                <c:pt idx="1584">
                  <c:v>-14.245990000000001</c:v>
                </c:pt>
                <c:pt idx="1585">
                  <c:v>-14.256030000000001</c:v>
                </c:pt>
                <c:pt idx="1586">
                  <c:v>-14.26613</c:v>
                </c:pt>
                <c:pt idx="1587">
                  <c:v>-14.276120000000001</c:v>
                </c:pt>
                <c:pt idx="1588">
                  <c:v>-14.28598</c:v>
                </c:pt>
                <c:pt idx="1589">
                  <c:v>-14.29603</c:v>
                </c:pt>
                <c:pt idx="1590">
                  <c:v>-14.306010000000001</c:v>
                </c:pt>
                <c:pt idx="1591">
                  <c:v>-14.316000000000001</c:v>
                </c:pt>
                <c:pt idx="1592">
                  <c:v>-14.325979999999999</c:v>
                </c:pt>
                <c:pt idx="1593">
                  <c:v>-14.33597</c:v>
                </c:pt>
                <c:pt idx="1594">
                  <c:v>-14.346069999999999</c:v>
                </c:pt>
                <c:pt idx="1595">
                  <c:v>-14.356120000000001</c:v>
                </c:pt>
                <c:pt idx="1596">
                  <c:v>-14.36604</c:v>
                </c:pt>
                <c:pt idx="1597">
                  <c:v>-14.37609</c:v>
                </c:pt>
                <c:pt idx="1598">
                  <c:v>-14.386010000000001</c:v>
                </c:pt>
                <c:pt idx="1599">
                  <c:v>-14.39606</c:v>
                </c:pt>
                <c:pt idx="1600">
                  <c:v>-14.406040000000001</c:v>
                </c:pt>
                <c:pt idx="1601">
                  <c:v>-14.416029999999999</c:v>
                </c:pt>
                <c:pt idx="1602">
                  <c:v>-14.42601</c:v>
                </c:pt>
                <c:pt idx="1603">
                  <c:v>-14.43599</c:v>
                </c:pt>
                <c:pt idx="1604">
                  <c:v>-14.44604</c:v>
                </c:pt>
                <c:pt idx="1605">
                  <c:v>-14.45608</c:v>
                </c:pt>
                <c:pt idx="1606">
                  <c:v>-14.46607</c:v>
                </c:pt>
                <c:pt idx="1607">
                  <c:v>-14.476050000000001</c:v>
                </c:pt>
                <c:pt idx="1608">
                  <c:v>-14.486039999999999</c:v>
                </c:pt>
                <c:pt idx="1609">
                  <c:v>-14.49602</c:v>
                </c:pt>
                <c:pt idx="1610">
                  <c:v>-14.50601</c:v>
                </c:pt>
                <c:pt idx="1611">
                  <c:v>-14.51605</c:v>
                </c:pt>
                <c:pt idx="1612">
                  <c:v>-14.525980000000001</c:v>
                </c:pt>
                <c:pt idx="1613">
                  <c:v>-14.536020000000001</c:v>
                </c:pt>
                <c:pt idx="1614">
                  <c:v>-14.546010000000001</c:v>
                </c:pt>
                <c:pt idx="1615">
                  <c:v>-14.55599</c:v>
                </c:pt>
                <c:pt idx="1616">
                  <c:v>-14.56598</c:v>
                </c:pt>
                <c:pt idx="1617">
                  <c:v>-14.57596</c:v>
                </c:pt>
                <c:pt idx="1618">
                  <c:v>-14.58595</c:v>
                </c:pt>
                <c:pt idx="1619">
                  <c:v>-14.59599</c:v>
                </c:pt>
                <c:pt idx="1620">
                  <c:v>-14.605980000000001</c:v>
                </c:pt>
                <c:pt idx="1621">
                  <c:v>-14.615959999999999</c:v>
                </c:pt>
                <c:pt idx="1622">
                  <c:v>-14.626010000000001</c:v>
                </c:pt>
                <c:pt idx="1623">
                  <c:v>-14.63593</c:v>
                </c:pt>
                <c:pt idx="1624">
                  <c:v>-14.64598</c:v>
                </c:pt>
                <c:pt idx="1625">
                  <c:v>-14.65596</c:v>
                </c:pt>
                <c:pt idx="1626">
                  <c:v>-14.66595</c:v>
                </c:pt>
                <c:pt idx="1627">
                  <c:v>-14.675990000000001</c:v>
                </c:pt>
                <c:pt idx="1628">
                  <c:v>-14.685980000000001</c:v>
                </c:pt>
                <c:pt idx="1629">
                  <c:v>-14.696020000000001</c:v>
                </c:pt>
                <c:pt idx="1630">
                  <c:v>-14.706</c:v>
                </c:pt>
                <c:pt idx="1631">
                  <c:v>-14.71593</c:v>
                </c:pt>
                <c:pt idx="1632">
                  <c:v>-14.72592</c:v>
                </c:pt>
                <c:pt idx="1633">
                  <c:v>-14.735900000000001</c:v>
                </c:pt>
                <c:pt idx="1634">
                  <c:v>-14.745939999999999</c:v>
                </c:pt>
                <c:pt idx="1635">
                  <c:v>-14.75587</c:v>
                </c:pt>
                <c:pt idx="1636">
                  <c:v>-14.76591</c:v>
                </c:pt>
                <c:pt idx="1637">
                  <c:v>-14.77596</c:v>
                </c:pt>
                <c:pt idx="1638">
                  <c:v>-14.78594</c:v>
                </c:pt>
                <c:pt idx="1639">
                  <c:v>-14.79593</c:v>
                </c:pt>
                <c:pt idx="1640">
                  <c:v>-14.805910000000001</c:v>
                </c:pt>
                <c:pt idx="1641">
                  <c:v>-14.81596</c:v>
                </c:pt>
                <c:pt idx="1642">
                  <c:v>-14.826000000000001</c:v>
                </c:pt>
                <c:pt idx="1643">
                  <c:v>-14.835990000000001</c:v>
                </c:pt>
                <c:pt idx="1644">
                  <c:v>-14.845969999999999</c:v>
                </c:pt>
                <c:pt idx="1645">
                  <c:v>-14.85596</c:v>
                </c:pt>
                <c:pt idx="1646">
                  <c:v>-14.86594</c:v>
                </c:pt>
                <c:pt idx="1647">
                  <c:v>-14.87599</c:v>
                </c:pt>
                <c:pt idx="1648">
                  <c:v>-14.88603</c:v>
                </c:pt>
                <c:pt idx="1649">
                  <c:v>-14.89602</c:v>
                </c:pt>
                <c:pt idx="1650">
                  <c:v>-14.906000000000001</c:v>
                </c:pt>
                <c:pt idx="1651">
                  <c:v>-14.915990000000001</c:v>
                </c:pt>
                <c:pt idx="1652">
                  <c:v>-14.92597</c:v>
                </c:pt>
                <c:pt idx="1653">
                  <c:v>-14.93601</c:v>
                </c:pt>
                <c:pt idx="1654">
                  <c:v>-14.946059999999999</c:v>
                </c:pt>
                <c:pt idx="1655">
                  <c:v>-14.956099999999999</c:v>
                </c:pt>
                <c:pt idx="1656">
                  <c:v>-14.966089999999999</c:v>
                </c:pt>
                <c:pt idx="1657">
                  <c:v>-14.97607</c:v>
                </c:pt>
                <c:pt idx="1658">
                  <c:v>-14.986000000000001</c:v>
                </c:pt>
                <c:pt idx="1659">
                  <c:v>-14.996040000000001</c:v>
                </c:pt>
                <c:pt idx="1660">
                  <c:v>-15.006030000000001</c:v>
                </c:pt>
                <c:pt idx="1661">
                  <c:v>-15.016069999999999</c:v>
                </c:pt>
                <c:pt idx="1662">
                  <c:v>-15.026059999999999</c:v>
                </c:pt>
                <c:pt idx="1663">
                  <c:v>-15.036099999999999</c:v>
                </c:pt>
                <c:pt idx="1664">
                  <c:v>-15.04609</c:v>
                </c:pt>
                <c:pt idx="1665">
                  <c:v>-15.05607</c:v>
                </c:pt>
                <c:pt idx="1666">
                  <c:v>-15.06606</c:v>
                </c:pt>
                <c:pt idx="1667">
                  <c:v>-15.0761</c:v>
                </c:pt>
                <c:pt idx="1668">
                  <c:v>-15.08609</c:v>
                </c:pt>
                <c:pt idx="1669">
                  <c:v>-15.096069999999999</c:v>
                </c:pt>
                <c:pt idx="1670">
                  <c:v>-15.106120000000001</c:v>
                </c:pt>
                <c:pt idx="1671">
                  <c:v>-15.116099999999999</c:v>
                </c:pt>
                <c:pt idx="1672">
                  <c:v>-15.12609</c:v>
                </c:pt>
                <c:pt idx="1673">
                  <c:v>-15.13607</c:v>
                </c:pt>
                <c:pt idx="1674">
                  <c:v>-15.14612</c:v>
                </c:pt>
                <c:pt idx="1675">
                  <c:v>-15.1561</c:v>
                </c:pt>
                <c:pt idx="1676">
                  <c:v>-15.166090000000001</c:v>
                </c:pt>
                <c:pt idx="1677">
                  <c:v>-15.17601</c:v>
                </c:pt>
                <c:pt idx="1678">
                  <c:v>-15.18599</c:v>
                </c:pt>
                <c:pt idx="1679">
                  <c:v>-15.19598</c:v>
                </c:pt>
                <c:pt idx="1680">
                  <c:v>-15.206020000000001</c:v>
                </c:pt>
                <c:pt idx="1681">
                  <c:v>-15.21607</c:v>
                </c:pt>
                <c:pt idx="1682">
                  <c:v>-15.226050000000001</c:v>
                </c:pt>
                <c:pt idx="1683">
                  <c:v>-15.2361</c:v>
                </c:pt>
                <c:pt idx="1684">
                  <c:v>-15.246079999999999</c:v>
                </c:pt>
                <c:pt idx="1685">
                  <c:v>-15.256130000000001</c:v>
                </c:pt>
                <c:pt idx="1686">
                  <c:v>-15.26605</c:v>
                </c:pt>
                <c:pt idx="1687">
                  <c:v>-15.27604</c:v>
                </c:pt>
                <c:pt idx="1688">
                  <c:v>-15.285959999999999</c:v>
                </c:pt>
                <c:pt idx="1689">
                  <c:v>-15.295949999999999</c:v>
                </c:pt>
                <c:pt idx="1690">
                  <c:v>-15.306050000000001</c:v>
                </c:pt>
                <c:pt idx="1691">
                  <c:v>-15.31598</c:v>
                </c:pt>
                <c:pt idx="1692">
                  <c:v>-15.32596</c:v>
                </c:pt>
                <c:pt idx="1693">
                  <c:v>-15.33601</c:v>
                </c:pt>
                <c:pt idx="1694">
                  <c:v>-15.34605</c:v>
                </c:pt>
                <c:pt idx="1695">
                  <c:v>-15.3561</c:v>
                </c:pt>
                <c:pt idx="1696">
                  <c:v>-15.36608</c:v>
                </c:pt>
                <c:pt idx="1697">
                  <c:v>-15.37613</c:v>
                </c:pt>
                <c:pt idx="1698">
                  <c:v>-15.386049999999999</c:v>
                </c:pt>
                <c:pt idx="1699">
                  <c:v>-15.396039999999999</c:v>
                </c:pt>
                <c:pt idx="1700">
                  <c:v>-15.406079999999999</c:v>
                </c:pt>
                <c:pt idx="1701">
                  <c:v>-15.416119999999999</c:v>
                </c:pt>
                <c:pt idx="1702">
                  <c:v>-15.42605</c:v>
                </c:pt>
                <c:pt idx="1703">
                  <c:v>-15.436030000000001</c:v>
                </c:pt>
                <c:pt idx="1704">
                  <c:v>-15.44608</c:v>
                </c:pt>
                <c:pt idx="1705">
                  <c:v>-15.456060000000001</c:v>
                </c:pt>
                <c:pt idx="1706">
                  <c:v>-15.466049999999999</c:v>
                </c:pt>
                <c:pt idx="1707">
                  <c:v>-15.47603</c:v>
                </c:pt>
                <c:pt idx="1708">
                  <c:v>-15.48602</c:v>
                </c:pt>
                <c:pt idx="1709">
                  <c:v>-15.496</c:v>
                </c:pt>
                <c:pt idx="1710">
                  <c:v>-15.505990000000001</c:v>
                </c:pt>
                <c:pt idx="1711">
                  <c:v>-15.515969999999999</c:v>
                </c:pt>
                <c:pt idx="1712">
                  <c:v>-15.52596</c:v>
                </c:pt>
                <c:pt idx="1713">
                  <c:v>-15.53594</c:v>
                </c:pt>
                <c:pt idx="1714">
                  <c:v>-15.54599</c:v>
                </c:pt>
                <c:pt idx="1715">
                  <c:v>-15.556089999999999</c:v>
                </c:pt>
                <c:pt idx="1716">
                  <c:v>-15.56602</c:v>
                </c:pt>
                <c:pt idx="1717">
                  <c:v>-15.57606</c:v>
                </c:pt>
                <c:pt idx="1718">
                  <c:v>-15.585990000000001</c:v>
                </c:pt>
                <c:pt idx="1719">
                  <c:v>-15.595969999999999</c:v>
                </c:pt>
                <c:pt idx="1720">
                  <c:v>-15.60596</c:v>
                </c:pt>
                <c:pt idx="1721">
                  <c:v>-15.61594</c:v>
                </c:pt>
                <c:pt idx="1722">
                  <c:v>-15.62599</c:v>
                </c:pt>
                <c:pt idx="1723">
                  <c:v>-15.63603</c:v>
                </c:pt>
                <c:pt idx="1724">
                  <c:v>-15.64602</c:v>
                </c:pt>
                <c:pt idx="1725">
                  <c:v>-15.656000000000001</c:v>
                </c:pt>
                <c:pt idx="1726">
                  <c:v>-15.665929999999999</c:v>
                </c:pt>
                <c:pt idx="1727">
                  <c:v>-15.67597</c:v>
                </c:pt>
                <c:pt idx="1728">
                  <c:v>-15.68595</c:v>
                </c:pt>
                <c:pt idx="1729">
                  <c:v>-15.696</c:v>
                </c:pt>
                <c:pt idx="1730">
                  <c:v>-15.70598</c:v>
                </c:pt>
                <c:pt idx="1731">
                  <c:v>-15.715909999999999</c:v>
                </c:pt>
                <c:pt idx="1732">
                  <c:v>-15.72583</c:v>
                </c:pt>
                <c:pt idx="1733">
                  <c:v>-15.735939999999999</c:v>
                </c:pt>
                <c:pt idx="1734">
                  <c:v>-15.745979999999999</c:v>
                </c:pt>
                <c:pt idx="1735">
                  <c:v>-15.75597</c:v>
                </c:pt>
                <c:pt idx="1736">
                  <c:v>-15.76601</c:v>
                </c:pt>
                <c:pt idx="1737">
                  <c:v>-15.776</c:v>
                </c:pt>
                <c:pt idx="1738">
                  <c:v>-15.78598</c:v>
                </c:pt>
                <c:pt idx="1739">
                  <c:v>-15.79603</c:v>
                </c:pt>
                <c:pt idx="1740">
                  <c:v>-15.80607</c:v>
                </c:pt>
                <c:pt idx="1741">
                  <c:v>-15.81606</c:v>
                </c:pt>
                <c:pt idx="1742">
                  <c:v>-15.826040000000001</c:v>
                </c:pt>
                <c:pt idx="1743">
                  <c:v>-15.836029999999999</c:v>
                </c:pt>
                <c:pt idx="1744">
                  <c:v>-15.84601</c:v>
                </c:pt>
                <c:pt idx="1745">
                  <c:v>-15.856</c:v>
                </c:pt>
                <c:pt idx="1746">
                  <c:v>-15.86604</c:v>
                </c:pt>
                <c:pt idx="1747">
                  <c:v>-15.87603</c:v>
                </c:pt>
                <c:pt idx="1748">
                  <c:v>-15.886010000000001</c:v>
                </c:pt>
                <c:pt idx="1749">
                  <c:v>-15.896000000000001</c:v>
                </c:pt>
                <c:pt idx="1750">
                  <c:v>-15.906040000000001</c:v>
                </c:pt>
                <c:pt idx="1751">
                  <c:v>-15.91602</c:v>
                </c:pt>
                <c:pt idx="1752">
                  <c:v>-15.92601</c:v>
                </c:pt>
                <c:pt idx="1753">
                  <c:v>-15.93599</c:v>
                </c:pt>
                <c:pt idx="1754">
                  <c:v>-15.94604</c:v>
                </c:pt>
                <c:pt idx="1755">
                  <c:v>-15.956020000000001</c:v>
                </c:pt>
                <c:pt idx="1756">
                  <c:v>-15.96613</c:v>
                </c:pt>
                <c:pt idx="1757">
                  <c:v>-15.97617</c:v>
                </c:pt>
                <c:pt idx="1758">
                  <c:v>-15.9861</c:v>
                </c:pt>
                <c:pt idx="1759">
                  <c:v>-15.996079999999999</c:v>
                </c:pt>
                <c:pt idx="1760">
                  <c:v>-16.006070000000001</c:v>
                </c:pt>
                <c:pt idx="1761">
                  <c:v>-16.016110000000001</c:v>
                </c:pt>
                <c:pt idx="1762">
                  <c:v>-16.026039999999998</c:v>
                </c:pt>
                <c:pt idx="1763">
                  <c:v>-16.036020000000001</c:v>
                </c:pt>
                <c:pt idx="1764">
                  <c:v>-16.046009999999999</c:v>
                </c:pt>
                <c:pt idx="1765">
                  <c:v>-16.055990000000001</c:v>
                </c:pt>
                <c:pt idx="1766">
                  <c:v>-16.06598</c:v>
                </c:pt>
                <c:pt idx="1767">
                  <c:v>-16.07602</c:v>
                </c:pt>
                <c:pt idx="1768">
                  <c:v>-16.086010000000002</c:v>
                </c:pt>
                <c:pt idx="1769">
                  <c:v>-16.095929999999999</c:v>
                </c:pt>
                <c:pt idx="1770">
                  <c:v>-16.105920000000001</c:v>
                </c:pt>
                <c:pt idx="1771">
                  <c:v>-16.115960000000001</c:v>
                </c:pt>
                <c:pt idx="1772">
                  <c:v>-16.12595</c:v>
                </c:pt>
                <c:pt idx="1773">
                  <c:v>-16.135929999999998</c:v>
                </c:pt>
                <c:pt idx="1774">
                  <c:v>-16.145980000000002</c:v>
                </c:pt>
                <c:pt idx="1775">
                  <c:v>-16.15596</c:v>
                </c:pt>
                <c:pt idx="1776">
                  <c:v>-16.166</c:v>
                </c:pt>
                <c:pt idx="1777">
                  <c:v>-16.175989999999999</c:v>
                </c:pt>
                <c:pt idx="1778">
                  <c:v>-16.18591</c:v>
                </c:pt>
                <c:pt idx="1779">
                  <c:v>-16.195959999999999</c:v>
                </c:pt>
                <c:pt idx="1780">
                  <c:v>-16.206</c:v>
                </c:pt>
                <c:pt idx="1781">
                  <c:v>-16.215990000000001</c:v>
                </c:pt>
                <c:pt idx="1782">
                  <c:v>-16.22597</c:v>
                </c:pt>
                <c:pt idx="1783">
                  <c:v>-16.23602</c:v>
                </c:pt>
                <c:pt idx="1784">
                  <c:v>-16.24606</c:v>
                </c:pt>
                <c:pt idx="1785">
                  <c:v>-16.255990000000001</c:v>
                </c:pt>
                <c:pt idx="1786">
                  <c:v>-16.265969999999999</c:v>
                </c:pt>
                <c:pt idx="1787">
                  <c:v>-16.275960000000001</c:v>
                </c:pt>
                <c:pt idx="1788">
                  <c:v>-16.286000000000001</c:v>
                </c:pt>
                <c:pt idx="1789">
                  <c:v>-16.29599</c:v>
                </c:pt>
                <c:pt idx="1790">
                  <c:v>-16.30603</c:v>
                </c:pt>
                <c:pt idx="1791">
                  <c:v>-16.316020000000002</c:v>
                </c:pt>
                <c:pt idx="1792">
                  <c:v>-16.325939999999999</c:v>
                </c:pt>
                <c:pt idx="1793">
                  <c:v>-16.335989999999999</c:v>
                </c:pt>
                <c:pt idx="1794">
                  <c:v>-16.345970000000001</c:v>
                </c:pt>
                <c:pt idx="1795">
                  <c:v>-16.356020000000001</c:v>
                </c:pt>
                <c:pt idx="1796">
                  <c:v>-16.366060000000001</c:v>
                </c:pt>
                <c:pt idx="1797">
                  <c:v>-16.375990000000002</c:v>
                </c:pt>
                <c:pt idx="1798">
                  <c:v>-16.385909999999999</c:v>
                </c:pt>
                <c:pt idx="1799">
                  <c:v>-16.395959999999999</c:v>
                </c:pt>
                <c:pt idx="1800">
                  <c:v>-16.405999999999999</c:v>
                </c:pt>
                <c:pt idx="1801">
                  <c:v>-16.416039999999999</c:v>
                </c:pt>
                <c:pt idx="1802">
                  <c:v>-16.426030000000001</c:v>
                </c:pt>
                <c:pt idx="1803">
                  <c:v>-16.436070000000001</c:v>
                </c:pt>
                <c:pt idx="1804">
                  <c:v>-16.446059999999999</c:v>
                </c:pt>
                <c:pt idx="1805">
                  <c:v>-16.456040000000002</c:v>
                </c:pt>
                <c:pt idx="1806">
                  <c:v>-16.465969999999999</c:v>
                </c:pt>
                <c:pt idx="1807">
                  <c:v>-16.47589</c:v>
                </c:pt>
                <c:pt idx="1808">
                  <c:v>-16.48582</c:v>
                </c:pt>
                <c:pt idx="1809">
                  <c:v>-16.49586</c:v>
                </c:pt>
                <c:pt idx="1810">
                  <c:v>-16.505849999999999</c:v>
                </c:pt>
                <c:pt idx="1811">
                  <c:v>-16.515830000000001</c:v>
                </c:pt>
                <c:pt idx="1812">
                  <c:v>-16.525880000000001</c:v>
                </c:pt>
                <c:pt idx="1813">
                  <c:v>-16.535920000000001</c:v>
                </c:pt>
                <c:pt idx="1814">
                  <c:v>-16.545970000000001</c:v>
                </c:pt>
                <c:pt idx="1815">
                  <c:v>-16.555949999999999</c:v>
                </c:pt>
                <c:pt idx="1816">
                  <c:v>-16.565940000000001</c:v>
                </c:pt>
                <c:pt idx="1817">
                  <c:v>-16.57592</c:v>
                </c:pt>
                <c:pt idx="1818">
                  <c:v>-16.58597</c:v>
                </c:pt>
                <c:pt idx="1819">
                  <c:v>-16.59601</c:v>
                </c:pt>
                <c:pt idx="1820">
                  <c:v>-16.605989999999998</c:v>
                </c:pt>
                <c:pt idx="1821">
                  <c:v>-16.61598</c:v>
                </c:pt>
                <c:pt idx="1822">
                  <c:v>-16.625910000000001</c:v>
                </c:pt>
                <c:pt idx="1823">
                  <c:v>-16.63589</c:v>
                </c:pt>
                <c:pt idx="1824">
                  <c:v>-16.64594</c:v>
                </c:pt>
                <c:pt idx="1825">
                  <c:v>-16.65598</c:v>
                </c:pt>
                <c:pt idx="1826">
                  <c:v>-16.665970000000002</c:v>
                </c:pt>
                <c:pt idx="1827">
                  <c:v>-16.675889999999999</c:v>
                </c:pt>
                <c:pt idx="1828">
                  <c:v>-16.685929999999999</c:v>
                </c:pt>
                <c:pt idx="1829">
                  <c:v>-16.695979999999999</c:v>
                </c:pt>
                <c:pt idx="1830">
                  <c:v>-16.705960000000001</c:v>
                </c:pt>
                <c:pt idx="1831">
                  <c:v>-16.716010000000001</c:v>
                </c:pt>
                <c:pt idx="1832">
                  <c:v>-16.725989999999999</c:v>
                </c:pt>
                <c:pt idx="1833">
                  <c:v>-16.7361</c:v>
                </c:pt>
                <c:pt idx="1834">
                  <c:v>-16.746079999999999</c:v>
                </c:pt>
                <c:pt idx="1835">
                  <c:v>-16.75601</c:v>
                </c:pt>
                <c:pt idx="1836">
                  <c:v>-16.76605</c:v>
                </c:pt>
                <c:pt idx="1837">
                  <c:v>-16.7761</c:v>
                </c:pt>
                <c:pt idx="1838">
                  <c:v>-16.786079999999998</c:v>
                </c:pt>
                <c:pt idx="1839">
                  <c:v>-16.79607</c:v>
                </c:pt>
                <c:pt idx="1840">
                  <c:v>-16.806049999999999</c:v>
                </c:pt>
                <c:pt idx="1841">
                  <c:v>-16.816099999999999</c:v>
                </c:pt>
                <c:pt idx="1842">
                  <c:v>-16.826139999999999</c:v>
                </c:pt>
                <c:pt idx="1843">
                  <c:v>-16.836120000000001</c:v>
                </c:pt>
                <c:pt idx="1844">
                  <c:v>-16.846109999999999</c:v>
                </c:pt>
                <c:pt idx="1845">
                  <c:v>-16.856100000000001</c:v>
                </c:pt>
                <c:pt idx="1846">
                  <c:v>-16.866140000000001</c:v>
                </c:pt>
                <c:pt idx="1847">
                  <c:v>-16.876069999999999</c:v>
                </c:pt>
                <c:pt idx="1848">
                  <c:v>-16.886050000000001</c:v>
                </c:pt>
                <c:pt idx="1849">
                  <c:v>-16.896039999999999</c:v>
                </c:pt>
                <c:pt idx="1850">
                  <c:v>-16.906079999999999</c:v>
                </c:pt>
                <c:pt idx="1851">
                  <c:v>-16.916060000000002</c:v>
                </c:pt>
                <c:pt idx="1852">
                  <c:v>-16.92605</c:v>
                </c:pt>
                <c:pt idx="1853">
                  <c:v>-16.936029999999999</c:v>
                </c:pt>
                <c:pt idx="1854">
                  <c:v>-16.946020000000001</c:v>
                </c:pt>
                <c:pt idx="1855">
                  <c:v>-16.956060000000001</c:v>
                </c:pt>
                <c:pt idx="1856">
                  <c:v>-16.966049999999999</c:v>
                </c:pt>
                <c:pt idx="1857">
                  <c:v>-16.976089999999999</c:v>
                </c:pt>
                <c:pt idx="1858">
                  <c:v>-16.98602</c:v>
                </c:pt>
                <c:pt idx="1859">
                  <c:v>-16.995999999999999</c:v>
                </c:pt>
                <c:pt idx="1860">
                  <c:v>-17.005990000000001</c:v>
                </c:pt>
                <c:pt idx="1861">
                  <c:v>-17.016030000000001</c:v>
                </c:pt>
                <c:pt idx="1862">
                  <c:v>-17.025960000000001</c:v>
                </c:pt>
                <c:pt idx="1863">
                  <c:v>-17.03594</c:v>
                </c:pt>
                <c:pt idx="1864">
                  <c:v>-17.04599</c:v>
                </c:pt>
                <c:pt idx="1865">
                  <c:v>-17.055969999999999</c:v>
                </c:pt>
                <c:pt idx="1866">
                  <c:v>-17.06596</c:v>
                </c:pt>
                <c:pt idx="1867">
                  <c:v>-17.076000000000001</c:v>
                </c:pt>
                <c:pt idx="1868">
                  <c:v>-17.085989999999999</c:v>
                </c:pt>
                <c:pt idx="1869">
                  <c:v>-17.095970000000001</c:v>
                </c:pt>
                <c:pt idx="1870">
                  <c:v>-17.106020000000001</c:v>
                </c:pt>
                <c:pt idx="1871">
                  <c:v>-17.116</c:v>
                </c:pt>
                <c:pt idx="1872">
                  <c:v>-17.125990000000002</c:v>
                </c:pt>
                <c:pt idx="1873">
                  <c:v>-17.13597</c:v>
                </c:pt>
                <c:pt idx="1874">
                  <c:v>-17.14602</c:v>
                </c:pt>
                <c:pt idx="1875">
                  <c:v>-17.15606</c:v>
                </c:pt>
                <c:pt idx="1876">
                  <c:v>-17.166039999999999</c:v>
                </c:pt>
                <c:pt idx="1877">
                  <c:v>-17.176030000000001</c:v>
                </c:pt>
                <c:pt idx="1878">
                  <c:v>-17.18601</c:v>
                </c:pt>
                <c:pt idx="1879">
                  <c:v>-17.196059999999999</c:v>
                </c:pt>
                <c:pt idx="1880">
                  <c:v>-17.206099999999999</c:v>
                </c:pt>
                <c:pt idx="1881">
                  <c:v>-17.216090000000001</c:v>
                </c:pt>
                <c:pt idx="1882">
                  <c:v>-17.22607</c:v>
                </c:pt>
                <c:pt idx="1883">
                  <c:v>-17.236059999999998</c:v>
                </c:pt>
                <c:pt idx="1884">
                  <c:v>-17.246040000000001</c:v>
                </c:pt>
                <c:pt idx="1885">
                  <c:v>-17.25609</c:v>
                </c:pt>
                <c:pt idx="1886">
                  <c:v>-17.266069999999999</c:v>
                </c:pt>
                <c:pt idx="1887">
                  <c:v>-17.276119999999999</c:v>
                </c:pt>
                <c:pt idx="1888">
                  <c:v>-17.28604</c:v>
                </c:pt>
                <c:pt idx="1889">
                  <c:v>-17.29609</c:v>
                </c:pt>
                <c:pt idx="1890">
                  <c:v>-17.306069999999998</c:v>
                </c:pt>
                <c:pt idx="1891">
                  <c:v>-17.31606</c:v>
                </c:pt>
                <c:pt idx="1892">
                  <c:v>-17.326039999999999</c:v>
                </c:pt>
                <c:pt idx="1893">
                  <c:v>-17.336089999999999</c:v>
                </c:pt>
                <c:pt idx="1894">
                  <c:v>-17.346129999999999</c:v>
                </c:pt>
                <c:pt idx="1895">
                  <c:v>-17.356120000000001</c:v>
                </c:pt>
                <c:pt idx="1896">
                  <c:v>-17.366099999999999</c:v>
                </c:pt>
                <c:pt idx="1897">
                  <c:v>-17.376090000000001</c:v>
                </c:pt>
                <c:pt idx="1898">
                  <c:v>-17.386009999999999</c:v>
                </c:pt>
                <c:pt idx="1899">
                  <c:v>-17.396049999999999</c:v>
                </c:pt>
                <c:pt idx="1900">
                  <c:v>-17.406099999999999</c:v>
                </c:pt>
                <c:pt idx="1901">
                  <c:v>-17.41602</c:v>
                </c:pt>
                <c:pt idx="1902">
                  <c:v>-17.42595</c:v>
                </c:pt>
                <c:pt idx="1903">
                  <c:v>-17.435929999999999</c:v>
                </c:pt>
                <c:pt idx="1904">
                  <c:v>-17.445979999999999</c:v>
                </c:pt>
                <c:pt idx="1905">
                  <c:v>-17.455960000000001</c:v>
                </c:pt>
                <c:pt idx="1906">
                  <c:v>-17.466010000000001</c:v>
                </c:pt>
                <c:pt idx="1907">
                  <c:v>-17.475989999999999</c:v>
                </c:pt>
                <c:pt idx="1908">
                  <c:v>-17.48592</c:v>
                </c:pt>
                <c:pt idx="1909">
                  <c:v>-17.49596</c:v>
                </c:pt>
                <c:pt idx="1910">
                  <c:v>-17.505949999999999</c:v>
                </c:pt>
                <c:pt idx="1911">
                  <c:v>-17.515930000000001</c:v>
                </c:pt>
                <c:pt idx="1912">
                  <c:v>-17.525980000000001</c:v>
                </c:pt>
                <c:pt idx="1913">
                  <c:v>-17.535959999999999</c:v>
                </c:pt>
                <c:pt idx="1914">
                  <c:v>-17.545950000000001</c:v>
                </c:pt>
                <c:pt idx="1915">
                  <c:v>-17.555990000000001</c:v>
                </c:pt>
                <c:pt idx="1916">
                  <c:v>-17.565919999999998</c:v>
                </c:pt>
                <c:pt idx="1917">
                  <c:v>-17.575959999999998</c:v>
                </c:pt>
                <c:pt idx="1918">
                  <c:v>-17.58595</c:v>
                </c:pt>
                <c:pt idx="1919">
                  <c:v>-17.595929999999999</c:v>
                </c:pt>
                <c:pt idx="1920">
                  <c:v>-17.605920000000001</c:v>
                </c:pt>
                <c:pt idx="1921">
                  <c:v>-17.6159</c:v>
                </c:pt>
                <c:pt idx="1922">
                  <c:v>-17.62594</c:v>
                </c:pt>
                <c:pt idx="1923">
                  <c:v>-17.63599</c:v>
                </c:pt>
                <c:pt idx="1924">
                  <c:v>-17.645969999999998</c:v>
                </c:pt>
                <c:pt idx="1925">
                  <c:v>-17.655899999999999</c:v>
                </c:pt>
                <c:pt idx="1926">
                  <c:v>-17.665939999999999</c:v>
                </c:pt>
                <c:pt idx="1927">
                  <c:v>-17.675930000000001</c:v>
                </c:pt>
                <c:pt idx="1928">
                  <c:v>-17.68591</c:v>
                </c:pt>
                <c:pt idx="1929">
                  <c:v>-17.695900000000002</c:v>
                </c:pt>
                <c:pt idx="1930">
                  <c:v>-17.705819999999999</c:v>
                </c:pt>
                <c:pt idx="1931">
                  <c:v>-17.715810000000001</c:v>
                </c:pt>
                <c:pt idx="1932">
                  <c:v>-17.725850000000001</c:v>
                </c:pt>
                <c:pt idx="1933">
                  <c:v>-17.735959999999999</c:v>
                </c:pt>
                <c:pt idx="1934">
                  <c:v>-17.745999999999999</c:v>
                </c:pt>
                <c:pt idx="1935">
                  <c:v>-17.755990000000001</c:v>
                </c:pt>
                <c:pt idx="1936">
                  <c:v>-17.765969999999999</c:v>
                </c:pt>
                <c:pt idx="1937">
                  <c:v>-17.775960000000001</c:v>
                </c:pt>
                <c:pt idx="1938">
                  <c:v>-17.786000000000001</c:v>
                </c:pt>
                <c:pt idx="1939">
                  <c:v>-17.796050000000001</c:v>
                </c:pt>
                <c:pt idx="1940">
                  <c:v>-17.80603</c:v>
                </c:pt>
                <c:pt idx="1941">
                  <c:v>-17.81596</c:v>
                </c:pt>
                <c:pt idx="1942">
                  <c:v>-17.826000000000001</c:v>
                </c:pt>
                <c:pt idx="1943">
                  <c:v>-17.83605</c:v>
                </c:pt>
                <c:pt idx="1944">
                  <c:v>-17.846029999999999</c:v>
                </c:pt>
                <c:pt idx="1945">
                  <c:v>-17.856010000000001</c:v>
                </c:pt>
                <c:pt idx="1946">
                  <c:v>-17.866</c:v>
                </c:pt>
                <c:pt idx="1947">
                  <c:v>-17.876049999999999</c:v>
                </c:pt>
                <c:pt idx="1948">
                  <c:v>-17.886030000000002</c:v>
                </c:pt>
                <c:pt idx="1949">
                  <c:v>-17.896070000000002</c:v>
                </c:pt>
                <c:pt idx="1950">
                  <c:v>-17.90606</c:v>
                </c:pt>
                <c:pt idx="1951">
                  <c:v>-17.915980000000001</c:v>
                </c:pt>
                <c:pt idx="1952">
                  <c:v>-17.926030000000001</c:v>
                </c:pt>
                <c:pt idx="1953">
                  <c:v>-17.936070000000001</c:v>
                </c:pt>
                <c:pt idx="1954">
                  <c:v>-17.946059999999999</c:v>
                </c:pt>
                <c:pt idx="1955">
                  <c:v>-17.956040000000002</c:v>
                </c:pt>
                <c:pt idx="1956">
                  <c:v>-17.966090000000001</c:v>
                </c:pt>
                <c:pt idx="1957">
                  <c:v>-17.976009999999999</c:v>
                </c:pt>
                <c:pt idx="1958">
                  <c:v>-17.986000000000001</c:v>
                </c:pt>
                <c:pt idx="1959">
                  <c:v>-17.995979999999999</c:v>
                </c:pt>
                <c:pt idx="1960">
                  <c:v>-18.006029999999999</c:v>
                </c:pt>
                <c:pt idx="1961">
                  <c:v>-18.016069999999999</c:v>
                </c:pt>
                <c:pt idx="1962">
                  <c:v>-18.026060000000001</c:v>
                </c:pt>
                <c:pt idx="1963">
                  <c:v>-18.035979999999999</c:v>
                </c:pt>
                <c:pt idx="1964">
                  <c:v>-18.045970000000001</c:v>
                </c:pt>
                <c:pt idx="1965">
                  <c:v>-18.055949999999999</c:v>
                </c:pt>
                <c:pt idx="1966">
                  <c:v>-18.065999999999999</c:v>
                </c:pt>
                <c:pt idx="1967">
                  <c:v>-18.076039999999999</c:v>
                </c:pt>
                <c:pt idx="1968">
                  <c:v>-18.08597</c:v>
                </c:pt>
                <c:pt idx="1969">
                  <c:v>-18.095949999999998</c:v>
                </c:pt>
                <c:pt idx="1970">
                  <c:v>-18.105989999999998</c:v>
                </c:pt>
                <c:pt idx="1971">
                  <c:v>-18.11598</c:v>
                </c:pt>
                <c:pt idx="1972">
                  <c:v>-18.12602</c:v>
                </c:pt>
                <c:pt idx="1973">
                  <c:v>-18.135950000000001</c:v>
                </c:pt>
                <c:pt idx="1974">
                  <c:v>-18.14594</c:v>
                </c:pt>
                <c:pt idx="1975">
                  <c:v>-18.15598</c:v>
                </c:pt>
                <c:pt idx="1976">
                  <c:v>-18.165959999999998</c:v>
                </c:pt>
                <c:pt idx="1977">
                  <c:v>-18.176010000000002</c:v>
                </c:pt>
                <c:pt idx="1978">
                  <c:v>-18.186050000000002</c:v>
                </c:pt>
                <c:pt idx="1979">
                  <c:v>-18.19604</c:v>
                </c:pt>
                <c:pt idx="1980">
                  <c:v>-18.206019999999999</c:v>
                </c:pt>
                <c:pt idx="1981">
                  <c:v>-18.216010000000001</c:v>
                </c:pt>
                <c:pt idx="1982">
                  <c:v>-18.225989999999999</c:v>
                </c:pt>
                <c:pt idx="1983">
                  <c:v>-18.235980000000001</c:v>
                </c:pt>
                <c:pt idx="1984">
                  <c:v>-18.24596</c:v>
                </c:pt>
                <c:pt idx="1985">
                  <c:v>-18.255949999999999</c:v>
                </c:pt>
                <c:pt idx="1986">
                  <c:v>-18.265989999999999</c:v>
                </c:pt>
                <c:pt idx="1987">
                  <c:v>-18.275980000000001</c:v>
                </c:pt>
                <c:pt idx="1988">
                  <c:v>-18.285959999999999</c:v>
                </c:pt>
                <c:pt idx="1989">
                  <c:v>-18.295950000000001</c:v>
                </c:pt>
                <c:pt idx="1990">
                  <c:v>-18.305990000000001</c:v>
                </c:pt>
                <c:pt idx="1991">
                  <c:v>-18.315919999999998</c:v>
                </c:pt>
                <c:pt idx="1992">
                  <c:v>-18.325900000000001</c:v>
                </c:pt>
                <c:pt idx="1993">
                  <c:v>-18.33595</c:v>
                </c:pt>
                <c:pt idx="1994">
                  <c:v>-18.345929999999999</c:v>
                </c:pt>
                <c:pt idx="1995">
                  <c:v>-18.355969999999999</c:v>
                </c:pt>
                <c:pt idx="1996">
                  <c:v>-18.365960000000001</c:v>
                </c:pt>
                <c:pt idx="1997">
                  <c:v>-18.375879999999999</c:v>
                </c:pt>
                <c:pt idx="1998">
                  <c:v>-18.385929999999998</c:v>
                </c:pt>
                <c:pt idx="1999">
                  <c:v>-18.395910000000001</c:v>
                </c:pt>
                <c:pt idx="2000">
                  <c:v>-18.40596</c:v>
                </c:pt>
                <c:pt idx="2001">
                  <c:v>-18.415939999999999</c:v>
                </c:pt>
                <c:pt idx="2002">
                  <c:v>-18.425930000000001</c:v>
                </c:pt>
                <c:pt idx="2003">
                  <c:v>-18.435970000000001</c:v>
                </c:pt>
                <c:pt idx="2004">
                  <c:v>-18.445959999999999</c:v>
                </c:pt>
                <c:pt idx="2005">
                  <c:v>-18.455939999999998</c:v>
                </c:pt>
                <c:pt idx="2006">
                  <c:v>-18.46593</c:v>
                </c:pt>
                <c:pt idx="2007">
                  <c:v>-18.475909999999999</c:v>
                </c:pt>
                <c:pt idx="2008">
                  <c:v>-18.485959999999999</c:v>
                </c:pt>
                <c:pt idx="2009">
                  <c:v>-18.495940000000001</c:v>
                </c:pt>
                <c:pt idx="2010">
                  <c:v>-18.505929999999999</c:v>
                </c:pt>
                <c:pt idx="2011">
                  <c:v>-18.51585</c:v>
                </c:pt>
                <c:pt idx="2012">
                  <c:v>-18.5259</c:v>
                </c:pt>
                <c:pt idx="2013">
                  <c:v>-18.53594</c:v>
                </c:pt>
                <c:pt idx="2014">
                  <c:v>-18.54599</c:v>
                </c:pt>
                <c:pt idx="2015">
                  <c:v>-18.555910000000001</c:v>
                </c:pt>
                <c:pt idx="2016">
                  <c:v>-18.565899999999999</c:v>
                </c:pt>
                <c:pt idx="2017">
                  <c:v>-18.575880000000002</c:v>
                </c:pt>
                <c:pt idx="2018">
                  <c:v>-18.58587</c:v>
                </c:pt>
                <c:pt idx="2019">
                  <c:v>-18.59591</c:v>
                </c:pt>
                <c:pt idx="2020">
                  <c:v>-18.605889999999999</c:v>
                </c:pt>
                <c:pt idx="2021">
                  <c:v>-18.615939999999998</c:v>
                </c:pt>
                <c:pt idx="2022">
                  <c:v>-18.625920000000001</c:v>
                </c:pt>
                <c:pt idx="2023">
                  <c:v>-18.63597</c:v>
                </c:pt>
                <c:pt idx="2024">
                  <c:v>-18.645949999999999</c:v>
                </c:pt>
                <c:pt idx="2025">
                  <c:v>-18.655940000000001</c:v>
                </c:pt>
                <c:pt idx="2026">
                  <c:v>-18.665980000000001</c:v>
                </c:pt>
                <c:pt idx="2027">
                  <c:v>-18.67597</c:v>
                </c:pt>
                <c:pt idx="2028">
                  <c:v>-18.68601</c:v>
                </c:pt>
                <c:pt idx="2029">
                  <c:v>-18.691990000000001</c:v>
                </c:pt>
                <c:pt idx="2030">
                  <c:v>-18.694019999999998</c:v>
                </c:pt>
                <c:pt idx="2031">
                  <c:v>-18.696059999999999</c:v>
                </c:pt>
                <c:pt idx="2032">
                  <c:v>-18.698029999999999</c:v>
                </c:pt>
                <c:pt idx="2033">
                  <c:v>-18.700060000000001</c:v>
                </c:pt>
                <c:pt idx="2034">
                  <c:v>-18.70204</c:v>
                </c:pt>
                <c:pt idx="2035">
                  <c:v>-18.704070000000002</c:v>
                </c:pt>
                <c:pt idx="2036">
                  <c:v>-18.706099999999999</c:v>
                </c:pt>
                <c:pt idx="2037">
                  <c:v>-18.708189999999998</c:v>
                </c:pt>
                <c:pt idx="2038">
                  <c:v>-18.710170000000002</c:v>
                </c:pt>
                <c:pt idx="2039">
                  <c:v>-18.712199999999999</c:v>
                </c:pt>
                <c:pt idx="2040">
                  <c:v>-18.714169999999999</c:v>
                </c:pt>
                <c:pt idx="2041">
                  <c:v>-18.71621</c:v>
                </c:pt>
                <c:pt idx="2042">
                  <c:v>-18.718299999999999</c:v>
                </c:pt>
                <c:pt idx="2043">
                  <c:v>-18.720330000000001</c:v>
                </c:pt>
                <c:pt idx="2044">
                  <c:v>-18.722359999999998</c:v>
                </c:pt>
                <c:pt idx="2045">
                  <c:v>-18.724340000000002</c:v>
                </c:pt>
                <c:pt idx="2046">
                  <c:v>-18.726310000000002</c:v>
                </c:pt>
                <c:pt idx="2047">
                  <c:v>-18.728339999999999</c:v>
                </c:pt>
                <c:pt idx="2048">
                  <c:v>-18.73038</c:v>
                </c:pt>
                <c:pt idx="2049">
                  <c:v>-18.732410000000002</c:v>
                </c:pt>
                <c:pt idx="2050">
                  <c:v>-18.734439999999999</c:v>
                </c:pt>
                <c:pt idx="2051">
                  <c:v>-18.736419999999999</c:v>
                </c:pt>
                <c:pt idx="2052">
                  <c:v>-18.738389999999999</c:v>
                </c:pt>
                <c:pt idx="2053">
                  <c:v>-18.74042</c:v>
                </c:pt>
                <c:pt idx="2054">
                  <c:v>-18.742450000000002</c:v>
                </c:pt>
                <c:pt idx="2055">
                  <c:v>-18.744489999999999</c:v>
                </c:pt>
                <c:pt idx="2056">
                  <c:v>-18.74849</c:v>
                </c:pt>
                <c:pt idx="2057">
                  <c:v>-18.75854</c:v>
                </c:pt>
                <c:pt idx="2058">
                  <c:v>-18.766490000000001</c:v>
                </c:pt>
                <c:pt idx="2059">
                  <c:v>-18.770489999999999</c:v>
                </c:pt>
                <c:pt idx="2060">
                  <c:v>-18.774439999999998</c:v>
                </c:pt>
                <c:pt idx="2061">
                  <c:v>-18.778449999999999</c:v>
                </c:pt>
                <c:pt idx="2062">
                  <c:v>-18.782450000000001</c:v>
                </c:pt>
                <c:pt idx="2063">
                  <c:v>-18.786460000000002</c:v>
                </c:pt>
                <c:pt idx="2064">
                  <c:v>-18.7925</c:v>
                </c:pt>
                <c:pt idx="2065">
                  <c:v>-18.798480000000001</c:v>
                </c:pt>
                <c:pt idx="2066">
                  <c:v>-18.806550000000001</c:v>
                </c:pt>
                <c:pt idx="2067">
                  <c:v>-18.81653</c:v>
                </c:pt>
                <c:pt idx="2068">
                  <c:v>-18.82658</c:v>
                </c:pt>
                <c:pt idx="2069">
                  <c:v>-18.836559999999999</c:v>
                </c:pt>
                <c:pt idx="2070">
                  <c:v>-18.846489999999999</c:v>
                </c:pt>
                <c:pt idx="2071">
                  <c:v>-18.85641</c:v>
                </c:pt>
                <c:pt idx="2072">
                  <c:v>-18.862449999999999</c:v>
                </c:pt>
                <c:pt idx="2073">
                  <c:v>-18.86646</c:v>
                </c:pt>
                <c:pt idx="2074">
                  <c:v>-18.86843</c:v>
                </c:pt>
                <c:pt idx="2075">
                  <c:v>-18.8704</c:v>
                </c:pt>
                <c:pt idx="2076">
                  <c:v>-18.872440000000001</c:v>
                </c:pt>
                <c:pt idx="2077">
                  <c:v>-18.874410000000001</c:v>
                </c:pt>
                <c:pt idx="2078">
                  <c:v>-18.878360000000001</c:v>
                </c:pt>
                <c:pt idx="2079">
                  <c:v>-18.882300000000001</c:v>
                </c:pt>
                <c:pt idx="2080">
                  <c:v>-18.886310000000002</c:v>
                </c:pt>
                <c:pt idx="2081">
                  <c:v>-18.890309999999999</c:v>
                </c:pt>
                <c:pt idx="2082">
                  <c:v>-18.898260000000001</c:v>
                </c:pt>
                <c:pt idx="2083">
                  <c:v>-18.908190000000001</c:v>
                </c:pt>
                <c:pt idx="2084">
                  <c:v>-18.918230000000001</c:v>
                </c:pt>
                <c:pt idx="2085">
                  <c:v>-18.926310000000001</c:v>
                </c:pt>
                <c:pt idx="2086">
                  <c:v>-18.934259999999998</c:v>
                </c:pt>
                <c:pt idx="2087">
                  <c:v>-18.942270000000001</c:v>
                </c:pt>
                <c:pt idx="2088">
                  <c:v>-18.952259999999999</c:v>
                </c:pt>
                <c:pt idx="2089">
                  <c:v>-18.962240000000001</c:v>
                </c:pt>
                <c:pt idx="2090">
                  <c:v>-18.97222</c:v>
                </c:pt>
                <c:pt idx="2091">
                  <c:v>-18.982209999999998</c:v>
                </c:pt>
                <c:pt idx="2092">
                  <c:v>-18.992190000000001</c:v>
                </c:pt>
                <c:pt idx="2093">
                  <c:v>-19.002179999999999</c:v>
                </c:pt>
                <c:pt idx="2094">
                  <c:v>-19.012160000000002</c:v>
                </c:pt>
                <c:pt idx="2095">
                  <c:v>-19.022089999999999</c:v>
                </c:pt>
                <c:pt idx="2096">
                  <c:v>-19.030100000000001</c:v>
                </c:pt>
                <c:pt idx="2097">
                  <c:v>-19.03614</c:v>
                </c:pt>
                <c:pt idx="2098">
                  <c:v>-19.042120000000001</c:v>
                </c:pt>
                <c:pt idx="2099">
                  <c:v>-19.048159999999999</c:v>
                </c:pt>
                <c:pt idx="2100">
                  <c:v>-19.056170000000002</c:v>
                </c:pt>
                <c:pt idx="2101">
                  <c:v>-19.066099999999999</c:v>
                </c:pt>
                <c:pt idx="2102">
                  <c:v>-19.076139999999999</c:v>
                </c:pt>
                <c:pt idx="2103">
                  <c:v>-19.08212</c:v>
                </c:pt>
                <c:pt idx="2104">
                  <c:v>-19.086120000000001</c:v>
                </c:pt>
                <c:pt idx="2105">
                  <c:v>-19.09019</c:v>
                </c:pt>
                <c:pt idx="2106">
                  <c:v>-19.09413</c:v>
                </c:pt>
                <c:pt idx="2107">
                  <c:v>-19.098140000000001</c:v>
                </c:pt>
                <c:pt idx="2108">
                  <c:v>-19.104179999999999</c:v>
                </c:pt>
                <c:pt idx="2109">
                  <c:v>-19.112130000000001</c:v>
                </c:pt>
                <c:pt idx="2110">
                  <c:v>-19.122119999999999</c:v>
                </c:pt>
                <c:pt idx="2111">
                  <c:v>-19.132159999999999</c:v>
                </c:pt>
                <c:pt idx="2112">
                  <c:v>-19.142209999999999</c:v>
                </c:pt>
                <c:pt idx="2113">
                  <c:v>-19.152190000000001</c:v>
                </c:pt>
                <c:pt idx="2114">
                  <c:v>-19.162179999999999</c:v>
                </c:pt>
                <c:pt idx="2115">
                  <c:v>-19.172160000000002</c:v>
                </c:pt>
                <c:pt idx="2116">
                  <c:v>-19.18214</c:v>
                </c:pt>
                <c:pt idx="2117">
                  <c:v>-19.19219</c:v>
                </c:pt>
                <c:pt idx="2118">
                  <c:v>-19.202179999999998</c:v>
                </c:pt>
                <c:pt idx="2119">
                  <c:v>-19.2121</c:v>
                </c:pt>
                <c:pt idx="2120">
                  <c:v>-19.222090000000001</c:v>
                </c:pt>
                <c:pt idx="2121">
                  <c:v>-19.23207</c:v>
                </c:pt>
                <c:pt idx="2122">
                  <c:v>-19.242059999999999</c:v>
                </c:pt>
                <c:pt idx="2123">
                  <c:v>-19.252099999999999</c:v>
                </c:pt>
                <c:pt idx="2124">
                  <c:v>-19.262080000000001</c:v>
                </c:pt>
                <c:pt idx="2125">
                  <c:v>-19.272130000000001</c:v>
                </c:pt>
                <c:pt idx="2126">
                  <c:v>-19.282109999999999</c:v>
                </c:pt>
                <c:pt idx="2127">
                  <c:v>-19.292100000000001</c:v>
                </c:pt>
                <c:pt idx="2128">
                  <c:v>-19.298079999999999</c:v>
                </c:pt>
                <c:pt idx="2129">
                  <c:v>-19.30406</c:v>
                </c:pt>
                <c:pt idx="2130">
                  <c:v>-19.310040000000001</c:v>
                </c:pt>
                <c:pt idx="2131">
                  <c:v>-19.316020000000002</c:v>
                </c:pt>
                <c:pt idx="2132">
                  <c:v>-19.32403</c:v>
                </c:pt>
                <c:pt idx="2133">
                  <c:v>-19.334009999999999</c:v>
                </c:pt>
                <c:pt idx="2134">
                  <c:v>-19.344059999999999</c:v>
                </c:pt>
                <c:pt idx="2135">
                  <c:v>-19.354099999999999</c:v>
                </c:pt>
                <c:pt idx="2136">
                  <c:v>-19.364080000000001</c:v>
                </c:pt>
                <c:pt idx="2137">
                  <c:v>-19.37407</c:v>
                </c:pt>
                <c:pt idx="2138">
                  <c:v>-19.384060000000002</c:v>
                </c:pt>
                <c:pt idx="2139">
                  <c:v>-19.394159999999999</c:v>
                </c:pt>
                <c:pt idx="2140">
                  <c:v>-19.40408</c:v>
                </c:pt>
                <c:pt idx="2141">
                  <c:v>-19.414010000000001</c:v>
                </c:pt>
                <c:pt idx="2142">
                  <c:v>-19.424050000000001</c:v>
                </c:pt>
                <c:pt idx="2143">
                  <c:v>-19.43404</c:v>
                </c:pt>
                <c:pt idx="2144">
                  <c:v>-19.444019999999998</c:v>
                </c:pt>
                <c:pt idx="2145">
                  <c:v>-19.45401</c:v>
                </c:pt>
                <c:pt idx="2146">
                  <c:v>-19.463989999999999</c:v>
                </c:pt>
                <c:pt idx="2147">
                  <c:v>-19.473980000000001</c:v>
                </c:pt>
                <c:pt idx="2148">
                  <c:v>-19.48396</c:v>
                </c:pt>
                <c:pt idx="2149">
                  <c:v>-19.493950000000002</c:v>
                </c:pt>
                <c:pt idx="2150">
                  <c:v>-19.50393</c:v>
                </c:pt>
                <c:pt idx="2151">
                  <c:v>-19.513919999999999</c:v>
                </c:pt>
                <c:pt idx="2152">
                  <c:v>-19.52402</c:v>
                </c:pt>
                <c:pt idx="2153">
                  <c:v>-19.53407</c:v>
                </c:pt>
                <c:pt idx="2154">
                  <c:v>-19.543990000000001</c:v>
                </c:pt>
                <c:pt idx="2155">
                  <c:v>-19.554040000000001</c:v>
                </c:pt>
                <c:pt idx="2156">
                  <c:v>-19.564080000000001</c:v>
                </c:pt>
                <c:pt idx="2157">
                  <c:v>-19.574069999999999</c:v>
                </c:pt>
                <c:pt idx="2158">
                  <c:v>-19.584109999999999</c:v>
                </c:pt>
                <c:pt idx="2159">
                  <c:v>-19.59404</c:v>
                </c:pt>
                <c:pt idx="2160">
                  <c:v>-19.60408</c:v>
                </c:pt>
                <c:pt idx="2161">
                  <c:v>-19.614129999999999</c:v>
                </c:pt>
                <c:pt idx="2162">
                  <c:v>-19.624110000000002</c:v>
                </c:pt>
                <c:pt idx="2163">
                  <c:v>-19.634160000000001</c:v>
                </c:pt>
                <c:pt idx="2164">
                  <c:v>-19.644079999999999</c:v>
                </c:pt>
                <c:pt idx="2165">
                  <c:v>-19.65401</c:v>
                </c:pt>
                <c:pt idx="2166">
                  <c:v>-19.663989999999998</c:v>
                </c:pt>
                <c:pt idx="2167">
                  <c:v>-19.674040000000002</c:v>
                </c:pt>
                <c:pt idx="2168">
                  <c:v>-19.684080000000002</c:v>
                </c:pt>
                <c:pt idx="2169">
                  <c:v>-19.69406</c:v>
                </c:pt>
                <c:pt idx="2170">
                  <c:v>-19.704049999999999</c:v>
                </c:pt>
                <c:pt idx="2171">
                  <c:v>-19.714089999999999</c:v>
                </c:pt>
                <c:pt idx="2172">
                  <c:v>-19.724080000000001</c:v>
                </c:pt>
                <c:pt idx="2173">
                  <c:v>-19.734120000000001</c:v>
                </c:pt>
                <c:pt idx="2174">
                  <c:v>-19.744109999999999</c:v>
                </c:pt>
                <c:pt idx="2175">
                  <c:v>-19.754090000000001</c:v>
                </c:pt>
                <c:pt idx="2176">
                  <c:v>-19.764140000000001</c:v>
                </c:pt>
                <c:pt idx="2177">
                  <c:v>-19.77412</c:v>
                </c:pt>
                <c:pt idx="2178">
                  <c:v>-19.78417</c:v>
                </c:pt>
                <c:pt idx="2179">
                  <c:v>-19.794149999999998</c:v>
                </c:pt>
                <c:pt idx="2180">
                  <c:v>-19.80414</c:v>
                </c:pt>
                <c:pt idx="2181">
                  <c:v>-19.814119999999999</c:v>
                </c:pt>
                <c:pt idx="2182">
                  <c:v>-19.824110000000001</c:v>
                </c:pt>
                <c:pt idx="2183">
                  <c:v>-19.83212</c:v>
                </c:pt>
                <c:pt idx="2184">
                  <c:v>-19.838159999999998</c:v>
                </c:pt>
                <c:pt idx="2185">
                  <c:v>-19.84413</c:v>
                </c:pt>
                <c:pt idx="2186">
                  <c:v>-19.850110000000001</c:v>
                </c:pt>
                <c:pt idx="2187">
                  <c:v>-19.858129999999999</c:v>
                </c:pt>
                <c:pt idx="2188">
                  <c:v>-19.868110000000001</c:v>
                </c:pt>
                <c:pt idx="2189">
                  <c:v>-19.878039999999999</c:v>
                </c:pt>
                <c:pt idx="2190">
                  <c:v>-19.888020000000001</c:v>
                </c:pt>
                <c:pt idx="2191">
                  <c:v>-19.898070000000001</c:v>
                </c:pt>
                <c:pt idx="2192">
                  <c:v>-19.908049999999999</c:v>
                </c:pt>
                <c:pt idx="2193">
                  <c:v>-19.918099999999999</c:v>
                </c:pt>
                <c:pt idx="2194">
                  <c:v>-19.928139999999999</c:v>
                </c:pt>
                <c:pt idx="2195">
                  <c:v>-19.938120000000001</c:v>
                </c:pt>
                <c:pt idx="2196">
                  <c:v>-19.94811</c:v>
                </c:pt>
                <c:pt idx="2197">
                  <c:v>-19.958030000000001</c:v>
                </c:pt>
                <c:pt idx="2198">
                  <c:v>-19.968019999999999</c:v>
                </c:pt>
                <c:pt idx="2199">
                  <c:v>-19.978069999999999</c:v>
                </c:pt>
                <c:pt idx="2200">
                  <c:v>-19.988109999999999</c:v>
                </c:pt>
                <c:pt idx="2201">
                  <c:v>-19.99803</c:v>
                </c:pt>
                <c:pt idx="2202">
                  <c:v>-20.008019999999998</c:v>
                </c:pt>
                <c:pt idx="2203">
                  <c:v>-20.01812</c:v>
                </c:pt>
                <c:pt idx="2204">
                  <c:v>-20.028169999999999</c:v>
                </c:pt>
                <c:pt idx="2205">
                  <c:v>-20.03809</c:v>
                </c:pt>
                <c:pt idx="2206">
                  <c:v>-20.048079999999999</c:v>
                </c:pt>
                <c:pt idx="2207">
                  <c:v>-20.058060000000001</c:v>
                </c:pt>
                <c:pt idx="2208">
                  <c:v>-20.068049999999999</c:v>
                </c:pt>
                <c:pt idx="2209">
                  <c:v>-20.078029999999998</c:v>
                </c:pt>
                <c:pt idx="2210">
                  <c:v>-20.08802</c:v>
                </c:pt>
                <c:pt idx="2211">
                  <c:v>-20.097940000000001</c:v>
                </c:pt>
                <c:pt idx="2212">
                  <c:v>-20.10793</c:v>
                </c:pt>
                <c:pt idx="2213">
                  <c:v>-20.11797</c:v>
                </c:pt>
                <c:pt idx="2214">
                  <c:v>-20.128080000000001</c:v>
                </c:pt>
                <c:pt idx="2215">
                  <c:v>-20.138059999999999</c:v>
                </c:pt>
                <c:pt idx="2216">
                  <c:v>-20.148050000000001</c:v>
                </c:pt>
                <c:pt idx="2217">
                  <c:v>-20.158090000000001</c:v>
                </c:pt>
                <c:pt idx="2218">
                  <c:v>-20.168130000000001</c:v>
                </c:pt>
                <c:pt idx="2219">
                  <c:v>-20.17812</c:v>
                </c:pt>
                <c:pt idx="2220">
                  <c:v>-20.188099999999999</c:v>
                </c:pt>
                <c:pt idx="2221">
                  <c:v>-20.198090000000001</c:v>
                </c:pt>
                <c:pt idx="2222">
                  <c:v>-20.208069999999999</c:v>
                </c:pt>
                <c:pt idx="2223">
                  <c:v>-20.218119999999999</c:v>
                </c:pt>
                <c:pt idx="2224">
                  <c:v>-20.228110000000001</c:v>
                </c:pt>
                <c:pt idx="2225">
                  <c:v>-20.23809</c:v>
                </c:pt>
                <c:pt idx="2226">
                  <c:v>-20.244129999999998</c:v>
                </c:pt>
                <c:pt idx="2227">
                  <c:v>-20.248080000000002</c:v>
                </c:pt>
                <c:pt idx="2228">
                  <c:v>-20.250109999999999</c:v>
                </c:pt>
                <c:pt idx="2229">
                  <c:v>-20.252079999999999</c:v>
                </c:pt>
                <c:pt idx="2230">
                  <c:v>-20.254110000000001</c:v>
                </c:pt>
                <c:pt idx="2231">
                  <c:v>-20.256139999999998</c:v>
                </c:pt>
                <c:pt idx="2232">
                  <c:v>-20.258120000000002</c:v>
                </c:pt>
                <c:pt idx="2233">
                  <c:v>-20.260090000000002</c:v>
                </c:pt>
                <c:pt idx="2234">
                  <c:v>-20.262060000000002</c:v>
                </c:pt>
                <c:pt idx="2235">
                  <c:v>-20.264099999999999</c:v>
                </c:pt>
                <c:pt idx="2236">
                  <c:v>-20.268160000000002</c:v>
                </c:pt>
                <c:pt idx="2237">
                  <c:v>-20.272110000000001</c:v>
                </c:pt>
                <c:pt idx="2238">
                  <c:v>-20.276109999999999</c:v>
                </c:pt>
                <c:pt idx="2239">
                  <c:v>-20.282150000000001</c:v>
                </c:pt>
                <c:pt idx="2240">
                  <c:v>-20.29017</c:v>
                </c:pt>
                <c:pt idx="2241">
                  <c:v>-20.300090000000001</c:v>
                </c:pt>
                <c:pt idx="2242">
                  <c:v>-20.310140000000001</c:v>
                </c:pt>
                <c:pt idx="2243">
                  <c:v>-20.320119999999999</c:v>
                </c:pt>
                <c:pt idx="2244">
                  <c:v>-20.330159999999999</c:v>
                </c:pt>
                <c:pt idx="2245">
                  <c:v>-20.340150000000001</c:v>
                </c:pt>
                <c:pt idx="2246">
                  <c:v>-20.35013</c:v>
                </c:pt>
                <c:pt idx="2247">
                  <c:v>-20.36018</c:v>
                </c:pt>
                <c:pt idx="2248">
                  <c:v>-20.370159999999998</c:v>
                </c:pt>
                <c:pt idx="2249">
                  <c:v>-20.38015</c:v>
                </c:pt>
                <c:pt idx="2250">
                  <c:v>-20.390070000000001</c:v>
                </c:pt>
                <c:pt idx="2251">
                  <c:v>-20.40006</c:v>
                </c:pt>
                <c:pt idx="2252">
                  <c:v>-20.4101</c:v>
                </c:pt>
                <c:pt idx="2253">
                  <c:v>-20.420089999999998</c:v>
                </c:pt>
                <c:pt idx="2254">
                  <c:v>-20.430129999999998</c:v>
                </c:pt>
                <c:pt idx="2255">
                  <c:v>-20.440059999999999</c:v>
                </c:pt>
                <c:pt idx="2256">
                  <c:v>-20.450040000000001</c:v>
                </c:pt>
                <c:pt idx="2257">
                  <c:v>-20.46003</c:v>
                </c:pt>
                <c:pt idx="2258">
                  <c:v>-20.47007</c:v>
                </c:pt>
                <c:pt idx="2259">
                  <c:v>-20.480060000000002</c:v>
                </c:pt>
                <c:pt idx="2260">
                  <c:v>-20.49004</c:v>
                </c:pt>
                <c:pt idx="2261">
                  <c:v>-20.500029999999999</c:v>
                </c:pt>
                <c:pt idx="2262">
                  <c:v>-20.50995</c:v>
                </c:pt>
                <c:pt idx="2263">
                  <c:v>-20.52</c:v>
                </c:pt>
                <c:pt idx="2264">
                  <c:v>-20.53004</c:v>
                </c:pt>
                <c:pt idx="2265">
                  <c:v>-20.540030000000002</c:v>
                </c:pt>
                <c:pt idx="2266">
                  <c:v>-20.55001</c:v>
                </c:pt>
                <c:pt idx="2267">
                  <c:v>-20.56006</c:v>
                </c:pt>
                <c:pt idx="2268">
                  <c:v>-20.570039999999999</c:v>
                </c:pt>
                <c:pt idx="2269">
                  <c:v>-20.580079999999999</c:v>
                </c:pt>
                <c:pt idx="2270">
                  <c:v>-20.590129999999998</c:v>
                </c:pt>
                <c:pt idx="2271">
                  <c:v>-20.600110000000001</c:v>
                </c:pt>
                <c:pt idx="2272">
                  <c:v>-20.610099999999999</c:v>
                </c:pt>
                <c:pt idx="2273">
                  <c:v>-20.620080000000002</c:v>
                </c:pt>
                <c:pt idx="2274">
                  <c:v>-20.630130000000001</c:v>
                </c:pt>
                <c:pt idx="2275">
                  <c:v>-20.64012</c:v>
                </c:pt>
                <c:pt idx="2276">
                  <c:v>-20.650099999999998</c:v>
                </c:pt>
                <c:pt idx="2277">
                  <c:v>-20.660080000000001</c:v>
                </c:pt>
                <c:pt idx="2278">
                  <c:v>-20.670069999999999</c:v>
                </c:pt>
                <c:pt idx="2279">
                  <c:v>-20.680050000000001</c:v>
                </c:pt>
                <c:pt idx="2280">
                  <c:v>-20.690100000000001</c:v>
                </c:pt>
                <c:pt idx="2281">
                  <c:v>-20.700140000000001</c:v>
                </c:pt>
                <c:pt idx="2282">
                  <c:v>-20.710190000000001</c:v>
                </c:pt>
                <c:pt idx="2283">
                  <c:v>-20.720050000000001</c:v>
                </c:pt>
                <c:pt idx="2284">
                  <c:v>-20.7301</c:v>
                </c:pt>
                <c:pt idx="2285">
                  <c:v>-20.740079999999999</c:v>
                </c:pt>
                <c:pt idx="2286">
                  <c:v>-20.750129999999999</c:v>
                </c:pt>
                <c:pt idx="2287">
                  <c:v>-20.760110000000001</c:v>
                </c:pt>
                <c:pt idx="2288">
                  <c:v>-20.770099999999999</c:v>
                </c:pt>
                <c:pt idx="2289">
                  <c:v>-20.780080000000002</c:v>
                </c:pt>
                <c:pt idx="2290">
                  <c:v>-20.790130000000001</c:v>
                </c:pt>
                <c:pt idx="2291">
                  <c:v>-20.80011</c:v>
                </c:pt>
                <c:pt idx="2292">
                  <c:v>-20.81016</c:v>
                </c:pt>
                <c:pt idx="2293">
                  <c:v>-20.820139999999999</c:v>
                </c:pt>
                <c:pt idx="2294">
                  <c:v>-20.830069999999999</c:v>
                </c:pt>
                <c:pt idx="2295">
                  <c:v>-20.840109999999999</c:v>
                </c:pt>
                <c:pt idx="2296">
                  <c:v>-20.850149999999999</c:v>
                </c:pt>
                <c:pt idx="2297">
                  <c:v>-20.860140000000001</c:v>
                </c:pt>
                <c:pt idx="2298">
                  <c:v>-20.87012</c:v>
                </c:pt>
                <c:pt idx="2299">
                  <c:v>-20.880109999999998</c:v>
                </c:pt>
                <c:pt idx="2300">
                  <c:v>-20.890149999999998</c:v>
                </c:pt>
                <c:pt idx="2301">
                  <c:v>-20.90014</c:v>
                </c:pt>
                <c:pt idx="2302">
                  <c:v>-20.910119999999999</c:v>
                </c:pt>
                <c:pt idx="2303">
                  <c:v>-20.920110000000001</c:v>
                </c:pt>
                <c:pt idx="2304">
                  <c:v>-20.930150000000001</c:v>
                </c:pt>
                <c:pt idx="2305">
                  <c:v>-20.94014</c:v>
                </c:pt>
                <c:pt idx="2306">
                  <c:v>-20.95018</c:v>
                </c:pt>
                <c:pt idx="2307">
                  <c:v>-20.960170000000002</c:v>
                </c:pt>
                <c:pt idx="2308">
                  <c:v>-20.97015</c:v>
                </c:pt>
                <c:pt idx="2309">
                  <c:v>-20.980080000000001</c:v>
                </c:pt>
                <c:pt idx="2310">
                  <c:v>-20.990120000000001</c:v>
                </c:pt>
                <c:pt idx="2311">
                  <c:v>-21.000050000000002</c:v>
                </c:pt>
                <c:pt idx="2312">
                  <c:v>-21.010090000000002</c:v>
                </c:pt>
                <c:pt idx="2313">
                  <c:v>-21.020130000000002</c:v>
                </c:pt>
                <c:pt idx="2314">
                  <c:v>-21.030180000000001</c:v>
                </c:pt>
                <c:pt idx="2315">
                  <c:v>-21.04016</c:v>
                </c:pt>
                <c:pt idx="2316">
                  <c:v>-21.050090000000001</c:v>
                </c:pt>
                <c:pt idx="2317">
                  <c:v>-21.060130000000001</c:v>
                </c:pt>
                <c:pt idx="2318">
                  <c:v>-21.070060000000002</c:v>
                </c:pt>
                <c:pt idx="2319">
                  <c:v>-21.080100000000002</c:v>
                </c:pt>
                <c:pt idx="2320">
                  <c:v>-21.090150000000001</c:v>
                </c:pt>
                <c:pt idx="2321">
                  <c:v>-21.10013</c:v>
                </c:pt>
                <c:pt idx="2322">
                  <c:v>-21.110060000000001</c:v>
                </c:pt>
                <c:pt idx="2323">
                  <c:v>-21.120100000000001</c:v>
                </c:pt>
                <c:pt idx="2324">
                  <c:v>-21.130089999999999</c:v>
                </c:pt>
                <c:pt idx="2325">
                  <c:v>-21.140129999999999</c:v>
                </c:pt>
                <c:pt idx="2326">
                  <c:v>-21.150120000000001</c:v>
                </c:pt>
                <c:pt idx="2327">
                  <c:v>-21.160039999999999</c:v>
                </c:pt>
                <c:pt idx="2328">
                  <c:v>-21.170030000000001</c:v>
                </c:pt>
                <c:pt idx="2329">
                  <c:v>-21.180009999999999</c:v>
                </c:pt>
                <c:pt idx="2330">
                  <c:v>-21.19</c:v>
                </c:pt>
                <c:pt idx="2331">
                  <c:v>-21.19998</c:v>
                </c:pt>
                <c:pt idx="2332">
                  <c:v>-21.21003</c:v>
                </c:pt>
                <c:pt idx="2333">
                  <c:v>-21.22007</c:v>
                </c:pt>
                <c:pt idx="2334">
                  <c:v>-21.230119999999999</c:v>
                </c:pt>
                <c:pt idx="2335">
                  <c:v>-21.240100000000002</c:v>
                </c:pt>
                <c:pt idx="2336">
                  <c:v>-21.250080000000001</c:v>
                </c:pt>
                <c:pt idx="2337">
                  <c:v>-21.260010000000001</c:v>
                </c:pt>
                <c:pt idx="2338">
                  <c:v>-21.269939999999998</c:v>
                </c:pt>
                <c:pt idx="2339">
                  <c:v>-21.279920000000001</c:v>
                </c:pt>
                <c:pt idx="2340">
                  <c:v>-21.289909999999999</c:v>
                </c:pt>
                <c:pt idx="2341">
                  <c:v>-21.299949999999999</c:v>
                </c:pt>
                <c:pt idx="2342">
                  <c:v>-21.309930000000001</c:v>
                </c:pt>
                <c:pt idx="2343">
                  <c:v>-21.320039999999999</c:v>
                </c:pt>
                <c:pt idx="2344">
                  <c:v>-21.330030000000001</c:v>
                </c:pt>
                <c:pt idx="2345">
                  <c:v>-21.340009999999999</c:v>
                </c:pt>
                <c:pt idx="2346">
                  <c:v>-21.35005</c:v>
                </c:pt>
                <c:pt idx="2347">
                  <c:v>-21.360040000000001</c:v>
                </c:pt>
                <c:pt idx="2348">
                  <c:v>-21.37002</c:v>
                </c:pt>
                <c:pt idx="2349">
                  <c:v>-21.38007</c:v>
                </c:pt>
                <c:pt idx="2350">
                  <c:v>-21.389990000000001</c:v>
                </c:pt>
                <c:pt idx="2351">
                  <c:v>-21.399979999999999</c:v>
                </c:pt>
                <c:pt idx="2352">
                  <c:v>-21.4099</c:v>
                </c:pt>
                <c:pt idx="2353">
                  <c:v>-21.416</c:v>
                </c:pt>
                <c:pt idx="2354">
                  <c:v>-21.421980000000001</c:v>
                </c:pt>
                <c:pt idx="2355">
                  <c:v>-21.42802</c:v>
                </c:pt>
                <c:pt idx="2356">
                  <c:v>-21.436029999999999</c:v>
                </c:pt>
                <c:pt idx="2357">
                  <c:v>-21.446069999999999</c:v>
                </c:pt>
                <c:pt idx="2358">
                  <c:v>-21.456060000000001</c:v>
                </c:pt>
                <c:pt idx="2359">
                  <c:v>-21.46604</c:v>
                </c:pt>
                <c:pt idx="2360">
                  <c:v>-21.476089999999999</c:v>
                </c:pt>
                <c:pt idx="2361">
                  <c:v>-21.486080000000001</c:v>
                </c:pt>
                <c:pt idx="2362">
                  <c:v>-21.496120000000001</c:v>
                </c:pt>
                <c:pt idx="2363">
                  <c:v>-21.50611</c:v>
                </c:pt>
                <c:pt idx="2364">
                  <c:v>-21.516089999999998</c:v>
                </c:pt>
                <c:pt idx="2365">
                  <c:v>-21.526070000000001</c:v>
                </c:pt>
                <c:pt idx="2366">
                  <c:v>-21.53612</c:v>
                </c:pt>
                <c:pt idx="2367">
                  <c:v>-21.54616</c:v>
                </c:pt>
                <c:pt idx="2368">
                  <c:v>-21.556149999999999</c:v>
                </c:pt>
                <c:pt idx="2369">
                  <c:v>-21.566130000000001</c:v>
                </c:pt>
                <c:pt idx="2370">
                  <c:v>-21.57612</c:v>
                </c:pt>
                <c:pt idx="2371">
                  <c:v>-21.586099999999998</c:v>
                </c:pt>
                <c:pt idx="2372">
                  <c:v>-21.59609</c:v>
                </c:pt>
                <c:pt idx="2373">
                  <c:v>-21.606069999999999</c:v>
                </c:pt>
                <c:pt idx="2374">
                  <c:v>-21.616060000000001</c:v>
                </c:pt>
                <c:pt idx="2375">
                  <c:v>-21.626100000000001</c:v>
                </c:pt>
                <c:pt idx="2376">
                  <c:v>-21.634049999999998</c:v>
                </c:pt>
                <c:pt idx="2377">
                  <c:v>-21.64207</c:v>
                </c:pt>
                <c:pt idx="2378">
                  <c:v>-21.65211</c:v>
                </c:pt>
                <c:pt idx="2379">
                  <c:v>-21.66216</c:v>
                </c:pt>
                <c:pt idx="2380">
                  <c:v>-21.672139999999999</c:v>
                </c:pt>
                <c:pt idx="2381">
                  <c:v>-21.682130000000001</c:v>
                </c:pt>
                <c:pt idx="2382">
                  <c:v>-21.692049999999998</c:v>
                </c:pt>
                <c:pt idx="2383">
                  <c:v>-21.702089999999998</c:v>
                </c:pt>
                <c:pt idx="2384">
                  <c:v>-21.71208</c:v>
                </c:pt>
                <c:pt idx="2385">
                  <c:v>-21.72213</c:v>
                </c:pt>
                <c:pt idx="2386">
                  <c:v>-21.732050000000001</c:v>
                </c:pt>
                <c:pt idx="2387">
                  <c:v>-21.742039999999999</c:v>
                </c:pt>
                <c:pt idx="2388">
                  <c:v>-21.752079999999999</c:v>
                </c:pt>
                <c:pt idx="2389">
                  <c:v>-21.762119999999999</c:v>
                </c:pt>
                <c:pt idx="2390">
                  <c:v>-21.772110000000001</c:v>
                </c:pt>
                <c:pt idx="2391">
                  <c:v>-21.782029999999999</c:v>
                </c:pt>
                <c:pt idx="2392">
                  <c:v>-21.792079999999999</c:v>
                </c:pt>
                <c:pt idx="2393">
                  <c:v>-21.802060000000001</c:v>
                </c:pt>
                <c:pt idx="2394">
                  <c:v>-21.812049999999999</c:v>
                </c:pt>
                <c:pt idx="2395">
                  <c:v>-21.822030000000002</c:v>
                </c:pt>
                <c:pt idx="2396">
                  <c:v>-21.832080000000001</c:v>
                </c:pt>
                <c:pt idx="2397">
                  <c:v>-21.84206</c:v>
                </c:pt>
                <c:pt idx="2398">
                  <c:v>-21.852049999999998</c:v>
                </c:pt>
                <c:pt idx="2399">
                  <c:v>-21.862030000000001</c:v>
                </c:pt>
                <c:pt idx="2400">
                  <c:v>-21.872019999999999</c:v>
                </c:pt>
                <c:pt idx="2401">
                  <c:v>-21.882059999999999</c:v>
                </c:pt>
                <c:pt idx="2402">
                  <c:v>-21.892109999999999</c:v>
                </c:pt>
                <c:pt idx="2403">
                  <c:v>-21.902090000000001</c:v>
                </c:pt>
              </c:numCache>
            </c:numRef>
          </c:xVal>
          <c:yVal>
            <c:numRef>
              <c:f>'[1]26_28_s'!$E$33:$E$10000</c:f>
              <c:numCache>
                <c:formatCode>General</c:formatCode>
                <c:ptCount val="9968"/>
                <c:pt idx="0">
                  <c:v>0.1404504</c:v>
                </c:pt>
                <c:pt idx="1">
                  <c:v>0.2118497</c:v>
                </c:pt>
                <c:pt idx="2">
                  <c:v>4.4565599999999997E-2</c:v>
                </c:pt>
                <c:pt idx="3">
                  <c:v>-0.32428289999999999</c:v>
                </c:pt>
                <c:pt idx="4">
                  <c:v>-0.45875680000000002</c:v>
                </c:pt>
                <c:pt idx="5">
                  <c:v>-0.50978409999999996</c:v>
                </c:pt>
                <c:pt idx="6">
                  <c:v>-0.5554251</c:v>
                </c:pt>
                <c:pt idx="7">
                  <c:v>-0.5110574</c:v>
                </c:pt>
                <c:pt idx="8">
                  <c:v>-0.53652219999999995</c:v>
                </c:pt>
                <c:pt idx="9">
                  <c:v>-0.56100760000000005</c:v>
                </c:pt>
                <c:pt idx="10">
                  <c:v>-0.70008459999999995</c:v>
                </c:pt>
                <c:pt idx="11">
                  <c:v>-0.78921180000000002</c:v>
                </c:pt>
                <c:pt idx="12">
                  <c:v>-1.079707</c:v>
                </c:pt>
                <c:pt idx="13">
                  <c:v>-1.279312</c:v>
                </c:pt>
                <c:pt idx="14">
                  <c:v>-1.0324009999999999</c:v>
                </c:pt>
                <c:pt idx="15">
                  <c:v>-0.84729109999999996</c:v>
                </c:pt>
                <c:pt idx="16">
                  <c:v>-0.76472640000000003</c:v>
                </c:pt>
                <c:pt idx="17">
                  <c:v>-0.82770279999999996</c:v>
                </c:pt>
                <c:pt idx="18">
                  <c:v>-1.0419989999999999</c:v>
                </c:pt>
                <c:pt idx="19">
                  <c:v>-1.4853810000000001</c:v>
                </c:pt>
                <c:pt idx="20">
                  <c:v>-1.8802810000000001</c:v>
                </c:pt>
                <c:pt idx="21">
                  <c:v>-2.167446</c:v>
                </c:pt>
                <c:pt idx="22">
                  <c:v>-2.291147</c:v>
                </c:pt>
                <c:pt idx="23">
                  <c:v>-2.7410899999999998</c:v>
                </c:pt>
                <c:pt idx="24">
                  <c:v>-3.813453</c:v>
                </c:pt>
                <c:pt idx="25">
                  <c:v>-4.9462460000000004</c:v>
                </c:pt>
                <c:pt idx="26">
                  <c:v>-5.5802230000000002</c:v>
                </c:pt>
                <c:pt idx="27">
                  <c:v>-5.7128360000000002</c:v>
                </c:pt>
                <c:pt idx="28">
                  <c:v>-5.8205710000000002</c:v>
                </c:pt>
                <c:pt idx="29">
                  <c:v>-5.9386890000000001</c:v>
                </c:pt>
                <c:pt idx="30">
                  <c:v>-6.1634650000000004</c:v>
                </c:pt>
                <c:pt idx="31">
                  <c:v>-6.3569979999999999</c:v>
                </c:pt>
                <c:pt idx="32">
                  <c:v>-6.5036160000000001</c:v>
                </c:pt>
                <c:pt idx="33">
                  <c:v>-6.7537589999999996</c:v>
                </c:pt>
                <c:pt idx="34">
                  <c:v>-6.8760880000000002</c:v>
                </c:pt>
                <c:pt idx="35">
                  <c:v>-7.1752019999999996</c:v>
                </c:pt>
                <c:pt idx="36">
                  <c:v>-7.6503170000000003</c:v>
                </c:pt>
                <c:pt idx="37">
                  <c:v>-8.5999590000000001</c:v>
                </c:pt>
                <c:pt idx="38">
                  <c:v>-9.4470559999999999</c:v>
                </c:pt>
                <c:pt idx="39">
                  <c:v>-10.0398</c:v>
                </c:pt>
                <c:pt idx="40">
                  <c:v>-10.52755</c:v>
                </c:pt>
                <c:pt idx="41">
                  <c:v>-10.846640000000001</c:v>
                </c:pt>
                <c:pt idx="42">
                  <c:v>-11.1629</c:v>
                </c:pt>
                <c:pt idx="43">
                  <c:v>-11.64105</c:v>
                </c:pt>
                <c:pt idx="44">
                  <c:v>-12.138</c:v>
                </c:pt>
                <c:pt idx="45">
                  <c:v>-12.482950000000001</c:v>
                </c:pt>
                <c:pt idx="46">
                  <c:v>-12.889900000000001</c:v>
                </c:pt>
                <c:pt idx="47">
                  <c:v>-13.22457</c:v>
                </c:pt>
                <c:pt idx="48">
                  <c:v>-13.43211</c:v>
                </c:pt>
                <c:pt idx="49">
                  <c:v>-13.446009999999999</c:v>
                </c:pt>
                <c:pt idx="50">
                  <c:v>-13.26384</c:v>
                </c:pt>
                <c:pt idx="51">
                  <c:v>-13.24572</c:v>
                </c:pt>
                <c:pt idx="52">
                  <c:v>-13.219379999999999</c:v>
                </c:pt>
                <c:pt idx="53">
                  <c:v>-13.35933</c:v>
                </c:pt>
                <c:pt idx="54">
                  <c:v>-13.394500000000001</c:v>
                </c:pt>
                <c:pt idx="55">
                  <c:v>-13.445819999999999</c:v>
                </c:pt>
                <c:pt idx="56">
                  <c:v>-13.57011</c:v>
                </c:pt>
                <c:pt idx="57">
                  <c:v>-13.886559999999999</c:v>
                </c:pt>
                <c:pt idx="58">
                  <c:v>-14.12416</c:v>
                </c:pt>
                <c:pt idx="59">
                  <c:v>-14.52993</c:v>
                </c:pt>
                <c:pt idx="60">
                  <c:v>-14.755979999999999</c:v>
                </c:pt>
                <c:pt idx="61">
                  <c:v>-15.08957</c:v>
                </c:pt>
                <c:pt idx="62">
                  <c:v>-15.2737</c:v>
                </c:pt>
                <c:pt idx="63">
                  <c:v>-15.16479</c:v>
                </c:pt>
                <c:pt idx="64">
                  <c:v>-15.087910000000001</c:v>
                </c:pt>
                <c:pt idx="65">
                  <c:v>-15.047650000000001</c:v>
                </c:pt>
                <c:pt idx="66">
                  <c:v>-14.96274</c:v>
                </c:pt>
                <c:pt idx="67">
                  <c:v>-14.821109999999999</c:v>
                </c:pt>
                <c:pt idx="68">
                  <c:v>-14.78997</c:v>
                </c:pt>
                <c:pt idx="69">
                  <c:v>-15.030900000000001</c:v>
                </c:pt>
                <c:pt idx="70">
                  <c:v>-15.75136</c:v>
                </c:pt>
                <c:pt idx="71">
                  <c:v>-17.82498</c:v>
                </c:pt>
                <c:pt idx="72">
                  <c:v>-22.353120000000001</c:v>
                </c:pt>
                <c:pt idx="73">
                  <c:v>-30.811160000000001</c:v>
                </c:pt>
                <c:pt idx="74">
                  <c:v>-44.069130000000001</c:v>
                </c:pt>
                <c:pt idx="75">
                  <c:v>-63.791840000000001</c:v>
                </c:pt>
                <c:pt idx="76">
                  <c:v>-91.198160000000001</c:v>
                </c:pt>
                <c:pt idx="77">
                  <c:v>-118.94929999999999</c:v>
                </c:pt>
                <c:pt idx="78">
                  <c:v>-151.62129999999999</c:v>
                </c:pt>
                <c:pt idx="79">
                  <c:v>-178.98869999999999</c:v>
                </c:pt>
                <c:pt idx="80">
                  <c:v>-208.90790000000001</c:v>
                </c:pt>
                <c:pt idx="81">
                  <c:v>-241.1079</c:v>
                </c:pt>
                <c:pt idx="82">
                  <c:v>-275.5573</c:v>
                </c:pt>
                <c:pt idx="83">
                  <c:v>-312.33429999999998</c:v>
                </c:pt>
                <c:pt idx="84">
                  <c:v>-338.05070000000001</c:v>
                </c:pt>
                <c:pt idx="85">
                  <c:v>-364.75569999999999</c:v>
                </c:pt>
                <c:pt idx="86">
                  <c:v>-392.46769999999998</c:v>
                </c:pt>
                <c:pt idx="87">
                  <c:v>-421.12450000000001</c:v>
                </c:pt>
                <c:pt idx="88">
                  <c:v>-450.72239999999999</c:v>
                </c:pt>
                <c:pt idx="89">
                  <c:v>-481.3347</c:v>
                </c:pt>
                <c:pt idx="90">
                  <c:v>-513.07929999999999</c:v>
                </c:pt>
                <c:pt idx="91">
                  <c:v>-545.9932</c:v>
                </c:pt>
                <c:pt idx="92">
                  <c:v>-580.15049999999997</c:v>
                </c:pt>
                <c:pt idx="93">
                  <c:v>-615.59839999999997</c:v>
                </c:pt>
                <c:pt idx="94">
                  <c:v>-652.34190000000001</c:v>
                </c:pt>
                <c:pt idx="95">
                  <c:v>-690.3415</c:v>
                </c:pt>
                <c:pt idx="96">
                  <c:v>-729.7405</c:v>
                </c:pt>
                <c:pt idx="97">
                  <c:v>-770.44619999999998</c:v>
                </c:pt>
                <c:pt idx="98">
                  <c:v>-812.33040000000005</c:v>
                </c:pt>
                <c:pt idx="99">
                  <c:v>-855.29939999999999</c:v>
                </c:pt>
                <c:pt idx="100">
                  <c:v>-899.23360000000002</c:v>
                </c:pt>
                <c:pt idx="101">
                  <c:v>-944.08619999999996</c:v>
                </c:pt>
                <c:pt idx="102">
                  <c:v>-989.86630000000002</c:v>
                </c:pt>
                <c:pt idx="103">
                  <c:v>-1036.511</c:v>
                </c:pt>
                <c:pt idx="104">
                  <c:v>-1083.8710000000001</c:v>
                </c:pt>
                <c:pt idx="105">
                  <c:v>-1131.896</c:v>
                </c:pt>
                <c:pt idx="106">
                  <c:v>-1180.578</c:v>
                </c:pt>
                <c:pt idx="107">
                  <c:v>-1229.912</c:v>
                </c:pt>
                <c:pt idx="108">
                  <c:v>-1279.883</c:v>
                </c:pt>
                <c:pt idx="109">
                  <c:v>-1305.098</c:v>
                </c:pt>
                <c:pt idx="110">
                  <c:v>-1330.4349999999999</c:v>
                </c:pt>
                <c:pt idx="111">
                  <c:v>-1355.8779999999999</c:v>
                </c:pt>
                <c:pt idx="112">
                  <c:v>-1381.423</c:v>
                </c:pt>
                <c:pt idx="113">
                  <c:v>-1407.0640000000001</c:v>
                </c:pt>
                <c:pt idx="114">
                  <c:v>-1432.788</c:v>
                </c:pt>
                <c:pt idx="115">
                  <c:v>-1458.6010000000001</c:v>
                </c:pt>
                <c:pt idx="116">
                  <c:v>-1484.511</c:v>
                </c:pt>
                <c:pt idx="117">
                  <c:v>-1510.527</c:v>
                </c:pt>
                <c:pt idx="118">
                  <c:v>-1536.665</c:v>
                </c:pt>
                <c:pt idx="119">
                  <c:v>-1562.943</c:v>
                </c:pt>
                <c:pt idx="120">
                  <c:v>-1589.3710000000001</c:v>
                </c:pt>
                <c:pt idx="121">
                  <c:v>-1615.944</c:v>
                </c:pt>
                <c:pt idx="122">
                  <c:v>-1642.65</c:v>
                </c:pt>
                <c:pt idx="123">
                  <c:v>-1669.479</c:v>
                </c:pt>
                <c:pt idx="124">
                  <c:v>-1696.4349999999999</c:v>
                </c:pt>
                <c:pt idx="125">
                  <c:v>-1723.5319999999999</c:v>
                </c:pt>
                <c:pt idx="126">
                  <c:v>-1750.79</c:v>
                </c:pt>
                <c:pt idx="127">
                  <c:v>-1778.232</c:v>
                </c:pt>
                <c:pt idx="128">
                  <c:v>-1805.877</c:v>
                </c:pt>
                <c:pt idx="129">
                  <c:v>-1833.7239999999999</c:v>
                </c:pt>
                <c:pt idx="130">
                  <c:v>-1861.76</c:v>
                </c:pt>
                <c:pt idx="131">
                  <c:v>-1889.9760000000001</c:v>
                </c:pt>
                <c:pt idx="132">
                  <c:v>-1918.385</c:v>
                </c:pt>
                <c:pt idx="133">
                  <c:v>-1947.0050000000001</c:v>
                </c:pt>
                <c:pt idx="134">
                  <c:v>-1975.835</c:v>
                </c:pt>
                <c:pt idx="135">
                  <c:v>-2004.867</c:v>
                </c:pt>
                <c:pt idx="136">
                  <c:v>-2034.1010000000001</c:v>
                </c:pt>
                <c:pt idx="137">
                  <c:v>-2063.556</c:v>
                </c:pt>
                <c:pt idx="138">
                  <c:v>-2093.2460000000001</c:v>
                </c:pt>
                <c:pt idx="139">
                  <c:v>-2123.17</c:v>
                </c:pt>
                <c:pt idx="140">
                  <c:v>-2153.3159999999998</c:v>
                </c:pt>
                <c:pt idx="141">
                  <c:v>-2183.6610000000001</c:v>
                </c:pt>
                <c:pt idx="142">
                  <c:v>-2214.1950000000002</c:v>
                </c:pt>
                <c:pt idx="143">
                  <c:v>-2244.9180000000001</c:v>
                </c:pt>
                <c:pt idx="144">
                  <c:v>-2275.826</c:v>
                </c:pt>
                <c:pt idx="145">
                  <c:v>-2306.91</c:v>
                </c:pt>
                <c:pt idx="146">
                  <c:v>-2338.1559999999999</c:v>
                </c:pt>
                <c:pt idx="147">
                  <c:v>-2369.538</c:v>
                </c:pt>
                <c:pt idx="148">
                  <c:v>-2401.038</c:v>
                </c:pt>
                <c:pt idx="149">
                  <c:v>-2432.6610000000001</c:v>
                </c:pt>
                <c:pt idx="150">
                  <c:v>-2464.4119999999998</c:v>
                </c:pt>
                <c:pt idx="151">
                  <c:v>-2496.2759999999998</c:v>
                </c:pt>
                <c:pt idx="152">
                  <c:v>-2528.2249999999999</c:v>
                </c:pt>
                <c:pt idx="153">
                  <c:v>-2560.248</c:v>
                </c:pt>
                <c:pt idx="154">
                  <c:v>-2592.3530000000001</c:v>
                </c:pt>
                <c:pt idx="155">
                  <c:v>-2624.5390000000002</c:v>
                </c:pt>
                <c:pt idx="156">
                  <c:v>-2656.7750000000001</c:v>
                </c:pt>
                <c:pt idx="157">
                  <c:v>-2689.0140000000001</c:v>
                </c:pt>
                <c:pt idx="158">
                  <c:v>-2721.223</c:v>
                </c:pt>
                <c:pt idx="159">
                  <c:v>-2753.4029999999998</c:v>
                </c:pt>
                <c:pt idx="160">
                  <c:v>-2785.556</c:v>
                </c:pt>
                <c:pt idx="161">
                  <c:v>-2817.6849999999999</c:v>
                </c:pt>
                <c:pt idx="162">
                  <c:v>-2849.7930000000001</c:v>
                </c:pt>
                <c:pt idx="163">
                  <c:v>-2881.8850000000002</c:v>
                </c:pt>
                <c:pt idx="164">
                  <c:v>-2913.9470000000001</c:v>
                </c:pt>
                <c:pt idx="165">
                  <c:v>-2945.9549999999999</c:v>
                </c:pt>
                <c:pt idx="166">
                  <c:v>-2977.8809999999999</c:v>
                </c:pt>
                <c:pt idx="167">
                  <c:v>-3009.6930000000002</c:v>
                </c:pt>
                <c:pt idx="168">
                  <c:v>-3041.364</c:v>
                </c:pt>
                <c:pt idx="169">
                  <c:v>-3072.886</c:v>
                </c:pt>
                <c:pt idx="170">
                  <c:v>-3104.2629999999999</c:v>
                </c:pt>
                <c:pt idx="171">
                  <c:v>-3135.489</c:v>
                </c:pt>
                <c:pt idx="172">
                  <c:v>-3166.5419999999999</c:v>
                </c:pt>
                <c:pt idx="173">
                  <c:v>-3197.404</c:v>
                </c:pt>
                <c:pt idx="174">
                  <c:v>-3228.0520000000001</c:v>
                </c:pt>
                <c:pt idx="175">
                  <c:v>-3258.4569999999999</c:v>
                </c:pt>
                <c:pt idx="176">
                  <c:v>-3288.6</c:v>
                </c:pt>
                <c:pt idx="177">
                  <c:v>-3318.4760000000001</c:v>
                </c:pt>
                <c:pt idx="178">
                  <c:v>-3348.0889999999999</c:v>
                </c:pt>
                <c:pt idx="179">
                  <c:v>-3377.4380000000001</c:v>
                </c:pt>
                <c:pt idx="180">
                  <c:v>-3406.5079999999998</c:v>
                </c:pt>
                <c:pt idx="181">
                  <c:v>-3435.279</c:v>
                </c:pt>
                <c:pt idx="182">
                  <c:v>-3463.7420000000002</c:v>
                </c:pt>
                <c:pt idx="183">
                  <c:v>-3491.89</c:v>
                </c:pt>
                <c:pt idx="184">
                  <c:v>-3519.7159999999999</c:v>
                </c:pt>
                <c:pt idx="185">
                  <c:v>-3547.2060000000001</c:v>
                </c:pt>
                <c:pt idx="186">
                  <c:v>-3574.35</c:v>
                </c:pt>
                <c:pt idx="187">
                  <c:v>-3601.1419999999998</c:v>
                </c:pt>
                <c:pt idx="188">
                  <c:v>-3627.576</c:v>
                </c:pt>
                <c:pt idx="189">
                  <c:v>-3653.6509999999998</c:v>
                </c:pt>
                <c:pt idx="190">
                  <c:v>-3679.3620000000001</c:v>
                </c:pt>
                <c:pt idx="191">
                  <c:v>-3704.6970000000001</c:v>
                </c:pt>
                <c:pt idx="192">
                  <c:v>-3754.2469999999998</c:v>
                </c:pt>
                <c:pt idx="193">
                  <c:v>-3802.3090000000002</c:v>
                </c:pt>
                <c:pt idx="194">
                  <c:v>-3848.8670000000002</c:v>
                </c:pt>
                <c:pt idx="195">
                  <c:v>-3894.0749999999998</c:v>
                </c:pt>
                <c:pt idx="196">
                  <c:v>-3937.87</c:v>
                </c:pt>
                <c:pt idx="197">
                  <c:v>-3980.3389999999999</c:v>
                </c:pt>
                <c:pt idx="198">
                  <c:v>-4021.5309999999999</c:v>
                </c:pt>
                <c:pt idx="199">
                  <c:v>-4061.3420000000001</c:v>
                </c:pt>
                <c:pt idx="200">
                  <c:v>-4099.8850000000002</c:v>
                </c:pt>
                <c:pt idx="201">
                  <c:v>-4137.2910000000002</c:v>
                </c:pt>
                <c:pt idx="202">
                  <c:v>-4173.6670000000004</c:v>
                </c:pt>
                <c:pt idx="203">
                  <c:v>-4209.1270000000004</c:v>
                </c:pt>
                <c:pt idx="204">
                  <c:v>-4243.7839999999997</c:v>
                </c:pt>
                <c:pt idx="205">
                  <c:v>-4277.6369999999997</c:v>
                </c:pt>
                <c:pt idx="206">
                  <c:v>-4310.5829999999996</c:v>
                </c:pt>
                <c:pt idx="207">
                  <c:v>-4342.6369999999997</c:v>
                </c:pt>
                <c:pt idx="208">
                  <c:v>-4373.902</c:v>
                </c:pt>
                <c:pt idx="209">
                  <c:v>-4404.4179999999997</c:v>
                </c:pt>
                <c:pt idx="210">
                  <c:v>-4434.165</c:v>
                </c:pt>
                <c:pt idx="211">
                  <c:v>-4463.1409999999996</c:v>
                </c:pt>
                <c:pt idx="212">
                  <c:v>-4491.4129999999996</c:v>
                </c:pt>
                <c:pt idx="213">
                  <c:v>-4518.9669999999996</c:v>
                </c:pt>
                <c:pt idx="214">
                  <c:v>-4545.7169999999996</c:v>
                </c:pt>
                <c:pt idx="215">
                  <c:v>-4571.6949999999997</c:v>
                </c:pt>
                <c:pt idx="216">
                  <c:v>-4596.9840000000004</c:v>
                </c:pt>
                <c:pt idx="217">
                  <c:v>-4633.4790000000003</c:v>
                </c:pt>
                <c:pt idx="218">
                  <c:v>-4668.3050000000003</c:v>
                </c:pt>
                <c:pt idx="219">
                  <c:v>-4701.3890000000001</c:v>
                </c:pt>
                <c:pt idx="220">
                  <c:v>-4732.7110000000002</c:v>
                </c:pt>
                <c:pt idx="221">
                  <c:v>-4762.4560000000001</c:v>
                </c:pt>
                <c:pt idx="222">
                  <c:v>-4790.6019999999999</c:v>
                </c:pt>
                <c:pt idx="223">
                  <c:v>-4816.9970000000003</c:v>
                </c:pt>
                <c:pt idx="224">
                  <c:v>-4849.3059999999996</c:v>
                </c:pt>
                <c:pt idx="225">
                  <c:v>-4878.2359999999999</c:v>
                </c:pt>
                <c:pt idx="226">
                  <c:v>-4904.2120000000004</c:v>
                </c:pt>
                <c:pt idx="227">
                  <c:v>-4933.4960000000001</c:v>
                </c:pt>
                <c:pt idx="228">
                  <c:v>-4959.5929999999998</c:v>
                </c:pt>
                <c:pt idx="229">
                  <c:v>-4982.28</c:v>
                </c:pt>
                <c:pt idx="230">
                  <c:v>-5001.7479999999996</c:v>
                </c:pt>
                <c:pt idx="231">
                  <c:v>-5018.6840000000002</c:v>
                </c:pt>
                <c:pt idx="232">
                  <c:v>-5034.2460000000001</c:v>
                </c:pt>
                <c:pt idx="233">
                  <c:v>-5049.0919999999996</c:v>
                </c:pt>
                <c:pt idx="234">
                  <c:v>-5063.3860000000004</c:v>
                </c:pt>
                <c:pt idx="235">
                  <c:v>-5076.5820000000003</c:v>
                </c:pt>
                <c:pt idx="236">
                  <c:v>-5088.0429999999997</c:v>
                </c:pt>
                <c:pt idx="237">
                  <c:v>-5097.473</c:v>
                </c:pt>
                <c:pt idx="238">
                  <c:v>-5105.0410000000002</c:v>
                </c:pt>
                <c:pt idx="239">
                  <c:v>-5111.4189999999999</c:v>
                </c:pt>
                <c:pt idx="240">
                  <c:v>-5116.4660000000003</c:v>
                </c:pt>
                <c:pt idx="241">
                  <c:v>-5120.1180000000004</c:v>
                </c:pt>
                <c:pt idx="242">
                  <c:v>-5122.7879999999996</c:v>
                </c:pt>
                <c:pt idx="243">
                  <c:v>-5123.8950000000004</c:v>
                </c:pt>
                <c:pt idx="244">
                  <c:v>-5121.67</c:v>
                </c:pt>
                <c:pt idx="245">
                  <c:v>-5117.9309999999996</c:v>
                </c:pt>
                <c:pt idx="246">
                  <c:v>-5113.4769999999999</c:v>
                </c:pt>
                <c:pt idx="247">
                  <c:v>-5109.335</c:v>
                </c:pt>
                <c:pt idx="248">
                  <c:v>-5105.79</c:v>
                </c:pt>
                <c:pt idx="249">
                  <c:v>-5102.4870000000001</c:v>
                </c:pt>
                <c:pt idx="250">
                  <c:v>-5098.5839999999998</c:v>
                </c:pt>
                <c:pt idx="251">
                  <c:v>-5094.3140000000003</c:v>
                </c:pt>
                <c:pt idx="252">
                  <c:v>-5089.3959999999997</c:v>
                </c:pt>
                <c:pt idx="253">
                  <c:v>-5080.4399999999996</c:v>
                </c:pt>
                <c:pt idx="254">
                  <c:v>-5066.0320000000002</c:v>
                </c:pt>
                <c:pt idx="255">
                  <c:v>-5044.4629999999997</c:v>
                </c:pt>
                <c:pt idx="256">
                  <c:v>-5024.3019999999997</c:v>
                </c:pt>
                <c:pt idx="257">
                  <c:v>-5009.76</c:v>
                </c:pt>
                <c:pt idx="258">
                  <c:v>-5000.1679999999997</c:v>
                </c:pt>
                <c:pt idx="259">
                  <c:v>-4987.817</c:v>
                </c:pt>
                <c:pt idx="260">
                  <c:v>-4964.1049999999996</c:v>
                </c:pt>
                <c:pt idx="261">
                  <c:v>-4935.5360000000001</c:v>
                </c:pt>
                <c:pt idx="262">
                  <c:v>-4905.1580000000004</c:v>
                </c:pt>
                <c:pt idx="263">
                  <c:v>-4879.2700000000004</c:v>
                </c:pt>
                <c:pt idx="264">
                  <c:v>-4855.8329999999996</c:v>
                </c:pt>
                <c:pt idx="265">
                  <c:v>-4841.9660000000003</c:v>
                </c:pt>
                <c:pt idx="266">
                  <c:v>-4835.3059999999996</c:v>
                </c:pt>
                <c:pt idx="267">
                  <c:v>-4832.393</c:v>
                </c:pt>
                <c:pt idx="268">
                  <c:v>-4829.7259999999997</c:v>
                </c:pt>
                <c:pt idx="269">
                  <c:v>-4827.9830000000002</c:v>
                </c:pt>
                <c:pt idx="270">
                  <c:v>-4826.8310000000001</c:v>
                </c:pt>
                <c:pt idx="271">
                  <c:v>-4826.5659999999998</c:v>
                </c:pt>
                <c:pt idx="272">
                  <c:v>-4827.2510000000002</c:v>
                </c:pt>
                <c:pt idx="273">
                  <c:v>-4827.9170000000004</c:v>
                </c:pt>
                <c:pt idx="274">
                  <c:v>-4828.5990000000002</c:v>
                </c:pt>
                <c:pt idx="275">
                  <c:v>-4829.8040000000001</c:v>
                </c:pt>
                <c:pt idx="276">
                  <c:v>-4831.43</c:v>
                </c:pt>
                <c:pt idx="277">
                  <c:v>-4833.1899999999996</c:v>
                </c:pt>
                <c:pt idx="278">
                  <c:v>-4833.9160000000002</c:v>
                </c:pt>
                <c:pt idx="279">
                  <c:v>-4833.4849999999997</c:v>
                </c:pt>
                <c:pt idx="280">
                  <c:v>-4820.1779999999999</c:v>
                </c:pt>
                <c:pt idx="281">
                  <c:v>-4795.92</c:v>
                </c:pt>
                <c:pt idx="282">
                  <c:v>-4773.4390000000003</c:v>
                </c:pt>
                <c:pt idx="283">
                  <c:v>-4757.6289999999999</c:v>
                </c:pt>
                <c:pt idx="284">
                  <c:v>-4749.3410000000003</c:v>
                </c:pt>
                <c:pt idx="285">
                  <c:v>-4747.9290000000001</c:v>
                </c:pt>
                <c:pt idx="286">
                  <c:v>-4744.5519999999997</c:v>
                </c:pt>
                <c:pt idx="287">
                  <c:v>-4726.0320000000002</c:v>
                </c:pt>
                <c:pt idx="288">
                  <c:v>-4702.2439999999997</c:v>
                </c:pt>
                <c:pt idx="289">
                  <c:v>-4685.4979999999996</c:v>
                </c:pt>
                <c:pt idx="290">
                  <c:v>-4679.616</c:v>
                </c:pt>
                <c:pt idx="291">
                  <c:v>-4684.22</c:v>
                </c:pt>
                <c:pt idx="292">
                  <c:v>-4694.991</c:v>
                </c:pt>
                <c:pt idx="293">
                  <c:v>-4706.7380000000003</c:v>
                </c:pt>
                <c:pt idx="294">
                  <c:v>-4718.0820000000003</c:v>
                </c:pt>
                <c:pt idx="295">
                  <c:v>-4729.2110000000002</c:v>
                </c:pt>
                <c:pt idx="296">
                  <c:v>-4739.8940000000002</c:v>
                </c:pt>
                <c:pt idx="297">
                  <c:v>-4750.0219999999999</c:v>
                </c:pt>
                <c:pt idx="298">
                  <c:v>-4760.0680000000002</c:v>
                </c:pt>
                <c:pt idx="299">
                  <c:v>-4769.4989999999998</c:v>
                </c:pt>
                <c:pt idx="300">
                  <c:v>-4779.0429999999997</c:v>
                </c:pt>
                <c:pt idx="301">
                  <c:v>-4790.5519999999997</c:v>
                </c:pt>
                <c:pt idx="302">
                  <c:v>-4803.777</c:v>
                </c:pt>
                <c:pt idx="303">
                  <c:v>-4817.5879999999997</c:v>
                </c:pt>
                <c:pt idx="304">
                  <c:v>-4832.6970000000001</c:v>
                </c:pt>
                <c:pt idx="305">
                  <c:v>-4849.0280000000002</c:v>
                </c:pt>
                <c:pt idx="306">
                  <c:v>-4864.17</c:v>
                </c:pt>
                <c:pt idx="307">
                  <c:v>-4876.0559999999996</c:v>
                </c:pt>
                <c:pt idx="308">
                  <c:v>-4886.6170000000002</c:v>
                </c:pt>
                <c:pt idx="309">
                  <c:v>-4899.7280000000001</c:v>
                </c:pt>
                <c:pt idx="310">
                  <c:v>-4915.1570000000002</c:v>
                </c:pt>
                <c:pt idx="311">
                  <c:v>-4932.866</c:v>
                </c:pt>
                <c:pt idx="312">
                  <c:v>-4951.3950000000004</c:v>
                </c:pt>
                <c:pt idx="313">
                  <c:v>-4969.201</c:v>
                </c:pt>
                <c:pt idx="314">
                  <c:v>-4987.5959999999995</c:v>
                </c:pt>
                <c:pt idx="315">
                  <c:v>-5008.0129999999999</c:v>
                </c:pt>
                <c:pt idx="316">
                  <c:v>-5030.4970000000003</c:v>
                </c:pt>
                <c:pt idx="317">
                  <c:v>-5054.7560000000003</c:v>
                </c:pt>
                <c:pt idx="318">
                  <c:v>-5080.0079999999998</c:v>
                </c:pt>
                <c:pt idx="319">
                  <c:v>-5105.8360000000002</c:v>
                </c:pt>
                <c:pt idx="320">
                  <c:v>-5131.9740000000002</c:v>
                </c:pt>
                <c:pt idx="321">
                  <c:v>-5157.6710000000003</c:v>
                </c:pt>
                <c:pt idx="322">
                  <c:v>-5182.9040000000005</c:v>
                </c:pt>
                <c:pt idx="323">
                  <c:v>-5208.3419999999996</c:v>
                </c:pt>
                <c:pt idx="324">
                  <c:v>-5233.2150000000001</c:v>
                </c:pt>
                <c:pt idx="325">
                  <c:v>-5257.6670000000004</c:v>
                </c:pt>
                <c:pt idx="326">
                  <c:v>-5282.0320000000002</c:v>
                </c:pt>
                <c:pt idx="327">
                  <c:v>-5305.0420000000004</c:v>
                </c:pt>
                <c:pt idx="328">
                  <c:v>-5328.5739999999996</c:v>
                </c:pt>
                <c:pt idx="329">
                  <c:v>-5354.5739999999996</c:v>
                </c:pt>
                <c:pt idx="330">
                  <c:v>-5382.5370000000003</c:v>
                </c:pt>
                <c:pt idx="331">
                  <c:v>-5411.3909999999996</c:v>
                </c:pt>
                <c:pt idx="332">
                  <c:v>-5440.3220000000001</c:v>
                </c:pt>
                <c:pt idx="333">
                  <c:v>-5469.0969999999998</c:v>
                </c:pt>
                <c:pt idx="334">
                  <c:v>-5497.402</c:v>
                </c:pt>
                <c:pt idx="335">
                  <c:v>-5524.3919999999998</c:v>
                </c:pt>
                <c:pt idx="336">
                  <c:v>-5550.1710000000003</c:v>
                </c:pt>
                <c:pt idx="337">
                  <c:v>-5576.0659999999998</c:v>
                </c:pt>
                <c:pt idx="338">
                  <c:v>-5602.335</c:v>
                </c:pt>
                <c:pt idx="339">
                  <c:v>-5627.9960000000001</c:v>
                </c:pt>
                <c:pt idx="340">
                  <c:v>-5652.6570000000002</c:v>
                </c:pt>
                <c:pt idx="341">
                  <c:v>-5677.38</c:v>
                </c:pt>
                <c:pt idx="342">
                  <c:v>-5702.98</c:v>
                </c:pt>
                <c:pt idx="343">
                  <c:v>-5729.05</c:v>
                </c:pt>
                <c:pt idx="344">
                  <c:v>-5755.3190000000004</c:v>
                </c:pt>
                <c:pt idx="345">
                  <c:v>-5781.6959999999999</c:v>
                </c:pt>
                <c:pt idx="346">
                  <c:v>-5807.9359999999997</c:v>
                </c:pt>
                <c:pt idx="347">
                  <c:v>-5834.01</c:v>
                </c:pt>
                <c:pt idx="348">
                  <c:v>-5859.7550000000001</c:v>
                </c:pt>
                <c:pt idx="349">
                  <c:v>-5885.817</c:v>
                </c:pt>
                <c:pt idx="350">
                  <c:v>-5912.259</c:v>
                </c:pt>
                <c:pt idx="351">
                  <c:v>-5938.3469999999998</c:v>
                </c:pt>
                <c:pt idx="352">
                  <c:v>-5963.66</c:v>
                </c:pt>
                <c:pt idx="353">
                  <c:v>-5989.1729999999998</c:v>
                </c:pt>
                <c:pt idx="354">
                  <c:v>-6014.0460000000003</c:v>
                </c:pt>
                <c:pt idx="355">
                  <c:v>-6039.3760000000002</c:v>
                </c:pt>
                <c:pt idx="356">
                  <c:v>-6064.3209999999999</c:v>
                </c:pt>
                <c:pt idx="357">
                  <c:v>-6086.5169999999998</c:v>
                </c:pt>
                <c:pt idx="358">
                  <c:v>-6104.4769999999999</c:v>
                </c:pt>
                <c:pt idx="359">
                  <c:v>-6117.8140000000003</c:v>
                </c:pt>
                <c:pt idx="360">
                  <c:v>-6130.43</c:v>
                </c:pt>
                <c:pt idx="361">
                  <c:v>-6146.7979999999998</c:v>
                </c:pt>
                <c:pt idx="362">
                  <c:v>-6163.0439999999999</c:v>
                </c:pt>
                <c:pt idx="363">
                  <c:v>-6169.3389999999999</c:v>
                </c:pt>
                <c:pt idx="364">
                  <c:v>-6174.915</c:v>
                </c:pt>
                <c:pt idx="365">
                  <c:v>-6186.9930000000004</c:v>
                </c:pt>
                <c:pt idx="366">
                  <c:v>-6205.6409999999996</c:v>
                </c:pt>
                <c:pt idx="367">
                  <c:v>-6228.3410000000003</c:v>
                </c:pt>
                <c:pt idx="368">
                  <c:v>-6200.7740000000003</c:v>
                </c:pt>
                <c:pt idx="369">
                  <c:v>-6159.7730000000001</c:v>
                </c:pt>
                <c:pt idx="370">
                  <c:v>-6111.2209999999995</c:v>
                </c:pt>
                <c:pt idx="371">
                  <c:v>-6086.0429999999997</c:v>
                </c:pt>
                <c:pt idx="372">
                  <c:v>-6036.8149999999996</c:v>
                </c:pt>
                <c:pt idx="373">
                  <c:v>-5991.5889999999999</c:v>
                </c:pt>
                <c:pt idx="374">
                  <c:v>-5950.4650000000001</c:v>
                </c:pt>
                <c:pt idx="375">
                  <c:v>-5910.9769999999999</c:v>
                </c:pt>
                <c:pt idx="376">
                  <c:v>-5871.308</c:v>
                </c:pt>
                <c:pt idx="377">
                  <c:v>-5821.7550000000001</c:v>
                </c:pt>
                <c:pt idx="378">
                  <c:v>-5793.348</c:v>
                </c:pt>
                <c:pt idx="379">
                  <c:v>-5763.9650000000001</c:v>
                </c:pt>
                <c:pt idx="380">
                  <c:v>-5734.174</c:v>
                </c:pt>
                <c:pt idx="381">
                  <c:v>-5704.4769999999999</c:v>
                </c:pt>
                <c:pt idx="382">
                  <c:v>-5675.4290000000001</c:v>
                </c:pt>
                <c:pt idx="383">
                  <c:v>-5647.3779999999997</c:v>
                </c:pt>
                <c:pt idx="384">
                  <c:v>-5620.4579999999996</c:v>
                </c:pt>
                <c:pt idx="385">
                  <c:v>-5594.8670000000002</c:v>
                </c:pt>
                <c:pt idx="386">
                  <c:v>-5548.8720000000003</c:v>
                </c:pt>
                <c:pt idx="387">
                  <c:v>-5510.9210000000003</c:v>
                </c:pt>
                <c:pt idx="388">
                  <c:v>-5481.5039999999999</c:v>
                </c:pt>
                <c:pt idx="389">
                  <c:v>-5453.23</c:v>
                </c:pt>
                <c:pt idx="390">
                  <c:v>-5440.1350000000002</c:v>
                </c:pt>
                <c:pt idx="391">
                  <c:v>-5397.4449999999997</c:v>
                </c:pt>
                <c:pt idx="392">
                  <c:v>-5356.2749999999996</c:v>
                </c:pt>
                <c:pt idx="393">
                  <c:v>-5305.5950000000003</c:v>
                </c:pt>
                <c:pt idx="394">
                  <c:v>-5248.3760000000002</c:v>
                </c:pt>
                <c:pt idx="395">
                  <c:v>-5186.1030000000001</c:v>
                </c:pt>
                <c:pt idx="396">
                  <c:v>-5120.4629999999997</c:v>
                </c:pt>
                <c:pt idx="397">
                  <c:v>-5053.4229999999998</c:v>
                </c:pt>
                <c:pt idx="398">
                  <c:v>-4986.4589999999998</c:v>
                </c:pt>
                <c:pt idx="399">
                  <c:v>-4920.5330000000004</c:v>
                </c:pt>
                <c:pt idx="400">
                  <c:v>-4856.5159999999996</c:v>
                </c:pt>
                <c:pt idx="401">
                  <c:v>-4795.2290000000003</c:v>
                </c:pt>
                <c:pt idx="402">
                  <c:v>-4737.2939999999999</c:v>
                </c:pt>
                <c:pt idx="403">
                  <c:v>-4683.1400000000003</c:v>
                </c:pt>
                <c:pt idx="404">
                  <c:v>-4633.0940000000001</c:v>
                </c:pt>
                <c:pt idx="405">
                  <c:v>-4587.38</c:v>
                </c:pt>
                <c:pt idx="406">
                  <c:v>-4546.098</c:v>
                </c:pt>
                <c:pt idx="407">
                  <c:v>-4509.268</c:v>
                </c:pt>
                <c:pt idx="408">
                  <c:v>-4476.8500000000004</c:v>
                </c:pt>
                <c:pt idx="409">
                  <c:v>-4448.7269999999999</c:v>
                </c:pt>
                <c:pt idx="410">
                  <c:v>-4404.6679999999997</c:v>
                </c:pt>
                <c:pt idx="411">
                  <c:v>-4375.5410000000002</c:v>
                </c:pt>
                <c:pt idx="412">
                  <c:v>-4354.7849999999999</c:v>
                </c:pt>
                <c:pt idx="413">
                  <c:v>-4381.6180000000004</c:v>
                </c:pt>
                <c:pt idx="414">
                  <c:v>-4409.2389999999996</c:v>
                </c:pt>
                <c:pt idx="415">
                  <c:v>-4440.4250000000002</c:v>
                </c:pt>
                <c:pt idx="416">
                  <c:v>-4472.509</c:v>
                </c:pt>
                <c:pt idx="417">
                  <c:v>-4503.518</c:v>
                </c:pt>
                <c:pt idx="418">
                  <c:v>-4532.2020000000002</c:v>
                </c:pt>
                <c:pt idx="419">
                  <c:v>-4558.2550000000001</c:v>
                </c:pt>
                <c:pt idx="420">
                  <c:v>-4588.808</c:v>
                </c:pt>
                <c:pt idx="421">
                  <c:v>-4615.0919999999996</c:v>
                </c:pt>
                <c:pt idx="422">
                  <c:v>-4644.2209999999995</c:v>
                </c:pt>
                <c:pt idx="423">
                  <c:v>-4670.1139999999996</c:v>
                </c:pt>
                <c:pt idx="424">
                  <c:v>-4693.3739999999998</c:v>
                </c:pt>
                <c:pt idx="425">
                  <c:v>-4714.3829999999998</c:v>
                </c:pt>
                <c:pt idx="426">
                  <c:v>-4733.2569999999996</c:v>
                </c:pt>
                <c:pt idx="427">
                  <c:v>-4751.7740000000003</c:v>
                </c:pt>
                <c:pt idx="428">
                  <c:v>-4738.9520000000002</c:v>
                </c:pt>
                <c:pt idx="429">
                  <c:v>-4710.335</c:v>
                </c:pt>
                <c:pt idx="430">
                  <c:v>-4679.3739999999998</c:v>
                </c:pt>
                <c:pt idx="431">
                  <c:v>-4652.3500000000004</c:v>
                </c:pt>
                <c:pt idx="432">
                  <c:v>-4626.6890000000003</c:v>
                </c:pt>
                <c:pt idx="433">
                  <c:v>-4607.6779999999999</c:v>
                </c:pt>
                <c:pt idx="434">
                  <c:v>-4550.7929999999997</c:v>
                </c:pt>
                <c:pt idx="435">
                  <c:v>-4487.777</c:v>
                </c:pt>
                <c:pt idx="436">
                  <c:v>-4407.1610000000001</c:v>
                </c:pt>
                <c:pt idx="437">
                  <c:v>-4315.2690000000002</c:v>
                </c:pt>
                <c:pt idx="438">
                  <c:v>-4215.1769999999997</c:v>
                </c:pt>
                <c:pt idx="439">
                  <c:v>-4109.223</c:v>
                </c:pt>
                <c:pt idx="440">
                  <c:v>-4000.4870000000001</c:v>
                </c:pt>
                <c:pt idx="441">
                  <c:v>-3891.6489999999999</c:v>
                </c:pt>
                <c:pt idx="442">
                  <c:v>-3784.366</c:v>
                </c:pt>
                <c:pt idx="443">
                  <c:v>-3679.9079999999999</c:v>
                </c:pt>
                <c:pt idx="444">
                  <c:v>-3579.5439999999999</c:v>
                </c:pt>
                <c:pt idx="445">
                  <c:v>-3484.297</c:v>
                </c:pt>
                <c:pt idx="446">
                  <c:v>-3394.826</c:v>
                </c:pt>
                <c:pt idx="447">
                  <c:v>-3311.576</c:v>
                </c:pt>
                <c:pt idx="448">
                  <c:v>-3234.8609999999999</c:v>
                </c:pt>
                <c:pt idx="449">
                  <c:v>-3164.8310000000001</c:v>
                </c:pt>
                <c:pt idx="450">
                  <c:v>-3101.482</c:v>
                </c:pt>
                <c:pt idx="451">
                  <c:v>-3044.741</c:v>
                </c:pt>
                <c:pt idx="452">
                  <c:v>-2994.4780000000001</c:v>
                </c:pt>
                <c:pt idx="453">
                  <c:v>-2950.4769999999999</c:v>
                </c:pt>
                <c:pt idx="454">
                  <c:v>-2912.4360000000001</c:v>
                </c:pt>
                <c:pt idx="455">
                  <c:v>-2880.0050000000001</c:v>
                </c:pt>
                <c:pt idx="456">
                  <c:v>-2852.7939999999999</c:v>
                </c:pt>
                <c:pt idx="457">
                  <c:v>-2812.299</c:v>
                </c:pt>
                <c:pt idx="458">
                  <c:v>-2786.7139999999999</c:v>
                </c:pt>
                <c:pt idx="459">
                  <c:v>-2765.7719999999999</c:v>
                </c:pt>
                <c:pt idx="460">
                  <c:v>-2783.3090000000002</c:v>
                </c:pt>
                <c:pt idx="461">
                  <c:v>-2809.7269999999999</c:v>
                </c:pt>
                <c:pt idx="462">
                  <c:v>-2839.1570000000002</c:v>
                </c:pt>
                <c:pt idx="463">
                  <c:v>-2866.9059999999999</c:v>
                </c:pt>
                <c:pt idx="464">
                  <c:v>-2896.1909999999998</c:v>
                </c:pt>
                <c:pt idx="465">
                  <c:v>-2919.0940000000001</c:v>
                </c:pt>
                <c:pt idx="466">
                  <c:v>-2936.828</c:v>
                </c:pt>
                <c:pt idx="467">
                  <c:v>-2947.598</c:v>
                </c:pt>
                <c:pt idx="468">
                  <c:v>-2954.145</c:v>
                </c:pt>
                <c:pt idx="469">
                  <c:v>-2959.991</c:v>
                </c:pt>
                <c:pt idx="470">
                  <c:v>-2965.9949999999999</c:v>
                </c:pt>
                <c:pt idx="471">
                  <c:v>-2971.0790000000002</c:v>
                </c:pt>
                <c:pt idx="472">
                  <c:v>-2974.5610000000001</c:v>
                </c:pt>
                <c:pt idx="473">
                  <c:v>-2975.9740000000002</c:v>
                </c:pt>
                <c:pt idx="474">
                  <c:v>-2974.9290000000001</c:v>
                </c:pt>
                <c:pt idx="475">
                  <c:v>-2969.0030000000002</c:v>
                </c:pt>
                <c:pt idx="476">
                  <c:v>-2956.3919999999998</c:v>
                </c:pt>
                <c:pt idx="477">
                  <c:v>-2944.0610000000001</c:v>
                </c:pt>
                <c:pt idx="478">
                  <c:v>-2935.7339999999999</c:v>
                </c:pt>
                <c:pt idx="479">
                  <c:v>-2928.9630000000002</c:v>
                </c:pt>
                <c:pt idx="480">
                  <c:v>-2918.5909999999999</c:v>
                </c:pt>
                <c:pt idx="481">
                  <c:v>-2906.5160000000001</c:v>
                </c:pt>
                <c:pt idx="482">
                  <c:v>-2897.5880000000002</c:v>
                </c:pt>
                <c:pt idx="483">
                  <c:v>-2893.5189999999998</c:v>
                </c:pt>
                <c:pt idx="484">
                  <c:v>-2893.7289999999998</c:v>
                </c:pt>
                <c:pt idx="485">
                  <c:v>-2895.989</c:v>
                </c:pt>
                <c:pt idx="486">
                  <c:v>-2898.9580000000001</c:v>
                </c:pt>
                <c:pt idx="487">
                  <c:v>-2901.7649999999999</c:v>
                </c:pt>
                <c:pt idx="488">
                  <c:v>-2901.2280000000001</c:v>
                </c:pt>
                <c:pt idx="489">
                  <c:v>-2896.0239999999999</c:v>
                </c:pt>
                <c:pt idx="490">
                  <c:v>-2888.7809999999999</c:v>
                </c:pt>
                <c:pt idx="491">
                  <c:v>-2881.4209999999998</c:v>
                </c:pt>
                <c:pt idx="492">
                  <c:v>-2874.2820000000002</c:v>
                </c:pt>
                <c:pt idx="493">
                  <c:v>-2866.1819999999998</c:v>
                </c:pt>
                <c:pt idx="494">
                  <c:v>-2856.5819999999999</c:v>
                </c:pt>
                <c:pt idx="495">
                  <c:v>-2846.5189999999998</c:v>
                </c:pt>
                <c:pt idx="496">
                  <c:v>-2837.9569999999999</c:v>
                </c:pt>
                <c:pt idx="497">
                  <c:v>-2831.6779999999999</c:v>
                </c:pt>
                <c:pt idx="498">
                  <c:v>-2826.8519999999999</c:v>
                </c:pt>
                <c:pt idx="499">
                  <c:v>-2823.78</c:v>
                </c:pt>
                <c:pt idx="500">
                  <c:v>-2821.82</c:v>
                </c:pt>
                <c:pt idx="501">
                  <c:v>-2819.692</c:v>
                </c:pt>
                <c:pt idx="502">
                  <c:v>-2816.5160000000001</c:v>
                </c:pt>
                <c:pt idx="503">
                  <c:v>-2813.1579999999999</c:v>
                </c:pt>
                <c:pt idx="504">
                  <c:v>-2810.431</c:v>
                </c:pt>
                <c:pt idx="505">
                  <c:v>-2808.5140000000001</c:v>
                </c:pt>
                <c:pt idx="506">
                  <c:v>-2807.7139999999999</c:v>
                </c:pt>
                <c:pt idx="507">
                  <c:v>-2807.6329999999998</c:v>
                </c:pt>
                <c:pt idx="508">
                  <c:v>-2807.9360000000001</c:v>
                </c:pt>
                <c:pt idx="509">
                  <c:v>-2807.5140000000001</c:v>
                </c:pt>
                <c:pt idx="510">
                  <c:v>-2806.558</c:v>
                </c:pt>
                <c:pt idx="511">
                  <c:v>-2804.86</c:v>
                </c:pt>
                <c:pt idx="512">
                  <c:v>-2802.509</c:v>
                </c:pt>
                <c:pt idx="513">
                  <c:v>-2798.7689999999998</c:v>
                </c:pt>
                <c:pt idx="514">
                  <c:v>-2793.614</c:v>
                </c:pt>
                <c:pt idx="515">
                  <c:v>-2787.7379999999998</c:v>
                </c:pt>
                <c:pt idx="516">
                  <c:v>-2780.5329999999999</c:v>
                </c:pt>
                <c:pt idx="517">
                  <c:v>-2773.6660000000002</c:v>
                </c:pt>
                <c:pt idx="518">
                  <c:v>-2768.41</c:v>
                </c:pt>
                <c:pt idx="519">
                  <c:v>-2764.0309999999999</c:v>
                </c:pt>
                <c:pt idx="520">
                  <c:v>-2760.1309999999999</c:v>
                </c:pt>
                <c:pt idx="521">
                  <c:v>-2756.1819999999998</c:v>
                </c:pt>
                <c:pt idx="522">
                  <c:v>-2750.4340000000002</c:v>
                </c:pt>
                <c:pt idx="523">
                  <c:v>-2743.172</c:v>
                </c:pt>
                <c:pt idx="524">
                  <c:v>-2734.1840000000002</c:v>
                </c:pt>
                <c:pt idx="525">
                  <c:v>-2722.0079999999998</c:v>
                </c:pt>
                <c:pt idx="526">
                  <c:v>-2701.2179999999998</c:v>
                </c:pt>
                <c:pt idx="527">
                  <c:v>-2676.9639999999999</c:v>
                </c:pt>
                <c:pt idx="528">
                  <c:v>-2655.6010000000001</c:v>
                </c:pt>
                <c:pt idx="529">
                  <c:v>-2639.8789999999999</c:v>
                </c:pt>
                <c:pt idx="530">
                  <c:v>-2630.2489999999998</c:v>
                </c:pt>
                <c:pt idx="531">
                  <c:v>-2625.123</c:v>
                </c:pt>
                <c:pt idx="532">
                  <c:v>-2623.134</c:v>
                </c:pt>
                <c:pt idx="533">
                  <c:v>-2622.2269999999999</c:v>
                </c:pt>
                <c:pt idx="534">
                  <c:v>-2620.692</c:v>
                </c:pt>
                <c:pt idx="535">
                  <c:v>-2617.0169999999998</c:v>
                </c:pt>
                <c:pt idx="536">
                  <c:v>-2611.8939999999998</c:v>
                </c:pt>
                <c:pt idx="537">
                  <c:v>-2604.9349999999999</c:v>
                </c:pt>
                <c:pt idx="538">
                  <c:v>-2595.665</c:v>
                </c:pt>
                <c:pt idx="539">
                  <c:v>-2585.9169999999999</c:v>
                </c:pt>
                <c:pt idx="540">
                  <c:v>-2576.3710000000001</c:v>
                </c:pt>
                <c:pt idx="541">
                  <c:v>-2566.1959999999999</c:v>
                </c:pt>
                <c:pt idx="542">
                  <c:v>-2555.0700000000002</c:v>
                </c:pt>
                <c:pt idx="543">
                  <c:v>-2540.2910000000002</c:v>
                </c:pt>
                <c:pt idx="544">
                  <c:v>-2519.962</c:v>
                </c:pt>
                <c:pt idx="545">
                  <c:v>-2496.7060000000001</c:v>
                </c:pt>
                <c:pt idx="546">
                  <c:v>-2474.2530000000002</c:v>
                </c:pt>
                <c:pt idx="547">
                  <c:v>-2455.0509999999999</c:v>
                </c:pt>
                <c:pt idx="548">
                  <c:v>-2437.3339999999998</c:v>
                </c:pt>
                <c:pt idx="549">
                  <c:v>-2420.4140000000002</c:v>
                </c:pt>
                <c:pt idx="550">
                  <c:v>-2405.9340000000002</c:v>
                </c:pt>
                <c:pt idx="551">
                  <c:v>-2394.3319999999999</c:v>
                </c:pt>
                <c:pt idx="552">
                  <c:v>-2384.9810000000002</c:v>
                </c:pt>
                <c:pt idx="553">
                  <c:v>-2375.8789999999999</c:v>
                </c:pt>
                <c:pt idx="554">
                  <c:v>-2365.8780000000002</c:v>
                </c:pt>
                <c:pt idx="555">
                  <c:v>-2353.7930000000001</c:v>
                </c:pt>
                <c:pt idx="556">
                  <c:v>-2339.694</c:v>
                </c:pt>
                <c:pt idx="557">
                  <c:v>-2324.873</c:v>
                </c:pt>
                <c:pt idx="558">
                  <c:v>-2311.3339999999998</c:v>
                </c:pt>
                <c:pt idx="559">
                  <c:v>-2300.7750000000001</c:v>
                </c:pt>
                <c:pt idx="560">
                  <c:v>-2294.0720000000001</c:v>
                </c:pt>
                <c:pt idx="561">
                  <c:v>-2290.5729999999999</c:v>
                </c:pt>
                <c:pt idx="562">
                  <c:v>-2289.69</c:v>
                </c:pt>
                <c:pt idx="563">
                  <c:v>-2290.6779999999999</c:v>
                </c:pt>
                <c:pt idx="564">
                  <c:v>-2292.4659999999999</c:v>
                </c:pt>
                <c:pt idx="565">
                  <c:v>-2294.36</c:v>
                </c:pt>
                <c:pt idx="566">
                  <c:v>-2295.7199999999998</c:v>
                </c:pt>
                <c:pt idx="567">
                  <c:v>-2297.2629999999999</c:v>
                </c:pt>
                <c:pt idx="568">
                  <c:v>-2299.047</c:v>
                </c:pt>
                <c:pt idx="569">
                  <c:v>-2300.7600000000002</c:v>
                </c:pt>
                <c:pt idx="570">
                  <c:v>-2302.0659999999998</c:v>
                </c:pt>
                <c:pt idx="571">
                  <c:v>-2303.337</c:v>
                </c:pt>
                <c:pt idx="572">
                  <c:v>-2304.6669999999999</c:v>
                </c:pt>
                <c:pt idx="573">
                  <c:v>-2305.9270000000001</c:v>
                </c:pt>
                <c:pt idx="574">
                  <c:v>-2307.482</c:v>
                </c:pt>
                <c:pt idx="575">
                  <c:v>-2309.8380000000002</c:v>
                </c:pt>
                <c:pt idx="576">
                  <c:v>-2312.7530000000002</c:v>
                </c:pt>
                <c:pt idx="577">
                  <c:v>-2316.14</c:v>
                </c:pt>
                <c:pt idx="578">
                  <c:v>-2319.1170000000002</c:v>
                </c:pt>
                <c:pt idx="579">
                  <c:v>-2321.0650000000001</c:v>
                </c:pt>
                <c:pt idx="580">
                  <c:v>-2322.6709999999998</c:v>
                </c:pt>
                <c:pt idx="581">
                  <c:v>-2324.1759999999999</c:v>
                </c:pt>
                <c:pt idx="582">
                  <c:v>-2326.0349999999999</c:v>
                </c:pt>
                <c:pt idx="583">
                  <c:v>-2327.8719999999998</c:v>
                </c:pt>
                <c:pt idx="584">
                  <c:v>-2329.6779999999999</c:v>
                </c:pt>
                <c:pt idx="585">
                  <c:v>-2331.98</c:v>
                </c:pt>
                <c:pt idx="586">
                  <c:v>-2334.7179999999998</c:v>
                </c:pt>
                <c:pt idx="587">
                  <c:v>-2337.0700000000002</c:v>
                </c:pt>
                <c:pt idx="588">
                  <c:v>-2338.96</c:v>
                </c:pt>
                <c:pt idx="589">
                  <c:v>-2340.1129999999998</c:v>
                </c:pt>
                <c:pt idx="590">
                  <c:v>-2340.6559999999999</c:v>
                </c:pt>
                <c:pt idx="591">
                  <c:v>-2340.7350000000001</c:v>
                </c:pt>
                <c:pt idx="592">
                  <c:v>-2340.6770000000001</c:v>
                </c:pt>
                <c:pt idx="593">
                  <c:v>-2340.4050000000002</c:v>
                </c:pt>
                <c:pt idx="594">
                  <c:v>-2340.0279999999998</c:v>
                </c:pt>
                <c:pt idx="595">
                  <c:v>-2339.5030000000002</c:v>
                </c:pt>
                <c:pt idx="596">
                  <c:v>-2338.5590000000002</c:v>
                </c:pt>
                <c:pt idx="597">
                  <c:v>-2338.0349999999999</c:v>
                </c:pt>
                <c:pt idx="598">
                  <c:v>-2337.9540000000002</c:v>
                </c:pt>
                <c:pt idx="599">
                  <c:v>-2337.4409999999998</c:v>
                </c:pt>
                <c:pt idx="600">
                  <c:v>-2335.8510000000001</c:v>
                </c:pt>
                <c:pt idx="601">
                  <c:v>-2333.6909999999998</c:v>
                </c:pt>
                <c:pt idx="602">
                  <c:v>-2331.58</c:v>
                </c:pt>
                <c:pt idx="603">
                  <c:v>-2329.1729999999998</c:v>
                </c:pt>
                <c:pt idx="604">
                  <c:v>-2324.85</c:v>
                </c:pt>
                <c:pt idx="605">
                  <c:v>-2307.2080000000001</c:v>
                </c:pt>
                <c:pt idx="606">
                  <c:v>-2274.91</c:v>
                </c:pt>
                <c:pt idx="607">
                  <c:v>-2248.8629999999998</c:v>
                </c:pt>
                <c:pt idx="608">
                  <c:v>-2222.08</c:v>
                </c:pt>
                <c:pt idx="609">
                  <c:v>-2196.3200000000002</c:v>
                </c:pt>
                <c:pt idx="610">
                  <c:v>-2161.8649999999998</c:v>
                </c:pt>
                <c:pt idx="611">
                  <c:v>-2133.087</c:v>
                </c:pt>
                <c:pt idx="612">
                  <c:v>-2103.3049999999998</c:v>
                </c:pt>
                <c:pt idx="613">
                  <c:v>-2078.5320000000002</c:v>
                </c:pt>
                <c:pt idx="614">
                  <c:v>-2064.3989999999999</c:v>
                </c:pt>
                <c:pt idx="615">
                  <c:v>-2057.1170000000002</c:v>
                </c:pt>
                <c:pt idx="616">
                  <c:v>-2053.7959999999998</c:v>
                </c:pt>
                <c:pt idx="617">
                  <c:v>-2052.335</c:v>
                </c:pt>
                <c:pt idx="618">
                  <c:v>-2051.1030000000001</c:v>
                </c:pt>
                <c:pt idx="619">
                  <c:v>-2049.1419999999998</c:v>
                </c:pt>
                <c:pt idx="620">
                  <c:v>-2045.3520000000001</c:v>
                </c:pt>
                <c:pt idx="621">
                  <c:v>-2039.91</c:v>
                </c:pt>
                <c:pt idx="622">
                  <c:v>-2033.3989999999999</c:v>
                </c:pt>
                <c:pt idx="623">
                  <c:v>-2026.365</c:v>
                </c:pt>
                <c:pt idx="624">
                  <c:v>-2019.104</c:v>
                </c:pt>
                <c:pt idx="625">
                  <c:v>-2011.8579999999999</c:v>
                </c:pt>
                <c:pt idx="626">
                  <c:v>-2004.326</c:v>
                </c:pt>
                <c:pt idx="627">
                  <c:v>-1996.12</c:v>
                </c:pt>
                <c:pt idx="628">
                  <c:v>-1988.028</c:v>
                </c:pt>
                <c:pt idx="629">
                  <c:v>-1980.2729999999999</c:v>
                </c:pt>
                <c:pt idx="630">
                  <c:v>-1972.761</c:v>
                </c:pt>
                <c:pt idx="631">
                  <c:v>-1965.1210000000001</c:v>
                </c:pt>
                <c:pt idx="632">
                  <c:v>-1957.768</c:v>
                </c:pt>
                <c:pt idx="633">
                  <c:v>-1951.5170000000001</c:v>
                </c:pt>
                <c:pt idx="634">
                  <c:v>-1946.4970000000001</c:v>
                </c:pt>
                <c:pt idx="635">
                  <c:v>-1941.808</c:v>
                </c:pt>
                <c:pt idx="636">
                  <c:v>-1937.021</c:v>
                </c:pt>
                <c:pt idx="637">
                  <c:v>-1932.2950000000001</c:v>
                </c:pt>
                <c:pt idx="638">
                  <c:v>-1928.2940000000001</c:v>
                </c:pt>
                <c:pt idx="639">
                  <c:v>-1924.838</c:v>
                </c:pt>
                <c:pt idx="640">
                  <c:v>-1921.547</c:v>
                </c:pt>
                <c:pt idx="641">
                  <c:v>-1918.2650000000001</c:v>
                </c:pt>
                <c:pt idx="642">
                  <c:v>-1915.7460000000001</c:v>
                </c:pt>
                <c:pt idx="643">
                  <c:v>-1914.162</c:v>
                </c:pt>
                <c:pt idx="644">
                  <c:v>-1913.576</c:v>
                </c:pt>
                <c:pt idx="645">
                  <c:v>-1914.008</c:v>
                </c:pt>
                <c:pt idx="646">
                  <c:v>-1915.194</c:v>
                </c:pt>
                <c:pt idx="647">
                  <c:v>-1916.5809999999999</c:v>
                </c:pt>
                <c:pt idx="648">
                  <c:v>-1918.2349999999999</c:v>
                </c:pt>
                <c:pt idx="649">
                  <c:v>-1920.13</c:v>
                </c:pt>
                <c:pt idx="650">
                  <c:v>-1922.066</c:v>
                </c:pt>
                <c:pt idx="651">
                  <c:v>-1924.165</c:v>
                </c:pt>
                <c:pt idx="652">
                  <c:v>-1926.1479999999999</c:v>
                </c:pt>
                <c:pt idx="653">
                  <c:v>-1927.3019999999999</c:v>
                </c:pt>
                <c:pt idx="654">
                  <c:v>-1927.74</c:v>
                </c:pt>
                <c:pt idx="655">
                  <c:v>-1927.838</c:v>
                </c:pt>
                <c:pt idx="656">
                  <c:v>-1927.4659999999999</c:v>
                </c:pt>
                <c:pt idx="657">
                  <c:v>-1927.2460000000001</c:v>
                </c:pt>
                <c:pt idx="658">
                  <c:v>-1926.7439999999999</c:v>
                </c:pt>
                <c:pt idx="659">
                  <c:v>-1926.0340000000001</c:v>
                </c:pt>
                <c:pt idx="660">
                  <c:v>-1925.0740000000001</c:v>
                </c:pt>
                <c:pt idx="661">
                  <c:v>-1924.59</c:v>
                </c:pt>
                <c:pt idx="662">
                  <c:v>-1924.2439999999999</c:v>
                </c:pt>
                <c:pt idx="663">
                  <c:v>-1924.232</c:v>
                </c:pt>
                <c:pt idx="664">
                  <c:v>-1923.914</c:v>
                </c:pt>
                <c:pt idx="665">
                  <c:v>-1923.751</c:v>
                </c:pt>
                <c:pt idx="666">
                  <c:v>-1924.05</c:v>
                </c:pt>
                <c:pt idx="667">
                  <c:v>-1924.635</c:v>
                </c:pt>
                <c:pt idx="668">
                  <c:v>-1925.2329999999999</c:v>
                </c:pt>
                <c:pt idx="669">
                  <c:v>-1925.77</c:v>
                </c:pt>
                <c:pt idx="670">
                  <c:v>-1925.7360000000001</c:v>
                </c:pt>
                <c:pt idx="671">
                  <c:v>-1925.441</c:v>
                </c:pt>
                <c:pt idx="672">
                  <c:v>-1925.721</c:v>
                </c:pt>
                <c:pt idx="673">
                  <c:v>-1926.4960000000001</c:v>
                </c:pt>
                <c:pt idx="674">
                  <c:v>-1927.578</c:v>
                </c:pt>
                <c:pt idx="675">
                  <c:v>-1928.614</c:v>
                </c:pt>
                <c:pt idx="676">
                  <c:v>-1929.2059999999999</c:v>
                </c:pt>
                <c:pt idx="677">
                  <c:v>-1929.663</c:v>
                </c:pt>
                <c:pt idx="678">
                  <c:v>-1930.223</c:v>
                </c:pt>
                <c:pt idx="679">
                  <c:v>-1930.789</c:v>
                </c:pt>
                <c:pt idx="680">
                  <c:v>-1931.934</c:v>
                </c:pt>
                <c:pt idx="681">
                  <c:v>-1933.421</c:v>
                </c:pt>
                <c:pt idx="682">
                  <c:v>-1935.02</c:v>
                </c:pt>
                <c:pt idx="683">
                  <c:v>-1936.8579999999999</c:v>
                </c:pt>
                <c:pt idx="684">
                  <c:v>-1939.9010000000001</c:v>
                </c:pt>
                <c:pt idx="685">
                  <c:v>-1943.8150000000001</c:v>
                </c:pt>
                <c:pt idx="686">
                  <c:v>-1948.3150000000001</c:v>
                </c:pt>
                <c:pt idx="687">
                  <c:v>-1952.6</c:v>
                </c:pt>
                <c:pt idx="688">
                  <c:v>-1956.617</c:v>
                </c:pt>
                <c:pt idx="689">
                  <c:v>-1960.277</c:v>
                </c:pt>
                <c:pt idx="690">
                  <c:v>-1963.421</c:v>
                </c:pt>
                <c:pt idx="691">
                  <c:v>-1966.348</c:v>
                </c:pt>
                <c:pt idx="692">
                  <c:v>-1969.1369999999999</c:v>
                </c:pt>
                <c:pt idx="693">
                  <c:v>-1972.2080000000001</c:v>
                </c:pt>
                <c:pt idx="694">
                  <c:v>-1974.6849999999999</c:v>
                </c:pt>
                <c:pt idx="695">
                  <c:v>-1977.117</c:v>
                </c:pt>
                <c:pt idx="696">
                  <c:v>-1979.58</c:v>
                </c:pt>
                <c:pt idx="697">
                  <c:v>-1982.7339999999999</c:v>
                </c:pt>
                <c:pt idx="698">
                  <c:v>-1986.222</c:v>
                </c:pt>
                <c:pt idx="699">
                  <c:v>-1990.038</c:v>
                </c:pt>
                <c:pt idx="700">
                  <c:v>-1993.829</c:v>
                </c:pt>
                <c:pt idx="701">
                  <c:v>-1996.962</c:v>
                </c:pt>
                <c:pt idx="702">
                  <c:v>-1999.827</c:v>
                </c:pt>
                <c:pt idx="703">
                  <c:v>-2002.5350000000001</c:v>
                </c:pt>
                <c:pt idx="704">
                  <c:v>-2004.614</c:v>
                </c:pt>
                <c:pt idx="705">
                  <c:v>-2006.4369999999999</c:v>
                </c:pt>
                <c:pt idx="706">
                  <c:v>-2008.2439999999999</c:v>
                </c:pt>
                <c:pt idx="707">
                  <c:v>-2010.3030000000001</c:v>
                </c:pt>
                <c:pt idx="708">
                  <c:v>-2012.69</c:v>
                </c:pt>
                <c:pt idx="709">
                  <c:v>-2014.7470000000001</c:v>
                </c:pt>
                <c:pt idx="710">
                  <c:v>-2016.538</c:v>
                </c:pt>
                <c:pt idx="711">
                  <c:v>-2018.914</c:v>
                </c:pt>
                <c:pt idx="712">
                  <c:v>-2021.9449999999999</c:v>
                </c:pt>
                <c:pt idx="713">
                  <c:v>-2025.5319999999999</c:v>
                </c:pt>
                <c:pt idx="714">
                  <c:v>-2029.7280000000001</c:v>
                </c:pt>
                <c:pt idx="715">
                  <c:v>-2034.0429999999999</c:v>
                </c:pt>
                <c:pt idx="716">
                  <c:v>-2038.23</c:v>
                </c:pt>
                <c:pt idx="717">
                  <c:v>-2042.5160000000001</c:v>
                </c:pt>
                <c:pt idx="718">
                  <c:v>-2046.4970000000001</c:v>
                </c:pt>
                <c:pt idx="719">
                  <c:v>-2050.1729999999998</c:v>
                </c:pt>
                <c:pt idx="720">
                  <c:v>-2053.2710000000002</c:v>
                </c:pt>
                <c:pt idx="721">
                  <c:v>-2055.3429999999998</c:v>
                </c:pt>
                <c:pt idx="722">
                  <c:v>-2056.7849999999999</c:v>
                </c:pt>
                <c:pt idx="723">
                  <c:v>-2057.7269999999999</c:v>
                </c:pt>
                <c:pt idx="724">
                  <c:v>-2058.7860000000001</c:v>
                </c:pt>
                <c:pt idx="725">
                  <c:v>-2060.3119999999999</c:v>
                </c:pt>
                <c:pt idx="726">
                  <c:v>-2062.0810000000001</c:v>
                </c:pt>
                <c:pt idx="727">
                  <c:v>-2064.1039999999998</c:v>
                </c:pt>
                <c:pt idx="728">
                  <c:v>-2065.7849999999999</c:v>
                </c:pt>
                <c:pt idx="729">
                  <c:v>-2067.2629999999999</c:v>
                </c:pt>
                <c:pt idx="730">
                  <c:v>-2068.337</c:v>
                </c:pt>
                <c:pt idx="731">
                  <c:v>-2068.8330000000001</c:v>
                </c:pt>
                <c:pt idx="732">
                  <c:v>-2068.58</c:v>
                </c:pt>
                <c:pt idx="733">
                  <c:v>-2067.5590000000002</c:v>
                </c:pt>
                <c:pt idx="734">
                  <c:v>-2066.7939999999999</c:v>
                </c:pt>
                <c:pt idx="735">
                  <c:v>-2066.049</c:v>
                </c:pt>
                <c:pt idx="736">
                  <c:v>-2065.1120000000001</c:v>
                </c:pt>
                <c:pt idx="737">
                  <c:v>-2063.846</c:v>
                </c:pt>
                <c:pt idx="738">
                  <c:v>-2062.41</c:v>
                </c:pt>
                <c:pt idx="739">
                  <c:v>-2060.1120000000001</c:v>
                </c:pt>
                <c:pt idx="740">
                  <c:v>-2057.4839999999999</c:v>
                </c:pt>
                <c:pt idx="741">
                  <c:v>-2055.1689999999999</c:v>
                </c:pt>
                <c:pt idx="742">
                  <c:v>-2053.0439999999999</c:v>
                </c:pt>
                <c:pt idx="743">
                  <c:v>-2051.2979999999998</c:v>
                </c:pt>
                <c:pt idx="744">
                  <c:v>-2049.5949999999998</c:v>
                </c:pt>
                <c:pt idx="745">
                  <c:v>-2047.6010000000001</c:v>
                </c:pt>
                <c:pt idx="746">
                  <c:v>-2045.575</c:v>
                </c:pt>
                <c:pt idx="747">
                  <c:v>-2043.498</c:v>
                </c:pt>
                <c:pt idx="748">
                  <c:v>-2041.819</c:v>
                </c:pt>
                <c:pt idx="749">
                  <c:v>-2040.204</c:v>
                </c:pt>
                <c:pt idx="750">
                  <c:v>-2038.4639999999999</c:v>
                </c:pt>
                <c:pt idx="751">
                  <c:v>-2036.662</c:v>
                </c:pt>
                <c:pt idx="752">
                  <c:v>-2034.4190000000001</c:v>
                </c:pt>
                <c:pt idx="753">
                  <c:v>-2031.5930000000001</c:v>
                </c:pt>
                <c:pt idx="754">
                  <c:v>-2029.03</c:v>
                </c:pt>
                <c:pt idx="755">
                  <c:v>-2026.9280000000001</c:v>
                </c:pt>
                <c:pt idx="756">
                  <c:v>-2025.192</c:v>
                </c:pt>
                <c:pt idx="757">
                  <c:v>-2023.325</c:v>
                </c:pt>
                <c:pt idx="758">
                  <c:v>-2021.4749999999999</c:v>
                </c:pt>
                <c:pt idx="759">
                  <c:v>-2019.653</c:v>
                </c:pt>
                <c:pt idx="760">
                  <c:v>-2017.925</c:v>
                </c:pt>
                <c:pt idx="761">
                  <c:v>-2016.317</c:v>
                </c:pt>
                <c:pt idx="762">
                  <c:v>-2014.874</c:v>
                </c:pt>
                <c:pt idx="763">
                  <c:v>-2013.181</c:v>
                </c:pt>
                <c:pt idx="764">
                  <c:v>-2011.5309999999999</c:v>
                </c:pt>
                <c:pt idx="765">
                  <c:v>-2009.6469999999999</c:v>
                </c:pt>
                <c:pt idx="766">
                  <c:v>-2007.3620000000001</c:v>
                </c:pt>
                <c:pt idx="767">
                  <c:v>-2004.9079999999999</c:v>
                </c:pt>
                <c:pt idx="768">
                  <c:v>-2002.204</c:v>
                </c:pt>
                <c:pt idx="769">
                  <c:v>-1999.502</c:v>
                </c:pt>
                <c:pt idx="770">
                  <c:v>-1996.0650000000001</c:v>
                </c:pt>
                <c:pt idx="771">
                  <c:v>-1991.6369999999999</c:v>
                </c:pt>
                <c:pt idx="772">
                  <c:v>-1987.183</c:v>
                </c:pt>
                <c:pt idx="773">
                  <c:v>-1983.1420000000001</c:v>
                </c:pt>
                <c:pt idx="774">
                  <c:v>-1979.3019999999999</c:v>
                </c:pt>
                <c:pt idx="775">
                  <c:v>-1975.7249999999999</c:v>
                </c:pt>
                <c:pt idx="776">
                  <c:v>-1972.923</c:v>
                </c:pt>
                <c:pt idx="777">
                  <c:v>-1971.0640000000001</c:v>
                </c:pt>
                <c:pt idx="778">
                  <c:v>-1969.4380000000001</c:v>
                </c:pt>
                <c:pt idx="779">
                  <c:v>-1967.683</c:v>
                </c:pt>
                <c:pt idx="780">
                  <c:v>-1966.3810000000001</c:v>
                </c:pt>
                <c:pt idx="781">
                  <c:v>-1964.7370000000001</c:v>
                </c:pt>
                <c:pt idx="782">
                  <c:v>-1962.8340000000001</c:v>
                </c:pt>
                <c:pt idx="783">
                  <c:v>-1961.1479999999999</c:v>
                </c:pt>
                <c:pt idx="784">
                  <c:v>-1959.903</c:v>
                </c:pt>
                <c:pt idx="785">
                  <c:v>-1958.2429999999999</c:v>
                </c:pt>
                <c:pt idx="786">
                  <c:v>-1956.4079999999999</c:v>
                </c:pt>
                <c:pt idx="787">
                  <c:v>-1954.6579999999999</c:v>
                </c:pt>
                <c:pt idx="788">
                  <c:v>-1952.9949999999999</c:v>
                </c:pt>
                <c:pt idx="789">
                  <c:v>-1951.4960000000001</c:v>
                </c:pt>
                <c:pt idx="790">
                  <c:v>-1949.827</c:v>
                </c:pt>
                <c:pt idx="791">
                  <c:v>-1948.127</c:v>
                </c:pt>
                <c:pt idx="792">
                  <c:v>-1946.366</c:v>
                </c:pt>
                <c:pt idx="793">
                  <c:v>-1944.701</c:v>
                </c:pt>
                <c:pt idx="794">
                  <c:v>-1943.52</c:v>
                </c:pt>
                <c:pt idx="795">
                  <c:v>-1943.0050000000001</c:v>
                </c:pt>
                <c:pt idx="796">
                  <c:v>-1943.62</c:v>
                </c:pt>
                <c:pt idx="797">
                  <c:v>-1945.452</c:v>
                </c:pt>
                <c:pt idx="798">
                  <c:v>-1947.9970000000001</c:v>
                </c:pt>
                <c:pt idx="799">
                  <c:v>-1951.5119999999999</c:v>
                </c:pt>
                <c:pt idx="800">
                  <c:v>-1955.394</c:v>
                </c:pt>
                <c:pt idx="801">
                  <c:v>-1959.23</c:v>
                </c:pt>
                <c:pt idx="802">
                  <c:v>-1962.942</c:v>
                </c:pt>
                <c:pt idx="803">
                  <c:v>-1967.136</c:v>
                </c:pt>
                <c:pt idx="804">
                  <c:v>-1971.155</c:v>
                </c:pt>
                <c:pt idx="805">
                  <c:v>-1974.8330000000001</c:v>
                </c:pt>
                <c:pt idx="806">
                  <c:v>-1978.0730000000001</c:v>
                </c:pt>
                <c:pt idx="807">
                  <c:v>-1981.067</c:v>
                </c:pt>
                <c:pt idx="808">
                  <c:v>-1984.259</c:v>
                </c:pt>
                <c:pt idx="809">
                  <c:v>-1987.3989999999999</c:v>
                </c:pt>
                <c:pt idx="810">
                  <c:v>-1990.6410000000001</c:v>
                </c:pt>
                <c:pt idx="811">
                  <c:v>-1993.9259999999999</c:v>
                </c:pt>
                <c:pt idx="812">
                  <c:v>-1996.9880000000001</c:v>
                </c:pt>
                <c:pt idx="813">
                  <c:v>-1999.444</c:v>
                </c:pt>
                <c:pt idx="814">
                  <c:v>-2000.8510000000001</c:v>
                </c:pt>
                <c:pt idx="815">
                  <c:v>-2001.2950000000001</c:v>
                </c:pt>
                <c:pt idx="816">
                  <c:v>-2000.9659999999999</c:v>
                </c:pt>
                <c:pt idx="817">
                  <c:v>-2000.749</c:v>
                </c:pt>
                <c:pt idx="818">
                  <c:v>-2001.0450000000001</c:v>
                </c:pt>
                <c:pt idx="819">
                  <c:v>-2002.298</c:v>
                </c:pt>
                <c:pt idx="820">
                  <c:v>-2003.7629999999999</c:v>
                </c:pt>
                <c:pt idx="821">
                  <c:v>-2004.953</c:v>
                </c:pt>
                <c:pt idx="822">
                  <c:v>-2006.162</c:v>
                </c:pt>
                <c:pt idx="823">
                  <c:v>-2007.277</c:v>
                </c:pt>
                <c:pt idx="824">
                  <c:v>-2007.9010000000001</c:v>
                </c:pt>
                <c:pt idx="825">
                  <c:v>-2008.818</c:v>
                </c:pt>
                <c:pt idx="826">
                  <c:v>-2009.7249999999999</c:v>
                </c:pt>
                <c:pt idx="827">
                  <c:v>-2010.9190000000001</c:v>
                </c:pt>
                <c:pt idx="828">
                  <c:v>-2012.048</c:v>
                </c:pt>
                <c:pt idx="829">
                  <c:v>-2013.1110000000001</c:v>
                </c:pt>
                <c:pt idx="830">
                  <c:v>-2014.2170000000001</c:v>
                </c:pt>
                <c:pt idx="831">
                  <c:v>-2014.8320000000001</c:v>
                </c:pt>
                <c:pt idx="832">
                  <c:v>-2014.8489999999999</c:v>
                </c:pt>
                <c:pt idx="833">
                  <c:v>-2014.34</c:v>
                </c:pt>
                <c:pt idx="834">
                  <c:v>-2014.2149999999999</c:v>
                </c:pt>
                <c:pt idx="835">
                  <c:v>-2014.095</c:v>
                </c:pt>
                <c:pt idx="836">
                  <c:v>-2013.8</c:v>
                </c:pt>
                <c:pt idx="837">
                  <c:v>-2013.4469999999999</c:v>
                </c:pt>
                <c:pt idx="838">
                  <c:v>-2013.16</c:v>
                </c:pt>
                <c:pt idx="839">
                  <c:v>-2013.24</c:v>
                </c:pt>
                <c:pt idx="840">
                  <c:v>-2013.6310000000001</c:v>
                </c:pt>
                <c:pt idx="841">
                  <c:v>-2014.4839999999999</c:v>
                </c:pt>
                <c:pt idx="842">
                  <c:v>-2015.0409999999999</c:v>
                </c:pt>
                <c:pt idx="843">
                  <c:v>-2015.2850000000001</c:v>
                </c:pt>
                <c:pt idx="844">
                  <c:v>-2015.424</c:v>
                </c:pt>
                <c:pt idx="845">
                  <c:v>-2015.9190000000001</c:v>
                </c:pt>
                <c:pt idx="846">
                  <c:v>-2016.71</c:v>
                </c:pt>
                <c:pt idx="847">
                  <c:v>-2017.8430000000001</c:v>
                </c:pt>
                <c:pt idx="848">
                  <c:v>-2019.384</c:v>
                </c:pt>
                <c:pt idx="849">
                  <c:v>-2021.174</c:v>
                </c:pt>
                <c:pt idx="850">
                  <c:v>-2022.8109999999999</c:v>
                </c:pt>
                <c:pt idx="851">
                  <c:v>-2024.6289999999999</c:v>
                </c:pt>
                <c:pt idx="852">
                  <c:v>-2026.39</c:v>
                </c:pt>
                <c:pt idx="853">
                  <c:v>-2028.2909999999999</c:v>
                </c:pt>
                <c:pt idx="854">
                  <c:v>-2030.788</c:v>
                </c:pt>
                <c:pt idx="855">
                  <c:v>-2033.605</c:v>
                </c:pt>
                <c:pt idx="856">
                  <c:v>-2036.54</c:v>
                </c:pt>
                <c:pt idx="857">
                  <c:v>-2038.8119999999999</c:v>
                </c:pt>
                <c:pt idx="858">
                  <c:v>-2040.38</c:v>
                </c:pt>
                <c:pt idx="859">
                  <c:v>-2041.6010000000001</c:v>
                </c:pt>
                <c:pt idx="860">
                  <c:v>-2042.877</c:v>
                </c:pt>
                <c:pt idx="861">
                  <c:v>-2044.6559999999999</c:v>
                </c:pt>
                <c:pt idx="862">
                  <c:v>-2047.0239999999999</c:v>
                </c:pt>
                <c:pt idx="863">
                  <c:v>-2049.5680000000002</c:v>
                </c:pt>
                <c:pt idx="864">
                  <c:v>-2052.3009999999999</c:v>
                </c:pt>
                <c:pt idx="865">
                  <c:v>-2054.9839999999999</c:v>
                </c:pt>
                <c:pt idx="866">
                  <c:v>-2057.5</c:v>
                </c:pt>
                <c:pt idx="867">
                  <c:v>-2060.248</c:v>
                </c:pt>
                <c:pt idx="868">
                  <c:v>-2063.4560000000001</c:v>
                </c:pt>
                <c:pt idx="869">
                  <c:v>-2066.2959999999998</c:v>
                </c:pt>
                <c:pt idx="870">
                  <c:v>-2069.17</c:v>
                </c:pt>
                <c:pt idx="871">
                  <c:v>-2072.5360000000001</c:v>
                </c:pt>
                <c:pt idx="872">
                  <c:v>-2076.0819999999999</c:v>
                </c:pt>
                <c:pt idx="873">
                  <c:v>-2079.6</c:v>
                </c:pt>
                <c:pt idx="874">
                  <c:v>-2082.9670000000001</c:v>
                </c:pt>
                <c:pt idx="875">
                  <c:v>-2085.5320000000002</c:v>
                </c:pt>
                <c:pt idx="876">
                  <c:v>-2087.152</c:v>
                </c:pt>
                <c:pt idx="877">
                  <c:v>-2088.1709999999998</c:v>
                </c:pt>
                <c:pt idx="878">
                  <c:v>-2088.6010000000001</c:v>
                </c:pt>
                <c:pt idx="879">
                  <c:v>-2088.0990000000002</c:v>
                </c:pt>
                <c:pt idx="880">
                  <c:v>-2086.759</c:v>
                </c:pt>
                <c:pt idx="881">
                  <c:v>-2085.0509999999999</c:v>
                </c:pt>
                <c:pt idx="882">
                  <c:v>-2083.5819999999999</c:v>
                </c:pt>
                <c:pt idx="883">
                  <c:v>-2081.7890000000002</c:v>
                </c:pt>
                <c:pt idx="884">
                  <c:v>-2079.7089999999998</c:v>
                </c:pt>
                <c:pt idx="885">
                  <c:v>-2077.7449999999999</c:v>
                </c:pt>
                <c:pt idx="886">
                  <c:v>-2075.703</c:v>
                </c:pt>
                <c:pt idx="887">
                  <c:v>-2073.5169999999998</c:v>
                </c:pt>
                <c:pt idx="888">
                  <c:v>-2071.3069999999998</c:v>
                </c:pt>
                <c:pt idx="889">
                  <c:v>-2069.538</c:v>
                </c:pt>
                <c:pt idx="890">
                  <c:v>-2068.4380000000001</c:v>
                </c:pt>
                <c:pt idx="891">
                  <c:v>-2067.3649999999998</c:v>
                </c:pt>
                <c:pt idx="892">
                  <c:v>-2066.4189999999999</c:v>
                </c:pt>
                <c:pt idx="893">
                  <c:v>-2065.3910000000001</c:v>
                </c:pt>
                <c:pt idx="894">
                  <c:v>-2064.732</c:v>
                </c:pt>
                <c:pt idx="895">
                  <c:v>-2064.4479999999999</c:v>
                </c:pt>
                <c:pt idx="896">
                  <c:v>-2064.5659999999998</c:v>
                </c:pt>
                <c:pt idx="897">
                  <c:v>-2065.2220000000002</c:v>
                </c:pt>
                <c:pt idx="898">
                  <c:v>-2066.0140000000001</c:v>
                </c:pt>
                <c:pt idx="899">
                  <c:v>-2066.88</c:v>
                </c:pt>
                <c:pt idx="900">
                  <c:v>-2067.9090000000001</c:v>
                </c:pt>
                <c:pt idx="901">
                  <c:v>-2069.3040000000001</c:v>
                </c:pt>
                <c:pt idx="902">
                  <c:v>-2070.9459999999999</c:v>
                </c:pt>
                <c:pt idx="903">
                  <c:v>-2071.6489999999999</c:v>
                </c:pt>
                <c:pt idx="904">
                  <c:v>-2071.59</c:v>
                </c:pt>
                <c:pt idx="905">
                  <c:v>-2071.0590000000002</c:v>
                </c:pt>
                <c:pt idx="906">
                  <c:v>-2070.7060000000001</c:v>
                </c:pt>
                <c:pt idx="907">
                  <c:v>-2070.346</c:v>
                </c:pt>
                <c:pt idx="908">
                  <c:v>-2070.2089999999998</c:v>
                </c:pt>
                <c:pt idx="909">
                  <c:v>-2070.1790000000001</c:v>
                </c:pt>
                <c:pt idx="910">
                  <c:v>-2070.3139999999999</c:v>
                </c:pt>
                <c:pt idx="911">
                  <c:v>-2070.652</c:v>
                </c:pt>
                <c:pt idx="912">
                  <c:v>-2071.471</c:v>
                </c:pt>
                <c:pt idx="913">
                  <c:v>-2072.3249999999998</c:v>
                </c:pt>
                <c:pt idx="914">
                  <c:v>-2073.2420000000002</c:v>
                </c:pt>
                <c:pt idx="915">
                  <c:v>-2074.9380000000001</c:v>
                </c:pt>
                <c:pt idx="916">
                  <c:v>-2076.864</c:v>
                </c:pt>
                <c:pt idx="917">
                  <c:v>-2078.924</c:v>
                </c:pt>
                <c:pt idx="918">
                  <c:v>-2080.9659999999999</c:v>
                </c:pt>
                <c:pt idx="919">
                  <c:v>-2083.3690000000001</c:v>
                </c:pt>
                <c:pt idx="920">
                  <c:v>-2085.884</c:v>
                </c:pt>
                <c:pt idx="921">
                  <c:v>-2087.8969999999999</c:v>
                </c:pt>
                <c:pt idx="922">
                  <c:v>-2089.078</c:v>
                </c:pt>
                <c:pt idx="923">
                  <c:v>-2089.6129999999998</c:v>
                </c:pt>
                <c:pt idx="924">
                  <c:v>-2089.9189999999999</c:v>
                </c:pt>
                <c:pt idx="925">
                  <c:v>-2090.056</c:v>
                </c:pt>
                <c:pt idx="926">
                  <c:v>-2089.7460000000001</c:v>
                </c:pt>
                <c:pt idx="927">
                  <c:v>-2089.5650000000001</c:v>
                </c:pt>
                <c:pt idx="928">
                  <c:v>-2089.25</c:v>
                </c:pt>
                <c:pt idx="929">
                  <c:v>-2088.877</c:v>
                </c:pt>
                <c:pt idx="930">
                  <c:v>-2088.616</c:v>
                </c:pt>
                <c:pt idx="931">
                  <c:v>-2088.9569999999999</c:v>
                </c:pt>
                <c:pt idx="932">
                  <c:v>-2089.3649999999998</c:v>
                </c:pt>
                <c:pt idx="933">
                  <c:v>-2090.2669999999998</c:v>
                </c:pt>
                <c:pt idx="934">
                  <c:v>-2092.0320000000002</c:v>
                </c:pt>
                <c:pt idx="935">
                  <c:v>-2094.2469999999998</c:v>
                </c:pt>
                <c:pt idx="936">
                  <c:v>-2096.5450000000001</c:v>
                </c:pt>
                <c:pt idx="937">
                  <c:v>-2098.605</c:v>
                </c:pt>
                <c:pt idx="938">
                  <c:v>-2100.6080000000002</c:v>
                </c:pt>
                <c:pt idx="939">
                  <c:v>-2102.4810000000002</c:v>
                </c:pt>
                <c:pt idx="940">
                  <c:v>-2104.9209999999998</c:v>
                </c:pt>
                <c:pt idx="941">
                  <c:v>-2107.5940000000001</c:v>
                </c:pt>
                <c:pt idx="942">
                  <c:v>-2110.3809999999999</c:v>
                </c:pt>
                <c:pt idx="943">
                  <c:v>-2112.5940000000001</c:v>
                </c:pt>
                <c:pt idx="944">
                  <c:v>-2114.4879999999998</c:v>
                </c:pt>
                <c:pt idx="945">
                  <c:v>-2116.076</c:v>
                </c:pt>
                <c:pt idx="946">
                  <c:v>-2117.395</c:v>
                </c:pt>
                <c:pt idx="947">
                  <c:v>-2118.8710000000001</c:v>
                </c:pt>
                <c:pt idx="948">
                  <c:v>-2120.288</c:v>
                </c:pt>
                <c:pt idx="949">
                  <c:v>-2121.2359999999999</c:v>
                </c:pt>
                <c:pt idx="950">
                  <c:v>-2121.61</c:v>
                </c:pt>
                <c:pt idx="951">
                  <c:v>-2121.8820000000001</c:v>
                </c:pt>
                <c:pt idx="952">
                  <c:v>-2122.1329999999998</c:v>
                </c:pt>
                <c:pt idx="953">
                  <c:v>-2122.5509999999999</c:v>
                </c:pt>
                <c:pt idx="954">
                  <c:v>-2123.163</c:v>
                </c:pt>
                <c:pt idx="955">
                  <c:v>-2123.4560000000001</c:v>
                </c:pt>
                <c:pt idx="956">
                  <c:v>-2123.5450000000001</c:v>
                </c:pt>
                <c:pt idx="957">
                  <c:v>-2123.61</c:v>
                </c:pt>
                <c:pt idx="958">
                  <c:v>-2123.8440000000001</c:v>
                </c:pt>
                <c:pt idx="959">
                  <c:v>-2123.9969999999998</c:v>
                </c:pt>
                <c:pt idx="960">
                  <c:v>-2123.8919999999998</c:v>
                </c:pt>
                <c:pt idx="961">
                  <c:v>-2123.7220000000002</c:v>
                </c:pt>
                <c:pt idx="962">
                  <c:v>-2122.8960000000002</c:v>
                </c:pt>
                <c:pt idx="963">
                  <c:v>-2121.1280000000002</c:v>
                </c:pt>
                <c:pt idx="964">
                  <c:v>-2118.4430000000002</c:v>
                </c:pt>
                <c:pt idx="965">
                  <c:v>-2115.4090000000001</c:v>
                </c:pt>
                <c:pt idx="966">
                  <c:v>-2112.317</c:v>
                </c:pt>
                <c:pt idx="967">
                  <c:v>-2109.3539999999998</c:v>
                </c:pt>
                <c:pt idx="968">
                  <c:v>-2106.8449999999998</c:v>
                </c:pt>
                <c:pt idx="969">
                  <c:v>-2104.66</c:v>
                </c:pt>
                <c:pt idx="970">
                  <c:v>-2102.38</c:v>
                </c:pt>
                <c:pt idx="971">
                  <c:v>-2099.703</c:v>
                </c:pt>
                <c:pt idx="972">
                  <c:v>-2096.6669999999999</c:v>
                </c:pt>
                <c:pt idx="973">
                  <c:v>-2092.9490000000001</c:v>
                </c:pt>
                <c:pt idx="974">
                  <c:v>-2089.3240000000001</c:v>
                </c:pt>
                <c:pt idx="975">
                  <c:v>-2086.0210000000002</c:v>
                </c:pt>
                <c:pt idx="976">
                  <c:v>-2082.9409999999998</c:v>
                </c:pt>
                <c:pt idx="977">
                  <c:v>-2080.3649999999998</c:v>
                </c:pt>
                <c:pt idx="978">
                  <c:v>-2077.9769999999999</c:v>
                </c:pt>
                <c:pt idx="979">
                  <c:v>-2075.3229999999999</c:v>
                </c:pt>
                <c:pt idx="980">
                  <c:v>-2072.9360000000001</c:v>
                </c:pt>
                <c:pt idx="981">
                  <c:v>-2071.174</c:v>
                </c:pt>
                <c:pt idx="982">
                  <c:v>-2069.7139999999999</c:v>
                </c:pt>
                <c:pt idx="983">
                  <c:v>-2068.1669999999999</c:v>
                </c:pt>
                <c:pt idx="984">
                  <c:v>-2066.4079999999999</c:v>
                </c:pt>
                <c:pt idx="985">
                  <c:v>-2064.4009999999998</c:v>
                </c:pt>
                <c:pt idx="986">
                  <c:v>-2061.931</c:v>
                </c:pt>
                <c:pt idx="987">
                  <c:v>-2058.9029999999998</c:v>
                </c:pt>
                <c:pt idx="988">
                  <c:v>-2055.991</c:v>
                </c:pt>
                <c:pt idx="989">
                  <c:v>-2053.8760000000002</c:v>
                </c:pt>
                <c:pt idx="990">
                  <c:v>-2052.8980000000001</c:v>
                </c:pt>
                <c:pt idx="991">
                  <c:v>-2052.6680000000001</c:v>
                </c:pt>
                <c:pt idx="992">
                  <c:v>-2052.7930000000001</c:v>
                </c:pt>
                <c:pt idx="993">
                  <c:v>-2053.0479999999998</c:v>
                </c:pt>
                <c:pt idx="994">
                  <c:v>-2053.319</c:v>
                </c:pt>
                <c:pt idx="995">
                  <c:v>-2053.7080000000001</c:v>
                </c:pt>
                <c:pt idx="996">
                  <c:v>-2052.7829999999999</c:v>
                </c:pt>
                <c:pt idx="997">
                  <c:v>-2050.7310000000002</c:v>
                </c:pt>
                <c:pt idx="998">
                  <c:v>-2049.3330000000001</c:v>
                </c:pt>
                <c:pt idx="999">
                  <c:v>-2048.6889999999999</c:v>
                </c:pt>
                <c:pt idx="1000">
                  <c:v>-2048.7420000000002</c:v>
                </c:pt>
                <c:pt idx="1001">
                  <c:v>-2049</c:v>
                </c:pt>
                <c:pt idx="1002">
                  <c:v>-2048.895</c:v>
                </c:pt>
                <c:pt idx="1003">
                  <c:v>-2048.221</c:v>
                </c:pt>
                <c:pt idx="1004">
                  <c:v>-2047.43</c:v>
                </c:pt>
                <c:pt idx="1005">
                  <c:v>-2046.5160000000001</c:v>
                </c:pt>
                <c:pt idx="1006">
                  <c:v>-2045.5540000000001</c:v>
                </c:pt>
                <c:pt idx="1007">
                  <c:v>-2044.8579999999999</c:v>
                </c:pt>
                <c:pt idx="1008">
                  <c:v>-2044.126</c:v>
                </c:pt>
                <c:pt idx="1009">
                  <c:v>-2042.9369999999999</c:v>
                </c:pt>
                <c:pt idx="1010">
                  <c:v>-2041.38</c:v>
                </c:pt>
                <c:pt idx="1011">
                  <c:v>-2039.3589999999999</c:v>
                </c:pt>
                <c:pt idx="1012">
                  <c:v>-2036.8409999999999</c:v>
                </c:pt>
                <c:pt idx="1013">
                  <c:v>-2034.2629999999999</c:v>
                </c:pt>
                <c:pt idx="1014">
                  <c:v>-2031.837</c:v>
                </c:pt>
                <c:pt idx="1015">
                  <c:v>-2029.5640000000001</c:v>
                </c:pt>
                <c:pt idx="1016">
                  <c:v>-2027.1179999999999</c:v>
                </c:pt>
                <c:pt idx="1017">
                  <c:v>-2024.4970000000001</c:v>
                </c:pt>
                <c:pt idx="1018">
                  <c:v>-2021.9159999999999</c:v>
                </c:pt>
                <c:pt idx="1019">
                  <c:v>-2019.1769999999999</c:v>
                </c:pt>
                <c:pt idx="1020">
                  <c:v>-2016.0070000000001</c:v>
                </c:pt>
                <c:pt idx="1021">
                  <c:v>-2012.9580000000001</c:v>
                </c:pt>
                <c:pt idx="1022">
                  <c:v>-2009.9549999999999</c:v>
                </c:pt>
                <c:pt idx="1023">
                  <c:v>-2006.912</c:v>
                </c:pt>
                <c:pt idx="1024">
                  <c:v>-2003.8710000000001</c:v>
                </c:pt>
                <c:pt idx="1025">
                  <c:v>-2000.2460000000001</c:v>
                </c:pt>
                <c:pt idx="1026">
                  <c:v>-1996.395</c:v>
                </c:pt>
                <c:pt idx="1027">
                  <c:v>-1992.6089999999999</c:v>
                </c:pt>
                <c:pt idx="1028">
                  <c:v>-1988.692</c:v>
                </c:pt>
                <c:pt idx="1029">
                  <c:v>-1984.7660000000001</c:v>
                </c:pt>
                <c:pt idx="1030">
                  <c:v>-1980.99</c:v>
                </c:pt>
                <c:pt idx="1031">
                  <c:v>-1977.818</c:v>
                </c:pt>
                <c:pt idx="1032">
                  <c:v>-1975.2860000000001</c:v>
                </c:pt>
                <c:pt idx="1033">
                  <c:v>-1972.8489999999999</c:v>
                </c:pt>
                <c:pt idx="1034">
                  <c:v>-1970.106</c:v>
                </c:pt>
                <c:pt idx="1035">
                  <c:v>-1967.021</c:v>
                </c:pt>
                <c:pt idx="1036">
                  <c:v>-1963.675</c:v>
                </c:pt>
                <c:pt idx="1037">
                  <c:v>-1960.067</c:v>
                </c:pt>
                <c:pt idx="1038">
                  <c:v>-1956.528</c:v>
                </c:pt>
                <c:pt idx="1039">
                  <c:v>-1953.0070000000001</c:v>
                </c:pt>
                <c:pt idx="1040">
                  <c:v>-1949.1790000000001</c:v>
                </c:pt>
                <c:pt idx="1041">
                  <c:v>-1944.91</c:v>
                </c:pt>
                <c:pt idx="1042">
                  <c:v>-1940.4280000000001</c:v>
                </c:pt>
                <c:pt idx="1043">
                  <c:v>-1936.9349999999999</c:v>
                </c:pt>
                <c:pt idx="1044">
                  <c:v>-1934.7919999999999</c:v>
                </c:pt>
                <c:pt idx="1045">
                  <c:v>-1934.3</c:v>
                </c:pt>
                <c:pt idx="1046">
                  <c:v>-1934.8789999999999</c:v>
                </c:pt>
                <c:pt idx="1047">
                  <c:v>-1935.66</c:v>
                </c:pt>
                <c:pt idx="1048">
                  <c:v>-1936.607</c:v>
                </c:pt>
                <c:pt idx="1049">
                  <c:v>-1937.462</c:v>
                </c:pt>
                <c:pt idx="1050">
                  <c:v>-1938.0740000000001</c:v>
                </c:pt>
                <c:pt idx="1051">
                  <c:v>-1937.7190000000001</c:v>
                </c:pt>
                <c:pt idx="1052">
                  <c:v>-1936.7739999999999</c:v>
                </c:pt>
                <c:pt idx="1053">
                  <c:v>-1935.3330000000001</c:v>
                </c:pt>
                <c:pt idx="1054">
                  <c:v>-1933.875</c:v>
                </c:pt>
                <c:pt idx="1055">
                  <c:v>-1932.5219999999999</c:v>
                </c:pt>
                <c:pt idx="1056">
                  <c:v>-1931.5429999999999</c:v>
                </c:pt>
                <c:pt idx="1057">
                  <c:v>-1931.1179999999999</c:v>
                </c:pt>
                <c:pt idx="1058">
                  <c:v>-1931.383</c:v>
                </c:pt>
                <c:pt idx="1059">
                  <c:v>-1932.1020000000001</c:v>
                </c:pt>
                <c:pt idx="1060">
                  <c:v>-1932.4929999999999</c:v>
                </c:pt>
                <c:pt idx="1061">
                  <c:v>-1932.2370000000001</c:v>
                </c:pt>
                <c:pt idx="1062">
                  <c:v>-1931.424</c:v>
                </c:pt>
                <c:pt idx="1063">
                  <c:v>-1930.1679999999999</c:v>
                </c:pt>
                <c:pt idx="1064">
                  <c:v>-1928.9559999999999</c:v>
                </c:pt>
                <c:pt idx="1065">
                  <c:v>-1927.595</c:v>
                </c:pt>
                <c:pt idx="1066">
                  <c:v>-1926.1559999999999</c:v>
                </c:pt>
                <c:pt idx="1067">
                  <c:v>-1925.0360000000001</c:v>
                </c:pt>
                <c:pt idx="1068">
                  <c:v>-1923.6890000000001</c:v>
                </c:pt>
                <c:pt idx="1069">
                  <c:v>-1922.0630000000001</c:v>
                </c:pt>
                <c:pt idx="1070">
                  <c:v>-1920.0440000000001</c:v>
                </c:pt>
                <c:pt idx="1071">
                  <c:v>-1918.0530000000001</c:v>
                </c:pt>
                <c:pt idx="1072">
                  <c:v>-1916.2760000000001</c:v>
                </c:pt>
                <c:pt idx="1073">
                  <c:v>-1914.6089999999999</c:v>
                </c:pt>
                <c:pt idx="1074">
                  <c:v>-1913.6790000000001</c:v>
                </c:pt>
                <c:pt idx="1075">
                  <c:v>-1913.3779999999999</c:v>
                </c:pt>
                <c:pt idx="1076">
                  <c:v>-1913.43</c:v>
                </c:pt>
                <c:pt idx="1077">
                  <c:v>-1913.9860000000001</c:v>
                </c:pt>
                <c:pt idx="1078">
                  <c:v>-1915.079</c:v>
                </c:pt>
                <c:pt idx="1079">
                  <c:v>-1916.4739999999999</c:v>
                </c:pt>
                <c:pt idx="1080">
                  <c:v>-1917.8869999999999</c:v>
                </c:pt>
                <c:pt idx="1081">
                  <c:v>-1919.34</c:v>
                </c:pt>
                <c:pt idx="1082">
                  <c:v>-1920.7349999999999</c:v>
                </c:pt>
                <c:pt idx="1083">
                  <c:v>-1921.6289999999999</c:v>
                </c:pt>
                <c:pt idx="1084">
                  <c:v>-1921.925</c:v>
                </c:pt>
                <c:pt idx="1085">
                  <c:v>-1922.096</c:v>
                </c:pt>
                <c:pt idx="1086">
                  <c:v>-1922.431</c:v>
                </c:pt>
                <c:pt idx="1087">
                  <c:v>-1922.769</c:v>
                </c:pt>
                <c:pt idx="1088">
                  <c:v>-1923.011</c:v>
                </c:pt>
                <c:pt idx="1089">
                  <c:v>-1923.269</c:v>
                </c:pt>
                <c:pt idx="1090">
                  <c:v>-1923.8130000000001</c:v>
                </c:pt>
                <c:pt idx="1091">
                  <c:v>-1924.6880000000001</c:v>
                </c:pt>
                <c:pt idx="1092">
                  <c:v>-1925.818</c:v>
                </c:pt>
                <c:pt idx="1093">
                  <c:v>-1927.27</c:v>
                </c:pt>
                <c:pt idx="1094">
                  <c:v>-1928.875</c:v>
                </c:pt>
                <c:pt idx="1095">
                  <c:v>-1930.3150000000001</c:v>
                </c:pt>
                <c:pt idx="1096">
                  <c:v>-1931.7059999999999</c:v>
                </c:pt>
                <c:pt idx="1097">
                  <c:v>-1932.625</c:v>
                </c:pt>
                <c:pt idx="1098">
                  <c:v>-1932.7560000000001</c:v>
                </c:pt>
                <c:pt idx="1099">
                  <c:v>-1931.58</c:v>
                </c:pt>
                <c:pt idx="1100">
                  <c:v>-1929.578</c:v>
                </c:pt>
                <c:pt idx="1101">
                  <c:v>-1926.934</c:v>
                </c:pt>
                <c:pt idx="1102">
                  <c:v>-1923.924</c:v>
                </c:pt>
                <c:pt idx="1103">
                  <c:v>-1920.6759999999999</c:v>
                </c:pt>
                <c:pt idx="1104">
                  <c:v>-1917.884</c:v>
                </c:pt>
                <c:pt idx="1105">
                  <c:v>-1915.4749999999999</c:v>
                </c:pt>
                <c:pt idx="1106">
                  <c:v>-1913.93</c:v>
                </c:pt>
                <c:pt idx="1107">
                  <c:v>-1913.441</c:v>
                </c:pt>
                <c:pt idx="1108">
                  <c:v>-1913.636</c:v>
                </c:pt>
                <c:pt idx="1109">
                  <c:v>-1914.1279999999999</c:v>
                </c:pt>
                <c:pt idx="1110">
                  <c:v>-1914.914</c:v>
                </c:pt>
                <c:pt idx="1111">
                  <c:v>-1915.846</c:v>
                </c:pt>
                <c:pt idx="1112">
                  <c:v>-1916.53</c:v>
                </c:pt>
                <c:pt idx="1113">
                  <c:v>-1916.8910000000001</c:v>
                </c:pt>
                <c:pt idx="1114">
                  <c:v>-1917.5920000000001</c:v>
                </c:pt>
                <c:pt idx="1115">
                  <c:v>-1918.422</c:v>
                </c:pt>
                <c:pt idx="1116">
                  <c:v>-1919.2329999999999</c:v>
                </c:pt>
                <c:pt idx="1117">
                  <c:v>-1919.6110000000001</c:v>
                </c:pt>
                <c:pt idx="1118">
                  <c:v>-1919.328</c:v>
                </c:pt>
                <c:pt idx="1119">
                  <c:v>-1918.35</c:v>
                </c:pt>
                <c:pt idx="1120">
                  <c:v>-1916.0619999999999</c:v>
                </c:pt>
                <c:pt idx="1121">
                  <c:v>-1913.2070000000001</c:v>
                </c:pt>
                <c:pt idx="1122">
                  <c:v>-1910.125</c:v>
                </c:pt>
                <c:pt idx="1123">
                  <c:v>-1907.597</c:v>
                </c:pt>
                <c:pt idx="1124">
                  <c:v>-1905.0719999999999</c:v>
                </c:pt>
                <c:pt idx="1125">
                  <c:v>-1902.761</c:v>
                </c:pt>
                <c:pt idx="1126">
                  <c:v>-1900.742</c:v>
                </c:pt>
                <c:pt idx="1127">
                  <c:v>-1898.6579999999999</c:v>
                </c:pt>
                <c:pt idx="1128">
                  <c:v>-1896.825</c:v>
                </c:pt>
                <c:pt idx="1129">
                  <c:v>-1895.5219999999999</c:v>
                </c:pt>
                <c:pt idx="1130">
                  <c:v>-1894.5119999999999</c:v>
                </c:pt>
                <c:pt idx="1131">
                  <c:v>-1893.68</c:v>
                </c:pt>
                <c:pt idx="1132">
                  <c:v>-1892.827</c:v>
                </c:pt>
                <c:pt idx="1133">
                  <c:v>-1892.136</c:v>
                </c:pt>
                <c:pt idx="1134">
                  <c:v>-1891.922</c:v>
                </c:pt>
                <c:pt idx="1135">
                  <c:v>-1891.99</c:v>
                </c:pt>
                <c:pt idx="1136">
                  <c:v>-1892.289</c:v>
                </c:pt>
                <c:pt idx="1137">
                  <c:v>-1892.7719999999999</c:v>
                </c:pt>
                <c:pt idx="1138">
                  <c:v>-1893.069</c:v>
                </c:pt>
                <c:pt idx="1139">
                  <c:v>-1893.098</c:v>
                </c:pt>
                <c:pt idx="1140">
                  <c:v>-1892.328</c:v>
                </c:pt>
                <c:pt idx="1141">
                  <c:v>-1890.2329999999999</c:v>
                </c:pt>
                <c:pt idx="1142">
                  <c:v>-1886.6780000000001</c:v>
                </c:pt>
                <c:pt idx="1143">
                  <c:v>-1882.4570000000001</c:v>
                </c:pt>
                <c:pt idx="1144">
                  <c:v>-1878.17</c:v>
                </c:pt>
                <c:pt idx="1145">
                  <c:v>-1874.346</c:v>
                </c:pt>
                <c:pt idx="1146">
                  <c:v>-1871.184</c:v>
                </c:pt>
                <c:pt idx="1147">
                  <c:v>-1867.6759999999999</c:v>
                </c:pt>
                <c:pt idx="1148">
                  <c:v>-1864.1179999999999</c:v>
                </c:pt>
                <c:pt idx="1149">
                  <c:v>-1861.2750000000001</c:v>
                </c:pt>
                <c:pt idx="1150">
                  <c:v>-1859.0519999999999</c:v>
                </c:pt>
                <c:pt idx="1151">
                  <c:v>-1857.875</c:v>
                </c:pt>
                <c:pt idx="1152">
                  <c:v>-1857.6759999999999</c:v>
                </c:pt>
                <c:pt idx="1153">
                  <c:v>-1858.0740000000001</c:v>
                </c:pt>
                <c:pt idx="1154">
                  <c:v>-1859.232</c:v>
                </c:pt>
                <c:pt idx="1155">
                  <c:v>-1860.5840000000001</c:v>
                </c:pt>
                <c:pt idx="1156">
                  <c:v>-1861.424</c:v>
                </c:pt>
                <c:pt idx="1157">
                  <c:v>-1862.395</c:v>
                </c:pt>
                <c:pt idx="1158">
                  <c:v>-1863.037</c:v>
                </c:pt>
                <c:pt idx="1159">
                  <c:v>-1862.961</c:v>
                </c:pt>
                <c:pt idx="1160">
                  <c:v>-1861.796</c:v>
                </c:pt>
                <c:pt idx="1161">
                  <c:v>-1860.625</c:v>
                </c:pt>
                <c:pt idx="1162">
                  <c:v>-1859.9449999999999</c:v>
                </c:pt>
                <c:pt idx="1163">
                  <c:v>-1859.71</c:v>
                </c:pt>
                <c:pt idx="1164">
                  <c:v>-1859.914</c:v>
                </c:pt>
                <c:pt idx="1165">
                  <c:v>-1860.2090000000001</c:v>
                </c:pt>
                <c:pt idx="1166">
                  <c:v>-1860.9469999999999</c:v>
                </c:pt>
                <c:pt idx="1167">
                  <c:v>-1862.269</c:v>
                </c:pt>
                <c:pt idx="1168">
                  <c:v>-1863.63</c:v>
                </c:pt>
                <c:pt idx="1169">
                  <c:v>-1864.4849999999999</c:v>
                </c:pt>
                <c:pt idx="1170">
                  <c:v>-1864.4960000000001</c:v>
                </c:pt>
                <c:pt idx="1171">
                  <c:v>-1863.5640000000001</c:v>
                </c:pt>
                <c:pt idx="1172">
                  <c:v>-1861.7629999999999</c:v>
                </c:pt>
                <c:pt idx="1173">
                  <c:v>-1859.27</c:v>
                </c:pt>
                <c:pt idx="1174">
                  <c:v>-1856.7929999999999</c:v>
                </c:pt>
                <c:pt idx="1175">
                  <c:v>-1854.451</c:v>
                </c:pt>
                <c:pt idx="1176">
                  <c:v>-1852.0719999999999</c:v>
                </c:pt>
                <c:pt idx="1177">
                  <c:v>-1849.6210000000001</c:v>
                </c:pt>
                <c:pt idx="1178">
                  <c:v>-1847.0809999999999</c:v>
                </c:pt>
                <c:pt idx="1179">
                  <c:v>-1844.4939999999999</c:v>
                </c:pt>
                <c:pt idx="1180">
                  <c:v>-1841.5940000000001</c:v>
                </c:pt>
                <c:pt idx="1181">
                  <c:v>-1838.19</c:v>
                </c:pt>
                <c:pt idx="1182">
                  <c:v>-1834.5909999999999</c:v>
                </c:pt>
                <c:pt idx="1183">
                  <c:v>-1830.96</c:v>
                </c:pt>
                <c:pt idx="1184">
                  <c:v>-1827.7170000000001</c:v>
                </c:pt>
                <c:pt idx="1185">
                  <c:v>-1824.6690000000001</c:v>
                </c:pt>
                <c:pt idx="1186">
                  <c:v>-1821.1679999999999</c:v>
                </c:pt>
                <c:pt idx="1187">
                  <c:v>-1817.7460000000001</c:v>
                </c:pt>
                <c:pt idx="1188">
                  <c:v>-1814.248</c:v>
                </c:pt>
                <c:pt idx="1189">
                  <c:v>-1810.8779999999999</c:v>
                </c:pt>
                <c:pt idx="1190">
                  <c:v>-1807.8689999999999</c:v>
                </c:pt>
                <c:pt idx="1191">
                  <c:v>-1805.3779999999999</c:v>
                </c:pt>
                <c:pt idx="1192">
                  <c:v>-1803.0409999999999</c:v>
                </c:pt>
                <c:pt idx="1193">
                  <c:v>-1800.88</c:v>
                </c:pt>
                <c:pt idx="1194">
                  <c:v>-1798.749</c:v>
                </c:pt>
                <c:pt idx="1195">
                  <c:v>-1796.7940000000001</c:v>
                </c:pt>
                <c:pt idx="1196">
                  <c:v>-1794.971</c:v>
                </c:pt>
                <c:pt idx="1197">
                  <c:v>-1793.194</c:v>
                </c:pt>
                <c:pt idx="1198">
                  <c:v>-1791.953</c:v>
                </c:pt>
                <c:pt idx="1199">
                  <c:v>-1791.0840000000001</c:v>
                </c:pt>
                <c:pt idx="1200">
                  <c:v>-1790.6679999999999</c:v>
                </c:pt>
                <c:pt idx="1201">
                  <c:v>-1790.184</c:v>
                </c:pt>
                <c:pt idx="1202">
                  <c:v>-1789.309</c:v>
                </c:pt>
                <c:pt idx="1203">
                  <c:v>-1787.8489999999999</c:v>
                </c:pt>
                <c:pt idx="1204">
                  <c:v>-1786.45</c:v>
                </c:pt>
                <c:pt idx="1205">
                  <c:v>-1785.318</c:v>
                </c:pt>
                <c:pt idx="1206">
                  <c:v>-1782.9770000000001</c:v>
                </c:pt>
                <c:pt idx="1207">
                  <c:v>-1777.8720000000001</c:v>
                </c:pt>
                <c:pt idx="1208">
                  <c:v>-1773.912</c:v>
                </c:pt>
                <c:pt idx="1209">
                  <c:v>-1772.0409999999999</c:v>
                </c:pt>
                <c:pt idx="1210">
                  <c:v>-1771.752</c:v>
                </c:pt>
                <c:pt idx="1211">
                  <c:v>-1772.443</c:v>
                </c:pt>
                <c:pt idx="1212">
                  <c:v>-1773.519</c:v>
                </c:pt>
                <c:pt idx="1213">
                  <c:v>-1775.3430000000001</c:v>
                </c:pt>
                <c:pt idx="1214">
                  <c:v>-1777.7760000000001</c:v>
                </c:pt>
                <c:pt idx="1215">
                  <c:v>-1780.278</c:v>
                </c:pt>
                <c:pt idx="1216">
                  <c:v>-1782.88</c:v>
                </c:pt>
                <c:pt idx="1217">
                  <c:v>-1784.1489999999999</c:v>
                </c:pt>
                <c:pt idx="1218">
                  <c:v>-1785.643</c:v>
                </c:pt>
                <c:pt idx="1219">
                  <c:v>-1787.539</c:v>
                </c:pt>
                <c:pt idx="1220">
                  <c:v>-1789.521</c:v>
                </c:pt>
                <c:pt idx="1221">
                  <c:v>-1791.59</c:v>
                </c:pt>
                <c:pt idx="1222">
                  <c:v>-1793.4459999999999</c:v>
                </c:pt>
                <c:pt idx="1223">
                  <c:v>-1795.11</c:v>
                </c:pt>
                <c:pt idx="1224">
                  <c:v>-1796.895</c:v>
                </c:pt>
                <c:pt idx="1225">
                  <c:v>-1798.384</c:v>
                </c:pt>
                <c:pt idx="1226">
                  <c:v>-1799.4970000000001</c:v>
                </c:pt>
                <c:pt idx="1227">
                  <c:v>-1800.752</c:v>
                </c:pt>
                <c:pt idx="1228">
                  <c:v>-1801.9480000000001</c:v>
                </c:pt>
                <c:pt idx="1229">
                  <c:v>-1803.1990000000001</c:v>
                </c:pt>
                <c:pt idx="1230">
                  <c:v>-1804.268</c:v>
                </c:pt>
                <c:pt idx="1231">
                  <c:v>-1805.4570000000001</c:v>
                </c:pt>
                <c:pt idx="1232">
                  <c:v>-1806.3920000000001</c:v>
                </c:pt>
                <c:pt idx="1233">
                  <c:v>-1807.046</c:v>
                </c:pt>
                <c:pt idx="1234">
                  <c:v>-1807.1389999999999</c:v>
                </c:pt>
                <c:pt idx="1235">
                  <c:v>-1806.885</c:v>
                </c:pt>
                <c:pt idx="1236">
                  <c:v>-1806.5740000000001</c:v>
                </c:pt>
                <c:pt idx="1237">
                  <c:v>-1806.2260000000001</c:v>
                </c:pt>
                <c:pt idx="1238">
                  <c:v>-1805.557</c:v>
                </c:pt>
                <c:pt idx="1239">
                  <c:v>-1804.231</c:v>
                </c:pt>
                <c:pt idx="1240">
                  <c:v>-1802.57</c:v>
                </c:pt>
                <c:pt idx="1241">
                  <c:v>-1801.2139999999999</c:v>
                </c:pt>
                <c:pt idx="1242">
                  <c:v>-1800.2739999999999</c:v>
                </c:pt>
                <c:pt idx="1243">
                  <c:v>-1799.9680000000001</c:v>
                </c:pt>
                <c:pt idx="1244">
                  <c:v>-1799.989</c:v>
                </c:pt>
                <c:pt idx="1245">
                  <c:v>-1799.7</c:v>
                </c:pt>
                <c:pt idx="1246">
                  <c:v>-1798.992</c:v>
                </c:pt>
                <c:pt idx="1247">
                  <c:v>-1798.33</c:v>
                </c:pt>
                <c:pt idx="1248">
                  <c:v>-1798.46</c:v>
                </c:pt>
                <c:pt idx="1249">
                  <c:v>-1799.0250000000001</c:v>
                </c:pt>
                <c:pt idx="1250">
                  <c:v>-1799.944</c:v>
                </c:pt>
                <c:pt idx="1251">
                  <c:v>-1801.0730000000001</c:v>
                </c:pt>
                <c:pt idx="1252">
                  <c:v>-1801.873</c:v>
                </c:pt>
                <c:pt idx="1253">
                  <c:v>-1802.4929999999999</c:v>
                </c:pt>
                <c:pt idx="1254">
                  <c:v>-1802.558</c:v>
                </c:pt>
                <c:pt idx="1255">
                  <c:v>-1802.383</c:v>
                </c:pt>
                <c:pt idx="1256">
                  <c:v>-1802.268</c:v>
                </c:pt>
                <c:pt idx="1257">
                  <c:v>-1802.0350000000001</c:v>
                </c:pt>
                <c:pt idx="1258">
                  <c:v>-1801.952</c:v>
                </c:pt>
                <c:pt idx="1259">
                  <c:v>-1801.519</c:v>
                </c:pt>
                <c:pt idx="1260">
                  <c:v>-1801.2460000000001</c:v>
                </c:pt>
                <c:pt idx="1261">
                  <c:v>-1801.5329999999999</c:v>
                </c:pt>
                <c:pt idx="1262">
                  <c:v>-1802.2819999999999</c:v>
                </c:pt>
                <c:pt idx="1263">
                  <c:v>-1803.405</c:v>
                </c:pt>
                <c:pt idx="1264">
                  <c:v>-1804.79</c:v>
                </c:pt>
                <c:pt idx="1265">
                  <c:v>-1806.1289999999999</c:v>
                </c:pt>
                <c:pt idx="1266">
                  <c:v>-1807.681</c:v>
                </c:pt>
                <c:pt idx="1267">
                  <c:v>-1809.7260000000001</c:v>
                </c:pt>
                <c:pt idx="1268">
                  <c:v>-1812.047</c:v>
                </c:pt>
                <c:pt idx="1269">
                  <c:v>-1814.3130000000001</c:v>
                </c:pt>
                <c:pt idx="1270">
                  <c:v>-1816.65</c:v>
                </c:pt>
                <c:pt idx="1271">
                  <c:v>-1818.64</c:v>
                </c:pt>
                <c:pt idx="1272">
                  <c:v>-1819.87</c:v>
                </c:pt>
                <c:pt idx="1273">
                  <c:v>-1819.94</c:v>
                </c:pt>
                <c:pt idx="1274">
                  <c:v>-1819.3889999999999</c:v>
                </c:pt>
                <c:pt idx="1275">
                  <c:v>-1818.3510000000001</c:v>
                </c:pt>
                <c:pt idx="1276">
                  <c:v>-1816.857</c:v>
                </c:pt>
                <c:pt idx="1277">
                  <c:v>-1815.6030000000001</c:v>
                </c:pt>
                <c:pt idx="1278">
                  <c:v>-1814.4880000000001</c:v>
                </c:pt>
                <c:pt idx="1279">
                  <c:v>-1813.527</c:v>
                </c:pt>
                <c:pt idx="1280">
                  <c:v>-1812.1220000000001</c:v>
                </c:pt>
                <c:pt idx="1281">
                  <c:v>-1810.2760000000001</c:v>
                </c:pt>
                <c:pt idx="1282">
                  <c:v>-1808.7819999999999</c:v>
                </c:pt>
                <c:pt idx="1283">
                  <c:v>-1807.549</c:v>
                </c:pt>
                <c:pt idx="1284">
                  <c:v>-1806.5730000000001</c:v>
                </c:pt>
                <c:pt idx="1285">
                  <c:v>-1806.0540000000001</c:v>
                </c:pt>
                <c:pt idx="1286">
                  <c:v>-1805.4849999999999</c:v>
                </c:pt>
                <c:pt idx="1287">
                  <c:v>-1804.9549999999999</c:v>
                </c:pt>
                <c:pt idx="1288">
                  <c:v>-1804.376</c:v>
                </c:pt>
                <c:pt idx="1289">
                  <c:v>-1803.9079999999999</c:v>
                </c:pt>
                <c:pt idx="1290">
                  <c:v>-1803.2850000000001</c:v>
                </c:pt>
                <c:pt idx="1291">
                  <c:v>-1803.126</c:v>
                </c:pt>
                <c:pt idx="1292">
                  <c:v>-1803.386</c:v>
                </c:pt>
                <c:pt idx="1293">
                  <c:v>-1803.385</c:v>
                </c:pt>
                <c:pt idx="1294">
                  <c:v>-1803.4590000000001</c:v>
                </c:pt>
                <c:pt idx="1295">
                  <c:v>-1803.34</c:v>
                </c:pt>
                <c:pt idx="1296">
                  <c:v>-1803.617</c:v>
                </c:pt>
                <c:pt idx="1297">
                  <c:v>-1804.4960000000001</c:v>
                </c:pt>
                <c:pt idx="1298">
                  <c:v>-1805.626</c:v>
                </c:pt>
                <c:pt idx="1299">
                  <c:v>-1806.5630000000001</c:v>
                </c:pt>
                <c:pt idx="1300">
                  <c:v>-1807.097</c:v>
                </c:pt>
                <c:pt idx="1301">
                  <c:v>-1807.508</c:v>
                </c:pt>
                <c:pt idx="1302">
                  <c:v>-1807.77</c:v>
                </c:pt>
                <c:pt idx="1303">
                  <c:v>-1808.259</c:v>
                </c:pt>
                <c:pt idx="1304">
                  <c:v>-1808.3409999999999</c:v>
                </c:pt>
                <c:pt idx="1305">
                  <c:v>-1808.38</c:v>
                </c:pt>
                <c:pt idx="1306">
                  <c:v>-1808.538</c:v>
                </c:pt>
                <c:pt idx="1307">
                  <c:v>-1807.663</c:v>
                </c:pt>
                <c:pt idx="1308">
                  <c:v>-1806.1489999999999</c:v>
                </c:pt>
                <c:pt idx="1309">
                  <c:v>-1804.54</c:v>
                </c:pt>
                <c:pt idx="1310">
                  <c:v>-1802.537</c:v>
                </c:pt>
                <c:pt idx="1311">
                  <c:v>-1800.6769999999999</c:v>
                </c:pt>
                <c:pt idx="1312">
                  <c:v>-1799.0329999999999</c:v>
                </c:pt>
                <c:pt idx="1313">
                  <c:v>-1797.444</c:v>
                </c:pt>
                <c:pt idx="1314">
                  <c:v>-1795.7070000000001</c:v>
                </c:pt>
                <c:pt idx="1315">
                  <c:v>-1793.9190000000001</c:v>
                </c:pt>
                <c:pt idx="1316">
                  <c:v>-1792.42</c:v>
                </c:pt>
                <c:pt idx="1317">
                  <c:v>-1790.923</c:v>
                </c:pt>
                <c:pt idx="1318">
                  <c:v>-1789.952</c:v>
                </c:pt>
                <c:pt idx="1319">
                  <c:v>-1789.4</c:v>
                </c:pt>
                <c:pt idx="1320">
                  <c:v>-1789.0319999999999</c:v>
                </c:pt>
                <c:pt idx="1321">
                  <c:v>-1788.854</c:v>
                </c:pt>
                <c:pt idx="1322">
                  <c:v>-1788.7429999999999</c:v>
                </c:pt>
                <c:pt idx="1323">
                  <c:v>-1788.818</c:v>
                </c:pt>
                <c:pt idx="1324">
                  <c:v>-1788.9280000000001</c:v>
                </c:pt>
                <c:pt idx="1325">
                  <c:v>-1788.9179999999999</c:v>
                </c:pt>
                <c:pt idx="1326">
                  <c:v>-1788.826</c:v>
                </c:pt>
                <c:pt idx="1327">
                  <c:v>-1788.3869999999999</c:v>
                </c:pt>
                <c:pt idx="1328">
                  <c:v>-1787.6379999999999</c:v>
                </c:pt>
                <c:pt idx="1329">
                  <c:v>-1786.9380000000001</c:v>
                </c:pt>
                <c:pt idx="1330">
                  <c:v>-1786.451</c:v>
                </c:pt>
                <c:pt idx="1331">
                  <c:v>-1786.7190000000001</c:v>
                </c:pt>
                <c:pt idx="1332">
                  <c:v>-1787.643</c:v>
                </c:pt>
                <c:pt idx="1333">
                  <c:v>-1788.9010000000001</c:v>
                </c:pt>
                <c:pt idx="1334">
                  <c:v>-1790.8710000000001</c:v>
                </c:pt>
                <c:pt idx="1335">
                  <c:v>-1793.289</c:v>
                </c:pt>
                <c:pt idx="1336">
                  <c:v>-1795.5889999999999</c:v>
                </c:pt>
                <c:pt idx="1337">
                  <c:v>-1797.27</c:v>
                </c:pt>
                <c:pt idx="1338">
                  <c:v>-1798.48</c:v>
                </c:pt>
                <c:pt idx="1339">
                  <c:v>-1799.3330000000001</c:v>
                </c:pt>
                <c:pt idx="1340">
                  <c:v>-1800.2660000000001</c:v>
                </c:pt>
                <c:pt idx="1341">
                  <c:v>-1801.14</c:v>
                </c:pt>
                <c:pt idx="1342">
                  <c:v>-1801.816</c:v>
                </c:pt>
                <c:pt idx="1343">
                  <c:v>-1801.931</c:v>
                </c:pt>
                <c:pt idx="1344">
                  <c:v>-1801.7840000000001</c:v>
                </c:pt>
                <c:pt idx="1345">
                  <c:v>-1800.99</c:v>
                </c:pt>
                <c:pt idx="1346">
                  <c:v>-1799.0650000000001</c:v>
                </c:pt>
                <c:pt idx="1347">
                  <c:v>-1797.84</c:v>
                </c:pt>
                <c:pt idx="1348">
                  <c:v>-1797.7660000000001</c:v>
                </c:pt>
                <c:pt idx="1349">
                  <c:v>-1798.269</c:v>
                </c:pt>
                <c:pt idx="1350">
                  <c:v>-1798.607</c:v>
                </c:pt>
                <c:pt idx="1351">
                  <c:v>-1798.2860000000001</c:v>
                </c:pt>
                <c:pt idx="1352">
                  <c:v>-1797.596</c:v>
                </c:pt>
                <c:pt idx="1353">
                  <c:v>-1796.8530000000001</c:v>
                </c:pt>
                <c:pt idx="1354">
                  <c:v>-1795.952</c:v>
                </c:pt>
                <c:pt idx="1355">
                  <c:v>-1795.0260000000001</c:v>
                </c:pt>
                <c:pt idx="1356">
                  <c:v>-1793.924</c:v>
                </c:pt>
                <c:pt idx="1357">
                  <c:v>-1792.653</c:v>
                </c:pt>
                <c:pt idx="1358">
                  <c:v>-1790.9929999999999</c:v>
                </c:pt>
                <c:pt idx="1359">
                  <c:v>-1788.8989999999999</c:v>
                </c:pt>
                <c:pt idx="1360">
                  <c:v>-1786.819</c:v>
                </c:pt>
                <c:pt idx="1361">
                  <c:v>-1784.9570000000001</c:v>
                </c:pt>
                <c:pt idx="1362">
                  <c:v>-1783.296</c:v>
                </c:pt>
                <c:pt idx="1363">
                  <c:v>-1781.8119999999999</c:v>
                </c:pt>
                <c:pt idx="1364">
                  <c:v>-1780.4280000000001</c:v>
                </c:pt>
                <c:pt idx="1365">
                  <c:v>-1779.165</c:v>
                </c:pt>
                <c:pt idx="1366">
                  <c:v>-1777.787</c:v>
                </c:pt>
                <c:pt idx="1367">
                  <c:v>-1776.6030000000001</c:v>
                </c:pt>
                <c:pt idx="1368">
                  <c:v>-1775.557</c:v>
                </c:pt>
                <c:pt idx="1369">
                  <c:v>-1774.8209999999999</c:v>
                </c:pt>
                <c:pt idx="1370">
                  <c:v>-1774.3050000000001</c:v>
                </c:pt>
                <c:pt idx="1371">
                  <c:v>-1773.973</c:v>
                </c:pt>
                <c:pt idx="1372">
                  <c:v>-1773.5</c:v>
                </c:pt>
                <c:pt idx="1373">
                  <c:v>-1772.7819999999999</c:v>
                </c:pt>
                <c:pt idx="1374">
                  <c:v>-1772.0920000000001</c:v>
                </c:pt>
                <c:pt idx="1375">
                  <c:v>-1771.5530000000001</c:v>
                </c:pt>
                <c:pt idx="1376">
                  <c:v>-1771.5170000000001</c:v>
                </c:pt>
                <c:pt idx="1377">
                  <c:v>-1772.203</c:v>
                </c:pt>
                <c:pt idx="1378">
                  <c:v>-1773.69</c:v>
                </c:pt>
                <c:pt idx="1379">
                  <c:v>-1776.029</c:v>
                </c:pt>
                <c:pt idx="1380">
                  <c:v>-1779.0619999999999</c:v>
                </c:pt>
                <c:pt idx="1381">
                  <c:v>-1782.7940000000001</c:v>
                </c:pt>
                <c:pt idx="1382">
                  <c:v>-1786.809</c:v>
                </c:pt>
                <c:pt idx="1383">
                  <c:v>-1790.4259999999999</c:v>
                </c:pt>
                <c:pt idx="1384">
                  <c:v>-1793.5889999999999</c:v>
                </c:pt>
                <c:pt idx="1385">
                  <c:v>-1795.9659999999999</c:v>
                </c:pt>
                <c:pt idx="1386">
                  <c:v>-1797.855</c:v>
                </c:pt>
                <c:pt idx="1387">
                  <c:v>-1799.893</c:v>
                </c:pt>
                <c:pt idx="1388">
                  <c:v>-1802.144</c:v>
                </c:pt>
                <c:pt idx="1389">
                  <c:v>-1804.7380000000001</c:v>
                </c:pt>
                <c:pt idx="1390">
                  <c:v>-1807.0050000000001</c:v>
                </c:pt>
                <c:pt idx="1391">
                  <c:v>-1809.3779999999999</c:v>
                </c:pt>
                <c:pt idx="1392">
                  <c:v>-1811.444</c:v>
                </c:pt>
                <c:pt idx="1393">
                  <c:v>-1813.463</c:v>
                </c:pt>
                <c:pt idx="1394">
                  <c:v>-1815.405</c:v>
                </c:pt>
                <c:pt idx="1395">
                  <c:v>-1817.1790000000001</c:v>
                </c:pt>
                <c:pt idx="1396">
                  <c:v>-1818.877</c:v>
                </c:pt>
                <c:pt idx="1397">
                  <c:v>-1820.7660000000001</c:v>
                </c:pt>
                <c:pt idx="1398">
                  <c:v>-1823.097</c:v>
                </c:pt>
                <c:pt idx="1399">
                  <c:v>-1825.24</c:v>
                </c:pt>
                <c:pt idx="1400">
                  <c:v>-1827.008</c:v>
                </c:pt>
                <c:pt idx="1401">
                  <c:v>-1828.5029999999999</c:v>
                </c:pt>
                <c:pt idx="1402">
                  <c:v>-1829.9369999999999</c:v>
                </c:pt>
                <c:pt idx="1403">
                  <c:v>-1830.8610000000001</c:v>
                </c:pt>
                <c:pt idx="1404">
                  <c:v>-1830.9369999999999</c:v>
                </c:pt>
                <c:pt idx="1405">
                  <c:v>-1830.9179999999999</c:v>
                </c:pt>
                <c:pt idx="1406">
                  <c:v>-1829.7919999999999</c:v>
                </c:pt>
                <c:pt idx="1407">
                  <c:v>-1827.681</c:v>
                </c:pt>
                <c:pt idx="1408">
                  <c:v>-1825.511</c:v>
                </c:pt>
                <c:pt idx="1409">
                  <c:v>-1823.0920000000001</c:v>
                </c:pt>
                <c:pt idx="1410">
                  <c:v>-1820.221</c:v>
                </c:pt>
                <c:pt idx="1411">
                  <c:v>-1817.6389999999999</c:v>
                </c:pt>
                <c:pt idx="1412">
                  <c:v>-1815.63</c:v>
                </c:pt>
                <c:pt idx="1413">
                  <c:v>-1814.211</c:v>
                </c:pt>
                <c:pt idx="1414">
                  <c:v>-1813.298</c:v>
                </c:pt>
                <c:pt idx="1415">
                  <c:v>-1812.213</c:v>
                </c:pt>
                <c:pt idx="1416">
                  <c:v>-1811.191</c:v>
                </c:pt>
                <c:pt idx="1417">
                  <c:v>-1810.1669999999999</c:v>
                </c:pt>
                <c:pt idx="1418">
                  <c:v>-1809.0940000000001</c:v>
                </c:pt>
                <c:pt idx="1419">
                  <c:v>-1808.2260000000001</c:v>
                </c:pt>
                <c:pt idx="1420">
                  <c:v>-1807.778</c:v>
                </c:pt>
                <c:pt idx="1421">
                  <c:v>-1807.4570000000001</c:v>
                </c:pt>
                <c:pt idx="1422">
                  <c:v>-1806.7919999999999</c:v>
                </c:pt>
                <c:pt idx="1423">
                  <c:v>-1806.4880000000001</c:v>
                </c:pt>
                <c:pt idx="1424">
                  <c:v>-1806.6210000000001</c:v>
                </c:pt>
                <c:pt idx="1425">
                  <c:v>-1806.6780000000001</c:v>
                </c:pt>
                <c:pt idx="1426">
                  <c:v>-1806.652</c:v>
                </c:pt>
                <c:pt idx="1427">
                  <c:v>-1806.6279999999999</c:v>
                </c:pt>
                <c:pt idx="1428">
                  <c:v>-1806.9369999999999</c:v>
                </c:pt>
                <c:pt idx="1429">
                  <c:v>-1807.692</c:v>
                </c:pt>
                <c:pt idx="1430">
                  <c:v>-1808.4590000000001</c:v>
                </c:pt>
                <c:pt idx="1431">
                  <c:v>-1809.6859999999999</c:v>
                </c:pt>
                <c:pt idx="1432">
                  <c:v>-1811.318</c:v>
                </c:pt>
                <c:pt idx="1433">
                  <c:v>-1813.067</c:v>
                </c:pt>
                <c:pt idx="1434">
                  <c:v>-1814.903</c:v>
                </c:pt>
                <c:pt idx="1435">
                  <c:v>-1816.3920000000001</c:v>
                </c:pt>
                <c:pt idx="1436">
                  <c:v>-1817.3520000000001</c:v>
                </c:pt>
                <c:pt idx="1437">
                  <c:v>-1818.384</c:v>
                </c:pt>
                <c:pt idx="1438">
                  <c:v>-1818.646</c:v>
                </c:pt>
                <c:pt idx="1439">
                  <c:v>-1818.6610000000001</c:v>
                </c:pt>
                <c:pt idx="1440">
                  <c:v>-1818.8810000000001</c:v>
                </c:pt>
                <c:pt idx="1441">
                  <c:v>-1819.2059999999999</c:v>
                </c:pt>
                <c:pt idx="1442">
                  <c:v>-1819.568</c:v>
                </c:pt>
                <c:pt idx="1443">
                  <c:v>-1819.95</c:v>
                </c:pt>
                <c:pt idx="1444">
                  <c:v>-1820.2570000000001</c:v>
                </c:pt>
                <c:pt idx="1445">
                  <c:v>-1820.5060000000001</c:v>
                </c:pt>
                <c:pt idx="1446">
                  <c:v>-1820.384</c:v>
                </c:pt>
                <c:pt idx="1447">
                  <c:v>-1818.992</c:v>
                </c:pt>
                <c:pt idx="1448">
                  <c:v>-1815.729</c:v>
                </c:pt>
                <c:pt idx="1449">
                  <c:v>-1812.3489999999999</c:v>
                </c:pt>
                <c:pt idx="1450">
                  <c:v>-1809.7670000000001</c:v>
                </c:pt>
                <c:pt idx="1451">
                  <c:v>-1807.847</c:v>
                </c:pt>
                <c:pt idx="1452">
                  <c:v>-1806.5509999999999</c:v>
                </c:pt>
                <c:pt idx="1453">
                  <c:v>-1805.693</c:v>
                </c:pt>
                <c:pt idx="1454">
                  <c:v>-1804.886</c:v>
                </c:pt>
                <c:pt idx="1455">
                  <c:v>-1804.067</c:v>
                </c:pt>
                <c:pt idx="1456">
                  <c:v>-1802.798</c:v>
                </c:pt>
                <c:pt idx="1457">
                  <c:v>-1801.009</c:v>
                </c:pt>
                <c:pt idx="1458">
                  <c:v>-1799.674</c:v>
                </c:pt>
                <c:pt idx="1459">
                  <c:v>-1798.96</c:v>
                </c:pt>
                <c:pt idx="1460">
                  <c:v>-1798.479</c:v>
                </c:pt>
                <c:pt idx="1461">
                  <c:v>-1797.2950000000001</c:v>
                </c:pt>
                <c:pt idx="1462">
                  <c:v>-1795.9749999999999</c:v>
                </c:pt>
                <c:pt idx="1463">
                  <c:v>-1795.326</c:v>
                </c:pt>
                <c:pt idx="1464">
                  <c:v>-1795.3309999999999</c:v>
                </c:pt>
                <c:pt idx="1465">
                  <c:v>-1795.75</c:v>
                </c:pt>
                <c:pt idx="1466">
                  <c:v>-1796.4269999999999</c:v>
                </c:pt>
                <c:pt idx="1467">
                  <c:v>-1797.193</c:v>
                </c:pt>
                <c:pt idx="1468">
                  <c:v>-1797.9929999999999</c:v>
                </c:pt>
                <c:pt idx="1469">
                  <c:v>-1798.4680000000001</c:v>
                </c:pt>
                <c:pt idx="1470">
                  <c:v>-1798.145</c:v>
                </c:pt>
                <c:pt idx="1471">
                  <c:v>-1797.5340000000001</c:v>
                </c:pt>
                <c:pt idx="1472">
                  <c:v>-1796.9480000000001</c:v>
                </c:pt>
                <c:pt idx="1473">
                  <c:v>-1796.4469999999999</c:v>
                </c:pt>
                <c:pt idx="1474">
                  <c:v>-1795.934</c:v>
                </c:pt>
                <c:pt idx="1475">
                  <c:v>-1795.3240000000001</c:v>
                </c:pt>
                <c:pt idx="1476">
                  <c:v>-1794.7929999999999</c:v>
                </c:pt>
                <c:pt idx="1477">
                  <c:v>-1794.2149999999999</c:v>
                </c:pt>
                <c:pt idx="1478">
                  <c:v>-1793.73</c:v>
                </c:pt>
                <c:pt idx="1479">
                  <c:v>-1793.731</c:v>
                </c:pt>
                <c:pt idx="1480">
                  <c:v>-1794.046</c:v>
                </c:pt>
                <c:pt idx="1481">
                  <c:v>-1794.521</c:v>
                </c:pt>
                <c:pt idx="1482">
                  <c:v>-1795.2239999999999</c:v>
                </c:pt>
                <c:pt idx="1483">
                  <c:v>-1796.2159999999999</c:v>
                </c:pt>
                <c:pt idx="1484">
                  <c:v>-1797.5039999999999</c:v>
                </c:pt>
                <c:pt idx="1485">
                  <c:v>-1799.5540000000001</c:v>
                </c:pt>
                <c:pt idx="1486">
                  <c:v>-1802.7149999999999</c:v>
                </c:pt>
                <c:pt idx="1487">
                  <c:v>-1806.8119999999999</c:v>
                </c:pt>
                <c:pt idx="1488">
                  <c:v>-1812.0630000000001</c:v>
                </c:pt>
                <c:pt idx="1489">
                  <c:v>-1818.1079999999999</c:v>
                </c:pt>
                <c:pt idx="1490">
                  <c:v>-1824.575</c:v>
                </c:pt>
                <c:pt idx="1491">
                  <c:v>-1831.0809999999999</c:v>
                </c:pt>
                <c:pt idx="1492">
                  <c:v>-1836.712</c:v>
                </c:pt>
                <c:pt idx="1493">
                  <c:v>-1841.296</c:v>
                </c:pt>
                <c:pt idx="1494">
                  <c:v>-1845.19</c:v>
                </c:pt>
                <c:pt idx="1495">
                  <c:v>-1848.481</c:v>
                </c:pt>
                <c:pt idx="1496">
                  <c:v>-1850.9269999999999</c:v>
                </c:pt>
                <c:pt idx="1497">
                  <c:v>-1853.1010000000001</c:v>
                </c:pt>
                <c:pt idx="1498">
                  <c:v>-1855.115</c:v>
                </c:pt>
                <c:pt idx="1499">
                  <c:v>-1857.3109999999999</c:v>
                </c:pt>
                <c:pt idx="1500">
                  <c:v>-1860.048</c:v>
                </c:pt>
                <c:pt idx="1501">
                  <c:v>-1863.116</c:v>
                </c:pt>
                <c:pt idx="1502">
                  <c:v>-1866.136</c:v>
                </c:pt>
                <c:pt idx="1503">
                  <c:v>-1869.3689999999999</c:v>
                </c:pt>
                <c:pt idx="1504">
                  <c:v>-1872.6479999999999</c:v>
                </c:pt>
                <c:pt idx="1505">
                  <c:v>-1875.89</c:v>
                </c:pt>
                <c:pt idx="1506">
                  <c:v>-1878.9739999999999</c:v>
                </c:pt>
                <c:pt idx="1507">
                  <c:v>-1881.558</c:v>
                </c:pt>
                <c:pt idx="1508">
                  <c:v>-1883.558</c:v>
                </c:pt>
                <c:pt idx="1509">
                  <c:v>-1885.7449999999999</c:v>
                </c:pt>
                <c:pt idx="1510">
                  <c:v>-1887.799</c:v>
                </c:pt>
                <c:pt idx="1511">
                  <c:v>-1889.732</c:v>
                </c:pt>
                <c:pt idx="1512">
                  <c:v>-1891.559</c:v>
                </c:pt>
                <c:pt idx="1513">
                  <c:v>-1893.203</c:v>
                </c:pt>
                <c:pt idx="1514">
                  <c:v>-1895.0129999999999</c:v>
                </c:pt>
                <c:pt idx="1515">
                  <c:v>-1896.8109999999999</c:v>
                </c:pt>
                <c:pt idx="1516">
                  <c:v>-1898.5930000000001</c:v>
                </c:pt>
                <c:pt idx="1517">
                  <c:v>-1900.443</c:v>
                </c:pt>
                <c:pt idx="1518">
                  <c:v>-1902.204</c:v>
                </c:pt>
                <c:pt idx="1519">
                  <c:v>-1903.7650000000001</c:v>
                </c:pt>
                <c:pt idx="1520">
                  <c:v>-1905.1569999999999</c:v>
                </c:pt>
                <c:pt idx="1521">
                  <c:v>-1906.4580000000001</c:v>
                </c:pt>
                <c:pt idx="1522">
                  <c:v>-1907.4659999999999</c:v>
                </c:pt>
                <c:pt idx="1523">
                  <c:v>-1908.384</c:v>
                </c:pt>
                <c:pt idx="1524">
                  <c:v>-1907.183</c:v>
                </c:pt>
                <c:pt idx="1525">
                  <c:v>-1904.5350000000001</c:v>
                </c:pt>
                <c:pt idx="1526">
                  <c:v>-1903.7080000000001</c:v>
                </c:pt>
                <c:pt idx="1527">
                  <c:v>-1904.9559999999999</c:v>
                </c:pt>
                <c:pt idx="1528">
                  <c:v>-1907.0930000000001</c:v>
                </c:pt>
                <c:pt idx="1529">
                  <c:v>-1909.501</c:v>
                </c:pt>
                <c:pt idx="1530">
                  <c:v>-1912.423</c:v>
                </c:pt>
                <c:pt idx="1531">
                  <c:v>-1915.76</c:v>
                </c:pt>
                <c:pt idx="1532">
                  <c:v>-1918.835</c:v>
                </c:pt>
                <c:pt idx="1533">
                  <c:v>-1921.6179999999999</c:v>
                </c:pt>
                <c:pt idx="1534">
                  <c:v>-1924.3240000000001</c:v>
                </c:pt>
                <c:pt idx="1535">
                  <c:v>-1927.364</c:v>
                </c:pt>
                <c:pt idx="1536">
                  <c:v>-1930.5139999999999</c:v>
                </c:pt>
                <c:pt idx="1537">
                  <c:v>-1933.163</c:v>
                </c:pt>
                <c:pt idx="1538">
                  <c:v>-1935.556</c:v>
                </c:pt>
                <c:pt idx="1539">
                  <c:v>-1937.9880000000001</c:v>
                </c:pt>
                <c:pt idx="1540">
                  <c:v>-1939.8589999999999</c:v>
                </c:pt>
                <c:pt idx="1541">
                  <c:v>-1940.9480000000001</c:v>
                </c:pt>
                <c:pt idx="1542">
                  <c:v>-1941.346</c:v>
                </c:pt>
                <c:pt idx="1543">
                  <c:v>-1941.317</c:v>
                </c:pt>
                <c:pt idx="1544">
                  <c:v>-1941.3920000000001</c:v>
                </c:pt>
                <c:pt idx="1545">
                  <c:v>-1942.307</c:v>
                </c:pt>
                <c:pt idx="1546">
                  <c:v>-1944.3979999999999</c:v>
                </c:pt>
                <c:pt idx="1547">
                  <c:v>-1946.78</c:v>
                </c:pt>
                <c:pt idx="1548">
                  <c:v>-1948.7739999999999</c:v>
                </c:pt>
                <c:pt idx="1549">
                  <c:v>-1950.579</c:v>
                </c:pt>
                <c:pt idx="1550">
                  <c:v>-1952.2940000000001</c:v>
                </c:pt>
                <c:pt idx="1551">
                  <c:v>-1953.903</c:v>
                </c:pt>
                <c:pt idx="1552">
                  <c:v>-1956.259</c:v>
                </c:pt>
                <c:pt idx="1553">
                  <c:v>-1958.954</c:v>
                </c:pt>
                <c:pt idx="1554">
                  <c:v>-1961.212</c:v>
                </c:pt>
                <c:pt idx="1555">
                  <c:v>-1963.1010000000001</c:v>
                </c:pt>
                <c:pt idx="1556">
                  <c:v>-1964.662</c:v>
                </c:pt>
                <c:pt idx="1557">
                  <c:v>-1966.3420000000001</c:v>
                </c:pt>
                <c:pt idx="1558">
                  <c:v>-1967.9829999999999</c:v>
                </c:pt>
                <c:pt idx="1559">
                  <c:v>-1970.1949999999999</c:v>
                </c:pt>
                <c:pt idx="1560">
                  <c:v>-1972.8019999999999</c:v>
                </c:pt>
                <c:pt idx="1561">
                  <c:v>-1976.0050000000001</c:v>
                </c:pt>
                <c:pt idx="1562">
                  <c:v>-1979.1859999999999</c:v>
                </c:pt>
                <c:pt idx="1563">
                  <c:v>-1981.7070000000001</c:v>
                </c:pt>
                <c:pt idx="1564">
                  <c:v>-1984.2809999999999</c:v>
                </c:pt>
                <c:pt idx="1565">
                  <c:v>-1986.4549999999999</c:v>
                </c:pt>
                <c:pt idx="1566">
                  <c:v>-1988.3420000000001</c:v>
                </c:pt>
                <c:pt idx="1567">
                  <c:v>-1989.796</c:v>
                </c:pt>
                <c:pt idx="1568">
                  <c:v>-1990.8140000000001</c:v>
                </c:pt>
                <c:pt idx="1569">
                  <c:v>-1992.0809999999999</c:v>
                </c:pt>
                <c:pt idx="1570">
                  <c:v>-1993.81</c:v>
                </c:pt>
                <c:pt idx="1571">
                  <c:v>-1995.578</c:v>
                </c:pt>
                <c:pt idx="1572">
                  <c:v>-1997.124</c:v>
                </c:pt>
                <c:pt idx="1573">
                  <c:v>-1998.2850000000001</c:v>
                </c:pt>
                <c:pt idx="1574">
                  <c:v>-1999.5350000000001</c:v>
                </c:pt>
                <c:pt idx="1575">
                  <c:v>-2000.8520000000001</c:v>
                </c:pt>
                <c:pt idx="1576">
                  <c:v>-2001.7339999999999</c:v>
                </c:pt>
                <c:pt idx="1577">
                  <c:v>-2002.366</c:v>
                </c:pt>
                <c:pt idx="1578">
                  <c:v>-2003.2929999999999</c:v>
                </c:pt>
                <c:pt idx="1579">
                  <c:v>-2004.2170000000001</c:v>
                </c:pt>
                <c:pt idx="1580">
                  <c:v>-2005.059</c:v>
                </c:pt>
                <c:pt idx="1581">
                  <c:v>-2005.8420000000001</c:v>
                </c:pt>
                <c:pt idx="1582">
                  <c:v>-2006.4770000000001</c:v>
                </c:pt>
                <c:pt idx="1583">
                  <c:v>-2007.2239999999999</c:v>
                </c:pt>
                <c:pt idx="1584">
                  <c:v>-2007.605</c:v>
                </c:pt>
                <c:pt idx="1585">
                  <c:v>-2008.567</c:v>
                </c:pt>
                <c:pt idx="1586">
                  <c:v>-2009.953</c:v>
                </c:pt>
                <c:pt idx="1587">
                  <c:v>-2011.6859999999999</c:v>
                </c:pt>
                <c:pt idx="1588">
                  <c:v>-2013.3969999999999</c:v>
                </c:pt>
                <c:pt idx="1589">
                  <c:v>-2015.0219999999999</c:v>
                </c:pt>
                <c:pt idx="1590">
                  <c:v>-2017.069</c:v>
                </c:pt>
                <c:pt idx="1591">
                  <c:v>-2019.5150000000001</c:v>
                </c:pt>
                <c:pt idx="1592">
                  <c:v>-2022.66</c:v>
                </c:pt>
                <c:pt idx="1593">
                  <c:v>-2026.1780000000001</c:v>
                </c:pt>
                <c:pt idx="1594">
                  <c:v>-2029.9349999999999</c:v>
                </c:pt>
                <c:pt idx="1595">
                  <c:v>-2033.279</c:v>
                </c:pt>
                <c:pt idx="1596">
                  <c:v>-2036.596</c:v>
                </c:pt>
                <c:pt idx="1597">
                  <c:v>-2040.2629999999999</c:v>
                </c:pt>
                <c:pt idx="1598">
                  <c:v>-2044.347</c:v>
                </c:pt>
                <c:pt idx="1599">
                  <c:v>-2048.663</c:v>
                </c:pt>
                <c:pt idx="1600">
                  <c:v>-2053.1610000000001</c:v>
                </c:pt>
                <c:pt idx="1601">
                  <c:v>-2057.5390000000002</c:v>
                </c:pt>
                <c:pt idx="1602">
                  <c:v>-2061.2310000000002</c:v>
                </c:pt>
                <c:pt idx="1603">
                  <c:v>-2064.1689999999999</c:v>
                </c:pt>
                <c:pt idx="1604">
                  <c:v>-2067.335</c:v>
                </c:pt>
                <c:pt idx="1605">
                  <c:v>-2070.7199999999998</c:v>
                </c:pt>
                <c:pt idx="1606">
                  <c:v>-2073.8119999999999</c:v>
                </c:pt>
                <c:pt idx="1607">
                  <c:v>-2076.86</c:v>
                </c:pt>
                <c:pt idx="1608">
                  <c:v>-2079.7600000000002</c:v>
                </c:pt>
                <c:pt idx="1609">
                  <c:v>-2083.3069999999998</c:v>
                </c:pt>
                <c:pt idx="1610">
                  <c:v>-2087.1860000000001</c:v>
                </c:pt>
                <c:pt idx="1611">
                  <c:v>-2091.0839999999998</c:v>
                </c:pt>
                <c:pt idx="1612">
                  <c:v>-2094.9009999999998</c:v>
                </c:pt>
                <c:pt idx="1613">
                  <c:v>-2098.674</c:v>
                </c:pt>
                <c:pt idx="1614">
                  <c:v>-2101.9830000000002</c:v>
                </c:pt>
                <c:pt idx="1615">
                  <c:v>-2105.0889999999999</c:v>
                </c:pt>
                <c:pt idx="1616">
                  <c:v>-2108.48</c:v>
                </c:pt>
                <c:pt idx="1617">
                  <c:v>-2112.0160000000001</c:v>
                </c:pt>
                <c:pt idx="1618">
                  <c:v>-2114.9690000000001</c:v>
                </c:pt>
                <c:pt idx="1619">
                  <c:v>-2117.9259999999999</c:v>
                </c:pt>
                <c:pt idx="1620">
                  <c:v>-2120.826</c:v>
                </c:pt>
                <c:pt idx="1621">
                  <c:v>-2123.4009999999998</c:v>
                </c:pt>
                <c:pt idx="1622">
                  <c:v>-2126.1309999999999</c:v>
                </c:pt>
                <c:pt idx="1623">
                  <c:v>-2129.4229999999998</c:v>
                </c:pt>
                <c:pt idx="1624">
                  <c:v>-2132.7840000000001</c:v>
                </c:pt>
                <c:pt idx="1625">
                  <c:v>-2136.1039999999998</c:v>
                </c:pt>
                <c:pt idx="1626">
                  <c:v>-2139.819</c:v>
                </c:pt>
                <c:pt idx="1627">
                  <c:v>-2143.779</c:v>
                </c:pt>
                <c:pt idx="1628">
                  <c:v>-2147.5619999999999</c:v>
                </c:pt>
                <c:pt idx="1629">
                  <c:v>-2151.4409999999998</c:v>
                </c:pt>
                <c:pt idx="1630">
                  <c:v>-2155.2710000000002</c:v>
                </c:pt>
                <c:pt idx="1631">
                  <c:v>-2158.9349999999999</c:v>
                </c:pt>
                <c:pt idx="1632">
                  <c:v>-2162.2730000000001</c:v>
                </c:pt>
                <c:pt idx="1633">
                  <c:v>-2165.2930000000001</c:v>
                </c:pt>
                <c:pt idx="1634">
                  <c:v>-2167.9389999999999</c:v>
                </c:pt>
                <c:pt idx="1635">
                  <c:v>-2170.4119999999998</c:v>
                </c:pt>
                <c:pt idx="1636">
                  <c:v>-2173.4549999999999</c:v>
                </c:pt>
                <c:pt idx="1637">
                  <c:v>-2177.5050000000001</c:v>
                </c:pt>
                <c:pt idx="1638">
                  <c:v>-2182.4070000000002</c:v>
                </c:pt>
                <c:pt idx="1639">
                  <c:v>-2186.701</c:v>
                </c:pt>
                <c:pt idx="1640">
                  <c:v>-2187.6039999999998</c:v>
                </c:pt>
                <c:pt idx="1641">
                  <c:v>-2188.991</c:v>
                </c:pt>
                <c:pt idx="1642">
                  <c:v>-2192.0450000000001</c:v>
                </c:pt>
                <c:pt idx="1643">
                  <c:v>-2197.1849999999999</c:v>
                </c:pt>
                <c:pt idx="1644">
                  <c:v>-2203.7840000000001</c:v>
                </c:pt>
                <c:pt idx="1645">
                  <c:v>-2210.7669999999998</c:v>
                </c:pt>
                <c:pt idx="1646">
                  <c:v>-2217.701</c:v>
                </c:pt>
                <c:pt idx="1647">
                  <c:v>-2224.328</c:v>
                </c:pt>
                <c:pt idx="1648">
                  <c:v>-2230.3710000000001</c:v>
                </c:pt>
                <c:pt idx="1649">
                  <c:v>-2235.9920000000002</c:v>
                </c:pt>
                <c:pt idx="1650">
                  <c:v>-2241.2449999999999</c:v>
                </c:pt>
                <c:pt idx="1651">
                  <c:v>-2246.37</c:v>
                </c:pt>
                <c:pt idx="1652">
                  <c:v>-2251.41</c:v>
                </c:pt>
                <c:pt idx="1653">
                  <c:v>-2255.7159999999999</c:v>
                </c:pt>
                <c:pt idx="1654">
                  <c:v>-2257.2350000000001</c:v>
                </c:pt>
                <c:pt idx="1655">
                  <c:v>-2259.1039999999998</c:v>
                </c:pt>
                <c:pt idx="1656">
                  <c:v>-2262.5650000000001</c:v>
                </c:pt>
                <c:pt idx="1657">
                  <c:v>-2267.1010000000001</c:v>
                </c:pt>
                <c:pt idx="1658">
                  <c:v>-2272.9969999999998</c:v>
                </c:pt>
                <c:pt idx="1659">
                  <c:v>-2279.0010000000002</c:v>
                </c:pt>
                <c:pt idx="1660">
                  <c:v>-2284.4749999999999</c:v>
                </c:pt>
                <c:pt idx="1661">
                  <c:v>-2289.4760000000001</c:v>
                </c:pt>
                <c:pt idx="1662">
                  <c:v>-2294.29</c:v>
                </c:pt>
                <c:pt idx="1663">
                  <c:v>-2298.7130000000002</c:v>
                </c:pt>
                <c:pt idx="1664">
                  <c:v>-2302.663</c:v>
                </c:pt>
                <c:pt idx="1665">
                  <c:v>-2306.846</c:v>
                </c:pt>
                <c:pt idx="1666">
                  <c:v>-2311.027</c:v>
                </c:pt>
                <c:pt idx="1667">
                  <c:v>-2315.4180000000001</c:v>
                </c:pt>
                <c:pt idx="1668">
                  <c:v>-2320.0909999999999</c:v>
                </c:pt>
                <c:pt idx="1669">
                  <c:v>-2324.9050000000002</c:v>
                </c:pt>
                <c:pt idx="1670">
                  <c:v>-2329.5740000000001</c:v>
                </c:pt>
                <c:pt idx="1671">
                  <c:v>-2334.2240000000002</c:v>
                </c:pt>
                <c:pt idx="1672">
                  <c:v>-2338.96</c:v>
                </c:pt>
                <c:pt idx="1673">
                  <c:v>-2343.4090000000001</c:v>
                </c:pt>
                <c:pt idx="1674">
                  <c:v>-2347.0590000000002</c:v>
                </c:pt>
                <c:pt idx="1675">
                  <c:v>-2350.2950000000001</c:v>
                </c:pt>
                <c:pt idx="1676">
                  <c:v>-2353.75</c:v>
                </c:pt>
                <c:pt idx="1677">
                  <c:v>-2357.5149999999999</c:v>
                </c:pt>
                <c:pt idx="1678">
                  <c:v>-2362.0709999999999</c:v>
                </c:pt>
                <c:pt idx="1679">
                  <c:v>-2367.2379999999998</c:v>
                </c:pt>
                <c:pt idx="1680">
                  <c:v>-2371.9609999999998</c:v>
                </c:pt>
                <c:pt idx="1681">
                  <c:v>-2376.4290000000001</c:v>
                </c:pt>
                <c:pt idx="1682">
                  <c:v>-2379.2049999999999</c:v>
                </c:pt>
                <c:pt idx="1683">
                  <c:v>-2380.558</c:v>
                </c:pt>
                <c:pt idx="1684">
                  <c:v>-2382.4989999999998</c:v>
                </c:pt>
                <c:pt idx="1685">
                  <c:v>-2385.7579999999998</c:v>
                </c:pt>
                <c:pt idx="1686">
                  <c:v>-2390.4209999999998</c:v>
                </c:pt>
                <c:pt idx="1687">
                  <c:v>-2396.1619999999998</c:v>
                </c:pt>
                <c:pt idx="1688">
                  <c:v>-2402.1370000000002</c:v>
                </c:pt>
                <c:pt idx="1689">
                  <c:v>-2407.2849999999999</c:v>
                </c:pt>
                <c:pt idx="1690">
                  <c:v>-2412.893</c:v>
                </c:pt>
                <c:pt idx="1691">
                  <c:v>-2419.15</c:v>
                </c:pt>
                <c:pt idx="1692">
                  <c:v>-2424.4740000000002</c:v>
                </c:pt>
                <c:pt idx="1693">
                  <c:v>-2428.6179999999999</c:v>
                </c:pt>
                <c:pt idx="1694">
                  <c:v>-2432.83</c:v>
                </c:pt>
                <c:pt idx="1695">
                  <c:v>-2438.1469999999999</c:v>
                </c:pt>
                <c:pt idx="1696">
                  <c:v>-2444.5</c:v>
                </c:pt>
                <c:pt idx="1697">
                  <c:v>-2451.1060000000002</c:v>
                </c:pt>
                <c:pt idx="1698">
                  <c:v>-2457.4389999999999</c:v>
                </c:pt>
                <c:pt idx="1699">
                  <c:v>-2463.6909999999998</c:v>
                </c:pt>
                <c:pt idx="1700">
                  <c:v>-2469.37</c:v>
                </c:pt>
                <c:pt idx="1701">
                  <c:v>-2474.5439999999999</c:v>
                </c:pt>
                <c:pt idx="1702">
                  <c:v>-2478.375</c:v>
                </c:pt>
                <c:pt idx="1703">
                  <c:v>-2478.605</c:v>
                </c:pt>
                <c:pt idx="1704">
                  <c:v>-2478.5129999999999</c:v>
                </c:pt>
                <c:pt idx="1705">
                  <c:v>-2479.7159999999999</c:v>
                </c:pt>
                <c:pt idx="1706">
                  <c:v>-2482.6509999999998</c:v>
                </c:pt>
                <c:pt idx="1707">
                  <c:v>-2487.0369999999998</c:v>
                </c:pt>
                <c:pt idx="1708">
                  <c:v>-2491.078</c:v>
                </c:pt>
                <c:pt idx="1709">
                  <c:v>-2494.9059999999999</c:v>
                </c:pt>
                <c:pt idx="1710">
                  <c:v>-2498.6</c:v>
                </c:pt>
                <c:pt idx="1711">
                  <c:v>-2501.0120000000002</c:v>
                </c:pt>
                <c:pt idx="1712">
                  <c:v>-2494.556</c:v>
                </c:pt>
                <c:pt idx="1713">
                  <c:v>-2478.6959999999999</c:v>
                </c:pt>
                <c:pt idx="1714">
                  <c:v>-2466.0520000000001</c:v>
                </c:pt>
                <c:pt idx="1715">
                  <c:v>-2461.88</c:v>
                </c:pt>
                <c:pt idx="1716">
                  <c:v>-2464.4920000000002</c:v>
                </c:pt>
                <c:pt idx="1717">
                  <c:v>-2470.3589999999999</c:v>
                </c:pt>
                <c:pt idx="1718">
                  <c:v>-2475.1219999999998</c:v>
                </c:pt>
                <c:pt idx="1719">
                  <c:v>-2480.3629999999998</c:v>
                </c:pt>
                <c:pt idx="1720">
                  <c:v>-2485.846</c:v>
                </c:pt>
                <c:pt idx="1721">
                  <c:v>-2491.4299999999998</c:v>
                </c:pt>
                <c:pt idx="1722">
                  <c:v>-2499.134</c:v>
                </c:pt>
                <c:pt idx="1723">
                  <c:v>-2508.5360000000001</c:v>
                </c:pt>
                <c:pt idx="1724">
                  <c:v>-2518.6109999999999</c:v>
                </c:pt>
                <c:pt idx="1725">
                  <c:v>-2528.9839999999999</c:v>
                </c:pt>
                <c:pt idx="1726">
                  <c:v>-2539.4009999999998</c:v>
                </c:pt>
                <c:pt idx="1727">
                  <c:v>-2547.9110000000001</c:v>
                </c:pt>
                <c:pt idx="1728">
                  <c:v>-2549.518</c:v>
                </c:pt>
                <c:pt idx="1729">
                  <c:v>-2549.4569999999999</c:v>
                </c:pt>
                <c:pt idx="1730">
                  <c:v>-2548.8629999999998</c:v>
                </c:pt>
                <c:pt idx="1731">
                  <c:v>-2548.2559999999999</c:v>
                </c:pt>
                <c:pt idx="1732">
                  <c:v>-2547.1010000000001</c:v>
                </c:pt>
                <c:pt idx="1733">
                  <c:v>-2548.9969999999998</c:v>
                </c:pt>
                <c:pt idx="1734">
                  <c:v>-2554.2559999999999</c:v>
                </c:pt>
                <c:pt idx="1735">
                  <c:v>-2560.4899999999998</c:v>
                </c:pt>
                <c:pt idx="1736">
                  <c:v>-2568.4859999999999</c:v>
                </c:pt>
                <c:pt idx="1737">
                  <c:v>-2577.123</c:v>
                </c:pt>
                <c:pt idx="1738">
                  <c:v>-2585.7449999999999</c:v>
                </c:pt>
                <c:pt idx="1739">
                  <c:v>-2589.192</c:v>
                </c:pt>
                <c:pt idx="1740">
                  <c:v>-2592.0369999999998</c:v>
                </c:pt>
                <c:pt idx="1741">
                  <c:v>-2596.931</c:v>
                </c:pt>
                <c:pt idx="1742">
                  <c:v>-2603.1190000000001</c:v>
                </c:pt>
                <c:pt idx="1743">
                  <c:v>-2607.9740000000002</c:v>
                </c:pt>
                <c:pt idx="1744">
                  <c:v>-2612.75</c:v>
                </c:pt>
                <c:pt idx="1745">
                  <c:v>-2618.0920000000001</c:v>
                </c:pt>
                <c:pt idx="1746">
                  <c:v>-2623.1990000000001</c:v>
                </c:pt>
                <c:pt idx="1747">
                  <c:v>-2629.056</c:v>
                </c:pt>
                <c:pt idx="1748">
                  <c:v>-2636.1439999999998</c:v>
                </c:pt>
                <c:pt idx="1749">
                  <c:v>-2644.2570000000001</c:v>
                </c:pt>
                <c:pt idx="1750">
                  <c:v>-2652.6840000000002</c:v>
                </c:pt>
                <c:pt idx="1751">
                  <c:v>-2661.0410000000002</c:v>
                </c:pt>
                <c:pt idx="1752">
                  <c:v>-2668.5859999999998</c:v>
                </c:pt>
                <c:pt idx="1753">
                  <c:v>-2675.83</c:v>
                </c:pt>
                <c:pt idx="1754">
                  <c:v>-2682.9450000000002</c:v>
                </c:pt>
                <c:pt idx="1755">
                  <c:v>-2690.23</c:v>
                </c:pt>
                <c:pt idx="1756">
                  <c:v>-2697.5010000000002</c:v>
                </c:pt>
                <c:pt idx="1757">
                  <c:v>-2704.3470000000002</c:v>
                </c:pt>
                <c:pt idx="1758">
                  <c:v>-2710.9560000000001</c:v>
                </c:pt>
                <c:pt idx="1759">
                  <c:v>-2717.3319999999999</c:v>
                </c:pt>
                <c:pt idx="1760">
                  <c:v>-2723.5010000000002</c:v>
                </c:pt>
                <c:pt idx="1761">
                  <c:v>-2729.5529999999999</c:v>
                </c:pt>
                <c:pt idx="1762">
                  <c:v>-2735.7730000000001</c:v>
                </c:pt>
                <c:pt idx="1763">
                  <c:v>-2742.143</c:v>
                </c:pt>
                <c:pt idx="1764">
                  <c:v>-2748.2910000000002</c:v>
                </c:pt>
                <c:pt idx="1765">
                  <c:v>-2754.5569999999998</c:v>
                </c:pt>
                <c:pt idx="1766">
                  <c:v>-2761.0619999999999</c:v>
                </c:pt>
                <c:pt idx="1767">
                  <c:v>-2767.1019999999999</c:v>
                </c:pt>
                <c:pt idx="1768">
                  <c:v>-2773.0039999999999</c:v>
                </c:pt>
                <c:pt idx="1769">
                  <c:v>-2779.18</c:v>
                </c:pt>
                <c:pt idx="1770">
                  <c:v>-2785.058</c:v>
                </c:pt>
                <c:pt idx="1771">
                  <c:v>-2788.34</c:v>
                </c:pt>
                <c:pt idx="1772">
                  <c:v>-2788.1019999999999</c:v>
                </c:pt>
                <c:pt idx="1773">
                  <c:v>-2787.538</c:v>
                </c:pt>
                <c:pt idx="1774">
                  <c:v>-2790.2280000000001</c:v>
                </c:pt>
                <c:pt idx="1775">
                  <c:v>-2796.875</c:v>
                </c:pt>
                <c:pt idx="1776">
                  <c:v>-2805.8789999999999</c:v>
                </c:pt>
                <c:pt idx="1777">
                  <c:v>-2815.4389999999999</c:v>
                </c:pt>
                <c:pt idx="1778">
                  <c:v>-2825.1489999999999</c:v>
                </c:pt>
                <c:pt idx="1779">
                  <c:v>-2834.625</c:v>
                </c:pt>
                <c:pt idx="1780">
                  <c:v>-2844.1439999999998</c:v>
                </c:pt>
                <c:pt idx="1781">
                  <c:v>-2853.4560000000001</c:v>
                </c:pt>
                <c:pt idx="1782">
                  <c:v>-2862.6869999999999</c:v>
                </c:pt>
                <c:pt idx="1783">
                  <c:v>-2871.9</c:v>
                </c:pt>
                <c:pt idx="1784">
                  <c:v>-2881.1759999999999</c:v>
                </c:pt>
                <c:pt idx="1785">
                  <c:v>-2890.4349999999999</c:v>
                </c:pt>
                <c:pt idx="1786">
                  <c:v>-2899.65</c:v>
                </c:pt>
                <c:pt idx="1787">
                  <c:v>-2908.7550000000001</c:v>
                </c:pt>
                <c:pt idx="1788">
                  <c:v>-2917.18</c:v>
                </c:pt>
                <c:pt idx="1789">
                  <c:v>-2925.52</c:v>
                </c:pt>
                <c:pt idx="1790">
                  <c:v>-2933.9270000000001</c:v>
                </c:pt>
                <c:pt idx="1791">
                  <c:v>-2942.8209999999999</c:v>
                </c:pt>
                <c:pt idx="1792">
                  <c:v>-2952.1329999999998</c:v>
                </c:pt>
                <c:pt idx="1793">
                  <c:v>-2961.6</c:v>
                </c:pt>
                <c:pt idx="1794">
                  <c:v>-2970.9879999999998</c:v>
                </c:pt>
                <c:pt idx="1795">
                  <c:v>-2979.6529999999998</c:v>
                </c:pt>
                <c:pt idx="1796">
                  <c:v>-2987.2710000000002</c:v>
                </c:pt>
                <c:pt idx="1797">
                  <c:v>-2994.299</c:v>
                </c:pt>
                <c:pt idx="1798">
                  <c:v>-3001.5210000000002</c:v>
                </c:pt>
                <c:pt idx="1799">
                  <c:v>-3008.0709999999999</c:v>
                </c:pt>
                <c:pt idx="1800">
                  <c:v>-3014.6669999999999</c:v>
                </c:pt>
                <c:pt idx="1801">
                  <c:v>-3022.2190000000001</c:v>
                </c:pt>
                <c:pt idx="1802">
                  <c:v>-3030.3319999999999</c:v>
                </c:pt>
                <c:pt idx="1803">
                  <c:v>-3039.076</c:v>
                </c:pt>
                <c:pt idx="1804">
                  <c:v>-3048.058</c:v>
                </c:pt>
                <c:pt idx="1805">
                  <c:v>-3057.203</c:v>
                </c:pt>
                <c:pt idx="1806">
                  <c:v>-3065.9070000000002</c:v>
                </c:pt>
                <c:pt idx="1807">
                  <c:v>-3074.11</c:v>
                </c:pt>
                <c:pt idx="1808">
                  <c:v>-3082.2579999999998</c:v>
                </c:pt>
                <c:pt idx="1809">
                  <c:v>-3090.2280000000001</c:v>
                </c:pt>
                <c:pt idx="1810">
                  <c:v>-3098.2440000000001</c:v>
                </c:pt>
                <c:pt idx="1811">
                  <c:v>-3102.3519999999999</c:v>
                </c:pt>
                <c:pt idx="1812">
                  <c:v>-3094.0790000000002</c:v>
                </c:pt>
                <c:pt idx="1813">
                  <c:v>-3083.951</c:v>
                </c:pt>
                <c:pt idx="1814">
                  <c:v>-3080.5970000000002</c:v>
                </c:pt>
                <c:pt idx="1815">
                  <c:v>-3085.1170000000002</c:v>
                </c:pt>
                <c:pt idx="1816">
                  <c:v>-3091.9879999999998</c:v>
                </c:pt>
                <c:pt idx="1817">
                  <c:v>-3096.6289999999999</c:v>
                </c:pt>
                <c:pt idx="1818">
                  <c:v>-3103.2269999999999</c:v>
                </c:pt>
                <c:pt idx="1819">
                  <c:v>-3112.7289999999998</c:v>
                </c:pt>
                <c:pt idx="1820">
                  <c:v>-3124.1350000000002</c:v>
                </c:pt>
                <c:pt idx="1821">
                  <c:v>-3136.3870000000002</c:v>
                </c:pt>
                <c:pt idx="1822">
                  <c:v>-3149.4769999999999</c:v>
                </c:pt>
                <c:pt idx="1823">
                  <c:v>-3162.62</c:v>
                </c:pt>
                <c:pt idx="1824">
                  <c:v>-3175.2440000000001</c:v>
                </c:pt>
                <c:pt idx="1825">
                  <c:v>-3187.5149999999999</c:v>
                </c:pt>
                <c:pt idx="1826">
                  <c:v>-3199.181</c:v>
                </c:pt>
                <c:pt idx="1827">
                  <c:v>-3209.99</c:v>
                </c:pt>
                <c:pt idx="1828">
                  <c:v>-3220.2379999999998</c:v>
                </c:pt>
                <c:pt idx="1829">
                  <c:v>-3230.3580000000002</c:v>
                </c:pt>
                <c:pt idx="1830">
                  <c:v>-3240.2820000000002</c:v>
                </c:pt>
                <c:pt idx="1831">
                  <c:v>-3249.1289999999999</c:v>
                </c:pt>
                <c:pt idx="1832">
                  <c:v>-3256.7060000000001</c:v>
                </c:pt>
                <c:pt idx="1833">
                  <c:v>-3264.4940000000001</c:v>
                </c:pt>
                <c:pt idx="1834">
                  <c:v>-3273.0540000000001</c:v>
                </c:pt>
                <c:pt idx="1835">
                  <c:v>-3281.9789999999998</c:v>
                </c:pt>
                <c:pt idx="1836">
                  <c:v>-3291.2939999999999</c:v>
                </c:pt>
                <c:pt idx="1837">
                  <c:v>-3301.0659999999998</c:v>
                </c:pt>
                <c:pt idx="1838">
                  <c:v>-3310.6959999999999</c:v>
                </c:pt>
                <c:pt idx="1839">
                  <c:v>-3319.8960000000002</c:v>
                </c:pt>
                <c:pt idx="1840">
                  <c:v>-3329.241</c:v>
                </c:pt>
                <c:pt idx="1841">
                  <c:v>-3338.5140000000001</c:v>
                </c:pt>
                <c:pt idx="1842">
                  <c:v>-3347.1120000000001</c:v>
                </c:pt>
                <c:pt idx="1843">
                  <c:v>-3354.9050000000002</c:v>
                </c:pt>
                <c:pt idx="1844">
                  <c:v>-3363.328</c:v>
                </c:pt>
                <c:pt idx="1845">
                  <c:v>-3372.3539999999998</c:v>
                </c:pt>
                <c:pt idx="1846">
                  <c:v>-3381.9450000000002</c:v>
                </c:pt>
                <c:pt idx="1847">
                  <c:v>-3391.3270000000002</c:v>
                </c:pt>
                <c:pt idx="1848">
                  <c:v>-3399.136</c:v>
                </c:pt>
                <c:pt idx="1849">
                  <c:v>-3405.4609999999998</c:v>
                </c:pt>
                <c:pt idx="1850">
                  <c:v>-3412.422</c:v>
                </c:pt>
                <c:pt idx="1851">
                  <c:v>-3420.2640000000001</c:v>
                </c:pt>
                <c:pt idx="1852">
                  <c:v>-3428.904</c:v>
                </c:pt>
                <c:pt idx="1853">
                  <c:v>-3438.1149999999998</c:v>
                </c:pt>
                <c:pt idx="1854">
                  <c:v>-3447.8209999999999</c:v>
                </c:pt>
                <c:pt idx="1855">
                  <c:v>-3457.86</c:v>
                </c:pt>
                <c:pt idx="1856">
                  <c:v>-3468.1219999999998</c:v>
                </c:pt>
                <c:pt idx="1857">
                  <c:v>-3478.1779999999999</c:v>
                </c:pt>
                <c:pt idx="1858">
                  <c:v>-3487.3789999999999</c:v>
                </c:pt>
                <c:pt idx="1859">
                  <c:v>-3495.116</c:v>
                </c:pt>
                <c:pt idx="1860">
                  <c:v>-3502.779</c:v>
                </c:pt>
                <c:pt idx="1861">
                  <c:v>-3510.3090000000002</c:v>
                </c:pt>
                <c:pt idx="1862">
                  <c:v>-3516.1149999999998</c:v>
                </c:pt>
                <c:pt idx="1863">
                  <c:v>-3523.2069999999999</c:v>
                </c:pt>
                <c:pt idx="1864">
                  <c:v>-3531.924</c:v>
                </c:pt>
                <c:pt idx="1865">
                  <c:v>-3541.6640000000002</c:v>
                </c:pt>
                <c:pt idx="1866">
                  <c:v>-3551.538</c:v>
                </c:pt>
                <c:pt idx="1867">
                  <c:v>-3561.29</c:v>
                </c:pt>
                <c:pt idx="1868">
                  <c:v>-3571.047</c:v>
                </c:pt>
                <c:pt idx="1869">
                  <c:v>-3580.6089999999999</c:v>
                </c:pt>
                <c:pt idx="1870">
                  <c:v>-3589.6979999999999</c:v>
                </c:pt>
                <c:pt idx="1871">
                  <c:v>-3598.39</c:v>
                </c:pt>
                <c:pt idx="1872">
                  <c:v>-3606.85</c:v>
                </c:pt>
                <c:pt idx="1873">
                  <c:v>-3615.3180000000002</c:v>
                </c:pt>
                <c:pt idx="1874">
                  <c:v>-3623.4679999999998</c:v>
                </c:pt>
                <c:pt idx="1875">
                  <c:v>-3631.68</c:v>
                </c:pt>
                <c:pt idx="1876">
                  <c:v>-3639.6570000000002</c:v>
                </c:pt>
                <c:pt idx="1877">
                  <c:v>-3647.7440000000001</c:v>
                </c:pt>
                <c:pt idx="1878">
                  <c:v>-3655.74</c:v>
                </c:pt>
                <c:pt idx="1879">
                  <c:v>-3664.0630000000001</c:v>
                </c:pt>
                <c:pt idx="1880">
                  <c:v>-3673.23</c:v>
                </c:pt>
                <c:pt idx="1881">
                  <c:v>-3682.9989999999998</c:v>
                </c:pt>
                <c:pt idx="1882">
                  <c:v>-3692.9270000000001</c:v>
                </c:pt>
                <c:pt idx="1883">
                  <c:v>-3702.6759999999999</c:v>
                </c:pt>
                <c:pt idx="1884">
                  <c:v>-3712.39</c:v>
                </c:pt>
                <c:pt idx="1885">
                  <c:v>-3722.06</c:v>
                </c:pt>
                <c:pt idx="1886">
                  <c:v>-3732.047</c:v>
                </c:pt>
                <c:pt idx="1887">
                  <c:v>-3741.87</c:v>
                </c:pt>
                <c:pt idx="1888">
                  <c:v>-3751.567</c:v>
                </c:pt>
                <c:pt idx="1889">
                  <c:v>-3761.1129999999998</c:v>
                </c:pt>
                <c:pt idx="1890">
                  <c:v>-3764.8249999999998</c:v>
                </c:pt>
                <c:pt idx="1891">
                  <c:v>-3761.05</c:v>
                </c:pt>
                <c:pt idx="1892">
                  <c:v>-3747.7020000000002</c:v>
                </c:pt>
                <c:pt idx="1893">
                  <c:v>-3731.5390000000002</c:v>
                </c:pt>
                <c:pt idx="1894">
                  <c:v>-3722.7939999999999</c:v>
                </c:pt>
                <c:pt idx="1895">
                  <c:v>-3723.7280000000001</c:v>
                </c:pt>
                <c:pt idx="1896">
                  <c:v>-3732.444</c:v>
                </c:pt>
                <c:pt idx="1897">
                  <c:v>-3746.0990000000002</c:v>
                </c:pt>
                <c:pt idx="1898">
                  <c:v>-3761.998</c:v>
                </c:pt>
                <c:pt idx="1899">
                  <c:v>-3777.9140000000002</c:v>
                </c:pt>
                <c:pt idx="1900">
                  <c:v>-3793.3629999999998</c:v>
                </c:pt>
                <c:pt idx="1901">
                  <c:v>-3808.3429999999998</c:v>
                </c:pt>
                <c:pt idx="1902">
                  <c:v>-3822.5549999999998</c:v>
                </c:pt>
                <c:pt idx="1903">
                  <c:v>-3835.7130000000002</c:v>
                </c:pt>
                <c:pt idx="1904">
                  <c:v>-3848.6390000000001</c:v>
                </c:pt>
                <c:pt idx="1905">
                  <c:v>-3861.7049999999999</c:v>
                </c:pt>
                <c:pt idx="1906">
                  <c:v>-3874.5520000000001</c:v>
                </c:pt>
                <c:pt idx="1907">
                  <c:v>-3887.1959999999999</c:v>
                </c:pt>
                <c:pt idx="1908">
                  <c:v>-3899.38</c:v>
                </c:pt>
                <c:pt idx="1909">
                  <c:v>-3911.1750000000002</c:v>
                </c:pt>
                <c:pt idx="1910">
                  <c:v>-3922.723</c:v>
                </c:pt>
                <c:pt idx="1911">
                  <c:v>-3934.5140000000001</c:v>
                </c:pt>
                <c:pt idx="1912">
                  <c:v>-3946.2310000000002</c:v>
                </c:pt>
                <c:pt idx="1913">
                  <c:v>-3958.0940000000001</c:v>
                </c:pt>
                <c:pt idx="1914">
                  <c:v>-3970.1979999999999</c:v>
                </c:pt>
                <c:pt idx="1915">
                  <c:v>-3981.739</c:v>
                </c:pt>
                <c:pt idx="1916">
                  <c:v>-3992.5189999999998</c:v>
                </c:pt>
                <c:pt idx="1917">
                  <c:v>-4003.5970000000002</c:v>
                </c:pt>
                <c:pt idx="1918">
                  <c:v>-4014.596</c:v>
                </c:pt>
                <c:pt idx="1919">
                  <c:v>-4025.413</c:v>
                </c:pt>
                <c:pt idx="1920">
                  <c:v>-4036.2130000000002</c:v>
                </c:pt>
                <c:pt idx="1921">
                  <c:v>-4047.2240000000002</c:v>
                </c:pt>
                <c:pt idx="1922">
                  <c:v>-4058.7440000000001</c:v>
                </c:pt>
                <c:pt idx="1923">
                  <c:v>-4070.538</c:v>
                </c:pt>
                <c:pt idx="1924">
                  <c:v>-4082.058</c:v>
                </c:pt>
                <c:pt idx="1925">
                  <c:v>-4093.3870000000002</c:v>
                </c:pt>
                <c:pt idx="1926">
                  <c:v>-4104.2560000000003</c:v>
                </c:pt>
                <c:pt idx="1927">
                  <c:v>-4115.0860000000002</c:v>
                </c:pt>
                <c:pt idx="1928">
                  <c:v>-4126.2179999999998</c:v>
                </c:pt>
                <c:pt idx="1929">
                  <c:v>-4137.2430000000004</c:v>
                </c:pt>
                <c:pt idx="1930">
                  <c:v>-4148.7420000000002</c:v>
                </c:pt>
                <c:pt idx="1931">
                  <c:v>-4160.5339999999997</c:v>
                </c:pt>
                <c:pt idx="1932">
                  <c:v>-4172.76</c:v>
                </c:pt>
                <c:pt idx="1933">
                  <c:v>-4185.415</c:v>
                </c:pt>
                <c:pt idx="1934">
                  <c:v>-4198.2820000000002</c:v>
                </c:pt>
                <c:pt idx="1935">
                  <c:v>-4210.9170000000004</c:v>
                </c:pt>
                <c:pt idx="1936">
                  <c:v>-4222.7610000000004</c:v>
                </c:pt>
                <c:pt idx="1937">
                  <c:v>-4234.3720000000003</c:v>
                </c:pt>
                <c:pt idx="1938">
                  <c:v>-4245.375</c:v>
                </c:pt>
                <c:pt idx="1939">
                  <c:v>-4256.3440000000001</c:v>
                </c:pt>
                <c:pt idx="1940">
                  <c:v>-4267.5450000000001</c:v>
                </c:pt>
                <c:pt idx="1941">
                  <c:v>-4277.1940000000004</c:v>
                </c:pt>
                <c:pt idx="1942">
                  <c:v>-4286.6270000000004</c:v>
                </c:pt>
                <c:pt idx="1943">
                  <c:v>-4297.4309999999996</c:v>
                </c:pt>
                <c:pt idx="1944">
                  <c:v>-4309.5020000000004</c:v>
                </c:pt>
                <c:pt idx="1945">
                  <c:v>-4322.1270000000004</c:v>
                </c:pt>
                <c:pt idx="1946">
                  <c:v>-4334.7640000000001</c:v>
                </c:pt>
                <c:pt idx="1947">
                  <c:v>-4346.7669999999998</c:v>
                </c:pt>
                <c:pt idx="1948">
                  <c:v>-4358.0889999999999</c:v>
                </c:pt>
                <c:pt idx="1949">
                  <c:v>-4369.32</c:v>
                </c:pt>
                <c:pt idx="1950">
                  <c:v>-4379.6000000000004</c:v>
                </c:pt>
                <c:pt idx="1951">
                  <c:v>-4390.4170000000004</c:v>
                </c:pt>
                <c:pt idx="1952">
                  <c:v>-4402.3710000000001</c:v>
                </c:pt>
                <c:pt idx="1953">
                  <c:v>-4415.2</c:v>
                </c:pt>
                <c:pt idx="1954">
                  <c:v>-4428.6149999999998</c:v>
                </c:pt>
                <c:pt idx="1955">
                  <c:v>-4442.4880000000003</c:v>
                </c:pt>
                <c:pt idx="1956">
                  <c:v>-4456.3850000000002</c:v>
                </c:pt>
                <c:pt idx="1957">
                  <c:v>-4470.5609999999997</c:v>
                </c:pt>
                <c:pt idx="1958">
                  <c:v>-4484.7759999999998</c:v>
                </c:pt>
                <c:pt idx="1959">
                  <c:v>-4498.92</c:v>
                </c:pt>
                <c:pt idx="1960">
                  <c:v>-4512.8620000000001</c:v>
                </c:pt>
                <c:pt idx="1961">
                  <c:v>-4526.4780000000001</c:v>
                </c:pt>
                <c:pt idx="1962">
                  <c:v>-4540.125</c:v>
                </c:pt>
                <c:pt idx="1963">
                  <c:v>-4553.5749999999998</c:v>
                </c:pt>
                <c:pt idx="1964">
                  <c:v>-4566.7449999999999</c:v>
                </c:pt>
                <c:pt idx="1965">
                  <c:v>-4579.4960000000001</c:v>
                </c:pt>
                <c:pt idx="1966">
                  <c:v>-4592.0060000000003</c:v>
                </c:pt>
                <c:pt idx="1967">
                  <c:v>-4604.857</c:v>
                </c:pt>
                <c:pt idx="1968">
                  <c:v>-4617.8770000000004</c:v>
                </c:pt>
                <c:pt idx="1969">
                  <c:v>-4630.7690000000002</c:v>
                </c:pt>
                <c:pt idx="1970">
                  <c:v>-4643.4390000000003</c:v>
                </c:pt>
                <c:pt idx="1971">
                  <c:v>-4656.375</c:v>
                </c:pt>
                <c:pt idx="1972">
                  <c:v>-4669.3789999999999</c:v>
                </c:pt>
                <c:pt idx="1973">
                  <c:v>-4682.6120000000001</c:v>
                </c:pt>
                <c:pt idx="1974">
                  <c:v>-4695.9989999999998</c:v>
                </c:pt>
                <c:pt idx="1975">
                  <c:v>-4709.4859999999999</c:v>
                </c:pt>
                <c:pt idx="1976">
                  <c:v>-4722.326</c:v>
                </c:pt>
                <c:pt idx="1977">
                  <c:v>-4732.924</c:v>
                </c:pt>
                <c:pt idx="1978">
                  <c:v>-4740.1279999999997</c:v>
                </c:pt>
                <c:pt idx="1979">
                  <c:v>-4747.6189999999997</c:v>
                </c:pt>
                <c:pt idx="1980">
                  <c:v>-4755.2849999999999</c:v>
                </c:pt>
                <c:pt idx="1981">
                  <c:v>-4764.2420000000002</c:v>
                </c:pt>
                <c:pt idx="1982">
                  <c:v>-4776.5410000000002</c:v>
                </c:pt>
                <c:pt idx="1983">
                  <c:v>-4790.9260000000004</c:v>
                </c:pt>
                <c:pt idx="1984">
                  <c:v>-4806.4589999999998</c:v>
                </c:pt>
                <c:pt idx="1985">
                  <c:v>-4822.4430000000002</c:v>
                </c:pt>
                <c:pt idx="1986">
                  <c:v>-4838.03</c:v>
                </c:pt>
                <c:pt idx="1987">
                  <c:v>-4852.3819999999996</c:v>
                </c:pt>
                <c:pt idx="1988">
                  <c:v>-4865.7359999999999</c:v>
                </c:pt>
                <c:pt idx="1989">
                  <c:v>-4879.5410000000002</c:v>
                </c:pt>
                <c:pt idx="1990">
                  <c:v>-4894.0910000000003</c:v>
                </c:pt>
                <c:pt idx="1991">
                  <c:v>-4909.4859999999999</c:v>
                </c:pt>
                <c:pt idx="1992">
                  <c:v>-4925.4160000000002</c:v>
                </c:pt>
                <c:pt idx="1993">
                  <c:v>-4941.6809999999996</c:v>
                </c:pt>
                <c:pt idx="1994">
                  <c:v>-4957.607</c:v>
                </c:pt>
                <c:pt idx="1995">
                  <c:v>-4973.4660000000003</c:v>
                </c:pt>
                <c:pt idx="1996">
                  <c:v>-4989.6390000000001</c:v>
                </c:pt>
                <c:pt idx="1997">
                  <c:v>-5006.1769999999997</c:v>
                </c:pt>
                <c:pt idx="1998">
                  <c:v>-5021.82</c:v>
                </c:pt>
                <c:pt idx="1999">
                  <c:v>-5036.9070000000002</c:v>
                </c:pt>
                <c:pt idx="2000">
                  <c:v>-5051.8280000000004</c:v>
                </c:pt>
                <c:pt idx="2001">
                  <c:v>-5066.7359999999999</c:v>
                </c:pt>
                <c:pt idx="2002">
                  <c:v>-5081.6409999999996</c:v>
                </c:pt>
                <c:pt idx="2003">
                  <c:v>-5096.5280000000002</c:v>
                </c:pt>
                <c:pt idx="2004">
                  <c:v>-5111.8959999999997</c:v>
                </c:pt>
                <c:pt idx="2005">
                  <c:v>-5127.4989999999998</c:v>
                </c:pt>
                <c:pt idx="2006">
                  <c:v>-5143.4210000000003</c:v>
                </c:pt>
                <c:pt idx="2007">
                  <c:v>-5159.1239999999998</c:v>
                </c:pt>
                <c:pt idx="2008">
                  <c:v>-5174.0649999999996</c:v>
                </c:pt>
                <c:pt idx="2009">
                  <c:v>-5189.357</c:v>
                </c:pt>
                <c:pt idx="2010">
                  <c:v>-5205.5330000000004</c:v>
                </c:pt>
                <c:pt idx="2011">
                  <c:v>-5222.6909999999998</c:v>
                </c:pt>
                <c:pt idx="2012">
                  <c:v>-5239.9769999999999</c:v>
                </c:pt>
                <c:pt idx="2013">
                  <c:v>-5256.9790000000003</c:v>
                </c:pt>
                <c:pt idx="2014">
                  <c:v>-5272.9719999999998</c:v>
                </c:pt>
                <c:pt idx="2015">
                  <c:v>-5288.21</c:v>
                </c:pt>
                <c:pt idx="2016">
                  <c:v>-5304.7139999999999</c:v>
                </c:pt>
                <c:pt idx="2017">
                  <c:v>-5322.5969999999998</c:v>
                </c:pt>
                <c:pt idx="2018">
                  <c:v>-5341.3459999999995</c:v>
                </c:pt>
                <c:pt idx="2019">
                  <c:v>-5360.34</c:v>
                </c:pt>
                <c:pt idx="2020">
                  <c:v>-5380.1180000000004</c:v>
                </c:pt>
                <c:pt idx="2021">
                  <c:v>-5400.54</c:v>
                </c:pt>
                <c:pt idx="2022">
                  <c:v>-5420.9870000000001</c:v>
                </c:pt>
                <c:pt idx="2023">
                  <c:v>-5441.1840000000002</c:v>
                </c:pt>
                <c:pt idx="2024">
                  <c:v>-5461.59</c:v>
                </c:pt>
                <c:pt idx="2025">
                  <c:v>-5482.0969999999998</c:v>
                </c:pt>
                <c:pt idx="2026">
                  <c:v>-5502.3249999999998</c:v>
                </c:pt>
                <c:pt idx="2027">
                  <c:v>-5521.576</c:v>
                </c:pt>
                <c:pt idx="2028">
                  <c:v>-5540.2619999999997</c:v>
                </c:pt>
                <c:pt idx="2029">
                  <c:v>-5500.9690000000001</c:v>
                </c:pt>
                <c:pt idx="2030">
                  <c:v>-5431.5709999999999</c:v>
                </c:pt>
                <c:pt idx="2031">
                  <c:v>-5329.0439999999999</c:v>
                </c:pt>
                <c:pt idx="2032">
                  <c:v>-5203.6329999999998</c:v>
                </c:pt>
                <c:pt idx="2033">
                  <c:v>-5062.2049999999999</c:v>
                </c:pt>
                <c:pt idx="2034">
                  <c:v>-4908.0309999999999</c:v>
                </c:pt>
                <c:pt idx="2035">
                  <c:v>-4744.9520000000002</c:v>
                </c:pt>
                <c:pt idx="2036">
                  <c:v>-4577.393</c:v>
                </c:pt>
                <c:pt idx="2037">
                  <c:v>-4408.58</c:v>
                </c:pt>
                <c:pt idx="2038">
                  <c:v>-4240.8040000000001</c:v>
                </c:pt>
                <c:pt idx="2039">
                  <c:v>-4076.3719999999998</c:v>
                </c:pt>
                <c:pt idx="2040">
                  <c:v>-3917.4430000000002</c:v>
                </c:pt>
                <c:pt idx="2041">
                  <c:v>-3765.56</c:v>
                </c:pt>
                <c:pt idx="2042">
                  <c:v>-3621.797</c:v>
                </c:pt>
                <c:pt idx="2043">
                  <c:v>-3487.027</c:v>
                </c:pt>
                <c:pt idx="2044">
                  <c:v>-3361.893</c:v>
                </c:pt>
                <c:pt idx="2045">
                  <c:v>-3246.7440000000001</c:v>
                </c:pt>
                <c:pt idx="2046">
                  <c:v>-3141.7190000000001</c:v>
                </c:pt>
                <c:pt idx="2047">
                  <c:v>-3046.819</c:v>
                </c:pt>
                <c:pt idx="2048">
                  <c:v>-2961.8890000000001</c:v>
                </c:pt>
                <c:pt idx="2049">
                  <c:v>-2886.6309999999999</c:v>
                </c:pt>
                <c:pt idx="2050">
                  <c:v>-2820.6509999999998</c:v>
                </c:pt>
                <c:pt idx="2051">
                  <c:v>-2763.502</c:v>
                </c:pt>
                <c:pt idx="2052">
                  <c:v>-2714.6889999999999</c:v>
                </c:pt>
                <c:pt idx="2053">
                  <c:v>-2673.6680000000001</c:v>
                </c:pt>
                <c:pt idx="2054">
                  <c:v>-2639.857</c:v>
                </c:pt>
                <c:pt idx="2055">
                  <c:v>-2612.66</c:v>
                </c:pt>
                <c:pt idx="2056">
                  <c:v>-2575.7930000000001</c:v>
                </c:pt>
                <c:pt idx="2057">
                  <c:v>-2560.703</c:v>
                </c:pt>
                <c:pt idx="2058">
                  <c:v>-2596.31</c:v>
                </c:pt>
                <c:pt idx="2059">
                  <c:v>-2621.7840000000001</c:v>
                </c:pt>
                <c:pt idx="2060">
                  <c:v>-2649.5889999999999</c:v>
                </c:pt>
                <c:pt idx="2061">
                  <c:v>-2678.0740000000001</c:v>
                </c:pt>
                <c:pt idx="2062">
                  <c:v>-2706.0250000000001</c:v>
                </c:pt>
                <c:pt idx="2063">
                  <c:v>-2732.223</c:v>
                </c:pt>
                <c:pt idx="2064">
                  <c:v>-2767.0439999999999</c:v>
                </c:pt>
                <c:pt idx="2065">
                  <c:v>-2795.7249999999999</c:v>
                </c:pt>
                <c:pt idx="2066">
                  <c:v>-2825.895</c:v>
                </c:pt>
                <c:pt idx="2067">
                  <c:v>-2855.0740000000001</c:v>
                </c:pt>
                <c:pt idx="2068">
                  <c:v>-2876.942</c:v>
                </c:pt>
                <c:pt idx="2069">
                  <c:v>-2893.058</c:v>
                </c:pt>
                <c:pt idx="2070">
                  <c:v>-2900.1990000000001</c:v>
                </c:pt>
                <c:pt idx="2071">
                  <c:v>-2893.4270000000001</c:v>
                </c:pt>
                <c:pt idx="2072">
                  <c:v>-2851.0540000000001</c:v>
                </c:pt>
                <c:pt idx="2073">
                  <c:v>-2804.88</c:v>
                </c:pt>
                <c:pt idx="2074">
                  <c:v>-2779.4609999999998</c:v>
                </c:pt>
                <c:pt idx="2075">
                  <c:v>-2753.4319999999998</c:v>
                </c:pt>
                <c:pt idx="2076">
                  <c:v>-2727.5349999999999</c:v>
                </c:pt>
                <c:pt idx="2077">
                  <c:v>-2702.241</c:v>
                </c:pt>
                <c:pt idx="2078">
                  <c:v>-2654.7759999999998</c:v>
                </c:pt>
                <c:pt idx="2079">
                  <c:v>-2613.4720000000002</c:v>
                </c:pt>
                <c:pt idx="2080">
                  <c:v>-2579.5920000000001</c:v>
                </c:pt>
                <c:pt idx="2081">
                  <c:v>-2553.556</c:v>
                </c:pt>
                <c:pt idx="2082">
                  <c:v>-2524.268</c:v>
                </c:pt>
                <c:pt idx="2083">
                  <c:v>-2522.2750000000001</c:v>
                </c:pt>
                <c:pt idx="2084">
                  <c:v>-2544.4609999999998</c:v>
                </c:pt>
                <c:pt idx="2085">
                  <c:v>-2571.1979999999999</c:v>
                </c:pt>
                <c:pt idx="2086">
                  <c:v>-2600.0120000000002</c:v>
                </c:pt>
                <c:pt idx="2087">
                  <c:v>-2627.7069999999999</c:v>
                </c:pt>
                <c:pt idx="2088">
                  <c:v>-2656.373</c:v>
                </c:pt>
                <c:pt idx="2089">
                  <c:v>-2675.7240000000002</c:v>
                </c:pt>
                <c:pt idx="2090">
                  <c:v>-2686.3389999999999</c:v>
                </c:pt>
                <c:pt idx="2091">
                  <c:v>-2696.0540000000001</c:v>
                </c:pt>
                <c:pt idx="2092">
                  <c:v>-2708.0509999999999</c:v>
                </c:pt>
                <c:pt idx="2093">
                  <c:v>-2722.0920000000001</c:v>
                </c:pt>
                <c:pt idx="2094">
                  <c:v>-2729.9580000000001</c:v>
                </c:pt>
                <c:pt idx="2095">
                  <c:v>-2717.8339999999998</c:v>
                </c:pt>
                <c:pt idx="2096">
                  <c:v>-2691.4340000000002</c:v>
                </c:pt>
                <c:pt idx="2097">
                  <c:v>-2660.9380000000001</c:v>
                </c:pt>
                <c:pt idx="2098">
                  <c:v>-2628.0549999999998</c:v>
                </c:pt>
                <c:pt idx="2099">
                  <c:v>-2598.5479999999998</c:v>
                </c:pt>
                <c:pt idx="2100">
                  <c:v>-2569.8110000000001</c:v>
                </c:pt>
                <c:pt idx="2101">
                  <c:v>-2552.9270000000001</c:v>
                </c:pt>
                <c:pt idx="2102">
                  <c:v>-2539.5309999999999</c:v>
                </c:pt>
                <c:pt idx="2103">
                  <c:v>-2508.2130000000002</c:v>
                </c:pt>
                <c:pt idx="2104">
                  <c:v>-2481.9940000000001</c:v>
                </c:pt>
                <c:pt idx="2105">
                  <c:v>-2453.9369999999999</c:v>
                </c:pt>
                <c:pt idx="2106">
                  <c:v>-2425.9540000000002</c:v>
                </c:pt>
                <c:pt idx="2107">
                  <c:v>-2399.837</c:v>
                </c:pt>
                <c:pt idx="2108">
                  <c:v>-2366.864</c:v>
                </c:pt>
                <c:pt idx="2109">
                  <c:v>-2337.4250000000002</c:v>
                </c:pt>
                <c:pt idx="2110">
                  <c:v>-2322.7130000000002</c:v>
                </c:pt>
                <c:pt idx="2111">
                  <c:v>-2324.1129999999998</c:v>
                </c:pt>
                <c:pt idx="2112">
                  <c:v>-2335.7510000000002</c:v>
                </c:pt>
                <c:pt idx="2113">
                  <c:v>-2352.5520000000001</c:v>
                </c:pt>
                <c:pt idx="2114">
                  <c:v>-2369.875</c:v>
                </c:pt>
                <c:pt idx="2115">
                  <c:v>-2385.241</c:v>
                </c:pt>
                <c:pt idx="2116">
                  <c:v>-2391.009</c:v>
                </c:pt>
                <c:pt idx="2117">
                  <c:v>-2391.643</c:v>
                </c:pt>
                <c:pt idx="2118">
                  <c:v>-2391.7280000000001</c:v>
                </c:pt>
                <c:pt idx="2119">
                  <c:v>-2393.3649999999998</c:v>
                </c:pt>
                <c:pt idx="2120">
                  <c:v>-2395.3609999999999</c:v>
                </c:pt>
                <c:pt idx="2121">
                  <c:v>-2401.1610000000001</c:v>
                </c:pt>
                <c:pt idx="2122">
                  <c:v>-2409.7350000000001</c:v>
                </c:pt>
                <c:pt idx="2123">
                  <c:v>-2416.538</c:v>
                </c:pt>
                <c:pt idx="2124">
                  <c:v>-2420.9929999999999</c:v>
                </c:pt>
                <c:pt idx="2125">
                  <c:v>-2427.0549999999998</c:v>
                </c:pt>
                <c:pt idx="2126">
                  <c:v>-2435.5940000000001</c:v>
                </c:pt>
                <c:pt idx="2127">
                  <c:v>-2425.7449999999999</c:v>
                </c:pt>
                <c:pt idx="2128">
                  <c:v>-2395.3200000000002</c:v>
                </c:pt>
                <c:pt idx="2129">
                  <c:v>-2358.3510000000001</c:v>
                </c:pt>
                <c:pt idx="2130">
                  <c:v>-2321.739</c:v>
                </c:pt>
                <c:pt idx="2131">
                  <c:v>-2290.4340000000002</c:v>
                </c:pt>
                <c:pt idx="2132">
                  <c:v>-2260.788</c:v>
                </c:pt>
                <c:pt idx="2133">
                  <c:v>-2243.8119999999999</c:v>
                </c:pt>
                <c:pt idx="2134">
                  <c:v>-2240.4430000000002</c:v>
                </c:pt>
                <c:pt idx="2135">
                  <c:v>-2239.8780000000002</c:v>
                </c:pt>
                <c:pt idx="2136">
                  <c:v>-2243.5990000000002</c:v>
                </c:pt>
                <c:pt idx="2137">
                  <c:v>-2250.9859999999999</c:v>
                </c:pt>
                <c:pt idx="2138">
                  <c:v>-2260.328</c:v>
                </c:pt>
                <c:pt idx="2139">
                  <c:v>-2263.73</c:v>
                </c:pt>
                <c:pt idx="2140">
                  <c:v>-2249.096</c:v>
                </c:pt>
                <c:pt idx="2141">
                  <c:v>-2226.3420000000001</c:v>
                </c:pt>
                <c:pt idx="2142">
                  <c:v>-2209.9250000000002</c:v>
                </c:pt>
                <c:pt idx="2143">
                  <c:v>-2204.6460000000002</c:v>
                </c:pt>
                <c:pt idx="2144">
                  <c:v>-2209.1179999999999</c:v>
                </c:pt>
                <c:pt idx="2145">
                  <c:v>-2218.0320000000002</c:v>
                </c:pt>
                <c:pt idx="2146">
                  <c:v>-2228.163</c:v>
                </c:pt>
                <c:pt idx="2147">
                  <c:v>-2239.7869999999998</c:v>
                </c:pt>
                <c:pt idx="2148">
                  <c:v>-2252.3690000000001</c:v>
                </c:pt>
                <c:pt idx="2149">
                  <c:v>-2263.8919999999998</c:v>
                </c:pt>
                <c:pt idx="2150">
                  <c:v>-2273.73</c:v>
                </c:pt>
                <c:pt idx="2151">
                  <c:v>-2279.27</c:v>
                </c:pt>
                <c:pt idx="2152">
                  <c:v>-2283.962</c:v>
                </c:pt>
                <c:pt idx="2153">
                  <c:v>-2287.7829999999999</c:v>
                </c:pt>
                <c:pt idx="2154">
                  <c:v>-2291.607</c:v>
                </c:pt>
                <c:pt idx="2155">
                  <c:v>-2293.8319999999999</c:v>
                </c:pt>
                <c:pt idx="2156">
                  <c:v>-2293.0419999999999</c:v>
                </c:pt>
                <c:pt idx="2157">
                  <c:v>-2284.3449999999998</c:v>
                </c:pt>
                <c:pt idx="2158">
                  <c:v>-2274.0250000000001</c:v>
                </c:pt>
                <c:pt idx="2159">
                  <c:v>-2266.41</c:v>
                </c:pt>
                <c:pt idx="2160">
                  <c:v>-2263.1750000000002</c:v>
                </c:pt>
                <c:pt idx="2161">
                  <c:v>-2264.1010000000001</c:v>
                </c:pt>
                <c:pt idx="2162">
                  <c:v>-2267.1019999999999</c:v>
                </c:pt>
                <c:pt idx="2163">
                  <c:v>-2270.0219999999999</c:v>
                </c:pt>
                <c:pt idx="2164">
                  <c:v>-2272.9050000000002</c:v>
                </c:pt>
                <c:pt idx="2165">
                  <c:v>-2270.3710000000001</c:v>
                </c:pt>
                <c:pt idx="2166">
                  <c:v>-2252.7759999999998</c:v>
                </c:pt>
                <c:pt idx="2167">
                  <c:v>-2234.5039999999999</c:v>
                </c:pt>
                <c:pt idx="2168">
                  <c:v>-2221.9110000000001</c:v>
                </c:pt>
                <c:pt idx="2169">
                  <c:v>-2213.8409999999999</c:v>
                </c:pt>
                <c:pt idx="2170">
                  <c:v>-2209.473</c:v>
                </c:pt>
                <c:pt idx="2171">
                  <c:v>-2207.471</c:v>
                </c:pt>
                <c:pt idx="2172">
                  <c:v>-2201.1439999999998</c:v>
                </c:pt>
                <c:pt idx="2173">
                  <c:v>-2194.8870000000002</c:v>
                </c:pt>
                <c:pt idx="2174">
                  <c:v>-2191.8589999999999</c:v>
                </c:pt>
                <c:pt idx="2175">
                  <c:v>-2189.4830000000002</c:v>
                </c:pt>
                <c:pt idx="2176">
                  <c:v>-2178.3420000000001</c:v>
                </c:pt>
                <c:pt idx="2177">
                  <c:v>-2161.67</c:v>
                </c:pt>
                <c:pt idx="2178">
                  <c:v>-2137.933</c:v>
                </c:pt>
                <c:pt idx="2179">
                  <c:v>-2117.5059999999999</c:v>
                </c:pt>
                <c:pt idx="2180">
                  <c:v>-2104.4609999999998</c:v>
                </c:pt>
                <c:pt idx="2181">
                  <c:v>-2095.87</c:v>
                </c:pt>
                <c:pt idx="2182">
                  <c:v>-2087.6419999999998</c:v>
                </c:pt>
                <c:pt idx="2183">
                  <c:v>-2055.192</c:v>
                </c:pt>
                <c:pt idx="2184">
                  <c:v>-2020.058</c:v>
                </c:pt>
                <c:pt idx="2185">
                  <c:v>-1984.5070000000001</c:v>
                </c:pt>
                <c:pt idx="2186">
                  <c:v>-1953.328</c:v>
                </c:pt>
                <c:pt idx="2187">
                  <c:v>-1922.383</c:v>
                </c:pt>
                <c:pt idx="2188">
                  <c:v>-1901.163</c:v>
                </c:pt>
                <c:pt idx="2189">
                  <c:v>-1893.886</c:v>
                </c:pt>
                <c:pt idx="2190">
                  <c:v>-1885.759</c:v>
                </c:pt>
                <c:pt idx="2191">
                  <c:v>-1878.425</c:v>
                </c:pt>
                <c:pt idx="2192">
                  <c:v>-1874.8820000000001</c:v>
                </c:pt>
                <c:pt idx="2193">
                  <c:v>-1874.7159999999999</c:v>
                </c:pt>
                <c:pt idx="2194">
                  <c:v>-1875.836</c:v>
                </c:pt>
                <c:pt idx="2195">
                  <c:v>-1878.325</c:v>
                </c:pt>
                <c:pt idx="2196">
                  <c:v>-1880.0719999999999</c:v>
                </c:pt>
                <c:pt idx="2197">
                  <c:v>-1882.1020000000001</c:v>
                </c:pt>
                <c:pt idx="2198">
                  <c:v>-1884.999</c:v>
                </c:pt>
                <c:pt idx="2199">
                  <c:v>-1881.8869999999999</c:v>
                </c:pt>
                <c:pt idx="2200">
                  <c:v>-1878.202</c:v>
                </c:pt>
                <c:pt idx="2201">
                  <c:v>-1873.421</c:v>
                </c:pt>
                <c:pt idx="2202">
                  <c:v>-1859.615</c:v>
                </c:pt>
                <c:pt idx="2203">
                  <c:v>-1839.5719999999999</c:v>
                </c:pt>
                <c:pt idx="2204">
                  <c:v>-1818.6569999999999</c:v>
                </c:pt>
                <c:pt idx="2205">
                  <c:v>-1801.596</c:v>
                </c:pt>
                <c:pt idx="2206">
                  <c:v>-1781.182</c:v>
                </c:pt>
                <c:pt idx="2207">
                  <c:v>-1762.5429999999999</c:v>
                </c:pt>
                <c:pt idx="2208">
                  <c:v>-1750.1949999999999</c:v>
                </c:pt>
                <c:pt idx="2209">
                  <c:v>-1744.0239999999999</c:v>
                </c:pt>
                <c:pt idx="2210">
                  <c:v>-1743.92</c:v>
                </c:pt>
                <c:pt idx="2211">
                  <c:v>-1747.9659999999999</c:v>
                </c:pt>
                <c:pt idx="2212">
                  <c:v>-1753.3320000000001</c:v>
                </c:pt>
                <c:pt idx="2213">
                  <c:v>-1747.5550000000001</c:v>
                </c:pt>
                <c:pt idx="2214">
                  <c:v>-1733.6089999999999</c:v>
                </c:pt>
                <c:pt idx="2215">
                  <c:v>-1718.508</c:v>
                </c:pt>
                <c:pt idx="2216">
                  <c:v>-1707.08</c:v>
                </c:pt>
                <c:pt idx="2217">
                  <c:v>-1700.885</c:v>
                </c:pt>
                <c:pt idx="2218">
                  <c:v>-1700.63</c:v>
                </c:pt>
                <c:pt idx="2219">
                  <c:v>-1703.405</c:v>
                </c:pt>
                <c:pt idx="2220">
                  <c:v>-1699.3109999999999</c:v>
                </c:pt>
                <c:pt idx="2221">
                  <c:v>-1692.1769999999999</c:v>
                </c:pt>
                <c:pt idx="2222">
                  <c:v>-1680.3030000000001</c:v>
                </c:pt>
                <c:pt idx="2223">
                  <c:v>-1670.0060000000001</c:v>
                </c:pt>
                <c:pt idx="2224">
                  <c:v>-1664.1990000000001</c:v>
                </c:pt>
                <c:pt idx="2225">
                  <c:v>-1657.2360000000001</c:v>
                </c:pt>
                <c:pt idx="2226">
                  <c:v>-1614.4580000000001</c:v>
                </c:pt>
                <c:pt idx="2227">
                  <c:v>-1564.271</c:v>
                </c:pt>
                <c:pt idx="2228">
                  <c:v>-1535.9490000000001</c:v>
                </c:pt>
                <c:pt idx="2229">
                  <c:v>-1506.472</c:v>
                </c:pt>
                <c:pt idx="2230">
                  <c:v>-1476.615</c:v>
                </c:pt>
                <c:pt idx="2231">
                  <c:v>-1446.9749999999999</c:v>
                </c:pt>
                <c:pt idx="2232">
                  <c:v>-1417.97</c:v>
                </c:pt>
                <c:pt idx="2233">
                  <c:v>-1389.9659999999999</c:v>
                </c:pt>
                <c:pt idx="2234">
                  <c:v>-1363.29</c:v>
                </c:pt>
                <c:pt idx="2235">
                  <c:v>-1338.1659999999999</c:v>
                </c:pt>
                <c:pt idx="2236">
                  <c:v>-1293.038</c:v>
                </c:pt>
                <c:pt idx="2237">
                  <c:v>-1255.2950000000001</c:v>
                </c:pt>
                <c:pt idx="2238">
                  <c:v>-1224.8489999999999</c:v>
                </c:pt>
                <c:pt idx="2239">
                  <c:v>-1190.9480000000001</c:v>
                </c:pt>
                <c:pt idx="2240">
                  <c:v>-1165.5899999999999</c:v>
                </c:pt>
                <c:pt idx="2241">
                  <c:v>-1156.1289999999999</c:v>
                </c:pt>
                <c:pt idx="2242">
                  <c:v>-1159.5740000000001</c:v>
                </c:pt>
                <c:pt idx="2243">
                  <c:v>-1168.4829999999999</c:v>
                </c:pt>
                <c:pt idx="2244">
                  <c:v>-1178.7460000000001</c:v>
                </c:pt>
                <c:pt idx="2245">
                  <c:v>-1188.643</c:v>
                </c:pt>
                <c:pt idx="2246">
                  <c:v>-1196.511</c:v>
                </c:pt>
                <c:pt idx="2247">
                  <c:v>-1202.154</c:v>
                </c:pt>
                <c:pt idx="2248">
                  <c:v>-1205.934</c:v>
                </c:pt>
                <c:pt idx="2249">
                  <c:v>-1205.402</c:v>
                </c:pt>
                <c:pt idx="2250">
                  <c:v>-1191.4449999999999</c:v>
                </c:pt>
                <c:pt idx="2251">
                  <c:v>-1174.1289999999999</c:v>
                </c:pt>
                <c:pt idx="2252">
                  <c:v>-1158.623</c:v>
                </c:pt>
                <c:pt idx="2253">
                  <c:v>-1147.5219999999999</c:v>
                </c:pt>
                <c:pt idx="2254">
                  <c:v>-1140.7650000000001</c:v>
                </c:pt>
                <c:pt idx="2255">
                  <c:v>-1136.7840000000001</c:v>
                </c:pt>
                <c:pt idx="2256">
                  <c:v>-1136.433</c:v>
                </c:pt>
                <c:pt idx="2257">
                  <c:v>-1138.337</c:v>
                </c:pt>
                <c:pt idx="2258">
                  <c:v>-1140.9780000000001</c:v>
                </c:pt>
                <c:pt idx="2259">
                  <c:v>-1142.867</c:v>
                </c:pt>
                <c:pt idx="2260">
                  <c:v>-1144.3889999999999</c:v>
                </c:pt>
                <c:pt idx="2261">
                  <c:v>-1145.616</c:v>
                </c:pt>
                <c:pt idx="2262">
                  <c:v>-1146.817</c:v>
                </c:pt>
                <c:pt idx="2263">
                  <c:v>-1146.7370000000001</c:v>
                </c:pt>
                <c:pt idx="2264">
                  <c:v>-1145.788</c:v>
                </c:pt>
                <c:pt idx="2265">
                  <c:v>-1143.8920000000001</c:v>
                </c:pt>
                <c:pt idx="2266">
                  <c:v>-1140.078</c:v>
                </c:pt>
                <c:pt idx="2267">
                  <c:v>-1133.069</c:v>
                </c:pt>
                <c:pt idx="2268">
                  <c:v>-1125.3119999999999</c:v>
                </c:pt>
                <c:pt idx="2269">
                  <c:v>-1119.902</c:v>
                </c:pt>
                <c:pt idx="2270">
                  <c:v>-1117.5550000000001</c:v>
                </c:pt>
                <c:pt idx="2271">
                  <c:v>-1117.836</c:v>
                </c:pt>
                <c:pt idx="2272">
                  <c:v>-1119.204</c:v>
                </c:pt>
                <c:pt idx="2273">
                  <c:v>-1116.461</c:v>
                </c:pt>
                <c:pt idx="2274">
                  <c:v>-1109.6869999999999</c:v>
                </c:pt>
                <c:pt idx="2275">
                  <c:v>-1101.377</c:v>
                </c:pt>
                <c:pt idx="2276">
                  <c:v>-1092.817</c:v>
                </c:pt>
                <c:pt idx="2277">
                  <c:v>-1086.53</c:v>
                </c:pt>
                <c:pt idx="2278">
                  <c:v>-1082.662</c:v>
                </c:pt>
                <c:pt idx="2279">
                  <c:v>-1073.0250000000001</c:v>
                </c:pt>
                <c:pt idx="2280">
                  <c:v>-1063.2729999999999</c:v>
                </c:pt>
                <c:pt idx="2281">
                  <c:v>-1057.191</c:v>
                </c:pt>
                <c:pt idx="2282">
                  <c:v>-1055.0630000000001</c:v>
                </c:pt>
                <c:pt idx="2283">
                  <c:v>-1056.078</c:v>
                </c:pt>
                <c:pt idx="2284">
                  <c:v>-1058.5129999999999</c:v>
                </c:pt>
                <c:pt idx="2285">
                  <c:v>-1060.5909999999999</c:v>
                </c:pt>
                <c:pt idx="2286">
                  <c:v>-1061.9000000000001</c:v>
                </c:pt>
                <c:pt idx="2287">
                  <c:v>-1062.3699999999999</c:v>
                </c:pt>
                <c:pt idx="2288">
                  <c:v>-1060.491</c:v>
                </c:pt>
                <c:pt idx="2289">
                  <c:v>-1057.377</c:v>
                </c:pt>
                <c:pt idx="2290">
                  <c:v>-1051.463</c:v>
                </c:pt>
                <c:pt idx="2291">
                  <c:v>-1046.2159999999999</c:v>
                </c:pt>
                <c:pt idx="2292">
                  <c:v>-1043.348</c:v>
                </c:pt>
                <c:pt idx="2293">
                  <c:v>-1042.3130000000001</c:v>
                </c:pt>
                <c:pt idx="2294">
                  <c:v>-1041.7619999999999</c:v>
                </c:pt>
                <c:pt idx="2295">
                  <c:v>-1038.441</c:v>
                </c:pt>
                <c:pt idx="2296">
                  <c:v>-1030.6780000000001</c:v>
                </c:pt>
                <c:pt idx="2297">
                  <c:v>-1020.0309999999999</c:v>
                </c:pt>
                <c:pt idx="2298">
                  <c:v>-1010.261</c:v>
                </c:pt>
                <c:pt idx="2299">
                  <c:v>-1002.802</c:v>
                </c:pt>
                <c:pt idx="2300">
                  <c:v>-997.57129999999995</c:v>
                </c:pt>
                <c:pt idx="2301">
                  <c:v>-994.82230000000004</c:v>
                </c:pt>
                <c:pt idx="2302">
                  <c:v>-992.78570000000002</c:v>
                </c:pt>
                <c:pt idx="2303">
                  <c:v>-990.56949999999995</c:v>
                </c:pt>
                <c:pt idx="2304">
                  <c:v>-988.41430000000003</c:v>
                </c:pt>
                <c:pt idx="2305">
                  <c:v>-986.30700000000002</c:v>
                </c:pt>
                <c:pt idx="2306">
                  <c:v>-984.14660000000003</c:v>
                </c:pt>
                <c:pt idx="2307">
                  <c:v>-982.73900000000003</c:v>
                </c:pt>
                <c:pt idx="2308">
                  <c:v>-981.30989999999997</c:v>
                </c:pt>
                <c:pt idx="2309">
                  <c:v>-979.66179999999997</c:v>
                </c:pt>
                <c:pt idx="2310">
                  <c:v>-977.08900000000006</c:v>
                </c:pt>
                <c:pt idx="2311">
                  <c:v>-973.34109999999998</c:v>
                </c:pt>
                <c:pt idx="2312">
                  <c:v>-969.48400000000004</c:v>
                </c:pt>
                <c:pt idx="2313">
                  <c:v>-965.30309999999997</c:v>
                </c:pt>
                <c:pt idx="2314">
                  <c:v>-960.81629999999996</c:v>
                </c:pt>
                <c:pt idx="2315">
                  <c:v>-956.84029999999996</c:v>
                </c:pt>
                <c:pt idx="2316">
                  <c:v>-954.10990000000004</c:v>
                </c:pt>
                <c:pt idx="2317">
                  <c:v>-952.65769999999998</c:v>
                </c:pt>
                <c:pt idx="2318">
                  <c:v>-952.52189999999996</c:v>
                </c:pt>
                <c:pt idx="2319">
                  <c:v>-952.42610000000002</c:v>
                </c:pt>
                <c:pt idx="2320">
                  <c:v>-952.37189999999998</c:v>
                </c:pt>
                <c:pt idx="2321">
                  <c:v>-947.52179999999998</c:v>
                </c:pt>
                <c:pt idx="2322">
                  <c:v>-938.47450000000003</c:v>
                </c:pt>
                <c:pt idx="2323">
                  <c:v>-929.73009999999999</c:v>
                </c:pt>
                <c:pt idx="2324">
                  <c:v>-923.65750000000003</c:v>
                </c:pt>
                <c:pt idx="2325">
                  <c:v>-920.524</c:v>
                </c:pt>
                <c:pt idx="2326">
                  <c:v>-919.24109999999996</c:v>
                </c:pt>
                <c:pt idx="2327">
                  <c:v>-919.14520000000005</c:v>
                </c:pt>
                <c:pt idx="2328">
                  <c:v>-919.60569999999996</c:v>
                </c:pt>
                <c:pt idx="2329">
                  <c:v>-919.44470000000001</c:v>
                </c:pt>
                <c:pt idx="2330">
                  <c:v>-916.74850000000004</c:v>
                </c:pt>
                <c:pt idx="2331">
                  <c:v>-910.74210000000005</c:v>
                </c:pt>
                <c:pt idx="2332">
                  <c:v>-904.5883</c:v>
                </c:pt>
                <c:pt idx="2333">
                  <c:v>-899.8383</c:v>
                </c:pt>
                <c:pt idx="2334">
                  <c:v>-896.13649999999996</c:v>
                </c:pt>
                <c:pt idx="2335">
                  <c:v>-894.03369999999995</c:v>
                </c:pt>
                <c:pt idx="2336">
                  <c:v>-893.24059999999997</c:v>
                </c:pt>
                <c:pt idx="2337">
                  <c:v>-892.72950000000003</c:v>
                </c:pt>
                <c:pt idx="2338">
                  <c:v>-891.35140000000001</c:v>
                </c:pt>
                <c:pt idx="2339">
                  <c:v>-889.36620000000005</c:v>
                </c:pt>
                <c:pt idx="2340">
                  <c:v>-887.88570000000004</c:v>
                </c:pt>
                <c:pt idx="2341">
                  <c:v>-887.27670000000001</c:v>
                </c:pt>
                <c:pt idx="2342">
                  <c:v>-886.9701</c:v>
                </c:pt>
                <c:pt idx="2343">
                  <c:v>-886.68100000000004</c:v>
                </c:pt>
                <c:pt idx="2344">
                  <c:v>-881.81</c:v>
                </c:pt>
                <c:pt idx="2345">
                  <c:v>-875.3021</c:v>
                </c:pt>
                <c:pt idx="2346">
                  <c:v>-870.9126</c:v>
                </c:pt>
                <c:pt idx="2347">
                  <c:v>-868.93690000000004</c:v>
                </c:pt>
                <c:pt idx="2348">
                  <c:v>-868.87950000000001</c:v>
                </c:pt>
                <c:pt idx="2349">
                  <c:v>-869.69600000000003</c:v>
                </c:pt>
                <c:pt idx="2350">
                  <c:v>-869.07209999999998</c:v>
                </c:pt>
                <c:pt idx="2351">
                  <c:v>-864.03089999999997</c:v>
                </c:pt>
                <c:pt idx="2352">
                  <c:v>-846.49580000000003</c:v>
                </c:pt>
                <c:pt idx="2353">
                  <c:v>-821.21799999999996</c:v>
                </c:pt>
                <c:pt idx="2354">
                  <c:v>-792.84249999999997</c:v>
                </c:pt>
                <c:pt idx="2355">
                  <c:v>-766.15459999999996</c:v>
                </c:pt>
                <c:pt idx="2356">
                  <c:v>-737.69079999999997</c:v>
                </c:pt>
                <c:pt idx="2357">
                  <c:v>-714.75800000000004</c:v>
                </c:pt>
                <c:pt idx="2358">
                  <c:v>-703.27729999999997</c:v>
                </c:pt>
                <c:pt idx="2359">
                  <c:v>-699.52710000000002</c:v>
                </c:pt>
                <c:pt idx="2360">
                  <c:v>-699.64210000000003</c:v>
                </c:pt>
                <c:pt idx="2361">
                  <c:v>-701.01559999999995</c:v>
                </c:pt>
                <c:pt idx="2362">
                  <c:v>-701.04499999999996</c:v>
                </c:pt>
                <c:pt idx="2363">
                  <c:v>-699.29729999999995</c:v>
                </c:pt>
                <c:pt idx="2364">
                  <c:v>-695.66899999999998</c:v>
                </c:pt>
                <c:pt idx="2365">
                  <c:v>-691.39499999999998</c:v>
                </c:pt>
                <c:pt idx="2366">
                  <c:v>-687.61069999999995</c:v>
                </c:pt>
                <c:pt idx="2367">
                  <c:v>-684.58140000000003</c:v>
                </c:pt>
                <c:pt idx="2368">
                  <c:v>-682.55809999999997</c:v>
                </c:pt>
                <c:pt idx="2369">
                  <c:v>-681.11249999999995</c:v>
                </c:pt>
                <c:pt idx="2370">
                  <c:v>-679.62810000000002</c:v>
                </c:pt>
                <c:pt idx="2371">
                  <c:v>-678.86490000000003</c:v>
                </c:pt>
                <c:pt idx="2372">
                  <c:v>-679.13520000000005</c:v>
                </c:pt>
                <c:pt idx="2373">
                  <c:v>-679.96360000000004</c:v>
                </c:pt>
                <c:pt idx="2374">
                  <c:v>-673.57039999999995</c:v>
                </c:pt>
                <c:pt idx="2375">
                  <c:v>-641.37170000000003</c:v>
                </c:pt>
                <c:pt idx="2376">
                  <c:v>-611.1318</c:v>
                </c:pt>
                <c:pt idx="2377">
                  <c:v>-584.42470000000003</c:v>
                </c:pt>
                <c:pt idx="2378">
                  <c:v>-560.34010000000001</c:v>
                </c:pt>
                <c:pt idx="2379">
                  <c:v>-546.57579999999996</c:v>
                </c:pt>
                <c:pt idx="2380">
                  <c:v>-540.7527</c:v>
                </c:pt>
                <c:pt idx="2381">
                  <c:v>-539.40129999999999</c:v>
                </c:pt>
                <c:pt idx="2382">
                  <c:v>-538.36450000000002</c:v>
                </c:pt>
                <c:pt idx="2383">
                  <c:v>-538.06150000000002</c:v>
                </c:pt>
                <c:pt idx="2384">
                  <c:v>-538.70910000000003</c:v>
                </c:pt>
                <c:pt idx="2385">
                  <c:v>-538.59879999999998</c:v>
                </c:pt>
                <c:pt idx="2386">
                  <c:v>-537.94669999999996</c:v>
                </c:pt>
                <c:pt idx="2387">
                  <c:v>-537.5299</c:v>
                </c:pt>
                <c:pt idx="2388">
                  <c:v>-537.60860000000002</c:v>
                </c:pt>
                <c:pt idx="2389">
                  <c:v>-537.56550000000004</c:v>
                </c:pt>
                <c:pt idx="2390">
                  <c:v>-537.43700000000001</c:v>
                </c:pt>
                <c:pt idx="2391">
                  <c:v>-535.24429999999995</c:v>
                </c:pt>
                <c:pt idx="2392">
                  <c:v>-530.4203</c:v>
                </c:pt>
                <c:pt idx="2393">
                  <c:v>-525.24800000000005</c:v>
                </c:pt>
                <c:pt idx="2394">
                  <c:v>-520.23569999999995</c:v>
                </c:pt>
                <c:pt idx="2395">
                  <c:v>-515.8424</c:v>
                </c:pt>
                <c:pt idx="2396">
                  <c:v>-512.36689999999999</c:v>
                </c:pt>
                <c:pt idx="2397">
                  <c:v>-509.04219999999998</c:v>
                </c:pt>
                <c:pt idx="2398">
                  <c:v>-505.30040000000002</c:v>
                </c:pt>
                <c:pt idx="2399">
                  <c:v>-501.34449999999998</c:v>
                </c:pt>
                <c:pt idx="2400">
                  <c:v>-496.99549999999999</c:v>
                </c:pt>
                <c:pt idx="2401">
                  <c:v>-492.32170000000002</c:v>
                </c:pt>
                <c:pt idx="2402">
                  <c:v>-487.96080000000001</c:v>
                </c:pt>
                <c:pt idx="2403">
                  <c:v>-483.88479999999998</c:v>
                </c:pt>
              </c:numCache>
            </c:numRef>
          </c:yVal>
          <c:smooth val="1"/>
          <c:extLst>
            <c:ext xmlns:c16="http://schemas.microsoft.com/office/drawing/2014/chart" uri="{C3380CC4-5D6E-409C-BE32-E72D297353CC}">
              <c16:uniqueId val="{00000001-7D79-48AB-AC5B-EB42A44042C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smooth val="1"/>
          <c:extLst>
            <c:ext xmlns:c16="http://schemas.microsoft.com/office/drawing/2014/chart" uri="{C3380CC4-5D6E-409C-BE32-E72D297353CC}">
              <c16:uniqueId val="{00000002-7D79-48AB-AC5B-EB42A44042C9}"/>
            </c:ext>
          </c:extLst>
        </c:ser>
        <c:dLbls>
          <c:showLegendKey val="0"/>
          <c:showVal val="0"/>
          <c:showCatName val="0"/>
          <c:showSerName val="0"/>
          <c:showPercent val="0"/>
          <c:showBubbleSize val="0"/>
        </c:dLbls>
        <c:axId val="1907209455"/>
        <c:axId val="1907220495"/>
      </c:scatterChart>
      <c:valAx>
        <c:axId val="1907209455"/>
        <c:scaling>
          <c:orientation val="maxMin"/>
          <c:max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7220495"/>
        <c:crosses val="autoZero"/>
        <c:crossBetween val="midCat"/>
      </c:valAx>
      <c:valAx>
        <c:axId val="1907220495"/>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72094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Scherversuch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v>Biegeversuch</c:v>
          </c:tx>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6"/>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'[1]26_34_s'!$C$33:$C$10000</c:f>
              <c:numCache>
                <c:formatCode>General</c:formatCode>
                <c:ptCount val="9968"/>
                <c:pt idx="0">
                  <c:v>-1.19579E-4</c:v>
                </c:pt>
                <c:pt idx="1">
                  <c:v>-1.1360000000000001E-3</c:v>
                </c:pt>
                <c:pt idx="2">
                  <c:v>-3.5275800000000002E-3</c:v>
                </c:pt>
                <c:pt idx="3">
                  <c:v>-7.4138980000000004E-3</c:v>
                </c:pt>
                <c:pt idx="4">
                  <c:v>-1.2794949999999999E-2</c:v>
                </c:pt>
                <c:pt idx="5">
                  <c:v>-1.961096E-2</c:v>
                </c:pt>
                <c:pt idx="6">
                  <c:v>-2.7562960000000001E-2</c:v>
                </c:pt>
                <c:pt idx="7">
                  <c:v>-3.6411800000000001E-2</c:v>
                </c:pt>
                <c:pt idx="8">
                  <c:v>-4.5978129999999999E-2</c:v>
                </c:pt>
                <c:pt idx="9">
                  <c:v>-5.6202130000000003E-2</c:v>
                </c:pt>
                <c:pt idx="10">
                  <c:v>-6.684466E-2</c:v>
                </c:pt>
                <c:pt idx="11">
                  <c:v>-7.7845929999999994E-2</c:v>
                </c:pt>
                <c:pt idx="12">
                  <c:v>-8.9086360000000003E-2</c:v>
                </c:pt>
                <c:pt idx="13">
                  <c:v>-0.1005061</c:v>
                </c:pt>
                <c:pt idx="14">
                  <c:v>-0.1121053</c:v>
                </c:pt>
                <c:pt idx="15">
                  <c:v>-0.12376429999999999</c:v>
                </c:pt>
                <c:pt idx="16">
                  <c:v>-0.13554279999999999</c:v>
                </c:pt>
                <c:pt idx="17">
                  <c:v>-0.14738109999999999</c:v>
                </c:pt>
                <c:pt idx="18">
                  <c:v>-0.15915960000000001</c:v>
                </c:pt>
                <c:pt idx="19">
                  <c:v>-0.17093820000000001</c:v>
                </c:pt>
                <c:pt idx="20">
                  <c:v>-0.18271670000000001</c:v>
                </c:pt>
                <c:pt idx="21">
                  <c:v>-0.19437570000000001</c:v>
                </c:pt>
                <c:pt idx="22">
                  <c:v>-0.20597480000000001</c:v>
                </c:pt>
                <c:pt idx="23">
                  <c:v>-0.21757399999999999</c:v>
                </c:pt>
                <c:pt idx="24">
                  <c:v>-0.22911339999999999</c:v>
                </c:pt>
                <c:pt idx="25">
                  <c:v>-0.2405929</c:v>
                </c:pt>
                <c:pt idx="26">
                  <c:v>-0.25195299999999998</c:v>
                </c:pt>
                <c:pt idx="27">
                  <c:v>-0.26331300000000002</c:v>
                </c:pt>
                <c:pt idx="28">
                  <c:v>-0.2745534</c:v>
                </c:pt>
                <c:pt idx="29">
                  <c:v>-0.28567419999999999</c:v>
                </c:pt>
                <c:pt idx="30">
                  <c:v>-0.29673529999999998</c:v>
                </c:pt>
                <c:pt idx="31">
                  <c:v>-0.30773660000000003</c:v>
                </c:pt>
                <c:pt idx="32">
                  <c:v>-0.31867800000000002</c:v>
                </c:pt>
                <c:pt idx="33">
                  <c:v>-0.32950000000000002</c:v>
                </c:pt>
                <c:pt idx="34">
                  <c:v>-0.34032190000000001</c:v>
                </c:pt>
                <c:pt idx="35">
                  <c:v>-0.35102420000000001</c:v>
                </c:pt>
                <c:pt idx="36">
                  <c:v>-0.36178630000000001</c:v>
                </c:pt>
                <c:pt idx="37">
                  <c:v>-0.3724886</c:v>
                </c:pt>
                <c:pt idx="38">
                  <c:v>-0.3830713</c:v>
                </c:pt>
                <c:pt idx="39">
                  <c:v>-0.39365410000000001</c:v>
                </c:pt>
                <c:pt idx="40">
                  <c:v>-0.40423680000000001</c:v>
                </c:pt>
                <c:pt idx="41">
                  <c:v>-0.41470000000000001</c:v>
                </c:pt>
                <c:pt idx="42">
                  <c:v>-0.42510340000000002</c:v>
                </c:pt>
                <c:pt idx="43">
                  <c:v>-0.43544690000000003</c:v>
                </c:pt>
                <c:pt idx="44">
                  <c:v>-0.44585029999999998</c:v>
                </c:pt>
                <c:pt idx="45">
                  <c:v>-0.45619389999999999</c:v>
                </c:pt>
                <c:pt idx="46">
                  <c:v>-0.46653749999999999</c:v>
                </c:pt>
                <c:pt idx="47">
                  <c:v>-0.4768213</c:v>
                </c:pt>
                <c:pt idx="48">
                  <c:v>-0.48710510000000001</c:v>
                </c:pt>
                <c:pt idx="49">
                  <c:v>-0.49738890000000002</c:v>
                </c:pt>
                <c:pt idx="50">
                  <c:v>-0.50761290000000003</c:v>
                </c:pt>
                <c:pt idx="51">
                  <c:v>-0.51783690000000004</c:v>
                </c:pt>
                <c:pt idx="52">
                  <c:v>-0.5280011</c:v>
                </c:pt>
                <c:pt idx="53">
                  <c:v>-0.53816529999999996</c:v>
                </c:pt>
                <c:pt idx="54">
                  <c:v>-0.54832959999999997</c:v>
                </c:pt>
                <c:pt idx="55">
                  <c:v>-0.55843390000000004</c:v>
                </c:pt>
                <c:pt idx="56">
                  <c:v>-0.56859820000000005</c:v>
                </c:pt>
                <c:pt idx="57">
                  <c:v>-0.57876240000000001</c:v>
                </c:pt>
                <c:pt idx="58">
                  <c:v>-0.58886680000000002</c:v>
                </c:pt>
                <c:pt idx="59">
                  <c:v>-0.59897120000000004</c:v>
                </c:pt>
                <c:pt idx="60">
                  <c:v>-0.6090757</c:v>
                </c:pt>
                <c:pt idx="61">
                  <c:v>-0.61714720000000001</c:v>
                </c:pt>
                <c:pt idx="62">
                  <c:v>-0.62515900000000002</c:v>
                </c:pt>
                <c:pt idx="63">
                  <c:v>-0.63125759999999997</c:v>
                </c:pt>
                <c:pt idx="64">
                  <c:v>-0.63717670000000004</c:v>
                </c:pt>
                <c:pt idx="65">
                  <c:v>-0.64327529999999999</c:v>
                </c:pt>
                <c:pt idx="66">
                  <c:v>-0.6472812</c:v>
                </c:pt>
                <c:pt idx="67">
                  <c:v>-0.65128699999999995</c:v>
                </c:pt>
                <c:pt idx="68">
                  <c:v>-0.65529300000000001</c:v>
                </c:pt>
                <c:pt idx="69">
                  <c:v>-0.65935860000000002</c:v>
                </c:pt>
                <c:pt idx="70">
                  <c:v>-0.66336459999999997</c:v>
                </c:pt>
                <c:pt idx="71">
                  <c:v>-0.66737049999999998</c:v>
                </c:pt>
                <c:pt idx="72">
                  <c:v>-0.67137630000000004</c:v>
                </c:pt>
                <c:pt idx="73">
                  <c:v>-0.67538220000000004</c:v>
                </c:pt>
                <c:pt idx="74">
                  <c:v>-0.67938810000000005</c:v>
                </c:pt>
                <c:pt idx="75">
                  <c:v>-0.6834538</c:v>
                </c:pt>
                <c:pt idx="76">
                  <c:v>-0.68745970000000001</c:v>
                </c:pt>
                <c:pt idx="77">
                  <c:v>-0.69146549999999996</c:v>
                </c:pt>
                <c:pt idx="78">
                  <c:v>-0.69553129999999996</c:v>
                </c:pt>
                <c:pt idx="79">
                  <c:v>-0.69947740000000003</c:v>
                </c:pt>
                <c:pt idx="80">
                  <c:v>-0.70151019999999997</c:v>
                </c:pt>
                <c:pt idx="81">
                  <c:v>-0.70348330000000003</c:v>
                </c:pt>
                <c:pt idx="82">
                  <c:v>-0.70551609999999998</c:v>
                </c:pt>
                <c:pt idx="83">
                  <c:v>-0.70754899999999998</c:v>
                </c:pt>
                <c:pt idx="84">
                  <c:v>-0.70952199999999999</c:v>
                </c:pt>
                <c:pt idx="85">
                  <c:v>-0.71149510000000005</c:v>
                </c:pt>
                <c:pt idx="86">
                  <c:v>-0.71352789999999999</c:v>
                </c:pt>
                <c:pt idx="87">
                  <c:v>-0.7155009</c:v>
                </c:pt>
                <c:pt idx="88">
                  <c:v>-0.7175338</c:v>
                </c:pt>
                <c:pt idx="89">
                  <c:v>-0.7195667</c:v>
                </c:pt>
                <c:pt idx="90">
                  <c:v>-0.72153970000000001</c:v>
                </c:pt>
                <c:pt idx="91">
                  <c:v>-0.72351279999999996</c:v>
                </c:pt>
                <c:pt idx="92">
                  <c:v>-0.72548579999999996</c:v>
                </c:pt>
                <c:pt idx="93">
                  <c:v>-0.72745879999999996</c:v>
                </c:pt>
                <c:pt idx="94">
                  <c:v>-0.72949169999999997</c:v>
                </c:pt>
                <c:pt idx="95">
                  <c:v>-0.73152459999999997</c:v>
                </c:pt>
                <c:pt idx="96">
                  <c:v>-0.73349759999999997</c:v>
                </c:pt>
                <c:pt idx="97">
                  <c:v>-0.73553040000000003</c:v>
                </c:pt>
                <c:pt idx="98">
                  <c:v>-0.73750349999999998</c:v>
                </c:pt>
                <c:pt idx="99">
                  <c:v>-0.73953630000000004</c:v>
                </c:pt>
                <c:pt idx="100">
                  <c:v>-0.74150939999999999</c:v>
                </c:pt>
                <c:pt idx="101">
                  <c:v>-0.74360210000000004</c:v>
                </c:pt>
                <c:pt idx="102">
                  <c:v>-0.74557499999999999</c:v>
                </c:pt>
                <c:pt idx="103">
                  <c:v>-0.74754810000000005</c:v>
                </c:pt>
                <c:pt idx="104">
                  <c:v>-0.7495212</c:v>
                </c:pt>
                <c:pt idx="105">
                  <c:v>-0.7514942</c:v>
                </c:pt>
                <c:pt idx="106">
                  <c:v>-0.75352710000000001</c:v>
                </c:pt>
                <c:pt idx="107">
                  <c:v>-0.75556000000000001</c:v>
                </c:pt>
                <c:pt idx="108">
                  <c:v>-0.75753300000000001</c:v>
                </c:pt>
                <c:pt idx="109">
                  <c:v>-0.75950600000000001</c:v>
                </c:pt>
                <c:pt idx="110">
                  <c:v>-0.76153879999999996</c:v>
                </c:pt>
                <c:pt idx="111">
                  <c:v>-0.76357169999999996</c:v>
                </c:pt>
                <c:pt idx="112">
                  <c:v>-0.76554480000000003</c:v>
                </c:pt>
                <c:pt idx="113">
                  <c:v>-0.76751780000000003</c:v>
                </c:pt>
                <c:pt idx="114">
                  <c:v>-0.76949089999999998</c:v>
                </c:pt>
                <c:pt idx="115">
                  <c:v>-0.77152370000000003</c:v>
                </c:pt>
                <c:pt idx="116">
                  <c:v>-0.77355660000000004</c:v>
                </c:pt>
                <c:pt idx="117">
                  <c:v>-0.77552960000000004</c:v>
                </c:pt>
                <c:pt idx="118">
                  <c:v>-0.77750260000000004</c:v>
                </c:pt>
                <c:pt idx="119">
                  <c:v>-0.77947569999999999</c:v>
                </c:pt>
                <c:pt idx="120">
                  <c:v>-0.7815086</c:v>
                </c:pt>
                <c:pt idx="121">
                  <c:v>-0.7834816</c:v>
                </c:pt>
                <c:pt idx="122">
                  <c:v>-0.7855145</c:v>
                </c:pt>
                <c:pt idx="123">
                  <c:v>-0.78748750000000001</c:v>
                </c:pt>
                <c:pt idx="124">
                  <c:v>-0.78946059999999996</c:v>
                </c:pt>
                <c:pt idx="125">
                  <c:v>-0.79143359999999996</c:v>
                </c:pt>
                <c:pt idx="126">
                  <c:v>-0.79346649999999996</c:v>
                </c:pt>
                <c:pt idx="127">
                  <c:v>-0.79543949999999997</c:v>
                </c:pt>
                <c:pt idx="128">
                  <c:v>-0.79747239999999997</c:v>
                </c:pt>
                <c:pt idx="129">
                  <c:v>-0.79950520000000003</c:v>
                </c:pt>
                <c:pt idx="130">
                  <c:v>-0.80147820000000003</c:v>
                </c:pt>
                <c:pt idx="131">
                  <c:v>-0.80345129999999998</c:v>
                </c:pt>
                <c:pt idx="132">
                  <c:v>-0.80548419999999998</c:v>
                </c:pt>
                <c:pt idx="133">
                  <c:v>-0.80745719999999999</c:v>
                </c:pt>
                <c:pt idx="134">
                  <c:v>-0.80949000000000004</c:v>
                </c:pt>
                <c:pt idx="135">
                  <c:v>-0.81152279999999999</c:v>
                </c:pt>
                <c:pt idx="136">
                  <c:v>-0.81349590000000005</c:v>
                </c:pt>
                <c:pt idx="137">
                  <c:v>-0.815469</c:v>
                </c:pt>
                <c:pt idx="138">
                  <c:v>-0.81744209999999995</c:v>
                </c:pt>
                <c:pt idx="139">
                  <c:v>-0.81947490000000001</c:v>
                </c:pt>
                <c:pt idx="140">
                  <c:v>-0.82150780000000001</c:v>
                </c:pt>
                <c:pt idx="141">
                  <c:v>-0.82348080000000001</c:v>
                </c:pt>
                <c:pt idx="142">
                  <c:v>-0.82545380000000002</c:v>
                </c:pt>
                <c:pt idx="143">
                  <c:v>-0.82742689999999997</c:v>
                </c:pt>
                <c:pt idx="144">
                  <c:v>-0.82939989999999997</c:v>
                </c:pt>
                <c:pt idx="145">
                  <c:v>-0.83137300000000003</c:v>
                </c:pt>
                <c:pt idx="146">
                  <c:v>-0.83340590000000003</c:v>
                </c:pt>
                <c:pt idx="147">
                  <c:v>-0.83543869999999998</c:v>
                </c:pt>
                <c:pt idx="148">
                  <c:v>-0.83741169999999998</c:v>
                </c:pt>
                <c:pt idx="149">
                  <c:v>-0.83938480000000004</c:v>
                </c:pt>
                <c:pt idx="150">
                  <c:v>-0.84135780000000004</c:v>
                </c:pt>
                <c:pt idx="151">
                  <c:v>-0.84339070000000005</c:v>
                </c:pt>
                <c:pt idx="152">
                  <c:v>-0.84542360000000005</c:v>
                </c:pt>
                <c:pt idx="153">
                  <c:v>-0.84739660000000006</c:v>
                </c:pt>
                <c:pt idx="154">
                  <c:v>-0.84936970000000001</c:v>
                </c:pt>
                <c:pt idx="155">
                  <c:v>-0.85134270000000001</c:v>
                </c:pt>
                <c:pt idx="156">
                  <c:v>-0.85337549999999995</c:v>
                </c:pt>
                <c:pt idx="157">
                  <c:v>-0.85540839999999996</c:v>
                </c:pt>
                <c:pt idx="158">
                  <c:v>-0.85744120000000001</c:v>
                </c:pt>
                <c:pt idx="159">
                  <c:v>-0.85941429999999996</c:v>
                </c:pt>
                <c:pt idx="160">
                  <c:v>-0.86138729999999997</c:v>
                </c:pt>
                <c:pt idx="161">
                  <c:v>-0.86336040000000003</c:v>
                </c:pt>
                <c:pt idx="162">
                  <c:v>-0.86533349999999998</c:v>
                </c:pt>
                <c:pt idx="163">
                  <c:v>-0.86736630000000003</c:v>
                </c:pt>
                <c:pt idx="164">
                  <c:v>-0.86939920000000004</c:v>
                </c:pt>
                <c:pt idx="165">
                  <c:v>-0.87137220000000004</c:v>
                </c:pt>
                <c:pt idx="166">
                  <c:v>-0.87340499999999999</c:v>
                </c:pt>
                <c:pt idx="167">
                  <c:v>-0.87537810000000005</c:v>
                </c:pt>
                <c:pt idx="168">
                  <c:v>-0.87735110000000005</c:v>
                </c:pt>
                <c:pt idx="169">
                  <c:v>-0.87938400000000005</c:v>
                </c:pt>
                <c:pt idx="170">
                  <c:v>-0.88135699999999995</c:v>
                </c:pt>
                <c:pt idx="171">
                  <c:v>-0.88338989999999995</c:v>
                </c:pt>
                <c:pt idx="172">
                  <c:v>-0.88536289999999995</c:v>
                </c:pt>
                <c:pt idx="173">
                  <c:v>-0.88733600000000001</c:v>
                </c:pt>
                <c:pt idx="174">
                  <c:v>-0.88930900000000002</c:v>
                </c:pt>
                <c:pt idx="175">
                  <c:v>-0.89128209999999997</c:v>
                </c:pt>
                <c:pt idx="176">
                  <c:v>-0.89331490000000002</c:v>
                </c:pt>
                <c:pt idx="177">
                  <c:v>-0.89534780000000003</c:v>
                </c:pt>
                <c:pt idx="178">
                  <c:v>-0.89732089999999998</c:v>
                </c:pt>
                <c:pt idx="179">
                  <c:v>-0.89929389999999998</c:v>
                </c:pt>
                <c:pt idx="180">
                  <c:v>-0.90126689999999998</c:v>
                </c:pt>
                <c:pt idx="181">
                  <c:v>-0.90329970000000004</c:v>
                </c:pt>
                <c:pt idx="182">
                  <c:v>-0.90533260000000004</c:v>
                </c:pt>
                <c:pt idx="183">
                  <c:v>-0.90736550000000005</c:v>
                </c:pt>
                <c:pt idx="184">
                  <c:v>-0.90933850000000005</c:v>
                </c:pt>
                <c:pt idx="185">
                  <c:v>-0.9113116</c:v>
                </c:pt>
                <c:pt idx="186">
                  <c:v>-0.91328469999999995</c:v>
                </c:pt>
                <c:pt idx="187">
                  <c:v>-0.91531750000000001</c:v>
                </c:pt>
                <c:pt idx="188">
                  <c:v>-0.91735029999999995</c:v>
                </c:pt>
                <c:pt idx="189">
                  <c:v>-0.91932340000000001</c:v>
                </c:pt>
                <c:pt idx="190">
                  <c:v>-0.92129640000000002</c:v>
                </c:pt>
                <c:pt idx="191">
                  <c:v>-0.92332930000000002</c:v>
                </c:pt>
                <c:pt idx="192">
                  <c:v>-0.92530230000000002</c:v>
                </c:pt>
                <c:pt idx="193">
                  <c:v>-0.92727539999999997</c:v>
                </c:pt>
                <c:pt idx="194">
                  <c:v>-0.92930820000000003</c:v>
                </c:pt>
                <c:pt idx="195">
                  <c:v>-0.93134110000000003</c:v>
                </c:pt>
                <c:pt idx="196">
                  <c:v>-0.93337389999999998</c:v>
                </c:pt>
                <c:pt idx="197">
                  <c:v>-0.93528719999999999</c:v>
                </c:pt>
                <c:pt idx="198">
                  <c:v>-0.93732000000000004</c:v>
                </c:pt>
                <c:pt idx="199">
                  <c:v>-0.93929300000000004</c:v>
                </c:pt>
                <c:pt idx="200">
                  <c:v>-0.94132590000000005</c:v>
                </c:pt>
                <c:pt idx="201">
                  <c:v>-0.94335880000000005</c:v>
                </c:pt>
                <c:pt idx="202">
                  <c:v>-0.94533180000000006</c:v>
                </c:pt>
                <c:pt idx="203">
                  <c:v>-0.94730490000000001</c:v>
                </c:pt>
                <c:pt idx="204">
                  <c:v>-0.94927790000000001</c:v>
                </c:pt>
                <c:pt idx="205">
                  <c:v>-0.95131069999999995</c:v>
                </c:pt>
                <c:pt idx="206">
                  <c:v>-0.95334359999999996</c:v>
                </c:pt>
                <c:pt idx="207">
                  <c:v>-0.95537640000000001</c:v>
                </c:pt>
                <c:pt idx="208">
                  <c:v>-0.95734949999999996</c:v>
                </c:pt>
                <c:pt idx="209">
                  <c:v>-0.95932260000000003</c:v>
                </c:pt>
                <c:pt idx="210">
                  <c:v>-0.96129560000000003</c:v>
                </c:pt>
                <c:pt idx="211">
                  <c:v>-0.96332839999999997</c:v>
                </c:pt>
                <c:pt idx="212">
                  <c:v>-0.96530139999999998</c:v>
                </c:pt>
                <c:pt idx="213">
                  <c:v>-0.96733429999999998</c:v>
                </c:pt>
                <c:pt idx="214">
                  <c:v>-0.96930740000000004</c:v>
                </c:pt>
                <c:pt idx="215">
                  <c:v>-0.97128049999999999</c:v>
                </c:pt>
                <c:pt idx="216">
                  <c:v>-0.97325349999999999</c:v>
                </c:pt>
                <c:pt idx="217">
                  <c:v>-0.97528630000000005</c:v>
                </c:pt>
                <c:pt idx="218">
                  <c:v>-0.97725949999999995</c:v>
                </c:pt>
                <c:pt idx="219">
                  <c:v>-0.9792923</c:v>
                </c:pt>
                <c:pt idx="220">
                  <c:v>-0.98126530000000001</c:v>
                </c:pt>
                <c:pt idx="221">
                  <c:v>-0.98323830000000001</c:v>
                </c:pt>
                <c:pt idx="222">
                  <c:v>-0.98521139999999996</c:v>
                </c:pt>
                <c:pt idx="223">
                  <c:v>-0.98724429999999996</c:v>
                </c:pt>
                <c:pt idx="224">
                  <c:v>-0.98921729999999997</c:v>
                </c:pt>
                <c:pt idx="225">
                  <c:v>-0.99125010000000002</c:v>
                </c:pt>
                <c:pt idx="226">
                  <c:v>-0.99322319999999997</c:v>
                </c:pt>
                <c:pt idx="227">
                  <c:v>-0.99519619999999998</c:v>
                </c:pt>
                <c:pt idx="228">
                  <c:v>-0.99716930000000004</c:v>
                </c:pt>
                <c:pt idx="229">
                  <c:v>-0.99920209999999998</c:v>
                </c:pt>
                <c:pt idx="230">
                  <c:v>-1.0012350000000001</c:v>
                </c:pt>
                <c:pt idx="231">
                  <c:v>-1.003268</c:v>
                </c:pt>
                <c:pt idx="232">
                  <c:v>-1.0052410000000001</c:v>
                </c:pt>
                <c:pt idx="233">
                  <c:v>-1.0072140000000001</c:v>
                </c:pt>
                <c:pt idx="234">
                  <c:v>-1.009247</c:v>
                </c:pt>
                <c:pt idx="235">
                  <c:v>-1.013253</c:v>
                </c:pt>
                <c:pt idx="236">
                  <c:v>-1.0172589999999999</c:v>
                </c:pt>
                <c:pt idx="237">
                  <c:v>-1.0212639999999999</c:v>
                </c:pt>
                <c:pt idx="238">
                  <c:v>-1.0252699999999999</c:v>
                </c:pt>
                <c:pt idx="239">
                  <c:v>-1.029336</c:v>
                </c:pt>
                <c:pt idx="240">
                  <c:v>-1.033342</c:v>
                </c:pt>
                <c:pt idx="241">
                  <c:v>-1.0374080000000001</c:v>
                </c:pt>
                <c:pt idx="242">
                  <c:v>-1.0413539999999999</c:v>
                </c:pt>
                <c:pt idx="243">
                  <c:v>-1.0453600000000001</c:v>
                </c:pt>
                <c:pt idx="244">
                  <c:v>-1.049366</c:v>
                </c:pt>
                <c:pt idx="245">
                  <c:v>-1.0533710000000001</c:v>
                </c:pt>
                <c:pt idx="246">
                  <c:v>-1.057318</c:v>
                </c:pt>
                <c:pt idx="247">
                  <c:v>-1.061383</c:v>
                </c:pt>
                <c:pt idx="248">
                  <c:v>-1.0653889999999999</c:v>
                </c:pt>
                <c:pt idx="249">
                  <c:v>-1.0693349999999999</c:v>
                </c:pt>
                <c:pt idx="250">
                  <c:v>-1.073401</c:v>
                </c:pt>
                <c:pt idx="251">
                  <c:v>-1.0773470000000001</c:v>
                </c:pt>
                <c:pt idx="252">
                  <c:v>-1.0812930000000001</c:v>
                </c:pt>
                <c:pt idx="253">
                  <c:v>-1.085299</c:v>
                </c:pt>
                <c:pt idx="254">
                  <c:v>-1.089305</c:v>
                </c:pt>
                <c:pt idx="255">
                  <c:v>-1.0933109999999999</c:v>
                </c:pt>
                <c:pt idx="256">
                  <c:v>-1.097377</c:v>
                </c:pt>
                <c:pt idx="257">
                  <c:v>-1.1013820000000001</c:v>
                </c:pt>
                <c:pt idx="258">
                  <c:v>-1.105388</c:v>
                </c:pt>
                <c:pt idx="259">
                  <c:v>-1.109334</c:v>
                </c:pt>
                <c:pt idx="260">
                  <c:v>-1.11334</c:v>
                </c:pt>
                <c:pt idx="261">
                  <c:v>-1.117346</c:v>
                </c:pt>
                <c:pt idx="262">
                  <c:v>-1.1213519999999999</c:v>
                </c:pt>
                <c:pt idx="263">
                  <c:v>-1.125418</c:v>
                </c:pt>
                <c:pt idx="264">
                  <c:v>-1.1314569999999999</c:v>
                </c:pt>
                <c:pt idx="265">
                  <c:v>-1.1375550000000001</c:v>
                </c:pt>
                <c:pt idx="266">
                  <c:v>-1.143594</c:v>
                </c:pt>
                <c:pt idx="267">
                  <c:v>-1.149632</c:v>
                </c:pt>
                <c:pt idx="268">
                  <c:v>-1.1556109999999999</c:v>
                </c:pt>
                <c:pt idx="269">
                  <c:v>-1.1616500000000001</c:v>
                </c:pt>
                <c:pt idx="270">
                  <c:v>-1.167629</c:v>
                </c:pt>
                <c:pt idx="271">
                  <c:v>-1.1756409999999999</c:v>
                </c:pt>
                <c:pt idx="272">
                  <c:v>-1.1835929999999999</c:v>
                </c:pt>
                <c:pt idx="273">
                  <c:v>-1.191665</c:v>
                </c:pt>
                <c:pt idx="274">
                  <c:v>-1.1996169999999999</c:v>
                </c:pt>
                <c:pt idx="275">
                  <c:v>-1.2096610000000001</c:v>
                </c:pt>
                <c:pt idx="276">
                  <c:v>-1.219646</c:v>
                </c:pt>
                <c:pt idx="277">
                  <c:v>-1.2296309999999999</c:v>
                </c:pt>
                <c:pt idx="278">
                  <c:v>-1.2396160000000001</c:v>
                </c:pt>
                <c:pt idx="279">
                  <c:v>-1.24966</c:v>
                </c:pt>
                <c:pt idx="280">
                  <c:v>-1.2596449999999999</c:v>
                </c:pt>
                <c:pt idx="281">
                  <c:v>-1.26963</c:v>
                </c:pt>
                <c:pt idx="282">
                  <c:v>-1.2796749999999999</c:v>
                </c:pt>
                <c:pt idx="283">
                  <c:v>-1.28966</c:v>
                </c:pt>
                <c:pt idx="284">
                  <c:v>-1.299644</c:v>
                </c:pt>
                <c:pt idx="285">
                  <c:v>-1.3096890000000001</c:v>
                </c:pt>
                <c:pt idx="286">
                  <c:v>-1.319674</c:v>
                </c:pt>
                <c:pt idx="287">
                  <c:v>-1.3297190000000001</c:v>
                </c:pt>
                <c:pt idx="288">
                  <c:v>-1.339763</c:v>
                </c:pt>
                <c:pt idx="289">
                  <c:v>-1.3498079999999999</c:v>
                </c:pt>
                <c:pt idx="290">
                  <c:v>-1.3598520000000001</c:v>
                </c:pt>
                <c:pt idx="291">
                  <c:v>-1.369837</c:v>
                </c:pt>
                <c:pt idx="292">
                  <c:v>-1.3798820000000001</c:v>
                </c:pt>
                <c:pt idx="293">
                  <c:v>-1.387894</c:v>
                </c:pt>
                <c:pt idx="294">
                  <c:v>-1.3958459999999999</c:v>
                </c:pt>
                <c:pt idx="295">
                  <c:v>-1.4058900000000001</c:v>
                </c:pt>
                <c:pt idx="296">
                  <c:v>-1.415875</c:v>
                </c:pt>
                <c:pt idx="297">
                  <c:v>-1.4238869999999999</c:v>
                </c:pt>
                <c:pt idx="298">
                  <c:v>-1.431959</c:v>
                </c:pt>
                <c:pt idx="299">
                  <c:v>-1.435905</c:v>
                </c:pt>
                <c:pt idx="300">
                  <c:v>-1.4399109999999999</c:v>
                </c:pt>
                <c:pt idx="301">
                  <c:v>-1.4420029999999999</c:v>
                </c:pt>
                <c:pt idx="302">
                  <c:v>-1.4440360000000001</c:v>
                </c:pt>
                <c:pt idx="303">
                  <c:v>-1.4460090000000001</c:v>
                </c:pt>
                <c:pt idx="304">
                  <c:v>-1.4479820000000001</c:v>
                </c:pt>
                <c:pt idx="305">
                  <c:v>-1.4500150000000001</c:v>
                </c:pt>
                <c:pt idx="306">
                  <c:v>-1.4519880000000001</c:v>
                </c:pt>
                <c:pt idx="307">
                  <c:v>-1.456054</c:v>
                </c:pt>
                <c:pt idx="308">
                  <c:v>-1.4600599999999999</c:v>
                </c:pt>
                <c:pt idx="309">
                  <c:v>-1.4640660000000001</c:v>
                </c:pt>
                <c:pt idx="310">
                  <c:v>-1.4681310000000001</c:v>
                </c:pt>
                <c:pt idx="311">
                  <c:v>-1.4720770000000001</c:v>
                </c:pt>
                <c:pt idx="312">
                  <c:v>-1.478116</c:v>
                </c:pt>
                <c:pt idx="313">
                  <c:v>-1.4881009999999999</c:v>
                </c:pt>
                <c:pt idx="314">
                  <c:v>-1.498086</c:v>
                </c:pt>
                <c:pt idx="315">
                  <c:v>-1.50813</c:v>
                </c:pt>
                <c:pt idx="316">
                  <c:v>-1.5161420000000001</c:v>
                </c:pt>
                <c:pt idx="317">
                  <c:v>-1.5240940000000001</c:v>
                </c:pt>
                <c:pt idx="318">
                  <c:v>-1.5321659999999999</c:v>
                </c:pt>
                <c:pt idx="319">
                  <c:v>-1.5422100000000001</c:v>
                </c:pt>
                <c:pt idx="320">
                  <c:v>-1.552195</c:v>
                </c:pt>
                <c:pt idx="321">
                  <c:v>-1.5622400000000001</c:v>
                </c:pt>
                <c:pt idx="322">
                  <c:v>-1.572225</c:v>
                </c:pt>
                <c:pt idx="323">
                  <c:v>-1.5822099999999999</c:v>
                </c:pt>
                <c:pt idx="324">
                  <c:v>-1.5922540000000001</c:v>
                </c:pt>
                <c:pt idx="325">
                  <c:v>-1.602239</c:v>
                </c:pt>
                <c:pt idx="326">
                  <c:v>-1.6122240000000001</c:v>
                </c:pt>
                <c:pt idx="327">
                  <c:v>-1.622209</c:v>
                </c:pt>
                <c:pt idx="328">
                  <c:v>-1.632134</c:v>
                </c:pt>
                <c:pt idx="329">
                  <c:v>-1.6421190000000001</c:v>
                </c:pt>
                <c:pt idx="330">
                  <c:v>-1.6501300000000001</c:v>
                </c:pt>
                <c:pt idx="331">
                  <c:v>-1.6540760000000001</c:v>
                </c:pt>
                <c:pt idx="332">
                  <c:v>-1.658142</c:v>
                </c:pt>
                <c:pt idx="333">
                  <c:v>-1.662148</c:v>
                </c:pt>
                <c:pt idx="334">
                  <c:v>-1.6661539999999999</c:v>
                </c:pt>
                <c:pt idx="335">
                  <c:v>-1.672193</c:v>
                </c:pt>
                <c:pt idx="336">
                  <c:v>-1.678172</c:v>
                </c:pt>
                <c:pt idx="337">
                  <c:v>-1.6861839999999999</c:v>
                </c:pt>
                <c:pt idx="338">
                  <c:v>-1.6962280000000001</c:v>
                </c:pt>
                <c:pt idx="339">
                  <c:v>-1.706213</c:v>
                </c:pt>
                <c:pt idx="340">
                  <c:v>-1.7161979999999999</c:v>
                </c:pt>
                <c:pt idx="341">
                  <c:v>-1.7261230000000001</c:v>
                </c:pt>
                <c:pt idx="342">
                  <c:v>-1.7361679999999999</c:v>
                </c:pt>
                <c:pt idx="343">
                  <c:v>-1.7462120000000001</c:v>
                </c:pt>
                <c:pt idx="344">
                  <c:v>-1.7561370000000001</c:v>
                </c:pt>
                <c:pt idx="345">
                  <c:v>-1.7661819999999999</c:v>
                </c:pt>
                <c:pt idx="346">
                  <c:v>-1.7761670000000001</c:v>
                </c:pt>
                <c:pt idx="347">
                  <c:v>-1.786211</c:v>
                </c:pt>
                <c:pt idx="348">
                  <c:v>-1.7962560000000001</c:v>
                </c:pt>
                <c:pt idx="349">
                  <c:v>-1.8061210000000001</c:v>
                </c:pt>
                <c:pt idx="350">
                  <c:v>-1.8161659999999999</c:v>
                </c:pt>
                <c:pt idx="351">
                  <c:v>-1.8261510000000001</c:v>
                </c:pt>
                <c:pt idx="352">
                  <c:v>-1.836076</c:v>
                </c:pt>
                <c:pt idx="353">
                  <c:v>-1.846061</c:v>
                </c:pt>
                <c:pt idx="354">
                  <c:v>-1.8560449999999999</c:v>
                </c:pt>
                <c:pt idx="355">
                  <c:v>-1.86609</c:v>
                </c:pt>
                <c:pt idx="356">
                  <c:v>-1.8761350000000001</c:v>
                </c:pt>
                <c:pt idx="357">
                  <c:v>-1.88612</c:v>
                </c:pt>
                <c:pt idx="358">
                  <c:v>-1.896104</c:v>
                </c:pt>
                <c:pt idx="359">
                  <c:v>-1.9060299999999999</c:v>
                </c:pt>
                <c:pt idx="360">
                  <c:v>-1.9160140000000001</c:v>
                </c:pt>
                <c:pt idx="361">
                  <c:v>-1.925999</c:v>
                </c:pt>
                <c:pt idx="362">
                  <c:v>-1.9360440000000001</c:v>
                </c:pt>
                <c:pt idx="363">
                  <c:v>-1.946029</c:v>
                </c:pt>
                <c:pt idx="364">
                  <c:v>-1.956013</c:v>
                </c:pt>
                <c:pt idx="365">
                  <c:v>-1.9660580000000001</c:v>
                </c:pt>
                <c:pt idx="366">
                  <c:v>-1.976043</c:v>
                </c:pt>
                <c:pt idx="367">
                  <c:v>-1.9860279999999999</c:v>
                </c:pt>
                <c:pt idx="368">
                  <c:v>-1.996013</c:v>
                </c:pt>
                <c:pt idx="369">
                  <c:v>-2.0060570000000002</c:v>
                </c:pt>
                <c:pt idx="370">
                  <c:v>-2.0160420000000001</c:v>
                </c:pt>
                <c:pt idx="371">
                  <c:v>-2.026027</c:v>
                </c:pt>
                <c:pt idx="372">
                  <c:v>-2.0360119999999999</c:v>
                </c:pt>
                <c:pt idx="373">
                  <c:v>-2.0459969999999998</c:v>
                </c:pt>
                <c:pt idx="374">
                  <c:v>-2.056041</c:v>
                </c:pt>
                <c:pt idx="375">
                  <c:v>-2.063993</c:v>
                </c:pt>
                <c:pt idx="376">
                  <c:v>-2.0720049999999999</c:v>
                </c:pt>
                <c:pt idx="377">
                  <c:v>-2.0800169999999998</c:v>
                </c:pt>
                <c:pt idx="378">
                  <c:v>-2.0880290000000001</c:v>
                </c:pt>
                <c:pt idx="379">
                  <c:v>-2.0959810000000001</c:v>
                </c:pt>
                <c:pt idx="380">
                  <c:v>-2.1039919999999999</c:v>
                </c:pt>
                <c:pt idx="381">
                  <c:v>-2.1120040000000002</c:v>
                </c:pt>
                <c:pt idx="382">
                  <c:v>-2.1199560000000002</c:v>
                </c:pt>
                <c:pt idx="383">
                  <c:v>-2.1279680000000001</c:v>
                </c:pt>
                <c:pt idx="384">
                  <c:v>-2.13598</c:v>
                </c:pt>
                <c:pt idx="385">
                  <c:v>-2.145905</c:v>
                </c:pt>
                <c:pt idx="386">
                  <c:v>-2.1559490000000001</c:v>
                </c:pt>
                <c:pt idx="387">
                  <c:v>-2.1639020000000002</c:v>
                </c:pt>
                <c:pt idx="388">
                  <c:v>-2.1718540000000002</c:v>
                </c:pt>
                <c:pt idx="389">
                  <c:v>-2.1798060000000001</c:v>
                </c:pt>
                <c:pt idx="390">
                  <c:v>-2.187818</c:v>
                </c:pt>
                <c:pt idx="391">
                  <c:v>-2.1957689999999999</c:v>
                </c:pt>
                <c:pt idx="392">
                  <c:v>-2.2038410000000002</c:v>
                </c:pt>
                <c:pt idx="393">
                  <c:v>-2.211913</c:v>
                </c:pt>
                <c:pt idx="394">
                  <c:v>-2.219865</c:v>
                </c:pt>
                <c:pt idx="395">
                  <c:v>-2.2299090000000001</c:v>
                </c:pt>
                <c:pt idx="396">
                  <c:v>-2.239954</c:v>
                </c:pt>
                <c:pt idx="397">
                  <c:v>-2.2499389999999999</c:v>
                </c:pt>
                <c:pt idx="398">
                  <c:v>-2.2578909999999999</c:v>
                </c:pt>
                <c:pt idx="399">
                  <c:v>-2.2659020000000001</c:v>
                </c:pt>
                <c:pt idx="400">
                  <c:v>-2.2758280000000002</c:v>
                </c:pt>
                <c:pt idx="401">
                  <c:v>-2.2858130000000001</c:v>
                </c:pt>
                <c:pt idx="402">
                  <c:v>-2.2957380000000001</c:v>
                </c:pt>
                <c:pt idx="403">
                  <c:v>-2.3057219999999998</c:v>
                </c:pt>
                <c:pt idx="404">
                  <c:v>-2.3157670000000001</c:v>
                </c:pt>
                <c:pt idx="405">
                  <c:v>-2.325812</c:v>
                </c:pt>
                <c:pt idx="406">
                  <c:v>-2.3357969999999999</c:v>
                </c:pt>
                <c:pt idx="407">
                  <c:v>-2.3457810000000001</c:v>
                </c:pt>
                <c:pt idx="408">
                  <c:v>-2.355826</c:v>
                </c:pt>
                <c:pt idx="409">
                  <c:v>-2.3658709999999998</c:v>
                </c:pt>
                <c:pt idx="410">
                  <c:v>-2.3738229999999998</c:v>
                </c:pt>
                <c:pt idx="411">
                  <c:v>-2.381894</c:v>
                </c:pt>
                <c:pt idx="412">
                  <c:v>-2.3919389999999998</c:v>
                </c:pt>
                <c:pt idx="413">
                  <c:v>-2.4018640000000002</c:v>
                </c:pt>
                <c:pt idx="414">
                  <c:v>-2.4119079999999999</c:v>
                </c:pt>
                <c:pt idx="415">
                  <c:v>-2.4179469999999998</c:v>
                </c:pt>
                <c:pt idx="416">
                  <c:v>-2.4219529999999998</c:v>
                </c:pt>
                <c:pt idx="417">
                  <c:v>-2.4258989999999998</c:v>
                </c:pt>
                <c:pt idx="418">
                  <c:v>-2.4300250000000001</c:v>
                </c:pt>
                <c:pt idx="419">
                  <c:v>-2.4339710000000001</c:v>
                </c:pt>
                <c:pt idx="420">
                  <c:v>-2.4379770000000001</c:v>
                </c:pt>
                <c:pt idx="421">
                  <c:v>-2.4420419999999998</c:v>
                </c:pt>
                <c:pt idx="422">
                  <c:v>-2.445989</c:v>
                </c:pt>
                <c:pt idx="423">
                  <c:v>-2.4520270000000002</c:v>
                </c:pt>
                <c:pt idx="424">
                  <c:v>-2.4620120000000001</c:v>
                </c:pt>
                <c:pt idx="425">
                  <c:v>-2.471997</c:v>
                </c:pt>
                <c:pt idx="426">
                  <c:v>-2.4800089999999999</c:v>
                </c:pt>
                <c:pt idx="427">
                  <c:v>-2.4880209999999998</c:v>
                </c:pt>
                <c:pt idx="428">
                  <c:v>-2.496032</c:v>
                </c:pt>
                <c:pt idx="429">
                  <c:v>-2.5060169999999999</c:v>
                </c:pt>
                <c:pt idx="430">
                  <c:v>-2.5159419999999999</c:v>
                </c:pt>
                <c:pt idx="431">
                  <c:v>-2.5259269999999998</c:v>
                </c:pt>
                <c:pt idx="432">
                  <c:v>-2.5339990000000001</c:v>
                </c:pt>
                <c:pt idx="433">
                  <c:v>-2.5420699999999998</c:v>
                </c:pt>
                <c:pt idx="434">
                  <c:v>-2.5519949999999998</c:v>
                </c:pt>
                <c:pt idx="435">
                  <c:v>-2.5619800000000001</c:v>
                </c:pt>
                <c:pt idx="436">
                  <c:v>-2.572025</c:v>
                </c:pt>
                <c:pt idx="437">
                  <c:v>-2.5800369999999999</c:v>
                </c:pt>
                <c:pt idx="438">
                  <c:v>-2.5879889999999999</c:v>
                </c:pt>
                <c:pt idx="439">
                  <c:v>-2.5940270000000001</c:v>
                </c:pt>
                <c:pt idx="440">
                  <c:v>-2.600006</c:v>
                </c:pt>
                <c:pt idx="441">
                  <c:v>-2.6060449999999999</c:v>
                </c:pt>
                <c:pt idx="442">
                  <c:v>-2.6120239999999999</c:v>
                </c:pt>
                <c:pt idx="443">
                  <c:v>-2.6199759999999999</c:v>
                </c:pt>
                <c:pt idx="444">
                  <c:v>-2.6279880000000002</c:v>
                </c:pt>
                <c:pt idx="445">
                  <c:v>-2.6380319999999999</c:v>
                </c:pt>
                <c:pt idx="446">
                  <c:v>-2.6440709999999998</c:v>
                </c:pt>
                <c:pt idx="447">
                  <c:v>-2.6480169999999998</c:v>
                </c:pt>
                <c:pt idx="448">
                  <c:v>-2.6500499999999998</c:v>
                </c:pt>
                <c:pt idx="449">
                  <c:v>-2.6520229999999998</c:v>
                </c:pt>
                <c:pt idx="450">
                  <c:v>-2.6540560000000002</c:v>
                </c:pt>
                <c:pt idx="451">
                  <c:v>-2.6560890000000001</c:v>
                </c:pt>
                <c:pt idx="452">
                  <c:v>-2.6600950000000001</c:v>
                </c:pt>
                <c:pt idx="453">
                  <c:v>-2.6641010000000001</c:v>
                </c:pt>
                <c:pt idx="454">
                  <c:v>-2.6681059999999999</c:v>
                </c:pt>
                <c:pt idx="455">
                  <c:v>-2.674086</c:v>
                </c:pt>
                <c:pt idx="456">
                  <c:v>-2.6840109999999999</c:v>
                </c:pt>
                <c:pt idx="457">
                  <c:v>-2.6940550000000001</c:v>
                </c:pt>
                <c:pt idx="458">
                  <c:v>-2.700094</c:v>
                </c:pt>
                <c:pt idx="459">
                  <c:v>-2.706073</c:v>
                </c:pt>
                <c:pt idx="460">
                  <c:v>-2.7120519999999999</c:v>
                </c:pt>
                <c:pt idx="461">
                  <c:v>-2.7179709999999999</c:v>
                </c:pt>
                <c:pt idx="462">
                  <c:v>-2.7240099999999998</c:v>
                </c:pt>
                <c:pt idx="463">
                  <c:v>-2.7299890000000002</c:v>
                </c:pt>
                <c:pt idx="464">
                  <c:v>-2.736027</c:v>
                </c:pt>
                <c:pt idx="465">
                  <c:v>-2.7439800000000001</c:v>
                </c:pt>
                <c:pt idx="466">
                  <c:v>-2.7540239999999998</c:v>
                </c:pt>
                <c:pt idx="467">
                  <c:v>-2.7640090000000002</c:v>
                </c:pt>
                <c:pt idx="468">
                  <c:v>-2.7740529999999999</c:v>
                </c:pt>
                <c:pt idx="469">
                  <c:v>-2.7840379999999998</c:v>
                </c:pt>
                <c:pt idx="470">
                  <c:v>-2.7940230000000001</c:v>
                </c:pt>
                <c:pt idx="471">
                  <c:v>-2.8040080000000001</c:v>
                </c:pt>
                <c:pt idx="472">
                  <c:v>-2.813993</c:v>
                </c:pt>
                <c:pt idx="473">
                  <c:v>-2.8239779999999999</c:v>
                </c:pt>
                <c:pt idx="474">
                  <c:v>-2.834022</c:v>
                </c:pt>
                <c:pt idx="475">
                  <c:v>-2.844007</c:v>
                </c:pt>
                <c:pt idx="476">
                  <c:v>-2.8539919999999999</c:v>
                </c:pt>
                <c:pt idx="477">
                  <c:v>-2.8620040000000002</c:v>
                </c:pt>
                <c:pt idx="478">
                  <c:v>-2.8720479999999999</c:v>
                </c:pt>
                <c:pt idx="479">
                  <c:v>-2.8820329999999998</c:v>
                </c:pt>
                <c:pt idx="480">
                  <c:v>-2.8920180000000002</c:v>
                </c:pt>
                <c:pt idx="481">
                  <c:v>-2.9020030000000001</c:v>
                </c:pt>
                <c:pt idx="482">
                  <c:v>-2.911988</c:v>
                </c:pt>
                <c:pt idx="483">
                  <c:v>-2.921913</c:v>
                </c:pt>
                <c:pt idx="484">
                  <c:v>-2.9319570000000001</c:v>
                </c:pt>
                <c:pt idx="485">
                  <c:v>-2.9419420000000001</c:v>
                </c:pt>
                <c:pt idx="486">
                  <c:v>-2.9519869999999999</c:v>
                </c:pt>
                <c:pt idx="487">
                  <c:v>-2.9559929999999999</c:v>
                </c:pt>
                <c:pt idx="488">
                  <c:v>-2.9579659999999999</c:v>
                </c:pt>
                <c:pt idx="489">
                  <c:v>-2.9599989999999998</c:v>
                </c:pt>
                <c:pt idx="490">
                  <c:v>-2.9620920000000002</c:v>
                </c:pt>
                <c:pt idx="491">
                  <c:v>-2.964124</c:v>
                </c:pt>
                <c:pt idx="492">
                  <c:v>-2.9661569999999999</c:v>
                </c:pt>
                <c:pt idx="493">
                  <c:v>-2.9681299999999999</c:v>
                </c:pt>
                <c:pt idx="494">
                  <c:v>-2.9701629999999999</c:v>
                </c:pt>
                <c:pt idx="495">
                  <c:v>-2.9721959999999998</c:v>
                </c:pt>
                <c:pt idx="496">
                  <c:v>-2.974288</c:v>
                </c:pt>
                <c:pt idx="497">
                  <c:v>-2.976321</c:v>
                </c:pt>
                <c:pt idx="498">
                  <c:v>-2.978294</c:v>
                </c:pt>
                <c:pt idx="499">
                  <c:v>-2.9803269999999999</c:v>
                </c:pt>
                <c:pt idx="500">
                  <c:v>-2.9823599999999999</c:v>
                </c:pt>
                <c:pt idx="501">
                  <c:v>-2.9843929999999999</c:v>
                </c:pt>
                <c:pt idx="502">
                  <c:v>-2.9864259999999998</c:v>
                </c:pt>
                <c:pt idx="503">
                  <c:v>-2.9884580000000001</c:v>
                </c:pt>
                <c:pt idx="504">
                  <c:v>-2.9904320000000002</c:v>
                </c:pt>
                <c:pt idx="505">
                  <c:v>-2.992464</c:v>
                </c:pt>
                <c:pt idx="506">
                  <c:v>-2.994497</c:v>
                </c:pt>
                <c:pt idx="507">
                  <c:v>-2.9965299999999999</c:v>
                </c:pt>
                <c:pt idx="508">
                  <c:v>-2.9985629999999999</c:v>
                </c:pt>
                <c:pt idx="509">
                  <c:v>-3.0005959999999998</c:v>
                </c:pt>
                <c:pt idx="510">
                  <c:v>-3.0025689999999998</c:v>
                </c:pt>
                <c:pt idx="511">
                  <c:v>-3.0045419999999998</c:v>
                </c:pt>
                <c:pt idx="512">
                  <c:v>-3.0065750000000002</c:v>
                </c:pt>
                <c:pt idx="513">
                  <c:v>-3.0086080000000002</c:v>
                </c:pt>
                <c:pt idx="514">
                  <c:v>-3.0106410000000001</c:v>
                </c:pt>
                <c:pt idx="515">
                  <c:v>-3.0146459999999999</c:v>
                </c:pt>
                <c:pt idx="516">
                  <c:v>-3.0246309999999998</c:v>
                </c:pt>
                <c:pt idx="517">
                  <c:v>-3.0306099999999998</c:v>
                </c:pt>
                <c:pt idx="518">
                  <c:v>-3.0346160000000002</c:v>
                </c:pt>
                <c:pt idx="519">
                  <c:v>-3.0386220000000002</c:v>
                </c:pt>
                <c:pt idx="520">
                  <c:v>-3.0426280000000001</c:v>
                </c:pt>
                <c:pt idx="521">
                  <c:v>-3.0466340000000001</c:v>
                </c:pt>
                <c:pt idx="522">
                  <c:v>-3.05064</c:v>
                </c:pt>
                <c:pt idx="523">
                  <c:v>-3.054586</c:v>
                </c:pt>
                <c:pt idx="524">
                  <c:v>-3.058592</c:v>
                </c:pt>
                <c:pt idx="525">
                  <c:v>-3.0646300000000002</c:v>
                </c:pt>
                <c:pt idx="526">
                  <c:v>-3.0726420000000001</c:v>
                </c:pt>
                <c:pt idx="527">
                  <c:v>-3.082627</c:v>
                </c:pt>
                <c:pt idx="528">
                  <c:v>-3.092552</c:v>
                </c:pt>
                <c:pt idx="529">
                  <c:v>-3.1025369999999999</c:v>
                </c:pt>
                <c:pt idx="530">
                  <c:v>-3.1124619999999998</c:v>
                </c:pt>
                <c:pt idx="531">
                  <c:v>-3.1224470000000002</c:v>
                </c:pt>
                <c:pt idx="532">
                  <c:v>-3.1324320000000001</c:v>
                </c:pt>
                <c:pt idx="533">
                  <c:v>-3.142417</c:v>
                </c:pt>
                <c:pt idx="534">
                  <c:v>-3.1524009999999998</c:v>
                </c:pt>
                <c:pt idx="535">
                  <c:v>-3.1623260000000002</c:v>
                </c:pt>
                <c:pt idx="536">
                  <c:v>-3.1723110000000001</c:v>
                </c:pt>
                <c:pt idx="537">
                  <c:v>-3.1822360000000001</c:v>
                </c:pt>
                <c:pt idx="538">
                  <c:v>-3.1922809999999999</c:v>
                </c:pt>
                <c:pt idx="539">
                  <c:v>-3.2023259999999998</c:v>
                </c:pt>
                <c:pt idx="540">
                  <c:v>-3.2122510000000002</c:v>
                </c:pt>
                <c:pt idx="541">
                  <c:v>-3.2221760000000002</c:v>
                </c:pt>
                <c:pt idx="542">
                  <c:v>-3.2321610000000001</c:v>
                </c:pt>
                <c:pt idx="543">
                  <c:v>-3.2422049999999998</c:v>
                </c:pt>
                <c:pt idx="544">
                  <c:v>-3.2521900000000001</c:v>
                </c:pt>
                <c:pt idx="545">
                  <c:v>-3.262175</c:v>
                </c:pt>
                <c:pt idx="546">
                  <c:v>-3.2722199999999999</c:v>
                </c:pt>
                <c:pt idx="547">
                  <c:v>-3.2821449999999999</c:v>
                </c:pt>
                <c:pt idx="548">
                  <c:v>-3.2921299999999998</c:v>
                </c:pt>
                <c:pt idx="549">
                  <c:v>-3.302114</c:v>
                </c:pt>
                <c:pt idx="550">
                  <c:v>-3.3121589999999999</c:v>
                </c:pt>
                <c:pt idx="551">
                  <c:v>-3.3221440000000002</c:v>
                </c:pt>
                <c:pt idx="552">
                  <c:v>-3.3321290000000001</c:v>
                </c:pt>
                <c:pt idx="553">
                  <c:v>-3.3421129999999999</c:v>
                </c:pt>
                <c:pt idx="554">
                  <c:v>-3.3521580000000002</c:v>
                </c:pt>
                <c:pt idx="555">
                  <c:v>-3.3621430000000001</c:v>
                </c:pt>
                <c:pt idx="556">
                  <c:v>-3.372128</c:v>
                </c:pt>
                <c:pt idx="557">
                  <c:v>-3.3821129999999999</c:v>
                </c:pt>
                <c:pt idx="558">
                  <c:v>-3.3921570000000001</c:v>
                </c:pt>
                <c:pt idx="559">
                  <c:v>-3.402142</c:v>
                </c:pt>
                <c:pt idx="560">
                  <c:v>-3.4121269999999999</c:v>
                </c:pt>
                <c:pt idx="561">
                  <c:v>-3.4221720000000002</c:v>
                </c:pt>
                <c:pt idx="562">
                  <c:v>-3.4322159999999999</c:v>
                </c:pt>
                <c:pt idx="563">
                  <c:v>-3.4422009999999998</c:v>
                </c:pt>
                <c:pt idx="564">
                  <c:v>-3.4521860000000002</c:v>
                </c:pt>
                <c:pt idx="565">
                  <c:v>-3.4621110000000002</c:v>
                </c:pt>
                <c:pt idx="566">
                  <c:v>-3.4720960000000001</c:v>
                </c:pt>
                <c:pt idx="567">
                  <c:v>-3.482021</c:v>
                </c:pt>
                <c:pt idx="568">
                  <c:v>-3.4920059999999999</c:v>
                </c:pt>
                <c:pt idx="569">
                  <c:v>-3.5019909999999999</c:v>
                </c:pt>
                <c:pt idx="570">
                  <c:v>-3.512035</c:v>
                </c:pt>
                <c:pt idx="571">
                  <c:v>-3.5220799999999999</c:v>
                </c:pt>
                <c:pt idx="572">
                  <c:v>-3.5321250000000002</c:v>
                </c:pt>
                <c:pt idx="573">
                  <c:v>-3.5421689999999999</c:v>
                </c:pt>
                <c:pt idx="574">
                  <c:v>-3.5521539999999998</c:v>
                </c:pt>
                <c:pt idx="575">
                  <c:v>-3.5621390000000002</c:v>
                </c:pt>
                <c:pt idx="576">
                  <c:v>-3.5721240000000001</c:v>
                </c:pt>
                <c:pt idx="577">
                  <c:v>-3.5821079999999998</c:v>
                </c:pt>
                <c:pt idx="578">
                  <c:v>-3.5920930000000002</c:v>
                </c:pt>
                <c:pt idx="579">
                  <c:v>-3.6020780000000001</c:v>
                </c:pt>
                <c:pt idx="580">
                  <c:v>-3.612123</c:v>
                </c:pt>
                <c:pt idx="581">
                  <c:v>-3.6221679999999998</c:v>
                </c:pt>
                <c:pt idx="582">
                  <c:v>-3.6321530000000002</c:v>
                </c:pt>
                <c:pt idx="583">
                  <c:v>-3.642077</c:v>
                </c:pt>
                <c:pt idx="584">
                  <c:v>-3.6520619999999999</c:v>
                </c:pt>
                <c:pt idx="585">
                  <c:v>-3.6620469999999998</c:v>
                </c:pt>
                <c:pt idx="586">
                  <c:v>-3.6720920000000001</c:v>
                </c:pt>
                <c:pt idx="587">
                  <c:v>-3.682077</c:v>
                </c:pt>
                <c:pt idx="588">
                  <c:v>-3.6920609999999998</c:v>
                </c:pt>
                <c:pt idx="589">
                  <c:v>-3.7020460000000002</c:v>
                </c:pt>
                <c:pt idx="590">
                  <c:v>-3.7120310000000001</c:v>
                </c:pt>
                <c:pt idx="591">
                  <c:v>-3.722016</c:v>
                </c:pt>
                <c:pt idx="592">
                  <c:v>-3.7320609999999999</c:v>
                </c:pt>
                <c:pt idx="593">
                  <c:v>-3.7420450000000001</c:v>
                </c:pt>
                <c:pt idx="594">
                  <c:v>-3.75203</c:v>
                </c:pt>
                <c:pt idx="595">
                  <c:v>-3.7620749999999998</c:v>
                </c:pt>
                <c:pt idx="596">
                  <c:v>-3.7719999999999998</c:v>
                </c:pt>
                <c:pt idx="597">
                  <c:v>-3.7819850000000002</c:v>
                </c:pt>
                <c:pt idx="598">
                  <c:v>-3.7920289999999999</c:v>
                </c:pt>
                <c:pt idx="599">
                  <c:v>-3.8021340000000001</c:v>
                </c:pt>
                <c:pt idx="600">
                  <c:v>-3.812119</c:v>
                </c:pt>
                <c:pt idx="601">
                  <c:v>-3.8221039999999999</c:v>
                </c:pt>
                <c:pt idx="602">
                  <c:v>-3.8320889999999999</c:v>
                </c:pt>
                <c:pt idx="603">
                  <c:v>-3.8420730000000001</c:v>
                </c:pt>
                <c:pt idx="604">
                  <c:v>-3.8521179999999999</c:v>
                </c:pt>
                <c:pt idx="605">
                  <c:v>-3.8621029999999998</c:v>
                </c:pt>
                <c:pt idx="606">
                  <c:v>-3.872147</c:v>
                </c:pt>
                <c:pt idx="607">
                  <c:v>-3.8821319999999999</c:v>
                </c:pt>
                <c:pt idx="608">
                  <c:v>-3.8920569999999999</c:v>
                </c:pt>
                <c:pt idx="609">
                  <c:v>-3.9021020000000002</c:v>
                </c:pt>
                <c:pt idx="610">
                  <c:v>-3.9120870000000001</c:v>
                </c:pt>
                <c:pt idx="611">
                  <c:v>-3.922132</c:v>
                </c:pt>
                <c:pt idx="612">
                  <c:v>-3.9321160000000002</c:v>
                </c:pt>
                <c:pt idx="613">
                  <c:v>-3.9421010000000001</c:v>
                </c:pt>
                <c:pt idx="614">
                  <c:v>-3.952086</c:v>
                </c:pt>
                <c:pt idx="615">
                  <c:v>-3.9621309999999998</c:v>
                </c:pt>
                <c:pt idx="616">
                  <c:v>-3.9721150000000001</c:v>
                </c:pt>
                <c:pt idx="617">
                  <c:v>-3.9821599999999999</c:v>
                </c:pt>
                <c:pt idx="618">
                  <c:v>-3.9921449999999998</c:v>
                </c:pt>
                <c:pt idx="619">
                  <c:v>-4.0021300000000002</c:v>
                </c:pt>
                <c:pt idx="620">
                  <c:v>-4.0121149999999997</c:v>
                </c:pt>
                <c:pt idx="621">
                  <c:v>-4.0220399999999996</c:v>
                </c:pt>
                <c:pt idx="622">
                  <c:v>-4.0320850000000004</c:v>
                </c:pt>
                <c:pt idx="623">
                  <c:v>-4.0420689999999997</c:v>
                </c:pt>
                <c:pt idx="624">
                  <c:v>-4.0521140000000004</c:v>
                </c:pt>
                <c:pt idx="625">
                  <c:v>-4.0620989999999999</c:v>
                </c:pt>
                <c:pt idx="626">
                  <c:v>-4.0720239999999999</c:v>
                </c:pt>
                <c:pt idx="627">
                  <c:v>-4.0819489999999998</c:v>
                </c:pt>
                <c:pt idx="628">
                  <c:v>-4.0919930000000004</c:v>
                </c:pt>
                <c:pt idx="629">
                  <c:v>-4.1020380000000003</c:v>
                </c:pt>
                <c:pt idx="630">
                  <c:v>-4.1120229999999998</c:v>
                </c:pt>
                <c:pt idx="631">
                  <c:v>-4.1220080000000001</c:v>
                </c:pt>
                <c:pt idx="632">
                  <c:v>-4.1319929999999996</c:v>
                </c:pt>
                <c:pt idx="633">
                  <c:v>-4.1420370000000002</c:v>
                </c:pt>
                <c:pt idx="634">
                  <c:v>-4.1520820000000001</c:v>
                </c:pt>
                <c:pt idx="635">
                  <c:v>-4.1620670000000004</c:v>
                </c:pt>
                <c:pt idx="636">
                  <c:v>-4.1720519999999999</c:v>
                </c:pt>
                <c:pt idx="637">
                  <c:v>-4.1820959999999996</c:v>
                </c:pt>
                <c:pt idx="638">
                  <c:v>-4.1920210000000004</c:v>
                </c:pt>
                <c:pt idx="639">
                  <c:v>-4.2020660000000003</c:v>
                </c:pt>
                <c:pt idx="640">
                  <c:v>-4.2121110000000002</c:v>
                </c:pt>
                <c:pt idx="641">
                  <c:v>-4.2220360000000001</c:v>
                </c:pt>
                <c:pt idx="642">
                  <c:v>-4.2320209999999996</c:v>
                </c:pt>
                <c:pt idx="643">
                  <c:v>-4.2420049999999998</c:v>
                </c:pt>
                <c:pt idx="644">
                  <c:v>-4.2519900000000002</c:v>
                </c:pt>
                <c:pt idx="645">
                  <c:v>-4.262035</c:v>
                </c:pt>
                <c:pt idx="646">
                  <c:v>-4.2720200000000004</c:v>
                </c:pt>
                <c:pt idx="647">
                  <c:v>-4.2820640000000001</c:v>
                </c:pt>
                <c:pt idx="648">
                  <c:v>-4.292109</c:v>
                </c:pt>
                <c:pt idx="649">
                  <c:v>-4.3020940000000003</c:v>
                </c:pt>
                <c:pt idx="650">
                  <c:v>-4.3120789999999998</c:v>
                </c:pt>
                <c:pt idx="651">
                  <c:v>-4.322063</c:v>
                </c:pt>
                <c:pt idx="652">
                  <c:v>-4.3321079999999998</c:v>
                </c:pt>
                <c:pt idx="653">
                  <c:v>-4.3420930000000002</c:v>
                </c:pt>
                <c:pt idx="654">
                  <c:v>-4.3521380000000001</c:v>
                </c:pt>
                <c:pt idx="655">
                  <c:v>-4.3621230000000004</c:v>
                </c:pt>
                <c:pt idx="656">
                  <c:v>-4.3721670000000001</c:v>
                </c:pt>
                <c:pt idx="657">
                  <c:v>-4.3820920000000001</c:v>
                </c:pt>
                <c:pt idx="658">
                  <c:v>-4.392137</c:v>
                </c:pt>
                <c:pt idx="659">
                  <c:v>-4.4021210000000002</c:v>
                </c:pt>
                <c:pt idx="660">
                  <c:v>-4.412166</c:v>
                </c:pt>
                <c:pt idx="661">
                  <c:v>-4.4221510000000004</c:v>
                </c:pt>
                <c:pt idx="662">
                  <c:v>-4.4320760000000003</c:v>
                </c:pt>
                <c:pt idx="663">
                  <c:v>-4.4420609999999998</c:v>
                </c:pt>
                <c:pt idx="664">
                  <c:v>-4.4520460000000002</c:v>
                </c:pt>
                <c:pt idx="665">
                  <c:v>-4.462091</c:v>
                </c:pt>
                <c:pt idx="666">
                  <c:v>-4.4721349999999997</c:v>
                </c:pt>
                <c:pt idx="667">
                  <c:v>-4.4821200000000001</c:v>
                </c:pt>
                <c:pt idx="668">
                  <c:v>-4.4921049999999996</c:v>
                </c:pt>
                <c:pt idx="669">
                  <c:v>-4.5020300000000004</c:v>
                </c:pt>
                <c:pt idx="670">
                  <c:v>-4.5120149999999999</c:v>
                </c:pt>
                <c:pt idx="671">
                  <c:v>-4.5220589999999996</c:v>
                </c:pt>
                <c:pt idx="672">
                  <c:v>-4.532044</c:v>
                </c:pt>
                <c:pt idx="673">
                  <c:v>-4.5421490000000002</c:v>
                </c:pt>
                <c:pt idx="674">
                  <c:v>-4.5520740000000002</c:v>
                </c:pt>
                <c:pt idx="675">
                  <c:v>-4.5620580000000004</c:v>
                </c:pt>
                <c:pt idx="676">
                  <c:v>-4.572044</c:v>
                </c:pt>
                <c:pt idx="677">
                  <c:v>-4.5820879999999997</c:v>
                </c:pt>
                <c:pt idx="678">
                  <c:v>-4.5921329999999996</c:v>
                </c:pt>
                <c:pt idx="679">
                  <c:v>-4.6021169999999998</c:v>
                </c:pt>
                <c:pt idx="680">
                  <c:v>-4.6121030000000003</c:v>
                </c:pt>
                <c:pt idx="681">
                  <c:v>-4.622147</c:v>
                </c:pt>
                <c:pt idx="682">
                  <c:v>-4.6321919999999999</c:v>
                </c:pt>
                <c:pt idx="683">
                  <c:v>-4.6421760000000001</c:v>
                </c:pt>
                <c:pt idx="684">
                  <c:v>-4.6521610000000004</c:v>
                </c:pt>
                <c:pt idx="685">
                  <c:v>-4.6621459999999999</c:v>
                </c:pt>
                <c:pt idx="686">
                  <c:v>-4.6720110000000004</c:v>
                </c:pt>
                <c:pt idx="687">
                  <c:v>-4.6819959999999998</c:v>
                </c:pt>
                <c:pt idx="688">
                  <c:v>-4.6919810000000002</c:v>
                </c:pt>
                <c:pt idx="689">
                  <c:v>-4.7019659999999996</c:v>
                </c:pt>
                <c:pt idx="690">
                  <c:v>-4.7120110000000004</c:v>
                </c:pt>
                <c:pt idx="691">
                  <c:v>-4.7221149999999996</c:v>
                </c:pt>
                <c:pt idx="692">
                  <c:v>-4.7321</c:v>
                </c:pt>
                <c:pt idx="693">
                  <c:v>-4.7420850000000003</c:v>
                </c:pt>
                <c:pt idx="694">
                  <c:v>-4.752129</c:v>
                </c:pt>
                <c:pt idx="695">
                  <c:v>-4.7621140000000004</c:v>
                </c:pt>
                <c:pt idx="696">
                  <c:v>-4.7721590000000003</c:v>
                </c:pt>
                <c:pt idx="697">
                  <c:v>-4.7821439999999997</c:v>
                </c:pt>
                <c:pt idx="698">
                  <c:v>-4.7921279999999999</c:v>
                </c:pt>
                <c:pt idx="699">
                  <c:v>-4.8021130000000003</c:v>
                </c:pt>
                <c:pt idx="700">
                  <c:v>-4.8120979999999998</c:v>
                </c:pt>
                <c:pt idx="701">
                  <c:v>-4.8221429999999996</c:v>
                </c:pt>
                <c:pt idx="702">
                  <c:v>-4.8320679999999996</c:v>
                </c:pt>
                <c:pt idx="703">
                  <c:v>-4.8420529999999999</c:v>
                </c:pt>
                <c:pt idx="704">
                  <c:v>-4.8520969999999997</c:v>
                </c:pt>
                <c:pt idx="705">
                  <c:v>-4.862082</c:v>
                </c:pt>
                <c:pt idx="706">
                  <c:v>-4.872007</c:v>
                </c:pt>
                <c:pt idx="707">
                  <c:v>-4.8819920000000003</c:v>
                </c:pt>
                <c:pt idx="708">
                  <c:v>-4.8920370000000002</c:v>
                </c:pt>
                <c:pt idx="709">
                  <c:v>-4.9020820000000001</c:v>
                </c:pt>
                <c:pt idx="710">
                  <c:v>-4.9121259999999998</c:v>
                </c:pt>
                <c:pt idx="711">
                  <c:v>-4.9220509999999997</c:v>
                </c:pt>
                <c:pt idx="712">
                  <c:v>-4.9320360000000001</c:v>
                </c:pt>
                <c:pt idx="713">
                  <c:v>-4.9420809999999999</c:v>
                </c:pt>
                <c:pt idx="714">
                  <c:v>-4.9520660000000003</c:v>
                </c:pt>
                <c:pt idx="715">
                  <c:v>-4.96211</c:v>
                </c:pt>
                <c:pt idx="716">
                  <c:v>-4.972035</c:v>
                </c:pt>
                <c:pt idx="717">
                  <c:v>-4.9820200000000003</c:v>
                </c:pt>
                <c:pt idx="718">
                  <c:v>-4.9920049999999998</c:v>
                </c:pt>
                <c:pt idx="719">
                  <c:v>-5.0020499999999997</c:v>
                </c:pt>
                <c:pt idx="720">
                  <c:v>-5.012035</c:v>
                </c:pt>
                <c:pt idx="721">
                  <c:v>-5.0220190000000002</c:v>
                </c:pt>
                <c:pt idx="722">
                  <c:v>-5.0320049999999998</c:v>
                </c:pt>
                <c:pt idx="723">
                  <c:v>-5.0419890000000001</c:v>
                </c:pt>
                <c:pt idx="724">
                  <c:v>-5.0520329999999998</c:v>
                </c:pt>
                <c:pt idx="725">
                  <c:v>-5.0620190000000003</c:v>
                </c:pt>
                <c:pt idx="726">
                  <c:v>-5.0720029999999996</c:v>
                </c:pt>
                <c:pt idx="727">
                  <c:v>-5.0819879999999999</c:v>
                </c:pt>
                <c:pt idx="728">
                  <c:v>-5.0920329999999998</c:v>
                </c:pt>
                <c:pt idx="729">
                  <c:v>-5.102017</c:v>
                </c:pt>
                <c:pt idx="730">
                  <c:v>-5.111942</c:v>
                </c:pt>
                <c:pt idx="731">
                  <c:v>-5.1219869999999998</c:v>
                </c:pt>
                <c:pt idx="732">
                  <c:v>-5.1319720000000002</c:v>
                </c:pt>
                <c:pt idx="733">
                  <c:v>-5.1420170000000001</c:v>
                </c:pt>
                <c:pt idx="734">
                  <c:v>-5.1520010000000003</c:v>
                </c:pt>
                <c:pt idx="735">
                  <c:v>-5.1619869999999999</c:v>
                </c:pt>
                <c:pt idx="736">
                  <c:v>-5.1719710000000001</c:v>
                </c:pt>
                <c:pt idx="737">
                  <c:v>-5.182016</c:v>
                </c:pt>
                <c:pt idx="738">
                  <c:v>-5.1920010000000003</c:v>
                </c:pt>
                <c:pt idx="739">
                  <c:v>-5.202045</c:v>
                </c:pt>
                <c:pt idx="740">
                  <c:v>-5.21197</c:v>
                </c:pt>
                <c:pt idx="741">
                  <c:v>-5.2219550000000003</c:v>
                </c:pt>
                <c:pt idx="742">
                  <c:v>-5.2320000000000002</c:v>
                </c:pt>
                <c:pt idx="743">
                  <c:v>-5.2420450000000001</c:v>
                </c:pt>
                <c:pt idx="744">
                  <c:v>-5.2520300000000004</c:v>
                </c:pt>
                <c:pt idx="745">
                  <c:v>-5.2620740000000001</c:v>
                </c:pt>
                <c:pt idx="746">
                  <c:v>-5.2720589999999996</c:v>
                </c:pt>
                <c:pt idx="747">
                  <c:v>-5.2821040000000004</c:v>
                </c:pt>
                <c:pt idx="748">
                  <c:v>-5.2920879999999997</c:v>
                </c:pt>
                <c:pt idx="749">
                  <c:v>-5.3020740000000002</c:v>
                </c:pt>
                <c:pt idx="750">
                  <c:v>-5.3119990000000001</c:v>
                </c:pt>
                <c:pt idx="751">
                  <c:v>-5.3180370000000003</c:v>
                </c:pt>
                <c:pt idx="752">
                  <c:v>-5.3220429999999999</c:v>
                </c:pt>
                <c:pt idx="753">
                  <c:v>-5.3260490000000003</c:v>
                </c:pt>
                <c:pt idx="754">
                  <c:v>-5.3301150000000002</c:v>
                </c:pt>
                <c:pt idx="755">
                  <c:v>-5.3341200000000004</c:v>
                </c:pt>
                <c:pt idx="756">
                  <c:v>-5.3380669999999997</c:v>
                </c:pt>
                <c:pt idx="757">
                  <c:v>-5.3421329999999996</c:v>
                </c:pt>
                <c:pt idx="758">
                  <c:v>-5.3461379999999998</c:v>
                </c:pt>
                <c:pt idx="759">
                  <c:v>-5.3500839999999998</c:v>
                </c:pt>
                <c:pt idx="760">
                  <c:v>-5.3561230000000002</c:v>
                </c:pt>
                <c:pt idx="761">
                  <c:v>-5.3621020000000001</c:v>
                </c:pt>
                <c:pt idx="762">
                  <c:v>-5.3701140000000001</c:v>
                </c:pt>
                <c:pt idx="763">
                  <c:v>-5.3801589999999999</c:v>
                </c:pt>
                <c:pt idx="764">
                  <c:v>-5.3901430000000001</c:v>
                </c:pt>
                <c:pt idx="765">
                  <c:v>-5.4001279999999996</c:v>
                </c:pt>
                <c:pt idx="766">
                  <c:v>-5.4101129999999999</c:v>
                </c:pt>
                <c:pt idx="767">
                  <c:v>-5.4200980000000003</c:v>
                </c:pt>
                <c:pt idx="768">
                  <c:v>-5.4300829999999998</c:v>
                </c:pt>
                <c:pt idx="769">
                  <c:v>-5.4400680000000001</c:v>
                </c:pt>
                <c:pt idx="770">
                  <c:v>-5.450113</c:v>
                </c:pt>
                <c:pt idx="771">
                  <c:v>-5.4600970000000002</c:v>
                </c:pt>
                <c:pt idx="772">
                  <c:v>-5.4701420000000001</c:v>
                </c:pt>
                <c:pt idx="773">
                  <c:v>-5.4801270000000004</c:v>
                </c:pt>
                <c:pt idx="774">
                  <c:v>-5.4901109999999997</c:v>
                </c:pt>
                <c:pt idx="775">
                  <c:v>-5.5000960000000001</c:v>
                </c:pt>
                <c:pt idx="776">
                  <c:v>-5.5100809999999996</c:v>
                </c:pt>
                <c:pt idx="777">
                  <c:v>-5.5201250000000002</c:v>
                </c:pt>
                <c:pt idx="778">
                  <c:v>-5.5301109999999998</c:v>
                </c:pt>
                <c:pt idx="779">
                  <c:v>-5.540095</c:v>
                </c:pt>
                <c:pt idx="780">
                  <c:v>-5.5501399999999999</c:v>
                </c:pt>
                <c:pt idx="781">
                  <c:v>-5.5601250000000002</c:v>
                </c:pt>
                <c:pt idx="782">
                  <c:v>-5.5701689999999999</c:v>
                </c:pt>
                <c:pt idx="783">
                  <c:v>-5.580095</c:v>
                </c:pt>
                <c:pt idx="784">
                  <c:v>-5.5900790000000002</c:v>
                </c:pt>
                <c:pt idx="785">
                  <c:v>-5.6000639999999997</c:v>
                </c:pt>
                <c:pt idx="786">
                  <c:v>-5.6100490000000001</c:v>
                </c:pt>
                <c:pt idx="787">
                  <c:v>-5.6200929999999998</c:v>
                </c:pt>
                <c:pt idx="788">
                  <c:v>-5.6300780000000001</c:v>
                </c:pt>
                <c:pt idx="789">
                  <c:v>-5.6400629999999996</c:v>
                </c:pt>
                <c:pt idx="790">
                  <c:v>-5.650048</c:v>
                </c:pt>
                <c:pt idx="791">
                  <c:v>-5.6600330000000003</c:v>
                </c:pt>
                <c:pt idx="792">
                  <c:v>-5.6700780000000002</c:v>
                </c:pt>
                <c:pt idx="793">
                  <c:v>-5.6800620000000004</c:v>
                </c:pt>
                <c:pt idx="794">
                  <c:v>-5.6900469999999999</c:v>
                </c:pt>
                <c:pt idx="795">
                  <c:v>-5.7000320000000002</c:v>
                </c:pt>
                <c:pt idx="796">
                  <c:v>-5.7100169999999997</c:v>
                </c:pt>
                <c:pt idx="797">
                  <c:v>-5.720002</c:v>
                </c:pt>
                <c:pt idx="798">
                  <c:v>-5.7300469999999999</c:v>
                </c:pt>
                <c:pt idx="799">
                  <c:v>-5.7400909999999996</c:v>
                </c:pt>
                <c:pt idx="800">
                  <c:v>-5.750076</c:v>
                </c:pt>
                <c:pt idx="801">
                  <c:v>-5.7600610000000003</c:v>
                </c:pt>
                <c:pt idx="802">
                  <c:v>-5.7700459999999998</c:v>
                </c:pt>
                <c:pt idx="803">
                  <c:v>-5.7799709999999997</c:v>
                </c:pt>
                <c:pt idx="804">
                  <c:v>-5.7900150000000004</c:v>
                </c:pt>
                <c:pt idx="805">
                  <c:v>-5.8000600000000002</c:v>
                </c:pt>
                <c:pt idx="806">
                  <c:v>-5.8101050000000001</c:v>
                </c:pt>
                <c:pt idx="807">
                  <c:v>-5.8201489999999998</c:v>
                </c:pt>
                <c:pt idx="808">
                  <c:v>-5.8301939999999997</c:v>
                </c:pt>
                <c:pt idx="809">
                  <c:v>-5.8401189999999996</c:v>
                </c:pt>
                <c:pt idx="810">
                  <c:v>-5.8500439999999996</c:v>
                </c:pt>
                <c:pt idx="811">
                  <c:v>-5.8600289999999999</c:v>
                </c:pt>
                <c:pt idx="812">
                  <c:v>-5.8700130000000001</c:v>
                </c:pt>
                <c:pt idx="813">
                  <c:v>-5.880058</c:v>
                </c:pt>
                <c:pt idx="814">
                  <c:v>-5.8900430000000004</c:v>
                </c:pt>
                <c:pt idx="815">
                  <c:v>-5.8999680000000003</c:v>
                </c:pt>
                <c:pt idx="816">
                  <c:v>-5.9100130000000002</c:v>
                </c:pt>
                <c:pt idx="817">
                  <c:v>-5.9200569999999999</c:v>
                </c:pt>
                <c:pt idx="818">
                  <c:v>-5.9300420000000003</c:v>
                </c:pt>
                <c:pt idx="819">
                  <c:v>-5.9400269999999997</c:v>
                </c:pt>
                <c:pt idx="820">
                  <c:v>-5.9500120000000001</c:v>
                </c:pt>
                <c:pt idx="821">
                  <c:v>-5.9599970000000004</c:v>
                </c:pt>
                <c:pt idx="822">
                  <c:v>-5.9699809999999998</c:v>
                </c:pt>
                <c:pt idx="823">
                  <c:v>-5.9800259999999996</c:v>
                </c:pt>
                <c:pt idx="824">
                  <c:v>-5.9900710000000004</c:v>
                </c:pt>
                <c:pt idx="825">
                  <c:v>-6.0000559999999998</c:v>
                </c:pt>
                <c:pt idx="826">
                  <c:v>-6.0099809999999998</c:v>
                </c:pt>
                <c:pt idx="827">
                  <c:v>-6.0199660000000002</c:v>
                </c:pt>
                <c:pt idx="828">
                  <c:v>-6.0300099999999999</c:v>
                </c:pt>
                <c:pt idx="829">
                  <c:v>-6.0400549999999997</c:v>
                </c:pt>
                <c:pt idx="830">
                  <c:v>-6.0500400000000001</c:v>
                </c:pt>
                <c:pt idx="831">
                  <c:v>-6.0600250000000004</c:v>
                </c:pt>
                <c:pt idx="832">
                  <c:v>-6.0700099999999999</c:v>
                </c:pt>
                <c:pt idx="833">
                  <c:v>-6.0799940000000001</c:v>
                </c:pt>
                <c:pt idx="834">
                  <c:v>-6.090039</c:v>
                </c:pt>
                <c:pt idx="835">
                  <c:v>-6.1000839999999998</c:v>
                </c:pt>
                <c:pt idx="836">
                  <c:v>-6.1100089999999998</c:v>
                </c:pt>
                <c:pt idx="837">
                  <c:v>-6.1199940000000002</c:v>
                </c:pt>
                <c:pt idx="838">
                  <c:v>-6.1300379999999999</c:v>
                </c:pt>
                <c:pt idx="839">
                  <c:v>-6.1400230000000002</c:v>
                </c:pt>
                <c:pt idx="840">
                  <c:v>-6.1500079999999997</c:v>
                </c:pt>
                <c:pt idx="841">
                  <c:v>-6.1600520000000003</c:v>
                </c:pt>
                <c:pt idx="842">
                  <c:v>-6.1700369999999998</c:v>
                </c:pt>
                <c:pt idx="843">
                  <c:v>-6.1800819999999996</c:v>
                </c:pt>
                <c:pt idx="844">
                  <c:v>-6.1900659999999998</c:v>
                </c:pt>
                <c:pt idx="845">
                  <c:v>-6.2001109999999997</c:v>
                </c:pt>
                <c:pt idx="846">
                  <c:v>-6.2100359999999997</c:v>
                </c:pt>
                <c:pt idx="847">
                  <c:v>-6.2200810000000004</c:v>
                </c:pt>
                <c:pt idx="848">
                  <c:v>-6.2301250000000001</c:v>
                </c:pt>
                <c:pt idx="849">
                  <c:v>-6.24017</c:v>
                </c:pt>
                <c:pt idx="850">
                  <c:v>-6.2501550000000003</c:v>
                </c:pt>
                <c:pt idx="851">
                  <c:v>-6.2601399999999998</c:v>
                </c:pt>
                <c:pt idx="852">
                  <c:v>-6.2700649999999998</c:v>
                </c:pt>
                <c:pt idx="853">
                  <c:v>-6.2801099999999996</c:v>
                </c:pt>
                <c:pt idx="854">
                  <c:v>-6.2901540000000002</c:v>
                </c:pt>
                <c:pt idx="855">
                  <c:v>-6.3001389999999997</c:v>
                </c:pt>
                <c:pt idx="856">
                  <c:v>-6.3101240000000001</c:v>
                </c:pt>
                <c:pt idx="857">
                  <c:v>-6.3201090000000004</c:v>
                </c:pt>
                <c:pt idx="858">
                  <c:v>-6.3300939999999999</c:v>
                </c:pt>
                <c:pt idx="859">
                  <c:v>-6.3401379999999996</c:v>
                </c:pt>
                <c:pt idx="860">
                  <c:v>-6.350123</c:v>
                </c:pt>
                <c:pt idx="861">
                  <c:v>-6.3601679999999998</c:v>
                </c:pt>
                <c:pt idx="862">
                  <c:v>-6.3700929999999998</c:v>
                </c:pt>
                <c:pt idx="863">
                  <c:v>-6.3801379999999996</c:v>
                </c:pt>
                <c:pt idx="864">
                  <c:v>-6.390123</c:v>
                </c:pt>
                <c:pt idx="865">
                  <c:v>-6.4001080000000004</c:v>
                </c:pt>
                <c:pt idx="866">
                  <c:v>-6.4100919999999997</c:v>
                </c:pt>
                <c:pt idx="867">
                  <c:v>-6.4201370000000004</c:v>
                </c:pt>
                <c:pt idx="868">
                  <c:v>-6.4301219999999999</c:v>
                </c:pt>
                <c:pt idx="869">
                  <c:v>-6.4401070000000002</c:v>
                </c:pt>
                <c:pt idx="870">
                  <c:v>-6.4500320000000002</c:v>
                </c:pt>
                <c:pt idx="871">
                  <c:v>-6.4600169999999997</c:v>
                </c:pt>
                <c:pt idx="872">
                  <c:v>-6.4700610000000003</c:v>
                </c:pt>
                <c:pt idx="873">
                  <c:v>-6.4801060000000001</c:v>
                </c:pt>
                <c:pt idx="874">
                  <c:v>-6.4900900000000004</c:v>
                </c:pt>
                <c:pt idx="875">
                  <c:v>-6.5000150000000003</c:v>
                </c:pt>
                <c:pt idx="876">
                  <c:v>-6.5100009999999999</c:v>
                </c:pt>
                <c:pt idx="877">
                  <c:v>-6.5200449999999996</c:v>
                </c:pt>
                <c:pt idx="878">
                  <c:v>-6.53003</c:v>
                </c:pt>
                <c:pt idx="879">
                  <c:v>-6.5400150000000004</c:v>
                </c:pt>
                <c:pt idx="880">
                  <c:v>-6.5499989999999997</c:v>
                </c:pt>
                <c:pt idx="881">
                  <c:v>-6.5599850000000002</c:v>
                </c:pt>
                <c:pt idx="882">
                  <c:v>-6.5699690000000004</c:v>
                </c:pt>
                <c:pt idx="883">
                  <c:v>-6.5800140000000003</c:v>
                </c:pt>
                <c:pt idx="884">
                  <c:v>-6.5899989999999997</c:v>
                </c:pt>
                <c:pt idx="885">
                  <c:v>-6.6000439999999996</c:v>
                </c:pt>
                <c:pt idx="886">
                  <c:v>-6.6100279999999998</c:v>
                </c:pt>
                <c:pt idx="887">
                  <c:v>-6.6200130000000001</c:v>
                </c:pt>
                <c:pt idx="888">
                  <c:v>-6.6299979999999996</c:v>
                </c:pt>
                <c:pt idx="889">
                  <c:v>-6.639983</c:v>
                </c:pt>
                <c:pt idx="890">
                  <c:v>-6.6499670000000002</c:v>
                </c:pt>
                <c:pt idx="891">
                  <c:v>-6.660012</c:v>
                </c:pt>
                <c:pt idx="892">
                  <c:v>-6.6700569999999999</c:v>
                </c:pt>
                <c:pt idx="893">
                  <c:v>-6.6799819999999999</c:v>
                </c:pt>
                <c:pt idx="894">
                  <c:v>-6.6900259999999996</c:v>
                </c:pt>
                <c:pt idx="895">
                  <c:v>-6.7000109999999999</c:v>
                </c:pt>
                <c:pt idx="896">
                  <c:v>-6.7099960000000003</c:v>
                </c:pt>
                <c:pt idx="897">
                  <c:v>-6.7200410000000002</c:v>
                </c:pt>
                <c:pt idx="898">
                  <c:v>-6.7300259999999996</c:v>
                </c:pt>
                <c:pt idx="899">
                  <c:v>-6.7400710000000004</c:v>
                </c:pt>
                <c:pt idx="900">
                  <c:v>-6.7500549999999997</c:v>
                </c:pt>
                <c:pt idx="901">
                  <c:v>-6.7601000000000004</c:v>
                </c:pt>
                <c:pt idx="902">
                  <c:v>-6.7700250000000004</c:v>
                </c:pt>
                <c:pt idx="903">
                  <c:v>-6.7800700000000003</c:v>
                </c:pt>
                <c:pt idx="904">
                  <c:v>-6.790114</c:v>
                </c:pt>
                <c:pt idx="905">
                  <c:v>-6.8000990000000003</c:v>
                </c:pt>
                <c:pt idx="906">
                  <c:v>-6.8100240000000003</c:v>
                </c:pt>
                <c:pt idx="907">
                  <c:v>-6.8200089999999998</c:v>
                </c:pt>
                <c:pt idx="908">
                  <c:v>-6.8300539999999996</c:v>
                </c:pt>
                <c:pt idx="909">
                  <c:v>-6.8400980000000002</c:v>
                </c:pt>
                <c:pt idx="910">
                  <c:v>-6.8501430000000001</c:v>
                </c:pt>
                <c:pt idx="911">
                  <c:v>-6.860188</c:v>
                </c:pt>
                <c:pt idx="912">
                  <c:v>-6.8701129999999999</c:v>
                </c:pt>
                <c:pt idx="913">
                  <c:v>-6.8800379999999999</c:v>
                </c:pt>
                <c:pt idx="914">
                  <c:v>-6.8900819999999996</c:v>
                </c:pt>
                <c:pt idx="915">
                  <c:v>-6.900067</c:v>
                </c:pt>
                <c:pt idx="916">
                  <c:v>-6.9100520000000003</c:v>
                </c:pt>
                <c:pt idx="917">
                  <c:v>-6.9200369999999998</c:v>
                </c:pt>
                <c:pt idx="918">
                  <c:v>-6.930021</c:v>
                </c:pt>
                <c:pt idx="919">
                  <c:v>-6.9400659999999998</c:v>
                </c:pt>
                <c:pt idx="920">
                  <c:v>-6.9500510000000002</c:v>
                </c:pt>
                <c:pt idx="921">
                  <c:v>-6.9600359999999997</c:v>
                </c:pt>
                <c:pt idx="922">
                  <c:v>-6.970021</c:v>
                </c:pt>
                <c:pt idx="923">
                  <c:v>-6.9800050000000002</c:v>
                </c:pt>
                <c:pt idx="924">
                  <c:v>-6.9899909999999998</c:v>
                </c:pt>
                <c:pt idx="925">
                  <c:v>-6.9999750000000001</c:v>
                </c:pt>
                <c:pt idx="926">
                  <c:v>-7.0100199999999999</c:v>
                </c:pt>
                <c:pt idx="927">
                  <c:v>-7.0200649999999998</c:v>
                </c:pt>
                <c:pt idx="928">
                  <c:v>-7.0301090000000004</c:v>
                </c:pt>
                <c:pt idx="929">
                  <c:v>-7.0400340000000003</c:v>
                </c:pt>
                <c:pt idx="930">
                  <c:v>-7.0500790000000002</c:v>
                </c:pt>
                <c:pt idx="931">
                  <c:v>-7.0600040000000002</c:v>
                </c:pt>
                <c:pt idx="932">
                  <c:v>-7.0699290000000001</c:v>
                </c:pt>
                <c:pt idx="933">
                  <c:v>-7.0799139999999996</c:v>
                </c:pt>
                <c:pt idx="934">
                  <c:v>-7.089899</c:v>
                </c:pt>
                <c:pt idx="935">
                  <c:v>-7.0998840000000003</c:v>
                </c:pt>
                <c:pt idx="936">
                  <c:v>-7.109928</c:v>
                </c:pt>
                <c:pt idx="937">
                  <c:v>-7.1200330000000003</c:v>
                </c:pt>
                <c:pt idx="938">
                  <c:v>-7.1300179999999997</c:v>
                </c:pt>
                <c:pt idx="939">
                  <c:v>-7.1400620000000004</c:v>
                </c:pt>
                <c:pt idx="940">
                  <c:v>-7.1500469999999998</c:v>
                </c:pt>
                <c:pt idx="941">
                  <c:v>-7.1600919999999997</c:v>
                </c:pt>
                <c:pt idx="942">
                  <c:v>-7.1700759999999999</c:v>
                </c:pt>
                <c:pt idx="943">
                  <c:v>-7.1801209999999998</c:v>
                </c:pt>
                <c:pt idx="944">
                  <c:v>-7.1901659999999996</c:v>
                </c:pt>
                <c:pt idx="945">
                  <c:v>-7.2000909999999996</c:v>
                </c:pt>
                <c:pt idx="946">
                  <c:v>-7.2100160000000004</c:v>
                </c:pt>
                <c:pt idx="947">
                  <c:v>-7.2200600000000001</c:v>
                </c:pt>
                <c:pt idx="948">
                  <c:v>-7.2300449999999996</c:v>
                </c:pt>
                <c:pt idx="949">
                  <c:v>-7.2400900000000004</c:v>
                </c:pt>
                <c:pt idx="950">
                  <c:v>-7.2500739999999997</c:v>
                </c:pt>
                <c:pt idx="951">
                  <c:v>-7.2600600000000002</c:v>
                </c:pt>
                <c:pt idx="952">
                  <c:v>-7.2701039999999999</c:v>
                </c:pt>
                <c:pt idx="953">
                  <c:v>-7.2801489999999998</c:v>
                </c:pt>
                <c:pt idx="954">
                  <c:v>-7.2900739999999997</c:v>
                </c:pt>
                <c:pt idx="955">
                  <c:v>-7.2999989999999997</c:v>
                </c:pt>
                <c:pt idx="956">
                  <c:v>-7.309984</c:v>
                </c:pt>
                <c:pt idx="957">
                  <c:v>-7.3200279999999998</c:v>
                </c:pt>
                <c:pt idx="958">
                  <c:v>-7.3300729999999996</c:v>
                </c:pt>
                <c:pt idx="959">
                  <c:v>-7.340058</c:v>
                </c:pt>
                <c:pt idx="960">
                  <c:v>-7.3501029999999998</c:v>
                </c:pt>
                <c:pt idx="961">
                  <c:v>-7.3600279999999998</c:v>
                </c:pt>
                <c:pt idx="962">
                  <c:v>-7.370012</c:v>
                </c:pt>
                <c:pt idx="963">
                  <c:v>-7.3800569999999999</c:v>
                </c:pt>
                <c:pt idx="964">
                  <c:v>-7.3901019999999997</c:v>
                </c:pt>
                <c:pt idx="965">
                  <c:v>-7.4000269999999997</c:v>
                </c:pt>
                <c:pt idx="966">
                  <c:v>-7.4100720000000004</c:v>
                </c:pt>
                <c:pt idx="967">
                  <c:v>-7.4200559999999998</c:v>
                </c:pt>
                <c:pt idx="968">
                  <c:v>-7.4300410000000001</c:v>
                </c:pt>
                <c:pt idx="969">
                  <c:v>-7.4400259999999996</c:v>
                </c:pt>
                <c:pt idx="970">
                  <c:v>-7.4500710000000003</c:v>
                </c:pt>
                <c:pt idx="971">
                  <c:v>-7.4600559999999998</c:v>
                </c:pt>
                <c:pt idx="972">
                  <c:v>-7.4700410000000002</c:v>
                </c:pt>
                <c:pt idx="973">
                  <c:v>-7.4800849999999999</c:v>
                </c:pt>
                <c:pt idx="974">
                  <c:v>-7.4900099999999998</c:v>
                </c:pt>
                <c:pt idx="975">
                  <c:v>-7.4999950000000002</c:v>
                </c:pt>
                <c:pt idx="976">
                  <c:v>-7.5100389999999999</c:v>
                </c:pt>
                <c:pt idx="977">
                  <c:v>-7.5200250000000004</c:v>
                </c:pt>
                <c:pt idx="978">
                  <c:v>-7.5300089999999997</c:v>
                </c:pt>
                <c:pt idx="979">
                  <c:v>-7.5399940000000001</c:v>
                </c:pt>
                <c:pt idx="980">
                  <c:v>-7.5499790000000004</c:v>
                </c:pt>
                <c:pt idx="981">
                  <c:v>-7.5599639999999999</c:v>
                </c:pt>
                <c:pt idx="982">
                  <c:v>-7.5700089999999998</c:v>
                </c:pt>
                <c:pt idx="983">
                  <c:v>-7.579993</c:v>
                </c:pt>
                <c:pt idx="984">
                  <c:v>-7.5900379999999998</c:v>
                </c:pt>
                <c:pt idx="985">
                  <c:v>-7.6000230000000002</c:v>
                </c:pt>
                <c:pt idx="986">
                  <c:v>-7.6100070000000004</c:v>
                </c:pt>
                <c:pt idx="987">
                  <c:v>-7.6199919999999999</c:v>
                </c:pt>
                <c:pt idx="988">
                  <c:v>-7.6299770000000002</c:v>
                </c:pt>
                <c:pt idx="989">
                  <c:v>-7.6400220000000001</c:v>
                </c:pt>
                <c:pt idx="990">
                  <c:v>-7.6500069999999996</c:v>
                </c:pt>
                <c:pt idx="991">
                  <c:v>-7.6599320000000004</c:v>
                </c:pt>
                <c:pt idx="992">
                  <c:v>-7.6699760000000001</c:v>
                </c:pt>
                <c:pt idx="993">
                  <c:v>-7.680021</c:v>
                </c:pt>
                <c:pt idx="994">
                  <c:v>-7.6900060000000003</c:v>
                </c:pt>
                <c:pt idx="995">
                  <c:v>-7.7000500000000001</c:v>
                </c:pt>
                <c:pt idx="996">
                  <c:v>-7.7100949999999999</c:v>
                </c:pt>
                <c:pt idx="997">
                  <c:v>-7.7200800000000003</c:v>
                </c:pt>
                <c:pt idx="998">
                  <c:v>-7.7300050000000002</c:v>
                </c:pt>
                <c:pt idx="999">
                  <c:v>-7.7400500000000001</c:v>
                </c:pt>
                <c:pt idx="1000">
                  <c:v>-7.750095</c:v>
                </c:pt>
                <c:pt idx="1001">
                  <c:v>-7.7601389999999997</c:v>
                </c:pt>
                <c:pt idx="1002">
                  <c:v>-7.7700639999999996</c:v>
                </c:pt>
                <c:pt idx="1003">
                  <c:v>-7.780049</c:v>
                </c:pt>
                <c:pt idx="1004">
                  <c:v>-7.7900939999999999</c:v>
                </c:pt>
                <c:pt idx="1005">
                  <c:v>-7.8001389999999997</c:v>
                </c:pt>
                <c:pt idx="1006">
                  <c:v>-7.8100630000000004</c:v>
                </c:pt>
                <c:pt idx="1007">
                  <c:v>-7.8200479999999999</c:v>
                </c:pt>
                <c:pt idx="1008">
                  <c:v>-7.8300330000000002</c:v>
                </c:pt>
                <c:pt idx="1009">
                  <c:v>-7.8400179999999997</c:v>
                </c:pt>
                <c:pt idx="1010">
                  <c:v>-7.8499429999999997</c:v>
                </c:pt>
                <c:pt idx="1011">
                  <c:v>-7.8599880000000004</c:v>
                </c:pt>
                <c:pt idx="1012">
                  <c:v>-7.8699729999999999</c:v>
                </c:pt>
                <c:pt idx="1013">
                  <c:v>-7.8799580000000002</c:v>
                </c:pt>
                <c:pt idx="1014">
                  <c:v>-7.8899419999999996</c:v>
                </c:pt>
                <c:pt idx="1015">
                  <c:v>-7.8999269999999999</c:v>
                </c:pt>
                <c:pt idx="1016">
                  <c:v>-7.9099719999999998</c:v>
                </c:pt>
                <c:pt idx="1017">
                  <c:v>-7.9199570000000001</c:v>
                </c:pt>
                <c:pt idx="1018">
                  <c:v>-7.9300009999999999</c:v>
                </c:pt>
                <c:pt idx="1019">
                  <c:v>-7.9399860000000002</c:v>
                </c:pt>
                <c:pt idx="1020">
                  <c:v>-7.9500310000000001</c:v>
                </c:pt>
                <c:pt idx="1021">
                  <c:v>-7.9600160000000004</c:v>
                </c:pt>
                <c:pt idx="1022">
                  <c:v>-7.9699410000000004</c:v>
                </c:pt>
                <c:pt idx="1023">
                  <c:v>-7.9799850000000001</c:v>
                </c:pt>
                <c:pt idx="1024">
                  <c:v>-7.9899699999999996</c:v>
                </c:pt>
                <c:pt idx="1025">
                  <c:v>-8.0000149999999994</c:v>
                </c:pt>
                <c:pt idx="1026">
                  <c:v>-8.01</c:v>
                </c:pt>
                <c:pt idx="1027">
                  <c:v>-8.0199839999999991</c:v>
                </c:pt>
                <c:pt idx="1028">
                  <c:v>-8.0299689999999995</c:v>
                </c:pt>
                <c:pt idx="1029">
                  <c:v>-8.0399539999999998</c:v>
                </c:pt>
                <c:pt idx="1030">
                  <c:v>-8.0499379999999991</c:v>
                </c:pt>
                <c:pt idx="1031">
                  <c:v>-8.059984</c:v>
                </c:pt>
                <c:pt idx="1032">
                  <c:v>-8.0699679999999994</c:v>
                </c:pt>
                <c:pt idx="1033">
                  <c:v>-8.0799529999999997</c:v>
                </c:pt>
                <c:pt idx="1034">
                  <c:v>-8.0899979999999996</c:v>
                </c:pt>
                <c:pt idx="1035">
                  <c:v>-8.0999829999999999</c:v>
                </c:pt>
                <c:pt idx="1036">
                  <c:v>-8.1099680000000003</c:v>
                </c:pt>
                <c:pt idx="1037">
                  <c:v>-8.1200119999999991</c:v>
                </c:pt>
                <c:pt idx="1038">
                  <c:v>-8.1301159999999992</c:v>
                </c:pt>
                <c:pt idx="1039">
                  <c:v>-8.1401020000000006</c:v>
                </c:pt>
                <c:pt idx="1040">
                  <c:v>-8.1500869999999992</c:v>
                </c:pt>
                <c:pt idx="1041">
                  <c:v>-8.1600110000000008</c:v>
                </c:pt>
                <c:pt idx="1042">
                  <c:v>-8.1699959999999994</c:v>
                </c:pt>
                <c:pt idx="1043">
                  <c:v>-8.1800409999999992</c:v>
                </c:pt>
                <c:pt idx="1044">
                  <c:v>-8.1900860000000009</c:v>
                </c:pt>
                <c:pt idx="1045">
                  <c:v>-8.2000709999999994</c:v>
                </c:pt>
                <c:pt idx="1046">
                  <c:v>-8.2101150000000001</c:v>
                </c:pt>
                <c:pt idx="1047">
                  <c:v>-8.2201000000000004</c:v>
                </c:pt>
                <c:pt idx="1048">
                  <c:v>-8.2301450000000003</c:v>
                </c:pt>
                <c:pt idx="1049">
                  <c:v>-8.2400690000000001</c:v>
                </c:pt>
                <c:pt idx="1050">
                  <c:v>-8.2500549999999997</c:v>
                </c:pt>
                <c:pt idx="1051">
                  <c:v>-8.26004</c:v>
                </c:pt>
                <c:pt idx="1052">
                  <c:v>-8.2699649999999991</c:v>
                </c:pt>
                <c:pt idx="1053">
                  <c:v>-8.2799490000000002</c:v>
                </c:pt>
                <c:pt idx="1054">
                  <c:v>-8.2899340000000006</c:v>
                </c:pt>
                <c:pt idx="1055">
                  <c:v>-8.2999779999999994</c:v>
                </c:pt>
                <c:pt idx="1056">
                  <c:v>-8.3100830000000006</c:v>
                </c:pt>
                <c:pt idx="1057">
                  <c:v>-8.3200679999999991</c:v>
                </c:pt>
                <c:pt idx="1058">
                  <c:v>-8.3300520000000002</c:v>
                </c:pt>
                <c:pt idx="1059">
                  <c:v>-8.3400979999999993</c:v>
                </c:pt>
                <c:pt idx="1060">
                  <c:v>-8.3500820000000004</c:v>
                </c:pt>
                <c:pt idx="1061">
                  <c:v>-8.3601270000000003</c:v>
                </c:pt>
                <c:pt idx="1062">
                  <c:v>-8.3701109999999996</c:v>
                </c:pt>
                <c:pt idx="1063">
                  <c:v>-8.3801570000000005</c:v>
                </c:pt>
                <c:pt idx="1064">
                  <c:v>-8.3900810000000003</c:v>
                </c:pt>
                <c:pt idx="1065">
                  <c:v>-8.4000660000000007</c:v>
                </c:pt>
                <c:pt idx="1066">
                  <c:v>-8.4100509999999993</c:v>
                </c:pt>
                <c:pt idx="1067">
                  <c:v>-8.4200959999999991</c:v>
                </c:pt>
                <c:pt idx="1068">
                  <c:v>-8.430021</c:v>
                </c:pt>
                <c:pt idx="1069">
                  <c:v>-8.4400049999999993</c:v>
                </c:pt>
                <c:pt idx="1070">
                  <c:v>-8.4499899999999997</c:v>
                </c:pt>
                <c:pt idx="1071">
                  <c:v>-8.4600349999999995</c:v>
                </c:pt>
                <c:pt idx="1072">
                  <c:v>-8.4700199999999999</c:v>
                </c:pt>
                <c:pt idx="1073">
                  <c:v>-8.4800649999999997</c:v>
                </c:pt>
                <c:pt idx="1074">
                  <c:v>-8.4899900000000006</c:v>
                </c:pt>
                <c:pt idx="1075">
                  <c:v>-8.4999739999999999</c:v>
                </c:pt>
                <c:pt idx="1076">
                  <c:v>-8.5099590000000003</c:v>
                </c:pt>
                <c:pt idx="1077">
                  <c:v>-8.5200040000000001</c:v>
                </c:pt>
                <c:pt idx="1078">
                  <c:v>-8.5299890000000005</c:v>
                </c:pt>
                <c:pt idx="1079">
                  <c:v>-8.5400329999999993</c:v>
                </c:pt>
                <c:pt idx="1080">
                  <c:v>-8.5500179999999997</c:v>
                </c:pt>
                <c:pt idx="1081">
                  <c:v>-8.5600629999999995</c:v>
                </c:pt>
                <c:pt idx="1082">
                  <c:v>-8.5700479999999999</c:v>
                </c:pt>
                <c:pt idx="1083">
                  <c:v>-8.5800330000000002</c:v>
                </c:pt>
                <c:pt idx="1084">
                  <c:v>-8.5900169999999996</c:v>
                </c:pt>
                <c:pt idx="1085">
                  <c:v>-8.6000630000000005</c:v>
                </c:pt>
                <c:pt idx="1086">
                  <c:v>-8.6100469999999998</c:v>
                </c:pt>
                <c:pt idx="1087">
                  <c:v>-8.6200910000000004</c:v>
                </c:pt>
                <c:pt idx="1088">
                  <c:v>-8.6300760000000007</c:v>
                </c:pt>
                <c:pt idx="1089">
                  <c:v>-8.6400609999999993</c:v>
                </c:pt>
                <c:pt idx="1090">
                  <c:v>-8.6499860000000002</c:v>
                </c:pt>
                <c:pt idx="1091">
                  <c:v>-8.660031</c:v>
                </c:pt>
                <c:pt idx="1092">
                  <c:v>-8.6700750000000006</c:v>
                </c:pt>
                <c:pt idx="1093">
                  <c:v>-8.6801200000000005</c:v>
                </c:pt>
                <c:pt idx="1094">
                  <c:v>-8.6900449999999996</c:v>
                </c:pt>
                <c:pt idx="1095">
                  <c:v>-8.7000299999999999</c:v>
                </c:pt>
                <c:pt idx="1096">
                  <c:v>-8.7100150000000003</c:v>
                </c:pt>
                <c:pt idx="1097">
                  <c:v>-8.7200589999999991</c:v>
                </c:pt>
                <c:pt idx="1098">
                  <c:v>-8.7301040000000008</c:v>
                </c:pt>
                <c:pt idx="1099">
                  <c:v>-8.7400889999999993</c:v>
                </c:pt>
                <c:pt idx="1100">
                  <c:v>-8.7500739999999997</c:v>
                </c:pt>
                <c:pt idx="1101">
                  <c:v>-8.760059</c:v>
                </c:pt>
                <c:pt idx="1102">
                  <c:v>-8.7700429999999994</c:v>
                </c:pt>
                <c:pt idx="1103">
                  <c:v>-8.7800879999999992</c:v>
                </c:pt>
                <c:pt idx="1104">
                  <c:v>-8.7900729999999996</c:v>
                </c:pt>
                <c:pt idx="1105">
                  <c:v>-8.8000579999999999</c:v>
                </c:pt>
                <c:pt idx="1106">
                  <c:v>-8.8100430000000003</c:v>
                </c:pt>
                <c:pt idx="1107">
                  <c:v>-8.8200280000000006</c:v>
                </c:pt>
                <c:pt idx="1108">
                  <c:v>-8.8300129999999992</c:v>
                </c:pt>
                <c:pt idx="1109">
                  <c:v>-8.8400569999999998</c:v>
                </c:pt>
                <c:pt idx="1110">
                  <c:v>-8.8500420000000002</c:v>
                </c:pt>
                <c:pt idx="1111">
                  <c:v>-8.8600270000000005</c:v>
                </c:pt>
                <c:pt idx="1112">
                  <c:v>-8.8700119999999991</c:v>
                </c:pt>
                <c:pt idx="1113">
                  <c:v>-8.8800559999999997</c:v>
                </c:pt>
                <c:pt idx="1114">
                  <c:v>-8.8900410000000001</c:v>
                </c:pt>
                <c:pt idx="1115">
                  <c:v>-8.9000260000000004</c:v>
                </c:pt>
                <c:pt idx="1116">
                  <c:v>-8.9100110000000008</c:v>
                </c:pt>
                <c:pt idx="1117">
                  <c:v>-8.9199959999999994</c:v>
                </c:pt>
                <c:pt idx="1118">
                  <c:v>-8.9299809999999997</c:v>
                </c:pt>
                <c:pt idx="1119">
                  <c:v>-8.9400250000000003</c:v>
                </c:pt>
                <c:pt idx="1120">
                  <c:v>-8.9500100000000007</c:v>
                </c:pt>
                <c:pt idx="1121">
                  <c:v>-8.959994</c:v>
                </c:pt>
                <c:pt idx="1122">
                  <c:v>-8.9699799999999996</c:v>
                </c:pt>
                <c:pt idx="1123">
                  <c:v>-8.9800240000000002</c:v>
                </c:pt>
                <c:pt idx="1124">
                  <c:v>-8.9900090000000006</c:v>
                </c:pt>
                <c:pt idx="1125">
                  <c:v>-9.0000529999999994</c:v>
                </c:pt>
                <c:pt idx="1126">
                  <c:v>-9.0099780000000003</c:v>
                </c:pt>
                <c:pt idx="1127">
                  <c:v>-9.0200239999999994</c:v>
                </c:pt>
                <c:pt idx="1128">
                  <c:v>-9.0300080000000005</c:v>
                </c:pt>
                <c:pt idx="1129">
                  <c:v>-9.0400530000000003</c:v>
                </c:pt>
                <c:pt idx="1130">
                  <c:v>-9.0500980000000002</c:v>
                </c:pt>
                <c:pt idx="1131">
                  <c:v>-9.0600830000000006</c:v>
                </c:pt>
                <c:pt idx="1132">
                  <c:v>-9.0700669999999999</c:v>
                </c:pt>
                <c:pt idx="1133">
                  <c:v>-9.0800520000000002</c:v>
                </c:pt>
                <c:pt idx="1134">
                  <c:v>-9.0900970000000001</c:v>
                </c:pt>
                <c:pt idx="1135">
                  <c:v>-9.1000820000000004</c:v>
                </c:pt>
                <c:pt idx="1136">
                  <c:v>-9.1101259999999993</c:v>
                </c:pt>
                <c:pt idx="1137">
                  <c:v>-9.1201109999999996</c:v>
                </c:pt>
                <c:pt idx="1138">
                  <c:v>-9.130096</c:v>
                </c:pt>
                <c:pt idx="1139">
                  <c:v>-9.1401409999999998</c:v>
                </c:pt>
                <c:pt idx="1140">
                  <c:v>-9.1501260000000002</c:v>
                </c:pt>
                <c:pt idx="1141">
                  <c:v>-9.1600509999999993</c:v>
                </c:pt>
                <c:pt idx="1142">
                  <c:v>-9.1700949999999999</c:v>
                </c:pt>
                <c:pt idx="1143">
                  <c:v>-9.1800800000000002</c:v>
                </c:pt>
                <c:pt idx="1144">
                  <c:v>-9.1900650000000006</c:v>
                </c:pt>
                <c:pt idx="1145">
                  <c:v>-9.1999899999999997</c:v>
                </c:pt>
                <c:pt idx="1146">
                  <c:v>-9.2100349999999995</c:v>
                </c:pt>
                <c:pt idx="1147">
                  <c:v>-9.2200799999999994</c:v>
                </c:pt>
                <c:pt idx="1148">
                  <c:v>-9.2300640000000005</c:v>
                </c:pt>
                <c:pt idx="1149">
                  <c:v>-9.2401079999999993</c:v>
                </c:pt>
                <c:pt idx="1150">
                  <c:v>-9.2500940000000007</c:v>
                </c:pt>
                <c:pt idx="1151">
                  <c:v>-9.2600789999999993</c:v>
                </c:pt>
                <c:pt idx="1152">
                  <c:v>-9.2700639999999996</c:v>
                </c:pt>
                <c:pt idx="1153">
                  <c:v>-9.2801080000000002</c:v>
                </c:pt>
                <c:pt idx="1154">
                  <c:v>-9.2900919999999996</c:v>
                </c:pt>
                <c:pt idx="1155">
                  <c:v>-9.3000769999999999</c:v>
                </c:pt>
                <c:pt idx="1156">
                  <c:v>-9.3100629999999995</c:v>
                </c:pt>
                <c:pt idx="1157">
                  <c:v>-9.3200479999999999</c:v>
                </c:pt>
                <c:pt idx="1158">
                  <c:v>-9.3300920000000005</c:v>
                </c:pt>
                <c:pt idx="1159">
                  <c:v>-9.3400759999999998</c:v>
                </c:pt>
                <c:pt idx="1160">
                  <c:v>-9.3500610000000002</c:v>
                </c:pt>
                <c:pt idx="1161">
                  <c:v>-9.3599859999999993</c:v>
                </c:pt>
                <c:pt idx="1162">
                  <c:v>-9.3699709999999996</c:v>
                </c:pt>
                <c:pt idx="1163">
                  <c:v>-9.3800159999999995</c:v>
                </c:pt>
                <c:pt idx="1164">
                  <c:v>-9.3900009999999998</c:v>
                </c:pt>
                <c:pt idx="1165">
                  <c:v>-9.4000450000000004</c:v>
                </c:pt>
                <c:pt idx="1166">
                  <c:v>-9.4100900000000003</c:v>
                </c:pt>
                <c:pt idx="1167">
                  <c:v>-9.4201350000000001</c:v>
                </c:pt>
                <c:pt idx="1168">
                  <c:v>-9.4300599999999992</c:v>
                </c:pt>
                <c:pt idx="1169">
                  <c:v>-9.4400449999999996</c:v>
                </c:pt>
                <c:pt idx="1170">
                  <c:v>-9.4500290000000007</c:v>
                </c:pt>
                <c:pt idx="1171">
                  <c:v>-9.4599539999999998</c:v>
                </c:pt>
                <c:pt idx="1172">
                  <c:v>-9.4700000000000006</c:v>
                </c:pt>
                <c:pt idx="1173">
                  <c:v>-9.479984</c:v>
                </c:pt>
                <c:pt idx="1174">
                  <c:v>-9.4899690000000003</c:v>
                </c:pt>
                <c:pt idx="1175">
                  <c:v>-9.5000140000000002</c:v>
                </c:pt>
                <c:pt idx="1176">
                  <c:v>-9.5100580000000008</c:v>
                </c:pt>
                <c:pt idx="1177">
                  <c:v>-9.5201030000000006</c:v>
                </c:pt>
                <c:pt idx="1178">
                  <c:v>-9.5300279999999997</c:v>
                </c:pt>
                <c:pt idx="1179">
                  <c:v>-9.5400130000000001</c:v>
                </c:pt>
                <c:pt idx="1180">
                  <c:v>-9.5499980000000004</c:v>
                </c:pt>
                <c:pt idx="1181">
                  <c:v>-9.5600419999999993</c:v>
                </c:pt>
                <c:pt idx="1182">
                  <c:v>-9.5700869999999991</c:v>
                </c:pt>
                <c:pt idx="1183">
                  <c:v>-9.5800719999999995</c:v>
                </c:pt>
                <c:pt idx="1184">
                  <c:v>-9.5900569999999998</c:v>
                </c:pt>
                <c:pt idx="1185">
                  <c:v>-9.6000409999999992</c:v>
                </c:pt>
                <c:pt idx="1186">
                  <c:v>-9.6100259999999995</c:v>
                </c:pt>
                <c:pt idx="1187">
                  <c:v>-9.6200709999999994</c:v>
                </c:pt>
                <c:pt idx="1188">
                  <c:v>-9.6300559999999997</c:v>
                </c:pt>
                <c:pt idx="1189">
                  <c:v>-9.6400410000000001</c:v>
                </c:pt>
                <c:pt idx="1190">
                  <c:v>-9.6500850000000007</c:v>
                </c:pt>
                <c:pt idx="1191">
                  <c:v>-9.6601300000000005</c:v>
                </c:pt>
                <c:pt idx="1192">
                  <c:v>-9.6701149999999991</c:v>
                </c:pt>
                <c:pt idx="1193">
                  <c:v>-9.6800990000000002</c:v>
                </c:pt>
                <c:pt idx="1194">
                  <c:v>-9.6900840000000006</c:v>
                </c:pt>
                <c:pt idx="1195">
                  <c:v>-9.7000689999999992</c:v>
                </c:pt>
                <c:pt idx="1196">
                  <c:v>-9.7101140000000008</c:v>
                </c:pt>
                <c:pt idx="1197">
                  <c:v>-9.7200989999999994</c:v>
                </c:pt>
                <c:pt idx="1198">
                  <c:v>-9.730143</c:v>
                </c:pt>
                <c:pt idx="1199">
                  <c:v>-9.7401280000000003</c:v>
                </c:pt>
                <c:pt idx="1200">
                  <c:v>-9.7500529999999994</c:v>
                </c:pt>
                <c:pt idx="1201">
                  <c:v>-9.7600379999999998</c:v>
                </c:pt>
                <c:pt idx="1202">
                  <c:v>-9.7700840000000007</c:v>
                </c:pt>
                <c:pt idx="1203">
                  <c:v>-9.7800670000000007</c:v>
                </c:pt>
                <c:pt idx="1204">
                  <c:v>-9.7900519999999993</c:v>
                </c:pt>
                <c:pt idx="1205">
                  <c:v>-9.7999779999999994</c:v>
                </c:pt>
                <c:pt idx="1206">
                  <c:v>-9.8099629999999998</c:v>
                </c:pt>
                <c:pt idx="1207">
                  <c:v>-9.8199470000000009</c:v>
                </c:pt>
                <c:pt idx="1208">
                  <c:v>-9.8299920000000007</c:v>
                </c:pt>
                <c:pt idx="1209">
                  <c:v>-9.8400370000000006</c:v>
                </c:pt>
                <c:pt idx="1210">
                  <c:v>-9.8500209999999999</c:v>
                </c:pt>
                <c:pt idx="1211">
                  <c:v>-9.8600060000000003</c:v>
                </c:pt>
                <c:pt idx="1212">
                  <c:v>-9.8699910000000006</c:v>
                </c:pt>
                <c:pt idx="1213">
                  <c:v>-9.8799759999999992</c:v>
                </c:pt>
                <c:pt idx="1214">
                  <c:v>-9.8899609999999996</c:v>
                </c:pt>
                <c:pt idx="1215">
                  <c:v>-9.9000059999999994</c:v>
                </c:pt>
                <c:pt idx="1216">
                  <c:v>-9.9099900000000005</c:v>
                </c:pt>
                <c:pt idx="1217">
                  <c:v>-9.9199750000000009</c:v>
                </c:pt>
                <c:pt idx="1218">
                  <c:v>-9.9299599999999995</c:v>
                </c:pt>
                <c:pt idx="1219">
                  <c:v>-9.9399449999999998</c:v>
                </c:pt>
                <c:pt idx="1220">
                  <c:v>-9.9499899999999997</c:v>
                </c:pt>
                <c:pt idx="1221">
                  <c:v>-9.9600340000000003</c:v>
                </c:pt>
                <c:pt idx="1222">
                  <c:v>-9.9700190000000006</c:v>
                </c:pt>
                <c:pt idx="1223">
                  <c:v>-9.9800640000000005</c:v>
                </c:pt>
                <c:pt idx="1224">
                  <c:v>-9.9900479999999998</c:v>
                </c:pt>
                <c:pt idx="1225">
                  <c:v>-10.000030000000001</c:v>
                </c:pt>
                <c:pt idx="1226">
                  <c:v>-10.010020000000001</c:v>
                </c:pt>
                <c:pt idx="1227">
                  <c:v>-10.020060000000001</c:v>
                </c:pt>
                <c:pt idx="1228">
                  <c:v>-10.030049999999999</c:v>
                </c:pt>
                <c:pt idx="1229">
                  <c:v>-10.04003</c:v>
                </c:pt>
                <c:pt idx="1230">
                  <c:v>-10.05002</c:v>
                </c:pt>
                <c:pt idx="1231">
                  <c:v>-10.06</c:v>
                </c:pt>
                <c:pt idx="1232">
                  <c:v>-10.07005</c:v>
                </c:pt>
                <c:pt idx="1233">
                  <c:v>-10.080030000000001</c:v>
                </c:pt>
                <c:pt idx="1234">
                  <c:v>-10.09008</c:v>
                </c:pt>
                <c:pt idx="1235">
                  <c:v>-10.100059999999999</c:v>
                </c:pt>
                <c:pt idx="1236">
                  <c:v>-10.10999</c:v>
                </c:pt>
                <c:pt idx="1237">
                  <c:v>-10.11997</c:v>
                </c:pt>
                <c:pt idx="1238">
                  <c:v>-10.13002</c:v>
                </c:pt>
                <c:pt idx="1239">
                  <c:v>-10.14006</c:v>
                </c:pt>
                <c:pt idx="1240">
                  <c:v>-10.150040000000001</c:v>
                </c:pt>
                <c:pt idx="1241">
                  <c:v>-10.160030000000001</c:v>
                </c:pt>
                <c:pt idx="1242">
                  <c:v>-10.17001</c:v>
                </c:pt>
                <c:pt idx="1243">
                  <c:v>-10.180059999999999</c:v>
                </c:pt>
                <c:pt idx="1244">
                  <c:v>-10.190099999999999</c:v>
                </c:pt>
                <c:pt idx="1245">
                  <c:v>-10.19997</c:v>
                </c:pt>
                <c:pt idx="1246">
                  <c:v>-10.21001</c:v>
                </c:pt>
                <c:pt idx="1247">
                  <c:v>-10.220000000000001</c:v>
                </c:pt>
                <c:pt idx="1248">
                  <c:v>-10.229979999999999</c:v>
                </c:pt>
                <c:pt idx="1249">
                  <c:v>-10.23997</c:v>
                </c:pt>
                <c:pt idx="1250">
                  <c:v>-10.25001</c:v>
                </c:pt>
                <c:pt idx="1251">
                  <c:v>-10.260059999999999</c:v>
                </c:pt>
                <c:pt idx="1252">
                  <c:v>-10.27004</c:v>
                </c:pt>
                <c:pt idx="1253">
                  <c:v>-10.28003</c:v>
                </c:pt>
                <c:pt idx="1254">
                  <c:v>-10.290010000000001</c:v>
                </c:pt>
                <c:pt idx="1255">
                  <c:v>-10.3</c:v>
                </c:pt>
                <c:pt idx="1256">
                  <c:v>-10.310040000000001</c:v>
                </c:pt>
                <c:pt idx="1257">
                  <c:v>-10.32009</c:v>
                </c:pt>
                <c:pt idx="1258">
                  <c:v>-10.33013</c:v>
                </c:pt>
                <c:pt idx="1259">
                  <c:v>-10.340120000000001</c:v>
                </c:pt>
                <c:pt idx="1260">
                  <c:v>-10.35004</c:v>
                </c:pt>
                <c:pt idx="1261">
                  <c:v>-10.36003</c:v>
                </c:pt>
                <c:pt idx="1262">
                  <c:v>-10.37007</c:v>
                </c:pt>
                <c:pt idx="1263">
                  <c:v>-10.38012</c:v>
                </c:pt>
                <c:pt idx="1264">
                  <c:v>-10.3901</c:v>
                </c:pt>
                <c:pt idx="1265">
                  <c:v>-10.400090000000001</c:v>
                </c:pt>
                <c:pt idx="1266">
                  <c:v>-10.410069999999999</c:v>
                </c:pt>
                <c:pt idx="1267">
                  <c:v>-10.42005</c:v>
                </c:pt>
                <c:pt idx="1268">
                  <c:v>-10.43004</c:v>
                </c:pt>
                <c:pt idx="1269">
                  <c:v>-10.44008</c:v>
                </c:pt>
                <c:pt idx="1270">
                  <c:v>-10.45007</c:v>
                </c:pt>
                <c:pt idx="1271">
                  <c:v>-10.460050000000001</c:v>
                </c:pt>
                <c:pt idx="1272">
                  <c:v>-10.470039999999999</c:v>
                </c:pt>
                <c:pt idx="1273">
                  <c:v>-10.47996</c:v>
                </c:pt>
                <c:pt idx="1274">
                  <c:v>-10.49001</c:v>
                </c:pt>
                <c:pt idx="1275">
                  <c:v>-10.49999</c:v>
                </c:pt>
                <c:pt idx="1276">
                  <c:v>-10.51004</c:v>
                </c:pt>
                <c:pt idx="1277">
                  <c:v>-10.52008</c:v>
                </c:pt>
                <c:pt idx="1278">
                  <c:v>-10.53007</c:v>
                </c:pt>
                <c:pt idx="1279">
                  <c:v>-10.540050000000001</c:v>
                </c:pt>
                <c:pt idx="1280">
                  <c:v>-10.550039999999999</c:v>
                </c:pt>
                <c:pt idx="1281">
                  <c:v>-10.560079999999999</c:v>
                </c:pt>
                <c:pt idx="1282">
                  <c:v>-10.570130000000001</c:v>
                </c:pt>
                <c:pt idx="1283">
                  <c:v>-10.580109999999999</c:v>
                </c:pt>
                <c:pt idx="1284">
                  <c:v>-10.5901</c:v>
                </c:pt>
                <c:pt idx="1285">
                  <c:v>-10.600199999999999</c:v>
                </c:pt>
                <c:pt idx="1286">
                  <c:v>-10.610239999999999</c:v>
                </c:pt>
                <c:pt idx="1287">
                  <c:v>-10.620229999999999</c:v>
                </c:pt>
                <c:pt idx="1288">
                  <c:v>-10.63016</c:v>
                </c:pt>
                <c:pt idx="1289">
                  <c:v>-10.640140000000001</c:v>
                </c:pt>
                <c:pt idx="1290">
                  <c:v>-10.65001</c:v>
                </c:pt>
                <c:pt idx="1291">
                  <c:v>-10.659990000000001</c:v>
                </c:pt>
                <c:pt idx="1292">
                  <c:v>-10.669969999999999</c:v>
                </c:pt>
                <c:pt idx="1293">
                  <c:v>-10.6799</c:v>
                </c:pt>
                <c:pt idx="1294">
                  <c:v>-10.68994</c:v>
                </c:pt>
                <c:pt idx="1295">
                  <c:v>-10.69999</c:v>
                </c:pt>
                <c:pt idx="1296">
                  <c:v>-10.71003</c:v>
                </c:pt>
                <c:pt idx="1297">
                  <c:v>-10.72002</c:v>
                </c:pt>
                <c:pt idx="1298">
                  <c:v>-10.73</c:v>
                </c:pt>
                <c:pt idx="1299">
                  <c:v>-10.739990000000001</c:v>
                </c:pt>
                <c:pt idx="1300">
                  <c:v>-10.750030000000001</c:v>
                </c:pt>
                <c:pt idx="1301">
                  <c:v>-10.760020000000001</c:v>
                </c:pt>
                <c:pt idx="1302">
                  <c:v>-10.770060000000001</c:v>
                </c:pt>
                <c:pt idx="1303">
                  <c:v>-10.780049999999999</c:v>
                </c:pt>
                <c:pt idx="1304">
                  <c:v>-10.79003</c:v>
                </c:pt>
                <c:pt idx="1305">
                  <c:v>-10.80002</c:v>
                </c:pt>
                <c:pt idx="1306">
                  <c:v>-10.81</c:v>
                </c:pt>
                <c:pt idx="1307">
                  <c:v>-10.82005</c:v>
                </c:pt>
                <c:pt idx="1308">
                  <c:v>-10.83009</c:v>
                </c:pt>
                <c:pt idx="1309">
                  <c:v>-10.840020000000001</c:v>
                </c:pt>
                <c:pt idx="1310">
                  <c:v>-10.85</c:v>
                </c:pt>
                <c:pt idx="1311">
                  <c:v>-10.860049999999999</c:v>
                </c:pt>
                <c:pt idx="1312">
                  <c:v>-10.87003</c:v>
                </c:pt>
                <c:pt idx="1313">
                  <c:v>-10.88002</c:v>
                </c:pt>
                <c:pt idx="1314">
                  <c:v>-10.889939999999999</c:v>
                </c:pt>
                <c:pt idx="1315">
                  <c:v>-10.899929999999999</c:v>
                </c:pt>
                <c:pt idx="1316">
                  <c:v>-10.90997</c:v>
                </c:pt>
                <c:pt idx="1317">
                  <c:v>-10.91996</c:v>
                </c:pt>
                <c:pt idx="1318">
                  <c:v>-10.93</c:v>
                </c:pt>
                <c:pt idx="1319">
                  <c:v>-10.94004</c:v>
                </c:pt>
                <c:pt idx="1320">
                  <c:v>-10.950089999999999</c:v>
                </c:pt>
                <c:pt idx="1321">
                  <c:v>-10.96001</c:v>
                </c:pt>
                <c:pt idx="1322">
                  <c:v>-10.97006</c:v>
                </c:pt>
                <c:pt idx="1323">
                  <c:v>-10.980040000000001</c:v>
                </c:pt>
                <c:pt idx="1324">
                  <c:v>-10.99009</c:v>
                </c:pt>
                <c:pt idx="1325">
                  <c:v>-11.00013</c:v>
                </c:pt>
                <c:pt idx="1326">
                  <c:v>-11.010059999999999</c:v>
                </c:pt>
                <c:pt idx="1327">
                  <c:v>-11.020099999999999</c:v>
                </c:pt>
                <c:pt idx="1328">
                  <c:v>-11.030150000000001</c:v>
                </c:pt>
                <c:pt idx="1329">
                  <c:v>-11.04013</c:v>
                </c:pt>
                <c:pt idx="1330">
                  <c:v>-11.05012</c:v>
                </c:pt>
                <c:pt idx="1331">
                  <c:v>-11.06016</c:v>
                </c:pt>
                <c:pt idx="1332">
                  <c:v>-11.07015</c:v>
                </c:pt>
                <c:pt idx="1333">
                  <c:v>-11.080069999999999</c:v>
                </c:pt>
                <c:pt idx="1334">
                  <c:v>-11.09</c:v>
                </c:pt>
                <c:pt idx="1335">
                  <c:v>-11.10004</c:v>
                </c:pt>
                <c:pt idx="1336">
                  <c:v>-11.11003</c:v>
                </c:pt>
                <c:pt idx="1337">
                  <c:v>-11.12007</c:v>
                </c:pt>
                <c:pt idx="1338">
                  <c:v>-11.13006</c:v>
                </c:pt>
                <c:pt idx="1339">
                  <c:v>-11.140040000000001</c:v>
                </c:pt>
                <c:pt idx="1340">
                  <c:v>-11.150080000000001</c:v>
                </c:pt>
                <c:pt idx="1341">
                  <c:v>-11.160069999999999</c:v>
                </c:pt>
                <c:pt idx="1342">
                  <c:v>-11.17005</c:v>
                </c:pt>
                <c:pt idx="1343">
                  <c:v>-11.180099999999999</c:v>
                </c:pt>
                <c:pt idx="1344">
                  <c:v>-11.19008</c:v>
                </c:pt>
                <c:pt idx="1345">
                  <c:v>-11.200010000000001</c:v>
                </c:pt>
                <c:pt idx="1346">
                  <c:v>-11.210050000000001</c:v>
                </c:pt>
                <c:pt idx="1347">
                  <c:v>-11.220039999999999</c:v>
                </c:pt>
                <c:pt idx="1348">
                  <c:v>-11.23002</c:v>
                </c:pt>
                <c:pt idx="1349">
                  <c:v>-11.24001</c:v>
                </c:pt>
                <c:pt idx="1350">
                  <c:v>-11.25005</c:v>
                </c:pt>
                <c:pt idx="1351">
                  <c:v>-11.26004</c:v>
                </c:pt>
                <c:pt idx="1352">
                  <c:v>-11.270020000000001</c:v>
                </c:pt>
                <c:pt idx="1353">
                  <c:v>-11.280010000000001</c:v>
                </c:pt>
                <c:pt idx="1354">
                  <c:v>-11.28993</c:v>
                </c:pt>
                <c:pt idx="1355">
                  <c:v>-11.29998</c:v>
                </c:pt>
                <c:pt idx="1356">
                  <c:v>-11.30996</c:v>
                </c:pt>
                <c:pt idx="1357">
                  <c:v>-11.31995</c:v>
                </c:pt>
                <c:pt idx="1358">
                  <c:v>-11.329929999999999</c:v>
                </c:pt>
                <c:pt idx="1359">
                  <c:v>-11.339919999999999</c:v>
                </c:pt>
                <c:pt idx="1360">
                  <c:v>-11.349959999999999</c:v>
                </c:pt>
                <c:pt idx="1361">
                  <c:v>-11.360010000000001</c:v>
                </c:pt>
                <c:pt idx="1362">
                  <c:v>-11.36999</c:v>
                </c:pt>
                <c:pt idx="1363">
                  <c:v>-11.37997</c:v>
                </c:pt>
                <c:pt idx="1364">
                  <c:v>-11.38996</c:v>
                </c:pt>
                <c:pt idx="1365">
                  <c:v>-11.399940000000001</c:v>
                </c:pt>
                <c:pt idx="1366">
                  <c:v>-11.409929999999999</c:v>
                </c:pt>
                <c:pt idx="1367">
                  <c:v>-11.419969999999999</c:v>
                </c:pt>
                <c:pt idx="1368">
                  <c:v>-11.429959999999999</c:v>
                </c:pt>
                <c:pt idx="1369">
                  <c:v>-11.43994</c:v>
                </c:pt>
                <c:pt idx="1370">
                  <c:v>-11.44999</c:v>
                </c:pt>
                <c:pt idx="1371">
                  <c:v>-11.46003</c:v>
                </c:pt>
                <c:pt idx="1372">
                  <c:v>-11.47002</c:v>
                </c:pt>
                <c:pt idx="1373">
                  <c:v>-11.48</c:v>
                </c:pt>
                <c:pt idx="1374">
                  <c:v>-11.489990000000001</c:v>
                </c:pt>
                <c:pt idx="1375">
                  <c:v>-11.500030000000001</c:v>
                </c:pt>
                <c:pt idx="1376">
                  <c:v>-11.510020000000001</c:v>
                </c:pt>
                <c:pt idx="1377">
                  <c:v>-11.52</c:v>
                </c:pt>
                <c:pt idx="1378">
                  <c:v>-11.52999</c:v>
                </c:pt>
                <c:pt idx="1379">
                  <c:v>-11.54003</c:v>
                </c:pt>
                <c:pt idx="1380">
                  <c:v>-11.55002</c:v>
                </c:pt>
                <c:pt idx="1381">
                  <c:v>-11.56</c:v>
                </c:pt>
                <c:pt idx="1382">
                  <c:v>-11.57005</c:v>
                </c:pt>
                <c:pt idx="1383">
                  <c:v>-11.580030000000001</c:v>
                </c:pt>
                <c:pt idx="1384">
                  <c:v>-11.590009999999999</c:v>
                </c:pt>
                <c:pt idx="1385">
                  <c:v>-11.600059999999999</c:v>
                </c:pt>
                <c:pt idx="1386">
                  <c:v>-11.610049999999999</c:v>
                </c:pt>
                <c:pt idx="1387">
                  <c:v>-11.62003</c:v>
                </c:pt>
                <c:pt idx="1388">
                  <c:v>-11.63001</c:v>
                </c:pt>
                <c:pt idx="1389">
                  <c:v>-11.64</c:v>
                </c:pt>
                <c:pt idx="1390">
                  <c:v>-11.649990000000001</c:v>
                </c:pt>
                <c:pt idx="1391">
                  <c:v>-11.65997</c:v>
                </c:pt>
                <c:pt idx="1392">
                  <c:v>-11.66995</c:v>
                </c:pt>
                <c:pt idx="1393">
                  <c:v>-11.68</c:v>
                </c:pt>
                <c:pt idx="1394">
                  <c:v>-11.68998</c:v>
                </c:pt>
                <c:pt idx="1395">
                  <c:v>-11.69997</c:v>
                </c:pt>
                <c:pt idx="1396">
                  <c:v>-11.709949999999999</c:v>
                </c:pt>
                <c:pt idx="1397">
                  <c:v>-11.72</c:v>
                </c:pt>
                <c:pt idx="1398">
                  <c:v>-11.729979999999999</c:v>
                </c:pt>
                <c:pt idx="1399">
                  <c:v>-11.740030000000001</c:v>
                </c:pt>
                <c:pt idx="1400">
                  <c:v>-11.74995</c:v>
                </c:pt>
                <c:pt idx="1401">
                  <c:v>-11.759880000000001</c:v>
                </c:pt>
                <c:pt idx="1402">
                  <c:v>-11.769920000000001</c:v>
                </c:pt>
                <c:pt idx="1403">
                  <c:v>-11.77997</c:v>
                </c:pt>
                <c:pt idx="1404">
                  <c:v>-11.790010000000001</c:v>
                </c:pt>
                <c:pt idx="1405">
                  <c:v>-11.80006</c:v>
                </c:pt>
                <c:pt idx="1406">
                  <c:v>-11.810040000000001</c:v>
                </c:pt>
                <c:pt idx="1407">
                  <c:v>-11.81997</c:v>
                </c:pt>
                <c:pt idx="1408">
                  <c:v>-11.82995</c:v>
                </c:pt>
                <c:pt idx="1409">
                  <c:v>-11.83994</c:v>
                </c:pt>
                <c:pt idx="1410">
                  <c:v>-11.849919999999999</c:v>
                </c:pt>
                <c:pt idx="1411">
                  <c:v>-11.859970000000001</c:v>
                </c:pt>
                <c:pt idx="1412">
                  <c:v>-11.869949999999999</c:v>
                </c:pt>
                <c:pt idx="1413">
                  <c:v>-11.87993</c:v>
                </c:pt>
                <c:pt idx="1414">
                  <c:v>-11.890040000000001</c:v>
                </c:pt>
                <c:pt idx="1415">
                  <c:v>-11.90014</c:v>
                </c:pt>
                <c:pt idx="1416">
                  <c:v>-11.910130000000001</c:v>
                </c:pt>
                <c:pt idx="1417">
                  <c:v>-11.92005</c:v>
                </c:pt>
                <c:pt idx="1418">
                  <c:v>-11.930099999999999</c:v>
                </c:pt>
                <c:pt idx="1419">
                  <c:v>-11.94008</c:v>
                </c:pt>
                <c:pt idx="1420">
                  <c:v>-11.95013</c:v>
                </c:pt>
                <c:pt idx="1421">
                  <c:v>-11.96011</c:v>
                </c:pt>
                <c:pt idx="1422">
                  <c:v>-11.97016</c:v>
                </c:pt>
                <c:pt idx="1423">
                  <c:v>-11.980079999999999</c:v>
                </c:pt>
                <c:pt idx="1424">
                  <c:v>-11.990069999999999</c:v>
                </c:pt>
                <c:pt idx="1425">
                  <c:v>-12.00005</c:v>
                </c:pt>
                <c:pt idx="1426">
                  <c:v>-12.01004</c:v>
                </c:pt>
                <c:pt idx="1427">
                  <c:v>-12.020020000000001</c:v>
                </c:pt>
                <c:pt idx="1428">
                  <c:v>-12.03007</c:v>
                </c:pt>
                <c:pt idx="1429">
                  <c:v>-12.040050000000001</c:v>
                </c:pt>
                <c:pt idx="1430">
                  <c:v>-12.050039999999999</c:v>
                </c:pt>
                <c:pt idx="1431">
                  <c:v>-12.06002</c:v>
                </c:pt>
                <c:pt idx="1432">
                  <c:v>-12.070069999999999</c:v>
                </c:pt>
                <c:pt idx="1433">
                  <c:v>-12.08005</c:v>
                </c:pt>
                <c:pt idx="1434">
                  <c:v>-12.0901</c:v>
                </c:pt>
                <c:pt idx="1435">
                  <c:v>-12.100020000000001</c:v>
                </c:pt>
                <c:pt idx="1436">
                  <c:v>-12.110060000000001</c:v>
                </c:pt>
                <c:pt idx="1437">
                  <c:v>-12.12011</c:v>
                </c:pt>
                <c:pt idx="1438">
                  <c:v>-12.130089999999999</c:v>
                </c:pt>
                <c:pt idx="1439">
                  <c:v>-12.140079999999999</c:v>
                </c:pt>
                <c:pt idx="1440">
                  <c:v>-12.15006</c:v>
                </c:pt>
                <c:pt idx="1441">
                  <c:v>-12.159990000000001</c:v>
                </c:pt>
                <c:pt idx="1442">
                  <c:v>-12.170030000000001</c:v>
                </c:pt>
                <c:pt idx="1443">
                  <c:v>-12.180020000000001</c:v>
                </c:pt>
                <c:pt idx="1444">
                  <c:v>-12.19</c:v>
                </c:pt>
                <c:pt idx="1445">
                  <c:v>-12.19999</c:v>
                </c:pt>
                <c:pt idx="1446">
                  <c:v>-12.21003</c:v>
                </c:pt>
                <c:pt idx="1447">
                  <c:v>-12.220079999999999</c:v>
                </c:pt>
                <c:pt idx="1448">
                  <c:v>-12.23006</c:v>
                </c:pt>
                <c:pt idx="1449">
                  <c:v>-12.24005</c:v>
                </c:pt>
                <c:pt idx="1450">
                  <c:v>-12.250030000000001</c:v>
                </c:pt>
                <c:pt idx="1451">
                  <c:v>-12.260020000000001</c:v>
                </c:pt>
                <c:pt idx="1452">
                  <c:v>-12.270060000000001</c:v>
                </c:pt>
                <c:pt idx="1453">
                  <c:v>-12.280049999999999</c:v>
                </c:pt>
                <c:pt idx="1454">
                  <c:v>-12.290089999999999</c:v>
                </c:pt>
                <c:pt idx="1455">
                  <c:v>-12.300079999999999</c:v>
                </c:pt>
                <c:pt idx="1456">
                  <c:v>-12.31006</c:v>
                </c:pt>
                <c:pt idx="1457">
                  <c:v>-12.3201</c:v>
                </c:pt>
                <c:pt idx="1458">
                  <c:v>-12.33015</c:v>
                </c:pt>
                <c:pt idx="1459">
                  <c:v>-12.34013</c:v>
                </c:pt>
                <c:pt idx="1460">
                  <c:v>-12.35018</c:v>
                </c:pt>
                <c:pt idx="1461">
                  <c:v>-12.36016</c:v>
                </c:pt>
                <c:pt idx="1462">
                  <c:v>-12.370150000000001</c:v>
                </c:pt>
                <c:pt idx="1463">
                  <c:v>-12.380129999999999</c:v>
                </c:pt>
                <c:pt idx="1464">
                  <c:v>-12.39006</c:v>
                </c:pt>
                <c:pt idx="1465">
                  <c:v>-12.4001</c:v>
                </c:pt>
                <c:pt idx="1466">
                  <c:v>-12.41015</c:v>
                </c:pt>
                <c:pt idx="1467">
                  <c:v>-12.420070000000001</c:v>
                </c:pt>
                <c:pt idx="1468">
                  <c:v>-12.430059999999999</c:v>
                </c:pt>
                <c:pt idx="1469">
                  <c:v>-12.440099999999999</c:v>
                </c:pt>
                <c:pt idx="1470">
                  <c:v>-12.450089999999999</c:v>
                </c:pt>
                <c:pt idx="1471">
                  <c:v>-12.460129999999999</c:v>
                </c:pt>
                <c:pt idx="1472">
                  <c:v>-12.470179999999999</c:v>
                </c:pt>
                <c:pt idx="1473">
                  <c:v>-12.4801</c:v>
                </c:pt>
                <c:pt idx="1474">
                  <c:v>-12.49009</c:v>
                </c:pt>
                <c:pt idx="1475">
                  <c:v>-12.500069999999999</c:v>
                </c:pt>
                <c:pt idx="1476">
                  <c:v>-12.510120000000001</c:v>
                </c:pt>
                <c:pt idx="1477">
                  <c:v>-12.520099999999999</c:v>
                </c:pt>
                <c:pt idx="1478">
                  <c:v>-12.53008</c:v>
                </c:pt>
                <c:pt idx="1479">
                  <c:v>-12.54007</c:v>
                </c:pt>
                <c:pt idx="1480">
                  <c:v>-12.55006</c:v>
                </c:pt>
                <c:pt idx="1481">
                  <c:v>-12.5601</c:v>
                </c:pt>
                <c:pt idx="1482">
                  <c:v>-12.57014</c:v>
                </c:pt>
                <c:pt idx="1483">
                  <c:v>-12.58001</c:v>
                </c:pt>
                <c:pt idx="1484">
                  <c:v>-12.58999</c:v>
                </c:pt>
                <c:pt idx="1485">
                  <c:v>-12.60004</c:v>
                </c:pt>
                <c:pt idx="1486">
                  <c:v>-12.609959999999999</c:v>
                </c:pt>
                <c:pt idx="1487">
                  <c:v>-12.619949999999999</c:v>
                </c:pt>
                <c:pt idx="1488">
                  <c:v>-12.629989999999999</c:v>
                </c:pt>
                <c:pt idx="1489">
                  <c:v>-12.63998</c:v>
                </c:pt>
                <c:pt idx="1490">
                  <c:v>-12.65002</c:v>
                </c:pt>
                <c:pt idx="1491">
                  <c:v>-12.66001</c:v>
                </c:pt>
                <c:pt idx="1492">
                  <c:v>-12.66999</c:v>
                </c:pt>
                <c:pt idx="1493">
                  <c:v>-12.679919999999999</c:v>
                </c:pt>
                <c:pt idx="1494">
                  <c:v>-12.689959999999999</c:v>
                </c:pt>
                <c:pt idx="1495">
                  <c:v>-12.700010000000001</c:v>
                </c:pt>
                <c:pt idx="1496">
                  <c:v>-12.709989999999999</c:v>
                </c:pt>
                <c:pt idx="1497">
                  <c:v>-12.71998</c:v>
                </c:pt>
                <c:pt idx="1498">
                  <c:v>-12.73002</c:v>
                </c:pt>
                <c:pt idx="1499">
                  <c:v>-12.74001</c:v>
                </c:pt>
                <c:pt idx="1500">
                  <c:v>-12.74999</c:v>
                </c:pt>
                <c:pt idx="1501">
                  <c:v>-12.76004</c:v>
                </c:pt>
                <c:pt idx="1502">
                  <c:v>-12.770020000000001</c:v>
                </c:pt>
                <c:pt idx="1503">
                  <c:v>-12.780010000000001</c:v>
                </c:pt>
                <c:pt idx="1504">
                  <c:v>-12.78999</c:v>
                </c:pt>
                <c:pt idx="1505">
                  <c:v>-12.79998</c:v>
                </c:pt>
                <c:pt idx="1506">
                  <c:v>-12.80996</c:v>
                </c:pt>
                <c:pt idx="1507">
                  <c:v>-12.82001</c:v>
                </c:pt>
                <c:pt idx="1508">
                  <c:v>-12.83005</c:v>
                </c:pt>
                <c:pt idx="1509">
                  <c:v>-12.84009</c:v>
                </c:pt>
                <c:pt idx="1510">
                  <c:v>-12.850020000000001</c:v>
                </c:pt>
                <c:pt idx="1511">
                  <c:v>-12.86</c:v>
                </c:pt>
                <c:pt idx="1512">
                  <c:v>-12.870050000000001</c:v>
                </c:pt>
                <c:pt idx="1513">
                  <c:v>-12.88003</c:v>
                </c:pt>
                <c:pt idx="1514">
                  <c:v>-12.89002</c:v>
                </c:pt>
                <c:pt idx="1515">
                  <c:v>-12.90006</c:v>
                </c:pt>
                <c:pt idx="1516">
                  <c:v>-12.91005</c:v>
                </c:pt>
                <c:pt idx="1517">
                  <c:v>-12.920030000000001</c:v>
                </c:pt>
                <c:pt idx="1518">
                  <c:v>-12.930020000000001</c:v>
                </c:pt>
                <c:pt idx="1519">
                  <c:v>-12.94</c:v>
                </c:pt>
                <c:pt idx="1520">
                  <c:v>-12.950049999999999</c:v>
                </c:pt>
                <c:pt idx="1521">
                  <c:v>-12.96003</c:v>
                </c:pt>
                <c:pt idx="1522">
                  <c:v>-12.97002</c:v>
                </c:pt>
                <c:pt idx="1523">
                  <c:v>-12.98</c:v>
                </c:pt>
                <c:pt idx="1524">
                  <c:v>-12.99011</c:v>
                </c:pt>
                <c:pt idx="1525">
                  <c:v>-13.00015</c:v>
                </c:pt>
                <c:pt idx="1526">
                  <c:v>-13.01008</c:v>
                </c:pt>
                <c:pt idx="1527">
                  <c:v>-13.02</c:v>
                </c:pt>
                <c:pt idx="1528">
                  <c:v>-13.02999</c:v>
                </c:pt>
                <c:pt idx="1529">
                  <c:v>-13.039910000000001</c:v>
                </c:pt>
                <c:pt idx="1530">
                  <c:v>-13.049899999999999</c:v>
                </c:pt>
                <c:pt idx="1531">
                  <c:v>-13.05982</c:v>
                </c:pt>
                <c:pt idx="1532">
                  <c:v>-13.06987</c:v>
                </c:pt>
                <c:pt idx="1533">
                  <c:v>-13.07991</c:v>
                </c:pt>
                <c:pt idx="1534">
                  <c:v>-13.08995</c:v>
                </c:pt>
                <c:pt idx="1535">
                  <c:v>-13.09994</c:v>
                </c:pt>
                <c:pt idx="1536">
                  <c:v>-13.109920000000001</c:v>
                </c:pt>
                <c:pt idx="1537">
                  <c:v>-13.119910000000001</c:v>
                </c:pt>
                <c:pt idx="1538">
                  <c:v>-13.13001</c:v>
                </c:pt>
                <c:pt idx="1539">
                  <c:v>-13.14</c:v>
                </c:pt>
                <c:pt idx="1540">
                  <c:v>-13.150040000000001</c:v>
                </c:pt>
                <c:pt idx="1541">
                  <c:v>-13.160030000000001</c:v>
                </c:pt>
                <c:pt idx="1542">
                  <c:v>-13.170070000000001</c:v>
                </c:pt>
                <c:pt idx="1543">
                  <c:v>-13.180059999999999</c:v>
                </c:pt>
                <c:pt idx="1544">
                  <c:v>-13.18998</c:v>
                </c:pt>
                <c:pt idx="1545">
                  <c:v>-13.20003</c:v>
                </c:pt>
                <c:pt idx="1546">
                  <c:v>-13.21007</c:v>
                </c:pt>
                <c:pt idx="1547">
                  <c:v>-13.22006</c:v>
                </c:pt>
                <c:pt idx="1548">
                  <c:v>-13.230040000000001</c:v>
                </c:pt>
                <c:pt idx="1549">
                  <c:v>-13.240030000000001</c:v>
                </c:pt>
                <c:pt idx="1550">
                  <c:v>-13.25001</c:v>
                </c:pt>
                <c:pt idx="1551">
                  <c:v>-13.260059999999999</c:v>
                </c:pt>
                <c:pt idx="1552">
                  <c:v>-13.27004</c:v>
                </c:pt>
                <c:pt idx="1553">
                  <c:v>-13.27997</c:v>
                </c:pt>
                <c:pt idx="1554">
                  <c:v>-13.289949999999999</c:v>
                </c:pt>
                <c:pt idx="1555">
                  <c:v>-13.300050000000001</c:v>
                </c:pt>
                <c:pt idx="1556">
                  <c:v>-13.310040000000001</c:v>
                </c:pt>
                <c:pt idx="1557">
                  <c:v>-13.320080000000001</c:v>
                </c:pt>
                <c:pt idx="1558">
                  <c:v>-13.330069999999999</c:v>
                </c:pt>
                <c:pt idx="1559">
                  <c:v>-13.33999</c:v>
                </c:pt>
                <c:pt idx="1560">
                  <c:v>-13.34998</c:v>
                </c:pt>
                <c:pt idx="1561">
                  <c:v>-13.36002</c:v>
                </c:pt>
                <c:pt idx="1562">
                  <c:v>-13.370010000000001</c:v>
                </c:pt>
                <c:pt idx="1563">
                  <c:v>-13.380050000000001</c:v>
                </c:pt>
                <c:pt idx="1564">
                  <c:v>-13.390040000000001</c:v>
                </c:pt>
                <c:pt idx="1565">
                  <c:v>-13.40002</c:v>
                </c:pt>
                <c:pt idx="1566">
                  <c:v>-13.410069999999999</c:v>
                </c:pt>
                <c:pt idx="1567">
                  <c:v>-13.420109999999999</c:v>
                </c:pt>
                <c:pt idx="1568">
                  <c:v>-13.430099999999999</c:v>
                </c:pt>
                <c:pt idx="1569">
                  <c:v>-13.44014</c:v>
                </c:pt>
                <c:pt idx="1570">
                  <c:v>-13.45007</c:v>
                </c:pt>
                <c:pt idx="1571">
                  <c:v>-13.460050000000001</c:v>
                </c:pt>
                <c:pt idx="1572">
                  <c:v>-13.470039999999999</c:v>
                </c:pt>
                <c:pt idx="1573">
                  <c:v>-13.48002</c:v>
                </c:pt>
                <c:pt idx="1574">
                  <c:v>-13.49001</c:v>
                </c:pt>
                <c:pt idx="1575">
                  <c:v>-13.50005</c:v>
                </c:pt>
                <c:pt idx="1576">
                  <c:v>-13.51004</c:v>
                </c:pt>
                <c:pt idx="1577">
                  <c:v>-13.520020000000001</c:v>
                </c:pt>
                <c:pt idx="1578">
                  <c:v>-13.529949999999999</c:v>
                </c:pt>
                <c:pt idx="1579">
                  <c:v>-13.53993</c:v>
                </c:pt>
                <c:pt idx="1580">
                  <c:v>-13.54998</c:v>
                </c:pt>
                <c:pt idx="1581">
                  <c:v>-13.56002</c:v>
                </c:pt>
                <c:pt idx="1582">
                  <c:v>-13.57</c:v>
                </c:pt>
                <c:pt idx="1583">
                  <c:v>-13.57999</c:v>
                </c:pt>
                <c:pt idx="1584">
                  <c:v>-13.58991</c:v>
                </c:pt>
                <c:pt idx="1585">
                  <c:v>-13.5999</c:v>
                </c:pt>
                <c:pt idx="1586">
                  <c:v>-13.60994</c:v>
                </c:pt>
                <c:pt idx="1587">
                  <c:v>-13.61999</c:v>
                </c:pt>
                <c:pt idx="1588">
                  <c:v>-13.62997</c:v>
                </c:pt>
                <c:pt idx="1589">
                  <c:v>-13.63996</c:v>
                </c:pt>
                <c:pt idx="1590">
                  <c:v>-13.649940000000001</c:v>
                </c:pt>
                <c:pt idx="1591">
                  <c:v>-13.659990000000001</c:v>
                </c:pt>
                <c:pt idx="1592">
                  <c:v>-13.669969999999999</c:v>
                </c:pt>
                <c:pt idx="1593">
                  <c:v>-13.679959999999999</c:v>
                </c:pt>
                <c:pt idx="1594">
                  <c:v>-13.68988</c:v>
                </c:pt>
                <c:pt idx="1595">
                  <c:v>-13.69993</c:v>
                </c:pt>
                <c:pt idx="1596">
                  <c:v>-13.709849999999999</c:v>
                </c:pt>
                <c:pt idx="1597">
                  <c:v>-13.719900000000001</c:v>
                </c:pt>
                <c:pt idx="1598">
                  <c:v>-13.72988</c:v>
                </c:pt>
                <c:pt idx="1599">
                  <c:v>-13.739929999999999</c:v>
                </c:pt>
                <c:pt idx="1600">
                  <c:v>-13.749969999999999</c:v>
                </c:pt>
                <c:pt idx="1601">
                  <c:v>-13.75996</c:v>
                </c:pt>
                <c:pt idx="1602">
                  <c:v>-13.77</c:v>
                </c:pt>
                <c:pt idx="1603">
                  <c:v>-13.77999</c:v>
                </c:pt>
                <c:pt idx="1604">
                  <c:v>-13.78997</c:v>
                </c:pt>
                <c:pt idx="1605">
                  <c:v>-13.799950000000001</c:v>
                </c:pt>
                <c:pt idx="1606">
                  <c:v>-13.809939999999999</c:v>
                </c:pt>
                <c:pt idx="1607">
                  <c:v>-13.819979999999999</c:v>
                </c:pt>
                <c:pt idx="1608">
                  <c:v>-13.830030000000001</c:v>
                </c:pt>
                <c:pt idx="1609">
                  <c:v>-13.840070000000001</c:v>
                </c:pt>
                <c:pt idx="1610">
                  <c:v>-13.85012</c:v>
                </c:pt>
                <c:pt idx="1611">
                  <c:v>-13.86004</c:v>
                </c:pt>
                <c:pt idx="1612">
                  <c:v>-13.87003</c:v>
                </c:pt>
                <c:pt idx="1613">
                  <c:v>-13.88001</c:v>
                </c:pt>
                <c:pt idx="1614">
                  <c:v>-13.89006</c:v>
                </c:pt>
                <c:pt idx="1615">
                  <c:v>-13.900040000000001</c:v>
                </c:pt>
                <c:pt idx="1616">
                  <c:v>-13.910030000000001</c:v>
                </c:pt>
                <c:pt idx="1617">
                  <c:v>-13.92001</c:v>
                </c:pt>
                <c:pt idx="1618">
                  <c:v>-13.930059999999999</c:v>
                </c:pt>
                <c:pt idx="1619">
                  <c:v>-13.94004</c:v>
                </c:pt>
                <c:pt idx="1620">
                  <c:v>-13.95003</c:v>
                </c:pt>
                <c:pt idx="1621">
                  <c:v>-13.96001</c:v>
                </c:pt>
                <c:pt idx="1622">
                  <c:v>-13.97</c:v>
                </c:pt>
                <c:pt idx="1623">
                  <c:v>-13.979979999999999</c:v>
                </c:pt>
                <c:pt idx="1624">
                  <c:v>-13.990030000000001</c:v>
                </c:pt>
                <c:pt idx="1625">
                  <c:v>-14.000069999999999</c:v>
                </c:pt>
                <c:pt idx="1626">
                  <c:v>-14.00999</c:v>
                </c:pt>
                <c:pt idx="1627">
                  <c:v>-14.01998</c:v>
                </c:pt>
                <c:pt idx="1628">
                  <c:v>-14.03003</c:v>
                </c:pt>
                <c:pt idx="1629">
                  <c:v>-14.040010000000001</c:v>
                </c:pt>
                <c:pt idx="1630">
                  <c:v>-14.050050000000001</c:v>
                </c:pt>
                <c:pt idx="1631">
                  <c:v>-14.060040000000001</c:v>
                </c:pt>
                <c:pt idx="1632">
                  <c:v>-14.07002</c:v>
                </c:pt>
                <c:pt idx="1633">
                  <c:v>-14.08001</c:v>
                </c:pt>
                <c:pt idx="1634">
                  <c:v>-14.08999</c:v>
                </c:pt>
                <c:pt idx="1635">
                  <c:v>-14.10004</c:v>
                </c:pt>
                <c:pt idx="1636">
                  <c:v>-14.11008</c:v>
                </c:pt>
                <c:pt idx="1637">
                  <c:v>-14.12007</c:v>
                </c:pt>
                <c:pt idx="1638">
                  <c:v>-14.129989999999999</c:v>
                </c:pt>
                <c:pt idx="1639">
                  <c:v>-14.13992</c:v>
                </c:pt>
                <c:pt idx="1640">
                  <c:v>-14.14996</c:v>
                </c:pt>
                <c:pt idx="1641">
                  <c:v>-14.15995</c:v>
                </c:pt>
                <c:pt idx="1642">
                  <c:v>-14.16999</c:v>
                </c:pt>
                <c:pt idx="1643">
                  <c:v>-14.18004</c:v>
                </c:pt>
                <c:pt idx="1644">
                  <c:v>-14.19008</c:v>
                </c:pt>
                <c:pt idx="1645">
                  <c:v>-14.20007</c:v>
                </c:pt>
                <c:pt idx="1646">
                  <c:v>-14.209989999999999</c:v>
                </c:pt>
                <c:pt idx="1647">
                  <c:v>-14.22003</c:v>
                </c:pt>
                <c:pt idx="1648">
                  <c:v>-14.23002</c:v>
                </c:pt>
                <c:pt idx="1649">
                  <c:v>-14.239890000000001</c:v>
                </c:pt>
                <c:pt idx="1650">
                  <c:v>-14.24987</c:v>
                </c:pt>
                <c:pt idx="1651">
                  <c:v>-14.25986</c:v>
                </c:pt>
                <c:pt idx="1652">
                  <c:v>-14.2699</c:v>
                </c:pt>
                <c:pt idx="1653">
                  <c:v>-14.280010000000001</c:v>
                </c:pt>
                <c:pt idx="1654">
                  <c:v>-14.28999</c:v>
                </c:pt>
                <c:pt idx="1655">
                  <c:v>-14.29998</c:v>
                </c:pt>
                <c:pt idx="1656">
                  <c:v>-14.30996</c:v>
                </c:pt>
                <c:pt idx="1657">
                  <c:v>-14.32</c:v>
                </c:pt>
                <c:pt idx="1658">
                  <c:v>-14.32999</c:v>
                </c:pt>
                <c:pt idx="1659">
                  <c:v>-14.339969999999999</c:v>
                </c:pt>
                <c:pt idx="1660">
                  <c:v>-14.350020000000001</c:v>
                </c:pt>
                <c:pt idx="1661">
                  <c:v>-14.360060000000001</c:v>
                </c:pt>
                <c:pt idx="1662">
                  <c:v>-14.370050000000001</c:v>
                </c:pt>
                <c:pt idx="1663">
                  <c:v>-14.38003</c:v>
                </c:pt>
                <c:pt idx="1664">
                  <c:v>-14.38996</c:v>
                </c:pt>
                <c:pt idx="1665">
                  <c:v>-14.4</c:v>
                </c:pt>
                <c:pt idx="1666">
                  <c:v>-14.41005</c:v>
                </c:pt>
                <c:pt idx="1667">
                  <c:v>-14.420030000000001</c:v>
                </c:pt>
                <c:pt idx="1668">
                  <c:v>-14.429959999999999</c:v>
                </c:pt>
                <c:pt idx="1669">
                  <c:v>-14.44</c:v>
                </c:pt>
                <c:pt idx="1670">
                  <c:v>-14.44993</c:v>
                </c:pt>
                <c:pt idx="1671">
                  <c:v>-14.45997</c:v>
                </c:pt>
                <c:pt idx="1672">
                  <c:v>-14.46996</c:v>
                </c:pt>
                <c:pt idx="1673">
                  <c:v>-14.47988</c:v>
                </c:pt>
                <c:pt idx="1674">
                  <c:v>-14.48987</c:v>
                </c:pt>
                <c:pt idx="1675">
                  <c:v>-14.49991</c:v>
                </c:pt>
                <c:pt idx="1676">
                  <c:v>-14.5099</c:v>
                </c:pt>
                <c:pt idx="1677">
                  <c:v>-14.51994</c:v>
                </c:pt>
                <c:pt idx="1678">
                  <c:v>-14.529920000000001</c:v>
                </c:pt>
                <c:pt idx="1679">
                  <c:v>-14.539910000000001</c:v>
                </c:pt>
                <c:pt idx="1680">
                  <c:v>-14.549899999999999</c:v>
                </c:pt>
                <c:pt idx="1681">
                  <c:v>-14.559939999999999</c:v>
                </c:pt>
                <c:pt idx="1682">
                  <c:v>-14.56992</c:v>
                </c:pt>
                <c:pt idx="1683">
                  <c:v>-14.57991</c:v>
                </c:pt>
                <c:pt idx="1684">
                  <c:v>-14.58995</c:v>
                </c:pt>
                <c:pt idx="1685">
                  <c:v>-14.6</c:v>
                </c:pt>
                <c:pt idx="1686">
                  <c:v>-14.60998</c:v>
                </c:pt>
                <c:pt idx="1687">
                  <c:v>-14.61997</c:v>
                </c:pt>
                <c:pt idx="1688">
                  <c:v>-14.629949999999999</c:v>
                </c:pt>
                <c:pt idx="1689">
                  <c:v>-14.639939999999999</c:v>
                </c:pt>
                <c:pt idx="1690">
                  <c:v>-14.64992</c:v>
                </c:pt>
                <c:pt idx="1691">
                  <c:v>-14.65997</c:v>
                </c:pt>
                <c:pt idx="1692">
                  <c:v>-14.66995</c:v>
                </c:pt>
                <c:pt idx="1693">
                  <c:v>-14.679880000000001</c:v>
                </c:pt>
                <c:pt idx="1694">
                  <c:v>-14.689920000000001</c:v>
                </c:pt>
                <c:pt idx="1695">
                  <c:v>-14.69997</c:v>
                </c:pt>
                <c:pt idx="1696">
                  <c:v>-14.71007</c:v>
                </c:pt>
                <c:pt idx="1697">
                  <c:v>-14.72006</c:v>
                </c:pt>
                <c:pt idx="1698">
                  <c:v>-14.729979999999999</c:v>
                </c:pt>
                <c:pt idx="1699">
                  <c:v>-14.740019999999999</c:v>
                </c:pt>
                <c:pt idx="1700">
                  <c:v>-14.75001</c:v>
                </c:pt>
                <c:pt idx="1701">
                  <c:v>-14.76005</c:v>
                </c:pt>
                <c:pt idx="1702">
                  <c:v>-14.77004</c:v>
                </c:pt>
                <c:pt idx="1703">
                  <c:v>-14.78003</c:v>
                </c:pt>
                <c:pt idx="1704">
                  <c:v>-14.790010000000001</c:v>
                </c:pt>
                <c:pt idx="1705">
                  <c:v>-14.800050000000001</c:v>
                </c:pt>
                <c:pt idx="1706">
                  <c:v>-14.810040000000001</c:v>
                </c:pt>
                <c:pt idx="1707">
                  <c:v>-14.81996</c:v>
                </c:pt>
                <c:pt idx="1708">
                  <c:v>-14.83001</c:v>
                </c:pt>
                <c:pt idx="1709">
                  <c:v>-14.83999</c:v>
                </c:pt>
                <c:pt idx="1710">
                  <c:v>-14.85004</c:v>
                </c:pt>
                <c:pt idx="1711">
                  <c:v>-14.86002</c:v>
                </c:pt>
                <c:pt idx="1712">
                  <c:v>-14.870010000000001</c:v>
                </c:pt>
                <c:pt idx="1713">
                  <c:v>-14.879989999999999</c:v>
                </c:pt>
                <c:pt idx="1714">
                  <c:v>-14.88998</c:v>
                </c:pt>
                <c:pt idx="1715">
                  <c:v>-14.90002</c:v>
                </c:pt>
                <c:pt idx="1716">
                  <c:v>-14.91001</c:v>
                </c:pt>
                <c:pt idx="1717">
                  <c:v>-14.920109999999999</c:v>
                </c:pt>
                <c:pt idx="1718">
                  <c:v>-14.93004</c:v>
                </c:pt>
                <c:pt idx="1719">
                  <c:v>-14.94008</c:v>
                </c:pt>
                <c:pt idx="1720">
                  <c:v>-14.95013</c:v>
                </c:pt>
                <c:pt idx="1721">
                  <c:v>-14.960050000000001</c:v>
                </c:pt>
                <c:pt idx="1722">
                  <c:v>-14.97003</c:v>
                </c:pt>
                <c:pt idx="1723">
                  <c:v>-14.98002</c:v>
                </c:pt>
                <c:pt idx="1724">
                  <c:v>-14.98995</c:v>
                </c:pt>
                <c:pt idx="1725">
                  <c:v>-14.999930000000001</c:v>
                </c:pt>
                <c:pt idx="1726">
                  <c:v>-15.009969999999999</c:v>
                </c:pt>
                <c:pt idx="1727">
                  <c:v>-15.020020000000001</c:v>
                </c:pt>
                <c:pt idx="1728">
                  <c:v>-15.03</c:v>
                </c:pt>
                <c:pt idx="1729">
                  <c:v>-15.03999</c:v>
                </c:pt>
                <c:pt idx="1730">
                  <c:v>-15.04997</c:v>
                </c:pt>
                <c:pt idx="1731">
                  <c:v>-15.059900000000001</c:v>
                </c:pt>
                <c:pt idx="1732">
                  <c:v>-15.069940000000001</c:v>
                </c:pt>
                <c:pt idx="1733">
                  <c:v>-15.079929999999999</c:v>
                </c:pt>
                <c:pt idx="1734">
                  <c:v>-15.089969999999999</c:v>
                </c:pt>
                <c:pt idx="1735">
                  <c:v>-15.099959999999999</c:v>
                </c:pt>
                <c:pt idx="1736">
                  <c:v>-15.10994</c:v>
                </c:pt>
                <c:pt idx="1737">
                  <c:v>-15.11999</c:v>
                </c:pt>
                <c:pt idx="1738">
                  <c:v>-15.13003</c:v>
                </c:pt>
                <c:pt idx="1739">
                  <c:v>-15.14002</c:v>
                </c:pt>
                <c:pt idx="1740">
                  <c:v>-15.149940000000001</c:v>
                </c:pt>
                <c:pt idx="1741">
                  <c:v>-15.159990000000001</c:v>
                </c:pt>
                <c:pt idx="1742">
                  <c:v>-15.169969999999999</c:v>
                </c:pt>
                <c:pt idx="1743">
                  <c:v>-15.179959999999999</c:v>
                </c:pt>
                <c:pt idx="1744">
                  <c:v>-15.18994</c:v>
                </c:pt>
                <c:pt idx="1745">
                  <c:v>-15.19999</c:v>
                </c:pt>
                <c:pt idx="1746">
                  <c:v>-15.20997</c:v>
                </c:pt>
                <c:pt idx="1747">
                  <c:v>-15.22001</c:v>
                </c:pt>
                <c:pt idx="1748">
                  <c:v>-15.23</c:v>
                </c:pt>
                <c:pt idx="1749">
                  <c:v>-15.239929999999999</c:v>
                </c:pt>
                <c:pt idx="1750">
                  <c:v>-15.249969999999999</c:v>
                </c:pt>
                <c:pt idx="1751">
                  <c:v>-15.25995</c:v>
                </c:pt>
                <c:pt idx="1752">
                  <c:v>-15.26994</c:v>
                </c:pt>
                <c:pt idx="1753">
                  <c:v>-15.27998</c:v>
                </c:pt>
                <c:pt idx="1754">
                  <c:v>-15.28997</c:v>
                </c:pt>
                <c:pt idx="1755">
                  <c:v>-15.299950000000001</c:v>
                </c:pt>
                <c:pt idx="1756">
                  <c:v>-15.309939999999999</c:v>
                </c:pt>
                <c:pt idx="1757">
                  <c:v>-15.31992</c:v>
                </c:pt>
                <c:pt idx="1758">
                  <c:v>-15.329969999999999</c:v>
                </c:pt>
                <c:pt idx="1759">
                  <c:v>-15.33995</c:v>
                </c:pt>
                <c:pt idx="1760">
                  <c:v>-15.35</c:v>
                </c:pt>
                <c:pt idx="1761">
                  <c:v>-15.35998</c:v>
                </c:pt>
                <c:pt idx="1762">
                  <c:v>-15.36997</c:v>
                </c:pt>
                <c:pt idx="1763">
                  <c:v>-15.38001</c:v>
                </c:pt>
                <c:pt idx="1764">
                  <c:v>-15.39006</c:v>
                </c:pt>
                <c:pt idx="1765">
                  <c:v>-15.400040000000001</c:v>
                </c:pt>
                <c:pt idx="1766">
                  <c:v>-15.410030000000001</c:v>
                </c:pt>
                <c:pt idx="1767">
                  <c:v>-15.41995</c:v>
                </c:pt>
                <c:pt idx="1768">
                  <c:v>-15.429880000000001</c:v>
                </c:pt>
                <c:pt idx="1769">
                  <c:v>-15.439859999999999</c:v>
                </c:pt>
                <c:pt idx="1770">
                  <c:v>-15.44985</c:v>
                </c:pt>
                <c:pt idx="1771">
                  <c:v>-15.45989</c:v>
                </c:pt>
                <c:pt idx="1772">
                  <c:v>-15.46988</c:v>
                </c:pt>
                <c:pt idx="1773">
                  <c:v>-15.47986</c:v>
                </c:pt>
                <c:pt idx="1774">
                  <c:v>-15.4899</c:v>
                </c:pt>
                <c:pt idx="1775">
                  <c:v>-15.499890000000001</c:v>
                </c:pt>
                <c:pt idx="1776">
                  <c:v>-15.50994</c:v>
                </c:pt>
                <c:pt idx="1777">
                  <c:v>-15.51998</c:v>
                </c:pt>
                <c:pt idx="1778">
                  <c:v>-15.5299</c:v>
                </c:pt>
                <c:pt idx="1779">
                  <c:v>-15.539949999999999</c:v>
                </c:pt>
                <c:pt idx="1780">
                  <c:v>-15.549989999999999</c:v>
                </c:pt>
                <c:pt idx="1781">
                  <c:v>-15.560040000000001</c:v>
                </c:pt>
                <c:pt idx="1782">
                  <c:v>-15.56996</c:v>
                </c:pt>
                <c:pt idx="1783">
                  <c:v>-15.579890000000001</c:v>
                </c:pt>
                <c:pt idx="1784">
                  <c:v>-15.589869999999999</c:v>
                </c:pt>
                <c:pt idx="1785">
                  <c:v>-15.59986</c:v>
                </c:pt>
                <c:pt idx="1786">
                  <c:v>-15.6099</c:v>
                </c:pt>
                <c:pt idx="1787">
                  <c:v>-15.61989</c:v>
                </c:pt>
                <c:pt idx="1788">
                  <c:v>-15.62993</c:v>
                </c:pt>
                <c:pt idx="1789">
                  <c:v>-15.63998</c:v>
                </c:pt>
                <c:pt idx="1790">
                  <c:v>-15.64996</c:v>
                </c:pt>
                <c:pt idx="1791">
                  <c:v>-15.66001</c:v>
                </c:pt>
                <c:pt idx="1792">
                  <c:v>-15.66999</c:v>
                </c:pt>
                <c:pt idx="1793">
                  <c:v>-15.67998</c:v>
                </c:pt>
                <c:pt idx="1794">
                  <c:v>-15.690020000000001</c:v>
                </c:pt>
                <c:pt idx="1795">
                  <c:v>-15.70007</c:v>
                </c:pt>
                <c:pt idx="1796">
                  <c:v>-15.710050000000001</c:v>
                </c:pt>
                <c:pt idx="1797">
                  <c:v>-15.718059999999999</c:v>
                </c:pt>
                <c:pt idx="1798">
                  <c:v>-15.7201</c:v>
                </c:pt>
                <c:pt idx="1799">
                  <c:v>-15.72207</c:v>
                </c:pt>
                <c:pt idx="1800">
                  <c:v>-15.7241</c:v>
                </c:pt>
                <c:pt idx="1801">
                  <c:v>-15.72607</c:v>
                </c:pt>
                <c:pt idx="1802">
                  <c:v>-15.72805</c:v>
                </c:pt>
                <c:pt idx="1803">
                  <c:v>-15.730079999999999</c:v>
                </c:pt>
                <c:pt idx="1804">
                  <c:v>-15.73211</c:v>
                </c:pt>
                <c:pt idx="1805">
                  <c:v>-15.73415</c:v>
                </c:pt>
                <c:pt idx="1806">
                  <c:v>-15.736179999999999</c:v>
                </c:pt>
                <c:pt idx="1807">
                  <c:v>-15.738149999999999</c:v>
                </c:pt>
                <c:pt idx="1808">
                  <c:v>-15.740119999999999</c:v>
                </c:pt>
                <c:pt idx="1809">
                  <c:v>-15.74216</c:v>
                </c:pt>
                <c:pt idx="1810">
                  <c:v>-15.74413</c:v>
                </c:pt>
                <c:pt idx="1811">
                  <c:v>-15.74616</c:v>
                </c:pt>
                <c:pt idx="1812">
                  <c:v>-15.748200000000001</c:v>
                </c:pt>
                <c:pt idx="1813">
                  <c:v>-15.75023</c:v>
                </c:pt>
                <c:pt idx="1814">
                  <c:v>-15.7522</c:v>
                </c:pt>
                <c:pt idx="1815">
                  <c:v>-15.754239999999999</c:v>
                </c:pt>
                <c:pt idx="1816">
                  <c:v>-15.756209999999999</c:v>
                </c:pt>
                <c:pt idx="1817">
                  <c:v>-15.76027</c:v>
                </c:pt>
                <c:pt idx="1818">
                  <c:v>-15.764279999999999</c:v>
                </c:pt>
                <c:pt idx="1819">
                  <c:v>-15.77426</c:v>
                </c:pt>
                <c:pt idx="1820">
                  <c:v>-15.780239999999999</c:v>
                </c:pt>
                <c:pt idx="1821">
                  <c:v>-15.78628</c:v>
                </c:pt>
                <c:pt idx="1822">
                  <c:v>-15.790290000000001</c:v>
                </c:pt>
                <c:pt idx="1823">
                  <c:v>-15.79429</c:v>
                </c:pt>
                <c:pt idx="1824">
                  <c:v>-15.79824</c:v>
                </c:pt>
                <c:pt idx="1825">
                  <c:v>-15.802239999999999</c:v>
                </c:pt>
                <c:pt idx="1826">
                  <c:v>-15.80631</c:v>
                </c:pt>
                <c:pt idx="1827">
                  <c:v>-15.81026</c:v>
                </c:pt>
                <c:pt idx="1828">
                  <c:v>-15.814260000000001</c:v>
                </c:pt>
                <c:pt idx="1829">
                  <c:v>-15.81827</c:v>
                </c:pt>
                <c:pt idx="1830">
                  <c:v>-15.82221</c:v>
                </c:pt>
                <c:pt idx="1831">
                  <c:v>-15.828250000000001</c:v>
                </c:pt>
                <c:pt idx="1832">
                  <c:v>-15.83423</c:v>
                </c:pt>
                <c:pt idx="1833">
                  <c:v>-15.840210000000001</c:v>
                </c:pt>
                <c:pt idx="1834">
                  <c:v>-15.84619</c:v>
                </c:pt>
                <c:pt idx="1835">
                  <c:v>-15.852169999999999</c:v>
                </c:pt>
                <c:pt idx="1836">
                  <c:v>-15.85815</c:v>
                </c:pt>
                <c:pt idx="1837">
                  <c:v>-15.864129999999999</c:v>
                </c:pt>
                <c:pt idx="1838">
                  <c:v>-15.87011</c:v>
                </c:pt>
                <c:pt idx="1839">
                  <c:v>-15.876150000000001</c:v>
                </c:pt>
                <c:pt idx="1840">
                  <c:v>-15.88212</c:v>
                </c:pt>
                <c:pt idx="1841">
                  <c:v>-15.888159999999999</c:v>
                </c:pt>
                <c:pt idx="1842">
                  <c:v>-15.894080000000001</c:v>
                </c:pt>
                <c:pt idx="1843">
                  <c:v>-15.900119999999999</c:v>
                </c:pt>
                <c:pt idx="1844">
                  <c:v>-15.9061</c:v>
                </c:pt>
                <c:pt idx="1845">
                  <c:v>-15.912140000000001</c:v>
                </c:pt>
                <c:pt idx="1846">
                  <c:v>-15.91812</c:v>
                </c:pt>
                <c:pt idx="1847">
                  <c:v>-15.926130000000001</c:v>
                </c:pt>
                <c:pt idx="1848">
                  <c:v>-15.93605</c:v>
                </c:pt>
                <c:pt idx="1849">
                  <c:v>-15.94604</c:v>
                </c:pt>
                <c:pt idx="1850">
                  <c:v>-15.95608</c:v>
                </c:pt>
                <c:pt idx="1851">
                  <c:v>-15.96607</c:v>
                </c:pt>
                <c:pt idx="1852">
                  <c:v>-15.974080000000001</c:v>
                </c:pt>
                <c:pt idx="1853">
                  <c:v>-15.98</c:v>
                </c:pt>
                <c:pt idx="1854">
                  <c:v>-15.986039999999999</c:v>
                </c:pt>
                <c:pt idx="1855">
                  <c:v>-15.99202</c:v>
                </c:pt>
                <c:pt idx="1856">
                  <c:v>-15.998060000000001</c:v>
                </c:pt>
                <c:pt idx="1857">
                  <c:v>-16.00403</c:v>
                </c:pt>
                <c:pt idx="1858">
                  <c:v>-16.010010000000001</c:v>
                </c:pt>
                <c:pt idx="1859">
                  <c:v>-16.015989999999999</c:v>
                </c:pt>
                <c:pt idx="1860">
                  <c:v>-16.022030000000001</c:v>
                </c:pt>
                <c:pt idx="1861">
                  <c:v>-16.028009999999998</c:v>
                </c:pt>
                <c:pt idx="1862">
                  <c:v>-16.034050000000001</c:v>
                </c:pt>
                <c:pt idx="1863">
                  <c:v>-16.03997</c:v>
                </c:pt>
                <c:pt idx="1864">
                  <c:v>-16.046009999999999</c:v>
                </c:pt>
                <c:pt idx="1865">
                  <c:v>-16.05199</c:v>
                </c:pt>
                <c:pt idx="1866">
                  <c:v>-16.058029999999999</c:v>
                </c:pt>
                <c:pt idx="1867">
                  <c:v>-16.063949999999998</c:v>
                </c:pt>
                <c:pt idx="1868">
                  <c:v>-16.071960000000001</c:v>
                </c:pt>
                <c:pt idx="1869">
                  <c:v>-16.079969999999999</c:v>
                </c:pt>
                <c:pt idx="1870">
                  <c:v>-16.08792</c:v>
                </c:pt>
                <c:pt idx="1871">
                  <c:v>-16.095929999999999</c:v>
                </c:pt>
                <c:pt idx="1872">
                  <c:v>-16.103940000000001</c:v>
                </c:pt>
                <c:pt idx="1873">
                  <c:v>-16.111889999999999</c:v>
                </c:pt>
                <c:pt idx="1874">
                  <c:v>-16.119969999999999</c:v>
                </c:pt>
                <c:pt idx="1875">
                  <c:v>-16.12792</c:v>
                </c:pt>
                <c:pt idx="1876">
                  <c:v>-16.135870000000001</c:v>
                </c:pt>
                <c:pt idx="1877">
                  <c:v>-16.143940000000001</c:v>
                </c:pt>
                <c:pt idx="1878">
                  <c:v>-16.151890000000002</c:v>
                </c:pt>
                <c:pt idx="1879">
                  <c:v>-16.15991</c:v>
                </c:pt>
                <c:pt idx="1880">
                  <c:v>-16.16798</c:v>
                </c:pt>
                <c:pt idx="1881">
                  <c:v>-16.175930000000001</c:v>
                </c:pt>
                <c:pt idx="1882">
                  <c:v>-16.18591</c:v>
                </c:pt>
                <c:pt idx="1883">
                  <c:v>-16.195900000000002</c:v>
                </c:pt>
                <c:pt idx="1884">
                  <c:v>-16.205939999999998</c:v>
                </c:pt>
                <c:pt idx="1885">
                  <c:v>-16.21593</c:v>
                </c:pt>
                <c:pt idx="1886">
                  <c:v>-16.225919999999999</c:v>
                </c:pt>
                <c:pt idx="1887">
                  <c:v>-16.235959999999999</c:v>
                </c:pt>
                <c:pt idx="1888">
                  <c:v>-16.24588</c:v>
                </c:pt>
                <c:pt idx="1889">
                  <c:v>-16.255870000000002</c:v>
                </c:pt>
                <c:pt idx="1890">
                  <c:v>-16.265910000000002</c:v>
                </c:pt>
                <c:pt idx="1891">
                  <c:v>-16.2759</c:v>
                </c:pt>
                <c:pt idx="1892">
                  <c:v>-16.28594</c:v>
                </c:pt>
                <c:pt idx="1893">
                  <c:v>-16.295929999999998</c:v>
                </c:pt>
                <c:pt idx="1894">
                  <c:v>-16.305969999999999</c:v>
                </c:pt>
                <c:pt idx="1895">
                  <c:v>-16.31596</c:v>
                </c:pt>
                <c:pt idx="1896">
                  <c:v>-16.325880000000002</c:v>
                </c:pt>
                <c:pt idx="1897">
                  <c:v>-16.335930000000001</c:v>
                </c:pt>
                <c:pt idx="1898">
                  <c:v>-16.34591</c:v>
                </c:pt>
                <c:pt idx="1899">
                  <c:v>-16.35596</c:v>
                </c:pt>
                <c:pt idx="1900">
                  <c:v>-16.365880000000001</c:v>
                </c:pt>
                <c:pt idx="1901">
                  <c:v>-16.375869999999999</c:v>
                </c:pt>
                <c:pt idx="1902">
                  <c:v>-16.385850000000001</c:v>
                </c:pt>
                <c:pt idx="1903">
                  <c:v>-16.39584</c:v>
                </c:pt>
                <c:pt idx="1904">
                  <c:v>-16.40588</c:v>
                </c:pt>
                <c:pt idx="1905">
                  <c:v>-16.415870000000002</c:v>
                </c:pt>
                <c:pt idx="1906">
                  <c:v>-16.425909999999998</c:v>
                </c:pt>
                <c:pt idx="1907">
                  <c:v>-16.435890000000001</c:v>
                </c:pt>
                <c:pt idx="1908">
                  <c:v>-16.445879999999999</c:v>
                </c:pt>
                <c:pt idx="1909">
                  <c:v>-16.455860000000001</c:v>
                </c:pt>
                <c:pt idx="1910">
                  <c:v>-16.465910000000001</c:v>
                </c:pt>
                <c:pt idx="1911">
                  <c:v>-16.47589</c:v>
                </c:pt>
                <c:pt idx="1912">
                  <c:v>-16.485939999999999</c:v>
                </c:pt>
                <c:pt idx="1913">
                  <c:v>-16.49586</c:v>
                </c:pt>
                <c:pt idx="1914">
                  <c:v>-16.50591</c:v>
                </c:pt>
                <c:pt idx="1915">
                  <c:v>-16.515889999999999</c:v>
                </c:pt>
                <c:pt idx="1916">
                  <c:v>-16.525939999999999</c:v>
                </c:pt>
                <c:pt idx="1917">
                  <c:v>-16.535920000000001</c:v>
                </c:pt>
                <c:pt idx="1918">
                  <c:v>-16.545909999999999</c:v>
                </c:pt>
                <c:pt idx="1919">
                  <c:v>-16.555890000000002</c:v>
                </c:pt>
                <c:pt idx="1920">
                  <c:v>-16.56588</c:v>
                </c:pt>
                <c:pt idx="1921">
                  <c:v>-16.575980000000001</c:v>
                </c:pt>
                <c:pt idx="1922">
                  <c:v>-16.58399</c:v>
                </c:pt>
                <c:pt idx="1923">
                  <c:v>-16.592009999999998</c:v>
                </c:pt>
                <c:pt idx="1924">
                  <c:v>-16.599959999999999</c:v>
                </c:pt>
                <c:pt idx="1925">
                  <c:v>-16.607970000000002</c:v>
                </c:pt>
                <c:pt idx="1926">
                  <c:v>-16.61795</c:v>
                </c:pt>
                <c:pt idx="1927">
                  <c:v>-16.627939999999999</c:v>
                </c:pt>
                <c:pt idx="1928">
                  <c:v>-16.637920000000001</c:v>
                </c:pt>
                <c:pt idx="1929">
                  <c:v>-16.647970000000001</c:v>
                </c:pt>
                <c:pt idx="1930">
                  <c:v>-16.657830000000001</c:v>
                </c:pt>
                <c:pt idx="1931">
                  <c:v>-16.667819999999999</c:v>
                </c:pt>
                <c:pt idx="1932">
                  <c:v>-16.677859999999999</c:v>
                </c:pt>
                <c:pt idx="1933">
                  <c:v>-16.68797</c:v>
                </c:pt>
                <c:pt idx="1934">
                  <c:v>-16.697949999999999</c:v>
                </c:pt>
                <c:pt idx="1935">
                  <c:v>-16.707940000000001</c:v>
                </c:pt>
                <c:pt idx="1936">
                  <c:v>-16.715949999999999</c:v>
                </c:pt>
                <c:pt idx="1937">
                  <c:v>-16.7239</c:v>
                </c:pt>
                <c:pt idx="1938">
                  <c:v>-16.73197</c:v>
                </c:pt>
                <c:pt idx="1939">
                  <c:v>-16.74004</c:v>
                </c:pt>
                <c:pt idx="1940">
                  <c:v>-16.748000000000001</c:v>
                </c:pt>
                <c:pt idx="1941">
                  <c:v>-16.75798</c:v>
                </c:pt>
                <c:pt idx="1942">
                  <c:v>-16.767910000000001</c:v>
                </c:pt>
                <c:pt idx="1943">
                  <c:v>-16.777950000000001</c:v>
                </c:pt>
                <c:pt idx="1944">
                  <c:v>-16.787990000000001</c:v>
                </c:pt>
                <c:pt idx="1945">
                  <c:v>-16.797979999999999</c:v>
                </c:pt>
                <c:pt idx="1946">
                  <c:v>-16.807970000000001</c:v>
                </c:pt>
                <c:pt idx="1947">
                  <c:v>-16.817889999999998</c:v>
                </c:pt>
                <c:pt idx="1948">
                  <c:v>-16.827929999999999</c:v>
                </c:pt>
                <c:pt idx="1949">
                  <c:v>-16.837980000000002</c:v>
                </c:pt>
                <c:pt idx="1950">
                  <c:v>-16.84796</c:v>
                </c:pt>
                <c:pt idx="1951">
                  <c:v>-16.857949999999999</c:v>
                </c:pt>
                <c:pt idx="1952">
                  <c:v>-16.867930000000001</c:v>
                </c:pt>
                <c:pt idx="1953">
                  <c:v>-16.87792</c:v>
                </c:pt>
                <c:pt idx="1954">
                  <c:v>-16.88796</c:v>
                </c:pt>
                <c:pt idx="1955">
                  <c:v>-16.898009999999999</c:v>
                </c:pt>
                <c:pt idx="1956">
                  <c:v>-16.90399</c:v>
                </c:pt>
                <c:pt idx="1957">
                  <c:v>-16.908049999999999</c:v>
                </c:pt>
                <c:pt idx="1958">
                  <c:v>-16.911999999999999</c:v>
                </c:pt>
                <c:pt idx="1959">
                  <c:v>-16.916</c:v>
                </c:pt>
                <c:pt idx="1960">
                  <c:v>-16.920010000000001</c:v>
                </c:pt>
                <c:pt idx="1961">
                  <c:v>-16.925989999999999</c:v>
                </c:pt>
                <c:pt idx="1962">
                  <c:v>-16.93</c:v>
                </c:pt>
                <c:pt idx="1963">
                  <c:v>-16.935970000000001</c:v>
                </c:pt>
                <c:pt idx="1964">
                  <c:v>-16.944050000000001</c:v>
                </c:pt>
                <c:pt idx="1965">
                  <c:v>-16.954090000000001</c:v>
                </c:pt>
                <c:pt idx="1966">
                  <c:v>-16.964079999999999</c:v>
                </c:pt>
                <c:pt idx="1967">
                  <c:v>-16.97</c:v>
                </c:pt>
                <c:pt idx="1968">
                  <c:v>-16.976030000000002</c:v>
                </c:pt>
                <c:pt idx="1969">
                  <c:v>-16.983979999999999</c:v>
                </c:pt>
                <c:pt idx="1970">
                  <c:v>-16.98602</c:v>
                </c:pt>
                <c:pt idx="1971">
                  <c:v>-16.988050000000001</c:v>
                </c:pt>
                <c:pt idx="1972">
                  <c:v>-16.990020000000001</c:v>
                </c:pt>
                <c:pt idx="1973">
                  <c:v>-16.992000000000001</c:v>
                </c:pt>
                <c:pt idx="1974">
                  <c:v>-16.994029999999999</c:v>
                </c:pt>
                <c:pt idx="1975">
                  <c:v>-16.995999999999999</c:v>
                </c:pt>
                <c:pt idx="1976">
                  <c:v>-16.99804</c:v>
                </c:pt>
                <c:pt idx="1977">
                  <c:v>-17.000070000000001</c:v>
                </c:pt>
                <c:pt idx="1978">
                  <c:v>-17.002099999999999</c:v>
                </c:pt>
                <c:pt idx="1979">
                  <c:v>-17.004069999999999</c:v>
                </c:pt>
                <c:pt idx="1980">
                  <c:v>-17.006049999999998</c:v>
                </c:pt>
                <c:pt idx="1981">
                  <c:v>-17.01005</c:v>
                </c:pt>
                <c:pt idx="1982">
                  <c:v>-17.014119999999998</c:v>
                </c:pt>
                <c:pt idx="1983">
                  <c:v>-17.020099999999999</c:v>
                </c:pt>
                <c:pt idx="1984">
                  <c:v>-17.030080000000002</c:v>
                </c:pt>
                <c:pt idx="1985">
                  <c:v>-17.040130000000001</c:v>
                </c:pt>
                <c:pt idx="1986">
                  <c:v>-17.05011</c:v>
                </c:pt>
                <c:pt idx="1987">
                  <c:v>-17.060099999999998</c:v>
                </c:pt>
                <c:pt idx="1988">
                  <c:v>-17.070080000000001</c:v>
                </c:pt>
                <c:pt idx="1989">
                  <c:v>-17.080069999999999</c:v>
                </c:pt>
                <c:pt idx="1990">
                  <c:v>-17.090109999999999</c:v>
                </c:pt>
                <c:pt idx="1991">
                  <c:v>-17.098120000000002</c:v>
                </c:pt>
                <c:pt idx="1992">
                  <c:v>-17.106069999999999</c:v>
                </c:pt>
                <c:pt idx="1993">
                  <c:v>-17.112110000000001</c:v>
                </c:pt>
                <c:pt idx="1994">
                  <c:v>-17.118030000000001</c:v>
                </c:pt>
                <c:pt idx="1995">
                  <c:v>-17.12407</c:v>
                </c:pt>
                <c:pt idx="1996">
                  <c:v>-17.130050000000001</c:v>
                </c:pt>
                <c:pt idx="1997">
                  <c:v>-17.132079999999998</c:v>
                </c:pt>
                <c:pt idx="1998">
                  <c:v>-17.134119999999999</c:v>
                </c:pt>
                <c:pt idx="1999">
                  <c:v>-17.136150000000001</c:v>
                </c:pt>
                <c:pt idx="2000">
                  <c:v>-17.138120000000001</c:v>
                </c:pt>
                <c:pt idx="2001">
                  <c:v>-17.1401</c:v>
                </c:pt>
                <c:pt idx="2002">
                  <c:v>-17.142130000000002</c:v>
                </c:pt>
                <c:pt idx="2003">
                  <c:v>-17.144159999999999</c:v>
                </c:pt>
                <c:pt idx="2004">
                  <c:v>-17.146190000000001</c:v>
                </c:pt>
                <c:pt idx="2005">
                  <c:v>-17.14817</c:v>
                </c:pt>
                <c:pt idx="2006">
                  <c:v>-17.150200000000002</c:v>
                </c:pt>
                <c:pt idx="2007">
                  <c:v>-17.152170000000002</c:v>
                </c:pt>
                <c:pt idx="2008">
                  <c:v>-17.154209999999999</c:v>
                </c:pt>
                <c:pt idx="2009">
                  <c:v>-17.15624</c:v>
                </c:pt>
                <c:pt idx="2010">
                  <c:v>-17.158270000000002</c:v>
                </c:pt>
                <c:pt idx="2011">
                  <c:v>-17.160240000000002</c:v>
                </c:pt>
                <c:pt idx="2012">
                  <c:v>-17.162220000000001</c:v>
                </c:pt>
                <c:pt idx="2013">
                  <c:v>-17.164249999999999</c:v>
                </c:pt>
                <c:pt idx="2014">
                  <c:v>-17.16628</c:v>
                </c:pt>
                <c:pt idx="2015">
                  <c:v>-17.168320000000001</c:v>
                </c:pt>
                <c:pt idx="2016">
                  <c:v>-17.170290000000001</c:v>
                </c:pt>
                <c:pt idx="2017">
                  <c:v>-17.172260000000001</c:v>
                </c:pt>
                <c:pt idx="2018">
                  <c:v>-17.176269999999999</c:v>
                </c:pt>
                <c:pt idx="2019">
                  <c:v>-17.18028</c:v>
                </c:pt>
                <c:pt idx="2020">
                  <c:v>-17.190259999999999</c:v>
                </c:pt>
                <c:pt idx="2021">
                  <c:v>-17.194320000000001</c:v>
                </c:pt>
                <c:pt idx="2022">
                  <c:v>-17.196300000000001</c:v>
                </c:pt>
                <c:pt idx="2023">
                  <c:v>-17.198270000000001</c:v>
                </c:pt>
                <c:pt idx="2024">
                  <c:v>-17.200240000000001</c:v>
                </c:pt>
                <c:pt idx="2025">
                  <c:v>-17.202279999999998</c:v>
                </c:pt>
                <c:pt idx="2026">
                  <c:v>-17.20431</c:v>
                </c:pt>
                <c:pt idx="2027">
                  <c:v>-17.206340000000001</c:v>
                </c:pt>
                <c:pt idx="2028">
                  <c:v>-17.208310000000001</c:v>
                </c:pt>
                <c:pt idx="2029">
                  <c:v>-17.210349999999998</c:v>
                </c:pt>
                <c:pt idx="2030">
                  <c:v>-17.212319999999998</c:v>
                </c:pt>
                <c:pt idx="2031">
                  <c:v>-17.21435</c:v>
                </c:pt>
                <c:pt idx="2032">
                  <c:v>-17.216390000000001</c:v>
                </c:pt>
                <c:pt idx="2033">
                  <c:v>-17.218419999999998</c:v>
                </c:pt>
                <c:pt idx="2034">
                  <c:v>-17.220389999999998</c:v>
                </c:pt>
                <c:pt idx="2035">
                  <c:v>-17.222370000000002</c:v>
                </c:pt>
                <c:pt idx="2036">
                  <c:v>-17.224399999999999</c:v>
                </c:pt>
                <c:pt idx="2037">
                  <c:v>-17.226369999999999</c:v>
                </c:pt>
                <c:pt idx="2038">
                  <c:v>-17.22841</c:v>
                </c:pt>
                <c:pt idx="2039">
                  <c:v>-17.232410000000002</c:v>
                </c:pt>
                <c:pt idx="2040">
                  <c:v>-17.236419999999999</c:v>
                </c:pt>
                <c:pt idx="2041">
                  <c:v>-17.246400000000001</c:v>
                </c:pt>
                <c:pt idx="2042">
                  <c:v>-17.25639</c:v>
                </c:pt>
                <c:pt idx="2043">
                  <c:v>-17.262370000000001</c:v>
                </c:pt>
                <c:pt idx="2044">
                  <c:v>-17.2684</c:v>
                </c:pt>
                <c:pt idx="2045">
                  <c:v>-17.274380000000001</c:v>
                </c:pt>
                <c:pt idx="2046">
                  <c:v>-17.284369999999999</c:v>
                </c:pt>
                <c:pt idx="2047">
                  <c:v>-17.294350000000001</c:v>
                </c:pt>
                <c:pt idx="2048">
                  <c:v>-17.30434</c:v>
                </c:pt>
                <c:pt idx="2049">
                  <c:v>-17.314260000000001</c:v>
                </c:pt>
                <c:pt idx="2050">
                  <c:v>-17.324249999999999</c:v>
                </c:pt>
                <c:pt idx="2051">
                  <c:v>-17.334230000000002</c:v>
                </c:pt>
                <c:pt idx="2052">
                  <c:v>-17.34422</c:v>
                </c:pt>
                <c:pt idx="2053">
                  <c:v>-17.354199999999999</c:v>
                </c:pt>
                <c:pt idx="2054">
                  <c:v>-17.364190000000001</c:v>
                </c:pt>
                <c:pt idx="2055">
                  <c:v>-17.374169999999999</c:v>
                </c:pt>
                <c:pt idx="2056">
                  <c:v>-17.384160000000001</c:v>
                </c:pt>
                <c:pt idx="2057">
                  <c:v>-17.39414</c:v>
                </c:pt>
                <c:pt idx="2058">
                  <c:v>-17.404070000000001</c:v>
                </c:pt>
                <c:pt idx="2059">
                  <c:v>-17.414110000000001</c:v>
                </c:pt>
                <c:pt idx="2060">
                  <c:v>-17.424099999999999</c:v>
                </c:pt>
                <c:pt idx="2061">
                  <c:v>-17.434139999999999</c:v>
                </c:pt>
                <c:pt idx="2062">
                  <c:v>-17.436109999999999</c:v>
                </c:pt>
                <c:pt idx="2063">
                  <c:v>-17.438089999999999</c:v>
                </c:pt>
                <c:pt idx="2064">
                  <c:v>-17.44012</c:v>
                </c:pt>
                <c:pt idx="2065">
                  <c:v>-17.44209</c:v>
                </c:pt>
                <c:pt idx="2066">
                  <c:v>-17.444130000000001</c:v>
                </c:pt>
                <c:pt idx="2067">
                  <c:v>-17.446159999999999</c:v>
                </c:pt>
                <c:pt idx="2068">
                  <c:v>-17.448129999999999</c:v>
                </c:pt>
                <c:pt idx="2069">
                  <c:v>-17.450099999999999</c:v>
                </c:pt>
                <c:pt idx="2070">
                  <c:v>-17.45214</c:v>
                </c:pt>
                <c:pt idx="2071">
                  <c:v>-17.454170000000001</c:v>
                </c:pt>
                <c:pt idx="2072">
                  <c:v>-17.456140000000001</c:v>
                </c:pt>
                <c:pt idx="2073">
                  <c:v>-17.458179999999999</c:v>
                </c:pt>
                <c:pt idx="2074">
                  <c:v>-17.460149999999999</c:v>
                </c:pt>
                <c:pt idx="2075">
                  <c:v>-17.462119999999999</c:v>
                </c:pt>
                <c:pt idx="2076">
                  <c:v>-17.46416</c:v>
                </c:pt>
                <c:pt idx="2077">
                  <c:v>-17.468160000000001</c:v>
                </c:pt>
                <c:pt idx="2078">
                  <c:v>-17.472169999999998</c:v>
                </c:pt>
                <c:pt idx="2079">
                  <c:v>-17.480119999999999</c:v>
                </c:pt>
                <c:pt idx="2080">
                  <c:v>-17.490159999999999</c:v>
                </c:pt>
                <c:pt idx="2081">
                  <c:v>-17.498169999999998</c:v>
                </c:pt>
                <c:pt idx="2082">
                  <c:v>-17.50619</c:v>
                </c:pt>
                <c:pt idx="2083">
                  <c:v>-17.512170000000001</c:v>
                </c:pt>
                <c:pt idx="2084">
                  <c:v>-17.51821</c:v>
                </c:pt>
                <c:pt idx="2085">
                  <c:v>-17.524180000000001</c:v>
                </c:pt>
                <c:pt idx="2086">
                  <c:v>-17.534109999999998</c:v>
                </c:pt>
                <c:pt idx="2087">
                  <c:v>-17.544149999999998</c:v>
                </c:pt>
                <c:pt idx="2088">
                  <c:v>-17.554200000000002</c:v>
                </c:pt>
                <c:pt idx="2089">
                  <c:v>-17.56418</c:v>
                </c:pt>
                <c:pt idx="2090">
                  <c:v>-17.574169999999999</c:v>
                </c:pt>
                <c:pt idx="2091">
                  <c:v>-17.584150000000001</c:v>
                </c:pt>
                <c:pt idx="2092">
                  <c:v>-17.594139999999999</c:v>
                </c:pt>
                <c:pt idx="2093">
                  <c:v>-17.604179999999999</c:v>
                </c:pt>
                <c:pt idx="2094">
                  <c:v>-17.614229999999999</c:v>
                </c:pt>
                <c:pt idx="2095">
                  <c:v>-17.624210000000001</c:v>
                </c:pt>
                <c:pt idx="2096">
                  <c:v>-17.634260000000001</c:v>
                </c:pt>
                <c:pt idx="2097">
                  <c:v>-17.640180000000001</c:v>
                </c:pt>
                <c:pt idx="2098">
                  <c:v>-17.644179999999999</c:v>
                </c:pt>
                <c:pt idx="2099">
                  <c:v>-17.64819</c:v>
                </c:pt>
                <c:pt idx="2100">
                  <c:v>-17.652190000000001</c:v>
                </c:pt>
                <c:pt idx="2101">
                  <c:v>-17.656199999999998</c:v>
                </c:pt>
                <c:pt idx="2102">
                  <c:v>-17.6602</c:v>
                </c:pt>
                <c:pt idx="2103">
                  <c:v>-17.666180000000001</c:v>
                </c:pt>
                <c:pt idx="2104">
                  <c:v>-17.676169999999999</c:v>
                </c:pt>
                <c:pt idx="2105">
                  <c:v>-17.686209999999999</c:v>
                </c:pt>
                <c:pt idx="2106">
                  <c:v>-17.696200000000001</c:v>
                </c:pt>
                <c:pt idx="2107">
                  <c:v>-17.706240000000001</c:v>
                </c:pt>
                <c:pt idx="2108">
                  <c:v>-17.716170000000002</c:v>
                </c:pt>
                <c:pt idx="2109">
                  <c:v>-17.726150000000001</c:v>
                </c:pt>
                <c:pt idx="2110">
                  <c:v>-17.736139999999999</c:v>
                </c:pt>
                <c:pt idx="2111">
                  <c:v>-17.746179999999999</c:v>
                </c:pt>
                <c:pt idx="2112">
                  <c:v>-17.750129999999999</c:v>
                </c:pt>
                <c:pt idx="2113">
                  <c:v>-17.754190000000001</c:v>
                </c:pt>
                <c:pt idx="2114">
                  <c:v>-17.758199999999999</c:v>
                </c:pt>
                <c:pt idx="2115">
                  <c:v>-17.76221</c:v>
                </c:pt>
                <c:pt idx="2116">
                  <c:v>-17.766210000000001</c:v>
                </c:pt>
                <c:pt idx="2117">
                  <c:v>-17.77028</c:v>
                </c:pt>
                <c:pt idx="2118">
                  <c:v>-17.774280000000001</c:v>
                </c:pt>
                <c:pt idx="2119">
                  <c:v>-17.77835</c:v>
                </c:pt>
                <c:pt idx="2120">
                  <c:v>-17.784330000000001</c:v>
                </c:pt>
                <c:pt idx="2121">
                  <c:v>-17.792339999999999</c:v>
                </c:pt>
                <c:pt idx="2122">
                  <c:v>-17.80226</c:v>
                </c:pt>
                <c:pt idx="2123">
                  <c:v>-17.812249999999999</c:v>
                </c:pt>
                <c:pt idx="2124">
                  <c:v>-17.82217</c:v>
                </c:pt>
                <c:pt idx="2125">
                  <c:v>-17.832159999999998</c:v>
                </c:pt>
                <c:pt idx="2126">
                  <c:v>-17.842079999999999</c:v>
                </c:pt>
                <c:pt idx="2127">
                  <c:v>-17.852070000000001</c:v>
                </c:pt>
                <c:pt idx="2128">
                  <c:v>-17.86205</c:v>
                </c:pt>
                <c:pt idx="2129">
                  <c:v>-17.8721</c:v>
                </c:pt>
                <c:pt idx="2130">
                  <c:v>-17.88214</c:v>
                </c:pt>
                <c:pt idx="2131">
                  <c:v>-17.892130000000002</c:v>
                </c:pt>
                <c:pt idx="2132">
                  <c:v>-17.90211</c:v>
                </c:pt>
                <c:pt idx="2133">
                  <c:v>-17.908090000000001</c:v>
                </c:pt>
                <c:pt idx="2134">
                  <c:v>-17.912099999999999</c:v>
                </c:pt>
                <c:pt idx="2135">
                  <c:v>-17.916160000000001</c:v>
                </c:pt>
                <c:pt idx="2136">
                  <c:v>-17.920110000000001</c:v>
                </c:pt>
                <c:pt idx="2137">
                  <c:v>-17.92615</c:v>
                </c:pt>
                <c:pt idx="2138">
                  <c:v>-17.932130000000001</c:v>
                </c:pt>
                <c:pt idx="2139">
                  <c:v>-17.940200000000001</c:v>
                </c:pt>
                <c:pt idx="2140">
                  <c:v>-17.95018</c:v>
                </c:pt>
                <c:pt idx="2141">
                  <c:v>-17.96011</c:v>
                </c:pt>
                <c:pt idx="2142">
                  <c:v>-17.970089999999999</c:v>
                </c:pt>
                <c:pt idx="2143">
                  <c:v>-17.980080000000001</c:v>
                </c:pt>
                <c:pt idx="2144">
                  <c:v>-17.988150000000001</c:v>
                </c:pt>
                <c:pt idx="2145">
                  <c:v>-17.994129999999998</c:v>
                </c:pt>
                <c:pt idx="2146">
                  <c:v>-18.000170000000001</c:v>
                </c:pt>
                <c:pt idx="2147">
                  <c:v>-18.004169999999998</c:v>
                </c:pt>
                <c:pt idx="2148">
                  <c:v>-18.010149999999999</c:v>
                </c:pt>
                <c:pt idx="2149">
                  <c:v>-18.016190000000002</c:v>
                </c:pt>
                <c:pt idx="2150">
                  <c:v>-18.024139999999999</c:v>
                </c:pt>
                <c:pt idx="2151">
                  <c:v>-18.034189999999999</c:v>
                </c:pt>
                <c:pt idx="2152">
                  <c:v>-18.044229999999999</c:v>
                </c:pt>
                <c:pt idx="2153">
                  <c:v>-18.054220000000001</c:v>
                </c:pt>
                <c:pt idx="2154">
                  <c:v>-18.064139999999998</c:v>
                </c:pt>
                <c:pt idx="2155">
                  <c:v>-18.074069999999999</c:v>
                </c:pt>
                <c:pt idx="2156">
                  <c:v>-18.084109999999999</c:v>
                </c:pt>
                <c:pt idx="2157">
                  <c:v>-18.094159999999999</c:v>
                </c:pt>
                <c:pt idx="2158">
                  <c:v>-18.104199999999999</c:v>
                </c:pt>
                <c:pt idx="2159">
                  <c:v>-18.114190000000001</c:v>
                </c:pt>
                <c:pt idx="2160">
                  <c:v>-18.124110000000002</c:v>
                </c:pt>
                <c:pt idx="2161">
                  <c:v>-18.1341</c:v>
                </c:pt>
                <c:pt idx="2162">
                  <c:v>-18.14414</c:v>
                </c:pt>
                <c:pt idx="2163">
                  <c:v>-18.15418</c:v>
                </c:pt>
                <c:pt idx="2164">
                  <c:v>-18.164169999999999</c:v>
                </c:pt>
                <c:pt idx="2165">
                  <c:v>-18.174150000000001</c:v>
                </c:pt>
                <c:pt idx="2166">
                  <c:v>-18.184139999999999</c:v>
                </c:pt>
                <c:pt idx="2167">
                  <c:v>-18.194120000000002</c:v>
                </c:pt>
                <c:pt idx="2168">
                  <c:v>-18.204170000000001</c:v>
                </c:pt>
                <c:pt idx="2169">
                  <c:v>-18.21415</c:v>
                </c:pt>
                <c:pt idx="2170">
                  <c:v>-18.224139999999998</c:v>
                </c:pt>
                <c:pt idx="2171">
                  <c:v>-18.234179999999999</c:v>
                </c:pt>
                <c:pt idx="2172">
                  <c:v>-18.24417</c:v>
                </c:pt>
                <c:pt idx="2173">
                  <c:v>-18.254090000000001</c:v>
                </c:pt>
                <c:pt idx="2174">
                  <c:v>-18.264019999999999</c:v>
                </c:pt>
                <c:pt idx="2175">
                  <c:v>-18.274000000000001</c:v>
                </c:pt>
                <c:pt idx="2176">
                  <c:v>-18.284050000000001</c:v>
                </c:pt>
                <c:pt idx="2177">
                  <c:v>-18.294090000000001</c:v>
                </c:pt>
                <c:pt idx="2178">
                  <c:v>-18.304079999999999</c:v>
                </c:pt>
                <c:pt idx="2179">
                  <c:v>-18.314</c:v>
                </c:pt>
                <c:pt idx="2180">
                  <c:v>-18.323989999999998</c:v>
                </c:pt>
                <c:pt idx="2181">
                  <c:v>-18.334029999999998</c:v>
                </c:pt>
                <c:pt idx="2182">
                  <c:v>-18.344080000000002</c:v>
                </c:pt>
                <c:pt idx="2183">
                  <c:v>-18.35406</c:v>
                </c:pt>
                <c:pt idx="2184">
                  <c:v>-18.364049999999999</c:v>
                </c:pt>
                <c:pt idx="2185">
                  <c:v>-18.374030000000001</c:v>
                </c:pt>
                <c:pt idx="2186">
                  <c:v>-18.38402</c:v>
                </c:pt>
                <c:pt idx="2187">
                  <c:v>-18.393999999999998</c:v>
                </c:pt>
                <c:pt idx="2188">
                  <c:v>-18.40399</c:v>
                </c:pt>
                <c:pt idx="2189">
                  <c:v>-18.41403</c:v>
                </c:pt>
                <c:pt idx="2190">
                  <c:v>-18.424009999999999</c:v>
                </c:pt>
                <c:pt idx="2191">
                  <c:v>-18.434000000000001</c:v>
                </c:pt>
                <c:pt idx="2192">
                  <c:v>-18.44398</c:v>
                </c:pt>
                <c:pt idx="2193">
                  <c:v>-18.453970000000002</c:v>
                </c:pt>
                <c:pt idx="2194">
                  <c:v>-18.464009999999998</c:v>
                </c:pt>
                <c:pt idx="2195">
                  <c:v>-18.474060000000001</c:v>
                </c:pt>
                <c:pt idx="2196">
                  <c:v>-18.48404</c:v>
                </c:pt>
                <c:pt idx="2197">
                  <c:v>-18.494029999999999</c:v>
                </c:pt>
                <c:pt idx="2198">
                  <c:v>-18.504069999999999</c:v>
                </c:pt>
                <c:pt idx="2199">
                  <c:v>-18.514060000000001</c:v>
                </c:pt>
                <c:pt idx="2200">
                  <c:v>-18.524100000000001</c:v>
                </c:pt>
                <c:pt idx="2201">
                  <c:v>-18.534089999999999</c:v>
                </c:pt>
                <c:pt idx="2202">
                  <c:v>-18.544070000000001</c:v>
                </c:pt>
                <c:pt idx="2203">
                  <c:v>-18.554120000000001</c:v>
                </c:pt>
                <c:pt idx="2204">
                  <c:v>-18.5641</c:v>
                </c:pt>
                <c:pt idx="2205">
                  <c:v>-18.574149999999999</c:v>
                </c:pt>
                <c:pt idx="2206">
                  <c:v>-18.584129999999998</c:v>
                </c:pt>
                <c:pt idx="2207">
                  <c:v>-18.594059999999999</c:v>
                </c:pt>
                <c:pt idx="2208">
                  <c:v>-18.604099999999999</c:v>
                </c:pt>
                <c:pt idx="2209">
                  <c:v>-18.614090000000001</c:v>
                </c:pt>
                <c:pt idx="2210">
                  <c:v>-18.62407</c:v>
                </c:pt>
                <c:pt idx="2211">
                  <c:v>-18.634060000000002</c:v>
                </c:pt>
                <c:pt idx="2212">
                  <c:v>-18.644100000000002</c:v>
                </c:pt>
                <c:pt idx="2213">
                  <c:v>-18.65408</c:v>
                </c:pt>
                <c:pt idx="2214">
                  <c:v>-18.66413</c:v>
                </c:pt>
                <c:pt idx="2215">
                  <c:v>-18.674109999999999</c:v>
                </c:pt>
                <c:pt idx="2216">
                  <c:v>-18.684100000000001</c:v>
                </c:pt>
                <c:pt idx="2217">
                  <c:v>-18.69408</c:v>
                </c:pt>
                <c:pt idx="2218">
                  <c:v>-18.704070000000002</c:v>
                </c:pt>
                <c:pt idx="2219">
                  <c:v>-18.714110000000002</c:v>
                </c:pt>
                <c:pt idx="2220">
                  <c:v>-18.7241</c:v>
                </c:pt>
                <c:pt idx="2221">
                  <c:v>-18.734020000000001</c:v>
                </c:pt>
                <c:pt idx="2222">
                  <c:v>-18.744070000000001</c:v>
                </c:pt>
                <c:pt idx="2223">
                  <c:v>-18.754049999999999</c:v>
                </c:pt>
                <c:pt idx="2224">
                  <c:v>-18.764040000000001</c:v>
                </c:pt>
                <c:pt idx="2225">
                  <c:v>-18.774080000000001</c:v>
                </c:pt>
                <c:pt idx="2226">
                  <c:v>-18.78407</c:v>
                </c:pt>
                <c:pt idx="2227">
                  <c:v>-18.794049999999999</c:v>
                </c:pt>
                <c:pt idx="2228">
                  <c:v>-18.804040000000001</c:v>
                </c:pt>
                <c:pt idx="2229">
                  <c:v>-18.814019999999999</c:v>
                </c:pt>
                <c:pt idx="2230">
                  <c:v>-18.824010000000001</c:v>
                </c:pt>
                <c:pt idx="2231">
                  <c:v>-18.832080000000001</c:v>
                </c:pt>
                <c:pt idx="2232">
                  <c:v>-18.841999999999999</c:v>
                </c:pt>
                <c:pt idx="2233">
                  <c:v>-18.851990000000001</c:v>
                </c:pt>
                <c:pt idx="2234">
                  <c:v>-18.861969999999999</c:v>
                </c:pt>
                <c:pt idx="2235">
                  <c:v>-18.872019999999999</c:v>
                </c:pt>
                <c:pt idx="2236">
                  <c:v>-18.882059999999999</c:v>
                </c:pt>
                <c:pt idx="2237">
                  <c:v>-18.892109999999999</c:v>
                </c:pt>
                <c:pt idx="2238">
                  <c:v>-18.902090000000001</c:v>
                </c:pt>
                <c:pt idx="2239">
                  <c:v>-18.91208</c:v>
                </c:pt>
                <c:pt idx="2240">
                  <c:v>-18.922000000000001</c:v>
                </c:pt>
                <c:pt idx="2241">
                  <c:v>-18.931989999999999</c:v>
                </c:pt>
                <c:pt idx="2242">
                  <c:v>-18.942029999999999</c:v>
                </c:pt>
                <c:pt idx="2243">
                  <c:v>-18.952079999999999</c:v>
                </c:pt>
                <c:pt idx="2244">
                  <c:v>-18.962060000000001</c:v>
                </c:pt>
                <c:pt idx="2245">
                  <c:v>-18.972110000000001</c:v>
                </c:pt>
                <c:pt idx="2246">
                  <c:v>-18.982150000000001</c:v>
                </c:pt>
                <c:pt idx="2247">
                  <c:v>-18.992069999999998</c:v>
                </c:pt>
                <c:pt idx="2248">
                  <c:v>-19.00206</c:v>
                </c:pt>
                <c:pt idx="2249">
                  <c:v>-19.0121</c:v>
                </c:pt>
                <c:pt idx="2250">
                  <c:v>-19.022030000000001</c:v>
                </c:pt>
                <c:pt idx="2251">
                  <c:v>-19.03201</c:v>
                </c:pt>
                <c:pt idx="2252">
                  <c:v>-19.042000000000002</c:v>
                </c:pt>
                <c:pt idx="2253">
                  <c:v>-19.051919999999999</c:v>
                </c:pt>
                <c:pt idx="2254">
                  <c:v>-19.06203</c:v>
                </c:pt>
                <c:pt idx="2255">
                  <c:v>-19.07207</c:v>
                </c:pt>
                <c:pt idx="2256">
                  <c:v>-19.08212</c:v>
                </c:pt>
                <c:pt idx="2257">
                  <c:v>-19.092099999999999</c:v>
                </c:pt>
                <c:pt idx="2258">
                  <c:v>-19.10209</c:v>
                </c:pt>
                <c:pt idx="2259">
                  <c:v>-19.112130000000001</c:v>
                </c:pt>
                <c:pt idx="2260">
                  <c:v>-19.12218</c:v>
                </c:pt>
                <c:pt idx="2261">
                  <c:v>-19.132159999999999</c:v>
                </c:pt>
                <c:pt idx="2262">
                  <c:v>-19.142209999999999</c:v>
                </c:pt>
                <c:pt idx="2263">
                  <c:v>-19.152190000000001</c:v>
                </c:pt>
                <c:pt idx="2264">
                  <c:v>-19.162120000000002</c:v>
                </c:pt>
                <c:pt idx="2265">
                  <c:v>-19.1721</c:v>
                </c:pt>
                <c:pt idx="2266">
                  <c:v>-19.182089999999999</c:v>
                </c:pt>
                <c:pt idx="2267">
                  <c:v>-19.192129999999999</c:v>
                </c:pt>
                <c:pt idx="2268">
                  <c:v>-19.202059999999999</c:v>
                </c:pt>
                <c:pt idx="2269">
                  <c:v>-19.212039999999998</c:v>
                </c:pt>
                <c:pt idx="2270">
                  <c:v>-19.22203</c:v>
                </c:pt>
                <c:pt idx="2271">
                  <c:v>-19.232009999999999</c:v>
                </c:pt>
                <c:pt idx="2272">
                  <c:v>-19.242059999999999</c:v>
                </c:pt>
                <c:pt idx="2273">
                  <c:v>-19.25198</c:v>
                </c:pt>
                <c:pt idx="2274">
                  <c:v>-19.261970000000002</c:v>
                </c:pt>
                <c:pt idx="2275">
                  <c:v>-19.27195</c:v>
                </c:pt>
                <c:pt idx="2276">
                  <c:v>-19.28199</c:v>
                </c:pt>
                <c:pt idx="2277">
                  <c:v>-19.291979999999999</c:v>
                </c:pt>
                <c:pt idx="2278">
                  <c:v>-19.301960000000001</c:v>
                </c:pt>
                <c:pt idx="2279">
                  <c:v>-19.312010000000001</c:v>
                </c:pt>
                <c:pt idx="2280">
                  <c:v>-19.322050000000001</c:v>
                </c:pt>
                <c:pt idx="2281">
                  <c:v>-19.332039999999999</c:v>
                </c:pt>
                <c:pt idx="2282">
                  <c:v>-19.342020000000002</c:v>
                </c:pt>
                <c:pt idx="2283">
                  <c:v>-19.35201</c:v>
                </c:pt>
                <c:pt idx="2284">
                  <c:v>-19.361989999999999</c:v>
                </c:pt>
                <c:pt idx="2285">
                  <c:v>-19.372039999999998</c:v>
                </c:pt>
                <c:pt idx="2286">
                  <c:v>-19.382079999999998</c:v>
                </c:pt>
                <c:pt idx="2287">
                  <c:v>-19.392009999999999</c:v>
                </c:pt>
                <c:pt idx="2288">
                  <c:v>-19.401990000000001</c:v>
                </c:pt>
                <c:pt idx="2289">
                  <c:v>-19.41198</c:v>
                </c:pt>
                <c:pt idx="2290">
                  <c:v>-19.42202</c:v>
                </c:pt>
                <c:pt idx="2291">
                  <c:v>-19.432120000000001</c:v>
                </c:pt>
                <c:pt idx="2292">
                  <c:v>-19.44211</c:v>
                </c:pt>
                <c:pt idx="2293">
                  <c:v>-19.452100000000002</c:v>
                </c:pt>
                <c:pt idx="2294">
                  <c:v>-19.462019999999999</c:v>
                </c:pt>
                <c:pt idx="2295">
                  <c:v>-19.472069999999999</c:v>
                </c:pt>
                <c:pt idx="2296">
                  <c:v>-19.482109999999999</c:v>
                </c:pt>
                <c:pt idx="2297">
                  <c:v>-19.492149999999999</c:v>
                </c:pt>
                <c:pt idx="2298">
                  <c:v>-19.502140000000001</c:v>
                </c:pt>
                <c:pt idx="2299">
                  <c:v>-19.512119999999999</c:v>
                </c:pt>
                <c:pt idx="2300">
                  <c:v>-19.522169999999999</c:v>
                </c:pt>
                <c:pt idx="2301">
                  <c:v>-19.532150000000001</c:v>
                </c:pt>
                <c:pt idx="2302">
                  <c:v>-19.542200000000001</c:v>
                </c:pt>
                <c:pt idx="2303">
                  <c:v>-19.552240000000001</c:v>
                </c:pt>
                <c:pt idx="2304">
                  <c:v>-19.56223</c:v>
                </c:pt>
                <c:pt idx="2305">
                  <c:v>-19.572209999999998</c:v>
                </c:pt>
                <c:pt idx="2306">
                  <c:v>-19.5822</c:v>
                </c:pt>
                <c:pt idx="2307">
                  <c:v>-19.592120000000001</c:v>
                </c:pt>
                <c:pt idx="2308">
                  <c:v>-19.60211</c:v>
                </c:pt>
                <c:pt idx="2309">
                  <c:v>-19.61215</c:v>
                </c:pt>
                <c:pt idx="2310">
                  <c:v>-19.622140000000002</c:v>
                </c:pt>
                <c:pt idx="2311">
                  <c:v>-19.63212</c:v>
                </c:pt>
                <c:pt idx="2312">
                  <c:v>-19.64217</c:v>
                </c:pt>
                <c:pt idx="2313">
                  <c:v>-19.652149999999999</c:v>
                </c:pt>
                <c:pt idx="2314">
                  <c:v>-19.662140000000001</c:v>
                </c:pt>
                <c:pt idx="2315">
                  <c:v>-19.67212</c:v>
                </c:pt>
                <c:pt idx="2316">
                  <c:v>-19.682169999999999</c:v>
                </c:pt>
                <c:pt idx="2317">
                  <c:v>-19.69209</c:v>
                </c:pt>
                <c:pt idx="2318">
                  <c:v>-19.70214</c:v>
                </c:pt>
                <c:pt idx="2319">
                  <c:v>-19.712119999999999</c:v>
                </c:pt>
                <c:pt idx="2320">
                  <c:v>-19.722110000000001</c:v>
                </c:pt>
                <c:pt idx="2321">
                  <c:v>-19.732089999999999</c:v>
                </c:pt>
                <c:pt idx="2322">
                  <c:v>-19.74213</c:v>
                </c:pt>
                <c:pt idx="2323">
                  <c:v>-19.752179999999999</c:v>
                </c:pt>
                <c:pt idx="2324">
                  <c:v>-19.762160000000002</c:v>
                </c:pt>
                <c:pt idx="2325">
                  <c:v>-19.772089999999999</c:v>
                </c:pt>
                <c:pt idx="2326">
                  <c:v>-19.782070000000001</c:v>
                </c:pt>
                <c:pt idx="2327">
                  <c:v>-19.792120000000001</c:v>
                </c:pt>
                <c:pt idx="2328">
                  <c:v>-19.802160000000001</c:v>
                </c:pt>
                <c:pt idx="2329">
                  <c:v>-19.812149999999999</c:v>
                </c:pt>
                <c:pt idx="2330">
                  <c:v>-19.822130000000001</c:v>
                </c:pt>
                <c:pt idx="2331">
                  <c:v>-19.83212</c:v>
                </c:pt>
                <c:pt idx="2332">
                  <c:v>-19.842099999999999</c:v>
                </c:pt>
                <c:pt idx="2333">
                  <c:v>-19.852150000000002</c:v>
                </c:pt>
                <c:pt idx="2334">
                  <c:v>-19.862130000000001</c:v>
                </c:pt>
                <c:pt idx="2335">
                  <c:v>-19.872119999999999</c:v>
                </c:pt>
                <c:pt idx="2336">
                  <c:v>-19.882159999999999</c:v>
                </c:pt>
                <c:pt idx="2337">
                  <c:v>-19.892150000000001</c:v>
                </c:pt>
                <c:pt idx="2338">
                  <c:v>-19.902190000000001</c:v>
                </c:pt>
                <c:pt idx="2339">
                  <c:v>-19.91217</c:v>
                </c:pt>
                <c:pt idx="2340">
                  <c:v>-19.922160000000002</c:v>
                </c:pt>
                <c:pt idx="2341">
                  <c:v>-19.93214</c:v>
                </c:pt>
                <c:pt idx="2342">
                  <c:v>-19.942129999999999</c:v>
                </c:pt>
                <c:pt idx="2343">
                  <c:v>-19.952120000000001</c:v>
                </c:pt>
                <c:pt idx="2344">
                  <c:v>-19.9621</c:v>
                </c:pt>
                <c:pt idx="2345">
                  <c:v>-19.972149999999999</c:v>
                </c:pt>
                <c:pt idx="2346">
                  <c:v>-19.982189999999999</c:v>
                </c:pt>
                <c:pt idx="2347">
                  <c:v>-19.992180000000001</c:v>
                </c:pt>
                <c:pt idx="2348">
                  <c:v>-20.002220000000001</c:v>
                </c:pt>
                <c:pt idx="2349">
                  <c:v>-20.012139999999999</c:v>
                </c:pt>
                <c:pt idx="2350">
                  <c:v>-20.022130000000001</c:v>
                </c:pt>
                <c:pt idx="2351">
                  <c:v>-20.032170000000001</c:v>
                </c:pt>
                <c:pt idx="2352">
                  <c:v>-20.042159999999999</c:v>
                </c:pt>
                <c:pt idx="2353">
                  <c:v>-20.052140000000001</c:v>
                </c:pt>
                <c:pt idx="2354">
                  <c:v>-20.06213</c:v>
                </c:pt>
                <c:pt idx="2355">
                  <c:v>-20.072109999999999</c:v>
                </c:pt>
                <c:pt idx="2356">
                  <c:v>-20.082159999999998</c:v>
                </c:pt>
                <c:pt idx="2357">
                  <c:v>-20.092140000000001</c:v>
                </c:pt>
                <c:pt idx="2358">
                  <c:v>-20.102129999999999</c:v>
                </c:pt>
                <c:pt idx="2359">
                  <c:v>-20.112110000000001</c:v>
                </c:pt>
                <c:pt idx="2360">
                  <c:v>-20.1221</c:v>
                </c:pt>
                <c:pt idx="2361">
                  <c:v>-20.132020000000001</c:v>
                </c:pt>
                <c:pt idx="2362">
                  <c:v>-20.14207</c:v>
                </c:pt>
                <c:pt idx="2363">
                  <c:v>-20.152049999999999</c:v>
                </c:pt>
                <c:pt idx="2364">
                  <c:v>-20.162040000000001</c:v>
                </c:pt>
                <c:pt idx="2365">
                  <c:v>-20.172080000000001</c:v>
                </c:pt>
                <c:pt idx="2366">
                  <c:v>-20.182130000000001</c:v>
                </c:pt>
                <c:pt idx="2367">
                  <c:v>-20.19211</c:v>
                </c:pt>
                <c:pt idx="2368">
                  <c:v>-20.20204</c:v>
                </c:pt>
                <c:pt idx="2369">
                  <c:v>-20.212019999999999</c:v>
                </c:pt>
                <c:pt idx="2370">
                  <c:v>-20.22194</c:v>
                </c:pt>
                <c:pt idx="2371">
                  <c:v>-20.23199</c:v>
                </c:pt>
                <c:pt idx="2372">
                  <c:v>-20.24192</c:v>
                </c:pt>
                <c:pt idx="2373">
                  <c:v>-20.251899999999999</c:v>
                </c:pt>
                <c:pt idx="2374">
                  <c:v>-20.261939999999999</c:v>
                </c:pt>
                <c:pt idx="2375">
                  <c:v>-20.27205</c:v>
                </c:pt>
                <c:pt idx="2376">
                  <c:v>-20.28209</c:v>
                </c:pt>
                <c:pt idx="2377">
                  <c:v>-20.292020000000001</c:v>
                </c:pt>
                <c:pt idx="2378">
                  <c:v>-20.302060000000001</c:v>
                </c:pt>
                <c:pt idx="2379">
                  <c:v>-20.312049999999999</c:v>
                </c:pt>
                <c:pt idx="2380">
                  <c:v>-20.322030000000002</c:v>
                </c:pt>
                <c:pt idx="2381">
                  <c:v>-20.33202</c:v>
                </c:pt>
                <c:pt idx="2382">
                  <c:v>-20.34206</c:v>
                </c:pt>
                <c:pt idx="2383">
                  <c:v>-20.352049999999998</c:v>
                </c:pt>
                <c:pt idx="2384">
                  <c:v>-20.362030000000001</c:v>
                </c:pt>
                <c:pt idx="2385">
                  <c:v>-20.372019999999999</c:v>
                </c:pt>
                <c:pt idx="2386">
                  <c:v>-20.382000000000001</c:v>
                </c:pt>
                <c:pt idx="2387">
                  <c:v>-20.390070000000001</c:v>
                </c:pt>
                <c:pt idx="2388">
                  <c:v>-20.398150000000001</c:v>
                </c:pt>
                <c:pt idx="2389">
                  <c:v>-20.40813</c:v>
                </c:pt>
                <c:pt idx="2390">
                  <c:v>-20.418060000000001</c:v>
                </c:pt>
                <c:pt idx="2391">
                  <c:v>-20.428100000000001</c:v>
                </c:pt>
                <c:pt idx="2392">
                  <c:v>-20.438140000000001</c:v>
                </c:pt>
                <c:pt idx="2393">
                  <c:v>-20.448129999999999</c:v>
                </c:pt>
                <c:pt idx="2394">
                  <c:v>-20.458110000000001</c:v>
                </c:pt>
                <c:pt idx="2395">
                  <c:v>-20.4681</c:v>
                </c:pt>
                <c:pt idx="2396">
                  <c:v>-20.47814</c:v>
                </c:pt>
                <c:pt idx="2397">
                  <c:v>-20.488130000000002</c:v>
                </c:pt>
                <c:pt idx="2398">
                  <c:v>-20.498169999999998</c:v>
                </c:pt>
                <c:pt idx="2399">
                  <c:v>-20.508220000000001</c:v>
                </c:pt>
                <c:pt idx="2400">
                  <c:v>-20.518139999999999</c:v>
                </c:pt>
                <c:pt idx="2401">
                  <c:v>-20.528130000000001</c:v>
                </c:pt>
                <c:pt idx="2402">
                  <c:v>-20.53811</c:v>
                </c:pt>
                <c:pt idx="2403">
                  <c:v>-20.548100000000002</c:v>
                </c:pt>
                <c:pt idx="2404">
                  <c:v>-20.55808</c:v>
                </c:pt>
                <c:pt idx="2405">
                  <c:v>-20.56813</c:v>
                </c:pt>
                <c:pt idx="2406">
                  <c:v>-20.578109999999999</c:v>
                </c:pt>
                <c:pt idx="2407">
                  <c:v>-20.588100000000001</c:v>
                </c:pt>
                <c:pt idx="2408">
                  <c:v>-20.598140000000001</c:v>
                </c:pt>
                <c:pt idx="2409">
                  <c:v>-20.60812</c:v>
                </c:pt>
                <c:pt idx="2410">
                  <c:v>-20.618110000000001</c:v>
                </c:pt>
                <c:pt idx="2411">
                  <c:v>-20.628160000000001</c:v>
                </c:pt>
                <c:pt idx="2412">
                  <c:v>-20.63814</c:v>
                </c:pt>
                <c:pt idx="2413">
                  <c:v>-20.64819</c:v>
                </c:pt>
                <c:pt idx="2414">
                  <c:v>-20.658110000000001</c:v>
                </c:pt>
                <c:pt idx="2415">
                  <c:v>-20.668089999999999</c:v>
                </c:pt>
                <c:pt idx="2416">
                  <c:v>-20.678080000000001</c:v>
                </c:pt>
                <c:pt idx="2417">
                  <c:v>-20.688120000000001</c:v>
                </c:pt>
                <c:pt idx="2418">
                  <c:v>-20.69811</c:v>
                </c:pt>
                <c:pt idx="2419">
                  <c:v>-20.708089999999999</c:v>
                </c:pt>
                <c:pt idx="2420">
                  <c:v>-20.71808</c:v>
                </c:pt>
                <c:pt idx="2421">
                  <c:v>-20.72813</c:v>
                </c:pt>
                <c:pt idx="2422">
                  <c:v>-20.738109999999999</c:v>
                </c:pt>
                <c:pt idx="2423">
                  <c:v>-20.748149999999999</c:v>
                </c:pt>
                <c:pt idx="2424">
                  <c:v>-20.75808</c:v>
                </c:pt>
                <c:pt idx="2425">
                  <c:v>-20.768059999999998</c:v>
                </c:pt>
                <c:pt idx="2426">
                  <c:v>-20.77805</c:v>
                </c:pt>
                <c:pt idx="2427">
                  <c:v>-20.788029999999999</c:v>
                </c:pt>
                <c:pt idx="2428">
                  <c:v>-20.798020000000001</c:v>
                </c:pt>
                <c:pt idx="2429">
                  <c:v>-20.808</c:v>
                </c:pt>
                <c:pt idx="2430">
                  <c:v>-20.818049999999999</c:v>
                </c:pt>
                <c:pt idx="2431">
                  <c:v>-20.82809</c:v>
                </c:pt>
                <c:pt idx="2432">
                  <c:v>-20.838080000000001</c:v>
                </c:pt>
                <c:pt idx="2433">
                  <c:v>-20.84806</c:v>
                </c:pt>
                <c:pt idx="2434">
                  <c:v>-20.858039999999999</c:v>
                </c:pt>
                <c:pt idx="2435">
                  <c:v>-20.868030000000001</c:v>
                </c:pt>
                <c:pt idx="2436">
                  <c:v>-20.878080000000001</c:v>
                </c:pt>
                <c:pt idx="2437">
                  <c:v>-20.888059999999999</c:v>
                </c:pt>
                <c:pt idx="2438">
                  <c:v>-20.898109999999999</c:v>
                </c:pt>
                <c:pt idx="2439">
                  <c:v>-20.90803</c:v>
                </c:pt>
                <c:pt idx="2440">
                  <c:v>-20.91808</c:v>
                </c:pt>
                <c:pt idx="2441">
                  <c:v>-20.928059999999999</c:v>
                </c:pt>
                <c:pt idx="2442">
                  <c:v>-20.93805</c:v>
                </c:pt>
                <c:pt idx="2443">
                  <c:v>-20.948090000000001</c:v>
                </c:pt>
                <c:pt idx="2444">
                  <c:v>-20.958069999999999</c:v>
                </c:pt>
                <c:pt idx="2445">
                  <c:v>-20.968060000000001</c:v>
                </c:pt>
                <c:pt idx="2446">
                  <c:v>-20.97804</c:v>
                </c:pt>
                <c:pt idx="2447">
                  <c:v>-20.98809</c:v>
                </c:pt>
                <c:pt idx="2448">
                  <c:v>-20.998069999999998</c:v>
                </c:pt>
                <c:pt idx="2449">
                  <c:v>-21.00806</c:v>
                </c:pt>
                <c:pt idx="2450">
                  <c:v>-21.0181</c:v>
                </c:pt>
                <c:pt idx="2451">
                  <c:v>-21.028089999999999</c:v>
                </c:pt>
                <c:pt idx="2452">
                  <c:v>-21.038070000000001</c:v>
                </c:pt>
                <c:pt idx="2453">
                  <c:v>-21.04806</c:v>
                </c:pt>
                <c:pt idx="2454">
                  <c:v>-21.0581</c:v>
                </c:pt>
                <c:pt idx="2455">
                  <c:v>-21.068149999999999</c:v>
                </c:pt>
                <c:pt idx="2456">
                  <c:v>-21.078130000000002</c:v>
                </c:pt>
                <c:pt idx="2457">
                  <c:v>-21.088059999999999</c:v>
                </c:pt>
                <c:pt idx="2458">
                  <c:v>-21.098040000000001</c:v>
                </c:pt>
                <c:pt idx="2459">
                  <c:v>-21.108029999999999</c:v>
                </c:pt>
                <c:pt idx="2460">
                  <c:v>-21.118069999999999</c:v>
                </c:pt>
                <c:pt idx="2461">
                  <c:v>-21.128050000000002</c:v>
                </c:pt>
                <c:pt idx="2462">
                  <c:v>-21.13804</c:v>
                </c:pt>
                <c:pt idx="2463">
                  <c:v>-21.148029999999999</c:v>
                </c:pt>
                <c:pt idx="2464">
                  <c:v>-21.158010000000001</c:v>
                </c:pt>
                <c:pt idx="2465">
                  <c:v>-21.168050000000001</c:v>
                </c:pt>
                <c:pt idx="2466">
                  <c:v>-21.178039999999999</c:v>
                </c:pt>
                <c:pt idx="2467">
                  <c:v>-21.188020000000002</c:v>
                </c:pt>
                <c:pt idx="2468">
                  <c:v>-21.19801</c:v>
                </c:pt>
                <c:pt idx="2469">
                  <c:v>-21.20805</c:v>
                </c:pt>
                <c:pt idx="2470">
                  <c:v>-21.217980000000001</c:v>
                </c:pt>
                <c:pt idx="2471">
                  <c:v>-21.228020000000001</c:v>
                </c:pt>
                <c:pt idx="2472">
                  <c:v>-21.238009999999999</c:v>
                </c:pt>
                <c:pt idx="2473">
                  <c:v>-21.247990000000001</c:v>
                </c:pt>
                <c:pt idx="2474">
                  <c:v>-21.258040000000001</c:v>
                </c:pt>
                <c:pt idx="2475">
                  <c:v>-21.26802</c:v>
                </c:pt>
                <c:pt idx="2476">
                  <c:v>-21.278009999999998</c:v>
                </c:pt>
                <c:pt idx="2477">
                  <c:v>-21.287990000000001</c:v>
                </c:pt>
                <c:pt idx="2478">
                  <c:v>-21.29804</c:v>
                </c:pt>
                <c:pt idx="2479">
                  <c:v>-21.308019999999999</c:v>
                </c:pt>
                <c:pt idx="2480">
                  <c:v>-21.318069999999999</c:v>
                </c:pt>
                <c:pt idx="2481">
                  <c:v>-21.328050000000001</c:v>
                </c:pt>
                <c:pt idx="2482">
                  <c:v>-21.338039999999999</c:v>
                </c:pt>
                <c:pt idx="2483">
                  <c:v>-21.34808</c:v>
                </c:pt>
                <c:pt idx="2484">
                  <c:v>-21.358059999999998</c:v>
                </c:pt>
                <c:pt idx="2485">
                  <c:v>-21.368169999999999</c:v>
                </c:pt>
                <c:pt idx="2486">
                  <c:v>-21.378160000000001</c:v>
                </c:pt>
                <c:pt idx="2487">
                  <c:v>-21.38814</c:v>
                </c:pt>
                <c:pt idx="2488">
                  <c:v>-21.398129999999998</c:v>
                </c:pt>
                <c:pt idx="2489">
                  <c:v>-21.408049999999999</c:v>
                </c:pt>
                <c:pt idx="2490">
                  <c:v>-21.41797</c:v>
                </c:pt>
                <c:pt idx="2491">
                  <c:v>-21.427959999999999</c:v>
                </c:pt>
                <c:pt idx="2492">
                  <c:v>-21.437940000000001</c:v>
                </c:pt>
                <c:pt idx="2493">
                  <c:v>-21.447929999999999</c:v>
                </c:pt>
                <c:pt idx="2494">
                  <c:v>-21.45797</c:v>
                </c:pt>
                <c:pt idx="2495">
                  <c:v>-21.468019999999999</c:v>
                </c:pt>
                <c:pt idx="2496">
                  <c:v>-21.478059999999999</c:v>
                </c:pt>
                <c:pt idx="2497">
                  <c:v>-21.488109999999999</c:v>
                </c:pt>
                <c:pt idx="2498">
                  <c:v>-21.498090000000001</c:v>
                </c:pt>
                <c:pt idx="2499">
                  <c:v>-21.50808</c:v>
                </c:pt>
                <c:pt idx="2500">
                  <c:v>-21.518059999999998</c:v>
                </c:pt>
                <c:pt idx="2501">
                  <c:v>-21.528110000000002</c:v>
                </c:pt>
                <c:pt idx="2502">
                  <c:v>-21.53809</c:v>
                </c:pt>
                <c:pt idx="2503">
                  <c:v>-21.54814</c:v>
                </c:pt>
                <c:pt idx="2504">
                  <c:v>-21.558</c:v>
                </c:pt>
                <c:pt idx="2505">
                  <c:v>-21.564039999999999</c:v>
                </c:pt>
              </c:numCache>
            </c:numRef>
          </c:xVal>
          <c:yVal>
            <c:numRef>
              <c:f>'[1]26_34_s'!$E$33:$E$10000</c:f>
              <c:numCache>
                <c:formatCode>General</c:formatCode>
                <c:ptCount val="9968"/>
                <c:pt idx="0">
                  <c:v>0.33799479999999998</c:v>
                </c:pt>
                <c:pt idx="1">
                  <c:v>0.24072869999999999</c:v>
                </c:pt>
                <c:pt idx="2">
                  <c:v>0.53879630000000001</c:v>
                </c:pt>
                <c:pt idx="3">
                  <c:v>0.327318</c:v>
                </c:pt>
                <c:pt idx="4">
                  <c:v>-0.23423959999999999</c:v>
                </c:pt>
                <c:pt idx="5">
                  <c:v>-0.59009869999999998</c:v>
                </c:pt>
                <c:pt idx="6">
                  <c:v>-0.44454250000000001</c:v>
                </c:pt>
                <c:pt idx="7">
                  <c:v>-0.31573580000000001</c:v>
                </c:pt>
                <c:pt idx="8">
                  <c:v>-0.22091839999999999</c:v>
                </c:pt>
                <c:pt idx="9">
                  <c:v>5.148577E-2</c:v>
                </c:pt>
                <c:pt idx="10">
                  <c:v>-2.63859E-2</c:v>
                </c:pt>
                <c:pt idx="11">
                  <c:v>-0.18751670000000001</c:v>
                </c:pt>
                <c:pt idx="12">
                  <c:v>-0.22042880000000001</c:v>
                </c:pt>
                <c:pt idx="13">
                  <c:v>-0.29399049999999999</c:v>
                </c:pt>
                <c:pt idx="14">
                  <c:v>-0.29555779999999998</c:v>
                </c:pt>
                <c:pt idx="15">
                  <c:v>-4.8327269999999999E-2</c:v>
                </c:pt>
                <c:pt idx="16">
                  <c:v>-2.2761739999999999E-2</c:v>
                </c:pt>
                <c:pt idx="17">
                  <c:v>-0.1070002</c:v>
                </c:pt>
                <c:pt idx="18">
                  <c:v>-0.27635910000000002</c:v>
                </c:pt>
                <c:pt idx="19">
                  <c:v>-0.4540438</c:v>
                </c:pt>
                <c:pt idx="20">
                  <c:v>-0.78649250000000004</c:v>
                </c:pt>
                <c:pt idx="21">
                  <c:v>-1.014426</c:v>
                </c:pt>
                <c:pt idx="22">
                  <c:v>-1.1455839999999999</c:v>
                </c:pt>
                <c:pt idx="23">
                  <c:v>-1.403197</c:v>
                </c:pt>
                <c:pt idx="24">
                  <c:v>-1.7776670000000001</c:v>
                </c:pt>
                <c:pt idx="25">
                  <c:v>-2.2241309999999999</c:v>
                </c:pt>
                <c:pt idx="26">
                  <c:v>-2.9206669999999999</c:v>
                </c:pt>
                <c:pt idx="27">
                  <c:v>-4.2012900000000002</c:v>
                </c:pt>
                <c:pt idx="28">
                  <c:v>-5.6995610000000001</c:v>
                </c:pt>
                <c:pt idx="29">
                  <c:v>-7.1881349999999999</c:v>
                </c:pt>
                <c:pt idx="30">
                  <c:v>-8.7763270000000002</c:v>
                </c:pt>
                <c:pt idx="31">
                  <c:v>-9.8755419999999994</c:v>
                </c:pt>
                <c:pt idx="32">
                  <c:v>-10.90747</c:v>
                </c:pt>
                <c:pt idx="33">
                  <c:v>-12.03763</c:v>
                </c:pt>
                <c:pt idx="34">
                  <c:v>-12.817130000000001</c:v>
                </c:pt>
                <c:pt idx="35">
                  <c:v>-13.72378</c:v>
                </c:pt>
                <c:pt idx="36">
                  <c:v>-14.78655</c:v>
                </c:pt>
                <c:pt idx="37">
                  <c:v>-15.67948</c:v>
                </c:pt>
                <c:pt idx="38">
                  <c:v>-16.567219999999999</c:v>
                </c:pt>
                <c:pt idx="39">
                  <c:v>-17.11036</c:v>
                </c:pt>
                <c:pt idx="40">
                  <c:v>-17.640969999999999</c:v>
                </c:pt>
                <c:pt idx="41">
                  <c:v>-18.256989999999998</c:v>
                </c:pt>
                <c:pt idx="42">
                  <c:v>-18.5962</c:v>
                </c:pt>
                <c:pt idx="43">
                  <c:v>-18.796119999999998</c:v>
                </c:pt>
                <c:pt idx="44">
                  <c:v>-18.764769999999999</c:v>
                </c:pt>
                <c:pt idx="45">
                  <c:v>-18.194690000000001</c:v>
                </c:pt>
                <c:pt idx="46">
                  <c:v>-17.94942</c:v>
                </c:pt>
                <c:pt idx="47">
                  <c:v>-18.028559999999999</c:v>
                </c:pt>
                <c:pt idx="48">
                  <c:v>-18.397259999999999</c:v>
                </c:pt>
                <c:pt idx="49">
                  <c:v>-18.747820000000001</c:v>
                </c:pt>
                <c:pt idx="50">
                  <c:v>-19.225439999999999</c:v>
                </c:pt>
                <c:pt idx="51">
                  <c:v>-19.930789999999998</c:v>
                </c:pt>
                <c:pt idx="52">
                  <c:v>-21.00375</c:v>
                </c:pt>
                <c:pt idx="53">
                  <c:v>-22.01285</c:v>
                </c:pt>
                <c:pt idx="54">
                  <c:v>-23.140080000000001</c:v>
                </c:pt>
                <c:pt idx="55">
                  <c:v>-24.831029999999998</c:v>
                </c:pt>
                <c:pt idx="56">
                  <c:v>-27.434290000000001</c:v>
                </c:pt>
                <c:pt idx="57">
                  <c:v>-32.14499</c:v>
                </c:pt>
                <c:pt idx="58">
                  <c:v>-41.332189999999997</c:v>
                </c:pt>
                <c:pt idx="59">
                  <c:v>-57.577800000000003</c:v>
                </c:pt>
                <c:pt idx="60">
                  <c:v>-82.649159999999995</c:v>
                </c:pt>
                <c:pt idx="61">
                  <c:v>-109.919</c:v>
                </c:pt>
                <c:pt idx="62">
                  <c:v>-143.8279</c:v>
                </c:pt>
                <c:pt idx="63">
                  <c:v>-173.73910000000001</c:v>
                </c:pt>
                <c:pt idx="64">
                  <c:v>-207.4855</c:v>
                </c:pt>
                <c:pt idx="65">
                  <c:v>-244.94049999999999</c:v>
                </c:pt>
                <c:pt idx="66">
                  <c:v>-271.98020000000002</c:v>
                </c:pt>
                <c:pt idx="67">
                  <c:v>-300.65649999999999</c:v>
                </c:pt>
                <c:pt idx="68">
                  <c:v>-330.98099999999999</c:v>
                </c:pt>
                <c:pt idx="69">
                  <c:v>-362.91609999999997</c:v>
                </c:pt>
                <c:pt idx="70">
                  <c:v>-396.4563</c:v>
                </c:pt>
                <c:pt idx="71">
                  <c:v>-431.60669999999999</c:v>
                </c:pt>
                <c:pt idx="72">
                  <c:v>-468.34750000000003</c:v>
                </c:pt>
                <c:pt idx="73">
                  <c:v>-506.6284</c:v>
                </c:pt>
                <c:pt idx="74">
                  <c:v>-546.4864</c:v>
                </c:pt>
                <c:pt idx="75">
                  <c:v>-588.12890000000004</c:v>
                </c:pt>
                <c:pt idx="76">
                  <c:v>-631.51080000000002</c:v>
                </c:pt>
                <c:pt idx="77">
                  <c:v>-676.63109999999995</c:v>
                </c:pt>
                <c:pt idx="78">
                  <c:v>-723.52909999999997</c:v>
                </c:pt>
                <c:pt idx="79">
                  <c:v>-772.35810000000004</c:v>
                </c:pt>
                <c:pt idx="80">
                  <c:v>-797.5222</c:v>
                </c:pt>
                <c:pt idx="81">
                  <c:v>-823.17909999999995</c:v>
                </c:pt>
                <c:pt idx="82">
                  <c:v>-849.32749999999999</c:v>
                </c:pt>
                <c:pt idx="83">
                  <c:v>-875.97580000000005</c:v>
                </c:pt>
                <c:pt idx="84">
                  <c:v>-903.13829999999996</c:v>
                </c:pt>
                <c:pt idx="85">
                  <c:v>-930.82370000000003</c:v>
                </c:pt>
                <c:pt idx="86">
                  <c:v>-959.02440000000001</c:v>
                </c:pt>
                <c:pt idx="87">
                  <c:v>-987.7278</c:v>
                </c:pt>
                <c:pt idx="88">
                  <c:v>-1016.919</c:v>
                </c:pt>
                <c:pt idx="89">
                  <c:v>-1046.575</c:v>
                </c:pt>
                <c:pt idx="90">
                  <c:v>-1076.681</c:v>
                </c:pt>
                <c:pt idx="91">
                  <c:v>-1107.249</c:v>
                </c:pt>
                <c:pt idx="92">
                  <c:v>-1138.2950000000001</c:v>
                </c:pt>
                <c:pt idx="93">
                  <c:v>-1169.817</c:v>
                </c:pt>
                <c:pt idx="94">
                  <c:v>-1201.807</c:v>
                </c:pt>
                <c:pt idx="95">
                  <c:v>-1234.261</c:v>
                </c:pt>
                <c:pt idx="96">
                  <c:v>-1267.181</c:v>
                </c:pt>
                <c:pt idx="97">
                  <c:v>-1300.5550000000001</c:v>
                </c:pt>
                <c:pt idx="98">
                  <c:v>-1334.355</c:v>
                </c:pt>
                <c:pt idx="99">
                  <c:v>-1368.5619999999999</c:v>
                </c:pt>
                <c:pt idx="100">
                  <c:v>-1403.1769999999999</c:v>
                </c:pt>
                <c:pt idx="101">
                  <c:v>-1438.2</c:v>
                </c:pt>
                <c:pt idx="102">
                  <c:v>-1473.6089999999999</c:v>
                </c:pt>
                <c:pt idx="103">
                  <c:v>-1509.386</c:v>
                </c:pt>
                <c:pt idx="104">
                  <c:v>-1545.5239999999999</c:v>
                </c:pt>
                <c:pt idx="105">
                  <c:v>-1582.021</c:v>
                </c:pt>
                <c:pt idx="106">
                  <c:v>-1618.867</c:v>
                </c:pt>
                <c:pt idx="107">
                  <c:v>-1656.0640000000001</c:v>
                </c:pt>
                <c:pt idx="108">
                  <c:v>-1693.606</c:v>
                </c:pt>
                <c:pt idx="109">
                  <c:v>-1731.47</c:v>
                </c:pt>
                <c:pt idx="110">
                  <c:v>-1769.62</c:v>
                </c:pt>
                <c:pt idx="111">
                  <c:v>-1808.028</c:v>
                </c:pt>
                <c:pt idx="112">
                  <c:v>-1846.672</c:v>
                </c:pt>
                <c:pt idx="113">
                  <c:v>-1885.5409999999999</c:v>
                </c:pt>
                <c:pt idx="114">
                  <c:v>-1924.64</c:v>
                </c:pt>
                <c:pt idx="115">
                  <c:v>-1963.9860000000001</c:v>
                </c:pt>
                <c:pt idx="116">
                  <c:v>-2003.586</c:v>
                </c:pt>
                <c:pt idx="117">
                  <c:v>-2043.4369999999999</c:v>
                </c:pt>
                <c:pt idx="118">
                  <c:v>-2083.5300000000002</c:v>
                </c:pt>
                <c:pt idx="119">
                  <c:v>-2123.848</c:v>
                </c:pt>
                <c:pt idx="120">
                  <c:v>-2164.386</c:v>
                </c:pt>
                <c:pt idx="121">
                  <c:v>-2205.163</c:v>
                </c:pt>
                <c:pt idx="122">
                  <c:v>-2246.1979999999999</c:v>
                </c:pt>
                <c:pt idx="123">
                  <c:v>-2287.4769999999999</c:v>
                </c:pt>
                <c:pt idx="124">
                  <c:v>-2328.9650000000001</c:v>
                </c:pt>
                <c:pt idx="125">
                  <c:v>-2370.634</c:v>
                </c:pt>
                <c:pt idx="126">
                  <c:v>-2412.4749999999999</c:v>
                </c:pt>
                <c:pt idx="127">
                  <c:v>-2454.4989999999998</c:v>
                </c:pt>
                <c:pt idx="128">
                  <c:v>-2496.7069999999999</c:v>
                </c:pt>
                <c:pt idx="129">
                  <c:v>-2539.0929999999998</c:v>
                </c:pt>
                <c:pt idx="130">
                  <c:v>-2581.654</c:v>
                </c:pt>
                <c:pt idx="131">
                  <c:v>-2624.3969999999999</c:v>
                </c:pt>
                <c:pt idx="132">
                  <c:v>-2667.3139999999999</c:v>
                </c:pt>
                <c:pt idx="133">
                  <c:v>-2710.3809999999999</c:v>
                </c:pt>
                <c:pt idx="134">
                  <c:v>-2753.5819999999999</c:v>
                </c:pt>
                <c:pt idx="135">
                  <c:v>-2796.9160000000002</c:v>
                </c:pt>
                <c:pt idx="136">
                  <c:v>-2840.3919999999998</c:v>
                </c:pt>
                <c:pt idx="137">
                  <c:v>-2884.01</c:v>
                </c:pt>
                <c:pt idx="138">
                  <c:v>-2927.7629999999999</c:v>
                </c:pt>
                <c:pt idx="139">
                  <c:v>-2971.6410000000001</c:v>
                </c:pt>
                <c:pt idx="140">
                  <c:v>-3015.6329999999998</c:v>
                </c:pt>
                <c:pt idx="141">
                  <c:v>-3059.7310000000002</c:v>
                </c:pt>
                <c:pt idx="142">
                  <c:v>-3103.9250000000002</c:v>
                </c:pt>
                <c:pt idx="143">
                  <c:v>-3148.2049999999999</c:v>
                </c:pt>
                <c:pt idx="144">
                  <c:v>-3192.5540000000001</c:v>
                </c:pt>
                <c:pt idx="145">
                  <c:v>-3236.9459999999999</c:v>
                </c:pt>
                <c:pt idx="146">
                  <c:v>-3281.3670000000002</c:v>
                </c:pt>
                <c:pt idx="147">
                  <c:v>-3325.8290000000002</c:v>
                </c:pt>
                <c:pt idx="148">
                  <c:v>-3370.3429999999998</c:v>
                </c:pt>
                <c:pt idx="149">
                  <c:v>-3414.893</c:v>
                </c:pt>
                <c:pt idx="150">
                  <c:v>-3459.4360000000001</c:v>
                </c:pt>
                <c:pt idx="151">
                  <c:v>-3503.9349999999999</c:v>
                </c:pt>
                <c:pt idx="152">
                  <c:v>-3548.38</c:v>
                </c:pt>
                <c:pt idx="153">
                  <c:v>-3592.777</c:v>
                </c:pt>
                <c:pt idx="154">
                  <c:v>-3637.134</c:v>
                </c:pt>
                <c:pt idx="155">
                  <c:v>-3681.4470000000001</c:v>
                </c:pt>
                <c:pt idx="156">
                  <c:v>-3725.701</c:v>
                </c:pt>
                <c:pt idx="157">
                  <c:v>-3769.8719999999998</c:v>
                </c:pt>
                <c:pt idx="158">
                  <c:v>-3813.94</c:v>
                </c:pt>
                <c:pt idx="159">
                  <c:v>-3857.8910000000001</c:v>
                </c:pt>
                <c:pt idx="160">
                  <c:v>-3901.7240000000002</c:v>
                </c:pt>
                <c:pt idx="161">
                  <c:v>-3945.444</c:v>
                </c:pt>
                <c:pt idx="162">
                  <c:v>-3989.0439999999999</c:v>
                </c:pt>
                <c:pt idx="163">
                  <c:v>-4032.4989999999998</c:v>
                </c:pt>
                <c:pt idx="164">
                  <c:v>-4075.7890000000002</c:v>
                </c:pt>
                <c:pt idx="165">
                  <c:v>-4118.9009999999998</c:v>
                </c:pt>
                <c:pt idx="166">
                  <c:v>-4161.8209999999999</c:v>
                </c:pt>
                <c:pt idx="167">
                  <c:v>-4204.5439999999999</c:v>
                </c:pt>
                <c:pt idx="168">
                  <c:v>-4247.0659999999998</c:v>
                </c:pt>
                <c:pt idx="169">
                  <c:v>-4289.3860000000004</c:v>
                </c:pt>
                <c:pt idx="170">
                  <c:v>-4331.5</c:v>
                </c:pt>
                <c:pt idx="171">
                  <c:v>-4373.3990000000003</c:v>
                </c:pt>
                <c:pt idx="172">
                  <c:v>-4415.0749999999998</c:v>
                </c:pt>
                <c:pt idx="173">
                  <c:v>-4456.5280000000002</c:v>
                </c:pt>
                <c:pt idx="174">
                  <c:v>-4497.7619999999997</c:v>
                </c:pt>
                <c:pt idx="175">
                  <c:v>-4538.7719999999999</c:v>
                </c:pt>
                <c:pt idx="176">
                  <c:v>-4579.5469999999996</c:v>
                </c:pt>
                <c:pt idx="177">
                  <c:v>-4620.07</c:v>
                </c:pt>
                <c:pt idx="178">
                  <c:v>-4660.3220000000001</c:v>
                </c:pt>
                <c:pt idx="179">
                  <c:v>-4700.2879999999996</c:v>
                </c:pt>
                <c:pt idx="180">
                  <c:v>-4739.9639999999999</c:v>
                </c:pt>
                <c:pt idx="181">
                  <c:v>-4779.3599999999997</c:v>
                </c:pt>
                <c:pt idx="182">
                  <c:v>-4818.491</c:v>
                </c:pt>
                <c:pt idx="183">
                  <c:v>-4857.3590000000004</c:v>
                </c:pt>
                <c:pt idx="184">
                  <c:v>-4895.9629999999997</c:v>
                </c:pt>
                <c:pt idx="185">
                  <c:v>-4934.3029999999999</c:v>
                </c:pt>
                <c:pt idx="186">
                  <c:v>-4972.38</c:v>
                </c:pt>
                <c:pt idx="187">
                  <c:v>-5010.2020000000002</c:v>
                </c:pt>
                <c:pt idx="188">
                  <c:v>-5047.7659999999996</c:v>
                </c:pt>
                <c:pt idx="189">
                  <c:v>-5085.07</c:v>
                </c:pt>
                <c:pt idx="190">
                  <c:v>-5122.1130000000003</c:v>
                </c:pt>
                <c:pt idx="191">
                  <c:v>-5158.8959999999997</c:v>
                </c:pt>
                <c:pt idx="192">
                  <c:v>-5195.415</c:v>
                </c:pt>
                <c:pt idx="193">
                  <c:v>-5231.6639999999998</c:v>
                </c:pt>
                <c:pt idx="194">
                  <c:v>-5267.6440000000002</c:v>
                </c:pt>
                <c:pt idx="195">
                  <c:v>-5303.3670000000002</c:v>
                </c:pt>
                <c:pt idx="196">
                  <c:v>-5338.835</c:v>
                </c:pt>
                <c:pt idx="197">
                  <c:v>-5374.0410000000002</c:v>
                </c:pt>
                <c:pt idx="198">
                  <c:v>-5408.9690000000001</c:v>
                </c:pt>
                <c:pt idx="199">
                  <c:v>-5443.6080000000002</c:v>
                </c:pt>
                <c:pt idx="200">
                  <c:v>-5477.973</c:v>
                </c:pt>
                <c:pt idx="201">
                  <c:v>-5512.0839999999998</c:v>
                </c:pt>
                <c:pt idx="202">
                  <c:v>-5545.9380000000001</c:v>
                </c:pt>
                <c:pt idx="203">
                  <c:v>-5579.5240000000003</c:v>
                </c:pt>
                <c:pt idx="204">
                  <c:v>-5612.8509999999997</c:v>
                </c:pt>
                <c:pt idx="205">
                  <c:v>-5645.9309999999996</c:v>
                </c:pt>
                <c:pt idx="206">
                  <c:v>-5678.7669999999998</c:v>
                </c:pt>
                <c:pt idx="207">
                  <c:v>-5711.3540000000003</c:v>
                </c:pt>
                <c:pt idx="208">
                  <c:v>-5743.6890000000003</c:v>
                </c:pt>
                <c:pt idx="209">
                  <c:v>-5775.7560000000003</c:v>
                </c:pt>
                <c:pt idx="210">
                  <c:v>-5807.5450000000001</c:v>
                </c:pt>
                <c:pt idx="211">
                  <c:v>-5839.058</c:v>
                </c:pt>
                <c:pt idx="212">
                  <c:v>-5870.3090000000002</c:v>
                </c:pt>
                <c:pt idx="213">
                  <c:v>-5901.2920000000004</c:v>
                </c:pt>
                <c:pt idx="214">
                  <c:v>-5931.9989999999998</c:v>
                </c:pt>
                <c:pt idx="215">
                  <c:v>-5962.424</c:v>
                </c:pt>
                <c:pt idx="216">
                  <c:v>-5992.5590000000002</c:v>
                </c:pt>
                <c:pt idx="217">
                  <c:v>-6022.3940000000002</c:v>
                </c:pt>
                <c:pt idx="218">
                  <c:v>-6051.9269999999997</c:v>
                </c:pt>
                <c:pt idx="219">
                  <c:v>-6081.16</c:v>
                </c:pt>
                <c:pt idx="220">
                  <c:v>-6110.0860000000002</c:v>
                </c:pt>
                <c:pt idx="221">
                  <c:v>-6138.6970000000001</c:v>
                </c:pt>
                <c:pt idx="222">
                  <c:v>-6167.0110000000004</c:v>
                </c:pt>
                <c:pt idx="223">
                  <c:v>-6195.0649999999996</c:v>
                </c:pt>
                <c:pt idx="224">
                  <c:v>-6222.8890000000001</c:v>
                </c:pt>
                <c:pt idx="225">
                  <c:v>-6250.4709999999995</c:v>
                </c:pt>
                <c:pt idx="226">
                  <c:v>-6277.7849999999999</c:v>
                </c:pt>
                <c:pt idx="227">
                  <c:v>-6304.83</c:v>
                </c:pt>
                <c:pt idx="228">
                  <c:v>-6331.6279999999997</c:v>
                </c:pt>
                <c:pt idx="229">
                  <c:v>-6358.1909999999998</c:v>
                </c:pt>
                <c:pt idx="230">
                  <c:v>-6384.5119999999997</c:v>
                </c:pt>
                <c:pt idx="231">
                  <c:v>-6410.57</c:v>
                </c:pt>
                <c:pt idx="232">
                  <c:v>-6436.3549999999996</c:v>
                </c:pt>
                <c:pt idx="233">
                  <c:v>-6461.8689999999997</c:v>
                </c:pt>
                <c:pt idx="234">
                  <c:v>-6487.1180000000004</c:v>
                </c:pt>
                <c:pt idx="235">
                  <c:v>-6536.8289999999997</c:v>
                </c:pt>
                <c:pt idx="236">
                  <c:v>-6585.6030000000001</c:v>
                </c:pt>
                <c:pt idx="237">
                  <c:v>-6633.4340000000002</c:v>
                </c:pt>
                <c:pt idx="238">
                  <c:v>-6680.2929999999997</c:v>
                </c:pt>
                <c:pt idx="239">
                  <c:v>-6726.14</c:v>
                </c:pt>
                <c:pt idx="240">
                  <c:v>-6771.0119999999997</c:v>
                </c:pt>
                <c:pt idx="241">
                  <c:v>-6815.08</c:v>
                </c:pt>
                <c:pt idx="242">
                  <c:v>-6858.3320000000003</c:v>
                </c:pt>
                <c:pt idx="243">
                  <c:v>-6900.8090000000002</c:v>
                </c:pt>
                <c:pt idx="244">
                  <c:v>-6942.634</c:v>
                </c:pt>
                <c:pt idx="245">
                  <c:v>-6983.65</c:v>
                </c:pt>
                <c:pt idx="246">
                  <c:v>-7023.7860000000001</c:v>
                </c:pt>
                <c:pt idx="247">
                  <c:v>-7063.0739999999996</c:v>
                </c:pt>
                <c:pt idx="248">
                  <c:v>-7101.3720000000003</c:v>
                </c:pt>
                <c:pt idx="249">
                  <c:v>-7138.5370000000003</c:v>
                </c:pt>
                <c:pt idx="250">
                  <c:v>-7174.5749999999998</c:v>
                </c:pt>
                <c:pt idx="251">
                  <c:v>-7209.4920000000002</c:v>
                </c:pt>
                <c:pt idx="252">
                  <c:v>-7243.3180000000002</c:v>
                </c:pt>
                <c:pt idx="253">
                  <c:v>-7276.1729999999998</c:v>
                </c:pt>
                <c:pt idx="254">
                  <c:v>-7308.14</c:v>
                </c:pt>
                <c:pt idx="255">
                  <c:v>-7339.2669999999998</c:v>
                </c:pt>
                <c:pt idx="256">
                  <c:v>-7369.6170000000002</c:v>
                </c:pt>
                <c:pt idx="257">
                  <c:v>-7399.2389999999996</c:v>
                </c:pt>
                <c:pt idx="258">
                  <c:v>-7428.174</c:v>
                </c:pt>
                <c:pt idx="259">
                  <c:v>-7456.4650000000001</c:v>
                </c:pt>
                <c:pt idx="260">
                  <c:v>-7484.0910000000003</c:v>
                </c:pt>
                <c:pt idx="261">
                  <c:v>-7510.9409999999998</c:v>
                </c:pt>
                <c:pt idx="262">
                  <c:v>-7536.9260000000004</c:v>
                </c:pt>
                <c:pt idx="263">
                  <c:v>-7562.1779999999999</c:v>
                </c:pt>
                <c:pt idx="264">
                  <c:v>-7598.6279999999997</c:v>
                </c:pt>
                <c:pt idx="265">
                  <c:v>-7633.5240000000003</c:v>
                </c:pt>
                <c:pt idx="266">
                  <c:v>-7666.5889999999999</c:v>
                </c:pt>
                <c:pt idx="267">
                  <c:v>-7697.6840000000002</c:v>
                </c:pt>
                <c:pt idx="268">
                  <c:v>-7727.06</c:v>
                </c:pt>
                <c:pt idx="269">
                  <c:v>-7754.5429999999997</c:v>
                </c:pt>
                <c:pt idx="270">
                  <c:v>-7780.2520000000004</c:v>
                </c:pt>
                <c:pt idx="271">
                  <c:v>-7812.0950000000003</c:v>
                </c:pt>
                <c:pt idx="272">
                  <c:v>-7841.4620000000004</c:v>
                </c:pt>
                <c:pt idx="273">
                  <c:v>-7869.1120000000001</c:v>
                </c:pt>
                <c:pt idx="274">
                  <c:v>-7895.1270000000004</c:v>
                </c:pt>
                <c:pt idx="275">
                  <c:v>-7924.9189999999999</c:v>
                </c:pt>
                <c:pt idx="276">
                  <c:v>-7951.6490000000003</c:v>
                </c:pt>
                <c:pt idx="277">
                  <c:v>-7975.2039999999997</c:v>
                </c:pt>
                <c:pt idx="278">
                  <c:v>-7994.4080000000004</c:v>
                </c:pt>
                <c:pt idx="279">
                  <c:v>-8009.1090000000004</c:v>
                </c:pt>
                <c:pt idx="280">
                  <c:v>-8020.86</c:v>
                </c:pt>
                <c:pt idx="281">
                  <c:v>-8029.5010000000002</c:v>
                </c:pt>
                <c:pt idx="282">
                  <c:v>-8033.7129999999997</c:v>
                </c:pt>
                <c:pt idx="283">
                  <c:v>-8035.2290000000003</c:v>
                </c:pt>
                <c:pt idx="284">
                  <c:v>-8030.085</c:v>
                </c:pt>
                <c:pt idx="285">
                  <c:v>-8019.4319999999998</c:v>
                </c:pt>
                <c:pt idx="286">
                  <c:v>-7996.1689999999999</c:v>
                </c:pt>
                <c:pt idx="287">
                  <c:v>-7967.24</c:v>
                </c:pt>
                <c:pt idx="288">
                  <c:v>-7941.8940000000002</c:v>
                </c:pt>
                <c:pt idx="289">
                  <c:v>-7923.0519999999997</c:v>
                </c:pt>
                <c:pt idx="290">
                  <c:v>-7909.5889999999999</c:v>
                </c:pt>
                <c:pt idx="291">
                  <c:v>-7895.9650000000001</c:v>
                </c:pt>
                <c:pt idx="292">
                  <c:v>-7870.3789999999999</c:v>
                </c:pt>
                <c:pt idx="293">
                  <c:v>-7842.9849999999997</c:v>
                </c:pt>
                <c:pt idx="294">
                  <c:v>-7816.3419999999996</c:v>
                </c:pt>
                <c:pt idx="295">
                  <c:v>-7789.4430000000002</c:v>
                </c:pt>
                <c:pt idx="296">
                  <c:v>-7766.9250000000002</c:v>
                </c:pt>
                <c:pt idx="297">
                  <c:v>-7741.6260000000002</c:v>
                </c:pt>
                <c:pt idx="298">
                  <c:v>-7705.5919999999996</c:v>
                </c:pt>
                <c:pt idx="299">
                  <c:v>-7669.1459999999997</c:v>
                </c:pt>
                <c:pt idx="300">
                  <c:v>-7622.9210000000003</c:v>
                </c:pt>
                <c:pt idx="301">
                  <c:v>-7597.6360000000004</c:v>
                </c:pt>
                <c:pt idx="302">
                  <c:v>-7571.5590000000002</c:v>
                </c:pt>
                <c:pt idx="303">
                  <c:v>-7545.1549999999997</c:v>
                </c:pt>
                <c:pt idx="304">
                  <c:v>-7518.7749999999996</c:v>
                </c:pt>
                <c:pt idx="305">
                  <c:v>-7492.7259999999997</c:v>
                </c:pt>
                <c:pt idx="306">
                  <c:v>-7467.3109999999997</c:v>
                </c:pt>
                <c:pt idx="307">
                  <c:v>-7419.3950000000004</c:v>
                </c:pt>
                <c:pt idx="308">
                  <c:v>-7376.5590000000002</c:v>
                </c:pt>
                <c:pt idx="309">
                  <c:v>-7339.6149999999998</c:v>
                </c:pt>
                <c:pt idx="310">
                  <c:v>-7308.7659999999996</c:v>
                </c:pt>
                <c:pt idx="311">
                  <c:v>-7283.7169999999996</c:v>
                </c:pt>
                <c:pt idx="312">
                  <c:v>-7255.6629999999996</c:v>
                </c:pt>
                <c:pt idx="313">
                  <c:v>-7229.6750000000002</c:v>
                </c:pt>
                <c:pt idx="314">
                  <c:v>-7210.5559999999996</c:v>
                </c:pt>
                <c:pt idx="315">
                  <c:v>-7182.527</c:v>
                </c:pt>
                <c:pt idx="316">
                  <c:v>-7154.5190000000002</c:v>
                </c:pt>
                <c:pt idx="317">
                  <c:v>-7125.5330000000004</c:v>
                </c:pt>
                <c:pt idx="318">
                  <c:v>-7098.5410000000002</c:v>
                </c:pt>
                <c:pt idx="319">
                  <c:v>-7070.8149999999996</c:v>
                </c:pt>
                <c:pt idx="320">
                  <c:v>-7051.4750000000004</c:v>
                </c:pt>
                <c:pt idx="321">
                  <c:v>-7038.6580000000004</c:v>
                </c:pt>
                <c:pt idx="322">
                  <c:v>-7029.89</c:v>
                </c:pt>
                <c:pt idx="323">
                  <c:v>-7022.18</c:v>
                </c:pt>
                <c:pt idx="324">
                  <c:v>-7004.5429999999997</c:v>
                </c:pt>
                <c:pt idx="325">
                  <c:v>-6982.16</c:v>
                </c:pt>
                <c:pt idx="326">
                  <c:v>-6959.951</c:v>
                </c:pt>
                <c:pt idx="327">
                  <c:v>-6940.1379999999999</c:v>
                </c:pt>
                <c:pt idx="328">
                  <c:v>-6921.46</c:v>
                </c:pt>
                <c:pt idx="329">
                  <c:v>-6898.0460000000003</c:v>
                </c:pt>
                <c:pt idx="330">
                  <c:v>-6861.2219999999998</c:v>
                </c:pt>
                <c:pt idx="331">
                  <c:v>-6834.0959999999995</c:v>
                </c:pt>
                <c:pt idx="332">
                  <c:v>-6804.8810000000003</c:v>
                </c:pt>
                <c:pt idx="333">
                  <c:v>-6775.777</c:v>
                </c:pt>
                <c:pt idx="334">
                  <c:v>-6748.268</c:v>
                </c:pt>
                <c:pt idx="335">
                  <c:v>-6712.174</c:v>
                </c:pt>
                <c:pt idx="336">
                  <c:v>-6683.4989999999998</c:v>
                </c:pt>
                <c:pt idx="337">
                  <c:v>-6657.2619999999997</c:v>
                </c:pt>
                <c:pt idx="338">
                  <c:v>-6640.5219999999999</c:v>
                </c:pt>
                <c:pt idx="339">
                  <c:v>-6633.1840000000002</c:v>
                </c:pt>
                <c:pt idx="340">
                  <c:v>-6633.0060000000003</c:v>
                </c:pt>
                <c:pt idx="341">
                  <c:v>-6637.2330000000002</c:v>
                </c:pt>
                <c:pt idx="342">
                  <c:v>-6644.0780000000004</c:v>
                </c:pt>
                <c:pt idx="343">
                  <c:v>-6651.0630000000001</c:v>
                </c:pt>
                <c:pt idx="344">
                  <c:v>-6652.7150000000001</c:v>
                </c:pt>
                <c:pt idx="345">
                  <c:v>-6644.8609999999999</c:v>
                </c:pt>
                <c:pt idx="346">
                  <c:v>-6631.5839999999998</c:v>
                </c:pt>
                <c:pt idx="347">
                  <c:v>-6621.0609999999997</c:v>
                </c:pt>
                <c:pt idx="348">
                  <c:v>-6619.1580000000004</c:v>
                </c:pt>
                <c:pt idx="349">
                  <c:v>-6623.1750000000002</c:v>
                </c:pt>
                <c:pt idx="350">
                  <c:v>-6624.7809999999999</c:v>
                </c:pt>
                <c:pt idx="351">
                  <c:v>-6628.7449999999999</c:v>
                </c:pt>
                <c:pt idx="352">
                  <c:v>-6639.4790000000003</c:v>
                </c:pt>
                <c:pt idx="353">
                  <c:v>-6656.6980000000003</c:v>
                </c:pt>
                <c:pt idx="354">
                  <c:v>-6678.3059999999996</c:v>
                </c:pt>
                <c:pt idx="355">
                  <c:v>-6698.9780000000001</c:v>
                </c:pt>
                <c:pt idx="356">
                  <c:v>-6716.951</c:v>
                </c:pt>
                <c:pt idx="357">
                  <c:v>-6734.232</c:v>
                </c:pt>
                <c:pt idx="358">
                  <c:v>-6752.0630000000001</c:v>
                </c:pt>
                <c:pt idx="359">
                  <c:v>-6771.4</c:v>
                </c:pt>
                <c:pt idx="360">
                  <c:v>-6791.741</c:v>
                </c:pt>
                <c:pt idx="361">
                  <c:v>-6813.1120000000001</c:v>
                </c:pt>
                <c:pt idx="362">
                  <c:v>-6836.2030000000004</c:v>
                </c:pt>
                <c:pt idx="363">
                  <c:v>-6861.6289999999999</c:v>
                </c:pt>
                <c:pt idx="364">
                  <c:v>-6887.5290000000005</c:v>
                </c:pt>
                <c:pt idx="365">
                  <c:v>-6912.527</c:v>
                </c:pt>
                <c:pt idx="366">
                  <c:v>-6937.7610000000004</c:v>
                </c:pt>
                <c:pt idx="367">
                  <c:v>-6962.348</c:v>
                </c:pt>
                <c:pt idx="368">
                  <c:v>-6980.3959999999997</c:v>
                </c:pt>
                <c:pt idx="369">
                  <c:v>-6997.2060000000001</c:v>
                </c:pt>
                <c:pt idx="370">
                  <c:v>-7017.2110000000002</c:v>
                </c:pt>
                <c:pt idx="371">
                  <c:v>-7041.1289999999999</c:v>
                </c:pt>
                <c:pt idx="372">
                  <c:v>-7069.576</c:v>
                </c:pt>
                <c:pt idx="373">
                  <c:v>-7099.9989999999998</c:v>
                </c:pt>
                <c:pt idx="374">
                  <c:v>-7130.9740000000002</c:v>
                </c:pt>
                <c:pt idx="375">
                  <c:v>-7157.1670000000004</c:v>
                </c:pt>
                <c:pt idx="376">
                  <c:v>-7184.3739999999998</c:v>
                </c:pt>
                <c:pt idx="377">
                  <c:v>-7212.2560000000003</c:v>
                </c:pt>
                <c:pt idx="378">
                  <c:v>-7241.3729999999996</c:v>
                </c:pt>
                <c:pt idx="379">
                  <c:v>-7271.14</c:v>
                </c:pt>
                <c:pt idx="380">
                  <c:v>-7300.7579999999998</c:v>
                </c:pt>
                <c:pt idx="381">
                  <c:v>-7330.1260000000002</c:v>
                </c:pt>
                <c:pt idx="382">
                  <c:v>-7358.7650000000003</c:v>
                </c:pt>
                <c:pt idx="383">
                  <c:v>-7387.451</c:v>
                </c:pt>
                <c:pt idx="384">
                  <c:v>-7415.6009999999997</c:v>
                </c:pt>
                <c:pt idx="385">
                  <c:v>-7445.7939999999999</c:v>
                </c:pt>
                <c:pt idx="386">
                  <c:v>-7475.4930000000004</c:v>
                </c:pt>
                <c:pt idx="387">
                  <c:v>-7500.9319999999998</c:v>
                </c:pt>
                <c:pt idx="388">
                  <c:v>-7527.6940000000004</c:v>
                </c:pt>
                <c:pt idx="389">
                  <c:v>-7555.7219999999998</c:v>
                </c:pt>
                <c:pt idx="390">
                  <c:v>-7583.7550000000001</c:v>
                </c:pt>
                <c:pt idx="391">
                  <c:v>-7611.308</c:v>
                </c:pt>
                <c:pt idx="392">
                  <c:v>-7639.3220000000001</c:v>
                </c:pt>
                <c:pt idx="393">
                  <c:v>-7666.4589999999998</c:v>
                </c:pt>
                <c:pt idx="394">
                  <c:v>-7692.2150000000001</c:v>
                </c:pt>
                <c:pt idx="395">
                  <c:v>-7721.44</c:v>
                </c:pt>
                <c:pt idx="396">
                  <c:v>-7750.0950000000003</c:v>
                </c:pt>
                <c:pt idx="397">
                  <c:v>-7780.8519999999999</c:v>
                </c:pt>
                <c:pt idx="398">
                  <c:v>-7808.4390000000003</c:v>
                </c:pt>
                <c:pt idx="399">
                  <c:v>-7837.0230000000001</c:v>
                </c:pt>
                <c:pt idx="400">
                  <c:v>-7867.8959999999997</c:v>
                </c:pt>
                <c:pt idx="401">
                  <c:v>-7897.9369999999999</c:v>
                </c:pt>
                <c:pt idx="402">
                  <c:v>-7925.9359999999997</c:v>
                </c:pt>
                <c:pt idx="403">
                  <c:v>-7954.8549999999996</c:v>
                </c:pt>
                <c:pt idx="404">
                  <c:v>-7984.3609999999999</c:v>
                </c:pt>
                <c:pt idx="405">
                  <c:v>-8010.75</c:v>
                </c:pt>
                <c:pt idx="406">
                  <c:v>-8026.43</c:v>
                </c:pt>
                <c:pt idx="407">
                  <c:v>-8039.6180000000004</c:v>
                </c:pt>
                <c:pt idx="408">
                  <c:v>-8058.5479999999998</c:v>
                </c:pt>
                <c:pt idx="409">
                  <c:v>-8084.1369999999997</c:v>
                </c:pt>
                <c:pt idx="410">
                  <c:v>-8110.0429999999997</c:v>
                </c:pt>
                <c:pt idx="411">
                  <c:v>-8136.0709999999999</c:v>
                </c:pt>
                <c:pt idx="412">
                  <c:v>-8167.0950000000003</c:v>
                </c:pt>
                <c:pt idx="413">
                  <c:v>-8198.5529999999999</c:v>
                </c:pt>
                <c:pt idx="414">
                  <c:v>-8225.1139999999996</c:v>
                </c:pt>
                <c:pt idx="415">
                  <c:v>-8199.5030000000006</c:v>
                </c:pt>
                <c:pt idx="416">
                  <c:v>-8166.2349999999997</c:v>
                </c:pt>
                <c:pt idx="417">
                  <c:v>-8126.9880000000003</c:v>
                </c:pt>
                <c:pt idx="418">
                  <c:v>-8085.6840000000002</c:v>
                </c:pt>
                <c:pt idx="419">
                  <c:v>-8044.1589999999997</c:v>
                </c:pt>
                <c:pt idx="420">
                  <c:v>-8005.4369999999999</c:v>
                </c:pt>
                <c:pt idx="421">
                  <c:v>-7971.8950000000004</c:v>
                </c:pt>
                <c:pt idx="422">
                  <c:v>-7944.8509999999997</c:v>
                </c:pt>
                <c:pt idx="423">
                  <c:v>-7917.5559999999996</c:v>
                </c:pt>
                <c:pt idx="424">
                  <c:v>-7904.3530000000001</c:v>
                </c:pt>
                <c:pt idx="425">
                  <c:v>-7922.7280000000001</c:v>
                </c:pt>
                <c:pt idx="426">
                  <c:v>-7950.9520000000002</c:v>
                </c:pt>
                <c:pt idx="427">
                  <c:v>-7982.7979999999998</c:v>
                </c:pt>
                <c:pt idx="428">
                  <c:v>-8013.1869999999999</c:v>
                </c:pt>
                <c:pt idx="429">
                  <c:v>-8041.2960000000003</c:v>
                </c:pt>
                <c:pt idx="430">
                  <c:v>-8041.5730000000003</c:v>
                </c:pt>
                <c:pt idx="431">
                  <c:v>-8017.7790000000005</c:v>
                </c:pt>
                <c:pt idx="432">
                  <c:v>-7989.3959999999997</c:v>
                </c:pt>
                <c:pt idx="433">
                  <c:v>-7964.3710000000001</c:v>
                </c:pt>
                <c:pt idx="434">
                  <c:v>-7948.2340000000004</c:v>
                </c:pt>
                <c:pt idx="435">
                  <c:v>-7954.1139999999996</c:v>
                </c:pt>
                <c:pt idx="436">
                  <c:v>-7977.8990000000003</c:v>
                </c:pt>
                <c:pt idx="437">
                  <c:v>-8004.9880000000003</c:v>
                </c:pt>
                <c:pt idx="438">
                  <c:v>-8037.1679999999997</c:v>
                </c:pt>
                <c:pt idx="439">
                  <c:v>-8063.4740000000002</c:v>
                </c:pt>
                <c:pt idx="440">
                  <c:v>-8090.74</c:v>
                </c:pt>
                <c:pt idx="441">
                  <c:v>-8117.7740000000003</c:v>
                </c:pt>
                <c:pt idx="442">
                  <c:v>-8143.1580000000004</c:v>
                </c:pt>
                <c:pt idx="443">
                  <c:v>-8173.1959999999999</c:v>
                </c:pt>
                <c:pt idx="444">
                  <c:v>-8198.5589999999993</c:v>
                </c:pt>
                <c:pt idx="445">
                  <c:v>-8207.2669999999998</c:v>
                </c:pt>
                <c:pt idx="446">
                  <c:v>-8164.5590000000002</c:v>
                </c:pt>
                <c:pt idx="447">
                  <c:v>-8117.2849999999999</c:v>
                </c:pt>
                <c:pt idx="448">
                  <c:v>-8091.4170000000004</c:v>
                </c:pt>
                <c:pt idx="449">
                  <c:v>-8065.0379999999996</c:v>
                </c:pt>
                <c:pt idx="450">
                  <c:v>-8038.9059999999999</c:v>
                </c:pt>
                <c:pt idx="451">
                  <c:v>-8013.6040000000003</c:v>
                </c:pt>
                <c:pt idx="452">
                  <c:v>-7966.96</c:v>
                </c:pt>
                <c:pt idx="453">
                  <c:v>-7927.5479999999998</c:v>
                </c:pt>
                <c:pt idx="454">
                  <c:v>-7896.7860000000001</c:v>
                </c:pt>
                <c:pt idx="455">
                  <c:v>-7867.3940000000002</c:v>
                </c:pt>
                <c:pt idx="456">
                  <c:v>-7858.558</c:v>
                </c:pt>
                <c:pt idx="457">
                  <c:v>-7886.8810000000003</c:v>
                </c:pt>
                <c:pt idx="458">
                  <c:v>-7915.02</c:v>
                </c:pt>
                <c:pt idx="459">
                  <c:v>-7947.4250000000002</c:v>
                </c:pt>
                <c:pt idx="460">
                  <c:v>-7980.2619999999997</c:v>
                </c:pt>
                <c:pt idx="461">
                  <c:v>-8012.0280000000002</c:v>
                </c:pt>
                <c:pt idx="462">
                  <c:v>-8042.3509999999997</c:v>
                </c:pt>
                <c:pt idx="463">
                  <c:v>-8071.2030000000004</c:v>
                </c:pt>
                <c:pt idx="464">
                  <c:v>-8097.018</c:v>
                </c:pt>
                <c:pt idx="465">
                  <c:v>-8125.7969999999996</c:v>
                </c:pt>
                <c:pt idx="466">
                  <c:v>-8154.98</c:v>
                </c:pt>
                <c:pt idx="467">
                  <c:v>-8173.5159999999996</c:v>
                </c:pt>
                <c:pt idx="468">
                  <c:v>-8159.143</c:v>
                </c:pt>
                <c:pt idx="469">
                  <c:v>-8129.6120000000001</c:v>
                </c:pt>
                <c:pt idx="470">
                  <c:v>-8105.7380000000003</c:v>
                </c:pt>
                <c:pt idx="471">
                  <c:v>-8100.4520000000002</c:v>
                </c:pt>
                <c:pt idx="472">
                  <c:v>-8112.9229999999998</c:v>
                </c:pt>
                <c:pt idx="473">
                  <c:v>-8132.8530000000001</c:v>
                </c:pt>
                <c:pt idx="474">
                  <c:v>-8148.4210000000003</c:v>
                </c:pt>
                <c:pt idx="475">
                  <c:v>-8166.0780000000004</c:v>
                </c:pt>
                <c:pt idx="476">
                  <c:v>-8191.5439999999999</c:v>
                </c:pt>
                <c:pt idx="477">
                  <c:v>-8216.7710000000006</c:v>
                </c:pt>
                <c:pt idx="478">
                  <c:v>-8247.6929999999993</c:v>
                </c:pt>
                <c:pt idx="479">
                  <c:v>-8274.8189999999995</c:v>
                </c:pt>
                <c:pt idx="480">
                  <c:v>-8296.4410000000007</c:v>
                </c:pt>
                <c:pt idx="481">
                  <c:v>-8311.0529999999999</c:v>
                </c:pt>
                <c:pt idx="482">
                  <c:v>-8306.5380000000005</c:v>
                </c:pt>
                <c:pt idx="483">
                  <c:v>-8295.2530000000006</c:v>
                </c:pt>
                <c:pt idx="484">
                  <c:v>-8274.7459999999992</c:v>
                </c:pt>
                <c:pt idx="485">
                  <c:v>-8252.9920000000002</c:v>
                </c:pt>
                <c:pt idx="486">
                  <c:v>-8243.0669999999991</c:v>
                </c:pt>
                <c:pt idx="487">
                  <c:v>-8214.0589999999993</c:v>
                </c:pt>
                <c:pt idx="488">
                  <c:v>-8150.8890000000001</c:v>
                </c:pt>
                <c:pt idx="489">
                  <c:v>-8039.451</c:v>
                </c:pt>
                <c:pt idx="490">
                  <c:v>-7888.7120000000004</c:v>
                </c:pt>
                <c:pt idx="491">
                  <c:v>-7712.0619999999999</c:v>
                </c:pt>
                <c:pt idx="492">
                  <c:v>-7516.7920000000004</c:v>
                </c:pt>
                <c:pt idx="493">
                  <c:v>-7307.3040000000001</c:v>
                </c:pt>
                <c:pt idx="494">
                  <c:v>-7089.4639999999999</c:v>
                </c:pt>
                <c:pt idx="495">
                  <c:v>-6869.1310000000003</c:v>
                </c:pt>
                <c:pt idx="496">
                  <c:v>-6650.2209999999995</c:v>
                </c:pt>
                <c:pt idx="497">
                  <c:v>-6435.5339999999997</c:v>
                </c:pt>
                <c:pt idx="498">
                  <c:v>-6227.8109999999997</c:v>
                </c:pt>
                <c:pt idx="499">
                  <c:v>-6029.424</c:v>
                </c:pt>
                <c:pt idx="500">
                  <c:v>-5841.9790000000003</c:v>
                </c:pt>
                <c:pt idx="501">
                  <c:v>-5666.5619999999999</c:v>
                </c:pt>
                <c:pt idx="502">
                  <c:v>-5504.0159999999996</c:v>
                </c:pt>
                <c:pt idx="503">
                  <c:v>-5354.8760000000002</c:v>
                </c:pt>
                <c:pt idx="504">
                  <c:v>-5219.3130000000001</c:v>
                </c:pt>
                <c:pt idx="505">
                  <c:v>-5097.2370000000001</c:v>
                </c:pt>
                <c:pt idx="506">
                  <c:v>-4988.3459999999995</c:v>
                </c:pt>
                <c:pt idx="507">
                  <c:v>-4892.1130000000003</c:v>
                </c:pt>
                <c:pt idx="508">
                  <c:v>-4807.8670000000002</c:v>
                </c:pt>
                <c:pt idx="509">
                  <c:v>-4734.9279999999999</c:v>
                </c:pt>
                <c:pt idx="510">
                  <c:v>-4672.6360000000004</c:v>
                </c:pt>
                <c:pt idx="511">
                  <c:v>-4620.3069999999998</c:v>
                </c:pt>
                <c:pt idx="512">
                  <c:v>-4577.2150000000001</c:v>
                </c:pt>
                <c:pt idx="513">
                  <c:v>-4542.5990000000002</c:v>
                </c:pt>
                <c:pt idx="514">
                  <c:v>-4515.7049999999999</c:v>
                </c:pt>
                <c:pt idx="515">
                  <c:v>-4482.1289999999999</c:v>
                </c:pt>
                <c:pt idx="516">
                  <c:v>-4484.5569999999998</c:v>
                </c:pt>
                <c:pt idx="517">
                  <c:v>-4522.0990000000002</c:v>
                </c:pt>
                <c:pt idx="518">
                  <c:v>-4554.4110000000001</c:v>
                </c:pt>
                <c:pt idx="519">
                  <c:v>-4589.1310000000003</c:v>
                </c:pt>
                <c:pt idx="520">
                  <c:v>-4624.3019999999997</c:v>
                </c:pt>
                <c:pt idx="521">
                  <c:v>-4658.732</c:v>
                </c:pt>
                <c:pt idx="522">
                  <c:v>-4691.45</c:v>
                </c:pt>
                <c:pt idx="523">
                  <c:v>-4721.8320000000003</c:v>
                </c:pt>
                <c:pt idx="524">
                  <c:v>-4749.6390000000001</c:v>
                </c:pt>
                <c:pt idx="525">
                  <c:v>-4784.9229999999998</c:v>
                </c:pt>
                <c:pt idx="526">
                  <c:v>-4815.8549999999996</c:v>
                </c:pt>
                <c:pt idx="527">
                  <c:v>-4836.2370000000001</c:v>
                </c:pt>
                <c:pt idx="528">
                  <c:v>-4845.4390000000003</c:v>
                </c:pt>
                <c:pt idx="529">
                  <c:v>-4849.0839999999998</c:v>
                </c:pt>
                <c:pt idx="530">
                  <c:v>-4854.6319999999996</c:v>
                </c:pt>
                <c:pt idx="531">
                  <c:v>-4864.8130000000001</c:v>
                </c:pt>
                <c:pt idx="532">
                  <c:v>-4879.0770000000002</c:v>
                </c:pt>
                <c:pt idx="533">
                  <c:v>-4893.4939999999997</c:v>
                </c:pt>
                <c:pt idx="534">
                  <c:v>-4898.16</c:v>
                </c:pt>
                <c:pt idx="535">
                  <c:v>-4899.5820000000003</c:v>
                </c:pt>
                <c:pt idx="536">
                  <c:v>-4902.42</c:v>
                </c:pt>
                <c:pt idx="537">
                  <c:v>-4908.1629999999996</c:v>
                </c:pt>
                <c:pt idx="538">
                  <c:v>-4916.3779999999997</c:v>
                </c:pt>
                <c:pt idx="539">
                  <c:v>-4926.3209999999999</c:v>
                </c:pt>
                <c:pt idx="540">
                  <c:v>-4937.0110000000004</c:v>
                </c:pt>
                <c:pt idx="541">
                  <c:v>-4947.1499999999996</c:v>
                </c:pt>
                <c:pt idx="542">
                  <c:v>-4954.9530000000004</c:v>
                </c:pt>
                <c:pt idx="543">
                  <c:v>-4959.7870000000003</c:v>
                </c:pt>
                <c:pt idx="544">
                  <c:v>-4963.37</c:v>
                </c:pt>
                <c:pt idx="545">
                  <c:v>-4966.4189999999999</c:v>
                </c:pt>
                <c:pt idx="546">
                  <c:v>-4965.5720000000001</c:v>
                </c:pt>
                <c:pt idx="547">
                  <c:v>-4955.7250000000004</c:v>
                </c:pt>
                <c:pt idx="548">
                  <c:v>-4942.3320000000003</c:v>
                </c:pt>
                <c:pt idx="549">
                  <c:v>-4931.7979999999998</c:v>
                </c:pt>
                <c:pt idx="550">
                  <c:v>-4926.4219999999996</c:v>
                </c:pt>
                <c:pt idx="551">
                  <c:v>-4924.8190000000004</c:v>
                </c:pt>
                <c:pt idx="552">
                  <c:v>-4925.451</c:v>
                </c:pt>
                <c:pt idx="553">
                  <c:v>-4927.5379999999996</c:v>
                </c:pt>
                <c:pt idx="554">
                  <c:v>-4930.8410000000003</c:v>
                </c:pt>
                <c:pt idx="555">
                  <c:v>-4936.1049999999996</c:v>
                </c:pt>
                <c:pt idx="556">
                  <c:v>-4942.0349999999999</c:v>
                </c:pt>
                <c:pt idx="557">
                  <c:v>-4945.7740000000003</c:v>
                </c:pt>
                <c:pt idx="558">
                  <c:v>-4945.4769999999999</c:v>
                </c:pt>
                <c:pt idx="559">
                  <c:v>-4940.43</c:v>
                </c:pt>
                <c:pt idx="560">
                  <c:v>-4931.6989999999996</c:v>
                </c:pt>
                <c:pt idx="561">
                  <c:v>-4918.9489999999996</c:v>
                </c:pt>
                <c:pt idx="562">
                  <c:v>-4905.1390000000001</c:v>
                </c:pt>
                <c:pt idx="563">
                  <c:v>-4881.4369999999999</c:v>
                </c:pt>
                <c:pt idx="564">
                  <c:v>-4850.4920000000002</c:v>
                </c:pt>
                <c:pt idx="565">
                  <c:v>-4819.6059999999998</c:v>
                </c:pt>
                <c:pt idx="566">
                  <c:v>-4789.8680000000004</c:v>
                </c:pt>
                <c:pt idx="567">
                  <c:v>-4766.8609999999999</c:v>
                </c:pt>
                <c:pt idx="568">
                  <c:v>-4753.4030000000002</c:v>
                </c:pt>
                <c:pt idx="569">
                  <c:v>-4747.8959999999997</c:v>
                </c:pt>
                <c:pt idx="570">
                  <c:v>-4747.625</c:v>
                </c:pt>
                <c:pt idx="571">
                  <c:v>-4749.3130000000001</c:v>
                </c:pt>
                <c:pt idx="572">
                  <c:v>-4750.5150000000003</c:v>
                </c:pt>
                <c:pt idx="573">
                  <c:v>-4749.5370000000003</c:v>
                </c:pt>
                <c:pt idx="574">
                  <c:v>-4745.058</c:v>
                </c:pt>
                <c:pt idx="575">
                  <c:v>-4737.1689999999999</c:v>
                </c:pt>
                <c:pt idx="576">
                  <c:v>-4722.482</c:v>
                </c:pt>
                <c:pt idx="577">
                  <c:v>-4702.2910000000002</c:v>
                </c:pt>
                <c:pt idx="578">
                  <c:v>-4679.4080000000004</c:v>
                </c:pt>
                <c:pt idx="579">
                  <c:v>-4655.9049999999997</c:v>
                </c:pt>
                <c:pt idx="580">
                  <c:v>-4632.3440000000001</c:v>
                </c:pt>
                <c:pt idx="581">
                  <c:v>-4609.7460000000001</c:v>
                </c:pt>
                <c:pt idx="582">
                  <c:v>-4587.9579999999996</c:v>
                </c:pt>
                <c:pt idx="583">
                  <c:v>-4565.9110000000001</c:v>
                </c:pt>
                <c:pt idx="584">
                  <c:v>-4545.1670000000004</c:v>
                </c:pt>
                <c:pt idx="585">
                  <c:v>-4528.366</c:v>
                </c:pt>
                <c:pt idx="586">
                  <c:v>-4516.2950000000001</c:v>
                </c:pt>
                <c:pt idx="587">
                  <c:v>-4507.223</c:v>
                </c:pt>
                <c:pt idx="588">
                  <c:v>-4500.66</c:v>
                </c:pt>
                <c:pt idx="589">
                  <c:v>-4494.0209999999997</c:v>
                </c:pt>
                <c:pt idx="590">
                  <c:v>-4486.8289999999997</c:v>
                </c:pt>
                <c:pt idx="591">
                  <c:v>-4477.3959999999997</c:v>
                </c:pt>
                <c:pt idx="592">
                  <c:v>-4465.2309999999998</c:v>
                </c:pt>
                <c:pt idx="593">
                  <c:v>-4453.7079999999996</c:v>
                </c:pt>
                <c:pt idx="594">
                  <c:v>-4441.652</c:v>
                </c:pt>
                <c:pt idx="595">
                  <c:v>-4427.8109999999997</c:v>
                </c:pt>
                <c:pt idx="596">
                  <c:v>-4413.1970000000001</c:v>
                </c:pt>
                <c:pt idx="597">
                  <c:v>-4399.16</c:v>
                </c:pt>
                <c:pt idx="598">
                  <c:v>-4384.902</c:v>
                </c:pt>
                <c:pt idx="599">
                  <c:v>-4372.308</c:v>
                </c:pt>
                <c:pt idx="600">
                  <c:v>-4361.8389999999999</c:v>
                </c:pt>
                <c:pt idx="601">
                  <c:v>-4353.6390000000001</c:v>
                </c:pt>
                <c:pt idx="602">
                  <c:v>-4347.5519999999997</c:v>
                </c:pt>
                <c:pt idx="603">
                  <c:v>-4342.5739999999996</c:v>
                </c:pt>
                <c:pt idx="604">
                  <c:v>-4337.7619999999997</c:v>
                </c:pt>
                <c:pt idx="605">
                  <c:v>-4332.616</c:v>
                </c:pt>
                <c:pt idx="606">
                  <c:v>-4327.1109999999999</c:v>
                </c:pt>
                <c:pt idx="607">
                  <c:v>-4322.009</c:v>
                </c:pt>
                <c:pt idx="608">
                  <c:v>-4317.6090000000004</c:v>
                </c:pt>
                <c:pt idx="609">
                  <c:v>-4313.1239999999998</c:v>
                </c:pt>
                <c:pt idx="610">
                  <c:v>-4310.1480000000001</c:v>
                </c:pt>
                <c:pt idx="611">
                  <c:v>-4308.6540000000005</c:v>
                </c:pt>
                <c:pt idx="612">
                  <c:v>-4308.1980000000003</c:v>
                </c:pt>
                <c:pt idx="613">
                  <c:v>-4307.576</c:v>
                </c:pt>
                <c:pt idx="614">
                  <c:v>-4306.2920000000004</c:v>
                </c:pt>
                <c:pt idx="615">
                  <c:v>-4304.0529999999999</c:v>
                </c:pt>
                <c:pt idx="616">
                  <c:v>-4300.7539999999999</c:v>
                </c:pt>
                <c:pt idx="617">
                  <c:v>-4294.9549999999999</c:v>
                </c:pt>
                <c:pt idx="618">
                  <c:v>-4286.5559999999996</c:v>
                </c:pt>
                <c:pt idx="619">
                  <c:v>-4278.1099999999997</c:v>
                </c:pt>
                <c:pt idx="620">
                  <c:v>-4270.2089999999998</c:v>
                </c:pt>
                <c:pt idx="621">
                  <c:v>-4262.8029999999999</c:v>
                </c:pt>
                <c:pt idx="622">
                  <c:v>-4255.6000000000004</c:v>
                </c:pt>
                <c:pt idx="623">
                  <c:v>-4248.6080000000002</c:v>
                </c:pt>
                <c:pt idx="624">
                  <c:v>-4242.4690000000001</c:v>
                </c:pt>
                <c:pt idx="625">
                  <c:v>-4237.3890000000001</c:v>
                </c:pt>
                <c:pt idx="626">
                  <c:v>-4231.9989999999998</c:v>
                </c:pt>
                <c:pt idx="627">
                  <c:v>-4226.884</c:v>
                </c:pt>
                <c:pt idx="628">
                  <c:v>-4223.8739999999998</c:v>
                </c:pt>
                <c:pt idx="629">
                  <c:v>-4221.6130000000003</c:v>
                </c:pt>
                <c:pt idx="630">
                  <c:v>-4218.3909999999996</c:v>
                </c:pt>
                <c:pt idx="631">
                  <c:v>-4215.259</c:v>
                </c:pt>
                <c:pt idx="632">
                  <c:v>-4212.3410000000003</c:v>
                </c:pt>
                <c:pt idx="633">
                  <c:v>-4209.5110000000004</c:v>
                </c:pt>
                <c:pt idx="634">
                  <c:v>-4206.1289999999999</c:v>
                </c:pt>
                <c:pt idx="635">
                  <c:v>-4201.8320000000003</c:v>
                </c:pt>
                <c:pt idx="636">
                  <c:v>-4196.259</c:v>
                </c:pt>
                <c:pt idx="637">
                  <c:v>-4188.7020000000002</c:v>
                </c:pt>
                <c:pt idx="638">
                  <c:v>-4180.7129999999997</c:v>
                </c:pt>
                <c:pt idx="639">
                  <c:v>-4173.0010000000002</c:v>
                </c:pt>
                <c:pt idx="640">
                  <c:v>-4165.2020000000002</c:v>
                </c:pt>
                <c:pt idx="641">
                  <c:v>-4157.5129999999999</c:v>
                </c:pt>
                <c:pt idx="642">
                  <c:v>-4150.0280000000002</c:v>
                </c:pt>
                <c:pt idx="643">
                  <c:v>-4142.2330000000002</c:v>
                </c:pt>
                <c:pt idx="644">
                  <c:v>-4134.6379999999999</c:v>
                </c:pt>
                <c:pt idx="645">
                  <c:v>-4128.2359999999999</c:v>
                </c:pt>
                <c:pt idx="646">
                  <c:v>-4123.9560000000001</c:v>
                </c:pt>
                <c:pt idx="647">
                  <c:v>-4121.0860000000002</c:v>
                </c:pt>
                <c:pt idx="648">
                  <c:v>-4119.3029999999999</c:v>
                </c:pt>
                <c:pt idx="649">
                  <c:v>-4118.527</c:v>
                </c:pt>
                <c:pt idx="650">
                  <c:v>-4118.4989999999998</c:v>
                </c:pt>
                <c:pt idx="651">
                  <c:v>-4119.8159999999998</c:v>
                </c:pt>
                <c:pt idx="652">
                  <c:v>-4119.9390000000003</c:v>
                </c:pt>
                <c:pt idx="653">
                  <c:v>-4115.7219999999998</c:v>
                </c:pt>
                <c:pt idx="654">
                  <c:v>-4109.2209999999995</c:v>
                </c:pt>
                <c:pt idx="655">
                  <c:v>-4102.3720000000003</c:v>
                </c:pt>
                <c:pt idx="656">
                  <c:v>-4096.799</c:v>
                </c:pt>
                <c:pt idx="657">
                  <c:v>-4093.5949999999998</c:v>
                </c:pt>
                <c:pt idx="658">
                  <c:v>-4091.5349999999999</c:v>
                </c:pt>
                <c:pt idx="659">
                  <c:v>-4089.3789999999999</c:v>
                </c:pt>
                <c:pt idx="660">
                  <c:v>-4087.0990000000002</c:v>
                </c:pt>
                <c:pt idx="661">
                  <c:v>-4084.855</c:v>
                </c:pt>
                <c:pt idx="662">
                  <c:v>-4082.2350000000001</c:v>
                </c:pt>
                <c:pt idx="663">
                  <c:v>-4079.7919999999999</c:v>
                </c:pt>
                <c:pt idx="664">
                  <c:v>-4076.8879999999999</c:v>
                </c:pt>
                <c:pt idx="665">
                  <c:v>-4073.7739999999999</c:v>
                </c:pt>
                <c:pt idx="666">
                  <c:v>-4070.7890000000002</c:v>
                </c:pt>
                <c:pt idx="667">
                  <c:v>-4068.9789999999998</c:v>
                </c:pt>
                <c:pt idx="668">
                  <c:v>-4068.393</c:v>
                </c:pt>
                <c:pt idx="669">
                  <c:v>-4069.0120000000002</c:v>
                </c:pt>
                <c:pt idx="670">
                  <c:v>-4069.1</c:v>
                </c:pt>
                <c:pt idx="671">
                  <c:v>-4066.9110000000001</c:v>
                </c:pt>
                <c:pt idx="672">
                  <c:v>-4063.0740000000001</c:v>
                </c:pt>
                <c:pt idx="673">
                  <c:v>-4059.5120000000002</c:v>
                </c:pt>
                <c:pt idx="674">
                  <c:v>-4056.8409999999999</c:v>
                </c:pt>
                <c:pt idx="675">
                  <c:v>-4055.1460000000002</c:v>
                </c:pt>
                <c:pt idx="676">
                  <c:v>-4055.2759999999998</c:v>
                </c:pt>
                <c:pt idx="677">
                  <c:v>-4056.6280000000002</c:v>
                </c:pt>
                <c:pt idx="678">
                  <c:v>-4058.864</c:v>
                </c:pt>
                <c:pt idx="679">
                  <c:v>-4060.8829999999998</c:v>
                </c:pt>
                <c:pt idx="680">
                  <c:v>-4061.7820000000002</c:v>
                </c:pt>
                <c:pt idx="681">
                  <c:v>-4063.3470000000002</c:v>
                </c:pt>
                <c:pt idx="682">
                  <c:v>-4065.7959999999998</c:v>
                </c:pt>
                <c:pt idx="683">
                  <c:v>-4067.0459999999998</c:v>
                </c:pt>
                <c:pt idx="684">
                  <c:v>-4064.2689999999998</c:v>
                </c:pt>
                <c:pt idx="685">
                  <c:v>-4061.4949999999999</c:v>
                </c:pt>
                <c:pt idx="686">
                  <c:v>-4059.683</c:v>
                </c:pt>
                <c:pt idx="687">
                  <c:v>-4057.7779999999998</c:v>
                </c:pt>
                <c:pt idx="688">
                  <c:v>-4055.183</c:v>
                </c:pt>
                <c:pt idx="689">
                  <c:v>-4052.1640000000002</c:v>
                </c:pt>
                <c:pt idx="690">
                  <c:v>-4050.6</c:v>
                </c:pt>
                <c:pt idx="691">
                  <c:v>-4050.2829999999999</c:v>
                </c:pt>
                <c:pt idx="692">
                  <c:v>-4048.9780000000001</c:v>
                </c:pt>
                <c:pt idx="693">
                  <c:v>-4047.6129999999998</c:v>
                </c:pt>
                <c:pt idx="694">
                  <c:v>-4047.0970000000002</c:v>
                </c:pt>
                <c:pt idx="695">
                  <c:v>-4047.982</c:v>
                </c:pt>
                <c:pt idx="696">
                  <c:v>-4049.7190000000001</c:v>
                </c:pt>
                <c:pt idx="697">
                  <c:v>-4052.1709999999998</c:v>
                </c:pt>
                <c:pt idx="698">
                  <c:v>-4055.2809999999999</c:v>
                </c:pt>
                <c:pt idx="699">
                  <c:v>-4059.0390000000002</c:v>
                </c:pt>
                <c:pt idx="700">
                  <c:v>-4062.9479999999999</c:v>
                </c:pt>
                <c:pt idx="701">
                  <c:v>-4064.5619999999999</c:v>
                </c:pt>
                <c:pt idx="702">
                  <c:v>-4064.5479999999998</c:v>
                </c:pt>
                <c:pt idx="703">
                  <c:v>-4063.404</c:v>
                </c:pt>
                <c:pt idx="704">
                  <c:v>-4062.096</c:v>
                </c:pt>
                <c:pt idx="705">
                  <c:v>-4061.306</c:v>
                </c:pt>
                <c:pt idx="706">
                  <c:v>-4060.5749999999998</c:v>
                </c:pt>
                <c:pt idx="707">
                  <c:v>-4060.2289999999998</c:v>
                </c:pt>
                <c:pt idx="708">
                  <c:v>-4061.8249999999998</c:v>
                </c:pt>
                <c:pt idx="709">
                  <c:v>-4065.5039999999999</c:v>
                </c:pt>
                <c:pt idx="710">
                  <c:v>-4070.85</c:v>
                </c:pt>
                <c:pt idx="711">
                  <c:v>-4076.8440000000001</c:v>
                </c:pt>
                <c:pt idx="712">
                  <c:v>-4082.942</c:v>
                </c:pt>
                <c:pt idx="713">
                  <c:v>-4087.7550000000001</c:v>
                </c:pt>
                <c:pt idx="714">
                  <c:v>-4091.6309999999999</c:v>
                </c:pt>
                <c:pt idx="715">
                  <c:v>-4095.7669999999998</c:v>
                </c:pt>
                <c:pt idx="716">
                  <c:v>-4100.0839999999998</c:v>
                </c:pt>
                <c:pt idx="717">
                  <c:v>-4103.2309999999998</c:v>
                </c:pt>
                <c:pt idx="718">
                  <c:v>-4104.4889999999996</c:v>
                </c:pt>
                <c:pt idx="719">
                  <c:v>-4104.5749999999998</c:v>
                </c:pt>
                <c:pt idx="720">
                  <c:v>-4103.7690000000002</c:v>
                </c:pt>
                <c:pt idx="721">
                  <c:v>-4102.3940000000002</c:v>
                </c:pt>
                <c:pt idx="722">
                  <c:v>-4100.2929999999997</c:v>
                </c:pt>
                <c:pt idx="723">
                  <c:v>-4098.2479999999996</c:v>
                </c:pt>
                <c:pt idx="724">
                  <c:v>-4096.2439999999997</c:v>
                </c:pt>
                <c:pt idx="725">
                  <c:v>-4094.3690000000001</c:v>
                </c:pt>
                <c:pt idx="726">
                  <c:v>-4093.1370000000002</c:v>
                </c:pt>
                <c:pt idx="727">
                  <c:v>-4092.788</c:v>
                </c:pt>
                <c:pt idx="728">
                  <c:v>-4093.3229999999999</c:v>
                </c:pt>
                <c:pt idx="729">
                  <c:v>-4094.665</c:v>
                </c:pt>
                <c:pt idx="730">
                  <c:v>-4094.5810000000001</c:v>
                </c:pt>
                <c:pt idx="731">
                  <c:v>-4092.06</c:v>
                </c:pt>
                <c:pt idx="732">
                  <c:v>-4088.1819999999998</c:v>
                </c:pt>
                <c:pt idx="733">
                  <c:v>-4083.7310000000002</c:v>
                </c:pt>
                <c:pt idx="734">
                  <c:v>-4078.9839999999999</c:v>
                </c:pt>
                <c:pt idx="735">
                  <c:v>-4074.1410000000001</c:v>
                </c:pt>
                <c:pt idx="736">
                  <c:v>-4069.63</c:v>
                </c:pt>
                <c:pt idx="737">
                  <c:v>-4066.58</c:v>
                </c:pt>
                <c:pt idx="738">
                  <c:v>-4064.694</c:v>
                </c:pt>
                <c:pt idx="739">
                  <c:v>-4063.473</c:v>
                </c:pt>
                <c:pt idx="740">
                  <c:v>-4062.5549999999998</c:v>
                </c:pt>
                <c:pt idx="741">
                  <c:v>-4060.4279999999999</c:v>
                </c:pt>
                <c:pt idx="742">
                  <c:v>-4056.4340000000002</c:v>
                </c:pt>
                <c:pt idx="743">
                  <c:v>-4051.9569999999999</c:v>
                </c:pt>
                <c:pt idx="744">
                  <c:v>-4048.4059999999999</c:v>
                </c:pt>
                <c:pt idx="745">
                  <c:v>-4045.4270000000001</c:v>
                </c:pt>
                <c:pt idx="746">
                  <c:v>-4042.5140000000001</c:v>
                </c:pt>
                <c:pt idx="747">
                  <c:v>-4038.9029999999998</c:v>
                </c:pt>
                <c:pt idx="748">
                  <c:v>-4033.8939999999998</c:v>
                </c:pt>
                <c:pt idx="749">
                  <c:v>-4025.308</c:v>
                </c:pt>
                <c:pt idx="750">
                  <c:v>-4002.8879999999999</c:v>
                </c:pt>
                <c:pt idx="751">
                  <c:v>-3970.489</c:v>
                </c:pt>
                <c:pt idx="752">
                  <c:v>-3943.5990000000002</c:v>
                </c:pt>
                <c:pt idx="753">
                  <c:v>-3915.7069999999999</c:v>
                </c:pt>
                <c:pt idx="754">
                  <c:v>-3888.9050000000002</c:v>
                </c:pt>
                <c:pt idx="755">
                  <c:v>-3863.6469999999999</c:v>
                </c:pt>
                <c:pt idx="756">
                  <c:v>-3838.5279999999998</c:v>
                </c:pt>
                <c:pt idx="757">
                  <c:v>-3812.569</c:v>
                </c:pt>
                <c:pt idx="758">
                  <c:v>-3786.2710000000002</c:v>
                </c:pt>
                <c:pt idx="759">
                  <c:v>-3761.1170000000002</c:v>
                </c:pt>
                <c:pt idx="760">
                  <c:v>-3727.75</c:v>
                </c:pt>
                <c:pt idx="761">
                  <c:v>-3700.93</c:v>
                </c:pt>
                <c:pt idx="762">
                  <c:v>-3674.627</c:v>
                </c:pt>
                <c:pt idx="763">
                  <c:v>-3654.5189999999998</c:v>
                </c:pt>
                <c:pt idx="764">
                  <c:v>-3640.81</c:v>
                </c:pt>
                <c:pt idx="765">
                  <c:v>-3633.5709999999999</c:v>
                </c:pt>
                <c:pt idx="766">
                  <c:v>-3632.2550000000001</c:v>
                </c:pt>
                <c:pt idx="767">
                  <c:v>-3633.5390000000002</c:v>
                </c:pt>
                <c:pt idx="768">
                  <c:v>-3634.9180000000001</c:v>
                </c:pt>
                <c:pt idx="769">
                  <c:v>-3636.3910000000001</c:v>
                </c:pt>
                <c:pt idx="770">
                  <c:v>-3639.0839999999998</c:v>
                </c:pt>
                <c:pt idx="771">
                  <c:v>-3643.4549999999999</c:v>
                </c:pt>
                <c:pt idx="772">
                  <c:v>-3648.6190000000001</c:v>
                </c:pt>
                <c:pt idx="773">
                  <c:v>-3653.2170000000001</c:v>
                </c:pt>
                <c:pt idx="774">
                  <c:v>-3656.0439999999999</c:v>
                </c:pt>
                <c:pt idx="775">
                  <c:v>-3657.1930000000002</c:v>
                </c:pt>
                <c:pt idx="776">
                  <c:v>-3658.069</c:v>
                </c:pt>
                <c:pt idx="777">
                  <c:v>-3658.7530000000002</c:v>
                </c:pt>
                <c:pt idx="778">
                  <c:v>-3658.9549999999999</c:v>
                </c:pt>
                <c:pt idx="779">
                  <c:v>-3660.2460000000001</c:v>
                </c:pt>
                <c:pt idx="780">
                  <c:v>-3663.2489999999998</c:v>
                </c:pt>
                <c:pt idx="781">
                  <c:v>-3665.4960000000001</c:v>
                </c:pt>
                <c:pt idx="782">
                  <c:v>-3666.85</c:v>
                </c:pt>
                <c:pt idx="783">
                  <c:v>-3669.4250000000002</c:v>
                </c:pt>
                <c:pt idx="784">
                  <c:v>-3673.6179999999999</c:v>
                </c:pt>
                <c:pt idx="785">
                  <c:v>-3678.172</c:v>
                </c:pt>
                <c:pt idx="786">
                  <c:v>-3682.5569999999998</c:v>
                </c:pt>
                <c:pt idx="787">
                  <c:v>-3686.3960000000002</c:v>
                </c:pt>
                <c:pt idx="788">
                  <c:v>-3689.4290000000001</c:v>
                </c:pt>
                <c:pt idx="789">
                  <c:v>-3692.136</c:v>
                </c:pt>
                <c:pt idx="790">
                  <c:v>-3694.0920000000001</c:v>
                </c:pt>
                <c:pt idx="791">
                  <c:v>-3695.127</c:v>
                </c:pt>
                <c:pt idx="792">
                  <c:v>-3696.4589999999998</c:v>
                </c:pt>
                <c:pt idx="793">
                  <c:v>-3697.9470000000001</c:v>
                </c:pt>
                <c:pt idx="794">
                  <c:v>-3698.5940000000001</c:v>
                </c:pt>
                <c:pt idx="795">
                  <c:v>-3698.2710000000002</c:v>
                </c:pt>
                <c:pt idx="796">
                  <c:v>-3697.2979999999998</c:v>
                </c:pt>
                <c:pt idx="797">
                  <c:v>-3695.864</c:v>
                </c:pt>
                <c:pt idx="798">
                  <c:v>-3693.9560000000001</c:v>
                </c:pt>
                <c:pt idx="799">
                  <c:v>-3691.4279999999999</c:v>
                </c:pt>
                <c:pt idx="800">
                  <c:v>-3687.58</c:v>
                </c:pt>
                <c:pt idx="801">
                  <c:v>-3682.2179999999998</c:v>
                </c:pt>
                <c:pt idx="802">
                  <c:v>-3675.6640000000002</c:v>
                </c:pt>
                <c:pt idx="803">
                  <c:v>-3668.4430000000002</c:v>
                </c:pt>
                <c:pt idx="804">
                  <c:v>-3660.6170000000002</c:v>
                </c:pt>
                <c:pt idx="805">
                  <c:v>-3652.4810000000002</c:v>
                </c:pt>
                <c:pt idx="806">
                  <c:v>-3644.556</c:v>
                </c:pt>
                <c:pt idx="807">
                  <c:v>-3636.2150000000001</c:v>
                </c:pt>
                <c:pt idx="808">
                  <c:v>-3627.636</c:v>
                </c:pt>
                <c:pt idx="809">
                  <c:v>-3619.74</c:v>
                </c:pt>
                <c:pt idx="810">
                  <c:v>-3612.152</c:v>
                </c:pt>
                <c:pt idx="811">
                  <c:v>-3603.9140000000002</c:v>
                </c:pt>
                <c:pt idx="812">
                  <c:v>-3594.1909999999998</c:v>
                </c:pt>
                <c:pt idx="813">
                  <c:v>-3582.0639999999999</c:v>
                </c:pt>
                <c:pt idx="814">
                  <c:v>-3568.2289999999998</c:v>
                </c:pt>
                <c:pt idx="815">
                  <c:v>-3554.1849999999999</c:v>
                </c:pt>
                <c:pt idx="816">
                  <c:v>-3542.2910000000002</c:v>
                </c:pt>
                <c:pt idx="817">
                  <c:v>-3532.8180000000002</c:v>
                </c:pt>
                <c:pt idx="818">
                  <c:v>-3525.14</c:v>
                </c:pt>
                <c:pt idx="819">
                  <c:v>-3518.4110000000001</c:v>
                </c:pt>
                <c:pt idx="820">
                  <c:v>-3511.8609999999999</c:v>
                </c:pt>
                <c:pt idx="821">
                  <c:v>-3504.991</c:v>
                </c:pt>
                <c:pt idx="822">
                  <c:v>-3498.1060000000002</c:v>
                </c:pt>
                <c:pt idx="823">
                  <c:v>-3491.9110000000001</c:v>
                </c:pt>
                <c:pt idx="824">
                  <c:v>-3486.2559999999999</c:v>
                </c:pt>
                <c:pt idx="825">
                  <c:v>-3481.556</c:v>
                </c:pt>
                <c:pt idx="826">
                  <c:v>-3477.3989999999999</c:v>
                </c:pt>
                <c:pt idx="827">
                  <c:v>-3473.14</c:v>
                </c:pt>
                <c:pt idx="828">
                  <c:v>-3468.95</c:v>
                </c:pt>
                <c:pt idx="829">
                  <c:v>-3464.87</c:v>
                </c:pt>
                <c:pt idx="830">
                  <c:v>-3460.1529999999998</c:v>
                </c:pt>
                <c:pt idx="831">
                  <c:v>-3454.2159999999999</c:v>
                </c:pt>
                <c:pt idx="832">
                  <c:v>-3448.0450000000001</c:v>
                </c:pt>
                <c:pt idx="833">
                  <c:v>-3441.9259999999999</c:v>
                </c:pt>
                <c:pt idx="834">
                  <c:v>-3436.232</c:v>
                </c:pt>
                <c:pt idx="835">
                  <c:v>-3430.346</c:v>
                </c:pt>
                <c:pt idx="836">
                  <c:v>-3424.21</c:v>
                </c:pt>
                <c:pt idx="837">
                  <c:v>-3418.2840000000001</c:v>
                </c:pt>
                <c:pt idx="838">
                  <c:v>-3411.8229999999999</c:v>
                </c:pt>
                <c:pt idx="839">
                  <c:v>-3404.3119999999999</c:v>
                </c:pt>
                <c:pt idx="840">
                  <c:v>-3395.91</c:v>
                </c:pt>
                <c:pt idx="841">
                  <c:v>-3386.8440000000001</c:v>
                </c:pt>
                <c:pt idx="842">
                  <c:v>-3378.2649999999999</c:v>
                </c:pt>
                <c:pt idx="843">
                  <c:v>-3370.6849999999999</c:v>
                </c:pt>
                <c:pt idx="844">
                  <c:v>-3363.768</c:v>
                </c:pt>
                <c:pt idx="845">
                  <c:v>-3357.828</c:v>
                </c:pt>
                <c:pt idx="846">
                  <c:v>-3353.4050000000002</c:v>
                </c:pt>
                <c:pt idx="847">
                  <c:v>-3350.8939999999998</c:v>
                </c:pt>
                <c:pt idx="848">
                  <c:v>-3350.1610000000001</c:v>
                </c:pt>
                <c:pt idx="849">
                  <c:v>-3350.6460000000002</c:v>
                </c:pt>
                <c:pt idx="850">
                  <c:v>-3350.6379999999999</c:v>
                </c:pt>
                <c:pt idx="851">
                  <c:v>-3349.9119999999998</c:v>
                </c:pt>
                <c:pt idx="852">
                  <c:v>-3348.4229999999998</c:v>
                </c:pt>
                <c:pt idx="853">
                  <c:v>-3346.2289999999998</c:v>
                </c:pt>
                <c:pt idx="854">
                  <c:v>-3342.6849999999999</c:v>
                </c:pt>
                <c:pt idx="855">
                  <c:v>-3337.82</c:v>
                </c:pt>
                <c:pt idx="856">
                  <c:v>-3331.9160000000002</c:v>
                </c:pt>
                <c:pt idx="857">
                  <c:v>-3325.4940000000001</c:v>
                </c:pt>
                <c:pt idx="858">
                  <c:v>-3320.0540000000001</c:v>
                </c:pt>
                <c:pt idx="859">
                  <c:v>-3315.8629999999998</c:v>
                </c:pt>
                <c:pt idx="860">
                  <c:v>-3312.5349999999999</c:v>
                </c:pt>
                <c:pt idx="861">
                  <c:v>-3309.5569999999998</c:v>
                </c:pt>
                <c:pt idx="862">
                  <c:v>-3306.982</c:v>
                </c:pt>
                <c:pt idx="863">
                  <c:v>-3304.4949999999999</c:v>
                </c:pt>
                <c:pt idx="864">
                  <c:v>-3302.1129999999998</c:v>
                </c:pt>
                <c:pt idx="865">
                  <c:v>-3299.1239999999998</c:v>
                </c:pt>
                <c:pt idx="866">
                  <c:v>-3296.0340000000001</c:v>
                </c:pt>
                <c:pt idx="867">
                  <c:v>-3293.8359999999998</c:v>
                </c:pt>
                <c:pt idx="868">
                  <c:v>-3293.1860000000001</c:v>
                </c:pt>
                <c:pt idx="869">
                  <c:v>-3294.018</c:v>
                </c:pt>
                <c:pt idx="870">
                  <c:v>-3296.1219999999998</c:v>
                </c:pt>
                <c:pt idx="871">
                  <c:v>-3299.5990000000002</c:v>
                </c:pt>
                <c:pt idx="872">
                  <c:v>-3304.306</c:v>
                </c:pt>
                <c:pt idx="873">
                  <c:v>-3309.6170000000002</c:v>
                </c:pt>
                <c:pt idx="874">
                  <c:v>-3315.4209999999998</c:v>
                </c:pt>
                <c:pt idx="875">
                  <c:v>-3321.7020000000002</c:v>
                </c:pt>
                <c:pt idx="876">
                  <c:v>-3327.9490000000001</c:v>
                </c:pt>
                <c:pt idx="877">
                  <c:v>-3334.5070000000001</c:v>
                </c:pt>
                <c:pt idx="878">
                  <c:v>-3340.672</c:v>
                </c:pt>
                <c:pt idx="879">
                  <c:v>-3346.26</c:v>
                </c:pt>
                <c:pt idx="880">
                  <c:v>-3351.4180000000001</c:v>
                </c:pt>
                <c:pt idx="881">
                  <c:v>-3356.183</c:v>
                </c:pt>
                <c:pt idx="882">
                  <c:v>-3360.47</c:v>
                </c:pt>
                <c:pt idx="883">
                  <c:v>-3364.4659999999999</c:v>
                </c:pt>
                <c:pt idx="884">
                  <c:v>-3368.6109999999999</c:v>
                </c:pt>
                <c:pt idx="885">
                  <c:v>-3372.8359999999998</c:v>
                </c:pt>
                <c:pt idx="886">
                  <c:v>-3377.6219999999998</c:v>
                </c:pt>
                <c:pt idx="887">
                  <c:v>-3383.1219999999998</c:v>
                </c:pt>
                <c:pt idx="888">
                  <c:v>-3388.835</c:v>
                </c:pt>
                <c:pt idx="889">
                  <c:v>-3394.1089999999999</c:v>
                </c:pt>
                <c:pt idx="890">
                  <c:v>-3397.712</c:v>
                </c:pt>
                <c:pt idx="891">
                  <c:v>-3399.625</c:v>
                </c:pt>
                <c:pt idx="892">
                  <c:v>-3399.8510000000001</c:v>
                </c:pt>
                <c:pt idx="893">
                  <c:v>-3398.991</c:v>
                </c:pt>
                <c:pt idx="894">
                  <c:v>-3397.424</c:v>
                </c:pt>
                <c:pt idx="895">
                  <c:v>-3395.0360000000001</c:v>
                </c:pt>
                <c:pt idx="896">
                  <c:v>-3392.0210000000002</c:v>
                </c:pt>
                <c:pt idx="897">
                  <c:v>-3388.5839999999998</c:v>
                </c:pt>
                <c:pt idx="898">
                  <c:v>-3385.2310000000002</c:v>
                </c:pt>
                <c:pt idx="899">
                  <c:v>-3382.165</c:v>
                </c:pt>
                <c:pt idx="900">
                  <c:v>-3379.317</c:v>
                </c:pt>
                <c:pt idx="901">
                  <c:v>-3376.9</c:v>
                </c:pt>
                <c:pt idx="902">
                  <c:v>-3374.529</c:v>
                </c:pt>
                <c:pt idx="903">
                  <c:v>-3371.7170000000001</c:v>
                </c:pt>
                <c:pt idx="904">
                  <c:v>-3368.8739999999998</c:v>
                </c:pt>
                <c:pt idx="905">
                  <c:v>-3366.625</c:v>
                </c:pt>
                <c:pt idx="906">
                  <c:v>-3365.1930000000002</c:v>
                </c:pt>
                <c:pt idx="907">
                  <c:v>-3364.7449999999999</c:v>
                </c:pt>
                <c:pt idx="908">
                  <c:v>-3364.8090000000002</c:v>
                </c:pt>
                <c:pt idx="909">
                  <c:v>-3365.3270000000002</c:v>
                </c:pt>
                <c:pt idx="910">
                  <c:v>-3366.0059999999999</c:v>
                </c:pt>
                <c:pt idx="911">
                  <c:v>-3366.8629999999998</c:v>
                </c:pt>
                <c:pt idx="912">
                  <c:v>-3367.7379999999998</c:v>
                </c:pt>
                <c:pt idx="913">
                  <c:v>-3368.7730000000001</c:v>
                </c:pt>
                <c:pt idx="914">
                  <c:v>-3369.0920000000001</c:v>
                </c:pt>
                <c:pt idx="915">
                  <c:v>-3369.0630000000001</c:v>
                </c:pt>
                <c:pt idx="916">
                  <c:v>-3368.69</c:v>
                </c:pt>
                <c:pt idx="917">
                  <c:v>-3368.0889999999999</c:v>
                </c:pt>
                <c:pt idx="918">
                  <c:v>-3367.4050000000002</c:v>
                </c:pt>
                <c:pt idx="919">
                  <c:v>-3367.183</c:v>
                </c:pt>
                <c:pt idx="920">
                  <c:v>-3367.6950000000002</c:v>
                </c:pt>
                <c:pt idx="921">
                  <c:v>-3368.3409999999999</c:v>
                </c:pt>
                <c:pt idx="922">
                  <c:v>-3368.9810000000002</c:v>
                </c:pt>
                <c:pt idx="923">
                  <c:v>-3369.5630000000001</c:v>
                </c:pt>
                <c:pt idx="924">
                  <c:v>-3369.6439999999998</c:v>
                </c:pt>
                <c:pt idx="925">
                  <c:v>-3369.6640000000002</c:v>
                </c:pt>
                <c:pt idx="926">
                  <c:v>-3370.1819999999998</c:v>
                </c:pt>
                <c:pt idx="927">
                  <c:v>-3371.268</c:v>
                </c:pt>
                <c:pt idx="928">
                  <c:v>-3372.5320000000002</c:v>
                </c:pt>
                <c:pt idx="929">
                  <c:v>-3372.5459999999998</c:v>
                </c:pt>
                <c:pt idx="930">
                  <c:v>-3370.8</c:v>
                </c:pt>
                <c:pt idx="931">
                  <c:v>-3368.0070000000001</c:v>
                </c:pt>
                <c:pt idx="932">
                  <c:v>-3364.4859999999999</c:v>
                </c:pt>
                <c:pt idx="933">
                  <c:v>-3360.663</c:v>
                </c:pt>
                <c:pt idx="934">
                  <c:v>-3356.9630000000002</c:v>
                </c:pt>
                <c:pt idx="935">
                  <c:v>-3353.2860000000001</c:v>
                </c:pt>
                <c:pt idx="936">
                  <c:v>-3349.6610000000001</c:v>
                </c:pt>
                <c:pt idx="937">
                  <c:v>-3346.4119999999998</c:v>
                </c:pt>
                <c:pt idx="938">
                  <c:v>-3343.585</c:v>
                </c:pt>
                <c:pt idx="939">
                  <c:v>-3341.9119999999998</c:v>
                </c:pt>
                <c:pt idx="940">
                  <c:v>-3340.58</c:v>
                </c:pt>
                <c:pt idx="941">
                  <c:v>-3339.337</c:v>
                </c:pt>
                <c:pt idx="942">
                  <c:v>-3338.627</c:v>
                </c:pt>
                <c:pt idx="943">
                  <c:v>-3338.7950000000001</c:v>
                </c:pt>
                <c:pt idx="944">
                  <c:v>-3338.9459999999999</c:v>
                </c:pt>
                <c:pt idx="945">
                  <c:v>-3339.2</c:v>
                </c:pt>
                <c:pt idx="946">
                  <c:v>-3339.7710000000002</c:v>
                </c:pt>
                <c:pt idx="947">
                  <c:v>-3340.942</c:v>
                </c:pt>
                <c:pt idx="948">
                  <c:v>-3342.4960000000001</c:v>
                </c:pt>
                <c:pt idx="949">
                  <c:v>-3343.8240000000001</c:v>
                </c:pt>
                <c:pt idx="950">
                  <c:v>-3344.864</c:v>
                </c:pt>
                <c:pt idx="951">
                  <c:v>-3345.3679999999999</c:v>
                </c:pt>
                <c:pt idx="952">
                  <c:v>-3345.8119999999999</c:v>
                </c:pt>
                <c:pt idx="953">
                  <c:v>-3346.3969999999999</c:v>
                </c:pt>
                <c:pt idx="954">
                  <c:v>-3346.953</c:v>
                </c:pt>
                <c:pt idx="955">
                  <c:v>-3346.951</c:v>
                </c:pt>
                <c:pt idx="956">
                  <c:v>-3346.2750000000001</c:v>
                </c:pt>
                <c:pt idx="957">
                  <c:v>-3345.5160000000001</c:v>
                </c:pt>
                <c:pt idx="958">
                  <c:v>-3344.819</c:v>
                </c:pt>
                <c:pt idx="959">
                  <c:v>-3344.2280000000001</c:v>
                </c:pt>
                <c:pt idx="960">
                  <c:v>-3343.2089999999998</c:v>
                </c:pt>
                <c:pt idx="961">
                  <c:v>-3341.846</c:v>
                </c:pt>
                <c:pt idx="962">
                  <c:v>-3340.6080000000002</c:v>
                </c:pt>
                <c:pt idx="963">
                  <c:v>-3338.5030000000002</c:v>
                </c:pt>
                <c:pt idx="964">
                  <c:v>-3335.7339999999999</c:v>
                </c:pt>
                <c:pt idx="965">
                  <c:v>-3332.527</c:v>
                </c:pt>
                <c:pt idx="966">
                  <c:v>-3328.3780000000002</c:v>
                </c:pt>
                <c:pt idx="967">
                  <c:v>-3323.32</c:v>
                </c:pt>
                <c:pt idx="968">
                  <c:v>-3318.05</c:v>
                </c:pt>
                <c:pt idx="969">
                  <c:v>-3313.2449999999999</c:v>
                </c:pt>
                <c:pt idx="970">
                  <c:v>-3309.277</c:v>
                </c:pt>
                <c:pt idx="971">
                  <c:v>-3305.77</c:v>
                </c:pt>
                <c:pt idx="972">
                  <c:v>-3303.2629999999999</c:v>
                </c:pt>
                <c:pt idx="973">
                  <c:v>-3301.5039999999999</c:v>
                </c:pt>
                <c:pt idx="974">
                  <c:v>-3300.3809999999999</c:v>
                </c:pt>
                <c:pt idx="975">
                  <c:v>-3299.105</c:v>
                </c:pt>
                <c:pt idx="976">
                  <c:v>-3298.0810000000001</c:v>
                </c:pt>
                <c:pt idx="977">
                  <c:v>-3297.623</c:v>
                </c:pt>
                <c:pt idx="978">
                  <c:v>-3298.48</c:v>
                </c:pt>
                <c:pt idx="979">
                  <c:v>-3300.239</c:v>
                </c:pt>
                <c:pt idx="980">
                  <c:v>-3301.953</c:v>
                </c:pt>
                <c:pt idx="981">
                  <c:v>-3303.4070000000002</c:v>
                </c:pt>
                <c:pt idx="982">
                  <c:v>-3304.1669999999999</c:v>
                </c:pt>
                <c:pt idx="983">
                  <c:v>-3303.65</c:v>
                </c:pt>
                <c:pt idx="984">
                  <c:v>-3302.1019999999999</c:v>
                </c:pt>
                <c:pt idx="985">
                  <c:v>-3299.4340000000002</c:v>
                </c:pt>
                <c:pt idx="986">
                  <c:v>-3296.2260000000001</c:v>
                </c:pt>
                <c:pt idx="987">
                  <c:v>-3292.866</c:v>
                </c:pt>
                <c:pt idx="988">
                  <c:v>-3289.9859999999999</c:v>
                </c:pt>
                <c:pt idx="989">
                  <c:v>-3288.0740000000001</c:v>
                </c:pt>
                <c:pt idx="990">
                  <c:v>-3287.1039999999998</c:v>
                </c:pt>
                <c:pt idx="991">
                  <c:v>-3287.0940000000001</c:v>
                </c:pt>
                <c:pt idx="992">
                  <c:v>-3288.0309999999999</c:v>
                </c:pt>
                <c:pt idx="993">
                  <c:v>-3289.86</c:v>
                </c:pt>
                <c:pt idx="994">
                  <c:v>-3291.9650000000001</c:v>
                </c:pt>
                <c:pt idx="995">
                  <c:v>-3294.1840000000002</c:v>
                </c:pt>
                <c:pt idx="996">
                  <c:v>-3296.15</c:v>
                </c:pt>
                <c:pt idx="997">
                  <c:v>-3298.4160000000002</c:v>
                </c:pt>
                <c:pt idx="998">
                  <c:v>-3300.69</c:v>
                </c:pt>
                <c:pt idx="999">
                  <c:v>-3303.54</c:v>
                </c:pt>
                <c:pt idx="1000">
                  <c:v>-3306.462</c:v>
                </c:pt>
                <c:pt idx="1001">
                  <c:v>-3309.0909999999999</c:v>
                </c:pt>
                <c:pt idx="1002">
                  <c:v>-3311.3589999999999</c:v>
                </c:pt>
                <c:pt idx="1003">
                  <c:v>-3313.1309999999999</c:v>
                </c:pt>
                <c:pt idx="1004">
                  <c:v>-3314.4479999999999</c:v>
                </c:pt>
                <c:pt idx="1005">
                  <c:v>-3315.0949999999998</c:v>
                </c:pt>
                <c:pt idx="1006">
                  <c:v>-3314.2020000000002</c:v>
                </c:pt>
                <c:pt idx="1007">
                  <c:v>-3312.1210000000001</c:v>
                </c:pt>
                <c:pt idx="1008">
                  <c:v>-3309.5520000000001</c:v>
                </c:pt>
                <c:pt idx="1009">
                  <c:v>-3306.645</c:v>
                </c:pt>
                <c:pt idx="1010">
                  <c:v>-3303.1619999999998</c:v>
                </c:pt>
                <c:pt idx="1011">
                  <c:v>-3299.183</c:v>
                </c:pt>
                <c:pt idx="1012">
                  <c:v>-3294.8919999999998</c:v>
                </c:pt>
                <c:pt idx="1013">
                  <c:v>-3290.7530000000002</c:v>
                </c:pt>
                <c:pt idx="1014">
                  <c:v>-3287.2890000000002</c:v>
                </c:pt>
                <c:pt idx="1015">
                  <c:v>-3284.4380000000001</c:v>
                </c:pt>
                <c:pt idx="1016">
                  <c:v>-3282.578</c:v>
                </c:pt>
                <c:pt idx="1017">
                  <c:v>-3281.049</c:v>
                </c:pt>
                <c:pt idx="1018">
                  <c:v>-3279.3389999999999</c:v>
                </c:pt>
                <c:pt idx="1019">
                  <c:v>-3277.7190000000001</c:v>
                </c:pt>
                <c:pt idx="1020">
                  <c:v>-3276.1640000000002</c:v>
                </c:pt>
                <c:pt idx="1021">
                  <c:v>-3274.2139999999999</c:v>
                </c:pt>
                <c:pt idx="1022">
                  <c:v>-3271.9340000000002</c:v>
                </c:pt>
                <c:pt idx="1023">
                  <c:v>-3269.4389999999999</c:v>
                </c:pt>
                <c:pt idx="1024">
                  <c:v>-3266.6959999999999</c:v>
                </c:pt>
                <c:pt idx="1025">
                  <c:v>-3263.9479999999999</c:v>
                </c:pt>
                <c:pt idx="1026">
                  <c:v>-3261.2579999999998</c:v>
                </c:pt>
                <c:pt idx="1027">
                  <c:v>-3259.3539999999998</c:v>
                </c:pt>
                <c:pt idx="1028">
                  <c:v>-3258.2979999999998</c:v>
                </c:pt>
                <c:pt idx="1029">
                  <c:v>-3258.1660000000002</c:v>
                </c:pt>
                <c:pt idx="1030">
                  <c:v>-3259.1350000000002</c:v>
                </c:pt>
                <c:pt idx="1031">
                  <c:v>-3260.886</c:v>
                </c:pt>
                <c:pt idx="1032">
                  <c:v>-3262.886</c:v>
                </c:pt>
                <c:pt idx="1033">
                  <c:v>-3264.6469999999999</c:v>
                </c:pt>
                <c:pt idx="1034">
                  <c:v>-3266.0949999999998</c:v>
                </c:pt>
                <c:pt idx="1035">
                  <c:v>-3267.3789999999999</c:v>
                </c:pt>
                <c:pt idx="1036">
                  <c:v>-3268.8609999999999</c:v>
                </c:pt>
                <c:pt idx="1037">
                  <c:v>-3271.377</c:v>
                </c:pt>
                <c:pt idx="1038">
                  <c:v>-3274.4960000000001</c:v>
                </c:pt>
                <c:pt idx="1039">
                  <c:v>-3277.6550000000002</c:v>
                </c:pt>
                <c:pt idx="1040">
                  <c:v>-3280.0859999999998</c:v>
                </c:pt>
                <c:pt idx="1041">
                  <c:v>-3281.9389999999999</c:v>
                </c:pt>
                <c:pt idx="1042">
                  <c:v>-3283.529</c:v>
                </c:pt>
                <c:pt idx="1043">
                  <c:v>-3285.328</c:v>
                </c:pt>
                <c:pt idx="1044">
                  <c:v>-3287.6680000000001</c:v>
                </c:pt>
                <c:pt idx="1045">
                  <c:v>-3290.0790000000002</c:v>
                </c:pt>
                <c:pt idx="1046">
                  <c:v>-3292.2559999999999</c:v>
                </c:pt>
                <c:pt idx="1047">
                  <c:v>-3294.14</c:v>
                </c:pt>
                <c:pt idx="1048">
                  <c:v>-3296.1819999999998</c:v>
                </c:pt>
                <c:pt idx="1049">
                  <c:v>-3298.5610000000001</c:v>
                </c:pt>
                <c:pt idx="1050">
                  <c:v>-3300.8589999999999</c:v>
                </c:pt>
                <c:pt idx="1051">
                  <c:v>-3302.4749999999999</c:v>
                </c:pt>
                <c:pt idx="1052">
                  <c:v>-3303.8310000000001</c:v>
                </c:pt>
                <c:pt idx="1053">
                  <c:v>-3305.1280000000002</c:v>
                </c:pt>
                <c:pt idx="1054">
                  <c:v>-3305.7629999999999</c:v>
                </c:pt>
                <c:pt idx="1055">
                  <c:v>-3305.2080000000001</c:v>
                </c:pt>
                <c:pt idx="1056">
                  <c:v>-3302.8220000000001</c:v>
                </c:pt>
                <c:pt idx="1057">
                  <c:v>-3299.3969999999999</c:v>
                </c:pt>
                <c:pt idx="1058">
                  <c:v>-3296.1689999999999</c:v>
                </c:pt>
                <c:pt idx="1059">
                  <c:v>-3293.6170000000002</c:v>
                </c:pt>
                <c:pt idx="1060">
                  <c:v>-3290.739</c:v>
                </c:pt>
                <c:pt idx="1061">
                  <c:v>-3287.942</c:v>
                </c:pt>
                <c:pt idx="1062">
                  <c:v>-3285.127</c:v>
                </c:pt>
                <c:pt idx="1063">
                  <c:v>-3283.27</c:v>
                </c:pt>
                <c:pt idx="1064">
                  <c:v>-3281.5610000000001</c:v>
                </c:pt>
                <c:pt idx="1065">
                  <c:v>-3279.8420000000001</c:v>
                </c:pt>
                <c:pt idx="1066">
                  <c:v>-3277.902</c:v>
                </c:pt>
                <c:pt idx="1067">
                  <c:v>-3276.989</c:v>
                </c:pt>
                <c:pt idx="1068">
                  <c:v>-3276.377</c:v>
                </c:pt>
                <c:pt idx="1069">
                  <c:v>-3275.5189999999998</c:v>
                </c:pt>
                <c:pt idx="1070">
                  <c:v>-3274.1759999999999</c:v>
                </c:pt>
                <c:pt idx="1071">
                  <c:v>-3272.6619999999998</c:v>
                </c:pt>
                <c:pt idx="1072">
                  <c:v>-3271.5320000000002</c:v>
                </c:pt>
                <c:pt idx="1073">
                  <c:v>-3271.5479999999998</c:v>
                </c:pt>
                <c:pt idx="1074">
                  <c:v>-3272.2240000000002</c:v>
                </c:pt>
                <c:pt idx="1075">
                  <c:v>-3272.78</c:v>
                </c:pt>
                <c:pt idx="1076">
                  <c:v>-3272.9720000000002</c:v>
                </c:pt>
                <c:pt idx="1077">
                  <c:v>-3272.627</c:v>
                </c:pt>
                <c:pt idx="1078">
                  <c:v>-3271.7269999999999</c:v>
                </c:pt>
                <c:pt idx="1079">
                  <c:v>-3270.0210000000002</c:v>
                </c:pt>
                <c:pt idx="1080">
                  <c:v>-3267.2660000000001</c:v>
                </c:pt>
                <c:pt idx="1081">
                  <c:v>-3264.0540000000001</c:v>
                </c:pt>
                <c:pt idx="1082">
                  <c:v>-3260.8620000000001</c:v>
                </c:pt>
                <c:pt idx="1083">
                  <c:v>-3257.6770000000001</c:v>
                </c:pt>
                <c:pt idx="1084">
                  <c:v>-3254.373</c:v>
                </c:pt>
                <c:pt idx="1085">
                  <c:v>-3250.5740000000001</c:v>
                </c:pt>
                <c:pt idx="1086">
                  <c:v>-3247.0720000000001</c:v>
                </c:pt>
                <c:pt idx="1087">
                  <c:v>-3243.6030000000001</c:v>
                </c:pt>
                <c:pt idx="1088">
                  <c:v>-3240.433</c:v>
                </c:pt>
                <c:pt idx="1089">
                  <c:v>-3238.2919999999999</c:v>
                </c:pt>
                <c:pt idx="1090">
                  <c:v>-3236.6860000000001</c:v>
                </c:pt>
                <c:pt idx="1091">
                  <c:v>-3235.3690000000001</c:v>
                </c:pt>
                <c:pt idx="1092">
                  <c:v>-3234.4319999999998</c:v>
                </c:pt>
                <c:pt idx="1093">
                  <c:v>-3233.8429999999998</c:v>
                </c:pt>
                <c:pt idx="1094">
                  <c:v>-3233.3850000000002</c:v>
                </c:pt>
                <c:pt idx="1095">
                  <c:v>-3232.6390000000001</c:v>
                </c:pt>
                <c:pt idx="1096">
                  <c:v>-3231.14</c:v>
                </c:pt>
                <c:pt idx="1097">
                  <c:v>-3229.01</c:v>
                </c:pt>
                <c:pt idx="1098">
                  <c:v>-3226.616</c:v>
                </c:pt>
                <c:pt idx="1099">
                  <c:v>-3223.7469999999998</c:v>
                </c:pt>
                <c:pt idx="1100">
                  <c:v>-3219.9960000000001</c:v>
                </c:pt>
                <c:pt idx="1101">
                  <c:v>-3216.3809999999999</c:v>
                </c:pt>
                <c:pt idx="1102">
                  <c:v>-3213.2510000000002</c:v>
                </c:pt>
                <c:pt idx="1103">
                  <c:v>-3210.1489999999999</c:v>
                </c:pt>
                <c:pt idx="1104">
                  <c:v>-3206.9079999999999</c:v>
                </c:pt>
                <c:pt idx="1105">
                  <c:v>-3204.0160000000001</c:v>
                </c:pt>
                <c:pt idx="1106">
                  <c:v>-3201.3310000000001</c:v>
                </c:pt>
                <c:pt idx="1107">
                  <c:v>-3199.0140000000001</c:v>
                </c:pt>
                <c:pt idx="1108">
                  <c:v>-3196.808</c:v>
                </c:pt>
                <c:pt idx="1109">
                  <c:v>-3194.806</c:v>
                </c:pt>
                <c:pt idx="1110">
                  <c:v>-3193.0010000000002</c:v>
                </c:pt>
                <c:pt idx="1111">
                  <c:v>-3191.1080000000002</c:v>
                </c:pt>
                <c:pt idx="1112">
                  <c:v>-3188.3049999999998</c:v>
                </c:pt>
                <c:pt idx="1113">
                  <c:v>-3184.4540000000002</c:v>
                </c:pt>
                <c:pt idx="1114">
                  <c:v>-3180.3130000000001</c:v>
                </c:pt>
                <c:pt idx="1115">
                  <c:v>-3176.2220000000002</c:v>
                </c:pt>
                <c:pt idx="1116">
                  <c:v>-3173.134</c:v>
                </c:pt>
                <c:pt idx="1117">
                  <c:v>-3170.3</c:v>
                </c:pt>
                <c:pt idx="1118">
                  <c:v>-3167.5639999999999</c:v>
                </c:pt>
                <c:pt idx="1119">
                  <c:v>-3164.5859999999998</c:v>
                </c:pt>
                <c:pt idx="1120">
                  <c:v>-3161.0340000000001</c:v>
                </c:pt>
                <c:pt idx="1121">
                  <c:v>-3156.3220000000001</c:v>
                </c:pt>
                <c:pt idx="1122">
                  <c:v>-3151.4560000000001</c:v>
                </c:pt>
                <c:pt idx="1123">
                  <c:v>-3146.752</c:v>
                </c:pt>
                <c:pt idx="1124">
                  <c:v>-3141.7170000000001</c:v>
                </c:pt>
                <c:pt idx="1125">
                  <c:v>-3136.2280000000001</c:v>
                </c:pt>
                <c:pt idx="1126">
                  <c:v>-3130.643</c:v>
                </c:pt>
                <c:pt idx="1127">
                  <c:v>-3126.0740000000001</c:v>
                </c:pt>
                <c:pt idx="1128">
                  <c:v>-3123.4090000000001</c:v>
                </c:pt>
                <c:pt idx="1129">
                  <c:v>-3122.402</c:v>
                </c:pt>
                <c:pt idx="1130">
                  <c:v>-3123.16</c:v>
                </c:pt>
                <c:pt idx="1131">
                  <c:v>-3124.741</c:v>
                </c:pt>
                <c:pt idx="1132">
                  <c:v>-3126.6950000000002</c:v>
                </c:pt>
                <c:pt idx="1133">
                  <c:v>-3129.105</c:v>
                </c:pt>
                <c:pt idx="1134">
                  <c:v>-3131.616</c:v>
                </c:pt>
                <c:pt idx="1135">
                  <c:v>-3133.61</c:v>
                </c:pt>
                <c:pt idx="1136">
                  <c:v>-3135.06</c:v>
                </c:pt>
                <c:pt idx="1137">
                  <c:v>-3136.7809999999999</c:v>
                </c:pt>
                <c:pt idx="1138">
                  <c:v>-3138.797</c:v>
                </c:pt>
                <c:pt idx="1139">
                  <c:v>-3141.4290000000001</c:v>
                </c:pt>
                <c:pt idx="1140">
                  <c:v>-3144.72</c:v>
                </c:pt>
                <c:pt idx="1141">
                  <c:v>-3148.7660000000001</c:v>
                </c:pt>
                <c:pt idx="1142">
                  <c:v>-3152.8629999999998</c:v>
                </c:pt>
                <c:pt idx="1143">
                  <c:v>-3157.0259999999998</c:v>
                </c:pt>
                <c:pt idx="1144">
                  <c:v>-3160.402</c:v>
                </c:pt>
                <c:pt idx="1145">
                  <c:v>-3163.1089999999999</c:v>
                </c:pt>
                <c:pt idx="1146">
                  <c:v>-3165.5210000000002</c:v>
                </c:pt>
                <c:pt idx="1147">
                  <c:v>-3168.1930000000002</c:v>
                </c:pt>
                <c:pt idx="1148">
                  <c:v>-3170.2089999999998</c:v>
                </c:pt>
                <c:pt idx="1149">
                  <c:v>-3171.194</c:v>
                </c:pt>
                <c:pt idx="1150">
                  <c:v>-3171.6590000000001</c:v>
                </c:pt>
                <c:pt idx="1151">
                  <c:v>-3172.2269999999999</c:v>
                </c:pt>
                <c:pt idx="1152">
                  <c:v>-3173.2689999999998</c:v>
                </c:pt>
                <c:pt idx="1153">
                  <c:v>-3174.712</c:v>
                </c:pt>
                <c:pt idx="1154">
                  <c:v>-3175.6750000000002</c:v>
                </c:pt>
                <c:pt idx="1155">
                  <c:v>-3176.1840000000002</c:v>
                </c:pt>
                <c:pt idx="1156">
                  <c:v>-3176.2049999999999</c:v>
                </c:pt>
                <c:pt idx="1157">
                  <c:v>-3175.4989999999998</c:v>
                </c:pt>
                <c:pt idx="1158">
                  <c:v>-3173.8850000000002</c:v>
                </c:pt>
                <c:pt idx="1159">
                  <c:v>-3172.0720000000001</c:v>
                </c:pt>
                <c:pt idx="1160">
                  <c:v>-3170.6289999999999</c:v>
                </c:pt>
                <c:pt idx="1161">
                  <c:v>-3169.8919999999998</c:v>
                </c:pt>
                <c:pt idx="1162">
                  <c:v>-3169.5720000000001</c:v>
                </c:pt>
                <c:pt idx="1163">
                  <c:v>-3169.3429999999998</c:v>
                </c:pt>
                <c:pt idx="1164">
                  <c:v>-3168.4720000000002</c:v>
                </c:pt>
                <c:pt idx="1165">
                  <c:v>-3167.0940000000001</c:v>
                </c:pt>
                <c:pt idx="1166">
                  <c:v>-3165.127</c:v>
                </c:pt>
                <c:pt idx="1167">
                  <c:v>-3162.5889999999999</c:v>
                </c:pt>
                <c:pt idx="1168">
                  <c:v>-3159.8119999999999</c:v>
                </c:pt>
                <c:pt idx="1169">
                  <c:v>-3157.4549999999999</c:v>
                </c:pt>
                <c:pt idx="1170">
                  <c:v>-3154.8270000000002</c:v>
                </c:pt>
                <c:pt idx="1171">
                  <c:v>-3151.837</c:v>
                </c:pt>
                <c:pt idx="1172">
                  <c:v>-3149.4780000000001</c:v>
                </c:pt>
                <c:pt idx="1173">
                  <c:v>-3148.2289999999998</c:v>
                </c:pt>
                <c:pt idx="1174">
                  <c:v>-3147.7669999999998</c:v>
                </c:pt>
                <c:pt idx="1175">
                  <c:v>-3147.587</c:v>
                </c:pt>
                <c:pt idx="1176">
                  <c:v>-3147.3429999999998</c:v>
                </c:pt>
                <c:pt idx="1177">
                  <c:v>-3147.31</c:v>
                </c:pt>
                <c:pt idx="1178">
                  <c:v>-3147.82</c:v>
                </c:pt>
                <c:pt idx="1179">
                  <c:v>-3148.8180000000002</c:v>
                </c:pt>
                <c:pt idx="1180">
                  <c:v>-3150.5659999999998</c:v>
                </c:pt>
                <c:pt idx="1181">
                  <c:v>-3153.0329999999999</c:v>
                </c:pt>
                <c:pt idx="1182">
                  <c:v>-3156.0439999999999</c:v>
                </c:pt>
                <c:pt idx="1183">
                  <c:v>-3159.4479999999999</c:v>
                </c:pt>
                <c:pt idx="1184">
                  <c:v>-3162.6990000000001</c:v>
                </c:pt>
                <c:pt idx="1185">
                  <c:v>-3165.6439999999998</c:v>
                </c:pt>
                <c:pt idx="1186">
                  <c:v>-3168.7130000000002</c:v>
                </c:pt>
                <c:pt idx="1187">
                  <c:v>-3172.1289999999999</c:v>
                </c:pt>
                <c:pt idx="1188">
                  <c:v>-3175.7710000000002</c:v>
                </c:pt>
                <c:pt idx="1189">
                  <c:v>-3179.5169999999998</c:v>
                </c:pt>
                <c:pt idx="1190">
                  <c:v>-3183.2539999999999</c:v>
                </c:pt>
                <c:pt idx="1191">
                  <c:v>-3186.6329999999998</c:v>
                </c:pt>
                <c:pt idx="1192">
                  <c:v>-3189.2269999999999</c:v>
                </c:pt>
                <c:pt idx="1193">
                  <c:v>-3191.3130000000001</c:v>
                </c:pt>
                <c:pt idx="1194">
                  <c:v>-3192.953</c:v>
                </c:pt>
                <c:pt idx="1195">
                  <c:v>-3194.549</c:v>
                </c:pt>
                <c:pt idx="1196">
                  <c:v>-3195.7310000000002</c:v>
                </c:pt>
                <c:pt idx="1197">
                  <c:v>-3197.047</c:v>
                </c:pt>
                <c:pt idx="1198">
                  <c:v>-3197.848</c:v>
                </c:pt>
                <c:pt idx="1199">
                  <c:v>-3197.9830000000002</c:v>
                </c:pt>
                <c:pt idx="1200">
                  <c:v>-3196.7930000000001</c:v>
                </c:pt>
                <c:pt idx="1201">
                  <c:v>-3194.5830000000001</c:v>
                </c:pt>
                <c:pt idx="1202">
                  <c:v>-3192.0320000000002</c:v>
                </c:pt>
                <c:pt idx="1203">
                  <c:v>-3189.9960000000001</c:v>
                </c:pt>
                <c:pt idx="1204">
                  <c:v>-3187.6590000000001</c:v>
                </c:pt>
                <c:pt idx="1205">
                  <c:v>-3184.9180000000001</c:v>
                </c:pt>
                <c:pt idx="1206">
                  <c:v>-3181.7</c:v>
                </c:pt>
                <c:pt idx="1207">
                  <c:v>-3178.067</c:v>
                </c:pt>
                <c:pt idx="1208">
                  <c:v>-3175.0520000000001</c:v>
                </c:pt>
                <c:pt idx="1209">
                  <c:v>-3173.4029999999998</c:v>
                </c:pt>
                <c:pt idx="1210">
                  <c:v>-3172.8159999999998</c:v>
                </c:pt>
                <c:pt idx="1211">
                  <c:v>-3173.2049999999999</c:v>
                </c:pt>
                <c:pt idx="1212">
                  <c:v>-3174.2260000000001</c:v>
                </c:pt>
                <c:pt idx="1213">
                  <c:v>-3175.7809999999999</c:v>
                </c:pt>
                <c:pt idx="1214">
                  <c:v>-3177.4580000000001</c:v>
                </c:pt>
                <c:pt idx="1215">
                  <c:v>-3178.884</c:v>
                </c:pt>
                <c:pt idx="1216">
                  <c:v>-3179.82</c:v>
                </c:pt>
                <c:pt idx="1217">
                  <c:v>-3179.904</c:v>
                </c:pt>
                <c:pt idx="1218">
                  <c:v>-3179.6219999999998</c:v>
                </c:pt>
                <c:pt idx="1219">
                  <c:v>-3179.73</c:v>
                </c:pt>
                <c:pt idx="1220">
                  <c:v>-3180.2489999999998</c:v>
                </c:pt>
                <c:pt idx="1221">
                  <c:v>-3181.3249999999998</c:v>
                </c:pt>
                <c:pt idx="1222">
                  <c:v>-3182.7550000000001</c:v>
                </c:pt>
                <c:pt idx="1223">
                  <c:v>-3184.4569999999999</c:v>
                </c:pt>
                <c:pt idx="1224">
                  <c:v>-3185.8270000000002</c:v>
                </c:pt>
                <c:pt idx="1225">
                  <c:v>-3186.2910000000002</c:v>
                </c:pt>
                <c:pt idx="1226">
                  <c:v>-3185.4009999999998</c:v>
                </c:pt>
                <c:pt idx="1227">
                  <c:v>-3182.3809999999999</c:v>
                </c:pt>
                <c:pt idx="1228">
                  <c:v>-3178.0810000000001</c:v>
                </c:pt>
                <c:pt idx="1229">
                  <c:v>-3173.9290000000001</c:v>
                </c:pt>
                <c:pt idx="1230">
                  <c:v>-3170.0509999999999</c:v>
                </c:pt>
                <c:pt idx="1231">
                  <c:v>-3167.1460000000002</c:v>
                </c:pt>
                <c:pt idx="1232">
                  <c:v>-3165.3359999999998</c:v>
                </c:pt>
                <c:pt idx="1233">
                  <c:v>-3164.0410000000002</c:v>
                </c:pt>
                <c:pt idx="1234">
                  <c:v>-3162.8879999999999</c:v>
                </c:pt>
                <c:pt idx="1235">
                  <c:v>-3162.029</c:v>
                </c:pt>
                <c:pt idx="1236">
                  <c:v>-3160.94</c:v>
                </c:pt>
                <c:pt idx="1237">
                  <c:v>-3159.7089999999998</c:v>
                </c:pt>
                <c:pt idx="1238">
                  <c:v>-3158.3249999999998</c:v>
                </c:pt>
                <c:pt idx="1239">
                  <c:v>-3157.1219999999998</c:v>
                </c:pt>
                <c:pt idx="1240">
                  <c:v>-3155.67</c:v>
                </c:pt>
                <c:pt idx="1241">
                  <c:v>-3153.681</c:v>
                </c:pt>
                <c:pt idx="1242">
                  <c:v>-3151.5450000000001</c:v>
                </c:pt>
                <c:pt idx="1243">
                  <c:v>-3149.5810000000001</c:v>
                </c:pt>
                <c:pt idx="1244">
                  <c:v>-3148.067</c:v>
                </c:pt>
                <c:pt idx="1245">
                  <c:v>-3146.6819999999998</c:v>
                </c:pt>
                <c:pt idx="1246">
                  <c:v>-3145.5770000000002</c:v>
                </c:pt>
                <c:pt idx="1247">
                  <c:v>-3144.096</c:v>
                </c:pt>
                <c:pt idx="1248">
                  <c:v>-3142.1179999999999</c:v>
                </c:pt>
                <c:pt idx="1249">
                  <c:v>-3139.105</c:v>
                </c:pt>
                <c:pt idx="1250">
                  <c:v>-3134.8490000000002</c:v>
                </c:pt>
                <c:pt idx="1251">
                  <c:v>-3129.3209999999999</c:v>
                </c:pt>
                <c:pt idx="1252">
                  <c:v>-3123.9650000000001</c:v>
                </c:pt>
                <c:pt idx="1253">
                  <c:v>-3120.0059999999999</c:v>
                </c:pt>
                <c:pt idx="1254">
                  <c:v>-3118.0340000000001</c:v>
                </c:pt>
                <c:pt idx="1255">
                  <c:v>-3118.1990000000001</c:v>
                </c:pt>
                <c:pt idx="1256">
                  <c:v>-3119.5949999999998</c:v>
                </c:pt>
                <c:pt idx="1257">
                  <c:v>-3121.6210000000001</c:v>
                </c:pt>
                <c:pt idx="1258">
                  <c:v>-3123.4789999999998</c:v>
                </c:pt>
                <c:pt idx="1259">
                  <c:v>-3125.3780000000002</c:v>
                </c:pt>
                <c:pt idx="1260">
                  <c:v>-3127.0329999999999</c:v>
                </c:pt>
                <c:pt idx="1261">
                  <c:v>-3128.28</c:v>
                </c:pt>
                <c:pt idx="1262">
                  <c:v>-3129.3510000000001</c:v>
                </c:pt>
                <c:pt idx="1263">
                  <c:v>-3130.4810000000002</c:v>
                </c:pt>
                <c:pt idx="1264">
                  <c:v>-3131.5369999999998</c:v>
                </c:pt>
                <c:pt idx="1265">
                  <c:v>-3132.212</c:v>
                </c:pt>
                <c:pt idx="1266">
                  <c:v>-3132.7049999999999</c:v>
                </c:pt>
                <c:pt idx="1267">
                  <c:v>-3133.0210000000002</c:v>
                </c:pt>
                <c:pt idx="1268">
                  <c:v>-3133.261</c:v>
                </c:pt>
                <c:pt idx="1269">
                  <c:v>-3134.1309999999999</c:v>
                </c:pt>
                <c:pt idx="1270">
                  <c:v>-3135.6469999999999</c:v>
                </c:pt>
                <c:pt idx="1271">
                  <c:v>-3137.8919999999998</c:v>
                </c:pt>
                <c:pt idx="1272">
                  <c:v>-3139.95</c:v>
                </c:pt>
                <c:pt idx="1273">
                  <c:v>-3141.7249999999999</c:v>
                </c:pt>
                <c:pt idx="1274">
                  <c:v>-3143.163</c:v>
                </c:pt>
                <c:pt idx="1275">
                  <c:v>-3144.4070000000002</c:v>
                </c:pt>
                <c:pt idx="1276">
                  <c:v>-3145.4209999999998</c:v>
                </c:pt>
                <c:pt idx="1277">
                  <c:v>-3145.6030000000001</c:v>
                </c:pt>
                <c:pt idx="1278">
                  <c:v>-3144.3679999999999</c:v>
                </c:pt>
                <c:pt idx="1279">
                  <c:v>-3141.9940000000001</c:v>
                </c:pt>
                <c:pt idx="1280">
                  <c:v>-3139.4380000000001</c:v>
                </c:pt>
                <c:pt idx="1281">
                  <c:v>-3137.4940000000001</c:v>
                </c:pt>
                <c:pt idx="1282">
                  <c:v>-3136.058</c:v>
                </c:pt>
                <c:pt idx="1283">
                  <c:v>-3134.971</c:v>
                </c:pt>
                <c:pt idx="1284">
                  <c:v>-3133.5479999999998</c:v>
                </c:pt>
                <c:pt idx="1285">
                  <c:v>-3131.5320000000002</c:v>
                </c:pt>
                <c:pt idx="1286">
                  <c:v>-3128.8020000000001</c:v>
                </c:pt>
                <c:pt idx="1287">
                  <c:v>-3125.35</c:v>
                </c:pt>
                <c:pt idx="1288">
                  <c:v>-3121.1590000000001</c:v>
                </c:pt>
                <c:pt idx="1289">
                  <c:v>-3116.3969999999999</c:v>
                </c:pt>
                <c:pt idx="1290">
                  <c:v>-3111.538</c:v>
                </c:pt>
                <c:pt idx="1291">
                  <c:v>-3107.0790000000002</c:v>
                </c:pt>
                <c:pt idx="1292">
                  <c:v>-3103.2310000000002</c:v>
                </c:pt>
                <c:pt idx="1293">
                  <c:v>-3100.4650000000001</c:v>
                </c:pt>
                <c:pt idx="1294">
                  <c:v>-3099.4760000000001</c:v>
                </c:pt>
                <c:pt idx="1295">
                  <c:v>-3099.7939999999999</c:v>
                </c:pt>
                <c:pt idx="1296">
                  <c:v>-3100.027</c:v>
                </c:pt>
                <c:pt idx="1297">
                  <c:v>-3099.7370000000001</c:v>
                </c:pt>
                <c:pt idx="1298">
                  <c:v>-3098.873</c:v>
                </c:pt>
                <c:pt idx="1299">
                  <c:v>-3098.2829999999999</c:v>
                </c:pt>
                <c:pt idx="1300">
                  <c:v>-3098.2629999999999</c:v>
                </c:pt>
                <c:pt idx="1301">
                  <c:v>-3099.0479999999998</c:v>
                </c:pt>
                <c:pt idx="1302">
                  <c:v>-3100.6170000000002</c:v>
                </c:pt>
                <c:pt idx="1303">
                  <c:v>-3102.3449999999998</c:v>
                </c:pt>
                <c:pt idx="1304">
                  <c:v>-3104.6590000000001</c:v>
                </c:pt>
                <c:pt idx="1305">
                  <c:v>-3108.4769999999999</c:v>
                </c:pt>
                <c:pt idx="1306">
                  <c:v>-3113.0659999999998</c:v>
                </c:pt>
                <c:pt idx="1307">
                  <c:v>-3118.0329999999999</c:v>
                </c:pt>
                <c:pt idx="1308">
                  <c:v>-3122.5050000000001</c:v>
                </c:pt>
                <c:pt idx="1309">
                  <c:v>-3126.02</c:v>
                </c:pt>
                <c:pt idx="1310">
                  <c:v>-3128.6419999999998</c:v>
                </c:pt>
                <c:pt idx="1311">
                  <c:v>-3130.6680000000001</c:v>
                </c:pt>
                <c:pt idx="1312">
                  <c:v>-3132.5659999999998</c:v>
                </c:pt>
                <c:pt idx="1313">
                  <c:v>-3133.83</c:v>
                </c:pt>
                <c:pt idx="1314">
                  <c:v>-3134.277</c:v>
                </c:pt>
                <c:pt idx="1315">
                  <c:v>-3134.268</c:v>
                </c:pt>
                <c:pt idx="1316">
                  <c:v>-3133.346</c:v>
                </c:pt>
                <c:pt idx="1317">
                  <c:v>-3131.645</c:v>
                </c:pt>
                <c:pt idx="1318">
                  <c:v>-3128.95</c:v>
                </c:pt>
                <c:pt idx="1319">
                  <c:v>-3126.5639999999999</c:v>
                </c:pt>
                <c:pt idx="1320">
                  <c:v>-3124.5210000000002</c:v>
                </c:pt>
                <c:pt idx="1321">
                  <c:v>-3122.6680000000001</c:v>
                </c:pt>
                <c:pt idx="1322">
                  <c:v>-3120.125</c:v>
                </c:pt>
                <c:pt idx="1323">
                  <c:v>-3117.0230000000001</c:v>
                </c:pt>
                <c:pt idx="1324">
                  <c:v>-3113.3589999999999</c:v>
                </c:pt>
                <c:pt idx="1325">
                  <c:v>-3108.8090000000002</c:v>
                </c:pt>
                <c:pt idx="1326">
                  <c:v>-3104.299</c:v>
                </c:pt>
                <c:pt idx="1327">
                  <c:v>-3100.4650000000001</c:v>
                </c:pt>
                <c:pt idx="1328">
                  <c:v>-3097.0549999999998</c:v>
                </c:pt>
                <c:pt idx="1329">
                  <c:v>-3094.627</c:v>
                </c:pt>
                <c:pt idx="1330">
                  <c:v>-3092.7669999999998</c:v>
                </c:pt>
                <c:pt idx="1331">
                  <c:v>-3091.556</c:v>
                </c:pt>
                <c:pt idx="1332">
                  <c:v>-3090.482</c:v>
                </c:pt>
                <c:pt idx="1333">
                  <c:v>-3089.1489999999999</c:v>
                </c:pt>
                <c:pt idx="1334">
                  <c:v>-3087.85</c:v>
                </c:pt>
                <c:pt idx="1335">
                  <c:v>-3086.2710000000002</c:v>
                </c:pt>
                <c:pt idx="1336">
                  <c:v>-3084.6149999999998</c:v>
                </c:pt>
                <c:pt idx="1337">
                  <c:v>-3083.335</c:v>
                </c:pt>
                <c:pt idx="1338">
                  <c:v>-3082.06</c:v>
                </c:pt>
                <c:pt idx="1339">
                  <c:v>-3080.489</c:v>
                </c:pt>
                <c:pt idx="1340">
                  <c:v>-3078.96</c:v>
                </c:pt>
                <c:pt idx="1341">
                  <c:v>-3077.3</c:v>
                </c:pt>
                <c:pt idx="1342">
                  <c:v>-3075.4609999999998</c:v>
                </c:pt>
                <c:pt idx="1343">
                  <c:v>-3073.8240000000001</c:v>
                </c:pt>
                <c:pt idx="1344">
                  <c:v>-3072.1480000000001</c:v>
                </c:pt>
                <c:pt idx="1345">
                  <c:v>-3070.625</c:v>
                </c:pt>
                <c:pt idx="1346">
                  <c:v>-3069.5590000000002</c:v>
                </c:pt>
                <c:pt idx="1347">
                  <c:v>-3069.1619999999998</c:v>
                </c:pt>
                <c:pt idx="1348">
                  <c:v>-3069.0250000000001</c:v>
                </c:pt>
                <c:pt idx="1349">
                  <c:v>-3068.971</c:v>
                </c:pt>
                <c:pt idx="1350">
                  <c:v>-3069.2890000000002</c:v>
                </c:pt>
                <c:pt idx="1351">
                  <c:v>-3069.194</c:v>
                </c:pt>
                <c:pt idx="1352">
                  <c:v>-3068.328</c:v>
                </c:pt>
                <c:pt idx="1353">
                  <c:v>-3067.0479999999998</c:v>
                </c:pt>
                <c:pt idx="1354">
                  <c:v>-3065.91</c:v>
                </c:pt>
                <c:pt idx="1355">
                  <c:v>-3065.0680000000002</c:v>
                </c:pt>
                <c:pt idx="1356">
                  <c:v>-3064.8049999999998</c:v>
                </c:pt>
                <c:pt idx="1357">
                  <c:v>-3064.6320000000001</c:v>
                </c:pt>
                <c:pt idx="1358">
                  <c:v>-3063.6759999999999</c:v>
                </c:pt>
                <c:pt idx="1359">
                  <c:v>-3062.1320000000001</c:v>
                </c:pt>
                <c:pt idx="1360">
                  <c:v>-3059.8960000000002</c:v>
                </c:pt>
                <c:pt idx="1361">
                  <c:v>-3057.386</c:v>
                </c:pt>
                <c:pt idx="1362">
                  <c:v>-3055.3150000000001</c:v>
                </c:pt>
                <c:pt idx="1363">
                  <c:v>-3054.1959999999999</c:v>
                </c:pt>
                <c:pt idx="1364">
                  <c:v>-3053.4319999999998</c:v>
                </c:pt>
                <c:pt idx="1365">
                  <c:v>-3052.9360000000001</c:v>
                </c:pt>
                <c:pt idx="1366">
                  <c:v>-3052.82</c:v>
                </c:pt>
                <c:pt idx="1367">
                  <c:v>-3053.0970000000002</c:v>
                </c:pt>
                <c:pt idx="1368">
                  <c:v>-3053.2910000000002</c:v>
                </c:pt>
                <c:pt idx="1369">
                  <c:v>-3052.779</c:v>
                </c:pt>
                <c:pt idx="1370">
                  <c:v>-3052.0390000000002</c:v>
                </c:pt>
                <c:pt idx="1371">
                  <c:v>-3051.4560000000001</c:v>
                </c:pt>
                <c:pt idx="1372">
                  <c:v>-3051.201</c:v>
                </c:pt>
                <c:pt idx="1373">
                  <c:v>-3051.1669999999999</c:v>
                </c:pt>
                <c:pt idx="1374">
                  <c:v>-3051.43</c:v>
                </c:pt>
                <c:pt idx="1375">
                  <c:v>-3052.2280000000001</c:v>
                </c:pt>
                <c:pt idx="1376">
                  <c:v>-3053.6930000000002</c:v>
                </c:pt>
                <c:pt idx="1377">
                  <c:v>-3055.9229999999998</c:v>
                </c:pt>
                <c:pt idx="1378">
                  <c:v>-3058.9740000000002</c:v>
                </c:pt>
                <c:pt idx="1379">
                  <c:v>-3062.569</c:v>
                </c:pt>
                <c:pt idx="1380">
                  <c:v>-3066.0920000000001</c:v>
                </c:pt>
                <c:pt idx="1381">
                  <c:v>-3069.7260000000001</c:v>
                </c:pt>
                <c:pt idx="1382">
                  <c:v>-3073.2260000000001</c:v>
                </c:pt>
                <c:pt idx="1383">
                  <c:v>-3076.2860000000001</c:v>
                </c:pt>
                <c:pt idx="1384">
                  <c:v>-3079.1550000000002</c:v>
                </c:pt>
                <c:pt idx="1385">
                  <c:v>-3082.154</c:v>
                </c:pt>
                <c:pt idx="1386">
                  <c:v>-3085.567</c:v>
                </c:pt>
                <c:pt idx="1387">
                  <c:v>-3089.1979999999999</c:v>
                </c:pt>
                <c:pt idx="1388">
                  <c:v>-3093.3049999999998</c:v>
                </c:pt>
                <c:pt idx="1389">
                  <c:v>-3097.58</c:v>
                </c:pt>
                <c:pt idx="1390">
                  <c:v>-3101.2579999999998</c:v>
                </c:pt>
                <c:pt idx="1391">
                  <c:v>-3104.51</c:v>
                </c:pt>
                <c:pt idx="1392">
                  <c:v>-3107.5230000000001</c:v>
                </c:pt>
                <c:pt idx="1393">
                  <c:v>-3110.3409999999999</c:v>
                </c:pt>
                <c:pt idx="1394">
                  <c:v>-3112.9140000000002</c:v>
                </c:pt>
                <c:pt idx="1395">
                  <c:v>-3115.78</c:v>
                </c:pt>
                <c:pt idx="1396">
                  <c:v>-3119.0160000000001</c:v>
                </c:pt>
                <c:pt idx="1397">
                  <c:v>-3122.5619999999999</c:v>
                </c:pt>
                <c:pt idx="1398">
                  <c:v>-3126.45</c:v>
                </c:pt>
                <c:pt idx="1399">
                  <c:v>-3131.2370000000001</c:v>
                </c:pt>
                <c:pt idx="1400">
                  <c:v>-3136.11</c:v>
                </c:pt>
                <c:pt idx="1401">
                  <c:v>-3140.703</c:v>
                </c:pt>
                <c:pt idx="1402">
                  <c:v>-3145.018</c:v>
                </c:pt>
                <c:pt idx="1403">
                  <c:v>-3149.01</c:v>
                </c:pt>
                <c:pt idx="1404">
                  <c:v>-3152.4160000000002</c:v>
                </c:pt>
                <c:pt idx="1405">
                  <c:v>-3155.585</c:v>
                </c:pt>
                <c:pt idx="1406">
                  <c:v>-3158.4450000000002</c:v>
                </c:pt>
                <c:pt idx="1407">
                  <c:v>-3161.0369999999998</c:v>
                </c:pt>
                <c:pt idx="1408">
                  <c:v>-3163.076</c:v>
                </c:pt>
                <c:pt idx="1409">
                  <c:v>-3164.538</c:v>
                </c:pt>
                <c:pt idx="1410">
                  <c:v>-3165.393</c:v>
                </c:pt>
                <c:pt idx="1411">
                  <c:v>-3165.4059999999999</c:v>
                </c:pt>
                <c:pt idx="1412">
                  <c:v>-3165.152</c:v>
                </c:pt>
                <c:pt idx="1413">
                  <c:v>-3164.8919999999998</c:v>
                </c:pt>
                <c:pt idx="1414">
                  <c:v>-3164.9690000000001</c:v>
                </c:pt>
                <c:pt idx="1415">
                  <c:v>-3165.4050000000002</c:v>
                </c:pt>
                <c:pt idx="1416">
                  <c:v>-3166.047</c:v>
                </c:pt>
                <c:pt idx="1417">
                  <c:v>-3166.6410000000001</c:v>
                </c:pt>
                <c:pt idx="1418">
                  <c:v>-3166.3829999999998</c:v>
                </c:pt>
                <c:pt idx="1419">
                  <c:v>-3164.5610000000001</c:v>
                </c:pt>
                <c:pt idx="1420">
                  <c:v>-3162.002</c:v>
                </c:pt>
                <c:pt idx="1421">
                  <c:v>-3158.9479999999999</c:v>
                </c:pt>
                <c:pt idx="1422">
                  <c:v>-3155.665</c:v>
                </c:pt>
                <c:pt idx="1423">
                  <c:v>-3152.88</c:v>
                </c:pt>
                <c:pt idx="1424">
                  <c:v>-3150.7820000000002</c:v>
                </c:pt>
                <c:pt idx="1425">
                  <c:v>-3148.7890000000002</c:v>
                </c:pt>
                <c:pt idx="1426">
                  <c:v>-3147.2159999999999</c:v>
                </c:pt>
                <c:pt idx="1427">
                  <c:v>-3145.9459999999999</c:v>
                </c:pt>
                <c:pt idx="1428">
                  <c:v>-3145.1080000000002</c:v>
                </c:pt>
                <c:pt idx="1429">
                  <c:v>-3144.3009999999999</c:v>
                </c:pt>
                <c:pt idx="1430">
                  <c:v>-3143.4920000000002</c:v>
                </c:pt>
                <c:pt idx="1431">
                  <c:v>-3143.0540000000001</c:v>
                </c:pt>
                <c:pt idx="1432">
                  <c:v>-3142.4119999999998</c:v>
                </c:pt>
                <c:pt idx="1433">
                  <c:v>-3141.4229999999998</c:v>
                </c:pt>
                <c:pt idx="1434">
                  <c:v>-3140.0210000000002</c:v>
                </c:pt>
                <c:pt idx="1435">
                  <c:v>-3138.2550000000001</c:v>
                </c:pt>
                <c:pt idx="1436">
                  <c:v>-3136.1759999999999</c:v>
                </c:pt>
                <c:pt idx="1437">
                  <c:v>-3133.6840000000002</c:v>
                </c:pt>
                <c:pt idx="1438">
                  <c:v>-3131.1089999999999</c:v>
                </c:pt>
                <c:pt idx="1439">
                  <c:v>-3128.6489999999999</c:v>
                </c:pt>
                <c:pt idx="1440">
                  <c:v>-3127.1149999999998</c:v>
                </c:pt>
                <c:pt idx="1441">
                  <c:v>-3126.4769999999999</c:v>
                </c:pt>
                <c:pt idx="1442">
                  <c:v>-3126.866</c:v>
                </c:pt>
                <c:pt idx="1443">
                  <c:v>-3128.11</c:v>
                </c:pt>
                <c:pt idx="1444">
                  <c:v>-3129.2069999999999</c:v>
                </c:pt>
                <c:pt idx="1445">
                  <c:v>-3129.8119999999999</c:v>
                </c:pt>
                <c:pt idx="1446">
                  <c:v>-3130.413</c:v>
                </c:pt>
                <c:pt idx="1447">
                  <c:v>-3130.82</c:v>
                </c:pt>
                <c:pt idx="1448">
                  <c:v>-3131.0619999999999</c:v>
                </c:pt>
                <c:pt idx="1449">
                  <c:v>-3130.703</c:v>
                </c:pt>
                <c:pt idx="1450">
                  <c:v>-3129.989</c:v>
                </c:pt>
                <c:pt idx="1451">
                  <c:v>-3129.1089999999999</c:v>
                </c:pt>
                <c:pt idx="1452">
                  <c:v>-3127.627</c:v>
                </c:pt>
                <c:pt idx="1453">
                  <c:v>-3126.4369999999999</c:v>
                </c:pt>
                <c:pt idx="1454">
                  <c:v>-3125.37</c:v>
                </c:pt>
                <c:pt idx="1455">
                  <c:v>-3124.386</c:v>
                </c:pt>
                <c:pt idx="1456">
                  <c:v>-3123.5390000000002</c:v>
                </c:pt>
                <c:pt idx="1457">
                  <c:v>-3122.933</c:v>
                </c:pt>
                <c:pt idx="1458">
                  <c:v>-3122.25</c:v>
                </c:pt>
                <c:pt idx="1459">
                  <c:v>-3121.2379999999998</c:v>
                </c:pt>
                <c:pt idx="1460">
                  <c:v>-3120.1080000000002</c:v>
                </c:pt>
                <c:pt idx="1461">
                  <c:v>-3119.04</c:v>
                </c:pt>
                <c:pt idx="1462">
                  <c:v>-3117.9859999999999</c:v>
                </c:pt>
                <c:pt idx="1463">
                  <c:v>-3117.7840000000001</c:v>
                </c:pt>
                <c:pt idx="1464">
                  <c:v>-3118.9520000000002</c:v>
                </c:pt>
                <c:pt idx="1465">
                  <c:v>-3121.462</c:v>
                </c:pt>
                <c:pt idx="1466">
                  <c:v>-3124.4830000000002</c:v>
                </c:pt>
                <c:pt idx="1467">
                  <c:v>-3128.0149999999999</c:v>
                </c:pt>
                <c:pt idx="1468">
                  <c:v>-3131.6840000000002</c:v>
                </c:pt>
                <c:pt idx="1469">
                  <c:v>-3135.2330000000002</c:v>
                </c:pt>
                <c:pt idx="1470">
                  <c:v>-3138.66</c:v>
                </c:pt>
                <c:pt idx="1471">
                  <c:v>-3141.4560000000001</c:v>
                </c:pt>
                <c:pt idx="1472">
                  <c:v>-3143.7710000000002</c:v>
                </c:pt>
                <c:pt idx="1473">
                  <c:v>-3145.3890000000001</c:v>
                </c:pt>
                <c:pt idx="1474">
                  <c:v>-3146.3960000000002</c:v>
                </c:pt>
                <c:pt idx="1475">
                  <c:v>-3147.0740000000001</c:v>
                </c:pt>
                <c:pt idx="1476">
                  <c:v>-3148.0059999999999</c:v>
                </c:pt>
                <c:pt idx="1477">
                  <c:v>-3149.1370000000002</c:v>
                </c:pt>
                <c:pt idx="1478">
                  <c:v>-3151.0529999999999</c:v>
                </c:pt>
                <c:pt idx="1479">
                  <c:v>-3153.268</c:v>
                </c:pt>
                <c:pt idx="1480">
                  <c:v>-3155.9659999999999</c:v>
                </c:pt>
                <c:pt idx="1481">
                  <c:v>-3158.556</c:v>
                </c:pt>
                <c:pt idx="1482">
                  <c:v>-3161.1109999999999</c:v>
                </c:pt>
                <c:pt idx="1483">
                  <c:v>-3164.0349999999999</c:v>
                </c:pt>
                <c:pt idx="1484">
                  <c:v>-3167.5169999999998</c:v>
                </c:pt>
                <c:pt idx="1485">
                  <c:v>-3171.8359999999998</c:v>
                </c:pt>
                <c:pt idx="1486">
                  <c:v>-3176.3389999999999</c:v>
                </c:pt>
                <c:pt idx="1487">
                  <c:v>-3181.0619999999999</c:v>
                </c:pt>
                <c:pt idx="1488">
                  <c:v>-3185.9279999999999</c:v>
                </c:pt>
                <c:pt idx="1489">
                  <c:v>-3190.8820000000001</c:v>
                </c:pt>
                <c:pt idx="1490">
                  <c:v>-3196.0830000000001</c:v>
                </c:pt>
                <c:pt idx="1491">
                  <c:v>-3201.6729999999998</c:v>
                </c:pt>
                <c:pt idx="1492">
                  <c:v>-3207.2440000000001</c:v>
                </c:pt>
                <c:pt idx="1493">
                  <c:v>-3212.7890000000002</c:v>
                </c:pt>
                <c:pt idx="1494">
                  <c:v>-3218.5740000000001</c:v>
                </c:pt>
                <c:pt idx="1495">
                  <c:v>-3224.1390000000001</c:v>
                </c:pt>
                <c:pt idx="1496">
                  <c:v>-3229.4259999999999</c:v>
                </c:pt>
                <c:pt idx="1497">
                  <c:v>-3234.1030000000001</c:v>
                </c:pt>
                <c:pt idx="1498">
                  <c:v>-3238.2339999999999</c:v>
                </c:pt>
                <c:pt idx="1499">
                  <c:v>-3241.4319999999998</c:v>
                </c:pt>
                <c:pt idx="1500">
                  <c:v>-3243.741</c:v>
                </c:pt>
                <c:pt idx="1501">
                  <c:v>-3245.049</c:v>
                </c:pt>
                <c:pt idx="1502">
                  <c:v>-3246.3870000000002</c:v>
                </c:pt>
                <c:pt idx="1503">
                  <c:v>-3248.7869999999998</c:v>
                </c:pt>
                <c:pt idx="1504">
                  <c:v>-3252.431</c:v>
                </c:pt>
                <c:pt idx="1505">
                  <c:v>-3257.0129999999999</c:v>
                </c:pt>
                <c:pt idx="1506">
                  <c:v>-3261.8470000000002</c:v>
                </c:pt>
                <c:pt idx="1507">
                  <c:v>-3266.91</c:v>
                </c:pt>
                <c:pt idx="1508">
                  <c:v>-3272.4229999999998</c:v>
                </c:pt>
                <c:pt idx="1509">
                  <c:v>-3278.5279999999998</c:v>
                </c:pt>
                <c:pt idx="1510">
                  <c:v>-3285.152</c:v>
                </c:pt>
                <c:pt idx="1511">
                  <c:v>-3292.0569999999998</c:v>
                </c:pt>
                <c:pt idx="1512">
                  <c:v>-3299.0230000000001</c:v>
                </c:pt>
                <c:pt idx="1513">
                  <c:v>-3305.8560000000002</c:v>
                </c:pt>
                <c:pt idx="1514">
                  <c:v>-3312.194</c:v>
                </c:pt>
                <c:pt idx="1515">
                  <c:v>-3318.248</c:v>
                </c:pt>
                <c:pt idx="1516">
                  <c:v>-3324.6680000000001</c:v>
                </c:pt>
                <c:pt idx="1517">
                  <c:v>-3331.4070000000002</c:v>
                </c:pt>
                <c:pt idx="1518">
                  <c:v>-3337.944</c:v>
                </c:pt>
                <c:pt idx="1519">
                  <c:v>-3344.5010000000002</c:v>
                </c:pt>
                <c:pt idx="1520">
                  <c:v>-3351.38</c:v>
                </c:pt>
                <c:pt idx="1521">
                  <c:v>-3358.3049999999998</c:v>
                </c:pt>
                <c:pt idx="1522">
                  <c:v>-3365.2579999999998</c:v>
                </c:pt>
                <c:pt idx="1523">
                  <c:v>-3372.1370000000002</c:v>
                </c:pt>
                <c:pt idx="1524">
                  <c:v>-3377.9780000000001</c:v>
                </c:pt>
                <c:pt idx="1525">
                  <c:v>-3383.11</c:v>
                </c:pt>
                <c:pt idx="1526">
                  <c:v>-3387.4259999999999</c:v>
                </c:pt>
                <c:pt idx="1527">
                  <c:v>-3391.3240000000001</c:v>
                </c:pt>
                <c:pt idx="1528">
                  <c:v>-3394.7919999999999</c:v>
                </c:pt>
                <c:pt idx="1529">
                  <c:v>-3398.37</c:v>
                </c:pt>
                <c:pt idx="1530">
                  <c:v>-3402.556</c:v>
                </c:pt>
                <c:pt idx="1531">
                  <c:v>-3406.9879999999998</c:v>
                </c:pt>
                <c:pt idx="1532">
                  <c:v>-3411.5419999999999</c:v>
                </c:pt>
                <c:pt idx="1533">
                  <c:v>-3415.9859999999999</c:v>
                </c:pt>
                <c:pt idx="1534">
                  <c:v>-3419.8980000000001</c:v>
                </c:pt>
                <c:pt idx="1535">
                  <c:v>-3423.4029999999998</c:v>
                </c:pt>
                <c:pt idx="1536">
                  <c:v>-3426.9850000000001</c:v>
                </c:pt>
                <c:pt idx="1537">
                  <c:v>-3430.7040000000002</c:v>
                </c:pt>
                <c:pt idx="1538">
                  <c:v>-3434.84</c:v>
                </c:pt>
                <c:pt idx="1539">
                  <c:v>-3439.0619999999999</c:v>
                </c:pt>
                <c:pt idx="1540">
                  <c:v>-3443.4740000000002</c:v>
                </c:pt>
                <c:pt idx="1541">
                  <c:v>-3448.1779999999999</c:v>
                </c:pt>
                <c:pt idx="1542">
                  <c:v>-3452.6590000000001</c:v>
                </c:pt>
                <c:pt idx="1543">
                  <c:v>-3456.4169999999999</c:v>
                </c:pt>
                <c:pt idx="1544">
                  <c:v>-3459.4789999999998</c:v>
                </c:pt>
                <c:pt idx="1545">
                  <c:v>-3461.8310000000001</c:v>
                </c:pt>
                <c:pt idx="1546">
                  <c:v>-3464.7109999999998</c:v>
                </c:pt>
                <c:pt idx="1547">
                  <c:v>-3468.6770000000001</c:v>
                </c:pt>
                <c:pt idx="1548">
                  <c:v>-3473.32</c:v>
                </c:pt>
                <c:pt idx="1549">
                  <c:v>-3478.223</c:v>
                </c:pt>
                <c:pt idx="1550">
                  <c:v>-3483.0219999999999</c:v>
                </c:pt>
                <c:pt idx="1551">
                  <c:v>-3487.8760000000002</c:v>
                </c:pt>
                <c:pt idx="1552">
                  <c:v>-3492.78</c:v>
                </c:pt>
                <c:pt idx="1553">
                  <c:v>-3497.6590000000001</c:v>
                </c:pt>
                <c:pt idx="1554">
                  <c:v>-3502.527</c:v>
                </c:pt>
                <c:pt idx="1555">
                  <c:v>-3507.5309999999999</c:v>
                </c:pt>
                <c:pt idx="1556">
                  <c:v>-3512.741</c:v>
                </c:pt>
                <c:pt idx="1557">
                  <c:v>-3517.9960000000001</c:v>
                </c:pt>
                <c:pt idx="1558">
                  <c:v>-3523.1640000000002</c:v>
                </c:pt>
                <c:pt idx="1559">
                  <c:v>-3528.5790000000002</c:v>
                </c:pt>
                <c:pt idx="1560">
                  <c:v>-3534.404</c:v>
                </c:pt>
                <c:pt idx="1561">
                  <c:v>-3540.1089999999999</c:v>
                </c:pt>
                <c:pt idx="1562">
                  <c:v>-3545.2629999999999</c:v>
                </c:pt>
                <c:pt idx="1563">
                  <c:v>-3550.1660000000002</c:v>
                </c:pt>
                <c:pt idx="1564">
                  <c:v>-3554.83</c:v>
                </c:pt>
                <c:pt idx="1565">
                  <c:v>-3560.4349999999999</c:v>
                </c:pt>
                <c:pt idx="1566">
                  <c:v>-3566.81</c:v>
                </c:pt>
                <c:pt idx="1567">
                  <c:v>-3573.6990000000001</c:v>
                </c:pt>
                <c:pt idx="1568">
                  <c:v>-3580.605</c:v>
                </c:pt>
                <c:pt idx="1569">
                  <c:v>-3587.1970000000001</c:v>
                </c:pt>
                <c:pt idx="1570">
                  <c:v>-3593.6680000000001</c:v>
                </c:pt>
                <c:pt idx="1571">
                  <c:v>-3600.01</c:v>
                </c:pt>
                <c:pt idx="1572">
                  <c:v>-3605.855</c:v>
                </c:pt>
                <c:pt idx="1573">
                  <c:v>-3611.683</c:v>
                </c:pt>
                <c:pt idx="1574">
                  <c:v>-3617.5070000000001</c:v>
                </c:pt>
                <c:pt idx="1575">
                  <c:v>-3623.5929999999998</c:v>
                </c:pt>
                <c:pt idx="1576">
                  <c:v>-3629.652</c:v>
                </c:pt>
                <c:pt idx="1577">
                  <c:v>-3635.2919999999999</c:v>
                </c:pt>
                <c:pt idx="1578">
                  <c:v>-3640.6950000000002</c:v>
                </c:pt>
                <c:pt idx="1579">
                  <c:v>-3645.8310000000001</c:v>
                </c:pt>
                <c:pt idx="1580">
                  <c:v>-3650.2849999999999</c:v>
                </c:pt>
                <c:pt idx="1581">
                  <c:v>-3654.3530000000001</c:v>
                </c:pt>
                <c:pt idx="1582">
                  <c:v>-3658.0239999999999</c:v>
                </c:pt>
                <c:pt idx="1583">
                  <c:v>-3661.85</c:v>
                </c:pt>
                <c:pt idx="1584">
                  <c:v>-3666.0529999999999</c:v>
                </c:pt>
                <c:pt idx="1585">
                  <c:v>-3670.826</c:v>
                </c:pt>
                <c:pt idx="1586">
                  <c:v>-3676.17</c:v>
                </c:pt>
                <c:pt idx="1587">
                  <c:v>-3681.5970000000002</c:v>
                </c:pt>
                <c:pt idx="1588">
                  <c:v>-3687.1</c:v>
                </c:pt>
                <c:pt idx="1589">
                  <c:v>-3692.7</c:v>
                </c:pt>
                <c:pt idx="1590">
                  <c:v>-3698.5889999999999</c:v>
                </c:pt>
                <c:pt idx="1591">
                  <c:v>-3704.2040000000002</c:v>
                </c:pt>
                <c:pt idx="1592">
                  <c:v>-3709.7730000000001</c:v>
                </c:pt>
                <c:pt idx="1593">
                  <c:v>-3715.5639999999999</c:v>
                </c:pt>
                <c:pt idx="1594">
                  <c:v>-3722.2109999999998</c:v>
                </c:pt>
                <c:pt idx="1595">
                  <c:v>-3729.8330000000001</c:v>
                </c:pt>
                <c:pt idx="1596">
                  <c:v>-3737.9520000000002</c:v>
                </c:pt>
                <c:pt idx="1597">
                  <c:v>-3747.0520000000001</c:v>
                </c:pt>
                <c:pt idx="1598">
                  <c:v>-3756.5729999999999</c:v>
                </c:pt>
                <c:pt idx="1599">
                  <c:v>-3766.6469999999999</c:v>
                </c:pt>
                <c:pt idx="1600">
                  <c:v>-3776.9659999999999</c:v>
                </c:pt>
                <c:pt idx="1601">
                  <c:v>-3787.6550000000002</c:v>
                </c:pt>
                <c:pt idx="1602">
                  <c:v>-3798.9389999999999</c:v>
                </c:pt>
                <c:pt idx="1603">
                  <c:v>-3807.0569999999998</c:v>
                </c:pt>
                <c:pt idx="1604">
                  <c:v>-3813.4250000000002</c:v>
                </c:pt>
                <c:pt idx="1605">
                  <c:v>-3820.7669999999998</c:v>
                </c:pt>
                <c:pt idx="1606">
                  <c:v>-3829.6060000000002</c:v>
                </c:pt>
                <c:pt idx="1607">
                  <c:v>-3839.5810000000001</c:v>
                </c:pt>
                <c:pt idx="1608">
                  <c:v>-3850.107</c:v>
                </c:pt>
                <c:pt idx="1609">
                  <c:v>-3860.8310000000001</c:v>
                </c:pt>
                <c:pt idx="1610">
                  <c:v>-3871.2350000000001</c:v>
                </c:pt>
                <c:pt idx="1611">
                  <c:v>-3881.4929999999999</c:v>
                </c:pt>
                <c:pt idx="1612">
                  <c:v>-3891.1280000000002</c:v>
                </c:pt>
                <c:pt idx="1613">
                  <c:v>-3901.0770000000002</c:v>
                </c:pt>
                <c:pt idx="1614">
                  <c:v>-3911.0030000000002</c:v>
                </c:pt>
                <c:pt idx="1615">
                  <c:v>-3921.1390000000001</c:v>
                </c:pt>
                <c:pt idx="1616">
                  <c:v>-3931.5709999999999</c:v>
                </c:pt>
                <c:pt idx="1617">
                  <c:v>-3941.7950000000001</c:v>
                </c:pt>
                <c:pt idx="1618">
                  <c:v>-3951.6590000000001</c:v>
                </c:pt>
                <c:pt idx="1619">
                  <c:v>-3961.623</c:v>
                </c:pt>
                <c:pt idx="1620">
                  <c:v>-3971.674</c:v>
                </c:pt>
                <c:pt idx="1621">
                  <c:v>-3982.06</c:v>
                </c:pt>
                <c:pt idx="1622">
                  <c:v>-3992.6060000000002</c:v>
                </c:pt>
                <c:pt idx="1623">
                  <c:v>-4003.3609999999999</c:v>
                </c:pt>
                <c:pt idx="1624">
                  <c:v>-4014.1419999999998</c:v>
                </c:pt>
                <c:pt idx="1625">
                  <c:v>-4024.9870000000001</c:v>
                </c:pt>
                <c:pt idx="1626">
                  <c:v>-4035.8119999999999</c:v>
                </c:pt>
                <c:pt idx="1627">
                  <c:v>-4046.1439999999998</c:v>
                </c:pt>
                <c:pt idx="1628">
                  <c:v>-4056.0329999999999</c:v>
                </c:pt>
                <c:pt idx="1629">
                  <c:v>-4066.3870000000002</c:v>
                </c:pt>
                <c:pt idx="1630">
                  <c:v>-4076.7689999999998</c:v>
                </c:pt>
                <c:pt idx="1631">
                  <c:v>-4087.0050000000001</c:v>
                </c:pt>
                <c:pt idx="1632">
                  <c:v>-4097.634</c:v>
                </c:pt>
                <c:pt idx="1633">
                  <c:v>-4108.5140000000001</c:v>
                </c:pt>
                <c:pt idx="1634">
                  <c:v>-4119.5839999999998</c:v>
                </c:pt>
                <c:pt idx="1635">
                  <c:v>-4130.723</c:v>
                </c:pt>
                <c:pt idx="1636">
                  <c:v>-4142.3509999999997</c:v>
                </c:pt>
                <c:pt idx="1637">
                  <c:v>-4154.1360000000004</c:v>
                </c:pt>
                <c:pt idx="1638">
                  <c:v>-4166.18</c:v>
                </c:pt>
                <c:pt idx="1639">
                  <c:v>-4178.3379999999997</c:v>
                </c:pt>
                <c:pt idx="1640">
                  <c:v>-4190.6030000000001</c:v>
                </c:pt>
                <c:pt idx="1641">
                  <c:v>-4202.5450000000001</c:v>
                </c:pt>
                <c:pt idx="1642">
                  <c:v>-4212.8739999999998</c:v>
                </c:pt>
                <c:pt idx="1643">
                  <c:v>-4219.9359999999997</c:v>
                </c:pt>
                <c:pt idx="1644">
                  <c:v>-4227.5829999999996</c:v>
                </c:pt>
                <c:pt idx="1645">
                  <c:v>-4236.5810000000001</c:v>
                </c:pt>
                <c:pt idx="1646">
                  <c:v>-4246.6239999999998</c:v>
                </c:pt>
                <c:pt idx="1647">
                  <c:v>-4257.1750000000002</c:v>
                </c:pt>
                <c:pt idx="1648">
                  <c:v>-4267.8239999999996</c:v>
                </c:pt>
                <c:pt idx="1649">
                  <c:v>-4278.2330000000002</c:v>
                </c:pt>
                <c:pt idx="1650">
                  <c:v>-4288.7359999999999</c:v>
                </c:pt>
                <c:pt idx="1651">
                  <c:v>-4299.1180000000004</c:v>
                </c:pt>
                <c:pt idx="1652">
                  <c:v>-4309.5889999999999</c:v>
                </c:pt>
                <c:pt idx="1653">
                  <c:v>-4319.8919999999998</c:v>
                </c:pt>
                <c:pt idx="1654">
                  <c:v>-4330.049</c:v>
                </c:pt>
                <c:pt idx="1655">
                  <c:v>-4340.7790000000005</c:v>
                </c:pt>
                <c:pt idx="1656">
                  <c:v>-4352.0919999999996</c:v>
                </c:pt>
                <c:pt idx="1657">
                  <c:v>-4363.625</c:v>
                </c:pt>
                <c:pt idx="1658">
                  <c:v>-4375.375</c:v>
                </c:pt>
                <c:pt idx="1659">
                  <c:v>-4387.4930000000004</c:v>
                </c:pt>
                <c:pt idx="1660">
                  <c:v>-4399.7250000000004</c:v>
                </c:pt>
                <c:pt idx="1661">
                  <c:v>-4412.4620000000004</c:v>
                </c:pt>
                <c:pt idx="1662">
                  <c:v>-4425.2359999999999</c:v>
                </c:pt>
                <c:pt idx="1663">
                  <c:v>-4438.424</c:v>
                </c:pt>
                <c:pt idx="1664">
                  <c:v>-4452.18</c:v>
                </c:pt>
                <c:pt idx="1665">
                  <c:v>-4465.902</c:v>
                </c:pt>
                <c:pt idx="1666">
                  <c:v>-4479.1369999999997</c:v>
                </c:pt>
                <c:pt idx="1667">
                  <c:v>-4492.5320000000002</c:v>
                </c:pt>
                <c:pt idx="1668">
                  <c:v>-4505.7430000000004</c:v>
                </c:pt>
                <c:pt idx="1669">
                  <c:v>-4518.701</c:v>
                </c:pt>
                <c:pt idx="1670">
                  <c:v>-4531.3540000000003</c:v>
                </c:pt>
                <c:pt idx="1671">
                  <c:v>-4543.6899999999996</c:v>
                </c:pt>
                <c:pt idx="1672">
                  <c:v>-4555.4369999999999</c:v>
                </c:pt>
                <c:pt idx="1673">
                  <c:v>-4567.2929999999997</c:v>
                </c:pt>
                <c:pt idx="1674">
                  <c:v>-4579.7030000000004</c:v>
                </c:pt>
                <c:pt idx="1675">
                  <c:v>-4592.5190000000002</c:v>
                </c:pt>
                <c:pt idx="1676">
                  <c:v>-4605.509</c:v>
                </c:pt>
                <c:pt idx="1677">
                  <c:v>-4618.6279999999997</c:v>
                </c:pt>
                <c:pt idx="1678">
                  <c:v>-4631.7759999999998</c:v>
                </c:pt>
                <c:pt idx="1679">
                  <c:v>-4644.7489999999998</c:v>
                </c:pt>
                <c:pt idx="1680">
                  <c:v>-4657.527</c:v>
                </c:pt>
                <c:pt idx="1681">
                  <c:v>-4670.4359999999997</c:v>
                </c:pt>
                <c:pt idx="1682">
                  <c:v>-4683.4880000000003</c:v>
                </c:pt>
                <c:pt idx="1683">
                  <c:v>-4696.6869999999999</c:v>
                </c:pt>
                <c:pt idx="1684">
                  <c:v>-4709.3209999999999</c:v>
                </c:pt>
                <c:pt idx="1685">
                  <c:v>-4721.9880000000003</c:v>
                </c:pt>
                <c:pt idx="1686">
                  <c:v>-4735.3159999999998</c:v>
                </c:pt>
                <c:pt idx="1687">
                  <c:v>-4748.8649999999998</c:v>
                </c:pt>
                <c:pt idx="1688">
                  <c:v>-4762.3860000000004</c:v>
                </c:pt>
                <c:pt idx="1689">
                  <c:v>-4776.1850000000004</c:v>
                </c:pt>
                <c:pt idx="1690">
                  <c:v>-4790.5339999999997</c:v>
                </c:pt>
                <c:pt idx="1691">
                  <c:v>-4804.558</c:v>
                </c:pt>
                <c:pt idx="1692">
                  <c:v>-4817.8450000000003</c:v>
                </c:pt>
                <c:pt idx="1693">
                  <c:v>-4830.2740000000003</c:v>
                </c:pt>
                <c:pt idx="1694">
                  <c:v>-4839.7569999999996</c:v>
                </c:pt>
                <c:pt idx="1695">
                  <c:v>-4848.3500000000004</c:v>
                </c:pt>
                <c:pt idx="1696">
                  <c:v>-4858.5029999999997</c:v>
                </c:pt>
                <c:pt idx="1697">
                  <c:v>-4870.18</c:v>
                </c:pt>
                <c:pt idx="1698">
                  <c:v>-4882.7250000000004</c:v>
                </c:pt>
                <c:pt idx="1699">
                  <c:v>-4895.6559999999999</c:v>
                </c:pt>
                <c:pt idx="1700">
                  <c:v>-4908.32</c:v>
                </c:pt>
                <c:pt idx="1701">
                  <c:v>-4919.7489999999998</c:v>
                </c:pt>
                <c:pt idx="1702">
                  <c:v>-4930.9120000000003</c:v>
                </c:pt>
                <c:pt idx="1703">
                  <c:v>-4942.2250000000004</c:v>
                </c:pt>
                <c:pt idx="1704">
                  <c:v>-4954.5060000000003</c:v>
                </c:pt>
                <c:pt idx="1705">
                  <c:v>-4967.2529999999997</c:v>
                </c:pt>
                <c:pt idx="1706">
                  <c:v>-4980.2560000000003</c:v>
                </c:pt>
                <c:pt idx="1707">
                  <c:v>-4993.3310000000001</c:v>
                </c:pt>
                <c:pt idx="1708">
                  <c:v>-5004.942</c:v>
                </c:pt>
                <c:pt idx="1709">
                  <c:v>-5009.9189999999999</c:v>
                </c:pt>
                <c:pt idx="1710">
                  <c:v>-5010.1629999999996</c:v>
                </c:pt>
                <c:pt idx="1711">
                  <c:v>-4996.4290000000001</c:v>
                </c:pt>
                <c:pt idx="1712">
                  <c:v>-4972.3999999999996</c:v>
                </c:pt>
                <c:pt idx="1713">
                  <c:v>-4959.0460000000003</c:v>
                </c:pt>
                <c:pt idx="1714">
                  <c:v>-4960.7550000000001</c:v>
                </c:pt>
                <c:pt idx="1715">
                  <c:v>-4972.8779999999997</c:v>
                </c:pt>
                <c:pt idx="1716">
                  <c:v>-4988.5029999999997</c:v>
                </c:pt>
                <c:pt idx="1717">
                  <c:v>-5006.58</c:v>
                </c:pt>
                <c:pt idx="1718">
                  <c:v>-5024.1260000000002</c:v>
                </c:pt>
                <c:pt idx="1719">
                  <c:v>-5036.5940000000001</c:v>
                </c:pt>
                <c:pt idx="1720">
                  <c:v>-5040.6760000000004</c:v>
                </c:pt>
                <c:pt idx="1721">
                  <c:v>-5035.1009999999997</c:v>
                </c:pt>
                <c:pt idx="1722">
                  <c:v>-5031.018</c:v>
                </c:pt>
                <c:pt idx="1723">
                  <c:v>-5004.3010000000004</c:v>
                </c:pt>
                <c:pt idx="1724">
                  <c:v>-4975.92</c:v>
                </c:pt>
                <c:pt idx="1725">
                  <c:v>-4963.7700000000004</c:v>
                </c:pt>
                <c:pt idx="1726">
                  <c:v>-4970.1559999999999</c:v>
                </c:pt>
                <c:pt idx="1727">
                  <c:v>-4989.2950000000001</c:v>
                </c:pt>
                <c:pt idx="1728">
                  <c:v>-5016.7079999999996</c:v>
                </c:pt>
                <c:pt idx="1729">
                  <c:v>-5047.7070000000003</c:v>
                </c:pt>
                <c:pt idx="1730">
                  <c:v>-5078.0209999999997</c:v>
                </c:pt>
                <c:pt idx="1731">
                  <c:v>-5106.3509999999997</c:v>
                </c:pt>
                <c:pt idx="1732">
                  <c:v>-5131.643</c:v>
                </c:pt>
                <c:pt idx="1733">
                  <c:v>-5154.9970000000003</c:v>
                </c:pt>
                <c:pt idx="1734">
                  <c:v>-5176.5349999999999</c:v>
                </c:pt>
                <c:pt idx="1735">
                  <c:v>-5186.7389999999996</c:v>
                </c:pt>
                <c:pt idx="1736">
                  <c:v>-5189.4070000000002</c:v>
                </c:pt>
                <c:pt idx="1737">
                  <c:v>-5195.0569999999998</c:v>
                </c:pt>
                <c:pt idx="1738">
                  <c:v>-5206.37</c:v>
                </c:pt>
                <c:pt idx="1739">
                  <c:v>-5222.7939999999999</c:v>
                </c:pt>
                <c:pt idx="1740">
                  <c:v>-5240.5730000000003</c:v>
                </c:pt>
                <c:pt idx="1741">
                  <c:v>-5258.7569999999996</c:v>
                </c:pt>
                <c:pt idx="1742">
                  <c:v>-5275.9650000000001</c:v>
                </c:pt>
                <c:pt idx="1743">
                  <c:v>-5290.5510000000004</c:v>
                </c:pt>
                <c:pt idx="1744">
                  <c:v>-5303.65</c:v>
                </c:pt>
                <c:pt idx="1745">
                  <c:v>-5315.3440000000001</c:v>
                </c:pt>
                <c:pt idx="1746">
                  <c:v>-5326.3270000000002</c:v>
                </c:pt>
                <c:pt idx="1747">
                  <c:v>-5337.5389999999998</c:v>
                </c:pt>
                <c:pt idx="1748">
                  <c:v>-5349.0630000000001</c:v>
                </c:pt>
                <c:pt idx="1749">
                  <c:v>-5359.5159999999996</c:v>
                </c:pt>
                <c:pt idx="1750">
                  <c:v>-5368.9679999999998</c:v>
                </c:pt>
                <c:pt idx="1751">
                  <c:v>-5378.6049999999996</c:v>
                </c:pt>
                <c:pt idx="1752">
                  <c:v>-5388.8310000000001</c:v>
                </c:pt>
                <c:pt idx="1753">
                  <c:v>-5398.8320000000003</c:v>
                </c:pt>
                <c:pt idx="1754">
                  <c:v>-5408.7330000000002</c:v>
                </c:pt>
                <c:pt idx="1755">
                  <c:v>-5419.6930000000002</c:v>
                </c:pt>
                <c:pt idx="1756">
                  <c:v>-5432.4589999999998</c:v>
                </c:pt>
                <c:pt idx="1757">
                  <c:v>-5446.7749999999996</c:v>
                </c:pt>
                <c:pt idx="1758">
                  <c:v>-5462.4170000000004</c:v>
                </c:pt>
                <c:pt idx="1759">
                  <c:v>-5478.7190000000001</c:v>
                </c:pt>
                <c:pt idx="1760">
                  <c:v>-5495.0619999999999</c:v>
                </c:pt>
                <c:pt idx="1761">
                  <c:v>-5511.4089999999997</c:v>
                </c:pt>
                <c:pt idx="1762">
                  <c:v>-5527.8990000000003</c:v>
                </c:pt>
                <c:pt idx="1763">
                  <c:v>-5544.1</c:v>
                </c:pt>
                <c:pt idx="1764">
                  <c:v>-5560.4390000000003</c:v>
                </c:pt>
                <c:pt idx="1765">
                  <c:v>-5576.38</c:v>
                </c:pt>
                <c:pt idx="1766">
                  <c:v>-5591.67</c:v>
                </c:pt>
                <c:pt idx="1767">
                  <c:v>-5606.451</c:v>
                </c:pt>
                <c:pt idx="1768">
                  <c:v>-5621.4809999999998</c:v>
                </c:pt>
                <c:pt idx="1769">
                  <c:v>-5637.3950000000004</c:v>
                </c:pt>
                <c:pt idx="1770">
                  <c:v>-5654.1260000000002</c:v>
                </c:pt>
                <c:pt idx="1771">
                  <c:v>-5671.0209999999997</c:v>
                </c:pt>
                <c:pt idx="1772">
                  <c:v>-5687.29</c:v>
                </c:pt>
                <c:pt idx="1773">
                  <c:v>-5703.28</c:v>
                </c:pt>
                <c:pt idx="1774">
                  <c:v>-5719.1040000000003</c:v>
                </c:pt>
                <c:pt idx="1775">
                  <c:v>-5734.7849999999999</c:v>
                </c:pt>
                <c:pt idx="1776">
                  <c:v>-5750.4970000000003</c:v>
                </c:pt>
                <c:pt idx="1777">
                  <c:v>-5765.5540000000001</c:v>
                </c:pt>
                <c:pt idx="1778">
                  <c:v>-5773.7539999999999</c:v>
                </c:pt>
                <c:pt idx="1779">
                  <c:v>-5777.549</c:v>
                </c:pt>
                <c:pt idx="1780">
                  <c:v>-5783.4759999999997</c:v>
                </c:pt>
                <c:pt idx="1781">
                  <c:v>-5794.3590000000004</c:v>
                </c:pt>
                <c:pt idx="1782">
                  <c:v>-5810.2209999999995</c:v>
                </c:pt>
                <c:pt idx="1783">
                  <c:v>-5828.8459999999995</c:v>
                </c:pt>
                <c:pt idx="1784">
                  <c:v>-5848.13</c:v>
                </c:pt>
                <c:pt idx="1785">
                  <c:v>-5865.0150000000003</c:v>
                </c:pt>
                <c:pt idx="1786">
                  <c:v>-5877.0730000000003</c:v>
                </c:pt>
                <c:pt idx="1787">
                  <c:v>-5880.7809999999999</c:v>
                </c:pt>
                <c:pt idx="1788">
                  <c:v>-5866.6559999999999</c:v>
                </c:pt>
                <c:pt idx="1789">
                  <c:v>-5841.5820000000003</c:v>
                </c:pt>
                <c:pt idx="1790">
                  <c:v>-5820.3329999999996</c:v>
                </c:pt>
                <c:pt idx="1791">
                  <c:v>-5799.4459999999999</c:v>
                </c:pt>
                <c:pt idx="1792">
                  <c:v>-5784.491</c:v>
                </c:pt>
                <c:pt idx="1793">
                  <c:v>-5781.97</c:v>
                </c:pt>
                <c:pt idx="1794">
                  <c:v>-5787.1180000000004</c:v>
                </c:pt>
                <c:pt idx="1795">
                  <c:v>-5801.8549999999996</c:v>
                </c:pt>
                <c:pt idx="1796">
                  <c:v>-5824.6840000000002</c:v>
                </c:pt>
                <c:pt idx="1797">
                  <c:v>-5798.5330000000004</c:v>
                </c:pt>
                <c:pt idx="1798">
                  <c:v>-5753.6940000000004</c:v>
                </c:pt>
                <c:pt idx="1799">
                  <c:v>-5694.52</c:v>
                </c:pt>
                <c:pt idx="1800">
                  <c:v>-5626.2359999999999</c:v>
                </c:pt>
                <c:pt idx="1801">
                  <c:v>-5551.3559999999998</c:v>
                </c:pt>
                <c:pt idx="1802">
                  <c:v>-5471.75</c:v>
                </c:pt>
                <c:pt idx="1803">
                  <c:v>-5389.8789999999999</c:v>
                </c:pt>
                <c:pt idx="1804">
                  <c:v>-5307.88</c:v>
                </c:pt>
                <c:pt idx="1805">
                  <c:v>-5227.0739999999996</c:v>
                </c:pt>
                <c:pt idx="1806">
                  <c:v>-5148.5029999999997</c:v>
                </c:pt>
                <c:pt idx="1807">
                  <c:v>-5073.2110000000002</c:v>
                </c:pt>
                <c:pt idx="1808">
                  <c:v>-5002.0290000000005</c:v>
                </c:pt>
                <c:pt idx="1809">
                  <c:v>-4935.49</c:v>
                </c:pt>
                <c:pt idx="1810">
                  <c:v>-4873.9759999999997</c:v>
                </c:pt>
                <c:pt idx="1811">
                  <c:v>-4817.777</c:v>
                </c:pt>
                <c:pt idx="1812">
                  <c:v>-4767.0460000000003</c:v>
                </c:pt>
                <c:pt idx="1813">
                  <c:v>-4721.8140000000003</c:v>
                </c:pt>
                <c:pt idx="1814">
                  <c:v>-4682.0349999999999</c:v>
                </c:pt>
                <c:pt idx="1815">
                  <c:v>-4647.6090000000004</c:v>
                </c:pt>
                <c:pt idx="1816">
                  <c:v>-4618.3670000000002</c:v>
                </c:pt>
                <c:pt idx="1817">
                  <c:v>-4574.473</c:v>
                </c:pt>
                <c:pt idx="1818">
                  <c:v>-4548.1980000000003</c:v>
                </c:pt>
                <c:pt idx="1819">
                  <c:v>-4542.7849999999999</c:v>
                </c:pt>
                <c:pt idx="1820">
                  <c:v>-4568.0619999999999</c:v>
                </c:pt>
                <c:pt idx="1821">
                  <c:v>-4605.6750000000002</c:v>
                </c:pt>
                <c:pt idx="1822">
                  <c:v>-4635.0950000000003</c:v>
                </c:pt>
                <c:pt idx="1823">
                  <c:v>-4666.5029999999997</c:v>
                </c:pt>
                <c:pt idx="1824">
                  <c:v>-4698.9859999999999</c:v>
                </c:pt>
                <c:pt idx="1825">
                  <c:v>-4731.7939999999999</c:v>
                </c:pt>
                <c:pt idx="1826">
                  <c:v>-4764.3360000000002</c:v>
                </c:pt>
                <c:pt idx="1827">
                  <c:v>-4796.1930000000002</c:v>
                </c:pt>
                <c:pt idx="1828">
                  <c:v>-4826.8459999999995</c:v>
                </c:pt>
                <c:pt idx="1829">
                  <c:v>-4855.6390000000001</c:v>
                </c:pt>
                <c:pt idx="1830">
                  <c:v>-4881.7269999999999</c:v>
                </c:pt>
                <c:pt idx="1831">
                  <c:v>-4915.2359999999999</c:v>
                </c:pt>
                <c:pt idx="1832">
                  <c:v>-4944.0529999999999</c:v>
                </c:pt>
                <c:pt idx="1833">
                  <c:v>-4970.884</c:v>
                </c:pt>
                <c:pt idx="1834">
                  <c:v>-4997.37</c:v>
                </c:pt>
                <c:pt idx="1835">
                  <c:v>-5024.5290000000005</c:v>
                </c:pt>
                <c:pt idx="1836">
                  <c:v>-5053.2209999999995</c:v>
                </c:pt>
                <c:pt idx="1837">
                  <c:v>-5083.3130000000001</c:v>
                </c:pt>
                <c:pt idx="1838">
                  <c:v>-5114.665</c:v>
                </c:pt>
                <c:pt idx="1839">
                  <c:v>-5147.1760000000004</c:v>
                </c:pt>
                <c:pt idx="1840">
                  <c:v>-5180.5619999999999</c:v>
                </c:pt>
                <c:pt idx="1841">
                  <c:v>-5214.2950000000001</c:v>
                </c:pt>
                <c:pt idx="1842">
                  <c:v>-5247.8119999999999</c:v>
                </c:pt>
                <c:pt idx="1843">
                  <c:v>-5280.5029999999997</c:v>
                </c:pt>
                <c:pt idx="1844">
                  <c:v>-5312.4250000000002</c:v>
                </c:pt>
                <c:pt idx="1845">
                  <c:v>-5342.3419999999996</c:v>
                </c:pt>
                <c:pt idx="1846">
                  <c:v>-5369.8109999999997</c:v>
                </c:pt>
                <c:pt idx="1847">
                  <c:v>-5401.0839999999998</c:v>
                </c:pt>
                <c:pt idx="1848">
                  <c:v>-5414.6270000000004</c:v>
                </c:pt>
                <c:pt idx="1849">
                  <c:v>-5413.2520000000004</c:v>
                </c:pt>
                <c:pt idx="1850">
                  <c:v>-5421.5990000000002</c:v>
                </c:pt>
                <c:pt idx="1851">
                  <c:v>-5446.1959999999999</c:v>
                </c:pt>
                <c:pt idx="1852">
                  <c:v>-5475.6880000000001</c:v>
                </c:pt>
                <c:pt idx="1853">
                  <c:v>-5502.201</c:v>
                </c:pt>
                <c:pt idx="1854">
                  <c:v>-5531.2240000000002</c:v>
                </c:pt>
                <c:pt idx="1855">
                  <c:v>-5561.7420000000002</c:v>
                </c:pt>
                <c:pt idx="1856">
                  <c:v>-5592.9920000000002</c:v>
                </c:pt>
                <c:pt idx="1857">
                  <c:v>-5624.6120000000001</c:v>
                </c:pt>
                <c:pt idx="1858">
                  <c:v>-5656.201</c:v>
                </c:pt>
                <c:pt idx="1859">
                  <c:v>-5687.518</c:v>
                </c:pt>
                <c:pt idx="1860">
                  <c:v>-5718.4340000000002</c:v>
                </c:pt>
                <c:pt idx="1861">
                  <c:v>-5748.8540000000003</c:v>
                </c:pt>
                <c:pt idx="1862">
                  <c:v>-5778.7839999999997</c:v>
                </c:pt>
                <c:pt idx="1863">
                  <c:v>-5808.1490000000003</c:v>
                </c:pt>
                <c:pt idx="1864">
                  <c:v>-5836.8950000000004</c:v>
                </c:pt>
                <c:pt idx="1865">
                  <c:v>-5865.0360000000001</c:v>
                </c:pt>
                <c:pt idx="1866">
                  <c:v>-5892.2280000000001</c:v>
                </c:pt>
                <c:pt idx="1867">
                  <c:v>-5918.1949999999997</c:v>
                </c:pt>
                <c:pt idx="1868">
                  <c:v>-5951.326</c:v>
                </c:pt>
                <c:pt idx="1869">
                  <c:v>-5982.6890000000003</c:v>
                </c:pt>
                <c:pt idx="1870">
                  <c:v>-6012.1580000000004</c:v>
                </c:pt>
                <c:pt idx="1871">
                  <c:v>-6039.7340000000004</c:v>
                </c:pt>
                <c:pt idx="1872">
                  <c:v>-6066.05</c:v>
                </c:pt>
                <c:pt idx="1873">
                  <c:v>-6092.8559999999998</c:v>
                </c:pt>
                <c:pt idx="1874">
                  <c:v>-6119.0540000000001</c:v>
                </c:pt>
                <c:pt idx="1875">
                  <c:v>-6145.6549999999997</c:v>
                </c:pt>
                <c:pt idx="1876">
                  <c:v>-6172.8249999999998</c:v>
                </c:pt>
                <c:pt idx="1877">
                  <c:v>-6199.87</c:v>
                </c:pt>
                <c:pt idx="1878">
                  <c:v>-6226.7860000000001</c:v>
                </c:pt>
                <c:pt idx="1879">
                  <c:v>-6253.6329999999998</c:v>
                </c:pt>
                <c:pt idx="1880">
                  <c:v>-6280.0910000000003</c:v>
                </c:pt>
                <c:pt idx="1881">
                  <c:v>-6305.1279999999997</c:v>
                </c:pt>
                <c:pt idx="1882">
                  <c:v>-6333.6760000000004</c:v>
                </c:pt>
                <c:pt idx="1883">
                  <c:v>-6361.0079999999998</c:v>
                </c:pt>
                <c:pt idx="1884">
                  <c:v>-6388.6059999999998</c:v>
                </c:pt>
                <c:pt idx="1885">
                  <c:v>-6416.1819999999998</c:v>
                </c:pt>
                <c:pt idx="1886">
                  <c:v>-6443.0140000000001</c:v>
                </c:pt>
                <c:pt idx="1887">
                  <c:v>-6469.2280000000001</c:v>
                </c:pt>
                <c:pt idx="1888">
                  <c:v>-6494.8549999999996</c:v>
                </c:pt>
                <c:pt idx="1889">
                  <c:v>-6519.8729999999996</c:v>
                </c:pt>
                <c:pt idx="1890">
                  <c:v>-6544.5870000000004</c:v>
                </c:pt>
                <c:pt idx="1891">
                  <c:v>-6568.8010000000004</c:v>
                </c:pt>
                <c:pt idx="1892">
                  <c:v>-6592.0410000000002</c:v>
                </c:pt>
                <c:pt idx="1893">
                  <c:v>-6615.116</c:v>
                </c:pt>
                <c:pt idx="1894">
                  <c:v>-6637.92</c:v>
                </c:pt>
                <c:pt idx="1895">
                  <c:v>-6660.0219999999999</c:v>
                </c:pt>
                <c:pt idx="1896">
                  <c:v>-6681.7129999999997</c:v>
                </c:pt>
                <c:pt idx="1897">
                  <c:v>-6703.0919999999996</c:v>
                </c:pt>
                <c:pt idx="1898">
                  <c:v>-6724.4979999999996</c:v>
                </c:pt>
                <c:pt idx="1899">
                  <c:v>-6746.6149999999998</c:v>
                </c:pt>
                <c:pt idx="1900">
                  <c:v>-6769.8620000000001</c:v>
                </c:pt>
                <c:pt idx="1901">
                  <c:v>-6791.0029999999997</c:v>
                </c:pt>
                <c:pt idx="1902">
                  <c:v>-6811.2139999999999</c:v>
                </c:pt>
                <c:pt idx="1903">
                  <c:v>-6832.143</c:v>
                </c:pt>
                <c:pt idx="1904">
                  <c:v>-6854.5</c:v>
                </c:pt>
                <c:pt idx="1905">
                  <c:v>-6878.4170000000004</c:v>
                </c:pt>
                <c:pt idx="1906">
                  <c:v>-6903.1490000000003</c:v>
                </c:pt>
                <c:pt idx="1907">
                  <c:v>-6927.7550000000001</c:v>
                </c:pt>
                <c:pt idx="1908">
                  <c:v>-6952.4139999999998</c:v>
                </c:pt>
                <c:pt idx="1909">
                  <c:v>-6977.0469999999996</c:v>
                </c:pt>
                <c:pt idx="1910">
                  <c:v>-6999.6639999999998</c:v>
                </c:pt>
                <c:pt idx="1911">
                  <c:v>-7014.866</c:v>
                </c:pt>
                <c:pt idx="1912">
                  <c:v>-7029.2489999999998</c:v>
                </c:pt>
                <c:pt idx="1913">
                  <c:v>-7045.9129999999996</c:v>
                </c:pt>
                <c:pt idx="1914">
                  <c:v>-7065.5450000000001</c:v>
                </c:pt>
                <c:pt idx="1915">
                  <c:v>-7086.27</c:v>
                </c:pt>
                <c:pt idx="1916">
                  <c:v>-7104.7460000000001</c:v>
                </c:pt>
                <c:pt idx="1917">
                  <c:v>-7103.18</c:v>
                </c:pt>
                <c:pt idx="1918">
                  <c:v>-7100.5010000000002</c:v>
                </c:pt>
                <c:pt idx="1919">
                  <c:v>-7108.6440000000002</c:v>
                </c:pt>
                <c:pt idx="1920">
                  <c:v>-7127.91</c:v>
                </c:pt>
                <c:pt idx="1921">
                  <c:v>-7155.433</c:v>
                </c:pt>
                <c:pt idx="1922">
                  <c:v>-7180.7629999999999</c:v>
                </c:pt>
                <c:pt idx="1923">
                  <c:v>-7207.4179999999997</c:v>
                </c:pt>
                <c:pt idx="1924">
                  <c:v>-7233.7139999999999</c:v>
                </c:pt>
                <c:pt idx="1925">
                  <c:v>-7258.7650000000003</c:v>
                </c:pt>
                <c:pt idx="1926">
                  <c:v>-7285.0550000000003</c:v>
                </c:pt>
                <c:pt idx="1927">
                  <c:v>-7295.866</c:v>
                </c:pt>
                <c:pt idx="1928">
                  <c:v>-7305.83</c:v>
                </c:pt>
                <c:pt idx="1929">
                  <c:v>-7322.7780000000002</c:v>
                </c:pt>
                <c:pt idx="1930">
                  <c:v>-7343.701</c:v>
                </c:pt>
                <c:pt idx="1931">
                  <c:v>-7364.6170000000002</c:v>
                </c:pt>
                <c:pt idx="1932">
                  <c:v>-7380.7280000000001</c:v>
                </c:pt>
                <c:pt idx="1933">
                  <c:v>-7398.5590000000002</c:v>
                </c:pt>
                <c:pt idx="1934">
                  <c:v>-7422.6220000000003</c:v>
                </c:pt>
                <c:pt idx="1935">
                  <c:v>-7452.8230000000003</c:v>
                </c:pt>
                <c:pt idx="1936">
                  <c:v>-7479.9549999999999</c:v>
                </c:pt>
                <c:pt idx="1937">
                  <c:v>-7508.0550000000003</c:v>
                </c:pt>
                <c:pt idx="1938">
                  <c:v>-7536.3670000000002</c:v>
                </c:pt>
                <c:pt idx="1939">
                  <c:v>-7564.1639999999998</c:v>
                </c:pt>
                <c:pt idx="1940">
                  <c:v>-7589.2920000000004</c:v>
                </c:pt>
                <c:pt idx="1941">
                  <c:v>-7613.0039999999999</c:v>
                </c:pt>
                <c:pt idx="1942">
                  <c:v>-7635.3109999999997</c:v>
                </c:pt>
                <c:pt idx="1943">
                  <c:v>-7659.7439999999997</c:v>
                </c:pt>
                <c:pt idx="1944">
                  <c:v>-7686.65</c:v>
                </c:pt>
                <c:pt idx="1945">
                  <c:v>-7713.0910000000003</c:v>
                </c:pt>
                <c:pt idx="1946">
                  <c:v>-7738.6610000000001</c:v>
                </c:pt>
                <c:pt idx="1947">
                  <c:v>-7766.02</c:v>
                </c:pt>
                <c:pt idx="1948">
                  <c:v>-7794.3149999999996</c:v>
                </c:pt>
                <c:pt idx="1949">
                  <c:v>-7823.3739999999998</c:v>
                </c:pt>
                <c:pt idx="1950">
                  <c:v>-7853.4830000000002</c:v>
                </c:pt>
                <c:pt idx="1951">
                  <c:v>-7884.2830000000004</c:v>
                </c:pt>
                <c:pt idx="1952">
                  <c:v>-7914.65</c:v>
                </c:pt>
                <c:pt idx="1953">
                  <c:v>-7944.05</c:v>
                </c:pt>
                <c:pt idx="1954">
                  <c:v>-7970.84</c:v>
                </c:pt>
                <c:pt idx="1955">
                  <c:v>-7955.5010000000002</c:v>
                </c:pt>
                <c:pt idx="1956">
                  <c:v>-7920.1750000000002</c:v>
                </c:pt>
                <c:pt idx="1957">
                  <c:v>-7888.5879999999997</c:v>
                </c:pt>
                <c:pt idx="1958">
                  <c:v>-7856.3329999999996</c:v>
                </c:pt>
                <c:pt idx="1959">
                  <c:v>-7826.6109999999999</c:v>
                </c:pt>
                <c:pt idx="1960">
                  <c:v>-7801.3509999999997</c:v>
                </c:pt>
                <c:pt idx="1961">
                  <c:v>-7764.56</c:v>
                </c:pt>
                <c:pt idx="1962">
                  <c:v>-7738.4009999999998</c:v>
                </c:pt>
                <c:pt idx="1963">
                  <c:v>-7704.2209999999995</c:v>
                </c:pt>
                <c:pt idx="1964">
                  <c:v>-7676.6629999999996</c:v>
                </c:pt>
                <c:pt idx="1965">
                  <c:v>-7675.6869999999999</c:v>
                </c:pt>
                <c:pt idx="1966">
                  <c:v>-7705.6570000000002</c:v>
                </c:pt>
                <c:pt idx="1967">
                  <c:v>-7733.43</c:v>
                </c:pt>
                <c:pt idx="1968">
                  <c:v>-7759.7449999999999</c:v>
                </c:pt>
                <c:pt idx="1969">
                  <c:v>-7712.0309999999999</c:v>
                </c:pt>
                <c:pt idx="1970">
                  <c:v>-7682.701</c:v>
                </c:pt>
                <c:pt idx="1971">
                  <c:v>-7650.0450000000001</c:v>
                </c:pt>
                <c:pt idx="1972">
                  <c:v>-7615.0410000000002</c:v>
                </c:pt>
                <c:pt idx="1973">
                  <c:v>-7578.9849999999997</c:v>
                </c:pt>
                <c:pt idx="1974">
                  <c:v>-7543.0039999999999</c:v>
                </c:pt>
                <c:pt idx="1975">
                  <c:v>-7507.7939999999999</c:v>
                </c:pt>
                <c:pt idx="1976">
                  <c:v>-7473.8670000000002</c:v>
                </c:pt>
                <c:pt idx="1977">
                  <c:v>-7441.674</c:v>
                </c:pt>
                <c:pt idx="1978">
                  <c:v>-7411.5209999999997</c:v>
                </c:pt>
                <c:pt idx="1979">
                  <c:v>-7383.6210000000001</c:v>
                </c:pt>
                <c:pt idx="1980">
                  <c:v>-7358.1890000000003</c:v>
                </c:pt>
                <c:pt idx="1981">
                  <c:v>-7315.3950000000004</c:v>
                </c:pt>
                <c:pt idx="1982">
                  <c:v>-7283.6220000000003</c:v>
                </c:pt>
                <c:pt idx="1983">
                  <c:v>-7255.7460000000001</c:v>
                </c:pt>
                <c:pt idx="1984">
                  <c:v>-7249.4849999999997</c:v>
                </c:pt>
                <c:pt idx="1985">
                  <c:v>-7246.5159999999996</c:v>
                </c:pt>
                <c:pt idx="1986">
                  <c:v>-7258.1490000000003</c:v>
                </c:pt>
                <c:pt idx="1987">
                  <c:v>-7283.6660000000002</c:v>
                </c:pt>
                <c:pt idx="1988">
                  <c:v>-7300.99</c:v>
                </c:pt>
                <c:pt idx="1989">
                  <c:v>-7310.9480000000003</c:v>
                </c:pt>
                <c:pt idx="1990">
                  <c:v>-7332.1220000000003</c:v>
                </c:pt>
                <c:pt idx="1991">
                  <c:v>-7358.7020000000002</c:v>
                </c:pt>
                <c:pt idx="1992">
                  <c:v>-7392.9139999999998</c:v>
                </c:pt>
                <c:pt idx="1993">
                  <c:v>-7423.2759999999998</c:v>
                </c:pt>
                <c:pt idx="1994">
                  <c:v>-7456.7309999999998</c:v>
                </c:pt>
                <c:pt idx="1995">
                  <c:v>-7489.2259999999997</c:v>
                </c:pt>
                <c:pt idx="1996">
                  <c:v>-7445.2449999999999</c:v>
                </c:pt>
                <c:pt idx="1997">
                  <c:v>-7398.5889999999999</c:v>
                </c:pt>
                <c:pt idx="1998">
                  <c:v>-7341.1729999999998</c:v>
                </c:pt>
                <c:pt idx="1999">
                  <c:v>-7275.9350000000004</c:v>
                </c:pt>
                <c:pt idx="2000">
                  <c:v>-7204.8209999999999</c:v>
                </c:pt>
                <c:pt idx="2001">
                  <c:v>-7129.9859999999999</c:v>
                </c:pt>
                <c:pt idx="2002">
                  <c:v>-7053.5739999999996</c:v>
                </c:pt>
                <c:pt idx="2003">
                  <c:v>-6977.1090000000004</c:v>
                </c:pt>
                <c:pt idx="2004">
                  <c:v>-6901.3389999999999</c:v>
                </c:pt>
                <c:pt idx="2005">
                  <c:v>-6826.45</c:v>
                </c:pt>
                <c:pt idx="2006">
                  <c:v>-6752.683</c:v>
                </c:pt>
                <c:pt idx="2007">
                  <c:v>-6680.8410000000003</c:v>
                </c:pt>
                <c:pt idx="2008">
                  <c:v>-6611.9769999999999</c:v>
                </c:pt>
                <c:pt idx="2009">
                  <c:v>-6546.826</c:v>
                </c:pt>
                <c:pt idx="2010">
                  <c:v>-6485.7950000000001</c:v>
                </c:pt>
                <c:pt idx="2011">
                  <c:v>-6429.2209999999995</c:v>
                </c:pt>
                <c:pt idx="2012">
                  <c:v>-6377.3770000000004</c:v>
                </c:pt>
                <c:pt idx="2013">
                  <c:v>-6330.3639999999996</c:v>
                </c:pt>
                <c:pt idx="2014">
                  <c:v>-6288.15</c:v>
                </c:pt>
                <c:pt idx="2015">
                  <c:v>-6250.6880000000001</c:v>
                </c:pt>
                <c:pt idx="2016">
                  <c:v>-6217.933</c:v>
                </c:pt>
                <c:pt idx="2017">
                  <c:v>-6189.7610000000004</c:v>
                </c:pt>
                <c:pt idx="2018">
                  <c:v>-6146.1959999999999</c:v>
                </c:pt>
                <c:pt idx="2019">
                  <c:v>-6118.0619999999999</c:v>
                </c:pt>
                <c:pt idx="2020">
                  <c:v>-6094.4049999999997</c:v>
                </c:pt>
                <c:pt idx="2021">
                  <c:v>-6052.9430000000002</c:v>
                </c:pt>
                <c:pt idx="2022">
                  <c:v>-6013.7030000000004</c:v>
                </c:pt>
                <c:pt idx="2023">
                  <c:v>-5966.8850000000002</c:v>
                </c:pt>
                <c:pt idx="2024">
                  <c:v>-5914.973</c:v>
                </c:pt>
                <c:pt idx="2025">
                  <c:v>-5859.1679999999997</c:v>
                </c:pt>
                <c:pt idx="2026">
                  <c:v>-5801.0159999999996</c:v>
                </c:pt>
                <c:pt idx="2027">
                  <c:v>-5742.2349999999997</c:v>
                </c:pt>
                <c:pt idx="2028">
                  <c:v>-5683.9939999999997</c:v>
                </c:pt>
                <c:pt idx="2029">
                  <c:v>-5627.0410000000002</c:v>
                </c:pt>
                <c:pt idx="2030">
                  <c:v>-5572.0820000000003</c:v>
                </c:pt>
                <c:pt idx="2031">
                  <c:v>-5519.7969999999996</c:v>
                </c:pt>
                <c:pt idx="2032">
                  <c:v>-5470.7</c:v>
                </c:pt>
                <c:pt idx="2033">
                  <c:v>-5425.1540000000005</c:v>
                </c:pt>
                <c:pt idx="2034">
                  <c:v>-5383.4269999999997</c:v>
                </c:pt>
                <c:pt idx="2035">
                  <c:v>-5345.6949999999997</c:v>
                </c:pt>
                <c:pt idx="2036">
                  <c:v>-5312.027</c:v>
                </c:pt>
                <c:pt idx="2037">
                  <c:v>-5282.3959999999997</c:v>
                </c:pt>
                <c:pt idx="2038">
                  <c:v>-5256.7259999999997</c:v>
                </c:pt>
                <c:pt idx="2039">
                  <c:v>-5216.7290000000003</c:v>
                </c:pt>
                <c:pt idx="2040">
                  <c:v>-5190.6729999999998</c:v>
                </c:pt>
                <c:pt idx="2041">
                  <c:v>-5175.1499999999996</c:v>
                </c:pt>
                <c:pt idx="2042">
                  <c:v>-5208.1629999999996</c:v>
                </c:pt>
                <c:pt idx="2043">
                  <c:v>-5240.625</c:v>
                </c:pt>
                <c:pt idx="2044">
                  <c:v>-5275.6819999999998</c:v>
                </c:pt>
                <c:pt idx="2045">
                  <c:v>-5305.1509999999998</c:v>
                </c:pt>
                <c:pt idx="2046">
                  <c:v>-5312.1360000000004</c:v>
                </c:pt>
                <c:pt idx="2047">
                  <c:v>-5294.9160000000002</c:v>
                </c:pt>
                <c:pt idx="2048">
                  <c:v>-5282.7179999999998</c:v>
                </c:pt>
                <c:pt idx="2049">
                  <c:v>-5286.8389999999999</c:v>
                </c:pt>
                <c:pt idx="2050">
                  <c:v>-5306.9449999999997</c:v>
                </c:pt>
                <c:pt idx="2051">
                  <c:v>-5337.0420000000004</c:v>
                </c:pt>
                <c:pt idx="2052">
                  <c:v>-5355.009</c:v>
                </c:pt>
                <c:pt idx="2053">
                  <c:v>-5363.1940000000004</c:v>
                </c:pt>
                <c:pt idx="2054">
                  <c:v>-5370.6170000000002</c:v>
                </c:pt>
                <c:pt idx="2055">
                  <c:v>-5378.4530000000004</c:v>
                </c:pt>
                <c:pt idx="2056">
                  <c:v>-5389.4319999999998</c:v>
                </c:pt>
                <c:pt idx="2057">
                  <c:v>-5406.107</c:v>
                </c:pt>
                <c:pt idx="2058">
                  <c:v>-5423.64</c:v>
                </c:pt>
                <c:pt idx="2059">
                  <c:v>-5442.8990000000003</c:v>
                </c:pt>
                <c:pt idx="2060">
                  <c:v>-5466.6310000000003</c:v>
                </c:pt>
                <c:pt idx="2061">
                  <c:v>-5418.2449999999999</c:v>
                </c:pt>
                <c:pt idx="2062">
                  <c:v>-5380.4740000000002</c:v>
                </c:pt>
                <c:pt idx="2063">
                  <c:v>-5337.6409999999996</c:v>
                </c:pt>
                <c:pt idx="2064">
                  <c:v>-5290.9449999999997</c:v>
                </c:pt>
                <c:pt idx="2065">
                  <c:v>-5241.6729999999998</c:v>
                </c:pt>
                <c:pt idx="2066">
                  <c:v>-5191.4049999999997</c:v>
                </c:pt>
                <c:pt idx="2067">
                  <c:v>-5141.317</c:v>
                </c:pt>
                <c:pt idx="2068">
                  <c:v>-5092.1180000000004</c:v>
                </c:pt>
                <c:pt idx="2069">
                  <c:v>-5044.433</c:v>
                </c:pt>
                <c:pt idx="2070">
                  <c:v>-4998.8919999999998</c:v>
                </c:pt>
                <c:pt idx="2071">
                  <c:v>-4955.9809999999998</c:v>
                </c:pt>
                <c:pt idx="2072">
                  <c:v>-4916.018</c:v>
                </c:pt>
                <c:pt idx="2073">
                  <c:v>-4879.2330000000002</c:v>
                </c:pt>
                <c:pt idx="2074">
                  <c:v>-4845.8050000000003</c:v>
                </c:pt>
                <c:pt idx="2075">
                  <c:v>-4815.826</c:v>
                </c:pt>
                <c:pt idx="2076">
                  <c:v>-4789.3010000000004</c:v>
                </c:pt>
                <c:pt idx="2077">
                  <c:v>-4746.3779999999997</c:v>
                </c:pt>
                <c:pt idx="2078">
                  <c:v>-4716.223</c:v>
                </c:pt>
                <c:pt idx="2079">
                  <c:v>-4688.808</c:v>
                </c:pt>
                <c:pt idx="2080">
                  <c:v>-4698.2250000000004</c:v>
                </c:pt>
                <c:pt idx="2081">
                  <c:v>-4724.3950000000004</c:v>
                </c:pt>
                <c:pt idx="2082">
                  <c:v>-4757.7460000000001</c:v>
                </c:pt>
                <c:pt idx="2083">
                  <c:v>-4785.1629999999996</c:v>
                </c:pt>
                <c:pt idx="2084">
                  <c:v>-4813.0709999999999</c:v>
                </c:pt>
                <c:pt idx="2085">
                  <c:v>-4838.143</c:v>
                </c:pt>
                <c:pt idx="2086">
                  <c:v>-4859.0780000000004</c:v>
                </c:pt>
                <c:pt idx="2087">
                  <c:v>-4868.335</c:v>
                </c:pt>
                <c:pt idx="2088">
                  <c:v>-4874.2730000000001</c:v>
                </c:pt>
                <c:pt idx="2089">
                  <c:v>-4883.1729999999998</c:v>
                </c:pt>
                <c:pt idx="2090">
                  <c:v>-4898.2039999999997</c:v>
                </c:pt>
                <c:pt idx="2091">
                  <c:v>-4912.6760000000004</c:v>
                </c:pt>
                <c:pt idx="2092">
                  <c:v>-4916.9989999999998</c:v>
                </c:pt>
                <c:pt idx="2093">
                  <c:v>-4902.2790000000005</c:v>
                </c:pt>
                <c:pt idx="2094">
                  <c:v>-4878.7370000000001</c:v>
                </c:pt>
                <c:pt idx="2095">
                  <c:v>-4858.9799999999996</c:v>
                </c:pt>
                <c:pt idx="2096">
                  <c:v>-4835.1559999999999</c:v>
                </c:pt>
                <c:pt idx="2097">
                  <c:v>-4799.1059999999998</c:v>
                </c:pt>
                <c:pt idx="2098">
                  <c:v>-4767.6310000000003</c:v>
                </c:pt>
                <c:pt idx="2099">
                  <c:v>-4734.4549999999999</c:v>
                </c:pt>
                <c:pt idx="2100">
                  <c:v>-4701.7889999999998</c:v>
                </c:pt>
                <c:pt idx="2101">
                  <c:v>-4671.4110000000001</c:v>
                </c:pt>
                <c:pt idx="2102">
                  <c:v>-4644.8410000000003</c:v>
                </c:pt>
                <c:pt idx="2103">
                  <c:v>-4613.8190000000004</c:v>
                </c:pt>
                <c:pt idx="2104">
                  <c:v>-4587.4989999999998</c:v>
                </c:pt>
                <c:pt idx="2105">
                  <c:v>-4575.3599999999997</c:v>
                </c:pt>
                <c:pt idx="2106">
                  <c:v>-4561.6750000000002</c:v>
                </c:pt>
                <c:pt idx="2107">
                  <c:v>-4542.7430000000004</c:v>
                </c:pt>
                <c:pt idx="2108">
                  <c:v>-4525.8220000000001</c:v>
                </c:pt>
                <c:pt idx="2109">
                  <c:v>-4521.8249999999998</c:v>
                </c:pt>
                <c:pt idx="2110">
                  <c:v>-4530.7240000000002</c:v>
                </c:pt>
                <c:pt idx="2111">
                  <c:v>-4510.0349999999999</c:v>
                </c:pt>
                <c:pt idx="2112">
                  <c:v>-4473.8959999999997</c:v>
                </c:pt>
                <c:pt idx="2113">
                  <c:v>-4430.3459999999995</c:v>
                </c:pt>
                <c:pt idx="2114">
                  <c:v>-4383.8440000000001</c:v>
                </c:pt>
                <c:pt idx="2115">
                  <c:v>-4337.87</c:v>
                </c:pt>
                <c:pt idx="2116">
                  <c:v>-4295.0839999999998</c:v>
                </c:pt>
                <c:pt idx="2117">
                  <c:v>-4257.3649999999998</c:v>
                </c:pt>
                <c:pt idx="2118">
                  <c:v>-4225.79</c:v>
                </c:pt>
                <c:pt idx="2119">
                  <c:v>-4200.6819999999998</c:v>
                </c:pt>
                <c:pt idx="2120">
                  <c:v>-4172.2039999999997</c:v>
                </c:pt>
                <c:pt idx="2121">
                  <c:v>-4142.5619999999999</c:v>
                </c:pt>
                <c:pt idx="2122">
                  <c:v>-4121.9539999999997</c:v>
                </c:pt>
                <c:pt idx="2123">
                  <c:v>-4120.6670000000004</c:v>
                </c:pt>
                <c:pt idx="2124">
                  <c:v>-4134.335</c:v>
                </c:pt>
                <c:pt idx="2125">
                  <c:v>-4151.9709999999995</c:v>
                </c:pt>
                <c:pt idx="2126">
                  <c:v>-4158.0140000000001</c:v>
                </c:pt>
                <c:pt idx="2127">
                  <c:v>-4159.0110000000004</c:v>
                </c:pt>
                <c:pt idx="2128">
                  <c:v>-4160.7969999999996</c:v>
                </c:pt>
                <c:pt idx="2129">
                  <c:v>-4164.88</c:v>
                </c:pt>
                <c:pt idx="2130">
                  <c:v>-4159.5789999999997</c:v>
                </c:pt>
                <c:pt idx="2131">
                  <c:v>-4145.82</c:v>
                </c:pt>
                <c:pt idx="2132">
                  <c:v>-4122.3029999999999</c:v>
                </c:pt>
                <c:pt idx="2133">
                  <c:v>-4084.078</c:v>
                </c:pt>
                <c:pt idx="2134">
                  <c:v>-4054.259</c:v>
                </c:pt>
                <c:pt idx="2135">
                  <c:v>-4024.5630000000001</c:v>
                </c:pt>
                <c:pt idx="2136">
                  <c:v>-3997.0329999999999</c:v>
                </c:pt>
                <c:pt idx="2137">
                  <c:v>-3962.2350000000001</c:v>
                </c:pt>
                <c:pt idx="2138">
                  <c:v>-3935.538</c:v>
                </c:pt>
                <c:pt idx="2139">
                  <c:v>-3908.0630000000001</c:v>
                </c:pt>
                <c:pt idx="2140">
                  <c:v>-3882.625</c:v>
                </c:pt>
                <c:pt idx="2141">
                  <c:v>-3863.0079999999998</c:v>
                </c:pt>
                <c:pt idx="2142">
                  <c:v>-3849.038</c:v>
                </c:pt>
                <c:pt idx="2143">
                  <c:v>-3823.4810000000002</c:v>
                </c:pt>
                <c:pt idx="2144">
                  <c:v>-3793.306</c:v>
                </c:pt>
                <c:pt idx="2145">
                  <c:v>-3765.1019999999999</c:v>
                </c:pt>
                <c:pt idx="2146">
                  <c:v>-3728.4470000000001</c:v>
                </c:pt>
                <c:pt idx="2147">
                  <c:v>-3703.4340000000002</c:v>
                </c:pt>
                <c:pt idx="2148">
                  <c:v>-3669.2840000000001</c:v>
                </c:pt>
                <c:pt idx="2149">
                  <c:v>-3641.9540000000002</c:v>
                </c:pt>
                <c:pt idx="2150">
                  <c:v>-3616.2939999999999</c:v>
                </c:pt>
                <c:pt idx="2151">
                  <c:v>-3594.04</c:v>
                </c:pt>
                <c:pt idx="2152">
                  <c:v>-3583.26</c:v>
                </c:pt>
                <c:pt idx="2153">
                  <c:v>-3568.1390000000001</c:v>
                </c:pt>
                <c:pt idx="2154">
                  <c:v>-3541.8670000000002</c:v>
                </c:pt>
                <c:pt idx="2155">
                  <c:v>-3520.2649999999999</c:v>
                </c:pt>
                <c:pt idx="2156">
                  <c:v>-3507.4609999999998</c:v>
                </c:pt>
                <c:pt idx="2157">
                  <c:v>-3502.4009999999998</c:v>
                </c:pt>
                <c:pt idx="2158">
                  <c:v>-3505.3820000000001</c:v>
                </c:pt>
                <c:pt idx="2159">
                  <c:v>-3512.8310000000001</c:v>
                </c:pt>
                <c:pt idx="2160">
                  <c:v>-3521.951</c:v>
                </c:pt>
                <c:pt idx="2161">
                  <c:v>-3531.4989999999998</c:v>
                </c:pt>
                <c:pt idx="2162">
                  <c:v>-3530.1570000000002</c:v>
                </c:pt>
                <c:pt idx="2163">
                  <c:v>-3515.4679999999998</c:v>
                </c:pt>
                <c:pt idx="2164">
                  <c:v>-3501.1619999999998</c:v>
                </c:pt>
                <c:pt idx="2165">
                  <c:v>-3489.694</c:v>
                </c:pt>
                <c:pt idx="2166">
                  <c:v>-3483.04</c:v>
                </c:pt>
                <c:pt idx="2167">
                  <c:v>-3480.1509999999998</c:v>
                </c:pt>
                <c:pt idx="2168">
                  <c:v>-3474.576</c:v>
                </c:pt>
                <c:pt idx="2169">
                  <c:v>-3467.1390000000001</c:v>
                </c:pt>
                <c:pt idx="2170">
                  <c:v>-3462.41</c:v>
                </c:pt>
                <c:pt idx="2171">
                  <c:v>-3461.221</c:v>
                </c:pt>
                <c:pt idx="2172">
                  <c:v>-3459.817</c:v>
                </c:pt>
                <c:pt idx="2173">
                  <c:v>-3460.027</c:v>
                </c:pt>
                <c:pt idx="2174">
                  <c:v>-3462.3679999999999</c:v>
                </c:pt>
                <c:pt idx="2175">
                  <c:v>-3465.9119999999998</c:v>
                </c:pt>
                <c:pt idx="2176">
                  <c:v>-3468.6320000000001</c:v>
                </c:pt>
                <c:pt idx="2177">
                  <c:v>-3467.239</c:v>
                </c:pt>
                <c:pt idx="2178">
                  <c:v>-3461.9369999999999</c:v>
                </c:pt>
                <c:pt idx="2179">
                  <c:v>-3456.8270000000002</c:v>
                </c:pt>
                <c:pt idx="2180">
                  <c:v>-3448.9270000000001</c:v>
                </c:pt>
                <c:pt idx="2181">
                  <c:v>-3432.4859999999999</c:v>
                </c:pt>
                <c:pt idx="2182">
                  <c:v>-3414.37</c:v>
                </c:pt>
                <c:pt idx="2183">
                  <c:v>-3403.4470000000001</c:v>
                </c:pt>
                <c:pt idx="2184">
                  <c:v>-3400.9969999999998</c:v>
                </c:pt>
                <c:pt idx="2185">
                  <c:v>-3397.7350000000001</c:v>
                </c:pt>
                <c:pt idx="2186">
                  <c:v>-3392.1309999999999</c:v>
                </c:pt>
                <c:pt idx="2187">
                  <c:v>-3386.4920000000002</c:v>
                </c:pt>
                <c:pt idx="2188">
                  <c:v>-3385.6080000000002</c:v>
                </c:pt>
                <c:pt idx="2189">
                  <c:v>-3388.029</c:v>
                </c:pt>
                <c:pt idx="2190">
                  <c:v>-3383.1759999999999</c:v>
                </c:pt>
                <c:pt idx="2191">
                  <c:v>-3369.3649999999998</c:v>
                </c:pt>
                <c:pt idx="2192">
                  <c:v>-3356.6480000000001</c:v>
                </c:pt>
                <c:pt idx="2193">
                  <c:v>-3351.5949999999998</c:v>
                </c:pt>
                <c:pt idx="2194">
                  <c:v>-3353.0920000000001</c:v>
                </c:pt>
                <c:pt idx="2195">
                  <c:v>-3357.6410000000001</c:v>
                </c:pt>
                <c:pt idx="2196">
                  <c:v>-3363.125</c:v>
                </c:pt>
                <c:pt idx="2197">
                  <c:v>-3368.0410000000002</c:v>
                </c:pt>
                <c:pt idx="2198">
                  <c:v>-3372.6550000000002</c:v>
                </c:pt>
                <c:pt idx="2199">
                  <c:v>-3372.7240000000002</c:v>
                </c:pt>
                <c:pt idx="2200">
                  <c:v>-3362.8870000000002</c:v>
                </c:pt>
                <c:pt idx="2201">
                  <c:v>-3343.9879999999998</c:v>
                </c:pt>
                <c:pt idx="2202">
                  <c:v>-3326.5309999999999</c:v>
                </c:pt>
                <c:pt idx="2203">
                  <c:v>-3309.7420000000002</c:v>
                </c:pt>
                <c:pt idx="2204">
                  <c:v>-3286.7060000000001</c:v>
                </c:pt>
                <c:pt idx="2205">
                  <c:v>-3267.5709999999999</c:v>
                </c:pt>
                <c:pt idx="2206">
                  <c:v>-3257.288</c:v>
                </c:pt>
                <c:pt idx="2207">
                  <c:v>-3255.2919999999999</c:v>
                </c:pt>
                <c:pt idx="2208">
                  <c:v>-3259.203</c:v>
                </c:pt>
                <c:pt idx="2209">
                  <c:v>-3265.444</c:v>
                </c:pt>
                <c:pt idx="2210">
                  <c:v>-3270.3470000000002</c:v>
                </c:pt>
                <c:pt idx="2211">
                  <c:v>-3273.32</c:v>
                </c:pt>
                <c:pt idx="2212">
                  <c:v>-3275.462</c:v>
                </c:pt>
                <c:pt idx="2213">
                  <c:v>-3278.127</c:v>
                </c:pt>
                <c:pt idx="2214">
                  <c:v>-3278.7249999999999</c:v>
                </c:pt>
                <c:pt idx="2215">
                  <c:v>-3270.6950000000002</c:v>
                </c:pt>
                <c:pt idx="2216">
                  <c:v>-3259.8910000000001</c:v>
                </c:pt>
                <c:pt idx="2217">
                  <c:v>-3251.5050000000001</c:v>
                </c:pt>
                <c:pt idx="2218">
                  <c:v>-3245.6509999999998</c:v>
                </c:pt>
                <c:pt idx="2219">
                  <c:v>-3237.4119999999998</c:v>
                </c:pt>
                <c:pt idx="2220">
                  <c:v>-3227.5990000000002</c:v>
                </c:pt>
                <c:pt idx="2221">
                  <c:v>-3213.4720000000002</c:v>
                </c:pt>
                <c:pt idx="2222">
                  <c:v>-3192.7779999999998</c:v>
                </c:pt>
                <c:pt idx="2223">
                  <c:v>-3173.7570000000001</c:v>
                </c:pt>
                <c:pt idx="2224">
                  <c:v>-3161.364</c:v>
                </c:pt>
                <c:pt idx="2225">
                  <c:v>-3156.453</c:v>
                </c:pt>
                <c:pt idx="2226">
                  <c:v>-3157.7979999999998</c:v>
                </c:pt>
                <c:pt idx="2227">
                  <c:v>-3162.0369999999998</c:v>
                </c:pt>
                <c:pt idx="2228">
                  <c:v>-3162.0450000000001</c:v>
                </c:pt>
                <c:pt idx="2229">
                  <c:v>-3155.8739999999998</c:v>
                </c:pt>
                <c:pt idx="2230">
                  <c:v>-3134.328</c:v>
                </c:pt>
                <c:pt idx="2231">
                  <c:v>-3109.2339999999999</c:v>
                </c:pt>
                <c:pt idx="2232">
                  <c:v>-3079.2979999999998</c:v>
                </c:pt>
                <c:pt idx="2233">
                  <c:v>-3059.6</c:v>
                </c:pt>
                <c:pt idx="2234">
                  <c:v>-3050.6619999999998</c:v>
                </c:pt>
                <c:pt idx="2235">
                  <c:v>-3048.991</c:v>
                </c:pt>
                <c:pt idx="2236">
                  <c:v>-3052.1590000000001</c:v>
                </c:pt>
                <c:pt idx="2237">
                  <c:v>-3057.5419999999999</c:v>
                </c:pt>
                <c:pt idx="2238">
                  <c:v>-3063.21</c:v>
                </c:pt>
                <c:pt idx="2239">
                  <c:v>-3067.5059999999999</c:v>
                </c:pt>
                <c:pt idx="2240">
                  <c:v>-3067.645</c:v>
                </c:pt>
                <c:pt idx="2241">
                  <c:v>-3059.674</c:v>
                </c:pt>
                <c:pt idx="2242">
                  <c:v>-3048.125</c:v>
                </c:pt>
                <c:pt idx="2243">
                  <c:v>-3037.29</c:v>
                </c:pt>
                <c:pt idx="2244">
                  <c:v>-3021.201</c:v>
                </c:pt>
                <c:pt idx="2245">
                  <c:v>-3003.84</c:v>
                </c:pt>
                <c:pt idx="2246">
                  <c:v>-2990.4369999999999</c:v>
                </c:pt>
                <c:pt idx="2247">
                  <c:v>-2983.9050000000002</c:v>
                </c:pt>
                <c:pt idx="2248">
                  <c:v>-2980.9969999999998</c:v>
                </c:pt>
                <c:pt idx="2249">
                  <c:v>-2979.1480000000001</c:v>
                </c:pt>
                <c:pt idx="2250">
                  <c:v>-2978.8890000000001</c:v>
                </c:pt>
                <c:pt idx="2251">
                  <c:v>-2979.11</c:v>
                </c:pt>
                <c:pt idx="2252">
                  <c:v>-2976.86</c:v>
                </c:pt>
                <c:pt idx="2253">
                  <c:v>-2974.252</c:v>
                </c:pt>
                <c:pt idx="2254">
                  <c:v>-2970.1889999999999</c:v>
                </c:pt>
                <c:pt idx="2255">
                  <c:v>-2962.4029999999998</c:v>
                </c:pt>
                <c:pt idx="2256">
                  <c:v>-2953.2289999999998</c:v>
                </c:pt>
                <c:pt idx="2257">
                  <c:v>-2942.1959999999999</c:v>
                </c:pt>
                <c:pt idx="2258">
                  <c:v>-2921.4470000000001</c:v>
                </c:pt>
                <c:pt idx="2259">
                  <c:v>-2896.9580000000001</c:v>
                </c:pt>
                <c:pt idx="2260">
                  <c:v>-2870.4960000000001</c:v>
                </c:pt>
                <c:pt idx="2261">
                  <c:v>-2846.739</c:v>
                </c:pt>
                <c:pt idx="2262">
                  <c:v>-2823.1219999999998</c:v>
                </c:pt>
                <c:pt idx="2263">
                  <c:v>-2798.0990000000002</c:v>
                </c:pt>
                <c:pt idx="2264">
                  <c:v>-2769.5250000000001</c:v>
                </c:pt>
                <c:pt idx="2265">
                  <c:v>-2743.4340000000002</c:v>
                </c:pt>
                <c:pt idx="2266">
                  <c:v>-2725.3319999999999</c:v>
                </c:pt>
                <c:pt idx="2267">
                  <c:v>-2716.3710000000001</c:v>
                </c:pt>
                <c:pt idx="2268">
                  <c:v>-2714.79</c:v>
                </c:pt>
                <c:pt idx="2269">
                  <c:v>-2716.0630000000001</c:v>
                </c:pt>
                <c:pt idx="2270">
                  <c:v>-2712.9639999999999</c:v>
                </c:pt>
                <c:pt idx="2271">
                  <c:v>-2704.9780000000001</c:v>
                </c:pt>
                <c:pt idx="2272">
                  <c:v>-2694.902</c:v>
                </c:pt>
                <c:pt idx="2273">
                  <c:v>-2684.0010000000002</c:v>
                </c:pt>
                <c:pt idx="2274">
                  <c:v>-2670.1320000000001</c:v>
                </c:pt>
                <c:pt idx="2275">
                  <c:v>-2651.06</c:v>
                </c:pt>
                <c:pt idx="2276">
                  <c:v>-2633.1489999999999</c:v>
                </c:pt>
                <c:pt idx="2277">
                  <c:v>-2622.835</c:v>
                </c:pt>
                <c:pt idx="2278">
                  <c:v>-2619.8359999999998</c:v>
                </c:pt>
                <c:pt idx="2279">
                  <c:v>-2620.9319999999998</c:v>
                </c:pt>
                <c:pt idx="2280">
                  <c:v>-2618.5360000000001</c:v>
                </c:pt>
                <c:pt idx="2281">
                  <c:v>-2616.748</c:v>
                </c:pt>
                <c:pt idx="2282">
                  <c:v>-2614.9430000000002</c:v>
                </c:pt>
                <c:pt idx="2283">
                  <c:v>-2609.3470000000002</c:v>
                </c:pt>
                <c:pt idx="2284">
                  <c:v>-2604.4259999999999</c:v>
                </c:pt>
                <c:pt idx="2285">
                  <c:v>-2596.692</c:v>
                </c:pt>
                <c:pt idx="2286">
                  <c:v>-2574.5940000000001</c:v>
                </c:pt>
                <c:pt idx="2287">
                  <c:v>-2547.9290000000001</c:v>
                </c:pt>
                <c:pt idx="2288">
                  <c:v>-2524.88</c:v>
                </c:pt>
                <c:pt idx="2289">
                  <c:v>-2504.5219999999999</c:v>
                </c:pt>
                <c:pt idx="2290">
                  <c:v>-2486.5619999999999</c:v>
                </c:pt>
                <c:pt idx="2291">
                  <c:v>-2473.067</c:v>
                </c:pt>
                <c:pt idx="2292">
                  <c:v>-2462.7910000000002</c:v>
                </c:pt>
                <c:pt idx="2293">
                  <c:v>-2455.7510000000002</c:v>
                </c:pt>
                <c:pt idx="2294">
                  <c:v>-2449.2420000000002</c:v>
                </c:pt>
                <c:pt idx="2295">
                  <c:v>-2442.0520000000001</c:v>
                </c:pt>
                <c:pt idx="2296">
                  <c:v>-2435.6370000000002</c:v>
                </c:pt>
                <c:pt idx="2297">
                  <c:v>-2425.4189999999999</c:v>
                </c:pt>
                <c:pt idx="2298">
                  <c:v>-2412.8890000000001</c:v>
                </c:pt>
                <c:pt idx="2299">
                  <c:v>-2398.7310000000002</c:v>
                </c:pt>
                <c:pt idx="2300">
                  <c:v>-2380.7440000000001</c:v>
                </c:pt>
                <c:pt idx="2301">
                  <c:v>-2358.598</c:v>
                </c:pt>
                <c:pt idx="2302">
                  <c:v>-2337.587</c:v>
                </c:pt>
                <c:pt idx="2303">
                  <c:v>-2322.4499999999998</c:v>
                </c:pt>
                <c:pt idx="2304">
                  <c:v>-2313.6579999999999</c:v>
                </c:pt>
                <c:pt idx="2305">
                  <c:v>-2309.54</c:v>
                </c:pt>
                <c:pt idx="2306">
                  <c:v>-2306.5509999999999</c:v>
                </c:pt>
                <c:pt idx="2307">
                  <c:v>-2298.5650000000001</c:v>
                </c:pt>
                <c:pt idx="2308">
                  <c:v>-2287.5</c:v>
                </c:pt>
                <c:pt idx="2309">
                  <c:v>-2273.355</c:v>
                </c:pt>
                <c:pt idx="2310">
                  <c:v>-2254.3919999999998</c:v>
                </c:pt>
                <c:pt idx="2311">
                  <c:v>-2235.1559999999999</c:v>
                </c:pt>
                <c:pt idx="2312">
                  <c:v>-2210.1999999999998</c:v>
                </c:pt>
                <c:pt idx="2313">
                  <c:v>-2182.9009999999998</c:v>
                </c:pt>
                <c:pt idx="2314">
                  <c:v>-2159.933</c:v>
                </c:pt>
                <c:pt idx="2315">
                  <c:v>-2143.5010000000002</c:v>
                </c:pt>
                <c:pt idx="2316">
                  <c:v>-2131.9949999999999</c:v>
                </c:pt>
                <c:pt idx="2317">
                  <c:v>-2124.9229999999998</c:v>
                </c:pt>
                <c:pt idx="2318">
                  <c:v>-2121.1109999999999</c:v>
                </c:pt>
                <c:pt idx="2319">
                  <c:v>-2117.866</c:v>
                </c:pt>
                <c:pt idx="2320">
                  <c:v>-2115.0569999999998</c:v>
                </c:pt>
                <c:pt idx="2321">
                  <c:v>-2112.1819999999998</c:v>
                </c:pt>
                <c:pt idx="2322">
                  <c:v>-2108.7579999999998</c:v>
                </c:pt>
                <c:pt idx="2323">
                  <c:v>-2101.4789999999998</c:v>
                </c:pt>
                <c:pt idx="2324">
                  <c:v>-2087.2739999999999</c:v>
                </c:pt>
                <c:pt idx="2325">
                  <c:v>-2071.8040000000001</c:v>
                </c:pt>
                <c:pt idx="2326">
                  <c:v>-2057.7750000000001</c:v>
                </c:pt>
                <c:pt idx="2327">
                  <c:v>-2044.3340000000001</c:v>
                </c:pt>
                <c:pt idx="2328">
                  <c:v>-2031.6020000000001</c:v>
                </c:pt>
                <c:pt idx="2329">
                  <c:v>-2021.42</c:v>
                </c:pt>
                <c:pt idx="2330">
                  <c:v>-2010.9010000000001</c:v>
                </c:pt>
                <c:pt idx="2331">
                  <c:v>-1997.432</c:v>
                </c:pt>
                <c:pt idx="2332">
                  <c:v>-1978.6969999999999</c:v>
                </c:pt>
                <c:pt idx="2333">
                  <c:v>-1955.62</c:v>
                </c:pt>
                <c:pt idx="2334">
                  <c:v>-1934.2729999999999</c:v>
                </c:pt>
                <c:pt idx="2335">
                  <c:v>-1912.818</c:v>
                </c:pt>
                <c:pt idx="2336">
                  <c:v>-1886.34</c:v>
                </c:pt>
                <c:pt idx="2337">
                  <c:v>-1861.56</c:v>
                </c:pt>
                <c:pt idx="2338">
                  <c:v>-1838.4749999999999</c:v>
                </c:pt>
                <c:pt idx="2339">
                  <c:v>-1817.6880000000001</c:v>
                </c:pt>
                <c:pt idx="2340">
                  <c:v>-1800.76</c:v>
                </c:pt>
                <c:pt idx="2341">
                  <c:v>-1788.0889999999999</c:v>
                </c:pt>
                <c:pt idx="2342">
                  <c:v>-1779.15</c:v>
                </c:pt>
                <c:pt idx="2343">
                  <c:v>-1773.222</c:v>
                </c:pt>
                <c:pt idx="2344">
                  <c:v>-1769.895</c:v>
                </c:pt>
                <c:pt idx="2345">
                  <c:v>-1765.9649999999999</c:v>
                </c:pt>
                <c:pt idx="2346">
                  <c:v>-1760.86</c:v>
                </c:pt>
                <c:pt idx="2347">
                  <c:v>-1755.08</c:v>
                </c:pt>
                <c:pt idx="2348">
                  <c:v>-1748.393</c:v>
                </c:pt>
                <c:pt idx="2349">
                  <c:v>-1737.711</c:v>
                </c:pt>
                <c:pt idx="2350">
                  <c:v>-1724.4870000000001</c:v>
                </c:pt>
                <c:pt idx="2351">
                  <c:v>-1712.125</c:v>
                </c:pt>
                <c:pt idx="2352">
                  <c:v>-1702.614</c:v>
                </c:pt>
                <c:pt idx="2353">
                  <c:v>-1696.318</c:v>
                </c:pt>
                <c:pt idx="2354">
                  <c:v>-1691.329</c:v>
                </c:pt>
                <c:pt idx="2355">
                  <c:v>-1684.454</c:v>
                </c:pt>
                <c:pt idx="2356">
                  <c:v>-1676.248</c:v>
                </c:pt>
                <c:pt idx="2357">
                  <c:v>-1666.855</c:v>
                </c:pt>
                <c:pt idx="2358">
                  <c:v>-1656.5889999999999</c:v>
                </c:pt>
                <c:pt idx="2359">
                  <c:v>-1645.67</c:v>
                </c:pt>
                <c:pt idx="2360">
                  <c:v>-1636.039</c:v>
                </c:pt>
                <c:pt idx="2361">
                  <c:v>-1627.211</c:v>
                </c:pt>
                <c:pt idx="2362">
                  <c:v>-1612.8910000000001</c:v>
                </c:pt>
                <c:pt idx="2363">
                  <c:v>-1598.779</c:v>
                </c:pt>
                <c:pt idx="2364">
                  <c:v>-1586.796</c:v>
                </c:pt>
                <c:pt idx="2365">
                  <c:v>-1577.6130000000001</c:v>
                </c:pt>
                <c:pt idx="2366">
                  <c:v>-1570.963</c:v>
                </c:pt>
                <c:pt idx="2367">
                  <c:v>-1566.34</c:v>
                </c:pt>
                <c:pt idx="2368">
                  <c:v>-1563.251</c:v>
                </c:pt>
                <c:pt idx="2369">
                  <c:v>-1559.8230000000001</c:v>
                </c:pt>
                <c:pt idx="2370">
                  <c:v>-1556.33</c:v>
                </c:pt>
                <c:pt idx="2371">
                  <c:v>-1553.74</c:v>
                </c:pt>
                <c:pt idx="2372">
                  <c:v>-1552.268</c:v>
                </c:pt>
                <c:pt idx="2373">
                  <c:v>-1550.9760000000001</c:v>
                </c:pt>
                <c:pt idx="2374">
                  <c:v>-1549.193</c:v>
                </c:pt>
                <c:pt idx="2375">
                  <c:v>-1546.847</c:v>
                </c:pt>
                <c:pt idx="2376">
                  <c:v>-1544.14</c:v>
                </c:pt>
                <c:pt idx="2377">
                  <c:v>-1539.721</c:v>
                </c:pt>
                <c:pt idx="2378">
                  <c:v>-1531.08</c:v>
                </c:pt>
                <c:pt idx="2379">
                  <c:v>-1521.1289999999999</c:v>
                </c:pt>
                <c:pt idx="2380">
                  <c:v>-1512.123</c:v>
                </c:pt>
                <c:pt idx="2381">
                  <c:v>-1504.7619999999999</c:v>
                </c:pt>
                <c:pt idx="2382">
                  <c:v>-1499.03</c:v>
                </c:pt>
                <c:pt idx="2383">
                  <c:v>-1494.9359999999999</c:v>
                </c:pt>
                <c:pt idx="2384">
                  <c:v>-1491.665</c:v>
                </c:pt>
                <c:pt idx="2385">
                  <c:v>-1488.5260000000001</c:v>
                </c:pt>
                <c:pt idx="2386">
                  <c:v>-1471.51</c:v>
                </c:pt>
                <c:pt idx="2387">
                  <c:v>-1444.732</c:v>
                </c:pt>
                <c:pt idx="2388">
                  <c:v>-1418.338</c:v>
                </c:pt>
                <c:pt idx="2389">
                  <c:v>-1392.374</c:v>
                </c:pt>
                <c:pt idx="2390">
                  <c:v>-1375.6010000000001</c:v>
                </c:pt>
                <c:pt idx="2391">
                  <c:v>-1365.615</c:v>
                </c:pt>
                <c:pt idx="2392">
                  <c:v>-1359.94</c:v>
                </c:pt>
                <c:pt idx="2393">
                  <c:v>-1356.8610000000001</c:v>
                </c:pt>
                <c:pt idx="2394">
                  <c:v>-1355.4359999999999</c:v>
                </c:pt>
                <c:pt idx="2395">
                  <c:v>-1354.432</c:v>
                </c:pt>
                <c:pt idx="2396">
                  <c:v>-1353.3679999999999</c:v>
                </c:pt>
                <c:pt idx="2397">
                  <c:v>-1351.375</c:v>
                </c:pt>
                <c:pt idx="2398">
                  <c:v>-1348.085</c:v>
                </c:pt>
                <c:pt idx="2399">
                  <c:v>-1344.424</c:v>
                </c:pt>
                <c:pt idx="2400">
                  <c:v>-1340.8679999999999</c:v>
                </c:pt>
                <c:pt idx="2401">
                  <c:v>-1337.8050000000001</c:v>
                </c:pt>
                <c:pt idx="2402">
                  <c:v>-1335.1590000000001</c:v>
                </c:pt>
                <c:pt idx="2403">
                  <c:v>-1331.87</c:v>
                </c:pt>
                <c:pt idx="2404">
                  <c:v>-1327.971</c:v>
                </c:pt>
                <c:pt idx="2405">
                  <c:v>-1323.107</c:v>
                </c:pt>
                <c:pt idx="2406">
                  <c:v>-1317.556</c:v>
                </c:pt>
                <c:pt idx="2407">
                  <c:v>-1309.6510000000001</c:v>
                </c:pt>
                <c:pt idx="2408">
                  <c:v>-1300.692</c:v>
                </c:pt>
                <c:pt idx="2409">
                  <c:v>-1293.0619999999999</c:v>
                </c:pt>
                <c:pt idx="2410">
                  <c:v>-1287.4159999999999</c:v>
                </c:pt>
                <c:pt idx="2411">
                  <c:v>-1283.6369999999999</c:v>
                </c:pt>
                <c:pt idx="2412">
                  <c:v>-1280.3620000000001</c:v>
                </c:pt>
                <c:pt idx="2413">
                  <c:v>-1274.03</c:v>
                </c:pt>
                <c:pt idx="2414">
                  <c:v>-1266.357</c:v>
                </c:pt>
                <c:pt idx="2415">
                  <c:v>-1259.172</c:v>
                </c:pt>
                <c:pt idx="2416">
                  <c:v>-1253.319</c:v>
                </c:pt>
                <c:pt idx="2417">
                  <c:v>-1248.7570000000001</c:v>
                </c:pt>
                <c:pt idx="2418">
                  <c:v>-1245.5440000000001</c:v>
                </c:pt>
                <c:pt idx="2419">
                  <c:v>-1242.5070000000001</c:v>
                </c:pt>
                <c:pt idx="2420">
                  <c:v>-1239.8800000000001</c:v>
                </c:pt>
                <c:pt idx="2421">
                  <c:v>-1237.2349999999999</c:v>
                </c:pt>
                <c:pt idx="2422">
                  <c:v>-1234.3969999999999</c:v>
                </c:pt>
                <c:pt idx="2423">
                  <c:v>-1230.7429999999999</c:v>
                </c:pt>
                <c:pt idx="2424">
                  <c:v>-1226.8499999999999</c:v>
                </c:pt>
                <c:pt idx="2425">
                  <c:v>-1222.7660000000001</c:v>
                </c:pt>
                <c:pt idx="2426">
                  <c:v>-1218.3630000000001</c:v>
                </c:pt>
                <c:pt idx="2427">
                  <c:v>-1214.7670000000001</c:v>
                </c:pt>
                <c:pt idx="2428">
                  <c:v>-1212.0509999999999</c:v>
                </c:pt>
                <c:pt idx="2429">
                  <c:v>-1209.2470000000001</c:v>
                </c:pt>
                <c:pt idx="2430">
                  <c:v>-1205.931</c:v>
                </c:pt>
                <c:pt idx="2431">
                  <c:v>-1202.5889999999999</c:v>
                </c:pt>
                <c:pt idx="2432">
                  <c:v>-1198.943</c:v>
                </c:pt>
                <c:pt idx="2433">
                  <c:v>-1194.951</c:v>
                </c:pt>
                <c:pt idx="2434">
                  <c:v>-1191.1410000000001</c:v>
                </c:pt>
                <c:pt idx="2435">
                  <c:v>-1188.1559999999999</c:v>
                </c:pt>
                <c:pt idx="2436">
                  <c:v>-1185.693</c:v>
                </c:pt>
                <c:pt idx="2437">
                  <c:v>-1183.838</c:v>
                </c:pt>
                <c:pt idx="2438">
                  <c:v>-1181.816</c:v>
                </c:pt>
                <c:pt idx="2439">
                  <c:v>-1175.75</c:v>
                </c:pt>
                <c:pt idx="2440">
                  <c:v>-1167.3510000000001</c:v>
                </c:pt>
                <c:pt idx="2441">
                  <c:v>-1160.2950000000001</c:v>
                </c:pt>
                <c:pt idx="2442">
                  <c:v>-1155.23</c:v>
                </c:pt>
                <c:pt idx="2443">
                  <c:v>-1150.914</c:v>
                </c:pt>
                <c:pt idx="2444">
                  <c:v>-1146.0050000000001</c:v>
                </c:pt>
                <c:pt idx="2445">
                  <c:v>-1142.1890000000001</c:v>
                </c:pt>
                <c:pt idx="2446">
                  <c:v>-1139.5530000000001</c:v>
                </c:pt>
                <c:pt idx="2447">
                  <c:v>-1137.5640000000001</c:v>
                </c:pt>
                <c:pt idx="2448">
                  <c:v>-1135.836</c:v>
                </c:pt>
                <c:pt idx="2449">
                  <c:v>-1134.135</c:v>
                </c:pt>
                <c:pt idx="2450">
                  <c:v>-1132.0709999999999</c:v>
                </c:pt>
                <c:pt idx="2451">
                  <c:v>-1129.865</c:v>
                </c:pt>
                <c:pt idx="2452">
                  <c:v>-1126.9359999999999</c:v>
                </c:pt>
                <c:pt idx="2453">
                  <c:v>-1121.798</c:v>
                </c:pt>
                <c:pt idx="2454">
                  <c:v>-1115.577</c:v>
                </c:pt>
                <c:pt idx="2455">
                  <c:v>-1110.5309999999999</c:v>
                </c:pt>
                <c:pt idx="2456">
                  <c:v>-1106.394</c:v>
                </c:pt>
                <c:pt idx="2457">
                  <c:v>-1102.93</c:v>
                </c:pt>
                <c:pt idx="2458">
                  <c:v>-1099.92</c:v>
                </c:pt>
                <c:pt idx="2459">
                  <c:v>-1097.444</c:v>
                </c:pt>
                <c:pt idx="2460">
                  <c:v>-1095.5060000000001</c:v>
                </c:pt>
                <c:pt idx="2461">
                  <c:v>-1093.799</c:v>
                </c:pt>
                <c:pt idx="2462">
                  <c:v>-1092.115</c:v>
                </c:pt>
                <c:pt idx="2463">
                  <c:v>-1088.098</c:v>
                </c:pt>
                <c:pt idx="2464">
                  <c:v>-1082.452</c:v>
                </c:pt>
                <c:pt idx="2465">
                  <c:v>-1077.521</c:v>
                </c:pt>
                <c:pt idx="2466">
                  <c:v>-1074.02</c:v>
                </c:pt>
                <c:pt idx="2467">
                  <c:v>-1071.6469999999999</c:v>
                </c:pt>
                <c:pt idx="2468">
                  <c:v>-1070.066</c:v>
                </c:pt>
                <c:pt idx="2469">
                  <c:v>-1068.711</c:v>
                </c:pt>
                <c:pt idx="2470">
                  <c:v>-1067.423</c:v>
                </c:pt>
                <c:pt idx="2471">
                  <c:v>-1066.1600000000001</c:v>
                </c:pt>
                <c:pt idx="2472">
                  <c:v>-1064.79</c:v>
                </c:pt>
                <c:pt idx="2473">
                  <c:v>-1063.462</c:v>
                </c:pt>
                <c:pt idx="2474">
                  <c:v>-1062.2950000000001</c:v>
                </c:pt>
                <c:pt idx="2475">
                  <c:v>-1060.5050000000001</c:v>
                </c:pt>
                <c:pt idx="2476">
                  <c:v>-1058.3489999999999</c:v>
                </c:pt>
                <c:pt idx="2477">
                  <c:v>-1056.0909999999999</c:v>
                </c:pt>
                <c:pt idx="2478">
                  <c:v>-1053.778</c:v>
                </c:pt>
                <c:pt idx="2479">
                  <c:v>-1051.5</c:v>
                </c:pt>
                <c:pt idx="2480">
                  <c:v>-1049.046</c:v>
                </c:pt>
                <c:pt idx="2481">
                  <c:v>-1046.4739999999999</c:v>
                </c:pt>
                <c:pt idx="2482">
                  <c:v>-1043.508</c:v>
                </c:pt>
                <c:pt idx="2483">
                  <c:v>-1040.52</c:v>
                </c:pt>
                <c:pt idx="2484">
                  <c:v>-1037.549</c:v>
                </c:pt>
                <c:pt idx="2485">
                  <c:v>-1034.5519999999999</c:v>
                </c:pt>
                <c:pt idx="2486">
                  <c:v>-1032.1189999999999</c:v>
                </c:pt>
                <c:pt idx="2487">
                  <c:v>-1030.106</c:v>
                </c:pt>
                <c:pt idx="2488">
                  <c:v>-1027.953</c:v>
                </c:pt>
                <c:pt idx="2489">
                  <c:v>-1025.5899999999999</c:v>
                </c:pt>
                <c:pt idx="2490">
                  <c:v>-1023.297</c:v>
                </c:pt>
                <c:pt idx="2491">
                  <c:v>-1020.977</c:v>
                </c:pt>
                <c:pt idx="2492">
                  <c:v>-1018.9</c:v>
                </c:pt>
                <c:pt idx="2493">
                  <c:v>-1016.846</c:v>
                </c:pt>
                <c:pt idx="2494">
                  <c:v>-1014.9059999999999</c:v>
                </c:pt>
                <c:pt idx="2495">
                  <c:v>-1013.024</c:v>
                </c:pt>
                <c:pt idx="2496">
                  <c:v>-1011.343</c:v>
                </c:pt>
                <c:pt idx="2497">
                  <c:v>-1009.557</c:v>
                </c:pt>
                <c:pt idx="2498">
                  <c:v>-1007.8680000000001</c:v>
                </c:pt>
                <c:pt idx="2499">
                  <c:v>-1006.471</c:v>
                </c:pt>
                <c:pt idx="2500">
                  <c:v>-1004.5410000000001</c:v>
                </c:pt>
                <c:pt idx="2501">
                  <c:v>-1002.272</c:v>
                </c:pt>
                <c:pt idx="2502">
                  <c:v>-999.69420000000002</c:v>
                </c:pt>
                <c:pt idx="2503">
                  <c:v>-996.9</c:v>
                </c:pt>
                <c:pt idx="2504">
                  <c:v>-994.14170000000001</c:v>
                </c:pt>
                <c:pt idx="2505">
                  <c:v>-991.42550000000006</c:v>
                </c:pt>
              </c:numCache>
            </c:numRef>
          </c:yVal>
          <c:smooth val="1"/>
          <c:extLst>
            <c:ext xmlns:c16="http://schemas.microsoft.com/office/drawing/2014/chart" uri="{C3380CC4-5D6E-409C-BE32-E72D297353CC}">
              <c16:uniqueId val="{00000001-DE3E-421B-8642-B0A9DEFC99C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smooth val="1"/>
          <c:extLst>
            <c:ext xmlns:c16="http://schemas.microsoft.com/office/drawing/2014/chart" uri="{C3380CC4-5D6E-409C-BE32-E72D297353CC}">
              <c16:uniqueId val="{00000002-DE3E-421B-8642-B0A9DEFC99C8}"/>
            </c:ext>
          </c:extLst>
        </c:ser>
        <c:ser>
          <c:idx val="2"/>
          <c:order val="2"/>
          <c:tx>
            <c:v>Max1</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'[2]23_01s'!$F$6</c:f>
            </c:numRef>
          </c:xVal>
          <c:yVal>
            <c:numRef>
              <c:f>'[2]23_01s'!$F$5</c:f>
            </c:numRef>
          </c:yVal>
          <c:smooth val="1"/>
          <c:extLst>
            <c:ext xmlns:c16="http://schemas.microsoft.com/office/drawing/2014/chart" uri="{C3380CC4-5D6E-409C-BE32-E72D297353CC}">
              <c16:uniqueId val="{00000003-DE3E-421B-8642-B0A9DEFC99C8}"/>
            </c:ext>
          </c:extLst>
        </c:ser>
        <c:ser>
          <c:idx val="3"/>
          <c:order val="3"/>
          <c:tx>
            <c:v>Max2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'[2]23_01s'!$G$6</c:f>
            </c:numRef>
          </c:xVal>
          <c:yVal>
            <c:numRef>
              <c:f>'[2]23_01s'!$G$5</c:f>
            </c:numRef>
          </c:yVal>
          <c:smooth val="1"/>
          <c:extLst>
            <c:ext xmlns:c16="http://schemas.microsoft.com/office/drawing/2014/chart" uri="{C3380CC4-5D6E-409C-BE32-E72D297353CC}">
              <c16:uniqueId val="{00000004-DE3E-421B-8642-B0A9DEFC99C8}"/>
            </c:ext>
          </c:extLst>
        </c:ser>
        <c:ser>
          <c:idx val="4"/>
          <c:order val="4"/>
          <c:tx>
            <c:v>Max3</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'[2]23_01s'!$H$6</c:f>
            </c:numRef>
          </c:xVal>
          <c:yVal>
            <c:numRef>
              <c:f>'[2]23_01s'!$H$5</c:f>
            </c:numRef>
          </c:yVal>
          <c:smooth val="1"/>
          <c:extLst>
            <c:ext xmlns:c16="http://schemas.microsoft.com/office/drawing/2014/chart" uri="{C3380CC4-5D6E-409C-BE32-E72D297353CC}">
              <c16:uniqueId val="{00000005-DE3E-421B-8642-B0A9DEFC99C8}"/>
            </c:ext>
          </c:extLst>
        </c:ser>
        <c:ser>
          <c:idx val="5"/>
          <c:order val="5"/>
          <c:tx>
            <c:v>Max4</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'[2]23_01s'!$I$6</c:f>
            </c:numRef>
          </c:xVal>
          <c:yVal>
            <c:numRef>
              <c:f>'[2]23_01s'!$I$5</c:f>
            </c:numRef>
          </c:yVal>
          <c:smooth val="1"/>
          <c:extLst>
            <c:ext xmlns:c16="http://schemas.microsoft.com/office/drawing/2014/chart" uri="{C3380CC4-5D6E-409C-BE32-E72D297353CC}">
              <c16:uniqueId val="{00000006-DE3E-421B-8642-B0A9DEFC99C8}"/>
            </c:ext>
          </c:extLst>
        </c:ser>
        <c:dLbls>
          <c:showLegendKey val="0"/>
          <c:showVal val="0"/>
          <c:showCatName val="0"/>
          <c:showSerName val="0"/>
          <c:showPercent val="0"/>
          <c:showBubbleSize val="0"/>
        </c:dLbls>
        <c:axId val="691169120"/>
        <c:axId val="691158080"/>
      </c:scatterChart>
      <c:valAx>
        <c:axId val="691169120"/>
        <c:scaling>
          <c:orientation val="maxMin"/>
          <c:max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Weg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1158080"/>
        <c:crosses val="autoZero"/>
        <c:crossBetween val="midCat"/>
      </c:valAx>
      <c:valAx>
        <c:axId val="691158080"/>
        <c:scaling>
          <c:orientation val="maxMin"/>
          <c:max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Kraft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1169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18" Type="http://schemas.openxmlformats.org/officeDocument/2006/relationships/image" Target="../media/image32.jpeg"/><Relationship Id="rId3" Type="http://schemas.openxmlformats.org/officeDocument/2006/relationships/image" Target="../media/image17.png"/><Relationship Id="rId21" Type="http://schemas.openxmlformats.org/officeDocument/2006/relationships/image" Target="../media/image35.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jpeg"/><Relationship Id="rId2" Type="http://schemas.openxmlformats.org/officeDocument/2006/relationships/chart" Target="../charts/chart2.xml"/><Relationship Id="rId16" Type="http://schemas.openxmlformats.org/officeDocument/2006/relationships/image" Target="../media/image30.jpeg"/><Relationship Id="rId20" Type="http://schemas.openxmlformats.org/officeDocument/2006/relationships/image" Target="../media/image34.png"/><Relationship Id="rId1" Type="http://schemas.openxmlformats.org/officeDocument/2006/relationships/chart" Target="../charts/chart1.xml"/><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jpeg"/><Relationship Id="rId23" Type="http://schemas.openxmlformats.org/officeDocument/2006/relationships/image" Target="../media/image37.png"/><Relationship Id="rId10" Type="http://schemas.openxmlformats.org/officeDocument/2006/relationships/image" Target="../media/image24.png"/><Relationship Id="rId19" Type="http://schemas.openxmlformats.org/officeDocument/2006/relationships/image" Target="../media/image33.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jpeg"/><Relationship Id="rId22" Type="http://schemas.openxmlformats.org/officeDocument/2006/relationships/image" Target="../media/image36.png"/></Relationships>
</file>

<file path=xl/drawings/_rels/drawing4.xml.rels><?xml version="1.0" encoding="UTF-8" standalone="yes"?>
<Relationships xmlns="http://schemas.openxmlformats.org/package/2006/relationships"><Relationship Id="rId8" Type="http://schemas.openxmlformats.org/officeDocument/2006/relationships/image" Target="../media/image45.png"/><Relationship Id="rId3" Type="http://schemas.openxmlformats.org/officeDocument/2006/relationships/image" Target="../media/image40.png"/><Relationship Id="rId7" Type="http://schemas.openxmlformats.org/officeDocument/2006/relationships/image" Target="../media/image44.png"/><Relationship Id="rId12" Type="http://schemas.openxmlformats.org/officeDocument/2006/relationships/image" Target="../media/image49.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11" Type="http://schemas.openxmlformats.org/officeDocument/2006/relationships/image" Target="../media/image48.png"/><Relationship Id="rId5" Type="http://schemas.openxmlformats.org/officeDocument/2006/relationships/image" Target="../media/image42.png"/><Relationship Id="rId10" Type="http://schemas.openxmlformats.org/officeDocument/2006/relationships/image" Target="../media/image47.png"/><Relationship Id="rId4" Type="http://schemas.openxmlformats.org/officeDocument/2006/relationships/image" Target="../media/image41.png"/><Relationship Id="rId9" Type="http://schemas.openxmlformats.org/officeDocument/2006/relationships/image" Target="../media/image46.png"/></Relationships>
</file>

<file path=xl/drawings/_rels/drawing5.xml.rels><?xml version="1.0" encoding="UTF-8" standalone="yes"?>
<Relationships xmlns="http://schemas.openxmlformats.org/package/2006/relationships"><Relationship Id="rId8" Type="http://schemas.openxmlformats.org/officeDocument/2006/relationships/image" Target="../media/image55.jpeg"/><Relationship Id="rId13" Type="http://schemas.openxmlformats.org/officeDocument/2006/relationships/image" Target="../media/image58.jpeg"/><Relationship Id="rId18" Type="http://schemas.openxmlformats.org/officeDocument/2006/relationships/image" Target="../media/image63.png"/><Relationship Id="rId3" Type="http://schemas.openxmlformats.org/officeDocument/2006/relationships/image" Target="../media/image52.png"/><Relationship Id="rId21" Type="http://schemas.openxmlformats.org/officeDocument/2006/relationships/image" Target="../media/image64.jpeg"/><Relationship Id="rId7" Type="http://schemas.openxmlformats.org/officeDocument/2006/relationships/chart" Target="../charts/chart4.xml"/><Relationship Id="rId12" Type="http://schemas.openxmlformats.org/officeDocument/2006/relationships/chart" Target="../charts/chart6.xml"/><Relationship Id="rId17" Type="http://schemas.openxmlformats.org/officeDocument/2006/relationships/image" Target="../media/image62.jpeg"/><Relationship Id="rId2" Type="http://schemas.openxmlformats.org/officeDocument/2006/relationships/image" Target="../media/image51.jpeg"/><Relationship Id="rId16" Type="http://schemas.openxmlformats.org/officeDocument/2006/relationships/image" Target="../media/image61.png"/><Relationship Id="rId20" Type="http://schemas.openxmlformats.org/officeDocument/2006/relationships/chart" Target="../charts/chart8.xml"/><Relationship Id="rId1" Type="http://schemas.openxmlformats.org/officeDocument/2006/relationships/image" Target="../media/image50.jpeg"/><Relationship Id="rId6" Type="http://schemas.openxmlformats.org/officeDocument/2006/relationships/image" Target="../media/image54.jfif"/><Relationship Id="rId11" Type="http://schemas.openxmlformats.org/officeDocument/2006/relationships/image" Target="../media/image57.png"/><Relationship Id="rId5" Type="http://schemas.openxmlformats.org/officeDocument/2006/relationships/chart" Target="../charts/chart3.xml"/><Relationship Id="rId15" Type="http://schemas.openxmlformats.org/officeDocument/2006/relationships/image" Target="../media/image60.png"/><Relationship Id="rId23" Type="http://schemas.openxmlformats.org/officeDocument/2006/relationships/image" Target="../media/image65.jpeg"/><Relationship Id="rId10" Type="http://schemas.openxmlformats.org/officeDocument/2006/relationships/image" Target="../media/image56.jpeg"/><Relationship Id="rId19" Type="http://schemas.openxmlformats.org/officeDocument/2006/relationships/chart" Target="../charts/chart7.xml"/><Relationship Id="rId4" Type="http://schemas.openxmlformats.org/officeDocument/2006/relationships/image" Target="../media/image53.jfif"/><Relationship Id="rId9" Type="http://schemas.openxmlformats.org/officeDocument/2006/relationships/chart" Target="../charts/chart5.xml"/><Relationship Id="rId14" Type="http://schemas.openxmlformats.org/officeDocument/2006/relationships/image" Target="../media/image59.png"/><Relationship Id="rId2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71.png"/><Relationship Id="rId13" Type="http://schemas.openxmlformats.org/officeDocument/2006/relationships/image" Target="../media/image75.png"/><Relationship Id="rId18" Type="http://schemas.openxmlformats.org/officeDocument/2006/relationships/image" Target="../media/image80.png"/><Relationship Id="rId3" Type="http://schemas.openxmlformats.org/officeDocument/2006/relationships/image" Target="../media/image67.jpeg"/><Relationship Id="rId21" Type="http://schemas.openxmlformats.org/officeDocument/2006/relationships/chart" Target="../charts/chart13.xml"/><Relationship Id="rId7" Type="http://schemas.openxmlformats.org/officeDocument/2006/relationships/image" Target="../media/image70.jpeg"/><Relationship Id="rId12" Type="http://schemas.openxmlformats.org/officeDocument/2006/relationships/image" Target="../media/image74.png"/><Relationship Id="rId17" Type="http://schemas.openxmlformats.org/officeDocument/2006/relationships/image" Target="../media/image79.jpeg"/><Relationship Id="rId2" Type="http://schemas.openxmlformats.org/officeDocument/2006/relationships/chart" Target="../charts/chart10.xml"/><Relationship Id="rId16" Type="http://schemas.openxmlformats.org/officeDocument/2006/relationships/image" Target="../media/image78.png"/><Relationship Id="rId20" Type="http://schemas.openxmlformats.org/officeDocument/2006/relationships/image" Target="../media/image82.png"/><Relationship Id="rId1" Type="http://schemas.openxmlformats.org/officeDocument/2006/relationships/image" Target="../media/image66.jpeg"/><Relationship Id="rId6" Type="http://schemas.openxmlformats.org/officeDocument/2006/relationships/image" Target="../media/image69.png"/><Relationship Id="rId11" Type="http://schemas.openxmlformats.org/officeDocument/2006/relationships/image" Target="../media/image73.jpeg"/><Relationship Id="rId5" Type="http://schemas.openxmlformats.org/officeDocument/2006/relationships/image" Target="../media/image68.jpeg"/><Relationship Id="rId15" Type="http://schemas.openxmlformats.org/officeDocument/2006/relationships/image" Target="../media/image77.png"/><Relationship Id="rId23" Type="http://schemas.openxmlformats.org/officeDocument/2006/relationships/image" Target="../media/image83.jpeg"/><Relationship Id="rId10" Type="http://schemas.openxmlformats.org/officeDocument/2006/relationships/chart" Target="../charts/chart12.xml"/><Relationship Id="rId19" Type="http://schemas.openxmlformats.org/officeDocument/2006/relationships/image" Target="../media/image81.jpeg"/><Relationship Id="rId4" Type="http://schemas.openxmlformats.org/officeDocument/2006/relationships/chart" Target="../charts/chart11.xml"/><Relationship Id="rId9" Type="http://schemas.openxmlformats.org/officeDocument/2006/relationships/image" Target="../media/image72.jpeg"/><Relationship Id="rId14" Type="http://schemas.openxmlformats.org/officeDocument/2006/relationships/image" Target="../media/image76.png"/><Relationship Id="rId2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5" Type="http://schemas.openxmlformats.org/officeDocument/2006/relationships/image" Target="../media/image88.png"/><Relationship Id="rId4" Type="http://schemas.openxmlformats.org/officeDocument/2006/relationships/image" Target="../media/image87.png"/></Relationships>
</file>

<file path=xl/drawings/_rels/drawing9.xml.rels><?xml version="1.0" encoding="UTF-8" standalone="yes"?>
<Relationships xmlns="http://schemas.openxmlformats.org/package/2006/relationships"><Relationship Id="rId2" Type="http://schemas.openxmlformats.org/officeDocument/2006/relationships/image" Target="../media/image90.png"/><Relationship Id="rId1" Type="http://schemas.openxmlformats.org/officeDocument/2006/relationships/image" Target="../media/image8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4.png"/><Relationship Id="rId2" Type="http://schemas.openxmlformats.org/officeDocument/2006/relationships/image" Target="../media/image93.png"/><Relationship Id="rId1" Type="http://schemas.openxmlformats.org/officeDocument/2006/relationships/image" Target="../media/image92.png"/><Relationship Id="rId6" Type="http://schemas.openxmlformats.org/officeDocument/2006/relationships/image" Target="../media/image97.png"/><Relationship Id="rId5" Type="http://schemas.openxmlformats.org/officeDocument/2006/relationships/image" Target="../media/image96.png"/><Relationship Id="rId4" Type="http://schemas.openxmlformats.org/officeDocument/2006/relationships/image" Target="../media/image9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98.png"/><Relationship Id="rId1" Type="http://schemas.openxmlformats.org/officeDocument/2006/relationships/image" Target="../media/image9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00.png"/><Relationship Id="rId1" Type="http://schemas.openxmlformats.org/officeDocument/2006/relationships/image" Target="../media/image99.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03.png"/><Relationship Id="rId2" Type="http://schemas.openxmlformats.org/officeDocument/2006/relationships/image" Target="../media/image102.png"/><Relationship Id="rId1" Type="http://schemas.openxmlformats.org/officeDocument/2006/relationships/image" Target="../media/image101.png"/><Relationship Id="rId4" Type="http://schemas.openxmlformats.org/officeDocument/2006/relationships/image" Target="../media/image10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07.png"/><Relationship Id="rId2" Type="http://schemas.openxmlformats.org/officeDocument/2006/relationships/image" Target="../media/image106.png"/><Relationship Id="rId1" Type="http://schemas.openxmlformats.org/officeDocument/2006/relationships/image" Target="../media/image105.png"/><Relationship Id="rId4" Type="http://schemas.openxmlformats.org/officeDocument/2006/relationships/image" Target="../media/image10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11.png"/><Relationship Id="rId2" Type="http://schemas.openxmlformats.org/officeDocument/2006/relationships/image" Target="../media/image110.png"/><Relationship Id="rId1" Type="http://schemas.openxmlformats.org/officeDocument/2006/relationships/image" Target="../media/image109.png"/><Relationship Id="rId4" Type="http://schemas.openxmlformats.org/officeDocument/2006/relationships/image" Target="../media/image11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15.png"/><Relationship Id="rId2" Type="http://schemas.openxmlformats.org/officeDocument/2006/relationships/image" Target="../media/image114.png"/><Relationship Id="rId1" Type="http://schemas.openxmlformats.org/officeDocument/2006/relationships/image" Target="../media/image11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18.png"/><Relationship Id="rId2" Type="http://schemas.openxmlformats.org/officeDocument/2006/relationships/image" Target="../media/image117.png"/><Relationship Id="rId1" Type="http://schemas.openxmlformats.org/officeDocument/2006/relationships/image" Target="../media/image116.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21.png"/><Relationship Id="rId2" Type="http://schemas.openxmlformats.org/officeDocument/2006/relationships/image" Target="../media/image120.png"/><Relationship Id="rId1" Type="http://schemas.openxmlformats.org/officeDocument/2006/relationships/image" Target="../media/image119.png"/></Relationships>
</file>

<file path=xl/drawings/_rels/drawing20.xml.rels><?xml version="1.0" encoding="UTF-8" standalone="yes"?>
<Relationships xmlns="http://schemas.openxmlformats.org/package/2006/relationships"><Relationship Id="rId8" Type="http://schemas.openxmlformats.org/officeDocument/2006/relationships/image" Target="../media/image129.jpeg"/><Relationship Id="rId3" Type="http://schemas.openxmlformats.org/officeDocument/2006/relationships/image" Target="../media/image124.png"/><Relationship Id="rId7" Type="http://schemas.openxmlformats.org/officeDocument/2006/relationships/image" Target="../media/image128.jpeg"/><Relationship Id="rId12" Type="http://schemas.openxmlformats.org/officeDocument/2006/relationships/image" Target="../media/image133.png"/><Relationship Id="rId2" Type="http://schemas.openxmlformats.org/officeDocument/2006/relationships/image" Target="../media/image123.png"/><Relationship Id="rId1" Type="http://schemas.openxmlformats.org/officeDocument/2006/relationships/image" Target="../media/image122.png"/><Relationship Id="rId6" Type="http://schemas.openxmlformats.org/officeDocument/2006/relationships/image" Target="../media/image127.jpeg"/><Relationship Id="rId11" Type="http://schemas.openxmlformats.org/officeDocument/2006/relationships/image" Target="../media/image132.jpeg"/><Relationship Id="rId5" Type="http://schemas.openxmlformats.org/officeDocument/2006/relationships/image" Target="../media/image126.jpeg"/><Relationship Id="rId10" Type="http://schemas.openxmlformats.org/officeDocument/2006/relationships/image" Target="../media/image131.jpeg"/><Relationship Id="rId4" Type="http://schemas.openxmlformats.org/officeDocument/2006/relationships/image" Target="../media/image125.png"/><Relationship Id="rId9" Type="http://schemas.openxmlformats.org/officeDocument/2006/relationships/image" Target="../media/image130.jpeg"/></Relationships>
</file>

<file path=xl/drawings/_rels/drawing21.xml.rels><?xml version="1.0" encoding="UTF-8" standalone="yes"?>
<Relationships xmlns="http://schemas.openxmlformats.org/package/2006/relationships"><Relationship Id="rId8" Type="http://schemas.openxmlformats.org/officeDocument/2006/relationships/image" Target="../media/image141.png"/><Relationship Id="rId13" Type="http://schemas.openxmlformats.org/officeDocument/2006/relationships/image" Target="../media/image146.jpeg"/><Relationship Id="rId3" Type="http://schemas.openxmlformats.org/officeDocument/2006/relationships/image" Target="../media/image136.png"/><Relationship Id="rId7" Type="http://schemas.openxmlformats.org/officeDocument/2006/relationships/image" Target="../media/image140.png"/><Relationship Id="rId12" Type="http://schemas.openxmlformats.org/officeDocument/2006/relationships/image" Target="../media/image145.png"/><Relationship Id="rId2" Type="http://schemas.openxmlformats.org/officeDocument/2006/relationships/image" Target="../media/image135.png"/><Relationship Id="rId1" Type="http://schemas.openxmlformats.org/officeDocument/2006/relationships/image" Target="../media/image134.png"/><Relationship Id="rId6" Type="http://schemas.openxmlformats.org/officeDocument/2006/relationships/image" Target="../media/image139.png"/><Relationship Id="rId11" Type="http://schemas.openxmlformats.org/officeDocument/2006/relationships/image" Target="../media/image144.png"/><Relationship Id="rId5" Type="http://schemas.openxmlformats.org/officeDocument/2006/relationships/image" Target="../media/image138.png"/><Relationship Id="rId10" Type="http://schemas.openxmlformats.org/officeDocument/2006/relationships/image" Target="../media/image143.png"/><Relationship Id="rId4" Type="http://schemas.openxmlformats.org/officeDocument/2006/relationships/image" Target="../media/image137.png"/><Relationship Id="rId9" Type="http://schemas.openxmlformats.org/officeDocument/2006/relationships/image" Target="../media/image142.png"/><Relationship Id="rId14" Type="http://schemas.openxmlformats.org/officeDocument/2006/relationships/image" Target="../media/image147.png"/></Relationships>
</file>

<file path=xl/drawings/_rels/drawing22.xml.rels><?xml version="1.0" encoding="UTF-8" standalone="yes"?>
<Relationships xmlns="http://schemas.openxmlformats.org/package/2006/relationships"><Relationship Id="rId8" Type="http://schemas.openxmlformats.org/officeDocument/2006/relationships/image" Target="../media/image155.jpeg"/><Relationship Id="rId13" Type="http://schemas.openxmlformats.org/officeDocument/2006/relationships/image" Target="../media/image160.jpeg"/><Relationship Id="rId18" Type="http://schemas.openxmlformats.org/officeDocument/2006/relationships/image" Target="../media/image165.jpeg"/><Relationship Id="rId26" Type="http://schemas.openxmlformats.org/officeDocument/2006/relationships/image" Target="../media/image173.jpeg"/><Relationship Id="rId3" Type="http://schemas.openxmlformats.org/officeDocument/2006/relationships/image" Target="../media/image150.jpeg"/><Relationship Id="rId21" Type="http://schemas.openxmlformats.org/officeDocument/2006/relationships/image" Target="../media/image168.jpeg"/><Relationship Id="rId7" Type="http://schemas.openxmlformats.org/officeDocument/2006/relationships/image" Target="../media/image154.jpeg"/><Relationship Id="rId12" Type="http://schemas.openxmlformats.org/officeDocument/2006/relationships/image" Target="../media/image159.jpeg"/><Relationship Id="rId17" Type="http://schemas.openxmlformats.org/officeDocument/2006/relationships/image" Target="../media/image164.jpeg"/><Relationship Id="rId25" Type="http://schemas.openxmlformats.org/officeDocument/2006/relationships/image" Target="../media/image172.jpeg"/><Relationship Id="rId2" Type="http://schemas.openxmlformats.org/officeDocument/2006/relationships/image" Target="../media/image149.jpeg"/><Relationship Id="rId16" Type="http://schemas.openxmlformats.org/officeDocument/2006/relationships/image" Target="../media/image163.jpeg"/><Relationship Id="rId20" Type="http://schemas.openxmlformats.org/officeDocument/2006/relationships/image" Target="../media/image167.jpeg"/><Relationship Id="rId29" Type="http://schemas.openxmlformats.org/officeDocument/2006/relationships/image" Target="../media/image176.png"/><Relationship Id="rId1" Type="http://schemas.openxmlformats.org/officeDocument/2006/relationships/image" Target="../media/image148.png"/><Relationship Id="rId6" Type="http://schemas.openxmlformats.org/officeDocument/2006/relationships/image" Target="../media/image153.jpeg"/><Relationship Id="rId11" Type="http://schemas.openxmlformats.org/officeDocument/2006/relationships/image" Target="../media/image158.jpeg"/><Relationship Id="rId24" Type="http://schemas.openxmlformats.org/officeDocument/2006/relationships/image" Target="../media/image171.jpeg"/><Relationship Id="rId5" Type="http://schemas.openxmlformats.org/officeDocument/2006/relationships/image" Target="../media/image152.jpeg"/><Relationship Id="rId15" Type="http://schemas.openxmlformats.org/officeDocument/2006/relationships/image" Target="../media/image162.jpeg"/><Relationship Id="rId23" Type="http://schemas.openxmlformats.org/officeDocument/2006/relationships/image" Target="../media/image170.jpeg"/><Relationship Id="rId28" Type="http://schemas.openxmlformats.org/officeDocument/2006/relationships/image" Target="../media/image175.png"/><Relationship Id="rId10" Type="http://schemas.openxmlformats.org/officeDocument/2006/relationships/image" Target="../media/image157.jpeg"/><Relationship Id="rId19" Type="http://schemas.openxmlformats.org/officeDocument/2006/relationships/image" Target="../media/image166.jpeg"/><Relationship Id="rId4" Type="http://schemas.openxmlformats.org/officeDocument/2006/relationships/image" Target="../media/image151.jpeg"/><Relationship Id="rId9" Type="http://schemas.openxmlformats.org/officeDocument/2006/relationships/image" Target="../media/image156.jpeg"/><Relationship Id="rId14" Type="http://schemas.openxmlformats.org/officeDocument/2006/relationships/image" Target="../media/image161.jpeg"/><Relationship Id="rId22" Type="http://schemas.openxmlformats.org/officeDocument/2006/relationships/image" Target="../media/image169.jpeg"/><Relationship Id="rId27" Type="http://schemas.openxmlformats.org/officeDocument/2006/relationships/image" Target="../media/image174.png"/></Relationships>
</file>

<file path=xl/drawings/_rels/drawing23.xml.rels><?xml version="1.0" encoding="UTF-8" standalone="yes"?>
<Relationships xmlns="http://schemas.openxmlformats.org/package/2006/relationships"><Relationship Id="rId8" Type="http://schemas.openxmlformats.org/officeDocument/2006/relationships/image" Target="../media/image184.png"/><Relationship Id="rId13" Type="http://schemas.openxmlformats.org/officeDocument/2006/relationships/image" Target="../media/image189.png"/><Relationship Id="rId3" Type="http://schemas.openxmlformats.org/officeDocument/2006/relationships/image" Target="../media/image179.png"/><Relationship Id="rId7" Type="http://schemas.openxmlformats.org/officeDocument/2006/relationships/image" Target="../media/image183.png"/><Relationship Id="rId12" Type="http://schemas.openxmlformats.org/officeDocument/2006/relationships/image" Target="../media/image188.png"/><Relationship Id="rId2" Type="http://schemas.openxmlformats.org/officeDocument/2006/relationships/image" Target="../media/image178.png"/><Relationship Id="rId1" Type="http://schemas.openxmlformats.org/officeDocument/2006/relationships/image" Target="../media/image177.png"/><Relationship Id="rId6" Type="http://schemas.openxmlformats.org/officeDocument/2006/relationships/image" Target="../media/image182.png"/><Relationship Id="rId11" Type="http://schemas.openxmlformats.org/officeDocument/2006/relationships/image" Target="../media/image187.png"/><Relationship Id="rId5" Type="http://schemas.openxmlformats.org/officeDocument/2006/relationships/image" Target="../media/image181.png"/><Relationship Id="rId10" Type="http://schemas.openxmlformats.org/officeDocument/2006/relationships/image" Target="../media/image186.png"/><Relationship Id="rId4" Type="http://schemas.openxmlformats.org/officeDocument/2006/relationships/image" Target="../media/image180.png"/><Relationship Id="rId9" Type="http://schemas.openxmlformats.org/officeDocument/2006/relationships/image" Target="../media/image185.png"/><Relationship Id="rId14" Type="http://schemas.openxmlformats.org/officeDocument/2006/relationships/image" Target="../media/image190.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93.png"/><Relationship Id="rId2" Type="http://schemas.openxmlformats.org/officeDocument/2006/relationships/image" Target="../media/image192.png"/><Relationship Id="rId1" Type="http://schemas.openxmlformats.org/officeDocument/2006/relationships/image" Target="../media/image191.png"/><Relationship Id="rId5" Type="http://schemas.openxmlformats.org/officeDocument/2006/relationships/image" Target="../media/image195.jpeg"/><Relationship Id="rId4" Type="http://schemas.openxmlformats.org/officeDocument/2006/relationships/image" Target="../media/image194.jpeg"/></Relationships>
</file>

<file path=xl/drawings/_rels/drawing25.xml.rels><?xml version="1.0" encoding="UTF-8" standalone="yes"?>
<Relationships xmlns="http://schemas.openxmlformats.org/package/2006/relationships"><Relationship Id="rId8" Type="http://schemas.openxmlformats.org/officeDocument/2006/relationships/image" Target="../media/image203.png"/><Relationship Id="rId13" Type="http://schemas.openxmlformats.org/officeDocument/2006/relationships/image" Target="../media/image208.png"/><Relationship Id="rId3" Type="http://schemas.openxmlformats.org/officeDocument/2006/relationships/image" Target="../media/image198.png"/><Relationship Id="rId7" Type="http://schemas.openxmlformats.org/officeDocument/2006/relationships/image" Target="../media/image202.PNG"/><Relationship Id="rId12" Type="http://schemas.openxmlformats.org/officeDocument/2006/relationships/image" Target="../media/image207.png"/><Relationship Id="rId2" Type="http://schemas.openxmlformats.org/officeDocument/2006/relationships/image" Target="../media/image197.png"/><Relationship Id="rId1" Type="http://schemas.openxmlformats.org/officeDocument/2006/relationships/image" Target="../media/image196.png"/><Relationship Id="rId6" Type="http://schemas.openxmlformats.org/officeDocument/2006/relationships/image" Target="../media/image201.png"/><Relationship Id="rId11" Type="http://schemas.openxmlformats.org/officeDocument/2006/relationships/image" Target="../media/image206.jpeg"/><Relationship Id="rId5" Type="http://schemas.openxmlformats.org/officeDocument/2006/relationships/image" Target="../media/image200.png"/><Relationship Id="rId10" Type="http://schemas.openxmlformats.org/officeDocument/2006/relationships/image" Target="../media/image205.jpeg"/><Relationship Id="rId4" Type="http://schemas.openxmlformats.org/officeDocument/2006/relationships/image" Target="../media/image199.png"/><Relationship Id="rId9" Type="http://schemas.openxmlformats.org/officeDocument/2006/relationships/image" Target="../media/image204.PNG"/><Relationship Id="rId14" Type="http://schemas.openxmlformats.org/officeDocument/2006/relationships/image" Target="../media/image209.png"/></Relationships>
</file>

<file path=xl/drawings/_rels/drawing26.xml.rels><?xml version="1.0" encoding="UTF-8" standalone="yes"?>
<Relationships xmlns="http://schemas.openxmlformats.org/package/2006/relationships"><Relationship Id="rId8" Type="http://schemas.openxmlformats.org/officeDocument/2006/relationships/image" Target="../media/image217.png"/><Relationship Id="rId13" Type="http://schemas.openxmlformats.org/officeDocument/2006/relationships/image" Target="../media/image222.png"/><Relationship Id="rId3" Type="http://schemas.openxmlformats.org/officeDocument/2006/relationships/image" Target="../media/image212.png"/><Relationship Id="rId7" Type="http://schemas.openxmlformats.org/officeDocument/2006/relationships/image" Target="../media/image216.png"/><Relationship Id="rId12" Type="http://schemas.openxmlformats.org/officeDocument/2006/relationships/image" Target="../media/image221.png"/><Relationship Id="rId2" Type="http://schemas.openxmlformats.org/officeDocument/2006/relationships/image" Target="../media/image211.png"/><Relationship Id="rId1" Type="http://schemas.openxmlformats.org/officeDocument/2006/relationships/image" Target="../media/image210.jpeg"/><Relationship Id="rId6" Type="http://schemas.openxmlformats.org/officeDocument/2006/relationships/image" Target="../media/image215.png"/><Relationship Id="rId11" Type="http://schemas.openxmlformats.org/officeDocument/2006/relationships/image" Target="../media/image220.png"/><Relationship Id="rId5" Type="http://schemas.openxmlformats.org/officeDocument/2006/relationships/image" Target="../media/image214.png"/><Relationship Id="rId10" Type="http://schemas.openxmlformats.org/officeDocument/2006/relationships/image" Target="../media/image219.png"/><Relationship Id="rId4" Type="http://schemas.openxmlformats.org/officeDocument/2006/relationships/image" Target="../media/image213.png"/><Relationship Id="rId9" Type="http://schemas.openxmlformats.org/officeDocument/2006/relationships/image" Target="../media/image218.png"/><Relationship Id="rId14" Type="http://schemas.openxmlformats.org/officeDocument/2006/relationships/image" Target="../media/image22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25.jfif"/><Relationship Id="rId1" Type="http://schemas.openxmlformats.org/officeDocument/2006/relationships/image" Target="../media/image224.png"/></Relationships>
</file>

<file path=xl/drawings/_rels/drawing28.xml.rels><?xml version="1.0" encoding="UTF-8" standalone="yes"?>
<Relationships xmlns="http://schemas.openxmlformats.org/package/2006/relationships"><Relationship Id="rId8" Type="http://schemas.openxmlformats.org/officeDocument/2006/relationships/image" Target="../media/image233.png"/><Relationship Id="rId3" Type="http://schemas.openxmlformats.org/officeDocument/2006/relationships/image" Target="../media/image228.png"/><Relationship Id="rId7" Type="http://schemas.openxmlformats.org/officeDocument/2006/relationships/image" Target="../media/image232.png"/><Relationship Id="rId2" Type="http://schemas.openxmlformats.org/officeDocument/2006/relationships/image" Target="../media/image227.png"/><Relationship Id="rId1" Type="http://schemas.openxmlformats.org/officeDocument/2006/relationships/image" Target="../media/image226.png"/><Relationship Id="rId6" Type="http://schemas.openxmlformats.org/officeDocument/2006/relationships/image" Target="../media/image231.png"/><Relationship Id="rId5" Type="http://schemas.openxmlformats.org/officeDocument/2006/relationships/image" Target="../media/image230.png"/><Relationship Id="rId4" Type="http://schemas.openxmlformats.org/officeDocument/2006/relationships/image" Target="../media/image22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36.png"/><Relationship Id="rId2" Type="http://schemas.openxmlformats.org/officeDocument/2006/relationships/image" Target="../media/image235.png"/><Relationship Id="rId1" Type="http://schemas.openxmlformats.org/officeDocument/2006/relationships/image" Target="../media/image234.png"/><Relationship Id="rId4" Type="http://schemas.openxmlformats.org/officeDocument/2006/relationships/image" Target="../media/image237.png"/></Relationships>
</file>

<file path=xl/drawings/_rels/drawing30.xml.rels><?xml version="1.0" encoding="UTF-8" standalone="yes"?>
<Relationships xmlns="http://schemas.openxmlformats.org/package/2006/relationships"><Relationship Id="rId3" Type="http://schemas.openxmlformats.org/officeDocument/2006/relationships/image" Target="../media/image240.png"/><Relationship Id="rId2" Type="http://schemas.openxmlformats.org/officeDocument/2006/relationships/image" Target="../media/image239.png"/><Relationship Id="rId1" Type="http://schemas.openxmlformats.org/officeDocument/2006/relationships/image" Target="../media/image238.png"/><Relationship Id="rId4" Type="http://schemas.openxmlformats.org/officeDocument/2006/relationships/image" Target="../media/image241.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44.png"/><Relationship Id="rId2" Type="http://schemas.openxmlformats.org/officeDocument/2006/relationships/image" Target="../media/image243.png"/><Relationship Id="rId1" Type="http://schemas.openxmlformats.org/officeDocument/2006/relationships/image" Target="../media/image242.png"/><Relationship Id="rId4" Type="http://schemas.openxmlformats.org/officeDocument/2006/relationships/image" Target="../media/image245.svg"/></Relationships>
</file>

<file path=xl/drawings/_rels/drawing32.xml.rels><?xml version="1.0" encoding="UTF-8" standalone="yes"?>
<Relationships xmlns="http://schemas.openxmlformats.org/package/2006/relationships"><Relationship Id="rId3" Type="http://schemas.openxmlformats.org/officeDocument/2006/relationships/image" Target="../media/image244.png"/><Relationship Id="rId2" Type="http://schemas.openxmlformats.org/officeDocument/2006/relationships/image" Target="../media/image247.png"/><Relationship Id="rId1" Type="http://schemas.openxmlformats.org/officeDocument/2006/relationships/image" Target="../media/image246.png"/><Relationship Id="rId4" Type="http://schemas.openxmlformats.org/officeDocument/2006/relationships/image" Target="../media/image245.svg"/></Relationships>
</file>

<file path=xl/drawings/_rels/drawing33.xml.rels><?xml version="1.0" encoding="UTF-8" standalone="yes"?>
<Relationships xmlns="http://schemas.openxmlformats.org/package/2006/relationships"><Relationship Id="rId1" Type="http://schemas.openxmlformats.org/officeDocument/2006/relationships/image" Target="../media/image24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49.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52.png"/><Relationship Id="rId2" Type="http://schemas.openxmlformats.org/officeDocument/2006/relationships/image" Target="../media/image251.png"/><Relationship Id="rId1" Type="http://schemas.openxmlformats.org/officeDocument/2006/relationships/image" Target="../media/image250.png"/><Relationship Id="rId4" Type="http://schemas.openxmlformats.org/officeDocument/2006/relationships/image" Target="../media/image253.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56.png"/><Relationship Id="rId2" Type="http://schemas.openxmlformats.org/officeDocument/2006/relationships/image" Target="../media/image255.png"/><Relationship Id="rId1" Type="http://schemas.openxmlformats.org/officeDocument/2006/relationships/image" Target="../media/image254.png"/><Relationship Id="rId4" Type="http://schemas.openxmlformats.org/officeDocument/2006/relationships/image" Target="../media/image25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58.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61.png"/><Relationship Id="rId7" Type="http://schemas.openxmlformats.org/officeDocument/2006/relationships/image" Target="../media/image265.png"/><Relationship Id="rId2" Type="http://schemas.openxmlformats.org/officeDocument/2006/relationships/image" Target="../media/image260.jpg"/><Relationship Id="rId1" Type="http://schemas.openxmlformats.org/officeDocument/2006/relationships/image" Target="../media/image259.png"/><Relationship Id="rId6" Type="http://schemas.openxmlformats.org/officeDocument/2006/relationships/image" Target="../media/image264.jpg"/><Relationship Id="rId5" Type="http://schemas.openxmlformats.org/officeDocument/2006/relationships/image" Target="../media/image263.png"/><Relationship Id="rId4" Type="http://schemas.openxmlformats.org/officeDocument/2006/relationships/image" Target="../media/image262.jp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22</xdr:row>
      <xdr:rowOff>57150</xdr:rowOff>
    </xdr:from>
    <xdr:to>
      <xdr:col>7</xdr:col>
      <xdr:colOff>184473</xdr:colOff>
      <xdr:row>37</xdr:row>
      <xdr:rowOff>143831</xdr:rowOff>
    </xdr:to>
    <xdr:pic>
      <xdr:nvPicPr>
        <xdr:cNvPr id="2" name="Grafik 1">
          <a:extLst>
            <a:ext uri="{FF2B5EF4-FFF2-40B4-BE49-F238E27FC236}">
              <a16:creationId xmlns:a16="http://schemas.microsoft.com/office/drawing/2014/main" id="{905DC9ED-0310-4854-A451-39B4C3BA76EF}"/>
            </a:ext>
          </a:extLst>
        </xdr:cNvPr>
        <xdr:cNvPicPr>
          <a:picLocks noChangeAspect="1"/>
        </xdr:cNvPicPr>
      </xdr:nvPicPr>
      <xdr:blipFill>
        <a:blip xmlns:r="http://schemas.openxmlformats.org/officeDocument/2006/relationships" r:embed="rId1"/>
        <a:stretch>
          <a:fillRect/>
        </a:stretch>
      </xdr:blipFill>
      <xdr:spPr>
        <a:xfrm>
          <a:off x="180975" y="4991100"/>
          <a:ext cx="2337123" cy="2515556"/>
        </a:xfrm>
        <a:prstGeom prst="rect">
          <a:avLst/>
        </a:prstGeom>
      </xdr:spPr>
    </xdr:pic>
    <xdr:clientData/>
  </xdr:twoCellAnchor>
  <xdr:twoCellAnchor editAs="oneCell">
    <xdr:from>
      <xdr:col>8</xdr:col>
      <xdr:colOff>13959</xdr:colOff>
      <xdr:row>22</xdr:row>
      <xdr:rowOff>54429</xdr:rowOff>
    </xdr:from>
    <xdr:to>
      <xdr:col>18</xdr:col>
      <xdr:colOff>283777</xdr:colOff>
      <xdr:row>31</xdr:row>
      <xdr:rowOff>19664</xdr:rowOff>
    </xdr:to>
    <xdr:pic>
      <xdr:nvPicPr>
        <xdr:cNvPr id="3" name="Grafik 2">
          <a:extLst>
            <a:ext uri="{FF2B5EF4-FFF2-40B4-BE49-F238E27FC236}">
              <a16:creationId xmlns:a16="http://schemas.microsoft.com/office/drawing/2014/main" id="{376A4476-16E4-4F21-A486-D205EB4BC07B}"/>
            </a:ext>
          </a:extLst>
        </xdr:cNvPr>
        <xdr:cNvPicPr>
          <a:picLocks noChangeAspect="1"/>
        </xdr:cNvPicPr>
      </xdr:nvPicPr>
      <xdr:blipFill>
        <a:blip xmlns:r="http://schemas.openxmlformats.org/officeDocument/2006/relationships" r:embed="rId2"/>
        <a:stretch>
          <a:fillRect/>
        </a:stretch>
      </xdr:blipFill>
      <xdr:spPr>
        <a:xfrm>
          <a:off x="2680959" y="4988379"/>
          <a:ext cx="3641668" cy="1422560"/>
        </a:xfrm>
        <a:prstGeom prst="rect">
          <a:avLst/>
        </a:prstGeom>
      </xdr:spPr>
    </xdr:pic>
    <xdr:clientData/>
  </xdr:twoCellAnchor>
  <xdr:twoCellAnchor editAs="oneCell">
    <xdr:from>
      <xdr:col>0</xdr:col>
      <xdr:colOff>280027</xdr:colOff>
      <xdr:row>56</xdr:row>
      <xdr:rowOff>96867</xdr:rowOff>
    </xdr:from>
    <xdr:to>
      <xdr:col>8</xdr:col>
      <xdr:colOff>122463</xdr:colOff>
      <xdr:row>62</xdr:row>
      <xdr:rowOff>91794</xdr:rowOff>
    </xdr:to>
    <xdr:pic>
      <xdr:nvPicPr>
        <xdr:cNvPr id="4" name="Grafik 3">
          <a:extLst>
            <a:ext uri="{FF2B5EF4-FFF2-40B4-BE49-F238E27FC236}">
              <a16:creationId xmlns:a16="http://schemas.microsoft.com/office/drawing/2014/main" id="{41B0E4ED-E625-4BFF-8633-CA39094C539B}"/>
            </a:ext>
          </a:extLst>
        </xdr:cNvPr>
        <xdr:cNvPicPr>
          <a:picLocks noChangeAspect="1"/>
        </xdr:cNvPicPr>
      </xdr:nvPicPr>
      <xdr:blipFill>
        <a:blip xmlns:r="http://schemas.openxmlformats.org/officeDocument/2006/relationships" r:embed="rId3"/>
        <a:stretch>
          <a:fillRect/>
        </a:stretch>
      </xdr:blipFill>
      <xdr:spPr>
        <a:xfrm>
          <a:off x="280027" y="10536267"/>
          <a:ext cx="2509436" cy="966477"/>
        </a:xfrm>
        <a:prstGeom prst="rect">
          <a:avLst/>
        </a:prstGeom>
      </xdr:spPr>
    </xdr:pic>
    <xdr:clientData/>
  </xdr:twoCellAnchor>
  <xdr:twoCellAnchor editAs="oneCell">
    <xdr:from>
      <xdr:col>9</xdr:col>
      <xdr:colOff>285752</xdr:colOff>
      <xdr:row>32</xdr:row>
      <xdr:rowOff>149679</xdr:rowOff>
    </xdr:from>
    <xdr:to>
      <xdr:col>17</xdr:col>
      <xdr:colOff>274409</xdr:colOff>
      <xdr:row>38</xdr:row>
      <xdr:rowOff>74041</xdr:rowOff>
    </xdr:to>
    <xdr:pic>
      <xdr:nvPicPr>
        <xdr:cNvPr id="5" name="Grafik 4">
          <a:extLst>
            <a:ext uri="{FF2B5EF4-FFF2-40B4-BE49-F238E27FC236}">
              <a16:creationId xmlns:a16="http://schemas.microsoft.com/office/drawing/2014/main" id="{7D6FEEDF-4AE4-45FC-A291-89B25AE20CE6}"/>
            </a:ext>
          </a:extLst>
        </xdr:cNvPr>
        <xdr:cNvPicPr>
          <a:picLocks noChangeAspect="1"/>
        </xdr:cNvPicPr>
      </xdr:nvPicPr>
      <xdr:blipFill>
        <a:blip xmlns:r="http://schemas.openxmlformats.org/officeDocument/2006/relationships" r:embed="rId4"/>
        <a:stretch>
          <a:fillRect/>
        </a:stretch>
      </xdr:blipFill>
      <xdr:spPr>
        <a:xfrm>
          <a:off x="3286127" y="6702879"/>
          <a:ext cx="2655657" cy="895912"/>
        </a:xfrm>
        <a:prstGeom prst="rect">
          <a:avLst/>
        </a:prstGeom>
      </xdr:spPr>
    </xdr:pic>
    <xdr:clientData/>
  </xdr:twoCellAnchor>
  <xdr:twoCellAnchor editAs="oneCell">
    <xdr:from>
      <xdr:col>19</xdr:col>
      <xdr:colOff>122465</xdr:colOff>
      <xdr:row>22</xdr:row>
      <xdr:rowOff>136071</xdr:rowOff>
    </xdr:from>
    <xdr:to>
      <xdr:col>24</xdr:col>
      <xdr:colOff>122464</xdr:colOff>
      <xdr:row>34</xdr:row>
      <xdr:rowOff>67335</xdr:rowOff>
    </xdr:to>
    <xdr:pic>
      <xdr:nvPicPr>
        <xdr:cNvPr id="6" name="Grafik 5">
          <a:extLst>
            <a:ext uri="{FF2B5EF4-FFF2-40B4-BE49-F238E27FC236}">
              <a16:creationId xmlns:a16="http://schemas.microsoft.com/office/drawing/2014/main" id="{2D50C935-819F-4EE2-9F21-3CE61751BC7E}"/>
            </a:ext>
          </a:extLst>
        </xdr:cNvPr>
        <xdr:cNvPicPr>
          <a:picLocks noChangeAspect="1"/>
        </xdr:cNvPicPr>
      </xdr:nvPicPr>
      <xdr:blipFill>
        <a:blip xmlns:r="http://schemas.openxmlformats.org/officeDocument/2006/relationships" r:embed="rId5"/>
        <a:stretch>
          <a:fillRect/>
        </a:stretch>
      </xdr:blipFill>
      <xdr:spPr>
        <a:xfrm>
          <a:off x="6532790" y="5070021"/>
          <a:ext cx="3238499" cy="1874364"/>
        </a:xfrm>
        <a:prstGeom prst="rect">
          <a:avLst/>
        </a:prstGeom>
      </xdr:spPr>
    </xdr:pic>
    <xdr:clientData/>
  </xdr:twoCellAnchor>
  <xdr:twoCellAnchor editAs="oneCell">
    <xdr:from>
      <xdr:col>24</xdr:col>
      <xdr:colOff>340178</xdr:colOff>
      <xdr:row>23</xdr:row>
      <xdr:rowOff>13607</xdr:rowOff>
    </xdr:from>
    <xdr:to>
      <xdr:col>27</xdr:col>
      <xdr:colOff>188088</xdr:colOff>
      <xdr:row>32</xdr:row>
      <xdr:rowOff>31274</xdr:rowOff>
    </xdr:to>
    <xdr:pic>
      <xdr:nvPicPr>
        <xdr:cNvPr id="7" name="Grafik 6">
          <a:extLst>
            <a:ext uri="{FF2B5EF4-FFF2-40B4-BE49-F238E27FC236}">
              <a16:creationId xmlns:a16="http://schemas.microsoft.com/office/drawing/2014/main" id="{CE8FD46F-94B8-4CA1-BF25-C3192C699A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998528" y="5109482"/>
          <a:ext cx="1991035" cy="1474992"/>
        </a:xfrm>
        <a:prstGeom prst="rect">
          <a:avLst/>
        </a:prstGeom>
      </xdr:spPr>
    </xdr:pic>
    <xdr:clientData/>
  </xdr:twoCellAnchor>
  <xdr:twoCellAnchor editAs="oneCell">
    <xdr:from>
      <xdr:col>28</xdr:col>
      <xdr:colOff>217714</xdr:colOff>
      <xdr:row>22</xdr:row>
      <xdr:rowOff>-1</xdr:rowOff>
    </xdr:from>
    <xdr:to>
      <xdr:col>32</xdr:col>
      <xdr:colOff>172015</xdr:colOff>
      <xdr:row>34</xdr:row>
      <xdr:rowOff>145350</xdr:rowOff>
    </xdr:to>
    <xdr:pic>
      <xdr:nvPicPr>
        <xdr:cNvPr id="8" name="Grafik 7">
          <a:extLst>
            <a:ext uri="{FF2B5EF4-FFF2-40B4-BE49-F238E27FC236}">
              <a16:creationId xmlns:a16="http://schemas.microsoft.com/office/drawing/2014/main" id="{3B87C0DB-E585-4D8F-87E5-FE49195E85C7}"/>
            </a:ext>
          </a:extLst>
        </xdr:cNvPr>
        <xdr:cNvPicPr>
          <a:picLocks noChangeAspect="1"/>
        </xdr:cNvPicPr>
      </xdr:nvPicPr>
      <xdr:blipFill>
        <a:blip xmlns:r="http://schemas.openxmlformats.org/officeDocument/2006/relationships" r:embed="rId7"/>
        <a:stretch>
          <a:fillRect/>
        </a:stretch>
      </xdr:blipFill>
      <xdr:spPr>
        <a:xfrm>
          <a:off x="12362089" y="4933949"/>
          <a:ext cx="1287801" cy="2088451"/>
        </a:xfrm>
        <a:prstGeom prst="rect">
          <a:avLst/>
        </a:prstGeom>
      </xdr:spPr>
    </xdr:pic>
    <xdr:clientData/>
  </xdr:twoCellAnchor>
  <xdr:twoCellAnchor editAs="oneCell">
    <xdr:from>
      <xdr:col>34</xdr:col>
      <xdr:colOff>312964</xdr:colOff>
      <xdr:row>22</xdr:row>
      <xdr:rowOff>27214</xdr:rowOff>
    </xdr:from>
    <xdr:to>
      <xdr:col>41</xdr:col>
      <xdr:colOff>255652</xdr:colOff>
      <xdr:row>35</xdr:row>
      <xdr:rowOff>149730</xdr:rowOff>
    </xdr:to>
    <xdr:pic>
      <xdr:nvPicPr>
        <xdr:cNvPr id="9" name="Grafik 8">
          <a:extLst>
            <a:ext uri="{FF2B5EF4-FFF2-40B4-BE49-F238E27FC236}">
              <a16:creationId xmlns:a16="http://schemas.microsoft.com/office/drawing/2014/main" id="{BC470AA1-075C-4433-8A11-08A8AD998816}"/>
            </a:ext>
          </a:extLst>
        </xdr:cNvPr>
        <xdr:cNvPicPr>
          <a:picLocks noChangeAspect="1"/>
        </xdr:cNvPicPr>
      </xdr:nvPicPr>
      <xdr:blipFill>
        <a:blip xmlns:r="http://schemas.openxmlformats.org/officeDocument/2006/relationships" r:embed="rId8"/>
        <a:stretch>
          <a:fillRect/>
        </a:stretch>
      </xdr:blipFill>
      <xdr:spPr>
        <a:xfrm>
          <a:off x="14457589" y="4961164"/>
          <a:ext cx="2276313" cy="2227541"/>
        </a:xfrm>
        <a:prstGeom prst="rect">
          <a:avLst/>
        </a:prstGeom>
      </xdr:spPr>
    </xdr:pic>
    <xdr:clientData/>
  </xdr:twoCellAnchor>
  <xdr:twoCellAnchor editAs="oneCell">
    <xdr:from>
      <xdr:col>20</xdr:col>
      <xdr:colOff>136072</xdr:colOff>
      <xdr:row>36</xdr:row>
      <xdr:rowOff>-1</xdr:rowOff>
    </xdr:from>
    <xdr:to>
      <xdr:col>23</xdr:col>
      <xdr:colOff>686846</xdr:colOff>
      <xdr:row>50</xdr:row>
      <xdr:rowOff>66484</xdr:rowOff>
    </xdr:to>
    <xdr:pic>
      <xdr:nvPicPr>
        <xdr:cNvPr id="10" name="Grafik 9">
          <a:extLst>
            <a:ext uri="{FF2B5EF4-FFF2-40B4-BE49-F238E27FC236}">
              <a16:creationId xmlns:a16="http://schemas.microsoft.com/office/drawing/2014/main" id="{30F90F1D-6A92-4826-B681-57FAA80C47B8}"/>
            </a:ext>
          </a:extLst>
        </xdr:cNvPr>
        <xdr:cNvPicPr>
          <a:picLocks noChangeAspect="1"/>
        </xdr:cNvPicPr>
      </xdr:nvPicPr>
      <xdr:blipFill>
        <a:blip xmlns:r="http://schemas.openxmlformats.org/officeDocument/2006/relationships" r:embed="rId9"/>
        <a:stretch>
          <a:fillRect/>
        </a:stretch>
      </xdr:blipFill>
      <xdr:spPr>
        <a:xfrm>
          <a:off x="6879772" y="7200899"/>
          <a:ext cx="2693899" cy="2333435"/>
        </a:xfrm>
        <a:prstGeom prst="rect">
          <a:avLst/>
        </a:prstGeom>
      </xdr:spPr>
    </xdr:pic>
    <xdr:clientData/>
  </xdr:twoCellAnchor>
  <xdr:twoCellAnchor editAs="oneCell">
    <xdr:from>
      <xdr:col>24</xdr:col>
      <xdr:colOff>244928</xdr:colOff>
      <xdr:row>35</xdr:row>
      <xdr:rowOff>81643</xdr:rowOff>
    </xdr:from>
    <xdr:to>
      <xdr:col>30</xdr:col>
      <xdr:colOff>187479</xdr:colOff>
      <xdr:row>49</xdr:row>
      <xdr:rowOff>121765</xdr:rowOff>
    </xdr:to>
    <xdr:pic>
      <xdr:nvPicPr>
        <xdr:cNvPr id="11" name="Grafik 10">
          <a:extLst>
            <a:ext uri="{FF2B5EF4-FFF2-40B4-BE49-F238E27FC236}">
              <a16:creationId xmlns:a16="http://schemas.microsoft.com/office/drawing/2014/main" id="{75C02E16-31DD-4CDD-847C-54EF6B8340B6}"/>
            </a:ext>
          </a:extLst>
        </xdr:cNvPr>
        <xdr:cNvPicPr>
          <a:picLocks noChangeAspect="1"/>
        </xdr:cNvPicPr>
      </xdr:nvPicPr>
      <xdr:blipFill>
        <a:blip xmlns:r="http://schemas.openxmlformats.org/officeDocument/2006/relationships" r:embed="rId10"/>
        <a:stretch>
          <a:fillRect/>
        </a:stretch>
      </xdr:blipFill>
      <xdr:spPr>
        <a:xfrm>
          <a:off x="9903278" y="7120618"/>
          <a:ext cx="3085801" cy="2307072"/>
        </a:xfrm>
        <a:prstGeom prst="rect">
          <a:avLst/>
        </a:prstGeom>
      </xdr:spPr>
    </xdr:pic>
    <xdr:clientData/>
  </xdr:twoCellAnchor>
  <xdr:twoCellAnchor editAs="oneCell">
    <xdr:from>
      <xdr:col>0</xdr:col>
      <xdr:colOff>80596</xdr:colOff>
      <xdr:row>40</xdr:row>
      <xdr:rowOff>42820</xdr:rowOff>
    </xdr:from>
    <xdr:to>
      <xdr:col>10</xdr:col>
      <xdr:colOff>153865</xdr:colOff>
      <xdr:row>51</xdr:row>
      <xdr:rowOff>120173</xdr:rowOff>
    </xdr:to>
    <xdr:pic>
      <xdr:nvPicPr>
        <xdr:cNvPr id="12" name="Grafik 11">
          <a:extLst>
            <a:ext uri="{FF2B5EF4-FFF2-40B4-BE49-F238E27FC236}">
              <a16:creationId xmlns:a16="http://schemas.microsoft.com/office/drawing/2014/main" id="{A1A323D6-3EF0-4E2C-832A-C9405E353DF5}"/>
            </a:ext>
          </a:extLst>
        </xdr:cNvPr>
        <xdr:cNvPicPr>
          <a:picLocks noChangeAspect="1"/>
        </xdr:cNvPicPr>
      </xdr:nvPicPr>
      <xdr:blipFill>
        <a:blip xmlns:r="http://schemas.openxmlformats.org/officeDocument/2006/relationships" r:embed="rId11"/>
        <a:stretch>
          <a:fillRect/>
        </a:stretch>
      </xdr:blipFill>
      <xdr:spPr>
        <a:xfrm>
          <a:off x="80596" y="7891420"/>
          <a:ext cx="3407019" cy="1858528"/>
        </a:xfrm>
        <a:prstGeom prst="rect">
          <a:avLst/>
        </a:prstGeom>
      </xdr:spPr>
    </xdr:pic>
    <xdr:clientData/>
  </xdr:twoCellAnchor>
  <xdr:twoCellAnchor editAs="oneCell">
    <xdr:from>
      <xdr:col>29</xdr:col>
      <xdr:colOff>249115</xdr:colOff>
      <xdr:row>38</xdr:row>
      <xdr:rowOff>115289</xdr:rowOff>
    </xdr:from>
    <xdr:to>
      <xdr:col>45</xdr:col>
      <xdr:colOff>14814</xdr:colOff>
      <xdr:row>52</xdr:row>
      <xdr:rowOff>58616</xdr:rowOff>
    </xdr:to>
    <xdr:pic>
      <xdr:nvPicPr>
        <xdr:cNvPr id="13" name="Grafik 12">
          <a:extLst>
            <a:ext uri="{FF2B5EF4-FFF2-40B4-BE49-F238E27FC236}">
              <a16:creationId xmlns:a16="http://schemas.microsoft.com/office/drawing/2014/main" id="{6FA38AD7-3E0B-4E1F-9E32-D8BC7F9D2E9A}"/>
            </a:ext>
          </a:extLst>
        </xdr:cNvPr>
        <xdr:cNvPicPr>
          <a:picLocks noChangeAspect="1"/>
        </xdr:cNvPicPr>
      </xdr:nvPicPr>
      <xdr:blipFill>
        <a:blip xmlns:r="http://schemas.openxmlformats.org/officeDocument/2006/relationships" r:embed="rId12"/>
        <a:stretch>
          <a:fillRect/>
        </a:stretch>
      </xdr:blipFill>
      <xdr:spPr>
        <a:xfrm>
          <a:off x="12726865" y="7640039"/>
          <a:ext cx="5099699" cy="2210277"/>
        </a:xfrm>
        <a:prstGeom prst="rect">
          <a:avLst/>
        </a:prstGeom>
      </xdr:spPr>
    </xdr:pic>
    <xdr:clientData/>
  </xdr:twoCellAnchor>
  <xdr:twoCellAnchor editAs="oneCell">
    <xdr:from>
      <xdr:col>8</xdr:col>
      <xdr:colOff>152401</xdr:colOff>
      <xdr:row>57</xdr:row>
      <xdr:rowOff>88302</xdr:rowOff>
    </xdr:from>
    <xdr:to>
      <xdr:col>19</xdr:col>
      <xdr:colOff>266700</xdr:colOff>
      <xdr:row>67</xdr:row>
      <xdr:rowOff>105533</xdr:rowOff>
    </xdr:to>
    <xdr:pic>
      <xdr:nvPicPr>
        <xdr:cNvPr id="14" name="Grafik 13">
          <a:extLst>
            <a:ext uri="{FF2B5EF4-FFF2-40B4-BE49-F238E27FC236}">
              <a16:creationId xmlns:a16="http://schemas.microsoft.com/office/drawing/2014/main" id="{6AE0740C-F201-5F96-44B1-7AE81B534DEF}"/>
            </a:ext>
          </a:extLst>
        </xdr:cNvPr>
        <xdr:cNvPicPr>
          <a:picLocks noChangeAspect="1"/>
        </xdr:cNvPicPr>
      </xdr:nvPicPr>
      <xdr:blipFill>
        <a:blip xmlns:r="http://schemas.openxmlformats.org/officeDocument/2006/relationships" r:embed="rId13"/>
        <a:stretch>
          <a:fillRect/>
        </a:stretch>
      </xdr:blipFill>
      <xdr:spPr>
        <a:xfrm>
          <a:off x="2819401" y="10689627"/>
          <a:ext cx="3857624" cy="16364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197826</xdr:colOff>
      <xdr:row>16</xdr:row>
      <xdr:rowOff>58615</xdr:rowOff>
    </xdr:from>
    <xdr:to>
      <xdr:col>1</xdr:col>
      <xdr:colOff>1161214</xdr:colOff>
      <xdr:row>28</xdr:row>
      <xdr:rowOff>5454</xdr:rowOff>
    </xdr:to>
    <xdr:pic>
      <xdr:nvPicPr>
        <xdr:cNvPr id="2" name="Grafik 1">
          <a:extLst>
            <a:ext uri="{FF2B5EF4-FFF2-40B4-BE49-F238E27FC236}">
              <a16:creationId xmlns:a16="http://schemas.microsoft.com/office/drawing/2014/main" id="{7EC6C076-65F3-4E72-8030-E6809E621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7826" y="2649415"/>
          <a:ext cx="2554063" cy="1889939"/>
        </a:xfrm>
        <a:prstGeom prst="rect">
          <a:avLst/>
        </a:prstGeom>
      </xdr:spPr>
    </xdr:pic>
    <xdr:clientData/>
  </xdr:twoCellAnchor>
  <xdr:twoCellAnchor editAs="oneCell">
    <xdr:from>
      <xdr:col>1</xdr:col>
      <xdr:colOff>2271346</xdr:colOff>
      <xdr:row>16</xdr:row>
      <xdr:rowOff>87923</xdr:rowOff>
    </xdr:from>
    <xdr:to>
      <xdr:col>1</xdr:col>
      <xdr:colOff>6006292</xdr:colOff>
      <xdr:row>27</xdr:row>
      <xdr:rowOff>79672</xdr:rowOff>
    </xdr:to>
    <xdr:pic>
      <xdr:nvPicPr>
        <xdr:cNvPr id="3" name="Grafik 2">
          <a:extLst>
            <a:ext uri="{FF2B5EF4-FFF2-40B4-BE49-F238E27FC236}">
              <a16:creationId xmlns:a16="http://schemas.microsoft.com/office/drawing/2014/main" id="{46669A9C-CA74-48AB-AF4F-B29102CBAC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862021" y="2678723"/>
          <a:ext cx="3734946" cy="1772924"/>
        </a:xfrm>
        <a:prstGeom prst="rect">
          <a:avLst/>
        </a:prstGeom>
      </xdr:spPr>
    </xdr:pic>
    <xdr:clientData/>
  </xdr:twoCellAnchor>
  <xdr:twoCellAnchor editAs="oneCell">
    <xdr:from>
      <xdr:col>0</xdr:col>
      <xdr:colOff>278423</xdr:colOff>
      <xdr:row>32</xdr:row>
      <xdr:rowOff>117231</xdr:rowOff>
    </xdr:from>
    <xdr:to>
      <xdr:col>1</xdr:col>
      <xdr:colOff>1633642</xdr:colOff>
      <xdr:row>45</xdr:row>
      <xdr:rowOff>17257</xdr:rowOff>
    </xdr:to>
    <xdr:pic>
      <xdr:nvPicPr>
        <xdr:cNvPr id="4" name="Grafik 3">
          <a:extLst>
            <a:ext uri="{FF2B5EF4-FFF2-40B4-BE49-F238E27FC236}">
              <a16:creationId xmlns:a16="http://schemas.microsoft.com/office/drawing/2014/main" id="{A402C862-3040-4093-998D-8BF7FAD59AEA}"/>
            </a:ext>
          </a:extLst>
        </xdr:cNvPr>
        <xdr:cNvPicPr>
          <a:picLocks noChangeAspect="1"/>
        </xdr:cNvPicPr>
      </xdr:nvPicPr>
      <xdr:blipFill>
        <a:blip xmlns:r="http://schemas.openxmlformats.org/officeDocument/2006/relationships" r:embed="rId3"/>
        <a:stretch>
          <a:fillRect/>
        </a:stretch>
      </xdr:blipFill>
      <xdr:spPr>
        <a:xfrm>
          <a:off x="278423" y="5298831"/>
          <a:ext cx="2945894" cy="2005051"/>
        </a:xfrm>
        <a:prstGeom prst="rect">
          <a:avLst/>
        </a:prstGeom>
      </xdr:spPr>
    </xdr:pic>
    <xdr:clientData/>
  </xdr:twoCellAnchor>
  <xdr:twoCellAnchor editAs="oneCell">
    <xdr:from>
      <xdr:col>1</xdr:col>
      <xdr:colOff>2395904</xdr:colOff>
      <xdr:row>33</xdr:row>
      <xdr:rowOff>161192</xdr:rowOff>
    </xdr:from>
    <xdr:to>
      <xdr:col>1</xdr:col>
      <xdr:colOff>6072741</xdr:colOff>
      <xdr:row>42</xdr:row>
      <xdr:rowOff>126426</xdr:rowOff>
    </xdr:to>
    <xdr:pic>
      <xdr:nvPicPr>
        <xdr:cNvPr id="5" name="Grafik 4">
          <a:extLst>
            <a:ext uri="{FF2B5EF4-FFF2-40B4-BE49-F238E27FC236}">
              <a16:creationId xmlns:a16="http://schemas.microsoft.com/office/drawing/2014/main" id="{5A067812-CD25-4D9D-BA45-F1460B3D01BB}"/>
            </a:ext>
          </a:extLst>
        </xdr:cNvPr>
        <xdr:cNvPicPr>
          <a:picLocks noChangeAspect="1"/>
        </xdr:cNvPicPr>
      </xdr:nvPicPr>
      <xdr:blipFill>
        <a:blip xmlns:r="http://schemas.openxmlformats.org/officeDocument/2006/relationships" r:embed="rId4"/>
        <a:stretch>
          <a:fillRect/>
        </a:stretch>
      </xdr:blipFill>
      <xdr:spPr>
        <a:xfrm>
          <a:off x="3986579" y="5504717"/>
          <a:ext cx="3676837" cy="14225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34</xdr:col>
      <xdr:colOff>28575</xdr:colOff>
      <xdr:row>6</xdr:row>
      <xdr:rowOff>95250</xdr:rowOff>
    </xdr:from>
    <xdr:ext cx="5286375" cy="2266950"/>
    <xdr:graphicFrame macro="">
      <xdr:nvGraphicFramePr>
        <xdr:cNvPr id="3" name="Chart 1" title="Diagramm">
          <a:extLst>
            <a:ext uri="{FF2B5EF4-FFF2-40B4-BE49-F238E27FC236}">
              <a16:creationId xmlns:a16="http://schemas.microsoft.com/office/drawing/2014/main" id="{67DCE9DD-8576-47B9-9318-26226285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38100</xdr:colOff>
      <xdr:row>6</xdr:row>
      <xdr:rowOff>76200</xdr:rowOff>
    </xdr:from>
    <xdr:ext cx="5286375" cy="2266950"/>
    <xdr:graphicFrame macro="">
      <xdr:nvGraphicFramePr>
        <xdr:cNvPr id="4" name="Chart 1" title="Diagramm">
          <a:extLst>
            <a:ext uri="{FF2B5EF4-FFF2-40B4-BE49-F238E27FC236}">
              <a16:creationId xmlns:a16="http://schemas.microsoft.com/office/drawing/2014/main" id="{6CB13DAA-8370-4754-B880-401F74958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24</xdr:col>
      <xdr:colOff>104775</xdr:colOff>
      <xdr:row>11</xdr:row>
      <xdr:rowOff>47625</xdr:rowOff>
    </xdr:from>
    <xdr:to>
      <xdr:col>26</xdr:col>
      <xdr:colOff>152400</xdr:colOff>
      <xdr:row>12</xdr:row>
      <xdr:rowOff>152400</xdr:rowOff>
    </xdr:to>
    <xdr:sp macro="" textlink="">
      <xdr:nvSpPr>
        <xdr:cNvPr id="2" name="Textfeld 1">
          <a:extLst>
            <a:ext uri="{FF2B5EF4-FFF2-40B4-BE49-F238E27FC236}">
              <a16:creationId xmlns:a16="http://schemas.microsoft.com/office/drawing/2014/main" id="{044F63E4-2B45-3C18-57C4-E210807DE89B}"/>
            </a:ext>
          </a:extLst>
        </xdr:cNvPr>
        <xdr:cNvSpPr txBox="1"/>
      </xdr:nvSpPr>
      <xdr:spPr>
        <a:xfrm>
          <a:off x="8105775" y="1828800"/>
          <a:ext cx="7143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de-DE" sz="1100" b="1">
              <a:solidFill>
                <a:srgbClr val="FF0000"/>
              </a:solidFill>
            </a:rPr>
            <a:t>Example</a:t>
          </a:r>
        </a:p>
      </xdr:txBody>
    </xdr:sp>
    <xdr:clientData/>
  </xdr:twoCellAnchor>
  <xdr:twoCellAnchor>
    <xdr:from>
      <xdr:col>41</xdr:col>
      <xdr:colOff>180975</xdr:colOff>
      <xdr:row>11</xdr:row>
      <xdr:rowOff>47625</xdr:rowOff>
    </xdr:from>
    <xdr:to>
      <xdr:col>43</xdr:col>
      <xdr:colOff>228600</xdr:colOff>
      <xdr:row>12</xdr:row>
      <xdr:rowOff>152400</xdr:rowOff>
    </xdr:to>
    <xdr:sp macro="" textlink="">
      <xdr:nvSpPr>
        <xdr:cNvPr id="5" name="Textfeld 4">
          <a:extLst>
            <a:ext uri="{FF2B5EF4-FFF2-40B4-BE49-F238E27FC236}">
              <a16:creationId xmlns:a16="http://schemas.microsoft.com/office/drawing/2014/main" id="{73F07FE1-C012-45B6-A672-DD120A6E8CB1}"/>
            </a:ext>
          </a:extLst>
        </xdr:cNvPr>
        <xdr:cNvSpPr txBox="1"/>
      </xdr:nvSpPr>
      <xdr:spPr>
        <a:xfrm>
          <a:off x="13849350" y="1828800"/>
          <a:ext cx="7143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de-DE" sz="1100" b="1">
              <a:solidFill>
                <a:srgbClr val="FF0000"/>
              </a:solidFill>
            </a:rPr>
            <a:t>Example</a:t>
          </a:r>
        </a:p>
      </xdr:txBody>
    </xdr:sp>
    <xdr:clientData/>
  </xdr:twoCellAnchor>
  <xdr:twoCellAnchor editAs="oneCell">
    <xdr:from>
      <xdr:col>0</xdr:col>
      <xdr:colOff>176893</xdr:colOff>
      <xdr:row>25</xdr:row>
      <xdr:rowOff>81643</xdr:rowOff>
    </xdr:from>
    <xdr:to>
      <xdr:col>7</xdr:col>
      <xdr:colOff>233071</xdr:colOff>
      <xdr:row>43</xdr:row>
      <xdr:rowOff>35768</xdr:rowOff>
    </xdr:to>
    <xdr:pic>
      <xdr:nvPicPr>
        <xdr:cNvPr id="6" name="Grafik 5">
          <a:extLst>
            <a:ext uri="{FF2B5EF4-FFF2-40B4-BE49-F238E27FC236}">
              <a16:creationId xmlns:a16="http://schemas.microsoft.com/office/drawing/2014/main" id="{C7BC0363-1FB5-4280-9AC2-95318F3A1886}"/>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176893" y="4129768"/>
          <a:ext cx="2389803" cy="286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163285</xdr:colOff>
      <xdr:row>31</xdr:row>
      <xdr:rowOff>108858</xdr:rowOff>
    </xdr:from>
    <xdr:to>
      <xdr:col>14</xdr:col>
      <xdr:colOff>180975</xdr:colOff>
      <xdr:row>51</xdr:row>
      <xdr:rowOff>53652</xdr:rowOff>
    </xdr:to>
    <xdr:pic>
      <xdr:nvPicPr>
        <xdr:cNvPr id="7" name="Grafik 4">
          <a:extLst>
            <a:ext uri="{FF2B5EF4-FFF2-40B4-BE49-F238E27FC236}">
              <a16:creationId xmlns:a16="http://schemas.microsoft.com/office/drawing/2014/main" id="{C66A9FA6-1486-4D65-A1B5-38AB9CD055F5}"/>
            </a:ext>
          </a:extLst>
        </xdr:cNvPr>
        <xdr:cNvPicPr>
          <a:picLocks noChangeAspect="1" noChangeArrowheads="1"/>
        </xdr:cNvPicPr>
      </xdr:nvPicPr>
      <xdr:blipFill>
        <a:blip xmlns:r="http://schemas.openxmlformats.org/officeDocument/2006/relationships" r:embed="rId4" cstate="screen">
          <a:extLst>
            <a:ext uri="{28A0092B-C50C-407E-A947-70E740481C1C}">
              <a14:useLocalDpi xmlns:a14="http://schemas.microsoft.com/office/drawing/2010/main"/>
            </a:ext>
          </a:extLst>
        </a:blip>
        <a:srcRect/>
        <a:stretch>
          <a:fillRect/>
        </a:stretch>
      </xdr:blipFill>
      <xdr:spPr bwMode="auto">
        <a:xfrm>
          <a:off x="2830285" y="5128533"/>
          <a:ext cx="2017940" cy="3183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122463</xdr:colOff>
      <xdr:row>27</xdr:row>
      <xdr:rowOff>27215</xdr:rowOff>
    </xdr:from>
    <xdr:to>
      <xdr:col>15</xdr:col>
      <xdr:colOff>208453</xdr:colOff>
      <xdr:row>30</xdr:row>
      <xdr:rowOff>93396</xdr:rowOff>
    </xdr:to>
    <xdr:pic>
      <xdr:nvPicPr>
        <xdr:cNvPr id="8" name="Grafik 7">
          <a:extLst>
            <a:ext uri="{FF2B5EF4-FFF2-40B4-BE49-F238E27FC236}">
              <a16:creationId xmlns:a16="http://schemas.microsoft.com/office/drawing/2014/main" id="{546A2F5B-74BE-498C-B4E4-E1CB234ADDC2}"/>
            </a:ext>
          </a:extLst>
        </xdr:cNvPr>
        <xdr:cNvPicPr>
          <a:picLocks noChangeAspect="1"/>
        </xdr:cNvPicPr>
      </xdr:nvPicPr>
      <xdr:blipFill>
        <a:blip xmlns:r="http://schemas.openxmlformats.org/officeDocument/2006/relationships" r:embed="rId5"/>
        <a:stretch>
          <a:fillRect/>
        </a:stretch>
      </xdr:blipFill>
      <xdr:spPr>
        <a:xfrm>
          <a:off x="2789463" y="4399190"/>
          <a:ext cx="2419615" cy="551956"/>
        </a:xfrm>
        <a:prstGeom prst="rect">
          <a:avLst/>
        </a:prstGeom>
      </xdr:spPr>
    </xdr:pic>
    <xdr:clientData/>
  </xdr:twoCellAnchor>
  <xdr:twoCellAnchor editAs="oneCell">
    <xdr:from>
      <xdr:col>1</xdr:col>
      <xdr:colOff>54428</xdr:colOff>
      <xdr:row>46</xdr:row>
      <xdr:rowOff>108857</xdr:rowOff>
    </xdr:from>
    <xdr:to>
      <xdr:col>7</xdr:col>
      <xdr:colOff>269810</xdr:colOff>
      <xdr:row>64</xdr:row>
      <xdr:rowOff>972</xdr:rowOff>
    </xdr:to>
    <xdr:pic>
      <xdr:nvPicPr>
        <xdr:cNvPr id="9" name="Grafik 1">
          <a:extLst>
            <a:ext uri="{FF2B5EF4-FFF2-40B4-BE49-F238E27FC236}">
              <a16:creationId xmlns:a16="http://schemas.microsoft.com/office/drawing/2014/main" id="{52C55C37-A043-4C73-B48C-A523FF801D56}"/>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387803" y="7557407"/>
          <a:ext cx="2215632" cy="2806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217714</xdr:colOff>
      <xdr:row>55</xdr:row>
      <xdr:rowOff>108858</xdr:rowOff>
    </xdr:from>
    <xdr:to>
      <xdr:col>15</xdr:col>
      <xdr:colOff>276225</xdr:colOff>
      <xdr:row>73</xdr:row>
      <xdr:rowOff>9138</xdr:rowOff>
    </xdr:to>
    <xdr:pic>
      <xdr:nvPicPr>
        <xdr:cNvPr id="10" name="Grafik 2">
          <a:extLst>
            <a:ext uri="{FF2B5EF4-FFF2-40B4-BE49-F238E27FC236}">
              <a16:creationId xmlns:a16="http://schemas.microsoft.com/office/drawing/2014/main" id="{4193C2DB-2663-4899-9C30-CFD1896B18AB}"/>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rcRect/>
        <a:stretch>
          <a:fillRect/>
        </a:stretch>
      </xdr:blipFill>
      <xdr:spPr bwMode="auto">
        <a:xfrm>
          <a:off x="2884714" y="9014733"/>
          <a:ext cx="2392136" cy="2814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217714</xdr:colOff>
      <xdr:row>66</xdr:row>
      <xdr:rowOff>163285</xdr:rowOff>
    </xdr:from>
    <xdr:to>
      <xdr:col>6</xdr:col>
      <xdr:colOff>260285</xdr:colOff>
      <xdr:row>80</xdr:row>
      <xdr:rowOff>34601</xdr:rowOff>
    </xdr:to>
    <xdr:pic>
      <xdr:nvPicPr>
        <xdr:cNvPr id="11" name="Grafik 2">
          <a:extLst>
            <a:ext uri="{FF2B5EF4-FFF2-40B4-BE49-F238E27FC236}">
              <a16:creationId xmlns:a16="http://schemas.microsoft.com/office/drawing/2014/main" id="{6217F76E-1D84-4AD4-839C-B9ACBD61B9FE}"/>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rcRect/>
        <a:stretch>
          <a:fillRect/>
        </a:stretch>
      </xdr:blipFill>
      <xdr:spPr bwMode="auto">
        <a:xfrm>
          <a:off x="551089" y="10850335"/>
          <a:ext cx="1709446" cy="2138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217715</xdr:colOff>
      <xdr:row>80</xdr:row>
      <xdr:rowOff>163285</xdr:rowOff>
    </xdr:from>
    <xdr:to>
      <xdr:col>14</xdr:col>
      <xdr:colOff>302643</xdr:colOff>
      <xdr:row>90</xdr:row>
      <xdr:rowOff>64925</xdr:rowOff>
    </xdr:to>
    <xdr:pic>
      <xdr:nvPicPr>
        <xdr:cNvPr id="12" name="Grafik 11">
          <a:extLst>
            <a:ext uri="{FF2B5EF4-FFF2-40B4-BE49-F238E27FC236}">
              <a16:creationId xmlns:a16="http://schemas.microsoft.com/office/drawing/2014/main" id="{CD156D40-8E19-4416-8B14-B3A44327E78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tretch>
          <a:fillRect/>
        </a:stretch>
      </xdr:blipFill>
      <xdr:spPr>
        <a:xfrm>
          <a:off x="1884590" y="13117285"/>
          <a:ext cx="3085303" cy="1520890"/>
        </a:xfrm>
        <a:prstGeom prst="rect">
          <a:avLst/>
        </a:prstGeom>
      </xdr:spPr>
    </xdr:pic>
    <xdr:clientData/>
  </xdr:twoCellAnchor>
  <xdr:twoCellAnchor editAs="oneCell">
    <xdr:from>
      <xdr:col>51</xdr:col>
      <xdr:colOff>176893</xdr:colOff>
      <xdr:row>26</xdr:row>
      <xdr:rowOff>27213</xdr:rowOff>
    </xdr:from>
    <xdr:to>
      <xdr:col>59</xdr:col>
      <xdr:colOff>163847</xdr:colOff>
      <xdr:row>50</xdr:row>
      <xdr:rowOff>47823</xdr:rowOff>
    </xdr:to>
    <xdr:pic>
      <xdr:nvPicPr>
        <xdr:cNvPr id="13" name="Grafik 12">
          <a:extLst>
            <a:ext uri="{FF2B5EF4-FFF2-40B4-BE49-F238E27FC236}">
              <a16:creationId xmlns:a16="http://schemas.microsoft.com/office/drawing/2014/main" id="{92AB9BE7-3BD4-43A1-AEBA-89225E4C565C}"/>
            </a:ext>
          </a:extLst>
        </xdr:cNvPr>
        <xdr:cNvPicPr>
          <a:picLocks noChangeAspect="1"/>
        </xdr:cNvPicPr>
      </xdr:nvPicPr>
      <xdr:blipFill>
        <a:blip xmlns:r="http://schemas.openxmlformats.org/officeDocument/2006/relationships" r:embed="rId10"/>
        <a:stretch>
          <a:fillRect/>
        </a:stretch>
      </xdr:blipFill>
      <xdr:spPr>
        <a:xfrm>
          <a:off x="17179018" y="4237263"/>
          <a:ext cx="2653954" cy="3906810"/>
        </a:xfrm>
        <a:prstGeom prst="rect">
          <a:avLst/>
        </a:prstGeom>
      </xdr:spPr>
    </xdr:pic>
    <xdr:clientData/>
  </xdr:twoCellAnchor>
  <xdr:twoCellAnchor editAs="oneCell">
    <xdr:from>
      <xdr:col>51</xdr:col>
      <xdr:colOff>54429</xdr:colOff>
      <xdr:row>51</xdr:row>
      <xdr:rowOff>27214</xdr:rowOff>
    </xdr:from>
    <xdr:to>
      <xdr:col>62</xdr:col>
      <xdr:colOff>292872</xdr:colOff>
      <xdr:row>68</xdr:row>
      <xdr:rowOff>11839</xdr:rowOff>
    </xdr:to>
    <xdr:pic>
      <xdr:nvPicPr>
        <xdr:cNvPr id="14" name="Grafik 13">
          <a:extLst>
            <a:ext uri="{FF2B5EF4-FFF2-40B4-BE49-F238E27FC236}">
              <a16:creationId xmlns:a16="http://schemas.microsoft.com/office/drawing/2014/main" id="{EC7BFD2D-F756-42A9-A11C-36940A24BB39}"/>
            </a:ext>
          </a:extLst>
        </xdr:cNvPr>
        <xdr:cNvPicPr>
          <a:picLocks noChangeAspect="1"/>
        </xdr:cNvPicPr>
      </xdr:nvPicPr>
      <xdr:blipFill>
        <a:blip xmlns:r="http://schemas.openxmlformats.org/officeDocument/2006/relationships" r:embed="rId11"/>
        <a:stretch>
          <a:fillRect/>
        </a:stretch>
      </xdr:blipFill>
      <xdr:spPr>
        <a:xfrm>
          <a:off x="17056554" y="8285389"/>
          <a:ext cx="3905568" cy="2737350"/>
        </a:xfrm>
        <a:prstGeom prst="rect">
          <a:avLst/>
        </a:prstGeom>
      </xdr:spPr>
    </xdr:pic>
    <xdr:clientData/>
  </xdr:twoCellAnchor>
  <xdr:twoCellAnchor editAs="oneCell">
    <xdr:from>
      <xdr:col>51</xdr:col>
      <xdr:colOff>136072</xdr:colOff>
      <xdr:row>68</xdr:row>
      <xdr:rowOff>149678</xdr:rowOff>
    </xdr:from>
    <xdr:to>
      <xdr:col>64</xdr:col>
      <xdr:colOff>119155</xdr:colOff>
      <xdr:row>88</xdr:row>
      <xdr:rowOff>13608</xdr:rowOff>
    </xdr:to>
    <xdr:pic>
      <xdr:nvPicPr>
        <xdr:cNvPr id="15" name="Grafik 14">
          <a:extLst>
            <a:ext uri="{FF2B5EF4-FFF2-40B4-BE49-F238E27FC236}">
              <a16:creationId xmlns:a16="http://schemas.microsoft.com/office/drawing/2014/main" id="{792ECCE7-9ECA-4CCF-8A92-793B4BA3620C}"/>
            </a:ext>
          </a:extLst>
        </xdr:cNvPr>
        <xdr:cNvPicPr>
          <a:picLocks noChangeAspect="1"/>
        </xdr:cNvPicPr>
      </xdr:nvPicPr>
      <xdr:blipFill>
        <a:blip xmlns:r="http://schemas.openxmlformats.org/officeDocument/2006/relationships" r:embed="rId12"/>
        <a:stretch>
          <a:fillRect/>
        </a:stretch>
      </xdr:blipFill>
      <xdr:spPr>
        <a:xfrm>
          <a:off x="17138197" y="11160578"/>
          <a:ext cx="4316958" cy="3102430"/>
        </a:xfrm>
        <a:prstGeom prst="rect">
          <a:avLst/>
        </a:prstGeom>
      </xdr:spPr>
    </xdr:pic>
    <xdr:clientData/>
  </xdr:twoCellAnchor>
  <xdr:twoCellAnchor editAs="oneCell">
    <xdr:from>
      <xdr:col>52</xdr:col>
      <xdr:colOff>0</xdr:colOff>
      <xdr:row>89</xdr:row>
      <xdr:rowOff>0</xdr:rowOff>
    </xdr:from>
    <xdr:to>
      <xdr:col>65</xdr:col>
      <xdr:colOff>257726</xdr:colOff>
      <xdr:row>109</xdr:row>
      <xdr:rowOff>44275</xdr:rowOff>
    </xdr:to>
    <xdr:pic>
      <xdr:nvPicPr>
        <xdr:cNvPr id="16" name="Grafik 15">
          <a:extLst>
            <a:ext uri="{FF2B5EF4-FFF2-40B4-BE49-F238E27FC236}">
              <a16:creationId xmlns:a16="http://schemas.microsoft.com/office/drawing/2014/main" id="{81C4BF4E-A313-4EBB-9C2E-58EB51C73F90}"/>
            </a:ext>
          </a:extLst>
        </xdr:cNvPr>
        <xdr:cNvPicPr>
          <a:picLocks noChangeAspect="1"/>
        </xdr:cNvPicPr>
      </xdr:nvPicPr>
      <xdr:blipFill>
        <a:blip xmlns:r="http://schemas.openxmlformats.org/officeDocument/2006/relationships" r:embed="rId13"/>
        <a:stretch>
          <a:fillRect/>
        </a:stretch>
      </xdr:blipFill>
      <xdr:spPr>
        <a:xfrm>
          <a:off x="17335500" y="14411325"/>
          <a:ext cx="4591601" cy="3282775"/>
        </a:xfrm>
        <a:prstGeom prst="rect">
          <a:avLst/>
        </a:prstGeom>
      </xdr:spPr>
    </xdr:pic>
    <xdr:clientData/>
  </xdr:twoCellAnchor>
  <xdr:twoCellAnchor editAs="oneCell">
    <xdr:from>
      <xdr:col>52</xdr:col>
      <xdr:colOff>48597</xdr:colOff>
      <xdr:row>113</xdr:row>
      <xdr:rowOff>22235</xdr:rowOff>
    </xdr:from>
    <xdr:to>
      <xdr:col>64</xdr:col>
      <xdr:colOff>127942</xdr:colOff>
      <xdr:row>122</xdr:row>
      <xdr:rowOff>155509</xdr:rowOff>
    </xdr:to>
    <xdr:pic>
      <xdr:nvPicPr>
        <xdr:cNvPr id="17" name="Grafik 16">
          <a:extLst>
            <a:ext uri="{FF2B5EF4-FFF2-40B4-BE49-F238E27FC236}">
              <a16:creationId xmlns:a16="http://schemas.microsoft.com/office/drawing/2014/main" id="{39992D27-848A-4346-8E86-0DC3B6FCBA2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384097" y="18319760"/>
          <a:ext cx="4079845" cy="1590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77754</xdr:colOff>
      <xdr:row>123</xdr:row>
      <xdr:rowOff>89318</xdr:rowOff>
    </xdr:from>
    <xdr:to>
      <xdr:col>64</xdr:col>
      <xdr:colOff>159185</xdr:colOff>
      <xdr:row>133</xdr:row>
      <xdr:rowOff>58316</xdr:rowOff>
    </xdr:to>
    <xdr:pic>
      <xdr:nvPicPr>
        <xdr:cNvPr id="18" name="Grafik 17">
          <a:extLst>
            <a:ext uri="{FF2B5EF4-FFF2-40B4-BE49-F238E27FC236}">
              <a16:creationId xmlns:a16="http://schemas.microsoft.com/office/drawing/2014/main" id="{A38F898E-96F2-4CD2-9879-295770AA4A4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7413254" y="20006093"/>
          <a:ext cx="4081931" cy="15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63030</xdr:colOff>
      <xdr:row>133</xdr:row>
      <xdr:rowOff>116633</xdr:rowOff>
    </xdr:from>
    <xdr:to>
      <xdr:col>64</xdr:col>
      <xdr:colOff>120130</xdr:colOff>
      <xdr:row>143</xdr:row>
      <xdr:rowOff>76005</xdr:rowOff>
    </xdr:to>
    <xdr:pic>
      <xdr:nvPicPr>
        <xdr:cNvPr id="19" name="Grafik 18">
          <a:extLst>
            <a:ext uri="{FF2B5EF4-FFF2-40B4-BE49-F238E27FC236}">
              <a16:creationId xmlns:a16="http://schemas.microsoft.com/office/drawing/2014/main" id="{2C3598F6-8DFD-4ECC-956E-B1A7DDD1781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7398530" y="21652658"/>
          <a:ext cx="4057600" cy="1578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77755</xdr:colOff>
      <xdr:row>144</xdr:row>
      <xdr:rowOff>699</xdr:rowOff>
    </xdr:from>
    <xdr:to>
      <xdr:col>64</xdr:col>
      <xdr:colOff>82225</xdr:colOff>
      <xdr:row>153</xdr:row>
      <xdr:rowOff>105164</xdr:rowOff>
    </xdr:to>
    <xdr:pic>
      <xdr:nvPicPr>
        <xdr:cNvPr id="20" name="Grafik 19">
          <a:extLst>
            <a:ext uri="{FF2B5EF4-FFF2-40B4-BE49-F238E27FC236}">
              <a16:creationId xmlns:a16="http://schemas.microsoft.com/office/drawing/2014/main" id="{6A85F6E4-40EB-4D49-B365-6D08BF1A7D7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7413255" y="23317899"/>
          <a:ext cx="4004970" cy="156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29159</xdr:colOff>
      <xdr:row>154</xdr:row>
      <xdr:rowOff>145604</xdr:rowOff>
    </xdr:from>
    <xdr:to>
      <xdr:col>64</xdr:col>
      <xdr:colOff>212760</xdr:colOff>
      <xdr:row>164</xdr:row>
      <xdr:rowOff>155509</xdr:rowOff>
    </xdr:to>
    <xdr:pic>
      <xdr:nvPicPr>
        <xdr:cNvPr id="21" name="Grafik 20">
          <a:extLst>
            <a:ext uri="{FF2B5EF4-FFF2-40B4-BE49-F238E27FC236}">
              <a16:creationId xmlns:a16="http://schemas.microsoft.com/office/drawing/2014/main" id="{709A3B8C-B746-4136-85E0-52ECA33D1C9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364659" y="25082054"/>
          <a:ext cx="4184101" cy="1629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13606</xdr:colOff>
      <xdr:row>178</xdr:row>
      <xdr:rowOff>40821</xdr:rowOff>
    </xdr:from>
    <xdr:to>
      <xdr:col>61</xdr:col>
      <xdr:colOff>275925</xdr:colOff>
      <xdr:row>188</xdr:row>
      <xdr:rowOff>86446</xdr:rowOff>
    </xdr:to>
    <xdr:pic>
      <xdr:nvPicPr>
        <xdr:cNvPr id="22" name="Grafik 21">
          <a:extLst>
            <a:ext uri="{FF2B5EF4-FFF2-40B4-BE49-F238E27FC236}">
              <a16:creationId xmlns:a16="http://schemas.microsoft.com/office/drawing/2014/main" id="{D4457374-3F68-420C-B65C-E1247502246A}"/>
            </a:ext>
          </a:extLst>
        </xdr:cNvPr>
        <xdr:cNvPicPr>
          <a:picLocks noChangeAspect="1"/>
        </xdr:cNvPicPr>
      </xdr:nvPicPr>
      <xdr:blipFill>
        <a:blip xmlns:r="http://schemas.openxmlformats.org/officeDocument/2006/relationships" r:embed="rId19"/>
        <a:stretch>
          <a:fillRect/>
        </a:stretch>
      </xdr:blipFill>
      <xdr:spPr>
        <a:xfrm>
          <a:off x="18015856" y="28863471"/>
          <a:ext cx="2595944" cy="1664875"/>
        </a:xfrm>
        <a:prstGeom prst="rect">
          <a:avLst/>
        </a:prstGeom>
      </xdr:spPr>
    </xdr:pic>
    <xdr:clientData/>
  </xdr:twoCellAnchor>
  <xdr:twoCellAnchor editAs="oneCell">
    <xdr:from>
      <xdr:col>51</xdr:col>
      <xdr:colOff>190501</xdr:colOff>
      <xdr:row>190</xdr:row>
      <xdr:rowOff>40822</xdr:rowOff>
    </xdr:from>
    <xdr:to>
      <xdr:col>60</xdr:col>
      <xdr:colOff>66858</xdr:colOff>
      <xdr:row>209</xdr:row>
      <xdr:rowOff>99123</xdr:rowOff>
    </xdr:to>
    <xdr:pic>
      <xdr:nvPicPr>
        <xdr:cNvPr id="23" name="Grafik 22">
          <a:extLst>
            <a:ext uri="{FF2B5EF4-FFF2-40B4-BE49-F238E27FC236}">
              <a16:creationId xmlns:a16="http://schemas.microsoft.com/office/drawing/2014/main" id="{1D12E1F7-B823-43EE-AC60-3F404628A069}"/>
            </a:ext>
          </a:extLst>
        </xdr:cNvPr>
        <xdr:cNvPicPr>
          <a:picLocks noChangeAspect="1"/>
        </xdr:cNvPicPr>
      </xdr:nvPicPr>
      <xdr:blipFill>
        <a:blip xmlns:r="http://schemas.openxmlformats.org/officeDocument/2006/relationships" r:embed="rId20"/>
        <a:stretch>
          <a:fillRect/>
        </a:stretch>
      </xdr:blipFill>
      <xdr:spPr>
        <a:xfrm>
          <a:off x="17192626" y="30806572"/>
          <a:ext cx="2876732" cy="3134876"/>
        </a:xfrm>
        <a:prstGeom prst="rect">
          <a:avLst/>
        </a:prstGeom>
      </xdr:spPr>
    </xdr:pic>
    <xdr:clientData/>
  </xdr:twoCellAnchor>
  <xdr:twoCellAnchor editAs="oneCell">
    <xdr:from>
      <xdr:col>60</xdr:col>
      <xdr:colOff>95252</xdr:colOff>
      <xdr:row>190</xdr:row>
      <xdr:rowOff>136071</xdr:rowOff>
    </xdr:from>
    <xdr:to>
      <xdr:col>67</xdr:col>
      <xdr:colOff>39824</xdr:colOff>
      <xdr:row>205</xdr:row>
      <xdr:rowOff>45994</xdr:rowOff>
    </xdr:to>
    <xdr:pic>
      <xdr:nvPicPr>
        <xdr:cNvPr id="24" name="Grafik 23">
          <a:extLst>
            <a:ext uri="{FF2B5EF4-FFF2-40B4-BE49-F238E27FC236}">
              <a16:creationId xmlns:a16="http://schemas.microsoft.com/office/drawing/2014/main" id="{4C1DD05F-2660-4E00-8894-D5C1FDB8D269}"/>
            </a:ext>
          </a:extLst>
        </xdr:cNvPr>
        <xdr:cNvPicPr>
          <a:picLocks noChangeAspect="1"/>
        </xdr:cNvPicPr>
      </xdr:nvPicPr>
      <xdr:blipFill>
        <a:blip xmlns:r="http://schemas.openxmlformats.org/officeDocument/2006/relationships" r:embed="rId21"/>
        <a:stretch>
          <a:fillRect/>
        </a:stretch>
      </xdr:blipFill>
      <xdr:spPr>
        <a:xfrm>
          <a:off x="20097752" y="30901821"/>
          <a:ext cx="2278197" cy="2338798"/>
        </a:xfrm>
        <a:prstGeom prst="rect">
          <a:avLst/>
        </a:prstGeom>
      </xdr:spPr>
    </xdr:pic>
    <xdr:clientData/>
  </xdr:twoCellAnchor>
  <xdr:twoCellAnchor editAs="oneCell">
    <xdr:from>
      <xdr:col>102</xdr:col>
      <xdr:colOff>167368</xdr:colOff>
      <xdr:row>30</xdr:row>
      <xdr:rowOff>96610</xdr:rowOff>
    </xdr:from>
    <xdr:to>
      <xdr:col>117</xdr:col>
      <xdr:colOff>84379</xdr:colOff>
      <xdr:row>52</xdr:row>
      <xdr:rowOff>46559</xdr:rowOff>
    </xdr:to>
    <xdr:pic>
      <xdr:nvPicPr>
        <xdr:cNvPr id="25" name="Grafik 24">
          <a:extLst>
            <a:ext uri="{FF2B5EF4-FFF2-40B4-BE49-F238E27FC236}">
              <a16:creationId xmlns:a16="http://schemas.microsoft.com/office/drawing/2014/main" id="{506FB66B-2DA0-47C5-923F-D8F5CA5A268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rot="5400000">
          <a:off x="34874286" y="4251692"/>
          <a:ext cx="3512299" cy="4917636"/>
        </a:xfrm>
        <a:prstGeom prst="rect">
          <a:avLst/>
        </a:prstGeom>
      </xdr:spPr>
    </xdr:pic>
    <xdr:clientData/>
  </xdr:twoCellAnchor>
  <xdr:twoCellAnchor editAs="oneCell">
    <xdr:from>
      <xdr:col>102</xdr:col>
      <xdr:colOff>163288</xdr:colOff>
      <xdr:row>55</xdr:row>
      <xdr:rowOff>17648</xdr:rowOff>
    </xdr:from>
    <xdr:to>
      <xdr:col>117</xdr:col>
      <xdr:colOff>149679</xdr:colOff>
      <xdr:row>76</xdr:row>
      <xdr:rowOff>127</xdr:rowOff>
    </xdr:to>
    <xdr:pic>
      <xdr:nvPicPr>
        <xdr:cNvPr id="26" name="Grafik 25">
          <a:extLst>
            <a:ext uri="{FF2B5EF4-FFF2-40B4-BE49-F238E27FC236}">
              <a16:creationId xmlns:a16="http://schemas.microsoft.com/office/drawing/2014/main" id="{B18B7181-262C-4C6B-9EA0-126F719BC09B}"/>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rot="5400000">
          <a:off x="34969594" y="8121467"/>
          <a:ext cx="3382904" cy="49870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16</xdr:row>
      <xdr:rowOff>152400</xdr:rowOff>
    </xdr:from>
    <xdr:to>
      <xdr:col>15</xdr:col>
      <xdr:colOff>11283</xdr:colOff>
      <xdr:row>54</xdr:row>
      <xdr:rowOff>58397</xdr:rowOff>
    </xdr:to>
    <xdr:pic>
      <xdr:nvPicPr>
        <xdr:cNvPr id="2" name="Grafik 1">
          <a:extLst>
            <a:ext uri="{FF2B5EF4-FFF2-40B4-BE49-F238E27FC236}">
              <a16:creationId xmlns:a16="http://schemas.microsoft.com/office/drawing/2014/main" id="{E38F4A37-8037-45DC-A297-1E84B3387F7B}"/>
            </a:ext>
          </a:extLst>
        </xdr:cNvPr>
        <xdr:cNvPicPr>
          <a:picLocks noChangeAspect="1"/>
        </xdr:cNvPicPr>
      </xdr:nvPicPr>
      <xdr:blipFill>
        <a:blip xmlns:r="http://schemas.openxmlformats.org/officeDocument/2006/relationships" r:embed="rId1"/>
        <a:stretch>
          <a:fillRect/>
        </a:stretch>
      </xdr:blipFill>
      <xdr:spPr>
        <a:xfrm>
          <a:off x="419100" y="2743200"/>
          <a:ext cx="4592808" cy="6059147"/>
        </a:xfrm>
        <a:prstGeom prst="rect">
          <a:avLst/>
        </a:prstGeom>
      </xdr:spPr>
    </xdr:pic>
    <xdr:clientData/>
  </xdr:twoCellAnchor>
  <xdr:twoCellAnchor editAs="oneCell">
    <xdr:from>
      <xdr:col>17</xdr:col>
      <xdr:colOff>133350</xdr:colOff>
      <xdr:row>15</xdr:row>
      <xdr:rowOff>28575</xdr:rowOff>
    </xdr:from>
    <xdr:to>
      <xdr:col>32</xdr:col>
      <xdr:colOff>193157</xdr:colOff>
      <xdr:row>58</xdr:row>
      <xdr:rowOff>10755</xdr:rowOff>
    </xdr:to>
    <xdr:pic>
      <xdr:nvPicPr>
        <xdr:cNvPr id="3" name="Grafik 2">
          <a:extLst>
            <a:ext uri="{FF2B5EF4-FFF2-40B4-BE49-F238E27FC236}">
              <a16:creationId xmlns:a16="http://schemas.microsoft.com/office/drawing/2014/main" id="{9D140B61-D5F8-4EA8-B350-99D829AEBF75}"/>
            </a:ext>
          </a:extLst>
        </xdr:cNvPr>
        <xdr:cNvPicPr>
          <a:picLocks noChangeAspect="1"/>
        </xdr:cNvPicPr>
      </xdr:nvPicPr>
      <xdr:blipFill>
        <a:blip xmlns:r="http://schemas.openxmlformats.org/officeDocument/2006/relationships" r:embed="rId2"/>
        <a:stretch>
          <a:fillRect/>
        </a:stretch>
      </xdr:blipFill>
      <xdr:spPr>
        <a:xfrm>
          <a:off x="5715000" y="2457450"/>
          <a:ext cx="5060432" cy="6944955"/>
        </a:xfrm>
        <a:prstGeom prst="rect">
          <a:avLst/>
        </a:prstGeom>
      </xdr:spPr>
    </xdr:pic>
    <xdr:clientData/>
  </xdr:twoCellAnchor>
  <xdr:twoCellAnchor editAs="oneCell">
    <xdr:from>
      <xdr:col>34</xdr:col>
      <xdr:colOff>9525</xdr:colOff>
      <xdr:row>17</xdr:row>
      <xdr:rowOff>38100</xdr:rowOff>
    </xdr:from>
    <xdr:to>
      <xdr:col>49</xdr:col>
      <xdr:colOff>257132</xdr:colOff>
      <xdr:row>61</xdr:row>
      <xdr:rowOff>144126</xdr:rowOff>
    </xdr:to>
    <xdr:pic>
      <xdr:nvPicPr>
        <xdr:cNvPr id="4" name="Grafik 3">
          <a:extLst>
            <a:ext uri="{FF2B5EF4-FFF2-40B4-BE49-F238E27FC236}">
              <a16:creationId xmlns:a16="http://schemas.microsoft.com/office/drawing/2014/main" id="{5C96558D-C392-4A14-9177-C267609DAD67}"/>
            </a:ext>
          </a:extLst>
        </xdr:cNvPr>
        <xdr:cNvPicPr>
          <a:picLocks noChangeAspect="1"/>
        </xdr:cNvPicPr>
      </xdr:nvPicPr>
      <xdr:blipFill>
        <a:blip xmlns:r="http://schemas.openxmlformats.org/officeDocument/2006/relationships" r:embed="rId3"/>
        <a:stretch>
          <a:fillRect/>
        </a:stretch>
      </xdr:blipFill>
      <xdr:spPr>
        <a:xfrm>
          <a:off x="11172825" y="2790825"/>
          <a:ext cx="5248232" cy="7230726"/>
        </a:xfrm>
        <a:prstGeom prst="rect">
          <a:avLst/>
        </a:prstGeom>
      </xdr:spPr>
    </xdr:pic>
    <xdr:clientData/>
  </xdr:twoCellAnchor>
  <xdr:twoCellAnchor editAs="oneCell">
    <xdr:from>
      <xdr:col>51</xdr:col>
      <xdr:colOff>57150</xdr:colOff>
      <xdr:row>16</xdr:row>
      <xdr:rowOff>133350</xdr:rowOff>
    </xdr:from>
    <xdr:to>
      <xdr:col>66</xdr:col>
      <xdr:colOff>77055</xdr:colOff>
      <xdr:row>50</xdr:row>
      <xdr:rowOff>86669</xdr:rowOff>
    </xdr:to>
    <xdr:pic>
      <xdr:nvPicPr>
        <xdr:cNvPr id="5" name="Grafik 4">
          <a:extLst>
            <a:ext uri="{FF2B5EF4-FFF2-40B4-BE49-F238E27FC236}">
              <a16:creationId xmlns:a16="http://schemas.microsoft.com/office/drawing/2014/main" id="{A239BD14-7E93-4A0E-921F-1A9E0E8BF1B9}"/>
            </a:ext>
          </a:extLst>
        </xdr:cNvPr>
        <xdr:cNvPicPr>
          <a:picLocks noChangeAspect="1"/>
        </xdr:cNvPicPr>
      </xdr:nvPicPr>
      <xdr:blipFill>
        <a:blip xmlns:r="http://schemas.openxmlformats.org/officeDocument/2006/relationships" r:embed="rId4"/>
        <a:stretch>
          <a:fillRect/>
        </a:stretch>
      </xdr:blipFill>
      <xdr:spPr>
        <a:xfrm>
          <a:off x="16802100" y="2724150"/>
          <a:ext cx="5020530" cy="5458769"/>
        </a:xfrm>
        <a:prstGeom prst="rect">
          <a:avLst/>
        </a:prstGeom>
      </xdr:spPr>
    </xdr:pic>
    <xdr:clientData/>
  </xdr:twoCellAnchor>
  <xdr:twoCellAnchor editAs="oneCell">
    <xdr:from>
      <xdr:col>68</xdr:col>
      <xdr:colOff>104775</xdr:colOff>
      <xdr:row>15</xdr:row>
      <xdr:rowOff>114300</xdr:rowOff>
    </xdr:from>
    <xdr:to>
      <xdr:col>83</xdr:col>
      <xdr:colOff>160512</xdr:colOff>
      <xdr:row>59</xdr:row>
      <xdr:rowOff>108426</xdr:rowOff>
    </xdr:to>
    <xdr:pic>
      <xdr:nvPicPr>
        <xdr:cNvPr id="6" name="Grafik 5">
          <a:extLst>
            <a:ext uri="{FF2B5EF4-FFF2-40B4-BE49-F238E27FC236}">
              <a16:creationId xmlns:a16="http://schemas.microsoft.com/office/drawing/2014/main" id="{E30832C7-45EE-4625-B92E-E285024008E5}"/>
            </a:ext>
          </a:extLst>
        </xdr:cNvPr>
        <xdr:cNvPicPr>
          <a:picLocks noChangeAspect="1"/>
        </xdr:cNvPicPr>
      </xdr:nvPicPr>
      <xdr:blipFill>
        <a:blip xmlns:r="http://schemas.openxmlformats.org/officeDocument/2006/relationships" r:embed="rId5"/>
        <a:stretch>
          <a:fillRect/>
        </a:stretch>
      </xdr:blipFill>
      <xdr:spPr>
        <a:xfrm>
          <a:off x="22431375" y="2543175"/>
          <a:ext cx="5056362" cy="7118826"/>
        </a:xfrm>
        <a:prstGeom prst="rect">
          <a:avLst/>
        </a:prstGeom>
      </xdr:spPr>
    </xdr:pic>
    <xdr:clientData/>
  </xdr:twoCellAnchor>
  <xdr:twoCellAnchor editAs="oneCell">
    <xdr:from>
      <xdr:col>86</xdr:col>
      <xdr:colOff>285750</xdr:colOff>
      <xdr:row>15</xdr:row>
      <xdr:rowOff>19050</xdr:rowOff>
    </xdr:from>
    <xdr:to>
      <xdr:col>99</xdr:col>
      <xdr:colOff>240684</xdr:colOff>
      <xdr:row>53</xdr:row>
      <xdr:rowOff>54806</xdr:rowOff>
    </xdr:to>
    <xdr:pic>
      <xdr:nvPicPr>
        <xdr:cNvPr id="7" name="Grafik 6">
          <a:extLst>
            <a:ext uri="{FF2B5EF4-FFF2-40B4-BE49-F238E27FC236}">
              <a16:creationId xmlns:a16="http://schemas.microsoft.com/office/drawing/2014/main" id="{DB805B49-3424-4502-A987-2DBC65B580CE}"/>
            </a:ext>
          </a:extLst>
        </xdr:cNvPr>
        <xdr:cNvPicPr>
          <a:picLocks noChangeAspect="1"/>
        </xdr:cNvPicPr>
      </xdr:nvPicPr>
      <xdr:blipFill>
        <a:blip xmlns:r="http://schemas.openxmlformats.org/officeDocument/2006/relationships" r:embed="rId6"/>
        <a:stretch>
          <a:fillRect/>
        </a:stretch>
      </xdr:blipFill>
      <xdr:spPr>
        <a:xfrm>
          <a:off x="28527375" y="2447925"/>
          <a:ext cx="4288809" cy="6188906"/>
        </a:xfrm>
        <a:prstGeom prst="rect">
          <a:avLst/>
        </a:prstGeom>
      </xdr:spPr>
    </xdr:pic>
    <xdr:clientData/>
  </xdr:twoCellAnchor>
  <xdr:twoCellAnchor editAs="oneCell">
    <xdr:from>
      <xdr:col>103</xdr:col>
      <xdr:colOff>295275</xdr:colOff>
      <xdr:row>17</xdr:row>
      <xdr:rowOff>9525</xdr:rowOff>
    </xdr:from>
    <xdr:to>
      <xdr:col>116</xdr:col>
      <xdr:colOff>123825</xdr:colOff>
      <xdr:row>50</xdr:row>
      <xdr:rowOff>66918</xdr:rowOff>
    </xdr:to>
    <xdr:pic>
      <xdr:nvPicPr>
        <xdr:cNvPr id="8" name="Grafik 7">
          <a:extLst>
            <a:ext uri="{FF2B5EF4-FFF2-40B4-BE49-F238E27FC236}">
              <a16:creationId xmlns:a16="http://schemas.microsoft.com/office/drawing/2014/main" id="{20320426-4158-4B23-AEBE-8A65F2851F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a:off x="34118550" y="2762250"/>
          <a:ext cx="4162425" cy="5400918"/>
        </a:xfrm>
        <a:prstGeom prst="rect">
          <a:avLst/>
        </a:prstGeom>
      </xdr:spPr>
    </xdr:pic>
    <xdr:clientData/>
  </xdr:twoCellAnchor>
  <xdr:twoCellAnchor editAs="oneCell">
    <xdr:from>
      <xdr:col>104</xdr:col>
      <xdr:colOff>142875</xdr:colOff>
      <xdr:row>53</xdr:row>
      <xdr:rowOff>0</xdr:rowOff>
    </xdr:from>
    <xdr:to>
      <xdr:col>115</xdr:col>
      <xdr:colOff>228600</xdr:colOff>
      <xdr:row>82</xdr:row>
      <xdr:rowOff>139267</xdr:rowOff>
    </xdr:to>
    <xdr:pic>
      <xdr:nvPicPr>
        <xdr:cNvPr id="9" name="Grafik 8">
          <a:extLst>
            <a:ext uri="{FF2B5EF4-FFF2-40B4-BE49-F238E27FC236}">
              <a16:creationId xmlns:a16="http://schemas.microsoft.com/office/drawing/2014/main" id="{616E040F-C0CF-4C9F-AC3E-5B8181171A71}"/>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34299525" y="8582025"/>
          <a:ext cx="3752850" cy="4835092"/>
        </a:xfrm>
        <a:prstGeom prst="rect">
          <a:avLst/>
        </a:prstGeom>
      </xdr:spPr>
    </xdr:pic>
    <xdr:clientData/>
  </xdr:twoCellAnchor>
  <xdr:twoCellAnchor editAs="oneCell">
    <xdr:from>
      <xdr:col>120</xdr:col>
      <xdr:colOff>0</xdr:colOff>
      <xdr:row>19</xdr:row>
      <xdr:rowOff>0</xdr:rowOff>
    </xdr:from>
    <xdr:to>
      <xdr:col>130</xdr:col>
      <xdr:colOff>238125</xdr:colOff>
      <xdr:row>53</xdr:row>
      <xdr:rowOff>85913</xdr:rowOff>
    </xdr:to>
    <xdr:pic>
      <xdr:nvPicPr>
        <xdr:cNvPr id="10" name="Grafik 9">
          <a:extLst>
            <a:ext uri="{FF2B5EF4-FFF2-40B4-BE49-F238E27FC236}">
              <a16:creationId xmlns:a16="http://schemas.microsoft.com/office/drawing/2014/main" id="{F15F36A1-17F0-4D1C-A7E6-CDC45024D3F6}"/>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39404925" y="3076575"/>
          <a:ext cx="3571875" cy="5591363"/>
        </a:xfrm>
        <a:prstGeom prst="rect">
          <a:avLst/>
        </a:prstGeom>
      </xdr:spPr>
    </xdr:pic>
    <xdr:clientData/>
  </xdr:twoCellAnchor>
  <xdr:twoCellAnchor editAs="oneCell">
    <xdr:from>
      <xdr:col>138</xdr:col>
      <xdr:colOff>95250</xdr:colOff>
      <xdr:row>15</xdr:row>
      <xdr:rowOff>95250</xdr:rowOff>
    </xdr:from>
    <xdr:to>
      <xdr:col>149</xdr:col>
      <xdr:colOff>60666</xdr:colOff>
      <xdr:row>47</xdr:row>
      <xdr:rowOff>29904</xdr:rowOff>
    </xdr:to>
    <xdr:pic>
      <xdr:nvPicPr>
        <xdr:cNvPr id="11" name="Grafik 10">
          <a:extLst>
            <a:ext uri="{FF2B5EF4-FFF2-40B4-BE49-F238E27FC236}">
              <a16:creationId xmlns:a16="http://schemas.microsoft.com/office/drawing/2014/main" id="{AFC9CDE9-AF56-4FC8-9D22-15A51D120A7D}"/>
            </a:ext>
          </a:extLst>
        </xdr:cNvPr>
        <xdr:cNvPicPr>
          <a:picLocks noChangeAspect="1"/>
        </xdr:cNvPicPr>
      </xdr:nvPicPr>
      <xdr:blipFill>
        <a:blip xmlns:r="http://schemas.openxmlformats.org/officeDocument/2006/relationships" r:embed="rId10"/>
        <a:stretch>
          <a:fillRect/>
        </a:stretch>
      </xdr:blipFill>
      <xdr:spPr>
        <a:xfrm>
          <a:off x="45491400" y="2524125"/>
          <a:ext cx="3632541" cy="5116254"/>
        </a:xfrm>
        <a:prstGeom prst="rect">
          <a:avLst/>
        </a:prstGeom>
      </xdr:spPr>
    </xdr:pic>
    <xdr:clientData/>
  </xdr:twoCellAnchor>
  <xdr:twoCellAnchor editAs="oneCell">
    <xdr:from>
      <xdr:col>138</xdr:col>
      <xdr:colOff>190501</xdr:colOff>
      <xdr:row>49</xdr:row>
      <xdr:rowOff>152400</xdr:rowOff>
    </xdr:from>
    <xdr:to>
      <xdr:col>150</xdr:col>
      <xdr:colOff>48645</xdr:colOff>
      <xdr:row>84</xdr:row>
      <xdr:rowOff>20374</xdr:rowOff>
    </xdr:to>
    <xdr:pic>
      <xdr:nvPicPr>
        <xdr:cNvPr id="12" name="Grafik 11">
          <a:extLst>
            <a:ext uri="{FF2B5EF4-FFF2-40B4-BE49-F238E27FC236}">
              <a16:creationId xmlns:a16="http://schemas.microsoft.com/office/drawing/2014/main" id="{6C7FABEB-5696-43CB-90F8-E9ECE03CA44C}"/>
            </a:ext>
          </a:extLst>
        </xdr:cNvPr>
        <xdr:cNvPicPr>
          <a:picLocks noChangeAspect="1"/>
        </xdr:cNvPicPr>
      </xdr:nvPicPr>
      <xdr:blipFill>
        <a:blip xmlns:r="http://schemas.openxmlformats.org/officeDocument/2006/relationships" r:embed="rId11"/>
        <a:stretch>
          <a:fillRect/>
        </a:stretch>
      </xdr:blipFill>
      <xdr:spPr>
        <a:xfrm>
          <a:off x="45586651" y="8086725"/>
          <a:ext cx="3858644" cy="5535349"/>
        </a:xfrm>
        <a:prstGeom prst="rect">
          <a:avLst/>
        </a:prstGeom>
      </xdr:spPr>
    </xdr:pic>
    <xdr:clientData/>
  </xdr:twoCellAnchor>
  <xdr:twoCellAnchor editAs="oneCell">
    <xdr:from>
      <xdr:col>139</xdr:col>
      <xdr:colOff>95250</xdr:colOff>
      <xdr:row>85</xdr:row>
      <xdr:rowOff>57150</xdr:rowOff>
    </xdr:from>
    <xdr:to>
      <xdr:col>149</xdr:col>
      <xdr:colOff>314325</xdr:colOff>
      <xdr:row>115</xdr:row>
      <xdr:rowOff>119840</xdr:rowOff>
    </xdr:to>
    <xdr:pic>
      <xdr:nvPicPr>
        <xdr:cNvPr id="13" name="Grafik 12">
          <a:extLst>
            <a:ext uri="{FF2B5EF4-FFF2-40B4-BE49-F238E27FC236}">
              <a16:creationId xmlns:a16="http://schemas.microsoft.com/office/drawing/2014/main" id="{6C1557F1-AD84-405F-B0BC-C14269201CE5}"/>
            </a:ext>
          </a:extLst>
        </xdr:cNvPr>
        <xdr:cNvPicPr>
          <a:picLocks noChangeAspect="1"/>
        </xdr:cNvPicPr>
      </xdr:nvPicPr>
      <xdr:blipFill>
        <a:blip xmlns:r="http://schemas.openxmlformats.org/officeDocument/2006/relationships" r:embed="rId12"/>
        <a:stretch>
          <a:fillRect/>
        </a:stretch>
      </xdr:blipFill>
      <xdr:spPr>
        <a:xfrm>
          <a:off x="45824775" y="13820775"/>
          <a:ext cx="3552825" cy="49204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200025</xdr:colOff>
      <xdr:row>5</xdr:row>
      <xdr:rowOff>57150</xdr:rowOff>
    </xdr:from>
    <xdr:to>
      <xdr:col>9</xdr:col>
      <xdr:colOff>134079</xdr:colOff>
      <xdr:row>18</xdr:row>
      <xdr:rowOff>129814</xdr:rowOff>
    </xdr:to>
    <xdr:pic>
      <xdr:nvPicPr>
        <xdr:cNvPr id="3" name="Grafik 2">
          <a:extLst>
            <a:ext uri="{FF2B5EF4-FFF2-40B4-BE49-F238E27FC236}">
              <a16:creationId xmlns:a16="http://schemas.microsoft.com/office/drawing/2014/main" id="{82F96CAA-5D41-45B0-BD0E-AE07CE937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00025" y="866775"/>
          <a:ext cx="2934429" cy="2177689"/>
        </a:xfrm>
        <a:prstGeom prst="rect">
          <a:avLst/>
        </a:prstGeom>
      </xdr:spPr>
    </xdr:pic>
    <xdr:clientData/>
  </xdr:twoCellAnchor>
  <xdr:twoCellAnchor editAs="oneCell">
    <xdr:from>
      <xdr:col>10</xdr:col>
      <xdr:colOff>161925</xdr:colOff>
      <xdr:row>5</xdr:row>
      <xdr:rowOff>19050</xdr:rowOff>
    </xdr:from>
    <xdr:to>
      <xdr:col>18</xdr:col>
      <xdr:colOff>160085</xdr:colOff>
      <xdr:row>18</xdr:row>
      <xdr:rowOff>122465</xdr:rowOff>
    </xdr:to>
    <xdr:pic>
      <xdr:nvPicPr>
        <xdr:cNvPr id="4" name="Grafik 3">
          <a:extLst>
            <a:ext uri="{FF2B5EF4-FFF2-40B4-BE49-F238E27FC236}">
              <a16:creationId xmlns:a16="http://schemas.microsoft.com/office/drawing/2014/main" id="{9A2CA50F-2C87-47BD-B6ED-275D6EA9EE3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a:stretch/>
      </xdr:blipFill>
      <xdr:spPr>
        <a:xfrm>
          <a:off x="3495675" y="828675"/>
          <a:ext cx="2712785" cy="2208440"/>
        </a:xfrm>
        <a:prstGeom prst="rect">
          <a:avLst/>
        </a:prstGeom>
      </xdr:spPr>
    </xdr:pic>
    <xdr:clientData/>
  </xdr:twoCellAnchor>
  <xdr:twoCellAnchor editAs="oneCell">
    <xdr:from>
      <xdr:col>1</xdr:col>
      <xdr:colOff>95250</xdr:colOff>
      <xdr:row>21</xdr:row>
      <xdr:rowOff>95250</xdr:rowOff>
    </xdr:from>
    <xdr:to>
      <xdr:col>18</xdr:col>
      <xdr:colOff>22886</xdr:colOff>
      <xdr:row>39</xdr:row>
      <xdr:rowOff>71097</xdr:rowOff>
    </xdr:to>
    <xdr:pic>
      <xdr:nvPicPr>
        <xdr:cNvPr id="5" name="Grafik 4">
          <a:extLst>
            <a:ext uri="{FF2B5EF4-FFF2-40B4-BE49-F238E27FC236}">
              <a16:creationId xmlns:a16="http://schemas.microsoft.com/office/drawing/2014/main" id="{06815288-5682-4CD5-8E84-811521996210}"/>
            </a:ext>
          </a:extLst>
        </xdr:cNvPr>
        <xdr:cNvPicPr>
          <a:picLocks noChangeAspect="1"/>
        </xdr:cNvPicPr>
      </xdr:nvPicPr>
      <xdr:blipFill>
        <a:blip xmlns:r="http://schemas.openxmlformats.org/officeDocument/2006/relationships" r:embed="rId3"/>
        <a:stretch>
          <a:fillRect/>
        </a:stretch>
      </xdr:blipFill>
      <xdr:spPr>
        <a:xfrm>
          <a:off x="428625" y="3495675"/>
          <a:ext cx="5642636" cy="2890497"/>
        </a:xfrm>
        <a:prstGeom prst="rect">
          <a:avLst/>
        </a:prstGeom>
      </xdr:spPr>
    </xdr:pic>
    <xdr:clientData/>
  </xdr:twoCellAnchor>
  <xdr:twoCellAnchor editAs="oneCell">
    <xdr:from>
      <xdr:col>43</xdr:col>
      <xdr:colOff>85725</xdr:colOff>
      <xdr:row>5</xdr:row>
      <xdr:rowOff>47625</xdr:rowOff>
    </xdr:from>
    <xdr:to>
      <xdr:col>56</xdr:col>
      <xdr:colOff>185226</xdr:colOff>
      <xdr:row>18</xdr:row>
      <xdr:rowOff>113258</xdr:rowOff>
    </xdr:to>
    <xdr:pic>
      <xdr:nvPicPr>
        <xdr:cNvPr id="6" name="Grafik 5">
          <a:extLst>
            <a:ext uri="{FF2B5EF4-FFF2-40B4-BE49-F238E27FC236}">
              <a16:creationId xmlns:a16="http://schemas.microsoft.com/office/drawing/2014/main" id="{FF06DD0A-1354-4062-A125-5F3F3D59EB0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33113"/>
        <a:stretch/>
      </xdr:blipFill>
      <xdr:spPr>
        <a:xfrm rot="5400000">
          <a:off x="15342659" y="-274109"/>
          <a:ext cx="2170658" cy="4433376"/>
        </a:xfrm>
        <a:prstGeom prst="rect">
          <a:avLst/>
        </a:prstGeom>
      </xdr:spPr>
    </xdr:pic>
    <xdr:clientData/>
  </xdr:twoCellAnchor>
  <xdr:twoCellAnchor>
    <xdr:from>
      <xdr:col>40</xdr:col>
      <xdr:colOff>76200</xdr:colOff>
      <xdr:row>20</xdr:row>
      <xdr:rowOff>114300</xdr:rowOff>
    </xdr:from>
    <xdr:to>
      <xdr:col>61</xdr:col>
      <xdr:colOff>304800</xdr:colOff>
      <xdr:row>41</xdr:row>
      <xdr:rowOff>9525</xdr:rowOff>
    </xdr:to>
    <xdr:graphicFrame macro="">
      <xdr:nvGraphicFramePr>
        <xdr:cNvPr id="7" name="Diagramm 6">
          <a:extLst>
            <a:ext uri="{FF2B5EF4-FFF2-40B4-BE49-F238E27FC236}">
              <a16:creationId xmlns:a16="http://schemas.microsoft.com/office/drawing/2014/main" id="{A845F37E-760D-4AF9-8B07-04CC3F396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66</xdr:col>
      <xdr:colOff>295275</xdr:colOff>
      <xdr:row>4</xdr:row>
      <xdr:rowOff>142875</xdr:rowOff>
    </xdr:from>
    <xdr:to>
      <xdr:col>78</xdr:col>
      <xdr:colOff>88320</xdr:colOff>
      <xdr:row>19</xdr:row>
      <xdr:rowOff>29939</xdr:rowOff>
    </xdr:to>
    <xdr:pic>
      <xdr:nvPicPr>
        <xdr:cNvPr id="8" name="Grafik 7">
          <a:extLst>
            <a:ext uri="{FF2B5EF4-FFF2-40B4-BE49-F238E27FC236}">
              <a16:creationId xmlns:a16="http://schemas.microsoft.com/office/drawing/2014/main" id="{0B1BB1ED-40C8-43FC-871E-19FA5861F68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 t="19210" r="33549" b="54"/>
        <a:stretch/>
      </xdr:blipFill>
      <xdr:spPr>
        <a:xfrm rot="5400000">
          <a:off x="22741553" y="51772"/>
          <a:ext cx="2315939" cy="3793545"/>
        </a:xfrm>
        <a:prstGeom prst="rect">
          <a:avLst/>
        </a:prstGeom>
      </xdr:spPr>
    </xdr:pic>
    <xdr:clientData/>
  </xdr:twoCellAnchor>
  <xdr:twoCellAnchor>
    <xdr:from>
      <xdr:col>62</xdr:col>
      <xdr:colOff>219075</xdr:colOff>
      <xdr:row>20</xdr:row>
      <xdr:rowOff>133350</xdr:rowOff>
    </xdr:from>
    <xdr:to>
      <xdr:col>81</xdr:col>
      <xdr:colOff>107496</xdr:colOff>
      <xdr:row>39</xdr:row>
      <xdr:rowOff>97971</xdr:rowOff>
    </xdr:to>
    <xdr:graphicFrame macro="">
      <xdr:nvGraphicFramePr>
        <xdr:cNvPr id="9" name="Diagramm 8">
          <a:extLst>
            <a:ext uri="{FF2B5EF4-FFF2-40B4-BE49-F238E27FC236}">
              <a16:creationId xmlns:a16="http://schemas.microsoft.com/office/drawing/2014/main" id="{6FFA46C0-9445-4BDB-8FB9-1A694D325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85</xdr:col>
      <xdr:colOff>9525</xdr:colOff>
      <xdr:row>6</xdr:row>
      <xdr:rowOff>47625</xdr:rowOff>
    </xdr:from>
    <xdr:to>
      <xdr:col>97</xdr:col>
      <xdr:colOff>316138</xdr:colOff>
      <xdr:row>17</xdr:row>
      <xdr:rowOff>117022</xdr:rowOff>
    </xdr:to>
    <xdr:pic>
      <xdr:nvPicPr>
        <xdr:cNvPr id="10" name="Grafik 9">
          <a:extLst>
            <a:ext uri="{FF2B5EF4-FFF2-40B4-BE49-F238E27FC236}">
              <a16:creationId xmlns:a16="http://schemas.microsoft.com/office/drawing/2014/main" id="{4AFB2188-CC88-4A05-A7B4-A02E635970BA}"/>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316" t="422" r="316" b="42291"/>
        <a:stretch/>
      </xdr:blipFill>
      <xdr:spPr>
        <a:xfrm>
          <a:off x="27965400" y="1019175"/>
          <a:ext cx="4307113" cy="1850572"/>
        </a:xfrm>
        <a:prstGeom prst="rect">
          <a:avLst/>
        </a:prstGeom>
      </xdr:spPr>
    </xdr:pic>
    <xdr:clientData/>
  </xdr:twoCellAnchor>
  <xdr:twoCellAnchor>
    <xdr:from>
      <xdr:col>83</xdr:col>
      <xdr:colOff>0</xdr:colOff>
      <xdr:row>21</xdr:row>
      <xdr:rowOff>142875</xdr:rowOff>
    </xdr:from>
    <xdr:to>
      <xdr:col>102</xdr:col>
      <xdr:colOff>88446</xdr:colOff>
      <xdr:row>39</xdr:row>
      <xdr:rowOff>146958</xdr:rowOff>
    </xdr:to>
    <xdr:graphicFrame macro="">
      <xdr:nvGraphicFramePr>
        <xdr:cNvPr id="11" name="Diagramm 10">
          <a:extLst>
            <a:ext uri="{FF2B5EF4-FFF2-40B4-BE49-F238E27FC236}">
              <a16:creationId xmlns:a16="http://schemas.microsoft.com/office/drawing/2014/main" id="{09BCB1DF-1DB1-4B41-8A99-314C110B5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105</xdr:col>
      <xdr:colOff>76200</xdr:colOff>
      <xdr:row>5</xdr:row>
      <xdr:rowOff>19050</xdr:rowOff>
    </xdr:from>
    <xdr:to>
      <xdr:col>117</xdr:col>
      <xdr:colOff>81643</xdr:colOff>
      <xdr:row>18</xdr:row>
      <xdr:rowOff>140494</xdr:rowOff>
    </xdr:to>
    <xdr:pic>
      <xdr:nvPicPr>
        <xdr:cNvPr id="12" name="Grafik 11">
          <a:extLst>
            <a:ext uri="{FF2B5EF4-FFF2-40B4-BE49-F238E27FC236}">
              <a16:creationId xmlns:a16="http://schemas.microsoft.com/office/drawing/2014/main" id="{70F93240-8113-4810-9C7F-F7C3006E4365}"/>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34613850" y="828675"/>
          <a:ext cx="4005943" cy="2226469"/>
        </a:xfrm>
        <a:prstGeom prst="rect">
          <a:avLst/>
        </a:prstGeom>
      </xdr:spPr>
    </xdr:pic>
    <xdr:clientData/>
  </xdr:twoCellAnchor>
  <xdr:twoCellAnchor editAs="oneCell">
    <xdr:from>
      <xdr:col>104</xdr:col>
      <xdr:colOff>133350</xdr:colOff>
      <xdr:row>23</xdr:row>
      <xdr:rowOff>28576</xdr:rowOff>
    </xdr:from>
    <xdr:to>
      <xdr:col>121</xdr:col>
      <xdr:colOff>200025</xdr:colOff>
      <xdr:row>38</xdr:row>
      <xdr:rowOff>106711</xdr:rowOff>
    </xdr:to>
    <xdr:pic>
      <xdr:nvPicPr>
        <xdr:cNvPr id="13" name="Grafik 12">
          <a:extLst>
            <a:ext uri="{FF2B5EF4-FFF2-40B4-BE49-F238E27FC236}">
              <a16:creationId xmlns:a16="http://schemas.microsoft.com/office/drawing/2014/main" id="{3358D7DA-7055-4516-B8BF-7553563539FB}"/>
            </a:ext>
            <a:ext uri="{147F2762-F138-4A5C-976F-8EAC2B608ADB}">
              <a16:predDERef xmlns:a16="http://schemas.microsoft.com/office/drawing/2014/main" pred="{70F93240-8113-4810-9C7F-F7C3006E4365}"/>
            </a:ext>
          </a:extLst>
        </xdr:cNvPr>
        <xdr:cNvPicPr>
          <a:picLocks noChangeAspect="1"/>
        </xdr:cNvPicPr>
      </xdr:nvPicPr>
      <xdr:blipFill>
        <a:blip xmlns:r="http://schemas.openxmlformats.org/officeDocument/2006/relationships" r:embed="rId11"/>
        <a:stretch>
          <a:fillRect/>
        </a:stretch>
      </xdr:blipFill>
      <xdr:spPr>
        <a:xfrm>
          <a:off x="34337625" y="3752851"/>
          <a:ext cx="5734050" cy="2507010"/>
        </a:xfrm>
        <a:prstGeom prst="rect">
          <a:avLst/>
        </a:prstGeom>
      </xdr:spPr>
    </xdr:pic>
    <xdr:clientData/>
  </xdr:twoCellAnchor>
  <xdr:twoCellAnchor editAs="oneCell">
    <xdr:from>
      <xdr:col>146</xdr:col>
      <xdr:colOff>104775</xdr:colOff>
      <xdr:row>4</xdr:row>
      <xdr:rowOff>76200</xdr:rowOff>
    </xdr:from>
    <xdr:to>
      <xdr:col>159</xdr:col>
      <xdr:colOff>204276</xdr:colOff>
      <xdr:row>17</xdr:row>
      <xdr:rowOff>141833</xdr:rowOff>
    </xdr:to>
    <xdr:pic>
      <xdr:nvPicPr>
        <xdr:cNvPr id="16" name="Grafik 15">
          <a:extLst>
            <a:ext uri="{FF2B5EF4-FFF2-40B4-BE49-F238E27FC236}">
              <a16:creationId xmlns:a16="http://schemas.microsoft.com/office/drawing/2014/main" id="{F4A98A42-DB2E-4077-959A-C1E88515AF64}"/>
            </a:ext>
            <a:ext uri="{147F2762-F138-4A5C-976F-8EAC2B608ADB}">
              <a16:predDERef xmlns:a16="http://schemas.microsoft.com/office/drawing/2014/main" pred="{A61399A3-1AFB-4A23-B79E-544071EF926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33113"/>
        <a:stretch/>
      </xdr:blipFill>
      <xdr:spPr>
        <a:xfrm rot="5400000">
          <a:off x="49270709" y="-407459"/>
          <a:ext cx="2170658" cy="4433376"/>
        </a:xfrm>
        <a:prstGeom prst="rect">
          <a:avLst/>
        </a:prstGeom>
      </xdr:spPr>
    </xdr:pic>
    <xdr:clientData/>
  </xdr:twoCellAnchor>
  <xdr:twoCellAnchor>
    <xdr:from>
      <xdr:col>142</xdr:col>
      <xdr:colOff>85725</xdr:colOff>
      <xdr:row>21</xdr:row>
      <xdr:rowOff>76200</xdr:rowOff>
    </xdr:from>
    <xdr:to>
      <xdr:col>160</xdr:col>
      <xdr:colOff>257175</xdr:colOff>
      <xdr:row>39</xdr:row>
      <xdr:rowOff>94570</xdr:rowOff>
    </xdr:to>
    <xdr:graphicFrame macro="">
      <xdr:nvGraphicFramePr>
        <xdr:cNvPr id="17" name="Diagramm 16">
          <a:extLst>
            <a:ext uri="{FF2B5EF4-FFF2-40B4-BE49-F238E27FC236}">
              <a16:creationId xmlns:a16="http://schemas.microsoft.com/office/drawing/2014/main" id="{CA9FEBE6-EB78-4112-B1EF-DBD8E964F5D2}"/>
            </a:ext>
            <a:ext uri="{147F2762-F138-4A5C-976F-8EAC2B608ADB}">
              <a16:predDERef xmlns:a16="http://schemas.microsoft.com/office/drawing/2014/main" pred="{F4A98A42-DB2E-4077-959A-C1E88515A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164</xdr:col>
      <xdr:colOff>319768</xdr:colOff>
      <xdr:row>6</xdr:row>
      <xdr:rowOff>142874</xdr:rowOff>
    </xdr:from>
    <xdr:to>
      <xdr:col>177</xdr:col>
      <xdr:colOff>111924</xdr:colOff>
      <xdr:row>18</xdr:row>
      <xdr:rowOff>98652</xdr:rowOff>
    </xdr:to>
    <xdr:pic>
      <xdr:nvPicPr>
        <xdr:cNvPr id="18" name="Grafik 17">
          <a:extLst>
            <a:ext uri="{FF2B5EF4-FFF2-40B4-BE49-F238E27FC236}">
              <a16:creationId xmlns:a16="http://schemas.microsoft.com/office/drawing/2014/main" id="{AFC301C6-07BC-492A-94A0-EB31EC2A2FAC}"/>
            </a:ext>
            <a:ext uri="{147F2762-F138-4A5C-976F-8EAC2B608ADB}">
              <a16:predDERef xmlns:a16="http://schemas.microsoft.com/office/drawing/2014/main" pred="{CA9FEBE6-EB78-4112-B1EF-DBD8E964F5D2}"/>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b="38695"/>
        <a:stretch/>
      </xdr:blipFill>
      <xdr:spPr bwMode="auto">
        <a:xfrm>
          <a:off x="54269368" y="1114424"/>
          <a:ext cx="4126031" cy="1898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8165</xdr:colOff>
      <xdr:row>21</xdr:row>
      <xdr:rowOff>81643</xdr:rowOff>
    </xdr:from>
    <xdr:to>
      <xdr:col>180</xdr:col>
      <xdr:colOff>36740</xdr:colOff>
      <xdr:row>38</xdr:row>
      <xdr:rowOff>51247</xdr:rowOff>
    </xdr:to>
    <xdr:pic>
      <xdr:nvPicPr>
        <xdr:cNvPr id="19" name="Grafik 18">
          <a:extLst>
            <a:ext uri="{FF2B5EF4-FFF2-40B4-BE49-F238E27FC236}">
              <a16:creationId xmlns:a16="http://schemas.microsoft.com/office/drawing/2014/main" id="{0797D36B-C0DE-4883-8531-AFA30E53CC9D}"/>
            </a:ext>
            <a:ext uri="{147F2762-F138-4A5C-976F-8EAC2B608ADB}">
              <a16:predDERef xmlns:a16="http://schemas.microsoft.com/office/drawing/2014/main" pred="{AFC301C6-07BC-492A-94A0-EB31EC2A2FAC}"/>
            </a:ext>
          </a:extLst>
        </xdr:cNvPr>
        <xdr:cNvPicPr>
          <a:picLocks noChangeAspect="1"/>
        </xdr:cNvPicPr>
      </xdr:nvPicPr>
      <xdr:blipFill>
        <a:blip xmlns:r="http://schemas.openxmlformats.org/officeDocument/2006/relationships" r:embed="rId14"/>
        <a:stretch>
          <a:fillRect/>
        </a:stretch>
      </xdr:blipFill>
      <xdr:spPr>
        <a:xfrm>
          <a:off x="53624390" y="3482068"/>
          <a:ext cx="5695950" cy="2722329"/>
        </a:xfrm>
        <a:prstGeom prst="rect">
          <a:avLst/>
        </a:prstGeom>
      </xdr:spPr>
    </xdr:pic>
    <xdr:clientData/>
  </xdr:twoCellAnchor>
  <xdr:twoCellAnchor editAs="oneCell">
    <xdr:from>
      <xdr:col>207</xdr:col>
      <xdr:colOff>149678</xdr:colOff>
      <xdr:row>5</xdr:row>
      <xdr:rowOff>40821</xdr:rowOff>
    </xdr:from>
    <xdr:to>
      <xdr:col>216</xdr:col>
      <xdr:colOff>26000</xdr:colOff>
      <xdr:row>18</xdr:row>
      <xdr:rowOff>91552</xdr:rowOff>
    </xdr:to>
    <xdr:pic>
      <xdr:nvPicPr>
        <xdr:cNvPr id="22" name="Grafik 21">
          <a:extLst>
            <a:ext uri="{FF2B5EF4-FFF2-40B4-BE49-F238E27FC236}">
              <a16:creationId xmlns:a16="http://schemas.microsoft.com/office/drawing/2014/main" id="{A6604962-A6A5-4160-AB4B-244A0727EA4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rot="16200000">
          <a:off x="69941956" y="475008"/>
          <a:ext cx="2173445" cy="2937929"/>
        </a:xfrm>
        <a:prstGeom prst="rect">
          <a:avLst/>
        </a:prstGeom>
      </xdr:spPr>
    </xdr:pic>
    <xdr:clientData/>
  </xdr:twoCellAnchor>
  <xdr:twoCellAnchor editAs="oneCell">
    <xdr:from>
      <xdr:col>204</xdr:col>
      <xdr:colOff>0</xdr:colOff>
      <xdr:row>21</xdr:row>
      <xdr:rowOff>27214</xdr:rowOff>
    </xdr:from>
    <xdr:to>
      <xdr:col>221</xdr:col>
      <xdr:colOff>277720</xdr:colOff>
      <xdr:row>38</xdr:row>
      <xdr:rowOff>104020</xdr:rowOff>
    </xdr:to>
    <xdr:pic>
      <xdr:nvPicPr>
        <xdr:cNvPr id="23" name="Grafik 22">
          <a:extLst>
            <a:ext uri="{FF2B5EF4-FFF2-40B4-BE49-F238E27FC236}">
              <a16:creationId xmlns:a16="http://schemas.microsoft.com/office/drawing/2014/main" id="{F15F8C30-63EB-4018-A540-731642BE628D}"/>
            </a:ext>
          </a:extLst>
        </xdr:cNvPr>
        <xdr:cNvPicPr>
          <a:picLocks noChangeAspect="1"/>
        </xdr:cNvPicPr>
      </xdr:nvPicPr>
      <xdr:blipFill>
        <a:blip xmlns:r="http://schemas.openxmlformats.org/officeDocument/2006/relationships" r:embed="rId16"/>
        <a:stretch>
          <a:fillRect/>
        </a:stretch>
      </xdr:blipFill>
      <xdr:spPr>
        <a:xfrm>
          <a:off x="68389500" y="3456214"/>
          <a:ext cx="6060756" cy="2852663"/>
        </a:xfrm>
        <a:prstGeom prst="rect">
          <a:avLst/>
        </a:prstGeom>
      </xdr:spPr>
    </xdr:pic>
    <xdr:clientData/>
  </xdr:twoCellAnchor>
  <xdr:twoCellAnchor editAs="oneCell">
    <xdr:from>
      <xdr:col>225</xdr:col>
      <xdr:colOff>95250</xdr:colOff>
      <xdr:row>5</xdr:row>
      <xdr:rowOff>54428</xdr:rowOff>
    </xdr:from>
    <xdr:to>
      <xdr:col>240</xdr:col>
      <xdr:colOff>128544</xdr:colOff>
      <xdr:row>18</xdr:row>
      <xdr:rowOff>35378</xdr:rowOff>
    </xdr:to>
    <xdr:pic>
      <xdr:nvPicPr>
        <xdr:cNvPr id="24" name="Grafik 23">
          <a:extLst>
            <a:ext uri="{FF2B5EF4-FFF2-40B4-BE49-F238E27FC236}">
              <a16:creationId xmlns:a16="http://schemas.microsoft.com/office/drawing/2014/main" id="{8BD5BEC3-8E58-4241-BD5D-CEA8A3AF3619}"/>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b="44749"/>
        <a:stretch/>
      </xdr:blipFill>
      <xdr:spPr bwMode="auto">
        <a:xfrm>
          <a:off x="75533250" y="870857"/>
          <a:ext cx="5135973" cy="2103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224</xdr:col>
      <xdr:colOff>136072</xdr:colOff>
      <xdr:row>21</xdr:row>
      <xdr:rowOff>149679</xdr:rowOff>
    </xdr:from>
    <xdr:to>
      <xdr:col>241</xdr:col>
      <xdr:colOff>247650</xdr:colOff>
      <xdr:row>39</xdr:row>
      <xdr:rowOff>348</xdr:rowOff>
    </xdr:to>
    <xdr:pic>
      <xdr:nvPicPr>
        <xdr:cNvPr id="25" name="Grafik 24">
          <a:extLst>
            <a:ext uri="{FF2B5EF4-FFF2-40B4-BE49-F238E27FC236}">
              <a16:creationId xmlns:a16="http://schemas.microsoft.com/office/drawing/2014/main" id="{5FCA8E4D-E071-420D-8653-294CC556D9CD}"/>
            </a:ext>
          </a:extLst>
        </xdr:cNvPr>
        <xdr:cNvPicPr>
          <a:picLocks noChangeAspect="1"/>
        </xdr:cNvPicPr>
      </xdr:nvPicPr>
      <xdr:blipFill>
        <a:blip xmlns:r="http://schemas.openxmlformats.org/officeDocument/2006/relationships" r:embed="rId18"/>
        <a:stretch>
          <a:fillRect/>
        </a:stretch>
      </xdr:blipFill>
      <xdr:spPr>
        <a:xfrm>
          <a:off x="75233893" y="3578679"/>
          <a:ext cx="5894614" cy="2788451"/>
        </a:xfrm>
        <a:prstGeom prst="rect">
          <a:avLst/>
        </a:prstGeom>
      </xdr:spPr>
    </xdr:pic>
    <xdr:clientData/>
  </xdr:twoCellAnchor>
  <xdr:twoCellAnchor>
    <xdr:from>
      <xdr:col>242</xdr:col>
      <xdr:colOff>190499</xdr:colOff>
      <xdr:row>21</xdr:row>
      <xdr:rowOff>27215</xdr:rowOff>
    </xdr:from>
    <xdr:to>
      <xdr:col>261</xdr:col>
      <xdr:colOff>122463</xdr:colOff>
      <xdr:row>39</xdr:row>
      <xdr:rowOff>54428</xdr:rowOff>
    </xdr:to>
    <xdr:graphicFrame macro="">
      <xdr:nvGraphicFramePr>
        <xdr:cNvPr id="2" name="Diagramm 1">
          <a:extLst>
            <a:ext uri="{FF2B5EF4-FFF2-40B4-BE49-F238E27FC236}">
              <a16:creationId xmlns:a16="http://schemas.microsoft.com/office/drawing/2014/main" id="{6388CC0B-8285-4FA5-ABAD-0EAB5A476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182</xdr:col>
      <xdr:colOff>95251</xdr:colOff>
      <xdr:row>22</xdr:row>
      <xdr:rowOff>13607</xdr:rowOff>
    </xdr:from>
    <xdr:to>
      <xdr:col>200</xdr:col>
      <xdr:colOff>326571</xdr:colOff>
      <xdr:row>40</xdr:row>
      <xdr:rowOff>102053</xdr:rowOff>
    </xdr:to>
    <xdr:graphicFrame macro="">
      <xdr:nvGraphicFramePr>
        <xdr:cNvPr id="26" name="Diagramm 25">
          <a:extLst>
            <a:ext uri="{FF2B5EF4-FFF2-40B4-BE49-F238E27FC236}">
              <a16:creationId xmlns:a16="http://schemas.microsoft.com/office/drawing/2014/main" id="{F6ED3B69-E85B-467C-A4A8-91C839A63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187</xdr:col>
      <xdr:colOff>314325</xdr:colOff>
      <xdr:row>5</xdr:row>
      <xdr:rowOff>19050</xdr:rowOff>
    </xdr:from>
    <xdr:to>
      <xdr:col>195</xdr:col>
      <xdr:colOff>180975</xdr:colOff>
      <xdr:row>19</xdr:row>
      <xdr:rowOff>76200</xdr:rowOff>
    </xdr:to>
    <xdr:pic>
      <xdr:nvPicPr>
        <xdr:cNvPr id="28" name="Grafik 27">
          <a:extLst>
            <a:ext uri="{FF2B5EF4-FFF2-40B4-BE49-F238E27FC236}">
              <a16:creationId xmlns:a16="http://schemas.microsoft.com/office/drawing/2014/main" id="{330F6F9C-1CEA-CC5B-F936-4C41106AB200}"/>
            </a:ext>
            <a:ext uri="{147F2762-F138-4A5C-976F-8EAC2B608ADB}">
              <a16:predDERef xmlns:a16="http://schemas.microsoft.com/office/drawing/2014/main" pred="{F6ED3B69-E85B-467C-A4A8-91C839A63059}"/>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 r="-4337" b="28975"/>
        <a:stretch/>
      </xdr:blipFill>
      <xdr:spPr>
        <a:xfrm>
          <a:off x="61845825" y="828675"/>
          <a:ext cx="2533650" cy="2324100"/>
        </a:xfrm>
        <a:prstGeom prst="rect">
          <a:avLst/>
        </a:prstGeom>
      </xdr:spPr>
    </xdr:pic>
    <xdr:clientData/>
  </xdr:twoCellAnchor>
  <xdr:twoCellAnchor>
    <xdr:from>
      <xdr:col>123</xdr:col>
      <xdr:colOff>163286</xdr:colOff>
      <xdr:row>21</xdr:row>
      <xdr:rowOff>81642</xdr:rowOff>
    </xdr:from>
    <xdr:to>
      <xdr:col>141</xdr:col>
      <xdr:colOff>217714</xdr:colOff>
      <xdr:row>40</xdr:row>
      <xdr:rowOff>20409</xdr:rowOff>
    </xdr:to>
    <xdr:graphicFrame macro="">
      <xdr:nvGraphicFramePr>
        <xdr:cNvPr id="20" name="Diagramm 19">
          <a:extLst>
            <a:ext uri="{FF2B5EF4-FFF2-40B4-BE49-F238E27FC236}">
              <a16:creationId xmlns:a16="http://schemas.microsoft.com/office/drawing/2014/main" id="{D42A955E-3A8E-4F0D-BD87-212841EE8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128</xdr:col>
      <xdr:colOff>0</xdr:colOff>
      <xdr:row>11</xdr:row>
      <xdr:rowOff>0</xdr:rowOff>
    </xdr:from>
    <xdr:to>
      <xdr:col>128</xdr:col>
      <xdr:colOff>304800</xdr:colOff>
      <xdr:row>12</xdr:row>
      <xdr:rowOff>142875</xdr:rowOff>
    </xdr:to>
    <xdr:sp macro="" textlink="">
      <xdr:nvSpPr>
        <xdr:cNvPr id="73731" name="AutoShape 3">
          <a:extLst>
            <a:ext uri="{FF2B5EF4-FFF2-40B4-BE49-F238E27FC236}">
              <a16:creationId xmlns:a16="http://schemas.microsoft.com/office/drawing/2014/main" id="{9E5CD836-9271-AD7E-EF95-64A5F1B1C3C2}"/>
            </a:ext>
          </a:extLst>
        </xdr:cNvPr>
        <xdr:cNvSpPr>
          <a:spLocks noChangeAspect="1" noChangeArrowheads="1"/>
        </xdr:cNvSpPr>
      </xdr:nvSpPr>
      <xdr:spPr bwMode="auto">
        <a:xfrm>
          <a:off x="42119550" y="178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128</xdr:col>
      <xdr:colOff>54428</xdr:colOff>
      <xdr:row>5</xdr:row>
      <xdr:rowOff>34471</xdr:rowOff>
    </xdr:from>
    <xdr:to>
      <xdr:col>136</xdr:col>
      <xdr:colOff>13608</xdr:colOff>
      <xdr:row>21</xdr:row>
      <xdr:rowOff>108858</xdr:rowOff>
    </xdr:to>
    <xdr:pic>
      <xdr:nvPicPr>
        <xdr:cNvPr id="27" name="Grafik 26">
          <a:extLst>
            <a:ext uri="{FF2B5EF4-FFF2-40B4-BE49-F238E27FC236}">
              <a16:creationId xmlns:a16="http://schemas.microsoft.com/office/drawing/2014/main" id="{DB352904-A756-7806-BC2D-B1FB2D442A02}"/>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b="24822"/>
        <a:stretch/>
      </xdr:blipFill>
      <xdr:spPr>
        <a:xfrm>
          <a:off x="42971357" y="850900"/>
          <a:ext cx="2680608" cy="26869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38100</xdr:colOff>
      <xdr:row>4</xdr:row>
      <xdr:rowOff>142876</xdr:rowOff>
    </xdr:from>
    <xdr:to>
      <xdr:col>15</xdr:col>
      <xdr:colOff>190500</xdr:colOff>
      <xdr:row>19</xdr:row>
      <xdr:rowOff>46405</xdr:rowOff>
    </xdr:to>
    <xdr:pic>
      <xdr:nvPicPr>
        <xdr:cNvPr id="2" name="Grafik 1">
          <a:extLst>
            <a:ext uri="{FF2B5EF4-FFF2-40B4-BE49-F238E27FC236}">
              <a16:creationId xmlns:a16="http://schemas.microsoft.com/office/drawing/2014/main" id="{D5D1EB03-9228-47F9-AA9D-22A7529028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958" r="904" b="30420"/>
        <a:stretch/>
      </xdr:blipFill>
      <xdr:spPr>
        <a:xfrm>
          <a:off x="3371850" y="790576"/>
          <a:ext cx="1819275" cy="2332404"/>
        </a:xfrm>
        <a:prstGeom prst="rect">
          <a:avLst/>
        </a:prstGeom>
      </xdr:spPr>
    </xdr:pic>
    <xdr:clientData/>
  </xdr:twoCellAnchor>
  <xdr:twoCellAnchor>
    <xdr:from>
      <xdr:col>0</xdr:col>
      <xdr:colOff>171450</xdr:colOff>
      <xdr:row>21</xdr:row>
      <xdr:rowOff>57150</xdr:rowOff>
    </xdr:from>
    <xdr:to>
      <xdr:col>18</xdr:col>
      <xdr:colOff>62593</xdr:colOff>
      <xdr:row>39</xdr:row>
      <xdr:rowOff>81643</xdr:rowOff>
    </xdr:to>
    <xdr:graphicFrame macro="">
      <xdr:nvGraphicFramePr>
        <xdr:cNvPr id="3" name="Diagramm 2">
          <a:extLst>
            <a:ext uri="{FF2B5EF4-FFF2-40B4-BE49-F238E27FC236}">
              <a16:creationId xmlns:a16="http://schemas.microsoft.com/office/drawing/2014/main" id="{62BACCF9-9DD6-4D75-A6FA-8D2E3DB53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304800</xdr:colOff>
      <xdr:row>4</xdr:row>
      <xdr:rowOff>152400</xdr:rowOff>
    </xdr:from>
    <xdr:to>
      <xdr:col>32</xdr:col>
      <xdr:colOff>47625</xdr:colOff>
      <xdr:row>19</xdr:row>
      <xdr:rowOff>55179</xdr:rowOff>
    </xdr:to>
    <xdr:pic>
      <xdr:nvPicPr>
        <xdr:cNvPr id="4" name="Grafik 3">
          <a:extLst>
            <a:ext uri="{FF2B5EF4-FFF2-40B4-BE49-F238E27FC236}">
              <a16:creationId xmlns:a16="http://schemas.microsoft.com/office/drawing/2014/main" id="{CC89C225-AEE1-445C-8089-727F245A4F6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 t="18560" r="55" b="19034"/>
        <a:stretch/>
      </xdr:blipFill>
      <xdr:spPr>
        <a:xfrm>
          <a:off x="8886825" y="800100"/>
          <a:ext cx="1743075" cy="2331654"/>
        </a:xfrm>
        <a:prstGeom prst="rect">
          <a:avLst/>
        </a:prstGeom>
      </xdr:spPr>
    </xdr:pic>
    <xdr:clientData/>
  </xdr:twoCellAnchor>
  <xdr:twoCellAnchor>
    <xdr:from>
      <xdr:col>20</xdr:col>
      <xdr:colOff>123825</xdr:colOff>
      <xdr:row>21</xdr:row>
      <xdr:rowOff>66675</xdr:rowOff>
    </xdr:from>
    <xdr:to>
      <xdr:col>38</xdr:col>
      <xdr:colOff>265339</xdr:colOff>
      <xdr:row>37</xdr:row>
      <xdr:rowOff>156482</xdr:rowOff>
    </xdr:to>
    <xdr:graphicFrame macro="">
      <xdr:nvGraphicFramePr>
        <xdr:cNvPr id="5" name="Diagramm 4">
          <a:extLst>
            <a:ext uri="{FF2B5EF4-FFF2-40B4-BE49-F238E27FC236}">
              <a16:creationId xmlns:a16="http://schemas.microsoft.com/office/drawing/2014/main" id="{32B4F65C-E533-4C81-AD24-F04CC25AD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49</xdr:col>
      <xdr:colOff>217715</xdr:colOff>
      <xdr:row>4</xdr:row>
      <xdr:rowOff>149679</xdr:rowOff>
    </xdr:from>
    <xdr:to>
      <xdr:col>55</xdr:col>
      <xdr:colOff>15649</xdr:colOff>
      <xdr:row>19</xdr:row>
      <xdr:rowOff>152400</xdr:rowOff>
    </xdr:to>
    <xdr:pic>
      <xdr:nvPicPr>
        <xdr:cNvPr id="6" name="Grafik 5">
          <a:extLst>
            <a:ext uri="{FF2B5EF4-FFF2-40B4-BE49-F238E27FC236}">
              <a16:creationId xmlns:a16="http://schemas.microsoft.com/office/drawing/2014/main" id="{59C6C714-7F18-4DBD-B3F5-021F15B692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695965" y="802822"/>
          <a:ext cx="1839005" cy="2452007"/>
        </a:xfrm>
        <a:prstGeom prst="rect">
          <a:avLst/>
        </a:prstGeom>
      </xdr:spPr>
    </xdr:pic>
    <xdr:clientData/>
  </xdr:twoCellAnchor>
  <xdr:twoCellAnchor editAs="oneCell">
    <xdr:from>
      <xdr:col>40</xdr:col>
      <xdr:colOff>163285</xdr:colOff>
      <xdr:row>21</xdr:row>
      <xdr:rowOff>81643</xdr:rowOff>
    </xdr:from>
    <xdr:to>
      <xdr:col>58</xdr:col>
      <xdr:colOff>326474</xdr:colOff>
      <xdr:row>39</xdr:row>
      <xdr:rowOff>104489</xdr:rowOff>
    </xdr:to>
    <xdr:pic>
      <xdr:nvPicPr>
        <xdr:cNvPr id="7" name="Grafik 6">
          <a:extLst>
            <a:ext uri="{FF2B5EF4-FFF2-40B4-BE49-F238E27FC236}">
              <a16:creationId xmlns:a16="http://schemas.microsoft.com/office/drawing/2014/main" id="{BA9DB46E-6AF6-433B-89BA-D3D045DF372E}"/>
            </a:ext>
          </a:extLst>
        </xdr:cNvPr>
        <xdr:cNvPicPr>
          <a:picLocks noChangeAspect="1"/>
        </xdr:cNvPicPr>
      </xdr:nvPicPr>
      <xdr:blipFill>
        <a:blip xmlns:r="http://schemas.openxmlformats.org/officeDocument/2006/relationships" r:embed="rId6"/>
        <a:stretch>
          <a:fillRect/>
        </a:stretch>
      </xdr:blipFill>
      <xdr:spPr>
        <a:xfrm>
          <a:off x="13579928" y="3510643"/>
          <a:ext cx="6286403" cy="2961989"/>
        </a:xfrm>
        <a:prstGeom prst="rect">
          <a:avLst/>
        </a:prstGeom>
      </xdr:spPr>
    </xdr:pic>
    <xdr:clientData/>
  </xdr:twoCellAnchor>
  <xdr:twoCellAnchor editAs="oneCell">
    <xdr:from>
      <xdr:col>70</xdr:col>
      <xdr:colOff>81643</xdr:colOff>
      <xdr:row>5</xdr:row>
      <xdr:rowOff>40821</xdr:rowOff>
    </xdr:from>
    <xdr:to>
      <xdr:col>73</xdr:col>
      <xdr:colOff>288471</xdr:colOff>
      <xdr:row>18</xdr:row>
      <xdr:rowOff>70757</xdr:rowOff>
    </xdr:to>
    <xdr:pic>
      <xdr:nvPicPr>
        <xdr:cNvPr id="8" name="Grafik 7">
          <a:extLst>
            <a:ext uri="{FF2B5EF4-FFF2-40B4-BE49-F238E27FC236}">
              <a16:creationId xmlns:a16="http://schemas.microsoft.com/office/drawing/2014/main" id="{22538464-2A00-45F1-82EA-2ED5B9F9724B}"/>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23608393" y="857250"/>
          <a:ext cx="1227364" cy="2152650"/>
        </a:xfrm>
        <a:prstGeom prst="rect">
          <a:avLst/>
        </a:prstGeom>
      </xdr:spPr>
    </xdr:pic>
    <xdr:clientData/>
  </xdr:twoCellAnchor>
  <xdr:twoCellAnchor editAs="oneCell">
    <xdr:from>
      <xdr:col>60</xdr:col>
      <xdr:colOff>163286</xdr:colOff>
      <xdr:row>20</xdr:row>
      <xdr:rowOff>136071</xdr:rowOff>
    </xdr:from>
    <xdr:to>
      <xdr:col>79</xdr:col>
      <xdr:colOff>125743</xdr:colOff>
      <xdr:row>41</xdr:row>
      <xdr:rowOff>58511</xdr:rowOff>
    </xdr:to>
    <xdr:pic>
      <xdr:nvPicPr>
        <xdr:cNvPr id="9" name="Grafik 8">
          <a:extLst>
            <a:ext uri="{FF2B5EF4-FFF2-40B4-BE49-F238E27FC236}">
              <a16:creationId xmlns:a16="http://schemas.microsoft.com/office/drawing/2014/main" id="{1FDB4DC3-1322-4597-88B8-219826F31CE5}"/>
            </a:ext>
          </a:extLst>
        </xdr:cNvPr>
        <xdr:cNvPicPr>
          <a:picLocks noChangeAspect="1"/>
        </xdr:cNvPicPr>
      </xdr:nvPicPr>
      <xdr:blipFill>
        <a:blip xmlns:r="http://schemas.openxmlformats.org/officeDocument/2006/relationships" r:embed="rId8"/>
        <a:stretch>
          <a:fillRect/>
        </a:stretch>
      </xdr:blipFill>
      <xdr:spPr>
        <a:xfrm>
          <a:off x="20288250" y="3401785"/>
          <a:ext cx="6425850" cy="3351440"/>
        </a:xfrm>
        <a:prstGeom prst="rect">
          <a:avLst/>
        </a:prstGeom>
      </xdr:spPr>
    </xdr:pic>
    <xdr:clientData/>
  </xdr:twoCellAnchor>
  <xdr:twoCellAnchor editAs="oneCell">
    <xdr:from>
      <xdr:col>110</xdr:col>
      <xdr:colOff>244929</xdr:colOff>
      <xdr:row>5</xdr:row>
      <xdr:rowOff>13606</xdr:rowOff>
    </xdr:from>
    <xdr:to>
      <xdr:col>114</xdr:col>
      <xdr:colOff>285750</xdr:colOff>
      <xdr:row>19</xdr:row>
      <xdr:rowOff>63498</xdr:rowOff>
    </xdr:to>
    <xdr:pic>
      <xdr:nvPicPr>
        <xdr:cNvPr id="12" name="Grafik 11">
          <a:extLst>
            <a:ext uri="{FF2B5EF4-FFF2-40B4-BE49-F238E27FC236}">
              <a16:creationId xmlns:a16="http://schemas.microsoft.com/office/drawing/2014/main" id="{DAA901E3-DBBC-43E7-90CA-A5CB6C43AE2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 t="11135" r="772" b="11726"/>
        <a:stretch/>
      </xdr:blipFill>
      <xdr:spPr>
        <a:xfrm>
          <a:off x="37188322" y="830035"/>
          <a:ext cx="1401535" cy="2335892"/>
        </a:xfrm>
        <a:prstGeom prst="rect">
          <a:avLst/>
        </a:prstGeom>
      </xdr:spPr>
    </xdr:pic>
    <xdr:clientData/>
  </xdr:twoCellAnchor>
  <xdr:twoCellAnchor>
    <xdr:from>
      <xdr:col>100</xdr:col>
      <xdr:colOff>122465</xdr:colOff>
      <xdr:row>21</xdr:row>
      <xdr:rowOff>68036</xdr:rowOff>
    </xdr:from>
    <xdr:to>
      <xdr:col>118</xdr:col>
      <xdr:colOff>195944</xdr:colOff>
      <xdr:row>39</xdr:row>
      <xdr:rowOff>1361</xdr:rowOff>
    </xdr:to>
    <xdr:graphicFrame macro="">
      <xdr:nvGraphicFramePr>
        <xdr:cNvPr id="13" name="Diagramm 12">
          <a:extLst>
            <a:ext uri="{FF2B5EF4-FFF2-40B4-BE49-F238E27FC236}">
              <a16:creationId xmlns:a16="http://schemas.microsoft.com/office/drawing/2014/main" id="{2848408D-8877-4A5B-A56C-F52EA85E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131</xdr:col>
      <xdr:colOff>285750</xdr:colOff>
      <xdr:row>5</xdr:row>
      <xdr:rowOff>54429</xdr:rowOff>
    </xdr:from>
    <xdr:to>
      <xdr:col>135</xdr:col>
      <xdr:colOff>105655</xdr:colOff>
      <xdr:row>19</xdr:row>
      <xdr:rowOff>149679</xdr:rowOff>
    </xdr:to>
    <xdr:pic>
      <xdr:nvPicPr>
        <xdr:cNvPr id="14" name="Grafik 13">
          <a:extLst>
            <a:ext uri="{FF2B5EF4-FFF2-40B4-BE49-F238E27FC236}">
              <a16:creationId xmlns:a16="http://schemas.microsoft.com/office/drawing/2014/main" id="{2E0CF7C2-F521-4123-A400-AFEED318830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4277643" y="870858"/>
          <a:ext cx="1180619"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120</xdr:col>
      <xdr:colOff>326571</xdr:colOff>
      <xdr:row>22</xdr:row>
      <xdr:rowOff>54428</xdr:rowOff>
    </xdr:from>
    <xdr:to>
      <xdr:col>138</xdr:col>
      <xdr:colOff>135397</xdr:colOff>
      <xdr:row>39</xdr:row>
      <xdr:rowOff>36939</xdr:rowOff>
    </xdr:to>
    <xdr:pic>
      <xdr:nvPicPr>
        <xdr:cNvPr id="15" name="Grafik 14">
          <a:extLst>
            <a:ext uri="{FF2B5EF4-FFF2-40B4-BE49-F238E27FC236}">
              <a16:creationId xmlns:a16="http://schemas.microsoft.com/office/drawing/2014/main" id="{20F6D268-2400-41B0-8082-2A636C680C66}"/>
            </a:ext>
          </a:extLst>
        </xdr:cNvPr>
        <xdr:cNvPicPr>
          <a:picLocks noChangeAspect="1"/>
        </xdr:cNvPicPr>
      </xdr:nvPicPr>
      <xdr:blipFill>
        <a:blip xmlns:r="http://schemas.openxmlformats.org/officeDocument/2006/relationships" r:embed="rId12"/>
        <a:stretch>
          <a:fillRect/>
        </a:stretch>
      </xdr:blipFill>
      <xdr:spPr>
        <a:xfrm>
          <a:off x="40576500" y="3646714"/>
          <a:ext cx="5932040" cy="2758368"/>
        </a:xfrm>
        <a:prstGeom prst="rect">
          <a:avLst/>
        </a:prstGeom>
      </xdr:spPr>
    </xdr:pic>
    <xdr:clientData/>
  </xdr:twoCellAnchor>
  <xdr:twoCellAnchor editAs="oneCell">
    <xdr:from>
      <xdr:col>149</xdr:col>
      <xdr:colOff>108857</xdr:colOff>
      <xdr:row>5</xdr:row>
      <xdr:rowOff>13606</xdr:rowOff>
    </xdr:from>
    <xdr:to>
      <xdr:col>152</xdr:col>
      <xdr:colOff>212271</xdr:colOff>
      <xdr:row>19</xdr:row>
      <xdr:rowOff>160851</xdr:rowOff>
    </xdr:to>
    <xdr:pic>
      <xdr:nvPicPr>
        <xdr:cNvPr id="16" name="Grafik 15">
          <a:extLst>
            <a:ext uri="{FF2B5EF4-FFF2-40B4-BE49-F238E27FC236}">
              <a16:creationId xmlns:a16="http://schemas.microsoft.com/office/drawing/2014/main" id="{99E35824-4FDD-4755-9247-EEEC8F82069C}"/>
            </a:ext>
          </a:extLst>
        </xdr:cNvPr>
        <xdr:cNvPicPr>
          <a:picLocks noChangeAspect="1"/>
        </xdr:cNvPicPr>
      </xdr:nvPicPr>
      <xdr:blipFill>
        <a:blip xmlns:r="http://schemas.openxmlformats.org/officeDocument/2006/relationships" r:embed="rId13"/>
        <a:stretch>
          <a:fillRect/>
        </a:stretch>
      </xdr:blipFill>
      <xdr:spPr>
        <a:xfrm>
          <a:off x="50128714" y="830035"/>
          <a:ext cx="1123950" cy="2433245"/>
        </a:xfrm>
        <a:prstGeom prst="rect">
          <a:avLst/>
        </a:prstGeom>
      </xdr:spPr>
    </xdr:pic>
    <xdr:clientData/>
  </xdr:twoCellAnchor>
  <xdr:twoCellAnchor editAs="oneCell">
    <xdr:from>
      <xdr:col>141</xdr:col>
      <xdr:colOff>204107</xdr:colOff>
      <xdr:row>21</xdr:row>
      <xdr:rowOff>149679</xdr:rowOff>
    </xdr:from>
    <xdr:to>
      <xdr:col>158</xdr:col>
      <xdr:colOff>145597</xdr:colOff>
      <xdr:row>38</xdr:row>
      <xdr:rowOff>117809</xdr:rowOff>
    </xdr:to>
    <xdr:pic>
      <xdr:nvPicPr>
        <xdr:cNvPr id="17" name="Grafik 16">
          <a:extLst>
            <a:ext uri="{FF2B5EF4-FFF2-40B4-BE49-F238E27FC236}">
              <a16:creationId xmlns:a16="http://schemas.microsoft.com/office/drawing/2014/main" id="{460ABA25-B8B0-4278-8707-AC8D7497E09D}"/>
            </a:ext>
          </a:extLst>
        </xdr:cNvPr>
        <xdr:cNvPicPr>
          <a:picLocks noChangeAspect="1"/>
        </xdr:cNvPicPr>
      </xdr:nvPicPr>
      <xdr:blipFill>
        <a:blip xmlns:r="http://schemas.openxmlformats.org/officeDocument/2006/relationships" r:embed="rId14"/>
        <a:stretch>
          <a:fillRect/>
        </a:stretch>
      </xdr:blipFill>
      <xdr:spPr>
        <a:xfrm>
          <a:off x="47502536" y="3578679"/>
          <a:ext cx="5724525" cy="2743987"/>
        </a:xfrm>
        <a:prstGeom prst="rect">
          <a:avLst/>
        </a:prstGeom>
      </xdr:spPr>
    </xdr:pic>
    <xdr:clientData/>
  </xdr:twoCellAnchor>
  <xdr:twoCellAnchor editAs="oneCell">
    <xdr:from>
      <xdr:col>170</xdr:col>
      <xdr:colOff>163286</xdr:colOff>
      <xdr:row>5</xdr:row>
      <xdr:rowOff>27214</xdr:rowOff>
    </xdr:from>
    <xdr:to>
      <xdr:col>174</xdr:col>
      <xdr:colOff>40821</xdr:colOff>
      <xdr:row>18</xdr:row>
      <xdr:rowOff>86176</xdr:rowOff>
    </xdr:to>
    <xdr:pic>
      <xdr:nvPicPr>
        <xdr:cNvPr id="18" name="Grafik 17">
          <a:extLst>
            <a:ext uri="{FF2B5EF4-FFF2-40B4-BE49-F238E27FC236}">
              <a16:creationId xmlns:a16="http://schemas.microsoft.com/office/drawing/2014/main" id="{1596AA06-53A3-47D3-8CC8-24317D81CD4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7231643" y="843643"/>
          <a:ext cx="1238249" cy="2181676"/>
        </a:xfrm>
        <a:prstGeom prst="rect">
          <a:avLst/>
        </a:prstGeom>
      </xdr:spPr>
    </xdr:pic>
    <xdr:clientData/>
  </xdr:twoCellAnchor>
  <xdr:twoCellAnchor editAs="oneCell">
    <xdr:from>
      <xdr:col>160</xdr:col>
      <xdr:colOff>149678</xdr:colOff>
      <xdr:row>20</xdr:row>
      <xdr:rowOff>122465</xdr:rowOff>
    </xdr:from>
    <xdr:to>
      <xdr:col>178</xdr:col>
      <xdr:colOff>284616</xdr:colOff>
      <xdr:row>39</xdr:row>
      <xdr:rowOff>8517</xdr:rowOff>
    </xdr:to>
    <xdr:pic>
      <xdr:nvPicPr>
        <xdr:cNvPr id="19" name="Grafik 18">
          <a:extLst>
            <a:ext uri="{FF2B5EF4-FFF2-40B4-BE49-F238E27FC236}">
              <a16:creationId xmlns:a16="http://schemas.microsoft.com/office/drawing/2014/main" id="{EFB525B7-56AE-4589-AE97-8D39271DC06F}"/>
            </a:ext>
          </a:extLst>
        </xdr:cNvPr>
        <xdr:cNvPicPr>
          <a:picLocks noChangeAspect="1"/>
        </xdr:cNvPicPr>
      </xdr:nvPicPr>
      <xdr:blipFill>
        <a:blip xmlns:r="http://schemas.openxmlformats.org/officeDocument/2006/relationships" r:embed="rId16"/>
        <a:stretch>
          <a:fillRect/>
        </a:stretch>
      </xdr:blipFill>
      <xdr:spPr>
        <a:xfrm>
          <a:off x="53816249" y="3388179"/>
          <a:ext cx="6258153" cy="2988481"/>
        </a:xfrm>
        <a:prstGeom prst="rect">
          <a:avLst/>
        </a:prstGeom>
      </xdr:spPr>
    </xdr:pic>
    <xdr:clientData/>
  </xdr:twoCellAnchor>
  <xdr:twoCellAnchor editAs="oneCell">
    <xdr:from>
      <xdr:col>189</xdr:col>
      <xdr:colOff>258536</xdr:colOff>
      <xdr:row>5</xdr:row>
      <xdr:rowOff>40821</xdr:rowOff>
    </xdr:from>
    <xdr:to>
      <xdr:col>193</xdr:col>
      <xdr:colOff>74526</xdr:colOff>
      <xdr:row>19</xdr:row>
      <xdr:rowOff>97971</xdr:rowOff>
    </xdr:to>
    <xdr:pic>
      <xdr:nvPicPr>
        <xdr:cNvPr id="20" name="Grafik 19">
          <a:extLst>
            <a:ext uri="{FF2B5EF4-FFF2-40B4-BE49-F238E27FC236}">
              <a16:creationId xmlns:a16="http://schemas.microsoft.com/office/drawing/2014/main" id="{7DC9CD82-8136-404B-B6AB-FD8CAB31F73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3695036" y="857250"/>
          <a:ext cx="1176704"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181</xdr:col>
      <xdr:colOff>27214</xdr:colOff>
      <xdr:row>21</xdr:row>
      <xdr:rowOff>27214</xdr:rowOff>
    </xdr:from>
    <xdr:to>
      <xdr:col>198</xdr:col>
      <xdr:colOff>93795</xdr:colOff>
      <xdr:row>38</xdr:row>
      <xdr:rowOff>38058</xdr:rowOff>
    </xdr:to>
    <xdr:pic>
      <xdr:nvPicPr>
        <xdr:cNvPr id="21" name="Grafik 20">
          <a:extLst>
            <a:ext uri="{FF2B5EF4-FFF2-40B4-BE49-F238E27FC236}">
              <a16:creationId xmlns:a16="http://schemas.microsoft.com/office/drawing/2014/main" id="{997B6DEC-4847-4180-93FE-235727C3A9F9}"/>
            </a:ext>
          </a:extLst>
        </xdr:cNvPr>
        <xdr:cNvPicPr>
          <a:picLocks noChangeAspect="1"/>
        </xdr:cNvPicPr>
      </xdr:nvPicPr>
      <xdr:blipFill>
        <a:blip xmlns:r="http://schemas.openxmlformats.org/officeDocument/2006/relationships" r:embed="rId18"/>
        <a:stretch>
          <a:fillRect/>
        </a:stretch>
      </xdr:blipFill>
      <xdr:spPr>
        <a:xfrm>
          <a:off x="60742285" y="3456214"/>
          <a:ext cx="5849617" cy="2786701"/>
        </a:xfrm>
        <a:prstGeom prst="rect">
          <a:avLst/>
        </a:prstGeom>
      </xdr:spPr>
    </xdr:pic>
    <xdr:clientData/>
  </xdr:twoCellAnchor>
  <xdr:twoCellAnchor editAs="oneCell">
    <xdr:from>
      <xdr:col>210</xdr:col>
      <xdr:colOff>108857</xdr:colOff>
      <xdr:row>5</xdr:row>
      <xdr:rowOff>40821</xdr:rowOff>
    </xdr:from>
    <xdr:to>
      <xdr:col>213</xdr:col>
      <xdr:colOff>326571</xdr:colOff>
      <xdr:row>18</xdr:row>
      <xdr:rowOff>71585</xdr:rowOff>
    </xdr:to>
    <xdr:pic>
      <xdr:nvPicPr>
        <xdr:cNvPr id="22" name="Grafik 21">
          <a:extLst>
            <a:ext uri="{FF2B5EF4-FFF2-40B4-BE49-F238E27FC236}">
              <a16:creationId xmlns:a16="http://schemas.microsoft.com/office/drawing/2014/main" id="{5DD4D90A-54CF-4392-8152-E21EBA19A50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70593857" y="857250"/>
          <a:ext cx="1238250" cy="2153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200</xdr:col>
      <xdr:colOff>176893</xdr:colOff>
      <xdr:row>21</xdr:row>
      <xdr:rowOff>54429</xdr:rowOff>
    </xdr:from>
    <xdr:to>
      <xdr:col>218</xdr:col>
      <xdr:colOff>44903</xdr:colOff>
      <xdr:row>38</xdr:row>
      <xdr:rowOff>106885</xdr:rowOff>
    </xdr:to>
    <xdr:pic>
      <xdr:nvPicPr>
        <xdr:cNvPr id="23" name="Grafik 22">
          <a:extLst>
            <a:ext uri="{FF2B5EF4-FFF2-40B4-BE49-F238E27FC236}">
              <a16:creationId xmlns:a16="http://schemas.microsoft.com/office/drawing/2014/main" id="{BD121C99-1C76-4509-BF61-43E8637B47B6}"/>
            </a:ext>
          </a:extLst>
        </xdr:cNvPr>
        <xdr:cNvPicPr>
          <a:picLocks noChangeAspect="1"/>
        </xdr:cNvPicPr>
      </xdr:nvPicPr>
      <xdr:blipFill>
        <a:blip xmlns:r="http://schemas.openxmlformats.org/officeDocument/2006/relationships" r:embed="rId20"/>
        <a:stretch>
          <a:fillRect/>
        </a:stretch>
      </xdr:blipFill>
      <xdr:spPr>
        <a:xfrm>
          <a:off x="67260107" y="3483429"/>
          <a:ext cx="5991225" cy="2828313"/>
        </a:xfrm>
        <a:prstGeom prst="rect">
          <a:avLst/>
        </a:prstGeom>
      </xdr:spPr>
    </xdr:pic>
    <xdr:clientData/>
  </xdr:twoCellAnchor>
  <xdr:twoCellAnchor>
    <xdr:from>
      <xdr:col>220</xdr:col>
      <xdr:colOff>40821</xdr:colOff>
      <xdr:row>21</xdr:row>
      <xdr:rowOff>13608</xdr:rowOff>
    </xdr:from>
    <xdr:to>
      <xdr:col>242</xdr:col>
      <xdr:colOff>122465</xdr:colOff>
      <xdr:row>41</xdr:row>
      <xdr:rowOff>55401</xdr:rowOff>
    </xdr:to>
    <xdr:graphicFrame macro="">
      <xdr:nvGraphicFramePr>
        <xdr:cNvPr id="24" name="Diagramm 23">
          <a:extLst>
            <a:ext uri="{FF2B5EF4-FFF2-40B4-BE49-F238E27FC236}">
              <a16:creationId xmlns:a16="http://schemas.microsoft.com/office/drawing/2014/main" id="{B056F890-02E0-473F-B541-EB91526E7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80</xdr:col>
      <xdr:colOff>122465</xdr:colOff>
      <xdr:row>20</xdr:row>
      <xdr:rowOff>27214</xdr:rowOff>
    </xdr:from>
    <xdr:to>
      <xdr:col>98</xdr:col>
      <xdr:colOff>163286</xdr:colOff>
      <xdr:row>40</xdr:row>
      <xdr:rowOff>81642</xdr:rowOff>
    </xdr:to>
    <xdr:graphicFrame macro="">
      <xdr:nvGraphicFramePr>
        <xdr:cNvPr id="25" name="Diagramm 24">
          <a:extLst>
            <a:ext uri="{FF2B5EF4-FFF2-40B4-BE49-F238E27FC236}">
              <a16:creationId xmlns:a16="http://schemas.microsoft.com/office/drawing/2014/main" id="{C7987798-437D-4EF3-9C6F-19361C5A5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85</xdr:col>
      <xdr:colOff>312963</xdr:colOff>
      <xdr:row>5</xdr:row>
      <xdr:rowOff>27214</xdr:rowOff>
    </xdr:from>
    <xdr:to>
      <xdr:col>93</xdr:col>
      <xdr:colOff>54429</xdr:colOff>
      <xdr:row>18</xdr:row>
      <xdr:rowOff>122464</xdr:rowOff>
    </xdr:to>
    <xdr:pic>
      <xdr:nvPicPr>
        <xdr:cNvPr id="27" name="Grafik 26">
          <a:extLst>
            <a:ext uri="{FF2B5EF4-FFF2-40B4-BE49-F238E27FC236}">
              <a16:creationId xmlns:a16="http://schemas.microsoft.com/office/drawing/2014/main" id="{988ECEA6-877D-ECDA-B778-CF6C531B9692}"/>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b="32459"/>
        <a:stretch/>
      </xdr:blipFill>
      <xdr:spPr>
        <a:xfrm>
          <a:off x="28847142" y="843643"/>
          <a:ext cx="2462894" cy="22179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238125</xdr:colOff>
      <xdr:row>3</xdr:row>
      <xdr:rowOff>142875</xdr:rowOff>
    </xdr:from>
    <xdr:to>
      <xdr:col>10</xdr:col>
      <xdr:colOff>101936</xdr:colOff>
      <xdr:row>18</xdr:row>
      <xdr:rowOff>31214</xdr:rowOff>
    </xdr:to>
    <xdr:pic>
      <xdr:nvPicPr>
        <xdr:cNvPr id="2" name="Grafik 1">
          <a:extLst>
            <a:ext uri="{FF2B5EF4-FFF2-40B4-BE49-F238E27FC236}">
              <a16:creationId xmlns:a16="http://schemas.microsoft.com/office/drawing/2014/main" id="{CBB833F9-FE75-4C22-8932-944F9E159DF2}"/>
            </a:ext>
          </a:extLst>
        </xdr:cNvPr>
        <xdr:cNvPicPr>
          <a:picLocks noChangeAspect="1"/>
        </xdr:cNvPicPr>
      </xdr:nvPicPr>
      <xdr:blipFill>
        <a:blip xmlns:r="http://schemas.openxmlformats.org/officeDocument/2006/relationships" r:embed="rId1"/>
        <a:stretch>
          <a:fillRect/>
        </a:stretch>
      </xdr:blipFill>
      <xdr:spPr>
        <a:xfrm>
          <a:off x="5572125" y="642938"/>
          <a:ext cx="3554749" cy="2388651"/>
        </a:xfrm>
        <a:prstGeom prst="rect">
          <a:avLst/>
        </a:prstGeom>
      </xdr:spPr>
    </xdr:pic>
    <xdr:clientData/>
  </xdr:twoCellAnchor>
  <xdr:twoCellAnchor editAs="oneCell">
    <xdr:from>
      <xdr:col>5</xdr:col>
      <xdr:colOff>428625</xdr:colOff>
      <xdr:row>22</xdr:row>
      <xdr:rowOff>95250</xdr:rowOff>
    </xdr:from>
    <xdr:to>
      <xdr:col>11</xdr:col>
      <xdr:colOff>142454</xdr:colOff>
      <xdr:row>39</xdr:row>
      <xdr:rowOff>155055</xdr:rowOff>
    </xdr:to>
    <xdr:pic>
      <xdr:nvPicPr>
        <xdr:cNvPr id="3" name="Grafik 2">
          <a:extLst>
            <a:ext uri="{FF2B5EF4-FFF2-40B4-BE49-F238E27FC236}">
              <a16:creationId xmlns:a16="http://schemas.microsoft.com/office/drawing/2014/main" id="{1FEA6714-26DB-4BF3-9B7F-676AE974C3F5}"/>
            </a:ext>
          </a:extLst>
        </xdr:cNvPr>
        <xdr:cNvPicPr>
          <a:picLocks noChangeAspect="1"/>
        </xdr:cNvPicPr>
      </xdr:nvPicPr>
      <xdr:blipFill>
        <a:blip xmlns:r="http://schemas.openxmlformats.org/officeDocument/2006/relationships" r:embed="rId2"/>
        <a:stretch>
          <a:fillRect/>
        </a:stretch>
      </xdr:blipFill>
      <xdr:spPr>
        <a:xfrm>
          <a:off x="5762625" y="3762375"/>
          <a:ext cx="4166767" cy="2988743"/>
        </a:xfrm>
        <a:prstGeom prst="rect">
          <a:avLst/>
        </a:prstGeom>
      </xdr:spPr>
    </xdr:pic>
    <xdr:clientData/>
  </xdr:twoCellAnchor>
  <xdr:twoCellAnchor editAs="oneCell">
    <xdr:from>
      <xdr:col>11</xdr:col>
      <xdr:colOff>571500</xdr:colOff>
      <xdr:row>3</xdr:row>
      <xdr:rowOff>119062</xdr:rowOff>
    </xdr:from>
    <xdr:to>
      <xdr:col>15</xdr:col>
      <xdr:colOff>433519</xdr:colOff>
      <xdr:row>24</xdr:row>
      <xdr:rowOff>3932</xdr:rowOff>
    </xdr:to>
    <xdr:pic>
      <xdr:nvPicPr>
        <xdr:cNvPr id="4" name="Grafik 3">
          <a:extLst>
            <a:ext uri="{FF2B5EF4-FFF2-40B4-BE49-F238E27FC236}">
              <a16:creationId xmlns:a16="http://schemas.microsoft.com/office/drawing/2014/main" id="{EEF63809-95AB-4CCE-8ADF-FD2E4D09044E}"/>
            </a:ext>
          </a:extLst>
        </xdr:cNvPr>
        <xdr:cNvPicPr>
          <a:picLocks noChangeAspect="1"/>
        </xdr:cNvPicPr>
      </xdr:nvPicPr>
      <xdr:blipFill>
        <a:blip xmlns:r="http://schemas.openxmlformats.org/officeDocument/2006/relationships" r:embed="rId3"/>
        <a:stretch>
          <a:fillRect/>
        </a:stretch>
      </xdr:blipFill>
      <xdr:spPr>
        <a:xfrm>
          <a:off x="10358438" y="619125"/>
          <a:ext cx="2910019" cy="33853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577686</xdr:colOff>
      <xdr:row>38</xdr:row>
      <xdr:rowOff>0</xdr:rowOff>
    </xdr:from>
    <xdr:to>
      <xdr:col>9</xdr:col>
      <xdr:colOff>287645</xdr:colOff>
      <xdr:row>46</xdr:row>
      <xdr:rowOff>14228</xdr:rowOff>
    </xdr:to>
    <xdr:pic>
      <xdr:nvPicPr>
        <xdr:cNvPr id="2" name="Grafik 1">
          <a:extLst>
            <a:ext uri="{FF2B5EF4-FFF2-40B4-BE49-F238E27FC236}">
              <a16:creationId xmlns:a16="http://schemas.microsoft.com/office/drawing/2014/main" id="{E112303F-EF83-4F01-89CE-1B2E5FBAB5B9}"/>
            </a:ext>
          </a:extLst>
        </xdr:cNvPr>
        <xdr:cNvPicPr>
          <a:picLocks noChangeAspect="1"/>
        </xdr:cNvPicPr>
      </xdr:nvPicPr>
      <xdr:blipFill>
        <a:blip xmlns:r="http://schemas.openxmlformats.org/officeDocument/2006/relationships" r:embed="rId1"/>
        <a:stretch>
          <a:fillRect/>
        </a:stretch>
      </xdr:blipFill>
      <xdr:spPr>
        <a:xfrm>
          <a:off x="6530811" y="6153150"/>
          <a:ext cx="2062634" cy="1309628"/>
        </a:xfrm>
        <a:prstGeom prst="rect">
          <a:avLst/>
        </a:prstGeom>
      </xdr:spPr>
    </xdr:pic>
    <xdr:clientData/>
  </xdr:twoCellAnchor>
  <xdr:twoCellAnchor editAs="oneCell">
    <xdr:from>
      <xdr:col>6</xdr:col>
      <xdr:colOff>66675</xdr:colOff>
      <xdr:row>46</xdr:row>
      <xdr:rowOff>47625</xdr:rowOff>
    </xdr:from>
    <xdr:to>
      <xdr:col>8</xdr:col>
      <xdr:colOff>126991</xdr:colOff>
      <xdr:row>57</xdr:row>
      <xdr:rowOff>42624</xdr:rowOff>
    </xdr:to>
    <xdr:pic>
      <xdr:nvPicPr>
        <xdr:cNvPr id="3" name="Grafik 2">
          <a:extLst>
            <a:ext uri="{FF2B5EF4-FFF2-40B4-BE49-F238E27FC236}">
              <a16:creationId xmlns:a16="http://schemas.microsoft.com/office/drawing/2014/main" id="{31DC9728-09B0-43E6-B751-1F2FEA5BD1A6}"/>
            </a:ext>
          </a:extLst>
        </xdr:cNvPr>
        <xdr:cNvPicPr>
          <a:picLocks noChangeAspect="1"/>
        </xdr:cNvPicPr>
      </xdr:nvPicPr>
      <xdr:blipFill>
        <a:blip xmlns:r="http://schemas.openxmlformats.org/officeDocument/2006/relationships" r:embed="rId2"/>
        <a:stretch>
          <a:fillRect/>
        </a:stretch>
      </xdr:blipFill>
      <xdr:spPr>
        <a:xfrm>
          <a:off x="6019800" y="7496175"/>
          <a:ext cx="1650991" cy="1776174"/>
        </a:xfrm>
        <a:prstGeom prst="rect">
          <a:avLst/>
        </a:prstGeom>
      </xdr:spPr>
    </xdr:pic>
    <xdr:clientData/>
  </xdr:twoCellAnchor>
  <xdr:twoCellAnchor editAs="oneCell">
    <xdr:from>
      <xdr:col>8</xdr:col>
      <xdr:colOff>542925</xdr:colOff>
      <xdr:row>46</xdr:row>
      <xdr:rowOff>57150</xdr:rowOff>
    </xdr:from>
    <xdr:to>
      <xdr:col>11</xdr:col>
      <xdr:colOff>20821</xdr:colOff>
      <xdr:row>57</xdr:row>
      <xdr:rowOff>65190</xdr:rowOff>
    </xdr:to>
    <xdr:pic>
      <xdr:nvPicPr>
        <xdr:cNvPr id="4" name="Grafik 3">
          <a:extLst>
            <a:ext uri="{FF2B5EF4-FFF2-40B4-BE49-F238E27FC236}">
              <a16:creationId xmlns:a16="http://schemas.microsoft.com/office/drawing/2014/main" id="{E1975633-737E-414C-AC67-5985946481A8}"/>
            </a:ext>
          </a:extLst>
        </xdr:cNvPr>
        <xdr:cNvPicPr>
          <a:picLocks noChangeAspect="1"/>
        </xdr:cNvPicPr>
      </xdr:nvPicPr>
      <xdr:blipFill>
        <a:blip xmlns:r="http://schemas.openxmlformats.org/officeDocument/2006/relationships" r:embed="rId3"/>
        <a:stretch>
          <a:fillRect/>
        </a:stretch>
      </xdr:blipFill>
      <xdr:spPr>
        <a:xfrm>
          <a:off x="8086725" y="7505700"/>
          <a:ext cx="1763896" cy="1789215"/>
        </a:xfrm>
        <a:prstGeom prst="rect">
          <a:avLst/>
        </a:prstGeom>
      </xdr:spPr>
    </xdr:pic>
    <xdr:clientData/>
  </xdr:twoCellAnchor>
  <xdr:twoCellAnchor editAs="oneCell">
    <xdr:from>
      <xdr:col>1</xdr:col>
      <xdr:colOff>409575</xdr:colOff>
      <xdr:row>35</xdr:row>
      <xdr:rowOff>53458</xdr:rowOff>
    </xdr:from>
    <xdr:to>
      <xdr:col>4</xdr:col>
      <xdr:colOff>102592</xdr:colOff>
      <xdr:row>53</xdr:row>
      <xdr:rowOff>38099</xdr:rowOff>
    </xdr:to>
    <xdr:pic>
      <xdr:nvPicPr>
        <xdr:cNvPr id="5" name="Grafik 4">
          <a:extLst>
            <a:ext uri="{FF2B5EF4-FFF2-40B4-BE49-F238E27FC236}">
              <a16:creationId xmlns:a16="http://schemas.microsoft.com/office/drawing/2014/main" id="{995133D1-3FE9-4FEC-90FC-46B5DE543EEA}"/>
            </a:ext>
          </a:extLst>
        </xdr:cNvPr>
        <xdr:cNvPicPr>
          <a:picLocks noChangeAspect="1"/>
        </xdr:cNvPicPr>
      </xdr:nvPicPr>
      <xdr:blipFill>
        <a:blip xmlns:r="http://schemas.openxmlformats.org/officeDocument/2006/relationships" r:embed="rId4"/>
        <a:stretch>
          <a:fillRect/>
        </a:stretch>
      </xdr:blipFill>
      <xdr:spPr>
        <a:xfrm>
          <a:off x="752475" y="5720833"/>
          <a:ext cx="4312642" cy="2899291"/>
        </a:xfrm>
        <a:prstGeom prst="rect">
          <a:avLst/>
        </a:prstGeom>
      </xdr:spPr>
    </xdr:pic>
    <xdr:clientData/>
  </xdr:twoCellAnchor>
  <xdr:twoCellAnchor editAs="oneCell">
    <xdr:from>
      <xdr:col>6</xdr:col>
      <xdr:colOff>489857</xdr:colOff>
      <xdr:row>4</xdr:row>
      <xdr:rowOff>40821</xdr:rowOff>
    </xdr:from>
    <xdr:to>
      <xdr:col>11</xdr:col>
      <xdr:colOff>386371</xdr:colOff>
      <xdr:row>24</xdr:row>
      <xdr:rowOff>146957</xdr:rowOff>
    </xdr:to>
    <xdr:pic>
      <xdr:nvPicPr>
        <xdr:cNvPr id="6" name="Grafik 5">
          <a:extLst>
            <a:ext uri="{FF2B5EF4-FFF2-40B4-BE49-F238E27FC236}">
              <a16:creationId xmlns:a16="http://schemas.microsoft.com/office/drawing/2014/main" id="{7DEAC118-3898-47EF-9D2F-D1E09AA8DF75}"/>
            </a:ext>
          </a:extLst>
        </xdr:cNvPr>
        <xdr:cNvPicPr>
          <a:picLocks noChangeAspect="1"/>
        </xdr:cNvPicPr>
      </xdr:nvPicPr>
      <xdr:blipFill>
        <a:blip xmlns:r="http://schemas.openxmlformats.org/officeDocument/2006/relationships" r:embed="rId5"/>
        <a:stretch>
          <a:fillRect/>
        </a:stretch>
      </xdr:blipFill>
      <xdr:spPr>
        <a:xfrm>
          <a:off x="6422571" y="693964"/>
          <a:ext cx="3774550" cy="3371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14</xdr:col>
      <xdr:colOff>273554</xdr:colOff>
      <xdr:row>22</xdr:row>
      <xdr:rowOff>69279</xdr:rowOff>
    </xdr:to>
    <xdr:pic>
      <xdr:nvPicPr>
        <xdr:cNvPr id="2" name="Grafik 1">
          <a:extLst>
            <a:ext uri="{FF2B5EF4-FFF2-40B4-BE49-F238E27FC236}">
              <a16:creationId xmlns:a16="http://schemas.microsoft.com/office/drawing/2014/main" id="{F540020D-EDEA-4FF1-B58E-B33099F1D077}"/>
            </a:ext>
          </a:extLst>
        </xdr:cNvPr>
        <xdr:cNvPicPr>
          <a:picLocks noChangeAspect="1"/>
        </xdr:cNvPicPr>
      </xdr:nvPicPr>
      <xdr:blipFill>
        <a:blip xmlns:r="http://schemas.openxmlformats.org/officeDocument/2006/relationships" r:embed="rId1"/>
        <a:stretch>
          <a:fillRect/>
        </a:stretch>
      </xdr:blipFill>
      <xdr:spPr>
        <a:xfrm>
          <a:off x="5934075" y="485775"/>
          <a:ext cx="6436229" cy="3145854"/>
        </a:xfrm>
        <a:prstGeom prst="rect">
          <a:avLst/>
        </a:prstGeom>
      </xdr:spPr>
    </xdr:pic>
    <xdr:clientData/>
  </xdr:twoCellAnchor>
  <xdr:twoCellAnchor editAs="oneCell">
    <xdr:from>
      <xdr:col>5</xdr:col>
      <xdr:colOff>552450</xdr:colOff>
      <xdr:row>25</xdr:row>
      <xdr:rowOff>123825</xdr:rowOff>
    </xdr:from>
    <xdr:to>
      <xdr:col>10</xdr:col>
      <xdr:colOff>288048</xdr:colOff>
      <xdr:row>42</xdr:row>
      <xdr:rowOff>14369</xdr:rowOff>
    </xdr:to>
    <xdr:pic>
      <xdr:nvPicPr>
        <xdr:cNvPr id="3" name="Grafik 2">
          <a:extLst>
            <a:ext uri="{FF2B5EF4-FFF2-40B4-BE49-F238E27FC236}">
              <a16:creationId xmlns:a16="http://schemas.microsoft.com/office/drawing/2014/main" id="{EC3CF4D4-2184-43F8-A0E3-2813C462DFAD}"/>
            </a:ext>
          </a:extLst>
        </xdr:cNvPr>
        <xdr:cNvPicPr>
          <a:picLocks noChangeAspect="1"/>
        </xdr:cNvPicPr>
      </xdr:nvPicPr>
      <xdr:blipFill>
        <a:blip xmlns:r="http://schemas.openxmlformats.org/officeDocument/2006/relationships" r:embed="rId2"/>
        <a:stretch>
          <a:fillRect/>
        </a:stretch>
      </xdr:blipFill>
      <xdr:spPr>
        <a:xfrm>
          <a:off x="5905500" y="4171950"/>
          <a:ext cx="3431298" cy="28432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981075</xdr:colOff>
      <xdr:row>40</xdr:row>
      <xdr:rowOff>142875</xdr:rowOff>
    </xdr:from>
    <xdr:to>
      <xdr:col>6</xdr:col>
      <xdr:colOff>172152</xdr:colOff>
      <xdr:row>64</xdr:row>
      <xdr:rowOff>10049</xdr:rowOff>
    </xdr:to>
    <xdr:pic>
      <xdr:nvPicPr>
        <xdr:cNvPr id="2" name="Grafik 1">
          <a:extLst>
            <a:ext uri="{FF2B5EF4-FFF2-40B4-BE49-F238E27FC236}">
              <a16:creationId xmlns:a16="http://schemas.microsoft.com/office/drawing/2014/main" id="{EA343067-3899-4977-8928-9376927232BA}"/>
            </a:ext>
          </a:extLst>
        </xdr:cNvPr>
        <xdr:cNvPicPr>
          <a:picLocks noChangeAspect="1"/>
        </xdr:cNvPicPr>
      </xdr:nvPicPr>
      <xdr:blipFill>
        <a:blip xmlns:r="http://schemas.openxmlformats.org/officeDocument/2006/relationships" r:embed="rId1"/>
        <a:stretch>
          <a:fillRect/>
        </a:stretch>
      </xdr:blipFill>
      <xdr:spPr>
        <a:xfrm>
          <a:off x="1209675" y="6619875"/>
          <a:ext cx="5029902" cy="37533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6294</xdr:colOff>
      <xdr:row>85</xdr:row>
      <xdr:rowOff>113343</xdr:rowOff>
    </xdr:from>
    <xdr:to>
      <xdr:col>3</xdr:col>
      <xdr:colOff>193362</xdr:colOff>
      <xdr:row>99</xdr:row>
      <xdr:rowOff>108050</xdr:rowOff>
    </xdr:to>
    <xdr:pic>
      <xdr:nvPicPr>
        <xdr:cNvPr id="2" name="Grafik 1">
          <a:extLst>
            <a:ext uri="{FF2B5EF4-FFF2-40B4-BE49-F238E27FC236}">
              <a16:creationId xmlns:a16="http://schemas.microsoft.com/office/drawing/2014/main" id="{286E7BE5-47B6-47FB-B431-50CD32537EEC}"/>
            </a:ext>
          </a:extLst>
        </xdr:cNvPr>
        <xdr:cNvPicPr>
          <a:picLocks noChangeAspect="1"/>
        </xdr:cNvPicPr>
      </xdr:nvPicPr>
      <xdr:blipFill>
        <a:blip xmlns:r="http://schemas.openxmlformats.org/officeDocument/2006/relationships" r:embed="rId1"/>
        <a:stretch>
          <a:fillRect/>
        </a:stretch>
      </xdr:blipFill>
      <xdr:spPr>
        <a:xfrm>
          <a:off x="234894" y="13876968"/>
          <a:ext cx="3987543" cy="2261657"/>
        </a:xfrm>
        <a:prstGeom prst="rect">
          <a:avLst/>
        </a:prstGeom>
      </xdr:spPr>
    </xdr:pic>
    <xdr:clientData/>
  </xdr:twoCellAnchor>
  <xdr:twoCellAnchor editAs="oneCell">
    <xdr:from>
      <xdr:col>5</xdr:col>
      <xdr:colOff>39221</xdr:colOff>
      <xdr:row>84</xdr:row>
      <xdr:rowOff>83943</xdr:rowOff>
    </xdr:from>
    <xdr:to>
      <xdr:col>10</xdr:col>
      <xdr:colOff>419789</xdr:colOff>
      <xdr:row>100</xdr:row>
      <xdr:rowOff>72482</xdr:rowOff>
    </xdr:to>
    <xdr:pic>
      <xdr:nvPicPr>
        <xdr:cNvPr id="3" name="Grafik 2">
          <a:extLst>
            <a:ext uri="{FF2B5EF4-FFF2-40B4-BE49-F238E27FC236}">
              <a16:creationId xmlns:a16="http://schemas.microsoft.com/office/drawing/2014/main" id="{7EB47739-3D18-4FA0-8896-B659A24B5A5D}"/>
            </a:ext>
          </a:extLst>
        </xdr:cNvPr>
        <xdr:cNvPicPr>
          <a:picLocks noChangeAspect="1"/>
        </xdr:cNvPicPr>
      </xdr:nvPicPr>
      <xdr:blipFill>
        <a:blip xmlns:r="http://schemas.openxmlformats.org/officeDocument/2006/relationships" r:embed="rId2"/>
        <a:stretch>
          <a:fillRect/>
        </a:stretch>
      </xdr:blipFill>
      <xdr:spPr>
        <a:xfrm>
          <a:off x="5096996" y="13685643"/>
          <a:ext cx="4133418" cy="2579339"/>
        </a:xfrm>
        <a:prstGeom prst="rect">
          <a:avLst/>
        </a:prstGeom>
      </xdr:spPr>
    </xdr:pic>
    <xdr:clientData/>
  </xdr:twoCellAnchor>
  <xdr:twoCellAnchor editAs="oneCell">
    <xdr:from>
      <xdr:col>1</xdr:col>
      <xdr:colOff>247865</xdr:colOff>
      <xdr:row>106</xdr:row>
      <xdr:rowOff>48656</xdr:rowOff>
    </xdr:from>
    <xdr:to>
      <xdr:col>1</xdr:col>
      <xdr:colOff>2817934</xdr:colOff>
      <xdr:row>122</xdr:row>
      <xdr:rowOff>25124</xdr:rowOff>
    </xdr:to>
    <xdr:pic>
      <xdr:nvPicPr>
        <xdr:cNvPr id="4" name="Grafik 3">
          <a:extLst>
            <a:ext uri="{FF2B5EF4-FFF2-40B4-BE49-F238E27FC236}">
              <a16:creationId xmlns:a16="http://schemas.microsoft.com/office/drawing/2014/main" id="{D9D0238B-2D3C-4DBE-B1FF-46599A7C7804}"/>
            </a:ext>
          </a:extLst>
        </xdr:cNvPr>
        <xdr:cNvPicPr>
          <a:picLocks noChangeAspect="1"/>
        </xdr:cNvPicPr>
      </xdr:nvPicPr>
      <xdr:blipFill>
        <a:blip xmlns:r="http://schemas.openxmlformats.org/officeDocument/2006/relationships" r:embed="rId3"/>
        <a:stretch>
          <a:fillRect/>
        </a:stretch>
      </xdr:blipFill>
      <xdr:spPr>
        <a:xfrm>
          <a:off x="476465" y="17212706"/>
          <a:ext cx="2570069" cy="2567268"/>
        </a:xfrm>
        <a:prstGeom prst="rect">
          <a:avLst/>
        </a:prstGeom>
      </xdr:spPr>
    </xdr:pic>
    <xdr:clientData/>
  </xdr:twoCellAnchor>
  <xdr:twoCellAnchor editAs="oneCell">
    <xdr:from>
      <xdr:col>1</xdr:col>
      <xdr:colOff>153866</xdr:colOff>
      <xdr:row>123</xdr:row>
      <xdr:rowOff>29306</xdr:rowOff>
    </xdr:from>
    <xdr:to>
      <xdr:col>4</xdr:col>
      <xdr:colOff>84465</xdr:colOff>
      <xdr:row>137</xdr:row>
      <xdr:rowOff>80595</xdr:rowOff>
    </xdr:to>
    <xdr:pic>
      <xdr:nvPicPr>
        <xdr:cNvPr id="5" name="Grafik 4">
          <a:extLst>
            <a:ext uri="{FF2B5EF4-FFF2-40B4-BE49-F238E27FC236}">
              <a16:creationId xmlns:a16="http://schemas.microsoft.com/office/drawing/2014/main" id="{8C8B5172-884E-4BE1-B4F1-EC63FEED79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2466" y="19946081"/>
          <a:ext cx="3969199" cy="2318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241789</xdr:colOff>
      <xdr:row>65</xdr:row>
      <xdr:rowOff>43961</xdr:rowOff>
    </xdr:from>
    <xdr:to>
      <xdr:col>3</xdr:col>
      <xdr:colOff>196169</xdr:colOff>
      <xdr:row>83</xdr:row>
      <xdr:rowOff>77698</xdr:rowOff>
    </xdr:to>
    <xdr:pic>
      <xdr:nvPicPr>
        <xdr:cNvPr id="6" name="Grafik 5">
          <a:extLst>
            <a:ext uri="{FF2B5EF4-FFF2-40B4-BE49-F238E27FC236}">
              <a16:creationId xmlns:a16="http://schemas.microsoft.com/office/drawing/2014/main" id="{65A7792D-9A96-47E6-B895-0A7D9255153D}"/>
            </a:ext>
          </a:extLst>
        </xdr:cNvPr>
        <xdr:cNvPicPr>
          <a:picLocks noChangeAspect="1"/>
        </xdr:cNvPicPr>
      </xdr:nvPicPr>
      <xdr:blipFill>
        <a:blip xmlns:r="http://schemas.openxmlformats.org/officeDocument/2006/relationships" r:embed="rId5"/>
        <a:stretch>
          <a:fillRect/>
        </a:stretch>
      </xdr:blipFill>
      <xdr:spPr>
        <a:xfrm>
          <a:off x="470389" y="10569086"/>
          <a:ext cx="3754855" cy="2948387"/>
        </a:xfrm>
        <a:prstGeom prst="rect">
          <a:avLst/>
        </a:prstGeom>
      </xdr:spPr>
    </xdr:pic>
    <xdr:clientData/>
  </xdr:twoCellAnchor>
  <xdr:twoCellAnchor editAs="oneCell">
    <xdr:from>
      <xdr:col>1</xdr:col>
      <xdr:colOff>96295</xdr:colOff>
      <xdr:row>40</xdr:row>
      <xdr:rowOff>112033</xdr:rowOff>
    </xdr:from>
    <xdr:to>
      <xdr:col>7</xdr:col>
      <xdr:colOff>306802</xdr:colOff>
      <xdr:row>62</xdr:row>
      <xdr:rowOff>96296</xdr:rowOff>
    </xdr:to>
    <xdr:pic>
      <xdr:nvPicPr>
        <xdr:cNvPr id="7" name="Grafik 6">
          <a:extLst>
            <a:ext uri="{FF2B5EF4-FFF2-40B4-BE49-F238E27FC236}">
              <a16:creationId xmlns:a16="http://schemas.microsoft.com/office/drawing/2014/main" id="{E3D45687-604B-4D51-9B9F-AA5743947ED6}"/>
            </a:ext>
          </a:extLst>
        </xdr:cNvPr>
        <xdr:cNvPicPr>
          <a:picLocks noChangeAspect="1"/>
        </xdr:cNvPicPr>
      </xdr:nvPicPr>
      <xdr:blipFill>
        <a:blip xmlns:r="http://schemas.openxmlformats.org/officeDocument/2006/relationships" r:embed="rId6"/>
        <a:stretch>
          <a:fillRect/>
        </a:stretch>
      </xdr:blipFill>
      <xdr:spPr>
        <a:xfrm>
          <a:off x="324895" y="6589033"/>
          <a:ext cx="6830382" cy="354661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153866</xdr:colOff>
      <xdr:row>123</xdr:row>
      <xdr:rowOff>29306</xdr:rowOff>
    </xdr:from>
    <xdr:to>
      <xdr:col>4</xdr:col>
      <xdr:colOff>84465</xdr:colOff>
      <xdr:row>137</xdr:row>
      <xdr:rowOff>80595</xdr:rowOff>
    </xdr:to>
    <xdr:pic>
      <xdr:nvPicPr>
        <xdr:cNvPr id="5" name="Grafik 4">
          <a:extLst>
            <a:ext uri="{FF2B5EF4-FFF2-40B4-BE49-F238E27FC236}">
              <a16:creationId xmlns:a16="http://schemas.microsoft.com/office/drawing/2014/main" id="{A3393B63-0CF1-4E7F-9B53-E9C39EE5D3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466" y="19946081"/>
          <a:ext cx="3969199" cy="2318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419100</xdr:colOff>
      <xdr:row>40</xdr:row>
      <xdr:rowOff>133350</xdr:rowOff>
    </xdr:from>
    <xdr:to>
      <xdr:col>5</xdr:col>
      <xdr:colOff>394250</xdr:colOff>
      <xdr:row>63</xdr:row>
      <xdr:rowOff>38100</xdr:rowOff>
    </xdr:to>
    <xdr:pic>
      <xdr:nvPicPr>
        <xdr:cNvPr id="8" name="Grafik 7">
          <a:extLst>
            <a:ext uri="{FF2B5EF4-FFF2-40B4-BE49-F238E27FC236}">
              <a16:creationId xmlns:a16="http://schemas.microsoft.com/office/drawing/2014/main" id="{189C8FF4-73FD-9DC3-FC3C-14E8695DCCD1}"/>
            </a:ext>
          </a:extLst>
        </xdr:cNvPr>
        <xdr:cNvPicPr>
          <a:picLocks noChangeAspect="1"/>
        </xdr:cNvPicPr>
      </xdr:nvPicPr>
      <xdr:blipFill>
        <a:blip xmlns:r="http://schemas.openxmlformats.org/officeDocument/2006/relationships" r:embed="rId2"/>
        <a:stretch>
          <a:fillRect/>
        </a:stretch>
      </xdr:blipFill>
      <xdr:spPr>
        <a:xfrm>
          <a:off x="647700" y="6610350"/>
          <a:ext cx="4794800" cy="36290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476250</xdr:colOff>
      <xdr:row>43</xdr:row>
      <xdr:rowOff>19050</xdr:rowOff>
    </xdr:from>
    <xdr:to>
      <xdr:col>13</xdr:col>
      <xdr:colOff>500483</xdr:colOff>
      <xdr:row>64</xdr:row>
      <xdr:rowOff>39013</xdr:rowOff>
    </xdr:to>
    <xdr:pic>
      <xdr:nvPicPr>
        <xdr:cNvPr id="2" name="Grafik 1">
          <a:extLst>
            <a:ext uri="{FF2B5EF4-FFF2-40B4-BE49-F238E27FC236}">
              <a16:creationId xmlns:a16="http://schemas.microsoft.com/office/drawing/2014/main" id="{28C08DF5-A659-4D9C-925D-C7E1A001ADE4}"/>
            </a:ext>
          </a:extLst>
        </xdr:cNvPr>
        <xdr:cNvPicPr>
          <a:picLocks noChangeAspect="1"/>
        </xdr:cNvPicPr>
      </xdr:nvPicPr>
      <xdr:blipFill>
        <a:blip xmlns:r="http://schemas.openxmlformats.org/officeDocument/2006/relationships" r:embed="rId1"/>
        <a:stretch>
          <a:fillRect/>
        </a:stretch>
      </xdr:blipFill>
      <xdr:spPr>
        <a:xfrm>
          <a:off x="7134225" y="7172325"/>
          <a:ext cx="4615283" cy="3420388"/>
        </a:xfrm>
        <a:prstGeom prst="rect">
          <a:avLst/>
        </a:prstGeom>
      </xdr:spPr>
    </xdr:pic>
    <xdr:clientData/>
  </xdr:twoCellAnchor>
  <xdr:twoCellAnchor editAs="oneCell">
    <xdr:from>
      <xdr:col>1</xdr:col>
      <xdr:colOff>272144</xdr:colOff>
      <xdr:row>41</xdr:row>
      <xdr:rowOff>108857</xdr:rowOff>
    </xdr:from>
    <xdr:to>
      <xdr:col>7</xdr:col>
      <xdr:colOff>50274</xdr:colOff>
      <xdr:row>65</xdr:row>
      <xdr:rowOff>74225</xdr:rowOff>
    </xdr:to>
    <xdr:pic>
      <xdr:nvPicPr>
        <xdr:cNvPr id="3" name="Grafik 2">
          <a:extLst>
            <a:ext uri="{FF2B5EF4-FFF2-40B4-BE49-F238E27FC236}">
              <a16:creationId xmlns:a16="http://schemas.microsoft.com/office/drawing/2014/main" id="{547FDCE8-8DAE-43A3-8134-E9A18D864C64}"/>
            </a:ext>
          </a:extLst>
        </xdr:cNvPr>
        <xdr:cNvPicPr>
          <a:picLocks noChangeAspect="1"/>
        </xdr:cNvPicPr>
      </xdr:nvPicPr>
      <xdr:blipFill>
        <a:blip xmlns:r="http://schemas.openxmlformats.org/officeDocument/2006/relationships" r:embed="rId2"/>
        <a:stretch>
          <a:fillRect/>
        </a:stretch>
      </xdr:blipFill>
      <xdr:spPr>
        <a:xfrm>
          <a:off x="500744" y="6938282"/>
          <a:ext cx="6178930" cy="385156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20</xdr:col>
      <xdr:colOff>0</xdr:colOff>
      <xdr:row>15</xdr:row>
      <xdr:rowOff>28575</xdr:rowOff>
    </xdr:from>
    <xdr:ext cx="1209675" cy="38100"/>
    <xdr:grpSp>
      <xdr:nvGrpSpPr>
        <xdr:cNvPr id="2" name="Shape 2">
          <a:extLst>
            <a:ext uri="{FF2B5EF4-FFF2-40B4-BE49-F238E27FC236}">
              <a16:creationId xmlns:a16="http://schemas.microsoft.com/office/drawing/2014/main" id="{00000000-0008-0000-1600-000002000000}"/>
            </a:ext>
          </a:extLst>
        </xdr:cNvPr>
        <xdr:cNvGrpSpPr/>
      </xdr:nvGrpSpPr>
      <xdr:grpSpPr>
        <a:xfrm>
          <a:off x="13811250" y="2495550"/>
          <a:ext cx="1209675" cy="38100"/>
          <a:chOff x="4741163" y="3780000"/>
          <a:chExt cx="1209675" cy="0"/>
        </a:xfrm>
      </xdr:grpSpPr>
      <xdr:cxnSp macro="">
        <xdr:nvCxnSpPr>
          <xdr:cNvPr id="3" name="Shape 3">
            <a:extLst>
              <a:ext uri="{FF2B5EF4-FFF2-40B4-BE49-F238E27FC236}">
                <a16:creationId xmlns:a16="http://schemas.microsoft.com/office/drawing/2014/main" id="{00000000-0008-0000-1600-000003000000}"/>
              </a:ext>
            </a:extLst>
          </xdr:cNvPr>
          <xdr:cNvCxnSpPr/>
        </xdr:nvCxnSpPr>
        <xdr:spPr>
          <a:xfrm>
            <a:off x="4741163" y="3780000"/>
            <a:ext cx="1209675" cy="0"/>
          </a:xfrm>
          <a:prstGeom prst="straightConnector1">
            <a:avLst/>
          </a:prstGeom>
          <a:noFill/>
          <a:ln w="9525" cap="flat" cmpd="sng">
            <a:solidFill>
              <a:srgbClr val="4A7DBA"/>
            </a:solidFill>
            <a:prstDash val="solid"/>
            <a:round/>
            <a:headEnd type="stealth" w="med" len="med"/>
            <a:tailEnd type="stealth" w="med" len="med"/>
          </a:ln>
        </xdr:spPr>
      </xdr:cxnSp>
    </xdr:grpSp>
    <xdr:clientData fLocksWithSheet="0"/>
  </xdr:oneCellAnchor>
  <xdr:oneCellAnchor>
    <xdr:from>
      <xdr:col>23</xdr:col>
      <xdr:colOff>28575</xdr:colOff>
      <xdr:row>15</xdr:row>
      <xdr:rowOff>28575</xdr:rowOff>
    </xdr:from>
    <xdr:ext cx="2257425" cy="38100"/>
    <xdr:grpSp>
      <xdr:nvGrpSpPr>
        <xdr:cNvPr id="4" name="Shape 2">
          <a:extLst>
            <a:ext uri="{FF2B5EF4-FFF2-40B4-BE49-F238E27FC236}">
              <a16:creationId xmlns:a16="http://schemas.microsoft.com/office/drawing/2014/main" id="{00000000-0008-0000-1600-000004000000}"/>
            </a:ext>
          </a:extLst>
        </xdr:cNvPr>
        <xdr:cNvGrpSpPr/>
      </xdr:nvGrpSpPr>
      <xdr:grpSpPr>
        <a:xfrm>
          <a:off x="15039975" y="2495550"/>
          <a:ext cx="2257425" cy="38100"/>
          <a:chOff x="4217288" y="3780000"/>
          <a:chExt cx="2257425" cy="0"/>
        </a:xfrm>
      </xdr:grpSpPr>
      <xdr:cxnSp macro="">
        <xdr:nvCxnSpPr>
          <xdr:cNvPr id="5" name="Shape 4">
            <a:extLst>
              <a:ext uri="{FF2B5EF4-FFF2-40B4-BE49-F238E27FC236}">
                <a16:creationId xmlns:a16="http://schemas.microsoft.com/office/drawing/2014/main" id="{00000000-0008-0000-1600-000005000000}"/>
              </a:ext>
            </a:extLst>
          </xdr:cNvPr>
          <xdr:cNvCxnSpPr/>
        </xdr:nvCxnSpPr>
        <xdr:spPr>
          <a:xfrm>
            <a:off x="4217288" y="3780000"/>
            <a:ext cx="2257425" cy="0"/>
          </a:xfrm>
          <a:prstGeom prst="straightConnector1">
            <a:avLst/>
          </a:prstGeom>
          <a:noFill/>
          <a:ln w="9525" cap="flat" cmpd="sng">
            <a:solidFill>
              <a:srgbClr val="4A7DBA"/>
            </a:solidFill>
            <a:prstDash val="solid"/>
            <a:round/>
            <a:headEnd type="stealth" w="med" len="med"/>
            <a:tailEnd type="stealth" w="med" len="med"/>
          </a:ln>
        </xdr:spPr>
      </xdr:cxnSp>
    </xdr:grpSp>
    <xdr:clientData fLocksWithSheet="0"/>
  </xdr:oneCellAnchor>
  <xdr:oneCellAnchor>
    <xdr:from>
      <xdr:col>20</xdr:col>
      <xdr:colOff>-19050</xdr:colOff>
      <xdr:row>13</xdr:row>
      <xdr:rowOff>38100</xdr:rowOff>
    </xdr:from>
    <xdr:ext cx="38100" cy="419100"/>
    <xdr:grpSp>
      <xdr:nvGrpSpPr>
        <xdr:cNvPr id="6" name="Shape 2">
          <a:extLst>
            <a:ext uri="{FF2B5EF4-FFF2-40B4-BE49-F238E27FC236}">
              <a16:creationId xmlns:a16="http://schemas.microsoft.com/office/drawing/2014/main" id="{00000000-0008-0000-1600-000006000000}"/>
            </a:ext>
          </a:extLst>
        </xdr:cNvPr>
        <xdr:cNvGrpSpPr/>
      </xdr:nvGrpSpPr>
      <xdr:grpSpPr>
        <a:xfrm>
          <a:off x="13792200" y="2181225"/>
          <a:ext cx="38100" cy="419100"/>
          <a:chOff x="5346000" y="3570450"/>
          <a:chExt cx="0" cy="419100"/>
        </a:xfrm>
      </xdr:grpSpPr>
      <xdr:cxnSp macro="">
        <xdr:nvCxnSpPr>
          <xdr:cNvPr id="7" name="Shape 5">
            <a:extLst>
              <a:ext uri="{FF2B5EF4-FFF2-40B4-BE49-F238E27FC236}">
                <a16:creationId xmlns:a16="http://schemas.microsoft.com/office/drawing/2014/main" id="{00000000-0008-0000-1600-000007000000}"/>
              </a:ext>
            </a:extLst>
          </xdr:cNvPr>
          <xdr:cNvCxnSpPr/>
        </xdr:nvCxnSpPr>
        <xdr:spPr>
          <a:xfrm>
            <a:off x="5346000" y="3570450"/>
            <a:ext cx="0" cy="41910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23</xdr:col>
      <xdr:colOff>-9525</xdr:colOff>
      <xdr:row>13</xdr:row>
      <xdr:rowOff>38100</xdr:rowOff>
    </xdr:from>
    <xdr:ext cx="38100" cy="419100"/>
    <xdr:grpSp>
      <xdr:nvGrpSpPr>
        <xdr:cNvPr id="8" name="Shape 2">
          <a:extLst>
            <a:ext uri="{FF2B5EF4-FFF2-40B4-BE49-F238E27FC236}">
              <a16:creationId xmlns:a16="http://schemas.microsoft.com/office/drawing/2014/main" id="{00000000-0008-0000-1600-000008000000}"/>
            </a:ext>
          </a:extLst>
        </xdr:cNvPr>
        <xdr:cNvGrpSpPr/>
      </xdr:nvGrpSpPr>
      <xdr:grpSpPr>
        <a:xfrm>
          <a:off x="15001875" y="2181225"/>
          <a:ext cx="38100" cy="419100"/>
          <a:chOff x="5346000" y="3570450"/>
          <a:chExt cx="0" cy="419100"/>
        </a:xfrm>
      </xdr:grpSpPr>
      <xdr:cxnSp macro="">
        <xdr:nvCxnSpPr>
          <xdr:cNvPr id="9" name="Shape 5">
            <a:extLst>
              <a:ext uri="{FF2B5EF4-FFF2-40B4-BE49-F238E27FC236}">
                <a16:creationId xmlns:a16="http://schemas.microsoft.com/office/drawing/2014/main" id="{00000000-0008-0000-1600-000009000000}"/>
              </a:ext>
            </a:extLst>
          </xdr:cNvPr>
          <xdr:cNvCxnSpPr/>
        </xdr:nvCxnSpPr>
        <xdr:spPr>
          <a:xfrm>
            <a:off x="5346000" y="3570450"/>
            <a:ext cx="0" cy="41910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26</xdr:col>
      <xdr:colOff>-19050</xdr:colOff>
      <xdr:row>9</xdr:row>
      <xdr:rowOff>28575</xdr:rowOff>
    </xdr:from>
    <xdr:ext cx="38100" cy="1533525"/>
    <xdr:grpSp>
      <xdr:nvGrpSpPr>
        <xdr:cNvPr id="10" name="Shape 2">
          <a:extLst>
            <a:ext uri="{FF2B5EF4-FFF2-40B4-BE49-F238E27FC236}">
              <a16:creationId xmlns:a16="http://schemas.microsoft.com/office/drawing/2014/main" id="{00000000-0008-0000-1600-00000A000000}"/>
            </a:ext>
          </a:extLst>
        </xdr:cNvPr>
        <xdr:cNvGrpSpPr/>
      </xdr:nvGrpSpPr>
      <xdr:grpSpPr>
        <a:xfrm>
          <a:off x="17278350" y="1524000"/>
          <a:ext cx="38100" cy="1533525"/>
          <a:chOff x="5346000" y="3013238"/>
          <a:chExt cx="0" cy="1533525"/>
        </a:xfrm>
      </xdr:grpSpPr>
      <xdr:cxnSp macro="">
        <xdr:nvCxnSpPr>
          <xdr:cNvPr id="11" name="Shape 6">
            <a:extLst>
              <a:ext uri="{FF2B5EF4-FFF2-40B4-BE49-F238E27FC236}">
                <a16:creationId xmlns:a16="http://schemas.microsoft.com/office/drawing/2014/main" id="{00000000-0008-0000-1600-00000B000000}"/>
              </a:ext>
            </a:extLst>
          </xdr:cNvPr>
          <xdr:cNvCxnSpPr/>
        </xdr:nvCxnSpPr>
        <xdr:spPr>
          <a:xfrm>
            <a:off x="5346000" y="3013238"/>
            <a:ext cx="0" cy="1533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twoCellAnchor editAs="oneCell">
    <xdr:from>
      <xdr:col>1</xdr:col>
      <xdr:colOff>81644</xdr:colOff>
      <xdr:row>44</xdr:row>
      <xdr:rowOff>58503</xdr:rowOff>
    </xdr:from>
    <xdr:to>
      <xdr:col>6</xdr:col>
      <xdr:colOff>136073</xdr:colOff>
      <xdr:row>71</xdr:row>
      <xdr:rowOff>132895</xdr:rowOff>
    </xdr:to>
    <xdr:pic>
      <xdr:nvPicPr>
        <xdr:cNvPr id="12" name="Grafik 11">
          <a:extLst>
            <a:ext uri="{FF2B5EF4-FFF2-40B4-BE49-F238E27FC236}">
              <a16:creationId xmlns:a16="http://schemas.microsoft.com/office/drawing/2014/main" id="{375D5210-35A3-4AA9-8040-DBB2E71E0BD1}"/>
            </a:ext>
          </a:extLst>
        </xdr:cNvPr>
        <xdr:cNvPicPr>
          <a:picLocks noChangeAspect="1"/>
        </xdr:cNvPicPr>
      </xdr:nvPicPr>
      <xdr:blipFill>
        <a:blip xmlns:r="http://schemas.openxmlformats.org/officeDocument/2006/relationships" r:embed="rId1"/>
        <a:stretch>
          <a:fillRect/>
        </a:stretch>
      </xdr:blipFill>
      <xdr:spPr>
        <a:xfrm>
          <a:off x="310244" y="7221303"/>
          <a:ext cx="5893254" cy="4446367"/>
        </a:xfrm>
        <a:prstGeom prst="rect">
          <a:avLst/>
        </a:prstGeom>
      </xdr:spPr>
    </xdr:pic>
    <xdr:clientData/>
  </xdr:twoCellAnchor>
  <xdr:twoCellAnchor editAs="oneCell">
    <xdr:from>
      <xdr:col>6</xdr:col>
      <xdr:colOff>625929</xdr:colOff>
      <xdr:row>44</xdr:row>
      <xdr:rowOff>108857</xdr:rowOff>
    </xdr:from>
    <xdr:to>
      <xdr:col>18</xdr:col>
      <xdr:colOff>679950</xdr:colOff>
      <xdr:row>76</xdr:row>
      <xdr:rowOff>37458</xdr:rowOff>
    </xdr:to>
    <xdr:pic>
      <xdr:nvPicPr>
        <xdr:cNvPr id="13" name="Grafik 12">
          <a:extLst>
            <a:ext uri="{FF2B5EF4-FFF2-40B4-BE49-F238E27FC236}">
              <a16:creationId xmlns:a16="http://schemas.microsoft.com/office/drawing/2014/main" id="{BCC89339-5DE2-4189-B94B-698D1B68D89E}"/>
            </a:ext>
          </a:extLst>
        </xdr:cNvPr>
        <xdr:cNvPicPr>
          <a:picLocks noChangeAspect="1"/>
        </xdr:cNvPicPr>
      </xdr:nvPicPr>
      <xdr:blipFill>
        <a:blip xmlns:r="http://schemas.openxmlformats.org/officeDocument/2006/relationships" r:embed="rId2"/>
        <a:stretch>
          <a:fillRect/>
        </a:stretch>
      </xdr:blipFill>
      <xdr:spPr>
        <a:xfrm>
          <a:off x="6693354" y="7271657"/>
          <a:ext cx="6835821" cy="5110201"/>
        </a:xfrm>
        <a:prstGeom prst="rect">
          <a:avLst/>
        </a:prstGeom>
      </xdr:spPr>
    </xdr:pic>
    <xdr:clientData/>
  </xdr:twoCellAnchor>
  <xdr:twoCellAnchor editAs="oneCell">
    <xdr:from>
      <xdr:col>1</xdr:col>
      <xdr:colOff>299357</xdr:colOff>
      <xdr:row>77</xdr:row>
      <xdr:rowOff>40822</xdr:rowOff>
    </xdr:from>
    <xdr:to>
      <xdr:col>5</xdr:col>
      <xdr:colOff>638571</xdr:colOff>
      <xdr:row>106</xdr:row>
      <xdr:rowOff>17321</xdr:rowOff>
    </xdr:to>
    <xdr:pic>
      <xdr:nvPicPr>
        <xdr:cNvPr id="14" name="Grafik 13">
          <a:extLst>
            <a:ext uri="{FF2B5EF4-FFF2-40B4-BE49-F238E27FC236}">
              <a16:creationId xmlns:a16="http://schemas.microsoft.com/office/drawing/2014/main" id="{001DABB3-C681-405F-93A2-1867207A1AAF}"/>
            </a:ext>
          </a:extLst>
        </xdr:cNvPr>
        <xdr:cNvPicPr>
          <a:picLocks noChangeAspect="1"/>
        </xdr:cNvPicPr>
      </xdr:nvPicPr>
      <xdr:blipFill>
        <a:blip xmlns:r="http://schemas.openxmlformats.org/officeDocument/2006/relationships" r:embed="rId3"/>
        <a:stretch>
          <a:fillRect/>
        </a:stretch>
      </xdr:blipFill>
      <xdr:spPr>
        <a:xfrm>
          <a:off x="527957" y="12547147"/>
          <a:ext cx="5158864" cy="4672324"/>
        </a:xfrm>
        <a:prstGeom prst="rect">
          <a:avLst/>
        </a:prstGeom>
      </xdr:spPr>
    </xdr:pic>
    <xdr:clientData/>
  </xdr:twoCellAnchor>
  <xdr:twoCellAnchor editAs="oneCell">
    <xdr:from>
      <xdr:col>5</xdr:col>
      <xdr:colOff>952501</xdr:colOff>
      <xdr:row>82</xdr:row>
      <xdr:rowOff>122465</xdr:rowOff>
    </xdr:from>
    <xdr:to>
      <xdr:col>16</xdr:col>
      <xdr:colOff>738727</xdr:colOff>
      <xdr:row>111</xdr:row>
      <xdr:rowOff>146569</xdr:rowOff>
    </xdr:to>
    <xdr:pic>
      <xdr:nvPicPr>
        <xdr:cNvPr id="15" name="Grafik 14">
          <a:extLst>
            <a:ext uri="{FF2B5EF4-FFF2-40B4-BE49-F238E27FC236}">
              <a16:creationId xmlns:a16="http://schemas.microsoft.com/office/drawing/2014/main" id="{6760711C-B544-4979-B442-7B471841C97F}"/>
            </a:ext>
          </a:extLst>
        </xdr:cNvPr>
        <xdr:cNvPicPr>
          <a:picLocks noChangeAspect="1"/>
        </xdr:cNvPicPr>
      </xdr:nvPicPr>
      <xdr:blipFill>
        <a:blip xmlns:r="http://schemas.openxmlformats.org/officeDocument/2006/relationships" r:embed="rId4"/>
        <a:stretch>
          <a:fillRect/>
        </a:stretch>
      </xdr:blipFill>
      <xdr:spPr>
        <a:xfrm>
          <a:off x="6010276" y="13438415"/>
          <a:ext cx="6063201" cy="47199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495301</xdr:colOff>
      <xdr:row>30</xdr:row>
      <xdr:rowOff>57150</xdr:rowOff>
    </xdr:from>
    <xdr:to>
      <xdr:col>4</xdr:col>
      <xdr:colOff>364133</xdr:colOff>
      <xdr:row>53</xdr:row>
      <xdr:rowOff>143734</xdr:rowOff>
    </xdr:to>
    <xdr:pic>
      <xdr:nvPicPr>
        <xdr:cNvPr id="2" name="Grafik 1">
          <a:extLst>
            <a:ext uri="{FF2B5EF4-FFF2-40B4-BE49-F238E27FC236}">
              <a16:creationId xmlns:a16="http://schemas.microsoft.com/office/drawing/2014/main" id="{EC012360-52E3-4420-BED0-656EDE1808B8}"/>
            </a:ext>
          </a:extLst>
        </xdr:cNvPr>
        <xdr:cNvPicPr>
          <a:picLocks noChangeAspect="1"/>
        </xdr:cNvPicPr>
      </xdr:nvPicPr>
      <xdr:blipFill>
        <a:blip xmlns:r="http://schemas.openxmlformats.org/officeDocument/2006/relationships" r:embed="rId1"/>
        <a:stretch>
          <a:fillRect/>
        </a:stretch>
      </xdr:blipFill>
      <xdr:spPr>
        <a:xfrm>
          <a:off x="723901" y="5238750"/>
          <a:ext cx="4707532" cy="3810859"/>
        </a:xfrm>
        <a:prstGeom prst="rect">
          <a:avLst/>
        </a:prstGeom>
      </xdr:spPr>
    </xdr:pic>
    <xdr:clientData/>
  </xdr:twoCellAnchor>
  <xdr:twoCellAnchor editAs="oneCell">
    <xdr:from>
      <xdr:col>5</xdr:col>
      <xdr:colOff>228600</xdr:colOff>
      <xdr:row>30</xdr:row>
      <xdr:rowOff>85725</xdr:rowOff>
    </xdr:from>
    <xdr:to>
      <xdr:col>13</xdr:col>
      <xdr:colOff>477097</xdr:colOff>
      <xdr:row>59</xdr:row>
      <xdr:rowOff>48275</xdr:rowOff>
    </xdr:to>
    <xdr:pic>
      <xdr:nvPicPr>
        <xdr:cNvPr id="3" name="Grafik 2">
          <a:extLst>
            <a:ext uri="{FF2B5EF4-FFF2-40B4-BE49-F238E27FC236}">
              <a16:creationId xmlns:a16="http://schemas.microsoft.com/office/drawing/2014/main" id="{3C562A6C-989E-4109-87D6-2B8D28E3BF83}"/>
            </a:ext>
          </a:extLst>
        </xdr:cNvPr>
        <xdr:cNvPicPr>
          <a:picLocks noChangeAspect="1"/>
        </xdr:cNvPicPr>
      </xdr:nvPicPr>
      <xdr:blipFill>
        <a:blip xmlns:r="http://schemas.openxmlformats.org/officeDocument/2006/relationships" r:embed="rId2"/>
        <a:stretch>
          <a:fillRect/>
        </a:stretch>
      </xdr:blipFill>
      <xdr:spPr>
        <a:xfrm>
          <a:off x="5715000" y="5267325"/>
          <a:ext cx="6068272" cy="4658375"/>
        </a:xfrm>
        <a:prstGeom prst="rect">
          <a:avLst/>
        </a:prstGeom>
      </xdr:spPr>
    </xdr:pic>
    <xdr:clientData/>
  </xdr:twoCellAnchor>
  <xdr:twoCellAnchor editAs="oneCell">
    <xdr:from>
      <xdr:col>1</xdr:col>
      <xdr:colOff>495300</xdr:colOff>
      <xdr:row>62</xdr:row>
      <xdr:rowOff>80842</xdr:rowOff>
    </xdr:from>
    <xdr:to>
      <xdr:col>7</xdr:col>
      <xdr:colOff>58566</xdr:colOff>
      <xdr:row>88</xdr:row>
      <xdr:rowOff>86710</xdr:rowOff>
    </xdr:to>
    <xdr:pic>
      <xdr:nvPicPr>
        <xdr:cNvPr id="4" name="Grafik 3">
          <a:extLst>
            <a:ext uri="{FF2B5EF4-FFF2-40B4-BE49-F238E27FC236}">
              <a16:creationId xmlns:a16="http://schemas.microsoft.com/office/drawing/2014/main" id="{76DB8BF0-A5F7-42BA-AFF1-763064911B7E}"/>
            </a:ext>
          </a:extLst>
        </xdr:cNvPr>
        <xdr:cNvPicPr>
          <a:picLocks noChangeAspect="1"/>
        </xdr:cNvPicPr>
      </xdr:nvPicPr>
      <xdr:blipFill>
        <a:blip xmlns:r="http://schemas.openxmlformats.org/officeDocument/2006/relationships" r:embed="rId3"/>
        <a:stretch>
          <a:fillRect/>
        </a:stretch>
      </xdr:blipFill>
      <xdr:spPr>
        <a:xfrm>
          <a:off x="723900" y="10444042"/>
          <a:ext cx="6059316" cy="4215918"/>
        </a:xfrm>
        <a:prstGeom prst="rect">
          <a:avLst/>
        </a:prstGeom>
      </xdr:spPr>
    </xdr:pic>
    <xdr:clientData/>
  </xdr:twoCellAnchor>
  <xdr:twoCellAnchor editAs="oneCell">
    <xdr:from>
      <xdr:col>1</xdr:col>
      <xdr:colOff>149680</xdr:colOff>
      <xdr:row>90</xdr:row>
      <xdr:rowOff>1</xdr:rowOff>
    </xdr:from>
    <xdr:to>
      <xdr:col>8</xdr:col>
      <xdr:colOff>275897</xdr:colOff>
      <xdr:row>124</xdr:row>
      <xdr:rowOff>106926</xdr:rowOff>
    </xdr:to>
    <xdr:pic>
      <xdr:nvPicPr>
        <xdr:cNvPr id="5" name="Grafik 4">
          <a:extLst>
            <a:ext uri="{FF2B5EF4-FFF2-40B4-BE49-F238E27FC236}">
              <a16:creationId xmlns:a16="http://schemas.microsoft.com/office/drawing/2014/main" id="{B38B8A7D-E9F7-427A-96BF-AB3FFB5C20F2}"/>
            </a:ext>
          </a:extLst>
        </xdr:cNvPr>
        <xdr:cNvPicPr>
          <a:picLocks noChangeAspect="1"/>
        </xdr:cNvPicPr>
      </xdr:nvPicPr>
      <xdr:blipFill>
        <a:blip xmlns:r="http://schemas.openxmlformats.org/officeDocument/2006/relationships" r:embed="rId4"/>
        <a:stretch>
          <a:fillRect/>
        </a:stretch>
      </xdr:blipFill>
      <xdr:spPr>
        <a:xfrm>
          <a:off x="381001" y="14695715"/>
          <a:ext cx="7392432" cy="565864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171451</xdr:colOff>
      <xdr:row>37</xdr:row>
      <xdr:rowOff>95250</xdr:rowOff>
    </xdr:from>
    <xdr:to>
      <xdr:col>7</xdr:col>
      <xdr:colOff>659521</xdr:colOff>
      <xdr:row>57</xdr:row>
      <xdr:rowOff>76992</xdr:rowOff>
    </xdr:to>
    <xdr:pic>
      <xdr:nvPicPr>
        <xdr:cNvPr id="2" name="Grafik 1">
          <a:extLst>
            <a:ext uri="{FF2B5EF4-FFF2-40B4-BE49-F238E27FC236}">
              <a16:creationId xmlns:a16="http://schemas.microsoft.com/office/drawing/2014/main" id="{351AF9D4-498A-4FB7-B8AF-B3A46DDB06A6}"/>
            </a:ext>
          </a:extLst>
        </xdr:cNvPr>
        <xdr:cNvPicPr>
          <a:picLocks noChangeAspect="1"/>
        </xdr:cNvPicPr>
      </xdr:nvPicPr>
      <xdr:blipFill>
        <a:blip xmlns:r="http://schemas.openxmlformats.org/officeDocument/2006/relationships" r:embed="rId1"/>
        <a:stretch>
          <a:fillRect/>
        </a:stretch>
      </xdr:blipFill>
      <xdr:spPr>
        <a:xfrm>
          <a:off x="4457701" y="6248400"/>
          <a:ext cx="2831220" cy="3220242"/>
        </a:xfrm>
        <a:prstGeom prst="rect">
          <a:avLst/>
        </a:prstGeom>
      </xdr:spPr>
    </xdr:pic>
    <xdr:clientData/>
  </xdr:twoCellAnchor>
  <xdr:twoCellAnchor editAs="oneCell">
    <xdr:from>
      <xdr:col>4</xdr:col>
      <xdr:colOff>419100</xdr:colOff>
      <xdr:row>59</xdr:row>
      <xdr:rowOff>137913</xdr:rowOff>
    </xdr:from>
    <xdr:to>
      <xdr:col>10</xdr:col>
      <xdr:colOff>591754</xdr:colOff>
      <xdr:row>84</xdr:row>
      <xdr:rowOff>19925</xdr:rowOff>
    </xdr:to>
    <xdr:pic>
      <xdr:nvPicPr>
        <xdr:cNvPr id="3" name="Grafik 2">
          <a:extLst>
            <a:ext uri="{FF2B5EF4-FFF2-40B4-BE49-F238E27FC236}">
              <a16:creationId xmlns:a16="http://schemas.microsoft.com/office/drawing/2014/main" id="{C2D5EF28-116D-4AC0-80F1-776EADE5E8D1}"/>
            </a:ext>
          </a:extLst>
        </xdr:cNvPr>
        <xdr:cNvPicPr>
          <a:picLocks noChangeAspect="1"/>
        </xdr:cNvPicPr>
      </xdr:nvPicPr>
      <xdr:blipFill>
        <a:blip xmlns:r="http://schemas.openxmlformats.org/officeDocument/2006/relationships" r:embed="rId2"/>
        <a:stretch>
          <a:fillRect/>
        </a:stretch>
      </xdr:blipFill>
      <xdr:spPr>
        <a:xfrm>
          <a:off x="4705350" y="9853413"/>
          <a:ext cx="5411404" cy="3930137"/>
        </a:xfrm>
        <a:prstGeom prst="rect">
          <a:avLst/>
        </a:prstGeom>
      </xdr:spPr>
    </xdr:pic>
    <xdr:clientData/>
  </xdr:twoCellAnchor>
  <xdr:twoCellAnchor editAs="oneCell">
    <xdr:from>
      <xdr:col>8</xdr:col>
      <xdr:colOff>400050</xdr:colOff>
      <xdr:row>37</xdr:row>
      <xdr:rowOff>50959</xdr:rowOff>
    </xdr:from>
    <xdr:to>
      <xdr:col>14</xdr:col>
      <xdr:colOff>29904</xdr:colOff>
      <xdr:row>56</xdr:row>
      <xdr:rowOff>86649</xdr:rowOff>
    </xdr:to>
    <xdr:pic>
      <xdr:nvPicPr>
        <xdr:cNvPr id="4" name="Grafik 3">
          <a:extLst>
            <a:ext uri="{FF2B5EF4-FFF2-40B4-BE49-F238E27FC236}">
              <a16:creationId xmlns:a16="http://schemas.microsoft.com/office/drawing/2014/main" id="{443DE8E5-C5B1-48AD-A23E-EBAEDD843E7B}"/>
            </a:ext>
          </a:extLst>
        </xdr:cNvPr>
        <xdr:cNvPicPr>
          <a:picLocks noChangeAspect="1"/>
        </xdr:cNvPicPr>
      </xdr:nvPicPr>
      <xdr:blipFill>
        <a:blip xmlns:r="http://schemas.openxmlformats.org/officeDocument/2006/relationships" r:embed="rId3"/>
        <a:stretch>
          <a:fillRect/>
        </a:stretch>
      </xdr:blipFill>
      <xdr:spPr>
        <a:xfrm>
          <a:off x="7810500" y="6204109"/>
          <a:ext cx="4478079" cy="3112265"/>
        </a:xfrm>
        <a:prstGeom prst="rect">
          <a:avLst/>
        </a:prstGeom>
      </xdr:spPr>
    </xdr:pic>
    <xdr:clientData/>
  </xdr:twoCellAnchor>
  <xdr:twoCellAnchor editAs="oneCell">
    <xdr:from>
      <xdr:col>1</xdr:col>
      <xdr:colOff>276591</xdr:colOff>
      <xdr:row>63</xdr:row>
      <xdr:rowOff>47625</xdr:rowOff>
    </xdr:from>
    <xdr:to>
      <xdr:col>4</xdr:col>
      <xdr:colOff>97267</xdr:colOff>
      <xdr:row>81</xdr:row>
      <xdr:rowOff>158198</xdr:rowOff>
    </xdr:to>
    <xdr:pic>
      <xdr:nvPicPr>
        <xdr:cNvPr id="5" name="Grafik 4">
          <a:extLst>
            <a:ext uri="{FF2B5EF4-FFF2-40B4-BE49-F238E27FC236}">
              <a16:creationId xmlns:a16="http://schemas.microsoft.com/office/drawing/2014/main" id="{1DEB977C-74FE-4D5D-8E11-1628D2CC38FE}"/>
            </a:ext>
          </a:extLst>
        </xdr:cNvPr>
        <xdr:cNvPicPr>
          <a:picLocks noChangeAspect="1"/>
        </xdr:cNvPicPr>
      </xdr:nvPicPr>
      <xdr:blipFill>
        <a:blip xmlns:r="http://schemas.openxmlformats.org/officeDocument/2006/relationships" r:embed="rId4"/>
        <a:stretch>
          <a:fillRect/>
        </a:stretch>
      </xdr:blipFill>
      <xdr:spPr>
        <a:xfrm>
          <a:off x="505191" y="10410825"/>
          <a:ext cx="3878326" cy="302522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936766</xdr:colOff>
      <xdr:row>50</xdr:row>
      <xdr:rowOff>0</xdr:rowOff>
    </xdr:from>
    <xdr:to>
      <xdr:col>6</xdr:col>
      <xdr:colOff>763183</xdr:colOff>
      <xdr:row>76</xdr:row>
      <xdr:rowOff>86622</xdr:rowOff>
    </xdr:to>
    <xdr:pic>
      <xdr:nvPicPr>
        <xdr:cNvPr id="2" name="Grafik 1">
          <a:extLst>
            <a:ext uri="{FF2B5EF4-FFF2-40B4-BE49-F238E27FC236}">
              <a16:creationId xmlns:a16="http://schemas.microsoft.com/office/drawing/2014/main" id="{42BD9FAE-4F55-42C5-925F-B41D395BFAA7}"/>
            </a:ext>
          </a:extLst>
        </xdr:cNvPr>
        <xdr:cNvPicPr>
          <a:picLocks noChangeAspect="1"/>
        </xdr:cNvPicPr>
      </xdr:nvPicPr>
      <xdr:blipFill>
        <a:blip xmlns:r="http://schemas.openxmlformats.org/officeDocument/2006/relationships" r:embed="rId1"/>
        <a:stretch>
          <a:fillRect/>
        </a:stretch>
      </xdr:blipFill>
      <xdr:spPr>
        <a:xfrm>
          <a:off x="1165366" y="8096250"/>
          <a:ext cx="5665242" cy="4296672"/>
        </a:xfrm>
        <a:prstGeom prst="rect">
          <a:avLst/>
        </a:prstGeom>
      </xdr:spPr>
    </xdr:pic>
    <xdr:clientData/>
  </xdr:twoCellAnchor>
  <xdr:twoCellAnchor editAs="oneCell">
    <xdr:from>
      <xdr:col>1</xdr:col>
      <xdr:colOff>171450</xdr:colOff>
      <xdr:row>78</xdr:row>
      <xdr:rowOff>38100</xdr:rowOff>
    </xdr:from>
    <xdr:to>
      <xdr:col>9</xdr:col>
      <xdr:colOff>67749</xdr:colOff>
      <xdr:row>110</xdr:row>
      <xdr:rowOff>67402</xdr:rowOff>
    </xdr:to>
    <xdr:pic>
      <xdr:nvPicPr>
        <xdr:cNvPr id="3" name="Grafik 2">
          <a:extLst>
            <a:ext uri="{FF2B5EF4-FFF2-40B4-BE49-F238E27FC236}">
              <a16:creationId xmlns:a16="http://schemas.microsoft.com/office/drawing/2014/main" id="{F1F68EFF-EA5C-416D-9552-3EB1FFFEA2B9}"/>
            </a:ext>
          </a:extLst>
        </xdr:cNvPr>
        <xdr:cNvPicPr>
          <a:picLocks noChangeAspect="1"/>
        </xdr:cNvPicPr>
      </xdr:nvPicPr>
      <xdr:blipFill>
        <a:blip xmlns:r="http://schemas.openxmlformats.org/officeDocument/2006/relationships" r:embed="rId2"/>
        <a:stretch>
          <a:fillRect/>
        </a:stretch>
      </xdr:blipFill>
      <xdr:spPr>
        <a:xfrm>
          <a:off x="400050" y="12668250"/>
          <a:ext cx="7697274" cy="5210902"/>
        </a:xfrm>
        <a:prstGeom prst="rect">
          <a:avLst/>
        </a:prstGeom>
      </xdr:spPr>
    </xdr:pic>
    <xdr:clientData/>
  </xdr:twoCellAnchor>
  <xdr:twoCellAnchor editAs="oneCell">
    <xdr:from>
      <xdr:col>1</xdr:col>
      <xdr:colOff>276225</xdr:colOff>
      <xdr:row>111</xdr:row>
      <xdr:rowOff>57149</xdr:rowOff>
    </xdr:from>
    <xdr:to>
      <xdr:col>6</xdr:col>
      <xdr:colOff>637220</xdr:colOff>
      <xdr:row>139</xdr:row>
      <xdr:rowOff>104774</xdr:rowOff>
    </xdr:to>
    <xdr:pic>
      <xdr:nvPicPr>
        <xdr:cNvPr id="4" name="Grafik 3">
          <a:extLst>
            <a:ext uri="{FF2B5EF4-FFF2-40B4-BE49-F238E27FC236}">
              <a16:creationId xmlns:a16="http://schemas.microsoft.com/office/drawing/2014/main" id="{CC3B53EB-EC9B-4BEA-BA82-D3B471C07814}"/>
            </a:ext>
          </a:extLst>
        </xdr:cNvPr>
        <xdr:cNvPicPr>
          <a:picLocks noChangeAspect="1"/>
        </xdr:cNvPicPr>
      </xdr:nvPicPr>
      <xdr:blipFill>
        <a:blip xmlns:r="http://schemas.openxmlformats.org/officeDocument/2006/relationships" r:embed="rId3"/>
        <a:stretch>
          <a:fillRect/>
        </a:stretch>
      </xdr:blipFill>
      <xdr:spPr>
        <a:xfrm>
          <a:off x="504825" y="18030824"/>
          <a:ext cx="6199820" cy="45815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263054</xdr:colOff>
      <xdr:row>38</xdr:row>
      <xdr:rowOff>133349</xdr:rowOff>
    </xdr:from>
    <xdr:to>
      <xdr:col>14</xdr:col>
      <xdr:colOff>124710</xdr:colOff>
      <xdr:row>61</xdr:row>
      <xdr:rowOff>115195</xdr:rowOff>
    </xdr:to>
    <xdr:pic>
      <xdr:nvPicPr>
        <xdr:cNvPr id="2" name="Grafik 1">
          <a:extLst>
            <a:ext uri="{FF2B5EF4-FFF2-40B4-BE49-F238E27FC236}">
              <a16:creationId xmlns:a16="http://schemas.microsoft.com/office/drawing/2014/main" id="{5908BE76-8D2D-4013-A72E-C7CC683D002B}"/>
            </a:ext>
          </a:extLst>
        </xdr:cNvPr>
        <xdr:cNvPicPr>
          <a:picLocks noChangeAspect="1"/>
        </xdr:cNvPicPr>
      </xdr:nvPicPr>
      <xdr:blipFill>
        <a:blip xmlns:r="http://schemas.openxmlformats.org/officeDocument/2006/relationships" r:embed="rId1"/>
        <a:stretch>
          <a:fillRect/>
        </a:stretch>
      </xdr:blipFill>
      <xdr:spPr>
        <a:xfrm>
          <a:off x="8768879" y="6448424"/>
          <a:ext cx="3662131" cy="3706121"/>
        </a:xfrm>
        <a:prstGeom prst="rect">
          <a:avLst/>
        </a:prstGeom>
      </xdr:spPr>
    </xdr:pic>
    <xdr:clientData/>
  </xdr:twoCellAnchor>
  <xdr:twoCellAnchor editAs="oneCell">
    <xdr:from>
      <xdr:col>2</xdr:col>
      <xdr:colOff>419100</xdr:colOff>
      <xdr:row>63</xdr:row>
      <xdr:rowOff>38817</xdr:rowOff>
    </xdr:from>
    <xdr:to>
      <xdr:col>9</xdr:col>
      <xdr:colOff>944352</xdr:colOff>
      <xdr:row>85</xdr:row>
      <xdr:rowOff>67543</xdr:rowOff>
    </xdr:to>
    <xdr:pic>
      <xdr:nvPicPr>
        <xdr:cNvPr id="3" name="Grafik 2">
          <a:extLst>
            <a:ext uri="{FF2B5EF4-FFF2-40B4-BE49-F238E27FC236}">
              <a16:creationId xmlns:a16="http://schemas.microsoft.com/office/drawing/2014/main" id="{71D186DC-2EBA-4B51-9C37-28371CAD99C4}"/>
            </a:ext>
          </a:extLst>
        </xdr:cNvPr>
        <xdr:cNvPicPr>
          <a:picLocks noChangeAspect="1"/>
        </xdr:cNvPicPr>
      </xdr:nvPicPr>
      <xdr:blipFill>
        <a:blip xmlns:r="http://schemas.openxmlformats.org/officeDocument/2006/relationships" r:embed="rId2"/>
        <a:stretch>
          <a:fillRect/>
        </a:stretch>
      </xdr:blipFill>
      <xdr:spPr>
        <a:xfrm>
          <a:off x="3705225" y="10402017"/>
          <a:ext cx="5697327" cy="3591076"/>
        </a:xfrm>
        <a:prstGeom prst="rect">
          <a:avLst/>
        </a:prstGeom>
      </xdr:spPr>
    </xdr:pic>
    <xdr:clientData/>
  </xdr:twoCellAnchor>
  <xdr:twoCellAnchor editAs="oneCell">
    <xdr:from>
      <xdr:col>2</xdr:col>
      <xdr:colOff>152400</xdr:colOff>
      <xdr:row>38</xdr:row>
      <xdr:rowOff>28575</xdr:rowOff>
    </xdr:from>
    <xdr:to>
      <xdr:col>8</xdr:col>
      <xdr:colOff>724555</xdr:colOff>
      <xdr:row>60</xdr:row>
      <xdr:rowOff>493</xdr:rowOff>
    </xdr:to>
    <xdr:pic>
      <xdr:nvPicPr>
        <xdr:cNvPr id="4" name="Grafik 3">
          <a:extLst>
            <a:ext uri="{FF2B5EF4-FFF2-40B4-BE49-F238E27FC236}">
              <a16:creationId xmlns:a16="http://schemas.microsoft.com/office/drawing/2014/main" id="{6AEF7CCF-F267-4661-BD01-B84237D3A8C5}"/>
            </a:ext>
          </a:extLst>
        </xdr:cNvPr>
        <xdr:cNvPicPr>
          <a:picLocks noChangeAspect="1"/>
        </xdr:cNvPicPr>
      </xdr:nvPicPr>
      <xdr:blipFill>
        <a:blip xmlns:r="http://schemas.openxmlformats.org/officeDocument/2006/relationships" r:embed="rId3"/>
        <a:stretch>
          <a:fillRect/>
        </a:stretch>
      </xdr:blipFill>
      <xdr:spPr>
        <a:xfrm>
          <a:off x="3438525" y="6343650"/>
          <a:ext cx="4696480" cy="353426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7</xdr:col>
      <xdr:colOff>107565</xdr:colOff>
      <xdr:row>66</xdr:row>
      <xdr:rowOff>8975</xdr:rowOff>
    </xdr:to>
    <xdr:pic>
      <xdr:nvPicPr>
        <xdr:cNvPr id="2" name="Grafik 1">
          <a:extLst>
            <a:ext uri="{FF2B5EF4-FFF2-40B4-BE49-F238E27FC236}">
              <a16:creationId xmlns:a16="http://schemas.microsoft.com/office/drawing/2014/main" id="{B7D9C6C5-0710-4E88-A698-8767BF1DF707}"/>
            </a:ext>
          </a:extLst>
        </xdr:cNvPr>
        <xdr:cNvPicPr>
          <a:picLocks noChangeAspect="1"/>
        </xdr:cNvPicPr>
      </xdr:nvPicPr>
      <xdr:blipFill>
        <a:blip xmlns:r="http://schemas.openxmlformats.org/officeDocument/2006/relationships" r:embed="rId1"/>
        <a:stretch>
          <a:fillRect/>
        </a:stretch>
      </xdr:blipFill>
      <xdr:spPr>
        <a:xfrm>
          <a:off x="228600" y="6638925"/>
          <a:ext cx="6508365" cy="4219025"/>
        </a:xfrm>
        <a:prstGeom prst="rect">
          <a:avLst/>
        </a:prstGeom>
      </xdr:spPr>
    </xdr:pic>
    <xdr:clientData/>
  </xdr:twoCellAnchor>
  <xdr:twoCellAnchor editAs="oneCell">
    <xdr:from>
      <xdr:col>1</xdr:col>
      <xdr:colOff>47625</xdr:colOff>
      <xdr:row>67</xdr:row>
      <xdr:rowOff>0</xdr:rowOff>
    </xdr:from>
    <xdr:to>
      <xdr:col>7</xdr:col>
      <xdr:colOff>349819</xdr:colOff>
      <xdr:row>82</xdr:row>
      <xdr:rowOff>94303</xdr:rowOff>
    </xdr:to>
    <xdr:pic>
      <xdr:nvPicPr>
        <xdr:cNvPr id="3" name="Grafik 2">
          <a:extLst>
            <a:ext uri="{FF2B5EF4-FFF2-40B4-BE49-F238E27FC236}">
              <a16:creationId xmlns:a16="http://schemas.microsoft.com/office/drawing/2014/main" id="{E83C48D0-33FA-4277-9F5E-4486DE14BC04}"/>
            </a:ext>
          </a:extLst>
        </xdr:cNvPr>
        <xdr:cNvPicPr>
          <a:picLocks noChangeAspect="1"/>
        </xdr:cNvPicPr>
      </xdr:nvPicPr>
      <xdr:blipFill>
        <a:blip xmlns:r="http://schemas.openxmlformats.org/officeDocument/2006/relationships" r:embed="rId2"/>
        <a:stretch>
          <a:fillRect/>
        </a:stretch>
      </xdr:blipFill>
      <xdr:spPr>
        <a:xfrm>
          <a:off x="276225" y="11010900"/>
          <a:ext cx="6702994" cy="2523178"/>
        </a:xfrm>
        <a:prstGeom prst="rect">
          <a:avLst/>
        </a:prstGeom>
      </xdr:spPr>
    </xdr:pic>
    <xdr:clientData/>
  </xdr:twoCellAnchor>
  <xdr:twoCellAnchor editAs="oneCell">
    <xdr:from>
      <xdr:col>8</xdr:col>
      <xdr:colOff>723900</xdr:colOff>
      <xdr:row>41</xdr:row>
      <xdr:rowOff>85725</xdr:rowOff>
    </xdr:from>
    <xdr:to>
      <xdr:col>14</xdr:col>
      <xdr:colOff>211883</xdr:colOff>
      <xdr:row>63</xdr:row>
      <xdr:rowOff>102053</xdr:rowOff>
    </xdr:to>
    <xdr:pic>
      <xdr:nvPicPr>
        <xdr:cNvPr id="4" name="Grafik 3">
          <a:extLst>
            <a:ext uri="{FF2B5EF4-FFF2-40B4-BE49-F238E27FC236}">
              <a16:creationId xmlns:a16="http://schemas.microsoft.com/office/drawing/2014/main" id="{F073BA80-C2C5-4DCB-AF5F-8512DE495CAA}"/>
            </a:ext>
          </a:extLst>
        </xdr:cNvPr>
        <xdr:cNvPicPr>
          <a:picLocks noChangeAspect="1"/>
        </xdr:cNvPicPr>
      </xdr:nvPicPr>
      <xdr:blipFill>
        <a:blip xmlns:r="http://schemas.openxmlformats.org/officeDocument/2006/relationships" r:embed="rId3"/>
        <a:stretch>
          <a:fillRect/>
        </a:stretch>
      </xdr:blipFill>
      <xdr:spPr>
        <a:xfrm>
          <a:off x="8134350" y="6886575"/>
          <a:ext cx="4336208" cy="357867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123825</xdr:colOff>
      <xdr:row>5</xdr:row>
      <xdr:rowOff>9525</xdr:rowOff>
    </xdr:from>
    <xdr:to>
      <xdr:col>8</xdr:col>
      <xdr:colOff>22972</xdr:colOff>
      <xdr:row>17</xdr:row>
      <xdr:rowOff>146748</xdr:rowOff>
    </xdr:to>
    <xdr:pic>
      <xdr:nvPicPr>
        <xdr:cNvPr id="2" name="Grafik 1">
          <a:extLst>
            <a:ext uri="{FF2B5EF4-FFF2-40B4-BE49-F238E27FC236}">
              <a16:creationId xmlns:a16="http://schemas.microsoft.com/office/drawing/2014/main" id="{63B9001C-48FB-4516-A550-C720C4D0F73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23825" y="819150"/>
          <a:ext cx="2566147" cy="2080323"/>
        </a:xfrm>
        <a:prstGeom prst="rect">
          <a:avLst/>
        </a:prstGeom>
      </xdr:spPr>
    </xdr:pic>
    <xdr:clientData/>
  </xdr:twoCellAnchor>
  <xdr:twoCellAnchor editAs="oneCell">
    <xdr:from>
      <xdr:col>0</xdr:col>
      <xdr:colOff>161925</xdr:colOff>
      <xdr:row>18</xdr:row>
      <xdr:rowOff>66675</xdr:rowOff>
    </xdr:from>
    <xdr:to>
      <xdr:col>8</xdr:col>
      <xdr:colOff>59381</xdr:colOff>
      <xdr:row>31</xdr:row>
      <xdr:rowOff>45945</xdr:rowOff>
    </xdr:to>
    <xdr:pic>
      <xdr:nvPicPr>
        <xdr:cNvPr id="4" name="Grafik 3">
          <a:extLst>
            <a:ext uri="{FF2B5EF4-FFF2-40B4-BE49-F238E27FC236}">
              <a16:creationId xmlns:a16="http://schemas.microsoft.com/office/drawing/2014/main" id="{FCA0D8FE-32D8-4268-9D32-A0121855E0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161925" y="2981325"/>
          <a:ext cx="2564456" cy="2084295"/>
        </a:xfrm>
        <a:prstGeom prst="rect">
          <a:avLst/>
        </a:prstGeom>
      </xdr:spPr>
    </xdr:pic>
    <xdr:clientData/>
  </xdr:twoCellAnchor>
  <xdr:twoCellAnchor editAs="oneCell">
    <xdr:from>
      <xdr:col>26</xdr:col>
      <xdr:colOff>0</xdr:colOff>
      <xdr:row>19</xdr:row>
      <xdr:rowOff>75271</xdr:rowOff>
    </xdr:from>
    <xdr:to>
      <xdr:col>31</xdr:col>
      <xdr:colOff>134441</xdr:colOff>
      <xdr:row>33</xdr:row>
      <xdr:rowOff>10272</xdr:rowOff>
    </xdr:to>
    <xdr:pic>
      <xdr:nvPicPr>
        <xdr:cNvPr id="5" name="Grafik 4">
          <a:extLst>
            <a:ext uri="{FF2B5EF4-FFF2-40B4-BE49-F238E27FC236}">
              <a16:creationId xmlns:a16="http://schemas.microsoft.com/office/drawing/2014/main" id="{DEE347FF-2565-4D59-ACCE-BF70136855BC}"/>
            </a:ext>
          </a:extLst>
        </xdr:cNvPr>
        <xdr:cNvPicPr>
          <a:picLocks noChangeAspect="1"/>
        </xdr:cNvPicPr>
      </xdr:nvPicPr>
      <xdr:blipFill>
        <a:blip xmlns:r="http://schemas.openxmlformats.org/officeDocument/2006/relationships" r:embed="rId3"/>
        <a:stretch>
          <a:fillRect/>
        </a:stretch>
      </xdr:blipFill>
      <xdr:spPr>
        <a:xfrm>
          <a:off x="10487025" y="3151846"/>
          <a:ext cx="3211016" cy="2201951"/>
        </a:xfrm>
        <a:prstGeom prst="rect">
          <a:avLst/>
        </a:prstGeom>
      </xdr:spPr>
    </xdr:pic>
    <xdr:clientData/>
  </xdr:twoCellAnchor>
  <xdr:twoCellAnchor editAs="oneCell">
    <xdr:from>
      <xdr:col>19</xdr:col>
      <xdr:colOff>209550</xdr:colOff>
      <xdr:row>19</xdr:row>
      <xdr:rowOff>154483</xdr:rowOff>
    </xdr:from>
    <xdr:to>
      <xdr:col>24</xdr:col>
      <xdr:colOff>1181100</xdr:colOff>
      <xdr:row>26</xdr:row>
      <xdr:rowOff>105292</xdr:rowOff>
    </xdr:to>
    <xdr:pic>
      <xdr:nvPicPr>
        <xdr:cNvPr id="6" name="Grafik 5">
          <a:extLst>
            <a:ext uri="{FF2B5EF4-FFF2-40B4-BE49-F238E27FC236}">
              <a16:creationId xmlns:a16="http://schemas.microsoft.com/office/drawing/2014/main" id="{45DE23F7-C52D-4BDF-B993-9786FC95D6F5}"/>
            </a:ext>
          </a:extLst>
        </xdr:cNvPr>
        <xdr:cNvPicPr>
          <a:picLocks noChangeAspect="1"/>
        </xdr:cNvPicPr>
      </xdr:nvPicPr>
      <xdr:blipFill>
        <a:blip xmlns:r="http://schemas.openxmlformats.org/officeDocument/2006/relationships" r:embed="rId4"/>
        <a:stretch>
          <a:fillRect/>
        </a:stretch>
      </xdr:blipFill>
      <xdr:spPr>
        <a:xfrm>
          <a:off x="6543675" y="3231058"/>
          <a:ext cx="2638425" cy="1084284"/>
        </a:xfrm>
        <a:prstGeom prst="rect">
          <a:avLst/>
        </a:prstGeom>
      </xdr:spPr>
    </xdr:pic>
    <xdr:clientData/>
  </xdr:twoCellAnchor>
  <xdr:twoCellAnchor editAs="oneCell">
    <xdr:from>
      <xdr:col>33</xdr:col>
      <xdr:colOff>723900</xdr:colOff>
      <xdr:row>34</xdr:row>
      <xdr:rowOff>104775</xdr:rowOff>
    </xdr:from>
    <xdr:to>
      <xdr:col>34</xdr:col>
      <xdr:colOff>1031501</xdr:colOff>
      <xdr:row>51</xdr:row>
      <xdr:rowOff>1350</xdr:rowOff>
    </xdr:to>
    <xdr:pic>
      <xdr:nvPicPr>
        <xdr:cNvPr id="10" name="Grafik 9">
          <a:extLst>
            <a:ext uri="{FF2B5EF4-FFF2-40B4-BE49-F238E27FC236}">
              <a16:creationId xmlns:a16="http://schemas.microsoft.com/office/drawing/2014/main" id="{73937F72-DD07-44C8-890D-6836B0195FED}"/>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15801975" y="5610225"/>
          <a:ext cx="1479176" cy="2644257"/>
        </a:xfrm>
        <a:prstGeom prst="rect">
          <a:avLst/>
        </a:prstGeom>
      </xdr:spPr>
    </xdr:pic>
    <xdr:clientData/>
  </xdr:twoCellAnchor>
  <xdr:twoCellAnchor editAs="oneCell">
    <xdr:from>
      <xdr:col>33</xdr:col>
      <xdr:colOff>209550</xdr:colOff>
      <xdr:row>1</xdr:row>
      <xdr:rowOff>114300</xdr:rowOff>
    </xdr:from>
    <xdr:to>
      <xdr:col>34</xdr:col>
      <xdr:colOff>503703</xdr:colOff>
      <xdr:row>13</xdr:row>
      <xdr:rowOff>64253</xdr:rowOff>
    </xdr:to>
    <xdr:pic>
      <xdr:nvPicPr>
        <xdr:cNvPr id="11" name="Grafik 10">
          <a:extLst>
            <a:ext uri="{FF2B5EF4-FFF2-40B4-BE49-F238E27FC236}">
              <a16:creationId xmlns:a16="http://schemas.microsoft.com/office/drawing/2014/main" id="{D798085D-4D90-458B-BA72-7E7B955E8A9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287625" y="276225"/>
          <a:ext cx="1465728" cy="1893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695325</xdr:colOff>
      <xdr:row>1</xdr:row>
      <xdr:rowOff>85725</xdr:rowOff>
    </xdr:from>
    <xdr:to>
      <xdr:col>35</xdr:col>
      <xdr:colOff>961924</xdr:colOff>
      <xdr:row>13</xdr:row>
      <xdr:rowOff>1120</xdr:rowOff>
    </xdr:to>
    <xdr:pic>
      <xdr:nvPicPr>
        <xdr:cNvPr id="12" name="Grafik 11">
          <a:extLst>
            <a:ext uri="{FF2B5EF4-FFF2-40B4-BE49-F238E27FC236}">
              <a16:creationId xmlns:a16="http://schemas.microsoft.com/office/drawing/2014/main" id="{D66F6859-294A-46DC-97D9-C9B62F8D41B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944975" y="247650"/>
          <a:ext cx="1438174" cy="1858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0</xdr:colOff>
      <xdr:row>19</xdr:row>
      <xdr:rowOff>0</xdr:rowOff>
    </xdr:from>
    <xdr:to>
      <xdr:col>34</xdr:col>
      <xdr:colOff>529548</xdr:colOff>
      <xdr:row>33</xdr:row>
      <xdr:rowOff>3923</xdr:rowOff>
    </xdr:to>
    <xdr:pic>
      <xdr:nvPicPr>
        <xdr:cNvPr id="13" name="Grafik 12">
          <a:extLst>
            <a:ext uri="{FF2B5EF4-FFF2-40B4-BE49-F238E27FC236}">
              <a16:creationId xmlns:a16="http://schemas.microsoft.com/office/drawing/2014/main" id="{4468E52C-64F0-4A82-A6C0-69BA80C8350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059025" y="3076575"/>
          <a:ext cx="1701123" cy="2270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149679</xdr:colOff>
      <xdr:row>34</xdr:row>
      <xdr:rowOff>40822</xdr:rowOff>
    </xdr:from>
    <xdr:to>
      <xdr:col>24</xdr:col>
      <xdr:colOff>835480</xdr:colOff>
      <xdr:row>48</xdr:row>
      <xdr:rowOff>29937</xdr:rowOff>
    </xdr:to>
    <xdr:pic>
      <xdr:nvPicPr>
        <xdr:cNvPr id="15" name="Grafik 14">
          <a:extLst>
            <a:ext uri="{FF2B5EF4-FFF2-40B4-BE49-F238E27FC236}">
              <a16:creationId xmlns:a16="http://schemas.microsoft.com/office/drawing/2014/main" id="{1BBC20FC-99EB-4FF0-E780-5F3D5966AA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93429" y="5592536"/>
          <a:ext cx="1706337" cy="2275115"/>
        </a:xfrm>
        <a:prstGeom prst="rect">
          <a:avLst/>
        </a:prstGeom>
      </xdr:spPr>
    </xdr:pic>
    <xdr:clientData/>
  </xdr:twoCellAnchor>
  <xdr:twoCellAnchor editAs="oneCell">
    <xdr:from>
      <xdr:col>28</xdr:col>
      <xdr:colOff>285750</xdr:colOff>
      <xdr:row>33</xdr:row>
      <xdr:rowOff>108857</xdr:rowOff>
    </xdr:from>
    <xdr:to>
      <xdr:col>30</xdr:col>
      <xdr:colOff>328612</xdr:colOff>
      <xdr:row>51</xdr:row>
      <xdr:rowOff>2722</xdr:rowOff>
    </xdr:to>
    <xdr:pic>
      <xdr:nvPicPr>
        <xdr:cNvPr id="17" name="Grafik 16">
          <a:extLst>
            <a:ext uri="{FF2B5EF4-FFF2-40B4-BE49-F238E27FC236}">
              <a16:creationId xmlns:a16="http://schemas.microsoft.com/office/drawing/2014/main" id="{601E4B00-623D-0C1A-8336-1BF4802C601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620500" y="5497286"/>
          <a:ext cx="2124755" cy="2833007"/>
        </a:xfrm>
        <a:prstGeom prst="rect">
          <a:avLst/>
        </a:prstGeom>
      </xdr:spPr>
    </xdr:pic>
    <xdr:clientData/>
  </xdr:twoCellAnchor>
  <xdr:twoCellAnchor editAs="oneCell">
    <xdr:from>
      <xdr:col>24</xdr:col>
      <xdr:colOff>1171575</xdr:colOff>
      <xdr:row>34</xdr:row>
      <xdr:rowOff>38099</xdr:rowOff>
    </xdr:from>
    <xdr:to>
      <xdr:col>27</xdr:col>
      <xdr:colOff>69056</xdr:colOff>
      <xdr:row>48</xdr:row>
      <xdr:rowOff>47624</xdr:rowOff>
    </xdr:to>
    <xdr:pic>
      <xdr:nvPicPr>
        <xdr:cNvPr id="8" name="Grafik 7">
          <a:extLst>
            <a:ext uri="{FF2B5EF4-FFF2-40B4-BE49-F238E27FC236}">
              <a16:creationId xmlns:a16="http://schemas.microsoft.com/office/drawing/2014/main" id="{61435E38-DD9F-7AB9-EE54-4F71873A121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172575" y="5543549"/>
          <a:ext cx="1707356" cy="2276475"/>
        </a:xfrm>
        <a:prstGeom prst="rect">
          <a:avLst/>
        </a:prstGeom>
      </xdr:spPr>
    </xdr:pic>
    <xdr:clientData/>
  </xdr:twoCellAnchor>
  <xdr:twoCellAnchor editAs="oneCell">
    <xdr:from>
      <xdr:col>8</xdr:col>
      <xdr:colOff>285750</xdr:colOff>
      <xdr:row>18</xdr:row>
      <xdr:rowOff>53340</xdr:rowOff>
    </xdr:from>
    <xdr:to>
      <xdr:col>17</xdr:col>
      <xdr:colOff>195263</xdr:colOff>
      <xdr:row>32</xdr:row>
      <xdr:rowOff>114300</xdr:rowOff>
    </xdr:to>
    <xdr:pic>
      <xdr:nvPicPr>
        <xdr:cNvPr id="14" name="Grafik 13">
          <a:extLst>
            <a:ext uri="{FF2B5EF4-FFF2-40B4-BE49-F238E27FC236}">
              <a16:creationId xmlns:a16="http://schemas.microsoft.com/office/drawing/2014/main" id="{5B2B47AE-81A5-AB8C-79F7-37D5190B8D4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52750" y="2967990"/>
          <a:ext cx="2909888" cy="232791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361950</xdr:colOff>
      <xdr:row>34</xdr:row>
      <xdr:rowOff>57150</xdr:rowOff>
    </xdr:from>
    <xdr:to>
      <xdr:col>4</xdr:col>
      <xdr:colOff>24087</xdr:colOff>
      <xdr:row>56</xdr:row>
      <xdr:rowOff>95250</xdr:rowOff>
    </xdr:to>
    <xdr:pic>
      <xdr:nvPicPr>
        <xdr:cNvPr id="2" name="Grafik 1">
          <a:extLst>
            <a:ext uri="{FF2B5EF4-FFF2-40B4-BE49-F238E27FC236}">
              <a16:creationId xmlns:a16="http://schemas.microsoft.com/office/drawing/2014/main" id="{53AAC8ED-0E88-4D2C-A481-6420F8C45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5562600"/>
          <a:ext cx="3424512"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238125</xdr:colOff>
      <xdr:row>34</xdr:row>
      <xdr:rowOff>142875</xdr:rowOff>
    </xdr:from>
    <xdr:to>
      <xdr:col>7</xdr:col>
      <xdr:colOff>947227</xdr:colOff>
      <xdr:row>55</xdr:row>
      <xdr:rowOff>114266</xdr:rowOff>
    </xdr:to>
    <xdr:pic>
      <xdr:nvPicPr>
        <xdr:cNvPr id="3" name="Grafik 2">
          <a:extLst>
            <a:ext uri="{FF2B5EF4-FFF2-40B4-BE49-F238E27FC236}">
              <a16:creationId xmlns:a16="http://schemas.microsoft.com/office/drawing/2014/main" id="{1E4BF894-E5A4-4893-A5E4-EC5F2E7C4605}"/>
            </a:ext>
          </a:extLst>
        </xdr:cNvPr>
        <xdr:cNvPicPr>
          <a:picLocks noChangeAspect="1"/>
        </xdr:cNvPicPr>
      </xdr:nvPicPr>
      <xdr:blipFill>
        <a:blip xmlns:r="http://schemas.openxmlformats.org/officeDocument/2006/relationships" r:embed="rId2"/>
        <a:stretch>
          <a:fillRect/>
        </a:stretch>
      </xdr:blipFill>
      <xdr:spPr>
        <a:xfrm>
          <a:off x="5153025" y="5648325"/>
          <a:ext cx="2537902" cy="3371816"/>
        </a:xfrm>
        <a:prstGeom prst="rect">
          <a:avLst/>
        </a:prstGeom>
      </xdr:spPr>
    </xdr:pic>
    <xdr:clientData/>
  </xdr:twoCellAnchor>
  <xdr:twoCellAnchor editAs="oneCell">
    <xdr:from>
      <xdr:col>1</xdr:col>
      <xdr:colOff>457200</xdr:colOff>
      <xdr:row>59</xdr:row>
      <xdr:rowOff>19050</xdr:rowOff>
    </xdr:from>
    <xdr:to>
      <xdr:col>3</xdr:col>
      <xdr:colOff>820003</xdr:colOff>
      <xdr:row>81</xdr:row>
      <xdr:rowOff>24042</xdr:rowOff>
    </xdr:to>
    <xdr:pic>
      <xdr:nvPicPr>
        <xdr:cNvPr id="4" name="Grafik 3">
          <a:extLst>
            <a:ext uri="{FF2B5EF4-FFF2-40B4-BE49-F238E27FC236}">
              <a16:creationId xmlns:a16="http://schemas.microsoft.com/office/drawing/2014/main" id="{4F57CC0C-E698-4A1E-AD30-BED51E72BA82}"/>
            </a:ext>
          </a:extLst>
        </xdr:cNvPr>
        <xdr:cNvPicPr>
          <a:picLocks noChangeAspect="1"/>
        </xdr:cNvPicPr>
      </xdr:nvPicPr>
      <xdr:blipFill>
        <a:blip xmlns:r="http://schemas.openxmlformats.org/officeDocument/2006/relationships" r:embed="rId3"/>
        <a:stretch>
          <a:fillRect/>
        </a:stretch>
      </xdr:blipFill>
      <xdr:spPr>
        <a:xfrm>
          <a:off x="733425" y="9572625"/>
          <a:ext cx="3144103" cy="3567342"/>
        </a:xfrm>
        <a:prstGeom prst="rect">
          <a:avLst/>
        </a:prstGeom>
      </xdr:spPr>
    </xdr:pic>
    <xdr:clientData/>
  </xdr:twoCellAnchor>
  <xdr:twoCellAnchor editAs="oneCell">
    <xdr:from>
      <xdr:col>4</xdr:col>
      <xdr:colOff>200025</xdr:colOff>
      <xdr:row>59</xdr:row>
      <xdr:rowOff>123825</xdr:rowOff>
    </xdr:from>
    <xdr:to>
      <xdr:col>8</xdr:col>
      <xdr:colOff>10564</xdr:colOff>
      <xdr:row>78</xdr:row>
      <xdr:rowOff>73602</xdr:rowOff>
    </xdr:to>
    <xdr:pic>
      <xdr:nvPicPr>
        <xdr:cNvPr id="5" name="Grafik 4">
          <a:extLst>
            <a:ext uri="{FF2B5EF4-FFF2-40B4-BE49-F238E27FC236}">
              <a16:creationId xmlns:a16="http://schemas.microsoft.com/office/drawing/2014/main" id="{B798B6DC-2763-4FB6-958D-7D2AA092536E}"/>
            </a:ext>
          </a:extLst>
        </xdr:cNvPr>
        <xdr:cNvPicPr>
          <a:picLocks noChangeAspect="1"/>
        </xdr:cNvPicPr>
      </xdr:nvPicPr>
      <xdr:blipFill>
        <a:blip xmlns:r="http://schemas.openxmlformats.org/officeDocument/2006/relationships" r:embed="rId4"/>
        <a:stretch>
          <a:fillRect/>
        </a:stretch>
      </xdr:blipFill>
      <xdr:spPr>
        <a:xfrm>
          <a:off x="4257675" y="9677400"/>
          <a:ext cx="3468139" cy="3026352"/>
        </a:xfrm>
        <a:prstGeom prst="rect">
          <a:avLst/>
        </a:prstGeom>
      </xdr:spPr>
    </xdr:pic>
    <xdr:clientData/>
  </xdr:twoCellAnchor>
  <xdr:twoCellAnchor editAs="oneCell">
    <xdr:from>
      <xdr:col>1</xdr:col>
      <xdr:colOff>200025</xdr:colOff>
      <xdr:row>81</xdr:row>
      <xdr:rowOff>161821</xdr:rowOff>
    </xdr:from>
    <xdr:to>
      <xdr:col>5</xdr:col>
      <xdr:colOff>359503</xdr:colOff>
      <xdr:row>94</xdr:row>
      <xdr:rowOff>9102</xdr:rowOff>
    </xdr:to>
    <xdr:pic>
      <xdr:nvPicPr>
        <xdr:cNvPr id="6" name="Grafik 5">
          <a:extLst>
            <a:ext uri="{FF2B5EF4-FFF2-40B4-BE49-F238E27FC236}">
              <a16:creationId xmlns:a16="http://schemas.microsoft.com/office/drawing/2014/main" id="{E220B2CF-607A-4FA6-BCE7-34EB40E9E47B}"/>
            </a:ext>
          </a:extLst>
        </xdr:cNvPr>
        <xdr:cNvPicPr>
          <a:picLocks noChangeAspect="1"/>
        </xdr:cNvPicPr>
      </xdr:nvPicPr>
      <xdr:blipFill>
        <a:blip xmlns:r="http://schemas.openxmlformats.org/officeDocument/2006/relationships" r:embed="rId5"/>
        <a:stretch>
          <a:fillRect/>
        </a:stretch>
      </xdr:blipFill>
      <xdr:spPr>
        <a:xfrm>
          <a:off x="476250" y="13277746"/>
          <a:ext cx="4769578" cy="1952306"/>
        </a:xfrm>
        <a:prstGeom prst="rect">
          <a:avLst/>
        </a:prstGeom>
      </xdr:spPr>
    </xdr:pic>
    <xdr:clientData/>
  </xdr:twoCellAnchor>
  <xdr:twoCellAnchor editAs="oneCell">
    <xdr:from>
      <xdr:col>5</xdr:col>
      <xdr:colOff>523875</xdr:colOff>
      <xdr:row>80</xdr:row>
      <xdr:rowOff>37659</xdr:rowOff>
    </xdr:from>
    <xdr:to>
      <xdr:col>7</xdr:col>
      <xdr:colOff>823913</xdr:colOff>
      <xdr:row>89</xdr:row>
      <xdr:rowOff>135882</xdr:rowOff>
    </xdr:to>
    <xdr:pic>
      <xdr:nvPicPr>
        <xdr:cNvPr id="7" name="Grafik 6">
          <a:extLst>
            <a:ext uri="{FF2B5EF4-FFF2-40B4-BE49-F238E27FC236}">
              <a16:creationId xmlns:a16="http://schemas.microsoft.com/office/drawing/2014/main" id="{23983E03-513A-40E2-80D6-C6B7FF4212A8}"/>
            </a:ext>
          </a:extLst>
        </xdr:cNvPr>
        <xdr:cNvPicPr>
          <a:picLocks noChangeAspect="1"/>
        </xdr:cNvPicPr>
      </xdr:nvPicPr>
      <xdr:blipFill>
        <a:blip xmlns:r="http://schemas.openxmlformats.org/officeDocument/2006/relationships" r:embed="rId6"/>
        <a:stretch>
          <a:fillRect/>
        </a:stretch>
      </xdr:blipFill>
      <xdr:spPr>
        <a:xfrm>
          <a:off x="5438775" y="12991659"/>
          <a:ext cx="2128838" cy="1555548"/>
        </a:xfrm>
        <a:prstGeom prst="rect">
          <a:avLst/>
        </a:prstGeom>
      </xdr:spPr>
    </xdr:pic>
    <xdr:clientData/>
  </xdr:twoCellAnchor>
  <xdr:twoCellAnchor editAs="oneCell">
    <xdr:from>
      <xdr:col>5</xdr:col>
      <xdr:colOff>647699</xdr:colOff>
      <xdr:row>90</xdr:row>
      <xdr:rowOff>153974</xdr:rowOff>
    </xdr:from>
    <xdr:to>
      <xdr:col>7</xdr:col>
      <xdr:colOff>776558</xdr:colOff>
      <xdr:row>99</xdr:row>
      <xdr:rowOff>76657</xdr:rowOff>
    </xdr:to>
    <xdr:pic>
      <xdr:nvPicPr>
        <xdr:cNvPr id="8" name="Grafik 7">
          <a:extLst>
            <a:ext uri="{FF2B5EF4-FFF2-40B4-BE49-F238E27FC236}">
              <a16:creationId xmlns:a16="http://schemas.microsoft.com/office/drawing/2014/main" id="{939D8DE6-806F-467C-977C-84929A156545}"/>
            </a:ext>
          </a:extLst>
        </xdr:cNvPr>
        <xdr:cNvPicPr>
          <a:picLocks noChangeAspect="1"/>
        </xdr:cNvPicPr>
      </xdr:nvPicPr>
      <xdr:blipFill>
        <a:blip xmlns:r="http://schemas.openxmlformats.org/officeDocument/2006/relationships" r:embed="rId7"/>
        <a:stretch>
          <a:fillRect/>
        </a:stretch>
      </xdr:blipFill>
      <xdr:spPr>
        <a:xfrm>
          <a:off x="5562599" y="14727224"/>
          <a:ext cx="1957659" cy="1380008"/>
        </a:xfrm>
        <a:prstGeom prst="rect">
          <a:avLst/>
        </a:prstGeom>
      </xdr:spPr>
    </xdr:pic>
    <xdr:clientData/>
  </xdr:twoCellAnchor>
  <xdr:twoCellAnchor editAs="oneCell">
    <xdr:from>
      <xdr:col>9</xdr:col>
      <xdr:colOff>66675</xdr:colOff>
      <xdr:row>34</xdr:row>
      <xdr:rowOff>152400</xdr:rowOff>
    </xdr:from>
    <xdr:to>
      <xdr:col>13</xdr:col>
      <xdr:colOff>951646</xdr:colOff>
      <xdr:row>58</xdr:row>
      <xdr:rowOff>87270</xdr:rowOff>
    </xdr:to>
    <xdr:pic>
      <xdr:nvPicPr>
        <xdr:cNvPr id="9" name="Grafik 8">
          <a:extLst>
            <a:ext uri="{FF2B5EF4-FFF2-40B4-BE49-F238E27FC236}">
              <a16:creationId xmlns:a16="http://schemas.microsoft.com/office/drawing/2014/main" id="{11E0BD88-AEB5-4686-8898-074311A3393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677275" y="5657850"/>
          <a:ext cx="4456846" cy="3821070"/>
        </a:xfrm>
        <a:prstGeom prst="rect">
          <a:avLst/>
        </a:prstGeom>
      </xdr:spPr>
    </xdr:pic>
    <xdr:clientData/>
  </xdr:twoCellAnchor>
  <xdr:twoCellAnchor editAs="oneCell">
    <xdr:from>
      <xdr:col>8</xdr:col>
      <xdr:colOff>838200</xdr:colOff>
      <xdr:row>62</xdr:row>
      <xdr:rowOff>57150</xdr:rowOff>
    </xdr:from>
    <xdr:to>
      <xdr:col>13</xdr:col>
      <xdr:colOff>621024</xdr:colOff>
      <xdr:row>87</xdr:row>
      <xdr:rowOff>22082</xdr:rowOff>
    </xdr:to>
    <xdr:pic>
      <xdr:nvPicPr>
        <xdr:cNvPr id="10" name="Grafik 9">
          <a:extLst>
            <a:ext uri="{FF2B5EF4-FFF2-40B4-BE49-F238E27FC236}">
              <a16:creationId xmlns:a16="http://schemas.microsoft.com/office/drawing/2014/main" id="{EA11EC8F-0A7F-4FCE-AC93-9E9E4A1F5A7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591550" y="10096500"/>
          <a:ext cx="4202424" cy="4013057"/>
        </a:xfrm>
        <a:prstGeom prst="rect">
          <a:avLst/>
        </a:prstGeom>
      </xdr:spPr>
    </xdr:pic>
    <xdr:clientData/>
  </xdr:twoCellAnchor>
  <xdr:twoCellAnchor editAs="oneCell">
    <xdr:from>
      <xdr:col>13</xdr:col>
      <xdr:colOff>1447800</xdr:colOff>
      <xdr:row>51</xdr:row>
      <xdr:rowOff>47625</xdr:rowOff>
    </xdr:from>
    <xdr:to>
      <xdr:col>18</xdr:col>
      <xdr:colOff>483964</xdr:colOff>
      <xdr:row>70</xdr:row>
      <xdr:rowOff>152492</xdr:rowOff>
    </xdr:to>
    <xdr:pic>
      <xdr:nvPicPr>
        <xdr:cNvPr id="11" name="Grafik 10">
          <a:extLst>
            <a:ext uri="{FF2B5EF4-FFF2-40B4-BE49-F238E27FC236}">
              <a16:creationId xmlns:a16="http://schemas.microsoft.com/office/drawing/2014/main" id="{0EFE1DED-00D0-4357-A895-DB434D4ACA6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658850" y="8305800"/>
          <a:ext cx="4017739" cy="3181442"/>
        </a:xfrm>
        <a:prstGeom prst="rect">
          <a:avLst/>
        </a:prstGeom>
      </xdr:spPr>
    </xdr:pic>
    <xdr:clientData/>
  </xdr:twoCellAnchor>
  <xdr:twoCellAnchor editAs="oneCell">
    <xdr:from>
      <xdr:col>13</xdr:col>
      <xdr:colOff>1095375</xdr:colOff>
      <xdr:row>73</xdr:row>
      <xdr:rowOff>85726</xdr:rowOff>
    </xdr:from>
    <xdr:to>
      <xdr:col>17</xdr:col>
      <xdr:colOff>247650</xdr:colOff>
      <xdr:row>87</xdr:row>
      <xdr:rowOff>144262</xdr:rowOff>
    </xdr:to>
    <xdr:pic>
      <xdr:nvPicPr>
        <xdr:cNvPr id="12" name="Grafik 11">
          <a:extLst>
            <a:ext uri="{FF2B5EF4-FFF2-40B4-BE49-F238E27FC236}">
              <a16:creationId xmlns:a16="http://schemas.microsoft.com/office/drawing/2014/main" id="{8FF76B40-4F6C-4E3F-8622-F3D3DB1FDE2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306425" y="11906251"/>
          <a:ext cx="3371850" cy="2325486"/>
        </a:xfrm>
        <a:prstGeom prst="rect">
          <a:avLst/>
        </a:prstGeom>
      </xdr:spPr>
    </xdr:pic>
    <xdr:clientData/>
  </xdr:twoCellAnchor>
  <xdr:twoCellAnchor editAs="oneCell">
    <xdr:from>
      <xdr:col>13</xdr:col>
      <xdr:colOff>1257300</xdr:colOff>
      <xdr:row>88</xdr:row>
      <xdr:rowOff>133349</xdr:rowOff>
    </xdr:from>
    <xdr:to>
      <xdr:col>16</xdr:col>
      <xdr:colOff>348346</xdr:colOff>
      <xdr:row>99</xdr:row>
      <xdr:rowOff>36117</xdr:rowOff>
    </xdr:to>
    <xdr:pic>
      <xdr:nvPicPr>
        <xdr:cNvPr id="13" name="Grafik 12">
          <a:extLst>
            <a:ext uri="{FF2B5EF4-FFF2-40B4-BE49-F238E27FC236}">
              <a16:creationId xmlns:a16="http://schemas.microsoft.com/office/drawing/2014/main" id="{AC4AC736-0933-4C42-9F10-5B00225C387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68350" y="14382749"/>
          <a:ext cx="2548621" cy="1683943"/>
        </a:xfrm>
        <a:prstGeom prst="rect">
          <a:avLst/>
        </a:prstGeom>
      </xdr:spPr>
    </xdr:pic>
    <xdr:clientData/>
  </xdr:twoCellAnchor>
  <xdr:twoCellAnchor editAs="oneCell">
    <xdr:from>
      <xdr:col>18</xdr:col>
      <xdr:colOff>276225</xdr:colOff>
      <xdr:row>71</xdr:row>
      <xdr:rowOff>142875</xdr:rowOff>
    </xdr:from>
    <xdr:to>
      <xdr:col>22</xdr:col>
      <xdr:colOff>377614</xdr:colOff>
      <xdr:row>97</xdr:row>
      <xdr:rowOff>125854</xdr:rowOff>
    </xdr:to>
    <xdr:pic>
      <xdr:nvPicPr>
        <xdr:cNvPr id="14" name="Grafik 13">
          <a:extLst>
            <a:ext uri="{FF2B5EF4-FFF2-40B4-BE49-F238E27FC236}">
              <a16:creationId xmlns:a16="http://schemas.microsoft.com/office/drawing/2014/main" id="{3CF170E4-3D64-4113-90E9-D59F2ADBF17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7468850" y="11639550"/>
          <a:ext cx="3149389" cy="4193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1866900</xdr:colOff>
      <xdr:row>27</xdr:row>
      <xdr:rowOff>95250</xdr:rowOff>
    </xdr:from>
    <xdr:to>
      <xdr:col>20</xdr:col>
      <xdr:colOff>58510</xdr:colOff>
      <xdr:row>49</xdr:row>
      <xdr:rowOff>158524</xdr:rowOff>
    </xdr:to>
    <xdr:pic>
      <xdr:nvPicPr>
        <xdr:cNvPr id="15" name="Grafik 14">
          <a:extLst>
            <a:ext uri="{FF2B5EF4-FFF2-40B4-BE49-F238E27FC236}">
              <a16:creationId xmlns:a16="http://schemas.microsoft.com/office/drawing/2014/main" id="{1A18DEE0-FDE3-4501-BE20-50EFE03AD24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4077950" y="4305300"/>
          <a:ext cx="4697185" cy="36256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19</xdr:col>
      <xdr:colOff>376924</xdr:colOff>
      <xdr:row>30</xdr:row>
      <xdr:rowOff>145675</xdr:rowOff>
    </xdr:from>
    <xdr:to>
      <xdr:col>23</xdr:col>
      <xdr:colOff>38859</xdr:colOff>
      <xdr:row>45</xdr:row>
      <xdr:rowOff>131647</xdr:rowOff>
    </xdr:to>
    <xdr:pic>
      <xdr:nvPicPr>
        <xdr:cNvPr id="2" name="Grafik 1">
          <a:extLst>
            <a:ext uri="{FF2B5EF4-FFF2-40B4-BE49-F238E27FC236}">
              <a16:creationId xmlns:a16="http://schemas.microsoft.com/office/drawing/2014/main" id="{63804C58-7D18-4DD2-BDA9-64ADD9C583AF}"/>
            </a:ext>
          </a:extLst>
        </xdr:cNvPr>
        <xdr:cNvPicPr>
          <a:picLocks noChangeAspect="1"/>
        </xdr:cNvPicPr>
      </xdr:nvPicPr>
      <xdr:blipFill>
        <a:blip xmlns:r="http://schemas.openxmlformats.org/officeDocument/2006/relationships" r:embed="rId1"/>
        <a:stretch>
          <a:fillRect/>
        </a:stretch>
      </xdr:blipFill>
      <xdr:spPr>
        <a:xfrm>
          <a:off x="17129718" y="4852146"/>
          <a:ext cx="2709935" cy="2339207"/>
        </a:xfrm>
        <a:prstGeom prst="rect">
          <a:avLst/>
        </a:prstGeom>
      </xdr:spPr>
    </xdr:pic>
    <xdr:clientData/>
  </xdr:twoCellAnchor>
  <xdr:twoCellAnchor editAs="oneCell">
    <xdr:from>
      <xdr:col>16</xdr:col>
      <xdr:colOff>630876</xdr:colOff>
      <xdr:row>52</xdr:row>
      <xdr:rowOff>49479</xdr:rowOff>
    </xdr:from>
    <xdr:to>
      <xdr:col>20</xdr:col>
      <xdr:colOff>56778</xdr:colOff>
      <xdr:row>72</xdr:row>
      <xdr:rowOff>65808</xdr:rowOff>
    </xdr:to>
    <xdr:pic>
      <xdr:nvPicPr>
        <xdr:cNvPr id="3" name="Grafik 2">
          <a:extLst>
            <a:ext uri="{FF2B5EF4-FFF2-40B4-BE49-F238E27FC236}">
              <a16:creationId xmlns:a16="http://schemas.microsoft.com/office/drawing/2014/main" id="{19AC0AD7-827D-4A05-AF47-3FC179F14C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091558" y="8154388"/>
          <a:ext cx="2473902" cy="3133602"/>
        </a:xfrm>
        <a:prstGeom prst="rect">
          <a:avLst/>
        </a:prstGeom>
      </xdr:spPr>
    </xdr:pic>
    <xdr:clientData/>
  </xdr:twoCellAnchor>
  <xdr:twoCellAnchor editAs="oneCell">
    <xdr:from>
      <xdr:col>17</xdr:col>
      <xdr:colOff>53512</xdr:colOff>
      <xdr:row>73</xdr:row>
      <xdr:rowOff>34637</xdr:rowOff>
    </xdr:from>
    <xdr:to>
      <xdr:col>19</xdr:col>
      <xdr:colOff>623627</xdr:colOff>
      <xdr:row>82</xdr:row>
      <xdr:rowOff>135652</xdr:rowOff>
    </xdr:to>
    <xdr:pic>
      <xdr:nvPicPr>
        <xdr:cNvPr id="4" name="Grafik 3">
          <a:extLst>
            <a:ext uri="{FF2B5EF4-FFF2-40B4-BE49-F238E27FC236}">
              <a16:creationId xmlns:a16="http://schemas.microsoft.com/office/drawing/2014/main" id="{D13B981A-E849-4E05-8368-15030D7234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276194" y="11412682"/>
          <a:ext cx="2094115" cy="1503788"/>
        </a:xfrm>
        <a:prstGeom prst="rect">
          <a:avLst/>
        </a:prstGeom>
      </xdr:spPr>
    </xdr:pic>
    <xdr:clientData/>
  </xdr:twoCellAnchor>
  <xdr:twoCellAnchor editAs="oneCell">
    <xdr:from>
      <xdr:col>11</xdr:col>
      <xdr:colOff>856655</xdr:colOff>
      <xdr:row>71</xdr:row>
      <xdr:rowOff>66872</xdr:rowOff>
    </xdr:from>
    <xdr:to>
      <xdr:col>16</xdr:col>
      <xdr:colOff>179367</xdr:colOff>
      <xdr:row>86</xdr:row>
      <xdr:rowOff>109994</xdr:rowOff>
    </xdr:to>
    <xdr:pic>
      <xdr:nvPicPr>
        <xdr:cNvPr id="5" name="Grafik 4">
          <a:extLst>
            <a:ext uri="{FF2B5EF4-FFF2-40B4-BE49-F238E27FC236}">
              <a16:creationId xmlns:a16="http://schemas.microsoft.com/office/drawing/2014/main" id="{D58901F3-C585-434E-B965-4DB99AA452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282200" y="11133190"/>
          <a:ext cx="3357849" cy="2381077"/>
        </a:xfrm>
        <a:prstGeom prst="rect">
          <a:avLst/>
        </a:prstGeom>
      </xdr:spPr>
    </xdr:pic>
    <xdr:clientData/>
  </xdr:twoCellAnchor>
  <xdr:twoCellAnchor editAs="oneCell">
    <xdr:from>
      <xdr:col>13</xdr:col>
      <xdr:colOff>689980</xdr:colOff>
      <xdr:row>53</xdr:row>
      <xdr:rowOff>58138</xdr:rowOff>
    </xdr:from>
    <xdr:to>
      <xdr:col>16</xdr:col>
      <xdr:colOff>549250</xdr:colOff>
      <xdr:row>70</xdr:row>
      <xdr:rowOff>116252</xdr:rowOff>
    </xdr:to>
    <xdr:pic>
      <xdr:nvPicPr>
        <xdr:cNvPr id="6" name="Grafik 5">
          <a:extLst>
            <a:ext uri="{FF2B5EF4-FFF2-40B4-BE49-F238E27FC236}">
              <a16:creationId xmlns:a16="http://schemas.microsoft.com/office/drawing/2014/main" id="{0636E36F-9F46-4B0E-8650-C993474554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64662" y="8318911"/>
          <a:ext cx="2145270" cy="2707796"/>
        </a:xfrm>
        <a:prstGeom prst="rect">
          <a:avLst/>
        </a:prstGeom>
      </xdr:spPr>
    </xdr:pic>
    <xdr:clientData/>
  </xdr:twoCellAnchor>
  <xdr:twoCellAnchor editAs="oneCell">
    <xdr:from>
      <xdr:col>23</xdr:col>
      <xdr:colOff>428783</xdr:colOff>
      <xdr:row>69</xdr:row>
      <xdr:rowOff>146985</xdr:rowOff>
    </xdr:from>
    <xdr:to>
      <xdr:col>26</xdr:col>
      <xdr:colOff>256326</xdr:colOff>
      <xdr:row>79</xdr:row>
      <xdr:rowOff>99285</xdr:rowOff>
    </xdr:to>
    <xdr:pic>
      <xdr:nvPicPr>
        <xdr:cNvPr id="7" name="Grafik 6">
          <a:extLst>
            <a:ext uri="{FF2B5EF4-FFF2-40B4-BE49-F238E27FC236}">
              <a16:creationId xmlns:a16="http://schemas.microsoft.com/office/drawing/2014/main" id="{312033EC-68FA-41B8-8C90-92C064630EB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223465" y="10901576"/>
          <a:ext cx="2113543" cy="1510936"/>
        </a:xfrm>
        <a:prstGeom prst="rect">
          <a:avLst/>
        </a:prstGeom>
      </xdr:spPr>
    </xdr:pic>
    <xdr:clientData/>
  </xdr:twoCellAnchor>
  <xdr:twoCellAnchor editAs="oneCell">
    <xdr:from>
      <xdr:col>4</xdr:col>
      <xdr:colOff>336836</xdr:colOff>
      <xdr:row>88</xdr:row>
      <xdr:rowOff>132361</xdr:rowOff>
    </xdr:from>
    <xdr:to>
      <xdr:col>7</xdr:col>
      <xdr:colOff>14717</xdr:colOff>
      <xdr:row>99</xdr:row>
      <xdr:rowOff>98589</xdr:rowOff>
    </xdr:to>
    <xdr:pic>
      <xdr:nvPicPr>
        <xdr:cNvPr id="8" name="Grafik 7">
          <a:extLst>
            <a:ext uri="{FF2B5EF4-FFF2-40B4-BE49-F238E27FC236}">
              <a16:creationId xmlns:a16="http://schemas.microsoft.com/office/drawing/2014/main" id="{8C755C5E-FE98-4289-A469-B050317FD4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06609" y="13848361"/>
          <a:ext cx="2362199" cy="1680728"/>
        </a:xfrm>
        <a:prstGeom prst="rect">
          <a:avLst/>
        </a:prstGeom>
      </xdr:spPr>
    </xdr:pic>
    <xdr:clientData/>
  </xdr:twoCellAnchor>
  <xdr:twoCellAnchor editAs="oneCell">
    <xdr:from>
      <xdr:col>26</xdr:col>
      <xdr:colOff>403957</xdr:colOff>
      <xdr:row>84</xdr:row>
      <xdr:rowOff>92625</xdr:rowOff>
    </xdr:from>
    <xdr:to>
      <xdr:col>30</xdr:col>
      <xdr:colOff>687779</xdr:colOff>
      <xdr:row>99</xdr:row>
      <xdr:rowOff>134783</xdr:rowOff>
    </xdr:to>
    <xdr:pic>
      <xdr:nvPicPr>
        <xdr:cNvPr id="9" name="Grafik 8">
          <a:extLst>
            <a:ext uri="{FF2B5EF4-FFF2-40B4-BE49-F238E27FC236}">
              <a16:creationId xmlns:a16="http://schemas.microsoft.com/office/drawing/2014/main" id="{C4078FE7-1268-438C-A7FE-C7BEC58C1A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484639" y="13185170"/>
          <a:ext cx="3331822" cy="2380113"/>
        </a:xfrm>
        <a:prstGeom prst="rect">
          <a:avLst/>
        </a:prstGeom>
      </xdr:spPr>
    </xdr:pic>
    <xdr:clientData/>
  </xdr:twoCellAnchor>
  <xdr:twoCellAnchor editAs="oneCell">
    <xdr:from>
      <xdr:col>28</xdr:col>
      <xdr:colOff>70285</xdr:colOff>
      <xdr:row>54</xdr:row>
      <xdr:rowOff>54428</xdr:rowOff>
    </xdr:from>
    <xdr:to>
      <xdr:col>31</xdr:col>
      <xdr:colOff>134970</xdr:colOff>
      <xdr:row>65</xdr:row>
      <xdr:rowOff>21300</xdr:rowOff>
    </xdr:to>
    <xdr:pic>
      <xdr:nvPicPr>
        <xdr:cNvPr id="10" name="Grafik 9">
          <a:extLst>
            <a:ext uri="{FF2B5EF4-FFF2-40B4-BE49-F238E27FC236}">
              <a16:creationId xmlns:a16="http://schemas.microsoft.com/office/drawing/2014/main" id="{589E1EDC-2F5F-4F2B-880D-11D056FEC39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625610" y="8798378"/>
          <a:ext cx="2350685" cy="1748047"/>
        </a:xfrm>
        <a:prstGeom prst="rect">
          <a:avLst/>
        </a:prstGeom>
      </xdr:spPr>
    </xdr:pic>
    <xdr:clientData/>
  </xdr:twoCellAnchor>
  <xdr:twoCellAnchor editAs="oneCell">
    <xdr:from>
      <xdr:col>7</xdr:col>
      <xdr:colOff>160910</xdr:colOff>
      <xdr:row>84</xdr:row>
      <xdr:rowOff>39583</xdr:rowOff>
    </xdr:from>
    <xdr:to>
      <xdr:col>9</xdr:col>
      <xdr:colOff>158076</xdr:colOff>
      <xdr:row>99</xdr:row>
      <xdr:rowOff>17662</xdr:rowOff>
    </xdr:to>
    <xdr:pic>
      <xdr:nvPicPr>
        <xdr:cNvPr id="11" name="Grafik 10">
          <a:extLst>
            <a:ext uri="{FF2B5EF4-FFF2-40B4-BE49-F238E27FC236}">
              <a16:creationId xmlns:a16="http://schemas.microsoft.com/office/drawing/2014/main" id="{8F2F4C6D-E63B-442E-A5E2-E31B522190F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915001" y="13132128"/>
          <a:ext cx="1832893" cy="2316034"/>
        </a:xfrm>
        <a:prstGeom prst="rect">
          <a:avLst/>
        </a:prstGeom>
      </xdr:spPr>
    </xdr:pic>
    <xdr:clientData/>
  </xdr:twoCellAnchor>
  <xdr:twoCellAnchor editAs="oneCell">
    <xdr:from>
      <xdr:col>19</xdr:col>
      <xdr:colOff>21175</xdr:colOff>
      <xdr:row>83</xdr:row>
      <xdr:rowOff>122464</xdr:rowOff>
    </xdr:from>
    <xdr:to>
      <xdr:col>23</xdr:col>
      <xdr:colOff>487146</xdr:colOff>
      <xdr:row>99</xdr:row>
      <xdr:rowOff>145370</xdr:rowOff>
    </xdr:to>
    <xdr:pic>
      <xdr:nvPicPr>
        <xdr:cNvPr id="12" name="Grafik 11">
          <a:extLst>
            <a:ext uri="{FF2B5EF4-FFF2-40B4-BE49-F238E27FC236}">
              <a16:creationId xmlns:a16="http://schemas.microsoft.com/office/drawing/2014/main" id="{DB57BD21-4D0C-492A-A18C-1B70D0C58C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767857" y="13059146"/>
          <a:ext cx="3513971" cy="2516724"/>
        </a:xfrm>
        <a:prstGeom prst="rect">
          <a:avLst/>
        </a:prstGeom>
      </xdr:spPr>
    </xdr:pic>
    <xdr:clientData/>
  </xdr:twoCellAnchor>
  <xdr:twoCellAnchor editAs="oneCell">
    <xdr:from>
      <xdr:col>16</xdr:col>
      <xdr:colOff>236591</xdr:colOff>
      <xdr:row>84</xdr:row>
      <xdr:rowOff>99325</xdr:rowOff>
    </xdr:from>
    <xdr:to>
      <xdr:col>18</xdr:col>
      <xdr:colOff>483293</xdr:colOff>
      <xdr:row>99</xdr:row>
      <xdr:rowOff>10974</xdr:rowOff>
    </xdr:to>
    <xdr:pic>
      <xdr:nvPicPr>
        <xdr:cNvPr id="13" name="Grafik 12">
          <a:extLst>
            <a:ext uri="{FF2B5EF4-FFF2-40B4-BE49-F238E27FC236}">
              <a16:creationId xmlns:a16="http://schemas.microsoft.com/office/drawing/2014/main" id="{DF2158BC-02F9-44FD-9B96-753A77839F1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697273" y="13191870"/>
          <a:ext cx="1770702" cy="2249604"/>
        </a:xfrm>
        <a:prstGeom prst="rect">
          <a:avLst/>
        </a:prstGeom>
      </xdr:spPr>
    </xdr:pic>
    <xdr:clientData/>
  </xdr:twoCellAnchor>
  <xdr:twoCellAnchor editAs="oneCell">
    <xdr:from>
      <xdr:col>9</xdr:col>
      <xdr:colOff>251901</xdr:colOff>
      <xdr:row>87</xdr:row>
      <xdr:rowOff>9016</xdr:rowOff>
    </xdr:from>
    <xdr:to>
      <xdr:col>12</xdr:col>
      <xdr:colOff>173182</xdr:colOff>
      <xdr:row>99</xdr:row>
      <xdr:rowOff>94059</xdr:rowOff>
    </xdr:to>
    <xdr:pic>
      <xdr:nvPicPr>
        <xdr:cNvPr id="14" name="Grafik 13">
          <a:extLst>
            <a:ext uri="{FF2B5EF4-FFF2-40B4-BE49-F238E27FC236}">
              <a16:creationId xmlns:a16="http://schemas.microsoft.com/office/drawing/2014/main" id="{10E903FE-0FA0-40E5-BF40-69F1CE4478A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841719" y="13569152"/>
          <a:ext cx="2744145" cy="1955407"/>
        </a:xfrm>
        <a:prstGeom prst="rect">
          <a:avLst/>
        </a:prstGeom>
      </xdr:spPr>
    </xdr:pic>
    <xdr:clientData/>
  </xdr:twoCellAnchor>
  <xdr:twoCellAnchor editAs="oneCell">
    <xdr:from>
      <xdr:col>23</xdr:col>
      <xdr:colOff>570136</xdr:colOff>
      <xdr:row>82</xdr:row>
      <xdr:rowOff>25516</xdr:rowOff>
    </xdr:from>
    <xdr:to>
      <xdr:col>26</xdr:col>
      <xdr:colOff>333994</xdr:colOff>
      <xdr:row>98</xdr:row>
      <xdr:rowOff>138665</xdr:rowOff>
    </xdr:to>
    <xdr:pic>
      <xdr:nvPicPr>
        <xdr:cNvPr id="15" name="Grafik 14">
          <a:extLst>
            <a:ext uri="{FF2B5EF4-FFF2-40B4-BE49-F238E27FC236}">
              <a16:creationId xmlns:a16="http://schemas.microsoft.com/office/drawing/2014/main" id="{5406F63F-22BA-40BF-A574-7345BE5C97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364818" y="12806334"/>
          <a:ext cx="2049858" cy="2606967"/>
        </a:xfrm>
        <a:prstGeom prst="rect">
          <a:avLst/>
        </a:prstGeom>
      </xdr:spPr>
    </xdr:pic>
    <xdr:clientData/>
  </xdr:twoCellAnchor>
  <xdr:twoCellAnchor editAs="oneCell">
    <xdr:from>
      <xdr:col>26</xdr:col>
      <xdr:colOff>263678</xdr:colOff>
      <xdr:row>67</xdr:row>
      <xdr:rowOff>152676</xdr:rowOff>
    </xdr:from>
    <xdr:to>
      <xdr:col>30</xdr:col>
      <xdr:colOff>707572</xdr:colOff>
      <xdr:row>84</xdr:row>
      <xdr:rowOff>3163</xdr:rowOff>
    </xdr:to>
    <xdr:pic>
      <xdr:nvPicPr>
        <xdr:cNvPr id="16" name="Grafik 15">
          <a:extLst>
            <a:ext uri="{FF2B5EF4-FFF2-40B4-BE49-F238E27FC236}">
              <a16:creationId xmlns:a16="http://schemas.microsoft.com/office/drawing/2014/main" id="{781B488F-556E-4FC2-9485-EB878D700DB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344360" y="10595540"/>
          <a:ext cx="3491894" cy="2500168"/>
        </a:xfrm>
        <a:prstGeom prst="rect">
          <a:avLst/>
        </a:prstGeom>
      </xdr:spPr>
    </xdr:pic>
    <xdr:clientData/>
  </xdr:twoCellAnchor>
  <xdr:twoCellAnchor editAs="oneCell">
    <xdr:from>
      <xdr:col>9</xdr:col>
      <xdr:colOff>901867</xdr:colOff>
      <xdr:row>57</xdr:row>
      <xdr:rowOff>102012</xdr:rowOff>
    </xdr:from>
    <xdr:to>
      <xdr:col>13</xdr:col>
      <xdr:colOff>150377</xdr:colOff>
      <xdr:row>70</xdr:row>
      <xdr:rowOff>87710</xdr:rowOff>
    </xdr:to>
    <xdr:pic>
      <xdr:nvPicPr>
        <xdr:cNvPr id="17" name="Grafik 16">
          <a:extLst>
            <a:ext uri="{FF2B5EF4-FFF2-40B4-BE49-F238E27FC236}">
              <a16:creationId xmlns:a16="http://schemas.microsoft.com/office/drawing/2014/main" id="{1C2FB99C-CB89-47F6-8794-EE94D0406FA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432954" y="9544186"/>
          <a:ext cx="2810032" cy="2139176"/>
        </a:xfrm>
        <a:prstGeom prst="rect">
          <a:avLst/>
        </a:prstGeom>
      </xdr:spPr>
    </xdr:pic>
    <xdr:clientData/>
  </xdr:twoCellAnchor>
  <xdr:twoCellAnchor editAs="oneCell">
    <xdr:from>
      <xdr:col>9</xdr:col>
      <xdr:colOff>623056</xdr:colOff>
      <xdr:row>71</xdr:row>
      <xdr:rowOff>17318</xdr:rowOff>
    </xdr:from>
    <xdr:to>
      <xdr:col>11</xdr:col>
      <xdr:colOff>546403</xdr:colOff>
      <xdr:row>85</xdr:row>
      <xdr:rowOff>57986</xdr:rowOff>
    </xdr:to>
    <xdr:pic>
      <xdr:nvPicPr>
        <xdr:cNvPr id="18" name="Grafik 17">
          <a:extLst>
            <a:ext uri="{FF2B5EF4-FFF2-40B4-BE49-F238E27FC236}">
              <a16:creationId xmlns:a16="http://schemas.microsoft.com/office/drawing/2014/main" id="{64478BE9-590A-4D09-B01D-8E1147475D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212874" y="11083636"/>
          <a:ext cx="1759074" cy="2222759"/>
        </a:xfrm>
        <a:prstGeom prst="rect">
          <a:avLst/>
        </a:prstGeom>
      </xdr:spPr>
    </xdr:pic>
    <xdr:clientData/>
  </xdr:twoCellAnchor>
  <xdr:twoCellAnchor editAs="oneCell">
    <xdr:from>
      <xdr:col>20</xdr:col>
      <xdr:colOff>170630</xdr:colOff>
      <xdr:row>63</xdr:row>
      <xdr:rowOff>69121</xdr:rowOff>
    </xdr:from>
    <xdr:to>
      <xdr:col>23</xdr:col>
      <xdr:colOff>329046</xdr:colOff>
      <xdr:row>83</xdr:row>
      <xdr:rowOff>63255</xdr:rowOff>
    </xdr:to>
    <xdr:pic>
      <xdr:nvPicPr>
        <xdr:cNvPr id="19" name="Grafik 18">
          <a:extLst>
            <a:ext uri="{FF2B5EF4-FFF2-40B4-BE49-F238E27FC236}">
              <a16:creationId xmlns:a16="http://schemas.microsoft.com/office/drawing/2014/main" id="{D0AA8C3D-F6C1-4167-8D26-E1653AE45F9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7679312" y="9888530"/>
          <a:ext cx="2444416" cy="3111407"/>
        </a:xfrm>
        <a:prstGeom prst="rect">
          <a:avLst/>
        </a:prstGeom>
      </xdr:spPr>
    </xdr:pic>
    <xdr:clientData/>
  </xdr:twoCellAnchor>
  <xdr:twoCellAnchor editAs="oneCell">
    <xdr:from>
      <xdr:col>24</xdr:col>
      <xdr:colOff>6429</xdr:colOff>
      <xdr:row>55</xdr:row>
      <xdr:rowOff>40821</xdr:rowOff>
    </xdr:from>
    <xdr:to>
      <xdr:col>27</xdr:col>
      <xdr:colOff>584687</xdr:colOff>
      <xdr:row>68</xdr:row>
      <xdr:rowOff>66299</xdr:rowOff>
    </xdr:to>
    <xdr:pic>
      <xdr:nvPicPr>
        <xdr:cNvPr id="20" name="Grafik 19">
          <a:extLst>
            <a:ext uri="{FF2B5EF4-FFF2-40B4-BE49-F238E27FC236}">
              <a16:creationId xmlns:a16="http://schemas.microsoft.com/office/drawing/2014/main" id="{4E9CCA35-4559-4F36-96CB-4045A264057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513754" y="8946696"/>
          <a:ext cx="2864258" cy="2130503"/>
        </a:xfrm>
        <a:prstGeom prst="rect">
          <a:avLst/>
        </a:prstGeom>
      </xdr:spPr>
    </xdr:pic>
    <xdr:clientData/>
  </xdr:twoCellAnchor>
  <xdr:twoCellAnchor editAs="oneCell">
    <xdr:from>
      <xdr:col>20</xdr:col>
      <xdr:colOff>237851</xdr:colOff>
      <xdr:row>51</xdr:row>
      <xdr:rowOff>41995</xdr:rowOff>
    </xdr:from>
    <xdr:to>
      <xdr:col>23</xdr:col>
      <xdr:colOff>357424</xdr:colOff>
      <xdr:row>62</xdr:row>
      <xdr:rowOff>50031</xdr:rowOff>
    </xdr:to>
    <xdr:pic>
      <xdr:nvPicPr>
        <xdr:cNvPr id="21" name="Grafik 20">
          <a:extLst>
            <a:ext uri="{FF2B5EF4-FFF2-40B4-BE49-F238E27FC236}">
              <a16:creationId xmlns:a16="http://schemas.microsoft.com/office/drawing/2014/main" id="{C427B3AE-D5A3-45C2-A03A-72B22CF82B7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7746533" y="7991040"/>
          <a:ext cx="2405573" cy="1722536"/>
        </a:xfrm>
        <a:prstGeom prst="rect">
          <a:avLst/>
        </a:prstGeom>
      </xdr:spPr>
    </xdr:pic>
    <xdr:clientData/>
  </xdr:twoCellAnchor>
  <xdr:twoCellAnchor editAs="oneCell">
    <xdr:from>
      <xdr:col>12</xdr:col>
      <xdr:colOff>469787</xdr:colOff>
      <xdr:row>88</xdr:row>
      <xdr:rowOff>16664</xdr:rowOff>
    </xdr:from>
    <xdr:to>
      <xdr:col>16</xdr:col>
      <xdr:colOff>43864</xdr:colOff>
      <xdr:row>100</xdr:row>
      <xdr:rowOff>25320</xdr:rowOff>
    </xdr:to>
    <xdr:pic>
      <xdr:nvPicPr>
        <xdr:cNvPr id="22" name="Grafik 21">
          <a:extLst>
            <a:ext uri="{FF2B5EF4-FFF2-40B4-BE49-F238E27FC236}">
              <a16:creationId xmlns:a16="http://schemas.microsoft.com/office/drawing/2014/main" id="{141064E1-98D7-4EBF-BDBB-928D62FD5B3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1882469" y="13732664"/>
          <a:ext cx="2622077" cy="1879020"/>
        </a:xfrm>
        <a:prstGeom prst="rect">
          <a:avLst/>
        </a:prstGeom>
      </xdr:spPr>
    </xdr:pic>
    <xdr:clientData/>
  </xdr:twoCellAnchor>
  <xdr:twoCellAnchor editAs="oneCell">
    <xdr:from>
      <xdr:col>27</xdr:col>
      <xdr:colOff>575035</xdr:colOff>
      <xdr:row>30</xdr:row>
      <xdr:rowOff>108856</xdr:rowOff>
    </xdr:from>
    <xdr:to>
      <xdr:col>31</xdr:col>
      <xdr:colOff>154505</xdr:colOff>
      <xdr:row>52</xdr:row>
      <xdr:rowOff>19863</xdr:rowOff>
    </xdr:to>
    <xdr:pic>
      <xdr:nvPicPr>
        <xdr:cNvPr id="23" name="Grafik 22">
          <a:extLst>
            <a:ext uri="{FF2B5EF4-FFF2-40B4-BE49-F238E27FC236}">
              <a16:creationId xmlns:a16="http://schemas.microsoft.com/office/drawing/2014/main" id="{0907B4BB-20D5-4100-BD1C-9CA57C3A622D}"/>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3368360" y="4966606"/>
          <a:ext cx="2627470" cy="3473357"/>
        </a:xfrm>
        <a:prstGeom prst="rect">
          <a:avLst/>
        </a:prstGeom>
      </xdr:spPr>
    </xdr:pic>
    <xdr:clientData/>
  </xdr:twoCellAnchor>
  <xdr:twoCellAnchor editAs="oneCell">
    <xdr:from>
      <xdr:col>18</xdr:col>
      <xdr:colOff>675974</xdr:colOff>
      <xdr:row>7</xdr:row>
      <xdr:rowOff>44861</xdr:rowOff>
    </xdr:from>
    <xdr:to>
      <xdr:col>22</xdr:col>
      <xdr:colOff>84117</xdr:colOff>
      <xdr:row>27</xdr:row>
      <xdr:rowOff>54003</xdr:rowOff>
    </xdr:to>
    <xdr:pic>
      <xdr:nvPicPr>
        <xdr:cNvPr id="24" name="Grafik 23">
          <a:extLst>
            <a:ext uri="{FF2B5EF4-FFF2-40B4-BE49-F238E27FC236}">
              <a16:creationId xmlns:a16="http://schemas.microsoft.com/office/drawing/2014/main" id="{3B01A063-4D66-4DD8-9B13-0A229E45BA2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6660656" y="1135906"/>
          <a:ext cx="2456143" cy="3126415"/>
        </a:xfrm>
        <a:prstGeom prst="rect">
          <a:avLst/>
        </a:prstGeom>
      </xdr:spPr>
    </xdr:pic>
    <xdr:clientData/>
  </xdr:twoCellAnchor>
  <xdr:twoCellAnchor editAs="oneCell">
    <xdr:from>
      <xdr:col>23</xdr:col>
      <xdr:colOff>496929</xdr:colOff>
      <xdr:row>28</xdr:row>
      <xdr:rowOff>110094</xdr:rowOff>
    </xdr:from>
    <xdr:to>
      <xdr:col>27</xdr:col>
      <xdr:colOff>385212</xdr:colOff>
      <xdr:row>52</xdr:row>
      <xdr:rowOff>106280</xdr:rowOff>
    </xdr:to>
    <xdr:pic>
      <xdr:nvPicPr>
        <xdr:cNvPr id="25" name="Grafik 24">
          <a:extLst>
            <a:ext uri="{FF2B5EF4-FFF2-40B4-BE49-F238E27FC236}">
              <a16:creationId xmlns:a16="http://schemas.microsoft.com/office/drawing/2014/main" id="{8EC1BB36-53E3-4F9C-81E5-4DAE0AB4E8E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0291611" y="4474276"/>
          <a:ext cx="2936283" cy="3736913"/>
        </a:xfrm>
        <a:prstGeom prst="rect">
          <a:avLst/>
        </a:prstGeom>
      </xdr:spPr>
    </xdr:pic>
    <xdr:clientData/>
  </xdr:twoCellAnchor>
  <xdr:twoCellAnchor editAs="oneCell">
    <xdr:from>
      <xdr:col>26</xdr:col>
      <xdr:colOff>540547</xdr:colOff>
      <xdr:row>8</xdr:row>
      <xdr:rowOff>73737</xdr:rowOff>
    </xdr:from>
    <xdr:to>
      <xdr:col>31</xdr:col>
      <xdr:colOff>56903</xdr:colOff>
      <xdr:row>23</xdr:row>
      <xdr:rowOff>119219</xdr:rowOff>
    </xdr:to>
    <xdr:pic>
      <xdr:nvPicPr>
        <xdr:cNvPr id="26" name="Grafik 25">
          <a:extLst>
            <a:ext uri="{FF2B5EF4-FFF2-40B4-BE49-F238E27FC236}">
              <a16:creationId xmlns:a16="http://schemas.microsoft.com/office/drawing/2014/main" id="{632BCF5B-EC5F-4D95-9C67-6F303C8E147C}"/>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2621229" y="1320646"/>
          <a:ext cx="3326356" cy="2383437"/>
        </a:xfrm>
        <a:prstGeom prst="rect">
          <a:avLst/>
        </a:prstGeom>
      </xdr:spPr>
    </xdr:pic>
    <xdr:clientData/>
  </xdr:twoCellAnchor>
  <xdr:twoCellAnchor editAs="oneCell">
    <xdr:from>
      <xdr:col>22</xdr:col>
      <xdr:colOff>271196</xdr:colOff>
      <xdr:row>8</xdr:row>
      <xdr:rowOff>2473</xdr:rowOff>
    </xdr:from>
    <xdr:to>
      <xdr:col>26</xdr:col>
      <xdr:colOff>361309</xdr:colOff>
      <xdr:row>22</xdr:row>
      <xdr:rowOff>70058</xdr:rowOff>
    </xdr:to>
    <xdr:pic>
      <xdr:nvPicPr>
        <xdr:cNvPr id="27" name="Grafik 26">
          <a:extLst>
            <a:ext uri="{FF2B5EF4-FFF2-40B4-BE49-F238E27FC236}">
              <a16:creationId xmlns:a16="http://schemas.microsoft.com/office/drawing/2014/main" id="{BB4C12BF-8DDA-40E0-AF00-E169A6900B9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9303878" y="1249382"/>
          <a:ext cx="3138113" cy="2249676"/>
        </a:xfrm>
        <a:prstGeom prst="rect">
          <a:avLst/>
        </a:prstGeom>
      </xdr:spPr>
    </xdr:pic>
    <xdr:clientData/>
  </xdr:twoCellAnchor>
  <xdr:twoCellAnchor editAs="oneCell">
    <xdr:from>
      <xdr:col>5</xdr:col>
      <xdr:colOff>419713</xdr:colOff>
      <xdr:row>34</xdr:row>
      <xdr:rowOff>7758</xdr:rowOff>
    </xdr:from>
    <xdr:to>
      <xdr:col>8</xdr:col>
      <xdr:colOff>379494</xdr:colOff>
      <xdr:row>47</xdr:row>
      <xdr:rowOff>67235</xdr:rowOff>
    </xdr:to>
    <xdr:pic>
      <xdr:nvPicPr>
        <xdr:cNvPr id="28" name="Grafik 27">
          <a:extLst>
            <a:ext uri="{FF2B5EF4-FFF2-40B4-BE49-F238E27FC236}">
              <a16:creationId xmlns:a16="http://schemas.microsoft.com/office/drawing/2014/main" id="{D0A449E6-F489-7598-F4C7-3BDE15E0E4F9}"/>
            </a:ext>
          </a:extLst>
        </xdr:cNvPr>
        <xdr:cNvPicPr>
          <a:picLocks noChangeAspect="1"/>
        </xdr:cNvPicPr>
      </xdr:nvPicPr>
      <xdr:blipFill>
        <a:blip xmlns:r="http://schemas.openxmlformats.org/officeDocument/2006/relationships" r:embed="rId27"/>
        <a:stretch>
          <a:fillRect/>
        </a:stretch>
      </xdr:blipFill>
      <xdr:spPr>
        <a:xfrm>
          <a:off x="5339095" y="5341758"/>
          <a:ext cx="2783664" cy="2098948"/>
        </a:xfrm>
        <a:prstGeom prst="rect">
          <a:avLst/>
        </a:prstGeom>
      </xdr:spPr>
    </xdr:pic>
    <xdr:clientData/>
  </xdr:twoCellAnchor>
  <xdr:twoCellAnchor editAs="oneCell">
    <xdr:from>
      <xdr:col>5</xdr:col>
      <xdr:colOff>224116</xdr:colOff>
      <xdr:row>53</xdr:row>
      <xdr:rowOff>44823</xdr:rowOff>
    </xdr:from>
    <xdr:to>
      <xdr:col>8</xdr:col>
      <xdr:colOff>751478</xdr:colOff>
      <xdr:row>67</xdr:row>
      <xdr:rowOff>134470</xdr:rowOff>
    </xdr:to>
    <xdr:pic>
      <xdr:nvPicPr>
        <xdr:cNvPr id="29" name="Grafik 28">
          <a:extLst>
            <a:ext uri="{FF2B5EF4-FFF2-40B4-BE49-F238E27FC236}">
              <a16:creationId xmlns:a16="http://schemas.microsoft.com/office/drawing/2014/main" id="{A698D47A-2228-B89D-E0D4-C51F2B77319B}"/>
            </a:ext>
          </a:extLst>
        </xdr:cNvPr>
        <xdr:cNvPicPr>
          <a:picLocks noChangeAspect="1"/>
        </xdr:cNvPicPr>
      </xdr:nvPicPr>
      <xdr:blipFill>
        <a:blip xmlns:r="http://schemas.openxmlformats.org/officeDocument/2006/relationships" r:embed="rId28"/>
        <a:stretch>
          <a:fillRect/>
        </a:stretch>
      </xdr:blipFill>
      <xdr:spPr>
        <a:xfrm>
          <a:off x="5143498" y="8359588"/>
          <a:ext cx="3351245" cy="2286000"/>
        </a:xfrm>
        <a:prstGeom prst="rect">
          <a:avLst/>
        </a:prstGeom>
      </xdr:spPr>
    </xdr:pic>
    <xdr:clientData/>
  </xdr:twoCellAnchor>
  <xdr:twoCellAnchor editAs="oneCell">
    <xdr:from>
      <xdr:col>4</xdr:col>
      <xdr:colOff>786848</xdr:colOff>
      <xdr:row>68</xdr:row>
      <xdr:rowOff>41411</xdr:rowOff>
    </xdr:from>
    <xdr:to>
      <xdr:col>9</xdr:col>
      <xdr:colOff>345808</xdr:colOff>
      <xdr:row>83</xdr:row>
      <xdr:rowOff>57978</xdr:rowOff>
    </xdr:to>
    <xdr:pic>
      <xdr:nvPicPr>
        <xdr:cNvPr id="31" name="Grafik 30">
          <a:extLst>
            <a:ext uri="{FF2B5EF4-FFF2-40B4-BE49-F238E27FC236}">
              <a16:creationId xmlns:a16="http://schemas.microsoft.com/office/drawing/2014/main" id="{689DC138-DD7E-5B1A-B23A-B4C9A5BD52E1}"/>
            </a:ext>
          </a:extLst>
        </xdr:cNvPr>
        <xdr:cNvPicPr>
          <a:picLocks noChangeAspect="1"/>
        </xdr:cNvPicPr>
      </xdr:nvPicPr>
      <xdr:blipFill>
        <a:blip xmlns:r="http://schemas.openxmlformats.org/officeDocument/2006/relationships" r:embed="rId29"/>
        <a:stretch>
          <a:fillRect/>
        </a:stretch>
      </xdr:blipFill>
      <xdr:spPr>
        <a:xfrm>
          <a:off x="4828761" y="11305759"/>
          <a:ext cx="4048134" cy="250134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523875</xdr:colOff>
      <xdr:row>7</xdr:row>
      <xdr:rowOff>41700</xdr:rowOff>
    </xdr:from>
    <xdr:to>
      <xdr:col>9</xdr:col>
      <xdr:colOff>171450</xdr:colOff>
      <xdr:row>20</xdr:row>
      <xdr:rowOff>86600</xdr:rowOff>
    </xdr:to>
    <xdr:pic>
      <xdr:nvPicPr>
        <xdr:cNvPr id="2" name="Grafik 1">
          <a:extLst>
            <a:ext uri="{FF2B5EF4-FFF2-40B4-BE49-F238E27FC236}">
              <a16:creationId xmlns:a16="http://schemas.microsoft.com/office/drawing/2014/main" id="{89E1F67D-30F9-4690-BE47-44EE5916CB48}"/>
            </a:ext>
          </a:extLst>
        </xdr:cNvPr>
        <xdr:cNvPicPr>
          <a:picLocks noChangeAspect="1"/>
        </xdr:cNvPicPr>
      </xdr:nvPicPr>
      <xdr:blipFill>
        <a:blip xmlns:r="http://schemas.openxmlformats.org/officeDocument/2006/relationships" r:embed="rId1"/>
        <a:stretch>
          <a:fillRect/>
        </a:stretch>
      </xdr:blipFill>
      <xdr:spPr>
        <a:xfrm>
          <a:off x="4591050" y="1175175"/>
          <a:ext cx="2695575" cy="2149925"/>
        </a:xfrm>
        <a:prstGeom prst="rect">
          <a:avLst/>
        </a:prstGeom>
      </xdr:spPr>
    </xdr:pic>
    <xdr:clientData/>
  </xdr:twoCellAnchor>
  <xdr:twoCellAnchor editAs="oneCell">
    <xdr:from>
      <xdr:col>1</xdr:col>
      <xdr:colOff>571500</xdr:colOff>
      <xdr:row>7</xdr:row>
      <xdr:rowOff>85725</xdr:rowOff>
    </xdr:from>
    <xdr:to>
      <xdr:col>3</xdr:col>
      <xdr:colOff>448622</xdr:colOff>
      <xdr:row>20</xdr:row>
      <xdr:rowOff>115128</xdr:rowOff>
    </xdr:to>
    <xdr:pic>
      <xdr:nvPicPr>
        <xdr:cNvPr id="3" name="Grafik 2">
          <a:extLst>
            <a:ext uri="{FF2B5EF4-FFF2-40B4-BE49-F238E27FC236}">
              <a16:creationId xmlns:a16="http://schemas.microsoft.com/office/drawing/2014/main" id="{6310B973-4D10-461A-AE2A-58B7B6739D5F}"/>
            </a:ext>
          </a:extLst>
        </xdr:cNvPr>
        <xdr:cNvPicPr>
          <a:picLocks noChangeAspect="1"/>
        </xdr:cNvPicPr>
      </xdr:nvPicPr>
      <xdr:blipFill>
        <a:blip xmlns:r="http://schemas.openxmlformats.org/officeDocument/2006/relationships" r:embed="rId2"/>
        <a:stretch>
          <a:fillRect/>
        </a:stretch>
      </xdr:blipFill>
      <xdr:spPr>
        <a:xfrm>
          <a:off x="847725" y="1219200"/>
          <a:ext cx="2439347" cy="2134428"/>
        </a:xfrm>
        <a:prstGeom prst="rect">
          <a:avLst/>
        </a:prstGeom>
      </xdr:spPr>
    </xdr:pic>
    <xdr:clientData/>
  </xdr:twoCellAnchor>
  <xdr:twoCellAnchor editAs="oneCell">
    <xdr:from>
      <xdr:col>4</xdr:col>
      <xdr:colOff>447675</xdr:colOff>
      <xdr:row>25</xdr:row>
      <xdr:rowOff>2019</xdr:rowOff>
    </xdr:from>
    <xdr:to>
      <xdr:col>9</xdr:col>
      <xdr:colOff>304800</xdr:colOff>
      <xdr:row>44</xdr:row>
      <xdr:rowOff>134178</xdr:rowOff>
    </xdr:to>
    <xdr:pic>
      <xdr:nvPicPr>
        <xdr:cNvPr id="4" name="Grafik 3">
          <a:extLst>
            <a:ext uri="{FF2B5EF4-FFF2-40B4-BE49-F238E27FC236}">
              <a16:creationId xmlns:a16="http://schemas.microsoft.com/office/drawing/2014/main" id="{1A9F7F95-A0E9-427D-961D-BA2F5429643B}"/>
            </a:ext>
          </a:extLst>
        </xdr:cNvPr>
        <xdr:cNvPicPr>
          <a:picLocks noChangeAspect="1"/>
        </xdr:cNvPicPr>
      </xdr:nvPicPr>
      <xdr:blipFill>
        <a:blip xmlns:r="http://schemas.openxmlformats.org/officeDocument/2006/relationships" r:embed="rId2"/>
        <a:stretch>
          <a:fillRect/>
        </a:stretch>
      </xdr:blipFill>
      <xdr:spPr>
        <a:xfrm>
          <a:off x="3752850" y="4050144"/>
          <a:ext cx="3667125" cy="3208734"/>
        </a:xfrm>
        <a:prstGeom prst="rect">
          <a:avLst/>
        </a:prstGeom>
      </xdr:spPr>
    </xdr:pic>
    <xdr:clientData/>
  </xdr:twoCellAnchor>
  <xdr:twoCellAnchor editAs="oneCell">
    <xdr:from>
      <xdr:col>4</xdr:col>
      <xdr:colOff>409575</xdr:colOff>
      <xdr:row>46</xdr:row>
      <xdr:rowOff>28575</xdr:rowOff>
    </xdr:from>
    <xdr:to>
      <xdr:col>8</xdr:col>
      <xdr:colOff>62555</xdr:colOff>
      <xdr:row>58</xdr:row>
      <xdr:rowOff>56750</xdr:rowOff>
    </xdr:to>
    <xdr:pic>
      <xdr:nvPicPr>
        <xdr:cNvPr id="5" name="Grafik 4">
          <a:extLst>
            <a:ext uri="{FF2B5EF4-FFF2-40B4-BE49-F238E27FC236}">
              <a16:creationId xmlns:a16="http://schemas.microsoft.com/office/drawing/2014/main" id="{0F5769F4-BBDB-468C-B1B2-1BFEFADBE79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a:ext>
          </a:extLst>
        </a:blip>
        <a:stretch>
          <a:fillRect/>
        </a:stretch>
      </xdr:blipFill>
      <xdr:spPr>
        <a:xfrm>
          <a:off x="3714750" y="7477125"/>
          <a:ext cx="2700980" cy="1971275"/>
        </a:xfrm>
        <a:prstGeom prst="rect">
          <a:avLst/>
        </a:prstGeom>
      </xdr:spPr>
    </xdr:pic>
    <xdr:clientData/>
  </xdr:twoCellAnchor>
  <xdr:twoCellAnchor editAs="oneCell">
    <xdr:from>
      <xdr:col>5</xdr:col>
      <xdr:colOff>75214</xdr:colOff>
      <xdr:row>59</xdr:row>
      <xdr:rowOff>61092</xdr:rowOff>
    </xdr:from>
    <xdr:to>
      <xdr:col>8</xdr:col>
      <xdr:colOff>111887</xdr:colOff>
      <xdr:row>71</xdr:row>
      <xdr:rowOff>37960</xdr:rowOff>
    </xdr:to>
    <xdr:pic>
      <xdr:nvPicPr>
        <xdr:cNvPr id="6" name="Grafik 5">
          <a:extLst>
            <a:ext uri="{FF2B5EF4-FFF2-40B4-BE49-F238E27FC236}">
              <a16:creationId xmlns:a16="http://schemas.microsoft.com/office/drawing/2014/main" id="{D7C01839-7CAF-41C4-80D8-FE3B4AA119C8}"/>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4154542" y="9750316"/>
          <a:ext cx="2322673" cy="1947558"/>
        </a:xfrm>
        <a:prstGeom prst="rect">
          <a:avLst/>
        </a:prstGeom>
      </xdr:spPr>
    </xdr:pic>
    <xdr:clientData/>
  </xdr:twoCellAnchor>
  <xdr:twoCellAnchor editAs="oneCell">
    <xdr:from>
      <xdr:col>1</xdr:col>
      <xdr:colOff>57150</xdr:colOff>
      <xdr:row>75</xdr:row>
      <xdr:rowOff>47625</xdr:rowOff>
    </xdr:from>
    <xdr:to>
      <xdr:col>4</xdr:col>
      <xdr:colOff>355526</xdr:colOff>
      <xdr:row>94</xdr:row>
      <xdr:rowOff>63954</xdr:rowOff>
    </xdr:to>
    <xdr:pic>
      <xdr:nvPicPr>
        <xdr:cNvPr id="9" name="Grafik 8">
          <a:extLst>
            <a:ext uri="{FF2B5EF4-FFF2-40B4-BE49-F238E27FC236}">
              <a16:creationId xmlns:a16="http://schemas.microsoft.com/office/drawing/2014/main" id="{C7EEED83-A845-4F4A-AFB9-649EB0A3101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a:ext>
          </a:extLst>
        </a:blip>
        <a:stretch>
          <a:fillRect/>
        </a:stretch>
      </xdr:blipFill>
      <xdr:spPr>
        <a:xfrm>
          <a:off x="342900" y="12192000"/>
          <a:ext cx="3327326" cy="3092904"/>
        </a:xfrm>
        <a:prstGeom prst="rect">
          <a:avLst/>
        </a:prstGeom>
      </xdr:spPr>
    </xdr:pic>
    <xdr:clientData/>
  </xdr:twoCellAnchor>
  <xdr:twoCellAnchor editAs="oneCell">
    <xdr:from>
      <xdr:col>10</xdr:col>
      <xdr:colOff>2047875</xdr:colOff>
      <xdr:row>6</xdr:row>
      <xdr:rowOff>57150</xdr:rowOff>
    </xdr:from>
    <xdr:to>
      <xdr:col>16</xdr:col>
      <xdr:colOff>362266</xdr:colOff>
      <xdr:row>21</xdr:row>
      <xdr:rowOff>66675</xdr:rowOff>
    </xdr:to>
    <xdr:pic>
      <xdr:nvPicPr>
        <xdr:cNvPr id="10" name="Grafik 9">
          <a:extLst>
            <a:ext uri="{FF2B5EF4-FFF2-40B4-BE49-F238E27FC236}">
              <a16:creationId xmlns:a16="http://schemas.microsoft.com/office/drawing/2014/main" id="{3DDE5D27-35EE-4E80-A1D6-E5C4F4996602}"/>
            </a:ext>
          </a:extLst>
        </xdr:cNvPr>
        <xdr:cNvPicPr>
          <a:picLocks noChangeAspect="1"/>
        </xdr:cNvPicPr>
      </xdr:nvPicPr>
      <xdr:blipFill>
        <a:blip xmlns:r="http://schemas.openxmlformats.org/officeDocument/2006/relationships" r:embed="rId6"/>
        <a:stretch>
          <a:fillRect/>
        </a:stretch>
      </xdr:blipFill>
      <xdr:spPr>
        <a:xfrm>
          <a:off x="9934575" y="1028700"/>
          <a:ext cx="3629341" cy="2438400"/>
        </a:xfrm>
        <a:prstGeom prst="rect">
          <a:avLst/>
        </a:prstGeom>
      </xdr:spPr>
    </xdr:pic>
    <xdr:clientData/>
  </xdr:twoCellAnchor>
  <xdr:twoCellAnchor editAs="oneCell">
    <xdr:from>
      <xdr:col>13</xdr:col>
      <xdr:colOff>361950</xdr:colOff>
      <xdr:row>24</xdr:row>
      <xdr:rowOff>132402</xdr:rowOff>
    </xdr:from>
    <xdr:to>
      <xdr:col>18</xdr:col>
      <xdr:colOff>1201</xdr:colOff>
      <xdr:row>40</xdr:row>
      <xdr:rowOff>124725</xdr:rowOff>
    </xdr:to>
    <xdr:pic>
      <xdr:nvPicPr>
        <xdr:cNvPr id="11" name="Grafik 10">
          <a:extLst>
            <a:ext uri="{FF2B5EF4-FFF2-40B4-BE49-F238E27FC236}">
              <a16:creationId xmlns:a16="http://schemas.microsoft.com/office/drawing/2014/main" id="{DC3FE3D3-82F3-4F3A-B1F8-0E1AA2A0B495}"/>
            </a:ext>
          </a:extLst>
        </xdr:cNvPr>
        <xdr:cNvPicPr>
          <a:picLocks noChangeAspect="1"/>
        </xdr:cNvPicPr>
      </xdr:nvPicPr>
      <xdr:blipFill>
        <a:blip xmlns:r="http://schemas.openxmlformats.org/officeDocument/2006/relationships" r:embed="rId7"/>
        <a:stretch>
          <a:fillRect/>
        </a:stretch>
      </xdr:blipFill>
      <xdr:spPr>
        <a:xfrm>
          <a:off x="11268075" y="4018602"/>
          <a:ext cx="3449251" cy="2583123"/>
        </a:xfrm>
        <a:prstGeom prst="rect">
          <a:avLst/>
        </a:prstGeom>
      </xdr:spPr>
    </xdr:pic>
    <xdr:clientData/>
  </xdr:twoCellAnchor>
  <xdr:twoCellAnchor editAs="oneCell">
    <xdr:from>
      <xdr:col>13</xdr:col>
      <xdr:colOff>364218</xdr:colOff>
      <xdr:row>42</xdr:row>
      <xdr:rowOff>0</xdr:rowOff>
    </xdr:from>
    <xdr:to>
      <xdr:col>17</xdr:col>
      <xdr:colOff>686926</xdr:colOff>
      <xdr:row>58</xdr:row>
      <xdr:rowOff>67562</xdr:rowOff>
    </xdr:to>
    <xdr:pic>
      <xdr:nvPicPr>
        <xdr:cNvPr id="12" name="Grafik 11">
          <a:extLst>
            <a:ext uri="{FF2B5EF4-FFF2-40B4-BE49-F238E27FC236}">
              <a16:creationId xmlns:a16="http://schemas.microsoft.com/office/drawing/2014/main" id="{E4CEE57E-48EB-4828-8479-BAE8F6CF3825}"/>
            </a:ext>
          </a:extLst>
        </xdr:cNvPr>
        <xdr:cNvPicPr>
          <a:picLocks noChangeAspect="1"/>
        </xdr:cNvPicPr>
      </xdr:nvPicPr>
      <xdr:blipFill>
        <a:blip xmlns:r="http://schemas.openxmlformats.org/officeDocument/2006/relationships" r:embed="rId8"/>
        <a:stretch>
          <a:fillRect/>
        </a:stretch>
      </xdr:blipFill>
      <xdr:spPr>
        <a:xfrm>
          <a:off x="11270343" y="6800850"/>
          <a:ext cx="3370708" cy="2658362"/>
        </a:xfrm>
        <a:prstGeom prst="rect">
          <a:avLst/>
        </a:prstGeom>
      </xdr:spPr>
    </xdr:pic>
    <xdr:clientData/>
  </xdr:twoCellAnchor>
  <xdr:twoCellAnchor editAs="oneCell">
    <xdr:from>
      <xdr:col>14</xdr:col>
      <xdr:colOff>603068</xdr:colOff>
      <xdr:row>62</xdr:row>
      <xdr:rowOff>155120</xdr:rowOff>
    </xdr:from>
    <xdr:to>
      <xdr:col>18</xdr:col>
      <xdr:colOff>285355</xdr:colOff>
      <xdr:row>73</xdr:row>
      <xdr:rowOff>41410</xdr:rowOff>
    </xdr:to>
    <xdr:pic>
      <xdr:nvPicPr>
        <xdr:cNvPr id="14" name="Grafik 13">
          <a:extLst>
            <a:ext uri="{FF2B5EF4-FFF2-40B4-BE49-F238E27FC236}">
              <a16:creationId xmlns:a16="http://schemas.microsoft.com/office/drawing/2014/main" id="{FBF8A86A-8B46-44E1-B52F-95125C9CD664}"/>
            </a:ext>
          </a:extLst>
        </xdr:cNvPr>
        <xdr:cNvPicPr>
          <a:picLocks noChangeAspect="1"/>
        </xdr:cNvPicPr>
      </xdr:nvPicPr>
      <xdr:blipFill>
        <a:blip xmlns:r="http://schemas.openxmlformats.org/officeDocument/2006/relationships" r:embed="rId9"/>
        <a:stretch>
          <a:fillRect/>
        </a:stretch>
      </xdr:blipFill>
      <xdr:spPr>
        <a:xfrm>
          <a:off x="12264389" y="10278834"/>
          <a:ext cx="2730287" cy="1682433"/>
        </a:xfrm>
        <a:prstGeom prst="rect">
          <a:avLst/>
        </a:prstGeom>
      </xdr:spPr>
    </xdr:pic>
    <xdr:clientData/>
  </xdr:twoCellAnchor>
  <xdr:twoCellAnchor editAs="oneCell">
    <xdr:from>
      <xdr:col>10</xdr:col>
      <xdr:colOff>480391</xdr:colOff>
      <xdr:row>87</xdr:row>
      <xdr:rowOff>10353</xdr:rowOff>
    </xdr:from>
    <xdr:to>
      <xdr:col>14</xdr:col>
      <xdr:colOff>5962</xdr:colOff>
      <xdr:row>101</xdr:row>
      <xdr:rowOff>111145</xdr:rowOff>
    </xdr:to>
    <xdr:pic>
      <xdr:nvPicPr>
        <xdr:cNvPr id="15" name="Grafik 14">
          <a:extLst>
            <a:ext uri="{FF2B5EF4-FFF2-40B4-BE49-F238E27FC236}">
              <a16:creationId xmlns:a16="http://schemas.microsoft.com/office/drawing/2014/main" id="{F157F132-A649-40A3-9013-AF9CE6B14E8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65434" y="14422092"/>
          <a:ext cx="3310724" cy="2419923"/>
        </a:xfrm>
        <a:prstGeom prst="rect">
          <a:avLst/>
        </a:prstGeom>
      </xdr:spPr>
    </xdr:pic>
    <xdr:clientData/>
  </xdr:twoCellAnchor>
  <xdr:twoCellAnchor editAs="oneCell">
    <xdr:from>
      <xdr:col>10</xdr:col>
      <xdr:colOff>1299883</xdr:colOff>
      <xdr:row>62</xdr:row>
      <xdr:rowOff>44823</xdr:rowOff>
    </xdr:from>
    <xdr:to>
      <xdr:col>13</xdr:col>
      <xdr:colOff>703471</xdr:colOff>
      <xdr:row>84</xdr:row>
      <xdr:rowOff>41081</xdr:rowOff>
    </xdr:to>
    <xdr:pic>
      <xdr:nvPicPr>
        <xdr:cNvPr id="16" name="Grafik 15">
          <a:extLst>
            <a:ext uri="{FF2B5EF4-FFF2-40B4-BE49-F238E27FC236}">
              <a16:creationId xmlns:a16="http://schemas.microsoft.com/office/drawing/2014/main" id="{A5667531-BF44-8B76-CB68-4933978BD322}"/>
            </a:ext>
          </a:extLst>
        </xdr:cNvPr>
        <xdr:cNvPicPr>
          <a:picLocks noChangeAspect="1"/>
        </xdr:cNvPicPr>
      </xdr:nvPicPr>
      <xdr:blipFill>
        <a:blip xmlns:r="http://schemas.openxmlformats.org/officeDocument/2006/relationships" r:embed="rId11"/>
        <a:stretch>
          <a:fillRect/>
        </a:stretch>
      </xdr:blipFill>
      <xdr:spPr>
        <a:xfrm>
          <a:off x="9200030" y="9771529"/>
          <a:ext cx="2440382" cy="3447670"/>
        </a:xfrm>
        <a:prstGeom prst="rect">
          <a:avLst/>
        </a:prstGeom>
      </xdr:spPr>
    </xdr:pic>
    <xdr:clientData/>
  </xdr:twoCellAnchor>
  <xdr:twoCellAnchor editAs="oneCell">
    <xdr:from>
      <xdr:col>14</xdr:col>
      <xdr:colOff>228834</xdr:colOff>
      <xdr:row>84</xdr:row>
      <xdr:rowOff>41412</xdr:rowOff>
    </xdr:from>
    <xdr:to>
      <xdr:col>18</xdr:col>
      <xdr:colOff>550593</xdr:colOff>
      <xdr:row>99</xdr:row>
      <xdr:rowOff>107674</xdr:rowOff>
    </xdr:to>
    <xdr:pic>
      <xdr:nvPicPr>
        <xdr:cNvPr id="17" name="Grafik 16">
          <a:extLst>
            <a:ext uri="{FF2B5EF4-FFF2-40B4-BE49-F238E27FC236}">
              <a16:creationId xmlns:a16="http://schemas.microsoft.com/office/drawing/2014/main" id="{A4936263-02AC-3D04-03AB-8661F57EB22D}"/>
            </a:ext>
          </a:extLst>
        </xdr:cNvPr>
        <xdr:cNvPicPr>
          <a:picLocks noChangeAspect="1"/>
        </xdr:cNvPicPr>
      </xdr:nvPicPr>
      <xdr:blipFill>
        <a:blip xmlns:r="http://schemas.openxmlformats.org/officeDocument/2006/relationships" r:embed="rId12"/>
        <a:stretch>
          <a:fillRect/>
        </a:stretch>
      </xdr:blipFill>
      <xdr:spPr>
        <a:xfrm>
          <a:off x="11899030" y="13956195"/>
          <a:ext cx="3369759" cy="2551044"/>
        </a:xfrm>
        <a:prstGeom prst="rect">
          <a:avLst/>
        </a:prstGeom>
      </xdr:spPr>
    </xdr:pic>
    <xdr:clientData/>
  </xdr:twoCellAnchor>
  <xdr:twoCellAnchor editAs="oneCell">
    <xdr:from>
      <xdr:col>1</xdr:col>
      <xdr:colOff>98534</xdr:colOff>
      <xdr:row>54</xdr:row>
      <xdr:rowOff>1</xdr:rowOff>
    </xdr:from>
    <xdr:to>
      <xdr:col>4</xdr:col>
      <xdr:colOff>352149</xdr:colOff>
      <xdr:row>69</xdr:row>
      <xdr:rowOff>22808</xdr:rowOff>
    </xdr:to>
    <xdr:pic>
      <xdr:nvPicPr>
        <xdr:cNvPr id="19" name="Grafik 18">
          <a:extLst>
            <a:ext uri="{FF2B5EF4-FFF2-40B4-BE49-F238E27FC236}">
              <a16:creationId xmlns:a16="http://schemas.microsoft.com/office/drawing/2014/main" id="{63876452-BA7F-F8B8-5325-F2873F193AD5}"/>
            </a:ext>
          </a:extLst>
        </xdr:cNvPr>
        <xdr:cNvPicPr>
          <a:picLocks noChangeAspect="1"/>
        </xdr:cNvPicPr>
      </xdr:nvPicPr>
      <xdr:blipFill>
        <a:blip xmlns:r="http://schemas.openxmlformats.org/officeDocument/2006/relationships" r:embed="rId13"/>
        <a:stretch>
          <a:fillRect/>
        </a:stretch>
      </xdr:blipFill>
      <xdr:spPr>
        <a:xfrm>
          <a:off x="387568" y="8868104"/>
          <a:ext cx="3281909" cy="2486170"/>
        </a:xfrm>
        <a:prstGeom prst="rect">
          <a:avLst/>
        </a:prstGeom>
      </xdr:spPr>
    </xdr:pic>
    <xdr:clientData/>
  </xdr:twoCellAnchor>
  <xdr:twoCellAnchor editAs="oneCell">
    <xdr:from>
      <xdr:col>5</xdr:col>
      <xdr:colOff>59120</xdr:colOff>
      <xdr:row>73</xdr:row>
      <xdr:rowOff>131378</xdr:rowOff>
    </xdr:from>
    <xdr:to>
      <xdr:col>8</xdr:col>
      <xdr:colOff>729710</xdr:colOff>
      <xdr:row>91</xdr:row>
      <xdr:rowOff>105103</xdr:rowOff>
    </xdr:to>
    <xdr:pic>
      <xdr:nvPicPr>
        <xdr:cNvPr id="20" name="Grafik 19">
          <a:extLst>
            <a:ext uri="{FF2B5EF4-FFF2-40B4-BE49-F238E27FC236}">
              <a16:creationId xmlns:a16="http://schemas.microsoft.com/office/drawing/2014/main" id="{9050962B-E67A-1582-69F7-3C8DD6ED9B61}"/>
            </a:ext>
          </a:extLst>
        </xdr:cNvPr>
        <xdr:cNvPicPr>
          <a:picLocks noChangeAspect="1"/>
        </xdr:cNvPicPr>
      </xdr:nvPicPr>
      <xdr:blipFill>
        <a:blip xmlns:r="http://schemas.openxmlformats.org/officeDocument/2006/relationships" r:embed="rId14"/>
        <a:stretch>
          <a:fillRect/>
        </a:stretch>
      </xdr:blipFill>
      <xdr:spPr>
        <a:xfrm>
          <a:off x="4138448" y="12119740"/>
          <a:ext cx="2956590" cy="29297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41</xdr:col>
      <xdr:colOff>0</xdr:colOff>
      <xdr:row>5</xdr:row>
      <xdr:rowOff>0</xdr:rowOff>
    </xdr:from>
    <xdr:ext cx="4572000" cy="2276475"/>
    <xdr:pic>
      <xdr:nvPicPr>
        <xdr:cNvPr id="2" name="image1.png">
          <a:extLst>
            <a:ext uri="{FF2B5EF4-FFF2-40B4-BE49-F238E27FC236}">
              <a16:creationId xmlns:a16="http://schemas.microsoft.com/office/drawing/2014/main" id="{00000000-0008-0000-2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8</xdr:col>
      <xdr:colOff>190500</xdr:colOff>
      <xdr:row>8</xdr:row>
      <xdr:rowOff>122464</xdr:rowOff>
    </xdr:from>
    <xdr:to>
      <xdr:col>20</xdr:col>
      <xdr:colOff>359910</xdr:colOff>
      <xdr:row>29</xdr:row>
      <xdr:rowOff>94706</xdr:rowOff>
    </xdr:to>
    <xdr:pic>
      <xdr:nvPicPr>
        <xdr:cNvPr id="5" name="Grafik 4">
          <a:extLst>
            <a:ext uri="{FF2B5EF4-FFF2-40B4-BE49-F238E27FC236}">
              <a16:creationId xmlns:a16="http://schemas.microsoft.com/office/drawing/2014/main" id="{F59C9072-06E3-A87A-23D4-09E7400FEF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57500" y="1428750"/>
          <a:ext cx="4251553" cy="3401242"/>
        </a:xfrm>
        <a:prstGeom prst="rect">
          <a:avLst/>
        </a:prstGeom>
      </xdr:spPr>
    </xdr:pic>
    <xdr:clientData/>
  </xdr:twoCellAnchor>
  <xdr:twoCellAnchor editAs="oneCell">
    <xdr:from>
      <xdr:col>28</xdr:col>
      <xdr:colOff>95251</xdr:colOff>
      <xdr:row>8</xdr:row>
      <xdr:rowOff>108856</xdr:rowOff>
    </xdr:from>
    <xdr:to>
      <xdr:col>40</xdr:col>
      <xdr:colOff>418421</xdr:colOff>
      <xdr:row>30</xdr:row>
      <xdr:rowOff>40822</xdr:rowOff>
    </xdr:to>
    <xdr:pic>
      <xdr:nvPicPr>
        <xdr:cNvPr id="8" name="Grafik 7">
          <a:extLst>
            <a:ext uri="{FF2B5EF4-FFF2-40B4-BE49-F238E27FC236}">
              <a16:creationId xmlns:a16="http://schemas.microsoft.com/office/drawing/2014/main" id="{900E20FD-EA78-F1DC-1AA8-416CF7669C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7644" y="1415142"/>
          <a:ext cx="4405313" cy="3524251"/>
        </a:xfrm>
        <a:prstGeom prst="rect">
          <a:avLst/>
        </a:prstGeom>
      </xdr:spPr>
    </xdr:pic>
    <xdr:clientData/>
  </xdr:twoCellAnchor>
  <xdr:twoCellAnchor editAs="oneCell">
    <xdr:from>
      <xdr:col>0</xdr:col>
      <xdr:colOff>238126</xdr:colOff>
      <xdr:row>7</xdr:row>
      <xdr:rowOff>66675</xdr:rowOff>
    </xdr:from>
    <xdr:to>
      <xdr:col>8</xdr:col>
      <xdr:colOff>226219</xdr:colOff>
      <xdr:row>28</xdr:row>
      <xdr:rowOff>142874</xdr:rowOff>
    </xdr:to>
    <xdr:pic>
      <xdr:nvPicPr>
        <xdr:cNvPr id="7" name="Grafik 6">
          <a:extLst>
            <a:ext uri="{FF2B5EF4-FFF2-40B4-BE49-F238E27FC236}">
              <a16:creationId xmlns:a16="http://schemas.microsoft.com/office/drawing/2014/main" id="{35BD6C79-888E-ACAC-EC7B-42FF13F83E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8126" y="1200150"/>
          <a:ext cx="2607468" cy="3476624"/>
        </a:xfrm>
        <a:prstGeom prst="rect">
          <a:avLst/>
        </a:prstGeom>
      </xdr:spPr>
    </xdr:pic>
    <xdr:clientData/>
  </xdr:twoCellAnchor>
  <xdr:twoCellAnchor editAs="oneCell">
    <xdr:from>
      <xdr:col>21</xdr:col>
      <xdr:colOff>76200</xdr:colOff>
      <xdr:row>6</xdr:row>
      <xdr:rowOff>38100</xdr:rowOff>
    </xdr:from>
    <xdr:to>
      <xdr:col>28</xdr:col>
      <xdr:colOff>257174</xdr:colOff>
      <xdr:row>26</xdr:row>
      <xdr:rowOff>152399</xdr:rowOff>
    </xdr:to>
    <xdr:pic>
      <xdr:nvPicPr>
        <xdr:cNvPr id="10" name="Grafik 9">
          <a:extLst>
            <a:ext uri="{FF2B5EF4-FFF2-40B4-BE49-F238E27FC236}">
              <a16:creationId xmlns:a16="http://schemas.microsoft.com/office/drawing/2014/main" id="{F0FC15B7-9B3C-06E1-4DE0-FF8FA68CC85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8075" y="1009650"/>
          <a:ext cx="2514599" cy="335279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95250</xdr:colOff>
      <xdr:row>18</xdr:row>
      <xdr:rowOff>152400</xdr:rowOff>
    </xdr:from>
    <xdr:to>
      <xdr:col>16</xdr:col>
      <xdr:colOff>213636</xdr:colOff>
      <xdr:row>32</xdr:row>
      <xdr:rowOff>57863</xdr:rowOff>
    </xdr:to>
    <xdr:pic>
      <xdr:nvPicPr>
        <xdr:cNvPr id="2" name="Grafik 1">
          <a:extLst>
            <a:ext uri="{FF2B5EF4-FFF2-40B4-BE49-F238E27FC236}">
              <a16:creationId xmlns:a16="http://schemas.microsoft.com/office/drawing/2014/main" id="{12BA3AD5-63C4-4CCB-ABBC-E81F68BBF58F}"/>
            </a:ext>
          </a:extLst>
        </xdr:cNvPr>
        <xdr:cNvPicPr>
          <a:picLocks noChangeAspect="1"/>
        </xdr:cNvPicPr>
      </xdr:nvPicPr>
      <xdr:blipFill>
        <a:blip xmlns:r="http://schemas.openxmlformats.org/officeDocument/2006/relationships" r:embed="rId1"/>
        <a:stretch>
          <a:fillRect/>
        </a:stretch>
      </xdr:blipFill>
      <xdr:spPr>
        <a:xfrm>
          <a:off x="1762125" y="3067050"/>
          <a:ext cx="3785511" cy="2172413"/>
        </a:xfrm>
        <a:prstGeom prst="rect">
          <a:avLst/>
        </a:prstGeom>
      </xdr:spPr>
    </xdr:pic>
    <xdr:clientData/>
  </xdr:twoCellAnchor>
  <xdr:twoCellAnchor editAs="oneCell">
    <xdr:from>
      <xdr:col>3</xdr:col>
      <xdr:colOff>283551</xdr:colOff>
      <xdr:row>34</xdr:row>
      <xdr:rowOff>120159</xdr:rowOff>
    </xdr:from>
    <xdr:to>
      <xdr:col>9</xdr:col>
      <xdr:colOff>175275</xdr:colOff>
      <xdr:row>41</xdr:row>
      <xdr:rowOff>111168</xdr:rowOff>
    </xdr:to>
    <xdr:pic>
      <xdr:nvPicPr>
        <xdr:cNvPr id="3" name="Grafik 2">
          <a:extLst>
            <a:ext uri="{FF2B5EF4-FFF2-40B4-BE49-F238E27FC236}">
              <a16:creationId xmlns:a16="http://schemas.microsoft.com/office/drawing/2014/main" id="{65646A51-5168-41F1-A073-DA1B9480638E}"/>
            </a:ext>
          </a:extLst>
        </xdr:cNvPr>
        <xdr:cNvPicPr>
          <a:picLocks noChangeAspect="1"/>
        </xdr:cNvPicPr>
      </xdr:nvPicPr>
      <xdr:blipFill>
        <a:blip xmlns:r="http://schemas.openxmlformats.org/officeDocument/2006/relationships" r:embed="rId2"/>
        <a:stretch>
          <a:fillRect/>
        </a:stretch>
      </xdr:blipFill>
      <xdr:spPr>
        <a:xfrm>
          <a:off x="1283676" y="5625609"/>
          <a:ext cx="1891974" cy="1124484"/>
        </a:xfrm>
        <a:prstGeom prst="rect">
          <a:avLst/>
        </a:prstGeom>
      </xdr:spPr>
    </xdr:pic>
    <xdr:clientData/>
  </xdr:twoCellAnchor>
  <xdr:twoCellAnchor editAs="oneCell">
    <xdr:from>
      <xdr:col>13</xdr:col>
      <xdr:colOff>162660</xdr:colOff>
      <xdr:row>32</xdr:row>
      <xdr:rowOff>131151</xdr:rowOff>
    </xdr:from>
    <xdr:to>
      <xdr:col>17</xdr:col>
      <xdr:colOff>93926</xdr:colOff>
      <xdr:row>41</xdr:row>
      <xdr:rowOff>151498</xdr:rowOff>
    </xdr:to>
    <xdr:pic>
      <xdr:nvPicPr>
        <xdr:cNvPr id="4" name="Grafik 3">
          <a:extLst>
            <a:ext uri="{FF2B5EF4-FFF2-40B4-BE49-F238E27FC236}">
              <a16:creationId xmlns:a16="http://schemas.microsoft.com/office/drawing/2014/main" id="{6338DB73-4A24-4F75-AEEE-A2E09B5AAD08}"/>
            </a:ext>
          </a:extLst>
        </xdr:cNvPr>
        <xdr:cNvPicPr>
          <a:picLocks noChangeAspect="1"/>
        </xdr:cNvPicPr>
      </xdr:nvPicPr>
      <xdr:blipFill>
        <a:blip xmlns:r="http://schemas.openxmlformats.org/officeDocument/2006/relationships" r:embed="rId3"/>
        <a:stretch>
          <a:fillRect/>
        </a:stretch>
      </xdr:blipFill>
      <xdr:spPr>
        <a:xfrm>
          <a:off x="4496535" y="5312751"/>
          <a:ext cx="1264766" cy="1477672"/>
        </a:xfrm>
        <a:prstGeom prst="rect">
          <a:avLst/>
        </a:prstGeom>
      </xdr:spPr>
    </xdr:pic>
    <xdr:clientData/>
  </xdr:twoCellAnchor>
  <xdr:twoCellAnchor editAs="oneCell">
    <xdr:from>
      <xdr:col>4</xdr:col>
      <xdr:colOff>286796</xdr:colOff>
      <xdr:row>56</xdr:row>
      <xdr:rowOff>143357</xdr:rowOff>
    </xdr:from>
    <xdr:to>
      <xdr:col>14</xdr:col>
      <xdr:colOff>288236</xdr:colOff>
      <xdr:row>64</xdr:row>
      <xdr:rowOff>99437</xdr:rowOff>
    </xdr:to>
    <xdr:pic>
      <xdr:nvPicPr>
        <xdr:cNvPr id="5" name="Grafik 4">
          <a:extLst>
            <a:ext uri="{FF2B5EF4-FFF2-40B4-BE49-F238E27FC236}">
              <a16:creationId xmlns:a16="http://schemas.microsoft.com/office/drawing/2014/main" id="{93E7400D-5B47-4014-A6D8-0AC3EB1AF18D}"/>
            </a:ext>
          </a:extLst>
        </xdr:cNvPr>
        <xdr:cNvPicPr>
          <a:picLocks noChangeAspect="1"/>
        </xdr:cNvPicPr>
      </xdr:nvPicPr>
      <xdr:blipFill>
        <a:blip xmlns:r="http://schemas.openxmlformats.org/officeDocument/2006/relationships" r:embed="rId4"/>
        <a:stretch>
          <a:fillRect/>
        </a:stretch>
      </xdr:blipFill>
      <xdr:spPr>
        <a:xfrm>
          <a:off x="1620296" y="9211157"/>
          <a:ext cx="3335190" cy="1251480"/>
        </a:xfrm>
        <a:prstGeom prst="rect">
          <a:avLst/>
        </a:prstGeom>
      </xdr:spPr>
    </xdr:pic>
    <xdr:clientData/>
  </xdr:twoCellAnchor>
  <xdr:twoCellAnchor editAs="oneCell">
    <xdr:from>
      <xdr:col>17</xdr:col>
      <xdr:colOff>243569</xdr:colOff>
      <xdr:row>26</xdr:row>
      <xdr:rowOff>30596</xdr:rowOff>
    </xdr:from>
    <xdr:to>
      <xdr:col>22</xdr:col>
      <xdr:colOff>297997</xdr:colOff>
      <xdr:row>32</xdr:row>
      <xdr:rowOff>46489</xdr:rowOff>
    </xdr:to>
    <xdr:pic>
      <xdr:nvPicPr>
        <xdr:cNvPr id="6" name="Grafik 5">
          <a:extLst>
            <a:ext uri="{FF2B5EF4-FFF2-40B4-BE49-F238E27FC236}">
              <a16:creationId xmlns:a16="http://schemas.microsoft.com/office/drawing/2014/main" id="{6AB83B9C-A889-4D9C-B103-EF32FEFFEC42}"/>
            </a:ext>
          </a:extLst>
        </xdr:cNvPr>
        <xdr:cNvPicPr>
          <a:picLocks noChangeAspect="1"/>
        </xdr:cNvPicPr>
      </xdr:nvPicPr>
      <xdr:blipFill>
        <a:blip xmlns:r="http://schemas.openxmlformats.org/officeDocument/2006/relationships" r:embed="rId1"/>
        <a:stretch>
          <a:fillRect/>
        </a:stretch>
      </xdr:blipFill>
      <xdr:spPr>
        <a:xfrm>
          <a:off x="5910944" y="4240646"/>
          <a:ext cx="1721303" cy="987443"/>
        </a:xfrm>
        <a:prstGeom prst="rect">
          <a:avLst/>
        </a:prstGeom>
      </xdr:spPr>
    </xdr:pic>
    <xdr:clientData/>
  </xdr:twoCellAnchor>
  <xdr:twoCellAnchor editAs="oneCell">
    <xdr:from>
      <xdr:col>23</xdr:col>
      <xdr:colOff>246290</xdr:colOff>
      <xdr:row>25</xdr:row>
      <xdr:rowOff>160564</xdr:rowOff>
    </xdr:from>
    <xdr:to>
      <xdr:col>33</xdr:col>
      <xdr:colOff>247730</xdr:colOff>
      <xdr:row>33</xdr:row>
      <xdr:rowOff>118005</xdr:rowOff>
    </xdr:to>
    <xdr:pic>
      <xdr:nvPicPr>
        <xdr:cNvPr id="7" name="Grafik 6">
          <a:extLst>
            <a:ext uri="{FF2B5EF4-FFF2-40B4-BE49-F238E27FC236}">
              <a16:creationId xmlns:a16="http://schemas.microsoft.com/office/drawing/2014/main" id="{81209A9F-6F23-41FD-9AFC-A78DF49CC9C3}"/>
            </a:ext>
          </a:extLst>
        </xdr:cNvPr>
        <xdr:cNvPicPr>
          <a:picLocks noChangeAspect="1"/>
        </xdr:cNvPicPr>
      </xdr:nvPicPr>
      <xdr:blipFill>
        <a:blip xmlns:r="http://schemas.openxmlformats.org/officeDocument/2006/relationships" r:embed="rId4"/>
        <a:stretch>
          <a:fillRect/>
        </a:stretch>
      </xdr:blipFill>
      <xdr:spPr>
        <a:xfrm>
          <a:off x="7913915" y="4208689"/>
          <a:ext cx="3335190" cy="1252841"/>
        </a:xfrm>
        <a:prstGeom prst="rect">
          <a:avLst/>
        </a:prstGeom>
      </xdr:spPr>
    </xdr:pic>
    <xdr:clientData/>
  </xdr:twoCellAnchor>
  <xdr:twoCellAnchor editAs="oneCell">
    <xdr:from>
      <xdr:col>17</xdr:col>
      <xdr:colOff>203468</xdr:colOff>
      <xdr:row>38</xdr:row>
      <xdr:rowOff>19049</xdr:rowOff>
    </xdr:from>
    <xdr:to>
      <xdr:col>24</xdr:col>
      <xdr:colOff>325385</xdr:colOff>
      <xdr:row>49</xdr:row>
      <xdr:rowOff>115071</xdr:rowOff>
    </xdr:to>
    <xdr:pic>
      <xdr:nvPicPr>
        <xdr:cNvPr id="8" name="Grafik 7">
          <a:extLst>
            <a:ext uri="{FF2B5EF4-FFF2-40B4-BE49-F238E27FC236}">
              <a16:creationId xmlns:a16="http://schemas.microsoft.com/office/drawing/2014/main" id="{12C906C0-7C72-4ABD-A528-840CA282845B}"/>
            </a:ext>
          </a:extLst>
        </xdr:cNvPr>
        <xdr:cNvPicPr>
          <a:picLocks noChangeAspect="1"/>
        </xdr:cNvPicPr>
      </xdr:nvPicPr>
      <xdr:blipFill>
        <a:blip xmlns:r="http://schemas.openxmlformats.org/officeDocument/2006/relationships" r:embed="rId5"/>
        <a:stretch>
          <a:fillRect/>
        </a:stretch>
      </xdr:blipFill>
      <xdr:spPr>
        <a:xfrm>
          <a:off x="5870843" y="6172199"/>
          <a:ext cx="2455542" cy="1877197"/>
        </a:xfrm>
        <a:prstGeom prst="rect">
          <a:avLst/>
        </a:prstGeom>
      </xdr:spPr>
    </xdr:pic>
    <xdr:clientData/>
  </xdr:twoCellAnchor>
  <xdr:twoCellAnchor editAs="oneCell">
    <xdr:from>
      <xdr:col>25</xdr:col>
      <xdr:colOff>285750</xdr:colOff>
      <xdr:row>39</xdr:row>
      <xdr:rowOff>133350</xdr:rowOff>
    </xdr:from>
    <xdr:to>
      <xdr:col>33</xdr:col>
      <xdr:colOff>52324</xdr:colOff>
      <xdr:row>51</xdr:row>
      <xdr:rowOff>48264</xdr:rowOff>
    </xdr:to>
    <xdr:pic>
      <xdr:nvPicPr>
        <xdr:cNvPr id="9" name="Grafik 8">
          <a:extLst>
            <a:ext uri="{FF2B5EF4-FFF2-40B4-BE49-F238E27FC236}">
              <a16:creationId xmlns:a16="http://schemas.microsoft.com/office/drawing/2014/main" id="{FDA564C6-DC3B-4444-831B-C765522EFA04}"/>
            </a:ext>
          </a:extLst>
        </xdr:cNvPr>
        <xdr:cNvPicPr>
          <a:picLocks noChangeAspect="1"/>
        </xdr:cNvPicPr>
      </xdr:nvPicPr>
      <xdr:blipFill>
        <a:blip xmlns:r="http://schemas.openxmlformats.org/officeDocument/2006/relationships" r:embed="rId6"/>
        <a:stretch>
          <a:fillRect/>
        </a:stretch>
      </xdr:blipFill>
      <xdr:spPr>
        <a:xfrm>
          <a:off x="8620125" y="6448425"/>
          <a:ext cx="2433574" cy="1858014"/>
        </a:xfrm>
        <a:prstGeom prst="rect">
          <a:avLst/>
        </a:prstGeom>
      </xdr:spPr>
    </xdr:pic>
    <xdr:clientData/>
  </xdr:twoCellAnchor>
  <xdr:twoCellAnchor editAs="oneCell">
    <xdr:from>
      <xdr:col>3</xdr:col>
      <xdr:colOff>38100</xdr:colOff>
      <xdr:row>91</xdr:row>
      <xdr:rowOff>133350</xdr:rowOff>
    </xdr:from>
    <xdr:to>
      <xdr:col>11</xdr:col>
      <xdr:colOff>129146</xdr:colOff>
      <xdr:row>111</xdr:row>
      <xdr:rowOff>100661</xdr:rowOff>
    </xdr:to>
    <xdr:pic>
      <xdr:nvPicPr>
        <xdr:cNvPr id="10" name="Grafik 9">
          <a:extLst>
            <a:ext uri="{FF2B5EF4-FFF2-40B4-BE49-F238E27FC236}">
              <a16:creationId xmlns:a16="http://schemas.microsoft.com/office/drawing/2014/main" id="{19A43D38-2946-42EF-B490-CAB9E8FA283F}"/>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1038225" y="14868525"/>
          <a:ext cx="2758046" cy="3205811"/>
        </a:xfrm>
        <a:prstGeom prst="rect">
          <a:avLst/>
        </a:prstGeom>
      </xdr:spPr>
    </xdr:pic>
    <xdr:clientData/>
  </xdr:twoCellAnchor>
  <xdr:twoCellAnchor editAs="oneCell">
    <xdr:from>
      <xdr:col>34</xdr:col>
      <xdr:colOff>70759</xdr:colOff>
      <xdr:row>23</xdr:row>
      <xdr:rowOff>102598</xdr:rowOff>
    </xdr:from>
    <xdr:to>
      <xdr:col>41</xdr:col>
      <xdr:colOff>263128</xdr:colOff>
      <xdr:row>34</xdr:row>
      <xdr:rowOff>30208</xdr:rowOff>
    </xdr:to>
    <xdr:pic>
      <xdr:nvPicPr>
        <xdr:cNvPr id="11" name="Grafik 10">
          <a:extLst>
            <a:ext uri="{FF2B5EF4-FFF2-40B4-BE49-F238E27FC236}">
              <a16:creationId xmlns:a16="http://schemas.microsoft.com/office/drawing/2014/main" id="{01772D1D-30A0-4E9E-80DD-C9BB21AA411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405509" y="3826873"/>
          <a:ext cx="2525994" cy="1708785"/>
        </a:xfrm>
        <a:prstGeom prst="rect">
          <a:avLst/>
        </a:prstGeom>
      </xdr:spPr>
    </xdr:pic>
    <xdr:clientData/>
  </xdr:twoCellAnchor>
  <xdr:twoCellAnchor editAs="oneCell">
    <xdr:from>
      <xdr:col>34</xdr:col>
      <xdr:colOff>38100</xdr:colOff>
      <xdr:row>91</xdr:row>
      <xdr:rowOff>104775</xdr:rowOff>
    </xdr:from>
    <xdr:to>
      <xdr:col>41</xdr:col>
      <xdr:colOff>191486</xdr:colOff>
      <xdr:row>109</xdr:row>
      <xdr:rowOff>135871</xdr:rowOff>
    </xdr:to>
    <xdr:pic>
      <xdr:nvPicPr>
        <xdr:cNvPr id="12" name="Grafik 11">
          <a:extLst>
            <a:ext uri="{FF2B5EF4-FFF2-40B4-BE49-F238E27FC236}">
              <a16:creationId xmlns:a16="http://schemas.microsoft.com/office/drawing/2014/main" id="{F03059DD-751D-4310-A225-EC8C3D84EFEE}"/>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11372850" y="14839950"/>
          <a:ext cx="2487011" cy="2945746"/>
        </a:xfrm>
        <a:prstGeom prst="rect">
          <a:avLst/>
        </a:prstGeom>
      </xdr:spPr>
    </xdr:pic>
    <xdr:clientData/>
  </xdr:twoCellAnchor>
  <xdr:twoCellAnchor editAs="oneCell">
    <xdr:from>
      <xdr:col>41</xdr:col>
      <xdr:colOff>295275</xdr:colOff>
      <xdr:row>92</xdr:row>
      <xdr:rowOff>9525</xdr:rowOff>
    </xdr:from>
    <xdr:to>
      <xdr:col>46</xdr:col>
      <xdr:colOff>54429</xdr:colOff>
      <xdr:row>110</xdr:row>
      <xdr:rowOff>152633</xdr:rowOff>
    </xdr:to>
    <xdr:pic>
      <xdr:nvPicPr>
        <xdr:cNvPr id="13" name="Grafik 12">
          <a:extLst>
            <a:ext uri="{FF2B5EF4-FFF2-40B4-BE49-F238E27FC236}">
              <a16:creationId xmlns:a16="http://schemas.microsoft.com/office/drawing/2014/main" id="{09E60C5B-B04D-4675-A582-02D87347BBD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a:ext>
          </a:extLst>
        </a:blip>
        <a:srcRect/>
        <a:stretch/>
      </xdr:blipFill>
      <xdr:spPr>
        <a:xfrm rot="5400000">
          <a:off x="13147786" y="15722489"/>
          <a:ext cx="3057758" cy="1426029"/>
        </a:xfrm>
        <a:prstGeom prst="rect">
          <a:avLst/>
        </a:prstGeom>
      </xdr:spPr>
    </xdr:pic>
    <xdr:clientData/>
  </xdr:twoCellAnchor>
  <xdr:twoCellAnchor editAs="oneCell">
    <xdr:from>
      <xdr:col>46</xdr:col>
      <xdr:colOff>152400</xdr:colOff>
      <xdr:row>92</xdr:row>
      <xdr:rowOff>9525</xdr:rowOff>
    </xdr:from>
    <xdr:to>
      <xdr:col>50</xdr:col>
      <xdr:colOff>222625</xdr:colOff>
      <xdr:row>110</xdr:row>
      <xdr:rowOff>154205</xdr:rowOff>
    </xdr:to>
    <xdr:pic>
      <xdr:nvPicPr>
        <xdr:cNvPr id="14" name="Grafik 13">
          <a:extLst>
            <a:ext uri="{FF2B5EF4-FFF2-40B4-BE49-F238E27FC236}">
              <a16:creationId xmlns:a16="http://schemas.microsoft.com/office/drawing/2014/main" id="{F92AC3C9-FFDF-4261-831A-9F60AFC5334A}"/>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15487650" y="14906625"/>
          <a:ext cx="1403725" cy="3059330"/>
        </a:xfrm>
        <a:prstGeom prst="rect">
          <a:avLst/>
        </a:prstGeom>
      </xdr:spPr>
    </xdr:pic>
    <xdr:clientData/>
  </xdr:twoCellAnchor>
  <xdr:twoCellAnchor editAs="oneCell">
    <xdr:from>
      <xdr:col>16</xdr:col>
      <xdr:colOff>299358</xdr:colOff>
      <xdr:row>77</xdr:row>
      <xdr:rowOff>122464</xdr:rowOff>
    </xdr:from>
    <xdr:to>
      <xdr:col>23</xdr:col>
      <xdr:colOff>95251</xdr:colOff>
      <xdr:row>87</xdr:row>
      <xdr:rowOff>13607</xdr:rowOff>
    </xdr:to>
    <xdr:pic>
      <xdr:nvPicPr>
        <xdr:cNvPr id="15" name="Grafik 14">
          <a:extLst>
            <a:ext uri="{FF2B5EF4-FFF2-40B4-BE49-F238E27FC236}">
              <a16:creationId xmlns:a16="http://schemas.microsoft.com/office/drawing/2014/main" id="{C9E1BFEA-B04F-4B49-88E9-7813422C2FB3}"/>
            </a:ext>
          </a:extLst>
        </xdr:cNvPr>
        <xdr:cNvPicPr>
          <a:picLocks noChangeAspect="1"/>
        </xdr:cNvPicPr>
      </xdr:nvPicPr>
      <xdr:blipFill>
        <a:blip xmlns:r="http://schemas.openxmlformats.org/officeDocument/2006/relationships" r:embed="rId12"/>
        <a:stretch>
          <a:fillRect/>
        </a:stretch>
      </xdr:blipFill>
      <xdr:spPr>
        <a:xfrm>
          <a:off x="5633358" y="12590689"/>
          <a:ext cx="2129518" cy="1510393"/>
        </a:xfrm>
        <a:prstGeom prst="rect">
          <a:avLst/>
        </a:prstGeom>
      </xdr:spPr>
    </xdr:pic>
    <xdr:clientData/>
  </xdr:twoCellAnchor>
  <xdr:twoCellAnchor editAs="oneCell">
    <xdr:from>
      <xdr:col>24</xdr:col>
      <xdr:colOff>108857</xdr:colOff>
      <xdr:row>77</xdr:row>
      <xdr:rowOff>53796</xdr:rowOff>
    </xdr:from>
    <xdr:to>
      <xdr:col>31</xdr:col>
      <xdr:colOff>285750</xdr:colOff>
      <xdr:row>88</xdr:row>
      <xdr:rowOff>135305</xdr:rowOff>
    </xdr:to>
    <xdr:pic>
      <xdr:nvPicPr>
        <xdr:cNvPr id="16" name="Grafik 15">
          <a:extLst>
            <a:ext uri="{FF2B5EF4-FFF2-40B4-BE49-F238E27FC236}">
              <a16:creationId xmlns:a16="http://schemas.microsoft.com/office/drawing/2014/main" id="{C5C6FA88-8289-4017-838A-1E7623E61999}"/>
            </a:ext>
          </a:extLst>
        </xdr:cNvPr>
        <xdr:cNvPicPr>
          <a:picLocks noChangeAspect="1"/>
        </xdr:cNvPicPr>
      </xdr:nvPicPr>
      <xdr:blipFill>
        <a:blip xmlns:r="http://schemas.openxmlformats.org/officeDocument/2006/relationships" r:embed="rId13"/>
        <a:stretch>
          <a:fillRect/>
        </a:stretch>
      </xdr:blipFill>
      <xdr:spPr>
        <a:xfrm>
          <a:off x="8109857" y="12522021"/>
          <a:ext cx="2510518" cy="1862684"/>
        </a:xfrm>
        <a:prstGeom prst="rect">
          <a:avLst/>
        </a:prstGeom>
      </xdr:spPr>
    </xdr:pic>
    <xdr:clientData/>
  </xdr:twoCellAnchor>
  <xdr:twoCellAnchor editAs="oneCell">
    <xdr:from>
      <xdr:col>19</xdr:col>
      <xdr:colOff>326571</xdr:colOff>
      <xdr:row>90</xdr:row>
      <xdr:rowOff>59956</xdr:rowOff>
    </xdr:from>
    <xdr:to>
      <xdr:col>29</xdr:col>
      <xdr:colOff>27214</xdr:colOff>
      <xdr:row>100</xdr:row>
      <xdr:rowOff>124281</xdr:rowOff>
    </xdr:to>
    <xdr:pic>
      <xdr:nvPicPr>
        <xdr:cNvPr id="17" name="Grafik 16">
          <a:extLst>
            <a:ext uri="{FF2B5EF4-FFF2-40B4-BE49-F238E27FC236}">
              <a16:creationId xmlns:a16="http://schemas.microsoft.com/office/drawing/2014/main" id="{550F18D3-D4AB-46A0-8907-ACA8BD309653}"/>
            </a:ext>
          </a:extLst>
        </xdr:cNvPr>
        <xdr:cNvPicPr>
          <a:picLocks noChangeAspect="1"/>
        </xdr:cNvPicPr>
      </xdr:nvPicPr>
      <xdr:blipFill>
        <a:blip xmlns:r="http://schemas.openxmlformats.org/officeDocument/2006/relationships" r:embed="rId14"/>
        <a:stretch>
          <a:fillRect/>
        </a:stretch>
      </xdr:blipFill>
      <xdr:spPr>
        <a:xfrm>
          <a:off x="6660696" y="14633206"/>
          <a:ext cx="3034393" cy="16835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1762125</xdr:colOff>
      <xdr:row>26</xdr:row>
      <xdr:rowOff>19050</xdr:rowOff>
    </xdr:from>
    <xdr:to>
      <xdr:col>2</xdr:col>
      <xdr:colOff>2391604</xdr:colOff>
      <xdr:row>29</xdr:row>
      <xdr:rowOff>155487</xdr:rowOff>
    </xdr:to>
    <xdr:pic>
      <xdr:nvPicPr>
        <xdr:cNvPr id="2" name="Grafik 1">
          <a:extLst>
            <a:ext uri="{FF2B5EF4-FFF2-40B4-BE49-F238E27FC236}">
              <a16:creationId xmlns:a16="http://schemas.microsoft.com/office/drawing/2014/main" id="{7E605A3B-5E92-4B9F-93D9-AA42E3DD0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3476625" y="4829175"/>
          <a:ext cx="629479" cy="622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1447800</xdr:colOff>
      <xdr:row>32</xdr:row>
      <xdr:rowOff>38100</xdr:rowOff>
    </xdr:from>
    <xdr:to>
      <xdr:col>2</xdr:col>
      <xdr:colOff>2433431</xdr:colOff>
      <xdr:row>35</xdr:row>
      <xdr:rowOff>89085</xdr:rowOff>
    </xdr:to>
    <xdr:pic>
      <xdr:nvPicPr>
        <xdr:cNvPr id="3" name="Grafik 2">
          <a:extLst>
            <a:ext uri="{FF2B5EF4-FFF2-40B4-BE49-F238E27FC236}">
              <a16:creationId xmlns:a16="http://schemas.microsoft.com/office/drawing/2014/main" id="{266CA456-ADCE-4356-96A8-C1E7B86D6F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a:stretch/>
      </xdr:blipFill>
      <xdr:spPr>
        <a:xfrm>
          <a:off x="3162300" y="5819775"/>
          <a:ext cx="985631" cy="536760"/>
        </a:xfrm>
        <a:prstGeom prst="rect">
          <a:avLst/>
        </a:prstGeom>
      </xdr:spPr>
    </xdr:pic>
    <xdr:clientData/>
  </xdr:twoCellAnchor>
  <xdr:twoCellAnchor editAs="oneCell">
    <xdr:from>
      <xdr:col>1</xdr:col>
      <xdr:colOff>244928</xdr:colOff>
      <xdr:row>48</xdr:row>
      <xdr:rowOff>129657</xdr:rowOff>
    </xdr:from>
    <xdr:to>
      <xdr:col>2</xdr:col>
      <xdr:colOff>2432958</xdr:colOff>
      <xdr:row>65</xdr:row>
      <xdr:rowOff>116633</xdr:rowOff>
    </xdr:to>
    <xdr:pic>
      <xdr:nvPicPr>
        <xdr:cNvPr id="4" name="Grafik 3">
          <a:extLst>
            <a:ext uri="{FF2B5EF4-FFF2-40B4-BE49-F238E27FC236}">
              <a16:creationId xmlns:a16="http://schemas.microsoft.com/office/drawing/2014/main" id="{4E8E2336-59A1-496C-B3DA-2F11159FB1B3}"/>
            </a:ext>
          </a:extLst>
        </xdr:cNvPr>
        <xdr:cNvPicPr>
          <a:picLocks noChangeAspect="1"/>
        </xdr:cNvPicPr>
      </xdr:nvPicPr>
      <xdr:blipFill>
        <a:blip xmlns:r="http://schemas.openxmlformats.org/officeDocument/2006/relationships" r:embed="rId3"/>
        <a:stretch>
          <a:fillRect/>
        </a:stretch>
      </xdr:blipFill>
      <xdr:spPr>
        <a:xfrm>
          <a:off x="521153" y="8530707"/>
          <a:ext cx="3616780" cy="2739701"/>
        </a:xfrm>
        <a:prstGeom prst="rect">
          <a:avLst/>
        </a:prstGeom>
      </xdr:spPr>
    </xdr:pic>
    <xdr:clientData/>
  </xdr:twoCellAnchor>
  <xdr:twoCellAnchor editAs="oneCell">
    <xdr:from>
      <xdr:col>3</xdr:col>
      <xdr:colOff>522996</xdr:colOff>
      <xdr:row>48</xdr:row>
      <xdr:rowOff>54428</xdr:rowOff>
    </xdr:from>
    <xdr:to>
      <xdr:col>5</xdr:col>
      <xdr:colOff>461080</xdr:colOff>
      <xdr:row>65</xdr:row>
      <xdr:rowOff>219</xdr:rowOff>
    </xdr:to>
    <xdr:pic>
      <xdr:nvPicPr>
        <xdr:cNvPr id="5" name="Grafik 4">
          <a:extLst>
            <a:ext uri="{FF2B5EF4-FFF2-40B4-BE49-F238E27FC236}">
              <a16:creationId xmlns:a16="http://schemas.microsoft.com/office/drawing/2014/main" id="{094BC1B3-BB27-4FD1-83D9-79DE1600F9EF}"/>
            </a:ext>
          </a:extLst>
        </xdr:cNvPr>
        <xdr:cNvPicPr>
          <a:picLocks noChangeAspect="1"/>
        </xdr:cNvPicPr>
      </xdr:nvPicPr>
      <xdr:blipFill>
        <a:blip xmlns:r="http://schemas.openxmlformats.org/officeDocument/2006/relationships" r:embed="rId4"/>
        <a:stretch>
          <a:fillRect/>
        </a:stretch>
      </xdr:blipFill>
      <xdr:spPr>
        <a:xfrm>
          <a:off x="4704471" y="8455478"/>
          <a:ext cx="3681409" cy="2697783"/>
        </a:xfrm>
        <a:prstGeom prst="rect">
          <a:avLst/>
        </a:prstGeom>
      </xdr:spPr>
    </xdr:pic>
    <xdr:clientData/>
  </xdr:twoCellAnchor>
  <xdr:twoCellAnchor editAs="oneCell">
    <xdr:from>
      <xdr:col>1</xdr:col>
      <xdr:colOff>0</xdr:colOff>
      <xdr:row>67</xdr:row>
      <xdr:rowOff>0</xdr:rowOff>
    </xdr:from>
    <xdr:to>
      <xdr:col>2</xdr:col>
      <xdr:colOff>646834</xdr:colOff>
      <xdr:row>84</xdr:row>
      <xdr:rowOff>108025</xdr:rowOff>
    </xdr:to>
    <xdr:pic>
      <xdr:nvPicPr>
        <xdr:cNvPr id="6" name="Grafik 5">
          <a:extLst>
            <a:ext uri="{FF2B5EF4-FFF2-40B4-BE49-F238E27FC236}">
              <a16:creationId xmlns:a16="http://schemas.microsoft.com/office/drawing/2014/main" id="{4DF3E1F3-8944-41D6-9AD7-3FB125EAB02D}"/>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276225" y="11477625"/>
          <a:ext cx="2075584" cy="2860750"/>
        </a:xfrm>
        <a:prstGeom prst="rect">
          <a:avLst/>
        </a:prstGeom>
      </xdr:spPr>
    </xdr:pic>
    <xdr:clientData/>
  </xdr:twoCellAnchor>
  <xdr:twoCellAnchor editAs="oneCell">
    <xdr:from>
      <xdr:col>2</xdr:col>
      <xdr:colOff>721179</xdr:colOff>
      <xdr:row>67</xdr:row>
      <xdr:rowOff>13607</xdr:rowOff>
    </xdr:from>
    <xdr:to>
      <xdr:col>3</xdr:col>
      <xdr:colOff>236196</xdr:colOff>
      <xdr:row>84</xdr:row>
      <xdr:rowOff>137925</xdr:rowOff>
    </xdr:to>
    <xdr:pic>
      <xdr:nvPicPr>
        <xdr:cNvPr id="7" name="Grafik 6">
          <a:extLst>
            <a:ext uri="{FF2B5EF4-FFF2-40B4-BE49-F238E27FC236}">
              <a16:creationId xmlns:a16="http://schemas.microsoft.com/office/drawing/2014/main" id="{A4C773D8-7ABF-4C8B-97DB-F9BB69D19BF5}"/>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2426154" y="11491232"/>
          <a:ext cx="2001042" cy="2877043"/>
        </a:xfrm>
        <a:prstGeom prst="rect">
          <a:avLst/>
        </a:prstGeom>
      </xdr:spPr>
    </xdr:pic>
    <xdr:clientData/>
  </xdr:twoCellAnchor>
  <xdr:twoCellAnchor editAs="oneCell">
    <xdr:from>
      <xdr:col>3</xdr:col>
      <xdr:colOff>503464</xdr:colOff>
      <xdr:row>67</xdr:row>
      <xdr:rowOff>68036</xdr:rowOff>
    </xdr:from>
    <xdr:to>
      <xdr:col>4</xdr:col>
      <xdr:colOff>93000</xdr:colOff>
      <xdr:row>84</xdr:row>
      <xdr:rowOff>69379</xdr:rowOff>
    </xdr:to>
    <xdr:pic>
      <xdr:nvPicPr>
        <xdr:cNvPr id="8" name="Grafik 7">
          <a:extLst>
            <a:ext uri="{FF2B5EF4-FFF2-40B4-BE49-F238E27FC236}">
              <a16:creationId xmlns:a16="http://schemas.microsoft.com/office/drawing/2014/main" id="{AFABD0CE-1C0A-4945-9E6C-9AEE8A2ECF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a:off x="4684939" y="11545661"/>
          <a:ext cx="1999361" cy="2754068"/>
        </a:xfrm>
        <a:prstGeom prst="rect">
          <a:avLst/>
        </a:prstGeom>
      </xdr:spPr>
    </xdr:pic>
    <xdr:clientData/>
  </xdr:twoCellAnchor>
  <xdr:twoCellAnchor editAs="oneCell">
    <xdr:from>
      <xdr:col>4</xdr:col>
      <xdr:colOff>326571</xdr:colOff>
      <xdr:row>67</xdr:row>
      <xdr:rowOff>81643</xdr:rowOff>
    </xdr:from>
    <xdr:to>
      <xdr:col>6</xdr:col>
      <xdr:colOff>509873</xdr:colOff>
      <xdr:row>84</xdr:row>
      <xdr:rowOff>88434</xdr:rowOff>
    </xdr:to>
    <xdr:pic>
      <xdr:nvPicPr>
        <xdr:cNvPr id="9" name="Grafik 8">
          <a:extLst>
            <a:ext uri="{FF2B5EF4-FFF2-40B4-BE49-F238E27FC236}">
              <a16:creationId xmlns:a16="http://schemas.microsoft.com/office/drawing/2014/main" id="{23019F8D-583E-4F8B-A876-D1759C9E96BE}"/>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6917871" y="11559268"/>
          <a:ext cx="2012102" cy="2759516"/>
        </a:xfrm>
        <a:prstGeom prst="rect">
          <a:avLst/>
        </a:prstGeom>
      </xdr:spPr>
    </xdr:pic>
    <xdr:clientData/>
  </xdr:twoCellAnchor>
  <xdr:twoCellAnchor editAs="oneCell">
    <xdr:from>
      <xdr:col>7</xdr:col>
      <xdr:colOff>54429</xdr:colOff>
      <xdr:row>67</xdr:row>
      <xdr:rowOff>122465</xdr:rowOff>
    </xdr:from>
    <xdr:to>
      <xdr:col>10</xdr:col>
      <xdr:colOff>433488</xdr:colOff>
      <xdr:row>85</xdr:row>
      <xdr:rowOff>59250</xdr:rowOff>
    </xdr:to>
    <xdr:pic>
      <xdr:nvPicPr>
        <xdr:cNvPr id="10" name="Grafik 9">
          <a:extLst>
            <a:ext uri="{FF2B5EF4-FFF2-40B4-BE49-F238E27FC236}">
              <a16:creationId xmlns:a16="http://schemas.microsoft.com/office/drawing/2014/main" id="{32F17A5E-1030-4BB2-9FEC-4FFE7DA24F9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tretch>
          <a:fillRect/>
        </a:stretch>
      </xdr:blipFill>
      <xdr:spPr>
        <a:xfrm>
          <a:off x="9084129" y="11600090"/>
          <a:ext cx="2045934" cy="2851435"/>
        </a:xfrm>
        <a:prstGeom prst="rect">
          <a:avLst/>
        </a:prstGeom>
      </xdr:spPr>
    </xdr:pic>
    <xdr:clientData/>
  </xdr:twoCellAnchor>
  <xdr:twoCellAnchor editAs="oneCell">
    <xdr:from>
      <xdr:col>1</xdr:col>
      <xdr:colOff>108858</xdr:colOff>
      <xdr:row>85</xdr:row>
      <xdr:rowOff>95250</xdr:rowOff>
    </xdr:from>
    <xdr:to>
      <xdr:col>2</xdr:col>
      <xdr:colOff>314986</xdr:colOff>
      <xdr:row>99</xdr:row>
      <xdr:rowOff>154026</xdr:rowOff>
    </xdr:to>
    <xdr:pic>
      <xdr:nvPicPr>
        <xdr:cNvPr id="11" name="Grafik 10">
          <a:extLst>
            <a:ext uri="{FF2B5EF4-FFF2-40B4-BE49-F238E27FC236}">
              <a16:creationId xmlns:a16="http://schemas.microsoft.com/office/drawing/2014/main" id="{3615EEEE-AA21-48F6-B77F-094BC9D8BA3A}"/>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385083" y="14487525"/>
          <a:ext cx="1634878" cy="2325726"/>
        </a:xfrm>
        <a:prstGeom prst="rect">
          <a:avLst/>
        </a:prstGeom>
      </xdr:spPr>
    </xdr:pic>
    <xdr:clientData/>
  </xdr:twoCellAnchor>
  <xdr:twoCellAnchor editAs="oneCell">
    <xdr:from>
      <xdr:col>2</xdr:col>
      <xdr:colOff>571500</xdr:colOff>
      <xdr:row>86</xdr:row>
      <xdr:rowOff>136071</xdr:rowOff>
    </xdr:from>
    <xdr:to>
      <xdr:col>3</xdr:col>
      <xdr:colOff>453483</xdr:colOff>
      <xdr:row>97</xdr:row>
      <xdr:rowOff>76442</xdr:rowOff>
    </xdr:to>
    <xdr:pic>
      <xdr:nvPicPr>
        <xdr:cNvPr id="12" name="Grafik 11">
          <a:extLst>
            <a:ext uri="{FF2B5EF4-FFF2-40B4-BE49-F238E27FC236}">
              <a16:creationId xmlns:a16="http://schemas.microsoft.com/office/drawing/2014/main" id="{B9EBD8CF-E1F7-4FB9-8FEE-C4FC8AD9BDD1}"/>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2276475" y="14690271"/>
          <a:ext cx="2368008" cy="1721546"/>
        </a:xfrm>
        <a:prstGeom prst="rect">
          <a:avLst/>
        </a:prstGeom>
      </xdr:spPr>
    </xdr:pic>
    <xdr:clientData/>
  </xdr:twoCellAnchor>
  <xdr:twoCellAnchor editAs="oneCell">
    <xdr:from>
      <xdr:col>3</xdr:col>
      <xdr:colOff>857250</xdr:colOff>
      <xdr:row>87</xdr:row>
      <xdr:rowOff>13606</xdr:rowOff>
    </xdr:from>
    <xdr:to>
      <xdr:col>4</xdr:col>
      <xdr:colOff>857136</xdr:colOff>
      <xdr:row>97</xdr:row>
      <xdr:rowOff>67944</xdr:rowOff>
    </xdr:to>
    <xdr:pic>
      <xdr:nvPicPr>
        <xdr:cNvPr id="13" name="Grafik 12">
          <a:extLst>
            <a:ext uri="{FF2B5EF4-FFF2-40B4-BE49-F238E27FC236}">
              <a16:creationId xmlns:a16="http://schemas.microsoft.com/office/drawing/2014/main" id="{A6B6B7E1-5E99-4035-B592-4127811F4E35}"/>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5038725" y="14729731"/>
          <a:ext cx="2409711" cy="1673588"/>
        </a:xfrm>
        <a:prstGeom prst="rect">
          <a:avLst/>
        </a:prstGeom>
      </xdr:spPr>
    </xdr:pic>
    <xdr:clientData/>
  </xdr:twoCellAnchor>
  <xdr:twoCellAnchor editAs="oneCell">
    <xdr:from>
      <xdr:col>4</xdr:col>
      <xdr:colOff>1102178</xdr:colOff>
      <xdr:row>86</xdr:row>
      <xdr:rowOff>27214</xdr:rowOff>
    </xdr:from>
    <xdr:to>
      <xdr:col>7</xdr:col>
      <xdr:colOff>280834</xdr:colOff>
      <xdr:row>100</xdr:row>
      <xdr:rowOff>122779</xdr:rowOff>
    </xdr:to>
    <xdr:pic>
      <xdr:nvPicPr>
        <xdr:cNvPr id="14" name="Grafik 13">
          <a:extLst>
            <a:ext uri="{FF2B5EF4-FFF2-40B4-BE49-F238E27FC236}">
              <a16:creationId xmlns:a16="http://schemas.microsoft.com/office/drawing/2014/main" id="{BCA3231A-6B55-4008-AFAE-A20D4B940D9C}"/>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7693478" y="14581414"/>
          <a:ext cx="1617056" cy="2362515"/>
        </a:xfrm>
        <a:prstGeom prst="rect">
          <a:avLst/>
        </a:prstGeom>
      </xdr:spPr>
    </xdr:pic>
    <xdr:clientData/>
  </xdr:twoCellAnchor>
  <xdr:twoCellAnchor editAs="oneCell">
    <xdr:from>
      <xdr:col>7</xdr:col>
      <xdr:colOff>462643</xdr:colOff>
      <xdr:row>86</xdr:row>
      <xdr:rowOff>81642</xdr:rowOff>
    </xdr:from>
    <xdr:to>
      <xdr:col>10</xdr:col>
      <xdr:colOff>416773</xdr:colOff>
      <xdr:row>100</xdr:row>
      <xdr:rowOff>151013</xdr:rowOff>
    </xdr:to>
    <xdr:pic>
      <xdr:nvPicPr>
        <xdr:cNvPr id="15" name="Grafik 14">
          <a:extLst>
            <a:ext uri="{FF2B5EF4-FFF2-40B4-BE49-F238E27FC236}">
              <a16:creationId xmlns:a16="http://schemas.microsoft.com/office/drawing/2014/main" id="{CF109C92-683E-4B93-849B-FE63F6997F60}"/>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9492343" y="14635842"/>
          <a:ext cx="1621005" cy="233632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4</xdr:col>
      <xdr:colOff>33101</xdr:colOff>
      <xdr:row>0</xdr:row>
      <xdr:rowOff>123825</xdr:rowOff>
    </xdr:from>
    <xdr:ext cx="3400897" cy="1933575"/>
    <xdr:pic>
      <xdr:nvPicPr>
        <xdr:cNvPr id="2" name="image2.png">
          <a:extLst>
            <a:ext uri="{FF2B5EF4-FFF2-40B4-BE49-F238E27FC236}">
              <a16:creationId xmlns:a16="http://schemas.microsoft.com/office/drawing/2014/main" id="{00000000-0008-0000-25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652601" y="123825"/>
          <a:ext cx="3400897" cy="1933575"/>
        </a:xfrm>
        <a:prstGeom prst="rect">
          <a:avLst/>
        </a:prstGeom>
        <a:noFill/>
      </xdr:spPr>
    </xdr:pic>
    <xdr:clientData fLocksWithSheet="0"/>
  </xdr:oneCellAnchor>
  <xdr:twoCellAnchor editAs="oneCell">
    <xdr:from>
      <xdr:col>1</xdr:col>
      <xdr:colOff>28576</xdr:colOff>
      <xdr:row>23</xdr:row>
      <xdr:rowOff>95250</xdr:rowOff>
    </xdr:from>
    <xdr:to>
      <xdr:col>6</xdr:col>
      <xdr:colOff>266701</xdr:colOff>
      <xdr:row>60</xdr:row>
      <xdr:rowOff>73025</xdr:rowOff>
    </xdr:to>
    <xdr:pic>
      <xdr:nvPicPr>
        <xdr:cNvPr id="4" name="Grafik 3">
          <a:extLst>
            <a:ext uri="{FF2B5EF4-FFF2-40B4-BE49-F238E27FC236}">
              <a16:creationId xmlns:a16="http://schemas.microsoft.com/office/drawing/2014/main" id="{21B73CFE-C29A-AB97-E1D7-B13FF0257A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4326" y="3819525"/>
          <a:ext cx="4476750" cy="5969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0</xdr:colOff>
      <xdr:row>37</xdr:row>
      <xdr:rowOff>142875</xdr:rowOff>
    </xdr:from>
    <xdr:ext cx="2085975" cy="1838325"/>
    <xdr:pic>
      <xdr:nvPicPr>
        <xdr:cNvPr id="2" name="image10.png">
          <a:extLst>
            <a:ext uri="{FF2B5EF4-FFF2-40B4-BE49-F238E27FC236}">
              <a16:creationId xmlns:a16="http://schemas.microsoft.com/office/drawing/2014/main" id="{00000000-0008-0000-2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37</xdr:row>
      <xdr:rowOff>152400</xdr:rowOff>
    </xdr:from>
    <xdr:ext cx="3171825" cy="1800225"/>
    <xdr:pic>
      <xdr:nvPicPr>
        <xdr:cNvPr id="3" name="image3.png">
          <a:extLst>
            <a:ext uri="{FF2B5EF4-FFF2-40B4-BE49-F238E27FC236}">
              <a16:creationId xmlns:a16="http://schemas.microsoft.com/office/drawing/2014/main" id="{00000000-0008-0000-2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24</xdr:row>
      <xdr:rowOff>0</xdr:rowOff>
    </xdr:from>
    <xdr:ext cx="2752725" cy="2019300"/>
    <xdr:pic>
      <xdr:nvPicPr>
        <xdr:cNvPr id="4" name="image7.png">
          <a:extLst>
            <a:ext uri="{FF2B5EF4-FFF2-40B4-BE49-F238E27FC236}">
              <a16:creationId xmlns:a16="http://schemas.microsoft.com/office/drawing/2014/main" id="{00000000-0008-0000-2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22</xdr:col>
      <xdr:colOff>133350</xdr:colOff>
      <xdr:row>1</xdr:row>
      <xdr:rowOff>114300</xdr:rowOff>
    </xdr:from>
    <xdr:ext cx="4572000" cy="2647950"/>
    <xdr:pic>
      <xdr:nvPicPr>
        <xdr:cNvPr id="5" name="image5.png">
          <a:extLst>
            <a:ext uri="{FF2B5EF4-FFF2-40B4-BE49-F238E27FC236}">
              <a16:creationId xmlns:a16="http://schemas.microsoft.com/office/drawing/2014/main" id="{00000000-0008-0000-2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49</xdr:row>
      <xdr:rowOff>142875</xdr:rowOff>
    </xdr:from>
    <xdr:ext cx="2038350" cy="1771650"/>
    <xdr:pic>
      <xdr:nvPicPr>
        <xdr:cNvPr id="6" name="image8.png">
          <a:extLst>
            <a:ext uri="{FF2B5EF4-FFF2-40B4-BE49-F238E27FC236}">
              <a16:creationId xmlns:a16="http://schemas.microsoft.com/office/drawing/2014/main" id="{00000000-0008-0000-2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0</xdr:colOff>
      <xdr:row>49</xdr:row>
      <xdr:rowOff>142875</xdr:rowOff>
    </xdr:from>
    <xdr:ext cx="2466975" cy="1733550"/>
    <xdr:pic>
      <xdr:nvPicPr>
        <xdr:cNvPr id="7" name="image6.png">
          <a:extLst>
            <a:ext uri="{FF2B5EF4-FFF2-40B4-BE49-F238E27FC236}">
              <a16:creationId xmlns:a16="http://schemas.microsoft.com/office/drawing/2014/main" id="{00000000-0008-0000-2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61</xdr:row>
      <xdr:rowOff>76200</xdr:rowOff>
    </xdr:from>
    <xdr:ext cx="3143250" cy="1781175"/>
    <xdr:pic>
      <xdr:nvPicPr>
        <xdr:cNvPr id="8" name="image9.png">
          <a:extLst>
            <a:ext uri="{FF2B5EF4-FFF2-40B4-BE49-F238E27FC236}">
              <a16:creationId xmlns:a16="http://schemas.microsoft.com/office/drawing/2014/main" id="{00000000-0008-0000-2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19</xdr:col>
      <xdr:colOff>276225</xdr:colOff>
      <xdr:row>18</xdr:row>
      <xdr:rowOff>104775</xdr:rowOff>
    </xdr:from>
    <xdr:ext cx="5857875" cy="2705100"/>
    <xdr:pic>
      <xdr:nvPicPr>
        <xdr:cNvPr id="9" name="image4.png">
          <a:extLst>
            <a:ext uri="{FF2B5EF4-FFF2-40B4-BE49-F238E27FC236}">
              <a16:creationId xmlns:a16="http://schemas.microsoft.com/office/drawing/2014/main" id="{00000000-0008-0000-2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20</xdr:col>
      <xdr:colOff>0</xdr:colOff>
      <xdr:row>2</xdr:row>
      <xdr:rowOff>0</xdr:rowOff>
    </xdr:from>
    <xdr:ext cx="4638675" cy="2343150"/>
    <xdr:pic>
      <xdr:nvPicPr>
        <xdr:cNvPr id="2" name="image24.png">
          <a:extLst>
            <a:ext uri="{FF2B5EF4-FFF2-40B4-BE49-F238E27FC236}">
              <a16:creationId xmlns:a16="http://schemas.microsoft.com/office/drawing/2014/main" id="{00000000-0008-0000-2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161925</xdr:colOff>
      <xdr:row>18</xdr:row>
      <xdr:rowOff>57150</xdr:rowOff>
    </xdr:from>
    <xdr:ext cx="5514975" cy="1743075"/>
    <xdr:pic>
      <xdr:nvPicPr>
        <xdr:cNvPr id="3" name="image13.png">
          <a:extLst>
            <a:ext uri="{FF2B5EF4-FFF2-40B4-BE49-F238E27FC236}">
              <a16:creationId xmlns:a16="http://schemas.microsoft.com/office/drawing/2014/main" id="{00000000-0008-0000-2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17</xdr:row>
      <xdr:rowOff>0</xdr:rowOff>
    </xdr:from>
    <xdr:ext cx="4572000" cy="2286000"/>
    <xdr:pic>
      <xdr:nvPicPr>
        <xdr:cNvPr id="4" name="image17.png">
          <a:extLst>
            <a:ext uri="{FF2B5EF4-FFF2-40B4-BE49-F238E27FC236}">
              <a16:creationId xmlns:a16="http://schemas.microsoft.com/office/drawing/2014/main" id="{00000000-0008-0000-2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33</xdr:row>
      <xdr:rowOff>0</xdr:rowOff>
    </xdr:from>
    <xdr:ext cx="4791075" cy="2619375"/>
    <xdr:pic>
      <xdr:nvPicPr>
        <xdr:cNvPr id="5" name="image19.png">
          <a:extLst>
            <a:ext uri="{FF2B5EF4-FFF2-40B4-BE49-F238E27FC236}">
              <a16:creationId xmlns:a16="http://schemas.microsoft.com/office/drawing/2014/main" id="{00000000-0008-0000-2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10</xdr:col>
      <xdr:colOff>133350</xdr:colOff>
      <xdr:row>7</xdr:row>
      <xdr:rowOff>0</xdr:rowOff>
    </xdr:from>
    <xdr:ext cx="2828925" cy="1447800"/>
    <xdr:pic>
      <xdr:nvPicPr>
        <xdr:cNvPr id="2" name="image12.png">
          <a:extLst>
            <a:ext uri="{FF2B5EF4-FFF2-40B4-BE49-F238E27FC236}">
              <a16:creationId xmlns:a16="http://schemas.microsoft.com/office/drawing/2014/main" id="{00000000-0008-0000-2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161925</xdr:colOff>
      <xdr:row>5</xdr:row>
      <xdr:rowOff>104775</xdr:rowOff>
    </xdr:from>
    <xdr:ext cx="5267325" cy="3457575"/>
    <xdr:pic>
      <xdr:nvPicPr>
        <xdr:cNvPr id="4" name="image11.png">
          <a:extLst>
            <a:ext uri="{FF2B5EF4-FFF2-40B4-BE49-F238E27FC236}">
              <a16:creationId xmlns:a16="http://schemas.microsoft.com/office/drawing/2014/main" id="{00000000-0008-0000-2C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xdr:col>
      <xdr:colOff>2903</xdr:colOff>
      <xdr:row>37</xdr:row>
      <xdr:rowOff>0</xdr:rowOff>
    </xdr:from>
    <xdr:to>
      <xdr:col>17</xdr:col>
      <xdr:colOff>225697</xdr:colOff>
      <xdr:row>60</xdr:row>
      <xdr:rowOff>114300</xdr:rowOff>
    </xdr:to>
    <xdr:pic>
      <xdr:nvPicPr>
        <xdr:cNvPr id="6" name="Grafik 5">
          <a:extLst>
            <a:ext uri="{FF2B5EF4-FFF2-40B4-BE49-F238E27FC236}">
              <a16:creationId xmlns:a16="http://schemas.microsoft.com/office/drawing/2014/main" id="{CD23C0F6-80A3-4A37-CC86-6375036FDE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336278" y="5991225"/>
          <a:ext cx="5556794"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118004</xdr:colOff>
      <xdr:row>60</xdr:row>
      <xdr:rowOff>28575</xdr:rowOff>
    </xdr:from>
    <xdr:to>
      <xdr:col>16</xdr:col>
      <xdr:colOff>243945</xdr:colOff>
      <xdr:row>67</xdr:row>
      <xdr:rowOff>123825</xdr:rowOff>
    </xdr:to>
    <xdr:grpSp>
      <xdr:nvGrpSpPr>
        <xdr:cNvPr id="8" name="Gruppieren 7">
          <a:extLst>
            <a:ext uri="{FF2B5EF4-FFF2-40B4-BE49-F238E27FC236}">
              <a16:creationId xmlns:a16="http://schemas.microsoft.com/office/drawing/2014/main" id="{DF4AFD08-44DD-9C65-C0EA-09408272C91A}"/>
            </a:ext>
          </a:extLst>
        </xdr:cNvPr>
        <xdr:cNvGrpSpPr/>
      </xdr:nvGrpSpPr>
      <xdr:grpSpPr>
        <a:xfrm>
          <a:off x="1118129" y="9744075"/>
          <a:ext cx="4459816" cy="1228725"/>
          <a:chOff x="1118129" y="9744075"/>
          <a:chExt cx="4459816" cy="1228725"/>
        </a:xfrm>
      </xdr:grpSpPr>
      <xdr:pic>
        <xdr:nvPicPr>
          <xdr:cNvPr id="5" name="image16.png">
            <a:extLst>
              <a:ext uri="{FF2B5EF4-FFF2-40B4-BE49-F238E27FC236}">
                <a16:creationId xmlns:a16="http://schemas.microsoft.com/office/drawing/2014/main" id="{00000000-0008-0000-2C00-000005000000}"/>
              </a:ext>
            </a:extLst>
          </xdr:cNvPr>
          <xdr:cNvPicPr preferRelativeResize="0"/>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118129" y="9744075"/>
            <a:ext cx="4459816" cy="1228725"/>
          </a:xfrm>
          <a:prstGeom prst="rect">
            <a:avLst/>
          </a:prstGeom>
          <a:noFill/>
        </xdr:spPr>
      </xdr:pic>
      <xdr:sp macro="" textlink="">
        <xdr:nvSpPr>
          <xdr:cNvPr id="7" name="Textfeld 6">
            <a:extLst>
              <a:ext uri="{FF2B5EF4-FFF2-40B4-BE49-F238E27FC236}">
                <a16:creationId xmlns:a16="http://schemas.microsoft.com/office/drawing/2014/main" id="{795238E0-AC9D-810D-0A58-2A12DFA50FA3}"/>
              </a:ext>
            </a:extLst>
          </xdr:cNvPr>
          <xdr:cNvSpPr txBox="1"/>
        </xdr:nvSpPr>
        <xdr:spPr>
          <a:xfrm>
            <a:off x="2152650" y="10658474"/>
            <a:ext cx="485775" cy="247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de-DE" sz="1200"/>
              <a:t>T3.6</a:t>
            </a:r>
          </a:p>
        </xdr:txBody>
      </xdr:sp>
    </xdr:grpSp>
    <xdr:clientData/>
  </xdr:twoCellAnchor>
</xdr:wsDr>
</file>

<file path=xl/drawings/drawing31.xml><?xml version="1.0" encoding="utf-8"?>
<xdr:wsDr xmlns:xdr="http://schemas.openxmlformats.org/drawingml/2006/spreadsheetDrawing" xmlns:a="http://schemas.openxmlformats.org/drawingml/2006/main">
  <xdr:oneCellAnchor>
    <xdr:from>
      <xdr:col>8</xdr:col>
      <xdr:colOff>247650</xdr:colOff>
      <xdr:row>24</xdr:row>
      <xdr:rowOff>19050</xdr:rowOff>
    </xdr:from>
    <xdr:ext cx="2952750" cy="552450"/>
    <xdr:sp macro="" textlink="">
      <xdr:nvSpPr>
        <xdr:cNvPr id="7" name="Shape 7">
          <a:extLst>
            <a:ext uri="{FF2B5EF4-FFF2-40B4-BE49-F238E27FC236}">
              <a16:creationId xmlns:a16="http://schemas.microsoft.com/office/drawing/2014/main" id="{00000000-0008-0000-2D00-000007000000}"/>
            </a:ext>
          </a:extLst>
        </xdr:cNvPr>
        <xdr:cNvSpPr/>
      </xdr:nvSpPr>
      <xdr:spPr>
        <a:xfrm>
          <a:off x="3874388" y="3503775"/>
          <a:ext cx="2943225" cy="55245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21</xdr:row>
      <xdr:rowOff>9525</xdr:rowOff>
    </xdr:from>
    <xdr:ext cx="5657850" cy="2990850"/>
    <xdr:pic>
      <xdr:nvPicPr>
        <xdr:cNvPr id="2" name="image14.png">
          <a:extLst>
            <a:ext uri="{FF2B5EF4-FFF2-40B4-BE49-F238E27FC236}">
              <a16:creationId xmlns:a16="http://schemas.microsoft.com/office/drawing/2014/main" id="{00000000-0008-0000-2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304800</xdr:colOff>
      <xdr:row>42</xdr:row>
      <xdr:rowOff>57150</xdr:rowOff>
    </xdr:from>
    <xdr:ext cx="2971800" cy="2352675"/>
    <xdr:pic>
      <xdr:nvPicPr>
        <xdr:cNvPr id="3" name="image21.png">
          <a:extLst>
            <a:ext uri="{FF2B5EF4-FFF2-40B4-BE49-F238E27FC236}">
              <a16:creationId xmlns:a16="http://schemas.microsoft.com/office/drawing/2014/main" id="{00000000-0008-0000-2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158787</xdr:colOff>
      <xdr:row>47</xdr:row>
      <xdr:rowOff>57150</xdr:rowOff>
    </xdr:from>
    <xdr:ext cx="3359076" cy="923925"/>
    <xdr:pic>
      <xdr:nvPicPr>
        <xdr:cNvPr id="4" name="image16.png">
          <a:extLst>
            <a:ext uri="{FF2B5EF4-FFF2-40B4-BE49-F238E27FC236}">
              <a16:creationId xmlns:a16="http://schemas.microsoft.com/office/drawing/2014/main" id="{00000000-0008-0000-2D00-000004000000}"/>
            </a:ext>
          </a:extLst>
        </xdr:cNvPr>
        <xdr:cNvPicPr preferRelativeResize="0"/>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58787" y="7667625"/>
          <a:ext cx="3359076" cy="923925"/>
        </a:xfrm>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1</xdr:col>
      <xdr:colOff>180975</xdr:colOff>
      <xdr:row>10</xdr:row>
      <xdr:rowOff>9525</xdr:rowOff>
    </xdr:from>
    <xdr:ext cx="5476875" cy="2895600"/>
    <xdr:grpSp>
      <xdr:nvGrpSpPr>
        <xdr:cNvPr id="2" name="Shape 2">
          <a:extLst>
            <a:ext uri="{FF2B5EF4-FFF2-40B4-BE49-F238E27FC236}">
              <a16:creationId xmlns:a16="http://schemas.microsoft.com/office/drawing/2014/main" id="{00000000-0008-0000-2E00-000002000000}"/>
            </a:ext>
          </a:extLst>
        </xdr:cNvPr>
        <xdr:cNvGrpSpPr/>
      </xdr:nvGrpSpPr>
      <xdr:grpSpPr>
        <a:xfrm>
          <a:off x="514350" y="1628775"/>
          <a:ext cx="5476875" cy="2895600"/>
          <a:chOff x="2607563" y="2332200"/>
          <a:chExt cx="5476875" cy="2895600"/>
        </a:xfrm>
      </xdr:grpSpPr>
      <xdr:grpSp>
        <xdr:nvGrpSpPr>
          <xdr:cNvPr id="8" name="Shape 8">
            <a:extLst>
              <a:ext uri="{FF2B5EF4-FFF2-40B4-BE49-F238E27FC236}">
                <a16:creationId xmlns:a16="http://schemas.microsoft.com/office/drawing/2014/main" id="{00000000-0008-0000-2E00-000008000000}"/>
              </a:ext>
            </a:extLst>
          </xdr:cNvPr>
          <xdr:cNvGrpSpPr/>
        </xdr:nvGrpSpPr>
        <xdr:grpSpPr>
          <a:xfrm>
            <a:off x="2607563" y="2332200"/>
            <a:ext cx="5476875" cy="2895600"/>
            <a:chOff x="371475" y="1581150"/>
            <a:chExt cx="5476875" cy="2895600"/>
          </a:xfrm>
        </xdr:grpSpPr>
        <xdr:sp macro="" textlink="">
          <xdr:nvSpPr>
            <xdr:cNvPr id="9" name="Shape 9">
              <a:extLst>
                <a:ext uri="{FF2B5EF4-FFF2-40B4-BE49-F238E27FC236}">
                  <a16:creationId xmlns:a16="http://schemas.microsoft.com/office/drawing/2014/main" id="{00000000-0008-0000-2E00-000009000000}"/>
                </a:ext>
              </a:extLst>
            </xdr:cNvPr>
            <xdr:cNvSpPr/>
          </xdr:nvSpPr>
          <xdr:spPr>
            <a:xfrm>
              <a:off x="371475" y="1581150"/>
              <a:ext cx="5476875" cy="289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0" name="Shape 10">
              <a:extLst>
                <a:ext uri="{FF2B5EF4-FFF2-40B4-BE49-F238E27FC236}">
                  <a16:creationId xmlns:a16="http://schemas.microsoft.com/office/drawing/2014/main" id="{00000000-0008-0000-2E00-00000A000000}"/>
                </a:ext>
              </a:extLst>
            </xdr:cNvPr>
            <xdr:cNvPicPr preferRelativeResize="0"/>
          </xdr:nvPicPr>
          <xdr:blipFill rotWithShape="1">
            <a:blip xmlns:r="http://schemas.openxmlformats.org/officeDocument/2006/relationships" r:embed="rId1">
              <a:alphaModFix/>
            </a:blip>
            <a:srcRect l="37231" t="39656" r="44418" b="27041"/>
            <a:stretch/>
          </xdr:blipFill>
          <xdr:spPr>
            <a:xfrm>
              <a:off x="371475" y="1581150"/>
              <a:ext cx="2552700" cy="2895600"/>
            </a:xfrm>
            <a:prstGeom prst="rect">
              <a:avLst/>
            </a:prstGeom>
            <a:noFill/>
            <a:ln>
              <a:noFill/>
            </a:ln>
          </xdr:spPr>
        </xdr:pic>
        <xdr:sp macro="" textlink="">
          <xdr:nvSpPr>
            <xdr:cNvPr id="11" name="Shape 11">
              <a:extLst>
                <a:ext uri="{FF2B5EF4-FFF2-40B4-BE49-F238E27FC236}">
                  <a16:creationId xmlns:a16="http://schemas.microsoft.com/office/drawing/2014/main" id="{00000000-0008-0000-2E00-00000B000000}"/>
                </a:ext>
              </a:extLst>
            </xdr:cNvPr>
            <xdr:cNvSpPr txBox="1"/>
          </xdr:nvSpPr>
          <xdr:spPr>
            <a:xfrm>
              <a:off x="3095625" y="2495550"/>
              <a:ext cx="2752725" cy="1162050"/>
            </a:xfrm>
            <a:prstGeom prst="rect">
              <a:avLst/>
            </a:prstGeom>
            <a:solidFill>
              <a:srgbClr val="9900CC">
                <a:alpha val="29803"/>
              </a:srgbClr>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spAutoFit/>
            </a:bodyPr>
            <a:lstStyle/>
            <a:p>
              <a:pPr marL="0" lvl="0" indent="0" algn="l" rtl="0">
                <a:lnSpc>
                  <a:spcPct val="107000"/>
                </a:lnSpc>
                <a:spcBef>
                  <a:spcPts val="0"/>
                </a:spcBef>
                <a:spcAft>
                  <a:spcPts val="0"/>
                </a:spcAft>
                <a:buNone/>
              </a:pPr>
              <a:r>
                <a:rPr lang="en-US" sz="1100">
                  <a:latin typeface="Arial"/>
                  <a:ea typeface="Arial"/>
                  <a:cs typeface="Arial"/>
                  <a:sym typeface="Arial"/>
                </a:rPr>
                <a:t>Front Bulkhead Support T3.14:</a:t>
              </a:r>
              <a:br>
                <a:rPr lang="en-US" sz="1100">
                  <a:latin typeface="Arial"/>
                  <a:ea typeface="Arial"/>
                  <a:cs typeface="Arial"/>
                  <a:sym typeface="Arial"/>
                </a:rPr>
              </a:br>
              <a:r>
                <a:rPr lang="en-US" sz="1100">
                  <a:latin typeface="Arial"/>
                  <a:ea typeface="Arial"/>
                  <a:cs typeface="Arial"/>
                  <a:sym typeface="Arial"/>
                </a:rPr>
                <a:t>T3.14.2 Equivalency in the SES is based on a half car model for the weakest area.</a:t>
              </a:r>
              <a:endParaRPr sz="1100">
                <a:latin typeface="Arial"/>
                <a:ea typeface="Arial"/>
                <a:cs typeface="Arial"/>
                <a:sym typeface="Arial"/>
              </a:endParaRPr>
            </a:p>
            <a:p>
              <a:pPr marL="0" lvl="0" indent="0" algn="l" rtl="0">
                <a:lnSpc>
                  <a:spcPct val="107000"/>
                </a:lnSpc>
                <a:spcBef>
                  <a:spcPts val="800"/>
                </a:spcBef>
                <a:spcAft>
                  <a:spcPts val="0"/>
                </a:spcAft>
                <a:buNone/>
              </a:pPr>
              <a:r>
                <a:rPr lang="en-US" sz="1100">
                  <a:latin typeface="Arial"/>
                  <a:ea typeface="Arial"/>
                  <a:cs typeface="Arial"/>
                  <a:sym typeface="Arial"/>
                </a:rPr>
                <a:t>First option: Flat panel assumption</a:t>
              </a:r>
              <a:endParaRPr sz="1100">
                <a:latin typeface="Arial"/>
                <a:ea typeface="Arial"/>
                <a:cs typeface="Arial"/>
                <a:sym typeface="Arial"/>
              </a:endParaRPr>
            </a:p>
            <a:p>
              <a:pPr marL="0" lvl="0" indent="0" algn="l" rtl="0">
                <a:lnSpc>
                  <a:spcPct val="107000"/>
                </a:lnSpc>
                <a:spcBef>
                  <a:spcPts val="800"/>
                </a:spcBef>
                <a:spcAft>
                  <a:spcPts val="0"/>
                </a:spcAft>
                <a:buNone/>
              </a:pPr>
              <a:r>
                <a:rPr lang="en-US" sz="1100">
                  <a:latin typeface="Arial"/>
                  <a:ea typeface="Arial"/>
                  <a:cs typeface="Arial"/>
                  <a:sym typeface="Arial"/>
                </a:rPr>
                <a:t>-Panel height = FBHS</a:t>
              </a:r>
              <a:endParaRPr sz="1100">
                <a:latin typeface="Arial"/>
                <a:ea typeface="Arial"/>
                <a:cs typeface="Arial"/>
                <a:sym typeface="Arial"/>
              </a:endParaRPr>
            </a:p>
          </xdr:txBody>
        </xdr:sp>
      </xdr:grpSp>
    </xdr:grpSp>
    <xdr:clientData fLocksWithSheet="0"/>
  </xdr:oneCellAnchor>
  <xdr:oneCellAnchor>
    <xdr:from>
      <xdr:col>4</xdr:col>
      <xdr:colOff>200025</xdr:colOff>
      <xdr:row>11</xdr:row>
      <xdr:rowOff>57150</xdr:rowOff>
    </xdr:from>
    <xdr:ext cx="419100" cy="266700"/>
    <xdr:sp macro="" textlink="">
      <xdr:nvSpPr>
        <xdr:cNvPr id="12" name="Shape 12">
          <a:extLst>
            <a:ext uri="{FF2B5EF4-FFF2-40B4-BE49-F238E27FC236}">
              <a16:creationId xmlns:a16="http://schemas.microsoft.com/office/drawing/2014/main" id="{00000000-0008-0000-2E00-00000C000000}"/>
            </a:ext>
          </a:extLst>
        </xdr:cNvPr>
        <xdr:cNvSpPr txBox="1"/>
      </xdr:nvSpPr>
      <xdr:spPr>
        <a:xfrm>
          <a:off x="5138924" y="3647720"/>
          <a:ext cx="414152"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FBH</a:t>
          </a:r>
          <a:endParaRPr sz="1400"/>
        </a:p>
      </xdr:txBody>
    </xdr:sp>
    <xdr:clientData fLocksWithSheet="0"/>
  </xdr:oneCellAnchor>
  <xdr:oneCellAnchor>
    <xdr:from>
      <xdr:col>9</xdr:col>
      <xdr:colOff>200025</xdr:colOff>
      <xdr:row>15</xdr:row>
      <xdr:rowOff>95250</xdr:rowOff>
    </xdr:from>
    <xdr:ext cx="2809875" cy="1257300"/>
    <xdr:sp macro="" textlink="">
      <xdr:nvSpPr>
        <xdr:cNvPr id="13" name="Shape 13">
          <a:extLst>
            <a:ext uri="{FF2B5EF4-FFF2-40B4-BE49-F238E27FC236}">
              <a16:creationId xmlns:a16="http://schemas.microsoft.com/office/drawing/2014/main" id="{00000000-0008-0000-2E00-00000D000000}"/>
            </a:ext>
          </a:extLst>
        </xdr:cNvPr>
        <xdr:cNvSpPr/>
      </xdr:nvSpPr>
      <xdr:spPr>
        <a:xfrm>
          <a:off x="3950588" y="3160875"/>
          <a:ext cx="2790825" cy="1238250"/>
        </a:xfrm>
        <a:prstGeom prst="rect">
          <a:avLst/>
        </a:prstGeom>
        <a:solidFill>
          <a:srgbClr val="E0B2F0"/>
        </a:solidFill>
        <a:ln w="127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Front Bulkhead Support T3.13: </a:t>
          </a:r>
          <a:endParaRPr sz="1400"/>
        </a:p>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T3.13.4 Equivalency in the SES is based on a half car model for the weakest area. </a:t>
          </a:r>
          <a:endParaRPr sz="1400"/>
        </a:p>
        <a:p>
          <a:pPr marL="0" lvl="0" indent="0" algn="l" rtl="0">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First option: flat panel assumption</a:t>
          </a:r>
          <a:endParaRPr sz="1400"/>
        </a:p>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 panel height = FBHS</a:t>
          </a:r>
          <a:endParaRPr sz="1400"/>
        </a:p>
      </xdr:txBody>
    </xdr:sp>
    <xdr:clientData fLocksWithSheet="0"/>
  </xdr:oneCellAnchor>
  <xdr:oneCellAnchor>
    <xdr:from>
      <xdr:col>19</xdr:col>
      <xdr:colOff>142875</xdr:colOff>
      <xdr:row>0</xdr:row>
      <xdr:rowOff>47625</xdr:rowOff>
    </xdr:from>
    <xdr:ext cx="6229350" cy="4219575"/>
    <xdr:pic>
      <xdr:nvPicPr>
        <xdr:cNvPr id="3" name="image20.png">
          <a:extLst>
            <a:ext uri="{FF2B5EF4-FFF2-40B4-BE49-F238E27FC236}">
              <a16:creationId xmlns:a16="http://schemas.microsoft.com/office/drawing/2014/main" id="{00000000-0008-0000-2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21</xdr:col>
      <xdr:colOff>409575</xdr:colOff>
      <xdr:row>25</xdr:row>
      <xdr:rowOff>66675</xdr:rowOff>
    </xdr:from>
    <xdr:ext cx="4467225" cy="1228725"/>
    <xdr:pic>
      <xdr:nvPicPr>
        <xdr:cNvPr id="4" name="image16.png">
          <a:extLst>
            <a:ext uri="{FF2B5EF4-FFF2-40B4-BE49-F238E27FC236}">
              <a16:creationId xmlns:a16="http://schemas.microsoft.com/office/drawing/2014/main" id="{00000000-0008-0000-2E00-000004000000}"/>
            </a:ext>
          </a:extLst>
        </xdr:cNvPr>
        <xdr:cNvPicPr preferRelativeResize="0"/>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410450" y="4114800"/>
          <a:ext cx="4467225" cy="1228725"/>
        </a:xfrm>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1</xdr:col>
      <xdr:colOff>323850</xdr:colOff>
      <xdr:row>21</xdr:row>
      <xdr:rowOff>142875</xdr:rowOff>
    </xdr:from>
    <xdr:ext cx="5457825" cy="3419475"/>
    <xdr:pic>
      <xdr:nvPicPr>
        <xdr:cNvPr id="2" name="image18.png">
          <a:extLst>
            <a:ext uri="{FF2B5EF4-FFF2-40B4-BE49-F238E27FC236}">
              <a16:creationId xmlns:a16="http://schemas.microsoft.com/office/drawing/2014/main" id="{00000000-0008-0000-3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0</xdr:col>
      <xdr:colOff>123825</xdr:colOff>
      <xdr:row>14</xdr:row>
      <xdr:rowOff>133350</xdr:rowOff>
    </xdr:from>
    <xdr:ext cx="5981700" cy="4724400"/>
    <xdr:pic>
      <xdr:nvPicPr>
        <xdr:cNvPr id="2" name="image27.png">
          <a:extLst>
            <a:ext uri="{FF2B5EF4-FFF2-40B4-BE49-F238E27FC236}">
              <a16:creationId xmlns:a16="http://schemas.microsoft.com/office/drawing/2014/main" id="{00000000-0008-0000-3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9525</xdr:rowOff>
    </xdr:from>
    <xdr:ext cx="1524000" cy="838200"/>
    <xdr:sp macro="" textlink="">
      <xdr:nvSpPr>
        <xdr:cNvPr id="14" name="Shape 14">
          <a:extLst>
            <a:ext uri="{FF2B5EF4-FFF2-40B4-BE49-F238E27FC236}">
              <a16:creationId xmlns:a16="http://schemas.microsoft.com/office/drawing/2014/main" id="{00000000-0008-0000-3100-00000E000000}"/>
            </a:ext>
          </a:extLst>
        </xdr:cNvPr>
        <xdr:cNvSpPr txBox="1"/>
      </xdr:nvSpPr>
      <xdr:spPr>
        <a:xfrm>
          <a:off x="4588763" y="3360900"/>
          <a:ext cx="1514475" cy="838200"/>
        </a:xfrm>
        <a:prstGeom prst="rect">
          <a:avLst/>
        </a:prstGeom>
        <a:solidFill>
          <a:schemeClr val="lt1"/>
        </a:solidFill>
        <a:ln>
          <a:noFill/>
        </a:ln>
      </xdr:spPr>
      <xdr:txBody>
        <a:bodyPr spcFirstLastPara="1" wrap="square" lIns="0" tIns="36000" rIns="0" bIns="360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Lower Peak:</a:t>
          </a:r>
          <a:endParaRPr sz="1400"/>
        </a:p>
        <a:p>
          <a:pPr marL="0" lvl="0" indent="0" algn="l" rtl="0">
            <a:spcBef>
              <a:spcPts val="0"/>
            </a:spcBef>
            <a:spcAft>
              <a:spcPts val="0"/>
            </a:spcAft>
            <a:buNone/>
          </a:pPr>
          <a:r>
            <a:rPr lang="en-US" sz="1200" b="1">
              <a:solidFill>
                <a:schemeClr val="dk1"/>
              </a:solidFill>
              <a:latin typeface="Calibri"/>
              <a:ea typeface="Calibri"/>
              <a:cs typeface="Calibri"/>
              <a:sym typeface="Calibri"/>
            </a:rPr>
            <a:t>Ymax, used to derive shear strenght for  any attachment</a:t>
          </a:r>
          <a:endParaRPr sz="1400"/>
        </a:p>
      </xdr:txBody>
    </xdr:sp>
    <xdr:clientData fLocksWithSheet="0"/>
  </xdr:oneCellAnchor>
  <xdr:oneCellAnchor>
    <xdr:from>
      <xdr:col>13</xdr:col>
      <xdr:colOff>104775</xdr:colOff>
      <xdr:row>14</xdr:row>
      <xdr:rowOff>104775</xdr:rowOff>
    </xdr:from>
    <xdr:ext cx="1847850" cy="419100"/>
    <xdr:sp macro="" textlink="">
      <xdr:nvSpPr>
        <xdr:cNvPr id="15" name="Shape 15">
          <a:extLst>
            <a:ext uri="{FF2B5EF4-FFF2-40B4-BE49-F238E27FC236}">
              <a16:creationId xmlns:a16="http://schemas.microsoft.com/office/drawing/2014/main" id="{00000000-0008-0000-3100-00000F000000}"/>
            </a:ext>
          </a:extLst>
        </xdr:cNvPr>
        <xdr:cNvSpPr txBox="1"/>
      </xdr:nvSpPr>
      <xdr:spPr>
        <a:xfrm>
          <a:off x="4422075" y="3575213"/>
          <a:ext cx="1847850" cy="4095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Higher Peak:</a:t>
          </a:r>
          <a:endParaRPr sz="1400"/>
        </a:p>
        <a:p>
          <a:pPr marL="0" lvl="0" indent="0" algn="l" rtl="0">
            <a:spcBef>
              <a:spcPts val="0"/>
            </a:spcBef>
            <a:spcAft>
              <a:spcPts val="0"/>
            </a:spcAft>
            <a:buNone/>
          </a:pPr>
          <a:r>
            <a:rPr lang="en-US" sz="1200" b="1">
              <a:solidFill>
                <a:schemeClr val="dk1"/>
              </a:solidFill>
              <a:latin typeface="Calibri"/>
              <a:ea typeface="Calibri"/>
              <a:cs typeface="Calibri"/>
              <a:sym typeface="Calibri"/>
            </a:rPr>
            <a:t>T3.1</a:t>
          </a:r>
          <a:r>
            <a:rPr lang="en-US" sz="1200" b="1" i="0" u="none" strike="noStrike">
              <a:solidFill>
                <a:schemeClr val="dk1"/>
              </a:solidFill>
              <a:latin typeface="Calibri"/>
              <a:ea typeface="Calibri"/>
              <a:cs typeface="Calibri"/>
              <a:sym typeface="Calibri"/>
            </a:rPr>
            <a:t>4</a:t>
          </a:r>
          <a:r>
            <a:rPr lang="en-US" sz="1200" b="1">
              <a:solidFill>
                <a:schemeClr val="dk1"/>
              </a:solidFill>
              <a:latin typeface="Calibri"/>
              <a:ea typeface="Calibri"/>
              <a:cs typeface="Calibri"/>
              <a:sym typeface="Calibri"/>
            </a:rPr>
            <a:t> / T3.1</a:t>
          </a:r>
          <a:r>
            <a:rPr lang="en-US" sz="1200" b="1" i="0" u="none" strike="noStrike">
              <a:solidFill>
                <a:schemeClr val="dk1"/>
              </a:solidFill>
              <a:latin typeface="Calibri"/>
              <a:ea typeface="Calibri"/>
              <a:cs typeface="Calibri"/>
              <a:sym typeface="Calibri"/>
            </a:rPr>
            <a:t>5 </a:t>
          </a:r>
          <a:r>
            <a:rPr lang="en-US" sz="1200" b="1">
              <a:solidFill>
                <a:schemeClr val="dk1"/>
              </a:solidFill>
              <a:latin typeface="Calibri"/>
              <a:ea typeface="Calibri"/>
              <a:cs typeface="Calibri"/>
              <a:sym typeface="Calibri"/>
            </a:rPr>
            <a:t>requirement</a:t>
          </a:r>
          <a:endParaRPr sz="1400"/>
        </a:p>
      </xdr:txBody>
    </xdr:sp>
    <xdr:clientData fLocksWithSheet="0"/>
  </xdr:oneCellAnchor>
</xdr:wsDr>
</file>

<file path=xl/drawings/drawing35.xml><?xml version="1.0" encoding="utf-8"?>
<xdr:wsDr xmlns:xdr="http://schemas.openxmlformats.org/drawingml/2006/spreadsheetDrawing" xmlns:a="http://schemas.openxmlformats.org/drawingml/2006/main">
  <xdr:oneCellAnchor>
    <xdr:from>
      <xdr:col>2</xdr:col>
      <xdr:colOff>171450</xdr:colOff>
      <xdr:row>35</xdr:row>
      <xdr:rowOff>0</xdr:rowOff>
    </xdr:from>
    <xdr:ext cx="4572000" cy="1838325"/>
    <xdr:pic>
      <xdr:nvPicPr>
        <xdr:cNvPr id="2" name="image30.png">
          <a:extLst>
            <a:ext uri="{FF2B5EF4-FFF2-40B4-BE49-F238E27FC236}">
              <a16:creationId xmlns:a16="http://schemas.microsoft.com/office/drawing/2014/main" id="{00000000-0008-0000-3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323850</xdr:colOff>
      <xdr:row>13</xdr:row>
      <xdr:rowOff>95250</xdr:rowOff>
    </xdr:from>
    <xdr:ext cx="5667375" cy="2447925"/>
    <xdr:pic>
      <xdr:nvPicPr>
        <xdr:cNvPr id="3" name="image22.png">
          <a:extLst>
            <a:ext uri="{FF2B5EF4-FFF2-40B4-BE49-F238E27FC236}">
              <a16:creationId xmlns:a16="http://schemas.microsoft.com/office/drawing/2014/main" id="{00000000-0008-0000-3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161925</xdr:colOff>
      <xdr:row>7</xdr:row>
      <xdr:rowOff>180975</xdr:rowOff>
    </xdr:from>
    <xdr:ext cx="3305175" cy="2590800"/>
    <xdr:pic>
      <xdr:nvPicPr>
        <xdr:cNvPr id="4" name="image23.png">
          <a:extLst>
            <a:ext uri="{FF2B5EF4-FFF2-40B4-BE49-F238E27FC236}">
              <a16:creationId xmlns:a16="http://schemas.microsoft.com/office/drawing/2014/main" id="{00000000-0008-0000-3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19</xdr:col>
      <xdr:colOff>323850</xdr:colOff>
      <xdr:row>30</xdr:row>
      <xdr:rowOff>114300</xdr:rowOff>
    </xdr:from>
    <xdr:ext cx="5610225" cy="2162175"/>
    <xdr:pic>
      <xdr:nvPicPr>
        <xdr:cNvPr id="5" name="image26.png">
          <a:extLst>
            <a:ext uri="{FF2B5EF4-FFF2-40B4-BE49-F238E27FC236}">
              <a16:creationId xmlns:a16="http://schemas.microsoft.com/office/drawing/2014/main" id="{00000000-0008-0000-3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37</xdr:row>
      <xdr:rowOff>19050</xdr:rowOff>
    </xdr:from>
    <xdr:ext cx="5667375" cy="2266950"/>
    <xdr:pic>
      <xdr:nvPicPr>
        <xdr:cNvPr id="2" name="image25.png">
          <a:extLst>
            <a:ext uri="{FF2B5EF4-FFF2-40B4-BE49-F238E27FC236}">
              <a16:creationId xmlns:a16="http://schemas.microsoft.com/office/drawing/2014/main" id="{00000000-0008-0000-3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19050</xdr:colOff>
      <xdr:row>7</xdr:row>
      <xdr:rowOff>152400</xdr:rowOff>
    </xdr:from>
    <xdr:ext cx="5543550" cy="2514600"/>
    <xdr:pic>
      <xdr:nvPicPr>
        <xdr:cNvPr id="3" name="image29.png">
          <a:extLst>
            <a:ext uri="{FF2B5EF4-FFF2-40B4-BE49-F238E27FC236}">
              <a16:creationId xmlns:a16="http://schemas.microsoft.com/office/drawing/2014/main" id="{00000000-0008-0000-3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228600</xdr:colOff>
      <xdr:row>33</xdr:row>
      <xdr:rowOff>76200</xdr:rowOff>
    </xdr:from>
    <xdr:ext cx="4191000" cy="2743200"/>
    <xdr:pic>
      <xdr:nvPicPr>
        <xdr:cNvPr id="4" name="image31.png">
          <a:extLst>
            <a:ext uri="{FF2B5EF4-FFF2-40B4-BE49-F238E27FC236}">
              <a16:creationId xmlns:a16="http://schemas.microsoft.com/office/drawing/2014/main" id="{00000000-0008-0000-3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20</xdr:col>
      <xdr:colOff>114300</xdr:colOff>
      <xdr:row>5</xdr:row>
      <xdr:rowOff>47625</xdr:rowOff>
    </xdr:from>
    <xdr:ext cx="4572000" cy="2790825"/>
    <xdr:pic>
      <xdr:nvPicPr>
        <xdr:cNvPr id="5" name="image28.png">
          <a:extLst>
            <a:ext uri="{FF2B5EF4-FFF2-40B4-BE49-F238E27FC236}">
              <a16:creationId xmlns:a16="http://schemas.microsoft.com/office/drawing/2014/main" id="{00000000-0008-0000-3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dr:oneCellAnchor>
    <xdr:from>
      <xdr:col>0</xdr:col>
      <xdr:colOff>66675</xdr:colOff>
      <xdr:row>1</xdr:row>
      <xdr:rowOff>142875</xdr:rowOff>
    </xdr:from>
    <xdr:ext cx="6172200" cy="3467100"/>
    <xdr:pic>
      <xdr:nvPicPr>
        <xdr:cNvPr id="2" name="image34.png">
          <a:extLst>
            <a:ext uri="{FF2B5EF4-FFF2-40B4-BE49-F238E27FC236}">
              <a16:creationId xmlns:a16="http://schemas.microsoft.com/office/drawing/2014/main" id="{00000000-0008-0000-3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dr:oneCellAnchor>
    <xdr:from>
      <xdr:col>1</xdr:col>
      <xdr:colOff>323850</xdr:colOff>
      <xdr:row>27</xdr:row>
      <xdr:rowOff>57150</xdr:rowOff>
    </xdr:from>
    <xdr:ext cx="5057775" cy="4686300"/>
    <xdr:grpSp>
      <xdr:nvGrpSpPr>
        <xdr:cNvPr id="2" name="Shape 2">
          <a:extLst>
            <a:ext uri="{FF2B5EF4-FFF2-40B4-BE49-F238E27FC236}">
              <a16:creationId xmlns:a16="http://schemas.microsoft.com/office/drawing/2014/main" id="{00000000-0008-0000-3500-000002000000}"/>
            </a:ext>
          </a:extLst>
        </xdr:cNvPr>
        <xdr:cNvGrpSpPr/>
      </xdr:nvGrpSpPr>
      <xdr:grpSpPr>
        <a:xfrm>
          <a:off x="657225" y="4429125"/>
          <a:ext cx="5057775" cy="4686300"/>
          <a:chOff x="2817113" y="1436850"/>
          <a:chExt cx="5057775" cy="4686300"/>
        </a:xfrm>
      </xdr:grpSpPr>
      <xdr:grpSp>
        <xdr:nvGrpSpPr>
          <xdr:cNvPr id="16" name="Shape 16">
            <a:extLst>
              <a:ext uri="{FF2B5EF4-FFF2-40B4-BE49-F238E27FC236}">
                <a16:creationId xmlns:a16="http://schemas.microsoft.com/office/drawing/2014/main" id="{00000000-0008-0000-3500-000010000000}"/>
              </a:ext>
            </a:extLst>
          </xdr:cNvPr>
          <xdr:cNvGrpSpPr/>
        </xdr:nvGrpSpPr>
        <xdr:grpSpPr>
          <a:xfrm>
            <a:off x="2817113" y="1436850"/>
            <a:ext cx="5057775" cy="4686300"/>
            <a:chOff x="6610349" y="2045781"/>
            <a:chExt cx="7219951" cy="7364919"/>
          </a:xfrm>
        </xdr:grpSpPr>
        <xdr:sp macro="" textlink="">
          <xdr:nvSpPr>
            <xdr:cNvPr id="9" name="Shape 9">
              <a:extLst>
                <a:ext uri="{FF2B5EF4-FFF2-40B4-BE49-F238E27FC236}">
                  <a16:creationId xmlns:a16="http://schemas.microsoft.com/office/drawing/2014/main" id="{00000000-0008-0000-3500-000009000000}"/>
                </a:ext>
              </a:extLst>
            </xdr:cNvPr>
            <xdr:cNvSpPr/>
          </xdr:nvSpPr>
          <xdr:spPr>
            <a:xfrm>
              <a:off x="6610349" y="2045781"/>
              <a:ext cx="7219950" cy="7364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7" name="Shape 17">
              <a:extLst>
                <a:ext uri="{FF2B5EF4-FFF2-40B4-BE49-F238E27FC236}">
                  <a16:creationId xmlns:a16="http://schemas.microsoft.com/office/drawing/2014/main" id="{00000000-0008-0000-3500-000011000000}"/>
                </a:ext>
              </a:extLst>
            </xdr:cNvPr>
            <xdr:cNvPicPr preferRelativeResize="0"/>
          </xdr:nvPicPr>
          <xdr:blipFill rotWithShape="1">
            <a:blip xmlns:r="http://schemas.openxmlformats.org/officeDocument/2006/relationships" r:embed="rId1">
              <a:alphaModFix/>
            </a:blip>
            <a:srcRect l="27817" t="11674" r="30470" b="14087"/>
            <a:stretch/>
          </xdr:blipFill>
          <xdr:spPr>
            <a:xfrm>
              <a:off x="6610349" y="2047875"/>
              <a:ext cx="3648075" cy="4057650"/>
            </a:xfrm>
            <a:prstGeom prst="rect">
              <a:avLst/>
            </a:prstGeom>
            <a:noFill/>
            <a:ln>
              <a:noFill/>
            </a:ln>
          </xdr:spPr>
        </xdr:pic>
        <xdr:pic>
          <xdr:nvPicPr>
            <xdr:cNvPr id="18" name="Shape 18">
              <a:extLst>
                <a:ext uri="{FF2B5EF4-FFF2-40B4-BE49-F238E27FC236}">
                  <a16:creationId xmlns:a16="http://schemas.microsoft.com/office/drawing/2014/main" id="{00000000-0008-0000-3500-000012000000}"/>
                </a:ext>
              </a:extLst>
            </xdr:cNvPr>
            <xdr:cNvPicPr preferRelativeResize="0"/>
          </xdr:nvPicPr>
          <xdr:blipFill rotWithShape="1">
            <a:blip xmlns:r="http://schemas.openxmlformats.org/officeDocument/2006/relationships" r:embed="rId2">
              <a:alphaModFix/>
            </a:blip>
            <a:srcRect l="27081" t="10970" r="28899" b="10852"/>
            <a:stretch/>
          </xdr:blipFill>
          <xdr:spPr>
            <a:xfrm>
              <a:off x="10172699" y="2045781"/>
              <a:ext cx="3657601" cy="4059744"/>
            </a:xfrm>
            <a:prstGeom prst="rect">
              <a:avLst/>
            </a:prstGeom>
            <a:noFill/>
            <a:ln>
              <a:noFill/>
            </a:ln>
          </xdr:spPr>
        </xdr:pic>
        <xdr:pic>
          <xdr:nvPicPr>
            <xdr:cNvPr id="19" name="Shape 19">
              <a:extLst>
                <a:ext uri="{FF2B5EF4-FFF2-40B4-BE49-F238E27FC236}">
                  <a16:creationId xmlns:a16="http://schemas.microsoft.com/office/drawing/2014/main" id="{00000000-0008-0000-3500-000013000000}"/>
                </a:ext>
              </a:extLst>
            </xdr:cNvPr>
            <xdr:cNvPicPr preferRelativeResize="0"/>
          </xdr:nvPicPr>
          <xdr:blipFill rotWithShape="1">
            <a:blip xmlns:r="http://schemas.openxmlformats.org/officeDocument/2006/relationships" r:embed="rId3">
              <a:alphaModFix/>
            </a:blip>
            <a:srcRect l="5669" t="26572" r="14149" b="14191"/>
            <a:stretch/>
          </xdr:blipFill>
          <xdr:spPr>
            <a:xfrm>
              <a:off x="6610350" y="6076950"/>
              <a:ext cx="7219950" cy="3333750"/>
            </a:xfrm>
            <a:prstGeom prst="rect">
              <a:avLst/>
            </a:prstGeom>
            <a:noFill/>
            <a:ln>
              <a:noFill/>
            </a:ln>
          </xdr:spPr>
        </xdr:pic>
      </xdr:grpSp>
    </xdr:grpSp>
    <xdr:clientData fLocksWithSheet="0"/>
  </xdr:oneCellAnchor>
  <xdr:oneCellAnchor>
    <xdr:from>
      <xdr:col>28</xdr:col>
      <xdr:colOff>76200</xdr:colOff>
      <xdr:row>6</xdr:row>
      <xdr:rowOff>133350</xdr:rowOff>
    </xdr:from>
    <xdr:ext cx="2647950" cy="3552825"/>
    <xdr:grpSp>
      <xdr:nvGrpSpPr>
        <xdr:cNvPr id="3" name="Shape 2">
          <a:extLst>
            <a:ext uri="{FF2B5EF4-FFF2-40B4-BE49-F238E27FC236}">
              <a16:creationId xmlns:a16="http://schemas.microsoft.com/office/drawing/2014/main" id="{00000000-0008-0000-3500-000003000000}"/>
            </a:ext>
          </a:extLst>
        </xdr:cNvPr>
        <xdr:cNvGrpSpPr/>
      </xdr:nvGrpSpPr>
      <xdr:grpSpPr>
        <a:xfrm>
          <a:off x="9486900" y="1104900"/>
          <a:ext cx="2647950" cy="3552825"/>
          <a:chOff x="4022025" y="2003588"/>
          <a:chExt cx="2647950" cy="3552825"/>
        </a:xfrm>
      </xdr:grpSpPr>
      <xdr:grpSp>
        <xdr:nvGrpSpPr>
          <xdr:cNvPr id="20" name="Shape 20">
            <a:extLst>
              <a:ext uri="{FF2B5EF4-FFF2-40B4-BE49-F238E27FC236}">
                <a16:creationId xmlns:a16="http://schemas.microsoft.com/office/drawing/2014/main" id="{00000000-0008-0000-3500-000014000000}"/>
              </a:ext>
            </a:extLst>
          </xdr:cNvPr>
          <xdr:cNvGrpSpPr/>
        </xdr:nvGrpSpPr>
        <xdr:grpSpPr>
          <a:xfrm>
            <a:off x="4022025" y="2003588"/>
            <a:ext cx="2647950" cy="3552825"/>
            <a:chOff x="9486900" y="1104900"/>
            <a:chExt cx="2647950" cy="3552825"/>
          </a:xfrm>
        </xdr:grpSpPr>
        <xdr:sp macro="" textlink="">
          <xdr:nvSpPr>
            <xdr:cNvPr id="4" name="Shape 9">
              <a:extLst>
                <a:ext uri="{FF2B5EF4-FFF2-40B4-BE49-F238E27FC236}">
                  <a16:creationId xmlns:a16="http://schemas.microsoft.com/office/drawing/2014/main" id="{00000000-0008-0000-3500-000004000000}"/>
                </a:ext>
              </a:extLst>
            </xdr:cNvPr>
            <xdr:cNvSpPr/>
          </xdr:nvSpPr>
          <xdr:spPr>
            <a:xfrm>
              <a:off x="9486900" y="1104900"/>
              <a:ext cx="2647950" cy="3552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1" name="Shape 21">
              <a:extLst>
                <a:ext uri="{FF2B5EF4-FFF2-40B4-BE49-F238E27FC236}">
                  <a16:creationId xmlns:a16="http://schemas.microsoft.com/office/drawing/2014/main" id="{00000000-0008-0000-3500-000015000000}"/>
                </a:ext>
              </a:extLst>
            </xdr:cNvPr>
            <xdr:cNvPicPr preferRelativeResize="0"/>
          </xdr:nvPicPr>
          <xdr:blipFill rotWithShape="1">
            <a:blip xmlns:r="http://schemas.openxmlformats.org/officeDocument/2006/relationships" r:embed="rId4">
              <a:alphaModFix/>
            </a:blip>
            <a:srcRect t="9280" b="6264"/>
            <a:stretch/>
          </xdr:blipFill>
          <xdr:spPr>
            <a:xfrm>
              <a:off x="9486900" y="1104900"/>
              <a:ext cx="2343150" cy="3486150"/>
            </a:xfrm>
            <a:prstGeom prst="rect">
              <a:avLst/>
            </a:prstGeom>
            <a:noFill/>
            <a:ln>
              <a:noFill/>
            </a:ln>
          </xdr:spPr>
        </xdr:pic>
        <xdr:pic>
          <xdr:nvPicPr>
            <xdr:cNvPr id="22" name="Shape 22">
              <a:extLst>
                <a:ext uri="{FF2B5EF4-FFF2-40B4-BE49-F238E27FC236}">
                  <a16:creationId xmlns:a16="http://schemas.microsoft.com/office/drawing/2014/main" id="{00000000-0008-0000-3500-000016000000}"/>
                </a:ext>
              </a:extLst>
            </xdr:cNvPr>
            <xdr:cNvPicPr preferRelativeResize="0"/>
          </xdr:nvPicPr>
          <xdr:blipFill rotWithShape="1">
            <a:blip xmlns:r="http://schemas.openxmlformats.org/officeDocument/2006/relationships" r:embed="rId5">
              <a:alphaModFix/>
            </a:blip>
            <a:srcRect/>
            <a:stretch/>
          </xdr:blipFill>
          <xdr:spPr>
            <a:xfrm>
              <a:off x="11106150" y="3629025"/>
              <a:ext cx="1028700" cy="1028700"/>
            </a:xfrm>
            <a:prstGeom prst="rect">
              <a:avLst/>
            </a:prstGeom>
            <a:noFill/>
            <a:ln>
              <a:noFill/>
            </a:ln>
          </xdr:spPr>
        </xdr:pic>
      </xdr:grpSp>
    </xdr:grpSp>
    <xdr:clientData fLocksWithSheet="0"/>
  </xdr:oneCellAnchor>
  <xdr:oneCellAnchor>
    <xdr:from>
      <xdr:col>20</xdr:col>
      <xdr:colOff>238125</xdr:colOff>
      <xdr:row>6</xdr:row>
      <xdr:rowOff>142875</xdr:rowOff>
    </xdr:from>
    <xdr:ext cx="2505075" cy="3571875"/>
    <xdr:grpSp>
      <xdr:nvGrpSpPr>
        <xdr:cNvPr id="5" name="Shape 2">
          <a:extLst>
            <a:ext uri="{FF2B5EF4-FFF2-40B4-BE49-F238E27FC236}">
              <a16:creationId xmlns:a16="http://schemas.microsoft.com/office/drawing/2014/main" id="{00000000-0008-0000-3500-000005000000}"/>
            </a:ext>
          </a:extLst>
        </xdr:cNvPr>
        <xdr:cNvGrpSpPr/>
      </xdr:nvGrpSpPr>
      <xdr:grpSpPr>
        <a:xfrm>
          <a:off x="6905625" y="1114425"/>
          <a:ext cx="2505075" cy="3571875"/>
          <a:chOff x="4093463" y="1994063"/>
          <a:chExt cx="2505075" cy="3571875"/>
        </a:xfrm>
      </xdr:grpSpPr>
      <xdr:grpSp>
        <xdr:nvGrpSpPr>
          <xdr:cNvPr id="23" name="Shape 23">
            <a:extLst>
              <a:ext uri="{FF2B5EF4-FFF2-40B4-BE49-F238E27FC236}">
                <a16:creationId xmlns:a16="http://schemas.microsoft.com/office/drawing/2014/main" id="{00000000-0008-0000-3500-000017000000}"/>
              </a:ext>
            </a:extLst>
          </xdr:cNvPr>
          <xdr:cNvGrpSpPr/>
        </xdr:nvGrpSpPr>
        <xdr:grpSpPr>
          <a:xfrm>
            <a:off x="4093463" y="1994063"/>
            <a:ext cx="2505075" cy="3571875"/>
            <a:chOff x="6905625" y="1114425"/>
            <a:chExt cx="2505075" cy="3571875"/>
          </a:xfrm>
        </xdr:grpSpPr>
        <xdr:sp macro="" textlink="">
          <xdr:nvSpPr>
            <xdr:cNvPr id="6" name="Shape 9">
              <a:extLst>
                <a:ext uri="{FF2B5EF4-FFF2-40B4-BE49-F238E27FC236}">
                  <a16:creationId xmlns:a16="http://schemas.microsoft.com/office/drawing/2014/main" id="{00000000-0008-0000-3500-000006000000}"/>
                </a:ext>
              </a:extLst>
            </xdr:cNvPr>
            <xdr:cNvSpPr/>
          </xdr:nvSpPr>
          <xdr:spPr>
            <a:xfrm>
              <a:off x="6905625" y="1114425"/>
              <a:ext cx="2505075" cy="3571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4" name="Shape 24">
              <a:extLst>
                <a:ext uri="{FF2B5EF4-FFF2-40B4-BE49-F238E27FC236}">
                  <a16:creationId xmlns:a16="http://schemas.microsoft.com/office/drawing/2014/main" id="{00000000-0008-0000-3500-000018000000}"/>
                </a:ext>
              </a:extLst>
            </xdr:cNvPr>
            <xdr:cNvPicPr preferRelativeResize="0"/>
          </xdr:nvPicPr>
          <xdr:blipFill rotWithShape="1">
            <a:blip xmlns:r="http://schemas.openxmlformats.org/officeDocument/2006/relationships" r:embed="rId6">
              <a:alphaModFix/>
            </a:blip>
            <a:srcRect/>
            <a:stretch/>
          </xdr:blipFill>
          <xdr:spPr>
            <a:xfrm>
              <a:off x="6905625" y="1114425"/>
              <a:ext cx="2505075" cy="3476625"/>
            </a:xfrm>
            <a:prstGeom prst="rect">
              <a:avLst/>
            </a:prstGeom>
            <a:noFill/>
            <a:ln>
              <a:noFill/>
            </a:ln>
          </xdr:spPr>
        </xdr:pic>
        <xdr:pic>
          <xdr:nvPicPr>
            <xdr:cNvPr id="25" name="Shape 25">
              <a:extLst>
                <a:ext uri="{FF2B5EF4-FFF2-40B4-BE49-F238E27FC236}">
                  <a16:creationId xmlns:a16="http://schemas.microsoft.com/office/drawing/2014/main" id="{00000000-0008-0000-3500-000019000000}"/>
                </a:ext>
              </a:extLst>
            </xdr:cNvPr>
            <xdr:cNvPicPr preferRelativeResize="0"/>
          </xdr:nvPicPr>
          <xdr:blipFill rotWithShape="1">
            <a:blip xmlns:r="http://schemas.openxmlformats.org/officeDocument/2006/relationships" r:embed="rId5">
              <a:alphaModFix/>
            </a:blip>
            <a:srcRect/>
            <a:stretch/>
          </xdr:blipFill>
          <xdr:spPr>
            <a:xfrm>
              <a:off x="6905625" y="3657600"/>
              <a:ext cx="1028700" cy="1028700"/>
            </a:xfrm>
            <a:prstGeom prst="rect">
              <a:avLst/>
            </a:prstGeom>
            <a:noFill/>
            <a:ln>
              <a:noFill/>
            </a:ln>
          </xdr:spPr>
        </xdr:pic>
      </xdr:grpSp>
    </xdr:grpSp>
    <xdr:clientData fLocksWithSheet="0"/>
  </xdr:oneCellAnchor>
  <xdr:oneCellAnchor>
    <xdr:from>
      <xdr:col>13</xdr:col>
      <xdr:colOff>228600</xdr:colOff>
      <xdr:row>45</xdr:row>
      <xdr:rowOff>19050</xdr:rowOff>
    </xdr:from>
    <xdr:ext cx="1181100" cy="1352550"/>
    <xdr:pic>
      <xdr:nvPicPr>
        <xdr:cNvPr id="7" name="image32.png">
          <a:extLst>
            <a:ext uri="{FF2B5EF4-FFF2-40B4-BE49-F238E27FC236}">
              <a16:creationId xmlns:a16="http://schemas.microsoft.com/office/drawing/2014/main" id="{00000000-0008-0000-3500-000007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dr:oneCellAnchor>
    <xdr:from>
      <xdr:col>3</xdr:col>
      <xdr:colOff>76200</xdr:colOff>
      <xdr:row>22</xdr:row>
      <xdr:rowOff>142875</xdr:rowOff>
    </xdr:from>
    <xdr:ext cx="4219575" cy="2667000"/>
    <xdr:grpSp>
      <xdr:nvGrpSpPr>
        <xdr:cNvPr id="2" name="Shape 2">
          <a:extLst>
            <a:ext uri="{FF2B5EF4-FFF2-40B4-BE49-F238E27FC236}">
              <a16:creationId xmlns:a16="http://schemas.microsoft.com/office/drawing/2014/main" id="{00000000-0008-0000-3600-000002000000}"/>
            </a:ext>
          </a:extLst>
        </xdr:cNvPr>
        <xdr:cNvGrpSpPr/>
      </xdr:nvGrpSpPr>
      <xdr:grpSpPr>
        <a:xfrm>
          <a:off x="1076325" y="3705225"/>
          <a:ext cx="4219575" cy="2667000"/>
          <a:chOff x="3236213" y="2446500"/>
          <a:chExt cx="4219575" cy="2667000"/>
        </a:xfrm>
      </xdr:grpSpPr>
      <xdr:grpSp>
        <xdr:nvGrpSpPr>
          <xdr:cNvPr id="26" name="Shape 26">
            <a:extLst>
              <a:ext uri="{FF2B5EF4-FFF2-40B4-BE49-F238E27FC236}">
                <a16:creationId xmlns:a16="http://schemas.microsoft.com/office/drawing/2014/main" id="{00000000-0008-0000-3600-00001A000000}"/>
              </a:ext>
            </a:extLst>
          </xdr:cNvPr>
          <xdr:cNvGrpSpPr/>
        </xdr:nvGrpSpPr>
        <xdr:grpSpPr>
          <a:xfrm>
            <a:off x="3236213" y="2446500"/>
            <a:ext cx="4219575" cy="2667000"/>
            <a:chOff x="4114800" y="3943350"/>
            <a:chExt cx="4314412" cy="2839916"/>
          </a:xfrm>
        </xdr:grpSpPr>
        <xdr:sp macro="" textlink="">
          <xdr:nvSpPr>
            <xdr:cNvPr id="9" name="Shape 9">
              <a:extLst>
                <a:ext uri="{FF2B5EF4-FFF2-40B4-BE49-F238E27FC236}">
                  <a16:creationId xmlns:a16="http://schemas.microsoft.com/office/drawing/2014/main" id="{00000000-0008-0000-3600-000009000000}"/>
                </a:ext>
              </a:extLst>
            </xdr:cNvPr>
            <xdr:cNvSpPr/>
          </xdr:nvSpPr>
          <xdr:spPr>
            <a:xfrm>
              <a:off x="4114800" y="3943350"/>
              <a:ext cx="4314400" cy="2839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 name="Shape 27">
              <a:extLst>
                <a:ext uri="{FF2B5EF4-FFF2-40B4-BE49-F238E27FC236}">
                  <a16:creationId xmlns:a16="http://schemas.microsoft.com/office/drawing/2014/main" id="{00000000-0008-0000-3600-00001B000000}"/>
                </a:ext>
              </a:extLst>
            </xdr:cNvPr>
            <xdr:cNvCxnSpPr/>
          </xdr:nvCxnSpPr>
          <xdr:spPr>
            <a:xfrm rot="10800000" flipH="1">
              <a:off x="4114800" y="4937321"/>
              <a:ext cx="2298423" cy="517270"/>
            </a:xfrm>
            <a:prstGeom prst="straightConnector1">
              <a:avLst/>
            </a:prstGeom>
            <a:noFill/>
            <a:ln w="9525" cap="flat" cmpd="sng">
              <a:solidFill>
                <a:srgbClr val="4A7DBA"/>
              </a:solidFill>
              <a:prstDash val="solid"/>
              <a:round/>
              <a:headEnd type="none" w="sm" len="sm"/>
              <a:tailEnd type="none" w="sm" len="sm"/>
            </a:ln>
          </xdr:spPr>
        </xdr:cxnSp>
        <xdr:cxnSp macro="">
          <xdr:nvCxnSpPr>
            <xdr:cNvPr id="28" name="Shape 28">
              <a:extLst>
                <a:ext uri="{FF2B5EF4-FFF2-40B4-BE49-F238E27FC236}">
                  <a16:creationId xmlns:a16="http://schemas.microsoft.com/office/drawing/2014/main" id="{00000000-0008-0000-3600-00001C000000}"/>
                </a:ext>
              </a:extLst>
            </xdr:cNvPr>
            <xdr:cNvCxnSpPr/>
          </xdr:nvCxnSpPr>
          <xdr:spPr>
            <a:xfrm>
              <a:off x="4114800" y="5454591"/>
              <a:ext cx="2298423" cy="0"/>
            </a:xfrm>
            <a:prstGeom prst="straightConnector1">
              <a:avLst/>
            </a:prstGeom>
            <a:noFill/>
            <a:ln w="9525" cap="flat" cmpd="sng">
              <a:solidFill>
                <a:srgbClr val="4A7DBA"/>
              </a:solidFill>
              <a:prstDash val="solid"/>
              <a:round/>
              <a:headEnd type="none" w="sm" len="sm"/>
              <a:tailEnd type="none" w="sm" len="sm"/>
            </a:ln>
          </xdr:spPr>
        </xdr:cxnSp>
        <xdr:cxnSp macro="">
          <xdr:nvCxnSpPr>
            <xdr:cNvPr id="29" name="Shape 29">
              <a:extLst>
                <a:ext uri="{FF2B5EF4-FFF2-40B4-BE49-F238E27FC236}">
                  <a16:creationId xmlns:a16="http://schemas.microsoft.com/office/drawing/2014/main" id="{00000000-0008-0000-3600-00001D000000}"/>
                </a:ext>
              </a:extLst>
            </xdr:cNvPr>
            <xdr:cNvCxnSpPr/>
          </xdr:nvCxnSpPr>
          <xdr:spPr>
            <a:xfrm>
              <a:off x="4114800" y="6499274"/>
              <a:ext cx="2298423" cy="0"/>
            </a:xfrm>
            <a:prstGeom prst="straightConnector1">
              <a:avLst/>
            </a:prstGeom>
            <a:noFill/>
            <a:ln w="9525" cap="flat" cmpd="sng">
              <a:solidFill>
                <a:srgbClr val="4A7DBA"/>
              </a:solidFill>
              <a:prstDash val="solid"/>
              <a:round/>
              <a:headEnd type="none" w="sm" len="sm"/>
              <a:tailEnd type="none" w="sm" len="sm"/>
            </a:ln>
          </xdr:spPr>
        </xdr:cxnSp>
        <xdr:cxnSp macro="">
          <xdr:nvCxnSpPr>
            <xdr:cNvPr id="30" name="Shape 30">
              <a:extLst>
                <a:ext uri="{FF2B5EF4-FFF2-40B4-BE49-F238E27FC236}">
                  <a16:creationId xmlns:a16="http://schemas.microsoft.com/office/drawing/2014/main" id="{00000000-0008-0000-3600-00001E000000}"/>
                </a:ext>
              </a:extLst>
            </xdr:cNvPr>
            <xdr:cNvCxnSpPr/>
          </xdr:nvCxnSpPr>
          <xdr:spPr>
            <a:xfrm>
              <a:off x="4114800" y="5454591"/>
              <a:ext cx="0" cy="1044683"/>
            </a:xfrm>
            <a:prstGeom prst="straightConnector1">
              <a:avLst/>
            </a:prstGeom>
            <a:noFill/>
            <a:ln w="9525" cap="flat" cmpd="sng">
              <a:solidFill>
                <a:srgbClr val="4A7DBA"/>
              </a:solidFill>
              <a:prstDash val="solid"/>
              <a:round/>
              <a:headEnd type="none" w="sm" len="sm"/>
              <a:tailEnd type="none" w="sm" len="sm"/>
            </a:ln>
          </xdr:spPr>
        </xdr:cxnSp>
        <xdr:cxnSp macro="">
          <xdr:nvCxnSpPr>
            <xdr:cNvPr id="31" name="Shape 31">
              <a:extLst>
                <a:ext uri="{FF2B5EF4-FFF2-40B4-BE49-F238E27FC236}">
                  <a16:creationId xmlns:a16="http://schemas.microsoft.com/office/drawing/2014/main" id="{00000000-0008-0000-3600-00001F000000}"/>
                </a:ext>
              </a:extLst>
            </xdr:cNvPr>
            <xdr:cNvCxnSpPr/>
          </xdr:nvCxnSpPr>
          <xdr:spPr>
            <a:xfrm rot="10800000" flipH="1">
              <a:off x="4114800" y="5454591"/>
              <a:ext cx="2298423" cy="1044683"/>
            </a:xfrm>
            <a:prstGeom prst="straightConnector1">
              <a:avLst/>
            </a:prstGeom>
            <a:noFill/>
            <a:ln w="9525" cap="flat" cmpd="sng">
              <a:solidFill>
                <a:srgbClr val="4A7DBA"/>
              </a:solidFill>
              <a:prstDash val="solid"/>
              <a:round/>
              <a:headEnd type="none" w="sm" len="sm"/>
              <a:tailEnd type="none" w="sm" len="sm"/>
            </a:ln>
          </xdr:spPr>
        </xdr:cxnSp>
        <xdr:cxnSp macro="">
          <xdr:nvCxnSpPr>
            <xdr:cNvPr id="32" name="Shape 32">
              <a:extLst>
                <a:ext uri="{FF2B5EF4-FFF2-40B4-BE49-F238E27FC236}">
                  <a16:creationId xmlns:a16="http://schemas.microsoft.com/office/drawing/2014/main" id="{00000000-0008-0000-3600-000020000000}"/>
                </a:ext>
              </a:extLst>
            </xdr:cNvPr>
            <xdr:cNvCxnSpPr/>
          </xdr:nvCxnSpPr>
          <xdr:spPr>
            <a:xfrm>
              <a:off x="6413223" y="4937321"/>
              <a:ext cx="0" cy="1582239"/>
            </a:xfrm>
            <a:prstGeom prst="straightConnector1">
              <a:avLst/>
            </a:prstGeom>
            <a:noFill/>
            <a:ln w="76200" cap="flat" cmpd="sng">
              <a:solidFill>
                <a:srgbClr val="FF0000"/>
              </a:solidFill>
              <a:prstDash val="solid"/>
              <a:round/>
              <a:headEnd type="none" w="sm" len="sm"/>
              <a:tailEnd type="none" w="sm" len="sm"/>
            </a:ln>
          </xdr:spPr>
        </xdr:cxnSp>
        <xdr:cxnSp macro="">
          <xdr:nvCxnSpPr>
            <xdr:cNvPr id="33" name="Shape 33">
              <a:extLst>
                <a:ext uri="{FF2B5EF4-FFF2-40B4-BE49-F238E27FC236}">
                  <a16:creationId xmlns:a16="http://schemas.microsoft.com/office/drawing/2014/main" id="{00000000-0008-0000-3600-000021000000}"/>
                </a:ext>
              </a:extLst>
            </xdr:cNvPr>
            <xdr:cNvCxnSpPr/>
          </xdr:nvCxnSpPr>
          <xdr:spPr>
            <a:xfrm>
              <a:off x="6452179" y="5454591"/>
              <a:ext cx="1947816" cy="283992"/>
            </a:xfrm>
            <a:prstGeom prst="straightConnector1">
              <a:avLst/>
            </a:prstGeom>
            <a:noFill/>
            <a:ln w="28575" cap="flat" cmpd="sng">
              <a:solidFill>
                <a:srgbClr val="4A7DBA"/>
              </a:solidFill>
              <a:prstDash val="dash"/>
              <a:round/>
              <a:headEnd type="none" w="sm" len="sm"/>
              <a:tailEnd type="none" w="sm" len="sm"/>
            </a:ln>
          </xdr:spPr>
        </xdr:cxnSp>
        <xdr:cxnSp macro="">
          <xdr:nvCxnSpPr>
            <xdr:cNvPr id="34" name="Shape 34">
              <a:extLst>
                <a:ext uri="{FF2B5EF4-FFF2-40B4-BE49-F238E27FC236}">
                  <a16:creationId xmlns:a16="http://schemas.microsoft.com/office/drawing/2014/main" id="{00000000-0008-0000-3600-000022000000}"/>
                </a:ext>
              </a:extLst>
            </xdr:cNvPr>
            <xdr:cNvCxnSpPr/>
          </xdr:nvCxnSpPr>
          <xdr:spPr>
            <a:xfrm>
              <a:off x="6413223" y="5728440"/>
              <a:ext cx="2015989" cy="30428"/>
            </a:xfrm>
            <a:prstGeom prst="straightConnector1">
              <a:avLst/>
            </a:prstGeom>
            <a:noFill/>
            <a:ln w="9525" cap="flat" cmpd="sng">
              <a:solidFill>
                <a:srgbClr val="4A7DBA"/>
              </a:solidFill>
              <a:prstDash val="solid"/>
              <a:round/>
              <a:headEnd type="none" w="sm" len="sm"/>
              <a:tailEnd type="none" w="sm" len="sm"/>
            </a:ln>
          </xdr:spPr>
        </xdr:cxnSp>
        <xdr:cxnSp macro="">
          <xdr:nvCxnSpPr>
            <xdr:cNvPr id="35" name="Shape 35">
              <a:extLst>
                <a:ext uri="{FF2B5EF4-FFF2-40B4-BE49-F238E27FC236}">
                  <a16:creationId xmlns:a16="http://schemas.microsoft.com/office/drawing/2014/main" id="{00000000-0008-0000-3600-000023000000}"/>
                </a:ext>
              </a:extLst>
            </xdr:cNvPr>
            <xdr:cNvCxnSpPr/>
          </xdr:nvCxnSpPr>
          <xdr:spPr>
            <a:xfrm>
              <a:off x="6413223" y="6468847"/>
              <a:ext cx="2015989" cy="0"/>
            </a:xfrm>
            <a:prstGeom prst="straightConnector1">
              <a:avLst/>
            </a:prstGeom>
            <a:noFill/>
            <a:ln w="9525" cap="flat" cmpd="sng">
              <a:solidFill>
                <a:srgbClr val="4A7DBA"/>
              </a:solidFill>
              <a:prstDash val="solid"/>
              <a:round/>
              <a:headEnd type="none" w="sm" len="sm"/>
              <a:tailEnd type="none" w="sm" len="sm"/>
            </a:ln>
          </xdr:spPr>
        </xdr:cxnSp>
        <xdr:cxnSp macro="">
          <xdr:nvCxnSpPr>
            <xdr:cNvPr id="36" name="Shape 36">
              <a:extLst>
                <a:ext uri="{FF2B5EF4-FFF2-40B4-BE49-F238E27FC236}">
                  <a16:creationId xmlns:a16="http://schemas.microsoft.com/office/drawing/2014/main" id="{00000000-0008-0000-3600-000024000000}"/>
                </a:ext>
              </a:extLst>
            </xdr:cNvPr>
            <xdr:cNvCxnSpPr/>
          </xdr:nvCxnSpPr>
          <xdr:spPr>
            <a:xfrm>
              <a:off x="6413223" y="5718298"/>
              <a:ext cx="2015989" cy="780977"/>
            </a:xfrm>
            <a:prstGeom prst="straightConnector1">
              <a:avLst/>
            </a:prstGeom>
            <a:noFill/>
            <a:ln w="9525" cap="flat" cmpd="sng">
              <a:solidFill>
                <a:srgbClr val="4A7DBA"/>
              </a:solidFill>
              <a:prstDash val="solid"/>
              <a:round/>
              <a:headEnd type="none" w="sm" len="sm"/>
              <a:tailEnd type="none" w="sm" len="sm"/>
            </a:ln>
          </xdr:spPr>
        </xdr:cxnSp>
        <xdr:cxnSp macro="">
          <xdr:nvCxnSpPr>
            <xdr:cNvPr id="37" name="Shape 37">
              <a:extLst>
                <a:ext uri="{FF2B5EF4-FFF2-40B4-BE49-F238E27FC236}">
                  <a16:creationId xmlns:a16="http://schemas.microsoft.com/office/drawing/2014/main" id="{00000000-0008-0000-3600-000025000000}"/>
                </a:ext>
              </a:extLst>
            </xdr:cNvPr>
            <xdr:cNvCxnSpPr/>
          </xdr:nvCxnSpPr>
          <xdr:spPr>
            <a:xfrm flipH="1">
              <a:off x="8399995" y="3943350"/>
              <a:ext cx="29217" cy="2555924"/>
            </a:xfrm>
            <a:prstGeom prst="straightConnector1">
              <a:avLst/>
            </a:prstGeom>
            <a:noFill/>
            <a:ln w="76200" cap="flat" cmpd="sng">
              <a:solidFill>
                <a:srgbClr val="FF0000"/>
              </a:solidFill>
              <a:prstDash val="solid"/>
              <a:round/>
              <a:headEnd type="none" w="sm" len="sm"/>
              <a:tailEnd type="none" w="sm" len="sm"/>
            </a:ln>
          </xdr:spPr>
        </xdr:cxnSp>
        <xdr:cxnSp macro="">
          <xdr:nvCxnSpPr>
            <xdr:cNvPr id="38" name="Shape 38">
              <a:extLst>
                <a:ext uri="{FF2B5EF4-FFF2-40B4-BE49-F238E27FC236}">
                  <a16:creationId xmlns:a16="http://schemas.microsoft.com/office/drawing/2014/main" id="{00000000-0008-0000-3600-000026000000}"/>
                </a:ext>
              </a:extLst>
            </xdr:cNvPr>
            <xdr:cNvCxnSpPr/>
          </xdr:nvCxnSpPr>
          <xdr:spPr>
            <a:xfrm>
              <a:off x="6617743" y="5454591"/>
              <a:ext cx="0" cy="283992"/>
            </a:xfrm>
            <a:prstGeom prst="straightConnector1">
              <a:avLst/>
            </a:prstGeom>
            <a:noFill/>
            <a:ln w="9525" cap="flat" cmpd="sng">
              <a:solidFill>
                <a:srgbClr val="4A7DBA"/>
              </a:solidFill>
              <a:prstDash val="solid"/>
              <a:round/>
              <a:headEnd type="triangle" w="med" len="med"/>
              <a:tailEnd type="triangle" w="med" len="med"/>
            </a:ln>
          </xdr:spPr>
        </xdr:cxnSp>
        <xdr:sp macro="" textlink="">
          <xdr:nvSpPr>
            <xdr:cNvPr id="39" name="Shape 39">
              <a:extLst>
                <a:ext uri="{FF2B5EF4-FFF2-40B4-BE49-F238E27FC236}">
                  <a16:creationId xmlns:a16="http://schemas.microsoft.com/office/drawing/2014/main" id="{00000000-0008-0000-3600-000027000000}"/>
                </a:ext>
              </a:extLst>
            </xdr:cNvPr>
            <xdr:cNvSpPr txBox="1"/>
          </xdr:nvSpPr>
          <xdr:spPr>
            <a:xfrm>
              <a:off x="6384005" y="4653329"/>
              <a:ext cx="301911" cy="3752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t>1</a:t>
              </a:r>
              <a:endParaRPr sz="1100"/>
            </a:p>
          </xdr:txBody>
        </xdr:sp>
        <xdr:sp macro="" textlink="">
          <xdr:nvSpPr>
            <xdr:cNvPr id="40" name="Shape 40">
              <a:extLst>
                <a:ext uri="{FF2B5EF4-FFF2-40B4-BE49-F238E27FC236}">
                  <a16:creationId xmlns:a16="http://schemas.microsoft.com/office/drawing/2014/main" id="{00000000-0008-0000-3600-000028000000}"/>
                </a:ext>
              </a:extLst>
            </xdr:cNvPr>
            <xdr:cNvSpPr txBox="1"/>
          </xdr:nvSpPr>
          <xdr:spPr>
            <a:xfrm>
              <a:off x="6413223" y="5160457"/>
              <a:ext cx="301911" cy="36513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t>2</a:t>
              </a:r>
              <a:endParaRPr sz="1100"/>
            </a:p>
          </xdr:txBody>
        </xdr:sp>
        <xdr:sp macro="" textlink="">
          <xdr:nvSpPr>
            <xdr:cNvPr id="41" name="Shape 41">
              <a:extLst>
                <a:ext uri="{FF2B5EF4-FFF2-40B4-BE49-F238E27FC236}">
                  <a16:creationId xmlns:a16="http://schemas.microsoft.com/office/drawing/2014/main" id="{00000000-0008-0000-3600-000029000000}"/>
                </a:ext>
              </a:extLst>
            </xdr:cNvPr>
            <xdr:cNvSpPr txBox="1"/>
          </xdr:nvSpPr>
          <xdr:spPr>
            <a:xfrm>
              <a:off x="6384005" y="6407991"/>
              <a:ext cx="301911" cy="3752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t>3</a:t>
              </a:r>
              <a:endParaRPr sz="1100"/>
            </a:p>
          </xdr:txBody>
        </xdr:sp>
        <xdr:sp macro="" textlink="">
          <xdr:nvSpPr>
            <xdr:cNvPr id="42" name="Shape 42">
              <a:extLst>
                <a:ext uri="{FF2B5EF4-FFF2-40B4-BE49-F238E27FC236}">
                  <a16:creationId xmlns:a16="http://schemas.microsoft.com/office/drawing/2014/main" id="{00000000-0008-0000-3600-00002A000000}"/>
                </a:ext>
              </a:extLst>
            </xdr:cNvPr>
            <xdr:cNvSpPr txBox="1"/>
          </xdr:nvSpPr>
          <xdr:spPr>
            <a:xfrm>
              <a:off x="5984703" y="5535731"/>
              <a:ext cx="486954" cy="36513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t>(4)</a:t>
              </a:r>
              <a:endParaRPr sz="1100"/>
            </a:p>
          </xdr:txBody>
        </xdr:sp>
      </xdr:grpSp>
    </xdr:grp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Projekte\runningsnail\Technisches\Dokumentation\RS26\05_Chassis\09_SES\Optimierung%20des%20Structural%20Equivalency%20Spreadsheets_Schnee_2.xlsm" TargetMode="External"/><Relationship Id="rId1" Type="http://schemas.openxmlformats.org/officeDocument/2006/relationships/externalLinkPath" Target="/Projekte/runningsnail/Technisches/Dokumentation/RS26/05_Chassis/09_SES/Optimierung%20des%20Structural%20Equivalency%20Spreadsheets_Schnee_2.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3_01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W:\Projekte\runningsnail\Technisches\Dokumentation\RS25\14_Offizielle_Dokumente\01_SES\Abgabe%204\FS25_SES_DE_Amberg_OTH_Car123_V3.xlsx" TargetMode="External"/><Relationship Id="rId1" Type="http://schemas.openxmlformats.org/officeDocument/2006/relationships/externalLinkPath" Target="/Projekte/runningsnail/Technisches/Dokumentation/RS25/14_Offizielle_Dokumente/01_SES/Abgabe%204/FS25_SES_DE_Amberg_OTH_Car123_V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W:\Projekte\runningsnail\Technisches\Dokumentation\RS26\05_Chassis\09_SES\FS26_SES_OTH_Amberg-Weiden_V1.xlsx" TargetMode="External"/><Relationship Id="rId1" Type="http://schemas.openxmlformats.org/officeDocument/2006/relationships/externalLinkPath" Target="/Projekte/runningsnail/Technisches/Dokumentation/RS26/05_Chassis/09_SES/FS26_SES_OTH_Amberg-Weiden_V1.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3.6.10ShearTest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GsAXgepIbU-4Vw7yYNtWJ9LuKkcQHMpBrn0iXW9XjsbXiNk9kWIPR6PEvVAe7yty" itemId="01U3BKGWYS2OUW2BIIO5G237X7VBJ2JOE3">
      <xxl21:absoluteUrl r:id="rId2"/>
    </xxl21:alternateUrls>
    <sheetNames>
      <sheetName val="Overview"/>
      <sheetName val="T3.16 Front Hoop Attachments"/>
      <sheetName val="Sturzverlust_VA"/>
      <sheetName val="Sturzverlust_HA"/>
      <sheetName val="SESBereicheKräft"/>
      <sheetName val="26_27s"/>
      <sheetName val="26_27"/>
      <sheetName val="26_34_s"/>
      <sheetName val="26_34"/>
      <sheetName val="26_31_s"/>
      <sheetName val="26_31"/>
      <sheetName val="26_30_s"/>
      <sheetName val="26_30"/>
      <sheetName val="26_29_s"/>
      <sheetName val="26_29"/>
      <sheetName val="26_ACP_insert_V4_2"/>
      <sheetName val="26_ACP_insert_V4_1"/>
      <sheetName val="26_28_s"/>
      <sheetName val="26_28"/>
      <sheetName val="26_26s"/>
      <sheetName val="26_26"/>
      <sheetName val="26_25_s"/>
      <sheetName val="26_25"/>
      <sheetName val="26_24_s"/>
      <sheetName val="26_24"/>
      <sheetName val="TSPS Inverter"/>
      <sheetName val="Materialien"/>
      <sheetName val="26_22s"/>
      <sheetName val="26_22"/>
      <sheetName val="26_21s"/>
      <sheetName val="26_21"/>
      <sheetName val="Auslegung neuer Panels"/>
      <sheetName val="MaterialData"/>
      <sheetName val="Auswahl"/>
      <sheetName val="T3.9 Front Hoop Tubing"/>
      <sheetName val="T3.15 T3.5 SIS Side"/>
      <sheetName val="T3.15 T3.5 SIS Floor"/>
      <sheetName val="T3.11 T3.5 FHoop Bracing"/>
      <sheetName val="FHB"/>
      <sheetName val="T3.13 T3.5 Ft Bulkhead"/>
      <sheetName val="T3.14 T3.5 FBH S'pt Structure"/>
      <sheetName val="T3.10.5 T3.5 MHoop Brace Spt"/>
      <sheetName val="T4.5 Shoulder Harness Bar"/>
      <sheetName val="EV5.5.1&amp;2 TSPS Side"/>
      <sheetName val="EV5.5.1&amp;2 TSPS Floor"/>
      <sheetName val="EV5.5.1&amp;2 ACP Side"/>
      <sheetName val="Akku_Overview"/>
      <sheetName val="Akku_MaterialData"/>
      <sheetName val="EV5 Accumulator Container"/>
      <sheetName val="EV5.5.4 Alt. Matl - 3pt Bending"/>
      <sheetName val="EV5.5.4 Alt. Matl - Shear"/>
      <sheetName val="EV5.5.4 Alt. Matls Summary"/>
      <sheetName val="Rig Compliance"/>
      <sheetName val="Ascherohre"/>
      <sheetName val="22_Rohr3"/>
      <sheetName val="22_Rohr2"/>
      <sheetName val="22_Rohr1"/>
      <sheetName val="TSAC_RigComp_24"/>
      <sheetName val="Shoulder_Harness_24"/>
      <sheetName val="AntiSub24"/>
      <sheetName val="Ausreißversuch_SHB_25"/>
      <sheetName val="25_61"/>
      <sheetName val="26_20s"/>
      <sheetName val="26_20"/>
      <sheetName val="26_19s"/>
      <sheetName val="26_19"/>
      <sheetName val="26_18s"/>
      <sheetName val="26_18"/>
      <sheetName val="26_17"/>
      <sheetName val="26_17s"/>
      <sheetName val="26_16"/>
      <sheetName val="26_16s"/>
      <sheetName val="26_14_s"/>
      <sheetName val="26_14"/>
      <sheetName val="26_13_s"/>
      <sheetName val="26_13"/>
      <sheetName val="26_12"/>
      <sheetName val="26_12_s"/>
      <sheetName val="26_11"/>
      <sheetName val="26_11_s"/>
      <sheetName val="26_09_s"/>
      <sheetName val="26_09"/>
      <sheetName val="26_08_s"/>
      <sheetName val="26_08"/>
      <sheetName val="26_07s"/>
      <sheetName val="26_07"/>
      <sheetName val="26_05s"/>
      <sheetName val="26_04s"/>
      <sheetName val="26_03s"/>
      <sheetName val="26_02s"/>
      <sheetName val="26_01s"/>
      <sheetName val="26_05"/>
      <sheetName val="26_04"/>
      <sheetName val="26_03"/>
      <sheetName val="26_02"/>
      <sheetName val="26_01"/>
      <sheetName val="25_57_s"/>
      <sheetName val="25_56_s"/>
      <sheetName val="25_55_s"/>
      <sheetName val="25_54_s"/>
      <sheetName val="25_57"/>
      <sheetName val="25_56"/>
      <sheetName val="25_55"/>
      <sheetName val="25_54"/>
      <sheetName val="25_60s"/>
      <sheetName val="25_59s"/>
      <sheetName val="25_58s"/>
      <sheetName val="25_58"/>
      <sheetName val="25_53_s"/>
      <sheetName val="25_52_s"/>
      <sheetName val="25_51_s"/>
      <sheetName val="25_53"/>
      <sheetName val="25_52"/>
      <sheetName val="25_51"/>
      <sheetName val="25_50_s"/>
      <sheetName val="25_49_s"/>
      <sheetName val="25_48_s"/>
      <sheetName val="25_47_s"/>
      <sheetName val="25_46_s"/>
      <sheetName val="25_50"/>
      <sheetName val="25_49"/>
      <sheetName val="25_48"/>
      <sheetName val="25_47"/>
      <sheetName val="25_46"/>
      <sheetName val="25_45s"/>
      <sheetName val="25_45"/>
      <sheetName val="25_42s"/>
      <sheetName val="25_42"/>
      <sheetName val="25_44s"/>
      <sheetName val="25_43s"/>
      <sheetName val="25_41s"/>
      <sheetName val="25_44"/>
      <sheetName val="25_43"/>
      <sheetName val="25_41"/>
      <sheetName val="25_38s"/>
      <sheetName val="25_37s"/>
      <sheetName val="25_38"/>
      <sheetName val="25_37"/>
      <sheetName val="25_36s"/>
      <sheetName val="25_35s"/>
      <sheetName val="25_34s"/>
      <sheetName val="25_33s"/>
      <sheetName val="25_36"/>
      <sheetName val="25_35"/>
      <sheetName val="25_34"/>
      <sheetName val="25_33"/>
      <sheetName val="25_32s"/>
      <sheetName val="25_31s"/>
      <sheetName val="25_30s"/>
      <sheetName val="25_29s"/>
      <sheetName val="25_32"/>
      <sheetName val="25_31"/>
      <sheetName val="25_30"/>
      <sheetName val="25_29"/>
      <sheetName val="25_28s"/>
      <sheetName val="25_28"/>
      <sheetName val="25_27s"/>
      <sheetName val="25_27"/>
      <sheetName val="25_26s"/>
      <sheetName val="25_26"/>
      <sheetName val="25_25s"/>
      <sheetName val="25_25"/>
      <sheetName val="25_24s"/>
      <sheetName val="25_24"/>
      <sheetName val="25_23s"/>
      <sheetName val="25_23"/>
      <sheetName val="25_22s"/>
      <sheetName val="25_22"/>
      <sheetName val="25_20"/>
      <sheetName val="25_19"/>
      <sheetName val="25_20s"/>
      <sheetName val="25_19s"/>
      <sheetName val="25_18s"/>
      <sheetName val="25_17s"/>
      <sheetName val="25_17"/>
      <sheetName val="25_18"/>
      <sheetName val="24_21_3P"/>
      <sheetName val="24_21_S"/>
      <sheetName val="24_1_2_PG_S"/>
      <sheetName val="24_1_1_PG_S"/>
      <sheetName val="24_1_2_AG_S"/>
      <sheetName val="24_1_1_AG_S"/>
      <sheetName val="24_3_2_P_S"/>
      <sheetName val="24_3_1_P_S"/>
      <sheetName val="24_2_2_P_S"/>
      <sheetName val="24_2_1_P_S"/>
      <sheetName val="24_1_2_P_S"/>
      <sheetName val="24_1_1_P_S"/>
      <sheetName val="24_3_2_A_S"/>
      <sheetName val="24_3_1_A_S"/>
      <sheetName val="24_2_2_A_S"/>
      <sheetName val="24_2_1_A_S"/>
      <sheetName val="24_1_2_A_S"/>
      <sheetName val="24_1_1_A_S"/>
      <sheetName val="24_1_2_AG"/>
      <sheetName val="24_1_1_AG"/>
      <sheetName val="24_1_2_PG"/>
      <sheetName val="24_1_1_PG"/>
      <sheetName val="24_3_2_P"/>
      <sheetName val="24_3_1_P"/>
      <sheetName val="24_2_2_P"/>
      <sheetName val="24_2_1_P"/>
      <sheetName val="24_1_2_P"/>
      <sheetName val="24_1_1_P"/>
      <sheetName val="24_3_2_A"/>
      <sheetName val="24_3_1_A"/>
      <sheetName val="24_2_2_A"/>
      <sheetName val="24_2_1_A"/>
      <sheetName val="24_1_2_A"/>
      <sheetName val="24_1_1_A"/>
      <sheetName val="24_28_S"/>
      <sheetName val="24_26_S"/>
      <sheetName val="24_26_3P"/>
      <sheetName val="24_25_S"/>
      <sheetName val="24_25_3P"/>
      <sheetName val="24_22_S"/>
      <sheetName val="24_20_S"/>
      <sheetName val="24_22_3P"/>
      <sheetName val="24_20_3P"/>
      <sheetName val="24_19_3P"/>
      <sheetName val="24_18_3P"/>
      <sheetName val="24_17_3P"/>
      <sheetName val="24_16_3P"/>
      <sheetName val="24_15_3P"/>
      <sheetName val="24_14_3P"/>
      <sheetName val="24_13_3P"/>
      <sheetName val="24_12_3P"/>
      <sheetName val="24_11_3P"/>
      <sheetName val="24_10_3P"/>
      <sheetName val="24_09_3P"/>
      <sheetName val="24_08_3P"/>
      <sheetName val="24_07_3P"/>
      <sheetName val="24_06_3P"/>
      <sheetName val="24_05_3P"/>
      <sheetName val="24_04_3P"/>
      <sheetName val="24_03_3P"/>
      <sheetName val="24_02_3P"/>
      <sheetName val="23_01_3P"/>
      <sheetName val="24_19_S"/>
      <sheetName val="24_18_S"/>
      <sheetName val="24_17_S"/>
      <sheetName val="24_16_S"/>
      <sheetName val="24_15_S"/>
      <sheetName val="24_14_S"/>
      <sheetName val="24_13_S"/>
      <sheetName val="24_12_S"/>
      <sheetName val="24_11_S"/>
      <sheetName val="24_10_S"/>
      <sheetName val="24_09_S"/>
      <sheetName val="24_08_S"/>
      <sheetName val="24_07_S"/>
      <sheetName val="24_06_S"/>
      <sheetName val="24_05_S"/>
      <sheetName val="24_04_S"/>
      <sheetName val="24_03_S"/>
      <sheetName val="24_02_S"/>
      <sheetName val="23_02_3P"/>
      <sheetName val="23_03_3P"/>
      <sheetName val="23_04_3P"/>
      <sheetName val="23_05_3P"/>
      <sheetName val="23_06_3P"/>
      <sheetName val="23_07_3P"/>
      <sheetName val="23_08_3P"/>
      <sheetName val="23_09_3P"/>
      <sheetName val="23_10_3P"/>
      <sheetName val="23_12_3P"/>
      <sheetName val="23_13_3P"/>
      <sheetName val="23_18_3P"/>
      <sheetName val="23_19_3P"/>
      <sheetName val="23_20_3P"/>
      <sheetName val="23_21_3P"/>
      <sheetName val="23_22_3P"/>
      <sheetName val="23_23_3P"/>
      <sheetName val="23_24_3P"/>
      <sheetName val="23_25_3P"/>
      <sheetName val="23_26_3P"/>
      <sheetName val="23_akku_03"/>
      <sheetName val="23_akku_04"/>
      <sheetName val="Tabelle5"/>
      <sheetName val="23_01_s"/>
      <sheetName val="23_02_s"/>
      <sheetName val="23_03_s"/>
      <sheetName val="23_04_s"/>
      <sheetName val="23_05_s"/>
      <sheetName val="23_06_s"/>
      <sheetName val="23_07_s"/>
      <sheetName val="23_08_s"/>
      <sheetName val="23_09_s"/>
      <sheetName val="23_10_s"/>
      <sheetName val="23_11_s"/>
      <sheetName val="23_12s"/>
      <sheetName val="Tabelle12"/>
      <sheetName val="23_13s"/>
      <sheetName val="23_18s"/>
      <sheetName val="23_19s"/>
      <sheetName val="23_20s"/>
      <sheetName val="23_21s"/>
      <sheetName val="23_22s"/>
      <sheetName val="23_23s"/>
      <sheetName val="23_24s"/>
      <sheetName val="23_25s"/>
      <sheetName val="23_26s"/>
      <sheetName val="23_Akku_01_s"/>
      <sheetName val="23_Akku_02_s"/>
      <sheetName val="23_akku_03s"/>
      <sheetName val="23_akku_04s"/>
      <sheetName val="23_14Shoulder_Harness"/>
      <sheetName val="23_15Anti Sub"/>
      <sheetName val="anti sub wert"/>
      <sheetName val="kraft anti sub"/>
      <sheetName val="23_16Lap Belt"/>
      <sheetName val="23_17Lap_Belt o.HP."/>
      <sheetName val="Lap Belt werte "/>
      <sheetName val="Tabelle9"/>
      <sheetName val="Shoulder_Harness_23"/>
      <sheetName val="shb werte"/>
      <sheetName val="Tabelle8"/>
      <sheetName val="22_24_Biegung"/>
      <sheetName val="22_22_Biegung"/>
      <sheetName val="22_21_Biegung"/>
      <sheetName val="22_20_Biegung"/>
      <sheetName val="22_19_Biegung"/>
      <sheetName val="22_18_Biegung"/>
      <sheetName val="22_17_Biegung"/>
      <sheetName val="22_15_Biegung"/>
      <sheetName val="22_14_Biegung"/>
      <sheetName val="22_13_Biegung"/>
      <sheetName val="22_12_Biegung"/>
      <sheetName val="22_09_Biegung"/>
      <sheetName val="22_08_Biegung"/>
      <sheetName val="22_07_Biegung"/>
      <sheetName val="22_06_Biegung"/>
      <sheetName val="22_05_Biegung"/>
      <sheetName val="22_04_Biegung"/>
      <sheetName val="22_03_Biegung"/>
      <sheetName val="22_02_Biegung"/>
      <sheetName val="22_01_Biegung"/>
      <sheetName val="20_12_Biegung"/>
      <sheetName val="20_11_Biegung"/>
      <sheetName val="20_09_Biegung"/>
      <sheetName val="20_08_Biegung"/>
      <sheetName val="20_07_Biegung"/>
      <sheetName val="20_06_Biegung"/>
      <sheetName val="20_05_Biegung"/>
      <sheetName val="20_04_Biegung"/>
      <sheetName val="20_03_Biegung"/>
      <sheetName val="20_02_Biegung"/>
      <sheetName val="20_01_Biegung"/>
      <sheetName val="19_07_Biegung"/>
      <sheetName val="19_06_Biegung"/>
      <sheetName val="19_05_Biegung"/>
      <sheetName val="19_03_Biegung"/>
      <sheetName val="19_02_Biegung"/>
      <sheetName val="19_01_Biegung"/>
      <sheetName val="22_23_Shoulder_Harness"/>
      <sheetName val="22_24_Scherung"/>
      <sheetName val="22_22_Scherung"/>
      <sheetName val="22_21_Scherung"/>
      <sheetName val="22_20_Scherung"/>
      <sheetName val="22_19_Scherung"/>
      <sheetName val="22_18_Scherung"/>
      <sheetName val="22_17_Scherung"/>
      <sheetName val="22_15_Scherung"/>
      <sheetName val="22_14_Scherung"/>
      <sheetName val="22_13_Scherung"/>
      <sheetName val="22_12_Scherung"/>
      <sheetName val="22_09_Scherung"/>
      <sheetName val="22_08_Scherung"/>
      <sheetName val="22_5083_s"/>
      <sheetName val="22_07_Scherung"/>
      <sheetName val="22_06_Scherung"/>
      <sheetName val="22_05_Scherung"/>
      <sheetName val="22_04_Scherung"/>
      <sheetName val="22_03_Scherung"/>
      <sheetName val="22_02_Scherung"/>
      <sheetName val="22_01_Scherung"/>
      <sheetName val="7075_Scherung"/>
      <sheetName val="20_12_Scherung"/>
      <sheetName val="20_11_Scherung"/>
      <sheetName val="20_09_Scherung"/>
      <sheetName val="20_08_Scherung"/>
      <sheetName val="20_07_Scherung"/>
      <sheetName val="20_06_Scherung"/>
      <sheetName val="20_05_Scherung"/>
      <sheetName val="20_04_Scherung"/>
      <sheetName val="20_03_Scherung"/>
      <sheetName val="20_02_Scherung"/>
      <sheetName val="20_01_Scherung"/>
      <sheetName val="19_07_Scherung"/>
      <sheetName val="19_06_Scherung"/>
      <sheetName val="19_05_Scherung"/>
      <sheetName val="19_02_Scherung"/>
      <sheetName val="19_01_Scherung"/>
      <sheetName val="FBH_20_04_Scherung"/>
      <sheetName val="FBH_20_03_Scherung"/>
      <sheetName val="FBH_20_02_Scherung"/>
      <sheetName val="shear_20_02_Z"/>
      <sheetName val="Shear_Att_20_03"/>
      <sheetName val="Shear_Att_20_02"/>
      <sheetName val="Shear_Att_20_01"/>
      <sheetName val="Tear_20_03"/>
      <sheetName val="Shear_Att_19_01"/>
      <sheetName val="Tear_19_Lap_Belt_01"/>
      <sheetName val="Tear_19_02"/>
      <sheetName val="Tear_20_02"/>
      <sheetName val="Tear_20_01"/>
      <sheetName val="Tear_19_01"/>
      <sheetName val="20_02_Z"/>
      <sheetName val="Biometic"/>
      <sheetName val="Centroid"/>
      <sheetName val="5x8_RS24_TSAC"/>
      <sheetName val="Recherce"/>
      <sheetName val="5x12_RS24_TSAC_s"/>
      <sheetName val="5x8_RS24_TSAC_s"/>
      <sheetName val="5x12_RS24_TSAC"/>
    </sheetNames>
    <sheetDataSet>
      <sheetData sheetId="0"/>
      <sheetData sheetId="1"/>
      <sheetData sheetId="2"/>
      <sheetData sheetId="3"/>
      <sheetData sheetId="4"/>
      <sheetData sheetId="5"/>
      <sheetData sheetId="6"/>
      <sheetData sheetId="7">
        <row r="33">
          <cell r="C33">
            <v>-1.19579E-4</v>
          </cell>
          <cell r="E33">
            <v>0.33799479999999998</v>
          </cell>
        </row>
        <row r="34">
          <cell r="C34">
            <v>-1.1360000000000001E-3</v>
          </cell>
          <cell r="E34">
            <v>0.24072869999999999</v>
          </cell>
        </row>
        <row r="35">
          <cell r="C35">
            <v>-3.5275800000000002E-3</v>
          </cell>
          <cell r="E35">
            <v>0.53879630000000001</v>
          </cell>
        </row>
        <row r="36">
          <cell r="C36">
            <v>-7.4138980000000004E-3</v>
          </cell>
          <cell r="E36">
            <v>0.327318</v>
          </cell>
        </row>
        <row r="37">
          <cell r="C37">
            <v>-1.2794949999999999E-2</v>
          </cell>
          <cell r="E37">
            <v>-0.23423959999999999</v>
          </cell>
        </row>
        <row r="38">
          <cell r="C38">
            <v>-1.961096E-2</v>
          </cell>
          <cell r="E38">
            <v>-0.59009869999999998</v>
          </cell>
        </row>
        <row r="39">
          <cell r="C39">
            <v>-2.7562960000000001E-2</v>
          </cell>
          <cell r="E39">
            <v>-0.44454250000000001</v>
          </cell>
        </row>
        <row r="40">
          <cell r="C40">
            <v>-3.6411800000000001E-2</v>
          </cell>
          <cell r="E40">
            <v>-0.31573580000000001</v>
          </cell>
        </row>
        <row r="41">
          <cell r="C41">
            <v>-4.5978129999999999E-2</v>
          </cell>
          <cell r="E41">
            <v>-0.22091839999999999</v>
          </cell>
        </row>
        <row r="42">
          <cell r="C42">
            <v>-5.6202130000000003E-2</v>
          </cell>
          <cell r="E42">
            <v>5.148577E-2</v>
          </cell>
        </row>
        <row r="43">
          <cell r="C43">
            <v>-6.684466E-2</v>
          </cell>
          <cell r="E43">
            <v>-2.63859E-2</v>
          </cell>
        </row>
        <row r="44">
          <cell r="C44">
            <v>-7.7845929999999994E-2</v>
          </cell>
          <cell r="E44">
            <v>-0.18751670000000001</v>
          </cell>
        </row>
        <row r="45">
          <cell r="C45">
            <v>-8.9086360000000003E-2</v>
          </cell>
          <cell r="E45">
            <v>-0.22042880000000001</v>
          </cell>
        </row>
        <row r="46">
          <cell r="C46">
            <v>-0.1005061</v>
          </cell>
          <cell r="E46">
            <v>-0.29399049999999999</v>
          </cell>
        </row>
        <row r="47">
          <cell r="C47">
            <v>-0.1121053</v>
          </cell>
          <cell r="E47">
            <v>-0.29555779999999998</v>
          </cell>
        </row>
        <row r="48">
          <cell r="C48">
            <v>-0.12376429999999999</v>
          </cell>
          <cell r="E48">
            <v>-4.8327269999999999E-2</v>
          </cell>
        </row>
        <row r="49">
          <cell r="C49">
            <v>-0.13554279999999999</v>
          </cell>
          <cell r="E49">
            <v>-2.2761739999999999E-2</v>
          </cell>
        </row>
        <row r="50">
          <cell r="C50">
            <v>-0.14738109999999999</v>
          </cell>
          <cell r="E50">
            <v>-0.1070002</v>
          </cell>
        </row>
        <row r="51">
          <cell r="C51">
            <v>-0.15915960000000001</v>
          </cell>
          <cell r="E51">
            <v>-0.27635910000000002</v>
          </cell>
        </row>
        <row r="52">
          <cell r="C52">
            <v>-0.17093820000000001</v>
          </cell>
          <cell r="E52">
            <v>-0.4540438</v>
          </cell>
        </row>
        <row r="53">
          <cell r="C53">
            <v>-0.18271670000000001</v>
          </cell>
          <cell r="E53">
            <v>-0.78649250000000004</v>
          </cell>
        </row>
        <row r="54">
          <cell r="C54">
            <v>-0.19437570000000001</v>
          </cell>
          <cell r="E54">
            <v>-1.014426</v>
          </cell>
        </row>
        <row r="55">
          <cell r="C55">
            <v>-0.20597480000000001</v>
          </cell>
          <cell r="E55">
            <v>-1.1455839999999999</v>
          </cell>
        </row>
        <row r="56">
          <cell r="C56">
            <v>-0.21757399999999999</v>
          </cell>
          <cell r="E56">
            <v>-1.403197</v>
          </cell>
        </row>
        <row r="57">
          <cell r="C57">
            <v>-0.22911339999999999</v>
          </cell>
          <cell r="E57">
            <v>-1.7776670000000001</v>
          </cell>
        </row>
        <row r="58">
          <cell r="C58">
            <v>-0.2405929</v>
          </cell>
          <cell r="E58">
            <v>-2.2241309999999999</v>
          </cell>
        </row>
        <row r="59">
          <cell r="C59">
            <v>-0.25195299999999998</v>
          </cell>
          <cell r="E59">
            <v>-2.9206669999999999</v>
          </cell>
        </row>
        <row r="60">
          <cell r="C60">
            <v>-0.26331300000000002</v>
          </cell>
          <cell r="E60">
            <v>-4.2012900000000002</v>
          </cell>
        </row>
        <row r="61">
          <cell r="C61">
            <v>-0.2745534</v>
          </cell>
          <cell r="E61">
            <v>-5.6995610000000001</v>
          </cell>
        </row>
        <row r="62">
          <cell r="C62">
            <v>-0.28567419999999999</v>
          </cell>
          <cell r="E62">
            <v>-7.1881349999999999</v>
          </cell>
        </row>
        <row r="63">
          <cell r="C63">
            <v>-0.29673529999999998</v>
          </cell>
          <cell r="E63">
            <v>-8.7763270000000002</v>
          </cell>
        </row>
        <row r="64">
          <cell r="C64">
            <v>-0.30773660000000003</v>
          </cell>
          <cell r="E64">
            <v>-9.8755419999999994</v>
          </cell>
        </row>
        <row r="65">
          <cell r="C65">
            <v>-0.31867800000000002</v>
          </cell>
          <cell r="E65">
            <v>-10.90747</v>
          </cell>
        </row>
        <row r="66">
          <cell r="C66">
            <v>-0.32950000000000002</v>
          </cell>
          <cell r="E66">
            <v>-12.03763</v>
          </cell>
        </row>
        <row r="67">
          <cell r="C67">
            <v>-0.34032190000000001</v>
          </cell>
          <cell r="E67">
            <v>-12.817130000000001</v>
          </cell>
        </row>
        <row r="68">
          <cell r="C68">
            <v>-0.35102420000000001</v>
          </cell>
          <cell r="E68">
            <v>-13.72378</v>
          </cell>
        </row>
        <row r="69">
          <cell r="C69">
            <v>-0.36178630000000001</v>
          </cell>
          <cell r="E69">
            <v>-14.78655</v>
          </cell>
        </row>
        <row r="70">
          <cell r="C70">
            <v>-0.3724886</v>
          </cell>
          <cell r="E70">
            <v>-15.67948</v>
          </cell>
        </row>
        <row r="71">
          <cell r="C71">
            <v>-0.3830713</v>
          </cell>
          <cell r="E71">
            <v>-16.567219999999999</v>
          </cell>
        </row>
        <row r="72">
          <cell r="C72">
            <v>-0.39365410000000001</v>
          </cell>
          <cell r="E72">
            <v>-17.11036</v>
          </cell>
        </row>
        <row r="73">
          <cell r="C73">
            <v>-0.40423680000000001</v>
          </cell>
          <cell r="E73">
            <v>-17.640969999999999</v>
          </cell>
        </row>
        <row r="74">
          <cell r="C74">
            <v>-0.41470000000000001</v>
          </cell>
          <cell r="E74">
            <v>-18.256989999999998</v>
          </cell>
        </row>
        <row r="75">
          <cell r="C75">
            <v>-0.42510340000000002</v>
          </cell>
          <cell r="E75">
            <v>-18.5962</v>
          </cell>
        </row>
        <row r="76">
          <cell r="C76">
            <v>-0.43544690000000003</v>
          </cell>
          <cell r="E76">
            <v>-18.796119999999998</v>
          </cell>
        </row>
        <row r="77">
          <cell r="C77">
            <v>-0.44585029999999998</v>
          </cell>
          <cell r="E77">
            <v>-18.764769999999999</v>
          </cell>
        </row>
        <row r="78">
          <cell r="C78">
            <v>-0.45619389999999999</v>
          </cell>
          <cell r="E78">
            <v>-18.194690000000001</v>
          </cell>
        </row>
        <row r="79">
          <cell r="C79">
            <v>-0.46653749999999999</v>
          </cell>
          <cell r="E79">
            <v>-17.94942</v>
          </cell>
        </row>
        <row r="80">
          <cell r="C80">
            <v>-0.4768213</v>
          </cell>
          <cell r="E80">
            <v>-18.028559999999999</v>
          </cell>
        </row>
        <row r="81">
          <cell r="C81">
            <v>-0.48710510000000001</v>
          </cell>
          <cell r="E81">
            <v>-18.397259999999999</v>
          </cell>
        </row>
        <row r="82">
          <cell r="C82">
            <v>-0.49738890000000002</v>
          </cell>
          <cell r="E82">
            <v>-18.747820000000001</v>
          </cell>
        </row>
        <row r="83">
          <cell r="C83">
            <v>-0.50761290000000003</v>
          </cell>
          <cell r="E83">
            <v>-19.225439999999999</v>
          </cell>
        </row>
        <row r="84">
          <cell r="C84">
            <v>-0.51783690000000004</v>
          </cell>
          <cell r="E84">
            <v>-19.930789999999998</v>
          </cell>
        </row>
        <row r="85">
          <cell r="C85">
            <v>-0.5280011</v>
          </cell>
          <cell r="E85">
            <v>-21.00375</v>
          </cell>
        </row>
        <row r="86">
          <cell r="C86">
            <v>-0.53816529999999996</v>
          </cell>
          <cell r="E86">
            <v>-22.01285</v>
          </cell>
        </row>
        <row r="87">
          <cell r="C87">
            <v>-0.54832959999999997</v>
          </cell>
          <cell r="E87">
            <v>-23.140080000000001</v>
          </cell>
        </row>
        <row r="88">
          <cell r="C88">
            <v>-0.55843390000000004</v>
          </cell>
          <cell r="E88">
            <v>-24.831029999999998</v>
          </cell>
        </row>
        <row r="89">
          <cell r="C89">
            <v>-0.56859820000000005</v>
          </cell>
          <cell r="E89">
            <v>-27.434290000000001</v>
          </cell>
        </row>
        <row r="90">
          <cell r="C90">
            <v>-0.57876240000000001</v>
          </cell>
          <cell r="E90">
            <v>-32.14499</v>
          </cell>
        </row>
        <row r="91">
          <cell r="C91">
            <v>-0.58886680000000002</v>
          </cell>
          <cell r="E91">
            <v>-41.332189999999997</v>
          </cell>
        </row>
        <row r="92">
          <cell r="C92">
            <v>-0.59897120000000004</v>
          </cell>
          <cell r="E92">
            <v>-57.577800000000003</v>
          </cell>
        </row>
        <row r="93">
          <cell r="C93">
            <v>-0.6090757</v>
          </cell>
          <cell r="E93">
            <v>-82.649159999999995</v>
          </cell>
        </row>
        <row r="94">
          <cell r="C94">
            <v>-0.61714720000000001</v>
          </cell>
          <cell r="E94">
            <v>-109.919</v>
          </cell>
        </row>
        <row r="95">
          <cell r="C95">
            <v>-0.62515900000000002</v>
          </cell>
          <cell r="E95">
            <v>-143.8279</v>
          </cell>
        </row>
        <row r="96">
          <cell r="C96">
            <v>-0.63125759999999997</v>
          </cell>
          <cell r="E96">
            <v>-173.73910000000001</v>
          </cell>
        </row>
        <row r="97">
          <cell r="C97">
            <v>-0.63717670000000004</v>
          </cell>
          <cell r="E97">
            <v>-207.4855</v>
          </cell>
        </row>
        <row r="98">
          <cell r="C98">
            <v>-0.64327529999999999</v>
          </cell>
          <cell r="E98">
            <v>-244.94049999999999</v>
          </cell>
        </row>
        <row r="99">
          <cell r="C99">
            <v>-0.6472812</v>
          </cell>
          <cell r="E99">
            <v>-271.98020000000002</v>
          </cell>
        </row>
        <row r="100">
          <cell r="C100">
            <v>-0.65128699999999995</v>
          </cell>
          <cell r="E100">
            <v>-300.65649999999999</v>
          </cell>
        </row>
        <row r="101">
          <cell r="C101">
            <v>-0.65529300000000001</v>
          </cell>
          <cell r="E101">
            <v>-330.98099999999999</v>
          </cell>
        </row>
        <row r="102">
          <cell r="C102">
            <v>-0.65935860000000002</v>
          </cell>
          <cell r="E102">
            <v>-362.91609999999997</v>
          </cell>
        </row>
        <row r="103">
          <cell r="C103">
            <v>-0.66336459999999997</v>
          </cell>
          <cell r="E103">
            <v>-396.4563</v>
          </cell>
        </row>
        <row r="104">
          <cell r="C104">
            <v>-0.66737049999999998</v>
          </cell>
          <cell r="E104">
            <v>-431.60669999999999</v>
          </cell>
        </row>
        <row r="105">
          <cell r="C105">
            <v>-0.67137630000000004</v>
          </cell>
          <cell r="E105">
            <v>-468.34750000000003</v>
          </cell>
        </row>
        <row r="106">
          <cell r="C106">
            <v>-0.67538220000000004</v>
          </cell>
          <cell r="E106">
            <v>-506.6284</v>
          </cell>
        </row>
        <row r="107">
          <cell r="C107">
            <v>-0.67938810000000005</v>
          </cell>
          <cell r="E107">
            <v>-546.4864</v>
          </cell>
        </row>
        <row r="108">
          <cell r="C108">
            <v>-0.6834538</v>
          </cell>
          <cell r="E108">
            <v>-588.12890000000004</v>
          </cell>
        </row>
        <row r="109">
          <cell r="C109">
            <v>-0.68745970000000001</v>
          </cell>
          <cell r="E109">
            <v>-631.51080000000002</v>
          </cell>
        </row>
        <row r="110">
          <cell r="C110">
            <v>-0.69146549999999996</v>
          </cell>
          <cell r="E110">
            <v>-676.63109999999995</v>
          </cell>
        </row>
        <row r="111">
          <cell r="C111">
            <v>-0.69553129999999996</v>
          </cell>
          <cell r="E111">
            <v>-723.52909999999997</v>
          </cell>
        </row>
        <row r="112">
          <cell r="C112">
            <v>-0.69947740000000003</v>
          </cell>
          <cell r="E112">
            <v>-772.35810000000004</v>
          </cell>
        </row>
        <row r="113">
          <cell r="C113">
            <v>-0.70151019999999997</v>
          </cell>
          <cell r="E113">
            <v>-797.5222</v>
          </cell>
        </row>
        <row r="114">
          <cell r="C114">
            <v>-0.70348330000000003</v>
          </cell>
          <cell r="E114">
            <v>-823.17909999999995</v>
          </cell>
        </row>
        <row r="115">
          <cell r="C115">
            <v>-0.70551609999999998</v>
          </cell>
          <cell r="E115">
            <v>-849.32749999999999</v>
          </cell>
        </row>
        <row r="116">
          <cell r="C116">
            <v>-0.70754899999999998</v>
          </cell>
          <cell r="E116">
            <v>-875.97580000000005</v>
          </cell>
        </row>
        <row r="117">
          <cell r="C117">
            <v>-0.70952199999999999</v>
          </cell>
          <cell r="E117">
            <v>-903.13829999999996</v>
          </cell>
        </row>
        <row r="118">
          <cell r="C118">
            <v>-0.71149510000000005</v>
          </cell>
          <cell r="E118">
            <v>-930.82370000000003</v>
          </cell>
        </row>
        <row r="119">
          <cell r="C119">
            <v>-0.71352789999999999</v>
          </cell>
          <cell r="E119">
            <v>-959.02440000000001</v>
          </cell>
        </row>
        <row r="120">
          <cell r="C120">
            <v>-0.7155009</v>
          </cell>
          <cell r="E120">
            <v>-987.7278</v>
          </cell>
        </row>
        <row r="121">
          <cell r="C121">
            <v>-0.7175338</v>
          </cell>
          <cell r="E121">
            <v>-1016.919</v>
          </cell>
        </row>
        <row r="122">
          <cell r="C122">
            <v>-0.7195667</v>
          </cell>
          <cell r="E122">
            <v>-1046.575</v>
          </cell>
        </row>
        <row r="123">
          <cell r="C123">
            <v>-0.72153970000000001</v>
          </cell>
          <cell r="E123">
            <v>-1076.681</v>
          </cell>
        </row>
        <row r="124">
          <cell r="C124">
            <v>-0.72351279999999996</v>
          </cell>
          <cell r="E124">
            <v>-1107.249</v>
          </cell>
        </row>
        <row r="125">
          <cell r="C125">
            <v>-0.72548579999999996</v>
          </cell>
          <cell r="E125">
            <v>-1138.2950000000001</v>
          </cell>
        </row>
        <row r="126">
          <cell r="C126">
            <v>-0.72745879999999996</v>
          </cell>
          <cell r="E126">
            <v>-1169.817</v>
          </cell>
        </row>
        <row r="127">
          <cell r="C127">
            <v>-0.72949169999999997</v>
          </cell>
          <cell r="E127">
            <v>-1201.807</v>
          </cell>
        </row>
        <row r="128">
          <cell r="C128">
            <v>-0.73152459999999997</v>
          </cell>
          <cell r="E128">
            <v>-1234.261</v>
          </cell>
        </row>
        <row r="129">
          <cell r="C129">
            <v>-0.73349759999999997</v>
          </cell>
          <cell r="E129">
            <v>-1267.181</v>
          </cell>
        </row>
        <row r="130">
          <cell r="C130">
            <v>-0.73553040000000003</v>
          </cell>
          <cell r="E130">
            <v>-1300.5550000000001</v>
          </cell>
        </row>
        <row r="131">
          <cell r="C131">
            <v>-0.73750349999999998</v>
          </cell>
          <cell r="E131">
            <v>-1334.355</v>
          </cell>
        </row>
        <row r="132">
          <cell r="C132">
            <v>-0.73953630000000004</v>
          </cell>
          <cell r="E132">
            <v>-1368.5619999999999</v>
          </cell>
        </row>
        <row r="133">
          <cell r="C133">
            <v>-0.74150939999999999</v>
          </cell>
          <cell r="E133">
            <v>-1403.1769999999999</v>
          </cell>
        </row>
        <row r="134">
          <cell r="C134">
            <v>-0.74360210000000004</v>
          </cell>
          <cell r="E134">
            <v>-1438.2</v>
          </cell>
        </row>
        <row r="135">
          <cell r="C135">
            <v>-0.74557499999999999</v>
          </cell>
          <cell r="E135">
            <v>-1473.6089999999999</v>
          </cell>
        </row>
        <row r="136">
          <cell r="C136">
            <v>-0.74754810000000005</v>
          </cell>
          <cell r="E136">
            <v>-1509.386</v>
          </cell>
        </row>
        <row r="137">
          <cell r="C137">
            <v>-0.7495212</v>
          </cell>
          <cell r="E137">
            <v>-1545.5239999999999</v>
          </cell>
        </row>
        <row r="138">
          <cell r="C138">
            <v>-0.7514942</v>
          </cell>
          <cell r="E138">
            <v>-1582.021</v>
          </cell>
        </row>
        <row r="139">
          <cell r="C139">
            <v>-0.75352710000000001</v>
          </cell>
          <cell r="E139">
            <v>-1618.867</v>
          </cell>
        </row>
        <row r="140">
          <cell r="C140">
            <v>-0.75556000000000001</v>
          </cell>
          <cell r="E140">
            <v>-1656.0640000000001</v>
          </cell>
        </row>
        <row r="141">
          <cell r="C141">
            <v>-0.75753300000000001</v>
          </cell>
          <cell r="E141">
            <v>-1693.606</v>
          </cell>
        </row>
        <row r="142">
          <cell r="C142">
            <v>-0.75950600000000001</v>
          </cell>
          <cell r="E142">
            <v>-1731.47</v>
          </cell>
        </row>
        <row r="143">
          <cell r="C143">
            <v>-0.76153879999999996</v>
          </cell>
          <cell r="E143">
            <v>-1769.62</v>
          </cell>
        </row>
        <row r="144">
          <cell r="C144">
            <v>-0.76357169999999996</v>
          </cell>
          <cell r="E144">
            <v>-1808.028</v>
          </cell>
        </row>
        <row r="145">
          <cell r="C145">
            <v>-0.76554480000000003</v>
          </cell>
          <cell r="E145">
            <v>-1846.672</v>
          </cell>
        </row>
        <row r="146">
          <cell r="C146">
            <v>-0.76751780000000003</v>
          </cell>
          <cell r="E146">
            <v>-1885.5409999999999</v>
          </cell>
        </row>
        <row r="147">
          <cell r="C147">
            <v>-0.76949089999999998</v>
          </cell>
          <cell r="E147">
            <v>-1924.64</v>
          </cell>
        </row>
        <row r="148">
          <cell r="C148">
            <v>-0.77152370000000003</v>
          </cell>
          <cell r="E148">
            <v>-1963.9860000000001</v>
          </cell>
        </row>
        <row r="149">
          <cell r="C149">
            <v>-0.77355660000000004</v>
          </cell>
          <cell r="E149">
            <v>-2003.586</v>
          </cell>
        </row>
        <row r="150">
          <cell r="C150">
            <v>-0.77552960000000004</v>
          </cell>
          <cell r="E150">
            <v>-2043.4369999999999</v>
          </cell>
        </row>
        <row r="151">
          <cell r="C151">
            <v>-0.77750260000000004</v>
          </cell>
          <cell r="E151">
            <v>-2083.5300000000002</v>
          </cell>
        </row>
        <row r="152">
          <cell r="C152">
            <v>-0.77947569999999999</v>
          </cell>
          <cell r="E152">
            <v>-2123.848</v>
          </cell>
        </row>
        <row r="153">
          <cell r="C153">
            <v>-0.7815086</v>
          </cell>
          <cell r="E153">
            <v>-2164.386</v>
          </cell>
        </row>
        <row r="154">
          <cell r="C154">
            <v>-0.7834816</v>
          </cell>
          <cell r="E154">
            <v>-2205.163</v>
          </cell>
        </row>
        <row r="155">
          <cell r="C155">
            <v>-0.7855145</v>
          </cell>
          <cell r="E155">
            <v>-2246.1979999999999</v>
          </cell>
        </row>
        <row r="156">
          <cell r="C156">
            <v>-0.78748750000000001</v>
          </cell>
          <cell r="E156">
            <v>-2287.4769999999999</v>
          </cell>
        </row>
        <row r="157">
          <cell r="C157">
            <v>-0.78946059999999996</v>
          </cell>
          <cell r="E157">
            <v>-2328.9650000000001</v>
          </cell>
        </row>
        <row r="158">
          <cell r="C158">
            <v>-0.79143359999999996</v>
          </cell>
          <cell r="E158">
            <v>-2370.634</v>
          </cell>
        </row>
        <row r="159">
          <cell r="C159">
            <v>-0.79346649999999996</v>
          </cell>
          <cell r="E159">
            <v>-2412.4749999999999</v>
          </cell>
        </row>
        <row r="160">
          <cell r="C160">
            <v>-0.79543949999999997</v>
          </cell>
          <cell r="E160">
            <v>-2454.4989999999998</v>
          </cell>
        </row>
        <row r="161">
          <cell r="C161">
            <v>-0.79747239999999997</v>
          </cell>
          <cell r="E161">
            <v>-2496.7069999999999</v>
          </cell>
        </row>
        <row r="162">
          <cell r="C162">
            <v>-0.79950520000000003</v>
          </cell>
          <cell r="E162">
            <v>-2539.0929999999998</v>
          </cell>
        </row>
        <row r="163">
          <cell r="C163">
            <v>-0.80147820000000003</v>
          </cell>
          <cell r="E163">
            <v>-2581.654</v>
          </cell>
        </row>
        <row r="164">
          <cell r="C164">
            <v>-0.80345129999999998</v>
          </cell>
          <cell r="E164">
            <v>-2624.3969999999999</v>
          </cell>
        </row>
        <row r="165">
          <cell r="C165">
            <v>-0.80548419999999998</v>
          </cell>
          <cell r="E165">
            <v>-2667.3139999999999</v>
          </cell>
        </row>
        <row r="166">
          <cell r="C166">
            <v>-0.80745719999999999</v>
          </cell>
          <cell r="E166">
            <v>-2710.3809999999999</v>
          </cell>
        </row>
        <row r="167">
          <cell r="C167">
            <v>-0.80949000000000004</v>
          </cell>
          <cell r="E167">
            <v>-2753.5819999999999</v>
          </cell>
        </row>
        <row r="168">
          <cell r="C168">
            <v>-0.81152279999999999</v>
          </cell>
          <cell r="E168">
            <v>-2796.9160000000002</v>
          </cell>
        </row>
        <row r="169">
          <cell r="C169">
            <v>-0.81349590000000005</v>
          </cell>
          <cell r="E169">
            <v>-2840.3919999999998</v>
          </cell>
        </row>
        <row r="170">
          <cell r="C170">
            <v>-0.815469</v>
          </cell>
          <cell r="E170">
            <v>-2884.01</v>
          </cell>
        </row>
        <row r="171">
          <cell r="C171">
            <v>-0.81744209999999995</v>
          </cell>
          <cell r="E171">
            <v>-2927.7629999999999</v>
          </cell>
        </row>
        <row r="172">
          <cell r="C172">
            <v>-0.81947490000000001</v>
          </cell>
          <cell r="E172">
            <v>-2971.6410000000001</v>
          </cell>
        </row>
        <row r="173">
          <cell r="C173">
            <v>-0.82150780000000001</v>
          </cell>
          <cell r="E173">
            <v>-3015.6329999999998</v>
          </cell>
        </row>
        <row r="174">
          <cell r="C174">
            <v>-0.82348080000000001</v>
          </cell>
          <cell r="E174">
            <v>-3059.7310000000002</v>
          </cell>
        </row>
        <row r="175">
          <cell r="C175">
            <v>-0.82545380000000002</v>
          </cell>
          <cell r="E175">
            <v>-3103.9250000000002</v>
          </cell>
        </row>
        <row r="176">
          <cell r="C176">
            <v>-0.82742689999999997</v>
          </cell>
          <cell r="E176">
            <v>-3148.2049999999999</v>
          </cell>
        </row>
        <row r="177">
          <cell r="C177">
            <v>-0.82939989999999997</v>
          </cell>
          <cell r="E177">
            <v>-3192.5540000000001</v>
          </cell>
        </row>
        <row r="178">
          <cell r="C178">
            <v>-0.83137300000000003</v>
          </cell>
          <cell r="E178">
            <v>-3236.9459999999999</v>
          </cell>
        </row>
        <row r="179">
          <cell r="C179">
            <v>-0.83340590000000003</v>
          </cell>
          <cell r="E179">
            <v>-3281.3670000000002</v>
          </cell>
        </row>
        <row r="180">
          <cell r="C180">
            <v>-0.83543869999999998</v>
          </cell>
          <cell r="E180">
            <v>-3325.8290000000002</v>
          </cell>
        </row>
        <row r="181">
          <cell r="C181">
            <v>-0.83741169999999998</v>
          </cell>
          <cell r="E181">
            <v>-3370.3429999999998</v>
          </cell>
        </row>
        <row r="182">
          <cell r="C182">
            <v>-0.83938480000000004</v>
          </cell>
          <cell r="E182">
            <v>-3414.893</v>
          </cell>
        </row>
        <row r="183">
          <cell r="C183">
            <v>-0.84135780000000004</v>
          </cell>
          <cell r="E183">
            <v>-3459.4360000000001</v>
          </cell>
        </row>
        <row r="184">
          <cell r="C184">
            <v>-0.84339070000000005</v>
          </cell>
          <cell r="E184">
            <v>-3503.9349999999999</v>
          </cell>
        </row>
        <row r="185">
          <cell r="C185">
            <v>-0.84542360000000005</v>
          </cell>
          <cell r="E185">
            <v>-3548.38</v>
          </cell>
        </row>
        <row r="186">
          <cell r="C186">
            <v>-0.84739660000000006</v>
          </cell>
          <cell r="E186">
            <v>-3592.777</v>
          </cell>
        </row>
        <row r="187">
          <cell r="C187">
            <v>-0.84936970000000001</v>
          </cell>
          <cell r="E187">
            <v>-3637.134</v>
          </cell>
        </row>
        <row r="188">
          <cell r="C188">
            <v>-0.85134270000000001</v>
          </cell>
          <cell r="E188">
            <v>-3681.4470000000001</v>
          </cell>
        </row>
        <row r="189">
          <cell r="C189">
            <v>-0.85337549999999995</v>
          </cell>
          <cell r="E189">
            <v>-3725.701</v>
          </cell>
        </row>
        <row r="190">
          <cell r="C190">
            <v>-0.85540839999999996</v>
          </cell>
          <cell r="E190">
            <v>-3769.8719999999998</v>
          </cell>
        </row>
        <row r="191">
          <cell r="C191">
            <v>-0.85744120000000001</v>
          </cell>
          <cell r="E191">
            <v>-3813.94</v>
          </cell>
        </row>
        <row r="192">
          <cell r="C192">
            <v>-0.85941429999999996</v>
          </cell>
          <cell r="E192">
            <v>-3857.8910000000001</v>
          </cell>
        </row>
        <row r="193">
          <cell r="C193">
            <v>-0.86138729999999997</v>
          </cell>
          <cell r="E193">
            <v>-3901.7240000000002</v>
          </cell>
        </row>
        <row r="194">
          <cell r="C194">
            <v>-0.86336040000000003</v>
          </cell>
          <cell r="E194">
            <v>-3945.444</v>
          </cell>
        </row>
        <row r="195">
          <cell r="C195">
            <v>-0.86533349999999998</v>
          </cell>
          <cell r="E195">
            <v>-3989.0439999999999</v>
          </cell>
        </row>
        <row r="196">
          <cell r="C196">
            <v>-0.86736630000000003</v>
          </cell>
          <cell r="E196">
            <v>-4032.4989999999998</v>
          </cell>
        </row>
        <row r="197">
          <cell r="C197">
            <v>-0.86939920000000004</v>
          </cell>
          <cell r="E197">
            <v>-4075.7890000000002</v>
          </cell>
        </row>
        <row r="198">
          <cell r="C198">
            <v>-0.87137220000000004</v>
          </cell>
          <cell r="E198">
            <v>-4118.9009999999998</v>
          </cell>
        </row>
        <row r="199">
          <cell r="C199">
            <v>-0.87340499999999999</v>
          </cell>
          <cell r="E199">
            <v>-4161.8209999999999</v>
          </cell>
        </row>
        <row r="200">
          <cell r="C200">
            <v>-0.87537810000000005</v>
          </cell>
          <cell r="E200">
            <v>-4204.5439999999999</v>
          </cell>
        </row>
        <row r="201">
          <cell r="C201">
            <v>-0.87735110000000005</v>
          </cell>
          <cell r="E201">
            <v>-4247.0659999999998</v>
          </cell>
        </row>
        <row r="202">
          <cell r="C202">
            <v>-0.87938400000000005</v>
          </cell>
          <cell r="E202">
            <v>-4289.3860000000004</v>
          </cell>
        </row>
        <row r="203">
          <cell r="C203">
            <v>-0.88135699999999995</v>
          </cell>
          <cell r="E203">
            <v>-4331.5</v>
          </cell>
        </row>
        <row r="204">
          <cell r="C204">
            <v>-0.88338989999999995</v>
          </cell>
          <cell r="E204">
            <v>-4373.3990000000003</v>
          </cell>
        </row>
        <row r="205">
          <cell r="C205">
            <v>-0.88536289999999995</v>
          </cell>
          <cell r="E205">
            <v>-4415.0749999999998</v>
          </cell>
        </row>
        <row r="206">
          <cell r="C206">
            <v>-0.88733600000000001</v>
          </cell>
          <cell r="E206">
            <v>-4456.5280000000002</v>
          </cell>
        </row>
        <row r="207">
          <cell r="C207">
            <v>-0.88930900000000002</v>
          </cell>
          <cell r="E207">
            <v>-4497.7619999999997</v>
          </cell>
        </row>
        <row r="208">
          <cell r="C208">
            <v>-0.89128209999999997</v>
          </cell>
          <cell r="E208">
            <v>-4538.7719999999999</v>
          </cell>
        </row>
        <row r="209">
          <cell r="C209">
            <v>-0.89331490000000002</v>
          </cell>
          <cell r="E209">
            <v>-4579.5469999999996</v>
          </cell>
        </row>
        <row r="210">
          <cell r="C210">
            <v>-0.89534780000000003</v>
          </cell>
          <cell r="E210">
            <v>-4620.07</v>
          </cell>
        </row>
        <row r="211">
          <cell r="C211">
            <v>-0.89732089999999998</v>
          </cell>
          <cell r="E211">
            <v>-4660.3220000000001</v>
          </cell>
        </row>
        <row r="212">
          <cell r="C212">
            <v>-0.89929389999999998</v>
          </cell>
          <cell r="E212">
            <v>-4700.2879999999996</v>
          </cell>
        </row>
        <row r="213">
          <cell r="C213">
            <v>-0.90126689999999998</v>
          </cell>
          <cell r="E213">
            <v>-4739.9639999999999</v>
          </cell>
        </row>
        <row r="214">
          <cell r="C214">
            <v>-0.90329970000000004</v>
          </cell>
          <cell r="E214">
            <v>-4779.3599999999997</v>
          </cell>
        </row>
        <row r="215">
          <cell r="C215">
            <v>-0.90533260000000004</v>
          </cell>
          <cell r="E215">
            <v>-4818.491</v>
          </cell>
        </row>
        <row r="216">
          <cell r="C216">
            <v>-0.90736550000000005</v>
          </cell>
          <cell r="E216">
            <v>-4857.3590000000004</v>
          </cell>
        </row>
        <row r="217">
          <cell r="C217">
            <v>-0.90933850000000005</v>
          </cell>
          <cell r="E217">
            <v>-4895.9629999999997</v>
          </cell>
        </row>
        <row r="218">
          <cell r="C218">
            <v>-0.9113116</v>
          </cell>
          <cell r="E218">
            <v>-4934.3029999999999</v>
          </cell>
        </row>
        <row r="219">
          <cell r="C219">
            <v>-0.91328469999999995</v>
          </cell>
          <cell r="E219">
            <v>-4972.38</v>
          </cell>
        </row>
        <row r="220">
          <cell r="C220">
            <v>-0.91531750000000001</v>
          </cell>
          <cell r="E220">
            <v>-5010.2020000000002</v>
          </cell>
        </row>
        <row r="221">
          <cell r="C221">
            <v>-0.91735029999999995</v>
          </cell>
          <cell r="E221">
            <v>-5047.7659999999996</v>
          </cell>
        </row>
        <row r="222">
          <cell r="C222">
            <v>-0.91932340000000001</v>
          </cell>
          <cell r="E222">
            <v>-5085.07</v>
          </cell>
        </row>
        <row r="223">
          <cell r="C223">
            <v>-0.92129640000000002</v>
          </cell>
          <cell r="E223">
            <v>-5122.1130000000003</v>
          </cell>
        </row>
        <row r="224">
          <cell r="C224">
            <v>-0.92332930000000002</v>
          </cell>
          <cell r="E224">
            <v>-5158.8959999999997</v>
          </cell>
        </row>
        <row r="225">
          <cell r="C225">
            <v>-0.92530230000000002</v>
          </cell>
          <cell r="E225">
            <v>-5195.415</v>
          </cell>
        </row>
        <row r="226">
          <cell r="C226">
            <v>-0.92727539999999997</v>
          </cell>
          <cell r="E226">
            <v>-5231.6639999999998</v>
          </cell>
        </row>
        <row r="227">
          <cell r="C227">
            <v>-0.92930820000000003</v>
          </cell>
          <cell r="E227">
            <v>-5267.6440000000002</v>
          </cell>
        </row>
        <row r="228">
          <cell r="C228">
            <v>-0.93134110000000003</v>
          </cell>
          <cell r="E228">
            <v>-5303.3670000000002</v>
          </cell>
        </row>
        <row r="229">
          <cell r="C229">
            <v>-0.93337389999999998</v>
          </cell>
          <cell r="E229">
            <v>-5338.835</v>
          </cell>
        </row>
        <row r="230">
          <cell r="C230">
            <v>-0.93528719999999999</v>
          </cell>
          <cell r="E230">
            <v>-5374.0410000000002</v>
          </cell>
        </row>
        <row r="231">
          <cell r="C231">
            <v>-0.93732000000000004</v>
          </cell>
          <cell r="E231">
            <v>-5408.9690000000001</v>
          </cell>
        </row>
        <row r="232">
          <cell r="C232">
            <v>-0.93929300000000004</v>
          </cell>
          <cell r="E232">
            <v>-5443.6080000000002</v>
          </cell>
        </row>
        <row r="233">
          <cell r="C233">
            <v>-0.94132590000000005</v>
          </cell>
          <cell r="E233">
            <v>-5477.973</v>
          </cell>
        </row>
        <row r="234">
          <cell r="C234">
            <v>-0.94335880000000005</v>
          </cell>
          <cell r="E234">
            <v>-5512.0839999999998</v>
          </cell>
        </row>
        <row r="235">
          <cell r="C235">
            <v>-0.94533180000000006</v>
          </cell>
          <cell r="E235">
            <v>-5545.9380000000001</v>
          </cell>
        </row>
        <row r="236">
          <cell r="C236">
            <v>-0.94730490000000001</v>
          </cell>
          <cell r="E236">
            <v>-5579.5240000000003</v>
          </cell>
        </row>
        <row r="237">
          <cell r="C237">
            <v>-0.94927790000000001</v>
          </cell>
          <cell r="E237">
            <v>-5612.8509999999997</v>
          </cell>
        </row>
        <row r="238">
          <cell r="C238">
            <v>-0.95131069999999995</v>
          </cell>
          <cell r="E238">
            <v>-5645.9309999999996</v>
          </cell>
        </row>
        <row r="239">
          <cell r="C239">
            <v>-0.95334359999999996</v>
          </cell>
          <cell r="E239">
            <v>-5678.7669999999998</v>
          </cell>
        </row>
        <row r="240">
          <cell r="C240">
            <v>-0.95537640000000001</v>
          </cell>
          <cell r="E240">
            <v>-5711.3540000000003</v>
          </cell>
        </row>
        <row r="241">
          <cell r="C241">
            <v>-0.95734949999999996</v>
          </cell>
          <cell r="E241">
            <v>-5743.6890000000003</v>
          </cell>
        </row>
        <row r="242">
          <cell r="C242">
            <v>-0.95932260000000003</v>
          </cell>
          <cell r="E242">
            <v>-5775.7560000000003</v>
          </cell>
        </row>
        <row r="243">
          <cell r="C243">
            <v>-0.96129560000000003</v>
          </cell>
          <cell r="E243">
            <v>-5807.5450000000001</v>
          </cell>
        </row>
        <row r="244">
          <cell r="C244">
            <v>-0.96332839999999997</v>
          </cell>
          <cell r="E244">
            <v>-5839.058</v>
          </cell>
        </row>
        <row r="245">
          <cell r="C245">
            <v>-0.96530139999999998</v>
          </cell>
          <cell r="E245">
            <v>-5870.3090000000002</v>
          </cell>
        </row>
        <row r="246">
          <cell r="C246">
            <v>-0.96733429999999998</v>
          </cell>
          <cell r="E246">
            <v>-5901.2920000000004</v>
          </cell>
        </row>
        <row r="247">
          <cell r="C247">
            <v>-0.96930740000000004</v>
          </cell>
          <cell r="E247">
            <v>-5931.9989999999998</v>
          </cell>
        </row>
        <row r="248">
          <cell r="C248">
            <v>-0.97128049999999999</v>
          </cell>
          <cell r="E248">
            <v>-5962.424</v>
          </cell>
        </row>
        <row r="249">
          <cell r="C249">
            <v>-0.97325349999999999</v>
          </cell>
          <cell r="E249">
            <v>-5992.5590000000002</v>
          </cell>
        </row>
        <row r="250">
          <cell r="C250">
            <v>-0.97528630000000005</v>
          </cell>
          <cell r="E250">
            <v>-6022.3940000000002</v>
          </cell>
        </row>
        <row r="251">
          <cell r="C251">
            <v>-0.97725949999999995</v>
          </cell>
          <cell r="E251">
            <v>-6051.9269999999997</v>
          </cell>
        </row>
        <row r="252">
          <cell r="C252">
            <v>-0.9792923</v>
          </cell>
          <cell r="E252">
            <v>-6081.16</v>
          </cell>
        </row>
        <row r="253">
          <cell r="C253">
            <v>-0.98126530000000001</v>
          </cell>
          <cell r="E253">
            <v>-6110.0860000000002</v>
          </cell>
        </row>
        <row r="254">
          <cell r="C254">
            <v>-0.98323830000000001</v>
          </cell>
          <cell r="E254">
            <v>-6138.6970000000001</v>
          </cell>
        </row>
        <row r="255">
          <cell r="C255">
            <v>-0.98521139999999996</v>
          </cell>
          <cell r="E255">
            <v>-6167.0110000000004</v>
          </cell>
        </row>
        <row r="256">
          <cell r="C256">
            <v>-0.98724429999999996</v>
          </cell>
          <cell r="E256">
            <v>-6195.0649999999996</v>
          </cell>
        </row>
        <row r="257">
          <cell r="C257">
            <v>-0.98921729999999997</v>
          </cell>
          <cell r="E257">
            <v>-6222.8890000000001</v>
          </cell>
        </row>
        <row r="258">
          <cell r="C258">
            <v>-0.99125010000000002</v>
          </cell>
          <cell r="E258">
            <v>-6250.4709999999995</v>
          </cell>
        </row>
        <row r="259">
          <cell r="C259">
            <v>-0.99322319999999997</v>
          </cell>
          <cell r="E259">
            <v>-6277.7849999999999</v>
          </cell>
        </row>
        <row r="260">
          <cell r="C260">
            <v>-0.99519619999999998</v>
          </cell>
          <cell r="E260">
            <v>-6304.83</v>
          </cell>
        </row>
        <row r="261">
          <cell r="C261">
            <v>-0.99716930000000004</v>
          </cell>
          <cell r="E261">
            <v>-6331.6279999999997</v>
          </cell>
        </row>
        <row r="262">
          <cell r="C262">
            <v>-0.99920209999999998</v>
          </cell>
          <cell r="E262">
            <v>-6358.1909999999998</v>
          </cell>
        </row>
        <row r="263">
          <cell r="C263">
            <v>-1.0012350000000001</v>
          </cell>
          <cell r="E263">
            <v>-6384.5119999999997</v>
          </cell>
        </row>
        <row r="264">
          <cell r="C264">
            <v>-1.003268</v>
          </cell>
          <cell r="E264">
            <v>-6410.57</v>
          </cell>
        </row>
        <row r="265">
          <cell r="C265">
            <v>-1.0052410000000001</v>
          </cell>
          <cell r="E265">
            <v>-6436.3549999999996</v>
          </cell>
        </row>
        <row r="266">
          <cell r="C266">
            <v>-1.0072140000000001</v>
          </cell>
          <cell r="E266">
            <v>-6461.8689999999997</v>
          </cell>
        </row>
        <row r="267">
          <cell r="C267">
            <v>-1.009247</v>
          </cell>
          <cell r="E267">
            <v>-6487.1180000000004</v>
          </cell>
        </row>
        <row r="268">
          <cell r="C268">
            <v>-1.013253</v>
          </cell>
          <cell r="E268">
            <v>-6536.8289999999997</v>
          </cell>
        </row>
        <row r="269">
          <cell r="C269">
            <v>-1.0172589999999999</v>
          </cell>
          <cell r="E269">
            <v>-6585.6030000000001</v>
          </cell>
        </row>
        <row r="270">
          <cell r="C270">
            <v>-1.0212639999999999</v>
          </cell>
          <cell r="E270">
            <v>-6633.4340000000002</v>
          </cell>
        </row>
        <row r="271">
          <cell r="C271">
            <v>-1.0252699999999999</v>
          </cell>
          <cell r="E271">
            <v>-6680.2929999999997</v>
          </cell>
        </row>
        <row r="272">
          <cell r="C272">
            <v>-1.029336</v>
          </cell>
          <cell r="E272">
            <v>-6726.14</v>
          </cell>
        </row>
        <row r="273">
          <cell r="C273">
            <v>-1.033342</v>
          </cell>
          <cell r="E273">
            <v>-6771.0119999999997</v>
          </cell>
        </row>
        <row r="274">
          <cell r="C274">
            <v>-1.0374080000000001</v>
          </cell>
          <cell r="E274">
            <v>-6815.08</v>
          </cell>
        </row>
        <row r="275">
          <cell r="C275">
            <v>-1.0413539999999999</v>
          </cell>
          <cell r="E275">
            <v>-6858.3320000000003</v>
          </cell>
        </row>
        <row r="276">
          <cell r="C276">
            <v>-1.0453600000000001</v>
          </cell>
          <cell r="E276">
            <v>-6900.8090000000002</v>
          </cell>
        </row>
        <row r="277">
          <cell r="C277">
            <v>-1.049366</v>
          </cell>
          <cell r="E277">
            <v>-6942.634</v>
          </cell>
        </row>
        <row r="278">
          <cell r="C278">
            <v>-1.0533710000000001</v>
          </cell>
          <cell r="E278">
            <v>-6983.65</v>
          </cell>
        </row>
        <row r="279">
          <cell r="C279">
            <v>-1.057318</v>
          </cell>
          <cell r="E279">
            <v>-7023.7860000000001</v>
          </cell>
        </row>
        <row r="280">
          <cell r="C280">
            <v>-1.061383</v>
          </cell>
          <cell r="E280">
            <v>-7063.0739999999996</v>
          </cell>
        </row>
        <row r="281">
          <cell r="C281">
            <v>-1.0653889999999999</v>
          </cell>
          <cell r="E281">
            <v>-7101.3720000000003</v>
          </cell>
        </row>
        <row r="282">
          <cell r="C282">
            <v>-1.0693349999999999</v>
          </cell>
          <cell r="E282">
            <v>-7138.5370000000003</v>
          </cell>
        </row>
        <row r="283">
          <cell r="C283">
            <v>-1.073401</v>
          </cell>
          <cell r="E283">
            <v>-7174.5749999999998</v>
          </cell>
        </row>
        <row r="284">
          <cell r="C284">
            <v>-1.0773470000000001</v>
          </cell>
          <cell r="E284">
            <v>-7209.4920000000002</v>
          </cell>
        </row>
        <row r="285">
          <cell r="C285">
            <v>-1.0812930000000001</v>
          </cell>
          <cell r="E285">
            <v>-7243.3180000000002</v>
          </cell>
        </row>
        <row r="286">
          <cell r="C286">
            <v>-1.085299</v>
          </cell>
          <cell r="E286">
            <v>-7276.1729999999998</v>
          </cell>
        </row>
        <row r="287">
          <cell r="C287">
            <v>-1.089305</v>
          </cell>
          <cell r="E287">
            <v>-7308.14</v>
          </cell>
        </row>
        <row r="288">
          <cell r="C288">
            <v>-1.0933109999999999</v>
          </cell>
          <cell r="E288">
            <v>-7339.2669999999998</v>
          </cell>
        </row>
        <row r="289">
          <cell r="C289">
            <v>-1.097377</v>
          </cell>
          <cell r="E289">
            <v>-7369.6170000000002</v>
          </cell>
        </row>
        <row r="290">
          <cell r="C290">
            <v>-1.1013820000000001</v>
          </cell>
          <cell r="E290">
            <v>-7399.2389999999996</v>
          </cell>
        </row>
        <row r="291">
          <cell r="C291">
            <v>-1.105388</v>
          </cell>
          <cell r="E291">
            <v>-7428.174</v>
          </cell>
        </row>
        <row r="292">
          <cell r="C292">
            <v>-1.109334</v>
          </cell>
          <cell r="E292">
            <v>-7456.4650000000001</v>
          </cell>
        </row>
        <row r="293">
          <cell r="C293">
            <v>-1.11334</v>
          </cell>
          <cell r="E293">
            <v>-7484.0910000000003</v>
          </cell>
        </row>
        <row r="294">
          <cell r="C294">
            <v>-1.117346</v>
          </cell>
          <cell r="E294">
            <v>-7510.9409999999998</v>
          </cell>
        </row>
        <row r="295">
          <cell r="C295">
            <v>-1.1213519999999999</v>
          </cell>
          <cell r="E295">
            <v>-7536.9260000000004</v>
          </cell>
        </row>
        <row r="296">
          <cell r="C296">
            <v>-1.125418</v>
          </cell>
          <cell r="E296">
            <v>-7562.1779999999999</v>
          </cell>
        </row>
        <row r="297">
          <cell r="C297">
            <v>-1.1314569999999999</v>
          </cell>
          <cell r="E297">
            <v>-7598.6279999999997</v>
          </cell>
        </row>
        <row r="298">
          <cell r="C298">
            <v>-1.1375550000000001</v>
          </cell>
          <cell r="E298">
            <v>-7633.5240000000003</v>
          </cell>
        </row>
        <row r="299">
          <cell r="C299">
            <v>-1.143594</v>
          </cell>
          <cell r="E299">
            <v>-7666.5889999999999</v>
          </cell>
        </row>
        <row r="300">
          <cell r="C300">
            <v>-1.149632</v>
          </cell>
          <cell r="E300">
            <v>-7697.6840000000002</v>
          </cell>
        </row>
        <row r="301">
          <cell r="C301">
            <v>-1.1556109999999999</v>
          </cell>
          <cell r="E301">
            <v>-7727.06</v>
          </cell>
        </row>
        <row r="302">
          <cell r="C302">
            <v>-1.1616500000000001</v>
          </cell>
          <cell r="E302">
            <v>-7754.5429999999997</v>
          </cell>
        </row>
        <row r="303">
          <cell r="C303">
            <v>-1.167629</v>
          </cell>
          <cell r="E303">
            <v>-7780.2520000000004</v>
          </cell>
        </row>
        <row r="304">
          <cell r="C304">
            <v>-1.1756409999999999</v>
          </cell>
          <cell r="E304">
            <v>-7812.0950000000003</v>
          </cell>
        </row>
        <row r="305">
          <cell r="C305">
            <v>-1.1835929999999999</v>
          </cell>
          <cell r="E305">
            <v>-7841.4620000000004</v>
          </cell>
        </row>
        <row r="306">
          <cell r="C306">
            <v>-1.191665</v>
          </cell>
          <cell r="E306">
            <v>-7869.1120000000001</v>
          </cell>
        </row>
        <row r="307">
          <cell r="C307">
            <v>-1.1996169999999999</v>
          </cell>
          <cell r="E307">
            <v>-7895.1270000000004</v>
          </cell>
        </row>
        <row r="308">
          <cell r="C308">
            <v>-1.2096610000000001</v>
          </cell>
          <cell r="E308">
            <v>-7924.9189999999999</v>
          </cell>
        </row>
        <row r="309">
          <cell r="C309">
            <v>-1.219646</v>
          </cell>
          <cell r="E309">
            <v>-7951.6490000000003</v>
          </cell>
        </row>
        <row r="310">
          <cell r="C310">
            <v>-1.2296309999999999</v>
          </cell>
          <cell r="E310">
            <v>-7975.2039999999997</v>
          </cell>
        </row>
        <row r="311">
          <cell r="C311">
            <v>-1.2396160000000001</v>
          </cell>
          <cell r="E311">
            <v>-7994.4080000000004</v>
          </cell>
        </row>
        <row r="312">
          <cell r="C312">
            <v>-1.24966</v>
          </cell>
          <cell r="E312">
            <v>-8009.1090000000004</v>
          </cell>
        </row>
        <row r="313">
          <cell r="C313">
            <v>-1.2596449999999999</v>
          </cell>
          <cell r="E313">
            <v>-8020.86</v>
          </cell>
        </row>
        <row r="314">
          <cell r="C314">
            <v>-1.26963</v>
          </cell>
          <cell r="E314">
            <v>-8029.5010000000002</v>
          </cell>
        </row>
        <row r="315">
          <cell r="C315">
            <v>-1.2796749999999999</v>
          </cell>
          <cell r="E315">
            <v>-8033.7129999999997</v>
          </cell>
        </row>
        <row r="316">
          <cell r="C316">
            <v>-1.28966</v>
          </cell>
          <cell r="E316">
            <v>-8035.2290000000003</v>
          </cell>
        </row>
        <row r="317">
          <cell r="C317">
            <v>-1.299644</v>
          </cell>
          <cell r="E317">
            <v>-8030.085</v>
          </cell>
        </row>
        <row r="318">
          <cell r="C318">
            <v>-1.3096890000000001</v>
          </cell>
          <cell r="E318">
            <v>-8019.4319999999998</v>
          </cell>
        </row>
        <row r="319">
          <cell r="C319">
            <v>-1.319674</v>
          </cell>
          <cell r="E319">
            <v>-7996.1689999999999</v>
          </cell>
        </row>
        <row r="320">
          <cell r="C320">
            <v>-1.3297190000000001</v>
          </cell>
          <cell r="E320">
            <v>-7967.24</v>
          </cell>
        </row>
        <row r="321">
          <cell r="C321">
            <v>-1.339763</v>
          </cell>
          <cell r="E321">
            <v>-7941.8940000000002</v>
          </cell>
        </row>
        <row r="322">
          <cell r="C322">
            <v>-1.3498079999999999</v>
          </cell>
          <cell r="E322">
            <v>-7923.0519999999997</v>
          </cell>
        </row>
        <row r="323">
          <cell r="C323">
            <v>-1.3598520000000001</v>
          </cell>
          <cell r="E323">
            <v>-7909.5889999999999</v>
          </cell>
        </row>
        <row r="324">
          <cell r="C324">
            <v>-1.369837</v>
          </cell>
          <cell r="E324">
            <v>-7895.9650000000001</v>
          </cell>
        </row>
        <row r="325">
          <cell r="C325">
            <v>-1.3798820000000001</v>
          </cell>
          <cell r="E325">
            <v>-7870.3789999999999</v>
          </cell>
        </row>
        <row r="326">
          <cell r="C326">
            <v>-1.387894</v>
          </cell>
          <cell r="E326">
            <v>-7842.9849999999997</v>
          </cell>
        </row>
        <row r="327">
          <cell r="C327">
            <v>-1.3958459999999999</v>
          </cell>
          <cell r="E327">
            <v>-7816.3419999999996</v>
          </cell>
        </row>
        <row r="328">
          <cell r="C328">
            <v>-1.4058900000000001</v>
          </cell>
          <cell r="E328">
            <v>-7789.4430000000002</v>
          </cell>
        </row>
        <row r="329">
          <cell r="C329">
            <v>-1.415875</v>
          </cell>
          <cell r="E329">
            <v>-7766.9250000000002</v>
          </cell>
        </row>
        <row r="330">
          <cell r="C330">
            <v>-1.4238869999999999</v>
          </cell>
          <cell r="E330">
            <v>-7741.6260000000002</v>
          </cell>
        </row>
        <row r="331">
          <cell r="C331">
            <v>-1.431959</v>
          </cell>
          <cell r="E331">
            <v>-7705.5919999999996</v>
          </cell>
        </row>
        <row r="332">
          <cell r="C332">
            <v>-1.435905</v>
          </cell>
          <cell r="E332">
            <v>-7669.1459999999997</v>
          </cell>
        </row>
        <row r="333">
          <cell r="C333">
            <v>-1.4399109999999999</v>
          </cell>
          <cell r="E333">
            <v>-7622.9210000000003</v>
          </cell>
        </row>
        <row r="334">
          <cell r="C334">
            <v>-1.4420029999999999</v>
          </cell>
          <cell r="E334">
            <v>-7597.6360000000004</v>
          </cell>
        </row>
        <row r="335">
          <cell r="C335">
            <v>-1.4440360000000001</v>
          </cell>
          <cell r="E335">
            <v>-7571.5590000000002</v>
          </cell>
        </row>
        <row r="336">
          <cell r="C336">
            <v>-1.4460090000000001</v>
          </cell>
          <cell r="E336">
            <v>-7545.1549999999997</v>
          </cell>
        </row>
        <row r="337">
          <cell r="C337">
            <v>-1.4479820000000001</v>
          </cell>
          <cell r="E337">
            <v>-7518.7749999999996</v>
          </cell>
        </row>
        <row r="338">
          <cell r="C338">
            <v>-1.4500150000000001</v>
          </cell>
          <cell r="E338">
            <v>-7492.7259999999997</v>
          </cell>
        </row>
        <row r="339">
          <cell r="C339">
            <v>-1.4519880000000001</v>
          </cell>
          <cell r="E339">
            <v>-7467.3109999999997</v>
          </cell>
        </row>
        <row r="340">
          <cell r="C340">
            <v>-1.456054</v>
          </cell>
          <cell r="E340">
            <v>-7419.3950000000004</v>
          </cell>
        </row>
        <row r="341">
          <cell r="C341">
            <v>-1.4600599999999999</v>
          </cell>
          <cell r="E341">
            <v>-7376.5590000000002</v>
          </cell>
        </row>
        <row r="342">
          <cell r="C342">
            <v>-1.4640660000000001</v>
          </cell>
          <cell r="E342">
            <v>-7339.6149999999998</v>
          </cell>
        </row>
        <row r="343">
          <cell r="C343">
            <v>-1.4681310000000001</v>
          </cell>
          <cell r="E343">
            <v>-7308.7659999999996</v>
          </cell>
        </row>
        <row r="344">
          <cell r="C344">
            <v>-1.4720770000000001</v>
          </cell>
          <cell r="E344">
            <v>-7283.7169999999996</v>
          </cell>
        </row>
        <row r="345">
          <cell r="C345">
            <v>-1.478116</v>
          </cell>
          <cell r="E345">
            <v>-7255.6629999999996</v>
          </cell>
        </row>
        <row r="346">
          <cell r="C346">
            <v>-1.4881009999999999</v>
          </cell>
          <cell r="E346">
            <v>-7229.6750000000002</v>
          </cell>
        </row>
        <row r="347">
          <cell r="C347">
            <v>-1.498086</v>
          </cell>
          <cell r="E347">
            <v>-7210.5559999999996</v>
          </cell>
        </row>
        <row r="348">
          <cell r="C348">
            <v>-1.50813</v>
          </cell>
          <cell r="E348">
            <v>-7182.527</v>
          </cell>
        </row>
        <row r="349">
          <cell r="C349">
            <v>-1.5161420000000001</v>
          </cell>
          <cell r="E349">
            <v>-7154.5190000000002</v>
          </cell>
        </row>
        <row r="350">
          <cell r="C350">
            <v>-1.5240940000000001</v>
          </cell>
          <cell r="E350">
            <v>-7125.5330000000004</v>
          </cell>
        </row>
        <row r="351">
          <cell r="C351">
            <v>-1.5321659999999999</v>
          </cell>
          <cell r="E351">
            <v>-7098.5410000000002</v>
          </cell>
        </row>
        <row r="352">
          <cell r="C352">
            <v>-1.5422100000000001</v>
          </cell>
          <cell r="E352">
            <v>-7070.8149999999996</v>
          </cell>
        </row>
        <row r="353">
          <cell r="C353">
            <v>-1.552195</v>
          </cell>
          <cell r="E353">
            <v>-7051.4750000000004</v>
          </cell>
        </row>
        <row r="354">
          <cell r="C354">
            <v>-1.5622400000000001</v>
          </cell>
          <cell r="E354">
            <v>-7038.6580000000004</v>
          </cell>
        </row>
        <row r="355">
          <cell r="C355">
            <v>-1.572225</v>
          </cell>
          <cell r="E355">
            <v>-7029.89</v>
          </cell>
        </row>
        <row r="356">
          <cell r="C356">
            <v>-1.5822099999999999</v>
          </cell>
          <cell r="E356">
            <v>-7022.18</v>
          </cell>
        </row>
        <row r="357">
          <cell r="C357">
            <v>-1.5922540000000001</v>
          </cell>
          <cell r="E357">
            <v>-7004.5429999999997</v>
          </cell>
        </row>
        <row r="358">
          <cell r="C358">
            <v>-1.602239</v>
          </cell>
          <cell r="E358">
            <v>-6982.16</v>
          </cell>
        </row>
        <row r="359">
          <cell r="C359">
            <v>-1.6122240000000001</v>
          </cell>
          <cell r="E359">
            <v>-6959.951</v>
          </cell>
        </row>
        <row r="360">
          <cell r="C360">
            <v>-1.622209</v>
          </cell>
          <cell r="E360">
            <v>-6940.1379999999999</v>
          </cell>
        </row>
        <row r="361">
          <cell r="C361">
            <v>-1.632134</v>
          </cell>
          <cell r="E361">
            <v>-6921.46</v>
          </cell>
        </row>
        <row r="362">
          <cell r="C362">
            <v>-1.6421190000000001</v>
          </cell>
          <cell r="E362">
            <v>-6898.0460000000003</v>
          </cell>
        </row>
        <row r="363">
          <cell r="C363">
            <v>-1.6501300000000001</v>
          </cell>
          <cell r="E363">
            <v>-6861.2219999999998</v>
          </cell>
        </row>
        <row r="364">
          <cell r="C364">
            <v>-1.6540760000000001</v>
          </cell>
          <cell r="E364">
            <v>-6834.0959999999995</v>
          </cell>
        </row>
        <row r="365">
          <cell r="C365">
            <v>-1.658142</v>
          </cell>
          <cell r="E365">
            <v>-6804.8810000000003</v>
          </cell>
        </row>
        <row r="366">
          <cell r="C366">
            <v>-1.662148</v>
          </cell>
          <cell r="E366">
            <v>-6775.777</v>
          </cell>
        </row>
        <row r="367">
          <cell r="C367">
            <v>-1.6661539999999999</v>
          </cell>
          <cell r="E367">
            <v>-6748.268</v>
          </cell>
        </row>
        <row r="368">
          <cell r="C368">
            <v>-1.672193</v>
          </cell>
          <cell r="E368">
            <v>-6712.174</v>
          </cell>
        </row>
        <row r="369">
          <cell r="C369">
            <v>-1.678172</v>
          </cell>
          <cell r="E369">
            <v>-6683.4989999999998</v>
          </cell>
        </row>
        <row r="370">
          <cell r="C370">
            <v>-1.6861839999999999</v>
          </cell>
          <cell r="E370">
            <v>-6657.2619999999997</v>
          </cell>
        </row>
        <row r="371">
          <cell r="C371">
            <v>-1.6962280000000001</v>
          </cell>
          <cell r="E371">
            <v>-6640.5219999999999</v>
          </cell>
        </row>
        <row r="372">
          <cell r="C372">
            <v>-1.706213</v>
          </cell>
          <cell r="E372">
            <v>-6633.1840000000002</v>
          </cell>
        </row>
        <row r="373">
          <cell r="C373">
            <v>-1.7161979999999999</v>
          </cell>
          <cell r="E373">
            <v>-6633.0060000000003</v>
          </cell>
        </row>
        <row r="374">
          <cell r="C374">
            <v>-1.7261230000000001</v>
          </cell>
          <cell r="E374">
            <v>-6637.2330000000002</v>
          </cell>
        </row>
        <row r="375">
          <cell r="C375">
            <v>-1.7361679999999999</v>
          </cell>
          <cell r="E375">
            <v>-6644.0780000000004</v>
          </cell>
        </row>
        <row r="376">
          <cell r="C376">
            <v>-1.7462120000000001</v>
          </cell>
          <cell r="E376">
            <v>-6651.0630000000001</v>
          </cell>
        </row>
        <row r="377">
          <cell r="C377">
            <v>-1.7561370000000001</v>
          </cell>
          <cell r="E377">
            <v>-6652.7150000000001</v>
          </cell>
        </row>
        <row r="378">
          <cell r="C378">
            <v>-1.7661819999999999</v>
          </cell>
          <cell r="E378">
            <v>-6644.8609999999999</v>
          </cell>
        </row>
        <row r="379">
          <cell r="C379">
            <v>-1.7761670000000001</v>
          </cell>
          <cell r="E379">
            <v>-6631.5839999999998</v>
          </cell>
        </row>
        <row r="380">
          <cell r="C380">
            <v>-1.786211</v>
          </cell>
          <cell r="E380">
            <v>-6621.0609999999997</v>
          </cell>
        </row>
        <row r="381">
          <cell r="C381">
            <v>-1.7962560000000001</v>
          </cell>
          <cell r="E381">
            <v>-6619.1580000000004</v>
          </cell>
        </row>
        <row r="382">
          <cell r="C382">
            <v>-1.8061210000000001</v>
          </cell>
          <cell r="E382">
            <v>-6623.1750000000002</v>
          </cell>
        </row>
        <row r="383">
          <cell r="C383">
            <v>-1.8161659999999999</v>
          </cell>
          <cell r="E383">
            <v>-6624.7809999999999</v>
          </cell>
        </row>
        <row r="384">
          <cell r="C384">
            <v>-1.8261510000000001</v>
          </cell>
          <cell r="E384">
            <v>-6628.7449999999999</v>
          </cell>
        </row>
        <row r="385">
          <cell r="C385">
            <v>-1.836076</v>
          </cell>
          <cell r="E385">
            <v>-6639.4790000000003</v>
          </cell>
        </row>
        <row r="386">
          <cell r="C386">
            <v>-1.846061</v>
          </cell>
          <cell r="E386">
            <v>-6656.6980000000003</v>
          </cell>
        </row>
        <row r="387">
          <cell r="C387">
            <v>-1.8560449999999999</v>
          </cell>
          <cell r="E387">
            <v>-6678.3059999999996</v>
          </cell>
        </row>
        <row r="388">
          <cell r="C388">
            <v>-1.86609</v>
          </cell>
          <cell r="E388">
            <v>-6698.9780000000001</v>
          </cell>
        </row>
        <row r="389">
          <cell r="C389">
            <v>-1.8761350000000001</v>
          </cell>
          <cell r="E389">
            <v>-6716.951</v>
          </cell>
        </row>
        <row r="390">
          <cell r="C390">
            <v>-1.88612</v>
          </cell>
          <cell r="E390">
            <v>-6734.232</v>
          </cell>
        </row>
        <row r="391">
          <cell r="C391">
            <v>-1.896104</v>
          </cell>
          <cell r="E391">
            <v>-6752.0630000000001</v>
          </cell>
        </row>
        <row r="392">
          <cell r="C392">
            <v>-1.9060299999999999</v>
          </cell>
          <cell r="E392">
            <v>-6771.4</v>
          </cell>
        </row>
        <row r="393">
          <cell r="C393">
            <v>-1.9160140000000001</v>
          </cell>
          <cell r="E393">
            <v>-6791.741</v>
          </cell>
        </row>
        <row r="394">
          <cell r="C394">
            <v>-1.925999</v>
          </cell>
          <cell r="E394">
            <v>-6813.1120000000001</v>
          </cell>
        </row>
        <row r="395">
          <cell r="C395">
            <v>-1.9360440000000001</v>
          </cell>
          <cell r="E395">
            <v>-6836.2030000000004</v>
          </cell>
        </row>
        <row r="396">
          <cell r="C396">
            <v>-1.946029</v>
          </cell>
          <cell r="E396">
            <v>-6861.6289999999999</v>
          </cell>
        </row>
        <row r="397">
          <cell r="C397">
            <v>-1.956013</v>
          </cell>
          <cell r="E397">
            <v>-6887.5290000000005</v>
          </cell>
        </row>
        <row r="398">
          <cell r="C398">
            <v>-1.9660580000000001</v>
          </cell>
          <cell r="E398">
            <v>-6912.527</v>
          </cell>
        </row>
        <row r="399">
          <cell r="C399">
            <v>-1.976043</v>
          </cell>
          <cell r="E399">
            <v>-6937.7610000000004</v>
          </cell>
        </row>
        <row r="400">
          <cell r="C400">
            <v>-1.9860279999999999</v>
          </cell>
          <cell r="E400">
            <v>-6962.348</v>
          </cell>
        </row>
        <row r="401">
          <cell r="C401">
            <v>-1.996013</v>
          </cell>
          <cell r="E401">
            <v>-6980.3959999999997</v>
          </cell>
        </row>
        <row r="402">
          <cell r="C402">
            <v>-2.0060570000000002</v>
          </cell>
          <cell r="E402">
            <v>-6997.2060000000001</v>
          </cell>
        </row>
        <row r="403">
          <cell r="C403">
            <v>-2.0160420000000001</v>
          </cell>
          <cell r="E403">
            <v>-7017.2110000000002</v>
          </cell>
        </row>
        <row r="404">
          <cell r="C404">
            <v>-2.026027</v>
          </cell>
          <cell r="E404">
            <v>-7041.1289999999999</v>
          </cell>
        </row>
        <row r="405">
          <cell r="C405">
            <v>-2.0360119999999999</v>
          </cell>
          <cell r="E405">
            <v>-7069.576</v>
          </cell>
        </row>
        <row r="406">
          <cell r="C406">
            <v>-2.0459969999999998</v>
          </cell>
          <cell r="E406">
            <v>-7099.9989999999998</v>
          </cell>
        </row>
        <row r="407">
          <cell r="C407">
            <v>-2.056041</v>
          </cell>
          <cell r="E407">
            <v>-7130.9740000000002</v>
          </cell>
        </row>
        <row r="408">
          <cell r="C408">
            <v>-2.063993</v>
          </cell>
          <cell r="E408">
            <v>-7157.1670000000004</v>
          </cell>
        </row>
        <row r="409">
          <cell r="C409">
            <v>-2.0720049999999999</v>
          </cell>
          <cell r="E409">
            <v>-7184.3739999999998</v>
          </cell>
        </row>
        <row r="410">
          <cell r="C410">
            <v>-2.0800169999999998</v>
          </cell>
          <cell r="E410">
            <v>-7212.2560000000003</v>
          </cell>
        </row>
        <row r="411">
          <cell r="C411">
            <v>-2.0880290000000001</v>
          </cell>
          <cell r="E411">
            <v>-7241.3729999999996</v>
          </cell>
        </row>
        <row r="412">
          <cell r="C412">
            <v>-2.0959810000000001</v>
          </cell>
          <cell r="E412">
            <v>-7271.14</v>
          </cell>
        </row>
        <row r="413">
          <cell r="C413">
            <v>-2.1039919999999999</v>
          </cell>
          <cell r="E413">
            <v>-7300.7579999999998</v>
          </cell>
        </row>
        <row r="414">
          <cell r="C414">
            <v>-2.1120040000000002</v>
          </cell>
          <cell r="E414">
            <v>-7330.1260000000002</v>
          </cell>
        </row>
        <row r="415">
          <cell r="C415">
            <v>-2.1199560000000002</v>
          </cell>
          <cell r="E415">
            <v>-7358.7650000000003</v>
          </cell>
        </row>
        <row r="416">
          <cell r="C416">
            <v>-2.1279680000000001</v>
          </cell>
          <cell r="E416">
            <v>-7387.451</v>
          </cell>
        </row>
        <row r="417">
          <cell r="C417">
            <v>-2.13598</v>
          </cell>
          <cell r="E417">
            <v>-7415.6009999999997</v>
          </cell>
        </row>
        <row r="418">
          <cell r="C418">
            <v>-2.145905</v>
          </cell>
          <cell r="E418">
            <v>-7445.7939999999999</v>
          </cell>
        </row>
        <row r="419">
          <cell r="C419">
            <v>-2.1559490000000001</v>
          </cell>
          <cell r="E419">
            <v>-7475.4930000000004</v>
          </cell>
        </row>
        <row r="420">
          <cell r="C420">
            <v>-2.1639020000000002</v>
          </cell>
          <cell r="E420">
            <v>-7500.9319999999998</v>
          </cell>
        </row>
        <row r="421">
          <cell r="C421">
            <v>-2.1718540000000002</v>
          </cell>
          <cell r="E421">
            <v>-7527.6940000000004</v>
          </cell>
        </row>
        <row r="422">
          <cell r="C422">
            <v>-2.1798060000000001</v>
          </cell>
          <cell r="E422">
            <v>-7555.7219999999998</v>
          </cell>
        </row>
        <row r="423">
          <cell r="C423">
            <v>-2.187818</v>
          </cell>
          <cell r="E423">
            <v>-7583.7550000000001</v>
          </cell>
        </row>
        <row r="424">
          <cell r="C424">
            <v>-2.1957689999999999</v>
          </cell>
          <cell r="E424">
            <v>-7611.308</v>
          </cell>
        </row>
        <row r="425">
          <cell r="C425">
            <v>-2.2038410000000002</v>
          </cell>
          <cell r="E425">
            <v>-7639.3220000000001</v>
          </cell>
        </row>
        <row r="426">
          <cell r="C426">
            <v>-2.211913</v>
          </cell>
          <cell r="E426">
            <v>-7666.4589999999998</v>
          </cell>
        </row>
        <row r="427">
          <cell r="C427">
            <v>-2.219865</v>
          </cell>
          <cell r="E427">
            <v>-7692.2150000000001</v>
          </cell>
        </row>
        <row r="428">
          <cell r="C428">
            <v>-2.2299090000000001</v>
          </cell>
          <cell r="E428">
            <v>-7721.44</v>
          </cell>
        </row>
        <row r="429">
          <cell r="C429">
            <v>-2.239954</v>
          </cell>
          <cell r="E429">
            <v>-7750.0950000000003</v>
          </cell>
        </row>
        <row r="430">
          <cell r="C430">
            <v>-2.2499389999999999</v>
          </cell>
          <cell r="E430">
            <v>-7780.8519999999999</v>
          </cell>
        </row>
        <row r="431">
          <cell r="C431">
            <v>-2.2578909999999999</v>
          </cell>
          <cell r="E431">
            <v>-7808.4390000000003</v>
          </cell>
        </row>
        <row r="432">
          <cell r="C432">
            <v>-2.2659020000000001</v>
          </cell>
          <cell r="E432">
            <v>-7837.0230000000001</v>
          </cell>
        </row>
        <row r="433">
          <cell r="C433">
            <v>-2.2758280000000002</v>
          </cell>
          <cell r="E433">
            <v>-7867.8959999999997</v>
          </cell>
        </row>
        <row r="434">
          <cell r="C434">
            <v>-2.2858130000000001</v>
          </cell>
          <cell r="E434">
            <v>-7897.9369999999999</v>
          </cell>
        </row>
        <row r="435">
          <cell r="C435">
            <v>-2.2957380000000001</v>
          </cell>
          <cell r="E435">
            <v>-7925.9359999999997</v>
          </cell>
        </row>
        <row r="436">
          <cell r="C436">
            <v>-2.3057219999999998</v>
          </cell>
          <cell r="E436">
            <v>-7954.8549999999996</v>
          </cell>
        </row>
        <row r="437">
          <cell r="C437">
            <v>-2.3157670000000001</v>
          </cell>
          <cell r="E437">
            <v>-7984.3609999999999</v>
          </cell>
        </row>
        <row r="438">
          <cell r="C438">
            <v>-2.325812</v>
          </cell>
          <cell r="E438">
            <v>-8010.75</v>
          </cell>
        </row>
        <row r="439">
          <cell r="C439">
            <v>-2.3357969999999999</v>
          </cell>
          <cell r="E439">
            <v>-8026.43</v>
          </cell>
        </row>
        <row r="440">
          <cell r="C440">
            <v>-2.3457810000000001</v>
          </cell>
          <cell r="E440">
            <v>-8039.6180000000004</v>
          </cell>
        </row>
        <row r="441">
          <cell r="C441">
            <v>-2.355826</v>
          </cell>
          <cell r="E441">
            <v>-8058.5479999999998</v>
          </cell>
        </row>
        <row r="442">
          <cell r="C442">
            <v>-2.3658709999999998</v>
          </cell>
          <cell r="E442">
            <v>-8084.1369999999997</v>
          </cell>
        </row>
        <row r="443">
          <cell r="C443">
            <v>-2.3738229999999998</v>
          </cell>
          <cell r="E443">
            <v>-8110.0429999999997</v>
          </cell>
        </row>
        <row r="444">
          <cell r="C444">
            <v>-2.381894</v>
          </cell>
          <cell r="E444">
            <v>-8136.0709999999999</v>
          </cell>
        </row>
        <row r="445">
          <cell r="C445">
            <v>-2.3919389999999998</v>
          </cell>
          <cell r="E445">
            <v>-8167.0950000000003</v>
          </cell>
        </row>
        <row r="446">
          <cell r="C446">
            <v>-2.4018640000000002</v>
          </cell>
          <cell r="E446">
            <v>-8198.5529999999999</v>
          </cell>
        </row>
        <row r="447">
          <cell r="C447">
            <v>-2.4119079999999999</v>
          </cell>
          <cell r="E447">
            <v>-8225.1139999999996</v>
          </cell>
        </row>
        <row r="448">
          <cell r="C448">
            <v>-2.4179469999999998</v>
          </cell>
          <cell r="E448">
            <v>-8199.5030000000006</v>
          </cell>
        </row>
        <row r="449">
          <cell r="C449">
            <v>-2.4219529999999998</v>
          </cell>
          <cell r="E449">
            <v>-8166.2349999999997</v>
          </cell>
        </row>
        <row r="450">
          <cell r="C450">
            <v>-2.4258989999999998</v>
          </cell>
          <cell r="E450">
            <v>-8126.9880000000003</v>
          </cell>
        </row>
        <row r="451">
          <cell r="C451">
            <v>-2.4300250000000001</v>
          </cell>
          <cell r="E451">
            <v>-8085.6840000000002</v>
          </cell>
        </row>
        <row r="452">
          <cell r="C452">
            <v>-2.4339710000000001</v>
          </cell>
          <cell r="E452">
            <v>-8044.1589999999997</v>
          </cell>
        </row>
        <row r="453">
          <cell r="C453">
            <v>-2.4379770000000001</v>
          </cell>
          <cell r="E453">
            <v>-8005.4369999999999</v>
          </cell>
        </row>
        <row r="454">
          <cell r="C454">
            <v>-2.4420419999999998</v>
          </cell>
          <cell r="E454">
            <v>-7971.8950000000004</v>
          </cell>
        </row>
        <row r="455">
          <cell r="C455">
            <v>-2.445989</v>
          </cell>
          <cell r="E455">
            <v>-7944.8509999999997</v>
          </cell>
        </row>
        <row r="456">
          <cell r="C456">
            <v>-2.4520270000000002</v>
          </cell>
          <cell r="E456">
            <v>-7917.5559999999996</v>
          </cell>
        </row>
        <row r="457">
          <cell r="C457">
            <v>-2.4620120000000001</v>
          </cell>
          <cell r="E457">
            <v>-7904.3530000000001</v>
          </cell>
        </row>
        <row r="458">
          <cell r="C458">
            <v>-2.471997</v>
          </cell>
          <cell r="E458">
            <v>-7922.7280000000001</v>
          </cell>
        </row>
        <row r="459">
          <cell r="C459">
            <v>-2.4800089999999999</v>
          </cell>
          <cell r="E459">
            <v>-7950.9520000000002</v>
          </cell>
        </row>
        <row r="460">
          <cell r="C460">
            <v>-2.4880209999999998</v>
          </cell>
          <cell r="E460">
            <v>-7982.7979999999998</v>
          </cell>
        </row>
        <row r="461">
          <cell r="C461">
            <v>-2.496032</v>
          </cell>
          <cell r="E461">
            <v>-8013.1869999999999</v>
          </cell>
        </row>
        <row r="462">
          <cell r="C462">
            <v>-2.5060169999999999</v>
          </cell>
          <cell r="E462">
            <v>-8041.2960000000003</v>
          </cell>
        </row>
        <row r="463">
          <cell r="C463">
            <v>-2.5159419999999999</v>
          </cell>
          <cell r="E463">
            <v>-8041.5730000000003</v>
          </cell>
        </row>
        <row r="464">
          <cell r="C464">
            <v>-2.5259269999999998</v>
          </cell>
          <cell r="E464">
            <v>-8017.7790000000005</v>
          </cell>
        </row>
        <row r="465">
          <cell r="C465">
            <v>-2.5339990000000001</v>
          </cell>
          <cell r="E465">
            <v>-7989.3959999999997</v>
          </cell>
        </row>
        <row r="466">
          <cell r="C466">
            <v>-2.5420699999999998</v>
          </cell>
          <cell r="E466">
            <v>-7964.3710000000001</v>
          </cell>
        </row>
        <row r="467">
          <cell r="C467">
            <v>-2.5519949999999998</v>
          </cell>
          <cell r="E467">
            <v>-7948.2340000000004</v>
          </cell>
        </row>
        <row r="468">
          <cell r="C468">
            <v>-2.5619800000000001</v>
          </cell>
          <cell r="E468">
            <v>-7954.1139999999996</v>
          </cell>
        </row>
        <row r="469">
          <cell r="C469">
            <v>-2.572025</v>
          </cell>
          <cell r="E469">
            <v>-7977.8990000000003</v>
          </cell>
        </row>
        <row r="470">
          <cell r="C470">
            <v>-2.5800369999999999</v>
          </cell>
          <cell r="E470">
            <v>-8004.9880000000003</v>
          </cell>
        </row>
        <row r="471">
          <cell r="C471">
            <v>-2.5879889999999999</v>
          </cell>
          <cell r="E471">
            <v>-8037.1679999999997</v>
          </cell>
        </row>
        <row r="472">
          <cell r="C472">
            <v>-2.5940270000000001</v>
          </cell>
          <cell r="E472">
            <v>-8063.4740000000002</v>
          </cell>
        </row>
        <row r="473">
          <cell r="C473">
            <v>-2.600006</v>
          </cell>
          <cell r="E473">
            <v>-8090.74</v>
          </cell>
        </row>
        <row r="474">
          <cell r="C474">
            <v>-2.6060449999999999</v>
          </cell>
          <cell r="E474">
            <v>-8117.7740000000003</v>
          </cell>
        </row>
        <row r="475">
          <cell r="C475">
            <v>-2.6120239999999999</v>
          </cell>
          <cell r="E475">
            <v>-8143.1580000000004</v>
          </cell>
        </row>
        <row r="476">
          <cell r="C476">
            <v>-2.6199759999999999</v>
          </cell>
          <cell r="E476">
            <v>-8173.1959999999999</v>
          </cell>
        </row>
        <row r="477">
          <cell r="C477">
            <v>-2.6279880000000002</v>
          </cell>
          <cell r="E477">
            <v>-8198.5589999999993</v>
          </cell>
        </row>
        <row r="478">
          <cell r="C478">
            <v>-2.6380319999999999</v>
          </cell>
          <cell r="E478">
            <v>-8207.2669999999998</v>
          </cell>
        </row>
        <row r="479">
          <cell r="C479">
            <v>-2.6440709999999998</v>
          </cell>
          <cell r="E479">
            <v>-8164.5590000000002</v>
          </cell>
        </row>
        <row r="480">
          <cell r="C480">
            <v>-2.6480169999999998</v>
          </cell>
          <cell r="E480">
            <v>-8117.2849999999999</v>
          </cell>
        </row>
        <row r="481">
          <cell r="C481">
            <v>-2.6500499999999998</v>
          </cell>
          <cell r="E481">
            <v>-8091.4170000000004</v>
          </cell>
        </row>
        <row r="482">
          <cell r="C482">
            <v>-2.6520229999999998</v>
          </cell>
          <cell r="E482">
            <v>-8065.0379999999996</v>
          </cell>
        </row>
        <row r="483">
          <cell r="C483">
            <v>-2.6540560000000002</v>
          </cell>
          <cell r="E483">
            <v>-8038.9059999999999</v>
          </cell>
        </row>
        <row r="484">
          <cell r="C484">
            <v>-2.6560890000000001</v>
          </cell>
          <cell r="E484">
            <v>-8013.6040000000003</v>
          </cell>
        </row>
        <row r="485">
          <cell r="C485">
            <v>-2.6600950000000001</v>
          </cell>
          <cell r="E485">
            <v>-7966.96</v>
          </cell>
        </row>
        <row r="486">
          <cell r="C486">
            <v>-2.6641010000000001</v>
          </cell>
          <cell r="E486">
            <v>-7927.5479999999998</v>
          </cell>
        </row>
        <row r="487">
          <cell r="C487">
            <v>-2.6681059999999999</v>
          </cell>
          <cell r="E487">
            <v>-7896.7860000000001</v>
          </cell>
        </row>
        <row r="488">
          <cell r="C488">
            <v>-2.674086</v>
          </cell>
          <cell r="E488">
            <v>-7867.3940000000002</v>
          </cell>
        </row>
        <row r="489">
          <cell r="C489">
            <v>-2.6840109999999999</v>
          </cell>
          <cell r="E489">
            <v>-7858.558</v>
          </cell>
        </row>
        <row r="490">
          <cell r="C490">
            <v>-2.6940550000000001</v>
          </cell>
          <cell r="E490">
            <v>-7886.8810000000003</v>
          </cell>
        </row>
        <row r="491">
          <cell r="C491">
            <v>-2.700094</v>
          </cell>
          <cell r="E491">
            <v>-7915.02</v>
          </cell>
        </row>
        <row r="492">
          <cell r="C492">
            <v>-2.706073</v>
          </cell>
          <cell r="E492">
            <v>-7947.4250000000002</v>
          </cell>
        </row>
        <row r="493">
          <cell r="C493">
            <v>-2.7120519999999999</v>
          </cell>
          <cell r="E493">
            <v>-7980.2619999999997</v>
          </cell>
        </row>
        <row r="494">
          <cell r="C494">
            <v>-2.7179709999999999</v>
          </cell>
          <cell r="E494">
            <v>-8012.0280000000002</v>
          </cell>
        </row>
        <row r="495">
          <cell r="C495">
            <v>-2.7240099999999998</v>
          </cell>
          <cell r="E495">
            <v>-8042.3509999999997</v>
          </cell>
        </row>
        <row r="496">
          <cell r="C496">
            <v>-2.7299890000000002</v>
          </cell>
          <cell r="E496">
            <v>-8071.2030000000004</v>
          </cell>
        </row>
        <row r="497">
          <cell r="C497">
            <v>-2.736027</v>
          </cell>
          <cell r="E497">
            <v>-8097.018</v>
          </cell>
        </row>
        <row r="498">
          <cell r="C498">
            <v>-2.7439800000000001</v>
          </cell>
          <cell r="E498">
            <v>-8125.7969999999996</v>
          </cell>
        </row>
        <row r="499">
          <cell r="C499">
            <v>-2.7540239999999998</v>
          </cell>
          <cell r="E499">
            <v>-8154.98</v>
          </cell>
        </row>
        <row r="500">
          <cell r="C500">
            <v>-2.7640090000000002</v>
          </cell>
          <cell r="E500">
            <v>-8173.5159999999996</v>
          </cell>
        </row>
        <row r="501">
          <cell r="C501">
            <v>-2.7740529999999999</v>
          </cell>
          <cell r="E501">
            <v>-8159.143</v>
          </cell>
        </row>
        <row r="502">
          <cell r="C502">
            <v>-2.7840379999999998</v>
          </cell>
          <cell r="E502">
            <v>-8129.6120000000001</v>
          </cell>
        </row>
        <row r="503">
          <cell r="C503">
            <v>-2.7940230000000001</v>
          </cell>
          <cell r="E503">
            <v>-8105.7380000000003</v>
          </cell>
        </row>
        <row r="504">
          <cell r="C504">
            <v>-2.8040080000000001</v>
          </cell>
          <cell r="E504">
            <v>-8100.4520000000002</v>
          </cell>
        </row>
        <row r="505">
          <cell r="C505">
            <v>-2.813993</v>
          </cell>
          <cell r="E505">
            <v>-8112.9229999999998</v>
          </cell>
        </row>
        <row r="506">
          <cell r="C506">
            <v>-2.8239779999999999</v>
          </cell>
          <cell r="E506">
            <v>-8132.8530000000001</v>
          </cell>
        </row>
        <row r="507">
          <cell r="C507">
            <v>-2.834022</v>
          </cell>
          <cell r="E507">
            <v>-8148.4210000000003</v>
          </cell>
        </row>
        <row r="508">
          <cell r="C508">
            <v>-2.844007</v>
          </cell>
          <cell r="E508">
            <v>-8166.0780000000004</v>
          </cell>
        </row>
        <row r="509">
          <cell r="C509">
            <v>-2.8539919999999999</v>
          </cell>
          <cell r="E509">
            <v>-8191.5439999999999</v>
          </cell>
        </row>
        <row r="510">
          <cell r="C510">
            <v>-2.8620040000000002</v>
          </cell>
          <cell r="E510">
            <v>-8216.7710000000006</v>
          </cell>
        </row>
        <row r="511">
          <cell r="C511">
            <v>-2.8720479999999999</v>
          </cell>
          <cell r="E511">
            <v>-8247.6929999999993</v>
          </cell>
        </row>
        <row r="512">
          <cell r="C512">
            <v>-2.8820329999999998</v>
          </cell>
          <cell r="E512">
            <v>-8274.8189999999995</v>
          </cell>
        </row>
        <row r="513">
          <cell r="C513">
            <v>-2.8920180000000002</v>
          </cell>
          <cell r="E513">
            <v>-8296.4410000000007</v>
          </cell>
        </row>
        <row r="514">
          <cell r="C514">
            <v>-2.9020030000000001</v>
          </cell>
          <cell r="E514">
            <v>-8311.0529999999999</v>
          </cell>
        </row>
        <row r="515">
          <cell r="C515">
            <v>-2.911988</v>
          </cell>
          <cell r="E515">
            <v>-8306.5380000000005</v>
          </cell>
        </row>
        <row r="516">
          <cell r="C516">
            <v>-2.921913</v>
          </cell>
          <cell r="E516">
            <v>-8295.2530000000006</v>
          </cell>
        </row>
        <row r="517">
          <cell r="C517">
            <v>-2.9319570000000001</v>
          </cell>
          <cell r="E517">
            <v>-8274.7459999999992</v>
          </cell>
        </row>
        <row r="518">
          <cell r="C518">
            <v>-2.9419420000000001</v>
          </cell>
          <cell r="E518">
            <v>-8252.9920000000002</v>
          </cell>
        </row>
        <row r="519">
          <cell r="C519">
            <v>-2.9519869999999999</v>
          </cell>
          <cell r="E519">
            <v>-8243.0669999999991</v>
          </cell>
        </row>
        <row r="520">
          <cell r="C520">
            <v>-2.9559929999999999</v>
          </cell>
          <cell r="E520">
            <v>-8214.0589999999993</v>
          </cell>
        </row>
        <row r="521">
          <cell r="C521">
            <v>-2.9579659999999999</v>
          </cell>
          <cell r="E521">
            <v>-8150.8890000000001</v>
          </cell>
        </row>
        <row r="522">
          <cell r="C522">
            <v>-2.9599989999999998</v>
          </cell>
          <cell r="E522">
            <v>-8039.451</v>
          </cell>
        </row>
        <row r="523">
          <cell r="C523">
            <v>-2.9620920000000002</v>
          </cell>
          <cell r="E523">
            <v>-7888.7120000000004</v>
          </cell>
        </row>
        <row r="524">
          <cell r="C524">
            <v>-2.964124</v>
          </cell>
          <cell r="E524">
            <v>-7712.0619999999999</v>
          </cell>
        </row>
        <row r="525">
          <cell r="C525">
            <v>-2.9661569999999999</v>
          </cell>
          <cell r="E525">
            <v>-7516.7920000000004</v>
          </cell>
        </row>
        <row r="526">
          <cell r="C526">
            <v>-2.9681299999999999</v>
          </cell>
          <cell r="E526">
            <v>-7307.3040000000001</v>
          </cell>
        </row>
        <row r="527">
          <cell r="C527">
            <v>-2.9701629999999999</v>
          </cell>
          <cell r="E527">
            <v>-7089.4639999999999</v>
          </cell>
        </row>
        <row r="528">
          <cell r="C528">
            <v>-2.9721959999999998</v>
          </cell>
          <cell r="E528">
            <v>-6869.1310000000003</v>
          </cell>
        </row>
        <row r="529">
          <cell r="C529">
            <v>-2.974288</v>
          </cell>
          <cell r="E529">
            <v>-6650.2209999999995</v>
          </cell>
        </row>
        <row r="530">
          <cell r="C530">
            <v>-2.976321</v>
          </cell>
          <cell r="E530">
            <v>-6435.5339999999997</v>
          </cell>
        </row>
        <row r="531">
          <cell r="C531">
            <v>-2.978294</v>
          </cell>
          <cell r="E531">
            <v>-6227.8109999999997</v>
          </cell>
        </row>
        <row r="532">
          <cell r="C532">
            <v>-2.9803269999999999</v>
          </cell>
          <cell r="E532">
            <v>-6029.424</v>
          </cell>
        </row>
        <row r="533">
          <cell r="C533">
            <v>-2.9823599999999999</v>
          </cell>
          <cell r="E533">
            <v>-5841.9790000000003</v>
          </cell>
        </row>
        <row r="534">
          <cell r="C534">
            <v>-2.9843929999999999</v>
          </cell>
          <cell r="E534">
            <v>-5666.5619999999999</v>
          </cell>
        </row>
        <row r="535">
          <cell r="C535">
            <v>-2.9864259999999998</v>
          </cell>
          <cell r="E535">
            <v>-5504.0159999999996</v>
          </cell>
        </row>
        <row r="536">
          <cell r="C536">
            <v>-2.9884580000000001</v>
          </cell>
          <cell r="E536">
            <v>-5354.8760000000002</v>
          </cell>
        </row>
        <row r="537">
          <cell r="C537">
            <v>-2.9904320000000002</v>
          </cell>
          <cell r="E537">
            <v>-5219.3130000000001</v>
          </cell>
        </row>
        <row r="538">
          <cell r="C538">
            <v>-2.992464</v>
          </cell>
          <cell r="E538">
            <v>-5097.2370000000001</v>
          </cell>
        </row>
        <row r="539">
          <cell r="C539">
            <v>-2.994497</v>
          </cell>
          <cell r="E539">
            <v>-4988.3459999999995</v>
          </cell>
        </row>
        <row r="540">
          <cell r="C540">
            <v>-2.9965299999999999</v>
          </cell>
          <cell r="E540">
            <v>-4892.1130000000003</v>
          </cell>
        </row>
        <row r="541">
          <cell r="C541">
            <v>-2.9985629999999999</v>
          </cell>
          <cell r="E541">
            <v>-4807.8670000000002</v>
          </cell>
        </row>
        <row r="542">
          <cell r="C542">
            <v>-3.0005959999999998</v>
          </cell>
          <cell r="E542">
            <v>-4734.9279999999999</v>
          </cell>
        </row>
        <row r="543">
          <cell r="C543">
            <v>-3.0025689999999998</v>
          </cell>
          <cell r="E543">
            <v>-4672.6360000000004</v>
          </cell>
        </row>
        <row r="544">
          <cell r="C544">
            <v>-3.0045419999999998</v>
          </cell>
          <cell r="E544">
            <v>-4620.3069999999998</v>
          </cell>
        </row>
        <row r="545">
          <cell r="C545">
            <v>-3.0065750000000002</v>
          </cell>
          <cell r="E545">
            <v>-4577.2150000000001</v>
          </cell>
        </row>
        <row r="546">
          <cell r="C546">
            <v>-3.0086080000000002</v>
          </cell>
          <cell r="E546">
            <v>-4542.5990000000002</v>
          </cell>
        </row>
        <row r="547">
          <cell r="C547">
            <v>-3.0106410000000001</v>
          </cell>
          <cell r="E547">
            <v>-4515.7049999999999</v>
          </cell>
        </row>
        <row r="548">
          <cell r="C548">
            <v>-3.0146459999999999</v>
          </cell>
          <cell r="E548">
            <v>-4482.1289999999999</v>
          </cell>
        </row>
        <row r="549">
          <cell r="C549">
            <v>-3.0246309999999998</v>
          </cell>
          <cell r="E549">
            <v>-4484.5569999999998</v>
          </cell>
        </row>
        <row r="550">
          <cell r="C550">
            <v>-3.0306099999999998</v>
          </cell>
          <cell r="E550">
            <v>-4522.0990000000002</v>
          </cell>
        </row>
        <row r="551">
          <cell r="C551">
            <v>-3.0346160000000002</v>
          </cell>
          <cell r="E551">
            <v>-4554.4110000000001</v>
          </cell>
        </row>
        <row r="552">
          <cell r="C552">
            <v>-3.0386220000000002</v>
          </cell>
          <cell r="E552">
            <v>-4589.1310000000003</v>
          </cell>
        </row>
        <row r="553">
          <cell r="C553">
            <v>-3.0426280000000001</v>
          </cell>
          <cell r="E553">
            <v>-4624.3019999999997</v>
          </cell>
        </row>
        <row r="554">
          <cell r="C554">
            <v>-3.0466340000000001</v>
          </cell>
          <cell r="E554">
            <v>-4658.732</v>
          </cell>
        </row>
        <row r="555">
          <cell r="C555">
            <v>-3.05064</v>
          </cell>
          <cell r="E555">
            <v>-4691.45</v>
          </cell>
        </row>
        <row r="556">
          <cell r="C556">
            <v>-3.054586</v>
          </cell>
          <cell r="E556">
            <v>-4721.8320000000003</v>
          </cell>
        </row>
        <row r="557">
          <cell r="C557">
            <v>-3.058592</v>
          </cell>
          <cell r="E557">
            <v>-4749.6390000000001</v>
          </cell>
        </row>
        <row r="558">
          <cell r="C558">
            <v>-3.0646300000000002</v>
          </cell>
          <cell r="E558">
            <v>-4784.9229999999998</v>
          </cell>
        </row>
        <row r="559">
          <cell r="C559">
            <v>-3.0726420000000001</v>
          </cell>
          <cell r="E559">
            <v>-4815.8549999999996</v>
          </cell>
        </row>
        <row r="560">
          <cell r="C560">
            <v>-3.082627</v>
          </cell>
          <cell r="E560">
            <v>-4836.2370000000001</v>
          </cell>
        </row>
        <row r="561">
          <cell r="C561">
            <v>-3.092552</v>
          </cell>
          <cell r="E561">
            <v>-4845.4390000000003</v>
          </cell>
        </row>
        <row r="562">
          <cell r="C562">
            <v>-3.1025369999999999</v>
          </cell>
          <cell r="E562">
            <v>-4849.0839999999998</v>
          </cell>
        </row>
        <row r="563">
          <cell r="C563">
            <v>-3.1124619999999998</v>
          </cell>
          <cell r="E563">
            <v>-4854.6319999999996</v>
          </cell>
        </row>
        <row r="564">
          <cell r="C564">
            <v>-3.1224470000000002</v>
          </cell>
          <cell r="E564">
            <v>-4864.8130000000001</v>
          </cell>
        </row>
        <row r="565">
          <cell r="C565">
            <v>-3.1324320000000001</v>
          </cell>
          <cell r="E565">
            <v>-4879.0770000000002</v>
          </cell>
        </row>
        <row r="566">
          <cell r="C566">
            <v>-3.142417</v>
          </cell>
          <cell r="E566">
            <v>-4893.4939999999997</v>
          </cell>
        </row>
        <row r="567">
          <cell r="C567">
            <v>-3.1524009999999998</v>
          </cell>
          <cell r="E567">
            <v>-4898.16</v>
          </cell>
        </row>
        <row r="568">
          <cell r="C568">
            <v>-3.1623260000000002</v>
          </cell>
          <cell r="E568">
            <v>-4899.5820000000003</v>
          </cell>
        </row>
        <row r="569">
          <cell r="C569">
            <v>-3.1723110000000001</v>
          </cell>
          <cell r="E569">
            <v>-4902.42</v>
          </cell>
        </row>
        <row r="570">
          <cell r="C570">
            <v>-3.1822360000000001</v>
          </cell>
          <cell r="E570">
            <v>-4908.1629999999996</v>
          </cell>
        </row>
        <row r="571">
          <cell r="C571">
            <v>-3.1922809999999999</v>
          </cell>
          <cell r="E571">
            <v>-4916.3779999999997</v>
          </cell>
        </row>
        <row r="572">
          <cell r="C572">
            <v>-3.2023259999999998</v>
          </cell>
          <cell r="E572">
            <v>-4926.3209999999999</v>
          </cell>
        </row>
        <row r="573">
          <cell r="C573">
            <v>-3.2122510000000002</v>
          </cell>
          <cell r="E573">
            <v>-4937.0110000000004</v>
          </cell>
        </row>
        <row r="574">
          <cell r="C574">
            <v>-3.2221760000000002</v>
          </cell>
          <cell r="E574">
            <v>-4947.1499999999996</v>
          </cell>
        </row>
        <row r="575">
          <cell r="C575">
            <v>-3.2321610000000001</v>
          </cell>
          <cell r="E575">
            <v>-4954.9530000000004</v>
          </cell>
        </row>
        <row r="576">
          <cell r="C576">
            <v>-3.2422049999999998</v>
          </cell>
          <cell r="E576">
            <v>-4959.7870000000003</v>
          </cell>
        </row>
        <row r="577">
          <cell r="C577">
            <v>-3.2521900000000001</v>
          </cell>
          <cell r="E577">
            <v>-4963.37</v>
          </cell>
        </row>
        <row r="578">
          <cell r="C578">
            <v>-3.262175</v>
          </cell>
          <cell r="E578">
            <v>-4966.4189999999999</v>
          </cell>
        </row>
        <row r="579">
          <cell r="C579">
            <v>-3.2722199999999999</v>
          </cell>
          <cell r="E579">
            <v>-4965.5720000000001</v>
          </cell>
        </row>
        <row r="580">
          <cell r="C580">
            <v>-3.2821449999999999</v>
          </cell>
          <cell r="E580">
            <v>-4955.7250000000004</v>
          </cell>
        </row>
        <row r="581">
          <cell r="C581">
            <v>-3.2921299999999998</v>
          </cell>
          <cell r="E581">
            <v>-4942.3320000000003</v>
          </cell>
        </row>
        <row r="582">
          <cell r="C582">
            <v>-3.302114</v>
          </cell>
          <cell r="E582">
            <v>-4931.7979999999998</v>
          </cell>
        </row>
        <row r="583">
          <cell r="C583">
            <v>-3.3121589999999999</v>
          </cell>
          <cell r="E583">
            <v>-4926.4219999999996</v>
          </cell>
        </row>
        <row r="584">
          <cell r="C584">
            <v>-3.3221440000000002</v>
          </cell>
          <cell r="E584">
            <v>-4924.8190000000004</v>
          </cell>
        </row>
        <row r="585">
          <cell r="C585">
            <v>-3.3321290000000001</v>
          </cell>
          <cell r="E585">
            <v>-4925.451</v>
          </cell>
        </row>
        <row r="586">
          <cell r="C586">
            <v>-3.3421129999999999</v>
          </cell>
          <cell r="E586">
            <v>-4927.5379999999996</v>
          </cell>
        </row>
        <row r="587">
          <cell r="C587">
            <v>-3.3521580000000002</v>
          </cell>
          <cell r="E587">
            <v>-4930.8410000000003</v>
          </cell>
        </row>
        <row r="588">
          <cell r="C588">
            <v>-3.3621430000000001</v>
          </cell>
          <cell r="E588">
            <v>-4936.1049999999996</v>
          </cell>
        </row>
        <row r="589">
          <cell r="C589">
            <v>-3.372128</v>
          </cell>
          <cell r="E589">
            <v>-4942.0349999999999</v>
          </cell>
        </row>
        <row r="590">
          <cell r="C590">
            <v>-3.3821129999999999</v>
          </cell>
          <cell r="E590">
            <v>-4945.7740000000003</v>
          </cell>
        </row>
        <row r="591">
          <cell r="C591">
            <v>-3.3921570000000001</v>
          </cell>
          <cell r="E591">
            <v>-4945.4769999999999</v>
          </cell>
        </row>
        <row r="592">
          <cell r="C592">
            <v>-3.402142</v>
          </cell>
          <cell r="E592">
            <v>-4940.43</v>
          </cell>
        </row>
        <row r="593">
          <cell r="C593">
            <v>-3.4121269999999999</v>
          </cell>
          <cell r="E593">
            <v>-4931.6989999999996</v>
          </cell>
        </row>
        <row r="594">
          <cell r="C594">
            <v>-3.4221720000000002</v>
          </cell>
          <cell r="E594">
            <v>-4918.9489999999996</v>
          </cell>
        </row>
        <row r="595">
          <cell r="C595">
            <v>-3.4322159999999999</v>
          </cell>
          <cell r="E595">
            <v>-4905.1390000000001</v>
          </cell>
        </row>
        <row r="596">
          <cell r="C596">
            <v>-3.4422009999999998</v>
          </cell>
          <cell r="E596">
            <v>-4881.4369999999999</v>
          </cell>
        </row>
        <row r="597">
          <cell r="C597">
            <v>-3.4521860000000002</v>
          </cell>
          <cell r="E597">
            <v>-4850.4920000000002</v>
          </cell>
        </row>
        <row r="598">
          <cell r="C598">
            <v>-3.4621110000000002</v>
          </cell>
          <cell r="E598">
            <v>-4819.6059999999998</v>
          </cell>
        </row>
        <row r="599">
          <cell r="C599">
            <v>-3.4720960000000001</v>
          </cell>
          <cell r="E599">
            <v>-4789.8680000000004</v>
          </cell>
        </row>
        <row r="600">
          <cell r="C600">
            <v>-3.482021</v>
          </cell>
          <cell r="E600">
            <v>-4766.8609999999999</v>
          </cell>
        </row>
        <row r="601">
          <cell r="C601">
            <v>-3.4920059999999999</v>
          </cell>
          <cell r="E601">
            <v>-4753.4030000000002</v>
          </cell>
        </row>
        <row r="602">
          <cell r="C602">
            <v>-3.5019909999999999</v>
          </cell>
          <cell r="E602">
            <v>-4747.8959999999997</v>
          </cell>
        </row>
        <row r="603">
          <cell r="C603">
            <v>-3.512035</v>
          </cell>
          <cell r="E603">
            <v>-4747.625</v>
          </cell>
        </row>
        <row r="604">
          <cell r="C604">
            <v>-3.5220799999999999</v>
          </cell>
          <cell r="E604">
            <v>-4749.3130000000001</v>
          </cell>
        </row>
        <row r="605">
          <cell r="C605">
            <v>-3.5321250000000002</v>
          </cell>
          <cell r="E605">
            <v>-4750.5150000000003</v>
          </cell>
        </row>
        <row r="606">
          <cell r="C606">
            <v>-3.5421689999999999</v>
          </cell>
          <cell r="E606">
            <v>-4749.5370000000003</v>
          </cell>
        </row>
        <row r="607">
          <cell r="C607">
            <v>-3.5521539999999998</v>
          </cell>
          <cell r="E607">
            <v>-4745.058</v>
          </cell>
        </row>
        <row r="608">
          <cell r="C608">
            <v>-3.5621390000000002</v>
          </cell>
          <cell r="E608">
            <v>-4737.1689999999999</v>
          </cell>
        </row>
        <row r="609">
          <cell r="C609">
            <v>-3.5721240000000001</v>
          </cell>
          <cell r="E609">
            <v>-4722.482</v>
          </cell>
        </row>
        <row r="610">
          <cell r="C610">
            <v>-3.5821079999999998</v>
          </cell>
          <cell r="E610">
            <v>-4702.2910000000002</v>
          </cell>
        </row>
        <row r="611">
          <cell r="C611">
            <v>-3.5920930000000002</v>
          </cell>
          <cell r="E611">
            <v>-4679.4080000000004</v>
          </cell>
        </row>
        <row r="612">
          <cell r="C612">
            <v>-3.6020780000000001</v>
          </cell>
          <cell r="E612">
            <v>-4655.9049999999997</v>
          </cell>
        </row>
        <row r="613">
          <cell r="C613">
            <v>-3.612123</v>
          </cell>
          <cell r="E613">
            <v>-4632.3440000000001</v>
          </cell>
        </row>
        <row r="614">
          <cell r="C614">
            <v>-3.6221679999999998</v>
          </cell>
          <cell r="E614">
            <v>-4609.7460000000001</v>
          </cell>
        </row>
        <row r="615">
          <cell r="C615">
            <v>-3.6321530000000002</v>
          </cell>
          <cell r="E615">
            <v>-4587.9579999999996</v>
          </cell>
        </row>
        <row r="616">
          <cell r="C616">
            <v>-3.642077</v>
          </cell>
          <cell r="E616">
            <v>-4565.9110000000001</v>
          </cell>
        </row>
        <row r="617">
          <cell r="C617">
            <v>-3.6520619999999999</v>
          </cell>
          <cell r="E617">
            <v>-4545.1670000000004</v>
          </cell>
        </row>
        <row r="618">
          <cell r="C618">
            <v>-3.6620469999999998</v>
          </cell>
          <cell r="E618">
            <v>-4528.366</v>
          </cell>
        </row>
        <row r="619">
          <cell r="C619">
            <v>-3.6720920000000001</v>
          </cell>
          <cell r="E619">
            <v>-4516.2950000000001</v>
          </cell>
        </row>
        <row r="620">
          <cell r="C620">
            <v>-3.682077</v>
          </cell>
          <cell r="E620">
            <v>-4507.223</v>
          </cell>
        </row>
        <row r="621">
          <cell r="C621">
            <v>-3.6920609999999998</v>
          </cell>
          <cell r="E621">
            <v>-4500.66</v>
          </cell>
        </row>
        <row r="622">
          <cell r="C622">
            <v>-3.7020460000000002</v>
          </cell>
          <cell r="E622">
            <v>-4494.0209999999997</v>
          </cell>
        </row>
        <row r="623">
          <cell r="C623">
            <v>-3.7120310000000001</v>
          </cell>
          <cell r="E623">
            <v>-4486.8289999999997</v>
          </cell>
        </row>
        <row r="624">
          <cell r="C624">
            <v>-3.722016</v>
          </cell>
          <cell r="E624">
            <v>-4477.3959999999997</v>
          </cell>
        </row>
        <row r="625">
          <cell r="C625">
            <v>-3.7320609999999999</v>
          </cell>
          <cell r="E625">
            <v>-4465.2309999999998</v>
          </cell>
        </row>
        <row r="626">
          <cell r="C626">
            <v>-3.7420450000000001</v>
          </cell>
          <cell r="E626">
            <v>-4453.7079999999996</v>
          </cell>
        </row>
        <row r="627">
          <cell r="C627">
            <v>-3.75203</v>
          </cell>
          <cell r="E627">
            <v>-4441.652</v>
          </cell>
        </row>
        <row r="628">
          <cell r="C628">
            <v>-3.7620749999999998</v>
          </cell>
          <cell r="E628">
            <v>-4427.8109999999997</v>
          </cell>
        </row>
        <row r="629">
          <cell r="C629">
            <v>-3.7719999999999998</v>
          </cell>
          <cell r="E629">
            <v>-4413.1970000000001</v>
          </cell>
        </row>
        <row r="630">
          <cell r="C630">
            <v>-3.7819850000000002</v>
          </cell>
          <cell r="E630">
            <v>-4399.16</v>
          </cell>
        </row>
        <row r="631">
          <cell r="C631">
            <v>-3.7920289999999999</v>
          </cell>
          <cell r="E631">
            <v>-4384.902</v>
          </cell>
        </row>
        <row r="632">
          <cell r="C632">
            <v>-3.8021340000000001</v>
          </cell>
          <cell r="E632">
            <v>-4372.308</v>
          </cell>
        </row>
        <row r="633">
          <cell r="C633">
            <v>-3.812119</v>
          </cell>
          <cell r="E633">
            <v>-4361.8389999999999</v>
          </cell>
        </row>
        <row r="634">
          <cell r="C634">
            <v>-3.8221039999999999</v>
          </cell>
          <cell r="E634">
            <v>-4353.6390000000001</v>
          </cell>
        </row>
        <row r="635">
          <cell r="C635">
            <v>-3.8320889999999999</v>
          </cell>
          <cell r="E635">
            <v>-4347.5519999999997</v>
          </cell>
        </row>
        <row r="636">
          <cell r="C636">
            <v>-3.8420730000000001</v>
          </cell>
          <cell r="E636">
            <v>-4342.5739999999996</v>
          </cell>
        </row>
        <row r="637">
          <cell r="C637">
            <v>-3.8521179999999999</v>
          </cell>
          <cell r="E637">
            <v>-4337.7619999999997</v>
          </cell>
        </row>
        <row r="638">
          <cell r="C638">
            <v>-3.8621029999999998</v>
          </cell>
          <cell r="E638">
            <v>-4332.616</v>
          </cell>
        </row>
        <row r="639">
          <cell r="C639">
            <v>-3.872147</v>
          </cell>
          <cell r="E639">
            <v>-4327.1109999999999</v>
          </cell>
        </row>
        <row r="640">
          <cell r="C640">
            <v>-3.8821319999999999</v>
          </cell>
          <cell r="E640">
            <v>-4322.009</v>
          </cell>
        </row>
        <row r="641">
          <cell r="C641">
            <v>-3.8920569999999999</v>
          </cell>
          <cell r="E641">
            <v>-4317.6090000000004</v>
          </cell>
        </row>
        <row r="642">
          <cell r="C642">
            <v>-3.9021020000000002</v>
          </cell>
          <cell r="E642">
            <v>-4313.1239999999998</v>
          </cell>
        </row>
        <row r="643">
          <cell r="C643">
            <v>-3.9120870000000001</v>
          </cell>
          <cell r="E643">
            <v>-4310.1480000000001</v>
          </cell>
        </row>
        <row r="644">
          <cell r="C644">
            <v>-3.922132</v>
          </cell>
          <cell r="E644">
            <v>-4308.6540000000005</v>
          </cell>
        </row>
        <row r="645">
          <cell r="C645">
            <v>-3.9321160000000002</v>
          </cell>
          <cell r="E645">
            <v>-4308.1980000000003</v>
          </cell>
        </row>
        <row r="646">
          <cell r="C646">
            <v>-3.9421010000000001</v>
          </cell>
          <cell r="E646">
            <v>-4307.576</v>
          </cell>
        </row>
        <row r="647">
          <cell r="C647">
            <v>-3.952086</v>
          </cell>
          <cell r="E647">
            <v>-4306.2920000000004</v>
          </cell>
        </row>
        <row r="648">
          <cell r="C648">
            <v>-3.9621309999999998</v>
          </cell>
          <cell r="E648">
            <v>-4304.0529999999999</v>
          </cell>
        </row>
        <row r="649">
          <cell r="C649">
            <v>-3.9721150000000001</v>
          </cell>
          <cell r="E649">
            <v>-4300.7539999999999</v>
          </cell>
        </row>
        <row r="650">
          <cell r="C650">
            <v>-3.9821599999999999</v>
          </cell>
          <cell r="E650">
            <v>-4294.9549999999999</v>
          </cell>
        </row>
        <row r="651">
          <cell r="C651">
            <v>-3.9921449999999998</v>
          </cell>
          <cell r="E651">
            <v>-4286.5559999999996</v>
          </cell>
        </row>
        <row r="652">
          <cell r="C652">
            <v>-4.0021300000000002</v>
          </cell>
          <cell r="E652">
            <v>-4278.1099999999997</v>
          </cell>
        </row>
        <row r="653">
          <cell r="C653">
            <v>-4.0121149999999997</v>
          </cell>
          <cell r="E653">
            <v>-4270.2089999999998</v>
          </cell>
        </row>
        <row r="654">
          <cell r="C654">
            <v>-4.0220399999999996</v>
          </cell>
          <cell r="E654">
            <v>-4262.8029999999999</v>
          </cell>
        </row>
        <row r="655">
          <cell r="C655">
            <v>-4.0320850000000004</v>
          </cell>
          <cell r="E655">
            <v>-4255.6000000000004</v>
          </cell>
        </row>
        <row r="656">
          <cell r="C656">
            <v>-4.0420689999999997</v>
          </cell>
          <cell r="E656">
            <v>-4248.6080000000002</v>
          </cell>
        </row>
        <row r="657">
          <cell r="C657">
            <v>-4.0521140000000004</v>
          </cell>
          <cell r="E657">
            <v>-4242.4690000000001</v>
          </cell>
        </row>
        <row r="658">
          <cell r="C658">
            <v>-4.0620989999999999</v>
          </cell>
          <cell r="E658">
            <v>-4237.3890000000001</v>
          </cell>
        </row>
        <row r="659">
          <cell r="C659">
            <v>-4.0720239999999999</v>
          </cell>
          <cell r="E659">
            <v>-4231.9989999999998</v>
          </cell>
        </row>
        <row r="660">
          <cell r="C660">
            <v>-4.0819489999999998</v>
          </cell>
          <cell r="E660">
            <v>-4226.884</v>
          </cell>
        </row>
        <row r="661">
          <cell r="C661">
            <v>-4.0919930000000004</v>
          </cell>
          <cell r="E661">
            <v>-4223.8739999999998</v>
          </cell>
        </row>
        <row r="662">
          <cell r="C662">
            <v>-4.1020380000000003</v>
          </cell>
          <cell r="E662">
            <v>-4221.6130000000003</v>
          </cell>
        </row>
        <row r="663">
          <cell r="C663">
            <v>-4.1120229999999998</v>
          </cell>
          <cell r="E663">
            <v>-4218.3909999999996</v>
          </cell>
        </row>
        <row r="664">
          <cell r="C664">
            <v>-4.1220080000000001</v>
          </cell>
          <cell r="E664">
            <v>-4215.259</v>
          </cell>
        </row>
        <row r="665">
          <cell r="C665">
            <v>-4.1319929999999996</v>
          </cell>
          <cell r="E665">
            <v>-4212.3410000000003</v>
          </cell>
        </row>
        <row r="666">
          <cell r="C666">
            <v>-4.1420370000000002</v>
          </cell>
          <cell r="E666">
            <v>-4209.5110000000004</v>
          </cell>
        </row>
        <row r="667">
          <cell r="C667">
            <v>-4.1520820000000001</v>
          </cell>
          <cell r="E667">
            <v>-4206.1289999999999</v>
          </cell>
        </row>
        <row r="668">
          <cell r="C668">
            <v>-4.1620670000000004</v>
          </cell>
          <cell r="E668">
            <v>-4201.8320000000003</v>
          </cell>
        </row>
        <row r="669">
          <cell r="C669">
            <v>-4.1720519999999999</v>
          </cell>
          <cell r="E669">
            <v>-4196.259</v>
          </cell>
        </row>
        <row r="670">
          <cell r="C670">
            <v>-4.1820959999999996</v>
          </cell>
          <cell r="E670">
            <v>-4188.7020000000002</v>
          </cell>
        </row>
        <row r="671">
          <cell r="C671">
            <v>-4.1920210000000004</v>
          </cell>
          <cell r="E671">
            <v>-4180.7129999999997</v>
          </cell>
        </row>
        <row r="672">
          <cell r="C672">
            <v>-4.2020660000000003</v>
          </cell>
          <cell r="E672">
            <v>-4173.0010000000002</v>
          </cell>
        </row>
        <row r="673">
          <cell r="C673">
            <v>-4.2121110000000002</v>
          </cell>
          <cell r="E673">
            <v>-4165.2020000000002</v>
          </cell>
        </row>
        <row r="674">
          <cell r="C674">
            <v>-4.2220360000000001</v>
          </cell>
          <cell r="E674">
            <v>-4157.5129999999999</v>
          </cell>
        </row>
        <row r="675">
          <cell r="C675">
            <v>-4.2320209999999996</v>
          </cell>
          <cell r="E675">
            <v>-4150.0280000000002</v>
          </cell>
        </row>
        <row r="676">
          <cell r="C676">
            <v>-4.2420049999999998</v>
          </cell>
          <cell r="E676">
            <v>-4142.2330000000002</v>
          </cell>
        </row>
        <row r="677">
          <cell r="C677">
            <v>-4.2519900000000002</v>
          </cell>
          <cell r="E677">
            <v>-4134.6379999999999</v>
          </cell>
        </row>
        <row r="678">
          <cell r="C678">
            <v>-4.262035</v>
          </cell>
          <cell r="E678">
            <v>-4128.2359999999999</v>
          </cell>
        </row>
        <row r="679">
          <cell r="C679">
            <v>-4.2720200000000004</v>
          </cell>
          <cell r="E679">
            <v>-4123.9560000000001</v>
          </cell>
        </row>
        <row r="680">
          <cell r="C680">
            <v>-4.2820640000000001</v>
          </cell>
          <cell r="E680">
            <v>-4121.0860000000002</v>
          </cell>
        </row>
        <row r="681">
          <cell r="C681">
            <v>-4.292109</v>
          </cell>
          <cell r="E681">
            <v>-4119.3029999999999</v>
          </cell>
        </row>
        <row r="682">
          <cell r="C682">
            <v>-4.3020940000000003</v>
          </cell>
          <cell r="E682">
            <v>-4118.527</v>
          </cell>
        </row>
        <row r="683">
          <cell r="C683">
            <v>-4.3120789999999998</v>
          </cell>
          <cell r="E683">
            <v>-4118.4989999999998</v>
          </cell>
        </row>
        <row r="684">
          <cell r="C684">
            <v>-4.322063</v>
          </cell>
          <cell r="E684">
            <v>-4119.8159999999998</v>
          </cell>
        </row>
        <row r="685">
          <cell r="C685">
            <v>-4.3321079999999998</v>
          </cell>
          <cell r="E685">
            <v>-4119.9390000000003</v>
          </cell>
        </row>
        <row r="686">
          <cell r="C686">
            <v>-4.3420930000000002</v>
          </cell>
          <cell r="E686">
            <v>-4115.7219999999998</v>
          </cell>
        </row>
        <row r="687">
          <cell r="C687">
            <v>-4.3521380000000001</v>
          </cell>
          <cell r="E687">
            <v>-4109.2209999999995</v>
          </cell>
        </row>
        <row r="688">
          <cell r="C688">
            <v>-4.3621230000000004</v>
          </cell>
          <cell r="E688">
            <v>-4102.3720000000003</v>
          </cell>
        </row>
        <row r="689">
          <cell r="C689">
            <v>-4.3721670000000001</v>
          </cell>
          <cell r="E689">
            <v>-4096.799</v>
          </cell>
        </row>
        <row r="690">
          <cell r="C690">
            <v>-4.3820920000000001</v>
          </cell>
          <cell r="E690">
            <v>-4093.5949999999998</v>
          </cell>
        </row>
        <row r="691">
          <cell r="C691">
            <v>-4.392137</v>
          </cell>
          <cell r="E691">
            <v>-4091.5349999999999</v>
          </cell>
        </row>
        <row r="692">
          <cell r="C692">
            <v>-4.4021210000000002</v>
          </cell>
          <cell r="E692">
            <v>-4089.3789999999999</v>
          </cell>
        </row>
        <row r="693">
          <cell r="C693">
            <v>-4.412166</v>
          </cell>
          <cell r="E693">
            <v>-4087.0990000000002</v>
          </cell>
        </row>
        <row r="694">
          <cell r="C694">
            <v>-4.4221510000000004</v>
          </cell>
          <cell r="E694">
            <v>-4084.855</v>
          </cell>
        </row>
        <row r="695">
          <cell r="C695">
            <v>-4.4320760000000003</v>
          </cell>
          <cell r="E695">
            <v>-4082.2350000000001</v>
          </cell>
        </row>
        <row r="696">
          <cell r="C696">
            <v>-4.4420609999999998</v>
          </cell>
          <cell r="E696">
            <v>-4079.7919999999999</v>
          </cell>
        </row>
        <row r="697">
          <cell r="C697">
            <v>-4.4520460000000002</v>
          </cell>
          <cell r="E697">
            <v>-4076.8879999999999</v>
          </cell>
        </row>
        <row r="698">
          <cell r="C698">
            <v>-4.462091</v>
          </cell>
          <cell r="E698">
            <v>-4073.7739999999999</v>
          </cell>
        </row>
        <row r="699">
          <cell r="C699">
            <v>-4.4721349999999997</v>
          </cell>
          <cell r="E699">
            <v>-4070.7890000000002</v>
          </cell>
        </row>
        <row r="700">
          <cell r="C700">
            <v>-4.4821200000000001</v>
          </cell>
          <cell r="E700">
            <v>-4068.9789999999998</v>
          </cell>
        </row>
        <row r="701">
          <cell r="C701">
            <v>-4.4921049999999996</v>
          </cell>
          <cell r="E701">
            <v>-4068.393</v>
          </cell>
        </row>
        <row r="702">
          <cell r="C702">
            <v>-4.5020300000000004</v>
          </cell>
          <cell r="E702">
            <v>-4069.0120000000002</v>
          </cell>
        </row>
        <row r="703">
          <cell r="C703">
            <v>-4.5120149999999999</v>
          </cell>
          <cell r="E703">
            <v>-4069.1</v>
          </cell>
        </row>
        <row r="704">
          <cell r="C704">
            <v>-4.5220589999999996</v>
          </cell>
          <cell r="E704">
            <v>-4066.9110000000001</v>
          </cell>
        </row>
        <row r="705">
          <cell r="C705">
            <v>-4.532044</v>
          </cell>
          <cell r="E705">
            <v>-4063.0740000000001</v>
          </cell>
        </row>
        <row r="706">
          <cell r="C706">
            <v>-4.5421490000000002</v>
          </cell>
          <cell r="E706">
            <v>-4059.5120000000002</v>
          </cell>
        </row>
        <row r="707">
          <cell r="C707">
            <v>-4.5520740000000002</v>
          </cell>
          <cell r="E707">
            <v>-4056.8409999999999</v>
          </cell>
        </row>
        <row r="708">
          <cell r="C708">
            <v>-4.5620580000000004</v>
          </cell>
          <cell r="E708">
            <v>-4055.1460000000002</v>
          </cell>
        </row>
        <row r="709">
          <cell r="C709">
            <v>-4.572044</v>
          </cell>
          <cell r="E709">
            <v>-4055.2759999999998</v>
          </cell>
        </row>
        <row r="710">
          <cell r="C710">
            <v>-4.5820879999999997</v>
          </cell>
          <cell r="E710">
            <v>-4056.6280000000002</v>
          </cell>
        </row>
        <row r="711">
          <cell r="C711">
            <v>-4.5921329999999996</v>
          </cell>
          <cell r="E711">
            <v>-4058.864</v>
          </cell>
        </row>
        <row r="712">
          <cell r="C712">
            <v>-4.6021169999999998</v>
          </cell>
          <cell r="E712">
            <v>-4060.8829999999998</v>
          </cell>
        </row>
        <row r="713">
          <cell r="C713">
            <v>-4.6121030000000003</v>
          </cell>
          <cell r="E713">
            <v>-4061.7820000000002</v>
          </cell>
        </row>
        <row r="714">
          <cell r="C714">
            <v>-4.622147</v>
          </cell>
          <cell r="E714">
            <v>-4063.3470000000002</v>
          </cell>
        </row>
        <row r="715">
          <cell r="C715">
            <v>-4.6321919999999999</v>
          </cell>
          <cell r="E715">
            <v>-4065.7959999999998</v>
          </cell>
        </row>
        <row r="716">
          <cell r="C716">
            <v>-4.6421760000000001</v>
          </cell>
          <cell r="E716">
            <v>-4067.0459999999998</v>
          </cell>
        </row>
        <row r="717">
          <cell r="C717">
            <v>-4.6521610000000004</v>
          </cell>
          <cell r="E717">
            <v>-4064.2689999999998</v>
          </cell>
        </row>
        <row r="718">
          <cell r="C718">
            <v>-4.6621459999999999</v>
          </cell>
          <cell r="E718">
            <v>-4061.4949999999999</v>
          </cell>
        </row>
        <row r="719">
          <cell r="C719">
            <v>-4.6720110000000004</v>
          </cell>
          <cell r="E719">
            <v>-4059.683</v>
          </cell>
        </row>
        <row r="720">
          <cell r="C720">
            <v>-4.6819959999999998</v>
          </cell>
          <cell r="E720">
            <v>-4057.7779999999998</v>
          </cell>
        </row>
        <row r="721">
          <cell r="C721">
            <v>-4.6919810000000002</v>
          </cell>
          <cell r="E721">
            <v>-4055.183</v>
          </cell>
        </row>
        <row r="722">
          <cell r="C722">
            <v>-4.7019659999999996</v>
          </cell>
          <cell r="E722">
            <v>-4052.1640000000002</v>
          </cell>
        </row>
        <row r="723">
          <cell r="C723">
            <v>-4.7120110000000004</v>
          </cell>
          <cell r="E723">
            <v>-4050.6</v>
          </cell>
        </row>
        <row r="724">
          <cell r="C724">
            <v>-4.7221149999999996</v>
          </cell>
          <cell r="E724">
            <v>-4050.2829999999999</v>
          </cell>
        </row>
        <row r="725">
          <cell r="C725">
            <v>-4.7321</v>
          </cell>
          <cell r="E725">
            <v>-4048.9780000000001</v>
          </cell>
        </row>
        <row r="726">
          <cell r="C726">
            <v>-4.7420850000000003</v>
          </cell>
          <cell r="E726">
            <v>-4047.6129999999998</v>
          </cell>
        </row>
        <row r="727">
          <cell r="C727">
            <v>-4.752129</v>
          </cell>
          <cell r="E727">
            <v>-4047.0970000000002</v>
          </cell>
        </row>
        <row r="728">
          <cell r="C728">
            <v>-4.7621140000000004</v>
          </cell>
          <cell r="E728">
            <v>-4047.982</v>
          </cell>
        </row>
        <row r="729">
          <cell r="C729">
            <v>-4.7721590000000003</v>
          </cell>
          <cell r="E729">
            <v>-4049.7190000000001</v>
          </cell>
        </row>
        <row r="730">
          <cell r="C730">
            <v>-4.7821439999999997</v>
          </cell>
          <cell r="E730">
            <v>-4052.1709999999998</v>
          </cell>
        </row>
        <row r="731">
          <cell r="C731">
            <v>-4.7921279999999999</v>
          </cell>
          <cell r="E731">
            <v>-4055.2809999999999</v>
          </cell>
        </row>
        <row r="732">
          <cell r="C732">
            <v>-4.8021130000000003</v>
          </cell>
          <cell r="E732">
            <v>-4059.0390000000002</v>
          </cell>
        </row>
        <row r="733">
          <cell r="C733">
            <v>-4.8120979999999998</v>
          </cell>
          <cell r="E733">
            <v>-4062.9479999999999</v>
          </cell>
        </row>
        <row r="734">
          <cell r="C734">
            <v>-4.8221429999999996</v>
          </cell>
          <cell r="E734">
            <v>-4064.5619999999999</v>
          </cell>
        </row>
        <row r="735">
          <cell r="C735">
            <v>-4.8320679999999996</v>
          </cell>
          <cell r="E735">
            <v>-4064.5479999999998</v>
          </cell>
        </row>
        <row r="736">
          <cell r="C736">
            <v>-4.8420529999999999</v>
          </cell>
          <cell r="E736">
            <v>-4063.404</v>
          </cell>
        </row>
        <row r="737">
          <cell r="C737">
            <v>-4.8520969999999997</v>
          </cell>
          <cell r="E737">
            <v>-4062.096</v>
          </cell>
        </row>
        <row r="738">
          <cell r="C738">
            <v>-4.862082</v>
          </cell>
          <cell r="E738">
            <v>-4061.306</v>
          </cell>
        </row>
        <row r="739">
          <cell r="C739">
            <v>-4.872007</v>
          </cell>
          <cell r="E739">
            <v>-4060.5749999999998</v>
          </cell>
        </row>
        <row r="740">
          <cell r="C740">
            <v>-4.8819920000000003</v>
          </cell>
          <cell r="E740">
            <v>-4060.2289999999998</v>
          </cell>
        </row>
        <row r="741">
          <cell r="C741">
            <v>-4.8920370000000002</v>
          </cell>
          <cell r="E741">
            <v>-4061.8249999999998</v>
          </cell>
        </row>
        <row r="742">
          <cell r="C742">
            <v>-4.9020820000000001</v>
          </cell>
          <cell r="E742">
            <v>-4065.5039999999999</v>
          </cell>
        </row>
        <row r="743">
          <cell r="C743">
            <v>-4.9121259999999998</v>
          </cell>
          <cell r="E743">
            <v>-4070.85</v>
          </cell>
        </row>
        <row r="744">
          <cell r="C744">
            <v>-4.9220509999999997</v>
          </cell>
          <cell r="E744">
            <v>-4076.8440000000001</v>
          </cell>
        </row>
        <row r="745">
          <cell r="C745">
            <v>-4.9320360000000001</v>
          </cell>
          <cell r="E745">
            <v>-4082.942</v>
          </cell>
        </row>
        <row r="746">
          <cell r="C746">
            <v>-4.9420809999999999</v>
          </cell>
          <cell r="E746">
            <v>-4087.7550000000001</v>
          </cell>
        </row>
        <row r="747">
          <cell r="C747">
            <v>-4.9520660000000003</v>
          </cell>
          <cell r="E747">
            <v>-4091.6309999999999</v>
          </cell>
        </row>
        <row r="748">
          <cell r="C748">
            <v>-4.96211</v>
          </cell>
          <cell r="E748">
            <v>-4095.7669999999998</v>
          </cell>
        </row>
        <row r="749">
          <cell r="C749">
            <v>-4.972035</v>
          </cell>
          <cell r="E749">
            <v>-4100.0839999999998</v>
          </cell>
        </row>
        <row r="750">
          <cell r="C750">
            <v>-4.9820200000000003</v>
          </cell>
          <cell r="E750">
            <v>-4103.2309999999998</v>
          </cell>
        </row>
        <row r="751">
          <cell r="C751">
            <v>-4.9920049999999998</v>
          </cell>
          <cell r="E751">
            <v>-4104.4889999999996</v>
          </cell>
        </row>
        <row r="752">
          <cell r="C752">
            <v>-5.0020499999999997</v>
          </cell>
          <cell r="E752">
            <v>-4104.5749999999998</v>
          </cell>
        </row>
        <row r="753">
          <cell r="C753">
            <v>-5.012035</v>
          </cell>
          <cell r="E753">
            <v>-4103.7690000000002</v>
          </cell>
        </row>
        <row r="754">
          <cell r="C754">
            <v>-5.0220190000000002</v>
          </cell>
          <cell r="E754">
            <v>-4102.3940000000002</v>
          </cell>
        </row>
        <row r="755">
          <cell r="C755">
            <v>-5.0320049999999998</v>
          </cell>
          <cell r="E755">
            <v>-4100.2929999999997</v>
          </cell>
        </row>
        <row r="756">
          <cell r="C756">
            <v>-5.0419890000000001</v>
          </cell>
          <cell r="E756">
            <v>-4098.2479999999996</v>
          </cell>
        </row>
        <row r="757">
          <cell r="C757">
            <v>-5.0520329999999998</v>
          </cell>
          <cell r="E757">
            <v>-4096.2439999999997</v>
          </cell>
        </row>
        <row r="758">
          <cell r="C758">
            <v>-5.0620190000000003</v>
          </cell>
          <cell r="E758">
            <v>-4094.3690000000001</v>
          </cell>
        </row>
        <row r="759">
          <cell r="C759">
            <v>-5.0720029999999996</v>
          </cell>
          <cell r="E759">
            <v>-4093.1370000000002</v>
          </cell>
        </row>
        <row r="760">
          <cell r="C760">
            <v>-5.0819879999999999</v>
          </cell>
          <cell r="E760">
            <v>-4092.788</v>
          </cell>
        </row>
        <row r="761">
          <cell r="C761">
            <v>-5.0920329999999998</v>
          </cell>
          <cell r="E761">
            <v>-4093.3229999999999</v>
          </cell>
        </row>
        <row r="762">
          <cell r="C762">
            <v>-5.102017</v>
          </cell>
          <cell r="E762">
            <v>-4094.665</v>
          </cell>
        </row>
        <row r="763">
          <cell r="C763">
            <v>-5.111942</v>
          </cell>
          <cell r="E763">
            <v>-4094.5810000000001</v>
          </cell>
        </row>
        <row r="764">
          <cell r="C764">
            <v>-5.1219869999999998</v>
          </cell>
          <cell r="E764">
            <v>-4092.06</v>
          </cell>
        </row>
        <row r="765">
          <cell r="C765">
            <v>-5.1319720000000002</v>
          </cell>
          <cell r="E765">
            <v>-4088.1819999999998</v>
          </cell>
        </row>
        <row r="766">
          <cell r="C766">
            <v>-5.1420170000000001</v>
          </cell>
          <cell r="E766">
            <v>-4083.7310000000002</v>
          </cell>
        </row>
        <row r="767">
          <cell r="C767">
            <v>-5.1520010000000003</v>
          </cell>
          <cell r="E767">
            <v>-4078.9839999999999</v>
          </cell>
        </row>
        <row r="768">
          <cell r="C768">
            <v>-5.1619869999999999</v>
          </cell>
          <cell r="E768">
            <v>-4074.1410000000001</v>
          </cell>
        </row>
        <row r="769">
          <cell r="C769">
            <v>-5.1719710000000001</v>
          </cell>
          <cell r="E769">
            <v>-4069.63</v>
          </cell>
        </row>
        <row r="770">
          <cell r="C770">
            <v>-5.182016</v>
          </cell>
          <cell r="E770">
            <v>-4066.58</v>
          </cell>
        </row>
        <row r="771">
          <cell r="C771">
            <v>-5.1920010000000003</v>
          </cell>
          <cell r="E771">
            <v>-4064.694</v>
          </cell>
        </row>
        <row r="772">
          <cell r="C772">
            <v>-5.202045</v>
          </cell>
          <cell r="E772">
            <v>-4063.473</v>
          </cell>
        </row>
        <row r="773">
          <cell r="C773">
            <v>-5.21197</v>
          </cell>
          <cell r="E773">
            <v>-4062.5549999999998</v>
          </cell>
        </row>
        <row r="774">
          <cell r="C774">
            <v>-5.2219550000000003</v>
          </cell>
          <cell r="E774">
            <v>-4060.4279999999999</v>
          </cell>
        </row>
        <row r="775">
          <cell r="C775">
            <v>-5.2320000000000002</v>
          </cell>
          <cell r="E775">
            <v>-4056.4340000000002</v>
          </cell>
        </row>
        <row r="776">
          <cell r="C776">
            <v>-5.2420450000000001</v>
          </cell>
          <cell r="E776">
            <v>-4051.9569999999999</v>
          </cell>
        </row>
        <row r="777">
          <cell r="C777">
            <v>-5.2520300000000004</v>
          </cell>
          <cell r="E777">
            <v>-4048.4059999999999</v>
          </cell>
        </row>
        <row r="778">
          <cell r="C778">
            <v>-5.2620740000000001</v>
          </cell>
          <cell r="E778">
            <v>-4045.4270000000001</v>
          </cell>
        </row>
        <row r="779">
          <cell r="C779">
            <v>-5.2720589999999996</v>
          </cell>
          <cell r="E779">
            <v>-4042.5140000000001</v>
          </cell>
        </row>
        <row r="780">
          <cell r="C780">
            <v>-5.2821040000000004</v>
          </cell>
          <cell r="E780">
            <v>-4038.9029999999998</v>
          </cell>
        </row>
        <row r="781">
          <cell r="C781">
            <v>-5.2920879999999997</v>
          </cell>
          <cell r="E781">
            <v>-4033.8939999999998</v>
          </cell>
        </row>
        <row r="782">
          <cell r="C782">
            <v>-5.3020740000000002</v>
          </cell>
          <cell r="E782">
            <v>-4025.308</v>
          </cell>
        </row>
        <row r="783">
          <cell r="C783">
            <v>-5.3119990000000001</v>
          </cell>
          <cell r="E783">
            <v>-4002.8879999999999</v>
          </cell>
        </row>
        <row r="784">
          <cell r="C784">
            <v>-5.3180370000000003</v>
          </cell>
          <cell r="E784">
            <v>-3970.489</v>
          </cell>
        </row>
        <row r="785">
          <cell r="C785">
            <v>-5.3220429999999999</v>
          </cell>
          <cell r="E785">
            <v>-3943.5990000000002</v>
          </cell>
        </row>
        <row r="786">
          <cell r="C786">
            <v>-5.3260490000000003</v>
          </cell>
          <cell r="E786">
            <v>-3915.7069999999999</v>
          </cell>
        </row>
        <row r="787">
          <cell r="C787">
            <v>-5.3301150000000002</v>
          </cell>
          <cell r="E787">
            <v>-3888.9050000000002</v>
          </cell>
        </row>
        <row r="788">
          <cell r="C788">
            <v>-5.3341200000000004</v>
          </cell>
          <cell r="E788">
            <v>-3863.6469999999999</v>
          </cell>
        </row>
        <row r="789">
          <cell r="C789">
            <v>-5.3380669999999997</v>
          </cell>
          <cell r="E789">
            <v>-3838.5279999999998</v>
          </cell>
        </row>
        <row r="790">
          <cell r="C790">
            <v>-5.3421329999999996</v>
          </cell>
          <cell r="E790">
            <v>-3812.569</v>
          </cell>
        </row>
        <row r="791">
          <cell r="C791">
            <v>-5.3461379999999998</v>
          </cell>
          <cell r="E791">
            <v>-3786.2710000000002</v>
          </cell>
        </row>
        <row r="792">
          <cell r="C792">
            <v>-5.3500839999999998</v>
          </cell>
          <cell r="E792">
            <v>-3761.1170000000002</v>
          </cell>
        </row>
        <row r="793">
          <cell r="C793">
            <v>-5.3561230000000002</v>
          </cell>
          <cell r="E793">
            <v>-3727.75</v>
          </cell>
        </row>
        <row r="794">
          <cell r="C794">
            <v>-5.3621020000000001</v>
          </cell>
          <cell r="E794">
            <v>-3700.93</v>
          </cell>
        </row>
        <row r="795">
          <cell r="C795">
            <v>-5.3701140000000001</v>
          </cell>
          <cell r="E795">
            <v>-3674.627</v>
          </cell>
        </row>
        <row r="796">
          <cell r="C796">
            <v>-5.3801589999999999</v>
          </cell>
          <cell r="E796">
            <v>-3654.5189999999998</v>
          </cell>
        </row>
        <row r="797">
          <cell r="C797">
            <v>-5.3901430000000001</v>
          </cell>
          <cell r="E797">
            <v>-3640.81</v>
          </cell>
        </row>
        <row r="798">
          <cell r="C798">
            <v>-5.4001279999999996</v>
          </cell>
          <cell r="E798">
            <v>-3633.5709999999999</v>
          </cell>
        </row>
        <row r="799">
          <cell r="C799">
            <v>-5.4101129999999999</v>
          </cell>
          <cell r="E799">
            <v>-3632.2550000000001</v>
          </cell>
        </row>
        <row r="800">
          <cell r="C800">
            <v>-5.4200980000000003</v>
          </cell>
          <cell r="E800">
            <v>-3633.5390000000002</v>
          </cell>
        </row>
        <row r="801">
          <cell r="C801">
            <v>-5.4300829999999998</v>
          </cell>
          <cell r="E801">
            <v>-3634.9180000000001</v>
          </cell>
        </row>
        <row r="802">
          <cell r="C802">
            <v>-5.4400680000000001</v>
          </cell>
          <cell r="E802">
            <v>-3636.3910000000001</v>
          </cell>
        </row>
        <row r="803">
          <cell r="C803">
            <v>-5.450113</v>
          </cell>
          <cell r="E803">
            <v>-3639.0839999999998</v>
          </cell>
        </row>
        <row r="804">
          <cell r="C804">
            <v>-5.4600970000000002</v>
          </cell>
          <cell r="E804">
            <v>-3643.4549999999999</v>
          </cell>
        </row>
        <row r="805">
          <cell r="C805">
            <v>-5.4701420000000001</v>
          </cell>
          <cell r="E805">
            <v>-3648.6190000000001</v>
          </cell>
        </row>
        <row r="806">
          <cell r="C806">
            <v>-5.4801270000000004</v>
          </cell>
          <cell r="E806">
            <v>-3653.2170000000001</v>
          </cell>
        </row>
        <row r="807">
          <cell r="C807">
            <v>-5.4901109999999997</v>
          </cell>
          <cell r="E807">
            <v>-3656.0439999999999</v>
          </cell>
        </row>
        <row r="808">
          <cell r="C808">
            <v>-5.5000960000000001</v>
          </cell>
          <cell r="E808">
            <v>-3657.1930000000002</v>
          </cell>
        </row>
        <row r="809">
          <cell r="C809">
            <v>-5.5100809999999996</v>
          </cell>
          <cell r="E809">
            <v>-3658.069</v>
          </cell>
        </row>
        <row r="810">
          <cell r="C810">
            <v>-5.5201250000000002</v>
          </cell>
          <cell r="E810">
            <v>-3658.7530000000002</v>
          </cell>
        </row>
        <row r="811">
          <cell r="C811">
            <v>-5.5301109999999998</v>
          </cell>
          <cell r="E811">
            <v>-3658.9549999999999</v>
          </cell>
        </row>
        <row r="812">
          <cell r="C812">
            <v>-5.540095</v>
          </cell>
          <cell r="E812">
            <v>-3660.2460000000001</v>
          </cell>
        </row>
        <row r="813">
          <cell r="C813">
            <v>-5.5501399999999999</v>
          </cell>
          <cell r="E813">
            <v>-3663.2489999999998</v>
          </cell>
        </row>
        <row r="814">
          <cell r="C814">
            <v>-5.5601250000000002</v>
          </cell>
          <cell r="E814">
            <v>-3665.4960000000001</v>
          </cell>
        </row>
        <row r="815">
          <cell r="C815">
            <v>-5.5701689999999999</v>
          </cell>
          <cell r="E815">
            <v>-3666.85</v>
          </cell>
        </row>
        <row r="816">
          <cell r="C816">
            <v>-5.580095</v>
          </cell>
          <cell r="E816">
            <v>-3669.4250000000002</v>
          </cell>
        </row>
        <row r="817">
          <cell r="C817">
            <v>-5.5900790000000002</v>
          </cell>
          <cell r="E817">
            <v>-3673.6179999999999</v>
          </cell>
        </row>
        <row r="818">
          <cell r="C818">
            <v>-5.6000639999999997</v>
          </cell>
          <cell r="E818">
            <v>-3678.172</v>
          </cell>
        </row>
        <row r="819">
          <cell r="C819">
            <v>-5.6100490000000001</v>
          </cell>
          <cell r="E819">
            <v>-3682.5569999999998</v>
          </cell>
        </row>
        <row r="820">
          <cell r="C820">
            <v>-5.6200929999999998</v>
          </cell>
          <cell r="E820">
            <v>-3686.3960000000002</v>
          </cell>
        </row>
        <row r="821">
          <cell r="C821">
            <v>-5.6300780000000001</v>
          </cell>
          <cell r="E821">
            <v>-3689.4290000000001</v>
          </cell>
        </row>
        <row r="822">
          <cell r="C822">
            <v>-5.6400629999999996</v>
          </cell>
          <cell r="E822">
            <v>-3692.136</v>
          </cell>
        </row>
        <row r="823">
          <cell r="C823">
            <v>-5.650048</v>
          </cell>
          <cell r="E823">
            <v>-3694.0920000000001</v>
          </cell>
        </row>
        <row r="824">
          <cell r="C824">
            <v>-5.6600330000000003</v>
          </cell>
          <cell r="E824">
            <v>-3695.127</v>
          </cell>
        </row>
        <row r="825">
          <cell r="C825">
            <v>-5.6700780000000002</v>
          </cell>
          <cell r="E825">
            <v>-3696.4589999999998</v>
          </cell>
        </row>
        <row r="826">
          <cell r="C826">
            <v>-5.6800620000000004</v>
          </cell>
          <cell r="E826">
            <v>-3697.9470000000001</v>
          </cell>
        </row>
        <row r="827">
          <cell r="C827">
            <v>-5.6900469999999999</v>
          </cell>
          <cell r="E827">
            <v>-3698.5940000000001</v>
          </cell>
        </row>
        <row r="828">
          <cell r="C828">
            <v>-5.7000320000000002</v>
          </cell>
          <cell r="E828">
            <v>-3698.2710000000002</v>
          </cell>
        </row>
        <row r="829">
          <cell r="C829">
            <v>-5.7100169999999997</v>
          </cell>
          <cell r="E829">
            <v>-3697.2979999999998</v>
          </cell>
        </row>
        <row r="830">
          <cell r="C830">
            <v>-5.720002</v>
          </cell>
          <cell r="E830">
            <v>-3695.864</v>
          </cell>
        </row>
        <row r="831">
          <cell r="C831">
            <v>-5.7300469999999999</v>
          </cell>
          <cell r="E831">
            <v>-3693.9560000000001</v>
          </cell>
        </row>
        <row r="832">
          <cell r="C832">
            <v>-5.7400909999999996</v>
          </cell>
          <cell r="E832">
            <v>-3691.4279999999999</v>
          </cell>
        </row>
        <row r="833">
          <cell r="C833">
            <v>-5.750076</v>
          </cell>
          <cell r="E833">
            <v>-3687.58</v>
          </cell>
        </row>
        <row r="834">
          <cell r="C834">
            <v>-5.7600610000000003</v>
          </cell>
          <cell r="E834">
            <v>-3682.2179999999998</v>
          </cell>
        </row>
        <row r="835">
          <cell r="C835">
            <v>-5.7700459999999998</v>
          </cell>
          <cell r="E835">
            <v>-3675.6640000000002</v>
          </cell>
        </row>
        <row r="836">
          <cell r="C836">
            <v>-5.7799709999999997</v>
          </cell>
          <cell r="E836">
            <v>-3668.4430000000002</v>
          </cell>
        </row>
        <row r="837">
          <cell r="C837">
            <v>-5.7900150000000004</v>
          </cell>
          <cell r="E837">
            <v>-3660.6170000000002</v>
          </cell>
        </row>
        <row r="838">
          <cell r="C838">
            <v>-5.8000600000000002</v>
          </cell>
          <cell r="E838">
            <v>-3652.4810000000002</v>
          </cell>
        </row>
        <row r="839">
          <cell r="C839">
            <v>-5.8101050000000001</v>
          </cell>
          <cell r="E839">
            <v>-3644.556</v>
          </cell>
        </row>
        <row r="840">
          <cell r="C840">
            <v>-5.8201489999999998</v>
          </cell>
          <cell r="E840">
            <v>-3636.2150000000001</v>
          </cell>
        </row>
        <row r="841">
          <cell r="C841">
            <v>-5.8301939999999997</v>
          </cell>
          <cell r="E841">
            <v>-3627.636</v>
          </cell>
        </row>
        <row r="842">
          <cell r="C842">
            <v>-5.8401189999999996</v>
          </cell>
          <cell r="E842">
            <v>-3619.74</v>
          </cell>
        </row>
        <row r="843">
          <cell r="C843">
            <v>-5.8500439999999996</v>
          </cell>
          <cell r="E843">
            <v>-3612.152</v>
          </cell>
        </row>
        <row r="844">
          <cell r="C844">
            <v>-5.8600289999999999</v>
          </cell>
          <cell r="E844">
            <v>-3603.9140000000002</v>
          </cell>
        </row>
        <row r="845">
          <cell r="C845">
            <v>-5.8700130000000001</v>
          </cell>
          <cell r="E845">
            <v>-3594.1909999999998</v>
          </cell>
        </row>
        <row r="846">
          <cell r="C846">
            <v>-5.880058</v>
          </cell>
          <cell r="E846">
            <v>-3582.0639999999999</v>
          </cell>
        </row>
        <row r="847">
          <cell r="C847">
            <v>-5.8900430000000004</v>
          </cell>
          <cell r="E847">
            <v>-3568.2289999999998</v>
          </cell>
        </row>
        <row r="848">
          <cell r="C848">
            <v>-5.8999680000000003</v>
          </cell>
          <cell r="E848">
            <v>-3554.1849999999999</v>
          </cell>
        </row>
        <row r="849">
          <cell r="C849">
            <v>-5.9100130000000002</v>
          </cell>
          <cell r="E849">
            <v>-3542.2910000000002</v>
          </cell>
        </row>
        <row r="850">
          <cell r="C850">
            <v>-5.9200569999999999</v>
          </cell>
          <cell r="E850">
            <v>-3532.8180000000002</v>
          </cell>
        </row>
        <row r="851">
          <cell r="C851">
            <v>-5.9300420000000003</v>
          </cell>
          <cell r="E851">
            <v>-3525.14</v>
          </cell>
        </row>
        <row r="852">
          <cell r="C852">
            <v>-5.9400269999999997</v>
          </cell>
          <cell r="E852">
            <v>-3518.4110000000001</v>
          </cell>
        </row>
        <row r="853">
          <cell r="C853">
            <v>-5.9500120000000001</v>
          </cell>
          <cell r="E853">
            <v>-3511.8609999999999</v>
          </cell>
        </row>
        <row r="854">
          <cell r="C854">
            <v>-5.9599970000000004</v>
          </cell>
          <cell r="E854">
            <v>-3504.991</v>
          </cell>
        </row>
        <row r="855">
          <cell r="C855">
            <v>-5.9699809999999998</v>
          </cell>
          <cell r="E855">
            <v>-3498.1060000000002</v>
          </cell>
        </row>
        <row r="856">
          <cell r="C856">
            <v>-5.9800259999999996</v>
          </cell>
          <cell r="E856">
            <v>-3491.9110000000001</v>
          </cell>
        </row>
        <row r="857">
          <cell r="C857">
            <v>-5.9900710000000004</v>
          </cell>
          <cell r="E857">
            <v>-3486.2559999999999</v>
          </cell>
        </row>
        <row r="858">
          <cell r="C858">
            <v>-6.0000559999999998</v>
          </cell>
          <cell r="E858">
            <v>-3481.556</v>
          </cell>
        </row>
        <row r="859">
          <cell r="C859">
            <v>-6.0099809999999998</v>
          </cell>
          <cell r="E859">
            <v>-3477.3989999999999</v>
          </cell>
        </row>
        <row r="860">
          <cell r="C860">
            <v>-6.0199660000000002</v>
          </cell>
          <cell r="E860">
            <v>-3473.14</v>
          </cell>
        </row>
        <row r="861">
          <cell r="C861">
            <v>-6.0300099999999999</v>
          </cell>
          <cell r="E861">
            <v>-3468.95</v>
          </cell>
        </row>
        <row r="862">
          <cell r="C862">
            <v>-6.0400549999999997</v>
          </cell>
          <cell r="E862">
            <v>-3464.87</v>
          </cell>
        </row>
        <row r="863">
          <cell r="C863">
            <v>-6.0500400000000001</v>
          </cell>
          <cell r="E863">
            <v>-3460.1529999999998</v>
          </cell>
        </row>
        <row r="864">
          <cell r="C864">
            <v>-6.0600250000000004</v>
          </cell>
          <cell r="E864">
            <v>-3454.2159999999999</v>
          </cell>
        </row>
        <row r="865">
          <cell r="C865">
            <v>-6.0700099999999999</v>
          </cell>
          <cell r="E865">
            <v>-3448.0450000000001</v>
          </cell>
        </row>
        <row r="866">
          <cell r="C866">
            <v>-6.0799940000000001</v>
          </cell>
          <cell r="E866">
            <v>-3441.9259999999999</v>
          </cell>
        </row>
        <row r="867">
          <cell r="C867">
            <v>-6.090039</v>
          </cell>
          <cell r="E867">
            <v>-3436.232</v>
          </cell>
        </row>
        <row r="868">
          <cell r="C868">
            <v>-6.1000839999999998</v>
          </cell>
          <cell r="E868">
            <v>-3430.346</v>
          </cell>
        </row>
        <row r="869">
          <cell r="C869">
            <v>-6.1100089999999998</v>
          </cell>
          <cell r="E869">
            <v>-3424.21</v>
          </cell>
        </row>
        <row r="870">
          <cell r="C870">
            <v>-6.1199940000000002</v>
          </cell>
          <cell r="E870">
            <v>-3418.2840000000001</v>
          </cell>
        </row>
        <row r="871">
          <cell r="C871">
            <v>-6.1300379999999999</v>
          </cell>
          <cell r="E871">
            <v>-3411.8229999999999</v>
          </cell>
        </row>
        <row r="872">
          <cell r="C872">
            <v>-6.1400230000000002</v>
          </cell>
          <cell r="E872">
            <v>-3404.3119999999999</v>
          </cell>
        </row>
        <row r="873">
          <cell r="C873">
            <v>-6.1500079999999997</v>
          </cell>
          <cell r="E873">
            <v>-3395.91</v>
          </cell>
        </row>
        <row r="874">
          <cell r="C874">
            <v>-6.1600520000000003</v>
          </cell>
          <cell r="E874">
            <v>-3386.8440000000001</v>
          </cell>
        </row>
        <row r="875">
          <cell r="C875">
            <v>-6.1700369999999998</v>
          </cell>
          <cell r="E875">
            <v>-3378.2649999999999</v>
          </cell>
        </row>
        <row r="876">
          <cell r="C876">
            <v>-6.1800819999999996</v>
          </cell>
          <cell r="E876">
            <v>-3370.6849999999999</v>
          </cell>
        </row>
        <row r="877">
          <cell r="C877">
            <v>-6.1900659999999998</v>
          </cell>
          <cell r="E877">
            <v>-3363.768</v>
          </cell>
        </row>
        <row r="878">
          <cell r="C878">
            <v>-6.2001109999999997</v>
          </cell>
          <cell r="E878">
            <v>-3357.828</v>
          </cell>
        </row>
        <row r="879">
          <cell r="C879">
            <v>-6.2100359999999997</v>
          </cell>
          <cell r="E879">
            <v>-3353.4050000000002</v>
          </cell>
        </row>
        <row r="880">
          <cell r="C880">
            <v>-6.2200810000000004</v>
          </cell>
          <cell r="E880">
            <v>-3350.8939999999998</v>
          </cell>
        </row>
        <row r="881">
          <cell r="C881">
            <v>-6.2301250000000001</v>
          </cell>
          <cell r="E881">
            <v>-3350.1610000000001</v>
          </cell>
        </row>
        <row r="882">
          <cell r="C882">
            <v>-6.24017</v>
          </cell>
          <cell r="E882">
            <v>-3350.6460000000002</v>
          </cell>
        </row>
        <row r="883">
          <cell r="C883">
            <v>-6.2501550000000003</v>
          </cell>
          <cell r="E883">
            <v>-3350.6379999999999</v>
          </cell>
        </row>
        <row r="884">
          <cell r="C884">
            <v>-6.2601399999999998</v>
          </cell>
          <cell r="E884">
            <v>-3349.9119999999998</v>
          </cell>
        </row>
        <row r="885">
          <cell r="C885">
            <v>-6.2700649999999998</v>
          </cell>
          <cell r="E885">
            <v>-3348.4229999999998</v>
          </cell>
        </row>
        <row r="886">
          <cell r="C886">
            <v>-6.2801099999999996</v>
          </cell>
          <cell r="E886">
            <v>-3346.2289999999998</v>
          </cell>
        </row>
        <row r="887">
          <cell r="C887">
            <v>-6.2901540000000002</v>
          </cell>
          <cell r="E887">
            <v>-3342.6849999999999</v>
          </cell>
        </row>
        <row r="888">
          <cell r="C888">
            <v>-6.3001389999999997</v>
          </cell>
          <cell r="E888">
            <v>-3337.82</v>
          </cell>
        </row>
        <row r="889">
          <cell r="C889">
            <v>-6.3101240000000001</v>
          </cell>
          <cell r="E889">
            <v>-3331.9160000000002</v>
          </cell>
        </row>
        <row r="890">
          <cell r="C890">
            <v>-6.3201090000000004</v>
          </cell>
          <cell r="E890">
            <v>-3325.4940000000001</v>
          </cell>
        </row>
        <row r="891">
          <cell r="C891">
            <v>-6.3300939999999999</v>
          </cell>
          <cell r="E891">
            <v>-3320.0540000000001</v>
          </cell>
        </row>
        <row r="892">
          <cell r="C892">
            <v>-6.3401379999999996</v>
          </cell>
          <cell r="E892">
            <v>-3315.8629999999998</v>
          </cell>
        </row>
        <row r="893">
          <cell r="C893">
            <v>-6.350123</v>
          </cell>
          <cell r="E893">
            <v>-3312.5349999999999</v>
          </cell>
        </row>
        <row r="894">
          <cell r="C894">
            <v>-6.3601679999999998</v>
          </cell>
          <cell r="E894">
            <v>-3309.5569999999998</v>
          </cell>
        </row>
        <row r="895">
          <cell r="C895">
            <v>-6.3700929999999998</v>
          </cell>
          <cell r="E895">
            <v>-3306.982</v>
          </cell>
        </row>
        <row r="896">
          <cell r="C896">
            <v>-6.3801379999999996</v>
          </cell>
          <cell r="E896">
            <v>-3304.4949999999999</v>
          </cell>
        </row>
        <row r="897">
          <cell r="C897">
            <v>-6.390123</v>
          </cell>
          <cell r="E897">
            <v>-3302.1129999999998</v>
          </cell>
        </row>
        <row r="898">
          <cell r="C898">
            <v>-6.4001080000000004</v>
          </cell>
          <cell r="E898">
            <v>-3299.1239999999998</v>
          </cell>
        </row>
        <row r="899">
          <cell r="C899">
            <v>-6.4100919999999997</v>
          </cell>
          <cell r="E899">
            <v>-3296.0340000000001</v>
          </cell>
        </row>
        <row r="900">
          <cell r="C900">
            <v>-6.4201370000000004</v>
          </cell>
          <cell r="E900">
            <v>-3293.8359999999998</v>
          </cell>
        </row>
        <row r="901">
          <cell r="C901">
            <v>-6.4301219999999999</v>
          </cell>
          <cell r="E901">
            <v>-3293.1860000000001</v>
          </cell>
        </row>
        <row r="902">
          <cell r="C902">
            <v>-6.4401070000000002</v>
          </cell>
          <cell r="E902">
            <v>-3294.018</v>
          </cell>
        </row>
        <row r="903">
          <cell r="C903">
            <v>-6.4500320000000002</v>
          </cell>
          <cell r="E903">
            <v>-3296.1219999999998</v>
          </cell>
        </row>
        <row r="904">
          <cell r="C904">
            <v>-6.4600169999999997</v>
          </cell>
          <cell r="E904">
            <v>-3299.5990000000002</v>
          </cell>
        </row>
        <row r="905">
          <cell r="C905">
            <v>-6.4700610000000003</v>
          </cell>
          <cell r="E905">
            <v>-3304.306</v>
          </cell>
        </row>
        <row r="906">
          <cell r="C906">
            <v>-6.4801060000000001</v>
          </cell>
          <cell r="E906">
            <v>-3309.6170000000002</v>
          </cell>
        </row>
        <row r="907">
          <cell r="C907">
            <v>-6.4900900000000004</v>
          </cell>
          <cell r="E907">
            <v>-3315.4209999999998</v>
          </cell>
        </row>
        <row r="908">
          <cell r="C908">
            <v>-6.5000150000000003</v>
          </cell>
          <cell r="E908">
            <v>-3321.7020000000002</v>
          </cell>
        </row>
        <row r="909">
          <cell r="C909">
            <v>-6.5100009999999999</v>
          </cell>
          <cell r="E909">
            <v>-3327.9490000000001</v>
          </cell>
        </row>
        <row r="910">
          <cell r="C910">
            <v>-6.5200449999999996</v>
          </cell>
          <cell r="E910">
            <v>-3334.5070000000001</v>
          </cell>
        </row>
        <row r="911">
          <cell r="C911">
            <v>-6.53003</v>
          </cell>
          <cell r="E911">
            <v>-3340.672</v>
          </cell>
        </row>
        <row r="912">
          <cell r="C912">
            <v>-6.5400150000000004</v>
          </cell>
          <cell r="E912">
            <v>-3346.26</v>
          </cell>
        </row>
        <row r="913">
          <cell r="C913">
            <v>-6.5499989999999997</v>
          </cell>
          <cell r="E913">
            <v>-3351.4180000000001</v>
          </cell>
        </row>
        <row r="914">
          <cell r="C914">
            <v>-6.5599850000000002</v>
          </cell>
          <cell r="E914">
            <v>-3356.183</v>
          </cell>
        </row>
        <row r="915">
          <cell r="C915">
            <v>-6.5699690000000004</v>
          </cell>
          <cell r="E915">
            <v>-3360.47</v>
          </cell>
        </row>
        <row r="916">
          <cell r="C916">
            <v>-6.5800140000000003</v>
          </cell>
          <cell r="E916">
            <v>-3364.4659999999999</v>
          </cell>
        </row>
        <row r="917">
          <cell r="C917">
            <v>-6.5899989999999997</v>
          </cell>
          <cell r="E917">
            <v>-3368.6109999999999</v>
          </cell>
        </row>
        <row r="918">
          <cell r="C918">
            <v>-6.6000439999999996</v>
          </cell>
          <cell r="E918">
            <v>-3372.8359999999998</v>
          </cell>
        </row>
        <row r="919">
          <cell r="C919">
            <v>-6.6100279999999998</v>
          </cell>
          <cell r="E919">
            <v>-3377.6219999999998</v>
          </cell>
        </row>
        <row r="920">
          <cell r="C920">
            <v>-6.6200130000000001</v>
          </cell>
          <cell r="E920">
            <v>-3383.1219999999998</v>
          </cell>
        </row>
        <row r="921">
          <cell r="C921">
            <v>-6.6299979999999996</v>
          </cell>
          <cell r="E921">
            <v>-3388.835</v>
          </cell>
        </row>
        <row r="922">
          <cell r="C922">
            <v>-6.639983</v>
          </cell>
          <cell r="E922">
            <v>-3394.1089999999999</v>
          </cell>
        </row>
        <row r="923">
          <cell r="C923">
            <v>-6.6499670000000002</v>
          </cell>
          <cell r="E923">
            <v>-3397.712</v>
          </cell>
        </row>
        <row r="924">
          <cell r="C924">
            <v>-6.660012</v>
          </cell>
          <cell r="E924">
            <v>-3399.625</v>
          </cell>
        </row>
        <row r="925">
          <cell r="C925">
            <v>-6.6700569999999999</v>
          </cell>
          <cell r="E925">
            <v>-3399.8510000000001</v>
          </cell>
        </row>
        <row r="926">
          <cell r="C926">
            <v>-6.6799819999999999</v>
          </cell>
          <cell r="E926">
            <v>-3398.991</v>
          </cell>
        </row>
        <row r="927">
          <cell r="C927">
            <v>-6.6900259999999996</v>
          </cell>
          <cell r="E927">
            <v>-3397.424</v>
          </cell>
        </row>
        <row r="928">
          <cell r="C928">
            <v>-6.7000109999999999</v>
          </cell>
          <cell r="E928">
            <v>-3395.0360000000001</v>
          </cell>
        </row>
        <row r="929">
          <cell r="C929">
            <v>-6.7099960000000003</v>
          </cell>
          <cell r="E929">
            <v>-3392.0210000000002</v>
          </cell>
        </row>
        <row r="930">
          <cell r="C930">
            <v>-6.7200410000000002</v>
          </cell>
          <cell r="E930">
            <v>-3388.5839999999998</v>
          </cell>
        </row>
        <row r="931">
          <cell r="C931">
            <v>-6.7300259999999996</v>
          </cell>
          <cell r="E931">
            <v>-3385.2310000000002</v>
          </cell>
        </row>
        <row r="932">
          <cell r="C932">
            <v>-6.7400710000000004</v>
          </cell>
          <cell r="E932">
            <v>-3382.165</v>
          </cell>
        </row>
        <row r="933">
          <cell r="C933">
            <v>-6.7500549999999997</v>
          </cell>
          <cell r="E933">
            <v>-3379.317</v>
          </cell>
        </row>
        <row r="934">
          <cell r="C934">
            <v>-6.7601000000000004</v>
          </cell>
          <cell r="E934">
            <v>-3376.9</v>
          </cell>
        </row>
        <row r="935">
          <cell r="C935">
            <v>-6.7700250000000004</v>
          </cell>
          <cell r="E935">
            <v>-3374.529</v>
          </cell>
        </row>
        <row r="936">
          <cell r="C936">
            <v>-6.7800700000000003</v>
          </cell>
          <cell r="E936">
            <v>-3371.7170000000001</v>
          </cell>
        </row>
        <row r="937">
          <cell r="C937">
            <v>-6.790114</v>
          </cell>
          <cell r="E937">
            <v>-3368.8739999999998</v>
          </cell>
        </row>
        <row r="938">
          <cell r="C938">
            <v>-6.8000990000000003</v>
          </cell>
          <cell r="E938">
            <v>-3366.625</v>
          </cell>
        </row>
        <row r="939">
          <cell r="C939">
            <v>-6.8100240000000003</v>
          </cell>
          <cell r="E939">
            <v>-3365.1930000000002</v>
          </cell>
        </row>
        <row r="940">
          <cell r="C940">
            <v>-6.8200089999999998</v>
          </cell>
          <cell r="E940">
            <v>-3364.7449999999999</v>
          </cell>
        </row>
        <row r="941">
          <cell r="C941">
            <v>-6.8300539999999996</v>
          </cell>
          <cell r="E941">
            <v>-3364.8090000000002</v>
          </cell>
        </row>
        <row r="942">
          <cell r="C942">
            <v>-6.8400980000000002</v>
          </cell>
          <cell r="E942">
            <v>-3365.3270000000002</v>
          </cell>
        </row>
        <row r="943">
          <cell r="C943">
            <v>-6.8501430000000001</v>
          </cell>
          <cell r="E943">
            <v>-3366.0059999999999</v>
          </cell>
        </row>
        <row r="944">
          <cell r="C944">
            <v>-6.860188</v>
          </cell>
          <cell r="E944">
            <v>-3366.8629999999998</v>
          </cell>
        </row>
        <row r="945">
          <cell r="C945">
            <v>-6.8701129999999999</v>
          </cell>
          <cell r="E945">
            <v>-3367.7379999999998</v>
          </cell>
        </row>
        <row r="946">
          <cell r="C946">
            <v>-6.8800379999999999</v>
          </cell>
          <cell r="E946">
            <v>-3368.7730000000001</v>
          </cell>
        </row>
        <row r="947">
          <cell r="C947">
            <v>-6.8900819999999996</v>
          </cell>
          <cell r="E947">
            <v>-3369.0920000000001</v>
          </cell>
        </row>
        <row r="948">
          <cell r="C948">
            <v>-6.900067</v>
          </cell>
          <cell r="E948">
            <v>-3369.0630000000001</v>
          </cell>
        </row>
        <row r="949">
          <cell r="C949">
            <v>-6.9100520000000003</v>
          </cell>
          <cell r="E949">
            <v>-3368.69</v>
          </cell>
        </row>
        <row r="950">
          <cell r="C950">
            <v>-6.9200369999999998</v>
          </cell>
          <cell r="E950">
            <v>-3368.0889999999999</v>
          </cell>
        </row>
        <row r="951">
          <cell r="C951">
            <v>-6.930021</v>
          </cell>
          <cell r="E951">
            <v>-3367.4050000000002</v>
          </cell>
        </row>
        <row r="952">
          <cell r="C952">
            <v>-6.9400659999999998</v>
          </cell>
          <cell r="E952">
            <v>-3367.183</v>
          </cell>
        </row>
        <row r="953">
          <cell r="C953">
            <v>-6.9500510000000002</v>
          </cell>
          <cell r="E953">
            <v>-3367.6950000000002</v>
          </cell>
        </row>
        <row r="954">
          <cell r="C954">
            <v>-6.9600359999999997</v>
          </cell>
          <cell r="E954">
            <v>-3368.3409999999999</v>
          </cell>
        </row>
        <row r="955">
          <cell r="C955">
            <v>-6.970021</v>
          </cell>
          <cell r="E955">
            <v>-3368.9810000000002</v>
          </cell>
        </row>
        <row r="956">
          <cell r="C956">
            <v>-6.9800050000000002</v>
          </cell>
          <cell r="E956">
            <v>-3369.5630000000001</v>
          </cell>
        </row>
        <row r="957">
          <cell r="C957">
            <v>-6.9899909999999998</v>
          </cell>
          <cell r="E957">
            <v>-3369.6439999999998</v>
          </cell>
        </row>
        <row r="958">
          <cell r="C958">
            <v>-6.9999750000000001</v>
          </cell>
          <cell r="E958">
            <v>-3369.6640000000002</v>
          </cell>
        </row>
        <row r="959">
          <cell r="C959">
            <v>-7.0100199999999999</v>
          </cell>
          <cell r="E959">
            <v>-3370.1819999999998</v>
          </cell>
        </row>
        <row r="960">
          <cell r="C960">
            <v>-7.0200649999999998</v>
          </cell>
          <cell r="E960">
            <v>-3371.268</v>
          </cell>
        </row>
        <row r="961">
          <cell r="C961">
            <v>-7.0301090000000004</v>
          </cell>
          <cell r="E961">
            <v>-3372.5320000000002</v>
          </cell>
        </row>
        <row r="962">
          <cell r="C962">
            <v>-7.0400340000000003</v>
          </cell>
          <cell r="E962">
            <v>-3372.5459999999998</v>
          </cell>
        </row>
        <row r="963">
          <cell r="C963">
            <v>-7.0500790000000002</v>
          </cell>
          <cell r="E963">
            <v>-3370.8</v>
          </cell>
        </row>
        <row r="964">
          <cell r="C964">
            <v>-7.0600040000000002</v>
          </cell>
          <cell r="E964">
            <v>-3368.0070000000001</v>
          </cell>
        </row>
        <row r="965">
          <cell r="C965">
            <v>-7.0699290000000001</v>
          </cell>
          <cell r="E965">
            <v>-3364.4859999999999</v>
          </cell>
        </row>
        <row r="966">
          <cell r="C966">
            <v>-7.0799139999999996</v>
          </cell>
          <cell r="E966">
            <v>-3360.663</v>
          </cell>
        </row>
        <row r="967">
          <cell r="C967">
            <v>-7.089899</v>
          </cell>
          <cell r="E967">
            <v>-3356.9630000000002</v>
          </cell>
        </row>
        <row r="968">
          <cell r="C968">
            <v>-7.0998840000000003</v>
          </cell>
          <cell r="E968">
            <v>-3353.2860000000001</v>
          </cell>
        </row>
        <row r="969">
          <cell r="C969">
            <v>-7.109928</v>
          </cell>
          <cell r="E969">
            <v>-3349.6610000000001</v>
          </cell>
        </row>
        <row r="970">
          <cell r="C970">
            <v>-7.1200330000000003</v>
          </cell>
          <cell r="E970">
            <v>-3346.4119999999998</v>
          </cell>
        </row>
        <row r="971">
          <cell r="C971">
            <v>-7.1300179999999997</v>
          </cell>
          <cell r="E971">
            <v>-3343.585</v>
          </cell>
        </row>
        <row r="972">
          <cell r="C972">
            <v>-7.1400620000000004</v>
          </cell>
          <cell r="E972">
            <v>-3341.9119999999998</v>
          </cell>
        </row>
        <row r="973">
          <cell r="C973">
            <v>-7.1500469999999998</v>
          </cell>
          <cell r="E973">
            <v>-3340.58</v>
          </cell>
        </row>
        <row r="974">
          <cell r="C974">
            <v>-7.1600919999999997</v>
          </cell>
          <cell r="E974">
            <v>-3339.337</v>
          </cell>
        </row>
        <row r="975">
          <cell r="C975">
            <v>-7.1700759999999999</v>
          </cell>
          <cell r="E975">
            <v>-3338.627</v>
          </cell>
        </row>
        <row r="976">
          <cell r="C976">
            <v>-7.1801209999999998</v>
          </cell>
          <cell r="E976">
            <v>-3338.7950000000001</v>
          </cell>
        </row>
        <row r="977">
          <cell r="C977">
            <v>-7.1901659999999996</v>
          </cell>
          <cell r="E977">
            <v>-3338.9459999999999</v>
          </cell>
        </row>
        <row r="978">
          <cell r="C978">
            <v>-7.2000909999999996</v>
          </cell>
          <cell r="E978">
            <v>-3339.2</v>
          </cell>
        </row>
        <row r="979">
          <cell r="C979">
            <v>-7.2100160000000004</v>
          </cell>
          <cell r="E979">
            <v>-3339.7710000000002</v>
          </cell>
        </row>
        <row r="980">
          <cell r="C980">
            <v>-7.2200600000000001</v>
          </cell>
          <cell r="E980">
            <v>-3340.942</v>
          </cell>
        </row>
        <row r="981">
          <cell r="C981">
            <v>-7.2300449999999996</v>
          </cell>
          <cell r="E981">
            <v>-3342.4960000000001</v>
          </cell>
        </row>
        <row r="982">
          <cell r="C982">
            <v>-7.2400900000000004</v>
          </cell>
          <cell r="E982">
            <v>-3343.8240000000001</v>
          </cell>
        </row>
        <row r="983">
          <cell r="C983">
            <v>-7.2500739999999997</v>
          </cell>
          <cell r="E983">
            <v>-3344.864</v>
          </cell>
        </row>
        <row r="984">
          <cell r="C984">
            <v>-7.2600600000000002</v>
          </cell>
          <cell r="E984">
            <v>-3345.3679999999999</v>
          </cell>
        </row>
        <row r="985">
          <cell r="C985">
            <v>-7.2701039999999999</v>
          </cell>
          <cell r="E985">
            <v>-3345.8119999999999</v>
          </cell>
        </row>
        <row r="986">
          <cell r="C986">
            <v>-7.2801489999999998</v>
          </cell>
          <cell r="E986">
            <v>-3346.3969999999999</v>
          </cell>
        </row>
        <row r="987">
          <cell r="C987">
            <v>-7.2900739999999997</v>
          </cell>
          <cell r="E987">
            <v>-3346.953</v>
          </cell>
        </row>
        <row r="988">
          <cell r="C988">
            <v>-7.2999989999999997</v>
          </cell>
          <cell r="E988">
            <v>-3346.951</v>
          </cell>
        </row>
        <row r="989">
          <cell r="C989">
            <v>-7.309984</v>
          </cell>
          <cell r="E989">
            <v>-3346.2750000000001</v>
          </cell>
        </row>
        <row r="990">
          <cell r="C990">
            <v>-7.3200279999999998</v>
          </cell>
          <cell r="E990">
            <v>-3345.5160000000001</v>
          </cell>
        </row>
        <row r="991">
          <cell r="C991">
            <v>-7.3300729999999996</v>
          </cell>
          <cell r="E991">
            <v>-3344.819</v>
          </cell>
        </row>
        <row r="992">
          <cell r="C992">
            <v>-7.340058</v>
          </cell>
          <cell r="E992">
            <v>-3344.2280000000001</v>
          </cell>
        </row>
        <row r="993">
          <cell r="C993">
            <v>-7.3501029999999998</v>
          </cell>
          <cell r="E993">
            <v>-3343.2089999999998</v>
          </cell>
        </row>
        <row r="994">
          <cell r="C994">
            <v>-7.3600279999999998</v>
          </cell>
          <cell r="E994">
            <v>-3341.846</v>
          </cell>
        </row>
        <row r="995">
          <cell r="C995">
            <v>-7.370012</v>
          </cell>
          <cell r="E995">
            <v>-3340.6080000000002</v>
          </cell>
        </row>
        <row r="996">
          <cell r="C996">
            <v>-7.3800569999999999</v>
          </cell>
          <cell r="E996">
            <v>-3338.5030000000002</v>
          </cell>
        </row>
        <row r="997">
          <cell r="C997">
            <v>-7.3901019999999997</v>
          </cell>
          <cell r="E997">
            <v>-3335.7339999999999</v>
          </cell>
        </row>
        <row r="998">
          <cell r="C998">
            <v>-7.4000269999999997</v>
          </cell>
          <cell r="E998">
            <v>-3332.527</v>
          </cell>
        </row>
        <row r="999">
          <cell r="C999">
            <v>-7.4100720000000004</v>
          </cell>
          <cell r="E999">
            <v>-3328.3780000000002</v>
          </cell>
        </row>
        <row r="1000">
          <cell r="C1000">
            <v>-7.4200559999999998</v>
          </cell>
          <cell r="E1000">
            <v>-3323.32</v>
          </cell>
        </row>
        <row r="1001">
          <cell r="C1001">
            <v>-7.4300410000000001</v>
          </cell>
          <cell r="E1001">
            <v>-3318.05</v>
          </cell>
        </row>
        <row r="1002">
          <cell r="C1002">
            <v>-7.4400259999999996</v>
          </cell>
          <cell r="E1002">
            <v>-3313.2449999999999</v>
          </cell>
        </row>
        <row r="1003">
          <cell r="C1003">
            <v>-7.4500710000000003</v>
          </cell>
          <cell r="E1003">
            <v>-3309.277</v>
          </cell>
        </row>
        <row r="1004">
          <cell r="C1004">
            <v>-7.4600559999999998</v>
          </cell>
          <cell r="E1004">
            <v>-3305.77</v>
          </cell>
        </row>
        <row r="1005">
          <cell r="C1005">
            <v>-7.4700410000000002</v>
          </cell>
          <cell r="E1005">
            <v>-3303.2629999999999</v>
          </cell>
        </row>
        <row r="1006">
          <cell r="C1006">
            <v>-7.4800849999999999</v>
          </cell>
          <cell r="E1006">
            <v>-3301.5039999999999</v>
          </cell>
        </row>
        <row r="1007">
          <cell r="C1007">
            <v>-7.4900099999999998</v>
          </cell>
          <cell r="E1007">
            <v>-3300.3809999999999</v>
          </cell>
        </row>
        <row r="1008">
          <cell r="C1008">
            <v>-7.4999950000000002</v>
          </cell>
          <cell r="E1008">
            <v>-3299.105</v>
          </cell>
        </row>
        <row r="1009">
          <cell r="C1009">
            <v>-7.5100389999999999</v>
          </cell>
          <cell r="E1009">
            <v>-3298.0810000000001</v>
          </cell>
        </row>
        <row r="1010">
          <cell r="C1010">
            <v>-7.5200250000000004</v>
          </cell>
          <cell r="E1010">
            <v>-3297.623</v>
          </cell>
        </row>
        <row r="1011">
          <cell r="C1011">
            <v>-7.5300089999999997</v>
          </cell>
          <cell r="E1011">
            <v>-3298.48</v>
          </cell>
        </row>
        <row r="1012">
          <cell r="C1012">
            <v>-7.5399940000000001</v>
          </cell>
          <cell r="E1012">
            <v>-3300.239</v>
          </cell>
        </row>
        <row r="1013">
          <cell r="C1013">
            <v>-7.5499790000000004</v>
          </cell>
          <cell r="E1013">
            <v>-3301.953</v>
          </cell>
        </row>
        <row r="1014">
          <cell r="C1014">
            <v>-7.5599639999999999</v>
          </cell>
          <cell r="E1014">
            <v>-3303.4070000000002</v>
          </cell>
        </row>
        <row r="1015">
          <cell r="C1015">
            <v>-7.5700089999999998</v>
          </cell>
          <cell r="E1015">
            <v>-3304.1669999999999</v>
          </cell>
        </row>
        <row r="1016">
          <cell r="C1016">
            <v>-7.579993</v>
          </cell>
          <cell r="E1016">
            <v>-3303.65</v>
          </cell>
        </row>
        <row r="1017">
          <cell r="C1017">
            <v>-7.5900379999999998</v>
          </cell>
          <cell r="E1017">
            <v>-3302.1019999999999</v>
          </cell>
        </row>
        <row r="1018">
          <cell r="C1018">
            <v>-7.6000230000000002</v>
          </cell>
          <cell r="E1018">
            <v>-3299.4340000000002</v>
          </cell>
        </row>
        <row r="1019">
          <cell r="C1019">
            <v>-7.6100070000000004</v>
          </cell>
          <cell r="E1019">
            <v>-3296.2260000000001</v>
          </cell>
        </row>
        <row r="1020">
          <cell r="C1020">
            <v>-7.6199919999999999</v>
          </cell>
          <cell r="E1020">
            <v>-3292.866</v>
          </cell>
        </row>
        <row r="1021">
          <cell r="C1021">
            <v>-7.6299770000000002</v>
          </cell>
          <cell r="E1021">
            <v>-3289.9859999999999</v>
          </cell>
        </row>
        <row r="1022">
          <cell r="C1022">
            <v>-7.6400220000000001</v>
          </cell>
          <cell r="E1022">
            <v>-3288.0740000000001</v>
          </cell>
        </row>
        <row r="1023">
          <cell r="C1023">
            <v>-7.6500069999999996</v>
          </cell>
          <cell r="E1023">
            <v>-3287.1039999999998</v>
          </cell>
        </row>
        <row r="1024">
          <cell r="C1024">
            <v>-7.6599320000000004</v>
          </cell>
          <cell r="E1024">
            <v>-3287.0940000000001</v>
          </cell>
        </row>
        <row r="1025">
          <cell r="C1025">
            <v>-7.6699760000000001</v>
          </cell>
          <cell r="E1025">
            <v>-3288.0309999999999</v>
          </cell>
        </row>
        <row r="1026">
          <cell r="C1026">
            <v>-7.680021</v>
          </cell>
          <cell r="E1026">
            <v>-3289.86</v>
          </cell>
        </row>
        <row r="1027">
          <cell r="C1027">
            <v>-7.6900060000000003</v>
          </cell>
          <cell r="E1027">
            <v>-3291.9650000000001</v>
          </cell>
        </row>
        <row r="1028">
          <cell r="C1028">
            <v>-7.7000500000000001</v>
          </cell>
          <cell r="E1028">
            <v>-3294.1840000000002</v>
          </cell>
        </row>
        <row r="1029">
          <cell r="C1029">
            <v>-7.7100949999999999</v>
          </cell>
          <cell r="E1029">
            <v>-3296.15</v>
          </cell>
        </row>
        <row r="1030">
          <cell r="C1030">
            <v>-7.7200800000000003</v>
          </cell>
          <cell r="E1030">
            <v>-3298.4160000000002</v>
          </cell>
        </row>
        <row r="1031">
          <cell r="C1031">
            <v>-7.7300050000000002</v>
          </cell>
          <cell r="E1031">
            <v>-3300.69</v>
          </cell>
        </row>
        <row r="1032">
          <cell r="C1032">
            <v>-7.7400500000000001</v>
          </cell>
          <cell r="E1032">
            <v>-3303.54</v>
          </cell>
        </row>
        <row r="1033">
          <cell r="C1033">
            <v>-7.750095</v>
          </cell>
          <cell r="E1033">
            <v>-3306.462</v>
          </cell>
        </row>
        <row r="1034">
          <cell r="C1034">
            <v>-7.7601389999999997</v>
          </cell>
          <cell r="E1034">
            <v>-3309.0909999999999</v>
          </cell>
        </row>
        <row r="1035">
          <cell r="C1035">
            <v>-7.7700639999999996</v>
          </cell>
          <cell r="E1035">
            <v>-3311.3589999999999</v>
          </cell>
        </row>
        <row r="1036">
          <cell r="C1036">
            <v>-7.780049</v>
          </cell>
          <cell r="E1036">
            <v>-3313.1309999999999</v>
          </cell>
        </row>
        <row r="1037">
          <cell r="C1037">
            <v>-7.7900939999999999</v>
          </cell>
          <cell r="E1037">
            <v>-3314.4479999999999</v>
          </cell>
        </row>
        <row r="1038">
          <cell r="C1038">
            <v>-7.8001389999999997</v>
          </cell>
          <cell r="E1038">
            <v>-3315.0949999999998</v>
          </cell>
        </row>
        <row r="1039">
          <cell r="C1039">
            <v>-7.8100630000000004</v>
          </cell>
          <cell r="E1039">
            <v>-3314.2020000000002</v>
          </cell>
        </row>
        <row r="1040">
          <cell r="C1040">
            <v>-7.8200479999999999</v>
          </cell>
          <cell r="E1040">
            <v>-3312.1210000000001</v>
          </cell>
        </row>
        <row r="1041">
          <cell r="C1041">
            <v>-7.8300330000000002</v>
          </cell>
          <cell r="E1041">
            <v>-3309.5520000000001</v>
          </cell>
        </row>
        <row r="1042">
          <cell r="C1042">
            <v>-7.8400179999999997</v>
          </cell>
          <cell r="E1042">
            <v>-3306.645</v>
          </cell>
        </row>
        <row r="1043">
          <cell r="C1043">
            <v>-7.8499429999999997</v>
          </cell>
          <cell r="E1043">
            <v>-3303.1619999999998</v>
          </cell>
        </row>
        <row r="1044">
          <cell r="C1044">
            <v>-7.8599880000000004</v>
          </cell>
          <cell r="E1044">
            <v>-3299.183</v>
          </cell>
        </row>
        <row r="1045">
          <cell r="C1045">
            <v>-7.8699729999999999</v>
          </cell>
          <cell r="E1045">
            <v>-3294.8919999999998</v>
          </cell>
        </row>
        <row r="1046">
          <cell r="C1046">
            <v>-7.8799580000000002</v>
          </cell>
          <cell r="E1046">
            <v>-3290.7530000000002</v>
          </cell>
        </row>
        <row r="1047">
          <cell r="C1047">
            <v>-7.8899419999999996</v>
          </cell>
          <cell r="E1047">
            <v>-3287.2890000000002</v>
          </cell>
        </row>
        <row r="1048">
          <cell r="C1048">
            <v>-7.8999269999999999</v>
          </cell>
          <cell r="E1048">
            <v>-3284.4380000000001</v>
          </cell>
        </row>
        <row r="1049">
          <cell r="C1049">
            <v>-7.9099719999999998</v>
          </cell>
          <cell r="E1049">
            <v>-3282.578</v>
          </cell>
        </row>
        <row r="1050">
          <cell r="C1050">
            <v>-7.9199570000000001</v>
          </cell>
          <cell r="E1050">
            <v>-3281.049</v>
          </cell>
        </row>
        <row r="1051">
          <cell r="C1051">
            <v>-7.9300009999999999</v>
          </cell>
          <cell r="E1051">
            <v>-3279.3389999999999</v>
          </cell>
        </row>
        <row r="1052">
          <cell r="C1052">
            <v>-7.9399860000000002</v>
          </cell>
          <cell r="E1052">
            <v>-3277.7190000000001</v>
          </cell>
        </row>
        <row r="1053">
          <cell r="C1053">
            <v>-7.9500310000000001</v>
          </cell>
          <cell r="E1053">
            <v>-3276.1640000000002</v>
          </cell>
        </row>
        <row r="1054">
          <cell r="C1054">
            <v>-7.9600160000000004</v>
          </cell>
          <cell r="E1054">
            <v>-3274.2139999999999</v>
          </cell>
        </row>
        <row r="1055">
          <cell r="C1055">
            <v>-7.9699410000000004</v>
          </cell>
          <cell r="E1055">
            <v>-3271.9340000000002</v>
          </cell>
        </row>
        <row r="1056">
          <cell r="C1056">
            <v>-7.9799850000000001</v>
          </cell>
          <cell r="E1056">
            <v>-3269.4389999999999</v>
          </cell>
        </row>
        <row r="1057">
          <cell r="C1057">
            <v>-7.9899699999999996</v>
          </cell>
          <cell r="E1057">
            <v>-3266.6959999999999</v>
          </cell>
        </row>
        <row r="1058">
          <cell r="C1058">
            <v>-8.0000149999999994</v>
          </cell>
          <cell r="E1058">
            <v>-3263.9479999999999</v>
          </cell>
        </row>
        <row r="1059">
          <cell r="C1059">
            <v>-8.01</v>
          </cell>
          <cell r="E1059">
            <v>-3261.2579999999998</v>
          </cell>
        </row>
        <row r="1060">
          <cell r="C1060">
            <v>-8.0199839999999991</v>
          </cell>
          <cell r="E1060">
            <v>-3259.3539999999998</v>
          </cell>
        </row>
        <row r="1061">
          <cell r="C1061">
            <v>-8.0299689999999995</v>
          </cell>
          <cell r="E1061">
            <v>-3258.2979999999998</v>
          </cell>
        </row>
        <row r="1062">
          <cell r="C1062">
            <v>-8.0399539999999998</v>
          </cell>
          <cell r="E1062">
            <v>-3258.1660000000002</v>
          </cell>
        </row>
        <row r="1063">
          <cell r="C1063">
            <v>-8.0499379999999991</v>
          </cell>
          <cell r="E1063">
            <v>-3259.1350000000002</v>
          </cell>
        </row>
        <row r="1064">
          <cell r="C1064">
            <v>-8.059984</v>
          </cell>
          <cell r="E1064">
            <v>-3260.886</v>
          </cell>
        </row>
        <row r="1065">
          <cell r="C1065">
            <v>-8.0699679999999994</v>
          </cell>
          <cell r="E1065">
            <v>-3262.886</v>
          </cell>
        </row>
        <row r="1066">
          <cell r="C1066">
            <v>-8.0799529999999997</v>
          </cell>
          <cell r="E1066">
            <v>-3264.6469999999999</v>
          </cell>
        </row>
        <row r="1067">
          <cell r="C1067">
            <v>-8.0899979999999996</v>
          </cell>
          <cell r="E1067">
            <v>-3266.0949999999998</v>
          </cell>
        </row>
        <row r="1068">
          <cell r="C1068">
            <v>-8.0999829999999999</v>
          </cell>
          <cell r="E1068">
            <v>-3267.3789999999999</v>
          </cell>
        </row>
        <row r="1069">
          <cell r="C1069">
            <v>-8.1099680000000003</v>
          </cell>
          <cell r="E1069">
            <v>-3268.8609999999999</v>
          </cell>
        </row>
        <row r="1070">
          <cell r="C1070">
            <v>-8.1200119999999991</v>
          </cell>
          <cell r="E1070">
            <v>-3271.377</v>
          </cell>
        </row>
        <row r="1071">
          <cell r="C1071">
            <v>-8.1301159999999992</v>
          </cell>
          <cell r="E1071">
            <v>-3274.4960000000001</v>
          </cell>
        </row>
        <row r="1072">
          <cell r="C1072">
            <v>-8.1401020000000006</v>
          </cell>
          <cell r="E1072">
            <v>-3277.6550000000002</v>
          </cell>
        </row>
        <row r="1073">
          <cell r="C1073">
            <v>-8.1500869999999992</v>
          </cell>
          <cell r="E1073">
            <v>-3280.0859999999998</v>
          </cell>
        </row>
        <row r="1074">
          <cell r="C1074">
            <v>-8.1600110000000008</v>
          </cell>
          <cell r="E1074">
            <v>-3281.9389999999999</v>
          </cell>
        </row>
        <row r="1075">
          <cell r="C1075">
            <v>-8.1699959999999994</v>
          </cell>
          <cell r="E1075">
            <v>-3283.529</v>
          </cell>
        </row>
        <row r="1076">
          <cell r="C1076">
            <v>-8.1800409999999992</v>
          </cell>
          <cell r="E1076">
            <v>-3285.328</v>
          </cell>
        </row>
        <row r="1077">
          <cell r="C1077">
            <v>-8.1900860000000009</v>
          </cell>
          <cell r="E1077">
            <v>-3287.6680000000001</v>
          </cell>
        </row>
        <row r="1078">
          <cell r="C1078">
            <v>-8.2000709999999994</v>
          </cell>
          <cell r="E1078">
            <v>-3290.0790000000002</v>
          </cell>
        </row>
        <row r="1079">
          <cell r="C1079">
            <v>-8.2101150000000001</v>
          </cell>
          <cell r="E1079">
            <v>-3292.2559999999999</v>
          </cell>
        </row>
        <row r="1080">
          <cell r="C1080">
            <v>-8.2201000000000004</v>
          </cell>
          <cell r="E1080">
            <v>-3294.14</v>
          </cell>
        </row>
        <row r="1081">
          <cell r="C1081">
            <v>-8.2301450000000003</v>
          </cell>
          <cell r="E1081">
            <v>-3296.1819999999998</v>
          </cell>
        </row>
        <row r="1082">
          <cell r="C1082">
            <v>-8.2400690000000001</v>
          </cell>
          <cell r="E1082">
            <v>-3298.5610000000001</v>
          </cell>
        </row>
        <row r="1083">
          <cell r="C1083">
            <v>-8.2500549999999997</v>
          </cell>
          <cell r="E1083">
            <v>-3300.8589999999999</v>
          </cell>
        </row>
        <row r="1084">
          <cell r="C1084">
            <v>-8.26004</v>
          </cell>
          <cell r="E1084">
            <v>-3302.4749999999999</v>
          </cell>
        </row>
        <row r="1085">
          <cell r="C1085">
            <v>-8.2699649999999991</v>
          </cell>
          <cell r="E1085">
            <v>-3303.8310000000001</v>
          </cell>
        </row>
        <row r="1086">
          <cell r="C1086">
            <v>-8.2799490000000002</v>
          </cell>
          <cell r="E1086">
            <v>-3305.1280000000002</v>
          </cell>
        </row>
        <row r="1087">
          <cell r="C1087">
            <v>-8.2899340000000006</v>
          </cell>
          <cell r="E1087">
            <v>-3305.7629999999999</v>
          </cell>
        </row>
        <row r="1088">
          <cell r="C1088">
            <v>-8.2999779999999994</v>
          </cell>
          <cell r="E1088">
            <v>-3305.2080000000001</v>
          </cell>
        </row>
        <row r="1089">
          <cell r="C1089">
            <v>-8.3100830000000006</v>
          </cell>
          <cell r="E1089">
            <v>-3302.8220000000001</v>
          </cell>
        </row>
        <row r="1090">
          <cell r="C1090">
            <v>-8.3200679999999991</v>
          </cell>
          <cell r="E1090">
            <v>-3299.3969999999999</v>
          </cell>
        </row>
        <row r="1091">
          <cell r="C1091">
            <v>-8.3300520000000002</v>
          </cell>
          <cell r="E1091">
            <v>-3296.1689999999999</v>
          </cell>
        </row>
        <row r="1092">
          <cell r="C1092">
            <v>-8.3400979999999993</v>
          </cell>
          <cell r="E1092">
            <v>-3293.6170000000002</v>
          </cell>
        </row>
        <row r="1093">
          <cell r="C1093">
            <v>-8.3500820000000004</v>
          </cell>
          <cell r="E1093">
            <v>-3290.739</v>
          </cell>
        </row>
        <row r="1094">
          <cell r="C1094">
            <v>-8.3601270000000003</v>
          </cell>
          <cell r="E1094">
            <v>-3287.942</v>
          </cell>
        </row>
        <row r="1095">
          <cell r="C1095">
            <v>-8.3701109999999996</v>
          </cell>
          <cell r="E1095">
            <v>-3285.127</v>
          </cell>
        </row>
        <row r="1096">
          <cell r="C1096">
            <v>-8.3801570000000005</v>
          </cell>
          <cell r="E1096">
            <v>-3283.27</v>
          </cell>
        </row>
        <row r="1097">
          <cell r="C1097">
            <v>-8.3900810000000003</v>
          </cell>
          <cell r="E1097">
            <v>-3281.5610000000001</v>
          </cell>
        </row>
        <row r="1098">
          <cell r="C1098">
            <v>-8.4000660000000007</v>
          </cell>
          <cell r="E1098">
            <v>-3279.8420000000001</v>
          </cell>
        </row>
        <row r="1099">
          <cell r="C1099">
            <v>-8.4100509999999993</v>
          </cell>
          <cell r="E1099">
            <v>-3277.902</v>
          </cell>
        </row>
        <row r="1100">
          <cell r="C1100">
            <v>-8.4200959999999991</v>
          </cell>
          <cell r="E1100">
            <v>-3276.989</v>
          </cell>
        </row>
        <row r="1101">
          <cell r="C1101">
            <v>-8.430021</v>
          </cell>
          <cell r="E1101">
            <v>-3276.377</v>
          </cell>
        </row>
        <row r="1102">
          <cell r="C1102">
            <v>-8.4400049999999993</v>
          </cell>
          <cell r="E1102">
            <v>-3275.5189999999998</v>
          </cell>
        </row>
        <row r="1103">
          <cell r="C1103">
            <v>-8.4499899999999997</v>
          </cell>
          <cell r="E1103">
            <v>-3274.1759999999999</v>
          </cell>
        </row>
        <row r="1104">
          <cell r="C1104">
            <v>-8.4600349999999995</v>
          </cell>
          <cell r="E1104">
            <v>-3272.6619999999998</v>
          </cell>
        </row>
        <row r="1105">
          <cell r="C1105">
            <v>-8.4700199999999999</v>
          </cell>
          <cell r="E1105">
            <v>-3271.5320000000002</v>
          </cell>
        </row>
        <row r="1106">
          <cell r="C1106">
            <v>-8.4800649999999997</v>
          </cell>
          <cell r="E1106">
            <v>-3271.5479999999998</v>
          </cell>
        </row>
        <row r="1107">
          <cell r="C1107">
            <v>-8.4899900000000006</v>
          </cell>
          <cell r="E1107">
            <v>-3272.2240000000002</v>
          </cell>
        </row>
        <row r="1108">
          <cell r="C1108">
            <v>-8.4999739999999999</v>
          </cell>
          <cell r="E1108">
            <v>-3272.78</v>
          </cell>
        </row>
        <row r="1109">
          <cell r="C1109">
            <v>-8.5099590000000003</v>
          </cell>
          <cell r="E1109">
            <v>-3272.9720000000002</v>
          </cell>
        </row>
        <row r="1110">
          <cell r="C1110">
            <v>-8.5200040000000001</v>
          </cell>
          <cell r="E1110">
            <v>-3272.627</v>
          </cell>
        </row>
        <row r="1111">
          <cell r="C1111">
            <v>-8.5299890000000005</v>
          </cell>
          <cell r="E1111">
            <v>-3271.7269999999999</v>
          </cell>
        </row>
        <row r="1112">
          <cell r="C1112">
            <v>-8.5400329999999993</v>
          </cell>
          <cell r="E1112">
            <v>-3270.0210000000002</v>
          </cell>
        </row>
        <row r="1113">
          <cell r="C1113">
            <v>-8.5500179999999997</v>
          </cell>
          <cell r="E1113">
            <v>-3267.2660000000001</v>
          </cell>
        </row>
        <row r="1114">
          <cell r="C1114">
            <v>-8.5600629999999995</v>
          </cell>
          <cell r="E1114">
            <v>-3264.0540000000001</v>
          </cell>
        </row>
        <row r="1115">
          <cell r="C1115">
            <v>-8.5700479999999999</v>
          </cell>
          <cell r="E1115">
            <v>-3260.8620000000001</v>
          </cell>
        </row>
        <row r="1116">
          <cell r="C1116">
            <v>-8.5800330000000002</v>
          </cell>
          <cell r="E1116">
            <v>-3257.6770000000001</v>
          </cell>
        </row>
        <row r="1117">
          <cell r="C1117">
            <v>-8.5900169999999996</v>
          </cell>
          <cell r="E1117">
            <v>-3254.373</v>
          </cell>
        </row>
        <row r="1118">
          <cell r="C1118">
            <v>-8.6000630000000005</v>
          </cell>
          <cell r="E1118">
            <v>-3250.5740000000001</v>
          </cell>
        </row>
        <row r="1119">
          <cell r="C1119">
            <v>-8.6100469999999998</v>
          </cell>
          <cell r="E1119">
            <v>-3247.0720000000001</v>
          </cell>
        </row>
        <row r="1120">
          <cell r="C1120">
            <v>-8.6200910000000004</v>
          </cell>
          <cell r="E1120">
            <v>-3243.6030000000001</v>
          </cell>
        </row>
        <row r="1121">
          <cell r="C1121">
            <v>-8.6300760000000007</v>
          </cell>
          <cell r="E1121">
            <v>-3240.433</v>
          </cell>
        </row>
        <row r="1122">
          <cell r="C1122">
            <v>-8.6400609999999993</v>
          </cell>
          <cell r="E1122">
            <v>-3238.2919999999999</v>
          </cell>
        </row>
        <row r="1123">
          <cell r="C1123">
            <v>-8.6499860000000002</v>
          </cell>
          <cell r="E1123">
            <v>-3236.6860000000001</v>
          </cell>
        </row>
        <row r="1124">
          <cell r="C1124">
            <v>-8.660031</v>
          </cell>
          <cell r="E1124">
            <v>-3235.3690000000001</v>
          </cell>
        </row>
        <row r="1125">
          <cell r="C1125">
            <v>-8.6700750000000006</v>
          </cell>
          <cell r="E1125">
            <v>-3234.4319999999998</v>
          </cell>
        </row>
        <row r="1126">
          <cell r="C1126">
            <v>-8.6801200000000005</v>
          </cell>
          <cell r="E1126">
            <v>-3233.8429999999998</v>
          </cell>
        </row>
        <row r="1127">
          <cell r="C1127">
            <v>-8.6900449999999996</v>
          </cell>
          <cell r="E1127">
            <v>-3233.3850000000002</v>
          </cell>
        </row>
        <row r="1128">
          <cell r="C1128">
            <v>-8.7000299999999999</v>
          </cell>
          <cell r="E1128">
            <v>-3232.6390000000001</v>
          </cell>
        </row>
        <row r="1129">
          <cell r="C1129">
            <v>-8.7100150000000003</v>
          </cell>
          <cell r="E1129">
            <v>-3231.14</v>
          </cell>
        </row>
        <row r="1130">
          <cell r="C1130">
            <v>-8.7200589999999991</v>
          </cell>
          <cell r="E1130">
            <v>-3229.01</v>
          </cell>
        </row>
        <row r="1131">
          <cell r="C1131">
            <v>-8.7301040000000008</v>
          </cell>
          <cell r="E1131">
            <v>-3226.616</v>
          </cell>
        </row>
        <row r="1132">
          <cell r="C1132">
            <v>-8.7400889999999993</v>
          </cell>
          <cell r="E1132">
            <v>-3223.7469999999998</v>
          </cell>
        </row>
        <row r="1133">
          <cell r="C1133">
            <v>-8.7500739999999997</v>
          </cell>
          <cell r="E1133">
            <v>-3219.9960000000001</v>
          </cell>
        </row>
        <row r="1134">
          <cell r="C1134">
            <v>-8.760059</v>
          </cell>
          <cell r="E1134">
            <v>-3216.3809999999999</v>
          </cell>
        </row>
        <row r="1135">
          <cell r="C1135">
            <v>-8.7700429999999994</v>
          </cell>
          <cell r="E1135">
            <v>-3213.2510000000002</v>
          </cell>
        </row>
        <row r="1136">
          <cell r="C1136">
            <v>-8.7800879999999992</v>
          </cell>
          <cell r="E1136">
            <v>-3210.1489999999999</v>
          </cell>
        </row>
        <row r="1137">
          <cell r="C1137">
            <v>-8.7900729999999996</v>
          </cell>
          <cell r="E1137">
            <v>-3206.9079999999999</v>
          </cell>
        </row>
        <row r="1138">
          <cell r="C1138">
            <v>-8.8000579999999999</v>
          </cell>
          <cell r="E1138">
            <v>-3204.0160000000001</v>
          </cell>
        </row>
        <row r="1139">
          <cell r="C1139">
            <v>-8.8100430000000003</v>
          </cell>
          <cell r="E1139">
            <v>-3201.3310000000001</v>
          </cell>
        </row>
        <row r="1140">
          <cell r="C1140">
            <v>-8.8200280000000006</v>
          </cell>
          <cell r="E1140">
            <v>-3199.0140000000001</v>
          </cell>
        </row>
        <row r="1141">
          <cell r="C1141">
            <v>-8.8300129999999992</v>
          </cell>
          <cell r="E1141">
            <v>-3196.808</v>
          </cell>
        </row>
        <row r="1142">
          <cell r="C1142">
            <v>-8.8400569999999998</v>
          </cell>
          <cell r="E1142">
            <v>-3194.806</v>
          </cell>
        </row>
        <row r="1143">
          <cell r="C1143">
            <v>-8.8500420000000002</v>
          </cell>
          <cell r="E1143">
            <v>-3193.0010000000002</v>
          </cell>
        </row>
        <row r="1144">
          <cell r="C1144">
            <v>-8.8600270000000005</v>
          </cell>
          <cell r="E1144">
            <v>-3191.1080000000002</v>
          </cell>
        </row>
        <row r="1145">
          <cell r="C1145">
            <v>-8.8700119999999991</v>
          </cell>
          <cell r="E1145">
            <v>-3188.3049999999998</v>
          </cell>
        </row>
        <row r="1146">
          <cell r="C1146">
            <v>-8.8800559999999997</v>
          </cell>
          <cell r="E1146">
            <v>-3184.4540000000002</v>
          </cell>
        </row>
        <row r="1147">
          <cell r="C1147">
            <v>-8.8900410000000001</v>
          </cell>
          <cell r="E1147">
            <v>-3180.3130000000001</v>
          </cell>
        </row>
        <row r="1148">
          <cell r="C1148">
            <v>-8.9000260000000004</v>
          </cell>
          <cell r="E1148">
            <v>-3176.2220000000002</v>
          </cell>
        </row>
        <row r="1149">
          <cell r="C1149">
            <v>-8.9100110000000008</v>
          </cell>
          <cell r="E1149">
            <v>-3173.134</v>
          </cell>
        </row>
        <row r="1150">
          <cell r="C1150">
            <v>-8.9199959999999994</v>
          </cell>
          <cell r="E1150">
            <v>-3170.3</v>
          </cell>
        </row>
        <row r="1151">
          <cell r="C1151">
            <v>-8.9299809999999997</v>
          </cell>
          <cell r="E1151">
            <v>-3167.5639999999999</v>
          </cell>
        </row>
        <row r="1152">
          <cell r="C1152">
            <v>-8.9400250000000003</v>
          </cell>
          <cell r="E1152">
            <v>-3164.5859999999998</v>
          </cell>
        </row>
        <row r="1153">
          <cell r="C1153">
            <v>-8.9500100000000007</v>
          </cell>
          <cell r="E1153">
            <v>-3161.0340000000001</v>
          </cell>
        </row>
        <row r="1154">
          <cell r="C1154">
            <v>-8.959994</v>
          </cell>
          <cell r="E1154">
            <v>-3156.3220000000001</v>
          </cell>
        </row>
        <row r="1155">
          <cell r="C1155">
            <v>-8.9699799999999996</v>
          </cell>
          <cell r="E1155">
            <v>-3151.4560000000001</v>
          </cell>
        </row>
        <row r="1156">
          <cell r="C1156">
            <v>-8.9800240000000002</v>
          </cell>
          <cell r="E1156">
            <v>-3146.752</v>
          </cell>
        </row>
        <row r="1157">
          <cell r="C1157">
            <v>-8.9900090000000006</v>
          </cell>
          <cell r="E1157">
            <v>-3141.7170000000001</v>
          </cell>
        </row>
        <row r="1158">
          <cell r="C1158">
            <v>-9.0000529999999994</v>
          </cell>
          <cell r="E1158">
            <v>-3136.2280000000001</v>
          </cell>
        </row>
        <row r="1159">
          <cell r="C1159">
            <v>-9.0099780000000003</v>
          </cell>
          <cell r="E1159">
            <v>-3130.643</v>
          </cell>
        </row>
        <row r="1160">
          <cell r="C1160">
            <v>-9.0200239999999994</v>
          </cell>
          <cell r="E1160">
            <v>-3126.0740000000001</v>
          </cell>
        </row>
        <row r="1161">
          <cell r="C1161">
            <v>-9.0300080000000005</v>
          </cell>
          <cell r="E1161">
            <v>-3123.4090000000001</v>
          </cell>
        </row>
        <row r="1162">
          <cell r="C1162">
            <v>-9.0400530000000003</v>
          </cell>
          <cell r="E1162">
            <v>-3122.402</v>
          </cell>
        </row>
        <row r="1163">
          <cell r="C1163">
            <v>-9.0500980000000002</v>
          </cell>
          <cell r="E1163">
            <v>-3123.16</v>
          </cell>
        </row>
        <row r="1164">
          <cell r="C1164">
            <v>-9.0600830000000006</v>
          </cell>
          <cell r="E1164">
            <v>-3124.741</v>
          </cell>
        </row>
        <row r="1165">
          <cell r="C1165">
            <v>-9.0700669999999999</v>
          </cell>
          <cell r="E1165">
            <v>-3126.6950000000002</v>
          </cell>
        </row>
        <row r="1166">
          <cell r="C1166">
            <v>-9.0800520000000002</v>
          </cell>
          <cell r="E1166">
            <v>-3129.105</v>
          </cell>
        </row>
        <row r="1167">
          <cell r="C1167">
            <v>-9.0900970000000001</v>
          </cell>
          <cell r="E1167">
            <v>-3131.616</v>
          </cell>
        </row>
        <row r="1168">
          <cell r="C1168">
            <v>-9.1000820000000004</v>
          </cell>
          <cell r="E1168">
            <v>-3133.61</v>
          </cell>
        </row>
        <row r="1169">
          <cell r="C1169">
            <v>-9.1101259999999993</v>
          </cell>
          <cell r="E1169">
            <v>-3135.06</v>
          </cell>
        </row>
        <row r="1170">
          <cell r="C1170">
            <v>-9.1201109999999996</v>
          </cell>
          <cell r="E1170">
            <v>-3136.7809999999999</v>
          </cell>
        </row>
        <row r="1171">
          <cell r="C1171">
            <v>-9.130096</v>
          </cell>
          <cell r="E1171">
            <v>-3138.797</v>
          </cell>
        </row>
        <row r="1172">
          <cell r="C1172">
            <v>-9.1401409999999998</v>
          </cell>
          <cell r="E1172">
            <v>-3141.4290000000001</v>
          </cell>
        </row>
        <row r="1173">
          <cell r="C1173">
            <v>-9.1501260000000002</v>
          </cell>
          <cell r="E1173">
            <v>-3144.72</v>
          </cell>
        </row>
        <row r="1174">
          <cell r="C1174">
            <v>-9.1600509999999993</v>
          </cell>
          <cell r="E1174">
            <v>-3148.7660000000001</v>
          </cell>
        </row>
        <row r="1175">
          <cell r="C1175">
            <v>-9.1700949999999999</v>
          </cell>
          <cell r="E1175">
            <v>-3152.8629999999998</v>
          </cell>
        </row>
        <row r="1176">
          <cell r="C1176">
            <v>-9.1800800000000002</v>
          </cell>
          <cell r="E1176">
            <v>-3157.0259999999998</v>
          </cell>
        </row>
        <row r="1177">
          <cell r="C1177">
            <v>-9.1900650000000006</v>
          </cell>
          <cell r="E1177">
            <v>-3160.402</v>
          </cell>
        </row>
        <row r="1178">
          <cell r="C1178">
            <v>-9.1999899999999997</v>
          </cell>
          <cell r="E1178">
            <v>-3163.1089999999999</v>
          </cell>
        </row>
        <row r="1179">
          <cell r="C1179">
            <v>-9.2100349999999995</v>
          </cell>
          <cell r="E1179">
            <v>-3165.5210000000002</v>
          </cell>
        </row>
        <row r="1180">
          <cell r="C1180">
            <v>-9.2200799999999994</v>
          </cell>
          <cell r="E1180">
            <v>-3168.1930000000002</v>
          </cell>
        </row>
        <row r="1181">
          <cell r="C1181">
            <v>-9.2300640000000005</v>
          </cell>
          <cell r="E1181">
            <v>-3170.2089999999998</v>
          </cell>
        </row>
        <row r="1182">
          <cell r="C1182">
            <v>-9.2401079999999993</v>
          </cell>
          <cell r="E1182">
            <v>-3171.194</v>
          </cell>
        </row>
        <row r="1183">
          <cell r="C1183">
            <v>-9.2500940000000007</v>
          </cell>
          <cell r="E1183">
            <v>-3171.6590000000001</v>
          </cell>
        </row>
        <row r="1184">
          <cell r="C1184">
            <v>-9.2600789999999993</v>
          </cell>
          <cell r="E1184">
            <v>-3172.2269999999999</v>
          </cell>
        </row>
        <row r="1185">
          <cell r="C1185">
            <v>-9.2700639999999996</v>
          </cell>
          <cell r="E1185">
            <v>-3173.2689999999998</v>
          </cell>
        </row>
        <row r="1186">
          <cell r="C1186">
            <v>-9.2801080000000002</v>
          </cell>
          <cell r="E1186">
            <v>-3174.712</v>
          </cell>
        </row>
        <row r="1187">
          <cell r="C1187">
            <v>-9.2900919999999996</v>
          </cell>
          <cell r="E1187">
            <v>-3175.6750000000002</v>
          </cell>
        </row>
        <row r="1188">
          <cell r="C1188">
            <v>-9.3000769999999999</v>
          </cell>
          <cell r="E1188">
            <v>-3176.1840000000002</v>
          </cell>
        </row>
        <row r="1189">
          <cell r="C1189">
            <v>-9.3100629999999995</v>
          </cell>
          <cell r="E1189">
            <v>-3176.2049999999999</v>
          </cell>
        </row>
        <row r="1190">
          <cell r="C1190">
            <v>-9.3200479999999999</v>
          </cell>
          <cell r="E1190">
            <v>-3175.4989999999998</v>
          </cell>
        </row>
        <row r="1191">
          <cell r="C1191">
            <v>-9.3300920000000005</v>
          </cell>
          <cell r="E1191">
            <v>-3173.8850000000002</v>
          </cell>
        </row>
        <row r="1192">
          <cell r="C1192">
            <v>-9.3400759999999998</v>
          </cell>
          <cell r="E1192">
            <v>-3172.0720000000001</v>
          </cell>
        </row>
        <row r="1193">
          <cell r="C1193">
            <v>-9.3500610000000002</v>
          </cell>
          <cell r="E1193">
            <v>-3170.6289999999999</v>
          </cell>
        </row>
        <row r="1194">
          <cell r="C1194">
            <v>-9.3599859999999993</v>
          </cell>
          <cell r="E1194">
            <v>-3169.8919999999998</v>
          </cell>
        </row>
        <row r="1195">
          <cell r="C1195">
            <v>-9.3699709999999996</v>
          </cell>
          <cell r="E1195">
            <v>-3169.5720000000001</v>
          </cell>
        </row>
        <row r="1196">
          <cell r="C1196">
            <v>-9.3800159999999995</v>
          </cell>
          <cell r="E1196">
            <v>-3169.3429999999998</v>
          </cell>
        </row>
        <row r="1197">
          <cell r="C1197">
            <v>-9.3900009999999998</v>
          </cell>
          <cell r="E1197">
            <v>-3168.4720000000002</v>
          </cell>
        </row>
        <row r="1198">
          <cell r="C1198">
            <v>-9.4000450000000004</v>
          </cell>
          <cell r="E1198">
            <v>-3167.0940000000001</v>
          </cell>
        </row>
        <row r="1199">
          <cell r="C1199">
            <v>-9.4100900000000003</v>
          </cell>
          <cell r="E1199">
            <v>-3165.127</v>
          </cell>
        </row>
        <row r="1200">
          <cell r="C1200">
            <v>-9.4201350000000001</v>
          </cell>
          <cell r="E1200">
            <v>-3162.5889999999999</v>
          </cell>
        </row>
        <row r="1201">
          <cell r="C1201">
            <v>-9.4300599999999992</v>
          </cell>
          <cell r="E1201">
            <v>-3159.8119999999999</v>
          </cell>
        </row>
        <row r="1202">
          <cell r="C1202">
            <v>-9.4400449999999996</v>
          </cell>
          <cell r="E1202">
            <v>-3157.4549999999999</v>
          </cell>
        </row>
        <row r="1203">
          <cell r="C1203">
            <v>-9.4500290000000007</v>
          </cell>
          <cell r="E1203">
            <v>-3154.8270000000002</v>
          </cell>
        </row>
        <row r="1204">
          <cell r="C1204">
            <v>-9.4599539999999998</v>
          </cell>
          <cell r="E1204">
            <v>-3151.837</v>
          </cell>
        </row>
        <row r="1205">
          <cell r="C1205">
            <v>-9.4700000000000006</v>
          </cell>
          <cell r="E1205">
            <v>-3149.4780000000001</v>
          </cell>
        </row>
        <row r="1206">
          <cell r="C1206">
            <v>-9.479984</v>
          </cell>
          <cell r="E1206">
            <v>-3148.2289999999998</v>
          </cell>
        </row>
        <row r="1207">
          <cell r="C1207">
            <v>-9.4899690000000003</v>
          </cell>
          <cell r="E1207">
            <v>-3147.7669999999998</v>
          </cell>
        </row>
        <row r="1208">
          <cell r="C1208">
            <v>-9.5000140000000002</v>
          </cell>
          <cell r="E1208">
            <v>-3147.587</v>
          </cell>
        </row>
        <row r="1209">
          <cell r="C1209">
            <v>-9.5100580000000008</v>
          </cell>
          <cell r="E1209">
            <v>-3147.3429999999998</v>
          </cell>
        </row>
        <row r="1210">
          <cell r="C1210">
            <v>-9.5201030000000006</v>
          </cell>
          <cell r="E1210">
            <v>-3147.31</v>
          </cell>
        </row>
        <row r="1211">
          <cell r="C1211">
            <v>-9.5300279999999997</v>
          </cell>
          <cell r="E1211">
            <v>-3147.82</v>
          </cell>
        </row>
        <row r="1212">
          <cell r="C1212">
            <v>-9.5400130000000001</v>
          </cell>
          <cell r="E1212">
            <v>-3148.8180000000002</v>
          </cell>
        </row>
        <row r="1213">
          <cell r="C1213">
            <v>-9.5499980000000004</v>
          </cell>
          <cell r="E1213">
            <v>-3150.5659999999998</v>
          </cell>
        </row>
        <row r="1214">
          <cell r="C1214">
            <v>-9.5600419999999993</v>
          </cell>
          <cell r="E1214">
            <v>-3153.0329999999999</v>
          </cell>
        </row>
        <row r="1215">
          <cell r="C1215">
            <v>-9.5700869999999991</v>
          </cell>
          <cell r="E1215">
            <v>-3156.0439999999999</v>
          </cell>
        </row>
        <row r="1216">
          <cell r="C1216">
            <v>-9.5800719999999995</v>
          </cell>
          <cell r="E1216">
            <v>-3159.4479999999999</v>
          </cell>
        </row>
        <row r="1217">
          <cell r="C1217">
            <v>-9.5900569999999998</v>
          </cell>
          <cell r="E1217">
            <v>-3162.6990000000001</v>
          </cell>
        </row>
        <row r="1218">
          <cell r="C1218">
            <v>-9.6000409999999992</v>
          </cell>
          <cell r="E1218">
            <v>-3165.6439999999998</v>
          </cell>
        </row>
        <row r="1219">
          <cell r="C1219">
            <v>-9.6100259999999995</v>
          </cell>
          <cell r="E1219">
            <v>-3168.7130000000002</v>
          </cell>
        </row>
        <row r="1220">
          <cell r="C1220">
            <v>-9.6200709999999994</v>
          </cell>
          <cell r="E1220">
            <v>-3172.1289999999999</v>
          </cell>
        </row>
        <row r="1221">
          <cell r="C1221">
            <v>-9.6300559999999997</v>
          </cell>
          <cell r="E1221">
            <v>-3175.7710000000002</v>
          </cell>
        </row>
        <row r="1222">
          <cell r="C1222">
            <v>-9.6400410000000001</v>
          </cell>
          <cell r="E1222">
            <v>-3179.5169999999998</v>
          </cell>
        </row>
        <row r="1223">
          <cell r="C1223">
            <v>-9.6500850000000007</v>
          </cell>
          <cell r="E1223">
            <v>-3183.2539999999999</v>
          </cell>
        </row>
        <row r="1224">
          <cell r="C1224">
            <v>-9.6601300000000005</v>
          </cell>
          <cell r="E1224">
            <v>-3186.6329999999998</v>
          </cell>
        </row>
        <row r="1225">
          <cell r="C1225">
            <v>-9.6701149999999991</v>
          </cell>
          <cell r="E1225">
            <v>-3189.2269999999999</v>
          </cell>
        </row>
        <row r="1226">
          <cell r="C1226">
            <v>-9.6800990000000002</v>
          </cell>
          <cell r="E1226">
            <v>-3191.3130000000001</v>
          </cell>
        </row>
        <row r="1227">
          <cell r="C1227">
            <v>-9.6900840000000006</v>
          </cell>
          <cell r="E1227">
            <v>-3192.953</v>
          </cell>
        </row>
        <row r="1228">
          <cell r="C1228">
            <v>-9.7000689999999992</v>
          </cell>
          <cell r="E1228">
            <v>-3194.549</v>
          </cell>
        </row>
        <row r="1229">
          <cell r="C1229">
            <v>-9.7101140000000008</v>
          </cell>
          <cell r="E1229">
            <v>-3195.7310000000002</v>
          </cell>
        </row>
        <row r="1230">
          <cell r="C1230">
            <v>-9.7200989999999994</v>
          </cell>
          <cell r="E1230">
            <v>-3197.047</v>
          </cell>
        </row>
        <row r="1231">
          <cell r="C1231">
            <v>-9.730143</v>
          </cell>
          <cell r="E1231">
            <v>-3197.848</v>
          </cell>
        </row>
        <row r="1232">
          <cell r="C1232">
            <v>-9.7401280000000003</v>
          </cell>
          <cell r="E1232">
            <v>-3197.9830000000002</v>
          </cell>
        </row>
        <row r="1233">
          <cell r="C1233">
            <v>-9.7500529999999994</v>
          </cell>
          <cell r="E1233">
            <v>-3196.7930000000001</v>
          </cell>
        </row>
        <row r="1234">
          <cell r="C1234">
            <v>-9.7600379999999998</v>
          </cell>
          <cell r="E1234">
            <v>-3194.5830000000001</v>
          </cell>
        </row>
        <row r="1235">
          <cell r="C1235">
            <v>-9.7700840000000007</v>
          </cell>
          <cell r="E1235">
            <v>-3192.0320000000002</v>
          </cell>
        </row>
        <row r="1236">
          <cell r="C1236">
            <v>-9.7800670000000007</v>
          </cell>
          <cell r="E1236">
            <v>-3189.9960000000001</v>
          </cell>
        </row>
        <row r="1237">
          <cell r="C1237">
            <v>-9.7900519999999993</v>
          </cell>
          <cell r="E1237">
            <v>-3187.6590000000001</v>
          </cell>
        </row>
        <row r="1238">
          <cell r="C1238">
            <v>-9.7999779999999994</v>
          </cell>
          <cell r="E1238">
            <v>-3184.9180000000001</v>
          </cell>
        </row>
        <row r="1239">
          <cell r="C1239">
            <v>-9.8099629999999998</v>
          </cell>
          <cell r="E1239">
            <v>-3181.7</v>
          </cell>
        </row>
        <row r="1240">
          <cell r="C1240">
            <v>-9.8199470000000009</v>
          </cell>
          <cell r="E1240">
            <v>-3178.067</v>
          </cell>
        </row>
        <row r="1241">
          <cell r="C1241">
            <v>-9.8299920000000007</v>
          </cell>
          <cell r="E1241">
            <v>-3175.0520000000001</v>
          </cell>
        </row>
        <row r="1242">
          <cell r="C1242">
            <v>-9.8400370000000006</v>
          </cell>
          <cell r="E1242">
            <v>-3173.4029999999998</v>
          </cell>
        </row>
        <row r="1243">
          <cell r="C1243">
            <v>-9.8500209999999999</v>
          </cell>
          <cell r="E1243">
            <v>-3172.8159999999998</v>
          </cell>
        </row>
        <row r="1244">
          <cell r="C1244">
            <v>-9.8600060000000003</v>
          </cell>
          <cell r="E1244">
            <v>-3173.2049999999999</v>
          </cell>
        </row>
        <row r="1245">
          <cell r="C1245">
            <v>-9.8699910000000006</v>
          </cell>
          <cell r="E1245">
            <v>-3174.2260000000001</v>
          </cell>
        </row>
        <row r="1246">
          <cell r="C1246">
            <v>-9.8799759999999992</v>
          </cell>
          <cell r="E1246">
            <v>-3175.7809999999999</v>
          </cell>
        </row>
        <row r="1247">
          <cell r="C1247">
            <v>-9.8899609999999996</v>
          </cell>
          <cell r="E1247">
            <v>-3177.4580000000001</v>
          </cell>
        </row>
        <row r="1248">
          <cell r="C1248">
            <v>-9.9000059999999994</v>
          </cell>
          <cell r="E1248">
            <v>-3178.884</v>
          </cell>
        </row>
        <row r="1249">
          <cell r="C1249">
            <v>-9.9099900000000005</v>
          </cell>
          <cell r="E1249">
            <v>-3179.82</v>
          </cell>
        </row>
        <row r="1250">
          <cell r="C1250">
            <v>-9.9199750000000009</v>
          </cell>
          <cell r="E1250">
            <v>-3179.904</v>
          </cell>
        </row>
        <row r="1251">
          <cell r="C1251">
            <v>-9.9299599999999995</v>
          </cell>
          <cell r="E1251">
            <v>-3179.6219999999998</v>
          </cell>
        </row>
        <row r="1252">
          <cell r="C1252">
            <v>-9.9399449999999998</v>
          </cell>
          <cell r="E1252">
            <v>-3179.73</v>
          </cell>
        </row>
        <row r="1253">
          <cell r="C1253">
            <v>-9.9499899999999997</v>
          </cell>
          <cell r="E1253">
            <v>-3180.2489999999998</v>
          </cell>
        </row>
        <row r="1254">
          <cell r="C1254">
            <v>-9.9600340000000003</v>
          </cell>
          <cell r="E1254">
            <v>-3181.3249999999998</v>
          </cell>
        </row>
        <row r="1255">
          <cell r="C1255">
            <v>-9.9700190000000006</v>
          </cell>
          <cell r="E1255">
            <v>-3182.7550000000001</v>
          </cell>
        </row>
        <row r="1256">
          <cell r="C1256">
            <v>-9.9800640000000005</v>
          </cell>
          <cell r="E1256">
            <v>-3184.4569999999999</v>
          </cell>
        </row>
        <row r="1257">
          <cell r="C1257">
            <v>-9.9900479999999998</v>
          </cell>
          <cell r="E1257">
            <v>-3185.8270000000002</v>
          </cell>
        </row>
        <row r="1258">
          <cell r="C1258">
            <v>-10.000030000000001</v>
          </cell>
          <cell r="E1258">
            <v>-3186.2910000000002</v>
          </cell>
        </row>
        <row r="1259">
          <cell r="C1259">
            <v>-10.010020000000001</v>
          </cell>
          <cell r="E1259">
            <v>-3185.4009999999998</v>
          </cell>
        </row>
        <row r="1260">
          <cell r="C1260">
            <v>-10.020060000000001</v>
          </cell>
          <cell r="E1260">
            <v>-3182.3809999999999</v>
          </cell>
        </row>
        <row r="1261">
          <cell r="C1261">
            <v>-10.030049999999999</v>
          </cell>
          <cell r="E1261">
            <v>-3178.0810000000001</v>
          </cell>
        </row>
        <row r="1262">
          <cell r="C1262">
            <v>-10.04003</v>
          </cell>
          <cell r="E1262">
            <v>-3173.9290000000001</v>
          </cell>
        </row>
        <row r="1263">
          <cell r="C1263">
            <v>-10.05002</v>
          </cell>
          <cell r="E1263">
            <v>-3170.0509999999999</v>
          </cell>
        </row>
        <row r="1264">
          <cell r="C1264">
            <v>-10.06</v>
          </cell>
          <cell r="E1264">
            <v>-3167.1460000000002</v>
          </cell>
        </row>
        <row r="1265">
          <cell r="C1265">
            <v>-10.07005</v>
          </cell>
          <cell r="E1265">
            <v>-3165.3359999999998</v>
          </cell>
        </row>
        <row r="1266">
          <cell r="C1266">
            <v>-10.080030000000001</v>
          </cell>
          <cell r="E1266">
            <v>-3164.0410000000002</v>
          </cell>
        </row>
        <row r="1267">
          <cell r="C1267">
            <v>-10.09008</v>
          </cell>
          <cell r="E1267">
            <v>-3162.8879999999999</v>
          </cell>
        </row>
        <row r="1268">
          <cell r="C1268">
            <v>-10.100059999999999</v>
          </cell>
          <cell r="E1268">
            <v>-3162.029</v>
          </cell>
        </row>
        <row r="1269">
          <cell r="C1269">
            <v>-10.10999</v>
          </cell>
          <cell r="E1269">
            <v>-3160.94</v>
          </cell>
        </row>
        <row r="1270">
          <cell r="C1270">
            <v>-10.11997</v>
          </cell>
          <cell r="E1270">
            <v>-3159.7089999999998</v>
          </cell>
        </row>
        <row r="1271">
          <cell r="C1271">
            <v>-10.13002</v>
          </cell>
          <cell r="E1271">
            <v>-3158.3249999999998</v>
          </cell>
        </row>
        <row r="1272">
          <cell r="C1272">
            <v>-10.14006</v>
          </cell>
          <cell r="E1272">
            <v>-3157.1219999999998</v>
          </cell>
        </row>
        <row r="1273">
          <cell r="C1273">
            <v>-10.150040000000001</v>
          </cell>
          <cell r="E1273">
            <v>-3155.67</v>
          </cell>
        </row>
        <row r="1274">
          <cell r="C1274">
            <v>-10.160030000000001</v>
          </cell>
          <cell r="E1274">
            <v>-3153.681</v>
          </cell>
        </row>
        <row r="1275">
          <cell r="C1275">
            <v>-10.17001</v>
          </cell>
          <cell r="E1275">
            <v>-3151.5450000000001</v>
          </cell>
        </row>
        <row r="1276">
          <cell r="C1276">
            <v>-10.180059999999999</v>
          </cell>
          <cell r="E1276">
            <v>-3149.5810000000001</v>
          </cell>
        </row>
        <row r="1277">
          <cell r="C1277">
            <v>-10.190099999999999</v>
          </cell>
          <cell r="E1277">
            <v>-3148.067</v>
          </cell>
        </row>
        <row r="1278">
          <cell r="C1278">
            <v>-10.19997</v>
          </cell>
          <cell r="E1278">
            <v>-3146.6819999999998</v>
          </cell>
        </row>
        <row r="1279">
          <cell r="C1279">
            <v>-10.21001</v>
          </cell>
          <cell r="E1279">
            <v>-3145.5770000000002</v>
          </cell>
        </row>
        <row r="1280">
          <cell r="C1280">
            <v>-10.220000000000001</v>
          </cell>
          <cell r="E1280">
            <v>-3144.096</v>
          </cell>
        </row>
        <row r="1281">
          <cell r="C1281">
            <v>-10.229979999999999</v>
          </cell>
          <cell r="E1281">
            <v>-3142.1179999999999</v>
          </cell>
        </row>
        <row r="1282">
          <cell r="C1282">
            <v>-10.23997</v>
          </cell>
          <cell r="E1282">
            <v>-3139.105</v>
          </cell>
        </row>
        <row r="1283">
          <cell r="C1283">
            <v>-10.25001</v>
          </cell>
          <cell r="E1283">
            <v>-3134.8490000000002</v>
          </cell>
        </row>
        <row r="1284">
          <cell r="C1284">
            <v>-10.260059999999999</v>
          </cell>
          <cell r="E1284">
            <v>-3129.3209999999999</v>
          </cell>
        </row>
        <row r="1285">
          <cell r="C1285">
            <v>-10.27004</v>
          </cell>
          <cell r="E1285">
            <v>-3123.9650000000001</v>
          </cell>
        </row>
        <row r="1286">
          <cell r="C1286">
            <v>-10.28003</v>
          </cell>
          <cell r="E1286">
            <v>-3120.0059999999999</v>
          </cell>
        </row>
        <row r="1287">
          <cell r="C1287">
            <v>-10.290010000000001</v>
          </cell>
          <cell r="E1287">
            <v>-3118.0340000000001</v>
          </cell>
        </row>
        <row r="1288">
          <cell r="C1288">
            <v>-10.3</v>
          </cell>
          <cell r="E1288">
            <v>-3118.1990000000001</v>
          </cell>
        </row>
        <row r="1289">
          <cell r="C1289">
            <v>-10.310040000000001</v>
          </cell>
          <cell r="E1289">
            <v>-3119.5949999999998</v>
          </cell>
        </row>
        <row r="1290">
          <cell r="C1290">
            <v>-10.32009</v>
          </cell>
          <cell r="E1290">
            <v>-3121.6210000000001</v>
          </cell>
        </row>
        <row r="1291">
          <cell r="C1291">
            <v>-10.33013</v>
          </cell>
          <cell r="E1291">
            <v>-3123.4789999999998</v>
          </cell>
        </row>
        <row r="1292">
          <cell r="C1292">
            <v>-10.340120000000001</v>
          </cell>
          <cell r="E1292">
            <v>-3125.3780000000002</v>
          </cell>
        </row>
        <row r="1293">
          <cell r="C1293">
            <v>-10.35004</v>
          </cell>
          <cell r="E1293">
            <v>-3127.0329999999999</v>
          </cell>
        </row>
        <row r="1294">
          <cell r="C1294">
            <v>-10.36003</v>
          </cell>
          <cell r="E1294">
            <v>-3128.28</v>
          </cell>
        </row>
        <row r="1295">
          <cell r="C1295">
            <v>-10.37007</v>
          </cell>
          <cell r="E1295">
            <v>-3129.3510000000001</v>
          </cell>
        </row>
        <row r="1296">
          <cell r="C1296">
            <v>-10.38012</v>
          </cell>
          <cell r="E1296">
            <v>-3130.4810000000002</v>
          </cell>
        </row>
        <row r="1297">
          <cell r="C1297">
            <v>-10.3901</v>
          </cell>
          <cell r="E1297">
            <v>-3131.5369999999998</v>
          </cell>
        </row>
        <row r="1298">
          <cell r="C1298">
            <v>-10.400090000000001</v>
          </cell>
          <cell r="E1298">
            <v>-3132.212</v>
          </cell>
        </row>
        <row r="1299">
          <cell r="C1299">
            <v>-10.410069999999999</v>
          </cell>
          <cell r="E1299">
            <v>-3132.7049999999999</v>
          </cell>
        </row>
        <row r="1300">
          <cell r="C1300">
            <v>-10.42005</v>
          </cell>
          <cell r="E1300">
            <v>-3133.0210000000002</v>
          </cell>
        </row>
        <row r="1301">
          <cell r="C1301">
            <v>-10.43004</v>
          </cell>
          <cell r="E1301">
            <v>-3133.261</v>
          </cell>
        </row>
        <row r="1302">
          <cell r="C1302">
            <v>-10.44008</v>
          </cell>
          <cell r="E1302">
            <v>-3134.1309999999999</v>
          </cell>
        </row>
        <row r="1303">
          <cell r="C1303">
            <v>-10.45007</v>
          </cell>
          <cell r="E1303">
            <v>-3135.6469999999999</v>
          </cell>
        </row>
        <row r="1304">
          <cell r="C1304">
            <v>-10.460050000000001</v>
          </cell>
          <cell r="E1304">
            <v>-3137.8919999999998</v>
          </cell>
        </row>
        <row r="1305">
          <cell r="C1305">
            <v>-10.470039999999999</v>
          </cell>
          <cell r="E1305">
            <v>-3139.95</v>
          </cell>
        </row>
        <row r="1306">
          <cell r="C1306">
            <v>-10.47996</v>
          </cell>
          <cell r="E1306">
            <v>-3141.7249999999999</v>
          </cell>
        </row>
        <row r="1307">
          <cell r="C1307">
            <v>-10.49001</v>
          </cell>
          <cell r="E1307">
            <v>-3143.163</v>
          </cell>
        </row>
        <row r="1308">
          <cell r="C1308">
            <v>-10.49999</v>
          </cell>
          <cell r="E1308">
            <v>-3144.4070000000002</v>
          </cell>
        </row>
        <row r="1309">
          <cell r="C1309">
            <v>-10.51004</v>
          </cell>
          <cell r="E1309">
            <v>-3145.4209999999998</v>
          </cell>
        </row>
        <row r="1310">
          <cell r="C1310">
            <v>-10.52008</v>
          </cell>
          <cell r="E1310">
            <v>-3145.6030000000001</v>
          </cell>
        </row>
        <row r="1311">
          <cell r="C1311">
            <v>-10.53007</v>
          </cell>
          <cell r="E1311">
            <v>-3144.3679999999999</v>
          </cell>
        </row>
        <row r="1312">
          <cell r="C1312">
            <v>-10.540050000000001</v>
          </cell>
          <cell r="E1312">
            <v>-3141.9940000000001</v>
          </cell>
        </row>
        <row r="1313">
          <cell r="C1313">
            <v>-10.550039999999999</v>
          </cell>
          <cell r="E1313">
            <v>-3139.4380000000001</v>
          </cell>
        </row>
        <row r="1314">
          <cell r="C1314">
            <v>-10.560079999999999</v>
          </cell>
          <cell r="E1314">
            <v>-3137.4940000000001</v>
          </cell>
        </row>
        <row r="1315">
          <cell r="C1315">
            <v>-10.570130000000001</v>
          </cell>
          <cell r="E1315">
            <v>-3136.058</v>
          </cell>
        </row>
        <row r="1316">
          <cell r="C1316">
            <v>-10.580109999999999</v>
          </cell>
          <cell r="E1316">
            <v>-3134.971</v>
          </cell>
        </row>
        <row r="1317">
          <cell r="C1317">
            <v>-10.5901</v>
          </cell>
          <cell r="E1317">
            <v>-3133.5479999999998</v>
          </cell>
        </row>
        <row r="1318">
          <cell r="C1318">
            <v>-10.600199999999999</v>
          </cell>
          <cell r="E1318">
            <v>-3131.5320000000002</v>
          </cell>
        </row>
        <row r="1319">
          <cell r="C1319">
            <v>-10.610239999999999</v>
          </cell>
          <cell r="E1319">
            <v>-3128.8020000000001</v>
          </cell>
        </row>
        <row r="1320">
          <cell r="C1320">
            <v>-10.620229999999999</v>
          </cell>
          <cell r="E1320">
            <v>-3125.35</v>
          </cell>
        </row>
        <row r="1321">
          <cell r="C1321">
            <v>-10.63016</v>
          </cell>
          <cell r="E1321">
            <v>-3121.1590000000001</v>
          </cell>
        </row>
        <row r="1322">
          <cell r="C1322">
            <v>-10.640140000000001</v>
          </cell>
          <cell r="E1322">
            <v>-3116.3969999999999</v>
          </cell>
        </row>
        <row r="1323">
          <cell r="C1323">
            <v>-10.65001</v>
          </cell>
          <cell r="E1323">
            <v>-3111.538</v>
          </cell>
        </row>
        <row r="1324">
          <cell r="C1324">
            <v>-10.659990000000001</v>
          </cell>
          <cell r="E1324">
            <v>-3107.0790000000002</v>
          </cell>
        </row>
        <row r="1325">
          <cell r="C1325">
            <v>-10.669969999999999</v>
          </cell>
          <cell r="E1325">
            <v>-3103.2310000000002</v>
          </cell>
        </row>
        <row r="1326">
          <cell r="C1326">
            <v>-10.6799</v>
          </cell>
          <cell r="E1326">
            <v>-3100.4650000000001</v>
          </cell>
        </row>
        <row r="1327">
          <cell r="C1327">
            <v>-10.68994</v>
          </cell>
          <cell r="E1327">
            <v>-3099.4760000000001</v>
          </cell>
        </row>
        <row r="1328">
          <cell r="C1328">
            <v>-10.69999</v>
          </cell>
          <cell r="E1328">
            <v>-3099.7939999999999</v>
          </cell>
        </row>
        <row r="1329">
          <cell r="C1329">
            <v>-10.71003</v>
          </cell>
          <cell r="E1329">
            <v>-3100.027</v>
          </cell>
        </row>
        <row r="1330">
          <cell r="C1330">
            <v>-10.72002</v>
          </cell>
          <cell r="E1330">
            <v>-3099.7370000000001</v>
          </cell>
        </row>
        <row r="1331">
          <cell r="C1331">
            <v>-10.73</v>
          </cell>
          <cell r="E1331">
            <v>-3098.873</v>
          </cell>
        </row>
        <row r="1332">
          <cell r="C1332">
            <v>-10.739990000000001</v>
          </cell>
          <cell r="E1332">
            <v>-3098.2829999999999</v>
          </cell>
        </row>
        <row r="1333">
          <cell r="C1333">
            <v>-10.750030000000001</v>
          </cell>
          <cell r="E1333">
            <v>-3098.2629999999999</v>
          </cell>
        </row>
        <row r="1334">
          <cell r="C1334">
            <v>-10.760020000000001</v>
          </cell>
          <cell r="E1334">
            <v>-3099.0479999999998</v>
          </cell>
        </row>
        <row r="1335">
          <cell r="C1335">
            <v>-10.770060000000001</v>
          </cell>
          <cell r="E1335">
            <v>-3100.6170000000002</v>
          </cell>
        </row>
        <row r="1336">
          <cell r="C1336">
            <v>-10.780049999999999</v>
          </cell>
          <cell r="E1336">
            <v>-3102.3449999999998</v>
          </cell>
        </row>
        <row r="1337">
          <cell r="C1337">
            <v>-10.79003</v>
          </cell>
          <cell r="E1337">
            <v>-3104.6590000000001</v>
          </cell>
        </row>
        <row r="1338">
          <cell r="C1338">
            <v>-10.80002</v>
          </cell>
          <cell r="E1338">
            <v>-3108.4769999999999</v>
          </cell>
        </row>
        <row r="1339">
          <cell r="C1339">
            <v>-10.81</v>
          </cell>
          <cell r="E1339">
            <v>-3113.0659999999998</v>
          </cell>
        </row>
        <row r="1340">
          <cell r="C1340">
            <v>-10.82005</v>
          </cell>
          <cell r="E1340">
            <v>-3118.0329999999999</v>
          </cell>
        </row>
        <row r="1341">
          <cell r="C1341">
            <v>-10.83009</v>
          </cell>
          <cell r="E1341">
            <v>-3122.5050000000001</v>
          </cell>
        </row>
        <row r="1342">
          <cell r="C1342">
            <v>-10.840020000000001</v>
          </cell>
          <cell r="E1342">
            <v>-3126.02</v>
          </cell>
        </row>
        <row r="1343">
          <cell r="C1343">
            <v>-10.85</v>
          </cell>
          <cell r="E1343">
            <v>-3128.6419999999998</v>
          </cell>
        </row>
        <row r="1344">
          <cell r="C1344">
            <v>-10.860049999999999</v>
          </cell>
          <cell r="E1344">
            <v>-3130.6680000000001</v>
          </cell>
        </row>
        <row r="1345">
          <cell r="C1345">
            <v>-10.87003</v>
          </cell>
          <cell r="E1345">
            <v>-3132.5659999999998</v>
          </cell>
        </row>
        <row r="1346">
          <cell r="C1346">
            <v>-10.88002</v>
          </cell>
          <cell r="E1346">
            <v>-3133.83</v>
          </cell>
        </row>
        <row r="1347">
          <cell r="C1347">
            <v>-10.889939999999999</v>
          </cell>
          <cell r="E1347">
            <v>-3134.277</v>
          </cell>
        </row>
        <row r="1348">
          <cell r="C1348">
            <v>-10.899929999999999</v>
          </cell>
          <cell r="E1348">
            <v>-3134.268</v>
          </cell>
        </row>
        <row r="1349">
          <cell r="C1349">
            <v>-10.90997</v>
          </cell>
          <cell r="E1349">
            <v>-3133.346</v>
          </cell>
        </row>
        <row r="1350">
          <cell r="C1350">
            <v>-10.91996</v>
          </cell>
          <cell r="E1350">
            <v>-3131.645</v>
          </cell>
        </row>
        <row r="1351">
          <cell r="C1351">
            <v>-10.93</v>
          </cell>
          <cell r="E1351">
            <v>-3128.95</v>
          </cell>
        </row>
        <row r="1352">
          <cell r="C1352">
            <v>-10.94004</v>
          </cell>
          <cell r="E1352">
            <v>-3126.5639999999999</v>
          </cell>
        </row>
        <row r="1353">
          <cell r="C1353">
            <v>-10.950089999999999</v>
          </cell>
          <cell r="E1353">
            <v>-3124.5210000000002</v>
          </cell>
        </row>
        <row r="1354">
          <cell r="C1354">
            <v>-10.96001</v>
          </cell>
          <cell r="E1354">
            <v>-3122.6680000000001</v>
          </cell>
        </row>
        <row r="1355">
          <cell r="C1355">
            <v>-10.97006</v>
          </cell>
          <cell r="E1355">
            <v>-3120.125</v>
          </cell>
        </row>
        <row r="1356">
          <cell r="C1356">
            <v>-10.980040000000001</v>
          </cell>
          <cell r="E1356">
            <v>-3117.0230000000001</v>
          </cell>
        </row>
        <row r="1357">
          <cell r="C1357">
            <v>-10.99009</v>
          </cell>
          <cell r="E1357">
            <v>-3113.3589999999999</v>
          </cell>
        </row>
        <row r="1358">
          <cell r="C1358">
            <v>-11.00013</v>
          </cell>
          <cell r="E1358">
            <v>-3108.8090000000002</v>
          </cell>
        </row>
        <row r="1359">
          <cell r="C1359">
            <v>-11.010059999999999</v>
          </cell>
          <cell r="E1359">
            <v>-3104.299</v>
          </cell>
        </row>
        <row r="1360">
          <cell r="C1360">
            <v>-11.020099999999999</v>
          </cell>
          <cell r="E1360">
            <v>-3100.4650000000001</v>
          </cell>
        </row>
        <row r="1361">
          <cell r="C1361">
            <v>-11.030150000000001</v>
          </cell>
          <cell r="E1361">
            <v>-3097.0549999999998</v>
          </cell>
        </row>
        <row r="1362">
          <cell r="C1362">
            <v>-11.04013</v>
          </cell>
          <cell r="E1362">
            <v>-3094.627</v>
          </cell>
        </row>
        <row r="1363">
          <cell r="C1363">
            <v>-11.05012</v>
          </cell>
          <cell r="E1363">
            <v>-3092.7669999999998</v>
          </cell>
        </row>
        <row r="1364">
          <cell r="C1364">
            <v>-11.06016</v>
          </cell>
          <cell r="E1364">
            <v>-3091.556</v>
          </cell>
        </row>
        <row r="1365">
          <cell r="C1365">
            <v>-11.07015</v>
          </cell>
          <cell r="E1365">
            <v>-3090.482</v>
          </cell>
        </row>
        <row r="1366">
          <cell r="C1366">
            <v>-11.080069999999999</v>
          </cell>
          <cell r="E1366">
            <v>-3089.1489999999999</v>
          </cell>
        </row>
        <row r="1367">
          <cell r="C1367">
            <v>-11.09</v>
          </cell>
          <cell r="E1367">
            <v>-3087.85</v>
          </cell>
        </row>
        <row r="1368">
          <cell r="C1368">
            <v>-11.10004</v>
          </cell>
          <cell r="E1368">
            <v>-3086.2710000000002</v>
          </cell>
        </row>
        <row r="1369">
          <cell r="C1369">
            <v>-11.11003</v>
          </cell>
          <cell r="E1369">
            <v>-3084.6149999999998</v>
          </cell>
        </row>
        <row r="1370">
          <cell r="C1370">
            <v>-11.12007</v>
          </cell>
          <cell r="E1370">
            <v>-3083.335</v>
          </cell>
        </row>
        <row r="1371">
          <cell r="C1371">
            <v>-11.13006</v>
          </cell>
          <cell r="E1371">
            <v>-3082.06</v>
          </cell>
        </row>
        <row r="1372">
          <cell r="C1372">
            <v>-11.140040000000001</v>
          </cell>
          <cell r="E1372">
            <v>-3080.489</v>
          </cell>
        </row>
        <row r="1373">
          <cell r="C1373">
            <v>-11.150080000000001</v>
          </cell>
          <cell r="E1373">
            <v>-3078.96</v>
          </cell>
        </row>
        <row r="1374">
          <cell r="C1374">
            <v>-11.160069999999999</v>
          </cell>
          <cell r="E1374">
            <v>-3077.3</v>
          </cell>
        </row>
        <row r="1375">
          <cell r="C1375">
            <v>-11.17005</v>
          </cell>
          <cell r="E1375">
            <v>-3075.4609999999998</v>
          </cell>
        </row>
        <row r="1376">
          <cell r="C1376">
            <v>-11.180099999999999</v>
          </cell>
          <cell r="E1376">
            <v>-3073.8240000000001</v>
          </cell>
        </row>
        <row r="1377">
          <cell r="C1377">
            <v>-11.19008</v>
          </cell>
          <cell r="E1377">
            <v>-3072.1480000000001</v>
          </cell>
        </row>
        <row r="1378">
          <cell r="C1378">
            <v>-11.200010000000001</v>
          </cell>
          <cell r="E1378">
            <v>-3070.625</v>
          </cell>
        </row>
        <row r="1379">
          <cell r="C1379">
            <v>-11.210050000000001</v>
          </cell>
          <cell r="E1379">
            <v>-3069.5590000000002</v>
          </cell>
        </row>
        <row r="1380">
          <cell r="C1380">
            <v>-11.220039999999999</v>
          </cell>
          <cell r="E1380">
            <v>-3069.1619999999998</v>
          </cell>
        </row>
        <row r="1381">
          <cell r="C1381">
            <v>-11.23002</v>
          </cell>
          <cell r="E1381">
            <v>-3069.0250000000001</v>
          </cell>
        </row>
        <row r="1382">
          <cell r="C1382">
            <v>-11.24001</v>
          </cell>
          <cell r="E1382">
            <v>-3068.971</v>
          </cell>
        </row>
        <row r="1383">
          <cell r="C1383">
            <v>-11.25005</v>
          </cell>
          <cell r="E1383">
            <v>-3069.2890000000002</v>
          </cell>
        </row>
        <row r="1384">
          <cell r="C1384">
            <v>-11.26004</v>
          </cell>
          <cell r="E1384">
            <v>-3069.194</v>
          </cell>
        </row>
        <row r="1385">
          <cell r="C1385">
            <v>-11.270020000000001</v>
          </cell>
          <cell r="E1385">
            <v>-3068.328</v>
          </cell>
        </row>
        <row r="1386">
          <cell r="C1386">
            <v>-11.280010000000001</v>
          </cell>
          <cell r="E1386">
            <v>-3067.0479999999998</v>
          </cell>
        </row>
        <row r="1387">
          <cell r="C1387">
            <v>-11.28993</v>
          </cell>
          <cell r="E1387">
            <v>-3065.91</v>
          </cell>
        </row>
        <row r="1388">
          <cell r="C1388">
            <v>-11.29998</v>
          </cell>
          <cell r="E1388">
            <v>-3065.0680000000002</v>
          </cell>
        </row>
        <row r="1389">
          <cell r="C1389">
            <v>-11.30996</v>
          </cell>
          <cell r="E1389">
            <v>-3064.8049999999998</v>
          </cell>
        </row>
        <row r="1390">
          <cell r="C1390">
            <v>-11.31995</v>
          </cell>
          <cell r="E1390">
            <v>-3064.6320000000001</v>
          </cell>
        </row>
        <row r="1391">
          <cell r="C1391">
            <v>-11.329929999999999</v>
          </cell>
          <cell r="E1391">
            <v>-3063.6759999999999</v>
          </cell>
        </row>
        <row r="1392">
          <cell r="C1392">
            <v>-11.339919999999999</v>
          </cell>
          <cell r="E1392">
            <v>-3062.1320000000001</v>
          </cell>
        </row>
        <row r="1393">
          <cell r="C1393">
            <v>-11.349959999999999</v>
          </cell>
          <cell r="E1393">
            <v>-3059.8960000000002</v>
          </cell>
        </row>
        <row r="1394">
          <cell r="C1394">
            <v>-11.360010000000001</v>
          </cell>
          <cell r="E1394">
            <v>-3057.386</v>
          </cell>
        </row>
        <row r="1395">
          <cell r="C1395">
            <v>-11.36999</v>
          </cell>
          <cell r="E1395">
            <v>-3055.3150000000001</v>
          </cell>
        </row>
        <row r="1396">
          <cell r="C1396">
            <v>-11.37997</v>
          </cell>
          <cell r="E1396">
            <v>-3054.1959999999999</v>
          </cell>
        </row>
        <row r="1397">
          <cell r="C1397">
            <v>-11.38996</v>
          </cell>
          <cell r="E1397">
            <v>-3053.4319999999998</v>
          </cell>
        </row>
        <row r="1398">
          <cell r="C1398">
            <v>-11.399940000000001</v>
          </cell>
          <cell r="E1398">
            <v>-3052.9360000000001</v>
          </cell>
        </row>
        <row r="1399">
          <cell r="C1399">
            <v>-11.409929999999999</v>
          </cell>
          <cell r="E1399">
            <v>-3052.82</v>
          </cell>
        </row>
        <row r="1400">
          <cell r="C1400">
            <v>-11.419969999999999</v>
          </cell>
          <cell r="E1400">
            <v>-3053.0970000000002</v>
          </cell>
        </row>
        <row r="1401">
          <cell r="C1401">
            <v>-11.429959999999999</v>
          </cell>
          <cell r="E1401">
            <v>-3053.2910000000002</v>
          </cell>
        </row>
        <row r="1402">
          <cell r="C1402">
            <v>-11.43994</v>
          </cell>
          <cell r="E1402">
            <v>-3052.779</v>
          </cell>
        </row>
        <row r="1403">
          <cell r="C1403">
            <v>-11.44999</v>
          </cell>
          <cell r="E1403">
            <v>-3052.0390000000002</v>
          </cell>
        </row>
        <row r="1404">
          <cell r="C1404">
            <v>-11.46003</v>
          </cell>
          <cell r="E1404">
            <v>-3051.4560000000001</v>
          </cell>
        </row>
        <row r="1405">
          <cell r="C1405">
            <v>-11.47002</v>
          </cell>
          <cell r="E1405">
            <v>-3051.201</v>
          </cell>
        </row>
        <row r="1406">
          <cell r="C1406">
            <v>-11.48</v>
          </cell>
          <cell r="E1406">
            <v>-3051.1669999999999</v>
          </cell>
        </row>
        <row r="1407">
          <cell r="C1407">
            <v>-11.489990000000001</v>
          </cell>
          <cell r="E1407">
            <v>-3051.43</v>
          </cell>
        </row>
        <row r="1408">
          <cell r="C1408">
            <v>-11.500030000000001</v>
          </cell>
          <cell r="E1408">
            <v>-3052.2280000000001</v>
          </cell>
        </row>
        <row r="1409">
          <cell r="C1409">
            <v>-11.510020000000001</v>
          </cell>
          <cell r="E1409">
            <v>-3053.6930000000002</v>
          </cell>
        </row>
        <row r="1410">
          <cell r="C1410">
            <v>-11.52</v>
          </cell>
          <cell r="E1410">
            <v>-3055.9229999999998</v>
          </cell>
        </row>
        <row r="1411">
          <cell r="C1411">
            <v>-11.52999</v>
          </cell>
          <cell r="E1411">
            <v>-3058.9740000000002</v>
          </cell>
        </row>
        <row r="1412">
          <cell r="C1412">
            <v>-11.54003</v>
          </cell>
          <cell r="E1412">
            <v>-3062.569</v>
          </cell>
        </row>
        <row r="1413">
          <cell r="C1413">
            <v>-11.55002</v>
          </cell>
          <cell r="E1413">
            <v>-3066.0920000000001</v>
          </cell>
        </row>
        <row r="1414">
          <cell r="C1414">
            <v>-11.56</v>
          </cell>
          <cell r="E1414">
            <v>-3069.7260000000001</v>
          </cell>
        </row>
        <row r="1415">
          <cell r="C1415">
            <v>-11.57005</v>
          </cell>
          <cell r="E1415">
            <v>-3073.2260000000001</v>
          </cell>
        </row>
        <row r="1416">
          <cell r="C1416">
            <v>-11.580030000000001</v>
          </cell>
          <cell r="E1416">
            <v>-3076.2860000000001</v>
          </cell>
        </row>
        <row r="1417">
          <cell r="C1417">
            <v>-11.590009999999999</v>
          </cell>
          <cell r="E1417">
            <v>-3079.1550000000002</v>
          </cell>
        </row>
        <row r="1418">
          <cell r="C1418">
            <v>-11.600059999999999</v>
          </cell>
          <cell r="E1418">
            <v>-3082.154</v>
          </cell>
        </row>
        <row r="1419">
          <cell r="C1419">
            <v>-11.610049999999999</v>
          </cell>
          <cell r="E1419">
            <v>-3085.567</v>
          </cell>
        </row>
        <row r="1420">
          <cell r="C1420">
            <v>-11.62003</v>
          </cell>
          <cell r="E1420">
            <v>-3089.1979999999999</v>
          </cell>
        </row>
        <row r="1421">
          <cell r="C1421">
            <v>-11.63001</v>
          </cell>
          <cell r="E1421">
            <v>-3093.3049999999998</v>
          </cell>
        </row>
        <row r="1422">
          <cell r="C1422">
            <v>-11.64</v>
          </cell>
          <cell r="E1422">
            <v>-3097.58</v>
          </cell>
        </row>
        <row r="1423">
          <cell r="C1423">
            <v>-11.649990000000001</v>
          </cell>
          <cell r="E1423">
            <v>-3101.2579999999998</v>
          </cell>
        </row>
        <row r="1424">
          <cell r="C1424">
            <v>-11.65997</v>
          </cell>
          <cell r="E1424">
            <v>-3104.51</v>
          </cell>
        </row>
        <row r="1425">
          <cell r="C1425">
            <v>-11.66995</v>
          </cell>
          <cell r="E1425">
            <v>-3107.5230000000001</v>
          </cell>
        </row>
        <row r="1426">
          <cell r="C1426">
            <v>-11.68</v>
          </cell>
          <cell r="E1426">
            <v>-3110.3409999999999</v>
          </cell>
        </row>
        <row r="1427">
          <cell r="C1427">
            <v>-11.68998</v>
          </cell>
          <cell r="E1427">
            <v>-3112.9140000000002</v>
          </cell>
        </row>
        <row r="1428">
          <cell r="C1428">
            <v>-11.69997</v>
          </cell>
          <cell r="E1428">
            <v>-3115.78</v>
          </cell>
        </row>
        <row r="1429">
          <cell r="C1429">
            <v>-11.709949999999999</v>
          </cell>
          <cell r="E1429">
            <v>-3119.0160000000001</v>
          </cell>
        </row>
        <row r="1430">
          <cell r="C1430">
            <v>-11.72</v>
          </cell>
          <cell r="E1430">
            <v>-3122.5619999999999</v>
          </cell>
        </row>
        <row r="1431">
          <cell r="C1431">
            <v>-11.729979999999999</v>
          </cell>
          <cell r="E1431">
            <v>-3126.45</v>
          </cell>
        </row>
        <row r="1432">
          <cell r="C1432">
            <v>-11.740030000000001</v>
          </cell>
          <cell r="E1432">
            <v>-3131.2370000000001</v>
          </cell>
        </row>
        <row r="1433">
          <cell r="C1433">
            <v>-11.74995</v>
          </cell>
          <cell r="E1433">
            <v>-3136.11</v>
          </cell>
        </row>
        <row r="1434">
          <cell r="C1434">
            <v>-11.759880000000001</v>
          </cell>
          <cell r="E1434">
            <v>-3140.703</v>
          </cell>
        </row>
        <row r="1435">
          <cell r="C1435">
            <v>-11.769920000000001</v>
          </cell>
          <cell r="E1435">
            <v>-3145.018</v>
          </cell>
        </row>
        <row r="1436">
          <cell r="C1436">
            <v>-11.77997</v>
          </cell>
          <cell r="E1436">
            <v>-3149.01</v>
          </cell>
        </row>
        <row r="1437">
          <cell r="C1437">
            <v>-11.790010000000001</v>
          </cell>
          <cell r="E1437">
            <v>-3152.4160000000002</v>
          </cell>
        </row>
        <row r="1438">
          <cell r="C1438">
            <v>-11.80006</v>
          </cell>
          <cell r="E1438">
            <v>-3155.585</v>
          </cell>
        </row>
        <row r="1439">
          <cell r="C1439">
            <v>-11.810040000000001</v>
          </cell>
          <cell r="E1439">
            <v>-3158.4450000000002</v>
          </cell>
        </row>
        <row r="1440">
          <cell r="C1440">
            <v>-11.81997</v>
          </cell>
          <cell r="E1440">
            <v>-3161.0369999999998</v>
          </cell>
        </row>
        <row r="1441">
          <cell r="C1441">
            <v>-11.82995</v>
          </cell>
          <cell r="E1441">
            <v>-3163.076</v>
          </cell>
        </row>
        <row r="1442">
          <cell r="C1442">
            <v>-11.83994</v>
          </cell>
          <cell r="E1442">
            <v>-3164.538</v>
          </cell>
        </row>
        <row r="1443">
          <cell r="C1443">
            <v>-11.849919999999999</v>
          </cell>
          <cell r="E1443">
            <v>-3165.393</v>
          </cell>
        </row>
        <row r="1444">
          <cell r="C1444">
            <v>-11.859970000000001</v>
          </cell>
          <cell r="E1444">
            <v>-3165.4059999999999</v>
          </cell>
        </row>
        <row r="1445">
          <cell r="C1445">
            <v>-11.869949999999999</v>
          </cell>
          <cell r="E1445">
            <v>-3165.152</v>
          </cell>
        </row>
        <row r="1446">
          <cell r="C1446">
            <v>-11.87993</v>
          </cell>
          <cell r="E1446">
            <v>-3164.8919999999998</v>
          </cell>
        </row>
        <row r="1447">
          <cell r="C1447">
            <v>-11.890040000000001</v>
          </cell>
          <cell r="E1447">
            <v>-3164.9690000000001</v>
          </cell>
        </row>
        <row r="1448">
          <cell r="C1448">
            <v>-11.90014</v>
          </cell>
          <cell r="E1448">
            <v>-3165.4050000000002</v>
          </cell>
        </row>
        <row r="1449">
          <cell r="C1449">
            <v>-11.910130000000001</v>
          </cell>
          <cell r="E1449">
            <v>-3166.047</v>
          </cell>
        </row>
        <row r="1450">
          <cell r="C1450">
            <v>-11.92005</v>
          </cell>
          <cell r="E1450">
            <v>-3166.6410000000001</v>
          </cell>
        </row>
        <row r="1451">
          <cell r="C1451">
            <v>-11.930099999999999</v>
          </cell>
          <cell r="E1451">
            <v>-3166.3829999999998</v>
          </cell>
        </row>
        <row r="1452">
          <cell r="C1452">
            <v>-11.94008</v>
          </cell>
          <cell r="E1452">
            <v>-3164.5610000000001</v>
          </cell>
        </row>
        <row r="1453">
          <cell r="C1453">
            <v>-11.95013</v>
          </cell>
          <cell r="E1453">
            <v>-3162.002</v>
          </cell>
        </row>
        <row r="1454">
          <cell r="C1454">
            <v>-11.96011</v>
          </cell>
          <cell r="E1454">
            <v>-3158.9479999999999</v>
          </cell>
        </row>
        <row r="1455">
          <cell r="C1455">
            <v>-11.97016</v>
          </cell>
          <cell r="E1455">
            <v>-3155.665</v>
          </cell>
        </row>
        <row r="1456">
          <cell r="C1456">
            <v>-11.980079999999999</v>
          </cell>
          <cell r="E1456">
            <v>-3152.88</v>
          </cell>
        </row>
        <row r="1457">
          <cell r="C1457">
            <v>-11.990069999999999</v>
          </cell>
          <cell r="E1457">
            <v>-3150.7820000000002</v>
          </cell>
        </row>
        <row r="1458">
          <cell r="C1458">
            <v>-12.00005</v>
          </cell>
          <cell r="E1458">
            <v>-3148.7890000000002</v>
          </cell>
        </row>
        <row r="1459">
          <cell r="C1459">
            <v>-12.01004</v>
          </cell>
          <cell r="E1459">
            <v>-3147.2159999999999</v>
          </cell>
        </row>
        <row r="1460">
          <cell r="C1460">
            <v>-12.020020000000001</v>
          </cell>
          <cell r="E1460">
            <v>-3145.9459999999999</v>
          </cell>
        </row>
        <row r="1461">
          <cell r="C1461">
            <v>-12.03007</v>
          </cell>
          <cell r="E1461">
            <v>-3145.1080000000002</v>
          </cell>
        </row>
        <row r="1462">
          <cell r="C1462">
            <v>-12.040050000000001</v>
          </cell>
          <cell r="E1462">
            <v>-3144.3009999999999</v>
          </cell>
        </row>
        <row r="1463">
          <cell r="C1463">
            <v>-12.050039999999999</v>
          </cell>
          <cell r="E1463">
            <v>-3143.4920000000002</v>
          </cell>
        </row>
        <row r="1464">
          <cell r="C1464">
            <v>-12.06002</v>
          </cell>
          <cell r="E1464">
            <v>-3143.0540000000001</v>
          </cell>
        </row>
        <row r="1465">
          <cell r="C1465">
            <v>-12.070069999999999</v>
          </cell>
          <cell r="E1465">
            <v>-3142.4119999999998</v>
          </cell>
        </row>
        <row r="1466">
          <cell r="C1466">
            <v>-12.08005</v>
          </cell>
          <cell r="E1466">
            <v>-3141.4229999999998</v>
          </cell>
        </row>
        <row r="1467">
          <cell r="C1467">
            <v>-12.0901</v>
          </cell>
          <cell r="E1467">
            <v>-3140.0210000000002</v>
          </cell>
        </row>
        <row r="1468">
          <cell r="C1468">
            <v>-12.100020000000001</v>
          </cell>
          <cell r="E1468">
            <v>-3138.2550000000001</v>
          </cell>
        </row>
        <row r="1469">
          <cell r="C1469">
            <v>-12.110060000000001</v>
          </cell>
          <cell r="E1469">
            <v>-3136.1759999999999</v>
          </cell>
        </row>
        <row r="1470">
          <cell r="C1470">
            <v>-12.12011</v>
          </cell>
          <cell r="E1470">
            <v>-3133.6840000000002</v>
          </cell>
        </row>
        <row r="1471">
          <cell r="C1471">
            <v>-12.130089999999999</v>
          </cell>
          <cell r="E1471">
            <v>-3131.1089999999999</v>
          </cell>
        </row>
        <row r="1472">
          <cell r="C1472">
            <v>-12.140079999999999</v>
          </cell>
          <cell r="E1472">
            <v>-3128.6489999999999</v>
          </cell>
        </row>
        <row r="1473">
          <cell r="C1473">
            <v>-12.15006</v>
          </cell>
          <cell r="E1473">
            <v>-3127.1149999999998</v>
          </cell>
        </row>
        <row r="1474">
          <cell r="C1474">
            <v>-12.159990000000001</v>
          </cell>
          <cell r="E1474">
            <v>-3126.4769999999999</v>
          </cell>
        </row>
        <row r="1475">
          <cell r="C1475">
            <v>-12.170030000000001</v>
          </cell>
          <cell r="E1475">
            <v>-3126.866</v>
          </cell>
        </row>
        <row r="1476">
          <cell r="C1476">
            <v>-12.180020000000001</v>
          </cell>
          <cell r="E1476">
            <v>-3128.11</v>
          </cell>
        </row>
        <row r="1477">
          <cell r="C1477">
            <v>-12.19</v>
          </cell>
          <cell r="E1477">
            <v>-3129.2069999999999</v>
          </cell>
        </row>
        <row r="1478">
          <cell r="C1478">
            <v>-12.19999</v>
          </cell>
          <cell r="E1478">
            <v>-3129.8119999999999</v>
          </cell>
        </row>
        <row r="1479">
          <cell r="C1479">
            <v>-12.21003</v>
          </cell>
          <cell r="E1479">
            <v>-3130.413</v>
          </cell>
        </row>
        <row r="1480">
          <cell r="C1480">
            <v>-12.220079999999999</v>
          </cell>
          <cell r="E1480">
            <v>-3130.82</v>
          </cell>
        </row>
        <row r="1481">
          <cell r="C1481">
            <v>-12.23006</v>
          </cell>
          <cell r="E1481">
            <v>-3131.0619999999999</v>
          </cell>
        </row>
        <row r="1482">
          <cell r="C1482">
            <v>-12.24005</v>
          </cell>
          <cell r="E1482">
            <v>-3130.703</v>
          </cell>
        </row>
        <row r="1483">
          <cell r="C1483">
            <v>-12.250030000000001</v>
          </cell>
          <cell r="E1483">
            <v>-3129.989</v>
          </cell>
        </row>
        <row r="1484">
          <cell r="C1484">
            <v>-12.260020000000001</v>
          </cell>
          <cell r="E1484">
            <v>-3129.1089999999999</v>
          </cell>
        </row>
        <row r="1485">
          <cell r="C1485">
            <v>-12.270060000000001</v>
          </cell>
          <cell r="E1485">
            <v>-3127.627</v>
          </cell>
        </row>
        <row r="1486">
          <cell r="C1486">
            <v>-12.280049999999999</v>
          </cell>
          <cell r="E1486">
            <v>-3126.4369999999999</v>
          </cell>
        </row>
        <row r="1487">
          <cell r="C1487">
            <v>-12.290089999999999</v>
          </cell>
          <cell r="E1487">
            <v>-3125.37</v>
          </cell>
        </row>
        <row r="1488">
          <cell r="C1488">
            <v>-12.300079999999999</v>
          </cell>
          <cell r="E1488">
            <v>-3124.386</v>
          </cell>
        </row>
        <row r="1489">
          <cell r="C1489">
            <v>-12.31006</v>
          </cell>
          <cell r="E1489">
            <v>-3123.5390000000002</v>
          </cell>
        </row>
        <row r="1490">
          <cell r="C1490">
            <v>-12.3201</v>
          </cell>
          <cell r="E1490">
            <v>-3122.933</v>
          </cell>
        </row>
        <row r="1491">
          <cell r="C1491">
            <v>-12.33015</v>
          </cell>
          <cell r="E1491">
            <v>-3122.25</v>
          </cell>
        </row>
        <row r="1492">
          <cell r="C1492">
            <v>-12.34013</v>
          </cell>
          <cell r="E1492">
            <v>-3121.2379999999998</v>
          </cell>
        </row>
        <row r="1493">
          <cell r="C1493">
            <v>-12.35018</v>
          </cell>
          <cell r="E1493">
            <v>-3120.1080000000002</v>
          </cell>
        </row>
        <row r="1494">
          <cell r="C1494">
            <v>-12.36016</v>
          </cell>
          <cell r="E1494">
            <v>-3119.04</v>
          </cell>
        </row>
        <row r="1495">
          <cell r="C1495">
            <v>-12.370150000000001</v>
          </cell>
          <cell r="E1495">
            <v>-3117.9859999999999</v>
          </cell>
        </row>
        <row r="1496">
          <cell r="C1496">
            <v>-12.380129999999999</v>
          </cell>
          <cell r="E1496">
            <v>-3117.7840000000001</v>
          </cell>
        </row>
        <row r="1497">
          <cell r="C1497">
            <v>-12.39006</v>
          </cell>
          <cell r="E1497">
            <v>-3118.9520000000002</v>
          </cell>
        </row>
        <row r="1498">
          <cell r="C1498">
            <v>-12.4001</v>
          </cell>
          <cell r="E1498">
            <v>-3121.462</v>
          </cell>
        </row>
        <row r="1499">
          <cell r="C1499">
            <v>-12.41015</v>
          </cell>
          <cell r="E1499">
            <v>-3124.4830000000002</v>
          </cell>
        </row>
        <row r="1500">
          <cell r="C1500">
            <v>-12.420070000000001</v>
          </cell>
          <cell r="E1500">
            <v>-3128.0149999999999</v>
          </cell>
        </row>
        <row r="1501">
          <cell r="C1501">
            <v>-12.430059999999999</v>
          </cell>
          <cell r="E1501">
            <v>-3131.6840000000002</v>
          </cell>
        </row>
        <row r="1502">
          <cell r="C1502">
            <v>-12.440099999999999</v>
          </cell>
          <cell r="E1502">
            <v>-3135.2330000000002</v>
          </cell>
        </row>
        <row r="1503">
          <cell r="C1503">
            <v>-12.450089999999999</v>
          </cell>
          <cell r="E1503">
            <v>-3138.66</v>
          </cell>
        </row>
        <row r="1504">
          <cell r="C1504">
            <v>-12.460129999999999</v>
          </cell>
          <cell r="E1504">
            <v>-3141.4560000000001</v>
          </cell>
        </row>
        <row r="1505">
          <cell r="C1505">
            <v>-12.470179999999999</v>
          </cell>
          <cell r="E1505">
            <v>-3143.7710000000002</v>
          </cell>
        </row>
        <row r="1506">
          <cell r="C1506">
            <v>-12.4801</v>
          </cell>
          <cell r="E1506">
            <v>-3145.3890000000001</v>
          </cell>
        </row>
        <row r="1507">
          <cell r="C1507">
            <v>-12.49009</v>
          </cell>
          <cell r="E1507">
            <v>-3146.3960000000002</v>
          </cell>
        </row>
        <row r="1508">
          <cell r="C1508">
            <v>-12.500069999999999</v>
          </cell>
          <cell r="E1508">
            <v>-3147.0740000000001</v>
          </cell>
        </row>
        <row r="1509">
          <cell r="C1509">
            <v>-12.510120000000001</v>
          </cell>
          <cell r="E1509">
            <v>-3148.0059999999999</v>
          </cell>
        </row>
        <row r="1510">
          <cell r="C1510">
            <v>-12.520099999999999</v>
          </cell>
          <cell r="E1510">
            <v>-3149.1370000000002</v>
          </cell>
        </row>
        <row r="1511">
          <cell r="C1511">
            <v>-12.53008</v>
          </cell>
          <cell r="E1511">
            <v>-3151.0529999999999</v>
          </cell>
        </row>
        <row r="1512">
          <cell r="C1512">
            <v>-12.54007</v>
          </cell>
          <cell r="E1512">
            <v>-3153.268</v>
          </cell>
        </row>
        <row r="1513">
          <cell r="C1513">
            <v>-12.55006</v>
          </cell>
          <cell r="E1513">
            <v>-3155.9659999999999</v>
          </cell>
        </row>
        <row r="1514">
          <cell r="C1514">
            <v>-12.5601</v>
          </cell>
          <cell r="E1514">
            <v>-3158.556</v>
          </cell>
        </row>
        <row r="1515">
          <cell r="C1515">
            <v>-12.57014</v>
          </cell>
          <cell r="E1515">
            <v>-3161.1109999999999</v>
          </cell>
        </row>
        <row r="1516">
          <cell r="C1516">
            <v>-12.58001</v>
          </cell>
          <cell r="E1516">
            <v>-3164.0349999999999</v>
          </cell>
        </row>
        <row r="1517">
          <cell r="C1517">
            <v>-12.58999</v>
          </cell>
          <cell r="E1517">
            <v>-3167.5169999999998</v>
          </cell>
        </row>
        <row r="1518">
          <cell r="C1518">
            <v>-12.60004</v>
          </cell>
          <cell r="E1518">
            <v>-3171.8359999999998</v>
          </cell>
        </row>
        <row r="1519">
          <cell r="C1519">
            <v>-12.609959999999999</v>
          </cell>
          <cell r="E1519">
            <v>-3176.3389999999999</v>
          </cell>
        </row>
        <row r="1520">
          <cell r="C1520">
            <v>-12.619949999999999</v>
          </cell>
          <cell r="E1520">
            <v>-3181.0619999999999</v>
          </cell>
        </row>
        <row r="1521">
          <cell r="C1521">
            <v>-12.629989999999999</v>
          </cell>
          <cell r="E1521">
            <v>-3185.9279999999999</v>
          </cell>
        </row>
        <row r="1522">
          <cell r="C1522">
            <v>-12.63998</v>
          </cell>
          <cell r="E1522">
            <v>-3190.8820000000001</v>
          </cell>
        </row>
        <row r="1523">
          <cell r="C1523">
            <v>-12.65002</v>
          </cell>
          <cell r="E1523">
            <v>-3196.0830000000001</v>
          </cell>
        </row>
        <row r="1524">
          <cell r="C1524">
            <v>-12.66001</v>
          </cell>
          <cell r="E1524">
            <v>-3201.6729999999998</v>
          </cell>
        </row>
        <row r="1525">
          <cell r="C1525">
            <v>-12.66999</v>
          </cell>
          <cell r="E1525">
            <v>-3207.2440000000001</v>
          </cell>
        </row>
        <row r="1526">
          <cell r="C1526">
            <v>-12.679919999999999</v>
          </cell>
          <cell r="E1526">
            <v>-3212.7890000000002</v>
          </cell>
        </row>
        <row r="1527">
          <cell r="C1527">
            <v>-12.689959999999999</v>
          </cell>
          <cell r="E1527">
            <v>-3218.5740000000001</v>
          </cell>
        </row>
        <row r="1528">
          <cell r="C1528">
            <v>-12.700010000000001</v>
          </cell>
          <cell r="E1528">
            <v>-3224.1390000000001</v>
          </cell>
        </row>
        <row r="1529">
          <cell r="C1529">
            <v>-12.709989999999999</v>
          </cell>
          <cell r="E1529">
            <v>-3229.4259999999999</v>
          </cell>
        </row>
        <row r="1530">
          <cell r="C1530">
            <v>-12.71998</v>
          </cell>
          <cell r="E1530">
            <v>-3234.1030000000001</v>
          </cell>
        </row>
        <row r="1531">
          <cell r="C1531">
            <v>-12.73002</v>
          </cell>
          <cell r="E1531">
            <v>-3238.2339999999999</v>
          </cell>
        </row>
        <row r="1532">
          <cell r="C1532">
            <v>-12.74001</v>
          </cell>
          <cell r="E1532">
            <v>-3241.4319999999998</v>
          </cell>
        </row>
        <row r="1533">
          <cell r="C1533">
            <v>-12.74999</v>
          </cell>
          <cell r="E1533">
            <v>-3243.741</v>
          </cell>
        </row>
        <row r="1534">
          <cell r="C1534">
            <v>-12.76004</v>
          </cell>
          <cell r="E1534">
            <v>-3245.049</v>
          </cell>
        </row>
        <row r="1535">
          <cell r="C1535">
            <v>-12.770020000000001</v>
          </cell>
          <cell r="E1535">
            <v>-3246.3870000000002</v>
          </cell>
        </row>
        <row r="1536">
          <cell r="C1536">
            <v>-12.780010000000001</v>
          </cell>
          <cell r="E1536">
            <v>-3248.7869999999998</v>
          </cell>
        </row>
        <row r="1537">
          <cell r="C1537">
            <v>-12.78999</v>
          </cell>
          <cell r="E1537">
            <v>-3252.431</v>
          </cell>
        </row>
        <row r="1538">
          <cell r="C1538">
            <v>-12.79998</v>
          </cell>
          <cell r="E1538">
            <v>-3257.0129999999999</v>
          </cell>
        </row>
        <row r="1539">
          <cell r="C1539">
            <v>-12.80996</v>
          </cell>
          <cell r="E1539">
            <v>-3261.8470000000002</v>
          </cell>
        </row>
        <row r="1540">
          <cell r="C1540">
            <v>-12.82001</v>
          </cell>
          <cell r="E1540">
            <v>-3266.91</v>
          </cell>
        </row>
        <row r="1541">
          <cell r="C1541">
            <v>-12.83005</v>
          </cell>
          <cell r="E1541">
            <v>-3272.4229999999998</v>
          </cell>
        </row>
        <row r="1542">
          <cell r="C1542">
            <v>-12.84009</v>
          </cell>
          <cell r="E1542">
            <v>-3278.5279999999998</v>
          </cell>
        </row>
        <row r="1543">
          <cell r="C1543">
            <v>-12.850020000000001</v>
          </cell>
          <cell r="E1543">
            <v>-3285.152</v>
          </cell>
        </row>
        <row r="1544">
          <cell r="C1544">
            <v>-12.86</v>
          </cell>
          <cell r="E1544">
            <v>-3292.0569999999998</v>
          </cell>
        </row>
        <row r="1545">
          <cell r="C1545">
            <v>-12.870050000000001</v>
          </cell>
          <cell r="E1545">
            <v>-3299.0230000000001</v>
          </cell>
        </row>
        <row r="1546">
          <cell r="C1546">
            <v>-12.88003</v>
          </cell>
          <cell r="E1546">
            <v>-3305.8560000000002</v>
          </cell>
        </row>
        <row r="1547">
          <cell r="C1547">
            <v>-12.89002</v>
          </cell>
          <cell r="E1547">
            <v>-3312.194</v>
          </cell>
        </row>
        <row r="1548">
          <cell r="C1548">
            <v>-12.90006</v>
          </cell>
          <cell r="E1548">
            <v>-3318.248</v>
          </cell>
        </row>
        <row r="1549">
          <cell r="C1549">
            <v>-12.91005</v>
          </cell>
          <cell r="E1549">
            <v>-3324.6680000000001</v>
          </cell>
        </row>
        <row r="1550">
          <cell r="C1550">
            <v>-12.920030000000001</v>
          </cell>
          <cell r="E1550">
            <v>-3331.4070000000002</v>
          </cell>
        </row>
        <row r="1551">
          <cell r="C1551">
            <v>-12.930020000000001</v>
          </cell>
          <cell r="E1551">
            <v>-3337.944</v>
          </cell>
        </row>
        <row r="1552">
          <cell r="C1552">
            <v>-12.94</v>
          </cell>
          <cell r="E1552">
            <v>-3344.5010000000002</v>
          </cell>
        </row>
        <row r="1553">
          <cell r="C1553">
            <v>-12.950049999999999</v>
          </cell>
          <cell r="E1553">
            <v>-3351.38</v>
          </cell>
        </row>
        <row r="1554">
          <cell r="C1554">
            <v>-12.96003</v>
          </cell>
          <cell r="E1554">
            <v>-3358.3049999999998</v>
          </cell>
        </row>
        <row r="1555">
          <cell r="C1555">
            <v>-12.97002</v>
          </cell>
          <cell r="E1555">
            <v>-3365.2579999999998</v>
          </cell>
        </row>
        <row r="1556">
          <cell r="C1556">
            <v>-12.98</v>
          </cell>
          <cell r="E1556">
            <v>-3372.1370000000002</v>
          </cell>
        </row>
        <row r="1557">
          <cell r="C1557">
            <v>-12.99011</v>
          </cell>
          <cell r="E1557">
            <v>-3377.9780000000001</v>
          </cell>
        </row>
        <row r="1558">
          <cell r="C1558">
            <v>-13.00015</v>
          </cell>
          <cell r="E1558">
            <v>-3383.11</v>
          </cell>
        </row>
        <row r="1559">
          <cell r="C1559">
            <v>-13.01008</v>
          </cell>
          <cell r="E1559">
            <v>-3387.4259999999999</v>
          </cell>
        </row>
        <row r="1560">
          <cell r="C1560">
            <v>-13.02</v>
          </cell>
          <cell r="E1560">
            <v>-3391.3240000000001</v>
          </cell>
        </row>
        <row r="1561">
          <cell r="C1561">
            <v>-13.02999</v>
          </cell>
          <cell r="E1561">
            <v>-3394.7919999999999</v>
          </cell>
        </row>
        <row r="1562">
          <cell r="C1562">
            <v>-13.039910000000001</v>
          </cell>
          <cell r="E1562">
            <v>-3398.37</v>
          </cell>
        </row>
        <row r="1563">
          <cell r="C1563">
            <v>-13.049899999999999</v>
          </cell>
          <cell r="E1563">
            <v>-3402.556</v>
          </cell>
        </row>
        <row r="1564">
          <cell r="C1564">
            <v>-13.05982</v>
          </cell>
          <cell r="E1564">
            <v>-3406.9879999999998</v>
          </cell>
        </row>
        <row r="1565">
          <cell r="C1565">
            <v>-13.06987</v>
          </cell>
          <cell r="E1565">
            <v>-3411.5419999999999</v>
          </cell>
        </row>
        <row r="1566">
          <cell r="C1566">
            <v>-13.07991</v>
          </cell>
          <cell r="E1566">
            <v>-3415.9859999999999</v>
          </cell>
        </row>
        <row r="1567">
          <cell r="C1567">
            <v>-13.08995</v>
          </cell>
          <cell r="E1567">
            <v>-3419.8980000000001</v>
          </cell>
        </row>
        <row r="1568">
          <cell r="C1568">
            <v>-13.09994</v>
          </cell>
          <cell r="E1568">
            <v>-3423.4029999999998</v>
          </cell>
        </row>
        <row r="1569">
          <cell r="C1569">
            <v>-13.109920000000001</v>
          </cell>
          <cell r="E1569">
            <v>-3426.9850000000001</v>
          </cell>
        </row>
        <row r="1570">
          <cell r="C1570">
            <v>-13.119910000000001</v>
          </cell>
          <cell r="E1570">
            <v>-3430.7040000000002</v>
          </cell>
        </row>
        <row r="1571">
          <cell r="C1571">
            <v>-13.13001</v>
          </cell>
          <cell r="E1571">
            <v>-3434.84</v>
          </cell>
        </row>
        <row r="1572">
          <cell r="C1572">
            <v>-13.14</v>
          </cell>
          <cell r="E1572">
            <v>-3439.0619999999999</v>
          </cell>
        </row>
        <row r="1573">
          <cell r="C1573">
            <v>-13.150040000000001</v>
          </cell>
          <cell r="E1573">
            <v>-3443.4740000000002</v>
          </cell>
        </row>
        <row r="1574">
          <cell r="C1574">
            <v>-13.160030000000001</v>
          </cell>
          <cell r="E1574">
            <v>-3448.1779999999999</v>
          </cell>
        </row>
        <row r="1575">
          <cell r="C1575">
            <v>-13.170070000000001</v>
          </cell>
          <cell r="E1575">
            <v>-3452.6590000000001</v>
          </cell>
        </row>
        <row r="1576">
          <cell r="C1576">
            <v>-13.180059999999999</v>
          </cell>
          <cell r="E1576">
            <v>-3456.4169999999999</v>
          </cell>
        </row>
        <row r="1577">
          <cell r="C1577">
            <v>-13.18998</v>
          </cell>
          <cell r="E1577">
            <v>-3459.4789999999998</v>
          </cell>
        </row>
        <row r="1578">
          <cell r="C1578">
            <v>-13.20003</v>
          </cell>
          <cell r="E1578">
            <v>-3461.8310000000001</v>
          </cell>
        </row>
        <row r="1579">
          <cell r="C1579">
            <v>-13.21007</v>
          </cell>
          <cell r="E1579">
            <v>-3464.7109999999998</v>
          </cell>
        </row>
        <row r="1580">
          <cell r="C1580">
            <v>-13.22006</v>
          </cell>
          <cell r="E1580">
            <v>-3468.6770000000001</v>
          </cell>
        </row>
        <row r="1581">
          <cell r="C1581">
            <v>-13.230040000000001</v>
          </cell>
          <cell r="E1581">
            <v>-3473.32</v>
          </cell>
        </row>
        <row r="1582">
          <cell r="C1582">
            <v>-13.240030000000001</v>
          </cell>
          <cell r="E1582">
            <v>-3478.223</v>
          </cell>
        </row>
        <row r="1583">
          <cell r="C1583">
            <v>-13.25001</v>
          </cell>
          <cell r="E1583">
            <v>-3483.0219999999999</v>
          </cell>
        </row>
        <row r="1584">
          <cell r="C1584">
            <v>-13.260059999999999</v>
          </cell>
          <cell r="E1584">
            <v>-3487.8760000000002</v>
          </cell>
        </row>
        <row r="1585">
          <cell r="C1585">
            <v>-13.27004</v>
          </cell>
          <cell r="E1585">
            <v>-3492.78</v>
          </cell>
        </row>
        <row r="1586">
          <cell r="C1586">
            <v>-13.27997</v>
          </cell>
          <cell r="E1586">
            <v>-3497.6590000000001</v>
          </cell>
        </row>
        <row r="1587">
          <cell r="C1587">
            <v>-13.289949999999999</v>
          </cell>
          <cell r="E1587">
            <v>-3502.527</v>
          </cell>
        </row>
        <row r="1588">
          <cell r="C1588">
            <v>-13.300050000000001</v>
          </cell>
          <cell r="E1588">
            <v>-3507.5309999999999</v>
          </cell>
        </row>
        <row r="1589">
          <cell r="C1589">
            <v>-13.310040000000001</v>
          </cell>
          <cell r="E1589">
            <v>-3512.741</v>
          </cell>
        </row>
        <row r="1590">
          <cell r="C1590">
            <v>-13.320080000000001</v>
          </cell>
          <cell r="E1590">
            <v>-3517.9960000000001</v>
          </cell>
        </row>
        <row r="1591">
          <cell r="C1591">
            <v>-13.330069999999999</v>
          </cell>
          <cell r="E1591">
            <v>-3523.1640000000002</v>
          </cell>
        </row>
        <row r="1592">
          <cell r="C1592">
            <v>-13.33999</v>
          </cell>
          <cell r="E1592">
            <v>-3528.5790000000002</v>
          </cell>
        </row>
        <row r="1593">
          <cell r="C1593">
            <v>-13.34998</v>
          </cell>
          <cell r="E1593">
            <v>-3534.404</v>
          </cell>
        </row>
        <row r="1594">
          <cell r="C1594">
            <v>-13.36002</v>
          </cell>
          <cell r="E1594">
            <v>-3540.1089999999999</v>
          </cell>
        </row>
        <row r="1595">
          <cell r="C1595">
            <v>-13.370010000000001</v>
          </cell>
          <cell r="E1595">
            <v>-3545.2629999999999</v>
          </cell>
        </row>
        <row r="1596">
          <cell r="C1596">
            <v>-13.380050000000001</v>
          </cell>
          <cell r="E1596">
            <v>-3550.1660000000002</v>
          </cell>
        </row>
        <row r="1597">
          <cell r="C1597">
            <v>-13.390040000000001</v>
          </cell>
          <cell r="E1597">
            <v>-3554.83</v>
          </cell>
        </row>
        <row r="1598">
          <cell r="C1598">
            <v>-13.40002</v>
          </cell>
          <cell r="E1598">
            <v>-3560.4349999999999</v>
          </cell>
        </row>
        <row r="1599">
          <cell r="C1599">
            <v>-13.410069999999999</v>
          </cell>
          <cell r="E1599">
            <v>-3566.81</v>
          </cell>
        </row>
        <row r="1600">
          <cell r="C1600">
            <v>-13.420109999999999</v>
          </cell>
          <cell r="E1600">
            <v>-3573.6990000000001</v>
          </cell>
        </row>
        <row r="1601">
          <cell r="C1601">
            <v>-13.430099999999999</v>
          </cell>
          <cell r="E1601">
            <v>-3580.605</v>
          </cell>
        </row>
        <row r="1602">
          <cell r="C1602">
            <v>-13.44014</v>
          </cell>
          <cell r="E1602">
            <v>-3587.1970000000001</v>
          </cell>
        </row>
        <row r="1603">
          <cell r="C1603">
            <v>-13.45007</v>
          </cell>
          <cell r="E1603">
            <v>-3593.6680000000001</v>
          </cell>
        </row>
        <row r="1604">
          <cell r="C1604">
            <v>-13.460050000000001</v>
          </cell>
          <cell r="E1604">
            <v>-3600.01</v>
          </cell>
        </row>
        <row r="1605">
          <cell r="C1605">
            <v>-13.470039999999999</v>
          </cell>
          <cell r="E1605">
            <v>-3605.855</v>
          </cell>
        </row>
        <row r="1606">
          <cell r="C1606">
            <v>-13.48002</v>
          </cell>
          <cell r="E1606">
            <v>-3611.683</v>
          </cell>
        </row>
        <row r="1607">
          <cell r="C1607">
            <v>-13.49001</v>
          </cell>
          <cell r="E1607">
            <v>-3617.5070000000001</v>
          </cell>
        </row>
        <row r="1608">
          <cell r="C1608">
            <v>-13.50005</v>
          </cell>
          <cell r="E1608">
            <v>-3623.5929999999998</v>
          </cell>
        </row>
        <row r="1609">
          <cell r="C1609">
            <v>-13.51004</v>
          </cell>
          <cell r="E1609">
            <v>-3629.652</v>
          </cell>
        </row>
        <row r="1610">
          <cell r="C1610">
            <v>-13.520020000000001</v>
          </cell>
          <cell r="E1610">
            <v>-3635.2919999999999</v>
          </cell>
        </row>
        <row r="1611">
          <cell r="C1611">
            <v>-13.529949999999999</v>
          </cell>
          <cell r="E1611">
            <v>-3640.6950000000002</v>
          </cell>
        </row>
        <row r="1612">
          <cell r="C1612">
            <v>-13.53993</v>
          </cell>
          <cell r="E1612">
            <v>-3645.8310000000001</v>
          </cell>
        </row>
        <row r="1613">
          <cell r="C1613">
            <v>-13.54998</v>
          </cell>
          <cell r="E1613">
            <v>-3650.2849999999999</v>
          </cell>
        </row>
        <row r="1614">
          <cell r="C1614">
            <v>-13.56002</v>
          </cell>
          <cell r="E1614">
            <v>-3654.3530000000001</v>
          </cell>
        </row>
        <row r="1615">
          <cell r="C1615">
            <v>-13.57</v>
          </cell>
          <cell r="E1615">
            <v>-3658.0239999999999</v>
          </cell>
        </row>
        <row r="1616">
          <cell r="C1616">
            <v>-13.57999</v>
          </cell>
          <cell r="E1616">
            <v>-3661.85</v>
          </cell>
        </row>
        <row r="1617">
          <cell r="C1617">
            <v>-13.58991</v>
          </cell>
          <cell r="E1617">
            <v>-3666.0529999999999</v>
          </cell>
        </row>
        <row r="1618">
          <cell r="C1618">
            <v>-13.5999</v>
          </cell>
          <cell r="E1618">
            <v>-3670.826</v>
          </cell>
        </row>
        <row r="1619">
          <cell r="C1619">
            <v>-13.60994</v>
          </cell>
          <cell r="E1619">
            <v>-3676.17</v>
          </cell>
        </row>
        <row r="1620">
          <cell r="C1620">
            <v>-13.61999</v>
          </cell>
          <cell r="E1620">
            <v>-3681.5970000000002</v>
          </cell>
        </row>
        <row r="1621">
          <cell r="C1621">
            <v>-13.62997</v>
          </cell>
          <cell r="E1621">
            <v>-3687.1</v>
          </cell>
        </row>
        <row r="1622">
          <cell r="C1622">
            <v>-13.63996</v>
          </cell>
          <cell r="E1622">
            <v>-3692.7</v>
          </cell>
        </row>
        <row r="1623">
          <cell r="C1623">
            <v>-13.649940000000001</v>
          </cell>
          <cell r="E1623">
            <v>-3698.5889999999999</v>
          </cell>
        </row>
        <row r="1624">
          <cell r="C1624">
            <v>-13.659990000000001</v>
          </cell>
          <cell r="E1624">
            <v>-3704.2040000000002</v>
          </cell>
        </row>
        <row r="1625">
          <cell r="C1625">
            <v>-13.669969999999999</v>
          </cell>
          <cell r="E1625">
            <v>-3709.7730000000001</v>
          </cell>
        </row>
        <row r="1626">
          <cell r="C1626">
            <v>-13.679959999999999</v>
          </cell>
          <cell r="E1626">
            <v>-3715.5639999999999</v>
          </cell>
        </row>
        <row r="1627">
          <cell r="C1627">
            <v>-13.68988</v>
          </cell>
          <cell r="E1627">
            <v>-3722.2109999999998</v>
          </cell>
        </row>
        <row r="1628">
          <cell r="C1628">
            <v>-13.69993</v>
          </cell>
          <cell r="E1628">
            <v>-3729.8330000000001</v>
          </cell>
        </row>
        <row r="1629">
          <cell r="C1629">
            <v>-13.709849999999999</v>
          </cell>
          <cell r="E1629">
            <v>-3737.9520000000002</v>
          </cell>
        </row>
        <row r="1630">
          <cell r="C1630">
            <v>-13.719900000000001</v>
          </cell>
          <cell r="E1630">
            <v>-3747.0520000000001</v>
          </cell>
        </row>
        <row r="1631">
          <cell r="C1631">
            <v>-13.72988</v>
          </cell>
          <cell r="E1631">
            <v>-3756.5729999999999</v>
          </cell>
        </row>
        <row r="1632">
          <cell r="C1632">
            <v>-13.739929999999999</v>
          </cell>
          <cell r="E1632">
            <v>-3766.6469999999999</v>
          </cell>
        </row>
        <row r="1633">
          <cell r="C1633">
            <v>-13.749969999999999</v>
          </cell>
          <cell r="E1633">
            <v>-3776.9659999999999</v>
          </cell>
        </row>
        <row r="1634">
          <cell r="C1634">
            <v>-13.75996</v>
          </cell>
          <cell r="E1634">
            <v>-3787.6550000000002</v>
          </cell>
        </row>
        <row r="1635">
          <cell r="C1635">
            <v>-13.77</v>
          </cell>
          <cell r="E1635">
            <v>-3798.9389999999999</v>
          </cell>
        </row>
        <row r="1636">
          <cell r="C1636">
            <v>-13.77999</v>
          </cell>
          <cell r="E1636">
            <v>-3807.0569999999998</v>
          </cell>
        </row>
        <row r="1637">
          <cell r="C1637">
            <v>-13.78997</v>
          </cell>
          <cell r="E1637">
            <v>-3813.4250000000002</v>
          </cell>
        </row>
        <row r="1638">
          <cell r="C1638">
            <v>-13.799950000000001</v>
          </cell>
          <cell r="E1638">
            <v>-3820.7669999999998</v>
          </cell>
        </row>
        <row r="1639">
          <cell r="C1639">
            <v>-13.809939999999999</v>
          </cell>
          <cell r="E1639">
            <v>-3829.6060000000002</v>
          </cell>
        </row>
        <row r="1640">
          <cell r="C1640">
            <v>-13.819979999999999</v>
          </cell>
          <cell r="E1640">
            <v>-3839.5810000000001</v>
          </cell>
        </row>
        <row r="1641">
          <cell r="C1641">
            <v>-13.830030000000001</v>
          </cell>
          <cell r="E1641">
            <v>-3850.107</v>
          </cell>
        </row>
        <row r="1642">
          <cell r="C1642">
            <v>-13.840070000000001</v>
          </cell>
          <cell r="E1642">
            <v>-3860.8310000000001</v>
          </cell>
        </row>
        <row r="1643">
          <cell r="C1643">
            <v>-13.85012</v>
          </cell>
          <cell r="E1643">
            <v>-3871.2350000000001</v>
          </cell>
        </row>
        <row r="1644">
          <cell r="C1644">
            <v>-13.86004</v>
          </cell>
          <cell r="E1644">
            <v>-3881.4929999999999</v>
          </cell>
        </row>
        <row r="1645">
          <cell r="C1645">
            <v>-13.87003</v>
          </cell>
          <cell r="E1645">
            <v>-3891.1280000000002</v>
          </cell>
        </row>
        <row r="1646">
          <cell r="C1646">
            <v>-13.88001</v>
          </cell>
          <cell r="E1646">
            <v>-3901.0770000000002</v>
          </cell>
        </row>
        <row r="1647">
          <cell r="C1647">
            <v>-13.89006</v>
          </cell>
          <cell r="E1647">
            <v>-3911.0030000000002</v>
          </cell>
        </row>
        <row r="1648">
          <cell r="C1648">
            <v>-13.900040000000001</v>
          </cell>
          <cell r="E1648">
            <v>-3921.1390000000001</v>
          </cell>
        </row>
        <row r="1649">
          <cell r="C1649">
            <v>-13.910030000000001</v>
          </cell>
          <cell r="E1649">
            <v>-3931.5709999999999</v>
          </cell>
        </row>
        <row r="1650">
          <cell r="C1650">
            <v>-13.92001</v>
          </cell>
          <cell r="E1650">
            <v>-3941.7950000000001</v>
          </cell>
        </row>
        <row r="1651">
          <cell r="C1651">
            <v>-13.930059999999999</v>
          </cell>
          <cell r="E1651">
            <v>-3951.6590000000001</v>
          </cell>
        </row>
        <row r="1652">
          <cell r="C1652">
            <v>-13.94004</v>
          </cell>
          <cell r="E1652">
            <v>-3961.623</v>
          </cell>
        </row>
        <row r="1653">
          <cell r="C1653">
            <v>-13.95003</v>
          </cell>
          <cell r="E1653">
            <v>-3971.674</v>
          </cell>
        </row>
        <row r="1654">
          <cell r="C1654">
            <v>-13.96001</v>
          </cell>
          <cell r="E1654">
            <v>-3982.06</v>
          </cell>
        </row>
        <row r="1655">
          <cell r="C1655">
            <v>-13.97</v>
          </cell>
          <cell r="E1655">
            <v>-3992.6060000000002</v>
          </cell>
        </row>
        <row r="1656">
          <cell r="C1656">
            <v>-13.979979999999999</v>
          </cell>
          <cell r="E1656">
            <v>-4003.3609999999999</v>
          </cell>
        </row>
        <row r="1657">
          <cell r="C1657">
            <v>-13.990030000000001</v>
          </cell>
          <cell r="E1657">
            <v>-4014.1419999999998</v>
          </cell>
        </row>
        <row r="1658">
          <cell r="C1658">
            <v>-14.000069999999999</v>
          </cell>
          <cell r="E1658">
            <v>-4024.9870000000001</v>
          </cell>
        </row>
        <row r="1659">
          <cell r="C1659">
            <v>-14.00999</v>
          </cell>
          <cell r="E1659">
            <v>-4035.8119999999999</v>
          </cell>
        </row>
        <row r="1660">
          <cell r="C1660">
            <v>-14.01998</v>
          </cell>
          <cell r="E1660">
            <v>-4046.1439999999998</v>
          </cell>
        </row>
        <row r="1661">
          <cell r="C1661">
            <v>-14.03003</v>
          </cell>
          <cell r="E1661">
            <v>-4056.0329999999999</v>
          </cell>
        </row>
        <row r="1662">
          <cell r="C1662">
            <v>-14.040010000000001</v>
          </cell>
          <cell r="E1662">
            <v>-4066.3870000000002</v>
          </cell>
        </row>
        <row r="1663">
          <cell r="C1663">
            <v>-14.050050000000001</v>
          </cell>
          <cell r="E1663">
            <v>-4076.7689999999998</v>
          </cell>
        </row>
        <row r="1664">
          <cell r="C1664">
            <v>-14.060040000000001</v>
          </cell>
          <cell r="E1664">
            <v>-4087.0050000000001</v>
          </cell>
        </row>
        <row r="1665">
          <cell r="C1665">
            <v>-14.07002</v>
          </cell>
          <cell r="E1665">
            <v>-4097.634</v>
          </cell>
        </row>
        <row r="1666">
          <cell r="C1666">
            <v>-14.08001</v>
          </cell>
          <cell r="E1666">
            <v>-4108.5140000000001</v>
          </cell>
        </row>
        <row r="1667">
          <cell r="C1667">
            <v>-14.08999</v>
          </cell>
          <cell r="E1667">
            <v>-4119.5839999999998</v>
          </cell>
        </row>
        <row r="1668">
          <cell r="C1668">
            <v>-14.10004</v>
          </cell>
          <cell r="E1668">
            <v>-4130.723</v>
          </cell>
        </row>
        <row r="1669">
          <cell r="C1669">
            <v>-14.11008</v>
          </cell>
          <cell r="E1669">
            <v>-4142.3509999999997</v>
          </cell>
        </row>
        <row r="1670">
          <cell r="C1670">
            <v>-14.12007</v>
          </cell>
          <cell r="E1670">
            <v>-4154.1360000000004</v>
          </cell>
        </row>
        <row r="1671">
          <cell r="C1671">
            <v>-14.129989999999999</v>
          </cell>
          <cell r="E1671">
            <v>-4166.18</v>
          </cell>
        </row>
        <row r="1672">
          <cell r="C1672">
            <v>-14.13992</v>
          </cell>
          <cell r="E1672">
            <v>-4178.3379999999997</v>
          </cell>
        </row>
        <row r="1673">
          <cell r="C1673">
            <v>-14.14996</v>
          </cell>
          <cell r="E1673">
            <v>-4190.6030000000001</v>
          </cell>
        </row>
        <row r="1674">
          <cell r="C1674">
            <v>-14.15995</v>
          </cell>
          <cell r="E1674">
            <v>-4202.5450000000001</v>
          </cell>
        </row>
        <row r="1675">
          <cell r="C1675">
            <v>-14.16999</v>
          </cell>
          <cell r="E1675">
            <v>-4212.8739999999998</v>
          </cell>
        </row>
        <row r="1676">
          <cell r="C1676">
            <v>-14.18004</v>
          </cell>
          <cell r="E1676">
            <v>-4219.9359999999997</v>
          </cell>
        </row>
        <row r="1677">
          <cell r="C1677">
            <v>-14.19008</v>
          </cell>
          <cell r="E1677">
            <v>-4227.5829999999996</v>
          </cell>
        </row>
        <row r="1678">
          <cell r="C1678">
            <v>-14.20007</v>
          </cell>
          <cell r="E1678">
            <v>-4236.5810000000001</v>
          </cell>
        </row>
        <row r="1679">
          <cell r="C1679">
            <v>-14.209989999999999</v>
          </cell>
          <cell r="E1679">
            <v>-4246.6239999999998</v>
          </cell>
        </row>
        <row r="1680">
          <cell r="C1680">
            <v>-14.22003</v>
          </cell>
          <cell r="E1680">
            <v>-4257.1750000000002</v>
          </cell>
        </row>
        <row r="1681">
          <cell r="C1681">
            <v>-14.23002</v>
          </cell>
          <cell r="E1681">
            <v>-4267.8239999999996</v>
          </cell>
        </row>
        <row r="1682">
          <cell r="C1682">
            <v>-14.239890000000001</v>
          </cell>
          <cell r="E1682">
            <v>-4278.2330000000002</v>
          </cell>
        </row>
        <row r="1683">
          <cell r="C1683">
            <v>-14.24987</v>
          </cell>
          <cell r="E1683">
            <v>-4288.7359999999999</v>
          </cell>
        </row>
        <row r="1684">
          <cell r="C1684">
            <v>-14.25986</v>
          </cell>
          <cell r="E1684">
            <v>-4299.1180000000004</v>
          </cell>
        </row>
        <row r="1685">
          <cell r="C1685">
            <v>-14.2699</v>
          </cell>
          <cell r="E1685">
            <v>-4309.5889999999999</v>
          </cell>
        </row>
        <row r="1686">
          <cell r="C1686">
            <v>-14.280010000000001</v>
          </cell>
          <cell r="E1686">
            <v>-4319.8919999999998</v>
          </cell>
        </row>
        <row r="1687">
          <cell r="C1687">
            <v>-14.28999</v>
          </cell>
          <cell r="E1687">
            <v>-4330.049</v>
          </cell>
        </row>
        <row r="1688">
          <cell r="C1688">
            <v>-14.29998</v>
          </cell>
          <cell r="E1688">
            <v>-4340.7790000000005</v>
          </cell>
        </row>
        <row r="1689">
          <cell r="C1689">
            <v>-14.30996</v>
          </cell>
          <cell r="E1689">
            <v>-4352.0919999999996</v>
          </cell>
        </row>
        <row r="1690">
          <cell r="C1690">
            <v>-14.32</v>
          </cell>
          <cell r="E1690">
            <v>-4363.625</v>
          </cell>
        </row>
        <row r="1691">
          <cell r="C1691">
            <v>-14.32999</v>
          </cell>
          <cell r="E1691">
            <v>-4375.375</v>
          </cell>
        </row>
        <row r="1692">
          <cell r="C1692">
            <v>-14.339969999999999</v>
          </cell>
          <cell r="E1692">
            <v>-4387.4930000000004</v>
          </cell>
        </row>
        <row r="1693">
          <cell r="C1693">
            <v>-14.350020000000001</v>
          </cell>
          <cell r="E1693">
            <v>-4399.7250000000004</v>
          </cell>
        </row>
        <row r="1694">
          <cell r="C1694">
            <v>-14.360060000000001</v>
          </cell>
          <cell r="E1694">
            <v>-4412.4620000000004</v>
          </cell>
        </row>
        <row r="1695">
          <cell r="C1695">
            <v>-14.370050000000001</v>
          </cell>
          <cell r="E1695">
            <v>-4425.2359999999999</v>
          </cell>
        </row>
        <row r="1696">
          <cell r="C1696">
            <v>-14.38003</v>
          </cell>
          <cell r="E1696">
            <v>-4438.424</v>
          </cell>
        </row>
        <row r="1697">
          <cell r="C1697">
            <v>-14.38996</v>
          </cell>
          <cell r="E1697">
            <v>-4452.18</v>
          </cell>
        </row>
        <row r="1698">
          <cell r="C1698">
            <v>-14.4</v>
          </cell>
          <cell r="E1698">
            <v>-4465.902</v>
          </cell>
        </row>
        <row r="1699">
          <cell r="C1699">
            <v>-14.41005</v>
          </cell>
          <cell r="E1699">
            <v>-4479.1369999999997</v>
          </cell>
        </row>
        <row r="1700">
          <cell r="C1700">
            <v>-14.420030000000001</v>
          </cell>
          <cell r="E1700">
            <v>-4492.5320000000002</v>
          </cell>
        </row>
        <row r="1701">
          <cell r="C1701">
            <v>-14.429959999999999</v>
          </cell>
          <cell r="E1701">
            <v>-4505.7430000000004</v>
          </cell>
        </row>
        <row r="1702">
          <cell r="C1702">
            <v>-14.44</v>
          </cell>
          <cell r="E1702">
            <v>-4518.701</v>
          </cell>
        </row>
        <row r="1703">
          <cell r="C1703">
            <v>-14.44993</v>
          </cell>
          <cell r="E1703">
            <v>-4531.3540000000003</v>
          </cell>
        </row>
        <row r="1704">
          <cell r="C1704">
            <v>-14.45997</v>
          </cell>
          <cell r="E1704">
            <v>-4543.6899999999996</v>
          </cell>
        </row>
        <row r="1705">
          <cell r="C1705">
            <v>-14.46996</v>
          </cell>
          <cell r="E1705">
            <v>-4555.4369999999999</v>
          </cell>
        </row>
        <row r="1706">
          <cell r="C1706">
            <v>-14.47988</v>
          </cell>
          <cell r="E1706">
            <v>-4567.2929999999997</v>
          </cell>
        </row>
        <row r="1707">
          <cell r="C1707">
            <v>-14.48987</v>
          </cell>
          <cell r="E1707">
            <v>-4579.7030000000004</v>
          </cell>
        </row>
        <row r="1708">
          <cell r="C1708">
            <v>-14.49991</v>
          </cell>
          <cell r="E1708">
            <v>-4592.5190000000002</v>
          </cell>
        </row>
        <row r="1709">
          <cell r="C1709">
            <v>-14.5099</v>
          </cell>
          <cell r="E1709">
            <v>-4605.509</v>
          </cell>
        </row>
        <row r="1710">
          <cell r="C1710">
            <v>-14.51994</v>
          </cell>
          <cell r="E1710">
            <v>-4618.6279999999997</v>
          </cell>
        </row>
        <row r="1711">
          <cell r="C1711">
            <v>-14.529920000000001</v>
          </cell>
          <cell r="E1711">
            <v>-4631.7759999999998</v>
          </cell>
        </row>
        <row r="1712">
          <cell r="C1712">
            <v>-14.539910000000001</v>
          </cell>
          <cell r="E1712">
            <v>-4644.7489999999998</v>
          </cell>
        </row>
        <row r="1713">
          <cell r="C1713">
            <v>-14.549899999999999</v>
          </cell>
          <cell r="E1713">
            <v>-4657.527</v>
          </cell>
        </row>
        <row r="1714">
          <cell r="C1714">
            <v>-14.559939999999999</v>
          </cell>
          <cell r="E1714">
            <v>-4670.4359999999997</v>
          </cell>
        </row>
        <row r="1715">
          <cell r="C1715">
            <v>-14.56992</v>
          </cell>
          <cell r="E1715">
            <v>-4683.4880000000003</v>
          </cell>
        </row>
        <row r="1716">
          <cell r="C1716">
            <v>-14.57991</v>
          </cell>
          <cell r="E1716">
            <v>-4696.6869999999999</v>
          </cell>
        </row>
        <row r="1717">
          <cell r="C1717">
            <v>-14.58995</v>
          </cell>
          <cell r="E1717">
            <v>-4709.3209999999999</v>
          </cell>
        </row>
        <row r="1718">
          <cell r="C1718">
            <v>-14.6</v>
          </cell>
          <cell r="E1718">
            <v>-4721.9880000000003</v>
          </cell>
        </row>
        <row r="1719">
          <cell r="C1719">
            <v>-14.60998</v>
          </cell>
          <cell r="E1719">
            <v>-4735.3159999999998</v>
          </cell>
        </row>
        <row r="1720">
          <cell r="C1720">
            <v>-14.61997</v>
          </cell>
          <cell r="E1720">
            <v>-4748.8649999999998</v>
          </cell>
        </row>
        <row r="1721">
          <cell r="C1721">
            <v>-14.629949999999999</v>
          </cell>
          <cell r="E1721">
            <v>-4762.3860000000004</v>
          </cell>
        </row>
        <row r="1722">
          <cell r="C1722">
            <v>-14.639939999999999</v>
          </cell>
          <cell r="E1722">
            <v>-4776.1850000000004</v>
          </cell>
        </row>
        <row r="1723">
          <cell r="C1723">
            <v>-14.64992</v>
          </cell>
          <cell r="E1723">
            <v>-4790.5339999999997</v>
          </cell>
        </row>
        <row r="1724">
          <cell r="C1724">
            <v>-14.65997</v>
          </cell>
          <cell r="E1724">
            <v>-4804.558</v>
          </cell>
        </row>
        <row r="1725">
          <cell r="C1725">
            <v>-14.66995</v>
          </cell>
          <cell r="E1725">
            <v>-4817.8450000000003</v>
          </cell>
        </row>
        <row r="1726">
          <cell r="C1726">
            <v>-14.679880000000001</v>
          </cell>
          <cell r="E1726">
            <v>-4830.2740000000003</v>
          </cell>
        </row>
        <row r="1727">
          <cell r="C1727">
            <v>-14.689920000000001</v>
          </cell>
          <cell r="E1727">
            <v>-4839.7569999999996</v>
          </cell>
        </row>
        <row r="1728">
          <cell r="C1728">
            <v>-14.69997</v>
          </cell>
          <cell r="E1728">
            <v>-4848.3500000000004</v>
          </cell>
        </row>
        <row r="1729">
          <cell r="C1729">
            <v>-14.71007</v>
          </cell>
          <cell r="E1729">
            <v>-4858.5029999999997</v>
          </cell>
        </row>
        <row r="1730">
          <cell r="C1730">
            <v>-14.72006</v>
          </cell>
          <cell r="E1730">
            <v>-4870.18</v>
          </cell>
        </row>
        <row r="1731">
          <cell r="C1731">
            <v>-14.729979999999999</v>
          </cell>
          <cell r="E1731">
            <v>-4882.7250000000004</v>
          </cell>
        </row>
        <row r="1732">
          <cell r="C1732">
            <v>-14.740019999999999</v>
          </cell>
          <cell r="E1732">
            <v>-4895.6559999999999</v>
          </cell>
        </row>
        <row r="1733">
          <cell r="C1733">
            <v>-14.75001</v>
          </cell>
          <cell r="E1733">
            <v>-4908.32</v>
          </cell>
        </row>
        <row r="1734">
          <cell r="C1734">
            <v>-14.76005</v>
          </cell>
          <cell r="E1734">
            <v>-4919.7489999999998</v>
          </cell>
        </row>
        <row r="1735">
          <cell r="C1735">
            <v>-14.77004</v>
          </cell>
          <cell r="E1735">
            <v>-4930.9120000000003</v>
          </cell>
        </row>
        <row r="1736">
          <cell r="C1736">
            <v>-14.78003</v>
          </cell>
          <cell r="E1736">
            <v>-4942.2250000000004</v>
          </cell>
        </row>
        <row r="1737">
          <cell r="C1737">
            <v>-14.790010000000001</v>
          </cell>
          <cell r="E1737">
            <v>-4954.5060000000003</v>
          </cell>
        </row>
        <row r="1738">
          <cell r="C1738">
            <v>-14.800050000000001</v>
          </cell>
          <cell r="E1738">
            <v>-4967.2529999999997</v>
          </cell>
        </row>
        <row r="1739">
          <cell r="C1739">
            <v>-14.810040000000001</v>
          </cell>
          <cell r="E1739">
            <v>-4980.2560000000003</v>
          </cell>
        </row>
        <row r="1740">
          <cell r="C1740">
            <v>-14.81996</v>
          </cell>
          <cell r="E1740">
            <v>-4993.3310000000001</v>
          </cell>
        </row>
        <row r="1741">
          <cell r="C1741">
            <v>-14.83001</v>
          </cell>
          <cell r="E1741">
            <v>-5004.942</v>
          </cell>
        </row>
        <row r="1742">
          <cell r="C1742">
            <v>-14.83999</v>
          </cell>
          <cell r="E1742">
            <v>-5009.9189999999999</v>
          </cell>
        </row>
        <row r="1743">
          <cell r="C1743">
            <v>-14.85004</v>
          </cell>
          <cell r="E1743">
            <v>-5010.1629999999996</v>
          </cell>
        </row>
        <row r="1744">
          <cell r="C1744">
            <v>-14.86002</v>
          </cell>
          <cell r="E1744">
            <v>-4996.4290000000001</v>
          </cell>
        </row>
        <row r="1745">
          <cell r="C1745">
            <v>-14.870010000000001</v>
          </cell>
          <cell r="E1745">
            <v>-4972.3999999999996</v>
          </cell>
        </row>
        <row r="1746">
          <cell r="C1746">
            <v>-14.879989999999999</v>
          </cell>
          <cell r="E1746">
            <v>-4959.0460000000003</v>
          </cell>
        </row>
        <row r="1747">
          <cell r="C1747">
            <v>-14.88998</v>
          </cell>
          <cell r="E1747">
            <v>-4960.7550000000001</v>
          </cell>
        </row>
        <row r="1748">
          <cell r="C1748">
            <v>-14.90002</v>
          </cell>
          <cell r="E1748">
            <v>-4972.8779999999997</v>
          </cell>
        </row>
        <row r="1749">
          <cell r="C1749">
            <v>-14.91001</v>
          </cell>
          <cell r="E1749">
            <v>-4988.5029999999997</v>
          </cell>
        </row>
        <row r="1750">
          <cell r="C1750">
            <v>-14.920109999999999</v>
          </cell>
          <cell r="E1750">
            <v>-5006.58</v>
          </cell>
        </row>
        <row r="1751">
          <cell r="C1751">
            <v>-14.93004</v>
          </cell>
          <cell r="E1751">
            <v>-5024.1260000000002</v>
          </cell>
        </row>
        <row r="1752">
          <cell r="C1752">
            <v>-14.94008</v>
          </cell>
          <cell r="E1752">
            <v>-5036.5940000000001</v>
          </cell>
        </row>
        <row r="1753">
          <cell r="C1753">
            <v>-14.95013</v>
          </cell>
          <cell r="E1753">
            <v>-5040.6760000000004</v>
          </cell>
        </row>
        <row r="1754">
          <cell r="C1754">
            <v>-14.960050000000001</v>
          </cell>
          <cell r="E1754">
            <v>-5035.1009999999997</v>
          </cell>
        </row>
        <row r="1755">
          <cell r="C1755">
            <v>-14.97003</v>
          </cell>
          <cell r="E1755">
            <v>-5031.018</v>
          </cell>
        </row>
        <row r="1756">
          <cell r="C1756">
            <v>-14.98002</v>
          </cell>
          <cell r="E1756">
            <v>-5004.3010000000004</v>
          </cell>
        </row>
        <row r="1757">
          <cell r="C1757">
            <v>-14.98995</v>
          </cell>
          <cell r="E1757">
            <v>-4975.92</v>
          </cell>
        </row>
        <row r="1758">
          <cell r="C1758">
            <v>-14.999930000000001</v>
          </cell>
          <cell r="E1758">
            <v>-4963.7700000000004</v>
          </cell>
        </row>
        <row r="1759">
          <cell r="C1759">
            <v>-15.009969999999999</v>
          </cell>
          <cell r="E1759">
            <v>-4970.1559999999999</v>
          </cell>
        </row>
        <row r="1760">
          <cell r="C1760">
            <v>-15.020020000000001</v>
          </cell>
          <cell r="E1760">
            <v>-4989.2950000000001</v>
          </cell>
        </row>
        <row r="1761">
          <cell r="C1761">
            <v>-15.03</v>
          </cell>
          <cell r="E1761">
            <v>-5016.7079999999996</v>
          </cell>
        </row>
        <row r="1762">
          <cell r="C1762">
            <v>-15.03999</v>
          </cell>
          <cell r="E1762">
            <v>-5047.7070000000003</v>
          </cell>
        </row>
        <row r="1763">
          <cell r="C1763">
            <v>-15.04997</v>
          </cell>
          <cell r="E1763">
            <v>-5078.0209999999997</v>
          </cell>
        </row>
        <row r="1764">
          <cell r="C1764">
            <v>-15.059900000000001</v>
          </cell>
          <cell r="E1764">
            <v>-5106.3509999999997</v>
          </cell>
        </row>
        <row r="1765">
          <cell r="C1765">
            <v>-15.069940000000001</v>
          </cell>
          <cell r="E1765">
            <v>-5131.643</v>
          </cell>
        </row>
        <row r="1766">
          <cell r="C1766">
            <v>-15.079929999999999</v>
          </cell>
          <cell r="E1766">
            <v>-5154.9970000000003</v>
          </cell>
        </row>
        <row r="1767">
          <cell r="C1767">
            <v>-15.089969999999999</v>
          </cell>
          <cell r="E1767">
            <v>-5176.5349999999999</v>
          </cell>
        </row>
        <row r="1768">
          <cell r="C1768">
            <v>-15.099959999999999</v>
          </cell>
          <cell r="E1768">
            <v>-5186.7389999999996</v>
          </cell>
        </row>
        <row r="1769">
          <cell r="C1769">
            <v>-15.10994</v>
          </cell>
          <cell r="E1769">
            <v>-5189.4070000000002</v>
          </cell>
        </row>
        <row r="1770">
          <cell r="C1770">
            <v>-15.11999</v>
          </cell>
          <cell r="E1770">
            <v>-5195.0569999999998</v>
          </cell>
        </row>
        <row r="1771">
          <cell r="C1771">
            <v>-15.13003</v>
          </cell>
          <cell r="E1771">
            <v>-5206.37</v>
          </cell>
        </row>
        <row r="1772">
          <cell r="C1772">
            <v>-15.14002</v>
          </cell>
          <cell r="E1772">
            <v>-5222.7939999999999</v>
          </cell>
        </row>
        <row r="1773">
          <cell r="C1773">
            <v>-15.149940000000001</v>
          </cell>
          <cell r="E1773">
            <v>-5240.5730000000003</v>
          </cell>
        </row>
        <row r="1774">
          <cell r="C1774">
            <v>-15.159990000000001</v>
          </cell>
          <cell r="E1774">
            <v>-5258.7569999999996</v>
          </cell>
        </row>
        <row r="1775">
          <cell r="C1775">
            <v>-15.169969999999999</v>
          </cell>
          <cell r="E1775">
            <v>-5275.9650000000001</v>
          </cell>
        </row>
        <row r="1776">
          <cell r="C1776">
            <v>-15.179959999999999</v>
          </cell>
          <cell r="E1776">
            <v>-5290.5510000000004</v>
          </cell>
        </row>
        <row r="1777">
          <cell r="C1777">
            <v>-15.18994</v>
          </cell>
          <cell r="E1777">
            <v>-5303.65</v>
          </cell>
        </row>
        <row r="1778">
          <cell r="C1778">
            <v>-15.19999</v>
          </cell>
          <cell r="E1778">
            <v>-5315.3440000000001</v>
          </cell>
        </row>
        <row r="1779">
          <cell r="C1779">
            <v>-15.20997</v>
          </cell>
          <cell r="E1779">
            <v>-5326.3270000000002</v>
          </cell>
        </row>
        <row r="1780">
          <cell r="C1780">
            <v>-15.22001</v>
          </cell>
          <cell r="E1780">
            <v>-5337.5389999999998</v>
          </cell>
        </row>
        <row r="1781">
          <cell r="C1781">
            <v>-15.23</v>
          </cell>
          <cell r="E1781">
            <v>-5349.0630000000001</v>
          </cell>
        </row>
        <row r="1782">
          <cell r="C1782">
            <v>-15.239929999999999</v>
          </cell>
          <cell r="E1782">
            <v>-5359.5159999999996</v>
          </cell>
        </row>
        <row r="1783">
          <cell r="C1783">
            <v>-15.249969999999999</v>
          </cell>
          <cell r="E1783">
            <v>-5368.9679999999998</v>
          </cell>
        </row>
        <row r="1784">
          <cell r="C1784">
            <v>-15.25995</v>
          </cell>
          <cell r="E1784">
            <v>-5378.6049999999996</v>
          </cell>
        </row>
        <row r="1785">
          <cell r="C1785">
            <v>-15.26994</v>
          </cell>
          <cell r="E1785">
            <v>-5388.8310000000001</v>
          </cell>
        </row>
        <row r="1786">
          <cell r="C1786">
            <v>-15.27998</v>
          </cell>
          <cell r="E1786">
            <v>-5398.8320000000003</v>
          </cell>
        </row>
        <row r="1787">
          <cell r="C1787">
            <v>-15.28997</v>
          </cell>
          <cell r="E1787">
            <v>-5408.7330000000002</v>
          </cell>
        </row>
        <row r="1788">
          <cell r="C1788">
            <v>-15.299950000000001</v>
          </cell>
          <cell r="E1788">
            <v>-5419.6930000000002</v>
          </cell>
        </row>
        <row r="1789">
          <cell r="C1789">
            <v>-15.309939999999999</v>
          </cell>
          <cell r="E1789">
            <v>-5432.4589999999998</v>
          </cell>
        </row>
        <row r="1790">
          <cell r="C1790">
            <v>-15.31992</v>
          </cell>
          <cell r="E1790">
            <v>-5446.7749999999996</v>
          </cell>
        </row>
        <row r="1791">
          <cell r="C1791">
            <v>-15.329969999999999</v>
          </cell>
          <cell r="E1791">
            <v>-5462.4170000000004</v>
          </cell>
        </row>
        <row r="1792">
          <cell r="C1792">
            <v>-15.33995</v>
          </cell>
          <cell r="E1792">
            <v>-5478.7190000000001</v>
          </cell>
        </row>
        <row r="1793">
          <cell r="C1793">
            <v>-15.35</v>
          </cell>
          <cell r="E1793">
            <v>-5495.0619999999999</v>
          </cell>
        </row>
        <row r="1794">
          <cell r="C1794">
            <v>-15.35998</v>
          </cell>
          <cell r="E1794">
            <v>-5511.4089999999997</v>
          </cell>
        </row>
        <row r="1795">
          <cell r="C1795">
            <v>-15.36997</v>
          </cell>
          <cell r="E1795">
            <v>-5527.8990000000003</v>
          </cell>
        </row>
        <row r="1796">
          <cell r="C1796">
            <v>-15.38001</v>
          </cell>
          <cell r="E1796">
            <v>-5544.1</v>
          </cell>
        </row>
        <row r="1797">
          <cell r="C1797">
            <v>-15.39006</v>
          </cell>
          <cell r="E1797">
            <v>-5560.4390000000003</v>
          </cell>
        </row>
        <row r="1798">
          <cell r="C1798">
            <v>-15.400040000000001</v>
          </cell>
          <cell r="E1798">
            <v>-5576.38</v>
          </cell>
        </row>
        <row r="1799">
          <cell r="C1799">
            <v>-15.410030000000001</v>
          </cell>
          <cell r="E1799">
            <v>-5591.67</v>
          </cell>
        </row>
        <row r="1800">
          <cell r="C1800">
            <v>-15.41995</v>
          </cell>
          <cell r="E1800">
            <v>-5606.451</v>
          </cell>
        </row>
        <row r="1801">
          <cell r="C1801">
            <v>-15.429880000000001</v>
          </cell>
          <cell r="E1801">
            <v>-5621.4809999999998</v>
          </cell>
        </row>
        <row r="1802">
          <cell r="C1802">
            <v>-15.439859999999999</v>
          </cell>
          <cell r="E1802">
            <v>-5637.3950000000004</v>
          </cell>
        </row>
        <row r="1803">
          <cell r="C1803">
            <v>-15.44985</v>
          </cell>
          <cell r="E1803">
            <v>-5654.1260000000002</v>
          </cell>
        </row>
        <row r="1804">
          <cell r="C1804">
            <v>-15.45989</v>
          </cell>
          <cell r="E1804">
            <v>-5671.0209999999997</v>
          </cell>
        </row>
        <row r="1805">
          <cell r="C1805">
            <v>-15.46988</v>
          </cell>
          <cell r="E1805">
            <v>-5687.29</v>
          </cell>
        </row>
        <row r="1806">
          <cell r="C1806">
            <v>-15.47986</v>
          </cell>
          <cell r="E1806">
            <v>-5703.28</v>
          </cell>
        </row>
        <row r="1807">
          <cell r="C1807">
            <v>-15.4899</v>
          </cell>
          <cell r="E1807">
            <v>-5719.1040000000003</v>
          </cell>
        </row>
        <row r="1808">
          <cell r="C1808">
            <v>-15.499890000000001</v>
          </cell>
          <cell r="E1808">
            <v>-5734.7849999999999</v>
          </cell>
        </row>
        <row r="1809">
          <cell r="C1809">
            <v>-15.50994</v>
          </cell>
          <cell r="E1809">
            <v>-5750.4970000000003</v>
          </cell>
        </row>
        <row r="1810">
          <cell r="C1810">
            <v>-15.51998</v>
          </cell>
          <cell r="E1810">
            <v>-5765.5540000000001</v>
          </cell>
        </row>
        <row r="1811">
          <cell r="C1811">
            <v>-15.5299</v>
          </cell>
          <cell r="E1811">
            <v>-5773.7539999999999</v>
          </cell>
        </row>
        <row r="1812">
          <cell r="C1812">
            <v>-15.539949999999999</v>
          </cell>
          <cell r="E1812">
            <v>-5777.549</v>
          </cell>
        </row>
        <row r="1813">
          <cell r="C1813">
            <v>-15.549989999999999</v>
          </cell>
          <cell r="E1813">
            <v>-5783.4759999999997</v>
          </cell>
        </row>
        <row r="1814">
          <cell r="C1814">
            <v>-15.560040000000001</v>
          </cell>
          <cell r="E1814">
            <v>-5794.3590000000004</v>
          </cell>
        </row>
        <row r="1815">
          <cell r="C1815">
            <v>-15.56996</v>
          </cell>
          <cell r="E1815">
            <v>-5810.2209999999995</v>
          </cell>
        </row>
        <row r="1816">
          <cell r="C1816">
            <v>-15.579890000000001</v>
          </cell>
          <cell r="E1816">
            <v>-5828.8459999999995</v>
          </cell>
        </row>
        <row r="1817">
          <cell r="C1817">
            <v>-15.589869999999999</v>
          </cell>
          <cell r="E1817">
            <v>-5848.13</v>
          </cell>
        </row>
        <row r="1818">
          <cell r="C1818">
            <v>-15.59986</v>
          </cell>
          <cell r="E1818">
            <v>-5865.0150000000003</v>
          </cell>
        </row>
        <row r="1819">
          <cell r="C1819">
            <v>-15.6099</v>
          </cell>
          <cell r="E1819">
            <v>-5877.0730000000003</v>
          </cell>
        </row>
        <row r="1820">
          <cell r="C1820">
            <v>-15.61989</v>
          </cell>
          <cell r="E1820">
            <v>-5880.7809999999999</v>
          </cell>
        </row>
        <row r="1821">
          <cell r="C1821">
            <v>-15.62993</v>
          </cell>
          <cell r="E1821">
            <v>-5866.6559999999999</v>
          </cell>
        </row>
        <row r="1822">
          <cell r="C1822">
            <v>-15.63998</v>
          </cell>
          <cell r="E1822">
            <v>-5841.5820000000003</v>
          </cell>
        </row>
        <row r="1823">
          <cell r="C1823">
            <v>-15.64996</v>
          </cell>
          <cell r="E1823">
            <v>-5820.3329999999996</v>
          </cell>
        </row>
        <row r="1824">
          <cell r="C1824">
            <v>-15.66001</v>
          </cell>
          <cell r="E1824">
            <v>-5799.4459999999999</v>
          </cell>
        </row>
        <row r="1825">
          <cell r="C1825">
            <v>-15.66999</v>
          </cell>
          <cell r="E1825">
            <v>-5784.491</v>
          </cell>
        </row>
        <row r="1826">
          <cell r="C1826">
            <v>-15.67998</v>
          </cell>
          <cell r="E1826">
            <v>-5781.97</v>
          </cell>
        </row>
        <row r="1827">
          <cell r="C1827">
            <v>-15.690020000000001</v>
          </cell>
          <cell r="E1827">
            <v>-5787.1180000000004</v>
          </cell>
        </row>
        <row r="1828">
          <cell r="C1828">
            <v>-15.70007</v>
          </cell>
          <cell r="E1828">
            <v>-5801.8549999999996</v>
          </cell>
        </row>
        <row r="1829">
          <cell r="C1829">
            <v>-15.710050000000001</v>
          </cell>
          <cell r="E1829">
            <v>-5824.6840000000002</v>
          </cell>
        </row>
        <row r="1830">
          <cell r="C1830">
            <v>-15.718059999999999</v>
          </cell>
          <cell r="E1830">
            <v>-5798.5330000000004</v>
          </cell>
        </row>
        <row r="1831">
          <cell r="C1831">
            <v>-15.7201</v>
          </cell>
          <cell r="E1831">
            <v>-5753.6940000000004</v>
          </cell>
        </row>
        <row r="1832">
          <cell r="C1832">
            <v>-15.72207</v>
          </cell>
          <cell r="E1832">
            <v>-5694.52</v>
          </cell>
        </row>
        <row r="1833">
          <cell r="C1833">
            <v>-15.7241</v>
          </cell>
          <cell r="E1833">
            <v>-5626.2359999999999</v>
          </cell>
        </row>
        <row r="1834">
          <cell r="C1834">
            <v>-15.72607</v>
          </cell>
          <cell r="E1834">
            <v>-5551.3559999999998</v>
          </cell>
        </row>
        <row r="1835">
          <cell r="C1835">
            <v>-15.72805</v>
          </cell>
          <cell r="E1835">
            <v>-5471.75</v>
          </cell>
        </row>
        <row r="1836">
          <cell r="C1836">
            <v>-15.730079999999999</v>
          </cell>
          <cell r="E1836">
            <v>-5389.8789999999999</v>
          </cell>
        </row>
        <row r="1837">
          <cell r="C1837">
            <v>-15.73211</v>
          </cell>
          <cell r="E1837">
            <v>-5307.88</v>
          </cell>
        </row>
        <row r="1838">
          <cell r="C1838">
            <v>-15.73415</v>
          </cell>
          <cell r="E1838">
            <v>-5227.0739999999996</v>
          </cell>
        </row>
        <row r="1839">
          <cell r="C1839">
            <v>-15.736179999999999</v>
          </cell>
          <cell r="E1839">
            <v>-5148.5029999999997</v>
          </cell>
        </row>
        <row r="1840">
          <cell r="C1840">
            <v>-15.738149999999999</v>
          </cell>
          <cell r="E1840">
            <v>-5073.2110000000002</v>
          </cell>
        </row>
        <row r="1841">
          <cell r="C1841">
            <v>-15.740119999999999</v>
          </cell>
          <cell r="E1841">
            <v>-5002.0290000000005</v>
          </cell>
        </row>
        <row r="1842">
          <cell r="C1842">
            <v>-15.74216</v>
          </cell>
          <cell r="E1842">
            <v>-4935.49</v>
          </cell>
        </row>
        <row r="1843">
          <cell r="C1843">
            <v>-15.74413</v>
          </cell>
          <cell r="E1843">
            <v>-4873.9759999999997</v>
          </cell>
        </row>
        <row r="1844">
          <cell r="C1844">
            <v>-15.74616</v>
          </cell>
          <cell r="E1844">
            <v>-4817.777</v>
          </cell>
        </row>
        <row r="1845">
          <cell r="C1845">
            <v>-15.748200000000001</v>
          </cell>
          <cell r="E1845">
            <v>-4767.0460000000003</v>
          </cell>
        </row>
        <row r="1846">
          <cell r="C1846">
            <v>-15.75023</v>
          </cell>
          <cell r="E1846">
            <v>-4721.8140000000003</v>
          </cell>
        </row>
        <row r="1847">
          <cell r="C1847">
            <v>-15.7522</v>
          </cell>
          <cell r="E1847">
            <v>-4682.0349999999999</v>
          </cell>
        </row>
        <row r="1848">
          <cell r="C1848">
            <v>-15.754239999999999</v>
          </cell>
          <cell r="E1848">
            <v>-4647.6090000000004</v>
          </cell>
        </row>
        <row r="1849">
          <cell r="C1849">
            <v>-15.756209999999999</v>
          </cell>
          <cell r="E1849">
            <v>-4618.3670000000002</v>
          </cell>
        </row>
        <row r="1850">
          <cell r="C1850">
            <v>-15.76027</v>
          </cell>
          <cell r="E1850">
            <v>-4574.473</v>
          </cell>
        </row>
        <row r="1851">
          <cell r="C1851">
            <v>-15.764279999999999</v>
          </cell>
          <cell r="E1851">
            <v>-4548.1980000000003</v>
          </cell>
        </row>
        <row r="1852">
          <cell r="C1852">
            <v>-15.77426</v>
          </cell>
          <cell r="E1852">
            <v>-4542.7849999999999</v>
          </cell>
        </row>
        <row r="1853">
          <cell r="C1853">
            <v>-15.780239999999999</v>
          </cell>
          <cell r="E1853">
            <v>-4568.0619999999999</v>
          </cell>
        </row>
        <row r="1854">
          <cell r="C1854">
            <v>-15.78628</v>
          </cell>
          <cell r="E1854">
            <v>-4605.6750000000002</v>
          </cell>
        </row>
        <row r="1855">
          <cell r="C1855">
            <v>-15.790290000000001</v>
          </cell>
          <cell r="E1855">
            <v>-4635.0950000000003</v>
          </cell>
        </row>
        <row r="1856">
          <cell r="C1856">
            <v>-15.79429</v>
          </cell>
          <cell r="E1856">
            <v>-4666.5029999999997</v>
          </cell>
        </row>
        <row r="1857">
          <cell r="C1857">
            <v>-15.79824</v>
          </cell>
          <cell r="E1857">
            <v>-4698.9859999999999</v>
          </cell>
        </row>
        <row r="1858">
          <cell r="C1858">
            <v>-15.802239999999999</v>
          </cell>
          <cell r="E1858">
            <v>-4731.7939999999999</v>
          </cell>
        </row>
        <row r="1859">
          <cell r="C1859">
            <v>-15.80631</v>
          </cell>
          <cell r="E1859">
            <v>-4764.3360000000002</v>
          </cell>
        </row>
        <row r="1860">
          <cell r="C1860">
            <v>-15.81026</v>
          </cell>
          <cell r="E1860">
            <v>-4796.1930000000002</v>
          </cell>
        </row>
        <row r="1861">
          <cell r="C1861">
            <v>-15.814260000000001</v>
          </cell>
          <cell r="E1861">
            <v>-4826.8459999999995</v>
          </cell>
        </row>
        <row r="1862">
          <cell r="C1862">
            <v>-15.81827</v>
          </cell>
          <cell r="E1862">
            <v>-4855.6390000000001</v>
          </cell>
        </row>
        <row r="1863">
          <cell r="C1863">
            <v>-15.82221</v>
          </cell>
          <cell r="E1863">
            <v>-4881.7269999999999</v>
          </cell>
        </row>
        <row r="1864">
          <cell r="C1864">
            <v>-15.828250000000001</v>
          </cell>
          <cell r="E1864">
            <v>-4915.2359999999999</v>
          </cell>
        </row>
        <row r="1865">
          <cell r="C1865">
            <v>-15.83423</v>
          </cell>
          <cell r="E1865">
            <v>-4944.0529999999999</v>
          </cell>
        </row>
        <row r="1866">
          <cell r="C1866">
            <v>-15.840210000000001</v>
          </cell>
          <cell r="E1866">
            <v>-4970.884</v>
          </cell>
        </row>
        <row r="1867">
          <cell r="C1867">
            <v>-15.84619</v>
          </cell>
          <cell r="E1867">
            <v>-4997.37</v>
          </cell>
        </row>
        <row r="1868">
          <cell r="C1868">
            <v>-15.852169999999999</v>
          </cell>
          <cell r="E1868">
            <v>-5024.5290000000005</v>
          </cell>
        </row>
        <row r="1869">
          <cell r="C1869">
            <v>-15.85815</v>
          </cell>
          <cell r="E1869">
            <v>-5053.2209999999995</v>
          </cell>
        </row>
        <row r="1870">
          <cell r="C1870">
            <v>-15.864129999999999</v>
          </cell>
          <cell r="E1870">
            <v>-5083.3130000000001</v>
          </cell>
        </row>
        <row r="1871">
          <cell r="C1871">
            <v>-15.87011</v>
          </cell>
          <cell r="E1871">
            <v>-5114.665</v>
          </cell>
        </row>
        <row r="1872">
          <cell r="C1872">
            <v>-15.876150000000001</v>
          </cell>
          <cell r="E1872">
            <v>-5147.1760000000004</v>
          </cell>
        </row>
        <row r="1873">
          <cell r="C1873">
            <v>-15.88212</v>
          </cell>
          <cell r="E1873">
            <v>-5180.5619999999999</v>
          </cell>
        </row>
        <row r="1874">
          <cell r="C1874">
            <v>-15.888159999999999</v>
          </cell>
          <cell r="E1874">
            <v>-5214.2950000000001</v>
          </cell>
        </row>
        <row r="1875">
          <cell r="C1875">
            <v>-15.894080000000001</v>
          </cell>
          <cell r="E1875">
            <v>-5247.8119999999999</v>
          </cell>
        </row>
        <row r="1876">
          <cell r="C1876">
            <v>-15.900119999999999</v>
          </cell>
          <cell r="E1876">
            <v>-5280.5029999999997</v>
          </cell>
        </row>
        <row r="1877">
          <cell r="C1877">
            <v>-15.9061</v>
          </cell>
          <cell r="E1877">
            <v>-5312.4250000000002</v>
          </cell>
        </row>
        <row r="1878">
          <cell r="C1878">
            <v>-15.912140000000001</v>
          </cell>
          <cell r="E1878">
            <v>-5342.3419999999996</v>
          </cell>
        </row>
        <row r="1879">
          <cell r="C1879">
            <v>-15.91812</v>
          </cell>
          <cell r="E1879">
            <v>-5369.8109999999997</v>
          </cell>
        </row>
        <row r="1880">
          <cell r="C1880">
            <v>-15.926130000000001</v>
          </cell>
          <cell r="E1880">
            <v>-5401.0839999999998</v>
          </cell>
        </row>
        <row r="1881">
          <cell r="C1881">
            <v>-15.93605</v>
          </cell>
          <cell r="E1881">
            <v>-5414.6270000000004</v>
          </cell>
        </row>
        <row r="1882">
          <cell r="C1882">
            <v>-15.94604</v>
          </cell>
          <cell r="E1882">
            <v>-5413.2520000000004</v>
          </cell>
        </row>
        <row r="1883">
          <cell r="C1883">
            <v>-15.95608</v>
          </cell>
          <cell r="E1883">
            <v>-5421.5990000000002</v>
          </cell>
        </row>
        <row r="1884">
          <cell r="C1884">
            <v>-15.96607</v>
          </cell>
          <cell r="E1884">
            <v>-5446.1959999999999</v>
          </cell>
        </row>
        <row r="1885">
          <cell r="C1885">
            <v>-15.974080000000001</v>
          </cell>
          <cell r="E1885">
            <v>-5475.6880000000001</v>
          </cell>
        </row>
        <row r="1886">
          <cell r="C1886">
            <v>-15.98</v>
          </cell>
          <cell r="E1886">
            <v>-5502.201</v>
          </cell>
        </row>
        <row r="1887">
          <cell r="C1887">
            <v>-15.986039999999999</v>
          </cell>
          <cell r="E1887">
            <v>-5531.2240000000002</v>
          </cell>
        </row>
        <row r="1888">
          <cell r="C1888">
            <v>-15.99202</v>
          </cell>
          <cell r="E1888">
            <v>-5561.7420000000002</v>
          </cell>
        </row>
        <row r="1889">
          <cell r="C1889">
            <v>-15.998060000000001</v>
          </cell>
          <cell r="E1889">
            <v>-5592.9920000000002</v>
          </cell>
        </row>
        <row r="1890">
          <cell r="C1890">
            <v>-16.00403</v>
          </cell>
          <cell r="E1890">
            <v>-5624.6120000000001</v>
          </cell>
        </row>
        <row r="1891">
          <cell r="C1891">
            <v>-16.010010000000001</v>
          </cell>
          <cell r="E1891">
            <v>-5656.201</v>
          </cell>
        </row>
        <row r="1892">
          <cell r="C1892">
            <v>-16.015989999999999</v>
          </cell>
          <cell r="E1892">
            <v>-5687.518</v>
          </cell>
        </row>
        <row r="1893">
          <cell r="C1893">
            <v>-16.022030000000001</v>
          </cell>
          <cell r="E1893">
            <v>-5718.4340000000002</v>
          </cell>
        </row>
        <row r="1894">
          <cell r="C1894">
            <v>-16.028009999999998</v>
          </cell>
          <cell r="E1894">
            <v>-5748.8540000000003</v>
          </cell>
        </row>
        <row r="1895">
          <cell r="C1895">
            <v>-16.034050000000001</v>
          </cell>
          <cell r="E1895">
            <v>-5778.7839999999997</v>
          </cell>
        </row>
        <row r="1896">
          <cell r="C1896">
            <v>-16.03997</v>
          </cell>
          <cell r="E1896">
            <v>-5808.1490000000003</v>
          </cell>
        </row>
        <row r="1897">
          <cell r="C1897">
            <v>-16.046009999999999</v>
          </cell>
          <cell r="E1897">
            <v>-5836.8950000000004</v>
          </cell>
        </row>
        <row r="1898">
          <cell r="C1898">
            <v>-16.05199</v>
          </cell>
          <cell r="E1898">
            <v>-5865.0360000000001</v>
          </cell>
        </row>
        <row r="1899">
          <cell r="C1899">
            <v>-16.058029999999999</v>
          </cell>
          <cell r="E1899">
            <v>-5892.2280000000001</v>
          </cell>
        </row>
        <row r="1900">
          <cell r="C1900">
            <v>-16.063949999999998</v>
          </cell>
          <cell r="E1900">
            <v>-5918.1949999999997</v>
          </cell>
        </row>
        <row r="1901">
          <cell r="C1901">
            <v>-16.071960000000001</v>
          </cell>
          <cell r="E1901">
            <v>-5951.326</v>
          </cell>
        </row>
        <row r="1902">
          <cell r="C1902">
            <v>-16.079969999999999</v>
          </cell>
          <cell r="E1902">
            <v>-5982.6890000000003</v>
          </cell>
        </row>
        <row r="1903">
          <cell r="C1903">
            <v>-16.08792</v>
          </cell>
          <cell r="E1903">
            <v>-6012.1580000000004</v>
          </cell>
        </row>
        <row r="1904">
          <cell r="C1904">
            <v>-16.095929999999999</v>
          </cell>
          <cell r="E1904">
            <v>-6039.7340000000004</v>
          </cell>
        </row>
        <row r="1905">
          <cell r="C1905">
            <v>-16.103940000000001</v>
          </cell>
          <cell r="E1905">
            <v>-6066.05</v>
          </cell>
        </row>
        <row r="1906">
          <cell r="C1906">
            <v>-16.111889999999999</v>
          </cell>
          <cell r="E1906">
            <v>-6092.8559999999998</v>
          </cell>
        </row>
        <row r="1907">
          <cell r="C1907">
            <v>-16.119969999999999</v>
          </cell>
          <cell r="E1907">
            <v>-6119.0540000000001</v>
          </cell>
        </row>
        <row r="1908">
          <cell r="C1908">
            <v>-16.12792</v>
          </cell>
          <cell r="E1908">
            <v>-6145.6549999999997</v>
          </cell>
        </row>
        <row r="1909">
          <cell r="C1909">
            <v>-16.135870000000001</v>
          </cell>
          <cell r="E1909">
            <v>-6172.8249999999998</v>
          </cell>
        </row>
        <row r="1910">
          <cell r="C1910">
            <v>-16.143940000000001</v>
          </cell>
          <cell r="E1910">
            <v>-6199.87</v>
          </cell>
        </row>
        <row r="1911">
          <cell r="C1911">
            <v>-16.151890000000002</v>
          </cell>
          <cell r="E1911">
            <v>-6226.7860000000001</v>
          </cell>
        </row>
        <row r="1912">
          <cell r="C1912">
            <v>-16.15991</v>
          </cell>
          <cell r="E1912">
            <v>-6253.6329999999998</v>
          </cell>
        </row>
        <row r="1913">
          <cell r="C1913">
            <v>-16.16798</v>
          </cell>
          <cell r="E1913">
            <v>-6280.0910000000003</v>
          </cell>
        </row>
        <row r="1914">
          <cell r="C1914">
            <v>-16.175930000000001</v>
          </cell>
          <cell r="E1914">
            <v>-6305.1279999999997</v>
          </cell>
        </row>
        <row r="1915">
          <cell r="C1915">
            <v>-16.18591</v>
          </cell>
          <cell r="E1915">
            <v>-6333.6760000000004</v>
          </cell>
        </row>
        <row r="1916">
          <cell r="C1916">
            <v>-16.195900000000002</v>
          </cell>
          <cell r="E1916">
            <v>-6361.0079999999998</v>
          </cell>
        </row>
        <row r="1917">
          <cell r="C1917">
            <v>-16.205939999999998</v>
          </cell>
          <cell r="E1917">
            <v>-6388.6059999999998</v>
          </cell>
        </row>
        <row r="1918">
          <cell r="C1918">
            <v>-16.21593</v>
          </cell>
          <cell r="E1918">
            <v>-6416.1819999999998</v>
          </cell>
        </row>
        <row r="1919">
          <cell r="C1919">
            <v>-16.225919999999999</v>
          </cell>
          <cell r="E1919">
            <v>-6443.0140000000001</v>
          </cell>
        </row>
        <row r="1920">
          <cell r="C1920">
            <v>-16.235959999999999</v>
          </cell>
          <cell r="E1920">
            <v>-6469.2280000000001</v>
          </cell>
        </row>
        <row r="1921">
          <cell r="C1921">
            <v>-16.24588</v>
          </cell>
          <cell r="E1921">
            <v>-6494.8549999999996</v>
          </cell>
        </row>
        <row r="1922">
          <cell r="C1922">
            <v>-16.255870000000002</v>
          </cell>
          <cell r="E1922">
            <v>-6519.8729999999996</v>
          </cell>
        </row>
        <row r="1923">
          <cell r="C1923">
            <v>-16.265910000000002</v>
          </cell>
          <cell r="E1923">
            <v>-6544.5870000000004</v>
          </cell>
        </row>
        <row r="1924">
          <cell r="C1924">
            <v>-16.2759</v>
          </cell>
          <cell r="E1924">
            <v>-6568.8010000000004</v>
          </cell>
        </row>
        <row r="1925">
          <cell r="C1925">
            <v>-16.28594</v>
          </cell>
          <cell r="E1925">
            <v>-6592.0410000000002</v>
          </cell>
        </row>
        <row r="1926">
          <cell r="C1926">
            <v>-16.295929999999998</v>
          </cell>
          <cell r="E1926">
            <v>-6615.116</v>
          </cell>
        </row>
        <row r="1927">
          <cell r="C1927">
            <v>-16.305969999999999</v>
          </cell>
          <cell r="E1927">
            <v>-6637.92</v>
          </cell>
        </row>
        <row r="1928">
          <cell r="C1928">
            <v>-16.31596</v>
          </cell>
          <cell r="E1928">
            <v>-6660.0219999999999</v>
          </cell>
        </row>
        <row r="1929">
          <cell r="C1929">
            <v>-16.325880000000002</v>
          </cell>
          <cell r="E1929">
            <v>-6681.7129999999997</v>
          </cell>
        </row>
        <row r="1930">
          <cell r="C1930">
            <v>-16.335930000000001</v>
          </cell>
          <cell r="E1930">
            <v>-6703.0919999999996</v>
          </cell>
        </row>
        <row r="1931">
          <cell r="C1931">
            <v>-16.34591</v>
          </cell>
          <cell r="E1931">
            <v>-6724.4979999999996</v>
          </cell>
        </row>
        <row r="1932">
          <cell r="C1932">
            <v>-16.35596</v>
          </cell>
          <cell r="E1932">
            <v>-6746.6149999999998</v>
          </cell>
        </row>
        <row r="1933">
          <cell r="C1933">
            <v>-16.365880000000001</v>
          </cell>
          <cell r="E1933">
            <v>-6769.8620000000001</v>
          </cell>
        </row>
        <row r="1934">
          <cell r="C1934">
            <v>-16.375869999999999</v>
          </cell>
          <cell r="E1934">
            <v>-6791.0029999999997</v>
          </cell>
        </row>
        <row r="1935">
          <cell r="C1935">
            <v>-16.385850000000001</v>
          </cell>
          <cell r="E1935">
            <v>-6811.2139999999999</v>
          </cell>
        </row>
        <row r="1936">
          <cell r="C1936">
            <v>-16.39584</v>
          </cell>
          <cell r="E1936">
            <v>-6832.143</v>
          </cell>
        </row>
        <row r="1937">
          <cell r="C1937">
            <v>-16.40588</v>
          </cell>
          <cell r="E1937">
            <v>-6854.5</v>
          </cell>
        </row>
        <row r="1938">
          <cell r="C1938">
            <v>-16.415870000000002</v>
          </cell>
          <cell r="E1938">
            <v>-6878.4170000000004</v>
          </cell>
        </row>
        <row r="1939">
          <cell r="C1939">
            <v>-16.425909999999998</v>
          </cell>
          <cell r="E1939">
            <v>-6903.1490000000003</v>
          </cell>
        </row>
        <row r="1940">
          <cell r="C1940">
            <v>-16.435890000000001</v>
          </cell>
          <cell r="E1940">
            <v>-6927.7550000000001</v>
          </cell>
        </row>
        <row r="1941">
          <cell r="C1941">
            <v>-16.445879999999999</v>
          </cell>
          <cell r="E1941">
            <v>-6952.4139999999998</v>
          </cell>
        </row>
        <row r="1942">
          <cell r="C1942">
            <v>-16.455860000000001</v>
          </cell>
          <cell r="E1942">
            <v>-6977.0469999999996</v>
          </cell>
        </row>
        <row r="1943">
          <cell r="C1943">
            <v>-16.465910000000001</v>
          </cell>
          <cell r="E1943">
            <v>-6999.6639999999998</v>
          </cell>
        </row>
        <row r="1944">
          <cell r="C1944">
            <v>-16.47589</v>
          </cell>
          <cell r="E1944">
            <v>-7014.866</v>
          </cell>
        </row>
        <row r="1945">
          <cell r="C1945">
            <v>-16.485939999999999</v>
          </cell>
          <cell r="E1945">
            <v>-7029.2489999999998</v>
          </cell>
        </row>
        <row r="1946">
          <cell r="C1946">
            <v>-16.49586</v>
          </cell>
          <cell r="E1946">
            <v>-7045.9129999999996</v>
          </cell>
        </row>
        <row r="1947">
          <cell r="C1947">
            <v>-16.50591</v>
          </cell>
          <cell r="E1947">
            <v>-7065.5450000000001</v>
          </cell>
        </row>
        <row r="1948">
          <cell r="C1948">
            <v>-16.515889999999999</v>
          </cell>
          <cell r="E1948">
            <v>-7086.27</v>
          </cell>
        </row>
        <row r="1949">
          <cell r="C1949">
            <v>-16.525939999999999</v>
          </cell>
          <cell r="E1949">
            <v>-7104.7460000000001</v>
          </cell>
        </row>
        <row r="1950">
          <cell r="C1950">
            <v>-16.535920000000001</v>
          </cell>
          <cell r="E1950">
            <v>-7103.18</v>
          </cell>
        </row>
        <row r="1951">
          <cell r="C1951">
            <v>-16.545909999999999</v>
          </cell>
          <cell r="E1951">
            <v>-7100.5010000000002</v>
          </cell>
        </row>
        <row r="1952">
          <cell r="C1952">
            <v>-16.555890000000002</v>
          </cell>
          <cell r="E1952">
            <v>-7108.6440000000002</v>
          </cell>
        </row>
        <row r="1953">
          <cell r="C1953">
            <v>-16.56588</v>
          </cell>
          <cell r="E1953">
            <v>-7127.91</v>
          </cell>
        </row>
        <row r="1954">
          <cell r="C1954">
            <v>-16.575980000000001</v>
          </cell>
          <cell r="E1954">
            <v>-7155.433</v>
          </cell>
        </row>
        <row r="1955">
          <cell r="C1955">
            <v>-16.58399</v>
          </cell>
          <cell r="E1955">
            <v>-7180.7629999999999</v>
          </cell>
        </row>
        <row r="1956">
          <cell r="C1956">
            <v>-16.592009999999998</v>
          </cell>
          <cell r="E1956">
            <v>-7207.4179999999997</v>
          </cell>
        </row>
        <row r="1957">
          <cell r="C1957">
            <v>-16.599959999999999</v>
          </cell>
          <cell r="E1957">
            <v>-7233.7139999999999</v>
          </cell>
        </row>
        <row r="1958">
          <cell r="C1958">
            <v>-16.607970000000002</v>
          </cell>
          <cell r="E1958">
            <v>-7258.7650000000003</v>
          </cell>
        </row>
        <row r="1959">
          <cell r="C1959">
            <v>-16.61795</v>
          </cell>
          <cell r="E1959">
            <v>-7285.0550000000003</v>
          </cell>
        </row>
        <row r="1960">
          <cell r="C1960">
            <v>-16.627939999999999</v>
          </cell>
          <cell r="E1960">
            <v>-7295.866</v>
          </cell>
        </row>
        <row r="1961">
          <cell r="C1961">
            <v>-16.637920000000001</v>
          </cell>
          <cell r="E1961">
            <v>-7305.83</v>
          </cell>
        </row>
        <row r="1962">
          <cell r="C1962">
            <v>-16.647970000000001</v>
          </cell>
          <cell r="E1962">
            <v>-7322.7780000000002</v>
          </cell>
        </row>
        <row r="1963">
          <cell r="C1963">
            <v>-16.657830000000001</v>
          </cell>
          <cell r="E1963">
            <v>-7343.701</v>
          </cell>
        </row>
        <row r="1964">
          <cell r="C1964">
            <v>-16.667819999999999</v>
          </cell>
          <cell r="E1964">
            <v>-7364.6170000000002</v>
          </cell>
        </row>
        <row r="1965">
          <cell r="C1965">
            <v>-16.677859999999999</v>
          </cell>
          <cell r="E1965">
            <v>-7380.7280000000001</v>
          </cell>
        </row>
        <row r="1966">
          <cell r="C1966">
            <v>-16.68797</v>
          </cell>
          <cell r="E1966">
            <v>-7398.5590000000002</v>
          </cell>
        </row>
        <row r="1967">
          <cell r="C1967">
            <v>-16.697949999999999</v>
          </cell>
          <cell r="E1967">
            <v>-7422.6220000000003</v>
          </cell>
        </row>
        <row r="1968">
          <cell r="C1968">
            <v>-16.707940000000001</v>
          </cell>
          <cell r="E1968">
            <v>-7452.8230000000003</v>
          </cell>
        </row>
        <row r="1969">
          <cell r="C1969">
            <v>-16.715949999999999</v>
          </cell>
          <cell r="E1969">
            <v>-7479.9549999999999</v>
          </cell>
        </row>
        <row r="1970">
          <cell r="C1970">
            <v>-16.7239</v>
          </cell>
          <cell r="E1970">
            <v>-7508.0550000000003</v>
          </cell>
        </row>
        <row r="1971">
          <cell r="C1971">
            <v>-16.73197</v>
          </cell>
          <cell r="E1971">
            <v>-7536.3670000000002</v>
          </cell>
        </row>
        <row r="1972">
          <cell r="C1972">
            <v>-16.74004</v>
          </cell>
          <cell r="E1972">
            <v>-7564.1639999999998</v>
          </cell>
        </row>
        <row r="1973">
          <cell r="C1973">
            <v>-16.748000000000001</v>
          </cell>
          <cell r="E1973">
            <v>-7589.2920000000004</v>
          </cell>
        </row>
        <row r="1974">
          <cell r="C1974">
            <v>-16.75798</v>
          </cell>
          <cell r="E1974">
            <v>-7613.0039999999999</v>
          </cell>
        </row>
        <row r="1975">
          <cell r="C1975">
            <v>-16.767910000000001</v>
          </cell>
          <cell r="E1975">
            <v>-7635.3109999999997</v>
          </cell>
        </row>
        <row r="1976">
          <cell r="C1976">
            <v>-16.777950000000001</v>
          </cell>
          <cell r="E1976">
            <v>-7659.7439999999997</v>
          </cell>
        </row>
        <row r="1977">
          <cell r="C1977">
            <v>-16.787990000000001</v>
          </cell>
          <cell r="E1977">
            <v>-7686.65</v>
          </cell>
        </row>
        <row r="1978">
          <cell r="C1978">
            <v>-16.797979999999999</v>
          </cell>
          <cell r="E1978">
            <v>-7713.0910000000003</v>
          </cell>
        </row>
        <row r="1979">
          <cell r="C1979">
            <v>-16.807970000000001</v>
          </cell>
          <cell r="E1979">
            <v>-7738.6610000000001</v>
          </cell>
        </row>
        <row r="1980">
          <cell r="C1980">
            <v>-16.817889999999998</v>
          </cell>
          <cell r="E1980">
            <v>-7766.02</v>
          </cell>
        </row>
        <row r="1981">
          <cell r="C1981">
            <v>-16.827929999999999</v>
          </cell>
          <cell r="E1981">
            <v>-7794.3149999999996</v>
          </cell>
        </row>
        <row r="1982">
          <cell r="C1982">
            <v>-16.837980000000002</v>
          </cell>
          <cell r="E1982">
            <v>-7823.3739999999998</v>
          </cell>
        </row>
        <row r="1983">
          <cell r="C1983">
            <v>-16.84796</v>
          </cell>
          <cell r="E1983">
            <v>-7853.4830000000002</v>
          </cell>
        </row>
        <row r="1984">
          <cell r="C1984">
            <v>-16.857949999999999</v>
          </cell>
          <cell r="E1984">
            <v>-7884.2830000000004</v>
          </cell>
        </row>
        <row r="1985">
          <cell r="C1985">
            <v>-16.867930000000001</v>
          </cell>
          <cell r="E1985">
            <v>-7914.65</v>
          </cell>
        </row>
        <row r="1986">
          <cell r="C1986">
            <v>-16.87792</v>
          </cell>
          <cell r="E1986">
            <v>-7944.05</v>
          </cell>
        </row>
        <row r="1987">
          <cell r="C1987">
            <v>-16.88796</v>
          </cell>
          <cell r="E1987">
            <v>-7970.84</v>
          </cell>
        </row>
        <row r="1988">
          <cell r="C1988">
            <v>-16.898009999999999</v>
          </cell>
          <cell r="E1988">
            <v>-7955.5010000000002</v>
          </cell>
        </row>
        <row r="1989">
          <cell r="C1989">
            <v>-16.90399</v>
          </cell>
          <cell r="E1989">
            <v>-7920.1750000000002</v>
          </cell>
        </row>
        <row r="1990">
          <cell r="C1990">
            <v>-16.908049999999999</v>
          </cell>
          <cell r="E1990">
            <v>-7888.5879999999997</v>
          </cell>
        </row>
        <row r="1991">
          <cell r="C1991">
            <v>-16.911999999999999</v>
          </cell>
          <cell r="E1991">
            <v>-7856.3329999999996</v>
          </cell>
        </row>
        <row r="1992">
          <cell r="C1992">
            <v>-16.916</v>
          </cell>
          <cell r="E1992">
            <v>-7826.6109999999999</v>
          </cell>
        </row>
        <row r="1993">
          <cell r="C1993">
            <v>-16.920010000000001</v>
          </cell>
          <cell r="E1993">
            <v>-7801.3509999999997</v>
          </cell>
        </row>
        <row r="1994">
          <cell r="C1994">
            <v>-16.925989999999999</v>
          </cell>
          <cell r="E1994">
            <v>-7764.56</v>
          </cell>
        </row>
        <row r="1995">
          <cell r="C1995">
            <v>-16.93</v>
          </cell>
          <cell r="E1995">
            <v>-7738.4009999999998</v>
          </cell>
        </row>
        <row r="1996">
          <cell r="C1996">
            <v>-16.935970000000001</v>
          </cell>
          <cell r="E1996">
            <v>-7704.2209999999995</v>
          </cell>
        </row>
        <row r="1997">
          <cell r="C1997">
            <v>-16.944050000000001</v>
          </cell>
          <cell r="E1997">
            <v>-7676.6629999999996</v>
          </cell>
        </row>
        <row r="1998">
          <cell r="C1998">
            <v>-16.954090000000001</v>
          </cell>
          <cell r="E1998">
            <v>-7675.6869999999999</v>
          </cell>
        </row>
        <row r="1999">
          <cell r="C1999">
            <v>-16.964079999999999</v>
          </cell>
          <cell r="E1999">
            <v>-7705.6570000000002</v>
          </cell>
        </row>
        <row r="2000">
          <cell r="C2000">
            <v>-16.97</v>
          </cell>
          <cell r="E2000">
            <v>-7733.43</v>
          </cell>
        </row>
        <row r="2001">
          <cell r="C2001">
            <v>-16.976030000000002</v>
          </cell>
          <cell r="E2001">
            <v>-7759.7449999999999</v>
          </cell>
        </row>
        <row r="2002">
          <cell r="C2002">
            <v>-16.983979999999999</v>
          </cell>
          <cell r="E2002">
            <v>-7712.0309999999999</v>
          </cell>
        </row>
        <row r="2003">
          <cell r="C2003">
            <v>-16.98602</v>
          </cell>
          <cell r="E2003">
            <v>-7682.701</v>
          </cell>
        </row>
        <row r="2004">
          <cell r="C2004">
            <v>-16.988050000000001</v>
          </cell>
          <cell r="E2004">
            <v>-7650.0450000000001</v>
          </cell>
        </row>
        <row r="2005">
          <cell r="C2005">
            <v>-16.990020000000001</v>
          </cell>
          <cell r="E2005">
            <v>-7615.0410000000002</v>
          </cell>
        </row>
        <row r="2006">
          <cell r="C2006">
            <v>-16.992000000000001</v>
          </cell>
          <cell r="E2006">
            <v>-7578.9849999999997</v>
          </cell>
        </row>
        <row r="2007">
          <cell r="C2007">
            <v>-16.994029999999999</v>
          </cell>
          <cell r="E2007">
            <v>-7543.0039999999999</v>
          </cell>
        </row>
        <row r="2008">
          <cell r="C2008">
            <v>-16.995999999999999</v>
          </cell>
          <cell r="E2008">
            <v>-7507.7939999999999</v>
          </cell>
        </row>
        <row r="2009">
          <cell r="C2009">
            <v>-16.99804</v>
          </cell>
          <cell r="E2009">
            <v>-7473.8670000000002</v>
          </cell>
        </row>
        <row r="2010">
          <cell r="C2010">
            <v>-17.000070000000001</v>
          </cell>
          <cell r="E2010">
            <v>-7441.674</v>
          </cell>
        </row>
        <row r="2011">
          <cell r="C2011">
            <v>-17.002099999999999</v>
          </cell>
          <cell r="E2011">
            <v>-7411.5209999999997</v>
          </cell>
        </row>
        <row r="2012">
          <cell r="C2012">
            <v>-17.004069999999999</v>
          </cell>
          <cell r="E2012">
            <v>-7383.6210000000001</v>
          </cell>
        </row>
        <row r="2013">
          <cell r="C2013">
            <v>-17.006049999999998</v>
          </cell>
          <cell r="E2013">
            <v>-7358.1890000000003</v>
          </cell>
        </row>
        <row r="2014">
          <cell r="C2014">
            <v>-17.01005</v>
          </cell>
          <cell r="E2014">
            <v>-7315.3950000000004</v>
          </cell>
        </row>
        <row r="2015">
          <cell r="C2015">
            <v>-17.014119999999998</v>
          </cell>
          <cell r="E2015">
            <v>-7283.6220000000003</v>
          </cell>
        </row>
        <row r="2016">
          <cell r="C2016">
            <v>-17.020099999999999</v>
          </cell>
          <cell r="E2016">
            <v>-7255.7460000000001</v>
          </cell>
        </row>
        <row r="2017">
          <cell r="C2017">
            <v>-17.030080000000002</v>
          </cell>
          <cell r="E2017">
            <v>-7249.4849999999997</v>
          </cell>
        </row>
        <row r="2018">
          <cell r="C2018">
            <v>-17.040130000000001</v>
          </cell>
          <cell r="E2018">
            <v>-7246.5159999999996</v>
          </cell>
        </row>
        <row r="2019">
          <cell r="C2019">
            <v>-17.05011</v>
          </cell>
          <cell r="E2019">
            <v>-7258.1490000000003</v>
          </cell>
        </row>
        <row r="2020">
          <cell r="C2020">
            <v>-17.060099999999998</v>
          </cell>
          <cell r="E2020">
            <v>-7283.6660000000002</v>
          </cell>
        </row>
        <row r="2021">
          <cell r="C2021">
            <v>-17.070080000000001</v>
          </cell>
          <cell r="E2021">
            <v>-7300.99</v>
          </cell>
        </row>
        <row r="2022">
          <cell r="C2022">
            <v>-17.080069999999999</v>
          </cell>
          <cell r="E2022">
            <v>-7310.9480000000003</v>
          </cell>
        </row>
        <row r="2023">
          <cell r="C2023">
            <v>-17.090109999999999</v>
          </cell>
          <cell r="E2023">
            <v>-7332.1220000000003</v>
          </cell>
        </row>
        <row r="2024">
          <cell r="C2024">
            <v>-17.098120000000002</v>
          </cell>
          <cell r="E2024">
            <v>-7358.7020000000002</v>
          </cell>
        </row>
        <row r="2025">
          <cell r="C2025">
            <v>-17.106069999999999</v>
          </cell>
          <cell r="E2025">
            <v>-7392.9139999999998</v>
          </cell>
        </row>
        <row r="2026">
          <cell r="C2026">
            <v>-17.112110000000001</v>
          </cell>
          <cell r="E2026">
            <v>-7423.2759999999998</v>
          </cell>
        </row>
        <row r="2027">
          <cell r="C2027">
            <v>-17.118030000000001</v>
          </cell>
          <cell r="E2027">
            <v>-7456.7309999999998</v>
          </cell>
        </row>
        <row r="2028">
          <cell r="C2028">
            <v>-17.12407</v>
          </cell>
          <cell r="E2028">
            <v>-7489.2259999999997</v>
          </cell>
        </row>
        <row r="2029">
          <cell r="C2029">
            <v>-17.130050000000001</v>
          </cell>
          <cell r="E2029">
            <v>-7445.2449999999999</v>
          </cell>
        </row>
        <row r="2030">
          <cell r="C2030">
            <v>-17.132079999999998</v>
          </cell>
          <cell r="E2030">
            <v>-7398.5889999999999</v>
          </cell>
        </row>
        <row r="2031">
          <cell r="C2031">
            <v>-17.134119999999999</v>
          </cell>
          <cell r="E2031">
            <v>-7341.1729999999998</v>
          </cell>
        </row>
        <row r="2032">
          <cell r="C2032">
            <v>-17.136150000000001</v>
          </cell>
          <cell r="E2032">
            <v>-7275.9350000000004</v>
          </cell>
        </row>
        <row r="2033">
          <cell r="C2033">
            <v>-17.138120000000001</v>
          </cell>
          <cell r="E2033">
            <v>-7204.8209999999999</v>
          </cell>
        </row>
        <row r="2034">
          <cell r="C2034">
            <v>-17.1401</v>
          </cell>
          <cell r="E2034">
            <v>-7129.9859999999999</v>
          </cell>
        </row>
        <row r="2035">
          <cell r="C2035">
            <v>-17.142130000000002</v>
          </cell>
          <cell r="E2035">
            <v>-7053.5739999999996</v>
          </cell>
        </row>
        <row r="2036">
          <cell r="C2036">
            <v>-17.144159999999999</v>
          </cell>
          <cell r="E2036">
            <v>-6977.1090000000004</v>
          </cell>
        </row>
        <row r="2037">
          <cell r="C2037">
            <v>-17.146190000000001</v>
          </cell>
          <cell r="E2037">
            <v>-6901.3389999999999</v>
          </cell>
        </row>
        <row r="2038">
          <cell r="C2038">
            <v>-17.14817</v>
          </cell>
          <cell r="E2038">
            <v>-6826.45</v>
          </cell>
        </row>
        <row r="2039">
          <cell r="C2039">
            <v>-17.150200000000002</v>
          </cell>
          <cell r="E2039">
            <v>-6752.683</v>
          </cell>
        </row>
        <row r="2040">
          <cell r="C2040">
            <v>-17.152170000000002</v>
          </cell>
          <cell r="E2040">
            <v>-6680.8410000000003</v>
          </cell>
        </row>
        <row r="2041">
          <cell r="C2041">
            <v>-17.154209999999999</v>
          </cell>
          <cell r="E2041">
            <v>-6611.9769999999999</v>
          </cell>
        </row>
        <row r="2042">
          <cell r="C2042">
            <v>-17.15624</v>
          </cell>
          <cell r="E2042">
            <v>-6546.826</v>
          </cell>
        </row>
        <row r="2043">
          <cell r="C2043">
            <v>-17.158270000000002</v>
          </cell>
          <cell r="E2043">
            <v>-6485.7950000000001</v>
          </cell>
        </row>
        <row r="2044">
          <cell r="C2044">
            <v>-17.160240000000002</v>
          </cell>
          <cell r="E2044">
            <v>-6429.2209999999995</v>
          </cell>
        </row>
        <row r="2045">
          <cell r="C2045">
            <v>-17.162220000000001</v>
          </cell>
          <cell r="E2045">
            <v>-6377.3770000000004</v>
          </cell>
        </row>
        <row r="2046">
          <cell r="C2046">
            <v>-17.164249999999999</v>
          </cell>
          <cell r="E2046">
            <v>-6330.3639999999996</v>
          </cell>
        </row>
        <row r="2047">
          <cell r="C2047">
            <v>-17.16628</v>
          </cell>
          <cell r="E2047">
            <v>-6288.15</v>
          </cell>
        </row>
        <row r="2048">
          <cell r="C2048">
            <v>-17.168320000000001</v>
          </cell>
          <cell r="E2048">
            <v>-6250.6880000000001</v>
          </cell>
        </row>
        <row r="2049">
          <cell r="C2049">
            <v>-17.170290000000001</v>
          </cell>
          <cell r="E2049">
            <v>-6217.933</v>
          </cell>
        </row>
        <row r="2050">
          <cell r="C2050">
            <v>-17.172260000000001</v>
          </cell>
          <cell r="E2050">
            <v>-6189.7610000000004</v>
          </cell>
        </row>
        <row r="2051">
          <cell r="C2051">
            <v>-17.176269999999999</v>
          </cell>
          <cell r="E2051">
            <v>-6146.1959999999999</v>
          </cell>
        </row>
        <row r="2052">
          <cell r="C2052">
            <v>-17.18028</v>
          </cell>
          <cell r="E2052">
            <v>-6118.0619999999999</v>
          </cell>
        </row>
        <row r="2053">
          <cell r="C2053">
            <v>-17.190259999999999</v>
          </cell>
          <cell r="E2053">
            <v>-6094.4049999999997</v>
          </cell>
        </row>
        <row r="2054">
          <cell r="C2054">
            <v>-17.194320000000001</v>
          </cell>
          <cell r="E2054">
            <v>-6052.9430000000002</v>
          </cell>
        </row>
        <row r="2055">
          <cell r="C2055">
            <v>-17.196300000000001</v>
          </cell>
          <cell r="E2055">
            <v>-6013.7030000000004</v>
          </cell>
        </row>
        <row r="2056">
          <cell r="C2056">
            <v>-17.198270000000001</v>
          </cell>
          <cell r="E2056">
            <v>-5966.8850000000002</v>
          </cell>
        </row>
        <row r="2057">
          <cell r="C2057">
            <v>-17.200240000000001</v>
          </cell>
          <cell r="E2057">
            <v>-5914.973</v>
          </cell>
        </row>
        <row r="2058">
          <cell r="C2058">
            <v>-17.202279999999998</v>
          </cell>
          <cell r="E2058">
            <v>-5859.1679999999997</v>
          </cell>
        </row>
        <row r="2059">
          <cell r="C2059">
            <v>-17.20431</v>
          </cell>
          <cell r="E2059">
            <v>-5801.0159999999996</v>
          </cell>
        </row>
        <row r="2060">
          <cell r="C2060">
            <v>-17.206340000000001</v>
          </cell>
          <cell r="E2060">
            <v>-5742.2349999999997</v>
          </cell>
        </row>
        <row r="2061">
          <cell r="C2061">
            <v>-17.208310000000001</v>
          </cell>
          <cell r="E2061">
            <v>-5683.9939999999997</v>
          </cell>
        </row>
        <row r="2062">
          <cell r="C2062">
            <v>-17.210349999999998</v>
          </cell>
          <cell r="E2062">
            <v>-5627.0410000000002</v>
          </cell>
        </row>
        <row r="2063">
          <cell r="C2063">
            <v>-17.212319999999998</v>
          </cell>
          <cell r="E2063">
            <v>-5572.0820000000003</v>
          </cell>
        </row>
        <row r="2064">
          <cell r="C2064">
            <v>-17.21435</v>
          </cell>
          <cell r="E2064">
            <v>-5519.7969999999996</v>
          </cell>
        </row>
        <row r="2065">
          <cell r="C2065">
            <v>-17.216390000000001</v>
          </cell>
          <cell r="E2065">
            <v>-5470.7</v>
          </cell>
        </row>
        <row r="2066">
          <cell r="C2066">
            <v>-17.218419999999998</v>
          </cell>
          <cell r="E2066">
            <v>-5425.1540000000005</v>
          </cell>
        </row>
        <row r="2067">
          <cell r="C2067">
            <v>-17.220389999999998</v>
          </cell>
          <cell r="E2067">
            <v>-5383.4269999999997</v>
          </cell>
        </row>
        <row r="2068">
          <cell r="C2068">
            <v>-17.222370000000002</v>
          </cell>
          <cell r="E2068">
            <v>-5345.6949999999997</v>
          </cell>
        </row>
        <row r="2069">
          <cell r="C2069">
            <v>-17.224399999999999</v>
          </cell>
          <cell r="E2069">
            <v>-5312.027</v>
          </cell>
        </row>
        <row r="2070">
          <cell r="C2070">
            <v>-17.226369999999999</v>
          </cell>
          <cell r="E2070">
            <v>-5282.3959999999997</v>
          </cell>
        </row>
        <row r="2071">
          <cell r="C2071">
            <v>-17.22841</v>
          </cell>
          <cell r="E2071">
            <v>-5256.7259999999997</v>
          </cell>
        </row>
        <row r="2072">
          <cell r="C2072">
            <v>-17.232410000000002</v>
          </cell>
          <cell r="E2072">
            <v>-5216.7290000000003</v>
          </cell>
        </row>
        <row r="2073">
          <cell r="C2073">
            <v>-17.236419999999999</v>
          </cell>
          <cell r="E2073">
            <v>-5190.6729999999998</v>
          </cell>
        </row>
        <row r="2074">
          <cell r="C2074">
            <v>-17.246400000000001</v>
          </cell>
          <cell r="E2074">
            <v>-5175.1499999999996</v>
          </cell>
        </row>
        <row r="2075">
          <cell r="C2075">
            <v>-17.25639</v>
          </cell>
          <cell r="E2075">
            <v>-5208.1629999999996</v>
          </cell>
        </row>
        <row r="2076">
          <cell r="C2076">
            <v>-17.262370000000001</v>
          </cell>
          <cell r="E2076">
            <v>-5240.625</v>
          </cell>
        </row>
        <row r="2077">
          <cell r="C2077">
            <v>-17.2684</v>
          </cell>
          <cell r="E2077">
            <v>-5275.6819999999998</v>
          </cell>
        </row>
        <row r="2078">
          <cell r="C2078">
            <v>-17.274380000000001</v>
          </cell>
          <cell r="E2078">
            <v>-5305.1509999999998</v>
          </cell>
        </row>
        <row r="2079">
          <cell r="C2079">
            <v>-17.284369999999999</v>
          </cell>
          <cell r="E2079">
            <v>-5312.1360000000004</v>
          </cell>
        </row>
        <row r="2080">
          <cell r="C2080">
            <v>-17.294350000000001</v>
          </cell>
          <cell r="E2080">
            <v>-5294.9160000000002</v>
          </cell>
        </row>
        <row r="2081">
          <cell r="C2081">
            <v>-17.30434</v>
          </cell>
          <cell r="E2081">
            <v>-5282.7179999999998</v>
          </cell>
        </row>
        <row r="2082">
          <cell r="C2082">
            <v>-17.314260000000001</v>
          </cell>
          <cell r="E2082">
            <v>-5286.8389999999999</v>
          </cell>
        </row>
        <row r="2083">
          <cell r="C2083">
            <v>-17.324249999999999</v>
          </cell>
          <cell r="E2083">
            <v>-5306.9449999999997</v>
          </cell>
        </row>
        <row r="2084">
          <cell r="C2084">
            <v>-17.334230000000002</v>
          </cell>
          <cell r="E2084">
            <v>-5337.0420000000004</v>
          </cell>
        </row>
        <row r="2085">
          <cell r="C2085">
            <v>-17.34422</v>
          </cell>
          <cell r="E2085">
            <v>-5355.009</v>
          </cell>
        </row>
        <row r="2086">
          <cell r="C2086">
            <v>-17.354199999999999</v>
          </cell>
          <cell r="E2086">
            <v>-5363.1940000000004</v>
          </cell>
        </row>
        <row r="2087">
          <cell r="C2087">
            <v>-17.364190000000001</v>
          </cell>
          <cell r="E2087">
            <v>-5370.6170000000002</v>
          </cell>
        </row>
        <row r="2088">
          <cell r="C2088">
            <v>-17.374169999999999</v>
          </cell>
          <cell r="E2088">
            <v>-5378.4530000000004</v>
          </cell>
        </row>
        <row r="2089">
          <cell r="C2089">
            <v>-17.384160000000001</v>
          </cell>
          <cell r="E2089">
            <v>-5389.4319999999998</v>
          </cell>
        </row>
        <row r="2090">
          <cell r="C2090">
            <v>-17.39414</v>
          </cell>
          <cell r="E2090">
            <v>-5406.107</v>
          </cell>
        </row>
        <row r="2091">
          <cell r="C2091">
            <v>-17.404070000000001</v>
          </cell>
          <cell r="E2091">
            <v>-5423.64</v>
          </cell>
        </row>
        <row r="2092">
          <cell r="C2092">
            <v>-17.414110000000001</v>
          </cell>
          <cell r="E2092">
            <v>-5442.8990000000003</v>
          </cell>
        </row>
        <row r="2093">
          <cell r="C2093">
            <v>-17.424099999999999</v>
          </cell>
          <cell r="E2093">
            <v>-5466.6310000000003</v>
          </cell>
        </row>
        <row r="2094">
          <cell r="C2094">
            <v>-17.434139999999999</v>
          </cell>
          <cell r="E2094">
            <v>-5418.2449999999999</v>
          </cell>
        </row>
        <row r="2095">
          <cell r="C2095">
            <v>-17.436109999999999</v>
          </cell>
          <cell r="E2095">
            <v>-5380.4740000000002</v>
          </cell>
        </row>
        <row r="2096">
          <cell r="C2096">
            <v>-17.438089999999999</v>
          </cell>
          <cell r="E2096">
            <v>-5337.6409999999996</v>
          </cell>
        </row>
        <row r="2097">
          <cell r="C2097">
            <v>-17.44012</v>
          </cell>
          <cell r="E2097">
            <v>-5290.9449999999997</v>
          </cell>
        </row>
        <row r="2098">
          <cell r="C2098">
            <v>-17.44209</v>
          </cell>
          <cell r="E2098">
            <v>-5241.6729999999998</v>
          </cell>
        </row>
        <row r="2099">
          <cell r="C2099">
            <v>-17.444130000000001</v>
          </cell>
          <cell r="E2099">
            <v>-5191.4049999999997</v>
          </cell>
        </row>
        <row r="2100">
          <cell r="C2100">
            <v>-17.446159999999999</v>
          </cell>
          <cell r="E2100">
            <v>-5141.317</v>
          </cell>
        </row>
        <row r="2101">
          <cell r="C2101">
            <v>-17.448129999999999</v>
          </cell>
          <cell r="E2101">
            <v>-5092.1180000000004</v>
          </cell>
        </row>
        <row r="2102">
          <cell r="C2102">
            <v>-17.450099999999999</v>
          </cell>
          <cell r="E2102">
            <v>-5044.433</v>
          </cell>
        </row>
        <row r="2103">
          <cell r="C2103">
            <v>-17.45214</v>
          </cell>
          <cell r="E2103">
            <v>-4998.8919999999998</v>
          </cell>
        </row>
        <row r="2104">
          <cell r="C2104">
            <v>-17.454170000000001</v>
          </cell>
          <cell r="E2104">
            <v>-4955.9809999999998</v>
          </cell>
        </row>
        <row r="2105">
          <cell r="C2105">
            <v>-17.456140000000001</v>
          </cell>
          <cell r="E2105">
            <v>-4916.018</v>
          </cell>
        </row>
        <row r="2106">
          <cell r="C2106">
            <v>-17.458179999999999</v>
          </cell>
          <cell r="E2106">
            <v>-4879.2330000000002</v>
          </cell>
        </row>
        <row r="2107">
          <cell r="C2107">
            <v>-17.460149999999999</v>
          </cell>
          <cell r="E2107">
            <v>-4845.8050000000003</v>
          </cell>
        </row>
        <row r="2108">
          <cell r="C2108">
            <v>-17.462119999999999</v>
          </cell>
          <cell r="E2108">
            <v>-4815.826</v>
          </cell>
        </row>
        <row r="2109">
          <cell r="C2109">
            <v>-17.46416</v>
          </cell>
          <cell r="E2109">
            <v>-4789.3010000000004</v>
          </cell>
        </row>
        <row r="2110">
          <cell r="C2110">
            <v>-17.468160000000001</v>
          </cell>
          <cell r="E2110">
            <v>-4746.3779999999997</v>
          </cell>
        </row>
        <row r="2111">
          <cell r="C2111">
            <v>-17.472169999999998</v>
          </cell>
          <cell r="E2111">
            <v>-4716.223</v>
          </cell>
        </row>
        <row r="2112">
          <cell r="C2112">
            <v>-17.480119999999999</v>
          </cell>
          <cell r="E2112">
            <v>-4688.808</v>
          </cell>
        </row>
        <row r="2113">
          <cell r="C2113">
            <v>-17.490159999999999</v>
          </cell>
          <cell r="E2113">
            <v>-4698.2250000000004</v>
          </cell>
        </row>
        <row r="2114">
          <cell r="C2114">
            <v>-17.498169999999998</v>
          </cell>
          <cell r="E2114">
            <v>-4724.3950000000004</v>
          </cell>
        </row>
        <row r="2115">
          <cell r="C2115">
            <v>-17.50619</v>
          </cell>
          <cell r="E2115">
            <v>-4757.7460000000001</v>
          </cell>
        </row>
        <row r="2116">
          <cell r="C2116">
            <v>-17.512170000000001</v>
          </cell>
          <cell r="E2116">
            <v>-4785.1629999999996</v>
          </cell>
        </row>
        <row r="2117">
          <cell r="C2117">
            <v>-17.51821</v>
          </cell>
          <cell r="E2117">
            <v>-4813.0709999999999</v>
          </cell>
        </row>
        <row r="2118">
          <cell r="C2118">
            <v>-17.524180000000001</v>
          </cell>
          <cell r="E2118">
            <v>-4838.143</v>
          </cell>
        </row>
        <row r="2119">
          <cell r="C2119">
            <v>-17.534109999999998</v>
          </cell>
          <cell r="E2119">
            <v>-4859.0780000000004</v>
          </cell>
        </row>
        <row r="2120">
          <cell r="C2120">
            <v>-17.544149999999998</v>
          </cell>
          <cell r="E2120">
            <v>-4868.335</v>
          </cell>
        </row>
        <row r="2121">
          <cell r="C2121">
            <v>-17.554200000000002</v>
          </cell>
          <cell r="E2121">
            <v>-4874.2730000000001</v>
          </cell>
        </row>
        <row r="2122">
          <cell r="C2122">
            <v>-17.56418</v>
          </cell>
          <cell r="E2122">
            <v>-4883.1729999999998</v>
          </cell>
        </row>
        <row r="2123">
          <cell r="C2123">
            <v>-17.574169999999999</v>
          </cell>
          <cell r="E2123">
            <v>-4898.2039999999997</v>
          </cell>
        </row>
        <row r="2124">
          <cell r="C2124">
            <v>-17.584150000000001</v>
          </cell>
          <cell r="E2124">
            <v>-4912.6760000000004</v>
          </cell>
        </row>
        <row r="2125">
          <cell r="C2125">
            <v>-17.594139999999999</v>
          </cell>
          <cell r="E2125">
            <v>-4916.9989999999998</v>
          </cell>
        </row>
        <row r="2126">
          <cell r="C2126">
            <v>-17.604179999999999</v>
          </cell>
          <cell r="E2126">
            <v>-4902.2790000000005</v>
          </cell>
        </row>
        <row r="2127">
          <cell r="C2127">
            <v>-17.614229999999999</v>
          </cell>
          <cell r="E2127">
            <v>-4878.7370000000001</v>
          </cell>
        </row>
        <row r="2128">
          <cell r="C2128">
            <v>-17.624210000000001</v>
          </cell>
          <cell r="E2128">
            <v>-4858.9799999999996</v>
          </cell>
        </row>
        <row r="2129">
          <cell r="C2129">
            <v>-17.634260000000001</v>
          </cell>
          <cell r="E2129">
            <v>-4835.1559999999999</v>
          </cell>
        </row>
        <row r="2130">
          <cell r="C2130">
            <v>-17.640180000000001</v>
          </cell>
          <cell r="E2130">
            <v>-4799.1059999999998</v>
          </cell>
        </row>
        <row r="2131">
          <cell r="C2131">
            <v>-17.644179999999999</v>
          </cell>
          <cell r="E2131">
            <v>-4767.6310000000003</v>
          </cell>
        </row>
        <row r="2132">
          <cell r="C2132">
            <v>-17.64819</v>
          </cell>
          <cell r="E2132">
            <v>-4734.4549999999999</v>
          </cell>
        </row>
        <row r="2133">
          <cell r="C2133">
            <v>-17.652190000000001</v>
          </cell>
          <cell r="E2133">
            <v>-4701.7889999999998</v>
          </cell>
        </row>
        <row r="2134">
          <cell r="C2134">
            <v>-17.656199999999998</v>
          </cell>
          <cell r="E2134">
            <v>-4671.4110000000001</v>
          </cell>
        </row>
        <row r="2135">
          <cell r="C2135">
            <v>-17.6602</v>
          </cell>
          <cell r="E2135">
            <v>-4644.8410000000003</v>
          </cell>
        </row>
        <row r="2136">
          <cell r="C2136">
            <v>-17.666180000000001</v>
          </cell>
          <cell r="E2136">
            <v>-4613.8190000000004</v>
          </cell>
        </row>
        <row r="2137">
          <cell r="C2137">
            <v>-17.676169999999999</v>
          </cell>
          <cell r="E2137">
            <v>-4587.4989999999998</v>
          </cell>
        </row>
        <row r="2138">
          <cell r="C2138">
            <v>-17.686209999999999</v>
          </cell>
          <cell r="E2138">
            <v>-4575.3599999999997</v>
          </cell>
        </row>
        <row r="2139">
          <cell r="C2139">
            <v>-17.696200000000001</v>
          </cell>
          <cell r="E2139">
            <v>-4561.6750000000002</v>
          </cell>
        </row>
        <row r="2140">
          <cell r="C2140">
            <v>-17.706240000000001</v>
          </cell>
          <cell r="E2140">
            <v>-4542.7430000000004</v>
          </cell>
        </row>
        <row r="2141">
          <cell r="C2141">
            <v>-17.716170000000002</v>
          </cell>
          <cell r="E2141">
            <v>-4525.8220000000001</v>
          </cell>
        </row>
        <row r="2142">
          <cell r="C2142">
            <v>-17.726150000000001</v>
          </cell>
          <cell r="E2142">
            <v>-4521.8249999999998</v>
          </cell>
        </row>
        <row r="2143">
          <cell r="C2143">
            <v>-17.736139999999999</v>
          </cell>
          <cell r="E2143">
            <v>-4530.7240000000002</v>
          </cell>
        </row>
        <row r="2144">
          <cell r="C2144">
            <v>-17.746179999999999</v>
          </cell>
          <cell r="E2144">
            <v>-4510.0349999999999</v>
          </cell>
        </row>
        <row r="2145">
          <cell r="C2145">
            <v>-17.750129999999999</v>
          </cell>
          <cell r="E2145">
            <v>-4473.8959999999997</v>
          </cell>
        </row>
        <row r="2146">
          <cell r="C2146">
            <v>-17.754190000000001</v>
          </cell>
          <cell r="E2146">
            <v>-4430.3459999999995</v>
          </cell>
        </row>
        <row r="2147">
          <cell r="C2147">
            <v>-17.758199999999999</v>
          </cell>
          <cell r="E2147">
            <v>-4383.8440000000001</v>
          </cell>
        </row>
        <row r="2148">
          <cell r="C2148">
            <v>-17.76221</v>
          </cell>
          <cell r="E2148">
            <v>-4337.87</v>
          </cell>
        </row>
        <row r="2149">
          <cell r="C2149">
            <v>-17.766210000000001</v>
          </cell>
          <cell r="E2149">
            <v>-4295.0839999999998</v>
          </cell>
        </row>
        <row r="2150">
          <cell r="C2150">
            <v>-17.77028</v>
          </cell>
          <cell r="E2150">
            <v>-4257.3649999999998</v>
          </cell>
        </row>
        <row r="2151">
          <cell r="C2151">
            <v>-17.774280000000001</v>
          </cell>
          <cell r="E2151">
            <v>-4225.79</v>
          </cell>
        </row>
        <row r="2152">
          <cell r="C2152">
            <v>-17.77835</v>
          </cell>
          <cell r="E2152">
            <v>-4200.6819999999998</v>
          </cell>
        </row>
        <row r="2153">
          <cell r="C2153">
            <v>-17.784330000000001</v>
          </cell>
          <cell r="E2153">
            <v>-4172.2039999999997</v>
          </cell>
        </row>
        <row r="2154">
          <cell r="C2154">
            <v>-17.792339999999999</v>
          </cell>
          <cell r="E2154">
            <v>-4142.5619999999999</v>
          </cell>
        </row>
        <row r="2155">
          <cell r="C2155">
            <v>-17.80226</v>
          </cell>
          <cell r="E2155">
            <v>-4121.9539999999997</v>
          </cell>
        </row>
        <row r="2156">
          <cell r="C2156">
            <v>-17.812249999999999</v>
          </cell>
          <cell r="E2156">
            <v>-4120.6670000000004</v>
          </cell>
        </row>
        <row r="2157">
          <cell r="C2157">
            <v>-17.82217</v>
          </cell>
          <cell r="E2157">
            <v>-4134.335</v>
          </cell>
        </row>
        <row r="2158">
          <cell r="C2158">
            <v>-17.832159999999998</v>
          </cell>
          <cell r="E2158">
            <v>-4151.9709999999995</v>
          </cell>
        </row>
        <row r="2159">
          <cell r="C2159">
            <v>-17.842079999999999</v>
          </cell>
          <cell r="E2159">
            <v>-4158.0140000000001</v>
          </cell>
        </row>
        <row r="2160">
          <cell r="C2160">
            <v>-17.852070000000001</v>
          </cell>
          <cell r="E2160">
            <v>-4159.0110000000004</v>
          </cell>
        </row>
        <row r="2161">
          <cell r="C2161">
            <v>-17.86205</v>
          </cell>
          <cell r="E2161">
            <v>-4160.7969999999996</v>
          </cell>
        </row>
        <row r="2162">
          <cell r="C2162">
            <v>-17.8721</v>
          </cell>
          <cell r="E2162">
            <v>-4164.88</v>
          </cell>
        </row>
        <row r="2163">
          <cell r="C2163">
            <v>-17.88214</v>
          </cell>
          <cell r="E2163">
            <v>-4159.5789999999997</v>
          </cell>
        </row>
        <row r="2164">
          <cell r="C2164">
            <v>-17.892130000000002</v>
          </cell>
          <cell r="E2164">
            <v>-4145.82</v>
          </cell>
        </row>
        <row r="2165">
          <cell r="C2165">
            <v>-17.90211</v>
          </cell>
          <cell r="E2165">
            <v>-4122.3029999999999</v>
          </cell>
        </row>
        <row r="2166">
          <cell r="C2166">
            <v>-17.908090000000001</v>
          </cell>
          <cell r="E2166">
            <v>-4084.078</v>
          </cell>
        </row>
        <row r="2167">
          <cell r="C2167">
            <v>-17.912099999999999</v>
          </cell>
          <cell r="E2167">
            <v>-4054.259</v>
          </cell>
        </row>
        <row r="2168">
          <cell r="C2168">
            <v>-17.916160000000001</v>
          </cell>
          <cell r="E2168">
            <v>-4024.5630000000001</v>
          </cell>
        </row>
        <row r="2169">
          <cell r="C2169">
            <v>-17.920110000000001</v>
          </cell>
          <cell r="E2169">
            <v>-3997.0329999999999</v>
          </cell>
        </row>
        <row r="2170">
          <cell r="C2170">
            <v>-17.92615</v>
          </cell>
          <cell r="E2170">
            <v>-3962.2350000000001</v>
          </cell>
        </row>
        <row r="2171">
          <cell r="C2171">
            <v>-17.932130000000001</v>
          </cell>
          <cell r="E2171">
            <v>-3935.538</v>
          </cell>
        </row>
        <row r="2172">
          <cell r="C2172">
            <v>-17.940200000000001</v>
          </cell>
          <cell r="E2172">
            <v>-3908.0630000000001</v>
          </cell>
        </row>
        <row r="2173">
          <cell r="C2173">
            <v>-17.95018</v>
          </cell>
          <cell r="E2173">
            <v>-3882.625</v>
          </cell>
        </row>
        <row r="2174">
          <cell r="C2174">
            <v>-17.96011</v>
          </cell>
          <cell r="E2174">
            <v>-3863.0079999999998</v>
          </cell>
        </row>
        <row r="2175">
          <cell r="C2175">
            <v>-17.970089999999999</v>
          </cell>
          <cell r="E2175">
            <v>-3849.038</v>
          </cell>
        </row>
        <row r="2176">
          <cell r="C2176">
            <v>-17.980080000000001</v>
          </cell>
          <cell r="E2176">
            <v>-3823.4810000000002</v>
          </cell>
        </row>
        <row r="2177">
          <cell r="C2177">
            <v>-17.988150000000001</v>
          </cell>
          <cell r="E2177">
            <v>-3793.306</v>
          </cell>
        </row>
        <row r="2178">
          <cell r="C2178">
            <v>-17.994129999999998</v>
          </cell>
          <cell r="E2178">
            <v>-3765.1019999999999</v>
          </cell>
        </row>
        <row r="2179">
          <cell r="C2179">
            <v>-18.000170000000001</v>
          </cell>
          <cell r="E2179">
            <v>-3728.4470000000001</v>
          </cell>
        </row>
        <row r="2180">
          <cell r="C2180">
            <v>-18.004169999999998</v>
          </cell>
          <cell r="E2180">
            <v>-3703.4340000000002</v>
          </cell>
        </row>
        <row r="2181">
          <cell r="C2181">
            <v>-18.010149999999999</v>
          </cell>
          <cell r="E2181">
            <v>-3669.2840000000001</v>
          </cell>
        </row>
        <row r="2182">
          <cell r="C2182">
            <v>-18.016190000000002</v>
          </cell>
          <cell r="E2182">
            <v>-3641.9540000000002</v>
          </cell>
        </row>
        <row r="2183">
          <cell r="C2183">
            <v>-18.024139999999999</v>
          </cell>
          <cell r="E2183">
            <v>-3616.2939999999999</v>
          </cell>
        </row>
        <row r="2184">
          <cell r="C2184">
            <v>-18.034189999999999</v>
          </cell>
          <cell r="E2184">
            <v>-3594.04</v>
          </cell>
        </row>
        <row r="2185">
          <cell r="C2185">
            <v>-18.044229999999999</v>
          </cell>
          <cell r="E2185">
            <v>-3583.26</v>
          </cell>
        </row>
        <row r="2186">
          <cell r="C2186">
            <v>-18.054220000000001</v>
          </cell>
          <cell r="E2186">
            <v>-3568.1390000000001</v>
          </cell>
        </row>
        <row r="2187">
          <cell r="C2187">
            <v>-18.064139999999998</v>
          </cell>
          <cell r="E2187">
            <v>-3541.8670000000002</v>
          </cell>
        </row>
        <row r="2188">
          <cell r="C2188">
            <v>-18.074069999999999</v>
          </cell>
          <cell r="E2188">
            <v>-3520.2649999999999</v>
          </cell>
        </row>
        <row r="2189">
          <cell r="C2189">
            <v>-18.084109999999999</v>
          </cell>
          <cell r="E2189">
            <v>-3507.4609999999998</v>
          </cell>
        </row>
        <row r="2190">
          <cell r="C2190">
            <v>-18.094159999999999</v>
          </cell>
          <cell r="E2190">
            <v>-3502.4009999999998</v>
          </cell>
        </row>
        <row r="2191">
          <cell r="C2191">
            <v>-18.104199999999999</v>
          </cell>
          <cell r="E2191">
            <v>-3505.3820000000001</v>
          </cell>
        </row>
        <row r="2192">
          <cell r="C2192">
            <v>-18.114190000000001</v>
          </cell>
          <cell r="E2192">
            <v>-3512.8310000000001</v>
          </cell>
        </row>
        <row r="2193">
          <cell r="C2193">
            <v>-18.124110000000002</v>
          </cell>
          <cell r="E2193">
            <v>-3521.951</v>
          </cell>
        </row>
        <row r="2194">
          <cell r="C2194">
            <v>-18.1341</v>
          </cell>
          <cell r="E2194">
            <v>-3531.4989999999998</v>
          </cell>
        </row>
        <row r="2195">
          <cell r="C2195">
            <v>-18.14414</v>
          </cell>
          <cell r="E2195">
            <v>-3530.1570000000002</v>
          </cell>
        </row>
        <row r="2196">
          <cell r="C2196">
            <v>-18.15418</v>
          </cell>
          <cell r="E2196">
            <v>-3515.4679999999998</v>
          </cell>
        </row>
        <row r="2197">
          <cell r="C2197">
            <v>-18.164169999999999</v>
          </cell>
          <cell r="E2197">
            <v>-3501.1619999999998</v>
          </cell>
        </row>
        <row r="2198">
          <cell r="C2198">
            <v>-18.174150000000001</v>
          </cell>
          <cell r="E2198">
            <v>-3489.694</v>
          </cell>
        </row>
        <row r="2199">
          <cell r="C2199">
            <v>-18.184139999999999</v>
          </cell>
          <cell r="E2199">
            <v>-3483.04</v>
          </cell>
        </row>
        <row r="2200">
          <cell r="C2200">
            <v>-18.194120000000002</v>
          </cell>
          <cell r="E2200">
            <v>-3480.1509999999998</v>
          </cell>
        </row>
        <row r="2201">
          <cell r="C2201">
            <v>-18.204170000000001</v>
          </cell>
          <cell r="E2201">
            <v>-3474.576</v>
          </cell>
        </row>
        <row r="2202">
          <cell r="C2202">
            <v>-18.21415</v>
          </cell>
          <cell r="E2202">
            <v>-3467.1390000000001</v>
          </cell>
        </row>
        <row r="2203">
          <cell r="C2203">
            <v>-18.224139999999998</v>
          </cell>
          <cell r="E2203">
            <v>-3462.41</v>
          </cell>
        </row>
        <row r="2204">
          <cell r="C2204">
            <v>-18.234179999999999</v>
          </cell>
          <cell r="E2204">
            <v>-3461.221</v>
          </cell>
        </row>
        <row r="2205">
          <cell r="C2205">
            <v>-18.24417</v>
          </cell>
          <cell r="E2205">
            <v>-3459.817</v>
          </cell>
        </row>
        <row r="2206">
          <cell r="C2206">
            <v>-18.254090000000001</v>
          </cell>
          <cell r="E2206">
            <v>-3460.027</v>
          </cell>
        </row>
        <row r="2207">
          <cell r="C2207">
            <v>-18.264019999999999</v>
          </cell>
          <cell r="E2207">
            <v>-3462.3679999999999</v>
          </cell>
        </row>
        <row r="2208">
          <cell r="C2208">
            <v>-18.274000000000001</v>
          </cell>
          <cell r="E2208">
            <v>-3465.9119999999998</v>
          </cell>
        </row>
        <row r="2209">
          <cell r="C2209">
            <v>-18.284050000000001</v>
          </cell>
          <cell r="E2209">
            <v>-3468.6320000000001</v>
          </cell>
        </row>
        <row r="2210">
          <cell r="C2210">
            <v>-18.294090000000001</v>
          </cell>
          <cell r="E2210">
            <v>-3467.239</v>
          </cell>
        </row>
        <row r="2211">
          <cell r="C2211">
            <v>-18.304079999999999</v>
          </cell>
          <cell r="E2211">
            <v>-3461.9369999999999</v>
          </cell>
        </row>
        <row r="2212">
          <cell r="C2212">
            <v>-18.314</v>
          </cell>
          <cell r="E2212">
            <v>-3456.8270000000002</v>
          </cell>
        </row>
        <row r="2213">
          <cell r="C2213">
            <v>-18.323989999999998</v>
          </cell>
          <cell r="E2213">
            <v>-3448.9270000000001</v>
          </cell>
        </row>
        <row r="2214">
          <cell r="C2214">
            <v>-18.334029999999998</v>
          </cell>
          <cell r="E2214">
            <v>-3432.4859999999999</v>
          </cell>
        </row>
        <row r="2215">
          <cell r="C2215">
            <v>-18.344080000000002</v>
          </cell>
          <cell r="E2215">
            <v>-3414.37</v>
          </cell>
        </row>
        <row r="2216">
          <cell r="C2216">
            <v>-18.35406</v>
          </cell>
          <cell r="E2216">
            <v>-3403.4470000000001</v>
          </cell>
        </row>
        <row r="2217">
          <cell r="C2217">
            <v>-18.364049999999999</v>
          </cell>
          <cell r="E2217">
            <v>-3400.9969999999998</v>
          </cell>
        </row>
        <row r="2218">
          <cell r="C2218">
            <v>-18.374030000000001</v>
          </cell>
          <cell r="E2218">
            <v>-3397.7350000000001</v>
          </cell>
        </row>
        <row r="2219">
          <cell r="C2219">
            <v>-18.38402</v>
          </cell>
          <cell r="E2219">
            <v>-3392.1309999999999</v>
          </cell>
        </row>
        <row r="2220">
          <cell r="C2220">
            <v>-18.393999999999998</v>
          </cell>
          <cell r="E2220">
            <v>-3386.4920000000002</v>
          </cell>
        </row>
        <row r="2221">
          <cell r="C2221">
            <v>-18.40399</v>
          </cell>
          <cell r="E2221">
            <v>-3385.6080000000002</v>
          </cell>
        </row>
        <row r="2222">
          <cell r="C2222">
            <v>-18.41403</v>
          </cell>
          <cell r="E2222">
            <v>-3388.029</v>
          </cell>
        </row>
        <row r="2223">
          <cell r="C2223">
            <v>-18.424009999999999</v>
          </cell>
          <cell r="E2223">
            <v>-3383.1759999999999</v>
          </cell>
        </row>
        <row r="2224">
          <cell r="C2224">
            <v>-18.434000000000001</v>
          </cell>
          <cell r="E2224">
            <v>-3369.3649999999998</v>
          </cell>
        </row>
        <row r="2225">
          <cell r="C2225">
            <v>-18.44398</v>
          </cell>
          <cell r="E2225">
            <v>-3356.6480000000001</v>
          </cell>
        </row>
        <row r="2226">
          <cell r="C2226">
            <v>-18.453970000000002</v>
          </cell>
          <cell r="E2226">
            <v>-3351.5949999999998</v>
          </cell>
        </row>
        <row r="2227">
          <cell r="C2227">
            <v>-18.464009999999998</v>
          </cell>
          <cell r="E2227">
            <v>-3353.0920000000001</v>
          </cell>
        </row>
        <row r="2228">
          <cell r="C2228">
            <v>-18.474060000000001</v>
          </cell>
          <cell r="E2228">
            <v>-3357.6410000000001</v>
          </cell>
        </row>
        <row r="2229">
          <cell r="C2229">
            <v>-18.48404</v>
          </cell>
          <cell r="E2229">
            <v>-3363.125</v>
          </cell>
        </row>
        <row r="2230">
          <cell r="C2230">
            <v>-18.494029999999999</v>
          </cell>
          <cell r="E2230">
            <v>-3368.0410000000002</v>
          </cell>
        </row>
        <row r="2231">
          <cell r="C2231">
            <v>-18.504069999999999</v>
          </cell>
          <cell r="E2231">
            <v>-3372.6550000000002</v>
          </cell>
        </row>
        <row r="2232">
          <cell r="C2232">
            <v>-18.514060000000001</v>
          </cell>
          <cell r="E2232">
            <v>-3372.7240000000002</v>
          </cell>
        </row>
        <row r="2233">
          <cell r="C2233">
            <v>-18.524100000000001</v>
          </cell>
          <cell r="E2233">
            <v>-3362.8870000000002</v>
          </cell>
        </row>
        <row r="2234">
          <cell r="C2234">
            <v>-18.534089999999999</v>
          </cell>
          <cell r="E2234">
            <v>-3343.9879999999998</v>
          </cell>
        </row>
        <row r="2235">
          <cell r="C2235">
            <v>-18.544070000000001</v>
          </cell>
          <cell r="E2235">
            <v>-3326.5309999999999</v>
          </cell>
        </row>
        <row r="2236">
          <cell r="C2236">
            <v>-18.554120000000001</v>
          </cell>
          <cell r="E2236">
            <v>-3309.7420000000002</v>
          </cell>
        </row>
        <row r="2237">
          <cell r="C2237">
            <v>-18.5641</v>
          </cell>
          <cell r="E2237">
            <v>-3286.7060000000001</v>
          </cell>
        </row>
        <row r="2238">
          <cell r="C2238">
            <v>-18.574149999999999</v>
          </cell>
          <cell r="E2238">
            <v>-3267.5709999999999</v>
          </cell>
        </row>
        <row r="2239">
          <cell r="C2239">
            <v>-18.584129999999998</v>
          </cell>
          <cell r="E2239">
            <v>-3257.288</v>
          </cell>
        </row>
        <row r="2240">
          <cell r="C2240">
            <v>-18.594059999999999</v>
          </cell>
          <cell r="E2240">
            <v>-3255.2919999999999</v>
          </cell>
        </row>
        <row r="2241">
          <cell r="C2241">
            <v>-18.604099999999999</v>
          </cell>
          <cell r="E2241">
            <v>-3259.203</v>
          </cell>
        </row>
        <row r="2242">
          <cell r="C2242">
            <v>-18.614090000000001</v>
          </cell>
          <cell r="E2242">
            <v>-3265.444</v>
          </cell>
        </row>
        <row r="2243">
          <cell r="C2243">
            <v>-18.62407</v>
          </cell>
          <cell r="E2243">
            <v>-3270.3470000000002</v>
          </cell>
        </row>
        <row r="2244">
          <cell r="C2244">
            <v>-18.634060000000002</v>
          </cell>
          <cell r="E2244">
            <v>-3273.32</v>
          </cell>
        </row>
        <row r="2245">
          <cell r="C2245">
            <v>-18.644100000000002</v>
          </cell>
          <cell r="E2245">
            <v>-3275.462</v>
          </cell>
        </row>
        <row r="2246">
          <cell r="C2246">
            <v>-18.65408</v>
          </cell>
          <cell r="E2246">
            <v>-3278.127</v>
          </cell>
        </row>
        <row r="2247">
          <cell r="C2247">
            <v>-18.66413</v>
          </cell>
          <cell r="E2247">
            <v>-3278.7249999999999</v>
          </cell>
        </row>
        <row r="2248">
          <cell r="C2248">
            <v>-18.674109999999999</v>
          </cell>
          <cell r="E2248">
            <v>-3270.6950000000002</v>
          </cell>
        </row>
        <row r="2249">
          <cell r="C2249">
            <v>-18.684100000000001</v>
          </cell>
          <cell r="E2249">
            <v>-3259.8910000000001</v>
          </cell>
        </row>
        <row r="2250">
          <cell r="C2250">
            <v>-18.69408</v>
          </cell>
          <cell r="E2250">
            <v>-3251.5050000000001</v>
          </cell>
        </row>
        <row r="2251">
          <cell r="C2251">
            <v>-18.704070000000002</v>
          </cell>
          <cell r="E2251">
            <v>-3245.6509999999998</v>
          </cell>
        </row>
        <row r="2252">
          <cell r="C2252">
            <v>-18.714110000000002</v>
          </cell>
          <cell r="E2252">
            <v>-3237.4119999999998</v>
          </cell>
        </row>
        <row r="2253">
          <cell r="C2253">
            <v>-18.7241</v>
          </cell>
          <cell r="E2253">
            <v>-3227.5990000000002</v>
          </cell>
        </row>
        <row r="2254">
          <cell r="C2254">
            <v>-18.734020000000001</v>
          </cell>
          <cell r="E2254">
            <v>-3213.4720000000002</v>
          </cell>
        </row>
        <row r="2255">
          <cell r="C2255">
            <v>-18.744070000000001</v>
          </cell>
          <cell r="E2255">
            <v>-3192.7779999999998</v>
          </cell>
        </row>
        <row r="2256">
          <cell r="C2256">
            <v>-18.754049999999999</v>
          </cell>
          <cell r="E2256">
            <v>-3173.7570000000001</v>
          </cell>
        </row>
        <row r="2257">
          <cell r="C2257">
            <v>-18.764040000000001</v>
          </cell>
          <cell r="E2257">
            <v>-3161.364</v>
          </cell>
        </row>
        <row r="2258">
          <cell r="C2258">
            <v>-18.774080000000001</v>
          </cell>
          <cell r="E2258">
            <v>-3156.453</v>
          </cell>
        </row>
        <row r="2259">
          <cell r="C2259">
            <v>-18.78407</v>
          </cell>
          <cell r="E2259">
            <v>-3157.7979999999998</v>
          </cell>
        </row>
        <row r="2260">
          <cell r="C2260">
            <v>-18.794049999999999</v>
          </cell>
          <cell r="E2260">
            <v>-3162.0369999999998</v>
          </cell>
        </row>
        <row r="2261">
          <cell r="C2261">
            <v>-18.804040000000001</v>
          </cell>
          <cell r="E2261">
            <v>-3162.0450000000001</v>
          </cell>
        </row>
        <row r="2262">
          <cell r="C2262">
            <v>-18.814019999999999</v>
          </cell>
          <cell r="E2262">
            <v>-3155.8739999999998</v>
          </cell>
        </row>
        <row r="2263">
          <cell r="C2263">
            <v>-18.824010000000001</v>
          </cell>
          <cell r="E2263">
            <v>-3134.328</v>
          </cell>
        </row>
        <row r="2264">
          <cell r="C2264">
            <v>-18.832080000000001</v>
          </cell>
          <cell r="E2264">
            <v>-3109.2339999999999</v>
          </cell>
        </row>
        <row r="2265">
          <cell r="C2265">
            <v>-18.841999999999999</v>
          </cell>
          <cell r="E2265">
            <v>-3079.2979999999998</v>
          </cell>
        </row>
        <row r="2266">
          <cell r="C2266">
            <v>-18.851990000000001</v>
          </cell>
          <cell r="E2266">
            <v>-3059.6</v>
          </cell>
        </row>
        <row r="2267">
          <cell r="C2267">
            <v>-18.861969999999999</v>
          </cell>
          <cell r="E2267">
            <v>-3050.6619999999998</v>
          </cell>
        </row>
        <row r="2268">
          <cell r="C2268">
            <v>-18.872019999999999</v>
          </cell>
          <cell r="E2268">
            <v>-3048.991</v>
          </cell>
        </row>
        <row r="2269">
          <cell r="C2269">
            <v>-18.882059999999999</v>
          </cell>
          <cell r="E2269">
            <v>-3052.1590000000001</v>
          </cell>
        </row>
        <row r="2270">
          <cell r="C2270">
            <v>-18.892109999999999</v>
          </cell>
          <cell r="E2270">
            <v>-3057.5419999999999</v>
          </cell>
        </row>
        <row r="2271">
          <cell r="C2271">
            <v>-18.902090000000001</v>
          </cell>
          <cell r="E2271">
            <v>-3063.21</v>
          </cell>
        </row>
        <row r="2272">
          <cell r="C2272">
            <v>-18.91208</v>
          </cell>
          <cell r="E2272">
            <v>-3067.5059999999999</v>
          </cell>
        </row>
        <row r="2273">
          <cell r="C2273">
            <v>-18.922000000000001</v>
          </cell>
          <cell r="E2273">
            <v>-3067.645</v>
          </cell>
        </row>
        <row r="2274">
          <cell r="C2274">
            <v>-18.931989999999999</v>
          </cell>
          <cell r="E2274">
            <v>-3059.674</v>
          </cell>
        </row>
        <row r="2275">
          <cell r="C2275">
            <v>-18.942029999999999</v>
          </cell>
          <cell r="E2275">
            <v>-3048.125</v>
          </cell>
        </row>
        <row r="2276">
          <cell r="C2276">
            <v>-18.952079999999999</v>
          </cell>
          <cell r="E2276">
            <v>-3037.29</v>
          </cell>
        </row>
        <row r="2277">
          <cell r="C2277">
            <v>-18.962060000000001</v>
          </cell>
          <cell r="E2277">
            <v>-3021.201</v>
          </cell>
        </row>
        <row r="2278">
          <cell r="C2278">
            <v>-18.972110000000001</v>
          </cell>
          <cell r="E2278">
            <v>-3003.84</v>
          </cell>
        </row>
        <row r="2279">
          <cell r="C2279">
            <v>-18.982150000000001</v>
          </cell>
          <cell r="E2279">
            <v>-2990.4369999999999</v>
          </cell>
        </row>
        <row r="2280">
          <cell r="C2280">
            <v>-18.992069999999998</v>
          </cell>
          <cell r="E2280">
            <v>-2983.9050000000002</v>
          </cell>
        </row>
        <row r="2281">
          <cell r="C2281">
            <v>-19.00206</v>
          </cell>
          <cell r="E2281">
            <v>-2980.9969999999998</v>
          </cell>
        </row>
        <row r="2282">
          <cell r="C2282">
            <v>-19.0121</v>
          </cell>
          <cell r="E2282">
            <v>-2979.1480000000001</v>
          </cell>
        </row>
        <row r="2283">
          <cell r="C2283">
            <v>-19.022030000000001</v>
          </cell>
          <cell r="E2283">
            <v>-2978.8890000000001</v>
          </cell>
        </row>
        <row r="2284">
          <cell r="C2284">
            <v>-19.03201</v>
          </cell>
          <cell r="E2284">
            <v>-2979.11</v>
          </cell>
        </row>
        <row r="2285">
          <cell r="C2285">
            <v>-19.042000000000002</v>
          </cell>
          <cell r="E2285">
            <v>-2976.86</v>
          </cell>
        </row>
        <row r="2286">
          <cell r="C2286">
            <v>-19.051919999999999</v>
          </cell>
          <cell r="E2286">
            <v>-2974.252</v>
          </cell>
        </row>
        <row r="2287">
          <cell r="C2287">
            <v>-19.06203</v>
          </cell>
          <cell r="E2287">
            <v>-2970.1889999999999</v>
          </cell>
        </row>
        <row r="2288">
          <cell r="C2288">
            <v>-19.07207</v>
          </cell>
          <cell r="E2288">
            <v>-2962.4029999999998</v>
          </cell>
        </row>
        <row r="2289">
          <cell r="C2289">
            <v>-19.08212</v>
          </cell>
          <cell r="E2289">
            <v>-2953.2289999999998</v>
          </cell>
        </row>
        <row r="2290">
          <cell r="C2290">
            <v>-19.092099999999999</v>
          </cell>
          <cell r="E2290">
            <v>-2942.1959999999999</v>
          </cell>
        </row>
        <row r="2291">
          <cell r="C2291">
            <v>-19.10209</v>
          </cell>
          <cell r="E2291">
            <v>-2921.4470000000001</v>
          </cell>
        </row>
        <row r="2292">
          <cell r="C2292">
            <v>-19.112130000000001</v>
          </cell>
          <cell r="E2292">
            <v>-2896.9580000000001</v>
          </cell>
        </row>
        <row r="2293">
          <cell r="C2293">
            <v>-19.12218</v>
          </cell>
          <cell r="E2293">
            <v>-2870.4960000000001</v>
          </cell>
        </row>
        <row r="2294">
          <cell r="C2294">
            <v>-19.132159999999999</v>
          </cell>
          <cell r="E2294">
            <v>-2846.739</v>
          </cell>
        </row>
        <row r="2295">
          <cell r="C2295">
            <v>-19.142209999999999</v>
          </cell>
          <cell r="E2295">
            <v>-2823.1219999999998</v>
          </cell>
        </row>
        <row r="2296">
          <cell r="C2296">
            <v>-19.152190000000001</v>
          </cell>
          <cell r="E2296">
            <v>-2798.0990000000002</v>
          </cell>
        </row>
        <row r="2297">
          <cell r="C2297">
            <v>-19.162120000000002</v>
          </cell>
          <cell r="E2297">
            <v>-2769.5250000000001</v>
          </cell>
        </row>
        <row r="2298">
          <cell r="C2298">
            <v>-19.1721</v>
          </cell>
          <cell r="E2298">
            <v>-2743.4340000000002</v>
          </cell>
        </row>
        <row r="2299">
          <cell r="C2299">
            <v>-19.182089999999999</v>
          </cell>
          <cell r="E2299">
            <v>-2725.3319999999999</v>
          </cell>
        </row>
        <row r="2300">
          <cell r="C2300">
            <v>-19.192129999999999</v>
          </cell>
          <cell r="E2300">
            <v>-2716.3710000000001</v>
          </cell>
        </row>
        <row r="2301">
          <cell r="C2301">
            <v>-19.202059999999999</v>
          </cell>
          <cell r="E2301">
            <v>-2714.79</v>
          </cell>
        </row>
        <row r="2302">
          <cell r="C2302">
            <v>-19.212039999999998</v>
          </cell>
          <cell r="E2302">
            <v>-2716.0630000000001</v>
          </cell>
        </row>
        <row r="2303">
          <cell r="C2303">
            <v>-19.22203</v>
          </cell>
          <cell r="E2303">
            <v>-2712.9639999999999</v>
          </cell>
        </row>
        <row r="2304">
          <cell r="C2304">
            <v>-19.232009999999999</v>
          </cell>
          <cell r="E2304">
            <v>-2704.9780000000001</v>
          </cell>
        </row>
        <row r="2305">
          <cell r="C2305">
            <v>-19.242059999999999</v>
          </cell>
          <cell r="E2305">
            <v>-2694.902</v>
          </cell>
        </row>
        <row r="2306">
          <cell r="C2306">
            <v>-19.25198</v>
          </cell>
          <cell r="E2306">
            <v>-2684.0010000000002</v>
          </cell>
        </row>
        <row r="2307">
          <cell r="C2307">
            <v>-19.261970000000002</v>
          </cell>
          <cell r="E2307">
            <v>-2670.1320000000001</v>
          </cell>
        </row>
        <row r="2308">
          <cell r="C2308">
            <v>-19.27195</v>
          </cell>
          <cell r="E2308">
            <v>-2651.06</v>
          </cell>
        </row>
        <row r="2309">
          <cell r="C2309">
            <v>-19.28199</v>
          </cell>
          <cell r="E2309">
            <v>-2633.1489999999999</v>
          </cell>
        </row>
        <row r="2310">
          <cell r="C2310">
            <v>-19.291979999999999</v>
          </cell>
          <cell r="E2310">
            <v>-2622.835</v>
          </cell>
        </row>
        <row r="2311">
          <cell r="C2311">
            <v>-19.301960000000001</v>
          </cell>
          <cell r="E2311">
            <v>-2619.8359999999998</v>
          </cell>
        </row>
        <row r="2312">
          <cell r="C2312">
            <v>-19.312010000000001</v>
          </cell>
          <cell r="E2312">
            <v>-2620.9319999999998</v>
          </cell>
        </row>
        <row r="2313">
          <cell r="C2313">
            <v>-19.322050000000001</v>
          </cell>
          <cell r="E2313">
            <v>-2618.5360000000001</v>
          </cell>
        </row>
        <row r="2314">
          <cell r="C2314">
            <v>-19.332039999999999</v>
          </cell>
          <cell r="E2314">
            <v>-2616.748</v>
          </cell>
        </row>
        <row r="2315">
          <cell r="C2315">
            <v>-19.342020000000002</v>
          </cell>
          <cell r="E2315">
            <v>-2614.9430000000002</v>
          </cell>
        </row>
        <row r="2316">
          <cell r="C2316">
            <v>-19.35201</v>
          </cell>
          <cell r="E2316">
            <v>-2609.3470000000002</v>
          </cell>
        </row>
        <row r="2317">
          <cell r="C2317">
            <v>-19.361989999999999</v>
          </cell>
          <cell r="E2317">
            <v>-2604.4259999999999</v>
          </cell>
        </row>
        <row r="2318">
          <cell r="C2318">
            <v>-19.372039999999998</v>
          </cell>
          <cell r="E2318">
            <v>-2596.692</v>
          </cell>
        </row>
        <row r="2319">
          <cell r="C2319">
            <v>-19.382079999999998</v>
          </cell>
          <cell r="E2319">
            <v>-2574.5940000000001</v>
          </cell>
        </row>
        <row r="2320">
          <cell r="C2320">
            <v>-19.392009999999999</v>
          </cell>
          <cell r="E2320">
            <v>-2547.9290000000001</v>
          </cell>
        </row>
        <row r="2321">
          <cell r="C2321">
            <v>-19.401990000000001</v>
          </cell>
          <cell r="E2321">
            <v>-2524.88</v>
          </cell>
        </row>
        <row r="2322">
          <cell r="C2322">
            <v>-19.41198</v>
          </cell>
          <cell r="E2322">
            <v>-2504.5219999999999</v>
          </cell>
        </row>
        <row r="2323">
          <cell r="C2323">
            <v>-19.42202</v>
          </cell>
          <cell r="E2323">
            <v>-2486.5619999999999</v>
          </cell>
        </row>
        <row r="2324">
          <cell r="C2324">
            <v>-19.432120000000001</v>
          </cell>
          <cell r="E2324">
            <v>-2473.067</v>
          </cell>
        </row>
        <row r="2325">
          <cell r="C2325">
            <v>-19.44211</v>
          </cell>
          <cell r="E2325">
            <v>-2462.7910000000002</v>
          </cell>
        </row>
        <row r="2326">
          <cell r="C2326">
            <v>-19.452100000000002</v>
          </cell>
          <cell r="E2326">
            <v>-2455.7510000000002</v>
          </cell>
        </row>
        <row r="2327">
          <cell r="C2327">
            <v>-19.462019999999999</v>
          </cell>
          <cell r="E2327">
            <v>-2449.2420000000002</v>
          </cell>
        </row>
        <row r="2328">
          <cell r="C2328">
            <v>-19.472069999999999</v>
          </cell>
          <cell r="E2328">
            <v>-2442.0520000000001</v>
          </cell>
        </row>
        <row r="2329">
          <cell r="C2329">
            <v>-19.482109999999999</v>
          </cell>
          <cell r="E2329">
            <v>-2435.6370000000002</v>
          </cell>
        </row>
        <row r="2330">
          <cell r="C2330">
            <v>-19.492149999999999</v>
          </cell>
          <cell r="E2330">
            <v>-2425.4189999999999</v>
          </cell>
        </row>
        <row r="2331">
          <cell r="C2331">
            <v>-19.502140000000001</v>
          </cell>
          <cell r="E2331">
            <v>-2412.8890000000001</v>
          </cell>
        </row>
        <row r="2332">
          <cell r="C2332">
            <v>-19.512119999999999</v>
          </cell>
          <cell r="E2332">
            <v>-2398.7310000000002</v>
          </cell>
        </row>
        <row r="2333">
          <cell r="C2333">
            <v>-19.522169999999999</v>
          </cell>
          <cell r="E2333">
            <v>-2380.7440000000001</v>
          </cell>
        </row>
        <row r="2334">
          <cell r="C2334">
            <v>-19.532150000000001</v>
          </cell>
          <cell r="E2334">
            <v>-2358.598</v>
          </cell>
        </row>
        <row r="2335">
          <cell r="C2335">
            <v>-19.542200000000001</v>
          </cell>
          <cell r="E2335">
            <v>-2337.587</v>
          </cell>
        </row>
        <row r="2336">
          <cell r="C2336">
            <v>-19.552240000000001</v>
          </cell>
          <cell r="E2336">
            <v>-2322.4499999999998</v>
          </cell>
        </row>
        <row r="2337">
          <cell r="C2337">
            <v>-19.56223</v>
          </cell>
          <cell r="E2337">
            <v>-2313.6579999999999</v>
          </cell>
        </row>
        <row r="2338">
          <cell r="C2338">
            <v>-19.572209999999998</v>
          </cell>
          <cell r="E2338">
            <v>-2309.54</v>
          </cell>
        </row>
        <row r="2339">
          <cell r="C2339">
            <v>-19.5822</v>
          </cell>
          <cell r="E2339">
            <v>-2306.5509999999999</v>
          </cell>
        </row>
        <row r="2340">
          <cell r="C2340">
            <v>-19.592120000000001</v>
          </cell>
          <cell r="E2340">
            <v>-2298.5650000000001</v>
          </cell>
        </row>
        <row r="2341">
          <cell r="C2341">
            <v>-19.60211</v>
          </cell>
          <cell r="E2341">
            <v>-2287.5</v>
          </cell>
        </row>
        <row r="2342">
          <cell r="C2342">
            <v>-19.61215</v>
          </cell>
          <cell r="E2342">
            <v>-2273.355</v>
          </cell>
        </row>
        <row r="2343">
          <cell r="C2343">
            <v>-19.622140000000002</v>
          </cell>
          <cell r="E2343">
            <v>-2254.3919999999998</v>
          </cell>
        </row>
        <row r="2344">
          <cell r="C2344">
            <v>-19.63212</v>
          </cell>
          <cell r="E2344">
            <v>-2235.1559999999999</v>
          </cell>
        </row>
        <row r="2345">
          <cell r="C2345">
            <v>-19.64217</v>
          </cell>
          <cell r="E2345">
            <v>-2210.1999999999998</v>
          </cell>
        </row>
        <row r="2346">
          <cell r="C2346">
            <v>-19.652149999999999</v>
          </cell>
          <cell r="E2346">
            <v>-2182.9009999999998</v>
          </cell>
        </row>
        <row r="2347">
          <cell r="C2347">
            <v>-19.662140000000001</v>
          </cell>
          <cell r="E2347">
            <v>-2159.933</v>
          </cell>
        </row>
        <row r="2348">
          <cell r="C2348">
            <v>-19.67212</v>
          </cell>
          <cell r="E2348">
            <v>-2143.5010000000002</v>
          </cell>
        </row>
        <row r="2349">
          <cell r="C2349">
            <v>-19.682169999999999</v>
          </cell>
          <cell r="E2349">
            <v>-2131.9949999999999</v>
          </cell>
        </row>
        <row r="2350">
          <cell r="C2350">
            <v>-19.69209</v>
          </cell>
          <cell r="E2350">
            <v>-2124.9229999999998</v>
          </cell>
        </row>
        <row r="2351">
          <cell r="C2351">
            <v>-19.70214</v>
          </cell>
          <cell r="E2351">
            <v>-2121.1109999999999</v>
          </cell>
        </row>
        <row r="2352">
          <cell r="C2352">
            <v>-19.712119999999999</v>
          </cell>
          <cell r="E2352">
            <v>-2117.866</v>
          </cell>
        </row>
        <row r="2353">
          <cell r="C2353">
            <v>-19.722110000000001</v>
          </cell>
          <cell r="E2353">
            <v>-2115.0569999999998</v>
          </cell>
        </row>
        <row r="2354">
          <cell r="C2354">
            <v>-19.732089999999999</v>
          </cell>
          <cell r="E2354">
            <v>-2112.1819999999998</v>
          </cell>
        </row>
        <row r="2355">
          <cell r="C2355">
            <v>-19.74213</v>
          </cell>
          <cell r="E2355">
            <v>-2108.7579999999998</v>
          </cell>
        </row>
        <row r="2356">
          <cell r="C2356">
            <v>-19.752179999999999</v>
          </cell>
          <cell r="E2356">
            <v>-2101.4789999999998</v>
          </cell>
        </row>
        <row r="2357">
          <cell r="C2357">
            <v>-19.762160000000002</v>
          </cell>
          <cell r="E2357">
            <v>-2087.2739999999999</v>
          </cell>
        </row>
        <row r="2358">
          <cell r="C2358">
            <v>-19.772089999999999</v>
          </cell>
          <cell r="E2358">
            <v>-2071.8040000000001</v>
          </cell>
        </row>
        <row r="2359">
          <cell r="C2359">
            <v>-19.782070000000001</v>
          </cell>
          <cell r="E2359">
            <v>-2057.7750000000001</v>
          </cell>
        </row>
        <row r="2360">
          <cell r="C2360">
            <v>-19.792120000000001</v>
          </cell>
          <cell r="E2360">
            <v>-2044.3340000000001</v>
          </cell>
        </row>
        <row r="2361">
          <cell r="C2361">
            <v>-19.802160000000001</v>
          </cell>
          <cell r="E2361">
            <v>-2031.6020000000001</v>
          </cell>
        </row>
        <row r="2362">
          <cell r="C2362">
            <v>-19.812149999999999</v>
          </cell>
          <cell r="E2362">
            <v>-2021.42</v>
          </cell>
        </row>
        <row r="2363">
          <cell r="C2363">
            <v>-19.822130000000001</v>
          </cell>
          <cell r="E2363">
            <v>-2010.9010000000001</v>
          </cell>
        </row>
        <row r="2364">
          <cell r="C2364">
            <v>-19.83212</v>
          </cell>
          <cell r="E2364">
            <v>-1997.432</v>
          </cell>
        </row>
        <row r="2365">
          <cell r="C2365">
            <v>-19.842099999999999</v>
          </cell>
          <cell r="E2365">
            <v>-1978.6969999999999</v>
          </cell>
        </row>
        <row r="2366">
          <cell r="C2366">
            <v>-19.852150000000002</v>
          </cell>
          <cell r="E2366">
            <v>-1955.62</v>
          </cell>
        </row>
        <row r="2367">
          <cell r="C2367">
            <v>-19.862130000000001</v>
          </cell>
          <cell r="E2367">
            <v>-1934.2729999999999</v>
          </cell>
        </row>
        <row r="2368">
          <cell r="C2368">
            <v>-19.872119999999999</v>
          </cell>
          <cell r="E2368">
            <v>-1912.818</v>
          </cell>
        </row>
        <row r="2369">
          <cell r="C2369">
            <v>-19.882159999999999</v>
          </cell>
          <cell r="E2369">
            <v>-1886.34</v>
          </cell>
        </row>
        <row r="2370">
          <cell r="C2370">
            <v>-19.892150000000001</v>
          </cell>
          <cell r="E2370">
            <v>-1861.56</v>
          </cell>
        </row>
        <row r="2371">
          <cell r="C2371">
            <v>-19.902190000000001</v>
          </cell>
          <cell r="E2371">
            <v>-1838.4749999999999</v>
          </cell>
        </row>
        <row r="2372">
          <cell r="C2372">
            <v>-19.91217</v>
          </cell>
          <cell r="E2372">
            <v>-1817.6880000000001</v>
          </cell>
        </row>
        <row r="2373">
          <cell r="C2373">
            <v>-19.922160000000002</v>
          </cell>
          <cell r="E2373">
            <v>-1800.76</v>
          </cell>
        </row>
        <row r="2374">
          <cell r="C2374">
            <v>-19.93214</v>
          </cell>
          <cell r="E2374">
            <v>-1788.0889999999999</v>
          </cell>
        </row>
        <row r="2375">
          <cell r="C2375">
            <v>-19.942129999999999</v>
          </cell>
          <cell r="E2375">
            <v>-1779.15</v>
          </cell>
        </row>
        <row r="2376">
          <cell r="C2376">
            <v>-19.952120000000001</v>
          </cell>
          <cell r="E2376">
            <v>-1773.222</v>
          </cell>
        </row>
        <row r="2377">
          <cell r="C2377">
            <v>-19.9621</v>
          </cell>
          <cell r="E2377">
            <v>-1769.895</v>
          </cell>
        </row>
        <row r="2378">
          <cell r="C2378">
            <v>-19.972149999999999</v>
          </cell>
          <cell r="E2378">
            <v>-1765.9649999999999</v>
          </cell>
        </row>
        <row r="2379">
          <cell r="C2379">
            <v>-19.982189999999999</v>
          </cell>
          <cell r="E2379">
            <v>-1760.86</v>
          </cell>
        </row>
        <row r="2380">
          <cell r="C2380">
            <v>-19.992180000000001</v>
          </cell>
          <cell r="E2380">
            <v>-1755.08</v>
          </cell>
        </row>
        <row r="2381">
          <cell r="C2381">
            <v>-20.002220000000001</v>
          </cell>
          <cell r="E2381">
            <v>-1748.393</v>
          </cell>
        </row>
        <row r="2382">
          <cell r="C2382">
            <v>-20.012139999999999</v>
          </cell>
          <cell r="E2382">
            <v>-1737.711</v>
          </cell>
        </row>
        <row r="2383">
          <cell r="C2383">
            <v>-20.022130000000001</v>
          </cell>
          <cell r="E2383">
            <v>-1724.4870000000001</v>
          </cell>
        </row>
        <row r="2384">
          <cell r="C2384">
            <v>-20.032170000000001</v>
          </cell>
          <cell r="E2384">
            <v>-1712.125</v>
          </cell>
        </row>
        <row r="2385">
          <cell r="C2385">
            <v>-20.042159999999999</v>
          </cell>
          <cell r="E2385">
            <v>-1702.614</v>
          </cell>
        </row>
        <row r="2386">
          <cell r="C2386">
            <v>-20.052140000000001</v>
          </cell>
          <cell r="E2386">
            <v>-1696.318</v>
          </cell>
        </row>
        <row r="2387">
          <cell r="C2387">
            <v>-20.06213</v>
          </cell>
          <cell r="E2387">
            <v>-1691.329</v>
          </cell>
        </row>
        <row r="2388">
          <cell r="C2388">
            <v>-20.072109999999999</v>
          </cell>
          <cell r="E2388">
            <v>-1684.454</v>
          </cell>
        </row>
        <row r="2389">
          <cell r="C2389">
            <v>-20.082159999999998</v>
          </cell>
          <cell r="E2389">
            <v>-1676.248</v>
          </cell>
        </row>
        <row r="2390">
          <cell r="C2390">
            <v>-20.092140000000001</v>
          </cell>
          <cell r="E2390">
            <v>-1666.855</v>
          </cell>
        </row>
        <row r="2391">
          <cell r="C2391">
            <v>-20.102129999999999</v>
          </cell>
          <cell r="E2391">
            <v>-1656.5889999999999</v>
          </cell>
        </row>
        <row r="2392">
          <cell r="C2392">
            <v>-20.112110000000001</v>
          </cell>
          <cell r="E2392">
            <v>-1645.67</v>
          </cell>
        </row>
        <row r="2393">
          <cell r="C2393">
            <v>-20.1221</v>
          </cell>
          <cell r="E2393">
            <v>-1636.039</v>
          </cell>
        </row>
        <row r="2394">
          <cell r="C2394">
            <v>-20.132020000000001</v>
          </cell>
          <cell r="E2394">
            <v>-1627.211</v>
          </cell>
        </row>
        <row r="2395">
          <cell r="C2395">
            <v>-20.14207</v>
          </cell>
          <cell r="E2395">
            <v>-1612.8910000000001</v>
          </cell>
        </row>
        <row r="2396">
          <cell r="C2396">
            <v>-20.152049999999999</v>
          </cell>
          <cell r="E2396">
            <v>-1598.779</v>
          </cell>
        </row>
        <row r="2397">
          <cell r="C2397">
            <v>-20.162040000000001</v>
          </cell>
          <cell r="E2397">
            <v>-1586.796</v>
          </cell>
        </row>
        <row r="2398">
          <cell r="C2398">
            <v>-20.172080000000001</v>
          </cell>
          <cell r="E2398">
            <v>-1577.6130000000001</v>
          </cell>
        </row>
        <row r="2399">
          <cell r="C2399">
            <v>-20.182130000000001</v>
          </cell>
          <cell r="E2399">
            <v>-1570.963</v>
          </cell>
        </row>
        <row r="2400">
          <cell r="C2400">
            <v>-20.19211</v>
          </cell>
          <cell r="E2400">
            <v>-1566.34</v>
          </cell>
        </row>
        <row r="2401">
          <cell r="C2401">
            <v>-20.20204</v>
          </cell>
          <cell r="E2401">
            <v>-1563.251</v>
          </cell>
        </row>
        <row r="2402">
          <cell r="C2402">
            <v>-20.212019999999999</v>
          </cell>
          <cell r="E2402">
            <v>-1559.8230000000001</v>
          </cell>
        </row>
        <row r="2403">
          <cell r="C2403">
            <v>-20.22194</v>
          </cell>
          <cell r="E2403">
            <v>-1556.33</v>
          </cell>
        </row>
        <row r="2404">
          <cell r="C2404">
            <v>-20.23199</v>
          </cell>
          <cell r="E2404">
            <v>-1553.74</v>
          </cell>
        </row>
        <row r="2405">
          <cell r="C2405">
            <v>-20.24192</v>
          </cell>
          <cell r="E2405">
            <v>-1552.268</v>
          </cell>
        </row>
        <row r="2406">
          <cell r="C2406">
            <v>-20.251899999999999</v>
          </cell>
          <cell r="E2406">
            <v>-1550.9760000000001</v>
          </cell>
        </row>
        <row r="2407">
          <cell r="C2407">
            <v>-20.261939999999999</v>
          </cell>
          <cell r="E2407">
            <v>-1549.193</v>
          </cell>
        </row>
        <row r="2408">
          <cell r="C2408">
            <v>-20.27205</v>
          </cell>
          <cell r="E2408">
            <v>-1546.847</v>
          </cell>
        </row>
        <row r="2409">
          <cell r="C2409">
            <v>-20.28209</v>
          </cell>
          <cell r="E2409">
            <v>-1544.14</v>
          </cell>
        </row>
        <row r="2410">
          <cell r="C2410">
            <v>-20.292020000000001</v>
          </cell>
          <cell r="E2410">
            <v>-1539.721</v>
          </cell>
        </row>
        <row r="2411">
          <cell r="C2411">
            <v>-20.302060000000001</v>
          </cell>
          <cell r="E2411">
            <v>-1531.08</v>
          </cell>
        </row>
        <row r="2412">
          <cell r="C2412">
            <v>-20.312049999999999</v>
          </cell>
          <cell r="E2412">
            <v>-1521.1289999999999</v>
          </cell>
        </row>
        <row r="2413">
          <cell r="C2413">
            <v>-20.322030000000002</v>
          </cell>
          <cell r="E2413">
            <v>-1512.123</v>
          </cell>
        </row>
        <row r="2414">
          <cell r="C2414">
            <v>-20.33202</v>
          </cell>
          <cell r="E2414">
            <v>-1504.7619999999999</v>
          </cell>
        </row>
        <row r="2415">
          <cell r="C2415">
            <v>-20.34206</v>
          </cell>
          <cell r="E2415">
            <v>-1499.03</v>
          </cell>
        </row>
        <row r="2416">
          <cell r="C2416">
            <v>-20.352049999999998</v>
          </cell>
          <cell r="E2416">
            <v>-1494.9359999999999</v>
          </cell>
        </row>
        <row r="2417">
          <cell r="C2417">
            <v>-20.362030000000001</v>
          </cell>
          <cell r="E2417">
            <v>-1491.665</v>
          </cell>
        </row>
        <row r="2418">
          <cell r="C2418">
            <v>-20.372019999999999</v>
          </cell>
          <cell r="E2418">
            <v>-1488.5260000000001</v>
          </cell>
        </row>
        <row r="2419">
          <cell r="C2419">
            <v>-20.382000000000001</v>
          </cell>
          <cell r="E2419">
            <v>-1471.51</v>
          </cell>
        </row>
        <row r="2420">
          <cell r="C2420">
            <v>-20.390070000000001</v>
          </cell>
          <cell r="E2420">
            <v>-1444.732</v>
          </cell>
        </row>
        <row r="2421">
          <cell r="C2421">
            <v>-20.398150000000001</v>
          </cell>
          <cell r="E2421">
            <v>-1418.338</v>
          </cell>
        </row>
        <row r="2422">
          <cell r="C2422">
            <v>-20.40813</v>
          </cell>
          <cell r="E2422">
            <v>-1392.374</v>
          </cell>
        </row>
        <row r="2423">
          <cell r="C2423">
            <v>-20.418060000000001</v>
          </cell>
          <cell r="E2423">
            <v>-1375.6010000000001</v>
          </cell>
        </row>
        <row r="2424">
          <cell r="C2424">
            <v>-20.428100000000001</v>
          </cell>
          <cell r="E2424">
            <v>-1365.615</v>
          </cell>
        </row>
        <row r="2425">
          <cell r="C2425">
            <v>-20.438140000000001</v>
          </cell>
          <cell r="E2425">
            <v>-1359.94</v>
          </cell>
        </row>
        <row r="2426">
          <cell r="C2426">
            <v>-20.448129999999999</v>
          </cell>
          <cell r="E2426">
            <v>-1356.8610000000001</v>
          </cell>
        </row>
        <row r="2427">
          <cell r="C2427">
            <v>-20.458110000000001</v>
          </cell>
          <cell r="E2427">
            <v>-1355.4359999999999</v>
          </cell>
        </row>
        <row r="2428">
          <cell r="C2428">
            <v>-20.4681</v>
          </cell>
          <cell r="E2428">
            <v>-1354.432</v>
          </cell>
        </row>
        <row r="2429">
          <cell r="C2429">
            <v>-20.47814</v>
          </cell>
          <cell r="E2429">
            <v>-1353.3679999999999</v>
          </cell>
        </row>
        <row r="2430">
          <cell r="C2430">
            <v>-20.488130000000002</v>
          </cell>
          <cell r="E2430">
            <v>-1351.375</v>
          </cell>
        </row>
        <row r="2431">
          <cell r="C2431">
            <v>-20.498169999999998</v>
          </cell>
          <cell r="E2431">
            <v>-1348.085</v>
          </cell>
        </row>
        <row r="2432">
          <cell r="C2432">
            <v>-20.508220000000001</v>
          </cell>
          <cell r="E2432">
            <v>-1344.424</v>
          </cell>
        </row>
        <row r="2433">
          <cell r="C2433">
            <v>-20.518139999999999</v>
          </cell>
          <cell r="E2433">
            <v>-1340.8679999999999</v>
          </cell>
        </row>
        <row r="2434">
          <cell r="C2434">
            <v>-20.528130000000001</v>
          </cell>
          <cell r="E2434">
            <v>-1337.8050000000001</v>
          </cell>
        </row>
        <row r="2435">
          <cell r="C2435">
            <v>-20.53811</v>
          </cell>
          <cell r="E2435">
            <v>-1335.1590000000001</v>
          </cell>
        </row>
        <row r="2436">
          <cell r="C2436">
            <v>-20.548100000000002</v>
          </cell>
          <cell r="E2436">
            <v>-1331.87</v>
          </cell>
        </row>
        <row r="2437">
          <cell r="C2437">
            <v>-20.55808</v>
          </cell>
          <cell r="E2437">
            <v>-1327.971</v>
          </cell>
        </row>
        <row r="2438">
          <cell r="C2438">
            <v>-20.56813</v>
          </cell>
          <cell r="E2438">
            <v>-1323.107</v>
          </cell>
        </row>
        <row r="2439">
          <cell r="C2439">
            <v>-20.578109999999999</v>
          </cell>
          <cell r="E2439">
            <v>-1317.556</v>
          </cell>
        </row>
        <row r="2440">
          <cell r="C2440">
            <v>-20.588100000000001</v>
          </cell>
          <cell r="E2440">
            <v>-1309.6510000000001</v>
          </cell>
        </row>
        <row r="2441">
          <cell r="C2441">
            <v>-20.598140000000001</v>
          </cell>
          <cell r="E2441">
            <v>-1300.692</v>
          </cell>
        </row>
        <row r="2442">
          <cell r="C2442">
            <v>-20.60812</v>
          </cell>
          <cell r="E2442">
            <v>-1293.0619999999999</v>
          </cell>
        </row>
        <row r="2443">
          <cell r="C2443">
            <v>-20.618110000000001</v>
          </cell>
          <cell r="E2443">
            <v>-1287.4159999999999</v>
          </cell>
        </row>
        <row r="2444">
          <cell r="C2444">
            <v>-20.628160000000001</v>
          </cell>
          <cell r="E2444">
            <v>-1283.6369999999999</v>
          </cell>
        </row>
        <row r="2445">
          <cell r="C2445">
            <v>-20.63814</v>
          </cell>
          <cell r="E2445">
            <v>-1280.3620000000001</v>
          </cell>
        </row>
        <row r="2446">
          <cell r="C2446">
            <v>-20.64819</v>
          </cell>
          <cell r="E2446">
            <v>-1274.03</v>
          </cell>
        </row>
        <row r="2447">
          <cell r="C2447">
            <v>-20.658110000000001</v>
          </cell>
          <cell r="E2447">
            <v>-1266.357</v>
          </cell>
        </row>
        <row r="2448">
          <cell r="C2448">
            <v>-20.668089999999999</v>
          </cell>
          <cell r="E2448">
            <v>-1259.172</v>
          </cell>
        </row>
        <row r="2449">
          <cell r="C2449">
            <v>-20.678080000000001</v>
          </cell>
          <cell r="E2449">
            <v>-1253.319</v>
          </cell>
        </row>
        <row r="2450">
          <cell r="C2450">
            <v>-20.688120000000001</v>
          </cell>
          <cell r="E2450">
            <v>-1248.7570000000001</v>
          </cell>
        </row>
        <row r="2451">
          <cell r="C2451">
            <v>-20.69811</v>
          </cell>
          <cell r="E2451">
            <v>-1245.5440000000001</v>
          </cell>
        </row>
        <row r="2452">
          <cell r="C2452">
            <v>-20.708089999999999</v>
          </cell>
          <cell r="E2452">
            <v>-1242.5070000000001</v>
          </cell>
        </row>
        <row r="2453">
          <cell r="C2453">
            <v>-20.71808</v>
          </cell>
          <cell r="E2453">
            <v>-1239.8800000000001</v>
          </cell>
        </row>
        <row r="2454">
          <cell r="C2454">
            <v>-20.72813</v>
          </cell>
          <cell r="E2454">
            <v>-1237.2349999999999</v>
          </cell>
        </row>
        <row r="2455">
          <cell r="C2455">
            <v>-20.738109999999999</v>
          </cell>
          <cell r="E2455">
            <v>-1234.3969999999999</v>
          </cell>
        </row>
        <row r="2456">
          <cell r="C2456">
            <v>-20.748149999999999</v>
          </cell>
          <cell r="E2456">
            <v>-1230.7429999999999</v>
          </cell>
        </row>
        <row r="2457">
          <cell r="C2457">
            <v>-20.75808</v>
          </cell>
          <cell r="E2457">
            <v>-1226.8499999999999</v>
          </cell>
        </row>
        <row r="2458">
          <cell r="C2458">
            <v>-20.768059999999998</v>
          </cell>
          <cell r="E2458">
            <v>-1222.7660000000001</v>
          </cell>
        </row>
        <row r="2459">
          <cell r="C2459">
            <v>-20.77805</v>
          </cell>
          <cell r="E2459">
            <v>-1218.3630000000001</v>
          </cell>
        </row>
        <row r="2460">
          <cell r="C2460">
            <v>-20.788029999999999</v>
          </cell>
          <cell r="E2460">
            <v>-1214.7670000000001</v>
          </cell>
        </row>
        <row r="2461">
          <cell r="C2461">
            <v>-20.798020000000001</v>
          </cell>
          <cell r="E2461">
            <v>-1212.0509999999999</v>
          </cell>
        </row>
        <row r="2462">
          <cell r="C2462">
            <v>-20.808</v>
          </cell>
          <cell r="E2462">
            <v>-1209.2470000000001</v>
          </cell>
        </row>
        <row r="2463">
          <cell r="C2463">
            <v>-20.818049999999999</v>
          </cell>
          <cell r="E2463">
            <v>-1205.931</v>
          </cell>
        </row>
        <row r="2464">
          <cell r="C2464">
            <v>-20.82809</v>
          </cell>
          <cell r="E2464">
            <v>-1202.5889999999999</v>
          </cell>
        </row>
        <row r="2465">
          <cell r="C2465">
            <v>-20.838080000000001</v>
          </cell>
          <cell r="E2465">
            <v>-1198.943</v>
          </cell>
        </row>
        <row r="2466">
          <cell r="C2466">
            <v>-20.84806</v>
          </cell>
          <cell r="E2466">
            <v>-1194.951</v>
          </cell>
        </row>
        <row r="2467">
          <cell r="C2467">
            <v>-20.858039999999999</v>
          </cell>
          <cell r="E2467">
            <v>-1191.1410000000001</v>
          </cell>
        </row>
        <row r="2468">
          <cell r="C2468">
            <v>-20.868030000000001</v>
          </cell>
          <cell r="E2468">
            <v>-1188.1559999999999</v>
          </cell>
        </row>
        <row r="2469">
          <cell r="C2469">
            <v>-20.878080000000001</v>
          </cell>
          <cell r="E2469">
            <v>-1185.693</v>
          </cell>
        </row>
        <row r="2470">
          <cell r="C2470">
            <v>-20.888059999999999</v>
          </cell>
          <cell r="E2470">
            <v>-1183.838</v>
          </cell>
        </row>
        <row r="2471">
          <cell r="C2471">
            <v>-20.898109999999999</v>
          </cell>
          <cell r="E2471">
            <v>-1181.816</v>
          </cell>
        </row>
        <row r="2472">
          <cell r="C2472">
            <v>-20.90803</v>
          </cell>
          <cell r="E2472">
            <v>-1175.75</v>
          </cell>
        </row>
        <row r="2473">
          <cell r="C2473">
            <v>-20.91808</v>
          </cell>
          <cell r="E2473">
            <v>-1167.3510000000001</v>
          </cell>
        </row>
        <row r="2474">
          <cell r="C2474">
            <v>-20.928059999999999</v>
          </cell>
          <cell r="E2474">
            <v>-1160.2950000000001</v>
          </cell>
        </row>
        <row r="2475">
          <cell r="C2475">
            <v>-20.93805</v>
          </cell>
          <cell r="E2475">
            <v>-1155.23</v>
          </cell>
        </row>
        <row r="2476">
          <cell r="C2476">
            <v>-20.948090000000001</v>
          </cell>
          <cell r="E2476">
            <v>-1150.914</v>
          </cell>
        </row>
        <row r="2477">
          <cell r="C2477">
            <v>-20.958069999999999</v>
          </cell>
          <cell r="E2477">
            <v>-1146.0050000000001</v>
          </cell>
        </row>
        <row r="2478">
          <cell r="C2478">
            <v>-20.968060000000001</v>
          </cell>
          <cell r="E2478">
            <v>-1142.1890000000001</v>
          </cell>
        </row>
        <row r="2479">
          <cell r="C2479">
            <v>-20.97804</v>
          </cell>
          <cell r="E2479">
            <v>-1139.5530000000001</v>
          </cell>
        </row>
        <row r="2480">
          <cell r="C2480">
            <v>-20.98809</v>
          </cell>
          <cell r="E2480">
            <v>-1137.5640000000001</v>
          </cell>
        </row>
        <row r="2481">
          <cell r="C2481">
            <v>-20.998069999999998</v>
          </cell>
          <cell r="E2481">
            <v>-1135.836</v>
          </cell>
        </row>
        <row r="2482">
          <cell r="C2482">
            <v>-21.00806</v>
          </cell>
          <cell r="E2482">
            <v>-1134.135</v>
          </cell>
        </row>
        <row r="2483">
          <cell r="C2483">
            <v>-21.0181</v>
          </cell>
          <cell r="E2483">
            <v>-1132.0709999999999</v>
          </cell>
        </row>
        <row r="2484">
          <cell r="C2484">
            <v>-21.028089999999999</v>
          </cell>
          <cell r="E2484">
            <v>-1129.865</v>
          </cell>
        </row>
        <row r="2485">
          <cell r="C2485">
            <v>-21.038070000000001</v>
          </cell>
          <cell r="E2485">
            <v>-1126.9359999999999</v>
          </cell>
        </row>
        <row r="2486">
          <cell r="C2486">
            <v>-21.04806</v>
          </cell>
          <cell r="E2486">
            <v>-1121.798</v>
          </cell>
        </row>
        <row r="2487">
          <cell r="C2487">
            <v>-21.0581</v>
          </cell>
          <cell r="E2487">
            <v>-1115.577</v>
          </cell>
        </row>
        <row r="2488">
          <cell r="C2488">
            <v>-21.068149999999999</v>
          </cell>
          <cell r="E2488">
            <v>-1110.5309999999999</v>
          </cell>
        </row>
        <row r="2489">
          <cell r="C2489">
            <v>-21.078130000000002</v>
          </cell>
          <cell r="E2489">
            <v>-1106.394</v>
          </cell>
        </row>
        <row r="2490">
          <cell r="C2490">
            <v>-21.088059999999999</v>
          </cell>
          <cell r="E2490">
            <v>-1102.93</v>
          </cell>
        </row>
        <row r="2491">
          <cell r="C2491">
            <v>-21.098040000000001</v>
          </cell>
          <cell r="E2491">
            <v>-1099.92</v>
          </cell>
        </row>
        <row r="2492">
          <cell r="C2492">
            <v>-21.108029999999999</v>
          </cell>
          <cell r="E2492">
            <v>-1097.444</v>
          </cell>
        </row>
        <row r="2493">
          <cell r="C2493">
            <v>-21.118069999999999</v>
          </cell>
          <cell r="E2493">
            <v>-1095.5060000000001</v>
          </cell>
        </row>
        <row r="2494">
          <cell r="C2494">
            <v>-21.128050000000002</v>
          </cell>
          <cell r="E2494">
            <v>-1093.799</v>
          </cell>
        </row>
        <row r="2495">
          <cell r="C2495">
            <v>-21.13804</v>
          </cell>
          <cell r="E2495">
            <v>-1092.115</v>
          </cell>
        </row>
        <row r="2496">
          <cell r="C2496">
            <v>-21.148029999999999</v>
          </cell>
          <cell r="E2496">
            <v>-1088.098</v>
          </cell>
        </row>
        <row r="2497">
          <cell r="C2497">
            <v>-21.158010000000001</v>
          </cell>
          <cell r="E2497">
            <v>-1082.452</v>
          </cell>
        </row>
        <row r="2498">
          <cell r="C2498">
            <v>-21.168050000000001</v>
          </cell>
          <cell r="E2498">
            <v>-1077.521</v>
          </cell>
        </row>
        <row r="2499">
          <cell r="C2499">
            <v>-21.178039999999999</v>
          </cell>
          <cell r="E2499">
            <v>-1074.02</v>
          </cell>
        </row>
        <row r="2500">
          <cell r="C2500">
            <v>-21.188020000000002</v>
          </cell>
          <cell r="E2500">
            <v>-1071.6469999999999</v>
          </cell>
        </row>
        <row r="2501">
          <cell r="C2501">
            <v>-21.19801</v>
          </cell>
          <cell r="E2501">
            <v>-1070.066</v>
          </cell>
        </row>
        <row r="2502">
          <cell r="C2502">
            <v>-21.20805</v>
          </cell>
          <cell r="E2502">
            <v>-1068.711</v>
          </cell>
        </row>
        <row r="2503">
          <cell r="C2503">
            <v>-21.217980000000001</v>
          </cell>
          <cell r="E2503">
            <v>-1067.423</v>
          </cell>
        </row>
        <row r="2504">
          <cell r="C2504">
            <v>-21.228020000000001</v>
          </cell>
          <cell r="E2504">
            <v>-1066.1600000000001</v>
          </cell>
        </row>
        <row r="2505">
          <cell r="C2505">
            <v>-21.238009999999999</v>
          </cell>
          <cell r="E2505">
            <v>-1064.79</v>
          </cell>
        </row>
        <row r="2506">
          <cell r="C2506">
            <v>-21.247990000000001</v>
          </cell>
          <cell r="E2506">
            <v>-1063.462</v>
          </cell>
        </row>
        <row r="2507">
          <cell r="C2507">
            <v>-21.258040000000001</v>
          </cell>
          <cell r="E2507">
            <v>-1062.2950000000001</v>
          </cell>
        </row>
        <row r="2508">
          <cell r="C2508">
            <v>-21.26802</v>
          </cell>
          <cell r="E2508">
            <v>-1060.5050000000001</v>
          </cell>
        </row>
        <row r="2509">
          <cell r="C2509">
            <v>-21.278009999999998</v>
          </cell>
          <cell r="E2509">
            <v>-1058.3489999999999</v>
          </cell>
        </row>
        <row r="2510">
          <cell r="C2510">
            <v>-21.287990000000001</v>
          </cell>
          <cell r="E2510">
            <v>-1056.0909999999999</v>
          </cell>
        </row>
        <row r="2511">
          <cell r="C2511">
            <v>-21.29804</v>
          </cell>
          <cell r="E2511">
            <v>-1053.778</v>
          </cell>
        </row>
        <row r="2512">
          <cell r="C2512">
            <v>-21.308019999999999</v>
          </cell>
          <cell r="E2512">
            <v>-1051.5</v>
          </cell>
        </row>
        <row r="2513">
          <cell r="C2513">
            <v>-21.318069999999999</v>
          </cell>
          <cell r="E2513">
            <v>-1049.046</v>
          </cell>
        </row>
        <row r="2514">
          <cell r="C2514">
            <v>-21.328050000000001</v>
          </cell>
          <cell r="E2514">
            <v>-1046.4739999999999</v>
          </cell>
        </row>
        <row r="2515">
          <cell r="C2515">
            <v>-21.338039999999999</v>
          </cell>
          <cell r="E2515">
            <v>-1043.508</v>
          </cell>
        </row>
        <row r="2516">
          <cell r="C2516">
            <v>-21.34808</v>
          </cell>
          <cell r="E2516">
            <v>-1040.52</v>
          </cell>
        </row>
        <row r="2517">
          <cell r="C2517">
            <v>-21.358059999999998</v>
          </cell>
          <cell r="E2517">
            <v>-1037.549</v>
          </cell>
        </row>
        <row r="2518">
          <cell r="C2518">
            <v>-21.368169999999999</v>
          </cell>
          <cell r="E2518">
            <v>-1034.5519999999999</v>
          </cell>
        </row>
        <row r="2519">
          <cell r="C2519">
            <v>-21.378160000000001</v>
          </cell>
          <cell r="E2519">
            <v>-1032.1189999999999</v>
          </cell>
        </row>
        <row r="2520">
          <cell r="C2520">
            <v>-21.38814</v>
          </cell>
          <cell r="E2520">
            <v>-1030.106</v>
          </cell>
        </row>
        <row r="2521">
          <cell r="C2521">
            <v>-21.398129999999998</v>
          </cell>
          <cell r="E2521">
            <v>-1027.953</v>
          </cell>
        </row>
        <row r="2522">
          <cell r="C2522">
            <v>-21.408049999999999</v>
          </cell>
          <cell r="E2522">
            <v>-1025.5899999999999</v>
          </cell>
        </row>
        <row r="2523">
          <cell r="C2523">
            <v>-21.41797</v>
          </cell>
          <cell r="E2523">
            <v>-1023.297</v>
          </cell>
        </row>
        <row r="2524">
          <cell r="C2524">
            <v>-21.427959999999999</v>
          </cell>
          <cell r="E2524">
            <v>-1020.977</v>
          </cell>
        </row>
        <row r="2525">
          <cell r="C2525">
            <v>-21.437940000000001</v>
          </cell>
          <cell r="E2525">
            <v>-1018.9</v>
          </cell>
        </row>
        <row r="2526">
          <cell r="C2526">
            <v>-21.447929999999999</v>
          </cell>
          <cell r="E2526">
            <v>-1016.846</v>
          </cell>
        </row>
        <row r="2527">
          <cell r="C2527">
            <v>-21.45797</v>
          </cell>
          <cell r="E2527">
            <v>-1014.9059999999999</v>
          </cell>
        </row>
        <row r="2528">
          <cell r="C2528">
            <v>-21.468019999999999</v>
          </cell>
          <cell r="E2528">
            <v>-1013.024</v>
          </cell>
        </row>
        <row r="2529">
          <cell r="C2529">
            <v>-21.478059999999999</v>
          </cell>
          <cell r="E2529">
            <v>-1011.343</v>
          </cell>
        </row>
        <row r="2530">
          <cell r="C2530">
            <v>-21.488109999999999</v>
          </cell>
          <cell r="E2530">
            <v>-1009.557</v>
          </cell>
        </row>
        <row r="2531">
          <cell r="C2531">
            <v>-21.498090000000001</v>
          </cell>
          <cell r="E2531">
            <v>-1007.8680000000001</v>
          </cell>
        </row>
        <row r="2532">
          <cell r="C2532">
            <v>-21.50808</v>
          </cell>
          <cell r="E2532">
            <v>-1006.471</v>
          </cell>
        </row>
        <row r="2533">
          <cell r="C2533">
            <v>-21.518059999999998</v>
          </cell>
          <cell r="E2533">
            <v>-1004.5410000000001</v>
          </cell>
        </row>
        <row r="2534">
          <cell r="C2534">
            <v>-21.528110000000002</v>
          </cell>
          <cell r="E2534">
            <v>-1002.272</v>
          </cell>
        </row>
        <row r="2535">
          <cell r="C2535">
            <v>-21.53809</v>
          </cell>
          <cell r="E2535">
            <v>-999.69420000000002</v>
          </cell>
        </row>
        <row r="2536">
          <cell r="C2536">
            <v>-21.54814</v>
          </cell>
          <cell r="E2536">
            <v>-996.9</v>
          </cell>
        </row>
        <row r="2537">
          <cell r="C2537">
            <v>-21.558</v>
          </cell>
          <cell r="E2537">
            <v>-994.14170000000001</v>
          </cell>
        </row>
        <row r="2538">
          <cell r="C2538">
            <v>-21.564039999999999</v>
          </cell>
          <cell r="E2538">
            <v>-991.42550000000006</v>
          </cell>
        </row>
      </sheetData>
      <sheetData sheetId="8">
        <row r="7">
          <cell r="F7">
            <v>-3.503844</v>
          </cell>
          <cell r="G7">
            <v>-8902.9560000000001</v>
          </cell>
          <cell r="H7">
            <v>-4.6517429999999997</v>
          </cell>
          <cell r="I7">
            <v>-14202.08</v>
          </cell>
        </row>
        <row r="33">
          <cell r="C33">
            <v>-0.85995239999999995</v>
          </cell>
          <cell r="E33">
            <v>-2.4151069999999999</v>
          </cell>
        </row>
        <row r="34">
          <cell r="C34">
            <v>-0.86993719999999997</v>
          </cell>
          <cell r="E34">
            <v>-5.6477139999999997</v>
          </cell>
        </row>
        <row r="35">
          <cell r="C35">
            <v>-0.87986229999999999</v>
          </cell>
          <cell r="E35">
            <v>-10.42042</v>
          </cell>
        </row>
        <row r="36">
          <cell r="C36">
            <v>-0.889907</v>
          </cell>
          <cell r="E36">
            <v>-16.109169999999999</v>
          </cell>
        </row>
        <row r="37">
          <cell r="C37">
            <v>-0.89989169999999996</v>
          </cell>
          <cell r="E37">
            <v>-21.247330000000002</v>
          </cell>
        </row>
        <row r="38">
          <cell r="C38">
            <v>-0.90993639999999998</v>
          </cell>
          <cell r="E38">
            <v>-25.695219999999999</v>
          </cell>
        </row>
        <row r="39">
          <cell r="C39">
            <v>-0.91998100000000005</v>
          </cell>
          <cell r="E39">
            <v>-28.930869999999999</v>
          </cell>
        </row>
        <row r="40">
          <cell r="C40">
            <v>-0.92990609999999996</v>
          </cell>
          <cell r="E40">
            <v>-30.571660000000001</v>
          </cell>
        </row>
        <row r="41">
          <cell r="C41">
            <v>-0.94001049999999997</v>
          </cell>
          <cell r="E41">
            <v>-31.342929999999999</v>
          </cell>
        </row>
        <row r="42">
          <cell r="C42">
            <v>-0.95005519999999999</v>
          </cell>
          <cell r="E42">
            <v>-31.55931</v>
          </cell>
        </row>
        <row r="43">
          <cell r="C43">
            <v>-0.96004</v>
          </cell>
          <cell r="E43">
            <v>-31.46733</v>
          </cell>
        </row>
        <row r="44">
          <cell r="C44">
            <v>-0.96996499999999997</v>
          </cell>
          <cell r="E44">
            <v>-31.08248</v>
          </cell>
        </row>
        <row r="45">
          <cell r="C45">
            <v>-0.97994990000000004</v>
          </cell>
          <cell r="E45">
            <v>-30.566659999999999</v>
          </cell>
        </row>
        <row r="46">
          <cell r="C46">
            <v>-0.98987499999999995</v>
          </cell>
          <cell r="E46">
            <v>-30.406420000000001</v>
          </cell>
        </row>
        <row r="47">
          <cell r="C47">
            <v>-0.99991960000000002</v>
          </cell>
          <cell r="E47">
            <v>-30.468319999999999</v>
          </cell>
        </row>
        <row r="48">
          <cell r="C48">
            <v>-1.0099050000000001</v>
          </cell>
          <cell r="E48">
            <v>-30.533660000000001</v>
          </cell>
        </row>
        <row r="49">
          <cell r="C49">
            <v>-1.01983</v>
          </cell>
          <cell r="E49">
            <v>-30.564409999999999</v>
          </cell>
        </row>
        <row r="50">
          <cell r="C50">
            <v>-1.029755</v>
          </cell>
          <cell r="E50">
            <v>-30.45157</v>
          </cell>
        </row>
        <row r="51">
          <cell r="C51">
            <v>-1.0397989999999999</v>
          </cell>
          <cell r="E51">
            <v>-30.37762</v>
          </cell>
        </row>
        <row r="52">
          <cell r="C52">
            <v>-1.0499039999999999</v>
          </cell>
          <cell r="E52">
            <v>-30.665990000000001</v>
          </cell>
        </row>
        <row r="53">
          <cell r="C53">
            <v>-1.0598879999999999</v>
          </cell>
          <cell r="E53">
            <v>-31.1676</v>
          </cell>
        </row>
        <row r="54">
          <cell r="C54">
            <v>-1.0698730000000001</v>
          </cell>
          <cell r="E54">
            <v>-31.560390000000002</v>
          </cell>
        </row>
        <row r="55">
          <cell r="C55">
            <v>-1.0799179999999999</v>
          </cell>
          <cell r="E55">
            <v>-31.923690000000001</v>
          </cell>
        </row>
        <row r="56">
          <cell r="C56">
            <v>-1.089963</v>
          </cell>
          <cell r="E56">
            <v>-32.254469999999998</v>
          </cell>
        </row>
        <row r="57">
          <cell r="C57">
            <v>-1.100007</v>
          </cell>
          <cell r="E57">
            <v>-32.256729999999997</v>
          </cell>
        </row>
        <row r="58">
          <cell r="C58">
            <v>-1.1099920000000001</v>
          </cell>
          <cell r="E58">
            <v>-32.272300000000001</v>
          </cell>
        </row>
        <row r="59">
          <cell r="C59">
            <v>-1.119977</v>
          </cell>
          <cell r="E59">
            <v>-32.27122</v>
          </cell>
        </row>
        <row r="60">
          <cell r="C60">
            <v>-1.1299619999999999</v>
          </cell>
          <cell r="E60">
            <v>-32.30247</v>
          </cell>
        </row>
        <row r="61">
          <cell r="C61">
            <v>-1.139947</v>
          </cell>
          <cell r="E61">
            <v>-32.225969999999997</v>
          </cell>
        </row>
        <row r="62">
          <cell r="C62">
            <v>-1.149991</v>
          </cell>
          <cell r="E62">
            <v>-32.712299999999999</v>
          </cell>
        </row>
        <row r="63">
          <cell r="C63">
            <v>-1.1599759999999999</v>
          </cell>
          <cell r="E63">
            <v>-33.372300000000003</v>
          </cell>
        </row>
        <row r="64">
          <cell r="C64">
            <v>-1.170021</v>
          </cell>
          <cell r="E64">
            <v>-34.077649999999998</v>
          </cell>
        </row>
        <row r="65">
          <cell r="C65">
            <v>-1.1800060000000001</v>
          </cell>
          <cell r="E65">
            <v>-34.986350000000002</v>
          </cell>
        </row>
        <row r="66">
          <cell r="C66">
            <v>-1.1899900000000001</v>
          </cell>
          <cell r="E66">
            <v>-36.251399999999997</v>
          </cell>
        </row>
        <row r="67">
          <cell r="C67">
            <v>-1.200035</v>
          </cell>
          <cell r="E67">
            <v>-37.978580000000001</v>
          </cell>
        </row>
        <row r="68">
          <cell r="C68">
            <v>-1.2100200000000001</v>
          </cell>
          <cell r="E68">
            <v>-40.496339999999996</v>
          </cell>
        </row>
        <row r="69">
          <cell r="C69">
            <v>-1.220005</v>
          </cell>
          <cell r="E69">
            <v>-42.755009999999999</v>
          </cell>
        </row>
        <row r="70">
          <cell r="C70">
            <v>-1.2299899999999999</v>
          </cell>
          <cell r="E70">
            <v>-44.66771</v>
          </cell>
        </row>
        <row r="71">
          <cell r="C71">
            <v>-1.2400340000000001</v>
          </cell>
          <cell r="E71">
            <v>-45.945590000000003</v>
          </cell>
        </row>
        <row r="72">
          <cell r="C72">
            <v>-1.2500789999999999</v>
          </cell>
          <cell r="E72">
            <v>-46.227110000000003</v>
          </cell>
        </row>
        <row r="73">
          <cell r="C73">
            <v>-1.260124</v>
          </cell>
          <cell r="E73">
            <v>-45.951180000000001</v>
          </cell>
        </row>
        <row r="74">
          <cell r="C74">
            <v>-1.270108</v>
          </cell>
          <cell r="E74">
            <v>-45.519010000000002</v>
          </cell>
        </row>
        <row r="75">
          <cell r="C75">
            <v>-1.2800929999999999</v>
          </cell>
          <cell r="E75">
            <v>-45.586109999999998</v>
          </cell>
        </row>
        <row r="76">
          <cell r="C76">
            <v>-1.2900780000000001</v>
          </cell>
          <cell r="E76">
            <v>-46.054220000000001</v>
          </cell>
        </row>
        <row r="77">
          <cell r="C77">
            <v>-1.300003</v>
          </cell>
          <cell r="E77">
            <v>-47.000439999999998</v>
          </cell>
        </row>
        <row r="78">
          <cell r="C78">
            <v>-1.3100480000000001</v>
          </cell>
          <cell r="E78">
            <v>-48.543770000000002</v>
          </cell>
        </row>
        <row r="79">
          <cell r="C79">
            <v>-1.320033</v>
          </cell>
          <cell r="E79">
            <v>-51.478900000000003</v>
          </cell>
        </row>
        <row r="80">
          <cell r="C80">
            <v>-1.330017</v>
          </cell>
          <cell r="E80">
            <v>-56.986829999999998</v>
          </cell>
        </row>
        <row r="81">
          <cell r="C81">
            <v>-1.3400019999999999</v>
          </cell>
          <cell r="E81">
            <v>-65.269540000000006</v>
          </cell>
        </row>
        <row r="82">
          <cell r="C82">
            <v>-1.349987</v>
          </cell>
          <cell r="E82">
            <v>-76.498440000000002</v>
          </cell>
        </row>
        <row r="83">
          <cell r="C83">
            <v>-1.359972</v>
          </cell>
          <cell r="E83">
            <v>-90.555220000000006</v>
          </cell>
        </row>
        <row r="84">
          <cell r="C84">
            <v>-1.3679239999999999</v>
          </cell>
          <cell r="E84">
            <v>-103.4999</v>
          </cell>
        </row>
        <row r="85">
          <cell r="C85">
            <v>-1.375996</v>
          </cell>
          <cell r="E85">
            <v>-117.449</v>
          </cell>
        </row>
        <row r="86">
          <cell r="C86">
            <v>-1.383888</v>
          </cell>
          <cell r="E86">
            <v>-132.50989999999999</v>
          </cell>
        </row>
        <row r="87">
          <cell r="C87">
            <v>-1.3918999999999999</v>
          </cell>
          <cell r="E87">
            <v>-148.33799999999999</v>
          </cell>
        </row>
        <row r="88">
          <cell r="C88">
            <v>-1.3999109999999999</v>
          </cell>
          <cell r="E88">
            <v>-164.92949999999999</v>
          </cell>
        </row>
        <row r="89">
          <cell r="C89">
            <v>-1.4058900000000001</v>
          </cell>
          <cell r="E89">
            <v>-177.9323</v>
          </cell>
        </row>
        <row r="90">
          <cell r="C90">
            <v>-1.411929</v>
          </cell>
          <cell r="E90">
            <v>-191.3777</v>
          </cell>
        </row>
        <row r="91">
          <cell r="C91">
            <v>-1.4179079999999999</v>
          </cell>
          <cell r="E91">
            <v>-205.35900000000001</v>
          </cell>
        </row>
        <row r="92">
          <cell r="C92">
            <v>-1.4239470000000001</v>
          </cell>
          <cell r="E92">
            <v>-219.71619999999999</v>
          </cell>
        </row>
        <row r="93">
          <cell r="C93">
            <v>-1.4298660000000001</v>
          </cell>
          <cell r="E93">
            <v>-234.2509</v>
          </cell>
        </row>
        <row r="94">
          <cell r="C94">
            <v>-1.435905</v>
          </cell>
          <cell r="E94">
            <v>-248.99979999999999</v>
          </cell>
        </row>
        <row r="95">
          <cell r="C95">
            <v>-1.4418839999999999</v>
          </cell>
          <cell r="E95">
            <v>-263.99160000000001</v>
          </cell>
        </row>
        <row r="96">
          <cell r="C96">
            <v>-1.4479219999999999</v>
          </cell>
          <cell r="E96">
            <v>-279.33589999999998</v>
          </cell>
        </row>
        <row r="97">
          <cell r="C97">
            <v>-1.4539010000000001</v>
          </cell>
          <cell r="E97">
            <v>-295.14699999999999</v>
          </cell>
        </row>
        <row r="98">
          <cell r="C98">
            <v>-1.45994</v>
          </cell>
          <cell r="E98">
            <v>-311.18720000000002</v>
          </cell>
        </row>
        <row r="99">
          <cell r="C99">
            <v>-1.465919</v>
          </cell>
          <cell r="E99">
            <v>-327.51280000000003</v>
          </cell>
        </row>
        <row r="100">
          <cell r="C100">
            <v>-1.4719580000000001</v>
          </cell>
          <cell r="E100">
            <v>-343.99979999999999</v>
          </cell>
        </row>
        <row r="101">
          <cell r="C101">
            <v>-1.4778770000000001</v>
          </cell>
          <cell r="E101">
            <v>-360.7996</v>
          </cell>
        </row>
        <row r="102">
          <cell r="C102">
            <v>-1.483916</v>
          </cell>
          <cell r="E102">
            <v>-377.93270000000001</v>
          </cell>
        </row>
        <row r="103">
          <cell r="C103">
            <v>-1.4898940000000001</v>
          </cell>
          <cell r="E103">
            <v>-395.38909999999998</v>
          </cell>
        </row>
        <row r="104">
          <cell r="C104">
            <v>-1.495933</v>
          </cell>
          <cell r="E104">
            <v>-413.12290000000002</v>
          </cell>
        </row>
        <row r="105">
          <cell r="C105">
            <v>-1.5019119999999999</v>
          </cell>
          <cell r="E105">
            <v>-431.06200000000001</v>
          </cell>
        </row>
        <row r="106">
          <cell r="C106">
            <v>-1.507951</v>
          </cell>
          <cell r="E106">
            <v>-449.21089999999998</v>
          </cell>
        </row>
        <row r="107">
          <cell r="C107">
            <v>-1.51393</v>
          </cell>
          <cell r="E107">
            <v>-467.44310000000002</v>
          </cell>
        </row>
        <row r="108">
          <cell r="C108">
            <v>-1.5199689999999999</v>
          </cell>
          <cell r="E108">
            <v>-485.67079999999999</v>
          </cell>
        </row>
        <row r="109">
          <cell r="C109">
            <v>-1.5258879999999999</v>
          </cell>
          <cell r="E109">
            <v>-503.86669999999998</v>
          </cell>
        </row>
        <row r="110">
          <cell r="C110">
            <v>-1.531927</v>
          </cell>
          <cell r="E110">
            <v>-522.19420000000002</v>
          </cell>
        </row>
        <row r="111">
          <cell r="C111">
            <v>-1.537846</v>
          </cell>
          <cell r="E111">
            <v>-540.66210000000001</v>
          </cell>
        </row>
        <row r="112">
          <cell r="C112">
            <v>-1.543884</v>
          </cell>
          <cell r="E112">
            <v>-559.03160000000003</v>
          </cell>
        </row>
        <row r="113">
          <cell r="C113">
            <v>-1.5498639999999999</v>
          </cell>
          <cell r="E113">
            <v>-577.25630000000001</v>
          </cell>
        </row>
        <row r="114">
          <cell r="C114">
            <v>-1.5559019999999999</v>
          </cell>
          <cell r="E114">
            <v>-595.55200000000002</v>
          </cell>
        </row>
        <row r="115">
          <cell r="C115">
            <v>-1.5618209999999999</v>
          </cell>
          <cell r="E115">
            <v>-613.98670000000004</v>
          </cell>
        </row>
        <row r="116">
          <cell r="C116">
            <v>-1.56786</v>
          </cell>
          <cell r="E116">
            <v>-632.70209999999997</v>
          </cell>
        </row>
        <row r="117">
          <cell r="C117">
            <v>-1.571806</v>
          </cell>
          <cell r="E117">
            <v>-645.24760000000003</v>
          </cell>
        </row>
        <row r="118">
          <cell r="C118">
            <v>-1.575812</v>
          </cell>
          <cell r="E118">
            <v>-657.88279999999997</v>
          </cell>
        </row>
        <row r="119">
          <cell r="C119">
            <v>-1.5798779999999999</v>
          </cell>
          <cell r="E119">
            <v>-670.6087</v>
          </cell>
        </row>
        <row r="120">
          <cell r="C120">
            <v>-1.5838239999999999</v>
          </cell>
          <cell r="E120">
            <v>-683.41399999999999</v>
          </cell>
        </row>
        <row r="121">
          <cell r="C121">
            <v>-1.5878300000000001</v>
          </cell>
          <cell r="E121">
            <v>-696.34870000000001</v>
          </cell>
        </row>
        <row r="122">
          <cell r="C122">
            <v>-1.5918950000000001</v>
          </cell>
          <cell r="E122">
            <v>-709.34280000000001</v>
          </cell>
        </row>
        <row r="123">
          <cell r="C123">
            <v>-1.595842</v>
          </cell>
          <cell r="E123">
            <v>-722.38409999999999</v>
          </cell>
        </row>
        <row r="124">
          <cell r="C124">
            <v>-1.599847</v>
          </cell>
          <cell r="E124">
            <v>-735.47149999999999</v>
          </cell>
        </row>
        <row r="125">
          <cell r="C125">
            <v>-1.603853</v>
          </cell>
          <cell r="E125">
            <v>-748.65049999999997</v>
          </cell>
        </row>
        <row r="126">
          <cell r="C126">
            <v>-1.6078589999999999</v>
          </cell>
          <cell r="E126">
            <v>-761.92139999999995</v>
          </cell>
        </row>
        <row r="127">
          <cell r="C127">
            <v>-1.6118650000000001</v>
          </cell>
          <cell r="E127">
            <v>-775.35410000000002</v>
          </cell>
        </row>
        <row r="128">
          <cell r="C128">
            <v>-1.6158710000000001</v>
          </cell>
          <cell r="E128">
            <v>-788.85310000000004</v>
          </cell>
        </row>
        <row r="129">
          <cell r="C129">
            <v>-1.619877</v>
          </cell>
          <cell r="E129">
            <v>-802.42600000000004</v>
          </cell>
        </row>
        <row r="130">
          <cell r="C130">
            <v>-1.623883</v>
          </cell>
          <cell r="E130">
            <v>-816.17070000000001</v>
          </cell>
        </row>
        <row r="131">
          <cell r="C131">
            <v>-1.6278889999999999</v>
          </cell>
          <cell r="E131">
            <v>-829.95920000000001</v>
          </cell>
        </row>
        <row r="132">
          <cell r="C132">
            <v>-1.6318950000000001</v>
          </cell>
          <cell r="E132">
            <v>-843.76639999999998</v>
          </cell>
        </row>
        <row r="133">
          <cell r="C133">
            <v>-1.635901</v>
          </cell>
          <cell r="E133">
            <v>-857.66</v>
          </cell>
        </row>
        <row r="134">
          <cell r="C134">
            <v>-1.6399060000000001</v>
          </cell>
          <cell r="E134">
            <v>-871.601</v>
          </cell>
        </row>
        <row r="135">
          <cell r="C135">
            <v>-1.643972</v>
          </cell>
          <cell r="E135">
            <v>-885.62360000000001</v>
          </cell>
        </row>
        <row r="136">
          <cell r="C136">
            <v>-1.647918</v>
          </cell>
          <cell r="E136">
            <v>-899.72519999999997</v>
          </cell>
        </row>
        <row r="137">
          <cell r="C137">
            <v>-1.6519239999999999</v>
          </cell>
          <cell r="E137">
            <v>-913.79930000000002</v>
          </cell>
        </row>
        <row r="138">
          <cell r="C138">
            <v>-1.6559299999999999</v>
          </cell>
          <cell r="E138">
            <v>-927.78250000000003</v>
          </cell>
        </row>
        <row r="139">
          <cell r="C139">
            <v>-1.6598759999999999</v>
          </cell>
          <cell r="E139">
            <v>-941.78120000000001</v>
          </cell>
        </row>
        <row r="140">
          <cell r="C140">
            <v>-1.6638820000000001</v>
          </cell>
          <cell r="E140">
            <v>-955.89509999999996</v>
          </cell>
        </row>
        <row r="141">
          <cell r="C141">
            <v>-1.667948</v>
          </cell>
          <cell r="E141">
            <v>-970.20190000000002</v>
          </cell>
        </row>
        <row r="142">
          <cell r="C142">
            <v>-1.671894</v>
          </cell>
          <cell r="E142">
            <v>-984.63279999999997</v>
          </cell>
        </row>
        <row r="143">
          <cell r="C143">
            <v>-1.6758999999999999</v>
          </cell>
          <cell r="E143">
            <v>-999.19320000000005</v>
          </cell>
        </row>
        <row r="144">
          <cell r="C144">
            <v>-1.6799649999999999</v>
          </cell>
          <cell r="E144">
            <v>-1013.827</v>
          </cell>
        </row>
        <row r="145">
          <cell r="C145">
            <v>-1.6839120000000001</v>
          </cell>
          <cell r="E145">
            <v>-1028.499</v>
          </cell>
        </row>
        <row r="146">
          <cell r="C146">
            <v>-1.6879169999999999</v>
          </cell>
          <cell r="E146">
            <v>-1043.2149999999999</v>
          </cell>
        </row>
        <row r="147">
          <cell r="C147">
            <v>-1.6919230000000001</v>
          </cell>
          <cell r="E147">
            <v>-1057.99</v>
          </cell>
        </row>
        <row r="148">
          <cell r="C148">
            <v>-1.695929</v>
          </cell>
          <cell r="E148">
            <v>-1072.8789999999999</v>
          </cell>
        </row>
        <row r="149">
          <cell r="C149">
            <v>-1.699935</v>
          </cell>
          <cell r="E149">
            <v>-1087.7819999999999</v>
          </cell>
        </row>
        <row r="150">
          <cell r="C150">
            <v>-1.7039409999999999</v>
          </cell>
          <cell r="E150">
            <v>-1102.663</v>
          </cell>
        </row>
        <row r="151">
          <cell r="C151">
            <v>-1.7078869999999999</v>
          </cell>
          <cell r="E151">
            <v>-1117.4839999999999</v>
          </cell>
        </row>
        <row r="152">
          <cell r="C152">
            <v>-1.7119530000000001</v>
          </cell>
          <cell r="E152">
            <v>-1132.2850000000001</v>
          </cell>
        </row>
        <row r="153">
          <cell r="C153">
            <v>-1.7158990000000001</v>
          </cell>
          <cell r="E153">
            <v>-1147.0930000000001</v>
          </cell>
        </row>
        <row r="154">
          <cell r="C154">
            <v>-1.719905</v>
          </cell>
          <cell r="E154">
            <v>-1161.874</v>
          </cell>
        </row>
        <row r="155">
          <cell r="C155">
            <v>-1.723911</v>
          </cell>
          <cell r="E155">
            <v>-1176.6679999999999</v>
          </cell>
        </row>
        <row r="156">
          <cell r="C156">
            <v>-1.7279169999999999</v>
          </cell>
          <cell r="E156">
            <v>-1191.4749999999999</v>
          </cell>
        </row>
        <row r="157">
          <cell r="C157">
            <v>-1.7319230000000001</v>
          </cell>
          <cell r="E157">
            <v>-1206.347</v>
          </cell>
        </row>
        <row r="158">
          <cell r="C158">
            <v>-1.7359279999999999</v>
          </cell>
          <cell r="E158">
            <v>-1221.2429999999999</v>
          </cell>
        </row>
        <row r="159">
          <cell r="C159">
            <v>-1.7398739999999999</v>
          </cell>
          <cell r="E159">
            <v>-1236.1659999999999</v>
          </cell>
        </row>
        <row r="160">
          <cell r="C160">
            <v>-1.7438800000000001</v>
          </cell>
          <cell r="E160">
            <v>-1251.181</v>
          </cell>
        </row>
        <row r="161">
          <cell r="C161">
            <v>-1.747946</v>
          </cell>
          <cell r="E161">
            <v>-1266.221</v>
          </cell>
        </row>
        <row r="162">
          <cell r="C162">
            <v>-1.7518320000000001</v>
          </cell>
          <cell r="E162">
            <v>-1281.239</v>
          </cell>
        </row>
        <row r="163">
          <cell r="C163">
            <v>-1.755898</v>
          </cell>
          <cell r="E163">
            <v>-1296.347</v>
          </cell>
        </row>
        <row r="164">
          <cell r="C164">
            <v>-1.7599039999999999</v>
          </cell>
          <cell r="E164">
            <v>-1311.5809999999999</v>
          </cell>
        </row>
        <row r="165">
          <cell r="C165">
            <v>-1.7638499999999999</v>
          </cell>
          <cell r="E165">
            <v>-1326.943</v>
          </cell>
        </row>
        <row r="166">
          <cell r="C166">
            <v>-1.7678560000000001</v>
          </cell>
          <cell r="E166">
            <v>-1342.2809999999999</v>
          </cell>
        </row>
        <row r="167">
          <cell r="C167">
            <v>-1.771862</v>
          </cell>
          <cell r="E167">
            <v>-1357.6849999999999</v>
          </cell>
        </row>
        <row r="168">
          <cell r="C168">
            <v>-1.7758080000000001</v>
          </cell>
          <cell r="E168">
            <v>-1373.2249999999999</v>
          </cell>
        </row>
        <row r="169">
          <cell r="C169">
            <v>-1.779814</v>
          </cell>
          <cell r="E169">
            <v>-1388.771</v>
          </cell>
        </row>
        <row r="170">
          <cell r="C170">
            <v>-1.7838799999999999</v>
          </cell>
          <cell r="E170">
            <v>-1404.288</v>
          </cell>
        </row>
        <row r="171">
          <cell r="C171">
            <v>-1.7878259999999999</v>
          </cell>
          <cell r="E171">
            <v>-1419.77</v>
          </cell>
        </row>
        <row r="172">
          <cell r="C172">
            <v>-1.7918320000000001</v>
          </cell>
          <cell r="E172">
            <v>-1435.242</v>
          </cell>
        </row>
        <row r="173">
          <cell r="C173">
            <v>-1.7958369999999999</v>
          </cell>
          <cell r="E173">
            <v>-1450.7660000000001</v>
          </cell>
        </row>
        <row r="174">
          <cell r="C174">
            <v>-1.7998430000000001</v>
          </cell>
          <cell r="E174">
            <v>-1466.329</v>
          </cell>
        </row>
        <row r="175">
          <cell r="C175">
            <v>-1.803849</v>
          </cell>
          <cell r="E175">
            <v>-1481.9359999999999</v>
          </cell>
        </row>
        <row r="176">
          <cell r="C176">
            <v>-1.807855</v>
          </cell>
          <cell r="E176">
            <v>-1497.5419999999999</v>
          </cell>
        </row>
        <row r="177">
          <cell r="C177">
            <v>-1.811801</v>
          </cell>
          <cell r="E177">
            <v>-1513.183</v>
          </cell>
        </row>
        <row r="178">
          <cell r="C178">
            <v>-1.8158069999999999</v>
          </cell>
          <cell r="E178">
            <v>-1528.866</v>
          </cell>
        </row>
        <row r="179">
          <cell r="C179">
            <v>-1.8198129999999999</v>
          </cell>
          <cell r="E179">
            <v>-1544.509</v>
          </cell>
        </row>
        <row r="180">
          <cell r="C180">
            <v>-1.8237589999999999</v>
          </cell>
          <cell r="E180">
            <v>-1560.078</v>
          </cell>
        </row>
        <row r="181">
          <cell r="C181">
            <v>-1.827825</v>
          </cell>
          <cell r="E181">
            <v>-1575.6790000000001</v>
          </cell>
        </row>
        <row r="182">
          <cell r="C182">
            <v>-1.831831</v>
          </cell>
          <cell r="E182">
            <v>-1591.3150000000001</v>
          </cell>
        </row>
        <row r="183">
          <cell r="C183">
            <v>-1.835777</v>
          </cell>
          <cell r="E183">
            <v>-1607.0129999999999</v>
          </cell>
        </row>
        <row r="184">
          <cell r="C184">
            <v>-1.8397829999999999</v>
          </cell>
          <cell r="E184">
            <v>-1622.6880000000001</v>
          </cell>
        </row>
        <row r="185">
          <cell r="C185">
            <v>-1.8438479999999999</v>
          </cell>
          <cell r="E185">
            <v>-1638.3409999999999</v>
          </cell>
        </row>
        <row r="186">
          <cell r="C186">
            <v>-1.8478540000000001</v>
          </cell>
          <cell r="E186">
            <v>-1653.9870000000001</v>
          </cell>
        </row>
        <row r="187">
          <cell r="C187">
            <v>-1.8518600000000001</v>
          </cell>
          <cell r="E187">
            <v>-1669.66</v>
          </cell>
        </row>
        <row r="188">
          <cell r="C188">
            <v>-1.855866</v>
          </cell>
          <cell r="E188">
            <v>-1685.374</v>
          </cell>
        </row>
        <row r="189">
          <cell r="C189">
            <v>-1.859872</v>
          </cell>
          <cell r="E189">
            <v>-1701.182</v>
          </cell>
        </row>
        <row r="190">
          <cell r="C190">
            <v>-1.8638779999999999</v>
          </cell>
          <cell r="E190">
            <v>-1717.0509999999999</v>
          </cell>
        </row>
        <row r="191">
          <cell r="C191">
            <v>-1.8678840000000001</v>
          </cell>
          <cell r="E191">
            <v>-1732.9090000000001</v>
          </cell>
        </row>
        <row r="192">
          <cell r="C192">
            <v>-1.8718900000000001</v>
          </cell>
          <cell r="E192">
            <v>-1748.7560000000001</v>
          </cell>
        </row>
        <row r="193">
          <cell r="C193">
            <v>-1.875896</v>
          </cell>
          <cell r="E193">
            <v>-1764.672</v>
          </cell>
        </row>
        <row r="194">
          <cell r="C194">
            <v>-1.879902</v>
          </cell>
          <cell r="E194">
            <v>-1780.626</v>
          </cell>
        </row>
        <row r="195">
          <cell r="C195">
            <v>-1.883907</v>
          </cell>
          <cell r="E195">
            <v>-1796.7439999999999</v>
          </cell>
        </row>
        <row r="196">
          <cell r="C196">
            <v>-1.887853</v>
          </cell>
          <cell r="E196">
            <v>-1812.8779999999999</v>
          </cell>
        </row>
        <row r="197">
          <cell r="C197">
            <v>-1.891859</v>
          </cell>
          <cell r="E197">
            <v>-1829.096</v>
          </cell>
        </row>
        <row r="198">
          <cell r="C198">
            <v>-1.895805</v>
          </cell>
          <cell r="E198">
            <v>-1845.35</v>
          </cell>
        </row>
        <row r="199">
          <cell r="C199">
            <v>-1.8998109999999999</v>
          </cell>
          <cell r="E199">
            <v>-1861.6289999999999</v>
          </cell>
        </row>
        <row r="200">
          <cell r="C200">
            <v>-1.903877</v>
          </cell>
          <cell r="E200">
            <v>-1877.9590000000001</v>
          </cell>
        </row>
        <row r="201">
          <cell r="C201">
            <v>-1.907823</v>
          </cell>
          <cell r="E201">
            <v>-1894.279</v>
          </cell>
        </row>
        <row r="202">
          <cell r="C202">
            <v>-1.911829</v>
          </cell>
          <cell r="E202">
            <v>-1910.588</v>
          </cell>
        </row>
        <row r="203">
          <cell r="C203">
            <v>-1.915835</v>
          </cell>
          <cell r="E203">
            <v>-1926.912</v>
          </cell>
        </row>
        <row r="204">
          <cell r="C204">
            <v>-1.919781</v>
          </cell>
          <cell r="E204">
            <v>-1943.2829999999999</v>
          </cell>
        </row>
        <row r="205">
          <cell r="C205">
            <v>-1.9237869999999999</v>
          </cell>
          <cell r="E205">
            <v>-1959.7360000000001</v>
          </cell>
        </row>
        <row r="206">
          <cell r="C206">
            <v>-1.9277930000000001</v>
          </cell>
          <cell r="E206">
            <v>-1976.2360000000001</v>
          </cell>
        </row>
        <row r="207">
          <cell r="C207">
            <v>-1.9317390000000001</v>
          </cell>
          <cell r="E207">
            <v>-1992.838</v>
          </cell>
        </row>
        <row r="208">
          <cell r="C208">
            <v>-1.935805</v>
          </cell>
          <cell r="E208">
            <v>-2009.373</v>
          </cell>
        </row>
        <row r="209">
          <cell r="C209">
            <v>-1.939811</v>
          </cell>
          <cell r="E209">
            <v>-2025.8530000000001</v>
          </cell>
        </row>
        <row r="210">
          <cell r="C210">
            <v>-1.943757</v>
          </cell>
          <cell r="E210">
            <v>-2042.412</v>
          </cell>
        </row>
        <row r="211">
          <cell r="C211">
            <v>-1.9477629999999999</v>
          </cell>
          <cell r="E211">
            <v>-2059.0189999999998</v>
          </cell>
        </row>
        <row r="212">
          <cell r="C212">
            <v>-1.9517679999999999</v>
          </cell>
          <cell r="E212">
            <v>-2075.7139999999999</v>
          </cell>
        </row>
        <row r="213">
          <cell r="C213">
            <v>-1.9557150000000001</v>
          </cell>
          <cell r="E213">
            <v>-2092.4560000000001</v>
          </cell>
        </row>
        <row r="214">
          <cell r="C214">
            <v>-1.9597800000000001</v>
          </cell>
          <cell r="E214">
            <v>-2109.1909999999998</v>
          </cell>
        </row>
        <row r="215">
          <cell r="C215">
            <v>-1.963786</v>
          </cell>
          <cell r="E215">
            <v>-2125.973</v>
          </cell>
        </row>
        <row r="216">
          <cell r="C216">
            <v>-1.967732</v>
          </cell>
          <cell r="E216">
            <v>-2142.7860000000001</v>
          </cell>
        </row>
        <row r="217">
          <cell r="C217">
            <v>-1.9717979999999999</v>
          </cell>
          <cell r="E217">
            <v>-2159.5210000000002</v>
          </cell>
        </row>
        <row r="218">
          <cell r="C218">
            <v>-1.9758039999999999</v>
          </cell>
          <cell r="E218">
            <v>-2176.1680000000001</v>
          </cell>
        </row>
        <row r="219">
          <cell r="C219">
            <v>-1.9797499999999999</v>
          </cell>
          <cell r="E219">
            <v>-2192.8879999999999</v>
          </cell>
        </row>
        <row r="220">
          <cell r="C220">
            <v>-1.983816</v>
          </cell>
          <cell r="E220">
            <v>-2209.6379999999999</v>
          </cell>
        </row>
        <row r="221">
          <cell r="C221">
            <v>-1.987762</v>
          </cell>
          <cell r="E221">
            <v>-2226.3679999999999</v>
          </cell>
        </row>
        <row r="222">
          <cell r="C222">
            <v>-1.991768</v>
          </cell>
          <cell r="E222">
            <v>-2243.076</v>
          </cell>
        </row>
        <row r="223">
          <cell r="C223">
            <v>-1.995773</v>
          </cell>
          <cell r="E223">
            <v>-2259.84</v>
          </cell>
        </row>
        <row r="224">
          <cell r="C224">
            <v>-1.999779</v>
          </cell>
          <cell r="E224">
            <v>-2276.6460000000002</v>
          </cell>
        </row>
        <row r="225">
          <cell r="C225">
            <v>-2.0037259999999999</v>
          </cell>
          <cell r="E225">
            <v>-2293.4789999999998</v>
          </cell>
        </row>
        <row r="226">
          <cell r="C226">
            <v>-2.0077910000000001</v>
          </cell>
          <cell r="E226">
            <v>-2310.3539999999998</v>
          </cell>
        </row>
        <row r="227">
          <cell r="C227">
            <v>-2.0117370000000001</v>
          </cell>
          <cell r="E227">
            <v>-2327.203</v>
          </cell>
        </row>
        <row r="228">
          <cell r="C228">
            <v>-2.0157430000000001</v>
          </cell>
          <cell r="E228">
            <v>-2344.056</v>
          </cell>
        </row>
        <row r="229">
          <cell r="C229">
            <v>-2.019749</v>
          </cell>
          <cell r="E229">
            <v>-2360.8760000000002</v>
          </cell>
        </row>
        <row r="230">
          <cell r="C230">
            <v>-2.023755</v>
          </cell>
          <cell r="E230">
            <v>-2377.5680000000002</v>
          </cell>
        </row>
        <row r="231">
          <cell r="C231">
            <v>-2.027701</v>
          </cell>
          <cell r="E231">
            <v>-2394.2339999999999</v>
          </cell>
        </row>
        <row r="232">
          <cell r="C232">
            <v>-2.0317669999999999</v>
          </cell>
          <cell r="E232">
            <v>-2410.9430000000002</v>
          </cell>
        </row>
        <row r="233">
          <cell r="C233">
            <v>-2.0357729999999998</v>
          </cell>
          <cell r="E233">
            <v>-2427.7269999999999</v>
          </cell>
        </row>
        <row r="234">
          <cell r="C234">
            <v>-2.0397189999999998</v>
          </cell>
          <cell r="E234">
            <v>-2444.511</v>
          </cell>
        </row>
        <row r="235">
          <cell r="C235">
            <v>-2.043784</v>
          </cell>
          <cell r="E235">
            <v>-2461.328</v>
          </cell>
        </row>
        <row r="236">
          <cell r="C236">
            <v>-2.04779</v>
          </cell>
          <cell r="E236">
            <v>-2478.1680000000001</v>
          </cell>
        </row>
        <row r="237">
          <cell r="C237">
            <v>-2.0517370000000001</v>
          </cell>
          <cell r="E237">
            <v>-2494.9479999999999</v>
          </cell>
        </row>
        <row r="238">
          <cell r="C238">
            <v>-2.0558019999999999</v>
          </cell>
          <cell r="E238">
            <v>-2511.7060000000001</v>
          </cell>
        </row>
        <row r="239">
          <cell r="C239">
            <v>-2.0598079999999999</v>
          </cell>
          <cell r="E239">
            <v>-2528.4989999999998</v>
          </cell>
        </row>
        <row r="240">
          <cell r="C240">
            <v>-2.0638139999999998</v>
          </cell>
          <cell r="E240">
            <v>-2545.2829999999999</v>
          </cell>
        </row>
        <row r="241">
          <cell r="C241">
            <v>-2.0678200000000002</v>
          </cell>
          <cell r="E241">
            <v>-2562.0459999999998</v>
          </cell>
        </row>
        <row r="242">
          <cell r="C242">
            <v>-2.0718260000000002</v>
          </cell>
          <cell r="E242">
            <v>-2578.8220000000001</v>
          </cell>
        </row>
        <row r="243">
          <cell r="C243">
            <v>-2.0758320000000001</v>
          </cell>
          <cell r="E243">
            <v>-2595.6970000000001</v>
          </cell>
        </row>
        <row r="244">
          <cell r="C244">
            <v>-2.0798380000000001</v>
          </cell>
          <cell r="E244">
            <v>-2612.578</v>
          </cell>
        </row>
        <row r="245">
          <cell r="C245">
            <v>-2.083844</v>
          </cell>
          <cell r="E245">
            <v>-2629.4540000000002</v>
          </cell>
        </row>
        <row r="246">
          <cell r="C246">
            <v>-2.0877889999999999</v>
          </cell>
          <cell r="E246">
            <v>-2646.3719999999998</v>
          </cell>
        </row>
        <row r="247">
          <cell r="C247">
            <v>-2.0917949999999998</v>
          </cell>
          <cell r="E247">
            <v>-2663.3090000000002</v>
          </cell>
        </row>
        <row r="248">
          <cell r="C248">
            <v>-2.0958009999999998</v>
          </cell>
          <cell r="E248">
            <v>-2680.2750000000001</v>
          </cell>
        </row>
        <row r="249">
          <cell r="C249">
            <v>-2.0998070000000002</v>
          </cell>
          <cell r="E249">
            <v>-2697.2550000000001</v>
          </cell>
        </row>
        <row r="250">
          <cell r="C250">
            <v>-2.1038130000000002</v>
          </cell>
          <cell r="E250">
            <v>-2714.2269999999999</v>
          </cell>
        </row>
        <row r="251">
          <cell r="C251">
            <v>-2.1078190000000001</v>
          </cell>
          <cell r="E251">
            <v>-2731.2489999999998</v>
          </cell>
        </row>
        <row r="252">
          <cell r="C252">
            <v>-2.1118250000000001</v>
          </cell>
          <cell r="E252">
            <v>-2748.2660000000001</v>
          </cell>
        </row>
        <row r="253">
          <cell r="C253">
            <v>-2.115831</v>
          </cell>
          <cell r="E253">
            <v>-2765.3049999999998</v>
          </cell>
        </row>
        <row r="254">
          <cell r="C254">
            <v>-2.119837</v>
          </cell>
          <cell r="E254">
            <v>-2782.33</v>
          </cell>
        </row>
        <row r="255">
          <cell r="C255">
            <v>-2.1238429999999999</v>
          </cell>
          <cell r="E255">
            <v>-2799.3009999999999</v>
          </cell>
        </row>
        <row r="256">
          <cell r="C256">
            <v>-2.1278489999999999</v>
          </cell>
          <cell r="E256">
            <v>-2816.192</v>
          </cell>
        </row>
        <row r="257">
          <cell r="C257">
            <v>-2.1318540000000001</v>
          </cell>
          <cell r="E257">
            <v>-2833.0459999999998</v>
          </cell>
        </row>
        <row r="258">
          <cell r="C258">
            <v>-2.1358600000000001</v>
          </cell>
          <cell r="E258">
            <v>-2849.9549999999999</v>
          </cell>
        </row>
        <row r="259">
          <cell r="C259">
            <v>-2.139926</v>
          </cell>
          <cell r="E259">
            <v>-2866.9580000000001</v>
          </cell>
        </row>
        <row r="260">
          <cell r="C260">
            <v>-2.1439319999999999</v>
          </cell>
          <cell r="E260">
            <v>-2883.998</v>
          </cell>
        </row>
        <row r="261">
          <cell r="C261">
            <v>-2.147878</v>
          </cell>
          <cell r="E261">
            <v>-2901.0010000000002</v>
          </cell>
        </row>
        <row r="262">
          <cell r="C262">
            <v>-2.1518839999999999</v>
          </cell>
          <cell r="E262">
            <v>-2918.0010000000002</v>
          </cell>
        </row>
        <row r="263">
          <cell r="C263">
            <v>-2.1558899999999999</v>
          </cell>
          <cell r="E263">
            <v>-2934.9830000000002</v>
          </cell>
        </row>
        <row r="264">
          <cell r="C264">
            <v>-2.1598359999999999</v>
          </cell>
          <cell r="E264">
            <v>-2952.002</v>
          </cell>
        </row>
        <row r="265">
          <cell r="C265">
            <v>-2.1638419999999998</v>
          </cell>
          <cell r="E265">
            <v>-2969.01</v>
          </cell>
        </row>
        <row r="266">
          <cell r="C266">
            <v>-2.1678480000000002</v>
          </cell>
          <cell r="E266">
            <v>-2985.9720000000002</v>
          </cell>
        </row>
        <row r="267">
          <cell r="C267">
            <v>-2.1718540000000002</v>
          </cell>
          <cell r="E267">
            <v>-3002.95</v>
          </cell>
        </row>
        <row r="268">
          <cell r="C268">
            <v>-2.1758600000000001</v>
          </cell>
          <cell r="E268">
            <v>-3019.7750000000001</v>
          </cell>
        </row>
        <row r="269">
          <cell r="C269">
            <v>-2.1798649999999999</v>
          </cell>
          <cell r="E269">
            <v>-3036.5189999999998</v>
          </cell>
        </row>
        <row r="270">
          <cell r="C270">
            <v>-2.1838109999999999</v>
          </cell>
          <cell r="E270">
            <v>-3053.3510000000001</v>
          </cell>
        </row>
        <row r="271">
          <cell r="C271">
            <v>-2.187818</v>
          </cell>
          <cell r="E271">
            <v>-3070.2289999999998</v>
          </cell>
        </row>
        <row r="272">
          <cell r="C272">
            <v>-2.1917629999999999</v>
          </cell>
          <cell r="E272">
            <v>-3087.0929999999998</v>
          </cell>
        </row>
        <row r="273">
          <cell r="C273">
            <v>-2.1957689999999999</v>
          </cell>
          <cell r="E273">
            <v>-3103.895</v>
          </cell>
        </row>
        <row r="274">
          <cell r="C274">
            <v>-2.1997749999999998</v>
          </cell>
          <cell r="E274">
            <v>-3120.6579999999999</v>
          </cell>
        </row>
        <row r="275">
          <cell r="C275">
            <v>-2.2037810000000002</v>
          </cell>
          <cell r="E275">
            <v>-3137.4059999999999</v>
          </cell>
        </row>
        <row r="276">
          <cell r="C276">
            <v>-2.2077270000000002</v>
          </cell>
          <cell r="E276">
            <v>-3154.1709999999998</v>
          </cell>
        </row>
        <row r="277">
          <cell r="C277">
            <v>-2.2117330000000002</v>
          </cell>
          <cell r="E277">
            <v>-3171.0140000000001</v>
          </cell>
        </row>
        <row r="278">
          <cell r="C278">
            <v>-2.2157390000000001</v>
          </cell>
          <cell r="E278">
            <v>-3187.8980000000001</v>
          </cell>
        </row>
        <row r="279">
          <cell r="C279">
            <v>-2.2196850000000001</v>
          </cell>
          <cell r="E279">
            <v>-3204.8690000000001</v>
          </cell>
        </row>
        <row r="280">
          <cell r="C280">
            <v>-2.223751</v>
          </cell>
          <cell r="E280">
            <v>-3221.848</v>
          </cell>
        </row>
        <row r="281">
          <cell r="C281">
            <v>-2.227757</v>
          </cell>
          <cell r="E281">
            <v>-3238.893</v>
          </cell>
        </row>
        <row r="282">
          <cell r="C282">
            <v>-2.2317629999999999</v>
          </cell>
          <cell r="E282">
            <v>-3256.0479999999998</v>
          </cell>
        </row>
        <row r="283">
          <cell r="C283">
            <v>-2.2357680000000002</v>
          </cell>
          <cell r="E283">
            <v>-3273.2629999999999</v>
          </cell>
        </row>
        <row r="284">
          <cell r="C284">
            <v>-2.2398340000000001</v>
          </cell>
          <cell r="E284">
            <v>-3290.5039999999999</v>
          </cell>
        </row>
        <row r="285">
          <cell r="C285">
            <v>-2.2438400000000001</v>
          </cell>
          <cell r="E285">
            <v>-3307.7440000000001</v>
          </cell>
        </row>
        <row r="286">
          <cell r="C286">
            <v>-2.247846</v>
          </cell>
          <cell r="E286">
            <v>-3324.9749999999999</v>
          </cell>
        </row>
        <row r="287">
          <cell r="C287">
            <v>-2.251852</v>
          </cell>
          <cell r="E287">
            <v>-3342.17</v>
          </cell>
        </row>
        <row r="288">
          <cell r="C288">
            <v>-2.255798</v>
          </cell>
          <cell r="E288">
            <v>-3359.2979999999998</v>
          </cell>
        </row>
        <row r="289">
          <cell r="C289">
            <v>-2.2598039999999999</v>
          </cell>
          <cell r="E289">
            <v>-3376.42</v>
          </cell>
        </row>
        <row r="290">
          <cell r="C290">
            <v>-2.2638099999999999</v>
          </cell>
          <cell r="E290">
            <v>-3393.547</v>
          </cell>
        </row>
        <row r="291">
          <cell r="C291">
            <v>-2.2678159999999998</v>
          </cell>
          <cell r="E291">
            <v>-3410.576</v>
          </cell>
        </row>
        <row r="292">
          <cell r="C292">
            <v>-2.2718219999999998</v>
          </cell>
          <cell r="E292">
            <v>-3427.5459999999998</v>
          </cell>
        </row>
        <row r="293">
          <cell r="C293">
            <v>-2.2758280000000002</v>
          </cell>
          <cell r="E293">
            <v>-3444.6410000000001</v>
          </cell>
        </row>
        <row r="294">
          <cell r="C294">
            <v>-2.279833</v>
          </cell>
          <cell r="E294">
            <v>-3461.8420000000001</v>
          </cell>
        </row>
        <row r="295">
          <cell r="C295">
            <v>-2.2837800000000001</v>
          </cell>
          <cell r="E295">
            <v>-3479.0520000000001</v>
          </cell>
        </row>
        <row r="296">
          <cell r="C296">
            <v>-2.2878449999999999</v>
          </cell>
          <cell r="E296">
            <v>-3496.2860000000001</v>
          </cell>
        </row>
        <row r="297">
          <cell r="C297">
            <v>-2.2918509999999999</v>
          </cell>
          <cell r="E297">
            <v>-3513.518</v>
          </cell>
        </row>
        <row r="298">
          <cell r="C298">
            <v>-2.2958569999999998</v>
          </cell>
          <cell r="E298">
            <v>-3530.703</v>
          </cell>
        </row>
        <row r="299">
          <cell r="C299">
            <v>-2.2998630000000002</v>
          </cell>
          <cell r="E299">
            <v>-3547.9090000000001</v>
          </cell>
        </row>
        <row r="300">
          <cell r="C300">
            <v>-2.3038690000000002</v>
          </cell>
          <cell r="E300">
            <v>-3565.1390000000001</v>
          </cell>
        </row>
        <row r="301">
          <cell r="C301">
            <v>-2.3078150000000002</v>
          </cell>
          <cell r="E301">
            <v>-3582.31</v>
          </cell>
        </row>
        <row r="302">
          <cell r="C302">
            <v>-2.3118210000000001</v>
          </cell>
          <cell r="E302">
            <v>-3599.451</v>
          </cell>
        </row>
        <row r="303">
          <cell r="C303">
            <v>-2.3158270000000001</v>
          </cell>
          <cell r="E303">
            <v>-3616.5859999999998</v>
          </cell>
        </row>
        <row r="304">
          <cell r="C304">
            <v>-2.3197730000000001</v>
          </cell>
          <cell r="E304">
            <v>-3633.72</v>
          </cell>
        </row>
        <row r="305">
          <cell r="C305">
            <v>-2.323839</v>
          </cell>
          <cell r="E305">
            <v>-3650.877</v>
          </cell>
        </row>
        <row r="306">
          <cell r="C306">
            <v>-2.327725</v>
          </cell>
          <cell r="E306">
            <v>-3668.0439999999999</v>
          </cell>
        </row>
        <row r="307">
          <cell r="C307">
            <v>-2.331671</v>
          </cell>
          <cell r="E307">
            <v>-3685.259</v>
          </cell>
        </row>
        <row r="308">
          <cell r="C308">
            <v>-2.335737</v>
          </cell>
          <cell r="E308">
            <v>-3702.4609999999998</v>
          </cell>
        </row>
        <row r="309">
          <cell r="C309">
            <v>-2.339683</v>
          </cell>
          <cell r="E309">
            <v>-3719.5880000000002</v>
          </cell>
        </row>
        <row r="310">
          <cell r="C310">
            <v>-2.3436889999999999</v>
          </cell>
          <cell r="E310">
            <v>-3736.6759999999999</v>
          </cell>
        </row>
        <row r="311">
          <cell r="C311">
            <v>-2.3477540000000001</v>
          </cell>
          <cell r="E311">
            <v>-3753.7179999999998</v>
          </cell>
        </row>
        <row r="312">
          <cell r="C312">
            <v>-2.3517600000000001</v>
          </cell>
          <cell r="E312">
            <v>-3770.7910000000002</v>
          </cell>
        </row>
        <row r="313">
          <cell r="C313">
            <v>-2.355766</v>
          </cell>
          <cell r="E313">
            <v>-3787.8589999999999</v>
          </cell>
        </row>
        <row r="314">
          <cell r="C314">
            <v>-2.359772</v>
          </cell>
          <cell r="E314">
            <v>-3804.846</v>
          </cell>
        </row>
        <row r="315">
          <cell r="C315">
            <v>-2.363718</v>
          </cell>
          <cell r="E315">
            <v>-3821.7559999999999</v>
          </cell>
        </row>
        <row r="316">
          <cell r="C316">
            <v>-2.3677839999999999</v>
          </cell>
          <cell r="E316">
            <v>-3838.68</v>
          </cell>
        </row>
        <row r="317">
          <cell r="C317">
            <v>-2.3717299999999999</v>
          </cell>
          <cell r="E317">
            <v>-3855.67</v>
          </cell>
        </row>
        <row r="318">
          <cell r="C318">
            <v>-2.3757359999999998</v>
          </cell>
          <cell r="E318">
            <v>-3872.7020000000002</v>
          </cell>
        </row>
        <row r="319">
          <cell r="C319">
            <v>-2.3797419999999998</v>
          </cell>
          <cell r="E319">
            <v>-3889.761</v>
          </cell>
        </row>
        <row r="320">
          <cell r="C320">
            <v>-2.3837470000000001</v>
          </cell>
          <cell r="E320">
            <v>-3906.8589999999999</v>
          </cell>
        </row>
        <row r="321">
          <cell r="C321">
            <v>-2.3876940000000002</v>
          </cell>
          <cell r="E321">
            <v>-3924.0309999999999</v>
          </cell>
        </row>
        <row r="322">
          <cell r="C322">
            <v>-2.391759</v>
          </cell>
          <cell r="E322">
            <v>-3941.2539999999999</v>
          </cell>
        </row>
        <row r="323">
          <cell r="C323">
            <v>-2.3957060000000001</v>
          </cell>
          <cell r="E323">
            <v>-3958.482</v>
          </cell>
        </row>
        <row r="324">
          <cell r="C324">
            <v>-2.3997109999999999</v>
          </cell>
          <cell r="E324">
            <v>-3975.74</v>
          </cell>
        </row>
        <row r="325">
          <cell r="C325">
            <v>-2.4037769999999998</v>
          </cell>
          <cell r="E325">
            <v>-3993.03</v>
          </cell>
        </row>
        <row r="326">
          <cell r="C326">
            <v>-2.4077829999999998</v>
          </cell>
          <cell r="E326">
            <v>-4010.35</v>
          </cell>
        </row>
        <row r="327">
          <cell r="C327">
            <v>-2.4117890000000002</v>
          </cell>
          <cell r="E327">
            <v>-4027.6779999999999</v>
          </cell>
        </row>
        <row r="328">
          <cell r="C328">
            <v>-2.4157950000000001</v>
          </cell>
          <cell r="E328">
            <v>-4044.9810000000002</v>
          </cell>
        </row>
        <row r="329">
          <cell r="C329">
            <v>-2.4197410000000001</v>
          </cell>
          <cell r="E329">
            <v>-4062.248</v>
          </cell>
        </row>
        <row r="330">
          <cell r="C330">
            <v>-2.4237470000000001</v>
          </cell>
          <cell r="E330">
            <v>-4079.5430000000001</v>
          </cell>
        </row>
        <row r="331">
          <cell r="C331">
            <v>-2.427753</v>
          </cell>
          <cell r="E331">
            <v>-4096.8180000000002</v>
          </cell>
        </row>
        <row r="332">
          <cell r="C332">
            <v>-2.431759</v>
          </cell>
          <cell r="E332">
            <v>-4114.0820000000003</v>
          </cell>
        </row>
        <row r="333">
          <cell r="C333">
            <v>-2.435705</v>
          </cell>
          <cell r="E333">
            <v>-4131.3500000000004</v>
          </cell>
        </row>
        <row r="334">
          <cell r="C334">
            <v>-2.4397700000000002</v>
          </cell>
          <cell r="E334">
            <v>-4148.6530000000002</v>
          </cell>
        </row>
        <row r="335">
          <cell r="C335">
            <v>-2.4437760000000002</v>
          </cell>
          <cell r="E335">
            <v>-4166.0129999999999</v>
          </cell>
        </row>
        <row r="336">
          <cell r="C336">
            <v>-2.4477820000000001</v>
          </cell>
          <cell r="E336">
            <v>-4183.3710000000001</v>
          </cell>
        </row>
        <row r="337">
          <cell r="C337">
            <v>-2.4517880000000001</v>
          </cell>
          <cell r="E337">
            <v>-4200.692</v>
          </cell>
        </row>
        <row r="338">
          <cell r="C338">
            <v>-2.455794</v>
          </cell>
          <cell r="E338">
            <v>-4218.0029999999997</v>
          </cell>
        </row>
        <row r="339">
          <cell r="C339">
            <v>-2.45974</v>
          </cell>
          <cell r="E339">
            <v>-4235.3389999999999</v>
          </cell>
        </row>
        <row r="340">
          <cell r="C340">
            <v>-2.4638059999999999</v>
          </cell>
          <cell r="E340">
            <v>-4252.6490000000003</v>
          </cell>
        </row>
        <row r="341">
          <cell r="C341">
            <v>-2.4678119999999999</v>
          </cell>
          <cell r="E341">
            <v>-4269.9350000000004</v>
          </cell>
        </row>
        <row r="342">
          <cell r="C342">
            <v>-2.4717579999999999</v>
          </cell>
          <cell r="E342">
            <v>-4287.2550000000001</v>
          </cell>
        </row>
        <row r="343">
          <cell r="C343">
            <v>-2.4758239999999998</v>
          </cell>
          <cell r="E343">
            <v>-4304.5889999999999</v>
          </cell>
        </row>
        <row r="344">
          <cell r="C344">
            <v>-2.4797690000000001</v>
          </cell>
          <cell r="E344">
            <v>-4321.942</v>
          </cell>
        </row>
        <row r="345">
          <cell r="C345">
            <v>-2.4837159999999998</v>
          </cell>
          <cell r="E345">
            <v>-4339.2950000000001</v>
          </cell>
        </row>
        <row r="346">
          <cell r="C346">
            <v>-2.487781</v>
          </cell>
          <cell r="E346">
            <v>-4356.549</v>
          </cell>
        </row>
        <row r="347">
          <cell r="C347">
            <v>-2.491727</v>
          </cell>
          <cell r="E347">
            <v>-4373.768</v>
          </cell>
        </row>
        <row r="348">
          <cell r="C348">
            <v>-2.495733</v>
          </cell>
          <cell r="E348">
            <v>-4390.9949999999999</v>
          </cell>
        </row>
        <row r="349">
          <cell r="C349">
            <v>-2.4997389999999999</v>
          </cell>
          <cell r="E349">
            <v>-4408.2139999999999</v>
          </cell>
        </row>
        <row r="350">
          <cell r="C350">
            <v>-2.5038049999999998</v>
          </cell>
          <cell r="E350">
            <v>-4425.4399999999996</v>
          </cell>
        </row>
        <row r="351">
          <cell r="C351">
            <v>-2.5078109999999998</v>
          </cell>
          <cell r="E351">
            <v>-4442.6409999999996</v>
          </cell>
        </row>
        <row r="352">
          <cell r="C352">
            <v>-2.5118170000000002</v>
          </cell>
          <cell r="E352">
            <v>-4459.8459999999995</v>
          </cell>
        </row>
        <row r="353">
          <cell r="C353">
            <v>-2.5157630000000002</v>
          </cell>
          <cell r="E353">
            <v>-4477.0770000000002</v>
          </cell>
        </row>
        <row r="354">
          <cell r="C354">
            <v>-2.5197690000000001</v>
          </cell>
          <cell r="E354">
            <v>-4494.2929999999997</v>
          </cell>
        </row>
        <row r="355">
          <cell r="C355">
            <v>-2.5237750000000001</v>
          </cell>
          <cell r="E355">
            <v>-4511.5709999999999</v>
          </cell>
        </row>
        <row r="356">
          <cell r="C356">
            <v>-2.5277810000000001</v>
          </cell>
          <cell r="E356">
            <v>-4528.8950000000004</v>
          </cell>
        </row>
        <row r="357">
          <cell r="C357">
            <v>-2.5317259999999999</v>
          </cell>
          <cell r="E357">
            <v>-4546.2280000000001</v>
          </cell>
        </row>
        <row r="358">
          <cell r="C358">
            <v>-2.5357919999999998</v>
          </cell>
          <cell r="E358">
            <v>-4563.5619999999999</v>
          </cell>
        </row>
        <row r="359">
          <cell r="C359">
            <v>-2.5397379999999998</v>
          </cell>
          <cell r="E359">
            <v>-4580.8869999999997</v>
          </cell>
        </row>
        <row r="360">
          <cell r="C360">
            <v>-2.5437439999999998</v>
          </cell>
          <cell r="E360">
            <v>-4598.1790000000001</v>
          </cell>
        </row>
        <row r="361">
          <cell r="C361">
            <v>-2.5478100000000001</v>
          </cell>
          <cell r="E361">
            <v>-4615.4740000000002</v>
          </cell>
        </row>
        <row r="362">
          <cell r="C362">
            <v>-2.5518160000000001</v>
          </cell>
          <cell r="E362">
            <v>-4632.7510000000002</v>
          </cell>
        </row>
        <row r="363">
          <cell r="C363">
            <v>-2.555822</v>
          </cell>
          <cell r="E363">
            <v>-4649.9780000000001</v>
          </cell>
        </row>
        <row r="364">
          <cell r="C364">
            <v>-2.5598869999999998</v>
          </cell>
          <cell r="E364">
            <v>-4667.2550000000001</v>
          </cell>
        </row>
        <row r="365">
          <cell r="C365">
            <v>-2.5638339999999999</v>
          </cell>
          <cell r="E365">
            <v>-4684.4930000000004</v>
          </cell>
        </row>
        <row r="366">
          <cell r="C366">
            <v>-2.5678399999999999</v>
          </cell>
          <cell r="E366">
            <v>-4701.7280000000001</v>
          </cell>
        </row>
        <row r="367">
          <cell r="C367">
            <v>-2.5718459999999999</v>
          </cell>
          <cell r="E367">
            <v>-4719.0290000000005</v>
          </cell>
        </row>
        <row r="368">
          <cell r="C368">
            <v>-2.5758510000000001</v>
          </cell>
          <cell r="E368">
            <v>-4736.3999999999996</v>
          </cell>
        </row>
        <row r="369">
          <cell r="C369">
            <v>-2.5798570000000001</v>
          </cell>
          <cell r="E369">
            <v>-4753.9380000000001</v>
          </cell>
        </row>
        <row r="370">
          <cell r="C370">
            <v>-2.583863</v>
          </cell>
          <cell r="E370">
            <v>-4771.5540000000001</v>
          </cell>
        </row>
        <row r="371">
          <cell r="C371">
            <v>-2.587809</v>
          </cell>
          <cell r="E371">
            <v>-4789.1469999999999</v>
          </cell>
        </row>
        <row r="372">
          <cell r="C372">
            <v>-2.591815</v>
          </cell>
          <cell r="E372">
            <v>-4806.7430000000004</v>
          </cell>
        </row>
        <row r="373">
          <cell r="C373">
            <v>-2.5958809999999999</v>
          </cell>
          <cell r="E373">
            <v>-4824.2910000000002</v>
          </cell>
        </row>
        <row r="374">
          <cell r="C374">
            <v>-2.5998269999999999</v>
          </cell>
          <cell r="E374">
            <v>-4841.8710000000001</v>
          </cell>
        </row>
        <row r="375">
          <cell r="C375">
            <v>-2.6038929999999998</v>
          </cell>
          <cell r="E375">
            <v>-4859.5060000000003</v>
          </cell>
        </row>
        <row r="376">
          <cell r="C376">
            <v>-2.607898</v>
          </cell>
          <cell r="E376">
            <v>-4877.1270000000004</v>
          </cell>
        </row>
        <row r="377">
          <cell r="C377">
            <v>-2.6118450000000002</v>
          </cell>
          <cell r="E377">
            <v>-4894.6270000000004</v>
          </cell>
        </row>
        <row r="378">
          <cell r="C378">
            <v>-2.6158510000000001</v>
          </cell>
          <cell r="E378">
            <v>-4912.0029999999997</v>
          </cell>
        </row>
        <row r="379">
          <cell r="C379">
            <v>-2.619856</v>
          </cell>
          <cell r="E379">
            <v>-4929.4080000000004</v>
          </cell>
        </row>
        <row r="380">
          <cell r="C380">
            <v>-2.6238030000000001</v>
          </cell>
          <cell r="E380">
            <v>-4946.7939999999999</v>
          </cell>
        </row>
        <row r="381">
          <cell r="C381">
            <v>-2.6278079999999999</v>
          </cell>
          <cell r="E381">
            <v>-4964.183</v>
          </cell>
        </row>
        <row r="382">
          <cell r="C382">
            <v>-2.6318139999999999</v>
          </cell>
          <cell r="E382">
            <v>-4981.5709999999999</v>
          </cell>
        </row>
        <row r="383">
          <cell r="C383">
            <v>-2.6357599999999999</v>
          </cell>
          <cell r="E383">
            <v>-4998.9549999999999</v>
          </cell>
        </row>
        <row r="384">
          <cell r="C384">
            <v>-2.6397659999999998</v>
          </cell>
          <cell r="E384">
            <v>-5016.299</v>
          </cell>
        </row>
        <row r="385">
          <cell r="C385">
            <v>-2.6438320000000002</v>
          </cell>
          <cell r="E385">
            <v>-5033.6639999999998</v>
          </cell>
        </row>
        <row r="386">
          <cell r="C386">
            <v>-2.6477780000000002</v>
          </cell>
          <cell r="E386">
            <v>-5051.04</v>
          </cell>
        </row>
        <row r="387">
          <cell r="C387">
            <v>-2.6517840000000001</v>
          </cell>
          <cell r="E387">
            <v>-5068.4530000000004</v>
          </cell>
        </row>
        <row r="388">
          <cell r="C388">
            <v>-2.65585</v>
          </cell>
          <cell r="E388">
            <v>-5085.8180000000002</v>
          </cell>
        </row>
        <row r="389">
          <cell r="C389">
            <v>-2.659796</v>
          </cell>
          <cell r="E389">
            <v>-5103.2190000000001</v>
          </cell>
        </row>
        <row r="390">
          <cell r="C390">
            <v>-2.663802</v>
          </cell>
          <cell r="E390">
            <v>-5120.6469999999999</v>
          </cell>
        </row>
        <row r="391">
          <cell r="C391">
            <v>-2.6678670000000002</v>
          </cell>
          <cell r="E391">
            <v>-5138.1059999999998</v>
          </cell>
        </row>
        <row r="392">
          <cell r="C392">
            <v>-2.6718139999999999</v>
          </cell>
          <cell r="E392">
            <v>-5155.5460000000003</v>
          </cell>
        </row>
        <row r="393">
          <cell r="C393">
            <v>-2.6758199999999999</v>
          </cell>
          <cell r="E393">
            <v>-5172.8990000000003</v>
          </cell>
        </row>
        <row r="394">
          <cell r="C394">
            <v>-2.6798250000000001</v>
          </cell>
          <cell r="E394">
            <v>-5190.2349999999997</v>
          </cell>
        </row>
        <row r="395">
          <cell r="C395">
            <v>-2.6837710000000001</v>
          </cell>
          <cell r="E395">
            <v>-5207.6570000000002</v>
          </cell>
        </row>
        <row r="396">
          <cell r="C396">
            <v>-2.6877770000000001</v>
          </cell>
          <cell r="E396">
            <v>-5225.125</v>
          </cell>
        </row>
        <row r="397">
          <cell r="C397">
            <v>-2.691783</v>
          </cell>
          <cell r="E397">
            <v>-5242.5889999999999</v>
          </cell>
        </row>
        <row r="398">
          <cell r="C398">
            <v>-2.695789</v>
          </cell>
          <cell r="E398">
            <v>-5260.0590000000002</v>
          </cell>
        </row>
        <row r="399">
          <cell r="C399">
            <v>-2.6997949999999999</v>
          </cell>
          <cell r="E399">
            <v>-5277.4920000000002</v>
          </cell>
        </row>
        <row r="400">
          <cell r="C400">
            <v>-2.7038009999999999</v>
          </cell>
          <cell r="E400">
            <v>-5294.893</v>
          </cell>
        </row>
        <row r="401">
          <cell r="C401">
            <v>-2.7078069999999999</v>
          </cell>
          <cell r="E401">
            <v>-5312.2340000000004</v>
          </cell>
        </row>
        <row r="402">
          <cell r="C402">
            <v>-2.7118129999999998</v>
          </cell>
          <cell r="E402">
            <v>-5329.5609999999997</v>
          </cell>
        </row>
        <row r="403">
          <cell r="C403">
            <v>-2.7158190000000002</v>
          </cell>
          <cell r="E403">
            <v>-5346.9939999999997</v>
          </cell>
        </row>
        <row r="404">
          <cell r="C404">
            <v>-2.7198250000000002</v>
          </cell>
          <cell r="E404">
            <v>-5364.5039999999999</v>
          </cell>
        </row>
        <row r="405">
          <cell r="C405">
            <v>-2.72383</v>
          </cell>
          <cell r="E405">
            <v>-5381.9949999999999</v>
          </cell>
        </row>
        <row r="406">
          <cell r="C406">
            <v>-2.7277770000000001</v>
          </cell>
          <cell r="E406">
            <v>-5399.4639999999999</v>
          </cell>
        </row>
        <row r="407">
          <cell r="C407">
            <v>-2.7317819999999999</v>
          </cell>
          <cell r="E407">
            <v>-5416.9260000000004</v>
          </cell>
        </row>
        <row r="408">
          <cell r="C408">
            <v>-2.7357879999999999</v>
          </cell>
          <cell r="E408">
            <v>-5434.4179999999997</v>
          </cell>
        </row>
        <row r="409">
          <cell r="C409">
            <v>-2.7397339999999999</v>
          </cell>
          <cell r="E409">
            <v>-5451.893</v>
          </cell>
        </row>
        <row r="410">
          <cell r="C410">
            <v>-2.7437399999999998</v>
          </cell>
          <cell r="E410">
            <v>-5469.393</v>
          </cell>
        </row>
        <row r="411">
          <cell r="C411">
            <v>-2.7477459999999998</v>
          </cell>
          <cell r="E411">
            <v>-5486.8720000000003</v>
          </cell>
        </row>
        <row r="412">
          <cell r="C412">
            <v>-2.7518120000000001</v>
          </cell>
          <cell r="E412">
            <v>-5504.3990000000003</v>
          </cell>
        </row>
        <row r="413">
          <cell r="C413">
            <v>-2.7557580000000002</v>
          </cell>
          <cell r="E413">
            <v>-5521.9359999999997</v>
          </cell>
        </row>
        <row r="414">
          <cell r="C414">
            <v>-2.7597640000000001</v>
          </cell>
          <cell r="E414">
            <v>-5539.5119999999997</v>
          </cell>
        </row>
        <row r="415">
          <cell r="C415">
            <v>-2.7637700000000001</v>
          </cell>
          <cell r="E415">
            <v>-5557.1589999999997</v>
          </cell>
        </row>
        <row r="416">
          <cell r="C416">
            <v>-2.767776</v>
          </cell>
          <cell r="E416">
            <v>-5574.78</v>
          </cell>
        </row>
        <row r="417">
          <cell r="C417">
            <v>-2.771782</v>
          </cell>
          <cell r="E417">
            <v>-5592.3689999999997</v>
          </cell>
        </row>
        <row r="418">
          <cell r="C418">
            <v>-2.7757869999999998</v>
          </cell>
          <cell r="E418">
            <v>-5609.9179999999997</v>
          </cell>
        </row>
        <row r="419">
          <cell r="C419">
            <v>-2.7797339999999999</v>
          </cell>
          <cell r="E419">
            <v>-5627.5209999999997</v>
          </cell>
        </row>
        <row r="420">
          <cell r="C420">
            <v>-2.7837390000000002</v>
          </cell>
          <cell r="E420">
            <v>-5645.1859999999997</v>
          </cell>
        </row>
        <row r="421">
          <cell r="C421">
            <v>-2.7878050000000001</v>
          </cell>
          <cell r="E421">
            <v>-5662.8789999999999</v>
          </cell>
        </row>
        <row r="422">
          <cell r="C422">
            <v>-2.7917510000000001</v>
          </cell>
          <cell r="E422">
            <v>-5680.6360000000004</v>
          </cell>
        </row>
        <row r="423">
          <cell r="C423">
            <v>-2.795757</v>
          </cell>
          <cell r="E423">
            <v>-5698.3029999999999</v>
          </cell>
        </row>
        <row r="424">
          <cell r="C424">
            <v>-2.799823</v>
          </cell>
          <cell r="E424">
            <v>-5715.8789999999999</v>
          </cell>
        </row>
        <row r="425">
          <cell r="C425">
            <v>-2.803769</v>
          </cell>
          <cell r="E425">
            <v>-5733.4040000000005</v>
          </cell>
        </row>
        <row r="426">
          <cell r="C426">
            <v>-2.8077749999999999</v>
          </cell>
          <cell r="E426">
            <v>-5750.8959999999997</v>
          </cell>
        </row>
        <row r="427">
          <cell r="C427">
            <v>-2.8118400000000001</v>
          </cell>
          <cell r="E427">
            <v>-5768.3819999999996</v>
          </cell>
        </row>
        <row r="428">
          <cell r="C428">
            <v>-2.8157869999999998</v>
          </cell>
          <cell r="E428">
            <v>-5785.893</v>
          </cell>
        </row>
        <row r="429">
          <cell r="C429">
            <v>-2.8197930000000002</v>
          </cell>
          <cell r="E429">
            <v>-5803.4620000000004</v>
          </cell>
        </row>
        <row r="430">
          <cell r="C430">
            <v>-2.8237990000000002</v>
          </cell>
          <cell r="E430">
            <v>-5821.0789999999997</v>
          </cell>
        </row>
        <row r="431">
          <cell r="C431">
            <v>-2.827744</v>
          </cell>
          <cell r="E431">
            <v>-5838.7330000000002</v>
          </cell>
        </row>
        <row r="432">
          <cell r="C432">
            <v>-2.8318099999999999</v>
          </cell>
          <cell r="E432">
            <v>-5856.3969999999999</v>
          </cell>
        </row>
        <row r="433">
          <cell r="C433">
            <v>-2.8358159999999999</v>
          </cell>
          <cell r="E433">
            <v>-5874.1139999999996</v>
          </cell>
        </row>
        <row r="434">
          <cell r="C434">
            <v>-2.8397619999999999</v>
          </cell>
          <cell r="E434">
            <v>-5891.8810000000003</v>
          </cell>
        </row>
        <row r="435">
          <cell r="C435">
            <v>-2.8438279999999998</v>
          </cell>
          <cell r="E435">
            <v>-5909.6379999999999</v>
          </cell>
        </row>
        <row r="436">
          <cell r="C436">
            <v>-2.8478340000000002</v>
          </cell>
          <cell r="E436">
            <v>-5927.3429999999998</v>
          </cell>
        </row>
        <row r="437">
          <cell r="C437">
            <v>-2.8517800000000002</v>
          </cell>
          <cell r="E437">
            <v>-5945.085</v>
          </cell>
        </row>
        <row r="438">
          <cell r="C438">
            <v>-2.8557860000000002</v>
          </cell>
          <cell r="E438">
            <v>-5962.884</v>
          </cell>
        </row>
        <row r="439">
          <cell r="C439">
            <v>-2.8597920000000001</v>
          </cell>
          <cell r="E439">
            <v>-5980.701</v>
          </cell>
        </row>
        <row r="440">
          <cell r="C440">
            <v>-2.8637380000000001</v>
          </cell>
          <cell r="E440">
            <v>-5998.4610000000002</v>
          </cell>
        </row>
        <row r="441">
          <cell r="C441">
            <v>-2.8677440000000001</v>
          </cell>
          <cell r="E441">
            <v>-6016.18</v>
          </cell>
        </row>
        <row r="442">
          <cell r="C442">
            <v>-2.8718089999999998</v>
          </cell>
          <cell r="E442">
            <v>-6033.8729999999996</v>
          </cell>
        </row>
        <row r="443">
          <cell r="C443">
            <v>-2.875756</v>
          </cell>
          <cell r="E443">
            <v>-6051.54</v>
          </cell>
        </row>
        <row r="444">
          <cell r="C444">
            <v>-2.8797609999999998</v>
          </cell>
          <cell r="E444">
            <v>-6069.2219999999998</v>
          </cell>
        </row>
        <row r="445">
          <cell r="C445">
            <v>-2.8837670000000002</v>
          </cell>
          <cell r="E445">
            <v>-6086.9610000000002</v>
          </cell>
        </row>
        <row r="446">
          <cell r="C446">
            <v>-2.8877730000000001</v>
          </cell>
          <cell r="E446">
            <v>-6104.6279999999997</v>
          </cell>
        </row>
        <row r="447">
          <cell r="C447">
            <v>-2.8917790000000001</v>
          </cell>
          <cell r="E447">
            <v>-6122.2820000000002</v>
          </cell>
        </row>
        <row r="448">
          <cell r="C448">
            <v>-2.8957850000000001</v>
          </cell>
          <cell r="E448">
            <v>-6139.9030000000002</v>
          </cell>
        </row>
        <row r="449">
          <cell r="C449">
            <v>-2.8997310000000001</v>
          </cell>
          <cell r="E449">
            <v>-6157.57</v>
          </cell>
        </row>
        <row r="450">
          <cell r="C450">
            <v>-2.903737</v>
          </cell>
          <cell r="E450">
            <v>-6175.2489999999998</v>
          </cell>
        </row>
        <row r="451">
          <cell r="C451">
            <v>-2.907743</v>
          </cell>
          <cell r="E451">
            <v>-6192.9449999999997</v>
          </cell>
        </row>
        <row r="452">
          <cell r="C452">
            <v>-2.9117489999999999</v>
          </cell>
          <cell r="E452">
            <v>-6210.6329999999998</v>
          </cell>
        </row>
        <row r="453">
          <cell r="C453">
            <v>-2.9157549999999999</v>
          </cell>
          <cell r="E453">
            <v>-6228.2960000000003</v>
          </cell>
        </row>
        <row r="454">
          <cell r="C454">
            <v>-2.9197009999999999</v>
          </cell>
          <cell r="E454">
            <v>-6246.0060000000003</v>
          </cell>
        </row>
        <row r="455">
          <cell r="C455">
            <v>-2.9237660000000001</v>
          </cell>
          <cell r="E455">
            <v>-6263.8159999999998</v>
          </cell>
        </row>
        <row r="456">
          <cell r="C456">
            <v>-2.9277129999999998</v>
          </cell>
          <cell r="E456">
            <v>-6281.6689999999999</v>
          </cell>
        </row>
        <row r="457">
          <cell r="C457">
            <v>-2.931718</v>
          </cell>
          <cell r="E457">
            <v>-6299.549</v>
          </cell>
        </row>
        <row r="458">
          <cell r="C458">
            <v>-2.935724</v>
          </cell>
          <cell r="E458">
            <v>-6317.3909999999996</v>
          </cell>
        </row>
        <row r="459">
          <cell r="C459">
            <v>-2.93973</v>
          </cell>
          <cell r="E459">
            <v>-6335.1859999999997</v>
          </cell>
        </row>
        <row r="460">
          <cell r="C460">
            <v>-2.943676</v>
          </cell>
          <cell r="E460">
            <v>-6352.9629999999997</v>
          </cell>
        </row>
        <row r="461">
          <cell r="C461">
            <v>-2.9477419999999999</v>
          </cell>
          <cell r="E461">
            <v>-6370.7550000000001</v>
          </cell>
        </row>
        <row r="462">
          <cell r="C462">
            <v>-2.9516879999999999</v>
          </cell>
          <cell r="E462">
            <v>-6388.5439999999999</v>
          </cell>
        </row>
        <row r="463">
          <cell r="C463">
            <v>-2.9556939999999998</v>
          </cell>
          <cell r="E463">
            <v>-6406.35</v>
          </cell>
        </row>
        <row r="464">
          <cell r="C464">
            <v>-2.9597600000000002</v>
          </cell>
          <cell r="E464">
            <v>-6424.192</v>
          </cell>
        </row>
        <row r="465">
          <cell r="C465">
            <v>-2.9637060000000002</v>
          </cell>
          <cell r="E465">
            <v>-6442.0439999999999</v>
          </cell>
        </row>
        <row r="466">
          <cell r="C466">
            <v>-2.9677120000000001</v>
          </cell>
          <cell r="E466">
            <v>-6459.9179999999997</v>
          </cell>
        </row>
        <row r="467">
          <cell r="C467">
            <v>-2.9717180000000001</v>
          </cell>
          <cell r="E467">
            <v>-6477.8249999999998</v>
          </cell>
        </row>
        <row r="468">
          <cell r="C468">
            <v>-2.9757229999999999</v>
          </cell>
          <cell r="E468">
            <v>-6495.6869999999999</v>
          </cell>
        </row>
        <row r="469">
          <cell r="C469">
            <v>-2.9797289999999998</v>
          </cell>
          <cell r="E469">
            <v>-6513.5230000000001</v>
          </cell>
        </row>
        <row r="470">
          <cell r="C470">
            <v>-2.9837349999999998</v>
          </cell>
          <cell r="E470">
            <v>-6531.4629999999997</v>
          </cell>
        </row>
        <row r="471">
          <cell r="C471">
            <v>-2.9877410000000002</v>
          </cell>
          <cell r="E471">
            <v>-6549.5060000000003</v>
          </cell>
        </row>
        <row r="472">
          <cell r="C472">
            <v>-2.9918070000000001</v>
          </cell>
          <cell r="E472">
            <v>-6567.5990000000002</v>
          </cell>
        </row>
        <row r="473">
          <cell r="C473">
            <v>-2.9957530000000001</v>
          </cell>
          <cell r="E473">
            <v>-6585.65</v>
          </cell>
        </row>
        <row r="474">
          <cell r="C474">
            <v>-2.9997590000000001</v>
          </cell>
          <cell r="E474">
            <v>-6603.625</v>
          </cell>
        </row>
        <row r="475">
          <cell r="C475">
            <v>-3.003765</v>
          </cell>
          <cell r="E475">
            <v>-6621.5420000000004</v>
          </cell>
        </row>
        <row r="476">
          <cell r="C476">
            <v>-3.007711</v>
          </cell>
          <cell r="E476">
            <v>-6639.402</v>
          </cell>
        </row>
        <row r="477">
          <cell r="C477">
            <v>-3.0117759999999998</v>
          </cell>
          <cell r="E477">
            <v>-6657.3770000000004</v>
          </cell>
        </row>
        <row r="478">
          <cell r="C478">
            <v>-3.0157820000000002</v>
          </cell>
          <cell r="E478">
            <v>-6675.3509999999997</v>
          </cell>
        </row>
        <row r="479">
          <cell r="C479">
            <v>-3.0197289999999999</v>
          </cell>
          <cell r="E479">
            <v>-6693.2449999999999</v>
          </cell>
        </row>
        <row r="480">
          <cell r="C480">
            <v>-3.0237349999999998</v>
          </cell>
          <cell r="E480">
            <v>-6711.0870000000004</v>
          </cell>
        </row>
        <row r="481">
          <cell r="C481">
            <v>-3.0277400000000001</v>
          </cell>
          <cell r="E481">
            <v>-6728.95</v>
          </cell>
        </row>
        <row r="482">
          <cell r="C482">
            <v>-3.0317460000000001</v>
          </cell>
          <cell r="E482">
            <v>-6746.8940000000002</v>
          </cell>
        </row>
        <row r="483">
          <cell r="C483">
            <v>-3.035812</v>
          </cell>
          <cell r="E483">
            <v>-6764.799</v>
          </cell>
        </row>
        <row r="484">
          <cell r="C484">
            <v>-3.0398179999999999</v>
          </cell>
          <cell r="E484">
            <v>-6782.7280000000001</v>
          </cell>
        </row>
        <row r="485">
          <cell r="C485">
            <v>-3.0437639999999999</v>
          </cell>
          <cell r="E485">
            <v>-6800.6729999999998</v>
          </cell>
        </row>
        <row r="486">
          <cell r="C486">
            <v>-3.0478299999999998</v>
          </cell>
          <cell r="E486">
            <v>-6818.61</v>
          </cell>
        </row>
        <row r="487">
          <cell r="C487">
            <v>-3.0518360000000002</v>
          </cell>
          <cell r="E487">
            <v>-6836.5659999999998</v>
          </cell>
        </row>
        <row r="488">
          <cell r="C488">
            <v>-3.0557810000000001</v>
          </cell>
          <cell r="E488">
            <v>-6854.5450000000001</v>
          </cell>
        </row>
        <row r="489">
          <cell r="C489">
            <v>-3.059787</v>
          </cell>
          <cell r="E489">
            <v>-6872.5389999999998</v>
          </cell>
        </row>
        <row r="490">
          <cell r="C490">
            <v>-3.063793</v>
          </cell>
          <cell r="E490">
            <v>-6890.58</v>
          </cell>
        </row>
        <row r="491">
          <cell r="C491">
            <v>-3.0677400000000001</v>
          </cell>
          <cell r="E491">
            <v>-6908.6480000000001</v>
          </cell>
        </row>
        <row r="492">
          <cell r="C492">
            <v>-3.0718049999999999</v>
          </cell>
          <cell r="E492">
            <v>-6926.7259999999997</v>
          </cell>
        </row>
        <row r="493">
          <cell r="C493">
            <v>-3.0758109999999999</v>
          </cell>
          <cell r="E493">
            <v>-6944.8249999999998</v>
          </cell>
        </row>
        <row r="494">
          <cell r="C494">
            <v>-3.0797569999999999</v>
          </cell>
          <cell r="E494">
            <v>-6962.9769999999999</v>
          </cell>
        </row>
        <row r="495">
          <cell r="C495">
            <v>-3.0838230000000002</v>
          </cell>
          <cell r="E495">
            <v>-6981.1769999999997</v>
          </cell>
        </row>
        <row r="496">
          <cell r="C496">
            <v>-3.0877690000000002</v>
          </cell>
          <cell r="E496">
            <v>-6999.4579999999996</v>
          </cell>
        </row>
        <row r="497">
          <cell r="C497">
            <v>-3.0917750000000002</v>
          </cell>
          <cell r="E497">
            <v>-7017.7259999999997</v>
          </cell>
        </row>
        <row r="498">
          <cell r="C498">
            <v>-3.0957810000000001</v>
          </cell>
          <cell r="E498">
            <v>-7035.9979999999996</v>
          </cell>
        </row>
        <row r="499">
          <cell r="C499">
            <v>-3.0997870000000001</v>
          </cell>
          <cell r="E499">
            <v>-7054.3209999999999</v>
          </cell>
        </row>
        <row r="500">
          <cell r="C500">
            <v>-3.103793</v>
          </cell>
          <cell r="E500">
            <v>-7072.6639999999998</v>
          </cell>
        </row>
        <row r="501">
          <cell r="C501">
            <v>-3.1078579999999998</v>
          </cell>
          <cell r="E501">
            <v>-7090.9369999999999</v>
          </cell>
        </row>
        <row r="502">
          <cell r="C502">
            <v>-3.1118640000000002</v>
          </cell>
          <cell r="E502">
            <v>-7109.1360000000004</v>
          </cell>
        </row>
        <row r="503">
          <cell r="C503">
            <v>-3.1158100000000002</v>
          </cell>
          <cell r="E503">
            <v>-7127.2809999999999</v>
          </cell>
        </row>
        <row r="504">
          <cell r="C504">
            <v>-3.1198160000000001</v>
          </cell>
          <cell r="E504">
            <v>-7145.3530000000001</v>
          </cell>
        </row>
        <row r="505">
          <cell r="C505">
            <v>-3.1238220000000001</v>
          </cell>
          <cell r="E505">
            <v>-7163.3729999999996</v>
          </cell>
        </row>
        <row r="506">
          <cell r="C506">
            <v>-3.1277680000000001</v>
          </cell>
          <cell r="E506">
            <v>-7181.3869999999997</v>
          </cell>
        </row>
        <row r="507">
          <cell r="C507">
            <v>-3.131834</v>
          </cell>
          <cell r="E507">
            <v>-7199.4610000000002</v>
          </cell>
        </row>
        <row r="508">
          <cell r="C508">
            <v>-3.13584</v>
          </cell>
          <cell r="E508">
            <v>-7217.6769999999997</v>
          </cell>
        </row>
        <row r="509">
          <cell r="C509">
            <v>-3.139786</v>
          </cell>
          <cell r="E509">
            <v>-7235.9229999999998</v>
          </cell>
        </row>
        <row r="510">
          <cell r="C510">
            <v>-3.1438519999999999</v>
          </cell>
          <cell r="E510">
            <v>-7254.1019999999999</v>
          </cell>
        </row>
        <row r="511">
          <cell r="C511">
            <v>-3.1478570000000001</v>
          </cell>
          <cell r="E511">
            <v>-7272.2759999999998</v>
          </cell>
        </row>
        <row r="512">
          <cell r="C512">
            <v>-3.1518630000000001</v>
          </cell>
          <cell r="E512">
            <v>-7290.5060000000003</v>
          </cell>
        </row>
        <row r="513">
          <cell r="C513">
            <v>-3.155869</v>
          </cell>
          <cell r="E513">
            <v>-7308.7359999999999</v>
          </cell>
        </row>
        <row r="514">
          <cell r="C514">
            <v>-3.159875</v>
          </cell>
          <cell r="E514">
            <v>-7326.9139999999998</v>
          </cell>
        </row>
        <row r="515">
          <cell r="C515">
            <v>-3.163821</v>
          </cell>
          <cell r="E515">
            <v>-7345.08</v>
          </cell>
        </row>
        <row r="516">
          <cell r="C516">
            <v>-3.1678269999999999</v>
          </cell>
          <cell r="E516">
            <v>-7363.2489999999998</v>
          </cell>
        </row>
        <row r="517">
          <cell r="C517">
            <v>-3.1718329999999999</v>
          </cell>
          <cell r="E517">
            <v>-7381.4129999999996</v>
          </cell>
        </row>
        <row r="518">
          <cell r="C518">
            <v>-3.1758389999999999</v>
          </cell>
          <cell r="E518">
            <v>-7399.5929999999998</v>
          </cell>
        </row>
        <row r="519">
          <cell r="C519">
            <v>-3.1798449999999998</v>
          </cell>
          <cell r="E519">
            <v>-7417.732</v>
          </cell>
        </row>
        <row r="520">
          <cell r="C520">
            <v>-3.1838510000000002</v>
          </cell>
          <cell r="E520">
            <v>-7435.7920000000004</v>
          </cell>
        </row>
        <row r="521">
          <cell r="C521">
            <v>-3.1877970000000002</v>
          </cell>
          <cell r="E521">
            <v>-7453.78</v>
          </cell>
        </row>
        <row r="522">
          <cell r="C522">
            <v>-3.1918030000000002</v>
          </cell>
          <cell r="E522">
            <v>-7471.81</v>
          </cell>
        </row>
        <row r="523">
          <cell r="C523">
            <v>-3.1958090000000001</v>
          </cell>
          <cell r="E523">
            <v>-7489.8729999999996</v>
          </cell>
        </row>
        <row r="524">
          <cell r="C524">
            <v>-3.1997550000000001</v>
          </cell>
          <cell r="E524">
            <v>-7507.9889999999996</v>
          </cell>
        </row>
        <row r="525">
          <cell r="C525">
            <v>-3.2038199999999999</v>
          </cell>
          <cell r="E525">
            <v>-7526.1530000000002</v>
          </cell>
        </row>
        <row r="526">
          <cell r="C526">
            <v>-3.2078259999999998</v>
          </cell>
          <cell r="E526">
            <v>-7544.3980000000001</v>
          </cell>
        </row>
        <row r="527">
          <cell r="C527">
            <v>-3.2117719999999998</v>
          </cell>
          <cell r="E527">
            <v>-7562.6049999999996</v>
          </cell>
        </row>
        <row r="528">
          <cell r="C528">
            <v>-3.2158380000000002</v>
          </cell>
          <cell r="E528">
            <v>-7580.8360000000002</v>
          </cell>
        </row>
        <row r="529">
          <cell r="C529">
            <v>-3.2197840000000002</v>
          </cell>
          <cell r="E529">
            <v>-7599.174</v>
          </cell>
        </row>
        <row r="530">
          <cell r="C530">
            <v>-3.2237300000000002</v>
          </cell>
          <cell r="E530">
            <v>-7617.4970000000003</v>
          </cell>
        </row>
        <row r="531">
          <cell r="C531">
            <v>-3.2277960000000001</v>
          </cell>
          <cell r="E531">
            <v>-7635.7830000000004</v>
          </cell>
        </row>
        <row r="532">
          <cell r="C532">
            <v>-3.2318020000000001</v>
          </cell>
          <cell r="E532">
            <v>-7654.0219999999999</v>
          </cell>
        </row>
        <row r="533">
          <cell r="C533">
            <v>-3.2357480000000001</v>
          </cell>
          <cell r="E533">
            <v>-7672.259</v>
          </cell>
        </row>
        <row r="534">
          <cell r="C534">
            <v>-3.239814</v>
          </cell>
          <cell r="E534">
            <v>-7690.5829999999996</v>
          </cell>
        </row>
        <row r="535">
          <cell r="C535">
            <v>-3.24376</v>
          </cell>
          <cell r="E535">
            <v>-7708.9430000000002</v>
          </cell>
        </row>
        <row r="536">
          <cell r="C536">
            <v>-3.2477659999999999</v>
          </cell>
          <cell r="E536">
            <v>-7727.3180000000002</v>
          </cell>
        </row>
        <row r="537">
          <cell r="C537">
            <v>-3.2518319999999998</v>
          </cell>
          <cell r="E537">
            <v>-7745.6220000000003</v>
          </cell>
        </row>
        <row r="538">
          <cell r="C538">
            <v>-3.2557770000000001</v>
          </cell>
          <cell r="E538">
            <v>-7763.9359999999997</v>
          </cell>
        </row>
        <row r="539">
          <cell r="C539">
            <v>-3.2597830000000001</v>
          </cell>
          <cell r="E539">
            <v>-7782.3689999999997</v>
          </cell>
        </row>
        <row r="540">
          <cell r="C540">
            <v>-3.2637890000000001</v>
          </cell>
          <cell r="E540">
            <v>-7800.8040000000001</v>
          </cell>
        </row>
        <row r="541">
          <cell r="C541">
            <v>-3.2677350000000001</v>
          </cell>
          <cell r="E541">
            <v>-7819.2389999999996</v>
          </cell>
        </row>
        <row r="542">
          <cell r="C542">
            <v>-3.271741</v>
          </cell>
          <cell r="E542">
            <v>-7837.6779999999999</v>
          </cell>
        </row>
        <row r="543">
          <cell r="C543">
            <v>-3.275747</v>
          </cell>
          <cell r="E543">
            <v>-7856.09</v>
          </cell>
        </row>
        <row r="544">
          <cell r="C544">
            <v>-3.279693</v>
          </cell>
          <cell r="E544">
            <v>-7874.4059999999999</v>
          </cell>
        </row>
        <row r="545">
          <cell r="C545">
            <v>-3.283639</v>
          </cell>
          <cell r="E545">
            <v>-7892.7219999999998</v>
          </cell>
        </row>
        <row r="546">
          <cell r="C546">
            <v>-3.2877049999999999</v>
          </cell>
          <cell r="E546">
            <v>-7911.0230000000001</v>
          </cell>
        </row>
        <row r="547">
          <cell r="C547">
            <v>-3.2916509999999999</v>
          </cell>
          <cell r="E547">
            <v>-7929.2430000000004</v>
          </cell>
        </row>
        <row r="548">
          <cell r="C548">
            <v>-3.2956569999999998</v>
          </cell>
          <cell r="E548">
            <v>-7947.4520000000002</v>
          </cell>
        </row>
        <row r="549">
          <cell r="C549">
            <v>-3.2997230000000002</v>
          </cell>
          <cell r="E549">
            <v>-7965.7079999999996</v>
          </cell>
        </row>
        <row r="550">
          <cell r="C550">
            <v>-3.3036690000000002</v>
          </cell>
          <cell r="E550">
            <v>-7984.0690000000004</v>
          </cell>
        </row>
        <row r="551">
          <cell r="C551">
            <v>-3.3076750000000001</v>
          </cell>
          <cell r="E551">
            <v>-8002.4930000000004</v>
          </cell>
        </row>
        <row r="552">
          <cell r="C552">
            <v>-3.3116810000000001</v>
          </cell>
          <cell r="E552">
            <v>-8020.9340000000002</v>
          </cell>
        </row>
        <row r="553">
          <cell r="C553">
            <v>-3.3156870000000001</v>
          </cell>
          <cell r="E553">
            <v>-8039.3159999999998</v>
          </cell>
        </row>
        <row r="554">
          <cell r="C554">
            <v>-3.319693</v>
          </cell>
          <cell r="E554">
            <v>-8057.6779999999999</v>
          </cell>
        </row>
        <row r="555">
          <cell r="C555">
            <v>-3.3236979999999998</v>
          </cell>
          <cell r="E555">
            <v>-8076.0550000000003</v>
          </cell>
        </row>
        <row r="556">
          <cell r="C556">
            <v>-3.3277040000000002</v>
          </cell>
          <cell r="E556">
            <v>-8094.49</v>
          </cell>
        </row>
        <row r="557">
          <cell r="C557">
            <v>-3.3317100000000002</v>
          </cell>
          <cell r="E557">
            <v>-8112.8980000000001</v>
          </cell>
        </row>
        <row r="558">
          <cell r="C558">
            <v>-3.3357760000000001</v>
          </cell>
          <cell r="E558">
            <v>-8131.1989999999996</v>
          </cell>
        </row>
        <row r="559">
          <cell r="C559">
            <v>-3.3397220000000001</v>
          </cell>
          <cell r="E559">
            <v>-8149.5110000000004</v>
          </cell>
        </row>
        <row r="560">
          <cell r="C560">
            <v>-3.343728</v>
          </cell>
          <cell r="E560">
            <v>-8167.8320000000003</v>
          </cell>
        </row>
        <row r="561">
          <cell r="C561">
            <v>-3.347734</v>
          </cell>
          <cell r="E561">
            <v>-8186.107</v>
          </cell>
        </row>
        <row r="562">
          <cell r="C562">
            <v>-3.3517389999999998</v>
          </cell>
          <cell r="E562">
            <v>-8204.3729999999996</v>
          </cell>
        </row>
        <row r="563">
          <cell r="C563">
            <v>-3.3557450000000002</v>
          </cell>
          <cell r="E563">
            <v>-8222.67</v>
          </cell>
        </row>
        <row r="564">
          <cell r="C564">
            <v>-3.3597510000000002</v>
          </cell>
          <cell r="E564">
            <v>-8240.9449999999997</v>
          </cell>
        </row>
        <row r="565">
          <cell r="C565">
            <v>-3.3636979999999999</v>
          </cell>
          <cell r="E565">
            <v>-8259.1270000000004</v>
          </cell>
        </row>
        <row r="566">
          <cell r="C566">
            <v>-3.3677030000000001</v>
          </cell>
          <cell r="E566">
            <v>-8277.3019999999997</v>
          </cell>
        </row>
        <row r="567">
          <cell r="C567">
            <v>-3.3717090000000001</v>
          </cell>
          <cell r="E567">
            <v>-8295.5040000000008</v>
          </cell>
        </row>
        <row r="568">
          <cell r="C568">
            <v>-3.375715</v>
          </cell>
          <cell r="E568">
            <v>-8313.7039999999997</v>
          </cell>
        </row>
        <row r="569">
          <cell r="C569">
            <v>-3.379721</v>
          </cell>
          <cell r="E569">
            <v>-8331.902</v>
          </cell>
        </row>
        <row r="570">
          <cell r="C570">
            <v>-3.383667</v>
          </cell>
          <cell r="E570">
            <v>-8350.1180000000004</v>
          </cell>
        </row>
        <row r="571">
          <cell r="C571">
            <v>-3.3876729999999999</v>
          </cell>
          <cell r="E571">
            <v>-8368.4</v>
          </cell>
        </row>
        <row r="572">
          <cell r="C572">
            <v>-3.3916789999999999</v>
          </cell>
          <cell r="E572">
            <v>-8386.6710000000003</v>
          </cell>
        </row>
        <row r="573">
          <cell r="C573">
            <v>-3.3956849999999998</v>
          </cell>
          <cell r="E573">
            <v>-8404.9240000000009</v>
          </cell>
        </row>
        <row r="574">
          <cell r="C574">
            <v>-3.3996909999999998</v>
          </cell>
          <cell r="E574">
            <v>-8423.1990000000005</v>
          </cell>
        </row>
        <row r="575">
          <cell r="C575">
            <v>-3.4036369999999998</v>
          </cell>
          <cell r="E575">
            <v>-8441.5519999999997</v>
          </cell>
        </row>
        <row r="576">
          <cell r="C576">
            <v>-3.4076430000000002</v>
          </cell>
          <cell r="E576">
            <v>-8459.9330000000009</v>
          </cell>
        </row>
        <row r="577">
          <cell r="C577">
            <v>-3.4116490000000002</v>
          </cell>
          <cell r="E577">
            <v>-8478.3160000000007</v>
          </cell>
        </row>
        <row r="578">
          <cell r="C578">
            <v>-3.4155950000000002</v>
          </cell>
          <cell r="E578">
            <v>-8496.6970000000001</v>
          </cell>
        </row>
        <row r="579">
          <cell r="C579">
            <v>-3.4196010000000001</v>
          </cell>
          <cell r="E579">
            <v>-8515.0889999999999</v>
          </cell>
        </row>
        <row r="580">
          <cell r="C580">
            <v>-3.4236659999999999</v>
          </cell>
          <cell r="E580">
            <v>-8533.5400000000009</v>
          </cell>
        </row>
        <row r="581">
          <cell r="C581">
            <v>-3.4276719999999998</v>
          </cell>
          <cell r="E581">
            <v>-8551.9889999999996</v>
          </cell>
        </row>
        <row r="582">
          <cell r="C582">
            <v>-3.4316779999999998</v>
          </cell>
          <cell r="E582">
            <v>-8570.4330000000009</v>
          </cell>
        </row>
        <row r="583">
          <cell r="C583">
            <v>-3.4357440000000001</v>
          </cell>
          <cell r="E583">
            <v>-8588.8629999999994</v>
          </cell>
        </row>
        <row r="584">
          <cell r="C584">
            <v>-3.4397500000000001</v>
          </cell>
          <cell r="E584">
            <v>-8607.3439999999991</v>
          </cell>
        </row>
        <row r="585">
          <cell r="C585">
            <v>-3.443756</v>
          </cell>
          <cell r="E585">
            <v>-8625.8940000000002</v>
          </cell>
        </row>
        <row r="586">
          <cell r="C586">
            <v>-3.4477609999999999</v>
          </cell>
          <cell r="E586">
            <v>-8644.4359999999997</v>
          </cell>
        </row>
        <row r="587">
          <cell r="C587">
            <v>-3.4517679999999999</v>
          </cell>
          <cell r="E587">
            <v>-8663.0570000000007</v>
          </cell>
        </row>
        <row r="588">
          <cell r="C588">
            <v>-3.4557730000000002</v>
          </cell>
          <cell r="E588">
            <v>-8681.7209999999995</v>
          </cell>
        </row>
        <row r="589">
          <cell r="C589">
            <v>-3.4597190000000002</v>
          </cell>
          <cell r="E589">
            <v>-8700.3979999999992</v>
          </cell>
        </row>
        <row r="590">
          <cell r="C590">
            <v>-3.4637250000000002</v>
          </cell>
          <cell r="E590">
            <v>-8719.0550000000003</v>
          </cell>
        </row>
        <row r="591">
          <cell r="C591">
            <v>-3.4677910000000001</v>
          </cell>
          <cell r="E591">
            <v>-8737.6589999999997</v>
          </cell>
        </row>
        <row r="592">
          <cell r="C592">
            <v>-3.471797</v>
          </cell>
          <cell r="E592">
            <v>-8756.1409999999996</v>
          </cell>
        </row>
        <row r="593">
          <cell r="C593">
            <v>-3.475743</v>
          </cell>
          <cell r="E593">
            <v>-8774.482</v>
          </cell>
        </row>
        <row r="594">
          <cell r="C594">
            <v>-3.4798089999999999</v>
          </cell>
          <cell r="E594">
            <v>-8792.7909999999993</v>
          </cell>
        </row>
        <row r="595">
          <cell r="C595">
            <v>-3.4838149999999999</v>
          </cell>
          <cell r="E595">
            <v>-8811.1170000000002</v>
          </cell>
        </row>
        <row r="596">
          <cell r="C596">
            <v>-3.4878209999999998</v>
          </cell>
          <cell r="E596">
            <v>-8829.5049999999992</v>
          </cell>
        </row>
        <row r="597">
          <cell r="C597">
            <v>-3.4918260000000001</v>
          </cell>
          <cell r="E597">
            <v>-8847.8780000000006</v>
          </cell>
        </row>
        <row r="598">
          <cell r="C598">
            <v>-3.4958320000000001</v>
          </cell>
          <cell r="E598">
            <v>-8866.19</v>
          </cell>
        </row>
        <row r="599">
          <cell r="C599">
            <v>-3.4997780000000001</v>
          </cell>
          <cell r="E599">
            <v>-8884.5310000000009</v>
          </cell>
        </row>
        <row r="600">
          <cell r="C600">
            <v>-3.503844</v>
          </cell>
          <cell r="E600">
            <v>-8902.9560000000001</v>
          </cell>
        </row>
        <row r="601">
          <cell r="C601">
            <v>-3.50779</v>
          </cell>
          <cell r="E601">
            <v>-8921.4220000000005</v>
          </cell>
        </row>
        <row r="602">
          <cell r="C602">
            <v>-3.5117959999999999</v>
          </cell>
          <cell r="E602">
            <v>-8939.9110000000001</v>
          </cell>
        </row>
        <row r="603">
          <cell r="C603">
            <v>-3.5158019999999999</v>
          </cell>
          <cell r="E603">
            <v>-8958.3780000000006</v>
          </cell>
        </row>
        <row r="604">
          <cell r="C604">
            <v>-3.5198079999999998</v>
          </cell>
          <cell r="E604">
            <v>-8976.7780000000002</v>
          </cell>
        </row>
        <row r="605">
          <cell r="C605">
            <v>-3.5237539999999998</v>
          </cell>
          <cell r="E605">
            <v>-8995.1759999999995</v>
          </cell>
        </row>
        <row r="606">
          <cell r="C606">
            <v>-3.5277599999999998</v>
          </cell>
          <cell r="E606">
            <v>-9013.6239999999998</v>
          </cell>
        </row>
        <row r="607">
          <cell r="C607">
            <v>-3.5317660000000002</v>
          </cell>
          <cell r="E607">
            <v>-9032.02</v>
          </cell>
        </row>
        <row r="608">
          <cell r="C608">
            <v>-3.5357720000000001</v>
          </cell>
          <cell r="E608">
            <v>-9050.357</v>
          </cell>
        </row>
        <row r="609">
          <cell r="C609">
            <v>-3.5397780000000001</v>
          </cell>
          <cell r="E609">
            <v>-9068.6890000000003</v>
          </cell>
        </row>
        <row r="610">
          <cell r="C610">
            <v>-3.5437829999999999</v>
          </cell>
          <cell r="E610">
            <v>-9087.0130000000008</v>
          </cell>
        </row>
        <row r="611">
          <cell r="C611">
            <v>-3.54779</v>
          </cell>
          <cell r="E611">
            <v>-9105.3719999999994</v>
          </cell>
        </row>
        <row r="612">
          <cell r="C612">
            <v>-3.5517949999999998</v>
          </cell>
          <cell r="E612">
            <v>-9123.7099999999991</v>
          </cell>
        </row>
        <row r="613">
          <cell r="C613">
            <v>-3.5558010000000002</v>
          </cell>
          <cell r="E613">
            <v>-9142.0810000000001</v>
          </cell>
        </row>
        <row r="614">
          <cell r="C614">
            <v>-3.5598070000000002</v>
          </cell>
          <cell r="E614">
            <v>-9160.5390000000007</v>
          </cell>
        </row>
        <row r="615">
          <cell r="C615">
            <v>-3.5637530000000002</v>
          </cell>
          <cell r="E615">
            <v>-9179.0360000000001</v>
          </cell>
        </row>
        <row r="616">
          <cell r="C616">
            <v>-3.5678190000000001</v>
          </cell>
          <cell r="E616">
            <v>-9197.4359999999997</v>
          </cell>
        </row>
        <row r="617">
          <cell r="C617">
            <v>-3.5717650000000001</v>
          </cell>
          <cell r="E617">
            <v>-9215.83</v>
          </cell>
        </row>
        <row r="618">
          <cell r="C618">
            <v>-3.575771</v>
          </cell>
          <cell r="E618">
            <v>-9234.2890000000007</v>
          </cell>
        </row>
        <row r="619">
          <cell r="C619">
            <v>-3.579777</v>
          </cell>
          <cell r="E619">
            <v>-9252.7980000000007</v>
          </cell>
        </row>
        <row r="620">
          <cell r="C620">
            <v>-3.5837829999999999</v>
          </cell>
          <cell r="E620">
            <v>-9271.33</v>
          </cell>
        </row>
        <row r="621">
          <cell r="C621">
            <v>-3.5877889999999999</v>
          </cell>
          <cell r="E621">
            <v>-9289.9459999999999</v>
          </cell>
        </row>
        <row r="622">
          <cell r="C622">
            <v>-3.5917949999999998</v>
          </cell>
          <cell r="E622">
            <v>-9308.6170000000002</v>
          </cell>
        </row>
        <row r="623">
          <cell r="C623">
            <v>-3.5957400000000002</v>
          </cell>
          <cell r="E623">
            <v>-9327.2459999999992</v>
          </cell>
        </row>
        <row r="624">
          <cell r="C624">
            <v>-3.5997469999999998</v>
          </cell>
          <cell r="E624">
            <v>-9345.875</v>
          </cell>
        </row>
        <row r="625">
          <cell r="C625">
            <v>-3.603812</v>
          </cell>
          <cell r="E625">
            <v>-9364.4809999999998</v>
          </cell>
        </row>
        <row r="626">
          <cell r="C626">
            <v>-3.607758</v>
          </cell>
          <cell r="E626">
            <v>-9383.0159999999996</v>
          </cell>
        </row>
        <row r="627">
          <cell r="C627">
            <v>-3.611764</v>
          </cell>
          <cell r="E627">
            <v>-9401.48</v>
          </cell>
        </row>
        <row r="628">
          <cell r="C628">
            <v>-3.6157699999999999</v>
          </cell>
          <cell r="E628">
            <v>-9419.9259999999995</v>
          </cell>
        </row>
        <row r="629">
          <cell r="C629">
            <v>-3.6197159999999999</v>
          </cell>
          <cell r="E629">
            <v>-9438.3950000000004</v>
          </cell>
        </row>
        <row r="630">
          <cell r="C630">
            <v>-3.6237219999999999</v>
          </cell>
          <cell r="E630">
            <v>-9456.83</v>
          </cell>
        </row>
        <row r="631">
          <cell r="C631">
            <v>-3.6277279999999998</v>
          </cell>
          <cell r="E631">
            <v>-9475.241</v>
          </cell>
        </row>
        <row r="632">
          <cell r="C632">
            <v>-3.6317339999999998</v>
          </cell>
          <cell r="E632">
            <v>-9493.6929999999993</v>
          </cell>
        </row>
        <row r="633">
          <cell r="C633">
            <v>-3.6357400000000002</v>
          </cell>
          <cell r="E633">
            <v>-9512.1869999999999</v>
          </cell>
        </row>
        <row r="634">
          <cell r="C634">
            <v>-3.6398060000000001</v>
          </cell>
          <cell r="E634">
            <v>-9530.7189999999991</v>
          </cell>
        </row>
        <row r="635">
          <cell r="C635">
            <v>-3.6438120000000001</v>
          </cell>
          <cell r="E635">
            <v>-9549.2649999999994</v>
          </cell>
        </row>
        <row r="636">
          <cell r="C636">
            <v>-3.6478169999999999</v>
          </cell>
          <cell r="E636">
            <v>-9567.82</v>
          </cell>
        </row>
        <row r="637">
          <cell r="C637">
            <v>-3.6517629999999999</v>
          </cell>
          <cell r="E637">
            <v>-9586.2970000000005</v>
          </cell>
        </row>
        <row r="638">
          <cell r="C638">
            <v>-3.6557689999999998</v>
          </cell>
          <cell r="E638">
            <v>-9604.6740000000009</v>
          </cell>
        </row>
        <row r="639">
          <cell r="C639">
            <v>-3.6598350000000002</v>
          </cell>
          <cell r="E639">
            <v>-9623.0220000000008</v>
          </cell>
        </row>
        <row r="640">
          <cell r="C640">
            <v>-3.6637810000000002</v>
          </cell>
          <cell r="E640">
            <v>-9641.4</v>
          </cell>
        </row>
        <row r="641">
          <cell r="C641">
            <v>-3.6677870000000001</v>
          </cell>
          <cell r="E641">
            <v>-9659.848</v>
          </cell>
        </row>
        <row r="642">
          <cell r="C642">
            <v>-3.6717930000000001</v>
          </cell>
          <cell r="E642">
            <v>-9678.3209999999999</v>
          </cell>
        </row>
        <row r="643">
          <cell r="C643">
            <v>-3.6757390000000001</v>
          </cell>
          <cell r="E643">
            <v>-9696.7819999999992</v>
          </cell>
        </row>
        <row r="644">
          <cell r="C644">
            <v>-3.679745</v>
          </cell>
          <cell r="E644">
            <v>-9715.3220000000001</v>
          </cell>
        </row>
        <row r="645">
          <cell r="C645">
            <v>-3.6838109999999999</v>
          </cell>
          <cell r="E645">
            <v>-9733.8629999999994</v>
          </cell>
        </row>
        <row r="646">
          <cell r="C646">
            <v>-3.687757</v>
          </cell>
          <cell r="E646">
            <v>-9752.3019999999997</v>
          </cell>
        </row>
        <row r="647">
          <cell r="C647">
            <v>-3.6918220000000002</v>
          </cell>
          <cell r="E647">
            <v>-9770.65</v>
          </cell>
        </row>
        <row r="648">
          <cell r="C648">
            <v>-3.6958280000000001</v>
          </cell>
          <cell r="E648">
            <v>-9789.0110000000004</v>
          </cell>
        </row>
        <row r="649">
          <cell r="C649">
            <v>-3.6997740000000001</v>
          </cell>
          <cell r="E649">
            <v>-9807.3680000000004</v>
          </cell>
        </row>
        <row r="650">
          <cell r="C650">
            <v>-3.7037800000000001</v>
          </cell>
          <cell r="E650">
            <v>-9825.7049999999999</v>
          </cell>
        </row>
        <row r="651">
          <cell r="C651">
            <v>-3.707846</v>
          </cell>
          <cell r="E651">
            <v>-9844.0730000000003</v>
          </cell>
        </row>
        <row r="652">
          <cell r="C652">
            <v>-3.711792</v>
          </cell>
          <cell r="E652">
            <v>-9862.4650000000001</v>
          </cell>
        </row>
        <row r="653">
          <cell r="C653">
            <v>-3.7157979999999999</v>
          </cell>
          <cell r="E653">
            <v>-9880.7999999999993</v>
          </cell>
        </row>
        <row r="654">
          <cell r="C654">
            <v>-3.7198039999999999</v>
          </cell>
          <cell r="E654">
            <v>-9899.1440000000002</v>
          </cell>
        </row>
        <row r="655">
          <cell r="C655">
            <v>-3.7237499999999999</v>
          </cell>
          <cell r="E655">
            <v>-9917.5589999999993</v>
          </cell>
        </row>
        <row r="656">
          <cell r="C656">
            <v>-3.7277559999999998</v>
          </cell>
          <cell r="E656">
            <v>-9936.0499999999993</v>
          </cell>
        </row>
        <row r="657">
          <cell r="C657">
            <v>-3.7317619999999998</v>
          </cell>
          <cell r="E657">
            <v>-9954.6350000000002</v>
          </cell>
        </row>
        <row r="658">
          <cell r="C658">
            <v>-3.7357079999999998</v>
          </cell>
          <cell r="E658">
            <v>-9973.2209999999995</v>
          </cell>
        </row>
        <row r="659">
          <cell r="C659">
            <v>-3.7397740000000002</v>
          </cell>
          <cell r="E659">
            <v>-9991.8220000000001</v>
          </cell>
        </row>
        <row r="660">
          <cell r="C660">
            <v>-3.743779</v>
          </cell>
          <cell r="E660">
            <v>-10010.44</v>
          </cell>
        </row>
        <row r="661">
          <cell r="C661">
            <v>-3.7477260000000001</v>
          </cell>
          <cell r="E661">
            <v>-10028.98</v>
          </cell>
        </row>
        <row r="662">
          <cell r="C662">
            <v>-3.7517309999999999</v>
          </cell>
          <cell r="E662">
            <v>-10047.549999999999</v>
          </cell>
        </row>
        <row r="663">
          <cell r="C663">
            <v>-3.7557969999999998</v>
          </cell>
          <cell r="E663">
            <v>-10066.17</v>
          </cell>
        </row>
        <row r="664">
          <cell r="C664">
            <v>-3.7598029999999998</v>
          </cell>
          <cell r="E664">
            <v>-10084.81</v>
          </cell>
        </row>
        <row r="665">
          <cell r="C665">
            <v>-3.7638090000000002</v>
          </cell>
          <cell r="E665">
            <v>-10103.450000000001</v>
          </cell>
        </row>
        <row r="666">
          <cell r="C666">
            <v>-3.7678150000000001</v>
          </cell>
          <cell r="E666">
            <v>-10122.040000000001</v>
          </cell>
        </row>
        <row r="667">
          <cell r="C667">
            <v>-3.7717610000000001</v>
          </cell>
          <cell r="E667">
            <v>-10140.530000000001</v>
          </cell>
        </row>
        <row r="668">
          <cell r="C668">
            <v>-3.7757670000000001</v>
          </cell>
          <cell r="E668">
            <v>-10158.959999999999</v>
          </cell>
        </row>
        <row r="669">
          <cell r="C669">
            <v>-3.7798319999999999</v>
          </cell>
          <cell r="E669">
            <v>-10177.379999999999</v>
          </cell>
        </row>
        <row r="670">
          <cell r="C670">
            <v>-3.783779</v>
          </cell>
          <cell r="E670">
            <v>-10195.780000000001</v>
          </cell>
        </row>
        <row r="671">
          <cell r="C671">
            <v>-3.787785</v>
          </cell>
          <cell r="E671">
            <v>-10214.219999999999</v>
          </cell>
        </row>
        <row r="672">
          <cell r="C672">
            <v>-3.7917909999999999</v>
          </cell>
          <cell r="E672">
            <v>-10232.65</v>
          </cell>
        </row>
        <row r="673">
          <cell r="C673">
            <v>-3.7957960000000002</v>
          </cell>
          <cell r="E673">
            <v>-10251.06</v>
          </cell>
        </row>
        <row r="674">
          <cell r="C674">
            <v>-3.7998020000000001</v>
          </cell>
          <cell r="E674">
            <v>-10269.56</v>
          </cell>
        </row>
        <row r="675">
          <cell r="C675">
            <v>-3.8038080000000001</v>
          </cell>
          <cell r="E675">
            <v>-10288.049999999999</v>
          </cell>
        </row>
        <row r="676">
          <cell r="C676">
            <v>-3.807814</v>
          </cell>
          <cell r="E676">
            <v>-10306.43</v>
          </cell>
        </row>
        <row r="677">
          <cell r="C677">
            <v>-3.81176</v>
          </cell>
          <cell r="E677">
            <v>-10324.86</v>
          </cell>
        </row>
        <row r="678">
          <cell r="C678">
            <v>-3.815766</v>
          </cell>
          <cell r="E678">
            <v>-10343.43</v>
          </cell>
        </row>
        <row r="679">
          <cell r="C679">
            <v>-3.819712</v>
          </cell>
          <cell r="E679">
            <v>-10362.02</v>
          </cell>
        </row>
        <row r="680">
          <cell r="C680">
            <v>-3.823718</v>
          </cell>
          <cell r="E680">
            <v>-10380.58</v>
          </cell>
        </row>
        <row r="681">
          <cell r="C681">
            <v>-3.8277239999999999</v>
          </cell>
          <cell r="E681">
            <v>-10399.01</v>
          </cell>
        </row>
        <row r="682">
          <cell r="C682">
            <v>-3.8317299999999999</v>
          </cell>
          <cell r="E682">
            <v>-10417.44</v>
          </cell>
        </row>
        <row r="683">
          <cell r="C683">
            <v>-3.8356759999999999</v>
          </cell>
          <cell r="E683">
            <v>-10435.86</v>
          </cell>
        </row>
        <row r="684">
          <cell r="C684">
            <v>-3.8397410000000001</v>
          </cell>
          <cell r="E684">
            <v>-10454.290000000001</v>
          </cell>
        </row>
        <row r="685">
          <cell r="C685">
            <v>-3.8437480000000002</v>
          </cell>
          <cell r="E685">
            <v>-10472.75</v>
          </cell>
        </row>
        <row r="686">
          <cell r="C686">
            <v>-3.847753</v>
          </cell>
          <cell r="E686">
            <v>-10491.21</v>
          </cell>
        </row>
        <row r="687">
          <cell r="C687">
            <v>-3.8517589999999999</v>
          </cell>
          <cell r="E687">
            <v>-10509.65</v>
          </cell>
        </row>
        <row r="688">
          <cell r="C688">
            <v>-3.8557649999999999</v>
          </cell>
          <cell r="E688">
            <v>-10528.15</v>
          </cell>
        </row>
        <row r="689">
          <cell r="C689">
            <v>-3.8597709999999998</v>
          </cell>
          <cell r="E689">
            <v>-10546.77</v>
          </cell>
        </row>
        <row r="690">
          <cell r="C690">
            <v>-3.8637769999999998</v>
          </cell>
          <cell r="E690">
            <v>-10565.45</v>
          </cell>
        </row>
        <row r="691">
          <cell r="C691">
            <v>-3.8677229999999998</v>
          </cell>
          <cell r="E691">
            <v>-10584.14</v>
          </cell>
        </row>
        <row r="692">
          <cell r="C692">
            <v>-3.8717290000000002</v>
          </cell>
          <cell r="E692">
            <v>-10602.83</v>
          </cell>
        </row>
        <row r="693">
          <cell r="C693">
            <v>-3.8757950000000001</v>
          </cell>
          <cell r="E693">
            <v>-10621.45</v>
          </cell>
        </row>
        <row r="694">
          <cell r="C694">
            <v>-3.8797410000000001</v>
          </cell>
          <cell r="E694">
            <v>-10639.97</v>
          </cell>
        </row>
        <row r="695">
          <cell r="C695">
            <v>-3.8837470000000001</v>
          </cell>
          <cell r="E695">
            <v>-10658.45</v>
          </cell>
        </row>
        <row r="696">
          <cell r="C696">
            <v>-3.8878119999999998</v>
          </cell>
          <cell r="E696">
            <v>-10676.93</v>
          </cell>
        </row>
        <row r="697">
          <cell r="C697">
            <v>-3.8917579999999998</v>
          </cell>
          <cell r="E697">
            <v>-10695.5</v>
          </cell>
        </row>
        <row r="698">
          <cell r="C698">
            <v>-3.8957639999999998</v>
          </cell>
          <cell r="E698">
            <v>-10714.02</v>
          </cell>
        </row>
        <row r="699">
          <cell r="C699">
            <v>-3.8998300000000001</v>
          </cell>
          <cell r="E699">
            <v>-10732.5</v>
          </cell>
        </row>
        <row r="700">
          <cell r="C700">
            <v>-3.9037760000000001</v>
          </cell>
          <cell r="E700">
            <v>-10750.97</v>
          </cell>
        </row>
        <row r="701">
          <cell r="C701">
            <v>-3.907842</v>
          </cell>
          <cell r="E701">
            <v>-10769.44</v>
          </cell>
        </row>
        <row r="702">
          <cell r="C702">
            <v>-3.911848</v>
          </cell>
          <cell r="E702">
            <v>-10787.89</v>
          </cell>
        </row>
        <row r="703">
          <cell r="C703">
            <v>-3.9157929999999999</v>
          </cell>
          <cell r="E703">
            <v>-10806.28</v>
          </cell>
        </row>
        <row r="704">
          <cell r="C704">
            <v>-3.9198</v>
          </cell>
          <cell r="E704">
            <v>-10824.63</v>
          </cell>
        </row>
        <row r="705">
          <cell r="C705">
            <v>-3.9238059999999999</v>
          </cell>
          <cell r="E705">
            <v>-10842.98</v>
          </cell>
        </row>
        <row r="706">
          <cell r="C706">
            <v>-3.9277519999999999</v>
          </cell>
          <cell r="E706">
            <v>-10861.32</v>
          </cell>
        </row>
        <row r="707">
          <cell r="C707">
            <v>-3.9317579999999999</v>
          </cell>
          <cell r="E707">
            <v>-10879.77</v>
          </cell>
        </row>
        <row r="708">
          <cell r="C708">
            <v>-3.9357630000000001</v>
          </cell>
          <cell r="E708">
            <v>-10898.24</v>
          </cell>
        </row>
        <row r="709">
          <cell r="C709">
            <v>-3.9397099999999998</v>
          </cell>
          <cell r="E709">
            <v>-10916.66</v>
          </cell>
        </row>
        <row r="710">
          <cell r="C710">
            <v>-3.943775</v>
          </cell>
          <cell r="E710">
            <v>-10935.09</v>
          </cell>
        </row>
        <row r="711">
          <cell r="C711">
            <v>-3.947781</v>
          </cell>
          <cell r="E711">
            <v>-10953.52</v>
          </cell>
        </row>
        <row r="712">
          <cell r="C712">
            <v>-3.951727</v>
          </cell>
          <cell r="E712">
            <v>-10971.98</v>
          </cell>
        </row>
        <row r="713">
          <cell r="C713">
            <v>-3.9557929999999999</v>
          </cell>
          <cell r="E713">
            <v>-10990.48</v>
          </cell>
        </row>
        <row r="714">
          <cell r="C714">
            <v>-3.9597989999999998</v>
          </cell>
          <cell r="E714">
            <v>-11009.01</v>
          </cell>
        </row>
        <row r="715">
          <cell r="C715">
            <v>-3.9637449999999999</v>
          </cell>
          <cell r="E715">
            <v>-11027.45</v>
          </cell>
        </row>
        <row r="716">
          <cell r="C716">
            <v>-3.9678110000000002</v>
          </cell>
          <cell r="E716">
            <v>-11045.83</v>
          </cell>
        </row>
        <row r="717">
          <cell r="C717">
            <v>-3.971816</v>
          </cell>
          <cell r="E717">
            <v>-11064.28</v>
          </cell>
        </row>
        <row r="718">
          <cell r="C718">
            <v>-3.9757630000000002</v>
          </cell>
          <cell r="E718">
            <v>-11082.78</v>
          </cell>
        </row>
        <row r="719">
          <cell r="C719">
            <v>-3.979768</v>
          </cell>
          <cell r="E719">
            <v>-11101.31</v>
          </cell>
        </row>
        <row r="720">
          <cell r="C720">
            <v>-3.9837750000000001</v>
          </cell>
          <cell r="E720">
            <v>-11119.8</v>
          </cell>
        </row>
        <row r="721">
          <cell r="C721">
            <v>-3.9877799999999999</v>
          </cell>
          <cell r="E721">
            <v>-11138.24</v>
          </cell>
        </row>
        <row r="722">
          <cell r="C722">
            <v>-3.9917859999999998</v>
          </cell>
          <cell r="E722">
            <v>-11156.63</v>
          </cell>
        </row>
        <row r="723">
          <cell r="C723">
            <v>-3.9957919999999998</v>
          </cell>
          <cell r="E723">
            <v>-11175.07</v>
          </cell>
        </row>
        <row r="724">
          <cell r="C724">
            <v>-3.9997980000000002</v>
          </cell>
          <cell r="E724">
            <v>-11193.51</v>
          </cell>
        </row>
        <row r="725">
          <cell r="C725">
            <v>-4.0038039999999997</v>
          </cell>
          <cell r="E725">
            <v>-11211.97</v>
          </cell>
        </row>
        <row r="726">
          <cell r="C726">
            <v>-4.0078100000000001</v>
          </cell>
          <cell r="E726">
            <v>-11230.49</v>
          </cell>
        </row>
        <row r="727">
          <cell r="C727">
            <v>-4.0118159999999996</v>
          </cell>
          <cell r="E727">
            <v>-11248.92</v>
          </cell>
        </row>
        <row r="728">
          <cell r="C728">
            <v>-4.0157619999999996</v>
          </cell>
          <cell r="E728">
            <v>-11267.3</v>
          </cell>
        </row>
        <row r="729">
          <cell r="C729">
            <v>-4.019768</v>
          </cell>
          <cell r="E729">
            <v>-11285.73</v>
          </cell>
        </row>
        <row r="730">
          <cell r="C730">
            <v>-4.0238339999999999</v>
          </cell>
          <cell r="E730">
            <v>-11304.17</v>
          </cell>
        </row>
        <row r="731">
          <cell r="C731">
            <v>-4.0277799999999999</v>
          </cell>
          <cell r="E731">
            <v>-11322.62</v>
          </cell>
        </row>
        <row r="732">
          <cell r="C732">
            <v>-4.0317860000000003</v>
          </cell>
          <cell r="E732">
            <v>-11341.08</v>
          </cell>
        </row>
        <row r="733">
          <cell r="C733">
            <v>-4.0357909999999997</v>
          </cell>
          <cell r="E733">
            <v>-11359.53</v>
          </cell>
        </row>
        <row r="734">
          <cell r="C734">
            <v>-4.0397970000000001</v>
          </cell>
          <cell r="E734">
            <v>-11377.97</v>
          </cell>
        </row>
        <row r="735">
          <cell r="C735">
            <v>-4.0438029999999996</v>
          </cell>
          <cell r="E735">
            <v>-11396.42</v>
          </cell>
        </row>
        <row r="736">
          <cell r="C736">
            <v>-4.047809</v>
          </cell>
          <cell r="E736">
            <v>-11414.86</v>
          </cell>
        </row>
        <row r="737">
          <cell r="C737">
            <v>-4.0518150000000004</v>
          </cell>
          <cell r="E737">
            <v>-11433.33</v>
          </cell>
        </row>
        <row r="738">
          <cell r="C738">
            <v>-4.0558209999999999</v>
          </cell>
          <cell r="E738">
            <v>-11451.82</v>
          </cell>
        </row>
        <row r="739">
          <cell r="C739">
            <v>-4.0598270000000003</v>
          </cell>
          <cell r="E739">
            <v>-11470.32</v>
          </cell>
        </row>
        <row r="740">
          <cell r="C740">
            <v>-4.0638319999999997</v>
          </cell>
          <cell r="E740">
            <v>-11488.84</v>
          </cell>
        </row>
        <row r="741">
          <cell r="C741">
            <v>-4.0678390000000002</v>
          </cell>
          <cell r="E741">
            <v>-11507.31</v>
          </cell>
        </row>
        <row r="742">
          <cell r="C742">
            <v>-4.0718449999999997</v>
          </cell>
          <cell r="E742">
            <v>-11525.79</v>
          </cell>
        </row>
        <row r="743">
          <cell r="C743">
            <v>-4.0757909999999997</v>
          </cell>
          <cell r="E743">
            <v>-11544.18</v>
          </cell>
        </row>
        <row r="744">
          <cell r="C744">
            <v>-4.0798560000000004</v>
          </cell>
          <cell r="E744">
            <v>-11562.54</v>
          </cell>
        </row>
        <row r="745">
          <cell r="C745">
            <v>-4.0838020000000004</v>
          </cell>
          <cell r="E745">
            <v>-11580.92</v>
          </cell>
        </row>
        <row r="746">
          <cell r="C746">
            <v>-4.0878079999999999</v>
          </cell>
          <cell r="E746">
            <v>-11599.41</v>
          </cell>
        </row>
        <row r="747">
          <cell r="C747">
            <v>-4.0918739999999998</v>
          </cell>
          <cell r="E747">
            <v>-11617.9</v>
          </cell>
        </row>
        <row r="748">
          <cell r="C748">
            <v>-4.0958199999999998</v>
          </cell>
          <cell r="E748">
            <v>-11636.42</v>
          </cell>
        </row>
        <row r="749">
          <cell r="C749">
            <v>-4.0998260000000002</v>
          </cell>
          <cell r="E749">
            <v>-11654.93</v>
          </cell>
        </row>
        <row r="750">
          <cell r="C750">
            <v>-4.1038920000000001</v>
          </cell>
          <cell r="E750">
            <v>-11673.42</v>
          </cell>
        </row>
        <row r="751">
          <cell r="C751">
            <v>-4.1078380000000001</v>
          </cell>
          <cell r="E751">
            <v>-11691.91</v>
          </cell>
        </row>
        <row r="752">
          <cell r="C752">
            <v>-4.1118439999999996</v>
          </cell>
          <cell r="E752">
            <v>-11710.41</v>
          </cell>
        </row>
        <row r="753">
          <cell r="C753">
            <v>-4.1159090000000003</v>
          </cell>
          <cell r="E753">
            <v>-11728.87</v>
          </cell>
        </row>
        <row r="754">
          <cell r="C754">
            <v>-4.1198550000000003</v>
          </cell>
          <cell r="E754">
            <v>-11747.32</v>
          </cell>
        </row>
        <row r="755">
          <cell r="C755">
            <v>-4.1238609999999998</v>
          </cell>
          <cell r="E755">
            <v>-11765.72</v>
          </cell>
        </row>
        <row r="756">
          <cell r="C756">
            <v>-4.1278670000000002</v>
          </cell>
          <cell r="E756">
            <v>-11784.1</v>
          </cell>
        </row>
        <row r="757">
          <cell r="C757">
            <v>-4.1318130000000002</v>
          </cell>
          <cell r="E757">
            <v>-11802.57</v>
          </cell>
        </row>
        <row r="758">
          <cell r="C758">
            <v>-4.1358189999999997</v>
          </cell>
          <cell r="E758">
            <v>-11821.08</v>
          </cell>
        </row>
        <row r="759">
          <cell r="C759">
            <v>-4.1398849999999996</v>
          </cell>
          <cell r="E759">
            <v>-11839.54</v>
          </cell>
        </row>
        <row r="760">
          <cell r="C760">
            <v>-4.1438309999999996</v>
          </cell>
          <cell r="E760">
            <v>-11857.97</v>
          </cell>
        </row>
        <row r="761">
          <cell r="C761">
            <v>-4.147837</v>
          </cell>
          <cell r="E761">
            <v>-11876.36</v>
          </cell>
        </row>
        <row r="762">
          <cell r="C762">
            <v>-4.1518430000000004</v>
          </cell>
          <cell r="E762">
            <v>-11894.81</v>
          </cell>
        </row>
        <row r="763">
          <cell r="C763">
            <v>-4.1557890000000004</v>
          </cell>
          <cell r="E763">
            <v>-11913.29</v>
          </cell>
        </row>
        <row r="764">
          <cell r="C764">
            <v>-4.1597939999999998</v>
          </cell>
          <cell r="E764">
            <v>-11931.77</v>
          </cell>
        </row>
        <row r="765">
          <cell r="C765">
            <v>-4.1638010000000003</v>
          </cell>
          <cell r="E765">
            <v>-11950.26</v>
          </cell>
        </row>
        <row r="766">
          <cell r="C766">
            <v>-4.1678069999999998</v>
          </cell>
          <cell r="E766">
            <v>-11968.71</v>
          </cell>
        </row>
        <row r="767">
          <cell r="C767">
            <v>-4.1718120000000001</v>
          </cell>
          <cell r="E767">
            <v>-11987.17</v>
          </cell>
        </row>
        <row r="768">
          <cell r="C768">
            <v>-4.1758179999999996</v>
          </cell>
          <cell r="E768">
            <v>-12005.71</v>
          </cell>
        </row>
        <row r="769">
          <cell r="C769">
            <v>-4.179824</v>
          </cell>
          <cell r="E769">
            <v>-12024.19</v>
          </cell>
        </row>
        <row r="770">
          <cell r="C770">
            <v>-4.1838300000000004</v>
          </cell>
          <cell r="E770">
            <v>-12042.56</v>
          </cell>
        </row>
        <row r="771">
          <cell r="C771">
            <v>-4.1878359999999999</v>
          </cell>
          <cell r="E771">
            <v>-12060.9</v>
          </cell>
        </row>
        <row r="772">
          <cell r="C772">
            <v>-4.1917819999999999</v>
          </cell>
          <cell r="E772">
            <v>-12079.18</v>
          </cell>
        </row>
        <row r="773">
          <cell r="C773">
            <v>-4.1957880000000003</v>
          </cell>
          <cell r="E773">
            <v>-12097.49</v>
          </cell>
        </row>
        <row r="774">
          <cell r="C774">
            <v>-4.1997939999999998</v>
          </cell>
          <cell r="E774">
            <v>-12115.8</v>
          </cell>
        </row>
        <row r="775">
          <cell r="C775">
            <v>-4.2037399999999998</v>
          </cell>
          <cell r="E775">
            <v>-12134.13</v>
          </cell>
        </row>
        <row r="776">
          <cell r="C776">
            <v>-4.2077460000000002</v>
          </cell>
          <cell r="E776">
            <v>-12152.51</v>
          </cell>
        </row>
        <row r="777">
          <cell r="C777">
            <v>-4.2117519999999997</v>
          </cell>
          <cell r="E777">
            <v>-12170.93</v>
          </cell>
        </row>
        <row r="778">
          <cell r="C778">
            <v>-4.2156979999999997</v>
          </cell>
          <cell r="E778">
            <v>-12189.39</v>
          </cell>
        </row>
        <row r="779">
          <cell r="C779">
            <v>-4.2197040000000001</v>
          </cell>
          <cell r="E779">
            <v>-12207.95</v>
          </cell>
        </row>
        <row r="780">
          <cell r="C780">
            <v>-4.2237099999999996</v>
          </cell>
          <cell r="E780">
            <v>-12226.55</v>
          </cell>
        </row>
        <row r="781">
          <cell r="C781">
            <v>-4.227716</v>
          </cell>
          <cell r="E781">
            <v>-12245.11</v>
          </cell>
        </row>
        <row r="782">
          <cell r="C782">
            <v>-4.2317210000000003</v>
          </cell>
          <cell r="E782">
            <v>-12263.6</v>
          </cell>
        </row>
        <row r="783">
          <cell r="C783">
            <v>-4.2357279999999999</v>
          </cell>
          <cell r="E783">
            <v>-12282.09</v>
          </cell>
        </row>
        <row r="784">
          <cell r="C784">
            <v>-4.2397330000000002</v>
          </cell>
          <cell r="E784">
            <v>-12300.62</v>
          </cell>
        </row>
        <row r="785">
          <cell r="C785">
            <v>-4.2437389999999997</v>
          </cell>
          <cell r="E785">
            <v>-12319.17</v>
          </cell>
        </row>
        <row r="786">
          <cell r="C786">
            <v>-4.2476849999999997</v>
          </cell>
          <cell r="E786">
            <v>-12337.64</v>
          </cell>
        </row>
        <row r="787">
          <cell r="C787">
            <v>-4.2516910000000001</v>
          </cell>
          <cell r="E787">
            <v>-12356.08</v>
          </cell>
        </row>
        <row r="788">
          <cell r="C788">
            <v>-4.2556969999999996</v>
          </cell>
          <cell r="E788">
            <v>-12374.48</v>
          </cell>
        </row>
        <row r="789">
          <cell r="C789">
            <v>-4.259703</v>
          </cell>
          <cell r="E789">
            <v>-12392.84</v>
          </cell>
        </row>
        <row r="790">
          <cell r="C790">
            <v>-4.2637090000000004</v>
          </cell>
          <cell r="E790">
            <v>-12411.19</v>
          </cell>
        </row>
        <row r="791">
          <cell r="C791">
            <v>-4.2677149999999999</v>
          </cell>
          <cell r="E791">
            <v>-12429.59</v>
          </cell>
        </row>
        <row r="792">
          <cell r="C792">
            <v>-4.2717210000000003</v>
          </cell>
          <cell r="E792">
            <v>-12448.09</v>
          </cell>
        </row>
        <row r="793">
          <cell r="C793">
            <v>-4.2756670000000003</v>
          </cell>
          <cell r="E793">
            <v>-12466.58</v>
          </cell>
        </row>
        <row r="794">
          <cell r="C794">
            <v>-4.2796729999999998</v>
          </cell>
          <cell r="E794">
            <v>-12485.01</v>
          </cell>
        </row>
        <row r="795">
          <cell r="C795">
            <v>-4.2836790000000002</v>
          </cell>
          <cell r="E795">
            <v>-12503.32</v>
          </cell>
        </row>
        <row r="796">
          <cell r="C796">
            <v>-4.2876250000000002</v>
          </cell>
          <cell r="E796">
            <v>-12521.65</v>
          </cell>
        </row>
        <row r="797">
          <cell r="C797">
            <v>-4.2916309999999998</v>
          </cell>
          <cell r="E797">
            <v>-12540.06</v>
          </cell>
        </row>
        <row r="798">
          <cell r="C798">
            <v>-4.2956960000000004</v>
          </cell>
          <cell r="E798">
            <v>-12558.56</v>
          </cell>
        </row>
        <row r="799">
          <cell r="C799">
            <v>-4.2996420000000004</v>
          </cell>
          <cell r="E799">
            <v>-12577.13</v>
          </cell>
        </row>
        <row r="800">
          <cell r="C800">
            <v>-4.3037080000000003</v>
          </cell>
          <cell r="E800">
            <v>-12595.71</v>
          </cell>
        </row>
        <row r="801">
          <cell r="C801">
            <v>-4.3077139999999998</v>
          </cell>
          <cell r="E801">
            <v>-12614.32</v>
          </cell>
        </row>
        <row r="802">
          <cell r="C802">
            <v>-4.3116599999999998</v>
          </cell>
          <cell r="E802">
            <v>-12632.98</v>
          </cell>
        </row>
        <row r="803">
          <cell r="C803">
            <v>-4.3157259999999997</v>
          </cell>
          <cell r="E803">
            <v>-12651.6</v>
          </cell>
        </row>
        <row r="804">
          <cell r="C804">
            <v>-4.319731</v>
          </cell>
          <cell r="E804">
            <v>-12670.13</v>
          </cell>
        </row>
        <row r="805">
          <cell r="C805">
            <v>-4.3236780000000001</v>
          </cell>
          <cell r="E805">
            <v>-12688.57</v>
          </cell>
        </row>
        <row r="806">
          <cell r="C806">
            <v>-4.327744</v>
          </cell>
          <cell r="E806">
            <v>-12707</v>
          </cell>
        </row>
        <row r="807">
          <cell r="C807">
            <v>-4.33169</v>
          </cell>
          <cell r="E807">
            <v>-12725.44</v>
          </cell>
        </row>
        <row r="808">
          <cell r="C808">
            <v>-4.3356950000000003</v>
          </cell>
          <cell r="E808">
            <v>-12743.86</v>
          </cell>
        </row>
        <row r="809">
          <cell r="C809">
            <v>-4.3397610000000002</v>
          </cell>
          <cell r="E809">
            <v>-12762.31</v>
          </cell>
        </row>
        <row r="810">
          <cell r="C810">
            <v>-4.3437669999999997</v>
          </cell>
          <cell r="E810">
            <v>-12780.85</v>
          </cell>
        </row>
        <row r="811">
          <cell r="C811">
            <v>-4.3477129999999997</v>
          </cell>
          <cell r="E811">
            <v>-12799.44</v>
          </cell>
        </row>
        <row r="812">
          <cell r="C812">
            <v>-4.3517789999999996</v>
          </cell>
          <cell r="E812">
            <v>-12818.04</v>
          </cell>
        </row>
        <row r="813">
          <cell r="C813">
            <v>-4.3557249999999996</v>
          </cell>
          <cell r="E813">
            <v>-12836.63</v>
          </cell>
        </row>
        <row r="814">
          <cell r="C814">
            <v>-4.3596709999999996</v>
          </cell>
          <cell r="E814">
            <v>-12855.19</v>
          </cell>
        </row>
        <row r="815">
          <cell r="C815">
            <v>-4.3637370000000004</v>
          </cell>
          <cell r="E815">
            <v>-12873.75</v>
          </cell>
        </row>
        <row r="816">
          <cell r="C816">
            <v>-4.3677429999999999</v>
          </cell>
          <cell r="E816">
            <v>-12892.36</v>
          </cell>
        </row>
        <row r="817">
          <cell r="C817">
            <v>-4.3717490000000003</v>
          </cell>
          <cell r="E817">
            <v>-12910.95</v>
          </cell>
        </row>
        <row r="818">
          <cell r="C818">
            <v>-4.3758140000000001</v>
          </cell>
          <cell r="E818">
            <v>-12929.44</v>
          </cell>
        </row>
        <row r="819">
          <cell r="C819">
            <v>-4.3797600000000001</v>
          </cell>
          <cell r="E819">
            <v>-12947.95</v>
          </cell>
        </row>
        <row r="820">
          <cell r="C820">
            <v>-4.3837060000000001</v>
          </cell>
          <cell r="E820">
            <v>-12966.42</v>
          </cell>
        </row>
        <row r="821">
          <cell r="C821">
            <v>-4.387772</v>
          </cell>
          <cell r="E821">
            <v>-12984.79</v>
          </cell>
        </row>
        <row r="822">
          <cell r="C822">
            <v>-4.391718</v>
          </cell>
          <cell r="E822">
            <v>-13003.12</v>
          </cell>
        </row>
        <row r="823">
          <cell r="C823">
            <v>-4.3957240000000004</v>
          </cell>
          <cell r="E823">
            <v>-13021.4</v>
          </cell>
        </row>
        <row r="824">
          <cell r="C824">
            <v>-4.3997299999999999</v>
          </cell>
          <cell r="E824">
            <v>-13039.72</v>
          </cell>
        </row>
        <row r="825">
          <cell r="C825">
            <v>-4.4037360000000003</v>
          </cell>
          <cell r="E825">
            <v>-13058.06</v>
          </cell>
        </row>
        <row r="826">
          <cell r="C826">
            <v>-4.4076820000000003</v>
          </cell>
          <cell r="E826">
            <v>-13076.42</v>
          </cell>
        </row>
        <row r="827">
          <cell r="C827">
            <v>-4.4117480000000002</v>
          </cell>
          <cell r="E827">
            <v>-13094.84</v>
          </cell>
        </row>
        <row r="828">
          <cell r="C828">
            <v>-4.4157539999999997</v>
          </cell>
          <cell r="E828">
            <v>-13113.26</v>
          </cell>
        </row>
        <row r="829">
          <cell r="C829">
            <v>-4.4196999999999997</v>
          </cell>
          <cell r="E829">
            <v>-13131.72</v>
          </cell>
        </row>
        <row r="830">
          <cell r="C830">
            <v>-4.4237060000000001</v>
          </cell>
          <cell r="E830">
            <v>-13150.14</v>
          </cell>
        </row>
        <row r="831">
          <cell r="C831">
            <v>-4.4277709999999999</v>
          </cell>
          <cell r="E831">
            <v>-13168.55</v>
          </cell>
        </row>
        <row r="832">
          <cell r="C832">
            <v>-4.4317169999999999</v>
          </cell>
          <cell r="E832">
            <v>-13187.03</v>
          </cell>
        </row>
        <row r="833">
          <cell r="C833">
            <v>-4.4357240000000004</v>
          </cell>
          <cell r="E833">
            <v>-13205.56</v>
          </cell>
        </row>
        <row r="834">
          <cell r="C834">
            <v>-4.4397890000000002</v>
          </cell>
          <cell r="E834">
            <v>-13224.1</v>
          </cell>
        </row>
        <row r="835">
          <cell r="C835">
            <v>-4.4437350000000002</v>
          </cell>
          <cell r="E835">
            <v>-13242.58</v>
          </cell>
        </row>
        <row r="836">
          <cell r="C836">
            <v>-4.4477409999999997</v>
          </cell>
          <cell r="E836">
            <v>-13261.04</v>
          </cell>
        </row>
        <row r="837">
          <cell r="C837">
            <v>-4.4518069999999996</v>
          </cell>
          <cell r="E837">
            <v>-13279.49</v>
          </cell>
        </row>
        <row r="838">
          <cell r="C838">
            <v>-4.455813</v>
          </cell>
          <cell r="E838">
            <v>-13297.85</v>
          </cell>
        </row>
        <row r="839">
          <cell r="C839">
            <v>-4.4598180000000003</v>
          </cell>
          <cell r="E839">
            <v>-13316.15</v>
          </cell>
        </row>
        <row r="840">
          <cell r="C840">
            <v>-4.4637650000000004</v>
          </cell>
          <cell r="E840">
            <v>-13334.51</v>
          </cell>
        </row>
        <row r="841">
          <cell r="C841">
            <v>-4.4677110000000004</v>
          </cell>
          <cell r="E841">
            <v>-13352.88</v>
          </cell>
        </row>
        <row r="842">
          <cell r="C842">
            <v>-4.4717760000000002</v>
          </cell>
          <cell r="E842">
            <v>-13371.27</v>
          </cell>
        </row>
        <row r="843">
          <cell r="C843">
            <v>-4.4757819999999997</v>
          </cell>
          <cell r="E843">
            <v>-13389.63</v>
          </cell>
        </row>
        <row r="844">
          <cell r="C844">
            <v>-4.4797289999999998</v>
          </cell>
          <cell r="E844">
            <v>-13408</v>
          </cell>
        </row>
        <row r="845">
          <cell r="C845">
            <v>-4.4837340000000001</v>
          </cell>
          <cell r="E845">
            <v>-13426.38</v>
          </cell>
        </row>
        <row r="846">
          <cell r="C846">
            <v>-4.4877399999999996</v>
          </cell>
          <cell r="E846">
            <v>-13444.82</v>
          </cell>
        </row>
        <row r="847">
          <cell r="C847">
            <v>-4.491746</v>
          </cell>
          <cell r="E847">
            <v>-13463.29</v>
          </cell>
        </row>
        <row r="848">
          <cell r="C848">
            <v>-4.4957520000000004</v>
          </cell>
          <cell r="E848">
            <v>-13481.78</v>
          </cell>
        </row>
        <row r="849">
          <cell r="C849">
            <v>-4.4997579999999999</v>
          </cell>
          <cell r="E849">
            <v>-13500.32</v>
          </cell>
        </row>
        <row r="850">
          <cell r="C850">
            <v>-4.5037640000000003</v>
          </cell>
          <cell r="E850">
            <v>-13518.84</v>
          </cell>
        </row>
        <row r="851">
          <cell r="C851">
            <v>-4.5078290000000001</v>
          </cell>
          <cell r="E851">
            <v>-13537.34</v>
          </cell>
        </row>
        <row r="852">
          <cell r="C852">
            <v>-4.5117750000000001</v>
          </cell>
          <cell r="E852">
            <v>-13555.84</v>
          </cell>
        </row>
        <row r="853">
          <cell r="C853">
            <v>-4.5157809999999996</v>
          </cell>
          <cell r="E853">
            <v>-13574.36</v>
          </cell>
        </row>
        <row r="854">
          <cell r="C854">
            <v>-4.5197880000000001</v>
          </cell>
          <cell r="E854">
            <v>-13592.92</v>
          </cell>
        </row>
        <row r="855">
          <cell r="C855">
            <v>-4.5238529999999999</v>
          </cell>
          <cell r="E855">
            <v>-13611.5</v>
          </cell>
        </row>
        <row r="856">
          <cell r="C856">
            <v>-4.5278590000000003</v>
          </cell>
          <cell r="E856">
            <v>-13630</v>
          </cell>
        </row>
        <row r="857">
          <cell r="C857">
            <v>-4.5318649999999998</v>
          </cell>
          <cell r="E857">
            <v>-13648.41</v>
          </cell>
        </row>
        <row r="858">
          <cell r="C858">
            <v>-4.5358700000000001</v>
          </cell>
          <cell r="E858">
            <v>-13666.76</v>
          </cell>
        </row>
        <row r="859">
          <cell r="C859">
            <v>-4.5398769999999997</v>
          </cell>
          <cell r="E859">
            <v>-13685.15</v>
          </cell>
        </row>
        <row r="860">
          <cell r="C860">
            <v>-4.5438830000000001</v>
          </cell>
          <cell r="E860">
            <v>-13703.57</v>
          </cell>
        </row>
        <row r="861">
          <cell r="C861">
            <v>-4.5478880000000004</v>
          </cell>
          <cell r="E861">
            <v>-13721.98</v>
          </cell>
        </row>
        <row r="862">
          <cell r="C862">
            <v>-4.5518939999999999</v>
          </cell>
          <cell r="E862">
            <v>-13740.41</v>
          </cell>
        </row>
        <row r="863">
          <cell r="C863">
            <v>-4.5559000000000003</v>
          </cell>
          <cell r="E863">
            <v>-13758.84</v>
          </cell>
        </row>
        <row r="864">
          <cell r="C864">
            <v>-4.5598460000000003</v>
          </cell>
          <cell r="E864">
            <v>-13777.33</v>
          </cell>
        </row>
        <row r="865">
          <cell r="C865">
            <v>-4.5638519999999998</v>
          </cell>
          <cell r="E865">
            <v>-13795.79</v>
          </cell>
        </row>
        <row r="866">
          <cell r="C866">
            <v>-4.5678580000000002</v>
          </cell>
          <cell r="E866">
            <v>-13814.23</v>
          </cell>
        </row>
        <row r="867">
          <cell r="C867">
            <v>-4.5718040000000002</v>
          </cell>
          <cell r="E867">
            <v>-13832.71</v>
          </cell>
        </row>
        <row r="868">
          <cell r="C868">
            <v>-4.5757500000000002</v>
          </cell>
          <cell r="E868">
            <v>-13851.18</v>
          </cell>
        </row>
        <row r="869">
          <cell r="C869">
            <v>-4.5797559999999997</v>
          </cell>
          <cell r="E869">
            <v>-13869.66</v>
          </cell>
        </row>
        <row r="870">
          <cell r="C870">
            <v>-4.5837620000000001</v>
          </cell>
          <cell r="E870">
            <v>-13888.18</v>
          </cell>
        </row>
        <row r="871">
          <cell r="C871">
            <v>-4.5877080000000001</v>
          </cell>
          <cell r="E871">
            <v>-13906.58</v>
          </cell>
        </row>
        <row r="872">
          <cell r="C872">
            <v>-4.5917139999999996</v>
          </cell>
          <cell r="E872">
            <v>-13924.84</v>
          </cell>
        </row>
        <row r="873">
          <cell r="C873">
            <v>-4.59572</v>
          </cell>
          <cell r="E873">
            <v>-13943.04</v>
          </cell>
        </row>
        <row r="874">
          <cell r="C874">
            <v>-4.5997260000000004</v>
          </cell>
          <cell r="E874">
            <v>-13961.29</v>
          </cell>
        </row>
        <row r="875">
          <cell r="C875">
            <v>-4.6036720000000004</v>
          </cell>
          <cell r="E875">
            <v>-13979.64</v>
          </cell>
        </row>
        <row r="876">
          <cell r="C876">
            <v>-4.6076779999999999</v>
          </cell>
          <cell r="E876">
            <v>-13998.07</v>
          </cell>
        </row>
        <row r="877">
          <cell r="C877">
            <v>-4.6116840000000003</v>
          </cell>
          <cell r="E877">
            <v>-14016.57</v>
          </cell>
        </row>
        <row r="878">
          <cell r="C878">
            <v>-4.6156889999999997</v>
          </cell>
          <cell r="E878">
            <v>-14035.05</v>
          </cell>
        </row>
        <row r="879">
          <cell r="C879">
            <v>-4.6197549999999996</v>
          </cell>
          <cell r="E879">
            <v>-14053.52</v>
          </cell>
        </row>
        <row r="880">
          <cell r="C880">
            <v>-4.6237019999999998</v>
          </cell>
          <cell r="E880">
            <v>-14072.04</v>
          </cell>
        </row>
        <row r="881">
          <cell r="C881">
            <v>-4.627707</v>
          </cell>
          <cell r="E881">
            <v>-14090.57</v>
          </cell>
        </row>
        <row r="882">
          <cell r="C882">
            <v>-4.6317729999999999</v>
          </cell>
          <cell r="E882">
            <v>-14109.09</v>
          </cell>
        </row>
        <row r="883">
          <cell r="C883">
            <v>-4.6357790000000003</v>
          </cell>
          <cell r="E883">
            <v>-14127.61</v>
          </cell>
        </row>
        <row r="884">
          <cell r="C884">
            <v>-4.6397849999999998</v>
          </cell>
          <cell r="E884">
            <v>-14146.18</v>
          </cell>
        </row>
        <row r="885">
          <cell r="C885">
            <v>-4.6438499999999996</v>
          </cell>
          <cell r="E885">
            <v>-14164.77</v>
          </cell>
        </row>
        <row r="886">
          <cell r="C886">
            <v>-4.6477969999999997</v>
          </cell>
          <cell r="E886">
            <v>-14183.4</v>
          </cell>
        </row>
        <row r="887">
          <cell r="C887">
            <v>-4.6517429999999997</v>
          </cell>
          <cell r="E887">
            <v>-14202.08</v>
          </cell>
        </row>
        <row r="888">
          <cell r="C888">
            <v>-4.6558080000000004</v>
          </cell>
          <cell r="E888">
            <v>-14220.83</v>
          </cell>
        </row>
        <row r="889">
          <cell r="C889">
            <v>-4.6598139999999999</v>
          </cell>
          <cell r="E889">
            <v>-14239.62</v>
          </cell>
        </row>
        <row r="890">
          <cell r="C890">
            <v>-4.6638200000000003</v>
          </cell>
          <cell r="E890">
            <v>-14258.43</v>
          </cell>
        </row>
        <row r="891">
          <cell r="C891">
            <v>-4.6678259999999998</v>
          </cell>
          <cell r="E891">
            <v>-14277.14</v>
          </cell>
        </row>
        <row r="892">
          <cell r="C892">
            <v>-4.6718320000000002</v>
          </cell>
          <cell r="E892">
            <v>-14295.76</v>
          </cell>
        </row>
        <row r="893">
          <cell r="C893">
            <v>-4.6757780000000002</v>
          </cell>
          <cell r="E893">
            <v>-14314.25</v>
          </cell>
        </row>
        <row r="894">
          <cell r="C894">
            <v>-4.6798440000000001</v>
          </cell>
          <cell r="E894">
            <v>-14332.63</v>
          </cell>
        </row>
        <row r="895">
          <cell r="C895">
            <v>-4.6838499999999996</v>
          </cell>
          <cell r="E895">
            <v>-14350.91</v>
          </cell>
        </row>
        <row r="896">
          <cell r="C896">
            <v>-4.6877959999999996</v>
          </cell>
          <cell r="E896">
            <v>-14369.33</v>
          </cell>
        </row>
        <row r="897">
          <cell r="C897">
            <v>-4.6918610000000003</v>
          </cell>
          <cell r="E897">
            <v>-14387.87</v>
          </cell>
        </row>
        <row r="898">
          <cell r="C898">
            <v>-4.6958080000000004</v>
          </cell>
          <cell r="E898">
            <v>-14406.42</v>
          </cell>
        </row>
        <row r="899">
          <cell r="C899">
            <v>-4.6998129999999998</v>
          </cell>
          <cell r="E899">
            <v>-14424.94</v>
          </cell>
        </row>
        <row r="900">
          <cell r="C900">
            <v>-4.7038789999999997</v>
          </cell>
          <cell r="E900">
            <v>-14443.4</v>
          </cell>
        </row>
        <row r="901">
          <cell r="C901">
            <v>-4.7078249999999997</v>
          </cell>
          <cell r="E901">
            <v>-14461.78</v>
          </cell>
        </row>
        <row r="902">
          <cell r="C902">
            <v>-4.7118310000000001</v>
          </cell>
          <cell r="E902">
            <v>-14480.14</v>
          </cell>
        </row>
        <row r="903">
          <cell r="C903">
            <v>-4.7158369999999996</v>
          </cell>
          <cell r="E903">
            <v>-14498.59</v>
          </cell>
        </row>
        <row r="904">
          <cell r="C904">
            <v>-4.7197829999999996</v>
          </cell>
          <cell r="E904">
            <v>-14517.11</v>
          </cell>
        </row>
        <row r="905">
          <cell r="C905">
            <v>-4.7237299999999998</v>
          </cell>
          <cell r="E905">
            <v>-14535.65</v>
          </cell>
        </row>
        <row r="906">
          <cell r="C906">
            <v>-4.7277950000000004</v>
          </cell>
          <cell r="E906">
            <v>-14554.16</v>
          </cell>
        </row>
        <row r="907">
          <cell r="C907">
            <v>-4.7317410000000004</v>
          </cell>
          <cell r="E907">
            <v>-14572.65</v>
          </cell>
        </row>
        <row r="908">
          <cell r="C908">
            <v>-4.7358070000000003</v>
          </cell>
          <cell r="E908">
            <v>-14591.09</v>
          </cell>
        </row>
        <row r="909">
          <cell r="C909">
            <v>-4.7397530000000003</v>
          </cell>
          <cell r="E909">
            <v>-14609.59</v>
          </cell>
        </row>
        <row r="910">
          <cell r="C910">
            <v>-4.7437589999999998</v>
          </cell>
          <cell r="E910">
            <v>-14628.11</v>
          </cell>
        </row>
        <row r="911">
          <cell r="C911">
            <v>-4.7478249999999997</v>
          </cell>
          <cell r="E911">
            <v>-14646.62</v>
          </cell>
        </row>
        <row r="912">
          <cell r="C912">
            <v>-4.7517709999999997</v>
          </cell>
          <cell r="E912">
            <v>-14665.2</v>
          </cell>
        </row>
        <row r="913">
          <cell r="C913">
            <v>-4.7558360000000004</v>
          </cell>
          <cell r="E913">
            <v>-14683.75</v>
          </cell>
        </row>
        <row r="914">
          <cell r="C914">
            <v>-4.7598419999999999</v>
          </cell>
          <cell r="E914">
            <v>-14702.32</v>
          </cell>
        </row>
        <row r="915">
          <cell r="C915">
            <v>-4.7637879999999999</v>
          </cell>
          <cell r="E915">
            <v>-14720.83</v>
          </cell>
        </row>
        <row r="916">
          <cell r="C916">
            <v>-4.7677940000000003</v>
          </cell>
          <cell r="E916">
            <v>-14739.24</v>
          </cell>
        </row>
        <row r="917">
          <cell r="C917">
            <v>-4.7717999999999998</v>
          </cell>
          <cell r="E917">
            <v>-14757.67</v>
          </cell>
        </row>
        <row r="918">
          <cell r="C918">
            <v>-4.7757459999999998</v>
          </cell>
          <cell r="E918">
            <v>-14776.11</v>
          </cell>
        </row>
        <row r="919">
          <cell r="C919">
            <v>-4.7797520000000002</v>
          </cell>
          <cell r="E919">
            <v>-14794.52</v>
          </cell>
        </row>
        <row r="920">
          <cell r="C920">
            <v>-4.7838180000000001</v>
          </cell>
          <cell r="E920">
            <v>-14812.98</v>
          </cell>
        </row>
        <row r="921">
          <cell r="C921">
            <v>-4.7877640000000001</v>
          </cell>
          <cell r="E921">
            <v>-14831.43</v>
          </cell>
        </row>
        <row r="922">
          <cell r="C922">
            <v>-4.7917699999999996</v>
          </cell>
          <cell r="E922">
            <v>-14849.89</v>
          </cell>
        </row>
        <row r="923">
          <cell r="C923">
            <v>-4.795776</v>
          </cell>
          <cell r="E923">
            <v>-14868.31</v>
          </cell>
        </row>
        <row r="924">
          <cell r="C924">
            <v>-4.7997820000000004</v>
          </cell>
          <cell r="E924">
            <v>-14886.73</v>
          </cell>
        </row>
        <row r="925">
          <cell r="C925">
            <v>-4.8037869999999998</v>
          </cell>
          <cell r="E925">
            <v>-14905.24</v>
          </cell>
        </row>
        <row r="926">
          <cell r="C926">
            <v>-4.8077930000000002</v>
          </cell>
          <cell r="E926">
            <v>-14923.77</v>
          </cell>
        </row>
        <row r="927">
          <cell r="C927">
            <v>-4.8117390000000002</v>
          </cell>
          <cell r="E927">
            <v>-14942.32</v>
          </cell>
        </row>
        <row r="928">
          <cell r="C928">
            <v>-4.8157459999999999</v>
          </cell>
          <cell r="E928">
            <v>-14960.83</v>
          </cell>
        </row>
        <row r="929">
          <cell r="C929">
            <v>-4.8197510000000001</v>
          </cell>
          <cell r="E929">
            <v>-14979.33</v>
          </cell>
        </row>
        <row r="930">
          <cell r="C930">
            <v>-4.8237569999999996</v>
          </cell>
          <cell r="E930">
            <v>-14997.79</v>
          </cell>
        </row>
        <row r="931">
          <cell r="C931">
            <v>-4.8277029999999996</v>
          </cell>
          <cell r="E931">
            <v>-15016.18</v>
          </cell>
        </row>
        <row r="932">
          <cell r="C932">
            <v>-4.8317690000000004</v>
          </cell>
          <cell r="E932">
            <v>-15034.57</v>
          </cell>
        </row>
        <row r="933">
          <cell r="C933">
            <v>-4.8357749999999999</v>
          </cell>
          <cell r="E933">
            <v>-15052.96</v>
          </cell>
        </row>
        <row r="934">
          <cell r="C934">
            <v>-4.8397810000000003</v>
          </cell>
          <cell r="E934">
            <v>-15071.36</v>
          </cell>
        </row>
        <row r="935">
          <cell r="C935">
            <v>-4.8437869999999998</v>
          </cell>
          <cell r="E935">
            <v>-15089.79</v>
          </cell>
        </row>
        <row r="936">
          <cell r="C936">
            <v>-4.8477920000000001</v>
          </cell>
          <cell r="E936">
            <v>-15108.26</v>
          </cell>
        </row>
        <row r="937">
          <cell r="C937">
            <v>-4.8517979999999996</v>
          </cell>
          <cell r="E937">
            <v>-15126.74</v>
          </cell>
        </row>
        <row r="938">
          <cell r="C938">
            <v>-4.855804</v>
          </cell>
          <cell r="E938">
            <v>-15145.25</v>
          </cell>
        </row>
        <row r="939">
          <cell r="C939">
            <v>-4.8598100000000004</v>
          </cell>
          <cell r="E939">
            <v>-15163.75</v>
          </cell>
        </row>
        <row r="940">
          <cell r="C940">
            <v>-4.8638159999999999</v>
          </cell>
          <cell r="E940">
            <v>-15182.2</v>
          </cell>
        </row>
        <row r="941">
          <cell r="C941">
            <v>-4.8678220000000003</v>
          </cell>
          <cell r="E941">
            <v>-15200.62</v>
          </cell>
        </row>
        <row r="942">
          <cell r="C942">
            <v>-4.8718279999999998</v>
          </cell>
          <cell r="E942">
            <v>-15219.05</v>
          </cell>
        </row>
        <row r="943">
          <cell r="C943">
            <v>-4.8757739999999998</v>
          </cell>
          <cell r="E943">
            <v>-15237.45</v>
          </cell>
        </row>
        <row r="944">
          <cell r="C944">
            <v>-4.8797800000000002</v>
          </cell>
          <cell r="E944">
            <v>-15255.89</v>
          </cell>
        </row>
        <row r="945">
          <cell r="C945">
            <v>-4.8837859999999997</v>
          </cell>
          <cell r="E945">
            <v>-15274.41</v>
          </cell>
        </row>
        <row r="946">
          <cell r="C946">
            <v>-4.8877319999999997</v>
          </cell>
          <cell r="E946">
            <v>-15292.91</v>
          </cell>
        </row>
        <row r="947">
          <cell r="C947">
            <v>-4.8917380000000001</v>
          </cell>
          <cell r="E947">
            <v>-15311.43</v>
          </cell>
        </row>
        <row r="948">
          <cell r="C948">
            <v>-4.8958029999999999</v>
          </cell>
          <cell r="E948">
            <v>-15330</v>
          </cell>
        </row>
        <row r="949">
          <cell r="C949">
            <v>-4.8998100000000004</v>
          </cell>
          <cell r="E949">
            <v>-15348.56</v>
          </cell>
        </row>
        <row r="950">
          <cell r="C950">
            <v>-4.9038149999999998</v>
          </cell>
          <cell r="E950">
            <v>-15367.03</v>
          </cell>
        </row>
        <row r="951">
          <cell r="C951">
            <v>-4.9077609999999998</v>
          </cell>
          <cell r="E951">
            <v>-15385.43</v>
          </cell>
        </row>
        <row r="952">
          <cell r="C952">
            <v>-4.9117670000000002</v>
          </cell>
          <cell r="E952">
            <v>-15403.84</v>
          </cell>
        </row>
        <row r="953">
          <cell r="C953">
            <v>-4.9158330000000001</v>
          </cell>
          <cell r="E953">
            <v>-15422.3</v>
          </cell>
        </row>
        <row r="954">
          <cell r="C954">
            <v>-4.9197790000000001</v>
          </cell>
          <cell r="E954">
            <v>-15440.76</v>
          </cell>
        </row>
        <row r="955">
          <cell r="C955">
            <v>-4.9237849999999996</v>
          </cell>
          <cell r="E955">
            <v>-15459.23</v>
          </cell>
        </row>
        <row r="956">
          <cell r="C956">
            <v>-4.927791</v>
          </cell>
          <cell r="E956">
            <v>-15477.6</v>
          </cell>
        </row>
        <row r="957">
          <cell r="C957">
            <v>-4.931737</v>
          </cell>
          <cell r="E957">
            <v>-15495.94</v>
          </cell>
        </row>
        <row r="958">
          <cell r="C958">
            <v>-4.9358029999999999</v>
          </cell>
          <cell r="E958">
            <v>-15514.26</v>
          </cell>
        </row>
        <row r="959">
          <cell r="C959">
            <v>-4.9398080000000002</v>
          </cell>
          <cell r="E959">
            <v>-15532.63</v>
          </cell>
        </row>
        <row r="960">
          <cell r="C960">
            <v>-4.9438149999999998</v>
          </cell>
          <cell r="E960">
            <v>-15551.05</v>
          </cell>
        </row>
        <row r="961">
          <cell r="C961">
            <v>-4.9477609999999999</v>
          </cell>
          <cell r="E961">
            <v>-15569.46</v>
          </cell>
        </row>
        <row r="962">
          <cell r="C962">
            <v>-4.9518259999999996</v>
          </cell>
          <cell r="E962">
            <v>-15587.89</v>
          </cell>
        </row>
        <row r="963">
          <cell r="C963">
            <v>-4.955832</v>
          </cell>
          <cell r="E963">
            <v>-15606.4</v>
          </cell>
        </row>
        <row r="964">
          <cell r="C964">
            <v>-4.9598380000000004</v>
          </cell>
          <cell r="E964">
            <v>-15624.92</v>
          </cell>
        </row>
        <row r="965">
          <cell r="C965">
            <v>-4.9638439999999999</v>
          </cell>
          <cell r="E965">
            <v>-15643.37</v>
          </cell>
        </row>
        <row r="966">
          <cell r="C966">
            <v>-4.9677899999999999</v>
          </cell>
          <cell r="E966">
            <v>-15661.73</v>
          </cell>
        </row>
        <row r="967">
          <cell r="C967">
            <v>-4.9717960000000003</v>
          </cell>
          <cell r="E967">
            <v>-15680.05</v>
          </cell>
        </row>
        <row r="968">
          <cell r="C968">
            <v>-4.9758620000000002</v>
          </cell>
          <cell r="E968">
            <v>-15698.36</v>
          </cell>
        </row>
        <row r="969">
          <cell r="C969">
            <v>-4.9798080000000002</v>
          </cell>
          <cell r="E969">
            <v>-15716.68</v>
          </cell>
        </row>
        <row r="970">
          <cell r="C970">
            <v>-4.9838139999999997</v>
          </cell>
          <cell r="E970">
            <v>-15735.06</v>
          </cell>
        </row>
        <row r="971">
          <cell r="C971">
            <v>-4.9878200000000001</v>
          </cell>
          <cell r="E971">
            <v>-15753.47</v>
          </cell>
        </row>
        <row r="972">
          <cell r="C972">
            <v>-4.9918259999999997</v>
          </cell>
          <cell r="E972">
            <v>-15771.85</v>
          </cell>
        </row>
        <row r="973">
          <cell r="C973">
            <v>-4.9958309999999999</v>
          </cell>
          <cell r="E973">
            <v>-15790.28</v>
          </cell>
        </row>
        <row r="974">
          <cell r="C974">
            <v>-4.9998370000000003</v>
          </cell>
          <cell r="E974">
            <v>-15808.74</v>
          </cell>
        </row>
        <row r="975">
          <cell r="C975">
            <v>-5.0037830000000003</v>
          </cell>
          <cell r="E975">
            <v>-15827.16</v>
          </cell>
        </row>
        <row r="976">
          <cell r="C976">
            <v>-5.00779</v>
          </cell>
          <cell r="E976">
            <v>-15845.65</v>
          </cell>
        </row>
        <row r="977">
          <cell r="C977">
            <v>-5.0118549999999997</v>
          </cell>
          <cell r="E977">
            <v>-15864.11</v>
          </cell>
        </row>
        <row r="978">
          <cell r="C978">
            <v>-5.0158009999999997</v>
          </cell>
          <cell r="E978">
            <v>-15882.43</v>
          </cell>
        </row>
        <row r="979">
          <cell r="C979">
            <v>-5.0198070000000001</v>
          </cell>
          <cell r="E979">
            <v>-15900.75</v>
          </cell>
        </row>
        <row r="980">
          <cell r="C980">
            <v>-5.0238129999999996</v>
          </cell>
          <cell r="E980">
            <v>-15919.11</v>
          </cell>
        </row>
        <row r="981">
          <cell r="C981">
            <v>-5.027819</v>
          </cell>
          <cell r="E981">
            <v>-15937.55</v>
          </cell>
        </row>
        <row r="982">
          <cell r="C982">
            <v>-5.0318250000000004</v>
          </cell>
          <cell r="E982">
            <v>-15956.07</v>
          </cell>
        </row>
        <row r="983">
          <cell r="C983">
            <v>-5.0358309999999999</v>
          </cell>
          <cell r="E983">
            <v>-15974.66</v>
          </cell>
        </row>
        <row r="984">
          <cell r="C984">
            <v>-5.0397759999999998</v>
          </cell>
          <cell r="E984">
            <v>-15993.21</v>
          </cell>
        </row>
        <row r="985">
          <cell r="C985">
            <v>-5.0438419999999997</v>
          </cell>
          <cell r="E985">
            <v>-16011.66</v>
          </cell>
        </row>
        <row r="986">
          <cell r="C986">
            <v>-5.0478490000000003</v>
          </cell>
          <cell r="E986">
            <v>-16030.05</v>
          </cell>
        </row>
        <row r="987">
          <cell r="C987">
            <v>-5.0517950000000003</v>
          </cell>
          <cell r="E987">
            <v>-16048.5</v>
          </cell>
        </row>
        <row r="988">
          <cell r="C988">
            <v>-5.0557999999999996</v>
          </cell>
          <cell r="E988">
            <v>-16066.94</v>
          </cell>
        </row>
        <row r="989">
          <cell r="C989">
            <v>-5.0598660000000004</v>
          </cell>
          <cell r="E989">
            <v>-16085.38</v>
          </cell>
        </row>
        <row r="990">
          <cell r="C990">
            <v>-5.0638120000000004</v>
          </cell>
          <cell r="E990">
            <v>-16103.82</v>
          </cell>
        </row>
        <row r="991">
          <cell r="C991">
            <v>-5.0678179999999999</v>
          </cell>
          <cell r="E991">
            <v>-16122.26</v>
          </cell>
        </row>
        <row r="992">
          <cell r="C992">
            <v>-5.0718240000000003</v>
          </cell>
          <cell r="E992">
            <v>-16140.76</v>
          </cell>
        </row>
        <row r="993">
          <cell r="C993">
            <v>-5.0758299999999998</v>
          </cell>
          <cell r="E993">
            <v>-16159.19</v>
          </cell>
        </row>
        <row r="994">
          <cell r="C994">
            <v>-5.0798360000000002</v>
          </cell>
          <cell r="E994">
            <v>-16177.53</v>
          </cell>
        </row>
        <row r="995">
          <cell r="C995">
            <v>-5.0838419999999998</v>
          </cell>
          <cell r="E995">
            <v>-16195.86</v>
          </cell>
        </row>
        <row r="996">
          <cell r="C996">
            <v>-5.087847</v>
          </cell>
          <cell r="E996">
            <v>-16214.16</v>
          </cell>
        </row>
        <row r="997">
          <cell r="C997">
            <v>-5.0918539999999997</v>
          </cell>
          <cell r="E997">
            <v>-16232.45</v>
          </cell>
        </row>
        <row r="998">
          <cell r="C998">
            <v>-5.0958589999999999</v>
          </cell>
          <cell r="E998">
            <v>-16250.67</v>
          </cell>
        </row>
        <row r="999">
          <cell r="C999">
            <v>-5.0998650000000003</v>
          </cell>
          <cell r="E999">
            <v>-16268.9</v>
          </cell>
        </row>
        <row r="1000">
          <cell r="C1000">
            <v>-5.1038709999999998</v>
          </cell>
          <cell r="E1000">
            <v>-16287.18</v>
          </cell>
        </row>
        <row r="1001">
          <cell r="C1001">
            <v>-5.1078770000000002</v>
          </cell>
          <cell r="E1001">
            <v>-16305.52</v>
          </cell>
        </row>
        <row r="1002">
          <cell r="C1002">
            <v>-5.1118230000000002</v>
          </cell>
          <cell r="E1002">
            <v>-16323.92</v>
          </cell>
        </row>
        <row r="1003">
          <cell r="C1003">
            <v>-5.1158289999999997</v>
          </cell>
          <cell r="E1003">
            <v>-16342.26</v>
          </cell>
        </row>
        <row r="1004">
          <cell r="C1004">
            <v>-5.1198350000000001</v>
          </cell>
          <cell r="E1004">
            <v>-16360.59</v>
          </cell>
        </row>
        <row r="1005">
          <cell r="C1005">
            <v>-5.1237810000000001</v>
          </cell>
          <cell r="E1005">
            <v>-16378.95</v>
          </cell>
        </row>
        <row r="1006">
          <cell r="C1006">
            <v>-5.1277270000000001</v>
          </cell>
          <cell r="E1006">
            <v>-16397.14</v>
          </cell>
        </row>
        <row r="1007">
          <cell r="C1007">
            <v>-5.131793</v>
          </cell>
          <cell r="E1007">
            <v>-16415.21</v>
          </cell>
        </row>
        <row r="1008">
          <cell r="C1008">
            <v>-5.1357390000000001</v>
          </cell>
          <cell r="E1008">
            <v>-16433.18</v>
          </cell>
        </row>
        <row r="1009">
          <cell r="C1009">
            <v>-5.1397449999999996</v>
          </cell>
          <cell r="E1009">
            <v>-16451.18</v>
          </cell>
        </row>
        <row r="1010">
          <cell r="C1010">
            <v>-5.1437499999999998</v>
          </cell>
          <cell r="E1010">
            <v>-16469.3</v>
          </cell>
        </row>
        <row r="1011">
          <cell r="C1011">
            <v>-5.147697</v>
          </cell>
          <cell r="E1011">
            <v>-16487.490000000002</v>
          </cell>
        </row>
        <row r="1012">
          <cell r="C1012">
            <v>-5.1517030000000004</v>
          </cell>
          <cell r="E1012">
            <v>-16505.72</v>
          </cell>
        </row>
        <row r="1013">
          <cell r="C1013">
            <v>-5.1557089999999999</v>
          </cell>
          <cell r="E1013">
            <v>-16524</v>
          </cell>
        </row>
        <row r="1014">
          <cell r="C1014">
            <v>-5.1596549999999999</v>
          </cell>
          <cell r="E1014">
            <v>-16542.349999999999</v>
          </cell>
        </row>
        <row r="1015">
          <cell r="C1015">
            <v>-5.1636610000000003</v>
          </cell>
          <cell r="E1015">
            <v>-16560.73</v>
          </cell>
        </row>
        <row r="1016">
          <cell r="C1016">
            <v>-5.167726</v>
          </cell>
          <cell r="E1016">
            <v>-16579.060000000001</v>
          </cell>
        </row>
        <row r="1017">
          <cell r="C1017">
            <v>-5.1716730000000002</v>
          </cell>
          <cell r="E1017">
            <v>-16597.29</v>
          </cell>
        </row>
        <row r="1018">
          <cell r="C1018">
            <v>-5.1756779999999996</v>
          </cell>
          <cell r="E1018">
            <v>-16615.5</v>
          </cell>
        </row>
        <row r="1019">
          <cell r="C1019">
            <v>-5.179684</v>
          </cell>
          <cell r="E1019">
            <v>-16633.689999999999</v>
          </cell>
        </row>
        <row r="1020">
          <cell r="C1020">
            <v>-5.18363</v>
          </cell>
          <cell r="E1020">
            <v>-16651.87</v>
          </cell>
        </row>
        <row r="1021">
          <cell r="C1021">
            <v>-5.1876959999999999</v>
          </cell>
          <cell r="E1021">
            <v>-16670.04</v>
          </cell>
        </row>
        <row r="1022">
          <cell r="C1022">
            <v>-5.1917020000000003</v>
          </cell>
          <cell r="E1022">
            <v>-16688.23</v>
          </cell>
        </row>
        <row r="1023">
          <cell r="C1023">
            <v>-5.1957079999999998</v>
          </cell>
          <cell r="E1023">
            <v>-16706.54</v>
          </cell>
        </row>
        <row r="1024">
          <cell r="C1024">
            <v>-5.1997140000000002</v>
          </cell>
          <cell r="E1024">
            <v>-16724.990000000002</v>
          </cell>
        </row>
        <row r="1025">
          <cell r="C1025">
            <v>-5.2037190000000004</v>
          </cell>
          <cell r="E1025">
            <v>-16743.419999999998</v>
          </cell>
        </row>
        <row r="1026">
          <cell r="C1026">
            <v>-5.2076659999999997</v>
          </cell>
          <cell r="E1026">
            <v>-16761.849999999999</v>
          </cell>
        </row>
        <row r="1027">
          <cell r="C1027">
            <v>-5.2117310000000003</v>
          </cell>
          <cell r="E1027">
            <v>-16780.240000000002</v>
          </cell>
        </row>
        <row r="1028">
          <cell r="C1028">
            <v>-5.2157369999999998</v>
          </cell>
          <cell r="E1028">
            <v>-16798.61</v>
          </cell>
        </row>
        <row r="1029">
          <cell r="C1029">
            <v>-5.219684</v>
          </cell>
          <cell r="E1029">
            <v>-16816.919999999998</v>
          </cell>
        </row>
        <row r="1030">
          <cell r="C1030">
            <v>-5.2236890000000002</v>
          </cell>
          <cell r="E1030">
            <v>-16835.099999999999</v>
          </cell>
        </row>
        <row r="1031">
          <cell r="C1031">
            <v>-5.2276949999999998</v>
          </cell>
          <cell r="E1031">
            <v>-16853.3</v>
          </cell>
        </row>
        <row r="1032">
          <cell r="C1032">
            <v>-5.2317010000000002</v>
          </cell>
          <cell r="E1032">
            <v>-16871.53</v>
          </cell>
        </row>
        <row r="1033">
          <cell r="C1033">
            <v>-5.2357069999999997</v>
          </cell>
          <cell r="E1033">
            <v>-16889.77</v>
          </cell>
        </row>
        <row r="1034">
          <cell r="C1034">
            <v>-5.2397130000000001</v>
          </cell>
          <cell r="E1034">
            <v>-16908.080000000002</v>
          </cell>
        </row>
        <row r="1035">
          <cell r="C1035">
            <v>-5.2437189999999996</v>
          </cell>
          <cell r="E1035">
            <v>-16926.400000000001</v>
          </cell>
        </row>
        <row r="1036">
          <cell r="C1036">
            <v>-5.2477239999999998</v>
          </cell>
          <cell r="E1036">
            <v>-16944.77</v>
          </cell>
        </row>
        <row r="1037">
          <cell r="C1037">
            <v>-5.2517300000000002</v>
          </cell>
          <cell r="E1037">
            <v>-16963.189999999999</v>
          </cell>
        </row>
        <row r="1038">
          <cell r="C1038">
            <v>-5.2557359999999997</v>
          </cell>
          <cell r="E1038">
            <v>-16981.580000000002</v>
          </cell>
        </row>
        <row r="1039">
          <cell r="C1039">
            <v>-5.2597430000000003</v>
          </cell>
          <cell r="E1039">
            <v>-16999.98</v>
          </cell>
        </row>
        <row r="1040">
          <cell r="C1040">
            <v>-5.2637479999999996</v>
          </cell>
          <cell r="E1040">
            <v>-17018.36</v>
          </cell>
        </row>
        <row r="1041">
          <cell r="C1041">
            <v>-5.267754</v>
          </cell>
          <cell r="E1041">
            <v>-17036.68</v>
          </cell>
        </row>
        <row r="1042">
          <cell r="C1042">
            <v>-5.2717599999999996</v>
          </cell>
          <cell r="E1042">
            <v>-17055</v>
          </cell>
        </row>
        <row r="1043">
          <cell r="C1043">
            <v>-5.275766</v>
          </cell>
          <cell r="E1043">
            <v>-17073.29</v>
          </cell>
        </row>
        <row r="1044">
          <cell r="C1044">
            <v>-5.2797720000000004</v>
          </cell>
          <cell r="E1044">
            <v>-17091.54</v>
          </cell>
        </row>
        <row r="1045">
          <cell r="C1045">
            <v>-5.2837180000000004</v>
          </cell>
          <cell r="E1045">
            <v>-17109.7</v>
          </cell>
        </row>
        <row r="1046">
          <cell r="C1046">
            <v>-5.2877239999999999</v>
          </cell>
          <cell r="E1046">
            <v>-17127.830000000002</v>
          </cell>
        </row>
        <row r="1047">
          <cell r="C1047">
            <v>-5.2917889999999996</v>
          </cell>
          <cell r="E1047">
            <v>-17145.96</v>
          </cell>
        </row>
        <row r="1048">
          <cell r="C1048">
            <v>-5.295795</v>
          </cell>
          <cell r="E1048">
            <v>-17164.07</v>
          </cell>
        </row>
        <row r="1049">
          <cell r="C1049">
            <v>-5.2998019999999997</v>
          </cell>
          <cell r="E1049">
            <v>-17182.12</v>
          </cell>
        </row>
        <row r="1050">
          <cell r="C1050">
            <v>-5.3038670000000003</v>
          </cell>
          <cell r="E1050">
            <v>-17200.12</v>
          </cell>
        </row>
        <row r="1051">
          <cell r="C1051">
            <v>-5.3078130000000003</v>
          </cell>
          <cell r="E1051">
            <v>-17218.150000000001</v>
          </cell>
        </row>
        <row r="1052">
          <cell r="C1052">
            <v>-5.3118189999999998</v>
          </cell>
          <cell r="E1052">
            <v>-17236.21</v>
          </cell>
        </row>
        <row r="1053">
          <cell r="C1053">
            <v>-5.3158250000000002</v>
          </cell>
          <cell r="E1053">
            <v>-17254.32</v>
          </cell>
        </row>
        <row r="1054">
          <cell r="C1054">
            <v>-5.3197710000000002</v>
          </cell>
          <cell r="E1054">
            <v>-17272.5</v>
          </cell>
        </row>
        <row r="1055">
          <cell r="C1055">
            <v>-5.3237170000000003</v>
          </cell>
          <cell r="E1055">
            <v>-17290.68</v>
          </cell>
        </row>
        <row r="1056">
          <cell r="C1056">
            <v>-5.3277830000000002</v>
          </cell>
          <cell r="E1056">
            <v>-17308.89</v>
          </cell>
        </row>
        <row r="1057">
          <cell r="C1057">
            <v>-5.3317290000000002</v>
          </cell>
          <cell r="E1057">
            <v>-17327.16</v>
          </cell>
        </row>
        <row r="1058">
          <cell r="C1058">
            <v>-5.3357340000000004</v>
          </cell>
          <cell r="E1058">
            <v>-17345.43</v>
          </cell>
        </row>
        <row r="1059">
          <cell r="C1059">
            <v>-5.3397410000000001</v>
          </cell>
          <cell r="E1059">
            <v>-17363.75</v>
          </cell>
        </row>
        <row r="1060">
          <cell r="C1060">
            <v>-5.3437460000000003</v>
          </cell>
          <cell r="E1060">
            <v>-17382.02</v>
          </cell>
        </row>
        <row r="1061">
          <cell r="C1061">
            <v>-5.347753</v>
          </cell>
          <cell r="E1061">
            <v>-17400.21</v>
          </cell>
        </row>
        <row r="1062">
          <cell r="C1062">
            <v>-5.3517580000000002</v>
          </cell>
          <cell r="E1062">
            <v>-17418.37</v>
          </cell>
        </row>
        <row r="1063">
          <cell r="C1063">
            <v>-5.3557639999999997</v>
          </cell>
          <cell r="E1063">
            <v>-17436.439999999999</v>
          </cell>
        </row>
        <row r="1064">
          <cell r="C1064">
            <v>-5.3597700000000001</v>
          </cell>
          <cell r="E1064">
            <v>-17454.53</v>
          </cell>
        </row>
        <row r="1065">
          <cell r="C1065">
            <v>-5.3637759999999997</v>
          </cell>
          <cell r="E1065">
            <v>-17472.560000000001</v>
          </cell>
        </row>
        <row r="1066">
          <cell r="C1066">
            <v>-5.3677820000000001</v>
          </cell>
          <cell r="E1066">
            <v>-17490.53</v>
          </cell>
        </row>
        <row r="1067">
          <cell r="C1067">
            <v>-5.3717879999999996</v>
          </cell>
          <cell r="E1067">
            <v>-17508.52</v>
          </cell>
        </row>
        <row r="1068">
          <cell r="C1068">
            <v>-5.375794</v>
          </cell>
          <cell r="E1068">
            <v>-17526.53</v>
          </cell>
        </row>
        <row r="1069">
          <cell r="C1069">
            <v>-5.3798000000000004</v>
          </cell>
          <cell r="E1069">
            <v>-17544.54</v>
          </cell>
        </row>
        <row r="1070">
          <cell r="C1070">
            <v>-5.3838049999999997</v>
          </cell>
          <cell r="E1070">
            <v>-17562.59</v>
          </cell>
        </row>
        <row r="1071">
          <cell r="C1071">
            <v>-5.3877509999999997</v>
          </cell>
          <cell r="E1071">
            <v>-17580.759999999998</v>
          </cell>
        </row>
        <row r="1072">
          <cell r="C1072">
            <v>-5.3918169999999996</v>
          </cell>
          <cell r="E1072">
            <v>-17599.02</v>
          </cell>
        </row>
        <row r="1073">
          <cell r="C1073">
            <v>-5.395823</v>
          </cell>
          <cell r="E1073">
            <v>-17617.29</v>
          </cell>
        </row>
        <row r="1074">
          <cell r="C1074">
            <v>-5.399769</v>
          </cell>
          <cell r="E1074">
            <v>-17635.52</v>
          </cell>
        </row>
        <row r="1075">
          <cell r="C1075">
            <v>-5.4038349999999999</v>
          </cell>
          <cell r="E1075">
            <v>-17653.7</v>
          </cell>
        </row>
        <row r="1076">
          <cell r="C1076">
            <v>-5.4078410000000003</v>
          </cell>
          <cell r="E1076">
            <v>-17671.79</v>
          </cell>
        </row>
        <row r="1077">
          <cell r="C1077">
            <v>-5.4117870000000003</v>
          </cell>
          <cell r="E1077">
            <v>-17689.939999999999</v>
          </cell>
        </row>
        <row r="1078">
          <cell r="C1078">
            <v>-5.4158530000000003</v>
          </cell>
          <cell r="E1078">
            <v>-17708.13</v>
          </cell>
        </row>
        <row r="1079">
          <cell r="C1079">
            <v>-5.4198579999999996</v>
          </cell>
          <cell r="E1079">
            <v>-17726.32</v>
          </cell>
        </row>
        <row r="1080">
          <cell r="C1080">
            <v>-5.4238049999999998</v>
          </cell>
          <cell r="E1080">
            <v>-17744.53</v>
          </cell>
        </row>
        <row r="1081">
          <cell r="C1081">
            <v>-5.4278700000000004</v>
          </cell>
          <cell r="E1081">
            <v>-17762.78</v>
          </cell>
        </row>
        <row r="1082">
          <cell r="C1082">
            <v>-5.4318759999999999</v>
          </cell>
          <cell r="E1082">
            <v>-17781.05</v>
          </cell>
        </row>
        <row r="1083">
          <cell r="C1083">
            <v>-5.4358230000000001</v>
          </cell>
          <cell r="E1083">
            <v>-17799.23</v>
          </cell>
        </row>
        <row r="1084">
          <cell r="C1084">
            <v>-5.4398280000000003</v>
          </cell>
          <cell r="E1084">
            <v>-17817.34</v>
          </cell>
        </row>
        <row r="1085">
          <cell r="C1085">
            <v>-5.4438940000000002</v>
          </cell>
          <cell r="E1085">
            <v>-17835.5</v>
          </cell>
        </row>
        <row r="1086">
          <cell r="C1086">
            <v>-5.4478400000000002</v>
          </cell>
          <cell r="E1086">
            <v>-17853.72</v>
          </cell>
        </row>
        <row r="1087">
          <cell r="C1087">
            <v>-5.451905</v>
          </cell>
          <cell r="E1087">
            <v>-17871.93</v>
          </cell>
        </row>
        <row r="1088">
          <cell r="C1088">
            <v>-5.4559119999999997</v>
          </cell>
          <cell r="E1088">
            <v>-17890.060000000001</v>
          </cell>
        </row>
        <row r="1089">
          <cell r="C1089">
            <v>-5.4598579999999997</v>
          </cell>
          <cell r="E1089">
            <v>-17908.09</v>
          </cell>
        </row>
        <row r="1090">
          <cell r="C1090">
            <v>-5.4639230000000003</v>
          </cell>
          <cell r="E1090">
            <v>-17926.099999999999</v>
          </cell>
        </row>
        <row r="1091">
          <cell r="C1091">
            <v>-5.4679289999999998</v>
          </cell>
          <cell r="E1091">
            <v>-17944.04</v>
          </cell>
        </row>
        <row r="1092">
          <cell r="C1092">
            <v>-5.4718749999999998</v>
          </cell>
          <cell r="E1092">
            <v>-17961.97</v>
          </cell>
        </row>
        <row r="1093">
          <cell r="C1093">
            <v>-5.4758820000000004</v>
          </cell>
          <cell r="E1093">
            <v>-17979.91</v>
          </cell>
        </row>
        <row r="1094">
          <cell r="C1094">
            <v>-5.4798869999999997</v>
          </cell>
          <cell r="E1094">
            <v>-17997.96</v>
          </cell>
        </row>
        <row r="1095">
          <cell r="C1095">
            <v>-5.4838329999999997</v>
          </cell>
          <cell r="E1095">
            <v>-18016.07</v>
          </cell>
        </row>
        <row r="1096">
          <cell r="C1096">
            <v>-5.4878989999999996</v>
          </cell>
          <cell r="E1096">
            <v>-18034.16</v>
          </cell>
        </row>
        <row r="1097">
          <cell r="C1097">
            <v>-5.491905</v>
          </cell>
          <cell r="E1097">
            <v>-18052.29</v>
          </cell>
        </row>
        <row r="1098">
          <cell r="C1098">
            <v>-5.495851</v>
          </cell>
          <cell r="E1098">
            <v>-18070.41</v>
          </cell>
        </row>
        <row r="1099">
          <cell r="C1099">
            <v>-5.4999169999999999</v>
          </cell>
          <cell r="E1099">
            <v>-18088.560000000001</v>
          </cell>
        </row>
        <row r="1100">
          <cell r="C1100">
            <v>-5.5039230000000003</v>
          </cell>
          <cell r="E1100">
            <v>-18106.810000000001</v>
          </cell>
        </row>
        <row r="1101">
          <cell r="C1101">
            <v>-5.5078680000000002</v>
          </cell>
          <cell r="E1101">
            <v>-18125.11</v>
          </cell>
        </row>
        <row r="1102">
          <cell r="C1102">
            <v>-5.5118749999999999</v>
          </cell>
          <cell r="E1102">
            <v>-18143.3</v>
          </cell>
        </row>
        <row r="1103">
          <cell r="C1103">
            <v>-5.5158800000000001</v>
          </cell>
          <cell r="E1103">
            <v>-18161.3</v>
          </cell>
        </row>
        <row r="1104">
          <cell r="C1104">
            <v>-5.5198270000000003</v>
          </cell>
          <cell r="E1104">
            <v>-18179.18</v>
          </cell>
        </row>
        <row r="1105">
          <cell r="C1105">
            <v>-5.523892</v>
          </cell>
          <cell r="E1105">
            <v>-18197.080000000002</v>
          </cell>
        </row>
        <row r="1106">
          <cell r="C1106">
            <v>-5.5278980000000004</v>
          </cell>
          <cell r="E1106">
            <v>-18215.009999999998</v>
          </cell>
        </row>
        <row r="1107">
          <cell r="C1107">
            <v>-5.5318440000000004</v>
          </cell>
          <cell r="E1107">
            <v>-18232.919999999998</v>
          </cell>
        </row>
        <row r="1108">
          <cell r="C1108">
            <v>-5.5358499999999999</v>
          </cell>
          <cell r="E1108">
            <v>-18250.849999999999</v>
          </cell>
        </row>
        <row r="1109">
          <cell r="C1109">
            <v>-5.5398560000000003</v>
          </cell>
          <cell r="E1109">
            <v>-18268.810000000001</v>
          </cell>
        </row>
        <row r="1110">
          <cell r="C1110">
            <v>-5.5438020000000003</v>
          </cell>
          <cell r="E1110">
            <v>-18286.78</v>
          </cell>
        </row>
        <row r="1111">
          <cell r="C1111">
            <v>-5.5478079999999999</v>
          </cell>
          <cell r="E1111">
            <v>-18304.77</v>
          </cell>
        </row>
        <row r="1112">
          <cell r="C1112">
            <v>-5.5518140000000002</v>
          </cell>
          <cell r="E1112">
            <v>-18322.740000000002</v>
          </cell>
        </row>
        <row r="1113">
          <cell r="C1113">
            <v>-5.5558199999999998</v>
          </cell>
          <cell r="E1113">
            <v>-18340.71</v>
          </cell>
        </row>
        <row r="1114">
          <cell r="C1114">
            <v>-5.5598260000000002</v>
          </cell>
          <cell r="E1114">
            <v>-18358.68</v>
          </cell>
        </row>
        <row r="1115">
          <cell r="C1115">
            <v>-5.5638319999999997</v>
          </cell>
          <cell r="E1115">
            <v>-18376.669999999998</v>
          </cell>
        </row>
        <row r="1116">
          <cell r="C1116">
            <v>-5.5678380000000001</v>
          </cell>
          <cell r="E1116">
            <v>-18394.63</v>
          </cell>
        </row>
        <row r="1117">
          <cell r="C1117">
            <v>-5.5719029999999998</v>
          </cell>
          <cell r="E1117">
            <v>-18412.7</v>
          </cell>
        </row>
        <row r="1118">
          <cell r="C1118">
            <v>-5.5758489999999998</v>
          </cell>
          <cell r="E1118">
            <v>-18430.82</v>
          </cell>
        </row>
        <row r="1119">
          <cell r="C1119">
            <v>-5.579796</v>
          </cell>
          <cell r="E1119">
            <v>-18448.919999999998</v>
          </cell>
        </row>
        <row r="1120">
          <cell r="C1120">
            <v>-5.5838609999999997</v>
          </cell>
          <cell r="E1120">
            <v>-18467.009999999998</v>
          </cell>
        </row>
        <row r="1121">
          <cell r="C1121">
            <v>-5.5878069999999997</v>
          </cell>
          <cell r="E1121">
            <v>-18485</v>
          </cell>
        </row>
        <row r="1122">
          <cell r="C1122">
            <v>-5.5918130000000001</v>
          </cell>
          <cell r="E1122">
            <v>-18503.04</v>
          </cell>
        </row>
        <row r="1123">
          <cell r="C1123">
            <v>-5.5958189999999997</v>
          </cell>
          <cell r="E1123">
            <v>-18521.060000000001</v>
          </cell>
        </row>
        <row r="1124">
          <cell r="C1124">
            <v>-5.5998250000000001</v>
          </cell>
          <cell r="E1124">
            <v>-18539</v>
          </cell>
        </row>
        <row r="1125">
          <cell r="C1125">
            <v>-5.6037710000000001</v>
          </cell>
          <cell r="E1125">
            <v>-18556.89</v>
          </cell>
        </row>
        <row r="1126">
          <cell r="C1126">
            <v>-5.607837</v>
          </cell>
          <cell r="E1126">
            <v>-18574.77</v>
          </cell>
        </row>
        <row r="1127">
          <cell r="C1127">
            <v>-5.611783</v>
          </cell>
          <cell r="E1127">
            <v>-18592.71</v>
          </cell>
        </row>
        <row r="1128">
          <cell r="C1128">
            <v>-5.6157890000000004</v>
          </cell>
          <cell r="E1128">
            <v>-18610.68</v>
          </cell>
        </row>
        <row r="1129">
          <cell r="C1129">
            <v>-5.6198550000000003</v>
          </cell>
          <cell r="E1129">
            <v>-18628.62</v>
          </cell>
        </row>
        <row r="1130">
          <cell r="C1130">
            <v>-5.6238010000000003</v>
          </cell>
          <cell r="E1130">
            <v>-18646.54</v>
          </cell>
        </row>
        <row r="1131">
          <cell r="C1131">
            <v>-5.6278069999999998</v>
          </cell>
          <cell r="E1131">
            <v>-18664.48</v>
          </cell>
        </row>
        <row r="1132">
          <cell r="C1132">
            <v>-5.6318720000000004</v>
          </cell>
          <cell r="E1132">
            <v>-18682.41</v>
          </cell>
        </row>
        <row r="1133">
          <cell r="C1133">
            <v>-5.6358180000000004</v>
          </cell>
          <cell r="E1133">
            <v>-18700.27</v>
          </cell>
        </row>
        <row r="1134">
          <cell r="C1134">
            <v>-5.6398239999999999</v>
          </cell>
          <cell r="E1134">
            <v>-18718.080000000002</v>
          </cell>
        </row>
        <row r="1135">
          <cell r="C1135">
            <v>-5.6438899999999999</v>
          </cell>
          <cell r="E1135">
            <v>-18735.82</v>
          </cell>
        </row>
        <row r="1136">
          <cell r="C1136">
            <v>-5.6478359999999999</v>
          </cell>
          <cell r="E1136">
            <v>-18753.509999999998</v>
          </cell>
        </row>
        <row r="1137">
          <cell r="C1137">
            <v>-5.6518420000000003</v>
          </cell>
          <cell r="E1137">
            <v>-18771.28</v>
          </cell>
        </row>
        <row r="1138">
          <cell r="C1138">
            <v>-5.6558479999999998</v>
          </cell>
          <cell r="E1138">
            <v>-18789.169999999998</v>
          </cell>
        </row>
        <row r="1139">
          <cell r="C1139">
            <v>-5.6597939999999998</v>
          </cell>
          <cell r="E1139">
            <v>-18807.009999999998</v>
          </cell>
        </row>
        <row r="1140">
          <cell r="C1140">
            <v>-5.6638000000000002</v>
          </cell>
          <cell r="E1140">
            <v>-18824.82</v>
          </cell>
        </row>
        <row r="1141">
          <cell r="C1141">
            <v>-5.6678649999999999</v>
          </cell>
          <cell r="E1141">
            <v>-18842.54</v>
          </cell>
        </row>
        <row r="1142">
          <cell r="C1142">
            <v>-5.6718120000000001</v>
          </cell>
          <cell r="E1142">
            <v>-18860.28</v>
          </cell>
        </row>
        <row r="1143">
          <cell r="C1143">
            <v>-5.6757580000000001</v>
          </cell>
          <cell r="E1143">
            <v>-18878.09</v>
          </cell>
        </row>
        <row r="1144">
          <cell r="C1144">
            <v>-5.6798229999999998</v>
          </cell>
          <cell r="E1144">
            <v>-18895.919999999998</v>
          </cell>
        </row>
        <row r="1145">
          <cell r="C1145">
            <v>-5.68377</v>
          </cell>
          <cell r="E1145">
            <v>-18913.72</v>
          </cell>
        </row>
        <row r="1146">
          <cell r="C1146">
            <v>-5.6877760000000004</v>
          </cell>
          <cell r="E1146">
            <v>-18931.560000000001</v>
          </cell>
        </row>
        <row r="1147">
          <cell r="C1147">
            <v>-5.6917809999999998</v>
          </cell>
          <cell r="E1147">
            <v>-18949.509999999998</v>
          </cell>
        </row>
        <row r="1148">
          <cell r="C1148">
            <v>-5.6957870000000002</v>
          </cell>
          <cell r="E1148">
            <v>-18967.509999999998</v>
          </cell>
        </row>
        <row r="1149">
          <cell r="C1149">
            <v>-5.6997929999999997</v>
          </cell>
          <cell r="E1149">
            <v>-18985.439999999999</v>
          </cell>
        </row>
        <row r="1150">
          <cell r="C1150">
            <v>-5.7037990000000001</v>
          </cell>
          <cell r="E1150">
            <v>-19003.41</v>
          </cell>
        </row>
        <row r="1151">
          <cell r="C1151">
            <v>-5.7078049999999996</v>
          </cell>
          <cell r="E1151">
            <v>-19021.41</v>
          </cell>
        </row>
        <row r="1152">
          <cell r="C1152">
            <v>-5.7117509999999996</v>
          </cell>
          <cell r="E1152">
            <v>-19039.32</v>
          </cell>
        </row>
        <row r="1153">
          <cell r="C1153">
            <v>-5.715757</v>
          </cell>
          <cell r="E1153">
            <v>-19057.18</v>
          </cell>
        </row>
        <row r="1154">
          <cell r="C1154">
            <v>-5.7197630000000004</v>
          </cell>
          <cell r="E1154">
            <v>-19075.080000000002</v>
          </cell>
        </row>
        <row r="1155">
          <cell r="C1155">
            <v>-5.7237679999999997</v>
          </cell>
          <cell r="E1155">
            <v>-19092.96</v>
          </cell>
        </row>
        <row r="1156">
          <cell r="C1156">
            <v>-5.7278339999999996</v>
          </cell>
          <cell r="E1156">
            <v>-19110.82</v>
          </cell>
        </row>
        <row r="1157">
          <cell r="C1157">
            <v>-5.73184</v>
          </cell>
          <cell r="E1157">
            <v>-19128.650000000001</v>
          </cell>
        </row>
        <row r="1158">
          <cell r="C1158">
            <v>-5.7358460000000004</v>
          </cell>
          <cell r="E1158">
            <v>-19146.419999999998</v>
          </cell>
        </row>
        <row r="1159">
          <cell r="C1159">
            <v>-5.7397919999999996</v>
          </cell>
          <cell r="E1159">
            <v>-19164.14</v>
          </cell>
        </row>
        <row r="1160">
          <cell r="C1160">
            <v>-5.743798</v>
          </cell>
          <cell r="E1160">
            <v>-19181.87</v>
          </cell>
        </row>
        <row r="1161">
          <cell r="C1161">
            <v>-5.7478040000000004</v>
          </cell>
          <cell r="E1161">
            <v>-19199.62</v>
          </cell>
        </row>
        <row r="1162">
          <cell r="C1162">
            <v>-5.7517500000000004</v>
          </cell>
          <cell r="E1162">
            <v>-19217.32</v>
          </cell>
        </row>
        <row r="1163">
          <cell r="C1163">
            <v>-5.7556960000000004</v>
          </cell>
          <cell r="E1163">
            <v>-19234.990000000002</v>
          </cell>
        </row>
        <row r="1164">
          <cell r="C1164">
            <v>-5.7597019999999999</v>
          </cell>
          <cell r="E1164">
            <v>-19252.689999999999</v>
          </cell>
        </row>
        <row r="1165">
          <cell r="C1165">
            <v>-5.7637080000000003</v>
          </cell>
          <cell r="E1165">
            <v>-19270.400000000001</v>
          </cell>
        </row>
        <row r="1166">
          <cell r="C1166">
            <v>-5.7676540000000003</v>
          </cell>
          <cell r="E1166">
            <v>-19288.07</v>
          </cell>
        </row>
        <row r="1167">
          <cell r="C1167">
            <v>-5.7716599999999998</v>
          </cell>
          <cell r="E1167">
            <v>-19305.740000000002</v>
          </cell>
        </row>
        <row r="1168">
          <cell r="C1168">
            <v>-5.7756059999999998</v>
          </cell>
          <cell r="E1168">
            <v>-19323.400000000001</v>
          </cell>
        </row>
        <row r="1169">
          <cell r="C1169">
            <v>-5.7796120000000002</v>
          </cell>
          <cell r="E1169">
            <v>-19341.080000000002</v>
          </cell>
        </row>
        <row r="1170">
          <cell r="C1170">
            <v>-5.7836179999999997</v>
          </cell>
          <cell r="E1170">
            <v>-19358.759999999998</v>
          </cell>
        </row>
        <row r="1171">
          <cell r="C1171">
            <v>-5.7876240000000001</v>
          </cell>
          <cell r="E1171">
            <v>-19376.330000000002</v>
          </cell>
        </row>
        <row r="1172">
          <cell r="C1172">
            <v>-5.7916299999999996</v>
          </cell>
          <cell r="E1172">
            <v>-19393.900000000001</v>
          </cell>
        </row>
        <row r="1173">
          <cell r="C1173">
            <v>-5.7955759999999996</v>
          </cell>
          <cell r="E1173">
            <v>-19411.48</v>
          </cell>
        </row>
        <row r="1174">
          <cell r="C1174">
            <v>-5.799582</v>
          </cell>
          <cell r="E1174">
            <v>-19429.080000000002</v>
          </cell>
        </row>
        <row r="1175">
          <cell r="C1175">
            <v>-5.8035870000000003</v>
          </cell>
          <cell r="E1175">
            <v>-19446.650000000001</v>
          </cell>
        </row>
        <row r="1176">
          <cell r="C1176">
            <v>-5.8075340000000004</v>
          </cell>
          <cell r="E1176">
            <v>-19464.21</v>
          </cell>
        </row>
        <row r="1177">
          <cell r="C1177">
            <v>-5.8116000000000003</v>
          </cell>
          <cell r="E1177">
            <v>-19481.8</v>
          </cell>
        </row>
        <row r="1178">
          <cell r="C1178">
            <v>-5.8156049999999997</v>
          </cell>
          <cell r="E1178">
            <v>-19499.43</v>
          </cell>
        </row>
        <row r="1179">
          <cell r="C1179">
            <v>-5.8196110000000001</v>
          </cell>
          <cell r="E1179">
            <v>-19517.09</v>
          </cell>
        </row>
        <row r="1180">
          <cell r="C1180">
            <v>-5.823677</v>
          </cell>
          <cell r="E1180">
            <v>-19534.740000000002</v>
          </cell>
        </row>
        <row r="1181">
          <cell r="C1181">
            <v>-5.8276820000000003</v>
          </cell>
          <cell r="E1181">
            <v>-19552.39</v>
          </cell>
        </row>
        <row r="1182">
          <cell r="C1182">
            <v>-5.8317480000000002</v>
          </cell>
          <cell r="E1182">
            <v>-19570.05</v>
          </cell>
        </row>
        <row r="1183">
          <cell r="C1183">
            <v>-5.8358140000000001</v>
          </cell>
          <cell r="E1183">
            <v>-19587.740000000002</v>
          </cell>
        </row>
        <row r="1184">
          <cell r="C1184">
            <v>-5.8397600000000001</v>
          </cell>
          <cell r="E1184">
            <v>-19605.5</v>
          </cell>
        </row>
        <row r="1185">
          <cell r="C1185">
            <v>-5.8437659999999996</v>
          </cell>
          <cell r="E1185">
            <v>-19623.23</v>
          </cell>
        </row>
        <row r="1186">
          <cell r="C1186">
            <v>-5.8478310000000002</v>
          </cell>
          <cell r="E1186">
            <v>-19640.939999999999</v>
          </cell>
        </row>
        <row r="1187">
          <cell r="C1187">
            <v>-5.8517780000000004</v>
          </cell>
          <cell r="E1187">
            <v>-19658.64</v>
          </cell>
        </row>
        <row r="1188">
          <cell r="C1188">
            <v>-5.8557839999999999</v>
          </cell>
          <cell r="E1188">
            <v>-19676.349999999999</v>
          </cell>
        </row>
        <row r="1189">
          <cell r="C1189">
            <v>-5.8597900000000003</v>
          </cell>
          <cell r="E1189">
            <v>-19694.07</v>
          </cell>
        </row>
        <row r="1190">
          <cell r="C1190">
            <v>-5.8637360000000003</v>
          </cell>
          <cell r="E1190">
            <v>-19711.759999999998</v>
          </cell>
        </row>
        <row r="1191">
          <cell r="C1191">
            <v>-5.867801</v>
          </cell>
          <cell r="E1191">
            <v>-19729.349999999999</v>
          </cell>
        </row>
        <row r="1192">
          <cell r="C1192">
            <v>-5.8718070000000004</v>
          </cell>
          <cell r="E1192">
            <v>-19746.91</v>
          </cell>
        </row>
        <row r="1193">
          <cell r="C1193">
            <v>-5.875813</v>
          </cell>
          <cell r="E1193">
            <v>-19764.419999999998</v>
          </cell>
        </row>
        <row r="1194">
          <cell r="C1194">
            <v>-5.8798199999999996</v>
          </cell>
          <cell r="E1194">
            <v>-19781.900000000001</v>
          </cell>
        </row>
        <row r="1195">
          <cell r="C1195">
            <v>-5.8838249999999999</v>
          </cell>
          <cell r="E1195">
            <v>-19799.36</v>
          </cell>
        </row>
        <row r="1196">
          <cell r="C1196">
            <v>-5.8878310000000003</v>
          </cell>
          <cell r="E1196">
            <v>-19816.87</v>
          </cell>
        </row>
        <row r="1197">
          <cell r="C1197">
            <v>-5.8918359999999996</v>
          </cell>
          <cell r="E1197">
            <v>-19834.400000000001</v>
          </cell>
        </row>
        <row r="1198">
          <cell r="C1198">
            <v>-5.8958430000000002</v>
          </cell>
          <cell r="E1198">
            <v>-19851.89</v>
          </cell>
        </row>
        <row r="1199">
          <cell r="C1199">
            <v>-5.8998489999999997</v>
          </cell>
          <cell r="E1199">
            <v>-19869.41</v>
          </cell>
        </row>
        <row r="1200">
          <cell r="C1200">
            <v>-5.9038550000000001</v>
          </cell>
          <cell r="E1200">
            <v>-19886.98</v>
          </cell>
        </row>
        <row r="1201">
          <cell r="C1201">
            <v>-5.9078600000000003</v>
          </cell>
          <cell r="E1201">
            <v>-19904.560000000001</v>
          </cell>
        </row>
        <row r="1202">
          <cell r="C1202">
            <v>-5.9118659999999998</v>
          </cell>
          <cell r="E1202">
            <v>-19922.12</v>
          </cell>
        </row>
        <row r="1203">
          <cell r="C1203">
            <v>-5.915813</v>
          </cell>
          <cell r="E1203">
            <v>-19939.55</v>
          </cell>
        </row>
        <row r="1204">
          <cell r="C1204">
            <v>-5.919759</v>
          </cell>
          <cell r="E1204">
            <v>-19956.96</v>
          </cell>
        </row>
        <row r="1205">
          <cell r="C1205">
            <v>-5.9238249999999999</v>
          </cell>
          <cell r="E1205">
            <v>-19974.36</v>
          </cell>
        </row>
        <row r="1206">
          <cell r="C1206">
            <v>-5.9277699999999998</v>
          </cell>
          <cell r="E1206">
            <v>-19991.73</v>
          </cell>
        </row>
        <row r="1207">
          <cell r="C1207">
            <v>-5.9317760000000002</v>
          </cell>
          <cell r="E1207">
            <v>-20009.080000000002</v>
          </cell>
        </row>
        <row r="1208">
          <cell r="C1208">
            <v>-5.9358420000000001</v>
          </cell>
          <cell r="E1208">
            <v>-20026.490000000002</v>
          </cell>
        </row>
        <row r="1209">
          <cell r="C1209">
            <v>-5.9398479999999996</v>
          </cell>
          <cell r="E1209">
            <v>-20043.900000000001</v>
          </cell>
        </row>
        <row r="1210">
          <cell r="C1210">
            <v>-5.943854</v>
          </cell>
          <cell r="E1210">
            <v>-20061.310000000001</v>
          </cell>
        </row>
        <row r="1211">
          <cell r="C1211">
            <v>-5.9479199999999999</v>
          </cell>
          <cell r="E1211">
            <v>-20078.72</v>
          </cell>
        </row>
        <row r="1212">
          <cell r="C1212">
            <v>-5.9518649999999997</v>
          </cell>
          <cell r="E1212">
            <v>-20096.099999999999</v>
          </cell>
        </row>
        <row r="1213">
          <cell r="C1213">
            <v>-5.9558109999999997</v>
          </cell>
          <cell r="E1213">
            <v>-20113.48</v>
          </cell>
        </row>
        <row r="1214">
          <cell r="C1214">
            <v>-5.9598769999999996</v>
          </cell>
          <cell r="E1214">
            <v>-20130.77</v>
          </cell>
        </row>
        <row r="1215">
          <cell r="C1215">
            <v>-5.9638229999999997</v>
          </cell>
          <cell r="E1215">
            <v>-20148.009999999998</v>
          </cell>
        </row>
        <row r="1216">
          <cell r="C1216">
            <v>-5.9677699999999998</v>
          </cell>
          <cell r="E1216">
            <v>-20165.2</v>
          </cell>
        </row>
        <row r="1217">
          <cell r="C1217">
            <v>-5.9718349999999996</v>
          </cell>
          <cell r="E1217">
            <v>-20182.41</v>
          </cell>
        </row>
        <row r="1218">
          <cell r="C1218">
            <v>-5.9757809999999996</v>
          </cell>
          <cell r="E1218">
            <v>-20199.63</v>
          </cell>
        </row>
        <row r="1219">
          <cell r="C1219">
            <v>-5.979787</v>
          </cell>
          <cell r="E1219">
            <v>-20216.82</v>
          </cell>
        </row>
        <row r="1220">
          <cell r="C1220">
            <v>-5.9837930000000004</v>
          </cell>
          <cell r="E1220">
            <v>-20234.060000000001</v>
          </cell>
        </row>
        <row r="1221">
          <cell r="C1221">
            <v>-5.9877989999999999</v>
          </cell>
          <cell r="E1221">
            <v>-20251.28</v>
          </cell>
        </row>
        <row r="1222">
          <cell r="C1222">
            <v>-5.9918050000000003</v>
          </cell>
          <cell r="E1222">
            <v>-20268.53</v>
          </cell>
        </row>
        <row r="1223">
          <cell r="C1223">
            <v>-5.9958109999999998</v>
          </cell>
          <cell r="E1223">
            <v>-20285.78</v>
          </cell>
        </row>
        <row r="1224">
          <cell r="C1224">
            <v>-5.9997569999999998</v>
          </cell>
          <cell r="E1224">
            <v>-20302.98</v>
          </cell>
        </row>
        <row r="1225">
          <cell r="C1225">
            <v>-6.0037630000000002</v>
          </cell>
          <cell r="E1225">
            <v>-20320.2</v>
          </cell>
        </row>
        <row r="1226">
          <cell r="C1226">
            <v>-6.0077689999999997</v>
          </cell>
          <cell r="E1226">
            <v>-20337.400000000001</v>
          </cell>
        </row>
        <row r="1227">
          <cell r="C1227">
            <v>-6.0117149999999997</v>
          </cell>
          <cell r="E1227">
            <v>-20354.580000000002</v>
          </cell>
        </row>
        <row r="1228">
          <cell r="C1228">
            <v>-6.0157800000000003</v>
          </cell>
          <cell r="E1228">
            <v>-20371.740000000002</v>
          </cell>
        </row>
        <row r="1229">
          <cell r="C1229">
            <v>-6.0197269999999996</v>
          </cell>
          <cell r="E1229">
            <v>-20388.939999999999</v>
          </cell>
        </row>
        <row r="1230">
          <cell r="C1230">
            <v>-6.0236729999999996</v>
          </cell>
          <cell r="E1230">
            <v>-20406.18</v>
          </cell>
        </row>
        <row r="1231">
          <cell r="C1231">
            <v>-6.0277390000000004</v>
          </cell>
          <cell r="E1231">
            <v>-20423.310000000001</v>
          </cell>
        </row>
        <row r="1232">
          <cell r="C1232">
            <v>-6.0317439999999998</v>
          </cell>
          <cell r="E1232">
            <v>-20440.41</v>
          </cell>
        </row>
        <row r="1233">
          <cell r="C1233">
            <v>-6.0357500000000002</v>
          </cell>
          <cell r="E1233">
            <v>-20457.5</v>
          </cell>
        </row>
        <row r="1234">
          <cell r="C1234">
            <v>-6.0398160000000001</v>
          </cell>
          <cell r="E1234">
            <v>-20474.580000000002</v>
          </cell>
        </row>
        <row r="1235">
          <cell r="C1235">
            <v>-6.0437620000000001</v>
          </cell>
          <cell r="E1235">
            <v>-20491.62</v>
          </cell>
        </row>
        <row r="1236">
          <cell r="C1236">
            <v>-6.0477679999999996</v>
          </cell>
          <cell r="E1236">
            <v>-20508.61</v>
          </cell>
        </row>
        <row r="1237">
          <cell r="C1237">
            <v>-6.051774</v>
          </cell>
          <cell r="E1237">
            <v>-20525.63</v>
          </cell>
        </row>
        <row r="1238">
          <cell r="C1238">
            <v>-6.0557800000000004</v>
          </cell>
          <cell r="E1238">
            <v>-20542.68</v>
          </cell>
        </row>
        <row r="1239">
          <cell r="C1239">
            <v>-6.0597849999999998</v>
          </cell>
          <cell r="E1239">
            <v>-20559.68</v>
          </cell>
        </row>
        <row r="1240">
          <cell r="C1240">
            <v>-6.0637910000000002</v>
          </cell>
          <cell r="E1240">
            <v>-20576.75</v>
          </cell>
        </row>
        <row r="1241">
          <cell r="C1241">
            <v>-6.0677979999999998</v>
          </cell>
          <cell r="E1241">
            <v>-20593.8</v>
          </cell>
        </row>
        <row r="1242">
          <cell r="C1242">
            <v>-6.0718030000000001</v>
          </cell>
          <cell r="E1242">
            <v>-20610.830000000002</v>
          </cell>
        </row>
        <row r="1243">
          <cell r="C1243">
            <v>-6.0758089999999996</v>
          </cell>
          <cell r="E1243">
            <v>-20627.849999999999</v>
          </cell>
        </row>
        <row r="1244">
          <cell r="C1244">
            <v>-6.0797549999999996</v>
          </cell>
          <cell r="E1244">
            <v>-20644.919999999998</v>
          </cell>
        </row>
        <row r="1245">
          <cell r="C1245">
            <v>-6.083761</v>
          </cell>
          <cell r="E1245">
            <v>-20662.04</v>
          </cell>
        </row>
        <row r="1246">
          <cell r="C1246">
            <v>-6.0877670000000004</v>
          </cell>
          <cell r="E1246">
            <v>-20679.080000000002</v>
          </cell>
        </row>
        <row r="1247">
          <cell r="C1247">
            <v>-6.0917130000000004</v>
          </cell>
          <cell r="E1247">
            <v>-20695.939999999999</v>
          </cell>
        </row>
        <row r="1248">
          <cell r="C1248">
            <v>-6.0957189999999999</v>
          </cell>
          <cell r="E1248">
            <v>-20712.740000000002</v>
          </cell>
        </row>
        <row r="1249">
          <cell r="C1249">
            <v>-6.0997849999999998</v>
          </cell>
          <cell r="E1249">
            <v>-20729.57</v>
          </cell>
        </row>
        <row r="1250">
          <cell r="C1250">
            <v>-6.1037299999999997</v>
          </cell>
          <cell r="E1250">
            <v>-20746.39</v>
          </cell>
        </row>
        <row r="1251">
          <cell r="C1251">
            <v>-6.1077370000000002</v>
          </cell>
          <cell r="E1251">
            <v>-20763.22</v>
          </cell>
        </row>
        <row r="1252">
          <cell r="C1252">
            <v>-6.1117419999999996</v>
          </cell>
          <cell r="E1252">
            <v>-20780.060000000001</v>
          </cell>
        </row>
        <row r="1253">
          <cell r="C1253">
            <v>-6.1156889999999997</v>
          </cell>
          <cell r="E1253">
            <v>-20796.91</v>
          </cell>
        </row>
        <row r="1254">
          <cell r="C1254">
            <v>-6.119694</v>
          </cell>
          <cell r="E1254">
            <v>-20813.7</v>
          </cell>
        </row>
        <row r="1255">
          <cell r="C1255">
            <v>-6.1237599999999999</v>
          </cell>
          <cell r="E1255">
            <v>-20830.38</v>
          </cell>
        </row>
        <row r="1256">
          <cell r="C1256">
            <v>-6.1277059999999999</v>
          </cell>
          <cell r="E1256">
            <v>-20847</v>
          </cell>
        </row>
        <row r="1257">
          <cell r="C1257">
            <v>-6.1317120000000003</v>
          </cell>
          <cell r="E1257">
            <v>-20863.66</v>
          </cell>
        </row>
        <row r="1258">
          <cell r="C1258">
            <v>-6.1357179999999998</v>
          </cell>
          <cell r="E1258">
            <v>-20880.349999999999</v>
          </cell>
        </row>
        <row r="1259">
          <cell r="C1259">
            <v>-6.1397240000000002</v>
          </cell>
          <cell r="E1259">
            <v>-20897.099999999999</v>
          </cell>
        </row>
        <row r="1260">
          <cell r="C1260">
            <v>-6.1436700000000002</v>
          </cell>
          <cell r="E1260">
            <v>-20913.89</v>
          </cell>
        </row>
        <row r="1261">
          <cell r="C1261">
            <v>-6.1477349999999999</v>
          </cell>
          <cell r="E1261">
            <v>-20930.71</v>
          </cell>
        </row>
        <row r="1262">
          <cell r="C1262">
            <v>-6.1517419999999996</v>
          </cell>
          <cell r="E1262">
            <v>-20947.52</v>
          </cell>
        </row>
        <row r="1263">
          <cell r="C1263">
            <v>-6.155748</v>
          </cell>
          <cell r="E1263">
            <v>-20964.25</v>
          </cell>
        </row>
        <row r="1264">
          <cell r="C1264">
            <v>-6.1597540000000004</v>
          </cell>
          <cell r="E1264">
            <v>-20980.91</v>
          </cell>
        </row>
        <row r="1265">
          <cell r="C1265">
            <v>-6.1636990000000003</v>
          </cell>
          <cell r="E1265">
            <v>-20997.52</v>
          </cell>
        </row>
        <row r="1266">
          <cell r="C1266">
            <v>-6.1677049999999998</v>
          </cell>
          <cell r="E1266">
            <v>-21014.03</v>
          </cell>
        </row>
        <row r="1267">
          <cell r="C1267">
            <v>-6.1717709999999997</v>
          </cell>
          <cell r="E1267">
            <v>-21030.5</v>
          </cell>
        </row>
        <row r="1268">
          <cell r="C1268">
            <v>-6.1757169999999997</v>
          </cell>
          <cell r="E1268">
            <v>-21046.94</v>
          </cell>
        </row>
        <row r="1269">
          <cell r="C1269">
            <v>-6.1797230000000001</v>
          </cell>
          <cell r="E1269">
            <v>-21063.41</v>
          </cell>
        </row>
        <row r="1270">
          <cell r="C1270">
            <v>-6.1837289999999996</v>
          </cell>
          <cell r="E1270">
            <v>-21079.84</v>
          </cell>
        </row>
        <row r="1271">
          <cell r="C1271">
            <v>-6.187735</v>
          </cell>
          <cell r="E1271">
            <v>-21096.31</v>
          </cell>
        </row>
        <row r="1272">
          <cell r="C1272">
            <v>-6.191681</v>
          </cell>
          <cell r="E1272">
            <v>-21112.83</v>
          </cell>
        </row>
        <row r="1273">
          <cell r="C1273">
            <v>-6.1957469999999999</v>
          </cell>
          <cell r="E1273">
            <v>-21129.360000000001</v>
          </cell>
        </row>
        <row r="1274">
          <cell r="C1274">
            <v>-6.1996929999999999</v>
          </cell>
          <cell r="E1274">
            <v>-21146.01</v>
          </cell>
        </row>
        <row r="1275">
          <cell r="C1275">
            <v>-6.2036990000000003</v>
          </cell>
          <cell r="E1275">
            <v>-21162.720000000001</v>
          </cell>
        </row>
        <row r="1276">
          <cell r="C1276">
            <v>-6.2077640000000001</v>
          </cell>
          <cell r="E1276">
            <v>-21179.32</v>
          </cell>
        </row>
        <row r="1277">
          <cell r="C1277">
            <v>-6.2117100000000001</v>
          </cell>
          <cell r="E1277">
            <v>-21195.84</v>
          </cell>
        </row>
        <row r="1278">
          <cell r="C1278">
            <v>-6.2156570000000002</v>
          </cell>
          <cell r="E1278">
            <v>-21212.32</v>
          </cell>
        </row>
        <row r="1279">
          <cell r="C1279">
            <v>-6.219722</v>
          </cell>
          <cell r="E1279">
            <v>-21228.79</v>
          </cell>
        </row>
        <row r="1280">
          <cell r="C1280">
            <v>-6.2237280000000004</v>
          </cell>
          <cell r="E1280">
            <v>-21245.26</v>
          </cell>
        </row>
        <row r="1281">
          <cell r="C1281">
            <v>-6.2277339999999999</v>
          </cell>
          <cell r="E1281">
            <v>-21261.759999999998</v>
          </cell>
        </row>
        <row r="1282">
          <cell r="C1282">
            <v>-6.2317400000000003</v>
          </cell>
          <cell r="E1282">
            <v>-21278.240000000002</v>
          </cell>
        </row>
        <row r="1283">
          <cell r="C1283">
            <v>-6.2356860000000003</v>
          </cell>
          <cell r="E1283">
            <v>-21294.68</v>
          </cell>
        </row>
        <row r="1284">
          <cell r="C1284">
            <v>-6.2396919999999998</v>
          </cell>
          <cell r="E1284">
            <v>-21311.07</v>
          </cell>
        </row>
        <row r="1285">
          <cell r="C1285">
            <v>-6.2437579999999997</v>
          </cell>
          <cell r="E1285">
            <v>-21327.4</v>
          </cell>
        </row>
        <row r="1286">
          <cell r="C1286">
            <v>-6.2477039999999997</v>
          </cell>
          <cell r="E1286">
            <v>-21343.72</v>
          </cell>
        </row>
        <row r="1287">
          <cell r="C1287">
            <v>-6.2517690000000004</v>
          </cell>
          <cell r="E1287">
            <v>-21360.06</v>
          </cell>
        </row>
        <row r="1288">
          <cell r="C1288">
            <v>-6.255776</v>
          </cell>
          <cell r="E1288">
            <v>-21376.29</v>
          </cell>
        </row>
        <row r="1289">
          <cell r="C1289">
            <v>-6.259722</v>
          </cell>
          <cell r="E1289">
            <v>-21392.42</v>
          </cell>
        </row>
        <row r="1290">
          <cell r="C1290">
            <v>-6.2637879999999999</v>
          </cell>
          <cell r="E1290">
            <v>-21408.61</v>
          </cell>
        </row>
        <row r="1291">
          <cell r="C1291">
            <v>-6.2677930000000002</v>
          </cell>
          <cell r="E1291">
            <v>-21424.83</v>
          </cell>
        </row>
        <row r="1292">
          <cell r="C1292">
            <v>-6.2717390000000002</v>
          </cell>
          <cell r="E1292">
            <v>-21441.09</v>
          </cell>
        </row>
        <row r="1293">
          <cell r="C1293">
            <v>-6.2758050000000001</v>
          </cell>
          <cell r="E1293">
            <v>-21457.38</v>
          </cell>
        </row>
        <row r="1294">
          <cell r="C1294">
            <v>-6.2798109999999996</v>
          </cell>
          <cell r="E1294">
            <v>-21473.7</v>
          </cell>
        </row>
        <row r="1295">
          <cell r="C1295">
            <v>-6.2837569999999996</v>
          </cell>
          <cell r="E1295">
            <v>-21490</v>
          </cell>
        </row>
        <row r="1296">
          <cell r="C1296">
            <v>-6.2878230000000004</v>
          </cell>
          <cell r="E1296">
            <v>-21506.22</v>
          </cell>
        </row>
        <row r="1297">
          <cell r="C1297">
            <v>-6.2918279999999998</v>
          </cell>
          <cell r="E1297">
            <v>-21522.33</v>
          </cell>
        </row>
        <row r="1298">
          <cell r="C1298">
            <v>-6.2957739999999998</v>
          </cell>
          <cell r="E1298">
            <v>-21538.42</v>
          </cell>
        </row>
        <row r="1299">
          <cell r="C1299">
            <v>-6.2997810000000003</v>
          </cell>
          <cell r="E1299">
            <v>-21554.5</v>
          </cell>
        </row>
        <row r="1300">
          <cell r="C1300">
            <v>-6.3037869999999998</v>
          </cell>
          <cell r="E1300">
            <v>-21570.48</v>
          </cell>
        </row>
        <row r="1301">
          <cell r="C1301">
            <v>-6.3077329999999998</v>
          </cell>
          <cell r="E1301">
            <v>-21586.38</v>
          </cell>
        </row>
        <row r="1302">
          <cell r="C1302">
            <v>-6.3117979999999996</v>
          </cell>
          <cell r="E1302">
            <v>-21602.240000000002</v>
          </cell>
        </row>
        <row r="1303">
          <cell r="C1303">
            <v>-6.315804</v>
          </cell>
          <cell r="E1303">
            <v>-21618.03</v>
          </cell>
        </row>
        <row r="1304">
          <cell r="C1304">
            <v>-6.3197510000000001</v>
          </cell>
          <cell r="E1304">
            <v>-21633.8</v>
          </cell>
        </row>
        <row r="1305">
          <cell r="C1305">
            <v>-6.3237560000000004</v>
          </cell>
          <cell r="E1305">
            <v>-21649.59</v>
          </cell>
        </row>
        <row r="1306">
          <cell r="C1306">
            <v>-6.3277619999999999</v>
          </cell>
          <cell r="E1306">
            <v>-21665.4</v>
          </cell>
        </row>
        <row r="1307">
          <cell r="C1307">
            <v>-6.3317680000000003</v>
          </cell>
          <cell r="E1307">
            <v>-21681.19</v>
          </cell>
        </row>
        <row r="1308">
          <cell r="C1308">
            <v>-6.3357739999999998</v>
          </cell>
          <cell r="E1308">
            <v>-21696.9</v>
          </cell>
        </row>
        <row r="1309">
          <cell r="C1309">
            <v>-6.3397790000000001</v>
          </cell>
          <cell r="E1309">
            <v>-21712.62</v>
          </cell>
        </row>
        <row r="1310">
          <cell r="C1310">
            <v>-6.3437260000000002</v>
          </cell>
          <cell r="E1310">
            <v>-21728.39</v>
          </cell>
        </row>
        <row r="1311">
          <cell r="C1311">
            <v>-6.3477920000000001</v>
          </cell>
          <cell r="E1311">
            <v>-21744.14</v>
          </cell>
        </row>
        <row r="1312">
          <cell r="C1312">
            <v>-6.3517970000000004</v>
          </cell>
          <cell r="E1312">
            <v>-21759.96</v>
          </cell>
        </row>
        <row r="1313">
          <cell r="C1313">
            <v>-6.3557430000000004</v>
          </cell>
          <cell r="E1313">
            <v>-21775.8</v>
          </cell>
        </row>
        <row r="1314">
          <cell r="C1314">
            <v>-6.3597489999999999</v>
          </cell>
          <cell r="E1314">
            <v>-21791.57</v>
          </cell>
        </row>
        <row r="1315">
          <cell r="C1315">
            <v>-6.3637560000000004</v>
          </cell>
          <cell r="E1315">
            <v>-21807.24</v>
          </cell>
        </row>
        <row r="1316">
          <cell r="C1316">
            <v>-6.3678210000000002</v>
          </cell>
          <cell r="E1316">
            <v>-21822.86</v>
          </cell>
        </row>
        <row r="1317">
          <cell r="C1317">
            <v>-6.3717670000000002</v>
          </cell>
          <cell r="E1317">
            <v>-21838.53</v>
          </cell>
        </row>
        <row r="1318">
          <cell r="C1318">
            <v>-6.3757729999999997</v>
          </cell>
          <cell r="E1318">
            <v>-21854.31</v>
          </cell>
        </row>
        <row r="1319">
          <cell r="C1319">
            <v>-6.3798380000000003</v>
          </cell>
          <cell r="E1319">
            <v>-21870.06</v>
          </cell>
        </row>
        <row r="1320">
          <cell r="C1320">
            <v>-6.3838439999999999</v>
          </cell>
          <cell r="E1320">
            <v>-21885.75</v>
          </cell>
        </row>
        <row r="1321">
          <cell r="C1321">
            <v>-6.387791</v>
          </cell>
          <cell r="E1321">
            <v>-21901.45</v>
          </cell>
        </row>
        <row r="1322">
          <cell r="C1322">
            <v>-6.3918559999999998</v>
          </cell>
          <cell r="E1322">
            <v>-21917.19</v>
          </cell>
        </row>
        <row r="1323">
          <cell r="C1323">
            <v>-6.3958019999999998</v>
          </cell>
          <cell r="E1323">
            <v>-21932.880000000001</v>
          </cell>
        </row>
        <row r="1324">
          <cell r="C1324">
            <v>-6.3998080000000002</v>
          </cell>
          <cell r="E1324">
            <v>-21948.47</v>
          </cell>
        </row>
        <row r="1325">
          <cell r="C1325">
            <v>-6.4038139999999997</v>
          </cell>
          <cell r="E1325">
            <v>-21964.01</v>
          </cell>
        </row>
        <row r="1326">
          <cell r="C1326">
            <v>-6.4078200000000001</v>
          </cell>
          <cell r="E1326">
            <v>-21979.45</v>
          </cell>
        </row>
        <row r="1327">
          <cell r="C1327">
            <v>-6.4117660000000001</v>
          </cell>
          <cell r="E1327">
            <v>-21994.84</v>
          </cell>
        </row>
        <row r="1328">
          <cell r="C1328">
            <v>-6.4157719999999996</v>
          </cell>
          <cell r="E1328">
            <v>-22010.22</v>
          </cell>
        </row>
        <row r="1329">
          <cell r="C1329">
            <v>-6.419778</v>
          </cell>
          <cell r="E1329">
            <v>-22025.67</v>
          </cell>
        </row>
        <row r="1330">
          <cell r="C1330">
            <v>-6.4237840000000004</v>
          </cell>
          <cell r="E1330">
            <v>-22041.09</v>
          </cell>
        </row>
        <row r="1331">
          <cell r="C1331">
            <v>-6.4277899999999999</v>
          </cell>
          <cell r="E1331">
            <v>-22056.44</v>
          </cell>
        </row>
        <row r="1332">
          <cell r="C1332">
            <v>-6.4317960000000003</v>
          </cell>
          <cell r="E1332">
            <v>-22071.7</v>
          </cell>
        </row>
        <row r="1333">
          <cell r="C1333">
            <v>-6.4358019999999998</v>
          </cell>
          <cell r="E1333">
            <v>-22086.86</v>
          </cell>
        </row>
        <row r="1334">
          <cell r="C1334">
            <v>-6.4398070000000001</v>
          </cell>
          <cell r="E1334">
            <v>-22101.99</v>
          </cell>
        </row>
        <row r="1335">
          <cell r="C1335">
            <v>-6.4438129999999996</v>
          </cell>
          <cell r="E1335">
            <v>-22117.05</v>
          </cell>
        </row>
        <row r="1336">
          <cell r="C1336">
            <v>-6.447819</v>
          </cell>
          <cell r="E1336">
            <v>-22132.07</v>
          </cell>
        </row>
        <row r="1337">
          <cell r="C1337">
            <v>-6.4517660000000001</v>
          </cell>
          <cell r="E1337">
            <v>-22147.119999999999</v>
          </cell>
        </row>
        <row r="1338">
          <cell r="C1338">
            <v>-6.4558309999999999</v>
          </cell>
          <cell r="E1338">
            <v>-22162.2</v>
          </cell>
        </row>
        <row r="1339">
          <cell r="C1339">
            <v>-6.4598370000000003</v>
          </cell>
          <cell r="E1339">
            <v>-22177.32</v>
          </cell>
        </row>
        <row r="1340">
          <cell r="C1340">
            <v>-6.4637830000000003</v>
          </cell>
          <cell r="E1340">
            <v>-22192.47</v>
          </cell>
        </row>
        <row r="1341">
          <cell r="C1341">
            <v>-6.4678490000000002</v>
          </cell>
          <cell r="E1341">
            <v>-22207.61</v>
          </cell>
        </row>
        <row r="1342">
          <cell r="C1342">
            <v>-6.4718540000000004</v>
          </cell>
          <cell r="E1342">
            <v>-22222.75</v>
          </cell>
        </row>
        <row r="1343">
          <cell r="C1343">
            <v>-6.4758009999999997</v>
          </cell>
          <cell r="E1343">
            <v>-22237.759999999998</v>
          </cell>
        </row>
        <row r="1344">
          <cell r="C1344">
            <v>-6.4798669999999996</v>
          </cell>
          <cell r="E1344">
            <v>-22252.61</v>
          </cell>
        </row>
        <row r="1345">
          <cell r="C1345">
            <v>-6.4838120000000004</v>
          </cell>
          <cell r="E1345">
            <v>-22267.39</v>
          </cell>
        </row>
        <row r="1346">
          <cell r="C1346">
            <v>-6.4878179999999999</v>
          </cell>
          <cell r="E1346">
            <v>-22282.07</v>
          </cell>
        </row>
        <row r="1347">
          <cell r="C1347">
            <v>-6.4918240000000003</v>
          </cell>
          <cell r="E1347">
            <v>-22296.73</v>
          </cell>
        </row>
        <row r="1348">
          <cell r="C1348">
            <v>-6.4958309999999999</v>
          </cell>
          <cell r="E1348">
            <v>-22311.43</v>
          </cell>
        </row>
        <row r="1349">
          <cell r="C1349">
            <v>-6.4998360000000002</v>
          </cell>
          <cell r="E1349">
            <v>-22326.14</v>
          </cell>
        </row>
        <row r="1350">
          <cell r="C1350">
            <v>-6.5038419999999997</v>
          </cell>
          <cell r="E1350">
            <v>-22340.94</v>
          </cell>
        </row>
        <row r="1351">
          <cell r="C1351">
            <v>-6.5078480000000001</v>
          </cell>
          <cell r="E1351">
            <v>-22355.79</v>
          </cell>
        </row>
        <row r="1352">
          <cell r="C1352">
            <v>-6.5117940000000001</v>
          </cell>
          <cell r="E1352">
            <v>-22370.62</v>
          </cell>
        </row>
        <row r="1353">
          <cell r="C1353">
            <v>-6.51586</v>
          </cell>
          <cell r="E1353">
            <v>-22385.43</v>
          </cell>
        </row>
        <row r="1354">
          <cell r="C1354">
            <v>-6.5198660000000004</v>
          </cell>
          <cell r="E1354">
            <v>-22400.22</v>
          </cell>
        </row>
        <row r="1355">
          <cell r="C1355">
            <v>-6.5238120000000004</v>
          </cell>
          <cell r="E1355">
            <v>-22414.91</v>
          </cell>
        </row>
        <row r="1356">
          <cell r="C1356">
            <v>-6.5278169999999998</v>
          </cell>
          <cell r="E1356">
            <v>-22429.42</v>
          </cell>
        </row>
        <row r="1357">
          <cell r="C1357">
            <v>-6.5318240000000003</v>
          </cell>
          <cell r="E1357">
            <v>-22443.84</v>
          </cell>
        </row>
        <row r="1358">
          <cell r="C1358">
            <v>-6.5357700000000003</v>
          </cell>
          <cell r="E1358">
            <v>-22458.14</v>
          </cell>
        </row>
        <row r="1359">
          <cell r="C1359">
            <v>-6.5397759999999998</v>
          </cell>
          <cell r="E1359">
            <v>-22472.42</v>
          </cell>
        </row>
        <row r="1360">
          <cell r="C1360">
            <v>-6.5438409999999996</v>
          </cell>
          <cell r="E1360">
            <v>-22486.62</v>
          </cell>
        </row>
        <row r="1361">
          <cell r="C1361">
            <v>-6.5477869999999996</v>
          </cell>
          <cell r="E1361">
            <v>-22500.86</v>
          </cell>
        </row>
        <row r="1362">
          <cell r="C1362">
            <v>-6.551793</v>
          </cell>
          <cell r="E1362">
            <v>-22515.1</v>
          </cell>
        </row>
        <row r="1363">
          <cell r="C1363">
            <v>-6.5557990000000004</v>
          </cell>
          <cell r="E1363">
            <v>-22529.38</v>
          </cell>
        </row>
        <row r="1364">
          <cell r="C1364">
            <v>-6.5598049999999999</v>
          </cell>
          <cell r="E1364">
            <v>-22543.62</v>
          </cell>
        </row>
        <row r="1365">
          <cell r="C1365">
            <v>-6.5638110000000003</v>
          </cell>
          <cell r="E1365">
            <v>-22557.82</v>
          </cell>
        </row>
        <row r="1366">
          <cell r="C1366">
            <v>-6.5678169999999998</v>
          </cell>
          <cell r="E1366">
            <v>-22571.98</v>
          </cell>
        </row>
        <row r="1367">
          <cell r="C1367">
            <v>-6.5718220000000001</v>
          </cell>
          <cell r="E1367">
            <v>-22586.09</v>
          </cell>
        </row>
        <row r="1368">
          <cell r="C1368">
            <v>-6.5758289999999997</v>
          </cell>
          <cell r="E1368">
            <v>-22600.19</v>
          </cell>
        </row>
        <row r="1369">
          <cell r="C1369">
            <v>-6.579834</v>
          </cell>
          <cell r="E1369">
            <v>-22614.32</v>
          </cell>
        </row>
        <row r="1370">
          <cell r="C1370">
            <v>-6.5838409999999996</v>
          </cell>
          <cell r="E1370">
            <v>-22628.45</v>
          </cell>
        </row>
        <row r="1371">
          <cell r="C1371">
            <v>-6.5878459999999999</v>
          </cell>
          <cell r="E1371">
            <v>-22642.5</v>
          </cell>
        </row>
        <row r="1372">
          <cell r="C1372">
            <v>-6.5917919999999999</v>
          </cell>
          <cell r="E1372">
            <v>-22656.49</v>
          </cell>
        </row>
        <row r="1373">
          <cell r="C1373">
            <v>-6.5957980000000003</v>
          </cell>
          <cell r="E1373">
            <v>-22670.400000000001</v>
          </cell>
        </row>
        <row r="1374">
          <cell r="C1374">
            <v>-6.5998039999999998</v>
          </cell>
          <cell r="E1374">
            <v>-22684.240000000002</v>
          </cell>
        </row>
        <row r="1375">
          <cell r="C1375">
            <v>-6.6038100000000002</v>
          </cell>
          <cell r="E1375">
            <v>-22698.02</v>
          </cell>
        </row>
        <row r="1376">
          <cell r="C1376">
            <v>-6.6078159999999997</v>
          </cell>
          <cell r="E1376">
            <v>-22711.78</v>
          </cell>
        </row>
        <row r="1377">
          <cell r="C1377">
            <v>-6.6117619999999997</v>
          </cell>
          <cell r="E1377">
            <v>-22725.49</v>
          </cell>
        </row>
        <row r="1378">
          <cell r="C1378">
            <v>-6.6158270000000003</v>
          </cell>
          <cell r="E1378">
            <v>-22739.05</v>
          </cell>
        </row>
        <row r="1379">
          <cell r="C1379">
            <v>-6.6197739999999996</v>
          </cell>
          <cell r="E1379">
            <v>-22752.54</v>
          </cell>
        </row>
        <row r="1380">
          <cell r="C1380">
            <v>-6.62378</v>
          </cell>
          <cell r="E1380">
            <v>-22765.98</v>
          </cell>
        </row>
        <row r="1381">
          <cell r="C1381">
            <v>-6.6278459999999999</v>
          </cell>
          <cell r="E1381">
            <v>-22779.37</v>
          </cell>
        </row>
        <row r="1382">
          <cell r="C1382">
            <v>-6.6317909999999998</v>
          </cell>
          <cell r="E1382">
            <v>-22792.76</v>
          </cell>
        </row>
        <row r="1383">
          <cell r="C1383">
            <v>-6.6357970000000002</v>
          </cell>
          <cell r="E1383">
            <v>-22806.07</v>
          </cell>
        </row>
        <row r="1384">
          <cell r="C1384">
            <v>-6.6398039999999998</v>
          </cell>
          <cell r="E1384">
            <v>-22819.38</v>
          </cell>
        </row>
        <row r="1385">
          <cell r="C1385">
            <v>-6.6437499999999998</v>
          </cell>
          <cell r="E1385">
            <v>-22832.57</v>
          </cell>
        </row>
        <row r="1386">
          <cell r="C1386">
            <v>-6.6477560000000002</v>
          </cell>
          <cell r="E1386">
            <v>-22845.61</v>
          </cell>
        </row>
        <row r="1387">
          <cell r="C1387">
            <v>-6.6517609999999996</v>
          </cell>
          <cell r="E1387">
            <v>-22858.6</v>
          </cell>
        </row>
        <row r="1388">
          <cell r="C1388">
            <v>-6.655767</v>
          </cell>
          <cell r="E1388">
            <v>-22871.63</v>
          </cell>
        </row>
        <row r="1389">
          <cell r="C1389">
            <v>-6.6597730000000004</v>
          </cell>
          <cell r="E1389">
            <v>-22884.71</v>
          </cell>
        </row>
        <row r="1390">
          <cell r="C1390">
            <v>-6.6637190000000004</v>
          </cell>
          <cell r="E1390">
            <v>-22897.81</v>
          </cell>
        </row>
        <row r="1391">
          <cell r="C1391">
            <v>-6.6677249999999999</v>
          </cell>
          <cell r="E1391">
            <v>-22910.84</v>
          </cell>
        </row>
        <row r="1392">
          <cell r="C1392">
            <v>-6.6717310000000003</v>
          </cell>
          <cell r="E1392">
            <v>-22923.88</v>
          </cell>
        </row>
        <row r="1393">
          <cell r="C1393">
            <v>-6.6756770000000003</v>
          </cell>
          <cell r="E1393">
            <v>-22936.92</v>
          </cell>
        </row>
        <row r="1394">
          <cell r="C1394">
            <v>-6.6796829999999998</v>
          </cell>
          <cell r="E1394">
            <v>-22949.91</v>
          </cell>
        </row>
        <row r="1395">
          <cell r="C1395">
            <v>-6.6836890000000002</v>
          </cell>
          <cell r="E1395">
            <v>-22962.799999999999</v>
          </cell>
        </row>
        <row r="1396">
          <cell r="C1396">
            <v>-6.6876949999999997</v>
          </cell>
          <cell r="E1396">
            <v>-22975.48</v>
          </cell>
        </row>
        <row r="1397">
          <cell r="C1397">
            <v>-6.6917010000000001</v>
          </cell>
          <cell r="E1397">
            <v>-22988.06</v>
          </cell>
        </row>
        <row r="1398">
          <cell r="C1398">
            <v>-6.6977399999999996</v>
          </cell>
          <cell r="E1398">
            <v>-23006.77</v>
          </cell>
        </row>
        <row r="1399">
          <cell r="C1399">
            <v>-6.7037190000000004</v>
          </cell>
          <cell r="E1399">
            <v>-23025.46</v>
          </cell>
        </row>
        <row r="1400">
          <cell r="C1400">
            <v>-6.7077840000000002</v>
          </cell>
          <cell r="E1400">
            <v>-23037.97</v>
          </cell>
        </row>
        <row r="1401">
          <cell r="C1401">
            <v>-6.7137029999999998</v>
          </cell>
          <cell r="E1401">
            <v>-23056.62</v>
          </cell>
        </row>
        <row r="1402">
          <cell r="C1402">
            <v>-6.7198019999999996</v>
          </cell>
          <cell r="E1402">
            <v>-23074.97</v>
          </cell>
        </row>
        <row r="1403">
          <cell r="C1403">
            <v>-6.7257210000000001</v>
          </cell>
          <cell r="E1403">
            <v>-23093.22</v>
          </cell>
        </row>
        <row r="1404">
          <cell r="C1404">
            <v>-6.7317600000000004</v>
          </cell>
          <cell r="E1404">
            <v>-23111.37</v>
          </cell>
        </row>
        <row r="1405">
          <cell r="C1405">
            <v>-6.7377390000000004</v>
          </cell>
          <cell r="E1405">
            <v>-23129.43</v>
          </cell>
        </row>
        <row r="1406">
          <cell r="C1406">
            <v>-6.7438370000000001</v>
          </cell>
          <cell r="E1406">
            <v>-23147.41</v>
          </cell>
        </row>
        <row r="1407">
          <cell r="C1407">
            <v>-6.7497559999999996</v>
          </cell>
          <cell r="E1407">
            <v>-23165.32</v>
          </cell>
        </row>
        <row r="1408">
          <cell r="C1408">
            <v>-6.755795</v>
          </cell>
          <cell r="E1408">
            <v>-23182.99</v>
          </cell>
        </row>
        <row r="1409">
          <cell r="C1409">
            <v>-6.761774</v>
          </cell>
          <cell r="E1409">
            <v>-23200.36</v>
          </cell>
        </row>
        <row r="1410">
          <cell r="C1410">
            <v>-6.7678729999999998</v>
          </cell>
          <cell r="E1410">
            <v>-23217.55</v>
          </cell>
        </row>
        <row r="1411">
          <cell r="C1411">
            <v>-6.7737910000000001</v>
          </cell>
          <cell r="E1411">
            <v>-23234.46</v>
          </cell>
        </row>
        <row r="1412">
          <cell r="C1412">
            <v>-6.7798299999999996</v>
          </cell>
          <cell r="E1412">
            <v>-23251.15</v>
          </cell>
        </row>
        <row r="1413">
          <cell r="C1413">
            <v>-6.7857500000000002</v>
          </cell>
          <cell r="E1413">
            <v>-23267.66</v>
          </cell>
        </row>
        <row r="1414">
          <cell r="C1414">
            <v>-6.7917889999999996</v>
          </cell>
          <cell r="E1414">
            <v>-23283.93</v>
          </cell>
        </row>
        <row r="1415">
          <cell r="C1415">
            <v>-6.7977670000000003</v>
          </cell>
          <cell r="E1415">
            <v>-23300.16</v>
          </cell>
        </row>
        <row r="1416">
          <cell r="C1416">
            <v>-6.8038059999999998</v>
          </cell>
          <cell r="E1416">
            <v>-23316.33</v>
          </cell>
        </row>
        <row r="1417">
          <cell r="C1417">
            <v>-6.8097849999999998</v>
          </cell>
          <cell r="E1417">
            <v>-23332.37</v>
          </cell>
        </row>
        <row r="1418">
          <cell r="C1418">
            <v>-6.8158240000000001</v>
          </cell>
          <cell r="E1418">
            <v>-23348.23</v>
          </cell>
        </row>
        <row r="1419">
          <cell r="C1419">
            <v>-6.8218030000000001</v>
          </cell>
          <cell r="E1419">
            <v>-23363.97</v>
          </cell>
        </row>
        <row r="1420">
          <cell r="C1420">
            <v>-6.8278410000000003</v>
          </cell>
          <cell r="E1420">
            <v>-23379.66</v>
          </cell>
        </row>
        <row r="1421">
          <cell r="C1421">
            <v>-6.8338200000000002</v>
          </cell>
          <cell r="E1421">
            <v>-23395.19</v>
          </cell>
        </row>
        <row r="1422">
          <cell r="C1422">
            <v>-6.8398589999999997</v>
          </cell>
          <cell r="E1422">
            <v>-23410.67</v>
          </cell>
        </row>
        <row r="1423">
          <cell r="C1423">
            <v>-6.8458379999999996</v>
          </cell>
          <cell r="E1423">
            <v>-23426.2</v>
          </cell>
        </row>
        <row r="1424">
          <cell r="C1424">
            <v>-6.851877</v>
          </cell>
          <cell r="E1424">
            <v>-23441.77</v>
          </cell>
        </row>
        <row r="1425">
          <cell r="C1425">
            <v>-6.8577959999999996</v>
          </cell>
          <cell r="E1425">
            <v>-23457.35</v>
          </cell>
        </row>
        <row r="1426">
          <cell r="C1426">
            <v>-6.8638349999999999</v>
          </cell>
          <cell r="E1426">
            <v>-23472.720000000001</v>
          </cell>
        </row>
        <row r="1427">
          <cell r="C1427">
            <v>-6.8697540000000004</v>
          </cell>
          <cell r="E1427">
            <v>-23487.919999999998</v>
          </cell>
        </row>
        <row r="1428">
          <cell r="C1428">
            <v>-6.8757919999999997</v>
          </cell>
          <cell r="E1428">
            <v>-23503.01</v>
          </cell>
        </row>
        <row r="1429">
          <cell r="C1429">
            <v>-6.8817120000000003</v>
          </cell>
          <cell r="E1429">
            <v>-23517.89</v>
          </cell>
        </row>
        <row r="1430">
          <cell r="C1430">
            <v>-6.88781</v>
          </cell>
          <cell r="E1430">
            <v>-23532.46</v>
          </cell>
        </row>
        <row r="1431">
          <cell r="C1431">
            <v>-6.8937889999999999</v>
          </cell>
          <cell r="E1431">
            <v>-23547.1</v>
          </cell>
        </row>
        <row r="1432">
          <cell r="C1432">
            <v>-6.8998280000000003</v>
          </cell>
          <cell r="E1432">
            <v>-23561.94</v>
          </cell>
        </row>
        <row r="1433">
          <cell r="C1433">
            <v>-6.9058070000000003</v>
          </cell>
          <cell r="E1433">
            <v>-23576.79</v>
          </cell>
        </row>
        <row r="1434">
          <cell r="C1434">
            <v>-6.9118459999999997</v>
          </cell>
          <cell r="E1434">
            <v>-23591.61</v>
          </cell>
        </row>
        <row r="1435">
          <cell r="C1435">
            <v>-6.9178839999999999</v>
          </cell>
          <cell r="E1435">
            <v>-23606.400000000001</v>
          </cell>
        </row>
        <row r="1436">
          <cell r="C1436">
            <v>-6.9239829999999998</v>
          </cell>
          <cell r="E1436">
            <v>-23621.06</v>
          </cell>
        </row>
        <row r="1437">
          <cell r="C1437">
            <v>-6.9299020000000002</v>
          </cell>
          <cell r="E1437">
            <v>-23635.63</v>
          </cell>
        </row>
        <row r="1438">
          <cell r="C1438">
            <v>-6.9359409999999997</v>
          </cell>
          <cell r="E1438">
            <v>-23649.99</v>
          </cell>
        </row>
        <row r="1439">
          <cell r="C1439">
            <v>-6.9419199999999996</v>
          </cell>
          <cell r="E1439">
            <v>-23664.01</v>
          </cell>
        </row>
        <row r="1440">
          <cell r="C1440">
            <v>-6.9478989999999996</v>
          </cell>
          <cell r="E1440">
            <v>-23677.82</v>
          </cell>
        </row>
        <row r="1441">
          <cell r="C1441">
            <v>-6.9538779999999996</v>
          </cell>
          <cell r="E1441">
            <v>-23691.47</v>
          </cell>
        </row>
        <row r="1442">
          <cell r="C1442">
            <v>-6.9599159999999998</v>
          </cell>
          <cell r="E1442">
            <v>-23704.87</v>
          </cell>
        </row>
        <row r="1443">
          <cell r="C1443">
            <v>-6.9658350000000002</v>
          </cell>
          <cell r="E1443">
            <v>-23718.21</v>
          </cell>
        </row>
        <row r="1444">
          <cell r="C1444">
            <v>-6.9718140000000002</v>
          </cell>
          <cell r="E1444">
            <v>-23731.42</v>
          </cell>
        </row>
        <row r="1445">
          <cell r="C1445">
            <v>-6.9778529999999996</v>
          </cell>
          <cell r="E1445">
            <v>-23744.46</v>
          </cell>
        </row>
        <row r="1446">
          <cell r="C1446">
            <v>-6.9838329999999997</v>
          </cell>
          <cell r="E1446">
            <v>-23757.279999999999</v>
          </cell>
        </row>
        <row r="1447">
          <cell r="C1447">
            <v>-6.9898709999999999</v>
          </cell>
          <cell r="E1447">
            <v>-23769.99</v>
          </cell>
        </row>
        <row r="1448">
          <cell r="C1448">
            <v>-6.9978230000000003</v>
          </cell>
          <cell r="E1448">
            <v>-23786.5</v>
          </cell>
        </row>
        <row r="1449">
          <cell r="C1449">
            <v>-7.0057749999999999</v>
          </cell>
          <cell r="E1449">
            <v>-23802.73</v>
          </cell>
        </row>
        <row r="1450">
          <cell r="C1450">
            <v>-7.0138470000000002</v>
          </cell>
          <cell r="E1450">
            <v>-23818.720000000001</v>
          </cell>
        </row>
        <row r="1451">
          <cell r="C1451">
            <v>-7.0218579999999999</v>
          </cell>
          <cell r="E1451">
            <v>-23834.16</v>
          </cell>
        </row>
        <row r="1452">
          <cell r="C1452">
            <v>-7.0299300000000002</v>
          </cell>
          <cell r="E1452">
            <v>-23848.959999999999</v>
          </cell>
        </row>
        <row r="1453">
          <cell r="C1453">
            <v>-7.0379420000000001</v>
          </cell>
          <cell r="E1453">
            <v>-23863.48</v>
          </cell>
        </row>
        <row r="1454">
          <cell r="C1454">
            <v>-7.0458340000000002</v>
          </cell>
          <cell r="E1454">
            <v>-23877.68</v>
          </cell>
        </row>
        <row r="1455">
          <cell r="C1455">
            <v>-7.0538460000000001</v>
          </cell>
          <cell r="E1455">
            <v>-23891.439999999999</v>
          </cell>
        </row>
        <row r="1456">
          <cell r="C1456">
            <v>-7.061858</v>
          </cell>
          <cell r="E1456">
            <v>-23904.81</v>
          </cell>
        </row>
        <row r="1457">
          <cell r="C1457">
            <v>-7.065804</v>
          </cell>
          <cell r="E1457">
            <v>-23829.91</v>
          </cell>
        </row>
        <row r="1458">
          <cell r="C1458">
            <v>-7.0678960000000002</v>
          </cell>
          <cell r="E1458">
            <v>-23588.240000000002</v>
          </cell>
        </row>
        <row r="1459">
          <cell r="C1459">
            <v>-7.0699290000000001</v>
          </cell>
          <cell r="E1459">
            <v>-23081.360000000001</v>
          </cell>
        </row>
        <row r="1460">
          <cell r="C1460">
            <v>-7.072082</v>
          </cell>
          <cell r="E1460">
            <v>-22317.81</v>
          </cell>
        </row>
        <row r="1461">
          <cell r="C1461">
            <v>-7.0742339999999997</v>
          </cell>
          <cell r="E1461">
            <v>-21371.74</v>
          </cell>
        </row>
        <row r="1462">
          <cell r="C1462">
            <v>-7.0763860000000003</v>
          </cell>
          <cell r="E1462">
            <v>-20299.189999999999</v>
          </cell>
        </row>
        <row r="1463">
          <cell r="C1463">
            <v>-7.0785989999999996</v>
          </cell>
          <cell r="E1463">
            <v>-19126.47</v>
          </cell>
        </row>
        <row r="1464">
          <cell r="C1464">
            <v>-7.0808109999999997</v>
          </cell>
          <cell r="E1464">
            <v>-17881.89</v>
          </cell>
        </row>
        <row r="1465">
          <cell r="C1465">
            <v>-7.0830229999999998</v>
          </cell>
          <cell r="E1465">
            <v>-16600.45</v>
          </cell>
        </row>
        <row r="1466">
          <cell r="C1466">
            <v>-7.0851759999999997</v>
          </cell>
          <cell r="E1466">
            <v>-15309.32</v>
          </cell>
        </row>
        <row r="1467">
          <cell r="C1467">
            <v>-7.0873869999999997</v>
          </cell>
          <cell r="E1467">
            <v>-14026.36</v>
          </cell>
        </row>
        <row r="1468">
          <cell r="C1468">
            <v>-7.0895999999999999</v>
          </cell>
          <cell r="E1468">
            <v>-12767.73</v>
          </cell>
        </row>
        <row r="1469">
          <cell r="C1469">
            <v>-7.0917519999999996</v>
          </cell>
          <cell r="E1469">
            <v>-11549.04</v>
          </cell>
        </row>
        <row r="1470">
          <cell r="C1470">
            <v>-7.0939050000000003</v>
          </cell>
          <cell r="E1470">
            <v>-10382.15</v>
          </cell>
        </row>
        <row r="1471">
          <cell r="C1471">
            <v>-7.0961169999999996</v>
          </cell>
          <cell r="E1471">
            <v>-9275.0519999999997</v>
          </cell>
        </row>
        <row r="1472">
          <cell r="C1472">
            <v>-7.0982089999999998</v>
          </cell>
          <cell r="E1472">
            <v>-8233.8700000000008</v>
          </cell>
        </row>
        <row r="1473">
          <cell r="C1473">
            <v>-7.1003619999999996</v>
          </cell>
          <cell r="E1473">
            <v>-7263.3360000000002</v>
          </cell>
        </row>
        <row r="1474">
          <cell r="C1474">
            <v>-7.1025150000000004</v>
          </cell>
          <cell r="E1474">
            <v>-6366.2380000000003</v>
          </cell>
        </row>
        <row r="1475">
          <cell r="C1475">
            <v>-7.1046670000000001</v>
          </cell>
          <cell r="E1475">
            <v>-5543.6030000000001</v>
          </cell>
        </row>
        <row r="1476">
          <cell r="C1476">
            <v>-7.1067</v>
          </cell>
          <cell r="E1476">
            <v>-4795.2950000000001</v>
          </cell>
        </row>
        <row r="1477">
          <cell r="C1477">
            <v>-7.1087920000000002</v>
          </cell>
          <cell r="E1477">
            <v>-4120.2190000000001</v>
          </cell>
        </row>
        <row r="1478">
          <cell r="C1478">
            <v>-7.1108849999999997</v>
          </cell>
          <cell r="E1478">
            <v>-3516.3380000000002</v>
          </cell>
        </row>
        <row r="1479">
          <cell r="C1479">
            <v>-7.1129769999999999</v>
          </cell>
          <cell r="E1479">
            <v>-2980.857</v>
          </cell>
        </row>
        <row r="1480">
          <cell r="C1480">
            <v>-7.1150700000000002</v>
          </cell>
          <cell r="E1480">
            <v>-2510.498</v>
          </cell>
        </row>
        <row r="1481">
          <cell r="C1481">
            <v>-7.1171629999999997</v>
          </cell>
          <cell r="E1481">
            <v>-2101.61</v>
          </cell>
        </row>
        <row r="1482">
          <cell r="C1482">
            <v>-7.1191959999999996</v>
          </cell>
          <cell r="E1482">
            <v>-1750.2249999999999</v>
          </cell>
        </row>
        <row r="1483">
          <cell r="C1483">
            <v>-7.1212879999999998</v>
          </cell>
          <cell r="E1483">
            <v>-1452.15</v>
          </cell>
        </row>
        <row r="1484">
          <cell r="C1484">
            <v>-7.1233810000000002</v>
          </cell>
          <cell r="E1484">
            <v>-1203.1089999999999</v>
          </cell>
        </row>
        <row r="1485">
          <cell r="C1485">
            <v>-7.1254140000000001</v>
          </cell>
          <cell r="E1485">
            <v>-998.83759999999995</v>
          </cell>
        </row>
        <row r="1486">
          <cell r="C1486">
            <v>-7.1275069999999996</v>
          </cell>
          <cell r="E1486">
            <v>-835.1019</v>
          </cell>
        </row>
        <row r="1487">
          <cell r="C1487">
            <v>-7.1295390000000003</v>
          </cell>
          <cell r="E1487">
            <v>-707.76110000000006</v>
          </cell>
        </row>
        <row r="1488">
          <cell r="C1488">
            <v>-7.1315119999999999</v>
          </cell>
          <cell r="E1488">
            <v>-612.84100000000001</v>
          </cell>
        </row>
        <row r="1489">
          <cell r="C1489">
            <v>-7.1336050000000002</v>
          </cell>
          <cell r="E1489">
            <v>-546.55139999999994</v>
          </cell>
        </row>
        <row r="1490">
          <cell r="C1490">
            <v>-7.1356380000000001</v>
          </cell>
          <cell r="E1490">
            <v>-505.286</v>
          </cell>
        </row>
        <row r="1491">
          <cell r="C1491">
            <v>-7.1376710000000001</v>
          </cell>
          <cell r="E1491">
            <v>-485.65190000000001</v>
          </cell>
        </row>
        <row r="1492">
          <cell r="C1492">
            <v>-7.1417359999999999</v>
          </cell>
          <cell r="E1492">
            <v>-498.92779999999999</v>
          </cell>
        </row>
        <row r="1493">
          <cell r="C1493">
            <v>-7.1437090000000003</v>
          </cell>
          <cell r="E1493">
            <v>-526.28510000000006</v>
          </cell>
        </row>
        <row r="1494">
          <cell r="C1494">
            <v>-7.1457420000000003</v>
          </cell>
          <cell r="E1494">
            <v>-564.17370000000005</v>
          </cell>
        </row>
        <row r="1495">
          <cell r="C1495">
            <v>-7.1477149999999998</v>
          </cell>
          <cell r="E1495">
            <v>-610.43579999999997</v>
          </cell>
        </row>
        <row r="1496">
          <cell r="C1496">
            <v>-7.1497479999999998</v>
          </cell>
          <cell r="E1496">
            <v>-663.13969999999995</v>
          </cell>
        </row>
        <row r="1497">
          <cell r="C1497">
            <v>-7.1517809999999997</v>
          </cell>
          <cell r="E1497">
            <v>-720.56939999999997</v>
          </cell>
        </row>
        <row r="1498">
          <cell r="C1498">
            <v>-7.1537540000000002</v>
          </cell>
          <cell r="E1498">
            <v>-781.21190000000001</v>
          </cell>
        </row>
        <row r="1499">
          <cell r="C1499">
            <v>-7.1557870000000001</v>
          </cell>
          <cell r="E1499">
            <v>-843.74919999999997</v>
          </cell>
        </row>
        <row r="1500">
          <cell r="C1500">
            <v>-7.1577590000000004</v>
          </cell>
          <cell r="E1500">
            <v>-907.0489</v>
          </cell>
        </row>
        <row r="1501">
          <cell r="C1501">
            <v>-7.1597929999999996</v>
          </cell>
          <cell r="E1501">
            <v>-970.14980000000003</v>
          </cell>
        </row>
        <row r="1502">
          <cell r="C1502">
            <v>-7.1617660000000001</v>
          </cell>
          <cell r="E1502">
            <v>-1032.258</v>
          </cell>
        </row>
        <row r="1503">
          <cell r="C1503">
            <v>-7.163799</v>
          </cell>
          <cell r="E1503">
            <v>-1092.7360000000001</v>
          </cell>
        </row>
        <row r="1504">
          <cell r="C1504">
            <v>-7.1657719999999996</v>
          </cell>
          <cell r="E1504">
            <v>-1151.0730000000001</v>
          </cell>
        </row>
        <row r="1505">
          <cell r="C1505">
            <v>-7.1678040000000003</v>
          </cell>
          <cell r="E1505">
            <v>-1206.855</v>
          </cell>
        </row>
        <row r="1506">
          <cell r="C1506">
            <v>-7.169778</v>
          </cell>
          <cell r="E1506">
            <v>-1259.768</v>
          </cell>
        </row>
        <row r="1507">
          <cell r="C1507">
            <v>-7.1717500000000003</v>
          </cell>
          <cell r="E1507">
            <v>-1309.6030000000001</v>
          </cell>
        </row>
        <row r="1508">
          <cell r="C1508">
            <v>-7.1737830000000002</v>
          </cell>
          <cell r="E1508">
            <v>-1356.242</v>
          </cell>
        </row>
        <row r="1509">
          <cell r="C1509">
            <v>-7.1758160000000002</v>
          </cell>
          <cell r="E1509">
            <v>-1399.627</v>
          </cell>
        </row>
        <row r="1510">
          <cell r="C1510">
            <v>-7.1777290000000002</v>
          </cell>
          <cell r="E1510">
            <v>-1439.749</v>
          </cell>
        </row>
        <row r="1511">
          <cell r="C1511">
            <v>-7.1797029999999999</v>
          </cell>
          <cell r="E1511">
            <v>-1476.6489999999999</v>
          </cell>
        </row>
        <row r="1512">
          <cell r="C1512">
            <v>-7.1816760000000004</v>
          </cell>
          <cell r="E1512">
            <v>-1510.412</v>
          </cell>
        </row>
        <row r="1513">
          <cell r="C1513">
            <v>-7.1837080000000002</v>
          </cell>
          <cell r="E1513">
            <v>-1541.1489999999999</v>
          </cell>
        </row>
        <row r="1514">
          <cell r="C1514">
            <v>-7.1856819999999999</v>
          </cell>
          <cell r="E1514">
            <v>-1568.989</v>
          </cell>
        </row>
        <row r="1515">
          <cell r="C1515">
            <v>-7.1877139999999997</v>
          </cell>
          <cell r="E1515">
            <v>-1594.0820000000001</v>
          </cell>
        </row>
        <row r="1516">
          <cell r="C1516">
            <v>-7.1896870000000002</v>
          </cell>
          <cell r="E1516">
            <v>-1616.605</v>
          </cell>
        </row>
        <row r="1517">
          <cell r="C1517">
            <v>-7.1916609999999999</v>
          </cell>
          <cell r="E1517">
            <v>-1636.748</v>
          </cell>
        </row>
        <row r="1518">
          <cell r="C1518">
            <v>-7.1936340000000003</v>
          </cell>
          <cell r="E1518">
            <v>-1654.7</v>
          </cell>
        </row>
        <row r="1519">
          <cell r="C1519">
            <v>-7.1956069999999999</v>
          </cell>
          <cell r="E1519">
            <v>-1670.645</v>
          </cell>
        </row>
        <row r="1520">
          <cell r="C1520">
            <v>-7.1975800000000003</v>
          </cell>
          <cell r="E1520">
            <v>-1684.761</v>
          </cell>
        </row>
        <row r="1521">
          <cell r="C1521">
            <v>-7.2015260000000003</v>
          </cell>
          <cell r="E1521">
            <v>-1708.2360000000001</v>
          </cell>
        </row>
        <row r="1522">
          <cell r="C1522">
            <v>-7.2054119999999999</v>
          </cell>
          <cell r="E1522">
            <v>-1726.502</v>
          </cell>
        </row>
        <row r="1523">
          <cell r="C1523">
            <v>-7.2093579999999999</v>
          </cell>
          <cell r="E1523">
            <v>-1740.7729999999999</v>
          </cell>
        </row>
        <row r="1524">
          <cell r="C1524">
            <v>-7.2152770000000004</v>
          </cell>
          <cell r="E1524">
            <v>-1757.181</v>
          </cell>
        </row>
        <row r="1525">
          <cell r="C1525">
            <v>-7.2211959999999999</v>
          </cell>
          <cell r="E1525">
            <v>-1769.9749999999999</v>
          </cell>
        </row>
        <row r="1526">
          <cell r="C1526">
            <v>-7.2291480000000004</v>
          </cell>
          <cell r="E1526">
            <v>-1784.877</v>
          </cell>
        </row>
        <row r="1527">
          <cell r="C1527">
            <v>-7.2370409999999996</v>
          </cell>
          <cell r="E1527">
            <v>-1799.942</v>
          </cell>
        </row>
        <row r="1528">
          <cell r="C1528">
            <v>-7.2448730000000001</v>
          </cell>
          <cell r="E1528">
            <v>-1816.5329999999999</v>
          </cell>
        </row>
        <row r="1529">
          <cell r="C1529">
            <v>-7.2507919999999997</v>
          </cell>
          <cell r="E1529">
            <v>-1830.2280000000001</v>
          </cell>
        </row>
        <row r="1530">
          <cell r="C1530">
            <v>-7.2566519999999999</v>
          </cell>
          <cell r="E1530">
            <v>-1845.09</v>
          </cell>
        </row>
        <row r="1531">
          <cell r="C1531">
            <v>-7.2625700000000002</v>
          </cell>
          <cell r="E1531">
            <v>-1860.8320000000001</v>
          </cell>
        </row>
        <row r="1532">
          <cell r="C1532">
            <v>-7.2684899999999999</v>
          </cell>
          <cell r="E1532">
            <v>-1877.1579999999999</v>
          </cell>
        </row>
        <row r="1533">
          <cell r="C1533">
            <v>-7.274349</v>
          </cell>
          <cell r="E1533">
            <v>-1893.9290000000001</v>
          </cell>
        </row>
        <row r="1534">
          <cell r="C1534">
            <v>-7.2802680000000004</v>
          </cell>
          <cell r="E1534">
            <v>-1911.01</v>
          </cell>
        </row>
        <row r="1535">
          <cell r="C1535">
            <v>-7.2861880000000001</v>
          </cell>
          <cell r="E1535">
            <v>-1928.22</v>
          </cell>
        </row>
        <row r="1536">
          <cell r="C1536">
            <v>-7.2921069999999997</v>
          </cell>
          <cell r="E1536">
            <v>-1945.5650000000001</v>
          </cell>
        </row>
        <row r="1537">
          <cell r="C1537">
            <v>-7.2980260000000001</v>
          </cell>
          <cell r="E1537">
            <v>-1962.9770000000001</v>
          </cell>
        </row>
        <row r="1538">
          <cell r="C1538">
            <v>-7.3039449999999997</v>
          </cell>
          <cell r="E1538">
            <v>-1980.32</v>
          </cell>
        </row>
        <row r="1539">
          <cell r="C1539">
            <v>-7.3098640000000001</v>
          </cell>
          <cell r="E1539">
            <v>-1997.3920000000001</v>
          </cell>
        </row>
        <row r="1540">
          <cell r="C1540">
            <v>-7.3157839999999998</v>
          </cell>
          <cell r="E1540">
            <v>-2014.2460000000001</v>
          </cell>
        </row>
        <row r="1541">
          <cell r="C1541">
            <v>-7.3217020000000002</v>
          </cell>
          <cell r="E1541">
            <v>-2031.1189999999999</v>
          </cell>
        </row>
        <row r="1542">
          <cell r="C1542">
            <v>-7.3276820000000003</v>
          </cell>
          <cell r="E1542">
            <v>-2047.905</v>
          </cell>
        </row>
        <row r="1543">
          <cell r="C1543">
            <v>-7.3336009999999998</v>
          </cell>
          <cell r="E1543">
            <v>-2064.6489999999999</v>
          </cell>
        </row>
        <row r="1544">
          <cell r="C1544">
            <v>-7.3395200000000003</v>
          </cell>
          <cell r="E1544">
            <v>-2081.241</v>
          </cell>
        </row>
        <row r="1545">
          <cell r="C1545">
            <v>-7.3454990000000002</v>
          </cell>
          <cell r="E1545">
            <v>-2097.7629999999999</v>
          </cell>
        </row>
        <row r="1546">
          <cell r="C1546">
            <v>-7.3514179999999998</v>
          </cell>
          <cell r="E1546">
            <v>-2114.2170000000001</v>
          </cell>
        </row>
        <row r="1547">
          <cell r="C1547">
            <v>-7.3573370000000002</v>
          </cell>
          <cell r="E1547">
            <v>-2130.5909999999999</v>
          </cell>
        </row>
        <row r="1548">
          <cell r="C1548">
            <v>-7.3633160000000002</v>
          </cell>
          <cell r="E1548">
            <v>-2146.7249999999999</v>
          </cell>
        </row>
        <row r="1549">
          <cell r="C1549">
            <v>-7.3692349999999998</v>
          </cell>
          <cell r="E1549">
            <v>-2162.71</v>
          </cell>
        </row>
        <row r="1550">
          <cell r="C1550">
            <v>-7.3751550000000003</v>
          </cell>
          <cell r="E1550">
            <v>-2178.6010000000001</v>
          </cell>
        </row>
        <row r="1551">
          <cell r="C1551">
            <v>-7.3811340000000003</v>
          </cell>
          <cell r="E1551">
            <v>-2194.37</v>
          </cell>
        </row>
        <row r="1552">
          <cell r="C1552">
            <v>-7.3871120000000001</v>
          </cell>
          <cell r="E1552">
            <v>-2210.1419999999998</v>
          </cell>
        </row>
        <row r="1553">
          <cell r="C1553">
            <v>-7.3930319999999998</v>
          </cell>
          <cell r="E1553">
            <v>-2225.9270000000001</v>
          </cell>
        </row>
        <row r="1554">
          <cell r="C1554">
            <v>-7.3990099999999996</v>
          </cell>
          <cell r="E1554">
            <v>-2241.7649999999999</v>
          </cell>
        </row>
        <row r="1555">
          <cell r="C1555">
            <v>-7.4049300000000002</v>
          </cell>
          <cell r="E1555">
            <v>-2257.5509999999999</v>
          </cell>
        </row>
        <row r="1556">
          <cell r="C1556">
            <v>-7.4108489999999998</v>
          </cell>
          <cell r="E1556">
            <v>-2273.2530000000002</v>
          </cell>
        </row>
        <row r="1557">
          <cell r="C1557">
            <v>-7.4168279999999998</v>
          </cell>
          <cell r="E1557">
            <v>-2288.8049999999998</v>
          </cell>
        </row>
        <row r="1558">
          <cell r="C1558">
            <v>-7.4227470000000002</v>
          </cell>
          <cell r="E1558">
            <v>-2304.2260000000001</v>
          </cell>
        </row>
        <row r="1559">
          <cell r="C1559">
            <v>-7.4287859999999997</v>
          </cell>
          <cell r="E1559">
            <v>-2319.6970000000001</v>
          </cell>
        </row>
        <row r="1560">
          <cell r="C1560">
            <v>-7.434704</v>
          </cell>
          <cell r="E1560">
            <v>-2335.0880000000002</v>
          </cell>
        </row>
        <row r="1561">
          <cell r="C1561">
            <v>-7.4406840000000001</v>
          </cell>
          <cell r="E1561">
            <v>-2350.395</v>
          </cell>
        </row>
        <row r="1562">
          <cell r="C1562">
            <v>-7.446663</v>
          </cell>
          <cell r="E1562">
            <v>-2365.7759999999998</v>
          </cell>
        </row>
        <row r="1563">
          <cell r="C1563">
            <v>-7.452642</v>
          </cell>
          <cell r="E1563">
            <v>-2381.114</v>
          </cell>
        </row>
        <row r="1564">
          <cell r="C1564">
            <v>-7.4586209999999999</v>
          </cell>
          <cell r="E1564">
            <v>-2396.4569999999999</v>
          </cell>
        </row>
        <row r="1565">
          <cell r="C1565">
            <v>-7.4645999999999999</v>
          </cell>
          <cell r="E1565">
            <v>-2411.6370000000002</v>
          </cell>
        </row>
        <row r="1566">
          <cell r="C1566">
            <v>-7.4705180000000002</v>
          </cell>
          <cell r="E1566">
            <v>-2426.8029999999999</v>
          </cell>
        </row>
        <row r="1567">
          <cell r="C1567">
            <v>-7.4764980000000003</v>
          </cell>
          <cell r="E1567">
            <v>-2442.067</v>
          </cell>
        </row>
        <row r="1568">
          <cell r="C1568">
            <v>-7.4824169999999999</v>
          </cell>
          <cell r="E1568">
            <v>-2457.3960000000002</v>
          </cell>
        </row>
        <row r="1569">
          <cell r="C1569">
            <v>-7.4884560000000002</v>
          </cell>
          <cell r="E1569">
            <v>-2472.5590000000002</v>
          </cell>
        </row>
        <row r="1570">
          <cell r="C1570">
            <v>-7.4944350000000002</v>
          </cell>
          <cell r="E1570">
            <v>-2487.6109999999999</v>
          </cell>
        </row>
        <row r="1571">
          <cell r="C1571">
            <v>-7.5004140000000001</v>
          </cell>
          <cell r="E1571">
            <v>-2502.5990000000002</v>
          </cell>
        </row>
        <row r="1572">
          <cell r="C1572">
            <v>-7.5063319999999996</v>
          </cell>
          <cell r="E1572">
            <v>-2517.61</v>
          </cell>
        </row>
        <row r="1573">
          <cell r="C1573">
            <v>-7.5123119999999997</v>
          </cell>
          <cell r="E1573">
            <v>-2532.616</v>
          </cell>
        </row>
        <row r="1574">
          <cell r="C1574">
            <v>-7.5182310000000001</v>
          </cell>
          <cell r="E1574">
            <v>-2547.5709999999999</v>
          </cell>
        </row>
        <row r="1575">
          <cell r="C1575">
            <v>-7.5242699999999996</v>
          </cell>
          <cell r="E1575">
            <v>-2562.4319999999998</v>
          </cell>
        </row>
        <row r="1576">
          <cell r="C1576">
            <v>-7.5302490000000004</v>
          </cell>
          <cell r="E1576">
            <v>-2577.1439999999998</v>
          </cell>
        </row>
        <row r="1577">
          <cell r="C1577">
            <v>-7.5362869999999997</v>
          </cell>
          <cell r="E1577">
            <v>-2591.7559999999999</v>
          </cell>
        </row>
        <row r="1578">
          <cell r="C1578">
            <v>-7.5422060000000002</v>
          </cell>
          <cell r="E1578">
            <v>-2606.299</v>
          </cell>
        </row>
        <row r="1579">
          <cell r="C1579">
            <v>-7.5481860000000003</v>
          </cell>
          <cell r="E1579">
            <v>-2620.877</v>
          </cell>
        </row>
        <row r="1580">
          <cell r="C1580">
            <v>-7.5541640000000001</v>
          </cell>
          <cell r="E1580">
            <v>-2635.4830000000002</v>
          </cell>
        </row>
        <row r="1581">
          <cell r="C1581">
            <v>-7.5602029999999996</v>
          </cell>
          <cell r="E1581">
            <v>-2650.2280000000001</v>
          </cell>
        </row>
        <row r="1582">
          <cell r="C1582">
            <v>-7.5661820000000004</v>
          </cell>
          <cell r="E1582">
            <v>-2665.0419999999999</v>
          </cell>
        </row>
        <row r="1583">
          <cell r="C1583">
            <v>-7.5721610000000004</v>
          </cell>
          <cell r="E1583">
            <v>-2679.85</v>
          </cell>
        </row>
        <row r="1584">
          <cell r="C1584">
            <v>-7.5781400000000003</v>
          </cell>
          <cell r="E1584">
            <v>-2694.5830000000001</v>
          </cell>
        </row>
        <row r="1585">
          <cell r="C1585">
            <v>-7.5841190000000003</v>
          </cell>
          <cell r="E1585">
            <v>-2709.26</v>
          </cell>
        </row>
        <row r="1586">
          <cell r="C1586">
            <v>-7.5900980000000002</v>
          </cell>
          <cell r="E1586">
            <v>-2724.0340000000001</v>
          </cell>
        </row>
        <row r="1587">
          <cell r="C1587">
            <v>-7.5961360000000004</v>
          </cell>
          <cell r="E1587">
            <v>-2738.7910000000002</v>
          </cell>
        </row>
        <row r="1588">
          <cell r="C1588">
            <v>-7.6020560000000001</v>
          </cell>
          <cell r="E1588">
            <v>-2753.556</v>
          </cell>
        </row>
        <row r="1589">
          <cell r="C1589">
            <v>-7.6080940000000004</v>
          </cell>
          <cell r="E1589">
            <v>-2768.2449999999999</v>
          </cell>
        </row>
        <row r="1590">
          <cell r="C1590">
            <v>-7.6140140000000001</v>
          </cell>
          <cell r="E1590">
            <v>-2782.902</v>
          </cell>
        </row>
        <row r="1591">
          <cell r="C1591">
            <v>-7.6200520000000003</v>
          </cell>
          <cell r="E1591">
            <v>-2797.5349999999999</v>
          </cell>
        </row>
        <row r="1592">
          <cell r="C1592">
            <v>-7.6260310000000002</v>
          </cell>
          <cell r="E1592">
            <v>-2812.12</v>
          </cell>
        </row>
        <row r="1593">
          <cell r="C1593">
            <v>-7.6320100000000002</v>
          </cell>
          <cell r="E1593">
            <v>-2826.6860000000001</v>
          </cell>
        </row>
        <row r="1594">
          <cell r="C1594">
            <v>-7.6379890000000001</v>
          </cell>
          <cell r="E1594">
            <v>-2841.1089999999999</v>
          </cell>
        </row>
        <row r="1595">
          <cell r="C1595">
            <v>-7.6439680000000001</v>
          </cell>
          <cell r="E1595">
            <v>-2855.43</v>
          </cell>
        </row>
        <row r="1596">
          <cell r="C1596">
            <v>-7.6500069999999996</v>
          </cell>
          <cell r="E1596">
            <v>-2869.732</v>
          </cell>
        </row>
        <row r="1597">
          <cell r="C1597">
            <v>-7.6559860000000004</v>
          </cell>
          <cell r="E1597">
            <v>-2884.047</v>
          </cell>
        </row>
        <row r="1598">
          <cell r="C1598">
            <v>-7.6619650000000004</v>
          </cell>
          <cell r="E1598">
            <v>-2898.3870000000002</v>
          </cell>
        </row>
        <row r="1599">
          <cell r="C1599">
            <v>-7.6679440000000003</v>
          </cell>
          <cell r="E1599">
            <v>-2912.779</v>
          </cell>
        </row>
        <row r="1600">
          <cell r="C1600">
            <v>-7.6739819999999996</v>
          </cell>
          <cell r="E1600">
            <v>-2927.328</v>
          </cell>
        </row>
        <row r="1601">
          <cell r="C1601">
            <v>-7.6799609999999996</v>
          </cell>
          <cell r="E1601">
            <v>-2942.029</v>
          </cell>
        </row>
        <row r="1602">
          <cell r="C1602">
            <v>-7.6859400000000004</v>
          </cell>
          <cell r="E1602">
            <v>-2956.7890000000002</v>
          </cell>
        </row>
        <row r="1603">
          <cell r="C1603">
            <v>-7.6919190000000004</v>
          </cell>
          <cell r="E1603">
            <v>-2971.3530000000001</v>
          </cell>
        </row>
        <row r="1604">
          <cell r="C1604">
            <v>-7.6979579999999999</v>
          </cell>
          <cell r="E1604">
            <v>-2985.6950000000002</v>
          </cell>
        </row>
        <row r="1605">
          <cell r="C1605">
            <v>-7.7039369999999998</v>
          </cell>
          <cell r="E1605">
            <v>-2999.9670000000001</v>
          </cell>
        </row>
        <row r="1606">
          <cell r="C1606">
            <v>-7.7099159999999998</v>
          </cell>
          <cell r="E1606">
            <v>-3014.3429999999998</v>
          </cell>
        </row>
        <row r="1607">
          <cell r="C1607">
            <v>-7.7158949999999997</v>
          </cell>
          <cell r="E1607">
            <v>-3028.7350000000001</v>
          </cell>
        </row>
        <row r="1608">
          <cell r="C1608">
            <v>-7.7218739999999997</v>
          </cell>
          <cell r="E1608">
            <v>-3043.0210000000002</v>
          </cell>
        </row>
        <row r="1609">
          <cell r="C1609">
            <v>-7.727913</v>
          </cell>
          <cell r="E1609">
            <v>-3057.3049999999998</v>
          </cell>
        </row>
        <row r="1610">
          <cell r="C1610">
            <v>-7.733892</v>
          </cell>
          <cell r="E1610">
            <v>-3071.4850000000001</v>
          </cell>
        </row>
        <row r="1611">
          <cell r="C1611">
            <v>-7.7399300000000002</v>
          </cell>
          <cell r="E1611">
            <v>-3085.6590000000001</v>
          </cell>
        </row>
        <row r="1612">
          <cell r="C1612">
            <v>-7.7459090000000002</v>
          </cell>
          <cell r="E1612">
            <v>-3099.8829999999998</v>
          </cell>
        </row>
        <row r="1613">
          <cell r="C1613">
            <v>-7.7518880000000001</v>
          </cell>
          <cell r="E1613">
            <v>-3114.0619999999999</v>
          </cell>
        </row>
        <row r="1614">
          <cell r="C1614">
            <v>-7.7579269999999996</v>
          </cell>
          <cell r="E1614">
            <v>-3128.1179999999999</v>
          </cell>
        </row>
        <row r="1615">
          <cell r="C1615">
            <v>-7.7639060000000004</v>
          </cell>
          <cell r="E1615">
            <v>-3142.239</v>
          </cell>
        </row>
        <row r="1616">
          <cell r="C1616">
            <v>-7.7699439999999997</v>
          </cell>
          <cell r="E1616">
            <v>-3156.3440000000001</v>
          </cell>
        </row>
        <row r="1617">
          <cell r="C1617">
            <v>-7.7759830000000001</v>
          </cell>
          <cell r="E1617">
            <v>-3170.453</v>
          </cell>
        </row>
        <row r="1618">
          <cell r="C1618">
            <v>-7.781962</v>
          </cell>
          <cell r="E1618">
            <v>-3184.5680000000002</v>
          </cell>
        </row>
        <row r="1619">
          <cell r="C1619">
            <v>-7.787941</v>
          </cell>
          <cell r="E1619">
            <v>-3198.636</v>
          </cell>
        </row>
        <row r="1620">
          <cell r="C1620">
            <v>-7.79392</v>
          </cell>
          <cell r="E1620">
            <v>-3212.6370000000002</v>
          </cell>
        </row>
        <row r="1621">
          <cell r="C1621">
            <v>-7.7998989999999999</v>
          </cell>
          <cell r="E1621">
            <v>-3226.6370000000002</v>
          </cell>
        </row>
        <row r="1622">
          <cell r="C1622">
            <v>-7.8059380000000003</v>
          </cell>
          <cell r="E1622">
            <v>-3240.67</v>
          </cell>
        </row>
        <row r="1623">
          <cell r="C1623">
            <v>-7.8119170000000002</v>
          </cell>
          <cell r="E1623">
            <v>-3254.7280000000001</v>
          </cell>
        </row>
        <row r="1624">
          <cell r="C1624">
            <v>-7.8179550000000004</v>
          </cell>
          <cell r="E1624">
            <v>-3268.7930000000001</v>
          </cell>
        </row>
        <row r="1625">
          <cell r="C1625">
            <v>-7.8239340000000004</v>
          </cell>
          <cell r="E1625">
            <v>-3282.857</v>
          </cell>
        </row>
        <row r="1626">
          <cell r="C1626">
            <v>-7.8299729999999998</v>
          </cell>
          <cell r="E1626">
            <v>-3297.002</v>
          </cell>
        </row>
        <row r="1627">
          <cell r="C1627">
            <v>-7.8359529999999999</v>
          </cell>
          <cell r="E1627">
            <v>-3311.1640000000002</v>
          </cell>
        </row>
        <row r="1628">
          <cell r="C1628">
            <v>-7.8419319999999999</v>
          </cell>
          <cell r="E1628">
            <v>-3325.1750000000002</v>
          </cell>
        </row>
        <row r="1629">
          <cell r="C1629">
            <v>-7.8479700000000001</v>
          </cell>
          <cell r="E1629">
            <v>-3339.0369999999998</v>
          </cell>
        </row>
        <row r="1630">
          <cell r="C1630">
            <v>-7.8539490000000001</v>
          </cell>
          <cell r="E1630">
            <v>-3352.9740000000002</v>
          </cell>
        </row>
        <row r="1631">
          <cell r="C1631">
            <v>-7.8599880000000004</v>
          </cell>
          <cell r="E1631">
            <v>-3366.8679999999999</v>
          </cell>
        </row>
        <row r="1632">
          <cell r="C1632">
            <v>-7.8659670000000004</v>
          </cell>
          <cell r="E1632">
            <v>-3380.7260000000001</v>
          </cell>
        </row>
        <row r="1633">
          <cell r="C1633">
            <v>-7.8720059999999998</v>
          </cell>
          <cell r="E1633">
            <v>-3394.4070000000002</v>
          </cell>
        </row>
        <row r="1634">
          <cell r="C1634">
            <v>-7.8779240000000001</v>
          </cell>
          <cell r="E1634">
            <v>-3408.1060000000002</v>
          </cell>
        </row>
        <row r="1635">
          <cell r="C1635">
            <v>-7.884023</v>
          </cell>
          <cell r="E1635">
            <v>-3421.7959999999998</v>
          </cell>
        </row>
        <row r="1636">
          <cell r="C1636">
            <v>-7.890002</v>
          </cell>
          <cell r="E1636">
            <v>-3435.364</v>
          </cell>
        </row>
        <row r="1637">
          <cell r="C1637">
            <v>-7.8960400000000002</v>
          </cell>
          <cell r="E1637">
            <v>-3448.7469999999998</v>
          </cell>
        </row>
        <row r="1638">
          <cell r="C1638">
            <v>-7.9019599999999999</v>
          </cell>
          <cell r="E1638">
            <v>-3462.1</v>
          </cell>
        </row>
        <row r="1639">
          <cell r="C1639">
            <v>-7.9079990000000002</v>
          </cell>
          <cell r="E1639">
            <v>-3475.5169999999998</v>
          </cell>
        </row>
        <row r="1640">
          <cell r="C1640">
            <v>-7.9139780000000002</v>
          </cell>
          <cell r="E1640">
            <v>-3488.8040000000001</v>
          </cell>
        </row>
        <row r="1641">
          <cell r="C1641">
            <v>-7.9199570000000001</v>
          </cell>
          <cell r="E1641">
            <v>-3502.058</v>
          </cell>
        </row>
        <row r="1642">
          <cell r="C1642">
            <v>-7.9259360000000001</v>
          </cell>
          <cell r="E1642">
            <v>-3515.2860000000001</v>
          </cell>
        </row>
        <row r="1643">
          <cell r="C1643">
            <v>-7.9319740000000003</v>
          </cell>
          <cell r="E1643">
            <v>-3528.5569999999998</v>
          </cell>
        </row>
        <row r="1644">
          <cell r="C1644">
            <v>-7.9379530000000003</v>
          </cell>
          <cell r="E1644">
            <v>-3541.7629999999999</v>
          </cell>
        </row>
        <row r="1645">
          <cell r="C1645">
            <v>-7.9439320000000002</v>
          </cell>
          <cell r="E1645">
            <v>-3555.0050000000001</v>
          </cell>
        </row>
        <row r="1646">
          <cell r="C1646">
            <v>-7.9499110000000002</v>
          </cell>
          <cell r="E1646">
            <v>-3568.0819999999999</v>
          </cell>
        </row>
        <row r="1647">
          <cell r="C1647">
            <v>-7.9559490000000004</v>
          </cell>
          <cell r="E1647">
            <v>-3581.0309999999999</v>
          </cell>
        </row>
        <row r="1648">
          <cell r="C1648">
            <v>-7.9619280000000003</v>
          </cell>
          <cell r="E1648">
            <v>-3593.931</v>
          </cell>
        </row>
        <row r="1649">
          <cell r="C1649">
            <v>-7.9679080000000004</v>
          </cell>
          <cell r="E1649">
            <v>-3606.8440000000001</v>
          </cell>
        </row>
        <row r="1650">
          <cell r="C1650">
            <v>-7.9739469999999999</v>
          </cell>
          <cell r="E1650">
            <v>-3619.6439999999998</v>
          </cell>
        </row>
        <row r="1651">
          <cell r="C1651">
            <v>-7.9799259999999999</v>
          </cell>
          <cell r="E1651">
            <v>-3632.4369999999999</v>
          </cell>
        </row>
        <row r="1652">
          <cell r="C1652">
            <v>-7.9859049999999998</v>
          </cell>
          <cell r="E1652">
            <v>-3645.08</v>
          </cell>
        </row>
        <row r="1653">
          <cell r="C1653">
            <v>-7.9918839999999998</v>
          </cell>
          <cell r="E1653">
            <v>-3657.6770000000001</v>
          </cell>
        </row>
        <row r="1654">
          <cell r="C1654">
            <v>-7.997922</v>
          </cell>
          <cell r="E1654">
            <v>-3670.2620000000002</v>
          </cell>
        </row>
        <row r="1655">
          <cell r="C1655">
            <v>-8.0038409999999995</v>
          </cell>
          <cell r="E1655">
            <v>-3682.848</v>
          </cell>
        </row>
        <row r="1656">
          <cell r="C1656">
            <v>-8.0098789999999997</v>
          </cell>
          <cell r="E1656">
            <v>-3695.373</v>
          </cell>
        </row>
        <row r="1657">
          <cell r="C1657">
            <v>-8.0178320000000003</v>
          </cell>
          <cell r="E1657">
            <v>-3712</v>
          </cell>
        </row>
        <row r="1658">
          <cell r="C1658">
            <v>-8.0238709999999998</v>
          </cell>
          <cell r="E1658">
            <v>-3724.5250000000001</v>
          </cell>
        </row>
        <row r="1659">
          <cell r="C1659">
            <v>-8.0298499999999997</v>
          </cell>
          <cell r="E1659">
            <v>-3737.098</v>
          </cell>
        </row>
        <row r="1660">
          <cell r="C1660">
            <v>-8.0379210000000008</v>
          </cell>
          <cell r="E1660">
            <v>-3753.4989999999998</v>
          </cell>
        </row>
        <row r="1661">
          <cell r="C1661">
            <v>-8.0459329999999998</v>
          </cell>
          <cell r="E1661">
            <v>-3769.8319999999999</v>
          </cell>
        </row>
        <row r="1662">
          <cell r="C1662">
            <v>-8.053884</v>
          </cell>
          <cell r="E1662">
            <v>-3786.2150000000001</v>
          </cell>
        </row>
        <row r="1663">
          <cell r="C1663">
            <v>-8.0618970000000001</v>
          </cell>
          <cell r="E1663">
            <v>-3802.6210000000001</v>
          </cell>
        </row>
        <row r="1664">
          <cell r="C1664">
            <v>-8.0698480000000004</v>
          </cell>
          <cell r="E1664">
            <v>-3818.7910000000002</v>
          </cell>
        </row>
        <row r="1665">
          <cell r="C1665">
            <v>-8.0778009999999991</v>
          </cell>
          <cell r="E1665">
            <v>-3834.6990000000001</v>
          </cell>
        </row>
        <row r="1666">
          <cell r="C1666">
            <v>-8.0858729999999994</v>
          </cell>
          <cell r="E1666">
            <v>-3850.12</v>
          </cell>
        </row>
        <row r="1667">
          <cell r="C1667">
            <v>-8.0938839999999992</v>
          </cell>
          <cell r="E1667">
            <v>-3865.4630000000002</v>
          </cell>
        </row>
        <row r="1668">
          <cell r="C1668">
            <v>-8.101896</v>
          </cell>
          <cell r="E1668">
            <v>-3880.5520000000001</v>
          </cell>
        </row>
        <row r="1669">
          <cell r="C1669">
            <v>-8.1099080000000008</v>
          </cell>
          <cell r="E1669">
            <v>-3895.6970000000001</v>
          </cell>
        </row>
        <row r="1670">
          <cell r="C1670">
            <v>-8.1179790000000001</v>
          </cell>
          <cell r="E1670">
            <v>-3911.0279999999998</v>
          </cell>
        </row>
        <row r="1671">
          <cell r="C1671">
            <v>-8.1259910000000009</v>
          </cell>
          <cell r="E1671">
            <v>-3926.3069999999998</v>
          </cell>
        </row>
        <row r="1672">
          <cell r="C1672">
            <v>-8.1339430000000004</v>
          </cell>
          <cell r="E1672">
            <v>-3941.4369999999999</v>
          </cell>
        </row>
        <row r="1673">
          <cell r="C1673">
            <v>-8.1418959999999991</v>
          </cell>
          <cell r="E1673">
            <v>-3956.413</v>
          </cell>
        </row>
        <row r="1674">
          <cell r="C1674">
            <v>-8.1499070000000007</v>
          </cell>
          <cell r="E1674">
            <v>-3971.319</v>
          </cell>
        </row>
        <row r="1675">
          <cell r="C1675">
            <v>-8.1578599999999994</v>
          </cell>
          <cell r="E1675">
            <v>-3985.9920000000002</v>
          </cell>
        </row>
        <row r="1676">
          <cell r="C1676">
            <v>-8.1657510000000002</v>
          </cell>
          <cell r="E1676">
            <v>-4000.4560000000001</v>
          </cell>
        </row>
        <row r="1677">
          <cell r="C1677">
            <v>-8.173762</v>
          </cell>
          <cell r="E1677">
            <v>-4014.9769999999999</v>
          </cell>
        </row>
        <row r="1678">
          <cell r="C1678">
            <v>-8.181775</v>
          </cell>
          <cell r="E1678">
            <v>-4029.4029999999998</v>
          </cell>
        </row>
        <row r="1679">
          <cell r="C1679">
            <v>-8.189667</v>
          </cell>
          <cell r="E1679">
            <v>-4043.5430000000001</v>
          </cell>
        </row>
        <row r="1680">
          <cell r="C1680">
            <v>-8.1976790000000008</v>
          </cell>
          <cell r="E1680">
            <v>-4057.42</v>
          </cell>
        </row>
        <row r="1681">
          <cell r="C1681">
            <v>-8.2057500000000001</v>
          </cell>
          <cell r="E1681">
            <v>-4071.3820000000001</v>
          </cell>
        </row>
        <row r="1682">
          <cell r="C1682">
            <v>-8.2138220000000004</v>
          </cell>
          <cell r="E1682">
            <v>-4085.0039999999999</v>
          </cell>
        </row>
        <row r="1683">
          <cell r="C1683">
            <v>-8.2218339999999994</v>
          </cell>
          <cell r="E1683">
            <v>-4098.634</v>
          </cell>
        </row>
        <row r="1684">
          <cell r="C1684">
            <v>-8.2298460000000002</v>
          </cell>
          <cell r="E1684">
            <v>-4112.1000000000004</v>
          </cell>
        </row>
        <row r="1685">
          <cell r="C1685">
            <v>-8.237857</v>
          </cell>
          <cell r="E1685">
            <v>-4125.6390000000001</v>
          </cell>
        </row>
        <row r="1686">
          <cell r="C1686">
            <v>-8.24587</v>
          </cell>
          <cell r="E1686">
            <v>-4139.1189999999997</v>
          </cell>
        </row>
        <row r="1687">
          <cell r="C1687">
            <v>-8.2539409999999993</v>
          </cell>
          <cell r="E1687">
            <v>-4152.2780000000002</v>
          </cell>
        </row>
        <row r="1688">
          <cell r="C1688">
            <v>-8.2618930000000006</v>
          </cell>
          <cell r="E1688">
            <v>-4165.0810000000001</v>
          </cell>
        </row>
        <row r="1689">
          <cell r="C1689">
            <v>-8.2699649999999991</v>
          </cell>
          <cell r="E1689">
            <v>-4177.6750000000002</v>
          </cell>
        </row>
        <row r="1690">
          <cell r="C1690">
            <v>-8.2799490000000002</v>
          </cell>
          <cell r="E1690">
            <v>-4193.2349999999997</v>
          </cell>
        </row>
        <row r="1691">
          <cell r="C1691">
            <v>-8.2899340000000006</v>
          </cell>
          <cell r="E1691">
            <v>-4208.6279999999997</v>
          </cell>
        </row>
        <row r="1692">
          <cell r="C1692">
            <v>-8.2999189999999992</v>
          </cell>
          <cell r="E1692">
            <v>-4223.7020000000002</v>
          </cell>
        </row>
        <row r="1693">
          <cell r="C1693">
            <v>-8.3099030000000003</v>
          </cell>
          <cell r="E1693">
            <v>-4238.5439999999999</v>
          </cell>
        </row>
        <row r="1694">
          <cell r="C1694">
            <v>-8.3198880000000006</v>
          </cell>
          <cell r="E1694">
            <v>-4253.0410000000002</v>
          </cell>
        </row>
        <row r="1695">
          <cell r="C1695">
            <v>-8.329993</v>
          </cell>
          <cell r="E1695">
            <v>-4267.326</v>
          </cell>
        </row>
        <row r="1696">
          <cell r="C1696">
            <v>-8.3400370000000006</v>
          </cell>
          <cell r="E1696">
            <v>-4281.3469999999998</v>
          </cell>
        </row>
        <row r="1697">
          <cell r="C1697">
            <v>-8.3499619999999997</v>
          </cell>
          <cell r="E1697">
            <v>-4294.8109999999997</v>
          </cell>
        </row>
        <row r="1698">
          <cell r="C1698">
            <v>-8.3598870000000005</v>
          </cell>
          <cell r="E1698">
            <v>-4308.2020000000002</v>
          </cell>
        </row>
        <row r="1699">
          <cell r="C1699">
            <v>-8.3698720000000009</v>
          </cell>
          <cell r="E1699">
            <v>-4321.62</v>
          </cell>
        </row>
        <row r="1700">
          <cell r="C1700">
            <v>-8.3798580000000005</v>
          </cell>
          <cell r="E1700">
            <v>-4334.7809999999999</v>
          </cell>
        </row>
        <row r="1701">
          <cell r="C1701">
            <v>-8.3899019999999993</v>
          </cell>
          <cell r="E1701">
            <v>-4348.0709999999999</v>
          </cell>
        </row>
        <row r="1702">
          <cell r="C1702">
            <v>-8.3998869999999997</v>
          </cell>
          <cell r="E1702">
            <v>-4361.18</v>
          </cell>
        </row>
        <row r="1703">
          <cell r="C1703">
            <v>-8.4098710000000008</v>
          </cell>
          <cell r="E1703">
            <v>-4374.2910000000002</v>
          </cell>
        </row>
        <row r="1704">
          <cell r="C1704">
            <v>-8.4199169999999999</v>
          </cell>
          <cell r="E1704">
            <v>-4386.5420000000004</v>
          </cell>
        </row>
        <row r="1705">
          <cell r="C1705">
            <v>-8.4299610000000005</v>
          </cell>
          <cell r="E1705">
            <v>-4398.2420000000002</v>
          </cell>
        </row>
        <row r="1706">
          <cell r="C1706">
            <v>-8.4399460000000008</v>
          </cell>
          <cell r="E1706">
            <v>-4409.4210000000003</v>
          </cell>
        </row>
        <row r="1707">
          <cell r="C1707">
            <v>-8.4499300000000002</v>
          </cell>
          <cell r="E1707">
            <v>-4420.2079999999996</v>
          </cell>
        </row>
        <row r="1708">
          <cell r="C1708">
            <v>-8.4599150000000005</v>
          </cell>
          <cell r="E1708">
            <v>-4430.6940000000004</v>
          </cell>
        </row>
        <row r="1709">
          <cell r="C1709">
            <v>-8.4699600000000004</v>
          </cell>
          <cell r="E1709">
            <v>-4441.058</v>
          </cell>
        </row>
        <row r="1710">
          <cell r="C1710">
            <v>-8.4800050000000002</v>
          </cell>
          <cell r="E1710">
            <v>-4451.0360000000001</v>
          </cell>
        </row>
        <row r="1711">
          <cell r="C1711">
            <v>-8.4899900000000006</v>
          </cell>
          <cell r="E1711">
            <v>-4460.8940000000002</v>
          </cell>
        </row>
        <row r="1712">
          <cell r="C1712">
            <v>-8.4999739999999999</v>
          </cell>
          <cell r="E1712">
            <v>-4470.2979999999998</v>
          </cell>
        </row>
        <row r="1713">
          <cell r="C1713">
            <v>-8.5099590000000003</v>
          </cell>
          <cell r="E1713">
            <v>-4479.4660000000003</v>
          </cell>
        </row>
        <row r="1714">
          <cell r="C1714">
            <v>-8.5199440000000006</v>
          </cell>
          <cell r="E1714">
            <v>-4488.2860000000001</v>
          </cell>
        </row>
        <row r="1715">
          <cell r="C1715">
            <v>-8.5299890000000005</v>
          </cell>
          <cell r="E1715">
            <v>-4497.09</v>
          </cell>
        </row>
        <row r="1716">
          <cell r="C1716">
            <v>-8.5400329999999993</v>
          </cell>
          <cell r="E1716">
            <v>-4505.4989999999998</v>
          </cell>
        </row>
        <row r="1717">
          <cell r="C1717">
            <v>-8.5499580000000002</v>
          </cell>
          <cell r="E1717">
            <v>-4513.3289999999997</v>
          </cell>
        </row>
        <row r="1718">
          <cell r="C1718">
            <v>-8.5598840000000003</v>
          </cell>
          <cell r="E1718">
            <v>-4520.9219999999996</v>
          </cell>
        </row>
        <row r="1719">
          <cell r="C1719">
            <v>-8.5698679999999996</v>
          </cell>
          <cell r="E1719">
            <v>-4528.4719999999998</v>
          </cell>
        </row>
        <row r="1720">
          <cell r="C1720">
            <v>-8.579853</v>
          </cell>
          <cell r="E1720">
            <v>-4535.5460000000003</v>
          </cell>
        </row>
        <row r="1721">
          <cell r="C1721">
            <v>-8.5898979999999998</v>
          </cell>
          <cell r="E1721">
            <v>-4542.82</v>
          </cell>
        </row>
        <row r="1722">
          <cell r="C1722">
            <v>-8.5998830000000002</v>
          </cell>
          <cell r="E1722">
            <v>-4550.308</v>
          </cell>
        </row>
        <row r="1723">
          <cell r="C1723">
            <v>-8.6098680000000005</v>
          </cell>
          <cell r="E1723">
            <v>-4557.2759999999998</v>
          </cell>
        </row>
        <row r="1724">
          <cell r="C1724">
            <v>-8.6197929999999996</v>
          </cell>
          <cell r="E1724">
            <v>-4563.9889999999996</v>
          </cell>
        </row>
        <row r="1725">
          <cell r="C1725">
            <v>-8.6298370000000002</v>
          </cell>
          <cell r="E1725">
            <v>-4570.143</v>
          </cell>
        </row>
        <row r="1726">
          <cell r="C1726">
            <v>-8.6398220000000006</v>
          </cell>
          <cell r="E1726">
            <v>-4575.259</v>
          </cell>
        </row>
        <row r="1727">
          <cell r="C1727">
            <v>-8.6498670000000004</v>
          </cell>
          <cell r="E1727">
            <v>-4579.8720000000003</v>
          </cell>
        </row>
        <row r="1728">
          <cell r="C1728">
            <v>-8.6598520000000008</v>
          </cell>
          <cell r="E1728">
            <v>-4584.0069999999996</v>
          </cell>
        </row>
        <row r="1729">
          <cell r="C1729">
            <v>-8.6698959999999996</v>
          </cell>
          <cell r="E1729">
            <v>-4588.1260000000002</v>
          </cell>
        </row>
        <row r="1730">
          <cell r="C1730">
            <v>-8.6799409999999995</v>
          </cell>
          <cell r="E1730">
            <v>-4592.0360000000001</v>
          </cell>
        </row>
        <row r="1731">
          <cell r="C1731">
            <v>-8.6899259999999998</v>
          </cell>
          <cell r="E1731">
            <v>-4595.683</v>
          </cell>
        </row>
        <row r="1732">
          <cell r="C1732">
            <v>-8.6999700000000004</v>
          </cell>
          <cell r="E1732">
            <v>-4599.28</v>
          </cell>
        </row>
        <row r="1733">
          <cell r="C1733">
            <v>-8.7098949999999995</v>
          </cell>
          <cell r="E1733">
            <v>-4602.9080000000004</v>
          </cell>
        </row>
        <row r="1734">
          <cell r="C1734">
            <v>-8.7199410000000004</v>
          </cell>
          <cell r="E1734">
            <v>-4606.6120000000001</v>
          </cell>
        </row>
        <row r="1735">
          <cell r="C1735">
            <v>-8.7299849999999992</v>
          </cell>
          <cell r="E1735">
            <v>-4610.7749999999996</v>
          </cell>
        </row>
        <row r="1736">
          <cell r="C1736">
            <v>-8.7399690000000003</v>
          </cell>
          <cell r="E1736">
            <v>-4615.2079999999996</v>
          </cell>
        </row>
        <row r="1737">
          <cell r="C1737">
            <v>-8.7499540000000007</v>
          </cell>
          <cell r="E1737">
            <v>-4619.3909999999996</v>
          </cell>
        </row>
        <row r="1738">
          <cell r="C1738">
            <v>-8.7599389999999993</v>
          </cell>
          <cell r="E1738">
            <v>-4623.4380000000001</v>
          </cell>
        </row>
        <row r="1739">
          <cell r="C1739">
            <v>-8.7699239999999996</v>
          </cell>
          <cell r="E1739">
            <v>-4627.2960000000003</v>
          </cell>
        </row>
        <row r="1740">
          <cell r="C1740">
            <v>-8.779909</v>
          </cell>
          <cell r="E1740">
            <v>-4631.2309999999998</v>
          </cell>
        </row>
        <row r="1741">
          <cell r="C1741">
            <v>-8.7899530000000006</v>
          </cell>
          <cell r="E1741">
            <v>-4635.1360000000004</v>
          </cell>
        </row>
        <row r="1742">
          <cell r="C1742">
            <v>-8.7999379999999991</v>
          </cell>
          <cell r="E1742">
            <v>-4639.027</v>
          </cell>
        </row>
        <row r="1743">
          <cell r="C1743">
            <v>-8.809863</v>
          </cell>
          <cell r="E1743">
            <v>-4643.1210000000001</v>
          </cell>
        </row>
        <row r="1744">
          <cell r="C1744">
            <v>-8.8199079999999999</v>
          </cell>
          <cell r="E1744">
            <v>-4647.1009999999997</v>
          </cell>
        </row>
        <row r="1745">
          <cell r="C1745">
            <v>-8.8298930000000002</v>
          </cell>
          <cell r="E1745">
            <v>-4650.8339999999998</v>
          </cell>
        </row>
        <row r="1746">
          <cell r="C1746">
            <v>-8.8399380000000001</v>
          </cell>
          <cell r="E1746">
            <v>-4654.3140000000003</v>
          </cell>
        </row>
        <row r="1747">
          <cell r="C1747">
            <v>-8.8499820000000007</v>
          </cell>
          <cell r="E1747">
            <v>-4657.6170000000002</v>
          </cell>
        </row>
        <row r="1748">
          <cell r="C1748">
            <v>-8.8600270000000005</v>
          </cell>
          <cell r="E1748">
            <v>-4660.6409999999996</v>
          </cell>
        </row>
        <row r="1749">
          <cell r="C1749">
            <v>-8.8699519999999996</v>
          </cell>
          <cell r="E1749">
            <v>-4663.67</v>
          </cell>
        </row>
        <row r="1750">
          <cell r="C1750">
            <v>-8.879937</v>
          </cell>
          <cell r="E1750">
            <v>-4666.4049999999997</v>
          </cell>
        </row>
        <row r="1751">
          <cell r="C1751">
            <v>-8.8899220000000003</v>
          </cell>
          <cell r="E1751">
            <v>-4668.9809999999998</v>
          </cell>
        </row>
        <row r="1752">
          <cell r="C1752">
            <v>-8.9000260000000004</v>
          </cell>
          <cell r="E1752">
            <v>-4671.7929999999997</v>
          </cell>
        </row>
        <row r="1753">
          <cell r="C1753">
            <v>-8.9100110000000008</v>
          </cell>
          <cell r="E1753">
            <v>-4674.2690000000002</v>
          </cell>
        </row>
        <row r="1754">
          <cell r="C1754">
            <v>-8.9199350000000006</v>
          </cell>
          <cell r="E1754">
            <v>-4676.4949999999999</v>
          </cell>
        </row>
        <row r="1755">
          <cell r="C1755">
            <v>-8.9299210000000002</v>
          </cell>
          <cell r="E1755">
            <v>-4679.1130000000003</v>
          </cell>
        </row>
        <row r="1756">
          <cell r="C1756">
            <v>-8.9399060000000006</v>
          </cell>
          <cell r="E1756">
            <v>-4681.6610000000001</v>
          </cell>
        </row>
        <row r="1757">
          <cell r="C1757">
            <v>-8.9499499999999994</v>
          </cell>
          <cell r="E1757">
            <v>-4683.8879999999999</v>
          </cell>
        </row>
        <row r="1758">
          <cell r="C1758">
            <v>-8.9599349999999998</v>
          </cell>
          <cell r="E1758">
            <v>-4685.8230000000003</v>
          </cell>
        </row>
        <row r="1759">
          <cell r="C1759">
            <v>-8.9699190000000009</v>
          </cell>
          <cell r="E1759">
            <v>-4687.57</v>
          </cell>
        </row>
        <row r="1760">
          <cell r="C1760">
            <v>-8.9799050000000005</v>
          </cell>
          <cell r="E1760">
            <v>-4689.0810000000001</v>
          </cell>
        </row>
        <row r="1761">
          <cell r="C1761">
            <v>-8.9898900000000008</v>
          </cell>
          <cell r="E1761">
            <v>-4691.0150000000003</v>
          </cell>
        </row>
        <row r="1762">
          <cell r="C1762">
            <v>-8.9998749999999994</v>
          </cell>
          <cell r="E1762">
            <v>-4692.7539999999999</v>
          </cell>
        </row>
        <row r="1763">
          <cell r="C1763">
            <v>-9.009919</v>
          </cell>
          <cell r="E1763">
            <v>-4694.1949999999997</v>
          </cell>
        </row>
        <row r="1764">
          <cell r="C1764">
            <v>-9.0199029999999993</v>
          </cell>
          <cell r="E1764">
            <v>-4695.7290000000003</v>
          </cell>
        </row>
        <row r="1765">
          <cell r="C1765">
            <v>-9.0299490000000002</v>
          </cell>
          <cell r="E1765">
            <v>-4697.59</v>
          </cell>
        </row>
        <row r="1766">
          <cell r="C1766">
            <v>-9.0399340000000006</v>
          </cell>
          <cell r="E1766">
            <v>-4699.2749999999996</v>
          </cell>
        </row>
        <row r="1767">
          <cell r="C1767">
            <v>-9.0499779999999994</v>
          </cell>
          <cell r="E1767">
            <v>-4700.6189999999997</v>
          </cell>
        </row>
        <row r="1768">
          <cell r="C1768">
            <v>-9.0599620000000005</v>
          </cell>
          <cell r="E1768">
            <v>-4701.4840000000004</v>
          </cell>
        </row>
        <row r="1769">
          <cell r="C1769">
            <v>-9.0699470000000009</v>
          </cell>
          <cell r="E1769">
            <v>-4702.0479999999998</v>
          </cell>
        </row>
        <row r="1770">
          <cell r="C1770">
            <v>-9.0799920000000007</v>
          </cell>
          <cell r="E1770">
            <v>-4702.7380000000003</v>
          </cell>
        </row>
        <row r="1771">
          <cell r="C1771">
            <v>-9.0899769999999993</v>
          </cell>
          <cell r="E1771">
            <v>-4703.7079999999996</v>
          </cell>
        </row>
        <row r="1772">
          <cell r="C1772">
            <v>-9.1000219999999992</v>
          </cell>
          <cell r="E1772">
            <v>-4704.7920000000004</v>
          </cell>
        </row>
        <row r="1773">
          <cell r="C1773">
            <v>-9.109947</v>
          </cell>
          <cell r="E1773">
            <v>-4706.0730000000003</v>
          </cell>
        </row>
        <row r="1774">
          <cell r="C1774">
            <v>-9.1199919999999999</v>
          </cell>
          <cell r="E1774">
            <v>-4707.2700000000004</v>
          </cell>
        </row>
        <row r="1775">
          <cell r="C1775">
            <v>-9.1299759999999992</v>
          </cell>
          <cell r="E1775">
            <v>-4708.3540000000003</v>
          </cell>
        </row>
        <row r="1776">
          <cell r="C1776">
            <v>-9.1399609999999996</v>
          </cell>
          <cell r="E1776">
            <v>-4709.07</v>
          </cell>
        </row>
        <row r="1777">
          <cell r="C1777">
            <v>-9.1500649999999997</v>
          </cell>
          <cell r="E1777">
            <v>-4709.9520000000002</v>
          </cell>
        </row>
        <row r="1778">
          <cell r="C1778">
            <v>-9.1600509999999993</v>
          </cell>
          <cell r="E1778">
            <v>-4711.0730000000003</v>
          </cell>
        </row>
        <row r="1779">
          <cell r="C1779">
            <v>-9.1700350000000004</v>
          </cell>
          <cell r="E1779">
            <v>-4712.2240000000002</v>
          </cell>
        </row>
        <row r="1780">
          <cell r="C1780">
            <v>-9.1800200000000007</v>
          </cell>
          <cell r="E1780">
            <v>-4713.3509999999997</v>
          </cell>
        </row>
        <row r="1781">
          <cell r="C1781">
            <v>-9.1900049999999993</v>
          </cell>
          <cell r="E1781">
            <v>-4714.4030000000002</v>
          </cell>
        </row>
        <row r="1782">
          <cell r="C1782">
            <v>-9.2000489999999999</v>
          </cell>
          <cell r="E1782">
            <v>-4715.4210000000003</v>
          </cell>
        </row>
        <row r="1783">
          <cell r="C1783">
            <v>-9.2100349999999995</v>
          </cell>
          <cell r="E1783">
            <v>-4716.1509999999998</v>
          </cell>
        </row>
        <row r="1784">
          <cell r="C1784">
            <v>-9.2200799999999994</v>
          </cell>
          <cell r="E1784">
            <v>-4716.527</v>
          </cell>
        </row>
        <row r="1785">
          <cell r="C1785">
            <v>-9.2300640000000005</v>
          </cell>
          <cell r="E1785">
            <v>-4716.6869999999999</v>
          </cell>
        </row>
        <row r="1786">
          <cell r="C1786">
            <v>-9.2400490000000008</v>
          </cell>
          <cell r="E1786">
            <v>-4715.9610000000002</v>
          </cell>
        </row>
        <row r="1787">
          <cell r="C1787">
            <v>-9.2499739999999999</v>
          </cell>
          <cell r="E1787">
            <v>-4715.0439999999999</v>
          </cell>
        </row>
        <row r="1788">
          <cell r="C1788">
            <v>-9.2599590000000003</v>
          </cell>
          <cell r="E1788">
            <v>-4714.2910000000002</v>
          </cell>
        </row>
        <row r="1789">
          <cell r="C1789">
            <v>-9.2700040000000001</v>
          </cell>
          <cell r="E1789">
            <v>-4713.7669999999998</v>
          </cell>
        </row>
        <row r="1790">
          <cell r="C1790">
            <v>-9.2800480000000007</v>
          </cell>
          <cell r="E1790">
            <v>-4713.7349999999997</v>
          </cell>
        </row>
        <row r="1791">
          <cell r="C1791">
            <v>-9.2900329999999993</v>
          </cell>
          <cell r="E1791">
            <v>-4714.1170000000002</v>
          </cell>
        </row>
        <row r="1792">
          <cell r="C1792">
            <v>-9.3000170000000004</v>
          </cell>
          <cell r="E1792">
            <v>-4714.5429999999997</v>
          </cell>
        </row>
        <row r="1793">
          <cell r="C1793">
            <v>-9.3100629999999995</v>
          </cell>
          <cell r="E1793">
            <v>-4714.8779999999997</v>
          </cell>
        </row>
        <row r="1794">
          <cell r="C1794">
            <v>-9.3201070000000001</v>
          </cell>
          <cell r="E1794">
            <v>-4715.2020000000002</v>
          </cell>
        </row>
        <row r="1795">
          <cell r="C1795">
            <v>-9.3300920000000005</v>
          </cell>
          <cell r="E1795">
            <v>-4715.2889999999998</v>
          </cell>
        </row>
        <row r="1796">
          <cell r="C1796">
            <v>-9.3400169999999996</v>
          </cell>
          <cell r="E1796">
            <v>-4715.4970000000003</v>
          </cell>
        </row>
        <row r="1797">
          <cell r="C1797">
            <v>-9.3500610000000002</v>
          </cell>
          <cell r="E1797">
            <v>-4715.8620000000001</v>
          </cell>
        </row>
        <row r="1798">
          <cell r="C1798">
            <v>-9.3599270000000008</v>
          </cell>
          <cell r="E1798">
            <v>-4715.96</v>
          </cell>
        </row>
        <row r="1799">
          <cell r="C1799">
            <v>-9.3699110000000001</v>
          </cell>
          <cell r="E1799">
            <v>-4716.2129999999997</v>
          </cell>
        </row>
        <row r="1800">
          <cell r="C1800">
            <v>-9.3799569999999992</v>
          </cell>
          <cell r="E1800">
            <v>-4716.6620000000003</v>
          </cell>
        </row>
        <row r="1801">
          <cell r="C1801">
            <v>-9.3898820000000001</v>
          </cell>
          <cell r="E1801">
            <v>-4716.8599999999997</v>
          </cell>
        </row>
        <row r="1802">
          <cell r="C1802">
            <v>-9.3998670000000004</v>
          </cell>
          <cell r="E1802">
            <v>-4716.6189999999997</v>
          </cell>
        </row>
        <row r="1803">
          <cell r="C1803">
            <v>-9.4099109999999992</v>
          </cell>
          <cell r="E1803">
            <v>-4716.4269999999997</v>
          </cell>
        </row>
        <row r="1804">
          <cell r="C1804">
            <v>-9.4199549999999999</v>
          </cell>
          <cell r="E1804">
            <v>-4716.5780000000004</v>
          </cell>
        </row>
        <row r="1805">
          <cell r="C1805">
            <v>-9.4299409999999995</v>
          </cell>
          <cell r="E1805">
            <v>-4716.8549999999996</v>
          </cell>
        </row>
        <row r="1806">
          <cell r="C1806">
            <v>-9.4399850000000001</v>
          </cell>
          <cell r="E1806">
            <v>-4717.2479999999996</v>
          </cell>
        </row>
        <row r="1807">
          <cell r="C1807">
            <v>-9.4499700000000004</v>
          </cell>
          <cell r="E1807">
            <v>-4717.491</v>
          </cell>
        </row>
        <row r="1808">
          <cell r="C1808">
            <v>-9.4599539999999998</v>
          </cell>
          <cell r="E1808">
            <v>-4717.6409999999996</v>
          </cell>
        </row>
        <row r="1809">
          <cell r="C1809">
            <v>-9.4700000000000006</v>
          </cell>
          <cell r="E1809">
            <v>-4717.8630000000003</v>
          </cell>
        </row>
        <row r="1810">
          <cell r="C1810">
            <v>-9.479984</v>
          </cell>
          <cell r="E1810">
            <v>-4717.8879999999999</v>
          </cell>
        </row>
        <row r="1811">
          <cell r="C1811">
            <v>-9.4899690000000003</v>
          </cell>
          <cell r="E1811">
            <v>-4717.6959999999999</v>
          </cell>
        </row>
        <row r="1812">
          <cell r="C1812">
            <v>-9.4998939999999994</v>
          </cell>
          <cell r="E1812">
            <v>-4717.1139999999996</v>
          </cell>
        </row>
        <row r="1813">
          <cell r="C1813">
            <v>-9.5099389999999993</v>
          </cell>
          <cell r="E1813">
            <v>-4716.21</v>
          </cell>
        </row>
        <row r="1814">
          <cell r="C1814">
            <v>-9.5199829999999999</v>
          </cell>
          <cell r="E1814">
            <v>-4714.9799999999996</v>
          </cell>
        </row>
        <row r="1815">
          <cell r="C1815">
            <v>-9.5299680000000002</v>
          </cell>
          <cell r="E1815">
            <v>-4713.8850000000002</v>
          </cell>
        </row>
        <row r="1816">
          <cell r="C1816">
            <v>-9.5399530000000006</v>
          </cell>
          <cell r="E1816">
            <v>-4712.8040000000001</v>
          </cell>
        </row>
        <row r="1817">
          <cell r="C1817">
            <v>-9.5498779999999996</v>
          </cell>
          <cell r="E1817">
            <v>-4711.6390000000001</v>
          </cell>
        </row>
        <row r="1818">
          <cell r="C1818">
            <v>-9.5599229999999995</v>
          </cell>
          <cell r="E1818">
            <v>-4710.2830000000004</v>
          </cell>
        </row>
        <row r="1819">
          <cell r="C1819">
            <v>-9.5699079999999999</v>
          </cell>
          <cell r="E1819">
            <v>-4709.3590000000004</v>
          </cell>
        </row>
        <row r="1820">
          <cell r="C1820">
            <v>-9.5799520000000005</v>
          </cell>
          <cell r="E1820">
            <v>-4708.585</v>
          </cell>
        </row>
        <row r="1821">
          <cell r="C1821">
            <v>-9.5899370000000008</v>
          </cell>
          <cell r="E1821">
            <v>-4707.848</v>
          </cell>
        </row>
        <row r="1822">
          <cell r="C1822">
            <v>-9.5999219999999994</v>
          </cell>
          <cell r="E1822">
            <v>-4707.7240000000002</v>
          </cell>
        </row>
        <row r="1823">
          <cell r="C1823">
            <v>-9.6099069999999998</v>
          </cell>
          <cell r="E1823">
            <v>-4707.7449999999999</v>
          </cell>
        </row>
        <row r="1824">
          <cell r="C1824">
            <v>-9.6199510000000004</v>
          </cell>
          <cell r="E1824">
            <v>-4707.7219999999998</v>
          </cell>
        </row>
        <row r="1825">
          <cell r="C1825">
            <v>-9.6299960000000002</v>
          </cell>
          <cell r="E1825">
            <v>-4708.009</v>
          </cell>
        </row>
        <row r="1826">
          <cell r="C1826">
            <v>-9.6399810000000006</v>
          </cell>
          <cell r="E1826">
            <v>-4708.8450000000003</v>
          </cell>
        </row>
        <row r="1827">
          <cell r="C1827">
            <v>-9.6499659999999992</v>
          </cell>
          <cell r="E1827">
            <v>-4709.6210000000001</v>
          </cell>
        </row>
        <row r="1828">
          <cell r="C1828">
            <v>-9.659891</v>
          </cell>
          <cell r="E1828">
            <v>-4709.8829999999998</v>
          </cell>
        </row>
        <row r="1829">
          <cell r="C1829">
            <v>-9.6698760000000004</v>
          </cell>
          <cell r="E1829">
            <v>-4709.9589999999998</v>
          </cell>
        </row>
        <row r="1830">
          <cell r="C1830">
            <v>-9.6799199999999992</v>
          </cell>
          <cell r="E1830">
            <v>-4710.4189999999999</v>
          </cell>
        </row>
        <row r="1831">
          <cell r="C1831">
            <v>-9.6899060000000006</v>
          </cell>
          <cell r="E1831">
            <v>-4710.8829999999998</v>
          </cell>
        </row>
        <row r="1832">
          <cell r="C1832">
            <v>-9.6999499999999994</v>
          </cell>
          <cell r="E1832">
            <v>-4711.0919999999996</v>
          </cell>
        </row>
        <row r="1833">
          <cell r="C1833">
            <v>-9.709994</v>
          </cell>
          <cell r="E1833">
            <v>-4711.3339999999998</v>
          </cell>
        </row>
        <row r="1834">
          <cell r="C1834">
            <v>-9.7199790000000004</v>
          </cell>
          <cell r="E1834">
            <v>-4711.4080000000004</v>
          </cell>
        </row>
        <row r="1835">
          <cell r="C1835">
            <v>-9.729965</v>
          </cell>
          <cell r="E1835">
            <v>-4711.41</v>
          </cell>
        </row>
        <row r="1836">
          <cell r="C1836">
            <v>-9.7399489999999993</v>
          </cell>
          <cell r="E1836">
            <v>-4711.4089999999997</v>
          </cell>
        </row>
        <row r="1837">
          <cell r="C1837">
            <v>-9.7499929999999999</v>
          </cell>
          <cell r="E1837">
            <v>-4711.7870000000003</v>
          </cell>
        </row>
        <row r="1838">
          <cell r="C1838">
            <v>-9.7599780000000003</v>
          </cell>
          <cell r="E1838">
            <v>-4712.0559999999996</v>
          </cell>
        </row>
        <row r="1839">
          <cell r="C1839">
            <v>-9.7700230000000001</v>
          </cell>
          <cell r="E1839">
            <v>-4712.1189999999997</v>
          </cell>
        </row>
        <row r="1840">
          <cell r="C1840">
            <v>-9.7800080000000005</v>
          </cell>
          <cell r="E1840">
            <v>-4711.808</v>
          </cell>
        </row>
        <row r="1841">
          <cell r="C1841">
            <v>-9.7899930000000008</v>
          </cell>
          <cell r="E1841">
            <v>-4711.558</v>
          </cell>
        </row>
        <row r="1842">
          <cell r="C1842">
            <v>-9.7999779999999994</v>
          </cell>
          <cell r="E1842">
            <v>-4711.2089999999998</v>
          </cell>
        </row>
        <row r="1843">
          <cell r="C1843">
            <v>-9.810022</v>
          </cell>
          <cell r="E1843">
            <v>-4711.0649999999996</v>
          </cell>
        </row>
        <row r="1844">
          <cell r="C1844">
            <v>-9.8200070000000004</v>
          </cell>
          <cell r="E1844">
            <v>-4710.848</v>
          </cell>
        </row>
        <row r="1845">
          <cell r="C1845">
            <v>-9.8300520000000002</v>
          </cell>
          <cell r="E1845">
            <v>-4710.8549999999996</v>
          </cell>
        </row>
        <row r="1846">
          <cell r="C1846">
            <v>-9.8400370000000006</v>
          </cell>
          <cell r="E1846">
            <v>-4710.5360000000001</v>
          </cell>
        </row>
        <row r="1847">
          <cell r="C1847">
            <v>-9.8500209999999999</v>
          </cell>
          <cell r="E1847">
            <v>-4710.1180000000004</v>
          </cell>
        </row>
        <row r="1848">
          <cell r="C1848">
            <v>-9.859947</v>
          </cell>
          <cell r="E1848">
            <v>-4709.6970000000001</v>
          </cell>
        </row>
        <row r="1849">
          <cell r="C1849">
            <v>-9.8699910000000006</v>
          </cell>
          <cell r="E1849">
            <v>-4709.3280000000004</v>
          </cell>
        </row>
        <row r="1850">
          <cell r="C1850">
            <v>-9.8799759999999992</v>
          </cell>
          <cell r="E1850">
            <v>-4708.8670000000002</v>
          </cell>
        </row>
        <row r="1851">
          <cell r="C1851">
            <v>-9.8899609999999996</v>
          </cell>
          <cell r="E1851">
            <v>-4708.5600000000004</v>
          </cell>
        </row>
        <row r="1852">
          <cell r="C1852">
            <v>-9.8999459999999999</v>
          </cell>
          <cell r="E1852">
            <v>-4707.9679999999998</v>
          </cell>
        </row>
        <row r="1853">
          <cell r="C1853">
            <v>-9.9098710000000008</v>
          </cell>
          <cell r="E1853">
            <v>-4707.59</v>
          </cell>
        </row>
        <row r="1854">
          <cell r="C1854">
            <v>-9.9198559999999993</v>
          </cell>
          <cell r="E1854">
            <v>-4707.143</v>
          </cell>
        </row>
        <row r="1855">
          <cell r="C1855">
            <v>-9.9298400000000004</v>
          </cell>
          <cell r="E1855">
            <v>-4706.6959999999999</v>
          </cell>
        </row>
        <row r="1856">
          <cell r="C1856">
            <v>-9.9398850000000003</v>
          </cell>
          <cell r="E1856">
            <v>-4706.1819999999998</v>
          </cell>
        </row>
        <row r="1857">
          <cell r="C1857">
            <v>-9.9499300000000002</v>
          </cell>
          <cell r="E1857">
            <v>-4705.5259999999998</v>
          </cell>
        </row>
        <row r="1858">
          <cell r="C1858">
            <v>-9.9598549999999992</v>
          </cell>
          <cell r="E1858">
            <v>-4704.8860000000004</v>
          </cell>
        </row>
        <row r="1859">
          <cell r="C1859">
            <v>-9.9698399999999996</v>
          </cell>
          <cell r="E1859">
            <v>-4704.2839999999997</v>
          </cell>
        </row>
        <row r="1860">
          <cell r="C1860">
            <v>-9.9798840000000002</v>
          </cell>
          <cell r="E1860">
            <v>-4703.7960000000003</v>
          </cell>
        </row>
        <row r="1861">
          <cell r="C1861">
            <v>-9.9898690000000006</v>
          </cell>
          <cell r="E1861">
            <v>-4703.6719999999996</v>
          </cell>
        </row>
        <row r="1862">
          <cell r="C1862">
            <v>-9.9999140000000004</v>
          </cell>
          <cell r="E1862">
            <v>-4703.3190000000004</v>
          </cell>
        </row>
        <row r="1863">
          <cell r="C1863">
            <v>-10.0099</v>
          </cell>
          <cell r="E1863">
            <v>-4702.7529999999997</v>
          </cell>
        </row>
        <row r="1864">
          <cell r="C1864">
            <v>-10.01994</v>
          </cell>
          <cell r="E1864">
            <v>-4701.701</v>
          </cell>
        </row>
        <row r="1865">
          <cell r="C1865">
            <v>-10.02999</v>
          </cell>
          <cell r="E1865">
            <v>-4700.4530000000004</v>
          </cell>
        </row>
        <row r="1866">
          <cell r="C1866">
            <v>-10.04003</v>
          </cell>
          <cell r="E1866">
            <v>-4699.5519999999997</v>
          </cell>
        </row>
        <row r="1867">
          <cell r="C1867">
            <v>-10.050079999999999</v>
          </cell>
          <cell r="E1867">
            <v>-4698.5680000000002</v>
          </cell>
        </row>
        <row r="1868">
          <cell r="C1868">
            <v>-10.06</v>
          </cell>
          <cell r="E1868">
            <v>-4697.6880000000001</v>
          </cell>
        </row>
        <row r="1869">
          <cell r="C1869">
            <v>-10.069990000000001</v>
          </cell>
          <cell r="E1869">
            <v>-4697.0069999999996</v>
          </cell>
        </row>
        <row r="1870">
          <cell r="C1870">
            <v>-10.079969999999999</v>
          </cell>
          <cell r="E1870">
            <v>-4696.5079999999998</v>
          </cell>
        </row>
        <row r="1871">
          <cell r="C1871">
            <v>-10.08996</v>
          </cell>
          <cell r="E1871">
            <v>-4696.13</v>
          </cell>
        </row>
        <row r="1872">
          <cell r="C1872">
            <v>-10.09994</v>
          </cell>
          <cell r="E1872">
            <v>-4695.8180000000002</v>
          </cell>
        </row>
        <row r="1873">
          <cell r="C1873">
            <v>-10.10993</v>
          </cell>
          <cell r="E1873">
            <v>-4695.7160000000003</v>
          </cell>
        </row>
        <row r="1874">
          <cell r="C1874">
            <v>-10.11997</v>
          </cell>
          <cell r="E1874">
            <v>-4695.4939999999997</v>
          </cell>
        </row>
        <row r="1875">
          <cell r="C1875">
            <v>-10.129960000000001</v>
          </cell>
          <cell r="E1875">
            <v>-4695.2510000000002</v>
          </cell>
        </row>
        <row r="1876">
          <cell r="C1876">
            <v>-10.14</v>
          </cell>
          <cell r="E1876">
            <v>-4694.9030000000002</v>
          </cell>
        </row>
        <row r="1877">
          <cell r="C1877">
            <v>-10.149990000000001</v>
          </cell>
          <cell r="E1877">
            <v>-4694.5789999999997</v>
          </cell>
        </row>
        <row r="1878">
          <cell r="C1878">
            <v>-10.15997</v>
          </cell>
          <cell r="E1878">
            <v>-4694.4290000000001</v>
          </cell>
        </row>
        <row r="1879">
          <cell r="C1879">
            <v>-10.16996</v>
          </cell>
          <cell r="E1879">
            <v>-4694.1099999999997</v>
          </cell>
        </row>
        <row r="1880">
          <cell r="C1880">
            <v>-10.17994</v>
          </cell>
          <cell r="E1880">
            <v>-4693.982</v>
          </cell>
        </row>
        <row r="1881">
          <cell r="C1881">
            <v>-10.18998</v>
          </cell>
          <cell r="E1881">
            <v>-4694.4009999999998</v>
          </cell>
        </row>
        <row r="1882">
          <cell r="C1882">
            <v>-10.19997</v>
          </cell>
          <cell r="E1882">
            <v>-4694.9920000000002</v>
          </cell>
        </row>
        <row r="1883">
          <cell r="C1883">
            <v>-10.209949999999999</v>
          </cell>
          <cell r="E1883">
            <v>-4695.3900000000003</v>
          </cell>
        </row>
        <row r="1884">
          <cell r="C1884">
            <v>-10.219939999999999</v>
          </cell>
          <cell r="E1884">
            <v>-4695.6710000000003</v>
          </cell>
        </row>
        <row r="1885">
          <cell r="C1885">
            <v>-10.229979999999999</v>
          </cell>
          <cell r="E1885">
            <v>-4695.8450000000003</v>
          </cell>
        </row>
        <row r="1886">
          <cell r="C1886">
            <v>-10.23997</v>
          </cell>
          <cell r="E1886">
            <v>-4695.8040000000001</v>
          </cell>
        </row>
        <row r="1887">
          <cell r="C1887">
            <v>-10.25001</v>
          </cell>
          <cell r="E1887">
            <v>-4695.7759999999998</v>
          </cell>
        </row>
        <row r="1888">
          <cell r="C1888">
            <v>-10.26</v>
          </cell>
          <cell r="E1888">
            <v>-4695.634</v>
          </cell>
        </row>
        <row r="1889">
          <cell r="C1889">
            <v>-10.269920000000001</v>
          </cell>
          <cell r="E1889">
            <v>-4695.22</v>
          </cell>
        </row>
        <row r="1890">
          <cell r="C1890">
            <v>-10.27997</v>
          </cell>
          <cell r="E1890">
            <v>-4694.6419999999998</v>
          </cell>
        </row>
        <row r="1891">
          <cell r="C1891">
            <v>-10.289949999999999</v>
          </cell>
          <cell r="E1891">
            <v>-4694.1880000000001</v>
          </cell>
        </row>
        <row r="1892">
          <cell r="C1892">
            <v>-10.299939999999999</v>
          </cell>
          <cell r="E1892">
            <v>-4693.8029999999999</v>
          </cell>
        </row>
        <row r="1893">
          <cell r="C1893">
            <v>-10.309979999999999</v>
          </cell>
          <cell r="E1893">
            <v>-4693.7640000000001</v>
          </cell>
        </row>
        <row r="1894">
          <cell r="C1894">
            <v>-10.31997</v>
          </cell>
          <cell r="E1894">
            <v>-4693.8720000000003</v>
          </cell>
        </row>
        <row r="1895">
          <cell r="C1895">
            <v>-10.32995</v>
          </cell>
          <cell r="E1895">
            <v>-4694.0720000000001</v>
          </cell>
        </row>
        <row r="1896">
          <cell r="C1896">
            <v>-10.33994</v>
          </cell>
          <cell r="E1896">
            <v>-4694.3940000000002</v>
          </cell>
        </row>
        <row r="1897">
          <cell r="C1897">
            <v>-10.34998</v>
          </cell>
          <cell r="E1897">
            <v>-4694.8630000000003</v>
          </cell>
        </row>
        <row r="1898">
          <cell r="C1898">
            <v>-10.359970000000001</v>
          </cell>
          <cell r="E1898">
            <v>-4695.0290000000005</v>
          </cell>
        </row>
        <row r="1899">
          <cell r="C1899">
            <v>-10.369949999999999</v>
          </cell>
          <cell r="E1899">
            <v>-4694.9799999999996</v>
          </cell>
        </row>
        <row r="1900">
          <cell r="C1900">
            <v>-10.38</v>
          </cell>
          <cell r="E1900">
            <v>-4694.8159999999998</v>
          </cell>
        </row>
        <row r="1901">
          <cell r="C1901">
            <v>-10.38998</v>
          </cell>
          <cell r="E1901">
            <v>-4693.9660000000003</v>
          </cell>
        </row>
        <row r="1902">
          <cell r="C1902">
            <v>-10.39991</v>
          </cell>
          <cell r="E1902">
            <v>-4692.43</v>
          </cell>
        </row>
        <row r="1903">
          <cell r="C1903">
            <v>-10.409890000000001</v>
          </cell>
          <cell r="E1903">
            <v>-4690.5450000000001</v>
          </cell>
        </row>
        <row r="1904">
          <cell r="C1904">
            <v>-10.419930000000001</v>
          </cell>
          <cell r="E1904">
            <v>-4688.7629999999999</v>
          </cell>
        </row>
        <row r="1905">
          <cell r="C1905">
            <v>-10.42998</v>
          </cell>
          <cell r="E1905">
            <v>-4687.3419999999996</v>
          </cell>
        </row>
        <row r="1906">
          <cell r="C1906">
            <v>-10.439970000000001</v>
          </cell>
          <cell r="E1906">
            <v>-4686.34</v>
          </cell>
        </row>
        <row r="1907">
          <cell r="C1907">
            <v>-10.449949999999999</v>
          </cell>
          <cell r="E1907">
            <v>-4685.4089999999997</v>
          </cell>
        </row>
        <row r="1908">
          <cell r="C1908">
            <v>-10.45987</v>
          </cell>
          <cell r="E1908">
            <v>-4685.05</v>
          </cell>
        </row>
        <row r="1909">
          <cell r="C1909">
            <v>-10.46992</v>
          </cell>
          <cell r="E1909">
            <v>-4684.87</v>
          </cell>
        </row>
        <row r="1910">
          <cell r="C1910">
            <v>-10.479900000000001</v>
          </cell>
          <cell r="E1910">
            <v>-4684.5550000000003</v>
          </cell>
        </row>
        <row r="1911">
          <cell r="C1911">
            <v>-10.48995</v>
          </cell>
          <cell r="E1911">
            <v>-4684.0309999999999</v>
          </cell>
        </row>
        <row r="1912">
          <cell r="C1912">
            <v>-10.499930000000001</v>
          </cell>
          <cell r="E1912">
            <v>-4683.3530000000001</v>
          </cell>
        </row>
        <row r="1913">
          <cell r="C1913">
            <v>-10.509980000000001</v>
          </cell>
          <cell r="E1913">
            <v>-4682.8140000000003</v>
          </cell>
        </row>
        <row r="1914">
          <cell r="C1914">
            <v>-10.520020000000001</v>
          </cell>
          <cell r="E1914">
            <v>-4682.4059999999999</v>
          </cell>
        </row>
        <row r="1915">
          <cell r="C1915">
            <v>-10.529949999999999</v>
          </cell>
          <cell r="E1915">
            <v>-4681.95</v>
          </cell>
        </row>
        <row r="1916">
          <cell r="C1916">
            <v>-10.53993</v>
          </cell>
          <cell r="E1916">
            <v>-4681.2049999999999</v>
          </cell>
        </row>
        <row r="1917">
          <cell r="C1917">
            <v>-10.54992</v>
          </cell>
          <cell r="E1917">
            <v>-4680.6220000000003</v>
          </cell>
        </row>
        <row r="1918">
          <cell r="C1918">
            <v>-10.559839999999999</v>
          </cell>
          <cell r="E1918">
            <v>-4680.049</v>
          </cell>
        </row>
        <row r="1919">
          <cell r="C1919">
            <v>-10.56983</v>
          </cell>
          <cell r="E1919">
            <v>-4679.4459999999999</v>
          </cell>
        </row>
        <row r="1920">
          <cell r="C1920">
            <v>-10.57987</v>
          </cell>
          <cell r="E1920">
            <v>-4678.9089999999997</v>
          </cell>
        </row>
        <row r="1921">
          <cell r="C1921">
            <v>-10.5898</v>
          </cell>
          <cell r="E1921">
            <v>-4678.6949999999997</v>
          </cell>
        </row>
        <row r="1922">
          <cell r="C1922">
            <v>-10.5999</v>
          </cell>
          <cell r="E1922">
            <v>-4678.5789999999997</v>
          </cell>
        </row>
        <row r="1923">
          <cell r="C1923">
            <v>-10.60995</v>
          </cell>
          <cell r="E1923">
            <v>-4678.7709999999997</v>
          </cell>
        </row>
        <row r="1924">
          <cell r="C1924">
            <v>-10.620050000000001</v>
          </cell>
          <cell r="E1924">
            <v>-4678.884</v>
          </cell>
        </row>
        <row r="1925">
          <cell r="C1925">
            <v>-10.62998</v>
          </cell>
          <cell r="E1925">
            <v>-4678.7470000000003</v>
          </cell>
        </row>
        <row r="1926">
          <cell r="C1926">
            <v>-10.64002</v>
          </cell>
          <cell r="E1926">
            <v>-4678.4989999999998</v>
          </cell>
        </row>
        <row r="1927">
          <cell r="C1927">
            <v>-10.65001</v>
          </cell>
          <cell r="E1927">
            <v>-4678.6040000000003</v>
          </cell>
        </row>
        <row r="1928">
          <cell r="C1928">
            <v>-10.66005</v>
          </cell>
          <cell r="E1928">
            <v>-4678.8980000000001</v>
          </cell>
        </row>
        <row r="1929">
          <cell r="C1929">
            <v>-10.670030000000001</v>
          </cell>
          <cell r="E1929">
            <v>-4679.0069999999996</v>
          </cell>
        </row>
        <row r="1930">
          <cell r="C1930">
            <v>-10.680020000000001</v>
          </cell>
          <cell r="E1930">
            <v>-4679.0159999999996</v>
          </cell>
        </row>
        <row r="1931">
          <cell r="C1931">
            <v>-10.690060000000001</v>
          </cell>
          <cell r="E1931">
            <v>-4679.0079999999998</v>
          </cell>
        </row>
        <row r="1932">
          <cell r="C1932">
            <v>-10.69999</v>
          </cell>
          <cell r="E1932">
            <v>-4678.8940000000002</v>
          </cell>
        </row>
        <row r="1933">
          <cell r="C1933">
            <v>-10.70997</v>
          </cell>
          <cell r="E1933">
            <v>-4678.1940000000004</v>
          </cell>
        </row>
        <row r="1934">
          <cell r="C1934">
            <v>-10.720079999999999</v>
          </cell>
          <cell r="E1934">
            <v>-4677.0810000000001</v>
          </cell>
        </row>
        <row r="1935">
          <cell r="C1935">
            <v>-10.73006</v>
          </cell>
          <cell r="E1935">
            <v>-4675.692</v>
          </cell>
        </row>
        <row r="1936">
          <cell r="C1936">
            <v>-10.74005</v>
          </cell>
          <cell r="E1936">
            <v>-4674.558</v>
          </cell>
        </row>
        <row r="1937">
          <cell r="C1937">
            <v>-10.750030000000001</v>
          </cell>
          <cell r="E1937">
            <v>-4673.3100000000004</v>
          </cell>
        </row>
        <row r="1938">
          <cell r="C1938">
            <v>-10.760020000000001</v>
          </cell>
          <cell r="E1938">
            <v>-4672.259</v>
          </cell>
        </row>
        <row r="1939">
          <cell r="C1939">
            <v>-10.77</v>
          </cell>
          <cell r="E1939">
            <v>-4671.4669999999996</v>
          </cell>
        </row>
        <row r="1940">
          <cell r="C1940">
            <v>-10.780049999999999</v>
          </cell>
          <cell r="E1940">
            <v>-4670.7</v>
          </cell>
        </row>
        <row r="1941">
          <cell r="C1941">
            <v>-10.79003</v>
          </cell>
          <cell r="E1941">
            <v>-4670.0379999999996</v>
          </cell>
        </row>
        <row r="1942">
          <cell r="C1942">
            <v>-10.80002</v>
          </cell>
          <cell r="E1942">
            <v>-4668.9390000000003</v>
          </cell>
        </row>
        <row r="1943">
          <cell r="C1943">
            <v>-10.81</v>
          </cell>
          <cell r="E1943">
            <v>-4667.9309999999996</v>
          </cell>
        </row>
        <row r="1944">
          <cell r="C1944">
            <v>-10.819990000000001</v>
          </cell>
          <cell r="E1944">
            <v>-4667.1970000000001</v>
          </cell>
        </row>
        <row r="1945">
          <cell r="C1945">
            <v>-10.829969999999999</v>
          </cell>
          <cell r="E1945">
            <v>-4666.3459999999995</v>
          </cell>
        </row>
        <row r="1946">
          <cell r="C1946">
            <v>-10.831950000000001</v>
          </cell>
          <cell r="E1946">
            <v>-4666.1559999999999</v>
          </cell>
        </row>
      </sheetData>
      <sheetData sheetId="9"/>
      <sheetData sheetId="10"/>
      <sheetData sheetId="11"/>
      <sheetData sheetId="12"/>
      <sheetData sheetId="13"/>
      <sheetData sheetId="14"/>
      <sheetData sheetId="15"/>
      <sheetData sheetId="16"/>
      <sheetData sheetId="17">
        <row r="33">
          <cell r="C33">
            <v>-1.19579E-4</v>
          </cell>
          <cell r="E33">
            <v>0.1404504</v>
          </cell>
        </row>
        <row r="34">
          <cell r="C34">
            <v>-1.0762110000000001E-3</v>
          </cell>
          <cell r="E34">
            <v>0.2118497</v>
          </cell>
        </row>
        <row r="35">
          <cell r="C35">
            <v>-3.5873699999999999E-3</v>
          </cell>
          <cell r="E35">
            <v>4.4565599999999997E-2</v>
          </cell>
        </row>
        <row r="36">
          <cell r="C36">
            <v>-7.5932669999999999E-3</v>
          </cell>
          <cell r="E36">
            <v>-0.32428289999999999</v>
          </cell>
        </row>
        <row r="37">
          <cell r="C37">
            <v>-1.3153689999999999E-2</v>
          </cell>
          <cell r="E37">
            <v>-0.45875680000000002</v>
          </cell>
        </row>
        <row r="38">
          <cell r="C38">
            <v>-1.9969689999999998E-2</v>
          </cell>
          <cell r="E38">
            <v>-0.50978409999999996</v>
          </cell>
        </row>
        <row r="39">
          <cell r="C39">
            <v>-2.7921700000000001E-2</v>
          </cell>
          <cell r="E39">
            <v>-0.5554251</v>
          </cell>
        </row>
        <row r="40">
          <cell r="C40">
            <v>-3.6770539999999997E-2</v>
          </cell>
          <cell r="E40">
            <v>-0.5110574</v>
          </cell>
        </row>
        <row r="41">
          <cell r="C41">
            <v>-4.6336860000000001E-2</v>
          </cell>
          <cell r="E41">
            <v>-0.53652219999999995</v>
          </cell>
        </row>
        <row r="42">
          <cell r="C42">
            <v>-5.6381500000000001E-2</v>
          </cell>
          <cell r="E42">
            <v>-0.56100760000000005</v>
          </cell>
        </row>
        <row r="43">
          <cell r="C43">
            <v>-6.6964239999999994E-2</v>
          </cell>
          <cell r="E43">
            <v>-0.70008459999999995</v>
          </cell>
        </row>
        <row r="44">
          <cell r="C44">
            <v>-7.7965510000000002E-2</v>
          </cell>
          <cell r="E44">
            <v>-0.78921180000000002</v>
          </cell>
        </row>
        <row r="45">
          <cell r="C45">
            <v>-8.9146139999999999E-2</v>
          </cell>
          <cell r="E45">
            <v>-1.079707</v>
          </cell>
        </row>
        <row r="46">
          <cell r="C46">
            <v>-0.1005659</v>
          </cell>
          <cell r="E46">
            <v>-1.279312</v>
          </cell>
        </row>
        <row r="47">
          <cell r="C47">
            <v>-0.1121651</v>
          </cell>
          <cell r="E47">
            <v>-1.0324009999999999</v>
          </cell>
        </row>
        <row r="48">
          <cell r="C48">
            <v>-0.12382410000000001</v>
          </cell>
          <cell r="E48">
            <v>-0.84729109999999996</v>
          </cell>
        </row>
        <row r="49">
          <cell r="C49">
            <v>-0.13560259999999999</v>
          </cell>
          <cell r="E49">
            <v>-0.76472640000000003</v>
          </cell>
        </row>
        <row r="50">
          <cell r="C50">
            <v>-0.14744090000000001</v>
          </cell>
          <cell r="E50">
            <v>-0.82770279999999996</v>
          </cell>
        </row>
        <row r="51">
          <cell r="C51">
            <v>-0.15921950000000001</v>
          </cell>
          <cell r="E51">
            <v>-1.0419989999999999</v>
          </cell>
        </row>
        <row r="52">
          <cell r="C52">
            <v>-0.17093820000000001</v>
          </cell>
          <cell r="E52">
            <v>-1.4853810000000001</v>
          </cell>
        </row>
        <row r="53">
          <cell r="C53">
            <v>-0.18265690000000001</v>
          </cell>
          <cell r="E53">
            <v>-1.8802810000000001</v>
          </cell>
        </row>
        <row r="54">
          <cell r="C54">
            <v>-0.19437570000000001</v>
          </cell>
          <cell r="E54">
            <v>-2.167446</v>
          </cell>
        </row>
        <row r="55">
          <cell r="C55">
            <v>-0.20603460000000001</v>
          </cell>
          <cell r="E55">
            <v>-2.291147</v>
          </cell>
        </row>
        <row r="56">
          <cell r="C56">
            <v>-0.21763379999999999</v>
          </cell>
          <cell r="E56">
            <v>-2.7410899999999998</v>
          </cell>
        </row>
        <row r="57">
          <cell r="C57">
            <v>-0.22917319999999999</v>
          </cell>
          <cell r="E57">
            <v>-3.813453</v>
          </cell>
        </row>
        <row r="58">
          <cell r="C58">
            <v>-0.2406528</v>
          </cell>
          <cell r="E58">
            <v>-4.9462460000000004</v>
          </cell>
        </row>
        <row r="59">
          <cell r="C59">
            <v>-0.25207259999999998</v>
          </cell>
          <cell r="E59">
            <v>-5.5802230000000002</v>
          </cell>
        </row>
        <row r="60">
          <cell r="C60">
            <v>-0.26343250000000001</v>
          </cell>
          <cell r="E60">
            <v>-5.7128360000000002</v>
          </cell>
        </row>
        <row r="61">
          <cell r="C61">
            <v>-0.2746132</v>
          </cell>
          <cell r="E61">
            <v>-5.8205710000000002</v>
          </cell>
        </row>
        <row r="62">
          <cell r="C62">
            <v>-0.28567419999999999</v>
          </cell>
          <cell r="E62">
            <v>-5.9386890000000001</v>
          </cell>
        </row>
        <row r="63">
          <cell r="C63">
            <v>-0.29679509999999998</v>
          </cell>
          <cell r="E63">
            <v>-6.1634650000000004</v>
          </cell>
        </row>
        <row r="64">
          <cell r="C64">
            <v>-0.30779640000000003</v>
          </cell>
          <cell r="E64">
            <v>-6.3569979999999999</v>
          </cell>
        </row>
        <row r="65">
          <cell r="C65">
            <v>-0.31873780000000002</v>
          </cell>
          <cell r="E65">
            <v>-6.5036160000000001</v>
          </cell>
        </row>
        <row r="66">
          <cell r="C66">
            <v>-0.32961950000000001</v>
          </cell>
          <cell r="E66">
            <v>-6.7537589999999996</v>
          </cell>
        </row>
        <row r="67">
          <cell r="C67">
            <v>-0.34044140000000001</v>
          </cell>
          <cell r="E67">
            <v>-6.8760880000000002</v>
          </cell>
        </row>
        <row r="68">
          <cell r="C68">
            <v>-0.3512036</v>
          </cell>
          <cell r="E68">
            <v>-7.1752019999999996</v>
          </cell>
        </row>
        <row r="69">
          <cell r="C69">
            <v>-0.3619059</v>
          </cell>
          <cell r="E69">
            <v>-7.6503170000000003</v>
          </cell>
        </row>
        <row r="70">
          <cell r="C70">
            <v>-0.3724886</v>
          </cell>
          <cell r="E70">
            <v>-8.5999590000000001</v>
          </cell>
        </row>
        <row r="71">
          <cell r="C71">
            <v>-0.3830713</v>
          </cell>
          <cell r="E71">
            <v>-9.4470559999999999</v>
          </cell>
        </row>
        <row r="72">
          <cell r="C72">
            <v>-0.39365410000000001</v>
          </cell>
          <cell r="E72">
            <v>-10.0398</v>
          </cell>
        </row>
        <row r="73">
          <cell r="C73">
            <v>-0.40417700000000001</v>
          </cell>
          <cell r="E73">
            <v>-10.52755</v>
          </cell>
        </row>
        <row r="74">
          <cell r="C74">
            <v>-0.41470000000000001</v>
          </cell>
          <cell r="E74">
            <v>-10.846640000000001</v>
          </cell>
        </row>
        <row r="75">
          <cell r="C75">
            <v>-0.42516310000000002</v>
          </cell>
          <cell r="E75">
            <v>-11.1629</v>
          </cell>
        </row>
        <row r="76">
          <cell r="C76">
            <v>-0.43550670000000002</v>
          </cell>
          <cell r="E76">
            <v>-11.64105</v>
          </cell>
        </row>
        <row r="77">
          <cell r="C77">
            <v>-0.44591009999999998</v>
          </cell>
          <cell r="E77">
            <v>-12.138</v>
          </cell>
        </row>
        <row r="78">
          <cell r="C78">
            <v>-0.45631349999999998</v>
          </cell>
          <cell r="E78">
            <v>-12.482950000000001</v>
          </cell>
        </row>
        <row r="79">
          <cell r="C79">
            <v>-0.46671679999999999</v>
          </cell>
          <cell r="E79">
            <v>-12.889900000000001</v>
          </cell>
        </row>
        <row r="80">
          <cell r="C80">
            <v>-0.4770006</v>
          </cell>
          <cell r="E80">
            <v>-13.22457</v>
          </cell>
        </row>
        <row r="81">
          <cell r="C81">
            <v>-0.48716480000000001</v>
          </cell>
          <cell r="E81">
            <v>-13.43211</v>
          </cell>
        </row>
        <row r="82">
          <cell r="C82">
            <v>-0.49738890000000002</v>
          </cell>
          <cell r="E82">
            <v>-13.446009999999999</v>
          </cell>
        </row>
        <row r="83">
          <cell r="C83">
            <v>-0.50761290000000003</v>
          </cell>
          <cell r="E83">
            <v>-13.26384</v>
          </cell>
        </row>
        <row r="84">
          <cell r="C84">
            <v>-0.51783690000000004</v>
          </cell>
          <cell r="E84">
            <v>-13.24572</v>
          </cell>
        </row>
        <row r="85">
          <cell r="C85">
            <v>-0.5280011</v>
          </cell>
          <cell r="E85">
            <v>-13.219379999999999</v>
          </cell>
        </row>
        <row r="86">
          <cell r="C86">
            <v>-0.53816529999999996</v>
          </cell>
          <cell r="E86">
            <v>-13.35933</v>
          </cell>
        </row>
        <row r="87">
          <cell r="C87">
            <v>-0.54832959999999997</v>
          </cell>
          <cell r="E87">
            <v>-13.394500000000001</v>
          </cell>
        </row>
        <row r="88">
          <cell r="C88">
            <v>-0.55849369999999998</v>
          </cell>
          <cell r="E88">
            <v>-13.445819999999999</v>
          </cell>
        </row>
        <row r="89">
          <cell r="C89">
            <v>-0.56859820000000005</v>
          </cell>
          <cell r="E89">
            <v>-13.57011</v>
          </cell>
        </row>
        <row r="90">
          <cell r="C90">
            <v>-0.57870259999999996</v>
          </cell>
          <cell r="E90">
            <v>-13.886559999999999</v>
          </cell>
        </row>
        <row r="91">
          <cell r="C91">
            <v>-0.58880699999999997</v>
          </cell>
          <cell r="E91">
            <v>-14.12416</v>
          </cell>
        </row>
        <row r="92">
          <cell r="C92">
            <v>-0.59891139999999998</v>
          </cell>
          <cell r="E92">
            <v>-14.52993</v>
          </cell>
        </row>
        <row r="93">
          <cell r="C93">
            <v>-0.6090158</v>
          </cell>
          <cell r="E93">
            <v>-14.755979999999999</v>
          </cell>
        </row>
        <row r="94">
          <cell r="C94">
            <v>-0.61918010000000001</v>
          </cell>
          <cell r="E94">
            <v>-15.08957</v>
          </cell>
        </row>
        <row r="95">
          <cell r="C95">
            <v>-0.62928459999999997</v>
          </cell>
          <cell r="E95">
            <v>-15.2737</v>
          </cell>
        </row>
        <row r="96">
          <cell r="C96">
            <v>-0.63926930000000004</v>
          </cell>
          <cell r="E96">
            <v>-15.16479</v>
          </cell>
        </row>
        <row r="97">
          <cell r="C97">
            <v>-0.64931399999999995</v>
          </cell>
          <cell r="E97">
            <v>-15.087910000000001</v>
          </cell>
        </row>
        <row r="98">
          <cell r="C98">
            <v>-0.65941839999999996</v>
          </cell>
          <cell r="E98">
            <v>-15.047650000000001</v>
          </cell>
        </row>
        <row r="99">
          <cell r="C99">
            <v>-0.66952290000000003</v>
          </cell>
          <cell r="E99">
            <v>-14.96274</v>
          </cell>
        </row>
        <row r="100">
          <cell r="C100">
            <v>-0.67956749999999999</v>
          </cell>
          <cell r="E100">
            <v>-14.821109999999999</v>
          </cell>
        </row>
        <row r="101">
          <cell r="C101">
            <v>-0.68961209999999995</v>
          </cell>
          <cell r="E101">
            <v>-14.78997</v>
          </cell>
        </row>
        <row r="102">
          <cell r="C102">
            <v>-0.69965670000000002</v>
          </cell>
          <cell r="E102">
            <v>-15.030900000000001</v>
          </cell>
        </row>
        <row r="103">
          <cell r="C103">
            <v>-0.70970140000000004</v>
          </cell>
          <cell r="E103">
            <v>-15.75136</v>
          </cell>
        </row>
        <row r="104">
          <cell r="C104">
            <v>-0.71968620000000005</v>
          </cell>
          <cell r="E104">
            <v>-17.82498</v>
          </cell>
        </row>
        <row r="105">
          <cell r="C105">
            <v>-0.72973089999999996</v>
          </cell>
          <cell r="E105">
            <v>-22.353120000000001</v>
          </cell>
        </row>
        <row r="106">
          <cell r="C106">
            <v>-0.73971569999999998</v>
          </cell>
          <cell r="E106">
            <v>-30.811160000000001</v>
          </cell>
        </row>
        <row r="107">
          <cell r="C107">
            <v>-0.74982009999999999</v>
          </cell>
          <cell r="E107">
            <v>-44.069130000000001</v>
          </cell>
        </row>
        <row r="108">
          <cell r="C108">
            <v>-0.75980499999999995</v>
          </cell>
          <cell r="E108">
            <v>-63.791840000000001</v>
          </cell>
        </row>
        <row r="109">
          <cell r="C109">
            <v>-0.76984960000000002</v>
          </cell>
          <cell r="E109">
            <v>-91.198160000000001</v>
          </cell>
        </row>
        <row r="110">
          <cell r="C110">
            <v>-0.77780159999999998</v>
          </cell>
          <cell r="E110">
            <v>-118.94929999999999</v>
          </cell>
        </row>
        <row r="111">
          <cell r="C111">
            <v>-0.78587320000000005</v>
          </cell>
          <cell r="E111">
            <v>-151.62129999999999</v>
          </cell>
        </row>
        <row r="112">
          <cell r="C112">
            <v>-0.79185209999999995</v>
          </cell>
          <cell r="E112">
            <v>-178.98869999999999</v>
          </cell>
        </row>
        <row r="113">
          <cell r="C113">
            <v>-0.79789089999999996</v>
          </cell>
          <cell r="E113">
            <v>-208.90790000000001</v>
          </cell>
        </row>
        <row r="114">
          <cell r="C114">
            <v>-0.80386979999999997</v>
          </cell>
          <cell r="E114">
            <v>-241.1079</v>
          </cell>
        </row>
        <row r="115">
          <cell r="C115">
            <v>-0.80990859999999998</v>
          </cell>
          <cell r="E115">
            <v>-275.5573</v>
          </cell>
        </row>
        <row r="116">
          <cell r="C116">
            <v>-0.81588749999999999</v>
          </cell>
          <cell r="E116">
            <v>-312.33429999999998</v>
          </cell>
        </row>
        <row r="117">
          <cell r="C117">
            <v>-0.81995320000000005</v>
          </cell>
          <cell r="E117">
            <v>-338.05070000000001</v>
          </cell>
        </row>
        <row r="118">
          <cell r="C118">
            <v>-0.8238993</v>
          </cell>
          <cell r="E118">
            <v>-364.75569999999999</v>
          </cell>
        </row>
        <row r="119">
          <cell r="C119">
            <v>-0.82790520000000001</v>
          </cell>
          <cell r="E119">
            <v>-392.46769999999998</v>
          </cell>
        </row>
        <row r="120">
          <cell r="C120">
            <v>-0.83191110000000001</v>
          </cell>
          <cell r="E120">
            <v>-421.12450000000001</v>
          </cell>
        </row>
        <row r="121">
          <cell r="C121">
            <v>-0.83585719999999997</v>
          </cell>
          <cell r="E121">
            <v>-450.72239999999999</v>
          </cell>
        </row>
        <row r="122">
          <cell r="C122">
            <v>-0.83986309999999997</v>
          </cell>
          <cell r="E122">
            <v>-481.3347</v>
          </cell>
        </row>
        <row r="123">
          <cell r="C123">
            <v>-0.84392880000000003</v>
          </cell>
          <cell r="E123">
            <v>-513.07929999999999</v>
          </cell>
        </row>
        <row r="124">
          <cell r="C124">
            <v>-0.84787489999999999</v>
          </cell>
          <cell r="E124">
            <v>-545.9932</v>
          </cell>
        </row>
        <row r="125">
          <cell r="C125">
            <v>-0.85188079999999999</v>
          </cell>
          <cell r="E125">
            <v>-580.15049999999997</v>
          </cell>
        </row>
        <row r="126">
          <cell r="C126">
            <v>-0.85594650000000005</v>
          </cell>
          <cell r="E126">
            <v>-615.59839999999997</v>
          </cell>
        </row>
        <row r="127">
          <cell r="C127">
            <v>-0.85989260000000001</v>
          </cell>
          <cell r="E127">
            <v>-652.34190000000001</v>
          </cell>
        </row>
        <row r="128">
          <cell r="C128">
            <v>-0.86389850000000001</v>
          </cell>
          <cell r="E128">
            <v>-690.3415</v>
          </cell>
        </row>
        <row r="129">
          <cell r="C129">
            <v>-0.86790440000000002</v>
          </cell>
          <cell r="E129">
            <v>-729.7405</v>
          </cell>
        </row>
        <row r="130">
          <cell r="C130">
            <v>-0.87191030000000003</v>
          </cell>
          <cell r="E130">
            <v>-770.44619999999998</v>
          </cell>
        </row>
        <row r="131">
          <cell r="C131">
            <v>-0.87591620000000003</v>
          </cell>
          <cell r="E131">
            <v>-812.33040000000005</v>
          </cell>
        </row>
        <row r="132">
          <cell r="C132">
            <v>-0.87986229999999999</v>
          </cell>
          <cell r="E132">
            <v>-855.29939999999999</v>
          </cell>
        </row>
        <row r="133">
          <cell r="C133">
            <v>-0.88392789999999999</v>
          </cell>
          <cell r="E133">
            <v>-899.23360000000002</v>
          </cell>
        </row>
        <row r="134">
          <cell r="C134">
            <v>-0.88793390000000005</v>
          </cell>
          <cell r="E134">
            <v>-944.08619999999996</v>
          </cell>
        </row>
        <row r="135">
          <cell r="C135">
            <v>-0.89188000000000001</v>
          </cell>
          <cell r="E135">
            <v>-989.86630000000002</v>
          </cell>
        </row>
        <row r="136">
          <cell r="C136">
            <v>-0.89594569999999996</v>
          </cell>
          <cell r="E136">
            <v>-1036.511</v>
          </cell>
        </row>
        <row r="137">
          <cell r="C137">
            <v>-0.89995159999999996</v>
          </cell>
          <cell r="E137">
            <v>-1083.8710000000001</v>
          </cell>
        </row>
        <row r="138">
          <cell r="C138">
            <v>-0.90389770000000003</v>
          </cell>
          <cell r="E138">
            <v>-1131.896</v>
          </cell>
        </row>
        <row r="139">
          <cell r="C139">
            <v>-0.90796330000000003</v>
          </cell>
          <cell r="E139">
            <v>-1180.578</v>
          </cell>
        </row>
        <row r="140">
          <cell r="C140">
            <v>-0.91190950000000004</v>
          </cell>
          <cell r="E140">
            <v>-1229.912</v>
          </cell>
        </row>
        <row r="141">
          <cell r="C141">
            <v>-0.91579580000000005</v>
          </cell>
          <cell r="E141">
            <v>-1279.883</v>
          </cell>
        </row>
        <row r="142">
          <cell r="C142">
            <v>-0.91776880000000005</v>
          </cell>
          <cell r="E142">
            <v>-1305.098</v>
          </cell>
        </row>
        <row r="143">
          <cell r="C143">
            <v>-0.91980170000000006</v>
          </cell>
          <cell r="E143">
            <v>-1330.4349999999999</v>
          </cell>
        </row>
        <row r="144">
          <cell r="C144">
            <v>-0.9218345</v>
          </cell>
          <cell r="E144">
            <v>-1355.8779999999999</v>
          </cell>
        </row>
        <row r="145">
          <cell r="C145">
            <v>-0.9238075</v>
          </cell>
          <cell r="E145">
            <v>-1381.423</v>
          </cell>
        </row>
        <row r="146">
          <cell r="C146">
            <v>-0.92578059999999995</v>
          </cell>
          <cell r="E146">
            <v>-1407.0640000000001</v>
          </cell>
        </row>
        <row r="147">
          <cell r="C147">
            <v>-0.92775359999999996</v>
          </cell>
          <cell r="E147">
            <v>-1432.788</v>
          </cell>
        </row>
        <row r="148">
          <cell r="C148">
            <v>-0.92972670000000002</v>
          </cell>
          <cell r="E148">
            <v>-1458.6010000000001</v>
          </cell>
        </row>
        <row r="149">
          <cell r="C149">
            <v>-0.93175960000000002</v>
          </cell>
          <cell r="E149">
            <v>-1484.511</v>
          </cell>
        </row>
        <row r="150">
          <cell r="C150">
            <v>-0.93373269999999997</v>
          </cell>
          <cell r="E150">
            <v>-1510.527</v>
          </cell>
        </row>
        <row r="151">
          <cell r="C151">
            <v>-0.93570569999999997</v>
          </cell>
          <cell r="E151">
            <v>-1536.665</v>
          </cell>
        </row>
        <row r="152">
          <cell r="C152">
            <v>-0.93761899999999998</v>
          </cell>
          <cell r="E152">
            <v>-1562.943</v>
          </cell>
        </row>
        <row r="153">
          <cell r="C153">
            <v>-0.93959199999999998</v>
          </cell>
          <cell r="E153">
            <v>-1589.3710000000001</v>
          </cell>
        </row>
        <row r="154">
          <cell r="C154">
            <v>-0.94162480000000004</v>
          </cell>
          <cell r="E154">
            <v>-1615.944</v>
          </cell>
        </row>
        <row r="155">
          <cell r="C155">
            <v>-0.94365770000000004</v>
          </cell>
          <cell r="E155">
            <v>-1642.65</v>
          </cell>
        </row>
        <row r="156">
          <cell r="C156">
            <v>-0.94563070000000005</v>
          </cell>
          <cell r="E156">
            <v>-1669.479</v>
          </cell>
        </row>
        <row r="157">
          <cell r="C157">
            <v>-0.9476038</v>
          </cell>
          <cell r="E157">
            <v>-1696.4349999999999</v>
          </cell>
        </row>
        <row r="158">
          <cell r="C158">
            <v>-0.94957689999999995</v>
          </cell>
          <cell r="E158">
            <v>-1723.5319999999999</v>
          </cell>
        </row>
        <row r="159">
          <cell r="C159">
            <v>-0.95154989999999995</v>
          </cell>
          <cell r="E159">
            <v>-1750.79</v>
          </cell>
        </row>
        <row r="160">
          <cell r="C160">
            <v>-0.95358270000000001</v>
          </cell>
          <cell r="E160">
            <v>-1778.232</v>
          </cell>
        </row>
        <row r="161">
          <cell r="C161">
            <v>-0.95555579999999996</v>
          </cell>
          <cell r="E161">
            <v>-1805.877</v>
          </cell>
        </row>
        <row r="162">
          <cell r="C162">
            <v>-0.95752890000000002</v>
          </cell>
          <cell r="E162">
            <v>-1833.7239999999999</v>
          </cell>
        </row>
        <row r="163">
          <cell r="C163">
            <v>-0.95956169999999996</v>
          </cell>
          <cell r="E163">
            <v>-1861.76</v>
          </cell>
        </row>
        <row r="164">
          <cell r="C164">
            <v>-0.96147490000000002</v>
          </cell>
          <cell r="E164">
            <v>-1889.9760000000001</v>
          </cell>
        </row>
        <row r="165">
          <cell r="C165">
            <v>-0.96350780000000003</v>
          </cell>
          <cell r="E165">
            <v>-1918.385</v>
          </cell>
        </row>
        <row r="166">
          <cell r="C166">
            <v>-0.96554059999999997</v>
          </cell>
          <cell r="E166">
            <v>-1947.0050000000001</v>
          </cell>
        </row>
        <row r="167">
          <cell r="C167">
            <v>-0.96751370000000003</v>
          </cell>
          <cell r="E167">
            <v>-1975.835</v>
          </cell>
        </row>
        <row r="168">
          <cell r="C168">
            <v>-0.96948679999999998</v>
          </cell>
          <cell r="E168">
            <v>-2004.867</v>
          </cell>
        </row>
        <row r="169">
          <cell r="C169">
            <v>-0.97145979999999998</v>
          </cell>
          <cell r="E169">
            <v>-2034.1010000000001</v>
          </cell>
        </row>
        <row r="170">
          <cell r="C170">
            <v>-0.97349260000000004</v>
          </cell>
          <cell r="E170">
            <v>-2063.556</v>
          </cell>
        </row>
        <row r="171">
          <cell r="C171">
            <v>-0.97546569999999999</v>
          </cell>
          <cell r="E171">
            <v>-2093.2460000000001</v>
          </cell>
        </row>
        <row r="172">
          <cell r="C172">
            <v>-0.9774986</v>
          </cell>
          <cell r="E172">
            <v>-2123.17</v>
          </cell>
        </row>
        <row r="173">
          <cell r="C173">
            <v>-0.9794716</v>
          </cell>
          <cell r="E173">
            <v>-2153.3159999999998</v>
          </cell>
        </row>
        <row r="174">
          <cell r="C174">
            <v>-0.98150440000000005</v>
          </cell>
          <cell r="E174">
            <v>-2183.6610000000001</v>
          </cell>
        </row>
        <row r="175">
          <cell r="C175">
            <v>-0.9834775</v>
          </cell>
          <cell r="E175">
            <v>-2214.1950000000002</v>
          </cell>
        </row>
        <row r="176">
          <cell r="C176">
            <v>-0.98551040000000001</v>
          </cell>
          <cell r="E176">
            <v>-2244.9180000000001</v>
          </cell>
        </row>
        <row r="177">
          <cell r="C177">
            <v>-0.98754319999999995</v>
          </cell>
          <cell r="E177">
            <v>-2275.826</v>
          </cell>
        </row>
        <row r="178">
          <cell r="C178">
            <v>-0.98951630000000002</v>
          </cell>
          <cell r="E178">
            <v>-2306.91</v>
          </cell>
        </row>
        <row r="179">
          <cell r="C179">
            <v>-0.99154909999999996</v>
          </cell>
          <cell r="E179">
            <v>-2338.1559999999999</v>
          </cell>
        </row>
        <row r="180">
          <cell r="C180">
            <v>-0.99352209999999996</v>
          </cell>
          <cell r="E180">
            <v>-2369.538</v>
          </cell>
        </row>
        <row r="181">
          <cell r="C181">
            <v>-0.99555490000000002</v>
          </cell>
          <cell r="E181">
            <v>-2401.038</v>
          </cell>
        </row>
        <row r="182">
          <cell r="C182">
            <v>-0.99752799999999997</v>
          </cell>
          <cell r="E182">
            <v>-2432.6610000000001</v>
          </cell>
        </row>
        <row r="183">
          <cell r="C183">
            <v>-0.99956089999999997</v>
          </cell>
          <cell r="E183">
            <v>-2464.4119999999998</v>
          </cell>
        </row>
        <row r="184">
          <cell r="C184">
            <v>-1.0015339999999999</v>
          </cell>
          <cell r="E184">
            <v>-2496.2759999999998</v>
          </cell>
        </row>
        <row r="185">
          <cell r="C185">
            <v>-1.0035069999999999</v>
          </cell>
          <cell r="E185">
            <v>-2528.2249999999999</v>
          </cell>
        </row>
        <row r="186">
          <cell r="C186">
            <v>-1.0055400000000001</v>
          </cell>
          <cell r="E186">
            <v>-2560.248</v>
          </cell>
        </row>
        <row r="187">
          <cell r="C187">
            <v>-1.0075130000000001</v>
          </cell>
          <cell r="E187">
            <v>-2592.3530000000001</v>
          </cell>
        </row>
        <row r="188">
          <cell r="C188">
            <v>-1.0095460000000001</v>
          </cell>
          <cell r="E188">
            <v>-2624.5390000000002</v>
          </cell>
        </row>
        <row r="189">
          <cell r="C189">
            <v>-1.0115190000000001</v>
          </cell>
          <cell r="E189">
            <v>-2656.7750000000001</v>
          </cell>
        </row>
        <row r="190">
          <cell r="C190">
            <v>-1.013552</v>
          </cell>
          <cell r="E190">
            <v>-2689.0140000000001</v>
          </cell>
        </row>
        <row r="191">
          <cell r="C191">
            <v>-1.015525</v>
          </cell>
          <cell r="E191">
            <v>-2721.223</v>
          </cell>
        </row>
        <row r="192">
          <cell r="C192">
            <v>-1.017498</v>
          </cell>
          <cell r="E192">
            <v>-2753.4029999999998</v>
          </cell>
        </row>
        <row r="193">
          <cell r="C193">
            <v>-1.019531</v>
          </cell>
          <cell r="E193">
            <v>-2785.556</v>
          </cell>
        </row>
        <row r="194">
          <cell r="C194">
            <v>-1.021504</v>
          </cell>
          <cell r="E194">
            <v>-2817.6849999999999</v>
          </cell>
        </row>
        <row r="195">
          <cell r="C195">
            <v>-1.0235369999999999</v>
          </cell>
          <cell r="E195">
            <v>-2849.7930000000001</v>
          </cell>
        </row>
        <row r="196">
          <cell r="C196">
            <v>-1.0255099999999999</v>
          </cell>
          <cell r="E196">
            <v>-2881.8850000000002</v>
          </cell>
        </row>
        <row r="197">
          <cell r="C197">
            <v>-1.0274829999999999</v>
          </cell>
          <cell r="E197">
            <v>-2913.9470000000001</v>
          </cell>
        </row>
        <row r="198">
          <cell r="C198">
            <v>-1.0294559999999999</v>
          </cell>
          <cell r="E198">
            <v>-2945.9549999999999</v>
          </cell>
        </row>
        <row r="199">
          <cell r="C199">
            <v>-1.0314890000000001</v>
          </cell>
          <cell r="E199">
            <v>-2977.8809999999999</v>
          </cell>
        </row>
        <row r="200">
          <cell r="C200">
            <v>-1.0335209999999999</v>
          </cell>
          <cell r="E200">
            <v>-3009.6930000000002</v>
          </cell>
        </row>
        <row r="201">
          <cell r="C201">
            <v>-1.0354939999999999</v>
          </cell>
          <cell r="E201">
            <v>-3041.364</v>
          </cell>
        </row>
        <row r="202">
          <cell r="C202">
            <v>-1.0375270000000001</v>
          </cell>
          <cell r="E202">
            <v>-3072.886</v>
          </cell>
        </row>
        <row r="203">
          <cell r="C203">
            <v>-1.0395000000000001</v>
          </cell>
          <cell r="E203">
            <v>-3104.2629999999999</v>
          </cell>
        </row>
        <row r="204">
          <cell r="C204">
            <v>-1.0414730000000001</v>
          </cell>
          <cell r="E204">
            <v>-3135.489</v>
          </cell>
        </row>
        <row r="205">
          <cell r="C205">
            <v>-1.043506</v>
          </cell>
          <cell r="E205">
            <v>-3166.5419999999999</v>
          </cell>
        </row>
        <row r="206">
          <cell r="C206">
            <v>-1.045479</v>
          </cell>
          <cell r="E206">
            <v>-3197.404</v>
          </cell>
        </row>
        <row r="207">
          <cell r="C207">
            <v>-1.047512</v>
          </cell>
          <cell r="E207">
            <v>-3228.0520000000001</v>
          </cell>
        </row>
        <row r="208">
          <cell r="C208">
            <v>-1.049545</v>
          </cell>
          <cell r="E208">
            <v>-3258.4569999999999</v>
          </cell>
        </row>
        <row r="209">
          <cell r="C209">
            <v>-1.051518</v>
          </cell>
          <cell r="E209">
            <v>-3288.6</v>
          </cell>
        </row>
        <row r="210">
          <cell r="C210">
            <v>-1.053491</v>
          </cell>
          <cell r="E210">
            <v>-3318.4760000000001</v>
          </cell>
        </row>
        <row r="211">
          <cell r="C211">
            <v>-1.0555239999999999</v>
          </cell>
          <cell r="E211">
            <v>-3348.0889999999999</v>
          </cell>
        </row>
        <row r="212">
          <cell r="C212">
            <v>-1.0574969999999999</v>
          </cell>
          <cell r="E212">
            <v>-3377.4380000000001</v>
          </cell>
        </row>
        <row r="213">
          <cell r="C213">
            <v>-1.0595300000000001</v>
          </cell>
          <cell r="E213">
            <v>-3406.5079999999998</v>
          </cell>
        </row>
        <row r="214">
          <cell r="C214">
            <v>-1.061563</v>
          </cell>
          <cell r="E214">
            <v>-3435.279</v>
          </cell>
        </row>
        <row r="215">
          <cell r="C215">
            <v>-1.0635950000000001</v>
          </cell>
          <cell r="E215">
            <v>-3463.7420000000002</v>
          </cell>
        </row>
        <row r="216">
          <cell r="C216">
            <v>-1.065569</v>
          </cell>
          <cell r="E216">
            <v>-3491.89</v>
          </cell>
        </row>
        <row r="217">
          <cell r="C217">
            <v>-1.067542</v>
          </cell>
          <cell r="E217">
            <v>-3519.7159999999999</v>
          </cell>
        </row>
        <row r="218">
          <cell r="C218">
            <v>-1.069515</v>
          </cell>
          <cell r="E218">
            <v>-3547.2060000000001</v>
          </cell>
        </row>
        <row r="219">
          <cell r="C219">
            <v>-1.071547</v>
          </cell>
          <cell r="E219">
            <v>-3574.35</v>
          </cell>
        </row>
        <row r="220">
          <cell r="C220">
            <v>-1.07358</v>
          </cell>
          <cell r="E220">
            <v>-3601.1419999999998</v>
          </cell>
        </row>
        <row r="221">
          <cell r="C221">
            <v>-1.075553</v>
          </cell>
          <cell r="E221">
            <v>-3627.576</v>
          </cell>
        </row>
        <row r="222">
          <cell r="C222">
            <v>-1.077526</v>
          </cell>
          <cell r="E222">
            <v>-3653.6509999999998</v>
          </cell>
        </row>
        <row r="223">
          <cell r="C223">
            <v>-1.079499</v>
          </cell>
          <cell r="E223">
            <v>-3679.3620000000001</v>
          </cell>
        </row>
        <row r="224">
          <cell r="C224">
            <v>-1.081472</v>
          </cell>
          <cell r="E224">
            <v>-3704.6970000000001</v>
          </cell>
        </row>
        <row r="225">
          <cell r="C225">
            <v>-1.0855379999999999</v>
          </cell>
          <cell r="E225">
            <v>-3754.2469999999998</v>
          </cell>
        </row>
        <row r="226">
          <cell r="C226">
            <v>-1.0894839999999999</v>
          </cell>
          <cell r="E226">
            <v>-3802.3090000000002</v>
          </cell>
        </row>
        <row r="227">
          <cell r="C227">
            <v>-1.0934900000000001</v>
          </cell>
          <cell r="E227">
            <v>-3848.8670000000002</v>
          </cell>
        </row>
        <row r="228">
          <cell r="C228">
            <v>-1.097496</v>
          </cell>
          <cell r="E228">
            <v>-3894.0749999999998</v>
          </cell>
        </row>
        <row r="229">
          <cell r="C229">
            <v>-1.1015619999999999</v>
          </cell>
          <cell r="E229">
            <v>-3937.87</v>
          </cell>
        </row>
        <row r="230">
          <cell r="C230">
            <v>-1.1055680000000001</v>
          </cell>
          <cell r="E230">
            <v>-3980.3389999999999</v>
          </cell>
        </row>
        <row r="231">
          <cell r="C231">
            <v>-1.1095740000000001</v>
          </cell>
          <cell r="E231">
            <v>-4021.5309999999999</v>
          </cell>
        </row>
        <row r="232">
          <cell r="C232">
            <v>-1.113639</v>
          </cell>
          <cell r="E232">
            <v>-4061.3420000000001</v>
          </cell>
        </row>
        <row r="233">
          <cell r="C233">
            <v>-1.1175850000000001</v>
          </cell>
          <cell r="E233">
            <v>-4099.8850000000002</v>
          </cell>
        </row>
        <row r="234">
          <cell r="C234">
            <v>-1.121591</v>
          </cell>
          <cell r="E234">
            <v>-4137.2910000000002</v>
          </cell>
        </row>
        <row r="235">
          <cell r="C235">
            <v>-1.125597</v>
          </cell>
          <cell r="E235">
            <v>-4173.6670000000004</v>
          </cell>
        </row>
        <row r="236">
          <cell r="C236">
            <v>-1.129543</v>
          </cell>
          <cell r="E236">
            <v>-4209.1270000000004</v>
          </cell>
        </row>
        <row r="237">
          <cell r="C237">
            <v>-1.1335489999999999</v>
          </cell>
          <cell r="E237">
            <v>-4243.7839999999997</v>
          </cell>
        </row>
        <row r="238">
          <cell r="C238">
            <v>-1.1375550000000001</v>
          </cell>
          <cell r="E238">
            <v>-4277.6369999999997</v>
          </cell>
        </row>
        <row r="239">
          <cell r="C239">
            <v>-1.141561</v>
          </cell>
          <cell r="E239">
            <v>-4310.5829999999996</v>
          </cell>
        </row>
        <row r="240">
          <cell r="C240">
            <v>-1.145627</v>
          </cell>
          <cell r="E240">
            <v>-4342.6369999999997</v>
          </cell>
        </row>
        <row r="241">
          <cell r="C241">
            <v>-1.149573</v>
          </cell>
          <cell r="E241">
            <v>-4373.902</v>
          </cell>
        </row>
        <row r="242">
          <cell r="C242">
            <v>-1.1535789999999999</v>
          </cell>
          <cell r="E242">
            <v>-4404.4179999999997</v>
          </cell>
        </row>
        <row r="243">
          <cell r="C243">
            <v>-1.1576439999999999</v>
          </cell>
          <cell r="E243">
            <v>-4434.165</v>
          </cell>
        </row>
        <row r="244">
          <cell r="C244">
            <v>-1.1615899999999999</v>
          </cell>
          <cell r="E244">
            <v>-4463.1409999999996</v>
          </cell>
        </row>
        <row r="245">
          <cell r="C245">
            <v>-1.1655960000000001</v>
          </cell>
          <cell r="E245">
            <v>-4491.4129999999996</v>
          </cell>
        </row>
        <row r="246">
          <cell r="C246">
            <v>-1.169602</v>
          </cell>
          <cell r="E246">
            <v>-4518.9669999999996</v>
          </cell>
        </row>
        <row r="247">
          <cell r="C247">
            <v>-1.173548</v>
          </cell>
          <cell r="E247">
            <v>-4545.7169999999996</v>
          </cell>
        </row>
        <row r="248">
          <cell r="C248">
            <v>-1.177554</v>
          </cell>
          <cell r="E248">
            <v>-4571.6949999999997</v>
          </cell>
        </row>
        <row r="249">
          <cell r="C249">
            <v>-1.1815599999999999</v>
          </cell>
          <cell r="E249">
            <v>-4596.9840000000004</v>
          </cell>
        </row>
        <row r="250">
          <cell r="C250">
            <v>-1.1875389999999999</v>
          </cell>
          <cell r="E250">
            <v>-4633.4790000000003</v>
          </cell>
        </row>
        <row r="251">
          <cell r="C251">
            <v>-1.193578</v>
          </cell>
          <cell r="E251">
            <v>-4668.3050000000003</v>
          </cell>
        </row>
        <row r="252">
          <cell r="C252">
            <v>-1.1996169999999999</v>
          </cell>
          <cell r="E252">
            <v>-4701.3890000000001</v>
          </cell>
        </row>
        <row r="253">
          <cell r="C253">
            <v>-1.2056549999999999</v>
          </cell>
          <cell r="E253">
            <v>-4732.7110000000002</v>
          </cell>
        </row>
        <row r="254">
          <cell r="C254">
            <v>-1.2116340000000001</v>
          </cell>
          <cell r="E254">
            <v>-4762.4560000000001</v>
          </cell>
        </row>
        <row r="255">
          <cell r="C255">
            <v>-1.217673</v>
          </cell>
          <cell r="E255">
            <v>-4790.6019999999999</v>
          </cell>
        </row>
        <row r="256">
          <cell r="C256">
            <v>-1.2237119999999999</v>
          </cell>
          <cell r="E256">
            <v>-4816.9970000000003</v>
          </cell>
        </row>
        <row r="257">
          <cell r="C257">
            <v>-1.2316640000000001</v>
          </cell>
          <cell r="E257">
            <v>-4849.3059999999996</v>
          </cell>
        </row>
        <row r="258">
          <cell r="C258">
            <v>-1.239676</v>
          </cell>
          <cell r="E258">
            <v>-4878.2359999999999</v>
          </cell>
        </row>
        <row r="259">
          <cell r="C259">
            <v>-1.247687</v>
          </cell>
          <cell r="E259">
            <v>-4904.2120000000004</v>
          </cell>
        </row>
        <row r="260">
          <cell r="C260">
            <v>-1.2576719999999999</v>
          </cell>
          <cell r="E260">
            <v>-4933.4960000000001</v>
          </cell>
        </row>
        <row r="261">
          <cell r="C261">
            <v>-1.267657</v>
          </cell>
          <cell r="E261">
            <v>-4959.5929999999998</v>
          </cell>
        </row>
        <row r="262">
          <cell r="C262">
            <v>-1.2777019999999999</v>
          </cell>
          <cell r="E262">
            <v>-4982.28</v>
          </cell>
        </row>
        <row r="263">
          <cell r="C263">
            <v>-1.2877460000000001</v>
          </cell>
          <cell r="E263">
            <v>-5001.7479999999996</v>
          </cell>
        </row>
        <row r="264">
          <cell r="C264">
            <v>-1.297731</v>
          </cell>
          <cell r="E264">
            <v>-5018.6840000000002</v>
          </cell>
        </row>
        <row r="265">
          <cell r="C265">
            <v>-1.3077160000000001</v>
          </cell>
          <cell r="E265">
            <v>-5034.2460000000001</v>
          </cell>
        </row>
        <row r="266">
          <cell r="C266">
            <v>-1.317761</v>
          </cell>
          <cell r="E266">
            <v>-5049.0919999999996</v>
          </cell>
        </row>
        <row r="267">
          <cell r="C267">
            <v>-1.3277460000000001</v>
          </cell>
          <cell r="E267">
            <v>-5063.3860000000004</v>
          </cell>
        </row>
        <row r="268">
          <cell r="C268">
            <v>-1.33779</v>
          </cell>
          <cell r="E268">
            <v>-5076.5820000000003</v>
          </cell>
        </row>
        <row r="269">
          <cell r="C269">
            <v>-1.3477749999999999</v>
          </cell>
          <cell r="E269">
            <v>-5088.0429999999997</v>
          </cell>
        </row>
        <row r="270">
          <cell r="C270">
            <v>-1.35782</v>
          </cell>
          <cell r="E270">
            <v>-5097.473</v>
          </cell>
        </row>
        <row r="271">
          <cell r="C271">
            <v>-1.3678049999999999</v>
          </cell>
          <cell r="E271">
            <v>-5105.0410000000002</v>
          </cell>
        </row>
        <row r="272">
          <cell r="C272">
            <v>-1.377729</v>
          </cell>
          <cell r="E272">
            <v>-5111.4189999999999</v>
          </cell>
        </row>
        <row r="273">
          <cell r="C273">
            <v>-1.3877740000000001</v>
          </cell>
          <cell r="E273">
            <v>-5116.4660000000003</v>
          </cell>
        </row>
        <row r="274">
          <cell r="C274">
            <v>-1.397759</v>
          </cell>
          <cell r="E274">
            <v>-5120.1180000000004</v>
          </cell>
        </row>
        <row r="275">
          <cell r="C275">
            <v>-1.4078040000000001</v>
          </cell>
          <cell r="E275">
            <v>-5122.7879999999996</v>
          </cell>
        </row>
        <row r="276">
          <cell r="C276">
            <v>-1.417848</v>
          </cell>
          <cell r="E276">
            <v>-5123.8950000000004</v>
          </cell>
        </row>
        <row r="277">
          <cell r="C277">
            <v>-1.4278930000000001</v>
          </cell>
          <cell r="E277">
            <v>-5121.67</v>
          </cell>
        </row>
        <row r="278">
          <cell r="C278">
            <v>-1.437878</v>
          </cell>
          <cell r="E278">
            <v>-5117.9309999999996</v>
          </cell>
        </row>
        <row r="279">
          <cell r="C279">
            <v>-1.4478629999999999</v>
          </cell>
          <cell r="E279">
            <v>-5113.4769999999999</v>
          </cell>
        </row>
        <row r="280">
          <cell r="C280">
            <v>-1.4578469999999999</v>
          </cell>
          <cell r="E280">
            <v>-5109.335</v>
          </cell>
        </row>
        <row r="281">
          <cell r="C281">
            <v>-1.467892</v>
          </cell>
          <cell r="E281">
            <v>-5105.79</v>
          </cell>
        </row>
        <row r="282">
          <cell r="C282">
            <v>-1.4778770000000001</v>
          </cell>
          <cell r="E282">
            <v>-5102.4870000000001</v>
          </cell>
        </row>
        <row r="283">
          <cell r="C283">
            <v>-1.487862</v>
          </cell>
          <cell r="E283">
            <v>-5098.5839999999998</v>
          </cell>
        </row>
        <row r="284">
          <cell r="C284">
            <v>-1.497906</v>
          </cell>
          <cell r="E284">
            <v>-5094.3140000000003</v>
          </cell>
        </row>
        <row r="285">
          <cell r="C285">
            <v>-1.5078910000000001</v>
          </cell>
          <cell r="E285">
            <v>-5089.3959999999997</v>
          </cell>
        </row>
        <row r="286">
          <cell r="C286">
            <v>-1.517876</v>
          </cell>
          <cell r="E286">
            <v>-5080.4399999999996</v>
          </cell>
        </row>
        <row r="287">
          <cell r="C287">
            <v>-1.5279210000000001</v>
          </cell>
          <cell r="E287">
            <v>-5066.0320000000002</v>
          </cell>
        </row>
        <row r="288">
          <cell r="C288">
            <v>-1.537846</v>
          </cell>
          <cell r="E288">
            <v>-5044.4629999999997</v>
          </cell>
        </row>
        <row r="289">
          <cell r="C289">
            <v>-1.5479499999999999</v>
          </cell>
          <cell r="E289">
            <v>-5024.3019999999997</v>
          </cell>
        </row>
        <row r="290">
          <cell r="C290">
            <v>-1.557995</v>
          </cell>
          <cell r="E290">
            <v>-5009.76</v>
          </cell>
        </row>
        <row r="291">
          <cell r="C291">
            <v>-1.5679799999999999</v>
          </cell>
          <cell r="E291">
            <v>-5000.1679999999997</v>
          </cell>
        </row>
        <row r="292">
          <cell r="C292">
            <v>-1.5779639999999999</v>
          </cell>
          <cell r="E292">
            <v>-4987.817</v>
          </cell>
        </row>
        <row r="293">
          <cell r="C293">
            <v>-1.5879490000000001</v>
          </cell>
          <cell r="E293">
            <v>-4964.1049999999996</v>
          </cell>
        </row>
        <row r="294">
          <cell r="C294">
            <v>-1.595961</v>
          </cell>
          <cell r="E294">
            <v>-4935.5360000000001</v>
          </cell>
        </row>
        <row r="295">
          <cell r="C295">
            <v>-1.6039730000000001</v>
          </cell>
          <cell r="E295">
            <v>-4905.1580000000004</v>
          </cell>
        </row>
        <row r="296">
          <cell r="C296">
            <v>-1.612044</v>
          </cell>
          <cell r="E296">
            <v>-4879.2700000000004</v>
          </cell>
        </row>
        <row r="297">
          <cell r="C297">
            <v>-1.6220889999999999</v>
          </cell>
          <cell r="E297">
            <v>-4855.8329999999996</v>
          </cell>
        </row>
        <row r="298">
          <cell r="C298">
            <v>-1.632074</v>
          </cell>
          <cell r="E298">
            <v>-4841.9660000000003</v>
          </cell>
        </row>
        <row r="299">
          <cell r="C299">
            <v>-1.6420589999999999</v>
          </cell>
          <cell r="E299">
            <v>-4835.3059999999996</v>
          </cell>
        </row>
        <row r="300">
          <cell r="C300">
            <v>-1.652104</v>
          </cell>
          <cell r="E300">
            <v>-4832.393</v>
          </cell>
        </row>
        <row r="301">
          <cell r="C301">
            <v>-1.662088</v>
          </cell>
          <cell r="E301">
            <v>-4829.7259999999997</v>
          </cell>
        </row>
        <row r="302">
          <cell r="C302">
            <v>-1.6720729999999999</v>
          </cell>
          <cell r="E302">
            <v>-4827.9830000000002</v>
          </cell>
        </row>
        <row r="303">
          <cell r="C303">
            <v>-1.682118</v>
          </cell>
          <cell r="E303">
            <v>-4826.8310000000001</v>
          </cell>
        </row>
        <row r="304">
          <cell r="C304">
            <v>-1.6921029999999999</v>
          </cell>
          <cell r="E304">
            <v>-4826.5659999999998</v>
          </cell>
        </row>
        <row r="305">
          <cell r="C305">
            <v>-1.702088</v>
          </cell>
          <cell r="E305">
            <v>-4827.2510000000002</v>
          </cell>
        </row>
        <row r="306">
          <cell r="C306">
            <v>-1.712072</v>
          </cell>
          <cell r="E306">
            <v>-4827.9170000000004</v>
          </cell>
        </row>
        <row r="307">
          <cell r="C307">
            <v>-1.7220569999999999</v>
          </cell>
          <cell r="E307">
            <v>-4828.5990000000002</v>
          </cell>
        </row>
        <row r="308">
          <cell r="C308">
            <v>-1.732102</v>
          </cell>
          <cell r="E308">
            <v>-4829.8040000000001</v>
          </cell>
        </row>
        <row r="309">
          <cell r="C309">
            <v>-1.7420869999999999</v>
          </cell>
          <cell r="E309">
            <v>-4831.43</v>
          </cell>
        </row>
        <row r="310">
          <cell r="C310">
            <v>-1.7521310000000001</v>
          </cell>
          <cell r="E310">
            <v>-4833.1899999999996</v>
          </cell>
        </row>
        <row r="311">
          <cell r="C311">
            <v>-1.762116</v>
          </cell>
          <cell r="E311">
            <v>-4833.9160000000002</v>
          </cell>
        </row>
        <row r="312">
          <cell r="C312">
            <v>-1.7721009999999999</v>
          </cell>
          <cell r="E312">
            <v>-4833.4849999999997</v>
          </cell>
        </row>
        <row r="313">
          <cell r="C313">
            <v>-1.782146</v>
          </cell>
          <cell r="E313">
            <v>-4820.1779999999999</v>
          </cell>
        </row>
        <row r="314">
          <cell r="C314">
            <v>-1.7921899999999999</v>
          </cell>
          <cell r="E314">
            <v>-4795.92</v>
          </cell>
        </row>
        <row r="315">
          <cell r="C315">
            <v>-1.8021149999999999</v>
          </cell>
          <cell r="E315">
            <v>-4773.4390000000003</v>
          </cell>
        </row>
        <row r="316">
          <cell r="C316">
            <v>-1.81216</v>
          </cell>
          <cell r="E316">
            <v>-4757.6289999999999</v>
          </cell>
        </row>
        <row r="317">
          <cell r="C317">
            <v>-1.822085</v>
          </cell>
          <cell r="E317">
            <v>-4749.3410000000003</v>
          </cell>
        </row>
        <row r="318">
          <cell r="C318">
            <v>-1.8320700000000001</v>
          </cell>
          <cell r="E318">
            <v>-4747.9290000000001</v>
          </cell>
        </row>
        <row r="319">
          <cell r="C319">
            <v>-1.842055</v>
          </cell>
          <cell r="E319">
            <v>-4744.5519999999997</v>
          </cell>
        </row>
        <row r="320">
          <cell r="C320">
            <v>-1.8520399999999999</v>
          </cell>
          <cell r="E320">
            <v>-4726.0320000000002</v>
          </cell>
        </row>
        <row r="321">
          <cell r="C321">
            <v>-1.8620840000000001</v>
          </cell>
          <cell r="E321">
            <v>-4702.2439999999997</v>
          </cell>
        </row>
        <row r="322">
          <cell r="C322">
            <v>-1.8721289999999999</v>
          </cell>
          <cell r="E322">
            <v>-4685.4979999999996</v>
          </cell>
        </row>
        <row r="323">
          <cell r="C323">
            <v>-1.8821140000000001</v>
          </cell>
          <cell r="E323">
            <v>-4679.616</v>
          </cell>
        </row>
        <row r="324">
          <cell r="C324">
            <v>-1.892039</v>
          </cell>
          <cell r="E324">
            <v>-4684.22</v>
          </cell>
        </row>
        <row r="325">
          <cell r="C325">
            <v>-1.9020239999999999</v>
          </cell>
          <cell r="E325">
            <v>-4694.991</v>
          </cell>
        </row>
        <row r="326">
          <cell r="C326">
            <v>-1.9120079999999999</v>
          </cell>
          <cell r="E326">
            <v>-4706.7380000000003</v>
          </cell>
        </row>
        <row r="327">
          <cell r="C327">
            <v>-1.922053</v>
          </cell>
          <cell r="E327">
            <v>-4718.0820000000003</v>
          </cell>
        </row>
        <row r="328">
          <cell r="C328">
            <v>-1.9320980000000001</v>
          </cell>
          <cell r="E328">
            <v>-4729.2110000000002</v>
          </cell>
        </row>
        <row r="329">
          <cell r="C329">
            <v>-1.9420230000000001</v>
          </cell>
          <cell r="E329">
            <v>-4739.8940000000002</v>
          </cell>
        </row>
        <row r="330">
          <cell r="C330">
            <v>-1.952008</v>
          </cell>
          <cell r="E330">
            <v>-4750.0219999999999</v>
          </cell>
        </row>
        <row r="331">
          <cell r="C331">
            <v>-1.9620519999999999</v>
          </cell>
          <cell r="E331">
            <v>-4760.0680000000002</v>
          </cell>
        </row>
        <row r="332">
          <cell r="C332">
            <v>-1.972037</v>
          </cell>
          <cell r="E332">
            <v>-4769.4989999999998</v>
          </cell>
        </row>
        <row r="333">
          <cell r="C333">
            <v>-1.9820819999999999</v>
          </cell>
          <cell r="E333">
            <v>-4779.0429999999997</v>
          </cell>
        </row>
        <row r="334">
          <cell r="C334">
            <v>-1.992067</v>
          </cell>
          <cell r="E334">
            <v>-4790.5519999999997</v>
          </cell>
        </row>
        <row r="335">
          <cell r="C335">
            <v>-2.0021110000000002</v>
          </cell>
          <cell r="E335">
            <v>-4803.777</v>
          </cell>
        </row>
        <row r="336">
          <cell r="C336">
            <v>-2.0120960000000001</v>
          </cell>
          <cell r="E336">
            <v>-4817.5879999999997</v>
          </cell>
        </row>
        <row r="337">
          <cell r="C337">
            <v>-2.0220210000000001</v>
          </cell>
          <cell r="E337">
            <v>-4832.6970000000001</v>
          </cell>
        </row>
        <row r="338">
          <cell r="C338">
            <v>-2.032006</v>
          </cell>
          <cell r="E338">
            <v>-4849.0280000000002</v>
          </cell>
        </row>
        <row r="339">
          <cell r="C339">
            <v>-2.0419909999999999</v>
          </cell>
          <cell r="E339">
            <v>-4864.17</v>
          </cell>
        </row>
        <row r="340">
          <cell r="C340">
            <v>-2.0520350000000001</v>
          </cell>
          <cell r="E340">
            <v>-4876.0559999999996</v>
          </cell>
        </row>
        <row r="341">
          <cell r="C341">
            <v>-2.0620799999999999</v>
          </cell>
          <cell r="E341">
            <v>-4886.6170000000002</v>
          </cell>
        </row>
        <row r="342">
          <cell r="C342">
            <v>-2.0720049999999999</v>
          </cell>
          <cell r="E342">
            <v>-4899.7280000000001</v>
          </cell>
        </row>
        <row r="343">
          <cell r="C343">
            <v>-2.0821100000000001</v>
          </cell>
          <cell r="E343">
            <v>-4915.1570000000002</v>
          </cell>
        </row>
        <row r="344">
          <cell r="C344">
            <v>-2.0920939999999999</v>
          </cell>
          <cell r="E344">
            <v>-4932.866</v>
          </cell>
        </row>
        <row r="345">
          <cell r="C345">
            <v>-2.1020789999999998</v>
          </cell>
          <cell r="E345">
            <v>-4951.3950000000004</v>
          </cell>
        </row>
        <row r="346">
          <cell r="C346">
            <v>-2.1120040000000002</v>
          </cell>
          <cell r="E346">
            <v>-4969.201</v>
          </cell>
        </row>
        <row r="347">
          <cell r="C347">
            <v>-2.1220490000000001</v>
          </cell>
          <cell r="E347">
            <v>-4987.5959999999995</v>
          </cell>
        </row>
        <row r="348">
          <cell r="C348">
            <v>-2.131974</v>
          </cell>
          <cell r="E348">
            <v>-5008.0129999999999</v>
          </cell>
        </row>
        <row r="349">
          <cell r="C349">
            <v>-2.1419589999999999</v>
          </cell>
          <cell r="E349">
            <v>-5030.4970000000003</v>
          </cell>
        </row>
        <row r="350">
          <cell r="C350">
            <v>-2.1519439999999999</v>
          </cell>
          <cell r="E350">
            <v>-5054.7560000000003</v>
          </cell>
        </row>
        <row r="351">
          <cell r="C351">
            <v>-2.1619290000000002</v>
          </cell>
          <cell r="E351">
            <v>-5080.0079999999998</v>
          </cell>
        </row>
        <row r="352">
          <cell r="C352">
            <v>-2.1718540000000002</v>
          </cell>
          <cell r="E352">
            <v>-5105.8360000000002</v>
          </cell>
        </row>
        <row r="353">
          <cell r="C353">
            <v>-2.1819579999999998</v>
          </cell>
          <cell r="E353">
            <v>-5131.9740000000002</v>
          </cell>
        </row>
        <row r="354">
          <cell r="C354">
            <v>-2.1920630000000001</v>
          </cell>
          <cell r="E354">
            <v>-5157.6710000000003</v>
          </cell>
        </row>
        <row r="355">
          <cell r="C355">
            <v>-2.2020469999999999</v>
          </cell>
          <cell r="E355">
            <v>-5182.9040000000005</v>
          </cell>
        </row>
        <row r="356">
          <cell r="C356">
            <v>-2.2120320000000002</v>
          </cell>
          <cell r="E356">
            <v>-5208.3419999999996</v>
          </cell>
        </row>
        <row r="357">
          <cell r="C357">
            <v>-2.2220770000000001</v>
          </cell>
          <cell r="E357">
            <v>-5233.2150000000001</v>
          </cell>
        </row>
        <row r="358">
          <cell r="C358">
            <v>-2.232002</v>
          </cell>
          <cell r="E358">
            <v>-5257.6670000000004</v>
          </cell>
        </row>
        <row r="359">
          <cell r="C359">
            <v>-2.241987</v>
          </cell>
          <cell r="E359">
            <v>-5282.0320000000002</v>
          </cell>
        </row>
        <row r="360">
          <cell r="C360">
            <v>-2.2519710000000002</v>
          </cell>
          <cell r="E360">
            <v>-5305.0420000000004</v>
          </cell>
        </row>
        <row r="361">
          <cell r="C361">
            <v>-2.262016</v>
          </cell>
          <cell r="E361">
            <v>-5328.5739999999996</v>
          </cell>
        </row>
        <row r="362">
          <cell r="C362">
            <v>-2.271941</v>
          </cell>
          <cell r="E362">
            <v>-5354.5739999999996</v>
          </cell>
        </row>
        <row r="363">
          <cell r="C363">
            <v>-2.2819259999999999</v>
          </cell>
          <cell r="E363">
            <v>-5382.5370000000003</v>
          </cell>
        </row>
        <row r="364">
          <cell r="C364">
            <v>-2.2919710000000002</v>
          </cell>
          <cell r="E364">
            <v>-5411.3909999999996</v>
          </cell>
        </row>
        <row r="365">
          <cell r="C365">
            <v>-2.3019560000000001</v>
          </cell>
          <cell r="E365">
            <v>-5440.3220000000001</v>
          </cell>
        </row>
        <row r="366">
          <cell r="C366">
            <v>-2.3119399999999999</v>
          </cell>
          <cell r="E366">
            <v>-5469.0969999999998</v>
          </cell>
        </row>
        <row r="367">
          <cell r="C367">
            <v>-2.3219249999999998</v>
          </cell>
          <cell r="E367">
            <v>-5497.402</v>
          </cell>
        </row>
        <row r="368">
          <cell r="C368">
            <v>-2.3319100000000001</v>
          </cell>
          <cell r="E368">
            <v>-5524.3919999999998</v>
          </cell>
        </row>
        <row r="369">
          <cell r="C369">
            <v>-2.341955</v>
          </cell>
          <cell r="E369">
            <v>-5550.1710000000003</v>
          </cell>
        </row>
        <row r="370">
          <cell r="C370">
            <v>-2.3519990000000002</v>
          </cell>
          <cell r="E370">
            <v>-5576.0659999999998</v>
          </cell>
        </row>
        <row r="371">
          <cell r="C371">
            <v>-2.3619840000000001</v>
          </cell>
          <cell r="E371">
            <v>-5602.335</v>
          </cell>
        </row>
        <row r="372">
          <cell r="C372">
            <v>-2.371909</v>
          </cell>
          <cell r="E372">
            <v>-5627.9960000000001</v>
          </cell>
        </row>
        <row r="373">
          <cell r="C373">
            <v>-2.381894</v>
          </cell>
          <cell r="E373">
            <v>-5652.6570000000002</v>
          </cell>
        </row>
        <row r="374">
          <cell r="C374">
            <v>-2.3919990000000002</v>
          </cell>
          <cell r="E374">
            <v>-5677.38</v>
          </cell>
        </row>
        <row r="375">
          <cell r="C375">
            <v>-2.4020429999999999</v>
          </cell>
          <cell r="E375">
            <v>-5702.98</v>
          </cell>
        </row>
        <row r="376">
          <cell r="C376">
            <v>-2.4120279999999998</v>
          </cell>
          <cell r="E376">
            <v>-5729.05</v>
          </cell>
        </row>
        <row r="377">
          <cell r="C377">
            <v>-2.4219529999999998</v>
          </cell>
          <cell r="E377">
            <v>-5755.3190000000004</v>
          </cell>
        </row>
        <row r="378">
          <cell r="C378">
            <v>-2.4319980000000001</v>
          </cell>
          <cell r="E378">
            <v>-5781.6959999999999</v>
          </cell>
        </row>
        <row r="379">
          <cell r="C379">
            <v>-2.4419230000000001</v>
          </cell>
          <cell r="E379">
            <v>-5807.9359999999997</v>
          </cell>
        </row>
        <row r="380">
          <cell r="C380">
            <v>-2.4519069999999998</v>
          </cell>
          <cell r="E380">
            <v>-5834.01</v>
          </cell>
        </row>
        <row r="381">
          <cell r="C381">
            <v>-2.4618920000000002</v>
          </cell>
          <cell r="E381">
            <v>-5859.7550000000001</v>
          </cell>
        </row>
        <row r="382">
          <cell r="C382">
            <v>-2.4719370000000001</v>
          </cell>
          <cell r="E382">
            <v>-5885.817</v>
          </cell>
        </row>
        <row r="383">
          <cell r="C383">
            <v>-2.481922</v>
          </cell>
          <cell r="E383">
            <v>-5912.259</v>
          </cell>
        </row>
        <row r="384">
          <cell r="C384">
            <v>-2.4919069999999999</v>
          </cell>
          <cell r="E384">
            <v>-5938.3469999999998</v>
          </cell>
        </row>
        <row r="385">
          <cell r="C385">
            <v>-2.5018919999999998</v>
          </cell>
          <cell r="E385">
            <v>-5963.66</v>
          </cell>
        </row>
        <row r="386">
          <cell r="C386">
            <v>-2.5119359999999999</v>
          </cell>
          <cell r="E386">
            <v>-5989.1729999999998</v>
          </cell>
        </row>
        <row r="387">
          <cell r="C387">
            <v>-2.5219209999999999</v>
          </cell>
          <cell r="E387">
            <v>-6014.0460000000003</v>
          </cell>
        </row>
        <row r="388">
          <cell r="C388">
            <v>-2.5319060000000002</v>
          </cell>
          <cell r="E388">
            <v>-6039.3760000000002</v>
          </cell>
        </row>
        <row r="389">
          <cell r="C389">
            <v>-2.5418910000000001</v>
          </cell>
          <cell r="E389">
            <v>-6064.3209999999999</v>
          </cell>
        </row>
        <row r="390">
          <cell r="C390">
            <v>-2.551876</v>
          </cell>
          <cell r="E390">
            <v>-6086.5169999999998</v>
          </cell>
        </row>
        <row r="391">
          <cell r="C391">
            <v>-2.5618609999999999</v>
          </cell>
          <cell r="E391">
            <v>-6104.4769999999999</v>
          </cell>
        </row>
        <row r="392">
          <cell r="C392">
            <v>-2.5717859999999999</v>
          </cell>
          <cell r="E392">
            <v>-6117.8140000000003</v>
          </cell>
        </row>
        <row r="393">
          <cell r="C393">
            <v>-2.5818300000000001</v>
          </cell>
          <cell r="E393">
            <v>-6130.43</v>
          </cell>
        </row>
        <row r="394">
          <cell r="C394">
            <v>-2.5918749999999999</v>
          </cell>
          <cell r="E394">
            <v>-6146.7979999999998</v>
          </cell>
        </row>
        <row r="395">
          <cell r="C395">
            <v>-2.6018599999999998</v>
          </cell>
          <cell r="E395">
            <v>-6163.0439999999999</v>
          </cell>
        </row>
        <row r="396">
          <cell r="C396">
            <v>-2.611904</v>
          </cell>
          <cell r="E396">
            <v>-6169.3389999999999</v>
          </cell>
        </row>
        <row r="397">
          <cell r="C397">
            <v>-2.6219489999999999</v>
          </cell>
          <cell r="E397">
            <v>-6174.915</v>
          </cell>
        </row>
        <row r="398">
          <cell r="C398">
            <v>-2.6319340000000002</v>
          </cell>
          <cell r="E398">
            <v>-6186.9930000000004</v>
          </cell>
        </row>
        <row r="399">
          <cell r="C399">
            <v>-2.6419779999999999</v>
          </cell>
          <cell r="E399">
            <v>-6205.6409999999996</v>
          </cell>
        </row>
        <row r="400">
          <cell r="C400">
            <v>-2.6519629999999998</v>
          </cell>
          <cell r="E400">
            <v>-6228.3410000000003</v>
          </cell>
        </row>
        <row r="401">
          <cell r="C401">
            <v>-2.6599149999999998</v>
          </cell>
          <cell r="E401">
            <v>-6200.7740000000003</v>
          </cell>
        </row>
        <row r="402">
          <cell r="C402">
            <v>-2.6639810000000002</v>
          </cell>
          <cell r="E402">
            <v>-6159.7730000000001</v>
          </cell>
        </row>
        <row r="403">
          <cell r="C403">
            <v>-2.6679270000000002</v>
          </cell>
          <cell r="E403">
            <v>-6111.2209999999995</v>
          </cell>
        </row>
        <row r="404">
          <cell r="C404">
            <v>-2.6699600000000001</v>
          </cell>
          <cell r="E404">
            <v>-6086.0429999999997</v>
          </cell>
        </row>
        <row r="405">
          <cell r="C405">
            <v>-2.6739660000000001</v>
          </cell>
          <cell r="E405">
            <v>-6036.8149999999996</v>
          </cell>
        </row>
        <row r="406">
          <cell r="C406">
            <v>-2.6779120000000001</v>
          </cell>
          <cell r="E406">
            <v>-5991.5889999999999</v>
          </cell>
        </row>
        <row r="407">
          <cell r="C407">
            <v>-2.681918</v>
          </cell>
          <cell r="E407">
            <v>-5950.4650000000001</v>
          </cell>
        </row>
        <row r="408">
          <cell r="C408">
            <v>-2.6859839999999999</v>
          </cell>
          <cell r="E408">
            <v>-5910.9769999999999</v>
          </cell>
        </row>
        <row r="409">
          <cell r="C409">
            <v>-2.6899299999999999</v>
          </cell>
          <cell r="E409">
            <v>-5871.308</v>
          </cell>
        </row>
        <row r="410">
          <cell r="C410">
            <v>-2.6939359999999999</v>
          </cell>
          <cell r="E410">
            <v>-5821.7550000000001</v>
          </cell>
        </row>
        <row r="411">
          <cell r="C411">
            <v>-2.6959680000000001</v>
          </cell>
          <cell r="E411">
            <v>-5793.348</v>
          </cell>
        </row>
        <row r="412">
          <cell r="C412">
            <v>-2.6980010000000001</v>
          </cell>
          <cell r="E412">
            <v>-5763.9650000000001</v>
          </cell>
        </row>
        <row r="413">
          <cell r="C413">
            <v>-2.6999740000000001</v>
          </cell>
          <cell r="E413">
            <v>-5734.174</v>
          </cell>
        </row>
        <row r="414">
          <cell r="C414">
            <v>-2.7019479999999998</v>
          </cell>
          <cell r="E414">
            <v>-5704.4769999999999</v>
          </cell>
        </row>
        <row r="415">
          <cell r="C415">
            <v>-2.7039800000000001</v>
          </cell>
          <cell r="E415">
            <v>-5675.4290000000001</v>
          </cell>
        </row>
        <row r="416">
          <cell r="C416">
            <v>-2.706013</v>
          </cell>
          <cell r="E416">
            <v>-5647.3779999999997</v>
          </cell>
        </row>
        <row r="417">
          <cell r="C417">
            <v>-2.708046</v>
          </cell>
          <cell r="E417">
            <v>-5620.4579999999996</v>
          </cell>
        </row>
        <row r="418">
          <cell r="C418">
            <v>-2.710019</v>
          </cell>
          <cell r="E418">
            <v>-5594.8670000000002</v>
          </cell>
        </row>
        <row r="419">
          <cell r="C419">
            <v>-2.7140249999999999</v>
          </cell>
          <cell r="E419">
            <v>-5548.8720000000003</v>
          </cell>
        </row>
        <row r="420">
          <cell r="C420">
            <v>-2.7180309999999999</v>
          </cell>
          <cell r="E420">
            <v>-5510.9210000000003</v>
          </cell>
        </row>
        <row r="421">
          <cell r="C421">
            <v>-2.7220960000000001</v>
          </cell>
          <cell r="E421">
            <v>-5481.5039999999999</v>
          </cell>
        </row>
        <row r="422">
          <cell r="C422">
            <v>-2.728075</v>
          </cell>
          <cell r="E422">
            <v>-5453.23</v>
          </cell>
        </row>
        <row r="423">
          <cell r="C423">
            <v>-2.7380599999999999</v>
          </cell>
          <cell r="E423">
            <v>-5440.1350000000002</v>
          </cell>
        </row>
        <row r="424">
          <cell r="C424">
            <v>-2.7461319999999998</v>
          </cell>
          <cell r="E424">
            <v>-5397.4449999999997</v>
          </cell>
        </row>
        <row r="425">
          <cell r="C425">
            <v>-2.7481049999999998</v>
          </cell>
          <cell r="E425">
            <v>-5356.2749999999996</v>
          </cell>
        </row>
        <row r="426">
          <cell r="C426">
            <v>-2.7501380000000002</v>
          </cell>
          <cell r="E426">
            <v>-5305.5950000000003</v>
          </cell>
        </row>
        <row r="427">
          <cell r="C427">
            <v>-2.7521110000000002</v>
          </cell>
          <cell r="E427">
            <v>-5248.3760000000002</v>
          </cell>
        </row>
        <row r="428">
          <cell r="C428">
            <v>-2.7541440000000001</v>
          </cell>
          <cell r="E428">
            <v>-5186.1030000000001</v>
          </cell>
        </row>
        <row r="429">
          <cell r="C429">
            <v>-2.756176</v>
          </cell>
          <cell r="E429">
            <v>-5120.4629999999997</v>
          </cell>
        </row>
        <row r="430">
          <cell r="C430">
            <v>-2.7582089999999999</v>
          </cell>
          <cell r="E430">
            <v>-5053.4229999999998</v>
          </cell>
        </row>
        <row r="431">
          <cell r="C431">
            <v>-2.7601819999999999</v>
          </cell>
          <cell r="E431">
            <v>-4986.4589999999998</v>
          </cell>
        </row>
        <row r="432">
          <cell r="C432">
            <v>-2.7622149999999999</v>
          </cell>
          <cell r="E432">
            <v>-4920.5330000000004</v>
          </cell>
        </row>
        <row r="433">
          <cell r="C433">
            <v>-2.7641879999999999</v>
          </cell>
          <cell r="E433">
            <v>-4856.5159999999996</v>
          </cell>
        </row>
        <row r="434">
          <cell r="C434">
            <v>-2.7662209999999998</v>
          </cell>
          <cell r="E434">
            <v>-4795.2290000000003</v>
          </cell>
        </row>
        <row r="435">
          <cell r="C435">
            <v>-2.7682540000000002</v>
          </cell>
          <cell r="E435">
            <v>-4737.2939999999999</v>
          </cell>
        </row>
        <row r="436">
          <cell r="C436">
            <v>-2.7702270000000002</v>
          </cell>
          <cell r="E436">
            <v>-4683.1400000000003</v>
          </cell>
        </row>
        <row r="437">
          <cell r="C437">
            <v>-2.7722000000000002</v>
          </cell>
          <cell r="E437">
            <v>-4633.0940000000001</v>
          </cell>
        </row>
        <row r="438">
          <cell r="C438">
            <v>-2.7742330000000002</v>
          </cell>
          <cell r="E438">
            <v>-4587.38</v>
          </cell>
        </row>
        <row r="439">
          <cell r="C439">
            <v>-2.7762060000000002</v>
          </cell>
          <cell r="E439">
            <v>-4546.098</v>
          </cell>
        </row>
        <row r="440">
          <cell r="C440">
            <v>-2.7782390000000001</v>
          </cell>
          <cell r="E440">
            <v>-4509.268</v>
          </cell>
        </row>
        <row r="441">
          <cell r="C441">
            <v>-2.7802720000000001</v>
          </cell>
          <cell r="E441">
            <v>-4476.8500000000004</v>
          </cell>
        </row>
        <row r="442">
          <cell r="C442">
            <v>-2.7822450000000001</v>
          </cell>
          <cell r="E442">
            <v>-4448.7269999999999</v>
          </cell>
        </row>
        <row r="443">
          <cell r="C443">
            <v>-2.786311</v>
          </cell>
          <cell r="E443">
            <v>-4404.6679999999997</v>
          </cell>
        </row>
        <row r="444">
          <cell r="C444">
            <v>-2.7903159999999998</v>
          </cell>
          <cell r="E444">
            <v>-4375.5410000000002</v>
          </cell>
        </row>
        <row r="445">
          <cell r="C445">
            <v>-2.8002410000000002</v>
          </cell>
          <cell r="E445">
            <v>-4354.7849999999999</v>
          </cell>
        </row>
        <row r="446">
          <cell r="C446">
            <v>-2.8102860000000001</v>
          </cell>
          <cell r="E446">
            <v>-4381.6180000000004</v>
          </cell>
        </row>
        <row r="447">
          <cell r="C447">
            <v>-2.816265</v>
          </cell>
          <cell r="E447">
            <v>-4409.2389999999996</v>
          </cell>
        </row>
        <row r="448">
          <cell r="C448">
            <v>-2.8223630000000002</v>
          </cell>
          <cell r="E448">
            <v>-4440.4250000000002</v>
          </cell>
        </row>
        <row r="449">
          <cell r="C449">
            <v>-2.8282829999999999</v>
          </cell>
          <cell r="E449">
            <v>-4472.509</v>
          </cell>
        </row>
        <row r="450">
          <cell r="C450">
            <v>-2.834381</v>
          </cell>
          <cell r="E450">
            <v>-4503.518</v>
          </cell>
        </row>
        <row r="451">
          <cell r="C451">
            <v>-2.8403</v>
          </cell>
          <cell r="E451">
            <v>-4532.2020000000002</v>
          </cell>
        </row>
        <row r="452">
          <cell r="C452">
            <v>-2.846339</v>
          </cell>
          <cell r="E452">
            <v>-4558.2550000000001</v>
          </cell>
        </row>
        <row r="453">
          <cell r="C453">
            <v>-2.8542909999999999</v>
          </cell>
          <cell r="E453">
            <v>-4588.808</v>
          </cell>
        </row>
        <row r="454">
          <cell r="C454">
            <v>-2.8622429999999999</v>
          </cell>
          <cell r="E454">
            <v>-4615.0919999999996</v>
          </cell>
        </row>
        <row r="455">
          <cell r="C455">
            <v>-2.8722880000000002</v>
          </cell>
          <cell r="E455">
            <v>-4644.2209999999995</v>
          </cell>
        </row>
        <row r="456">
          <cell r="C456">
            <v>-2.8822730000000001</v>
          </cell>
          <cell r="E456">
            <v>-4670.1139999999996</v>
          </cell>
        </row>
        <row r="457">
          <cell r="C457">
            <v>-2.8922569999999999</v>
          </cell>
          <cell r="E457">
            <v>-4693.3739999999998</v>
          </cell>
        </row>
        <row r="458">
          <cell r="C458">
            <v>-2.9021819999999998</v>
          </cell>
          <cell r="E458">
            <v>-4714.3829999999998</v>
          </cell>
        </row>
        <row r="459">
          <cell r="C459">
            <v>-2.9121670000000002</v>
          </cell>
          <cell r="E459">
            <v>-4733.2569999999996</v>
          </cell>
        </row>
        <row r="460">
          <cell r="C460">
            <v>-2.9221520000000001</v>
          </cell>
          <cell r="E460">
            <v>-4751.7740000000003</v>
          </cell>
        </row>
        <row r="461">
          <cell r="C461">
            <v>-2.932137</v>
          </cell>
          <cell r="E461">
            <v>-4738.9520000000002</v>
          </cell>
        </row>
        <row r="462">
          <cell r="C462">
            <v>-2.9381759999999999</v>
          </cell>
          <cell r="E462">
            <v>-4710.335</v>
          </cell>
        </row>
        <row r="463">
          <cell r="C463">
            <v>-2.9441549999999999</v>
          </cell>
          <cell r="E463">
            <v>-4679.3739999999998</v>
          </cell>
        </row>
        <row r="464">
          <cell r="C464">
            <v>-2.9501930000000001</v>
          </cell>
          <cell r="E464">
            <v>-4652.3500000000004</v>
          </cell>
        </row>
        <row r="465">
          <cell r="C465">
            <v>-2.958145</v>
          </cell>
          <cell r="E465">
            <v>-4626.6890000000003</v>
          </cell>
        </row>
        <row r="466">
          <cell r="C466">
            <v>-2.9681299999999999</v>
          </cell>
          <cell r="E466">
            <v>-4607.6779999999999</v>
          </cell>
        </row>
        <row r="467">
          <cell r="C467">
            <v>-2.9721959999999998</v>
          </cell>
          <cell r="E467">
            <v>-4550.7929999999997</v>
          </cell>
        </row>
        <row r="468">
          <cell r="C468">
            <v>-2.9742289999999998</v>
          </cell>
          <cell r="E468">
            <v>-4487.777</v>
          </cell>
        </row>
        <row r="469">
          <cell r="C469">
            <v>-2.9762019999999998</v>
          </cell>
          <cell r="E469">
            <v>-4407.1610000000001</v>
          </cell>
        </row>
        <row r="470">
          <cell r="C470">
            <v>-2.9781749999999998</v>
          </cell>
          <cell r="E470">
            <v>-4315.2690000000002</v>
          </cell>
        </row>
        <row r="471">
          <cell r="C471">
            <v>-2.9802080000000002</v>
          </cell>
          <cell r="E471">
            <v>-4215.1769999999997</v>
          </cell>
        </row>
        <row r="472">
          <cell r="C472">
            <v>-2.9822410000000001</v>
          </cell>
          <cell r="E472">
            <v>-4109.223</v>
          </cell>
        </row>
        <row r="473">
          <cell r="C473">
            <v>-2.984273</v>
          </cell>
          <cell r="E473">
            <v>-4000.4870000000001</v>
          </cell>
        </row>
        <row r="474">
          <cell r="C474">
            <v>-2.9863059999999999</v>
          </cell>
          <cell r="E474">
            <v>-3891.6489999999999</v>
          </cell>
        </row>
        <row r="475">
          <cell r="C475">
            <v>-2.9882789999999999</v>
          </cell>
          <cell r="E475">
            <v>-3784.366</v>
          </cell>
        </row>
        <row r="476">
          <cell r="C476">
            <v>-2.9903119999999999</v>
          </cell>
          <cell r="E476">
            <v>-3679.9079999999999</v>
          </cell>
        </row>
        <row r="477">
          <cell r="C477">
            <v>-2.9923449999999998</v>
          </cell>
          <cell r="E477">
            <v>-3579.5439999999999</v>
          </cell>
        </row>
        <row r="478">
          <cell r="C478">
            <v>-2.9943179999999998</v>
          </cell>
          <cell r="E478">
            <v>-3484.297</v>
          </cell>
        </row>
        <row r="479">
          <cell r="C479">
            <v>-2.9963510000000002</v>
          </cell>
          <cell r="E479">
            <v>-3394.826</v>
          </cell>
        </row>
        <row r="480">
          <cell r="C480">
            <v>-2.9983840000000002</v>
          </cell>
          <cell r="E480">
            <v>-3311.576</v>
          </cell>
        </row>
        <row r="481">
          <cell r="C481">
            <v>-3.0003570000000002</v>
          </cell>
          <cell r="E481">
            <v>-3234.8609999999999</v>
          </cell>
        </row>
        <row r="482">
          <cell r="C482">
            <v>-3.0023900000000001</v>
          </cell>
          <cell r="E482">
            <v>-3164.8310000000001</v>
          </cell>
        </row>
        <row r="483">
          <cell r="C483">
            <v>-3.0043630000000001</v>
          </cell>
          <cell r="E483">
            <v>-3101.482</v>
          </cell>
        </row>
        <row r="484">
          <cell r="C484">
            <v>-3.0063949999999999</v>
          </cell>
          <cell r="E484">
            <v>-3044.741</v>
          </cell>
        </row>
        <row r="485">
          <cell r="C485">
            <v>-3.0084279999999999</v>
          </cell>
          <cell r="E485">
            <v>-2994.4780000000001</v>
          </cell>
        </row>
        <row r="486">
          <cell r="C486">
            <v>-3.0104609999999998</v>
          </cell>
          <cell r="E486">
            <v>-2950.4769999999999</v>
          </cell>
        </row>
        <row r="487">
          <cell r="C487">
            <v>-3.0124339999999998</v>
          </cell>
          <cell r="E487">
            <v>-2912.4360000000001</v>
          </cell>
        </row>
        <row r="488">
          <cell r="C488">
            <v>-3.0144069999999998</v>
          </cell>
          <cell r="E488">
            <v>-2880.0050000000001</v>
          </cell>
        </row>
        <row r="489">
          <cell r="C489">
            <v>-3.0164399999999998</v>
          </cell>
          <cell r="E489">
            <v>-2852.7939999999999</v>
          </cell>
        </row>
        <row r="490">
          <cell r="C490">
            <v>-3.0204460000000002</v>
          </cell>
          <cell r="E490">
            <v>-2812.299</v>
          </cell>
        </row>
        <row r="491">
          <cell r="C491">
            <v>-3.0244520000000001</v>
          </cell>
          <cell r="E491">
            <v>-2786.7139999999999</v>
          </cell>
        </row>
        <row r="492">
          <cell r="C492">
            <v>-3.0344370000000001</v>
          </cell>
          <cell r="E492">
            <v>-2765.7719999999999</v>
          </cell>
        </row>
        <row r="493">
          <cell r="C493">
            <v>-3.044422</v>
          </cell>
          <cell r="E493">
            <v>-2783.3090000000002</v>
          </cell>
        </row>
        <row r="494">
          <cell r="C494">
            <v>-3.0524930000000001</v>
          </cell>
          <cell r="E494">
            <v>-2809.7269999999999</v>
          </cell>
        </row>
        <row r="495">
          <cell r="C495">
            <v>-3.060505</v>
          </cell>
          <cell r="E495">
            <v>-2839.1570000000002</v>
          </cell>
        </row>
        <row r="496">
          <cell r="C496">
            <v>-3.068457</v>
          </cell>
          <cell r="E496">
            <v>-2866.9059999999999</v>
          </cell>
        </row>
        <row r="497">
          <cell r="C497">
            <v>-3.0784419999999999</v>
          </cell>
          <cell r="E497">
            <v>-2896.1909999999998</v>
          </cell>
        </row>
        <row r="498">
          <cell r="C498">
            <v>-3.0884269999999998</v>
          </cell>
          <cell r="E498">
            <v>-2919.0940000000001</v>
          </cell>
        </row>
        <row r="499">
          <cell r="C499">
            <v>-3.0984120000000002</v>
          </cell>
          <cell r="E499">
            <v>-2936.828</v>
          </cell>
        </row>
        <row r="500">
          <cell r="C500">
            <v>-3.1083370000000001</v>
          </cell>
          <cell r="E500">
            <v>-2947.598</v>
          </cell>
        </row>
        <row r="501">
          <cell r="C501">
            <v>-3.1183209999999999</v>
          </cell>
          <cell r="E501">
            <v>-2954.145</v>
          </cell>
        </row>
        <row r="502">
          <cell r="C502">
            <v>-3.1283660000000002</v>
          </cell>
          <cell r="E502">
            <v>-2959.991</v>
          </cell>
        </row>
        <row r="503">
          <cell r="C503">
            <v>-3.1383510000000001</v>
          </cell>
          <cell r="E503">
            <v>-2965.9949999999999</v>
          </cell>
        </row>
        <row r="504">
          <cell r="C504">
            <v>-3.1482760000000001</v>
          </cell>
          <cell r="E504">
            <v>-2971.0790000000002</v>
          </cell>
        </row>
        <row r="505">
          <cell r="C505">
            <v>-3.158261</v>
          </cell>
          <cell r="E505">
            <v>-2974.5610000000001</v>
          </cell>
        </row>
        <row r="506">
          <cell r="C506">
            <v>-3.1682459999999999</v>
          </cell>
          <cell r="E506">
            <v>-2975.9740000000002</v>
          </cell>
        </row>
        <row r="507">
          <cell r="C507">
            <v>-3.1782309999999998</v>
          </cell>
          <cell r="E507">
            <v>-2974.9290000000001</v>
          </cell>
        </row>
        <row r="508">
          <cell r="C508">
            <v>-3.188215</v>
          </cell>
          <cell r="E508">
            <v>-2969.0030000000002</v>
          </cell>
        </row>
        <row r="509">
          <cell r="C509">
            <v>-3.1981999999999999</v>
          </cell>
          <cell r="E509">
            <v>-2956.3919999999998</v>
          </cell>
        </row>
        <row r="510">
          <cell r="C510">
            <v>-3.2081849999999998</v>
          </cell>
          <cell r="E510">
            <v>-2944.0610000000001</v>
          </cell>
        </row>
        <row r="511">
          <cell r="C511">
            <v>-3.2181099999999998</v>
          </cell>
          <cell r="E511">
            <v>-2935.7339999999999</v>
          </cell>
        </row>
        <row r="512">
          <cell r="C512">
            <v>-3.2280950000000002</v>
          </cell>
          <cell r="E512">
            <v>-2928.9630000000002</v>
          </cell>
        </row>
        <row r="513">
          <cell r="C513">
            <v>-3.2380800000000001</v>
          </cell>
          <cell r="E513">
            <v>-2918.5909999999999</v>
          </cell>
        </row>
        <row r="514">
          <cell r="C514">
            <v>-3.2481239999999998</v>
          </cell>
          <cell r="E514">
            <v>-2906.5160000000001</v>
          </cell>
        </row>
        <row r="515">
          <cell r="C515">
            <v>-3.2581690000000001</v>
          </cell>
          <cell r="E515">
            <v>-2897.5880000000002</v>
          </cell>
        </row>
        <row r="516">
          <cell r="C516">
            <v>-3.268154</v>
          </cell>
          <cell r="E516">
            <v>-2893.5189999999998</v>
          </cell>
        </row>
        <row r="517">
          <cell r="C517">
            <v>-3.2781989999999999</v>
          </cell>
          <cell r="E517">
            <v>-2893.7289999999998</v>
          </cell>
        </row>
        <row r="518">
          <cell r="C518">
            <v>-3.288243</v>
          </cell>
          <cell r="E518">
            <v>-2895.989</v>
          </cell>
        </row>
        <row r="519">
          <cell r="C519">
            <v>-3.2982279999999999</v>
          </cell>
          <cell r="E519">
            <v>-2898.9580000000001</v>
          </cell>
        </row>
        <row r="520">
          <cell r="C520">
            <v>-3.308093</v>
          </cell>
          <cell r="E520">
            <v>-2901.7649999999999</v>
          </cell>
        </row>
        <row r="521">
          <cell r="C521">
            <v>-3.3180779999999999</v>
          </cell>
          <cell r="E521">
            <v>-2901.2280000000001</v>
          </cell>
        </row>
        <row r="522">
          <cell r="C522">
            <v>-3.3280630000000002</v>
          </cell>
          <cell r="E522">
            <v>-2896.0239999999999</v>
          </cell>
        </row>
        <row r="523">
          <cell r="C523">
            <v>-3.3379880000000002</v>
          </cell>
          <cell r="E523">
            <v>-2888.7809999999999</v>
          </cell>
        </row>
        <row r="524">
          <cell r="C524">
            <v>-3.3479130000000001</v>
          </cell>
          <cell r="E524">
            <v>-2881.4209999999998</v>
          </cell>
        </row>
        <row r="525">
          <cell r="C525">
            <v>-3.357958</v>
          </cell>
          <cell r="E525">
            <v>-2874.2820000000002</v>
          </cell>
        </row>
        <row r="526">
          <cell r="C526">
            <v>-3.3680020000000002</v>
          </cell>
          <cell r="E526">
            <v>-2866.1819999999998</v>
          </cell>
        </row>
        <row r="527">
          <cell r="C527">
            <v>-3.378047</v>
          </cell>
          <cell r="E527">
            <v>-2856.5819999999999</v>
          </cell>
        </row>
        <row r="528">
          <cell r="C528">
            <v>-3.3880319999999999</v>
          </cell>
          <cell r="E528">
            <v>-2846.5189999999998</v>
          </cell>
        </row>
        <row r="529">
          <cell r="C529">
            <v>-3.3979569999999999</v>
          </cell>
          <cell r="E529">
            <v>-2837.9569999999999</v>
          </cell>
        </row>
        <row r="530">
          <cell r="C530">
            <v>-3.4080020000000002</v>
          </cell>
          <cell r="E530">
            <v>-2831.6779999999999</v>
          </cell>
        </row>
        <row r="531">
          <cell r="C531">
            <v>-3.4180459999999999</v>
          </cell>
          <cell r="E531">
            <v>-2826.8519999999999</v>
          </cell>
        </row>
        <row r="532">
          <cell r="C532">
            <v>-3.4280309999999998</v>
          </cell>
          <cell r="E532">
            <v>-2823.78</v>
          </cell>
        </row>
        <row r="533">
          <cell r="C533">
            <v>-3.4380760000000001</v>
          </cell>
          <cell r="E533">
            <v>-2821.82</v>
          </cell>
        </row>
        <row r="534">
          <cell r="C534">
            <v>-3.4480599999999999</v>
          </cell>
          <cell r="E534">
            <v>-2819.692</v>
          </cell>
        </row>
        <row r="535">
          <cell r="C535">
            <v>-3.4580449999999998</v>
          </cell>
          <cell r="E535">
            <v>-2816.5160000000001</v>
          </cell>
        </row>
        <row r="536">
          <cell r="C536">
            <v>-3.4680900000000001</v>
          </cell>
          <cell r="E536">
            <v>-2813.1579999999999</v>
          </cell>
        </row>
        <row r="537">
          <cell r="C537">
            <v>-3.478135</v>
          </cell>
          <cell r="E537">
            <v>-2810.431</v>
          </cell>
        </row>
        <row r="538">
          <cell r="C538">
            <v>-3.4881190000000002</v>
          </cell>
          <cell r="E538">
            <v>-2808.5140000000001</v>
          </cell>
        </row>
        <row r="539">
          <cell r="C539">
            <v>-3.4981040000000001</v>
          </cell>
          <cell r="E539">
            <v>-2807.7139999999999</v>
          </cell>
        </row>
        <row r="540">
          <cell r="C540">
            <v>-3.508149</v>
          </cell>
          <cell r="E540">
            <v>-2807.6329999999998</v>
          </cell>
        </row>
        <row r="541">
          <cell r="C541">
            <v>-3.5180739999999999</v>
          </cell>
          <cell r="E541">
            <v>-2807.9360000000001</v>
          </cell>
        </row>
        <row r="542">
          <cell r="C542">
            <v>-3.5281189999999998</v>
          </cell>
          <cell r="E542">
            <v>-2807.5140000000001</v>
          </cell>
        </row>
        <row r="543">
          <cell r="C543">
            <v>-3.5381629999999999</v>
          </cell>
          <cell r="E543">
            <v>-2806.558</v>
          </cell>
        </row>
        <row r="544">
          <cell r="C544">
            <v>-3.5482079999999998</v>
          </cell>
          <cell r="E544">
            <v>-2804.86</v>
          </cell>
        </row>
        <row r="545">
          <cell r="C545">
            <v>-3.5581330000000002</v>
          </cell>
          <cell r="E545">
            <v>-2802.509</v>
          </cell>
        </row>
        <row r="546">
          <cell r="C546">
            <v>-3.5681180000000001</v>
          </cell>
          <cell r="E546">
            <v>-2798.7689999999998</v>
          </cell>
        </row>
        <row r="547">
          <cell r="C547">
            <v>-3.5780430000000001</v>
          </cell>
          <cell r="E547">
            <v>-2793.614</v>
          </cell>
        </row>
        <row r="548">
          <cell r="C548">
            <v>-3.5880879999999999</v>
          </cell>
          <cell r="E548">
            <v>-2787.7379999999998</v>
          </cell>
        </row>
        <row r="549">
          <cell r="C549">
            <v>-3.5980720000000002</v>
          </cell>
          <cell r="E549">
            <v>-2780.5329999999999</v>
          </cell>
        </row>
        <row r="550">
          <cell r="C550">
            <v>-3.608117</v>
          </cell>
          <cell r="E550">
            <v>-2773.6660000000002</v>
          </cell>
        </row>
        <row r="551">
          <cell r="C551">
            <v>-3.6181019999999999</v>
          </cell>
          <cell r="E551">
            <v>-2768.41</v>
          </cell>
        </row>
        <row r="552">
          <cell r="C552">
            <v>-3.6280869999999998</v>
          </cell>
          <cell r="E552">
            <v>-2764.0309999999999</v>
          </cell>
        </row>
        <row r="553">
          <cell r="C553">
            <v>-3.6380119999999998</v>
          </cell>
          <cell r="E553">
            <v>-2760.1309999999999</v>
          </cell>
        </row>
        <row r="554">
          <cell r="C554">
            <v>-3.648056</v>
          </cell>
          <cell r="E554">
            <v>-2756.1819999999998</v>
          </cell>
        </row>
        <row r="555">
          <cell r="C555">
            <v>-3.6580409999999999</v>
          </cell>
          <cell r="E555">
            <v>-2750.4340000000002</v>
          </cell>
        </row>
        <row r="556">
          <cell r="C556">
            <v>-3.6680860000000002</v>
          </cell>
          <cell r="E556">
            <v>-2743.172</v>
          </cell>
        </row>
        <row r="557">
          <cell r="C557">
            <v>-3.6780710000000001</v>
          </cell>
          <cell r="E557">
            <v>-2734.1840000000002</v>
          </cell>
        </row>
        <row r="558">
          <cell r="C558">
            <v>-3.6881149999999998</v>
          </cell>
          <cell r="E558">
            <v>-2722.0079999999998</v>
          </cell>
        </row>
        <row r="559">
          <cell r="C559">
            <v>-3.6981000000000002</v>
          </cell>
          <cell r="E559">
            <v>-2701.2179999999998</v>
          </cell>
        </row>
        <row r="560">
          <cell r="C560">
            <v>-3.7080850000000001</v>
          </cell>
          <cell r="E560">
            <v>-2676.9639999999999</v>
          </cell>
        </row>
        <row r="561">
          <cell r="C561">
            <v>-3.7181299999999999</v>
          </cell>
          <cell r="E561">
            <v>-2655.6010000000001</v>
          </cell>
        </row>
        <row r="562">
          <cell r="C562">
            <v>-3.7281149999999998</v>
          </cell>
          <cell r="E562">
            <v>-2639.8789999999999</v>
          </cell>
        </row>
        <row r="563">
          <cell r="C563">
            <v>-3.7380990000000001</v>
          </cell>
          <cell r="E563">
            <v>-2630.2489999999998</v>
          </cell>
        </row>
        <row r="564">
          <cell r="C564">
            <v>-3.748084</v>
          </cell>
          <cell r="E564">
            <v>-2625.123</v>
          </cell>
        </row>
        <row r="565">
          <cell r="C565">
            <v>-3.7580689999999999</v>
          </cell>
          <cell r="E565">
            <v>-2623.134</v>
          </cell>
        </row>
        <row r="566">
          <cell r="C566">
            <v>-3.7679939999999998</v>
          </cell>
          <cell r="E566">
            <v>-2622.2269999999999</v>
          </cell>
        </row>
        <row r="567">
          <cell r="C567">
            <v>-3.7780390000000001</v>
          </cell>
          <cell r="E567">
            <v>-2620.692</v>
          </cell>
        </row>
        <row r="568">
          <cell r="C568">
            <v>-3.7880240000000001</v>
          </cell>
          <cell r="E568">
            <v>-2617.0169999999998</v>
          </cell>
        </row>
        <row r="569">
          <cell r="C569">
            <v>-3.7980680000000002</v>
          </cell>
          <cell r="E569">
            <v>-2611.8939999999998</v>
          </cell>
        </row>
        <row r="570">
          <cell r="C570">
            <v>-3.8081130000000001</v>
          </cell>
          <cell r="E570">
            <v>-2604.9349999999999</v>
          </cell>
        </row>
        <row r="571">
          <cell r="C571">
            <v>-3.818098</v>
          </cell>
          <cell r="E571">
            <v>-2595.665</v>
          </cell>
        </row>
        <row r="572">
          <cell r="C572">
            <v>-3.828023</v>
          </cell>
          <cell r="E572">
            <v>-2585.9169999999999</v>
          </cell>
        </row>
        <row r="573">
          <cell r="C573">
            <v>-3.8380070000000002</v>
          </cell>
          <cell r="E573">
            <v>-2576.3710000000001</v>
          </cell>
        </row>
        <row r="574">
          <cell r="C574">
            <v>-3.848052</v>
          </cell>
          <cell r="E574">
            <v>-2566.1959999999999</v>
          </cell>
        </row>
        <row r="575">
          <cell r="C575">
            <v>-3.8580969999999999</v>
          </cell>
          <cell r="E575">
            <v>-2555.0700000000002</v>
          </cell>
        </row>
        <row r="576">
          <cell r="C576">
            <v>-3.8680819999999998</v>
          </cell>
          <cell r="E576">
            <v>-2540.2910000000002</v>
          </cell>
        </row>
        <row r="577">
          <cell r="C577">
            <v>-3.8780070000000002</v>
          </cell>
          <cell r="E577">
            <v>-2519.962</v>
          </cell>
        </row>
        <row r="578">
          <cell r="C578">
            <v>-3.8880509999999999</v>
          </cell>
          <cell r="E578">
            <v>-2496.7060000000001</v>
          </cell>
        </row>
        <row r="579">
          <cell r="C579">
            <v>-3.8980959999999998</v>
          </cell>
          <cell r="E579">
            <v>-2474.2530000000002</v>
          </cell>
        </row>
        <row r="580">
          <cell r="C580">
            <v>-3.9081410000000001</v>
          </cell>
          <cell r="E580">
            <v>-2455.0509999999999</v>
          </cell>
        </row>
        <row r="581">
          <cell r="C581">
            <v>-3.918126</v>
          </cell>
          <cell r="E581">
            <v>-2437.3339999999998</v>
          </cell>
        </row>
        <row r="582">
          <cell r="C582">
            <v>-3.928051</v>
          </cell>
          <cell r="E582">
            <v>-2420.4140000000002</v>
          </cell>
        </row>
        <row r="583">
          <cell r="C583">
            <v>-3.9380950000000001</v>
          </cell>
          <cell r="E583">
            <v>-2405.9340000000002</v>
          </cell>
        </row>
        <row r="584">
          <cell r="C584">
            <v>-3.94808</v>
          </cell>
          <cell r="E584">
            <v>-2394.3319999999999</v>
          </cell>
        </row>
        <row r="585">
          <cell r="C585">
            <v>-3.9581240000000002</v>
          </cell>
          <cell r="E585">
            <v>-2384.9810000000002</v>
          </cell>
        </row>
        <row r="586">
          <cell r="C586">
            <v>-3.9681099999999998</v>
          </cell>
          <cell r="E586">
            <v>-2375.8789999999999</v>
          </cell>
        </row>
        <row r="587">
          <cell r="C587">
            <v>-3.978094</v>
          </cell>
          <cell r="E587">
            <v>-2365.8780000000002</v>
          </cell>
        </row>
        <row r="588">
          <cell r="C588">
            <v>-3.9881389999999999</v>
          </cell>
          <cell r="E588">
            <v>-2353.7930000000001</v>
          </cell>
        </row>
        <row r="589">
          <cell r="C589">
            <v>-3.9981239999999998</v>
          </cell>
          <cell r="E589">
            <v>-2339.694</v>
          </cell>
        </row>
        <row r="590">
          <cell r="C590">
            <v>-4.0081090000000001</v>
          </cell>
          <cell r="E590">
            <v>-2324.873</v>
          </cell>
        </row>
        <row r="591">
          <cell r="C591">
            <v>-4.0181529999999999</v>
          </cell>
          <cell r="E591">
            <v>-2311.3339999999998</v>
          </cell>
        </row>
        <row r="592">
          <cell r="C592">
            <v>-4.0281380000000002</v>
          </cell>
          <cell r="E592">
            <v>-2300.7750000000001</v>
          </cell>
        </row>
        <row r="593">
          <cell r="C593">
            <v>-4.0381830000000001</v>
          </cell>
          <cell r="E593">
            <v>-2294.0720000000001</v>
          </cell>
        </row>
        <row r="594">
          <cell r="C594">
            <v>-4.0481680000000004</v>
          </cell>
          <cell r="E594">
            <v>-2290.5729999999999</v>
          </cell>
        </row>
        <row r="595">
          <cell r="C595">
            <v>-4.0581529999999999</v>
          </cell>
          <cell r="E595">
            <v>-2289.69</v>
          </cell>
        </row>
        <row r="596">
          <cell r="C596">
            <v>-4.0681370000000001</v>
          </cell>
          <cell r="E596">
            <v>-2290.6779999999999</v>
          </cell>
        </row>
        <row r="597">
          <cell r="C597">
            <v>-4.0781219999999996</v>
          </cell>
          <cell r="E597">
            <v>-2292.4659999999999</v>
          </cell>
        </row>
        <row r="598">
          <cell r="C598">
            <v>-4.0881670000000003</v>
          </cell>
          <cell r="E598">
            <v>-2294.36</v>
          </cell>
        </row>
        <row r="599">
          <cell r="C599">
            <v>-4.0980319999999999</v>
          </cell>
          <cell r="E599">
            <v>-2295.7199999999998</v>
          </cell>
        </row>
        <row r="600">
          <cell r="C600">
            <v>-4.1080170000000003</v>
          </cell>
          <cell r="E600">
            <v>-2297.2629999999999</v>
          </cell>
        </row>
        <row r="601">
          <cell r="C601">
            <v>-4.1180620000000001</v>
          </cell>
          <cell r="E601">
            <v>-2299.047</v>
          </cell>
        </row>
        <row r="602">
          <cell r="C602">
            <v>-4.1281059999999998</v>
          </cell>
          <cell r="E602">
            <v>-2300.7600000000002</v>
          </cell>
        </row>
        <row r="603">
          <cell r="C603">
            <v>-4.1381509999999997</v>
          </cell>
          <cell r="E603">
            <v>-2302.0659999999998</v>
          </cell>
        </row>
        <row r="604">
          <cell r="C604">
            <v>-4.148136</v>
          </cell>
          <cell r="E604">
            <v>-2303.337</v>
          </cell>
        </row>
        <row r="605">
          <cell r="C605">
            <v>-4.158061</v>
          </cell>
          <cell r="E605">
            <v>-2304.6669999999999</v>
          </cell>
        </row>
        <row r="606">
          <cell r="C606">
            <v>-4.167986</v>
          </cell>
          <cell r="E606">
            <v>-2305.9270000000001</v>
          </cell>
        </row>
        <row r="607">
          <cell r="C607">
            <v>-4.1780309999999998</v>
          </cell>
          <cell r="E607">
            <v>-2307.482</v>
          </cell>
        </row>
        <row r="608">
          <cell r="C608">
            <v>-4.1880160000000002</v>
          </cell>
          <cell r="E608">
            <v>-2309.8380000000002</v>
          </cell>
        </row>
        <row r="609">
          <cell r="C609">
            <v>-4.1980000000000004</v>
          </cell>
          <cell r="E609">
            <v>-2312.7530000000002</v>
          </cell>
        </row>
        <row r="610">
          <cell r="C610">
            <v>-4.2079849999999999</v>
          </cell>
          <cell r="E610">
            <v>-2316.14</v>
          </cell>
        </row>
        <row r="611">
          <cell r="C611">
            <v>-4.2179700000000002</v>
          </cell>
          <cell r="E611">
            <v>-2319.1170000000002</v>
          </cell>
        </row>
        <row r="612">
          <cell r="C612">
            <v>-4.2279549999999997</v>
          </cell>
          <cell r="E612">
            <v>-2321.0650000000001</v>
          </cell>
        </row>
        <row r="613">
          <cell r="C613">
            <v>-4.2379389999999999</v>
          </cell>
          <cell r="E613">
            <v>-2322.6709999999998</v>
          </cell>
        </row>
        <row r="614">
          <cell r="C614">
            <v>-4.2479250000000004</v>
          </cell>
          <cell r="E614">
            <v>-2324.1759999999999</v>
          </cell>
        </row>
        <row r="615">
          <cell r="C615">
            <v>-4.2579089999999997</v>
          </cell>
          <cell r="E615">
            <v>-2326.0349999999999</v>
          </cell>
        </row>
        <row r="616">
          <cell r="C616">
            <v>-4.2678940000000001</v>
          </cell>
          <cell r="E616">
            <v>-2327.8719999999998</v>
          </cell>
        </row>
        <row r="617">
          <cell r="C617">
            <v>-4.2779389999999999</v>
          </cell>
          <cell r="E617">
            <v>-2329.6779999999999</v>
          </cell>
        </row>
        <row r="618">
          <cell r="C618">
            <v>-4.2879839999999998</v>
          </cell>
          <cell r="E618">
            <v>-2331.98</v>
          </cell>
        </row>
        <row r="619">
          <cell r="C619">
            <v>-4.297968</v>
          </cell>
          <cell r="E619">
            <v>-2334.7179999999998</v>
          </cell>
        </row>
        <row r="620">
          <cell r="C620">
            <v>-4.3079530000000004</v>
          </cell>
          <cell r="E620">
            <v>-2337.0700000000002</v>
          </cell>
        </row>
        <row r="621">
          <cell r="C621">
            <v>-4.3179379999999998</v>
          </cell>
          <cell r="E621">
            <v>-2338.96</v>
          </cell>
        </row>
        <row r="622">
          <cell r="C622">
            <v>-4.3279829999999997</v>
          </cell>
          <cell r="E622">
            <v>-2340.1129999999998</v>
          </cell>
        </row>
        <row r="623">
          <cell r="C623">
            <v>-4.3379669999999999</v>
          </cell>
          <cell r="E623">
            <v>-2340.6559999999999</v>
          </cell>
        </row>
        <row r="624">
          <cell r="C624">
            <v>-4.3480119999999998</v>
          </cell>
          <cell r="E624">
            <v>-2340.7350000000001</v>
          </cell>
        </row>
        <row r="625">
          <cell r="C625">
            <v>-4.3580569999999996</v>
          </cell>
          <cell r="E625">
            <v>-2340.6770000000001</v>
          </cell>
        </row>
        <row r="626">
          <cell r="C626">
            <v>-4.3679819999999996</v>
          </cell>
          <cell r="E626">
            <v>-2340.4050000000002</v>
          </cell>
        </row>
        <row r="627">
          <cell r="C627">
            <v>-4.3780260000000002</v>
          </cell>
          <cell r="E627">
            <v>-2340.0279999999998</v>
          </cell>
        </row>
        <row r="628">
          <cell r="C628">
            <v>-4.3880710000000001</v>
          </cell>
          <cell r="E628">
            <v>-2339.5030000000002</v>
          </cell>
        </row>
        <row r="629">
          <cell r="C629">
            <v>-4.3981159999999999</v>
          </cell>
          <cell r="E629">
            <v>-2338.5590000000002</v>
          </cell>
        </row>
        <row r="630">
          <cell r="C630">
            <v>-4.4081010000000003</v>
          </cell>
          <cell r="E630">
            <v>-2338.0349999999999</v>
          </cell>
        </row>
        <row r="631">
          <cell r="C631">
            <v>-4.4180849999999996</v>
          </cell>
          <cell r="E631">
            <v>-2337.9540000000002</v>
          </cell>
        </row>
        <row r="632">
          <cell r="C632">
            <v>-4.42807</v>
          </cell>
          <cell r="E632">
            <v>-2337.4409999999998</v>
          </cell>
        </row>
        <row r="633">
          <cell r="C633">
            <v>-4.4380550000000003</v>
          </cell>
          <cell r="E633">
            <v>-2335.8510000000001</v>
          </cell>
        </row>
        <row r="634">
          <cell r="C634">
            <v>-4.4481000000000002</v>
          </cell>
          <cell r="E634">
            <v>-2333.6909999999998</v>
          </cell>
        </row>
        <row r="635">
          <cell r="C635">
            <v>-4.4581439999999999</v>
          </cell>
          <cell r="E635">
            <v>-2331.58</v>
          </cell>
        </row>
        <row r="636">
          <cell r="C636">
            <v>-4.4681290000000002</v>
          </cell>
          <cell r="E636">
            <v>-2329.1729999999998</v>
          </cell>
        </row>
        <row r="637">
          <cell r="C637">
            <v>-4.4782339999999996</v>
          </cell>
          <cell r="E637">
            <v>-2324.85</v>
          </cell>
        </row>
        <row r="638">
          <cell r="C638">
            <v>-4.4881589999999996</v>
          </cell>
          <cell r="E638">
            <v>-2307.2080000000001</v>
          </cell>
        </row>
        <row r="639">
          <cell r="C639">
            <v>-4.4941969999999998</v>
          </cell>
          <cell r="E639">
            <v>-2274.91</v>
          </cell>
        </row>
        <row r="640">
          <cell r="C640">
            <v>-4.4981439999999999</v>
          </cell>
          <cell r="E640">
            <v>-2248.8629999999998</v>
          </cell>
        </row>
        <row r="641">
          <cell r="C641">
            <v>-4.5021500000000003</v>
          </cell>
          <cell r="E641">
            <v>-2222.08</v>
          </cell>
        </row>
        <row r="642">
          <cell r="C642">
            <v>-4.5061549999999997</v>
          </cell>
          <cell r="E642">
            <v>-2196.3200000000002</v>
          </cell>
        </row>
        <row r="643">
          <cell r="C643">
            <v>-4.512194</v>
          </cell>
          <cell r="E643">
            <v>-2161.8649999999998</v>
          </cell>
        </row>
        <row r="644">
          <cell r="C644">
            <v>-4.5181139999999997</v>
          </cell>
          <cell r="E644">
            <v>-2133.087</v>
          </cell>
        </row>
        <row r="645">
          <cell r="C645">
            <v>-4.526065</v>
          </cell>
          <cell r="E645">
            <v>-2103.3049999999998</v>
          </cell>
        </row>
        <row r="646">
          <cell r="C646">
            <v>-4.5360500000000004</v>
          </cell>
          <cell r="E646">
            <v>-2078.5320000000002</v>
          </cell>
        </row>
        <row r="647">
          <cell r="C647">
            <v>-4.5460349999999998</v>
          </cell>
          <cell r="E647">
            <v>-2064.3989999999999</v>
          </cell>
        </row>
        <row r="648">
          <cell r="C648">
            <v>-4.5561389999999999</v>
          </cell>
          <cell r="E648">
            <v>-2057.1170000000002</v>
          </cell>
        </row>
        <row r="649">
          <cell r="C649">
            <v>-4.5661240000000003</v>
          </cell>
          <cell r="E649">
            <v>-2053.7959999999998</v>
          </cell>
        </row>
        <row r="650">
          <cell r="C650">
            <v>-4.5761089999999998</v>
          </cell>
          <cell r="E650">
            <v>-2052.335</v>
          </cell>
        </row>
        <row r="651">
          <cell r="C651">
            <v>-4.5861539999999996</v>
          </cell>
          <cell r="E651">
            <v>-2051.1030000000001</v>
          </cell>
        </row>
        <row r="652">
          <cell r="C652">
            <v>-4.596139</v>
          </cell>
          <cell r="E652">
            <v>-2049.1419999999998</v>
          </cell>
        </row>
        <row r="653">
          <cell r="C653">
            <v>-4.6061829999999997</v>
          </cell>
          <cell r="E653">
            <v>-2045.3520000000001</v>
          </cell>
        </row>
        <row r="654">
          <cell r="C654">
            <v>-4.616168</v>
          </cell>
          <cell r="E654">
            <v>-2039.91</v>
          </cell>
        </row>
        <row r="655">
          <cell r="C655">
            <v>-4.6262119999999998</v>
          </cell>
          <cell r="E655">
            <v>-2033.3989999999999</v>
          </cell>
        </row>
        <row r="656">
          <cell r="C656">
            <v>-4.6361980000000003</v>
          </cell>
          <cell r="E656">
            <v>-2026.365</v>
          </cell>
        </row>
        <row r="657">
          <cell r="C657">
            <v>-4.6461819999999996</v>
          </cell>
          <cell r="E657">
            <v>-2019.104</v>
          </cell>
        </row>
        <row r="658">
          <cell r="C658">
            <v>-4.6561669999999999</v>
          </cell>
          <cell r="E658">
            <v>-2011.8579999999999</v>
          </cell>
        </row>
        <row r="659">
          <cell r="C659">
            <v>-4.6661520000000003</v>
          </cell>
          <cell r="E659">
            <v>-2004.326</v>
          </cell>
        </row>
        <row r="660">
          <cell r="C660">
            <v>-4.6761369999999998</v>
          </cell>
          <cell r="E660">
            <v>-1996.12</v>
          </cell>
        </row>
        <row r="661">
          <cell r="C661">
            <v>-4.6861220000000001</v>
          </cell>
          <cell r="E661">
            <v>-1988.028</v>
          </cell>
        </row>
        <row r="662">
          <cell r="C662">
            <v>-4.6961060000000003</v>
          </cell>
          <cell r="E662">
            <v>-1980.2729999999999</v>
          </cell>
        </row>
        <row r="663">
          <cell r="C663">
            <v>-4.7061510000000002</v>
          </cell>
          <cell r="E663">
            <v>-1972.761</v>
          </cell>
        </row>
        <row r="664">
          <cell r="C664">
            <v>-4.7160760000000002</v>
          </cell>
          <cell r="E664">
            <v>-1965.1210000000001</v>
          </cell>
        </row>
        <row r="665">
          <cell r="C665">
            <v>-4.7260609999999996</v>
          </cell>
          <cell r="E665">
            <v>-1957.768</v>
          </cell>
        </row>
        <row r="666">
          <cell r="C666">
            <v>-4.736046</v>
          </cell>
          <cell r="E666">
            <v>-1951.5170000000001</v>
          </cell>
        </row>
        <row r="667">
          <cell r="C667">
            <v>-4.7460909999999998</v>
          </cell>
          <cell r="E667">
            <v>-1946.4970000000001</v>
          </cell>
        </row>
        <row r="668">
          <cell r="C668">
            <v>-4.7560750000000001</v>
          </cell>
          <cell r="E668">
            <v>-1941.808</v>
          </cell>
        </row>
        <row r="669">
          <cell r="C669">
            <v>-4.766</v>
          </cell>
          <cell r="E669">
            <v>-1937.021</v>
          </cell>
        </row>
        <row r="670">
          <cell r="C670">
            <v>-4.7760449999999999</v>
          </cell>
          <cell r="E670">
            <v>-1932.2950000000001</v>
          </cell>
        </row>
        <row r="671">
          <cell r="C671">
            <v>-4.7860300000000002</v>
          </cell>
          <cell r="E671">
            <v>-1928.2940000000001</v>
          </cell>
        </row>
        <row r="672">
          <cell r="C672">
            <v>-4.7960750000000001</v>
          </cell>
          <cell r="E672">
            <v>-1924.838</v>
          </cell>
        </row>
        <row r="673">
          <cell r="C673">
            <v>-4.8061189999999998</v>
          </cell>
          <cell r="E673">
            <v>-1921.547</v>
          </cell>
        </row>
        <row r="674">
          <cell r="C674">
            <v>-4.8161040000000002</v>
          </cell>
          <cell r="E674">
            <v>-1918.2650000000001</v>
          </cell>
        </row>
        <row r="675">
          <cell r="C675">
            <v>-4.8260889999999996</v>
          </cell>
          <cell r="E675">
            <v>-1915.7460000000001</v>
          </cell>
        </row>
        <row r="676">
          <cell r="C676">
            <v>-4.836074</v>
          </cell>
          <cell r="E676">
            <v>-1914.162</v>
          </cell>
        </row>
        <row r="677">
          <cell r="C677">
            <v>-4.8460590000000003</v>
          </cell>
          <cell r="E677">
            <v>-1913.576</v>
          </cell>
        </row>
        <row r="678">
          <cell r="C678">
            <v>-4.8560429999999997</v>
          </cell>
          <cell r="E678">
            <v>-1914.008</v>
          </cell>
        </row>
        <row r="679">
          <cell r="C679">
            <v>-4.8660290000000002</v>
          </cell>
          <cell r="E679">
            <v>-1915.194</v>
          </cell>
        </row>
        <row r="680">
          <cell r="C680">
            <v>-4.8760729999999999</v>
          </cell>
          <cell r="E680">
            <v>-1916.5809999999999</v>
          </cell>
        </row>
        <row r="681">
          <cell r="C681">
            <v>-4.8861179999999997</v>
          </cell>
          <cell r="E681">
            <v>-1918.2349999999999</v>
          </cell>
        </row>
        <row r="682">
          <cell r="C682">
            <v>-4.896102</v>
          </cell>
          <cell r="E682">
            <v>-1920.13</v>
          </cell>
        </row>
        <row r="683">
          <cell r="C683">
            <v>-4.9060870000000003</v>
          </cell>
          <cell r="E683">
            <v>-1922.066</v>
          </cell>
        </row>
        <row r="684">
          <cell r="C684">
            <v>-4.9160120000000003</v>
          </cell>
          <cell r="E684">
            <v>-1924.165</v>
          </cell>
        </row>
        <row r="685">
          <cell r="C685">
            <v>-4.9260570000000001</v>
          </cell>
          <cell r="E685">
            <v>-1926.1479999999999</v>
          </cell>
        </row>
        <row r="686">
          <cell r="C686">
            <v>-4.936102</v>
          </cell>
          <cell r="E686">
            <v>-1927.3019999999999</v>
          </cell>
        </row>
        <row r="687">
          <cell r="C687">
            <v>-4.9461459999999997</v>
          </cell>
          <cell r="E687">
            <v>-1927.74</v>
          </cell>
        </row>
        <row r="688">
          <cell r="C688">
            <v>-4.9560709999999997</v>
          </cell>
          <cell r="E688">
            <v>-1927.838</v>
          </cell>
        </row>
        <row r="689">
          <cell r="C689">
            <v>-4.966056</v>
          </cell>
          <cell r="E689">
            <v>-1927.4659999999999</v>
          </cell>
        </row>
        <row r="690">
          <cell r="C690">
            <v>-4.9760410000000004</v>
          </cell>
          <cell r="E690">
            <v>-1927.2460000000001</v>
          </cell>
        </row>
        <row r="691">
          <cell r="C691">
            <v>-4.9860860000000002</v>
          </cell>
          <cell r="E691">
            <v>-1926.7439999999999</v>
          </cell>
        </row>
        <row r="692">
          <cell r="C692">
            <v>-4.99613</v>
          </cell>
          <cell r="E692">
            <v>-1926.0340000000001</v>
          </cell>
        </row>
        <row r="693">
          <cell r="C693">
            <v>-5.0060560000000001</v>
          </cell>
          <cell r="E693">
            <v>-1925.0740000000001</v>
          </cell>
        </row>
        <row r="694">
          <cell r="C694">
            <v>-5.0160410000000004</v>
          </cell>
          <cell r="E694">
            <v>-1924.59</v>
          </cell>
        </row>
        <row r="695">
          <cell r="C695">
            <v>-5.0260850000000001</v>
          </cell>
          <cell r="E695">
            <v>-1924.2439999999999</v>
          </cell>
        </row>
        <row r="696">
          <cell r="C696">
            <v>-5.03613</v>
          </cell>
          <cell r="E696">
            <v>-1924.232</v>
          </cell>
        </row>
        <row r="697">
          <cell r="C697">
            <v>-5.0461140000000002</v>
          </cell>
          <cell r="E697">
            <v>-1923.914</v>
          </cell>
        </row>
        <row r="698">
          <cell r="C698">
            <v>-5.0560989999999997</v>
          </cell>
          <cell r="E698">
            <v>-1923.751</v>
          </cell>
        </row>
        <row r="699">
          <cell r="C699">
            <v>-5.066084</v>
          </cell>
          <cell r="E699">
            <v>-1924.05</v>
          </cell>
        </row>
        <row r="700">
          <cell r="C700">
            <v>-5.0760690000000004</v>
          </cell>
          <cell r="E700">
            <v>-1924.635</v>
          </cell>
        </row>
        <row r="701">
          <cell r="C701">
            <v>-5.0860539999999999</v>
          </cell>
          <cell r="E701">
            <v>-1925.2329999999999</v>
          </cell>
        </row>
        <row r="702">
          <cell r="C702">
            <v>-5.0959789999999998</v>
          </cell>
          <cell r="E702">
            <v>-1925.77</v>
          </cell>
        </row>
        <row r="703">
          <cell r="C703">
            <v>-5.1059640000000002</v>
          </cell>
          <cell r="E703">
            <v>-1925.7360000000001</v>
          </cell>
        </row>
        <row r="704">
          <cell r="C704">
            <v>-5.1159489999999996</v>
          </cell>
          <cell r="E704">
            <v>-1925.441</v>
          </cell>
        </row>
        <row r="705">
          <cell r="C705">
            <v>-5.1259329999999999</v>
          </cell>
          <cell r="E705">
            <v>-1925.721</v>
          </cell>
        </row>
        <row r="706">
          <cell r="C706">
            <v>-5.1359779999999997</v>
          </cell>
          <cell r="E706">
            <v>-1926.4960000000001</v>
          </cell>
        </row>
        <row r="707">
          <cell r="C707">
            <v>-5.1459630000000001</v>
          </cell>
          <cell r="E707">
            <v>-1927.578</v>
          </cell>
        </row>
        <row r="708">
          <cell r="C708">
            <v>-5.155888</v>
          </cell>
          <cell r="E708">
            <v>-1928.614</v>
          </cell>
        </row>
        <row r="709">
          <cell r="C709">
            <v>-5.1659329999999999</v>
          </cell>
          <cell r="E709">
            <v>-1929.2059999999999</v>
          </cell>
        </row>
        <row r="710">
          <cell r="C710">
            <v>-5.1759170000000001</v>
          </cell>
          <cell r="E710">
            <v>-1929.663</v>
          </cell>
        </row>
        <row r="711">
          <cell r="C711">
            <v>-5.1859019999999996</v>
          </cell>
          <cell r="E711">
            <v>-1930.223</v>
          </cell>
        </row>
        <row r="712">
          <cell r="C712">
            <v>-5.1958869999999999</v>
          </cell>
          <cell r="E712">
            <v>-1930.789</v>
          </cell>
        </row>
        <row r="713">
          <cell r="C713">
            <v>-5.2059920000000002</v>
          </cell>
          <cell r="E713">
            <v>-1931.934</v>
          </cell>
        </row>
        <row r="714">
          <cell r="C714">
            <v>-5.2159760000000004</v>
          </cell>
          <cell r="E714">
            <v>-1933.421</v>
          </cell>
        </row>
        <row r="715">
          <cell r="C715">
            <v>-5.2260210000000002</v>
          </cell>
          <cell r="E715">
            <v>-1935.02</v>
          </cell>
        </row>
        <row r="716">
          <cell r="C716">
            <v>-5.236065</v>
          </cell>
          <cell r="E716">
            <v>-1936.8579999999999</v>
          </cell>
        </row>
        <row r="717">
          <cell r="C717">
            <v>-5.2459899999999999</v>
          </cell>
          <cell r="E717">
            <v>-1939.9010000000001</v>
          </cell>
        </row>
        <row r="718">
          <cell r="C718">
            <v>-5.2560349999999998</v>
          </cell>
          <cell r="E718">
            <v>-1943.8150000000001</v>
          </cell>
        </row>
        <row r="719">
          <cell r="C719">
            <v>-5.2660200000000001</v>
          </cell>
          <cell r="E719">
            <v>-1948.3150000000001</v>
          </cell>
        </row>
        <row r="720">
          <cell r="C720">
            <v>-5.2759450000000001</v>
          </cell>
          <cell r="E720">
            <v>-1952.6</v>
          </cell>
        </row>
        <row r="721">
          <cell r="C721">
            <v>-5.2859299999999996</v>
          </cell>
          <cell r="E721">
            <v>-1956.617</v>
          </cell>
        </row>
        <row r="722">
          <cell r="C722">
            <v>-5.2959149999999999</v>
          </cell>
          <cell r="E722">
            <v>-1960.277</v>
          </cell>
        </row>
        <row r="723">
          <cell r="C723">
            <v>-5.3059589999999996</v>
          </cell>
          <cell r="E723">
            <v>-1963.421</v>
          </cell>
        </row>
        <row r="724">
          <cell r="C724">
            <v>-5.3160040000000004</v>
          </cell>
          <cell r="E724">
            <v>-1966.348</v>
          </cell>
        </row>
        <row r="725">
          <cell r="C725">
            <v>-5.3259889999999999</v>
          </cell>
          <cell r="E725">
            <v>-1969.1369999999999</v>
          </cell>
        </row>
        <row r="726">
          <cell r="C726">
            <v>-5.3359740000000002</v>
          </cell>
          <cell r="E726">
            <v>-1972.2080000000001</v>
          </cell>
        </row>
        <row r="727">
          <cell r="C727">
            <v>-5.3460190000000001</v>
          </cell>
          <cell r="E727">
            <v>-1974.6849999999999</v>
          </cell>
        </row>
        <row r="728">
          <cell r="C728">
            <v>-5.3560040000000004</v>
          </cell>
          <cell r="E728">
            <v>-1977.117</v>
          </cell>
        </row>
        <row r="729">
          <cell r="C729">
            <v>-5.3660480000000002</v>
          </cell>
          <cell r="E729">
            <v>-1979.58</v>
          </cell>
        </row>
        <row r="730">
          <cell r="C730">
            <v>-5.3760329999999996</v>
          </cell>
          <cell r="E730">
            <v>-1982.7339999999999</v>
          </cell>
        </row>
        <row r="731">
          <cell r="C731">
            <v>-5.3860770000000002</v>
          </cell>
          <cell r="E731">
            <v>-1986.222</v>
          </cell>
        </row>
        <row r="732">
          <cell r="C732">
            <v>-5.3960629999999998</v>
          </cell>
          <cell r="E732">
            <v>-1990.038</v>
          </cell>
        </row>
        <row r="733">
          <cell r="C733">
            <v>-5.4061070000000004</v>
          </cell>
          <cell r="E733">
            <v>-1993.829</v>
          </cell>
        </row>
        <row r="734">
          <cell r="C734">
            <v>-5.4161520000000003</v>
          </cell>
          <cell r="E734">
            <v>-1996.962</v>
          </cell>
        </row>
        <row r="735">
          <cell r="C735">
            <v>-5.4260770000000003</v>
          </cell>
          <cell r="E735">
            <v>-1999.827</v>
          </cell>
        </row>
        <row r="736">
          <cell r="C736">
            <v>-5.4360609999999996</v>
          </cell>
          <cell r="E736">
            <v>-2002.5350000000001</v>
          </cell>
        </row>
        <row r="737">
          <cell r="C737">
            <v>-5.4461060000000003</v>
          </cell>
          <cell r="E737">
            <v>-2004.614</v>
          </cell>
        </row>
        <row r="738">
          <cell r="C738">
            <v>-5.4560909999999998</v>
          </cell>
          <cell r="E738">
            <v>-2006.4369999999999</v>
          </cell>
        </row>
        <row r="739">
          <cell r="C739">
            <v>-5.4660760000000002</v>
          </cell>
          <cell r="E739">
            <v>-2008.2439999999999</v>
          </cell>
        </row>
        <row r="740">
          <cell r="C740">
            <v>-5.4760609999999996</v>
          </cell>
          <cell r="E740">
            <v>-2010.3030000000001</v>
          </cell>
        </row>
        <row r="741">
          <cell r="C741">
            <v>-5.4861060000000004</v>
          </cell>
          <cell r="E741">
            <v>-2012.69</v>
          </cell>
        </row>
        <row r="742">
          <cell r="C742">
            <v>-5.4961500000000001</v>
          </cell>
          <cell r="E742">
            <v>-2014.7470000000001</v>
          </cell>
        </row>
        <row r="743">
          <cell r="C743">
            <v>-5.5061349999999996</v>
          </cell>
          <cell r="E743">
            <v>-2016.538</v>
          </cell>
        </row>
        <row r="744">
          <cell r="C744">
            <v>-5.5161199999999999</v>
          </cell>
          <cell r="E744">
            <v>-2018.914</v>
          </cell>
        </row>
        <row r="745">
          <cell r="C745">
            <v>-5.5261040000000001</v>
          </cell>
          <cell r="E745">
            <v>-2021.9449999999999</v>
          </cell>
        </row>
        <row r="746">
          <cell r="C746">
            <v>-5.5360889999999996</v>
          </cell>
          <cell r="E746">
            <v>-2025.5319999999999</v>
          </cell>
        </row>
        <row r="747">
          <cell r="C747">
            <v>-5.5461340000000003</v>
          </cell>
          <cell r="E747">
            <v>-2029.7280000000001</v>
          </cell>
        </row>
        <row r="748">
          <cell r="C748">
            <v>-5.5561189999999998</v>
          </cell>
          <cell r="E748">
            <v>-2034.0429999999999</v>
          </cell>
        </row>
        <row r="749">
          <cell r="C749">
            <v>-5.5661630000000004</v>
          </cell>
          <cell r="E749">
            <v>-2038.23</v>
          </cell>
        </row>
        <row r="750">
          <cell r="C750">
            <v>-5.5760880000000004</v>
          </cell>
          <cell r="E750">
            <v>-2042.5160000000001</v>
          </cell>
        </row>
        <row r="751">
          <cell r="C751">
            <v>-5.5861330000000002</v>
          </cell>
          <cell r="E751">
            <v>-2046.4970000000001</v>
          </cell>
        </row>
        <row r="752">
          <cell r="C752">
            <v>-5.5961179999999997</v>
          </cell>
          <cell r="E752">
            <v>-2050.1729999999998</v>
          </cell>
        </row>
        <row r="753">
          <cell r="C753">
            <v>-5.6061030000000001</v>
          </cell>
          <cell r="E753">
            <v>-2053.2710000000002</v>
          </cell>
        </row>
        <row r="754">
          <cell r="C754">
            <v>-5.6160880000000004</v>
          </cell>
          <cell r="E754">
            <v>-2055.3429999999998</v>
          </cell>
        </row>
        <row r="755">
          <cell r="C755">
            <v>-5.6260130000000004</v>
          </cell>
          <cell r="E755">
            <v>-2056.7849999999999</v>
          </cell>
        </row>
        <row r="756">
          <cell r="C756">
            <v>-5.6360570000000001</v>
          </cell>
          <cell r="E756">
            <v>-2057.7269999999999</v>
          </cell>
        </row>
        <row r="757">
          <cell r="C757">
            <v>-5.6460419999999996</v>
          </cell>
          <cell r="E757">
            <v>-2058.7860000000001</v>
          </cell>
        </row>
        <row r="758">
          <cell r="C758">
            <v>-5.6560870000000003</v>
          </cell>
          <cell r="E758">
            <v>-2060.3119999999999</v>
          </cell>
        </row>
        <row r="759">
          <cell r="C759">
            <v>-5.6660719999999998</v>
          </cell>
          <cell r="E759">
            <v>-2062.0810000000001</v>
          </cell>
        </row>
        <row r="760">
          <cell r="C760">
            <v>-5.6760570000000001</v>
          </cell>
          <cell r="E760">
            <v>-2064.1039999999998</v>
          </cell>
        </row>
        <row r="761">
          <cell r="C761">
            <v>-5.6861009999999998</v>
          </cell>
          <cell r="E761">
            <v>-2065.7849999999999</v>
          </cell>
        </row>
        <row r="762">
          <cell r="C762">
            <v>-5.6960259999999998</v>
          </cell>
          <cell r="E762">
            <v>-2067.2629999999999</v>
          </cell>
        </row>
        <row r="763">
          <cell r="C763">
            <v>-5.7060110000000002</v>
          </cell>
          <cell r="E763">
            <v>-2068.337</v>
          </cell>
        </row>
        <row r="764">
          <cell r="C764">
            <v>-5.7159959999999996</v>
          </cell>
          <cell r="E764">
            <v>-2068.8330000000001</v>
          </cell>
        </row>
        <row r="765">
          <cell r="C765">
            <v>-5.7259209999999996</v>
          </cell>
          <cell r="E765">
            <v>-2068.58</v>
          </cell>
        </row>
        <row r="766">
          <cell r="C766">
            <v>-5.7359660000000003</v>
          </cell>
          <cell r="E766">
            <v>-2067.5590000000002</v>
          </cell>
        </row>
        <row r="767">
          <cell r="C767">
            <v>-5.7459509999999998</v>
          </cell>
          <cell r="E767">
            <v>-2066.7939999999999</v>
          </cell>
        </row>
        <row r="768">
          <cell r="C768">
            <v>-5.7558759999999998</v>
          </cell>
          <cell r="E768">
            <v>-2066.049</v>
          </cell>
        </row>
        <row r="769">
          <cell r="C769">
            <v>-5.7659200000000004</v>
          </cell>
          <cell r="E769">
            <v>-2065.1120000000001</v>
          </cell>
        </row>
        <row r="770">
          <cell r="C770">
            <v>-5.7760239999999996</v>
          </cell>
          <cell r="E770">
            <v>-2063.846</v>
          </cell>
        </row>
        <row r="771">
          <cell r="C771">
            <v>-5.7860690000000004</v>
          </cell>
          <cell r="E771">
            <v>-2062.41</v>
          </cell>
        </row>
        <row r="772">
          <cell r="C772">
            <v>-5.7960539999999998</v>
          </cell>
          <cell r="E772">
            <v>-2060.1120000000001</v>
          </cell>
        </row>
        <row r="773">
          <cell r="C773">
            <v>-5.8060390000000002</v>
          </cell>
          <cell r="E773">
            <v>-2057.4839999999999</v>
          </cell>
        </row>
        <row r="774">
          <cell r="C774">
            <v>-5.8160239999999996</v>
          </cell>
          <cell r="E774">
            <v>-2055.1689999999999</v>
          </cell>
        </row>
        <row r="775">
          <cell r="C775">
            <v>-5.8260690000000004</v>
          </cell>
          <cell r="E775">
            <v>-2053.0439999999999</v>
          </cell>
        </row>
        <row r="776">
          <cell r="C776">
            <v>-5.8361130000000001</v>
          </cell>
          <cell r="E776">
            <v>-2051.2979999999998</v>
          </cell>
        </row>
        <row r="777">
          <cell r="C777">
            <v>-5.8461569999999998</v>
          </cell>
          <cell r="E777">
            <v>-2049.5949999999998</v>
          </cell>
        </row>
        <row r="778">
          <cell r="C778">
            <v>-5.8560829999999999</v>
          </cell>
          <cell r="E778">
            <v>-2047.6010000000001</v>
          </cell>
        </row>
        <row r="779">
          <cell r="C779">
            <v>-5.8660079999999999</v>
          </cell>
          <cell r="E779">
            <v>-2045.575</v>
          </cell>
        </row>
        <row r="780">
          <cell r="C780">
            <v>-5.8760519999999996</v>
          </cell>
          <cell r="E780">
            <v>-2043.498</v>
          </cell>
        </row>
        <row r="781">
          <cell r="C781">
            <v>-5.8860970000000004</v>
          </cell>
          <cell r="E781">
            <v>-2041.819</v>
          </cell>
        </row>
        <row r="782">
          <cell r="C782">
            <v>-5.8961420000000002</v>
          </cell>
          <cell r="E782">
            <v>-2040.204</v>
          </cell>
        </row>
        <row r="783">
          <cell r="C783">
            <v>-5.9061260000000004</v>
          </cell>
          <cell r="E783">
            <v>-2038.4639999999999</v>
          </cell>
        </row>
        <row r="784">
          <cell r="C784">
            <v>-5.9161109999999999</v>
          </cell>
          <cell r="E784">
            <v>-2036.662</v>
          </cell>
        </row>
        <row r="785">
          <cell r="C785">
            <v>-5.9260960000000003</v>
          </cell>
          <cell r="E785">
            <v>-2034.4190000000001</v>
          </cell>
        </row>
        <row r="786">
          <cell r="C786">
            <v>-5.9360809999999997</v>
          </cell>
          <cell r="E786">
            <v>-2031.5930000000001</v>
          </cell>
        </row>
        <row r="787">
          <cell r="C787">
            <v>-5.9461259999999996</v>
          </cell>
          <cell r="E787">
            <v>-2029.03</v>
          </cell>
        </row>
        <row r="788">
          <cell r="C788">
            <v>-5.9560510000000004</v>
          </cell>
          <cell r="E788">
            <v>-2026.9280000000001</v>
          </cell>
        </row>
        <row r="789">
          <cell r="C789">
            <v>-5.9660950000000001</v>
          </cell>
          <cell r="E789">
            <v>-2025.192</v>
          </cell>
        </row>
        <row r="790">
          <cell r="C790">
            <v>-5.9760799999999996</v>
          </cell>
          <cell r="E790">
            <v>-2023.325</v>
          </cell>
        </row>
        <row r="791">
          <cell r="C791">
            <v>-5.9861849999999999</v>
          </cell>
          <cell r="E791">
            <v>-2021.4749999999999</v>
          </cell>
        </row>
        <row r="792">
          <cell r="C792">
            <v>-5.9961099999999998</v>
          </cell>
          <cell r="E792">
            <v>-2019.653</v>
          </cell>
        </row>
        <row r="793">
          <cell r="C793">
            <v>-6.0061540000000004</v>
          </cell>
          <cell r="E793">
            <v>-2017.925</v>
          </cell>
        </row>
        <row r="794">
          <cell r="C794">
            <v>-6.01614</v>
          </cell>
          <cell r="E794">
            <v>-2016.317</v>
          </cell>
        </row>
        <row r="795">
          <cell r="C795">
            <v>-6.026065</v>
          </cell>
          <cell r="E795">
            <v>-2014.874</v>
          </cell>
        </row>
        <row r="796">
          <cell r="C796">
            <v>-6.0361089999999997</v>
          </cell>
          <cell r="E796">
            <v>-2013.181</v>
          </cell>
        </row>
        <row r="797">
          <cell r="C797">
            <v>-6.0460940000000001</v>
          </cell>
          <cell r="E797">
            <v>-2011.5309999999999</v>
          </cell>
        </row>
        <row r="798">
          <cell r="C798">
            <v>-6.0560790000000004</v>
          </cell>
          <cell r="E798">
            <v>-2009.6469999999999</v>
          </cell>
        </row>
        <row r="799">
          <cell r="C799">
            <v>-6.0660629999999998</v>
          </cell>
          <cell r="E799">
            <v>-2007.3620000000001</v>
          </cell>
        </row>
        <row r="800">
          <cell r="C800">
            <v>-6.0760480000000001</v>
          </cell>
          <cell r="E800">
            <v>-2004.9079999999999</v>
          </cell>
        </row>
        <row r="801">
          <cell r="C801">
            <v>-6.086093</v>
          </cell>
          <cell r="E801">
            <v>-2002.204</v>
          </cell>
        </row>
        <row r="802">
          <cell r="C802">
            <v>-6.0960770000000002</v>
          </cell>
          <cell r="E802">
            <v>-1999.502</v>
          </cell>
        </row>
        <row r="803">
          <cell r="C803">
            <v>-6.106122</v>
          </cell>
          <cell r="E803">
            <v>-1996.0650000000001</v>
          </cell>
        </row>
        <row r="804">
          <cell r="C804">
            <v>-6.1161070000000004</v>
          </cell>
          <cell r="E804">
            <v>-1991.6369999999999</v>
          </cell>
        </row>
        <row r="805">
          <cell r="C805">
            <v>-6.1260320000000004</v>
          </cell>
          <cell r="E805">
            <v>-1987.183</v>
          </cell>
        </row>
        <row r="806">
          <cell r="C806">
            <v>-6.1360169999999998</v>
          </cell>
          <cell r="E806">
            <v>-1983.1420000000001</v>
          </cell>
        </row>
        <row r="807">
          <cell r="C807">
            <v>-6.1460020000000002</v>
          </cell>
          <cell r="E807">
            <v>-1979.3019999999999</v>
          </cell>
        </row>
        <row r="808">
          <cell r="C808">
            <v>-6.1559869999999997</v>
          </cell>
          <cell r="E808">
            <v>-1975.7249999999999</v>
          </cell>
        </row>
        <row r="809">
          <cell r="C809">
            <v>-6.1660310000000003</v>
          </cell>
          <cell r="E809">
            <v>-1972.923</v>
          </cell>
        </row>
        <row r="810">
          <cell r="C810">
            <v>-6.1760159999999997</v>
          </cell>
          <cell r="E810">
            <v>-1971.0640000000001</v>
          </cell>
        </row>
        <row r="811">
          <cell r="C811">
            <v>-6.1860010000000001</v>
          </cell>
          <cell r="E811">
            <v>-1969.4380000000001</v>
          </cell>
        </row>
        <row r="812">
          <cell r="C812">
            <v>-6.1959860000000004</v>
          </cell>
          <cell r="E812">
            <v>-1967.683</v>
          </cell>
        </row>
        <row r="813">
          <cell r="C813">
            <v>-6.2059709999999999</v>
          </cell>
          <cell r="E813">
            <v>-1966.3810000000001</v>
          </cell>
        </row>
        <row r="814">
          <cell r="C814">
            <v>-6.2159550000000001</v>
          </cell>
          <cell r="E814">
            <v>-1964.7370000000001</v>
          </cell>
        </row>
        <row r="815">
          <cell r="C815">
            <v>-6.226</v>
          </cell>
          <cell r="E815">
            <v>-1962.8340000000001</v>
          </cell>
        </row>
        <row r="816">
          <cell r="C816">
            <v>-6.2359249999999999</v>
          </cell>
          <cell r="E816">
            <v>-1961.1479999999999</v>
          </cell>
        </row>
        <row r="817">
          <cell r="C817">
            <v>-6.2459100000000003</v>
          </cell>
          <cell r="E817">
            <v>-1959.903</v>
          </cell>
        </row>
        <row r="818">
          <cell r="C818">
            <v>-6.2559550000000002</v>
          </cell>
          <cell r="E818">
            <v>-1958.2429999999999</v>
          </cell>
        </row>
        <row r="819">
          <cell r="C819">
            <v>-6.2658800000000001</v>
          </cell>
          <cell r="E819">
            <v>-1956.4079999999999</v>
          </cell>
        </row>
        <row r="820">
          <cell r="C820">
            <v>-6.2759840000000002</v>
          </cell>
          <cell r="E820">
            <v>-1954.6579999999999</v>
          </cell>
        </row>
        <row r="821">
          <cell r="C821">
            <v>-6.2859689999999997</v>
          </cell>
          <cell r="E821">
            <v>-1952.9949999999999</v>
          </cell>
        </row>
        <row r="822">
          <cell r="C822">
            <v>-6.2958939999999997</v>
          </cell>
          <cell r="E822">
            <v>-1951.4960000000001</v>
          </cell>
        </row>
        <row r="823">
          <cell r="C823">
            <v>-6.3059390000000004</v>
          </cell>
          <cell r="E823">
            <v>-1949.827</v>
          </cell>
        </row>
        <row r="824">
          <cell r="C824">
            <v>-6.3159239999999999</v>
          </cell>
          <cell r="E824">
            <v>-1948.127</v>
          </cell>
        </row>
        <row r="825">
          <cell r="C825">
            <v>-6.3259679999999996</v>
          </cell>
          <cell r="E825">
            <v>-1946.366</v>
          </cell>
        </row>
        <row r="826">
          <cell r="C826">
            <v>-6.3360729999999998</v>
          </cell>
          <cell r="E826">
            <v>-1944.701</v>
          </cell>
        </row>
        <row r="827">
          <cell r="C827">
            <v>-6.3460580000000002</v>
          </cell>
          <cell r="E827">
            <v>-1943.52</v>
          </cell>
        </row>
        <row r="828">
          <cell r="C828">
            <v>-6.3559830000000002</v>
          </cell>
          <cell r="E828">
            <v>-1943.0050000000001</v>
          </cell>
        </row>
        <row r="829">
          <cell r="C829">
            <v>-6.3659679999999996</v>
          </cell>
          <cell r="E829">
            <v>-1943.62</v>
          </cell>
        </row>
        <row r="830">
          <cell r="C830">
            <v>-6.3760120000000002</v>
          </cell>
          <cell r="E830">
            <v>-1945.452</v>
          </cell>
        </row>
        <row r="831">
          <cell r="C831">
            <v>-6.3860570000000001</v>
          </cell>
          <cell r="E831">
            <v>-1947.9970000000001</v>
          </cell>
        </row>
        <row r="832">
          <cell r="C832">
            <v>-6.3960419999999996</v>
          </cell>
          <cell r="E832">
            <v>-1951.5119999999999</v>
          </cell>
        </row>
        <row r="833">
          <cell r="C833">
            <v>-6.4060870000000003</v>
          </cell>
          <cell r="E833">
            <v>-1955.394</v>
          </cell>
        </row>
        <row r="834">
          <cell r="C834">
            <v>-6.4160709999999996</v>
          </cell>
          <cell r="E834">
            <v>-1959.23</v>
          </cell>
        </row>
        <row r="835">
          <cell r="C835">
            <v>-6.426056</v>
          </cell>
          <cell r="E835">
            <v>-1962.942</v>
          </cell>
        </row>
        <row r="836">
          <cell r="C836">
            <v>-6.4360410000000003</v>
          </cell>
          <cell r="E836">
            <v>-1967.136</v>
          </cell>
        </row>
        <row r="837">
          <cell r="C837">
            <v>-6.4460850000000001</v>
          </cell>
          <cell r="E837">
            <v>-1971.155</v>
          </cell>
        </row>
        <row r="838">
          <cell r="C838">
            <v>-6.4560709999999997</v>
          </cell>
          <cell r="E838">
            <v>-1974.8330000000001</v>
          </cell>
        </row>
        <row r="839">
          <cell r="C839">
            <v>-6.4660549999999999</v>
          </cell>
          <cell r="E839">
            <v>-1978.0730000000001</v>
          </cell>
        </row>
        <row r="840">
          <cell r="C840">
            <v>-6.4759799999999998</v>
          </cell>
          <cell r="E840">
            <v>-1981.067</v>
          </cell>
        </row>
        <row r="841">
          <cell r="C841">
            <v>-6.4860239999999996</v>
          </cell>
          <cell r="E841">
            <v>-1984.259</v>
          </cell>
        </row>
        <row r="842">
          <cell r="C842">
            <v>-6.4960690000000003</v>
          </cell>
          <cell r="E842">
            <v>-1987.3989999999999</v>
          </cell>
        </row>
        <row r="843">
          <cell r="C843">
            <v>-6.5061140000000002</v>
          </cell>
          <cell r="E843">
            <v>-1990.6410000000001</v>
          </cell>
        </row>
        <row r="844">
          <cell r="C844">
            <v>-6.516159</v>
          </cell>
          <cell r="E844">
            <v>-1993.9259999999999</v>
          </cell>
        </row>
        <row r="845">
          <cell r="C845">
            <v>-6.5260829999999999</v>
          </cell>
          <cell r="E845">
            <v>-1996.9880000000001</v>
          </cell>
        </row>
        <row r="846">
          <cell r="C846">
            <v>-6.5360690000000004</v>
          </cell>
          <cell r="E846">
            <v>-1999.444</v>
          </cell>
        </row>
        <row r="847">
          <cell r="C847">
            <v>-6.5461130000000001</v>
          </cell>
          <cell r="E847">
            <v>-2000.8510000000001</v>
          </cell>
        </row>
        <row r="848">
          <cell r="C848">
            <v>-6.556038</v>
          </cell>
          <cell r="E848">
            <v>-2001.2950000000001</v>
          </cell>
        </row>
        <row r="849">
          <cell r="C849">
            <v>-6.5660829999999999</v>
          </cell>
          <cell r="E849">
            <v>-2000.9659999999999</v>
          </cell>
        </row>
        <row r="850">
          <cell r="C850">
            <v>-6.5760680000000002</v>
          </cell>
          <cell r="E850">
            <v>-2000.749</v>
          </cell>
        </row>
        <row r="851">
          <cell r="C851">
            <v>-6.586112</v>
          </cell>
          <cell r="E851">
            <v>-2001.0450000000001</v>
          </cell>
        </row>
        <row r="852">
          <cell r="C852">
            <v>-6.5961569999999998</v>
          </cell>
          <cell r="E852">
            <v>-2002.298</v>
          </cell>
        </row>
        <row r="853">
          <cell r="C853">
            <v>-6.6061420000000002</v>
          </cell>
          <cell r="E853">
            <v>-2003.7629999999999</v>
          </cell>
        </row>
        <row r="854">
          <cell r="C854">
            <v>-6.6160670000000001</v>
          </cell>
          <cell r="E854">
            <v>-2004.953</v>
          </cell>
        </row>
        <row r="855">
          <cell r="C855">
            <v>-6.6259920000000001</v>
          </cell>
          <cell r="E855">
            <v>-2006.162</v>
          </cell>
        </row>
        <row r="856">
          <cell r="C856">
            <v>-6.636037</v>
          </cell>
          <cell r="E856">
            <v>-2007.277</v>
          </cell>
        </row>
        <row r="857">
          <cell r="C857">
            <v>-6.6460220000000003</v>
          </cell>
          <cell r="E857">
            <v>-2007.9010000000001</v>
          </cell>
        </row>
        <row r="858">
          <cell r="C858">
            <v>-6.656066</v>
          </cell>
          <cell r="E858">
            <v>-2008.818</v>
          </cell>
        </row>
        <row r="859">
          <cell r="C859">
            <v>-6.6660510000000004</v>
          </cell>
          <cell r="E859">
            <v>-2009.7249999999999</v>
          </cell>
        </row>
        <row r="860">
          <cell r="C860">
            <v>-6.6759760000000004</v>
          </cell>
          <cell r="E860">
            <v>-2010.9190000000001</v>
          </cell>
        </row>
        <row r="861">
          <cell r="C861">
            <v>-6.6860210000000002</v>
          </cell>
          <cell r="E861">
            <v>-2012.048</v>
          </cell>
        </row>
        <row r="862">
          <cell r="C862">
            <v>-6.6960059999999997</v>
          </cell>
          <cell r="E862">
            <v>-2013.1110000000001</v>
          </cell>
        </row>
        <row r="863">
          <cell r="C863">
            <v>-6.7060500000000003</v>
          </cell>
          <cell r="E863">
            <v>-2014.2170000000001</v>
          </cell>
        </row>
        <row r="864">
          <cell r="C864">
            <v>-6.7160349999999998</v>
          </cell>
          <cell r="E864">
            <v>-2014.8320000000001</v>
          </cell>
        </row>
        <row r="865">
          <cell r="C865">
            <v>-6.7260200000000001</v>
          </cell>
          <cell r="E865">
            <v>-2014.8489999999999</v>
          </cell>
        </row>
        <row r="866">
          <cell r="C866">
            <v>-6.7360049999999996</v>
          </cell>
          <cell r="E866">
            <v>-2014.34</v>
          </cell>
        </row>
        <row r="867">
          <cell r="C867">
            <v>-6.7459899999999999</v>
          </cell>
          <cell r="E867">
            <v>-2014.2149999999999</v>
          </cell>
        </row>
        <row r="868">
          <cell r="C868">
            <v>-6.7559750000000003</v>
          </cell>
          <cell r="E868">
            <v>-2014.095</v>
          </cell>
        </row>
        <row r="869">
          <cell r="C869">
            <v>-6.7660200000000001</v>
          </cell>
          <cell r="E869">
            <v>-2013.8</v>
          </cell>
        </row>
        <row r="870">
          <cell r="C870">
            <v>-6.7760040000000004</v>
          </cell>
          <cell r="E870">
            <v>-2013.4469999999999</v>
          </cell>
        </row>
        <row r="871">
          <cell r="C871">
            <v>-6.7860480000000001</v>
          </cell>
          <cell r="E871">
            <v>-2013.16</v>
          </cell>
        </row>
        <row r="872">
          <cell r="C872">
            <v>-6.7960339999999997</v>
          </cell>
          <cell r="E872">
            <v>-2013.24</v>
          </cell>
        </row>
        <row r="873">
          <cell r="C873">
            <v>-6.8060179999999999</v>
          </cell>
          <cell r="E873">
            <v>-2013.6310000000001</v>
          </cell>
        </row>
        <row r="874">
          <cell r="C874">
            <v>-6.8160030000000003</v>
          </cell>
          <cell r="E874">
            <v>-2014.4839999999999</v>
          </cell>
        </row>
        <row r="875">
          <cell r="C875">
            <v>-6.8259879999999997</v>
          </cell>
          <cell r="E875">
            <v>-2015.0409999999999</v>
          </cell>
        </row>
        <row r="876">
          <cell r="C876">
            <v>-6.8360320000000003</v>
          </cell>
          <cell r="E876">
            <v>-2015.2850000000001</v>
          </cell>
        </row>
        <row r="877">
          <cell r="C877">
            <v>-6.8460179999999999</v>
          </cell>
          <cell r="E877">
            <v>-2015.424</v>
          </cell>
        </row>
        <row r="878">
          <cell r="C878">
            <v>-6.8560020000000002</v>
          </cell>
          <cell r="E878">
            <v>-2015.9190000000001</v>
          </cell>
        </row>
        <row r="879">
          <cell r="C879">
            <v>-6.866047</v>
          </cell>
          <cell r="E879">
            <v>-2016.71</v>
          </cell>
        </row>
        <row r="880">
          <cell r="C880">
            <v>-6.8760909999999997</v>
          </cell>
          <cell r="E880">
            <v>-2017.8430000000001</v>
          </cell>
        </row>
        <row r="881">
          <cell r="C881">
            <v>-6.8860760000000001</v>
          </cell>
          <cell r="E881">
            <v>-2019.384</v>
          </cell>
        </row>
        <row r="882">
          <cell r="C882">
            <v>-6.8959409999999997</v>
          </cell>
          <cell r="E882">
            <v>-2021.174</v>
          </cell>
        </row>
        <row r="883">
          <cell r="C883">
            <v>-6.9059860000000004</v>
          </cell>
          <cell r="E883">
            <v>-2022.8109999999999</v>
          </cell>
        </row>
        <row r="884">
          <cell r="C884">
            <v>-6.9159110000000004</v>
          </cell>
          <cell r="E884">
            <v>-2024.6289999999999</v>
          </cell>
        </row>
        <row r="885">
          <cell r="C885">
            <v>-6.9259560000000002</v>
          </cell>
          <cell r="E885">
            <v>-2026.39</v>
          </cell>
        </row>
        <row r="886">
          <cell r="C886">
            <v>-6.9359999999999999</v>
          </cell>
          <cell r="E886">
            <v>-2028.2909999999999</v>
          </cell>
        </row>
        <row r="887">
          <cell r="C887">
            <v>-6.9459850000000003</v>
          </cell>
          <cell r="E887">
            <v>-2030.788</v>
          </cell>
        </row>
        <row r="888">
          <cell r="C888">
            <v>-6.9559100000000003</v>
          </cell>
          <cell r="E888">
            <v>-2033.605</v>
          </cell>
        </row>
        <row r="889">
          <cell r="C889">
            <v>-6.9659550000000001</v>
          </cell>
          <cell r="E889">
            <v>-2036.54</v>
          </cell>
        </row>
        <row r="890">
          <cell r="C890">
            <v>-6.9760600000000004</v>
          </cell>
          <cell r="E890">
            <v>-2038.8119999999999</v>
          </cell>
        </row>
        <row r="891">
          <cell r="C891">
            <v>-6.9860439999999997</v>
          </cell>
          <cell r="E891">
            <v>-2040.38</v>
          </cell>
        </row>
        <row r="892">
          <cell r="C892">
            <v>-6.9960290000000001</v>
          </cell>
          <cell r="E892">
            <v>-2041.6010000000001</v>
          </cell>
        </row>
        <row r="893">
          <cell r="C893">
            <v>-7.0060140000000004</v>
          </cell>
          <cell r="E893">
            <v>-2042.877</v>
          </cell>
        </row>
        <row r="894">
          <cell r="C894">
            <v>-7.0160590000000003</v>
          </cell>
          <cell r="E894">
            <v>-2044.6559999999999</v>
          </cell>
        </row>
        <row r="895">
          <cell r="C895">
            <v>-7.026103</v>
          </cell>
          <cell r="E895">
            <v>-2047.0239999999999</v>
          </cell>
        </row>
        <row r="896">
          <cell r="C896">
            <v>-7.0360889999999996</v>
          </cell>
          <cell r="E896">
            <v>-2049.5680000000002</v>
          </cell>
        </row>
        <row r="897">
          <cell r="C897">
            <v>-7.0460729999999998</v>
          </cell>
          <cell r="E897">
            <v>-2052.3009999999999</v>
          </cell>
        </row>
        <row r="898">
          <cell r="C898">
            <v>-7.0560580000000002</v>
          </cell>
          <cell r="E898">
            <v>-2054.9839999999999</v>
          </cell>
        </row>
        <row r="899">
          <cell r="C899">
            <v>-7.0660429999999996</v>
          </cell>
          <cell r="E899">
            <v>-2057.5</v>
          </cell>
        </row>
        <row r="900">
          <cell r="C900">
            <v>-7.0760870000000002</v>
          </cell>
          <cell r="E900">
            <v>-2060.248</v>
          </cell>
        </row>
        <row r="901">
          <cell r="C901">
            <v>-7.0860729999999998</v>
          </cell>
          <cell r="E901">
            <v>-2063.4560000000001</v>
          </cell>
        </row>
        <row r="902">
          <cell r="C902">
            <v>-7.0960570000000001</v>
          </cell>
          <cell r="E902">
            <v>-2066.2959999999998</v>
          </cell>
        </row>
        <row r="903">
          <cell r="C903">
            <v>-7.1060420000000004</v>
          </cell>
          <cell r="E903">
            <v>-2069.17</v>
          </cell>
        </row>
        <row r="904">
          <cell r="C904">
            <v>-7.1160269999999999</v>
          </cell>
          <cell r="E904">
            <v>-2072.5360000000001</v>
          </cell>
        </row>
        <row r="905">
          <cell r="C905">
            <v>-7.1260709999999996</v>
          </cell>
          <cell r="E905">
            <v>-2076.0819999999999</v>
          </cell>
        </row>
        <row r="906">
          <cell r="C906">
            <v>-7.136056</v>
          </cell>
          <cell r="E906">
            <v>-2079.6</v>
          </cell>
        </row>
        <row r="907">
          <cell r="C907">
            <v>-7.1460410000000003</v>
          </cell>
          <cell r="E907">
            <v>-2082.9670000000001</v>
          </cell>
        </row>
        <row r="908">
          <cell r="C908">
            <v>-7.1560259999999998</v>
          </cell>
          <cell r="E908">
            <v>-2085.5320000000002</v>
          </cell>
        </row>
        <row r="909">
          <cell r="C909">
            <v>-7.1660110000000001</v>
          </cell>
          <cell r="E909">
            <v>-2087.152</v>
          </cell>
        </row>
        <row r="910">
          <cell r="C910">
            <v>-7.1759959999999996</v>
          </cell>
          <cell r="E910">
            <v>-2088.1709999999998</v>
          </cell>
        </row>
        <row r="911">
          <cell r="C911">
            <v>-7.1860400000000002</v>
          </cell>
          <cell r="E911">
            <v>-2088.6010000000001</v>
          </cell>
        </row>
        <row r="912">
          <cell r="C912">
            <v>-7.1960249999999997</v>
          </cell>
          <cell r="E912">
            <v>-2088.0990000000002</v>
          </cell>
        </row>
        <row r="913">
          <cell r="C913">
            <v>-7.2060690000000003</v>
          </cell>
          <cell r="E913">
            <v>-2086.759</v>
          </cell>
        </row>
        <row r="914">
          <cell r="C914">
            <v>-7.2159950000000004</v>
          </cell>
          <cell r="E914">
            <v>-2085.0509999999999</v>
          </cell>
        </row>
        <row r="915">
          <cell r="C915">
            <v>-7.2259789999999997</v>
          </cell>
          <cell r="E915">
            <v>-2083.5819999999999</v>
          </cell>
        </row>
        <row r="916">
          <cell r="C916">
            <v>-7.2360239999999996</v>
          </cell>
          <cell r="E916">
            <v>-2081.7890000000002</v>
          </cell>
        </row>
        <row r="917">
          <cell r="C917">
            <v>-7.2460089999999999</v>
          </cell>
          <cell r="E917">
            <v>-2079.7089999999998</v>
          </cell>
        </row>
        <row r="918">
          <cell r="C918">
            <v>-7.2560539999999998</v>
          </cell>
          <cell r="E918">
            <v>-2077.7449999999999</v>
          </cell>
        </row>
        <row r="919">
          <cell r="C919">
            <v>-7.2660980000000004</v>
          </cell>
          <cell r="E919">
            <v>-2075.703</v>
          </cell>
        </row>
        <row r="920">
          <cell r="C920">
            <v>-7.2760829999999999</v>
          </cell>
          <cell r="E920">
            <v>-2073.5169999999998</v>
          </cell>
        </row>
        <row r="921">
          <cell r="C921">
            <v>-7.2860680000000002</v>
          </cell>
          <cell r="E921">
            <v>-2071.3069999999998</v>
          </cell>
        </row>
        <row r="922">
          <cell r="C922">
            <v>-7.2960529999999997</v>
          </cell>
          <cell r="E922">
            <v>-2069.538</v>
          </cell>
        </row>
        <row r="923">
          <cell r="C923">
            <v>-7.306038</v>
          </cell>
          <cell r="E923">
            <v>-2068.4380000000001</v>
          </cell>
        </row>
        <row r="924">
          <cell r="C924">
            <v>-7.3160819999999998</v>
          </cell>
          <cell r="E924">
            <v>-2067.3649999999998</v>
          </cell>
        </row>
        <row r="925">
          <cell r="C925">
            <v>-7.3260670000000001</v>
          </cell>
          <cell r="E925">
            <v>-2066.4189999999999</v>
          </cell>
        </row>
        <row r="926">
          <cell r="C926">
            <v>-7.3360519999999996</v>
          </cell>
          <cell r="E926">
            <v>-2065.3910000000001</v>
          </cell>
        </row>
        <row r="927">
          <cell r="C927">
            <v>-7.3460970000000003</v>
          </cell>
          <cell r="E927">
            <v>-2064.732</v>
          </cell>
        </row>
        <row r="928">
          <cell r="C928">
            <v>-7.3560819999999998</v>
          </cell>
          <cell r="E928">
            <v>-2064.4479999999999</v>
          </cell>
        </row>
        <row r="929">
          <cell r="C929">
            <v>-7.3660670000000001</v>
          </cell>
          <cell r="E929">
            <v>-2064.5659999999998</v>
          </cell>
        </row>
        <row r="930">
          <cell r="C930">
            <v>-7.3761109999999999</v>
          </cell>
          <cell r="E930">
            <v>-2065.2220000000002</v>
          </cell>
        </row>
        <row r="931">
          <cell r="C931">
            <v>-7.3860960000000002</v>
          </cell>
          <cell r="E931">
            <v>-2066.0140000000001</v>
          </cell>
        </row>
        <row r="932">
          <cell r="C932">
            <v>-7.3960809999999997</v>
          </cell>
          <cell r="E932">
            <v>-2066.88</v>
          </cell>
        </row>
        <row r="933">
          <cell r="C933">
            <v>-7.406066</v>
          </cell>
          <cell r="E933">
            <v>-2067.9090000000001</v>
          </cell>
        </row>
        <row r="934">
          <cell r="C934">
            <v>-7.4161109999999999</v>
          </cell>
          <cell r="E934">
            <v>-2069.3040000000001</v>
          </cell>
        </row>
        <row r="935">
          <cell r="C935">
            <v>-7.4261549999999996</v>
          </cell>
          <cell r="E935">
            <v>-2070.9459999999999</v>
          </cell>
        </row>
        <row r="936">
          <cell r="C936">
            <v>-7.43614</v>
          </cell>
          <cell r="E936">
            <v>-2071.6489999999999</v>
          </cell>
        </row>
        <row r="937">
          <cell r="C937">
            <v>-7.4461839999999997</v>
          </cell>
          <cell r="E937">
            <v>-2071.59</v>
          </cell>
        </row>
        <row r="938">
          <cell r="C938">
            <v>-7.456169</v>
          </cell>
          <cell r="E938">
            <v>-2071.0590000000002</v>
          </cell>
        </row>
        <row r="939">
          <cell r="C939">
            <v>-7.4661540000000004</v>
          </cell>
          <cell r="E939">
            <v>-2070.7060000000001</v>
          </cell>
        </row>
        <row r="940">
          <cell r="C940">
            <v>-7.4761990000000003</v>
          </cell>
          <cell r="E940">
            <v>-2070.346</v>
          </cell>
        </row>
        <row r="941">
          <cell r="C941">
            <v>-7.4861240000000002</v>
          </cell>
          <cell r="E941">
            <v>-2070.2089999999998</v>
          </cell>
        </row>
        <row r="942">
          <cell r="C942">
            <v>-7.4961089999999997</v>
          </cell>
          <cell r="E942">
            <v>-2070.1790000000001</v>
          </cell>
        </row>
        <row r="943">
          <cell r="C943">
            <v>-7.5060929999999999</v>
          </cell>
          <cell r="E943">
            <v>-2070.3139999999999</v>
          </cell>
        </row>
        <row r="944">
          <cell r="C944">
            <v>-7.5160790000000004</v>
          </cell>
          <cell r="E944">
            <v>-2070.652</v>
          </cell>
        </row>
        <row r="945">
          <cell r="C945">
            <v>-7.5260629999999997</v>
          </cell>
          <cell r="E945">
            <v>-2071.471</v>
          </cell>
        </row>
        <row r="946">
          <cell r="C946">
            <v>-7.5360480000000001</v>
          </cell>
          <cell r="E946">
            <v>-2072.3249999999998</v>
          </cell>
        </row>
        <row r="947">
          <cell r="C947">
            <v>-7.5460320000000003</v>
          </cell>
          <cell r="E947">
            <v>-2073.2420000000002</v>
          </cell>
        </row>
        <row r="948">
          <cell r="C948">
            <v>-7.5560179999999999</v>
          </cell>
          <cell r="E948">
            <v>-2074.9380000000001</v>
          </cell>
        </row>
        <row r="949">
          <cell r="C949">
            <v>-7.5660020000000001</v>
          </cell>
          <cell r="E949">
            <v>-2076.864</v>
          </cell>
        </row>
        <row r="950">
          <cell r="C950">
            <v>-7.576047</v>
          </cell>
          <cell r="E950">
            <v>-2078.924</v>
          </cell>
        </row>
        <row r="951">
          <cell r="C951">
            <v>-7.5860320000000003</v>
          </cell>
          <cell r="E951">
            <v>-2080.9659999999999</v>
          </cell>
        </row>
        <row r="952">
          <cell r="C952">
            <v>-7.5960169999999998</v>
          </cell>
          <cell r="E952">
            <v>-2083.3690000000001</v>
          </cell>
        </row>
        <row r="953">
          <cell r="C953">
            <v>-7.6060020000000002</v>
          </cell>
          <cell r="E953">
            <v>-2085.884</v>
          </cell>
        </row>
        <row r="954">
          <cell r="C954">
            <v>-7.6160459999999999</v>
          </cell>
          <cell r="E954">
            <v>-2087.8969999999999</v>
          </cell>
        </row>
        <row r="955">
          <cell r="C955">
            <v>-7.6260310000000002</v>
          </cell>
          <cell r="E955">
            <v>-2089.078</v>
          </cell>
        </row>
        <row r="956">
          <cell r="C956">
            <v>-7.6360159999999997</v>
          </cell>
          <cell r="E956">
            <v>-2089.6129999999998</v>
          </cell>
        </row>
        <row r="957">
          <cell r="C957">
            <v>-7.646001</v>
          </cell>
          <cell r="E957">
            <v>-2089.9189999999999</v>
          </cell>
        </row>
        <row r="958">
          <cell r="C958">
            <v>-7.6560449999999998</v>
          </cell>
          <cell r="E958">
            <v>-2090.056</v>
          </cell>
        </row>
        <row r="959">
          <cell r="C959">
            <v>-7.6659699999999997</v>
          </cell>
          <cell r="E959">
            <v>-2089.7460000000001</v>
          </cell>
        </row>
        <row r="960">
          <cell r="C960">
            <v>-7.6760149999999996</v>
          </cell>
          <cell r="E960">
            <v>-2089.5650000000001</v>
          </cell>
        </row>
        <row r="961">
          <cell r="C961">
            <v>-7.6859999999999999</v>
          </cell>
          <cell r="E961">
            <v>-2089.25</v>
          </cell>
        </row>
        <row r="962">
          <cell r="C962">
            <v>-7.6960449999999998</v>
          </cell>
          <cell r="E962">
            <v>-2088.877</v>
          </cell>
        </row>
        <row r="963">
          <cell r="C963">
            <v>-7.7060300000000002</v>
          </cell>
          <cell r="E963">
            <v>-2088.616</v>
          </cell>
        </row>
        <row r="964">
          <cell r="C964">
            <v>-7.7160149999999996</v>
          </cell>
          <cell r="E964">
            <v>-2088.9569999999999</v>
          </cell>
        </row>
        <row r="965">
          <cell r="C965">
            <v>-7.7259989999999998</v>
          </cell>
          <cell r="E965">
            <v>-2089.3649999999998</v>
          </cell>
        </row>
        <row r="966">
          <cell r="C966">
            <v>-7.7359840000000002</v>
          </cell>
          <cell r="E966">
            <v>-2090.2669999999998</v>
          </cell>
        </row>
        <row r="967">
          <cell r="C967">
            <v>-7.7460290000000001</v>
          </cell>
          <cell r="E967">
            <v>-2092.0320000000002</v>
          </cell>
        </row>
        <row r="968">
          <cell r="C968">
            <v>-7.755954</v>
          </cell>
          <cell r="E968">
            <v>-2094.2469999999998</v>
          </cell>
        </row>
        <row r="969">
          <cell r="C969">
            <v>-7.7659989999999999</v>
          </cell>
          <cell r="E969">
            <v>-2096.5450000000001</v>
          </cell>
        </row>
        <row r="970">
          <cell r="C970">
            <v>-7.7760429999999996</v>
          </cell>
          <cell r="E970">
            <v>-2098.605</v>
          </cell>
        </row>
        <row r="971">
          <cell r="C971">
            <v>-7.7860880000000003</v>
          </cell>
          <cell r="E971">
            <v>-2100.6080000000002</v>
          </cell>
        </row>
        <row r="972">
          <cell r="C972">
            <v>-7.7961320000000001</v>
          </cell>
          <cell r="E972">
            <v>-2102.4810000000002</v>
          </cell>
        </row>
        <row r="973">
          <cell r="C973">
            <v>-7.8061170000000004</v>
          </cell>
          <cell r="E973">
            <v>-2104.9209999999998</v>
          </cell>
        </row>
        <row r="974">
          <cell r="C974">
            <v>-7.8159830000000001</v>
          </cell>
          <cell r="E974">
            <v>-2107.5940000000001</v>
          </cell>
        </row>
        <row r="975">
          <cell r="C975">
            <v>-7.8259679999999996</v>
          </cell>
          <cell r="E975">
            <v>-2110.3809999999999</v>
          </cell>
        </row>
        <row r="976">
          <cell r="C976">
            <v>-7.8360120000000002</v>
          </cell>
          <cell r="E976">
            <v>-2112.5940000000001</v>
          </cell>
        </row>
        <row r="977">
          <cell r="C977">
            <v>-7.8459969999999997</v>
          </cell>
          <cell r="E977">
            <v>-2114.4879999999998</v>
          </cell>
        </row>
        <row r="978">
          <cell r="C978">
            <v>-7.8559809999999999</v>
          </cell>
          <cell r="E978">
            <v>-2116.076</v>
          </cell>
        </row>
        <row r="979">
          <cell r="C979">
            <v>-7.8660269999999999</v>
          </cell>
          <cell r="E979">
            <v>-2117.395</v>
          </cell>
        </row>
        <row r="980">
          <cell r="C980">
            <v>-7.8760709999999996</v>
          </cell>
          <cell r="E980">
            <v>-2118.8710000000001</v>
          </cell>
        </row>
        <row r="981">
          <cell r="C981">
            <v>-7.8861150000000002</v>
          </cell>
          <cell r="E981">
            <v>-2120.288</v>
          </cell>
        </row>
        <row r="982">
          <cell r="C982">
            <v>-7.8961009999999998</v>
          </cell>
          <cell r="E982">
            <v>-2121.2359999999999</v>
          </cell>
        </row>
        <row r="983">
          <cell r="C983">
            <v>-7.9060860000000002</v>
          </cell>
          <cell r="E983">
            <v>-2121.61</v>
          </cell>
        </row>
        <row r="984">
          <cell r="C984">
            <v>-7.9160110000000001</v>
          </cell>
          <cell r="E984">
            <v>-2121.8820000000001</v>
          </cell>
        </row>
        <row r="985">
          <cell r="C985">
            <v>-7.9260549999999999</v>
          </cell>
          <cell r="E985">
            <v>-2122.1329999999998</v>
          </cell>
        </row>
        <row r="986">
          <cell r="C986">
            <v>-7.9360989999999996</v>
          </cell>
          <cell r="E986">
            <v>-2122.5509999999999</v>
          </cell>
        </row>
        <row r="987">
          <cell r="C987">
            <v>-7.9460850000000001</v>
          </cell>
          <cell r="E987">
            <v>-2123.163</v>
          </cell>
        </row>
        <row r="988">
          <cell r="C988">
            <v>-7.9560089999999999</v>
          </cell>
          <cell r="E988">
            <v>-2123.4560000000001</v>
          </cell>
        </row>
        <row r="989">
          <cell r="C989">
            <v>-7.9659950000000004</v>
          </cell>
          <cell r="E989">
            <v>-2123.5450000000001</v>
          </cell>
        </row>
        <row r="990">
          <cell r="C990">
            <v>-7.9760390000000001</v>
          </cell>
          <cell r="E990">
            <v>-2123.61</v>
          </cell>
        </row>
        <row r="991">
          <cell r="C991">
            <v>-7.986084</v>
          </cell>
          <cell r="E991">
            <v>-2123.8440000000001</v>
          </cell>
        </row>
        <row r="992">
          <cell r="C992">
            <v>-7.9960680000000002</v>
          </cell>
          <cell r="E992">
            <v>-2123.9969999999998</v>
          </cell>
        </row>
        <row r="993">
          <cell r="C993">
            <v>-8.0059930000000001</v>
          </cell>
          <cell r="E993">
            <v>-2123.8919999999998</v>
          </cell>
        </row>
        <row r="994">
          <cell r="C994">
            <v>-8.0159789999999997</v>
          </cell>
          <cell r="E994">
            <v>-2123.7220000000002</v>
          </cell>
        </row>
        <row r="995">
          <cell r="C995">
            <v>-8.0260230000000004</v>
          </cell>
          <cell r="E995">
            <v>-2122.8960000000002</v>
          </cell>
        </row>
        <row r="996">
          <cell r="C996">
            <v>-8.0360080000000007</v>
          </cell>
          <cell r="E996">
            <v>-2121.1280000000002</v>
          </cell>
        </row>
        <row r="997">
          <cell r="C997">
            <v>-8.0460519999999995</v>
          </cell>
          <cell r="E997">
            <v>-2118.4430000000002</v>
          </cell>
        </row>
        <row r="998">
          <cell r="C998">
            <v>-8.0560379999999991</v>
          </cell>
          <cell r="E998">
            <v>-2115.4090000000001</v>
          </cell>
        </row>
        <row r="999">
          <cell r="C999">
            <v>-8.0660819999999998</v>
          </cell>
          <cell r="E999">
            <v>-2112.317</v>
          </cell>
        </row>
        <row r="1000">
          <cell r="C1000">
            <v>-8.0761269999999996</v>
          </cell>
          <cell r="E1000">
            <v>-2109.3539999999998</v>
          </cell>
        </row>
        <row r="1001">
          <cell r="C1001">
            <v>-8.0860520000000005</v>
          </cell>
          <cell r="E1001">
            <v>-2106.8449999999998</v>
          </cell>
        </row>
        <row r="1002">
          <cell r="C1002">
            <v>-8.0960359999999998</v>
          </cell>
          <cell r="E1002">
            <v>-2104.66</v>
          </cell>
        </row>
        <row r="1003">
          <cell r="C1003">
            <v>-8.1060210000000001</v>
          </cell>
          <cell r="E1003">
            <v>-2102.38</v>
          </cell>
        </row>
        <row r="1004">
          <cell r="C1004">
            <v>-8.1159459999999992</v>
          </cell>
          <cell r="E1004">
            <v>-2099.703</v>
          </cell>
        </row>
        <row r="1005">
          <cell r="C1005">
            <v>-8.1259309999999996</v>
          </cell>
          <cell r="E1005">
            <v>-2096.6669999999999</v>
          </cell>
        </row>
        <row r="1006">
          <cell r="C1006">
            <v>-8.1358569999999997</v>
          </cell>
          <cell r="E1006">
            <v>-2092.9490000000001</v>
          </cell>
        </row>
        <row r="1007">
          <cell r="C1007">
            <v>-8.1459010000000003</v>
          </cell>
          <cell r="E1007">
            <v>-2089.3240000000001</v>
          </cell>
        </row>
        <row r="1008">
          <cell r="C1008">
            <v>-8.1559460000000001</v>
          </cell>
          <cell r="E1008">
            <v>-2086.0210000000002</v>
          </cell>
        </row>
        <row r="1009">
          <cell r="C1009">
            <v>-8.1660509999999995</v>
          </cell>
          <cell r="E1009">
            <v>-2082.9409999999998</v>
          </cell>
        </row>
        <row r="1010">
          <cell r="C1010">
            <v>-8.1760950000000001</v>
          </cell>
          <cell r="E1010">
            <v>-2080.3649999999998</v>
          </cell>
        </row>
        <row r="1011">
          <cell r="C1011">
            <v>-8.1859599999999997</v>
          </cell>
          <cell r="E1011">
            <v>-2077.9769999999999</v>
          </cell>
        </row>
        <row r="1012">
          <cell r="C1012">
            <v>-8.1960040000000003</v>
          </cell>
          <cell r="E1012">
            <v>-2075.3229999999999</v>
          </cell>
        </row>
        <row r="1013">
          <cell r="C1013">
            <v>-8.2060499999999994</v>
          </cell>
          <cell r="E1013">
            <v>-2072.9360000000001</v>
          </cell>
        </row>
        <row r="1014">
          <cell r="C1014">
            <v>-8.2161530000000003</v>
          </cell>
          <cell r="E1014">
            <v>-2071.174</v>
          </cell>
        </row>
        <row r="1015">
          <cell r="C1015">
            <v>-8.2261380000000006</v>
          </cell>
          <cell r="E1015">
            <v>-2069.7139999999999</v>
          </cell>
        </row>
        <row r="1016">
          <cell r="C1016">
            <v>-8.2360629999999997</v>
          </cell>
          <cell r="E1016">
            <v>-2068.1669999999999</v>
          </cell>
        </row>
        <row r="1017">
          <cell r="C1017">
            <v>-8.246048</v>
          </cell>
          <cell r="E1017">
            <v>-2066.4079999999999</v>
          </cell>
        </row>
        <row r="1018">
          <cell r="C1018">
            <v>-8.2560330000000004</v>
          </cell>
          <cell r="E1018">
            <v>-2064.4009999999998</v>
          </cell>
        </row>
        <row r="1019">
          <cell r="C1019">
            <v>-8.266019</v>
          </cell>
          <cell r="E1019">
            <v>-2061.931</v>
          </cell>
        </row>
        <row r="1020">
          <cell r="C1020">
            <v>-8.2760630000000006</v>
          </cell>
          <cell r="E1020">
            <v>-2058.9029999999998</v>
          </cell>
        </row>
        <row r="1021">
          <cell r="C1021">
            <v>-8.2861069999999994</v>
          </cell>
          <cell r="E1021">
            <v>-2055.991</v>
          </cell>
        </row>
        <row r="1022">
          <cell r="C1022">
            <v>-8.2960919999999998</v>
          </cell>
          <cell r="E1022">
            <v>-2053.8760000000002</v>
          </cell>
        </row>
        <row r="1023">
          <cell r="C1023">
            <v>-8.3060770000000002</v>
          </cell>
          <cell r="E1023">
            <v>-2052.8980000000001</v>
          </cell>
        </row>
        <row r="1024">
          <cell r="C1024">
            <v>-8.316122</v>
          </cell>
          <cell r="E1024">
            <v>-2052.6680000000001</v>
          </cell>
        </row>
        <row r="1025">
          <cell r="C1025">
            <v>-8.3261059999999993</v>
          </cell>
          <cell r="E1025">
            <v>-2052.7930000000001</v>
          </cell>
        </row>
        <row r="1026">
          <cell r="C1026">
            <v>-8.3360909999999997</v>
          </cell>
          <cell r="E1026">
            <v>-2053.0479999999998</v>
          </cell>
        </row>
        <row r="1027">
          <cell r="C1027">
            <v>-8.3460760000000001</v>
          </cell>
          <cell r="E1027">
            <v>-2053.319</v>
          </cell>
        </row>
        <row r="1028">
          <cell r="C1028">
            <v>-8.3560610000000004</v>
          </cell>
          <cell r="E1028">
            <v>-2053.7080000000001</v>
          </cell>
        </row>
        <row r="1029">
          <cell r="C1029">
            <v>-8.3661060000000003</v>
          </cell>
          <cell r="E1029">
            <v>-2052.7829999999999</v>
          </cell>
        </row>
        <row r="1030">
          <cell r="C1030">
            <v>-8.3761500000000009</v>
          </cell>
          <cell r="E1030">
            <v>-2050.7310000000002</v>
          </cell>
        </row>
        <row r="1031">
          <cell r="C1031">
            <v>-8.3861349999999995</v>
          </cell>
          <cell r="E1031">
            <v>-2049.3330000000001</v>
          </cell>
        </row>
        <row r="1032">
          <cell r="C1032">
            <v>-8.3961799999999993</v>
          </cell>
          <cell r="E1032">
            <v>-2048.6889999999999</v>
          </cell>
        </row>
        <row r="1033">
          <cell r="C1033">
            <v>-8.4061649999999997</v>
          </cell>
          <cell r="E1033">
            <v>-2048.7420000000002</v>
          </cell>
        </row>
        <row r="1034">
          <cell r="C1034">
            <v>-8.41615</v>
          </cell>
          <cell r="E1034">
            <v>-2049</v>
          </cell>
        </row>
        <row r="1035">
          <cell r="C1035">
            <v>-8.4261339999999993</v>
          </cell>
          <cell r="E1035">
            <v>-2048.895</v>
          </cell>
        </row>
        <row r="1036">
          <cell r="C1036">
            <v>-8.4361189999999997</v>
          </cell>
          <cell r="E1036">
            <v>-2048.221</v>
          </cell>
        </row>
        <row r="1037">
          <cell r="C1037">
            <v>-8.4461040000000001</v>
          </cell>
          <cell r="E1037">
            <v>-2047.43</v>
          </cell>
        </row>
        <row r="1038">
          <cell r="C1038">
            <v>-8.4560890000000004</v>
          </cell>
          <cell r="E1038">
            <v>-2046.5160000000001</v>
          </cell>
        </row>
        <row r="1039">
          <cell r="C1039">
            <v>-8.4660740000000008</v>
          </cell>
          <cell r="E1039">
            <v>-2045.5540000000001</v>
          </cell>
        </row>
        <row r="1040">
          <cell r="C1040">
            <v>-8.4760589999999993</v>
          </cell>
          <cell r="E1040">
            <v>-2044.8579999999999</v>
          </cell>
        </row>
        <row r="1041">
          <cell r="C1041">
            <v>-8.4860439999999997</v>
          </cell>
          <cell r="E1041">
            <v>-2044.126</v>
          </cell>
        </row>
        <row r="1042">
          <cell r="C1042">
            <v>-8.4960280000000008</v>
          </cell>
          <cell r="E1042">
            <v>-2042.9369999999999</v>
          </cell>
        </row>
        <row r="1043">
          <cell r="C1043">
            <v>-8.5060129999999994</v>
          </cell>
          <cell r="E1043">
            <v>-2041.38</v>
          </cell>
        </row>
        <row r="1044">
          <cell r="C1044">
            <v>-8.5159979999999997</v>
          </cell>
          <cell r="E1044">
            <v>-2039.3589999999999</v>
          </cell>
        </row>
        <row r="1045">
          <cell r="C1045">
            <v>-8.5259830000000001</v>
          </cell>
          <cell r="E1045">
            <v>-2036.8409999999999</v>
          </cell>
        </row>
        <row r="1046">
          <cell r="C1046">
            <v>-8.5360279999999999</v>
          </cell>
          <cell r="E1046">
            <v>-2034.2629999999999</v>
          </cell>
        </row>
        <row r="1047">
          <cell r="C1047">
            <v>-8.5460119999999993</v>
          </cell>
          <cell r="E1047">
            <v>-2031.837</v>
          </cell>
        </row>
        <row r="1048">
          <cell r="C1048">
            <v>-8.5560559999999999</v>
          </cell>
          <cell r="E1048">
            <v>-2029.5640000000001</v>
          </cell>
        </row>
        <row r="1049">
          <cell r="C1049">
            <v>-8.5659810000000007</v>
          </cell>
          <cell r="E1049">
            <v>-2027.1179999999999</v>
          </cell>
        </row>
        <row r="1050">
          <cell r="C1050">
            <v>-8.5759679999999996</v>
          </cell>
          <cell r="E1050">
            <v>-2024.4970000000001</v>
          </cell>
        </row>
        <row r="1051">
          <cell r="C1051">
            <v>-8.5859520000000007</v>
          </cell>
          <cell r="E1051">
            <v>-2021.9159999999999</v>
          </cell>
        </row>
        <row r="1052">
          <cell r="C1052">
            <v>-8.5959959999999995</v>
          </cell>
          <cell r="E1052">
            <v>-2019.1769999999999</v>
          </cell>
        </row>
        <row r="1053">
          <cell r="C1053">
            <v>-8.6059809999999999</v>
          </cell>
          <cell r="E1053">
            <v>-2016.0070000000001</v>
          </cell>
        </row>
        <row r="1054">
          <cell r="C1054">
            <v>-8.6160259999999997</v>
          </cell>
          <cell r="E1054">
            <v>-2012.9580000000001</v>
          </cell>
        </row>
        <row r="1055">
          <cell r="C1055">
            <v>-8.6260110000000001</v>
          </cell>
          <cell r="E1055">
            <v>-2009.9549999999999</v>
          </cell>
        </row>
        <row r="1056">
          <cell r="C1056">
            <v>-8.6360550000000007</v>
          </cell>
          <cell r="E1056">
            <v>-2006.912</v>
          </cell>
        </row>
        <row r="1057">
          <cell r="C1057">
            <v>-8.6460399999999993</v>
          </cell>
          <cell r="E1057">
            <v>-2003.8710000000001</v>
          </cell>
        </row>
        <row r="1058">
          <cell r="C1058">
            <v>-8.6560249999999996</v>
          </cell>
          <cell r="E1058">
            <v>-2000.2460000000001</v>
          </cell>
        </row>
        <row r="1059">
          <cell r="C1059">
            <v>-8.66601</v>
          </cell>
          <cell r="E1059">
            <v>-1996.395</v>
          </cell>
        </row>
        <row r="1060">
          <cell r="C1060">
            <v>-8.6759350000000008</v>
          </cell>
          <cell r="E1060">
            <v>-1992.6089999999999</v>
          </cell>
        </row>
        <row r="1061">
          <cell r="C1061">
            <v>-8.6859199999999994</v>
          </cell>
          <cell r="E1061">
            <v>-1988.692</v>
          </cell>
        </row>
        <row r="1062">
          <cell r="C1062">
            <v>-8.695964</v>
          </cell>
          <cell r="E1062">
            <v>-1984.7660000000001</v>
          </cell>
        </row>
        <row r="1063">
          <cell r="C1063">
            <v>-8.7059490000000004</v>
          </cell>
          <cell r="E1063">
            <v>-1980.99</v>
          </cell>
        </row>
        <row r="1064">
          <cell r="C1064">
            <v>-8.7159340000000007</v>
          </cell>
          <cell r="E1064">
            <v>-1977.818</v>
          </cell>
        </row>
        <row r="1065">
          <cell r="C1065">
            <v>-8.7259790000000006</v>
          </cell>
          <cell r="E1065">
            <v>-1975.2860000000001</v>
          </cell>
        </row>
        <row r="1066">
          <cell r="C1066">
            <v>-8.7360229999999994</v>
          </cell>
          <cell r="E1066">
            <v>-1972.8489999999999</v>
          </cell>
        </row>
        <row r="1067">
          <cell r="C1067">
            <v>-8.7460079999999998</v>
          </cell>
          <cell r="E1067">
            <v>-1970.106</v>
          </cell>
        </row>
        <row r="1068">
          <cell r="C1068">
            <v>-8.7559930000000001</v>
          </cell>
          <cell r="E1068">
            <v>-1967.021</v>
          </cell>
        </row>
        <row r="1069">
          <cell r="C1069">
            <v>-8.7659780000000005</v>
          </cell>
          <cell r="E1069">
            <v>-1963.675</v>
          </cell>
        </row>
        <row r="1070">
          <cell r="C1070">
            <v>-8.7759630000000008</v>
          </cell>
          <cell r="E1070">
            <v>-1960.067</v>
          </cell>
        </row>
        <row r="1071">
          <cell r="C1071">
            <v>-8.7860080000000007</v>
          </cell>
          <cell r="E1071">
            <v>-1956.528</v>
          </cell>
        </row>
        <row r="1072">
          <cell r="C1072">
            <v>-8.7960519999999995</v>
          </cell>
          <cell r="E1072">
            <v>-1953.0070000000001</v>
          </cell>
        </row>
        <row r="1073">
          <cell r="C1073">
            <v>-8.8060369999999999</v>
          </cell>
          <cell r="E1073">
            <v>-1949.1790000000001</v>
          </cell>
        </row>
        <row r="1074">
          <cell r="C1074">
            <v>-8.8160220000000002</v>
          </cell>
          <cell r="E1074">
            <v>-1944.91</v>
          </cell>
        </row>
        <row r="1075">
          <cell r="C1075">
            <v>-8.8260670000000001</v>
          </cell>
          <cell r="E1075">
            <v>-1940.4280000000001</v>
          </cell>
        </row>
        <row r="1076">
          <cell r="C1076">
            <v>-8.8361110000000007</v>
          </cell>
          <cell r="E1076">
            <v>-1936.9349999999999</v>
          </cell>
        </row>
        <row r="1077">
          <cell r="C1077">
            <v>-8.8460359999999998</v>
          </cell>
          <cell r="E1077">
            <v>-1934.7919999999999</v>
          </cell>
        </row>
        <row r="1078">
          <cell r="C1078">
            <v>-8.8560210000000001</v>
          </cell>
          <cell r="E1078">
            <v>-1934.3</v>
          </cell>
        </row>
        <row r="1079">
          <cell r="C1079">
            <v>-8.8660049999999995</v>
          </cell>
          <cell r="E1079">
            <v>-1934.8789999999999</v>
          </cell>
        </row>
        <row r="1080">
          <cell r="C1080">
            <v>-8.8759910000000009</v>
          </cell>
          <cell r="E1080">
            <v>-1935.66</v>
          </cell>
        </row>
        <row r="1081">
          <cell r="C1081">
            <v>-8.8859759999999994</v>
          </cell>
          <cell r="E1081">
            <v>-1936.607</v>
          </cell>
        </row>
        <row r="1082">
          <cell r="C1082">
            <v>-8.89602</v>
          </cell>
          <cell r="E1082">
            <v>-1937.462</v>
          </cell>
        </row>
        <row r="1083">
          <cell r="C1083">
            <v>-8.9059449999999991</v>
          </cell>
          <cell r="E1083">
            <v>-1938.0740000000001</v>
          </cell>
        </row>
        <row r="1084">
          <cell r="C1084">
            <v>-8.9159299999999995</v>
          </cell>
          <cell r="E1084">
            <v>-1937.7190000000001</v>
          </cell>
        </row>
        <row r="1085">
          <cell r="C1085">
            <v>-8.9259749999999993</v>
          </cell>
          <cell r="E1085">
            <v>-1936.7739999999999</v>
          </cell>
        </row>
        <row r="1086">
          <cell r="C1086">
            <v>-8.9359599999999997</v>
          </cell>
          <cell r="E1086">
            <v>-1935.3330000000001</v>
          </cell>
        </row>
        <row r="1087">
          <cell r="C1087">
            <v>-8.945945</v>
          </cell>
          <cell r="E1087">
            <v>-1933.875</v>
          </cell>
        </row>
        <row r="1088">
          <cell r="C1088">
            <v>-8.9559890000000006</v>
          </cell>
          <cell r="E1088">
            <v>-1932.5219999999999</v>
          </cell>
        </row>
        <row r="1089">
          <cell r="C1089">
            <v>-8.9660340000000005</v>
          </cell>
          <cell r="E1089">
            <v>-1931.5429999999999</v>
          </cell>
        </row>
        <row r="1090">
          <cell r="C1090">
            <v>-8.9760190000000009</v>
          </cell>
          <cell r="E1090">
            <v>-1931.1179999999999</v>
          </cell>
        </row>
        <row r="1091">
          <cell r="C1091">
            <v>-8.9860629999999997</v>
          </cell>
          <cell r="E1091">
            <v>-1931.383</v>
          </cell>
        </row>
        <row r="1092">
          <cell r="C1092">
            <v>-8.996048</v>
          </cell>
          <cell r="E1092">
            <v>-1932.1020000000001</v>
          </cell>
        </row>
        <row r="1093">
          <cell r="C1093">
            <v>-9.0059729999999991</v>
          </cell>
          <cell r="E1093">
            <v>-1932.4929999999999</v>
          </cell>
        </row>
        <row r="1094">
          <cell r="C1094">
            <v>-9.0159570000000002</v>
          </cell>
          <cell r="E1094">
            <v>-1932.2370000000001</v>
          </cell>
        </row>
        <row r="1095">
          <cell r="C1095">
            <v>-9.0260619999999996</v>
          </cell>
          <cell r="E1095">
            <v>-1931.424</v>
          </cell>
        </row>
        <row r="1096">
          <cell r="C1096">
            <v>-9.0361069999999994</v>
          </cell>
          <cell r="E1096">
            <v>-1930.1679999999999</v>
          </cell>
        </row>
        <row r="1097">
          <cell r="C1097">
            <v>-9.0460320000000003</v>
          </cell>
          <cell r="E1097">
            <v>-1928.9559999999999</v>
          </cell>
        </row>
        <row r="1098">
          <cell r="C1098">
            <v>-9.0560170000000006</v>
          </cell>
          <cell r="E1098">
            <v>-1927.595</v>
          </cell>
        </row>
        <row r="1099">
          <cell r="C1099">
            <v>-9.0660019999999992</v>
          </cell>
          <cell r="E1099">
            <v>-1926.1559999999999</v>
          </cell>
        </row>
        <row r="1100">
          <cell r="C1100">
            <v>-9.0760459999999998</v>
          </cell>
          <cell r="E1100">
            <v>-1925.0360000000001</v>
          </cell>
        </row>
        <row r="1101">
          <cell r="C1101">
            <v>-9.0859710000000007</v>
          </cell>
          <cell r="E1101">
            <v>-1923.6890000000001</v>
          </cell>
        </row>
        <row r="1102">
          <cell r="C1102">
            <v>-9.0959559999999993</v>
          </cell>
          <cell r="E1102">
            <v>-1922.0630000000001</v>
          </cell>
        </row>
        <row r="1103">
          <cell r="C1103">
            <v>-9.1060009999999991</v>
          </cell>
          <cell r="E1103">
            <v>-1920.0440000000001</v>
          </cell>
        </row>
        <row r="1104">
          <cell r="C1104">
            <v>-9.1159859999999995</v>
          </cell>
          <cell r="E1104">
            <v>-1918.0530000000001</v>
          </cell>
        </row>
        <row r="1105">
          <cell r="C1105">
            <v>-9.1259700000000006</v>
          </cell>
          <cell r="E1105">
            <v>-1916.2760000000001</v>
          </cell>
        </row>
        <row r="1106">
          <cell r="C1106">
            <v>-9.1359549999999992</v>
          </cell>
          <cell r="E1106">
            <v>-1914.6089999999999</v>
          </cell>
        </row>
        <row r="1107">
          <cell r="C1107">
            <v>-9.1460000000000008</v>
          </cell>
          <cell r="E1107">
            <v>-1913.6790000000001</v>
          </cell>
        </row>
        <row r="1108">
          <cell r="C1108">
            <v>-9.1559849999999994</v>
          </cell>
          <cell r="E1108">
            <v>-1913.3779999999999</v>
          </cell>
        </row>
        <row r="1109">
          <cell r="C1109">
            <v>-9.166029</v>
          </cell>
          <cell r="E1109">
            <v>-1913.43</v>
          </cell>
        </row>
        <row r="1110">
          <cell r="C1110">
            <v>-9.1760750000000009</v>
          </cell>
          <cell r="E1110">
            <v>-1913.9860000000001</v>
          </cell>
        </row>
        <row r="1111">
          <cell r="C1111">
            <v>-9.1861189999999997</v>
          </cell>
          <cell r="E1111">
            <v>-1915.079</v>
          </cell>
        </row>
        <row r="1112">
          <cell r="C1112">
            <v>-9.1960440000000006</v>
          </cell>
          <cell r="E1112">
            <v>-1916.4739999999999</v>
          </cell>
        </row>
        <row r="1113">
          <cell r="C1113">
            <v>-9.2060279999999999</v>
          </cell>
          <cell r="E1113">
            <v>-1917.8869999999999</v>
          </cell>
        </row>
        <row r="1114">
          <cell r="C1114">
            <v>-9.2160130000000002</v>
          </cell>
          <cell r="E1114">
            <v>-1919.34</v>
          </cell>
        </row>
        <row r="1115">
          <cell r="C1115">
            <v>-9.2261179999999996</v>
          </cell>
          <cell r="E1115">
            <v>-1920.7349999999999</v>
          </cell>
        </row>
        <row r="1116">
          <cell r="C1116">
            <v>-9.236103</v>
          </cell>
          <cell r="E1116">
            <v>-1921.6289999999999</v>
          </cell>
        </row>
        <row r="1117">
          <cell r="C1117">
            <v>-9.2460869999999993</v>
          </cell>
          <cell r="E1117">
            <v>-1921.925</v>
          </cell>
        </row>
        <row r="1118">
          <cell r="C1118">
            <v>-9.2561330000000002</v>
          </cell>
          <cell r="E1118">
            <v>-1922.096</v>
          </cell>
        </row>
        <row r="1119">
          <cell r="C1119">
            <v>-9.2661169999999995</v>
          </cell>
          <cell r="E1119">
            <v>-1922.431</v>
          </cell>
        </row>
        <row r="1120">
          <cell r="C1120">
            <v>-9.2761019999999998</v>
          </cell>
          <cell r="E1120">
            <v>-1922.769</v>
          </cell>
        </row>
        <row r="1121">
          <cell r="C1121">
            <v>-9.2860270000000007</v>
          </cell>
          <cell r="E1121">
            <v>-1923.011</v>
          </cell>
        </row>
        <row r="1122">
          <cell r="C1122">
            <v>-9.2960709999999995</v>
          </cell>
          <cell r="E1122">
            <v>-1923.269</v>
          </cell>
        </row>
        <row r="1123">
          <cell r="C1123">
            <v>-9.3060559999999999</v>
          </cell>
          <cell r="E1123">
            <v>-1923.8130000000001</v>
          </cell>
        </row>
        <row r="1124">
          <cell r="C1124">
            <v>-9.3160410000000002</v>
          </cell>
          <cell r="E1124">
            <v>-1924.6880000000001</v>
          </cell>
        </row>
        <row r="1125">
          <cell r="C1125">
            <v>-9.3260269999999998</v>
          </cell>
          <cell r="E1125">
            <v>-1925.818</v>
          </cell>
        </row>
        <row r="1126">
          <cell r="C1126">
            <v>-9.3359520000000007</v>
          </cell>
          <cell r="E1126">
            <v>-1927.27</v>
          </cell>
        </row>
        <row r="1127">
          <cell r="C1127">
            <v>-9.345936</v>
          </cell>
          <cell r="E1127">
            <v>-1928.875</v>
          </cell>
        </row>
        <row r="1128">
          <cell r="C1128">
            <v>-9.3560400000000001</v>
          </cell>
          <cell r="E1128">
            <v>-1930.3150000000001</v>
          </cell>
        </row>
        <row r="1129">
          <cell r="C1129">
            <v>-9.3661449999999995</v>
          </cell>
          <cell r="E1129">
            <v>-1931.7059999999999</v>
          </cell>
        </row>
        <row r="1130">
          <cell r="C1130">
            <v>-9.3760700000000003</v>
          </cell>
          <cell r="E1130">
            <v>-1932.625</v>
          </cell>
        </row>
        <row r="1131">
          <cell r="C1131">
            <v>-9.3861150000000002</v>
          </cell>
          <cell r="E1131">
            <v>-1932.7560000000001</v>
          </cell>
        </row>
        <row r="1132">
          <cell r="C1132">
            <v>-9.3961590000000008</v>
          </cell>
          <cell r="E1132">
            <v>-1931.58</v>
          </cell>
        </row>
        <row r="1133">
          <cell r="C1133">
            <v>-9.4061439999999994</v>
          </cell>
          <cell r="E1133">
            <v>-1929.578</v>
          </cell>
        </row>
        <row r="1134">
          <cell r="C1134">
            <v>-9.4161289999999997</v>
          </cell>
          <cell r="E1134">
            <v>-1926.934</v>
          </cell>
        </row>
        <row r="1135">
          <cell r="C1135">
            <v>-9.4261140000000001</v>
          </cell>
          <cell r="E1135">
            <v>-1923.924</v>
          </cell>
        </row>
        <row r="1136">
          <cell r="C1136">
            <v>-9.4360990000000005</v>
          </cell>
          <cell r="E1136">
            <v>-1920.6759999999999</v>
          </cell>
        </row>
        <row r="1137">
          <cell r="C1137">
            <v>-9.4460239999999995</v>
          </cell>
          <cell r="E1137">
            <v>-1917.884</v>
          </cell>
        </row>
        <row r="1138">
          <cell r="C1138">
            <v>-9.4560680000000001</v>
          </cell>
          <cell r="E1138">
            <v>-1915.4749999999999</v>
          </cell>
        </row>
        <row r="1139">
          <cell r="C1139">
            <v>-9.4660530000000005</v>
          </cell>
          <cell r="E1139">
            <v>-1913.93</v>
          </cell>
        </row>
        <row r="1140">
          <cell r="C1140">
            <v>-9.4760380000000008</v>
          </cell>
          <cell r="E1140">
            <v>-1913.441</v>
          </cell>
        </row>
        <row r="1141">
          <cell r="C1141">
            <v>-9.4860229999999994</v>
          </cell>
          <cell r="E1141">
            <v>-1913.636</v>
          </cell>
        </row>
        <row r="1142">
          <cell r="C1142">
            <v>-9.4960679999999993</v>
          </cell>
          <cell r="E1142">
            <v>-1914.1279999999999</v>
          </cell>
        </row>
        <row r="1143">
          <cell r="C1143">
            <v>-9.5060520000000004</v>
          </cell>
          <cell r="E1143">
            <v>-1914.914</v>
          </cell>
        </row>
        <row r="1144">
          <cell r="C1144">
            <v>-9.5160970000000002</v>
          </cell>
          <cell r="E1144">
            <v>-1915.846</v>
          </cell>
        </row>
        <row r="1145">
          <cell r="C1145">
            <v>-9.5260219999999993</v>
          </cell>
          <cell r="E1145">
            <v>-1916.53</v>
          </cell>
        </row>
        <row r="1146">
          <cell r="C1146">
            <v>-9.5360669999999992</v>
          </cell>
          <cell r="E1146">
            <v>-1916.8910000000001</v>
          </cell>
        </row>
        <row r="1147">
          <cell r="C1147">
            <v>-9.5460519999999995</v>
          </cell>
          <cell r="E1147">
            <v>-1917.5920000000001</v>
          </cell>
        </row>
        <row r="1148">
          <cell r="C1148">
            <v>-9.5560360000000006</v>
          </cell>
          <cell r="E1148">
            <v>-1918.422</v>
          </cell>
        </row>
        <row r="1149">
          <cell r="C1149">
            <v>-9.5660819999999998</v>
          </cell>
          <cell r="E1149">
            <v>-1919.2329999999999</v>
          </cell>
        </row>
        <row r="1150">
          <cell r="C1150">
            <v>-9.5760660000000009</v>
          </cell>
          <cell r="E1150">
            <v>-1919.6110000000001</v>
          </cell>
        </row>
        <row r="1151">
          <cell r="C1151">
            <v>-9.5861099999999997</v>
          </cell>
          <cell r="E1151">
            <v>-1919.328</v>
          </cell>
        </row>
        <row r="1152">
          <cell r="C1152">
            <v>-9.5961549999999995</v>
          </cell>
          <cell r="E1152">
            <v>-1918.35</v>
          </cell>
        </row>
        <row r="1153">
          <cell r="C1153">
            <v>-9.6061409999999992</v>
          </cell>
          <cell r="E1153">
            <v>-1916.0619999999999</v>
          </cell>
        </row>
        <row r="1154">
          <cell r="C1154">
            <v>-9.6160639999999997</v>
          </cell>
          <cell r="E1154">
            <v>-1913.2070000000001</v>
          </cell>
        </row>
        <row r="1155">
          <cell r="C1155">
            <v>-9.6261100000000006</v>
          </cell>
          <cell r="E1155">
            <v>-1910.125</v>
          </cell>
        </row>
        <row r="1156">
          <cell r="C1156">
            <v>-9.6360939999999999</v>
          </cell>
          <cell r="E1156">
            <v>-1907.597</v>
          </cell>
        </row>
        <row r="1157">
          <cell r="C1157">
            <v>-9.6461389999999998</v>
          </cell>
          <cell r="E1157">
            <v>-1905.0719999999999</v>
          </cell>
        </row>
        <row r="1158">
          <cell r="C1158">
            <v>-9.6561839999999997</v>
          </cell>
          <cell r="E1158">
            <v>-1902.761</v>
          </cell>
        </row>
        <row r="1159">
          <cell r="C1159">
            <v>-9.6661090000000005</v>
          </cell>
          <cell r="E1159">
            <v>-1900.742</v>
          </cell>
        </row>
        <row r="1160">
          <cell r="C1160">
            <v>-9.6760940000000009</v>
          </cell>
          <cell r="E1160">
            <v>-1898.6579999999999</v>
          </cell>
        </row>
        <row r="1161">
          <cell r="C1161">
            <v>-9.6861379999999997</v>
          </cell>
          <cell r="E1161">
            <v>-1896.825</v>
          </cell>
        </row>
        <row r="1162">
          <cell r="C1162">
            <v>-9.696123</v>
          </cell>
          <cell r="E1162">
            <v>-1895.5219999999999</v>
          </cell>
        </row>
        <row r="1163">
          <cell r="C1163">
            <v>-9.7061080000000004</v>
          </cell>
          <cell r="E1163">
            <v>-1894.5119999999999</v>
          </cell>
        </row>
        <row r="1164">
          <cell r="C1164">
            <v>-9.7160930000000008</v>
          </cell>
          <cell r="E1164">
            <v>-1893.68</v>
          </cell>
        </row>
        <row r="1165">
          <cell r="C1165">
            <v>-9.7260779999999993</v>
          </cell>
          <cell r="E1165">
            <v>-1892.827</v>
          </cell>
        </row>
        <row r="1166">
          <cell r="C1166">
            <v>-9.7360620000000004</v>
          </cell>
          <cell r="E1166">
            <v>-1892.136</v>
          </cell>
        </row>
        <row r="1167">
          <cell r="C1167">
            <v>-9.7459880000000005</v>
          </cell>
          <cell r="E1167">
            <v>-1891.922</v>
          </cell>
        </row>
        <row r="1168">
          <cell r="C1168">
            <v>-9.7559719999999999</v>
          </cell>
          <cell r="E1168">
            <v>-1891.99</v>
          </cell>
        </row>
        <row r="1169">
          <cell r="C1169">
            <v>-9.7660169999999997</v>
          </cell>
          <cell r="E1169">
            <v>-1892.289</v>
          </cell>
        </row>
        <row r="1170">
          <cell r="C1170">
            <v>-9.7760020000000001</v>
          </cell>
          <cell r="E1170">
            <v>-1892.7719999999999</v>
          </cell>
        </row>
        <row r="1171">
          <cell r="C1171">
            <v>-9.7859870000000004</v>
          </cell>
          <cell r="E1171">
            <v>-1893.069</v>
          </cell>
        </row>
        <row r="1172">
          <cell r="C1172">
            <v>-9.7959720000000008</v>
          </cell>
          <cell r="E1172">
            <v>-1893.098</v>
          </cell>
        </row>
        <row r="1173">
          <cell r="C1173">
            <v>-9.8059569999999994</v>
          </cell>
          <cell r="E1173">
            <v>-1892.328</v>
          </cell>
        </row>
        <row r="1174">
          <cell r="C1174">
            <v>-9.816001</v>
          </cell>
          <cell r="E1174">
            <v>-1890.2329999999999</v>
          </cell>
        </row>
        <row r="1175">
          <cell r="C1175">
            <v>-9.8260470000000009</v>
          </cell>
          <cell r="E1175">
            <v>-1886.6780000000001</v>
          </cell>
        </row>
        <row r="1176">
          <cell r="C1176">
            <v>-9.8360310000000002</v>
          </cell>
          <cell r="E1176">
            <v>-1882.4570000000001</v>
          </cell>
        </row>
        <row r="1177">
          <cell r="C1177">
            <v>-9.8460160000000005</v>
          </cell>
          <cell r="E1177">
            <v>-1878.17</v>
          </cell>
        </row>
        <row r="1178">
          <cell r="C1178">
            <v>-9.8559409999999996</v>
          </cell>
          <cell r="E1178">
            <v>-1874.346</v>
          </cell>
        </row>
        <row r="1179">
          <cell r="C1179">
            <v>-9.865926</v>
          </cell>
          <cell r="E1179">
            <v>-1871.184</v>
          </cell>
        </row>
        <row r="1180">
          <cell r="C1180">
            <v>-9.8759099999999993</v>
          </cell>
          <cell r="E1180">
            <v>-1867.6759999999999</v>
          </cell>
        </row>
        <row r="1181">
          <cell r="C1181">
            <v>-9.8860150000000004</v>
          </cell>
          <cell r="E1181">
            <v>-1864.1179999999999</v>
          </cell>
        </row>
        <row r="1182">
          <cell r="C1182">
            <v>-9.8960000000000008</v>
          </cell>
          <cell r="E1182">
            <v>-1861.2750000000001</v>
          </cell>
        </row>
        <row r="1183">
          <cell r="C1183">
            <v>-9.9059249999999999</v>
          </cell>
          <cell r="E1183">
            <v>-1859.0519999999999</v>
          </cell>
        </row>
        <row r="1184">
          <cell r="C1184">
            <v>-9.9159699999999997</v>
          </cell>
          <cell r="E1184">
            <v>-1857.875</v>
          </cell>
        </row>
        <row r="1185">
          <cell r="C1185">
            <v>-9.9260140000000003</v>
          </cell>
          <cell r="E1185">
            <v>-1857.6759999999999</v>
          </cell>
        </row>
        <row r="1186">
          <cell r="C1186">
            <v>-9.9361189999999997</v>
          </cell>
          <cell r="E1186">
            <v>-1858.0740000000001</v>
          </cell>
        </row>
        <row r="1187">
          <cell r="C1187">
            <v>-9.9459839999999993</v>
          </cell>
          <cell r="E1187">
            <v>-1859.232</v>
          </cell>
        </row>
        <row r="1188">
          <cell r="C1188">
            <v>-9.9559689999999996</v>
          </cell>
          <cell r="E1188">
            <v>-1860.5840000000001</v>
          </cell>
        </row>
        <row r="1189">
          <cell r="C1189">
            <v>-9.9660130000000002</v>
          </cell>
          <cell r="E1189">
            <v>-1861.424</v>
          </cell>
        </row>
        <row r="1190">
          <cell r="C1190">
            <v>-9.9759390000000003</v>
          </cell>
          <cell r="E1190">
            <v>-1862.395</v>
          </cell>
        </row>
        <row r="1191">
          <cell r="C1191">
            <v>-9.9859829999999992</v>
          </cell>
          <cell r="E1191">
            <v>-1863.037</v>
          </cell>
        </row>
        <row r="1192">
          <cell r="C1192">
            <v>-9.9959679999999995</v>
          </cell>
          <cell r="E1192">
            <v>-1862.961</v>
          </cell>
        </row>
        <row r="1193">
          <cell r="C1193">
            <v>-10.00601</v>
          </cell>
          <cell r="E1193">
            <v>-1861.796</v>
          </cell>
        </row>
        <row r="1194">
          <cell r="C1194">
            <v>-10.016</v>
          </cell>
          <cell r="E1194">
            <v>-1860.625</v>
          </cell>
        </row>
        <row r="1195">
          <cell r="C1195">
            <v>-10.025980000000001</v>
          </cell>
          <cell r="E1195">
            <v>-1859.9449999999999</v>
          </cell>
        </row>
        <row r="1196">
          <cell r="C1196">
            <v>-10.035970000000001</v>
          </cell>
          <cell r="E1196">
            <v>-1859.71</v>
          </cell>
        </row>
        <row r="1197">
          <cell r="C1197">
            <v>-10.046010000000001</v>
          </cell>
          <cell r="E1197">
            <v>-1859.914</v>
          </cell>
        </row>
        <row r="1198">
          <cell r="C1198">
            <v>-10.055999999999999</v>
          </cell>
          <cell r="E1198">
            <v>-1860.2090000000001</v>
          </cell>
        </row>
        <row r="1199">
          <cell r="C1199">
            <v>-10.066039999999999</v>
          </cell>
          <cell r="E1199">
            <v>-1860.9469999999999</v>
          </cell>
        </row>
        <row r="1200">
          <cell r="C1200">
            <v>-10.076029999999999</v>
          </cell>
          <cell r="E1200">
            <v>-1862.269</v>
          </cell>
        </row>
        <row r="1201">
          <cell r="C1201">
            <v>-10.08601</v>
          </cell>
          <cell r="E1201">
            <v>-1863.63</v>
          </cell>
        </row>
        <row r="1202">
          <cell r="C1202">
            <v>-10.096</v>
          </cell>
          <cell r="E1202">
            <v>-1864.4849999999999</v>
          </cell>
        </row>
        <row r="1203">
          <cell r="C1203">
            <v>-10.10604</v>
          </cell>
          <cell r="E1203">
            <v>-1864.4960000000001</v>
          </cell>
        </row>
        <row r="1204">
          <cell r="C1204">
            <v>-10.11608</v>
          </cell>
          <cell r="E1204">
            <v>-1863.5640000000001</v>
          </cell>
        </row>
        <row r="1205">
          <cell r="C1205">
            <v>-10.12607</v>
          </cell>
          <cell r="E1205">
            <v>-1861.7629999999999</v>
          </cell>
        </row>
        <row r="1206">
          <cell r="C1206">
            <v>-10.13599</v>
          </cell>
          <cell r="E1206">
            <v>-1859.27</v>
          </cell>
        </row>
        <row r="1207">
          <cell r="C1207">
            <v>-10.146039999999999</v>
          </cell>
          <cell r="E1207">
            <v>-1856.7929999999999</v>
          </cell>
        </row>
        <row r="1208">
          <cell r="C1208">
            <v>-10.156079999999999</v>
          </cell>
          <cell r="E1208">
            <v>-1854.451</v>
          </cell>
        </row>
        <row r="1209">
          <cell r="C1209">
            <v>-10.166130000000001</v>
          </cell>
          <cell r="E1209">
            <v>-1852.0719999999999</v>
          </cell>
        </row>
        <row r="1210">
          <cell r="C1210">
            <v>-10.176170000000001</v>
          </cell>
          <cell r="E1210">
            <v>-1849.6210000000001</v>
          </cell>
        </row>
        <row r="1211">
          <cell r="C1211">
            <v>-10.186159999999999</v>
          </cell>
          <cell r="E1211">
            <v>-1847.0809999999999</v>
          </cell>
        </row>
        <row r="1212">
          <cell r="C1212">
            <v>-10.19608</v>
          </cell>
          <cell r="E1212">
            <v>-1844.4939999999999</v>
          </cell>
        </row>
        <row r="1213">
          <cell r="C1213">
            <v>-10.20607</v>
          </cell>
          <cell r="E1213">
            <v>-1841.5940000000001</v>
          </cell>
        </row>
        <row r="1214">
          <cell r="C1214">
            <v>-10.21599</v>
          </cell>
          <cell r="E1214">
            <v>-1838.19</v>
          </cell>
        </row>
        <row r="1215">
          <cell r="C1215">
            <v>-10.226039999999999</v>
          </cell>
          <cell r="E1215">
            <v>-1834.5909999999999</v>
          </cell>
        </row>
        <row r="1216">
          <cell r="C1216">
            <v>-10.23596</v>
          </cell>
          <cell r="E1216">
            <v>-1830.96</v>
          </cell>
        </row>
        <row r="1217">
          <cell r="C1217">
            <v>-10.24601</v>
          </cell>
          <cell r="E1217">
            <v>-1827.7170000000001</v>
          </cell>
        </row>
        <row r="1218">
          <cell r="C1218">
            <v>-10.25605</v>
          </cell>
          <cell r="E1218">
            <v>-1824.6690000000001</v>
          </cell>
        </row>
        <row r="1219">
          <cell r="C1219">
            <v>-10.2661</v>
          </cell>
          <cell r="E1219">
            <v>-1821.1679999999999</v>
          </cell>
        </row>
        <row r="1220">
          <cell r="C1220">
            <v>-10.27608</v>
          </cell>
          <cell r="E1220">
            <v>-1817.7460000000001</v>
          </cell>
        </row>
        <row r="1221">
          <cell r="C1221">
            <v>-10.28607</v>
          </cell>
          <cell r="E1221">
            <v>-1814.248</v>
          </cell>
        </row>
        <row r="1222">
          <cell r="C1222">
            <v>-10.296049999999999</v>
          </cell>
          <cell r="E1222">
            <v>-1810.8779999999999</v>
          </cell>
        </row>
        <row r="1223">
          <cell r="C1223">
            <v>-10.306100000000001</v>
          </cell>
          <cell r="E1223">
            <v>-1807.8689999999999</v>
          </cell>
        </row>
        <row r="1224">
          <cell r="C1224">
            <v>-10.316079999999999</v>
          </cell>
          <cell r="E1224">
            <v>-1805.3779999999999</v>
          </cell>
        </row>
        <row r="1225">
          <cell r="C1225">
            <v>-10.326129999999999</v>
          </cell>
          <cell r="E1225">
            <v>-1803.0409999999999</v>
          </cell>
        </row>
        <row r="1226">
          <cell r="C1226">
            <v>-10.33611</v>
          </cell>
          <cell r="E1226">
            <v>-1800.88</v>
          </cell>
        </row>
        <row r="1227">
          <cell r="C1227">
            <v>-10.34604</v>
          </cell>
          <cell r="E1227">
            <v>-1798.749</v>
          </cell>
        </row>
        <row r="1228">
          <cell r="C1228">
            <v>-10.356019999999999</v>
          </cell>
          <cell r="E1228">
            <v>-1796.7940000000001</v>
          </cell>
        </row>
        <row r="1229">
          <cell r="C1229">
            <v>-10.366059999999999</v>
          </cell>
          <cell r="E1229">
            <v>-1794.971</v>
          </cell>
        </row>
        <row r="1230">
          <cell r="C1230">
            <v>-10.376110000000001</v>
          </cell>
          <cell r="E1230">
            <v>-1793.194</v>
          </cell>
        </row>
        <row r="1231">
          <cell r="C1231">
            <v>-10.386089999999999</v>
          </cell>
          <cell r="E1231">
            <v>-1791.953</v>
          </cell>
        </row>
        <row r="1232">
          <cell r="C1232">
            <v>-10.39602</v>
          </cell>
          <cell r="E1232">
            <v>-1791.0840000000001</v>
          </cell>
        </row>
        <row r="1233">
          <cell r="C1233">
            <v>-10.405939999999999</v>
          </cell>
          <cell r="E1233">
            <v>-1790.6679999999999</v>
          </cell>
        </row>
        <row r="1234">
          <cell r="C1234">
            <v>-10.415929999999999</v>
          </cell>
          <cell r="E1234">
            <v>-1790.184</v>
          </cell>
        </row>
        <row r="1235">
          <cell r="C1235">
            <v>-10.42597</v>
          </cell>
          <cell r="E1235">
            <v>-1789.309</v>
          </cell>
        </row>
        <row r="1236">
          <cell r="C1236">
            <v>-10.436019999999999</v>
          </cell>
          <cell r="E1236">
            <v>-1787.8489999999999</v>
          </cell>
        </row>
        <row r="1237">
          <cell r="C1237">
            <v>-10.446059999999999</v>
          </cell>
          <cell r="E1237">
            <v>-1786.45</v>
          </cell>
        </row>
        <row r="1238">
          <cell r="C1238">
            <v>-10.456110000000001</v>
          </cell>
          <cell r="E1238">
            <v>-1785.318</v>
          </cell>
        </row>
        <row r="1239">
          <cell r="C1239">
            <v>-10.466089999999999</v>
          </cell>
          <cell r="E1239">
            <v>-1782.9770000000001</v>
          </cell>
        </row>
        <row r="1240">
          <cell r="C1240">
            <v>-10.47608</v>
          </cell>
          <cell r="E1240">
            <v>-1777.8720000000001</v>
          </cell>
        </row>
        <row r="1241">
          <cell r="C1241">
            <v>-10.48606</v>
          </cell>
          <cell r="E1241">
            <v>-1773.912</v>
          </cell>
        </row>
        <row r="1242">
          <cell r="C1242">
            <v>-10.49605</v>
          </cell>
          <cell r="E1242">
            <v>-1772.0409999999999</v>
          </cell>
        </row>
        <row r="1243">
          <cell r="C1243">
            <v>-10.50597</v>
          </cell>
          <cell r="E1243">
            <v>-1771.752</v>
          </cell>
        </row>
        <row r="1244">
          <cell r="C1244">
            <v>-10.51596</v>
          </cell>
          <cell r="E1244">
            <v>-1772.443</v>
          </cell>
        </row>
        <row r="1245">
          <cell r="C1245">
            <v>-10.52594</v>
          </cell>
          <cell r="E1245">
            <v>-1773.519</v>
          </cell>
        </row>
        <row r="1246">
          <cell r="C1246">
            <v>-10.53593</v>
          </cell>
          <cell r="E1246">
            <v>-1775.3430000000001</v>
          </cell>
        </row>
        <row r="1247">
          <cell r="C1247">
            <v>-10.54603</v>
          </cell>
          <cell r="E1247">
            <v>-1777.7760000000001</v>
          </cell>
        </row>
        <row r="1248">
          <cell r="C1248">
            <v>-10.55608</v>
          </cell>
          <cell r="E1248">
            <v>-1780.278</v>
          </cell>
        </row>
        <row r="1249">
          <cell r="C1249">
            <v>-10.56606</v>
          </cell>
          <cell r="E1249">
            <v>-1782.88</v>
          </cell>
        </row>
        <row r="1250">
          <cell r="C1250">
            <v>-10.57605</v>
          </cell>
          <cell r="E1250">
            <v>-1784.1489999999999</v>
          </cell>
        </row>
        <row r="1251">
          <cell r="C1251">
            <v>-10.58609</v>
          </cell>
          <cell r="E1251">
            <v>-1785.643</v>
          </cell>
        </row>
        <row r="1252">
          <cell r="C1252">
            <v>-10.59613</v>
          </cell>
          <cell r="E1252">
            <v>-1787.539</v>
          </cell>
        </row>
        <row r="1253">
          <cell r="C1253">
            <v>-10.606120000000001</v>
          </cell>
          <cell r="E1253">
            <v>-1789.521</v>
          </cell>
        </row>
        <row r="1254">
          <cell r="C1254">
            <v>-10.616099999999999</v>
          </cell>
          <cell r="E1254">
            <v>-1791.59</v>
          </cell>
        </row>
        <row r="1255">
          <cell r="C1255">
            <v>-10.62603</v>
          </cell>
          <cell r="E1255">
            <v>-1793.4459999999999</v>
          </cell>
        </row>
        <row r="1256">
          <cell r="C1256">
            <v>-10.63607</v>
          </cell>
          <cell r="E1256">
            <v>-1795.11</v>
          </cell>
        </row>
        <row r="1257">
          <cell r="C1257">
            <v>-10.646000000000001</v>
          </cell>
          <cell r="E1257">
            <v>-1796.895</v>
          </cell>
        </row>
        <row r="1258">
          <cell r="C1258">
            <v>-10.656040000000001</v>
          </cell>
          <cell r="E1258">
            <v>-1798.384</v>
          </cell>
        </row>
        <row r="1259">
          <cell r="C1259">
            <v>-10.666090000000001</v>
          </cell>
          <cell r="E1259">
            <v>-1799.4970000000001</v>
          </cell>
        </row>
        <row r="1260">
          <cell r="C1260">
            <v>-10.676069999999999</v>
          </cell>
          <cell r="E1260">
            <v>-1800.752</v>
          </cell>
        </row>
        <row r="1261">
          <cell r="C1261">
            <v>-10.686120000000001</v>
          </cell>
          <cell r="E1261">
            <v>-1801.9480000000001</v>
          </cell>
        </row>
        <row r="1262">
          <cell r="C1262">
            <v>-10.696099999999999</v>
          </cell>
          <cell r="E1262">
            <v>-1803.1990000000001</v>
          </cell>
        </row>
        <row r="1263">
          <cell r="C1263">
            <v>-10.70609</v>
          </cell>
          <cell r="E1263">
            <v>-1804.268</v>
          </cell>
        </row>
        <row r="1264">
          <cell r="C1264">
            <v>-10.71607</v>
          </cell>
          <cell r="E1264">
            <v>-1805.4570000000001</v>
          </cell>
        </row>
        <row r="1265">
          <cell r="C1265">
            <v>-10.72606</v>
          </cell>
          <cell r="E1265">
            <v>-1806.3920000000001</v>
          </cell>
        </row>
        <row r="1266">
          <cell r="C1266">
            <v>-10.7361</v>
          </cell>
          <cell r="E1266">
            <v>-1807.046</v>
          </cell>
        </row>
        <row r="1267">
          <cell r="C1267">
            <v>-10.746090000000001</v>
          </cell>
          <cell r="E1267">
            <v>-1807.1389999999999</v>
          </cell>
        </row>
        <row r="1268">
          <cell r="C1268">
            <v>-10.75601</v>
          </cell>
          <cell r="E1268">
            <v>-1806.885</v>
          </cell>
        </row>
        <row r="1269">
          <cell r="C1269">
            <v>-10.76606</v>
          </cell>
          <cell r="E1269">
            <v>-1806.5740000000001</v>
          </cell>
        </row>
        <row r="1270">
          <cell r="C1270">
            <v>-10.77604</v>
          </cell>
          <cell r="E1270">
            <v>-1806.2260000000001</v>
          </cell>
        </row>
        <row r="1271">
          <cell r="C1271">
            <v>-10.78609</v>
          </cell>
          <cell r="E1271">
            <v>-1805.557</v>
          </cell>
        </row>
        <row r="1272">
          <cell r="C1272">
            <v>-10.79613</v>
          </cell>
          <cell r="E1272">
            <v>-1804.231</v>
          </cell>
        </row>
        <row r="1273">
          <cell r="C1273">
            <v>-10.80606</v>
          </cell>
          <cell r="E1273">
            <v>-1802.57</v>
          </cell>
        </row>
        <row r="1274">
          <cell r="C1274">
            <v>-10.816039999999999</v>
          </cell>
          <cell r="E1274">
            <v>-1801.2139999999999</v>
          </cell>
        </row>
        <row r="1275">
          <cell r="C1275">
            <v>-10.826079999999999</v>
          </cell>
          <cell r="E1275">
            <v>-1800.2739999999999</v>
          </cell>
        </row>
        <row r="1276">
          <cell r="C1276">
            <v>-10.83601</v>
          </cell>
          <cell r="E1276">
            <v>-1799.9680000000001</v>
          </cell>
        </row>
        <row r="1277">
          <cell r="C1277">
            <v>-10.846</v>
          </cell>
          <cell r="E1277">
            <v>-1799.989</v>
          </cell>
        </row>
        <row r="1278">
          <cell r="C1278">
            <v>-10.85604</v>
          </cell>
          <cell r="E1278">
            <v>-1799.7</v>
          </cell>
        </row>
        <row r="1279">
          <cell r="C1279">
            <v>-10.866020000000001</v>
          </cell>
          <cell r="E1279">
            <v>-1798.992</v>
          </cell>
        </row>
        <row r="1280">
          <cell r="C1280">
            <v>-10.87607</v>
          </cell>
          <cell r="E1280">
            <v>-1798.33</v>
          </cell>
        </row>
        <row r="1281">
          <cell r="C1281">
            <v>-10.886049999999999</v>
          </cell>
          <cell r="E1281">
            <v>-1798.46</v>
          </cell>
        </row>
        <row r="1282">
          <cell r="C1282">
            <v>-10.896039999999999</v>
          </cell>
          <cell r="E1282">
            <v>-1799.0250000000001</v>
          </cell>
        </row>
        <row r="1283">
          <cell r="C1283">
            <v>-10.90602</v>
          </cell>
          <cell r="E1283">
            <v>-1799.944</v>
          </cell>
        </row>
        <row r="1284">
          <cell r="C1284">
            <v>-10.91601</v>
          </cell>
          <cell r="E1284">
            <v>-1801.0730000000001</v>
          </cell>
        </row>
        <row r="1285">
          <cell r="C1285">
            <v>-10.92605</v>
          </cell>
          <cell r="E1285">
            <v>-1801.873</v>
          </cell>
        </row>
        <row r="1286">
          <cell r="C1286">
            <v>-10.9361</v>
          </cell>
          <cell r="E1286">
            <v>-1802.4929999999999</v>
          </cell>
        </row>
        <row r="1287">
          <cell r="C1287">
            <v>-10.946020000000001</v>
          </cell>
          <cell r="E1287">
            <v>-1802.558</v>
          </cell>
        </row>
        <row r="1288">
          <cell r="C1288">
            <v>-10.956009999999999</v>
          </cell>
          <cell r="E1288">
            <v>-1802.383</v>
          </cell>
        </row>
        <row r="1289">
          <cell r="C1289">
            <v>-10.96599</v>
          </cell>
          <cell r="E1289">
            <v>-1802.268</v>
          </cell>
        </row>
        <row r="1290">
          <cell r="C1290">
            <v>-10.97598</v>
          </cell>
          <cell r="E1290">
            <v>-1802.0350000000001</v>
          </cell>
        </row>
        <row r="1291">
          <cell r="C1291">
            <v>-10.98602</v>
          </cell>
          <cell r="E1291">
            <v>-1801.952</v>
          </cell>
        </row>
        <row r="1292">
          <cell r="C1292">
            <v>-10.99601</v>
          </cell>
          <cell r="E1292">
            <v>-1801.519</v>
          </cell>
        </row>
        <row r="1293">
          <cell r="C1293">
            <v>-11.005990000000001</v>
          </cell>
          <cell r="E1293">
            <v>-1801.2460000000001</v>
          </cell>
        </row>
        <row r="1294">
          <cell r="C1294">
            <v>-11.01604</v>
          </cell>
          <cell r="E1294">
            <v>-1801.5329999999999</v>
          </cell>
        </row>
        <row r="1295">
          <cell r="C1295">
            <v>-11.02608</v>
          </cell>
          <cell r="E1295">
            <v>-1802.2819999999999</v>
          </cell>
        </row>
        <row r="1296">
          <cell r="C1296">
            <v>-11.03613</v>
          </cell>
          <cell r="E1296">
            <v>-1803.405</v>
          </cell>
        </row>
        <row r="1297">
          <cell r="C1297">
            <v>-11.046049999999999</v>
          </cell>
          <cell r="E1297">
            <v>-1804.79</v>
          </cell>
        </row>
        <row r="1298">
          <cell r="C1298">
            <v>-11.05598</v>
          </cell>
          <cell r="E1298">
            <v>-1806.1289999999999</v>
          </cell>
        </row>
        <row r="1299">
          <cell r="C1299">
            <v>-11.06602</v>
          </cell>
          <cell r="E1299">
            <v>-1807.681</v>
          </cell>
        </row>
        <row r="1300">
          <cell r="C1300">
            <v>-11.07601</v>
          </cell>
          <cell r="E1300">
            <v>-1809.7260000000001</v>
          </cell>
        </row>
        <row r="1301">
          <cell r="C1301">
            <v>-11.085990000000001</v>
          </cell>
          <cell r="E1301">
            <v>-1812.047</v>
          </cell>
        </row>
        <row r="1302">
          <cell r="C1302">
            <v>-11.095980000000001</v>
          </cell>
          <cell r="E1302">
            <v>-1814.3130000000001</v>
          </cell>
        </row>
        <row r="1303">
          <cell r="C1303">
            <v>-11.106019999999999</v>
          </cell>
          <cell r="E1303">
            <v>-1816.65</v>
          </cell>
        </row>
        <row r="1304">
          <cell r="C1304">
            <v>-11.116059999999999</v>
          </cell>
          <cell r="E1304">
            <v>-1818.64</v>
          </cell>
        </row>
        <row r="1305">
          <cell r="C1305">
            <v>-11.126049999999999</v>
          </cell>
          <cell r="E1305">
            <v>-1819.87</v>
          </cell>
        </row>
        <row r="1306">
          <cell r="C1306">
            <v>-11.13603</v>
          </cell>
          <cell r="E1306">
            <v>-1819.94</v>
          </cell>
        </row>
        <row r="1307">
          <cell r="C1307">
            <v>-11.14602</v>
          </cell>
          <cell r="E1307">
            <v>-1819.3889999999999</v>
          </cell>
        </row>
        <row r="1308">
          <cell r="C1308">
            <v>-11.156000000000001</v>
          </cell>
          <cell r="E1308">
            <v>-1818.3510000000001</v>
          </cell>
        </row>
        <row r="1309">
          <cell r="C1309">
            <v>-11.16605</v>
          </cell>
          <cell r="E1309">
            <v>-1816.857</v>
          </cell>
        </row>
        <row r="1310">
          <cell r="C1310">
            <v>-11.17609</v>
          </cell>
          <cell r="E1310">
            <v>-1815.6030000000001</v>
          </cell>
        </row>
        <row r="1311">
          <cell r="C1311">
            <v>-11.18608</v>
          </cell>
          <cell r="E1311">
            <v>-1814.4880000000001</v>
          </cell>
        </row>
        <row r="1312">
          <cell r="C1312">
            <v>-11.196059999999999</v>
          </cell>
          <cell r="E1312">
            <v>-1813.527</v>
          </cell>
        </row>
        <row r="1313">
          <cell r="C1313">
            <v>-11.206110000000001</v>
          </cell>
          <cell r="E1313">
            <v>-1812.1220000000001</v>
          </cell>
        </row>
        <row r="1314">
          <cell r="C1314">
            <v>-11.216150000000001</v>
          </cell>
          <cell r="E1314">
            <v>-1810.2760000000001</v>
          </cell>
        </row>
        <row r="1315">
          <cell r="C1315">
            <v>-11.226139999999999</v>
          </cell>
          <cell r="E1315">
            <v>-1808.7819999999999</v>
          </cell>
        </row>
        <row r="1316">
          <cell r="C1316">
            <v>-11.23612</v>
          </cell>
          <cell r="E1316">
            <v>-1807.549</v>
          </cell>
        </row>
        <row r="1317">
          <cell r="C1317">
            <v>-11.24611</v>
          </cell>
          <cell r="E1317">
            <v>-1806.5730000000001</v>
          </cell>
        </row>
        <row r="1318">
          <cell r="C1318">
            <v>-11.25609</v>
          </cell>
          <cell r="E1318">
            <v>-1806.0540000000001</v>
          </cell>
        </row>
        <row r="1319">
          <cell r="C1319">
            <v>-11.266080000000001</v>
          </cell>
          <cell r="E1319">
            <v>-1805.4849999999999</v>
          </cell>
        </row>
        <row r="1320">
          <cell r="C1320">
            <v>-11.276120000000001</v>
          </cell>
          <cell r="E1320">
            <v>-1804.9549999999999</v>
          </cell>
        </row>
        <row r="1321">
          <cell r="C1321">
            <v>-11.286110000000001</v>
          </cell>
          <cell r="E1321">
            <v>-1804.376</v>
          </cell>
        </row>
        <row r="1322">
          <cell r="C1322">
            <v>-11.29603</v>
          </cell>
          <cell r="E1322">
            <v>-1803.9079999999999</v>
          </cell>
        </row>
        <row r="1323">
          <cell r="C1323">
            <v>-11.30608</v>
          </cell>
          <cell r="E1323">
            <v>-1803.2850000000001</v>
          </cell>
        </row>
        <row r="1324">
          <cell r="C1324">
            <v>-11.31606</v>
          </cell>
          <cell r="E1324">
            <v>-1803.126</v>
          </cell>
        </row>
        <row r="1325">
          <cell r="C1325">
            <v>-11.325979999999999</v>
          </cell>
          <cell r="E1325">
            <v>-1803.386</v>
          </cell>
        </row>
        <row r="1326">
          <cell r="C1326">
            <v>-11.33597</v>
          </cell>
          <cell r="E1326">
            <v>-1803.385</v>
          </cell>
        </row>
        <row r="1327">
          <cell r="C1327">
            <v>-11.34601</v>
          </cell>
          <cell r="E1327">
            <v>-1803.4590000000001</v>
          </cell>
        </row>
        <row r="1328">
          <cell r="C1328">
            <v>-11.356059999999999</v>
          </cell>
          <cell r="E1328">
            <v>-1803.34</v>
          </cell>
        </row>
        <row r="1329">
          <cell r="C1329">
            <v>-11.36604</v>
          </cell>
          <cell r="E1329">
            <v>-1803.617</v>
          </cell>
        </row>
        <row r="1330">
          <cell r="C1330">
            <v>-11.37603</v>
          </cell>
          <cell r="E1330">
            <v>-1804.4960000000001</v>
          </cell>
        </row>
        <row r="1331">
          <cell r="C1331">
            <v>-11.386010000000001</v>
          </cell>
          <cell r="E1331">
            <v>-1805.626</v>
          </cell>
        </row>
        <row r="1332">
          <cell r="C1332">
            <v>-11.39606</v>
          </cell>
          <cell r="E1332">
            <v>-1806.5630000000001</v>
          </cell>
        </row>
        <row r="1333">
          <cell r="C1333">
            <v>-11.406040000000001</v>
          </cell>
          <cell r="E1333">
            <v>-1807.097</v>
          </cell>
        </row>
        <row r="1334">
          <cell r="C1334">
            <v>-11.416029999999999</v>
          </cell>
          <cell r="E1334">
            <v>-1807.508</v>
          </cell>
        </row>
        <row r="1335">
          <cell r="C1335">
            <v>-11.426069999999999</v>
          </cell>
          <cell r="E1335">
            <v>-1807.77</v>
          </cell>
        </row>
        <row r="1336">
          <cell r="C1336">
            <v>-11.436059999999999</v>
          </cell>
          <cell r="E1336">
            <v>-1808.259</v>
          </cell>
        </row>
        <row r="1337">
          <cell r="C1337">
            <v>-11.44604</v>
          </cell>
          <cell r="E1337">
            <v>-1808.3409999999999</v>
          </cell>
        </row>
        <row r="1338">
          <cell r="C1338">
            <v>-11.45609</v>
          </cell>
          <cell r="E1338">
            <v>-1808.38</v>
          </cell>
        </row>
        <row r="1339">
          <cell r="C1339">
            <v>-11.46607</v>
          </cell>
          <cell r="E1339">
            <v>-1808.538</v>
          </cell>
        </row>
        <row r="1340">
          <cell r="C1340">
            <v>-11.47606</v>
          </cell>
          <cell r="E1340">
            <v>-1807.663</v>
          </cell>
        </row>
        <row r="1341">
          <cell r="C1341">
            <v>-11.4861</v>
          </cell>
          <cell r="E1341">
            <v>-1806.1489999999999</v>
          </cell>
        </row>
        <row r="1342">
          <cell r="C1342">
            <v>-11.496090000000001</v>
          </cell>
          <cell r="E1342">
            <v>-1804.54</v>
          </cell>
        </row>
        <row r="1343">
          <cell r="C1343">
            <v>-11.50601</v>
          </cell>
          <cell r="E1343">
            <v>-1802.537</v>
          </cell>
        </row>
        <row r="1344">
          <cell r="C1344">
            <v>-11.51606</v>
          </cell>
          <cell r="E1344">
            <v>-1800.6769999999999</v>
          </cell>
        </row>
        <row r="1345">
          <cell r="C1345">
            <v>-11.52604</v>
          </cell>
          <cell r="E1345">
            <v>-1799.0329999999999</v>
          </cell>
        </row>
        <row r="1346">
          <cell r="C1346">
            <v>-11.53609</v>
          </cell>
          <cell r="E1346">
            <v>-1797.444</v>
          </cell>
        </row>
        <row r="1347">
          <cell r="C1347">
            <v>-11.54607</v>
          </cell>
          <cell r="E1347">
            <v>-1795.7070000000001</v>
          </cell>
        </row>
        <row r="1348">
          <cell r="C1348">
            <v>-11.55611</v>
          </cell>
          <cell r="E1348">
            <v>-1793.9190000000001</v>
          </cell>
        </row>
        <row r="1349">
          <cell r="C1349">
            <v>-11.5661</v>
          </cell>
          <cell r="E1349">
            <v>-1792.42</v>
          </cell>
        </row>
        <row r="1350">
          <cell r="C1350">
            <v>-11.576079999999999</v>
          </cell>
          <cell r="E1350">
            <v>-1790.923</v>
          </cell>
        </row>
        <row r="1351">
          <cell r="C1351">
            <v>-11.586130000000001</v>
          </cell>
          <cell r="E1351">
            <v>-1789.952</v>
          </cell>
        </row>
        <row r="1352">
          <cell r="C1352">
            <v>-11.596109999999999</v>
          </cell>
          <cell r="E1352">
            <v>-1789.4</v>
          </cell>
        </row>
        <row r="1353">
          <cell r="C1353">
            <v>-11.606159999999999</v>
          </cell>
          <cell r="E1353">
            <v>-1789.0319999999999</v>
          </cell>
        </row>
        <row r="1354">
          <cell r="C1354">
            <v>-11.61608</v>
          </cell>
          <cell r="E1354">
            <v>-1788.854</v>
          </cell>
        </row>
        <row r="1355">
          <cell r="C1355">
            <v>-11.62607</v>
          </cell>
          <cell r="E1355">
            <v>-1788.7429999999999</v>
          </cell>
        </row>
        <row r="1356">
          <cell r="C1356">
            <v>-11.63611</v>
          </cell>
          <cell r="E1356">
            <v>-1788.818</v>
          </cell>
        </row>
        <row r="1357">
          <cell r="C1357">
            <v>-11.64616</v>
          </cell>
          <cell r="E1357">
            <v>-1788.9280000000001</v>
          </cell>
        </row>
        <row r="1358">
          <cell r="C1358">
            <v>-11.656140000000001</v>
          </cell>
          <cell r="E1358">
            <v>-1788.9179999999999</v>
          </cell>
        </row>
        <row r="1359">
          <cell r="C1359">
            <v>-11.666130000000001</v>
          </cell>
          <cell r="E1359">
            <v>-1788.826</v>
          </cell>
        </row>
        <row r="1360">
          <cell r="C1360">
            <v>-11.67611</v>
          </cell>
          <cell r="E1360">
            <v>-1788.3869999999999</v>
          </cell>
        </row>
        <row r="1361">
          <cell r="C1361">
            <v>-11.6861</v>
          </cell>
          <cell r="E1361">
            <v>-1787.6379999999999</v>
          </cell>
        </row>
        <row r="1362">
          <cell r="C1362">
            <v>-11.696020000000001</v>
          </cell>
          <cell r="E1362">
            <v>-1786.9380000000001</v>
          </cell>
        </row>
        <row r="1363">
          <cell r="C1363">
            <v>-11.706009999999999</v>
          </cell>
          <cell r="E1363">
            <v>-1786.451</v>
          </cell>
        </row>
        <row r="1364">
          <cell r="C1364">
            <v>-11.71593</v>
          </cell>
          <cell r="E1364">
            <v>-1786.7190000000001</v>
          </cell>
        </row>
        <row r="1365">
          <cell r="C1365">
            <v>-11.725860000000001</v>
          </cell>
          <cell r="E1365">
            <v>-1787.643</v>
          </cell>
        </row>
        <row r="1366">
          <cell r="C1366">
            <v>-11.73584</v>
          </cell>
          <cell r="E1366">
            <v>-1788.9010000000001</v>
          </cell>
        </row>
        <row r="1367">
          <cell r="C1367">
            <v>-11.745889999999999</v>
          </cell>
          <cell r="E1367">
            <v>-1790.8710000000001</v>
          </cell>
        </row>
        <row r="1368">
          <cell r="C1368">
            <v>-11.755990000000001</v>
          </cell>
          <cell r="E1368">
            <v>-1793.289</v>
          </cell>
        </row>
        <row r="1369">
          <cell r="C1369">
            <v>-11.765980000000001</v>
          </cell>
          <cell r="E1369">
            <v>-1795.5889999999999</v>
          </cell>
        </row>
        <row r="1370">
          <cell r="C1370">
            <v>-11.776020000000001</v>
          </cell>
          <cell r="E1370">
            <v>-1797.27</v>
          </cell>
        </row>
        <row r="1371">
          <cell r="C1371">
            <v>-11.786</v>
          </cell>
          <cell r="E1371">
            <v>-1798.48</v>
          </cell>
        </row>
        <row r="1372">
          <cell r="C1372">
            <v>-11.79599</v>
          </cell>
          <cell r="E1372">
            <v>-1799.3330000000001</v>
          </cell>
        </row>
        <row r="1373">
          <cell r="C1373">
            <v>-11.806039999999999</v>
          </cell>
          <cell r="E1373">
            <v>-1800.2660000000001</v>
          </cell>
        </row>
        <row r="1374">
          <cell r="C1374">
            <v>-11.81602</v>
          </cell>
          <cell r="E1374">
            <v>-1801.14</v>
          </cell>
        </row>
        <row r="1375">
          <cell r="C1375">
            <v>-11.82606</v>
          </cell>
          <cell r="E1375">
            <v>-1801.816</v>
          </cell>
        </row>
        <row r="1376">
          <cell r="C1376">
            <v>-11.83605</v>
          </cell>
          <cell r="E1376">
            <v>-1801.931</v>
          </cell>
        </row>
        <row r="1377">
          <cell r="C1377">
            <v>-11.84591</v>
          </cell>
          <cell r="E1377">
            <v>-1801.7840000000001</v>
          </cell>
        </row>
        <row r="1378">
          <cell r="C1378">
            <v>-11.85596</v>
          </cell>
          <cell r="E1378">
            <v>-1800.99</v>
          </cell>
        </row>
        <row r="1379">
          <cell r="C1379">
            <v>-11.866</v>
          </cell>
          <cell r="E1379">
            <v>-1799.0650000000001</v>
          </cell>
        </row>
        <row r="1380">
          <cell r="C1380">
            <v>-11.876110000000001</v>
          </cell>
          <cell r="E1380">
            <v>-1797.84</v>
          </cell>
        </row>
        <row r="1381">
          <cell r="C1381">
            <v>-11.886089999999999</v>
          </cell>
          <cell r="E1381">
            <v>-1797.7660000000001</v>
          </cell>
        </row>
        <row r="1382">
          <cell r="C1382">
            <v>-11.89602</v>
          </cell>
          <cell r="E1382">
            <v>-1798.269</v>
          </cell>
        </row>
        <row r="1383">
          <cell r="C1383">
            <v>-11.906000000000001</v>
          </cell>
          <cell r="E1383">
            <v>-1798.607</v>
          </cell>
        </row>
        <row r="1384">
          <cell r="C1384">
            <v>-11.915990000000001</v>
          </cell>
          <cell r="E1384">
            <v>-1798.2860000000001</v>
          </cell>
        </row>
        <row r="1385">
          <cell r="C1385">
            <v>-11.92597</v>
          </cell>
          <cell r="E1385">
            <v>-1797.596</v>
          </cell>
        </row>
        <row r="1386">
          <cell r="C1386">
            <v>-11.93596</v>
          </cell>
          <cell r="E1386">
            <v>-1796.8530000000001</v>
          </cell>
        </row>
        <row r="1387">
          <cell r="C1387">
            <v>-11.94594</v>
          </cell>
          <cell r="E1387">
            <v>-1795.952</v>
          </cell>
        </row>
        <row r="1388">
          <cell r="C1388">
            <v>-11.95599</v>
          </cell>
          <cell r="E1388">
            <v>-1795.0260000000001</v>
          </cell>
        </row>
        <row r="1389">
          <cell r="C1389">
            <v>-11.96603</v>
          </cell>
          <cell r="E1389">
            <v>-1793.924</v>
          </cell>
        </row>
        <row r="1390">
          <cell r="C1390">
            <v>-11.97608</v>
          </cell>
          <cell r="E1390">
            <v>-1792.653</v>
          </cell>
        </row>
        <row r="1391">
          <cell r="C1391">
            <v>-11.98606</v>
          </cell>
          <cell r="E1391">
            <v>-1790.9929999999999</v>
          </cell>
        </row>
        <row r="1392">
          <cell r="C1392">
            <v>-11.99605</v>
          </cell>
          <cell r="E1392">
            <v>-1788.8989999999999</v>
          </cell>
        </row>
        <row r="1393">
          <cell r="C1393">
            <v>-12.00597</v>
          </cell>
          <cell r="E1393">
            <v>-1786.819</v>
          </cell>
        </row>
        <row r="1394">
          <cell r="C1394">
            <v>-12.016019999999999</v>
          </cell>
          <cell r="E1394">
            <v>-1784.9570000000001</v>
          </cell>
        </row>
        <row r="1395">
          <cell r="C1395">
            <v>-12.026120000000001</v>
          </cell>
          <cell r="E1395">
            <v>-1783.296</v>
          </cell>
        </row>
        <row r="1396">
          <cell r="C1396">
            <v>-12.036099999999999</v>
          </cell>
          <cell r="E1396">
            <v>-1781.8119999999999</v>
          </cell>
        </row>
        <row r="1397">
          <cell r="C1397">
            <v>-12.04603</v>
          </cell>
          <cell r="E1397">
            <v>-1780.4280000000001</v>
          </cell>
        </row>
        <row r="1398">
          <cell r="C1398">
            <v>-12.05607</v>
          </cell>
          <cell r="E1398">
            <v>-1779.165</v>
          </cell>
        </row>
        <row r="1399">
          <cell r="C1399">
            <v>-12.06606</v>
          </cell>
          <cell r="E1399">
            <v>-1777.787</v>
          </cell>
        </row>
        <row r="1400">
          <cell r="C1400">
            <v>-12.0761</v>
          </cell>
          <cell r="E1400">
            <v>-1776.6030000000001</v>
          </cell>
        </row>
        <row r="1401">
          <cell r="C1401">
            <v>-12.08615</v>
          </cell>
          <cell r="E1401">
            <v>-1775.557</v>
          </cell>
        </row>
        <row r="1402">
          <cell r="C1402">
            <v>-12.09613</v>
          </cell>
          <cell r="E1402">
            <v>-1774.8209999999999</v>
          </cell>
        </row>
        <row r="1403">
          <cell r="C1403">
            <v>-12.106059999999999</v>
          </cell>
          <cell r="E1403">
            <v>-1774.3050000000001</v>
          </cell>
        </row>
        <row r="1404">
          <cell r="C1404">
            <v>-12.116099999999999</v>
          </cell>
          <cell r="E1404">
            <v>-1773.973</v>
          </cell>
        </row>
        <row r="1405">
          <cell r="C1405">
            <v>-12.12609</v>
          </cell>
          <cell r="E1405">
            <v>-1773.5</v>
          </cell>
        </row>
        <row r="1406">
          <cell r="C1406">
            <v>-12.136010000000001</v>
          </cell>
          <cell r="E1406">
            <v>-1772.7819999999999</v>
          </cell>
        </row>
        <row r="1407">
          <cell r="C1407">
            <v>-12.14606</v>
          </cell>
          <cell r="E1407">
            <v>-1772.0920000000001</v>
          </cell>
        </row>
        <row r="1408">
          <cell r="C1408">
            <v>-12.156040000000001</v>
          </cell>
          <cell r="E1408">
            <v>-1771.5530000000001</v>
          </cell>
        </row>
        <row r="1409">
          <cell r="C1409">
            <v>-12.166029999999999</v>
          </cell>
          <cell r="E1409">
            <v>-1771.5170000000001</v>
          </cell>
        </row>
        <row r="1410">
          <cell r="C1410">
            <v>-12.17601</v>
          </cell>
          <cell r="E1410">
            <v>-1772.203</v>
          </cell>
        </row>
        <row r="1411">
          <cell r="C1411">
            <v>-12.186059999999999</v>
          </cell>
          <cell r="E1411">
            <v>-1773.69</v>
          </cell>
        </row>
        <row r="1412">
          <cell r="C1412">
            <v>-12.196099999999999</v>
          </cell>
          <cell r="E1412">
            <v>-1776.029</v>
          </cell>
        </row>
        <row r="1413">
          <cell r="C1413">
            <v>-12.20609</v>
          </cell>
          <cell r="E1413">
            <v>-1779.0619999999999</v>
          </cell>
        </row>
        <row r="1414">
          <cell r="C1414">
            <v>-12.21613</v>
          </cell>
          <cell r="E1414">
            <v>-1782.7940000000001</v>
          </cell>
        </row>
        <row r="1415">
          <cell r="C1415">
            <v>-12.22612</v>
          </cell>
          <cell r="E1415">
            <v>-1786.809</v>
          </cell>
        </row>
        <row r="1416">
          <cell r="C1416">
            <v>-12.2361</v>
          </cell>
          <cell r="E1416">
            <v>-1790.4259999999999</v>
          </cell>
        </row>
        <row r="1417">
          <cell r="C1417">
            <v>-12.246029999999999</v>
          </cell>
          <cell r="E1417">
            <v>-1793.5889999999999</v>
          </cell>
        </row>
        <row r="1418">
          <cell r="C1418">
            <v>-12.256069999999999</v>
          </cell>
          <cell r="E1418">
            <v>-1795.9659999999999</v>
          </cell>
        </row>
        <row r="1419">
          <cell r="C1419">
            <v>-12.26605</v>
          </cell>
          <cell r="E1419">
            <v>-1797.855</v>
          </cell>
        </row>
        <row r="1420">
          <cell r="C1420">
            <v>-12.275980000000001</v>
          </cell>
          <cell r="E1420">
            <v>-1799.893</v>
          </cell>
        </row>
        <row r="1421">
          <cell r="C1421">
            <v>-12.286020000000001</v>
          </cell>
          <cell r="E1421">
            <v>-1802.144</v>
          </cell>
        </row>
        <row r="1422">
          <cell r="C1422">
            <v>-12.296010000000001</v>
          </cell>
          <cell r="E1422">
            <v>-1804.7380000000001</v>
          </cell>
        </row>
        <row r="1423">
          <cell r="C1423">
            <v>-12.30606</v>
          </cell>
          <cell r="E1423">
            <v>-1807.0050000000001</v>
          </cell>
        </row>
        <row r="1424">
          <cell r="C1424">
            <v>-12.3161</v>
          </cell>
          <cell r="E1424">
            <v>-1809.3779999999999</v>
          </cell>
        </row>
        <row r="1425">
          <cell r="C1425">
            <v>-12.32602</v>
          </cell>
          <cell r="E1425">
            <v>-1811.444</v>
          </cell>
        </row>
        <row r="1426">
          <cell r="C1426">
            <v>-12.33595</v>
          </cell>
          <cell r="E1426">
            <v>-1813.463</v>
          </cell>
        </row>
        <row r="1427">
          <cell r="C1427">
            <v>-12.345929999999999</v>
          </cell>
          <cell r="E1427">
            <v>-1815.405</v>
          </cell>
        </row>
        <row r="1428">
          <cell r="C1428">
            <v>-12.355980000000001</v>
          </cell>
          <cell r="E1428">
            <v>-1817.1790000000001</v>
          </cell>
        </row>
        <row r="1429">
          <cell r="C1429">
            <v>-12.365959999999999</v>
          </cell>
          <cell r="E1429">
            <v>-1818.877</v>
          </cell>
        </row>
        <row r="1430">
          <cell r="C1430">
            <v>-12.37595</v>
          </cell>
          <cell r="E1430">
            <v>-1820.7660000000001</v>
          </cell>
        </row>
        <row r="1431">
          <cell r="C1431">
            <v>-12.38593</v>
          </cell>
          <cell r="E1431">
            <v>-1823.097</v>
          </cell>
        </row>
        <row r="1432">
          <cell r="C1432">
            <v>-12.39598</v>
          </cell>
          <cell r="E1432">
            <v>-1825.24</v>
          </cell>
        </row>
        <row r="1433">
          <cell r="C1433">
            <v>-12.40602</v>
          </cell>
          <cell r="E1433">
            <v>-1827.008</v>
          </cell>
        </row>
        <row r="1434">
          <cell r="C1434">
            <v>-12.41601</v>
          </cell>
          <cell r="E1434">
            <v>-1828.5029999999999</v>
          </cell>
        </row>
        <row r="1435">
          <cell r="C1435">
            <v>-12.425990000000001</v>
          </cell>
          <cell r="E1435">
            <v>-1829.9369999999999</v>
          </cell>
        </row>
        <row r="1436">
          <cell r="C1436">
            <v>-12.435980000000001</v>
          </cell>
          <cell r="E1436">
            <v>-1830.8610000000001</v>
          </cell>
        </row>
        <row r="1437">
          <cell r="C1437">
            <v>-12.446020000000001</v>
          </cell>
          <cell r="E1437">
            <v>-1830.9369999999999</v>
          </cell>
        </row>
        <row r="1438">
          <cell r="C1438">
            <v>-12.456009999999999</v>
          </cell>
          <cell r="E1438">
            <v>-1830.9179999999999</v>
          </cell>
        </row>
        <row r="1439">
          <cell r="C1439">
            <v>-12.46593</v>
          </cell>
          <cell r="E1439">
            <v>-1829.7919999999999</v>
          </cell>
        </row>
        <row r="1440">
          <cell r="C1440">
            <v>-12.47598</v>
          </cell>
          <cell r="E1440">
            <v>-1827.681</v>
          </cell>
        </row>
        <row r="1441">
          <cell r="C1441">
            <v>-12.48596</v>
          </cell>
          <cell r="E1441">
            <v>-1825.511</v>
          </cell>
        </row>
        <row r="1442">
          <cell r="C1442">
            <v>-12.49601</v>
          </cell>
          <cell r="E1442">
            <v>-1823.0920000000001</v>
          </cell>
        </row>
        <row r="1443">
          <cell r="C1443">
            <v>-12.505990000000001</v>
          </cell>
          <cell r="E1443">
            <v>-1820.221</v>
          </cell>
        </row>
        <row r="1444">
          <cell r="C1444">
            <v>-12.515980000000001</v>
          </cell>
          <cell r="E1444">
            <v>-1817.6389999999999</v>
          </cell>
        </row>
        <row r="1445">
          <cell r="C1445">
            <v>-12.526020000000001</v>
          </cell>
          <cell r="E1445">
            <v>-1815.63</v>
          </cell>
        </row>
        <row r="1446">
          <cell r="C1446">
            <v>-12.53595</v>
          </cell>
          <cell r="E1446">
            <v>-1814.211</v>
          </cell>
        </row>
        <row r="1447">
          <cell r="C1447">
            <v>-12.54599</v>
          </cell>
          <cell r="E1447">
            <v>-1813.298</v>
          </cell>
        </row>
        <row r="1448">
          <cell r="C1448">
            <v>-12.55603</v>
          </cell>
          <cell r="E1448">
            <v>-1812.213</v>
          </cell>
        </row>
        <row r="1449">
          <cell r="C1449">
            <v>-12.566079999999999</v>
          </cell>
          <cell r="E1449">
            <v>-1811.191</v>
          </cell>
        </row>
        <row r="1450">
          <cell r="C1450">
            <v>-12.57606</v>
          </cell>
          <cell r="E1450">
            <v>-1810.1669999999999</v>
          </cell>
        </row>
        <row r="1451">
          <cell r="C1451">
            <v>-12.58605</v>
          </cell>
          <cell r="E1451">
            <v>-1809.0940000000001</v>
          </cell>
        </row>
        <row r="1452">
          <cell r="C1452">
            <v>-12.595969999999999</v>
          </cell>
          <cell r="E1452">
            <v>-1808.2260000000001</v>
          </cell>
        </row>
        <row r="1453">
          <cell r="C1453">
            <v>-12.60596</v>
          </cell>
          <cell r="E1453">
            <v>-1807.778</v>
          </cell>
        </row>
        <row r="1454">
          <cell r="C1454">
            <v>-12.616</v>
          </cell>
          <cell r="E1454">
            <v>-1807.4570000000001</v>
          </cell>
        </row>
        <row r="1455">
          <cell r="C1455">
            <v>-12.62599</v>
          </cell>
          <cell r="E1455">
            <v>-1806.7919999999999</v>
          </cell>
        </row>
        <row r="1456">
          <cell r="C1456">
            <v>-12.63603</v>
          </cell>
          <cell r="E1456">
            <v>-1806.4880000000001</v>
          </cell>
        </row>
        <row r="1457">
          <cell r="C1457">
            <v>-12.64602</v>
          </cell>
          <cell r="E1457">
            <v>-1806.6210000000001</v>
          </cell>
        </row>
        <row r="1458">
          <cell r="C1458">
            <v>-12.656000000000001</v>
          </cell>
          <cell r="E1458">
            <v>-1806.6780000000001</v>
          </cell>
        </row>
        <row r="1459">
          <cell r="C1459">
            <v>-12.665990000000001</v>
          </cell>
          <cell r="E1459">
            <v>-1806.652</v>
          </cell>
        </row>
        <row r="1460">
          <cell r="C1460">
            <v>-12.67597</v>
          </cell>
          <cell r="E1460">
            <v>-1806.6279999999999</v>
          </cell>
        </row>
        <row r="1461">
          <cell r="C1461">
            <v>-12.68596</v>
          </cell>
          <cell r="E1461">
            <v>-1806.9369999999999</v>
          </cell>
        </row>
        <row r="1462">
          <cell r="C1462">
            <v>-12.696</v>
          </cell>
          <cell r="E1462">
            <v>-1807.692</v>
          </cell>
        </row>
        <row r="1463">
          <cell r="C1463">
            <v>-12.70599</v>
          </cell>
          <cell r="E1463">
            <v>-1808.4590000000001</v>
          </cell>
        </row>
        <row r="1464">
          <cell r="C1464">
            <v>-12.71597</v>
          </cell>
          <cell r="E1464">
            <v>-1809.6859999999999</v>
          </cell>
        </row>
        <row r="1465">
          <cell r="C1465">
            <v>-12.725960000000001</v>
          </cell>
          <cell r="E1465">
            <v>-1811.318</v>
          </cell>
        </row>
        <row r="1466">
          <cell r="C1466">
            <v>-12.736000000000001</v>
          </cell>
          <cell r="E1466">
            <v>-1813.067</v>
          </cell>
        </row>
        <row r="1467">
          <cell r="C1467">
            <v>-12.745990000000001</v>
          </cell>
          <cell r="E1467">
            <v>-1814.903</v>
          </cell>
        </row>
        <row r="1468">
          <cell r="C1468">
            <v>-12.756030000000001</v>
          </cell>
          <cell r="E1468">
            <v>-1816.3920000000001</v>
          </cell>
        </row>
        <row r="1469">
          <cell r="C1469">
            <v>-12.766019999999999</v>
          </cell>
          <cell r="E1469">
            <v>-1817.3520000000001</v>
          </cell>
        </row>
        <row r="1470">
          <cell r="C1470">
            <v>-12.776059999999999</v>
          </cell>
          <cell r="E1470">
            <v>-1818.384</v>
          </cell>
        </row>
        <row r="1471">
          <cell r="C1471">
            <v>-12.78598</v>
          </cell>
          <cell r="E1471">
            <v>-1818.646</v>
          </cell>
        </row>
        <row r="1472">
          <cell r="C1472">
            <v>-12.795909999999999</v>
          </cell>
          <cell r="E1472">
            <v>-1818.6610000000001</v>
          </cell>
        </row>
        <row r="1473">
          <cell r="C1473">
            <v>-12.80589</v>
          </cell>
          <cell r="E1473">
            <v>-1818.8810000000001</v>
          </cell>
        </row>
        <row r="1474">
          <cell r="C1474">
            <v>-12.815939999999999</v>
          </cell>
          <cell r="E1474">
            <v>-1819.2059999999999</v>
          </cell>
        </row>
        <row r="1475">
          <cell r="C1475">
            <v>-12.825979999999999</v>
          </cell>
          <cell r="E1475">
            <v>-1819.568</v>
          </cell>
        </row>
        <row r="1476">
          <cell r="C1476">
            <v>-12.83597</v>
          </cell>
          <cell r="E1476">
            <v>-1819.95</v>
          </cell>
        </row>
        <row r="1477">
          <cell r="C1477">
            <v>-12.84601</v>
          </cell>
          <cell r="E1477">
            <v>-1820.2570000000001</v>
          </cell>
        </row>
        <row r="1478">
          <cell r="C1478">
            <v>-12.856</v>
          </cell>
          <cell r="E1478">
            <v>-1820.5060000000001</v>
          </cell>
        </row>
        <row r="1479">
          <cell r="C1479">
            <v>-12.86598</v>
          </cell>
          <cell r="E1479">
            <v>-1820.384</v>
          </cell>
        </row>
        <row r="1480">
          <cell r="C1480">
            <v>-12.875909999999999</v>
          </cell>
          <cell r="E1480">
            <v>-1818.992</v>
          </cell>
        </row>
        <row r="1481">
          <cell r="C1481">
            <v>-12.88589</v>
          </cell>
          <cell r="E1481">
            <v>-1815.729</v>
          </cell>
        </row>
        <row r="1482">
          <cell r="C1482">
            <v>-12.89588</v>
          </cell>
          <cell r="E1482">
            <v>-1812.3489999999999</v>
          </cell>
        </row>
        <row r="1483">
          <cell r="C1483">
            <v>-12.905860000000001</v>
          </cell>
          <cell r="E1483">
            <v>-1809.7670000000001</v>
          </cell>
        </row>
        <row r="1484">
          <cell r="C1484">
            <v>-12.91591</v>
          </cell>
          <cell r="E1484">
            <v>-1807.847</v>
          </cell>
        </row>
        <row r="1485">
          <cell r="C1485">
            <v>-12.925890000000001</v>
          </cell>
          <cell r="E1485">
            <v>-1806.5509999999999</v>
          </cell>
        </row>
        <row r="1486">
          <cell r="C1486">
            <v>-12.93594</v>
          </cell>
          <cell r="E1486">
            <v>-1805.693</v>
          </cell>
        </row>
        <row r="1487">
          <cell r="C1487">
            <v>-12.94598</v>
          </cell>
          <cell r="E1487">
            <v>-1804.886</v>
          </cell>
        </row>
        <row r="1488">
          <cell r="C1488">
            <v>-12.95603</v>
          </cell>
          <cell r="E1488">
            <v>-1804.067</v>
          </cell>
        </row>
        <row r="1489">
          <cell r="C1489">
            <v>-12.96607</v>
          </cell>
          <cell r="E1489">
            <v>-1802.798</v>
          </cell>
        </row>
        <row r="1490">
          <cell r="C1490">
            <v>-12.97606</v>
          </cell>
          <cell r="E1490">
            <v>-1801.009</v>
          </cell>
        </row>
        <row r="1491">
          <cell r="C1491">
            <v>-12.9861</v>
          </cell>
          <cell r="E1491">
            <v>-1799.674</v>
          </cell>
        </row>
        <row r="1492">
          <cell r="C1492">
            <v>-12.996079999999999</v>
          </cell>
          <cell r="E1492">
            <v>-1798.96</v>
          </cell>
        </row>
        <row r="1493">
          <cell r="C1493">
            <v>-13.006069999999999</v>
          </cell>
          <cell r="E1493">
            <v>-1798.479</v>
          </cell>
        </row>
        <row r="1494">
          <cell r="C1494">
            <v>-13.01605</v>
          </cell>
          <cell r="E1494">
            <v>-1797.2950000000001</v>
          </cell>
        </row>
        <row r="1495">
          <cell r="C1495">
            <v>-13.0261</v>
          </cell>
          <cell r="E1495">
            <v>-1795.9749999999999</v>
          </cell>
        </row>
        <row r="1496">
          <cell r="C1496">
            <v>-13.036020000000001</v>
          </cell>
          <cell r="E1496">
            <v>-1795.326</v>
          </cell>
        </row>
        <row r="1497">
          <cell r="C1497">
            <v>-13.046010000000001</v>
          </cell>
          <cell r="E1497">
            <v>-1795.3309999999999</v>
          </cell>
        </row>
        <row r="1498">
          <cell r="C1498">
            <v>-13.056050000000001</v>
          </cell>
          <cell r="E1498">
            <v>-1795.75</v>
          </cell>
        </row>
        <row r="1499">
          <cell r="C1499">
            <v>-13.0661</v>
          </cell>
          <cell r="E1499">
            <v>-1796.4269999999999</v>
          </cell>
        </row>
        <row r="1500">
          <cell r="C1500">
            <v>-13.076079999999999</v>
          </cell>
          <cell r="E1500">
            <v>-1797.193</v>
          </cell>
        </row>
        <row r="1501">
          <cell r="C1501">
            <v>-13.086069999999999</v>
          </cell>
          <cell r="E1501">
            <v>-1797.9929999999999</v>
          </cell>
        </row>
        <row r="1502">
          <cell r="C1502">
            <v>-13.09605</v>
          </cell>
          <cell r="E1502">
            <v>-1798.4680000000001</v>
          </cell>
        </row>
        <row r="1503">
          <cell r="C1503">
            <v>-13.1061</v>
          </cell>
          <cell r="E1503">
            <v>-1798.145</v>
          </cell>
        </row>
        <row r="1504">
          <cell r="C1504">
            <v>-13.11614</v>
          </cell>
          <cell r="E1504">
            <v>-1797.5340000000001</v>
          </cell>
        </row>
        <row r="1505">
          <cell r="C1505">
            <v>-13.126189999999999</v>
          </cell>
          <cell r="E1505">
            <v>-1796.9480000000001</v>
          </cell>
        </row>
        <row r="1506">
          <cell r="C1506">
            <v>-13.13611</v>
          </cell>
          <cell r="E1506">
            <v>-1796.4469999999999</v>
          </cell>
        </row>
        <row r="1507">
          <cell r="C1507">
            <v>-13.146100000000001</v>
          </cell>
          <cell r="E1507">
            <v>-1795.934</v>
          </cell>
        </row>
        <row r="1508">
          <cell r="C1508">
            <v>-13.1562</v>
          </cell>
          <cell r="E1508">
            <v>-1795.3240000000001</v>
          </cell>
        </row>
        <row r="1509">
          <cell r="C1509">
            <v>-13.16625</v>
          </cell>
          <cell r="E1509">
            <v>-1794.7929999999999</v>
          </cell>
        </row>
        <row r="1510">
          <cell r="C1510">
            <v>-13.17629</v>
          </cell>
          <cell r="E1510">
            <v>-1794.2149999999999</v>
          </cell>
        </row>
        <row r="1511">
          <cell r="C1511">
            <v>-13.18622</v>
          </cell>
          <cell r="E1511">
            <v>-1793.73</v>
          </cell>
        </row>
        <row r="1512">
          <cell r="C1512">
            <v>-13.19614</v>
          </cell>
          <cell r="E1512">
            <v>-1793.731</v>
          </cell>
        </row>
        <row r="1513">
          <cell r="C1513">
            <v>-13.20613</v>
          </cell>
          <cell r="E1513">
            <v>-1794.046</v>
          </cell>
        </row>
        <row r="1514">
          <cell r="C1514">
            <v>-13.21611</v>
          </cell>
          <cell r="E1514">
            <v>-1794.521</v>
          </cell>
        </row>
        <row r="1515">
          <cell r="C1515">
            <v>-13.226089999999999</v>
          </cell>
          <cell r="E1515">
            <v>-1795.2239999999999</v>
          </cell>
        </row>
        <row r="1516">
          <cell r="C1516">
            <v>-13.236079999999999</v>
          </cell>
          <cell r="E1516">
            <v>-1796.2159999999999</v>
          </cell>
        </row>
        <row r="1517">
          <cell r="C1517">
            <v>-13.24606</v>
          </cell>
          <cell r="E1517">
            <v>-1797.5039999999999</v>
          </cell>
        </row>
        <row r="1518">
          <cell r="C1518">
            <v>-13.25605</v>
          </cell>
          <cell r="E1518">
            <v>-1799.5540000000001</v>
          </cell>
        </row>
        <row r="1519">
          <cell r="C1519">
            <v>-13.266030000000001</v>
          </cell>
          <cell r="E1519">
            <v>-1802.7149999999999</v>
          </cell>
        </row>
        <row r="1520">
          <cell r="C1520">
            <v>-13.27608</v>
          </cell>
          <cell r="E1520">
            <v>-1806.8119999999999</v>
          </cell>
        </row>
        <row r="1521">
          <cell r="C1521">
            <v>-13.286</v>
          </cell>
          <cell r="E1521">
            <v>-1812.0630000000001</v>
          </cell>
        </row>
        <row r="1522">
          <cell r="C1522">
            <v>-13.29599</v>
          </cell>
          <cell r="E1522">
            <v>-1818.1079999999999</v>
          </cell>
        </row>
        <row r="1523">
          <cell r="C1523">
            <v>-13.30603</v>
          </cell>
          <cell r="E1523">
            <v>-1824.575</v>
          </cell>
        </row>
        <row r="1524">
          <cell r="C1524">
            <v>-13.31602</v>
          </cell>
          <cell r="E1524">
            <v>-1831.0809999999999</v>
          </cell>
        </row>
        <row r="1525">
          <cell r="C1525">
            <v>-13.326000000000001</v>
          </cell>
          <cell r="E1525">
            <v>-1836.712</v>
          </cell>
        </row>
        <row r="1526">
          <cell r="C1526">
            <v>-13.335929999999999</v>
          </cell>
          <cell r="E1526">
            <v>-1841.296</v>
          </cell>
        </row>
        <row r="1527">
          <cell r="C1527">
            <v>-13.345969999999999</v>
          </cell>
          <cell r="E1527">
            <v>-1845.19</v>
          </cell>
        </row>
        <row r="1528">
          <cell r="C1528">
            <v>-13.356019999999999</v>
          </cell>
          <cell r="E1528">
            <v>-1848.481</v>
          </cell>
        </row>
        <row r="1529">
          <cell r="C1529">
            <v>-13.366</v>
          </cell>
          <cell r="E1529">
            <v>-1850.9269999999999</v>
          </cell>
        </row>
        <row r="1530">
          <cell r="C1530">
            <v>-13.37599</v>
          </cell>
          <cell r="E1530">
            <v>-1853.1010000000001</v>
          </cell>
        </row>
        <row r="1531">
          <cell r="C1531">
            <v>-13.38603</v>
          </cell>
          <cell r="E1531">
            <v>-1855.115</v>
          </cell>
        </row>
        <row r="1532">
          <cell r="C1532">
            <v>-13.39608</v>
          </cell>
          <cell r="E1532">
            <v>-1857.3109999999999</v>
          </cell>
        </row>
        <row r="1533">
          <cell r="C1533">
            <v>-13.40606</v>
          </cell>
          <cell r="E1533">
            <v>-1860.048</v>
          </cell>
        </row>
        <row r="1534">
          <cell r="C1534">
            <v>-13.41605</v>
          </cell>
          <cell r="E1534">
            <v>-1863.116</v>
          </cell>
        </row>
        <row r="1535">
          <cell r="C1535">
            <v>-13.42609</v>
          </cell>
          <cell r="E1535">
            <v>-1866.136</v>
          </cell>
        </row>
        <row r="1536">
          <cell r="C1536">
            <v>-13.436019999999999</v>
          </cell>
          <cell r="E1536">
            <v>-1869.3689999999999</v>
          </cell>
        </row>
        <row r="1537">
          <cell r="C1537">
            <v>-13.446</v>
          </cell>
          <cell r="E1537">
            <v>-1872.6479999999999</v>
          </cell>
        </row>
        <row r="1538">
          <cell r="C1538">
            <v>-13.456049999999999</v>
          </cell>
          <cell r="E1538">
            <v>-1875.89</v>
          </cell>
        </row>
        <row r="1539">
          <cell r="C1539">
            <v>-13.46597</v>
          </cell>
          <cell r="E1539">
            <v>-1878.9739999999999</v>
          </cell>
        </row>
        <row r="1540">
          <cell r="C1540">
            <v>-13.47602</v>
          </cell>
          <cell r="E1540">
            <v>-1881.558</v>
          </cell>
        </row>
        <row r="1541">
          <cell r="C1541">
            <v>-13.486000000000001</v>
          </cell>
          <cell r="E1541">
            <v>-1883.558</v>
          </cell>
        </row>
        <row r="1542">
          <cell r="C1542">
            <v>-13.4961</v>
          </cell>
          <cell r="E1542">
            <v>-1885.7449999999999</v>
          </cell>
        </row>
        <row r="1543">
          <cell r="C1543">
            <v>-13.50609</v>
          </cell>
          <cell r="E1543">
            <v>-1887.799</v>
          </cell>
        </row>
        <row r="1544">
          <cell r="C1544">
            <v>-13.516069999999999</v>
          </cell>
          <cell r="E1544">
            <v>-1889.732</v>
          </cell>
        </row>
        <row r="1545">
          <cell r="C1545">
            <v>-13.526</v>
          </cell>
          <cell r="E1545">
            <v>-1891.559</v>
          </cell>
        </row>
        <row r="1546">
          <cell r="C1546">
            <v>-13.53598</v>
          </cell>
          <cell r="E1546">
            <v>-1893.203</v>
          </cell>
        </row>
        <row r="1547">
          <cell r="C1547">
            <v>-13.54609</v>
          </cell>
          <cell r="E1547">
            <v>-1895.0129999999999</v>
          </cell>
        </row>
        <row r="1548">
          <cell r="C1548">
            <v>-13.55607</v>
          </cell>
          <cell r="E1548">
            <v>-1896.8109999999999</v>
          </cell>
        </row>
        <row r="1549">
          <cell r="C1549">
            <v>-13.566000000000001</v>
          </cell>
          <cell r="E1549">
            <v>-1898.5930000000001</v>
          </cell>
        </row>
        <row r="1550">
          <cell r="C1550">
            <v>-13.576040000000001</v>
          </cell>
          <cell r="E1550">
            <v>-1900.443</v>
          </cell>
        </row>
        <row r="1551">
          <cell r="C1551">
            <v>-13.58609</v>
          </cell>
          <cell r="E1551">
            <v>-1902.204</v>
          </cell>
        </row>
        <row r="1552">
          <cell r="C1552">
            <v>-13.59613</v>
          </cell>
          <cell r="E1552">
            <v>-1903.7650000000001</v>
          </cell>
        </row>
        <row r="1553">
          <cell r="C1553">
            <v>-13.606120000000001</v>
          </cell>
          <cell r="E1553">
            <v>-1905.1569999999999</v>
          </cell>
        </row>
        <row r="1554">
          <cell r="C1554">
            <v>-13.61604</v>
          </cell>
          <cell r="E1554">
            <v>-1906.4580000000001</v>
          </cell>
        </row>
        <row r="1555">
          <cell r="C1555">
            <v>-13.62603</v>
          </cell>
          <cell r="E1555">
            <v>-1907.4659999999999</v>
          </cell>
        </row>
        <row r="1556">
          <cell r="C1556">
            <v>-13.636010000000001</v>
          </cell>
          <cell r="E1556">
            <v>-1908.384</v>
          </cell>
        </row>
        <row r="1557">
          <cell r="C1557">
            <v>-13.646000000000001</v>
          </cell>
          <cell r="E1557">
            <v>-1907.183</v>
          </cell>
        </row>
        <row r="1558">
          <cell r="C1558">
            <v>-13.656040000000001</v>
          </cell>
          <cell r="E1558">
            <v>-1904.5350000000001</v>
          </cell>
        </row>
        <row r="1559">
          <cell r="C1559">
            <v>-13.666029999999999</v>
          </cell>
          <cell r="E1559">
            <v>-1903.7080000000001</v>
          </cell>
        </row>
        <row r="1560">
          <cell r="C1560">
            <v>-13.67601</v>
          </cell>
          <cell r="E1560">
            <v>-1904.9559999999999</v>
          </cell>
        </row>
        <row r="1561">
          <cell r="C1561">
            <v>-13.686059999999999</v>
          </cell>
          <cell r="E1561">
            <v>-1907.0930000000001</v>
          </cell>
        </row>
        <row r="1562">
          <cell r="C1562">
            <v>-13.69604</v>
          </cell>
          <cell r="E1562">
            <v>-1909.501</v>
          </cell>
        </row>
        <row r="1563">
          <cell r="C1563">
            <v>-13.70603</v>
          </cell>
          <cell r="E1563">
            <v>-1912.423</v>
          </cell>
        </row>
        <row r="1564">
          <cell r="C1564">
            <v>-13.716010000000001</v>
          </cell>
          <cell r="E1564">
            <v>-1915.76</v>
          </cell>
        </row>
        <row r="1565">
          <cell r="C1565">
            <v>-13.726000000000001</v>
          </cell>
          <cell r="E1565">
            <v>-1918.835</v>
          </cell>
        </row>
        <row r="1566">
          <cell r="C1566">
            <v>-13.736039999999999</v>
          </cell>
          <cell r="E1566">
            <v>-1921.6179999999999</v>
          </cell>
        </row>
        <row r="1567">
          <cell r="C1567">
            <v>-13.746079999999999</v>
          </cell>
          <cell r="E1567">
            <v>-1924.3240000000001</v>
          </cell>
        </row>
        <row r="1568">
          <cell r="C1568">
            <v>-13.75601</v>
          </cell>
          <cell r="E1568">
            <v>-1927.364</v>
          </cell>
        </row>
        <row r="1569">
          <cell r="C1569">
            <v>-13.76605</v>
          </cell>
          <cell r="E1569">
            <v>-1930.5139999999999</v>
          </cell>
        </row>
        <row r="1570">
          <cell r="C1570">
            <v>-13.77604</v>
          </cell>
          <cell r="E1570">
            <v>-1933.163</v>
          </cell>
        </row>
        <row r="1571">
          <cell r="C1571">
            <v>-13.78608</v>
          </cell>
          <cell r="E1571">
            <v>-1935.556</v>
          </cell>
        </row>
        <row r="1572">
          <cell r="C1572">
            <v>-13.796010000000001</v>
          </cell>
          <cell r="E1572">
            <v>-1937.9880000000001</v>
          </cell>
        </row>
        <row r="1573">
          <cell r="C1573">
            <v>-13.80599</v>
          </cell>
          <cell r="E1573">
            <v>-1939.8589999999999</v>
          </cell>
        </row>
        <row r="1574">
          <cell r="C1574">
            <v>-13.81598</v>
          </cell>
          <cell r="E1574">
            <v>-1940.9480000000001</v>
          </cell>
        </row>
        <row r="1575">
          <cell r="C1575">
            <v>-13.82596</v>
          </cell>
          <cell r="E1575">
            <v>-1941.346</v>
          </cell>
        </row>
        <row r="1576">
          <cell r="C1576">
            <v>-13.83601</v>
          </cell>
          <cell r="E1576">
            <v>-1941.317</v>
          </cell>
        </row>
        <row r="1577">
          <cell r="C1577">
            <v>-13.84599</v>
          </cell>
          <cell r="E1577">
            <v>-1941.3920000000001</v>
          </cell>
        </row>
        <row r="1578">
          <cell r="C1578">
            <v>-13.85604</v>
          </cell>
          <cell r="E1578">
            <v>-1942.307</v>
          </cell>
        </row>
        <row r="1579">
          <cell r="C1579">
            <v>-13.866020000000001</v>
          </cell>
          <cell r="E1579">
            <v>-1944.3979999999999</v>
          </cell>
        </row>
        <row r="1580">
          <cell r="C1580">
            <v>-13.876010000000001</v>
          </cell>
          <cell r="E1580">
            <v>-1946.78</v>
          </cell>
        </row>
        <row r="1581">
          <cell r="C1581">
            <v>-13.88599</v>
          </cell>
          <cell r="E1581">
            <v>-1948.7739999999999</v>
          </cell>
        </row>
        <row r="1582">
          <cell r="C1582">
            <v>-13.89598</v>
          </cell>
          <cell r="E1582">
            <v>-1950.579</v>
          </cell>
        </row>
        <row r="1583">
          <cell r="C1583">
            <v>-13.90596</v>
          </cell>
          <cell r="E1583">
            <v>-1952.2940000000001</v>
          </cell>
        </row>
        <row r="1584">
          <cell r="C1584">
            <v>-13.91601</v>
          </cell>
          <cell r="E1584">
            <v>-1953.903</v>
          </cell>
        </row>
        <row r="1585">
          <cell r="C1585">
            <v>-13.925990000000001</v>
          </cell>
          <cell r="E1585">
            <v>-1956.259</v>
          </cell>
        </row>
        <row r="1586">
          <cell r="C1586">
            <v>-13.93604</v>
          </cell>
          <cell r="E1586">
            <v>-1958.954</v>
          </cell>
        </row>
        <row r="1587">
          <cell r="C1587">
            <v>-13.946020000000001</v>
          </cell>
          <cell r="E1587">
            <v>-1961.212</v>
          </cell>
        </row>
        <row r="1588">
          <cell r="C1588">
            <v>-13.956</v>
          </cell>
          <cell r="E1588">
            <v>-1963.1010000000001</v>
          </cell>
        </row>
        <row r="1589">
          <cell r="C1589">
            <v>-13.966049999999999</v>
          </cell>
          <cell r="E1589">
            <v>-1964.662</v>
          </cell>
        </row>
        <row r="1590">
          <cell r="C1590">
            <v>-13.97603</v>
          </cell>
          <cell r="E1590">
            <v>-1966.3420000000001</v>
          </cell>
        </row>
        <row r="1591">
          <cell r="C1591">
            <v>-13.986079999999999</v>
          </cell>
          <cell r="E1591">
            <v>-1967.9829999999999</v>
          </cell>
        </row>
        <row r="1592">
          <cell r="C1592">
            <v>-13.99606</v>
          </cell>
          <cell r="E1592">
            <v>-1970.1949999999999</v>
          </cell>
        </row>
        <row r="1593">
          <cell r="C1593">
            <v>-14.005990000000001</v>
          </cell>
          <cell r="E1593">
            <v>-1972.8019999999999</v>
          </cell>
        </row>
        <row r="1594">
          <cell r="C1594">
            <v>-14.016030000000001</v>
          </cell>
          <cell r="E1594">
            <v>-1976.0050000000001</v>
          </cell>
        </row>
        <row r="1595">
          <cell r="C1595">
            <v>-14.02614</v>
          </cell>
          <cell r="E1595">
            <v>-1979.1859999999999</v>
          </cell>
        </row>
        <row r="1596">
          <cell r="C1596">
            <v>-14.03612</v>
          </cell>
          <cell r="E1596">
            <v>-1981.7070000000001</v>
          </cell>
        </row>
        <row r="1597">
          <cell r="C1597">
            <v>-14.046110000000001</v>
          </cell>
          <cell r="E1597">
            <v>-1984.2809999999999</v>
          </cell>
        </row>
        <row r="1598">
          <cell r="C1598">
            <v>-14.056150000000001</v>
          </cell>
          <cell r="E1598">
            <v>-1986.4549999999999</v>
          </cell>
        </row>
        <row r="1599">
          <cell r="C1599">
            <v>-14.066079999999999</v>
          </cell>
          <cell r="E1599">
            <v>-1988.3420000000001</v>
          </cell>
        </row>
        <row r="1600">
          <cell r="C1600">
            <v>-14.07606</v>
          </cell>
          <cell r="E1600">
            <v>-1989.796</v>
          </cell>
        </row>
        <row r="1601">
          <cell r="C1601">
            <v>-14.08605</v>
          </cell>
          <cell r="E1601">
            <v>-1990.8140000000001</v>
          </cell>
        </row>
        <row r="1602">
          <cell r="C1602">
            <v>-14.095969999999999</v>
          </cell>
          <cell r="E1602">
            <v>-1992.0809999999999</v>
          </cell>
        </row>
        <row r="1603">
          <cell r="C1603">
            <v>-14.10596</v>
          </cell>
          <cell r="E1603">
            <v>-1993.81</v>
          </cell>
        </row>
        <row r="1604">
          <cell r="C1604">
            <v>-14.115880000000001</v>
          </cell>
          <cell r="E1604">
            <v>-1995.578</v>
          </cell>
        </row>
        <row r="1605">
          <cell r="C1605">
            <v>-14.12593</v>
          </cell>
          <cell r="E1605">
            <v>-1997.124</v>
          </cell>
        </row>
        <row r="1606">
          <cell r="C1606">
            <v>-14.13597</v>
          </cell>
          <cell r="E1606">
            <v>-1998.2850000000001</v>
          </cell>
        </row>
        <row r="1607">
          <cell r="C1607">
            <v>-14.14602</v>
          </cell>
          <cell r="E1607">
            <v>-1999.5350000000001</v>
          </cell>
        </row>
        <row r="1608">
          <cell r="C1608">
            <v>-14.156000000000001</v>
          </cell>
          <cell r="E1608">
            <v>-2000.8520000000001</v>
          </cell>
        </row>
        <row r="1609">
          <cell r="C1609">
            <v>-14.165990000000001</v>
          </cell>
          <cell r="E1609">
            <v>-2001.7339999999999</v>
          </cell>
        </row>
        <row r="1610">
          <cell r="C1610">
            <v>-14.176030000000001</v>
          </cell>
          <cell r="E1610">
            <v>-2002.366</v>
          </cell>
        </row>
        <row r="1611">
          <cell r="C1611">
            <v>-14.186019999999999</v>
          </cell>
          <cell r="E1611">
            <v>-2003.2929999999999</v>
          </cell>
        </row>
        <row r="1612">
          <cell r="C1612">
            <v>-14.196</v>
          </cell>
          <cell r="E1612">
            <v>-2004.2170000000001</v>
          </cell>
        </row>
        <row r="1613">
          <cell r="C1613">
            <v>-14.206049999999999</v>
          </cell>
          <cell r="E1613">
            <v>-2005.059</v>
          </cell>
        </row>
        <row r="1614">
          <cell r="C1614">
            <v>-14.216089999999999</v>
          </cell>
          <cell r="E1614">
            <v>-2005.8420000000001</v>
          </cell>
        </row>
        <row r="1615">
          <cell r="C1615">
            <v>-14.22601</v>
          </cell>
          <cell r="E1615">
            <v>-2006.4770000000001</v>
          </cell>
        </row>
        <row r="1616">
          <cell r="C1616">
            <v>-14.236000000000001</v>
          </cell>
          <cell r="E1616">
            <v>-2007.2239999999999</v>
          </cell>
        </row>
        <row r="1617">
          <cell r="C1617">
            <v>-14.245990000000001</v>
          </cell>
          <cell r="E1617">
            <v>-2007.605</v>
          </cell>
        </row>
        <row r="1618">
          <cell r="C1618">
            <v>-14.256030000000001</v>
          </cell>
          <cell r="E1618">
            <v>-2008.567</v>
          </cell>
        </row>
        <row r="1619">
          <cell r="C1619">
            <v>-14.26613</v>
          </cell>
          <cell r="E1619">
            <v>-2009.953</v>
          </cell>
        </row>
        <row r="1620">
          <cell r="C1620">
            <v>-14.276120000000001</v>
          </cell>
          <cell r="E1620">
            <v>-2011.6859999999999</v>
          </cell>
        </row>
        <row r="1621">
          <cell r="C1621">
            <v>-14.28598</v>
          </cell>
          <cell r="E1621">
            <v>-2013.3969999999999</v>
          </cell>
        </row>
        <row r="1622">
          <cell r="C1622">
            <v>-14.29603</v>
          </cell>
          <cell r="E1622">
            <v>-2015.0219999999999</v>
          </cell>
        </row>
        <row r="1623">
          <cell r="C1623">
            <v>-14.306010000000001</v>
          </cell>
          <cell r="E1623">
            <v>-2017.069</v>
          </cell>
        </row>
        <row r="1624">
          <cell r="C1624">
            <v>-14.316000000000001</v>
          </cell>
          <cell r="E1624">
            <v>-2019.5150000000001</v>
          </cell>
        </row>
        <row r="1625">
          <cell r="C1625">
            <v>-14.325979999999999</v>
          </cell>
          <cell r="E1625">
            <v>-2022.66</v>
          </cell>
        </row>
        <row r="1626">
          <cell r="C1626">
            <v>-14.33597</v>
          </cell>
          <cell r="E1626">
            <v>-2026.1780000000001</v>
          </cell>
        </row>
        <row r="1627">
          <cell r="C1627">
            <v>-14.346069999999999</v>
          </cell>
          <cell r="E1627">
            <v>-2029.9349999999999</v>
          </cell>
        </row>
        <row r="1628">
          <cell r="C1628">
            <v>-14.356120000000001</v>
          </cell>
          <cell r="E1628">
            <v>-2033.279</v>
          </cell>
        </row>
        <row r="1629">
          <cell r="C1629">
            <v>-14.36604</v>
          </cell>
          <cell r="E1629">
            <v>-2036.596</v>
          </cell>
        </row>
        <row r="1630">
          <cell r="C1630">
            <v>-14.37609</v>
          </cell>
          <cell r="E1630">
            <v>-2040.2629999999999</v>
          </cell>
        </row>
        <row r="1631">
          <cell r="C1631">
            <v>-14.386010000000001</v>
          </cell>
          <cell r="E1631">
            <v>-2044.347</v>
          </cell>
        </row>
        <row r="1632">
          <cell r="C1632">
            <v>-14.39606</v>
          </cell>
          <cell r="E1632">
            <v>-2048.663</v>
          </cell>
        </row>
        <row r="1633">
          <cell r="C1633">
            <v>-14.406040000000001</v>
          </cell>
          <cell r="E1633">
            <v>-2053.1610000000001</v>
          </cell>
        </row>
        <row r="1634">
          <cell r="C1634">
            <v>-14.416029999999999</v>
          </cell>
          <cell r="E1634">
            <v>-2057.5390000000002</v>
          </cell>
        </row>
        <row r="1635">
          <cell r="C1635">
            <v>-14.42601</v>
          </cell>
          <cell r="E1635">
            <v>-2061.2310000000002</v>
          </cell>
        </row>
        <row r="1636">
          <cell r="C1636">
            <v>-14.43599</v>
          </cell>
          <cell r="E1636">
            <v>-2064.1689999999999</v>
          </cell>
        </row>
        <row r="1637">
          <cell r="C1637">
            <v>-14.44604</v>
          </cell>
          <cell r="E1637">
            <v>-2067.335</v>
          </cell>
        </row>
        <row r="1638">
          <cell r="C1638">
            <v>-14.45608</v>
          </cell>
          <cell r="E1638">
            <v>-2070.7199999999998</v>
          </cell>
        </row>
        <row r="1639">
          <cell r="C1639">
            <v>-14.46607</v>
          </cell>
          <cell r="E1639">
            <v>-2073.8119999999999</v>
          </cell>
        </row>
        <row r="1640">
          <cell r="C1640">
            <v>-14.476050000000001</v>
          </cell>
          <cell r="E1640">
            <v>-2076.86</v>
          </cell>
        </row>
        <row r="1641">
          <cell r="C1641">
            <v>-14.486039999999999</v>
          </cell>
          <cell r="E1641">
            <v>-2079.7600000000002</v>
          </cell>
        </row>
        <row r="1642">
          <cell r="C1642">
            <v>-14.49602</v>
          </cell>
          <cell r="E1642">
            <v>-2083.3069999999998</v>
          </cell>
        </row>
        <row r="1643">
          <cell r="C1643">
            <v>-14.50601</v>
          </cell>
          <cell r="E1643">
            <v>-2087.1860000000001</v>
          </cell>
        </row>
        <row r="1644">
          <cell r="C1644">
            <v>-14.51605</v>
          </cell>
          <cell r="E1644">
            <v>-2091.0839999999998</v>
          </cell>
        </row>
        <row r="1645">
          <cell r="C1645">
            <v>-14.525980000000001</v>
          </cell>
          <cell r="E1645">
            <v>-2094.9009999999998</v>
          </cell>
        </row>
        <row r="1646">
          <cell r="C1646">
            <v>-14.536020000000001</v>
          </cell>
          <cell r="E1646">
            <v>-2098.674</v>
          </cell>
        </row>
        <row r="1647">
          <cell r="C1647">
            <v>-14.546010000000001</v>
          </cell>
          <cell r="E1647">
            <v>-2101.9830000000002</v>
          </cell>
        </row>
        <row r="1648">
          <cell r="C1648">
            <v>-14.55599</v>
          </cell>
          <cell r="E1648">
            <v>-2105.0889999999999</v>
          </cell>
        </row>
        <row r="1649">
          <cell r="C1649">
            <v>-14.56598</v>
          </cell>
          <cell r="E1649">
            <v>-2108.48</v>
          </cell>
        </row>
        <row r="1650">
          <cell r="C1650">
            <v>-14.57596</v>
          </cell>
          <cell r="E1650">
            <v>-2112.0160000000001</v>
          </cell>
        </row>
        <row r="1651">
          <cell r="C1651">
            <v>-14.58595</v>
          </cell>
          <cell r="E1651">
            <v>-2114.9690000000001</v>
          </cell>
        </row>
        <row r="1652">
          <cell r="C1652">
            <v>-14.59599</v>
          </cell>
          <cell r="E1652">
            <v>-2117.9259999999999</v>
          </cell>
        </row>
        <row r="1653">
          <cell r="C1653">
            <v>-14.605980000000001</v>
          </cell>
          <cell r="E1653">
            <v>-2120.826</v>
          </cell>
        </row>
        <row r="1654">
          <cell r="C1654">
            <v>-14.615959999999999</v>
          </cell>
          <cell r="E1654">
            <v>-2123.4009999999998</v>
          </cell>
        </row>
        <row r="1655">
          <cell r="C1655">
            <v>-14.626010000000001</v>
          </cell>
          <cell r="E1655">
            <v>-2126.1309999999999</v>
          </cell>
        </row>
        <row r="1656">
          <cell r="C1656">
            <v>-14.63593</v>
          </cell>
          <cell r="E1656">
            <v>-2129.4229999999998</v>
          </cell>
        </row>
        <row r="1657">
          <cell r="C1657">
            <v>-14.64598</v>
          </cell>
          <cell r="E1657">
            <v>-2132.7840000000001</v>
          </cell>
        </row>
        <row r="1658">
          <cell r="C1658">
            <v>-14.65596</v>
          </cell>
          <cell r="E1658">
            <v>-2136.1039999999998</v>
          </cell>
        </row>
        <row r="1659">
          <cell r="C1659">
            <v>-14.66595</v>
          </cell>
          <cell r="E1659">
            <v>-2139.819</v>
          </cell>
        </row>
        <row r="1660">
          <cell r="C1660">
            <v>-14.675990000000001</v>
          </cell>
          <cell r="E1660">
            <v>-2143.779</v>
          </cell>
        </row>
        <row r="1661">
          <cell r="C1661">
            <v>-14.685980000000001</v>
          </cell>
          <cell r="E1661">
            <v>-2147.5619999999999</v>
          </cell>
        </row>
        <row r="1662">
          <cell r="C1662">
            <v>-14.696020000000001</v>
          </cell>
          <cell r="E1662">
            <v>-2151.4409999999998</v>
          </cell>
        </row>
        <row r="1663">
          <cell r="C1663">
            <v>-14.706</v>
          </cell>
          <cell r="E1663">
            <v>-2155.2710000000002</v>
          </cell>
        </row>
        <row r="1664">
          <cell r="C1664">
            <v>-14.71593</v>
          </cell>
          <cell r="E1664">
            <v>-2158.9349999999999</v>
          </cell>
        </row>
        <row r="1665">
          <cell r="C1665">
            <v>-14.72592</v>
          </cell>
          <cell r="E1665">
            <v>-2162.2730000000001</v>
          </cell>
        </row>
        <row r="1666">
          <cell r="C1666">
            <v>-14.735900000000001</v>
          </cell>
          <cell r="E1666">
            <v>-2165.2930000000001</v>
          </cell>
        </row>
        <row r="1667">
          <cell r="C1667">
            <v>-14.745939999999999</v>
          </cell>
          <cell r="E1667">
            <v>-2167.9389999999999</v>
          </cell>
        </row>
        <row r="1668">
          <cell r="C1668">
            <v>-14.75587</v>
          </cell>
          <cell r="E1668">
            <v>-2170.4119999999998</v>
          </cell>
        </row>
        <row r="1669">
          <cell r="C1669">
            <v>-14.76591</v>
          </cell>
          <cell r="E1669">
            <v>-2173.4549999999999</v>
          </cell>
        </row>
        <row r="1670">
          <cell r="C1670">
            <v>-14.77596</v>
          </cell>
          <cell r="E1670">
            <v>-2177.5050000000001</v>
          </cell>
        </row>
        <row r="1671">
          <cell r="C1671">
            <v>-14.78594</v>
          </cell>
          <cell r="E1671">
            <v>-2182.4070000000002</v>
          </cell>
        </row>
        <row r="1672">
          <cell r="C1672">
            <v>-14.79593</v>
          </cell>
          <cell r="E1672">
            <v>-2186.701</v>
          </cell>
        </row>
        <row r="1673">
          <cell r="C1673">
            <v>-14.805910000000001</v>
          </cell>
          <cell r="E1673">
            <v>-2187.6039999999998</v>
          </cell>
        </row>
        <row r="1674">
          <cell r="C1674">
            <v>-14.81596</v>
          </cell>
          <cell r="E1674">
            <v>-2188.991</v>
          </cell>
        </row>
        <row r="1675">
          <cell r="C1675">
            <v>-14.826000000000001</v>
          </cell>
          <cell r="E1675">
            <v>-2192.0450000000001</v>
          </cell>
        </row>
        <row r="1676">
          <cell r="C1676">
            <v>-14.835990000000001</v>
          </cell>
          <cell r="E1676">
            <v>-2197.1849999999999</v>
          </cell>
        </row>
        <row r="1677">
          <cell r="C1677">
            <v>-14.845969999999999</v>
          </cell>
          <cell r="E1677">
            <v>-2203.7840000000001</v>
          </cell>
        </row>
        <row r="1678">
          <cell r="C1678">
            <v>-14.85596</v>
          </cell>
          <cell r="E1678">
            <v>-2210.7669999999998</v>
          </cell>
        </row>
        <row r="1679">
          <cell r="C1679">
            <v>-14.86594</v>
          </cell>
          <cell r="E1679">
            <v>-2217.701</v>
          </cell>
        </row>
        <row r="1680">
          <cell r="C1680">
            <v>-14.87599</v>
          </cell>
          <cell r="E1680">
            <v>-2224.328</v>
          </cell>
        </row>
        <row r="1681">
          <cell r="C1681">
            <v>-14.88603</v>
          </cell>
          <cell r="E1681">
            <v>-2230.3710000000001</v>
          </cell>
        </row>
        <row r="1682">
          <cell r="C1682">
            <v>-14.89602</v>
          </cell>
          <cell r="E1682">
            <v>-2235.9920000000002</v>
          </cell>
        </row>
        <row r="1683">
          <cell r="C1683">
            <v>-14.906000000000001</v>
          </cell>
          <cell r="E1683">
            <v>-2241.2449999999999</v>
          </cell>
        </row>
        <row r="1684">
          <cell r="C1684">
            <v>-14.915990000000001</v>
          </cell>
          <cell r="E1684">
            <v>-2246.37</v>
          </cell>
        </row>
        <row r="1685">
          <cell r="C1685">
            <v>-14.92597</v>
          </cell>
          <cell r="E1685">
            <v>-2251.41</v>
          </cell>
        </row>
        <row r="1686">
          <cell r="C1686">
            <v>-14.93601</v>
          </cell>
          <cell r="E1686">
            <v>-2255.7159999999999</v>
          </cell>
        </row>
        <row r="1687">
          <cell r="C1687">
            <v>-14.946059999999999</v>
          </cell>
          <cell r="E1687">
            <v>-2257.2350000000001</v>
          </cell>
        </row>
        <row r="1688">
          <cell r="C1688">
            <v>-14.956099999999999</v>
          </cell>
          <cell r="E1688">
            <v>-2259.1039999999998</v>
          </cell>
        </row>
        <row r="1689">
          <cell r="C1689">
            <v>-14.966089999999999</v>
          </cell>
          <cell r="E1689">
            <v>-2262.5650000000001</v>
          </cell>
        </row>
        <row r="1690">
          <cell r="C1690">
            <v>-14.97607</v>
          </cell>
          <cell r="E1690">
            <v>-2267.1010000000001</v>
          </cell>
        </row>
        <row r="1691">
          <cell r="C1691">
            <v>-14.986000000000001</v>
          </cell>
          <cell r="E1691">
            <v>-2272.9969999999998</v>
          </cell>
        </row>
        <row r="1692">
          <cell r="C1692">
            <v>-14.996040000000001</v>
          </cell>
          <cell r="E1692">
            <v>-2279.0010000000002</v>
          </cell>
        </row>
        <row r="1693">
          <cell r="C1693">
            <v>-15.006030000000001</v>
          </cell>
          <cell r="E1693">
            <v>-2284.4749999999999</v>
          </cell>
        </row>
        <row r="1694">
          <cell r="C1694">
            <v>-15.016069999999999</v>
          </cell>
          <cell r="E1694">
            <v>-2289.4760000000001</v>
          </cell>
        </row>
        <row r="1695">
          <cell r="C1695">
            <v>-15.026059999999999</v>
          </cell>
          <cell r="E1695">
            <v>-2294.29</v>
          </cell>
        </row>
        <row r="1696">
          <cell r="C1696">
            <v>-15.036099999999999</v>
          </cell>
          <cell r="E1696">
            <v>-2298.7130000000002</v>
          </cell>
        </row>
        <row r="1697">
          <cell r="C1697">
            <v>-15.04609</v>
          </cell>
          <cell r="E1697">
            <v>-2302.663</v>
          </cell>
        </row>
        <row r="1698">
          <cell r="C1698">
            <v>-15.05607</v>
          </cell>
          <cell r="E1698">
            <v>-2306.846</v>
          </cell>
        </row>
        <row r="1699">
          <cell r="C1699">
            <v>-15.06606</v>
          </cell>
          <cell r="E1699">
            <v>-2311.027</v>
          </cell>
        </row>
        <row r="1700">
          <cell r="C1700">
            <v>-15.0761</v>
          </cell>
          <cell r="E1700">
            <v>-2315.4180000000001</v>
          </cell>
        </row>
        <row r="1701">
          <cell r="C1701">
            <v>-15.08609</v>
          </cell>
          <cell r="E1701">
            <v>-2320.0909999999999</v>
          </cell>
        </row>
        <row r="1702">
          <cell r="C1702">
            <v>-15.096069999999999</v>
          </cell>
          <cell r="E1702">
            <v>-2324.9050000000002</v>
          </cell>
        </row>
        <row r="1703">
          <cell r="C1703">
            <v>-15.106120000000001</v>
          </cell>
          <cell r="E1703">
            <v>-2329.5740000000001</v>
          </cell>
        </row>
        <row r="1704">
          <cell r="C1704">
            <v>-15.116099999999999</v>
          </cell>
          <cell r="E1704">
            <v>-2334.2240000000002</v>
          </cell>
        </row>
        <row r="1705">
          <cell r="C1705">
            <v>-15.12609</v>
          </cell>
          <cell r="E1705">
            <v>-2338.96</v>
          </cell>
        </row>
        <row r="1706">
          <cell r="C1706">
            <v>-15.13607</v>
          </cell>
          <cell r="E1706">
            <v>-2343.4090000000001</v>
          </cell>
        </row>
        <row r="1707">
          <cell r="C1707">
            <v>-15.14612</v>
          </cell>
          <cell r="E1707">
            <v>-2347.0590000000002</v>
          </cell>
        </row>
        <row r="1708">
          <cell r="C1708">
            <v>-15.1561</v>
          </cell>
          <cell r="E1708">
            <v>-2350.2950000000001</v>
          </cell>
        </row>
        <row r="1709">
          <cell r="C1709">
            <v>-15.166090000000001</v>
          </cell>
          <cell r="E1709">
            <v>-2353.75</v>
          </cell>
        </row>
        <row r="1710">
          <cell r="C1710">
            <v>-15.17601</v>
          </cell>
          <cell r="E1710">
            <v>-2357.5149999999999</v>
          </cell>
        </row>
        <row r="1711">
          <cell r="C1711">
            <v>-15.18599</v>
          </cell>
          <cell r="E1711">
            <v>-2362.0709999999999</v>
          </cell>
        </row>
        <row r="1712">
          <cell r="C1712">
            <v>-15.19598</v>
          </cell>
          <cell r="E1712">
            <v>-2367.2379999999998</v>
          </cell>
        </row>
        <row r="1713">
          <cell r="C1713">
            <v>-15.206020000000001</v>
          </cell>
          <cell r="E1713">
            <v>-2371.9609999999998</v>
          </cell>
        </row>
        <row r="1714">
          <cell r="C1714">
            <v>-15.21607</v>
          </cell>
          <cell r="E1714">
            <v>-2376.4290000000001</v>
          </cell>
        </row>
        <row r="1715">
          <cell r="C1715">
            <v>-15.226050000000001</v>
          </cell>
          <cell r="E1715">
            <v>-2379.2049999999999</v>
          </cell>
        </row>
        <row r="1716">
          <cell r="C1716">
            <v>-15.2361</v>
          </cell>
          <cell r="E1716">
            <v>-2380.558</v>
          </cell>
        </row>
        <row r="1717">
          <cell r="C1717">
            <v>-15.246079999999999</v>
          </cell>
          <cell r="E1717">
            <v>-2382.4989999999998</v>
          </cell>
        </row>
        <row r="1718">
          <cell r="C1718">
            <v>-15.256130000000001</v>
          </cell>
          <cell r="E1718">
            <v>-2385.7579999999998</v>
          </cell>
        </row>
        <row r="1719">
          <cell r="C1719">
            <v>-15.26605</v>
          </cell>
          <cell r="E1719">
            <v>-2390.4209999999998</v>
          </cell>
        </row>
        <row r="1720">
          <cell r="C1720">
            <v>-15.27604</v>
          </cell>
          <cell r="E1720">
            <v>-2396.1619999999998</v>
          </cell>
        </row>
        <row r="1721">
          <cell r="C1721">
            <v>-15.285959999999999</v>
          </cell>
          <cell r="E1721">
            <v>-2402.1370000000002</v>
          </cell>
        </row>
        <row r="1722">
          <cell r="C1722">
            <v>-15.295949999999999</v>
          </cell>
          <cell r="E1722">
            <v>-2407.2849999999999</v>
          </cell>
        </row>
        <row r="1723">
          <cell r="C1723">
            <v>-15.306050000000001</v>
          </cell>
          <cell r="E1723">
            <v>-2412.893</v>
          </cell>
        </row>
        <row r="1724">
          <cell r="C1724">
            <v>-15.31598</v>
          </cell>
          <cell r="E1724">
            <v>-2419.15</v>
          </cell>
        </row>
        <row r="1725">
          <cell r="C1725">
            <v>-15.32596</v>
          </cell>
          <cell r="E1725">
            <v>-2424.4740000000002</v>
          </cell>
        </row>
        <row r="1726">
          <cell r="C1726">
            <v>-15.33601</v>
          </cell>
          <cell r="E1726">
            <v>-2428.6179999999999</v>
          </cell>
        </row>
        <row r="1727">
          <cell r="C1727">
            <v>-15.34605</v>
          </cell>
          <cell r="E1727">
            <v>-2432.83</v>
          </cell>
        </row>
        <row r="1728">
          <cell r="C1728">
            <v>-15.3561</v>
          </cell>
          <cell r="E1728">
            <v>-2438.1469999999999</v>
          </cell>
        </row>
        <row r="1729">
          <cell r="C1729">
            <v>-15.36608</v>
          </cell>
          <cell r="E1729">
            <v>-2444.5</v>
          </cell>
        </row>
        <row r="1730">
          <cell r="C1730">
            <v>-15.37613</v>
          </cell>
          <cell r="E1730">
            <v>-2451.1060000000002</v>
          </cell>
        </row>
        <row r="1731">
          <cell r="C1731">
            <v>-15.386049999999999</v>
          </cell>
          <cell r="E1731">
            <v>-2457.4389999999999</v>
          </cell>
        </row>
        <row r="1732">
          <cell r="C1732">
            <v>-15.396039999999999</v>
          </cell>
          <cell r="E1732">
            <v>-2463.6909999999998</v>
          </cell>
        </row>
        <row r="1733">
          <cell r="C1733">
            <v>-15.406079999999999</v>
          </cell>
          <cell r="E1733">
            <v>-2469.37</v>
          </cell>
        </row>
        <row r="1734">
          <cell r="C1734">
            <v>-15.416119999999999</v>
          </cell>
          <cell r="E1734">
            <v>-2474.5439999999999</v>
          </cell>
        </row>
        <row r="1735">
          <cell r="C1735">
            <v>-15.42605</v>
          </cell>
          <cell r="E1735">
            <v>-2478.375</v>
          </cell>
        </row>
        <row r="1736">
          <cell r="C1736">
            <v>-15.436030000000001</v>
          </cell>
          <cell r="E1736">
            <v>-2478.605</v>
          </cell>
        </row>
        <row r="1737">
          <cell r="C1737">
            <v>-15.44608</v>
          </cell>
          <cell r="E1737">
            <v>-2478.5129999999999</v>
          </cell>
        </row>
        <row r="1738">
          <cell r="C1738">
            <v>-15.456060000000001</v>
          </cell>
          <cell r="E1738">
            <v>-2479.7159999999999</v>
          </cell>
        </row>
        <row r="1739">
          <cell r="C1739">
            <v>-15.466049999999999</v>
          </cell>
          <cell r="E1739">
            <v>-2482.6509999999998</v>
          </cell>
        </row>
        <row r="1740">
          <cell r="C1740">
            <v>-15.47603</v>
          </cell>
          <cell r="E1740">
            <v>-2487.0369999999998</v>
          </cell>
        </row>
        <row r="1741">
          <cell r="C1741">
            <v>-15.48602</v>
          </cell>
          <cell r="E1741">
            <v>-2491.078</v>
          </cell>
        </row>
        <row r="1742">
          <cell r="C1742">
            <v>-15.496</v>
          </cell>
          <cell r="E1742">
            <v>-2494.9059999999999</v>
          </cell>
        </row>
        <row r="1743">
          <cell r="C1743">
            <v>-15.505990000000001</v>
          </cell>
          <cell r="E1743">
            <v>-2498.6</v>
          </cell>
        </row>
        <row r="1744">
          <cell r="C1744">
            <v>-15.515969999999999</v>
          </cell>
          <cell r="E1744">
            <v>-2501.0120000000002</v>
          </cell>
        </row>
        <row r="1745">
          <cell r="C1745">
            <v>-15.52596</v>
          </cell>
          <cell r="E1745">
            <v>-2494.556</v>
          </cell>
        </row>
        <row r="1746">
          <cell r="C1746">
            <v>-15.53594</v>
          </cell>
          <cell r="E1746">
            <v>-2478.6959999999999</v>
          </cell>
        </row>
        <row r="1747">
          <cell r="C1747">
            <v>-15.54599</v>
          </cell>
          <cell r="E1747">
            <v>-2466.0520000000001</v>
          </cell>
        </row>
        <row r="1748">
          <cell r="C1748">
            <v>-15.556089999999999</v>
          </cell>
          <cell r="E1748">
            <v>-2461.88</v>
          </cell>
        </row>
        <row r="1749">
          <cell r="C1749">
            <v>-15.56602</v>
          </cell>
          <cell r="E1749">
            <v>-2464.4920000000002</v>
          </cell>
        </row>
        <row r="1750">
          <cell r="C1750">
            <v>-15.57606</v>
          </cell>
          <cell r="E1750">
            <v>-2470.3589999999999</v>
          </cell>
        </row>
        <row r="1751">
          <cell r="C1751">
            <v>-15.585990000000001</v>
          </cell>
          <cell r="E1751">
            <v>-2475.1219999999998</v>
          </cell>
        </row>
        <row r="1752">
          <cell r="C1752">
            <v>-15.595969999999999</v>
          </cell>
          <cell r="E1752">
            <v>-2480.3629999999998</v>
          </cell>
        </row>
        <row r="1753">
          <cell r="C1753">
            <v>-15.60596</v>
          </cell>
          <cell r="E1753">
            <v>-2485.846</v>
          </cell>
        </row>
        <row r="1754">
          <cell r="C1754">
            <v>-15.61594</v>
          </cell>
          <cell r="E1754">
            <v>-2491.4299999999998</v>
          </cell>
        </row>
        <row r="1755">
          <cell r="C1755">
            <v>-15.62599</v>
          </cell>
          <cell r="E1755">
            <v>-2499.134</v>
          </cell>
        </row>
        <row r="1756">
          <cell r="C1756">
            <v>-15.63603</v>
          </cell>
          <cell r="E1756">
            <v>-2508.5360000000001</v>
          </cell>
        </row>
        <row r="1757">
          <cell r="C1757">
            <v>-15.64602</v>
          </cell>
          <cell r="E1757">
            <v>-2518.6109999999999</v>
          </cell>
        </row>
        <row r="1758">
          <cell r="C1758">
            <v>-15.656000000000001</v>
          </cell>
          <cell r="E1758">
            <v>-2528.9839999999999</v>
          </cell>
        </row>
        <row r="1759">
          <cell r="C1759">
            <v>-15.665929999999999</v>
          </cell>
          <cell r="E1759">
            <v>-2539.4009999999998</v>
          </cell>
        </row>
        <row r="1760">
          <cell r="C1760">
            <v>-15.67597</v>
          </cell>
          <cell r="E1760">
            <v>-2547.9110000000001</v>
          </cell>
        </row>
        <row r="1761">
          <cell r="C1761">
            <v>-15.68595</v>
          </cell>
          <cell r="E1761">
            <v>-2549.518</v>
          </cell>
        </row>
        <row r="1762">
          <cell r="C1762">
            <v>-15.696</v>
          </cell>
          <cell r="E1762">
            <v>-2549.4569999999999</v>
          </cell>
        </row>
        <row r="1763">
          <cell r="C1763">
            <v>-15.70598</v>
          </cell>
          <cell r="E1763">
            <v>-2548.8629999999998</v>
          </cell>
        </row>
        <row r="1764">
          <cell r="C1764">
            <v>-15.715909999999999</v>
          </cell>
          <cell r="E1764">
            <v>-2548.2559999999999</v>
          </cell>
        </row>
        <row r="1765">
          <cell r="C1765">
            <v>-15.72583</v>
          </cell>
          <cell r="E1765">
            <v>-2547.1010000000001</v>
          </cell>
        </row>
        <row r="1766">
          <cell r="C1766">
            <v>-15.735939999999999</v>
          </cell>
          <cell r="E1766">
            <v>-2548.9969999999998</v>
          </cell>
        </row>
        <row r="1767">
          <cell r="C1767">
            <v>-15.745979999999999</v>
          </cell>
          <cell r="E1767">
            <v>-2554.2559999999999</v>
          </cell>
        </row>
        <row r="1768">
          <cell r="C1768">
            <v>-15.75597</v>
          </cell>
          <cell r="E1768">
            <v>-2560.4899999999998</v>
          </cell>
        </row>
        <row r="1769">
          <cell r="C1769">
            <v>-15.76601</v>
          </cell>
          <cell r="E1769">
            <v>-2568.4859999999999</v>
          </cell>
        </row>
        <row r="1770">
          <cell r="C1770">
            <v>-15.776</v>
          </cell>
          <cell r="E1770">
            <v>-2577.123</v>
          </cell>
        </row>
        <row r="1771">
          <cell r="C1771">
            <v>-15.78598</v>
          </cell>
          <cell r="E1771">
            <v>-2585.7449999999999</v>
          </cell>
        </row>
        <row r="1772">
          <cell r="C1772">
            <v>-15.79603</v>
          </cell>
          <cell r="E1772">
            <v>-2589.192</v>
          </cell>
        </row>
        <row r="1773">
          <cell r="C1773">
            <v>-15.80607</v>
          </cell>
          <cell r="E1773">
            <v>-2592.0369999999998</v>
          </cell>
        </row>
        <row r="1774">
          <cell r="C1774">
            <v>-15.81606</v>
          </cell>
          <cell r="E1774">
            <v>-2596.931</v>
          </cell>
        </row>
        <row r="1775">
          <cell r="C1775">
            <v>-15.826040000000001</v>
          </cell>
          <cell r="E1775">
            <v>-2603.1190000000001</v>
          </cell>
        </row>
        <row r="1776">
          <cell r="C1776">
            <v>-15.836029999999999</v>
          </cell>
          <cell r="E1776">
            <v>-2607.9740000000002</v>
          </cell>
        </row>
        <row r="1777">
          <cell r="C1777">
            <v>-15.84601</v>
          </cell>
          <cell r="E1777">
            <v>-2612.75</v>
          </cell>
        </row>
        <row r="1778">
          <cell r="C1778">
            <v>-15.856</v>
          </cell>
          <cell r="E1778">
            <v>-2618.0920000000001</v>
          </cell>
        </row>
        <row r="1779">
          <cell r="C1779">
            <v>-15.86604</v>
          </cell>
          <cell r="E1779">
            <v>-2623.1990000000001</v>
          </cell>
        </row>
        <row r="1780">
          <cell r="C1780">
            <v>-15.87603</v>
          </cell>
          <cell r="E1780">
            <v>-2629.056</v>
          </cell>
        </row>
        <row r="1781">
          <cell r="C1781">
            <v>-15.886010000000001</v>
          </cell>
          <cell r="E1781">
            <v>-2636.1439999999998</v>
          </cell>
        </row>
        <row r="1782">
          <cell r="C1782">
            <v>-15.896000000000001</v>
          </cell>
          <cell r="E1782">
            <v>-2644.2570000000001</v>
          </cell>
        </row>
        <row r="1783">
          <cell r="C1783">
            <v>-15.906040000000001</v>
          </cell>
          <cell r="E1783">
            <v>-2652.6840000000002</v>
          </cell>
        </row>
        <row r="1784">
          <cell r="C1784">
            <v>-15.91602</v>
          </cell>
          <cell r="E1784">
            <v>-2661.0410000000002</v>
          </cell>
        </row>
        <row r="1785">
          <cell r="C1785">
            <v>-15.92601</v>
          </cell>
          <cell r="E1785">
            <v>-2668.5859999999998</v>
          </cell>
        </row>
        <row r="1786">
          <cell r="C1786">
            <v>-15.93599</v>
          </cell>
          <cell r="E1786">
            <v>-2675.83</v>
          </cell>
        </row>
        <row r="1787">
          <cell r="C1787">
            <v>-15.94604</v>
          </cell>
          <cell r="E1787">
            <v>-2682.9450000000002</v>
          </cell>
        </row>
        <row r="1788">
          <cell r="C1788">
            <v>-15.956020000000001</v>
          </cell>
          <cell r="E1788">
            <v>-2690.23</v>
          </cell>
        </row>
        <row r="1789">
          <cell r="C1789">
            <v>-15.96613</v>
          </cell>
          <cell r="E1789">
            <v>-2697.5010000000002</v>
          </cell>
        </row>
        <row r="1790">
          <cell r="C1790">
            <v>-15.97617</v>
          </cell>
          <cell r="E1790">
            <v>-2704.3470000000002</v>
          </cell>
        </row>
        <row r="1791">
          <cell r="C1791">
            <v>-15.9861</v>
          </cell>
          <cell r="E1791">
            <v>-2710.9560000000001</v>
          </cell>
        </row>
        <row r="1792">
          <cell r="C1792">
            <v>-15.996079999999999</v>
          </cell>
          <cell r="E1792">
            <v>-2717.3319999999999</v>
          </cell>
        </row>
        <row r="1793">
          <cell r="C1793">
            <v>-16.006070000000001</v>
          </cell>
          <cell r="E1793">
            <v>-2723.5010000000002</v>
          </cell>
        </row>
        <row r="1794">
          <cell r="C1794">
            <v>-16.016110000000001</v>
          </cell>
          <cell r="E1794">
            <v>-2729.5529999999999</v>
          </cell>
        </row>
        <row r="1795">
          <cell r="C1795">
            <v>-16.026039999999998</v>
          </cell>
          <cell r="E1795">
            <v>-2735.7730000000001</v>
          </cell>
        </row>
        <row r="1796">
          <cell r="C1796">
            <v>-16.036020000000001</v>
          </cell>
          <cell r="E1796">
            <v>-2742.143</v>
          </cell>
        </row>
        <row r="1797">
          <cell r="C1797">
            <v>-16.046009999999999</v>
          </cell>
          <cell r="E1797">
            <v>-2748.2910000000002</v>
          </cell>
        </row>
        <row r="1798">
          <cell r="C1798">
            <v>-16.055990000000001</v>
          </cell>
          <cell r="E1798">
            <v>-2754.5569999999998</v>
          </cell>
        </row>
        <row r="1799">
          <cell r="C1799">
            <v>-16.06598</v>
          </cell>
          <cell r="E1799">
            <v>-2761.0619999999999</v>
          </cell>
        </row>
        <row r="1800">
          <cell r="C1800">
            <v>-16.07602</v>
          </cell>
          <cell r="E1800">
            <v>-2767.1019999999999</v>
          </cell>
        </row>
        <row r="1801">
          <cell r="C1801">
            <v>-16.086010000000002</v>
          </cell>
          <cell r="E1801">
            <v>-2773.0039999999999</v>
          </cell>
        </row>
        <row r="1802">
          <cell r="C1802">
            <v>-16.095929999999999</v>
          </cell>
          <cell r="E1802">
            <v>-2779.18</v>
          </cell>
        </row>
        <row r="1803">
          <cell r="C1803">
            <v>-16.105920000000001</v>
          </cell>
          <cell r="E1803">
            <v>-2785.058</v>
          </cell>
        </row>
        <row r="1804">
          <cell r="C1804">
            <v>-16.115960000000001</v>
          </cell>
          <cell r="E1804">
            <v>-2788.34</v>
          </cell>
        </row>
        <row r="1805">
          <cell r="C1805">
            <v>-16.12595</v>
          </cell>
          <cell r="E1805">
            <v>-2788.1019999999999</v>
          </cell>
        </row>
        <row r="1806">
          <cell r="C1806">
            <v>-16.135929999999998</v>
          </cell>
          <cell r="E1806">
            <v>-2787.538</v>
          </cell>
        </row>
        <row r="1807">
          <cell r="C1807">
            <v>-16.145980000000002</v>
          </cell>
          <cell r="E1807">
            <v>-2790.2280000000001</v>
          </cell>
        </row>
        <row r="1808">
          <cell r="C1808">
            <v>-16.15596</v>
          </cell>
          <cell r="E1808">
            <v>-2796.875</v>
          </cell>
        </row>
        <row r="1809">
          <cell r="C1809">
            <v>-16.166</v>
          </cell>
          <cell r="E1809">
            <v>-2805.8789999999999</v>
          </cell>
        </row>
        <row r="1810">
          <cell r="C1810">
            <v>-16.175989999999999</v>
          </cell>
          <cell r="E1810">
            <v>-2815.4389999999999</v>
          </cell>
        </row>
        <row r="1811">
          <cell r="C1811">
            <v>-16.18591</v>
          </cell>
          <cell r="E1811">
            <v>-2825.1489999999999</v>
          </cell>
        </row>
        <row r="1812">
          <cell r="C1812">
            <v>-16.195959999999999</v>
          </cell>
          <cell r="E1812">
            <v>-2834.625</v>
          </cell>
        </row>
        <row r="1813">
          <cell r="C1813">
            <v>-16.206</v>
          </cell>
          <cell r="E1813">
            <v>-2844.1439999999998</v>
          </cell>
        </row>
        <row r="1814">
          <cell r="C1814">
            <v>-16.215990000000001</v>
          </cell>
          <cell r="E1814">
            <v>-2853.4560000000001</v>
          </cell>
        </row>
        <row r="1815">
          <cell r="C1815">
            <v>-16.22597</v>
          </cell>
          <cell r="E1815">
            <v>-2862.6869999999999</v>
          </cell>
        </row>
        <row r="1816">
          <cell r="C1816">
            <v>-16.23602</v>
          </cell>
          <cell r="E1816">
            <v>-2871.9</v>
          </cell>
        </row>
        <row r="1817">
          <cell r="C1817">
            <v>-16.24606</v>
          </cell>
          <cell r="E1817">
            <v>-2881.1759999999999</v>
          </cell>
        </row>
        <row r="1818">
          <cell r="C1818">
            <v>-16.255990000000001</v>
          </cell>
          <cell r="E1818">
            <v>-2890.4349999999999</v>
          </cell>
        </row>
        <row r="1819">
          <cell r="C1819">
            <v>-16.265969999999999</v>
          </cell>
          <cell r="E1819">
            <v>-2899.65</v>
          </cell>
        </row>
        <row r="1820">
          <cell r="C1820">
            <v>-16.275960000000001</v>
          </cell>
          <cell r="E1820">
            <v>-2908.7550000000001</v>
          </cell>
        </row>
        <row r="1821">
          <cell r="C1821">
            <v>-16.286000000000001</v>
          </cell>
          <cell r="E1821">
            <v>-2917.18</v>
          </cell>
        </row>
        <row r="1822">
          <cell r="C1822">
            <v>-16.29599</v>
          </cell>
          <cell r="E1822">
            <v>-2925.52</v>
          </cell>
        </row>
        <row r="1823">
          <cell r="C1823">
            <v>-16.30603</v>
          </cell>
          <cell r="E1823">
            <v>-2933.9270000000001</v>
          </cell>
        </row>
        <row r="1824">
          <cell r="C1824">
            <v>-16.316020000000002</v>
          </cell>
          <cell r="E1824">
            <v>-2942.8209999999999</v>
          </cell>
        </row>
        <row r="1825">
          <cell r="C1825">
            <v>-16.325939999999999</v>
          </cell>
          <cell r="E1825">
            <v>-2952.1329999999998</v>
          </cell>
        </row>
        <row r="1826">
          <cell r="C1826">
            <v>-16.335989999999999</v>
          </cell>
          <cell r="E1826">
            <v>-2961.6</v>
          </cell>
        </row>
        <row r="1827">
          <cell r="C1827">
            <v>-16.345970000000001</v>
          </cell>
          <cell r="E1827">
            <v>-2970.9879999999998</v>
          </cell>
        </row>
        <row r="1828">
          <cell r="C1828">
            <v>-16.356020000000001</v>
          </cell>
          <cell r="E1828">
            <v>-2979.6529999999998</v>
          </cell>
        </row>
        <row r="1829">
          <cell r="C1829">
            <v>-16.366060000000001</v>
          </cell>
          <cell r="E1829">
            <v>-2987.2710000000002</v>
          </cell>
        </row>
        <row r="1830">
          <cell r="C1830">
            <v>-16.375990000000002</v>
          </cell>
          <cell r="E1830">
            <v>-2994.299</v>
          </cell>
        </row>
        <row r="1831">
          <cell r="C1831">
            <v>-16.385909999999999</v>
          </cell>
          <cell r="E1831">
            <v>-3001.5210000000002</v>
          </cell>
        </row>
        <row r="1832">
          <cell r="C1832">
            <v>-16.395959999999999</v>
          </cell>
          <cell r="E1832">
            <v>-3008.0709999999999</v>
          </cell>
        </row>
        <row r="1833">
          <cell r="C1833">
            <v>-16.405999999999999</v>
          </cell>
          <cell r="E1833">
            <v>-3014.6669999999999</v>
          </cell>
        </row>
        <row r="1834">
          <cell r="C1834">
            <v>-16.416039999999999</v>
          </cell>
          <cell r="E1834">
            <v>-3022.2190000000001</v>
          </cell>
        </row>
        <row r="1835">
          <cell r="C1835">
            <v>-16.426030000000001</v>
          </cell>
          <cell r="E1835">
            <v>-3030.3319999999999</v>
          </cell>
        </row>
        <row r="1836">
          <cell r="C1836">
            <v>-16.436070000000001</v>
          </cell>
          <cell r="E1836">
            <v>-3039.076</v>
          </cell>
        </row>
        <row r="1837">
          <cell r="C1837">
            <v>-16.446059999999999</v>
          </cell>
          <cell r="E1837">
            <v>-3048.058</v>
          </cell>
        </row>
        <row r="1838">
          <cell r="C1838">
            <v>-16.456040000000002</v>
          </cell>
          <cell r="E1838">
            <v>-3057.203</v>
          </cell>
        </row>
        <row r="1839">
          <cell r="C1839">
            <v>-16.465969999999999</v>
          </cell>
          <cell r="E1839">
            <v>-3065.9070000000002</v>
          </cell>
        </row>
        <row r="1840">
          <cell r="C1840">
            <v>-16.47589</v>
          </cell>
          <cell r="E1840">
            <v>-3074.11</v>
          </cell>
        </row>
        <row r="1841">
          <cell r="C1841">
            <v>-16.48582</v>
          </cell>
          <cell r="E1841">
            <v>-3082.2579999999998</v>
          </cell>
        </row>
        <row r="1842">
          <cell r="C1842">
            <v>-16.49586</v>
          </cell>
          <cell r="E1842">
            <v>-3090.2280000000001</v>
          </cell>
        </row>
        <row r="1843">
          <cell r="C1843">
            <v>-16.505849999999999</v>
          </cell>
          <cell r="E1843">
            <v>-3098.2440000000001</v>
          </cell>
        </row>
        <row r="1844">
          <cell r="C1844">
            <v>-16.515830000000001</v>
          </cell>
          <cell r="E1844">
            <v>-3102.3519999999999</v>
          </cell>
        </row>
        <row r="1845">
          <cell r="C1845">
            <v>-16.525880000000001</v>
          </cell>
          <cell r="E1845">
            <v>-3094.0790000000002</v>
          </cell>
        </row>
        <row r="1846">
          <cell r="C1846">
            <v>-16.535920000000001</v>
          </cell>
          <cell r="E1846">
            <v>-3083.951</v>
          </cell>
        </row>
        <row r="1847">
          <cell r="C1847">
            <v>-16.545970000000001</v>
          </cell>
          <cell r="E1847">
            <v>-3080.5970000000002</v>
          </cell>
        </row>
        <row r="1848">
          <cell r="C1848">
            <v>-16.555949999999999</v>
          </cell>
          <cell r="E1848">
            <v>-3085.1170000000002</v>
          </cell>
        </row>
        <row r="1849">
          <cell r="C1849">
            <v>-16.565940000000001</v>
          </cell>
          <cell r="E1849">
            <v>-3091.9879999999998</v>
          </cell>
        </row>
        <row r="1850">
          <cell r="C1850">
            <v>-16.57592</v>
          </cell>
          <cell r="E1850">
            <v>-3096.6289999999999</v>
          </cell>
        </row>
        <row r="1851">
          <cell r="C1851">
            <v>-16.58597</v>
          </cell>
          <cell r="E1851">
            <v>-3103.2269999999999</v>
          </cell>
        </row>
        <row r="1852">
          <cell r="C1852">
            <v>-16.59601</v>
          </cell>
          <cell r="E1852">
            <v>-3112.7289999999998</v>
          </cell>
        </row>
        <row r="1853">
          <cell r="C1853">
            <v>-16.605989999999998</v>
          </cell>
          <cell r="E1853">
            <v>-3124.1350000000002</v>
          </cell>
        </row>
        <row r="1854">
          <cell r="C1854">
            <v>-16.61598</v>
          </cell>
          <cell r="E1854">
            <v>-3136.3870000000002</v>
          </cell>
        </row>
        <row r="1855">
          <cell r="C1855">
            <v>-16.625910000000001</v>
          </cell>
          <cell r="E1855">
            <v>-3149.4769999999999</v>
          </cell>
        </row>
        <row r="1856">
          <cell r="C1856">
            <v>-16.63589</v>
          </cell>
          <cell r="E1856">
            <v>-3162.62</v>
          </cell>
        </row>
        <row r="1857">
          <cell r="C1857">
            <v>-16.64594</v>
          </cell>
          <cell r="E1857">
            <v>-3175.2440000000001</v>
          </cell>
        </row>
        <row r="1858">
          <cell r="C1858">
            <v>-16.65598</v>
          </cell>
          <cell r="E1858">
            <v>-3187.5149999999999</v>
          </cell>
        </row>
        <row r="1859">
          <cell r="C1859">
            <v>-16.665970000000002</v>
          </cell>
          <cell r="E1859">
            <v>-3199.181</v>
          </cell>
        </row>
        <row r="1860">
          <cell r="C1860">
            <v>-16.675889999999999</v>
          </cell>
          <cell r="E1860">
            <v>-3209.99</v>
          </cell>
        </row>
        <row r="1861">
          <cell r="C1861">
            <v>-16.685929999999999</v>
          </cell>
          <cell r="E1861">
            <v>-3220.2379999999998</v>
          </cell>
        </row>
        <row r="1862">
          <cell r="C1862">
            <v>-16.695979999999999</v>
          </cell>
          <cell r="E1862">
            <v>-3230.3580000000002</v>
          </cell>
        </row>
        <row r="1863">
          <cell r="C1863">
            <v>-16.705960000000001</v>
          </cell>
          <cell r="E1863">
            <v>-3240.2820000000002</v>
          </cell>
        </row>
        <row r="1864">
          <cell r="C1864">
            <v>-16.716010000000001</v>
          </cell>
          <cell r="E1864">
            <v>-3249.1289999999999</v>
          </cell>
        </row>
        <row r="1865">
          <cell r="C1865">
            <v>-16.725989999999999</v>
          </cell>
          <cell r="E1865">
            <v>-3256.7060000000001</v>
          </cell>
        </row>
        <row r="1866">
          <cell r="C1866">
            <v>-16.7361</v>
          </cell>
          <cell r="E1866">
            <v>-3264.4940000000001</v>
          </cell>
        </row>
        <row r="1867">
          <cell r="C1867">
            <v>-16.746079999999999</v>
          </cell>
          <cell r="E1867">
            <v>-3273.0540000000001</v>
          </cell>
        </row>
        <row r="1868">
          <cell r="C1868">
            <v>-16.75601</v>
          </cell>
          <cell r="E1868">
            <v>-3281.9789999999998</v>
          </cell>
        </row>
        <row r="1869">
          <cell r="C1869">
            <v>-16.76605</v>
          </cell>
          <cell r="E1869">
            <v>-3291.2939999999999</v>
          </cell>
        </row>
        <row r="1870">
          <cell r="C1870">
            <v>-16.7761</v>
          </cell>
          <cell r="E1870">
            <v>-3301.0659999999998</v>
          </cell>
        </row>
        <row r="1871">
          <cell r="C1871">
            <v>-16.786079999999998</v>
          </cell>
          <cell r="E1871">
            <v>-3310.6959999999999</v>
          </cell>
        </row>
        <row r="1872">
          <cell r="C1872">
            <v>-16.79607</v>
          </cell>
          <cell r="E1872">
            <v>-3319.8960000000002</v>
          </cell>
        </row>
        <row r="1873">
          <cell r="C1873">
            <v>-16.806049999999999</v>
          </cell>
          <cell r="E1873">
            <v>-3329.241</v>
          </cell>
        </row>
        <row r="1874">
          <cell r="C1874">
            <v>-16.816099999999999</v>
          </cell>
          <cell r="E1874">
            <v>-3338.5140000000001</v>
          </cell>
        </row>
        <row r="1875">
          <cell r="C1875">
            <v>-16.826139999999999</v>
          </cell>
          <cell r="E1875">
            <v>-3347.1120000000001</v>
          </cell>
        </row>
        <row r="1876">
          <cell r="C1876">
            <v>-16.836120000000001</v>
          </cell>
          <cell r="E1876">
            <v>-3354.9050000000002</v>
          </cell>
        </row>
        <row r="1877">
          <cell r="C1877">
            <v>-16.846109999999999</v>
          </cell>
          <cell r="E1877">
            <v>-3363.328</v>
          </cell>
        </row>
        <row r="1878">
          <cell r="C1878">
            <v>-16.856100000000001</v>
          </cell>
          <cell r="E1878">
            <v>-3372.3539999999998</v>
          </cell>
        </row>
        <row r="1879">
          <cell r="C1879">
            <v>-16.866140000000001</v>
          </cell>
          <cell r="E1879">
            <v>-3381.9450000000002</v>
          </cell>
        </row>
        <row r="1880">
          <cell r="C1880">
            <v>-16.876069999999999</v>
          </cell>
          <cell r="E1880">
            <v>-3391.3270000000002</v>
          </cell>
        </row>
        <row r="1881">
          <cell r="C1881">
            <v>-16.886050000000001</v>
          </cell>
          <cell r="E1881">
            <v>-3399.136</v>
          </cell>
        </row>
        <row r="1882">
          <cell r="C1882">
            <v>-16.896039999999999</v>
          </cell>
          <cell r="E1882">
            <v>-3405.4609999999998</v>
          </cell>
        </row>
        <row r="1883">
          <cell r="C1883">
            <v>-16.906079999999999</v>
          </cell>
          <cell r="E1883">
            <v>-3412.422</v>
          </cell>
        </row>
        <row r="1884">
          <cell r="C1884">
            <v>-16.916060000000002</v>
          </cell>
          <cell r="E1884">
            <v>-3420.2640000000001</v>
          </cell>
        </row>
        <row r="1885">
          <cell r="C1885">
            <v>-16.92605</v>
          </cell>
          <cell r="E1885">
            <v>-3428.904</v>
          </cell>
        </row>
        <row r="1886">
          <cell r="C1886">
            <v>-16.936029999999999</v>
          </cell>
          <cell r="E1886">
            <v>-3438.1149999999998</v>
          </cell>
        </row>
        <row r="1887">
          <cell r="C1887">
            <v>-16.946020000000001</v>
          </cell>
          <cell r="E1887">
            <v>-3447.8209999999999</v>
          </cell>
        </row>
        <row r="1888">
          <cell r="C1888">
            <v>-16.956060000000001</v>
          </cell>
          <cell r="E1888">
            <v>-3457.86</v>
          </cell>
        </row>
        <row r="1889">
          <cell r="C1889">
            <v>-16.966049999999999</v>
          </cell>
          <cell r="E1889">
            <v>-3468.1219999999998</v>
          </cell>
        </row>
        <row r="1890">
          <cell r="C1890">
            <v>-16.976089999999999</v>
          </cell>
          <cell r="E1890">
            <v>-3478.1779999999999</v>
          </cell>
        </row>
        <row r="1891">
          <cell r="C1891">
            <v>-16.98602</v>
          </cell>
          <cell r="E1891">
            <v>-3487.3789999999999</v>
          </cell>
        </row>
        <row r="1892">
          <cell r="C1892">
            <v>-16.995999999999999</v>
          </cell>
          <cell r="E1892">
            <v>-3495.116</v>
          </cell>
        </row>
        <row r="1893">
          <cell r="C1893">
            <v>-17.005990000000001</v>
          </cell>
          <cell r="E1893">
            <v>-3502.779</v>
          </cell>
        </row>
        <row r="1894">
          <cell r="C1894">
            <v>-17.016030000000001</v>
          </cell>
          <cell r="E1894">
            <v>-3510.3090000000002</v>
          </cell>
        </row>
        <row r="1895">
          <cell r="C1895">
            <v>-17.025960000000001</v>
          </cell>
          <cell r="E1895">
            <v>-3516.1149999999998</v>
          </cell>
        </row>
        <row r="1896">
          <cell r="C1896">
            <v>-17.03594</v>
          </cell>
          <cell r="E1896">
            <v>-3523.2069999999999</v>
          </cell>
        </row>
        <row r="1897">
          <cell r="C1897">
            <v>-17.04599</v>
          </cell>
          <cell r="E1897">
            <v>-3531.924</v>
          </cell>
        </row>
        <row r="1898">
          <cell r="C1898">
            <v>-17.055969999999999</v>
          </cell>
          <cell r="E1898">
            <v>-3541.6640000000002</v>
          </cell>
        </row>
        <row r="1899">
          <cell r="C1899">
            <v>-17.06596</v>
          </cell>
          <cell r="E1899">
            <v>-3551.538</v>
          </cell>
        </row>
        <row r="1900">
          <cell r="C1900">
            <v>-17.076000000000001</v>
          </cell>
          <cell r="E1900">
            <v>-3561.29</v>
          </cell>
        </row>
        <row r="1901">
          <cell r="C1901">
            <v>-17.085989999999999</v>
          </cell>
          <cell r="E1901">
            <v>-3571.047</v>
          </cell>
        </row>
        <row r="1902">
          <cell r="C1902">
            <v>-17.095970000000001</v>
          </cell>
          <cell r="E1902">
            <v>-3580.6089999999999</v>
          </cell>
        </row>
        <row r="1903">
          <cell r="C1903">
            <v>-17.106020000000001</v>
          </cell>
          <cell r="E1903">
            <v>-3589.6979999999999</v>
          </cell>
        </row>
        <row r="1904">
          <cell r="C1904">
            <v>-17.116</v>
          </cell>
          <cell r="E1904">
            <v>-3598.39</v>
          </cell>
        </row>
        <row r="1905">
          <cell r="C1905">
            <v>-17.125990000000002</v>
          </cell>
          <cell r="E1905">
            <v>-3606.85</v>
          </cell>
        </row>
        <row r="1906">
          <cell r="C1906">
            <v>-17.13597</v>
          </cell>
          <cell r="E1906">
            <v>-3615.3180000000002</v>
          </cell>
        </row>
        <row r="1907">
          <cell r="C1907">
            <v>-17.14602</v>
          </cell>
          <cell r="E1907">
            <v>-3623.4679999999998</v>
          </cell>
        </row>
        <row r="1908">
          <cell r="C1908">
            <v>-17.15606</v>
          </cell>
          <cell r="E1908">
            <v>-3631.68</v>
          </cell>
        </row>
        <row r="1909">
          <cell r="C1909">
            <v>-17.166039999999999</v>
          </cell>
          <cell r="E1909">
            <v>-3639.6570000000002</v>
          </cell>
        </row>
        <row r="1910">
          <cell r="C1910">
            <v>-17.176030000000001</v>
          </cell>
          <cell r="E1910">
            <v>-3647.7440000000001</v>
          </cell>
        </row>
        <row r="1911">
          <cell r="C1911">
            <v>-17.18601</v>
          </cell>
          <cell r="E1911">
            <v>-3655.74</v>
          </cell>
        </row>
        <row r="1912">
          <cell r="C1912">
            <v>-17.196059999999999</v>
          </cell>
          <cell r="E1912">
            <v>-3664.0630000000001</v>
          </cell>
        </row>
        <row r="1913">
          <cell r="C1913">
            <v>-17.206099999999999</v>
          </cell>
          <cell r="E1913">
            <v>-3673.23</v>
          </cell>
        </row>
        <row r="1914">
          <cell r="C1914">
            <v>-17.216090000000001</v>
          </cell>
          <cell r="E1914">
            <v>-3682.9989999999998</v>
          </cell>
        </row>
        <row r="1915">
          <cell r="C1915">
            <v>-17.22607</v>
          </cell>
          <cell r="E1915">
            <v>-3692.9270000000001</v>
          </cell>
        </row>
        <row r="1916">
          <cell r="C1916">
            <v>-17.236059999999998</v>
          </cell>
          <cell r="E1916">
            <v>-3702.6759999999999</v>
          </cell>
        </row>
        <row r="1917">
          <cell r="C1917">
            <v>-17.246040000000001</v>
          </cell>
          <cell r="E1917">
            <v>-3712.39</v>
          </cell>
        </row>
        <row r="1918">
          <cell r="C1918">
            <v>-17.25609</v>
          </cell>
          <cell r="E1918">
            <v>-3722.06</v>
          </cell>
        </row>
        <row r="1919">
          <cell r="C1919">
            <v>-17.266069999999999</v>
          </cell>
          <cell r="E1919">
            <v>-3732.047</v>
          </cell>
        </row>
        <row r="1920">
          <cell r="C1920">
            <v>-17.276119999999999</v>
          </cell>
          <cell r="E1920">
            <v>-3741.87</v>
          </cell>
        </row>
        <row r="1921">
          <cell r="C1921">
            <v>-17.28604</v>
          </cell>
          <cell r="E1921">
            <v>-3751.567</v>
          </cell>
        </row>
        <row r="1922">
          <cell r="C1922">
            <v>-17.29609</v>
          </cell>
          <cell r="E1922">
            <v>-3761.1129999999998</v>
          </cell>
        </row>
        <row r="1923">
          <cell r="C1923">
            <v>-17.306069999999998</v>
          </cell>
          <cell r="E1923">
            <v>-3764.8249999999998</v>
          </cell>
        </row>
        <row r="1924">
          <cell r="C1924">
            <v>-17.31606</v>
          </cell>
          <cell r="E1924">
            <v>-3761.05</v>
          </cell>
        </row>
        <row r="1925">
          <cell r="C1925">
            <v>-17.326039999999999</v>
          </cell>
          <cell r="E1925">
            <v>-3747.7020000000002</v>
          </cell>
        </row>
        <row r="1926">
          <cell r="C1926">
            <v>-17.336089999999999</v>
          </cell>
          <cell r="E1926">
            <v>-3731.5390000000002</v>
          </cell>
        </row>
        <row r="1927">
          <cell r="C1927">
            <v>-17.346129999999999</v>
          </cell>
          <cell r="E1927">
            <v>-3722.7939999999999</v>
          </cell>
        </row>
        <row r="1928">
          <cell r="C1928">
            <v>-17.356120000000001</v>
          </cell>
          <cell r="E1928">
            <v>-3723.7280000000001</v>
          </cell>
        </row>
        <row r="1929">
          <cell r="C1929">
            <v>-17.366099999999999</v>
          </cell>
          <cell r="E1929">
            <v>-3732.444</v>
          </cell>
        </row>
        <row r="1930">
          <cell r="C1930">
            <v>-17.376090000000001</v>
          </cell>
          <cell r="E1930">
            <v>-3746.0990000000002</v>
          </cell>
        </row>
        <row r="1931">
          <cell r="C1931">
            <v>-17.386009999999999</v>
          </cell>
          <cell r="E1931">
            <v>-3761.998</v>
          </cell>
        </row>
        <row r="1932">
          <cell r="C1932">
            <v>-17.396049999999999</v>
          </cell>
          <cell r="E1932">
            <v>-3777.9140000000002</v>
          </cell>
        </row>
        <row r="1933">
          <cell r="C1933">
            <v>-17.406099999999999</v>
          </cell>
          <cell r="E1933">
            <v>-3793.3629999999998</v>
          </cell>
        </row>
        <row r="1934">
          <cell r="C1934">
            <v>-17.41602</v>
          </cell>
          <cell r="E1934">
            <v>-3808.3429999999998</v>
          </cell>
        </row>
        <row r="1935">
          <cell r="C1935">
            <v>-17.42595</v>
          </cell>
          <cell r="E1935">
            <v>-3822.5549999999998</v>
          </cell>
        </row>
        <row r="1936">
          <cell r="C1936">
            <v>-17.435929999999999</v>
          </cell>
          <cell r="E1936">
            <v>-3835.7130000000002</v>
          </cell>
        </row>
        <row r="1937">
          <cell r="C1937">
            <v>-17.445979999999999</v>
          </cell>
          <cell r="E1937">
            <v>-3848.6390000000001</v>
          </cell>
        </row>
        <row r="1938">
          <cell r="C1938">
            <v>-17.455960000000001</v>
          </cell>
          <cell r="E1938">
            <v>-3861.7049999999999</v>
          </cell>
        </row>
        <row r="1939">
          <cell r="C1939">
            <v>-17.466010000000001</v>
          </cell>
          <cell r="E1939">
            <v>-3874.5520000000001</v>
          </cell>
        </row>
        <row r="1940">
          <cell r="C1940">
            <v>-17.475989999999999</v>
          </cell>
          <cell r="E1940">
            <v>-3887.1959999999999</v>
          </cell>
        </row>
        <row r="1941">
          <cell r="C1941">
            <v>-17.48592</v>
          </cell>
          <cell r="E1941">
            <v>-3899.38</v>
          </cell>
        </row>
        <row r="1942">
          <cell r="C1942">
            <v>-17.49596</v>
          </cell>
          <cell r="E1942">
            <v>-3911.1750000000002</v>
          </cell>
        </row>
        <row r="1943">
          <cell r="C1943">
            <v>-17.505949999999999</v>
          </cell>
          <cell r="E1943">
            <v>-3922.723</v>
          </cell>
        </row>
        <row r="1944">
          <cell r="C1944">
            <v>-17.515930000000001</v>
          </cell>
          <cell r="E1944">
            <v>-3934.5140000000001</v>
          </cell>
        </row>
        <row r="1945">
          <cell r="C1945">
            <v>-17.525980000000001</v>
          </cell>
          <cell r="E1945">
            <v>-3946.2310000000002</v>
          </cell>
        </row>
        <row r="1946">
          <cell r="C1946">
            <v>-17.535959999999999</v>
          </cell>
          <cell r="E1946">
            <v>-3958.0940000000001</v>
          </cell>
        </row>
        <row r="1947">
          <cell r="C1947">
            <v>-17.545950000000001</v>
          </cell>
          <cell r="E1947">
            <v>-3970.1979999999999</v>
          </cell>
        </row>
        <row r="1948">
          <cell r="C1948">
            <v>-17.555990000000001</v>
          </cell>
          <cell r="E1948">
            <v>-3981.739</v>
          </cell>
        </row>
        <row r="1949">
          <cell r="C1949">
            <v>-17.565919999999998</v>
          </cell>
          <cell r="E1949">
            <v>-3992.5189999999998</v>
          </cell>
        </row>
        <row r="1950">
          <cell r="C1950">
            <v>-17.575959999999998</v>
          </cell>
          <cell r="E1950">
            <v>-4003.5970000000002</v>
          </cell>
        </row>
        <row r="1951">
          <cell r="C1951">
            <v>-17.58595</v>
          </cell>
          <cell r="E1951">
            <v>-4014.596</v>
          </cell>
        </row>
        <row r="1952">
          <cell r="C1952">
            <v>-17.595929999999999</v>
          </cell>
          <cell r="E1952">
            <v>-4025.413</v>
          </cell>
        </row>
        <row r="1953">
          <cell r="C1953">
            <v>-17.605920000000001</v>
          </cell>
          <cell r="E1953">
            <v>-4036.2130000000002</v>
          </cell>
        </row>
        <row r="1954">
          <cell r="C1954">
            <v>-17.6159</v>
          </cell>
          <cell r="E1954">
            <v>-4047.2240000000002</v>
          </cell>
        </row>
        <row r="1955">
          <cell r="C1955">
            <v>-17.62594</v>
          </cell>
          <cell r="E1955">
            <v>-4058.7440000000001</v>
          </cell>
        </row>
        <row r="1956">
          <cell r="C1956">
            <v>-17.63599</v>
          </cell>
          <cell r="E1956">
            <v>-4070.538</v>
          </cell>
        </row>
        <row r="1957">
          <cell r="C1957">
            <v>-17.645969999999998</v>
          </cell>
          <cell r="E1957">
            <v>-4082.058</v>
          </cell>
        </row>
        <row r="1958">
          <cell r="C1958">
            <v>-17.655899999999999</v>
          </cell>
          <cell r="E1958">
            <v>-4093.3870000000002</v>
          </cell>
        </row>
        <row r="1959">
          <cell r="C1959">
            <v>-17.665939999999999</v>
          </cell>
          <cell r="E1959">
            <v>-4104.2560000000003</v>
          </cell>
        </row>
        <row r="1960">
          <cell r="C1960">
            <v>-17.675930000000001</v>
          </cell>
          <cell r="E1960">
            <v>-4115.0860000000002</v>
          </cell>
        </row>
        <row r="1961">
          <cell r="C1961">
            <v>-17.68591</v>
          </cell>
          <cell r="E1961">
            <v>-4126.2179999999998</v>
          </cell>
        </row>
        <row r="1962">
          <cell r="C1962">
            <v>-17.695900000000002</v>
          </cell>
          <cell r="E1962">
            <v>-4137.2430000000004</v>
          </cell>
        </row>
        <row r="1963">
          <cell r="C1963">
            <v>-17.705819999999999</v>
          </cell>
          <cell r="E1963">
            <v>-4148.7420000000002</v>
          </cell>
        </row>
        <row r="1964">
          <cell r="C1964">
            <v>-17.715810000000001</v>
          </cell>
          <cell r="E1964">
            <v>-4160.5339999999997</v>
          </cell>
        </row>
        <row r="1965">
          <cell r="C1965">
            <v>-17.725850000000001</v>
          </cell>
          <cell r="E1965">
            <v>-4172.76</v>
          </cell>
        </row>
        <row r="1966">
          <cell r="C1966">
            <v>-17.735959999999999</v>
          </cell>
          <cell r="E1966">
            <v>-4185.415</v>
          </cell>
        </row>
        <row r="1967">
          <cell r="C1967">
            <v>-17.745999999999999</v>
          </cell>
          <cell r="E1967">
            <v>-4198.2820000000002</v>
          </cell>
        </row>
        <row r="1968">
          <cell r="C1968">
            <v>-17.755990000000001</v>
          </cell>
          <cell r="E1968">
            <v>-4210.9170000000004</v>
          </cell>
        </row>
        <row r="1969">
          <cell r="C1969">
            <v>-17.765969999999999</v>
          </cell>
          <cell r="E1969">
            <v>-4222.7610000000004</v>
          </cell>
        </row>
        <row r="1970">
          <cell r="C1970">
            <v>-17.775960000000001</v>
          </cell>
          <cell r="E1970">
            <v>-4234.3720000000003</v>
          </cell>
        </row>
        <row r="1971">
          <cell r="C1971">
            <v>-17.786000000000001</v>
          </cell>
          <cell r="E1971">
            <v>-4245.375</v>
          </cell>
        </row>
        <row r="1972">
          <cell r="C1972">
            <v>-17.796050000000001</v>
          </cell>
          <cell r="E1972">
            <v>-4256.3440000000001</v>
          </cell>
        </row>
        <row r="1973">
          <cell r="C1973">
            <v>-17.80603</v>
          </cell>
          <cell r="E1973">
            <v>-4267.5450000000001</v>
          </cell>
        </row>
        <row r="1974">
          <cell r="C1974">
            <v>-17.81596</v>
          </cell>
          <cell r="E1974">
            <v>-4277.1940000000004</v>
          </cell>
        </row>
        <row r="1975">
          <cell r="C1975">
            <v>-17.826000000000001</v>
          </cell>
          <cell r="E1975">
            <v>-4286.6270000000004</v>
          </cell>
        </row>
        <row r="1976">
          <cell r="C1976">
            <v>-17.83605</v>
          </cell>
          <cell r="E1976">
            <v>-4297.4309999999996</v>
          </cell>
        </row>
        <row r="1977">
          <cell r="C1977">
            <v>-17.846029999999999</v>
          </cell>
          <cell r="E1977">
            <v>-4309.5020000000004</v>
          </cell>
        </row>
        <row r="1978">
          <cell r="C1978">
            <v>-17.856010000000001</v>
          </cell>
          <cell r="E1978">
            <v>-4322.1270000000004</v>
          </cell>
        </row>
        <row r="1979">
          <cell r="C1979">
            <v>-17.866</v>
          </cell>
          <cell r="E1979">
            <v>-4334.7640000000001</v>
          </cell>
        </row>
        <row r="1980">
          <cell r="C1980">
            <v>-17.876049999999999</v>
          </cell>
          <cell r="E1980">
            <v>-4346.7669999999998</v>
          </cell>
        </row>
        <row r="1981">
          <cell r="C1981">
            <v>-17.886030000000002</v>
          </cell>
          <cell r="E1981">
            <v>-4358.0889999999999</v>
          </cell>
        </row>
        <row r="1982">
          <cell r="C1982">
            <v>-17.896070000000002</v>
          </cell>
          <cell r="E1982">
            <v>-4369.32</v>
          </cell>
        </row>
        <row r="1983">
          <cell r="C1983">
            <v>-17.90606</v>
          </cell>
          <cell r="E1983">
            <v>-4379.6000000000004</v>
          </cell>
        </row>
        <row r="1984">
          <cell r="C1984">
            <v>-17.915980000000001</v>
          </cell>
          <cell r="E1984">
            <v>-4390.4170000000004</v>
          </cell>
        </row>
        <row r="1985">
          <cell r="C1985">
            <v>-17.926030000000001</v>
          </cell>
          <cell r="E1985">
            <v>-4402.3710000000001</v>
          </cell>
        </row>
        <row r="1986">
          <cell r="C1986">
            <v>-17.936070000000001</v>
          </cell>
          <cell r="E1986">
            <v>-4415.2</v>
          </cell>
        </row>
        <row r="1987">
          <cell r="C1987">
            <v>-17.946059999999999</v>
          </cell>
          <cell r="E1987">
            <v>-4428.6149999999998</v>
          </cell>
        </row>
        <row r="1988">
          <cell r="C1988">
            <v>-17.956040000000002</v>
          </cell>
          <cell r="E1988">
            <v>-4442.4880000000003</v>
          </cell>
        </row>
        <row r="1989">
          <cell r="C1989">
            <v>-17.966090000000001</v>
          </cell>
          <cell r="E1989">
            <v>-4456.3850000000002</v>
          </cell>
        </row>
        <row r="1990">
          <cell r="C1990">
            <v>-17.976009999999999</v>
          </cell>
          <cell r="E1990">
            <v>-4470.5609999999997</v>
          </cell>
        </row>
        <row r="1991">
          <cell r="C1991">
            <v>-17.986000000000001</v>
          </cell>
          <cell r="E1991">
            <v>-4484.7759999999998</v>
          </cell>
        </row>
        <row r="1992">
          <cell r="C1992">
            <v>-17.995979999999999</v>
          </cell>
          <cell r="E1992">
            <v>-4498.92</v>
          </cell>
        </row>
        <row r="1993">
          <cell r="C1993">
            <v>-18.006029999999999</v>
          </cell>
          <cell r="E1993">
            <v>-4512.8620000000001</v>
          </cell>
        </row>
        <row r="1994">
          <cell r="C1994">
            <v>-18.016069999999999</v>
          </cell>
          <cell r="E1994">
            <v>-4526.4780000000001</v>
          </cell>
        </row>
        <row r="1995">
          <cell r="C1995">
            <v>-18.026060000000001</v>
          </cell>
          <cell r="E1995">
            <v>-4540.125</v>
          </cell>
        </row>
        <row r="1996">
          <cell r="C1996">
            <v>-18.035979999999999</v>
          </cell>
          <cell r="E1996">
            <v>-4553.5749999999998</v>
          </cell>
        </row>
        <row r="1997">
          <cell r="C1997">
            <v>-18.045970000000001</v>
          </cell>
          <cell r="E1997">
            <v>-4566.7449999999999</v>
          </cell>
        </row>
        <row r="1998">
          <cell r="C1998">
            <v>-18.055949999999999</v>
          </cell>
          <cell r="E1998">
            <v>-4579.4960000000001</v>
          </cell>
        </row>
        <row r="1999">
          <cell r="C1999">
            <v>-18.065999999999999</v>
          </cell>
          <cell r="E1999">
            <v>-4592.0060000000003</v>
          </cell>
        </row>
        <row r="2000">
          <cell r="C2000">
            <v>-18.076039999999999</v>
          </cell>
          <cell r="E2000">
            <v>-4604.857</v>
          </cell>
        </row>
        <row r="2001">
          <cell r="C2001">
            <v>-18.08597</v>
          </cell>
          <cell r="E2001">
            <v>-4617.8770000000004</v>
          </cell>
        </row>
        <row r="2002">
          <cell r="C2002">
            <v>-18.095949999999998</v>
          </cell>
          <cell r="E2002">
            <v>-4630.7690000000002</v>
          </cell>
        </row>
        <row r="2003">
          <cell r="C2003">
            <v>-18.105989999999998</v>
          </cell>
          <cell r="E2003">
            <v>-4643.4390000000003</v>
          </cell>
        </row>
        <row r="2004">
          <cell r="C2004">
            <v>-18.11598</v>
          </cell>
          <cell r="E2004">
            <v>-4656.375</v>
          </cell>
        </row>
        <row r="2005">
          <cell r="C2005">
            <v>-18.12602</v>
          </cell>
          <cell r="E2005">
            <v>-4669.3789999999999</v>
          </cell>
        </row>
        <row r="2006">
          <cell r="C2006">
            <v>-18.135950000000001</v>
          </cell>
          <cell r="E2006">
            <v>-4682.6120000000001</v>
          </cell>
        </row>
        <row r="2007">
          <cell r="C2007">
            <v>-18.14594</v>
          </cell>
          <cell r="E2007">
            <v>-4695.9989999999998</v>
          </cell>
        </row>
        <row r="2008">
          <cell r="C2008">
            <v>-18.15598</v>
          </cell>
          <cell r="E2008">
            <v>-4709.4859999999999</v>
          </cell>
        </row>
        <row r="2009">
          <cell r="C2009">
            <v>-18.165959999999998</v>
          </cell>
          <cell r="E2009">
            <v>-4722.326</v>
          </cell>
        </row>
        <row r="2010">
          <cell r="C2010">
            <v>-18.176010000000002</v>
          </cell>
          <cell r="E2010">
            <v>-4732.924</v>
          </cell>
        </row>
        <row r="2011">
          <cell r="C2011">
            <v>-18.186050000000002</v>
          </cell>
          <cell r="E2011">
            <v>-4740.1279999999997</v>
          </cell>
        </row>
        <row r="2012">
          <cell r="C2012">
            <v>-18.19604</v>
          </cell>
          <cell r="E2012">
            <v>-4747.6189999999997</v>
          </cell>
        </row>
        <row r="2013">
          <cell r="C2013">
            <v>-18.206019999999999</v>
          </cell>
          <cell r="E2013">
            <v>-4755.2849999999999</v>
          </cell>
        </row>
        <row r="2014">
          <cell r="C2014">
            <v>-18.216010000000001</v>
          </cell>
          <cell r="E2014">
            <v>-4764.2420000000002</v>
          </cell>
        </row>
        <row r="2015">
          <cell r="C2015">
            <v>-18.225989999999999</v>
          </cell>
          <cell r="E2015">
            <v>-4776.5410000000002</v>
          </cell>
        </row>
        <row r="2016">
          <cell r="C2016">
            <v>-18.235980000000001</v>
          </cell>
          <cell r="E2016">
            <v>-4790.9260000000004</v>
          </cell>
        </row>
        <row r="2017">
          <cell r="C2017">
            <v>-18.24596</v>
          </cell>
          <cell r="E2017">
            <v>-4806.4589999999998</v>
          </cell>
        </row>
        <row r="2018">
          <cell r="C2018">
            <v>-18.255949999999999</v>
          </cell>
          <cell r="E2018">
            <v>-4822.4430000000002</v>
          </cell>
        </row>
        <row r="2019">
          <cell r="C2019">
            <v>-18.265989999999999</v>
          </cell>
          <cell r="E2019">
            <v>-4838.03</v>
          </cell>
        </row>
        <row r="2020">
          <cell r="C2020">
            <v>-18.275980000000001</v>
          </cell>
          <cell r="E2020">
            <v>-4852.3819999999996</v>
          </cell>
        </row>
        <row r="2021">
          <cell r="C2021">
            <v>-18.285959999999999</v>
          </cell>
          <cell r="E2021">
            <v>-4865.7359999999999</v>
          </cell>
        </row>
        <row r="2022">
          <cell r="C2022">
            <v>-18.295950000000001</v>
          </cell>
          <cell r="E2022">
            <v>-4879.5410000000002</v>
          </cell>
        </row>
        <row r="2023">
          <cell r="C2023">
            <v>-18.305990000000001</v>
          </cell>
          <cell r="E2023">
            <v>-4894.0910000000003</v>
          </cell>
        </row>
        <row r="2024">
          <cell r="C2024">
            <v>-18.315919999999998</v>
          </cell>
          <cell r="E2024">
            <v>-4909.4859999999999</v>
          </cell>
        </row>
        <row r="2025">
          <cell r="C2025">
            <v>-18.325900000000001</v>
          </cell>
          <cell r="E2025">
            <v>-4925.4160000000002</v>
          </cell>
        </row>
        <row r="2026">
          <cell r="C2026">
            <v>-18.33595</v>
          </cell>
          <cell r="E2026">
            <v>-4941.6809999999996</v>
          </cell>
        </row>
        <row r="2027">
          <cell r="C2027">
            <v>-18.345929999999999</v>
          </cell>
          <cell r="E2027">
            <v>-4957.607</v>
          </cell>
        </row>
        <row r="2028">
          <cell r="C2028">
            <v>-18.355969999999999</v>
          </cell>
          <cell r="E2028">
            <v>-4973.4660000000003</v>
          </cell>
        </row>
        <row r="2029">
          <cell r="C2029">
            <v>-18.365960000000001</v>
          </cell>
          <cell r="E2029">
            <v>-4989.6390000000001</v>
          </cell>
        </row>
        <row r="2030">
          <cell r="C2030">
            <v>-18.375879999999999</v>
          </cell>
          <cell r="E2030">
            <v>-5006.1769999999997</v>
          </cell>
        </row>
        <row r="2031">
          <cell r="C2031">
            <v>-18.385929999999998</v>
          </cell>
          <cell r="E2031">
            <v>-5021.82</v>
          </cell>
        </row>
        <row r="2032">
          <cell r="C2032">
            <v>-18.395910000000001</v>
          </cell>
          <cell r="E2032">
            <v>-5036.9070000000002</v>
          </cell>
        </row>
        <row r="2033">
          <cell r="C2033">
            <v>-18.40596</v>
          </cell>
          <cell r="E2033">
            <v>-5051.8280000000004</v>
          </cell>
        </row>
        <row r="2034">
          <cell r="C2034">
            <v>-18.415939999999999</v>
          </cell>
          <cell r="E2034">
            <v>-5066.7359999999999</v>
          </cell>
        </row>
        <row r="2035">
          <cell r="C2035">
            <v>-18.425930000000001</v>
          </cell>
          <cell r="E2035">
            <v>-5081.6409999999996</v>
          </cell>
        </row>
        <row r="2036">
          <cell r="C2036">
            <v>-18.435970000000001</v>
          </cell>
          <cell r="E2036">
            <v>-5096.5280000000002</v>
          </cell>
        </row>
        <row r="2037">
          <cell r="C2037">
            <v>-18.445959999999999</v>
          </cell>
          <cell r="E2037">
            <v>-5111.8959999999997</v>
          </cell>
        </row>
        <row r="2038">
          <cell r="C2038">
            <v>-18.455939999999998</v>
          </cell>
          <cell r="E2038">
            <v>-5127.4989999999998</v>
          </cell>
        </row>
        <row r="2039">
          <cell r="C2039">
            <v>-18.46593</v>
          </cell>
          <cell r="E2039">
            <v>-5143.4210000000003</v>
          </cell>
        </row>
        <row r="2040">
          <cell r="C2040">
            <v>-18.475909999999999</v>
          </cell>
          <cell r="E2040">
            <v>-5159.1239999999998</v>
          </cell>
        </row>
        <row r="2041">
          <cell r="C2041">
            <v>-18.485959999999999</v>
          </cell>
          <cell r="E2041">
            <v>-5174.0649999999996</v>
          </cell>
        </row>
        <row r="2042">
          <cell r="C2042">
            <v>-18.495940000000001</v>
          </cell>
          <cell r="E2042">
            <v>-5189.357</v>
          </cell>
        </row>
        <row r="2043">
          <cell r="C2043">
            <v>-18.505929999999999</v>
          </cell>
          <cell r="E2043">
            <v>-5205.5330000000004</v>
          </cell>
        </row>
        <row r="2044">
          <cell r="C2044">
            <v>-18.51585</v>
          </cell>
          <cell r="E2044">
            <v>-5222.6909999999998</v>
          </cell>
        </row>
        <row r="2045">
          <cell r="C2045">
            <v>-18.5259</v>
          </cell>
          <cell r="E2045">
            <v>-5239.9769999999999</v>
          </cell>
        </row>
        <row r="2046">
          <cell r="C2046">
            <v>-18.53594</v>
          </cell>
          <cell r="E2046">
            <v>-5256.9790000000003</v>
          </cell>
        </row>
        <row r="2047">
          <cell r="C2047">
            <v>-18.54599</v>
          </cell>
          <cell r="E2047">
            <v>-5272.9719999999998</v>
          </cell>
        </row>
        <row r="2048">
          <cell r="C2048">
            <v>-18.555910000000001</v>
          </cell>
          <cell r="E2048">
            <v>-5288.21</v>
          </cell>
        </row>
        <row r="2049">
          <cell r="C2049">
            <v>-18.565899999999999</v>
          </cell>
          <cell r="E2049">
            <v>-5304.7139999999999</v>
          </cell>
        </row>
        <row r="2050">
          <cell r="C2050">
            <v>-18.575880000000002</v>
          </cell>
          <cell r="E2050">
            <v>-5322.5969999999998</v>
          </cell>
        </row>
        <row r="2051">
          <cell r="C2051">
            <v>-18.58587</v>
          </cell>
          <cell r="E2051">
            <v>-5341.3459999999995</v>
          </cell>
        </row>
        <row r="2052">
          <cell r="C2052">
            <v>-18.59591</v>
          </cell>
          <cell r="E2052">
            <v>-5360.34</v>
          </cell>
        </row>
        <row r="2053">
          <cell r="C2053">
            <v>-18.605889999999999</v>
          </cell>
          <cell r="E2053">
            <v>-5380.1180000000004</v>
          </cell>
        </row>
        <row r="2054">
          <cell r="C2054">
            <v>-18.615939999999998</v>
          </cell>
          <cell r="E2054">
            <v>-5400.54</v>
          </cell>
        </row>
        <row r="2055">
          <cell r="C2055">
            <v>-18.625920000000001</v>
          </cell>
          <cell r="E2055">
            <v>-5420.9870000000001</v>
          </cell>
        </row>
        <row r="2056">
          <cell r="C2056">
            <v>-18.63597</v>
          </cell>
          <cell r="E2056">
            <v>-5441.1840000000002</v>
          </cell>
        </row>
        <row r="2057">
          <cell r="C2057">
            <v>-18.645949999999999</v>
          </cell>
          <cell r="E2057">
            <v>-5461.59</v>
          </cell>
        </row>
        <row r="2058">
          <cell r="C2058">
            <v>-18.655940000000001</v>
          </cell>
          <cell r="E2058">
            <v>-5482.0969999999998</v>
          </cell>
        </row>
        <row r="2059">
          <cell r="C2059">
            <v>-18.665980000000001</v>
          </cell>
          <cell r="E2059">
            <v>-5502.3249999999998</v>
          </cell>
        </row>
        <row r="2060">
          <cell r="C2060">
            <v>-18.67597</v>
          </cell>
          <cell r="E2060">
            <v>-5521.576</v>
          </cell>
        </row>
        <row r="2061">
          <cell r="C2061">
            <v>-18.68601</v>
          </cell>
          <cell r="E2061">
            <v>-5540.2619999999997</v>
          </cell>
        </row>
        <row r="2062">
          <cell r="C2062">
            <v>-18.691990000000001</v>
          </cell>
          <cell r="E2062">
            <v>-5500.9690000000001</v>
          </cell>
        </row>
        <row r="2063">
          <cell r="C2063">
            <v>-18.694019999999998</v>
          </cell>
          <cell r="E2063">
            <v>-5431.5709999999999</v>
          </cell>
        </row>
        <row r="2064">
          <cell r="C2064">
            <v>-18.696059999999999</v>
          </cell>
          <cell r="E2064">
            <v>-5329.0439999999999</v>
          </cell>
        </row>
        <row r="2065">
          <cell r="C2065">
            <v>-18.698029999999999</v>
          </cell>
          <cell r="E2065">
            <v>-5203.6329999999998</v>
          </cell>
        </row>
        <row r="2066">
          <cell r="C2066">
            <v>-18.700060000000001</v>
          </cell>
          <cell r="E2066">
            <v>-5062.2049999999999</v>
          </cell>
        </row>
        <row r="2067">
          <cell r="C2067">
            <v>-18.70204</v>
          </cell>
          <cell r="E2067">
            <v>-4908.0309999999999</v>
          </cell>
        </row>
        <row r="2068">
          <cell r="C2068">
            <v>-18.704070000000002</v>
          </cell>
          <cell r="E2068">
            <v>-4744.9520000000002</v>
          </cell>
        </row>
        <row r="2069">
          <cell r="C2069">
            <v>-18.706099999999999</v>
          </cell>
          <cell r="E2069">
            <v>-4577.393</v>
          </cell>
        </row>
        <row r="2070">
          <cell r="C2070">
            <v>-18.708189999999998</v>
          </cell>
          <cell r="E2070">
            <v>-4408.58</v>
          </cell>
        </row>
        <row r="2071">
          <cell r="C2071">
            <v>-18.710170000000002</v>
          </cell>
          <cell r="E2071">
            <v>-4240.8040000000001</v>
          </cell>
        </row>
        <row r="2072">
          <cell r="C2072">
            <v>-18.712199999999999</v>
          </cell>
          <cell r="E2072">
            <v>-4076.3719999999998</v>
          </cell>
        </row>
        <row r="2073">
          <cell r="C2073">
            <v>-18.714169999999999</v>
          </cell>
          <cell r="E2073">
            <v>-3917.4430000000002</v>
          </cell>
        </row>
        <row r="2074">
          <cell r="C2074">
            <v>-18.71621</v>
          </cell>
          <cell r="E2074">
            <v>-3765.56</v>
          </cell>
        </row>
        <row r="2075">
          <cell r="C2075">
            <v>-18.718299999999999</v>
          </cell>
          <cell r="E2075">
            <v>-3621.797</v>
          </cell>
        </row>
        <row r="2076">
          <cell r="C2076">
            <v>-18.720330000000001</v>
          </cell>
          <cell r="E2076">
            <v>-3487.027</v>
          </cell>
        </row>
        <row r="2077">
          <cell r="C2077">
            <v>-18.722359999999998</v>
          </cell>
          <cell r="E2077">
            <v>-3361.893</v>
          </cell>
        </row>
        <row r="2078">
          <cell r="C2078">
            <v>-18.724340000000002</v>
          </cell>
          <cell r="E2078">
            <v>-3246.7440000000001</v>
          </cell>
        </row>
        <row r="2079">
          <cell r="C2079">
            <v>-18.726310000000002</v>
          </cell>
          <cell r="E2079">
            <v>-3141.7190000000001</v>
          </cell>
        </row>
        <row r="2080">
          <cell r="C2080">
            <v>-18.728339999999999</v>
          </cell>
          <cell r="E2080">
            <v>-3046.819</v>
          </cell>
        </row>
        <row r="2081">
          <cell r="C2081">
            <v>-18.73038</v>
          </cell>
          <cell r="E2081">
            <v>-2961.8890000000001</v>
          </cell>
        </row>
        <row r="2082">
          <cell r="C2082">
            <v>-18.732410000000002</v>
          </cell>
          <cell r="E2082">
            <v>-2886.6309999999999</v>
          </cell>
        </row>
        <row r="2083">
          <cell r="C2083">
            <v>-18.734439999999999</v>
          </cell>
          <cell r="E2083">
            <v>-2820.6509999999998</v>
          </cell>
        </row>
        <row r="2084">
          <cell r="C2084">
            <v>-18.736419999999999</v>
          </cell>
          <cell r="E2084">
            <v>-2763.502</v>
          </cell>
        </row>
        <row r="2085">
          <cell r="C2085">
            <v>-18.738389999999999</v>
          </cell>
          <cell r="E2085">
            <v>-2714.6889999999999</v>
          </cell>
        </row>
        <row r="2086">
          <cell r="C2086">
            <v>-18.74042</v>
          </cell>
          <cell r="E2086">
            <v>-2673.6680000000001</v>
          </cell>
        </row>
        <row r="2087">
          <cell r="C2087">
            <v>-18.742450000000002</v>
          </cell>
          <cell r="E2087">
            <v>-2639.857</v>
          </cell>
        </row>
        <row r="2088">
          <cell r="C2088">
            <v>-18.744489999999999</v>
          </cell>
          <cell r="E2088">
            <v>-2612.66</v>
          </cell>
        </row>
        <row r="2089">
          <cell r="C2089">
            <v>-18.74849</v>
          </cell>
          <cell r="E2089">
            <v>-2575.7930000000001</v>
          </cell>
        </row>
        <row r="2090">
          <cell r="C2090">
            <v>-18.75854</v>
          </cell>
          <cell r="E2090">
            <v>-2560.703</v>
          </cell>
        </row>
        <row r="2091">
          <cell r="C2091">
            <v>-18.766490000000001</v>
          </cell>
          <cell r="E2091">
            <v>-2596.31</v>
          </cell>
        </row>
        <row r="2092">
          <cell r="C2092">
            <v>-18.770489999999999</v>
          </cell>
          <cell r="E2092">
            <v>-2621.7840000000001</v>
          </cell>
        </row>
        <row r="2093">
          <cell r="C2093">
            <v>-18.774439999999998</v>
          </cell>
          <cell r="E2093">
            <v>-2649.5889999999999</v>
          </cell>
        </row>
        <row r="2094">
          <cell r="C2094">
            <v>-18.778449999999999</v>
          </cell>
          <cell r="E2094">
            <v>-2678.0740000000001</v>
          </cell>
        </row>
        <row r="2095">
          <cell r="C2095">
            <v>-18.782450000000001</v>
          </cell>
          <cell r="E2095">
            <v>-2706.0250000000001</v>
          </cell>
        </row>
        <row r="2096">
          <cell r="C2096">
            <v>-18.786460000000002</v>
          </cell>
          <cell r="E2096">
            <v>-2732.223</v>
          </cell>
        </row>
        <row r="2097">
          <cell r="C2097">
            <v>-18.7925</v>
          </cell>
          <cell r="E2097">
            <v>-2767.0439999999999</v>
          </cell>
        </row>
        <row r="2098">
          <cell r="C2098">
            <v>-18.798480000000001</v>
          </cell>
          <cell r="E2098">
            <v>-2795.7249999999999</v>
          </cell>
        </row>
        <row r="2099">
          <cell r="C2099">
            <v>-18.806550000000001</v>
          </cell>
          <cell r="E2099">
            <v>-2825.895</v>
          </cell>
        </row>
        <row r="2100">
          <cell r="C2100">
            <v>-18.81653</v>
          </cell>
          <cell r="E2100">
            <v>-2855.0740000000001</v>
          </cell>
        </row>
        <row r="2101">
          <cell r="C2101">
            <v>-18.82658</v>
          </cell>
          <cell r="E2101">
            <v>-2876.942</v>
          </cell>
        </row>
        <row r="2102">
          <cell r="C2102">
            <v>-18.836559999999999</v>
          </cell>
          <cell r="E2102">
            <v>-2893.058</v>
          </cell>
        </row>
        <row r="2103">
          <cell r="C2103">
            <v>-18.846489999999999</v>
          </cell>
          <cell r="E2103">
            <v>-2900.1990000000001</v>
          </cell>
        </row>
        <row r="2104">
          <cell r="C2104">
            <v>-18.85641</v>
          </cell>
          <cell r="E2104">
            <v>-2893.4270000000001</v>
          </cell>
        </row>
        <row r="2105">
          <cell r="C2105">
            <v>-18.862449999999999</v>
          </cell>
          <cell r="E2105">
            <v>-2851.0540000000001</v>
          </cell>
        </row>
        <row r="2106">
          <cell r="C2106">
            <v>-18.86646</v>
          </cell>
          <cell r="E2106">
            <v>-2804.88</v>
          </cell>
        </row>
        <row r="2107">
          <cell r="C2107">
            <v>-18.86843</v>
          </cell>
          <cell r="E2107">
            <v>-2779.4609999999998</v>
          </cell>
        </row>
        <row r="2108">
          <cell r="C2108">
            <v>-18.8704</v>
          </cell>
          <cell r="E2108">
            <v>-2753.4319999999998</v>
          </cell>
        </row>
        <row r="2109">
          <cell r="C2109">
            <v>-18.872440000000001</v>
          </cell>
          <cell r="E2109">
            <v>-2727.5349999999999</v>
          </cell>
        </row>
        <row r="2110">
          <cell r="C2110">
            <v>-18.874410000000001</v>
          </cell>
          <cell r="E2110">
            <v>-2702.241</v>
          </cell>
        </row>
        <row r="2111">
          <cell r="C2111">
            <v>-18.878360000000001</v>
          </cell>
          <cell r="E2111">
            <v>-2654.7759999999998</v>
          </cell>
        </row>
        <row r="2112">
          <cell r="C2112">
            <v>-18.882300000000001</v>
          </cell>
          <cell r="E2112">
            <v>-2613.4720000000002</v>
          </cell>
        </row>
        <row r="2113">
          <cell r="C2113">
            <v>-18.886310000000002</v>
          </cell>
          <cell r="E2113">
            <v>-2579.5920000000001</v>
          </cell>
        </row>
        <row r="2114">
          <cell r="C2114">
            <v>-18.890309999999999</v>
          </cell>
          <cell r="E2114">
            <v>-2553.556</v>
          </cell>
        </row>
        <row r="2115">
          <cell r="C2115">
            <v>-18.898260000000001</v>
          </cell>
          <cell r="E2115">
            <v>-2524.268</v>
          </cell>
        </row>
        <row r="2116">
          <cell r="C2116">
            <v>-18.908190000000001</v>
          </cell>
          <cell r="E2116">
            <v>-2522.2750000000001</v>
          </cell>
        </row>
        <row r="2117">
          <cell r="C2117">
            <v>-18.918230000000001</v>
          </cell>
          <cell r="E2117">
            <v>-2544.4609999999998</v>
          </cell>
        </row>
        <row r="2118">
          <cell r="C2118">
            <v>-18.926310000000001</v>
          </cell>
          <cell r="E2118">
            <v>-2571.1979999999999</v>
          </cell>
        </row>
        <row r="2119">
          <cell r="C2119">
            <v>-18.934259999999998</v>
          </cell>
          <cell r="E2119">
            <v>-2600.0120000000002</v>
          </cell>
        </row>
        <row r="2120">
          <cell r="C2120">
            <v>-18.942270000000001</v>
          </cell>
          <cell r="E2120">
            <v>-2627.7069999999999</v>
          </cell>
        </row>
        <row r="2121">
          <cell r="C2121">
            <v>-18.952259999999999</v>
          </cell>
          <cell r="E2121">
            <v>-2656.373</v>
          </cell>
        </row>
        <row r="2122">
          <cell r="C2122">
            <v>-18.962240000000001</v>
          </cell>
          <cell r="E2122">
            <v>-2675.7240000000002</v>
          </cell>
        </row>
        <row r="2123">
          <cell r="C2123">
            <v>-18.97222</v>
          </cell>
          <cell r="E2123">
            <v>-2686.3389999999999</v>
          </cell>
        </row>
        <row r="2124">
          <cell r="C2124">
            <v>-18.982209999999998</v>
          </cell>
          <cell r="E2124">
            <v>-2696.0540000000001</v>
          </cell>
        </row>
        <row r="2125">
          <cell r="C2125">
            <v>-18.992190000000001</v>
          </cell>
          <cell r="E2125">
            <v>-2708.0509999999999</v>
          </cell>
        </row>
        <row r="2126">
          <cell r="C2126">
            <v>-19.002179999999999</v>
          </cell>
          <cell r="E2126">
            <v>-2722.0920000000001</v>
          </cell>
        </row>
        <row r="2127">
          <cell r="C2127">
            <v>-19.012160000000002</v>
          </cell>
          <cell r="E2127">
            <v>-2729.9580000000001</v>
          </cell>
        </row>
        <row r="2128">
          <cell r="C2128">
            <v>-19.022089999999999</v>
          </cell>
          <cell r="E2128">
            <v>-2717.8339999999998</v>
          </cell>
        </row>
        <row r="2129">
          <cell r="C2129">
            <v>-19.030100000000001</v>
          </cell>
          <cell r="E2129">
            <v>-2691.4340000000002</v>
          </cell>
        </row>
        <row r="2130">
          <cell r="C2130">
            <v>-19.03614</v>
          </cell>
          <cell r="E2130">
            <v>-2660.9380000000001</v>
          </cell>
        </row>
        <row r="2131">
          <cell r="C2131">
            <v>-19.042120000000001</v>
          </cell>
          <cell r="E2131">
            <v>-2628.0549999999998</v>
          </cell>
        </row>
        <row r="2132">
          <cell r="C2132">
            <v>-19.048159999999999</v>
          </cell>
          <cell r="E2132">
            <v>-2598.5479999999998</v>
          </cell>
        </row>
        <row r="2133">
          <cell r="C2133">
            <v>-19.056170000000002</v>
          </cell>
          <cell r="E2133">
            <v>-2569.8110000000001</v>
          </cell>
        </row>
        <row r="2134">
          <cell r="C2134">
            <v>-19.066099999999999</v>
          </cell>
          <cell r="E2134">
            <v>-2552.9270000000001</v>
          </cell>
        </row>
        <row r="2135">
          <cell r="C2135">
            <v>-19.076139999999999</v>
          </cell>
          <cell r="E2135">
            <v>-2539.5309999999999</v>
          </cell>
        </row>
        <row r="2136">
          <cell r="C2136">
            <v>-19.08212</v>
          </cell>
          <cell r="E2136">
            <v>-2508.2130000000002</v>
          </cell>
        </row>
        <row r="2137">
          <cell r="C2137">
            <v>-19.086120000000001</v>
          </cell>
          <cell r="E2137">
            <v>-2481.9940000000001</v>
          </cell>
        </row>
        <row r="2138">
          <cell r="C2138">
            <v>-19.09019</v>
          </cell>
          <cell r="E2138">
            <v>-2453.9369999999999</v>
          </cell>
        </row>
        <row r="2139">
          <cell r="C2139">
            <v>-19.09413</v>
          </cell>
          <cell r="E2139">
            <v>-2425.9540000000002</v>
          </cell>
        </row>
        <row r="2140">
          <cell r="C2140">
            <v>-19.098140000000001</v>
          </cell>
          <cell r="E2140">
            <v>-2399.837</v>
          </cell>
        </row>
        <row r="2141">
          <cell r="C2141">
            <v>-19.104179999999999</v>
          </cell>
          <cell r="E2141">
            <v>-2366.864</v>
          </cell>
        </row>
        <row r="2142">
          <cell r="C2142">
            <v>-19.112130000000001</v>
          </cell>
          <cell r="E2142">
            <v>-2337.4250000000002</v>
          </cell>
        </row>
        <row r="2143">
          <cell r="C2143">
            <v>-19.122119999999999</v>
          </cell>
          <cell r="E2143">
            <v>-2322.7130000000002</v>
          </cell>
        </row>
        <row r="2144">
          <cell r="C2144">
            <v>-19.132159999999999</v>
          </cell>
          <cell r="E2144">
            <v>-2324.1129999999998</v>
          </cell>
        </row>
        <row r="2145">
          <cell r="C2145">
            <v>-19.142209999999999</v>
          </cell>
          <cell r="E2145">
            <v>-2335.7510000000002</v>
          </cell>
        </row>
        <row r="2146">
          <cell r="C2146">
            <v>-19.152190000000001</v>
          </cell>
          <cell r="E2146">
            <v>-2352.5520000000001</v>
          </cell>
        </row>
        <row r="2147">
          <cell r="C2147">
            <v>-19.162179999999999</v>
          </cell>
          <cell r="E2147">
            <v>-2369.875</v>
          </cell>
        </row>
        <row r="2148">
          <cell r="C2148">
            <v>-19.172160000000002</v>
          </cell>
          <cell r="E2148">
            <v>-2385.241</v>
          </cell>
        </row>
        <row r="2149">
          <cell r="C2149">
            <v>-19.18214</v>
          </cell>
          <cell r="E2149">
            <v>-2391.009</v>
          </cell>
        </row>
        <row r="2150">
          <cell r="C2150">
            <v>-19.19219</v>
          </cell>
          <cell r="E2150">
            <v>-2391.643</v>
          </cell>
        </row>
        <row r="2151">
          <cell r="C2151">
            <v>-19.202179999999998</v>
          </cell>
          <cell r="E2151">
            <v>-2391.7280000000001</v>
          </cell>
        </row>
        <row r="2152">
          <cell r="C2152">
            <v>-19.2121</v>
          </cell>
          <cell r="E2152">
            <v>-2393.3649999999998</v>
          </cell>
        </row>
        <row r="2153">
          <cell r="C2153">
            <v>-19.222090000000001</v>
          </cell>
          <cell r="E2153">
            <v>-2395.3609999999999</v>
          </cell>
        </row>
        <row r="2154">
          <cell r="C2154">
            <v>-19.23207</v>
          </cell>
          <cell r="E2154">
            <v>-2401.1610000000001</v>
          </cell>
        </row>
        <row r="2155">
          <cell r="C2155">
            <v>-19.242059999999999</v>
          </cell>
          <cell r="E2155">
            <v>-2409.7350000000001</v>
          </cell>
        </row>
        <row r="2156">
          <cell r="C2156">
            <v>-19.252099999999999</v>
          </cell>
          <cell r="E2156">
            <v>-2416.538</v>
          </cell>
        </row>
        <row r="2157">
          <cell r="C2157">
            <v>-19.262080000000001</v>
          </cell>
          <cell r="E2157">
            <v>-2420.9929999999999</v>
          </cell>
        </row>
        <row r="2158">
          <cell r="C2158">
            <v>-19.272130000000001</v>
          </cell>
          <cell r="E2158">
            <v>-2427.0549999999998</v>
          </cell>
        </row>
        <row r="2159">
          <cell r="C2159">
            <v>-19.282109999999999</v>
          </cell>
          <cell r="E2159">
            <v>-2435.5940000000001</v>
          </cell>
        </row>
        <row r="2160">
          <cell r="C2160">
            <v>-19.292100000000001</v>
          </cell>
          <cell r="E2160">
            <v>-2425.7449999999999</v>
          </cell>
        </row>
        <row r="2161">
          <cell r="C2161">
            <v>-19.298079999999999</v>
          </cell>
          <cell r="E2161">
            <v>-2395.3200000000002</v>
          </cell>
        </row>
        <row r="2162">
          <cell r="C2162">
            <v>-19.30406</v>
          </cell>
          <cell r="E2162">
            <v>-2358.3510000000001</v>
          </cell>
        </row>
        <row r="2163">
          <cell r="C2163">
            <v>-19.310040000000001</v>
          </cell>
          <cell r="E2163">
            <v>-2321.739</v>
          </cell>
        </row>
        <row r="2164">
          <cell r="C2164">
            <v>-19.316020000000002</v>
          </cell>
          <cell r="E2164">
            <v>-2290.4340000000002</v>
          </cell>
        </row>
        <row r="2165">
          <cell r="C2165">
            <v>-19.32403</v>
          </cell>
          <cell r="E2165">
            <v>-2260.788</v>
          </cell>
        </row>
        <row r="2166">
          <cell r="C2166">
            <v>-19.334009999999999</v>
          </cell>
          <cell r="E2166">
            <v>-2243.8119999999999</v>
          </cell>
        </row>
        <row r="2167">
          <cell r="C2167">
            <v>-19.344059999999999</v>
          </cell>
          <cell r="E2167">
            <v>-2240.4430000000002</v>
          </cell>
        </row>
        <row r="2168">
          <cell r="C2168">
            <v>-19.354099999999999</v>
          </cell>
          <cell r="E2168">
            <v>-2239.8780000000002</v>
          </cell>
        </row>
        <row r="2169">
          <cell r="C2169">
            <v>-19.364080000000001</v>
          </cell>
          <cell r="E2169">
            <v>-2243.5990000000002</v>
          </cell>
        </row>
        <row r="2170">
          <cell r="C2170">
            <v>-19.37407</v>
          </cell>
          <cell r="E2170">
            <v>-2250.9859999999999</v>
          </cell>
        </row>
        <row r="2171">
          <cell r="C2171">
            <v>-19.384060000000002</v>
          </cell>
          <cell r="E2171">
            <v>-2260.328</v>
          </cell>
        </row>
        <row r="2172">
          <cell r="C2172">
            <v>-19.394159999999999</v>
          </cell>
          <cell r="E2172">
            <v>-2263.73</v>
          </cell>
        </row>
        <row r="2173">
          <cell r="C2173">
            <v>-19.40408</v>
          </cell>
          <cell r="E2173">
            <v>-2249.096</v>
          </cell>
        </row>
        <row r="2174">
          <cell r="C2174">
            <v>-19.414010000000001</v>
          </cell>
          <cell r="E2174">
            <v>-2226.3420000000001</v>
          </cell>
        </row>
        <row r="2175">
          <cell r="C2175">
            <v>-19.424050000000001</v>
          </cell>
          <cell r="E2175">
            <v>-2209.9250000000002</v>
          </cell>
        </row>
        <row r="2176">
          <cell r="C2176">
            <v>-19.43404</v>
          </cell>
          <cell r="E2176">
            <v>-2204.6460000000002</v>
          </cell>
        </row>
        <row r="2177">
          <cell r="C2177">
            <v>-19.444019999999998</v>
          </cell>
          <cell r="E2177">
            <v>-2209.1179999999999</v>
          </cell>
        </row>
        <row r="2178">
          <cell r="C2178">
            <v>-19.45401</v>
          </cell>
          <cell r="E2178">
            <v>-2218.0320000000002</v>
          </cell>
        </row>
        <row r="2179">
          <cell r="C2179">
            <v>-19.463989999999999</v>
          </cell>
          <cell r="E2179">
            <v>-2228.163</v>
          </cell>
        </row>
        <row r="2180">
          <cell r="C2180">
            <v>-19.473980000000001</v>
          </cell>
          <cell r="E2180">
            <v>-2239.7869999999998</v>
          </cell>
        </row>
        <row r="2181">
          <cell r="C2181">
            <v>-19.48396</v>
          </cell>
          <cell r="E2181">
            <v>-2252.3690000000001</v>
          </cell>
        </row>
        <row r="2182">
          <cell r="C2182">
            <v>-19.493950000000002</v>
          </cell>
          <cell r="E2182">
            <v>-2263.8919999999998</v>
          </cell>
        </row>
        <row r="2183">
          <cell r="C2183">
            <v>-19.50393</v>
          </cell>
          <cell r="E2183">
            <v>-2273.73</v>
          </cell>
        </row>
        <row r="2184">
          <cell r="C2184">
            <v>-19.513919999999999</v>
          </cell>
          <cell r="E2184">
            <v>-2279.27</v>
          </cell>
        </row>
        <row r="2185">
          <cell r="C2185">
            <v>-19.52402</v>
          </cell>
          <cell r="E2185">
            <v>-2283.962</v>
          </cell>
        </row>
        <row r="2186">
          <cell r="C2186">
            <v>-19.53407</v>
          </cell>
          <cell r="E2186">
            <v>-2287.7829999999999</v>
          </cell>
        </row>
        <row r="2187">
          <cell r="C2187">
            <v>-19.543990000000001</v>
          </cell>
          <cell r="E2187">
            <v>-2291.607</v>
          </cell>
        </row>
        <row r="2188">
          <cell r="C2188">
            <v>-19.554040000000001</v>
          </cell>
          <cell r="E2188">
            <v>-2293.8319999999999</v>
          </cell>
        </row>
        <row r="2189">
          <cell r="C2189">
            <v>-19.564080000000001</v>
          </cell>
          <cell r="E2189">
            <v>-2293.0419999999999</v>
          </cell>
        </row>
        <row r="2190">
          <cell r="C2190">
            <v>-19.574069999999999</v>
          </cell>
          <cell r="E2190">
            <v>-2284.3449999999998</v>
          </cell>
        </row>
        <row r="2191">
          <cell r="C2191">
            <v>-19.584109999999999</v>
          </cell>
          <cell r="E2191">
            <v>-2274.0250000000001</v>
          </cell>
        </row>
        <row r="2192">
          <cell r="C2192">
            <v>-19.59404</v>
          </cell>
          <cell r="E2192">
            <v>-2266.41</v>
          </cell>
        </row>
        <row r="2193">
          <cell r="C2193">
            <v>-19.60408</v>
          </cell>
          <cell r="E2193">
            <v>-2263.1750000000002</v>
          </cell>
        </row>
        <row r="2194">
          <cell r="C2194">
            <v>-19.614129999999999</v>
          </cell>
          <cell r="E2194">
            <v>-2264.1010000000001</v>
          </cell>
        </row>
        <row r="2195">
          <cell r="C2195">
            <v>-19.624110000000002</v>
          </cell>
          <cell r="E2195">
            <v>-2267.1019999999999</v>
          </cell>
        </row>
        <row r="2196">
          <cell r="C2196">
            <v>-19.634160000000001</v>
          </cell>
          <cell r="E2196">
            <v>-2270.0219999999999</v>
          </cell>
        </row>
        <row r="2197">
          <cell r="C2197">
            <v>-19.644079999999999</v>
          </cell>
          <cell r="E2197">
            <v>-2272.9050000000002</v>
          </cell>
        </row>
        <row r="2198">
          <cell r="C2198">
            <v>-19.65401</v>
          </cell>
          <cell r="E2198">
            <v>-2270.3710000000001</v>
          </cell>
        </row>
        <row r="2199">
          <cell r="C2199">
            <v>-19.663989999999998</v>
          </cell>
          <cell r="E2199">
            <v>-2252.7759999999998</v>
          </cell>
        </row>
        <row r="2200">
          <cell r="C2200">
            <v>-19.674040000000002</v>
          </cell>
          <cell r="E2200">
            <v>-2234.5039999999999</v>
          </cell>
        </row>
        <row r="2201">
          <cell r="C2201">
            <v>-19.684080000000002</v>
          </cell>
          <cell r="E2201">
            <v>-2221.9110000000001</v>
          </cell>
        </row>
        <row r="2202">
          <cell r="C2202">
            <v>-19.69406</v>
          </cell>
          <cell r="E2202">
            <v>-2213.8409999999999</v>
          </cell>
        </row>
        <row r="2203">
          <cell r="C2203">
            <v>-19.704049999999999</v>
          </cell>
          <cell r="E2203">
            <v>-2209.473</v>
          </cell>
        </row>
        <row r="2204">
          <cell r="C2204">
            <v>-19.714089999999999</v>
          </cell>
          <cell r="E2204">
            <v>-2207.471</v>
          </cell>
        </row>
        <row r="2205">
          <cell r="C2205">
            <v>-19.724080000000001</v>
          </cell>
          <cell r="E2205">
            <v>-2201.1439999999998</v>
          </cell>
        </row>
        <row r="2206">
          <cell r="C2206">
            <v>-19.734120000000001</v>
          </cell>
          <cell r="E2206">
            <v>-2194.8870000000002</v>
          </cell>
        </row>
        <row r="2207">
          <cell r="C2207">
            <v>-19.744109999999999</v>
          </cell>
          <cell r="E2207">
            <v>-2191.8589999999999</v>
          </cell>
        </row>
        <row r="2208">
          <cell r="C2208">
            <v>-19.754090000000001</v>
          </cell>
          <cell r="E2208">
            <v>-2189.4830000000002</v>
          </cell>
        </row>
        <row r="2209">
          <cell r="C2209">
            <v>-19.764140000000001</v>
          </cell>
          <cell r="E2209">
            <v>-2178.3420000000001</v>
          </cell>
        </row>
        <row r="2210">
          <cell r="C2210">
            <v>-19.77412</v>
          </cell>
          <cell r="E2210">
            <v>-2161.67</v>
          </cell>
        </row>
        <row r="2211">
          <cell r="C2211">
            <v>-19.78417</v>
          </cell>
          <cell r="E2211">
            <v>-2137.933</v>
          </cell>
        </row>
        <row r="2212">
          <cell r="C2212">
            <v>-19.794149999999998</v>
          </cell>
          <cell r="E2212">
            <v>-2117.5059999999999</v>
          </cell>
        </row>
        <row r="2213">
          <cell r="C2213">
            <v>-19.80414</v>
          </cell>
          <cell r="E2213">
            <v>-2104.4609999999998</v>
          </cell>
        </row>
        <row r="2214">
          <cell r="C2214">
            <v>-19.814119999999999</v>
          </cell>
          <cell r="E2214">
            <v>-2095.87</v>
          </cell>
        </row>
        <row r="2215">
          <cell r="C2215">
            <v>-19.824110000000001</v>
          </cell>
          <cell r="E2215">
            <v>-2087.6419999999998</v>
          </cell>
        </row>
        <row r="2216">
          <cell r="C2216">
            <v>-19.83212</v>
          </cell>
          <cell r="E2216">
            <v>-2055.192</v>
          </cell>
        </row>
        <row r="2217">
          <cell r="C2217">
            <v>-19.838159999999998</v>
          </cell>
          <cell r="E2217">
            <v>-2020.058</v>
          </cell>
        </row>
        <row r="2218">
          <cell r="C2218">
            <v>-19.84413</v>
          </cell>
          <cell r="E2218">
            <v>-1984.5070000000001</v>
          </cell>
        </row>
        <row r="2219">
          <cell r="C2219">
            <v>-19.850110000000001</v>
          </cell>
          <cell r="E2219">
            <v>-1953.328</v>
          </cell>
        </row>
        <row r="2220">
          <cell r="C2220">
            <v>-19.858129999999999</v>
          </cell>
          <cell r="E2220">
            <v>-1922.383</v>
          </cell>
        </row>
        <row r="2221">
          <cell r="C2221">
            <v>-19.868110000000001</v>
          </cell>
          <cell r="E2221">
            <v>-1901.163</v>
          </cell>
        </row>
        <row r="2222">
          <cell r="C2222">
            <v>-19.878039999999999</v>
          </cell>
          <cell r="E2222">
            <v>-1893.886</v>
          </cell>
        </row>
        <row r="2223">
          <cell r="C2223">
            <v>-19.888020000000001</v>
          </cell>
          <cell r="E2223">
            <v>-1885.759</v>
          </cell>
        </row>
        <row r="2224">
          <cell r="C2224">
            <v>-19.898070000000001</v>
          </cell>
          <cell r="E2224">
            <v>-1878.425</v>
          </cell>
        </row>
        <row r="2225">
          <cell r="C2225">
            <v>-19.908049999999999</v>
          </cell>
          <cell r="E2225">
            <v>-1874.8820000000001</v>
          </cell>
        </row>
        <row r="2226">
          <cell r="C2226">
            <v>-19.918099999999999</v>
          </cell>
          <cell r="E2226">
            <v>-1874.7159999999999</v>
          </cell>
        </row>
        <row r="2227">
          <cell r="C2227">
            <v>-19.928139999999999</v>
          </cell>
          <cell r="E2227">
            <v>-1875.836</v>
          </cell>
        </row>
        <row r="2228">
          <cell r="C2228">
            <v>-19.938120000000001</v>
          </cell>
          <cell r="E2228">
            <v>-1878.325</v>
          </cell>
        </row>
        <row r="2229">
          <cell r="C2229">
            <v>-19.94811</v>
          </cell>
          <cell r="E2229">
            <v>-1880.0719999999999</v>
          </cell>
        </row>
        <row r="2230">
          <cell r="C2230">
            <v>-19.958030000000001</v>
          </cell>
          <cell r="E2230">
            <v>-1882.1020000000001</v>
          </cell>
        </row>
        <row r="2231">
          <cell r="C2231">
            <v>-19.968019999999999</v>
          </cell>
          <cell r="E2231">
            <v>-1884.999</v>
          </cell>
        </row>
        <row r="2232">
          <cell r="C2232">
            <v>-19.978069999999999</v>
          </cell>
          <cell r="E2232">
            <v>-1881.8869999999999</v>
          </cell>
        </row>
        <row r="2233">
          <cell r="C2233">
            <v>-19.988109999999999</v>
          </cell>
          <cell r="E2233">
            <v>-1878.202</v>
          </cell>
        </row>
        <row r="2234">
          <cell r="C2234">
            <v>-19.99803</v>
          </cell>
          <cell r="E2234">
            <v>-1873.421</v>
          </cell>
        </row>
        <row r="2235">
          <cell r="C2235">
            <v>-20.008019999999998</v>
          </cell>
          <cell r="E2235">
            <v>-1859.615</v>
          </cell>
        </row>
        <row r="2236">
          <cell r="C2236">
            <v>-20.01812</v>
          </cell>
          <cell r="E2236">
            <v>-1839.5719999999999</v>
          </cell>
        </row>
        <row r="2237">
          <cell r="C2237">
            <v>-20.028169999999999</v>
          </cell>
          <cell r="E2237">
            <v>-1818.6569999999999</v>
          </cell>
        </row>
        <row r="2238">
          <cell r="C2238">
            <v>-20.03809</v>
          </cell>
          <cell r="E2238">
            <v>-1801.596</v>
          </cell>
        </row>
        <row r="2239">
          <cell r="C2239">
            <v>-20.048079999999999</v>
          </cell>
          <cell r="E2239">
            <v>-1781.182</v>
          </cell>
        </row>
        <row r="2240">
          <cell r="C2240">
            <v>-20.058060000000001</v>
          </cell>
          <cell r="E2240">
            <v>-1762.5429999999999</v>
          </cell>
        </row>
        <row r="2241">
          <cell r="C2241">
            <v>-20.068049999999999</v>
          </cell>
          <cell r="E2241">
            <v>-1750.1949999999999</v>
          </cell>
        </row>
        <row r="2242">
          <cell r="C2242">
            <v>-20.078029999999998</v>
          </cell>
          <cell r="E2242">
            <v>-1744.0239999999999</v>
          </cell>
        </row>
        <row r="2243">
          <cell r="C2243">
            <v>-20.08802</v>
          </cell>
          <cell r="E2243">
            <v>-1743.92</v>
          </cell>
        </row>
        <row r="2244">
          <cell r="C2244">
            <v>-20.097940000000001</v>
          </cell>
          <cell r="E2244">
            <v>-1747.9659999999999</v>
          </cell>
        </row>
        <row r="2245">
          <cell r="C2245">
            <v>-20.10793</v>
          </cell>
          <cell r="E2245">
            <v>-1753.3320000000001</v>
          </cell>
        </row>
        <row r="2246">
          <cell r="C2246">
            <v>-20.11797</v>
          </cell>
          <cell r="E2246">
            <v>-1747.5550000000001</v>
          </cell>
        </row>
        <row r="2247">
          <cell r="C2247">
            <v>-20.128080000000001</v>
          </cell>
          <cell r="E2247">
            <v>-1733.6089999999999</v>
          </cell>
        </row>
        <row r="2248">
          <cell r="C2248">
            <v>-20.138059999999999</v>
          </cell>
          <cell r="E2248">
            <v>-1718.508</v>
          </cell>
        </row>
        <row r="2249">
          <cell r="C2249">
            <v>-20.148050000000001</v>
          </cell>
          <cell r="E2249">
            <v>-1707.08</v>
          </cell>
        </row>
        <row r="2250">
          <cell r="C2250">
            <v>-20.158090000000001</v>
          </cell>
          <cell r="E2250">
            <v>-1700.885</v>
          </cell>
        </row>
        <row r="2251">
          <cell r="C2251">
            <v>-20.168130000000001</v>
          </cell>
          <cell r="E2251">
            <v>-1700.63</v>
          </cell>
        </row>
        <row r="2252">
          <cell r="C2252">
            <v>-20.17812</v>
          </cell>
          <cell r="E2252">
            <v>-1703.405</v>
          </cell>
        </row>
        <row r="2253">
          <cell r="C2253">
            <v>-20.188099999999999</v>
          </cell>
          <cell r="E2253">
            <v>-1699.3109999999999</v>
          </cell>
        </row>
        <row r="2254">
          <cell r="C2254">
            <v>-20.198090000000001</v>
          </cell>
          <cell r="E2254">
            <v>-1692.1769999999999</v>
          </cell>
        </row>
        <row r="2255">
          <cell r="C2255">
            <v>-20.208069999999999</v>
          </cell>
          <cell r="E2255">
            <v>-1680.3030000000001</v>
          </cell>
        </row>
        <row r="2256">
          <cell r="C2256">
            <v>-20.218119999999999</v>
          </cell>
          <cell r="E2256">
            <v>-1670.0060000000001</v>
          </cell>
        </row>
        <row r="2257">
          <cell r="C2257">
            <v>-20.228110000000001</v>
          </cell>
          <cell r="E2257">
            <v>-1664.1990000000001</v>
          </cell>
        </row>
        <row r="2258">
          <cell r="C2258">
            <v>-20.23809</v>
          </cell>
          <cell r="E2258">
            <v>-1657.2360000000001</v>
          </cell>
        </row>
        <row r="2259">
          <cell r="C2259">
            <v>-20.244129999999998</v>
          </cell>
          <cell r="E2259">
            <v>-1614.4580000000001</v>
          </cell>
        </row>
        <row r="2260">
          <cell r="C2260">
            <v>-20.248080000000002</v>
          </cell>
          <cell r="E2260">
            <v>-1564.271</v>
          </cell>
        </row>
        <row r="2261">
          <cell r="C2261">
            <v>-20.250109999999999</v>
          </cell>
          <cell r="E2261">
            <v>-1535.9490000000001</v>
          </cell>
        </row>
        <row r="2262">
          <cell r="C2262">
            <v>-20.252079999999999</v>
          </cell>
          <cell r="E2262">
            <v>-1506.472</v>
          </cell>
        </row>
        <row r="2263">
          <cell r="C2263">
            <v>-20.254110000000001</v>
          </cell>
          <cell r="E2263">
            <v>-1476.615</v>
          </cell>
        </row>
        <row r="2264">
          <cell r="C2264">
            <v>-20.256139999999998</v>
          </cell>
          <cell r="E2264">
            <v>-1446.9749999999999</v>
          </cell>
        </row>
        <row r="2265">
          <cell r="C2265">
            <v>-20.258120000000002</v>
          </cell>
          <cell r="E2265">
            <v>-1417.97</v>
          </cell>
        </row>
        <row r="2266">
          <cell r="C2266">
            <v>-20.260090000000002</v>
          </cell>
          <cell r="E2266">
            <v>-1389.9659999999999</v>
          </cell>
        </row>
        <row r="2267">
          <cell r="C2267">
            <v>-20.262060000000002</v>
          </cell>
          <cell r="E2267">
            <v>-1363.29</v>
          </cell>
        </row>
        <row r="2268">
          <cell r="C2268">
            <v>-20.264099999999999</v>
          </cell>
          <cell r="E2268">
            <v>-1338.1659999999999</v>
          </cell>
        </row>
        <row r="2269">
          <cell r="C2269">
            <v>-20.268160000000002</v>
          </cell>
          <cell r="E2269">
            <v>-1293.038</v>
          </cell>
        </row>
        <row r="2270">
          <cell r="C2270">
            <v>-20.272110000000001</v>
          </cell>
          <cell r="E2270">
            <v>-1255.2950000000001</v>
          </cell>
        </row>
        <row r="2271">
          <cell r="C2271">
            <v>-20.276109999999999</v>
          </cell>
          <cell r="E2271">
            <v>-1224.8489999999999</v>
          </cell>
        </row>
        <row r="2272">
          <cell r="C2272">
            <v>-20.282150000000001</v>
          </cell>
          <cell r="E2272">
            <v>-1190.9480000000001</v>
          </cell>
        </row>
        <row r="2273">
          <cell r="C2273">
            <v>-20.29017</v>
          </cell>
          <cell r="E2273">
            <v>-1165.5899999999999</v>
          </cell>
        </row>
        <row r="2274">
          <cell r="C2274">
            <v>-20.300090000000001</v>
          </cell>
          <cell r="E2274">
            <v>-1156.1289999999999</v>
          </cell>
        </row>
        <row r="2275">
          <cell r="C2275">
            <v>-20.310140000000001</v>
          </cell>
          <cell r="E2275">
            <v>-1159.5740000000001</v>
          </cell>
        </row>
        <row r="2276">
          <cell r="C2276">
            <v>-20.320119999999999</v>
          </cell>
          <cell r="E2276">
            <v>-1168.4829999999999</v>
          </cell>
        </row>
        <row r="2277">
          <cell r="C2277">
            <v>-20.330159999999999</v>
          </cell>
          <cell r="E2277">
            <v>-1178.7460000000001</v>
          </cell>
        </row>
        <row r="2278">
          <cell r="C2278">
            <v>-20.340150000000001</v>
          </cell>
          <cell r="E2278">
            <v>-1188.643</v>
          </cell>
        </row>
        <row r="2279">
          <cell r="C2279">
            <v>-20.35013</v>
          </cell>
          <cell r="E2279">
            <v>-1196.511</v>
          </cell>
        </row>
        <row r="2280">
          <cell r="C2280">
            <v>-20.36018</v>
          </cell>
          <cell r="E2280">
            <v>-1202.154</v>
          </cell>
        </row>
        <row r="2281">
          <cell r="C2281">
            <v>-20.370159999999998</v>
          </cell>
          <cell r="E2281">
            <v>-1205.934</v>
          </cell>
        </row>
        <row r="2282">
          <cell r="C2282">
            <v>-20.38015</v>
          </cell>
          <cell r="E2282">
            <v>-1205.402</v>
          </cell>
        </row>
        <row r="2283">
          <cell r="C2283">
            <v>-20.390070000000001</v>
          </cell>
          <cell r="E2283">
            <v>-1191.4449999999999</v>
          </cell>
        </row>
        <row r="2284">
          <cell r="C2284">
            <v>-20.40006</v>
          </cell>
          <cell r="E2284">
            <v>-1174.1289999999999</v>
          </cell>
        </row>
        <row r="2285">
          <cell r="C2285">
            <v>-20.4101</v>
          </cell>
          <cell r="E2285">
            <v>-1158.623</v>
          </cell>
        </row>
        <row r="2286">
          <cell r="C2286">
            <v>-20.420089999999998</v>
          </cell>
          <cell r="E2286">
            <v>-1147.5219999999999</v>
          </cell>
        </row>
        <row r="2287">
          <cell r="C2287">
            <v>-20.430129999999998</v>
          </cell>
          <cell r="E2287">
            <v>-1140.7650000000001</v>
          </cell>
        </row>
        <row r="2288">
          <cell r="C2288">
            <v>-20.440059999999999</v>
          </cell>
          <cell r="E2288">
            <v>-1136.7840000000001</v>
          </cell>
        </row>
        <row r="2289">
          <cell r="C2289">
            <v>-20.450040000000001</v>
          </cell>
          <cell r="E2289">
            <v>-1136.433</v>
          </cell>
        </row>
        <row r="2290">
          <cell r="C2290">
            <v>-20.46003</v>
          </cell>
          <cell r="E2290">
            <v>-1138.337</v>
          </cell>
        </row>
        <row r="2291">
          <cell r="C2291">
            <v>-20.47007</v>
          </cell>
          <cell r="E2291">
            <v>-1140.9780000000001</v>
          </cell>
        </row>
        <row r="2292">
          <cell r="C2292">
            <v>-20.480060000000002</v>
          </cell>
          <cell r="E2292">
            <v>-1142.867</v>
          </cell>
        </row>
        <row r="2293">
          <cell r="C2293">
            <v>-20.49004</v>
          </cell>
          <cell r="E2293">
            <v>-1144.3889999999999</v>
          </cell>
        </row>
        <row r="2294">
          <cell r="C2294">
            <v>-20.500029999999999</v>
          </cell>
          <cell r="E2294">
            <v>-1145.616</v>
          </cell>
        </row>
        <row r="2295">
          <cell r="C2295">
            <v>-20.50995</v>
          </cell>
          <cell r="E2295">
            <v>-1146.817</v>
          </cell>
        </row>
        <row r="2296">
          <cell r="C2296">
            <v>-20.52</v>
          </cell>
          <cell r="E2296">
            <v>-1146.7370000000001</v>
          </cell>
        </row>
        <row r="2297">
          <cell r="C2297">
            <v>-20.53004</v>
          </cell>
          <cell r="E2297">
            <v>-1145.788</v>
          </cell>
        </row>
        <row r="2298">
          <cell r="C2298">
            <v>-20.540030000000002</v>
          </cell>
          <cell r="E2298">
            <v>-1143.8920000000001</v>
          </cell>
        </row>
        <row r="2299">
          <cell r="C2299">
            <v>-20.55001</v>
          </cell>
          <cell r="E2299">
            <v>-1140.078</v>
          </cell>
        </row>
        <row r="2300">
          <cell r="C2300">
            <v>-20.56006</v>
          </cell>
          <cell r="E2300">
            <v>-1133.069</v>
          </cell>
        </row>
        <row r="2301">
          <cell r="C2301">
            <v>-20.570039999999999</v>
          </cell>
          <cell r="E2301">
            <v>-1125.3119999999999</v>
          </cell>
        </row>
        <row r="2302">
          <cell r="C2302">
            <v>-20.580079999999999</v>
          </cell>
          <cell r="E2302">
            <v>-1119.902</v>
          </cell>
        </row>
        <row r="2303">
          <cell r="C2303">
            <v>-20.590129999999998</v>
          </cell>
          <cell r="E2303">
            <v>-1117.5550000000001</v>
          </cell>
        </row>
        <row r="2304">
          <cell r="C2304">
            <v>-20.600110000000001</v>
          </cell>
          <cell r="E2304">
            <v>-1117.836</v>
          </cell>
        </row>
        <row r="2305">
          <cell r="C2305">
            <v>-20.610099999999999</v>
          </cell>
          <cell r="E2305">
            <v>-1119.204</v>
          </cell>
        </row>
        <row r="2306">
          <cell r="C2306">
            <v>-20.620080000000002</v>
          </cell>
          <cell r="E2306">
            <v>-1116.461</v>
          </cell>
        </row>
        <row r="2307">
          <cell r="C2307">
            <v>-20.630130000000001</v>
          </cell>
          <cell r="E2307">
            <v>-1109.6869999999999</v>
          </cell>
        </row>
        <row r="2308">
          <cell r="C2308">
            <v>-20.64012</v>
          </cell>
          <cell r="E2308">
            <v>-1101.377</v>
          </cell>
        </row>
        <row r="2309">
          <cell r="C2309">
            <v>-20.650099999999998</v>
          </cell>
          <cell r="E2309">
            <v>-1092.817</v>
          </cell>
        </row>
        <row r="2310">
          <cell r="C2310">
            <v>-20.660080000000001</v>
          </cell>
          <cell r="E2310">
            <v>-1086.53</v>
          </cell>
        </row>
        <row r="2311">
          <cell r="C2311">
            <v>-20.670069999999999</v>
          </cell>
          <cell r="E2311">
            <v>-1082.662</v>
          </cell>
        </row>
        <row r="2312">
          <cell r="C2312">
            <v>-20.680050000000001</v>
          </cell>
          <cell r="E2312">
            <v>-1073.0250000000001</v>
          </cell>
        </row>
        <row r="2313">
          <cell r="C2313">
            <v>-20.690100000000001</v>
          </cell>
          <cell r="E2313">
            <v>-1063.2729999999999</v>
          </cell>
        </row>
        <row r="2314">
          <cell r="C2314">
            <v>-20.700140000000001</v>
          </cell>
          <cell r="E2314">
            <v>-1057.191</v>
          </cell>
        </row>
        <row r="2315">
          <cell r="C2315">
            <v>-20.710190000000001</v>
          </cell>
          <cell r="E2315">
            <v>-1055.0630000000001</v>
          </cell>
        </row>
        <row r="2316">
          <cell r="C2316">
            <v>-20.720050000000001</v>
          </cell>
          <cell r="E2316">
            <v>-1056.078</v>
          </cell>
        </row>
        <row r="2317">
          <cell r="C2317">
            <v>-20.7301</v>
          </cell>
          <cell r="E2317">
            <v>-1058.5129999999999</v>
          </cell>
        </row>
        <row r="2318">
          <cell r="C2318">
            <v>-20.740079999999999</v>
          </cell>
          <cell r="E2318">
            <v>-1060.5909999999999</v>
          </cell>
        </row>
        <row r="2319">
          <cell r="C2319">
            <v>-20.750129999999999</v>
          </cell>
          <cell r="E2319">
            <v>-1061.9000000000001</v>
          </cell>
        </row>
        <row r="2320">
          <cell r="C2320">
            <v>-20.760110000000001</v>
          </cell>
          <cell r="E2320">
            <v>-1062.3699999999999</v>
          </cell>
        </row>
        <row r="2321">
          <cell r="C2321">
            <v>-20.770099999999999</v>
          </cell>
          <cell r="E2321">
            <v>-1060.491</v>
          </cell>
        </row>
        <row r="2322">
          <cell r="C2322">
            <v>-20.780080000000002</v>
          </cell>
          <cell r="E2322">
            <v>-1057.377</v>
          </cell>
        </row>
        <row r="2323">
          <cell r="C2323">
            <v>-20.790130000000001</v>
          </cell>
          <cell r="E2323">
            <v>-1051.463</v>
          </cell>
        </row>
        <row r="2324">
          <cell r="C2324">
            <v>-20.80011</v>
          </cell>
          <cell r="E2324">
            <v>-1046.2159999999999</v>
          </cell>
        </row>
        <row r="2325">
          <cell r="C2325">
            <v>-20.81016</v>
          </cell>
          <cell r="E2325">
            <v>-1043.348</v>
          </cell>
        </row>
        <row r="2326">
          <cell r="C2326">
            <v>-20.820139999999999</v>
          </cell>
          <cell r="E2326">
            <v>-1042.3130000000001</v>
          </cell>
        </row>
        <row r="2327">
          <cell r="C2327">
            <v>-20.830069999999999</v>
          </cell>
          <cell r="E2327">
            <v>-1041.7619999999999</v>
          </cell>
        </row>
        <row r="2328">
          <cell r="C2328">
            <v>-20.840109999999999</v>
          </cell>
          <cell r="E2328">
            <v>-1038.441</v>
          </cell>
        </row>
        <row r="2329">
          <cell r="C2329">
            <v>-20.850149999999999</v>
          </cell>
          <cell r="E2329">
            <v>-1030.6780000000001</v>
          </cell>
        </row>
        <row r="2330">
          <cell r="C2330">
            <v>-20.860140000000001</v>
          </cell>
          <cell r="E2330">
            <v>-1020.0309999999999</v>
          </cell>
        </row>
        <row r="2331">
          <cell r="C2331">
            <v>-20.87012</v>
          </cell>
          <cell r="E2331">
            <v>-1010.261</v>
          </cell>
        </row>
        <row r="2332">
          <cell r="C2332">
            <v>-20.880109999999998</v>
          </cell>
          <cell r="E2332">
            <v>-1002.802</v>
          </cell>
        </row>
        <row r="2333">
          <cell r="C2333">
            <v>-20.890149999999998</v>
          </cell>
          <cell r="E2333">
            <v>-997.57129999999995</v>
          </cell>
        </row>
        <row r="2334">
          <cell r="C2334">
            <v>-20.90014</v>
          </cell>
          <cell r="E2334">
            <v>-994.82230000000004</v>
          </cell>
        </row>
        <row r="2335">
          <cell r="C2335">
            <v>-20.910119999999999</v>
          </cell>
          <cell r="E2335">
            <v>-992.78570000000002</v>
          </cell>
        </row>
        <row r="2336">
          <cell r="C2336">
            <v>-20.920110000000001</v>
          </cell>
          <cell r="E2336">
            <v>-990.56949999999995</v>
          </cell>
        </row>
        <row r="2337">
          <cell r="C2337">
            <v>-20.930150000000001</v>
          </cell>
          <cell r="E2337">
            <v>-988.41430000000003</v>
          </cell>
        </row>
        <row r="2338">
          <cell r="C2338">
            <v>-20.94014</v>
          </cell>
          <cell r="E2338">
            <v>-986.30700000000002</v>
          </cell>
        </row>
        <row r="2339">
          <cell r="C2339">
            <v>-20.95018</v>
          </cell>
          <cell r="E2339">
            <v>-984.14660000000003</v>
          </cell>
        </row>
        <row r="2340">
          <cell r="C2340">
            <v>-20.960170000000002</v>
          </cell>
          <cell r="E2340">
            <v>-982.73900000000003</v>
          </cell>
        </row>
        <row r="2341">
          <cell r="C2341">
            <v>-20.97015</v>
          </cell>
          <cell r="E2341">
            <v>-981.30989999999997</v>
          </cell>
        </row>
        <row r="2342">
          <cell r="C2342">
            <v>-20.980080000000001</v>
          </cell>
          <cell r="E2342">
            <v>-979.66179999999997</v>
          </cell>
        </row>
        <row r="2343">
          <cell r="C2343">
            <v>-20.990120000000001</v>
          </cell>
          <cell r="E2343">
            <v>-977.08900000000006</v>
          </cell>
        </row>
        <row r="2344">
          <cell r="C2344">
            <v>-21.000050000000002</v>
          </cell>
          <cell r="E2344">
            <v>-973.34109999999998</v>
          </cell>
        </row>
        <row r="2345">
          <cell r="C2345">
            <v>-21.010090000000002</v>
          </cell>
          <cell r="E2345">
            <v>-969.48400000000004</v>
          </cell>
        </row>
        <row r="2346">
          <cell r="C2346">
            <v>-21.020130000000002</v>
          </cell>
          <cell r="E2346">
            <v>-965.30309999999997</v>
          </cell>
        </row>
        <row r="2347">
          <cell r="C2347">
            <v>-21.030180000000001</v>
          </cell>
          <cell r="E2347">
            <v>-960.81629999999996</v>
          </cell>
        </row>
        <row r="2348">
          <cell r="C2348">
            <v>-21.04016</v>
          </cell>
          <cell r="E2348">
            <v>-956.84029999999996</v>
          </cell>
        </row>
        <row r="2349">
          <cell r="C2349">
            <v>-21.050090000000001</v>
          </cell>
          <cell r="E2349">
            <v>-954.10990000000004</v>
          </cell>
        </row>
        <row r="2350">
          <cell r="C2350">
            <v>-21.060130000000001</v>
          </cell>
          <cell r="E2350">
            <v>-952.65769999999998</v>
          </cell>
        </row>
        <row r="2351">
          <cell r="C2351">
            <v>-21.070060000000002</v>
          </cell>
          <cell r="E2351">
            <v>-952.52189999999996</v>
          </cell>
        </row>
        <row r="2352">
          <cell r="C2352">
            <v>-21.080100000000002</v>
          </cell>
          <cell r="E2352">
            <v>-952.42610000000002</v>
          </cell>
        </row>
        <row r="2353">
          <cell r="C2353">
            <v>-21.090150000000001</v>
          </cell>
          <cell r="E2353">
            <v>-952.37189999999998</v>
          </cell>
        </row>
        <row r="2354">
          <cell r="C2354">
            <v>-21.10013</v>
          </cell>
          <cell r="E2354">
            <v>-947.52179999999998</v>
          </cell>
        </row>
        <row r="2355">
          <cell r="C2355">
            <v>-21.110060000000001</v>
          </cell>
          <cell r="E2355">
            <v>-938.47450000000003</v>
          </cell>
        </row>
        <row r="2356">
          <cell r="C2356">
            <v>-21.120100000000001</v>
          </cell>
          <cell r="E2356">
            <v>-929.73009999999999</v>
          </cell>
        </row>
        <row r="2357">
          <cell r="C2357">
            <v>-21.130089999999999</v>
          </cell>
          <cell r="E2357">
            <v>-923.65750000000003</v>
          </cell>
        </row>
        <row r="2358">
          <cell r="C2358">
            <v>-21.140129999999999</v>
          </cell>
          <cell r="E2358">
            <v>-920.524</v>
          </cell>
        </row>
        <row r="2359">
          <cell r="C2359">
            <v>-21.150120000000001</v>
          </cell>
          <cell r="E2359">
            <v>-919.24109999999996</v>
          </cell>
        </row>
        <row r="2360">
          <cell r="C2360">
            <v>-21.160039999999999</v>
          </cell>
          <cell r="E2360">
            <v>-919.14520000000005</v>
          </cell>
        </row>
        <row r="2361">
          <cell r="C2361">
            <v>-21.170030000000001</v>
          </cell>
          <cell r="E2361">
            <v>-919.60569999999996</v>
          </cell>
        </row>
        <row r="2362">
          <cell r="C2362">
            <v>-21.180009999999999</v>
          </cell>
          <cell r="E2362">
            <v>-919.44470000000001</v>
          </cell>
        </row>
        <row r="2363">
          <cell r="C2363">
            <v>-21.19</v>
          </cell>
          <cell r="E2363">
            <v>-916.74850000000004</v>
          </cell>
        </row>
        <row r="2364">
          <cell r="C2364">
            <v>-21.19998</v>
          </cell>
          <cell r="E2364">
            <v>-910.74210000000005</v>
          </cell>
        </row>
        <row r="2365">
          <cell r="C2365">
            <v>-21.21003</v>
          </cell>
          <cell r="E2365">
            <v>-904.5883</v>
          </cell>
        </row>
        <row r="2366">
          <cell r="C2366">
            <v>-21.22007</v>
          </cell>
          <cell r="E2366">
            <v>-899.8383</v>
          </cell>
        </row>
        <row r="2367">
          <cell r="C2367">
            <v>-21.230119999999999</v>
          </cell>
          <cell r="E2367">
            <v>-896.13649999999996</v>
          </cell>
        </row>
        <row r="2368">
          <cell r="C2368">
            <v>-21.240100000000002</v>
          </cell>
          <cell r="E2368">
            <v>-894.03369999999995</v>
          </cell>
        </row>
        <row r="2369">
          <cell r="C2369">
            <v>-21.250080000000001</v>
          </cell>
          <cell r="E2369">
            <v>-893.24059999999997</v>
          </cell>
        </row>
        <row r="2370">
          <cell r="C2370">
            <v>-21.260010000000001</v>
          </cell>
          <cell r="E2370">
            <v>-892.72950000000003</v>
          </cell>
        </row>
        <row r="2371">
          <cell r="C2371">
            <v>-21.269939999999998</v>
          </cell>
          <cell r="E2371">
            <v>-891.35140000000001</v>
          </cell>
        </row>
        <row r="2372">
          <cell r="C2372">
            <v>-21.279920000000001</v>
          </cell>
          <cell r="E2372">
            <v>-889.36620000000005</v>
          </cell>
        </row>
        <row r="2373">
          <cell r="C2373">
            <v>-21.289909999999999</v>
          </cell>
          <cell r="E2373">
            <v>-887.88570000000004</v>
          </cell>
        </row>
        <row r="2374">
          <cell r="C2374">
            <v>-21.299949999999999</v>
          </cell>
          <cell r="E2374">
            <v>-887.27670000000001</v>
          </cell>
        </row>
        <row r="2375">
          <cell r="C2375">
            <v>-21.309930000000001</v>
          </cell>
          <cell r="E2375">
            <v>-886.9701</v>
          </cell>
        </row>
        <row r="2376">
          <cell r="C2376">
            <v>-21.320039999999999</v>
          </cell>
          <cell r="E2376">
            <v>-886.68100000000004</v>
          </cell>
        </row>
        <row r="2377">
          <cell r="C2377">
            <v>-21.330030000000001</v>
          </cell>
          <cell r="E2377">
            <v>-881.81</v>
          </cell>
        </row>
        <row r="2378">
          <cell r="C2378">
            <v>-21.340009999999999</v>
          </cell>
          <cell r="E2378">
            <v>-875.3021</v>
          </cell>
        </row>
        <row r="2379">
          <cell r="C2379">
            <v>-21.35005</v>
          </cell>
          <cell r="E2379">
            <v>-870.9126</v>
          </cell>
        </row>
        <row r="2380">
          <cell r="C2380">
            <v>-21.360040000000001</v>
          </cell>
          <cell r="E2380">
            <v>-868.93690000000004</v>
          </cell>
        </row>
        <row r="2381">
          <cell r="C2381">
            <v>-21.37002</v>
          </cell>
          <cell r="E2381">
            <v>-868.87950000000001</v>
          </cell>
        </row>
        <row r="2382">
          <cell r="C2382">
            <v>-21.38007</v>
          </cell>
          <cell r="E2382">
            <v>-869.69600000000003</v>
          </cell>
        </row>
        <row r="2383">
          <cell r="C2383">
            <v>-21.389990000000001</v>
          </cell>
          <cell r="E2383">
            <v>-869.07209999999998</v>
          </cell>
        </row>
        <row r="2384">
          <cell r="C2384">
            <v>-21.399979999999999</v>
          </cell>
          <cell r="E2384">
            <v>-864.03089999999997</v>
          </cell>
        </row>
        <row r="2385">
          <cell r="C2385">
            <v>-21.4099</v>
          </cell>
          <cell r="E2385">
            <v>-846.49580000000003</v>
          </cell>
        </row>
        <row r="2386">
          <cell r="C2386">
            <v>-21.416</v>
          </cell>
          <cell r="E2386">
            <v>-821.21799999999996</v>
          </cell>
        </row>
        <row r="2387">
          <cell r="C2387">
            <v>-21.421980000000001</v>
          </cell>
          <cell r="E2387">
            <v>-792.84249999999997</v>
          </cell>
        </row>
        <row r="2388">
          <cell r="C2388">
            <v>-21.42802</v>
          </cell>
          <cell r="E2388">
            <v>-766.15459999999996</v>
          </cell>
        </row>
        <row r="2389">
          <cell r="C2389">
            <v>-21.436029999999999</v>
          </cell>
          <cell r="E2389">
            <v>-737.69079999999997</v>
          </cell>
        </row>
        <row r="2390">
          <cell r="C2390">
            <v>-21.446069999999999</v>
          </cell>
          <cell r="E2390">
            <v>-714.75800000000004</v>
          </cell>
        </row>
        <row r="2391">
          <cell r="C2391">
            <v>-21.456060000000001</v>
          </cell>
          <cell r="E2391">
            <v>-703.27729999999997</v>
          </cell>
        </row>
        <row r="2392">
          <cell r="C2392">
            <v>-21.46604</v>
          </cell>
          <cell r="E2392">
            <v>-699.52710000000002</v>
          </cell>
        </row>
        <row r="2393">
          <cell r="C2393">
            <v>-21.476089999999999</v>
          </cell>
          <cell r="E2393">
            <v>-699.64210000000003</v>
          </cell>
        </row>
        <row r="2394">
          <cell r="C2394">
            <v>-21.486080000000001</v>
          </cell>
          <cell r="E2394">
            <v>-701.01559999999995</v>
          </cell>
        </row>
        <row r="2395">
          <cell r="C2395">
            <v>-21.496120000000001</v>
          </cell>
          <cell r="E2395">
            <v>-701.04499999999996</v>
          </cell>
        </row>
        <row r="2396">
          <cell r="C2396">
            <v>-21.50611</v>
          </cell>
          <cell r="E2396">
            <v>-699.29729999999995</v>
          </cell>
        </row>
        <row r="2397">
          <cell r="C2397">
            <v>-21.516089999999998</v>
          </cell>
          <cell r="E2397">
            <v>-695.66899999999998</v>
          </cell>
        </row>
        <row r="2398">
          <cell r="C2398">
            <v>-21.526070000000001</v>
          </cell>
          <cell r="E2398">
            <v>-691.39499999999998</v>
          </cell>
        </row>
        <row r="2399">
          <cell r="C2399">
            <v>-21.53612</v>
          </cell>
          <cell r="E2399">
            <v>-687.61069999999995</v>
          </cell>
        </row>
        <row r="2400">
          <cell r="C2400">
            <v>-21.54616</v>
          </cell>
          <cell r="E2400">
            <v>-684.58140000000003</v>
          </cell>
        </row>
        <row r="2401">
          <cell r="C2401">
            <v>-21.556149999999999</v>
          </cell>
          <cell r="E2401">
            <v>-682.55809999999997</v>
          </cell>
        </row>
        <row r="2402">
          <cell r="C2402">
            <v>-21.566130000000001</v>
          </cell>
          <cell r="E2402">
            <v>-681.11249999999995</v>
          </cell>
        </row>
        <row r="2403">
          <cell r="C2403">
            <v>-21.57612</v>
          </cell>
          <cell r="E2403">
            <v>-679.62810000000002</v>
          </cell>
        </row>
        <row r="2404">
          <cell r="C2404">
            <v>-21.586099999999998</v>
          </cell>
          <cell r="E2404">
            <v>-678.86490000000003</v>
          </cell>
        </row>
        <row r="2405">
          <cell r="C2405">
            <v>-21.59609</v>
          </cell>
          <cell r="E2405">
            <v>-679.13520000000005</v>
          </cell>
        </row>
        <row r="2406">
          <cell r="C2406">
            <v>-21.606069999999999</v>
          </cell>
          <cell r="E2406">
            <v>-679.96360000000004</v>
          </cell>
        </row>
        <row r="2407">
          <cell r="C2407">
            <v>-21.616060000000001</v>
          </cell>
          <cell r="E2407">
            <v>-673.57039999999995</v>
          </cell>
        </row>
        <row r="2408">
          <cell r="C2408">
            <v>-21.626100000000001</v>
          </cell>
          <cell r="E2408">
            <v>-641.37170000000003</v>
          </cell>
        </row>
        <row r="2409">
          <cell r="C2409">
            <v>-21.634049999999998</v>
          </cell>
          <cell r="E2409">
            <v>-611.1318</v>
          </cell>
        </row>
        <row r="2410">
          <cell r="C2410">
            <v>-21.64207</v>
          </cell>
          <cell r="E2410">
            <v>-584.42470000000003</v>
          </cell>
        </row>
        <row r="2411">
          <cell r="C2411">
            <v>-21.65211</v>
          </cell>
          <cell r="E2411">
            <v>-560.34010000000001</v>
          </cell>
        </row>
        <row r="2412">
          <cell r="C2412">
            <v>-21.66216</v>
          </cell>
          <cell r="E2412">
            <v>-546.57579999999996</v>
          </cell>
        </row>
        <row r="2413">
          <cell r="C2413">
            <v>-21.672139999999999</v>
          </cell>
          <cell r="E2413">
            <v>-540.7527</v>
          </cell>
        </row>
        <row r="2414">
          <cell r="C2414">
            <v>-21.682130000000001</v>
          </cell>
          <cell r="E2414">
            <v>-539.40129999999999</v>
          </cell>
        </row>
        <row r="2415">
          <cell r="C2415">
            <v>-21.692049999999998</v>
          </cell>
          <cell r="E2415">
            <v>-538.36450000000002</v>
          </cell>
        </row>
        <row r="2416">
          <cell r="C2416">
            <v>-21.702089999999998</v>
          </cell>
          <cell r="E2416">
            <v>-538.06150000000002</v>
          </cell>
        </row>
        <row r="2417">
          <cell r="C2417">
            <v>-21.71208</v>
          </cell>
          <cell r="E2417">
            <v>-538.70910000000003</v>
          </cell>
        </row>
        <row r="2418">
          <cell r="C2418">
            <v>-21.72213</v>
          </cell>
          <cell r="E2418">
            <v>-538.59879999999998</v>
          </cell>
        </row>
        <row r="2419">
          <cell r="C2419">
            <v>-21.732050000000001</v>
          </cell>
          <cell r="E2419">
            <v>-537.94669999999996</v>
          </cell>
        </row>
        <row r="2420">
          <cell r="C2420">
            <v>-21.742039999999999</v>
          </cell>
          <cell r="E2420">
            <v>-537.5299</v>
          </cell>
        </row>
        <row r="2421">
          <cell r="C2421">
            <v>-21.752079999999999</v>
          </cell>
          <cell r="E2421">
            <v>-537.60860000000002</v>
          </cell>
        </row>
        <row r="2422">
          <cell r="C2422">
            <v>-21.762119999999999</v>
          </cell>
          <cell r="E2422">
            <v>-537.56550000000004</v>
          </cell>
        </row>
        <row r="2423">
          <cell r="C2423">
            <v>-21.772110000000001</v>
          </cell>
          <cell r="E2423">
            <v>-537.43700000000001</v>
          </cell>
        </row>
        <row r="2424">
          <cell r="C2424">
            <v>-21.782029999999999</v>
          </cell>
          <cell r="E2424">
            <v>-535.24429999999995</v>
          </cell>
        </row>
        <row r="2425">
          <cell r="C2425">
            <v>-21.792079999999999</v>
          </cell>
          <cell r="E2425">
            <v>-530.4203</v>
          </cell>
        </row>
        <row r="2426">
          <cell r="C2426">
            <v>-21.802060000000001</v>
          </cell>
          <cell r="E2426">
            <v>-525.24800000000005</v>
          </cell>
        </row>
        <row r="2427">
          <cell r="C2427">
            <v>-21.812049999999999</v>
          </cell>
          <cell r="E2427">
            <v>-520.23569999999995</v>
          </cell>
        </row>
        <row r="2428">
          <cell r="C2428">
            <v>-21.822030000000002</v>
          </cell>
          <cell r="E2428">
            <v>-515.8424</v>
          </cell>
        </row>
        <row r="2429">
          <cell r="C2429">
            <v>-21.832080000000001</v>
          </cell>
          <cell r="E2429">
            <v>-512.36689999999999</v>
          </cell>
        </row>
        <row r="2430">
          <cell r="C2430">
            <v>-21.84206</v>
          </cell>
          <cell r="E2430">
            <v>-509.04219999999998</v>
          </cell>
        </row>
        <row r="2431">
          <cell r="C2431">
            <v>-21.852049999999998</v>
          </cell>
          <cell r="E2431">
            <v>-505.30040000000002</v>
          </cell>
        </row>
        <row r="2432">
          <cell r="C2432">
            <v>-21.862030000000001</v>
          </cell>
          <cell r="E2432">
            <v>-501.34449999999998</v>
          </cell>
        </row>
        <row r="2433">
          <cell r="C2433">
            <v>-21.872019999999999</v>
          </cell>
          <cell r="E2433">
            <v>-496.99549999999999</v>
          </cell>
        </row>
        <row r="2434">
          <cell r="C2434">
            <v>-21.882059999999999</v>
          </cell>
          <cell r="E2434">
            <v>-492.32170000000002</v>
          </cell>
        </row>
        <row r="2435">
          <cell r="C2435">
            <v>-21.892109999999999</v>
          </cell>
          <cell r="E2435">
            <v>-487.96080000000001</v>
          </cell>
        </row>
        <row r="2436">
          <cell r="C2436">
            <v>-21.902090000000001</v>
          </cell>
          <cell r="E2436">
            <v>-483.88479999999998</v>
          </cell>
        </row>
      </sheetData>
      <sheetData sheetId="18">
        <row r="7">
          <cell r="F7">
            <v>-3.1439110000000001</v>
          </cell>
          <cell r="G7">
            <v>-4183.7520000000004</v>
          </cell>
          <cell r="H7">
            <v>-4.7938029999999996</v>
          </cell>
          <cell r="I7">
            <v>-7969.6360000000004</v>
          </cell>
        </row>
        <row r="33">
          <cell r="C33">
            <v>-1.019889</v>
          </cell>
          <cell r="E33">
            <v>-45.225549999999998</v>
          </cell>
        </row>
        <row r="34">
          <cell r="C34">
            <v>-1.029874</v>
          </cell>
          <cell r="E34">
            <v>-45.710760000000001</v>
          </cell>
        </row>
        <row r="35">
          <cell r="C35">
            <v>-1.039919</v>
          </cell>
          <cell r="E35">
            <v>-45.987439999999999</v>
          </cell>
        </row>
        <row r="36">
          <cell r="C36">
            <v>-1.0499039999999999</v>
          </cell>
          <cell r="E36">
            <v>-46.134450000000001</v>
          </cell>
        </row>
        <row r="37">
          <cell r="C37">
            <v>-1.0598879999999999</v>
          </cell>
          <cell r="E37">
            <v>-46.42671</v>
          </cell>
        </row>
        <row r="38">
          <cell r="C38">
            <v>-1.069933</v>
          </cell>
          <cell r="E38">
            <v>-46.420729999999999</v>
          </cell>
        </row>
        <row r="39">
          <cell r="C39">
            <v>-1.0799780000000001</v>
          </cell>
          <cell r="E39">
            <v>-46.616129999999998</v>
          </cell>
        </row>
        <row r="40">
          <cell r="C40">
            <v>-1.090022</v>
          </cell>
          <cell r="E40">
            <v>-46.376370000000001</v>
          </cell>
        </row>
        <row r="41">
          <cell r="C41">
            <v>-1.099888</v>
          </cell>
          <cell r="E41">
            <v>-46.28754</v>
          </cell>
        </row>
        <row r="42">
          <cell r="C42">
            <v>-1.1099319999999999</v>
          </cell>
          <cell r="E42">
            <v>-46.156880000000001</v>
          </cell>
        </row>
        <row r="43">
          <cell r="C43">
            <v>-1.1200369999999999</v>
          </cell>
          <cell r="E43">
            <v>-46.016820000000003</v>
          </cell>
        </row>
        <row r="44">
          <cell r="C44">
            <v>-1.1300220000000001</v>
          </cell>
          <cell r="E44">
            <v>-46.754620000000003</v>
          </cell>
        </row>
        <row r="45">
          <cell r="C45">
            <v>-1.1400060000000001</v>
          </cell>
          <cell r="E45">
            <v>-51.245049999999999</v>
          </cell>
        </row>
        <row r="46">
          <cell r="C46">
            <v>-1.149991</v>
          </cell>
          <cell r="E46">
            <v>-59.852159999999998</v>
          </cell>
        </row>
        <row r="47">
          <cell r="C47">
            <v>-1.1599759999999999</v>
          </cell>
          <cell r="E47">
            <v>-72.431190000000001</v>
          </cell>
        </row>
        <row r="48">
          <cell r="C48">
            <v>-1.169961</v>
          </cell>
          <cell r="E48">
            <v>-87.940839999999994</v>
          </cell>
        </row>
        <row r="49">
          <cell r="C49">
            <v>-1.1779729999999999</v>
          </cell>
          <cell r="E49">
            <v>-101.8053</v>
          </cell>
        </row>
        <row r="50">
          <cell r="C50">
            <v>-1.1859850000000001</v>
          </cell>
          <cell r="E50">
            <v>-116.3216</v>
          </cell>
        </row>
        <row r="51">
          <cell r="C51">
            <v>-1.193937</v>
          </cell>
          <cell r="E51">
            <v>-131.1917</v>
          </cell>
        </row>
        <row r="52">
          <cell r="C52">
            <v>-1.201889</v>
          </cell>
          <cell r="E52">
            <v>-146.21190000000001</v>
          </cell>
        </row>
        <row r="53">
          <cell r="C53">
            <v>-1.2099599999999999</v>
          </cell>
          <cell r="E53">
            <v>-161.08779999999999</v>
          </cell>
        </row>
        <row r="54">
          <cell r="C54">
            <v>-1.2179720000000001</v>
          </cell>
          <cell r="E54">
            <v>-175.98570000000001</v>
          </cell>
        </row>
        <row r="55">
          <cell r="C55">
            <v>-1.225984</v>
          </cell>
          <cell r="E55">
            <v>-190.74709999999999</v>
          </cell>
        </row>
        <row r="56">
          <cell r="C56">
            <v>-1.2339359999999999</v>
          </cell>
          <cell r="E56">
            <v>-205.3546</v>
          </cell>
        </row>
        <row r="57">
          <cell r="C57">
            <v>-1.2420070000000001</v>
          </cell>
          <cell r="E57">
            <v>-219.7311</v>
          </cell>
        </row>
        <row r="58">
          <cell r="C58">
            <v>-1.249959</v>
          </cell>
          <cell r="E58">
            <v>-234.10650000000001</v>
          </cell>
        </row>
        <row r="59">
          <cell r="C59">
            <v>-1.257971</v>
          </cell>
          <cell r="E59">
            <v>-248.59880000000001</v>
          </cell>
        </row>
        <row r="60">
          <cell r="C60">
            <v>-1.2659830000000001</v>
          </cell>
          <cell r="E60">
            <v>-262.94720000000001</v>
          </cell>
        </row>
        <row r="61">
          <cell r="C61">
            <v>-1.273995</v>
          </cell>
          <cell r="E61">
            <v>-277.13569999999999</v>
          </cell>
        </row>
        <row r="62">
          <cell r="C62">
            <v>-1.2820069999999999</v>
          </cell>
          <cell r="E62">
            <v>-291.02249999999998</v>
          </cell>
        </row>
        <row r="63">
          <cell r="C63">
            <v>-1.2900180000000001</v>
          </cell>
          <cell r="E63">
            <v>-304.70350000000002</v>
          </cell>
        </row>
        <row r="64">
          <cell r="C64">
            <v>-1.2979700000000001</v>
          </cell>
          <cell r="E64">
            <v>-318.5727</v>
          </cell>
        </row>
        <row r="65">
          <cell r="C65">
            <v>-1.3060419999999999</v>
          </cell>
          <cell r="E65">
            <v>-332.49279999999999</v>
          </cell>
        </row>
        <row r="66">
          <cell r="C66">
            <v>-1.3139339999999999</v>
          </cell>
          <cell r="E66">
            <v>-346.65539999999999</v>
          </cell>
        </row>
        <row r="67">
          <cell r="C67">
            <v>-1.3219460000000001</v>
          </cell>
          <cell r="E67">
            <v>-360.54489999999998</v>
          </cell>
        </row>
        <row r="68">
          <cell r="C68">
            <v>-1.330017</v>
          </cell>
          <cell r="E68">
            <v>-374.51900000000001</v>
          </cell>
        </row>
        <row r="69">
          <cell r="C69">
            <v>-1.3379099999999999</v>
          </cell>
          <cell r="E69">
            <v>-388.58089999999999</v>
          </cell>
        </row>
        <row r="70">
          <cell r="C70">
            <v>-1.3459810000000001</v>
          </cell>
          <cell r="E70">
            <v>-402.65359999999998</v>
          </cell>
        </row>
        <row r="71">
          <cell r="C71">
            <v>-1.354053</v>
          </cell>
          <cell r="E71">
            <v>-416.53739999999999</v>
          </cell>
        </row>
        <row r="72">
          <cell r="C72">
            <v>-1.361945</v>
          </cell>
          <cell r="E72">
            <v>-430.49110000000002</v>
          </cell>
        </row>
        <row r="73">
          <cell r="C73">
            <v>-1.3699570000000001</v>
          </cell>
          <cell r="E73">
            <v>-444.53219999999999</v>
          </cell>
        </row>
        <row r="74">
          <cell r="C74">
            <v>-1.377969</v>
          </cell>
          <cell r="E74">
            <v>-458.61959999999999</v>
          </cell>
        </row>
        <row r="75">
          <cell r="C75">
            <v>-1.385921</v>
          </cell>
          <cell r="E75">
            <v>-472.7774</v>
          </cell>
        </row>
        <row r="76">
          <cell r="C76">
            <v>-1.3939319999999999</v>
          </cell>
          <cell r="E76">
            <v>-486.97230000000002</v>
          </cell>
        </row>
        <row r="77">
          <cell r="C77">
            <v>-1.401885</v>
          </cell>
          <cell r="E77">
            <v>-501.04939999999999</v>
          </cell>
        </row>
        <row r="78">
          <cell r="C78">
            <v>-1.409956</v>
          </cell>
          <cell r="E78">
            <v>-515.08410000000003</v>
          </cell>
        </row>
        <row r="79">
          <cell r="C79">
            <v>-1.4179679999999999</v>
          </cell>
          <cell r="E79">
            <v>-529.37059999999997</v>
          </cell>
        </row>
        <row r="80">
          <cell r="C80">
            <v>-1.4259200000000001</v>
          </cell>
          <cell r="E80">
            <v>-543.94929999999999</v>
          </cell>
        </row>
        <row r="81">
          <cell r="C81">
            <v>-1.433991</v>
          </cell>
          <cell r="E81">
            <v>-558.58180000000004</v>
          </cell>
        </row>
        <row r="82">
          <cell r="C82">
            <v>-1.4420029999999999</v>
          </cell>
          <cell r="E82">
            <v>-573.11180000000002</v>
          </cell>
        </row>
        <row r="83">
          <cell r="C83">
            <v>-1.4499550000000001</v>
          </cell>
          <cell r="E83">
            <v>-587.68039999999996</v>
          </cell>
        </row>
        <row r="84">
          <cell r="C84">
            <v>-1.457967</v>
          </cell>
          <cell r="E84">
            <v>-602.44780000000003</v>
          </cell>
        </row>
        <row r="85">
          <cell r="C85">
            <v>-1.465919</v>
          </cell>
          <cell r="E85">
            <v>-617.33849999999995</v>
          </cell>
        </row>
        <row r="86">
          <cell r="C86">
            <v>-1.4739310000000001</v>
          </cell>
          <cell r="E86">
            <v>-632.40819999999997</v>
          </cell>
        </row>
        <row r="87">
          <cell r="C87">
            <v>-1.482002</v>
          </cell>
          <cell r="E87">
            <v>-647.53449999999998</v>
          </cell>
        </row>
        <row r="88">
          <cell r="C88">
            <v>-1.489954</v>
          </cell>
          <cell r="E88">
            <v>-662.6345</v>
          </cell>
        </row>
        <row r="89">
          <cell r="C89">
            <v>-1.497906</v>
          </cell>
          <cell r="E89">
            <v>-677.82489999999996</v>
          </cell>
        </row>
        <row r="90">
          <cell r="C90">
            <v>-1.505978</v>
          </cell>
          <cell r="E90">
            <v>-692.9402</v>
          </cell>
        </row>
        <row r="91">
          <cell r="C91">
            <v>-1.51393</v>
          </cell>
          <cell r="E91">
            <v>-708.11019999999996</v>
          </cell>
        </row>
        <row r="92">
          <cell r="C92">
            <v>-1.5219419999999999</v>
          </cell>
          <cell r="E92">
            <v>-723.30589999999995</v>
          </cell>
        </row>
        <row r="93">
          <cell r="C93">
            <v>-1.529954</v>
          </cell>
          <cell r="E93">
            <v>-738.51840000000004</v>
          </cell>
        </row>
        <row r="94">
          <cell r="C94">
            <v>-1.5379050000000001</v>
          </cell>
          <cell r="E94">
            <v>-753.81110000000001</v>
          </cell>
        </row>
        <row r="95">
          <cell r="C95">
            <v>-1.5459769999999999</v>
          </cell>
          <cell r="E95">
            <v>-769.11279999999999</v>
          </cell>
        </row>
        <row r="96">
          <cell r="C96">
            <v>-1.5539890000000001</v>
          </cell>
          <cell r="E96">
            <v>-784.49220000000003</v>
          </cell>
        </row>
        <row r="97">
          <cell r="C97">
            <v>-1.5618810000000001</v>
          </cell>
          <cell r="E97">
            <v>-799.96680000000003</v>
          </cell>
        </row>
        <row r="98">
          <cell r="C98">
            <v>-1.5699529999999999</v>
          </cell>
          <cell r="E98">
            <v>-815.29229999999995</v>
          </cell>
        </row>
        <row r="99">
          <cell r="C99">
            <v>-1.5779049999999999</v>
          </cell>
          <cell r="E99">
            <v>-830.72709999999995</v>
          </cell>
        </row>
        <row r="100">
          <cell r="C100">
            <v>-1.5859160000000001</v>
          </cell>
          <cell r="E100">
            <v>-846.39459999999997</v>
          </cell>
        </row>
        <row r="101">
          <cell r="C101">
            <v>-1.593869</v>
          </cell>
          <cell r="E101">
            <v>-862.13639999999998</v>
          </cell>
        </row>
        <row r="102">
          <cell r="C102">
            <v>-1.6019399999999999</v>
          </cell>
          <cell r="E102">
            <v>-877.66420000000005</v>
          </cell>
        </row>
        <row r="103">
          <cell r="C103">
            <v>-1.609952</v>
          </cell>
          <cell r="E103">
            <v>-893.04219999999998</v>
          </cell>
        </row>
        <row r="104">
          <cell r="C104">
            <v>-1.617904</v>
          </cell>
          <cell r="E104">
            <v>-908.60590000000002</v>
          </cell>
        </row>
        <row r="105">
          <cell r="C105">
            <v>-1.6259749999999999</v>
          </cell>
          <cell r="E105">
            <v>-924.11530000000005</v>
          </cell>
        </row>
        <row r="106">
          <cell r="C106">
            <v>-1.6339870000000001</v>
          </cell>
          <cell r="E106">
            <v>-939.83109999999999</v>
          </cell>
        </row>
        <row r="107">
          <cell r="C107">
            <v>-1.641939</v>
          </cell>
          <cell r="E107">
            <v>-955.55840000000001</v>
          </cell>
        </row>
        <row r="108">
          <cell r="C108">
            <v>-1.6499509999999999</v>
          </cell>
          <cell r="E108">
            <v>-971.11069999999995</v>
          </cell>
        </row>
        <row r="109">
          <cell r="C109">
            <v>-1.6579630000000001</v>
          </cell>
          <cell r="E109">
            <v>-986.86350000000004</v>
          </cell>
        </row>
        <row r="110">
          <cell r="C110">
            <v>-1.665915</v>
          </cell>
          <cell r="E110">
            <v>-1002.654</v>
          </cell>
        </row>
        <row r="111">
          <cell r="C111">
            <v>-1.6739269999999999</v>
          </cell>
          <cell r="E111">
            <v>-1018.1609999999999</v>
          </cell>
        </row>
        <row r="112">
          <cell r="C112">
            <v>-1.6819379999999999</v>
          </cell>
          <cell r="E112">
            <v>-1033.932</v>
          </cell>
        </row>
        <row r="113">
          <cell r="C113">
            <v>-1.6898899999999999</v>
          </cell>
          <cell r="E113">
            <v>-1049.748</v>
          </cell>
        </row>
        <row r="114">
          <cell r="C114">
            <v>-1.697962</v>
          </cell>
          <cell r="E114">
            <v>-1065.5309999999999</v>
          </cell>
        </row>
        <row r="115">
          <cell r="C115">
            <v>-1.7059740000000001</v>
          </cell>
          <cell r="E115">
            <v>-1081.606</v>
          </cell>
        </row>
        <row r="116">
          <cell r="C116">
            <v>-1.713986</v>
          </cell>
          <cell r="E116">
            <v>-1097.684</v>
          </cell>
        </row>
        <row r="117">
          <cell r="C117">
            <v>-1.721938</v>
          </cell>
          <cell r="E117">
            <v>-1113.7439999999999</v>
          </cell>
        </row>
        <row r="118">
          <cell r="C118">
            <v>-1.7298899999999999</v>
          </cell>
          <cell r="E118">
            <v>-1129.93</v>
          </cell>
        </row>
        <row r="119">
          <cell r="C119">
            <v>-1.7379009999999999</v>
          </cell>
          <cell r="E119">
            <v>-1146.326</v>
          </cell>
        </row>
        <row r="120">
          <cell r="C120">
            <v>-1.7457940000000001</v>
          </cell>
          <cell r="E120">
            <v>-1162.5609999999999</v>
          </cell>
        </row>
        <row r="121">
          <cell r="C121">
            <v>-1.7538050000000001</v>
          </cell>
          <cell r="E121">
            <v>-1178.703</v>
          </cell>
        </row>
        <row r="122">
          <cell r="C122">
            <v>-1.761817</v>
          </cell>
          <cell r="E122">
            <v>-1194.8869999999999</v>
          </cell>
        </row>
        <row r="123">
          <cell r="C123">
            <v>-1.7697689999999999</v>
          </cell>
          <cell r="E123">
            <v>-1211.2619999999999</v>
          </cell>
        </row>
        <row r="124">
          <cell r="C124">
            <v>-1.7777810000000001</v>
          </cell>
          <cell r="E124">
            <v>-1227.807</v>
          </cell>
        </row>
        <row r="125">
          <cell r="C125">
            <v>-1.785793</v>
          </cell>
          <cell r="E125">
            <v>-1244.4369999999999</v>
          </cell>
        </row>
        <row r="126">
          <cell r="C126">
            <v>-1.7937449999999999</v>
          </cell>
          <cell r="E126">
            <v>-1260.8910000000001</v>
          </cell>
        </row>
        <row r="127">
          <cell r="C127">
            <v>-1.8017570000000001</v>
          </cell>
          <cell r="E127">
            <v>-1277.21</v>
          </cell>
        </row>
        <row r="128">
          <cell r="C128">
            <v>-1.8098879999999999</v>
          </cell>
          <cell r="E128">
            <v>-1293.5920000000001</v>
          </cell>
        </row>
        <row r="129">
          <cell r="C129">
            <v>-1.8179000000000001</v>
          </cell>
          <cell r="E129">
            <v>-1310.1189999999999</v>
          </cell>
        </row>
        <row r="130">
          <cell r="C130">
            <v>-1.823879</v>
          </cell>
          <cell r="E130">
            <v>-1322.742</v>
          </cell>
        </row>
        <row r="131">
          <cell r="C131">
            <v>-1.829917</v>
          </cell>
          <cell r="E131">
            <v>-1335.3510000000001</v>
          </cell>
        </row>
        <row r="132">
          <cell r="C132">
            <v>-1.835896</v>
          </cell>
          <cell r="E132">
            <v>-1347.88</v>
          </cell>
        </row>
        <row r="133">
          <cell r="C133">
            <v>-1.8419350000000001</v>
          </cell>
          <cell r="E133">
            <v>-1360.3869999999999</v>
          </cell>
        </row>
        <row r="134">
          <cell r="C134">
            <v>-1.8479140000000001</v>
          </cell>
          <cell r="E134">
            <v>-1372.896</v>
          </cell>
        </row>
        <row r="135">
          <cell r="C135">
            <v>-1.853953</v>
          </cell>
          <cell r="E135">
            <v>-1385.5609999999999</v>
          </cell>
        </row>
        <row r="136">
          <cell r="C136">
            <v>-1.8599319999999999</v>
          </cell>
          <cell r="E136">
            <v>-1398.2470000000001</v>
          </cell>
        </row>
        <row r="137">
          <cell r="C137">
            <v>-1.865971</v>
          </cell>
          <cell r="E137">
            <v>-1410.85</v>
          </cell>
        </row>
        <row r="138">
          <cell r="C138">
            <v>-1.873982</v>
          </cell>
          <cell r="E138">
            <v>-1427.422</v>
          </cell>
        </row>
        <row r="139">
          <cell r="C139">
            <v>-1.8819939999999999</v>
          </cell>
          <cell r="E139">
            <v>-1443.8409999999999</v>
          </cell>
        </row>
        <row r="140">
          <cell r="C140">
            <v>-1.8899459999999999</v>
          </cell>
          <cell r="E140">
            <v>-1460.1890000000001</v>
          </cell>
        </row>
        <row r="141">
          <cell r="C141">
            <v>-1.897958</v>
          </cell>
          <cell r="E141">
            <v>-1476.8109999999999</v>
          </cell>
        </row>
        <row r="142">
          <cell r="C142">
            <v>-1.9059699999999999</v>
          </cell>
          <cell r="E142">
            <v>-1493.4739999999999</v>
          </cell>
        </row>
        <row r="143">
          <cell r="C143">
            <v>-1.9139820000000001</v>
          </cell>
          <cell r="E143">
            <v>-1510.039</v>
          </cell>
        </row>
        <row r="144">
          <cell r="C144">
            <v>-1.9199600000000001</v>
          </cell>
          <cell r="E144">
            <v>-1522.624</v>
          </cell>
        </row>
        <row r="145">
          <cell r="C145">
            <v>-1.925999</v>
          </cell>
          <cell r="E145">
            <v>-1535.337</v>
          </cell>
        </row>
        <row r="146">
          <cell r="C146">
            <v>-1.931978</v>
          </cell>
          <cell r="E146">
            <v>-1547.953</v>
          </cell>
        </row>
        <row r="147">
          <cell r="C147">
            <v>-1.9379569999999999</v>
          </cell>
          <cell r="E147">
            <v>-1560.566</v>
          </cell>
        </row>
        <row r="148">
          <cell r="C148">
            <v>-1.9439360000000001</v>
          </cell>
          <cell r="E148">
            <v>-1573.096</v>
          </cell>
        </row>
        <row r="149">
          <cell r="C149">
            <v>-1.951948</v>
          </cell>
          <cell r="E149">
            <v>-1589.65</v>
          </cell>
        </row>
        <row r="150">
          <cell r="C150">
            <v>-1.9599599999999999</v>
          </cell>
          <cell r="E150">
            <v>-1606.2809999999999</v>
          </cell>
        </row>
        <row r="151">
          <cell r="C151">
            <v>-1.9659390000000001</v>
          </cell>
          <cell r="E151">
            <v>-1618.8689999999999</v>
          </cell>
        </row>
        <row r="152">
          <cell r="C152">
            <v>-1.9719770000000001</v>
          </cell>
          <cell r="E152">
            <v>-1631.519</v>
          </cell>
        </row>
        <row r="153">
          <cell r="C153">
            <v>-1.977956</v>
          </cell>
          <cell r="E153">
            <v>-1644.126</v>
          </cell>
        </row>
        <row r="154">
          <cell r="C154">
            <v>-1.983935</v>
          </cell>
          <cell r="E154">
            <v>-1656.7439999999999</v>
          </cell>
        </row>
        <row r="155">
          <cell r="C155">
            <v>-1.9899739999999999</v>
          </cell>
          <cell r="E155">
            <v>-1669.4010000000001</v>
          </cell>
        </row>
        <row r="156">
          <cell r="C156">
            <v>-1.9958929999999999</v>
          </cell>
          <cell r="E156">
            <v>-1682.184</v>
          </cell>
        </row>
        <row r="157">
          <cell r="C157">
            <v>-2.001932</v>
          </cell>
          <cell r="E157">
            <v>-1695.077</v>
          </cell>
        </row>
        <row r="158">
          <cell r="C158">
            <v>-2.0079699999999998</v>
          </cell>
          <cell r="E158">
            <v>-1707.837</v>
          </cell>
        </row>
        <row r="159">
          <cell r="C159">
            <v>-2.0140099999999999</v>
          </cell>
          <cell r="E159">
            <v>-1720.5440000000001</v>
          </cell>
        </row>
        <row r="160">
          <cell r="C160">
            <v>-2.0199880000000001</v>
          </cell>
          <cell r="E160">
            <v>-1733.2860000000001</v>
          </cell>
        </row>
        <row r="161">
          <cell r="C161">
            <v>-2.0259670000000001</v>
          </cell>
          <cell r="E161">
            <v>-1746.066</v>
          </cell>
        </row>
        <row r="162">
          <cell r="C162">
            <v>-2.032006</v>
          </cell>
          <cell r="E162">
            <v>-1758.941</v>
          </cell>
        </row>
        <row r="163">
          <cell r="C163">
            <v>-2.0379849999999999</v>
          </cell>
          <cell r="E163">
            <v>-1771.7370000000001</v>
          </cell>
        </row>
        <row r="164">
          <cell r="C164">
            <v>-2.0440239999999998</v>
          </cell>
          <cell r="E164">
            <v>-1784.5060000000001</v>
          </cell>
        </row>
        <row r="165">
          <cell r="C165">
            <v>-2.0499429999999998</v>
          </cell>
          <cell r="E165">
            <v>-1797.327</v>
          </cell>
        </row>
        <row r="166">
          <cell r="C166">
            <v>-2.0559820000000002</v>
          </cell>
          <cell r="E166">
            <v>-1810.297</v>
          </cell>
        </row>
        <row r="167">
          <cell r="C167">
            <v>-2.06196</v>
          </cell>
          <cell r="E167">
            <v>-1823.1859999999999</v>
          </cell>
        </row>
        <row r="168">
          <cell r="C168">
            <v>-2.0679989999999999</v>
          </cell>
          <cell r="E168">
            <v>-1835.913</v>
          </cell>
        </row>
        <row r="169">
          <cell r="C169">
            <v>-2.0739179999999999</v>
          </cell>
          <cell r="E169">
            <v>-1848.5429999999999</v>
          </cell>
        </row>
        <row r="170">
          <cell r="C170">
            <v>-2.0799569999999998</v>
          </cell>
          <cell r="E170">
            <v>-1861.155</v>
          </cell>
        </row>
        <row r="171">
          <cell r="C171">
            <v>-2.0859359999999998</v>
          </cell>
          <cell r="E171">
            <v>-1873.9110000000001</v>
          </cell>
        </row>
        <row r="172">
          <cell r="C172">
            <v>-2.0919750000000001</v>
          </cell>
          <cell r="E172">
            <v>-1886.682</v>
          </cell>
        </row>
        <row r="173">
          <cell r="C173">
            <v>-2.0978940000000001</v>
          </cell>
          <cell r="E173">
            <v>-1899.443</v>
          </cell>
        </row>
        <row r="174">
          <cell r="C174">
            <v>-2.1038730000000001</v>
          </cell>
          <cell r="E174">
            <v>-1912.1980000000001</v>
          </cell>
        </row>
        <row r="175">
          <cell r="C175">
            <v>-2.1098520000000001</v>
          </cell>
          <cell r="E175">
            <v>-1924.9369999999999</v>
          </cell>
        </row>
        <row r="176">
          <cell r="C176">
            <v>-2.115891</v>
          </cell>
          <cell r="E176">
            <v>-1937.6</v>
          </cell>
        </row>
        <row r="177">
          <cell r="C177">
            <v>-2.12181</v>
          </cell>
          <cell r="E177">
            <v>-1950.32</v>
          </cell>
        </row>
        <row r="178">
          <cell r="C178">
            <v>-2.1278489999999999</v>
          </cell>
          <cell r="E178">
            <v>-1963.241</v>
          </cell>
        </row>
        <row r="179">
          <cell r="C179">
            <v>-2.1338279999999998</v>
          </cell>
          <cell r="E179">
            <v>-1976.287</v>
          </cell>
        </row>
        <row r="180">
          <cell r="C180">
            <v>-2.1398060000000001</v>
          </cell>
          <cell r="E180">
            <v>-1989.2560000000001</v>
          </cell>
        </row>
        <row r="181">
          <cell r="C181">
            <v>-2.1457850000000001</v>
          </cell>
          <cell r="E181">
            <v>-2002.2460000000001</v>
          </cell>
        </row>
        <row r="182">
          <cell r="C182">
            <v>-2.151824</v>
          </cell>
          <cell r="E182">
            <v>-2015.405</v>
          </cell>
        </row>
        <row r="183">
          <cell r="C183">
            <v>-2.1578029999999999</v>
          </cell>
          <cell r="E183">
            <v>-2028.7539999999999</v>
          </cell>
        </row>
        <row r="184">
          <cell r="C184">
            <v>-2.1638419999999998</v>
          </cell>
          <cell r="E184">
            <v>-2042.106</v>
          </cell>
        </row>
        <row r="185">
          <cell r="C185">
            <v>-2.1698210000000002</v>
          </cell>
          <cell r="E185">
            <v>-2055.3739999999998</v>
          </cell>
        </row>
        <row r="186">
          <cell r="C186">
            <v>-2.1758600000000001</v>
          </cell>
          <cell r="E186">
            <v>-2068.558</v>
          </cell>
        </row>
        <row r="187">
          <cell r="C187">
            <v>-2.1818379999999999</v>
          </cell>
          <cell r="E187">
            <v>-2081.723</v>
          </cell>
        </row>
        <row r="188">
          <cell r="C188">
            <v>-2.187818</v>
          </cell>
          <cell r="E188">
            <v>-2094.799</v>
          </cell>
        </row>
        <row r="189">
          <cell r="C189">
            <v>-2.1938559999999998</v>
          </cell>
          <cell r="E189">
            <v>-2107.9929999999999</v>
          </cell>
        </row>
        <row r="190">
          <cell r="C190">
            <v>-2.1998350000000002</v>
          </cell>
          <cell r="E190">
            <v>-2121.2130000000002</v>
          </cell>
        </row>
        <row r="191">
          <cell r="C191">
            <v>-2.2058740000000001</v>
          </cell>
          <cell r="E191">
            <v>-2134.4160000000002</v>
          </cell>
        </row>
        <row r="192">
          <cell r="C192">
            <v>-2.2118530000000001</v>
          </cell>
          <cell r="E192">
            <v>-2147.5300000000002</v>
          </cell>
        </row>
        <row r="193">
          <cell r="C193">
            <v>-2.217892</v>
          </cell>
          <cell r="E193">
            <v>-2160.5520000000001</v>
          </cell>
        </row>
        <row r="194">
          <cell r="C194">
            <v>-2.2238699999999998</v>
          </cell>
          <cell r="E194">
            <v>-2173.4940000000001</v>
          </cell>
        </row>
        <row r="195">
          <cell r="C195">
            <v>-2.2299090000000001</v>
          </cell>
          <cell r="E195">
            <v>-2186.6529999999998</v>
          </cell>
        </row>
        <row r="196">
          <cell r="C196">
            <v>-2.235948</v>
          </cell>
          <cell r="E196">
            <v>-2200.02</v>
          </cell>
        </row>
        <row r="197">
          <cell r="C197">
            <v>-2.241927</v>
          </cell>
          <cell r="E197">
            <v>-2213.4389999999999</v>
          </cell>
        </row>
        <row r="198">
          <cell r="C198">
            <v>-2.247906</v>
          </cell>
          <cell r="E198">
            <v>-2226.8069999999998</v>
          </cell>
        </row>
        <row r="199">
          <cell r="C199">
            <v>-2.2538849999999999</v>
          </cell>
          <cell r="E199">
            <v>-2240.1080000000002</v>
          </cell>
        </row>
        <row r="200">
          <cell r="C200">
            <v>-2.2599230000000001</v>
          </cell>
          <cell r="E200">
            <v>-2253.2910000000002</v>
          </cell>
        </row>
        <row r="201">
          <cell r="C201">
            <v>-2.2659020000000001</v>
          </cell>
          <cell r="E201">
            <v>-2266.348</v>
          </cell>
        </row>
        <row r="202">
          <cell r="C202">
            <v>-2.271941</v>
          </cell>
          <cell r="E202">
            <v>-2279.4859999999999</v>
          </cell>
        </row>
        <row r="203">
          <cell r="C203">
            <v>-2.2779199999999999</v>
          </cell>
          <cell r="E203">
            <v>-2292.7869999999998</v>
          </cell>
        </row>
        <row r="204">
          <cell r="C204">
            <v>-2.2839589999999999</v>
          </cell>
          <cell r="E204">
            <v>-2306.143</v>
          </cell>
        </row>
        <row r="205">
          <cell r="C205">
            <v>-2.2899379999999998</v>
          </cell>
          <cell r="E205">
            <v>-2319.5140000000001</v>
          </cell>
        </row>
        <row r="206">
          <cell r="C206">
            <v>-2.2959170000000002</v>
          </cell>
          <cell r="E206">
            <v>-2332.848</v>
          </cell>
        </row>
        <row r="207">
          <cell r="C207">
            <v>-2.3018960000000002</v>
          </cell>
          <cell r="E207">
            <v>-2346.1060000000002</v>
          </cell>
        </row>
        <row r="208">
          <cell r="C208">
            <v>-2.3079350000000001</v>
          </cell>
          <cell r="E208">
            <v>-2359.2449999999999</v>
          </cell>
        </row>
        <row r="209">
          <cell r="C209">
            <v>-2.3139129999999999</v>
          </cell>
          <cell r="E209">
            <v>-2372.373</v>
          </cell>
        </row>
        <row r="210">
          <cell r="C210">
            <v>-2.3199519999999998</v>
          </cell>
          <cell r="E210">
            <v>-2385.5940000000001</v>
          </cell>
        </row>
        <row r="211">
          <cell r="C211">
            <v>-2.3258709999999998</v>
          </cell>
          <cell r="E211">
            <v>-2398.7919999999999</v>
          </cell>
        </row>
        <row r="212">
          <cell r="C212">
            <v>-2.3319100000000001</v>
          </cell>
          <cell r="E212">
            <v>-2412.0160000000001</v>
          </cell>
        </row>
        <row r="213">
          <cell r="C213">
            <v>-2.3378890000000001</v>
          </cell>
          <cell r="E213">
            <v>-2425.0839999999998</v>
          </cell>
        </row>
        <row r="214">
          <cell r="C214">
            <v>-2.3438680000000001</v>
          </cell>
          <cell r="E214">
            <v>-2438.078</v>
          </cell>
        </row>
        <row r="215">
          <cell r="C215">
            <v>-2.349847</v>
          </cell>
          <cell r="E215">
            <v>-2451.0230000000001</v>
          </cell>
        </row>
        <row r="216">
          <cell r="C216">
            <v>-2.3558859999999999</v>
          </cell>
          <cell r="E216">
            <v>-2464.152</v>
          </cell>
        </row>
        <row r="217">
          <cell r="C217">
            <v>-2.3618649999999999</v>
          </cell>
          <cell r="E217">
            <v>-2477.248</v>
          </cell>
        </row>
        <row r="218">
          <cell r="C218">
            <v>-2.3679030000000001</v>
          </cell>
          <cell r="E218">
            <v>-2490.297</v>
          </cell>
        </row>
        <row r="219">
          <cell r="C219">
            <v>-2.373942</v>
          </cell>
          <cell r="E219">
            <v>-2503.4479999999999</v>
          </cell>
        </row>
        <row r="220">
          <cell r="C220">
            <v>-2.379921</v>
          </cell>
          <cell r="E220">
            <v>-2516.6869999999999</v>
          </cell>
        </row>
        <row r="221">
          <cell r="C221">
            <v>-2.3858999999999999</v>
          </cell>
          <cell r="E221">
            <v>-2530.0070000000001</v>
          </cell>
        </row>
        <row r="222">
          <cell r="C222">
            <v>-2.3918789999999999</v>
          </cell>
          <cell r="E222">
            <v>-2543.3780000000002</v>
          </cell>
        </row>
        <row r="223">
          <cell r="C223">
            <v>-2.3979180000000002</v>
          </cell>
          <cell r="E223">
            <v>-2556.819</v>
          </cell>
        </row>
        <row r="224">
          <cell r="C224">
            <v>-2.4038970000000002</v>
          </cell>
          <cell r="E224">
            <v>-2570.442</v>
          </cell>
        </row>
        <row r="225">
          <cell r="C225">
            <v>-2.4099349999999999</v>
          </cell>
          <cell r="E225">
            <v>-2584.136</v>
          </cell>
        </row>
        <row r="226">
          <cell r="C226">
            <v>-2.4159739999999998</v>
          </cell>
          <cell r="E226">
            <v>-2597.797</v>
          </cell>
        </row>
        <row r="227">
          <cell r="C227">
            <v>-2.4219529999999998</v>
          </cell>
          <cell r="E227">
            <v>-2611.3049999999998</v>
          </cell>
        </row>
        <row r="228">
          <cell r="C228">
            <v>-2.4279920000000002</v>
          </cell>
          <cell r="E228">
            <v>-2624.6840000000002</v>
          </cell>
        </row>
        <row r="229">
          <cell r="C229">
            <v>-2.4339710000000001</v>
          </cell>
          <cell r="E229">
            <v>-2637.875</v>
          </cell>
        </row>
        <row r="230">
          <cell r="C230">
            <v>-2.4400089999999999</v>
          </cell>
          <cell r="E230">
            <v>-2651.0909999999999</v>
          </cell>
        </row>
        <row r="231">
          <cell r="C231">
            <v>-2.445989</v>
          </cell>
          <cell r="E231">
            <v>-2664.33</v>
          </cell>
        </row>
        <row r="232">
          <cell r="C232">
            <v>-2.4520270000000002</v>
          </cell>
          <cell r="E232">
            <v>-2677.63</v>
          </cell>
        </row>
        <row r="233">
          <cell r="C233">
            <v>-2.4580060000000001</v>
          </cell>
          <cell r="E233">
            <v>-2691.0540000000001</v>
          </cell>
        </row>
        <row r="234">
          <cell r="C234">
            <v>-2.464045</v>
          </cell>
          <cell r="E234">
            <v>-2704.4609999999998</v>
          </cell>
        </row>
        <row r="235">
          <cell r="C235">
            <v>-2.470024</v>
          </cell>
          <cell r="E235">
            <v>-2717.924</v>
          </cell>
        </row>
        <row r="236">
          <cell r="C236">
            <v>-2.4760629999999999</v>
          </cell>
          <cell r="E236">
            <v>-2731.453</v>
          </cell>
        </row>
        <row r="237">
          <cell r="C237">
            <v>-2.4820419999999999</v>
          </cell>
          <cell r="E237">
            <v>-2744.8209999999999</v>
          </cell>
        </row>
        <row r="238">
          <cell r="C238">
            <v>-2.4880209999999998</v>
          </cell>
          <cell r="E238">
            <v>-2758.2049999999999</v>
          </cell>
        </row>
        <row r="239">
          <cell r="C239">
            <v>-2.4939990000000001</v>
          </cell>
          <cell r="E239">
            <v>-2771.596</v>
          </cell>
        </row>
        <row r="240">
          <cell r="C240">
            <v>-2.500038</v>
          </cell>
          <cell r="E240">
            <v>-2784.9349999999999</v>
          </cell>
        </row>
        <row r="241">
          <cell r="C241">
            <v>-2.5060169999999999</v>
          </cell>
          <cell r="E241">
            <v>-2798.212</v>
          </cell>
        </row>
        <row r="242">
          <cell r="C242">
            <v>-2.5119959999999999</v>
          </cell>
          <cell r="E242">
            <v>-2811.4259999999999</v>
          </cell>
        </row>
        <row r="243">
          <cell r="C243">
            <v>-2.5179749999999999</v>
          </cell>
          <cell r="E243">
            <v>-2824.6010000000001</v>
          </cell>
        </row>
        <row r="244">
          <cell r="C244">
            <v>-2.5240140000000002</v>
          </cell>
          <cell r="E244">
            <v>-2837.8389999999999</v>
          </cell>
        </row>
        <row r="245">
          <cell r="C245">
            <v>-2.5299930000000002</v>
          </cell>
          <cell r="E245">
            <v>-2851.1779999999999</v>
          </cell>
        </row>
        <row r="246">
          <cell r="C246">
            <v>-2.5359720000000001</v>
          </cell>
          <cell r="E246">
            <v>-2864.5430000000001</v>
          </cell>
        </row>
        <row r="247">
          <cell r="C247">
            <v>-2.5419510000000001</v>
          </cell>
          <cell r="E247">
            <v>-2878.0010000000002</v>
          </cell>
        </row>
        <row r="248">
          <cell r="C248">
            <v>-2.5479289999999999</v>
          </cell>
          <cell r="E248">
            <v>-2891.424</v>
          </cell>
        </row>
        <row r="249">
          <cell r="C249">
            <v>-2.5539689999999999</v>
          </cell>
          <cell r="E249">
            <v>-2904.8049999999998</v>
          </cell>
        </row>
        <row r="250">
          <cell r="C250">
            <v>-2.5599470000000002</v>
          </cell>
          <cell r="E250">
            <v>-2918.134</v>
          </cell>
        </row>
        <row r="251">
          <cell r="C251">
            <v>-2.5659860000000001</v>
          </cell>
          <cell r="E251">
            <v>-2931.393</v>
          </cell>
        </row>
        <row r="252">
          <cell r="C252">
            <v>-2.5719650000000001</v>
          </cell>
          <cell r="E252">
            <v>-2944.741</v>
          </cell>
        </row>
        <row r="253">
          <cell r="C253">
            <v>-2.577944</v>
          </cell>
          <cell r="E253">
            <v>-2958.0770000000002</v>
          </cell>
        </row>
        <row r="254">
          <cell r="C254">
            <v>-2.5839829999999999</v>
          </cell>
          <cell r="E254">
            <v>-2971.3339999999998</v>
          </cell>
        </row>
        <row r="255">
          <cell r="C255">
            <v>-2.5899019999999999</v>
          </cell>
          <cell r="E255">
            <v>-2984.6219999999998</v>
          </cell>
        </row>
        <row r="256">
          <cell r="C256">
            <v>-2.5959409999999998</v>
          </cell>
          <cell r="E256">
            <v>-2997.9349999999999</v>
          </cell>
        </row>
        <row r="257">
          <cell r="C257">
            <v>-2.601979</v>
          </cell>
          <cell r="E257">
            <v>-3011.2089999999998</v>
          </cell>
        </row>
        <row r="258">
          <cell r="C258">
            <v>-2.607958</v>
          </cell>
          <cell r="E258">
            <v>-3024.45</v>
          </cell>
        </row>
        <row r="259">
          <cell r="C259">
            <v>-2.6139969999999999</v>
          </cell>
          <cell r="E259">
            <v>-3037.9479999999999</v>
          </cell>
        </row>
        <row r="260">
          <cell r="C260">
            <v>-2.6200359999999998</v>
          </cell>
          <cell r="E260">
            <v>-3051.6089999999999</v>
          </cell>
        </row>
        <row r="261">
          <cell r="C261">
            <v>-2.6260150000000002</v>
          </cell>
          <cell r="E261">
            <v>-3065.386</v>
          </cell>
        </row>
        <row r="262">
          <cell r="C262">
            <v>-2.6320540000000001</v>
          </cell>
          <cell r="E262">
            <v>-3079.1120000000001</v>
          </cell>
        </row>
        <row r="263">
          <cell r="C263">
            <v>-2.6379730000000001</v>
          </cell>
          <cell r="E263">
            <v>-3092.5569999999998</v>
          </cell>
        </row>
        <row r="264">
          <cell r="C264">
            <v>-2.6440109999999999</v>
          </cell>
          <cell r="E264">
            <v>-3105.739</v>
          </cell>
        </row>
        <row r="265">
          <cell r="C265">
            <v>-2.6499899999999998</v>
          </cell>
          <cell r="E265">
            <v>-3118.8719999999998</v>
          </cell>
        </row>
        <row r="266">
          <cell r="C266">
            <v>-2.6559689999999998</v>
          </cell>
          <cell r="E266">
            <v>-3132.1149999999998</v>
          </cell>
        </row>
        <row r="267">
          <cell r="C267">
            <v>-2.6618879999999998</v>
          </cell>
          <cell r="E267">
            <v>-3145.4969999999998</v>
          </cell>
        </row>
        <row r="268">
          <cell r="C268">
            <v>-2.6679270000000002</v>
          </cell>
          <cell r="E268">
            <v>-3158.971</v>
          </cell>
        </row>
        <row r="269">
          <cell r="C269">
            <v>-2.6739060000000001</v>
          </cell>
          <cell r="E269">
            <v>-3172.4259999999999</v>
          </cell>
        </row>
        <row r="270">
          <cell r="C270">
            <v>-2.6798850000000001</v>
          </cell>
          <cell r="E270">
            <v>-3185.7040000000002</v>
          </cell>
        </row>
        <row r="271">
          <cell r="C271">
            <v>-2.685864</v>
          </cell>
          <cell r="E271">
            <v>-3198.9920000000002</v>
          </cell>
        </row>
        <row r="272">
          <cell r="C272">
            <v>-2.691843</v>
          </cell>
          <cell r="E272">
            <v>-3212.3919999999998</v>
          </cell>
        </row>
        <row r="273">
          <cell r="C273">
            <v>-2.6978819999999999</v>
          </cell>
          <cell r="E273">
            <v>-3225.8690000000001</v>
          </cell>
        </row>
        <row r="274">
          <cell r="C274">
            <v>-2.7038609999999998</v>
          </cell>
          <cell r="E274">
            <v>-3239.42</v>
          </cell>
        </row>
        <row r="275">
          <cell r="C275">
            <v>-2.7098399999999998</v>
          </cell>
          <cell r="E275">
            <v>-3252.8420000000001</v>
          </cell>
        </row>
        <row r="276">
          <cell r="C276">
            <v>-2.7158190000000002</v>
          </cell>
          <cell r="E276">
            <v>-3266.2510000000002</v>
          </cell>
        </row>
        <row r="277">
          <cell r="C277">
            <v>-2.7219169999999999</v>
          </cell>
          <cell r="E277">
            <v>-3279.645</v>
          </cell>
        </row>
        <row r="278">
          <cell r="C278">
            <v>-2.7278359999999999</v>
          </cell>
          <cell r="E278">
            <v>-3293.047</v>
          </cell>
        </row>
        <row r="279">
          <cell r="C279">
            <v>-2.7338749999999998</v>
          </cell>
          <cell r="E279">
            <v>-3306.4720000000002</v>
          </cell>
        </row>
        <row r="280">
          <cell r="C280">
            <v>-2.7398539999999998</v>
          </cell>
          <cell r="E280">
            <v>-3319.8110000000001</v>
          </cell>
        </row>
        <row r="281">
          <cell r="C281">
            <v>-2.7458930000000001</v>
          </cell>
          <cell r="E281">
            <v>-3333.0149999999999</v>
          </cell>
        </row>
        <row r="282">
          <cell r="C282">
            <v>-2.7518720000000001</v>
          </cell>
          <cell r="E282">
            <v>-3346.1060000000002</v>
          </cell>
        </row>
        <row r="283">
          <cell r="C283">
            <v>-2.7579099999999999</v>
          </cell>
          <cell r="E283">
            <v>-3359.2</v>
          </cell>
        </row>
        <row r="284">
          <cell r="C284">
            <v>-2.76383</v>
          </cell>
          <cell r="E284">
            <v>-3372.3820000000001</v>
          </cell>
        </row>
        <row r="285">
          <cell r="C285">
            <v>-2.7698680000000002</v>
          </cell>
          <cell r="E285">
            <v>-3385.6379999999999</v>
          </cell>
        </row>
        <row r="286">
          <cell r="C286">
            <v>-2.7758470000000002</v>
          </cell>
          <cell r="E286">
            <v>-3398.8220000000001</v>
          </cell>
        </row>
        <row r="287">
          <cell r="C287">
            <v>-2.7818860000000001</v>
          </cell>
          <cell r="E287">
            <v>-3411.9960000000001</v>
          </cell>
        </row>
        <row r="288">
          <cell r="C288">
            <v>-2.787865</v>
          </cell>
          <cell r="E288">
            <v>-3425.221</v>
          </cell>
        </row>
        <row r="289">
          <cell r="C289">
            <v>-2.793844</v>
          </cell>
          <cell r="E289">
            <v>-3438.4479999999999</v>
          </cell>
        </row>
        <row r="290">
          <cell r="C290">
            <v>-2.7998820000000002</v>
          </cell>
          <cell r="E290">
            <v>-3451.4969999999998</v>
          </cell>
        </row>
        <row r="291">
          <cell r="C291">
            <v>-2.8058619999999999</v>
          </cell>
          <cell r="E291">
            <v>-3464.547</v>
          </cell>
        </row>
        <row r="292">
          <cell r="C292">
            <v>-2.8119000000000001</v>
          </cell>
          <cell r="E292">
            <v>-3477.5030000000002</v>
          </cell>
        </row>
        <row r="293">
          <cell r="C293">
            <v>-2.817939</v>
          </cell>
          <cell r="E293">
            <v>-3490.3820000000001</v>
          </cell>
        </row>
        <row r="294">
          <cell r="C294">
            <v>-2.8239779999999999</v>
          </cell>
          <cell r="E294">
            <v>-3503.1869999999999</v>
          </cell>
        </row>
        <row r="295">
          <cell r="C295">
            <v>-2.8299569999999998</v>
          </cell>
          <cell r="E295">
            <v>-3515.8310000000001</v>
          </cell>
        </row>
        <row r="296">
          <cell r="C296">
            <v>-2.8359359999999998</v>
          </cell>
          <cell r="E296">
            <v>-3528.5169999999998</v>
          </cell>
        </row>
        <row r="297">
          <cell r="C297">
            <v>-2.8419150000000002</v>
          </cell>
          <cell r="E297">
            <v>-3541.1759999999999</v>
          </cell>
        </row>
        <row r="298">
          <cell r="C298">
            <v>-2.8498670000000002</v>
          </cell>
          <cell r="E298">
            <v>-3557.8380000000002</v>
          </cell>
        </row>
        <row r="299">
          <cell r="C299">
            <v>-2.855845</v>
          </cell>
          <cell r="E299">
            <v>-3570.4209999999998</v>
          </cell>
        </row>
        <row r="300">
          <cell r="C300">
            <v>-2.8618839999999999</v>
          </cell>
          <cell r="E300">
            <v>-3582.922</v>
          </cell>
        </row>
        <row r="301">
          <cell r="C301">
            <v>-2.8698959999999998</v>
          </cell>
          <cell r="E301">
            <v>-3599.3319999999999</v>
          </cell>
        </row>
        <row r="302">
          <cell r="C302">
            <v>-2.8779080000000001</v>
          </cell>
          <cell r="E302">
            <v>-3615.4180000000001</v>
          </cell>
        </row>
        <row r="303">
          <cell r="C303">
            <v>-2.88592</v>
          </cell>
          <cell r="E303">
            <v>-3631.1729999999998</v>
          </cell>
        </row>
        <row r="304">
          <cell r="C304">
            <v>-2.8939319999999999</v>
          </cell>
          <cell r="E304">
            <v>-3646.9520000000002</v>
          </cell>
        </row>
        <row r="305">
          <cell r="C305">
            <v>-2.9020030000000001</v>
          </cell>
          <cell r="E305">
            <v>-3662.7539999999999</v>
          </cell>
        </row>
        <row r="306">
          <cell r="C306">
            <v>-2.910015</v>
          </cell>
          <cell r="E306">
            <v>-3678.471</v>
          </cell>
        </row>
        <row r="307">
          <cell r="C307">
            <v>-2.917967</v>
          </cell>
          <cell r="E307">
            <v>-3694.2080000000001</v>
          </cell>
        </row>
        <row r="308">
          <cell r="C308">
            <v>-2.9259189999999999</v>
          </cell>
          <cell r="E308">
            <v>-3709.5619999999999</v>
          </cell>
        </row>
        <row r="309">
          <cell r="C309">
            <v>-2.9339309999999998</v>
          </cell>
          <cell r="E309">
            <v>-3724.49</v>
          </cell>
        </row>
        <row r="310">
          <cell r="C310">
            <v>-2.9418829999999998</v>
          </cell>
          <cell r="E310">
            <v>-3739.174</v>
          </cell>
        </row>
        <row r="311">
          <cell r="C311">
            <v>-2.949894</v>
          </cell>
          <cell r="E311">
            <v>-3753.8820000000001</v>
          </cell>
        </row>
        <row r="312">
          <cell r="C312">
            <v>-2.957846</v>
          </cell>
          <cell r="E312">
            <v>-3768.7959999999998</v>
          </cell>
        </row>
        <row r="313">
          <cell r="C313">
            <v>-2.9658579999999999</v>
          </cell>
          <cell r="E313">
            <v>-3784.01</v>
          </cell>
        </row>
        <row r="314">
          <cell r="C314">
            <v>-2.9738099999999998</v>
          </cell>
          <cell r="E314">
            <v>-3799.86</v>
          </cell>
        </row>
        <row r="315">
          <cell r="C315">
            <v>-2.9817619999999998</v>
          </cell>
          <cell r="E315">
            <v>-3816.4540000000002</v>
          </cell>
        </row>
        <row r="316">
          <cell r="C316">
            <v>-2.9878010000000002</v>
          </cell>
          <cell r="E316">
            <v>-3829.39</v>
          </cell>
        </row>
        <row r="317">
          <cell r="C317">
            <v>-2.9938400000000001</v>
          </cell>
          <cell r="E317">
            <v>-3842.616</v>
          </cell>
        </row>
        <row r="318">
          <cell r="C318">
            <v>-2.9998779999999998</v>
          </cell>
          <cell r="E318">
            <v>-3856.0859999999998</v>
          </cell>
        </row>
        <row r="319">
          <cell r="C319">
            <v>-3.0059170000000002</v>
          </cell>
          <cell r="E319">
            <v>-3869.5720000000001</v>
          </cell>
        </row>
        <row r="320">
          <cell r="C320">
            <v>-3.0118960000000001</v>
          </cell>
          <cell r="E320">
            <v>-3883.1680000000001</v>
          </cell>
        </row>
        <row r="321">
          <cell r="C321">
            <v>-3.017935</v>
          </cell>
          <cell r="E321">
            <v>-3896.9960000000001</v>
          </cell>
        </row>
        <row r="322">
          <cell r="C322">
            <v>-3.023854</v>
          </cell>
          <cell r="E322">
            <v>-3910.8789999999999</v>
          </cell>
        </row>
        <row r="323">
          <cell r="C323">
            <v>-3.0298929999999999</v>
          </cell>
          <cell r="E323">
            <v>-3924.7739999999999</v>
          </cell>
        </row>
        <row r="324">
          <cell r="C324">
            <v>-3.0358719999999999</v>
          </cell>
          <cell r="E324">
            <v>-3938.6390000000001</v>
          </cell>
        </row>
        <row r="325">
          <cell r="C325">
            <v>-3.0419700000000001</v>
          </cell>
          <cell r="E325">
            <v>-3952.395</v>
          </cell>
        </row>
        <row r="326">
          <cell r="C326">
            <v>-3.047949</v>
          </cell>
          <cell r="E326">
            <v>-3966.2249999999999</v>
          </cell>
        </row>
        <row r="327">
          <cell r="C327">
            <v>-3.0539879999999999</v>
          </cell>
          <cell r="E327">
            <v>-3979.9209999999998</v>
          </cell>
        </row>
        <row r="328">
          <cell r="C328">
            <v>-3.0599069999999999</v>
          </cell>
          <cell r="E328">
            <v>-3993.4850000000001</v>
          </cell>
        </row>
        <row r="329">
          <cell r="C329">
            <v>-3.0659459999999998</v>
          </cell>
          <cell r="E329">
            <v>-4007.069</v>
          </cell>
        </row>
        <row r="330">
          <cell r="C330">
            <v>-3.0718649999999998</v>
          </cell>
          <cell r="E330">
            <v>-4020.6120000000001</v>
          </cell>
        </row>
        <row r="331">
          <cell r="C331">
            <v>-3.0779040000000002</v>
          </cell>
          <cell r="E331">
            <v>-4034.3330000000001</v>
          </cell>
        </row>
        <row r="332">
          <cell r="C332">
            <v>-3.0838830000000002</v>
          </cell>
          <cell r="E332">
            <v>-4048.0509999999999</v>
          </cell>
        </row>
        <row r="333">
          <cell r="C333">
            <v>-3.0898620000000001</v>
          </cell>
          <cell r="E333">
            <v>-4061.5650000000001</v>
          </cell>
        </row>
        <row r="334">
          <cell r="C334">
            <v>-3.0957810000000001</v>
          </cell>
          <cell r="E334">
            <v>-4075.16</v>
          </cell>
        </row>
        <row r="335">
          <cell r="C335">
            <v>-3.10182</v>
          </cell>
          <cell r="E335">
            <v>-4088.835</v>
          </cell>
        </row>
        <row r="336">
          <cell r="C336">
            <v>-3.1078579999999998</v>
          </cell>
          <cell r="E336">
            <v>-4102.5280000000002</v>
          </cell>
        </row>
        <row r="337">
          <cell r="C337">
            <v>-3.1138370000000002</v>
          </cell>
          <cell r="E337">
            <v>-4116.09</v>
          </cell>
        </row>
        <row r="338">
          <cell r="C338">
            <v>-3.1198760000000001</v>
          </cell>
          <cell r="E338">
            <v>-4129.6040000000003</v>
          </cell>
        </row>
        <row r="339">
          <cell r="C339">
            <v>-3.1258550000000001</v>
          </cell>
          <cell r="E339">
            <v>-4142.9610000000002</v>
          </cell>
        </row>
        <row r="340">
          <cell r="C340">
            <v>-3.131894</v>
          </cell>
          <cell r="E340">
            <v>-4156.4759999999997</v>
          </cell>
        </row>
        <row r="341">
          <cell r="C341">
            <v>-3.1378729999999999</v>
          </cell>
          <cell r="E341">
            <v>-4170.0529999999999</v>
          </cell>
        </row>
        <row r="342">
          <cell r="C342">
            <v>-3.1439110000000001</v>
          </cell>
          <cell r="E342">
            <v>-4183.7520000000004</v>
          </cell>
        </row>
        <row r="343">
          <cell r="C343">
            <v>-3.1498300000000001</v>
          </cell>
          <cell r="E343">
            <v>-4197.5690000000004</v>
          </cell>
        </row>
        <row r="344">
          <cell r="C344">
            <v>-3.155929</v>
          </cell>
          <cell r="E344">
            <v>-4211.3680000000004</v>
          </cell>
        </row>
        <row r="345">
          <cell r="C345">
            <v>-3.161848</v>
          </cell>
          <cell r="E345">
            <v>-4225.2749999999996</v>
          </cell>
        </row>
        <row r="346">
          <cell r="C346">
            <v>-3.1678869999999999</v>
          </cell>
          <cell r="E346">
            <v>-4239.1310000000003</v>
          </cell>
        </row>
        <row r="347">
          <cell r="C347">
            <v>-3.1738059999999999</v>
          </cell>
          <cell r="E347">
            <v>-4252.9759999999997</v>
          </cell>
        </row>
        <row r="348">
          <cell r="C348">
            <v>-3.1798449999999998</v>
          </cell>
          <cell r="E348">
            <v>-4266.9250000000002</v>
          </cell>
        </row>
        <row r="349">
          <cell r="C349">
            <v>-3.1858240000000002</v>
          </cell>
          <cell r="E349">
            <v>-4280.92</v>
          </cell>
        </row>
        <row r="350">
          <cell r="C350">
            <v>-3.191862</v>
          </cell>
          <cell r="E350">
            <v>-4294.8530000000001</v>
          </cell>
        </row>
        <row r="351">
          <cell r="C351">
            <v>-3.1978420000000001</v>
          </cell>
          <cell r="E351">
            <v>-4308.6989999999996</v>
          </cell>
        </row>
        <row r="352">
          <cell r="C352">
            <v>-3.2038799999999998</v>
          </cell>
          <cell r="E352">
            <v>-4322.3869999999997</v>
          </cell>
        </row>
        <row r="353">
          <cell r="C353">
            <v>-3.2098589999999998</v>
          </cell>
          <cell r="E353">
            <v>-4335.9229999999998</v>
          </cell>
        </row>
        <row r="354">
          <cell r="C354">
            <v>-3.2158980000000001</v>
          </cell>
          <cell r="E354">
            <v>-4349.6660000000002</v>
          </cell>
        </row>
        <row r="355">
          <cell r="C355">
            <v>-3.2218770000000001</v>
          </cell>
          <cell r="E355">
            <v>-4363.4709999999995</v>
          </cell>
        </row>
        <row r="356">
          <cell r="C356">
            <v>-3.2279149999999999</v>
          </cell>
          <cell r="E356">
            <v>-4377.232</v>
          </cell>
        </row>
        <row r="357">
          <cell r="C357">
            <v>-3.233895</v>
          </cell>
          <cell r="E357">
            <v>-4391.0929999999998</v>
          </cell>
        </row>
        <row r="358">
          <cell r="C358">
            <v>-3.2398739999999999</v>
          </cell>
          <cell r="E358">
            <v>-4404.9139999999998</v>
          </cell>
        </row>
        <row r="359">
          <cell r="C359">
            <v>-3.2458520000000002</v>
          </cell>
          <cell r="E359">
            <v>-4418.7389999999996</v>
          </cell>
        </row>
        <row r="360">
          <cell r="C360">
            <v>-3.2518910000000001</v>
          </cell>
          <cell r="E360">
            <v>-4432.5460000000003</v>
          </cell>
        </row>
        <row r="361">
          <cell r="C361">
            <v>-3.25787</v>
          </cell>
          <cell r="E361">
            <v>-4446.4679999999998</v>
          </cell>
        </row>
        <row r="362">
          <cell r="C362">
            <v>-3.263849</v>
          </cell>
          <cell r="E362">
            <v>-4460.4279999999999</v>
          </cell>
        </row>
        <row r="363">
          <cell r="C363">
            <v>-3.269828</v>
          </cell>
          <cell r="E363">
            <v>-4474.317</v>
          </cell>
        </row>
        <row r="364">
          <cell r="C364">
            <v>-3.2758669999999999</v>
          </cell>
          <cell r="E364">
            <v>-4488.1689999999999</v>
          </cell>
        </row>
        <row r="365">
          <cell r="C365">
            <v>-3.2818459999999998</v>
          </cell>
          <cell r="E365">
            <v>-4501.9759999999997</v>
          </cell>
        </row>
        <row r="366">
          <cell r="C366">
            <v>-3.2878250000000002</v>
          </cell>
          <cell r="E366">
            <v>-4515.8680000000004</v>
          </cell>
        </row>
        <row r="367">
          <cell r="C367">
            <v>-3.2938640000000001</v>
          </cell>
          <cell r="E367">
            <v>-4529.79</v>
          </cell>
        </row>
        <row r="368">
          <cell r="C368">
            <v>-3.2998419999999999</v>
          </cell>
          <cell r="E368">
            <v>-4543.5209999999997</v>
          </cell>
        </row>
        <row r="369">
          <cell r="C369">
            <v>-3.3058209999999999</v>
          </cell>
          <cell r="E369">
            <v>-4557.0460000000003</v>
          </cell>
        </row>
        <row r="370">
          <cell r="C370">
            <v>-3.3118599999999998</v>
          </cell>
          <cell r="E370">
            <v>-4570.5680000000002</v>
          </cell>
        </row>
        <row r="371">
          <cell r="C371">
            <v>-3.3178390000000002</v>
          </cell>
          <cell r="E371">
            <v>-4584.1540000000005</v>
          </cell>
        </row>
        <row r="372">
          <cell r="C372">
            <v>-3.3238780000000001</v>
          </cell>
          <cell r="E372">
            <v>-4598.0230000000001</v>
          </cell>
        </row>
        <row r="373">
          <cell r="C373">
            <v>-3.3298570000000001</v>
          </cell>
          <cell r="E373">
            <v>-4612.0529999999999</v>
          </cell>
        </row>
        <row r="374">
          <cell r="C374">
            <v>-3.3359549999999998</v>
          </cell>
          <cell r="E374">
            <v>-4625.9859999999999</v>
          </cell>
        </row>
        <row r="375">
          <cell r="C375">
            <v>-3.3418739999999998</v>
          </cell>
          <cell r="E375">
            <v>-4639.7250000000004</v>
          </cell>
        </row>
        <row r="376">
          <cell r="C376">
            <v>-3.3479730000000001</v>
          </cell>
          <cell r="E376">
            <v>-4653.4030000000002</v>
          </cell>
        </row>
        <row r="377">
          <cell r="C377">
            <v>-3.3538920000000001</v>
          </cell>
          <cell r="E377">
            <v>-4667.0950000000003</v>
          </cell>
        </row>
        <row r="378">
          <cell r="C378">
            <v>-3.359931</v>
          </cell>
          <cell r="E378">
            <v>-4680.8270000000002</v>
          </cell>
        </row>
        <row r="379">
          <cell r="C379">
            <v>-3.3659690000000002</v>
          </cell>
          <cell r="E379">
            <v>-4694.6980000000003</v>
          </cell>
        </row>
        <row r="380">
          <cell r="C380">
            <v>-3.3719489999999999</v>
          </cell>
          <cell r="E380">
            <v>-4708.6210000000001</v>
          </cell>
        </row>
        <row r="381">
          <cell r="C381">
            <v>-3.3779870000000001</v>
          </cell>
          <cell r="E381">
            <v>-4722.5609999999997</v>
          </cell>
        </row>
        <row r="382">
          <cell r="C382">
            <v>-3.383966</v>
          </cell>
          <cell r="E382">
            <v>-4736.4610000000002</v>
          </cell>
        </row>
        <row r="383">
          <cell r="C383">
            <v>-3.389885</v>
          </cell>
          <cell r="E383">
            <v>-4750.2309999999998</v>
          </cell>
        </row>
        <row r="384">
          <cell r="C384">
            <v>-3.3959839999999999</v>
          </cell>
          <cell r="E384">
            <v>-4763.8389999999999</v>
          </cell>
        </row>
        <row r="385">
          <cell r="C385">
            <v>-3.4019029999999999</v>
          </cell>
          <cell r="E385">
            <v>-4777.4780000000001</v>
          </cell>
        </row>
        <row r="386">
          <cell r="C386">
            <v>-3.4079419999999998</v>
          </cell>
          <cell r="E386">
            <v>-4791.2939999999999</v>
          </cell>
        </row>
        <row r="387">
          <cell r="C387">
            <v>-3.4139210000000002</v>
          </cell>
          <cell r="E387">
            <v>-4805.1689999999999</v>
          </cell>
        </row>
        <row r="388">
          <cell r="C388">
            <v>-3.419959</v>
          </cell>
          <cell r="E388">
            <v>-4819.1859999999997</v>
          </cell>
        </row>
        <row r="389">
          <cell r="C389">
            <v>-3.4259379999999999</v>
          </cell>
          <cell r="E389">
            <v>-4833.1989999999996</v>
          </cell>
        </row>
        <row r="390">
          <cell r="C390">
            <v>-3.4319769999999998</v>
          </cell>
          <cell r="E390">
            <v>-4847.259</v>
          </cell>
        </row>
        <row r="391">
          <cell r="C391">
            <v>-3.4379559999999998</v>
          </cell>
          <cell r="E391">
            <v>-4861.3149999999996</v>
          </cell>
        </row>
        <row r="392">
          <cell r="C392">
            <v>-3.4439950000000001</v>
          </cell>
          <cell r="E392">
            <v>-4875.2110000000002</v>
          </cell>
        </row>
        <row r="393">
          <cell r="C393">
            <v>-3.4499740000000001</v>
          </cell>
          <cell r="E393">
            <v>-4889.0230000000001</v>
          </cell>
        </row>
        <row r="394">
          <cell r="C394">
            <v>-3.4559530000000001</v>
          </cell>
          <cell r="E394">
            <v>-4903.009</v>
          </cell>
        </row>
        <row r="395">
          <cell r="C395">
            <v>-3.461932</v>
          </cell>
          <cell r="E395">
            <v>-4916.973</v>
          </cell>
        </row>
        <row r="396">
          <cell r="C396">
            <v>-3.4679709999999999</v>
          </cell>
          <cell r="E396">
            <v>-4930.8389999999999</v>
          </cell>
        </row>
        <row r="397">
          <cell r="C397">
            <v>-3.4739490000000002</v>
          </cell>
          <cell r="E397">
            <v>-4944.7160000000003</v>
          </cell>
        </row>
        <row r="398">
          <cell r="C398">
            <v>-3.4799880000000001</v>
          </cell>
          <cell r="E398">
            <v>-4958.55</v>
          </cell>
        </row>
        <row r="399">
          <cell r="C399">
            <v>-3.485967</v>
          </cell>
          <cell r="E399">
            <v>-4972.3069999999998</v>
          </cell>
        </row>
        <row r="400">
          <cell r="C400">
            <v>-3.491946</v>
          </cell>
          <cell r="E400">
            <v>-4986.0969999999998</v>
          </cell>
        </row>
        <row r="401">
          <cell r="C401">
            <v>-3.497925</v>
          </cell>
          <cell r="E401">
            <v>-5000.0209999999997</v>
          </cell>
        </row>
        <row r="402">
          <cell r="C402">
            <v>-3.5039039999999999</v>
          </cell>
          <cell r="E402">
            <v>-5013.9610000000002</v>
          </cell>
        </row>
        <row r="403">
          <cell r="C403">
            <v>-3.5099429999999998</v>
          </cell>
          <cell r="E403">
            <v>-5027.9110000000001</v>
          </cell>
        </row>
        <row r="404">
          <cell r="C404">
            <v>-3.515981</v>
          </cell>
          <cell r="E404">
            <v>-5041.7439999999997</v>
          </cell>
        </row>
        <row r="405">
          <cell r="C405">
            <v>-3.5219010000000002</v>
          </cell>
          <cell r="E405">
            <v>-5055.5370000000003</v>
          </cell>
        </row>
        <row r="406">
          <cell r="C406">
            <v>-3.5279389999999999</v>
          </cell>
          <cell r="E406">
            <v>-5069.3609999999999</v>
          </cell>
        </row>
        <row r="407">
          <cell r="C407">
            <v>-3.5339179999999999</v>
          </cell>
          <cell r="E407">
            <v>-5083.1329999999998</v>
          </cell>
        </row>
        <row r="408">
          <cell r="C408">
            <v>-3.5399569999999998</v>
          </cell>
          <cell r="E408">
            <v>-5096.8689999999997</v>
          </cell>
        </row>
        <row r="409">
          <cell r="C409">
            <v>-3.5459360000000002</v>
          </cell>
          <cell r="E409">
            <v>-5110.67</v>
          </cell>
        </row>
        <row r="410">
          <cell r="C410">
            <v>-3.5519750000000001</v>
          </cell>
          <cell r="E410">
            <v>-5124.6570000000002</v>
          </cell>
        </row>
        <row r="411">
          <cell r="C411">
            <v>-3.5579540000000001</v>
          </cell>
          <cell r="E411">
            <v>-5138.8270000000002</v>
          </cell>
        </row>
        <row r="412">
          <cell r="C412">
            <v>-3.563993</v>
          </cell>
          <cell r="E412">
            <v>-5152.8530000000001</v>
          </cell>
        </row>
        <row r="413">
          <cell r="C413">
            <v>-3.5699709999999998</v>
          </cell>
          <cell r="E413">
            <v>-5166.7489999999998</v>
          </cell>
        </row>
        <row r="414">
          <cell r="C414">
            <v>-3.5759500000000002</v>
          </cell>
          <cell r="E414">
            <v>-5180.6139999999996</v>
          </cell>
        </row>
        <row r="415">
          <cell r="C415">
            <v>-3.5819290000000001</v>
          </cell>
          <cell r="E415">
            <v>-5194.3959999999997</v>
          </cell>
        </row>
        <row r="416">
          <cell r="C416">
            <v>-3.587968</v>
          </cell>
          <cell r="E416">
            <v>-5208.2820000000002</v>
          </cell>
        </row>
        <row r="417">
          <cell r="C417">
            <v>-3.593947</v>
          </cell>
          <cell r="E417">
            <v>-5222.165</v>
          </cell>
        </row>
        <row r="418">
          <cell r="C418">
            <v>-3.599926</v>
          </cell>
          <cell r="E418">
            <v>-5236.2280000000001</v>
          </cell>
        </row>
        <row r="419">
          <cell r="C419">
            <v>-3.6059049999999999</v>
          </cell>
          <cell r="E419">
            <v>-5250.2370000000001</v>
          </cell>
        </row>
        <row r="420">
          <cell r="C420">
            <v>-3.6118839999999999</v>
          </cell>
          <cell r="E420">
            <v>-5264.0780000000004</v>
          </cell>
        </row>
        <row r="421">
          <cell r="C421">
            <v>-3.6178629999999998</v>
          </cell>
          <cell r="E421">
            <v>-5277.9690000000001</v>
          </cell>
        </row>
        <row r="422">
          <cell r="C422">
            <v>-3.623901</v>
          </cell>
          <cell r="E422">
            <v>-5291.8059999999996</v>
          </cell>
        </row>
        <row r="423">
          <cell r="C423">
            <v>-3.62988</v>
          </cell>
          <cell r="E423">
            <v>-5305.6080000000002</v>
          </cell>
        </row>
        <row r="424">
          <cell r="C424">
            <v>-3.635859</v>
          </cell>
          <cell r="E424">
            <v>-5319.3779999999997</v>
          </cell>
        </row>
        <row r="425">
          <cell r="C425">
            <v>-3.6418379999999999</v>
          </cell>
          <cell r="E425">
            <v>-5333.1450000000004</v>
          </cell>
        </row>
        <row r="426">
          <cell r="C426">
            <v>-3.6478769999999998</v>
          </cell>
          <cell r="E426">
            <v>-5346.9430000000002</v>
          </cell>
        </row>
        <row r="427">
          <cell r="C427">
            <v>-3.6537959999999998</v>
          </cell>
          <cell r="E427">
            <v>-5360.7579999999998</v>
          </cell>
        </row>
        <row r="428">
          <cell r="C428">
            <v>-3.6598350000000002</v>
          </cell>
          <cell r="E428">
            <v>-5374.4920000000002</v>
          </cell>
        </row>
        <row r="429">
          <cell r="C429">
            <v>-3.6658140000000001</v>
          </cell>
          <cell r="E429">
            <v>-5388.2929999999997</v>
          </cell>
        </row>
        <row r="430">
          <cell r="C430">
            <v>-3.6717930000000001</v>
          </cell>
          <cell r="E430">
            <v>-5402.1270000000004</v>
          </cell>
        </row>
        <row r="431">
          <cell r="C431">
            <v>-3.677832</v>
          </cell>
          <cell r="E431">
            <v>-5416.116</v>
          </cell>
        </row>
        <row r="432">
          <cell r="C432">
            <v>-3.6838109999999999</v>
          </cell>
          <cell r="E432">
            <v>-5430.125</v>
          </cell>
        </row>
        <row r="433">
          <cell r="C433">
            <v>-3.6898490000000002</v>
          </cell>
          <cell r="E433">
            <v>-5444.1409999999996</v>
          </cell>
        </row>
        <row r="434">
          <cell r="C434">
            <v>-3.6958280000000001</v>
          </cell>
          <cell r="E434">
            <v>-5458.13</v>
          </cell>
        </row>
        <row r="435">
          <cell r="C435">
            <v>-3.7018070000000001</v>
          </cell>
          <cell r="E435">
            <v>-5472.1610000000001</v>
          </cell>
        </row>
        <row r="436">
          <cell r="C436">
            <v>-3.707846</v>
          </cell>
          <cell r="E436">
            <v>-5485.9870000000001</v>
          </cell>
        </row>
        <row r="437">
          <cell r="C437">
            <v>-3.7138249999999999</v>
          </cell>
          <cell r="E437">
            <v>-5499.9269999999997</v>
          </cell>
        </row>
        <row r="438">
          <cell r="C438">
            <v>-3.7198039999999999</v>
          </cell>
          <cell r="E438">
            <v>-5514.0439999999999</v>
          </cell>
        </row>
        <row r="439">
          <cell r="C439">
            <v>-3.7257829999999998</v>
          </cell>
          <cell r="E439">
            <v>-5528.0389999999998</v>
          </cell>
        </row>
        <row r="440">
          <cell r="C440">
            <v>-3.7317619999999998</v>
          </cell>
          <cell r="E440">
            <v>-5541.8090000000002</v>
          </cell>
        </row>
        <row r="441">
          <cell r="C441">
            <v>-3.7378010000000002</v>
          </cell>
          <cell r="E441">
            <v>-5555.6189999999997</v>
          </cell>
        </row>
        <row r="442">
          <cell r="C442">
            <v>-3.7438389999999999</v>
          </cell>
          <cell r="E442">
            <v>-5569.4359999999997</v>
          </cell>
        </row>
        <row r="443">
          <cell r="C443">
            <v>-3.7498179999999999</v>
          </cell>
          <cell r="E443">
            <v>-5583.1350000000002</v>
          </cell>
        </row>
        <row r="444">
          <cell r="C444">
            <v>-3.7558569999999998</v>
          </cell>
          <cell r="E444">
            <v>-5596.92</v>
          </cell>
        </row>
        <row r="445">
          <cell r="C445">
            <v>-3.7618360000000002</v>
          </cell>
          <cell r="E445">
            <v>-5610.7340000000004</v>
          </cell>
        </row>
        <row r="446">
          <cell r="C446">
            <v>-3.7678739999999999</v>
          </cell>
          <cell r="E446">
            <v>-5624.5510000000004</v>
          </cell>
        </row>
        <row r="447">
          <cell r="C447">
            <v>-3.773854</v>
          </cell>
          <cell r="E447">
            <v>-5638.4759999999997</v>
          </cell>
        </row>
        <row r="448">
          <cell r="C448">
            <v>-3.7798319999999999</v>
          </cell>
          <cell r="E448">
            <v>-5652.48</v>
          </cell>
        </row>
        <row r="449">
          <cell r="C449">
            <v>-3.7858109999999998</v>
          </cell>
          <cell r="E449">
            <v>-5666.491</v>
          </cell>
        </row>
        <row r="450">
          <cell r="C450">
            <v>-3.7918500000000002</v>
          </cell>
          <cell r="E450">
            <v>-5680.4250000000002</v>
          </cell>
        </row>
        <row r="451">
          <cell r="C451">
            <v>-3.7978290000000001</v>
          </cell>
          <cell r="E451">
            <v>-5694.5829999999996</v>
          </cell>
        </row>
        <row r="452">
          <cell r="C452">
            <v>-3.803868</v>
          </cell>
          <cell r="E452">
            <v>-5708.7150000000001</v>
          </cell>
        </row>
        <row r="453">
          <cell r="C453">
            <v>-3.8099059999999998</v>
          </cell>
          <cell r="E453">
            <v>-5722.7370000000001</v>
          </cell>
        </row>
        <row r="454">
          <cell r="C454">
            <v>-3.8158859999999999</v>
          </cell>
          <cell r="E454">
            <v>-5736.7039999999997</v>
          </cell>
        </row>
        <row r="455">
          <cell r="C455">
            <v>-3.8218640000000001</v>
          </cell>
          <cell r="E455">
            <v>-5750.6180000000004</v>
          </cell>
        </row>
        <row r="456">
          <cell r="C456">
            <v>-3.8278430000000001</v>
          </cell>
          <cell r="E456">
            <v>-5764.5370000000003</v>
          </cell>
        </row>
        <row r="457">
          <cell r="C457">
            <v>-3.833882</v>
          </cell>
          <cell r="E457">
            <v>-5778.5129999999999</v>
          </cell>
        </row>
        <row r="458">
          <cell r="C458">
            <v>-3.839861</v>
          </cell>
          <cell r="E458">
            <v>-5792.3130000000001</v>
          </cell>
        </row>
        <row r="459">
          <cell r="C459">
            <v>-3.8458399999999999</v>
          </cell>
          <cell r="E459">
            <v>-5805.9390000000003</v>
          </cell>
        </row>
        <row r="460">
          <cell r="C460">
            <v>-3.8518189999999999</v>
          </cell>
          <cell r="E460">
            <v>-5819.5990000000002</v>
          </cell>
        </row>
        <row r="461">
          <cell r="C461">
            <v>-3.8578579999999998</v>
          </cell>
          <cell r="E461">
            <v>-5833.3720000000003</v>
          </cell>
        </row>
        <row r="462">
          <cell r="C462">
            <v>-3.863896</v>
          </cell>
          <cell r="E462">
            <v>-5847.0929999999998</v>
          </cell>
        </row>
        <row r="463">
          <cell r="C463">
            <v>-3.8698760000000001</v>
          </cell>
          <cell r="E463">
            <v>-5860.96</v>
          </cell>
        </row>
        <row r="464">
          <cell r="C464">
            <v>-3.8759139999999999</v>
          </cell>
          <cell r="E464">
            <v>-5874.9470000000001</v>
          </cell>
        </row>
        <row r="465">
          <cell r="C465">
            <v>-3.8818329999999999</v>
          </cell>
          <cell r="E465">
            <v>-5888.9350000000004</v>
          </cell>
        </row>
        <row r="466">
          <cell r="C466">
            <v>-3.8878720000000002</v>
          </cell>
          <cell r="E466">
            <v>-5902.6840000000002</v>
          </cell>
        </row>
        <row r="467">
          <cell r="C467">
            <v>-3.8939110000000001</v>
          </cell>
          <cell r="E467">
            <v>-5916.3310000000001</v>
          </cell>
        </row>
        <row r="468">
          <cell r="C468">
            <v>-3.89995</v>
          </cell>
          <cell r="E468">
            <v>-5930.0410000000002</v>
          </cell>
        </row>
        <row r="469">
          <cell r="C469">
            <v>-3.9059279999999998</v>
          </cell>
          <cell r="E469">
            <v>-5943.7669999999998</v>
          </cell>
        </row>
        <row r="470">
          <cell r="C470">
            <v>-3.9119670000000002</v>
          </cell>
          <cell r="E470">
            <v>-5957.6850000000004</v>
          </cell>
        </row>
        <row r="471">
          <cell r="C471">
            <v>-3.9179460000000002</v>
          </cell>
          <cell r="E471">
            <v>-5971.701</v>
          </cell>
        </row>
        <row r="472">
          <cell r="C472">
            <v>-3.9239250000000001</v>
          </cell>
          <cell r="E472">
            <v>-5985.7759999999998</v>
          </cell>
        </row>
        <row r="473">
          <cell r="C473">
            <v>-3.9299040000000001</v>
          </cell>
          <cell r="E473">
            <v>-5999.942</v>
          </cell>
        </row>
        <row r="474">
          <cell r="C474">
            <v>-3.935943</v>
          </cell>
          <cell r="E474">
            <v>-6014.1170000000002</v>
          </cell>
        </row>
        <row r="475">
          <cell r="C475">
            <v>-3.9419219999999999</v>
          </cell>
          <cell r="E475">
            <v>-6028.0510000000004</v>
          </cell>
        </row>
        <row r="476">
          <cell r="C476">
            <v>-3.9479609999999998</v>
          </cell>
          <cell r="E476">
            <v>-6041.78</v>
          </cell>
        </row>
        <row r="477">
          <cell r="C477">
            <v>-3.9539399999999998</v>
          </cell>
          <cell r="E477">
            <v>-6055.4229999999998</v>
          </cell>
        </row>
        <row r="478">
          <cell r="C478">
            <v>-3.959918</v>
          </cell>
          <cell r="E478">
            <v>-6069.1059999999998</v>
          </cell>
        </row>
        <row r="479">
          <cell r="C479">
            <v>-3.965957</v>
          </cell>
          <cell r="E479">
            <v>-6082.826</v>
          </cell>
        </row>
        <row r="480">
          <cell r="C480">
            <v>-3.9719359999999999</v>
          </cell>
          <cell r="E480">
            <v>-6096.6059999999998</v>
          </cell>
        </row>
        <row r="481">
          <cell r="C481">
            <v>-3.9779749999999998</v>
          </cell>
          <cell r="E481">
            <v>-6110.4269999999997</v>
          </cell>
        </row>
        <row r="482">
          <cell r="C482">
            <v>-3.9839540000000002</v>
          </cell>
          <cell r="E482">
            <v>-6124.2439999999997</v>
          </cell>
        </row>
        <row r="483">
          <cell r="C483">
            <v>-3.9899330000000002</v>
          </cell>
          <cell r="E483">
            <v>-6138.11</v>
          </cell>
        </row>
        <row r="484">
          <cell r="C484">
            <v>-3.9959120000000001</v>
          </cell>
          <cell r="E484">
            <v>-6151.9539999999997</v>
          </cell>
        </row>
        <row r="485">
          <cell r="C485">
            <v>-4.0019499999999999</v>
          </cell>
          <cell r="E485">
            <v>-6165.76</v>
          </cell>
        </row>
        <row r="486">
          <cell r="C486">
            <v>-4.0079289999999999</v>
          </cell>
          <cell r="E486">
            <v>-6179.6850000000004</v>
          </cell>
        </row>
        <row r="487">
          <cell r="C487">
            <v>-4.0139680000000002</v>
          </cell>
          <cell r="E487">
            <v>-6193.58</v>
          </cell>
        </row>
        <row r="488">
          <cell r="C488">
            <v>-4.0199470000000002</v>
          </cell>
          <cell r="E488">
            <v>-6207.4309999999996</v>
          </cell>
        </row>
        <row r="489">
          <cell r="C489">
            <v>-4.0259859999999996</v>
          </cell>
          <cell r="E489">
            <v>-6221.1260000000002</v>
          </cell>
        </row>
        <row r="490">
          <cell r="C490">
            <v>-4.0319050000000001</v>
          </cell>
          <cell r="E490">
            <v>-6234.8620000000001</v>
          </cell>
        </row>
        <row r="491">
          <cell r="C491">
            <v>-4.037884</v>
          </cell>
          <cell r="E491">
            <v>-6248.7579999999998</v>
          </cell>
        </row>
        <row r="492">
          <cell r="C492">
            <v>-4.043863</v>
          </cell>
          <cell r="E492">
            <v>-6262.6369999999997</v>
          </cell>
        </row>
        <row r="493">
          <cell r="C493">
            <v>-4.0499020000000003</v>
          </cell>
          <cell r="E493">
            <v>-6276.3689999999997</v>
          </cell>
        </row>
        <row r="494">
          <cell r="C494">
            <v>-4.0558209999999999</v>
          </cell>
          <cell r="E494">
            <v>-6290.0360000000001</v>
          </cell>
        </row>
        <row r="495">
          <cell r="C495">
            <v>-4.0618600000000002</v>
          </cell>
          <cell r="E495">
            <v>-6303.8190000000004</v>
          </cell>
        </row>
        <row r="496">
          <cell r="C496">
            <v>-4.0678979999999996</v>
          </cell>
          <cell r="E496">
            <v>-6317.7269999999999</v>
          </cell>
        </row>
        <row r="497">
          <cell r="C497">
            <v>-4.0738770000000004</v>
          </cell>
          <cell r="E497">
            <v>-6331.69</v>
          </cell>
        </row>
        <row r="498">
          <cell r="C498">
            <v>-4.0799159999999999</v>
          </cell>
          <cell r="E498">
            <v>-6345.6369999999997</v>
          </cell>
        </row>
        <row r="499">
          <cell r="C499">
            <v>-4.0858949999999998</v>
          </cell>
          <cell r="E499">
            <v>-6359.7169999999996</v>
          </cell>
        </row>
        <row r="500">
          <cell r="C500">
            <v>-4.0919340000000002</v>
          </cell>
          <cell r="E500">
            <v>-6373.683</v>
          </cell>
        </row>
        <row r="501">
          <cell r="C501">
            <v>-4.0979720000000004</v>
          </cell>
          <cell r="E501">
            <v>-6387.6670000000004</v>
          </cell>
        </row>
        <row r="502">
          <cell r="C502">
            <v>-4.1039519999999996</v>
          </cell>
          <cell r="E502">
            <v>-6401.3879999999999</v>
          </cell>
        </row>
        <row r="503">
          <cell r="C503">
            <v>-4.1099300000000003</v>
          </cell>
          <cell r="E503">
            <v>-6415.067</v>
          </cell>
        </row>
        <row r="504">
          <cell r="C504">
            <v>-4.1159689999999998</v>
          </cell>
          <cell r="E504">
            <v>-6428.8090000000002</v>
          </cell>
        </row>
        <row r="505">
          <cell r="C505">
            <v>-4.1219479999999997</v>
          </cell>
          <cell r="E505">
            <v>-6442.56</v>
          </cell>
        </row>
        <row r="506">
          <cell r="C506">
            <v>-4.1279269999999997</v>
          </cell>
          <cell r="E506">
            <v>-6456.2179999999998</v>
          </cell>
        </row>
        <row r="507">
          <cell r="C507">
            <v>-4.1339059999999996</v>
          </cell>
          <cell r="E507">
            <v>-6469.8909999999996</v>
          </cell>
        </row>
        <row r="508">
          <cell r="C508">
            <v>-4.139945</v>
          </cell>
          <cell r="E508">
            <v>-6483.6030000000001</v>
          </cell>
        </row>
        <row r="509">
          <cell r="C509">
            <v>-4.1458640000000004</v>
          </cell>
          <cell r="E509">
            <v>-6497.3220000000001</v>
          </cell>
        </row>
        <row r="510">
          <cell r="C510">
            <v>-4.1518430000000004</v>
          </cell>
          <cell r="E510">
            <v>-6510.8760000000002</v>
          </cell>
        </row>
        <row r="511">
          <cell r="C511">
            <v>-4.157762</v>
          </cell>
          <cell r="E511">
            <v>-6524.3959999999997</v>
          </cell>
        </row>
        <row r="512">
          <cell r="C512">
            <v>-4.1638599999999997</v>
          </cell>
          <cell r="E512">
            <v>-6537.9549999999999</v>
          </cell>
        </row>
        <row r="513">
          <cell r="C513">
            <v>-4.1697199999999999</v>
          </cell>
          <cell r="E513">
            <v>-6551.5209999999997</v>
          </cell>
        </row>
        <row r="514">
          <cell r="C514">
            <v>-4.1758179999999996</v>
          </cell>
          <cell r="E514">
            <v>-6565.1480000000001</v>
          </cell>
        </row>
        <row r="515">
          <cell r="C515">
            <v>-4.181737</v>
          </cell>
          <cell r="E515">
            <v>-6578.7370000000001</v>
          </cell>
        </row>
        <row r="516">
          <cell r="C516">
            <v>-4.1878359999999999</v>
          </cell>
          <cell r="E516">
            <v>-6592.3810000000003</v>
          </cell>
        </row>
        <row r="517">
          <cell r="C517">
            <v>-4.1938149999999998</v>
          </cell>
          <cell r="E517">
            <v>-6606.2470000000003</v>
          </cell>
        </row>
        <row r="518">
          <cell r="C518">
            <v>-4.1999139999999997</v>
          </cell>
          <cell r="E518">
            <v>-6620.16</v>
          </cell>
        </row>
        <row r="519">
          <cell r="C519">
            <v>-4.2058929999999997</v>
          </cell>
          <cell r="E519">
            <v>-6634.0720000000001</v>
          </cell>
        </row>
        <row r="520">
          <cell r="C520">
            <v>-4.2118710000000004</v>
          </cell>
          <cell r="E520">
            <v>-6647.9939999999997</v>
          </cell>
        </row>
        <row r="521">
          <cell r="C521">
            <v>-4.2178509999999996</v>
          </cell>
          <cell r="E521">
            <v>-6662.0110000000004</v>
          </cell>
        </row>
        <row r="522">
          <cell r="C522">
            <v>-4.2238300000000004</v>
          </cell>
          <cell r="E522">
            <v>-6676.0420000000004</v>
          </cell>
        </row>
        <row r="523">
          <cell r="C523">
            <v>-4.2298679999999997</v>
          </cell>
          <cell r="E523">
            <v>-6690.0079999999998</v>
          </cell>
        </row>
        <row r="524">
          <cell r="C524">
            <v>-4.2358469999999997</v>
          </cell>
          <cell r="E524">
            <v>-6703.8689999999997</v>
          </cell>
        </row>
        <row r="525">
          <cell r="C525">
            <v>-4.241886</v>
          </cell>
          <cell r="E525">
            <v>-6717.607</v>
          </cell>
        </row>
        <row r="526">
          <cell r="C526">
            <v>-4.2479250000000004</v>
          </cell>
          <cell r="E526">
            <v>-6731.2290000000003</v>
          </cell>
        </row>
        <row r="527">
          <cell r="C527">
            <v>-4.2539030000000002</v>
          </cell>
          <cell r="E527">
            <v>-6744.7539999999999</v>
          </cell>
        </row>
        <row r="528">
          <cell r="C528">
            <v>-4.2598820000000002</v>
          </cell>
          <cell r="E528">
            <v>-6758.3370000000004</v>
          </cell>
        </row>
        <row r="529">
          <cell r="C529">
            <v>-4.2659209999999996</v>
          </cell>
          <cell r="E529">
            <v>-6771.8980000000001</v>
          </cell>
        </row>
        <row r="530">
          <cell r="C530">
            <v>-4.2718999999999996</v>
          </cell>
          <cell r="E530">
            <v>-6785.4830000000002</v>
          </cell>
        </row>
        <row r="531">
          <cell r="C531">
            <v>-4.2779389999999999</v>
          </cell>
          <cell r="E531">
            <v>-6799.1379999999999</v>
          </cell>
        </row>
        <row r="532">
          <cell r="C532">
            <v>-4.2839179999999999</v>
          </cell>
          <cell r="E532">
            <v>-6812.8190000000004</v>
          </cell>
        </row>
        <row r="533">
          <cell r="C533">
            <v>-4.2898959999999997</v>
          </cell>
          <cell r="E533">
            <v>-6826.51</v>
          </cell>
        </row>
        <row r="534">
          <cell r="C534">
            <v>-4.2959350000000001</v>
          </cell>
          <cell r="E534">
            <v>-6840.2579999999998</v>
          </cell>
        </row>
        <row r="535">
          <cell r="C535">
            <v>-4.301914</v>
          </cell>
          <cell r="E535">
            <v>-6854.1170000000002</v>
          </cell>
        </row>
        <row r="536">
          <cell r="C536">
            <v>-4.3079530000000004</v>
          </cell>
          <cell r="E536">
            <v>-6868.09</v>
          </cell>
        </row>
        <row r="537">
          <cell r="C537">
            <v>-4.3139320000000003</v>
          </cell>
          <cell r="E537">
            <v>-6882.0209999999997</v>
          </cell>
        </row>
        <row r="538">
          <cell r="C538">
            <v>-4.3199709999999998</v>
          </cell>
          <cell r="E538">
            <v>-6895.95</v>
          </cell>
        </row>
        <row r="539">
          <cell r="C539">
            <v>-4.3259499999999997</v>
          </cell>
          <cell r="E539">
            <v>-6909.6490000000003</v>
          </cell>
        </row>
        <row r="540">
          <cell r="C540">
            <v>-4.3319890000000001</v>
          </cell>
          <cell r="E540">
            <v>-6923.076</v>
          </cell>
        </row>
        <row r="541">
          <cell r="C541">
            <v>-4.3379079999999997</v>
          </cell>
          <cell r="E541">
            <v>-6936.5780000000004</v>
          </cell>
        </row>
        <row r="542">
          <cell r="C542">
            <v>-4.3440060000000003</v>
          </cell>
          <cell r="E542">
            <v>-6950.1790000000001</v>
          </cell>
        </row>
        <row r="543">
          <cell r="C543">
            <v>-4.3499249999999998</v>
          </cell>
          <cell r="E543">
            <v>-6963.7839999999997</v>
          </cell>
        </row>
        <row r="544">
          <cell r="C544">
            <v>-4.3560239999999997</v>
          </cell>
          <cell r="E544">
            <v>-6977.2920000000004</v>
          </cell>
        </row>
        <row r="545">
          <cell r="C545">
            <v>-4.3619430000000001</v>
          </cell>
          <cell r="E545">
            <v>-6990.933</v>
          </cell>
        </row>
        <row r="546">
          <cell r="C546">
            <v>-4.3679819999999996</v>
          </cell>
          <cell r="E546">
            <v>-7004.8270000000002</v>
          </cell>
        </row>
        <row r="547">
          <cell r="C547">
            <v>-4.3739610000000004</v>
          </cell>
          <cell r="E547">
            <v>-7018.7960000000003</v>
          </cell>
        </row>
        <row r="548">
          <cell r="C548">
            <v>-4.38</v>
          </cell>
          <cell r="E548">
            <v>-7032.5540000000001</v>
          </cell>
        </row>
        <row r="549">
          <cell r="C549">
            <v>-4.3859190000000003</v>
          </cell>
          <cell r="E549">
            <v>-7046.192</v>
          </cell>
        </row>
        <row r="550">
          <cell r="C550">
            <v>-4.3919569999999997</v>
          </cell>
          <cell r="E550">
            <v>-7059.7330000000002</v>
          </cell>
        </row>
        <row r="551">
          <cell r="C551">
            <v>-4.3979369999999998</v>
          </cell>
          <cell r="E551">
            <v>-7073.1989999999996</v>
          </cell>
        </row>
        <row r="552">
          <cell r="C552">
            <v>-4.403975</v>
          </cell>
          <cell r="E552">
            <v>-7086.7950000000001</v>
          </cell>
        </row>
        <row r="553">
          <cell r="C553">
            <v>-4.4100140000000003</v>
          </cell>
          <cell r="E553">
            <v>-7100.4740000000002</v>
          </cell>
        </row>
        <row r="554">
          <cell r="C554">
            <v>-4.4159930000000003</v>
          </cell>
          <cell r="E554">
            <v>-7114.3770000000004</v>
          </cell>
        </row>
        <row r="555">
          <cell r="C555">
            <v>-4.4220319999999997</v>
          </cell>
          <cell r="E555">
            <v>-7128.24</v>
          </cell>
        </row>
        <row r="556">
          <cell r="C556">
            <v>-4.4280099999999996</v>
          </cell>
          <cell r="E556">
            <v>-7141.9279999999999</v>
          </cell>
        </row>
        <row r="557">
          <cell r="C557">
            <v>-4.4340489999999999</v>
          </cell>
          <cell r="E557">
            <v>-7155.4639999999999</v>
          </cell>
        </row>
        <row r="558">
          <cell r="C558">
            <v>-4.4399689999999996</v>
          </cell>
          <cell r="E558">
            <v>-7168.9859999999999</v>
          </cell>
        </row>
        <row r="559">
          <cell r="C559">
            <v>-4.4460670000000002</v>
          </cell>
          <cell r="E559">
            <v>-7182.5820000000003</v>
          </cell>
        </row>
        <row r="560">
          <cell r="C560">
            <v>-4.4519859999999998</v>
          </cell>
          <cell r="E560">
            <v>-7196.2169999999996</v>
          </cell>
        </row>
        <row r="561">
          <cell r="C561">
            <v>-4.4580849999999996</v>
          </cell>
          <cell r="E561">
            <v>-7209.7719999999999</v>
          </cell>
        </row>
        <row r="562">
          <cell r="C562">
            <v>-4.4640040000000001</v>
          </cell>
          <cell r="E562">
            <v>-7223.2129999999997</v>
          </cell>
        </row>
        <row r="563">
          <cell r="C563">
            <v>-4.4700420000000003</v>
          </cell>
          <cell r="E563">
            <v>-7236.6120000000001</v>
          </cell>
        </row>
        <row r="564">
          <cell r="C564">
            <v>-4.4760210000000002</v>
          </cell>
          <cell r="E564">
            <v>-7250.1660000000002</v>
          </cell>
        </row>
        <row r="565">
          <cell r="C565">
            <v>-4.4820599999999997</v>
          </cell>
          <cell r="E565">
            <v>-7263.8630000000003</v>
          </cell>
        </row>
        <row r="566">
          <cell r="C566">
            <v>-4.4879790000000002</v>
          </cell>
          <cell r="E566">
            <v>-7277.5429999999997</v>
          </cell>
        </row>
        <row r="567">
          <cell r="C567">
            <v>-4.494078</v>
          </cell>
          <cell r="E567">
            <v>-7291.2790000000005</v>
          </cell>
        </row>
        <row r="568">
          <cell r="C568">
            <v>-4.4999969999999996</v>
          </cell>
          <cell r="E568">
            <v>-7305.058</v>
          </cell>
        </row>
        <row r="569">
          <cell r="C569">
            <v>-4.5060349999999998</v>
          </cell>
          <cell r="E569">
            <v>-7318.8450000000003</v>
          </cell>
        </row>
        <row r="570">
          <cell r="C570">
            <v>-4.5120149999999999</v>
          </cell>
          <cell r="E570">
            <v>-7332.5749999999998</v>
          </cell>
        </row>
        <row r="571">
          <cell r="C571">
            <v>-4.5179939999999998</v>
          </cell>
          <cell r="E571">
            <v>-7346.29</v>
          </cell>
        </row>
        <row r="572">
          <cell r="C572">
            <v>-4.5239719999999997</v>
          </cell>
          <cell r="E572">
            <v>-7359.8429999999998</v>
          </cell>
        </row>
        <row r="573">
          <cell r="C573">
            <v>-4.5300120000000001</v>
          </cell>
          <cell r="E573">
            <v>-7373.3549999999996</v>
          </cell>
        </row>
        <row r="574">
          <cell r="C574">
            <v>-4.5359309999999997</v>
          </cell>
          <cell r="E574">
            <v>-7386.9920000000002</v>
          </cell>
        </row>
        <row r="575">
          <cell r="C575">
            <v>-4.5419689999999999</v>
          </cell>
          <cell r="E575">
            <v>-7400.6360000000004</v>
          </cell>
        </row>
        <row r="576">
          <cell r="C576">
            <v>-4.5478880000000004</v>
          </cell>
          <cell r="E576">
            <v>-7414.2839999999997</v>
          </cell>
        </row>
        <row r="577">
          <cell r="C577">
            <v>-4.5538670000000003</v>
          </cell>
          <cell r="E577">
            <v>-7427.8639999999996</v>
          </cell>
        </row>
        <row r="578">
          <cell r="C578">
            <v>-4.5599059999999998</v>
          </cell>
          <cell r="E578">
            <v>-7441.433</v>
          </cell>
        </row>
        <row r="579">
          <cell r="C579">
            <v>-4.5658849999999997</v>
          </cell>
          <cell r="E579">
            <v>-7455.0190000000002</v>
          </cell>
        </row>
        <row r="580">
          <cell r="C580">
            <v>-4.5718639999999997</v>
          </cell>
          <cell r="E580">
            <v>-7468.6480000000001</v>
          </cell>
        </row>
        <row r="581">
          <cell r="C581">
            <v>-4.5777830000000002</v>
          </cell>
          <cell r="E581">
            <v>-7482.3040000000001</v>
          </cell>
        </row>
        <row r="582">
          <cell r="C582">
            <v>-4.5837620000000001</v>
          </cell>
          <cell r="E582">
            <v>-7495.973</v>
          </cell>
        </row>
        <row r="583">
          <cell r="C583">
            <v>-4.5897410000000001</v>
          </cell>
          <cell r="E583">
            <v>-7509.7169999999996</v>
          </cell>
        </row>
        <row r="584">
          <cell r="C584">
            <v>-4.59572</v>
          </cell>
          <cell r="E584">
            <v>-7523.3429999999998</v>
          </cell>
        </row>
        <row r="585">
          <cell r="C585">
            <v>-4.601699</v>
          </cell>
          <cell r="E585">
            <v>-7536.7849999999999</v>
          </cell>
        </row>
        <row r="586">
          <cell r="C586">
            <v>-4.6077380000000003</v>
          </cell>
          <cell r="E586">
            <v>-7550.1660000000002</v>
          </cell>
        </row>
        <row r="587">
          <cell r="C587">
            <v>-4.6137160000000002</v>
          </cell>
          <cell r="E587">
            <v>-7563.6540000000005</v>
          </cell>
        </row>
        <row r="588">
          <cell r="C588">
            <v>-4.6197549999999996</v>
          </cell>
          <cell r="E588">
            <v>-7577.2160000000003</v>
          </cell>
        </row>
        <row r="589">
          <cell r="C589">
            <v>-4.625794</v>
          </cell>
          <cell r="E589">
            <v>-7590.7479999999996</v>
          </cell>
        </row>
        <row r="590">
          <cell r="C590">
            <v>-4.6317729999999999</v>
          </cell>
          <cell r="E590">
            <v>-7604.2</v>
          </cell>
        </row>
        <row r="591">
          <cell r="C591">
            <v>-4.6378120000000003</v>
          </cell>
          <cell r="E591">
            <v>-7617.4960000000001</v>
          </cell>
        </row>
        <row r="592">
          <cell r="C592">
            <v>-4.6437309999999998</v>
          </cell>
          <cell r="E592">
            <v>-7630.8389999999999</v>
          </cell>
        </row>
        <row r="593">
          <cell r="C593">
            <v>-4.6498290000000004</v>
          </cell>
          <cell r="E593">
            <v>-7644.3180000000002</v>
          </cell>
        </row>
        <row r="594">
          <cell r="C594">
            <v>-4.6558080000000004</v>
          </cell>
          <cell r="E594">
            <v>-7657.7929999999997</v>
          </cell>
        </row>
        <row r="595">
          <cell r="C595">
            <v>-4.6619070000000002</v>
          </cell>
          <cell r="E595">
            <v>-7671.2849999999999</v>
          </cell>
        </row>
        <row r="596">
          <cell r="C596">
            <v>-4.6678259999999998</v>
          </cell>
          <cell r="E596">
            <v>-7685.02</v>
          </cell>
        </row>
        <row r="597">
          <cell r="C597">
            <v>-4.6739249999999997</v>
          </cell>
          <cell r="E597">
            <v>-7698.9390000000003</v>
          </cell>
        </row>
        <row r="598">
          <cell r="C598">
            <v>-4.6798440000000001</v>
          </cell>
          <cell r="E598">
            <v>-7712.7489999999998</v>
          </cell>
        </row>
        <row r="599">
          <cell r="C599">
            <v>-4.6858230000000001</v>
          </cell>
          <cell r="E599">
            <v>-7726.3459999999995</v>
          </cell>
        </row>
        <row r="600">
          <cell r="C600">
            <v>-4.691802</v>
          </cell>
          <cell r="E600">
            <v>-7739.8370000000004</v>
          </cell>
        </row>
        <row r="601">
          <cell r="C601">
            <v>-4.6978400000000002</v>
          </cell>
          <cell r="E601">
            <v>-7753.44</v>
          </cell>
        </row>
        <row r="602">
          <cell r="C602">
            <v>-4.7038200000000003</v>
          </cell>
          <cell r="E602">
            <v>-7767.0590000000002</v>
          </cell>
        </row>
        <row r="603">
          <cell r="C603">
            <v>-4.7098579999999997</v>
          </cell>
          <cell r="E603">
            <v>-7780.5309999999999</v>
          </cell>
        </row>
        <row r="604">
          <cell r="C604">
            <v>-4.7158369999999996</v>
          </cell>
          <cell r="E604">
            <v>-7793.8760000000002</v>
          </cell>
        </row>
        <row r="605">
          <cell r="C605">
            <v>-4.721876</v>
          </cell>
          <cell r="E605">
            <v>-7807.2290000000003</v>
          </cell>
        </row>
        <row r="606">
          <cell r="C606">
            <v>-4.7278549999999999</v>
          </cell>
          <cell r="E606">
            <v>-7820.6289999999999</v>
          </cell>
        </row>
        <row r="607">
          <cell r="C607">
            <v>-4.7338339999999999</v>
          </cell>
          <cell r="E607">
            <v>-7834.1189999999997</v>
          </cell>
        </row>
        <row r="608">
          <cell r="C608">
            <v>-4.7398730000000002</v>
          </cell>
          <cell r="E608">
            <v>-7847.6189999999997</v>
          </cell>
        </row>
        <row r="609">
          <cell r="C609">
            <v>-4.7458520000000002</v>
          </cell>
          <cell r="E609">
            <v>-7861.1909999999998</v>
          </cell>
        </row>
        <row r="610">
          <cell r="C610">
            <v>-4.7518900000000004</v>
          </cell>
          <cell r="E610">
            <v>-7874.6769999999997</v>
          </cell>
        </row>
        <row r="611">
          <cell r="C611">
            <v>-4.757809</v>
          </cell>
          <cell r="E611">
            <v>-7888.1670000000004</v>
          </cell>
        </row>
        <row r="612">
          <cell r="C612">
            <v>-4.7639079999999998</v>
          </cell>
          <cell r="E612">
            <v>-7901.7560000000003</v>
          </cell>
        </row>
        <row r="613">
          <cell r="C613">
            <v>-4.7698869999999998</v>
          </cell>
          <cell r="E613">
            <v>-7915.4219999999996</v>
          </cell>
        </row>
        <row r="614">
          <cell r="C614">
            <v>-4.775925</v>
          </cell>
          <cell r="E614">
            <v>-7929.08</v>
          </cell>
        </row>
        <row r="615">
          <cell r="C615">
            <v>-4.7818449999999997</v>
          </cell>
          <cell r="E615">
            <v>-7942.5630000000001</v>
          </cell>
        </row>
        <row r="616">
          <cell r="C616">
            <v>-4.787884</v>
          </cell>
          <cell r="E616">
            <v>-7956.0640000000003</v>
          </cell>
        </row>
        <row r="617">
          <cell r="C617">
            <v>-4.7938029999999996</v>
          </cell>
          <cell r="E617">
            <v>-7969.6360000000004</v>
          </cell>
        </row>
        <row r="618">
          <cell r="C618">
            <v>-4.7999010000000002</v>
          </cell>
          <cell r="E618">
            <v>-7983.2860000000001</v>
          </cell>
        </row>
        <row r="619">
          <cell r="C619">
            <v>-4.8058800000000002</v>
          </cell>
          <cell r="E619">
            <v>-7996.8140000000003</v>
          </cell>
        </row>
        <row r="620">
          <cell r="C620">
            <v>-4.8119189999999996</v>
          </cell>
          <cell r="E620">
            <v>-8010.0720000000001</v>
          </cell>
        </row>
        <row r="621">
          <cell r="C621">
            <v>-4.8178979999999996</v>
          </cell>
          <cell r="E621">
            <v>-8023.4350000000004</v>
          </cell>
        </row>
        <row r="622">
          <cell r="C622">
            <v>-4.8238770000000004</v>
          </cell>
          <cell r="E622">
            <v>-8036.6620000000003</v>
          </cell>
        </row>
        <row r="623">
          <cell r="C623">
            <v>-4.8299159999999999</v>
          </cell>
          <cell r="E623">
            <v>-8049.9750000000004</v>
          </cell>
        </row>
        <row r="624">
          <cell r="C624">
            <v>-4.8358939999999997</v>
          </cell>
          <cell r="E624">
            <v>-8063.4570000000003</v>
          </cell>
        </row>
        <row r="625">
          <cell r="C625">
            <v>-4.841933</v>
          </cell>
          <cell r="E625">
            <v>-8077.0249999999996</v>
          </cell>
        </row>
        <row r="626">
          <cell r="C626">
            <v>-4.847912</v>
          </cell>
          <cell r="E626">
            <v>-8090.4430000000002</v>
          </cell>
        </row>
        <row r="627">
          <cell r="C627">
            <v>-4.8539510000000003</v>
          </cell>
          <cell r="E627">
            <v>-8103.6989999999996</v>
          </cell>
        </row>
        <row r="628">
          <cell r="C628">
            <v>-4.8599300000000003</v>
          </cell>
          <cell r="E628">
            <v>-8117.0069999999996</v>
          </cell>
        </row>
        <row r="629">
          <cell r="C629">
            <v>-4.8659679999999996</v>
          </cell>
          <cell r="E629">
            <v>-8130.4620000000004</v>
          </cell>
        </row>
        <row r="630">
          <cell r="C630">
            <v>-4.8719469999999996</v>
          </cell>
          <cell r="E630">
            <v>-8143.8980000000001</v>
          </cell>
        </row>
        <row r="631">
          <cell r="C631">
            <v>-4.8779859999999999</v>
          </cell>
          <cell r="E631">
            <v>-8157.1639999999998</v>
          </cell>
        </row>
        <row r="632">
          <cell r="C632">
            <v>-4.883966</v>
          </cell>
          <cell r="E632">
            <v>-8170.3450000000003</v>
          </cell>
        </row>
        <row r="633">
          <cell r="C633">
            <v>-4.8900040000000002</v>
          </cell>
          <cell r="E633">
            <v>-8183.5349999999999</v>
          </cell>
        </row>
        <row r="634">
          <cell r="C634">
            <v>-4.8959229999999998</v>
          </cell>
          <cell r="E634">
            <v>-8196.8629999999994</v>
          </cell>
        </row>
        <row r="635">
          <cell r="C635">
            <v>-4.9019620000000002</v>
          </cell>
          <cell r="E635">
            <v>-8210.1049999999996</v>
          </cell>
        </row>
        <row r="636">
          <cell r="C636">
            <v>-4.9079410000000001</v>
          </cell>
          <cell r="E636">
            <v>-8223.2420000000002</v>
          </cell>
        </row>
        <row r="637">
          <cell r="C637">
            <v>-4.9139200000000001</v>
          </cell>
          <cell r="E637">
            <v>-8236.4789999999994</v>
          </cell>
        </row>
        <row r="638">
          <cell r="C638">
            <v>-4.919899</v>
          </cell>
          <cell r="E638">
            <v>-8249.6530000000002</v>
          </cell>
        </row>
        <row r="639">
          <cell r="C639">
            <v>-4.9259370000000002</v>
          </cell>
          <cell r="E639">
            <v>-8262.9639999999999</v>
          </cell>
        </row>
        <row r="640">
          <cell r="C640">
            <v>-4.9319160000000002</v>
          </cell>
          <cell r="E640">
            <v>-8276.4699999999993</v>
          </cell>
        </row>
        <row r="641">
          <cell r="C641">
            <v>-4.9379549999999997</v>
          </cell>
          <cell r="E641">
            <v>-8289.9989999999998</v>
          </cell>
        </row>
        <row r="642">
          <cell r="C642">
            <v>-4.9439339999999996</v>
          </cell>
          <cell r="E642">
            <v>-8303.5310000000009</v>
          </cell>
        </row>
        <row r="643">
          <cell r="C643">
            <v>-4.9499129999999996</v>
          </cell>
          <cell r="E643">
            <v>-8316.991</v>
          </cell>
        </row>
        <row r="644">
          <cell r="C644">
            <v>-4.9559519999999999</v>
          </cell>
          <cell r="E644">
            <v>-8330.5130000000008</v>
          </cell>
        </row>
        <row r="645">
          <cell r="C645">
            <v>-4.9619309999999999</v>
          </cell>
          <cell r="E645">
            <v>-8343.8040000000001</v>
          </cell>
        </row>
        <row r="646">
          <cell r="C646">
            <v>-4.9679099999999998</v>
          </cell>
          <cell r="E646">
            <v>-8356.9740000000002</v>
          </cell>
        </row>
        <row r="647">
          <cell r="C647">
            <v>-4.9738889999999998</v>
          </cell>
          <cell r="E647">
            <v>-8370.2559999999994</v>
          </cell>
        </row>
        <row r="648">
          <cell r="C648">
            <v>-4.979927</v>
          </cell>
          <cell r="E648">
            <v>-8383.5210000000006</v>
          </cell>
        </row>
        <row r="649">
          <cell r="C649">
            <v>-4.9859059999999999</v>
          </cell>
          <cell r="E649">
            <v>-8396.8690000000006</v>
          </cell>
        </row>
        <row r="650">
          <cell r="C650">
            <v>-4.9919450000000003</v>
          </cell>
          <cell r="E650">
            <v>-8410.3520000000008</v>
          </cell>
        </row>
        <row r="651">
          <cell r="C651">
            <v>-4.9979240000000003</v>
          </cell>
          <cell r="E651">
            <v>-8423.8430000000008</v>
          </cell>
        </row>
        <row r="652">
          <cell r="C652">
            <v>-5.0039619999999996</v>
          </cell>
          <cell r="E652">
            <v>-8437.1740000000009</v>
          </cell>
        </row>
        <row r="653">
          <cell r="C653">
            <v>-5.0099419999999997</v>
          </cell>
          <cell r="E653">
            <v>-8450.56</v>
          </cell>
        </row>
        <row r="654">
          <cell r="C654">
            <v>-5.015981</v>
          </cell>
          <cell r="E654">
            <v>-8463.902</v>
          </cell>
        </row>
        <row r="655">
          <cell r="C655">
            <v>-5.02196</v>
          </cell>
          <cell r="E655">
            <v>-8477.0969999999998</v>
          </cell>
        </row>
        <row r="656">
          <cell r="C656">
            <v>-5.0279389999999999</v>
          </cell>
          <cell r="E656">
            <v>-8490.1319999999996</v>
          </cell>
        </row>
        <row r="657">
          <cell r="C657">
            <v>-5.0339770000000001</v>
          </cell>
          <cell r="E657">
            <v>-8503.1949999999997</v>
          </cell>
        </row>
        <row r="658">
          <cell r="C658">
            <v>-5.0398959999999997</v>
          </cell>
          <cell r="E658">
            <v>-8516.35</v>
          </cell>
        </row>
        <row r="659">
          <cell r="C659">
            <v>-5.0459350000000001</v>
          </cell>
          <cell r="E659">
            <v>-8529.5679999999993</v>
          </cell>
        </row>
        <row r="660">
          <cell r="C660">
            <v>-5.0518539999999996</v>
          </cell>
          <cell r="E660">
            <v>-8542.8739999999998</v>
          </cell>
        </row>
        <row r="661">
          <cell r="C661">
            <v>-5.057893</v>
          </cell>
          <cell r="E661">
            <v>-8556.2340000000004</v>
          </cell>
        </row>
        <row r="662">
          <cell r="C662">
            <v>-5.0638719999999999</v>
          </cell>
          <cell r="E662">
            <v>-8569.3790000000008</v>
          </cell>
        </row>
        <row r="663">
          <cell r="C663">
            <v>-5.0699110000000003</v>
          </cell>
          <cell r="E663">
            <v>-8582.5220000000008</v>
          </cell>
        </row>
        <row r="664">
          <cell r="C664">
            <v>-5.0758900000000002</v>
          </cell>
          <cell r="E664">
            <v>-8595.5149999999994</v>
          </cell>
        </row>
        <row r="665">
          <cell r="C665">
            <v>-5.0819279999999996</v>
          </cell>
          <cell r="E665">
            <v>-8608.4889999999996</v>
          </cell>
        </row>
        <row r="666">
          <cell r="C666">
            <v>-5.0879070000000004</v>
          </cell>
          <cell r="E666">
            <v>-8621.482</v>
          </cell>
        </row>
        <row r="667">
          <cell r="C667">
            <v>-5.0938860000000004</v>
          </cell>
          <cell r="E667">
            <v>-8634.5370000000003</v>
          </cell>
        </row>
        <row r="668">
          <cell r="C668">
            <v>-5.0999249999999998</v>
          </cell>
          <cell r="E668">
            <v>-8647.6029999999992</v>
          </cell>
        </row>
        <row r="669">
          <cell r="C669">
            <v>-5.1059039999999998</v>
          </cell>
          <cell r="E669">
            <v>-8660.7309999999998</v>
          </cell>
        </row>
        <row r="670">
          <cell r="C670">
            <v>-5.1118829999999997</v>
          </cell>
          <cell r="E670">
            <v>-8673.9179999999997</v>
          </cell>
        </row>
        <row r="671">
          <cell r="C671">
            <v>-5.1179209999999999</v>
          </cell>
          <cell r="E671">
            <v>-8687.1849999999995</v>
          </cell>
        </row>
        <row r="672">
          <cell r="C672">
            <v>-5.1238999999999999</v>
          </cell>
          <cell r="E672">
            <v>-8700.3250000000007</v>
          </cell>
        </row>
        <row r="673">
          <cell r="C673">
            <v>-5.1299400000000004</v>
          </cell>
          <cell r="E673">
            <v>-8713.3860000000004</v>
          </cell>
        </row>
        <row r="674">
          <cell r="C674">
            <v>-5.135859</v>
          </cell>
          <cell r="E674">
            <v>-8726.44</v>
          </cell>
        </row>
        <row r="675">
          <cell r="C675">
            <v>-5.1418970000000002</v>
          </cell>
          <cell r="E675">
            <v>-8739.366</v>
          </cell>
        </row>
        <row r="676">
          <cell r="C676">
            <v>-5.1478760000000001</v>
          </cell>
          <cell r="E676">
            <v>-8752.3259999999991</v>
          </cell>
        </row>
        <row r="677">
          <cell r="C677">
            <v>-5.1538550000000001</v>
          </cell>
          <cell r="E677">
            <v>-8765.4320000000007</v>
          </cell>
        </row>
        <row r="678">
          <cell r="C678">
            <v>-5.159834</v>
          </cell>
          <cell r="E678">
            <v>-8778.4549999999999</v>
          </cell>
        </row>
        <row r="679">
          <cell r="C679">
            <v>-5.1658730000000004</v>
          </cell>
          <cell r="E679">
            <v>-8791.4</v>
          </cell>
        </row>
        <row r="680">
          <cell r="C680">
            <v>-5.1718520000000003</v>
          </cell>
          <cell r="E680">
            <v>-8804.3060000000005</v>
          </cell>
        </row>
        <row r="681">
          <cell r="C681">
            <v>-5.1778310000000003</v>
          </cell>
          <cell r="E681">
            <v>-8817.241</v>
          </cell>
        </row>
        <row r="682">
          <cell r="C682">
            <v>-5.1838100000000003</v>
          </cell>
          <cell r="E682">
            <v>-8830.17</v>
          </cell>
        </row>
        <row r="683">
          <cell r="C683">
            <v>-5.1898489999999997</v>
          </cell>
          <cell r="E683">
            <v>-8843.2009999999991</v>
          </cell>
        </row>
        <row r="684">
          <cell r="C684">
            <v>-5.1958270000000004</v>
          </cell>
          <cell r="E684">
            <v>-8856.2909999999993</v>
          </cell>
        </row>
        <row r="685">
          <cell r="C685">
            <v>-5.2018659999999999</v>
          </cell>
          <cell r="E685">
            <v>-8869.4449999999997</v>
          </cell>
        </row>
        <row r="686">
          <cell r="C686">
            <v>-5.2078449999999998</v>
          </cell>
          <cell r="E686">
            <v>-8882.473</v>
          </cell>
        </row>
        <row r="687">
          <cell r="C687">
            <v>-5.2138840000000002</v>
          </cell>
          <cell r="E687">
            <v>-8895.3700000000008</v>
          </cell>
        </row>
        <row r="688">
          <cell r="C688">
            <v>-5.2199220000000004</v>
          </cell>
          <cell r="E688">
            <v>-8908.3639999999996</v>
          </cell>
        </row>
        <row r="689">
          <cell r="C689">
            <v>-5.2259010000000004</v>
          </cell>
          <cell r="E689">
            <v>-8921.2909999999993</v>
          </cell>
        </row>
        <row r="690">
          <cell r="C690">
            <v>-5.2318199999999999</v>
          </cell>
          <cell r="E690">
            <v>-8934.0580000000009</v>
          </cell>
        </row>
        <row r="691">
          <cell r="C691">
            <v>-5.2378590000000003</v>
          </cell>
          <cell r="E691">
            <v>-8946.8490000000002</v>
          </cell>
        </row>
        <row r="692">
          <cell r="C692">
            <v>-5.2438390000000004</v>
          </cell>
          <cell r="E692">
            <v>-8959.7780000000002</v>
          </cell>
        </row>
        <row r="693">
          <cell r="C693">
            <v>-5.2498769999999997</v>
          </cell>
          <cell r="E693">
            <v>-8972.5439999999999</v>
          </cell>
        </row>
        <row r="694">
          <cell r="C694">
            <v>-5.2558559999999996</v>
          </cell>
          <cell r="E694">
            <v>-8985.1309999999994</v>
          </cell>
        </row>
        <row r="695">
          <cell r="C695">
            <v>-5.261895</v>
          </cell>
          <cell r="E695">
            <v>-8997.7129999999997</v>
          </cell>
        </row>
        <row r="696">
          <cell r="C696">
            <v>-5.2678739999999999</v>
          </cell>
          <cell r="E696">
            <v>-9010.5210000000006</v>
          </cell>
        </row>
        <row r="697">
          <cell r="C697">
            <v>-5.2739130000000003</v>
          </cell>
          <cell r="E697">
            <v>-9023.4860000000008</v>
          </cell>
        </row>
        <row r="698">
          <cell r="C698">
            <v>-5.2798910000000001</v>
          </cell>
          <cell r="E698">
            <v>-9036.4570000000003</v>
          </cell>
        </row>
        <row r="699">
          <cell r="C699">
            <v>-5.2859299999999996</v>
          </cell>
          <cell r="E699">
            <v>-9049.3459999999995</v>
          </cell>
        </row>
        <row r="700">
          <cell r="C700">
            <v>-5.2919689999999999</v>
          </cell>
          <cell r="E700">
            <v>-9062.2759999999998</v>
          </cell>
        </row>
        <row r="701">
          <cell r="C701">
            <v>-5.2980080000000003</v>
          </cell>
          <cell r="E701">
            <v>-9075.2009999999991</v>
          </cell>
        </row>
        <row r="702">
          <cell r="C702">
            <v>-5.3039860000000001</v>
          </cell>
          <cell r="E702">
            <v>-9088.1</v>
          </cell>
        </row>
        <row r="703">
          <cell r="C703">
            <v>-5.309965</v>
          </cell>
          <cell r="E703">
            <v>-9101.0589999999993</v>
          </cell>
        </row>
        <row r="704">
          <cell r="C704">
            <v>-5.3160040000000004</v>
          </cell>
          <cell r="E704">
            <v>-9114.06</v>
          </cell>
        </row>
        <row r="705">
          <cell r="C705">
            <v>-5.321923</v>
          </cell>
          <cell r="E705">
            <v>-9127.0310000000009</v>
          </cell>
        </row>
        <row r="706">
          <cell r="C706">
            <v>-5.3279629999999996</v>
          </cell>
          <cell r="E706">
            <v>-9140.0210000000006</v>
          </cell>
        </row>
        <row r="707">
          <cell r="C707">
            <v>-5.3338809999999999</v>
          </cell>
          <cell r="E707">
            <v>-9152.8739999999998</v>
          </cell>
        </row>
        <row r="708">
          <cell r="C708">
            <v>-5.3398599999999998</v>
          </cell>
          <cell r="E708">
            <v>-9165.7160000000003</v>
          </cell>
        </row>
        <row r="709">
          <cell r="C709">
            <v>-5.3458389999999998</v>
          </cell>
          <cell r="E709">
            <v>-9178.4130000000005</v>
          </cell>
        </row>
        <row r="710">
          <cell r="C710">
            <v>-5.3518179999999997</v>
          </cell>
          <cell r="E710">
            <v>-9191.098</v>
          </cell>
        </row>
        <row r="711">
          <cell r="C711">
            <v>-5.3578570000000001</v>
          </cell>
          <cell r="E711">
            <v>-9203.7950000000001</v>
          </cell>
        </row>
        <row r="712">
          <cell r="C712">
            <v>-5.363836</v>
          </cell>
          <cell r="E712">
            <v>-9216.4670000000006</v>
          </cell>
        </row>
        <row r="713">
          <cell r="C713">
            <v>-5.3698139999999999</v>
          </cell>
          <cell r="E713">
            <v>-9229.107</v>
          </cell>
        </row>
        <row r="714">
          <cell r="C714">
            <v>-5.3777670000000004</v>
          </cell>
          <cell r="E714">
            <v>-9245.7379999999994</v>
          </cell>
        </row>
        <row r="715">
          <cell r="C715">
            <v>-5.3858379999999997</v>
          </cell>
          <cell r="E715">
            <v>-9262.3189999999995</v>
          </cell>
        </row>
        <row r="716">
          <cell r="C716">
            <v>-5.391877</v>
          </cell>
          <cell r="E716">
            <v>-9274.9040000000005</v>
          </cell>
        </row>
        <row r="717">
          <cell r="C717">
            <v>-5.3979160000000004</v>
          </cell>
          <cell r="E717">
            <v>-9287.5249999999996</v>
          </cell>
        </row>
        <row r="718">
          <cell r="C718">
            <v>-5.4039539999999997</v>
          </cell>
          <cell r="E718">
            <v>-9300.2090000000007</v>
          </cell>
        </row>
        <row r="719">
          <cell r="C719">
            <v>-5.4099339999999998</v>
          </cell>
          <cell r="E719">
            <v>-9313.0570000000007</v>
          </cell>
        </row>
        <row r="720">
          <cell r="C720">
            <v>-5.4159119999999996</v>
          </cell>
          <cell r="E720">
            <v>-9326.0239999999994</v>
          </cell>
        </row>
        <row r="721">
          <cell r="C721">
            <v>-5.4220110000000004</v>
          </cell>
          <cell r="E721">
            <v>-9338.8950000000004</v>
          </cell>
        </row>
        <row r="722">
          <cell r="C722">
            <v>-5.4279900000000003</v>
          </cell>
          <cell r="E722">
            <v>-9351.6569999999992</v>
          </cell>
        </row>
        <row r="723">
          <cell r="C723">
            <v>-5.4340289999999998</v>
          </cell>
          <cell r="E723">
            <v>-9364.4860000000008</v>
          </cell>
        </row>
        <row r="724">
          <cell r="C724">
            <v>-5.4400079999999997</v>
          </cell>
          <cell r="E724">
            <v>-9377.348</v>
          </cell>
        </row>
        <row r="725">
          <cell r="C725">
            <v>-5.4460470000000001</v>
          </cell>
          <cell r="E725">
            <v>-9390.0419999999995</v>
          </cell>
        </row>
        <row r="726">
          <cell r="C726">
            <v>-5.4520249999999999</v>
          </cell>
          <cell r="E726">
            <v>-9402.69</v>
          </cell>
        </row>
        <row r="727">
          <cell r="C727">
            <v>-5.4580039999999999</v>
          </cell>
          <cell r="E727">
            <v>-9415.2510000000002</v>
          </cell>
        </row>
        <row r="728">
          <cell r="C728">
            <v>-5.4660760000000002</v>
          </cell>
          <cell r="E728">
            <v>-9431.8889999999992</v>
          </cell>
        </row>
        <row r="729">
          <cell r="C729">
            <v>-5.4719949999999997</v>
          </cell>
          <cell r="E729">
            <v>-9444.43</v>
          </cell>
        </row>
        <row r="730">
          <cell r="C730">
            <v>-5.4780340000000001</v>
          </cell>
          <cell r="E730">
            <v>-9457.07</v>
          </cell>
        </row>
        <row r="731">
          <cell r="C731">
            <v>-5.4839529999999996</v>
          </cell>
          <cell r="E731">
            <v>-9469.8389999999999</v>
          </cell>
        </row>
        <row r="732">
          <cell r="C732">
            <v>-5.489992</v>
          </cell>
          <cell r="E732">
            <v>-9482.5949999999993</v>
          </cell>
        </row>
        <row r="733">
          <cell r="C733">
            <v>-5.4959110000000004</v>
          </cell>
          <cell r="E733">
            <v>-9495.2810000000009</v>
          </cell>
        </row>
        <row r="734">
          <cell r="C734">
            <v>-5.5019499999999999</v>
          </cell>
          <cell r="E734">
            <v>-9507.8209999999999</v>
          </cell>
        </row>
        <row r="735">
          <cell r="C735">
            <v>-5.5079279999999997</v>
          </cell>
          <cell r="E735">
            <v>-9520.5529999999999</v>
          </cell>
        </row>
        <row r="736">
          <cell r="C736">
            <v>-5.5139670000000001</v>
          </cell>
          <cell r="E736">
            <v>-9533.3009999999995</v>
          </cell>
        </row>
        <row r="737">
          <cell r="C737">
            <v>-5.519946</v>
          </cell>
          <cell r="E737">
            <v>-9545.973</v>
          </cell>
        </row>
        <row r="738">
          <cell r="C738">
            <v>-5.525925</v>
          </cell>
          <cell r="E738">
            <v>-9558.5519999999997</v>
          </cell>
        </row>
        <row r="739">
          <cell r="C739">
            <v>-5.5319039999999999</v>
          </cell>
          <cell r="E739">
            <v>-9571.0589999999993</v>
          </cell>
        </row>
        <row r="740">
          <cell r="C740">
            <v>-5.5378829999999999</v>
          </cell>
          <cell r="E740">
            <v>-9583.6139999999996</v>
          </cell>
        </row>
        <row r="741">
          <cell r="C741">
            <v>-5.5458939999999997</v>
          </cell>
          <cell r="E741">
            <v>-9600.152</v>
          </cell>
        </row>
        <row r="742">
          <cell r="C742">
            <v>-5.5538470000000002</v>
          </cell>
          <cell r="E742">
            <v>-9616.7260000000006</v>
          </cell>
        </row>
        <row r="743">
          <cell r="C743">
            <v>-5.5598850000000004</v>
          </cell>
          <cell r="E743">
            <v>-9629.2999999999993</v>
          </cell>
        </row>
        <row r="744">
          <cell r="C744">
            <v>-5.5658640000000004</v>
          </cell>
          <cell r="E744">
            <v>-9641.9419999999991</v>
          </cell>
        </row>
        <row r="745">
          <cell r="C745">
            <v>-5.5738760000000003</v>
          </cell>
          <cell r="E745">
            <v>-9658.4359999999997</v>
          </cell>
        </row>
        <row r="746">
          <cell r="C746">
            <v>-5.5818880000000002</v>
          </cell>
          <cell r="E746">
            <v>-9674.8709999999992</v>
          </cell>
        </row>
        <row r="747">
          <cell r="C747">
            <v>-5.5898399999999997</v>
          </cell>
          <cell r="E747">
            <v>-9691.25</v>
          </cell>
        </row>
        <row r="748">
          <cell r="C748">
            <v>-5.597912</v>
          </cell>
          <cell r="E748">
            <v>-9707.866</v>
          </cell>
        </row>
        <row r="749">
          <cell r="C749">
            <v>-5.603891</v>
          </cell>
          <cell r="E749">
            <v>-9720.3880000000008</v>
          </cell>
        </row>
        <row r="750">
          <cell r="C750">
            <v>-5.6099300000000003</v>
          </cell>
          <cell r="E750">
            <v>-9732.9879999999994</v>
          </cell>
        </row>
        <row r="751">
          <cell r="C751">
            <v>-5.6159080000000001</v>
          </cell>
          <cell r="E751">
            <v>-9745.5460000000003</v>
          </cell>
        </row>
        <row r="752">
          <cell r="C752">
            <v>-5.6219469999999996</v>
          </cell>
          <cell r="E752">
            <v>-9758.0939999999991</v>
          </cell>
        </row>
        <row r="753">
          <cell r="C753">
            <v>-5.6299590000000004</v>
          </cell>
          <cell r="E753">
            <v>-9774.5959999999995</v>
          </cell>
        </row>
        <row r="754">
          <cell r="C754">
            <v>-5.6379710000000003</v>
          </cell>
          <cell r="E754">
            <v>-9791.0759999999991</v>
          </cell>
        </row>
        <row r="755">
          <cell r="C755">
            <v>-5.6459820000000001</v>
          </cell>
          <cell r="E755">
            <v>-9807.5490000000009</v>
          </cell>
        </row>
        <row r="756">
          <cell r="C756">
            <v>-5.6538740000000001</v>
          </cell>
          <cell r="E756">
            <v>-9823.9110000000001</v>
          </cell>
        </row>
        <row r="757">
          <cell r="C757">
            <v>-5.6618870000000001</v>
          </cell>
          <cell r="E757">
            <v>-9840.0560000000005</v>
          </cell>
        </row>
        <row r="758">
          <cell r="C758">
            <v>-5.6698979999999999</v>
          </cell>
          <cell r="E758">
            <v>-9856.0619999999999</v>
          </cell>
        </row>
        <row r="759">
          <cell r="C759">
            <v>-5.6779099999999998</v>
          </cell>
          <cell r="E759">
            <v>-9872.2479999999996</v>
          </cell>
        </row>
        <row r="760">
          <cell r="C760">
            <v>-5.6858620000000002</v>
          </cell>
          <cell r="E760">
            <v>-9888.5550000000003</v>
          </cell>
        </row>
        <row r="761">
          <cell r="C761">
            <v>-5.6938740000000001</v>
          </cell>
          <cell r="E761">
            <v>-9904.8870000000006</v>
          </cell>
        </row>
        <row r="762">
          <cell r="C762">
            <v>-5.7019460000000004</v>
          </cell>
          <cell r="E762">
            <v>-9921.3189999999995</v>
          </cell>
        </row>
        <row r="763">
          <cell r="C763">
            <v>-5.7098969999999998</v>
          </cell>
          <cell r="E763">
            <v>-9937.9130000000005</v>
          </cell>
        </row>
        <row r="764">
          <cell r="C764">
            <v>-5.7158759999999997</v>
          </cell>
          <cell r="E764">
            <v>-9950.5259999999998</v>
          </cell>
        </row>
        <row r="765">
          <cell r="C765">
            <v>-5.723948</v>
          </cell>
          <cell r="E765">
            <v>-9967.0550000000003</v>
          </cell>
        </row>
        <row r="766">
          <cell r="C766">
            <v>-5.7319000000000004</v>
          </cell>
          <cell r="E766">
            <v>-9983.3410000000003</v>
          </cell>
        </row>
        <row r="767">
          <cell r="C767">
            <v>-5.7399719999999999</v>
          </cell>
          <cell r="E767">
            <v>-9999.6229999999996</v>
          </cell>
        </row>
        <row r="768">
          <cell r="C768">
            <v>-5.7479829999999996</v>
          </cell>
          <cell r="E768">
            <v>-10016.049999999999</v>
          </cell>
        </row>
        <row r="769">
          <cell r="C769">
            <v>-5.7559360000000002</v>
          </cell>
          <cell r="E769">
            <v>-10032.469999999999</v>
          </cell>
        </row>
        <row r="770">
          <cell r="C770">
            <v>-5.7639469999999999</v>
          </cell>
          <cell r="E770">
            <v>-10048.81</v>
          </cell>
        </row>
        <row r="771">
          <cell r="C771">
            <v>-5.7719589999999998</v>
          </cell>
          <cell r="E771">
            <v>-10065.26</v>
          </cell>
        </row>
        <row r="772">
          <cell r="C772">
            <v>-5.7799110000000002</v>
          </cell>
          <cell r="E772">
            <v>-10081.68</v>
          </cell>
        </row>
        <row r="773">
          <cell r="C773">
            <v>-5.787922</v>
          </cell>
          <cell r="E773">
            <v>-10097.89</v>
          </cell>
        </row>
        <row r="774">
          <cell r="C774">
            <v>-5.7959940000000003</v>
          </cell>
          <cell r="E774">
            <v>-10114.040000000001</v>
          </cell>
        </row>
        <row r="775">
          <cell r="C775">
            <v>-5.8039459999999998</v>
          </cell>
          <cell r="E775">
            <v>-10130.17</v>
          </cell>
        </row>
        <row r="776">
          <cell r="C776">
            <v>-5.8119579999999997</v>
          </cell>
          <cell r="E776">
            <v>-10146.43</v>
          </cell>
        </row>
        <row r="777">
          <cell r="C777">
            <v>-5.8199699999999996</v>
          </cell>
          <cell r="E777">
            <v>-10162.65</v>
          </cell>
        </row>
        <row r="778">
          <cell r="C778">
            <v>-5.8279820000000004</v>
          </cell>
          <cell r="E778">
            <v>-10178.549999999999</v>
          </cell>
        </row>
        <row r="779">
          <cell r="C779">
            <v>-5.8359940000000003</v>
          </cell>
          <cell r="E779">
            <v>-10194.52</v>
          </cell>
        </row>
        <row r="780">
          <cell r="C780">
            <v>-5.8439459999999999</v>
          </cell>
          <cell r="E780">
            <v>-10210.41</v>
          </cell>
        </row>
        <row r="781">
          <cell r="C781">
            <v>-5.8519569999999996</v>
          </cell>
          <cell r="E781">
            <v>-10226.42</v>
          </cell>
        </row>
        <row r="782">
          <cell r="C782">
            <v>-5.8599690000000004</v>
          </cell>
          <cell r="E782">
            <v>-10242.57</v>
          </cell>
        </row>
        <row r="783">
          <cell r="C783">
            <v>-5.8679810000000003</v>
          </cell>
          <cell r="E783">
            <v>-10258.32</v>
          </cell>
        </row>
        <row r="784">
          <cell r="C784">
            <v>-5.8759329999999999</v>
          </cell>
          <cell r="E784">
            <v>-10274.030000000001</v>
          </cell>
        </row>
        <row r="785">
          <cell r="C785">
            <v>-5.8839449999999998</v>
          </cell>
          <cell r="E785">
            <v>-10289.64</v>
          </cell>
        </row>
        <row r="786">
          <cell r="C786">
            <v>-5.891896</v>
          </cell>
          <cell r="E786">
            <v>-10305.67</v>
          </cell>
        </row>
        <row r="787">
          <cell r="C787">
            <v>-5.8999079999999999</v>
          </cell>
          <cell r="E787">
            <v>-10321.950000000001</v>
          </cell>
        </row>
        <row r="788">
          <cell r="C788">
            <v>-5.9079199999999998</v>
          </cell>
          <cell r="E788">
            <v>-10338.11</v>
          </cell>
        </row>
        <row r="789">
          <cell r="C789">
            <v>-5.9158720000000002</v>
          </cell>
          <cell r="E789">
            <v>-10354.1</v>
          </cell>
        </row>
        <row r="790">
          <cell r="C790">
            <v>-5.9238249999999999</v>
          </cell>
          <cell r="E790">
            <v>-10370.24</v>
          </cell>
        </row>
        <row r="791">
          <cell r="C791">
            <v>-5.9318359999999997</v>
          </cell>
          <cell r="E791">
            <v>-10386.209999999999</v>
          </cell>
        </row>
        <row r="792">
          <cell r="C792">
            <v>-5.9398479999999996</v>
          </cell>
          <cell r="E792">
            <v>-10402.08</v>
          </cell>
        </row>
        <row r="793">
          <cell r="C793">
            <v>-5.9478600000000004</v>
          </cell>
          <cell r="E793">
            <v>-10417.64</v>
          </cell>
        </row>
        <row r="794">
          <cell r="C794">
            <v>-5.9558710000000001</v>
          </cell>
          <cell r="E794">
            <v>-10433.14</v>
          </cell>
        </row>
        <row r="795">
          <cell r="C795">
            <v>-5.9639430000000004</v>
          </cell>
          <cell r="E795">
            <v>-10448.65</v>
          </cell>
        </row>
        <row r="796">
          <cell r="C796">
            <v>-5.9718349999999996</v>
          </cell>
          <cell r="E796">
            <v>-10464.01</v>
          </cell>
        </row>
        <row r="797">
          <cell r="C797">
            <v>-5.9798470000000004</v>
          </cell>
          <cell r="E797">
            <v>-10479.370000000001</v>
          </cell>
        </row>
        <row r="798">
          <cell r="C798">
            <v>-5.9879179999999996</v>
          </cell>
          <cell r="E798">
            <v>-10494.79</v>
          </cell>
        </row>
        <row r="799">
          <cell r="C799">
            <v>-5.99587</v>
          </cell>
          <cell r="E799">
            <v>-10510.24</v>
          </cell>
        </row>
        <row r="800">
          <cell r="C800">
            <v>-6.0038819999999999</v>
          </cell>
          <cell r="E800">
            <v>-10525.94</v>
          </cell>
        </row>
        <row r="801">
          <cell r="C801">
            <v>-6.0118939999999998</v>
          </cell>
          <cell r="E801">
            <v>-10541.72</v>
          </cell>
        </row>
        <row r="802">
          <cell r="C802">
            <v>-6.0199059999999998</v>
          </cell>
          <cell r="E802">
            <v>-10557.61</v>
          </cell>
        </row>
        <row r="803">
          <cell r="C803">
            <v>-6.0279769999999999</v>
          </cell>
          <cell r="E803">
            <v>-10573.29</v>
          </cell>
        </row>
        <row r="804">
          <cell r="C804">
            <v>-6.0359299999999996</v>
          </cell>
          <cell r="E804">
            <v>-10588.66</v>
          </cell>
        </row>
        <row r="805">
          <cell r="C805">
            <v>-6.0439410000000002</v>
          </cell>
          <cell r="E805">
            <v>-10604.21</v>
          </cell>
        </row>
        <row r="806">
          <cell r="C806">
            <v>-6.0519530000000001</v>
          </cell>
          <cell r="E806">
            <v>-10619.7</v>
          </cell>
        </row>
        <row r="807">
          <cell r="C807">
            <v>-6.0599049999999997</v>
          </cell>
          <cell r="E807">
            <v>-10635.26</v>
          </cell>
        </row>
        <row r="808">
          <cell r="C808">
            <v>-6.067977</v>
          </cell>
          <cell r="E808">
            <v>-10650.48</v>
          </cell>
        </row>
        <row r="809">
          <cell r="C809">
            <v>-6.0759889999999999</v>
          </cell>
          <cell r="E809">
            <v>-10665.72</v>
          </cell>
        </row>
        <row r="810">
          <cell r="C810">
            <v>-6.0839400000000001</v>
          </cell>
          <cell r="E810">
            <v>-10681.11</v>
          </cell>
        </row>
        <row r="811">
          <cell r="C811">
            <v>-6.0918929999999998</v>
          </cell>
          <cell r="E811">
            <v>-10696.45</v>
          </cell>
        </row>
        <row r="812">
          <cell r="C812">
            <v>-6.0999040000000004</v>
          </cell>
          <cell r="E812">
            <v>-10711.77</v>
          </cell>
        </row>
        <row r="813">
          <cell r="C813">
            <v>-6.1077959999999996</v>
          </cell>
          <cell r="E813">
            <v>-10726.73</v>
          </cell>
        </row>
        <row r="814">
          <cell r="C814">
            <v>-6.1158080000000004</v>
          </cell>
          <cell r="E814">
            <v>-10741.71</v>
          </cell>
        </row>
        <row r="815">
          <cell r="C815">
            <v>-6.1238799999999998</v>
          </cell>
          <cell r="E815">
            <v>-10756.87</v>
          </cell>
        </row>
        <row r="816">
          <cell r="C816">
            <v>-6.1318320000000002</v>
          </cell>
          <cell r="E816">
            <v>-10772.01</v>
          </cell>
        </row>
        <row r="817">
          <cell r="C817">
            <v>-6.1398440000000001</v>
          </cell>
          <cell r="E817">
            <v>-10787.19</v>
          </cell>
        </row>
        <row r="818">
          <cell r="C818">
            <v>-6.1478549999999998</v>
          </cell>
          <cell r="E818">
            <v>-10802.38</v>
          </cell>
        </row>
        <row r="819">
          <cell r="C819">
            <v>-6.1559270000000001</v>
          </cell>
          <cell r="E819">
            <v>-10817.63</v>
          </cell>
        </row>
        <row r="820">
          <cell r="C820">
            <v>-6.1638789999999997</v>
          </cell>
          <cell r="E820">
            <v>-10832.91</v>
          </cell>
        </row>
        <row r="821">
          <cell r="C821">
            <v>-6.1718909999999996</v>
          </cell>
          <cell r="E821">
            <v>-10848.21</v>
          </cell>
        </row>
        <row r="822">
          <cell r="C822">
            <v>-6.1799619999999997</v>
          </cell>
          <cell r="E822">
            <v>-10863.51</v>
          </cell>
        </row>
        <row r="823">
          <cell r="C823">
            <v>-6.1879739999999996</v>
          </cell>
          <cell r="E823">
            <v>-10878.5</v>
          </cell>
        </row>
        <row r="824">
          <cell r="C824">
            <v>-6.1959860000000004</v>
          </cell>
          <cell r="E824">
            <v>-10893.39</v>
          </cell>
        </row>
        <row r="825">
          <cell r="C825">
            <v>-6.2039980000000003</v>
          </cell>
          <cell r="E825">
            <v>-10908.58</v>
          </cell>
        </row>
        <row r="826">
          <cell r="C826">
            <v>-6.2119499999999999</v>
          </cell>
          <cell r="E826">
            <v>-10923.57</v>
          </cell>
        </row>
        <row r="827">
          <cell r="C827">
            <v>-6.220021</v>
          </cell>
          <cell r="E827">
            <v>-10938.22</v>
          </cell>
        </row>
        <row r="828">
          <cell r="C828">
            <v>-6.2280930000000003</v>
          </cell>
          <cell r="E828">
            <v>-10952.83</v>
          </cell>
        </row>
        <row r="829">
          <cell r="C829">
            <v>-6.2360449999999998</v>
          </cell>
          <cell r="E829">
            <v>-10967.74</v>
          </cell>
        </row>
        <row r="830">
          <cell r="C830">
            <v>-6.2439970000000002</v>
          </cell>
          <cell r="E830">
            <v>-10982.72</v>
          </cell>
        </row>
        <row r="831">
          <cell r="C831">
            <v>-6.2520090000000001</v>
          </cell>
          <cell r="E831">
            <v>-10997.62</v>
          </cell>
        </row>
        <row r="832">
          <cell r="C832">
            <v>-6.2600199999999999</v>
          </cell>
          <cell r="E832">
            <v>-11012.41</v>
          </cell>
        </row>
        <row r="833">
          <cell r="C833">
            <v>-6.2680930000000004</v>
          </cell>
          <cell r="E833">
            <v>-11026.87</v>
          </cell>
        </row>
        <row r="834">
          <cell r="C834">
            <v>-6.2760439999999997</v>
          </cell>
          <cell r="E834">
            <v>-11041.44</v>
          </cell>
        </row>
        <row r="835">
          <cell r="C835">
            <v>-6.2840559999999996</v>
          </cell>
          <cell r="E835">
            <v>-11055.85</v>
          </cell>
        </row>
        <row r="836">
          <cell r="C836">
            <v>-6.2920680000000004</v>
          </cell>
          <cell r="E836">
            <v>-11070.26</v>
          </cell>
        </row>
        <row r="837">
          <cell r="C837">
            <v>-6.30002</v>
          </cell>
          <cell r="E837">
            <v>-11084.8</v>
          </cell>
        </row>
        <row r="838">
          <cell r="C838">
            <v>-6.3079720000000004</v>
          </cell>
          <cell r="E838">
            <v>-11099.23</v>
          </cell>
        </row>
        <row r="839">
          <cell r="C839">
            <v>-6.3159830000000001</v>
          </cell>
          <cell r="E839">
            <v>-11113.69</v>
          </cell>
        </row>
        <row r="840">
          <cell r="C840">
            <v>-6.323995</v>
          </cell>
          <cell r="E840">
            <v>-11128.24</v>
          </cell>
        </row>
        <row r="841">
          <cell r="C841">
            <v>-6.3320069999999999</v>
          </cell>
          <cell r="E841">
            <v>-11142.97</v>
          </cell>
        </row>
        <row r="842">
          <cell r="C842">
            <v>-6.3400189999999998</v>
          </cell>
          <cell r="E842">
            <v>-11157.58</v>
          </cell>
        </row>
        <row r="843">
          <cell r="C843">
            <v>-6.3480299999999996</v>
          </cell>
          <cell r="E843">
            <v>-11171.91</v>
          </cell>
        </row>
        <row r="844">
          <cell r="C844">
            <v>-6.3559830000000002</v>
          </cell>
          <cell r="E844">
            <v>-11186</v>
          </cell>
        </row>
        <row r="845">
          <cell r="C845">
            <v>-6.3639939999999999</v>
          </cell>
          <cell r="E845">
            <v>-11200.2</v>
          </cell>
        </row>
        <row r="846">
          <cell r="C846">
            <v>-6.3720660000000002</v>
          </cell>
          <cell r="E846">
            <v>-11214.55</v>
          </cell>
        </row>
        <row r="847">
          <cell r="C847">
            <v>-6.3800179999999997</v>
          </cell>
          <cell r="E847">
            <v>-11228.79</v>
          </cell>
        </row>
        <row r="848">
          <cell r="C848">
            <v>-6.3880299999999997</v>
          </cell>
          <cell r="E848">
            <v>-11243.08</v>
          </cell>
        </row>
        <row r="849">
          <cell r="C849">
            <v>-6.3961009999999998</v>
          </cell>
          <cell r="E849">
            <v>-11257.17</v>
          </cell>
        </row>
        <row r="850">
          <cell r="C850">
            <v>-6.4040530000000002</v>
          </cell>
          <cell r="E850">
            <v>-11271.23</v>
          </cell>
        </row>
        <row r="851">
          <cell r="C851">
            <v>-6.4120650000000001</v>
          </cell>
          <cell r="E851">
            <v>-11285.24</v>
          </cell>
        </row>
        <row r="852">
          <cell r="C852">
            <v>-6.420077</v>
          </cell>
          <cell r="E852">
            <v>-11299.16</v>
          </cell>
        </row>
        <row r="853">
          <cell r="C853">
            <v>-6.4280290000000004</v>
          </cell>
          <cell r="E853">
            <v>-11313.1</v>
          </cell>
        </row>
        <row r="854">
          <cell r="C854">
            <v>-6.435981</v>
          </cell>
          <cell r="E854">
            <v>-11327.55</v>
          </cell>
        </row>
        <row r="855">
          <cell r="C855">
            <v>-6.4439929999999999</v>
          </cell>
          <cell r="E855">
            <v>-11342.05</v>
          </cell>
        </row>
        <row r="856">
          <cell r="C856">
            <v>-6.4518849999999999</v>
          </cell>
          <cell r="E856">
            <v>-11356.29</v>
          </cell>
        </row>
        <row r="857">
          <cell r="C857">
            <v>-6.4598969999999998</v>
          </cell>
          <cell r="E857">
            <v>-11370.39</v>
          </cell>
        </row>
        <row r="858">
          <cell r="C858">
            <v>-6.4679080000000004</v>
          </cell>
          <cell r="E858">
            <v>-11384.25</v>
          </cell>
        </row>
        <row r="859">
          <cell r="C859">
            <v>-6.4758610000000001</v>
          </cell>
          <cell r="E859">
            <v>-11397.84</v>
          </cell>
        </row>
        <row r="860">
          <cell r="C860">
            <v>-6.4839320000000003</v>
          </cell>
          <cell r="E860">
            <v>-11411.36</v>
          </cell>
        </row>
        <row r="861">
          <cell r="C861">
            <v>-6.4919440000000002</v>
          </cell>
          <cell r="E861">
            <v>-11424.88</v>
          </cell>
        </row>
        <row r="862">
          <cell r="C862">
            <v>-6.4999560000000001</v>
          </cell>
          <cell r="E862">
            <v>-11438.55</v>
          </cell>
        </row>
        <row r="863">
          <cell r="C863">
            <v>-6.5079669999999998</v>
          </cell>
          <cell r="E863">
            <v>-11452.03</v>
          </cell>
        </row>
        <row r="864">
          <cell r="C864">
            <v>-6.51586</v>
          </cell>
          <cell r="E864">
            <v>-11465.36</v>
          </cell>
        </row>
        <row r="865">
          <cell r="C865">
            <v>-6.5238719999999999</v>
          </cell>
          <cell r="E865">
            <v>-11478.54</v>
          </cell>
        </row>
        <row r="866">
          <cell r="C866">
            <v>-6.5318240000000003</v>
          </cell>
          <cell r="E866">
            <v>-11491.86</v>
          </cell>
        </row>
        <row r="867">
          <cell r="C867">
            <v>-6.5397160000000003</v>
          </cell>
          <cell r="E867">
            <v>-11505.11</v>
          </cell>
        </row>
        <row r="868">
          <cell r="C868">
            <v>-6.5477270000000001</v>
          </cell>
          <cell r="E868">
            <v>-11518.1</v>
          </cell>
        </row>
        <row r="869">
          <cell r="C869">
            <v>-6.555739</v>
          </cell>
          <cell r="E869">
            <v>-11531.16</v>
          </cell>
        </row>
        <row r="870">
          <cell r="C870">
            <v>-6.5636910000000004</v>
          </cell>
          <cell r="E870">
            <v>-11544.5</v>
          </cell>
        </row>
        <row r="871">
          <cell r="C871">
            <v>-6.5717030000000003</v>
          </cell>
          <cell r="E871">
            <v>-11557.9</v>
          </cell>
        </row>
        <row r="872">
          <cell r="C872">
            <v>-6.5797749999999997</v>
          </cell>
          <cell r="E872">
            <v>-11571.35</v>
          </cell>
        </row>
        <row r="873">
          <cell r="C873">
            <v>-6.5878459999999999</v>
          </cell>
          <cell r="E873">
            <v>-11584.66</v>
          </cell>
        </row>
        <row r="874">
          <cell r="C874">
            <v>-6.5959180000000002</v>
          </cell>
          <cell r="E874">
            <v>-11597.81</v>
          </cell>
        </row>
        <row r="875">
          <cell r="C875">
            <v>-6.6039300000000001</v>
          </cell>
          <cell r="E875">
            <v>-11611.07</v>
          </cell>
        </row>
        <row r="876">
          <cell r="C876">
            <v>-6.6119409999999998</v>
          </cell>
          <cell r="E876">
            <v>-11624.28</v>
          </cell>
        </row>
        <row r="877">
          <cell r="C877">
            <v>-6.6199529999999998</v>
          </cell>
          <cell r="E877">
            <v>-11637.34</v>
          </cell>
        </row>
        <row r="878">
          <cell r="C878">
            <v>-6.6279060000000003</v>
          </cell>
          <cell r="E878">
            <v>-11650.24</v>
          </cell>
        </row>
        <row r="879">
          <cell r="C879">
            <v>-6.6359170000000001</v>
          </cell>
          <cell r="E879">
            <v>-11663.06</v>
          </cell>
        </row>
        <row r="880">
          <cell r="C880">
            <v>-6.643929</v>
          </cell>
          <cell r="E880">
            <v>-11675.85</v>
          </cell>
        </row>
        <row r="881">
          <cell r="C881">
            <v>-6.6519409999999999</v>
          </cell>
          <cell r="E881">
            <v>-11688.67</v>
          </cell>
        </row>
        <row r="882">
          <cell r="C882">
            <v>-6.6599519999999997</v>
          </cell>
          <cell r="E882">
            <v>-11701.45</v>
          </cell>
        </row>
        <row r="883">
          <cell r="C883">
            <v>-6.6679639999999996</v>
          </cell>
          <cell r="E883">
            <v>-11714.27</v>
          </cell>
        </row>
        <row r="884">
          <cell r="C884">
            <v>-6.6759760000000004</v>
          </cell>
          <cell r="E884">
            <v>-11727.15</v>
          </cell>
        </row>
        <row r="885">
          <cell r="C885">
            <v>-6.6838680000000004</v>
          </cell>
          <cell r="E885">
            <v>-11739.89</v>
          </cell>
        </row>
        <row r="886">
          <cell r="C886">
            <v>-6.6918800000000003</v>
          </cell>
          <cell r="E886">
            <v>-11752.69</v>
          </cell>
        </row>
        <row r="887">
          <cell r="C887">
            <v>-6.6999510000000004</v>
          </cell>
          <cell r="E887">
            <v>-11765.54</v>
          </cell>
        </row>
        <row r="888">
          <cell r="C888">
            <v>-6.7079630000000003</v>
          </cell>
          <cell r="E888">
            <v>-11778.3</v>
          </cell>
        </row>
        <row r="889">
          <cell r="C889">
            <v>-6.7159750000000003</v>
          </cell>
          <cell r="E889">
            <v>-11790.9</v>
          </cell>
        </row>
        <row r="890">
          <cell r="C890">
            <v>-6.7239870000000002</v>
          </cell>
          <cell r="E890">
            <v>-11803.53</v>
          </cell>
        </row>
        <row r="891">
          <cell r="C891">
            <v>-6.7339120000000001</v>
          </cell>
          <cell r="E891">
            <v>-11818.94</v>
          </cell>
        </row>
        <row r="892">
          <cell r="C892">
            <v>-6.7438969999999996</v>
          </cell>
          <cell r="E892">
            <v>-11834.01</v>
          </cell>
        </row>
        <row r="893">
          <cell r="C893">
            <v>-6.7538819999999999</v>
          </cell>
          <cell r="E893">
            <v>-11849.16</v>
          </cell>
        </row>
        <row r="894">
          <cell r="C894">
            <v>-6.7639259999999997</v>
          </cell>
          <cell r="E894">
            <v>-11864.47</v>
          </cell>
        </row>
        <row r="895">
          <cell r="C895">
            <v>-6.773911</v>
          </cell>
          <cell r="E895">
            <v>-11880.02</v>
          </cell>
        </row>
        <row r="896">
          <cell r="C896">
            <v>-6.7838960000000004</v>
          </cell>
          <cell r="E896">
            <v>-11895.42</v>
          </cell>
        </row>
        <row r="897">
          <cell r="C897">
            <v>-6.7938809999999998</v>
          </cell>
          <cell r="E897">
            <v>-11910.68</v>
          </cell>
        </row>
        <row r="898">
          <cell r="C898">
            <v>-6.8039249999999996</v>
          </cell>
          <cell r="E898">
            <v>-11925.86</v>
          </cell>
        </row>
        <row r="899">
          <cell r="C899">
            <v>-6.8139700000000003</v>
          </cell>
          <cell r="E899">
            <v>-11940.81</v>
          </cell>
        </row>
        <row r="900">
          <cell r="C900">
            <v>-6.8240150000000002</v>
          </cell>
          <cell r="E900">
            <v>-11955.69</v>
          </cell>
        </row>
        <row r="901">
          <cell r="C901">
            <v>-6.8339400000000001</v>
          </cell>
          <cell r="E901">
            <v>-11970.51</v>
          </cell>
        </row>
        <row r="902">
          <cell r="C902">
            <v>-6.8439249999999996</v>
          </cell>
          <cell r="E902">
            <v>-11985.42</v>
          </cell>
        </row>
        <row r="903">
          <cell r="C903">
            <v>-6.8539099999999999</v>
          </cell>
          <cell r="E903">
            <v>-12000.29</v>
          </cell>
        </row>
        <row r="904">
          <cell r="C904">
            <v>-6.8639539999999997</v>
          </cell>
          <cell r="E904">
            <v>-12014.97</v>
          </cell>
        </row>
        <row r="905">
          <cell r="C905">
            <v>-6.873939</v>
          </cell>
          <cell r="E905">
            <v>-12029.43</v>
          </cell>
        </row>
        <row r="906">
          <cell r="C906">
            <v>-6.883864</v>
          </cell>
          <cell r="E906">
            <v>-12043.77</v>
          </cell>
        </row>
        <row r="907">
          <cell r="C907">
            <v>-6.8939089999999998</v>
          </cell>
          <cell r="E907">
            <v>-12058.19</v>
          </cell>
        </row>
        <row r="908">
          <cell r="C908">
            <v>-6.9038940000000002</v>
          </cell>
          <cell r="E908">
            <v>-12072.69</v>
          </cell>
        </row>
        <row r="909">
          <cell r="C909">
            <v>-6.9138789999999997</v>
          </cell>
          <cell r="E909">
            <v>-12087.11</v>
          </cell>
        </row>
        <row r="910">
          <cell r="C910">
            <v>-6.9239230000000003</v>
          </cell>
          <cell r="E910">
            <v>-12101.37</v>
          </cell>
        </row>
        <row r="911">
          <cell r="C911">
            <v>-6.9339079999999997</v>
          </cell>
          <cell r="E911">
            <v>-12115.52</v>
          </cell>
        </row>
        <row r="912">
          <cell r="C912">
            <v>-6.9438930000000001</v>
          </cell>
          <cell r="E912">
            <v>-12129.63</v>
          </cell>
        </row>
        <row r="913">
          <cell r="C913">
            <v>-6.9538779999999996</v>
          </cell>
          <cell r="E913">
            <v>-12143.4</v>
          </cell>
        </row>
        <row r="914">
          <cell r="C914">
            <v>-6.9638629999999999</v>
          </cell>
          <cell r="E914">
            <v>-12157.23</v>
          </cell>
        </row>
        <row r="915">
          <cell r="C915">
            <v>-6.9738470000000001</v>
          </cell>
          <cell r="E915">
            <v>-12171.05</v>
          </cell>
        </row>
        <row r="916">
          <cell r="C916">
            <v>-6.983892</v>
          </cell>
          <cell r="E916">
            <v>-12184.79</v>
          </cell>
        </row>
        <row r="917">
          <cell r="C917">
            <v>-6.9938770000000003</v>
          </cell>
          <cell r="E917">
            <v>-12198.55</v>
          </cell>
        </row>
        <row r="918">
          <cell r="C918">
            <v>-7.0038619999999998</v>
          </cell>
          <cell r="E918">
            <v>-12212.23</v>
          </cell>
        </row>
        <row r="919">
          <cell r="C919">
            <v>-7.0138470000000002</v>
          </cell>
          <cell r="E919">
            <v>-12225.93</v>
          </cell>
        </row>
        <row r="920">
          <cell r="C920">
            <v>-7.0238310000000004</v>
          </cell>
          <cell r="E920">
            <v>-12239.68</v>
          </cell>
        </row>
        <row r="921">
          <cell r="C921">
            <v>-7.0338760000000002</v>
          </cell>
          <cell r="E921">
            <v>-12253.31</v>
          </cell>
        </row>
        <row r="922">
          <cell r="C922">
            <v>-7.0439210000000001</v>
          </cell>
          <cell r="E922">
            <v>-12267</v>
          </cell>
        </row>
        <row r="923">
          <cell r="C923">
            <v>-7.0539649999999998</v>
          </cell>
          <cell r="E923">
            <v>-12280.23</v>
          </cell>
        </row>
        <row r="924">
          <cell r="C924">
            <v>-7.0639500000000002</v>
          </cell>
          <cell r="E924">
            <v>-12293.49</v>
          </cell>
        </row>
        <row r="925">
          <cell r="C925">
            <v>-7.0738750000000001</v>
          </cell>
          <cell r="E925">
            <v>-12306.39</v>
          </cell>
        </row>
        <row r="926">
          <cell r="C926">
            <v>-7.0838599999999996</v>
          </cell>
          <cell r="E926">
            <v>-12319.41</v>
          </cell>
        </row>
        <row r="927">
          <cell r="C927">
            <v>-7.0939050000000003</v>
          </cell>
          <cell r="E927">
            <v>-12332.39</v>
          </cell>
        </row>
        <row r="928">
          <cell r="C928">
            <v>-7.1039490000000001</v>
          </cell>
          <cell r="E928">
            <v>-12345.65</v>
          </cell>
        </row>
        <row r="929">
          <cell r="C929">
            <v>-7.1139340000000004</v>
          </cell>
          <cell r="E929">
            <v>-12358.5</v>
          </cell>
        </row>
        <row r="930">
          <cell r="C930">
            <v>-7.1239189999999999</v>
          </cell>
          <cell r="E930">
            <v>-12371.06</v>
          </cell>
        </row>
        <row r="931">
          <cell r="C931">
            <v>-7.1339040000000002</v>
          </cell>
          <cell r="E931">
            <v>-12383.48</v>
          </cell>
        </row>
        <row r="932">
          <cell r="C932">
            <v>-7.143948</v>
          </cell>
          <cell r="E932">
            <v>-12395.76</v>
          </cell>
        </row>
        <row r="933">
          <cell r="C933">
            <v>-7.1540530000000002</v>
          </cell>
          <cell r="E933">
            <v>-12408</v>
          </cell>
        </row>
        <row r="934">
          <cell r="C934">
            <v>-7.1639780000000002</v>
          </cell>
          <cell r="E934">
            <v>-12420.39</v>
          </cell>
        </row>
        <row r="935">
          <cell r="C935">
            <v>-7.1739030000000001</v>
          </cell>
          <cell r="E935">
            <v>-12432.47</v>
          </cell>
        </row>
        <row r="936">
          <cell r="C936">
            <v>-7.1838879999999996</v>
          </cell>
          <cell r="E936">
            <v>-12444.91</v>
          </cell>
        </row>
        <row r="937">
          <cell r="C937">
            <v>-7.1939330000000004</v>
          </cell>
          <cell r="E937">
            <v>-12457.14</v>
          </cell>
        </row>
        <row r="938">
          <cell r="C938">
            <v>-7.2039169999999997</v>
          </cell>
          <cell r="E938">
            <v>-12468.88</v>
          </cell>
        </row>
        <row r="939">
          <cell r="C939">
            <v>-7.2139620000000004</v>
          </cell>
          <cell r="E939">
            <v>-12480.43</v>
          </cell>
        </row>
        <row r="940">
          <cell r="C940">
            <v>-7.2239469999999999</v>
          </cell>
          <cell r="E940">
            <v>-12491.89</v>
          </cell>
        </row>
        <row r="941">
          <cell r="C941">
            <v>-7.2339919999999998</v>
          </cell>
          <cell r="E941">
            <v>-12503.47</v>
          </cell>
        </row>
        <row r="942">
          <cell r="C942">
            <v>-7.2439770000000001</v>
          </cell>
          <cell r="E942">
            <v>-12515.27</v>
          </cell>
        </row>
        <row r="943">
          <cell r="C943">
            <v>-7.2539610000000003</v>
          </cell>
          <cell r="E943">
            <v>-12526.71</v>
          </cell>
        </row>
        <row r="944">
          <cell r="C944">
            <v>-7.2639459999999998</v>
          </cell>
          <cell r="E944">
            <v>-12538.04</v>
          </cell>
        </row>
        <row r="945">
          <cell r="C945">
            <v>-7.2739310000000001</v>
          </cell>
          <cell r="E945">
            <v>-12549.17</v>
          </cell>
        </row>
        <row r="946">
          <cell r="C946">
            <v>-7.2839749999999999</v>
          </cell>
          <cell r="E946">
            <v>-12560.28</v>
          </cell>
        </row>
        <row r="947">
          <cell r="C947">
            <v>-7.2939610000000004</v>
          </cell>
          <cell r="E947">
            <v>-12571.57</v>
          </cell>
        </row>
        <row r="948">
          <cell r="C948">
            <v>-7.3039449999999997</v>
          </cell>
          <cell r="E948">
            <v>-12582.47</v>
          </cell>
        </row>
        <row r="949">
          <cell r="C949">
            <v>-7.3139900000000004</v>
          </cell>
          <cell r="E949">
            <v>-12593.4</v>
          </cell>
        </row>
        <row r="950">
          <cell r="C950">
            <v>-7.3239749999999999</v>
          </cell>
          <cell r="E950">
            <v>-12604.19</v>
          </cell>
        </row>
        <row r="951">
          <cell r="C951">
            <v>-7.3340189999999996</v>
          </cell>
          <cell r="E951">
            <v>-12615.3</v>
          </cell>
        </row>
        <row r="952">
          <cell r="C952">
            <v>-7.344004</v>
          </cell>
          <cell r="E952">
            <v>-12626.33</v>
          </cell>
        </row>
        <row r="953">
          <cell r="C953">
            <v>-7.3539289999999999</v>
          </cell>
          <cell r="E953">
            <v>-12636.94</v>
          </cell>
        </row>
        <row r="954">
          <cell r="C954">
            <v>-7.3639739999999998</v>
          </cell>
          <cell r="E954">
            <v>-12647.17</v>
          </cell>
        </row>
        <row r="955">
          <cell r="C955">
            <v>-7.3738989999999998</v>
          </cell>
          <cell r="E955">
            <v>-12657.44</v>
          </cell>
        </row>
        <row r="956">
          <cell r="C956">
            <v>-7.3839430000000004</v>
          </cell>
          <cell r="E956">
            <v>-12667.66</v>
          </cell>
        </row>
        <row r="957">
          <cell r="C957">
            <v>-7.3939880000000002</v>
          </cell>
          <cell r="E957">
            <v>-12677.61</v>
          </cell>
        </row>
        <row r="958">
          <cell r="C958">
            <v>-7.4039729999999997</v>
          </cell>
          <cell r="E958">
            <v>-12687.77</v>
          </cell>
        </row>
        <row r="959">
          <cell r="C959">
            <v>-7.4138979999999997</v>
          </cell>
          <cell r="E959">
            <v>-12697.83</v>
          </cell>
        </row>
        <row r="960">
          <cell r="C960">
            <v>-7.4238819999999999</v>
          </cell>
          <cell r="E960">
            <v>-12707.56</v>
          </cell>
        </row>
        <row r="961">
          <cell r="C961">
            <v>-7.4338680000000004</v>
          </cell>
          <cell r="E961">
            <v>-12717.09</v>
          </cell>
        </row>
        <row r="962">
          <cell r="C962">
            <v>-7.4437930000000003</v>
          </cell>
          <cell r="E962">
            <v>-12726.57</v>
          </cell>
        </row>
        <row r="963">
          <cell r="C963">
            <v>-7.453837</v>
          </cell>
          <cell r="E963">
            <v>-12735.85</v>
          </cell>
        </row>
        <row r="964">
          <cell r="C964">
            <v>-7.4638220000000004</v>
          </cell>
          <cell r="E964">
            <v>-12744.98</v>
          </cell>
        </row>
        <row r="965">
          <cell r="C965">
            <v>-7.4738670000000003</v>
          </cell>
          <cell r="E965">
            <v>-12754.22</v>
          </cell>
        </row>
        <row r="966">
          <cell r="C966">
            <v>-7.483911</v>
          </cell>
          <cell r="E966">
            <v>-12763.45</v>
          </cell>
        </row>
        <row r="967">
          <cell r="C967">
            <v>-7.4939559999999998</v>
          </cell>
          <cell r="E967">
            <v>-12772.67</v>
          </cell>
        </row>
        <row r="968">
          <cell r="C968">
            <v>-7.5038809999999998</v>
          </cell>
          <cell r="E968">
            <v>-12782.1</v>
          </cell>
        </row>
        <row r="969">
          <cell r="C969">
            <v>-7.5138660000000002</v>
          </cell>
          <cell r="E969">
            <v>-12791.33</v>
          </cell>
        </row>
        <row r="970">
          <cell r="C970">
            <v>-7.523911</v>
          </cell>
          <cell r="E970">
            <v>-12800.72</v>
          </cell>
        </row>
        <row r="971">
          <cell r="C971">
            <v>-7.5339559999999999</v>
          </cell>
          <cell r="E971">
            <v>-12809.91</v>
          </cell>
        </row>
        <row r="972">
          <cell r="C972">
            <v>-7.5439400000000001</v>
          </cell>
          <cell r="E972">
            <v>-12818.79</v>
          </cell>
        </row>
        <row r="973">
          <cell r="C973">
            <v>-7.5539249999999996</v>
          </cell>
          <cell r="E973">
            <v>-12827.27</v>
          </cell>
        </row>
        <row r="974">
          <cell r="C974">
            <v>-7.5639099999999999</v>
          </cell>
          <cell r="E974">
            <v>-12835.41</v>
          </cell>
        </row>
        <row r="975">
          <cell r="C975">
            <v>-7.5738950000000003</v>
          </cell>
          <cell r="E975">
            <v>-12843.64</v>
          </cell>
        </row>
        <row r="976">
          <cell r="C976">
            <v>-7.5839400000000001</v>
          </cell>
          <cell r="E976">
            <v>-12852.08</v>
          </cell>
        </row>
        <row r="977">
          <cell r="C977">
            <v>-7.5939839999999998</v>
          </cell>
          <cell r="E977">
            <v>-12860.34</v>
          </cell>
        </row>
        <row r="978">
          <cell r="C978">
            <v>-7.6039690000000002</v>
          </cell>
          <cell r="E978">
            <v>-12867.98</v>
          </cell>
        </row>
        <row r="979">
          <cell r="C979">
            <v>-7.6139539999999997</v>
          </cell>
          <cell r="E979">
            <v>-12875.56</v>
          </cell>
        </row>
        <row r="980">
          <cell r="C980">
            <v>-7.6238789999999996</v>
          </cell>
          <cell r="E980">
            <v>-12883.09</v>
          </cell>
        </row>
        <row r="981">
          <cell r="C981">
            <v>-7.633864</v>
          </cell>
          <cell r="E981">
            <v>-12890.5</v>
          </cell>
        </row>
        <row r="982">
          <cell r="C982">
            <v>-7.6438490000000003</v>
          </cell>
          <cell r="E982">
            <v>-12897.55</v>
          </cell>
        </row>
        <row r="983">
          <cell r="C983">
            <v>-7.6538940000000002</v>
          </cell>
          <cell r="E983">
            <v>-12904.3</v>
          </cell>
        </row>
        <row r="984">
          <cell r="C984">
            <v>-7.6639980000000003</v>
          </cell>
          <cell r="E984">
            <v>-12911.02</v>
          </cell>
        </row>
        <row r="985">
          <cell r="C985">
            <v>-7.6739230000000003</v>
          </cell>
          <cell r="E985">
            <v>-12917.63</v>
          </cell>
        </row>
        <row r="986">
          <cell r="C986">
            <v>-7.6840270000000004</v>
          </cell>
          <cell r="E986">
            <v>-12924.15</v>
          </cell>
        </row>
        <row r="987">
          <cell r="C987">
            <v>-7.6940119999999999</v>
          </cell>
          <cell r="E987">
            <v>-12930.29</v>
          </cell>
        </row>
        <row r="988">
          <cell r="C988">
            <v>-7.7039960000000001</v>
          </cell>
          <cell r="E988">
            <v>-12936.23</v>
          </cell>
        </row>
        <row r="989">
          <cell r="C989">
            <v>-7.7139819999999997</v>
          </cell>
          <cell r="E989">
            <v>-12942.4</v>
          </cell>
        </row>
        <row r="990">
          <cell r="C990">
            <v>-7.7239659999999999</v>
          </cell>
          <cell r="E990">
            <v>-12948.37</v>
          </cell>
        </row>
        <row r="991">
          <cell r="C991">
            <v>-7.733892</v>
          </cell>
          <cell r="E991">
            <v>-12953.85</v>
          </cell>
        </row>
        <row r="992">
          <cell r="C992">
            <v>-7.7438760000000002</v>
          </cell>
          <cell r="E992">
            <v>-12959.37</v>
          </cell>
        </row>
        <row r="993">
          <cell r="C993">
            <v>-7.7538609999999997</v>
          </cell>
          <cell r="E993">
            <v>-12964.95</v>
          </cell>
        </row>
        <row r="994">
          <cell r="C994">
            <v>-7.763846</v>
          </cell>
          <cell r="E994">
            <v>-12969.84</v>
          </cell>
        </row>
        <row r="995">
          <cell r="C995">
            <v>-7.7738899999999997</v>
          </cell>
          <cell r="E995">
            <v>-12974.13</v>
          </cell>
        </row>
        <row r="996">
          <cell r="C996">
            <v>-7.7839349999999996</v>
          </cell>
          <cell r="E996">
            <v>-12978.41</v>
          </cell>
        </row>
        <row r="997">
          <cell r="C997">
            <v>-7.7939800000000004</v>
          </cell>
          <cell r="E997">
            <v>-12982.6</v>
          </cell>
        </row>
        <row r="998">
          <cell r="C998">
            <v>-7.8039649999999998</v>
          </cell>
          <cell r="E998">
            <v>-12986.23</v>
          </cell>
        </row>
        <row r="999">
          <cell r="C999">
            <v>-7.8139500000000002</v>
          </cell>
          <cell r="E999">
            <v>-12989.44</v>
          </cell>
        </row>
        <row r="1000">
          <cell r="C1000">
            <v>-7.8239939999999999</v>
          </cell>
          <cell r="E1000">
            <v>-12992.78</v>
          </cell>
        </row>
        <row r="1001">
          <cell r="C1001">
            <v>-7.8339790000000002</v>
          </cell>
          <cell r="E1001">
            <v>-12995.96</v>
          </cell>
        </row>
        <row r="1002">
          <cell r="C1002">
            <v>-7.8439639999999997</v>
          </cell>
          <cell r="E1002">
            <v>-12998.75</v>
          </cell>
        </row>
        <row r="1003">
          <cell r="C1003">
            <v>-7.8539490000000001</v>
          </cell>
          <cell r="E1003">
            <v>-13001.25</v>
          </cell>
        </row>
        <row r="1004">
          <cell r="C1004">
            <v>-7.8639340000000004</v>
          </cell>
          <cell r="E1004">
            <v>-13003.17</v>
          </cell>
        </row>
        <row r="1005">
          <cell r="C1005">
            <v>-7.8739189999999999</v>
          </cell>
          <cell r="E1005">
            <v>-13004.6</v>
          </cell>
        </row>
        <row r="1006">
          <cell r="C1006">
            <v>-7.8839030000000001</v>
          </cell>
          <cell r="E1006">
            <v>-13005.45</v>
          </cell>
        </row>
        <row r="1007">
          <cell r="C1007">
            <v>-7.893948</v>
          </cell>
          <cell r="E1007">
            <v>-13006</v>
          </cell>
        </row>
        <row r="1008">
          <cell r="C1008">
            <v>-7.9039929999999998</v>
          </cell>
          <cell r="E1008">
            <v>-13006.01</v>
          </cell>
        </row>
        <row r="1009">
          <cell r="C1009">
            <v>-7.9140370000000004</v>
          </cell>
          <cell r="E1009">
            <v>-13005.35</v>
          </cell>
        </row>
        <row r="1010">
          <cell r="C1010">
            <v>-7.9239629999999996</v>
          </cell>
          <cell r="E1010">
            <v>-13004.14</v>
          </cell>
        </row>
        <row r="1011">
          <cell r="C1011">
            <v>-7.9340070000000003</v>
          </cell>
          <cell r="E1011">
            <v>-13002.18</v>
          </cell>
        </row>
        <row r="1012">
          <cell r="C1012">
            <v>-7.9439919999999997</v>
          </cell>
          <cell r="E1012">
            <v>-12999.22</v>
          </cell>
        </row>
        <row r="1013">
          <cell r="C1013">
            <v>-7.9540369999999996</v>
          </cell>
          <cell r="E1013">
            <v>-12995.57</v>
          </cell>
        </row>
        <row r="1014">
          <cell r="C1014">
            <v>-7.9640810000000002</v>
          </cell>
          <cell r="E1014">
            <v>-12991.09</v>
          </cell>
        </row>
        <row r="1015">
          <cell r="C1015">
            <v>-7.9740060000000001</v>
          </cell>
          <cell r="E1015">
            <v>-12985.08</v>
          </cell>
        </row>
        <row r="1016">
          <cell r="C1016">
            <v>-7.9839909999999996</v>
          </cell>
          <cell r="E1016">
            <v>-12977.79</v>
          </cell>
        </row>
        <row r="1017">
          <cell r="C1017">
            <v>-7.9940360000000004</v>
          </cell>
          <cell r="E1017">
            <v>-12968.87</v>
          </cell>
        </row>
        <row r="1018">
          <cell r="C1018">
            <v>-8.0040800000000001</v>
          </cell>
          <cell r="E1018">
            <v>-12958.38</v>
          </cell>
        </row>
        <row r="1019">
          <cell r="C1019">
            <v>-8.0141240000000007</v>
          </cell>
          <cell r="E1019">
            <v>-12946.84</v>
          </cell>
        </row>
        <row r="1020">
          <cell r="C1020">
            <v>-8.0240489999999998</v>
          </cell>
          <cell r="E1020">
            <v>-12934.21</v>
          </cell>
        </row>
        <row r="1021">
          <cell r="C1021">
            <v>-8.0340360000000004</v>
          </cell>
          <cell r="E1021">
            <v>-12921.23</v>
          </cell>
        </row>
        <row r="1022">
          <cell r="C1022">
            <v>-8.0440199999999997</v>
          </cell>
          <cell r="E1022">
            <v>-12907.81</v>
          </cell>
        </row>
        <row r="1023">
          <cell r="C1023">
            <v>-8.0540640000000003</v>
          </cell>
          <cell r="E1023">
            <v>-12894.08</v>
          </cell>
        </row>
        <row r="1024">
          <cell r="C1024">
            <v>-8.0640490000000007</v>
          </cell>
          <cell r="E1024">
            <v>-12879.64</v>
          </cell>
        </row>
        <row r="1025">
          <cell r="C1025">
            <v>-8.0740339999999993</v>
          </cell>
          <cell r="E1025">
            <v>-12864.21</v>
          </cell>
        </row>
        <row r="1026">
          <cell r="C1026">
            <v>-8.0821059999999996</v>
          </cell>
          <cell r="E1026">
            <v>-12851.05</v>
          </cell>
        </row>
        <row r="1027">
          <cell r="C1027">
            <v>-8.0900569999999998</v>
          </cell>
          <cell r="E1027">
            <v>-12837.28</v>
          </cell>
        </row>
        <row r="1028">
          <cell r="C1028">
            <v>-8.0980690000000006</v>
          </cell>
          <cell r="E1028">
            <v>-12823.16</v>
          </cell>
        </row>
        <row r="1029">
          <cell r="C1029">
            <v>-8.1060820000000007</v>
          </cell>
          <cell r="E1029">
            <v>-12808.84</v>
          </cell>
        </row>
        <row r="1030">
          <cell r="C1030">
            <v>-8.1140930000000004</v>
          </cell>
          <cell r="E1030">
            <v>-12794.1</v>
          </cell>
        </row>
        <row r="1031">
          <cell r="C1031">
            <v>-8.1221049999999995</v>
          </cell>
          <cell r="E1031">
            <v>-12779.26</v>
          </cell>
        </row>
        <row r="1032">
          <cell r="C1032">
            <v>-8.1301159999999992</v>
          </cell>
          <cell r="E1032">
            <v>-12764.44</v>
          </cell>
        </row>
        <row r="1033">
          <cell r="C1033">
            <v>-8.138128</v>
          </cell>
          <cell r="E1033">
            <v>-12749.69</v>
          </cell>
        </row>
        <row r="1034">
          <cell r="C1034">
            <v>-8.1460799999999995</v>
          </cell>
          <cell r="E1034">
            <v>-12735.16</v>
          </cell>
        </row>
        <row r="1035">
          <cell r="C1035">
            <v>-8.1540920000000003</v>
          </cell>
          <cell r="E1035">
            <v>-12720.98</v>
          </cell>
        </row>
        <row r="1036">
          <cell r="C1036">
            <v>-8.1620439999999999</v>
          </cell>
          <cell r="E1036">
            <v>-12707.02</v>
          </cell>
        </row>
        <row r="1037">
          <cell r="C1037">
            <v>-8.1699959999999994</v>
          </cell>
          <cell r="E1037">
            <v>-12693.37</v>
          </cell>
        </row>
        <row r="1038">
          <cell r="C1038">
            <v>-8.1780679999999997</v>
          </cell>
          <cell r="E1038">
            <v>-12679.96</v>
          </cell>
        </row>
        <row r="1039">
          <cell r="C1039">
            <v>-8.1860789999999994</v>
          </cell>
          <cell r="E1039">
            <v>-12666.47</v>
          </cell>
        </row>
        <row r="1040">
          <cell r="C1040">
            <v>-8.1940910000000002</v>
          </cell>
          <cell r="E1040">
            <v>-12652.94</v>
          </cell>
        </row>
        <row r="1041">
          <cell r="C1041">
            <v>-8.2020429999999998</v>
          </cell>
          <cell r="E1041">
            <v>-12639.12</v>
          </cell>
        </row>
        <row r="1042">
          <cell r="C1042">
            <v>-8.2100559999999998</v>
          </cell>
          <cell r="E1042">
            <v>-12625.04</v>
          </cell>
        </row>
        <row r="1043">
          <cell r="C1043">
            <v>-8.2181270000000008</v>
          </cell>
          <cell r="E1043">
            <v>-12610.66</v>
          </cell>
        </row>
        <row r="1044">
          <cell r="C1044">
            <v>-8.2260790000000004</v>
          </cell>
          <cell r="E1044">
            <v>-12596.08</v>
          </cell>
        </row>
        <row r="1045">
          <cell r="C1045">
            <v>-8.2340909999999994</v>
          </cell>
          <cell r="E1045">
            <v>-12581.11</v>
          </cell>
        </row>
        <row r="1046">
          <cell r="C1046">
            <v>-8.2421019999999992</v>
          </cell>
          <cell r="E1046">
            <v>-12566.07</v>
          </cell>
        </row>
        <row r="1047">
          <cell r="C1047">
            <v>-8.2500549999999997</v>
          </cell>
          <cell r="E1047">
            <v>-12550.91</v>
          </cell>
        </row>
        <row r="1048">
          <cell r="C1048">
            <v>-8.2581260000000007</v>
          </cell>
          <cell r="E1048">
            <v>-12535.3</v>
          </cell>
        </row>
        <row r="1049">
          <cell r="C1049">
            <v>-8.2661370000000005</v>
          </cell>
          <cell r="E1049">
            <v>-12519.15</v>
          </cell>
        </row>
        <row r="1050">
          <cell r="C1050">
            <v>-8.2721169999999997</v>
          </cell>
          <cell r="E1050">
            <v>-12505.53</v>
          </cell>
        </row>
        <row r="1051">
          <cell r="C1051">
            <v>-8.2780959999999997</v>
          </cell>
          <cell r="E1051">
            <v>-12488.77</v>
          </cell>
        </row>
        <row r="1052">
          <cell r="C1052">
            <v>-8.2821010000000008</v>
          </cell>
          <cell r="E1052">
            <v>-12476.02</v>
          </cell>
        </row>
        <row r="1053">
          <cell r="C1053">
            <v>-8.2861069999999994</v>
          </cell>
          <cell r="E1053">
            <v>-12437.65</v>
          </cell>
        </row>
        <row r="1054">
          <cell r="C1054">
            <v>-8.2881400000000003</v>
          </cell>
          <cell r="E1054">
            <v>-12336.17</v>
          </cell>
        </row>
        <row r="1055">
          <cell r="C1055">
            <v>-8.2901729999999993</v>
          </cell>
          <cell r="E1055">
            <v>-12104.42</v>
          </cell>
        </row>
        <row r="1056">
          <cell r="C1056">
            <v>-8.2922060000000002</v>
          </cell>
          <cell r="E1056">
            <v>-11730.11</v>
          </cell>
        </row>
        <row r="1057">
          <cell r="C1057">
            <v>-8.2942990000000005</v>
          </cell>
          <cell r="E1057">
            <v>-11247.9</v>
          </cell>
        </row>
        <row r="1058">
          <cell r="C1058">
            <v>-8.2964509999999994</v>
          </cell>
          <cell r="E1058">
            <v>-10692.69</v>
          </cell>
        </row>
        <row r="1059">
          <cell r="C1059">
            <v>-8.2985439999999997</v>
          </cell>
          <cell r="E1059">
            <v>-10080.59</v>
          </cell>
        </row>
        <row r="1060">
          <cell r="C1060">
            <v>-8.3005759999999995</v>
          </cell>
          <cell r="E1060">
            <v>-9425.0139999999992</v>
          </cell>
        </row>
        <row r="1061">
          <cell r="C1061">
            <v>-8.3026689999999999</v>
          </cell>
          <cell r="E1061">
            <v>-8744.5910000000003</v>
          </cell>
        </row>
        <row r="1062">
          <cell r="C1062">
            <v>-8.3047620000000002</v>
          </cell>
          <cell r="E1062">
            <v>-8055.59</v>
          </cell>
        </row>
        <row r="1063">
          <cell r="C1063">
            <v>-8.3069140000000008</v>
          </cell>
          <cell r="E1063">
            <v>-7368.4660000000003</v>
          </cell>
        </row>
        <row r="1064">
          <cell r="C1064">
            <v>-8.3090060000000001</v>
          </cell>
          <cell r="E1064">
            <v>-6691.8209999999999</v>
          </cell>
        </row>
        <row r="1065">
          <cell r="C1065">
            <v>-8.3110990000000005</v>
          </cell>
          <cell r="E1065">
            <v>-6034.2870000000003</v>
          </cell>
        </row>
        <row r="1066">
          <cell r="C1066">
            <v>-8.3131920000000008</v>
          </cell>
          <cell r="E1066">
            <v>-5402.8559999999998</v>
          </cell>
        </row>
        <row r="1067">
          <cell r="C1067">
            <v>-8.3152249999999999</v>
          </cell>
          <cell r="E1067">
            <v>-4802.2449999999999</v>
          </cell>
        </row>
        <row r="1068">
          <cell r="C1068">
            <v>-8.3173180000000002</v>
          </cell>
          <cell r="E1068">
            <v>-4235.9309999999996</v>
          </cell>
        </row>
        <row r="1069">
          <cell r="C1069">
            <v>-8.3194099999999995</v>
          </cell>
          <cell r="E1069">
            <v>-3706.6880000000001</v>
          </cell>
        </row>
        <row r="1070">
          <cell r="C1070">
            <v>-8.3215029999999999</v>
          </cell>
          <cell r="E1070">
            <v>-3216.2979999999998</v>
          </cell>
        </row>
        <row r="1071">
          <cell r="C1071">
            <v>-8.3235360000000007</v>
          </cell>
          <cell r="E1071">
            <v>-2765.5120000000002</v>
          </cell>
        </row>
        <row r="1072">
          <cell r="C1072">
            <v>-8.3255680000000005</v>
          </cell>
          <cell r="E1072">
            <v>-2354.3969999999999</v>
          </cell>
        </row>
        <row r="1073">
          <cell r="C1073">
            <v>-8.3276610000000009</v>
          </cell>
          <cell r="E1073">
            <v>-1982.521</v>
          </cell>
        </row>
        <row r="1074">
          <cell r="C1074">
            <v>-8.3297539999999994</v>
          </cell>
          <cell r="E1074">
            <v>-1648.96</v>
          </cell>
        </row>
        <row r="1075">
          <cell r="C1075">
            <v>-8.3317859999999992</v>
          </cell>
          <cell r="E1075">
            <v>-1352.355</v>
          </cell>
        </row>
        <row r="1076">
          <cell r="C1076">
            <v>-8.3338199999999993</v>
          </cell>
          <cell r="E1076">
            <v>-1091.0239999999999</v>
          </cell>
        </row>
        <row r="1077">
          <cell r="C1077">
            <v>-8.3358519999999992</v>
          </cell>
          <cell r="E1077">
            <v>-863.04759999999999</v>
          </cell>
        </row>
        <row r="1078">
          <cell r="C1078">
            <v>-8.337885</v>
          </cell>
          <cell r="E1078">
            <v>-666.33219999999994</v>
          </cell>
        </row>
        <row r="1079">
          <cell r="C1079">
            <v>-8.3399180000000008</v>
          </cell>
          <cell r="E1079">
            <v>-498.67619999999999</v>
          </cell>
        </row>
        <row r="1080">
          <cell r="C1080">
            <v>-8.3419509999999999</v>
          </cell>
          <cell r="E1080">
            <v>-357.8184</v>
          </cell>
        </row>
        <row r="1081">
          <cell r="C1081">
            <v>-8.3439829999999997</v>
          </cell>
          <cell r="E1081">
            <v>-241.4821</v>
          </cell>
        </row>
        <row r="1082">
          <cell r="C1082">
            <v>-8.3460160000000005</v>
          </cell>
          <cell r="E1082">
            <v>-147.3991</v>
          </cell>
        </row>
        <row r="1083">
          <cell r="C1083">
            <v>-8.3480500000000006</v>
          </cell>
          <cell r="E1083">
            <v>-73.351749999999996</v>
          </cell>
        </row>
        <row r="1084">
          <cell r="C1084">
            <v>-8.3500230000000002</v>
          </cell>
          <cell r="E1084">
            <v>-17.205819999999999</v>
          </cell>
        </row>
        <row r="1085">
          <cell r="C1085">
            <v>-8.352055</v>
          </cell>
          <cell r="E1085">
            <v>23.09197</v>
          </cell>
        </row>
        <row r="1086">
          <cell r="C1086">
            <v>-8.3540290000000006</v>
          </cell>
          <cell r="E1086">
            <v>49.501829999999998</v>
          </cell>
        </row>
        <row r="1087">
          <cell r="C1087">
            <v>-8.3560610000000004</v>
          </cell>
          <cell r="E1087">
            <v>63.861739999999998</v>
          </cell>
        </row>
        <row r="1088">
          <cell r="C1088">
            <v>-8.3620400000000004</v>
          </cell>
          <cell r="E1088">
            <v>51.202190000000002</v>
          </cell>
        </row>
        <row r="1089">
          <cell r="C1089">
            <v>-8.3640729999999994</v>
          </cell>
          <cell r="E1089">
            <v>33.272410000000001</v>
          </cell>
        </row>
        <row r="1090">
          <cell r="C1090">
            <v>-8.3661060000000003</v>
          </cell>
          <cell r="E1090">
            <v>10.56954</v>
          </cell>
        </row>
        <row r="1091">
          <cell r="C1091">
            <v>-8.3681389999999993</v>
          </cell>
          <cell r="E1091">
            <v>-15.831899999999999</v>
          </cell>
        </row>
        <row r="1092">
          <cell r="C1092">
            <v>-8.3701109999999996</v>
          </cell>
          <cell r="E1092">
            <v>-44.965319999999998</v>
          </cell>
        </row>
        <row r="1093">
          <cell r="C1093">
            <v>-8.3720850000000002</v>
          </cell>
          <cell r="E1093">
            <v>-75.996660000000006</v>
          </cell>
        </row>
        <row r="1094">
          <cell r="C1094">
            <v>-8.3740570000000005</v>
          </cell>
          <cell r="E1094">
            <v>-108.22490000000001</v>
          </cell>
        </row>
        <row r="1095">
          <cell r="C1095">
            <v>-8.3760910000000006</v>
          </cell>
          <cell r="E1095">
            <v>-141.0461</v>
          </cell>
        </row>
        <row r="1096">
          <cell r="C1096">
            <v>-8.3780640000000002</v>
          </cell>
          <cell r="E1096">
            <v>-173.928</v>
          </cell>
        </row>
        <row r="1097">
          <cell r="C1097">
            <v>-8.380096</v>
          </cell>
          <cell r="E1097">
            <v>-206.41489999999999</v>
          </cell>
        </row>
        <row r="1098">
          <cell r="C1098">
            <v>-8.3820700000000006</v>
          </cell>
          <cell r="E1098">
            <v>-238.12950000000001</v>
          </cell>
        </row>
        <row r="1099">
          <cell r="C1099">
            <v>-8.3841029999999996</v>
          </cell>
          <cell r="E1099">
            <v>-268.76679999999999</v>
          </cell>
        </row>
        <row r="1100">
          <cell r="C1100">
            <v>-8.3860749999999999</v>
          </cell>
          <cell r="E1100">
            <v>-298.08730000000003</v>
          </cell>
        </row>
        <row r="1101">
          <cell r="C1101">
            <v>-8.3880490000000005</v>
          </cell>
          <cell r="E1101">
            <v>-325.91250000000002</v>
          </cell>
        </row>
        <row r="1102">
          <cell r="C1102">
            <v>-8.3900810000000003</v>
          </cell>
          <cell r="E1102">
            <v>-352.1216</v>
          </cell>
        </row>
        <row r="1103">
          <cell r="C1103">
            <v>-8.3920549999999992</v>
          </cell>
          <cell r="E1103">
            <v>-376.64550000000003</v>
          </cell>
        </row>
        <row r="1104">
          <cell r="C1104">
            <v>-8.3940280000000005</v>
          </cell>
          <cell r="E1104">
            <v>-399.44889999999998</v>
          </cell>
        </row>
        <row r="1105">
          <cell r="C1105">
            <v>-8.3960600000000003</v>
          </cell>
          <cell r="E1105">
            <v>-420.50299999999999</v>
          </cell>
        </row>
        <row r="1106">
          <cell r="C1106">
            <v>-8.3980340000000009</v>
          </cell>
          <cell r="E1106">
            <v>-439.79379999999998</v>
          </cell>
        </row>
        <row r="1107">
          <cell r="C1107">
            <v>-8.4000059999999994</v>
          </cell>
          <cell r="E1107">
            <v>-457.35500000000002</v>
          </cell>
        </row>
        <row r="1108">
          <cell r="C1108">
            <v>-8.40198</v>
          </cell>
          <cell r="E1108">
            <v>-473.27069999999998</v>
          </cell>
        </row>
        <row r="1109">
          <cell r="C1109">
            <v>-8.4039529999999996</v>
          </cell>
          <cell r="E1109">
            <v>-487.63049999999998</v>
          </cell>
        </row>
        <row r="1110">
          <cell r="C1110">
            <v>-8.4059849999999994</v>
          </cell>
          <cell r="E1110">
            <v>-500.50290000000001</v>
          </cell>
        </row>
        <row r="1111">
          <cell r="C1111">
            <v>-8.4099920000000008</v>
          </cell>
          <cell r="E1111">
            <v>-522.11630000000002</v>
          </cell>
        </row>
        <row r="1112">
          <cell r="C1112">
            <v>-8.4139970000000002</v>
          </cell>
          <cell r="E1112">
            <v>-538.95619999999997</v>
          </cell>
        </row>
        <row r="1113">
          <cell r="C1113">
            <v>-8.4179429999999993</v>
          </cell>
          <cell r="E1113">
            <v>-551.80079999999998</v>
          </cell>
        </row>
        <row r="1114">
          <cell r="C1114">
            <v>-8.4239219999999992</v>
          </cell>
          <cell r="E1114">
            <v>-565.1934</v>
          </cell>
        </row>
        <row r="1115">
          <cell r="C1115">
            <v>-8.4339069999999996</v>
          </cell>
          <cell r="E1115">
            <v>-577.42470000000003</v>
          </cell>
        </row>
        <row r="1116">
          <cell r="C1116">
            <v>-8.4438320000000004</v>
          </cell>
          <cell r="E1116">
            <v>-583.57979999999998</v>
          </cell>
        </row>
        <row r="1117">
          <cell r="C1117">
            <v>-8.4536370000000005</v>
          </cell>
          <cell r="E1117">
            <v>-588.53049999999996</v>
          </cell>
        </row>
        <row r="1118">
          <cell r="C1118">
            <v>-8.4636230000000001</v>
          </cell>
          <cell r="E1118">
            <v>-594.17179999999996</v>
          </cell>
        </row>
        <row r="1119">
          <cell r="C1119">
            <v>-8.4734870000000004</v>
          </cell>
          <cell r="E1119">
            <v>-601.44569999999999</v>
          </cell>
        </row>
        <row r="1120">
          <cell r="C1120">
            <v>-8.4834130000000005</v>
          </cell>
          <cell r="E1120">
            <v>-610.60360000000003</v>
          </cell>
        </row>
        <row r="1121">
          <cell r="C1121">
            <v>-8.4933379999999996</v>
          </cell>
          <cell r="E1121">
            <v>-620.82619999999997</v>
          </cell>
        </row>
        <row r="1122">
          <cell r="C1122">
            <v>-8.5032630000000005</v>
          </cell>
          <cell r="E1122">
            <v>-631.38649999999996</v>
          </cell>
        </row>
        <row r="1123">
          <cell r="C1123">
            <v>-8.5131879999999995</v>
          </cell>
          <cell r="E1123">
            <v>-641.77980000000002</v>
          </cell>
        </row>
        <row r="1124">
          <cell r="C1124">
            <v>-8.5231130000000004</v>
          </cell>
          <cell r="E1124">
            <v>-652.1671</v>
          </cell>
        </row>
        <row r="1125">
          <cell r="C1125">
            <v>-8.5330379999999995</v>
          </cell>
          <cell r="E1125">
            <v>-662.56359999999995</v>
          </cell>
        </row>
        <row r="1126">
          <cell r="C1126">
            <v>-8.5429630000000003</v>
          </cell>
          <cell r="E1126">
            <v>-673.05089999999996</v>
          </cell>
        </row>
        <row r="1127">
          <cell r="C1127">
            <v>-8.5528879999999994</v>
          </cell>
          <cell r="E1127">
            <v>-683.51919999999996</v>
          </cell>
        </row>
        <row r="1128">
          <cell r="C1128">
            <v>-8.5628729999999997</v>
          </cell>
          <cell r="E1128">
            <v>-693.4864</v>
          </cell>
        </row>
        <row r="1129">
          <cell r="C1129">
            <v>-8.5728570000000008</v>
          </cell>
          <cell r="E1129">
            <v>-703.40650000000005</v>
          </cell>
        </row>
        <row r="1130">
          <cell r="C1130">
            <v>-8.5827819999999999</v>
          </cell>
          <cell r="E1130">
            <v>-713.3904</v>
          </cell>
        </row>
        <row r="1131">
          <cell r="C1131">
            <v>-8.5927670000000003</v>
          </cell>
          <cell r="E1131">
            <v>-723.42750000000001</v>
          </cell>
        </row>
        <row r="1132">
          <cell r="C1132">
            <v>-8.6027529999999999</v>
          </cell>
          <cell r="E1132">
            <v>-733.21690000000001</v>
          </cell>
        </row>
        <row r="1133">
          <cell r="C1133">
            <v>-8.6126769999999997</v>
          </cell>
          <cell r="E1133">
            <v>-742.68280000000004</v>
          </cell>
        </row>
        <row r="1134">
          <cell r="C1134">
            <v>-8.6226629999999993</v>
          </cell>
          <cell r="E1134">
            <v>-751.71420000000001</v>
          </cell>
        </row>
        <row r="1135">
          <cell r="C1135">
            <v>-8.6325269999999996</v>
          </cell>
          <cell r="E1135">
            <v>-760.52189999999996</v>
          </cell>
        </row>
        <row r="1136">
          <cell r="C1136">
            <v>-8.6425129999999992</v>
          </cell>
          <cell r="E1136">
            <v>-769.09770000000003</v>
          </cell>
        </row>
        <row r="1137">
          <cell r="C1137">
            <v>-8.6524979999999996</v>
          </cell>
          <cell r="E1137">
            <v>-778.1232</v>
          </cell>
        </row>
        <row r="1138">
          <cell r="C1138">
            <v>-8.6624230000000004</v>
          </cell>
          <cell r="E1138">
            <v>-787.27210000000002</v>
          </cell>
        </row>
        <row r="1139">
          <cell r="C1139">
            <v>-8.6724080000000008</v>
          </cell>
          <cell r="E1139">
            <v>-796.42420000000004</v>
          </cell>
        </row>
        <row r="1140">
          <cell r="C1140">
            <v>-8.6823920000000001</v>
          </cell>
          <cell r="E1140">
            <v>-805.0548</v>
          </cell>
        </row>
        <row r="1141">
          <cell r="C1141">
            <v>-8.6923770000000005</v>
          </cell>
          <cell r="E1141">
            <v>-813.65650000000005</v>
          </cell>
        </row>
        <row r="1142">
          <cell r="C1142">
            <v>-8.7023019999999995</v>
          </cell>
          <cell r="E1142">
            <v>-822.42610000000002</v>
          </cell>
        </row>
        <row r="1143">
          <cell r="C1143">
            <v>-8.7122270000000004</v>
          </cell>
          <cell r="E1143">
            <v>-831.46969999999999</v>
          </cell>
        </row>
        <row r="1144">
          <cell r="C1144">
            <v>-8.7222120000000007</v>
          </cell>
          <cell r="E1144">
            <v>-840.68209999999999</v>
          </cell>
        </row>
        <row r="1145">
          <cell r="C1145">
            <v>-8.7321969999999993</v>
          </cell>
          <cell r="E1145">
            <v>-849.87840000000006</v>
          </cell>
        </row>
        <row r="1146">
          <cell r="C1146">
            <v>-8.7421810000000004</v>
          </cell>
          <cell r="E1146">
            <v>-859.03380000000004</v>
          </cell>
        </row>
        <row r="1147">
          <cell r="C1147">
            <v>-8.752167</v>
          </cell>
          <cell r="E1147">
            <v>-867.74570000000006</v>
          </cell>
        </row>
        <row r="1148">
          <cell r="C1148">
            <v>-8.7621520000000004</v>
          </cell>
          <cell r="E1148">
            <v>-876.51499999999999</v>
          </cell>
        </row>
        <row r="1149">
          <cell r="C1149">
            <v>-8.7720769999999995</v>
          </cell>
          <cell r="E1149">
            <v>-885.12419999999997</v>
          </cell>
        </row>
        <row r="1150">
          <cell r="C1150">
            <v>-8.7820619999999998</v>
          </cell>
          <cell r="E1150">
            <v>-893.93759999999997</v>
          </cell>
        </row>
        <row r="1151">
          <cell r="C1151">
            <v>-8.7920459999999991</v>
          </cell>
          <cell r="E1151">
            <v>-902.75379999999996</v>
          </cell>
        </row>
        <row r="1152">
          <cell r="C1152">
            <v>-8.8021499999999993</v>
          </cell>
          <cell r="E1152">
            <v>-911.91200000000003</v>
          </cell>
        </row>
        <row r="1153">
          <cell r="C1153">
            <v>-8.8121360000000006</v>
          </cell>
          <cell r="E1153">
            <v>-921.15359999999998</v>
          </cell>
        </row>
        <row r="1154">
          <cell r="C1154">
            <v>-8.8221209999999992</v>
          </cell>
          <cell r="E1154">
            <v>-930.05349999999999</v>
          </cell>
        </row>
        <row r="1155">
          <cell r="C1155">
            <v>-8.8320460000000001</v>
          </cell>
          <cell r="E1155">
            <v>-938.58040000000005</v>
          </cell>
        </row>
        <row r="1156">
          <cell r="C1156">
            <v>-8.8420299999999994</v>
          </cell>
          <cell r="E1156">
            <v>-947.01340000000005</v>
          </cell>
        </row>
        <row r="1157">
          <cell r="C1157">
            <v>-8.852074</v>
          </cell>
          <cell r="E1157">
            <v>-955.34209999999996</v>
          </cell>
        </row>
        <row r="1158">
          <cell r="C1158">
            <v>-8.8621200000000009</v>
          </cell>
          <cell r="E1158">
            <v>-963.70540000000005</v>
          </cell>
        </row>
        <row r="1159">
          <cell r="C1159">
            <v>-8.8720440000000007</v>
          </cell>
          <cell r="E1159">
            <v>-972.0915</v>
          </cell>
        </row>
        <row r="1160">
          <cell r="C1160">
            <v>-8.8821490000000001</v>
          </cell>
          <cell r="E1160">
            <v>-980.75429999999994</v>
          </cell>
        </row>
        <row r="1161">
          <cell r="C1161">
            <v>-8.8921329999999994</v>
          </cell>
          <cell r="E1161">
            <v>-989.62980000000005</v>
          </cell>
        </row>
        <row r="1162">
          <cell r="C1162">
            <v>-8.9021179999999998</v>
          </cell>
          <cell r="E1162">
            <v>-998.72889999999995</v>
          </cell>
        </row>
        <row r="1163">
          <cell r="C1163">
            <v>-8.9120430000000006</v>
          </cell>
          <cell r="E1163">
            <v>-1007.626</v>
          </cell>
        </row>
        <row r="1164">
          <cell r="C1164">
            <v>-8.9219679999999997</v>
          </cell>
          <cell r="E1164">
            <v>-1016.111</v>
          </cell>
        </row>
        <row r="1165">
          <cell r="C1165">
            <v>-8.9318930000000005</v>
          </cell>
          <cell r="E1165">
            <v>-1024.4159999999999</v>
          </cell>
        </row>
        <row r="1166">
          <cell r="C1166">
            <v>-8.9418780000000009</v>
          </cell>
          <cell r="E1166">
            <v>-1033</v>
          </cell>
        </row>
        <row r="1167">
          <cell r="C1167">
            <v>-8.951803</v>
          </cell>
          <cell r="E1167">
            <v>-1041.644</v>
          </cell>
        </row>
        <row r="1168">
          <cell r="C1168">
            <v>-8.9617880000000003</v>
          </cell>
          <cell r="E1168">
            <v>-1050.4639999999999</v>
          </cell>
        </row>
        <row r="1169">
          <cell r="C1169">
            <v>-8.9718330000000002</v>
          </cell>
          <cell r="E1169">
            <v>-1059.675</v>
          </cell>
        </row>
        <row r="1170">
          <cell r="C1170">
            <v>-8.9819370000000003</v>
          </cell>
          <cell r="E1170">
            <v>-1069.069</v>
          </cell>
        </row>
        <row r="1171">
          <cell r="C1171">
            <v>-8.9919820000000001</v>
          </cell>
          <cell r="E1171">
            <v>-1078.204</v>
          </cell>
        </row>
        <row r="1172">
          <cell r="C1172">
            <v>-9.0019670000000005</v>
          </cell>
          <cell r="E1172">
            <v>-1087.184</v>
          </cell>
        </row>
        <row r="1173">
          <cell r="C1173">
            <v>-9.0120120000000004</v>
          </cell>
          <cell r="E1173">
            <v>-1096.223</v>
          </cell>
        </row>
        <row r="1174">
          <cell r="C1174">
            <v>-9.0219970000000007</v>
          </cell>
          <cell r="E1174">
            <v>-1104.771</v>
          </cell>
        </row>
        <row r="1175">
          <cell r="C1175">
            <v>-9.0320409999999995</v>
          </cell>
          <cell r="E1175">
            <v>-1113.3409999999999</v>
          </cell>
        </row>
        <row r="1176">
          <cell r="C1176">
            <v>-9.0420859999999994</v>
          </cell>
          <cell r="E1176">
            <v>-1122.098</v>
          </cell>
        </row>
        <row r="1177">
          <cell r="C1177">
            <v>-9.0520709999999998</v>
          </cell>
          <cell r="E1177">
            <v>-1130.79</v>
          </cell>
        </row>
        <row r="1178">
          <cell r="C1178">
            <v>-9.0619960000000006</v>
          </cell>
          <cell r="E1178">
            <v>-1139.7629999999999</v>
          </cell>
        </row>
        <row r="1179">
          <cell r="C1179">
            <v>-9.0719809999999992</v>
          </cell>
          <cell r="E1179">
            <v>-1148.9590000000001</v>
          </cell>
        </row>
        <row r="1180">
          <cell r="C1180">
            <v>-9.0820249999999998</v>
          </cell>
          <cell r="E1180">
            <v>-1157.9190000000001</v>
          </cell>
        </row>
        <row r="1181">
          <cell r="C1181">
            <v>-9.0921299999999992</v>
          </cell>
          <cell r="E1181">
            <v>-1166.5740000000001</v>
          </cell>
        </row>
        <row r="1182">
          <cell r="C1182">
            <v>-9.1021140000000003</v>
          </cell>
          <cell r="E1182">
            <v>-1175.2429999999999</v>
          </cell>
        </row>
        <row r="1183">
          <cell r="C1183">
            <v>-9.1120389999999993</v>
          </cell>
          <cell r="E1183">
            <v>-1184.182</v>
          </cell>
        </row>
        <row r="1184">
          <cell r="C1184">
            <v>-9.1219649999999994</v>
          </cell>
          <cell r="E1184">
            <v>-1193.242</v>
          </cell>
        </row>
        <row r="1185">
          <cell r="C1185">
            <v>-9.1320099999999993</v>
          </cell>
          <cell r="E1185">
            <v>-1201.8230000000001</v>
          </cell>
        </row>
        <row r="1186">
          <cell r="C1186">
            <v>-9.1419949999999996</v>
          </cell>
          <cell r="E1186">
            <v>-1210.165</v>
          </cell>
        </row>
        <row r="1187">
          <cell r="C1187">
            <v>-9.1519790000000008</v>
          </cell>
          <cell r="E1187">
            <v>-1218.855</v>
          </cell>
        </row>
        <row r="1188">
          <cell r="C1188">
            <v>-9.1619639999999993</v>
          </cell>
          <cell r="E1188">
            <v>-1227.58</v>
          </cell>
        </row>
        <row r="1189">
          <cell r="C1189">
            <v>-9.1720079999999999</v>
          </cell>
          <cell r="E1189">
            <v>-1236.0640000000001</v>
          </cell>
        </row>
        <row r="1190">
          <cell r="C1190">
            <v>-9.1820540000000008</v>
          </cell>
          <cell r="E1190">
            <v>-1244.808</v>
          </cell>
        </row>
        <row r="1191">
          <cell r="C1191">
            <v>-9.1920380000000002</v>
          </cell>
          <cell r="E1191">
            <v>-1253.9290000000001</v>
          </cell>
        </row>
        <row r="1192">
          <cell r="C1192">
            <v>-9.2020820000000008</v>
          </cell>
          <cell r="E1192">
            <v>-1262.712</v>
          </cell>
        </row>
        <row r="1193">
          <cell r="C1193">
            <v>-9.2120669999999993</v>
          </cell>
          <cell r="E1193">
            <v>-1271.421</v>
          </cell>
        </row>
        <row r="1194">
          <cell r="C1194">
            <v>-9.2221119999999992</v>
          </cell>
          <cell r="E1194">
            <v>-1280.2329999999999</v>
          </cell>
        </row>
        <row r="1195">
          <cell r="C1195">
            <v>-9.2320969999999996</v>
          </cell>
          <cell r="E1195">
            <v>-1288.7529999999999</v>
          </cell>
        </row>
        <row r="1196">
          <cell r="C1196">
            <v>-9.2421410000000002</v>
          </cell>
          <cell r="E1196">
            <v>-1297.155</v>
          </cell>
        </row>
        <row r="1197">
          <cell r="C1197">
            <v>-9.2521260000000005</v>
          </cell>
          <cell r="E1197">
            <v>-1305.623</v>
          </cell>
        </row>
        <row r="1198">
          <cell r="C1198">
            <v>-9.2620509999999996</v>
          </cell>
          <cell r="E1198">
            <v>-1314.3030000000001</v>
          </cell>
        </row>
        <row r="1199">
          <cell r="C1199">
            <v>-9.2720359999999999</v>
          </cell>
          <cell r="E1199">
            <v>-1322.875</v>
          </cell>
        </row>
        <row r="1200">
          <cell r="C1200">
            <v>-9.2820219999999996</v>
          </cell>
          <cell r="E1200">
            <v>-1331.502</v>
          </cell>
        </row>
        <row r="1201">
          <cell r="C1201">
            <v>-9.2920060000000007</v>
          </cell>
          <cell r="E1201">
            <v>-1340.049</v>
          </cell>
        </row>
        <row r="1202">
          <cell r="C1202">
            <v>-9.3019909999999992</v>
          </cell>
          <cell r="E1202">
            <v>-1348.617</v>
          </cell>
        </row>
        <row r="1203">
          <cell r="C1203">
            <v>-9.3119750000000003</v>
          </cell>
          <cell r="E1203">
            <v>-1357.0889999999999</v>
          </cell>
        </row>
        <row r="1204">
          <cell r="C1204">
            <v>-9.3219600000000007</v>
          </cell>
          <cell r="E1204">
            <v>-1365.404</v>
          </cell>
        </row>
        <row r="1205">
          <cell r="C1205">
            <v>-9.3319449999999993</v>
          </cell>
          <cell r="E1205">
            <v>-1373.7650000000001</v>
          </cell>
        </row>
        <row r="1206">
          <cell r="C1206">
            <v>-9.3418700000000001</v>
          </cell>
          <cell r="E1206">
            <v>-1382.1179999999999</v>
          </cell>
        </row>
        <row r="1207">
          <cell r="C1207">
            <v>-9.351915</v>
          </cell>
          <cell r="E1207">
            <v>-1390.5530000000001</v>
          </cell>
        </row>
        <row r="1208">
          <cell r="C1208">
            <v>-9.3619000000000003</v>
          </cell>
          <cell r="E1208">
            <v>-1399.0360000000001</v>
          </cell>
        </row>
        <row r="1209">
          <cell r="C1209">
            <v>-9.3718850000000007</v>
          </cell>
          <cell r="E1209">
            <v>-1407.6210000000001</v>
          </cell>
        </row>
        <row r="1210">
          <cell r="C1210">
            <v>-9.381869</v>
          </cell>
          <cell r="E1210">
            <v>-1416.3530000000001</v>
          </cell>
        </row>
        <row r="1211">
          <cell r="C1211">
            <v>-9.3918540000000004</v>
          </cell>
          <cell r="E1211">
            <v>-1424.807</v>
          </cell>
        </row>
        <row r="1212">
          <cell r="C1212">
            <v>-9.4018990000000002</v>
          </cell>
          <cell r="E1212">
            <v>-1433.2349999999999</v>
          </cell>
        </row>
        <row r="1213">
          <cell r="C1213">
            <v>-9.4118840000000006</v>
          </cell>
          <cell r="E1213">
            <v>-1441.9010000000001</v>
          </cell>
        </row>
        <row r="1214">
          <cell r="C1214">
            <v>-9.4219290000000004</v>
          </cell>
          <cell r="E1214">
            <v>-1450.635</v>
          </cell>
        </row>
        <row r="1215">
          <cell r="C1215">
            <v>-9.4319729999999993</v>
          </cell>
          <cell r="E1215">
            <v>-1459.249</v>
          </cell>
        </row>
        <row r="1216">
          <cell r="C1216">
            <v>-9.4419579999999996</v>
          </cell>
          <cell r="E1216">
            <v>-1467.8130000000001</v>
          </cell>
        </row>
        <row r="1217">
          <cell r="C1217">
            <v>-9.451943</v>
          </cell>
          <cell r="E1217">
            <v>-1476.2750000000001</v>
          </cell>
        </row>
        <row r="1218">
          <cell r="C1218">
            <v>-9.4619879999999998</v>
          </cell>
          <cell r="E1218">
            <v>-1484.9580000000001</v>
          </cell>
        </row>
        <row r="1219">
          <cell r="C1219">
            <v>-9.4719719999999992</v>
          </cell>
          <cell r="E1219">
            <v>-1493.3330000000001</v>
          </cell>
        </row>
        <row r="1220">
          <cell r="C1220">
            <v>-9.4819569999999995</v>
          </cell>
          <cell r="E1220">
            <v>-1501.4780000000001</v>
          </cell>
        </row>
        <row r="1221">
          <cell r="C1221">
            <v>-9.4919419999999999</v>
          </cell>
          <cell r="E1221">
            <v>-1509.558</v>
          </cell>
        </row>
        <row r="1222">
          <cell r="C1222">
            <v>-9.5019270000000002</v>
          </cell>
          <cell r="E1222">
            <v>-1517.7159999999999</v>
          </cell>
        </row>
        <row r="1223">
          <cell r="C1223">
            <v>-9.5119720000000001</v>
          </cell>
          <cell r="E1223">
            <v>-1526.1489999999999</v>
          </cell>
        </row>
        <row r="1224">
          <cell r="C1224">
            <v>-9.5220160000000007</v>
          </cell>
          <cell r="E1224">
            <v>-1534.4870000000001</v>
          </cell>
        </row>
        <row r="1225">
          <cell r="C1225">
            <v>-9.5319409999999998</v>
          </cell>
          <cell r="E1225">
            <v>-1542.88</v>
          </cell>
        </row>
        <row r="1226">
          <cell r="C1226">
            <v>-9.5419260000000001</v>
          </cell>
          <cell r="E1226">
            <v>-1550.9829999999999</v>
          </cell>
        </row>
        <row r="1227">
          <cell r="C1227">
            <v>-9.5519099999999995</v>
          </cell>
          <cell r="E1227">
            <v>-1559.2049999999999</v>
          </cell>
        </row>
        <row r="1228">
          <cell r="C1228">
            <v>-9.5618960000000008</v>
          </cell>
          <cell r="E1228">
            <v>-1567.4870000000001</v>
          </cell>
        </row>
        <row r="1229">
          <cell r="C1229">
            <v>-9.5718809999999994</v>
          </cell>
          <cell r="E1229">
            <v>-1575.604</v>
          </cell>
        </row>
        <row r="1230">
          <cell r="C1230">
            <v>-9.581925</v>
          </cell>
          <cell r="E1230">
            <v>-1583.6079999999999</v>
          </cell>
        </row>
        <row r="1231">
          <cell r="C1231">
            <v>-9.5919100000000004</v>
          </cell>
          <cell r="E1231">
            <v>-1591.749</v>
          </cell>
        </row>
        <row r="1232">
          <cell r="C1232">
            <v>-9.6019550000000002</v>
          </cell>
          <cell r="E1232">
            <v>-1600.0730000000001</v>
          </cell>
        </row>
        <row r="1233">
          <cell r="C1233">
            <v>-9.6119990000000008</v>
          </cell>
          <cell r="E1233">
            <v>-1608.252</v>
          </cell>
        </row>
        <row r="1234">
          <cell r="C1234">
            <v>-9.6219839999999994</v>
          </cell>
          <cell r="E1234">
            <v>-1616.433</v>
          </cell>
        </row>
        <row r="1235">
          <cell r="C1235">
            <v>-9.6319689999999998</v>
          </cell>
          <cell r="E1235">
            <v>-1624.5239999999999</v>
          </cell>
        </row>
        <row r="1236">
          <cell r="C1236">
            <v>-9.6419540000000001</v>
          </cell>
          <cell r="E1236">
            <v>-1632.3910000000001</v>
          </cell>
        </row>
        <row r="1237">
          <cell r="C1237">
            <v>-9.6519390000000005</v>
          </cell>
          <cell r="E1237">
            <v>-1640.441</v>
          </cell>
        </row>
        <row r="1238">
          <cell r="C1238">
            <v>-9.6620430000000006</v>
          </cell>
          <cell r="E1238">
            <v>-1648.509</v>
          </cell>
        </row>
        <row r="1239">
          <cell r="C1239">
            <v>-9.6719679999999997</v>
          </cell>
          <cell r="E1239">
            <v>-1656.518</v>
          </cell>
        </row>
        <row r="1240">
          <cell r="C1240">
            <v>-9.6820129999999995</v>
          </cell>
          <cell r="E1240">
            <v>-1664.17</v>
          </cell>
        </row>
        <row r="1241">
          <cell r="C1241">
            <v>-9.6919380000000004</v>
          </cell>
          <cell r="E1241">
            <v>-1671.9369999999999</v>
          </cell>
        </row>
        <row r="1242">
          <cell r="C1242">
            <v>-9.7019830000000002</v>
          </cell>
          <cell r="E1242">
            <v>-1679.751</v>
          </cell>
        </row>
        <row r="1243">
          <cell r="C1243">
            <v>-9.7119079999999993</v>
          </cell>
          <cell r="E1243">
            <v>-1687.6579999999999</v>
          </cell>
        </row>
        <row r="1244">
          <cell r="C1244">
            <v>-9.7219519999999999</v>
          </cell>
          <cell r="E1244">
            <v>-1695.5989999999999</v>
          </cell>
        </row>
        <row r="1245">
          <cell r="C1245">
            <v>-9.7319370000000003</v>
          </cell>
          <cell r="E1245">
            <v>-1703.0170000000001</v>
          </cell>
        </row>
        <row r="1246">
          <cell r="C1246">
            <v>-9.7419220000000006</v>
          </cell>
          <cell r="E1246">
            <v>-1710.5340000000001</v>
          </cell>
        </row>
        <row r="1247">
          <cell r="C1247">
            <v>-9.7519670000000005</v>
          </cell>
          <cell r="E1247">
            <v>-1718.0229999999999</v>
          </cell>
        </row>
        <row r="1248">
          <cell r="C1248">
            <v>-9.7619520000000009</v>
          </cell>
          <cell r="E1248">
            <v>-1725.7159999999999</v>
          </cell>
        </row>
        <row r="1249">
          <cell r="C1249">
            <v>-9.7719959999999997</v>
          </cell>
          <cell r="E1249">
            <v>-1733.346</v>
          </cell>
        </row>
        <row r="1250">
          <cell r="C1250">
            <v>-9.781981</v>
          </cell>
          <cell r="E1250">
            <v>-1740.8330000000001</v>
          </cell>
        </row>
        <row r="1251">
          <cell r="C1251">
            <v>-9.7920259999999999</v>
          </cell>
          <cell r="E1251">
            <v>-1748.2529999999999</v>
          </cell>
        </row>
        <row r="1252">
          <cell r="C1252">
            <v>-9.8020110000000003</v>
          </cell>
          <cell r="E1252">
            <v>-1755.316</v>
          </cell>
        </row>
        <row r="1253">
          <cell r="C1253">
            <v>-9.8119960000000006</v>
          </cell>
          <cell r="E1253">
            <v>-1762.354</v>
          </cell>
        </row>
        <row r="1254">
          <cell r="C1254">
            <v>-9.8219209999999997</v>
          </cell>
          <cell r="E1254">
            <v>-1769.42</v>
          </cell>
        </row>
        <row r="1255">
          <cell r="C1255">
            <v>-9.8319050000000008</v>
          </cell>
          <cell r="E1255">
            <v>-1776.6890000000001</v>
          </cell>
        </row>
        <row r="1256">
          <cell r="C1256">
            <v>-9.8419489999999996</v>
          </cell>
          <cell r="E1256">
            <v>-1783.989</v>
          </cell>
        </row>
        <row r="1257">
          <cell r="C1257">
            <v>-9.8519950000000005</v>
          </cell>
          <cell r="E1257">
            <v>-1791.479</v>
          </cell>
        </row>
        <row r="1258">
          <cell r="C1258">
            <v>-9.8619800000000009</v>
          </cell>
          <cell r="E1258">
            <v>-1798.68</v>
          </cell>
        </row>
        <row r="1259">
          <cell r="C1259">
            <v>-9.8719049999999999</v>
          </cell>
          <cell r="E1259">
            <v>-1805.6120000000001</v>
          </cell>
        </row>
        <row r="1260">
          <cell r="C1260">
            <v>-9.8818889999999993</v>
          </cell>
          <cell r="E1260">
            <v>-1811.9639999999999</v>
          </cell>
        </row>
        <row r="1261">
          <cell r="C1261">
            <v>-9.8919329999999999</v>
          </cell>
          <cell r="E1261">
            <v>-1818.144</v>
          </cell>
        </row>
        <row r="1262">
          <cell r="C1262">
            <v>-9.9019180000000002</v>
          </cell>
          <cell r="E1262">
            <v>-1824.277</v>
          </cell>
        </row>
        <row r="1263">
          <cell r="C1263">
            <v>-9.9119639999999993</v>
          </cell>
          <cell r="E1263">
            <v>-1830.559</v>
          </cell>
        </row>
        <row r="1264">
          <cell r="C1264">
            <v>-9.9219489999999997</v>
          </cell>
          <cell r="E1264">
            <v>-1836.4849999999999</v>
          </cell>
        </row>
        <row r="1265">
          <cell r="C1265">
            <v>-9.931934</v>
          </cell>
          <cell r="E1265">
            <v>-1842.6759999999999</v>
          </cell>
        </row>
        <row r="1266">
          <cell r="C1266">
            <v>-9.9419780000000006</v>
          </cell>
          <cell r="E1266">
            <v>-1849.088</v>
          </cell>
        </row>
        <row r="1267">
          <cell r="C1267">
            <v>-9.9520219999999995</v>
          </cell>
          <cell r="E1267">
            <v>-1855.5060000000001</v>
          </cell>
        </row>
        <row r="1268">
          <cell r="C1268">
            <v>-9.9620069999999998</v>
          </cell>
          <cell r="E1268">
            <v>-1861.9649999999999</v>
          </cell>
        </row>
        <row r="1269">
          <cell r="C1269">
            <v>-9.9719920000000002</v>
          </cell>
          <cell r="E1269">
            <v>-1868.4390000000001</v>
          </cell>
        </row>
        <row r="1270">
          <cell r="C1270">
            <v>-9.9820360000000008</v>
          </cell>
          <cell r="E1270">
            <v>-1874.89</v>
          </cell>
        </row>
        <row r="1271">
          <cell r="C1271">
            <v>-9.9920819999999999</v>
          </cell>
          <cell r="E1271">
            <v>-1881.0229999999999</v>
          </cell>
        </row>
        <row r="1272">
          <cell r="C1272">
            <v>-10.00207</v>
          </cell>
          <cell r="E1272">
            <v>-1887.0429999999999</v>
          </cell>
        </row>
        <row r="1273">
          <cell r="C1273">
            <v>-10.011990000000001</v>
          </cell>
          <cell r="E1273">
            <v>-1893.0150000000001</v>
          </cell>
        </row>
        <row r="1274">
          <cell r="C1274">
            <v>-10.021979999999999</v>
          </cell>
          <cell r="E1274">
            <v>-1898.6310000000001</v>
          </cell>
        </row>
        <row r="1275">
          <cell r="C1275">
            <v>-10.032019999999999</v>
          </cell>
          <cell r="E1275">
            <v>-1904.1179999999999</v>
          </cell>
        </row>
        <row r="1276">
          <cell r="C1276">
            <v>-10.042070000000001</v>
          </cell>
          <cell r="E1276">
            <v>-1909.7629999999999</v>
          </cell>
        </row>
        <row r="1277">
          <cell r="C1277">
            <v>-10.052049999999999</v>
          </cell>
          <cell r="E1277">
            <v>-1914.9839999999999</v>
          </cell>
        </row>
        <row r="1278">
          <cell r="C1278">
            <v>-10.06203</v>
          </cell>
          <cell r="E1278">
            <v>-1920.1949999999999</v>
          </cell>
        </row>
        <row r="1279">
          <cell r="C1279">
            <v>-10.07208</v>
          </cell>
          <cell r="E1279">
            <v>-1925.6679999999999</v>
          </cell>
        </row>
        <row r="1280">
          <cell r="C1280">
            <v>-10.08212</v>
          </cell>
          <cell r="E1280">
            <v>-1931.172</v>
          </cell>
        </row>
        <row r="1281">
          <cell r="C1281">
            <v>-10.09211</v>
          </cell>
          <cell r="E1281">
            <v>-1936.6110000000001</v>
          </cell>
        </row>
        <row r="1282">
          <cell r="C1282">
            <v>-10.102040000000001</v>
          </cell>
          <cell r="E1282">
            <v>-1941.8510000000001</v>
          </cell>
        </row>
        <row r="1283">
          <cell r="C1283">
            <v>-10.112080000000001</v>
          </cell>
          <cell r="E1283">
            <v>-1946.8910000000001</v>
          </cell>
        </row>
        <row r="1284">
          <cell r="C1284">
            <v>-10.122</v>
          </cell>
          <cell r="E1284">
            <v>-1951.587</v>
          </cell>
        </row>
        <row r="1285">
          <cell r="C1285">
            <v>-10.13199</v>
          </cell>
          <cell r="E1285">
            <v>-1956.145</v>
          </cell>
        </row>
        <row r="1286">
          <cell r="C1286">
            <v>-10.14203</v>
          </cell>
          <cell r="E1286">
            <v>-1960.65</v>
          </cell>
        </row>
        <row r="1287">
          <cell r="C1287">
            <v>-10.151960000000001</v>
          </cell>
          <cell r="E1287">
            <v>-1964.96</v>
          </cell>
        </row>
        <row r="1288">
          <cell r="C1288">
            <v>-10.16194</v>
          </cell>
          <cell r="E1288">
            <v>-1969.691</v>
          </cell>
        </row>
        <row r="1289">
          <cell r="C1289">
            <v>-10.17205</v>
          </cell>
          <cell r="E1289">
            <v>-1974.6010000000001</v>
          </cell>
        </row>
        <row r="1290">
          <cell r="C1290">
            <v>-10.182090000000001</v>
          </cell>
          <cell r="E1290">
            <v>-1979.2539999999999</v>
          </cell>
        </row>
        <row r="1291">
          <cell r="C1291">
            <v>-10.192080000000001</v>
          </cell>
          <cell r="E1291">
            <v>-1983.5550000000001</v>
          </cell>
        </row>
        <row r="1292">
          <cell r="C1292">
            <v>-10.202120000000001</v>
          </cell>
          <cell r="E1292">
            <v>-1987.615</v>
          </cell>
        </row>
        <row r="1293">
          <cell r="C1293">
            <v>-10.21205</v>
          </cell>
          <cell r="E1293">
            <v>-1991.6130000000001</v>
          </cell>
        </row>
        <row r="1294">
          <cell r="C1294">
            <v>-10.221970000000001</v>
          </cell>
          <cell r="E1294">
            <v>-1995.93</v>
          </cell>
        </row>
        <row r="1295">
          <cell r="C1295">
            <v>-10.231960000000001</v>
          </cell>
          <cell r="E1295">
            <v>-2000.2750000000001</v>
          </cell>
        </row>
        <row r="1296">
          <cell r="C1296">
            <v>-10.24194</v>
          </cell>
          <cell r="E1296">
            <v>-2004.4059999999999</v>
          </cell>
        </row>
        <row r="1297">
          <cell r="C1297">
            <v>-10.251989999999999</v>
          </cell>
          <cell r="E1297">
            <v>-2008.414</v>
          </cell>
        </row>
        <row r="1298">
          <cell r="C1298">
            <v>-10.26191</v>
          </cell>
          <cell r="E1298">
            <v>-2012.0239999999999</v>
          </cell>
        </row>
        <row r="1299">
          <cell r="C1299">
            <v>-10.27196</v>
          </cell>
          <cell r="E1299">
            <v>-2015.6769999999999</v>
          </cell>
        </row>
        <row r="1300">
          <cell r="C1300">
            <v>-10.281940000000001</v>
          </cell>
          <cell r="E1300">
            <v>-2019.479</v>
          </cell>
        </row>
        <row r="1301">
          <cell r="C1301">
            <v>-10.291930000000001</v>
          </cell>
          <cell r="E1301">
            <v>-2023.0830000000001</v>
          </cell>
        </row>
        <row r="1302">
          <cell r="C1302">
            <v>-10.301909999999999</v>
          </cell>
          <cell r="E1302">
            <v>-2026.7</v>
          </cell>
        </row>
        <row r="1303">
          <cell r="C1303">
            <v>-10.31189</v>
          </cell>
          <cell r="E1303">
            <v>-2030.144</v>
          </cell>
        </row>
        <row r="1304">
          <cell r="C1304">
            <v>-10.32194</v>
          </cell>
          <cell r="E1304">
            <v>-2033.6120000000001</v>
          </cell>
        </row>
        <row r="1305">
          <cell r="C1305">
            <v>-10.33193</v>
          </cell>
          <cell r="E1305">
            <v>-2037.047</v>
          </cell>
        </row>
        <row r="1306">
          <cell r="C1306">
            <v>-10.34191</v>
          </cell>
          <cell r="E1306">
            <v>-2040.5070000000001</v>
          </cell>
        </row>
        <row r="1307">
          <cell r="C1307">
            <v>-10.35195</v>
          </cell>
          <cell r="E1307">
            <v>-2043.7619999999999</v>
          </cell>
        </row>
        <row r="1308">
          <cell r="C1308">
            <v>-10.361879999999999</v>
          </cell>
          <cell r="E1308">
            <v>-2047.02</v>
          </cell>
        </row>
        <row r="1309">
          <cell r="C1309">
            <v>-10.371919999999999</v>
          </cell>
          <cell r="E1309">
            <v>-2050.4209999999998</v>
          </cell>
        </row>
        <row r="1310">
          <cell r="C1310">
            <v>-10.38203</v>
          </cell>
          <cell r="E1310">
            <v>-2053.6950000000002</v>
          </cell>
        </row>
        <row r="1311">
          <cell r="C1311">
            <v>-10.392010000000001</v>
          </cell>
          <cell r="E1311">
            <v>-2057.116</v>
          </cell>
        </row>
        <row r="1312">
          <cell r="C1312">
            <v>-10.401999999999999</v>
          </cell>
          <cell r="E1312">
            <v>-2060.7150000000001</v>
          </cell>
        </row>
        <row r="1313">
          <cell r="C1313">
            <v>-10.41198</v>
          </cell>
          <cell r="E1313">
            <v>-2064.0450000000001</v>
          </cell>
        </row>
        <row r="1314">
          <cell r="C1314">
            <v>-10.42197</v>
          </cell>
          <cell r="E1314">
            <v>-2067.0329999999999</v>
          </cell>
        </row>
        <row r="1315">
          <cell r="C1315">
            <v>-10.431950000000001</v>
          </cell>
          <cell r="E1315">
            <v>-2069.8820000000001</v>
          </cell>
        </row>
        <row r="1316">
          <cell r="C1316">
            <v>-10.441940000000001</v>
          </cell>
          <cell r="E1316">
            <v>-2072.6579999999999</v>
          </cell>
        </row>
        <row r="1317">
          <cell r="C1317">
            <v>-10.451980000000001</v>
          </cell>
          <cell r="E1317">
            <v>-2075.4580000000001</v>
          </cell>
        </row>
        <row r="1318">
          <cell r="C1318">
            <v>-10.461970000000001</v>
          </cell>
          <cell r="E1318">
            <v>-2078.4169999999999</v>
          </cell>
        </row>
        <row r="1319">
          <cell r="C1319">
            <v>-10.472009999999999</v>
          </cell>
          <cell r="E1319">
            <v>-2081.3069999999998</v>
          </cell>
        </row>
        <row r="1320">
          <cell r="C1320">
            <v>-10.481999999999999</v>
          </cell>
          <cell r="E1320">
            <v>-2084.4699999999998</v>
          </cell>
        </row>
        <row r="1321">
          <cell r="C1321">
            <v>-10.49192</v>
          </cell>
          <cell r="E1321">
            <v>-2087.741</v>
          </cell>
        </row>
        <row r="1322">
          <cell r="C1322">
            <v>-10.50197</v>
          </cell>
          <cell r="E1322">
            <v>-2090.8310000000001</v>
          </cell>
        </row>
        <row r="1323">
          <cell r="C1323">
            <v>-10.511950000000001</v>
          </cell>
          <cell r="E1323">
            <v>-2093.7779999999998</v>
          </cell>
        </row>
        <row r="1324">
          <cell r="C1324">
            <v>-10.522</v>
          </cell>
          <cell r="E1324">
            <v>-2096.701</v>
          </cell>
        </row>
        <row r="1325">
          <cell r="C1325">
            <v>-10.531980000000001</v>
          </cell>
          <cell r="E1325">
            <v>-2099.4160000000002</v>
          </cell>
        </row>
        <row r="1326">
          <cell r="C1326">
            <v>-10.541969999999999</v>
          </cell>
          <cell r="E1326">
            <v>-2101.971</v>
          </cell>
        </row>
        <row r="1327">
          <cell r="C1327">
            <v>-10.55195</v>
          </cell>
          <cell r="E1327">
            <v>-2104.3719999999998</v>
          </cell>
        </row>
        <row r="1328">
          <cell r="C1328">
            <v>-10.56194</v>
          </cell>
          <cell r="E1328">
            <v>-2106.739</v>
          </cell>
        </row>
        <row r="1329">
          <cell r="C1329">
            <v>-10.57198</v>
          </cell>
          <cell r="E1329">
            <v>-2109.5210000000002</v>
          </cell>
        </row>
        <row r="1330">
          <cell r="C1330">
            <v>-10.58196</v>
          </cell>
          <cell r="E1330">
            <v>-2112.4389999999999</v>
          </cell>
        </row>
        <row r="1331">
          <cell r="C1331">
            <v>-10.591950000000001</v>
          </cell>
          <cell r="E1331">
            <v>-2115.7069999999999</v>
          </cell>
        </row>
        <row r="1332">
          <cell r="C1332">
            <v>-10.601990000000001</v>
          </cell>
          <cell r="E1332">
            <v>-2118.8829999999998</v>
          </cell>
        </row>
        <row r="1333">
          <cell r="C1333">
            <v>-10.611980000000001</v>
          </cell>
          <cell r="E1333">
            <v>-2121.7049999999999</v>
          </cell>
        </row>
        <row r="1334">
          <cell r="C1334">
            <v>-10.62196</v>
          </cell>
          <cell r="E1334">
            <v>-2124.2109999999998</v>
          </cell>
        </row>
        <row r="1335">
          <cell r="C1335">
            <v>-10.632009999999999</v>
          </cell>
          <cell r="E1335">
            <v>-2126.2559999999999</v>
          </cell>
        </row>
        <row r="1336">
          <cell r="C1336">
            <v>-10.64199</v>
          </cell>
          <cell r="E1336">
            <v>-2128.4290000000001</v>
          </cell>
        </row>
        <row r="1337">
          <cell r="C1337">
            <v>-10.65198</v>
          </cell>
          <cell r="E1337">
            <v>-2130.652</v>
          </cell>
        </row>
        <row r="1338">
          <cell r="C1338">
            <v>-10.661899999999999</v>
          </cell>
          <cell r="E1338">
            <v>-2132.625</v>
          </cell>
        </row>
        <row r="1339">
          <cell r="C1339">
            <v>-10.67183</v>
          </cell>
          <cell r="E1339">
            <v>-2134.7979999999998</v>
          </cell>
        </row>
        <row r="1340">
          <cell r="C1340">
            <v>-10.68187</v>
          </cell>
          <cell r="E1340">
            <v>-2137.3110000000001</v>
          </cell>
        </row>
        <row r="1341">
          <cell r="C1341">
            <v>-10.69186</v>
          </cell>
          <cell r="E1341">
            <v>-2139.9540000000002</v>
          </cell>
        </row>
        <row r="1342">
          <cell r="C1342">
            <v>-10.7019</v>
          </cell>
          <cell r="E1342">
            <v>-2142.54</v>
          </cell>
        </row>
        <row r="1343">
          <cell r="C1343">
            <v>-10.71195</v>
          </cell>
          <cell r="E1343">
            <v>-2145.3809999999999</v>
          </cell>
        </row>
        <row r="1344">
          <cell r="C1344">
            <v>-10.72193</v>
          </cell>
          <cell r="E1344">
            <v>-2148.0949999999998</v>
          </cell>
        </row>
        <row r="1345">
          <cell r="C1345">
            <v>-10.731920000000001</v>
          </cell>
          <cell r="E1345">
            <v>-2150.5830000000001</v>
          </cell>
        </row>
        <row r="1346">
          <cell r="C1346">
            <v>-10.741899999999999</v>
          </cell>
          <cell r="E1346">
            <v>-2152.9679999999998</v>
          </cell>
        </row>
        <row r="1347">
          <cell r="C1347">
            <v>-10.751950000000001</v>
          </cell>
          <cell r="E1347">
            <v>-2155.13</v>
          </cell>
        </row>
        <row r="1348">
          <cell r="C1348">
            <v>-10.76193</v>
          </cell>
          <cell r="E1348">
            <v>-2157.3890000000001</v>
          </cell>
        </row>
        <row r="1349">
          <cell r="C1349">
            <v>-10.77192</v>
          </cell>
          <cell r="E1349">
            <v>-2159.6770000000001</v>
          </cell>
        </row>
        <row r="1350">
          <cell r="C1350">
            <v>-10.78196</v>
          </cell>
          <cell r="E1350">
            <v>-2161.9</v>
          </cell>
        </row>
        <row r="1351">
          <cell r="C1351">
            <v>-10.79194</v>
          </cell>
          <cell r="E1351">
            <v>-2163.9940000000001</v>
          </cell>
        </row>
        <row r="1352">
          <cell r="C1352">
            <v>-10.802049999999999</v>
          </cell>
          <cell r="E1352">
            <v>-2165.953</v>
          </cell>
        </row>
        <row r="1353">
          <cell r="C1353">
            <v>-10.81203</v>
          </cell>
          <cell r="E1353">
            <v>-2167.6660000000002</v>
          </cell>
        </row>
        <row r="1354">
          <cell r="C1354">
            <v>-10.821960000000001</v>
          </cell>
          <cell r="E1354">
            <v>-2169.2860000000001</v>
          </cell>
        </row>
        <row r="1355">
          <cell r="C1355">
            <v>-10.831950000000001</v>
          </cell>
          <cell r="E1355">
            <v>-2170.6709999999998</v>
          </cell>
        </row>
        <row r="1356">
          <cell r="C1356">
            <v>-10.84193</v>
          </cell>
          <cell r="E1356">
            <v>-2172.0039999999999</v>
          </cell>
        </row>
        <row r="1357">
          <cell r="C1357">
            <v>-10.85197</v>
          </cell>
          <cell r="E1357">
            <v>-2173.221</v>
          </cell>
        </row>
        <row r="1358">
          <cell r="C1358">
            <v>-10.86196</v>
          </cell>
          <cell r="E1358">
            <v>-2174.2710000000002</v>
          </cell>
        </row>
        <row r="1359">
          <cell r="C1359">
            <v>-10.87194</v>
          </cell>
          <cell r="E1359">
            <v>-2175.3560000000002</v>
          </cell>
        </row>
        <row r="1360">
          <cell r="C1360">
            <v>-10.881930000000001</v>
          </cell>
          <cell r="E1360">
            <v>-2176.48</v>
          </cell>
        </row>
        <row r="1361">
          <cell r="C1361">
            <v>-10.891909999999999</v>
          </cell>
          <cell r="E1361">
            <v>-2177.5230000000001</v>
          </cell>
        </row>
        <row r="1362">
          <cell r="C1362">
            <v>-10.901899999999999</v>
          </cell>
          <cell r="E1362">
            <v>-2178.616</v>
          </cell>
        </row>
        <row r="1363">
          <cell r="C1363">
            <v>-10.91194</v>
          </cell>
          <cell r="E1363">
            <v>-2179.8620000000001</v>
          </cell>
        </row>
        <row r="1364">
          <cell r="C1364">
            <v>-10.92193</v>
          </cell>
          <cell r="E1364">
            <v>-2180.6619999999998</v>
          </cell>
        </row>
        <row r="1365">
          <cell r="C1365">
            <v>-10.93197</v>
          </cell>
          <cell r="E1365">
            <v>-2180.8319999999999</v>
          </cell>
        </row>
        <row r="1366">
          <cell r="C1366">
            <v>-10.94196</v>
          </cell>
          <cell r="E1366">
            <v>-2180.9690000000001</v>
          </cell>
        </row>
        <row r="1367">
          <cell r="C1367">
            <v>-10.952</v>
          </cell>
          <cell r="E1367">
            <v>-2180.7919999999999</v>
          </cell>
        </row>
        <row r="1368">
          <cell r="C1368">
            <v>-10.961930000000001</v>
          </cell>
          <cell r="E1368">
            <v>-2180.3139999999999</v>
          </cell>
        </row>
        <row r="1369">
          <cell r="C1369">
            <v>-10.971970000000001</v>
          </cell>
          <cell r="E1369">
            <v>-2180.2489999999998</v>
          </cell>
        </row>
        <row r="1370">
          <cell r="C1370">
            <v>-10.98202</v>
          </cell>
          <cell r="E1370">
            <v>-2180.73</v>
          </cell>
        </row>
        <row r="1371">
          <cell r="C1371">
            <v>-10.99206</v>
          </cell>
          <cell r="E1371">
            <v>-2181.431</v>
          </cell>
        </row>
        <row r="1372">
          <cell r="C1372">
            <v>-11.002050000000001</v>
          </cell>
          <cell r="E1372">
            <v>-2182.2840000000001</v>
          </cell>
        </row>
        <row r="1373">
          <cell r="C1373">
            <v>-11.012090000000001</v>
          </cell>
          <cell r="E1373">
            <v>-2183.1280000000002</v>
          </cell>
        </row>
        <row r="1374">
          <cell r="C1374">
            <v>-11.022019999999999</v>
          </cell>
          <cell r="E1374">
            <v>-2184.2220000000002</v>
          </cell>
        </row>
        <row r="1375">
          <cell r="C1375">
            <v>-11.032</v>
          </cell>
          <cell r="E1375">
            <v>-2185.5320000000002</v>
          </cell>
        </row>
        <row r="1376">
          <cell r="C1376">
            <v>-11.04204</v>
          </cell>
          <cell r="E1376">
            <v>-2186.587</v>
          </cell>
        </row>
        <row r="1377">
          <cell r="C1377">
            <v>-11.05203</v>
          </cell>
          <cell r="E1377">
            <v>-2187.712</v>
          </cell>
        </row>
        <row r="1378">
          <cell r="C1378">
            <v>-11.062010000000001</v>
          </cell>
          <cell r="E1378">
            <v>-2188.9259999999999</v>
          </cell>
        </row>
        <row r="1379">
          <cell r="C1379">
            <v>-11.07206</v>
          </cell>
          <cell r="E1379">
            <v>-2189.8389999999999</v>
          </cell>
        </row>
        <row r="1380">
          <cell r="C1380">
            <v>-11.082039999999999</v>
          </cell>
          <cell r="E1380">
            <v>-2190.5390000000002</v>
          </cell>
        </row>
        <row r="1381">
          <cell r="C1381">
            <v>-11.092029999999999</v>
          </cell>
          <cell r="E1381">
            <v>-2191.1320000000001</v>
          </cell>
        </row>
        <row r="1382">
          <cell r="C1382">
            <v>-11.10201</v>
          </cell>
          <cell r="E1382">
            <v>-2191.6689999999999</v>
          </cell>
        </row>
        <row r="1383">
          <cell r="C1383">
            <v>-11.11206</v>
          </cell>
          <cell r="E1383">
            <v>-2192.2190000000001</v>
          </cell>
        </row>
        <row r="1384">
          <cell r="C1384">
            <v>-11.12204</v>
          </cell>
          <cell r="E1384">
            <v>-2193.1590000000001</v>
          </cell>
        </row>
        <row r="1385">
          <cell r="C1385">
            <v>-11.13209</v>
          </cell>
          <cell r="E1385">
            <v>-2193.866</v>
          </cell>
        </row>
        <row r="1386">
          <cell r="C1386">
            <v>-11.14207</v>
          </cell>
          <cell r="E1386">
            <v>-2194.6640000000002</v>
          </cell>
        </row>
        <row r="1387">
          <cell r="C1387">
            <v>-11.152060000000001</v>
          </cell>
          <cell r="E1387">
            <v>-2195.364</v>
          </cell>
        </row>
        <row r="1388">
          <cell r="C1388">
            <v>-11.16198</v>
          </cell>
          <cell r="E1388">
            <v>-2196.0210000000002</v>
          </cell>
        </row>
        <row r="1389">
          <cell r="C1389">
            <v>-11.17197</v>
          </cell>
          <cell r="E1389">
            <v>-2196.8809999999999</v>
          </cell>
        </row>
        <row r="1390">
          <cell r="C1390">
            <v>-11.18201</v>
          </cell>
          <cell r="E1390">
            <v>-2198.1680000000001</v>
          </cell>
        </row>
        <row r="1391">
          <cell r="C1391">
            <v>-11.19206</v>
          </cell>
          <cell r="E1391">
            <v>-2199.7809999999999</v>
          </cell>
        </row>
        <row r="1392">
          <cell r="C1392">
            <v>-11.201980000000001</v>
          </cell>
          <cell r="E1392">
            <v>-2201.259</v>
          </cell>
        </row>
        <row r="1393">
          <cell r="C1393">
            <v>-11.211970000000001</v>
          </cell>
          <cell r="E1393">
            <v>-2202.6350000000002</v>
          </cell>
        </row>
        <row r="1394">
          <cell r="C1394">
            <v>-11.22195</v>
          </cell>
          <cell r="E1394">
            <v>-2203.8789999999999</v>
          </cell>
        </row>
        <row r="1395">
          <cell r="C1395">
            <v>-11.23194</v>
          </cell>
          <cell r="E1395">
            <v>-2205.33</v>
          </cell>
        </row>
        <row r="1396">
          <cell r="C1396">
            <v>-11.24198</v>
          </cell>
          <cell r="E1396">
            <v>-2207.107</v>
          </cell>
        </row>
        <row r="1397">
          <cell r="C1397">
            <v>-11.25197</v>
          </cell>
          <cell r="E1397">
            <v>-2208.8530000000001</v>
          </cell>
        </row>
        <row r="1398">
          <cell r="C1398">
            <v>-11.261950000000001</v>
          </cell>
          <cell r="E1398">
            <v>-2210.5680000000002</v>
          </cell>
        </row>
        <row r="1399">
          <cell r="C1399">
            <v>-11.272</v>
          </cell>
          <cell r="E1399">
            <v>-2212.277</v>
          </cell>
        </row>
        <row r="1400">
          <cell r="C1400">
            <v>-11.28204</v>
          </cell>
          <cell r="E1400">
            <v>-2213.9780000000001</v>
          </cell>
        </row>
        <row r="1401">
          <cell r="C1401">
            <v>-11.292020000000001</v>
          </cell>
          <cell r="E1401">
            <v>-2215.8380000000002</v>
          </cell>
        </row>
        <row r="1402">
          <cell r="C1402">
            <v>-11.30195</v>
          </cell>
          <cell r="E1402">
            <v>-2217.152</v>
          </cell>
        </row>
        <row r="1403">
          <cell r="C1403">
            <v>-11.311870000000001</v>
          </cell>
          <cell r="E1403">
            <v>-2218.431</v>
          </cell>
        </row>
        <row r="1404">
          <cell r="C1404">
            <v>-11.3218</v>
          </cell>
          <cell r="E1404">
            <v>-2219.518</v>
          </cell>
        </row>
        <row r="1405">
          <cell r="C1405">
            <v>-11.33184</v>
          </cell>
          <cell r="E1405">
            <v>-2220.8249999999998</v>
          </cell>
        </row>
        <row r="1406">
          <cell r="C1406">
            <v>-11.34183</v>
          </cell>
          <cell r="E1406">
            <v>-2222.3240000000001</v>
          </cell>
        </row>
        <row r="1407">
          <cell r="C1407">
            <v>-11.35181</v>
          </cell>
          <cell r="E1407">
            <v>-2223.7629999999999</v>
          </cell>
        </row>
        <row r="1408">
          <cell r="C1408">
            <v>-11.36186</v>
          </cell>
          <cell r="E1408">
            <v>-2225.1990000000001</v>
          </cell>
        </row>
        <row r="1409">
          <cell r="C1409">
            <v>-11.37196</v>
          </cell>
          <cell r="E1409">
            <v>-2226.0729999999999</v>
          </cell>
        </row>
        <row r="1410">
          <cell r="C1410">
            <v>-11.382009999999999</v>
          </cell>
          <cell r="E1410">
            <v>-2227.0859999999998</v>
          </cell>
        </row>
        <row r="1411">
          <cell r="C1411">
            <v>-11.39193</v>
          </cell>
          <cell r="E1411">
            <v>-2228.3130000000001</v>
          </cell>
        </row>
        <row r="1412">
          <cell r="C1412">
            <v>-11.40198</v>
          </cell>
          <cell r="E1412">
            <v>-2229.7829999999999</v>
          </cell>
        </row>
        <row r="1413">
          <cell r="C1413">
            <v>-11.41202</v>
          </cell>
          <cell r="E1413">
            <v>-2231.4290000000001</v>
          </cell>
        </row>
        <row r="1414">
          <cell r="C1414">
            <v>-11.42207</v>
          </cell>
          <cell r="E1414">
            <v>-2232.8939999999998</v>
          </cell>
        </row>
        <row r="1415">
          <cell r="C1415">
            <v>-11.43205</v>
          </cell>
          <cell r="E1415">
            <v>-2234.308</v>
          </cell>
        </row>
        <row r="1416">
          <cell r="C1416">
            <v>-11.44204</v>
          </cell>
          <cell r="E1416">
            <v>-2235.652</v>
          </cell>
        </row>
        <row r="1417">
          <cell r="C1417">
            <v>-11.452019999999999</v>
          </cell>
          <cell r="E1417">
            <v>-2237.0659999999998</v>
          </cell>
        </row>
        <row r="1418">
          <cell r="C1418">
            <v>-11.462009999999999</v>
          </cell>
          <cell r="E1418">
            <v>-2238.4960000000001</v>
          </cell>
        </row>
        <row r="1419">
          <cell r="C1419">
            <v>-11.47199</v>
          </cell>
          <cell r="E1419">
            <v>-2239.9409999999998</v>
          </cell>
        </row>
        <row r="1420">
          <cell r="C1420">
            <v>-11.48204</v>
          </cell>
          <cell r="E1420">
            <v>-2241.4360000000001</v>
          </cell>
        </row>
        <row r="1421">
          <cell r="C1421">
            <v>-11.49202</v>
          </cell>
          <cell r="E1421">
            <v>-2242.9549999999999</v>
          </cell>
        </row>
        <row r="1422">
          <cell r="C1422">
            <v>-11.502000000000001</v>
          </cell>
          <cell r="E1422">
            <v>-2244.3760000000002</v>
          </cell>
        </row>
        <row r="1423">
          <cell r="C1423">
            <v>-11.511990000000001</v>
          </cell>
          <cell r="E1423">
            <v>-2245.9780000000001</v>
          </cell>
        </row>
        <row r="1424">
          <cell r="C1424">
            <v>-11.521979999999999</v>
          </cell>
          <cell r="E1424">
            <v>-2247.87</v>
          </cell>
        </row>
        <row r="1425">
          <cell r="C1425">
            <v>-11.532019999999999</v>
          </cell>
          <cell r="E1425">
            <v>-2249.7350000000001</v>
          </cell>
        </row>
        <row r="1426">
          <cell r="C1426">
            <v>-11.542059999999999</v>
          </cell>
          <cell r="E1426">
            <v>-2251.3780000000002</v>
          </cell>
        </row>
        <row r="1427">
          <cell r="C1427">
            <v>-11.552049999999999</v>
          </cell>
          <cell r="E1427">
            <v>-2253.2289999999998</v>
          </cell>
        </row>
        <row r="1428">
          <cell r="C1428">
            <v>-11.56209</v>
          </cell>
          <cell r="E1428">
            <v>-2254.7629999999999</v>
          </cell>
        </row>
        <row r="1429">
          <cell r="C1429">
            <v>-11.57208</v>
          </cell>
          <cell r="E1429">
            <v>-2256.4279999999999</v>
          </cell>
        </row>
        <row r="1430">
          <cell r="C1430">
            <v>-11.58206</v>
          </cell>
          <cell r="E1430">
            <v>-2257.81</v>
          </cell>
        </row>
        <row r="1431">
          <cell r="C1431">
            <v>-11.591989999999999</v>
          </cell>
          <cell r="E1431">
            <v>-2259.1210000000001</v>
          </cell>
        </row>
        <row r="1432">
          <cell r="C1432">
            <v>-11.602029999999999</v>
          </cell>
          <cell r="E1432">
            <v>-2260.3510000000001</v>
          </cell>
        </row>
        <row r="1433">
          <cell r="C1433">
            <v>-11.612080000000001</v>
          </cell>
          <cell r="E1433">
            <v>-2261.4349999999999</v>
          </cell>
        </row>
        <row r="1434">
          <cell r="C1434">
            <v>-11.622059999999999</v>
          </cell>
          <cell r="E1434">
            <v>-2262.7539999999999</v>
          </cell>
        </row>
        <row r="1435">
          <cell r="C1435">
            <v>-11.63199</v>
          </cell>
          <cell r="E1435">
            <v>-2264.049</v>
          </cell>
        </row>
        <row r="1436">
          <cell r="C1436">
            <v>-11.64203</v>
          </cell>
          <cell r="E1436">
            <v>-2265.2069999999999</v>
          </cell>
        </row>
        <row r="1437">
          <cell r="C1437">
            <v>-11.65208</v>
          </cell>
          <cell r="E1437">
            <v>-2266.056</v>
          </cell>
        </row>
        <row r="1438">
          <cell r="C1438">
            <v>-11.66212</v>
          </cell>
          <cell r="E1438">
            <v>-2266.8209999999999</v>
          </cell>
        </row>
        <row r="1439">
          <cell r="C1439">
            <v>-11.67211</v>
          </cell>
          <cell r="E1439">
            <v>-2267.386</v>
          </cell>
        </row>
        <row r="1440">
          <cell r="C1440">
            <v>-11.682090000000001</v>
          </cell>
          <cell r="E1440">
            <v>-2268.125</v>
          </cell>
        </row>
        <row r="1441">
          <cell r="C1441">
            <v>-11.692080000000001</v>
          </cell>
          <cell r="E1441">
            <v>-2269.0320000000002</v>
          </cell>
        </row>
        <row r="1442">
          <cell r="C1442">
            <v>-11.702059999999999</v>
          </cell>
          <cell r="E1442">
            <v>-2269.7330000000002</v>
          </cell>
        </row>
        <row r="1443">
          <cell r="C1443">
            <v>-11.71205</v>
          </cell>
          <cell r="E1443">
            <v>-2270.4899999999998</v>
          </cell>
        </row>
        <row r="1444">
          <cell r="C1444">
            <v>-11.72203</v>
          </cell>
          <cell r="E1444">
            <v>-2271.5590000000002</v>
          </cell>
        </row>
        <row r="1445">
          <cell r="C1445">
            <v>-11.73202</v>
          </cell>
          <cell r="E1445">
            <v>-2272.5259999999998</v>
          </cell>
        </row>
        <row r="1446">
          <cell r="C1446">
            <v>-11.742000000000001</v>
          </cell>
          <cell r="E1446">
            <v>-2273.2939999999999</v>
          </cell>
        </row>
        <row r="1447">
          <cell r="C1447">
            <v>-11.75198</v>
          </cell>
          <cell r="E1447">
            <v>-2274.0509999999999</v>
          </cell>
        </row>
        <row r="1448">
          <cell r="C1448">
            <v>-11.76197</v>
          </cell>
          <cell r="E1448">
            <v>-2274.7689999999998</v>
          </cell>
        </row>
        <row r="1449">
          <cell r="C1449">
            <v>-11.7719</v>
          </cell>
          <cell r="E1449">
            <v>-2275.375</v>
          </cell>
        </row>
        <row r="1450">
          <cell r="C1450">
            <v>-11.781879999999999</v>
          </cell>
          <cell r="E1450">
            <v>-2275.7600000000002</v>
          </cell>
        </row>
        <row r="1451">
          <cell r="C1451">
            <v>-11.791869999999999</v>
          </cell>
          <cell r="E1451">
            <v>-2275.9340000000002</v>
          </cell>
        </row>
        <row r="1452">
          <cell r="C1452">
            <v>-11.801909999999999</v>
          </cell>
          <cell r="E1452">
            <v>-2276.3290000000002</v>
          </cell>
        </row>
        <row r="1453">
          <cell r="C1453">
            <v>-11.81195</v>
          </cell>
          <cell r="E1453">
            <v>-2276.6909999999998</v>
          </cell>
        </row>
        <row r="1454">
          <cell r="C1454">
            <v>-11.82194</v>
          </cell>
          <cell r="E1454">
            <v>-2277.35</v>
          </cell>
        </row>
        <row r="1455">
          <cell r="C1455">
            <v>-11.83192</v>
          </cell>
          <cell r="E1455">
            <v>-2278.1390000000001</v>
          </cell>
        </row>
        <row r="1456">
          <cell r="C1456">
            <v>-11.837960000000001</v>
          </cell>
          <cell r="E1456">
            <v>-2278.6660000000002</v>
          </cell>
        </row>
      </sheetData>
      <sheetData sheetId="19"/>
      <sheetData sheetId="20"/>
      <sheetData sheetId="21"/>
      <sheetData sheetId="22"/>
      <sheetData sheetId="23"/>
      <sheetData sheetId="24">
        <row r="7">
          <cell r="F7">
            <v>-2.4500000000000002</v>
          </cell>
          <cell r="G7">
            <v>-5318.77</v>
          </cell>
          <cell r="H7">
            <v>-5.48</v>
          </cell>
          <cell r="I7">
            <v>-15934.48</v>
          </cell>
        </row>
        <row r="33">
          <cell r="C33">
            <v>-1.19579E-4</v>
          </cell>
          <cell r="E33">
            <v>-9.1112090000000007E-2</v>
          </cell>
        </row>
        <row r="34">
          <cell r="C34">
            <v>-1.1360000000000001E-3</v>
          </cell>
          <cell r="E34">
            <v>0.1206372</v>
          </cell>
        </row>
        <row r="35">
          <cell r="C35">
            <v>-3.5275800000000002E-3</v>
          </cell>
          <cell r="E35">
            <v>0.27920400000000001</v>
          </cell>
        </row>
        <row r="36">
          <cell r="C36">
            <v>-7.5932669999999999E-3</v>
          </cell>
          <cell r="E36">
            <v>0.17891219999999999</v>
          </cell>
        </row>
        <row r="37">
          <cell r="C37">
            <v>-1.30939E-2</v>
          </cell>
          <cell r="E37">
            <v>0.19409309999999999</v>
          </cell>
        </row>
        <row r="38">
          <cell r="C38">
            <v>-2.0029479999999999E-2</v>
          </cell>
          <cell r="E38">
            <v>0.15109690000000001</v>
          </cell>
        </row>
        <row r="39">
          <cell r="C39">
            <v>-2.7981490000000001E-2</v>
          </cell>
          <cell r="E39">
            <v>0.23865649999999999</v>
          </cell>
        </row>
        <row r="40">
          <cell r="C40">
            <v>-3.6890119999999998E-2</v>
          </cell>
          <cell r="E40">
            <v>0.33679350000000002</v>
          </cell>
        </row>
        <row r="41">
          <cell r="C41">
            <v>-4.6516229999999999E-2</v>
          </cell>
          <cell r="E41">
            <v>0.37126880000000001</v>
          </cell>
        </row>
        <row r="42">
          <cell r="C42">
            <v>-5.6620660000000003E-2</v>
          </cell>
          <cell r="E42">
            <v>0.14404500000000001</v>
          </cell>
        </row>
        <row r="43">
          <cell r="C43">
            <v>-6.7203399999999996E-2</v>
          </cell>
          <cell r="E43">
            <v>0.17920610000000001</v>
          </cell>
        </row>
        <row r="44">
          <cell r="C44">
            <v>-7.814488E-2</v>
          </cell>
          <cell r="E44">
            <v>-8.1559849999999993E-3</v>
          </cell>
        </row>
        <row r="45">
          <cell r="C45">
            <v>-8.9385300000000001E-2</v>
          </cell>
          <cell r="E45">
            <v>-0.13489190000000001</v>
          </cell>
        </row>
        <row r="46">
          <cell r="C46">
            <v>-0.10080509999999999</v>
          </cell>
          <cell r="E46">
            <v>-0.146449</v>
          </cell>
        </row>
        <row r="47">
          <cell r="C47">
            <v>-0.1124043</v>
          </cell>
          <cell r="E47">
            <v>-0.166821</v>
          </cell>
        </row>
        <row r="48">
          <cell r="C48">
            <v>-0.1240632</v>
          </cell>
          <cell r="E48">
            <v>-0.23870959999999999</v>
          </cell>
        </row>
        <row r="49">
          <cell r="C49">
            <v>-0.13584170000000001</v>
          </cell>
          <cell r="E49">
            <v>-0.1687797</v>
          </cell>
        </row>
        <row r="50">
          <cell r="C50">
            <v>-0.14756050000000001</v>
          </cell>
          <cell r="E50">
            <v>-0.28601529999999997</v>
          </cell>
        </row>
        <row r="51">
          <cell r="C51">
            <v>-0.15933900000000001</v>
          </cell>
          <cell r="E51">
            <v>-0.2824894</v>
          </cell>
        </row>
        <row r="52">
          <cell r="C52">
            <v>-0.17105780000000001</v>
          </cell>
          <cell r="E52">
            <v>-0.39482840000000002</v>
          </cell>
        </row>
        <row r="53">
          <cell r="C53">
            <v>-0.18277650000000001</v>
          </cell>
          <cell r="E53">
            <v>-0.58454059999999997</v>
          </cell>
        </row>
        <row r="54">
          <cell r="C54">
            <v>-0.19449520000000001</v>
          </cell>
          <cell r="E54">
            <v>-0.44624760000000002</v>
          </cell>
        </row>
        <row r="55">
          <cell r="C55">
            <v>-0.20615420000000001</v>
          </cell>
          <cell r="E55">
            <v>-0.32029489999999999</v>
          </cell>
        </row>
        <row r="56">
          <cell r="C56">
            <v>-0.21769359999999999</v>
          </cell>
          <cell r="E56">
            <v>-0.3102068</v>
          </cell>
        </row>
        <row r="57">
          <cell r="C57">
            <v>-0.22923289999999999</v>
          </cell>
          <cell r="E57">
            <v>-0.27122619999999997</v>
          </cell>
        </row>
        <row r="58">
          <cell r="C58">
            <v>-0.2407125</v>
          </cell>
          <cell r="E58">
            <v>-0.35173399999999999</v>
          </cell>
        </row>
        <row r="59">
          <cell r="C59">
            <v>-0.25207259999999998</v>
          </cell>
          <cell r="E59">
            <v>-0.44869589999999998</v>
          </cell>
        </row>
        <row r="60">
          <cell r="C60">
            <v>-0.26337270000000002</v>
          </cell>
          <cell r="E60">
            <v>-0.42930370000000001</v>
          </cell>
        </row>
        <row r="61">
          <cell r="C61">
            <v>-0.2746132</v>
          </cell>
          <cell r="E61">
            <v>-0.29022700000000001</v>
          </cell>
        </row>
        <row r="62">
          <cell r="C62">
            <v>-0.28573399999999999</v>
          </cell>
          <cell r="E62">
            <v>-8.5235660000000005E-2</v>
          </cell>
        </row>
        <row r="63">
          <cell r="C63">
            <v>-0.29679509999999998</v>
          </cell>
          <cell r="E63">
            <v>8.1362669999999998E-2</v>
          </cell>
        </row>
        <row r="64">
          <cell r="C64">
            <v>-0.30773660000000003</v>
          </cell>
          <cell r="E64">
            <v>8.8022719999999999E-2</v>
          </cell>
        </row>
        <row r="65">
          <cell r="C65">
            <v>-0.31873780000000002</v>
          </cell>
          <cell r="E65">
            <v>-0.39355509999999999</v>
          </cell>
        </row>
        <row r="66">
          <cell r="C66">
            <v>-0.32967930000000001</v>
          </cell>
          <cell r="E66">
            <v>-1.3549469999999999</v>
          </cell>
        </row>
        <row r="67">
          <cell r="C67">
            <v>-0.340561</v>
          </cell>
          <cell r="E67">
            <v>-2.4682469999999999</v>
          </cell>
        </row>
        <row r="68">
          <cell r="C68">
            <v>-0.3513231</v>
          </cell>
          <cell r="E68">
            <v>-3.6219960000000002</v>
          </cell>
        </row>
        <row r="69">
          <cell r="C69">
            <v>-0.3619656</v>
          </cell>
          <cell r="E69">
            <v>-5.0818120000000002</v>
          </cell>
        </row>
        <row r="70">
          <cell r="C70">
            <v>-0.3726082</v>
          </cell>
          <cell r="E70">
            <v>-8.4302309999999991</v>
          </cell>
        </row>
        <row r="71">
          <cell r="C71">
            <v>-0.3831909</v>
          </cell>
          <cell r="E71">
            <v>-14.398389999999999</v>
          </cell>
        </row>
        <row r="72">
          <cell r="C72">
            <v>-0.3937737</v>
          </cell>
          <cell r="E72">
            <v>-21.03548</v>
          </cell>
        </row>
        <row r="73">
          <cell r="C73">
            <v>-0.40429660000000001</v>
          </cell>
          <cell r="E73">
            <v>-26.1586</v>
          </cell>
        </row>
        <row r="74">
          <cell r="C74">
            <v>-0.41475970000000001</v>
          </cell>
          <cell r="E74">
            <v>-29.117599999999999</v>
          </cell>
        </row>
        <row r="75">
          <cell r="C75">
            <v>-0.42516310000000002</v>
          </cell>
          <cell r="E75">
            <v>-30.282609999999998</v>
          </cell>
        </row>
        <row r="76">
          <cell r="C76">
            <v>-0.43556650000000002</v>
          </cell>
          <cell r="E76">
            <v>-30.48339</v>
          </cell>
        </row>
        <row r="77">
          <cell r="C77">
            <v>-0.44596989999999997</v>
          </cell>
          <cell r="E77">
            <v>-30.591809999999999</v>
          </cell>
        </row>
        <row r="78">
          <cell r="C78">
            <v>-0.45631349999999998</v>
          </cell>
          <cell r="E78">
            <v>-30.77692</v>
          </cell>
        </row>
        <row r="79">
          <cell r="C79">
            <v>-0.46665699999999999</v>
          </cell>
          <cell r="E79">
            <v>-30.938330000000001</v>
          </cell>
        </row>
        <row r="80">
          <cell r="C80">
            <v>-0.4769408</v>
          </cell>
          <cell r="E80">
            <v>-30.708850000000002</v>
          </cell>
        </row>
        <row r="81">
          <cell r="C81">
            <v>-0.48722460000000001</v>
          </cell>
          <cell r="E81">
            <v>-30.589559999999999</v>
          </cell>
        </row>
        <row r="82">
          <cell r="C82">
            <v>-0.49744860000000002</v>
          </cell>
          <cell r="E82">
            <v>-30.76174</v>
          </cell>
        </row>
        <row r="83">
          <cell r="C83">
            <v>-0.50767269999999998</v>
          </cell>
          <cell r="E83">
            <v>-31.197389999999999</v>
          </cell>
        </row>
        <row r="84">
          <cell r="C84">
            <v>-0.51789669999999999</v>
          </cell>
          <cell r="E84">
            <v>-31.121279999999999</v>
          </cell>
        </row>
        <row r="85">
          <cell r="C85">
            <v>-0.52806090000000006</v>
          </cell>
          <cell r="E85">
            <v>-31.245470000000001</v>
          </cell>
        </row>
        <row r="86">
          <cell r="C86">
            <v>-0.53822510000000001</v>
          </cell>
          <cell r="E86">
            <v>-31.691109999999998</v>
          </cell>
        </row>
        <row r="87">
          <cell r="C87">
            <v>-0.54832959999999997</v>
          </cell>
          <cell r="E87">
            <v>-32.180819999999997</v>
          </cell>
        </row>
        <row r="88">
          <cell r="C88">
            <v>-0.55849369999999998</v>
          </cell>
          <cell r="E88">
            <v>-32.230269999999997</v>
          </cell>
        </row>
        <row r="89">
          <cell r="C89">
            <v>-0.5685384</v>
          </cell>
          <cell r="E89">
            <v>-31.99972</v>
          </cell>
        </row>
        <row r="90">
          <cell r="C90">
            <v>-0.57870259999999996</v>
          </cell>
          <cell r="E90">
            <v>-32.05594</v>
          </cell>
        </row>
        <row r="91">
          <cell r="C91">
            <v>-0.58880699999999997</v>
          </cell>
          <cell r="E91">
            <v>-32.085030000000003</v>
          </cell>
        </row>
        <row r="92">
          <cell r="C92">
            <v>-0.59897120000000004</v>
          </cell>
          <cell r="E92">
            <v>-32.154859999999999</v>
          </cell>
        </row>
        <row r="93">
          <cell r="C93">
            <v>-0.6090158</v>
          </cell>
          <cell r="E93">
            <v>-32.414700000000003</v>
          </cell>
        </row>
        <row r="94">
          <cell r="C94">
            <v>-0.61906050000000001</v>
          </cell>
          <cell r="E94">
            <v>-32.987270000000002</v>
          </cell>
        </row>
        <row r="95">
          <cell r="C95">
            <v>-0.62910509999999997</v>
          </cell>
          <cell r="E95">
            <v>-33.610860000000002</v>
          </cell>
        </row>
        <row r="96">
          <cell r="C96">
            <v>-0.63914979999999999</v>
          </cell>
          <cell r="E96">
            <v>-34.133279999999999</v>
          </cell>
        </row>
        <row r="97">
          <cell r="C97">
            <v>-0.6492542</v>
          </cell>
          <cell r="E97">
            <v>-35.031399999999998</v>
          </cell>
        </row>
        <row r="98">
          <cell r="C98">
            <v>-0.65929879999999996</v>
          </cell>
          <cell r="E98">
            <v>-36.358110000000003</v>
          </cell>
        </row>
        <row r="99">
          <cell r="C99">
            <v>-0.66940330000000003</v>
          </cell>
          <cell r="E99">
            <v>-37.798439999999999</v>
          </cell>
        </row>
        <row r="100">
          <cell r="C100">
            <v>-0.67950759999999999</v>
          </cell>
          <cell r="E100">
            <v>-38.91722</v>
          </cell>
        </row>
        <row r="101">
          <cell r="C101">
            <v>-0.68955230000000001</v>
          </cell>
          <cell r="E101">
            <v>-39.986539999999998</v>
          </cell>
        </row>
        <row r="102">
          <cell r="C102">
            <v>-0.69953719999999997</v>
          </cell>
          <cell r="E102">
            <v>-41.299349999999997</v>
          </cell>
        </row>
        <row r="103">
          <cell r="C103">
            <v>-0.70958180000000004</v>
          </cell>
          <cell r="E103">
            <v>-42.53351</v>
          </cell>
        </row>
        <row r="104">
          <cell r="C104">
            <v>-0.7195667</v>
          </cell>
          <cell r="E104">
            <v>-43.279139999999998</v>
          </cell>
        </row>
        <row r="105">
          <cell r="C105">
            <v>-0.72949169999999997</v>
          </cell>
          <cell r="E105">
            <v>-43.576779999999999</v>
          </cell>
        </row>
        <row r="106">
          <cell r="C106">
            <v>-0.73953630000000004</v>
          </cell>
          <cell r="E106">
            <v>-43.585599999999999</v>
          </cell>
        </row>
        <row r="107">
          <cell r="C107">
            <v>-0.74958089999999999</v>
          </cell>
          <cell r="E107">
            <v>-43.692059999999998</v>
          </cell>
        </row>
        <row r="108">
          <cell r="C108">
            <v>-0.75962560000000001</v>
          </cell>
          <cell r="E108">
            <v>-44.52505</v>
          </cell>
        </row>
        <row r="109">
          <cell r="C109">
            <v>-0.76973000000000003</v>
          </cell>
          <cell r="E109">
            <v>-46.332560000000001</v>
          </cell>
        </row>
        <row r="110">
          <cell r="C110">
            <v>-0.77977459999999998</v>
          </cell>
          <cell r="E110">
            <v>-47.83831</v>
          </cell>
        </row>
        <row r="111">
          <cell r="C111">
            <v>-0.78987909999999995</v>
          </cell>
          <cell r="E111">
            <v>-48.797739999999997</v>
          </cell>
        </row>
        <row r="112">
          <cell r="C112">
            <v>-0.79980419999999997</v>
          </cell>
          <cell r="E112">
            <v>-49.424959999999999</v>
          </cell>
        </row>
        <row r="113">
          <cell r="C113">
            <v>-0.80984880000000004</v>
          </cell>
          <cell r="E113">
            <v>-49.790669999999999</v>
          </cell>
        </row>
        <row r="114">
          <cell r="C114">
            <v>-0.81989339999999999</v>
          </cell>
          <cell r="E114">
            <v>-50.112409999999997</v>
          </cell>
        </row>
        <row r="115">
          <cell r="C115">
            <v>-0.82987829999999996</v>
          </cell>
          <cell r="E115">
            <v>-50.148850000000003</v>
          </cell>
        </row>
        <row r="116">
          <cell r="C116">
            <v>-0.83992290000000003</v>
          </cell>
          <cell r="E116">
            <v>-50.603389999999997</v>
          </cell>
        </row>
        <row r="117">
          <cell r="C117">
            <v>-0.84996749999999999</v>
          </cell>
          <cell r="E117">
            <v>-54.334069999999997</v>
          </cell>
        </row>
        <row r="118">
          <cell r="C118">
            <v>-0.85995239999999995</v>
          </cell>
          <cell r="E118">
            <v>-63.137239999999998</v>
          </cell>
        </row>
        <row r="119">
          <cell r="C119">
            <v>-0.86993719999999997</v>
          </cell>
          <cell r="E119">
            <v>-76.812010000000001</v>
          </cell>
        </row>
        <row r="120">
          <cell r="C120">
            <v>-0.87794910000000004</v>
          </cell>
          <cell r="E120">
            <v>-90.534080000000003</v>
          </cell>
        </row>
        <row r="121">
          <cell r="C121">
            <v>-0.88596079999999999</v>
          </cell>
          <cell r="E121">
            <v>-105.9901</v>
          </cell>
        </row>
        <row r="122">
          <cell r="C122">
            <v>-0.89193979999999995</v>
          </cell>
          <cell r="E122">
            <v>-118.5585</v>
          </cell>
        </row>
        <row r="123">
          <cell r="C123">
            <v>-0.89797850000000001</v>
          </cell>
          <cell r="E123">
            <v>-131.6319</v>
          </cell>
        </row>
        <row r="124">
          <cell r="C124">
            <v>-0.90395749999999997</v>
          </cell>
          <cell r="E124">
            <v>-145.12710000000001</v>
          </cell>
        </row>
        <row r="125">
          <cell r="C125">
            <v>-0.90999620000000003</v>
          </cell>
          <cell r="E125">
            <v>-158.9933</v>
          </cell>
        </row>
        <row r="126">
          <cell r="C126">
            <v>-0.91591540000000005</v>
          </cell>
          <cell r="E126">
            <v>-173.24379999999999</v>
          </cell>
        </row>
        <row r="127">
          <cell r="C127">
            <v>-0.9219541</v>
          </cell>
          <cell r="E127">
            <v>-187.76320000000001</v>
          </cell>
        </row>
        <row r="128">
          <cell r="C128">
            <v>-0.92793309999999996</v>
          </cell>
          <cell r="E128">
            <v>-202.38910000000001</v>
          </cell>
        </row>
        <row r="129">
          <cell r="C129">
            <v>-0.93397180000000002</v>
          </cell>
          <cell r="E129">
            <v>-217.1062</v>
          </cell>
        </row>
        <row r="130">
          <cell r="C130">
            <v>-0.93995079999999998</v>
          </cell>
          <cell r="E130">
            <v>-232.14320000000001</v>
          </cell>
        </row>
        <row r="131">
          <cell r="C131">
            <v>-0.94598950000000004</v>
          </cell>
          <cell r="E131">
            <v>-247.386</v>
          </cell>
        </row>
        <row r="132">
          <cell r="C132">
            <v>-0.95196840000000005</v>
          </cell>
          <cell r="E132">
            <v>-262.78809999999999</v>
          </cell>
        </row>
        <row r="133">
          <cell r="C133">
            <v>-0.9580071</v>
          </cell>
          <cell r="E133">
            <v>-278.28859999999997</v>
          </cell>
        </row>
        <row r="134">
          <cell r="C134">
            <v>-0.96392630000000001</v>
          </cell>
          <cell r="E134">
            <v>-293.90929999999997</v>
          </cell>
        </row>
        <row r="135">
          <cell r="C135">
            <v>-0.96996499999999997</v>
          </cell>
          <cell r="E135">
            <v>-309.60070000000002</v>
          </cell>
        </row>
        <row r="136">
          <cell r="C136">
            <v>-0.97588419999999998</v>
          </cell>
          <cell r="E136">
            <v>-325.52769999999998</v>
          </cell>
        </row>
        <row r="137">
          <cell r="C137">
            <v>-0.98198269999999999</v>
          </cell>
          <cell r="E137">
            <v>-341.51920000000001</v>
          </cell>
        </row>
        <row r="138">
          <cell r="C138">
            <v>-0.9879019</v>
          </cell>
          <cell r="E138">
            <v>-357.78919999999999</v>
          </cell>
        </row>
        <row r="139">
          <cell r="C139">
            <v>-0.99400040000000001</v>
          </cell>
          <cell r="E139">
            <v>-374.3811</v>
          </cell>
        </row>
        <row r="140">
          <cell r="C140">
            <v>-0.99991960000000002</v>
          </cell>
          <cell r="E140">
            <v>-391.22460000000001</v>
          </cell>
        </row>
        <row r="141">
          <cell r="C141">
            <v>-1.0060180000000001</v>
          </cell>
          <cell r="E141">
            <v>-408.31400000000002</v>
          </cell>
        </row>
        <row r="142">
          <cell r="C142">
            <v>-1.0119370000000001</v>
          </cell>
          <cell r="E142">
            <v>-425.59519999999998</v>
          </cell>
        </row>
        <row r="143">
          <cell r="C143">
            <v>-1.017976</v>
          </cell>
          <cell r="E143">
            <v>-443.08049999999997</v>
          </cell>
        </row>
        <row r="144">
          <cell r="C144">
            <v>-1.0239549999999999</v>
          </cell>
          <cell r="E144">
            <v>-460.68150000000003</v>
          </cell>
        </row>
        <row r="145">
          <cell r="C145">
            <v>-1.0299339999999999</v>
          </cell>
          <cell r="E145">
            <v>-478.3895</v>
          </cell>
        </row>
        <row r="146">
          <cell r="C146">
            <v>-1.0358529999999999</v>
          </cell>
          <cell r="E146">
            <v>-496.28870000000001</v>
          </cell>
        </row>
        <row r="147">
          <cell r="C147">
            <v>-1.041892</v>
          </cell>
          <cell r="E147">
            <v>-514.36490000000003</v>
          </cell>
        </row>
        <row r="148">
          <cell r="C148">
            <v>-1.047871</v>
          </cell>
          <cell r="E148">
            <v>-532.54909999999995</v>
          </cell>
        </row>
        <row r="149">
          <cell r="C149">
            <v>-1.05385</v>
          </cell>
          <cell r="E149">
            <v>-550.73969999999997</v>
          </cell>
        </row>
        <row r="150">
          <cell r="C150">
            <v>-1.0598879999999999</v>
          </cell>
          <cell r="E150">
            <v>-568.91750000000002</v>
          </cell>
        </row>
        <row r="151">
          <cell r="C151">
            <v>-1.0658669999999999</v>
          </cell>
          <cell r="E151">
            <v>-587.28750000000002</v>
          </cell>
        </row>
        <row r="152">
          <cell r="C152">
            <v>-1.071906</v>
          </cell>
          <cell r="E152">
            <v>-605.67880000000002</v>
          </cell>
        </row>
        <row r="153">
          <cell r="C153">
            <v>-1.077885</v>
          </cell>
          <cell r="E153">
            <v>-624.09699999999998</v>
          </cell>
        </row>
        <row r="154">
          <cell r="C154">
            <v>-1.0839240000000001</v>
          </cell>
          <cell r="E154">
            <v>-642.53530000000001</v>
          </cell>
        </row>
        <row r="155">
          <cell r="C155">
            <v>-1.0899030000000001</v>
          </cell>
          <cell r="E155">
            <v>-661.05129999999997</v>
          </cell>
        </row>
        <row r="156">
          <cell r="C156">
            <v>-1.095882</v>
          </cell>
          <cell r="E156">
            <v>-679.71190000000001</v>
          </cell>
        </row>
        <row r="157">
          <cell r="C157">
            <v>-1.101861</v>
          </cell>
          <cell r="E157">
            <v>-698.39790000000005</v>
          </cell>
        </row>
        <row r="158">
          <cell r="C158">
            <v>-1.107899</v>
          </cell>
          <cell r="E158">
            <v>-717.14369999999997</v>
          </cell>
        </row>
        <row r="159">
          <cell r="C159">
            <v>-1.1119049999999999</v>
          </cell>
          <cell r="E159">
            <v>-729.70349999999996</v>
          </cell>
        </row>
        <row r="160">
          <cell r="C160">
            <v>-1.1158509999999999</v>
          </cell>
          <cell r="E160">
            <v>-742.29459999999995</v>
          </cell>
        </row>
        <row r="161">
          <cell r="C161">
            <v>-1.1199170000000001</v>
          </cell>
          <cell r="E161">
            <v>-754.91809999999998</v>
          </cell>
        </row>
        <row r="162">
          <cell r="C162">
            <v>-1.123923</v>
          </cell>
          <cell r="E162">
            <v>-767.64850000000001</v>
          </cell>
        </row>
        <row r="163">
          <cell r="C163">
            <v>-1.127869</v>
          </cell>
          <cell r="E163">
            <v>-780.45979999999997</v>
          </cell>
        </row>
        <row r="164">
          <cell r="C164">
            <v>-1.131875</v>
          </cell>
          <cell r="E164">
            <v>-793.29840000000002</v>
          </cell>
        </row>
        <row r="165">
          <cell r="C165">
            <v>-1.1358809999999999</v>
          </cell>
          <cell r="E165">
            <v>-806.06970000000001</v>
          </cell>
        </row>
        <row r="166">
          <cell r="C166">
            <v>-1.1398269999999999</v>
          </cell>
          <cell r="E166">
            <v>-818.77449999999999</v>
          </cell>
        </row>
        <row r="167">
          <cell r="C167">
            <v>-1.1438330000000001</v>
          </cell>
          <cell r="E167">
            <v>-831.52710000000002</v>
          </cell>
        </row>
        <row r="168">
          <cell r="C168">
            <v>-1.147899</v>
          </cell>
          <cell r="E168">
            <v>-844.34450000000004</v>
          </cell>
        </row>
        <row r="169">
          <cell r="C169">
            <v>-1.151845</v>
          </cell>
          <cell r="E169">
            <v>-857.24329999999998</v>
          </cell>
        </row>
        <row r="170">
          <cell r="C170">
            <v>-1.155851</v>
          </cell>
          <cell r="E170">
            <v>-870.15980000000002</v>
          </cell>
        </row>
        <row r="171">
          <cell r="C171">
            <v>-1.1598569999999999</v>
          </cell>
          <cell r="E171">
            <v>-883.06550000000004</v>
          </cell>
        </row>
        <row r="172">
          <cell r="C172">
            <v>-1.1638029999999999</v>
          </cell>
          <cell r="E172">
            <v>-895.99969999999996</v>
          </cell>
        </row>
        <row r="173">
          <cell r="C173">
            <v>-1.1678090000000001</v>
          </cell>
          <cell r="E173">
            <v>-909.00689999999997</v>
          </cell>
        </row>
        <row r="174">
          <cell r="C174">
            <v>-1.1718740000000001</v>
          </cell>
          <cell r="E174">
            <v>-922.02020000000005</v>
          </cell>
        </row>
        <row r="175">
          <cell r="C175">
            <v>-1.17588</v>
          </cell>
          <cell r="E175">
            <v>-935.03840000000002</v>
          </cell>
        </row>
        <row r="176">
          <cell r="C176">
            <v>-1.179886</v>
          </cell>
          <cell r="E176">
            <v>-948.11329999999998</v>
          </cell>
        </row>
        <row r="177">
          <cell r="C177">
            <v>-1.1838919999999999</v>
          </cell>
          <cell r="E177">
            <v>-961.1825</v>
          </cell>
        </row>
        <row r="178">
          <cell r="C178">
            <v>-1.1878979999999999</v>
          </cell>
          <cell r="E178">
            <v>-974.30780000000004</v>
          </cell>
        </row>
        <row r="179">
          <cell r="C179">
            <v>-1.1919040000000001</v>
          </cell>
          <cell r="E179">
            <v>-987.43380000000002</v>
          </cell>
        </row>
        <row r="180">
          <cell r="C180">
            <v>-1.19591</v>
          </cell>
          <cell r="E180">
            <v>-1000.537</v>
          </cell>
        </row>
        <row r="181">
          <cell r="C181">
            <v>-1.1999150000000001</v>
          </cell>
          <cell r="E181">
            <v>-1013.634</v>
          </cell>
        </row>
        <row r="182">
          <cell r="C182">
            <v>-1.203862</v>
          </cell>
          <cell r="E182">
            <v>-1026.7180000000001</v>
          </cell>
        </row>
        <row r="183">
          <cell r="C183">
            <v>-1.207867</v>
          </cell>
          <cell r="E183">
            <v>-1039.759</v>
          </cell>
        </row>
        <row r="184">
          <cell r="C184">
            <v>-1.211873</v>
          </cell>
          <cell r="E184">
            <v>-1052.8140000000001</v>
          </cell>
        </row>
        <row r="185">
          <cell r="C185">
            <v>-1.2158789999999999</v>
          </cell>
          <cell r="E185">
            <v>-1065.8720000000001</v>
          </cell>
        </row>
        <row r="186">
          <cell r="C186">
            <v>-1.2198850000000001</v>
          </cell>
          <cell r="E186">
            <v>-1078.9190000000001</v>
          </cell>
        </row>
        <row r="187">
          <cell r="C187">
            <v>-1.2238910000000001</v>
          </cell>
          <cell r="E187">
            <v>-1091.9269999999999</v>
          </cell>
        </row>
        <row r="188">
          <cell r="C188">
            <v>-1.227897</v>
          </cell>
          <cell r="E188">
            <v>-1104.9459999999999</v>
          </cell>
        </row>
        <row r="189">
          <cell r="C189">
            <v>-1.231903</v>
          </cell>
          <cell r="E189">
            <v>-1118.0530000000001</v>
          </cell>
        </row>
        <row r="190">
          <cell r="C190">
            <v>-1.2359089999999999</v>
          </cell>
          <cell r="E190">
            <v>-1131.153</v>
          </cell>
        </row>
        <row r="191">
          <cell r="C191">
            <v>-1.2399150000000001</v>
          </cell>
          <cell r="E191">
            <v>-1144.2639999999999</v>
          </cell>
        </row>
        <row r="192">
          <cell r="C192">
            <v>-1.2439210000000001</v>
          </cell>
          <cell r="E192">
            <v>-1157.414</v>
          </cell>
        </row>
        <row r="193">
          <cell r="C193">
            <v>-1.2478670000000001</v>
          </cell>
          <cell r="E193">
            <v>-1170.643</v>
          </cell>
        </row>
        <row r="194">
          <cell r="C194">
            <v>-1.251873</v>
          </cell>
          <cell r="E194">
            <v>-1183.8630000000001</v>
          </cell>
        </row>
        <row r="195">
          <cell r="C195">
            <v>-1.255878</v>
          </cell>
          <cell r="E195">
            <v>-1196.9880000000001</v>
          </cell>
        </row>
        <row r="196">
          <cell r="C196">
            <v>-1.259884</v>
          </cell>
          <cell r="E196">
            <v>-1210.134</v>
          </cell>
        </row>
        <row r="197">
          <cell r="C197">
            <v>-1.26389</v>
          </cell>
          <cell r="E197">
            <v>-1223.3</v>
          </cell>
        </row>
        <row r="198">
          <cell r="C198">
            <v>-1.267836</v>
          </cell>
          <cell r="E198">
            <v>-1236.5060000000001</v>
          </cell>
        </row>
        <row r="199">
          <cell r="C199">
            <v>-1.2717830000000001</v>
          </cell>
          <cell r="E199">
            <v>-1249.634</v>
          </cell>
        </row>
        <row r="200">
          <cell r="C200">
            <v>-1.2758480000000001</v>
          </cell>
          <cell r="E200">
            <v>-1262.6679999999999</v>
          </cell>
        </row>
        <row r="201">
          <cell r="C201">
            <v>-1.279854</v>
          </cell>
          <cell r="E201">
            <v>-1275.664</v>
          </cell>
        </row>
        <row r="202">
          <cell r="C202">
            <v>-1.2838000000000001</v>
          </cell>
          <cell r="E202">
            <v>-1288.6600000000001</v>
          </cell>
        </row>
        <row r="203">
          <cell r="C203">
            <v>-1.287866</v>
          </cell>
          <cell r="E203">
            <v>-1301.7529999999999</v>
          </cell>
        </row>
        <row r="204">
          <cell r="C204">
            <v>-1.291812</v>
          </cell>
          <cell r="E204">
            <v>-1314.915</v>
          </cell>
        </row>
        <row r="205">
          <cell r="C205">
            <v>-1.295758</v>
          </cell>
          <cell r="E205">
            <v>-1328.1890000000001</v>
          </cell>
        </row>
        <row r="206">
          <cell r="C206">
            <v>-1.2998240000000001</v>
          </cell>
          <cell r="E206">
            <v>-1341.586</v>
          </cell>
        </row>
        <row r="207">
          <cell r="C207">
            <v>-1.30383</v>
          </cell>
          <cell r="E207">
            <v>-1355.079</v>
          </cell>
        </row>
        <row r="208">
          <cell r="C208">
            <v>-1.307776</v>
          </cell>
          <cell r="E208">
            <v>-1368.5419999999999</v>
          </cell>
        </row>
        <row r="209">
          <cell r="C209">
            <v>-1.311782</v>
          </cell>
          <cell r="E209">
            <v>-1381.971</v>
          </cell>
        </row>
        <row r="210">
          <cell r="C210">
            <v>-1.315788</v>
          </cell>
          <cell r="E210">
            <v>-1395.37</v>
          </cell>
        </row>
        <row r="211">
          <cell r="C211">
            <v>-1.319734</v>
          </cell>
          <cell r="E211">
            <v>-1408.7149999999999</v>
          </cell>
        </row>
        <row r="212">
          <cell r="C212">
            <v>-1.3237989999999999</v>
          </cell>
          <cell r="E212">
            <v>-1422.029</v>
          </cell>
        </row>
        <row r="213">
          <cell r="C213">
            <v>-1.3278049999999999</v>
          </cell>
          <cell r="E213">
            <v>-1435.36</v>
          </cell>
        </row>
        <row r="214">
          <cell r="C214">
            <v>-1.3318110000000001</v>
          </cell>
          <cell r="E214">
            <v>-1448.74</v>
          </cell>
        </row>
        <row r="215">
          <cell r="C215">
            <v>-1.335817</v>
          </cell>
          <cell r="E215">
            <v>-1462.0340000000001</v>
          </cell>
        </row>
        <row r="216">
          <cell r="C216">
            <v>-1.339823</v>
          </cell>
          <cell r="E216">
            <v>-1475.2639999999999</v>
          </cell>
        </row>
        <row r="217">
          <cell r="C217">
            <v>-1.3438289999999999</v>
          </cell>
          <cell r="E217">
            <v>-1488.518</v>
          </cell>
        </row>
        <row r="218">
          <cell r="C218">
            <v>-1.3478349999999999</v>
          </cell>
          <cell r="E218">
            <v>-1501.8040000000001</v>
          </cell>
        </row>
        <row r="219">
          <cell r="C219">
            <v>-1.3518410000000001</v>
          </cell>
          <cell r="E219">
            <v>-1515.1210000000001</v>
          </cell>
        </row>
        <row r="220">
          <cell r="C220">
            <v>-1.3557870000000001</v>
          </cell>
          <cell r="E220">
            <v>-1528.383</v>
          </cell>
        </row>
        <row r="221">
          <cell r="C221">
            <v>-1.359793</v>
          </cell>
          <cell r="E221">
            <v>-1541.7170000000001</v>
          </cell>
        </row>
        <row r="222">
          <cell r="C222">
            <v>-1.363799</v>
          </cell>
          <cell r="E222">
            <v>-1555.134</v>
          </cell>
        </row>
        <row r="223">
          <cell r="C223">
            <v>-1.3678049999999999</v>
          </cell>
          <cell r="E223">
            <v>-1568.557</v>
          </cell>
        </row>
        <row r="224">
          <cell r="C224">
            <v>-1.3717509999999999</v>
          </cell>
          <cell r="E224">
            <v>-1581.961</v>
          </cell>
        </row>
        <row r="225">
          <cell r="C225">
            <v>-1.3758159999999999</v>
          </cell>
          <cell r="E225">
            <v>-1595.366</v>
          </cell>
        </row>
        <row r="226">
          <cell r="C226">
            <v>-1.3798220000000001</v>
          </cell>
          <cell r="E226">
            <v>-1608.8530000000001</v>
          </cell>
        </row>
        <row r="227">
          <cell r="C227">
            <v>-1.3838280000000001</v>
          </cell>
          <cell r="E227">
            <v>-1622.4749999999999</v>
          </cell>
        </row>
        <row r="228">
          <cell r="C228">
            <v>-1.387834</v>
          </cell>
          <cell r="E228">
            <v>-1636.126</v>
          </cell>
        </row>
        <row r="229">
          <cell r="C229">
            <v>-1.3918999999999999</v>
          </cell>
          <cell r="E229">
            <v>-1649.7940000000001</v>
          </cell>
        </row>
        <row r="230">
          <cell r="C230">
            <v>-1.3958459999999999</v>
          </cell>
          <cell r="E230">
            <v>-1663.413</v>
          </cell>
        </row>
        <row r="231">
          <cell r="C231">
            <v>-1.3998520000000001</v>
          </cell>
          <cell r="E231">
            <v>-1676.99</v>
          </cell>
        </row>
        <row r="232">
          <cell r="C232">
            <v>-1.4039170000000001</v>
          </cell>
          <cell r="E232">
            <v>-1690.55</v>
          </cell>
        </row>
        <row r="233">
          <cell r="C233">
            <v>-1.407923</v>
          </cell>
          <cell r="E233">
            <v>-1704.191</v>
          </cell>
        </row>
        <row r="234">
          <cell r="C234">
            <v>-1.411929</v>
          </cell>
          <cell r="E234">
            <v>-1717.7739999999999</v>
          </cell>
        </row>
        <row r="235">
          <cell r="C235">
            <v>-1.4159949999999999</v>
          </cell>
          <cell r="E235">
            <v>-1731.2270000000001</v>
          </cell>
        </row>
        <row r="236">
          <cell r="C236">
            <v>-1.4198809999999999</v>
          </cell>
          <cell r="E236">
            <v>-1744.72</v>
          </cell>
        </row>
        <row r="237">
          <cell r="C237">
            <v>-1.4239470000000001</v>
          </cell>
          <cell r="E237">
            <v>-1758.28</v>
          </cell>
        </row>
        <row r="238">
          <cell r="C238">
            <v>-1.427953</v>
          </cell>
          <cell r="E238">
            <v>-1771.8420000000001</v>
          </cell>
        </row>
        <row r="239">
          <cell r="C239">
            <v>-1.431959</v>
          </cell>
          <cell r="E239">
            <v>-1785.3340000000001</v>
          </cell>
        </row>
        <row r="240">
          <cell r="C240">
            <v>-1.4359649999999999</v>
          </cell>
          <cell r="E240">
            <v>-1798.7940000000001</v>
          </cell>
        </row>
        <row r="241">
          <cell r="C241">
            <v>-1.43997</v>
          </cell>
          <cell r="E241">
            <v>-1812.2819999999999</v>
          </cell>
        </row>
        <row r="242">
          <cell r="C242">
            <v>-1.443916</v>
          </cell>
          <cell r="E242">
            <v>-1825.769</v>
          </cell>
        </row>
        <row r="243">
          <cell r="C243">
            <v>-1.4479219999999999</v>
          </cell>
          <cell r="E243">
            <v>-1839.2660000000001</v>
          </cell>
        </row>
        <row r="244">
          <cell r="C244">
            <v>-1.4519280000000001</v>
          </cell>
          <cell r="E244">
            <v>-1852.7650000000001</v>
          </cell>
        </row>
        <row r="245">
          <cell r="C245">
            <v>-1.4559340000000001</v>
          </cell>
          <cell r="E245">
            <v>-1866.191</v>
          </cell>
        </row>
        <row r="246">
          <cell r="C246">
            <v>-1.45994</v>
          </cell>
          <cell r="E246">
            <v>-1879.6420000000001</v>
          </cell>
        </row>
        <row r="247">
          <cell r="C247">
            <v>-1.463886</v>
          </cell>
          <cell r="E247">
            <v>-1893.124</v>
          </cell>
        </row>
        <row r="248">
          <cell r="C248">
            <v>-1.467892</v>
          </cell>
          <cell r="E248">
            <v>-1906.6569999999999</v>
          </cell>
        </row>
        <row r="249">
          <cell r="C249">
            <v>-1.4718979999999999</v>
          </cell>
          <cell r="E249">
            <v>-1920.182</v>
          </cell>
        </row>
        <row r="250">
          <cell r="C250">
            <v>-1.4758439999999999</v>
          </cell>
          <cell r="E250">
            <v>-1933.6369999999999</v>
          </cell>
        </row>
        <row r="251">
          <cell r="C251">
            <v>-1.4798500000000001</v>
          </cell>
          <cell r="E251">
            <v>-1947.078</v>
          </cell>
        </row>
        <row r="252">
          <cell r="C252">
            <v>-1.4838560000000001</v>
          </cell>
          <cell r="E252">
            <v>-1960.5730000000001</v>
          </cell>
        </row>
        <row r="253">
          <cell r="C253">
            <v>-1.4878020000000001</v>
          </cell>
          <cell r="E253">
            <v>-1974.0809999999999</v>
          </cell>
        </row>
        <row r="254">
          <cell r="C254">
            <v>-1.491808</v>
          </cell>
          <cell r="E254">
            <v>-1987.6120000000001</v>
          </cell>
        </row>
        <row r="255">
          <cell r="C255">
            <v>-1.495814</v>
          </cell>
          <cell r="E255">
            <v>-2001.2080000000001</v>
          </cell>
        </row>
        <row r="256">
          <cell r="C256">
            <v>-1.4998199999999999</v>
          </cell>
          <cell r="E256">
            <v>-2014.836</v>
          </cell>
        </row>
        <row r="257">
          <cell r="C257">
            <v>-1.503825</v>
          </cell>
          <cell r="E257">
            <v>-2028.3879999999999</v>
          </cell>
        </row>
        <row r="258">
          <cell r="C258">
            <v>-1.5078309999999999</v>
          </cell>
          <cell r="E258">
            <v>-2041.89</v>
          </cell>
        </row>
        <row r="259">
          <cell r="C259">
            <v>-1.5117780000000001</v>
          </cell>
          <cell r="E259">
            <v>-2055.402</v>
          </cell>
        </row>
        <row r="260">
          <cell r="C260">
            <v>-1.5158430000000001</v>
          </cell>
          <cell r="E260">
            <v>-2068.8789999999999</v>
          </cell>
        </row>
        <row r="261">
          <cell r="C261">
            <v>-1.5197890000000001</v>
          </cell>
          <cell r="E261">
            <v>-2082.2919999999999</v>
          </cell>
        </row>
        <row r="262">
          <cell r="C262">
            <v>-1.523795</v>
          </cell>
          <cell r="E262">
            <v>-2095.7869999999998</v>
          </cell>
        </row>
        <row r="263">
          <cell r="C263">
            <v>-1.527801</v>
          </cell>
          <cell r="E263">
            <v>-2109.375</v>
          </cell>
        </row>
        <row r="264">
          <cell r="C264">
            <v>-1.5318069999999999</v>
          </cell>
          <cell r="E264">
            <v>-2122.989</v>
          </cell>
        </row>
        <row r="265">
          <cell r="C265">
            <v>-1.5358130000000001</v>
          </cell>
          <cell r="E265">
            <v>-2136.643</v>
          </cell>
        </row>
        <row r="266">
          <cell r="C266">
            <v>-1.539819</v>
          </cell>
          <cell r="E266">
            <v>-2150.288</v>
          </cell>
        </row>
        <row r="267">
          <cell r="C267">
            <v>-1.5437650000000001</v>
          </cell>
          <cell r="E267">
            <v>-2163.94</v>
          </cell>
        </row>
        <row r="268">
          <cell r="C268">
            <v>-1.547771</v>
          </cell>
          <cell r="E268">
            <v>-2177.645</v>
          </cell>
        </row>
        <row r="269">
          <cell r="C269">
            <v>-1.551777</v>
          </cell>
          <cell r="E269">
            <v>-2191.2910000000002</v>
          </cell>
        </row>
        <row r="270">
          <cell r="C270">
            <v>-1.5557829999999999</v>
          </cell>
          <cell r="E270">
            <v>-2204.8670000000002</v>
          </cell>
        </row>
        <row r="271">
          <cell r="C271">
            <v>-1.5597890000000001</v>
          </cell>
          <cell r="E271">
            <v>-2218.48</v>
          </cell>
        </row>
        <row r="272">
          <cell r="C272">
            <v>-1.5637939999999999</v>
          </cell>
          <cell r="E272">
            <v>-2232.1889999999999</v>
          </cell>
        </row>
        <row r="273">
          <cell r="C273">
            <v>-1.5678000000000001</v>
          </cell>
          <cell r="E273">
            <v>-2245.9549999999999</v>
          </cell>
        </row>
        <row r="274">
          <cell r="C274">
            <v>-1.571806</v>
          </cell>
          <cell r="E274">
            <v>-2259.6999999999998</v>
          </cell>
        </row>
        <row r="275">
          <cell r="C275">
            <v>-1.575812</v>
          </cell>
          <cell r="E275">
            <v>-2273.433</v>
          </cell>
        </row>
        <row r="276">
          <cell r="C276">
            <v>-1.5798779999999999</v>
          </cell>
          <cell r="E276">
            <v>-2287.1489999999999</v>
          </cell>
        </row>
        <row r="277">
          <cell r="C277">
            <v>-1.5838239999999999</v>
          </cell>
          <cell r="E277">
            <v>-2300.9009999999998</v>
          </cell>
        </row>
        <row r="278">
          <cell r="C278">
            <v>-1.5878300000000001</v>
          </cell>
          <cell r="E278">
            <v>-2314.73</v>
          </cell>
        </row>
        <row r="279">
          <cell r="C279">
            <v>-1.591836</v>
          </cell>
          <cell r="E279">
            <v>-2328.569</v>
          </cell>
        </row>
        <row r="280">
          <cell r="C280">
            <v>-1.595842</v>
          </cell>
          <cell r="E280">
            <v>-2342.3290000000002</v>
          </cell>
        </row>
        <row r="281">
          <cell r="C281">
            <v>-1.599788</v>
          </cell>
          <cell r="E281">
            <v>-2356.0149999999999</v>
          </cell>
        </row>
        <row r="282">
          <cell r="C282">
            <v>-1.603853</v>
          </cell>
          <cell r="E282">
            <v>-2369.6750000000002</v>
          </cell>
        </row>
        <row r="283">
          <cell r="C283">
            <v>-1.6078589999999999</v>
          </cell>
          <cell r="E283">
            <v>-2383.2719999999999</v>
          </cell>
        </row>
        <row r="284">
          <cell r="C284">
            <v>-1.6118650000000001</v>
          </cell>
          <cell r="E284">
            <v>-2396.7559999999999</v>
          </cell>
        </row>
        <row r="285">
          <cell r="C285">
            <v>-1.615931</v>
          </cell>
          <cell r="E285">
            <v>-2410.21</v>
          </cell>
        </row>
        <row r="286">
          <cell r="C286">
            <v>-1.619877</v>
          </cell>
          <cell r="E286">
            <v>-2423.6529999999998</v>
          </cell>
        </row>
        <row r="287">
          <cell r="C287">
            <v>-1.623823</v>
          </cell>
          <cell r="E287">
            <v>-2437.1610000000001</v>
          </cell>
        </row>
        <row r="288">
          <cell r="C288">
            <v>-1.6278889999999999</v>
          </cell>
          <cell r="E288">
            <v>-2450.7669999999998</v>
          </cell>
        </row>
        <row r="289">
          <cell r="C289">
            <v>-1.6318349999999999</v>
          </cell>
          <cell r="E289">
            <v>-2464.4389999999999</v>
          </cell>
        </row>
        <row r="290">
          <cell r="C290">
            <v>-1.6357809999999999</v>
          </cell>
          <cell r="E290">
            <v>-2478.136</v>
          </cell>
        </row>
        <row r="291">
          <cell r="C291">
            <v>-1.6399060000000001</v>
          </cell>
          <cell r="E291">
            <v>-2491.8040000000001</v>
          </cell>
        </row>
        <row r="292">
          <cell r="C292">
            <v>-1.643853</v>
          </cell>
          <cell r="E292">
            <v>-2505.4630000000002</v>
          </cell>
        </row>
        <row r="293">
          <cell r="C293">
            <v>-1.647858</v>
          </cell>
          <cell r="E293">
            <v>-2519.1790000000001</v>
          </cell>
        </row>
        <row r="294">
          <cell r="C294">
            <v>-1.6519239999999999</v>
          </cell>
          <cell r="E294">
            <v>-2532.931</v>
          </cell>
        </row>
        <row r="295">
          <cell r="C295">
            <v>-1.65587</v>
          </cell>
          <cell r="E295">
            <v>-2546.721</v>
          </cell>
        </row>
        <row r="296">
          <cell r="C296">
            <v>-1.6598759999999999</v>
          </cell>
          <cell r="E296">
            <v>-2560.4479999999999</v>
          </cell>
        </row>
        <row r="297">
          <cell r="C297">
            <v>-1.6638820000000001</v>
          </cell>
          <cell r="E297">
            <v>-2574.174</v>
          </cell>
        </row>
        <row r="298">
          <cell r="C298">
            <v>-1.6678280000000001</v>
          </cell>
          <cell r="E298">
            <v>-2587.9319999999998</v>
          </cell>
        </row>
        <row r="299">
          <cell r="C299">
            <v>-1.671894</v>
          </cell>
          <cell r="E299">
            <v>-2601.6729999999998</v>
          </cell>
        </row>
        <row r="300">
          <cell r="C300">
            <v>-1.67584</v>
          </cell>
          <cell r="E300">
            <v>-2615.3389999999999</v>
          </cell>
        </row>
        <row r="301">
          <cell r="C301">
            <v>-1.679846</v>
          </cell>
          <cell r="E301">
            <v>-2629.0320000000002</v>
          </cell>
        </row>
        <row r="302">
          <cell r="C302">
            <v>-1.6839120000000001</v>
          </cell>
          <cell r="E302">
            <v>-2642.7280000000001</v>
          </cell>
        </row>
        <row r="303">
          <cell r="C303">
            <v>-1.6878580000000001</v>
          </cell>
          <cell r="E303">
            <v>-2656.4380000000001</v>
          </cell>
        </row>
        <row r="304">
          <cell r="C304">
            <v>-1.6918629999999999</v>
          </cell>
          <cell r="E304">
            <v>-2670.165</v>
          </cell>
        </row>
        <row r="305">
          <cell r="C305">
            <v>-1.695929</v>
          </cell>
          <cell r="E305">
            <v>-2683.8539999999998</v>
          </cell>
        </row>
        <row r="306">
          <cell r="C306">
            <v>-1.699875</v>
          </cell>
          <cell r="E306">
            <v>-2697.5169999999998</v>
          </cell>
        </row>
        <row r="307">
          <cell r="C307">
            <v>-1.703821</v>
          </cell>
          <cell r="E307">
            <v>-2711.2020000000002</v>
          </cell>
        </row>
        <row r="308">
          <cell r="C308">
            <v>-1.7078869999999999</v>
          </cell>
          <cell r="E308">
            <v>-2724.9450000000002</v>
          </cell>
        </row>
        <row r="309">
          <cell r="C309">
            <v>-1.7118329999999999</v>
          </cell>
          <cell r="E309">
            <v>-2738.721</v>
          </cell>
        </row>
        <row r="310">
          <cell r="C310">
            <v>-1.7158990000000001</v>
          </cell>
          <cell r="E310">
            <v>-2752.3649999999998</v>
          </cell>
        </row>
        <row r="311">
          <cell r="C311">
            <v>-1.719905</v>
          </cell>
          <cell r="E311">
            <v>-2765.94</v>
          </cell>
        </row>
        <row r="312">
          <cell r="C312">
            <v>-1.723851</v>
          </cell>
          <cell r="E312">
            <v>-2779.5079999999998</v>
          </cell>
        </row>
        <row r="313">
          <cell r="C313">
            <v>-1.727857</v>
          </cell>
          <cell r="E313">
            <v>-2793.1729999999998</v>
          </cell>
        </row>
        <row r="314">
          <cell r="C314">
            <v>-1.7319230000000001</v>
          </cell>
          <cell r="E314">
            <v>-2806.8609999999999</v>
          </cell>
        </row>
        <row r="315">
          <cell r="C315">
            <v>-1.7358690000000001</v>
          </cell>
          <cell r="E315">
            <v>-2820.5819999999999</v>
          </cell>
        </row>
        <row r="316">
          <cell r="C316">
            <v>-1.7398739999999999</v>
          </cell>
          <cell r="E316">
            <v>-2834.3180000000002</v>
          </cell>
        </row>
        <row r="317">
          <cell r="C317">
            <v>-1.74394</v>
          </cell>
          <cell r="E317">
            <v>-2848.0619999999999</v>
          </cell>
        </row>
        <row r="318">
          <cell r="C318">
            <v>-1.7478860000000001</v>
          </cell>
          <cell r="E318">
            <v>-2861.721</v>
          </cell>
        </row>
        <row r="319">
          <cell r="C319">
            <v>-1.751892</v>
          </cell>
          <cell r="E319">
            <v>-2875.3539999999998</v>
          </cell>
        </row>
        <row r="320">
          <cell r="C320">
            <v>-1.755898</v>
          </cell>
          <cell r="E320">
            <v>-2889.0030000000002</v>
          </cell>
        </row>
        <row r="321">
          <cell r="C321">
            <v>-1.759844</v>
          </cell>
          <cell r="E321">
            <v>-2902.6309999999999</v>
          </cell>
        </row>
        <row r="322">
          <cell r="C322">
            <v>-1.7638499999999999</v>
          </cell>
          <cell r="E322">
            <v>-2916.201</v>
          </cell>
        </row>
        <row r="323">
          <cell r="C323">
            <v>-1.767916</v>
          </cell>
          <cell r="E323">
            <v>-2929.7020000000002</v>
          </cell>
        </row>
        <row r="324">
          <cell r="C324">
            <v>-1.771862</v>
          </cell>
          <cell r="E324">
            <v>-2943.2020000000002</v>
          </cell>
        </row>
        <row r="325">
          <cell r="C325">
            <v>-1.775868</v>
          </cell>
          <cell r="E325">
            <v>-2956.6439999999998</v>
          </cell>
        </row>
        <row r="326">
          <cell r="C326">
            <v>-1.779933</v>
          </cell>
          <cell r="E326">
            <v>-2970.1019999999999</v>
          </cell>
        </row>
        <row r="327">
          <cell r="C327">
            <v>-1.7838799999999999</v>
          </cell>
          <cell r="E327">
            <v>-2983.6819999999998</v>
          </cell>
        </row>
        <row r="328">
          <cell r="C328">
            <v>-1.7878849999999999</v>
          </cell>
          <cell r="E328">
            <v>-2997.3159999999998</v>
          </cell>
        </row>
        <row r="329">
          <cell r="C329">
            <v>-1.7919510000000001</v>
          </cell>
          <cell r="E329">
            <v>-3010.944</v>
          </cell>
        </row>
        <row r="330">
          <cell r="C330">
            <v>-1.7958970000000001</v>
          </cell>
          <cell r="E330">
            <v>-3024.605</v>
          </cell>
        </row>
        <row r="331">
          <cell r="C331">
            <v>-1.799903</v>
          </cell>
          <cell r="E331">
            <v>-3038.232</v>
          </cell>
        </row>
        <row r="332">
          <cell r="C332">
            <v>-1.803909</v>
          </cell>
          <cell r="E332">
            <v>-3051.8719999999998</v>
          </cell>
        </row>
        <row r="333">
          <cell r="C333">
            <v>-1.807855</v>
          </cell>
          <cell r="E333">
            <v>-3065.4929999999999</v>
          </cell>
        </row>
        <row r="334">
          <cell r="C334">
            <v>-1.8118609999999999</v>
          </cell>
          <cell r="E334">
            <v>-3079.0650000000001</v>
          </cell>
        </row>
        <row r="335">
          <cell r="C335">
            <v>-1.8158669999999999</v>
          </cell>
          <cell r="E335">
            <v>-3092.5720000000001</v>
          </cell>
        </row>
        <row r="336">
          <cell r="C336">
            <v>-1.8198730000000001</v>
          </cell>
          <cell r="E336">
            <v>-3105.9560000000001</v>
          </cell>
        </row>
        <row r="337">
          <cell r="C337">
            <v>-1.823879</v>
          </cell>
          <cell r="E337">
            <v>-3119.306</v>
          </cell>
        </row>
        <row r="338">
          <cell r="C338">
            <v>-1.827885</v>
          </cell>
          <cell r="E338">
            <v>-3132.625</v>
          </cell>
        </row>
        <row r="339">
          <cell r="C339">
            <v>-1.8318909999999999</v>
          </cell>
          <cell r="E339">
            <v>-3146.0030000000002</v>
          </cell>
        </row>
        <row r="340">
          <cell r="C340">
            <v>-1.8358369999999999</v>
          </cell>
          <cell r="E340">
            <v>-3159.431</v>
          </cell>
        </row>
        <row r="341">
          <cell r="C341">
            <v>-1.839842</v>
          </cell>
          <cell r="E341">
            <v>-3172.895</v>
          </cell>
        </row>
        <row r="342">
          <cell r="C342">
            <v>-1.8439080000000001</v>
          </cell>
          <cell r="E342">
            <v>-3186.444</v>
          </cell>
        </row>
        <row r="343">
          <cell r="C343">
            <v>-1.8478540000000001</v>
          </cell>
          <cell r="E343">
            <v>-3200.0619999999999</v>
          </cell>
        </row>
        <row r="344">
          <cell r="C344">
            <v>-1.8518600000000001</v>
          </cell>
          <cell r="E344">
            <v>-3213.721</v>
          </cell>
        </row>
        <row r="345">
          <cell r="C345">
            <v>-1.855926</v>
          </cell>
          <cell r="E345">
            <v>-3227.3679999999999</v>
          </cell>
        </row>
        <row r="346">
          <cell r="C346">
            <v>-1.859872</v>
          </cell>
          <cell r="E346">
            <v>-3241.02</v>
          </cell>
        </row>
        <row r="347">
          <cell r="C347">
            <v>-1.8638779999999999</v>
          </cell>
          <cell r="E347">
            <v>-3254.7330000000002</v>
          </cell>
        </row>
        <row r="348">
          <cell r="C348">
            <v>-1.867944</v>
          </cell>
          <cell r="E348">
            <v>-3268.53</v>
          </cell>
        </row>
        <row r="349">
          <cell r="C349">
            <v>-1.8719490000000001</v>
          </cell>
          <cell r="E349">
            <v>-3282.3510000000001</v>
          </cell>
        </row>
        <row r="350">
          <cell r="C350">
            <v>-1.875955</v>
          </cell>
          <cell r="E350">
            <v>-3296.17</v>
          </cell>
        </row>
        <row r="351">
          <cell r="C351">
            <v>-1.8800209999999999</v>
          </cell>
          <cell r="E351">
            <v>-3310.0059999999999</v>
          </cell>
        </row>
        <row r="352">
          <cell r="C352">
            <v>-1.8839669999999999</v>
          </cell>
          <cell r="E352">
            <v>-3323.8229999999999</v>
          </cell>
        </row>
        <row r="353">
          <cell r="C353">
            <v>-1.887913</v>
          </cell>
          <cell r="E353">
            <v>-3337.6570000000002</v>
          </cell>
        </row>
        <row r="354">
          <cell r="C354">
            <v>-1.8919189999999999</v>
          </cell>
          <cell r="E354">
            <v>-3351.5770000000002</v>
          </cell>
        </row>
        <row r="355">
          <cell r="C355">
            <v>-1.8959250000000001</v>
          </cell>
          <cell r="E355">
            <v>-3365.53</v>
          </cell>
        </row>
        <row r="356">
          <cell r="C356">
            <v>-1.8998710000000001</v>
          </cell>
          <cell r="E356">
            <v>-3379.4490000000001</v>
          </cell>
        </row>
        <row r="357">
          <cell r="C357">
            <v>-1.903877</v>
          </cell>
          <cell r="E357">
            <v>-3393.2710000000002</v>
          </cell>
        </row>
        <row r="358">
          <cell r="C358">
            <v>-1.907883</v>
          </cell>
          <cell r="E358">
            <v>-3407.12</v>
          </cell>
        </row>
        <row r="359">
          <cell r="C359">
            <v>-1.911829</v>
          </cell>
          <cell r="E359">
            <v>-3420.9569999999999</v>
          </cell>
        </row>
        <row r="360">
          <cell r="C360">
            <v>-1.915835</v>
          </cell>
          <cell r="E360">
            <v>-3434.7179999999998</v>
          </cell>
        </row>
        <row r="361">
          <cell r="C361">
            <v>-1.919781</v>
          </cell>
          <cell r="E361">
            <v>-3448.442</v>
          </cell>
        </row>
        <row r="362">
          <cell r="C362">
            <v>-1.9237869999999999</v>
          </cell>
          <cell r="E362">
            <v>-3462.1880000000001</v>
          </cell>
        </row>
        <row r="363">
          <cell r="C363">
            <v>-1.9277930000000001</v>
          </cell>
          <cell r="E363">
            <v>-3475.9340000000002</v>
          </cell>
        </row>
        <row r="364">
          <cell r="C364">
            <v>-1.9317390000000001</v>
          </cell>
          <cell r="E364">
            <v>-3489.6469999999999</v>
          </cell>
        </row>
        <row r="365">
          <cell r="C365">
            <v>-1.935805</v>
          </cell>
          <cell r="E365">
            <v>-3503.3960000000002</v>
          </cell>
        </row>
        <row r="366">
          <cell r="C366">
            <v>-1.939751</v>
          </cell>
          <cell r="E366">
            <v>-3517.2069999999999</v>
          </cell>
        </row>
        <row r="367">
          <cell r="C367">
            <v>-1.943757</v>
          </cell>
          <cell r="E367">
            <v>-3531.078</v>
          </cell>
        </row>
        <row r="368">
          <cell r="C368">
            <v>-1.9477629999999999</v>
          </cell>
          <cell r="E368">
            <v>-3544.9589999999998</v>
          </cell>
        </row>
        <row r="369">
          <cell r="C369">
            <v>-1.9517679999999999</v>
          </cell>
          <cell r="E369">
            <v>-3558.97</v>
          </cell>
        </row>
        <row r="370">
          <cell r="C370">
            <v>-1.9557150000000001</v>
          </cell>
          <cell r="E370">
            <v>-3573.0219999999999</v>
          </cell>
        </row>
        <row r="371">
          <cell r="C371">
            <v>-1.9597800000000001</v>
          </cell>
          <cell r="E371">
            <v>-3587.078</v>
          </cell>
        </row>
        <row r="372">
          <cell r="C372">
            <v>-1.963786</v>
          </cell>
          <cell r="E372">
            <v>-3601.1370000000002</v>
          </cell>
        </row>
        <row r="373">
          <cell r="C373">
            <v>-1.967792</v>
          </cell>
          <cell r="E373">
            <v>-3615.2370000000001</v>
          </cell>
        </row>
        <row r="374">
          <cell r="C374">
            <v>-1.9717979999999999</v>
          </cell>
          <cell r="E374">
            <v>-3629.3090000000002</v>
          </cell>
        </row>
        <row r="375">
          <cell r="C375">
            <v>-1.9758640000000001</v>
          </cell>
          <cell r="E375">
            <v>-3643.31</v>
          </cell>
        </row>
        <row r="376">
          <cell r="C376">
            <v>-1.97987</v>
          </cell>
          <cell r="E376">
            <v>-3657.31</v>
          </cell>
        </row>
        <row r="377">
          <cell r="C377">
            <v>-1.9838750000000001</v>
          </cell>
          <cell r="E377">
            <v>-3671.4369999999999</v>
          </cell>
        </row>
        <row r="378">
          <cell r="C378">
            <v>-1.987881</v>
          </cell>
          <cell r="E378">
            <v>-3685.6610000000001</v>
          </cell>
        </row>
        <row r="379">
          <cell r="C379">
            <v>-1.991827</v>
          </cell>
          <cell r="E379">
            <v>-3699.8560000000002</v>
          </cell>
        </row>
        <row r="380">
          <cell r="C380">
            <v>-1.995833</v>
          </cell>
          <cell r="E380">
            <v>-3713.9340000000002</v>
          </cell>
        </row>
        <row r="381">
          <cell r="C381">
            <v>-1.9998990000000001</v>
          </cell>
          <cell r="E381">
            <v>-3727.9349999999999</v>
          </cell>
        </row>
        <row r="382">
          <cell r="C382">
            <v>-2.0038450000000001</v>
          </cell>
          <cell r="E382">
            <v>-3741.8820000000001</v>
          </cell>
        </row>
        <row r="383">
          <cell r="C383">
            <v>-2.0078510000000001</v>
          </cell>
          <cell r="E383">
            <v>-3755.8009999999999</v>
          </cell>
        </row>
        <row r="384">
          <cell r="C384">
            <v>-2.011917</v>
          </cell>
          <cell r="E384">
            <v>-3769.8470000000002</v>
          </cell>
        </row>
        <row r="385">
          <cell r="C385">
            <v>-2.015863</v>
          </cell>
          <cell r="E385">
            <v>-3783.97</v>
          </cell>
        </row>
        <row r="386">
          <cell r="C386">
            <v>-2.0198689999999999</v>
          </cell>
          <cell r="E386">
            <v>-3798.105</v>
          </cell>
        </row>
        <row r="387">
          <cell r="C387">
            <v>-2.0239940000000001</v>
          </cell>
          <cell r="E387">
            <v>-3812.223</v>
          </cell>
        </row>
        <row r="388">
          <cell r="C388">
            <v>-2.0278809999999998</v>
          </cell>
          <cell r="E388">
            <v>-3826.375</v>
          </cell>
        </row>
        <row r="389">
          <cell r="C389">
            <v>-2.0318860000000001</v>
          </cell>
          <cell r="E389">
            <v>-3840.47</v>
          </cell>
        </row>
        <row r="390">
          <cell r="C390">
            <v>-2.035952</v>
          </cell>
          <cell r="E390">
            <v>-3854.4720000000002</v>
          </cell>
        </row>
        <row r="391">
          <cell r="C391">
            <v>-2.039898</v>
          </cell>
          <cell r="E391">
            <v>-3868.4490000000001</v>
          </cell>
        </row>
        <row r="392">
          <cell r="C392">
            <v>-2.0439039999999999</v>
          </cell>
          <cell r="E392">
            <v>-3882.4490000000001</v>
          </cell>
        </row>
        <row r="393">
          <cell r="C393">
            <v>-2.0479699999999998</v>
          </cell>
          <cell r="E393">
            <v>-3896.451</v>
          </cell>
        </row>
        <row r="394">
          <cell r="C394">
            <v>-2.0519159999999999</v>
          </cell>
          <cell r="E394">
            <v>-3910.5450000000001</v>
          </cell>
        </row>
        <row r="395">
          <cell r="C395">
            <v>-2.0559219999999998</v>
          </cell>
          <cell r="E395">
            <v>-3924.654</v>
          </cell>
        </row>
        <row r="396">
          <cell r="C396">
            <v>-2.059987</v>
          </cell>
          <cell r="E396">
            <v>-3938.777</v>
          </cell>
        </row>
        <row r="397">
          <cell r="C397">
            <v>-2.0638740000000002</v>
          </cell>
          <cell r="E397">
            <v>-3952.8879999999999</v>
          </cell>
        </row>
        <row r="398">
          <cell r="C398">
            <v>-2.0678800000000002</v>
          </cell>
          <cell r="E398">
            <v>-3967.0219999999999</v>
          </cell>
        </row>
        <row r="399">
          <cell r="C399">
            <v>-2.0719449999999999</v>
          </cell>
          <cell r="E399">
            <v>-3981.1379999999999</v>
          </cell>
        </row>
        <row r="400">
          <cell r="C400">
            <v>-2.0758909999999999</v>
          </cell>
          <cell r="E400">
            <v>-3995.1689999999999</v>
          </cell>
        </row>
        <row r="401">
          <cell r="C401">
            <v>-2.0798380000000001</v>
          </cell>
          <cell r="E401">
            <v>-4009.152</v>
          </cell>
        </row>
        <row r="402">
          <cell r="C402">
            <v>-2.0839029999999998</v>
          </cell>
          <cell r="E402">
            <v>-4023.1030000000001</v>
          </cell>
        </row>
        <row r="403">
          <cell r="C403">
            <v>-2.0878489999999998</v>
          </cell>
          <cell r="E403">
            <v>-4037.0450000000001</v>
          </cell>
        </row>
        <row r="404">
          <cell r="C404">
            <v>-2.0918549999999998</v>
          </cell>
          <cell r="E404">
            <v>-4050.9</v>
          </cell>
        </row>
        <row r="405">
          <cell r="C405">
            <v>-2.0959810000000001</v>
          </cell>
          <cell r="E405">
            <v>-4064.7260000000001</v>
          </cell>
        </row>
        <row r="406">
          <cell r="C406">
            <v>-2.0999270000000001</v>
          </cell>
          <cell r="E406">
            <v>-4078.625</v>
          </cell>
        </row>
        <row r="407">
          <cell r="C407">
            <v>-2.1038730000000001</v>
          </cell>
          <cell r="E407">
            <v>-4092.6289999999999</v>
          </cell>
        </row>
        <row r="408">
          <cell r="C408">
            <v>-2.1078790000000001</v>
          </cell>
          <cell r="E408">
            <v>-4106.7049999999999</v>
          </cell>
        </row>
        <row r="409">
          <cell r="C409">
            <v>-2.111885</v>
          </cell>
          <cell r="E409">
            <v>-4120.8320000000003</v>
          </cell>
        </row>
        <row r="410">
          <cell r="C410">
            <v>-2.115891</v>
          </cell>
          <cell r="E410">
            <v>-4134.9930000000004</v>
          </cell>
        </row>
        <row r="411">
          <cell r="C411">
            <v>-2.1198969999999999</v>
          </cell>
          <cell r="E411">
            <v>-4149.1469999999999</v>
          </cell>
        </row>
        <row r="412">
          <cell r="C412">
            <v>-2.1238429999999999</v>
          </cell>
          <cell r="E412">
            <v>-4163.3239999999996</v>
          </cell>
        </row>
        <row r="413">
          <cell r="C413">
            <v>-2.1279080000000001</v>
          </cell>
          <cell r="E413">
            <v>-4177.4849999999997</v>
          </cell>
        </row>
        <row r="414">
          <cell r="C414">
            <v>-2.1318540000000001</v>
          </cell>
          <cell r="E414">
            <v>-4191.6490000000003</v>
          </cell>
        </row>
        <row r="415">
          <cell r="C415">
            <v>-2.1358600000000001</v>
          </cell>
          <cell r="E415">
            <v>-4205.8040000000001</v>
          </cell>
        </row>
        <row r="416">
          <cell r="C416">
            <v>-2.139926</v>
          </cell>
          <cell r="E416">
            <v>-4219.902</v>
          </cell>
        </row>
        <row r="417">
          <cell r="C417">
            <v>-2.143872</v>
          </cell>
          <cell r="E417">
            <v>-4233.9610000000002</v>
          </cell>
        </row>
        <row r="418">
          <cell r="C418">
            <v>-2.147878</v>
          </cell>
          <cell r="E418">
            <v>-4247.9459999999999</v>
          </cell>
        </row>
        <row r="419">
          <cell r="C419">
            <v>-2.1518839999999999</v>
          </cell>
          <cell r="E419">
            <v>-4261.8850000000002</v>
          </cell>
        </row>
        <row r="420">
          <cell r="C420">
            <v>-2.1558299999999999</v>
          </cell>
          <cell r="E420">
            <v>-4275.8320000000003</v>
          </cell>
        </row>
        <row r="421">
          <cell r="C421">
            <v>-2.1598959999999998</v>
          </cell>
          <cell r="E421">
            <v>-4289.8149999999996</v>
          </cell>
        </row>
        <row r="422">
          <cell r="C422">
            <v>-2.1639020000000002</v>
          </cell>
          <cell r="E422">
            <v>-4303.7920000000004</v>
          </cell>
        </row>
        <row r="423">
          <cell r="C423">
            <v>-2.1678480000000002</v>
          </cell>
          <cell r="E423">
            <v>-4317.8580000000002</v>
          </cell>
        </row>
        <row r="424">
          <cell r="C424">
            <v>-2.1718540000000002</v>
          </cell>
          <cell r="E424">
            <v>-4332.0360000000001</v>
          </cell>
        </row>
        <row r="425">
          <cell r="C425">
            <v>-2.1758600000000001</v>
          </cell>
          <cell r="E425">
            <v>-4346.1319999999996</v>
          </cell>
        </row>
        <row r="426">
          <cell r="C426">
            <v>-2.1798649999999999</v>
          </cell>
          <cell r="E426">
            <v>-4360.1139999999996</v>
          </cell>
        </row>
        <row r="427">
          <cell r="C427">
            <v>-2.1838709999999999</v>
          </cell>
          <cell r="E427">
            <v>-4374.1440000000002</v>
          </cell>
        </row>
        <row r="428">
          <cell r="C428">
            <v>-2.1878769999999998</v>
          </cell>
          <cell r="E428">
            <v>-4388.2629999999999</v>
          </cell>
        </row>
        <row r="429">
          <cell r="C429">
            <v>-2.1918829999999998</v>
          </cell>
          <cell r="E429">
            <v>-4402.317</v>
          </cell>
        </row>
        <row r="430">
          <cell r="C430">
            <v>-2.1958890000000002</v>
          </cell>
          <cell r="E430">
            <v>-4416.2849999999999</v>
          </cell>
        </row>
        <row r="431">
          <cell r="C431">
            <v>-2.1998950000000002</v>
          </cell>
          <cell r="E431">
            <v>-4430.2529999999997</v>
          </cell>
        </row>
        <row r="432">
          <cell r="C432">
            <v>-2.2039010000000001</v>
          </cell>
          <cell r="E432">
            <v>-4444.2370000000001</v>
          </cell>
        </row>
        <row r="433">
          <cell r="C433">
            <v>-2.2079070000000001</v>
          </cell>
          <cell r="E433">
            <v>-4458.2269999999999</v>
          </cell>
        </row>
        <row r="434">
          <cell r="C434">
            <v>-2.211913</v>
          </cell>
          <cell r="E434">
            <v>-4472.1790000000001</v>
          </cell>
        </row>
        <row r="435">
          <cell r="C435">
            <v>-2.215859</v>
          </cell>
          <cell r="E435">
            <v>-4486.0780000000004</v>
          </cell>
        </row>
        <row r="436">
          <cell r="C436">
            <v>-2.219865</v>
          </cell>
          <cell r="E436">
            <v>-4499.9610000000002</v>
          </cell>
        </row>
        <row r="437">
          <cell r="C437">
            <v>-2.2238699999999998</v>
          </cell>
          <cell r="E437">
            <v>-4513.9290000000001</v>
          </cell>
        </row>
        <row r="438">
          <cell r="C438">
            <v>-2.2278169999999999</v>
          </cell>
          <cell r="E438">
            <v>-4528.0150000000003</v>
          </cell>
        </row>
        <row r="439">
          <cell r="C439">
            <v>-2.2318229999999999</v>
          </cell>
          <cell r="E439">
            <v>-4542.1360000000004</v>
          </cell>
        </row>
        <row r="440">
          <cell r="C440">
            <v>-2.2358280000000001</v>
          </cell>
          <cell r="E440">
            <v>-4556.2809999999999</v>
          </cell>
        </row>
        <row r="441">
          <cell r="C441">
            <v>-2.2398340000000001</v>
          </cell>
          <cell r="E441">
            <v>-4570.3630000000003</v>
          </cell>
        </row>
        <row r="442">
          <cell r="C442">
            <v>-2.2438400000000001</v>
          </cell>
          <cell r="E442">
            <v>-4584.4480000000003</v>
          </cell>
        </row>
        <row r="443">
          <cell r="C443">
            <v>-2.247846</v>
          </cell>
          <cell r="E443">
            <v>-4598.6080000000002</v>
          </cell>
        </row>
        <row r="444">
          <cell r="C444">
            <v>-2.251852</v>
          </cell>
          <cell r="E444">
            <v>-4612.7690000000002</v>
          </cell>
        </row>
        <row r="445">
          <cell r="C445">
            <v>-2.2558579999999999</v>
          </cell>
          <cell r="E445">
            <v>-4626.9589999999998</v>
          </cell>
        </row>
        <row r="446">
          <cell r="C446">
            <v>-2.2598639999999999</v>
          </cell>
          <cell r="E446">
            <v>-4641.1120000000001</v>
          </cell>
        </row>
        <row r="447">
          <cell r="C447">
            <v>-2.2638699999999998</v>
          </cell>
          <cell r="E447">
            <v>-4655.1580000000004</v>
          </cell>
        </row>
        <row r="448">
          <cell r="C448">
            <v>-2.2678159999999998</v>
          </cell>
          <cell r="E448">
            <v>-4669.2370000000001</v>
          </cell>
        </row>
        <row r="449">
          <cell r="C449">
            <v>-2.2718219999999998</v>
          </cell>
          <cell r="E449">
            <v>-4683.3109999999997</v>
          </cell>
        </row>
        <row r="450">
          <cell r="C450">
            <v>-2.2758280000000002</v>
          </cell>
          <cell r="E450">
            <v>-4697.3549999999996</v>
          </cell>
        </row>
        <row r="451">
          <cell r="C451">
            <v>-2.279833</v>
          </cell>
          <cell r="E451">
            <v>-4711.4369999999999</v>
          </cell>
        </row>
        <row r="452">
          <cell r="C452">
            <v>-2.283839</v>
          </cell>
          <cell r="E452">
            <v>-4725.4939999999997</v>
          </cell>
        </row>
        <row r="453">
          <cell r="C453">
            <v>-2.2878449999999999</v>
          </cell>
          <cell r="E453">
            <v>-4739.5649999999996</v>
          </cell>
        </row>
        <row r="454">
          <cell r="C454">
            <v>-2.2918509999999999</v>
          </cell>
          <cell r="E454">
            <v>-4753.6899999999996</v>
          </cell>
        </row>
        <row r="455">
          <cell r="C455">
            <v>-2.2958569999999998</v>
          </cell>
          <cell r="E455">
            <v>-4767.8130000000001</v>
          </cell>
        </row>
        <row r="456">
          <cell r="C456">
            <v>-2.2998630000000002</v>
          </cell>
          <cell r="E456">
            <v>-4781.8770000000004</v>
          </cell>
        </row>
        <row r="457">
          <cell r="C457">
            <v>-2.3038690000000002</v>
          </cell>
          <cell r="E457">
            <v>-4795.9629999999997</v>
          </cell>
        </row>
        <row r="458">
          <cell r="C458">
            <v>-2.3078750000000001</v>
          </cell>
          <cell r="E458">
            <v>-4810.1080000000002</v>
          </cell>
        </row>
        <row r="459">
          <cell r="C459">
            <v>-2.3118210000000001</v>
          </cell>
          <cell r="E459">
            <v>-4824.2129999999997</v>
          </cell>
        </row>
        <row r="460">
          <cell r="C460">
            <v>-2.3158270000000001</v>
          </cell>
          <cell r="E460">
            <v>-4838.3019999999997</v>
          </cell>
        </row>
        <row r="461">
          <cell r="C461">
            <v>-2.3198919999999998</v>
          </cell>
          <cell r="E461">
            <v>-4852.3770000000004</v>
          </cell>
        </row>
        <row r="462">
          <cell r="C462">
            <v>-2.323839</v>
          </cell>
          <cell r="E462">
            <v>-4866.4399999999996</v>
          </cell>
        </row>
        <row r="463">
          <cell r="C463">
            <v>-2.3278439999999998</v>
          </cell>
          <cell r="E463">
            <v>-4880.5039999999999</v>
          </cell>
        </row>
        <row r="464">
          <cell r="C464">
            <v>-2.3318500000000002</v>
          </cell>
          <cell r="E464">
            <v>-4894.5320000000002</v>
          </cell>
        </row>
        <row r="465">
          <cell r="C465">
            <v>-2.3357969999999999</v>
          </cell>
          <cell r="E465">
            <v>-4908.5069999999996</v>
          </cell>
        </row>
        <row r="466">
          <cell r="C466">
            <v>-2.3398620000000001</v>
          </cell>
          <cell r="E466">
            <v>-4922.5259999999998</v>
          </cell>
        </row>
        <row r="467">
          <cell r="C467">
            <v>-2.3438680000000001</v>
          </cell>
          <cell r="E467">
            <v>-4936.549</v>
          </cell>
        </row>
        <row r="468">
          <cell r="C468">
            <v>-2.3478140000000001</v>
          </cell>
          <cell r="E468">
            <v>-4950.6400000000003</v>
          </cell>
        </row>
        <row r="469">
          <cell r="C469">
            <v>-2.35182</v>
          </cell>
          <cell r="E469">
            <v>-4964.83</v>
          </cell>
        </row>
        <row r="470">
          <cell r="C470">
            <v>-2.355826</v>
          </cell>
          <cell r="E470">
            <v>-4979.0230000000001</v>
          </cell>
        </row>
        <row r="471">
          <cell r="C471">
            <v>-2.359772</v>
          </cell>
          <cell r="E471">
            <v>-4993.1719999999996</v>
          </cell>
        </row>
        <row r="472">
          <cell r="C472">
            <v>-2.3638379999999999</v>
          </cell>
          <cell r="E472">
            <v>-5007.3239999999996</v>
          </cell>
        </row>
        <row r="473">
          <cell r="C473">
            <v>-2.3678439999999998</v>
          </cell>
          <cell r="E473">
            <v>-5021.5140000000001</v>
          </cell>
        </row>
        <row r="474">
          <cell r="C474">
            <v>-2.3717899999999998</v>
          </cell>
          <cell r="E474">
            <v>-5035.7719999999999</v>
          </cell>
        </row>
        <row r="475">
          <cell r="C475">
            <v>-2.3758560000000002</v>
          </cell>
          <cell r="E475">
            <v>-5050.0559999999996</v>
          </cell>
        </row>
        <row r="476">
          <cell r="C476">
            <v>-2.379861</v>
          </cell>
          <cell r="E476">
            <v>-5064.3389999999999</v>
          </cell>
        </row>
        <row r="477">
          <cell r="C477">
            <v>-2.383807</v>
          </cell>
          <cell r="E477">
            <v>-5078.6679999999997</v>
          </cell>
        </row>
        <row r="478">
          <cell r="C478">
            <v>-2.3878729999999999</v>
          </cell>
          <cell r="E478">
            <v>-5092.9610000000002</v>
          </cell>
        </row>
        <row r="479">
          <cell r="C479">
            <v>-2.3918189999999999</v>
          </cell>
          <cell r="E479">
            <v>-5107.2169999999996</v>
          </cell>
        </row>
        <row r="480">
          <cell r="C480">
            <v>-2.3958249999999999</v>
          </cell>
          <cell r="E480">
            <v>-5121.3760000000002</v>
          </cell>
        </row>
        <row r="481">
          <cell r="C481">
            <v>-2.3998910000000002</v>
          </cell>
          <cell r="E481">
            <v>-5135.4290000000001</v>
          </cell>
        </row>
        <row r="482">
          <cell r="C482">
            <v>-2.4038369999999998</v>
          </cell>
          <cell r="E482">
            <v>-5149.5290000000005</v>
          </cell>
        </row>
        <row r="483">
          <cell r="C483">
            <v>-2.4078430000000002</v>
          </cell>
          <cell r="E483">
            <v>-5163.6490000000003</v>
          </cell>
        </row>
        <row r="484">
          <cell r="C484">
            <v>-2.4118490000000001</v>
          </cell>
          <cell r="E484">
            <v>-5177.7460000000001</v>
          </cell>
        </row>
        <row r="485">
          <cell r="C485">
            <v>-2.4158550000000001</v>
          </cell>
          <cell r="E485">
            <v>-5191.7610000000004</v>
          </cell>
        </row>
        <row r="486">
          <cell r="C486">
            <v>-2.419861</v>
          </cell>
          <cell r="E486">
            <v>-5205.7870000000003</v>
          </cell>
        </row>
        <row r="487">
          <cell r="C487">
            <v>-2.4238659999999999</v>
          </cell>
          <cell r="E487">
            <v>-5219.826</v>
          </cell>
        </row>
        <row r="488">
          <cell r="C488">
            <v>-2.4278719999999998</v>
          </cell>
          <cell r="E488">
            <v>-5233.884</v>
          </cell>
        </row>
        <row r="489">
          <cell r="C489">
            <v>-2.4318179999999998</v>
          </cell>
          <cell r="E489">
            <v>-5247.9480000000003</v>
          </cell>
        </row>
        <row r="490">
          <cell r="C490">
            <v>-2.4358240000000002</v>
          </cell>
          <cell r="E490">
            <v>-5262.0079999999998</v>
          </cell>
        </row>
        <row r="491">
          <cell r="C491">
            <v>-2.4398300000000002</v>
          </cell>
          <cell r="E491">
            <v>-5276.1149999999998</v>
          </cell>
        </row>
        <row r="492">
          <cell r="C492">
            <v>-2.4438360000000001</v>
          </cell>
          <cell r="E492">
            <v>-5290.2839999999997</v>
          </cell>
        </row>
        <row r="493">
          <cell r="C493">
            <v>-2.4478420000000001</v>
          </cell>
          <cell r="E493">
            <v>-5304.5069999999996</v>
          </cell>
        </row>
        <row r="494">
          <cell r="C494">
            <v>-2.451848</v>
          </cell>
          <cell r="E494">
            <v>-5318.77</v>
          </cell>
        </row>
        <row r="495">
          <cell r="C495">
            <v>-2.455794</v>
          </cell>
          <cell r="E495">
            <v>-5333.0249999999996</v>
          </cell>
        </row>
        <row r="496">
          <cell r="C496">
            <v>-2.4598</v>
          </cell>
          <cell r="E496">
            <v>-5347.2640000000001</v>
          </cell>
        </row>
        <row r="497">
          <cell r="C497">
            <v>-2.4638059999999999</v>
          </cell>
          <cell r="E497">
            <v>-5361.4319999999998</v>
          </cell>
        </row>
        <row r="498">
          <cell r="C498">
            <v>-2.4677519999999999</v>
          </cell>
          <cell r="E498">
            <v>-5375.567</v>
          </cell>
        </row>
        <row r="499">
          <cell r="C499">
            <v>-2.4717579999999999</v>
          </cell>
          <cell r="E499">
            <v>-5389.7209999999995</v>
          </cell>
        </row>
        <row r="500">
          <cell r="C500">
            <v>-2.4758239999999998</v>
          </cell>
          <cell r="E500">
            <v>-5403.8630000000003</v>
          </cell>
        </row>
        <row r="501">
          <cell r="C501">
            <v>-2.4798290000000001</v>
          </cell>
          <cell r="E501">
            <v>-5417.9939999999997</v>
          </cell>
        </row>
        <row r="502">
          <cell r="C502">
            <v>-2.483835</v>
          </cell>
          <cell r="E502">
            <v>-5432.1120000000001</v>
          </cell>
        </row>
        <row r="503">
          <cell r="C503">
            <v>-2.487841</v>
          </cell>
          <cell r="E503">
            <v>-5446.2089999999998</v>
          </cell>
        </row>
        <row r="504">
          <cell r="C504">
            <v>-2.4918469999999999</v>
          </cell>
          <cell r="E504">
            <v>-5460.3630000000003</v>
          </cell>
        </row>
        <row r="505">
          <cell r="C505">
            <v>-2.4957929999999999</v>
          </cell>
          <cell r="E505">
            <v>-5474.549</v>
          </cell>
        </row>
        <row r="506">
          <cell r="C506">
            <v>-2.4998589999999998</v>
          </cell>
          <cell r="E506">
            <v>-5488.7690000000002</v>
          </cell>
        </row>
        <row r="507">
          <cell r="C507">
            <v>-2.5038049999999998</v>
          </cell>
          <cell r="E507">
            <v>-5503.0110000000004</v>
          </cell>
        </row>
        <row r="508">
          <cell r="C508">
            <v>-2.5078109999999998</v>
          </cell>
          <cell r="E508">
            <v>-5517.1930000000002</v>
          </cell>
        </row>
        <row r="509">
          <cell r="C509">
            <v>-2.5118770000000001</v>
          </cell>
          <cell r="E509">
            <v>-5531.3770000000004</v>
          </cell>
        </row>
        <row r="510">
          <cell r="C510">
            <v>-2.5158230000000001</v>
          </cell>
          <cell r="E510">
            <v>-5545.549</v>
          </cell>
        </row>
        <row r="511">
          <cell r="C511">
            <v>-2.5198290000000001</v>
          </cell>
          <cell r="E511">
            <v>-5559.7529999999997</v>
          </cell>
        </row>
        <row r="512">
          <cell r="C512">
            <v>-2.5238350000000001</v>
          </cell>
          <cell r="E512">
            <v>-5573.893</v>
          </cell>
        </row>
        <row r="513">
          <cell r="C513">
            <v>-2.527841</v>
          </cell>
          <cell r="E513">
            <v>-5588.0029999999997</v>
          </cell>
        </row>
        <row r="514">
          <cell r="C514">
            <v>-2.5318459999999998</v>
          </cell>
          <cell r="E514">
            <v>-5602.16</v>
          </cell>
        </row>
        <row r="515">
          <cell r="C515">
            <v>-2.5358520000000002</v>
          </cell>
          <cell r="E515">
            <v>-5616.3459999999995</v>
          </cell>
        </row>
        <row r="516">
          <cell r="C516">
            <v>-2.5398580000000002</v>
          </cell>
          <cell r="E516">
            <v>-5630.5140000000001</v>
          </cell>
        </row>
        <row r="517">
          <cell r="C517">
            <v>-2.5438640000000001</v>
          </cell>
          <cell r="E517">
            <v>-5644.6180000000004</v>
          </cell>
        </row>
        <row r="518">
          <cell r="C518">
            <v>-2.5478700000000001</v>
          </cell>
          <cell r="E518">
            <v>-5658.7939999999999</v>
          </cell>
        </row>
        <row r="519">
          <cell r="C519">
            <v>-2.5518160000000001</v>
          </cell>
          <cell r="E519">
            <v>-5673.04</v>
          </cell>
        </row>
        <row r="520">
          <cell r="C520">
            <v>-2.555822</v>
          </cell>
          <cell r="E520">
            <v>-5687.2190000000001</v>
          </cell>
        </row>
        <row r="521">
          <cell r="C521">
            <v>-2.559828</v>
          </cell>
          <cell r="E521">
            <v>-5701.4350000000004</v>
          </cell>
        </row>
        <row r="522">
          <cell r="C522">
            <v>-2.563774</v>
          </cell>
          <cell r="E522">
            <v>-5715.6850000000004</v>
          </cell>
        </row>
        <row r="523">
          <cell r="C523">
            <v>-2.5678399999999999</v>
          </cell>
          <cell r="E523">
            <v>-5729.9740000000002</v>
          </cell>
        </row>
        <row r="524">
          <cell r="C524">
            <v>-2.5718459999999999</v>
          </cell>
          <cell r="E524">
            <v>-5744.2870000000003</v>
          </cell>
        </row>
        <row r="525">
          <cell r="C525">
            <v>-2.5758510000000001</v>
          </cell>
          <cell r="E525">
            <v>-5758.5429999999997</v>
          </cell>
        </row>
        <row r="526">
          <cell r="C526">
            <v>-2.5798570000000001</v>
          </cell>
          <cell r="E526">
            <v>-5772.723</v>
          </cell>
        </row>
        <row r="527">
          <cell r="C527">
            <v>-2.583863</v>
          </cell>
          <cell r="E527">
            <v>-5786.8789999999999</v>
          </cell>
        </row>
        <row r="528">
          <cell r="C528">
            <v>-2.587869</v>
          </cell>
          <cell r="E528">
            <v>-5801.0140000000001</v>
          </cell>
        </row>
        <row r="529">
          <cell r="C529">
            <v>-2.5918749999999999</v>
          </cell>
          <cell r="E529">
            <v>-5815.13</v>
          </cell>
        </row>
        <row r="530">
          <cell r="C530">
            <v>-2.5958809999999999</v>
          </cell>
          <cell r="E530">
            <v>-5829.2139999999999</v>
          </cell>
        </row>
        <row r="531">
          <cell r="C531">
            <v>-2.5998869999999998</v>
          </cell>
          <cell r="E531">
            <v>-5843.3230000000003</v>
          </cell>
        </row>
        <row r="532">
          <cell r="C532">
            <v>-2.6038929999999998</v>
          </cell>
          <cell r="E532">
            <v>-5857.4170000000004</v>
          </cell>
        </row>
        <row r="533">
          <cell r="C533">
            <v>-2.6078389999999998</v>
          </cell>
          <cell r="E533">
            <v>-5871.4930000000004</v>
          </cell>
        </row>
        <row r="534">
          <cell r="C534">
            <v>-2.6118450000000002</v>
          </cell>
          <cell r="E534">
            <v>-5885.5969999999998</v>
          </cell>
        </row>
        <row r="535">
          <cell r="C535">
            <v>-2.6158510000000001</v>
          </cell>
          <cell r="E535">
            <v>-5899.7520000000004</v>
          </cell>
        </row>
        <row r="536">
          <cell r="C536">
            <v>-2.619856</v>
          </cell>
          <cell r="E536">
            <v>-5914.0029999999997</v>
          </cell>
        </row>
        <row r="537">
          <cell r="C537">
            <v>-2.6238619999999999</v>
          </cell>
          <cell r="E537">
            <v>-5928.2619999999997</v>
          </cell>
        </row>
        <row r="538">
          <cell r="C538">
            <v>-2.6278679999999999</v>
          </cell>
          <cell r="E538">
            <v>-5942.4949999999999</v>
          </cell>
        </row>
        <row r="539">
          <cell r="C539">
            <v>-2.6318739999999998</v>
          </cell>
          <cell r="E539">
            <v>-5956.7</v>
          </cell>
        </row>
        <row r="540">
          <cell r="C540">
            <v>-2.6358799999999998</v>
          </cell>
          <cell r="E540">
            <v>-5970.8379999999997</v>
          </cell>
        </row>
        <row r="541">
          <cell r="C541">
            <v>-2.6398259999999998</v>
          </cell>
          <cell r="E541">
            <v>-5984.98</v>
          </cell>
        </row>
        <row r="542">
          <cell r="C542">
            <v>-2.6438920000000001</v>
          </cell>
          <cell r="E542">
            <v>-5999.1239999999998</v>
          </cell>
        </row>
        <row r="543">
          <cell r="C543">
            <v>-2.6478980000000001</v>
          </cell>
          <cell r="E543">
            <v>-6013.2479999999996</v>
          </cell>
        </row>
        <row r="544">
          <cell r="C544">
            <v>-2.6518440000000001</v>
          </cell>
          <cell r="E544">
            <v>-6027.35</v>
          </cell>
        </row>
        <row r="545">
          <cell r="C545">
            <v>-2.6559089999999999</v>
          </cell>
          <cell r="E545">
            <v>-6041.4840000000004</v>
          </cell>
        </row>
        <row r="546">
          <cell r="C546">
            <v>-2.659856</v>
          </cell>
          <cell r="E546">
            <v>-6055.69</v>
          </cell>
        </row>
        <row r="547">
          <cell r="C547">
            <v>-2.6638609999999998</v>
          </cell>
          <cell r="E547">
            <v>-6069.9189999999999</v>
          </cell>
        </row>
        <row r="548">
          <cell r="C548">
            <v>-2.6679270000000002</v>
          </cell>
          <cell r="E548">
            <v>-6084.1660000000002</v>
          </cell>
        </row>
        <row r="549">
          <cell r="C549">
            <v>-2.6718730000000002</v>
          </cell>
          <cell r="E549">
            <v>-6098.3620000000001</v>
          </cell>
        </row>
        <row r="550">
          <cell r="C550">
            <v>-2.6758199999999999</v>
          </cell>
          <cell r="E550">
            <v>-6112.5079999999998</v>
          </cell>
        </row>
        <row r="551">
          <cell r="C551">
            <v>-2.6798850000000001</v>
          </cell>
          <cell r="E551">
            <v>-6126.6170000000002</v>
          </cell>
        </row>
        <row r="552">
          <cell r="C552">
            <v>-2.683891</v>
          </cell>
          <cell r="E552">
            <v>-6140.7650000000003</v>
          </cell>
        </row>
        <row r="553">
          <cell r="C553">
            <v>-2.687837</v>
          </cell>
          <cell r="E553">
            <v>-6155.0029999999997</v>
          </cell>
        </row>
        <row r="554">
          <cell r="C554">
            <v>-2.691843</v>
          </cell>
          <cell r="E554">
            <v>-6169.2219999999998</v>
          </cell>
        </row>
        <row r="555">
          <cell r="C555">
            <v>-2.6959080000000002</v>
          </cell>
          <cell r="E555">
            <v>-6183.3649999999998</v>
          </cell>
        </row>
        <row r="556">
          <cell r="C556">
            <v>-2.6997949999999999</v>
          </cell>
          <cell r="E556">
            <v>-6197.4979999999996</v>
          </cell>
        </row>
        <row r="557">
          <cell r="C557">
            <v>-2.7039200000000001</v>
          </cell>
          <cell r="E557">
            <v>-6211.6139999999996</v>
          </cell>
        </row>
        <row r="558">
          <cell r="C558">
            <v>-2.7079260000000001</v>
          </cell>
          <cell r="E558">
            <v>-6225.6229999999996</v>
          </cell>
        </row>
        <row r="559">
          <cell r="C559">
            <v>-2.7118720000000001</v>
          </cell>
          <cell r="E559">
            <v>-6239.607</v>
          </cell>
        </row>
        <row r="560">
          <cell r="C560">
            <v>-2.715938</v>
          </cell>
          <cell r="E560">
            <v>-6253.643</v>
          </cell>
        </row>
        <row r="561">
          <cell r="C561">
            <v>-2.7199439999999999</v>
          </cell>
          <cell r="E561">
            <v>-6267.7259999999997</v>
          </cell>
        </row>
        <row r="562">
          <cell r="C562">
            <v>-2.7238899999999999</v>
          </cell>
          <cell r="E562">
            <v>-6281.8969999999999</v>
          </cell>
        </row>
        <row r="563">
          <cell r="C563">
            <v>-2.7278959999999999</v>
          </cell>
          <cell r="E563">
            <v>-6296.1220000000003</v>
          </cell>
        </row>
        <row r="564">
          <cell r="C564">
            <v>-2.7319019999999998</v>
          </cell>
          <cell r="E564">
            <v>-6310.3680000000004</v>
          </cell>
        </row>
        <row r="565">
          <cell r="C565">
            <v>-2.7358479999999998</v>
          </cell>
          <cell r="E565">
            <v>-6324.5990000000002</v>
          </cell>
        </row>
        <row r="566">
          <cell r="C566">
            <v>-2.7399140000000002</v>
          </cell>
          <cell r="E566">
            <v>-6338.8559999999998</v>
          </cell>
        </row>
        <row r="567">
          <cell r="C567">
            <v>-2.7438600000000002</v>
          </cell>
          <cell r="E567">
            <v>-6353.15</v>
          </cell>
        </row>
        <row r="568">
          <cell r="C568">
            <v>-2.7478660000000001</v>
          </cell>
          <cell r="E568">
            <v>-6367.4309999999996</v>
          </cell>
        </row>
        <row r="569">
          <cell r="C569">
            <v>-2.7518720000000001</v>
          </cell>
          <cell r="E569">
            <v>-6381.652</v>
          </cell>
        </row>
        <row r="570">
          <cell r="C570">
            <v>-2.7558180000000001</v>
          </cell>
          <cell r="E570">
            <v>-6395.81</v>
          </cell>
        </row>
        <row r="571">
          <cell r="C571">
            <v>-2.7598240000000001</v>
          </cell>
          <cell r="E571">
            <v>-6409.9650000000001</v>
          </cell>
        </row>
        <row r="572">
          <cell r="C572">
            <v>-2.7638889999999998</v>
          </cell>
          <cell r="E572">
            <v>-6424.0929999999998</v>
          </cell>
        </row>
        <row r="573">
          <cell r="C573">
            <v>-2.7678349999999998</v>
          </cell>
          <cell r="E573">
            <v>-6438.1930000000002</v>
          </cell>
        </row>
        <row r="574">
          <cell r="C574">
            <v>-2.7718410000000002</v>
          </cell>
          <cell r="E574">
            <v>-6452.308</v>
          </cell>
        </row>
        <row r="575">
          <cell r="C575">
            <v>-2.7758470000000002</v>
          </cell>
          <cell r="E575">
            <v>-6466.4470000000001</v>
          </cell>
        </row>
        <row r="576">
          <cell r="C576">
            <v>-2.7797930000000002</v>
          </cell>
          <cell r="E576">
            <v>-6480.5870000000004</v>
          </cell>
        </row>
        <row r="577">
          <cell r="C577">
            <v>-2.7837990000000001</v>
          </cell>
          <cell r="E577">
            <v>-6494.76</v>
          </cell>
        </row>
        <row r="578">
          <cell r="C578">
            <v>-2.7878050000000001</v>
          </cell>
          <cell r="E578">
            <v>-6508.9790000000003</v>
          </cell>
        </row>
        <row r="579">
          <cell r="C579">
            <v>-2.791811</v>
          </cell>
          <cell r="E579">
            <v>-6523.2380000000003</v>
          </cell>
        </row>
        <row r="580">
          <cell r="C580">
            <v>-2.7958769999999999</v>
          </cell>
          <cell r="E580">
            <v>-6537.5249999999996</v>
          </cell>
        </row>
        <row r="581">
          <cell r="C581">
            <v>-2.799823</v>
          </cell>
          <cell r="E581">
            <v>-6551.8140000000003</v>
          </cell>
        </row>
        <row r="582">
          <cell r="C582">
            <v>-2.8038289999999999</v>
          </cell>
          <cell r="E582">
            <v>-6566.1049999999996</v>
          </cell>
        </row>
        <row r="583">
          <cell r="C583">
            <v>-2.8078940000000001</v>
          </cell>
          <cell r="E583">
            <v>-6580.3770000000004</v>
          </cell>
        </row>
        <row r="584">
          <cell r="C584">
            <v>-2.8117809999999999</v>
          </cell>
          <cell r="E584">
            <v>-6594.6530000000002</v>
          </cell>
        </row>
        <row r="585">
          <cell r="C585">
            <v>-2.8157869999999998</v>
          </cell>
          <cell r="E585">
            <v>-6608.8649999999998</v>
          </cell>
        </row>
        <row r="586">
          <cell r="C586">
            <v>-2.8197930000000002</v>
          </cell>
          <cell r="E586">
            <v>-6623.0730000000003</v>
          </cell>
        </row>
        <row r="587">
          <cell r="C587">
            <v>-2.8237390000000002</v>
          </cell>
          <cell r="E587">
            <v>-6637.2269999999999</v>
          </cell>
        </row>
        <row r="588">
          <cell r="C588">
            <v>-2.827744</v>
          </cell>
          <cell r="E588">
            <v>-6651.3689999999997</v>
          </cell>
        </row>
        <row r="589">
          <cell r="C589">
            <v>-2.8318099999999999</v>
          </cell>
          <cell r="E589">
            <v>-6665.5860000000002</v>
          </cell>
        </row>
        <row r="590">
          <cell r="C590">
            <v>-2.8357559999999999</v>
          </cell>
          <cell r="E590">
            <v>-6679.8389999999999</v>
          </cell>
        </row>
        <row r="591">
          <cell r="C591">
            <v>-2.8397619999999999</v>
          </cell>
          <cell r="E591">
            <v>-6694.0820000000003</v>
          </cell>
        </row>
        <row r="592">
          <cell r="C592">
            <v>-2.8438279999999998</v>
          </cell>
          <cell r="E592">
            <v>-6708.3220000000001</v>
          </cell>
        </row>
        <row r="593">
          <cell r="C593">
            <v>-2.8477739999999998</v>
          </cell>
          <cell r="E593">
            <v>-6722.5749999999998</v>
          </cell>
        </row>
        <row r="594">
          <cell r="C594">
            <v>-2.8517800000000002</v>
          </cell>
          <cell r="E594">
            <v>-6736.83</v>
          </cell>
        </row>
        <row r="595">
          <cell r="C595">
            <v>-2.855845</v>
          </cell>
          <cell r="E595">
            <v>-6751.1570000000002</v>
          </cell>
        </row>
        <row r="596">
          <cell r="C596">
            <v>-2.8597920000000001</v>
          </cell>
          <cell r="E596">
            <v>-6765.4470000000001</v>
          </cell>
        </row>
        <row r="597">
          <cell r="C597">
            <v>-2.8637980000000001</v>
          </cell>
          <cell r="E597">
            <v>-6779.6660000000002</v>
          </cell>
        </row>
        <row r="598">
          <cell r="C598">
            <v>-2.867804</v>
          </cell>
          <cell r="E598">
            <v>-6793.85</v>
          </cell>
        </row>
        <row r="599">
          <cell r="C599">
            <v>-2.8718089999999998</v>
          </cell>
          <cell r="E599">
            <v>-6807.9960000000001</v>
          </cell>
        </row>
        <row r="600">
          <cell r="C600">
            <v>-2.8758149999999998</v>
          </cell>
          <cell r="E600">
            <v>-6822.1580000000004</v>
          </cell>
        </row>
        <row r="601">
          <cell r="C601">
            <v>-2.8798210000000002</v>
          </cell>
          <cell r="E601">
            <v>-6836.2780000000002</v>
          </cell>
        </row>
        <row r="602">
          <cell r="C602">
            <v>-2.8837670000000002</v>
          </cell>
          <cell r="E602">
            <v>-6850.3310000000001</v>
          </cell>
        </row>
        <row r="603">
          <cell r="C603">
            <v>-2.8877730000000001</v>
          </cell>
          <cell r="E603">
            <v>-6864.4089999999997</v>
          </cell>
        </row>
        <row r="604">
          <cell r="C604">
            <v>-2.8917790000000001</v>
          </cell>
          <cell r="E604">
            <v>-6878.4690000000001</v>
          </cell>
        </row>
        <row r="605">
          <cell r="C605">
            <v>-2.8957850000000001</v>
          </cell>
          <cell r="E605">
            <v>-6892.61</v>
          </cell>
        </row>
        <row r="606">
          <cell r="C606">
            <v>-2.899791</v>
          </cell>
          <cell r="E606">
            <v>-6906.85</v>
          </cell>
        </row>
        <row r="607">
          <cell r="C607">
            <v>-2.903797</v>
          </cell>
          <cell r="E607">
            <v>-6921.2030000000004</v>
          </cell>
        </row>
        <row r="608">
          <cell r="C608">
            <v>-2.9078620000000002</v>
          </cell>
          <cell r="E608">
            <v>-6935.55</v>
          </cell>
        </row>
        <row r="609">
          <cell r="C609">
            <v>-2.9118089999999999</v>
          </cell>
          <cell r="E609">
            <v>-6949.8379999999997</v>
          </cell>
        </row>
        <row r="610">
          <cell r="C610">
            <v>-2.9158140000000001</v>
          </cell>
          <cell r="E610">
            <v>-6964.0230000000001</v>
          </cell>
        </row>
        <row r="611">
          <cell r="C611">
            <v>-2.9198200000000001</v>
          </cell>
          <cell r="E611">
            <v>-6978.1189999999997</v>
          </cell>
        </row>
        <row r="612">
          <cell r="C612">
            <v>-2.923826</v>
          </cell>
          <cell r="E612">
            <v>-6992.1549999999997</v>
          </cell>
        </row>
        <row r="613">
          <cell r="C613">
            <v>-2.927832</v>
          </cell>
          <cell r="E613">
            <v>-7006.2049999999999</v>
          </cell>
        </row>
        <row r="614">
          <cell r="C614">
            <v>-2.9318379999999999</v>
          </cell>
          <cell r="E614">
            <v>-7020.277</v>
          </cell>
        </row>
        <row r="615">
          <cell r="C615">
            <v>-2.9358439999999999</v>
          </cell>
          <cell r="E615">
            <v>-7034.3739999999998</v>
          </cell>
        </row>
        <row r="616">
          <cell r="C616">
            <v>-2.9398499999999999</v>
          </cell>
          <cell r="E616">
            <v>-7048.4719999999998</v>
          </cell>
        </row>
        <row r="617">
          <cell r="C617">
            <v>-2.9438559999999998</v>
          </cell>
          <cell r="E617">
            <v>-7062.5810000000001</v>
          </cell>
        </row>
        <row r="618">
          <cell r="C618">
            <v>-2.9478620000000002</v>
          </cell>
          <cell r="E618">
            <v>-7076.7070000000003</v>
          </cell>
        </row>
        <row r="619">
          <cell r="C619">
            <v>-2.951867</v>
          </cell>
          <cell r="E619">
            <v>-7090.8710000000001</v>
          </cell>
        </row>
        <row r="620">
          <cell r="C620">
            <v>-2.9558140000000002</v>
          </cell>
          <cell r="E620">
            <v>-7105.02</v>
          </cell>
        </row>
        <row r="621">
          <cell r="C621">
            <v>-2.959819</v>
          </cell>
          <cell r="E621">
            <v>-7119.18</v>
          </cell>
        </row>
        <row r="622">
          <cell r="C622">
            <v>-2.9638249999999999</v>
          </cell>
          <cell r="E622">
            <v>-7133.4530000000004</v>
          </cell>
        </row>
        <row r="623">
          <cell r="C623">
            <v>-2.9678309999999999</v>
          </cell>
          <cell r="E623">
            <v>-7147.7669999999998</v>
          </cell>
        </row>
        <row r="624">
          <cell r="C624">
            <v>-2.9718369999999998</v>
          </cell>
          <cell r="E624">
            <v>-7161.9669999999996</v>
          </cell>
        </row>
        <row r="625">
          <cell r="C625">
            <v>-2.9759030000000002</v>
          </cell>
          <cell r="E625">
            <v>-7176.1030000000001</v>
          </cell>
        </row>
        <row r="626">
          <cell r="C626">
            <v>-2.9798490000000002</v>
          </cell>
          <cell r="E626">
            <v>-7190.3040000000001</v>
          </cell>
        </row>
        <row r="627">
          <cell r="C627">
            <v>-2.9838550000000001</v>
          </cell>
          <cell r="E627">
            <v>-7204.5659999999998</v>
          </cell>
        </row>
        <row r="628">
          <cell r="C628">
            <v>-2.987921</v>
          </cell>
          <cell r="E628">
            <v>-7218.7569999999996</v>
          </cell>
        </row>
        <row r="629">
          <cell r="C629">
            <v>-2.9918670000000001</v>
          </cell>
          <cell r="E629">
            <v>-7232.9449999999997</v>
          </cell>
        </row>
        <row r="630">
          <cell r="C630">
            <v>-2.995873</v>
          </cell>
          <cell r="E630">
            <v>-7247.1589999999997</v>
          </cell>
        </row>
        <row r="631">
          <cell r="C631">
            <v>-2.9998779999999998</v>
          </cell>
          <cell r="E631">
            <v>-7261.43</v>
          </cell>
        </row>
        <row r="632">
          <cell r="C632">
            <v>-3.0038239999999998</v>
          </cell>
          <cell r="E632">
            <v>-7275.6790000000001</v>
          </cell>
        </row>
        <row r="633">
          <cell r="C633">
            <v>-3.0078309999999999</v>
          </cell>
          <cell r="E633">
            <v>-7289.924</v>
          </cell>
        </row>
        <row r="634">
          <cell r="C634">
            <v>-3.0118360000000002</v>
          </cell>
          <cell r="E634">
            <v>-7304.1750000000002</v>
          </cell>
        </row>
        <row r="635">
          <cell r="C635">
            <v>-3.0158420000000001</v>
          </cell>
          <cell r="E635">
            <v>-7318.4229999999998</v>
          </cell>
        </row>
        <row r="636">
          <cell r="C636">
            <v>-3.0198480000000001</v>
          </cell>
          <cell r="E636">
            <v>-7332.692</v>
          </cell>
        </row>
        <row r="637">
          <cell r="C637">
            <v>-3.023854</v>
          </cell>
          <cell r="E637">
            <v>-7347.0320000000002</v>
          </cell>
        </row>
        <row r="638">
          <cell r="C638">
            <v>-3.0278</v>
          </cell>
          <cell r="E638">
            <v>-7361.4139999999998</v>
          </cell>
        </row>
        <row r="639">
          <cell r="C639">
            <v>-3.031806</v>
          </cell>
          <cell r="E639">
            <v>-7375.7190000000001</v>
          </cell>
        </row>
        <row r="640">
          <cell r="C640">
            <v>-3.0358719999999999</v>
          </cell>
          <cell r="E640">
            <v>-7389.9840000000004</v>
          </cell>
        </row>
        <row r="641">
          <cell r="C641">
            <v>-3.0398179999999999</v>
          </cell>
          <cell r="E641">
            <v>-7404.1580000000004</v>
          </cell>
        </row>
        <row r="642">
          <cell r="C642">
            <v>-3.0438239999999999</v>
          </cell>
          <cell r="E642">
            <v>-7418.2730000000001</v>
          </cell>
        </row>
        <row r="643">
          <cell r="C643">
            <v>-3.0478890000000001</v>
          </cell>
          <cell r="E643">
            <v>-7432.3980000000001</v>
          </cell>
        </row>
        <row r="644">
          <cell r="C644">
            <v>-3.0518360000000002</v>
          </cell>
          <cell r="E644">
            <v>-7446.54</v>
          </cell>
        </row>
        <row r="645">
          <cell r="C645">
            <v>-3.055841</v>
          </cell>
          <cell r="E645">
            <v>-7460.6639999999998</v>
          </cell>
        </row>
        <row r="646">
          <cell r="C646">
            <v>-3.0599069999999999</v>
          </cell>
          <cell r="E646">
            <v>-7474.7370000000001</v>
          </cell>
        </row>
        <row r="647">
          <cell r="C647">
            <v>-3.0639129999999999</v>
          </cell>
          <cell r="E647">
            <v>-7488.7809999999999</v>
          </cell>
        </row>
        <row r="648">
          <cell r="C648">
            <v>-3.0679189999999998</v>
          </cell>
          <cell r="E648">
            <v>-7502.866</v>
          </cell>
        </row>
        <row r="649">
          <cell r="C649">
            <v>-3.0719249999999998</v>
          </cell>
          <cell r="E649">
            <v>-7517.0439999999999</v>
          </cell>
        </row>
        <row r="650">
          <cell r="C650">
            <v>-3.0759310000000002</v>
          </cell>
          <cell r="E650">
            <v>-7531.28</v>
          </cell>
        </row>
        <row r="651">
          <cell r="C651">
            <v>-3.079936</v>
          </cell>
          <cell r="E651">
            <v>-7545.5870000000004</v>
          </cell>
        </row>
        <row r="652">
          <cell r="C652">
            <v>-3.083942</v>
          </cell>
          <cell r="E652">
            <v>-7559.9049999999997</v>
          </cell>
        </row>
        <row r="653">
          <cell r="C653">
            <v>-3.0879479999999999</v>
          </cell>
          <cell r="E653">
            <v>-7574.1809999999996</v>
          </cell>
        </row>
        <row r="654">
          <cell r="C654">
            <v>-3.0918950000000001</v>
          </cell>
          <cell r="E654">
            <v>-7588.37</v>
          </cell>
        </row>
        <row r="655">
          <cell r="C655">
            <v>-3.0958410000000001</v>
          </cell>
          <cell r="E655">
            <v>-7602.5810000000001</v>
          </cell>
        </row>
        <row r="656">
          <cell r="C656">
            <v>-3.0998459999999999</v>
          </cell>
          <cell r="E656">
            <v>-7616.6989999999996</v>
          </cell>
        </row>
        <row r="657">
          <cell r="C657">
            <v>-3.103853</v>
          </cell>
          <cell r="E657">
            <v>-7630.7920000000004</v>
          </cell>
        </row>
        <row r="658">
          <cell r="C658">
            <v>-3.1078579999999998</v>
          </cell>
          <cell r="E658">
            <v>-7644.9830000000002</v>
          </cell>
        </row>
        <row r="659">
          <cell r="C659">
            <v>-3.1118640000000002</v>
          </cell>
          <cell r="E659">
            <v>-7659.2169999999996</v>
          </cell>
        </row>
        <row r="660">
          <cell r="C660">
            <v>-3.1158100000000002</v>
          </cell>
          <cell r="E660">
            <v>-7673.44</v>
          </cell>
        </row>
        <row r="661">
          <cell r="C661">
            <v>-3.1197560000000002</v>
          </cell>
          <cell r="E661">
            <v>-7687.6289999999999</v>
          </cell>
        </row>
        <row r="662">
          <cell r="C662">
            <v>-3.1238220000000001</v>
          </cell>
          <cell r="E662">
            <v>-7701.74</v>
          </cell>
        </row>
        <row r="663">
          <cell r="C663">
            <v>-3.1278280000000001</v>
          </cell>
          <cell r="E663">
            <v>-7715.7430000000004</v>
          </cell>
        </row>
        <row r="664">
          <cell r="C664">
            <v>-3.1317740000000001</v>
          </cell>
          <cell r="E664">
            <v>-7729.73</v>
          </cell>
        </row>
        <row r="665">
          <cell r="C665">
            <v>-3.1358999999999999</v>
          </cell>
          <cell r="E665">
            <v>-7743.7709999999997</v>
          </cell>
        </row>
        <row r="666">
          <cell r="C666">
            <v>-3.1398459999999999</v>
          </cell>
          <cell r="E666">
            <v>-7757.8370000000004</v>
          </cell>
        </row>
        <row r="667">
          <cell r="C667">
            <v>-3.143732</v>
          </cell>
          <cell r="E667">
            <v>-7771.9639999999999</v>
          </cell>
        </row>
        <row r="668">
          <cell r="C668">
            <v>-3.1477979999999999</v>
          </cell>
          <cell r="E668">
            <v>-7786.2309999999998</v>
          </cell>
        </row>
        <row r="669">
          <cell r="C669">
            <v>-3.1517439999999999</v>
          </cell>
          <cell r="E669">
            <v>-7800.5519999999997</v>
          </cell>
        </row>
        <row r="670">
          <cell r="C670">
            <v>-3.1557499999999998</v>
          </cell>
          <cell r="E670">
            <v>-7814.8280000000004</v>
          </cell>
        </row>
        <row r="671">
          <cell r="C671">
            <v>-3.159875</v>
          </cell>
          <cell r="E671">
            <v>-7829.1009999999997</v>
          </cell>
        </row>
        <row r="672">
          <cell r="C672">
            <v>-3.163821</v>
          </cell>
          <cell r="E672">
            <v>-7843.3239999999996</v>
          </cell>
        </row>
        <row r="673">
          <cell r="C673">
            <v>-3.1678269999999999</v>
          </cell>
          <cell r="E673">
            <v>-7857.5569999999998</v>
          </cell>
        </row>
        <row r="674">
          <cell r="C674">
            <v>-3.1718929999999999</v>
          </cell>
          <cell r="E674">
            <v>-7871.7879999999996</v>
          </cell>
        </row>
        <row r="675">
          <cell r="C675">
            <v>-3.1758389999999999</v>
          </cell>
          <cell r="E675">
            <v>-7886.0119999999997</v>
          </cell>
        </row>
        <row r="676">
          <cell r="C676">
            <v>-3.1798449999999998</v>
          </cell>
          <cell r="E676">
            <v>-7900.1859999999997</v>
          </cell>
        </row>
        <row r="677">
          <cell r="C677">
            <v>-3.18391</v>
          </cell>
          <cell r="E677">
            <v>-7914.3329999999996</v>
          </cell>
        </row>
        <row r="678">
          <cell r="C678">
            <v>-3.1878570000000002</v>
          </cell>
          <cell r="E678">
            <v>-7928.5789999999997</v>
          </cell>
        </row>
        <row r="679">
          <cell r="C679">
            <v>-3.1918030000000002</v>
          </cell>
          <cell r="E679">
            <v>-7942.9440000000004</v>
          </cell>
        </row>
        <row r="680">
          <cell r="C680">
            <v>-3.1958679999999999</v>
          </cell>
          <cell r="E680">
            <v>-7957.3010000000004</v>
          </cell>
        </row>
        <row r="681">
          <cell r="C681">
            <v>-3.1998739999999999</v>
          </cell>
          <cell r="E681">
            <v>-7971.6840000000002</v>
          </cell>
        </row>
        <row r="682">
          <cell r="C682">
            <v>-3.2038199999999999</v>
          </cell>
          <cell r="E682">
            <v>-7986.0510000000004</v>
          </cell>
        </row>
        <row r="683">
          <cell r="C683">
            <v>-3.2078859999999998</v>
          </cell>
          <cell r="E683">
            <v>-8000.4009999999998</v>
          </cell>
        </row>
        <row r="684">
          <cell r="C684">
            <v>-3.2118319999999998</v>
          </cell>
          <cell r="E684">
            <v>-8014.7139999999999</v>
          </cell>
        </row>
        <row r="685">
          <cell r="C685">
            <v>-3.2158380000000002</v>
          </cell>
          <cell r="E685">
            <v>-8029.0240000000003</v>
          </cell>
        </row>
        <row r="686">
          <cell r="C686">
            <v>-3.2199040000000001</v>
          </cell>
          <cell r="E686">
            <v>-8043.3440000000001</v>
          </cell>
        </row>
        <row r="687">
          <cell r="C687">
            <v>-3.2238500000000001</v>
          </cell>
          <cell r="E687">
            <v>-8057.6</v>
          </cell>
        </row>
        <row r="688">
          <cell r="C688">
            <v>-3.2278560000000001</v>
          </cell>
          <cell r="E688">
            <v>-8071.8440000000001</v>
          </cell>
        </row>
        <row r="689">
          <cell r="C689">
            <v>-3.231862</v>
          </cell>
          <cell r="E689">
            <v>-8086.0290000000005</v>
          </cell>
        </row>
        <row r="690">
          <cell r="C690">
            <v>-3.2359270000000002</v>
          </cell>
          <cell r="E690">
            <v>-8100.1480000000001</v>
          </cell>
        </row>
        <row r="691">
          <cell r="C691">
            <v>-3.2399330000000002</v>
          </cell>
          <cell r="E691">
            <v>-8114.2290000000003</v>
          </cell>
        </row>
        <row r="692">
          <cell r="C692">
            <v>-3.2438790000000002</v>
          </cell>
          <cell r="E692">
            <v>-8128.3239999999996</v>
          </cell>
        </row>
        <row r="693">
          <cell r="C693">
            <v>-3.2478850000000001</v>
          </cell>
          <cell r="E693">
            <v>-8142.384</v>
          </cell>
        </row>
        <row r="694">
          <cell r="C694">
            <v>-3.2518910000000001</v>
          </cell>
          <cell r="E694">
            <v>-8156.42</v>
          </cell>
        </row>
        <row r="695">
          <cell r="C695">
            <v>-3.2558370000000001</v>
          </cell>
          <cell r="E695">
            <v>-8170.442</v>
          </cell>
        </row>
        <row r="696">
          <cell r="C696">
            <v>-3.259843</v>
          </cell>
          <cell r="E696">
            <v>-8184.4979999999996</v>
          </cell>
        </row>
        <row r="697">
          <cell r="C697">
            <v>-3.263849</v>
          </cell>
          <cell r="E697">
            <v>-8198.5849999999991</v>
          </cell>
        </row>
        <row r="698">
          <cell r="C698">
            <v>-3.267855</v>
          </cell>
          <cell r="E698">
            <v>-8212.7829999999994</v>
          </cell>
        </row>
        <row r="699">
          <cell r="C699">
            <v>-3.2718609999999999</v>
          </cell>
          <cell r="E699">
            <v>-8227.0280000000002</v>
          </cell>
        </row>
        <row r="700">
          <cell r="C700">
            <v>-3.2758669999999999</v>
          </cell>
          <cell r="E700">
            <v>-8241.3320000000003</v>
          </cell>
        </row>
        <row r="701">
          <cell r="C701">
            <v>-3.2798729999999998</v>
          </cell>
          <cell r="E701">
            <v>-8255.6450000000004</v>
          </cell>
        </row>
        <row r="702">
          <cell r="C702">
            <v>-3.2838790000000002</v>
          </cell>
          <cell r="E702">
            <v>-8269.982</v>
          </cell>
        </row>
        <row r="703">
          <cell r="C703">
            <v>-3.287884</v>
          </cell>
          <cell r="E703">
            <v>-8284.4179999999997</v>
          </cell>
        </row>
        <row r="704">
          <cell r="C704">
            <v>-3.29189</v>
          </cell>
          <cell r="E704">
            <v>-8298.8130000000001</v>
          </cell>
        </row>
        <row r="705">
          <cell r="C705">
            <v>-3.2958959999999999</v>
          </cell>
          <cell r="E705">
            <v>-8313.0010000000002</v>
          </cell>
        </row>
        <row r="706">
          <cell r="C706">
            <v>-3.2999019999999999</v>
          </cell>
          <cell r="E706">
            <v>-8327.1319999999996</v>
          </cell>
        </row>
        <row r="707">
          <cell r="C707">
            <v>-3.3039079999999998</v>
          </cell>
          <cell r="E707">
            <v>-8341.3819999999996</v>
          </cell>
        </row>
        <row r="708">
          <cell r="C708">
            <v>-3.3078539999999998</v>
          </cell>
          <cell r="E708">
            <v>-8355.6959999999999</v>
          </cell>
        </row>
        <row r="709">
          <cell r="C709">
            <v>-3.3117999999999999</v>
          </cell>
          <cell r="E709">
            <v>-8370.0779999999995</v>
          </cell>
        </row>
        <row r="710">
          <cell r="C710">
            <v>-3.3158660000000002</v>
          </cell>
          <cell r="E710">
            <v>-8384.4570000000003</v>
          </cell>
        </row>
        <row r="711">
          <cell r="C711">
            <v>-3.3198720000000002</v>
          </cell>
          <cell r="E711">
            <v>-8398.8119999999999</v>
          </cell>
        </row>
        <row r="712">
          <cell r="C712">
            <v>-3.3238780000000001</v>
          </cell>
          <cell r="E712">
            <v>-8413.0470000000005</v>
          </cell>
        </row>
        <row r="713">
          <cell r="C713">
            <v>-3.3279429999999999</v>
          </cell>
          <cell r="E713">
            <v>-8427.2639999999992</v>
          </cell>
        </row>
        <row r="714">
          <cell r="C714">
            <v>-3.3318889999999999</v>
          </cell>
          <cell r="E714">
            <v>-8441.4490000000005</v>
          </cell>
        </row>
        <row r="715">
          <cell r="C715">
            <v>-3.3358949999999998</v>
          </cell>
          <cell r="E715">
            <v>-8455.6270000000004</v>
          </cell>
        </row>
        <row r="716">
          <cell r="C716">
            <v>-3.3399610000000002</v>
          </cell>
          <cell r="E716">
            <v>-8469.77</v>
          </cell>
        </row>
        <row r="717">
          <cell r="C717">
            <v>-3.3439070000000002</v>
          </cell>
          <cell r="E717">
            <v>-8483.9290000000001</v>
          </cell>
        </row>
        <row r="718">
          <cell r="C718">
            <v>-3.3478530000000002</v>
          </cell>
          <cell r="E718">
            <v>-8498.0879999999997</v>
          </cell>
        </row>
        <row r="719">
          <cell r="C719">
            <v>-3.3519190000000001</v>
          </cell>
          <cell r="E719">
            <v>-8512.2559999999994</v>
          </cell>
        </row>
        <row r="720">
          <cell r="C720">
            <v>-3.3558650000000001</v>
          </cell>
          <cell r="E720">
            <v>-8526.3269999999993</v>
          </cell>
        </row>
        <row r="721">
          <cell r="C721">
            <v>-3.3598110000000001</v>
          </cell>
          <cell r="E721">
            <v>-8540.3080000000009</v>
          </cell>
        </row>
        <row r="722">
          <cell r="C722">
            <v>-3.363877</v>
          </cell>
          <cell r="E722">
            <v>-8554.3590000000004</v>
          </cell>
        </row>
        <row r="723">
          <cell r="C723">
            <v>-3.367823</v>
          </cell>
          <cell r="E723">
            <v>-8568.4979999999996</v>
          </cell>
        </row>
        <row r="724">
          <cell r="C724">
            <v>-3.371829</v>
          </cell>
          <cell r="E724">
            <v>-8582.7119999999995</v>
          </cell>
        </row>
        <row r="725">
          <cell r="C725">
            <v>-3.3758940000000002</v>
          </cell>
          <cell r="E725">
            <v>-8596.9760000000006</v>
          </cell>
        </row>
        <row r="726">
          <cell r="C726">
            <v>-3.3798409999999999</v>
          </cell>
          <cell r="E726">
            <v>-8611.2250000000004</v>
          </cell>
        </row>
        <row r="727">
          <cell r="C727">
            <v>-3.3838469999999998</v>
          </cell>
          <cell r="E727">
            <v>-8625.3590000000004</v>
          </cell>
        </row>
        <row r="728">
          <cell r="C728">
            <v>-3.3878529999999998</v>
          </cell>
          <cell r="E728">
            <v>-8639.4529999999995</v>
          </cell>
        </row>
        <row r="729">
          <cell r="C729">
            <v>-3.391858</v>
          </cell>
          <cell r="E729">
            <v>-8653.6550000000007</v>
          </cell>
        </row>
        <row r="730">
          <cell r="C730">
            <v>-3.395864</v>
          </cell>
          <cell r="E730">
            <v>-8667.973</v>
          </cell>
        </row>
        <row r="731">
          <cell r="C731">
            <v>-3.3998699999999999</v>
          </cell>
          <cell r="E731">
            <v>-8682.2790000000005</v>
          </cell>
        </row>
        <row r="732">
          <cell r="C732">
            <v>-3.4038759999999999</v>
          </cell>
          <cell r="E732">
            <v>-8696.4989999999998</v>
          </cell>
        </row>
        <row r="733">
          <cell r="C733">
            <v>-3.4078819999999999</v>
          </cell>
          <cell r="E733">
            <v>-8710.6180000000004</v>
          </cell>
        </row>
        <row r="734">
          <cell r="C734">
            <v>-3.4118279999999999</v>
          </cell>
          <cell r="E734">
            <v>-8724.6669999999995</v>
          </cell>
        </row>
        <row r="735">
          <cell r="C735">
            <v>-3.4158339999999998</v>
          </cell>
          <cell r="E735">
            <v>-8738.7060000000001</v>
          </cell>
        </row>
        <row r="736">
          <cell r="C736">
            <v>-3.4198400000000002</v>
          </cell>
          <cell r="E736">
            <v>-8752.8179999999993</v>
          </cell>
        </row>
        <row r="737">
          <cell r="C737">
            <v>-3.4237860000000002</v>
          </cell>
          <cell r="E737">
            <v>-8766.9989999999998</v>
          </cell>
        </row>
        <row r="738">
          <cell r="C738">
            <v>-3.4277920000000002</v>
          </cell>
          <cell r="E738">
            <v>-8781.2330000000002</v>
          </cell>
        </row>
        <row r="739">
          <cell r="C739">
            <v>-3.4318580000000001</v>
          </cell>
          <cell r="E739">
            <v>-8795.4419999999991</v>
          </cell>
        </row>
        <row r="740">
          <cell r="C740">
            <v>-3.4358040000000001</v>
          </cell>
          <cell r="E740">
            <v>-8809.6740000000009</v>
          </cell>
        </row>
        <row r="741">
          <cell r="C741">
            <v>-3.4398689999999998</v>
          </cell>
          <cell r="E741">
            <v>-8823.973</v>
          </cell>
        </row>
        <row r="742">
          <cell r="C742">
            <v>-3.4438749999999998</v>
          </cell>
          <cell r="E742">
            <v>-8838.2510000000002</v>
          </cell>
        </row>
        <row r="743">
          <cell r="C743">
            <v>-3.4478209999999998</v>
          </cell>
          <cell r="E743">
            <v>-8852.5810000000001</v>
          </cell>
        </row>
        <row r="744">
          <cell r="C744">
            <v>-3.4518870000000001</v>
          </cell>
          <cell r="E744">
            <v>-8866.9930000000004</v>
          </cell>
        </row>
        <row r="745">
          <cell r="C745">
            <v>-3.4558930000000001</v>
          </cell>
          <cell r="E745">
            <v>-8881.3289999999997</v>
          </cell>
        </row>
        <row r="746">
          <cell r="C746">
            <v>-3.4598390000000001</v>
          </cell>
          <cell r="E746">
            <v>-8895.607</v>
          </cell>
        </row>
        <row r="747">
          <cell r="C747">
            <v>-3.463905</v>
          </cell>
          <cell r="E747">
            <v>-8909.8070000000007</v>
          </cell>
        </row>
        <row r="748">
          <cell r="C748">
            <v>-3.467851</v>
          </cell>
          <cell r="E748">
            <v>-8923.9670000000006</v>
          </cell>
        </row>
        <row r="749">
          <cell r="C749">
            <v>-3.471857</v>
          </cell>
          <cell r="E749">
            <v>-8938.1839999999993</v>
          </cell>
        </row>
        <row r="750">
          <cell r="C750">
            <v>-3.4758629999999999</v>
          </cell>
          <cell r="E750">
            <v>-8952.3050000000003</v>
          </cell>
        </row>
        <row r="751">
          <cell r="C751">
            <v>-3.4798680000000002</v>
          </cell>
          <cell r="E751">
            <v>-8966.4</v>
          </cell>
        </row>
        <row r="752">
          <cell r="C752">
            <v>-3.4838149999999999</v>
          </cell>
          <cell r="E752">
            <v>-8980.51</v>
          </cell>
        </row>
        <row r="753">
          <cell r="C753">
            <v>-3.4878800000000001</v>
          </cell>
          <cell r="E753">
            <v>-8994.56</v>
          </cell>
        </row>
        <row r="754">
          <cell r="C754">
            <v>-3.491886</v>
          </cell>
          <cell r="E754">
            <v>-9008.6880000000001</v>
          </cell>
        </row>
        <row r="755">
          <cell r="C755">
            <v>-3.495892</v>
          </cell>
          <cell r="E755">
            <v>-9022.83</v>
          </cell>
        </row>
        <row r="756">
          <cell r="C756">
            <v>-3.499898</v>
          </cell>
          <cell r="E756">
            <v>-9036.9920000000002</v>
          </cell>
        </row>
        <row r="757">
          <cell r="C757">
            <v>-3.5039039999999999</v>
          </cell>
          <cell r="E757">
            <v>-9051.16</v>
          </cell>
        </row>
        <row r="758">
          <cell r="C758">
            <v>-3.5078499999999999</v>
          </cell>
          <cell r="E758">
            <v>-9065.34</v>
          </cell>
        </row>
        <row r="759">
          <cell r="C759">
            <v>-3.5118559999999999</v>
          </cell>
          <cell r="E759">
            <v>-9079.509</v>
          </cell>
        </row>
        <row r="760">
          <cell r="C760">
            <v>-3.5158619999999998</v>
          </cell>
          <cell r="E760">
            <v>-9093.6589999999997</v>
          </cell>
        </row>
        <row r="761">
          <cell r="C761">
            <v>-3.5198680000000002</v>
          </cell>
          <cell r="E761">
            <v>-9107.8070000000007</v>
          </cell>
        </row>
        <row r="762">
          <cell r="C762">
            <v>-3.523873</v>
          </cell>
          <cell r="E762">
            <v>-9121.9470000000001</v>
          </cell>
        </row>
        <row r="763">
          <cell r="C763">
            <v>-3.5279389999999999</v>
          </cell>
          <cell r="E763">
            <v>-9136.1530000000002</v>
          </cell>
        </row>
        <row r="764">
          <cell r="C764">
            <v>-3.5318849999999999</v>
          </cell>
          <cell r="E764">
            <v>-9150.3790000000008</v>
          </cell>
        </row>
        <row r="765">
          <cell r="C765">
            <v>-3.5358909999999999</v>
          </cell>
          <cell r="E765">
            <v>-9164.5759999999991</v>
          </cell>
        </row>
        <row r="766">
          <cell r="C766">
            <v>-3.5398969999999998</v>
          </cell>
          <cell r="E766">
            <v>-9178.7489999999998</v>
          </cell>
        </row>
        <row r="767">
          <cell r="C767">
            <v>-3.5439029999999998</v>
          </cell>
          <cell r="E767">
            <v>-9192.893</v>
          </cell>
        </row>
        <row r="768">
          <cell r="C768">
            <v>-3.5479090000000002</v>
          </cell>
          <cell r="E768">
            <v>-9207.0149999999994</v>
          </cell>
        </row>
        <row r="769">
          <cell r="C769">
            <v>-3.5519150000000002</v>
          </cell>
          <cell r="E769">
            <v>-9221.1810000000005</v>
          </cell>
        </row>
        <row r="770">
          <cell r="C770">
            <v>-3.5558610000000002</v>
          </cell>
          <cell r="E770">
            <v>-9235.2960000000003</v>
          </cell>
        </row>
        <row r="771">
          <cell r="C771">
            <v>-3.5598070000000002</v>
          </cell>
          <cell r="E771">
            <v>-9249.4169999999995</v>
          </cell>
        </row>
        <row r="772">
          <cell r="C772">
            <v>-3.5638730000000001</v>
          </cell>
          <cell r="E772">
            <v>-9263.5910000000003</v>
          </cell>
        </row>
        <row r="773">
          <cell r="C773">
            <v>-3.5678779999999999</v>
          </cell>
          <cell r="E773">
            <v>-9277.7540000000008</v>
          </cell>
        </row>
        <row r="774">
          <cell r="C774">
            <v>-3.571885</v>
          </cell>
          <cell r="E774">
            <v>-9291.8860000000004</v>
          </cell>
        </row>
        <row r="775">
          <cell r="C775">
            <v>-3.5758899999999998</v>
          </cell>
          <cell r="E775">
            <v>-9306.0159999999996</v>
          </cell>
        </row>
        <row r="776">
          <cell r="C776">
            <v>-3.5798960000000002</v>
          </cell>
          <cell r="E776">
            <v>-9320.1640000000007</v>
          </cell>
        </row>
        <row r="777">
          <cell r="C777">
            <v>-3.5839020000000001</v>
          </cell>
          <cell r="E777">
            <v>-9334.2970000000005</v>
          </cell>
        </row>
        <row r="778">
          <cell r="C778">
            <v>-3.5879080000000001</v>
          </cell>
          <cell r="E778">
            <v>-9348.4419999999991</v>
          </cell>
        </row>
        <row r="779">
          <cell r="C779">
            <v>-3.5919140000000001</v>
          </cell>
          <cell r="E779">
            <v>-9362.643</v>
          </cell>
        </row>
        <row r="780">
          <cell r="C780">
            <v>-3.5958600000000001</v>
          </cell>
          <cell r="E780">
            <v>-9376.8889999999992</v>
          </cell>
        </row>
        <row r="781">
          <cell r="C781">
            <v>-3.599926</v>
          </cell>
          <cell r="E781">
            <v>-9391.1689999999999</v>
          </cell>
        </row>
        <row r="782">
          <cell r="C782">
            <v>-3.603872</v>
          </cell>
          <cell r="E782">
            <v>-9405.5290000000005</v>
          </cell>
        </row>
        <row r="783">
          <cell r="C783">
            <v>-3.6078779999999999</v>
          </cell>
          <cell r="E783">
            <v>-9419.94</v>
          </cell>
        </row>
        <row r="784">
          <cell r="C784">
            <v>-3.6119439999999998</v>
          </cell>
          <cell r="E784">
            <v>-9434.36</v>
          </cell>
        </row>
        <row r="785">
          <cell r="C785">
            <v>-3.6158899999999998</v>
          </cell>
          <cell r="E785">
            <v>-9448.7029999999995</v>
          </cell>
        </row>
        <row r="786">
          <cell r="C786">
            <v>-3.6198950000000001</v>
          </cell>
          <cell r="E786">
            <v>-9463</v>
          </cell>
        </row>
        <row r="787">
          <cell r="C787">
            <v>-3.623901</v>
          </cell>
          <cell r="E787">
            <v>-9477.2199999999993</v>
          </cell>
        </row>
        <row r="788">
          <cell r="C788">
            <v>-3.627907</v>
          </cell>
          <cell r="E788">
            <v>-9491.35</v>
          </cell>
        </row>
        <row r="789">
          <cell r="C789">
            <v>-3.6319129999999999</v>
          </cell>
          <cell r="E789">
            <v>-9505.4480000000003</v>
          </cell>
        </row>
        <row r="790">
          <cell r="C790">
            <v>-3.6359189999999999</v>
          </cell>
          <cell r="E790">
            <v>-9519.4850000000006</v>
          </cell>
        </row>
        <row r="791">
          <cell r="C791">
            <v>-3.6398649999999999</v>
          </cell>
          <cell r="E791">
            <v>-9533.51</v>
          </cell>
        </row>
        <row r="792">
          <cell r="C792">
            <v>-3.6439309999999998</v>
          </cell>
          <cell r="E792">
            <v>-9547.6090000000004</v>
          </cell>
        </row>
        <row r="793">
          <cell r="C793">
            <v>-3.6479370000000002</v>
          </cell>
          <cell r="E793">
            <v>-9561.7530000000006</v>
          </cell>
        </row>
        <row r="794">
          <cell r="C794">
            <v>-3.6518830000000002</v>
          </cell>
          <cell r="E794">
            <v>-9575.8420000000006</v>
          </cell>
        </row>
        <row r="795">
          <cell r="C795">
            <v>-3.6558890000000002</v>
          </cell>
          <cell r="E795">
            <v>-9589.8880000000008</v>
          </cell>
        </row>
        <row r="796">
          <cell r="C796">
            <v>-3.6598950000000001</v>
          </cell>
          <cell r="E796">
            <v>-9604.0360000000001</v>
          </cell>
        </row>
        <row r="797">
          <cell r="C797">
            <v>-3.6638410000000001</v>
          </cell>
          <cell r="E797">
            <v>-9618.1980000000003</v>
          </cell>
        </row>
        <row r="798">
          <cell r="C798">
            <v>-3.667907</v>
          </cell>
          <cell r="E798">
            <v>-9632.3179999999993</v>
          </cell>
        </row>
        <row r="799">
          <cell r="C799">
            <v>-3.6719119999999998</v>
          </cell>
          <cell r="E799">
            <v>-9646.4660000000003</v>
          </cell>
        </row>
        <row r="800">
          <cell r="C800">
            <v>-3.6758579999999998</v>
          </cell>
          <cell r="E800">
            <v>-9660.6370000000006</v>
          </cell>
        </row>
        <row r="801">
          <cell r="C801">
            <v>-3.6799240000000002</v>
          </cell>
          <cell r="E801">
            <v>-9674.8040000000001</v>
          </cell>
        </row>
        <row r="802">
          <cell r="C802">
            <v>-3.6838700000000002</v>
          </cell>
          <cell r="E802">
            <v>-9688.9879999999994</v>
          </cell>
        </row>
        <row r="803">
          <cell r="C803">
            <v>-3.6878160000000002</v>
          </cell>
          <cell r="E803">
            <v>-9703.2489999999998</v>
          </cell>
        </row>
        <row r="804">
          <cell r="C804">
            <v>-3.6918820000000001</v>
          </cell>
          <cell r="E804">
            <v>-9717.5409999999993</v>
          </cell>
        </row>
        <row r="805">
          <cell r="C805">
            <v>-3.6958280000000001</v>
          </cell>
          <cell r="E805">
            <v>-9731.7450000000008</v>
          </cell>
        </row>
        <row r="806">
          <cell r="C806">
            <v>-3.6998340000000001</v>
          </cell>
          <cell r="E806">
            <v>-9745.9279999999999</v>
          </cell>
        </row>
        <row r="807">
          <cell r="C807">
            <v>-3.70384</v>
          </cell>
          <cell r="E807">
            <v>-9760.1309999999994</v>
          </cell>
        </row>
        <row r="808">
          <cell r="C808">
            <v>-3.707846</v>
          </cell>
          <cell r="E808">
            <v>-9774.2620000000006</v>
          </cell>
        </row>
        <row r="809">
          <cell r="C809">
            <v>-3.7118519999999999</v>
          </cell>
          <cell r="E809">
            <v>-9788.3889999999992</v>
          </cell>
        </row>
        <row r="810">
          <cell r="C810">
            <v>-3.7158570000000002</v>
          </cell>
          <cell r="E810">
            <v>-9802.5229999999992</v>
          </cell>
        </row>
        <row r="811">
          <cell r="C811">
            <v>-3.7198639999999998</v>
          </cell>
          <cell r="E811">
            <v>-9816.6409999999996</v>
          </cell>
        </row>
        <row r="812">
          <cell r="C812">
            <v>-3.7238099999999998</v>
          </cell>
          <cell r="E812">
            <v>-9830.7849999999999</v>
          </cell>
        </row>
        <row r="813">
          <cell r="C813">
            <v>-3.7278159999999998</v>
          </cell>
          <cell r="E813">
            <v>-9844.8490000000002</v>
          </cell>
        </row>
        <row r="814">
          <cell r="C814">
            <v>-3.731881</v>
          </cell>
          <cell r="E814">
            <v>-9858.8379999999997</v>
          </cell>
        </row>
        <row r="815">
          <cell r="C815">
            <v>-3.735827</v>
          </cell>
          <cell r="E815">
            <v>-9872.8130000000001</v>
          </cell>
        </row>
        <row r="816">
          <cell r="C816">
            <v>-3.739833</v>
          </cell>
          <cell r="E816">
            <v>-9886.7890000000007</v>
          </cell>
        </row>
        <row r="817">
          <cell r="C817">
            <v>-3.7438389999999999</v>
          </cell>
          <cell r="E817">
            <v>-9900.8590000000004</v>
          </cell>
        </row>
        <row r="818">
          <cell r="C818">
            <v>-3.7478449999999999</v>
          </cell>
          <cell r="E818">
            <v>-9914.9830000000002</v>
          </cell>
        </row>
        <row r="819">
          <cell r="C819">
            <v>-3.7517909999999999</v>
          </cell>
          <cell r="E819">
            <v>-9929.0930000000008</v>
          </cell>
        </row>
        <row r="820">
          <cell r="C820">
            <v>-3.7558569999999998</v>
          </cell>
          <cell r="E820">
            <v>-9943.1610000000001</v>
          </cell>
        </row>
        <row r="821">
          <cell r="C821">
            <v>-3.7598029999999998</v>
          </cell>
          <cell r="E821">
            <v>-9957.2279999999992</v>
          </cell>
        </row>
        <row r="822">
          <cell r="C822">
            <v>-3.7638090000000002</v>
          </cell>
          <cell r="E822">
            <v>-9971.4290000000001</v>
          </cell>
        </row>
        <row r="823">
          <cell r="C823">
            <v>-3.7678739999999999</v>
          </cell>
          <cell r="E823">
            <v>-9985.7569999999996</v>
          </cell>
        </row>
        <row r="824">
          <cell r="C824">
            <v>-3.7718799999999999</v>
          </cell>
          <cell r="E824">
            <v>-10000.09</v>
          </cell>
        </row>
        <row r="825">
          <cell r="C825">
            <v>-3.7758259999999999</v>
          </cell>
          <cell r="E825">
            <v>-10014.31</v>
          </cell>
        </row>
        <row r="826">
          <cell r="C826">
            <v>-3.7798919999999998</v>
          </cell>
          <cell r="E826">
            <v>-10028.56</v>
          </cell>
        </row>
        <row r="827">
          <cell r="C827">
            <v>-3.7838980000000002</v>
          </cell>
          <cell r="E827">
            <v>-10042.86</v>
          </cell>
        </row>
        <row r="828">
          <cell r="C828">
            <v>-3.7878440000000002</v>
          </cell>
          <cell r="E828">
            <v>-10057.129999999999</v>
          </cell>
        </row>
        <row r="829">
          <cell r="C829">
            <v>-3.7918500000000002</v>
          </cell>
          <cell r="E829">
            <v>-10071.34</v>
          </cell>
        </row>
        <row r="830">
          <cell r="C830">
            <v>-3.7958560000000001</v>
          </cell>
          <cell r="E830">
            <v>-10085.5</v>
          </cell>
        </row>
        <row r="831">
          <cell r="C831">
            <v>-3.7998620000000001</v>
          </cell>
          <cell r="E831">
            <v>-10099.75</v>
          </cell>
        </row>
        <row r="832">
          <cell r="C832">
            <v>-3.803928</v>
          </cell>
          <cell r="E832">
            <v>-10114</v>
          </cell>
        </row>
        <row r="833">
          <cell r="C833">
            <v>-3.8079339999999999</v>
          </cell>
          <cell r="E833">
            <v>-10128.26</v>
          </cell>
        </row>
        <row r="834">
          <cell r="C834">
            <v>-3.8118789999999998</v>
          </cell>
          <cell r="E834">
            <v>-10142.56</v>
          </cell>
        </row>
        <row r="835">
          <cell r="C835">
            <v>-3.8159450000000001</v>
          </cell>
          <cell r="E835">
            <v>-10156.870000000001</v>
          </cell>
        </row>
        <row r="836">
          <cell r="C836">
            <v>-3.8198910000000001</v>
          </cell>
          <cell r="E836">
            <v>-10171.08</v>
          </cell>
        </row>
        <row r="837">
          <cell r="C837">
            <v>-3.8238970000000001</v>
          </cell>
          <cell r="E837">
            <v>-10185.24</v>
          </cell>
        </row>
        <row r="838">
          <cell r="C838">
            <v>-3.827963</v>
          </cell>
          <cell r="E838">
            <v>-10199.39</v>
          </cell>
        </row>
        <row r="839">
          <cell r="C839">
            <v>-3.831909</v>
          </cell>
          <cell r="E839">
            <v>-10213.540000000001</v>
          </cell>
        </row>
        <row r="840">
          <cell r="C840">
            <v>-3.835855</v>
          </cell>
          <cell r="E840">
            <v>-10227.67</v>
          </cell>
        </row>
        <row r="841">
          <cell r="C841">
            <v>-3.8399209999999999</v>
          </cell>
          <cell r="E841">
            <v>-10241.790000000001</v>
          </cell>
        </row>
        <row r="842">
          <cell r="C842">
            <v>-3.8438669999999999</v>
          </cell>
          <cell r="E842">
            <v>-10255.790000000001</v>
          </cell>
        </row>
        <row r="843">
          <cell r="C843">
            <v>-3.8478729999999999</v>
          </cell>
          <cell r="E843">
            <v>-10269.75</v>
          </cell>
        </row>
        <row r="844">
          <cell r="C844">
            <v>-3.8519389999999998</v>
          </cell>
          <cell r="E844">
            <v>-10283.81</v>
          </cell>
        </row>
        <row r="845">
          <cell r="C845">
            <v>-3.8559450000000002</v>
          </cell>
          <cell r="E845">
            <v>-10297.93</v>
          </cell>
        </row>
        <row r="846">
          <cell r="C846">
            <v>-3.8598910000000002</v>
          </cell>
          <cell r="E846">
            <v>-10312.09</v>
          </cell>
        </row>
        <row r="847">
          <cell r="C847">
            <v>-3.8639559999999999</v>
          </cell>
          <cell r="E847">
            <v>-10326.219999999999</v>
          </cell>
        </row>
        <row r="848">
          <cell r="C848">
            <v>-3.867902</v>
          </cell>
          <cell r="E848">
            <v>-10340.299999999999</v>
          </cell>
        </row>
        <row r="849">
          <cell r="C849">
            <v>-3.8719079999999999</v>
          </cell>
          <cell r="E849">
            <v>-10354.450000000001</v>
          </cell>
        </row>
        <row r="850">
          <cell r="C850">
            <v>-3.8759139999999999</v>
          </cell>
          <cell r="E850">
            <v>-10368.65</v>
          </cell>
        </row>
        <row r="851">
          <cell r="C851">
            <v>-3.8798599999999999</v>
          </cell>
          <cell r="E851">
            <v>-10382.83</v>
          </cell>
        </row>
        <row r="852">
          <cell r="C852">
            <v>-3.8838659999999998</v>
          </cell>
          <cell r="E852">
            <v>-10396.950000000001</v>
          </cell>
        </row>
        <row r="853">
          <cell r="C853">
            <v>-3.8878720000000002</v>
          </cell>
          <cell r="E853">
            <v>-10410.950000000001</v>
          </cell>
        </row>
        <row r="854">
          <cell r="C854">
            <v>-3.8918780000000002</v>
          </cell>
          <cell r="E854">
            <v>-10424.93</v>
          </cell>
        </row>
        <row r="855">
          <cell r="C855">
            <v>-3.8958840000000001</v>
          </cell>
          <cell r="E855">
            <v>-10438.89</v>
          </cell>
        </row>
        <row r="856">
          <cell r="C856">
            <v>-3.8998300000000001</v>
          </cell>
          <cell r="E856">
            <v>-10452.870000000001</v>
          </cell>
        </row>
        <row r="857">
          <cell r="C857">
            <v>-3.9038360000000001</v>
          </cell>
          <cell r="E857">
            <v>-10466.879999999999</v>
          </cell>
        </row>
        <row r="858">
          <cell r="C858">
            <v>-3.907842</v>
          </cell>
          <cell r="E858">
            <v>-10480.93</v>
          </cell>
        </row>
        <row r="859">
          <cell r="C859">
            <v>-3.911848</v>
          </cell>
          <cell r="E859">
            <v>-10494.94</v>
          </cell>
        </row>
        <row r="860">
          <cell r="C860">
            <v>-3.9158539999999999</v>
          </cell>
          <cell r="E860">
            <v>-10508.98</v>
          </cell>
        </row>
        <row r="861">
          <cell r="C861">
            <v>-3.9198590000000002</v>
          </cell>
          <cell r="E861">
            <v>-10523.05</v>
          </cell>
        </row>
        <row r="862">
          <cell r="C862">
            <v>-3.9238650000000002</v>
          </cell>
          <cell r="E862">
            <v>-10537.1</v>
          </cell>
        </row>
        <row r="863">
          <cell r="C863">
            <v>-3.9278719999999998</v>
          </cell>
          <cell r="E863">
            <v>-10551.2</v>
          </cell>
        </row>
        <row r="864">
          <cell r="C864">
            <v>-3.9318770000000001</v>
          </cell>
          <cell r="E864">
            <v>-10565.33</v>
          </cell>
        </row>
        <row r="865">
          <cell r="C865">
            <v>-3.935883</v>
          </cell>
          <cell r="E865">
            <v>-10579.51</v>
          </cell>
        </row>
        <row r="866">
          <cell r="C866">
            <v>-3.939889</v>
          </cell>
          <cell r="E866">
            <v>-10593.68</v>
          </cell>
        </row>
        <row r="867">
          <cell r="C867">
            <v>-3.943835</v>
          </cell>
          <cell r="E867">
            <v>-10607.82</v>
          </cell>
        </row>
        <row r="868">
          <cell r="C868">
            <v>-3.9479009999999999</v>
          </cell>
          <cell r="E868">
            <v>-10622</v>
          </cell>
        </row>
        <row r="869">
          <cell r="C869">
            <v>-3.9518469999999999</v>
          </cell>
          <cell r="E869">
            <v>-10636.26</v>
          </cell>
        </row>
        <row r="870">
          <cell r="C870">
            <v>-3.9557929999999999</v>
          </cell>
          <cell r="E870">
            <v>-10650.62</v>
          </cell>
        </row>
        <row r="871">
          <cell r="C871">
            <v>-3.9598589999999998</v>
          </cell>
          <cell r="E871">
            <v>-10665.01</v>
          </cell>
        </row>
        <row r="872">
          <cell r="C872">
            <v>-3.9638049999999998</v>
          </cell>
          <cell r="E872">
            <v>-10679.41</v>
          </cell>
        </row>
        <row r="873">
          <cell r="C873">
            <v>-3.9678110000000002</v>
          </cell>
          <cell r="E873">
            <v>-10693.73</v>
          </cell>
        </row>
        <row r="874">
          <cell r="C874">
            <v>-3.9718770000000001</v>
          </cell>
          <cell r="E874">
            <v>-10707.94</v>
          </cell>
        </row>
        <row r="875">
          <cell r="C875">
            <v>-3.9758819999999999</v>
          </cell>
          <cell r="E875">
            <v>-10722.11</v>
          </cell>
        </row>
        <row r="876">
          <cell r="C876">
            <v>-3.9798290000000001</v>
          </cell>
          <cell r="E876">
            <v>-10736.26</v>
          </cell>
        </row>
        <row r="877">
          <cell r="C877">
            <v>-3.9838939999999998</v>
          </cell>
          <cell r="E877">
            <v>-10750.42</v>
          </cell>
        </row>
        <row r="878">
          <cell r="C878">
            <v>-3.9878999999999998</v>
          </cell>
          <cell r="E878">
            <v>-10764.65</v>
          </cell>
        </row>
        <row r="879">
          <cell r="C879">
            <v>-3.9918459999999998</v>
          </cell>
          <cell r="E879">
            <v>-10778.88</v>
          </cell>
        </row>
        <row r="880">
          <cell r="C880">
            <v>-3.9959120000000001</v>
          </cell>
          <cell r="E880">
            <v>-10793.05</v>
          </cell>
        </row>
        <row r="881">
          <cell r="C881">
            <v>-3.9998580000000001</v>
          </cell>
          <cell r="E881">
            <v>-10807.21</v>
          </cell>
        </row>
        <row r="882">
          <cell r="C882">
            <v>-4.0038640000000001</v>
          </cell>
          <cell r="E882">
            <v>-10821.44</v>
          </cell>
        </row>
        <row r="883">
          <cell r="C883">
            <v>-4.0079289999999999</v>
          </cell>
          <cell r="E883">
            <v>-10835.65</v>
          </cell>
        </row>
        <row r="884">
          <cell r="C884">
            <v>-4.0118749999999999</v>
          </cell>
          <cell r="E884">
            <v>-10849.81</v>
          </cell>
        </row>
        <row r="885">
          <cell r="C885">
            <v>-4.015822</v>
          </cell>
          <cell r="E885">
            <v>-10863.89</v>
          </cell>
        </row>
        <row r="886">
          <cell r="C886">
            <v>-4.0198869999999998</v>
          </cell>
          <cell r="E886">
            <v>-10877.91</v>
          </cell>
        </row>
        <row r="887">
          <cell r="C887">
            <v>-4.0238339999999999</v>
          </cell>
          <cell r="E887">
            <v>-10891.9</v>
          </cell>
        </row>
        <row r="888">
          <cell r="C888">
            <v>-4.0277799999999999</v>
          </cell>
          <cell r="E888">
            <v>-10905.89</v>
          </cell>
        </row>
        <row r="889">
          <cell r="C889">
            <v>-4.0318449999999997</v>
          </cell>
          <cell r="E889">
            <v>-10919.87</v>
          </cell>
        </row>
        <row r="890">
          <cell r="C890">
            <v>-4.0358510000000001</v>
          </cell>
          <cell r="E890">
            <v>-10933.89</v>
          </cell>
        </row>
        <row r="891">
          <cell r="C891">
            <v>-4.0398569999999996</v>
          </cell>
          <cell r="E891">
            <v>-10947.92</v>
          </cell>
        </row>
        <row r="892">
          <cell r="C892">
            <v>-4.043863</v>
          </cell>
          <cell r="E892">
            <v>-10961.93</v>
          </cell>
        </row>
        <row r="893">
          <cell r="C893">
            <v>-4.0478690000000004</v>
          </cell>
          <cell r="E893">
            <v>-10975.98</v>
          </cell>
        </row>
        <row r="894">
          <cell r="C894">
            <v>-4.0518749999999999</v>
          </cell>
          <cell r="E894">
            <v>-10990.08</v>
          </cell>
        </row>
        <row r="895">
          <cell r="C895">
            <v>-4.0558810000000003</v>
          </cell>
          <cell r="E895">
            <v>-11004.18</v>
          </cell>
        </row>
        <row r="896">
          <cell r="C896">
            <v>-4.0598270000000003</v>
          </cell>
          <cell r="E896">
            <v>-11018.31</v>
          </cell>
        </row>
        <row r="897">
          <cell r="C897">
            <v>-4.0638920000000001</v>
          </cell>
          <cell r="E897">
            <v>-11032.4</v>
          </cell>
        </row>
        <row r="898">
          <cell r="C898">
            <v>-4.0678390000000002</v>
          </cell>
          <cell r="E898">
            <v>-11046.43</v>
          </cell>
        </row>
        <row r="899">
          <cell r="C899">
            <v>-4.0718449999999997</v>
          </cell>
          <cell r="E899">
            <v>-11060.42</v>
          </cell>
        </row>
        <row r="900">
          <cell r="C900">
            <v>-4.0759100000000004</v>
          </cell>
          <cell r="E900">
            <v>-11074.5</v>
          </cell>
        </row>
        <row r="901">
          <cell r="C901">
            <v>-4.0798560000000004</v>
          </cell>
          <cell r="E901">
            <v>-11088.68</v>
          </cell>
        </row>
        <row r="902">
          <cell r="C902">
            <v>-4.0838619999999999</v>
          </cell>
          <cell r="E902">
            <v>-11102.88</v>
          </cell>
        </row>
        <row r="903">
          <cell r="C903">
            <v>-4.0879279999999998</v>
          </cell>
          <cell r="E903">
            <v>-11117.12</v>
          </cell>
        </row>
        <row r="904">
          <cell r="C904">
            <v>-4.0918739999999998</v>
          </cell>
          <cell r="E904">
            <v>-11131.38</v>
          </cell>
        </row>
        <row r="905">
          <cell r="C905">
            <v>-4.0958800000000002</v>
          </cell>
          <cell r="E905">
            <v>-11145.6</v>
          </cell>
        </row>
        <row r="906">
          <cell r="C906">
            <v>-4.0998859999999997</v>
          </cell>
          <cell r="E906">
            <v>-11159.73</v>
          </cell>
        </row>
        <row r="907">
          <cell r="C907">
            <v>-4.1038920000000001</v>
          </cell>
          <cell r="E907">
            <v>-11173.89</v>
          </cell>
        </row>
        <row r="908">
          <cell r="C908">
            <v>-4.1078970000000004</v>
          </cell>
          <cell r="E908">
            <v>-11187.99</v>
          </cell>
        </row>
        <row r="909">
          <cell r="C909">
            <v>-4.111904</v>
          </cell>
          <cell r="E909">
            <v>-11201.96</v>
          </cell>
        </row>
        <row r="910">
          <cell r="C910">
            <v>-4.11585</v>
          </cell>
          <cell r="E910">
            <v>-11215.9</v>
          </cell>
        </row>
        <row r="911">
          <cell r="C911">
            <v>-4.1198550000000003</v>
          </cell>
          <cell r="E911">
            <v>-11229.92</v>
          </cell>
        </row>
        <row r="912">
          <cell r="C912">
            <v>-4.1238609999999998</v>
          </cell>
          <cell r="E912">
            <v>-11244.04</v>
          </cell>
        </row>
        <row r="913">
          <cell r="C913">
            <v>-4.1278069999999998</v>
          </cell>
          <cell r="E913">
            <v>-11258.27</v>
          </cell>
        </row>
        <row r="914">
          <cell r="C914">
            <v>-4.1318729999999997</v>
          </cell>
          <cell r="E914">
            <v>-11272.48</v>
          </cell>
        </row>
        <row r="915">
          <cell r="C915">
            <v>-4.1358790000000001</v>
          </cell>
          <cell r="E915">
            <v>-11286.61</v>
          </cell>
        </row>
        <row r="916">
          <cell r="C916">
            <v>-4.1398250000000001</v>
          </cell>
          <cell r="E916">
            <v>-11300.71</v>
          </cell>
        </row>
        <row r="917">
          <cell r="C917">
            <v>-4.1438309999999996</v>
          </cell>
          <cell r="E917">
            <v>-11314.89</v>
          </cell>
        </row>
        <row r="918">
          <cell r="C918">
            <v>-4.147837</v>
          </cell>
          <cell r="E918">
            <v>-11329.08</v>
          </cell>
        </row>
        <row r="919">
          <cell r="C919">
            <v>-4.1518430000000004</v>
          </cell>
          <cell r="E919">
            <v>-11343.3</v>
          </cell>
        </row>
        <row r="920">
          <cell r="C920">
            <v>-4.1558489999999999</v>
          </cell>
          <cell r="E920">
            <v>-11357.42</v>
          </cell>
        </row>
        <row r="921">
          <cell r="C921">
            <v>-4.1598550000000003</v>
          </cell>
          <cell r="E921">
            <v>-11371.57</v>
          </cell>
        </row>
        <row r="922">
          <cell r="C922">
            <v>-4.1638010000000003</v>
          </cell>
          <cell r="E922">
            <v>-11385.8</v>
          </cell>
        </row>
        <row r="923">
          <cell r="C923">
            <v>-4.1678069999999998</v>
          </cell>
          <cell r="E923">
            <v>-11400.05</v>
          </cell>
        </row>
        <row r="924">
          <cell r="C924">
            <v>-4.1718719999999996</v>
          </cell>
          <cell r="E924">
            <v>-11414.28</v>
          </cell>
        </row>
        <row r="925">
          <cell r="C925">
            <v>-4.1758179999999996</v>
          </cell>
          <cell r="E925">
            <v>-11428.38</v>
          </cell>
        </row>
        <row r="926">
          <cell r="C926">
            <v>-4.179824</v>
          </cell>
          <cell r="E926">
            <v>-11442.42</v>
          </cell>
        </row>
        <row r="927">
          <cell r="C927">
            <v>-4.1838300000000004</v>
          </cell>
          <cell r="E927">
            <v>-11456.42</v>
          </cell>
        </row>
        <row r="928">
          <cell r="C928">
            <v>-4.1878960000000003</v>
          </cell>
          <cell r="E928">
            <v>-11470.5</v>
          </cell>
        </row>
        <row r="929">
          <cell r="C929">
            <v>-4.1918420000000003</v>
          </cell>
          <cell r="E929">
            <v>-11484.61</v>
          </cell>
        </row>
        <row r="930">
          <cell r="C930">
            <v>-4.1958479999999998</v>
          </cell>
          <cell r="E930">
            <v>-11498.72</v>
          </cell>
        </row>
        <row r="931">
          <cell r="C931">
            <v>-4.1998540000000002</v>
          </cell>
          <cell r="E931">
            <v>-11512.88</v>
          </cell>
        </row>
        <row r="932">
          <cell r="C932">
            <v>-4.2038599999999997</v>
          </cell>
          <cell r="E932">
            <v>-11526.99</v>
          </cell>
        </row>
        <row r="933">
          <cell r="C933">
            <v>-4.2078660000000001</v>
          </cell>
          <cell r="E933">
            <v>-11541.02</v>
          </cell>
        </row>
        <row r="934">
          <cell r="C934">
            <v>-4.2118120000000001</v>
          </cell>
          <cell r="E934">
            <v>-11555.02</v>
          </cell>
        </row>
        <row r="935">
          <cell r="C935">
            <v>-4.2158170000000004</v>
          </cell>
          <cell r="E935">
            <v>-11569</v>
          </cell>
        </row>
        <row r="936">
          <cell r="C936">
            <v>-4.2198229999999999</v>
          </cell>
          <cell r="E936">
            <v>-11582.92</v>
          </cell>
        </row>
        <row r="937">
          <cell r="C937">
            <v>-4.2237689999999999</v>
          </cell>
          <cell r="E937">
            <v>-11596.84</v>
          </cell>
        </row>
        <row r="938">
          <cell r="C938">
            <v>-4.2277750000000003</v>
          </cell>
          <cell r="E938">
            <v>-11610.84</v>
          </cell>
        </row>
        <row r="939">
          <cell r="C939">
            <v>-4.2317809999999998</v>
          </cell>
          <cell r="E939">
            <v>-11624.9</v>
          </cell>
        </row>
        <row r="940">
          <cell r="C940">
            <v>-4.2357870000000002</v>
          </cell>
          <cell r="E940">
            <v>-11638.98</v>
          </cell>
        </row>
        <row r="941">
          <cell r="C941">
            <v>-4.2398530000000001</v>
          </cell>
          <cell r="E941">
            <v>-11653.06</v>
          </cell>
        </row>
        <row r="942">
          <cell r="C942">
            <v>-4.2438589999999996</v>
          </cell>
          <cell r="E942">
            <v>-11667.1</v>
          </cell>
        </row>
        <row r="943">
          <cell r="C943">
            <v>-4.247865</v>
          </cell>
          <cell r="E943">
            <v>-11681.14</v>
          </cell>
        </row>
        <row r="944">
          <cell r="C944">
            <v>-4.2518710000000004</v>
          </cell>
          <cell r="E944">
            <v>-11695.17</v>
          </cell>
        </row>
        <row r="945">
          <cell r="C945">
            <v>-4.2558759999999998</v>
          </cell>
          <cell r="E945">
            <v>-11709.28</v>
          </cell>
        </row>
        <row r="946">
          <cell r="C946">
            <v>-4.2598820000000002</v>
          </cell>
          <cell r="E946">
            <v>-11723.43</v>
          </cell>
        </row>
        <row r="947">
          <cell r="C947">
            <v>-4.2638879999999997</v>
          </cell>
          <cell r="E947">
            <v>-11737.62</v>
          </cell>
        </row>
        <row r="948">
          <cell r="C948">
            <v>-4.2679539999999996</v>
          </cell>
          <cell r="E948">
            <v>-11751.85</v>
          </cell>
        </row>
        <row r="949">
          <cell r="C949">
            <v>-4.27196</v>
          </cell>
          <cell r="E949">
            <v>-11766.04</v>
          </cell>
        </row>
        <row r="950">
          <cell r="C950">
            <v>-4.2759660000000004</v>
          </cell>
          <cell r="E950">
            <v>-11780.14</v>
          </cell>
        </row>
        <row r="951">
          <cell r="C951">
            <v>-4.2799120000000004</v>
          </cell>
          <cell r="E951">
            <v>-11794.2</v>
          </cell>
        </row>
        <row r="952">
          <cell r="C952">
            <v>-4.2839179999999999</v>
          </cell>
          <cell r="E952">
            <v>-11808.35</v>
          </cell>
        </row>
        <row r="953">
          <cell r="C953">
            <v>-4.2879240000000003</v>
          </cell>
          <cell r="E953">
            <v>-11822.49</v>
          </cell>
        </row>
        <row r="954">
          <cell r="C954">
            <v>-4.2918700000000003</v>
          </cell>
          <cell r="E954">
            <v>-11836.53</v>
          </cell>
        </row>
        <row r="955">
          <cell r="C955">
            <v>-4.2958759999999998</v>
          </cell>
          <cell r="E955">
            <v>-11850.52</v>
          </cell>
        </row>
        <row r="956">
          <cell r="C956">
            <v>-4.2998820000000002</v>
          </cell>
          <cell r="E956">
            <v>-11864.43</v>
          </cell>
        </row>
        <row r="957">
          <cell r="C957">
            <v>-4.3038869999999996</v>
          </cell>
          <cell r="E957">
            <v>-11878.38</v>
          </cell>
        </row>
        <row r="958">
          <cell r="C958">
            <v>-4.3078329999999996</v>
          </cell>
          <cell r="E958">
            <v>-11892.37</v>
          </cell>
        </row>
        <row r="959">
          <cell r="C959">
            <v>-4.3118400000000001</v>
          </cell>
          <cell r="E959">
            <v>-11906.43</v>
          </cell>
        </row>
        <row r="960">
          <cell r="C960">
            <v>-4.315785</v>
          </cell>
          <cell r="E960">
            <v>-11920.4</v>
          </cell>
        </row>
        <row r="961">
          <cell r="C961">
            <v>-4.319731</v>
          </cell>
          <cell r="E961">
            <v>-11934.29</v>
          </cell>
        </row>
        <row r="962">
          <cell r="C962">
            <v>-4.3237379999999996</v>
          </cell>
          <cell r="E962">
            <v>-11948.11</v>
          </cell>
        </row>
        <row r="963">
          <cell r="C963">
            <v>-4.327744</v>
          </cell>
          <cell r="E963">
            <v>-11961.98</v>
          </cell>
        </row>
        <row r="964">
          <cell r="C964">
            <v>-4.33169</v>
          </cell>
          <cell r="E964">
            <v>-11975.89</v>
          </cell>
        </row>
        <row r="965">
          <cell r="C965">
            <v>-4.3356950000000003</v>
          </cell>
          <cell r="E965">
            <v>-11989.76</v>
          </cell>
        </row>
        <row r="966">
          <cell r="C966">
            <v>-4.3397009999999998</v>
          </cell>
          <cell r="E966">
            <v>-12003.69</v>
          </cell>
        </row>
        <row r="967">
          <cell r="C967">
            <v>-4.3436469999999998</v>
          </cell>
          <cell r="E967">
            <v>-12017.69</v>
          </cell>
        </row>
        <row r="968">
          <cell r="C968">
            <v>-4.3476540000000004</v>
          </cell>
          <cell r="E968">
            <v>-12031.74</v>
          </cell>
        </row>
        <row r="969">
          <cell r="C969">
            <v>-4.3516589999999997</v>
          </cell>
          <cell r="E969">
            <v>-12045.8</v>
          </cell>
        </row>
        <row r="970">
          <cell r="C970">
            <v>-4.3557249999999996</v>
          </cell>
          <cell r="E970">
            <v>-12059.83</v>
          </cell>
        </row>
        <row r="971">
          <cell r="C971">
            <v>-4.359731</v>
          </cell>
          <cell r="E971">
            <v>-12073.87</v>
          </cell>
        </row>
        <row r="972">
          <cell r="C972">
            <v>-4.3637370000000004</v>
          </cell>
          <cell r="E972">
            <v>-12088.02</v>
          </cell>
        </row>
        <row r="973">
          <cell r="C973">
            <v>-4.3678030000000003</v>
          </cell>
          <cell r="E973">
            <v>-12102.28</v>
          </cell>
        </row>
        <row r="974">
          <cell r="C974">
            <v>-4.3718079999999997</v>
          </cell>
          <cell r="E974">
            <v>-12116.57</v>
          </cell>
        </row>
        <row r="975">
          <cell r="C975">
            <v>-4.3758140000000001</v>
          </cell>
          <cell r="E975">
            <v>-12130.87</v>
          </cell>
        </row>
        <row r="976">
          <cell r="C976">
            <v>-4.3798199999999996</v>
          </cell>
          <cell r="E976">
            <v>-12145.22</v>
          </cell>
        </row>
        <row r="977">
          <cell r="C977">
            <v>-4.3837659999999996</v>
          </cell>
          <cell r="E977">
            <v>-12159.56</v>
          </cell>
        </row>
        <row r="978">
          <cell r="C978">
            <v>-4.387772</v>
          </cell>
          <cell r="E978">
            <v>-12173.83</v>
          </cell>
        </row>
        <row r="979">
          <cell r="C979">
            <v>-4.3918379999999999</v>
          </cell>
          <cell r="E979">
            <v>-12188.06</v>
          </cell>
        </row>
        <row r="980">
          <cell r="C980">
            <v>-4.3958440000000003</v>
          </cell>
          <cell r="E980">
            <v>-12202.2</v>
          </cell>
        </row>
        <row r="981">
          <cell r="C981">
            <v>-4.3998499999999998</v>
          </cell>
          <cell r="E981">
            <v>-12216.28</v>
          </cell>
        </row>
        <row r="982">
          <cell r="C982">
            <v>-4.4039149999999996</v>
          </cell>
          <cell r="E982">
            <v>-12230.38</v>
          </cell>
        </row>
        <row r="983">
          <cell r="C983">
            <v>-4.4078619999999997</v>
          </cell>
          <cell r="E983">
            <v>-12244.46</v>
          </cell>
        </row>
        <row r="984">
          <cell r="C984">
            <v>-4.411867</v>
          </cell>
          <cell r="E984">
            <v>-12258.57</v>
          </cell>
        </row>
        <row r="985">
          <cell r="C985">
            <v>-4.4159329999999999</v>
          </cell>
          <cell r="E985">
            <v>-12272.66</v>
          </cell>
        </row>
        <row r="986">
          <cell r="C986">
            <v>-4.4198190000000004</v>
          </cell>
          <cell r="E986">
            <v>-12286.65</v>
          </cell>
        </row>
        <row r="987">
          <cell r="C987">
            <v>-4.4238850000000003</v>
          </cell>
          <cell r="E987">
            <v>-12300.66</v>
          </cell>
        </row>
        <row r="988">
          <cell r="C988">
            <v>-4.4278909999999998</v>
          </cell>
          <cell r="E988">
            <v>-12314.75</v>
          </cell>
        </row>
        <row r="989">
          <cell r="C989">
            <v>-4.4317770000000003</v>
          </cell>
          <cell r="E989">
            <v>-12328.84</v>
          </cell>
        </row>
        <row r="990">
          <cell r="C990">
            <v>-4.4358430000000002</v>
          </cell>
          <cell r="E990">
            <v>-12342.91</v>
          </cell>
        </row>
        <row r="991">
          <cell r="C991">
            <v>-4.4398489999999997</v>
          </cell>
          <cell r="E991">
            <v>-12356.98</v>
          </cell>
        </row>
        <row r="992">
          <cell r="C992">
            <v>-4.4437949999999997</v>
          </cell>
          <cell r="E992">
            <v>-12371.07</v>
          </cell>
        </row>
        <row r="993">
          <cell r="C993">
            <v>-4.4478010000000001</v>
          </cell>
          <cell r="E993">
            <v>-12385.14</v>
          </cell>
        </row>
        <row r="994">
          <cell r="C994">
            <v>-4.4518069999999996</v>
          </cell>
          <cell r="E994">
            <v>-12399.1</v>
          </cell>
        </row>
        <row r="995">
          <cell r="C995">
            <v>-4.4556930000000001</v>
          </cell>
          <cell r="E995">
            <v>-12413.02</v>
          </cell>
        </row>
        <row r="996">
          <cell r="C996">
            <v>-4.4596989999999996</v>
          </cell>
          <cell r="E996">
            <v>-12426.9</v>
          </cell>
        </row>
        <row r="997">
          <cell r="C997">
            <v>-4.4637650000000004</v>
          </cell>
          <cell r="E997">
            <v>-12440.76</v>
          </cell>
        </row>
        <row r="998">
          <cell r="C998">
            <v>-4.4677110000000004</v>
          </cell>
          <cell r="E998">
            <v>-12454.65</v>
          </cell>
        </row>
        <row r="999">
          <cell r="C999">
            <v>-4.4717760000000002</v>
          </cell>
          <cell r="E999">
            <v>-12468.57</v>
          </cell>
        </row>
        <row r="1000">
          <cell r="C1000">
            <v>-4.4758420000000001</v>
          </cell>
          <cell r="E1000">
            <v>-12482.47</v>
          </cell>
        </row>
        <row r="1001">
          <cell r="C1001">
            <v>-4.4797880000000001</v>
          </cell>
          <cell r="E1001">
            <v>-12496.48</v>
          </cell>
        </row>
        <row r="1002">
          <cell r="C1002">
            <v>-4.4837939999999996</v>
          </cell>
          <cell r="E1002">
            <v>-12510.55</v>
          </cell>
        </row>
        <row r="1003">
          <cell r="C1003">
            <v>-4.4878</v>
          </cell>
          <cell r="E1003">
            <v>-12524.63</v>
          </cell>
        </row>
        <row r="1004">
          <cell r="C1004">
            <v>-4.4918060000000004</v>
          </cell>
          <cell r="E1004">
            <v>-12538.81</v>
          </cell>
        </row>
        <row r="1005">
          <cell r="C1005">
            <v>-4.4958119999999999</v>
          </cell>
          <cell r="E1005">
            <v>-12553</v>
          </cell>
        </row>
        <row r="1006">
          <cell r="C1006">
            <v>-4.4998180000000003</v>
          </cell>
          <cell r="E1006">
            <v>-12567.2</v>
          </cell>
        </row>
        <row r="1007">
          <cell r="C1007">
            <v>-4.5037640000000003</v>
          </cell>
          <cell r="E1007">
            <v>-12581.39</v>
          </cell>
        </row>
        <row r="1008">
          <cell r="C1008">
            <v>-4.5078290000000001</v>
          </cell>
          <cell r="E1008">
            <v>-12595.59</v>
          </cell>
        </row>
        <row r="1009">
          <cell r="C1009">
            <v>-4.5117750000000001</v>
          </cell>
          <cell r="E1009">
            <v>-12609.74</v>
          </cell>
        </row>
        <row r="1010">
          <cell r="C1010">
            <v>-4.515841</v>
          </cell>
          <cell r="E1010">
            <v>-12623.78</v>
          </cell>
        </row>
        <row r="1011">
          <cell r="C1011">
            <v>-4.5198470000000004</v>
          </cell>
          <cell r="E1011">
            <v>-12637.82</v>
          </cell>
        </row>
        <row r="1012">
          <cell r="C1012">
            <v>-4.5237930000000004</v>
          </cell>
          <cell r="E1012">
            <v>-12651.87</v>
          </cell>
        </row>
        <row r="1013">
          <cell r="C1013">
            <v>-4.5278590000000003</v>
          </cell>
          <cell r="E1013">
            <v>-12665.91</v>
          </cell>
        </row>
        <row r="1014">
          <cell r="C1014">
            <v>-4.5318649999999998</v>
          </cell>
          <cell r="E1014">
            <v>-12679.92</v>
          </cell>
        </row>
        <row r="1015">
          <cell r="C1015">
            <v>-4.5358109999999998</v>
          </cell>
          <cell r="E1015">
            <v>-12693.9</v>
          </cell>
        </row>
        <row r="1016">
          <cell r="C1016">
            <v>-4.5398170000000002</v>
          </cell>
          <cell r="E1016">
            <v>-12707.9</v>
          </cell>
        </row>
        <row r="1017">
          <cell r="C1017">
            <v>-4.5438229999999997</v>
          </cell>
          <cell r="E1017">
            <v>-12721.93</v>
          </cell>
        </row>
        <row r="1018">
          <cell r="C1018">
            <v>-4.5478290000000001</v>
          </cell>
          <cell r="E1018">
            <v>-12736.04</v>
          </cell>
        </row>
        <row r="1019">
          <cell r="C1019">
            <v>-4.5518340000000004</v>
          </cell>
          <cell r="E1019">
            <v>-12750.21</v>
          </cell>
        </row>
        <row r="1020">
          <cell r="C1020">
            <v>-4.5558399999999999</v>
          </cell>
          <cell r="E1020">
            <v>-12764.36</v>
          </cell>
        </row>
        <row r="1021">
          <cell r="C1021">
            <v>-4.5597859999999999</v>
          </cell>
          <cell r="E1021">
            <v>-12778.41</v>
          </cell>
        </row>
        <row r="1022">
          <cell r="C1022">
            <v>-4.5637930000000004</v>
          </cell>
          <cell r="E1022">
            <v>-12792.37</v>
          </cell>
        </row>
        <row r="1023">
          <cell r="C1023">
            <v>-4.5678580000000002</v>
          </cell>
          <cell r="E1023">
            <v>-12806.26</v>
          </cell>
        </row>
        <row r="1024">
          <cell r="C1024">
            <v>-4.5718639999999997</v>
          </cell>
          <cell r="E1024">
            <v>-12820.09</v>
          </cell>
        </row>
        <row r="1025">
          <cell r="C1025">
            <v>-4.5758700000000001</v>
          </cell>
          <cell r="E1025">
            <v>-12833.91</v>
          </cell>
        </row>
        <row r="1026">
          <cell r="C1026">
            <v>-4.5798759999999996</v>
          </cell>
          <cell r="E1026">
            <v>-12847.76</v>
          </cell>
        </row>
        <row r="1027">
          <cell r="C1027">
            <v>-4.583882</v>
          </cell>
          <cell r="E1027">
            <v>-12861.61</v>
          </cell>
        </row>
        <row r="1028">
          <cell r="C1028">
            <v>-4.5878880000000004</v>
          </cell>
          <cell r="E1028">
            <v>-12875.5</v>
          </cell>
        </row>
        <row r="1029">
          <cell r="C1029">
            <v>-4.5918929999999998</v>
          </cell>
          <cell r="E1029">
            <v>-12889.44</v>
          </cell>
        </row>
        <row r="1030">
          <cell r="C1030">
            <v>-4.5958990000000002</v>
          </cell>
          <cell r="E1030">
            <v>-12903.49</v>
          </cell>
        </row>
        <row r="1031">
          <cell r="C1031">
            <v>-4.5999059999999998</v>
          </cell>
          <cell r="E1031">
            <v>-12917.61</v>
          </cell>
        </row>
        <row r="1032">
          <cell r="C1032">
            <v>-4.6039110000000001</v>
          </cell>
          <cell r="E1032">
            <v>-12931.78</v>
          </cell>
        </row>
        <row r="1033">
          <cell r="C1033">
            <v>-4.6078570000000001</v>
          </cell>
          <cell r="E1033">
            <v>-12945.97</v>
          </cell>
        </row>
        <row r="1034">
          <cell r="C1034">
            <v>-4.6118629999999996</v>
          </cell>
          <cell r="E1034">
            <v>-12960.1</v>
          </cell>
        </row>
        <row r="1035">
          <cell r="C1035">
            <v>-4.615869</v>
          </cell>
          <cell r="E1035">
            <v>-12974.18</v>
          </cell>
        </row>
        <row r="1036">
          <cell r="C1036">
            <v>-4.6198750000000004</v>
          </cell>
          <cell r="E1036">
            <v>-12988.24</v>
          </cell>
        </row>
        <row r="1037">
          <cell r="C1037">
            <v>-4.6238210000000004</v>
          </cell>
          <cell r="E1037">
            <v>-13002.24</v>
          </cell>
        </row>
        <row r="1038">
          <cell r="C1038">
            <v>-4.6278269999999999</v>
          </cell>
          <cell r="E1038">
            <v>-13016.17</v>
          </cell>
        </row>
        <row r="1039">
          <cell r="C1039">
            <v>-4.6318929999999998</v>
          </cell>
          <cell r="E1039">
            <v>-13030.1</v>
          </cell>
        </row>
        <row r="1040">
          <cell r="C1040">
            <v>-4.6358990000000002</v>
          </cell>
          <cell r="E1040">
            <v>-13044.01</v>
          </cell>
        </row>
        <row r="1041">
          <cell r="C1041">
            <v>-4.6399039999999996</v>
          </cell>
          <cell r="E1041">
            <v>-13057.87</v>
          </cell>
        </row>
        <row r="1042">
          <cell r="C1042">
            <v>-4.6439110000000001</v>
          </cell>
          <cell r="E1042">
            <v>-13071.74</v>
          </cell>
        </row>
        <row r="1043">
          <cell r="C1043">
            <v>-4.647856</v>
          </cell>
          <cell r="E1043">
            <v>-13085.62</v>
          </cell>
        </row>
        <row r="1044">
          <cell r="C1044">
            <v>-4.6518629999999996</v>
          </cell>
          <cell r="E1044">
            <v>-13099.52</v>
          </cell>
        </row>
        <row r="1045">
          <cell r="C1045">
            <v>-4.6558679999999999</v>
          </cell>
          <cell r="E1045">
            <v>-13113.41</v>
          </cell>
        </row>
        <row r="1046">
          <cell r="C1046">
            <v>-4.6598740000000003</v>
          </cell>
          <cell r="E1046">
            <v>-13127.21</v>
          </cell>
        </row>
        <row r="1047">
          <cell r="C1047">
            <v>-4.6638799999999998</v>
          </cell>
          <cell r="E1047">
            <v>-13140.93</v>
          </cell>
        </row>
        <row r="1048">
          <cell r="C1048">
            <v>-4.6678259999999998</v>
          </cell>
          <cell r="E1048">
            <v>-13154.66</v>
          </cell>
        </row>
        <row r="1049">
          <cell r="C1049">
            <v>-4.6718320000000002</v>
          </cell>
          <cell r="E1049">
            <v>-13168.49</v>
          </cell>
        </row>
        <row r="1050">
          <cell r="C1050">
            <v>-4.6758980000000001</v>
          </cell>
          <cell r="E1050">
            <v>-13182.3</v>
          </cell>
        </row>
        <row r="1051">
          <cell r="C1051">
            <v>-4.6798440000000001</v>
          </cell>
          <cell r="E1051">
            <v>-13196.12</v>
          </cell>
        </row>
        <row r="1052">
          <cell r="C1052">
            <v>-4.6838499999999996</v>
          </cell>
          <cell r="E1052">
            <v>-13209.93</v>
          </cell>
        </row>
        <row r="1053">
          <cell r="C1053">
            <v>-4.6879150000000003</v>
          </cell>
          <cell r="E1053">
            <v>-13223.77</v>
          </cell>
        </row>
        <row r="1054">
          <cell r="C1054">
            <v>-4.6918610000000003</v>
          </cell>
          <cell r="E1054">
            <v>-13237.75</v>
          </cell>
        </row>
        <row r="1055">
          <cell r="C1055">
            <v>-4.6958679999999999</v>
          </cell>
          <cell r="E1055">
            <v>-13251.78</v>
          </cell>
        </row>
        <row r="1056">
          <cell r="C1056">
            <v>-4.6998730000000002</v>
          </cell>
          <cell r="E1056">
            <v>-13265.79</v>
          </cell>
        </row>
        <row r="1057">
          <cell r="C1057">
            <v>-4.7038200000000003</v>
          </cell>
          <cell r="E1057">
            <v>-13279.89</v>
          </cell>
        </row>
        <row r="1058">
          <cell r="C1058">
            <v>-4.7078850000000001</v>
          </cell>
          <cell r="E1058">
            <v>-13294.02</v>
          </cell>
        </row>
        <row r="1059">
          <cell r="C1059">
            <v>-4.7118909999999996</v>
          </cell>
          <cell r="E1059">
            <v>-13308.14</v>
          </cell>
        </row>
        <row r="1060">
          <cell r="C1060">
            <v>-4.7158369999999996</v>
          </cell>
          <cell r="E1060">
            <v>-13322.18</v>
          </cell>
        </row>
        <row r="1061">
          <cell r="C1061">
            <v>-4.7199030000000004</v>
          </cell>
          <cell r="E1061">
            <v>-13336.17</v>
          </cell>
        </row>
        <row r="1062">
          <cell r="C1062">
            <v>-4.7238490000000004</v>
          </cell>
          <cell r="E1062">
            <v>-13350.09</v>
          </cell>
        </row>
        <row r="1063">
          <cell r="C1063">
            <v>-4.7278549999999999</v>
          </cell>
          <cell r="E1063">
            <v>-13363.97</v>
          </cell>
        </row>
        <row r="1064">
          <cell r="C1064">
            <v>-4.7319199999999997</v>
          </cell>
          <cell r="E1064">
            <v>-13377.77</v>
          </cell>
        </row>
        <row r="1065">
          <cell r="C1065">
            <v>-4.7358659999999997</v>
          </cell>
          <cell r="E1065">
            <v>-13391.52</v>
          </cell>
        </row>
        <row r="1066">
          <cell r="C1066">
            <v>-4.7398730000000002</v>
          </cell>
          <cell r="E1066">
            <v>-13405.35</v>
          </cell>
        </row>
        <row r="1067">
          <cell r="C1067">
            <v>-4.7438789999999997</v>
          </cell>
          <cell r="E1067">
            <v>-13419.19</v>
          </cell>
        </row>
        <row r="1068">
          <cell r="C1068">
            <v>-4.747884</v>
          </cell>
          <cell r="E1068">
            <v>-13433.05</v>
          </cell>
        </row>
        <row r="1069">
          <cell r="C1069">
            <v>-4.75183</v>
          </cell>
          <cell r="E1069">
            <v>-13446.94</v>
          </cell>
        </row>
        <row r="1070">
          <cell r="C1070">
            <v>-4.7558360000000004</v>
          </cell>
          <cell r="E1070">
            <v>-13460.9</v>
          </cell>
        </row>
        <row r="1071">
          <cell r="C1071">
            <v>-4.7598419999999999</v>
          </cell>
          <cell r="E1071">
            <v>-13474.91</v>
          </cell>
        </row>
        <row r="1072">
          <cell r="C1072">
            <v>-4.7637879999999999</v>
          </cell>
          <cell r="E1072">
            <v>-13488.88</v>
          </cell>
        </row>
        <row r="1073">
          <cell r="C1073">
            <v>-4.7678539999999998</v>
          </cell>
          <cell r="E1073">
            <v>-13502.86</v>
          </cell>
        </row>
        <row r="1074">
          <cell r="C1074">
            <v>-4.7718600000000002</v>
          </cell>
          <cell r="E1074">
            <v>-13516.85</v>
          </cell>
        </row>
        <row r="1075">
          <cell r="C1075">
            <v>-4.7758060000000002</v>
          </cell>
          <cell r="E1075">
            <v>-13530.85</v>
          </cell>
        </row>
        <row r="1076">
          <cell r="C1076">
            <v>-4.779871</v>
          </cell>
          <cell r="E1076">
            <v>-13544.88</v>
          </cell>
        </row>
        <row r="1077">
          <cell r="C1077">
            <v>-4.7838779999999996</v>
          </cell>
          <cell r="E1077">
            <v>-13558.87</v>
          </cell>
        </row>
        <row r="1078">
          <cell r="C1078">
            <v>-4.7878230000000004</v>
          </cell>
          <cell r="E1078">
            <v>-13572.89</v>
          </cell>
        </row>
        <row r="1079">
          <cell r="C1079">
            <v>-4.7918890000000003</v>
          </cell>
          <cell r="E1079">
            <v>-13586.92</v>
          </cell>
        </row>
        <row r="1080">
          <cell r="C1080">
            <v>-4.7958350000000003</v>
          </cell>
          <cell r="E1080">
            <v>-13600.9</v>
          </cell>
        </row>
        <row r="1081">
          <cell r="C1081">
            <v>-4.7998409999999998</v>
          </cell>
          <cell r="E1081">
            <v>-13614.84</v>
          </cell>
        </row>
        <row r="1082">
          <cell r="C1082">
            <v>-4.8038470000000002</v>
          </cell>
          <cell r="E1082">
            <v>-13628.79</v>
          </cell>
        </row>
        <row r="1083">
          <cell r="C1083">
            <v>-4.8079130000000001</v>
          </cell>
          <cell r="E1083">
            <v>-13642.77</v>
          </cell>
        </row>
        <row r="1084">
          <cell r="C1084">
            <v>-4.8118590000000001</v>
          </cell>
          <cell r="E1084">
            <v>-13656.7</v>
          </cell>
        </row>
        <row r="1085">
          <cell r="C1085">
            <v>-4.8158649999999996</v>
          </cell>
          <cell r="E1085">
            <v>-13670.61</v>
          </cell>
        </row>
        <row r="1086">
          <cell r="C1086">
            <v>-4.819871</v>
          </cell>
          <cell r="E1086">
            <v>-13684.43</v>
          </cell>
        </row>
        <row r="1087">
          <cell r="C1087">
            <v>-4.823817</v>
          </cell>
          <cell r="E1087">
            <v>-13698.21</v>
          </cell>
        </row>
        <row r="1088">
          <cell r="C1088">
            <v>-4.8278230000000004</v>
          </cell>
          <cell r="E1088">
            <v>-13711.98</v>
          </cell>
        </row>
        <row r="1089">
          <cell r="C1089">
            <v>-4.8318890000000003</v>
          </cell>
          <cell r="E1089">
            <v>-13725.81</v>
          </cell>
        </row>
        <row r="1090">
          <cell r="C1090">
            <v>-4.8358939999999997</v>
          </cell>
          <cell r="E1090">
            <v>-13739.71</v>
          </cell>
        </row>
        <row r="1091">
          <cell r="C1091">
            <v>-4.8398409999999998</v>
          </cell>
          <cell r="E1091">
            <v>-13753.56</v>
          </cell>
        </row>
        <row r="1092">
          <cell r="C1092">
            <v>-4.8439059999999996</v>
          </cell>
          <cell r="E1092">
            <v>-13767.42</v>
          </cell>
        </row>
        <row r="1093">
          <cell r="C1093">
            <v>-4.847912</v>
          </cell>
          <cell r="E1093">
            <v>-13781.29</v>
          </cell>
        </row>
        <row r="1094">
          <cell r="C1094">
            <v>-4.851858</v>
          </cell>
          <cell r="E1094">
            <v>-13795.2</v>
          </cell>
        </row>
        <row r="1095">
          <cell r="C1095">
            <v>-4.8558640000000004</v>
          </cell>
          <cell r="E1095">
            <v>-13809.08</v>
          </cell>
        </row>
        <row r="1096">
          <cell r="C1096">
            <v>-4.8598100000000004</v>
          </cell>
          <cell r="E1096">
            <v>-13822.92</v>
          </cell>
        </row>
        <row r="1097">
          <cell r="C1097">
            <v>-4.8638159999999999</v>
          </cell>
          <cell r="E1097">
            <v>-13836.72</v>
          </cell>
        </row>
        <row r="1098">
          <cell r="C1098">
            <v>-4.8678819999999998</v>
          </cell>
          <cell r="E1098">
            <v>-13850.49</v>
          </cell>
        </row>
        <row r="1099">
          <cell r="C1099">
            <v>-4.8718279999999998</v>
          </cell>
          <cell r="E1099">
            <v>-13864.28</v>
          </cell>
        </row>
        <row r="1100">
          <cell r="C1100">
            <v>-4.8758340000000002</v>
          </cell>
          <cell r="E1100">
            <v>-13878.06</v>
          </cell>
        </row>
        <row r="1101">
          <cell r="C1101">
            <v>-4.8799000000000001</v>
          </cell>
          <cell r="E1101">
            <v>-13891.8</v>
          </cell>
        </row>
        <row r="1102">
          <cell r="C1102">
            <v>-4.8838460000000001</v>
          </cell>
          <cell r="E1102">
            <v>-13905.52</v>
          </cell>
        </row>
        <row r="1103">
          <cell r="C1103">
            <v>-4.8877920000000001</v>
          </cell>
          <cell r="E1103">
            <v>-13919.24</v>
          </cell>
        </row>
        <row r="1104">
          <cell r="C1104">
            <v>-4.8918569999999999</v>
          </cell>
          <cell r="E1104">
            <v>-13932.95</v>
          </cell>
        </row>
        <row r="1105">
          <cell r="C1105">
            <v>-4.8958029999999999</v>
          </cell>
          <cell r="E1105">
            <v>-13946.59</v>
          </cell>
        </row>
        <row r="1106">
          <cell r="C1106">
            <v>-4.8998100000000004</v>
          </cell>
          <cell r="E1106">
            <v>-13960.2</v>
          </cell>
        </row>
        <row r="1107">
          <cell r="C1107">
            <v>-4.9038760000000003</v>
          </cell>
          <cell r="E1107">
            <v>-13973.85</v>
          </cell>
        </row>
        <row r="1108">
          <cell r="C1108">
            <v>-4.9078210000000002</v>
          </cell>
          <cell r="E1108">
            <v>-13987.53</v>
          </cell>
        </row>
        <row r="1109">
          <cell r="C1109">
            <v>-4.9118269999999997</v>
          </cell>
          <cell r="E1109">
            <v>-14001.3</v>
          </cell>
        </row>
        <row r="1110">
          <cell r="C1110">
            <v>-4.9158330000000001</v>
          </cell>
          <cell r="E1110">
            <v>-14015.12</v>
          </cell>
        </row>
        <row r="1111">
          <cell r="C1111">
            <v>-4.9198389999999996</v>
          </cell>
          <cell r="E1111">
            <v>-14029</v>
          </cell>
        </row>
        <row r="1112">
          <cell r="C1112">
            <v>-4.923845</v>
          </cell>
          <cell r="E1112">
            <v>-14042.88</v>
          </cell>
        </row>
        <row r="1113">
          <cell r="C1113">
            <v>-4.9278510000000004</v>
          </cell>
          <cell r="E1113">
            <v>-14056.73</v>
          </cell>
        </row>
        <row r="1114">
          <cell r="C1114">
            <v>-4.9318569999999999</v>
          </cell>
          <cell r="E1114">
            <v>-14070.48</v>
          </cell>
        </row>
        <row r="1115">
          <cell r="C1115">
            <v>-4.9358620000000002</v>
          </cell>
          <cell r="E1115">
            <v>-14084.13</v>
          </cell>
        </row>
        <row r="1116">
          <cell r="C1116">
            <v>-4.9398689999999998</v>
          </cell>
          <cell r="E1116">
            <v>-14097.76</v>
          </cell>
        </row>
        <row r="1117">
          <cell r="C1117">
            <v>-4.9438149999999998</v>
          </cell>
          <cell r="E1117">
            <v>-14111.37</v>
          </cell>
        </row>
        <row r="1118">
          <cell r="C1118">
            <v>-4.9478809999999998</v>
          </cell>
          <cell r="E1118">
            <v>-14125</v>
          </cell>
        </row>
        <row r="1119">
          <cell r="C1119">
            <v>-4.9518259999999996</v>
          </cell>
          <cell r="E1119">
            <v>-14138.58</v>
          </cell>
        </row>
        <row r="1120">
          <cell r="C1120">
            <v>-4.955832</v>
          </cell>
          <cell r="E1120">
            <v>-14152.12</v>
          </cell>
        </row>
        <row r="1121">
          <cell r="C1121">
            <v>-4.9598979999999999</v>
          </cell>
          <cell r="E1121">
            <v>-14165.71</v>
          </cell>
        </row>
        <row r="1122">
          <cell r="C1122">
            <v>-4.9638439999999999</v>
          </cell>
          <cell r="E1122">
            <v>-14179.42</v>
          </cell>
        </row>
        <row r="1123">
          <cell r="C1123">
            <v>-4.9678500000000003</v>
          </cell>
          <cell r="E1123">
            <v>-14193.17</v>
          </cell>
        </row>
        <row r="1124">
          <cell r="C1124">
            <v>-4.9718559999999998</v>
          </cell>
          <cell r="E1124">
            <v>-14207.06</v>
          </cell>
        </row>
        <row r="1125">
          <cell r="C1125">
            <v>-4.9758620000000002</v>
          </cell>
          <cell r="E1125">
            <v>-14221.06</v>
          </cell>
        </row>
        <row r="1126">
          <cell r="C1126">
            <v>-4.9798669999999996</v>
          </cell>
          <cell r="E1126">
            <v>-14235.03</v>
          </cell>
        </row>
        <row r="1127">
          <cell r="C1127">
            <v>-4.9838740000000001</v>
          </cell>
          <cell r="E1127">
            <v>-14248.95</v>
          </cell>
        </row>
        <row r="1128">
          <cell r="C1128">
            <v>-4.9878799999999996</v>
          </cell>
          <cell r="E1128">
            <v>-14262.85</v>
          </cell>
        </row>
        <row r="1129">
          <cell r="C1129">
            <v>-4.9918259999999997</v>
          </cell>
          <cell r="E1129">
            <v>-14276.74</v>
          </cell>
        </row>
        <row r="1130">
          <cell r="C1130">
            <v>-4.9958910000000003</v>
          </cell>
          <cell r="E1130">
            <v>-14290.57</v>
          </cell>
        </row>
        <row r="1131">
          <cell r="C1131">
            <v>-4.9998969999999998</v>
          </cell>
          <cell r="E1131">
            <v>-14304.35</v>
          </cell>
        </row>
        <row r="1132">
          <cell r="C1132">
            <v>-5.003844</v>
          </cell>
          <cell r="E1132">
            <v>-14318.19</v>
          </cell>
        </row>
        <row r="1133">
          <cell r="C1133">
            <v>-5.0078490000000002</v>
          </cell>
          <cell r="E1133">
            <v>-14331.93</v>
          </cell>
        </row>
        <row r="1134">
          <cell r="C1134">
            <v>-5.0119150000000001</v>
          </cell>
          <cell r="E1134">
            <v>-14345.57</v>
          </cell>
        </row>
        <row r="1135">
          <cell r="C1135">
            <v>-5.0158610000000001</v>
          </cell>
          <cell r="E1135">
            <v>-14359.14</v>
          </cell>
        </row>
        <row r="1136">
          <cell r="C1136">
            <v>-5.0198669999999996</v>
          </cell>
          <cell r="E1136">
            <v>-14372.77</v>
          </cell>
        </row>
        <row r="1137">
          <cell r="C1137">
            <v>-5.0239320000000003</v>
          </cell>
          <cell r="E1137">
            <v>-14386.54</v>
          </cell>
        </row>
        <row r="1138">
          <cell r="C1138">
            <v>-5.0278790000000004</v>
          </cell>
          <cell r="E1138">
            <v>-14400.33</v>
          </cell>
        </row>
        <row r="1139">
          <cell r="C1139">
            <v>-5.0318250000000004</v>
          </cell>
          <cell r="E1139">
            <v>-14414.01</v>
          </cell>
        </row>
        <row r="1140">
          <cell r="C1140">
            <v>-5.0358900000000002</v>
          </cell>
          <cell r="E1140">
            <v>-14427.65</v>
          </cell>
        </row>
        <row r="1141">
          <cell r="C1141">
            <v>-5.0398959999999997</v>
          </cell>
          <cell r="E1141">
            <v>-14441.28</v>
          </cell>
        </row>
        <row r="1142">
          <cell r="C1142">
            <v>-5.0438419999999997</v>
          </cell>
          <cell r="E1142">
            <v>-14454.89</v>
          </cell>
        </row>
        <row r="1143">
          <cell r="C1143">
            <v>-5.0479079999999996</v>
          </cell>
          <cell r="E1143">
            <v>-14468.51</v>
          </cell>
        </row>
        <row r="1144">
          <cell r="C1144">
            <v>-5.051914</v>
          </cell>
          <cell r="E1144">
            <v>-14482.1</v>
          </cell>
        </row>
        <row r="1145">
          <cell r="C1145">
            <v>-5.05586</v>
          </cell>
          <cell r="E1145">
            <v>-14495.64</v>
          </cell>
        </row>
        <row r="1146">
          <cell r="C1146">
            <v>-5.0598660000000004</v>
          </cell>
          <cell r="E1146">
            <v>-14509.14</v>
          </cell>
        </row>
        <row r="1147">
          <cell r="C1147">
            <v>-5.0638719999999999</v>
          </cell>
          <cell r="E1147">
            <v>-14522.56</v>
          </cell>
        </row>
        <row r="1148">
          <cell r="C1148">
            <v>-5.0678179999999999</v>
          </cell>
          <cell r="E1148">
            <v>-14536</v>
          </cell>
        </row>
        <row r="1149">
          <cell r="C1149">
            <v>-5.0718839999999998</v>
          </cell>
          <cell r="E1149">
            <v>-14549.6</v>
          </cell>
        </row>
        <row r="1150">
          <cell r="C1150">
            <v>-5.0758900000000002</v>
          </cell>
          <cell r="E1150">
            <v>-14563.22</v>
          </cell>
        </row>
        <row r="1151">
          <cell r="C1151">
            <v>-5.0797759999999998</v>
          </cell>
          <cell r="E1151">
            <v>-14576.87</v>
          </cell>
        </row>
        <row r="1152">
          <cell r="C1152">
            <v>-5.0838419999999998</v>
          </cell>
          <cell r="E1152">
            <v>-14590.51</v>
          </cell>
        </row>
        <row r="1153">
          <cell r="C1153">
            <v>-5.087847</v>
          </cell>
          <cell r="E1153">
            <v>-14604.09</v>
          </cell>
        </row>
        <row r="1154">
          <cell r="C1154">
            <v>-5.0917339999999998</v>
          </cell>
          <cell r="E1154">
            <v>-14617.66</v>
          </cell>
        </row>
        <row r="1155">
          <cell r="C1155">
            <v>-5.0957999999999997</v>
          </cell>
          <cell r="E1155">
            <v>-14631.28</v>
          </cell>
        </row>
        <row r="1156">
          <cell r="C1156">
            <v>-5.0998049999999999</v>
          </cell>
          <cell r="E1156">
            <v>-14644.93</v>
          </cell>
        </row>
        <row r="1157">
          <cell r="C1157">
            <v>-5.1038110000000003</v>
          </cell>
          <cell r="E1157">
            <v>-14658.58</v>
          </cell>
        </row>
        <row r="1158">
          <cell r="C1158">
            <v>-5.1078770000000002</v>
          </cell>
          <cell r="E1158">
            <v>-14672.3</v>
          </cell>
        </row>
        <row r="1159">
          <cell r="C1159">
            <v>-5.1118829999999997</v>
          </cell>
          <cell r="E1159">
            <v>-14686.07</v>
          </cell>
        </row>
        <row r="1160">
          <cell r="C1160">
            <v>-5.1158289999999997</v>
          </cell>
          <cell r="E1160">
            <v>-14699.73</v>
          </cell>
        </row>
        <row r="1161">
          <cell r="C1161">
            <v>-5.1198949999999996</v>
          </cell>
          <cell r="E1161">
            <v>-14713.36</v>
          </cell>
        </row>
        <row r="1162">
          <cell r="C1162">
            <v>-5.1238409999999996</v>
          </cell>
          <cell r="E1162">
            <v>-14727.03</v>
          </cell>
        </row>
        <row r="1163">
          <cell r="C1163">
            <v>-5.127847</v>
          </cell>
          <cell r="E1163">
            <v>-14740.75</v>
          </cell>
        </row>
        <row r="1164">
          <cell r="C1164">
            <v>-5.1318520000000003</v>
          </cell>
          <cell r="E1164">
            <v>-14754.54</v>
          </cell>
        </row>
        <row r="1165">
          <cell r="C1165">
            <v>-5.1357989999999996</v>
          </cell>
          <cell r="E1165">
            <v>-14768.39</v>
          </cell>
        </row>
        <row r="1166">
          <cell r="C1166">
            <v>-5.139805</v>
          </cell>
          <cell r="E1166">
            <v>-14782.12</v>
          </cell>
        </row>
        <row r="1167">
          <cell r="C1167">
            <v>-5.1438100000000002</v>
          </cell>
          <cell r="E1167">
            <v>-14795.78</v>
          </cell>
        </row>
        <row r="1168">
          <cell r="C1168">
            <v>-5.1478159999999997</v>
          </cell>
          <cell r="E1168">
            <v>-14809.45</v>
          </cell>
        </row>
        <row r="1169">
          <cell r="C1169">
            <v>-5.1517629999999999</v>
          </cell>
          <cell r="E1169">
            <v>-14823.13</v>
          </cell>
        </row>
        <row r="1170">
          <cell r="C1170">
            <v>-5.1557680000000001</v>
          </cell>
          <cell r="E1170">
            <v>-14836.79</v>
          </cell>
        </row>
        <row r="1171">
          <cell r="C1171">
            <v>-5.1597739999999996</v>
          </cell>
          <cell r="E1171">
            <v>-14850.46</v>
          </cell>
        </row>
        <row r="1172">
          <cell r="C1172">
            <v>-5.1638400000000004</v>
          </cell>
          <cell r="E1172">
            <v>-14864.06</v>
          </cell>
        </row>
        <row r="1173">
          <cell r="C1173">
            <v>-5.1678459999999999</v>
          </cell>
          <cell r="E1173">
            <v>-14877.63</v>
          </cell>
        </row>
        <row r="1174">
          <cell r="C1174">
            <v>-5.1718520000000003</v>
          </cell>
          <cell r="E1174">
            <v>-14891.29</v>
          </cell>
        </row>
        <row r="1175">
          <cell r="C1175">
            <v>-5.1758579999999998</v>
          </cell>
          <cell r="E1175">
            <v>-14904.93</v>
          </cell>
        </row>
        <row r="1176">
          <cell r="C1176">
            <v>-5.1798640000000002</v>
          </cell>
          <cell r="E1176">
            <v>-14918.53</v>
          </cell>
        </row>
        <row r="1177">
          <cell r="C1177">
            <v>-5.1838100000000003</v>
          </cell>
          <cell r="E1177">
            <v>-14932.09</v>
          </cell>
        </row>
        <row r="1178">
          <cell r="C1178">
            <v>-5.187875</v>
          </cell>
          <cell r="E1178">
            <v>-14945.58</v>
          </cell>
        </row>
        <row r="1179">
          <cell r="C1179">
            <v>-5.1918220000000002</v>
          </cell>
          <cell r="E1179">
            <v>-14959.01</v>
          </cell>
        </row>
        <row r="1180">
          <cell r="C1180">
            <v>-5.1958270000000004</v>
          </cell>
          <cell r="E1180">
            <v>-14972.36</v>
          </cell>
        </row>
        <row r="1181">
          <cell r="C1181">
            <v>-5.1998930000000003</v>
          </cell>
          <cell r="E1181">
            <v>-14985.73</v>
          </cell>
        </row>
        <row r="1182">
          <cell r="C1182">
            <v>-5.2038390000000003</v>
          </cell>
          <cell r="E1182">
            <v>-14999.09</v>
          </cell>
        </row>
        <row r="1183">
          <cell r="C1183">
            <v>-5.2078449999999998</v>
          </cell>
          <cell r="E1183">
            <v>-15012.4</v>
          </cell>
        </row>
        <row r="1184">
          <cell r="C1184">
            <v>-5.2118510000000002</v>
          </cell>
          <cell r="E1184">
            <v>-15025.76</v>
          </cell>
        </row>
        <row r="1185">
          <cell r="C1185">
            <v>-5.2157970000000002</v>
          </cell>
          <cell r="E1185">
            <v>-15039.15</v>
          </cell>
        </row>
        <row r="1186">
          <cell r="C1186">
            <v>-5.2198029999999997</v>
          </cell>
          <cell r="E1186">
            <v>-15052.52</v>
          </cell>
        </row>
        <row r="1187">
          <cell r="C1187">
            <v>-5.2238689999999997</v>
          </cell>
          <cell r="E1187">
            <v>-15065.91</v>
          </cell>
        </row>
        <row r="1188">
          <cell r="C1188">
            <v>-5.2278739999999999</v>
          </cell>
          <cell r="E1188">
            <v>-15079.36</v>
          </cell>
        </row>
        <row r="1189">
          <cell r="C1189">
            <v>-5.2318800000000003</v>
          </cell>
          <cell r="E1189">
            <v>-15092.82</v>
          </cell>
        </row>
        <row r="1190">
          <cell r="C1190">
            <v>-5.2358859999999998</v>
          </cell>
          <cell r="E1190">
            <v>-15106.35</v>
          </cell>
        </row>
        <row r="1191">
          <cell r="C1191">
            <v>-5.2398319999999998</v>
          </cell>
          <cell r="E1191">
            <v>-15119.89</v>
          </cell>
        </row>
        <row r="1192">
          <cell r="C1192">
            <v>-5.2438390000000004</v>
          </cell>
          <cell r="E1192">
            <v>-15133.46</v>
          </cell>
        </row>
        <row r="1193">
          <cell r="C1193">
            <v>-5.2478439999999997</v>
          </cell>
          <cell r="E1193">
            <v>-15147.11</v>
          </cell>
        </row>
        <row r="1194">
          <cell r="C1194">
            <v>-5.2518500000000001</v>
          </cell>
          <cell r="E1194">
            <v>-15160.69</v>
          </cell>
        </row>
        <row r="1195">
          <cell r="C1195">
            <v>-5.2557960000000001</v>
          </cell>
          <cell r="E1195">
            <v>-15174.23</v>
          </cell>
        </row>
        <row r="1196">
          <cell r="C1196">
            <v>-5.2598019999999996</v>
          </cell>
          <cell r="E1196">
            <v>-15187.84</v>
          </cell>
        </row>
        <row r="1197">
          <cell r="C1197">
            <v>-5.2638680000000004</v>
          </cell>
          <cell r="E1197">
            <v>-15201.44</v>
          </cell>
        </row>
        <row r="1198">
          <cell r="C1198">
            <v>-5.2678140000000004</v>
          </cell>
          <cell r="E1198">
            <v>-15214.99</v>
          </cell>
        </row>
        <row r="1199">
          <cell r="C1199">
            <v>-5.27182</v>
          </cell>
          <cell r="E1199">
            <v>-15228.45</v>
          </cell>
        </row>
        <row r="1200">
          <cell r="C1200">
            <v>-5.2758849999999997</v>
          </cell>
          <cell r="E1200">
            <v>-15241.84</v>
          </cell>
        </row>
        <row r="1201">
          <cell r="C1201">
            <v>-5.2798319999999999</v>
          </cell>
          <cell r="E1201">
            <v>-15255.25</v>
          </cell>
        </row>
        <row r="1202">
          <cell r="C1202">
            <v>-5.2838380000000003</v>
          </cell>
          <cell r="E1202">
            <v>-15268.65</v>
          </cell>
        </row>
        <row r="1203">
          <cell r="C1203">
            <v>-5.2878439999999998</v>
          </cell>
          <cell r="E1203">
            <v>-15282.07</v>
          </cell>
        </row>
        <row r="1204">
          <cell r="C1204">
            <v>-5.291849</v>
          </cell>
          <cell r="E1204">
            <v>-15295.57</v>
          </cell>
        </row>
        <row r="1205">
          <cell r="C1205">
            <v>-5.295795</v>
          </cell>
          <cell r="E1205">
            <v>-15309.1</v>
          </cell>
        </row>
        <row r="1206">
          <cell r="C1206">
            <v>-5.2998609999999999</v>
          </cell>
          <cell r="E1206">
            <v>-15322.57</v>
          </cell>
        </row>
        <row r="1207">
          <cell r="C1207">
            <v>-5.3038069999999999</v>
          </cell>
          <cell r="E1207">
            <v>-15335.93</v>
          </cell>
        </row>
        <row r="1208">
          <cell r="C1208">
            <v>-5.3078130000000003</v>
          </cell>
          <cell r="E1208">
            <v>-15349.25</v>
          </cell>
        </row>
        <row r="1209">
          <cell r="C1209">
            <v>-5.3118189999999998</v>
          </cell>
          <cell r="E1209">
            <v>-15362.56</v>
          </cell>
        </row>
        <row r="1210">
          <cell r="C1210">
            <v>-5.3157649999999999</v>
          </cell>
          <cell r="E1210">
            <v>-15375.85</v>
          </cell>
        </row>
        <row r="1211">
          <cell r="C1211">
            <v>-5.3197710000000002</v>
          </cell>
          <cell r="E1211">
            <v>-15389.03</v>
          </cell>
        </row>
        <row r="1212">
          <cell r="C1212">
            <v>-5.3237769999999998</v>
          </cell>
          <cell r="E1212">
            <v>-15402.17</v>
          </cell>
        </row>
        <row r="1213">
          <cell r="C1213">
            <v>-5.3277830000000002</v>
          </cell>
          <cell r="E1213">
            <v>-15415.32</v>
          </cell>
        </row>
        <row r="1214">
          <cell r="C1214">
            <v>-5.3318490000000001</v>
          </cell>
          <cell r="E1214">
            <v>-15428.6</v>
          </cell>
        </row>
        <row r="1215">
          <cell r="C1215">
            <v>-5.3357950000000001</v>
          </cell>
          <cell r="E1215">
            <v>-15442.03</v>
          </cell>
        </row>
        <row r="1216">
          <cell r="C1216">
            <v>-5.3398000000000003</v>
          </cell>
          <cell r="E1216">
            <v>-15455.55</v>
          </cell>
        </row>
        <row r="1217">
          <cell r="C1217">
            <v>-5.3438660000000002</v>
          </cell>
          <cell r="E1217">
            <v>-15469.1</v>
          </cell>
        </row>
        <row r="1218">
          <cell r="C1218">
            <v>-5.3478120000000002</v>
          </cell>
          <cell r="E1218">
            <v>-15482.67</v>
          </cell>
        </row>
        <row r="1219">
          <cell r="C1219">
            <v>-5.3518179999999997</v>
          </cell>
          <cell r="E1219">
            <v>-15496.25</v>
          </cell>
        </row>
        <row r="1220">
          <cell r="C1220">
            <v>-5.3558839999999996</v>
          </cell>
          <cell r="E1220">
            <v>-15509.72</v>
          </cell>
        </row>
        <row r="1221">
          <cell r="C1221">
            <v>-5.3598299999999997</v>
          </cell>
          <cell r="E1221">
            <v>-15523.09</v>
          </cell>
        </row>
        <row r="1222">
          <cell r="C1222">
            <v>-5.363836</v>
          </cell>
          <cell r="E1222">
            <v>-15536.43</v>
          </cell>
        </row>
        <row r="1223">
          <cell r="C1223">
            <v>-5.3678419999999996</v>
          </cell>
          <cell r="E1223">
            <v>-15549.77</v>
          </cell>
        </row>
        <row r="1224">
          <cell r="C1224">
            <v>-5.371848</v>
          </cell>
          <cell r="E1224">
            <v>-15563.01</v>
          </cell>
        </row>
        <row r="1225">
          <cell r="C1225">
            <v>-5.3758540000000004</v>
          </cell>
          <cell r="E1225">
            <v>-15576.19</v>
          </cell>
        </row>
        <row r="1226">
          <cell r="C1226">
            <v>-5.3799190000000001</v>
          </cell>
          <cell r="E1226">
            <v>-15589.35</v>
          </cell>
        </row>
        <row r="1227">
          <cell r="C1227">
            <v>-5.3838650000000001</v>
          </cell>
          <cell r="E1227">
            <v>-15602.5</v>
          </cell>
        </row>
        <row r="1228">
          <cell r="C1228">
            <v>-5.387931</v>
          </cell>
          <cell r="E1228">
            <v>-15615.71</v>
          </cell>
        </row>
        <row r="1229">
          <cell r="C1229">
            <v>-5.391877</v>
          </cell>
          <cell r="E1229">
            <v>-15629.06</v>
          </cell>
        </row>
        <row r="1230">
          <cell r="C1230">
            <v>-5.3958830000000004</v>
          </cell>
          <cell r="E1230">
            <v>-15642.46</v>
          </cell>
        </row>
        <row r="1231">
          <cell r="C1231">
            <v>-5.3998889999999999</v>
          </cell>
          <cell r="E1231">
            <v>-15655.81</v>
          </cell>
        </row>
        <row r="1232">
          <cell r="C1232">
            <v>-5.4038950000000003</v>
          </cell>
          <cell r="E1232">
            <v>-15669.18</v>
          </cell>
        </row>
        <row r="1233">
          <cell r="C1233">
            <v>-5.4078410000000003</v>
          </cell>
          <cell r="E1233">
            <v>-15682.56</v>
          </cell>
        </row>
        <row r="1234">
          <cell r="C1234">
            <v>-5.4118469999999999</v>
          </cell>
          <cell r="E1234">
            <v>-15695.93</v>
          </cell>
        </row>
        <row r="1235">
          <cell r="C1235">
            <v>-5.4158530000000003</v>
          </cell>
          <cell r="E1235">
            <v>-15709.23</v>
          </cell>
        </row>
        <row r="1236">
          <cell r="C1236">
            <v>-5.4197990000000003</v>
          </cell>
          <cell r="E1236">
            <v>-15722.47</v>
          </cell>
        </row>
        <row r="1237">
          <cell r="C1237">
            <v>-5.4238049999999998</v>
          </cell>
          <cell r="E1237">
            <v>-15735.77</v>
          </cell>
        </row>
        <row r="1238">
          <cell r="C1238">
            <v>-5.4278700000000004</v>
          </cell>
          <cell r="E1238">
            <v>-15749.16</v>
          </cell>
        </row>
        <row r="1239">
          <cell r="C1239">
            <v>-5.4318169999999997</v>
          </cell>
          <cell r="E1239">
            <v>-15762.54</v>
          </cell>
        </row>
        <row r="1240">
          <cell r="C1240">
            <v>-5.4358820000000003</v>
          </cell>
          <cell r="E1240">
            <v>-15775.88</v>
          </cell>
        </row>
        <row r="1241">
          <cell r="C1241">
            <v>-5.4398879999999998</v>
          </cell>
          <cell r="E1241">
            <v>-15789.18</v>
          </cell>
        </row>
        <row r="1242">
          <cell r="C1242">
            <v>-5.4438339999999998</v>
          </cell>
          <cell r="E1242">
            <v>-15802.45</v>
          </cell>
        </row>
        <row r="1243">
          <cell r="C1243">
            <v>-5.4478400000000002</v>
          </cell>
          <cell r="E1243">
            <v>-15815.7</v>
          </cell>
        </row>
        <row r="1244">
          <cell r="C1244">
            <v>-5.4518459999999997</v>
          </cell>
          <cell r="E1244">
            <v>-15828.94</v>
          </cell>
        </row>
        <row r="1245">
          <cell r="C1245">
            <v>-5.4559119999999997</v>
          </cell>
          <cell r="E1245">
            <v>-15842.18</v>
          </cell>
        </row>
        <row r="1246">
          <cell r="C1246">
            <v>-5.459918</v>
          </cell>
          <cell r="E1246">
            <v>-15855.36</v>
          </cell>
        </row>
        <row r="1247">
          <cell r="C1247">
            <v>-5.4639230000000003</v>
          </cell>
          <cell r="E1247">
            <v>-15868.48</v>
          </cell>
        </row>
        <row r="1248">
          <cell r="C1248">
            <v>-5.4679289999999998</v>
          </cell>
          <cell r="E1248">
            <v>-15881.63</v>
          </cell>
        </row>
        <row r="1249">
          <cell r="C1249">
            <v>-5.4719350000000002</v>
          </cell>
          <cell r="E1249">
            <v>-15894.84</v>
          </cell>
        </row>
        <row r="1250">
          <cell r="C1250">
            <v>-5.4758820000000004</v>
          </cell>
          <cell r="E1250">
            <v>-15908.1</v>
          </cell>
        </row>
        <row r="1251">
          <cell r="C1251">
            <v>-5.4799470000000001</v>
          </cell>
          <cell r="E1251">
            <v>-15921.33</v>
          </cell>
        </row>
        <row r="1252">
          <cell r="C1252">
            <v>-5.4838930000000001</v>
          </cell>
          <cell r="E1252">
            <v>-15934.48</v>
          </cell>
        </row>
        <row r="1253">
          <cell r="C1253">
            <v>-5.4878390000000001</v>
          </cell>
          <cell r="E1253">
            <v>-15947.58</v>
          </cell>
        </row>
        <row r="1254">
          <cell r="C1254">
            <v>-5.491905</v>
          </cell>
          <cell r="E1254">
            <v>-15960.58</v>
          </cell>
        </row>
        <row r="1255">
          <cell r="C1255">
            <v>-5.4959110000000004</v>
          </cell>
          <cell r="E1255">
            <v>-15973.53</v>
          </cell>
        </row>
        <row r="1256">
          <cell r="C1256">
            <v>-5.4998570000000004</v>
          </cell>
          <cell r="E1256">
            <v>-15986.55</v>
          </cell>
        </row>
        <row r="1257">
          <cell r="C1257">
            <v>-5.5039230000000003</v>
          </cell>
          <cell r="E1257">
            <v>-15999.57</v>
          </cell>
        </row>
        <row r="1258">
          <cell r="C1258">
            <v>-5.5078680000000002</v>
          </cell>
          <cell r="E1258">
            <v>-16012.65</v>
          </cell>
        </row>
        <row r="1259">
          <cell r="C1259">
            <v>-5.5118150000000004</v>
          </cell>
          <cell r="E1259">
            <v>-16025.85</v>
          </cell>
        </row>
        <row r="1260">
          <cell r="C1260">
            <v>-5.5158800000000001</v>
          </cell>
          <cell r="E1260">
            <v>-16039.16</v>
          </cell>
        </row>
        <row r="1261">
          <cell r="C1261">
            <v>-5.5197669999999999</v>
          </cell>
          <cell r="E1261">
            <v>-16052.51</v>
          </cell>
        </row>
        <row r="1262">
          <cell r="C1262">
            <v>-5.5237730000000003</v>
          </cell>
          <cell r="E1262">
            <v>-16065.79</v>
          </cell>
        </row>
        <row r="1263">
          <cell r="C1263">
            <v>-5.527838</v>
          </cell>
          <cell r="E1263">
            <v>-16078.99</v>
          </cell>
        </row>
        <row r="1264">
          <cell r="C1264">
            <v>-5.5317239999999996</v>
          </cell>
          <cell r="E1264">
            <v>-16092.14</v>
          </cell>
        </row>
        <row r="1265">
          <cell r="C1265">
            <v>-5.5356709999999998</v>
          </cell>
          <cell r="E1265">
            <v>-16105.21</v>
          </cell>
        </row>
        <row r="1266">
          <cell r="C1266">
            <v>-5.5397970000000001</v>
          </cell>
          <cell r="E1266">
            <v>-16118.19</v>
          </cell>
        </row>
        <row r="1267">
          <cell r="C1267">
            <v>-5.5437419999999999</v>
          </cell>
          <cell r="E1267">
            <v>-16131.08</v>
          </cell>
        </row>
        <row r="1268">
          <cell r="C1268">
            <v>-5.5477480000000003</v>
          </cell>
          <cell r="E1268">
            <v>-16144</v>
          </cell>
        </row>
        <row r="1269">
          <cell r="C1269">
            <v>-5.5518140000000002</v>
          </cell>
          <cell r="E1269">
            <v>-16156.95</v>
          </cell>
        </row>
        <row r="1270">
          <cell r="C1270">
            <v>-5.5558199999999998</v>
          </cell>
          <cell r="E1270">
            <v>-16169.93</v>
          </cell>
        </row>
        <row r="1271">
          <cell r="C1271">
            <v>-5.5598260000000002</v>
          </cell>
          <cell r="E1271">
            <v>-16182.93</v>
          </cell>
        </row>
        <row r="1272">
          <cell r="C1272">
            <v>-5.5638920000000001</v>
          </cell>
          <cell r="E1272">
            <v>-16195.91</v>
          </cell>
        </row>
        <row r="1273">
          <cell r="C1273">
            <v>-5.5678970000000003</v>
          </cell>
          <cell r="E1273">
            <v>-16208.96</v>
          </cell>
        </row>
        <row r="1274">
          <cell r="C1274">
            <v>-5.5719029999999998</v>
          </cell>
          <cell r="E1274">
            <v>-16222.04</v>
          </cell>
        </row>
        <row r="1275">
          <cell r="C1275">
            <v>-5.5759090000000002</v>
          </cell>
          <cell r="E1275">
            <v>-16235.18</v>
          </cell>
        </row>
        <row r="1276">
          <cell r="C1276">
            <v>-5.5798550000000002</v>
          </cell>
          <cell r="E1276">
            <v>-16248.41</v>
          </cell>
        </row>
        <row r="1277">
          <cell r="C1277">
            <v>-5.5838609999999997</v>
          </cell>
          <cell r="E1277">
            <v>-16261.61</v>
          </cell>
        </row>
        <row r="1278">
          <cell r="C1278">
            <v>-5.5879269999999996</v>
          </cell>
          <cell r="E1278">
            <v>-16274.85</v>
          </cell>
        </row>
        <row r="1279">
          <cell r="C1279">
            <v>-5.591933</v>
          </cell>
          <cell r="E1279">
            <v>-16288.08</v>
          </cell>
        </row>
        <row r="1280">
          <cell r="C1280">
            <v>-5.5959390000000004</v>
          </cell>
          <cell r="E1280">
            <v>-16301.24</v>
          </cell>
        </row>
        <row r="1281">
          <cell r="C1281">
            <v>-5.5999439999999998</v>
          </cell>
          <cell r="E1281">
            <v>-16314.35</v>
          </cell>
        </row>
        <row r="1282">
          <cell r="C1282">
            <v>-5.6039510000000003</v>
          </cell>
          <cell r="E1282">
            <v>-16327.42</v>
          </cell>
        </row>
        <row r="1283">
          <cell r="C1283">
            <v>-5.6079569999999999</v>
          </cell>
          <cell r="E1283">
            <v>-16340.48</v>
          </cell>
        </row>
        <row r="1284">
          <cell r="C1284">
            <v>-5.6119620000000001</v>
          </cell>
          <cell r="E1284">
            <v>-16353.58</v>
          </cell>
        </row>
        <row r="1285">
          <cell r="C1285">
            <v>-5.6159679999999996</v>
          </cell>
          <cell r="E1285">
            <v>-16366.64</v>
          </cell>
        </row>
        <row r="1286">
          <cell r="C1286">
            <v>-5.619974</v>
          </cell>
          <cell r="E1286">
            <v>-16379.6</v>
          </cell>
        </row>
        <row r="1287">
          <cell r="C1287">
            <v>-5.6239210000000002</v>
          </cell>
          <cell r="E1287">
            <v>-16392.53</v>
          </cell>
        </row>
        <row r="1288">
          <cell r="C1288">
            <v>-5.6279260000000004</v>
          </cell>
          <cell r="E1288">
            <v>-16405.560000000001</v>
          </cell>
        </row>
        <row r="1289">
          <cell r="C1289">
            <v>-5.6319319999999999</v>
          </cell>
          <cell r="E1289">
            <v>-16418.73</v>
          </cell>
        </row>
        <row r="1290">
          <cell r="C1290">
            <v>-5.6359380000000003</v>
          </cell>
          <cell r="E1290">
            <v>-16431.93</v>
          </cell>
        </row>
        <row r="1291">
          <cell r="C1291">
            <v>-5.6398840000000003</v>
          </cell>
          <cell r="E1291">
            <v>-16445.099999999999</v>
          </cell>
        </row>
        <row r="1292">
          <cell r="C1292">
            <v>-5.6438899999999999</v>
          </cell>
          <cell r="E1292">
            <v>-16458.22</v>
          </cell>
        </row>
        <row r="1293">
          <cell r="C1293">
            <v>-5.6478960000000002</v>
          </cell>
          <cell r="E1293">
            <v>-16471.28</v>
          </cell>
        </row>
        <row r="1294">
          <cell r="C1294">
            <v>-5.6518420000000003</v>
          </cell>
          <cell r="E1294">
            <v>-16484.240000000002</v>
          </cell>
        </row>
        <row r="1295">
          <cell r="C1295">
            <v>-5.6558479999999998</v>
          </cell>
          <cell r="E1295">
            <v>-16497.099999999999</v>
          </cell>
        </row>
        <row r="1296">
          <cell r="C1296">
            <v>-5.6599139999999997</v>
          </cell>
          <cell r="E1296">
            <v>-16509.88</v>
          </cell>
        </row>
        <row r="1297">
          <cell r="C1297">
            <v>-5.6638599999999997</v>
          </cell>
          <cell r="E1297">
            <v>-16522.66</v>
          </cell>
        </row>
        <row r="1298">
          <cell r="C1298">
            <v>-5.6678649999999999</v>
          </cell>
          <cell r="E1298">
            <v>-16535.46</v>
          </cell>
        </row>
        <row r="1299">
          <cell r="C1299">
            <v>-5.6719309999999998</v>
          </cell>
          <cell r="E1299">
            <v>-16548.25</v>
          </cell>
        </row>
        <row r="1300">
          <cell r="C1300">
            <v>-5.6758769999999998</v>
          </cell>
          <cell r="E1300">
            <v>-16561.009999999998</v>
          </cell>
        </row>
        <row r="1301">
          <cell r="C1301">
            <v>-5.6798229999999998</v>
          </cell>
          <cell r="E1301">
            <v>-16573.8</v>
          </cell>
        </row>
        <row r="1302">
          <cell r="C1302">
            <v>-5.6839490000000001</v>
          </cell>
          <cell r="E1302">
            <v>-16586.689999999999</v>
          </cell>
        </row>
        <row r="1303">
          <cell r="C1303">
            <v>-5.6878349999999998</v>
          </cell>
          <cell r="E1303">
            <v>-16599.68</v>
          </cell>
        </row>
        <row r="1304">
          <cell r="C1304">
            <v>-5.6918410000000002</v>
          </cell>
          <cell r="E1304">
            <v>-16612.72</v>
          </cell>
        </row>
        <row r="1305">
          <cell r="C1305">
            <v>-5.6959070000000001</v>
          </cell>
          <cell r="E1305">
            <v>-16625.689999999999</v>
          </cell>
        </row>
        <row r="1306">
          <cell r="C1306">
            <v>-5.6998530000000001</v>
          </cell>
          <cell r="E1306">
            <v>-16638.650000000001</v>
          </cell>
        </row>
        <row r="1307">
          <cell r="C1307">
            <v>-5.7038580000000003</v>
          </cell>
          <cell r="E1307">
            <v>-16651.61</v>
          </cell>
        </row>
        <row r="1308">
          <cell r="C1308">
            <v>-5.7079240000000002</v>
          </cell>
          <cell r="E1308">
            <v>-16664.55</v>
          </cell>
        </row>
        <row r="1309">
          <cell r="C1309">
            <v>-5.7118700000000002</v>
          </cell>
          <cell r="E1309">
            <v>-16677.47</v>
          </cell>
        </row>
        <row r="1310">
          <cell r="C1310">
            <v>-5.7158759999999997</v>
          </cell>
          <cell r="E1310">
            <v>-16690.36</v>
          </cell>
        </row>
        <row r="1311">
          <cell r="C1311">
            <v>-5.7199419999999996</v>
          </cell>
          <cell r="E1311">
            <v>-16703.27</v>
          </cell>
        </row>
        <row r="1312">
          <cell r="C1312">
            <v>-5.7238879999999996</v>
          </cell>
          <cell r="E1312">
            <v>-16716.18</v>
          </cell>
        </row>
        <row r="1313">
          <cell r="C1313">
            <v>-5.727894</v>
          </cell>
          <cell r="E1313">
            <v>-16729.14</v>
          </cell>
        </row>
        <row r="1314">
          <cell r="C1314">
            <v>-5.7319599999999999</v>
          </cell>
          <cell r="E1314">
            <v>-16742.09</v>
          </cell>
        </row>
        <row r="1315">
          <cell r="C1315">
            <v>-5.7359059999999999</v>
          </cell>
          <cell r="E1315">
            <v>-16754.93</v>
          </cell>
        </row>
        <row r="1316">
          <cell r="C1316">
            <v>-5.739852</v>
          </cell>
          <cell r="E1316">
            <v>-16767.71</v>
          </cell>
        </row>
        <row r="1317">
          <cell r="C1317">
            <v>-5.7438580000000004</v>
          </cell>
          <cell r="E1317">
            <v>-16780.490000000002</v>
          </cell>
        </row>
        <row r="1318">
          <cell r="C1318">
            <v>-5.7478629999999997</v>
          </cell>
          <cell r="E1318">
            <v>-16793.28</v>
          </cell>
        </row>
        <row r="1319">
          <cell r="C1319">
            <v>-5.7518099999999999</v>
          </cell>
          <cell r="E1319">
            <v>-16806.04</v>
          </cell>
        </row>
        <row r="1320">
          <cell r="C1320">
            <v>-5.7558160000000003</v>
          </cell>
          <cell r="E1320">
            <v>-16818.78</v>
          </cell>
        </row>
        <row r="1321">
          <cell r="C1321">
            <v>-5.7598219999999998</v>
          </cell>
          <cell r="E1321">
            <v>-16831.53</v>
          </cell>
        </row>
        <row r="1322">
          <cell r="C1322">
            <v>-5.7638870000000004</v>
          </cell>
          <cell r="E1322">
            <v>-16844.25</v>
          </cell>
        </row>
        <row r="1323">
          <cell r="C1323">
            <v>-5.7678929999999999</v>
          </cell>
          <cell r="E1323">
            <v>-16856.98</v>
          </cell>
        </row>
        <row r="1324">
          <cell r="C1324">
            <v>-5.7718990000000003</v>
          </cell>
          <cell r="E1324">
            <v>-16869.7</v>
          </cell>
        </row>
        <row r="1325">
          <cell r="C1325">
            <v>-5.7759049999999998</v>
          </cell>
          <cell r="E1325">
            <v>-16882.400000000001</v>
          </cell>
        </row>
        <row r="1326">
          <cell r="C1326">
            <v>-5.7799110000000002</v>
          </cell>
          <cell r="E1326">
            <v>-16895.16</v>
          </cell>
        </row>
        <row r="1327">
          <cell r="C1327">
            <v>-5.7839169999999998</v>
          </cell>
          <cell r="E1327">
            <v>-16907.97</v>
          </cell>
        </row>
        <row r="1328">
          <cell r="C1328">
            <v>-5.787922</v>
          </cell>
          <cell r="E1328">
            <v>-16920.830000000002</v>
          </cell>
        </row>
        <row r="1329">
          <cell r="C1329">
            <v>-5.7919289999999997</v>
          </cell>
          <cell r="E1329">
            <v>-16933.77</v>
          </cell>
        </row>
        <row r="1330">
          <cell r="C1330">
            <v>-5.7959350000000001</v>
          </cell>
          <cell r="E1330">
            <v>-16946.62</v>
          </cell>
        </row>
        <row r="1331">
          <cell r="C1331">
            <v>-5.7998810000000001</v>
          </cell>
          <cell r="E1331">
            <v>-16959.39</v>
          </cell>
        </row>
        <row r="1332">
          <cell r="C1332">
            <v>-5.8038860000000003</v>
          </cell>
          <cell r="E1332">
            <v>-16972.099999999999</v>
          </cell>
        </row>
        <row r="1333">
          <cell r="C1333">
            <v>-5.8078919999999998</v>
          </cell>
          <cell r="E1333">
            <v>-16984.78</v>
          </cell>
        </row>
        <row r="1334">
          <cell r="C1334">
            <v>-5.8118990000000004</v>
          </cell>
          <cell r="E1334">
            <v>-16997.41</v>
          </cell>
        </row>
        <row r="1335">
          <cell r="C1335">
            <v>-5.8159039999999997</v>
          </cell>
          <cell r="E1335">
            <v>-17009.990000000002</v>
          </cell>
        </row>
        <row r="1336">
          <cell r="C1336">
            <v>-5.8199100000000001</v>
          </cell>
          <cell r="E1336">
            <v>-17022.63</v>
          </cell>
        </row>
        <row r="1337">
          <cell r="C1337">
            <v>-5.8239159999999996</v>
          </cell>
          <cell r="E1337">
            <v>-17035.259999999998</v>
          </cell>
        </row>
        <row r="1338">
          <cell r="C1338">
            <v>-5.8278619999999997</v>
          </cell>
          <cell r="E1338">
            <v>-17047.88</v>
          </cell>
        </row>
        <row r="1339">
          <cell r="C1339">
            <v>-5.8319279999999996</v>
          </cell>
          <cell r="E1339">
            <v>-17060.48</v>
          </cell>
        </row>
        <row r="1340">
          <cell r="C1340">
            <v>-5.835934</v>
          </cell>
          <cell r="E1340">
            <v>-17073.080000000002</v>
          </cell>
        </row>
        <row r="1341">
          <cell r="C1341">
            <v>-5.83988</v>
          </cell>
          <cell r="E1341">
            <v>-17085.8</v>
          </cell>
        </row>
        <row r="1342">
          <cell r="C1342">
            <v>-5.8439459999999999</v>
          </cell>
          <cell r="E1342">
            <v>-17098.61</v>
          </cell>
        </row>
        <row r="1343">
          <cell r="C1343">
            <v>-5.8478919999999999</v>
          </cell>
          <cell r="E1343">
            <v>-17111.5</v>
          </cell>
        </row>
        <row r="1344">
          <cell r="C1344">
            <v>-5.8518379999999999</v>
          </cell>
          <cell r="E1344">
            <v>-17124.39</v>
          </cell>
        </row>
        <row r="1345">
          <cell r="C1345">
            <v>-5.8558430000000001</v>
          </cell>
          <cell r="E1345">
            <v>-17137.14</v>
          </cell>
        </row>
        <row r="1346">
          <cell r="C1346">
            <v>-5.8598499999999998</v>
          </cell>
          <cell r="E1346">
            <v>-17149.84</v>
          </cell>
        </row>
        <row r="1347">
          <cell r="C1347">
            <v>-5.863855</v>
          </cell>
          <cell r="E1347">
            <v>-17162.599999999999</v>
          </cell>
        </row>
        <row r="1348">
          <cell r="C1348">
            <v>-5.8678610000000004</v>
          </cell>
          <cell r="E1348">
            <v>-17175.39</v>
          </cell>
        </row>
        <row r="1349">
          <cell r="C1349">
            <v>-5.8718669999999999</v>
          </cell>
          <cell r="E1349">
            <v>-17188.13</v>
          </cell>
        </row>
        <row r="1350">
          <cell r="C1350">
            <v>-5.875813</v>
          </cell>
          <cell r="E1350">
            <v>-17200.740000000002</v>
          </cell>
        </row>
        <row r="1351">
          <cell r="C1351">
            <v>-5.8818520000000003</v>
          </cell>
          <cell r="E1351">
            <v>-17219.36</v>
          </cell>
        </row>
        <row r="1352">
          <cell r="C1352">
            <v>-5.8878310000000003</v>
          </cell>
          <cell r="E1352">
            <v>-17237.95</v>
          </cell>
        </row>
        <row r="1353">
          <cell r="C1353">
            <v>-5.8938699999999997</v>
          </cell>
          <cell r="E1353">
            <v>-17256.62</v>
          </cell>
        </row>
        <row r="1354">
          <cell r="C1354">
            <v>-5.8998489999999997</v>
          </cell>
          <cell r="E1354">
            <v>-17275.310000000001</v>
          </cell>
        </row>
        <row r="1355">
          <cell r="C1355">
            <v>-5.9058869999999999</v>
          </cell>
          <cell r="E1355">
            <v>-17294.07</v>
          </cell>
        </row>
        <row r="1356">
          <cell r="C1356">
            <v>-5.909834</v>
          </cell>
          <cell r="E1356">
            <v>-17306.72</v>
          </cell>
        </row>
        <row r="1357">
          <cell r="C1357">
            <v>-5.9138390000000003</v>
          </cell>
          <cell r="E1357">
            <v>-17319.46</v>
          </cell>
        </row>
        <row r="1358">
          <cell r="C1358">
            <v>-5.9178449999999998</v>
          </cell>
          <cell r="E1358">
            <v>-17332.16</v>
          </cell>
        </row>
        <row r="1359">
          <cell r="C1359">
            <v>-5.9218510000000002</v>
          </cell>
          <cell r="E1359">
            <v>-17344.87</v>
          </cell>
        </row>
        <row r="1360">
          <cell r="C1360">
            <v>-5.9257970000000002</v>
          </cell>
          <cell r="E1360">
            <v>-17357.580000000002</v>
          </cell>
        </row>
        <row r="1361">
          <cell r="C1361">
            <v>-5.9298630000000001</v>
          </cell>
          <cell r="E1361">
            <v>-17370.330000000002</v>
          </cell>
        </row>
        <row r="1362">
          <cell r="C1362">
            <v>-5.9338689999999996</v>
          </cell>
          <cell r="E1362">
            <v>-17383.03</v>
          </cell>
        </row>
        <row r="1363">
          <cell r="C1363">
            <v>-5.9378149999999996</v>
          </cell>
          <cell r="E1363">
            <v>-17395.650000000001</v>
          </cell>
        </row>
        <row r="1364">
          <cell r="C1364">
            <v>-5.941821</v>
          </cell>
          <cell r="E1364">
            <v>-17408.23</v>
          </cell>
        </row>
        <row r="1365">
          <cell r="C1365">
            <v>-5.9477399999999996</v>
          </cell>
          <cell r="E1365">
            <v>-17426.95</v>
          </cell>
        </row>
        <row r="1366">
          <cell r="C1366">
            <v>-5.9537789999999999</v>
          </cell>
          <cell r="E1366">
            <v>-17445.59</v>
          </cell>
        </row>
        <row r="1367">
          <cell r="C1367">
            <v>-5.9577850000000003</v>
          </cell>
          <cell r="E1367">
            <v>-17458.099999999999</v>
          </cell>
        </row>
        <row r="1368">
          <cell r="C1368">
            <v>-5.9637640000000003</v>
          </cell>
          <cell r="E1368">
            <v>-17476.82</v>
          </cell>
        </row>
        <row r="1369">
          <cell r="C1369">
            <v>-5.9698019999999996</v>
          </cell>
          <cell r="E1369">
            <v>-17495.45</v>
          </cell>
        </row>
        <row r="1370">
          <cell r="C1370">
            <v>-5.9757809999999996</v>
          </cell>
          <cell r="E1370">
            <v>-17514.060000000001</v>
          </cell>
        </row>
        <row r="1371">
          <cell r="C1371">
            <v>-5.9818199999999999</v>
          </cell>
          <cell r="E1371">
            <v>-17532.63</v>
          </cell>
        </row>
        <row r="1372">
          <cell r="C1372">
            <v>-5.9878590000000003</v>
          </cell>
          <cell r="E1372">
            <v>-17551.14</v>
          </cell>
        </row>
        <row r="1373">
          <cell r="C1373">
            <v>-5.9938380000000002</v>
          </cell>
          <cell r="E1373">
            <v>-17569.73</v>
          </cell>
        </row>
        <row r="1374">
          <cell r="C1374">
            <v>-5.9998760000000004</v>
          </cell>
          <cell r="E1374">
            <v>-17588.189999999999</v>
          </cell>
        </row>
        <row r="1375">
          <cell r="C1375">
            <v>-6.005795</v>
          </cell>
          <cell r="E1375">
            <v>-17606.57</v>
          </cell>
        </row>
        <row r="1376">
          <cell r="C1376">
            <v>-6.0118939999999998</v>
          </cell>
          <cell r="E1376">
            <v>-17625.16</v>
          </cell>
        </row>
        <row r="1377">
          <cell r="C1377">
            <v>-6.0178140000000004</v>
          </cell>
          <cell r="E1377">
            <v>-17643.740000000002</v>
          </cell>
        </row>
        <row r="1378">
          <cell r="C1378">
            <v>-6.023911</v>
          </cell>
          <cell r="E1378">
            <v>-17662.12</v>
          </cell>
        </row>
        <row r="1379">
          <cell r="C1379">
            <v>-6.0298910000000001</v>
          </cell>
          <cell r="E1379">
            <v>-17680.57</v>
          </cell>
        </row>
        <row r="1380">
          <cell r="C1380">
            <v>-6.0359299999999996</v>
          </cell>
          <cell r="E1380">
            <v>-17699.060000000001</v>
          </cell>
        </row>
        <row r="1381">
          <cell r="C1381">
            <v>-6.041849</v>
          </cell>
          <cell r="E1381">
            <v>-17717.59</v>
          </cell>
        </row>
        <row r="1382">
          <cell r="C1382">
            <v>-6.0478870000000002</v>
          </cell>
          <cell r="E1382">
            <v>-17736.25</v>
          </cell>
        </row>
        <row r="1383">
          <cell r="C1383">
            <v>-6.0518340000000004</v>
          </cell>
          <cell r="E1383">
            <v>-17748.77</v>
          </cell>
        </row>
        <row r="1384">
          <cell r="C1384">
            <v>-6.0578120000000002</v>
          </cell>
          <cell r="E1384">
            <v>-17767.45</v>
          </cell>
        </row>
        <row r="1385">
          <cell r="C1385">
            <v>-6.0638509999999997</v>
          </cell>
          <cell r="E1385">
            <v>-17785.98</v>
          </cell>
        </row>
        <row r="1386">
          <cell r="C1386">
            <v>-6.0698299999999996</v>
          </cell>
          <cell r="E1386">
            <v>-17804.419999999998</v>
          </cell>
        </row>
        <row r="1387">
          <cell r="C1387">
            <v>-6.0758089999999996</v>
          </cell>
          <cell r="E1387">
            <v>-17822.75</v>
          </cell>
        </row>
        <row r="1388">
          <cell r="C1388">
            <v>-6.0818479999999999</v>
          </cell>
          <cell r="E1388">
            <v>-17841.05</v>
          </cell>
        </row>
        <row r="1389">
          <cell r="C1389">
            <v>-6.0878269999999999</v>
          </cell>
          <cell r="E1389">
            <v>-17859.310000000001</v>
          </cell>
        </row>
        <row r="1390">
          <cell r="C1390">
            <v>-6.0938049999999997</v>
          </cell>
          <cell r="E1390">
            <v>-17877.509999999998</v>
          </cell>
        </row>
        <row r="1391">
          <cell r="C1391">
            <v>-6.099844</v>
          </cell>
          <cell r="E1391">
            <v>-17895.77</v>
          </cell>
        </row>
        <row r="1392">
          <cell r="C1392">
            <v>-6.1058240000000001</v>
          </cell>
          <cell r="E1392">
            <v>-17914.2</v>
          </cell>
        </row>
        <row r="1393">
          <cell r="C1393">
            <v>-6.1118620000000004</v>
          </cell>
          <cell r="E1393">
            <v>-17932.66</v>
          </cell>
        </row>
        <row r="1394">
          <cell r="C1394">
            <v>-6.1178410000000003</v>
          </cell>
          <cell r="E1394">
            <v>-17951.169999999998</v>
          </cell>
        </row>
        <row r="1395">
          <cell r="C1395">
            <v>-6.1238799999999998</v>
          </cell>
          <cell r="E1395">
            <v>-17969.62</v>
          </cell>
        </row>
        <row r="1396">
          <cell r="C1396">
            <v>-6.1298589999999997</v>
          </cell>
          <cell r="E1396">
            <v>-17987.96</v>
          </cell>
        </row>
        <row r="1397">
          <cell r="C1397">
            <v>-6.1358980000000001</v>
          </cell>
          <cell r="E1397">
            <v>-18006.27</v>
          </cell>
        </row>
        <row r="1398">
          <cell r="C1398">
            <v>-6.141877</v>
          </cell>
          <cell r="E1398">
            <v>-18024.54</v>
          </cell>
        </row>
        <row r="1399">
          <cell r="C1399">
            <v>-6.1479150000000002</v>
          </cell>
          <cell r="E1399">
            <v>-18042.79</v>
          </cell>
        </row>
        <row r="1400">
          <cell r="C1400">
            <v>-6.1538940000000002</v>
          </cell>
          <cell r="E1400">
            <v>-18061.189999999999</v>
          </cell>
        </row>
        <row r="1401">
          <cell r="C1401">
            <v>-6.1599329999999997</v>
          </cell>
          <cell r="E1401">
            <v>-18079.599999999999</v>
          </cell>
        </row>
        <row r="1402">
          <cell r="C1402">
            <v>-6.1659119999999996</v>
          </cell>
          <cell r="E1402">
            <v>-18098</v>
          </cell>
        </row>
        <row r="1403">
          <cell r="C1403">
            <v>-6.1719499999999998</v>
          </cell>
          <cell r="E1403">
            <v>-18116.34</v>
          </cell>
        </row>
        <row r="1404">
          <cell r="C1404">
            <v>-6.1779289999999998</v>
          </cell>
          <cell r="E1404">
            <v>-18134.61</v>
          </cell>
        </row>
        <row r="1405">
          <cell r="C1405">
            <v>-6.1839690000000003</v>
          </cell>
          <cell r="E1405">
            <v>-18152.78</v>
          </cell>
        </row>
        <row r="1406">
          <cell r="C1406">
            <v>-6.1899480000000002</v>
          </cell>
          <cell r="E1406">
            <v>-18170.89</v>
          </cell>
        </row>
        <row r="1407">
          <cell r="C1407">
            <v>-6.1959860000000004</v>
          </cell>
          <cell r="E1407">
            <v>-18189.060000000001</v>
          </cell>
        </row>
        <row r="1408">
          <cell r="C1408">
            <v>-6.201905</v>
          </cell>
          <cell r="E1408">
            <v>-18207.16</v>
          </cell>
        </row>
        <row r="1409">
          <cell r="C1409">
            <v>-6.2079440000000004</v>
          </cell>
          <cell r="E1409">
            <v>-18225.259999999998</v>
          </cell>
        </row>
        <row r="1410">
          <cell r="C1410">
            <v>-6.2138629999999999</v>
          </cell>
          <cell r="E1410">
            <v>-18243.27</v>
          </cell>
        </row>
        <row r="1411">
          <cell r="C1411">
            <v>-6.2199020000000003</v>
          </cell>
          <cell r="E1411">
            <v>-18261.21</v>
          </cell>
        </row>
        <row r="1412">
          <cell r="C1412">
            <v>-6.2258800000000001</v>
          </cell>
          <cell r="E1412">
            <v>-18279.07</v>
          </cell>
        </row>
        <row r="1413">
          <cell r="C1413">
            <v>-6.2319190000000004</v>
          </cell>
          <cell r="E1413">
            <v>-18297.060000000001</v>
          </cell>
        </row>
        <row r="1414">
          <cell r="C1414">
            <v>-6.2378980000000004</v>
          </cell>
          <cell r="E1414">
            <v>-18314.990000000002</v>
          </cell>
        </row>
        <row r="1415">
          <cell r="C1415">
            <v>-6.2439369999999998</v>
          </cell>
          <cell r="E1415">
            <v>-18332.89</v>
          </cell>
        </row>
        <row r="1416">
          <cell r="C1416">
            <v>-6.2499159999999998</v>
          </cell>
          <cell r="E1416">
            <v>-18350.91</v>
          </cell>
        </row>
        <row r="1417">
          <cell r="C1417">
            <v>-6.2558949999999998</v>
          </cell>
          <cell r="E1417">
            <v>-18368.849999999999</v>
          </cell>
        </row>
        <row r="1418">
          <cell r="C1418">
            <v>-6.2618739999999997</v>
          </cell>
          <cell r="E1418">
            <v>-18386.7</v>
          </cell>
        </row>
        <row r="1419">
          <cell r="C1419">
            <v>-6.2679130000000001</v>
          </cell>
          <cell r="E1419">
            <v>-18404.560000000001</v>
          </cell>
        </row>
        <row r="1420">
          <cell r="C1420">
            <v>-6.273892</v>
          </cell>
          <cell r="E1420">
            <v>-18422.38</v>
          </cell>
        </row>
        <row r="1421">
          <cell r="C1421">
            <v>-6.279871</v>
          </cell>
          <cell r="E1421">
            <v>-18439.98</v>
          </cell>
        </row>
        <row r="1422">
          <cell r="C1422">
            <v>-6.2858489999999998</v>
          </cell>
          <cell r="E1422">
            <v>-18457.560000000001</v>
          </cell>
        </row>
        <row r="1423">
          <cell r="C1423">
            <v>-6.2918279999999998</v>
          </cell>
          <cell r="E1423">
            <v>-18475.23</v>
          </cell>
        </row>
        <row r="1424">
          <cell r="C1424">
            <v>-6.2978079999999999</v>
          </cell>
          <cell r="E1424">
            <v>-18492.77</v>
          </cell>
        </row>
        <row r="1425">
          <cell r="C1425">
            <v>-6.3039059999999996</v>
          </cell>
          <cell r="E1425">
            <v>-18510.39</v>
          </cell>
        </row>
        <row r="1426">
          <cell r="C1426">
            <v>-6.3098850000000004</v>
          </cell>
          <cell r="E1426">
            <v>-18528.240000000002</v>
          </cell>
        </row>
        <row r="1427">
          <cell r="C1427">
            <v>-6.3159239999999999</v>
          </cell>
          <cell r="E1427">
            <v>-18546.21</v>
          </cell>
        </row>
        <row r="1428">
          <cell r="C1428">
            <v>-6.3218430000000003</v>
          </cell>
          <cell r="E1428">
            <v>-18564.18</v>
          </cell>
        </row>
        <row r="1429">
          <cell r="C1429">
            <v>-6.3278809999999996</v>
          </cell>
          <cell r="E1429">
            <v>-18581.900000000001</v>
          </cell>
        </row>
        <row r="1430">
          <cell r="C1430">
            <v>-6.3338010000000002</v>
          </cell>
          <cell r="E1430">
            <v>-18599.41</v>
          </cell>
        </row>
        <row r="1431">
          <cell r="C1431">
            <v>-6.3398389999999996</v>
          </cell>
          <cell r="E1431">
            <v>-18616.919999999998</v>
          </cell>
        </row>
        <row r="1432">
          <cell r="C1432">
            <v>-6.345758</v>
          </cell>
          <cell r="E1432">
            <v>-18634.349999999999</v>
          </cell>
        </row>
        <row r="1433">
          <cell r="C1433">
            <v>-6.3518569999999999</v>
          </cell>
          <cell r="E1433">
            <v>-18651.810000000001</v>
          </cell>
        </row>
        <row r="1434">
          <cell r="C1434">
            <v>-6.3578359999999998</v>
          </cell>
          <cell r="E1434">
            <v>-18669.349999999999</v>
          </cell>
        </row>
        <row r="1435">
          <cell r="C1435">
            <v>-6.363874</v>
          </cell>
          <cell r="E1435">
            <v>-18687.060000000001</v>
          </cell>
        </row>
        <row r="1436">
          <cell r="C1436">
            <v>-6.3698540000000001</v>
          </cell>
          <cell r="E1436">
            <v>-18704.73</v>
          </cell>
        </row>
        <row r="1437">
          <cell r="C1437">
            <v>-6.3758929999999996</v>
          </cell>
          <cell r="E1437">
            <v>-18722.400000000001</v>
          </cell>
        </row>
        <row r="1438">
          <cell r="C1438">
            <v>-6.381812</v>
          </cell>
          <cell r="E1438">
            <v>-18739.97</v>
          </cell>
        </row>
        <row r="1439">
          <cell r="C1439">
            <v>-6.3878510000000004</v>
          </cell>
          <cell r="E1439">
            <v>-18757.53</v>
          </cell>
        </row>
        <row r="1440">
          <cell r="C1440">
            <v>-6.3938290000000002</v>
          </cell>
          <cell r="E1440">
            <v>-18775.04</v>
          </cell>
        </row>
        <row r="1441">
          <cell r="C1441">
            <v>-6.3998080000000002</v>
          </cell>
          <cell r="E1441">
            <v>-18792.62</v>
          </cell>
        </row>
        <row r="1442">
          <cell r="C1442">
            <v>-6.4057870000000001</v>
          </cell>
          <cell r="E1442">
            <v>-18810.21</v>
          </cell>
        </row>
        <row r="1443">
          <cell r="C1443">
            <v>-6.4117660000000001</v>
          </cell>
          <cell r="E1443">
            <v>-18827.82</v>
          </cell>
        </row>
        <row r="1444">
          <cell r="C1444">
            <v>-6.417745</v>
          </cell>
          <cell r="E1444">
            <v>-18845.28</v>
          </cell>
        </row>
        <row r="1445">
          <cell r="C1445">
            <v>-6.4237840000000004</v>
          </cell>
          <cell r="E1445">
            <v>-18862.68</v>
          </cell>
        </row>
        <row r="1446">
          <cell r="C1446">
            <v>-6.4298229999999998</v>
          </cell>
          <cell r="E1446">
            <v>-18880.09</v>
          </cell>
        </row>
        <row r="1447">
          <cell r="C1447">
            <v>-6.4358019999999998</v>
          </cell>
          <cell r="E1447">
            <v>-18897.43</v>
          </cell>
        </row>
        <row r="1448">
          <cell r="C1448">
            <v>-6.44184</v>
          </cell>
          <cell r="E1448">
            <v>-18914.63</v>
          </cell>
        </row>
        <row r="1449">
          <cell r="C1449">
            <v>-6.447819</v>
          </cell>
          <cell r="E1449">
            <v>-18931.849999999999</v>
          </cell>
        </row>
        <row r="1450">
          <cell r="C1450">
            <v>-6.4538580000000003</v>
          </cell>
          <cell r="E1450">
            <v>-18949.060000000001</v>
          </cell>
        </row>
        <row r="1451">
          <cell r="C1451">
            <v>-6.4598370000000003</v>
          </cell>
          <cell r="E1451">
            <v>-18966.34</v>
          </cell>
        </row>
        <row r="1452">
          <cell r="C1452">
            <v>-6.4658759999999997</v>
          </cell>
          <cell r="E1452">
            <v>-18983.59</v>
          </cell>
        </row>
        <row r="1453">
          <cell r="C1453">
            <v>-6.4718540000000004</v>
          </cell>
          <cell r="E1453">
            <v>-19001.05</v>
          </cell>
        </row>
        <row r="1454">
          <cell r="C1454">
            <v>-6.477894</v>
          </cell>
          <cell r="E1454">
            <v>-19018.490000000002</v>
          </cell>
        </row>
        <row r="1455">
          <cell r="C1455">
            <v>-6.4838719999999999</v>
          </cell>
          <cell r="E1455">
            <v>-19035.91</v>
          </cell>
        </row>
        <row r="1456">
          <cell r="C1456">
            <v>-6.4899110000000002</v>
          </cell>
          <cell r="E1456">
            <v>-19053.21</v>
          </cell>
        </row>
        <row r="1457">
          <cell r="C1457">
            <v>-6.4958900000000002</v>
          </cell>
          <cell r="E1457">
            <v>-19070.490000000002</v>
          </cell>
        </row>
        <row r="1458">
          <cell r="C1458">
            <v>-6.5019289999999996</v>
          </cell>
          <cell r="E1458">
            <v>-19087.759999999998</v>
          </cell>
        </row>
        <row r="1459">
          <cell r="C1459">
            <v>-6.5079079999999996</v>
          </cell>
          <cell r="E1459">
            <v>-19105</v>
          </cell>
        </row>
        <row r="1460">
          <cell r="C1460">
            <v>-6.5139469999999999</v>
          </cell>
          <cell r="E1460">
            <v>-19122.04</v>
          </cell>
        </row>
        <row r="1461">
          <cell r="C1461">
            <v>-6.5198660000000004</v>
          </cell>
          <cell r="E1461">
            <v>-19139.169999999998</v>
          </cell>
        </row>
        <row r="1462">
          <cell r="C1462">
            <v>-6.5259039999999997</v>
          </cell>
          <cell r="E1462">
            <v>-19156.29</v>
          </cell>
        </row>
        <row r="1463">
          <cell r="C1463">
            <v>-6.5318829999999997</v>
          </cell>
          <cell r="E1463">
            <v>-19173.310000000001</v>
          </cell>
        </row>
        <row r="1464">
          <cell r="C1464">
            <v>-6.537922</v>
          </cell>
          <cell r="E1464">
            <v>-19190.419999999998</v>
          </cell>
        </row>
        <row r="1465">
          <cell r="C1465">
            <v>-6.543901</v>
          </cell>
          <cell r="E1465">
            <v>-19207.39</v>
          </cell>
        </row>
        <row r="1466">
          <cell r="C1466">
            <v>-6.5498799999999999</v>
          </cell>
          <cell r="E1466">
            <v>-19224.189999999999</v>
          </cell>
        </row>
        <row r="1467">
          <cell r="C1467">
            <v>-6.5559190000000003</v>
          </cell>
          <cell r="E1467">
            <v>-19241.060000000001</v>
          </cell>
        </row>
        <row r="1468">
          <cell r="C1468">
            <v>-6.5618970000000001</v>
          </cell>
          <cell r="E1468">
            <v>-19257.849999999999</v>
          </cell>
        </row>
        <row r="1469">
          <cell r="C1469">
            <v>-6.5678770000000002</v>
          </cell>
          <cell r="E1469">
            <v>-19274.68</v>
          </cell>
        </row>
        <row r="1470">
          <cell r="C1470">
            <v>-6.5739159999999996</v>
          </cell>
          <cell r="E1470">
            <v>-19291.43</v>
          </cell>
        </row>
        <row r="1471">
          <cell r="C1471">
            <v>-6.5799539999999999</v>
          </cell>
          <cell r="E1471">
            <v>-19308.150000000001</v>
          </cell>
        </row>
        <row r="1472">
          <cell r="C1472">
            <v>-6.5859329999999998</v>
          </cell>
          <cell r="E1472">
            <v>-19324.86</v>
          </cell>
        </row>
        <row r="1473">
          <cell r="C1473">
            <v>-6.5919119999999998</v>
          </cell>
          <cell r="E1473">
            <v>-19341.54</v>
          </cell>
        </row>
        <row r="1474">
          <cell r="C1474">
            <v>-6.5978909999999997</v>
          </cell>
          <cell r="E1474">
            <v>-19358.25</v>
          </cell>
        </row>
        <row r="1475">
          <cell r="C1475">
            <v>-6.6038699999999997</v>
          </cell>
          <cell r="E1475">
            <v>-19375.16</v>
          </cell>
        </row>
        <row r="1476">
          <cell r="C1476">
            <v>-6.6098489999999996</v>
          </cell>
          <cell r="E1476">
            <v>-19392.27</v>
          </cell>
        </row>
        <row r="1477">
          <cell r="C1477">
            <v>-6.6158270000000003</v>
          </cell>
          <cell r="E1477">
            <v>-19409.38</v>
          </cell>
        </row>
        <row r="1478">
          <cell r="C1478">
            <v>-6.6218070000000004</v>
          </cell>
          <cell r="E1478">
            <v>-19426.259999999998</v>
          </cell>
        </row>
        <row r="1479">
          <cell r="C1479">
            <v>-6.6278459999999999</v>
          </cell>
          <cell r="E1479">
            <v>-19443.25</v>
          </cell>
        </row>
        <row r="1480">
          <cell r="C1480">
            <v>-6.6338249999999999</v>
          </cell>
          <cell r="E1480">
            <v>-19460.25</v>
          </cell>
        </row>
        <row r="1481">
          <cell r="C1481">
            <v>-6.6398630000000001</v>
          </cell>
          <cell r="E1481">
            <v>-19477.11</v>
          </cell>
        </row>
        <row r="1482">
          <cell r="C1482">
            <v>-6.645842</v>
          </cell>
          <cell r="E1482">
            <v>-19493.82</v>
          </cell>
        </row>
        <row r="1483">
          <cell r="C1483">
            <v>-6.6519409999999999</v>
          </cell>
          <cell r="E1483">
            <v>-19510.55</v>
          </cell>
        </row>
        <row r="1484">
          <cell r="C1484">
            <v>-6.6579199999999998</v>
          </cell>
          <cell r="E1484">
            <v>-19527.27</v>
          </cell>
        </row>
        <row r="1485">
          <cell r="C1485">
            <v>-6.663958</v>
          </cell>
          <cell r="E1485">
            <v>-19543.86</v>
          </cell>
        </row>
        <row r="1486">
          <cell r="C1486">
            <v>-6.669937</v>
          </cell>
          <cell r="E1486">
            <v>-19560.43</v>
          </cell>
        </row>
        <row r="1487">
          <cell r="C1487">
            <v>-6.675916</v>
          </cell>
          <cell r="E1487">
            <v>-19577.04</v>
          </cell>
        </row>
        <row r="1488">
          <cell r="C1488">
            <v>-6.6818949999999999</v>
          </cell>
          <cell r="E1488">
            <v>-19593.55</v>
          </cell>
        </row>
        <row r="1489">
          <cell r="C1489">
            <v>-6.687875</v>
          </cell>
          <cell r="E1489">
            <v>-19610.2</v>
          </cell>
        </row>
        <row r="1490">
          <cell r="C1490">
            <v>-6.6938529999999998</v>
          </cell>
          <cell r="E1490">
            <v>-19626.77</v>
          </cell>
        </row>
        <row r="1491">
          <cell r="C1491">
            <v>-6.6998319999999998</v>
          </cell>
          <cell r="E1491">
            <v>-19643.02</v>
          </cell>
        </row>
        <row r="1492">
          <cell r="C1492">
            <v>-6.7058109999999997</v>
          </cell>
          <cell r="E1492">
            <v>-19659.02</v>
          </cell>
        </row>
        <row r="1493">
          <cell r="C1493">
            <v>-6.7117899999999997</v>
          </cell>
          <cell r="E1493">
            <v>-19675.22</v>
          </cell>
        </row>
        <row r="1494">
          <cell r="C1494">
            <v>-6.7177689999999997</v>
          </cell>
          <cell r="E1494">
            <v>-19691.38</v>
          </cell>
        </row>
        <row r="1495">
          <cell r="C1495">
            <v>-6.7237479999999996</v>
          </cell>
          <cell r="E1495">
            <v>-19707.63</v>
          </cell>
        </row>
        <row r="1496">
          <cell r="C1496">
            <v>-6.7297269999999996</v>
          </cell>
          <cell r="E1496">
            <v>-19723.900000000001</v>
          </cell>
        </row>
        <row r="1497">
          <cell r="C1497">
            <v>-6.7357649999999998</v>
          </cell>
          <cell r="E1497">
            <v>-19740.2</v>
          </cell>
        </row>
        <row r="1498">
          <cell r="C1498">
            <v>-6.7416850000000004</v>
          </cell>
          <cell r="E1498">
            <v>-19756.560000000001</v>
          </cell>
        </row>
        <row r="1499">
          <cell r="C1499">
            <v>-6.7477830000000001</v>
          </cell>
          <cell r="E1499">
            <v>-19773.07</v>
          </cell>
        </row>
        <row r="1500">
          <cell r="C1500">
            <v>-6.753762</v>
          </cell>
          <cell r="E1500">
            <v>-19789.669999999998</v>
          </cell>
        </row>
        <row r="1501">
          <cell r="C1501">
            <v>-6.7598609999999999</v>
          </cell>
          <cell r="E1501">
            <v>-19806.21</v>
          </cell>
        </row>
        <row r="1502">
          <cell r="C1502">
            <v>-6.7658399999999999</v>
          </cell>
          <cell r="E1502">
            <v>-19822.73</v>
          </cell>
        </row>
        <row r="1503">
          <cell r="C1503">
            <v>-6.7718780000000001</v>
          </cell>
          <cell r="E1503">
            <v>-19839.259999999998</v>
          </cell>
        </row>
        <row r="1504">
          <cell r="C1504">
            <v>-6.7777979999999998</v>
          </cell>
          <cell r="E1504">
            <v>-19855.759999999998</v>
          </cell>
        </row>
        <row r="1505">
          <cell r="C1505">
            <v>-6.7839559999999999</v>
          </cell>
          <cell r="E1505">
            <v>-19872.150000000001</v>
          </cell>
        </row>
        <row r="1506">
          <cell r="C1506">
            <v>-6.7898750000000003</v>
          </cell>
          <cell r="E1506">
            <v>-19888.560000000001</v>
          </cell>
        </row>
        <row r="1507">
          <cell r="C1507">
            <v>-6.795973</v>
          </cell>
          <cell r="E1507">
            <v>-19904.759999999998</v>
          </cell>
        </row>
        <row r="1508">
          <cell r="C1508">
            <v>-6.8018929999999997</v>
          </cell>
          <cell r="E1508">
            <v>-19920.73</v>
          </cell>
        </row>
        <row r="1509">
          <cell r="C1509">
            <v>-6.8079910000000003</v>
          </cell>
          <cell r="E1509">
            <v>-19936.62</v>
          </cell>
        </row>
        <row r="1510">
          <cell r="C1510">
            <v>-6.8139099999999999</v>
          </cell>
          <cell r="E1510">
            <v>-19952.419999999998</v>
          </cell>
        </row>
        <row r="1511">
          <cell r="C1511">
            <v>-6.8199490000000003</v>
          </cell>
          <cell r="E1511">
            <v>-19968.21</v>
          </cell>
        </row>
        <row r="1512">
          <cell r="C1512">
            <v>-6.825869</v>
          </cell>
          <cell r="E1512">
            <v>-19984.14</v>
          </cell>
        </row>
        <row r="1513">
          <cell r="C1513">
            <v>-6.8319070000000002</v>
          </cell>
          <cell r="E1513">
            <v>-20000.11</v>
          </cell>
        </row>
        <row r="1514">
          <cell r="C1514">
            <v>-6.8378860000000001</v>
          </cell>
          <cell r="E1514">
            <v>-20016.21</v>
          </cell>
        </row>
        <row r="1515">
          <cell r="C1515">
            <v>-6.8439249999999996</v>
          </cell>
          <cell r="E1515">
            <v>-20032.48</v>
          </cell>
        </row>
        <row r="1516">
          <cell r="C1516">
            <v>-6.849844</v>
          </cell>
          <cell r="E1516">
            <v>-20048.73</v>
          </cell>
        </row>
        <row r="1517">
          <cell r="C1517">
            <v>-6.8558830000000004</v>
          </cell>
          <cell r="E1517">
            <v>-20064.830000000002</v>
          </cell>
        </row>
        <row r="1518">
          <cell r="C1518">
            <v>-6.8618620000000004</v>
          </cell>
          <cell r="E1518">
            <v>-20080.900000000001</v>
          </cell>
        </row>
        <row r="1519">
          <cell r="C1519">
            <v>-6.8678999999999997</v>
          </cell>
          <cell r="E1519">
            <v>-20096.939999999999</v>
          </cell>
        </row>
        <row r="1520">
          <cell r="C1520">
            <v>-6.873939</v>
          </cell>
          <cell r="E1520">
            <v>-20112.900000000001</v>
          </cell>
        </row>
        <row r="1521">
          <cell r="C1521">
            <v>-6.8799780000000004</v>
          </cell>
          <cell r="E1521">
            <v>-20128.73</v>
          </cell>
        </row>
        <row r="1522">
          <cell r="C1522">
            <v>-6.8859570000000003</v>
          </cell>
          <cell r="E1522">
            <v>-20144.57</v>
          </cell>
        </row>
        <row r="1523">
          <cell r="C1523">
            <v>-6.8919360000000003</v>
          </cell>
          <cell r="E1523">
            <v>-20160.400000000001</v>
          </cell>
        </row>
        <row r="1524">
          <cell r="C1524">
            <v>-6.8979749999999997</v>
          </cell>
          <cell r="E1524">
            <v>-20176.3</v>
          </cell>
        </row>
        <row r="1525">
          <cell r="C1525">
            <v>-6.9038940000000002</v>
          </cell>
          <cell r="E1525">
            <v>-20192.2</v>
          </cell>
        </row>
        <row r="1526">
          <cell r="C1526">
            <v>-6.9099320000000004</v>
          </cell>
          <cell r="E1526">
            <v>-20208.03</v>
          </cell>
        </row>
        <row r="1527">
          <cell r="C1527">
            <v>-6.9159110000000004</v>
          </cell>
          <cell r="E1527">
            <v>-20223.78</v>
          </cell>
        </row>
        <row r="1528">
          <cell r="C1528">
            <v>-6.9219499999999998</v>
          </cell>
          <cell r="E1528">
            <v>-20239.61</v>
          </cell>
        </row>
        <row r="1529">
          <cell r="C1529">
            <v>-6.9279289999999998</v>
          </cell>
          <cell r="E1529">
            <v>-20255.39</v>
          </cell>
        </row>
        <row r="1530">
          <cell r="C1530">
            <v>-6.9339680000000001</v>
          </cell>
          <cell r="E1530">
            <v>-20271.16</v>
          </cell>
        </row>
        <row r="1531">
          <cell r="C1531">
            <v>-6.9398869999999997</v>
          </cell>
          <cell r="E1531">
            <v>-20286.77</v>
          </cell>
        </row>
        <row r="1532">
          <cell r="C1532">
            <v>-6.9458659999999997</v>
          </cell>
          <cell r="E1532">
            <v>-20302.37</v>
          </cell>
        </row>
        <row r="1533">
          <cell r="C1533">
            <v>-6.9518449999999996</v>
          </cell>
          <cell r="E1533">
            <v>-20317.88</v>
          </cell>
        </row>
        <row r="1534">
          <cell r="C1534">
            <v>-6.957884</v>
          </cell>
          <cell r="E1534">
            <v>-20333.310000000001</v>
          </cell>
        </row>
        <row r="1535">
          <cell r="C1535">
            <v>-6.9638629999999999</v>
          </cell>
          <cell r="E1535">
            <v>-20348.66</v>
          </cell>
        </row>
        <row r="1536">
          <cell r="C1536">
            <v>-6.9699010000000001</v>
          </cell>
          <cell r="E1536">
            <v>-20363.93</v>
          </cell>
        </row>
        <row r="1537">
          <cell r="C1537">
            <v>-6.9758800000000001</v>
          </cell>
          <cell r="E1537">
            <v>-20379.18</v>
          </cell>
        </row>
        <row r="1538">
          <cell r="C1538">
            <v>-6.9819190000000004</v>
          </cell>
          <cell r="E1538">
            <v>-20394.59</v>
          </cell>
        </row>
        <row r="1539">
          <cell r="C1539">
            <v>-6.9879579999999999</v>
          </cell>
          <cell r="E1539">
            <v>-20410.099999999999</v>
          </cell>
        </row>
        <row r="1540">
          <cell r="C1540">
            <v>-6.9938770000000003</v>
          </cell>
          <cell r="E1540">
            <v>-20425.72</v>
          </cell>
        </row>
        <row r="1541">
          <cell r="C1541">
            <v>-6.9999149999999997</v>
          </cell>
          <cell r="E1541">
            <v>-20441.240000000002</v>
          </cell>
        </row>
        <row r="1542">
          <cell r="C1542">
            <v>-7.0058939999999996</v>
          </cell>
          <cell r="E1542">
            <v>-20456.73</v>
          </cell>
        </row>
        <row r="1543">
          <cell r="C1543">
            <v>-7.0118739999999997</v>
          </cell>
          <cell r="E1543">
            <v>-20472.25</v>
          </cell>
        </row>
        <row r="1544">
          <cell r="C1544">
            <v>-7.0178529999999997</v>
          </cell>
          <cell r="E1544">
            <v>-20487.650000000001</v>
          </cell>
        </row>
        <row r="1545">
          <cell r="C1545">
            <v>-7.0238909999999999</v>
          </cell>
          <cell r="E1545">
            <v>-20502.84</v>
          </cell>
        </row>
        <row r="1546">
          <cell r="C1546">
            <v>-7.0298699999999998</v>
          </cell>
          <cell r="E1546">
            <v>-20517.84</v>
          </cell>
        </row>
        <row r="1547">
          <cell r="C1547">
            <v>-7.0359090000000002</v>
          </cell>
          <cell r="E1547">
            <v>-20532.79</v>
          </cell>
        </row>
        <row r="1548">
          <cell r="C1548">
            <v>-7.0418880000000001</v>
          </cell>
          <cell r="E1548">
            <v>-20547.93</v>
          </cell>
        </row>
        <row r="1549">
          <cell r="C1549">
            <v>-7.0478670000000001</v>
          </cell>
          <cell r="E1549">
            <v>-20563.39</v>
          </cell>
        </row>
        <row r="1550">
          <cell r="C1550">
            <v>-7.0539050000000003</v>
          </cell>
          <cell r="E1550">
            <v>-20578.93</v>
          </cell>
        </row>
        <row r="1551">
          <cell r="C1551">
            <v>-7.0598840000000003</v>
          </cell>
          <cell r="E1551">
            <v>-20594.13</v>
          </cell>
        </row>
        <row r="1552">
          <cell r="C1552">
            <v>-7.0659229999999997</v>
          </cell>
          <cell r="E1552">
            <v>-20609.189999999999</v>
          </cell>
        </row>
        <row r="1553">
          <cell r="C1553">
            <v>-7.0719019999999997</v>
          </cell>
          <cell r="E1553">
            <v>-20624.28</v>
          </cell>
        </row>
        <row r="1554">
          <cell r="C1554">
            <v>-7.077941</v>
          </cell>
          <cell r="E1554">
            <v>-20639.330000000002</v>
          </cell>
        </row>
        <row r="1555">
          <cell r="C1555">
            <v>-7.0839189999999999</v>
          </cell>
          <cell r="E1555">
            <v>-20654.37</v>
          </cell>
        </row>
        <row r="1556">
          <cell r="C1556">
            <v>-7.0899590000000003</v>
          </cell>
          <cell r="E1556">
            <v>-20669.560000000001</v>
          </cell>
        </row>
        <row r="1557">
          <cell r="C1557">
            <v>-7.0959380000000003</v>
          </cell>
          <cell r="E1557">
            <v>-20684.75</v>
          </cell>
        </row>
        <row r="1558">
          <cell r="C1558">
            <v>-7.102036</v>
          </cell>
          <cell r="E1558">
            <v>-20699.669999999998</v>
          </cell>
        </row>
        <row r="1559">
          <cell r="C1559">
            <v>-7.1079549999999996</v>
          </cell>
          <cell r="E1559">
            <v>-20714.39</v>
          </cell>
        </row>
        <row r="1560">
          <cell r="C1560">
            <v>-7.1139939999999999</v>
          </cell>
          <cell r="E1560">
            <v>-20729.099999999999</v>
          </cell>
        </row>
        <row r="1561">
          <cell r="C1561">
            <v>-7.1199729999999999</v>
          </cell>
          <cell r="E1561">
            <v>-20743.91</v>
          </cell>
        </row>
        <row r="1562">
          <cell r="C1562">
            <v>-7.1259519999999998</v>
          </cell>
          <cell r="E1562">
            <v>-20758.7</v>
          </cell>
        </row>
        <row r="1563">
          <cell r="C1563">
            <v>-7.1319309999999998</v>
          </cell>
          <cell r="E1563">
            <v>-20773.560000000001</v>
          </cell>
        </row>
        <row r="1564">
          <cell r="C1564">
            <v>-7.137969</v>
          </cell>
          <cell r="E1564">
            <v>-20788.310000000001</v>
          </cell>
        </row>
        <row r="1565">
          <cell r="C1565">
            <v>-7.1438889999999997</v>
          </cell>
          <cell r="E1565">
            <v>-20803.03</v>
          </cell>
        </row>
        <row r="1566">
          <cell r="C1566">
            <v>-7.1499269999999999</v>
          </cell>
          <cell r="E1566">
            <v>-20817.919999999998</v>
          </cell>
        </row>
        <row r="1567">
          <cell r="C1567">
            <v>-7.1559059999999999</v>
          </cell>
          <cell r="E1567">
            <v>-20832.75</v>
          </cell>
        </row>
        <row r="1568">
          <cell r="C1568">
            <v>-7.1619450000000002</v>
          </cell>
          <cell r="E1568">
            <v>-20847.63</v>
          </cell>
        </row>
        <row r="1569">
          <cell r="C1569">
            <v>-7.1678639999999998</v>
          </cell>
          <cell r="E1569">
            <v>-20862.490000000002</v>
          </cell>
        </row>
        <row r="1570">
          <cell r="C1570">
            <v>-7.1739030000000001</v>
          </cell>
          <cell r="E1570">
            <v>-20877.39</v>
          </cell>
        </row>
        <row r="1571">
          <cell r="C1571">
            <v>-7.1798820000000001</v>
          </cell>
          <cell r="E1571">
            <v>-20892.22</v>
          </cell>
        </row>
        <row r="1572">
          <cell r="C1572">
            <v>-7.1859200000000003</v>
          </cell>
          <cell r="E1572">
            <v>-20906.91</v>
          </cell>
        </row>
        <row r="1573">
          <cell r="C1573">
            <v>-7.1918990000000003</v>
          </cell>
          <cell r="E1573">
            <v>-20921.45</v>
          </cell>
        </row>
        <row r="1574">
          <cell r="C1574">
            <v>-7.1978780000000002</v>
          </cell>
          <cell r="E1574">
            <v>-20935.95</v>
          </cell>
        </row>
        <row r="1575">
          <cell r="C1575">
            <v>-7.2039169999999997</v>
          </cell>
          <cell r="E1575">
            <v>-20950.45</v>
          </cell>
        </row>
        <row r="1576">
          <cell r="C1576">
            <v>-7.2098969999999998</v>
          </cell>
          <cell r="E1576">
            <v>-20964.75</v>
          </cell>
        </row>
        <row r="1577">
          <cell r="C1577">
            <v>-7.2158749999999996</v>
          </cell>
          <cell r="E1577">
            <v>-20978.959999999999</v>
          </cell>
        </row>
        <row r="1578">
          <cell r="C1578">
            <v>-7.2219139999999999</v>
          </cell>
          <cell r="E1578">
            <v>-20993.279999999999</v>
          </cell>
        </row>
        <row r="1579">
          <cell r="C1579">
            <v>-7.2279530000000003</v>
          </cell>
          <cell r="E1579">
            <v>-21007.78</v>
          </cell>
        </row>
        <row r="1580">
          <cell r="C1580">
            <v>-7.2338719999999999</v>
          </cell>
          <cell r="E1580">
            <v>-21022.44</v>
          </cell>
        </row>
        <row r="1581">
          <cell r="C1581">
            <v>-7.2399110000000002</v>
          </cell>
          <cell r="E1581">
            <v>-21037.14</v>
          </cell>
        </row>
        <row r="1582">
          <cell r="C1582">
            <v>-7.2458299999999998</v>
          </cell>
          <cell r="E1582">
            <v>-21051.599999999999</v>
          </cell>
        </row>
        <row r="1583">
          <cell r="C1583">
            <v>-7.251868</v>
          </cell>
          <cell r="E1583">
            <v>-21066</v>
          </cell>
        </row>
        <row r="1584">
          <cell r="C1584">
            <v>-7.2578469999999999</v>
          </cell>
          <cell r="E1584">
            <v>-21080.2</v>
          </cell>
        </row>
        <row r="1585">
          <cell r="C1585">
            <v>-7.2638860000000003</v>
          </cell>
          <cell r="E1585">
            <v>-21094.35</v>
          </cell>
        </row>
        <row r="1586">
          <cell r="C1586">
            <v>-7.2698650000000002</v>
          </cell>
          <cell r="E1586">
            <v>-21108.6</v>
          </cell>
        </row>
        <row r="1587">
          <cell r="C1587">
            <v>-7.2758440000000002</v>
          </cell>
          <cell r="E1587">
            <v>-21122.799999999999</v>
          </cell>
        </row>
        <row r="1588">
          <cell r="C1588">
            <v>-7.2818230000000002</v>
          </cell>
          <cell r="E1588">
            <v>-21136.95</v>
          </cell>
        </row>
        <row r="1589">
          <cell r="C1589">
            <v>-7.2878020000000001</v>
          </cell>
          <cell r="E1589">
            <v>-21151.200000000001</v>
          </cell>
        </row>
        <row r="1590">
          <cell r="C1590">
            <v>-7.2938409999999996</v>
          </cell>
          <cell r="E1590">
            <v>-21165.439999999999</v>
          </cell>
        </row>
        <row r="1591">
          <cell r="C1591">
            <v>-7.2998200000000004</v>
          </cell>
          <cell r="E1591">
            <v>-21179.56</v>
          </cell>
        </row>
        <row r="1592">
          <cell r="C1592">
            <v>-7.3058579999999997</v>
          </cell>
          <cell r="E1592">
            <v>-21193.77</v>
          </cell>
        </row>
        <row r="1593">
          <cell r="C1593">
            <v>-7.3118369999999997</v>
          </cell>
          <cell r="E1593">
            <v>-21207.83</v>
          </cell>
        </row>
        <row r="1594">
          <cell r="C1594">
            <v>-7.3179360000000004</v>
          </cell>
          <cell r="E1594">
            <v>-21221.84</v>
          </cell>
        </row>
        <row r="1595">
          <cell r="C1595">
            <v>-7.3239150000000004</v>
          </cell>
          <cell r="E1595">
            <v>-21235.83</v>
          </cell>
        </row>
        <row r="1596">
          <cell r="C1596">
            <v>-7.3298930000000002</v>
          </cell>
          <cell r="E1596">
            <v>-21249.93</v>
          </cell>
        </row>
        <row r="1597">
          <cell r="C1597">
            <v>-7.3358730000000003</v>
          </cell>
          <cell r="E1597">
            <v>-21264.1</v>
          </cell>
        </row>
        <row r="1598">
          <cell r="C1598">
            <v>-7.3418520000000003</v>
          </cell>
          <cell r="E1598">
            <v>-21278.17</v>
          </cell>
        </row>
        <row r="1599">
          <cell r="C1599">
            <v>-7.3478909999999997</v>
          </cell>
          <cell r="E1599">
            <v>-21292.28</v>
          </cell>
        </row>
        <row r="1600">
          <cell r="C1600">
            <v>-7.3538699999999997</v>
          </cell>
          <cell r="E1600">
            <v>-21306.32</v>
          </cell>
        </row>
        <row r="1601">
          <cell r="C1601">
            <v>-7.3598480000000004</v>
          </cell>
          <cell r="E1601">
            <v>-21320.22</v>
          </cell>
        </row>
        <row r="1602">
          <cell r="C1602">
            <v>-7.3659470000000002</v>
          </cell>
          <cell r="E1602">
            <v>-21333.97</v>
          </cell>
        </row>
        <row r="1603">
          <cell r="C1603">
            <v>-7.3718659999999998</v>
          </cell>
          <cell r="E1603">
            <v>-21347.88</v>
          </cell>
        </row>
        <row r="1604">
          <cell r="C1604">
            <v>-7.3779050000000002</v>
          </cell>
          <cell r="E1604">
            <v>-21361.94</v>
          </cell>
        </row>
        <row r="1605">
          <cell r="C1605">
            <v>-7.3838840000000001</v>
          </cell>
          <cell r="E1605">
            <v>-21375.97</v>
          </cell>
        </row>
        <row r="1606">
          <cell r="C1606">
            <v>-7.3899220000000003</v>
          </cell>
          <cell r="E1606">
            <v>-21389.86</v>
          </cell>
        </row>
        <row r="1607">
          <cell r="C1607">
            <v>-7.3959010000000003</v>
          </cell>
          <cell r="E1607">
            <v>-21403.64</v>
          </cell>
        </row>
        <row r="1608">
          <cell r="C1608">
            <v>-7.4018800000000002</v>
          </cell>
          <cell r="E1608">
            <v>-21417.33</v>
          </cell>
        </row>
        <row r="1609">
          <cell r="C1609">
            <v>-7.4079189999999997</v>
          </cell>
          <cell r="E1609">
            <v>-21430.92</v>
          </cell>
        </row>
        <row r="1610">
          <cell r="C1610">
            <v>-7.413958</v>
          </cell>
          <cell r="E1610">
            <v>-21444.41</v>
          </cell>
        </row>
        <row r="1611">
          <cell r="C1611">
            <v>-7.4199970000000004</v>
          </cell>
          <cell r="E1611">
            <v>-21457.919999999998</v>
          </cell>
        </row>
        <row r="1612">
          <cell r="C1612">
            <v>-7.4259760000000004</v>
          </cell>
          <cell r="E1612">
            <v>-21471.49</v>
          </cell>
        </row>
        <row r="1613">
          <cell r="C1613">
            <v>-7.4319550000000003</v>
          </cell>
          <cell r="E1613">
            <v>-21485.33</v>
          </cell>
        </row>
        <row r="1614">
          <cell r="C1614">
            <v>-7.4379340000000003</v>
          </cell>
          <cell r="E1614">
            <v>-21499.25</v>
          </cell>
        </row>
        <row r="1615">
          <cell r="C1615">
            <v>-7.4439719999999996</v>
          </cell>
          <cell r="E1615">
            <v>-21513</v>
          </cell>
        </row>
        <row r="1616">
          <cell r="C1616">
            <v>-7.4499510000000004</v>
          </cell>
          <cell r="E1616">
            <v>-21526.7</v>
          </cell>
        </row>
        <row r="1617">
          <cell r="C1617">
            <v>-7.4559300000000004</v>
          </cell>
          <cell r="E1617">
            <v>-21540.25</v>
          </cell>
        </row>
        <row r="1618">
          <cell r="C1618">
            <v>-7.4619090000000003</v>
          </cell>
          <cell r="E1618">
            <v>-21553.82</v>
          </cell>
        </row>
        <row r="1619">
          <cell r="C1619">
            <v>-7.4678880000000003</v>
          </cell>
          <cell r="E1619">
            <v>-21567.3</v>
          </cell>
        </row>
        <row r="1620">
          <cell r="C1620">
            <v>-7.4738670000000003</v>
          </cell>
          <cell r="E1620">
            <v>-21580.7</v>
          </cell>
        </row>
        <row r="1621">
          <cell r="C1621">
            <v>-7.4798460000000002</v>
          </cell>
          <cell r="E1621">
            <v>-21594.1</v>
          </cell>
        </row>
        <row r="1622">
          <cell r="C1622">
            <v>-7.4858849999999997</v>
          </cell>
          <cell r="E1622">
            <v>-21607.39</v>
          </cell>
        </row>
        <row r="1623">
          <cell r="C1623">
            <v>-7.4918639999999996</v>
          </cell>
          <cell r="E1623">
            <v>-21620.62</v>
          </cell>
        </row>
        <row r="1624">
          <cell r="C1624">
            <v>-7.4979019999999998</v>
          </cell>
          <cell r="E1624">
            <v>-21633.93</v>
          </cell>
        </row>
        <row r="1625">
          <cell r="C1625">
            <v>-7.5038809999999998</v>
          </cell>
          <cell r="E1625">
            <v>-21647.29</v>
          </cell>
        </row>
        <row r="1626">
          <cell r="C1626">
            <v>-7.5099200000000002</v>
          </cell>
          <cell r="E1626">
            <v>-21660.720000000001</v>
          </cell>
        </row>
        <row r="1627">
          <cell r="C1627">
            <v>-7.5158990000000001</v>
          </cell>
          <cell r="E1627">
            <v>-21674.13</v>
          </cell>
        </row>
        <row r="1628">
          <cell r="C1628">
            <v>-7.5219370000000003</v>
          </cell>
          <cell r="E1628">
            <v>-21687.439999999999</v>
          </cell>
        </row>
        <row r="1629">
          <cell r="C1629">
            <v>-7.5279160000000003</v>
          </cell>
          <cell r="E1629">
            <v>-21700.71</v>
          </cell>
        </row>
        <row r="1630">
          <cell r="C1630">
            <v>-7.5338960000000004</v>
          </cell>
          <cell r="E1630">
            <v>-21714</v>
          </cell>
        </row>
        <row r="1631">
          <cell r="C1631">
            <v>-7.5399349999999998</v>
          </cell>
          <cell r="E1631">
            <v>-21727.279999999999</v>
          </cell>
        </row>
        <row r="1632">
          <cell r="C1632">
            <v>-7.5459139999999998</v>
          </cell>
          <cell r="E1632">
            <v>-21740.5</v>
          </cell>
        </row>
        <row r="1633">
          <cell r="C1633">
            <v>-7.5518919999999996</v>
          </cell>
          <cell r="E1633">
            <v>-21753.67</v>
          </cell>
        </row>
        <row r="1634">
          <cell r="C1634">
            <v>-7.557931</v>
          </cell>
          <cell r="E1634">
            <v>-21766.83</v>
          </cell>
        </row>
        <row r="1635">
          <cell r="C1635">
            <v>-7.5639099999999999</v>
          </cell>
          <cell r="E1635">
            <v>-21780.07</v>
          </cell>
        </row>
        <row r="1636">
          <cell r="C1636">
            <v>-7.5699490000000003</v>
          </cell>
          <cell r="E1636">
            <v>-21793.23</v>
          </cell>
        </row>
        <row r="1637">
          <cell r="C1637">
            <v>-7.5759280000000002</v>
          </cell>
          <cell r="E1637">
            <v>-21806.22</v>
          </cell>
        </row>
        <row r="1638">
          <cell r="C1638">
            <v>-7.5819660000000004</v>
          </cell>
          <cell r="E1638">
            <v>-21819.16</v>
          </cell>
        </row>
        <row r="1639">
          <cell r="C1639">
            <v>-7.5879450000000004</v>
          </cell>
          <cell r="E1639">
            <v>-21832.32</v>
          </cell>
        </row>
        <row r="1640">
          <cell r="C1640">
            <v>-7.5939839999999998</v>
          </cell>
          <cell r="E1640">
            <v>-21845.439999999999</v>
          </cell>
        </row>
        <row r="1641">
          <cell r="C1641">
            <v>-7.5999629999999998</v>
          </cell>
          <cell r="E1641">
            <v>-21858.48</v>
          </cell>
        </row>
        <row r="1642">
          <cell r="C1642">
            <v>-7.6059419999999998</v>
          </cell>
          <cell r="E1642">
            <v>-21871.4</v>
          </cell>
        </row>
        <row r="1643">
          <cell r="C1643">
            <v>-7.6119209999999997</v>
          </cell>
          <cell r="E1643">
            <v>-21884.42</v>
          </cell>
        </row>
        <row r="1644">
          <cell r="C1644">
            <v>-7.6179600000000001</v>
          </cell>
          <cell r="E1644">
            <v>-21897.48</v>
          </cell>
        </row>
        <row r="1645">
          <cell r="C1645">
            <v>-7.623939</v>
          </cell>
          <cell r="E1645">
            <v>-21910.34</v>
          </cell>
        </row>
        <row r="1646">
          <cell r="C1646">
            <v>-7.6299770000000002</v>
          </cell>
          <cell r="E1646">
            <v>-21923.24</v>
          </cell>
        </row>
        <row r="1647">
          <cell r="C1647">
            <v>-7.6359560000000002</v>
          </cell>
          <cell r="E1647">
            <v>-21936.01</v>
          </cell>
        </row>
        <row r="1648">
          <cell r="C1648">
            <v>-7.6419949999999996</v>
          </cell>
          <cell r="E1648">
            <v>-21948.7</v>
          </cell>
        </row>
        <row r="1649">
          <cell r="C1649">
            <v>-7.6479739999999996</v>
          </cell>
          <cell r="E1649">
            <v>-21961.43</v>
          </cell>
        </row>
        <row r="1650">
          <cell r="C1650">
            <v>-7.6539529999999996</v>
          </cell>
          <cell r="E1650">
            <v>-21974.080000000002</v>
          </cell>
        </row>
        <row r="1651">
          <cell r="C1651">
            <v>-7.6599320000000004</v>
          </cell>
          <cell r="E1651">
            <v>-21986.67</v>
          </cell>
        </row>
        <row r="1652">
          <cell r="C1652">
            <v>-7.6679440000000003</v>
          </cell>
          <cell r="E1652">
            <v>-22003.32</v>
          </cell>
        </row>
        <row r="1653">
          <cell r="C1653">
            <v>-7.6739230000000003</v>
          </cell>
          <cell r="E1653">
            <v>-22015.87</v>
          </cell>
        </row>
        <row r="1654">
          <cell r="C1654">
            <v>-7.6799010000000001</v>
          </cell>
          <cell r="E1654">
            <v>-22028.39</v>
          </cell>
        </row>
        <row r="1655">
          <cell r="C1655">
            <v>-7.6879730000000004</v>
          </cell>
          <cell r="E1655">
            <v>-22045.02</v>
          </cell>
        </row>
        <row r="1656">
          <cell r="C1656">
            <v>-7.6959249999999999</v>
          </cell>
          <cell r="E1656">
            <v>-22061.64</v>
          </cell>
        </row>
        <row r="1657">
          <cell r="C1657">
            <v>-7.7019039999999999</v>
          </cell>
          <cell r="E1657">
            <v>-22074.22</v>
          </cell>
        </row>
        <row r="1658">
          <cell r="C1658">
            <v>-7.7079430000000002</v>
          </cell>
          <cell r="E1658">
            <v>-22086.78</v>
          </cell>
        </row>
        <row r="1659">
          <cell r="C1659">
            <v>-7.7139220000000002</v>
          </cell>
          <cell r="E1659">
            <v>-22099.34</v>
          </cell>
        </row>
        <row r="1660">
          <cell r="C1660">
            <v>-7.7199010000000001</v>
          </cell>
          <cell r="E1660">
            <v>-22111.85</v>
          </cell>
        </row>
        <row r="1661">
          <cell r="C1661">
            <v>-7.7278529999999996</v>
          </cell>
          <cell r="E1661">
            <v>-22128.46</v>
          </cell>
        </row>
        <row r="1662">
          <cell r="C1662">
            <v>-7.7359239999999998</v>
          </cell>
          <cell r="E1662">
            <v>-22144.97</v>
          </cell>
        </row>
        <row r="1663">
          <cell r="C1663">
            <v>-7.7439359999999997</v>
          </cell>
          <cell r="E1663">
            <v>-22161.17</v>
          </cell>
        </row>
        <row r="1664">
          <cell r="C1664">
            <v>-7.7519479999999996</v>
          </cell>
          <cell r="E1664">
            <v>-22177.63</v>
          </cell>
        </row>
        <row r="1665">
          <cell r="C1665">
            <v>-7.7599600000000004</v>
          </cell>
          <cell r="E1665">
            <v>-22194.1</v>
          </cell>
        </row>
        <row r="1666">
          <cell r="C1666">
            <v>-7.7679710000000002</v>
          </cell>
          <cell r="E1666">
            <v>-22210.35</v>
          </cell>
        </row>
        <row r="1667">
          <cell r="C1667">
            <v>-7.7759239999999998</v>
          </cell>
          <cell r="E1667">
            <v>-22226.42</v>
          </cell>
        </row>
        <row r="1668">
          <cell r="C1668">
            <v>-7.7839349999999996</v>
          </cell>
          <cell r="E1668">
            <v>-22242.5</v>
          </cell>
        </row>
        <row r="1669">
          <cell r="C1669">
            <v>-7.7919470000000004</v>
          </cell>
          <cell r="E1669">
            <v>-22258.51</v>
          </cell>
        </row>
        <row r="1670">
          <cell r="C1670">
            <v>-7.7998989999999999</v>
          </cell>
          <cell r="E1670">
            <v>-22274.6</v>
          </cell>
        </row>
        <row r="1671">
          <cell r="C1671">
            <v>-7.8079710000000002</v>
          </cell>
          <cell r="E1671">
            <v>-22290.81</v>
          </cell>
        </row>
        <row r="1672">
          <cell r="C1672">
            <v>-7.8159219999999996</v>
          </cell>
          <cell r="E1672">
            <v>-22306.92</v>
          </cell>
        </row>
        <row r="1673">
          <cell r="C1673">
            <v>-7.8238750000000001</v>
          </cell>
          <cell r="E1673">
            <v>-22322.76</v>
          </cell>
        </row>
        <row r="1674">
          <cell r="C1674">
            <v>-7.8319470000000004</v>
          </cell>
          <cell r="E1674">
            <v>-22338.69</v>
          </cell>
        </row>
        <row r="1675">
          <cell r="C1675">
            <v>-7.8398979999999998</v>
          </cell>
          <cell r="E1675">
            <v>-22354.400000000001</v>
          </cell>
        </row>
        <row r="1676">
          <cell r="C1676">
            <v>-7.8479700000000001</v>
          </cell>
          <cell r="E1676">
            <v>-22369.88</v>
          </cell>
        </row>
        <row r="1677">
          <cell r="C1677">
            <v>-7.8559809999999999</v>
          </cell>
          <cell r="E1677">
            <v>-22385.23</v>
          </cell>
        </row>
        <row r="1678">
          <cell r="C1678">
            <v>-7.8639939999999999</v>
          </cell>
          <cell r="E1678">
            <v>-22400.75</v>
          </cell>
        </row>
        <row r="1679">
          <cell r="C1679">
            <v>-7.8720650000000001</v>
          </cell>
          <cell r="E1679">
            <v>-22416.33</v>
          </cell>
        </row>
        <row r="1680">
          <cell r="C1680">
            <v>-7.8798979999999998</v>
          </cell>
          <cell r="E1680">
            <v>-22431.77</v>
          </cell>
        </row>
        <row r="1681">
          <cell r="C1681">
            <v>-7.8879089999999996</v>
          </cell>
          <cell r="E1681">
            <v>-22447.14</v>
          </cell>
        </row>
        <row r="1682">
          <cell r="C1682">
            <v>-7.8959210000000004</v>
          </cell>
          <cell r="E1682">
            <v>-22462.73</v>
          </cell>
        </row>
        <row r="1683">
          <cell r="C1683">
            <v>-7.903753</v>
          </cell>
          <cell r="E1683">
            <v>-22478.400000000001</v>
          </cell>
        </row>
        <row r="1684">
          <cell r="C1684">
            <v>-7.9117660000000001</v>
          </cell>
          <cell r="E1684">
            <v>-22494.1</v>
          </cell>
        </row>
        <row r="1685">
          <cell r="C1685">
            <v>-7.9197769999999998</v>
          </cell>
          <cell r="E1685">
            <v>-22509.82</v>
          </cell>
        </row>
        <row r="1686">
          <cell r="C1686">
            <v>-7.9277300000000004</v>
          </cell>
          <cell r="E1686">
            <v>-22525.4</v>
          </cell>
        </row>
        <row r="1687">
          <cell r="C1687">
            <v>-7.9356809999999998</v>
          </cell>
          <cell r="E1687">
            <v>-22540.880000000001</v>
          </cell>
        </row>
        <row r="1688">
          <cell r="C1688">
            <v>-7.9437530000000001</v>
          </cell>
          <cell r="E1688">
            <v>-22556.33</v>
          </cell>
        </row>
        <row r="1689">
          <cell r="C1689">
            <v>-7.9518250000000004</v>
          </cell>
          <cell r="E1689">
            <v>-22571.77</v>
          </cell>
        </row>
        <row r="1690">
          <cell r="C1690">
            <v>-7.9598950000000004</v>
          </cell>
          <cell r="E1690">
            <v>-22587.08</v>
          </cell>
        </row>
        <row r="1691">
          <cell r="C1691">
            <v>-7.9679080000000004</v>
          </cell>
          <cell r="E1691">
            <v>-22602.46</v>
          </cell>
        </row>
        <row r="1692">
          <cell r="C1692">
            <v>-7.9759200000000003</v>
          </cell>
          <cell r="E1692">
            <v>-22617.65</v>
          </cell>
        </row>
        <row r="1693">
          <cell r="C1693">
            <v>-7.9839310000000001</v>
          </cell>
          <cell r="E1693">
            <v>-22632.7</v>
          </cell>
        </row>
        <row r="1694">
          <cell r="C1694">
            <v>-7.9918839999999998</v>
          </cell>
          <cell r="E1694">
            <v>-22647.77</v>
          </cell>
        </row>
        <row r="1695">
          <cell r="C1695">
            <v>-7.9998950000000004</v>
          </cell>
          <cell r="E1695">
            <v>-22662.59</v>
          </cell>
        </row>
        <row r="1696">
          <cell r="C1696">
            <v>-8.0079069999999994</v>
          </cell>
          <cell r="E1696">
            <v>-22677.56</v>
          </cell>
        </row>
        <row r="1697">
          <cell r="C1697">
            <v>-8.0159789999999997</v>
          </cell>
          <cell r="E1697">
            <v>-22692.46</v>
          </cell>
        </row>
        <row r="1698">
          <cell r="C1698">
            <v>-8.0239899999999995</v>
          </cell>
          <cell r="E1698">
            <v>-22707.05</v>
          </cell>
        </row>
        <row r="1699">
          <cell r="C1699">
            <v>-8.0319420000000008</v>
          </cell>
          <cell r="E1699">
            <v>-22721.42</v>
          </cell>
        </row>
        <row r="1700">
          <cell r="C1700">
            <v>-8.0399539999999998</v>
          </cell>
          <cell r="E1700">
            <v>-22735.77</v>
          </cell>
        </row>
        <row r="1701">
          <cell r="C1701">
            <v>-8.0479059999999993</v>
          </cell>
          <cell r="E1701">
            <v>-22750.13</v>
          </cell>
        </row>
        <row r="1702">
          <cell r="C1702">
            <v>-8.0559180000000001</v>
          </cell>
          <cell r="E1702">
            <v>-22764.44</v>
          </cell>
        </row>
        <row r="1703">
          <cell r="C1703">
            <v>-8.0639889999999994</v>
          </cell>
          <cell r="E1703">
            <v>-22778.97</v>
          </cell>
        </row>
        <row r="1704">
          <cell r="C1704">
            <v>-8.0719410000000007</v>
          </cell>
          <cell r="E1704">
            <v>-22793.42</v>
          </cell>
        </row>
        <row r="1705">
          <cell r="C1705">
            <v>-8.0799529999999997</v>
          </cell>
          <cell r="E1705">
            <v>-22807.83</v>
          </cell>
        </row>
        <row r="1706">
          <cell r="C1706">
            <v>-8.0879659999999998</v>
          </cell>
          <cell r="E1706">
            <v>-22822.04</v>
          </cell>
        </row>
        <row r="1707">
          <cell r="C1707">
            <v>-8.095917</v>
          </cell>
          <cell r="E1707">
            <v>-22836.22</v>
          </cell>
        </row>
        <row r="1708">
          <cell r="C1708">
            <v>-8.1038680000000003</v>
          </cell>
          <cell r="E1708">
            <v>-22850.28</v>
          </cell>
        </row>
        <row r="1709">
          <cell r="C1709">
            <v>-8.1118810000000003</v>
          </cell>
          <cell r="E1709">
            <v>-22864.47</v>
          </cell>
        </row>
        <row r="1710">
          <cell r="C1710">
            <v>-8.1198929999999994</v>
          </cell>
          <cell r="E1710">
            <v>-22878.58</v>
          </cell>
        </row>
        <row r="1711">
          <cell r="C1711">
            <v>-8.1279039999999991</v>
          </cell>
          <cell r="E1711">
            <v>-22892.48</v>
          </cell>
        </row>
        <row r="1712">
          <cell r="C1712">
            <v>-8.1358569999999997</v>
          </cell>
          <cell r="E1712">
            <v>-22906.42</v>
          </cell>
        </row>
        <row r="1713">
          <cell r="C1713">
            <v>-8.1438679999999994</v>
          </cell>
          <cell r="E1713">
            <v>-22920.46</v>
          </cell>
        </row>
        <row r="1714">
          <cell r="C1714">
            <v>-8.151821</v>
          </cell>
          <cell r="E1714">
            <v>-22934.560000000001</v>
          </cell>
        </row>
        <row r="1715">
          <cell r="C1715">
            <v>-8.1598319999999998</v>
          </cell>
          <cell r="E1715">
            <v>-22948.69</v>
          </cell>
        </row>
        <row r="1716">
          <cell r="C1716">
            <v>-8.1679040000000001</v>
          </cell>
          <cell r="E1716">
            <v>-22962.94</v>
          </cell>
        </row>
        <row r="1717">
          <cell r="C1717">
            <v>-8.1759160000000008</v>
          </cell>
          <cell r="E1717">
            <v>-22976.84</v>
          </cell>
        </row>
        <row r="1718">
          <cell r="C1718">
            <v>-8.1839270000000006</v>
          </cell>
          <cell r="E1718">
            <v>-22990.240000000002</v>
          </cell>
        </row>
        <row r="1719">
          <cell r="C1719">
            <v>-8.1918799999999994</v>
          </cell>
          <cell r="E1719">
            <v>-23003.62</v>
          </cell>
        </row>
        <row r="1720">
          <cell r="C1720">
            <v>-8.1998909999999992</v>
          </cell>
          <cell r="E1720">
            <v>-23017.26</v>
          </cell>
        </row>
        <row r="1721">
          <cell r="C1721">
            <v>-8.2079029999999999</v>
          </cell>
          <cell r="E1721">
            <v>-23030.86</v>
          </cell>
        </row>
        <row r="1722">
          <cell r="C1722">
            <v>-8.2159139999999997</v>
          </cell>
          <cell r="E1722">
            <v>-23044.33</v>
          </cell>
        </row>
        <row r="1723">
          <cell r="C1723">
            <v>-8.2239260000000005</v>
          </cell>
          <cell r="E1723">
            <v>-23058</v>
          </cell>
        </row>
        <row r="1724">
          <cell r="C1724">
            <v>-8.231878</v>
          </cell>
          <cell r="E1724">
            <v>-23071.53</v>
          </cell>
        </row>
        <row r="1725">
          <cell r="C1725">
            <v>-8.2398900000000008</v>
          </cell>
          <cell r="E1725">
            <v>-23084.91</v>
          </cell>
        </row>
        <row r="1726">
          <cell r="C1726">
            <v>-8.2478420000000003</v>
          </cell>
          <cell r="E1726">
            <v>-23098.15</v>
          </cell>
        </row>
        <row r="1727">
          <cell r="C1727">
            <v>-8.2558539999999994</v>
          </cell>
          <cell r="E1727">
            <v>-23111.45</v>
          </cell>
        </row>
        <row r="1728">
          <cell r="C1728">
            <v>-8.2638649999999991</v>
          </cell>
          <cell r="E1728">
            <v>-23124.49</v>
          </cell>
        </row>
        <row r="1729">
          <cell r="C1729">
            <v>-8.2718769999999999</v>
          </cell>
          <cell r="E1729">
            <v>-23137.77</v>
          </cell>
        </row>
        <row r="1730">
          <cell r="C1730">
            <v>-8.27989</v>
          </cell>
          <cell r="E1730">
            <v>-23151.03</v>
          </cell>
        </row>
        <row r="1731">
          <cell r="C1731">
            <v>-8.2879009999999997</v>
          </cell>
          <cell r="E1731">
            <v>-23164.36</v>
          </cell>
        </row>
        <row r="1732">
          <cell r="C1732">
            <v>-8.2959130000000005</v>
          </cell>
          <cell r="E1732">
            <v>-23177.39</v>
          </cell>
        </row>
        <row r="1733">
          <cell r="C1733">
            <v>-8.3038650000000001</v>
          </cell>
          <cell r="E1733">
            <v>-23190.25</v>
          </cell>
        </row>
        <row r="1734">
          <cell r="C1734">
            <v>-8.3118770000000008</v>
          </cell>
          <cell r="E1734">
            <v>-23203.15</v>
          </cell>
        </row>
        <row r="1735">
          <cell r="C1735">
            <v>-8.3198880000000006</v>
          </cell>
          <cell r="E1735">
            <v>-23215.98</v>
          </cell>
        </row>
        <row r="1736">
          <cell r="C1736">
            <v>-8.3278400000000001</v>
          </cell>
          <cell r="E1736">
            <v>-23228.59</v>
          </cell>
        </row>
        <row r="1737">
          <cell r="C1737">
            <v>-8.3358519999999992</v>
          </cell>
          <cell r="E1737">
            <v>-23241.21</v>
          </cell>
        </row>
        <row r="1738">
          <cell r="C1738">
            <v>-8.3438049999999997</v>
          </cell>
          <cell r="E1738">
            <v>-23254.03</v>
          </cell>
        </row>
        <row r="1739">
          <cell r="C1739">
            <v>-8.3518159999999995</v>
          </cell>
          <cell r="E1739">
            <v>-23266.91</v>
          </cell>
        </row>
        <row r="1740">
          <cell r="C1740">
            <v>-8.3598280000000003</v>
          </cell>
          <cell r="E1740">
            <v>-23279.759999999998</v>
          </cell>
        </row>
        <row r="1741">
          <cell r="C1741">
            <v>-8.3678399999999993</v>
          </cell>
          <cell r="E1741">
            <v>-23292.49</v>
          </cell>
        </row>
        <row r="1742">
          <cell r="C1742">
            <v>-8.3758510000000008</v>
          </cell>
          <cell r="E1742">
            <v>-23305.119999999999</v>
          </cell>
        </row>
        <row r="1743">
          <cell r="C1743">
            <v>-8.3858960000000007</v>
          </cell>
          <cell r="E1743">
            <v>-23320.51</v>
          </cell>
        </row>
        <row r="1744">
          <cell r="C1744">
            <v>-8.3959410000000005</v>
          </cell>
          <cell r="E1744">
            <v>-23335.74</v>
          </cell>
        </row>
        <row r="1745">
          <cell r="C1745">
            <v>-8.4059849999999994</v>
          </cell>
          <cell r="E1745">
            <v>-23351</v>
          </cell>
        </row>
        <row r="1746">
          <cell r="C1746">
            <v>-8.4159699999999997</v>
          </cell>
          <cell r="E1746">
            <v>-23366.49</v>
          </cell>
        </row>
        <row r="1747">
          <cell r="C1747">
            <v>-8.4259550000000001</v>
          </cell>
          <cell r="E1747">
            <v>-23381.54</v>
          </cell>
        </row>
        <row r="1748">
          <cell r="C1748">
            <v>-8.4359400000000004</v>
          </cell>
          <cell r="E1748">
            <v>-23396.04</v>
          </cell>
        </row>
        <row r="1749">
          <cell r="C1749">
            <v>-8.4459250000000008</v>
          </cell>
          <cell r="E1749">
            <v>-23410.79</v>
          </cell>
        </row>
        <row r="1750">
          <cell r="C1750">
            <v>-8.4559099999999994</v>
          </cell>
          <cell r="E1750">
            <v>-23425.74</v>
          </cell>
        </row>
        <row r="1751">
          <cell r="C1751">
            <v>-8.465954</v>
          </cell>
          <cell r="E1751">
            <v>-23440.35</v>
          </cell>
        </row>
        <row r="1752">
          <cell r="C1752">
            <v>-8.4758790000000008</v>
          </cell>
          <cell r="E1752">
            <v>-23455.08</v>
          </cell>
        </row>
        <row r="1753">
          <cell r="C1753">
            <v>-8.4858639999999994</v>
          </cell>
          <cell r="E1753">
            <v>-23469.68</v>
          </cell>
        </row>
        <row r="1754">
          <cell r="C1754">
            <v>-8.4959089999999993</v>
          </cell>
          <cell r="E1754">
            <v>-23484.19</v>
          </cell>
        </row>
        <row r="1755">
          <cell r="C1755">
            <v>-8.5059529999999999</v>
          </cell>
          <cell r="E1755">
            <v>-23498.57</v>
          </cell>
        </row>
        <row r="1756">
          <cell r="C1756">
            <v>-8.5159380000000002</v>
          </cell>
          <cell r="E1756">
            <v>-23512.9</v>
          </cell>
        </row>
        <row r="1757">
          <cell r="C1757">
            <v>-8.5258629999999993</v>
          </cell>
          <cell r="E1757">
            <v>-23527.23</v>
          </cell>
        </row>
        <row r="1758">
          <cell r="C1758">
            <v>-8.5358479999999997</v>
          </cell>
          <cell r="E1758">
            <v>-23541.61</v>
          </cell>
        </row>
        <row r="1759">
          <cell r="C1759">
            <v>-8.545833</v>
          </cell>
          <cell r="E1759">
            <v>-23555.89</v>
          </cell>
        </row>
        <row r="1760">
          <cell r="C1760">
            <v>-8.5558779999999999</v>
          </cell>
          <cell r="E1760">
            <v>-23570.3</v>
          </cell>
        </row>
        <row r="1761">
          <cell r="C1761">
            <v>-8.5659220000000005</v>
          </cell>
          <cell r="E1761">
            <v>-23584.6</v>
          </cell>
        </row>
        <row r="1762">
          <cell r="C1762">
            <v>-8.5759679999999996</v>
          </cell>
          <cell r="E1762">
            <v>-23598.45</v>
          </cell>
        </row>
        <row r="1763">
          <cell r="C1763">
            <v>-8.5859520000000007</v>
          </cell>
          <cell r="E1763">
            <v>-23611.87</v>
          </cell>
        </row>
        <row r="1764">
          <cell r="C1764">
            <v>-8.5959369999999993</v>
          </cell>
          <cell r="E1764">
            <v>-23625.33</v>
          </cell>
        </row>
        <row r="1765">
          <cell r="C1765">
            <v>-8.6059809999999999</v>
          </cell>
          <cell r="E1765">
            <v>-23638.400000000001</v>
          </cell>
        </row>
        <row r="1766">
          <cell r="C1766">
            <v>-8.6159649999999992</v>
          </cell>
          <cell r="E1766">
            <v>-23651.56</v>
          </cell>
        </row>
        <row r="1767">
          <cell r="C1767">
            <v>-8.6259519999999998</v>
          </cell>
          <cell r="E1767">
            <v>-23664.94</v>
          </cell>
        </row>
        <row r="1768">
          <cell r="C1768">
            <v>-8.6359359999999992</v>
          </cell>
          <cell r="E1768">
            <v>-23678.22</v>
          </cell>
        </row>
        <row r="1769">
          <cell r="C1769">
            <v>-8.6459799999999998</v>
          </cell>
          <cell r="E1769">
            <v>-23691.24</v>
          </cell>
        </row>
        <row r="1770">
          <cell r="C1770">
            <v>-8.6559650000000001</v>
          </cell>
          <cell r="E1770">
            <v>-23704.07</v>
          </cell>
        </row>
        <row r="1771">
          <cell r="C1771">
            <v>-8.6659500000000005</v>
          </cell>
          <cell r="E1771">
            <v>-23716.62</v>
          </cell>
        </row>
        <row r="1772">
          <cell r="C1772">
            <v>-8.6758749999999996</v>
          </cell>
          <cell r="E1772">
            <v>-23729.32</v>
          </cell>
        </row>
        <row r="1773">
          <cell r="C1773">
            <v>-8.6859199999999994</v>
          </cell>
          <cell r="E1773">
            <v>-23742.13</v>
          </cell>
        </row>
        <row r="1774">
          <cell r="C1774">
            <v>-8.695964</v>
          </cell>
          <cell r="E1774">
            <v>-23755.21</v>
          </cell>
        </row>
        <row r="1775">
          <cell r="C1775">
            <v>-8.7059490000000004</v>
          </cell>
          <cell r="E1775">
            <v>-23768.01</v>
          </cell>
        </row>
        <row r="1776">
          <cell r="C1776">
            <v>-8.7159340000000007</v>
          </cell>
          <cell r="E1776">
            <v>-23781</v>
          </cell>
        </row>
        <row r="1777">
          <cell r="C1777">
            <v>-8.7259189999999993</v>
          </cell>
          <cell r="E1777">
            <v>-23793.66</v>
          </cell>
        </row>
        <row r="1778">
          <cell r="C1778">
            <v>-8.7359039999999997</v>
          </cell>
          <cell r="E1778">
            <v>-23805.7</v>
          </cell>
        </row>
        <row r="1779">
          <cell r="C1779">
            <v>-8.7459480000000003</v>
          </cell>
          <cell r="E1779">
            <v>-23817.7</v>
          </cell>
        </row>
        <row r="1780">
          <cell r="C1780">
            <v>-8.7559930000000001</v>
          </cell>
          <cell r="E1780">
            <v>-23829.81</v>
          </cell>
        </row>
        <row r="1781">
          <cell r="C1781">
            <v>-8.7659179999999992</v>
          </cell>
          <cell r="E1781">
            <v>-23841.53</v>
          </cell>
        </row>
        <row r="1782">
          <cell r="C1782">
            <v>-8.7759029999999996</v>
          </cell>
          <cell r="E1782">
            <v>-23853.37</v>
          </cell>
        </row>
        <row r="1783">
          <cell r="C1783">
            <v>-8.7858879999999999</v>
          </cell>
          <cell r="E1783">
            <v>-23865.32</v>
          </cell>
        </row>
        <row r="1784">
          <cell r="C1784">
            <v>-8.7958730000000003</v>
          </cell>
          <cell r="E1784">
            <v>-23877.02</v>
          </cell>
        </row>
        <row r="1785">
          <cell r="C1785">
            <v>-8.8057979999999993</v>
          </cell>
          <cell r="E1785">
            <v>-23888.58</v>
          </cell>
        </row>
        <row r="1786">
          <cell r="C1786">
            <v>-8.815842</v>
          </cell>
          <cell r="E1786">
            <v>-23900.3</v>
          </cell>
        </row>
        <row r="1787">
          <cell r="C1787">
            <v>-8.8258869999999998</v>
          </cell>
          <cell r="E1787">
            <v>-23911.9</v>
          </cell>
        </row>
        <row r="1788">
          <cell r="C1788">
            <v>-8.8358720000000002</v>
          </cell>
          <cell r="E1788">
            <v>-23923.32</v>
          </cell>
        </row>
        <row r="1789">
          <cell r="C1789">
            <v>-8.845917</v>
          </cell>
          <cell r="E1789">
            <v>-23934.35</v>
          </cell>
        </row>
        <row r="1790">
          <cell r="C1790">
            <v>-8.8559020000000004</v>
          </cell>
          <cell r="E1790">
            <v>-23945.22</v>
          </cell>
        </row>
        <row r="1791">
          <cell r="C1791">
            <v>-8.8658269999999995</v>
          </cell>
          <cell r="E1791">
            <v>-23956.02</v>
          </cell>
        </row>
        <row r="1792">
          <cell r="C1792">
            <v>-8.8758710000000001</v>
          </cell>
          <cell r="E1792">
            <v>-23966.97</v>
          </cell>
        </row>
        <row r="1793">
          <cell r="C1793">
            <v>-8.8858560000000004</v>
          </cell>
          <cell r="E1793">
            <v>-23977.62</v>
          </cell>
        </row>
        <row r="1794">
          <cell r="C1794">
            <v>-8.8959010000000003</v>
          </cell>
          <cell r="E1794">
            <v>-23987.91</v>
          </cell>
        </row>
        <row r="1795">
          <cell r="C1795">
            <v>-8.9058860000000006</v>
          </cell>
          <cell r="E1795">
            <v>-23998.36</v>
          </cell>
        </row>
        <row r="1796">
          <cell r="C1796">
            <v>-8.9158109999999997</v>
          </cell>
          <cell r="E1796">
            <v>-24008.58</v>
          </cell>
        </row>
        <row r="1797">
          <cell r="C1797">
            <v>-8.9258550000000003</v>
          </cell>
          <cell r="E1797">
            <v>-24018.38</v>
          </cell>
        </row>
        <row r="1798">
          <cell r="C1798">
            <v>-8.9358400000000007</v>
          </cell>
          <cell r="E1798">
            <v>-24027.68</v>
          </cell>
        </row>
        <row r="1799">
          <cell r="C1799">
            <v>-8.9458850000000005</v>
          </cell>
          <cell r="E1799">
            <v>-24036.85</v>
          </cell>
        </row>
        <row r="1800">
          <cell r="C1800">
            <v>-8.9558700000000009</v>
          </cell>
          <cell r="E1800">
            <v>-24046.03</v>
          </cell>
        </row>
        <row r="1801">
          <cell r="C1801">
            <v>-8.9659139999999997</v>
          </cell>
          <cell r="E1801">
            <v>-24055.16</v>
          </cell>
        </row>
        <row r="1802">
          <cell r="C1802">
            <v>-8.9759580000000003</v>
          </cell>
          <cell r="E1802">
            <v>-24064.35</v>
          </cell>
        </row>
        <row r="1803">
          <cell r="C1803">
            <v>-8.9858829999999994</v>
          </cell>
          <cell r="E1803">
            <v>-24072.91</v>
          </cell>
        </row>
        <row r="1804">
          <cell r="C1804">
            <v>-8.9958690000000008</v>
          </cell>
          <cell r="E1804">
            <v>-24081.19</v>
          </cell>
        </row>
        <row r="1805">
          <cell r="C1805">
            <v>-9.0058539999999994</v>
          </cell>
          <cell r="E1805">
            <v>-24089.55</v>
          </cell>
        </row>
        <row r="1806">
          <cell r="C1806">
            <v>-9.015898</v>
          </cell>
          <cell r="E1806">
            <v>-24097.69</v>
          </cell>
        </row>
        <row r="1807">
          <cell r="C1807">
            <v>-9.0259420000000006</v>
          </cell>
          <cell r="E1807">
            <v>-24105.5</v>
          </cell>
        </row>
        <row r="1808">
          <cell r="C1808">
            <v>-9.0359280000000002</v>
          </cell>
          <cell r="E1808">
            <v>-24113.4</v>
          </cell>
        </row>
        <row r="1809">
          <cell r="C1809">
            <v>-9.0459720000000008</v>
          </cell>
          <cell r="E1809">
            <v>-24121.74</v>
          </cell>
        </row>
        <row r="1810">
          <cell r="C1810">
            <v>-9.0560170000000006</v>
          </cell>
          <cell r="E1810">
            <v>-24129.919999999998</v>
          </cell>
        </row>
        <row r="1811">
          <cell r="C1811">
            <v>-9.0660019999999992</v>
          </cell>
          <cell r="E1811">
            <v>-24137.78</v>
          </cell>
        </row>
        <row r="1812">
          <cell r="C1812">
            <v>-9.0759270000000001</v>
          </cell>
          <cell r="E1812">
            <v>-24145.23</v>
          </cell>
        </row>
        <row r="1813">
          <cell r="C1813">
            <v>-9.0859710000000007</v>
          </cell>
          <cell r="E1813">
            <v>-24152.639999999999</v>
          </cell>
        </row>
        <row r="1814">
          <cell r="C1814">
            <v>-9.0958970000000008</v>
          </cell>
          <cell r="E1814">
            <v>-24160.25</v>
          </cell>
        </row>
        <row r="1815">
          <cell r="C1815">
            <v>-9.1058810000000001</v>
          </cell>
          <cell r="E1815">
            <v>-24167.77</v>
          </cell>
        </row>
        <row r="1816">
          <cell r="C1816">
            <v>-9.1158660000000005</v>
          </cell>
          <cell r="E1816">
            <v>-24175.24</v>
          </cell>
        </row>
        <row r="1817">
          <cell r="C1817">
            <v>-9.1259110000000003</v>
          </cell>
          <cell r="E1817">
            <v>-24183.03</v>
          </cell>
        </row>
        <row r="1818">
          <cell r="C1818">
            <v>-9.1358359999999994</v>
          </cell>
          <cell r="E1818">
            <v>-24190.99</v>
          </cell>
        </row>
        <row r="1819">
          <cell r="C1819">
            <v>-9.1458809999999993</v>
          </cell>
          <cell r="E1819">
            <v>-24198.82</v>
          </cell>
        </row>
        <row r="1820">
          <cell r="C1820">
            <v>-9.1559849999999994</v>
          </cell>
          <cell r="E1820">
            <v>-24207.040000000001</v>
          </cell>
        </row>
        <row r="1821">
          <cell r="C1821">
            <v>-9.166029</v>
          </cell>
          <cell r="E1821">
            <v>-24215.61</v>
          </cell>
        </row>
        <row r="1822">
          <cell r="C1822">
            <v>-9.1760149999999996</v>
          </cell>
          <cell r="E1822">
            <v>-24224.05</v>
          </cell>
        </row>
        <row r="1823">
          <cell r="C1823">
            <v>-9.1860590000000002</v>
          </cell>
          <cell r="E1823">
            <v>-24232.23</v>
          </cell>
        </row>
        <row r="1824">
          <cell r="C1824">
            <v>-9.1959839999999993</v>
          </cell>
          <cell r="E1824">
            <v>-24240.38</v>
          </cell>
        </row>
        <row r="1825">
          <cell r="C1825">
            <v>-9.2059689999999996</v>
          </cell>
          <cell r="E1825">
            <v>-24248.560000000001</v>
          </cell>
        </row>
        <row r="1826">
          <cell r="C1826">
            <v>-9.215954</v>
          </cell>
          <cell r="E1826">
            <v>-24256.67</v>
          </cell>
        </row>
        <row r="1827">
          <cell r="C1827">
            <v>-9.2259989999999998</v>
          </cell>
          <cell r="E1827">
            <v>-24264.54</v>
          </cell>
        </row>
        <row r="1828">
          <cell r="C1828">
            <v>-9.2359840000000002</v>
          </cell>
          <cell r="E1828">
            <v>-24272.82</v>
          </cell>
        </row>
        <row r="1829">
          <cell r="C1829">
            <v>-9.2459679999999995</v>
          </cell>
          <cell r="E1829">
            <v>-24281.14</v>
          </cell>
        </row>
        <row r="1830">
          <cell r="C1830">
            <v>-9.2560120000000001</v>
          </cell>
          <cell r="E1830">
            <v>-24289.33</v>
          </cell>
        </row>
        <row r="1831">
          <cell r="C1831">
            <v>-9.2660579999999992</v>
          </cell>
          <cell r="E1831">
            <v>-24297.55</v>
          </cell>
        </row>
        <row r="1832">
          <cell r="C1832">
            <v>-9.2760429999999996</v>
          </cell>
          <cell r="E1832">
            <v>-24305.86</v>
          </cell>
        </row>
        <row r="1833">
          <cell r="C1833">
            <v>-9.2859680000000004</v>
          </cell>
          <cell r="E1833">
            <v>-24314.17</v>
          </cell>
        </row>
        <row r="1834">
          <cell r="C1834">
            <v>-9.2960119999999993</v>
          </cell>
          <cell r="E1834">
            <v>-24322.43</v>
          </cell>
        </row>
        <row r="1835">
          <cell r="C1835">
            <v>-9.3059960000000004</v>
          </cell>
          <cell r="E1835">
            <v>-24331.09</v>
          </cell>
        </row>
        <row r="1836">
          <cell r="C1836">
            <v>-9.3160410000000002</v>
          </cell>
          <cell r="E1836">
            <v>-24339.96</v>
          </cell>
        </row>
        <row r="1837">
          <cell r="C1837">
            <v>-9.3260269999999998</v>
          </cell>
          <cell r="E1837">
            <v>-24348.33</v>
          </cell>
        </row>
        <row r="1838">
          <cell r="C1838">
            <v>-9.3360109999999992</v>
          </cell>
          <cell r="E1838">
            <v>-24356.2</v>
          </cell>
        </row>
        <row r="1839">
          <cell r="C1839">
            <v>-9.3459959999999995</v>
          </cell>
          <cell r="E1839">
            <v>-24363.95</v>
          </cell>
        </row>
        <row r="1840">
          <cell r="C1840">
            <v>-9.3560999999999996</v>
          </cell>
          <cell r="E1840">
            <v>-24371.81</v>
          </cell>
        </row>
        <row r="1841">
          <cell r="C1841">
            <v>-9.3661449999999995</v>
          </cell>
          <cell r="E1841">
            <v>-24379.8</v>
          </cell>
        </row>
        <row r="1842">
          <cell r="C1842">
            <v>-9.3761299999999999</v>
          </cell>
          <cell r="E1842">
            <v>-24387.38</v>
          </cell>
        </row>
        <row r="1843">
          <cell r="C1843">
            <v>-9.3860550000000007</v>
          </cell>
          <cell r="E1843">
            <v>-24394.59</v>
          </cell>
        </row>
        <row r="1844">
          <cell r="C1844">
            <v>-9.3959799999999998</v>
          </cell>
          <cell r="E1844">
            <v>-24401.83</v>
          </cell>
        </row>
        <row r="1845">
          <cell r="C1845">
            <v>-9.4059650000000001</v>
          </cell>
          <cell r="E1845">
            <v>-24409.48</v>
          </cell>
        </row>
        <row r="1846">
          <cell r="C1846">
            <v>-9.4160090000000007</v>
          </cell>
          <cell r="E1846">
            <v>-24416.99</v>
          </cell>
        </row>
        <row r="1847">
          <cell r="C1847">
            <v>-9.4259939999999993</v>
          </cell>
          <cell r="E1847">
            <v>-24424.3</v>
          </cell>
        </row>
        <row r="1848">
          <cell r="C1848">
            <v>-9.4359789999999997</v>
          </cell>
          <cell r="E1848">
            <v>-24431.3</v>
          </cell>
        </row>
        <row r="1849">
          <cell r="C1849">
            <v>-9.445964</v>
          </cell>
          <cell r="E1849">
            <v>-24438.37</v>
          </cell>
        </row>
        <row r="1850">
          <cell r="C1850">
            <v>-9.4560089999999999</v>
          </cell>
          <cell r="E1850">
            <v>-24445.41</v>
          </cell>
        </row>
        <row r="1851">
          <cell r="C1851">
            <v>-9.4659929999999992</v>
          </cell>
          <cell r="E1851">
            <v>-24451.88</v>
          </cell>
        </row>
        <row r="1852">
          <cell r="C1852">
            <v>-9.4759779999999996</v>
          </cell>
          <cell r="E1852">
            <v>-24458.41</v>
          </cell>
        </row>
        <row r="1853">
          <cell r="C1853">
            <v>-9.4859629999999999</v>
          </cell>
          <cell r="E1853">
            <v>-24465.08</v>
          </cell>
        </row>
        <row r="1854">
          <cell r="C1854">
            <v>-9.4960079999999998</v>
          </cell>
          <cell r="E1854">
            <v>-24471.26</v>
          </cell>
        </row>
        <row r="1855">
          <cell r="C1855">
            <v>-9.5059930000000001</v>
          </cell>
          <cell r="E1855">
            <v>-24476.57</v>
          </cell>
        </row>
        <row r="1856">
          <cell r="C1856">
            <v>-9.5160370000000007</v>
          </cell>
          <cell r="E1856">
            <v>-24481.7</v>
          </cell>
        </row>
        <row r="1857">
          <cell r="C1857">
            <v>-9.5259619999999998</v>
          </cell>
          <cell r="E1857">
            <v>-24486.639999999999</v>
          </cell>
        </row>
        <row r="1858">
          <cell r="C1858">
            <v>-9.5359470000000002</v>
          </cell>
          <cell r="E1858">
            <v>-24490.89</v>
          </cell>
        </row>
        <row r="1859">
          <cell r="C1859">
            <v>-9.5459320000000005</v>
          </cell>
          <cell r="E1859">
            <v>-24494.53</v>
          </cell>
        </row>
        <row r="1860">
          <cell r="C1860">
            <v>-9.5559770000000004</v>
          </cell>
          <cell r="E1860">
            <v>-24497.79</v>
          </cell>
        </row>
        <row r="1861">
          <cell r="C1861">
            <v>-9.5660209999999992</v>
          </cell>
          <cell r="E1861">
            <v>-24500.240000000002</v>
          </cell>
        </row>
        <row r="1862">
          <cell r="C1862">
            <v>-9.5760050000000003</v>
          </cell>
          <cell r="E1862">
            <v>-24502.3</v>
          </cell>
        </row>
        <row r="1863">
          <cell r="C1863">
            <v>-9.5859919999999992</v>
          </cell>
          <cell r="E1863">
            <v>-24503.759999999998</v>
          </cell>
        </row>
        <row r="1864">
          <cell r="C1864">
            <v>-9.5960359999999998</v>
          </cell>
          <cell r="E1864">
            <v>-24504.81</v>
          </cell>
        </row>
        <row r="1865">
          <cell r="C1865">
            <v>-9.6060199999999991</v>
          </cell>
          <cell r="E1865">
            <v>-24505.58</v>
          </cell>
        </row>
        <row r="1866">
          <cell r="C1866">
            <v>-9.6160639999999997</v>
          </cell>
          <cell r="E1866">
            <v>-24506.81</v>
          </cell>
        </row>
        <row r="1867">
          <cell r="C1867">
            <v>-9.6260499999999993</v>
          </cell>
          <cell r="E1867">
            <v>-24508.48</v>
          </cell>
        </row>
        <row r="1868">
          <cell r="C1868">
            <v>-9.6359759999999994</v>
          </cell>
          <cell r="E1868">
            <v>-24510.49</v>
          </cell>
        </row>
        <row r="1869">
          <cell r="C1869">
            <v>-9.6459600000000005</v>
          </cell>
          <cell r="E1869">
            <v>-24513.09</v>
          </cell>
        </row>
        <row r="1870">
          <cell r="C1870">
            <v>-9.6560039999999994</v>
          </cell>
          <cell r="E1870">
            <v>-24516.720000000001</v>
          </cell>
        </row>
        <row r="1871">
          <cell r="C1871">
            <v>-9.6659290000000002</v>
          </cell>
          <cell r="E1871">
            <v>-24521.59</v>
          </cell>
        </row>
        <row r="1872">
          <cell r="C1872">
            <v>-9.6759740000000001</v>
          </cell>
          <cell r="E1872">
            <v>-24527.360000000001</v>
          </cell>
        </row>
        <row r="1873">
          <cell r="C1873">
            <v>-9.6860189999999999</v>
          </cell>
          <cell r="E1873">
            <v>-24534</v>
          </cell>
        </row>
        <row r="1874">
          <cell r="C1874">
            <v>-9.6960040000000003</v>
          </cell>
          <cell r="E1874">
            <v>-24541.87</v>
          </cell>
        </row>
        <row r="1875">
          <cell r="C1875">
            <v>-9.7059879999999996</v>
          </cell>
          <cell r="E1875">
            <v>-24550.22</v>
          </cell>
        </row>
        <row r="1876">
          <cell r="C1876">
            <v>-9.7160329999999995</v>
          </cell>
          <cell r="E1876">
            <v>-24558.52</v>
          </cell>
        </row>
        <row r="1877">
          <cell r="C1877">
            <v>-9.7260179999999998</v>
          </cell>
          <cell r="E1877">
            <v>-24566.99</v>
          </cell>
        </row>
        <row r="1878">
          <cell r="C1878">
            <v>-9.7360030000000002</v>
          </cell>
          <cell r="E1878">
            <v>-24575.52</v>
          </cell>
        </row>
        <row r="1879">
          <cell r="C1879">
            <v>-9.7459880000000005</v>
          </cell>
          <cell r="E1879">
            <v>-24584.15</v>
          </cell>
        </row>
        <row r="1880">
          <cell r="C1880">
            <v>-9.7559719999999999</v>
          </cell>
          <cell r="E1880">
            <v>-24593.07</v>
          </cell>
        </row>
        <row r="1881">
          <cell r="C1881">
            <v>-9.7659579999999995</v>
          </cell>
          <cell r="E1881">
            <v>-24602.16</v>
          </cell>
        </row>
        <row r="1882">
          <cell r="C1882">
            <v>-9.7760020000000001</v>
          </cell>
          <cell r="E1882">
            <v>-24611.62</v>
          </cell>
        </row>
        <row r="1883">
          <cell r="C1883">
            <v>-9.7861069999999994</v>
          </cell>
          <cell r="E1883">
            <v>-24621.16</v>
          </cell>
        </row>
        <row r="1884">
          <cell r="C1884">
            <v>-9.7960910000000005</v>
          </cell>
          <cell r="E1884">
            <v>-24630.15</v>
          </cell>
        </row>
        <row r="1885">
          <cell r="C1885">
            <v>-9.8060759999999991</v>
          </cell>
          <cell r="E1885">
            <v>-24638.52</v>
          </cell>
        </row>
        <row r="1886">
          <cell r="C1886">
            <v>-9.816001</v>
          </cell>
          <cell r="E1886">
            <v>-24646.29</v>
          </cell>
        </row>
        <row r="1887">
          <cell r="C1887">
            <v>-9.8259860000000003</v>
          </cell>
          <cell r="E1887">
            <v>-24653.72</v>
          </cell>
        </row>
        <row r="1888">
          <cell r="C1888">
            <v>-9.8359699999999997</v>
          </cell>
          <cell r="E1888">
            <v>-24661.23</v>
          </cell>
        </row>
        <row r="1889">
          <cell r="C1889">
            <v>-9.8460160000000005</v>
          </cell>
          <cell r="E1889">
            <v>-24668.81</v>
          </cell>
        </row>
        <row r="1890">
          <cell r="C1890">
            <v>-9.8560009999999991</v>
          </cell>
          <cell r="E1890">
            <v>-24676.48</v>
          </cell>
        </row>
        <row r="1891">
          <cell r="C1891">
            <v>-9.8659850000000002</v>
          </cell>
          <cell r="E1891">
            <v>-24684.09</v>
          </cell>
        </row>
        <row r="1892">
          <cell r="C1892">
            <v>-9.8759099999999993</v>
          </cell>
          <cell r="E1892">
            <v>-24691.89</v>
          </cell>
        </row>
        <row r="1893">
          <cell r="C1893">
            <v>-9.8859539999999999</v>
          </cell>
          <cell r="E1893">
            <v>-24699.27</v>
          </cell>
        </row>
        <row r="1894">
          <cell r="C1894">
            <v>-9.8960000000000008</v>
          </cell>
          <cell r="E1894">
            <v>-24706.400000000001</v>
          </cell>
        </row>
        <row r="1895">
          <cell r="C1895">
            <v>-9.9059849999999994</v>
          </cell>
          <cell r="E1895">
            <v>-24713.52</v>
          </cell>
        </row>
        <row r="1896">
          <cell r="C1896">
            <v>-9.9159699999999997</v>
          </cell>
          <cell r="E1896">
            <v>-24720.59</v>
          </cell>
        </row>
        <row r="1897">
          <cell r="C1897">
            <v>-9.9259550000000001</v>
          </cell>
          <cell r="E1897">
            <v>-24727.74</v>
          </cell>
        </row>
        <row r="1898">
          <cell r="C1898">
            <v>-9.9359990000000007</v>
          </cell>
          <cell r="E1898">
            <v>-24734.69</v>
          </cell>
        </row>
        <row r="1899">
          <cell r="C1899">
            <v>-9.9459839999999993</v>
          </cell>
          <cell r="E1899">
            <v>-24741.78</v>
          </cell>
        </row>
        <row r="1900">
          <cell r="C1900">
            <v>-9.9560279999999999</v>
          </cell>
          <cell r="E1900">
            <v>-24749.439999999999</v>
          </cell>
        </row>
        <row r="1901">
          <cell r="C1901">
            <v>-9.9660130000000002</v>
          </cell>
          <cell r="E1901">
            <v>-24757.46</v>
          </cell>
        </row>
        <row r="1902">
          <cell r="C1902">
            <v>-9.9760580000000001</v>
          </cell>
          <cell r="E1902">
            <v>-24765.279999999999</v>
          </cell>
        </row>
        <row r="1903">
          <cell r="C1903">
            <v>-9.9860430000000004</v>
          </cell>
          <cell r="E1903">
            <v>-24772.84</v>
          </cell>
        </row>
        <row r="1904">
          <cell r="C1904">
            <v>-9.9959679999999995</v>
          </cell>
          <cell r="E1904">
            <v>-24780.39</v>
          </cell>
        </row>
        <row r="1905">
          <cell r="C1905">
            <v>-10.00595</v>
          </cell>
          <cell r="E1905">
            <v>-24788.04</v>
          </cell>
        </row>
        <row r="1906">
          <cell r="C1906">
            <v>-10.016</v>
          </cell>
          <cell r="E1906">
            <v>-24795.57</v>
          </cell>
        </row>
        <row r="1907">
          <cell r="C1907">
            <v>-10.025980000000001</v>
          </cell>
          <cell r="E1907">
            <v>-24802.57</v>
          </cell>
        </row>
        <row r="1908">
          <cell r="C1908">
            <v>-10.035970000000001</v>
          </cell>
          <cell r="E1908">
            <v>-24809.38</v>
          </cell>
        </row>
        <row r="1909">
          <cell r="C1909">
            <v>-10.045949999999999</v>
          </cell>
          <cell r="E1909">
            <v>-24815.91</v>
          </cell>
        </row>
        <row r="1910">
          <cell r="C1910">
            <v>-10.05594</v>
          </cell>
          <cell r="E1910">
            <v>-24822.1</v>
          </cell>
        </row>
        <row r="1911">
          <cell r="C1911">
            <v>-10.06598</v>
          </cell>
          <cell r="E1911">
            <v>-24827.3</v>
          </cell>
        </row>
        <row r="1912">
          <cell r="C1912">
            <v>-10.07597</v>
          </cell>
          <cell r="E1912">
            <v>-24831.200000000001</v>
          </cell>
        </row>
        <row r="1913">
          <cell r="C1913">
            <v>-10.08595</v>
          </cell>
          <cell r="E1913">
            <v>-24832.46</v>
          </cell>
        </row>
        <row r="1914">
          <cell r="C1914">
            <v>-10.095940000000001</v>
          </cell>
          <cell r="E1914">
            <v>-24829.56</v>
          </cell>
        </row>
        <row r="1915">
          <cell r="C1915">
            <v>-10.105980000000001</v>
          </cell>
          <cell r="E1915">
            <v>-24819.51</v>
          </cell>
        </row>
        <row r="1916">
          <cell r="C1916">
            <v>-10.113989999999999</v>
          </cell>
          <cell r="E1916">
            <v>-24805.05</v>
          </cell>
        </row>
        <row r="1917">
          <cell r="C1917">
            <v>-10.11997</v>
          </cell>
          <cell r="E1917">
            <v>-24790.86</v>
          </cell>
        </row>
        <row r="1918">
          <cell r="C1918">
            <v>-10.126010000000001</v>
          </cell>
          <cell r="E1918">
            <v>-24774.82</v>
          </cell>
        </row>
        <row r="1919">
          <cell r="C1919">
            <v>-10.131930000000001</v>
          </cell>
          <cell r="E1919">
            <v>-24757.99</v>
          </cell>
        </row>
        <row r="1920">
          <cell r="C1920">
            <v>-10.138030000000001</v>
          </cell>
          <cell r="E1920">
            <v>-24741.79</v>
          </cell>
        </row>
        <row r="1921">
          <cell r="C1921">
            <v>-10.14395</v>
          </cell>
          <cell r="E1921">
            <v>-24727.34</v>
          </cell>
        </row>
        <row r="1922">
          <cell r="C1922">
            <v>-10.15202</v>
          </cell>
          <cell r="E1922">
            <v>-24712.28</v>
          </cell>
        </row>
        <row r="1923">
          <cell r="C1923">
            <v>-10.16206</v>
          </cell>
          <cell r="E1923">
            <v>-24700.77</v>
          </cell>
        </row>
        <row r="1924">
          <cell r="C1924">
            <v>-10.17205</v>
          </cell>
          <cell r="E1924">
            <v>-24697.24</v>
          </cell>
        </row>
        <row r="1925">
          <cell r="C1925">
            <v>-10.18197</v>
          </cell>
          <cell r="E1925">
            <v>-24700.27</v>
          </cell>
        </row>
        <row r="1926">
          <cell r="C1926">
            <v>-10.19196</v>
          </cell>
          <cell r="E1926">
            <v>-24708.080000000002</v>
          </cell>
        </row>
        <row r="1927">
          <cell r="C1927">
            <v>-10.20194</v>
          </cell>
          <cell r="E1927">
            <v>-24718.98</v>
          </cell>
        </row>
        <row r="1928">
          <cell r="C1928">
            <v>-10.21199</v>
          </cell>
          <cell r="E1928">
            <v>-24731.360000000001</v>
          </cell>
        </row>
        <row r="1929">
          <cell r="C1929">
            <v>-10.221970000000001</v>
          </cell>
          <cell r="E1929">
            <v>-24744.59</v>
          </cell>
        </row>
        <row r="1930">
          <cell r="C1930">
            <v>-10.231960000000001</v>
          </cell>
          <cell r="E1930">
            <v>-24758.36</v>
          </cell>
        </row>
        <row r="1931">
          <cell r="C1931">
            <v>-10.24206</v>
          </cell>
          <cell r="E1931">
            <v>-24772.19</v>
          </cell>
        </row>
        <row r="1932">
          <cell r="C1932">
            <v>-10.25211</v>
          </cell>
          <cell r="E1932">
            <v>-24785.94</v>
          </cell>
        </row>
        <row r="1933">
          <cell r="C1933">
            <v>-10.262090000000001</v>
          </cell>
          <cell r="E1933">
            <v>-24799.27</v>
          </cell>
        </row>
        <row r="1934">
          <cell r="C1934">
            <v>-10.27196</v>
          </cell>
          <cell r="E1934">
            <v>-24811.87</v>
          </cell>
        </row>
        <row r="1935">
          <cell r="C1935">
            <v>-10.282</v>
          </cell>
          <cell r="E1935">
            <v>-24823.62</v>
          </cell>
        </row>
        <row r="1936">
          <cell r="C1936">
            <v>-10.291930000000001</v>
          </cell>
          <cell r="E1936">
            <v>-24834.3</v>
          </cell>
        </row>
        <row r="1937">
          <cell r="C1937">
            <v>-10.30185</v>
          </cell>
          <cell r="E1937">
            <v>-24844.36</v>
          </cell>
        </row>
        <row r="1938">
          <cell r="C1938">
            <v>-10.31184</v>
          </cell>
          <cell r="E1938">
            <v>-24854.07</v>
          </cell>
        </row>
        <row r="1939">
          <cell r="C1939">
            <v>-10.321820000000001</v>
          </cell>
          <cell r="E1939">
            <v>-24863.48</v>
          </cell>
        </row>
        <row r="1940">
          <cell r="C1940">
            <v>-10.33193</v>
          </cell>
          <cell r="E1940">
            <v>-24872.400000000001</v>
          </cell>
        </row>
        <row r="1941">
          <cell r="C1941">
            <v>-10.34197</v>
          </cell>
          <cell r="E1941">
            <v>-24880.78</v>
          </cell>
        </row>
        <row r="1942">
          <cell r="C1942">
            <v>-10.35195</v>
          </cell>
          <cell r="E1942">
            <v>-24888.83</v>
          </cell>
        </row>
        <row r="1943">
          <cell r="C1943">
            <v>-10.361940000000001</v>
          </cell>
          <cell r="E1943">
            <v>-24896.76</v>
          </cell>
        </row>
        <row r="1944">
          <cell r="C1944">
            <v>-10.371980000000001</v>
          </cell>
          <cell r="E1944">
            <v>-24904.41</v>
          </cell>
        </row>
        <row r="1945">
          <cell r="C1945">
            <v>-10.38203</v>
          </cell>
          <cell r="E1945">
            <v>-24911.9</v>
          </cell>
        </row>
        <row r="1946">
          <cell r="C1946">
            <v>-10.392010000000001</v>
          </cell>
          <cell r="E1946">
            <v>-24919.56</v>
          </cell>
        </row>
        <row r="1947">
          <cell r="C1947">
            <v>-10.401999999999999</v>
          </cell>
          <cell r="E1947">
            <v>-24927.09</v>
          </cell>
        </row>
        <row r="1948">
          <cell r="C1948">
            <v>-10.41198</v>
          </cell>
          <cell r="E1948">
            <v>-24934.560000000001</v>
          </cell>
        </row>
        <row r="1949">
          <cell r="C1949">
            <v>-10.42197</v>
          </cell>
          <cell r="E1949">
            <v>-24942.17</v>
          </cell>
        </row>
        <row r="1950">
          <cell r="C1950">
            <v>-10.43201</v>
          </cell>
          <cell r="E1950">
            <v>-24949.8</v>
          </cell>
        </row>
        <row r="1951">
          <cell r="C1951">
            <v>-10.442</v>
          </cell>
          <cell r="E1951">
            <v>-24957.97</v>
          </cell>
        </row>
        <row r="1952">
          <cell r="C1952">
            <v>-10.451980000000001</v>
          </cell>
          <cell r="E1952">
            <v>-24966.05</v>
          </cell>
        </row>
        <row r="1953">
          <cell r="C1953">
            <v>-10.461970000000001</v>
          </cell>
          <cell r="E1953">
            <v>-24974.77</v>
          </cell>
        </row>
        <row r="1954">
          <cell r="C1954">
            <v>-10.47195</v>
          </cell>
          <cell r="E1954">
            <v>-24983.599999999999</v>
          </cell>
        </row>
        <row r="1955">
          <cell r="C1955">
            <v>-10.48194</v>
          </cell>
          <cell r="E1955">
            <v>-24992.22</v>
          </cell>
        </row>
        <row r="1956">
          <cell r="C1956">
            <v>-10.49198</v>
          </cell>
          <cell r="E1956">
            <v>-25000.99</v>
          </cell>
        </row>
        <row r="1957">
          <cell r="C1957">
            <v>-10.50197</v>
          </cell>
          <cell r="E1957">
            <v>-25009.599999999999</v>
          </cell>
        </row>
        <row r="1958">
          <cell r="C1958">
            <v>-10.51201</v>
          </cell>
          <cell r="E1958">
            <v>-25018.54</v>
          </cell>
        </row>
        <row r="1959">
          <cell r="C1959">
            <v>-10.521940000000001</v>
          </cell>
          <cell r="E1959">
            <v>-25027.41</v>
          </cell>
        </row>
        <row r="1960">
          <cell r="C1960">
            <v>-10.53192</v>
          </cell>
          <cell r="E1960">
            <v>-25035.81</v>
          </cell>
        </row>
        <row r="1961">
          <cell r="C1961">
            <v>-10.54191</v>
          </cell>
          <cell r="E1961">
            <v>-25044.04</v>
          </cell>
        </row>
        <row r="1962">
          <cell r="C1962">
            <v>-10.55195</v>
          </cell>
          <cell r="E1962">
            <v>-25052.5</v>
          </cell>
        </row>
        <row r="1963">
          <cell r="C1963">
            <v>-10.561999999999999</v>
          </cell>
          <cell r="E1963">
            <v>-25060.66</v>
          </cell>
        </row>
        <row r="1964">
          <cell r="C1964">
            <v>-10.57198</v>
          </cell>
          <cell r="E1964">
            <v>-25068.81</v>
          </cell>
        </row>
        <row r="1965">
          <cell r="C1965">
            <v>-10.58202</v>
          </cell>
          <cell r="E1965">
            <v>-25077.5</v>
          </cell>
        </row>
        <row r="1966">
          <cell r="C1966">
            <v>-10.59201</v>
          </cell>
          <cell r="E1966">
            <v>-25086.17</v>
          </cell>
        </row>
        <row r="1967">
          <cell r="C1967">
            <v>-10.601990000000001</v>
          </cell>
          <cell r="E1967">
            <v>-25094.68</v>
          </cell>
        </row>
        <row r="1968">
          <cell r="C1968">
            <v>-10.611980000000001</v>
          </cell>
          <cell r="E1968">
            <v>-25102.99</v>
          </cell>
        </row>
        <row r="1969">
          <cell r="C1969">
            <v>-10.622019999999999</v>
          </cell>
          <cell r="E1969">
            <v>-25111.05</v>
          </cell>
        </row>
        <row r="1970">
          <cell r="C1970">
            <v>-10.632009999999999</v>
          </cell>
          <cell r="E1970">
            <v>-25119.15</v>
          </cell>
        </row>
        <row r="1971">
          <cell r="C1971">
            <v>-10.64199</v>
          </cell>
          <cell r="E1971">
            <v>-25127.7</v>
          </cell>
        </row>
        <row r="1972">
          <cell r="C1972">
            <v>-10.65198</v>
          </cell>
          <cell r="E1972">
            <v>-25136.1</v>
          </cell>
        </row>
        <row r="1973">
          <cell r="C1973">
            <v>-10.66202</v>
          </cell>
          <cell r="E1973">
            <v>-25144.43</v>
          </cell>
        </row>
        <row r="1974">
          <cell r="C1974">
            <v>-10.67201</v>
          </cell>
          <cell r="E1974">
            <v>-25152.57</v>
          </cell>
        </row>
        <row r="1975">
          <cell r="C1975">
            <v>-10.681990000000001</v>
          </cell>
          <cell r="E1975">
            <v>-25160.29</v>
          </cell>
        </row>
        <row r="1976">
          <cell r="C1976">
            <v>-10.69204</v>
          </cell>
          <cell r="E1976">
            <v>-25167.69</v>
          </cell>
        </row>
        <row r="1977">
          <cell r="C1977">
            <v>-10.702019999999999</v>
          </cell>
          <cell r="E1977">
            <v>-25174.73</v>
          </cell>
        </row>
        <row r="1978">
          <cell r="C1978">
            <v>-10.712009999999999</v>
          </cell>
          <cell r="E1978">
            <v>-25181.59</v>
          </cell>
        </row>
        <row r="1979">
          <cell r="C1979">
            <v>-10.72199</v>
          </cell>
          <cell r="E1979">
            <v>-25188.26</v>
          </cell>
        </row>
        <row r="1980">
          <cell r="C1980">
            <v>-10.731920000000001</v>
          </cell>
          <cell r="E1980">
            <v>-25194.41</v>
          </cell>
        </row>
        <row r="1981">
          <cell r="C1981">
            <v>-10.741899999999999</v>
          </cell>
          <cell r="E1981">
            <v>-25199.66</v>
          </cell>
        </row>
        <row r="1982">
          <cell r="C1982">
            <v>-10.751950000000001</v>
          </cell>
          <cell r="E1982">
            <v>-25203.58</v>
          </cell>
        </row>
        <row r="1983">
          <cell r="C1983">
            <v>-10.761990000000001</v>
          </cell>
          <cell r="E1983">
            <v>-25205.5</v>
          </cell>
        </row>
        <row r="1984">
          <cell r="C1984">
            <v>-10.772040000000001</v>
          </cell>
          <cell r="E1984">
            <v>-25204.32</v>
          </cell>
        </row>
        <row r="1985">
          <cell r="C1985">
            <v>-10.78196</v>
          </cell>
          <cell r="E1985">
            <v>-25197.919999999998</v>
          </cell>
        </row>
        <row r="1986">
          <cell r="C1986">
            <v>-10.792009999999999</v>
          </cell>
          <cell r="E1986">
            <v>-25184.67</v>
          </cell>
        </row>
        <row r="1987">
          <cell r="C1987">
            <v>-10.79996</v>
          </cell>
          <cell r="E1987">
            <v>-25168.7</v>
          </cell>
        </row>
        <row r="1988">
          <cell r="C1988">
            <v>-10.805999999999999</v>
          </cell>
          <cell r="E1988">
            <v>-25154.16</v>
          </cell>
        </row>
        <row r="1989">
          <cell r="C1989">
            <v>-10.81198</v>
          </cell>
          <cell r="E1989">
            <v>-25138.48</v>
          </cell>
        </row>
        <row r="1990">
          <cell r="C1990">
            <v>-10.818009999999999</v>
          </cell>
          <cell r="E1990">
            <v>-25122.71</v>
          </cell>
        </row>
        <row r="1991">
          <cell r="C1991">
            <v>-10.82399</v>
          </cell>
          <cell r="E1991">
            <v>-25107.91</v>
          </cell>
        </row>
        <row r="1992">
          <cell r="C1992">
            <v>-10.82991</v>
          </cell>
          <cell r="E1992">
            <v>-25094.77</v>
          </cell>
        </row>
        <row r="1993">
          <cell r="C1993">
            <v>-10.83792</v>
          </cell>
          <cell r="E1993">
            <v>-25080.69</v>
          </cell>
        </row>
        <row r="1994">
          <cell r="C1994">
            <v>-10.84797</v>
          </cell>
          <cell r="E1994">
            <v>-25068.92</v>
          </cell>
        </row>
        <row r="1995">
          <cell r="C1995">
            <v>-10.857950000000001</v>
          </cell>
          <cell r="E1995">
            <v>-25063.94</v>
          </cell>
        </row>
        <row r="1996">
          <cell r="C1996">
            <v>-10.867940000000001</v>
          </cell>
          <cell r="E1996">
            <v>-25064.61</v>
          </cell>
        </row>
        <row r="1997">
          <cell r="C1997">
            <v>-10.87792</v>
          </cell>
          <cell r="E1997">
            <v>-25069.35</v>
          </cell>
        </row>
        <row r="1998">
          <cell r="C1998">
            <v>-10.887969999999999</v>
          </cell>
          <cell r="E1998">
            <v>-25077</v>
          </cell>
        </row>
        <row r="1999">
          <cell r="C1999">
            <v>-10.89795</v>
          </cell>
          <cell r="E1999">
            <v>-25086.06</v>
          </cell>
        </row>
        <row r="2000">
          <cell r="C2000">
            <v>-10.908060000000001</v>
          </cell>
          <cell r="E2000">
            <v>-25096.54</v>
          </cell>
        </row>
        <row r="2001">
          <cell r="C2001">
            <v>-10.91798</v>
          </cell>
          <cell r="E2001">
            <v>-25107.26</v>
          </cell>
        </row>
        <row r="2002">
          <cell r="C2002">
            <v>-10.927910000000001</v>
          </cell>
          <cell r="E2002">
            <v>-25117.98</v>
          </cell>
        </row>
        <row r="2003">
          <cell r="C2003">
            <v>-10.937889999999999</v>
          </cell>
          <cell r="E2003">
            <v>-25128.01</v>
          </cell>
        </row>
        <row r="2004">
          <cell r="C2004">
            <v>-10.94788</v>
          </cell>
          <cell r="E2004">
            <v>-25137.33</v>
          </cell>
        </row>
        <row r="2005">
          <cell r="C2005">
            <v>-10.95786</v>
          </cell>
          <cell r="E2005">
            <v>-25146.06</v>
          </cell>
        </row>
        <row r="2006">
          <cell r="C2006">
            <v>-10.96791</v>
          </cell>
          <cell r="E2006">
            <v>-25154.01</v>
          </cell>
        </row>
        <row r="2007">
          <cell r="C2007">
            <v>-10.97795</v>
          </cell>
          <cell r="E2007">
            <v>-25161.19</v>
          </cell>
        </row>
        <row r="2008">
          <cell r="C2008">
            <v>-10.988</v>
          </cell>
          <cell r="E2008">
            <v>-25168.05</v>
          </cell>
        </row>
        <row r="2009">
          <cell r="C2009">
            <v>-10.99798</v>
          </cell>
          <cell r="E2009">
            <v>-25174.39</v>
          </cell>
        </row>
        <row r="2010">
          <cell r="C2010">
            <v>-11.00797</v>
          </cell>
          <cell r="E2010">
            <v>-25180.27</v>
          </cell>
        </row>
        <row r="2011">
          <cell r="C2011">
            <v>-11.017950000000001</v>
          </cell>
          <cell r="E2011">
            <v>-25185.47</v>
          </cell>
        </row>
        <row r="2012">
          <cell r="C2012">
            <v>-11.02805</v>
          </cell>
          <cell r="E2012">
            <v>-25190.35</v>
          </cell>
        </row>
        <row r="2013">
          <cell r="C2013">
            <v>-11.038040000000001</v>
          </cell>
          <cell r="E2013">
            <v>-25195.3</v>
          </cell>
        </row>
        <row r="2014">
          <cell r="C2014">
            <v>-11.04796</v>
          </cell>
          <cell r="E2014">
            <v>-25200.51</v>
          </cell>
        </row>
        <row r="2015">
          <cell r="C2015">
            <v>-11.05795</v>
          </cell>
          <cell r="E2015">
            <v>-25206.01</v>
          </cell>
        </row>
        <row r="2016">
          <cell r="C2016">
            <v>-11.06793</v>
          </cell>
          <cell r="E2016">
            <v>-25212.03</v>
          </cell>
        </row>
        <row r="2017">
          <cell r="C2017">
            <v>-11.07798</v>
          </cell>
          <cell r="E2017">
            <v>-25218.55</v>
          </cell>
        </row>
        <row r="2018">
          <cell r="C2018">
            <v>-11.08802</v>
          </cell>
          <cell r="E2018">
            <v>-25225.41</v>
          </cell>
        </row>
        <row r="2019">
          <cell r="C2019">
            <v>-11.09807</v>
          </cell>
          <cell r="E2019">
            <v>-25232.74</v>
          </cell>
        </row>
        <row r="2020">
          <cell r="C2020">
            <v>-11.107989999999999</v>
          </cell>
          <cell r="E2020">
            <v>-25240.47</v>
          </cell>
        </row>
        <row r="2021">
          <cell r="C2021">
            <v>-11.117979999999999</v>
          </cell>
          <cell r="E2021">
            <v>-25248.98</v>
          </cell>
        </row>
        <row r="2022">
          <cell r="C2022">
            <v>-11.12796</v>
          </cell>
          <cell r="E2022">
            <v>-25257.78</v>
          </cell>
        </row>
        <row r="2023">
          <cell r="C2023">
            <v>-11.13801</v>
          </cell>
          <cell r="E2023">
            <v>-25266.42</v>
          </cell>
        </row>
        <row r="2024">
          <cell r="C2024">
            <v>-11.14799</v>
          </cell>
          <cell r="E2024">
            <v>-25275.56</v>
          </cell>
        </row>
        <row r="2025">
          <cell r="C2025">
            <v>-11.15804</v>
          </cell>
          <cell r="E2025">
            <v>-25285.15</v>
          </cell>
        </row>
        <row r="2026">
          <cell r="C2026">
            <v>-11.167960000000001</v>
          </cell>
          <cell r="E2026">
            <v>-25295.05</v>
          </cell>
        </row>
        <row r="2027">
          <cell r="C2027">
            <v>-11.17801</v>
          </cell>
          <cell r="E2027">
            <v>-25305.21</v>
          </cell>
        </row>
        <row r="2028">
          <cell r="C2028">
            <v>-11.187989999999999</v>
          </cell>
          <cell r="E2028">
            <v>-25315.439999999999</v>
          </cell>
        </row>
        <row r="2029">
          <cell r="C2029">
            <v>-11.197979999999999</v>
          </cell>
          <cell r="E2029">
            <v>-25325.64</v>
          </cell>
        </row>
        <row r="2030">
          <cell r="C2030">
            <v>-11.20796</v>
          </cell>
          <cell r="E2030">
            <v>-25335.77</v>
          </cell>
        </row>
        <row r="2031">
          <cell r="C2031">
            <v>-11.21795</v>
          </cell>
          <cell r="E2031">
            <v>-25345.75</v>
          </cell>
        </row>
        <row r="2032">
          <cell r="C2032">
            <v>-11.22799</v>
          </cell>
          <cell r="E2032">
            <v>-25355.79</v>
          </cell>
        </row>
        <row r="2033">
          <cell r="C2033">
            <v>-11.237970000000001</v>
          </cell>
          <cell r="E2033">
            <v>-25365.94</v>
          </cell>
        </row>
        <row r="2034">
          <cell r="C2034">
            <v>-11.247960000000001</v>
          </cell>
          <cell r="E2034">
            <v>-25376.1</v>
          </cell>
        </row>
        <row r="2035">
          <cell r="C2035">
            <v>-11.257999999999999</v>
          </cell>
          <cell r="E2035">
            <v>-25385.78</v>
          </cell>
        </row>
        <row r="2036">
          <cell r="C2036">
            <v>-11.267989999999999</v>
          </cell>
          <cell r="E2036">
            <v>-25395.27</v>
          </cell>
        </row>
        <row r="2037">
          <cell r="C2037">
            <v>-11.278029999999999</v>
          </cell>
          <cell r="E2037">
            <v>-25404.47</v>
          </cell>
        </row>
        <row r="2038">
          <cell r="C2038">
            <v>-11.288019999999999</v>
          </cell>
          <cell r="E2038">
            <v>-25413.49</v>
          </cell>
        </row>
        <row r="2039">
          <cell r="C2039">
            <v>-11.298</v>
          </cell>
          <cell r="E2039">
            <v>-25422.01</v>
          </cell>
        </row>
        <row r="2040">
          <cell r="C2040">
            <v>-11.30799</v>
          </cell>
          <cell r="E2040">
            <v>-25430.31</v>
          </cell>
        </row>
        <row r="2041">
          <cell r="C2041">
            <v>-11.31803</v>
          </cell>
          <cell r="E2041">
            <v>-25438.44</v>
          </cell>
        </row>
        <row r="2042">
          <cell r="C2042">
            <v>-11.32802</v>
          </cell>
          <cell r="E2042">
            <v>-25446.15</v>
          </cell>
        </row>
        <row r="2043">
          <cell r="C2043">
            <v>-11.337999999999999</v>
          </cell>
          <cell r="E2043">
            <v>-25453.58</v>
          </cell>
        </row>
        <row r="2044">
          <cell r="C2044">
            <v>-11.348050000000001</v>
          </cell>
          <cell r="E2044">
            <v>-25460.36</v>
          </cell>
        </row>
        <row r="2045">
          <cell r="C2045">
            <v>-11.358029999999999</v>
          </cell>
          <cell r="E2045">
            <v>-25466.94</v>
          </cell>
        </row>
        <row r="2046">
          <cell r="C2046">
            <v>-11.36802</v>
          </cell>
          <cell r="E2046">
            <v>-25473.25</v>
          </cell>
        </row>
        <row r="2047">
          <cell r="C2047">
            <v>-11.378</v>
          </cell>
          <cell r="E2047">
            <v>-25479.69</v>
          </cell>
        </row>
        <row r="2048">
          <cell r="C2048">
            <v>-11.387930000000001</v>
          </cell>
          <cell r="E2048">
            <v>-25486.35</v>
          </cell>
        </row>
        <row r="2049">
          <cell r="C2049">
            <v>-11.397970000000001</v>
          </cell>
          <cell r="E2049">
            <v>-25492.93</v>
          </cell>
        </row>
        <row r="2050">
          <cell r="C2050">
            <v>-11.40802</v>
          </cell>
          <cell r="E2050">
            <v>-25499.54</v>
          </cell>
        </row>
        <row r="2051">
          <cell r="C2051">
            <v>-11.418060000000001</v>
          </cell>
          <cell r="E2051">
            <v>-25506.21</v>
          </cell>
        </row>
        <row r="2052">
          <cell r="C2052">
            <v>-11.428050000000001</v>
          </cell>
          <cell r="E2052">
            <v>-25513.18</v>
          </cell>
        </row>
        <row r="2053">
          <cell r="C2053">
            <v>-11.438090000000001</v>
          </cell>
          <cell r="E2053">
            <v>-25520.240000000002</v>
          </cell>
        </row>
        <row r="2054">
          <cell r="C2054">
            <v>-11.448079999999999</v>
          </cell>
          <cell r="E2054">
            <v>-25527.13</v>
          </cell>
        </row>
        <row r="2055">
          <cell r="C2055">
            <v>-11.458119999999999</v>
          </cell>
          <cell r="E2055">
            <v>-25534.25</v>
          </cell>
        </row>
        <row r="2056">
          <cell r="C2056">
            <v>-11.46805</v>
          </cell>
          <cell r="E2056">
            <v>-25541.57</v>
          </cell>
        </row>
        <row r="2057">
          <cell r="C2057">
            <v>-11.47803</v>
          </cell>
          <cell r="E2057">
            <v>-25548.86</v>
          </cell>
        </row>
        <row r="2058">
          <cell r="C2058">
            <v>-11.48795</v>
          </cell>
          <cell r="E2058">
            <v>-25556.65</v>
          </cell>
        </row>
        <row r="2059">
          <cell r="C2059">
            <v>-11.49794</v>
          </cell>
          <cell r="E2059">
            <v>-25564.959999999999</v>
          </cell>
        </row>
        <row r="2060">
          <cell r="C2060">
            <v>-11.50798</v>
          </cell>
          <cell r="E2060">
            <v>-25573.4</v>
          </cell>
        </row>
        <row r="2061">
          <cell r="C2061">
            <v>-11.51797</v>
          </cell>
          <cell r="E2061">
            <v>-25581.83</v>
          </cell>
        </row>
        <row r="2062">
          <cell r="C2062">
            <v>-11.527950000000001</v>
          </cell>
          <cell r="E2062">
            <v>-25589.93</v>
          </cell>
        </row>
        <row r="2063">
          <cell r="C2063">
            <v>-11.538</v>
          </cell>
          <cell r="E2063">
            <v>-25597.78</v>
          </cell>
        </row>
        <row r="2064">
          <cell r="C2064">
            <v>-11.547980000000001</v>
          </cell>
          <cell r="E2064">
            <v>-25605.25</v>
          </cell>
        </row>
        <row r="2065">
          <cell r="C2065">
            <v>-11.55803</v>
          </cell>
          <cell r="E2065">
            <v>-25611.72</v>
          </cell>
        </row>
        <row r="2066">
          <cell r="C2066">
            <v>-11.568070000000001</v>
          </cell>
          <cell r="E2066">
            <v>-25617.200000000001</v>
          </cell>
        </row>
        <row r="2067">
          <cell r="C2067">
            <v>-11.578060000000001</v>
          </cell>
          <cell r="E2067">
            <v>-25622.13</v>
          </cell>
        </row>
        <row r="2068">
          <cell r="C2068">
            <v>-11.588100000000001</v>
          </cell>
          <cell r="E2068">
            <v>-25625.77</v>
          </cell>
        </row>
        <row r="2069">
          <cell r="C2069">
            <v>-11.59803</v>
          </cell>
          <cell r="E2069">
            <v>-25627.7</v>
          </cell>
        </row>
        <row r="2070">
          <cell r="C2070">
            <v>-11.60801</v>
          </cell>
          <cell r="E2070">
            <v>-25627.74</v>
          </cell>
        </row>
        <row r="2071">
          <cell r="C2071">
            <v>-11.618</v>
          </cell>
          <cell r="E2071">
            <v>-25625.43</v>
          </cell>
        </row>
        <row r="2072">
          <cell r="C2072">
            <v>-11.627980000000001</v>
          </cell>
          <cell r="E2072">
            <v>-25620.66</v>
          </cell>
        </row>
        <row r="2073">
          <cell r="C2073">
            <v>-11.637969999999999</v>
          </cell>
          <cell r="E2073">
            <v>-25613.78</v>
          </cell>
        </row>
        <row r="2074">
          <cell r="C2074">
            <v>-11.648009999999999</v>
          </cell>
          <cell r="E2074">
            <v>-25604.22</v>
          </cell>
        </row>
        <row r="2075">
          <cell r="C2075">
            <v>-11.657999999999999</v>
          </cell>
          <cell r="E2075">
            <v>-25592.560000000001</v>
          </cell>
        </row>
        <row r="2076">
          <cell r="C2076">
            <v>-11.66798</v>
          </cell>
          <cell r="E2076">
            <v>-25579.77</v>
          </cell>
        </row>
        <row r="2077">
          <cell r="C2077">
            <v>-11.67797</v>
          </cell>
          <cell r="E2077">
            <v>-25566.51</v>
          </cell>
        </row>
        <row r="2078">
          <cell r="C2078">
            <v>-11.687950000000001</v>
          </cell>
          <cell r="E2078">
            <v>-25554.240000000002</v>
          </cell>
        </row>
        <row r="2079">
          <cell r="C2079">
            <v>-11.698</v>
          </cell>
          <cell r="E2079">
            <v>-25543.35</v>
          </cell>
        </row>
        <row r="2080">
          <cell r="C2080">
            <v>-11.707979999999999</v>
          </cell>
          <cell r="E2080">
            <v>-25534.84</v>
          </cell>
        </row>
        <row r="2081">
          <cell r="C2081">
            <v>-11.71796</v>
          </cell>
          <cell r="E2081">
            <v>-25529.34</v>
          </cell>
        </row>
        <row r="2082">
          <cell r="C2082">
            <v>-11.72795</v>
          </cell>
          <cell r="E2082">
            <v>-25526.799999999999</v>
          </cell>
        </row>
        <row r="2083">
          <cell r="C2083">
            <v>-11.738</v>
          </cell>
          <cell r="E2083">
            <v>-25526.97</v>
          </cell>
        </row>
        <row r="2084">
          <cell r="C2084">
            <v>-11.74804</v>
          </cell>
          <cell r="E2084">
            <v>-25529.38</v>
          </cell>
        </row>
        <row r="2085">
          <cell r="C2085">
            <v>-11.75802</v>
          </cell>
          <cell r="E2085">
            <v>-25533.07</v>
          </cell>
        </row>
        <row r="2086">
          <cell r="C2086">
            <v>-11.76807</v>
          </cell>
          <cell r="E2086">
            <v>-25537.9</v>
          </cell>
        </row>
        <row r="2087">
          <cell r="C2087">
            <v>-11.777990000000001</v>
          </cell>
          <cell r="E2087">
            <v>-25544.01</v>
          </cell>
        </row>
        <row r="2088">
          <cell r="C2088">
            <v>-11.787979999999999</v>
          </cell>
          <cell r="E2088">
            <v>-25550.61</v>
          </cell>
        </row>
        <row r="2089">
          <cell r="C2089">
            <v>-11.79796</v>
          </cell>
          <cell r="E2089">
            <v>-25557.51</v>
          </cell>
        </row>
        <row r="2090">
          <cell r="C2090">
            <v>-11.80795</v>
          </cell>
          <cell r="E2090">
            <v>-25564.57</v>
          </cell>
        </row>
        <row r="2091">
          <cell r="C2091">
            <v>-11.81799</v>
          </cell>
          <cell r="E2091">
            <v>-25572</v>
          </cell>
        </row>
        <row r="2092">
          <cell r="C2092">
            <v>-11.82798</v>
          </cell>
          <cell r="E2092">
            <v>-25579.53</v>
          </cell>
        </row>
        <row r="2093">
          <cell r="C2093">
            <v>-11.837960000000001</v>
          </cell>
          <cell r="E2093">
            <v>-25586.87</v>
          </cell>
        </row>
        <row r="2094">
          <cell r="C2094">
            <v>-11.84801</v>
          </cell>
          <cell r="E2094">
            <v>-25594.27</v>
          </cell>
        </row>
        <row r="2095">
          <cell r="C2095">
            <v>-11.857989999999999</v>
          </cell>
          <cell r="E2095">
            <v>-25601.22</v>
          </cell>
        </row>
        <row r="2096">
          <cell r="C2096">
            <v>-11.867979999999999</v>
          </cell>
          <cell r="E2096">
            <v>-25607.94</v>
          </cell>
        </row>
        <row r="2097">
          <cell r="C2097">
            <v>-11.87796</v>
          </cell>
          <cell r="E2097">
            <v>-25614.71</v>
          </cell>
        </row>
        <row r="2098">
          <cell r="C2098">
            <v>-11.88795</v>
          </cell>
          <cell r="E2098">
            <v>-25621.24</v>
          </cell>
        </row>
        <row r="2099">
          <cell r="C2099">
            <v>-11.89799</v>
          </cell>
          <cell r="E2099">
            <v>-25627.68</v>
          </cell>
        </row>
        <row r="2100">
          <cell r="C2100">
            <v>-11.90798</v>
          </cell>
          <cell r="E2100">
            <v>-25633.98</v>
          </cell>
        </row>
        <row r="2101">
          <cell r="C2101">
            <v>-11.917899999999999</v>
          </cell>
          <cell r="E2101">
            <v>-25640.54</v>
          </cell>
        </row>
        <row r="2102">
          <cell r="C2102">
            <v>-11.92783</v>
          </cell>
          <cell r="E2102">
            <v>-25646.84</v>
          </cell>
        </row>
        <row r="2103">
          <cell r="C2103">
            <v>-11.93787</v>
          </cell>
          <cell r="E2103">
            <v>-25653.37</v>
          </cell>
        </row>
        <row r="2104">
          <cell r="C2104">
            <v>-11.94792</v>
          </cell>
          <cell r="E2104">
            <v>-25660.31</v>
          </cell>
        </row>
        <row r="2105">
          <cell r="C2105">
            <v>-11.9579</v>
          </cell>
          <cell r="E2105">
            <v>-25667.14</v>
          </cell>
        </row>
        <row r="2106">
          <cell r="C2106">
            <v>-11.96794</v>
          </cell>
          <cell r="E2106">
            <v>-25673.79</v>
          </cell>
        </row>
        <row r="2107">
          <cell r="C2107">
            <v>-11.977930000000001</v>
          </cell>
          <cell r="E2107">
            <v>-25680.07</v>
          </cell>
        </row>
        <row r="2108">
          <cell r="C2108">
            <v>-11.987970000000001</v>
          </cell>
          <cell r="E2108">
            <v>-25686.33</v>
          </cell>
        </row>
        <row r="2109">
          <cell r="C2109">
            <v>-11.997960000000001</v>
          </cell>
          <cell r="E2109">
            <v>-25693.02</v>
          </cell>
        </row>
        <row r="2110">
          <cell r="C2110">
            <v>-12.007999999999999</v>
          </cell>
          <cell r="E2110">
            <v>-25699.88</v>
          </cell>
        </row>
        <row r="2111">
          <cell r="C2111">
            <v>-12.017989999999999</v>
          </cell>
          <cell r="E2111">
            <v>-25707.38</v>
          </cell>
        </row>
        <row r="2112">
          <cell r="C2112">
            <v>-12.02791</v>
          </cell>
          <cell r="E2112">
            <v>-25714.95</v>
          </cell>
        </row>
        <row r="2113">
          <cell r="C2113">
            <v>-12.0379</v>
          </cell>
          <cell r="E2113">
            <v>-25722.44</v>
          </cell>
        </row>
        <row r="2114">
          <cell r="C2114">
            <v>-12.047879999999999</v>
          </cell>
          <cell r="E2114">
            <v>-25729.83</v>
          </cell>
        </row>
        <row r="2115">
          <cell r="C2115">
            <v>-12.057869999999999</v>
          </cell>
          <cell r="E2115">
            <v>-25737.37</v>
          </cell>
        </row>
        <row r="2116">
          <cell r="C2116">
            <v>-12.06785</v>
          </cell>
          <cell r="E2116">
            <v>-25745.34</v>
          </cell>
        </row>
        <row r="2117">
          <cell r="C2117">
            <v>-12.0779</v>
          </cell>
          <cell r="E2117">
            <v>-25754.21</v>
          </cell>
        </row>
        <row r="2118">
          <cell r="C2118">
            <v>-12.08788</v>
          </cell>
          <cell r="E2118">
            <v>-25763.31</v>
          </cell>
        </row>
        <row r="2119">
          <cell r="C2119">
            <v>-12.09787</v>
          </cell>
          <cell r="E2119">
            <v>-25772.89</v>
          </cell>
        </row>
        <row r="2120">
          <cell r="C2120">
            <v>-12.10791</v>
          </cell>
          <cell r="E2120">
            <v>-25782.44</v>
          </cell>
        </row>
        <row r="2121">
          <cell r="C2121">
            <v>-12.117900000000001</v>
          </cell>
          <cell r="E2121">
            <v>-25792.37</v>
          </cell>
        </row>
        <row r="2122">
          <cell r="C2122">
            <v>-12.127879999999999</v>
          </cell>
          <cell r="E2122">
            <v>-25802.01</v>
          </cell>
        </row>
        <row r="2123">
          <cell r="C2123">
            <v>-12.137869999999999</v>
          </cell>
          <cell r="E2123">
            <v>-25811.95</v>
          </cell>
        </row>
        <row r="2124">
          <cell r="C2124">
            <v>-12.14791</v>
          </cell>
          <cell r="E2124">
            <v>-25821.919999999998</v>
          </cell>
        </row>
        <row r="2125">
          <cell r="C2125">
            <v>-12.157959999999999</v>
          </cell>
          <cell r="E2125">
            <v>-25831.82</v>
          </cell>
        </row>
        <row r="2126">
          <cell r="C2126">
            <v>-12.167999999999999</v>
          </cell>
          <cell r="E2126">
            <v>-25841.87</v>
          </cell>
        </row>
        <row r="2127">
          <cell r="C2127">
            <v>-12.178039999999999</v>
          </cell>
          <cell r="E2127">
            <v>-25851.66</v>
          </cell>
        </row>
        <row r="2128">
          <cell r="C2128">
            <v>-12.188029999999999</v>
          </cell>
          <cell r="E2128">
            <v>-25861.32</v>
          </cell>
        </row>
        <row r="2129">
          <cell r="C2129">
            <v>-12.19801</v>
          </cell>
          <cell r="E2129">
            <v>-25870.84</v>
          </cell>
        </row>
        <row r="2130">
          <cell r="C2130">
            <v>-12.207940000000001</v>
          </cell>
          <cell r="E2130">
            <v>-25880.28</v>
          </cell>
        </row>
        <row r="2131">
          <cell r="C2131">
            <v>-12.217980000000001</v>
          </cell>
          <cell r="E2131">
            <v>-25889.33</v>
          </cell>
        </row>
        <row r="2132">
          <cell r="C2132">
            <v>-12.227969999999999</v>
          </cell>
          <cell r="E2132">
            <v>-25897.91</v>
          </cell>
        </row>
        <row r="2133">
          <cell r="C2133">
            <v>-12.23795</v>
          </cell>
          <cell r="E2133">
            <v>-25906.15</v>
          </cell>
        </row>
        <row r="2134">
          <cell r="C2134">
            <v>-12.24794</v>
          </cell>
          <cell r="E2134">
            <v>-25914.58</v>
          </cell>
        </row>
        <row r="2135">
          <cell r="C2135">
            <v>-12.25792</v>
          </cell>
          <cell r="E2135">
            <v>-25923.200000000001</v>
          </cell>
        </row>
        <row r="2136">
          <cell r="C2136">
            <v>-12.267910000000001</v>
          </cell>
          <cell r="E2136">
            <v>-25931.63</v>
          </cell>
        </row>
        <row r="2137">
          <cell r="C2137">
            <v>-12.277889999999999</v>
          </cell>
          <cell r="E2137">
            <v>-25939.81</v>
          </cell>
        </row>
        <row r="2138">
          <cell r="C2138">
            <v>-12.287940000000001</v>
          </cell>
          <cell r="E2138">
            <v>-25947.41</v>
          </cell>
        </row>
        <row r="2139">
          <cell r="C2139">
            <v>-12.29792</v>
          </cell>
          <cell r="E2139">
            <v>-25954.63</v>
          </cell>
        </row>
        <row r="2140">
          <cell r="C2140">
            <v>-12.30791</v>
          </cell>
          <cell r="E2140">
            <v>-25961.43</v>
          </cell>
        </row>
        <row r="2141">
          <cell r="C2141">
            <v>-12.31795</v>
          </cell>
          <cell r="E2141">
            <v>-25967.77</v>
          </cell>
        </row>
        <row r="2142">
          <cell r="C2142">
            <v>-12.32788</v>
          </cell>
          <cell r="E2142">
            <v>-25973.43</v>
          </cell>
        </row>
        <row r="2143">
          <cell r="C2143">
            <v>-12.33792</v>
          </cell>
          <cell r="E2143">
            <v>-25978.81</v>
          </cell>
        </row>
        <row r="2144">
          <cell r="C2144">
            <v>-12.34797</v>
          </cell>
          <cell r="E2144">
            <v>-25984.41</v>
          </cell>
        </row>
        <row r="2145">
          <cell r="C2145">
            <v>-12.35801</v>
          </cell>
          <cell r="E2145">
            <v>-25989.68</v>
          </cell>
        </row>
        <row r="2146">
          <cell r="C2146">
            <v>-12.368</v>
          </cell>
          <cell r="E2146">
            <v>-25994.14</v>
          </cell>
        </row>
        <row r="2147">
          <cell r="C2147">
            <v>-12.37804</v>
          </cell>
          <cell r="E2147">
            <v>-25998.15</v>
          </cell>
        </row>
        <row r="2148">
          <cell r="C2148">
            <v>-12.38791</v>
          </cell>
          <cell r="E2148">
            <v>-26001.32</v>
          </cell>
        </row>
        <row r="2149">
          <cell r="C2149">
            <v>-12.39789</v>
          </cell>
          <cell r="E2149">
            <v>-26003.41</v>
          </cell>
        </row>
        <row r="2150">
          <cell r="C2150">
            <v>-12.40794</v>
          </cell>
          <cell r="E2150">
            <v>-26004.400000000001</v>
          </cell>
        </row>
        <row r="2151">
          <cell r="C2151">
            <v>-12.417920000000001</v>
          </cell>
          <cell r="E2151">
            <v>-26004.07</v>
          </cell>
        </row>
        <row r="2152">
          <cell r="C2152">
            <v>-12.427899999999999</v>
          </cell>
          <cell r="E2152">
            <v>-26002.39</v>
          </cell>
        </row>
        <row r="2153">
          <cell r="C2153">
            <v>-12.437889999999999</v>
          </cell>
          <cell r="E2153">
            <v>-25998.57</v>
          </cell>
        </row>
        <row r="2154">
          <cell r="C2154">
            <v>-12.447939999999999</v>
          </cell>
          <cell r="E2154">
            <v>-25992.78</v>
          </cell>
        </row>
        <row r="2155">
          <cell r="C2155">
            <v>-12.45792</v>
          </cell>
          <cell r="E2155">
            <v>-25985.4</v>
          </cell>
        </row>
        <row r="2156">
          <cell r="C2156">
            <v>-12.46791</v>
          </cell>
          <cell r="E2156">
            <v>-25976.81</v>
          </cell>
        </row>
        <row r="2157">
          <cell r="C2157">
            <v>-12.47795</v>
          </cell>
          <cell r="E2157">
            <v>-25967.84</v>
          </cell>
        </row>
        <row r="2158">
          <cell r="C2158">
            <v>-12.48793</v>
          </cell>
          <cell r="E2158">
            <v>-25958.85</v>
          </cell>
        </row>
        <row r="2159">
          <cell r="C2159">
            <v>-12.497920000000001</v>
          </cell>
          <cell r="E2159">
            <v>-25950.35</v>
          </cell>
        </row>
        <row r="2160">
          <cell r="C2160">
            <v>-12.507960000000001</v>
          </cell>
          <cell r="E2160">
            <v>-25943.279999999999</v>
          </cell>
        </row>
        <row r="2161">
          <cell r="C2161">
            <v>-12.517950000000001</v>
          </cell>
          <cell r="E2161">
            <v>-25938.27</v>
          </cell>
        </row>
        <row r="2162">
          <cell r="C2162">
            <v>-12.52793</v>
          </cell>
          <cell r="E2162">
            <v>-25935.279999999999</v>
          </cell>
        </row>
        <row r="2163">
          <cell r="C2163">
            <v>-12.537979999999999</v>
          </cell>
          <cell r="E2163">
            <v>-25933.93</v>
          </cell>
        </row>
        <row r="2164">
          <cell r="C2164">
            <v>-12.54796</v>
          </cell>
          <cell r="E2164">
            <v>-25934.23</v>
          </cell>
        </row>
        <row r="2165">
          <cell r="C2165">
            <v>-12.558009999999999</v>
          </cell>
          <cell r="E2165">
            <v>-25935.71</v>
          </cell>
        </row>
        <row r="2166">
          <cell r="C2166">
            <v>-12.56799</v>
          </cell>
          <cell r="E2166">
            <v>-25938.33</v>
          </cell>
        </row>
        <row r="2167">
          <cell r="C2167">
            <v>-12.57798</v>
          </cell>
          <cell r="E2167">
            <v>-25941.78</v>
          </cell>
        </row>
        <row r="2168">
          <cell r="C2168">
            <v>-12.587960000000001</v>
          </cell>
          <cell r="E2168">
            <v>-25946.05</v>
          </cell>
        </row>
        <row r="2169">
          <cell r="C2169">
            <v>-12.597950000000001</v>
          </cell>
          <cell r="E2169">
            <v>-25950.94</v>
          </cell>
        </row>
        <row r="2170">
          <cell r="C2170">
            <v>-12.607989999999999</v>
          </cell>
          <cell r="E2170">
            <v>-25955.96</v>
          </cell>
        </row>
        <row r="2171">
          <cell r="C2171">
            <v>-12.618040000000001</v>
          </cell>
          <cell r="E2171">
            <v>-25961.09</v>
          </cell>
        </row>
        <row r="2172">
          <cell r="C2172">
            <v>-12.628019999999999</v>
          </cell>
          <cell r="E2172">
            <v>-25966.25</v>
          </cell>
        </row>
        <row r="2173">
          <cell r="C2173">
            <v>-12.638070000000001</v>
          </cell>
          <cell r="E2173">
            <v>-25971.9</v>
          </cell>
        </row>
        <row r="2174">
          <cell r="C2174">
            <v>-12.64805</v>
          </cell>
          <cell r="E2174">
            <v>-25977.39</v>
          </cell>
        </row>
        <row r="2175">
          <cell r="C2175">
            <v>-12.65798</v>
          </cell>
          <cell r="E2175">
            <v>-25983.040000000001</v>
          </cell>
        </row>
        <row r="2176">
          <cell r="C2176">
            <v>-12.667960000000001</v>
          </cell>
          <cell r="E2176">
            <v>-25988.69</v>
          </cell>
        </row>
        <row r="2177">
          <cell r="C2177">
            <v>-12.677949999999999</v>
          </cell>
          <cell r="E2177">
            <v>-25994.19</v>
          </cell>
        </row>
        <row r="2178">
          <cell r="C2178">
            <v>-12.68787</v>
          </cell>
          <cell r="E2178">
            <v>-25999.65</v>
          </cell>
        </row>
        <row r="2179">
          <cell r="C2179">
            <v>-12.697850000000001</v>
          </cell>
          <cell r="E2179">
            <v>-26005.18</v>
          </cell>
        </row>
        <row r="2180">
          <cell r="C2180">
            <v>-12.707839999999999</v>
          </cell>
          <cell r="E2180">
            <v>-26011.26</v>
          </cell>
        </row>
        <row r="2181">
          <cell r="C2181">
            <v>-12.717829999999999</v>
          </cell>
          <cell r="E2181">
            <v>-26017.279999999999</v>
          </cell>
        </row>
        <row r="2182">
          <cell r="C2182">
            <v>-12.727930000000001</v>
          </cell>
          <cell r="E2182">
            <v>-26023.45</v>
          </cell>
        </row>
        <row r="2183">
          <cell r="C2183">
            <v>-12.737970000000001</v>
          </cell>
          <cell r="E2183">
            <v>-26029.59</v>
          </cell>
        </row>
        <row r="2184">
          <cell r="C2184">
            <v>-12.74802</v>
          </cell>
          <cell r="E2184">
            <v>-26035.42</v>
          </cell>
        </row>
        <row r="2185">
          <cell r="C2185">
            <v>-12.757999999999999</v>
          </cell>
          <cell r="E2185">
            <v>-26040.880000000001</v>
          </cell>
        </row>
        <row r="2186">
          <cell r="C2186">
            <v>-12.767989999999999</v>
          </cell>
          <cell r="E2186">
            <v>-26046.400000000001</v>
          </cell>
        </row>
        <row r="2187">
          <cell r="C2187">
            <v>-12.778029999999999</v>
          </cell>
          <cell r="E2187">
            <v>-26051.88</v>
          </cell>
        </row>
        <row r="2188">
          <cell r="C2188">
            <v>-12.788080000000001</v>
          </cell>
          <cell r="E2188">
            <v>-26057.31</v>
          </cell>
        </row>
        <row r="2189">
          <cell r="C2189">
            <v>-12.798120000000001</v>
          </cell>
          <cell r="E2189">
            <v>-26063.03</v>
          </cell>
        </row>
        <row r="2190">
          <cell r="C2190">
            <v>-12.808109999999999</v>
          </cell>
          <cell r="E2190">
            <v>-26069.16</v>
          </cell>
        </row>
        <row r="2191">
          <cell r="C2191">
            <v>-12.81809</v>
          </cell>
          <cell r="E2191">
            <v>-26075.599999999999</v>
          </cell>
        </row>
        <row r="2192">
          <cell r="C2192">
            <v>-12.8279</v>
          </cell>
          <cell r="E2192">
            <v>-26082.26</v>
          </cell>
        </row>
        <row r="2193">
          <cell r="C2193">
            <v>-12.83794</v>
          </cell>
          <cell r="E2193">
            <v>-26089.15</v>
          </cell>
        </row>
        <row r="2194">
          <cell r="C2194">
            <v>-12.848050000000001</v>
          </cell>
          <cell r="E2194">
            <v>-26096.76</v>
          </cell>
        </row>
        <row r="2195">
          <cell r="C2195">
            <v>-12.858029999999999</v>
          </cell>
          <cell r="E2195">
            <v>-26104.560000000001</v>
          </cell>
        </row>
        <row r="2196">
          <cell r="C2196">
            <v>-12.86802</v>
          </cell>
          <cell r="E2196">
            <v>-26112.49</v>
          </cell>
        </row>
        <row r="2197">
          <cell r="C2197">
            <v>-12.877940000000001</v>
          </cell>
          <cell r="E2197">
            <v>-26120.67</v>
          </cell>
        </row>
        <row r="2198">
          <cell r="C2198">
            <v>-12.887930000000001</v>
          </cell>
          <cell r="E2198">
            <v>-26128.42</v>
          </cell>
        </row>
        <row r="2199">
          <cell r="C2199">
            <v>-12.897970000000001</v>
          </cell>
          <cell r="E2199">
            <v>-26135.96</v>
          </cell>
        </row>
        <row r="2200">
          <cell r="C2200">
            <v>-12.907959999999999</v>
          </cell>
          <cell r="E2200">
            <v>-26143.77</v>
          </cell>
        </row>
        <row r="2201">
          <cell r="C2201">
            <v>-12.91794</v>
          </cell>
          <cell r="E2201">
            <v>-26151.64</v>
          </cell>
        </row>
        <row r="2202">
          <cell r="C2202">
            <v>-12.92792</v>
          </cell>
          <cell r="E2202">
            <v>-26159.15</v>
          </cell>
        </row>
        <row r="2203">
          <cell r="C2203">
            <v>-12.93797</v>
          </cell>
          <cell r="E2203">
            <v>-26166.97</v>
          </cell>
        </row>
        <row r="2204">
          <cell r="C2204">
            <v>-12.94801</v>
          </cell>
          <cell r="E2204">
            <v>-26175.06</v>
          </cell>
        </row>
        <row r="2205">
          <cell r="C2205">
            <v>-12.957940000000001</v>
          </cell>
          <cell r="E2205">
            <v>-26182.94</v>
          </cell>
        </row>
        <row r="2206">
          <cell r="C2206">
            <v>-12.967980000000001</v>
          </cell>
          <cell r="E2206">
            <v>-26190.79</v>
          </cell>
        </row>
        <row r="2207">
          <cell r="C2207">
            <v>-12.977969999999999</v>
          </cell>
          <cell r="E2207">
            <v>-26198.76</v>
          </cell>
        </row>
        <row r="2208">
          <cell r="C2208">
            <v>-12.98795</v>
          </cell>
          <cell r="E2208">
            <v>-26206.97</v>
          </cell>
        </row>
        <row r="2209">
          <cell r="C2209">
            <v>-12.99794</v>
          </cell>
          <cell r="E2209">
            <v>-26215.16</v>
          </cell>
        </row>
        <row r="2210">
          <cell r="C2210">
            <v>-13.00792</v>
          </cell>
          <cell r="E2210">
            <v>-26223.39</v>
          </cell>
        </row>
        <row r="2211">
          <cell r="C2211">
            <v>-13.01797</v>
          </cell>
          <cell r="E2211">
            <v>-26231.94</v>
          </cell>
        </row>
        <row r="2212">
          <cell r="C2212">
            <v>-13.027950000000001</v>
          </cell>
          <cell r="E2212">
            <v>-26240.47</v>
          </cell>
        </row>
        <row r="2213">
          <cell r="C2213">
            <v>-13.038</v>
          </cell>
          <cell r="E2213">
            <v>-26248.76</v>
          </cell>
        </row>
        <row r="2214">
          <cell r="C2214">
            <v>-13.047980000000001</v>
          </cell>
          <cell r="E2214">
            <v>-26256.97</v>
          </cell>
        </row>
        <row r="2215">
          <cell r="C2215">
            <v>-13.057969999999999</v>
          </cell>
          <cell r="E2215">
            <v>-26265.24</v>
          </cell>
        </row>
        <row r="2216">
          <cell r="C2216">
            <v>-13.068009999999999</v>
          </cell>
          <cell r="E2216">
            <v>-26273.58</v>
          </cell>
        </row>
        <row r="2217">
          <cell r="C2217">
            <v>-13.077999999999999</v>
          </cell>
          <cell r="E2217">
            <v>-26281.82</v>
          </cell>
        </row>
        <row r="2218">
          <cell r="C2218">
            <v>-13.08798</v>
          </cell>
          <cell r="E2218">
            <v>-26290.01</v>
          </cell>
        </row>
        <row r="2219">
          <cell r="C2219">
            <v>-13.097910000000001</v>
          </cell>
          <cell r="E2219">
            <v>-26297.61</v>
          </cell>
        </row>
        <row r="2220">
          <cell r="C2220">
            <v>-13.107950000000001</v>
          </cell>
          <cell r="E2220">
            <v>-26304.77</v>
          </cell>
        </row>
        <row r="2221">
          <cell r="C2221">
            <v>-13.117940000000001</v>
          </cell>
          <cell r="E2221">
            <v>-26311.86</v>
          </cell>
        </row>
        <row r="2222">
          <cell r="C2222">
            <v>-13.127980000000001</v>
          </cell>
          <cell r="E2222">
            <v>-26318.61</v>
          </cell>
        </row>
        <row r="2223">
          <cell r="C2223">
            <v>-13.138019999999999</v>
          </cell>
          <cell r="E2223">
            <v>-26325.23</v>
          </cell>
        </row>
        <row r="2224">
          <cell r="C2224">
            <v>-13.14795</v>
          </cell>
          <cell r="E2224">
            <v>-26331.77</v>
          </cell>
        </row>
        <row r="2225">
          <cell r="C2225">
            <v>-13.15794</v>
          </cell>
          <cell r="E2225">
            <v>-26338.23</v>
          </cell>
        </row>
        <row r="2226">
          <cell r="C2226">
            <v>-13.16798</v>
          </cell>
          <cell r="E2226">
            <v>-26344.62</v>
          </cell>
        </row>
        <row r="2227">
          <cell r="C2227">
            <v>-13.177960000000001</v>
          </cell>
          <cell r="E2227">
            <v>-26350.98</v>
          </cell>
        </row>
        <row r="2228">
          <cell r="C2228">
            <v>-13.18801</v>
          </cell>
          <cell r="E2228">
            <v>-26357.26</v>
          </cell>
        </row>
        <row r="2229">
          <cell r="C2229">
            <v>-13.197929999999999</v>
          </cell>
          <cell r="E2229">
            <v>-26363.3</v>
          </cell>
        </row>
        <row r="2230">
          <cell r="C2230">
            <v>-13.207979999999999</v>
          </cell>
          <cell r="E2230">
            <v>-26368.57</v>
          </cell>
        </row>
        <row r="2231">
          <cell r="C2231">
            <v>-13.21796</v>
          </cell>
          <cell r="E2231">
            <v>-26373.81</v>
          </cell>
        </row>
        <row r="2232">
          <cell r="C2232">
            <v>-13.228009999999999</v>
          </cell>
          <cell r="E2232">
            <v>-26378.959999999999</v>
          </cell>
        </row>
        <row r="2233">
          <cell r="C2233">
            <v>-13.23799</v>
          </cell>
          <cell r="E2233">
            <v>-26383.98</v>
          </cell>
        </row>
        <row r="2234">
          <cell r="C2234">
            <v>-13.247920000000001</v>
          </cell>
          <cell r="E2234">
            <v>-26388.67</v>
          </cell>
        </row>
        <row r="2235">
          <cell r="C2235">
            <v>-13.257899999999999</v>
          </cell>
          <cell r="E2235">
            <v>-26393.1</v>
          </cell>
        </row>
        <row r="2236">
          <cell r="C2236">
            <v>-13.267950000000001</v>
          </cell>
          <cell r="E2236">
            <v>-26397.200000000001</v>
          </cell>
        </row>
        <row r="2237">
          <cell r="C2237">
            <v>-13.27793</v>
          </cell>
          <cell r="E2237">
            <v>-26400.75</v>
          </cell>
        </row>
        <row r="2238">
          <cell r="C2238">
            <v>-13.287979999999999</v>
          </cell>
          <cell r="E2238">
            <v>-26403.9</v>
          </cell>
        </row>
        <row r="2239">
          <cell r="C2239">
            <v>-13.29796</v>
          </cell>
          <cell r="E2239">
            <v>-26406.639999999999</v>
          </cell>
        </row>
        <row r="2240">
          <cell r="C2240">
            <v>-13.30795</v>
          </cell>
          <cell r="E2240">
            <v>-26408.11</v>
          </cell>
        </row>
        <row r="2241">
          <cell r="C2241">
            <v>-13.31793</v>
          </cell>
          <cell r="E2241">
            <v>-26408.78</v>
          </cell>
        </row>
        <row r="2242">
          <cell r="C2242">
            <v>-13.327920000000001</v>
          </cell>
          <cell r="E2242">
            <v>-26408.31</v>
          </cell>
        </row>
        <row r="2243">
          <cell r="C2243">
            <v>-13.337960000000001</v>
          </cell>
          <cell r="E2243">
            <v>-26406.73</v>
          </cell>
        </row>
        <row r="2244">
          <cell r="C2244">
            <v>-13.347950000000001</v>
          </cell>
          <cell r="E2244">
            <v>-26403.919999999998</v>
          </cell>
        </row>
        <row r="2245">
          <cell r="C2245">
            <v>-13.357989999999999</v>
          </cell>
          <cell r="E2245">
            <v>-26399.93</v>
          </cell>
        </row>
        <row r="2246">
          <cell r="C2246">
            <v>-13.368040000000001</v>
          </cell>
          <cell r="E2246">
            <v>-26395.51</v>
          </cell>
        </row>
        <row r="2247">
          <cell r="C2247">
            <v>-13.378019999999999</v>
          </cell>
          <cell r="E2247">
            <v>-26390.95</v>
          </cell>
        </row>
        <row r="2248">
          <cell r="C2248">
            <v>-13.38801</v>
          </cell>
          <cell r="E2248">
            <v>-26386.32</v>
          </cell>
        </row>
        <row r="2249">
          <cell r="C2249">
            <v>-13.39805</v>
          </cell>
          <cell r="E2249">
            <v>-26381.67</v>
          </cell>
        </row>
        <row r="2250">
          <cell r="C2250">
            <v>-13.40809</v>
          </cell>
          <cell r="E2250">
            <v>-26377.86</v>
          </cell>
        </row>
        <row r="2251">
          <cell r="C2251">
            <v>-13.418139999999999</v>
          </cell>
          <cell r="E2251">
            <v>-26374.83</v>
          </cell>
        </row>
        <row r="2252">
          <cell r="C2252">
            <v>-13.428000000000001</v>
          </cell>
          <cell r="E2252">
            <v>-26372.58</v>
          </cell>
        </row>
        <row r="2253">
          <cell r="C2253">
            <v>-13.437989999999999</v>
          </cell>
          <cell r="E2253">
            <v>-26371.46</v>
          </cell>
        </row>
        <row r="2254">
          <cell r="C2254">
            <v>-13.448029999999999</v>
          </cell>
          <cell r="E2254">
            <v>-26370.67</v>
          </cell>
        </row>
        <row r="2255">
          <cell r="C2255">
            <v>-13.458080000000001</v>
          </cell>
          <cell r="E2255">
            <v>-26370.13</v>
          </cell>
        </row>
        <row r="2256">
          <cell r="C2256">
            <v>-13.468059999999999</v>
          </cell>
          <cell r="E2256">
            <v>-26370.5</v>
          </cell>
        </row>
        <row r="2257">
          <cell r="C2257">
            <v>-13.47805</v>
          </cell>
          <cell r="E2257">
            <v>-26371.41</v>
          </cell>
        </row>
        <row r="2258">
          <cell r="C2258">
            <v>-13.48803</v>
          </cell>
          <cell r="E2258">
            <v>-26372.560000000001</v>
          </cell>
        </row>
        <row r="2259">
          <cell r="C2259">
            <v>-13.49802</v>
          </cell>
          <cell r="E2259">
            <v>-26374.35</v>
          </cell>
        </row>
        <row r="2260">
          <cell r="C2260">
            <v>-13.507999999999999</v>
          </cell>
          <cell r="E2260">
            <v>-26376.52</v>
          </cell>
        </row>
        <row r="2261">
          <cell r="C2261">
            <v>-13.517989999999999</v>
          </cell>
          <cell r="E2261">
            <v>-26379.21</v>
          </cell>
        </row>
        <row r="2262">
          <cell r="C2262">
            <v>-13.52797</v>
          </cell>
          <cell r="E2262">
            <v>-26382.46</v>
          </cell>
        </row>
        <row r="2263">
          <cell r="C2263">
            <v>-13.538019999999999</v>
          </cell>
          <cell r="E2263">
            <v>-26385.919999999998</v>
          </cell>
        </row>
        <row r="2264">
          <cell r="C2264">
            <v>-13.548</v>
          </cell>
          <cell r="E2264">
            <v>-26389.94</v>
          </cell>
        </row>
        <row r="2265">
          <cell r="C2265">
            <v>-13.55805</v>
          </cell>
          <cell r="E2265">
            <v>-26394.55</v>
          </cell>
        </row>
        <row r="2266">
          <cell r="C2266">
            <v>-13.56803</v>
          </cell>
          <cell r="E2266">
            <v>-26399.25</v>
          </cell>
        </row>
        <row r="2267">
          <cell r="C2267">
            <v>-13.577959999999999</v>
          </cell>
          <cell r="E2267">
            <v>-26404.38</v>
          </cell>
        </row>
        <row r="2268">
          <cell r="C2268">
            <v>-13.58794</v>
          </cell>
          <cell r="E2268">
            <v>-26409.94</v>
          </cell>
        </row>
        <row r="2269">
          <cell r="C2269">
            <v>-13.59793</v>
          </cell>
          <cell r="E2269">
            <v>-26415.46</v>
          </cell>
        </row>
        <row r="2270">
          <cell r="C2270">
            <v>-13.60797</v>
          </cell>
          <cell r="E2270">
            <v>-26421.279999999999</v>
          </cell>
        </row>
        <row r="2271">
          <cell r="C2271">
            <v>-13.61796</v>
          </cell>
          <cell r="E2271">
            <v>-26427.13</v>
          </cell>
        </row>
        <row r="2272">
          <cell r="C2272">
            <v>-13.627940000000001</v>
          </cell>
          <cell r="E2272">
            <v>-26432.63</v>
          </cell>
        </row>
        <row r="2273">
          <cell r="C2273">
            <v>-13.637930000000001</v>
          </cell>
          <cell r="E2273">
            <v>-26437.84</v>
          </cell>
        </row>
        <row r="2274">
          <cell r="C2274">
            <v>-13.64791</v>
          </cell>
          <cell r="E2274">
            <v>-26442.639999999999</v>
          </cell>
        </row>
        <row r="2275">
          <cell r="C2275">
            <v>-13.65795</v>
          </cell>
          <cell r="E2275">
            <v>-26447.46</v>
          </cell>
        </row>
        <row r="2276">
          <cell r="C2276">
            <v>-13.667999999999999</v>
          </cell>
          <cell r="E2276">
            <v>-26451.79</v>
          </cell>
        </row>
        <row r="2277">
          <cell r="C2277">
            <v>-13.67798</v>
          </cell>
          <cell r="E2277">
            <v>-26455.85</v>
          </cell>
        </row>
        <row r="2278">
          <cell r="C2278">
            <v>-13.68797</v>
          </cell>
          <cell r="E2278">
            <v>-26459.45</v>
          </cell>
        </row>
        <row r="2279">
          <cell r="C2279">
            <v>-13.69801</v>
          </cell>
          <cell r="E2279">
            <v>-26462.94</v>
          </cell>
        </row>
        <row r="2280">
          <cell r="C2280">
            <v>-13.708</v>
          </cell>
          <cell r="E2280">
            <v>-26466.41</v>
          </cell>
        </row>
        <row r="2281">
          <cell r="C2281">
            <v>-13.717980000000001</v>
          </cell>
          <cell r="E2281">
            <v>-26469.99</v>
          </cell>
        </row>
        <row r="2282">
          <cell r="C2282">
            <v>-13.72803</v>
          </cell>
          <cell r="E2282">
            <v>-26473.18</v>
          </cell>
        </row>
        <row r="2283">
          <cell r="C2283">
            <v>-13.73807</v>
          </cell>
          <cell r="E2283">
            <v>-26476.26</v>
          </cell>
        </row>
        <row r="2284">
          <cell r="C2284">
            <v>-13.748060000000001</v>
          </cell>
          <cell r="E2284">
            <v>-26479.63</v>
          </cell>
        </row>
        <row r="2285">
          <cell r="C2285">
            <v>-13.758039999999999</v>
          </cell>
          <cell r="E2285">
            <v>-26483.32</v>
          </cell>
        </row>
        <row r="2286">
          <cell r="C2286">
            <v>-13.76797</v>
          </cell>
          <cell r="E2286">
            <v>-26487.84</v>
          </cell>
        </row>
        <row r="2287">
          <cell r="C2287">
            <v>-13.77801</v>
          </cell>
          <cell r="E2287">
            <v>-26492.46</v>
          </cell>
        </row>
        <row r="2288">
          <cell r="C2288">
            <v>-13.788</v>
          </cell>
          <cell r="E2288">
            <v>-26497.45</v>
          </cell>
        </row>
        <row r="2289">
          <cell r="C2289">
            <v>-13.797980000000001</v>
          </cell>
          <cell r="E2289">
            <v>-26502.78</v>
          </cell>
        </row>
        <row r="2290">
          <cell r="C2290">
            <v>-13.807969999999999</v>
          </cell>
          <cell r="E2290">
            <v>-26508.720000000001</v>
          </cell>
        </row>
        <row r="2291">
          <cell r="C2291">
            <v>-13.81795</v>
          </cell>
          <cell r="E2291">
            <v>-26515.23</v>
          </cell>
        </row>
        <row r="2292">
          <cell r="C2292">
            <v>-13.828060000000001</v>
          </cell>
          <cell r="E2292">
            <v>-26522.22</v>
          </cell>
        </row>
        <row r="2293">
          <cell r="C2293">
            <v>-13.838039999999999</v>
          </cell>
          <cell r="E2293">
            <v>-26529.38</v>
          </cell>
        </row>
        <row r="2294">
          <cell r="C2294">
            <v>-13.84803</v>
          </cell>
          <cell r="E2294">
            <v>-26536.9</v>
          </cell>
        </row>
        <row r="2295">
          <cell r="C2295">
            <v>-13.857950000000001</v>
          </cell>
          <cell r="E2295">
            <v>-26544.63</v>
          </cell>
        </row>
        <row r="2296">
          <cell r="C2296">
            <v>-13.868</v>
          </cell>
          <cell r="E2296">
            <v>-26552.71</v>
          </cell>
        </row>
        <row r="2297">
          <cell r="C2297">
            <v>-13.877980000000001</v>
          </cell>
          <cell r="E2297">
            <v>-26561.11</v>
          </cell>
        </row>
        <row r="2298">
          <cell r="C2298">
            <v>-13.88796</v>
          </cell>
          <cell r="E2298">
            <v>-26569.69</v>
          </cell>
        </row>
        <row r="2299">
          <cell r="C2299">
            <v>-13.898009999999999</v>
          </cell>
          <cell r="E2299">
            <v>-26578.26</v>
          </cell>
        </row>
        <row r="2300">
          <cell r="C2300">
            <v>-13.907870000000001</v>
          </cell>
          <cell r="E2300">
            <v>-26586.77</v>
          </cell>
        </row>
        <row r="2301">
          <cell r="C2301">
            <v>-13.917859999999999</v>
          </cell>
          <cell r="E2301">
            <v>-26595.19</v>
          </cell>
        </row>
        <row r="2302">
          <cell r="C2302">
            <v>-13.92784</v>
          </cell>
          <cell r="E2302">
            <v>-26602.87</v>
          </cell>
        </row>
        <row r="2303">
          <cell r="C2303">
            <v>-13.937950000000001</v>
          </cell>
          <cell r="E2303">
            <v>-26610.240000000002</v>
          </cell>
        </row>
        <row r="2304">
          <cell r="C2304">
            <v>-13.947990000000001</v>
          </cell>
          <cell r="E2304">
            <v>-26617.18</v>
          </cell>
        </row>
        <row r="2305">
          <cell r="C2305">
            <v>-13.952</v>
          </cell>
          <cell r="E2305">
            <v>-26566.18</v>
          </cell>
        </row>
        <row r="2306">
          <cell r="C2306">
            <v>-13.954029999999999</v>
          </cell>
          <cell r="E2306">
            <v>-26401.35</v>
          </cell>
        </row>
        <row r="2307">
          <cell r="C2307">
            <v>-13.95612</v>
          </cell>
          <cell r="E2307">
            <v>-26046.98</v>
          </cell>
        </row>
        <row r="2308">
          <cell r="C2308">
            <v>-13.958220000000001</v>
          </cell>
          <cell r="E2308">
            <v>-25502.22</v>
          </cell>
        </row>
        <row r="2309">
          <cell r="C2309">
            <v>-13.96031</v>
          </cell>
          <cell r="E2309">
            <v>-24818.94</v>
          </cell>
        </row>
        <row r="2310">
          <cell r="C2310">
            <v>-13.962400000000001</v>
          </cell>
          <cell r="E2310">
            <v>-24040.38</v>
          </cell>
        </row>
        <row r="2311">
          <cell r="C2311">
            <v>-13.964549999999999</v>
          </cell>
          <cell r="E2311">
            <v>-23186.97</v>
          </cell>
        </row>
        <row r="2312">
          <cell r="C2312">
            <v>-13.966710000000001</v>
          </cell>
          <cell r="E2312">
            <v>-22278.63</v>
          </cell>
        </row>
        <row r="2313">
          <cell r="C2313">
            <v>-13.968859999999999</v>
          </cell>
          <cell r="E2313">
            <v>-21340.73</v>
          </cell>
        </row>
        <row r="2314">
          <cell r="C2314">
            <v>-13.97095</v>
          </cell>
          <cell r="E2314">
            <v>-20393.91</v>
          </cell>
        </row>
        <row r="2315">
          <cell r="C2315">
            <v>-13.973050000000001</v>
          </cell>
          <cell r="E2315">
            <v>-19451.669999999998</v>
          </cell>
        </row>
        <row r="2316">
          <cell r="C2316">
            <v>-13.97526</v>
          </cell>
          <cell r="E2316">
            <v>-18525.830000000002</v>
          </cell>
        </row>
        <row r="2317">
          <cell r="C2317">
            <v>-13.977349999999999</v>
          </cell>
          <cell r="E2317">
            <v>-17627.91</v>
          </cell>
        </row>
        <row r="2318">
          <cell r="C2318">
            <v>-13.979559999999999</v>
          </cell>
          <cell r="E2318">
            <v>-16766.89</v>
          </cell>
        </row>
        <row r="2319">
          <cell r="C2319">
            <v>-13.98165</v>
          </cell>
          <cell r="E2319">
            <v>-15948.85</v>
          </cell>
        </row>
        <row r="2320">
          <cell r="C2320">
            <v>-13.983750000000001</v>
          </cell>
          <cell r="E2320">
            <v>-15178.42</v>
          </cell>
        </row>
        <row r="2321">
          <cell r="C2321">
            <v>-13.98584</v>
          </cell>
          <cell r="E2321">
            <v>-14459.19</v>
          </cell>
        </row>
        <row r="2322">
          <cell r="C2322">
            <v>-13.98793</v>
          </cell>
          <cell r="E2322">
            <v>-13793.38</v>
          </cell>
        </row>
        <row r="2323">
          <cell r="C2323">
            <v>-13.99009</v>
          </cell>
          <cell r="E2323">
            <v>-13181.87</v>
          </cell>
        </row>
        <row r="2324">
          <cell r="C2324">
            <v>-13.992179999999999</v>
          </cell>
          <cell r="E2324">
            <v>-12624.63</v>
          </cell>
        </row>
        <row r="2325">
          <cell r="C2325">
            <v>-13.99427</v>
          </cell>
          <cell r="E2325">
            <v>-12120.96</v>
          </cell>
        </row>
        <row r="2326">
          <cell r="C2326">
            <v>-13.9963</v>
          </cell>
          <cell r="E2326">
            <v>-11669.47</v>
          </cell>
        </row>
        <row r="2327">
          <cell r="C2327">
            <v>-13.9984</v>
          </cell>
          <cell r="E2327">
            <v>-11268.2</v>
          </cell>
        </row>
        <row r="2328">
          <cell r="C2328">
            <v>-14.00043</v>
          </cell>
          <cell r="E2328">
            <v>-10914.82</v>
          </cell>
        </row>
        <row r="2329">
          <cell r="C2329">
            <v>-14.002520000000001</v>
          </cell>
          <cell r="E2329">
            <v>-10606.71</v>
          </cell>
        </row>
        <row r="2330">
          <cell r="C2330">
            <v>-14.00455</v>
          </cell>
          <cell r="E2330">
            <v>-10341.01</v>
          </cell>
        </row>
        <row r="2331">
          <cell r="C2331">
            <v>-14.006589999999999</v>
          </cell>
          <cell r="E2331">
            <v>-10114.67</v>
          </cell>
        </row>
        <row r="2332">
          <cell r="C2332">
            <v>-14.008620000000001</v>
          </cell>
          <cell r="E2332">
            <v>-9924.5859999999993</v>
          </cell>
        </row>
        <row r="2333">
          <cell r="C2333">
            <v>-14.01065</v>
          </cell>
          <cell r="E2333">
            <v>-9767.6470000000008</v>
          </cell>
        </row>
        <row r="2334">
          <cell r="C2334">
            <v>-14.012689999999999</v>
          </cell>
          <cell r="E2334">
            <v>-9640.7379999999994</v>
          </cell>
        </row>
        <row r="2335">
          <cell r="C2335">
            <v>-14.014720000000001</v>
          </cell>
          <cell r="E2335">
            <v>-9540.8230000000003</v>
          </cell>
        </row>
        <row r="2336">
          <cell r="C2336">
            <v>-14.016690000000001</v>
          </cell>
          <cell r="E2336">
            <v>-9464.9930000000004</v>
          </cell>
        </row>
        <row r="2337">
          <cell r="C2337">
            <v>-14.01872</v>
          </cell>
          <cell r="E2337">
            <v>-9410.4740000000002</v>
          </cell>
        </row>
        <row r="2338">
          <cell r="C2338">
            <v>-14.0207</v>
          </cell>
          <cell r="E2338">
            <v>-9374.61</v>
          </cell>
        </row>
        <row r="2339">
          <cell r="C2339">
            <v>-14.022729999999999</v>
          </cell>
          <cell r="E2339">
            <v>-9354.9069999999992</v>
          </cell>
        </row>
        <row r="2340">
          <cell r="C2340">
            <v>-14.028829999999999</v>
          </cell>
          <cell r="E2340">
            <v>-9370.6329999999998</v>
          </cell>
        </row>
        <row r="2341">
          <cell r="C2341">
            <v>-14.030799999999999</v>
          </cell>
          <cell r="E2341">
            <v>-9394.2960000000003</v>
          </cell>
        </row>
        <row r="2342">
          <cell r="C2342">
            <v>-14.032830000000001</v>
          </cell>
          <cell r="E2342">
            <v>-9424.3310000000001</v>
          </cell>
        </row>
        <row r="2343">
          <cell r="C2343">
            <v>-14.03487</v>
          </cell>
          <cell r="E2343">
            <v>-9459.3179999999993</v>
          </cell>
        </row>
        <row r="2344">
          <cell r="C2344">
            <v>-14.03684</v>
          </cell>
          <cell r="E2344">
            <v>-9497.9889999999996</v>
          </cell>
        </row>
        <row r="2345">
          <cell r="C2345">
            <v>-14.038869999999999</v>
          </cell>
          <cell r="E2345">
            <v>-9539.2160000000003</v>
          </cell>
        </row>
        <row r="2346">
          <cell r="C2346">
            <v>-14.04091</v>
          </cell>
          <cell r="E2346">
            <v>-9582.0139999999992</v>
          </cell>
        </row>
        <row r="2347">
          <cell r="C2347">
            <v>-14.04288</v>
          </cell>
          <cell r="E2347">
            <v>-9625.5349999999999</v>
          </cell>
        </row>
        <row r="2348">
          <cell r="C2348">
            <v>-14.04491</v>
          </cell>
          <cell r="E2348">
            <v>-9669.0689999999995</v>
          </cell>
        </row>
        <row r="2349">
          <cell r="C2349">
            <v>-14.046889999999999</v>
          </cell>
          <cell r="E2349">
            <v>-9712.0290000000005</v>
          </cell>
        </row>
        <row r="2350">
          <cell r="C2350">
            <v>-14.048859999999999</v>
          </cell>
          <cell r="E2350">
            <v>-9753.9290000000001</v>
          </cell>
        </row>
        <row r="2351">
          <cell r="C2351">
            <v>-14.050890000000001</v>
          </cell>
          <cell r="E2351">
            <v>-9794.3719999999994</v>
          </cell>
        </row>
        <row r="2352">
          <cell r="C2352">
            <v>-14.05292</v>
          </cell>
          <cell r="E2352">
            <v>-9833.0409999999993</v>
          </cell>
        </row>
        <row r="2353">
          <cell r="C2353">
            <v>-14.0549</v>
          </cell>
          <cell r="E2353">
            <v>-9869.7000000000007</v>
          </cell>
        </row>
        <row r="2354">
          <cell r="C2354">
            <v>-14.05687</v>
          </cell>
          <cell r="E2354">
            <v>-9904.18</v>
          </cell>
        </row>
        <row r="2355">
          <cell r="C2355">
            <v>-14.0589</v>
          </cell>
          <cell r="E2355">
            <v>-9936.3719999999994</v>
          </cell>
        </row>
        <row r="2356">
          <cell r="C2356">
            <v>-14.060879999999999</v>
          </cell>
          <cell r="E2356">
            <v>-9966.2309999999998</v>
          </cell>
        </row>
        <row r="2357">
          <cell r="C2357">
            <v>-14.06291</v>
          </cell>
          <cell r="E2357">
            <v>-9993.7620000000006</v>
          </cell>
        </row>
        <row r="2358">
          <cell r="C2358">
            <v>-14.06488</v>
          </cell>
          <cell r="E2358">
            <v>-10018.98</v>
          </cell>
        </row>
        <row r="2359">
          <cell r="C2359">
            <v>-14.06686</v>
          </cell>
          <cell r="E2359">
            <v>-10041.92</v>
          </cell>
        </row>
        <row r="2360">
          <cell r="C2360">
            <v>-14.06883</v>
          </cell>
          <cell r="E2360">
            <v>-10062.629999999999</v>
          </cell>
        </row>
        <row r="2361">
          <cell r="C2361">
            <v>-14.0708</v>
          </cell>
          <cell r="E2361">
            <v>-10081.209999999999</v>
          </cell>
        </row>
        <row r="2362">
          <cell r="C2362">
            <v>-14.072710000000001</v>
          </cell>
          <cell r="E2362">
            <v>-10097.77</v>
          </cell>
        </row>
        <row r="2363">
          <cell r="C2363">
            <v>-14.07475</v>
          </cell>
          <cell r="E2363">
            <v>-10112.44</v>
          </cell>
        </row>
        <row r="2364">
          <cell r="C2364">
            <v>-14.076779999999999</v>
          </cell>
          <cell r="E2364">
            <v>-10125.34</v>
          </cell>
        </row>
        <row r="2365">
          <cell r="C2365">
            <v>-14.08067</v>
          </cell>
          <cell r="E2365">
            <v>-10146.39</v>
          </cell>
        </row>
        <row r="2366">
          <cell r="C2366">
            <v>-14.08461</v>
          </cell>
          <cell r="E2366">
            <v>-10162.030000000001</v>
          </cell>
        </row>
        <row r="2367">
          <cell r="C2367">
            <v>-14.09065</v>
          </cell>
          <cell r="E2367">
            <v>-10177.629999999999</v>
          </cell>
        </row>
        <row r="2368">
          <cell r="C2368">
            <v>-14.100580000000001</v>
          </cell>
          <cell r="E2368">
            <v>-10190.08</v>
          </cell>
        </row>
        <row r="2369">
          <cell r="C2369">
            <v>-14.110440000000001</v>
          </cell>
          <cell r="E2369">
            <v>-10194.75</v>
          </cell>
        </row>
        <row r="2370">
          <cell r="C2370">
            <v>-14.12025</v>
          </cell>
          <cell r="E2370">
            <v>-10197.950000000001</v>
          </cell>
        </row>
        <row r="2371">
          <cell r="C2371">
            <v>-14.13017</v>
          </cell>
          <cell r="E2371">
            <v>-10202.52</v>
          </cell>
        </row>
        <row r="2372">
          <cell r="C2372">
            <v>-14.1401</v>
          </cell>
          <cell r="E2372">
            <v>-10209.040000000001</v>
          </cell>
        </row>
        <row r="2373">
          <cell r="C2373">
            <v>-14.14996</v>
          </cell>
          <cell r="E2373">
            <v>-10217.719999999999</v>
          </cell>
        </row>
        <row r="2374">
          <cell r="C2374">
            <v>-14.159890000000001</v>
          </cell>
          <cell r="E2374">
            <v>-10227.870000000001</v>
          </cell>
        </row>
        <row r="2375">
          <cell r="C2375">
            <v>-14.169750000000001</v>
          </cell>
          <cell r="E2375">
            <v>-10238.69</v>
          </cell>
        </row>
        <row r="2376">
          <cell r="C2376">
            <v>-14.17962</v>
          </cell>
          <cell r="E2376">
            <v>-10249.61</v>
          </cell>
        </row>
        <row r="2377">
          <cell r="C2377">
            <v>-14.18948</v>
          </cell>
          <cell r="E2377">
            <v>-10259.68</v>
          </cell>
        </row>
        <row r="2378">
          <cell r="C2378">
            <v>-14.199350000000001</v>
          </cell>
          <cell r="E2378">
            <v>-10269.07</v>
          </cell>
        </row>
        <row r="2379">
          <cell r="C2379">
            <v>-14.20927</v>
          </cell>
          <cell r="E2379">
            <v>-10278.18</v>
          </cell>
        </row>
        <row r="2380">
          <cell r="C2380">
            <v>-14.219200000000001</v>
          </cell>
          <cell r="E2380">
            <v>-10287.1</v>
          </cell>
        </row>
        <row r="2381">
          <cell r="C2381">
            <v>-14.22912</v>
          </cell>
          <cell r="E2381">
            <v>-10295.26</v>
          </cell>
        </row>
        <row r="2382">
          <cell r="C2382">
            <v>-14.239050000000001</v>
          </cell>
          <cell r="E2382">
            <v>-10302.719999999999</v>
          </cell>
        </row>
        <row r="2383">
          <cell r="C2383">
            <v>-14.24897</v>
          </cell>
          <cell r="E2383">
            <v>-10309.83</v>
          </cell>
        </row>
        <row r="2384">
          <cell r="C2384">
            <v>-14.258900000000001</v>
          </cell>
          <cell r="E2384">
            <v>-10316.459999999999</v>
          </cell>
        </row>
        <row r="2385">
          <cell r="C2385">
            <v>-14.26882</v>
          </cell>
          <cell r="E2385">
            <v>-10322.73</v>
          </cell>
        </row>
        <row r="2386">
          <cell r="C2386">
            <v>-14.27875</v>
          </cell>
          <cell r="E2386">
            <v>-10328.629999999999</v>
          </cell>
        </row>
        <row r="2387">
          <cell r="C2387">
            <v>-14.288729999999999</v>
          </cell>
          <cell r="E2387">
            <v>-10334.27</v>
          </cell>
        </row>
        <row r="2388">
          <cell r="C2388">
            <v>-14.29866</v>
          </cell>
          <cell r="E2388">
            <v>-10339.549999999999</v>
          </cell>
        </row>
        <row r="2389">
          <cell r="C2389">
            <v>-14.30864</v>
          </cell>
          <cell r="E2389">
            <v>-10344.23</v>
          </cell>
        </row>
        <row r="2390">
          <cell r="C2390">
            <v>-14.318569999999999</v>
          </cell>
          <cell r="E2390">
            <v>-10348.69</v>
          </cell>
        </row>
        <row r="2391">
          <cell r="C2391">
            <v>-14.32855</v>
          </cell>
          <cell r="E2391">
            <v>-10352.75</v>
          </cell>
        </row>
        <row r="2392">
          <cell r="C2392">
            <v>-14.33854</v>
          </cell>
          <cell r="E2392">
            <v>-10356.01</v>
          </cell>
        </row>
        <row r="2393">
          <cell r="C2393">
            <v>-14.348459999999999</v>
          </cell>
          <cell r="E2393">
            <v>-10358.74</v>
          </cell>
        </row>
        <row r="2394">
          <cell r="C2394">
            <v>-14.35839</v>
          </cell>
          <cell r="E2394">
            <v>-10361.120000000001</v>
          </cell>
        </row>
        <row r="2395">
          <cell r="C2395">
            <v>-14.368370000000001</v>
          </cell>
          <cell r="E2395">
            <v>-10362.86</v>
          </cell>
        </row>
        <row r="2396">
          <cell r="C2396">
            <v>-14.378360000000001</v>
          </cell>
          <cell r="E2396">
            <v>-10363.89</v>
          </cell>
        </row>
        <row r="2397">
          <cell r="C2397">
            <v>-14.388339999999999</v>
          </cell>
          <cell r="E2397">
            <v>-10364.44</v>
          </cell>
        </row>
        <row r="2398">
          <cell r="C2398">
            <v>-14.39833</v>
          </cell>
          <cell r="E2398">
            <v>-10364.48</v>
          </cell>
        </row>
        <row r="2399">
          <cell r="C2399">
            <v>-14.40831</v>
          </cell>
          <cell r="E2399">
            <v>-10363.709999999999</v>
          </cell>
        </row>
        <row r="2400">
          <cell r="C2400">
            <v>-14.4183</v>
          </cell>
          <cell r="E2400">
            <v>-10362.540000000001</v>
          </cell>
        </row>
        <row r="2401">
          <cell r="C2401">
            <v>-14.42822</v>
          </cell>
          <cell r="E2401">
            <v>-10360.76</v>
          </cell>
        </row>
        <row r="2402">
          <cell r="C2402">
            <v>-14.43821</v>
          </cell>
          <cell r="E2402">
            <v>-10358.43</v>
          </cell>
        </row>
        <row r="2403">
          <cell r="C2403">
            <v>-14.44819</v>
          </cell>
          <cell r="E2403">
            <v>-10355.700000000001</v>
          </cell>
        </row>
        <row r="2404">
          <cell r="C2404">
            <v>-14.45818</v>
          </cell>
          <cell r="E2404">
            <v>-10352.56</v>
          </cell>
        </row>
        <row r="2405">
          <cell r="C2405">
            <v>-14.468159999999999</v>
          </cell>
          <cell r="E2405">
            <v>-10349.16</v>
          </cell>
        </row>
        <row r="2406">
          <cell r="C2406">
            <v>-14.478149999999999</v>
          </cell>
          <cell r="E2406">
            <v>-10345.299999999999</v>
          </cell>
        </row>
        <row r="2407">
          <cell r="C2407">
            <v>-14.48813</v>
          </cell>
          <cell r="E2407">
            <v>-10340.89</v>
          </cell>
        </row>
        <row r="2408">
          <cell r="C2408">
            <v>-14.49812</v>
          </cell>
          <cell r="E2408">
            <v>-10336.459999999999</v>
          </cell>
        </row>
        <row r="2409">
          <cell r="C2409">
            <v>-14.508100000000001</v>
          </cell>
          <cell r="E2409">
            <v>-10332.030000000001</v>
          </cell>
        </row>
        <row r="2410">
          <cell r="C2410">
            <v>-14.518090000000001</v>
          </cell>
          <cell r="E2410">
            <v>-10327.48</v>
          </cell>
        </row>
        <row r="2411">
          <cell r="C2411">
            <v>-14.52801</v>
          </cell>
          <cell r="E2411">
            <v>-10322.41</v>
          </cell>
        </row>
        <row r="2412">
          <cell r="C2412">
            <v>-14.53806</v>
          </cell>
          <cell r="E2412">
            <v>-10316.879999999999</v>
          </cell>
        </row>
        <row r="2413">
          <cell r="C2413">
            <v>-14.54804</v>
          </cell>
          <cell r="E2413">
            <v>-10310.530000000001</v>
          </cell>
        </row>
        <row r="2414">
          <cell r="C2414">
            <v>-14.55809</v>
          </cell>
          <cell r="E2414">
            <v>-10303.68</v>
          </cell>
        </row>
        <row r="2415">
          <cell r="C2415">
            <v>-14.56813</v>
          </cell>
          <cell r="E2415">
            <v>-10296.450000000001</v>
          </cell>
        </row>
        <row r="2416">
          <cell r="C2416">
            <v>-14.578110000000001</v>
          </cell>
          <cell r="E2416">
            <v>-10288.24</v>
          </cell>
        </row>
        <row r="2417">
          <cell r="C2417">
            <v>-14.588039999999999</v>
          </cell>
          <cell r="E2417">
            <v>-10278.94</v>
          </cell>
        </row>
        <row r="2418">
          <cell r="C2418">
            <v>-14.59803</v>
          </cell>
          <cell r="E2418">
            <v>-10268.64</v>
          </cell>
        </row>
        <row r="2419">
          <cell r="C2419">
            <v>-14.60801</v>
          </cell>
          <cell r="E2419">
            <v>-10257.49</v>
          </cell>
        </row>
        <row r="2420">
          <cell r="C2420">
            <v>-14.61805</v>
          </cell>
          <cell r="E2420">
            <v>-10245.799999999999</v>
          </cell>
        </row>
        <row r="2421">
          <cell r="C2421">
            <v>-14.62804</v>
          </cell>
          <cell r="E2421">
            <v>-10233.93</v>
          </cell>
        </row>
        <row r="2422">
          <cell r="C2422">
            <v>-14.63808</v>
          </cell>
          <cell r="E2422">
            <v>-10221.540000000001</v>
          </cell>
        </row>
        <row r="2423">
          <cell r="C2423">
            <v>-14.648070000000001</v>
          </cell>
          <cell r="E2423">
            <v>-10208.98</v>
          </cell>
        </row>
        <row r="2424">
          <cell r="C2424">
            <v>-14.658049999999999</v>
          </cell>
          <cell r="E2424">
            <v>-10196.11</v>
          </cell>
        </row>
        <row r="2425">
          <cell r="C2425">
            <v>-14.66804</v>
          </cell>
          <cell r="E2425">
            <v>-10183.049999999999</v>
          </cell>
        </row>
        <row r="2426">
          <cell r="C2426">
            <v>-14.67808</v>
          </cell>
          <cell r="E2426">
            <v>-10169.65</v>
          </cell>
        </row>
        <row r="2427">
          <cell r="C2427">
            <v>-14.68807</v>
          </cell>
          <cell r="E2427">
            <v>-10156.120000000001</v>
          </cell>
        </row>
        <row r="2428">
          <cell r="C2428">
            <v>-14.69811</v>
          </cell>
          <cell r="E2428">
            <v>-10142.219999999999</v>
          </cell>
        </row>
        <row r="2429">
          <cell r="C2429">
            <v>-14.7081</v>
          </cell>
          <cell r="E2429">
            <v>-10127.81</v>
          </cell>
        </row>
        <row r="2430">
          <cell r="C2430">
            <v>-14.718019999999999</v>
          </cell>
          <cell r="E2430">
            <v>-10112.790000000001</v>
          </cell>
        </row>
        <row r="2431">
          <cell r="C2431">
            <v>-14.728070000000001</v>
          </cell>
          <cell r="E2431">
            <v>-10097.39</v>
          </cell>
        </row>
        <row r="2432">
          <cell r="C2432">
            <v>-14.736140000000001</v>
          </cell>
          <cell r="E2432">
            <v>-10084.51</v>
          </cell>
        </row>
        <row r="2433">
          <cell r="C2433">
            <v>-14.74409</v>
          </cell>
          <cell r="E2433">
            <v>-10070.91</v>
          </cell>
        </row>
        <row r="2434">
          <cell r="C2434">
            <v>-14.752039999999999</v>
          </cell>
          <cell r="E2434">
            <v>-10056.57</v>
          </cell>
        </row>
        <row r="2435">
          <cell r="C2435">
            <v>-14.760109999999999</v>
          </cell>
          <cell r="E2435">
            <v>-10041.61</v>
          </cell>
        </row>
        <row r="2436">
          <cell r="C2436">
            <v>-14.76807</v>
          </cell>
          <cell r="E2436">
            <v>-10025.9</v>
          </cell>
        </row>
        <row r="2437">
          <cell r="C2437">
            <v>-14.774050000000001</v>
          </cell>
          <cell r="E2437">
            <v>-10012.870000000001</v>
          </cell>
        </row>
        <row r="2438">
          <cell r="C2438">
            <v>-14.78008</v>
          </cell>
          <cell r="E2438">
            <v>-9997.366</v>
          </cell>
        </row>
        <row r="2439">
          <cell r="C2439">
            <v>-14.78403</v>
          </cell>
          <cell r="E2439">
            <v>-9984.6970000000001</v>
          </cell>
        </row>
        <row r="2440">
          <cell r="C2440">
            <v>-14.788040000000001</v>
          </cell>
          <cell r="E2440">
            <v>-9969.4920000000002</v>
          </cell>
        </row>
        <row r="2441">
          <cell r="C2441">
            <v>-14.7921</v>
          </cell>
          <cell r="E2441">
            <v>-9949.8809999999994</v>
          </cell>
        </row>
        <row r="2442">
          <cell r="C2442">
            <v>-14.79407</v>
          </cell>
          <cell r="E2442">
            <v>-9937.1640000000007</v>
          </cell>
        </row>
        <row r="2443">
          <cell r="C2443">
            <v>-14.796110000000001</v>
          </cell>
          <cell r="E2443">
            <v>-9921.8770000000004</v>
          </cell>
        </row>
        <row r="2444">
          <cell r="C2444">
            <v>-14.798080000000001</v>
          </cell>
          <cell r="E2444">
            <v>-9903.8760000000002</v>
          </cell>
        </row>
        <row r="2445">
          <cell r="C2445">
            <v>-14.80011</v>
          </cell>
          <cell r="E2445">
            <v>-9883.2819999999992</v>
          </cell>
        </row>
        <row r="2446">
          <cell r="C2446">
            <v>-14.802149999999999</v>
          </cell>
          <cell r="E2446">
            <v>-9860.3430000000008</v>
          </cell>
        </row>
        <row r="2447">
          <cell r="C2447">
            <v>-14.804119999999999</v>
          </cell>
          <cell r="E2447">
            <v>-9835.3690000000006</v>
          </cell>
        </row>
        <row r="2448">
          <cell r="C2448">
            <v>-14.806089999999999</v>
          </cell>
          <cell r="E2448">
            <v>-9808.7180000000008</v>
          </cell>
        </row>
        <row r="2449">
          <cell r="C2449">
            <v>-14.80813</v>
          </cell>
          <cell r="E2449">
            <v>-9780.777</v>
          </cell>
        </row>
        <row r="2450">
          <cell r="C2450">
            <v>-14.8101</v>
          </cell>
          <cell r="E2450">
            <v>-9751.9259999999995</v>
          </cell>
        </row>
        <row r="2451">
          <cell r="C2451">
            <v>-14.81213</v>
          </cell>
          <cell r="E2451">
            <v>-9722.5120000000006</v>
          </cell>
        </row>
        <row r="2452">
          <cell r="C2452">
            <v>-14.814159999999999</v>
          </cell>
          <cell r="E2452">
            <v>-9692.86</v>
          </cell>
        </row>
        <row r="2453">
          <cell r="C2453">
            <v>-14.816140000000001</v>
          </cell>
          <cell r="E2453">
            <v>-9663.2669999999998</v>
          </cell>
        </row>
        <row r="2454">
          <cell r="C2454">
            <v>-14.818110000000001</v>
          </cell>
          <cell r="E2454">
            <v>-9633.9979999999996</v>
          </cell>
        </row>
        <row r="2455">
          <cell r="C2455">
            <v>-14.82014</v>
          </cell>
          <cell r="E2455">
            <v>-9605.2829999999994</v>
          </cell>
        </row>
        <row r="2456">
          <cell r="C2456">
            <v>-14.822179999999999</v>
          </cell>
          <cell r="E2456">
            <v>-9577.3289999999997</v>
          </cell>
        </row>
        <row r="2457">
          <cell r="C2457">
            <v>-14.824149999999999</v>
          </cell>
          <cell r="E2457">
            <v>-9550.3250000000007</v>
          </cell>
        </row>
        <row r="2458">
          <cell r="C2458">
            <v>-14.826180000000001</v>
          </cell>
          <cell r="E2458">
            <v>-9524.4140000000007</v>
          </cell>
        </row>
        <row r="2459">
          <cell r="C2459">
            <v>-14.828150000000001</v>
          </cell>
          <cell r="E2459">
            <v>-9499.6919999999991</v>
          </cell>
        </row>
        <row r="2460">
          <cell r="C2460">
            <v>-14.83013</v>
          </cell>
          <cell r="E2460">
            <v>-9476.2180000000008</v>
          </cell>
        </row>
        <row r="2461">
          <cell r="C2461">
            <v>-14.83216</v>
          </cell>
          <cell r="E2461">
            <v>-9454.0370000000003</v>
          </cell>
        </row>
        <row r="2462">
          <cell r="C2462">
            <v>-14.83419</v>
          </cell>
          <cell r="E2462">
            <v>-9433.1849999999995</v>
          </cell>
        </row>
        <row r="2463">
          <cell r="C2463">
            <v>-14.83623</v>
          </cell>
          <cell r="E2463">
            <v>-9413.6769999999997</v>
          </cell>
        </row>
        <row r="2464">
          <cell r="C2464">
            <v>-14.838200000000001</v>
          </cell>
          <cell r="E2464">
            <v>-9395.5079999999998</v>
          </cell>
        </row>
        <row r="2465">
          <cell r="C2465">
            <v>-14.840170000000001</v>
          </cell>
          <cell r="E2465">
            <v>-9378.6540000000005</v>
          </cell>
        </row>
        <row r="2466">
          <cell r="C2466">
            <v>-14.8422</v>
          </cell>
          <cell r="E2466">
            <v>-9363.0889999999999</v>
          </cell>
        </row>
        <row r="2467">
          <cell r="C2467">
            <v>-14.84418</v>
          </cell>
          <cell r="E2467">
            <v>-9348.7749999999996</v>
          </cell>
        </row>
        <row r="2468">
          <cell r="C2468">
            <v>-14.846209999999999</v>
          </cell>
          <cell r="E2468">
            <v>-9335.6610000000001</v>
          </cell>
        </row>
        <row r="2469">
          <cell r="C2469">
            <v>-14.85022</v>
          </cell>
          <cell r="E2469">
            <v>-9312.7559999999994</v>
          </cell>
        </row>
        <row r="2470">
          <cell r="C2470">
            <v>-14.85422</v>
          </cell>
          <cell r="E2470">
            <v>-9293.8330000000005</v>
          </cell>
        </row>
        <row r="2471">
          <cell r="C2471">
            <v>-14.858230000000001</v>
          </cell>
          <cell r="E2471">
            <v>-9278.4509999999991</v>
          </cell>
        </row>
        <row r="2472">
          <cell r="C2472">
            <v>-14.864269999999999</v>
          </cell>
          <cell r="E2472">
            <v>-9261.0400000000009</v>
          </cell>
        </row>
        <row r="2473">
          <cell r="C2473">
            <v>-14.87228</v>
          </cell>
          <cell r="E2473">
            <v>-9245.7929999999997</v>
          </cell>
        </row>
        <row r="2474">
          <cell r="C2474">
            <v>-14.882210000000001</v>
          </cell>
          <cell r="E2474">
            <v>-9234.9590000000007</v>
          </cell>
        </row>
        <row r="2475">
          <cell r="C2475">
            <v>-14.89213</v>
          </cell>
          <cell r="E2475">
            <v>-9228.9959999999992</v>
          </cell>
        </row>
        <row r="2476">
          <cell r="C2476">
            <v>-14.90217</v>
          </cell>
          <cell r="E2476">
            <v>-9225.0210000000006</v>
          </cell>
        </row>
        <row r="2477">
          <cell r="C2477">
            <v>-14.91216</v>
          </cell>
          <cell r="E2477">
            <v>-9222.0849999999991</v>
          </cell>
        </row>
        <row r="2478">
          <cell r="C2478">
            <v>-14.9222</v>
          </cell>
          <cell r="E2478">
            <v>-9219.3690000000006</v>
          </cell>
        </row>
        <row r="2479">
          <cell r="C2479">
            <v>-14.93219</v>
          </cell>
          <cell r="E2479">
            <v>-9216.8359999999993</v>
          </cell>
        </row>
        <row r="2480">
          <cell r="C2480">
            <v>-14.942170000000001</v>
          </cell>
          <cell r="E2480">
            <v>-9214.4089999999997</v>
          </cell>
        </row>
        <row r="2481">
          <cell r="C2481">
            <v>-14.952220000000001</v>
          </cell>
          <cell r="E2481">
            <v>-9212.1149999999998</v>
          </cell>
        </row>
        <row r="2482">
          <cell r="C2482">
            <v>-14.962199999999999</v>
          </cell>
          <cell r="E2482">
            <v>-9210.0470000000005</v>
          </cell>
        </row>
        <row r="2483">
          <cell r="C2483">
            <v>-14.972189999999999</v>
          </cell>
          <cell r="E2483">
            <v>-9208.5560000000005</v>
          </cell>
        </row>
        <row r="2484">
          <cell r="C2484">
            <v>-14.98211</v>
          </cell>
          <cell r="E2484">
            <v>-9207.3950000000004</v>
          </cell>
        </row>
        <row r="2485">
          <cell r="C2485">
            <v>-14.992100000000001</v>
          </cell>
          <cell r="E2485">
            <v>-9205.5990000000002</v>
          </cell>
        </row>
        <row r="2486">
          <cell r="C2486">
            <v>-15.002140000000001</v>
          </cell>
          <cell r="E2486">
            <v>-9203.1720000000005</v>
          </cell>
        </row>
        <row r="2487">
          <cell r="C2487">
            <v>-15.01219</v>
          </cell>
          <cell r="E2487">
            <v>-9200.4840000000004</v>
          </cell>
        </row>
        <row r="2488">
          <cell r="C2488">
            <v>-15.02223</v>
          </cell>
          <cell r="E2488">
            <v>-9197.6470000000008</v>
          </cell>
        </row>
        <row r="2489">
          <cell r="C2489">
            <v>-15.032220000000001</v>
          </cell>
          <cell r="E2489">
            <v>-9195.134</v>
          </cell>
        </row>
        <row r="2490">
          <cell r="C2490">
            <v>-15.042199999999999</v>
          </cell>
          <cell r="E2490">
            <v>-9192.5730000000003</v>
          </cell>
        </row>
        <row r="2491">
          <cell r="C2491">
            <v>-15.05213</v>
          </cell>
          <cell r="E2491">
            <v>-9190.58</v>
          </cell>
        </row>
        <row r="2492">
          <cell r="C2492">
            <v>-15.062110000000001</v>
          </cell>
          <cell r="E2492">
            <v>-9188.2549999999992</v>
          </cell>
        </row>
        <row r="2493">
          <cell r="C2493">
            <v>-15.072100000000001</v>
          </cell>
          <cell r="E2493">
            <v>-9185.884</v>
          </cell>
        </row>
        <row r="2494">
          <cell r="C2494">
            <v>-15.08202</v>
          </cell>
          <cell r="E2494">
            <v>-9183.4249999999993</v>
          </cell>
        </row>
        <row r="2495">
          <cell r="C2495">
            <v>-15.09201</v>
          </cell>
          <cell r="E2495">
            <v>-9180.7309999999998</v>
          </cell>
        </row>
        <row r="2496">
          <cell r="C2496">
            <v>-15.101929999999999</v>
          </cell>
          <cell r="E2496">
            <v>-9177.982</v>
          </cell>
        </row>
        <row r="2497">
          <cell r="C2497">
            <v>-15.11192</v>
          </cell>
          <cell r="E2497">
            <v>-9175.5169999999998</v>
          </cell>
        </row>
        <row r="2498">
          <cell r="C2498">
            <v>-15.12196</v>
          </cell>
          <cell r="E2498">
            <v>-9173.5849999999991</v>
          </cell>
        </row>
        <row r="2499">
          <cell r="C2499">
            <v>-15.132</v>
          </cell>
          <cell r="E2499">
            <v>-9171.8089999999993</v>
          </cell>
        </row>
        <row r="2500">
          <cell r="C2500">
            <v>-15.142049999999999</v>
          </cell>
          <cell r="E2500">
            <v>-9170.0169999999998</v>
          </cell>
        </row>
        <row r="2501">
          <cell r="C2501">
            <v>-15.15204</v>
          </cell>
          <cell r="E2501">
            <v>-9168.2999999999993</v>
          </cell>
        </row>
        <row r="2502">
          <cell r="C2502">
            <v>-15.16202</v>
          </cell>
          <cell r="E2502">
            <v>-9166.3709999999992</v>
          </cell>
        </row>
        <row r="2503">
          <cell r="C2503">
            <v>-15.172000000000001</v>
          </cell>
          <cell r="E2503">
            <v>-9164.8179999999993</v>
          </cell>
        </row>
        <row r="2504">
          <cell r="C2504">
            <v>-15.18205</v>
          </cell>
          <cell r="E2504">
            <v>-9163.3590000000004</v>
          </cell>
        </row>
        <row r="2505">
          <cell r="C2505">
            <v>-15.192030000000001</v>
          </cell>
          <cell r="E2505">
            <v>-9162.0820000000003</v>
          </cell>
        </row>
        <row r="2506">
          <cell r="C2506">
            <v>-15.20208</v>
          </cell>
          <cell r="E2506">
            <v>-9160.6329999999998</v>
          </cell>
        </row>
        <row r="2507">
          <cell r="C2507">
            <v>-15.212120000000001</v>
          </cell>
          <cell r="E2507">
            <v>-9159.3269999999993</v>
          </cell>
        </row>
        <row r="2508">
          <cell r="C2508">
            <v>-15.222049999999999</v>
          </cell>
          <cell r="E2508">
            <v>-9158.0609999999997</v>
          </cell>
        </row>
        <row r="2509">
          <cell r="C2509">
            <v>-15.23197</v>
          </cell>
          <cell r="E2509">
            <v>-9156.6190000000006</v>
          </cell>
        </row>
        <row r="2510">
          <cell r="C2510">
            <v>-15.24202</v>
          </cell>
          <cell r="E2510">
            <v>-9155.348</v>
          </cell>
        </row>
        <row r="2511">
          <cell r="C2511">
            <v>-15.25206</v>
          </cell>
          <cell r="E2511">
            <v>-9154.2800000000007</v>
          </cell>
        </row>
        <row r="2512">
          <cell r="C2512">
            <v>-15.26205</v>
          </cell>
          <cell r="E2512">
            <v>-9153.0640000000003</v>
          </cell>
        </row>
        <row r="2513">
          <cell r="C2513">
            <v>-15.272030000000001</v>
          </cell>
          <cell r="E2513">
            <v>-9151.8960000000006</v>
          </cell>
        </row>
        <row r="2514">
          <cell r="C2514">
            <v>-15.282080000000001</v>
          </cell>
          <cell r="E2514">
            <v>-9150.7000000000007</v>
          </cell>
        </row>
        <row r="2515">
          <cell r="C2515">
            <v>-15.292120000000001</v>
          </cell>
          <cell r="E2515">
            <v>-9149.4590000000007</v>
          </cell>
        </row>
        <row r="2516">
          <cell r="C2516">
            <v>-15.302110000000001</v>
          </cell>
          <cell r="E2516">
            <v>-9148.0990000000002</v>
          </cell>
        </row>
        <row r="2517">
          <cell r="C2517">
            <v>-15.31209</v>
          </cell>
          <cell r="E2517">
            <v>-9146.8649999999998</v>
          </cell>
        </row>
        <row r="2518">
          <cell r="C2518">
            <v>-15.32202</v>
          </cell>
          <cell r="E2518">
            <v>-9145.7569999999996</v>
          </cell>
        </row>
        <row r="2519">
          <cell r="C2519">
            <v>-15.33206</v>
          </cell>
          <cell r="E2519">
            <v>-9144.7209999999995</v>
          </cell>
        </row>
        <row r="2520">
          <cell r="C2520">
            <v>-15.34211</v>
          </cell>
          <cell r="E2520">
            <v>-9143.6319999999996</v>
          </cell>
        </row>
        <row r="2521">
          <cell r="C2521">
            <v>-15.35209</v>
          </cell>
          <cell r="E2521">
            <v>-9142.6579999999994</v>
          </cell>
        </row>
        <row r="2522">
          <cell r="C2522">
            <v>-15.362080000000001</v>
          </cell>
          <cell r="E2522">
            <v>-9141.8150000000005</v>
          </cell>
        </row>
        <row r="2523">
          <cell r="C2523">
            <v>-15.372059999999999</v>
          </cell>
          <cell r="E2523">
            <v>-9140.8790000000008</v>
          </cell>
        </row>
        <row r="2524">
          <cell r="C2524">
            <v>-15.38204</v>
          </cell>
          <cell r="E2524">
            <v>-9139.7340000000004</v>
          </cell>
        </row>
        <row r="2525">
          <cell r="C2525">
            <v>-15.39209</v>
          </cell>
          <cell r="E2525">
            <v>-9138.5249999999996</v>
          </cell>
        </row>
        <row r="2526">
          <cell r="C2526">
            <v>-15.40207</v>
          </cell>
          <cell r="E2526">
            <v>-9137.2430000000004</v>
          </cell>
        </row>
        <row r="2527">
          <cell r="C2527">
            <v>-15.41206</v>
          </cell>
          <cell r="E2527">
            <v>-9135.8009999999995</v>
          </cell>
        </row>
        <row r="2528">
          <cell r="C2528">
            <v>-15.422040000000001</v>
          </cell>
          <cell r="E2528">
            <v>-9134.6440000000002</v>
          </cell>
        </row>
        <row r="2529">
          <cell r="C2529">
            <v>-15.432029999999999</v>
          </cell>
          <cell r="E2529">
            <v>-9133.7260000000006</v>
          </cell>
        </row>
        <row r="2530">
          <cell r="C2530">
            <v>-15.44201</v>
          </cell>
          <cell r="E2530">
            <v>-9133.0040000000008</v>
          </cell>
        </row>
        <row r="2531">
          <cell r="C2531">
            <v>-15.452059999999999</v>
          </cell>
          <cell r="E2531">
            <v>-9132.0540000000001</v>
          </cell>
        </row>
        <row r="2532">
          <cell r="C2532">
            <v>-15.46204</v>
          </cell>
          <cell r="E2532">
            <v>-9131.1589999999997</v>
          </cell>
        </row>
        <row r="2533">
          <cell r="C2533">
            <v>-15.47209</v>
          </cell>
          <cell r="E2533">
            <v>-9130.4470000000001</v>
          </cell>
        </row>
        <row r="2534">
          <cell r="C2534">
            <v>-15.48207</v>
          </cell>
          <cell r="E2534">
            <v>-9129.76</v>
          </cell>
        </row>
        <row r="2535">
          <cell r="C2535">
            <v>-15.49206</v>
          </cell>
          <cell r="E2535">
            <v>-9128.7739999999994</v>
          </cell>
        </row>
        <row r="2536">
          <cell r="C2536">
            <v>-15.50198</v>
          </cell>
          <cell r="E2536">
            <v>-9127.84</v>
          </cell>
        </row>
        <row r="2537">
          <cell r="C2537">
            <v>-15.51197</v>
          </cell>
          <cell r="E2537">
            <v>-9127.2090000000007</v>
          </cell>
        </row>
        <row r="2538">
          <cell r="C2538">
            <v>-15.52195</v>
          </cell>
          <cell r="E2538">
            <v>-9126.48</v>
          </cell>
        </row>
        <row r="2539">
          <cell r="C2539">
            <v>-15.532</v>
          </cell>
          <cell r="E2539">
            <v>-9125.6039999999994</v>
          </cell>
        </row>
        <row r="2540">
          <cell r="C2540">
            <v>-15.541980000000001</v>
          </cell>
          <cell r="E2540">
            <v>-9124.9850000000006</v>
          </cell>
        </row>
        <row r="2541">
          <cell r="C2541">
            <v>-15.551970000000001</v>
          </cell>
          <cell r="E2541">
            <v>-9124.4159999999993</v>
          </cell>
        </row>
        <row r="2542">
          <cell r="C2542">
            <v>-15.562010000000001</v>
          </cell>
          <cell r="E2542">
            <v>-9123.7219999999998</v>
          </cell>
        </row>
        <row r="2543">
          <cell r="C2543">
            <v>-15.571999999999999</v>
          </cell>
          <cell r="E2543">
            <v>-9122.5990000000002</v>
          </cell>
        </row>
        <row r="2544">
          <cell r="C2544">
            <v>-15.582039999999999</v>
          </cell>
          <cell r="E2544">
            <v>-9121.3349999999991</v>
          </cell>
        </row>
        <row r="2545">
          <cell r="C2545">
            <v>-15.592029999999999</v>
          </cell>
          <cell r="E2545">
            <v>-9120.3580000000002</v>
          </cell>
        </row>
        <row r="2546">
          <cell r="C2546">
            <v>-15.602069999999999</v>
          </cell>
          <cell r="E2546">
            <v>-9119.3619999999992</v>
          </cell>
        </row>
        <row r="2547">
          <cell r="C2547">
            <v>-15.61205</v>
          </cell>
          <cell r="E2547">
            <v>-9118.1929999999993</v>
          </cell>
        </row>
        <row r="2548">
          <cell r="C2548">
            <v>-15.62204</v>
          </cell>
          <cell r="E2548">
            <v>-9116.7839999999997</v>
          </cell>
        </row>
        <row r="2549">
          <cell r="C2549">
            <v>-15.63209</v>
          </cell>
          <cell r="E2549">
            <v>-9115.4549999999999</v>
          </cell>
        </row>
        <row r="2550">
          <cell r="C2550">
            <v>-15.64213</v>
          </cell>
          <cell r="E2550">
            <v>-9114.1939999999995</v>
          </cell>
        </row>
        <row r="2551">
          <cell r="C2551">
            <v>-15.652049999999999</v>
          </cell>
          <cell r="E2551">
            <v>-9113.1010000000006</v>
          </cell>
        </row>
        <row r="2552">
          <cell r="C2552">
            <v>-15.662039999999999</v>
          </cell>
          <cell r="E2552">
            <v>-9111.866</v>
          </cell>
        </row>
        <row r="2553">
          <cell r="C2553">
            <v>-15.67196</v>
          </cell>
          <cell r="E2553">
            <v>-9110.5</v>
          </cell>
        </row>
        <row r="2554">
          <cell r="C2554">
            <v>-15.681950000000001</v>
          </cell>
          <cell r="E2554">
            <v>-9109.2649999999994</v>
          </cell>
        </row>
        <row r="2555">
          <cell r="C2555">
            <v>-15.691990000000001</v>
          </cell>
          <cell r="E2555">
            <v>-9107.86</v>
          </cell>
        </row>
        <row r="2556">
          <cell r="C2556">
            <v>-15.701980000000001</v>
          </cell>
          <cell r="E2556">
            <v>-9106.3439999999991</v>
          </cell>
        </row>
        <row r="2557">
          <cell r="C2557">
            <v>-15.711959999999999</v>
          </cell>
          <cell r="E2557">
            <v>-9105.0110000000004</v>
          </cell>
        </row>
        <row r="2558">
          <cell r="C2558">
            <v>-15.722009999999999</v>
          </cell>
          <cell r="E2558">
            <v>-9103.4290000000001</v>
          </cell>
        </row>
        <row r="2559">
          <cell r="C2559">
            <v>-15.73199</v>
          </cell>
          <cell r="E2559">
            <v>-9101.9240000000009</v>
          </cell>
        </row>
        <row r="2560">
          <cell r="C2560">
            <v>-15.74198</v>
          </cell>
          <cell r="E2560">
            <v>-9100.74</v>
          </cell>
        </row>
        <row r="2561">
          <cell r="C2561">
            <v>-15.75196</v>
          </cell>
          <cell r="E2561">
            <v>-9099.777</v>
          </cell>
        </row>
        <row r="2562">
          <cell r="C2562">
            <v>-15.76201</v>
          </cell>
          <cell r="E2562">
            <v>-9098.4089999999997</v>
          </cell>
        </row>
        <row r="2563">
          <cell r="C2563">
            <v>-15.771990000000001</v>
          </cell>
          <cell r="E2563">
            <v>-9096.7999999999993</v>
          </cell>
        </row>
        <row r="2564">
          <cell r="C2564">
            <v>-15.781980000000001</v>
          </cell>
          <cell r="E2564">
            <v>-9095.473</v>
          </cell>
        </row>
        <row r="2565">
          <cell r="C2565">
            <v>-15.79196</v>
          </cell>
          <cell r="E2565">
            <v>-9094.6530000000002</v>
          </cell>
        </row>
        <row r="2566">
          <cell r="C2566">
            <v>-15.802009999999999</v>
          </cell>
          <cell r="E2566">
            <v>-9093.7099999999991</v>
          </cell>
        </row>
        <row r="2567">
          <cell r="C2567">
            <v>-15.812049999999999</v>
          </cell>
          <cell r="E2567">
            <v>-9092.4979999999996</v>
          </cell>
        </row>
        <row r="2568">
          <cell r="C2568">
            <v>-15.82198</v>
          </cell>
          <cell r="E2568">
            <v>-9091.2569999999996</v>
          </cell>
        </row>
        <row r="2569">
          <cell r="C2569">
            <v>-15.83196</v>
          </cell>
          <cell r="E2569">
            <v>-9090.14</v>
          </cell>
        </row>
        <row r="2570">
          <cell r="C2570">
            <v>-15.841889999999999</v>
          </cell>
          <cell r="E2570">
            <v>-9089.1640000000007</v>
          </cell>
        </row>
        <row r="2571">
          <cell r="C2571">
            <v>-15.85187</v>
          </cell>
          <cell r="E2571">
            <v>-9088.0810000000001</v>
          </cell>
        </row>
        <row r="2572">
          <cell r="C2572">
            <v>-15.86191</v>
          </cell>
          <cell r="E2572">
            <v>-9086.7909999999993</v>
          </cell>
        </row>
        <row r="2573">
          <cell r="C2573">
            <v>-15.872019999999999</v>
          </cell>
          <cell r="E2573">
            <v>-9085.3970000000008</v>
          </cell>
        </row>
        <row r="2574">
          <cell r="C2574">
            <v>-15.882009999999999</v>
          </cell>
          <cell r="E2574">
            <v>-9083.4609999999993</v>
          </cell>
        </row>
        <row r="2575">
          <cell r="C2575">
            <v>-15.89199</v>
          </cell>
          <cell r="E2575">
            <v>-9080.9750000000004</v>
          </cell>
        </row>
        <row r="2576">
          <cell r="C2576">
            <v>-15.90192</v>
          </cell>
          <cell r="E2576">
            <v>-9077.9699999999993</v>
          </cell>
        </row>
        <row r="2577">
          <cell r="C2577">
            <v>-15.911899999999999</v>
          </cell>
          <cell r="E2577">
            <v>-9074.4609999999993</v>
          </cell>
        </row>
        <row r="2578">
          <cell r="C2578">
            <v>-15.921939999999999</v>
          </cell>
          <cell r="E2578">
            <v>-9070.8639999999996</v>
          </cell>
        </row>
        <row r="2579">
          <cell r="C2579">
            <v>-15.931990000000001</v>
          </cell>
          <cell r="E2579">
            <v>-9067.0779999999995</v>
          </cell>
        </row>
        <row r="2580">
          <cell r="C2580">
            <v>-15.94197</v>
          </cell>
          <cell r="E2580">
            <v>-9063.0259999999998</v>
          </cell>
        </row>
        <row r="2581">
          <cell r="C2581">
            <v>-15.952019999999999</v>
          </cell>
          <cell r="E2581">
            <v>-9058.5619999999999</v>
          </cell>
        </row>
        <row r="2582">
          <cell r="C2582">
            <v>-15.962</v>
          </cell>
          <cell r="E2582">
            <v>-9053.7870000000003</v>
          </cell>
        </row>
        <row r="2583">
          <cell r="C2583">
            <v>-15.97199</v>
          </cell>
          <cell r="E2583">
            <v>-9049.1720000000005</v>
          </cell>
        </row>
        <row r="2584">
          <cell r="C2584">
            <v>-15.98197</v>
          </cell>
          <cell r="E2584">
            <v>-9044.6849999999995</v>
          </cell>
        </row>
        <row r="2585">
          <cell r="C2585">
            <v>-15.991960000000001</v>
          </cell>
          <cell r="E2585">
            <v>-9040.5190000000002</v>
          </cell>
        </row>
        <row r="2586">
          <cell r="C2586">
            <v>-16.001999999999999</v>
          </cell>
          <cell r="E2586">
            <v>-9036.6769999999997</v>
          </cell>
        </row>
        <row r="2587">
          <cell r="C2587">
            <v>-16.011990000000001</v>
          </cell>
          <cell r="E2587">
            <v>-9033.1360000000004</v>
          </cell>
        </row>
        <row r="2588">
          <cell r="C2588">
            <v>-16.02197</v>
          </cell>
          <cell r="E2588">
            <v>-9030.1219999999994</v>
          </cell>
        </row>
        <row r="2589">
          <cell r="C2589">
            <v>-16.031960000000002</v>
          </cell>
          <cell r="E2589">
            <v>-9027.3279999999995</v>
          </cell>
        </row>
        <row r="2590">
          <cell r="C2590">
            <v>-16.042000000000002</v>
          </cell>
          <cell r="E2590">
            <v>-9024.68</v>
          </cell>
        </row>
        <row r="2591">
          <cell r="C2591">
            <v>-16.05199</v>
          </cell>
          <cell r="E2591">
            <v>-9022.1419999999998</v>
          </cell>
        </row>
        <row r="2592">
          <cell r="C2592">
            <v>-16.061969999999999</v>
          </cell>
          <cell r="E2592">
            <v>-9019.2880000000005</v>
          </cell>
        </row>
        <row r="2593">
          <cell r="C2593">
            <v>-16.072019999999998</v>
          </cell>
          <cell r="E2593">
            <v>-9016.8389999999999</v>
          </cell>
        </row>
        <row r="2594">
          <cell r="C2594">
            <v>-16.082000000000001</v>
          </cell>
          <cell r="E2594">
            <v>-9014.5709999999999</v>
          </cell>
        </row>
        <row r="2595">
          <cell r="C2595">
            <v>-16.091989999999999</v>
          </cell>
          <cell r="E2595">
            <v>-9012.1949999999997</v>
          </cell>
        </row>
        <row r="2596">
          <cell r="C2596">
            <v>-16.101970000000001</v>
          </cell>
          <cell r="E2596">
            <v>-9009.8240000000005</v>
          </cell>
        </row>
        <row r="2597">
          <cell r="C2597">
            <v>-16.11196</v>
          </cell>
          <cell r="E2597">
            <v>-9007.4979999999996</v>
          </cell>
        </row>
        <row r="2598">
          <cell r="C2598">
            <v>-16.121939999999999</v>
          </cell>
          <cell r="E2598">
            <v>-9005.1740000000009</v>
          </cell>
        </row>
        <row r="2599">
          <cell r="C2599">
            <v>-16.131989999999998</v>
          </cell>
          <cell r="E2599">
            <v>-9003.2340000000004</v>
          </cell>
        </row>
        <row r="2600">
          <cell r="C2600">
            <v>-16.14209</v>
          </cell>
          <cell r="E2600">
            <v>-9001.5020000000004</v>
          </cell>
        </row>
        <row r="2601">
          <cell r="C2601">
            <v>-16.152069999999998</v>
          </cell>
          <cell r="E2601">
            <v>-8999.7360000000008</v>
          </cell>
        </row>
        <row r="2602">
          <cell r="C2602">
            <v>-16.161999999999999</v>
          </cell>
          <cell r="E2602">
            <v>-8998.1460000000006</v>
          </cell>
        </row>
        <row r="2603">
          <cell r="C2603">
            <v>-16.171980000000001</v>
          </cell>
          <cell r="E2603">
            <v>-8996.5139999999992</v>
          </cell>
        </row>
        <row r="2604">
          <cell r="C2604">
            <v>-16.18197</v>
          </cell>
          <cell r="E2604">
            <v>-8994.7389999999996</v>
          </cell>
        </row>
        <row r="2605">
          <cell r="C2605">
            <v>-16.19201</v>
          </cell>
          <cell r="E2605">
            <v>-8993.0619999999999</v>
          </cell>
        </row>
        <row r="2606">
          <cell r="C2606">
            <v>-16.202059999999999</v>
          </cell>
          <cell r="E2606">
            <v>-8991.5120000000006</v>
          </cell>
        </row>
        <row r="2607">
          <cell r="C2607">
            <v>-16.211980000000001</v>
          </cell>
          <cell r="E2607">
            <v>-8990.2510000000002</v>
          </cell>
        </row>
        <row r="2608">
          <cell r="C2608">
            <v>-16.222090000000001</v>
          </cell>
          <cell r="E2608">
            <v>-8989.1200000000008</v>
          </cell>
        </row>
        <row r="2609">
          <cell r="C2609">
            <v>-16.23207</v>
          </cell>
          <cell r="E2609">
            <v>-8988.1509999999998</v>
          </cell>
        </row>
        <row r="2610">
          <cell r="C2610">
            <v>-16.24212</v>
          </cell>
          <cell r="E2610">
            <v>-8987.0769999999993</v>
          </cell>
        </row>
        <row r="2611">
          <cell r="C2611">
            <v>-16.25198</v>
          </cell>
          <cell r="E2611">
            <v>-8986.7129999999997</v>
          </cell>
        </row>
        <row r="2612">
          <cell r="C2612">
            <v>-16.262029999999999</v>
          </cell>
          <cell r="E2612">
            <v>-8986.0930000000008</v>
          </cell>
        </row>
        <row r="2613">
          <cell r="C2613">
            <v>-16.27195</v>
          </cell>
          <cell r="E2613">
            <v>-8985.1329999999998</v>
          </cell>
        </row>
        <row r="2614">
          <cell r="C2614">
            <v>-16.281939999999999</v>
          </cell>
          <cell r="E2614">
            <v>-8983.8420000000006</v>
          </cell>
        </row>
        <row r="2615">
          <cell r="C2615">
            <v>-16.291920000000001</v>
          </cell>
          <cell r="E2615">
            <v>-8982.9670000000006</v>
          </cell>
        </row>
        <row r="2616">
          <cell r="C2616">
            <v>-16.301909999999999</v>
          </cell>
          <cell r="E2616">
            <v>-8982.1080000000002</v>
          </cell>
        </row>
        <row r="2617">
          <cell r="C2617">
            <v>-16.31195</v>
          </cell>
          <cell r="E2617">
            <v>-8981.3130000000001</v>
          </cell>
        </row>
        <row r="2618">
          <cell r="C2618">
            <v>-16.321999999999999</v>
          </cell>
          <cell r="E2618">
            <v>-8980.5069999999996</v>
          </cell>
        </row>
        <row r="2619">
          <cell r="C2619">
            <v>-16.332039999999999</v>
          </cell>
          <cell r="E2619">
            <v>-8979.598</v>
          </cell>
        </row>
        <row r="2620">
          <cell r="C2620">
            <v>-16.342020000000002</v>
          </cell>
          <cell r="E2620">
            <v>-8978.9380000000001</v>
          </cell>
        </row>
        <row r="2621">
          <cell r="C2621">
            <v>-16.35201</v>
          </cell>
          <cell r="E2621">
            <v>-8977.9940000000006</v>
          </cell>
        </row>
        <row r="2622">
          <cell r="C2622">
            <v>-16.36205</v>
          </cell>
          <cell r="E2622">
            <v>-8976.5580000000009</v>
          </cell>
        </row>
        <row r="2623">
          <cell r="C2623">
            <v>-16.372039999999998</v>
          </cell>
          <cell r="E2623">
            <v>-8974.7720000000008</v>
          </cell>
        </row>
        <row r="2624">
          <cell r="C2624">
            <v>-16.382090000000002</v>
          </cell>
          <cell r="E2624">
            <v>-8972.7980000000007</v>
          </cell>
        </row>
        <row r="2625">
          <cell r="C2625">
            <v>-16.392009999999999</v>
          </cell>
          <cell r="E2625">
            <v>-8970.8770000000004</v>
          </cell>
        </row>
        <row r="2626">
          <cell r="C2626">
            <v>-16.402049999999999</v>
          </cell>
          <cell r="E2626">
            <v>-8969.357</v>
          </cell>
        </row>
        <row r="2627">
          <cell r="C2627">
            <v>-16.412040000000001</v>
          </cell>
          <cell r="E2627">
            <v>-8967.8680000000004</v>
          </cell>
        </row>
        <row r="2628">
          <cell r="C2628">
            <v>-16.42202</v>
          </cell>
          <cell r="E2628">
            <v>-8966.4619999999995</v>
          </cell>
        </row>
        <row r="2629">
          <cell r="C2629">
            <v>-16.43207</v>
          </cell>
          <cell r="E2629">
            <v>-8965.0499999999993</v>
          </cell>
        </row>
        <row r="2630">
          <cell r="C2630">
            <v>-16.441990000000001</v>
          </cell>
          <cell r="E2630">
            <v>-8963.3539999999994</v>
          </cell>
        </row>
        <row r="2631">
          <cell r="C2631">
            <v>-16.451979999999999</v>
          </cell>
          <cell r="E2631">
            <v>-8961.9789999999994</v>
          </cell>
        </row>
        <row r="2632">
          <cell r="C2632">
            <v>-16.461960000000001</v>
          </cell>
          <cell r="E2632">
            <v>-8960.7469999999994</v>
          </cell>
        </row>
        <row r="2633">
          <cell r="C2633">
            <v>-16.472010000000001</v>
          </cell>
          <cell r="E2633">
            <v>-8959.65</v>
          </cell>
        </row>
        <row r="2634">
          <cell r="C2634">
            <v>-16.482050000000001</v>
          </cell>
          <cell r="E2634">
            <v>-8958.2759999999998</v>
          </cell>
        </row>
        <row r="2635">
          <cell r="C2635">
            <v>-16.492039999999999</v>
          </cell>
          <cell r="E2635">
            <v>-8956.4860000000008</v>
          </cell>
        </row>
        <row r="2636">
          <cell r="C2636">
            <v>-16.502020000000002</v>
          </cell>
          <cell r="E2636">
            <v>-8954.6190000000006</v>
          </cell>
        </row>
        <row r="2637">
          <cell r="C2637">
            <v>-16.511949999999999</v>
          </cell>
          <cell r="E2637">
            <v>-8952.9660000000003</v>
          </cell>
        </row>
        <row r="2638">
          <cell r="C2638">
            <v>-16.521989999999999</v>
          </cell>
          <cell r="E2638">
            <v>-8951.4380000000001</v>
          </cell>
        </row>
        <row r="2639">
          <cell r="C2639">
            <v>-16.532039999999999</v>
          </cell>
          <cell r="E2639">
            <v>-8949.7610000000004</v>
          </cell>
        </row>
        <row r="2640">
          <cell r="C2640">
            <v>-16.542020000000001</v>
          </cell>
          <cell r="E2640">
            <v>-8948.1270000000004</v>
          </cell>
        </row>
        <row r="2641">
          <cell r="C2641">
            <v>-16.552070000000001</v>
          </cell>
          <cell r="E2641">
            <v>-8946.3639999999996</v>
          </cell>
        </row>
        <row r="2642">
          <cell r="C2642">
            <v>-16.562049999999999</v>
          </cell>
          <cell r="E2642">
            <v>-8944.5669999999991</v>
          </cell>
        </row>
        <row r="2643">
          <cell r="C2643">
            <v>-16.572089999999999</v>
          </cell>
          <cell r="E2643">
            <v>-8942.83</v>
          </cell>
        </row>
        <row r="2644">
          <cell r="C2644">
            <v>-16.582080000000001</v>
          </cell>
          <cell r="E2644">
            <v>-8940.8639999999996</v>
          </cell>
        </row>
        <row r="2645">
          <cell r="C2645">
            <v>-16.59206</v>
          </cell>
          <cell r="E2645">
            <v>-8938.5529999999999</v>
          </cell>
        </row>
        <row r="2646">
          <cell r="C2646">
            <v>-16.602049999999998</v>
          </cell>
          <cell r="E2646">
            <v>-8935.6620000000003</v>
          </cell>
        </row>
        <row r="2647">
          <cell r="C2647">
            <v>-16.611969999999999</v>
          </cell>
          <cell r="E2647">
            <v>-8932.1959999999999</v>
          </cell>
        </row>
        <row r="2648">
          <cell r="C2648">
            <v>-16.622019999999999</v>
          </cell>
          <cell r="E2648">
            <v>-8928.5069999999996</v>
          </cell>
        </row>
        <row r="2649">
          <cell r="C2649">
            <v>-16.632059999999999</v>
          </cell>
          <cell r="E2649">
            <v>-8924.9860000000008</v>
          </cell>
        </row>
        <row r="2650">
          <cell r="C2650">
            <v>-16.64199</v>
          </cell>
          <cell r="E2650">
            <v>-8921.723</v>
          </cell>
        </row>
        <row r="2651">
          <cell r="C2651">
            <v>-16.651969999999999</v>
          </cell>
          <cell r="E2651">
            <v>-8918.6579999999994</v>
          </cell>
        </row>
        <row r="2652">
          <cell r="C2652">
            <v>-16.661960000000001</v>
          </cell>
          <cell r="E2652">
            <v>-8916.0409999999993</v>
          </cell>
        </row>
        <row r="2653">
          <cell r="C2653">
            <v>-16.672000000000001</v>
          </cell>
          <cell r="E2653">
            <v>-8913.7109999999993</v>
          </cell>
        </row>
        <row r="2654">
          <cell r="C2654">
            <v>-16.681989999999999</v>
          </cell>
          <cell r="E2654">
            <v>-8911.3029999999999</v>
          </cell>
        </row>
        <row r="2655">
          <cell r="C2655">
            <v>-16.691970000000001</v>
          </cell>
          <cell r="E2655">
            <v>-8908.7960000000003</v>
          </cell>
        </row>
        <row r="2656">
          <cell r="C2656">
            <v>-16.70196</v>
          </cell>
          <cell r="E2656">
            <v>-8906.2530000000006</v>
          </cell>
        </row>
        <row r="2657">
          <cell r="C2657">
            <v>-16.711880000000001</v>
          </cell>
          <cell r="E2657">
            <v>-8903.8709999999992</v>
          </cell>
        </row>
        <row r="2658">
          <cell r="C2658">
            <v>-16.72193</v>
          </cell>
          <cell r="E2658">
            <v>-8901.5280000000002</v>
          </cell>
        </row>
        <row r="2659">
          <cell r="C2659">
            <v>-16.73197</v>
          </cell>
          <cell r="E2659">
            <v>-8899.2780000000002</v>
          </cell>
        </row>
        <row r="2660">
          <cell r="C2660">
            <v>-16.741959999999999</v>
          </cell>
          <cell r="E2660">
            <v>-8897.1880000000001</v>
          </cell>
        </row>
        <row r="2661">
          <cell r="C2661">
            <v>-16.751999999999999</v>
          </cell>
          <cell r="E2661">
            <v>-8895.0910000000003</v>
          </cell>
        </row>
        <row r="2662">
          <cell r="C2662">
            <v>-16.761990000000001</v>
          </cell>
          <cell r="E2662">
            <v>-8893.26</v>
          </cell>
        </row>
        <row r="2663">
          <cell r="C2663">
            <v>-16.77197</v>
          </cell>
          <cell r="E2663">
            <v>-8891.4989999999998</v>
          </cell>
        </row>
        <row r="2664">
          <cell r="C2664">
            <v>-16.781960000000002</v>
          </cell>
          <cell r="E2664">
            <v>-8889.65</v>
          </cell>
        </row>
        <row r="2665">
          <cell r="C2665">
            <v>-16.792000000000002</v>
          </cell>
          <cell r="E2665">
            <v>-8887.7279999999992</v>
          </cell>
        </row>
        <row r="2666">
          <cell r="C2666">
            <v>-16.80199</v>
          </cell>
          <cell r="E2666">
            <v>-8886.1810000000005</v>
          </cell>
        </row>
        <row r="2667">
          <cell r="C2667">
            <v>-16.81203</v>
          </cell>
          <cell r="E2667">
            <v>-8884.8780000000006</v>
          </cell>
        </row>
        <row r="2668">
          <cell r="C2668">
            <v>-16.822019999999998</v>
          </cell>
          <cell r="E2668">
            <v>-8883.4050000000007</v>
          </cell>
        </row>
        <row r="2669">
          <cell r="C2669">
            <v>-16.831939999999999</v>
          </cell>
          <cell r="E2669">
            <v>-8881.848</v>
          </cell>
        </row>
        <row r="2670">
          <cell r="C2670">
            <v>-16.841930000000001</v>
          </cell>
          <cell r="E2670">
            <v>-8880.3629999999994</v>
          </cell>
        </row>
        <row r="2671">
          <cell r="C2671">
            <v>-16.85191</v>
          </cell>
          <cell r="E2671">
            <v>-8879.0380000000005</v>
          </cell>
        </row>
        <row r="2672">
          <cell r="C2672">
            <v>-16.86195</v>
          </cell>
          <cell r="E2672">
            <v>-8877.4950000000008</v>
          </cell>
        </row>
        <row r="2673">
          <cell r="C2673">
            <v>-16.871939999999999</v>
          </cell>
          <cell r="E2673">
            <v>-8875.991</v>
          </cell>
        </row>
        <row r="2674">
          <cell r="C2674">
            <v>-16.881920000000001</v>
          </cell>
          <cell r="E2674">
            <v>-8874.6470000000008</v>
          </cell>
        </row>
        <row r="2675">
          <cell r="C2675">
            <v>-16.891970000000001</v>
          </cell>
          <cell r="E2675">
            <v>-8873.4120000000003</v>
          </cell>
        </row>
        <row r="2676">
          <cell r="C2676">
            <v>-16.902010000000001</v>
          </cell>
          <cell r="E2676">
            <v>-8871.9989999999998</v>
          </cell>
        </row>
        <row r="2677">
          <cell r="C2677">
            <v>-16.911999999999999</v>
          </cell>
          <cell r="E2677">
            <v>-8870.8169999999991</v>
          </cell>
        </row>
        <row r="2678">
          <cell r="C2678">
            <v>-16.921980000000001</v>
          </cell>
          <cell r="E2678">
            <v>-8869.5319999999992</v>
          </cell>
        </row>
        <row r="2679">
          <cell r="C2679">
            <v>-16.93197</v>
          </cell>
          <cell r="E2679">
            <v>-8867.9189999999999</v>
          </cell>
        </row>
        <row r="2680">
          <cell r="C2680">
            <v>-16.941949999999999</v>
          </cell>
          <cell r="E2680">
            <v>-8866.6949999999997</v>
          </cell>
        </row>
        <row r="2681">
          <cell r="C2681">
            <v>-16.952000000000002</v>
          </cell>
          <cell r="E2681">
            <v>-8865.7180000000008</v>
          </cell>
        </row>
        <row r="2682">
          <cell r="C2682">
            <v>-16.961980000000001</v>
          </cell>
          <cell r="E2682">
            <v>-8864.57</v>
          </cell>
        </row>
        <row r="2683">
          <cell r="C2683">
            <v>-16.97203</v>
          </cell>
          <cell r="E2683">
            <v>-8863.723</v>
          </cell>
        </row>
        <row r="2684">
          <cell r="C2684">
            <v>-16.982009999999999</v>
          </cell>
          <cell r="E2684">
            <v>-8862.8619999999992</v>
          </cell>
        </row>
        <row r="2685">
          <cell r="C2685">
            <v>-16.992000000000001</v>
          </cell>
          <cell r="E2685">
            <v>-8861.9</v>
          </cell>
        </row>
        <row r="2686">
          <cell r="C2686">
            <v>-17.002040000000001</v>
          </cell>
          <cell r="E2686">
            <v>-8860.9959999999992</v>
          </cell>
        </row>
        <row r="2687">
          <cell r="C2687">
            <v>-17.012029999999999</v>
          </cell>
          <cell r="E2687">
            <v>-8860.2970000000005</v>
          </cell>
        </row>
        <row r="2688">
          <cell r="C2688">
            <v>-17.022010000000002</v>
          </cell>
          <cell r="E2688">
            <v>-8859.5079999999998</v>
          </cell>
        </row>
        <row r="2689">
          <cell r="C2689">
            <v>-17.032</v>
          </cell>
          <cell r="E2689">
            <v>-8858.8420000000006</v>
          </cell>
        </row>
        <row r="2690">
          <cell r="C2690">
            <v>-17.041979999999999</v>
          </cell>
          <cell r="E2690">
            <v>-8858</v>
          </cell>
        </row>
        <row r="2691">
          <cell r="C2691">
            <v>-17.051970000000001</v>
          </cell>
          <cell r="E2691">
            <v>-8857.0660000000007</v>
          </cell>
        </row>
        <row r="2692">
          <cell r="C2692">
            <v>-17.06195</v>
          </cell>
          <cell r="E2692">
            <v>-8856.1710000000003</v>
          </cell>
        </row>
        <row r="2693">
          <cell r="C2693">
            <v>-17.07199</v>
          </cell>
          <cell r="E2693">
            <v>-8855.1659999999993</v>
          </cell>
        </row>
        <row r="2694">
          <cell r="C2694">
            <v>-17.082039999999999</v>
          </cell>
          <cell r="E2694">
            <v>-8854.0519999999997</v>
          </cell>
        </row>
        <row r="2695">
          <cell r="C2695">
            <v>-17.092020000000002</v>
          </cell>
          <cell r="E2695">
            <v>-8852.9249999999993</v>
          </cell>
        </row>
        <row r="2696">
          <cell r="C2696">
            <v>-17.10201</v>
          </cell>
          <cell r="E2696">
            <v>-8851.7669999999998</v>
          </cell>
        </row>
        <row r="2697">
          <cell r="C2697">
            <v>-17.111989999999999</v>
          </cell>
          <cell r="E2697">
            <v>-8850.6180000000004</v>
          </cell>
        </row>
        <row r="2698">
          <cell r="C2698">
            <v>-17.121980000000001</v>
          </cell>
          <cell r="E2698">
            <v>-8849.4130000000005</v>
          </cell>
        </row>
        <row r="2699">
          <cell r="C2699">
            <v>-17.132020000000001</v>
          </cell>
          <cell r="E2699">
            <v>-8848.1119999999992</v>
          </cell>
        </row>
        <row r="2700">
          <cell r="C2700">
            <v>-17.142009999999999</v>
          </cell>
          <cell r="E2700">
            <v>-8846.91</v>
          </cell>
        </row>
        <row r="2701">
          <cell r="C2701">
            <v>-17.151990000000001</v>
          </cell>
          <cell r="E2701">
            <v>-8845.7150000000001</v>
          </cell>
        </row>
        <row r="2702">
          <cell r="C2702">
            <v>-17.162040000000001</v>
          </cell>
          <cell r="E2702">
            <v>-8844.9279999999999</v>
          </cell>
        </row>
        <row r="2703">
          <cell r="C2703">
            <v>-17.17202</v>
          </cell>
          <cell r="E2703">
            <v>-8843.9809999999998</v>
          </cell>
        </row>
        <row r="2704">
          <cell r="C2704">
            <v>-17.182009999999998</v>
          </cell>
          <cell r="E2704">
            <v>-8842.6689999999999</v>
          </cell>
        </row>
        <row r="2705">
          <cell r="C2705">
            <v>-17.191990000000001</v>
          </cell>
          <cell r="E2705">
            <v>-8841.643</v>
          </cell>
        </row>
        <row r="2706">
          <cell r="C2706">
            <v>-17.201979999999999</v>
          </cell>
          <cell r="E2706">
            <v>-8840.6589999999997</v>
          </cell>
        </row>
        <row r="2707">
          <cell r="C2707">
            <v>-17.211960000000001</v>
          </cell>
          <cell r="E2707">
            <v>-8839.5409999999993</v>
          </cell>
        </row>
        <row r="2708">
          <cell r="C2708">
            <v>-17.222010000000001</v>
          </cell>
          <cell r="E2708">
            <v>-8838.5249999999996</v>
          </cell>
        </row>
        <row r="2709">
          <cell r="C2709">
            <v>-17.23199</v>
          </cell>
          <cell r="E2709">
            <v>-8837.5810000000001</v>
          </cell>
        </row>
        <row r="2710">
          <cell r="C2710">
            <v>-17.242039999999999</v>
          </cell>
          <cell r="E2710">
            <v>-8836.5529999999999</v>
          </cell>
        </row>
        <row r="2711">
          <cell r="C2711">
            <v>-17.252079999999999</v>
          </cell>
          <cell r="E2711">
            <v>-8835.8250000000007</v>
          </cell>
        </row>
        <row r="2712">
          <cell r="C2712">
            <v>-17.26201</v>
          </cell>
          <cell r="E2712">
            <v>-8835.4950000000008</v>
          </cell>
        </row>
        <row r="2713">
          <cell r="C2713">
            <v>-17.271989999999999</v>
          </cell>
          <cell r="E2713">
            <v>-8835.1209999999992</v>
          </cell>
        </row>
        <row r="2714">
          <cell r="C2714">
            <v>-17.281980000000001</v>
          </cell>
          <cell r="E2714">
            <v>-8834.7260000000006</v>
          </cell>
        </row>
        <row r="2715">
          <cell r="C2715">
            <v>-17.292020000000001</v>
          </cell>
          <cell r="E2715">
            <v>-8834.3459999999995</v>
          </cell>
        </row>
        <row r="2716">
          <cell r="C2716">
            <v>-17.302070000000001</v>
          </cell>
          <cell r="E2716">
            <v>-8833.7950000000001</v>
          </cell>
        </row>
        <row r="2717">
          <cell r="C2717">
            <v>-17.311990000000002</v>
          </cell>
          <cell r="E2717">
            <v>-8833.4159999999993</v>
          </cell>
        </row>
        <row r="2718">
          <cell r="C2718">
            <v>-17.32198</v>
          </cell>
          <cell r="E2718">
            <v>-8833.116</v>
          </cell>
        </row>
        <row r="2719">
          <cell r="C2719">
            <v>-17.33202</v>
          </cell>
          <cell r="E2719">
            <v>-8832.8729999999996</v>
          </cell>
        </row>
        <row r="2720">
          <cell r="C2720">
            <v>-17.34206</v>
          </cell>
          <cell r="E2720">
            <v>-8832.5630000000001</v>
          </cell>
        </row>
        <row r="2721">
          <cell r="C2721">
            <v>-17.352049999999998</v>
          </cell>
          <cell r="E2721">
            <v>-8831.9</v>
          </cell>
        </row>
        <row r="2722">
          <cell r="C2722">
            <v>-17.361969999999999</v>
          </cell>
          <cell r="E2722">
            <v>-8830.982</v>
          </cell>
        </row>
        <row r="2723">
          <cell r="C2723">
            <v>-17.371960000000001</v>
          </cell>
          <cell r="E2723">
            <v>-8830.1029999999992</v>
          </cell>
        </row>
        <row r="2724">
          <cell r="C2724">
            <v>-17.38194</v>
          </cell>
          <cell r="E2724">
            <v>-8829.1790000000001</v>
          </cell>
        </row>
        <row r="2725">
          <cell r="C2725">
            <v>-17.39199</v>
          </cell>
          <cell r="E2725">
            <v>-8828.5580000000009</v>
          </cell>
        </row>
        <row r="2726">
          <cell r="C2726">
            <v>-17.401969999999999</v>
          </cell>
          <cell r="E2726">
            <v>-8828.0609999999997</v>
          </cell>
        </row>
        <row r="2727">
          <cell r="C2727">
            <v>-17.412019999999998</v>
          </cell>
          <cell r="E2727">
            <v>-8827.4740000000002</v>
          </cell>
        </row>
        <row r="2728">
          <cell r="C2728">
            <v>-17.422059999999998</v>
          </cell>
          <cell r="E2728">
            <v>-8826.7150000000001</v>
          </cell>
        </row>
        <row r="2729">
          <cell r="C2729">
            <v>-17.432110000000002</v>
          </cell>
          <cell r="E2729">
            <v>-8825.9189999999999</v>
          </cell>
        </row>
        <row r="2730">
          <cell r="C2730">
            <v>-17.44209</v>
          </cell>
          <cell r="E2730">
            <v>-8825.0589999999993</v>
          </cell>
        </row>
        <row r="2731">
          <cell r="C2731">
            <v>-17.452079999999999</v>
          </cell>
          <cell r="E2731">
            <v>-8824.1830000000009</v>
          </cell>
        </row>
        <row r="2732">
          <cell r="C2732">
            <v>-17.462</v>
          </cell>
          <cell r="E2732">
            <v>-8823.4480000000003</v>
          </cell>
        </row>
        <row r="2733">
          <cell r="C2733">
            <v>-17.47193</v>
          </cell>
          <cell r="E2733">
            <v>-8822.7379999999994</v>
          </cell>
        </row>
        <row r="2734">
          <cell r="C2734">
            <v>-17.481909999999999</v>
          </cell>
          <cell r="E2734">
            <v>-8821.8259999999991</v>
          </cell>
        </row>
        <row r="2735">
          <cell r="C2735">
            <v>-17.491900000000001</v>
          </cell>
          <cell r="E2735">
            <v>-8821.1830000000009</v>
          </cell>
        </row>
        <row r="2736">
          <cell r="C2736">
            <v>-17.501940000000001</v>
          </cell>
          <cell r="E2736">
            <v>-8820.7330000000002</v>
          </cell>
        </row>
        <row r="2737">
          <cell r="C2737">
            <v>-17.511990000000001</v>
          </cell>
          <cell r="E2737">
            <v>-8820.3410000000003</v>
          </cell>
        </row>
        <row r="2738">
          <cell r="C2738">
            <v>-17.522089999999999</v>
          </cell>
          <cell r="E2738">
            <v>-8820.1659999999993</v>
          </cell>
        </row>
        <row r="2739">
          <cell r="C2739">
            <v>-17.532080000000001</v>
          </cell>
          <cell r="E2739">
            <v>-8819.6579999999994</v>
          </cell>
        </row>
        <row r="2740">
          <cell r="C2740">
            <v>-17.542059999999999</v>
          </cell>
          <cell r="E2740">
            <v>-8819.1</v>
          </cell>
        </row>
        <row r="2741">
          <cell r="C2741">
            <v>-17.552050000000001</v>
          </cell>
          <cell r="E2741">
            <v>-8818.7160000000003</v>
          </cell>
        </row>
        <row r="2742">
          <cell r="C2742">
            <v>-17.56203</v>
          </cell>
          <cell r="E2742">
            <v>-8818.3340000000007</v>
          </cell>
        </row>
        <row r="2743">
          <cell r="C2743">
            <v>-17.57207</v>
          </cell>
          <cell r="E2743">
            <v>-8817.5859999999993</v>
          </cell>
        </row>
        <row r="2744">
          <cell r="C2744">
            <v>-17.582059999999998</v>
          </cell>
          <cell r="E2744">
            <v>-8816.7389999999996</v>
          </cell>
        </row>
        <row r="2745">
          <cell r="C2745">
            <v>-17.592040000000001</v>
          </cell>
          <cell r="E2745">
            <v>-8815.9320000000007</v>
          </cell>
        </row>
        <row r="2746">
          <cell r="C2746">
            <v>-17.602029999999999</v>
          </cell>
          <cell r="E2746">
            <v>-8815.2569999999996</v>
          </cell>
        </row>
        <row r="2747">
          <cell r="C2747">
            <v>-17.61195</v>
          </cell>
          <cell r="E2747">
            <v>-8814.7549999999992</v>
          </cell>
        </row>
        <row r="2748">
          <cell r="C2748">
            <v>-17.622</v>
          </cell>
          <cell r="E2748">
            <v>-8814.0319999999992</v>
          </cell>
        </row>
        <row r="2749">
          <cell r="C2749">
            <v>-17.631979999999999</v>
          </cell>
          <cell r="E2749">
            <v>-8813.0499999999993</v>
          </cell>
        </row>
        <row r="2750">
          <cell r="C2750">
            <v>-17.642029999999998</v>
          </cell>
          <cell r="E2750">
            <v>-8812.1290000000008</v>
          </cell>
        </row>
        <row r="2751">
          <cell r="C2751">
            <v>-17.652010000000001</v>
          </cell>
          <cell r="E2751">
            <v>-8811.2720000000008</v>
          </cell>
        </row>
        <row r="2752">
          <cell r="C2752">
            <v>-17.66206</v>
          </cell>
          <cell r="E2752">
            <v>-8810.5120000000006</v>
          </cell>
        </row>
        <row r="2753">
          <cell r="C2753">
            <v>-17.672039999999999</v>
          </cell>
          <cell r="E2753">
            <v>-8809.7919999999995</v>
          </cell>
        </row>
        <row r="2754">
          <cell r="C2754">
            <v>-17.682030000000001</v>
          </cell>
          <cell r="E2754">
            <v>-8808.9249999999993</v>
          </cell>
        </row>
        <row r="2755">
          <cell r="C2755">
            <v>-17.69201</v>
          </cell>
          <cell r="E2755">
            <v>-8807.9429999999993</v>
          </cell>
        </row>
        <row r="2756">
          <cell r="C2756">
            <v>-17.702000000000002</v>
          </cell>
          <cell r="E2756">
            <v>-8806.9089999999997</v>
          </cell>
        </row>
        <row r="2757">
          <cell r="C2757">
            <v>-17.711980000000001</v>
          </cell>
          <cell r="E2757">
            <v>-8806.1239999999998</v>
          </cell>
        </row>
        <row r="2758">
          <cell r="C2758">
            <v>-17.72203</v>
          </cell>
          <cell r="E2758">
            <v>-8805.32</v>
          </cell>
        </row>
        <row r="2759">
          <cell r="C2759">
            <v>-17.732009999999999</v>
          </cell>
          <cell r="E2759">
            <v>-8804.8179999999993</v>
          </cell>
        </row>
        <row r="2760">
          <cell r="C2760">
            <v>-17.742000000000001</v>
          </cell>
          <cell r="E2760">
            <v>-8804.4230000000007</v>
          </cell>
        </row>
        <row r="2761">
          <cell r="C2761">
            <v>-17.75198</v>
          </cell>
          <cell r="E2761">
            <v>-8804.1190000000006</v>
          </cell>
        </row>
        <row r="2762">
          <cell r="C2762">
            <v>-17.762029999999999</v>
          </cell>
          <cell r="E2762">
            <v>-8803.7090000000007</v>
          </cell>
        </row>
        <row r="2763">
          <cell r="C2763">
            <v>-17.772069999999999</v>
          </cell>
          <cell r="E2763">
            <v>-8803.0720000000001</v>
          </cell>
        </row>
        <row r="2764">
          <cell r="C2764">
            <v>-17.78199</v>
          </cell>
          <cell r="E2764">
            <v>-8802.3529999999992</v>
          </cell>
        </row>
        <row r="2765">
          <cell r="C2765">
            <v>-17.791979999999999</v>
          </cell>
          <cell r="E2765">
            <v>-8801.7209999999995</v>
          </cell>
        </row>
        <row r="2766">
          <cell r="C2766">
            <v>-17.801970000000001</v>
          </cell>
          <cell r="E2766">
            <v>-8801.1</v>
          </cell>
        </row>
        <row r="2767">
          <cell r="C2767">
            <v>-17.812010000000001</v>
          </cell>
          <cell r="E2767">
            <v>-8800.3580000000002</v>
          </cell>
        </row>
        <row r="2768">
          <cell r="C2768">
            <v>-17.82199</v>
          </cell>
          <cell r="E2768">
            <v>-8799.8420000000006</v>
          </cell>
        </row>
        <row r="2769">
          <cell r="C2769">
            <v>-17.832039999999999</v>
          </cell>
          <cell r="E2769">
            <v>-8799.7080000000005</v>
          </cell>
        </row>
        <row r="2770">
          <cell r="C2770">
            <v>-17.842020000000002</v>
          </cell>
          <cell r="E2770">
            <v>-8799.5040000000008</v>
          </cell>
        </row>
        <row r="2771">
          <cell r="C2771">
            <v>-17.852070000000001</v>
          </cell>
          <cell r="E2771">
            <v>-8799.7379999999994</v>
          </cell>
        </row>
        <row r="2772">
          <cell r="C2772">
            <v>-17.862110000000001</v>
          </cell>
          <cell r="E2772">
            <v>-8799.9419999999991</v>
          </cell>
        </row>
        <row r="2773">
          <cell r="C2773">
            <v>-17.872039999999998</v>
          </cell>
          <cell r="E2773">
            <v>-8800.0130000000008</v>
          </cell>
        </row>
        <row r="2774">
          <cell r="C2774">
            <v>-17.882020000000001</v>
          </cell>
          <cell r="E2774">
            <v>-8799.5779999999995</v>
          </cell>
        </row>
        <row r="2775">
          <cell r="C2775">
            <v>-17.892009999999999</v>
          </cell>
          <cell r="E2775">
            <v>-8799.0370000000003</v>
          </cell>
        </row>
        <row r="2776">
          <cell r="C2776">
            <v>-17.902049999999999</v>
          </cell>
          <cell r="E2776">
            <v>-8798.4580000000005</v>
          </cell>
        </row>
        <row r="2777">
          <cell r="C2777">
            <v>-17.912040000000001</v>
          </cell>
          <cell r="E2777">
            <v>-8797.8850000000002</v>
          </cell>
        </row>
        <row r="2778">
          <cell r="C2778">
            <v>-17.92202</v>
          </cell>
          <cell r="E2778">
            <v>-8797.5910000000003</v>
          </cell>
        </row>
        <row r="2779">
          <cell r="C2779">
            <v>-17.932009999999998</v>
          </cell>
          <cell r="E2779">
            <v>-8797.2520000000004</v>
          </cell>
        </row>
        <row r="2780">
          <cell r="C2780">
            <v>-17.942049999999998</v>
          </cell>
          <cell r="E2780">
            <v>-8796.8449999999993</v>
          </cell>
        </row>
        <row r="2781">
          <cell r="C2781">
            <v>-17.95204</v>
          </cell>
          <cell r="E2781">
            <v>-8796.3770000000004</v>
          </cell>
        </row>
        <row r="2782">
          <cell r="C2782">
            <v>-17.96208</v>
          </cell>
          <cell r="E2782">
            <v>-8795.8909999999996</v>
          </cell>
        </row>
        <row r="2783">
          <cell r="C2783">
            <v>-17.972010000000001</v>
          </cell>
          <cell r="E2783">
            <v>-8795.1679999999997</v>
          </cell>
        </row>
        <row r="2784">
          <cell r="C2784">
            <v>-17.98199</v>
          </cell>
          <cell r="E2784">
            <v>-8794.6139999999996</v>
          </cell>
        </row>
        <row r="2785">
          <cell r="C2785">
            <v>-17.992039999999999</v>
          </cell>
          <cell r="E2785">
            <v>-8794.2559999999994</v>
          </cell>
        </row>
        <row r="2786">
          <cell r="C2786">
            <v>-18.002020000000002</v>
          </cell>
          <cell r="E2786">
            <v>-8793.9930000000004</v>
          </cell>
        </row>
        <row r="2787">
          <cell r="C2787">
            <v>-18.01201</v>
          </cell>
          <cell r="E2787">
            <v>-8793.6470000000008</v>
          </cell>
        </row>
        <row r="2788">
          <cell r="C2788">
            <v>-18.02205</v>
          </cell>
          <cell r="E2788">
            <v>-8793.3549999999996</v>
          </cell>
        </row>
        <row r="2789">
          <cell r="C2789">
            <v>-18.032029999999999</v>
          </cell>
          <cell r="E2789">
            <v>-8793.0660000000007</v>
          </cell>
        </row>
        <row r="2790">
          <cell r="C2790">
            <v>-18.042020000000001</v>
          </cell>
          <cell r="E2790">
            <v>-8792.7450000000008</v>
          </cell>
        </row>
        <row r="2791">
          <cell r="C2791">
            <v>-18.052009999999999</v>
          </cell>
          <cell r="E2791">
            <v>-8792.4670000000006</v>
          </cell>
        </row>
        <row r="2792">
          <cell r="C2792">
            <v>-18.061990000000002</v>
          </cell>
          <cell r="E2792">
            <v>-8791.7749999999996</v>
          </cell>
        </row>
        <row r="2793">
          <cell r="C2793">
            <v>-18.07197</v>
          </cell>
          <cell r="E2793">
            <v>-8791.43</v>
          </cell>
        </row>
        <row r="2794">
          <cell r="C2794">
            <v>-18.08202</v>
          </cell>
          <cell r="E2794">
            <v>-8791.1509999999998</v>
          </cell>
        </row>
        <row r="2795">
          <cell r="C2795">
            <v>-18.09206</v>
          </cell>
          <cell r="E2795">
            <v>-8791.0460000000003</v>
          </cell>
        </row>
        <row r="2796">
          <cell r="C2796">
            <v>-18.102049999999998</v>
          </cell>
          <cell r="E2796">
            <v>-8790.732</v>
          </cell>
        </row>
        <row r="2797">
          <cell r="C2797">
            <v>-18.111969999999999</v>
          </cell>
          <cell r="E2797">
            <v>-8790.0490000000009</v>
          </cell>
        </row>
        <row r="2798">
          <cell r="C2798">
            <v>-18.121960000000001</v>
          </cell>
          <cell r="E2798">
            <v>-8789.2960000000003</v>
          </cell>
        </row>
        <row r="2799">
          <cell r="C2799">
            <v>-18.132000000000001</v>
          </cell>
          <cell r="E2799">
            <v>-8788.5769999999993</v>
          </cell>
        </row>
        <row r="2800">
          <cell r="C2800">
            <v>-18.142050000000001</v>
          </cell>
          <cell r="E2800">
            <v>-8787.9459999999999</v>
          </cell>
        </row>
        <row r="2801">
          <cell r="C2801">
            <v>-18.15203</v>
          </cell>
          <cell r="E2801">
            <v>-8787.32</v>
          </cell>
        </row>
        <row r="2802">
          <cell r="C2802">
            <v>-18.161960000000001</v>
          </cell>
          <cell r="E2802">
            <v>-8786.7950000000001</v>
          </cell>
        </row>
        <row r="2803">
          <cell r="C2803">
            <v>-18.172000000000001</v>
          </cell>
          <cell r="E2803">
            <v>-8786.1749999999993</v>
          </cell>
        </row>
        <row r="2804">
          <cell r="C2804">
            <v>-18.18205</v>
          </cell>
          <cell r="E2804">
            <v>-8785.6110000000008</v>
          </cell>
        </row>
        <row r="2805">
          <cell r="C2805">
            <v>-18.192150000000002</v>
          </cell>
          <cell r="E2805">
            <v>-8785.3549999999996</v>
          </cell>
        </row>
        <row r="2806">
          <cell r="C2806">
            <v>-18.20214</v>
          </cell>
          <cell r="E2806">
            <v>-8784.9889999999996</v>
          </cell>
        </row>
        <row r="2807">
          <cell r="C2807">
            <v>-18.212060000000001</v>
          </cell>
          <cell r="E2807">
            <v>-8784.4770000000008</v>
          </cell>
        </row>
        <row r="2808">
          <cell r="C2808">
            <v>-18.221990000000002</v>
          </cell>
          <cell r="E2808">
            <v>-8783.7610000000004</v>
          </cell>
        </row>
        <row r="2809">
          <cell r="C2809">
            <v>-18.23197</v>
          </cell>
          <cell r="E2809">
            <v>-8782.9130000000005</v>
          </cell>
        </row>
        <row r="2810">
          <cell r="C2810">
            <v>-18.24202</v>
          </cell>
          <cell r="E2810">
            <v>-8781.9979999999996</v>
          </cell>
        </row>
        <row r="2811">
          <cell r="C2811">
            <v>-18.251999999999999</v>
          </cell>
          <cell r="E2811">
            <v>-8781.1849999999995</v>
          </cell>
        </row>
        <row r="2812">
          <cell r="C2812">
            <v>-18.2621</v>
          </cell>
          <cell r="E2812">
            <v>-8780.5759999999991</v>
          </cell>
        </row>
        <row r="2813">
          <cell r="C2813">
            <v>-18.272089999999999</v>
          </cell>
          <cell r="E2813">
            <v>-8780.25</v>
          </cell>
        </row>
        <row r="2814">
          <cell r="C2814">
            <v>-18.282070000000001</v>
          </cell>
          <cell r="E2814">
            <v>-8779.8510000000006</v>
          </cell>
        </row>
        <row r="2815">
          <cell r="C2815">
            <v>-18.292059999999999</v>
          </cell>
          <cell r="E2815">
            <v>-8779.9650000000001</v>
          </cell>
        </row>
        <row r="2816">
          <cell r="C2816">
            <v>-18.302050000000001</v>
          </cell>
          <cell r="E2816">
            <v>-8780.18</v>
          </cell>
        </row>
        <row r="2817">
          <cell r="C2817">
            <v>-18.31203</v>
          </cell>
          <cell r="E2817">
            <v>-8780.2739999999994</v>
          </cell>
        </row>
        <row r="2818">
          <cell r="C2818">
            <v>-18.32207</v>
          </cell>
          <cell r="E2818">
            <v>-8779.8490000000002</v>
          </cell>
        </row>
        <row r="2819">
          <cell r="C2819">
            <v>-18.332059999999998</v>
          </cell>
          <cell r="E2819">
            <v>-8779.2260000000006</v>
          </cell>
        </row>
        <row r="2820">
          <cell r="C2820">
            <v>-18.342040000000001</v>
          </cell>
          <cell r="E2820">
            <v>-8778.5360000000001</v>
          </cell>
        </row>
        <row r="2821">
          <cell r="C2821">
            <v>-18.35209</v>
          </cell>
          <cell r="E2821">
            <v>-8777.7849999999999</v>
          </cell>
        </row>
        <row r="2822">
          <cell r="C2822">
            <v>-18.362010000000001</v>
          </cell>
          <cell r="E2822">
            <v>-8776.8359999999993</v>
          </cell>
        </row>
        <row r="2823">
          <cell r="C2823">
            <v>-18.372</v>
          </cell>
          <cell r="E2823">
            <v>-8776.1910000000007</v>
          </cell>
        </row>
        <row r="2824">
          <cell r="C2824">
            <v>-18.38204</v>
          </cell>
          <cell r="E2824">
            <v>-8775.7160000000003</v>
          </cell>
        </row>
        <row r="2825">
          <cell r="C2825">
            <v>-18.39209</v>
          </cell>
          <cell r="E2825">
            <v>-8775.3089999999993</v>
          </cell>
        </row>
        <row r="2826">
          <cell r="C2826">
            <v>-18.402010000000001</v>
          </cell>
          <cell r="E2826">
            <v>-8774.8040000000001</v>
          </cell>
        </row>
        <row r="2827">
          <cell r="C2827">
            <v>-18.41206</v>
          </cell>
          <cell r="E2827">
            <v>-8773.9650000000001</v>
          </cell>
        </row>
        <row r="2828">
          <cell r="C2828">
            <v>-18.422039999999999</v>
          </cell>
          <cell r="E2828">
            <v>-8773.0280000000002</v>
          </cell>
        </row>
        <row r="2829">
          <cell r="C2829">
            <v>-18.432089999999999</v>
          </cell>
          <cell r="E2829">
            <v>-8772.1350000000002</v>
          </cell>
        </row>
        <row r="2830">
          <cell r="C2830">
            <v>-18.442070000000001</v>
          </cell>
          <cell r="E2830">
            <v>-8771.1939999999995</v>
          </cell>
        </row>
        <row r="2831">
          <cell r="C2831">
            <v>-18.452120000000001</v>
          </cell>
          <cell r="E2831">
            <v>-8770.4339999999993</v>
          </cell>
        </row>
        <row r="2832">
          <cell r="C2832">
            <v>-18.4621</v>
          </cell>
          <cell r="E2832">
            <v>-8769.6280000000006</v>
          </cell>
        </row>
        <row r="2833">
          <cell r="C2833">
            <v>-18.472090000000001</v>
          </cell>
          <cell r="E2833">
            <v>-8768.9609999999993</v>
          </cell>
        </row>
        <row r="2834">
          <cell r="C2834">
            <v>-18.48207</v>
          </cell>
          <cell r="E2834">
            <v>-8768.2150000000001</v>
          </cell>
        </row>
        <row r="2835">
          <cell r="C2835">
            <v>-18.492059999999999</v>
          </cell>
          <cell r="E2835">
            <v>-8767.232</v>
          </cell>
        </row>
        <row r="2836">
          <cell r="C2836">
            <v>-18.502040000000001</v>
          </cell>
          <cell r="E2836">
            <v>-8766.1370000000006</v>
          </cell>
        </row>
        <row r="2837">
          <cell r="C2837">
            <v>-18.512090000000001</v>
          </cell>
          <cell r="E2837">
            <v>-8765.0750000000007</v>
          </cell>
        </row>
        <row r="2838">
          <cell r="C2838">
            <v>-18.522069999999999</v>
          </cell>
          <cell r="E2838">
            <v>-8763.9650000000001</v>
          </cell>
        </row>
        <row r="2839">
          <cell r="C2839">
            <v>-18.532119999999999</v>
          </cell>
          <cell r="E2839">
            <v>-8762.7219999999998</v>
          </cell>
        </row>
        <row r="2840">
          <cell r="C2840">
            <v>-18.542100000000001</v>
          </cell>
          <cell r="E2840">
            <v>-8761.4599999999991</v>
          </cell>
        </row>
        <row r="2841">
          <cell r="C2841">
            <v>-18.552019999999999</v>
          </cell>
          <cell r="E2841">
            <v>-8760.1949999999997</v>
          </cell>
        </row>
        <row r="2842">
          <cell r="C2842">
            <v>-18.562010000000001</v>
          </cell>
          <cell r="E2842">
            <v>-8758.9619999999995</v>
          </cell>
        </row>
        <row r="2843">
          <cell r="C2843">
            <v>-18.57199</v>
          </cell>
          <cell r="E2843">
            <v>-8757.9580000000005</v>
          </cell>
        </row>
        <row r="2844">
          <cell r="C2844">
            <v>-18.582039999999999</v>
          </cell>
          <cell r="E2844">
            <v>-8756.5370000000003</v>
          </cell>
        </row>
        <row r="2845">
          <cell r="C2845">
            <v>-18.592020000000002</v>
          </cell>
          <cell r="E2845">
            <v>-8754.9869999999992</v>
          </cell>
        </row>
        <row r="2846">
          <cell r="C2846">
            <v>-18.60201</v>
          </cell>
          <cell r="E2846">
            <v>-8753.5869999999995</v>
          </cell>
        </row>
        <row r="2847">
          <cell r="C2847">
            <v>-18.612110000000001</v>
          </cell>
          <cell r="E2847">
            <v>-8752.1509999999998</v>
          </cell>
        </row>
        <row r="2848">
          <cell r="C2848">
            <v>-18.622160000000001</v>
          </cell>
          <cell r="E2848">
            <v>-8750.9359999999997</v>
          </cell>
        </row>
        <row r="2849">
          <cell r="C2849">
            <v>-18.63214</v>
          </cell>
          <cell r="E2849">
            <v>-8749.7420000000002</v>
          </cell>
        </row>
        <row r="2850">
          <cell r="C2850">
            <v>-18.642009999999999</v>
          </cell>
          <cell r="E2850">
            <v>-8748.5310000000009</v>
          </cell>
        </row>
        <row r="2851">
          <cell r="C2851">
            <v>-18.651990000000001</v>
          </cell>
          <cell r="E2851">
            <v>-8746.9760000000006</v>
          </cell>
        </row>
        <row r="2852">
          <cell r="C2852">
            <v>-18.661919999999999</v>
          </cell>
          <cell r="E2852">
            <v>-8745.34</v>
          </cell>
        </row>
        <row r="2853">
          <cell r="C2853">
            <v>-18.671900000000001</v>
          </cell>
          <cell r="E2853">
            <v>-8743.7900000000009</v>
          </cell>
        </row>
        <row r="2854">
          <cell r="C2854">
            <v>-18.681950000000001</v>
          </cell>
          <cell r="E2854">
            <v>-8742.5730000000003</v>
          </cell>
        </row>
        <row r="2855">
          <cell r="C2855">
            <v>-18.691929999999999</v>
          </cell>
          <cell r="E2855">
            <v>-8741.9930000000004</v>
          </cell>
        </row>
        <row r="2856">
          <cell r="C2856">
            <v>-18.70186</v>
          </cell>
          <cell r="E2856">
            <v>-8741.8250000000007</v>
          </cell>
        </row>
        <row r="2857">
          <cell r="C2857">
            <v>-18.7119</v>
          </cell>
          <cell r="E2857">
            <v>-8741.9439999999995</v>
          </cell>
        </row>
        <row r="2858">
          <cell r="C2858">
            <v>-18.722010000000001</v>
          </cell>
          <cell r="E2858">
            <v>-8742.1280000000006</v>
          </cell>
        </row>
        <row r="2859">
          <cell r="C2859">
            <v>-18.732050000000001</v>
          </cell>
          <cell r="E2859">
            <v>-8742.5400000000009</v>
          </cell>
        </row>
        <row r="2860">
          <cell r="C2860">
            <v>-18.742039999999999</v>
          </cell>
          <cell r="E2860">
            <v>-8742.9290000000001</v>
          </cell>
        </row>
        <row r="2861">
          <cell r="C2861">
            <v>-18.752020000000002</v>
          </cell>
          <cell r="E2861">
            <v>-8742.6039999999994</v>
          </cell>
        </row>
        <row r="2862">
          <cell r="C2862">
            <v>-18.762060000000002</v>
          </cell>
          <cell r="E2862">
            <v>-8742.6550000000007</v>
          </cell>
        </row>
        <row r="2863">
          <cell r="C2863">
            <v>-18.77205</v>
          </cell>
          <cell r="E2863">
            <v>-8742.4699999999993</v>
          </cell>
        </row>
        <row r="2864">
          <cell r="C2864">
            <v>-18.78209</v>
          </cell>
          <cell r="E2864">
            <v>-8742.1129999999994</v>
          </cell>
        </row>
        <row r="2865">
          <cell r="C2865">
            <v>-18.792079999999999</v>
          </cell>
          <cell r="E2865">
            <v>-8741.616</v>
          </cell>
        </row>
        <row r="2866">
          <cell r="C2866">
            <v>-18.802070000000001</v>
          </cell>
          <cell r="E2866">
            <v>-8741.2209999999995</v>
          </cell>
        </row>
        <row r="2867">
          <cell r="C2867">
            <v>-18.812110000000001</v>
          </cell>
          <cell r="E2867">
            <v>-8741.0779999999995</v>
          </cell>
        </row>
        <row r="2868">
          <cell r="C2868">
            <v>-18.822030000000002</v>
          </cell>
          <cell r="E2868">
            <v>-8740.8559999999998</v>
          </cell>
        </row>
        <row r="2869">
          <cell r="C2869">
            <v>-18.83202</v>
          </cell>
          <cell r="E2869">
            <v>-8740.9760000000006</v>
          </cell>
        </row>
        <row r="2870">
          <cell r="C2870">
            <v>-18.84206</v>
          </cell>
          <cell r="E2870">
            <v>-8741.0840000000007</v>
          </cell>
        </row>
        <row r="2871">
          <cell r="C2871">
            <v>-18.852049999999998</v>
          </cell>
          <cell r="E2871">
            <v>-8741.2540000000008</v>
          </cell>
        </row>
        <row r="2872">
          <cell r="C2872">
            <v>-18.862030000000001</v>
          </cell>
          <cell r="E2872">
            <v>-8741.1029999999992</v>
          </cell>
        </row>
        <row r="2873">
          <cell r="C2873">
            <v>-18.87208</v>
          </cell>
          <cell r="E2873">
            <v>-8740.6319999999996</v>
          </cell>
        </row>
        <row r="2874">
          <cell r="C2874">
            <v>-18.882059999999999</v>
          </cell>
          <cell r="E2874">
            <v>-8740.2950000000001</v>
          </cell>
        </row>
        <row r="2875">
          <cell r="C2875">
            <v>-18.89199</v>
          </cell>
          <cell r="E2875">
            <v>-8740.14</v>
          </cell>
        </row>
        <row r="2876">
          <cell r="C2876">
            <v>-18.901969999999999</v>
          </cell>
          <cell r="E2876">
            <v>-8740.0529999999999</v>
          </cell>
        </row>
        <row r="2877">
          <cell r="C2877">
            <v>-18.911960000000001</v>
          </cell>
          <cell r="E2877">
            <v>-8739.84</v>
          </cell>
        </row>
        <row r="2878">
          <cell r="C2878">
            <v>-18.922000000000001</v>
          </cell>
          <cell r="E2878">
            <v>-8739.4770000000008</v>
          </cell>
        </row>
        <row r="2879">
          <cell r="C2879">
            <v>-18.931989999999999</v>
          </cell>
          <cell r="E2879">
            <v>-8739.1859999999997</v>
          </cell>
        </row>
        <row r="2880">
          <cell r="C2880">
            <v>-18.94209</v>
          </cell>
          <cell r="E2880">
            <v>-8739.0360000000001</v>
          </cell>
        </row>
        <row r="2881">
          <cell r="C2881">
            <v>-18.952079999999999</v>
          </cell>
          <cell r="E2881">
            <v>-8738.7579999999998</v>
          </cell>
        </row>
        <row r="2882">
          <cell r="C2882">
            <v>-18.962060000000001</v>
          </cell>
          <cell r="E2882">
            <v>-8738.3989999999994</v>
          </cell>
        </row>
        <row r="2883">
          <cell r="C2883">
            <v>-18.972049999999999</v>
          </cell>
          <cell r="E2883">
            <v>-8738.1970000000001</v>
          </cell>
        </row>
        <row r="2884">
          <cell r="C2884">
            <v>-18.982030000000002</v>
          </cell>
          <cell r="E2884">
            <v>-8737.9069999999992</v>
          </cell>
        </row>
        <row r="2885">
          <cell r="C2885">
            <v>-18.992069999999998</v>
          </cell>
          <cell r="E2885">
            <v>-8737.4930000000004</v>
          </cell>
        </row>
        <row r="2886">
          <cell r="C2886">
            <v>-19.00206</v>
          </cell>
          <cell r="E2886">
            <v>-8737.0570000000007</v>
          </cell>
        </row>
        <row r="2887">
          <cell r="C2887">
            <v>-19.012039999999999</v>
          </cell>
          <cell r="E2887">
            <v>-8736.7690000000002</v>
          </cell>
        </row>
        <row r="2888">
          <cell r="C2888">
            <v>-19.022030000000001</v>
          </cell>
          <cell r="E2888">
            <v>-8736.5490000000009</v>
          </cell>
        </row>
        <row r="2889">
          <cell r="C2889">
            <v>-19.03201</v>
          </cell>
          <cell r="E2889">
            <v>-8736.23</v>
          </cell>
        </row>
        <row r="2890">
          <cell r="C2890">
            <v>-19.042059999999999</v>
          </cell>
          <cell r="E2890">
            <v>-8735.8649999999998</v>
          </cell>
        </row>
        <row r="2891">
          <cell r="C2891">
            <v>-19.052040000000002</v>
          </cell>
          <cell r="E2891">
            <v>-8735.7009999999991</v>
          </cell>
        </row>
        <row r="2892">
          <cell r="C2892">
            <v>-19.062090000000001</v>
          </cell>
          <cell r="E2892">
            <v>-8735.5169999999998</v>
          </cell>
        </row>
        <row r="2893">
          <cell r="C2893">
            <v>-19.072009999999999</v>
          </cell>
          <cell r="E2893">
            <v>-8735.1489999999994</v>
          </cell>
        </row>
        <row r="2894">
          <cell r="C2894">
            <v>-19.082059999999998</v>
          </cell>
          <cell r="E2894">
            <v>-8734.5010000000002</v>
          </cell>
        </row>
        <row r="2895">
          <cell r="C2895">
            <v>-19.09198</v>
          </cell>
          <cell r="E2895">
            <v>-8733.857</v>
          </cell>
        </row>
        <row r="2896">
          <cell r="C2896">
            <v>-19.101970000000001</v>
          </cell>
          <cell r="E2896">
            <v>-8732.8369999999995</v>
          </cell>
        </row>
        <row r="2897">
          <cell r="C2897">
            <v>-19.11195</v>
          </cell>
          <cell r="E2897">
            <v>-8731.8889999999992</v>
          </cell>
        </row>
        <row r="2898">
          <cell r="C2898">
            <v>-19.122</v>
          </cell>
          <cell r="E2898">
            <v>-8731.3119999999999</v>
          </cell>
        </row>
        <row r="2899">
          <cell r="C2899">
            <v>-19.13204</v>
          </cell>
          <cell r="E2899">
            <v>-8730.9410000000007</v>
          </cell>
        </row>
        <row r="2900">
          <cell r="C2900">
            <v>-19.142029999999998</v>
          </cell>
          <cell r="E2900">
            <v>-8730.5429999999997</v>
          </cell>
        </row>
        <row r="2901">
          <cell r="C2901">
            <v>-19.152010000000001</v>
          </cell>
          <cell r="E2901">
            <v>-8730.3009999999995</v>
          </cell>
        </row>
        <row r="2902">
          <cell r="C2902">
            <v>-19.16206</v>
          </cell>
          <cell r="E2902">
            <v>-8730.1790000000001</v>
          </cell>
        </row>
        <row r="2903">
          <cell r="C2903">
            <v>-19.172039999999999</v>
          </cell>
          <cell r="E2903">
            <v>-8730.0139999999992</v>
          </cell>
        </row>
        <row r="2904">
          <cell r="C2904">
            <v>-19.182030000000001</v>
          </cell>
          <cell r="E2904">
            <v>-8729.7369999999992</v>
          </cell>
        </row>
        <row r="2905">
          <cell r="C2905">
            <v>-19.192070000000001</v>
          </cell>
          <cell r="E2905">
            <v>-8729.5339999999997</v>
          </cell>
        </row>
        <row r="2906">
          <cell r="C2906">
            <v>-19.202059999999999</v>
          </cell>
          <cell r="E2906">
            <v>-8729.3739999999998</v>
          </cell>
        </row>
        <row r="2907">
          <cell r="C2907">
            <v>-19.212039999999998</v>
          </cell>
          <cell r="E2907">
            <v>-8729.3269999999993</v>
          </cell>
        </row>
        <row r="2908">
          <cell r="C2908">
            <v>-19.22203</v>
          </cell>
          <cell r="E2908">
            <v>-8729.2420000000002</v>
          </cell>
        </row>
        <row r="2909">
          <cell r="C2909">
            <v>-19.232009999999999</v>
          </cell>
          <cell r="E2909">
            <v>-8728.9310000000005</v>
          </cell>
        </row>
        <row r="2910">
          <cell r="C2910">
            <v>-19.242000000000001</v>
          </cell>
          <cell r="E2910">
            <v>-8728.4490000000005</v>
          </cell>
        </row>
        <row r="2911">
          <cell r="C2911">
            <v>-19.25198</v>
          </cell>
          <cell r="E2911">
            <v>-8728.0360000000001</v>
          </cell>
        </row>
        <row r="2912">
          <cell r="C2912">
            <v>-19.261970000000002</v>
          </cell>
          <cell r="E2912">
            <v>-8728.0360000000001</v>
          </cell>
        </row>
        <row r="2913">
          <cell r="C2913">
            <v>-19.272010000000002</v>
          </cell>
          <cell r="E2913">
            <v>-8727.8310000000001</v>
          </cell>
        </row>
        <row r="2914">
          <cell r="C2914">
            <v>-19.28199</v>
          </cell>
          <cell r="E2914">
            <v>-8727.5010000000002</v>
          </cell>
        </row>
        <row r="2915">
          <cell r="C2915">
            <v>-19.29204</v>
          </cell>
          <cell r="E2915">
            <v>-8727.4390000000003</v>
          </cell>
        </row>
        <row r="2916">
          <cell r="C2916">
            <v>-19.302019999999999</v>
          </cell>
          <cell r="E2916">
            <v>-8727.4009999999998</v>
          </cell>
        </row>
        <row r="2917">
          <cell r="C2917">
            <v>-19.31195</v>
          </cell>
          <cell r="E2917">
            <v>-8727.65</v>
          </cell>
        </row>
        <row r="2918">
          <cell r="C2918">
            <v>-19.32199</v>
          </cell>
          <cell r="E2918">
            <v>-8727.7240000000002</v>
          </cell>
        </row>
        <row r="2919">
          <cell r="C2919">
            <v>-19.331980000000001</v>
          </cell>
          <cell r="E2919">
            <v>-8727.6910000000007</v>
          </cell>
        </row>
        <row r="2920">
          <cell r="C2920">
            <v>-19.342020000000002</v>
          </cell>
          <cell r="E2920">
            <v>-8727.6880000000001</v>
          </cell>
        </row>
        <row r="2921">
          <cell r="C2921">
            <v>-19.35201</v>
          </cell>
          <cell r="E2921">
            <v>-8727.6479999999992</v>
          </cell>
        </row>
        <row r="2922">
          <cell r="C2922">
            <v>-19.361989999999999</v>
          </cell>
          <cell r="E2922">
            <v>-8727.4030000000002</v>
          </cell>
        </row>
        <row r="2923">
          <cell r="C2923">
            <v>-19.372039999999998</v>
          </cell>
          <cell r="E2923">
            <v>-8727.0529999999999</v>
          </cell>
        </row>
        <row r="2924">
          <cell r="C2924">
            <v>-19.382079999999998</v>
          </cell>
          <cell r="E2924">
            <v>-8726.4249999999993</v>
          </cell>
        </row>
        <row r="2925">
          <cell r="C2925">
            <v>-19.39207</v>
          </cell>
          <cell r="E2925">
            <v>-8725.65</v>
          </cell>
        </row>
        <row r="2926">
          <cell r="C2926">
            <v>-19.402049999999999</v>
          </cell>
          <cell r="E2926">
            <v>-8724.9519999999993</v>
          </cell>
        </row>
        <row r="2927">
          <cell r="C2927">
            <v>-19.412040000000001</v>
          </cell>
          <cell r="E2927">
            <v>-8724.2900000000009</v>
          </cell>
        </row>
        <row r="2928">
          <cell r="C2928">
            <v>-19.422080000000001</v>
          </cell>
          <cell r="E2928">
            <v>-8723.7430000000004</v>
          </cell>
        </row>
        <row r="2929">
          <cell r="C2929">
            <v>-19.432009999999998</v>
          </cell>
          <cell r="E2929">
            <v>-8723.3829999999998</v>
          </cell>
        </row>
        <row r="2930">
          <cell r="C2930">
            <v>-19.441990000000001</v>
          </cell>
          <cell r="E2930">
            <v>-8723.2970000000005</v>
          </cell>
        </row>
        <row r="2931">
          <cell r="C2931">
            <v>-19.451979999999999</v>
          </cell>
          <cell r="E2931">
            <v>-8723.3559999999998</v>
          </cell>
        </row>
        <row r="2932">
          <cell r="C2932">
            <v>-19.462019999999999</v>
          </cell>
          <cell r="E2932">
            <v>-8723.0669999999991</v>
          </cell>
        </row>
        <row r="2933">
          <cell r="C2933">
            <v>-19.472069999999999</v>
          </cell>
          <cell r="E2933">
            <v>-8722.7199999999993</v>
          </cell>
        </row>
        <row r="2934">
          <cell r="C2934">
            <v>-19.482050000000001</v>
          </cell>
          <cell r="E2934">
            <v>-8722.7839999999997</v>
          </cell>
        </row>
        <row r="2935">
          <cell r="C2935">
            <v>-19.491980000000002</v>
          </cell>
          <cell r="E2935">
            <v>-8722.848</v>
          </cell>
        </row>
        <row r="2936">
          <cell r="C2936">
            <v>-19.501899999999999</v>
          </cell>
          <cell r="E2936">
            <v>-8722.9419999999991</v>
          </cell>
        </row>
        <row r="2937">
          <cell r="C2937">
            <v>-19.511939999999999</v>
          </cell>
          <cell r="E2937">
            <v>-8722.9339999999993</v>
          </cell>
        </row>
        <row r="2938">
          <cell r="C2938">
            <v>-19.521930000000001</v>
          </cell>
          <cell r="E2938">
            <v>-8722.7279999999992</v>
          </cell>
        </row>
        <row r="2939">
          <cell r="C2939">
            <v>-19.531970000000001</v>
          </cell>
          <cell r="E2939">
            <v>-8722.7099999999991</v>
          </cell>
        </row>
        <row r="2940">
          <cell r="C2940">
            <v>-19.54196</v>
          </cell>
          <cell r="E2940">
            <v>-8722.6959999999999</v>
          </cell>
        </row>
        <row r="2941">
          <cell r="C2941">
            <v>-19.552</v>
          </cell>
          <cell r="E2941">
            <v>-8722.3870000000006</v>
          </cell>
        </row>
        <row r="2942">
          <cell r="C2942">
            <v>-19.56193</v>
          </cell>
          <cell r="E2942">
            <v>-8721.92</v>
          </cell>
        </row>
        <row r="2943">
          <cell r="C2943">
            <v>-19.57197</v>
          </cell>
          <cell r="E2943">
            <v>-8721.7039999999997</v>
          </cell>
        </row>
        <row r="2944">
          <cell r="C2944">
            <v>-19.581959999999999</v>
          </cell>
          <cell r="E2944">
            <v>-8721.4680000000008</v>
          </cell>
        </row>
        <row r="2945">
          <cell r="C2945">
            <v>-19.591940000000001</v>
          </cell>
          <cell r="E2945">
            <v>-8721.0329999999994</v>
          </cell>
        </row>
        <row r="2946">
          <cell r="C2946">
            <v>-19.601929999999999</v>
          </cell>
          <cell r="E2946">
            <v>-8720.7759999999998</v>
          </cell>
        </row>
        <row r="2947">
          <cell r="C2947">
            <v>-19.611969999999999</v>
          </cell>
          <cell r="E2947">
            <v>-8720.5769999999993</v>
          </cell>
        </row>
        <row r="2948">
          <cell r="C2948">
            <v>-19.621960000000001</v>
          </cell>
          <cell r="E2948">
            <v>-8720.3060000000005</v>
          </cell>
        </row>
        <row r="2949">
          <cell r="C2949">
            <v>-19.632000000000001</v>
          </cell>
          <cell r="E2949">
            <v>-8720.1350000000002</v>
          </cell>
        </row>
        <row r="2950">
          <cell r="C2950">
            <v>-19.64199</v>
          </cell>
          <cell r="E2950">
            <v>-8720.0049999999992</v>
          </cell>
        </row>
        <row r="2951">
          <cell r="C2951">
            <v>-19.651969999999999</v>
          </cell>
          <cell r="E2951">
            <v>-8719.6039999999994</v>
          </cell>
        </row>
        <row r="2952">
          <cell r="C2952">
            <v>-19.661960000000001</v>
          </cell>
          <cell r="E2952">
            <v>-8718.8439999999991</v>
          </cell>
        </row>
        <row r="2953">
          <cell r="C2953">
            <v>-19.671939999999999</v>
          </cell>
          <cell r="E2953">
            <v>-8718.4269999999997</v>
          </cell>
        </row>
        <row r="2954">
          <cell r="C2954">
            <v>-19.681930000000001</v>
          </cell>
          <cell r="E2954">
            <v>-8717.9570000000003</v>
          </cell>
        </row>
        <row r="2955">
          <cell r="C2955">
            <v>-19.683959999999999</v>
          </cell>
          <cell r="E2955">
            <v>-8717.8829999999998</v>
          </cell>
        </row>
      </sheetData>
      <sheetData sheetId="25"/>
      <sheetData sheetId="26"/>
      <sheetData sheetId="27"/>
      <sheetData sheetId="28">
        <row r="7">
          <cell r="F7">
            <v>-2.1637819999999999</v>
          </cell>
          <cell r="G7">
            <v>-6808.96</v>
          </cell>
          <cell r="H7">
            <v>-4.6158089999999996</v>
          </cell>
          <cell r="I7">
            <v>-15514.12</v>
          </cell>
        </row>
        <row r="33">
          <cell r="C33">
            <v>-2.3317899999999999E-2</v>
          </cell>
          <cell r="E33">
            <v>-11.584720000000001</v>
          </cell>
        </row>
        <row r="34">
          <cell r="C34">
            <v>-3.3541910000000001E-2</v>
          </cell>
          <cell r="E34">
            <v>-25.354430000000001</v>
          </cell>
        </row>
        <row r="35">
          <cell r="C35">
            <v>-4.2809279999999998E-2</v>
          </cell>
          <cell r="E35">
            <v>-40.210259999999998</v>
          </cell>
        </row>
        <row r="36">
          <cell r="C36">
            <v>-5.0701499999999997E-2</v>
          </cell>
          <cell r="E36">
            <v>-54.035989999999998</v>
          </cell>
        </row>
        <row r="37">
          <cell r="C37">
            <v>-5.9012240000000001E-2</v>
          </cell>
          <cell r="E37">
            <v>-69.487080000000006</v>
          </cell>
        </row>
        <row r="38">
          <cell r="C38">
            <v>-6.7442559999999999E-2</v>
          </cell>
          <cell r="E38">
            <v>-85.958280000000002</v>
          </cell>
        </row>
        <row r="39">
          <cell r="C39">
            <v>-7.3959609999999995E-2</v>
          </cell>
          <cell r="E39">
            <v>-98.902379999999994</v>
          </cell>
        </row>
        <row r="40">
          <cell r="C40">
            <v>-8.0596249999999994E-2</v>
          </cell>
          <cell r="E40">
            <v>-112.2132</v>
          </cell>
        </row>
        <row r="41">
          <cell r="C41">
            <v>-8.7232879999999999E-2</v>
          </cell>
          <cell r="E41">
            <v>-126.0561</v>
          </cell>
        </row>
        <row r="42">
          <cell r="C42">
            <v>-9.3989089999999997E-2</v>
          </cell>
          <cell r="E42">
            <v>-140.34289999999999</v>
          </cell>
        </row>
        <row r="43">
          <cell r="C43">
            <v>-0.10080509999999999</v>
          </cell>
          <cell r="E43">
            <v>-154.97470000000001</v>
          </cell>
        </row>
        <row r="44">
          <cell r="C44">
            <v>-0.1076809</v>
          </cell>
          <cell r="E44">
            <v>-170.00739999999999</v>
          </cell>
        </row>
        <row r="45">
          <cell r="C45">
            <v>-0.11467629999999999</v>
          </cell>
          <cell r="E45">
            <v>-185.3314</v>
          </cell>
        </row>
        <row r="46">
          <cell r="C46">
            <v>-0.12161180000000001</v>
          </cell>
          <cell r="E46">
            <v>-201.01140000000001</v>
          </cell>
        </row>
        <row r="47">
          <cell r="C47">
            <v>-0.1286072</v>
          </cell>
          <cell r="E47">
            <v>-217.0335</v>
          </cell>
        </row>
        <row r="48">
          <cell r="C48">
            <v>-0.13560259999999999</v>
          </cell>
          <cell r="E48">
            <v>-233.21260000000001</v>
          </cell>
        </row>
        <row r="49">
          <cell r="C49">
            <v>-0.142598</v>
          </cell>
          <cell r="E49">
            <v>-249.43389999999999</v>
          </cell>
        </row>
        <row r="50">
          <cell r="C50">
            <v>-0.14965310000000001</v>
          </cell>
          <cell r="E50">
            <v>-265.76209999999998</v>
          </cell>
        </row>
        <row r="51">
          <cell r="C51">
            <v>-0.1565887</v>
          </cell>
          <cell r="E51">
            <v>-282.3571</v>
          </cell>
        </row>
        <row r="52">
          <cell r="C52">
            <v>-0.16364390000000001</v>
          </cell>
          <cell r="E52">
            <v>-299.02519999999998</v>
          </cell>
        </row>
        <row r="53">
          <cell r="C53">
            <v>-0.1705795</v>
          </cell>
          <cell r="E53">
            <v>-315.59249999999997</v>
          </cell>
        </row>
        <row r="54">
          <cell r="C54">
            <v>-0.1776346</v>
          </cell>
          <cell r="E54">
            <v>-332.07470000000001</v>
          </cell>
        </row>
        <row r="55">
          <cell r="C55">
            <v>-0.18462999999999999</v>
          </cell>
          <cell r="E55">
            <v>-348.48599999999999</v>
          </cell>
        </row>
        <row r="56">
          <cell r="C56">
            <v>-0.1915656</v>
          </cell>
          <cell r="E56">
            <v>-364.8888</v>
          </cell>
        </row>
        <row r="57">
          <cell r="C57">
            <v>-0.19850110000000001</v>
          </cell>
          <cell r="E57">
            <v>-381.42970000000003</v>
          </cell>
        </row>
        <row r="58">
          <cell r="C58">
            <v>-0.2053769</v>
          </cell>
          <cell r="E58">
            <v>-398.25189999999998</v>
          </cell>
        </row>
        <row r="59">
          <cell r="C59">
            <v>-0.21231249999999999</v>
          </cell>
          <cell r="E59">
            <v>-414.99849999999998</v>
          </cell>
        </row>
        <row r="60">
          <cell r="C60">
            <v>-0.2191883</v>
          </cell>
          <cell r="E60">
            <v>-431.75889999999998</v>
          </cell>
        </row>
        <row r="61">
          <cell r="C61">
            <v>-0.22606409999999999</v>
          </cell>
          <cell r="E61">
            <v>-448.5668</v>
          </cell>
        </row>
        <row r="62">
          <cell r="C62">
            <v>-0.23288010000000001</v>
          </cell>
          <cell r="E62">
            <v>-465.39170000000001</v>
          </cell>
        </row>
        <row r="63">
          <cell r="C63">
            <v>-0.2396961</v>
          </cell>
          <cell r="E63">
            <v>-482.33260000000001</v>
          </cell>
        </row>
        <row r="64">
          <cell r="C64">
            <v>-0.24645230000000001</v>
          </cell>
          <cell r="E64">
            <v>-499.20690000000002</v>
          </cell>
        </row>
        <row r="65">
          <cell r="C65">
            <v>-0.2532085</v>
          </cell>
          <cell r="E65">
            <v>-516.11410000000001</v>
          </cell>
        </row>
        <row r="66">
          <cell r="C66">
            <v>-0.25996469999999999</v>
          </cell>
          <cell r="E66">
            <v>-533.16650000000004</v>
          </cell>
        </row>
        <row r="67">
          <cell r="C67">
            <v>-0.26666119999999999</v>
          </cell>
          <cell r="E67">
            <v>-550.11620000000005</v>
          </cell>
        </row>
        <row r="68">
          <cell r="C68">
            <v>-0.27335759999999998</v>
          </cell>
          <cell r="E68">
            <v>-567.09140000000002</v>
          </cell>
        </row>
        <row r="69">
          <cell r="C69">
            <v>-0.27999420000000003</v>
          </cell>
          <cell r="E69">
            <v>-583.9796</v>
          </cell>
        </row>
        <row r="70">
          <cell r="C70">
            <v>-0.28663090000000002</v>
          </cell>
          <cell r="E70">
            <v>-601.01300000000003</v>
          </cell>
        </row>
        <row r="71">
          <cell r="C71">
            <v>-0.29326750000000001</v>
          </cell>
          <cell r="E71">
            <v>-618.32050000000004</v>
          </cell>
        </row>
        <row r="72">
          <cell r="C72">
            <v>-0.29978460000000001</v>
          </cell>
          <cell r="E72">
            <v>-635.73350000000005</v>
          </cell>
        </row>
        <row r="73">
          <cell r="C73">
            <v>-0.3064212</v>
          </cell>
          <cell r="E73">
            <v>-653.13289999999995</v>
          </cell>
        </row>
        <row r="74">
          <cell r="C74">
            <v>-0.3129383</v>
          </cell>
          <cell r="E74">
            <v>-670.46400000000006</v>
          </cell>
        </row>
        <row r="75">
          <cell r="C75">
            <v>-0.3195151</v>
          </cell>
          <cell r="E75">
            <v>-687.67989999999998</v>
          </cell>
        </row>
        <row r="76">
          <cell r="C76">
            <v>-0.3259724</v>
          </cell>
          <cell r="E76">
            <v>-704.8827</v>
          </cell>
        </row>
        <row r="77">
          <cell r="C77">
            <v>-0.33248939999999999</v>
          </cell>
          <cell r="E77">
            <v>-722.08510000000001</v>
          </cell>
        </row>
        <row r="78">
          <cell r="C78">
            <v>-0.33894669999999999</v>
          </cell>
          <cell r="E78">
            <v>-739.20500000000004</v>
          </cell>
        </row>
        <row r="79">
          <cell r="C79">
            <v>-0.34540389999999999</v>
          </cell>
          <cell r="E79">
            <v>-756.30050000000006</v>
          </cell>
        </row>
        <row r="80">
          <cell r="C80">
            <v>-0.35186119999999999</v>
          </cell>
          <cell r="E80">
            <v>-773.57029999999997</v>
          </cell>
        </row>
        <row r="81">
          <cell r="C81">
            <v>-0.35819889999999999</v>
          </cell>
          <cell r="E81">
            <v>-790.88329999999996</v>
          </cell>
        </row>
        <row r="82">
          <cell r="C82">
            <v>-0.36465619999999999</v>
          </cell>
          <cell r="E82">
            <v>-808.01049999999998</v>
          </cell>
        </row>
        <row r="83">
          <cell r="C83">
            <v>-0.37099379999999998</v>
          </cell>
          <cell r="E83">
            <v>-825.09540000000004</v>
          </cell>
        </row>
        <row r="84">
          <cell r="C84">
            <v>-0.37739129999999999</v>
          </cell>
          <cell r="E84">
            <v>-842.23879999999997</v>
          </cell>
        </row>
        <row r="85">
          <cell r="C85">
            <v>-0.38366919999999999</v>
          </cell>
          <cell r="E85">
            <v>-859.31489999999997</v>
          </cell>
        </row>
        <row r="86">
          <cell r="C86">
            <v>-0.39000689999999999</v>
          </cell>
          <cell r="E86">
            <v>-876.31759999999997</v>
          </cell>
        </row>
        <row r="87">
          <cell r="C87">
            <v>-0.39628479999999999</v>
          </cell>
          <cell r="E87">
            <v>-893.33259999999996</v>
          </cell>
        </row>
        <row r="88">
          <cell r="C88">
            <v>-0.4025627</v>
          </cell>
          <cell r="E88">
            <v>-910.41099999999994</v>
          </cell>
        </row>
        <row r="89">
          <cell r="C89">
            <v>-0.4088406</v>
          </cell>
          <cell r="E89">
            <v>-927.42179999999996</v>
          </cell>
        </row>
        <row r="90">
          <cell r="C90">
            <v>-0.4151185</v>
          </cell>
          <cell r="E90">
            <v>-944.54690000000005</v>
          </cell>
        </row>
        <row r="91">
          <cell r="C91">
            <v>-0.42133660000000001</v>
          </cell>
          <cell r="E91">
            <v>-961.87459999999999</v>
          </cell>
        </row>
        <row r="92">
          <cell r="C92">
            <v>-0.42761450000000001</v>
          </cell>
          <cell r="E92">
            <v>-979.21140000000003</v>
          </cell>
        </row>
        <row r="93">
          <cell r="C93">
            <v>-0.43377280000000001</v>
          </cell>
          <cell r="E93">
            <v>-996.5335</v>
          </cell>
        </row>
        <row r="94">
          <cell r="C94">
            <v>-0.44005070000000002</v>
          </cell>
          <cell r="E94">
            <v>-1013.974</v>
          </cell>
        </row>
        <row r="95">
          <cell r="C95">
            <v>-0.44620910000000003</v>
          </cell>
          <cell r="E95">
            <v>-1031.442</v>
          </cell>
        </row>
        <row r="96">
          <cell r="C96">
            <v>-0.45248690000000003</v>
          </cell>
          <cell r="E96">
            <v>-1048.779</v>
          </cell>
        </row>
        <row r="97">
          <cell r="C97">
            <v>-0.45858549999999998</v>
          </cell>
          <cell r="E97">
            <v>-1066.0440000000001</v>
          </cell>
        </row>
        <row r="98">
          <cell r="C98">
            <v>-0.46480359999999998</v>
          </cell>
          <cell r="E98">
            <v>-1083.3720000000001</v>
          </cell>
        </row>
        <row r="99">
          <cell r="C99">
            <v>-0.47090209999999999</v>
          </cell>
          <cell r="E99">
            <v>-1100.5070000000001</v>
          </cell>
        </row>
        <row r="100">
          <cell r="C100">
            <v>-0.47712019999999999</v>
          </cell>
          <cell r="E100">
            <v>-1117.5650000000001</v>
          </cell>
        </row>
        <row r="101">
          <cell r="C101">
            <v>-0.4832188</v>
          </cell>
          <cell r="E101">
            <v>-1134.809</v>
          </cell>
        </row>
        <row r="102">
          <cell r="C102">
            <v>-0.48937710000000001</v>
          </cell>
          <cell r="E102">
            <v>-1152.018</v>
          </cell>
        </row>
        <row r="103">
          <cell r="C103">
            <v>-0.49553540000000001</v>
          </cell>
          <cell r="E103">
            <v>-1169.306</v>
          </cell>
        </row>
        <row r="104">
          <cell r="C104">
            <v>-0.50163389999999997</v>
          </cell>
          <cell r="E104">
            <v>-1186.559</v>
          </cell>
        </row>
        <row r="105">
          <cell r="C105">
            <v>-0.50773239999999997</v>
          </cell>
          <cell r="E105">
            <v>-1203.8389999999999</v>
          </cell>
        </row>
        <row r="106">
          <cell r="C106">
            <v>-0.51383100000000004</v>
          </cell>
          <cell r="E106">
            <v>-1221.3050000000001</v>
          </cell>
        </row>
        <row r="107">
          <cell r="C107">
            <v>-0.51998929999999999</v>
          </cell>
          <cell r="E107">
            <v>-1238.9659999999999</v>
          </cell>
        </row>
        <row r="108">
          <cell r="C108">
            <v>-0.52602800000000005</v>
          </cell>
          <cell r="E108">
            <v>-1256.479</v>
          </cell>
        </row>
        <row r="109">
          <cell r="C109">
            <v>-0.53218639999999995</v>
          </cell>
          <cell r="E109">
            <v>-1274.116</v>
          </cell>
        </row>
        <row r="110">
          <cell r="C110">
            <v>-0.53822510000000001</v>
          </cell>
          <cell r="E110">
            <v>-1291.9100000000001</v>
          </cell>
        </row>
        <row r="111">
          <cell r="C111">
            <v>-0.54438339999999996</v>
          </cell>
          <cell r="E111">
            <v>-1309.816</v>
          </cell>
        </row>
        <row r="112">
          <cell r="C112">
            <v>-0.55042219999999997</v>
          </cell>
          <cell r="E112">
            <v>-1327.7449999999999</v>
          </cell>
        </row>
        <row r="113">
          <cell r="C113">
            <v>-0.55652069999999998</v>
          </cell>
          <cell r="E113">
            <v>-1345.644</v>
          </cell>
        </row>
        <row r="114">
          <cell r="C114">
            <v>-0.56255940000000004</v>
          </cell>
          <cell r="E114">
            <v>-1363.58</v>
          </cell>
        </row>
        <row r="115">
          <cell r="C115">
            <v>-0.56865790000000005</v>
          </cell>
          <cell r="E115">
            <v>-1381.5519999999999</v>
          </cell>
        </row>
        <row r="116">
          <cell r="C116">
            <v>-0.57469669999999995</v>
          </cell>
          <cell r="E116">
            <v>-1399.5340000000001</v>
          </cell>
        </row>
        <row r="117">
          <cell r="C117">
            <v>-0.58079519999999996</v>
          </cell>
          <cell r="E117">
            <v>-1417.501</v>
          </cell>
        </row>
        <row r="118">
          <cell r="C118">
            <v>-0.58683399999999997</v>
          </cell>
          <cell r="E118">
            <v>-1435.4290000000001</v>
          </cell>
        </row>
        <row r="119">
          <cell r="C119">
            <v>-0.59287270000000003</v>
          </cell>
          <cell r="E119">
            <v>-1453.3050000000001</v>
          </cell>
        </row>
        <row r="120">
          <cell r="C120">
            <v>-0.59891139999999998</v>
          </cell>
          <cell r="E120">
            <v>-1471.192</v>
          </cell>
        </row>
        <row r="121">
          <cell r="C121">
            <v>-0.60501000000000005</v>
          </cell>
          <cell r="E121">
            <v>-1489.1969999999999</v>
          </cell>
        </row>
        <row r="122">
          <cell r="C122">
            <v>-0.6110487</v>
          </cell>
          <cell r="E122">
            <v>-1507.3240000000001</v>
          </cell>
        </row>
        <row r="123">
          <cell r="C123">
            <v>-0.61702769999999996</v>
          </cell>
          <cell r="E123">
            <v>-1525.597</v>
          </cell>
        </row>
        <row r="124">
          <cell r="C124">
            <v>-0.62312619999999996</v>
          </cell>
          <cell r="E124">
            <v>-1544.1669999999999</v>
          </cell>
        </row>
        <row r="125">
          <cell r="C125">
            <v>-0.62707230000000003</v>
          </cell>
          <cell r="E125">
            <v>-1556.7570000000001</v>
          </cell>
        </row>
        <row r="126">
          <cell r="C126">
            <v>-0.63113799999999998</v>
          </cell>
          <cell r="E126">
            <v>-1569.354</v>
          </cell>
        </row>
        <row r="127">
          <cell r="C127">
            <v>-0.63514389999999998</v>
          </cell>
          <cell r="E127">
            <v>-1581.9559999999999</v>
          </cell>
        </row>
        <row r="128">
          <cell r="C128">
            <v>-0.63914979999999999</v>
          </cell>
          <cell r="E128">
            <v>-1594.6</v>
          </cell>
        </row>
        <row r="129">
          <cell r="C129">
            <v>-0.6431557</v>
          </cell>
          <cell r="E129">
            <v>-1607.3240000000001</v>
          </cell>
        </row>
        <row r="130">
          <cell r="C130">
            <v>-0.6472213</v>
          </cell>
          <cell r="E130">
            <v>-1620.202</v>
          </cell>
        </row>
        <row r="131">
          <cell r="C131">
            <v>-0.65116750000000001</v>
          </cell>
          <cell r="E131">
            <v>-1633.2529999999999</v>
          </cell>
        </row>
        <row r="132">
          <cell r="C132">
            <v>-0.65529300000000001</v>
          </cell>
          <cell r="E132">
            <v>-1646.385</v>
          </cell>
        </row>
        <row r="133">
          <cell r="C133">
            <v>-0.65929879999999996</v>
          </cell>
          <cell r="E133">
            <v>-1659.58</v>
          </cell>
        </row>
        <row r="134">
          <cell r="C134">
            <v>-0.66330469999999997</v>
          </cell>
          <cell r="E134">
            <v>-1672.8520000000001</v>
          </cell>
        </row>
        <row r="135">
          <cell r="C135">
            <v>-0.66737049999999998</v>
          </cell>
          <cell r="E135">
            <v>-1686.0820000000001</v>
          </cell>
        </row>
        <row r="136">
          <cell r="C136">
            <v>-0.67137630000000004</v>
          </cell>
          <cell r="E136">
            <v>-1699.307</v>
          </cell>
        </row>
        <row r="137">
          <cell r="C137">
            <v>-0.67532239999999999</v>
          </cell>
          <cell r="E137">
            <v>-1712.5</v>
          </cell>
        </row>
        <row r="138">
          <cell r="C138">
            <v>-0.67938810000000005</v>
          </cell>
          <cell r="E138">
            <v>-1725.7080000000001</v>
          </cell>
        </row>
        <row r="139">
          <cell r="C139">
            <v>-0.68339399999999995</v>
          </cell>
          <cell r="E139">
            <v>-1738.96</v>
          </cell>
        </row>
        <row r="140">
          <cell r="C140">
            <v>-0.68734010000000001</v>
          </cell>
          <cell r="E140">
            <v>-1752.229</v>
          </cell>
        </row>
        <row r="141">
          <cell r="C141">
            <v>-0.69140579999999996</v>
          </cell>
          <cell r="E141">
            <v>-1765.508</v>
          </cell>
        </row>
        <row r="142">
          <cell r="C142">
            <v>-0.69535190000000002</v>
          </cell>
          <cell r="E142">
            <v>-1778.6949999999999</v>
          </cell>
        </row>
        <row r="143">
          <cell r="C143">
            <v>-0.69935780000000003</v>
          </cell>
          <cell r="E143">
            <v>-1791.7840000000001</v>
          </cell>
        </row>
        <row r="144">
          <cell r="C144">
            <v>-0.70342349999999998</v>
          </cell>
          <cell r="E144">
            <v>-1804.788</v>
          </cell>
        </row>
        <row r="145">
          <cell r="C145">
            <v>-0.70742939999999999</v>
          </cell>
          <cell r="E145">
            <v>-1817.855</v>
          </cell>
        </row>
        <row r="146">
          <cell r="C146">
            <v>-0.71143529999999999</v>
          </cell>
          <cell r="E146">
            <v>-1830.9390000000001</v>
          </cell>
        </row>
        <row r="147">
          <cell r="C147">
            <v>-0.7155009</v>
          </cell>
          <cell r="E147">
            <v>-1844.0170000000001</v>
          </cell>
        </row>
        <row r="148">
          <cell r="C148">
            <v>-0.71944710000000001</v>
          </cell>
          <cell r="E148">
            <v>-1857.1089999999999</v>
          </cell>
        </row>
        <row r="149">
          <cell r="C149">
            <v>-0.72345300000000001</v>
          </cell>
          <cell r="E149">
            <v>-1870.1990000000001</v>
          </cell>
        </row>
        <row r="150">
          <cell r="C150">
            <v>-0.72751860000000002</v>
          </cell>
          <cell r="E150">
            <v>-1883.28</v>
          </cell>
        </row>
        <row r="151">
          <cell r="C151">
            <v>-0.73152459999999997</v>
          </cell>
          <cell r="E151">
            <v>-1896.4680000000001</v>
          </cell>
        </row>
        <row r="152">
          <cell r="C152">
            <v>-0.73553040000000003</v>
          </cell>
          <cell r="E152">
            <v>-1909.7940000000001</v>
          </cell>
        </row>
        <row r="153">
          <cell r="C153">
            <v>-0.73953630000000004</v>
          </cell>
          <cell r="E153">
            <v>-1923.144</v>
          </cell>
        </row>
        <row r="154">
          <cell r="C154">
            <v>-0.74348250000000005</v>
          </cell>
          <cell r="E154">
            <v>-1936.566</v>
          </cell>
        </row>
        <row r="155">
          <cell r="C155">
            <v>-0.74754810000000005</v>
          </cell>
          <cell r="E155">
            <v>-1949.9490000000001</v>
          </cell>
        </row>
        <row r="156">
          <cell r="C156">
            <v>-0.7514942</v>
          </cell>
          <cell r="E156">
            <v>-1963.3119999999999</v>
          </cell>
        </row>
        <row r="157">
          <cell r="C157">
            <v>-0.75556000000000001</v>
          </cell>
          <cell r="E157">
            <v>-1976.662</v>
          </cell>
        </row>
        <row r="158">
          <cell r="C158">
            <v>-0.75956579999999996</v>
          </cell>
          <cell r="E158">
            <v>-1989.951</v>
          </cell>
        </row>
        <row r="159">
          <cell r="C159">
            <v>-0.76351190000000002</v>
          </cell>
          <cell r="E159">
            <v>-2003.1980000000001</v>
          </cell>
        </row>
        <row r="160">
          <cell r="C160">
            <v>-0.76751780000000003</v>
          </cell>
          <cell r="E160">
            <v>-2016.441</v>
          </cell>
        </row>
        <row r="161">
          <cell r="C161">
            <v>-0.77158349999999998</v>
          </cell>
          <cell r="E161">
            <v>-2029.674</v>
          </cell>
        </row>
        <row r="162">
          <cell r="C162">
            <v>-0.77558939999999998</v>
          </cell>
          <cell r="E162">
            <v>-2042.893</v>
          </cell>
        </row>
        <row r="163">
          <cell r="C163">
            <v>-0.77959540000000005</v>
          </cell>
          <cell r="E163">
            <v>-2056.152</v>
          </cell>
        </row>
        <row r="164">
          <cell r="C164">
            <v>-0.78366089999999999</v>
          </cell>
          <cell r="E164">
            <v>-2069.4989999999998</v>
          </cell>
        </row>
        <row r="165">
          <cell r="C165">
            <v>-0.7876071</v>
          </cell>
          <cell r="E165">
            <v>-2082.8620000000001</v>
          </cell>
        </row>
        <row r="166">
          <cell r="C166">
            <v>-0.79161300000000001</v>
          </cell>
          <cell r="E166">
            <v>-2096.1149999999998</v>
          </cell>
        </row>
        <row r="167">
          <cell r="C167">
            <v>-0.79561890000000002</v>
          </cell>
          <cell r="E167">
            <v>-2109.279</v>
          </cell>
        </row>
        <row r="168">
          <cell r="C168">
            <v>-0.79956499999999997</v>
          </cell>
          <cell r="E168">
            <v>-2122.4259999999999</v>
          </cell>
        </row>
        <row r="169">
          <cell r="C169">
            <v>-0.80357089999999998</v>
          </cell>
          <cell r="E169">
            <v>-2135.6170000000002</v>
          </cell>
        </row>
        <row r="170">
          <cell r="C170">
            <v>-0.80763660000000004</v>
          </cell>
          <cell r="E170">
            <v>-2148.8069999999998</v>
          </cell>
        </row>
        <row r="171">
          <cell r="C171">
            <v>-0.81164250000000004</v>
          </cell>
          <cell r="E171">
            <v>-2162.058</v>
          </cell>
        </row>
        <row r="172">
          <cell r="C172">
            <v>-0.81564840000000005</v>
          </cell>
          <cell r="E172">
            <v>-2175.4470000000001</v>
          </cell>
        </row>
        <row r="173">
          <cell r="C173">
            <v>-0.8196542</v>
          </cell>
          <cell r="E173">
            <v>-2188.9740000000002</v>
          </cell>
        </row>
        <row r="174">
          <cell r="C174">
            <v>-0.82366019999999995</v>
          </cell>
          <cell r="E174">
            <v>-2202.5059999999999</v>
          </cell>
        </row>
        <row r="175">
          <cell r="C175">
            <v>-0.82766609999999996</v>
          </cell>
          <cell r="E175">
            <v>-2216</v>
          </cell>
        </row>
        <row r="176">
          <cell r="C176">
            <v>-0.83167199999999997</v>
          </cell>
          <cell r="E176">
            <v>-2229.4299999999998</v>
          </cell>
        </row>
        <row r="177">
          <cell r="C177">
            <v>-0.83567789999999997</v>
          </cell>
          <cell r="E177">
            <v>-2242.846</v>
          </cell>
        </row>
        <row r="178">
          <cell r="C178">
            <v>-0.83968370000000003</v>
          </cell>
          <cell r="E178">
            <v>-2256.1990000000001</v>
          </cell>
        </row>
        <row r="179">
          <cell r="C179">
            <v>-0.84368960000000004</v>
          </cell>
          <cell r="E179">
            <v>-2269.5320000000002</v>
          </cell>
        </row>
        <row r="180">
          <cell r="C180">
            <v>-0.84769559999999999</v>
          </cell>
          <cell r="E180">
            <v>-2282.8589999999999</v>
          </cell>
        </row>
        <row r="181">
          <cell r="C181">
            <v>-0.8517015</v>
          </cell>
          <cell r="E181">
            <v>-2296.1759999999999</v>
          </cell>
        </row>
        <row r="182">
          <cell r="C182">
            <v>-0.8557671</v>
          </cell>
          <cell r="E182">
            <v>-2309.4830000000002</v>
          </cell>
        </row>
        <row r="183">
          <cell r="C183">
            <v>-0.85971330000000001</v>
          </cell>
          <cell r="E183">
            <v>-2322.7779999999998</v>
          </cell>
        </row>
        <row r="184">
          <cell r="C184">
            <v>-0.86371909999999996</v>
          </cell>
          <cell r="E184">
            <v>-2336.069</v>
          </cell>
        </row>
        <row r="185">
          <cell r="C185">
            <v>-0.86772499999999997</v>
          </cell>
          <cell r="E185">
            <v>-2349.4479999999999</v>
          </cell>
        </row>
        <row r="186">
          <cell r="C186">
            <v>-0.87173089999999998</v>
          </cell>
          <cell r="E186">
            <v>-2362.9290000000001</v>
          </cell>
        </row>
        <row r="187">
          <cell r="C187">
            <v>-0.87573679999999998</v>
          </cell>
          <cell r="E187">
            <v>-2376.4189999999999</v>
          </cell>
        </row>
        <row r="188">
          <cell r="C188">
            <v>-0.87974269999999999</v>
          </cell>
          <cell r="E188">
            <v>-2389.8739999999998</v>
          </cell>
        </row>
        <row r="189">
          <cell r="C189">
            <v>-0.88374870000000005</v>
          </cell>
          <cell r="E189">
            <v>-2403.3679999999999</v>
          </cell>
        </row>
        <row r="190">
          <cell r="C190">
            <v>-0.8877545</v>
          </cell>
          <cell r="E190">
            <v>-2416.7820000000002</v>
          </cell>
        </row>
        <row r="191">
          <cell r="C191">
            <v>-0.89182019999999995</v>
          </cell>
          <cell r="E191">
            <v>-2430.15</v>
          </cell>
        </row>
        <row r="192">
          <cell r="C192">
            <v>-0.89576630000000002</v>
          </cell>
          <cell r="E192">
            <v>-2443.5549999999998</v>
          </cell>
        </row>
        <row r="193">
          <cell r="C193">
            <v>-0.89977220000000002</v>
          </cell>
          <cell r="E193">
            <v>-2456.933</v>
          </cell>
        </row>
        <row r="194">
          <cell r="C194">
            <v>-0.90377810000000003</v>
          </cell>
          <cell r="E194">
            <v>-2470.3780000000002</v>
          </cell>
        </row>
        <row r="195">
          <cell r="C195">
            <v>-0.90778400000000004</v>
          </cell>
          <cell r="E195">
            <v>-2483.8150000000001</v>
          </cell>
        </row>
        <row r="196">
          <cell r="C196">
            <v>-0.91178990000000004</v>
          </cell>
          <cell r="E196">
            <v>-2497.1970000000001</v>
          </cell>
        </row>
        <row r="197">
          <cell r="C197">
            <v>-0.91585559999999999</v>
          </cell>
          <cell r="E197">
            <v>-2510.576</v>
          </cell>
        </row>
        <row r="198">
          <cell r="C198">
            <v>-0.91980170000000006</v>
          </cell>
          <cell r="E198">
            <v>-2523.98</v>
          </cell>
        </row>
        <row r="199">
          <cell r="C199">
            <v>-0.92386740000000001</v>
          </cell>
          <cell r="E199">
            <v>-2537.3809999999999</v>
          </cell>
        </row>
        <row r="200">
          <cell r="C200">
            <v>-0.92787330000000001</v>
          </cell>
          <cell r="E200">
            <v>-2550.797</v>
          </cell>
        </row>
        <row r="201">
          <cell r="C201">
            <v>-0.93181939999999996</v>
          </cell>
          <cell r="E201">
            <v>-2564.2420000000002</v>
          </cell>
        </row>
        <row r="202">
          <cell r="C202">
            <v>-0.93582529999999997</v>
          </cell>
          <cell r="E202">
            <v>-2577.77</v>
          </cell>
        </row>
        <row r="203">
          <cell r="C203">
            <v>-0.93983119999999998</v>
          </cell>
          <cell r="E203">
            <v>-2591.3110000000001</v>
          </cell>
        </row>
        <row r="204">
          <cell r="C204">
            <v>-0.94377730000000004</v>
          </cell>
          <cell r="E204">
            <v>-2604.7660000000001</v>
          </cell>
        </row>
        <row r="205">
          <cell r="C205">
            <v>-0.94784290000000004</v>
          </cell>
          <cell r="E205">
            <v>-2618.1779999999999</v>
          </cell>
        </row>
        <row r="206">
          <cell r="C206">
            <v>-0.9518489</v>
          </cell>
          <cell r="E206">
            <v>-2631.58</v>
          </cell>
        </row>
        <row r="207">
          <cell r="C207">
            <v>-0.95579499999999995</v>
          </cell>
          <cell r="E207">
            <v>-2645.0279999999998</v>
          </cell>
        </row>
        <row r="208">
          <cell r="C208">
            <v>-0.95980080000000001</v>
          </cell>
          <cell r="E208">
            <v>-2658.373</v>
          </cell>
        </row>
        <row r="209">
          <cell r="C209">
            <v>-0.96380670000000002</v>
          </cell>
          <cell r="E209">
            <v>-2671.6320000000001</v>
          </cell>
        </row>
        <row r="210">
          <cell r="C210">
            <v>-0.96775290000000003</v>
          </cell>
          <cell r="E210">
            <v>-2684.9090000000001</v>
          </cell>
        </row>
        <row r="211">
          <cell r="C211">
            <v>-0.97175869999999998</v>
          </cell>
          <cell r="E211">
            <v>-2698.223</v>
          </cell>
        </row>
        <row r="212">
          <cell r="C212">
            <v>-0.97576459999999998</v>
          </cell>
          <cell r="E212">
            <v>-2711.5219999999999</v>
          </cell>
        </row>
        <row r="213">
          <cell r="C213">
            <v>-0.97971079999999999</v>
          </cell>
          <cell r="E213">
            <v>-2724.8409999999999</v>
          </cell>
        </row>
        <row r="214">
          <cell r="C214">
            <v>-0.98377650000000005</v>
          </cell>
          <cell r="E214">
            <v>-2738.194</v>
          </cell>
        </row>
        <row r="215">
          <cell r="C215">
            <v>-0.9877823</v>
          </cell>
          <cell r="E215">
            <v>-2751.5619999999999</v>
          </cell>
        </row>
        <row r="216">
          <cell r="C216">
            <v>-0.99172839999999995</v>
          </cell>
          <cell r="E216">
            <v>-2764.953</v>
          </cell>
        </row>
        <row r="217">
          <cell r="C217">
            <v>-0.99573429999999996</v>
          </cell>
          <cell r="E217">
            <v>-2778.3420000000001</v>
          </cell>
        </row>
        <row r="218">
          <cell r="C218">
            <v>-0.99980000000000002</v>
          </cell>
          <cell r="E218">
            <v>-2791.7640000000001</v>
          </cell>
        </row>
        <row r="219">
          <cell r="C219">
            <v>-1.003806</v>
          </cell>
          <cell r="E219">
            <v>-2805.2620000000002</v>
          </cell>
        </row>
        <row r="220">
          <cell r="C220">
            <v>-1.0078119999999999</v>
          </cell>
          <cell r="E220">
            <v>-2818.7950000000001</v>
          </cell>
        </row>
        <row r="221">
          <cell r="C221">
            <v>-1.0118180000000001</v>
          </cell>
          <cell r="E221">
            <v>-2832.3220000000001</v>
          </cell>
        </row>
        <row r="222">
          <cell r="C222">
            <v>-1.0158240000000001</v>
          </cell>
          <cell r="E222">
            <v>-2845.8330000000001</v>
          </cell>
        </row>
        <row r="223">
          <cell r="C223">
            <v>-1.01983</v>
          </cell>
          <cell r="E223">
            <v>-2859.2849999999999</v>
          </cell>
        </row>
        <row r="224">
          <cell r="C224">
            <v>-1.023836</v>
          </cell>
          <cell r="E224">
            <v>-2872.7779999999998</v>
          </cell>
        </row>
        <row r="225">
          <cell r="C225">
            <v>-1.027841</v>
          </cell>
          <cell r="E225">
            <v>-2886.239</v>
          </cell>
        </row>
        <row r="226">
          <cell r="C226">
            <v>-1.031787</v>
          </cell>
          <cell r="E226">
            <v>-2899.6909999999998</v>
          </cell>
        </row>
        <row r="227">
          <cell r="C227">
            <v>-1.035793</v>
          </cell>
          <cell r="E227">
            <v>-2913.1640000000002</v>
          </cell>
        </row>
        <row r="228">
          <cell r="C228">
            <v>-1.0397989999999999</v>
          </cell>
          <cell r="E228">
            <v>-2926.5430000000001</v>
          </cell>
        </row>
        <row r="229">
          <cell r="C229">
            <v>-1.0438050000000001</v>
          </cell>
          <cell r="E229">
            <v>-2939.8359999999998</v>
          </cell>
        </row>
        <row r="230">
          <cell r="C230">
            <v>-1.0477510000000001</v>
          </cell>
          <cell r="E230">
            <v>-2953.1579999999999</v>
          </cell>
        </row>
        <row r="231">
          <cell r="C231">
            <v>-1.0517570000000001</v>
          </cell>
          <cell r="E231">
            <v>-2966.4859999999999</v>
          </cell>
        </row>
        <row r="232">
          <cell r="C232">
            <v>-1.0557030000000001</v>
          </cell>
          <cell r="E232">
            <v>-2979.8049999999998</v>
          </cell>
        </row>
        <row r="233">
          <cell r="C233">
            <v>-1.0596490000000001</v>
          </cell>
          <cell r="E233">
            <v>-2993.1010000000001</v>
          </cell>
        </row>
        <row r="234">
          <cell r="C234">
            <v>-1.063715</v>
          </cell>
          <cell r="E234">
            <v>-3006.5929999999998</v>
          </cell>
        </row>
        <row r="235">
          <cell r="C235">
            <v>-1.067661</v>
          </cell>
          <cell r="E235">
            <v>-3020.268</v>
          </cell>
        </row>
        <row r="236">
          <cell r="C236">
            <v>-1.0716669999999999</v>
          </cell>
          <cell r="E236">
            <v>-3033.9859999999999</v>
          </cell>
        </row>
        <row r="237">
          <cell r="C237">
            <v>-1.0757330000000001</v>
          </cell>
          <cell r="E237">
            <v>-3047.6860000000001</v>
          </cell>
        </row>
        <row r="238">
          <cell r="C238">
            <v>-1.0796790000000001</v>
          </cell>
          <cell r="E238">
            <v>-3061.346</v>
          </cell>
        </row>
        <row r="239">
          <cell r="C239">
            <v>-1.0836250000000001</v>
          </cell>
          <cell r="E239">
            <v>-3075.0169999999998</v>
          </cell>
        </row>
        <row r="240">
          <cell r="C240">
            <v>-1.08775</v>
          </cell>
          <cell r="E240">
            <v>-3088.6759999999999</v>
          </cell>
        </row>
        <row r="241">
          <cell r="C241">
            <v>-1.0916969999999999</v>
          </cell>
          <cell r="E241">
            <v>-3102.317</v>
          </cell>
        </row>
        <row r="242">
          <cell r="C242">
            <v>-1.095702</v>
          </cell>
          <cell r="E242">
            <v>-3115.9270000000001</v>
          </cell>
        </row>
        <row r="243">
          <cell r="C243">
            <v>-1.0997680000000001</v>
          </cell>
          <cell r="E243">
            <v>-3129.5549999999998</v>
          </cell>
        </row>
        <row r="244">
          <cell r="C244">
            <v>-1.103774</v>
          </cell>
          <cell r="E244">
            <v>-3143.1729999999998</v>
          </cell>
        </row>
        <row r="245">
          <cell r="C245">
            <v>-1.10778</v>
          </cell>
          <cell r="E245">
            <v>-3156.797</v>
          </cell>
        </row>
        <row r="246">
          <cell r="C246">
            <v>-1.1118459999999999</v>
          </cell>
          <cell r="E246">
            <v>-3170.5520000000001</v>
          </cell>
        </row>
        <row r="247">
          <cell r="C247">
            <v>-1.1157919999999999</v>
          </cell>
          <cell r="E247">
            <v>-3184.279</v>
          </cell>
        </row>
        <row r="248">
          <cell r="C248">
            <v>-1.1197980000000001</v>
          </cell>
          <cell r="E248">
            <v>-3197.9169999999999</v>
          </cell>
        </row>
        <row r="249">
          <cell r="C249">
            <v>-1.1238630000000001</v>
          </cell>
          <cell r="E249">
            <v>-3211.5340000000001</v>
          </cell>
        </row>
        <row r="250">
          <cell r="C250">
            <v>-1.1278090000000001</v>
          </cell>
          <cell r="E250">
            <v>-3225.1190000000001</v>
          </cell>
        </row>
        <row r="251">
          <cell r="C251">
            <v>-1.131815</v>
          </cell>
          <cell r="E251">
            <v>-3238.6529999999998</v>
          </cell>
        </row>
        <row r="252">
          <cell r="C252">
            <v>-1.135821</v>
          </cell>
          <cell r="E252">
            <v>-3252.21</v>
          </cell>
        </row>
        <row r="253">
          <cell r="C253">
            <v>-1.1398269999999999</v>
          </cell>
          <cell r="E253">
            <v>-3265.779</v>
          </cell>
        </row>
        <row r="254">
          <cell r="C254">
            <v>-1.1437729999999999</v>
          </cell>
          <cell r="E254">
            <v>-3279.328</v>
          </cell>
        </row>
        <row r="255">
          <cell r="C255">
            <v>-1.1478390000000001</v>
          </cell>
          <cell r="E255">
            <v>-3292.931</v>
          </cell>
        </row>
        <row r="256">
          <cell r="C256">
            <v>-1.1517850000000001</v>
          </cell>
          <cell r="E256">
            <v>-3306.6190000000001</v>
          </cell>
        </row>
        <row r="257">
          <cell r="C257">
            <v>-1.155791</v>
          </cell>
          <cell r="E257">
            <v>-3320.3530000000001</v>
          </cell>
        </row>
        <row r="258">
          <cell r="C258">
            <v>-1.159797</v>
          </cell>
          <cell r="E258">
            <v>-3334.076</v>
          </cell>
        </row>
        <row r="259">
          <cell r="C259">
            <v>-1.1638029999999999</v>
          </cell>
          <cell r="E259">
            <v>-3347.846</v>
          </cell>
        </row>
        <row r="260">
          <cell r="C260">
            <v>-1.1678090000000001</v>
          </cell>
          <cell r="E260">
            <v>-3361.6260000000002</v>
          </cell>
        </row>
        <row r="261">
          <cell r="C261">
            <v>-1.1717550000000001</v>
          </cell>
          <cell r="E261">
            <v>-3375.2829999999999</v>
          </cell>
        </row>
        <row r="262">
          <cell r="C262">
            <v>-1.1757599999999999</v>
          </cell>
          <cell r="E262">
            <v>-3389.0030000000002</v>
          </cell>
        </row>
        <row r="263">
          <cell r="C263">
            <v>-1.1797660000000001</v>
          </cell>
          <cell r="E263">
            <v>-3402.72</v>
          </cell>
        </row>
        <row r="264">
          <cell r="C264">
            <v>-1.183772</v>
          </cell>
          <cell r="E264">
            <v>-3416.3310000000001</v>
          </cell>
        </row>
        <row r="265">
          <cell r="C265">
            <v>-1.187778</v>
          </cell>
          <cell r="E265">
            <v>-3429.8789999999999</v>
          </cell>
        </row>
        <row r="266">
          <cell r="C266">
            <v>-1.191784</v>
          </cell>
          <cell r="E266">
            <v>-3443.471</v>
          </cell>
        </row>
        <row r="267">
          <cell r="C267">
            <v>-1.19573</v>
          </cell>
          <cell r="E267">
            <v>-3457.038</v>
          </cell>
        </row>
        <row r="268">
          <cell r="C268">
            <v>-1.1997960000000001</v>
          </cell>
          <cell r="E268">
            <v>-3470.587</v>
          </cell>
        </row>
        <row r="269">
          <cell r="C269">
            <v>-1.203802</v>
          </cell>
          <cell r="E269">
            <v>-3484.1930000000002</v>
          </cell>
        </row>
        <row r="270">
          <cell r="C270">
            <v>-1.207748</v>
          </cell>
          <cell r="E270">
            <v>-3497.8589999999999</v>
          </cell>
        </row>
        <row r="271">
          <cell r="C271">
            <v>-1.2118139999999999</v>
          </cell>
          <cell r="E271">
            <v>-3511.5439999999999</v>
          </cell>
        </row>
        <row r="272">
          <cell r="C272">
            <v>-1.2158199999999999</v>
          </cell>
          <cell r="E272">
            <v>-3525.2249999999999</v>
          </cell>
        </row>
        <row r="273">
          <cell r="C273">
            <v>-1.2198249999999999</v>
          </cell>
          <cell r="E273">
            <v>-3538.8879999999999</v>
          </cell>
        </row>
        <row r="274">
          <cell r="C274">
            <v>-1.2238309999999999</v>
          </cell>
          <cell r="E274">
            <v>-3552.59</v>
          </cell>
        </row>
        <row r="275">
          <cell r="C275">
            <v>-1.2278370000000001</v>
          </cell>
          <cell r="E275">
            <v>-3566.2570000000001</v>
          </cell>
        </row>
        <row r="276">
          <cell r="C276">
            <v>-1.231843</v>
          </cell>
          <cell r="E276">
            <v>-3579.893</v>
          </cell>
        </row>
        <row r="277">
          <cell r="C277">
            <v>-1.235849</v>
          </cell>
          <cell r="E277">
            <v>-3593.5920000000001</v>
          </cell>
        </row>
        <row r="278">
          <cell r="C278">
            <v>-1.2398549999999999</v>
          </cell>
          <cell r="E278">
            <v>-3607.317</v>
          </cell>
        </row>
        <row r="279">
          <cell r="C279">
            <v>-1.2438610000000001</v>
          </cell>
          <cell r="E279">
            <v>-3621.0349999999999</v>
          </cell>
        </row>
        <row r="280">
          <cell r="C280">
            <v>-1.2478670000000001</v>
          </cell>
          <cell r="E280">
            <v>-3634.7220000000002</v>
          </cell>
        </row>
        <row r="281">
          <cell r="C281">
            <v>-1.251873</v>
          </cell>
          <cell r="E281">
            <v>-3648.4189999999999</v>
          </cell>
        </row>
        <row r="282">
          <cell r="C282">
            <v>-1.255878</v>
          </cell>
          <cell r="E282">
            <v>-3662.1210000000001</v>
          </cell>
        </row>
        <row r="283">
          <cell r="C283">
            <v>-1.259884</v>
          </cell>
          <cell r="E283">
            <v>-3675.703</v>
          </cell>
        </row>
        <row r="284">
          <cell r="C284">
            <v>-1.26389</v>
          </cell>
          <cell r="E284">
            <v>-3689.2330000000002</v>
          </cell>
        </row>
        <row r="285">
          <cell r="C285">
            <v>-1.2678959999999999</v>
          </cell>
          <cell r="E285">
            <v>-3702.75</v>
          </cell>
        </row>
        <row r="286">
          <cell r="C286">
            <v>-1.2718419999999999</v>
          </cell>
          <cell r="E286">
            <v>-3716.299</v>
          </cell>
        </row>
        <row r="287">
          <cell r="C287">
            <v>-1.2758480000000001</v>
          </cell>
          <cell r="E287">
            <v>-3729.8589999999999</v>
          </cell>
        </row>
        <row r="288">
          <cell r="C288">
            <v>-1.279854</v>
          </cell>
          <cell r="E288">
            <v>-3743.558</v>
          </cell>
        </row>
        <row r="289">
          <cell r="C289">
            <v>-1.28386</v>
          </cell>
          <cell r="E289">
            <v>-3757.3009999999999</v>
          </cell>
        </row>
        <row r="290">
          <cell r="C290">
            <v>-1.287866</v>
          </cell>
          <cell r="E290">
            <v>-3770.953</v>
          </cell>
        </row>
        <row r="291">
          <cell r="C291">
            <v>-1.2918719999999999</v>
          </cell>
          <cell r="E291">
            <v>-3784.6080000000002</v>
          </cell>
        </row>
        <row r="292">
          <cell r="C292">
            <v>-1.2958780000000001</v>
          </cell>
          <cell r="E292">
            <v>-3798.31</v>
          </cell>
        </row>
        <row r="293">
          <cell r="C293">
            <v>-1.299884</v>
          </cell>
          <cell r="E293">
            <v>-3812.1010000000001</v>
          </cell>
        </row>
        <row r="294">
          <cell r="C294">
            <v>-1.30383</v>
          </cell>
          <cell r="E294">
            <v>-3825.9450000000002</v>
          </cell>
        </row>
        <row r="295">
          <cell r="C295">
            <v>-1.307836</v>
          </cell>
          <cell r="E295">
            <v>-3839.7449999999999</v>
          </cell>
        </row>
        <row r="296">
          <cell r="C296">
            <v>-1.311841</v>
          </cell>
          <cell r="E296">
            <v>-3853.4690000000001</v>
          </cell>
        </row>
        <row r="297">
          <cell r="C297">
            <v>-1.3159069999999999</v>
          </cell>
          <cell r="E297">
            <v>-3867.1709999999998</v>
          </cell>
        </row>
        <row r="298">
          <cell r="C298">
            <v>-1.3198529999999999</v>
          </cell>
          <cell r="E298">
            <v>-3880.8719999999998</v>
          </cell>
        </row>
        <row r="299">
          <cell r="C299">
            <v>-1.3238589999999999</v>
          </cell>
          <cell r="E299">
            <v>-3894.569</v>
          </cell>
        </row>
        <row r="300">
          <cell r="C300">
            <v>-1.3278650000000001</v>
          </cell>
          <cell r="E300">
            <v>-3908.2109999999998</v>
          </cell>
        </row>
        <row r="301">
          <cell r="C301">
            <v>-1.331871</v>
          </cell>
          <cell r="E301">
            <v>-3921.82</v>
          </cell>
        </row>
        <row r="302">
          <cell r="C302">
            <v>-1.335877</v>
          </cell>
          <cell r="E302">
            <v>-3935.415</v>
          </cell>
        </row>
        <row r="303">
          <cell r="C303">
            <v>-1.3398829999999999</v>
          </cell>
          <cell r="E303">
            <v>-3949.0239999999999</v>
          </cell>
        </row>
        <row r="304">
          <cell r="C304">
            <v>-1.3438289999999999</v>
          </cell>
          <cell r="E304">
            <v>-3962.665</v>
          </cell>
        </row>
        <row r="305">
          <cell r="C305">
            <v>-1.3478950000000001</v>
          </cell>
          <cell r="E305">
            <v>-3976.335</v>
          </cell>
        </row>
        <row r="306">
          <cell r="C306">
            <v>-1.3518410000000001</v>
          </cell>
          <cell r="E306">
            <v>-3990.0619999999999</v>
          </cell>
        </row>
        <row r="307">
          <cell r="C307">
            <v>-1.3558460000000001</v>
          </cell>
          <cell r="E307">
            <v>-4003.806</v>
          </cell>
        </row>
        <row r="308">
          <cell r="C308">
            <v>-1.359793</v>
          </cell>
          <cell r="E308">
            <v>-4017.5259999999998</v>
          </cell>
        </row>
        <row r="309">
          <cell r="C309">
            <v>-1.363799</v>
          </cell>
          <cell r="E309">
            <v>-4031.143</v>
          </cell>
        </row>
        <row r="310">
          <cell r="C310">
            <v>-1.3678049999999999</v>
          </cell>
          <cell r="E310">
            <v>-4044.7629999999999</v>
          </cell>
        </row>
        <row r="311">
          <cell r="C311">
            <v>-1.37181</v>
          </cell>
          <cell r="E311">
            <v>-4058.4430000000002</v>
          </cell>
        </row>
        <row r="312">
          <cell r="C312">
            <v>-1.375756</v>
          </cell>
          <cell r="E312">
            <v>-4072.145</v>
          </cell>
        </row>
        <row r="313">
          <cell r="C313">
            <v>-1.3798220000000001</v>
          </cell>
          <cell r="E313">
            <v>-4085.902</v>
          </cell>
        </row>
        <row r="314">
          <cell r="C314">
            <v>-1.3838280000000001</v>
          </cell>
          <cell r="E314">
            <v>-4099.7370000000001</v>
          </cell>
        </row>
        <row r="315">
          <cell r="C315">
            <v>-1.3877740000000001</v>
          </cell>
          <cell r="E315">
            <v>-4113.5709999999999</v>
          </cell>
        </row>
        <row r="316">
          <cell r="C316">
            <v>-1.39184</v>
          </cell>
          <cell r="E316">
            <v>-4127.4089999999997</v>
          </cell>
        </row>
        <row r="317">
          <cell r="C317">
            <v>-1.3958459999999999</v>
          </cell>
          <cell r="E317">
            <v>-4141.2380000000003</v>
          </cell>
        </row>
        <row r="318">
          <cell r="C318">
            <v>-1.3997919999999999</v>
          </cell>
          <cell r="E318">
            <v>-4155.0330000000004</v>
          </cell>
        </row>
        <row r="319">
          <cell r="C319">
            <v>-1.4038569999999999</v>
          </cell>
          <cell r="E319">
            <v>-4168.8289999999997</v>
          </cell>
        </row>
        <row r="320">
          <cell r="C320">
            <v>-1.4078040000000001</v>
          </cell>
          <cell r="E320">
            <v>-4182.6769999999997</v>
          </cell>
        </row>
        <row r="321">
          <cell r="C321">
            <v>-1.4118090000000001</v>
          </cell>
          <cell r="E321">
            <v>-4196.4889999999996</v>
          </cell>
        </row>
        <row r="322">
          <cell r="C322">
            <v>-1.415875</v>
          </cell>
          <cell r="E322">
            <v>-4210.2719999999999</v>
          </cell>
        </row>
        <row r="323">
          <cell r="C323">
            <v>-1.419821</v>
          </cell>
          <cell r="E323">
            <v>-4224.0559999999996</v>
          </cell>
        </row>
        <row r="324">
          <cell r="C324">
            <v>-1.423827</v>
          </cell>
          <cell r="E324">
            <v>-4237.8090000000002</v>
          </cell>
        </row>
        <row r="325">
          <cell r="C325">
            <v>-1.4278329999999999</v>
          </cell>
          <cell r="E325">
            <v>-4251.4979999999996</v>
          </cell>
        </row>
        <row r="326">
          <cell r="C326">
            <v>-1.4318390000000001</v>
          </cell>
          <cell r="E326">
            <v>-4265.1570000000002</v>
          </cell>
        </row>
        <row r="327">
          <cell r="C327">
            <v>-1.435845</v>
          </cell>
          <cell r="E327">
            <v>-4278.7960000000003</v>
          </cell>
        </row>
        <row r="328">
          <cell r="C328">
            <v>-1.4399109999999999</v>
          </cell>
          <cell r="E328">
            <v>-4292.42</v>
          </cell>
        </row>
        <row r="329">
          <cell r="C329">
            <v>-1.4438569999999999</v>
          </cell>
          <cell r="E329">
            <v>-4306.0889999999999</v>
          </cell>
        </row>
        <row r="330">
          <cell r="C330">
            <v>-1.447803</v>
          </cell>
          <cell r="E330">
            <v>-4319.7969999999996</v>
          </cell>
        </row>
        <row r="331">
          <cell r="C331">
            <v>-1.4518679999999999</v>
          </cell>
          <cell r="E331">
            <v>-4333.5050000000001</v>
          </cell>
        </row>
        <row r="332">
          <cell r="C332">
            <v>-1.4558150000000001</v>
          </cell>
          <cell r="E332">
            <v>-4347.2700000000004</v>
          </cell>
        </row>
        <row r="333">
          <cell r="C333">
            <v>-1.4598199999999999</v>
          </cell>
          <cell r="E333">
            <v>-4361.01</v>
          </cell>
        </row>
        <row r="334">
          <cell r="C334">
            <v>-1.4638260000000001</v>
          </cell>
          <cell r="E334">
            <v>-4374.7650000000003</v>
          </cell>
        </row>
        <row r="335">
          <cell r="C335">
            <v>-1.467832</v>
          </cell>
          <cell r="E335">
            <v>-4388.5889999999999</v>
          </cell>
        </row>
        <row r="336">
          <cell r="C336">
            <v>-1.471778</v>
          </cell>
          <cell r="E336">
            <v>-4402.3919999999998</v>
          </cell>
        </row>
        <row r="337">
          <cell r="C337">
            <v>-1.4758439999999999</v>
          </cell>
          <cell r="E337">
            <v>-4416.2110000000002</v>
          </cell>
        </row>
        <row r="338">
          <cell r="C338">
            <v>-1.4798500000000001</v>
          </cell>
          <cell r="E338">
            <v>-4430.0749999999998</v>
          </cell>
        </row>
        <row r="339">
          <cell r="C339">
            <v>-1.4837959999999999</v>
          </cell>
          <cell r="E339">
            <v>-4443.9080000000004</v>
          </cell>
        </row>
        <row r="340">
          <cell r="C340">
            <v>-1.4878020000000001</v>
          </cell>
          <cell r="E340">
            <v>-4457.7190000000001</v>
          </cell>
        </row>
        <row r="341">
          <cell r="C341">
            <v>-1.491808</v>
          </cell>
          <cell r="E341">
            <v>-4471.4970000000003</v>
          </cell>
        </row>
        <row r="342">
          <cell r="C342">
            <v>-1.495754</v>
          </cell>
          <cell r="E342">
            <v>-4485.2539999999999</v>
          </cell>
        </row>
        <row r="343">
          <cell r="C343">
            <v>-1.49976</v>
          </cell>
          <cell r="E343">
            <v>-4499.04</v>
          </cell>
        </row>
        <row r="344">
          <cell r="C344">
            <v>-1.5037659999999999</v>
          </cell>
          <cell r="E344">
            <v>-4512.7820000000002</v>
          </cell>
        </row>
        <row r="345">
          <cell r="C345">
            <v>-1.5077719999999999</v>
          </cell>
          <cell r="E345">
            <v>-4526.5540000000001</v>
          </cell>
        </row>
        <row r="346">
          <cell r="C346">
            <v>-1.5117780000000001</v>
          </cell>
          <cell r="E346">
            <v>-4540.3209999999999</v>
          </cell>
        </row>
        <row r="347">
          <cell r="C347">
            <v>-1.5158430000000001</v>
          </cell>
          <cell r="E347">
            <v>-4554.09</v>
          </cell>
        </row>
        <row r="348">
          <cell r="C348">
            <v>-1.5197890000000001</v>
          </cell>
          <cell r="E348">
            <v>-4567.82</v>
          </cell>
        </row>
        <row r="349">
          <cell r="C349">
            <v>-1.523795</v>
          </cell>
          <cell r="E349">
            <v>-4581.5389999999998</v>
          </cell>
        </row>
        <row r="350">
          <cell r="C350">
            <v>-1.527801</v>
          </cell>
          <cell r="E350">
            <v>-4595.24</v>
          </cell>
        </row>
        <row r="351">
          <cell r="C351">
            <v>-1.5318670000000001</v>
          </cell>
          <cell r="E351">
            <v>-4609.0020000000004</v>
          </cell>
        </row>
        <row r="352">
          <cell r="C352">
            <v>-1.5358130000000001</v>
          </cell>
          <cell r="E352">
            <v>-4622.83</v>
          </cell>
        </row>
        <row r="353">
          <cell r="C353">
            <v>-1.539819</v>
          </cell>
          <cell r="E353">
            <v>-4636.6580000000004</v>
          </cell>
        </row>
        <row r="354">
          <cell r="C354">
            <v>-1.543825</v>
          </cell>
          <cell r="E354">
            <v>-4650.5959999999995</v>
          </cell>
        </row>
        <row r="355">
          <cell r="C355">
            <v>-1.547831</v>
          </cell>
          <cell r="E355">
            <v>-4664.5410000000002</v>
          </cell>
        </row>
        <row r="356">
          <cell r="C356">
            <v>-1.5518959999999999</v>
          </cell>
          <cell r="E356">
            <v>-4678.4380000000001</v>
          </cell>
        </row>
        <row r="357">
          <cell r="C357">
            <v>-1.5558419999999999</v>
          </cell>
          <cell r="E357">
            <v>-4692.3370000000004</v>
          </cell>
        </row>
        <row r="358">
          <cell r="C358">
            <v>-1.5598479999999999</v>
          </cell>
          <cell r="E358">
            <v>-4706.2110000000002</v>
          </cell>
        </row>
        <row r="359">
          <cell r="C359">
            <v>-1.5638540000000001</v>
          </cell>
          <cell r="E359">
            <v>-4720.0370000000003</v>
          </cell>
        </row>
        <row r="360">
          <cell r="C360">
            <v>-1.5678000000000001</v>
          </cell>
          <cell r="E360">
            <v>-4733.7290000000003</v>
          </cell>
        </row>
        <row r="361">
          <cell r="C361">
            <v>-1.571806</v>
          </cell>
          <cell r="E361">
            <v>-4747.366</v>
          </cell>
        </row>
        <row r="362">
          <cell r="C362">
            <v>-1.575812</v>
          </cell>
          <cell r="E362">
            <v>-4761.1239999999998</v>
          </cell>
        </row>
        <row r="363">
          <cell r="C363">
            <v>-1.5798179999999999</v>
          </cell>
          <cell r="E363">
            <v>-4774.9250000000002</v>
          </cell>
        </row>
        <row r="364">
          <cell r="C364">
            <v>-1.5838239999999999</v>
          </cell>
          <cell r="E364">
            <v>-4788.6710000000003</v>
          </cell>
        </row>
        <row r="365">
          <cell r="C365">
            <v>-1.5878300000000001</v>
          </cell>
          <cell r="E365">
            <v>-4802.366</v>
          </cell>
        </row>
        <row r="366">
          <cell r="C366">
            <v>-1.5917760000000001</v>
          </cell>
          <cell r="E366">
            <v>-4815.9660000000003</v>
          </cell>
        </row>
        <row r="367">
          <cell r="C367">
            <v>-1.595782</v>
          </cell>
          <cell r="E367">
            <v>-4829.4589999999998</v>
          </cell>
        </row>
        <row r="368">
          <cell r="C368">
            <v>-1.599728</v>
          </cell>
          <cell r="E368">
            <v>-4842.95</v>
          </cell>
        </row>
        <row r="369">
          <cell r="C369">
            <v>-1.603734</v>
          </cell>
          <cell r="E369">
            <v>-4856.5230000000001</v>
          </cell>
        </row>
        <row r="370">
          <cell r="C370">
            <v>-1.607799</v>
          </cell>
          <cell r="E370">
            <v>-4870.1790000000001</v>
          </cell>
        </row>
        <row r="371">
          <cell r="C371">
            <v>-1.6117459999999999</v>
          </cell>
          <cell r="E371">
            <v>-4883.8059999999996</v>
          </cell>
        </row>
        <row r="372">
          <cell r="C372">
            <v>-1.6157520000000001</v>
          </cell>
          <cell r="E372">
            <v>-4897.4920000000002</v>
          </cell>
        </row>
        <row r="373">
          <cell r="C373">
            <v>-1.6198170000000001</v>
          </cell>
          <cell r="E373">
            <v>-4911.1710000000003</v>
          </cell>
        </row>
        <row r="374">
          <cell r="C374">
            <v>-1.6237630000000001</v>
          </cell>
          <cell r="E374">
            <v>-4924.8540000000003</v>
          </cell>
        </row>
        <row r="375">
          <cell r="C375">
            <v>-1.6277090000000001</v>
          </cell>
          <cell r="E375">
            <v>-4938.5410000000002</v>
          </cell>
        </row>
        <row r="376">
          <cell r="C376">
            <v>-1.631775</v>
          </cell>
          <cell r="E376">
            <v>-4952.2169999999996</v>
          </cell>
        </row>
        <row r="377">
          <cell r="C377">
            <v>-1.6357809999999999</v>
          </cell>
          <cell r="E377">
            <v>-4965.9799999999996</v>
          </cell>
        </row>
        <row r="378">
          <cell r="C378">
            <v>-1.6397269999999999</v>
          </cell>
          <cell r="E378">
            <v>-4979.71</v>
          </cell>
        </row>
        <row r="379">
          <cell r="C379">
            <v>-1.6437930000000001</v>
          </cell>
          <cell r="E379">
            <v>-4993.4949999999999</v>
          </cell>
        </row>
        <row r="380">
          <cell r="C380">
            <v>-1.6477390000000001</v>
          </cell>
          <cell r="E380">
            <v>-5007.3670000000002</v>
          </cell>
        </row>
        <row r="381">
          <cell r="C381">
            <v>-1.651745</v>
          </cell>
          <cell r="E381">
            <v>-5021.3050000000003</v>
          </cell>
        </row>
        <row r="382">
          <cell r="C382">
            <v>-1.65581</v>
          </cell>
          <cell r="E382">
            <v>-5035.2659999999996</v>
          </cell>
        </row>
        <row r="383">
          <cell r="C383">
            <v>-1.6597569999999999</v>
          </cell>
          <cell r="E383">
            <v>-5049.2370000000001</v>
          </cell>
        </row>
        <row r="384">
          <cell r="C384">
            <v>-1.6637630000000001</v>
          </cell>
          <cell r="E384">
            <v>-5063.1660000000002</v>
          </cell>
        </row>
        <row r="385">
          <cell r="C385">
            <v>-1.6677679999999999</v>
          </cell>
          <cell r="E385">
            <v>-5077.0230000000001</v>
          </cell>
        </row>
        <row r="386">
          <cell r="C386">
            <v>-1.6717740000000001</v>
          </cell>
          <cell r="E386">
            <v>-5090.8469999999998</v>
          </cell>
        </row>
        <row r="387">
          <cell r="C387">
            <v>-1.67578</v>
          </cell>
          <cell r="E387">
            <v>-5104.6809999999996</v>
          </cell>
        </row>
        <row r="388">
          <cell r="C388">
            <v>-1.679786</v>
          </cell>
          <cell r="E388">
            <v>-5118.402</v>
          </cell>
        </row>
        <row r="389">
          <cell r="C389">
            <v>-1.683792</v>
          </cell>
          <cell r="E389">
            <v>-5132.1090000000004</v>
          </cell>
        </row>
        <row r="390">
          <cell r="C390">
            <v>-1.6877979999999999</v>
          </cell>
          <cell r="E390">
            <v>-5145.8599999999997</v>
          </cell>
        </row>
        <row r="391">
          <cell r="C391">
            <v>-1.6917439999999999</v>
          </cell>
          <cell r="E391">
            <v>-5159.6459999999997</v>
          </cell>
        </row>
        <row r="392">
          <cell r="C392">
            <v>-1.69581</v>
          </cell>
          <cell r="E392">
            <v>-5173.451</v>
          </cell>
        </row>
        <row r="393">
          <cell r="C393">
            <v>-1.699756</v>
          </cell>
          <cell r="E393">
            <v>-5187.2740000000003</v>
          </cell>
        </row>
        <row r="394">
          <cell r="C394">
            <v>-1.703702</v>
          </cell>
          <cell r="E394">
            <v>-5201.1149999999998</v>
          </cell>
        </row>
        <row r="395">
          <cell r="C395">
            <v>-1.707768</v>
          </cell>
          <cell r="E395">
            <v>-5214.99</v>
          </cell>
        </row>
        <row r="396">
          <cell r="C396">
            <v>-1.711773</v>
          </cell>
          <cell r="E396">
            <v>-5228.8599999999997</v>
          </cell>
        </row>
        <row r="397">
          <cell r="C397">
            <v>-1.7157789999999999</v>
          </cell>
          <cell r="E397">
            <v>-5242.7479999999996</v>
          </cell>
        </row>
        <row r="398">
          <cell r="C398">
            <v>-1.7197849999999999</v>
          </cell>
          <cell r="E398">
            <v>-5256.6670000000004</v>
          </cell>
        </row>
        <row r="399">
          <cell r="C399">
            <v>-1.7237910000000001</v>
          </cell>
          <cell r="E399">
            <v>-5270.61</v>
          </cell>
        </row>
        <row r="400">
          <cell r="C400">
            <v>-1.727797</v>
          </cell>
          <cell r="E400">
            <v>-5284.5919999999996</v>
          </cell>
        </row>
        <row r="401">
          <cell r="C401">
            <v>-1.7318629999999999</v>
          </cell>
          <cell r="E401">
            <v>-5298.5959999999995</v>
          </cell>
        </row>
        <row r="402">
          <cell r="C402">
            <v>-1.7358690000000001</v>
          </cell>
          <cell r="E402">
            <v>-5312.5240000000003</v>
          </cell>
        </row>
        <row r="403">
          <cell r="C403">
            <v>-1.7398149999999999</v>
          </cell>
          <cell r="E403">
            <v>-5326.3959999999997</v>
          </cell>
        </row>
        <row r="404">
          <cell r="C404">
            <v>-1.7438800000000001</v>
          </cell>
          <cell r="E404">
            <v>-5340.2190000000001</v>
          </cell>
        </row>
        <row r="405">
          <cell r="C405">
            <v>-1.7478260000000001</v>
          </cell>
          <cell r="E405">
            <v>-5354.0110000000004</v>
          </cell>
        </row>
        <row r="406">
          <cell r="C406">
            <v>-1.7518320000000001</v>
          </cell>
          <cell r="E406">
            <v>-5367.8980000000001</v>
          </cell>
        </row>
        <row r="407">
          <cell r="C407">
            <v>-1.755838</v>
          </cell>
          <cell r="E407">
            <v>-5381.8959999999997</v>
          </cell>
        </row>
        <row r="408">
          <cell r="C408">
            <v>-1.759844</v>
          </cell>
          <cell r="E408">
            <v>-5395.759</v>
          </cell>
        </row>
        <row r="409">
          <cell r="C409">
            <v>-1.76379</v>
          </cell>
          <cell r="E409">
            <v>-5409.482</v>
          </cell>
        </row>
        <row r="410">
          <cell r="C410">
            <v>-1.7678560000000001</v>
          </cell>
          <cell r="E410">
            <v>-5423.1490000000003</v>
          </cell>
        </row>
        <row r="411">
          <cell r="C411">
            <v>-1.771862</v>
          </cell>
          <cell r="E411">
            <v>-5436.8289999999997</v>
          </cell>
        </row>
        <row r="412">
          <cell r="C412">
            <v>-1.7758080000000001</v>
          </cell>
          <cell r="E412">
            <v>-5450.5219999999999</v>
          </cell>
        </row>
        <row r="413">
          <cell r="C413">
            <v>-1.779874</v>
          </cell>
          <cell r="E413">
            <v>-5464.2879999999996</v>
          </cell>
        </row>
        <row r="414">
          <cell r="C414">
            <v>-1.78382</v>
          </cell>
          <cell r="E414">
            <v>-5478.1059999999998</v>
          </cell>
        </row>
        <row r="415">
          <cell r="C415">
            <v>-1.7878259999999999</v>
          </cell>
          <cell r="E415">
            <v>-5492.0159999999996</v>
          </cell>
        </row>
        <row r="416">
          <cell r="C416">
            <v>-1.7918909999999999</v>
          </cell>
          <cell r="E416">
            <v>-5505.9949999999999</v>
          </cell>
        </row>
        <row r="417">
          <cell r="C417">
            <v>-1.7957780000000001</v>
          </cell>
          <cell r="E417">
            <v>-5519.9279999999999</v>
          </cell>
        </row>
        <row r="418">
          <cell r="C418">
            <v>-1.7997829999999999</v>
          </cell>
          <cell r="E418">
            <v>-5533.7489999999998</v>
          </cell>
        </row>
        <row r="419">
          <cell r="C419">
            <v>-1.803849</v>
          </cell>
          <cell r="E419">
            <v>-5547.5590000000002</v>
          </cell>
        </row>
        <row r="420">
          <cell r="C420">
            <v>-1.807795</v>
          </cell>
          <cell r="E420">
            <v>-5561.35</v>
          </cell>
        </row>
        <row r="421">
          <cell r="C421">
            <v>-1.811801</v>
          </cell>
          <cell r="E421">
            <v>-5575.1850000000004</v>
          </cell>
        </row>
        <row r="422">
          <cell r="C422">
            <v>-1.8158069999999999</v>
          </cell>
          <cell r="E422">
            <v>-5589.0640000000003</v>
          </cell>
        </row>
        <row r="423">
          <cell r="C423">
            <v>-1.8198129999999999</v>
          </cell>
          <cell r="E423">
            <v>-5602.9009999999998</v>
          </cell>
        </row>
        <row r="424">
          <cell r="C424">
            <v>-1.8238190000000001</v>
          </cell>
          <cell r="E424">
            <v>-5616.8519999999999</v>
          </cell>
        </row>
        <row r="425">
          <cell r="C425">
            <v>-1.827825</v>
          </cell>
          <cell r="E425">
            <v>-5630.8379999999997</v>
          </cell>
        </row>
        <row r="426">
          <cell r="C426">
            <v>-1.831831</v>
          </cell>
          <cell r="E426">
            <v>-5644.75</v>
          </cell>
        </row>
        <row r="427">
          <cell r="C427">
            <v>-1.8358369999999999</v>
          </cell>
          <cell r="E427">
            <v>-5658.6729999999998</v>
          </cell>
        </row>
        <row r="428">
          <cell r="C428">
            <v>-1.8397829999999999</v>
          </cell>
          <cell r="E428">
            <v>-5672.6210000000001</v>
          </cell>
        </row>
        <row r="429">
          <cell r="C429">
            <v>-1.8437889999999999</v>
          </cell>
          <cell r="E429">
            <v>-5686.5540000000001</v>
          </cell>
        </row>
        <row r="430">
          <cell r="C430">
            <v>-1.8478540000000001</v>
          </cell>
          <cell r="E430">
            <v>-5700.5379999999996</v>
          </cell>
        </row>
        <row r="431">
          <cell r="C431">
            <v>-1.8517999999999999</v>
          </cell>
          <cell r="E431">
            <v>-5714.4939999999997</v>
          </cell>
        </row>
        <row r="432">
          <cell r="C432">
            <v>-1.8558060000000001</v>
          </cell>
          <cell r="E432">
            <v>-5728.4549999999999</v>
          </cell>
        </row>
        <row r="433">
          <cell r="C433">
            <v>-1.859812</v>
          </cell>
          <cell r="E433">
            <v>-5742.4139999999998</v>
          </cell>
        </row>
        <row r="434">
          <cell r="C434">
            <v>-1.863818</v>
          </cell>
          <cell r="E434">
            <v>-5756.3249999999998</v>
          </cell>
        </row>
        <row r="435">
          <cell r="C435">
            <v>-1.8678239999999999</v>
          </cell>
          <cell r="E435">
            <v>-5770.2489999999998</v>
          </cell>
        </row>
        <row r="436">
          <cell r="C436">
            <v>-1.8718300000000001</v>
          </cell>
          <cell r="E436">
            <v>-5784.1549999999997</v>
          </cell>
        </row>
        <row r="437">
          <cell r="C437">
            <v>-1.8757760000000001</v>
          </cell>
          <cell r="E437">
            <v>-5798.0529999999999</v>
          </cell>
        </row>
        <row r="438">
          <cell r="C438">
            <v>-1.8797820000000001</v>
          </cell>
          <cell r="E438">
            <v>-5812.0259999999998</v>
          </cell>
        </row>
        <row r="439">
          <cell r="C439">
            <v>-1.883848</v>
          </cell>
          <cell r="E439">
            <v>-5825.9579999999996</v>
          </cell>
        </row>
        <row r="440">
          <cell r="C440">
            <v>-1.887794</v>
          </cell>
          <cell r="E440">
            <v>-5839.884</v>
          </cell>
        </row>
        <row r="441">
          <cell r="C441">
            <v>-1.8917999999999999</v>
          </cell>
          <cell r="E441">
            <v>-5853.8130000000001</v>
          </cell>
        </row>
        <row r="442">
          <cell r="C442">
            <v>-1.895805</v>
          </cell>
          <cell r="E442">
            <v>-5867.7659999999996</v>
          </cell>
        </row>
        <row r="443">
          <cell r="C443">
            <v>-1.8998109999999999</v>
          </cell>
          <cell r="E443">
            <v>-5881.7349999999997</v>
          </cell>
        </row>
        <row r="444">
          <cell r="C444">
            <v>-1.9038170000000001</v>
          </cell>
          <cell r="E444">
            <v>-5895.6689999999999</v>
          </cell>
        </row>
        <row r="445">
          <cell r="C445">
            <v>-1.907823</v>
          </cell>
          <cell r="E445">
            <v>-5909.5770000000002</v>
          </cell>
        </row>
        <row r="446">
          <cell r="C446">
            <v>-1.911829</v>
          </cell>
          <cell r="E446">
            <v>-5923.4949999999999</v>
          </cell>
        </row>
        <row r="447">
          <cell r="C447">
            <v>-1.915775</v>
          </cell>
          <cell r="E447">
            <v>-5937.3919999999998</v>
          </cell>
        </row>
        <row r="448">
          <cell r="C448">
            <v>-1.919781</v>
          </cell>
          <cell r="E448">
            <v>-5951.2889999999998</v>
          </cell>
        </row>
        <row r="449">
          <cell r="C449">
            <v>-1.9238470000000001</v>
          </cell>
          <cell r="E449">
            <v>-5965.1289999999999</v>
          </cell>
        </row>
        <row r="450">
          <cell r="C450">
            <v>-1.9277930000000001</v>
          </cell>
          <cell r="E450">
            <v>-5979.0010000000002</v>
          </cell>
        </row>
        <row r="451">
          <cell r="C451">
            <v>-1.9317390000000001</v>
          </cell>
          <cell r="E451">
            <v>-5992.9759999999997</v>
          </cell>
        </row>
        <row r="452">
          <cell r="C452">
            <v>-1.935805</v>
          </cell>
          <cell r="E452">
            <v>-6006.982</v>
          </cell>
        </row>
        <row r="453">
          <cell r="C453">
            <v>-1.939811</v>
          </cell>
          <cell r="E453">
            <v>-6020.8890000000001</v>
          </cell>
        </row>
        <row r="454">
          <cell r="C454">
            <v>-1.943757</v>
          </cell>
          <cell r="E454">
            <v>-6034.7839999999997</v>
          </cell>
        </row>
        <row r="455">
          <cell r="C455">
            <v>-1.9478219999999999</v>
          </cell>
          <cell r="E455">
            <v>-6048.6769999999997</v>
          </cell>
        </row>
        <row r="456">
          <cell r="C456">
            <v>-1.9517679999999999</v>
          </cell>
          <cell r="E456">
            <v>-6062.5969999999998</v>
          </cell>
        </row>
        <row r="457">
          <cell r="C457">
            <v>-1.9557150000000001</v>
          </cell>
          <cell r="E457">
            <v>-6076.4880000000003</v>
          </cell>
        </row>
        <row r="458">
          <cell r="C458">
            <v>-1.9597800000000001</v>
          </cell>
          <cell r="E458">
            <v>-6090.326</v>
          </cell>
        </row>
        <row r="459">
          <cell r="C459">
            <v>-1.9637260000000001</v>
          </cell>
          <cell r="E459">
            <v>-6104.1930000000002</v>
          </cell>
        </row>
        <row r="460">
          <cell r="C460">
            <v>-1.967732</v>
          </cell>
          <cell r="E460">
            <v>-6118.0159999999996</v>
          </cell>
        </row>
        <row r="461">
          <cell r="C461">
            <v>-1.9717979999999999</v>
          </cell>
          <cell r="E461">
            <v>-6131.8540000000003</v>
          </cell>
        </row>
        <row r="462">
          <cell r="C462">
            <v>-1.9757439999999999</v>
          </cell>
          <cell r="E462">
            <v>-6145.7640000000001</v>
          </cell>
        </row>
        <row r="463">
          <cell r="C463">
            <v>-1.9797499999999999</v>
          </cell>
          <cell r="E463">
            <v>-6159.6819999999998</v>
          </cell>
        </row>
        <row r="464">
          <cell r="C464">
            <v>-1.9837560000000001</v>
          </cell>
          <cell r="E464">
            <v>-6173.6279999999997</v>
          </cell>
        </row>
        <row r="465">
          <cell r="C465">
            <v>-1.987762</v>
          </cell>
          <cell r="E465">
            <v>-6187.5879999999997</v>
          </cell>
        </row>
        <row r="466">
          <cell r="C466">
            <v>-1.991768</v>
          </cell>
          <cell r="E466">
            <v>-6201.6080000000002</v>
          </cell>
        </row>
        <row r="467">
          <cell r="C467">
            <v>-1.995773</v>
          </cell>
          <cell r="E467">
            <v>-6215.6480000000001</v>
          </cell>
        </row>
        <row r="468">
          <cell r="C468">
            <v>-1.999779</v>
          </cell>
          <cell r="E468">
            <v>-6229.7430000000004</v>
          </cell>
        </row>
        <row r="469">
          <cell r="C469">
            <v>-2.0037850000000001</v>
          </cell>
          <cell r="E469">
            <v>-6243.8819999999996</v>
          </cell>
        </row>
        <row r="470">
          <cell r="C470">
            <v>-2.0077310000000002</v>
          </cell>
          <cell r="E470">
            <v>-6258.0240000000003</v>
          </cell>
        </row>
        <row r="471">
          <cell r="C471">
            <v>-2.0117970000000001</v>
          </cell>
          <cell r="E471">
            <v>-6272.1540000000005</v>
          </cell>
        </row>
        <row r="472">
          <cell r="C472">
            <v>-2.015803</v>
          </cell>
          <cell r="E472">
            <v>-6286.1540000000005</v>
          </cell>
        </row>
        <row r="473">
          <cell r="C473">
            <v>-2.019749</v>
          </cell>
          <cell r="E473">
            <v>-6300.192</v>
          </cell>
        </row>
        <row r="474">
          <cell r="C474">
            <v>-2.023755</v>
          </cell>
          <cell r="E474">
            <v>-6314.3280000000004</v>
          </cell>
        </row>
        <row r="475">
          <cell r="C475">
            <v>-2.0277609999999999</v>
          </cell>
          <cell r="E475">
            <v>-6328.5159999999996</v>
          </cell>
        </row>
        <row r="476">
          <cell r="C476">
            <v>-2.0317669999999999</v>
          </cell>
          <cell r="E476">
            <v>-6342.7049999999999</v>
          </cell>
        </row>
        <row r="477">
          <cell r="C477">
            <v>-2.0357729999999998</v>
          </cell>
          <cell r="E477">
            <v>-6356.8959999999997</v>
          </cell>
        </row>
        <row r="478">
          <cell r="C478">
            <v>-2.0397789999999998</v>
          </cell>
          <cell r="E478">
            <v>-6371.0349999999999</v>
          </cell>
        </row>
        <row r="479">
          <cell r="C479">
            <v>-2.043784</v>
          </cell>
          <cell r="E479">
            <v>-6385.1589999999997</v>
          </cell>
        </row>
        <row r="480">
          <cell r="C480">
            <v>-2.04779</v>
          </cell>
          <cell r="E480">
            <v>-6399.2449999999999</v>
          </cell>
        </row>
        <row r="481">
          <cell r="C481">
            <v>-2.051796</v>
          </cell>
          <cell r="E481">
            <v>-6413.3289999999997</v>
          </cell>
        </row>
        <row r="482">
          <cell r="C482">
            <v>-2.0558019999999999</v>
          </cell>
          <cell r="E482">
            <v>-6427.3509999999997</v>
          </cell>
        </row>
        <row r="483">
          <cell r="C483">
            <v>-2.0598079999999999</v>
          </cell>
          <cell r="E483">
            <v>-6441.3509999999997</v>
          </cell>
        </row>
        <row r="484">
          <cell r="C484">
            <v>-2.0638139999999998</v>
          </cell>
          <cell r="E484">
            <v>-6455.4560000000001</v>
          </cell>
        </row>
        <row r="485">
          <cell r="C485">
            <v>-2.0677599999999998</v>
          </cell>
          <cell r="E485">
            <v>-6469.62</v>
          </cell>
        </row>
        <row r="486">
          <cell r="C486">
            <v>-2.0717660000000002</v>
          </cell>
          <cell r="E486">
            <v>-6483.7</v>
          </cell>
        </row>
        <row r="487">
          <cell r="C487">
            <v>-2.0757720000000002</v>
          </cell>
          <cell r="E487">
            <v>-6497.81</v>
          </cell>
        </row>
        <row r="488">
          <cell r="C488">
            <v>-2.0797780000000001</v>
          </cell>
          <cell r="E488">
            <v>-6511.942</v>
          </cell>
        </row>
        <row r="489">
          <cell r="C489">
            <v>-2.0837840000000001</v>
          </cell>
          <cell r="E489">
            <v>-6526.0309999999999</v>
          </cell>
        </row>
        <row r="490">
          <cell r="C490">
            <v>-2.0877889999999999</v>
          </cell>
          <cell r="E490">
            <v>-6540.1589999999997</v>
          </cell>
        </row>
        <row r="491">
          <cell r="C491">
            <v>-2.091736</v>
          </cell>
          <cell r="E491">
            <v>-6554.3040000000001</v>
          </cell>
        </row>
        <row r="492">
          <cell r="C492">
            <v>-2.095742</v>
          </cell>
          <cell r="E492">
            <v>-6568.4629999999997</v>
          </cell>
        </row>
        <row r="493">
          <cell r="C493">
            <v>-2.0997479999999999</v>
          </cell>
          <cell r="E493">
            <v>-6582.6390000000001</v>
          </cell>
        </row>
        <row r="494">
          <cell r="C494">
            <v>-2.1037530000000002</v>
          </cell>
          <cell r="E494">
            <v>-6596.8220000000001</v>
          </cell>
        </row>
        <row r="495">
          <cell r="C495">
            <v>-2.1077590000000002</v>
          </cell>
          <cell r="E495">
            <v>-6611.0249999999996</v>
          </cell>
        </row>
        <row r="496">
          <cell r="C496">
            <v>-2.1117650000000001</v>
          </cell>
          <cell r="E496">
            <v>-6625.3010000000004</v>
          </cell>
        </row>
        <row r="497">
          <cell r="C497">
            <v>-2.1157710000000001</v>
          </cell>
          <cell r="E497">
            <v>-6639.5479999999998</v>
          </cell>
        </row>
        <row r="498">
          <cell r="C498">
            <v>-2.119777</v>
          </cell>
          <cell r="E498">
            <v>-6653.6959999999999</v>
          </cell>
        </row>
        <row r="499">
          <cell r="C499">
            <v>-2.123783</v>
          </cell>
          <cell r="E499">
            <v>-6667.7820000000002</v>
          </cell>
        </row>
        <row r="500">
          <cell r="C500">
            <v>-2.1277889999999999</v>
          </cell>
          <cell r="E500">
            <v>-6681.8239999999996</v>
          </cell>
        </row>
        <row r="501">
          <cell r="C501">
            <v>-2.1317949999999999</v>
          </cell>
          <cell r="E501">
            <v>-6695.9459999999999</v>
          </cell>
        </row>
        <row r="502">
          <cell r="C502">
            <v>-2.1358009999999998</v>
          </cell>
          <cell r="E502">
            <v>-6710.0439999999999</v>
          </cell>
        </row>
        <row r="503">
          <cell r="C503">
            <v>-2.1397469999999998</v>
          </cell>
          <cell r="E503">
            <v>-6724.1189999999997</v>
          </cell>
        </row>
        <row r="504">
          <cell r="C504">
            <v>-2.1436929999999998</v>
          </cell>
          <cell r="E504">
            <v>-6738.1459999999997</v>
          </cell>
        </row>
        <row r="505">
          <cell r="C505">
            <v>-2.1477580000000001</v>
          </cell>
          <cell r="E505">
            <v>-6752.192</v>
          </cell>
        </row>
        <row r="506">
          <cell r="C506">
            <v>-2.151764</v>
          </cell>
          <cell r="E506">
            <v>-6766.3509999999997</v>
          </cell>
        </row>
        <row r="507">
          <cell r="C507">
            <v>-2.15577</v>
          </cell>
          <cell r="E507">
            <v>-6780.5330000000004</v>
          </cell>
        </row>
        <row r="508">
          <cell r="C508">
            <v>-2.1597759999999999</v>
          </cell>
          <cell r="E508">
            <v>-6794.7479999999996</v>
          </cell>
        </row>
        <row r="509">
          <cell r="C509">
            <v>-2.1637819999999999</v>
          </cell>
          <cell r="E509">
            <v>-6808.96</v>
          </cell>
        </row>
        <row r="510">
          <cell r="C510">
            <v>-2.1677879999999998</v>
          </cell>
          <cell r="E510">
            <v>-6823.1930000000002</v>
          </cell>
        </row>
        <row r="511">
          <cell r="C511">
            <v>-2.1717939999999998</v>
          </cell>
          <cell r="E511">
            <v>-6837.4059999999999</v>
          </cell>
        </row>
        <row r="512">
          <cell r="C512">
            <v>-2.1758000000000002</v>
          </cell>
          <cell r="E512">
            <v>-6851.6329999999998</v>
          </cell>
        </row>
        <row r="513">
          <cell r="C513">
            <v>-2.1798060000000001</v>
          </cell>
          <cell r="E513">
            <v>-6865.8850000000002</v>
          </cell>
        </row>
        <row r="514">
          <cell r="C514">
            <v>-2.1838109999999999</v>
          </cell>
          <cell r="E514">
            <v>-6880.1890000000003</v>
          </cell>
        </row>
        <row r="515">
          <cell r="C515">
            <v>-2.1878769999999998</v>
          </cell>
          <cell r="E515">
            <v>-6894.5879999999997</v>
          </cell>
        </row>
        <row r="516">
          <cell r="C516">
            <v>-2.1918229999999999</v>
          </cell>
          <cell r="E516">
            <v>-6909.0519999999997</v>
          </cell>
        </row>
        <row r="517">
          <cell r="C517">
            <v>-2.1958289999999998</v>
          </cell>
          <cell r="E517">
            <v>-6923.4560000000001</v>
          </cell>
        </row>
        <row r="518">
          <cell r="C518">
            <v>-2.1998950000000002</v>
          </cell>
          <cell r="E518">
            <v>-6937.8310000000001</v>
          </cell>
        </row>
        <row r="519">
          <cell r="C519">
            <v>-2.2039010000000001</v>
          </cell>
          <cell r="E519">
            <v>-6952.1639999999998</v>
          </cell>
        </row>
        <row r="520">
          <cell r="C520">
            <v>-2.2079070000000001</v>
          </cell>
          <cell r="E520">
            <v>-6966.4179999999997</v>
          </cell>
        </row>
        <row r="521">
          <cell r="C521">
            <v>-2.211913</v>
          </cell>
          <cell r="E521">
            <v>-6980.6490000000003</v>
          </cell>
        </row>
        <row r="522">
          <cell r="C522">
            <v>-2.215919</v>
          </cell>
          <cell r="E522">
            <v>-6994.8990000000003</v>
          </cell>
        </row>
        <row r="523">
          <cell r="C523">
            <v>-2.2199239999999998</v>
          </cell>
          <cell r="E523">
            <v>-7009.0690000000004</v>
          </cell>
        </row>
        <row r="524">
          <cell r="C524">
            <v>-2.2239300000000002</v>
          </cell>
          <cell r="E524">
            <v>-7023.232</v>
          </cell>
        </row>
        <row r="525">
          <cell r="C525">
            <v>-2.2278760000000002</v>
          </cell>
          <cell r="E525">
            <v>-7037.3609999999999</v>
          </cell>
        </row>
        <row r="526">
          <cell r="C526">
            <v>-2.2318229999999999</v>
          </cell>
          <cell r="E526">
            <v>-7051.384</v>
          </cell>
        </row>
        <row r="527">
          <cell r="C527">
            <v>-2.2358280000000001</v>
          </cell>
          <cell r="E527">
            <v>-7065.3389999999999</v>
          </cell>
        </row>
        <row r="528">
          <cell r="C528">
            <v>-2.2398340000000001</v>
          </cell>
          <cell r="E528">
            <v>-7079.3320000000003</v>
          </cell>
        </row>
        <row r="529">
          <cell r="C529">
            <v>-2.2437800000000001</v>
          </cell>
          <cell r="E529">
            <v>-7093.3950000000004</v>
          </cell>
        </row>
        <row r="530">
          <cell r="C530">
            <v>-2.2477860000000001</v>
          </cell>
          <cell r="E530">
            <v>-7107.4809999999998</v>
          </cell>
        </row>
        <row r="531">
          <cell r="C531">
            <v>-2.2517320000000001</v>
          </cell>
          <cell r="E531">
            <v>-7121.5820000000003</v>
          </cell>
        </row>
        <row r="532">
          <cell r="C532">
            <v>-2.255738</v>
          </cell>
          <cell r="E532">
            <v>-7135.6890000000003</v>
          </cell>
        </row>
        <row r="533">
          <cell r="C533">
            <v>-2.259744</v>
          </cell>
          <cell r="E533">
            <v>-7149.857</v>
          </cell>
        </row>
        <row r="534">
          <cell r="C534">
            <v>-2.2637499999999999</v>
          </cell>
          <cell r="E534">
            <v>-7164.1229999999996</v>
          </cell>
        </row>
        <row r="535">
          <cell r="C535">
            <v>-2.2677559999999999</v>
          </cell>
          <cell r="E535">
            <v>-7178.3789999999999</v>
          </cell>
        </row>
        <row r="536">
          <cell r="C536">
            <v>-2.2717019999999999</v>
          </cell>
          <cell r="E536">
            <v>-7192.6239999999998</v>
          </cell>
        </row>
        <row r="537">
          <cell r="C537">
            <v>-2.2757079999999998</v>
          </cell>
          <cell r="E537">
            <v>-7206.8909999999996</v>
          </cell>
        </row>
        <row r="538">
          <cell r="C538">
            <v>-2.2797740000000002</v>
          </cell>
          <cell r="E538">
            <v>-7221.2150000000001</v>
          </cell>
        </row>
        <row r="539">
          <cell r="C539">
            <v>-2.2837200000000002</v>
          </cell>
          <cell r="E539">
            <v>-7235.6459999999997</v>
          </cell>
        </row>
        <row r="540">
          <cell r="C540">
            <v>-2.2877260000000001</v>
          </cell>
          <cell r="E540">
            <v>-7250.1229999999996</v>
          </cell>
        </row>
        <row r="541">
          <cell r="C541">
            <v>-2.2917320000000001</v>
          </cell>
          <cell r="E541">
            <v>-7264.607</v>
          </cell>
        </row>
        <row r="542">
          <cell r="C542">
            <v>-2.2957380000000001</v>
          </cell>
          <cell r="E542">
            <v>-7279.0150000000003</v>
          </cell>
        </row>
        <row r="543">
          <cell r="C543">
            <v>-2.2997429999999999</v>
          </cell>
          <cell r="E543">
            <v>-7293.3720000000003</v>
          </cell>
        </row>
        <row r="544">
          <cell r="C544">
            <v>-2.3038090000000002</v>
          </cell>
          <cell r="E544">
            <v>-7307.7340000000004</v>
          </cell>
        </row>
        <row r="545">
          <cell r="C545">
            <v>-2.3078150000000002</v>
          </cell>
          <cell r="E545">
            <v>-7322.0940000000001</v>
          </cell>
        </row>
        <row r="546">
          <cell r="C546">
            <v>-2.3118210000000001</v>
          </cell>
          <cell r="E546">
            <v>-7336.4790000000003</v>
          </cell>
        </row>
        <row r="547">
          <cell r="C547">
            <v>-2.3158270000000001</v>
          </cell>
          <cell r="E547">
            <v>-7350.8969999999999</v>
          </cell>
        </row>
        <row r="548">
          <cell r="C548">
            <v>-2.319833</v>
          </cell>
          <cell r="E548">
            <v>-7365.3440000000001</v>
          </cell>
        </row>
        <row r="549">
          <cell r="C549">
            <v>-2.323839</v>
          </cell>
          <cell r="E549">
            <v>-7379.8029999999999</v>
          </cell>
        </row>
        <row r="550">
          <cell r="C550">
            <v>-2.3278439999999998</v>
          </cell>
          <cell r="E550">
            <v>-7394.1689999999999</v>
          </cell>
        </row>
        <row r="551">
          <cell r="C551">
            <v>-2.3318500000000002</v>
          </cell>
          <cell r="E551">
            <v>-7408.4889999999996</v>
          </cell>
        </row>
        <row r="552">
          <cell r="C552">
            <v>-2.3358560000000002</v>
          </cell>
          <cell r="E552">
            <v>-7422.8069999999998</v>
          </cell>
        </row>
        <row r="553">
          <cell r="C553">
            <v>-2.3398620000000001</v>
          </cell>
          <cell r="E553">
            <v>-7437.1360000000004</v>
          </cell>
        </row>
        <row r="554">
          <cell r="C554">
            <v>-2.3438680000000001</v>
          </cell>
          <cell r="E554">
            <v>-7451.4390000000003</v>
          </cell>
        </row>
        <row r="555">
          <cell r="C555">
            <v>-2.347874</v>
          </cell>
          <cell r="E555">
            <v>-7465.7049999999999</v>
          </cell>
        </row>
        <row r="556">
          <cell r="C556">
            <v>-2.35188</v>
          </cell>
          <cell r="E556">
            <v>-7479.9740000000002</v>
          </cell>
        </row>
        <row r="557">
          <cell r="C557">
            <v>-2.3559450000000002</v>
          </cell>
          <cell r="E557">
            <v>-7494.2240000000002</v>
          </cell>
        </row>
        <row r="558">
          <cell r="C558">
            <v>-2.3598919999999999</v>
          </cell>
          <cell r="E558">
            <v>-7508.4790000000003</v>
          </cell>
        </row>
        <row r="559">
          <cell r="C559">
            <v>-2.3638979999999998</v>
          </cell>
          <cell r="E559">
            <v>-7522.7359999999999</v>
          </cell>
        </row>
        <row r="560">
          <cell r="C560">
            <v>-2.367963</v>
          </cell>
          <cell r="E560">
            <v>-7537.0410000000002</v>
          </cell>
        </row>
        <row r="561">
          <cell r="C561">
            <v>-2.371909</v>
          </cell>
          <cell r="E561">
            <v>-7551.4080000000004</v>
          </cell>
        </row>
        <row r="562">
          <cell r="C562">
            <v>-2.375915</v>
          </cell>
          <cell r="E562">
            <v>-7565.7460000000001</v>
          </cell>
        </row>
        <row r="563">
          <cell r="C563">
            <v>-2.3799809999999999</v>
          </cell>
          <cell r="E563">
            <v>-7580.0569999999998</v>
          </cell>
        </row>
        <row r="564">
          <cell r="C564">
            <v>-2.383867</v>
          </cell>
          <cell r="E564">
            <v>-7594.3770000000004</v>
          </cell>
        </row>
        <row r="565">
          <cell r="C565">
            <v>-2.3879329999999999</v>
          </cell>
          <cell r="E565">
            <v>-7608.6949999999997</v>
          </cell>
        </row>
        <row r="566">
          <cell r="C566">
            <v>-2.3919389999999998</v>
          </cell>
          <cell r="E566">
            <v>-7623.0479999999998</v>
          </cell>
        </row>
        <row r="567">
          <cell r="C567">
            <v>-2.3958249999999999</v>
          </cell>
          <cell r="E567">
            <v>-7637.4610000000002</v>
          </cell>
        </row>
        <row r="568">
          <cell r="C568">
            <v>-2.3998309999999998</v>
          </cell>
          <cell r="E568">
            <v>-7651.8879999999999</v>
          </cell>
        </row>
        <row r="569">
          <cell r="C569">
            <v>-2.4038369999999998</v>
          </cell>
          <cell r="E569">
            <v>-7666.32</v>
          </cell>
        </row>
        <row r="570">
          <cell r="C570">
            <v>-2.4077829999999998</v>
          </cell>
          <cell r="E570">
            <v>-7680.6530000000002</v>
          </cell>
        </row>
        <row r="571">
          <cell r="C571">
            <v>-2.4118490000000001</v>
          </cell>
          <cell r="E571">
            <v>-7694.8689999999997</v>
          </cell>
        </row>
        <row r="572">
          <cell r="C572">
            <v>-2.4158550000000001</v>
          </cell>
          <cell r="E572">
            <v>-7709.049</v>
          </cell>
        </row>
        <row r="573">
          <cell r="C573">
            <v>-2.4198010000000001</v>
          </cell>
          <cell r="E573">
            <v>-7723.143</v>
          </cell>
        </row>
        <row r="574">
          <cell r="C574">
            <v>-2.423807</v>
          </cell>
          <cell r="E574">
            <v>-7737.2870000000003</v>
          </cell>
        </row>
        <row r="575">
          <cell r="C575">
            <v>-2.4278119999999999</v>
          </cell>
          <cell r="E575">
            <v>-7751.4229999999998</v>
          </cell>
        </row>
        <row r="576">
          <cell r="C576">
            <v>-2.4318179999999998</v>
          </cell>
          <cell r="E576">
            <v>-7765.5609999999997</v>
          </cell>
        </row>
        <row r="577">
          <cell r="C577">
            <v>-2.4358240000000002</v>
          </cell>
          <cell r="E577">
            <v>-7779.7669999999998</v>
          </cell>
        </row>
        <row r="578">
          <cell r="C578">
            <v>-2.4398300000000002</v>
          </cell>
          <cell r="E578">
            <v>-7793.9530000000004</v>
          </cell>
        </row>
        <row r="579">
          <cell r="C579">
            <v>-2.4437760000000002</v>
          </cell>
          <cell r="E579">
            <v>-7808.0860000000002</v>
          </cell>
        </row>
        <row r="580">
          <cell r="C580">
            <v>-2.4477820000000001</v>
          </cell>
          <cell r="E580">
            <v>-7822.2489999999998</v>
          </cell>
        </row>
        <row r="581">
          <cell r="C581">
            <v>-2.4517880000000001</v>
          </cell>
          <cell r="E581">
            <v>-7836.5450000000001</v>
          </cell>
        </row>
        <row r="582">
          <cell r="C582">
            <v>-2.455794</v>
          </cell>
          <cell r="E582">
            <v>-7850.8760000000002</v>
          </cell>
        </row>
        <row r="583">
          <cell r="C583">
            <v>-2.4598</v>
          </cell>
          <cell r="E583">
            <v>-7865.1750000000002</v>
          </cell>
        </row>
        <row r="584">
          <cell r="C584">
            <v>-2.463746</v>
          </cell>
          <cell r="E584">
            <v>-7879.4549999999999</v>
          </cell>
        </row>
        <row r="585">
          <cell r="C585">
            <v>-2.4677519999999999</v>
          </cell>
          <cell r="E585">
            <v>-7893.79</v>
          </cell>
        </row>
        <row r="586">
          <cell r="C586">
            <v>-2.4717579999999999</v>
          </cell>
          <cell r="E586">
            <v>-7908.1719999999996</v>
          </cell>
        </row>
        <row r="587">
          <cell r="C587">
            <v>-2.4757039999999999</v>
          </cell>
          <cell r="E587">
            <v>-7922.5860000000002</v>
          </cell>
        </row>
        <row r="588">
          <cell r="C588">
            <v>-2.4797690000000001</v>
          </cell>
          <cell r="E588">
            <v>-7936.9849999999997</v>
          </cell>
        </row>
        <row r="589">
          <cell r="C589">
            <v>-2.4837760000000002</v>
          </cell>
          <cell r="E589">
            <v>-7951.4040000000005</v>
          </cell>
        </row>
        <row r="590">
          <cell r="C590">
            <v>-2.4877220000000002</v>
          </cell>
          <cell r="E590">
            <v>-7965.8310000000001</v>
          </cell>
        </row>
        <row r="591">
          <cell r="C591">
            <v>-2.491727</v>
          </cell>
          <cell r="E591">
            <v>-7980.2579999999998</v>
          </cell>
        </row>
        <row r="592">
          <cell r="C592">
            <v>-2.495733</v>
          </cell>
          <cell r="E592">
            <v>-7994.7</v>
          </cell>
        </row>
        <row r="593">
          <cell r="C593">
            <v>-2.4996800000000001</v>
          </cell>
          <cell r="E593">
            <v>-8009.1220000000003</v>
          </cell>
        </row>
        <row r="594">
          <cell r="C594">
            <v>-2.5037449999999999</v>
          </cell>
          <cell r="E594">
            <v>-8023.4970000000003</v>
          </cell>
        </row>
        <row r="595">
          <cell r="C595">
            <v>-2.5077509999999998</v>
          </cell>
          <cell r="E595">
            <v>-8037.826</v>
          </cell>
        </row>
        <row r="596">
          <cell r="C596">
            <v>-2.5116969999999998</v>
          </cell>
          <cell r="E596">
            <v>-8052.2079999999996</v>
          </cell>
        </row>
        <row r="597">
          <cell r="C597">
            <v>-2.5157630000000002</v>
          </cell>
          <cell r="E597">
            <v>-8066.6210000000001</v>
          </cell>
        </row>
        <row r="598">
          <cell r="C598">
            <v>-2.5197690000000001</v>
          </cell>
          <cell r="E598">
            <v>-8080.9759999999997</v>
          </cell>
        </row>
        <row r="599">
          <cell r="C599">
            <v>-2.5237150000000002</v>
          </cell>
          <cell r="E599">
            <v>-8095.3360000000002</v>
          </cell>
        </row>
        <row r="600">
          <cell r="C600">
            <v>-2.5277210000000001</v>
          </cell>
          <cell r="E600">
            <v>-8109.6989999999996</v>
          </cell>
        </row>
        <row r="601">
          <cell r="C601">
            <v>-2.5317259999999999</v>
          </cell>
          <cell r="E601">
            <v>-8124.04</v>
          </cell>
        </row>
        <row r="602">
          <cell r="C602">
            <v>-2.535733</v>
          </cell>
          <cell r="E602">
            <v>-8138.3649999999998</v>
          </cell>
        </row>
        <row r="603">
          <cell r="C603">
            <v>-2.5397980000000002</v>
          </cell>
          <cell r="E603">
            <v>-8152.6559999999999</v>
          </cell>
        </row>
        <row r="604">
          <cell r="C604">
            <v>-2.5437439999999998</v>
          </cell>
          <cell r="E604">
            <v>-8166.9979999999996</v>
          </cell>
        </row>
        <row r="605">
          <cell r="C605">
            <v>-2.5477500000000002</v>
          </cell>
          <cell r="E605">
            <v>-8181.2759999999998</v>
          </cell>
        </row>
        <row r="606">
          <cell r="C606">
            <v>-2.5517560000000001</v>
          </cell>
          <cell r="E606">
            <v>-8195.5669999999991</v>
          </cell>
        </row>
        <row r="607">
          <cell r="C607">
            <v>-2.5557620000000001</v>
          </cell>
          <cell r="E607">
            <v>-8209.8559999999998</v>
          </cell>
        </row>
        <row r="608">
          <cell r="C608">
            <v>-2.5597080000000001</v>
          </cell>
          <cell r="E608">
            <v>-8224.1640000000007</v>
          </cell>
        </row>
        <row r="609">
          <cell r="C609">
            <v>-2.563714</v>
          </cell>
          <cell r="E609">
            <v>-8238.4660000000003</v>
          </cell>
        </row>
        <row r="610">
          <cell r="C610">
            <v>-2.56772</v>
          </cell>
          <cell r="E610">
            <v>-8252.7659999999996</v>
          </cell>
        </row>
        <row r="611">
          <cell r="C611">
            <v>-2.571726</v>
          </cell>
          <cell r="E611">
            <v>-8267.01</v>
          </cell>
        </row>
        <row r="612">
          <cell r="C612">
            <v>-2.5757319999999999</v>
          </cell>
          <cell r="E612">
            <v>-8281.2389999999996</v>
          </cell>
        </row>
        <row r="613">
          <cell r="C613">
            <v>-2.5797379999999999</v>
          </cell>
          <cell r="E613">
            <v>-8295.491</v>
          </cell>
        </row>
        <row r="614">
          <cell r="C614">
            <v>-2.5837430000000001</v>
          </cell>
          <cell r="E614">
            <v>-8309.7000000000007</v>
          </cell>
        </row>
        <row r="615">
          <cell r="C615">
            <v>-2.5877490000000001</v>
          </cell>
          <cell r="E615">
            <v>-8323.9609999999993</v>
          </cell>
        </row>
        <row r="616">
          <cell r="C616">
            <v>-2.591755</v>
          </cell>
          <cell r="E616">
            <v>-8338.2139999999999</v>
          </cell>
        </row>
        <row r="617">
          <cell r="C617">
            <v>-2.595761</v>
          </cell>
          <cell r="E617">
            <v>-8352.48</v>
          </cell>
        </row>
        <row r="618">
          <cell r="C618">
            <v>-2.5997669999999999</v>
          </cell>
          <cell r="E618">
            <v>-8366.7610000000004</v>
          </cell>
        </row>
        <row r="619">
          <cell r="C619">
            <v>-2.6037729999999999</v>
          </cell>
          <cell r="E619">
            <v>-8381.0429999999997</v>
          </cell>
        </row>
        <row r="620">
          <cell r="C620">
            <v>-2.6077789999999998</v>
          </cell>
          <cell r="E620">
            <v>-8395.3189999999995</v>
          </cell>
        </row>
        <row r="621">
          <cell r="C621">
            <v>-2.6117849999999998</v>
          </cell>
          <cell r="E621">
            <v>-8409.643</v>
          </cell>
        </row>
        <row r="622">
          <cell r="C622">
            <v>-2.6157910000000002</v>
          </cell>
          <cell r="E622">
            <v>-8424.0560000000005</v>
          </cell>
        </row>
        <row r="623">
          <cell r="C623">
            <v>-2.6197970000000002</v>
          </cell>
          <cell r="E623">
            <v>-8438.5130000000008</v>
          </cell>
        </row>
        <row r="624">
          <cell r="C624">
            <v>-2.6238030000000001</v>
          </cell>
          <cell r="E624">
            <v>-8452.9089999999997</v>
          </cell>
        </row>
        <row r="625">
          <cell r="C625">
            <v>-2.6278679999999999</v>
          </cell>
          <cell r="E625">
            <v>-8467.2970000000005</v>
          </cell>
        </row>
        <row r="626">
          <cell r="C626">
            <v>-2.6318139999999999</v>
          </cell>
          <cell r="E626">
            <v>-8481.6880000000001</v>
          </cell>
        </row>
        <row r="627">
          <cell r="C627">
            <v>-2.6358199999999998</v>
          </cell>
          <cell r="E627">
            <v>-8496.0889999999999</v>
          </cell>
        </row>
        <row r="628">
          <cell r="C628">
            <v>-2.6398259999999998</v>
          </cell>
          <cell r="E628">
            <v>-8510.4760000000006</v>
          </cell>
        </row>
        <row r="629">
          <cell r="C629">
            <v>-2.6437719999999998</v>
          </cell>
          <cell r="E629">
            <v>-8524.8189999999995</v>
          </cell>
        </row>
        <row r="630">
          <cell r="C630">
            <v>-2.6477780000000002</v>
          </cell>
          <cell r="E630">
            <v>-8539.2009999999991</v>
          </cell>
        </row>
        <row r="631">
          <cell r="C631">
            <v>-2.6517840000000001</v>
          </cell>
          <cell r="E631">
            <v>-8553.6200000000008</v>
          </cell>
        </row>
        <row r="632">
          <cell r="C632">
            <v>-2.6557900000000001</v>
          </cell>
          <cell r="E632">
            <v>-8568.0730000000003</v>
          </cell>
        </row>
        <row r="633">
          <cell r="C633">
            <v>-2.659796</v>
          </cell>
          <cell r="E633">
            <v>-8582.5149999999994</v>
          </cell>
        </row>
        <row r="634">
          <cell r="C634">
            <v>-2.663802</v>
          </cell>
          <cell r="E634">
            <v>-8597.0030000000006</v>
          </cell>
        </row>
        <row r="635">
          <cell r="C635">
            <v>-2.667748</v>
          </cell>
          <cell r="E635">
            <v>-8611.491</v>
          </cell>
        </row>
        <row r="636">
          <cell r="C636">
            <v>-2.6718139999999999</v>
          </cell>
          <cell r="E636">
            <v>-8625.9539999999997</v>
          </cell>
        </row>
        <row r="637">
          <cell r="C637">
            <v>-2.6757599999999999</v>
          </cell>
          <cell r="E637">
            <v>-8640.35</v>
          </cell>
        </row>
        <row r="638">
          <cell r="C638">
            <v>-2.6797059999999999</v>
          </cell>
          <cell r="E638">
            <v>-8654.6540000000005</v>
          </cell>
        </row>
        <row r="639">
          <cell r="C639">
            <v>-2.6837710000000001</v>
          </cell>
          <cell r="E639">
            <v>-8668.9809999999998</v>
          </cell>
        </row>
        <row r="640">
          <cell r="C640">
            <v>-2.6877170000000001</v>
          </cell>
          <cell r="E640">
            <v>-8683.3340000000007</v>
          </cell>
        </row>
        <row r="641">
          <cell r="C641">
            <v>-2.6916639999999998</v>
          </cell>
          <cell r="E641">
            <v>-8697.6949999999997</v>
          </cell>
        </row>
        <row r="642">
          <cell r="C642">
            <v>-2.695789</v>
          </cell>
          <cell r="E642">
            <v>-8712.0849999999991</v>
          </cell>
        </row>
        <row r="643">
          <cell r="C643">
            <v>-2.699735</v>
          </cell>
          <cell r="E643">
            <v>-8726.4210000000003</v>
          </cell>
        </row>
        <row r="644">
          <cell r="C644">
            <v>-2.7037409999999999</v>
          </cell>
          <cell r="E644">
            <v>-8740.7530000000006</v>
          </cell>
        </row>
        <row r="645">
          <cell r="C645">
            <v>-2.7078069999999999</v>
          </cell>
          <cell r="E645">
            <v>-8755.1350000000002</v>
          </cell>
        </row>
        <row r="646">
          <cell r="C646">
            <v>-2.7117529999999999</v>
          </cell>
          <cell r="E646">
            <v>-8769.52</v>
          </cell>
        </row>
        <row r="647">
          <cell r="C647">
            <v>-2.7156989999999999</v>
          </cell>
          <cell r="E647">
            <v>-8783.8420000000006</v>
          </cell>
        </row>
        <row r="648">
          <cell r="C648">
            <v>-2.7197650000000002</v>
          </cell>
          <cell r="E648">
            <v>-8798.1720000000005</v>
          </cell>
        </row>
        <row r="649">
          <cell r="C649">
            <v>-2.7237110000000002</v>
          </cell>
          <cell r="E649">
            <v>-8812.5390000000007</v>
          </cell>
        </row>
        <row r="650">
          <cell r="C650">
            <v>-2.7277170000000002</v>
          </cell>
          <cell r="E650">
            <v>-8826.8529999999992</v>
          </cell>
        </row>
        <row r="651">
          <cell r="C651">
            <v>-2.7317819999999999</v>
          </cell>
          <cell r="E651">
            <v>-8841.2129999999997</v>
          </cell>
        </row>
        <row r="652">
          <cell r="C652">
            <v>-2.7357879999999999</v>
          </cell>
          <cell r="E652">
            <v>-8855.6360000000004</v>
          </cell>
        </row>
        <row r="653">
          <cell r="C653">
            <v>-2.7397339999999999</v>
          </cell>
          <cell r="E653">
            <v>-8870.0450000000001</v>
          </cell>
        </row>
        <row r="654">
          <cell r="C654">
            <v>-2.7437999999999998</v>
          </cell>
          <cell r="E654">
            <v>-8884.4220000000005</v>
          </cell>
        </row>
        <row r="655">
          <cell r="C655">
            <v>-2.7478060000000002</v>
          </cell>
          <cell r="E655">
            <v>-8898.7950000000001</v>
          </cell>
        </row>
        <row r="656">
          <cell r="C656">
            <v>-2.7518120000000001</v>
          </cell>
          <cell r="E656">
            <v>-8913.1769999999997</v>
          </cell>
        </row>
        <row r="657">
          <cell r="C657">
            <v>-2.7558180000000001</v>
          </cell>
          <cell r="E657">
            <v>-8927.5820000000003</v>
          </cell>
        </row>
        <row r="658">
          <cell r="C658">
            <v>-2.7598240000000001</v>
          </cell>
          <cell r="E658">
            <v>-8942.0190000000002</v>
          </cell>
        </row>
        <row r="659">
          <cell r="C659">
            <v>-2.7637700000000001</v>
          </cell>
          <cell r="E659">
            <v>-8956.3819999999996</v>
          </cell>
        </row>
        <row r="660">
          <cell r="C660">
            <v>-2.7678349999999998</v>
          </cell>
          <cell r="E660">
            <v>-8970.8150000000005</v>
          </cell>
        </row>
        <row r="661">
          <cell r="C661">
            <v>-2.7718410000000002</v>
          </cell>
          <cell r="E661">
            <v>-8985.3359999999993</v>
          </cell>
        </row>
        <row r="662">
          <cell r="C662">
            <v>-2.7758470000000002</v>
          </cell>
          <cell r="E662">
            <v>-8999.8469999999998</v>
          </cell>
        </row>
        <row r="663">
          <cell r="C663">
            <v>-2.7797930000000002</v>
          </cell>
          <cell r="E663">
            <v>-9014.3019999999997</v>
          </cell>
        </row>
        <row r="664">
          <cell r="C664">
            <v>-2.7838590000000001</v>
          </cell>
          <cell r="E664">
            <v>-9028.7459999999992</v>
          </cell>
        </row>
        <row r="665">
          <cell r="C665">
            <v>-2.7878050000000001</v>
          </cell>
          <cell r="E665">
            <v>-9043.15</v>
          </cell>
        </row>
        <row r="666">
          <cell r="C666">
            <v>-2.791811</v>
          </cell>
          <cell r="E666">
            <v>-9057.5619999999999</v>
          </cell>
        </row>
        <row r="667">
          <cell r="C667">
            <v>-2.795817</v>
          </cell>
          <cell r="E667">
            <v>-9072.01</v>
          </cell>
        </row>
        <row r="668">
          <cell r="C668">
            <v>-2.799823</v>
          </cell>
          <cell r="E668">
            <v>-9086.4529999999995</v>
          </cell>
        </row>
        <row r="669">
          <cell r="C669">
            <v>-2.803769</v>
          </cell>
          <cell r="E669">
            <v>-9100.9040000000005</v>
          </cell>
        </row>
        <row r="670">
          <cell r="C670">
            <v>-2.8078349999999999</v>
          </cell>
          <cell r="E670">
            <v>-9115.3739999999998</v>
          </cell>
        </row>
        <row r="671">
          <cell r="C671">
            <v>-2.8118400000000001</v>
          </cell>
          <cell r="E671">
            <v>-9129.7739999999994</v>
          </cell>
        </row>
        <row r="672">
          <cell r="C672">
            <v>-2.8158460000000001</v>
          </cell>
          <cell r="E672">
            <v>-9144.1</v>
          </cell>
        </row>
        <row r="673">
          <cell r="C673">
            <v>-2.819912</v>
          </cell>
          <cell r="E673">
            <v>-9158.3629999999994</v>
          </cell>
        </row>
        <row r="674">
          <cell r="C674">
            <v>-2.823858</v>
          </cell>
          <cell r="E674">
            <v>-9172.6360000000004</v>
          </cell>
        </row>
        <row r="675">
          <cell r="C675">
            <v>-2.827804</v>
          </cell>
          <cell r="E675">
            <v>-9186.9740000000002</v>
          </cell>
        </row>
        <row r="676">
          <cell r="C676">
            <v>-2.8318699999999999</v>
          </cell>
          <cell r="E676">
            <v>-9201.3009999999995</v>
          </cell>
        </row>
        <row r="677">
          <cell r="C677">
            <v>-2.8358159999999999</v>
          </cell>
          <cell r="E677">
            <v>-9215.5840000000007</v>
          </cell>
        </row>
        <row r="678">
          <cell r="C678">
            <v>-2.8398219999999998</v>
          </cell>
          <cell r="E678">
            <v>-9229.8539999999994</v>
          </cell>
        </row>
        <row r="679">
          <cell r="C679">
            <v>-2.8438880000000002</v>
          </cell>
          <cell r="E679">
            <v>-9244.1479999999992</v>
          </cell>
        </row>
        <row r="680">
          <cell r="C680">
            <v>-2.8478340000000002</v>
          </cell>
          <cell r="E680">
            <v>-9258.5400000000009</v>
          </cell>
        </row>
        <row r="681">
          <cell r="C681">
            <v>-2.8517800000000002</v>
          </cell>
          <cell r="E681">
            <v>-9272.9719999999998</v>
          </cell>
        </row>
        <row r="682">
          <cell r="C682">
            <v>-2.855845</v>
          </cell>
          <cell r="E682">
            <v>-9287.4240000000009</v>
          </cell>
        </row>
        <row r="683">
          <cell r="C683">
            <v>-2.8597920000000001</v>
          </cell>
          <cell r="E683">
            <v>-9301.7870000000003</v>
          </cell>
        </row>
        <row r="684">
          <cell r="C684">
            <v>-2.8637980000000001</v>
          </cell>
          <cell r="E684">
            <v>-9316.1579999999994</v>
          </cell>
        </row>
        <row r="685">
          <cell r="C685">
            <v>-2.8678629999999998</v>
          </cell>
          <cell r="E685">
            <v>-9330.5889999999999</v>
          </cell>
        </row>
        <row r="686">
          <cell r="C686">
            <v>-2.8718089999999998</v>
          </cell>
          <cell r="E686">
            <v>-9345.0630000000001</v>
          </cell>
        </row>
        <row r="687">
          <cell r="C687">
            <v>-2.8758149999999998</v>
          </cell>
          <cell r="E687">
            <v>-9359.6280000000006</v>
          </cell>
        </row>
        <row r="688">
          <cell r="C688">
            <v>-2.8798210000000002</v>
          </cell>
          <cell r="E688">
            <v>-9374.17</v>
          </cell>
        </row>
        <row r="689">
          <cell r="C689">
            <v>-2.8837670000000002</v>
          </cell>
          <cell r="E689">
            <v>-9388.6350000000002</v>
          </cell>
        </row>
        <row r="690">
          <cell r="C690">
            <v>-2.8877730000000001</v>
          </cell>
          <cell r="E690">
            <v>-9403.02</v>
          </cell>
        </row>
        <row r="691">
          <cell r="C691">
            <v>-2.8917790000000001</v>
          </cell>
          <cell r="E691">
            <v>-9417.3860000000004</v>
          </cell>
        </row>
        <row r="692">
          <cell r="C692">
            <v>-2.8957250000000001</v>
          </cell>
          <cell r="E692">
            <v>-9431.74</v>
          </cell>
        </row>
        <row r="693">
          <cell r="C693">
            <v>-2.8997310000000001</v>
          </cell>
          <cell r="E693">
            <v>-9446.0650000000005</v>
          </cell>
        </row>
        <row r="694">
          <cell r="C694">
            <v>-2.903737</v>
          </cell>
          <cell r="E694">
            <v>-9460.4279999999999</v>
          </cell>
        </row>
        <row r="695">
          <cell r="C695">
            <v>-2.907743</v>
          </cell>
          <cell r="E695">
            <v>-9474.7829999999994</v>
          </cell>
        </row>
        <row r="696">
          <cell r="C696">
            <v>-2.9118089999999999</v>
          </cell>
          <cell r="E696">
            <v>-9489.1090000000004</v>
          </cell>
        </row>
        <row r="697">
          <cell r="C697">
            <v>-2.9157549999999999</v>
          </cell>
          <cell r="E697">
            <v>-9503.4240000000009</v>
          </cell>
        </row>
        <row r="698">
          <cell r="C698">
            <v>-2.9197609999999998</v>
          </cell>
          <cell r="E698">
            <v>-9517.8430000000008</v>
          </cell>
        </row>
        <row r="699">
          <cell r="C699">
            <v>-2.923826</v>
          </cell>
          <cell r="E699">
            <v>-9532.3760000000002</v>
          </cell>
        </row>
        <row r="700">
          <cell r="C700">
            <v>-2.927772</v>
          </cell>
          <cell r="E700">
            <v>-9546.9969999999994</v>
          </cell>
        </row>
        <row r="701">
          <cell r="C701">
            <v>-2.931778</v>
          </cell>
          <cell r="E701">
            <v>-9561.6180000000004</v>
          </cell>
        </row>
        <row r="702">
          <cell r="C702">
            <v>-2.9358439999999999</v>
          </cell>
          <cell r="E702">
            <v>-9576.1020000000008</v>
          </cell>
        </row>
        <row r="703">
          <cell r="C703">
            <v>-2.9397899999999999</v>
          </cell>
          <cell r="E703">
            <v>-9590.4940000000006</v>
          </cell>
        </row>
        <row r="704">
          <cell r="C704">
            <v>-2.9437959999999999</v>
          </cell>
          <cell r="E704">
            <v>-9604.9390000000003</v>
          </cell>
        </row>
        <row r="705">
          <cell r="C705">
            <v>-2.9478019999999998</v>
          </cell>
          <cell r="E705">
            <v>-9619.3009999999995</v>
          </cell>
        </row>
        <row r="706">
          <cell r="C706">
            <v>-2.9518080000000002</v>
          </cell>
          <cell r="E706">
            <v>-9633.6589999999997</v>
          </cell>
        </row>
        <row r="707">
          <cell r="C707">
            <v>-2.9557540000000002</v>
          </cell>
          <cell r="E707">
            <v>-9648.0529999999999</v>
          </cell>
        </row>
        <row r="708">
          <cell r="C708">
            <v>-2.959819</v>
          </cell>
          <cell r="E708">
            <v>-9662.4449999999997</v>
          </cell>
        </row>
        <row r="709">
          <cell r="C709">
            <v>-2.9638249999999999</v>
          </cell>
          <cell r="E709">
            <v>-9676.8040000000001</v>
          </cell>
        </row>
        <row r="710">
          <cell r="C710">
            <v>-2.9678309999999999</v>
          </cell>
          <cell r="E710">
            <v>-9691.1440000000002</v>
          </cell>
        </row>
        <row r="711">
          <cell r="C711">
            <v>-2.9718369999999998</v>
          </cell>
          <cell r="E711">
            <v>-9705.5130000000008</v>
          </cell>
        </row>
        <row r="712">
          <cell r="C712">
            <v>-2.9758429999999998</v>
          </cell>
          <cell r="E712">
            <v>-9719.9159999999993</v>
          </cell>
        </row>
        <row r="713">
          <cell r="C713">
            <v>-2.9798490000000002</v>
          </cell>
          <cell r="E713">
            <v>-9734.3289999999997</v>
          </cell>
        </row>
        <row r="714">
          <cell r="C714">
            <v>-2.9838550000000001</v>
          </cell>
          <cell r="E714">
            <v>-9748.8289999999997</v>
          </cell>
        </row>
        <row r="715">
          <cell r="C715">
            <v>-2.987921</v>
          </cell>
          <cell r="E715">
            <v>-9763.3739999999998</v>
          </cell>
        </row>
        <row r="716">
          <cell r="C716">
            <v>-2.9918070000000001</v>
          </cell>
          <cell r="E716">
            <v>-9777.9320000000007</v>
          </cell>
        </row>
        <row r="717">
          <cell r="C717">
            <v>-2.9958130000000001</v>
          </cell>
          <cell r="E717">
            <v>-9792.5300000000007</v>
          </cell>
        </row>
        <row r="718">
          <cell r="C718">
            <v>-2.9998779999999998</v>
          </cell>
          <cell r="E718">
            <v>-9807.1839999999993</v>
          </cell>
        </row>
        <row r="719">
          <cell r="C719">
            <v>-3.0038239999999998</v>
          </cell>
          <cell r="E719">
            <v>-9821.8140000000003</v>
          </cell>
        </row>
        <row r="720">
          <cell r="C720">
            <v>-3.007771</v>
          </cell>
          <cell r="E720">
            <v>-9836.3410000000003</v>
          </cell>
        </row>
        <row r="721">
          <cell r="C721">
            <v>-3.0118360000000002</v>
          </cell>
          <cell r="E721">
            <v>-9850.82</v>
          </cell>
        </row>
        <row r="722">
          <cell r="C722">
            <v>-3.0157820000000002</v>
          </cell>
          <cell r="E722">
            <v>-9865.2530000000006</v>
          </cell>
        </row>
        <row r="723">
          <cell r="C723">
            <v>-3.0197289999999999</v>
          </cell>
          <cell r="E723">
            <v>-9879.5779999999995</v>
          </cell>
        </row>
        <row r="724">
          <cell r="C724">
            <v>-3.0237940000000001</v>
          </cell>
          <cell r="E724">
            <v>-9893.9249999999993</v>
          </cell>
        </row>
        <row r="725">
          <cell r="C725">
            <v>-3.0278</v>
          </cell>
          <cell r="E725">
            <v>-9908.3019999999997</v>
          </cell>
        </row>
        <row r="726">
          <cell r="C726">
            <v>-3.0317460000000001</v>
          </cell>
          <cell r="E726">
            <v>-9922.6319999999996</v>
          </cell>
        </row>
        <row r="727">
          <cell r="C727">
            <v>-3.035812</v>
          </cell>
          <cell r="E727">
            <v>-9936.9920000000002</v>
          </cell>
        </row>
        <row r="728">
          <cell r="C728">
            <v>-3.0398179999999999</v>
          </cell>
          <cell r="E728">
            <v>-9951.2999999999993</v>
          </cell>
        </row>
        <row r="729">
          <cell r="C729">
            <v>-3.0437639999999999</v>
          </cell>
          <cell r="E729">
            <v>-9965.5740000000005</v>
          </cell>
        </row>
        <row r="730">
          <cell r="C730">
            <v>-3.0478299999999998</v>
          </cell>
          <cell r="E730">
            <v>-9979.8629999999994</v>
          </cell>
        </row>
        <row r="731">
          <cell r="C731">
            <v>-3.0517759999999998</v>
          </cell>
          <cell r="E731">
            <v>-9994.0959999999995</v>
          </cell>
        </row>
        <row r="732">
          <cell r="C732">
            <v>-3.0557810000000001</v>
          </cell>
          <cell r="E732">
            <v>-10008.299999999999</v>
          </cell>
        </row>
        <row r="733">
          <cell r="C733">
            <v>-3.059847</v>
          </cell>
          <cell r="E733">
            <v>-10022.620000000001</v>
          </cell>
        </row>
        <row r="734">
          <cell r="C734">
            <v>-3.063793</v>
          </cell>
          <cell r="E734">
            <v>-10037.030000000001</v>
          </cell>
        </row>
        <row r="735">
          <cell r="C735">
            <v>-3.0677400000000001</v>
          </cell>
          <cell r="E735">
            <v>-10051.48</v>
          </cell>
        </row>
        <row r="736">
          <cell r="C736">
            <v>-3.0718049999999999</v>
          </cell>
          <cell r="E736">
            <v>-10065.94</v>
          </cell>
        </row>
        <row r="737">
          <cell r="C737">
            <v>-3.0757509999999999</v>
          </cell>
          <cell r="E737">
            <v>-10080.39</v>
          </cell>
        </row>
        <row r="738">
          <cell r="C738">
            <v>-3.0797569999999999</v>
          </cell>
          <cell r="E738">
            <v>-10094.92</v>
          </cell>
        </row>
        <row r="739">
          <cell r="C739">
            <v>-3.0837629999999998</v>
          </cell>
          <cell r="E739">
            <v>-10109.49</v>
          </cell>
        </row>
        <row r="740">
          <cell r="C740">
            <v>-3.0877690000000002</v>
          </cell>
          <cell r="E740">
            <v>-10124.049999999999</v>
          </cell>
        </row>
        <row r="741">
          <cell r="C741">
            <v>-3.0917150000000002</v>
          </cell>
          <cell r="E741">
            <v>-10138.57</v>
          </cell>
        </row>
        <row r="742">
          <cell r="C742">
            <v>-3.0957810000000001</v>
          </cell>
          <cell r="E742">
            <v>-10153.11</v>
          </cell>
        </row>
        <row r="743">
          <cell r="C743">
            <v>-3.0997870000000001</v>
          </cell>
          <cell r="E743">
            <v>-10167.629999999999</v>
          </cell>
        </row>
        <row r="744">
          <cell r="C744">
            <v>-3.103793</v>
          </cell>
          <cell r="E744">
            <v>-10182.040000000001</v>
          </cell>
        </row>
        <row r="745">
          <cell r="C745">
            <v>-3.1077979999999998</v>
          </cell>
          <cell r="E745">
            <v>-10196.41</v>
          </cell>
        </row>
        <row r="746">
          <cell r="C746">
            <v>-3.1118039999999998</v>
          </cell>
          <cell r="E746">
            <v>-10210.84</v>
          </cell>
        </row>
        <row r="747">
          <cell r="C747">
            <v>-3.1158100000000002</v>
          </cell>
          <cell r="E747">
            <v>-10225.34</v>
          </cell>
        </row>
        <row r="748">
          <cell r="C748">
            <v>-3.1197560000000002</v>
          </cell>
          <cell r="E748">
            <v>-10239.84</v>
          </cell>
        </row>
        <row r="749">
          <cell r="C749">
            <v>-3.1238220000000001</v>
          </cell>
          <cell r="E749">
            <v>-10254.34</v>
          </cell>
        </row>
        <row r="750">
          <cell r="C750">
            <v>-3.127888</v>
          </cell>
          <cell r="E750">
            <v>-10268.799999999999</v>
          </cell>
        </row>
        <row r="751">
          <cell r="C751">
            <v>-3.131834</v>
          </cell>
          <cell r="E751">
            <v>-10283.19</v>
          </cell>
        </row>
        <row r="752">
          <cell r="C752">
            <v>-3.13584</v>
          </cell>
          <cell r="E752">
            <v>-10297.549999999999</v>
          </cell>
        </row>
        <row r="753">
          <cell r="C753">
            <v>-3.1398459999999999</v>
          </cell>
          <cell r="E753">
            <v>-10311.81</v>
          </cell>
        </row>
        <row r="754">
          <cell r="C754">
            <v>-3.1437919999999999</v>
          </cell>
          <cell r="E754">
            <v>-10326.049999999999</v>
          </cell>
        </row>
        <row r="755">
          <cell r="C755">
            <v>-3.1477979999999999</v>
          </cell>
          <cell r="E755">
            <v>-10340.31</v>
          </cell>
        </row>
        <row r="756">
          <cell r="C756">
            <v>-3.1518030000000001</v>
          </cell>
          <cell r="E756">
            <v>-10354.57</v>
          </cell>
        </row>
        <row r="757">
          <cell r="C757">
            <v>-3.1557499999999998</v>
          </cell>
          <cell r="E757">
            <v>-10368.86</v>
          </cell>
        </row>
        <row r="758">
          <cell r="C758">
            <v>-3.1597550000000001</v>
          </cell>
          <cell r="E758">
            <v>-10383.18</v>
          </cell>
        </row>
        <row r="759">
          <cell r="C759">
            <v>-3.163821</v>
          </cell>
          <cell r="E759">
            <v>-10397.51</v>
          </cell>
        </row>
        <row r="760">
          <cell r="C760">
            <v>-3.1678269999999999</v>
          </cell>
          <cell r="E760">
            <v>-10411.959999999999</v>
          </cell>
        </row>
        <row r="761">
          <cell r="C761">
            <v>-3.1718329999999999</v>
          </cell>
          <cell r="E761">
            <v>-10426.39</v>
          </cell>
        </row>
        <row r="762">
          <cell r="C762">
            <v>-3.1758389999999999</v>
          </cell>
          <cell r="E762">
            <v>-10440.81</v>
          </cell>
        </row>
        <row r="763">
          <cell r="C763">
            <v>-3.1797849999999999</v>
          </cell>
          <cell r="E763">
            <v>-10455.17</v>
          </cell>
        </row>
        <row r="764">
          <cell r="C764">
            <v>-3.1837909999999998</v>
          </cell>
          <cell r="E764">
            <v>-10469.620000000001</v>
          </cell>
        </row>
        <row r="765">
          <cell r="C765">
            <v>-3.1878570000000002</v>
          </cell>
          <cell r="E765">
            <v>-10484.08</v>
          </cell>
        </row>
        <row r="766">
          <cell r="C766">
            <v>-3.1918030000000002</v>
          </cell>
          <cell r="E766">
            <v>-10498.51</v>
          </cell>
        </row>
        <row r="767">
          <cell r="C767">
            <v>-3.1958090000000001</v>
          </cell>
          <cell r="E767">
            <v>-10512.98</v>
          </cell>
        </row>
        <row r="768">
          <cell r="C768">
            <v>-3.1998150000000001</v>
          </cell>
          <cell r="E768">
            <v>-10527.41</v>
          </cell>
        </row>
        <row r="769">
          <cell r="C769">
            <v>-3.2037599999999999</v>
          </cell>
          <cell r="E769">
            <v>-10541.87</v>
          </cell>
        </row>
        <row r="770">
          <cell r="C770">
            <v>-3.2077659999999999</v>
          </cell>
          <cell r="E770">
            <v>-10556.35</v>
          </cell>
        </row>
        <row r="771">
          <cell r="C771">
            <v>-3.2118319999999998</v>
          </cell>
          <cell r="E771">
            <v>-10570.87</v>
          </cell>
        </row>
        <row r="772">
          <cell r="C772">
            <v>-3.2158380000000002</v>
          </cell>
          <cell r="E772">
            <v>-10585.4</v>
          </cell>
        </row>
        <row r="773">
          <cell r="C773">
            <v>-3.2197840000000002</v>
          </cell>
          <cell r="E773">
            <v>-10599.93</v>
          </cell>
        </row>
        <row r="774">
          <cell r="C774">
            <v>-3.2237900000000002</v>
          </cell>
          <cell r="E774">
            <v>-10614.44</v>
          </cell>
        </row>
        <row r="775">
          <cell r="C775">
            <v>-3.2277960000000001</v>
          </cell>
          <cell r="E775">
            <v>-10628.92</v>
          </cell>
        </row>
        <row r="776">
          <cell r="C776">
            <v>-3.2318020000000001</v>
          </cell>
          <cell r="E776">
            <v>-10643.34</v>
          </cell>
        </row>
        <row r="777">
          <cell r="C777">
            <v>-3.235808</v>
          </cell>
          <cell r="E777">
            <v>-10657.77</v>
          </cell>
        </row>
        <row r="778">
          <cell r="C778">
            <v>-3.239814</v>
          </cell>
          <cell r="E778">
            <v>-10672.14</v>
          </cell>
        </row>
        <row r="779">
          <cell r="C779">
            <v>-3.2438199999999999</v>
          </cell>
          <cell r="E779">
            <v>-10686.53</v>
          </cell>
        </row>
        <row r="780">
          <cell r="C780">
            <v>-3.2478250000000002</v>
          </cell>
          <cell r="E780">
            <v>-10700.95</v>
          </cell>
        </row>
        <row r="781">
          <cell r="C781">
            <v>-3.2518319999999998</v>
          </cell>
          <cell r="E781">
            <v>-10715.36</v>
          </cell>
        </row>
        <row r="782">
          <cell r="C782">
            <v>-3.2557770000000001</v>
          </cell>
          <cell r="E782">
            <v>-10729.83</v>
          </cell>
        </row>
        <row r="783">
          <cell r="C783">
            <v>-3.2597830000000001</v>
          </cell>
          <cell r="E783">
            <v>-10744.32</v>
          </cell>
        </row>
        <row r="784">
          <cell r="C784">
            <v>-3.2637890000000001</v>
          </cell>
          <cell r="E784">
            <v>-10758.84</v>
          </cell>
        </row>
        <row r="785">
          <cell r="C785">
            <v>-3.267795</v>
          </cell>
          <cell r="E785">
            <v>-10773.36</v>
          </cell>
        </row>
        <row r="786">
          <cell r="C786">
            <v>-3.271801</v>
          </cell>
          <cell r="E786">
            <v>-10787.82</v>
          </cell>
        </row>
        <row r="787">
          <cell r="C787">
            <v>-3.2758069999999999</v>
          </cell>
          <cell r="E787">
            <v>-10802.2</v>
          </cell>
        </row>
        <row r="788">
          <cell r="C788">
            <v>-3.2798129999999999</v>
          </cell>
          <cell r="E788">
            <v>-10816.5</v>
          </cell>
        </row>
        <row r="789">
          <cell r="C789">
            <v>-3.2838189999999998</v>
          </cell>
          <cell r="E789">
            <v>-10830.84</v>
          </cell>
        </row>
        <row r="790">
          <cell r="C790">
            <v>-3.2877649999999998</v>
          </cell>
          <cell r="E790">
            <v>-10845.17</v>
          </cell>
        </row>
        <row r="791">
          <cell r="C791">
            <v>-3.2917709999999998</v>
          </cell>
          <cell r="E791">
            <v>-10859.51</v>
          </cell>
        </row>
        <row r="792">
          <cell r="C792">
            <v>-3.2958370000000001</v>
          </cell>
          <cell r="E792">
            <v>-10873.84</v>
          </cell>
        </row>
        <row r="793">
          <cell r="C793">
            <v>-3.299782</v>
          </cell>
          <cell r="E793">
            <v>-10888.18</v>
          </cell>
        </row>
        <row r="794">
          <cell r="C794">
            <v>-3.3038479999999999</v>
          </cell>
          <cell r="E794">
            <v>-10902.56</v>
          </cell>
        </row>
        <row r="795">
          <cell r="C795">
            <v>-3.3078539999999998</v>
          </cell>
          <cell r="E795">
            <v>-10917</v>
          </cell>
        </row>
        <row r="796">
          <cell r="C796">
            <v>-3.3117999999999999</v>
          </cell>
          <cell r="E796">
            <v>-10931.51</v>
          </cell>
        </row>
        <row r="797">
          <cell r="C797">
            <v>-3.3158059999999998</v>
          </cell>
          <cell r="E797">
            <v>-10945.96</v>
          </cell>
        </row>
        <row r="798">
          <cell r="C798">
            <v>-3.3198720000000002</v>
          </cell>
          <cell r="E798">
            <v>-10960.4</v>
          </cell>
        </row>
        <row r="799">
          <cell r="C799">
            <v>-3.3238180000000002</v>
          </cell>
          <cell r="E799">
            <v>-10974.85</v>
          </cell>
        </row>
        <row r="800">
          <cell r="C800">
            <v>-3.3278240000000001</v>
          </cell>
          <cell r="E800">
            <v>-10989.31</v>
          </cell>
        </row>
        <row r="801">
          <cell r="C801">
            <v>-3.3318300000000001</v>
          </cell>
          <cell r="E801">
            <v>-11003.81</v>
          </cell>
        </row>
        <row r="802">
          <cell r="C802">
            <v>-3.3357760000000001</v>
          </cell>
          <cell r="E802">
            <v>-11018.31</v>
          </cell>
        </row>
        <row r="803">
          <cell r="C803">
            <v>-3.3398409999999998</v>
          </cell>
          <cell r="E803">
            <v>-11032.78</v>
          </cell>
        </row>
        <row r="804">
          <cell r="C804">
            <v>-3.343788</v>
          </cell>
          <cell r="E804">
            <v>-11047.15</v>
          </cell>
        </row>
        <row r="805">
          <cell r="C805">
            <v>-3.347734</v>
          </cell>
          <cell r="E805">
            <v>-11061.41</v>
          </cell>
        </row>
        <row r="806">
          <cell r="C806">
            <v>-3.3517990000000002</v>
          </cell>
          <cell r="E806">
            <v>-11075.67</v>
          </cell>
        </row>
        <row r="807">
          <cell r="C807">
            <v>-3.3558050000000001</v>
          </cell>
          <cell r="E807">
            <v>-11089.87</v>
          </cell>
        </row>
        <row r="808">
          <cell r="C808">
            <v>-3.3597510000000002</v>
          </cell>
          <cell r="E808">
            <v>-11104.06</v>
          </cell>
        </row>
        <row r="809">
          <cell r="C809">
            <v>-3.3637570000000001</v>
          </cell>
          <cell r="E809">
            <v>-11118.3</v>
          </cell>
        </row>
        <row r="810">
          <cell r="C810">
            <v>-3.3677630000000001</v>
          </cell>
          <cell r="E810">
            <v>-11132.51</v>
          </cell>
        </row>
        <row r="811">
          <cell r="C811">
            <v>-3.3717090000000001</v>
          </cell>
          <cell r="E811">
            <v>-11146.68</v>
          </cell>
        </row>
        <row r="812">
          <cell r="C812">
            <v>-3.375775</v>
          </cell>
          <cell r="E812">
            <v>-11160.94</v>
          </cell>
        </row>
        <row r="813">
          <cell r="C813">
            <v>-3.3797809999999999</v>
          </cell>
          <cell r="E813">
            <v>-11175.24</v>
          </cell>
        </row>
        <row r="814">
          <cell r="C814">
            <v>-3.3837269999999999</v>
          </cell>
          <cell r="E814">
            <v>-11189.53</v>
          </cell>
        </row>
        <row r="815">
          <cell r="C815">
            <v>-3.3877929999999998</v>
          </cell>
          <cell r="E815">
            <v>-11203.78</v>
          </cell>
        </row>
        <row r="816">
          <cell r="C816">
            <v>-3.3917989999999998</v>
          </cell>
          <cell r="E816">
            <v>-11218.09</v>
          </cell>
        </row>
        <row r="817">
          <cell r="C817">
            <v>-3.395804</v>
          </cell>
          <cell r="E817">
            <v>-11232.49</v>
          </cell>
        </row>
        <row r="818">
          <cell r="C818">
            <v>-3.3998110000000001</v>
          </cell>
          <cell r="E818">
            <v>-11246.97</v>
          </cell>
        </row>
        <row r="819">
          <cell r="C819">
            <v>-3.4038759999999999</v>
          </cell>
          <cell r="E819">
            <v>-11261.37</v>
          </cell>
        </row>
        <row r="820">
          <cell r="C820">
            <v>-3.4078819999999999</v>
          </cell>
          <cell r="E820">
            <v>-11275.77</v>
          </cell>
        </row>
        <row r="821">
          <cell r="C821">
            <v>-3.4118279999999999</v>
          </cell>
          <cell r="E821">
            <v>-11290.17</v>
          </cell>
        </row>
        <row r="822">
          <cell r="C822">
            <v>-3.4158339999999998</v>
          </cell>
          <cell r="E822">
            <v>-11304.53</v>
          </cell>
        </row>
        <row r="823">
          <cell r="C823">
            <v>-3.4198400000000002</v>
          </cell>
          <cell r="E823">
            <v>-11318.89</v>
          </cell>
        </row>
        <row r="824">
          <cell r="C824">
            <v>-3.4237860000000002</v>
          </cell>
          <cell r="E824">
            <v>-11333.26</v>
          </cell>
        </row>
        <row r="825">
          <cell r="C825">
            <v>-3.4277319999999998</v>
          </cell>
          <cell r="E825">
            <v>-11347.61</v>
          </cell>
        </row>
        <row r="826">
          <cell r="C826">
            <v>-3.4317980000000001</v>
          </cell>
          <cell r="E826">
            <v>-11361.97</v>
          </cell>
        </row>
        <row r="827">
          <cell r="C827">
            <v>-3.4358040000000001</v>
          </cell>
          <cell r="E827">
            <v>-11376.28</v>
          </cell>
        </row>
        <row r="828">
          <cell r="C828">
            <v>-3.4397500000000001</v>
          </cell>
          <cell r="E828">
            <v>-11390.55</v>
          </cell>
        </row>
        <row r="829">
          <cell r="C829">
            <v>-3.443756</v>
          </cell>
          <cell r="E829">
            <v>-11404.78</v>
          </cell>
        </row>
        <row r="830">
          <cell r="C830">
            <v>-3.447702</v>
          </cell>
          <cell r="E830">
            <v>-11418.98</v>
          </cell>
        </row>
        <row r="831">
          <cell r="C831">
            <v>-3.451708</v>
          </cell>
          <cell r="E831">
            <v>-11433.23</v>
          </cell>
        </row>
        <row r="832">
          <cell r="C832">
            <v>-3.4557730000000002</v>
          </cell>
          <cell r="E832">
            <v>-11447.5</v>
          </cell>
        </row>
        <row r="833">
          <cell r="C833">
            <v>-3.4597190000000002</v>
          </cell>
          <cell r="E833">
            <v>-11461.72</v>
          </cell>
        </row>
        <row r="834">
          <cell r="C834">
            <v>-3.4637250000000002</v>
          </cell>
          <cell r="E834">
            <v>-11475.91</v>
          </cell>
        </row>
        <row r="835">
          <cell r="C835">
            <v>-3.4677910000000001</v>
          </cell>
          <cell r="E835">
            <v>-11490.12</v>
          </cell>
        </row>
        <row r="836">
          <cell r="C836">
            <v>-3.4717370000000001</v>
          </cell>
          <cell r="E836">
            <v>-11504.4</v>
          </cell>
        </row>
        <row r="837">
          <cell r="C837">
            <v>-3.4756830000000001</v>
          </cell>
          <cell r="E837">
            <v>-11518.75</v>
          </cell>
        </row>
        <row r="838">
          <cell r="C838">
            <v>-3.479749</v>
          </cell>
          <cell r="E838">
            <v>-11533.08</v>
          </cell>
        </row>
        <row r="839">
          <cell r="C839">
            <v>-3.483635</v>
          </cell>
          <cell r="E839">
            <v>-11547.43</v>
          </cell>
        </row>
        <row r="840">
          <cell r="C840">
            <v>-3.487641</v>
          </cell>
          <cell r="E840">
            <v>-11561.78</v>
          </cell>
        </row>
        <row r="841">
          <cell r="C841">
            <v>-3.4917669999999998</v>
          </cell>
          <cell r="E841">
            <v>-11576.13</v>
          </cell>
        </row>
        <row r="842">
          <cell r="C842">
            <v>-3.4957129999999998</v>
          </cell>
          <cell r="E842">
            <v>-11590.48</v>
          </cell>
        </row>
        <row r="843">
          <cell r="C843">
            <v>-3.4997780000000001</v>
          </cell>
          <cell r="E843">
            <v>-11604.83</v>
          </cell>
        </row>
        <row r="844">
          <cell r="C844">
            <v>-3.503844</v>
          </cell>
          <cell r="E844">
            <v>-11619.29</v>
          </cell>
        </row>
        <row r="845">
          <cell r="C845">
            <v>-3.50779</v>
          </cell>
          <cell r="E845">
            <v>-11633.76</v>
          </cell>
        </row>
        <row r="846">
          <cell r="C846">
            <v>-3.5118559999999999</v>
          </cell>
          <cell r="E846">
            <v>-11648.16</v>
          </cell>
        </row>
        <row r="847">
          <cell r="C847">
            <v>-3.5158619999999998</v>
          </cell>
          <cell r="E847">
            <v>-11662.61</v>
          </cell>
        </row>
        <row r="848">
          <cell r="C848">
            <v>-3.5198079999999998</v>
          </cell>
          <cell r="E848">
            <v>-11677.08</v>
          </cell>
        </row>
        <row r="849">
          <cell r="C849">
            <v>-3.5238139999999998</v>
          </cell>
          <cell r="E849">
            <v>-11691.55</v>
          </cell>
        </row>
        <row r="850">
          <cell r="C850">
            <v>-3.5278200000000002</v>
          </cell>
          <cell r="E850">
            <v>-11706.02</v>
          </cell>
        </row>
        <row r="851">
          <cell r="C851">
            <v>-3.5318260000000001</v>
          </cell>
          <cell r="E851">
            <v>-11720.39</v>
          </cell>
        </row>
        <row r="852">
          <cell r="C852">
            <v>-3.5358320000000001</v>
          </cell>
          <cell r="E852">
            <v>-11734.75</v>
          </cell>
        </row>
        <row r="853">
          <cell r="C853">
            <v>-3.5398369999999999</v>
          </cell>
          <cell r="E853">
            <v>-11749.1</v>
          </cell>
        </row>
        <row r="854">
          <cell r="C854">
            <v>-3.5438429999999999</v>
          </cell>
          <cell r="E854">
            <v>-11763.45</v>
          </cell>
        </row>
        <row r="855">
          <cell r="C855">
            <v>-3.5478489999999998</v>
          </cell>
          <cell r="E855">
            <v>-11777.83</v>
          </cell>
        </row>
        <row r="856">
          <cell r="C856">
            <v>-3.5518550000000002</v>
          </cell>
          <cell r="E856">
            <v>-11792.22</v>
          </cell>
        </row>
        <row r="857">
          <cell r="C857">
            <v>-3.5558610000000002</v>
          </cell>
          <cell r="E857">
            <v>-11806.52</v>
          </cell>
        </row>
        <row r="858">
          <cell r="C858">
            <v>-3.5598670000000001</v>
          </cell>
          <cell r="E858">
            <v>-11820.8</v>
          </cell>
        </row>
        <row r="859">
          <cell r="C859">
            <v>-3.5638730000000001</v>
          </cell>
          <cell r="E859">
            <v>-11835.04</v>
          </cell>
        </row>
        <row r="860">
          <cell r="C860">
            <v>-3.5678779999999999</v>
          </cell>
          <cell r="E860">
            <v>-11849.25</v>
          </cell>
        </row>
        <row r="861">
          <cell r="C861">
            <v>-3.571885</v>
          </cell>
          <cell r="E861">
            <v>-11863.43</v>
          </cell>
        </row>
        <row r="862">
          <cell r="C862">
            <v>-3.5758899999999998</v>
          </cell>
          <cell r="E862">
            <v>-11877.65</v>
          </cell>
        </row>
        <row r="863">
          <cell r="C863">
            <v>-3.5798960000000002</v>
          </cell>
          <cell r="E863">
            <v>-11891.92</v>
          </cell>
        </row>
        <row r="864">
          <cell r="C864">
            <v>-3.5838420000000002</v>
          </cell>
          <cell r="E864">
            <v>-11906.18</v>
          </cell>
        </row>
        <row r="865">
          <cell r="C865">
            <v>-3.5877889999999999</v>
          </cell>
          <cell r="E865">
            <v>-11920.44</v>
          </cell>
        </row>
        <row r="866">
          <cell r="C866">
            <v>-3.5917949999999998</v>
          </cell>
          <cell r="E866">
            <v>-11934.78</v>
          </cell>
        </row>
        <row r="867">
          <cell r="C867">
            <v>-3.5958000000000001</v>
          </cell>
          <cell r="E867">
            <v>-11949.11</v>
          </cell>
        </row>
        <row r="868">
          <cell r="C868">
            <v>-3.5998060000000001</v>
          </cell>
          <cell r="E868">
            <v>-11963.44</v>
          </cell>
        </row>
        <row r="869">
          <cell r="C869">
            <v>-3.603812</v>
          </cell>
          <cell r="E869">
            <v>-11977.76</v>
          </cell>
        </row>
        <row r="870">
          <cell r="C870">
            <v>-3.607818</v>
          </cell>
          <cell r="E870">
            <v>-11992.03</v>
          </cell>
        </row>
        <row r="871">
          <cell r="C871">
            <v>-3.6118239999999999</v>
          </cell>
          <cell r="E871">
            <v>-12006.25</v>
          </cell>
        </row>
        <row r="872">
          <cell r="C872">
            <v>-3.6157699999999999</v>
          </cell>
          <cell r="E872">
            <v>-12020.37</v>
          </cell>
        </row>
        <row r="873">
          <cell r="C873">
            <v>-3.6198359999999998</v>
          </cell>
          <cell r="E873">
            <v>-12034.43</v>
          </cell>
        </row>
        <row r="874">
          <cell r="C874">
            <v>-3.6237819999999998</v>
          </cell>
          <cell r="E874">
            <v>-12048.63</v>
          </cell>
        </row>
        <row r="875">
          <cell r="C875">
            <v>-3.6277879999999998</v>
          </cell>
          <cell r="E875">
            <v>-12062.98</v>
          </cell>
        </row>
        <row r="876">
          <cell r="C876">
            <v>-3.6317940000000002</v>
          </cell>
          <cell r="E876">
            <v>-12077.36</v>
          </cell>
        </row>
        <row r="877">
          <cell r="C877">
            <v>-3.6358000000000001</v>
          </cell>
          <cell r="E877">
            <v>-12091.76</v>
          </cell>
        </row>
        <row r="878">
          <cell r="C878">
            <v>-3.6397460000000001</v>
          </cell>
          <cell r="E878">
            <v>-12106.14</v>
          </cell>
        </row>
        <row r="879">
          <cell r="C879">
            <v>-3.6437520000000001</v>
          </cell>
          <cell r="E879">
            <v>-12120.47</v>
          </cell>
        </row>
        <row r="880">
          <cell r="C880">
            <v>-3.6477569999999999</v>
          </cell>
          <cell r="E880">
            <v>-12134.73</v>
          </cell>
        </row>
        <row r="881">
          <cell r="C881">
            <v>-3.6517629999999999</v>
          </cell>
          <cell r="E881">
            <v>-12148.87</v>
          </cell>
        </row>
        <row r="882">
          <cell r="C882">
            <v>-3.6557689999999998</v>
          </cell>
          <cell r="E882">
            <v>-12162.97</v>
          </cell>
        </row>
        <row r="883">
          <cell r="C883">
            <v>-3.6598350000000002</v>
          </cell>
          <cell r="E883">
            <v>-12177.06</v>
          </cell>
        </row>
        <row r="884">
          <cell r="C884">
            <v>-3.6637810000000002</v>
          </cell>
          <cell r="E884">
            <v>-12191.2</v>
          </cell>
        </row>
        <row r="885">
          <cell r="C885">
            <v>-3.6677870000000001</v>
          </cell>
          <cell r="E885">
            <v>-12205.37</v>
          </cell>
        </row>
        <row r="886">
          <cell r="C886">
            <v>-3.6718519999999999</v>
          </cell>
          <cell r="E886">
            <v>-12219.63</v>
          </cell>
        </row>
        <row r="887">
          <cell r="C887">
            <v>-3.675799</v>
          </cell>
          <cell r="E887">
            <v>-12234.02</v>
          </cell>
        </row>
        <row r="888">
          <cell r="C888">
            <v>-3.679805</v>
          </cell>
          <cell r="E888">
            <v>-12248.35</v>
          </cell>
        </row>
        <row r="889">
          <cell r="C889">
            <v>-3.6838109999999999</v>
          </cell>
          <cell r="E889">
            <v>-12262.59</v>
          </cell>
        </row>
        <row r="890">
          <cell r="C890">
            <v>-3.687757</v>
          </cell>
          <cell r="E890">
            <v>-12276.92</v>
          </cell>
        </row>
        <row r="891">
          <cell r="C891">
            <v>-3.6917620000000002</v>
          </cell>
          <cell r="E891">
            <v>-12291.35</v>
          </cell>
        </row>
        <row r="892">
          <cell r="C892">
            <v>-3.6957689999999999</v>
          </cell>
          <cell r="E892">
            <v>-12305.74</v>
          </cell>
        </row>
        <row r="893">
          <cell r="C893">
            <v>-3.6997740000000001</v>
          </cell>
          <cell r="E893">
            <v>-12320.07</v>
          </cell>
        </row>
        <row r="894">
          <cell r="C894">
            <v>-3.7037800000000001</v>
          </cell>
          <cell r="E894">
            <v>-12334.3</v>
          </cell>
        </row>
        <row r="895">
          <cell r="C895">
            <v>-3.707846</v>
          </cell>
          <cell r="E895">
            <v>-12348.51</v>
          </cell>
        </row>
        <row r="896">
          <cell r="C896">
            <v>-3.711792</v>
          </cell>
          <cell r="E896">
            <v>-12362.76</v>
          </cell>
        </row>
        <row r="897">
          <cell r="C897">
            <v>-3.7158570000000002</v>
          </cell>
          <cell r="E897">
            <v>-12377.02</v>
          </cell>
        </row>
        <row r="898">
          <cell r="C898">
            <v>-3.7198039999999999</v>
          </cell>
          <cell r="E898">
            <v>-12391.21</v>
          </cell>
        </row>
        <row r="899">
          <cell r="C899">
            <v>-3.7238099999999998</v>
          </cell>
          <cell r="E899">
            <v>-12405.35</v>
          </cell>
        </row>
        <row r="900">
          <cell r="C900">
            <v>-3.7278159999999998</v>
          </cell>
          <cell r="E900">
            <v>-12419.52</v>
          </cell>
        </row>
        <row r="901">
          <cell r="C901">
            <v>-3.7318210000000001</v>
          </cell>
          <cell r="E901">
            <v>-12433.68</v>
          </cell>
        </row>
        <row r="902">
          <cell r="C902">
            <v>-3.735827</v>
          </cell>
          <cell r="E902">
            <v>-12447.84</v>
          </cell>
        </row>
        <row r="903">
          <cell r="C903">
            <v>-3.739833</v>
          </cell>
          <cell r="E903">
            <v>-12462.11</v>
          </cell>
        </row>
        <row r="904">
          <cell r="C904">
            <v>-3.7438389999999999</v>
          </cell>
          <cell r="E904">
            <v>-12476.43</v>
          </cell>
        </row>
        <row r="905">
          <cell r="C905">
            <v>-3.7478449999999999</v>
          </cell>
          <cell r="E905">
            <v>-12490.78</v>
          </cell>
        </row>
        <row r="906">
          <cell r="C906">
            <v>-3.7517909999999999</v>
          </cell>
          <cell r="E906">
            <v>-12505.1</v>
          </cell>
        </row>
        <row r="907">
          <cell r="C907">
            <v>-3.7557969999999998</v>
          </cell>
          <cell r="E907">
            <v>-12519.32</v>
          </cell>
        </row>
        <row r="908">
          <cell r="C908">
            <v>-3.7598029999999998</v>
          </cell>
          <cell r="E908">
            <v>-12533.54</v>
          </cell>
        </row>
        <row r="909">
          <cell r="C909">
            <v>-3.7638090000000002</v>
          </cell>
          <cell r="E909">
            <v>-12547.72</v>
          </cell>
        </row>
        <row r="910">
          <cell r="C910">
            <v>-3.7678150000000001</v>
          </cell>
          <cell r="E910">
            <v>-12561.9</v>
          </cell>
        </row>
        <row r="911">
          <cell r="C911">
            <v>-3.7718799999999999</v>
          </cell>
          <cell r="E911">
            <v>-12576.12</v>
          </cell>
        </row>
        <row r="912">
          <cell r="C912">
            <v>-3.7758859999999999</v>
          </cell>
          <cell r="E912">
            <v>-12590.41</v>
          </cell>
        </row>
        <row r="913">
          <cell r="C913">
            <v>-3.7798319999999999</v>
          </cell>
          <cell r="E913">
            <v>-12604.72</v>
          </cell>
        </row>
        <row r="914">
          <cell r="C914">
            <v>-3.7838980000000002</v>
          </cell>
          <cell r="E914">
            <v>-12619.03</v>
          </cell>
        </row>
        <row r="915">
          <cell r="C915">
            <v>-3.7878440000000002</v>
          </cell>
          <cell r="E915">
            <v>-12633.32</v>
          </cell>
        </row>
        <row r="916">
          <cell r="C916">
            <v>-3.7917909999999999</v>
          </cell>
          <cell r="E916">
            <v>-12647.71</v>
          </cell>
        </row>
        <row r="917">
          <cell r="C917">
            <v>-3.7958560000000001</v>
          </cell>
          <cell r="E917">
            <v>-12662.12</v>
          </cell>
        </row>
        <row r="918">
          <cell r="C918">
            <v>-3.7998020000000001</v>
          </cell>
          <cell r="E918">
            <v>-12676.47</v>
          </cell>
        </row>
        <row r="919">
          <cell r="C919">
            <v>-3.8038080000000001</v>
          </cell>
          <cell r="E919">
            <v>-12690.75</v>
          </cell>
        </row>
        <row r="920">
          <cell r="C920">
            <v>-3.807814</v>
          </cell>
          <cell r="E920">
            <v>-12704.97</v>
          </cell>
        </row>
        <row r="921">
          <cell r="C921">
            <v>-3.81176</v>
          </cell>
          <cell r="E921">
            <v>-12719.14</v>
          </cell>
        </row>
        <row r="922">
          <cell r="C922">
            <v>-3.815766</v>
          </cell>
          <cell r="E922">
            <v>-12733.25</v>
          </cell>
        </row>
        <row r="923">
          <cell r="C923">
            <v>-3.8198310000000002</v>
          </cell>
          <cell r="E923">
            <v>-12747.41</v>
          </cell>
        </row>
        <row r="924">
          <cell r="C924">
            <v>-3.8237779999999999</v>
          </cell>
          <cell r="E924">
            <v>-12761.6</v>
          </cell>
        </row>
        <row r="925">
          <cell r="C925">
            <v>-3.8277839999999999</v>
          </cell>
          <cell r="E925">
            <v>-12775.74</v>
          </cell>
        </row>
        <row r="926">
          <cell r="C926">
            <v>-3.8318490000000001</v>
          </cell>
          <cell r="E926">
            <v>-12789.91</v>
          </cell>
        </row>
        <row r="927">
          <cell r="C927">
            <v>-3.8357960000000002</v>
          </cell>
          <cell r="E927">
            <v>-12804.06</v>
          </cell>
        </row>
        <row r="928">
          <cell r="C928">
            <v>-3.8397410000000001</v>
          </cell>
          <cell r="E928">
            <v>-12818.12</v>
          </cell>
        </row>
        <row r="929">
          <cell r="C929">
            <v>-3.843807</v>
          </cell>
          <cell r="E929">
            <v>-12832.15</v>
          </cell>
        </row>
        <row r="930">
          <cell r="C930">
            <v>-3.847753</v>
          </cell>
          <cell r="E930">
            <v>-12846.28</v>
          </cell>
        </row>
        <row r="931">
          <cell r="C931">
            <v>-3.8517589999999999</v>
          </cell>
          <cell r="E931">
            <v>-12860.37</v>
          </cell>
        </row>
        <row r="932">
          <cell r="C932">
            <v>-3.8557649999999999</v>
          </cell>
          <cell r="E932">
            <v>-12874.44</v>
          </cell>
        </row>
        <row r="933">
          <cell r="C933">
            <v>-3.8597709999999998</v>
          </cell>
          <cell r="E933">
            <v>-12888.56</v>
          </cell>
        </row>
        <row r="934">
          <cell r="C934">
            <v>-3.8637769999999998</v>
          </cell>
          <cell r="E934">
            <v>-12902.67</v>
          </cell>
        </row>
        <row r="935">
          <cell r="C935">
            <v>-3.8677830000000002</v>
          </cell>
          <cell r="E935">
            <v>-12916.76</v>
          </cell>
        </row>
        <row r="936">
          <cell r="C936">
            <v>-3.871848</v>
          </cell>
          <cell r="E936">
            <v>-12930.81</v>
          </cell>
        </row>
        <row r="937">
          <cell r="C937">
            <v>-3.8757950000000001</v>
          </cell>
          <cell r="E937">
            <v>-12944.91</v>
          </cell>
        </row>
        <row r="938">
          <cell r="C938">
            <v>-3.8797999999999999</v>
          </cell>
          <cell r="E938">
            <v>-12959.05</v>
          </cell>
        </row>
        <row r="939">
          <cell r="C939">
            <v>-3.8838059999999999</v>
          </cell>
          <cell r="E939">
            <v>-12973.14</v>
          </cell>
        </row>
        <row r="940">
          <cell r="C940">
            <v>-3.887753</v>
          </cell>
          <cell r="E940">
            <v>-12987.16</v>
          </cell>
        </row>
        <row r="941">
          <cell r="C941">
            <v>-3.8917579999999998</v>
          </cell>
          <cell r="E941">
            <v>-13001.19</v>
          </cell>
        </row>
        <row r="942">
          <cell r="C942">
            <v>-3.8958240000000002</v>
          </cell>
          <cell r="E942">
            <v>-13015.29</v>
          </cell>
        </row>
        <row r="943">
          <cell r="C943">
            <v>-3.8997700000000002</v>
          </cell>
          <cell r="E943">
            <v>-13029.48</v>
          </cell>
        </row>
        <row r="944">
          <cell r="C944">
            <v>-3.9037760000000001</v>
          </cell>
          <cell r="E944">
            <v>-13043.66</v>
          </cell>
        </row>
        <row r="945">
          <cell r="C945">
            <v>-3.907842</v>
          </cell>
          <cell r="E945">
            <v>-13057.78</v>
          </cell>
        </row>
        <row r="946">
          <cell r="C946">
            <v>-3.911788</v>
          </cell>
          <cell r="E946">
            <v>-13071.89</v>
          </cell>
        </row>
        <row r="947">
          <cell r="C947">
            <v>-3.9157929999999999</v>
          </cell>
          <cell r="E947">
            <v>-13085.99</v>
          </cell>
        </row>
        <row r="948">
          <cell r="C948">
            <v>-3.9198590000000002</v>
          </cell>
          <cell r="E948">
            <v>-13100.15</v>
          </cell>
        </row>
        <row r="949">
          <cell r="C949">
            <v>-3.9238650000000002</v>
          </cell>
          <cell r="E949">
            <v>-13114.34</v>
          </cell>
        </row>
        <row r="950">
          <cell r="C950">
            <v>-3.9278110000000002</v>
          </cell>
          <cell r="E950">
            <v>-13128.51</v>
          </cell>
        </row>
        <row r="951">
          <cell r="C951">
            <v>-3.9318770000000001</v>
          </cell>
          <cell r="E951">
            <v>-13142.74</v>
          </cell>
        </row>
        <row r="952">
          <cell r="C952">
            <v>-3.9358230000000001</v>
          </cell>
          <cell r="E952">
            <v>-13157.08</v>
          </cell>
        </row>
        <row r="953">
          <cell r="C953">
            <v>-3.939829</v>
          </cell>
          <cell r="E953">
            <v>-13171.47</v>
          </cell>
        </row>
        <row r="954">
          <cell r="C954">
            <v>-3.9438949999999999</v>
          </cell>
          <cell r="E954">
            <v>-13185.86</v>
          </cell>
        </row>
        <row r="955">
          <cell r="C955">
            <v>-3.9478409999999999</v>
          </cell>
          <cell r="E955">
            <v>-13200.13</v>
          </cell>
        </row>
        <row r="956">
          <cell r="C956">
            <v>-3.9518469999999999</v>
          </cell>
          <cell r="E956">
            <v>-13214.33</v>
          </cell>
        </row>
        <row r="957">
          <cell r="C957">
            <v>-3.9558529999999998</v>
          </cell>
          <cell r="E957">
            <v>-13228.5</v>
          </cell>
        </row>
        <row r="958">
          <cell r="C958">
            <v>-3.9597989999999998</v>
          </cell>
          <cell r="E958">
            <v>-13242.58</v>
          </cell>
        </row>
        <row r="959">
          <cell r="C959">
            <v>-3.9638650000000002</v>
          </cell>
          <cell r="E959">
            <v>-13256.6</v>
          </cell>
        </row>
        <row r="960">
          <cell r="C960">
            <v>-3.9678110000000002</v>
          </cell>
          <cell r="E960">
            <v>-13270.6</v>
          </cell>
        </row>
        <row r="961">
          <cell r="C961">
            <v>-3.971816</v>
          </cell>
          <cell r="E961">
            <v>-13284.65</v>
          </cell>
        </row>
        <row r="962">
          <cell r="C962">
            <v>-3.9758819999999999</v>
          </cell>
          <cell r="E962">
            <v>-13298.74</v>
          </cell>
        </row>
        <row r="963">
          <cell r="C963">
            <v>-3.9798290000000001</v>
          </cell>
          <cell r="E963">
            <v>-13312.79</v>
          </cell>
        </row>
        <row r="964">
          <cell r="C964">
            <v>-3.9838339999999999</v>
          </cell>
          <cell r="E964">
            <v>-13326.91</v>
          </cell>
        </row>
        <row r="965">
          <cell r="C965">
            <v>-3.9878399999999998</v>
          </cell>
          <cell r="E965">
            <v>-13341.02</v>
          </cell>
        </row>
        <row r="966">
          <cell r="C966">
            <v>-3.9917859999999998</v>
          </cell>
          <cell r="E966">
            <v>-13355.12</v>
          </cell>
        </row>
        <row r="967">
          <cell r="C967">
            <v>-3.9957919999999998</v>
          </cell>
          <cell r="E967">
            <v>-13369.24</v>
          </cell>
        </row>
        <row r="968">
          <cell r="C968">
            <v>-3.9997980000000002</v>
          </cell>
          <cell r="E968">
            <v>-13383.31</v>
          </cell>
        </row>
        <row r="969">
          <cell r="C969">
            <v>-4.0038039999999997</v>
          </cell>
          <cell r="E969">
            <v>-13397.36</v>
          </cell>
        </row>
        <row r="970">
          <cell r="C970">
            <v>-4.0077499999999997</v>
          </cell>
          <cell r="E970">
            <v>-13411.38</v>
          </cell>
        </row>
        <row r="971">
          <cell r="C971">
            <v>-4.0118159999999996</v>
          </cell>
          <cell r="E971">
            <v>-13425.4</v>
          </cell>
        </row>
        <row r="972">
          <cell r="C972">
            <v>-4.0157619999999996</v>
          </cell>
          <cell r="E972">
            <v>-13439.39</v>
          </cell>
        </row>
        <row r="973">
          <cell r="C973">
            <v>-4.019768</v>
          </cell>
          <cell r="E973">
            <v>-13453.35</v>
          </cell>
        </row>
        <row r="974">
          <cell r="C974">
            <v>-4.0237730000000003</v>
          </cell>
          <cell r="E974">
            <v>-13467.31</v>
          </cell>
        </row>
        <row r="975">
          <cell r="C975">
            <v>-4.0277200000000004</v>
          </cell>
          <cell r="E975">
            <v>-13481.19</v>
          </cell>
        </row>
        <row r="976">
          <cell r="C976">
            <v>-4.0317259999999999</v>
          </cell>
          <cell r="E976">
            <v>-13495.06</v>
          </cell>
        </row>
        <row r="977">
          <cell r="C977">
            <v>-4.0357909999999997</v>
          </cell>
          <cell r="E977">
            <v>-13509.06</v>
          </cell>
        </row>
        <row r="978">
          <cell r="C978">
            <v>-4.0397369999999997</v>
          </cell>
          <cell r="E978">
            <v>-13523.12</v>
          </cell>
        </row>
        <row r="979">
          <cell r="C979">
            <v>-4.0437430000000001</v>
          </cell>
          <cell r="E979">
            <v>-13537.17</v>
          </cell>
        </row>
        <row r="980">
          <cell r="C980">
            <v>-4.047809</v>
          </cell>
          <cell r="E980">
            <v>-13551.23</v>
          </cell>
        </row>
        <row r="981">
          <cell r="C981">
            <v>-4.0518150000000004</v>
          </cell>
          <cell r="E981">
            <v>-13565.34</v>
          </cell>
        </row>
        <row r="982">
          <cell r="C982">
            <v>-4.0557610000000004</v>
          </cell>
          <cell r="E982">
            <v>-13579.48</v>
          </cell>
        </row>
        <row r="983">
          <cell r="C983">
            <v>-4.0597669999999999</v>
          </cell>
          <cell r="E983">
            <v>-13593.62</v>
          </cell>
        </row>
        <row r="984">
          <cell r="C984">
            <v>-4.0638319999999997</v>
          </cell>
          <cell r="E984">
            <v>-13607.74</v>
          </cell>
        </row>
        <row r="985">
          <cell r="C985">
            <v>-4.0677789999999998</v>
          </cell>
          <cell r="E985">
            <v>-13621.81</v>
          </cell>
        </row>
        <row r="986">
          <cell r="C986">
            <v>-4.0717840000000001</v>
          </cell>
          <cell r="E986">
            <v>-13635.91</v>
          </cell>
        </row>
        <row r="987">
          <cell r="C987">
            <v>-4.07585</v>
          </cell>
          <cell r="E987">
            <v>-13650.01</v>
          </cell>
        </row>
        <row r="988">
          <cell r="C988">
            <v>-4.079796</v>
          </cell>
          <cell r="E988">
            <v>-13664.06</v>
          </cell>
        </row>
        <row r="989">
          <cell r="C989">
            <v>-4.0838020000000004</v>
          </cell>
          <cell r="E989">
            <v>-13678.04</v>
          </cell>
        </row>
        <row r="990">
          <cell r="C990">
            <v>-4.0878680000000003</v>
          </cell>
          <cell r="E990">
            <v>-13692.05</v>
          </cell>
        </row>
        <row r="991">
          <cell r="C991">
            <v>-4.0918140000000003</v>
          </cell>
          <cell r="E991">
            <v>-13706.11</v>
          </cell>
        </row>
        <row r="992">
          <cell r="C992">
            <v>-4.0957600000000003</v>
          </cell>
          <cell r="E992">
            <v>-13720.2</v>
          </cell>
        </row>
        <row r="993">
          <cell r="C993">
            <v>-4.0998260000000002</v>
          </cell>
          <cell r="E993">
            <v>-13734.22</v>
          </cell>
        </row>
        <row r="994">
          <cell r="C994">
            <v>-4.1038319999999997</v>
          </cell>
          <cell r="E994">
            <v>-13748.19</v>
          </cell>
        </row>
        <row r="995">
          <cell r="C995">
            <v>-4.1078380000000001</v>
          </cell>
          <cell r="E995">
            <v>-13762.14</v>
          </cell>
        </row>
        <row r="996">
          <cell r="C996">
            <v>-4.111904</v>
          </cell>
          <cell r="E996">
            <v>-13776.17</v>
          </cell>
        </row>
        <row r="997">
          <cell r="C997">
            <v>-4.11585</v>
          </cell>
          <cell r="E997">
            <v>-13790.27</v>
          </cell>
        </row>
        <row r="998">
          <cell r="C998">
            <v>-4.119796</v>
          </cell>
          <cell r="E998">
            <v>-13804.33</v>
          </cell>
        </row>
        <row r="999">
          <cell r="C999">
            <v>-4.1239210000000002</v>
          </cell>
          <cell r="E999">
            <v>-13818.41</v>
          </cell>
        </row>
        <row r="1000">
          <cell r="C1000">
            <v>-4.1278670000000002</v>
          </cell>
          <cell r="E1000">
            <v>-13832.45</v>
          </cell>
        </row>
        <row r="1001">
          <cell r="C1001">
            <v>-4.1318729999999997</v>
          </cell>
          <cell r="E1001">
            <v>-13846.5</v>
          </cell>
        </row>
        <row r="1002">
          <cell r="C1002">
            <v>-4.1359389999999996</v>
          </cell>
          <cell r="E1002">
            <v>-13860.56</v>
          </cell>
        </row>
        <row r="1003">
          <cell r="C1003">
            <v>-4.1398849999999996</v>
          </cell>
          <cell r="E1003">
            <v>-13874.59</v>
          </cell>
        </row>
        <row r="1004">
          <cell r="C1004">
            <v>-4.1438309999999996</v>
          </cell>
          <cell r="E1004">
            <v>-13888.59</v>
          </cell>
        </row>
        <row r="1005">
          <cell r="C1005">
            <v>-4.1478970000000004</v>
          </cell>
          <cell r="E1005">
            <v>-13902.49</v>
          </cell>
        </row>
        <row r="1006">
          <cell r="C1006">
            <v>-4.1518430000000004</v>
          </cell>
          <cell r="E1006">
            <v>-13916.36</v>
          </cell>
        </row>
        <row r="1007">
          <cell r="C1007">
            <v>-4.1558489999999999</v>
          </cell>
          <cell r="E1007">
            <v>-13930.23</v>
          </cell>
        </row>
        <row r="1008">
          <cell r="C1008">
            <v>-4.1599139999999997</v>
          </cell>
          <cell r="E1008">
            <v>-13944.11</v>
          </cell>
        </row>
        <row r="1009">
          <cell r="C1009">
            <v>-4.1639200000000001</v>
          </cell>
          <cell r="E1009">
            <v>-13957.96</v>
          </cell>
        </row>
        <row r="1010">
          <cell r="C1010">
            <v>-4.1678660000000001</v>
          </cell>
          <cell r="E1010">
            <v>-13971.76</v>
          </cell>
        </row>
        <row r="1011">
          <cell r="C1011">
            <v>-4.171932</v>
          </cell>
          <cell r="E1011">
            <v>-13985.58</v>
          </cell>
        </row>
        <row r="1012">
          <cell r="C1012">
            <v>-4.175878</v>
          </cell>
          <cell r="E1012">
            <v>-13999.48</v>
          </cell>
        </row>
        <row r="1013">
          <cell r="C1013">
            <v>-4.1798840000000004</v>
          </cell>
          <cell r="E1013">
            <v>-14013.42</v>
          </cell>
        </row>
        <row r="1014">
          <cell r="C1014">
            <v>-4.1838899999999999</v>
          </cell>
          <cell r="E1014">
            <v>-14027.39</v>
          </cell>
        </row>
        <row r="1015">
          <cell r="C1015">
            <v>-4.1878960000000003</v>
          </cell>
          <cell r="E1015">
            <v>-14041.38</v>
          </cell>
        </row>
        <row r="1016">
          <cell r="C1016">
            <v>-4.1919019999999998</v>
          </cell>
          <cell r="E1016">
            <v>-14055.38</v>
          </cell>
        </row>
        <row r="1017">
          <cell r="C1017">
            <v>-4.1959070000000001</v>
          </cell>
          <cell r="E1017">
            <v>-14069.38</v>
          </cell>
        </row>
        <row r="1018">
          <cell r="C1018">
            <v>-4.1998540000000002</v>
          </cell>
          <cell r="E1018">
            <v>-14083.3</v>
          </cell>
        </row>
        <row r="1019">
          <cell r="C1019">
            <v>-4.2038599999999997</v>
          </cell>
          <cell r="E1019">
            <v>-14097.21</v>
          </cell>
        </row>
        <row r="1020">
          <cell r="C1020">
            <v>-4.2078660000000001</v>
          </cell>
          <cell r="E1020">
            <v>-14111.11</v>
          </cell>
        </row>
        <row r="1021">
          <cell r="C1021">
            <v>-4.2118710000000004</v>
          </cell>
          <cell r="E1021">
            <v>-14124.96</v>
          </cell>
        </row>
        <row r="1022">
          <cell r="C1022">
            <v>-4.2158769999999999</v>
          </cell>
          <cell r="E1022">
            <v>-14138.82</v>
          </cell>
        </row>
        <row r="1023">
          <cell r="C1023">
            <v>-4.2198229999999999</v>
          </cell>
          <cell r="E1023">
            <v>-14152.67</v>
          </cell>
        </row>
        <row r="1024">
          <cell r="C1024">
            <v>-4.2238300000000004</v>
          </cell>
          <cell r="E1024">
            <v>-14166.55</v>
          </cell>
        </row>
        <row r="1025">
          <cell r="C1025">
            <v>-4.2278349999999998</v>
          </cell>
          <cell r="E1025">
            <v>-14180.4</v>
          </cell>
        </row>
        <row r="1026">
          <cell r="C1026">
            <v>-4.2317809999999998</v>
          </cell>
          <cell r="E1026">
            <v>-14194.29</v>
          </cell>
        </row>
        <row r="1027">
          <cell r="C1027">
            <v>-4.2358469999999997</v>
          </cell>
          <cell r="E1027">
            <v>-14208.25</v>
          </cell>
        </row>
        <row r="1028">
          <cell r="C1028">
            <v>-4.2398530000000001</v>
          </cell>
          <cell r="E1028">
            <v>-14222.23</v>
          </cell>
        </row>
        <row r="1029">
          <cell r="C1029">
            <v>-4.2437990000000001</v>
          </cell>
          <cell r="E1029">
            <v>-14236.28</v>
          </cell>
        </row>
        <row r="1030">
          <cell r="C1030">
            <v>-4.2478049999999996</v>
          </cell>
          <cell r="E1030">
            <v>-14250.34</v>
          </cell>
        </row>
        <row r="1031">
          <cell r="C1031">
            <v>-4.2518710000000004</v>
          </cell>
          <cell r="E1031">
            <v>-14264.44</v>
          </cell>
        </row>
        <row r="1032">
          <cell r="C1032">
            <v>-4.2558170000000004</v>
          </cell>
          <cell r="E1032">
            <v>-14278.59</v>
          </cell>
        </row>
        <row r="1033">
          <cell r="C1033">
            <v>-4.2598229999999999</v>
          </cell>
          <cell r="E1033">
            <v>-14292.63</v>
          </cell>
        </row>
        <row r="1034">
          <cell r="C1034">
            <v>-4.2638280000000002</v>
          </cell>
          <cell r="E1034">
            <v>-14306.64</v>
          </cell>
        </row>
        <row r="1035">
          <cell r="C1035">
            <v>-4.2678349999999998</v>
          </cell>
          <cell r="E1035">
            <v>-14320.6</v>
          </cell>
        </row>
        <row r="1036">
          <cell r="C1036">
            <v>-4.2717799999999997</v>
          </cell>
          <cell r="E1036">
            <v>-14334.49</v>
          </cell>
        </row>
        <row r="1037">
          <cell r="C1037">
            <v>-4.2757870000000002</v>
          </cell>
          <cell r="E1037">
            <v>-14348.35</v>
          </cell>
        </row>
        <row r="1038">
          <cell r="C1038">
            <v>-4.2797919999999996</v>
          </cell>
          <cell r="E1038">
            <v>-14362.21</v>
          </cell>
        </row>
        <row r="1039">
          <cell r="C1039">
            <v>-4.283798</v>
          </cell>
          <cell r="E1039">
            <v>-14376.09</v>
          </cell>
        </row>
        <row r="1040">
          <cell r="C1040">
            <v>-4.287744</v>
          </cell>
          <cell r="E1040">
            <v>-14389.91</v>
          </cell>
        </row>
        <row r="1041">
          <cell r="C1041">
            <v>-4.2918099999999999</v>
          </cell>
          <cell r="E1041">
            <v>-14403.73</v>
          </cell>
        </row>
        <row r="1042">
          <cell r="C1042">
            <v>-4.2957559999999999</v>
          </cell>
          <cell r="E1042">
            <v>-14417.48</v>
          </cell>
        </row>
        <row r="1043">
          <cell r="C1043">
            <v>-4.2997620000000003</v>
          </cell>
          <cell r="E1043">
            <v>-14431.18</v>
          </cell>
        </row>
        <row r="1044">
          <cell r="C1044">
            <v>-4.3038280000000002</v>
          </cell>
          <cell r="E1044">
            <v>-14444.9</v>
          </cell>
        </row>
        <row r="1045">
          <cell r="C1045">
            <v>-4.3077740000000002</v>
          </cell>
          <cell r="E1045">
            <v>-14458.71</v>
          </cell>
        </row>
        <row r="1046">
          <cell r="C1046">
            <v>-4.3117799999999997</v>
          </cell>
          <cell r="E1046">
            <v>-14472.54</v>
          </cell>
        </row>
        <row r="1047">
          <cell r="C1047">
            <v>-4.3158450000000004</v>
          </cell>
          <cell r="E1047">
            <v>-14486.46</v>
          </cell>
        </row>
        <row r="1048">
          <cell r="C1048">
            <v>-4.3197919999999996</v>
          </cell>
          <cell r="E1048">
            <v>-14500.36</v>
          </cell>
        </row>
        <row r="1049">
          <cell r="C1049">
            <v>-4.3237379999999996</v>
          </cell>
          <cell r="E1049">
            <v>-14514.2</v>
          </cell>
        </row>
        <row r="1050">
          <cell r="C1050">
            <v>-4.3278030000000003</v>
          </cell>
          <cell r="E1050">
            <v>-14527.97</v>
          </cell>
        </row>
        <row r="1051">
          <cell r="C1051">
            <v>-4.3317490000000003</v>
          </cell>
          <cell r="E1051">
            <v>-14541.71</v>
          </cell>
        </row>
        <row r="1052">
          <cell r="C1052">
            <v>-4.3357549999999998</v>
          </cell>
          <cell r="E1052">
            <v>-14555.56</v>
          </cell>
        </row>
        <row r="1053">
          <cell r="C1053">
            <v>-4.3397610000000002</v>
          </cell>
          <cell r="E1053">
            <v>-14569.38</v>
          </cell>
        </row>
        <row r="1054">
          <cell r="C1054">
            <v>-4.3437669999999997</v>
          </cell>
          <cell r="E1054">
            <v>-14583.15</v>
          </cell>
        </row>
        <row r="1055">
          <cell r="C1055">
            <v>-4.3477129999999997</v>
          </cell>
          <cell r="E1055">
            <v>-14596.95</v>
          </cell>
        </row>
        <row r="1056">
          <cell r="C1056">
            <v>-4.3517190000000001</v>
          </cell>
          <cell r="E1056">
            <v>-14610.7</v>
          </cell>
        </row>
        <row r="1057">
          <cell r="C1057">
            <v>-4.3557249999999996</v>
          </cell>
          <cell r="E1057">
            <v>-14624.51</v>
          </cell>
        </row>
        <row r="1058">
          <cell r="C1058">
            <v>-4.359731</v>
          </cell>
          <cell r="E1058">
            <v>-14638.32</v>
          </cell>
        </row>
        <row r="1059">
          <cell r="C1059">
            <v>-4.3637370000000004</v>
          </cell>
          <cell r="E1059">
            <v>-14652.06</v>
          </cell>
        </row>
        <row r="1060">
          <cell r="C1060">
            <v>-4.3677429999999999</v>
          </cell>
          <cell r="E1060">
            <v>-14665.77</v>
          </cell>
        </row>
        <row r="1061">
          <cell r="C1061">
            <v>-4.3718079999999997</v>
          </cell>
          <cell r="E1061">
            <v>-14679.52</v>
          </cell>
        </row>
        <row r="1062">
          <cell r="C1062">
            <v>-4.3757539999999997</v>
          </cell>
          <cell r="E1062">
            <v>-14693.37</v>
          </cell>
        </row>
        <row r="1063">
          <cell r="C1063">
            <v>-4.3797600000000001</v>
          </cell>
          <cell r="E1063">
            <v>-14707.17</v>
          </cell>
        </row>
        <row r="1064">
          <cell r="C1064">
            <v>-4.3837659999999996</v>
          </cell>
          <cell r="E1064">
            <v>-14720.97</v>
          </cell>
        </row>
        <row r="1065">
          <cell r="C1065">
            <v>-4.3877119999999996</v>
          </cell>
          <cell r="E1065">
            <v>-14734.78</v>
          </cell>
        </row>
        <row r="1066">
          <cell r="C1066">
            <v>-4.3917780000000004</v>
          </cell>
          <cell r="E1066">
            <v>-14748.61</v>
          </cell>
        </row>
        <row r="1067">
          <cell r="C1067">
            <v>-4.3957839999999999</v>
          </cell>
          <cell r="E1067">
            <v>-14762.48</v>
          </cell>
        </row>
        <row r="1068">
          <cell r="C1068">
            <v>-4.3997299999999999</v>
          </cell>
          <cell r="E1068">
            <v>-14776.36</v>
          </cell>
        </row>
        <row r="1069">
          <cell r="C1069">
            <v>-4.4037959999999998</v>
          </cell>
          <cell r="E1069">
            <v>-14790.31</v>
          </cell>
        </row>
        <row r="1070">
          <cell r="C1070">
            <v>-4.4078020000000002</v>
          </cell>
          <cell r="E1070">
            <v>-14804.35</v>
          </cell>
        </row>
        <row r="1071">
          <cell r="C1071">
            <v>-4.4117480000000002</v>
          </cell>
          <cell r="E1071">
            <v>-14818.39</v>
          </cell>
        </row>
        <row r="1072">
          <cell r="C1072">
            <v>-4.4157539999999997</v>
          </cell>
          <cell r="E1072">
            <v>-14832.33</v>
          </cell>
        </row>
        <row r="1073">
          <cell r="C1073">
            <v>-4.4197600000000001</v>
          </cell>
          <cell r="E1073">
            <v>-14846.23</v>
          </cell>
        </row>
        <row r="1074">
          <cell r="C1074">
            <v>-4.4237650000000004</v>
          </cell>
          <cell r="E1074">
            <v>-14860.08</v>
          </cell>
        </row>
        <row r="1075">
          <cell r="C1075">
            <v>-4.4277709999999999</v>
          </cell>
          <cell r="E1075">
            <v>-14873.91</v>
          </cell>
        </row>
        <row r="1076">
          <cell r="C1076">
            <v>-4.4318369999999998</v>
          </cell>
          <cell r="E1076">
            <v>-14887.64</v>
          </cell>
        </row>
        <row r="1077">
          <cell r="C1077">
            <v>-4.4357829999999998</v>
          </cell>
          <cell r="E1077">
            <v>-14901.39</v>
          </cell>
        </row>
        <row r="1078">
          <cell r="C1078">
            <v>-4.4397890000000002</v>
          </cell>
          <cell r="E1078">
            <v>-14915.12</v>
          </cell>
        </row>
        <row r="1079">
          <cell r="C1079">
            <v>-4.4437949999999997</v>
          </cell>
          <cell r="E1079">
            <v>-14928.88</v>
          </cell>
        </row>
        <row r="1080">
          <cell r="C1080">
            <v>-4.4477409999999997</v>
          </cell>
          <cell r="E1080">
            <v>-14942.64</v>
          </cell>
        </row>
        <row r="1081">
          <cell r="C1081">
            <v>-4.4518069999999996</v>
          </cell>
          <cell r="E1081">
            <v>-14956.37</v>
          </cell>
        </row>
        <row r="1082">
          <cell r="C1082">
            <v>-4.455813</v>
          </cell>
          <cell r="E1082">
            <v>-14970.03</v>
          </cell>
        </row>
        <row r="1083">
          <cell r="C1083">
            <v>-4.459759</v>
          </cell>
          <cell r="E1083">
            <v>-14983.67</v>
          </cell>
        </row>
        <row r="1084">
          <cell r="C1084">
            <v>-4.4638239999999998</v>
          </cell>
          <cell r="E1084">
            <v>-14997.33</v>
          </cell>
        </row>
        <row r="1085">
          <cell r="C1085">
            <v>-4.4678300000000002</v>
          </cell>
          <cell r="E1085">
            <v>-15010.99</v>
          </cell>
        </row>
        <row r="1086">
          <cell r="C1086">
            <v>-4.4717760000000002</v>
          </cell>
          <cell r="E1086">
            <v>-15024.63</v>
          </cell>
        </row>
        <row r="1087">
          <cell r="C1087">
            <v>-4.4757819999999997</v>
          </cell>
          <cell r="E1087">
            <v>-15038.24</v>
          </cell>
        </row>
        <row r="1088">
          <cell r="C1088">
            <v>-4.4797880000000001</v>
          </cell>
          <cell r="E1088">
            <v>-15051.88</v>
          </cell>
        </row>
        <row r="1089">
          <cell r="C1089">
            <v>-4.4837340000000001</v>
          </cell>
          <cell r="E1089">
            <v>-15065.52</v>
          </cell>
        </row>
        <row r="1090">
          <cell r="C1090">
            <v>-4.4877399999999996</v>
          </cell>
          <cell r="E1090">
            <v>-15079.14</v>
          </cell>
        </row>
        <row r="1091">
          <cell r="C1091">
            <v>-4.4918060000000004</v>
          </cell>
          <cell r="E1091">
            <v>-15092.84</v>
          </cell>
        </row>
        <row r="1092">
          <cell r="C1092">
            <v>-4.4957520000000004</v>
          </cell>
          <cell r="E1092">
            <v>-15106.56</v>
          </cell>
        </row>
        <row r="1093">
          <cell r="C1093">
            <v>-4.4998180000000003</v>
          </cell>
          <cell r="E1093">
            <v>-15120.26</v>
          </cell>
        </row>
        <row r="1094">
          <cell r="C1094">
            <v>-4.5038239999999998</v>
          </cell>
          <cell r="E1094">
            <v>-15133.93</v>
          </cell>
        </row>
        <row r="1095">
          <cell r="C1095">
            <v>-4.5077699999999998</v>
          </cell>
          <cell r="E1095">
            <v>-15147.62</v>
          </cell>
        </row>
        <row r="1096">
          <cell r="C1096">
            <v>-4.5118349999999996</v>
          </cell>
          <cell r="E1096">
            <v>-15161.3</v>
          </cell>
        </row>
        <row r="1097">
          <cell r="C1097">
            <v>-4.515841</v>
          </cell>
          <cell r="E1097">
            <v>-15175.02</v>
          </cell>
        </row>
        <row r="1098">
          <cell r="C1098">
            <v>-4.5198470000000004</v>
          </cell>
          <cell r="E1098">
            <v>-15188.69</v>
          </cell>
        </row>
        <row r="1099">
          <cell r="C1099">
            <v>-4.5238529999999999</v>
          </cell>
          <cell r="E1099">
            <v>-15202.41</v>
          </cell>
        </row>
        <row r="1100">
          <cell r="C1100">
            <v>-4.5278590000000003</v>
          </cell>
          <cell r="E1100">
            <v>-15216.18</v>
          </cell>
        </row>
        <row r="1101">
          <cell r="C1101">
            <v>-4.5318050000000003</v>
          </cell>
          <cell r="E1101">
            <v>-15229.97</v>
          </cell>
        </row>
        <row r="1102">
          <cell r="C1102">
            <v>-4.5358109999999998</v>
          </cell>
          <cell r="E1102">
            <v>-15243.74</v>
          </cell>
        </row>
        <row r="1103">
          <cell r="C1103">
            <v>-4.5398170000000002</v>
          </cell>
          <cell r="E1103">
            <v>-15257.39</v>
          </cell>
        </row>
        <row r="1104">
          <cell r="C1104">
            <v>-4.5437630000000002</v>
          </cell>
          <cell r="E1104">
            <v>-15271</v>
          </cell>
        </row>
        <row r="1105">
          <cell r="C1105">
            <v>-4.5477689999999997</v>
          </cell>
          <cell r="E1105">
            <v>-15284.58</v>
          </cell>
        </row>
        <row r="1106">
          <cell r="C1106">
            <v>-4.5517750000000001</v>
          </cell>
          <cell r="E1106">
            <v>-15298.12</v>
          </cell>
        </row>
        <row r="1107">
          <cell r="C1107">
            <v>-4.5557809999999996</v>
          </cell>
          <cell r="E1107">
            <v>-15311.63</v>
          </cell>
        </row>
        <row r="1108">
          <cell r="C1108">
            <v>-4.5597859999999999</v>
          </cell>
          <cell r="E1108">
            <v>-15325.21</v>
          </cell>
        </row>
        <row r="1109">
          <cell r="C1109">
            <v>-4.5637930000000004</v>
          </cell>
          <cell r="E1109">
            <v>-15338.73</v>
          </cell>
        </row>
        <row r="1110">
          <cell r="C1110">
            <v>-4.5677979999999998</v>
          </cell>
          <cell r="E1110">
            <v>-15352.23</v>
          </cell>
        </row>
        <row r="1111">
          <cell r="C1111">
            <v>-4.5718040000000002</v>
          </cell>
          <cell r="E1111">
            <v>-15365.73</v>
          </cell>
        </row>
        <row r="1112">
          <cell r="C1112">
            <v>-4.5758099999999997</v>
          </cell>
          <cell r="E1112">
            <v>-15379.23</v>
          </cell>
        </row>
        <row r="1113">
          <cell r="C1113">
            <v>-4.5798160000000001</v>
          </cell>
          <cell r="E1113">
            <v>-15392.7</v>
          </cell>
        </row>
        <row r="1114">
          <cell r="C1114">
            <v>-4.5837620000000001</v>
          </cell>
          <cell r="E1114">
            <v>-15406.18</v>
          </cell>
        </row>
        <row r="1115">
          <cell r="C1115">
            <v>-4.5877679999999996</v>
          </cell>
          <cell r="E1115">
            <v>-15419.66</v>
          </cell>
        </row>
        <row r="1116">
          <cell r="C1116">
            <v>-4.5918340000000004</v>
          </cell>
          <cell r="E1116">
            <v>-15433.14</v>
          </cell>
        </row>
        <row r="1117">
          <cell r="C1117">
            <v>-4.5958399999999999</v>
          </cell>
          <cell r="E1117">
            <v>-15446.63</v>
          </cell>
        </row>
        <row r="1118">
          <cell r="C1118">
            <v>-4.5998450000000002</v>
          </cell>
          <cell r="E1118">
            <v>-15460.11</v>
          </cell>
        </row>
        <row r="1119">
          <cell r="C1119">
            <v>-4.6038509999999997</v>
          </cell>
          <cell r="E1119">
            <v>-15473.63</v>
          </cell>
        </row>
        <row r="1120">
          <cell r="C1120">
            <v>-4.6078570000000001</v>
          </cell>
          <cell r="E1120">
            <v>-15487.15</v>
          </cell>
        </row>
        <row r="1121">
          <cell r="C1121">
            <v>-4.6118629999999996</v>
          </cell>
          <cell r="E1121">
            <v>-15500.61</v>
          </cell>
        </row>
        <row r="1122">
          <cell r="C1122">
            <v>-4.6158089999999996</v>
          </cell>
          <cell r="E1122">
            <v>-15514.12</v>
          </cell>
        </row>
        <row r="1123">
          <cell r="C1123">
            <v>-4.619815</v>
          </cell>
          <cell r="E1123">
            <v>-15527.72</v>
          </cell>
        </row>
        <row r="1124">
          <cell r="C1124">
            <v>-4.6238210000000004</v>
          </cell>
          <cell r="E1124">
            <v>-15541.36</v>
          </cell>
        </row>
        <row r="1125">
          <cell r="C1125">
            <v>-4.6278269999999999</v>
          </cell>
          <cell r="E1125">
            <v>-15554.99</v>
          </cell>
        </row>
        <row r="1126">
          <cell r="C1126">
            <v>-4.6318330000000003</v>
          </cell>
          <cell r="E1126">
            <v>-15568.6</v>
          </cell>
        </row>
        <row r="1127">
          <cell r="C1127">
            <v>-4.6357790000000003</v>
          </cell>
          <cell r="E1127">
            <v>-15582.19</v>
          </cell>
        </row>
        <row r="1128">
          <cell r="C1128">
            <v>-4.6397849999999998</v>
          </cell>
          <cell r="E1128">
            <v>-15595.64</v>
          </cell>
        </row>
        <row r="1129">
          <cell r="C1129">
            <v>-4.6437309999999998</v>
          </cell>
          <cell r="E1129">
            <v>-15609.07</v>
          </cell>
        </row>
        <row r="1130">
          <cell r="C1130">
            <v>-4.6477370000000002</v>
          </cell>
          <cell r="E1130">
            <v>-15622.54</v>
          </cell>
        </row>
        <row r="1131">
          <cell r="C1131">
            <v>-4.6516830000000002</v>
          </cell>
          <cell r="E1131">
            <v>-15635.97</v>
          </cell>
        </row>
        <row r="1132">
          <cell r="C1132">
            <v>-4.6556889999999997</v>
          </cell>
          <cell r="E1132">
            <v>-15649.42</v>
          </cell>
        </row>
        <row r="1133">
          <cell r="C1133">
            <v>-4.6596950000000001</v>
          </cell>
          <cell r="E1133">
            <v>-15662.79</v>
          </cell>
        </row>
        <row r="1134">
          <cell r="C1134">
            <v>-4.6636410000000001</v>
          </cell>
          <cell r="E1134">
            <v>-15676.19</v>
          </cell>
        </row>
        <row r="1135">
          <cell r="C1135">
            <v>-4.6676469999999997</v>
          </cell>
          <cell r="E1135">
            <v>-15689.62</v>
          </cell>
        </row>
        <row r="1136">
          <cell r="C1136">
            <v>-4.6716530000000001</v>
          </cell>
          <cell r="E1136">
            <v>-15703.01</v>
          </cell>
        </row>
        <row r="1137">
          <cell r="C1137">
            <v>-4.6756589999999996</v>
          </cell>
          <cell r="E1137">
            <v>-15716.4</v>
          </cell>
        </row>
        <row r="1138">
          <cell r="C1138">
            <v>-4.6796639999999998</v>
          </cell>
          <cell r="E1138">
            <v>-15729.86</v>
          </cell>
        </row>
        <row r="1139">
          <cell r="C1139">
            <v>-4.6836700000000002</v>
          </cell>
          <cell r="E1139">
            <v>-15743.42</v>
          </cell>
        </row>
        <row r="1140">
          <cell r="C1140">
            <v>-4.6877360000000001</v>
          </cell>
          <cell r="E1140">
            <v>-15757.07</v>
          </cell>
        </row>
        <row r="1141">
          <cell r="C1141">
            <v>-4.6917419999999996</v>
          </cell>
          <cell r="E1141">
            <v>-15770.85</v>
          </cell>
        </row>
        <row r="1142">
          <cell r="C1142">
            <v>-4.6958080000000004</v>
          </cell>
          <cell r="E1142">
            <v>-15784.65</v>
          </cell>
        </row>
        <row r="1143">
          <cell r="C1143">
            <v>-4.6998129999999998</v>
          </cell>
          <cell r="E1143">
            <v>-15798.3</v>
          </cell>
        </row>
        <row r="1144">
          <cell r="C1144">
            <v>-4.7038200000000003</v>
          </cell>
          <cell r="E1144">
            <v>-15811.9</v>
          </cell>
        </row>
        <row r="1145">
          <cell r="C1145">
            <v>-4.7078249999999997</v>
          </cell>
          <cell r="E1145">
            <v>-15825.49</v>
          </cell>
        </row>
        <row r="1146">
          <cell r="C1146">
            <v>-4.7118310000000001</v>
          </cell>
          <cell r="E1146">
            <v>-15839.02</v>
          </cell>
        </row>
        <row r="1147">
          <cell r="C1147">
            <v>-4.7157770000000001</v>
          </cell>
          <cell r="E1147">
            <v>-15852.52</v>
          </cell>
        </row>
        <row r="1148">
          <cell r="C1148">
            <v>-4.719843</v>
          </cell>
          <cell r="E1148">
            <v>-15866.1</v>
          </cell>
        </row>
        <row r="1149">
          <cell r="C1149">
            <v>-4.7238490000000004</v>
          </cell>
          <cell r="E1149">
            <v>-15879.7</v>
          </cell>
        </row>
        <row r="1150">
          <cell r="C1150">
            <v>-4.7277950000000004</v>
          </cell>
          <cell r="E1150">
            <v>-15893.2</v>
          </cell>
        </row>
        <row r="1151">
          <cell r="C1151">
            <v>-4.7318610000000003</v>
          </cell>
          <cell r="E1151">
            <v>-15906.62</v>
          </cell>
        </row>
        <row r="1152">
          <cell r="C1152">
            <v>-4.7359270000000002</v>
          </cell>
          <cell r="E1152">
            <v>-15920.02</v>
          </cell>
        </row>
        <row r="1153">
          <cell r="C1153">
            <v>-4.7398730000000002</v>
          </cell>
          <cell r="E1153">
            <v>-15933.4</v>
          </cell>
        </row>
        <row r="1154">
          <cell r="C1154">
            <v>-4.743938</v>
          </cell>
          <cell r="E1154">
            <v>-15946.79</v>
          </cell>
        </row>
        <row r="1155">
          <cell r="C1155">
            <v>-4.7479440000000004</v>
          </cell>
          <cell r="E1155">
            <v>-15960.14</v>
          </cell>
        </row>
        <row r="1156">
          <cell r="C1156">
            <v>-4.75183</v>
          </cell>
          <cell r="E1156">
            <v>-15973.55</v>
          </cell>
        </row>
        <row r="1157">
          <cell r="C1157">
            <v>-4.7558959999999999</v>
          </cell>
          <cell r="E1157">
            <v>-15986.96</v>
          </cell>
        </row>
        <row r="1158">
          <cell r="C1158">
            <v>-4.7598419999999999</v>
          </cell>
          <cell r="E1158">
            <v>-16000.4</v>
          </cell>
        </row>
        <row r="1159">
          <cell r="C1159">
            <v>-4.7637280000000004</v>
          </cell>
          <cell r="E1159">
            <v>-16013.86</v>
          </cell>
        </row>
        <row r="1160">
          <cell r="C1160">
            <v>-4.7677940000000003</v>
          </cell>
          <cell r="E1160">
            <v>-16027.19</v>
          </cell>
        </row>
        <row r="1161">
          <cell r="C1161">
            <v>-4.7717999999999998</v>
          </cell>
          <cell r="E1161">
            <v>-16040.43</v>
          </cell>
        </row>
        <row r="1162">
          <cell r="C1162">
            <v>-4.7757459999999998</v>
          </cell>
          <cell r="E1162">
            <v>-16053.63</v>
          </cell>
        </row>
        <row r="1163">
          <cell r="C1163">
            <v>-4.7798119999999997</v>
          </cell>
          <cell r="E1163">
            <v>-16066.91</v>
          </cell>
        </row>
        <row r="1164">
          <cell r="C1164">
            <v>-4.7837579999999997</v>
          </cell>
          <cell r="E1164">
            <v>-16080.2</v>
          </cell>
        </row>
        <row r="1165">
          <cell r="C1165">
            <v>-4.7876440000000002</v>
          </cell>
          <cell r="E1165">
            <v>-16093.54</v>
          </cell>
        </row>
        <row r="1166">
          <cell r="C1166">
            <v>-4.7917100000000001</v>
          </cell>
          <cell r="E1166">
            <v>-16106.91</v>
          </cell>
        </row>
        <row r="1167">
          <cell r="C1167">
            <v>-4.7957159999999996</v>
          </cell>
          <cell r="E1167">
            <v>-16120.22</v>
          </cell>
        </row>
        <row r="1168">
          <cell r="C1168">
            <v>-4.799722</v>
          </cell>
          <cell r="E1168">
            <v>-16133.55</v>
          </cell>
        </row>
        <row r="1169">
          <cell r="C1169">
            <v>-4.8037280000000004</v>
          </cell>
          <cell r="E1169">
            <v>-16146.98</v>
          </cell>
        </row>
        <row r="1170">
          <cell r="C1170">
            <v>-4.8077930000000002</v>
          </cell>
          <cell r="E1170">
            <v>-16160.4</v>
          </cell>
        </row>
        <row r="1171">
          <cell r="C1171">
            <v>-4.8117390000000002</v>
          </cell>
          <cell r="E1171">
            <v>-16173.78</v>
          </cell>
        </row>
        <row r="1172">
          <cell r="C1172">
            <v>-4.8157459999999999</v>
          </cell>
          <cell r="E1172">
            <v>-16187.17</v>
          </cell>
        </row>
        <row r="1173">
          <cell r="C1173">
            <v>-4.8197510000000001</v>
          </cell>
          <cell r="E1173">
            <v>-16200.53</v>
          </cell>
        </row>
        <row r="1174">
          <cell r="C1174">
            <v>-4.8237569999999996</v>
          </cell>
          <cell r="E1174">
            <v>-16213.89</v>
          </cell>
        </row>
        <row r="1175">
          <cell r="C1175">
            <v>-4.827763</v>
          </cell>
          <cell r="E1175">
            <v>-16227.24</v>
          </cell>
        </row>
        <row r="1176">
          <cell r="C1176">
            <v>-4.8317690000000004</v>
          </cell>
          <cell r="E1176">
            <v>-16240.6</v>
          </cell>
        </row>
        <row r="1177">
          <cell r="C1177">
            <v>-4.8357749999999999</v>
          </cell>
          <cell r="E1177">
            <v>-16253.9</v>
          </cell>
        </row>
        <row r="1178">
          <cell r="C1178">
            <v>-4.8397810000000003</v>
          </cell>
          <cell r="E1178">
            <v>-16267.19</v>
          </cell>
        </row>
        <row r="1179">
          <cell r="C1179">
            <v>-4.8437270000000003</v>
          </cell>
          <cell r="E1179">
            <v>-16280.43</v>
          </cell>
        </row>
        <row r="1180">
          <cell r="C1180">
            <v>-4.8477920000000001</v>
          </cell>
          <cell r="E1180">
            <v>-16293.6</v>
          </cell>
        </row>
        <row r="1181">
          <cell r="C1181">
            <v>-4.8517979999999996</v>
          </cell>
          <cell r="E1181">
            <v>-16306.78</v>
          </cell>
        </row>
        <row r="1182">
          <cell r="C1182">
            <v>-4.8557439999999996</v>
          </cell>
          <cell r="E1182">
            <v>-16320.02</v>
          </cell>
        </row>
        <row r="1183">
          <cell r="C1183">
            <v>-4.8598100000000004</v>
          </cell>
          <cell r="E1183">
            <v>-16333.27</v>
          </cell>
        </row>
        <row r="1184">
          <cell r="C1184">
            <v>-4.8638159999999999</v>
          </cell>
          <cell r="E1184">
            <v>-16346.53</v>
          </cell>
        </row>
        <row r="1185">
          <cell r="C1185">
            <v>-4.8677619999999999</v>
          </cell>
          <cell r="E1185">
            <v>-16359.77</v>
          </cell>
        </row>
        <row r="1186">
          <cell r="C1186">
            <v>-4.8717680000000003</v>
          </cell>
          <cell r="E1186">
            <v>-16373.03</v>
          </cell>
        </row>
        <row r="1187">
          <cell r="C1187">
            <v>-4.8757739999999998</v>
          </cell>
          <cell r="E1187">
            <v>-16386.330000000002</v>
          </cell>
        </row>
        <row r="1188">
          <cell r="C1188">
            <v>-4.8797199999999998</v>
          </cell>
          <cell r="E1188">
            <v>-16399.61</v>
          </cell>
        </row>
        <row r="1189">
          <cell r="C1189">
            <v>-4.8837260000000002</v>
          </cell>
          <cell r="E1189">
            <v>-16412.95</v>
          </cell>
        </row>
        <row r="1190">
          <cell r="C1190">
            <v>-4.8877319999999997</v>
          </cell>
          <cell r="E1190">
            <v>-16426.34</v>
          </cell>
        </row>
        <row r="1191">
          <cell r="C1191">
            <v>-4.8917380000000001</v>
          </cell>
          <cell r="E1191">
            <v>-16439.669999999998</v>
          </cell>
        </row>
        <row r="1192">
          <cell r="C1192">
            <v>-4.8957439999999997</v>
          </cell>
          <cell r="E1192">
            <v>-16452.939999999999</v>
          </cell>
        </row>
        <row r="1193">
          <cell r="C1193">
            <v>-4.89975</v>
          </cell>
          <cell r="E1193">
            <v>-16466.150000000001</v>
          </cell>
        </row>
        <row r="1194">
          <cell r="C1194">
            <v>-4.9037559999999996</v>
          </cell>
          <cell r="E1194">
            <v>-16479.3</v>
          </cell>
        </row>
        <row r="1195">
          <cell r="C1195">
            <v>-4.9077609999999998</v>
          </cell>
          <cell r="E1195">
            <v>-16492.400000000001</v>
          </cell>
        </row>
        <row r="1196">
          <cell r="C1196">
            <v>-4.9118269999999997</v>
          </cell>
          <cell r="E1196">
            <v>-16505.52</v>
          </cell>
        </row>
        <row r="1197">
          <cell r="C1197">
            <v>-4.9157729999999997</v>
          </cell>
          <cell r="E1197">
            <v>-16518.59</v>
          </cell>
        </row>
        <row r="1198">
          <cell r="C1198">
            <v>-4.9197790000000001</v>
          </cell>
          <cell r="E1198">
            <v>-16531.580000000002</v>
          </cell>
        </row>
        <row r="1199">
          <cell r="C1199">
            <v>-4.9237849999999996</v>
          </cell>
          <cell r="E1199">
            <v>-16544.580000000002</v>
          </cell>
        </row>
        <row r="1200">
          <cell r="C1200">
            <v>-4.927791</v>
          </cell>
          <cell r="E1200">
            <v>-16557.669999999998</v>
          </cell>
        </row>
        <row r="1201">
          <cell r="C1201">
            <v>-4.931737</v>
          </cell>
          <cell r="E1201">
            <v>-16570.87</v>
          </cell>
        </row>
        <row r="1202">
          <cell r="C1202">
            <v>-4.9358029999999999</v>
          </cell>
          <cell r="E1202">
            <v>-16584.11</v>
          </cell>
        </row>
        <row r="1203">
          <cell r="C1203">
            <v>-4.9397489999999999</v>
          </cell>
          <cell r="E1203">
            <v>-16597.419999999998</v>
          </cell>
        </row>
        <row r="1204">
          <cell r="C1204">
            <v>-4.943695</v>
          </cell>
          <cell r="E1204">
            <v>-16610.71</v>
          </cell>
        </row>
        <row r="1205">
          <cell r="C1205">
            <v>-4.9477609999999999</v>
          </cell>
          <cell r="E1205">
            <v>-16623.900000000001</v>
          </cell>
        </row>
        <row r="1206">
          <cell r="C1206">
            <v>-4.9517069999999999</v>
          </cell>
          <cell r="E1206">
            <v>-16637.03</v>
          </cell>
        </row>
        <row r="1207">
          <cell r="C1207">
            <v>-4.9557130000000003</v>
          </cell>
          <cell r="E1207">
            <v>-16650.22</v>
          </cell>
        </row>
        <row r="1208">
          <cell r="C1208">
            <v>-4.959778</v>
          </cell>
          <cell r="E1208">
            <v>-16663.490000000002</v>
          </cell>
        </row>
        <row r="1209">
          <cell r="C1209">
            <v>-4.9637250000000002</v>
          </cell>
          <cell r="E1209">
            <v>-16676.650000000001</v>
          </cell>
        </row>
        <row r="1210">
          <cell r="C1210">
            <v>-4.9677300000000004</v>
          </cell>
          <cell r="E1210">
            <v>-16689.740000000002</v>
          </cell>
        </row>
        <row r="1211">
          <cell r="C1211">
            <v>-4.9717960000000003</v>
          </cell>
          <cell r="E1211">
            <v>-16702.82</v>
          </cell>
        </row>
        <row r="1212">
          <cell r="C1212">
            <v>-4.9758019999999998</v>
          </cell>
          <cell r="E1212">
            <v>-16715.88</v>
          </cell>
        </row>
        <row r="1213">
          <cell r="C1213">
            <v>-4.9797479999999998</v>
          </cell>
          <cell r="E1213">
            <v>-16728.900000000001</v>
          </cell>
        </row>
        <row r="1214">
          <cell r="C1214">
            <v>-4.9838139999999997</v>
          </cell>
          <cell r="E1214">
            <v>-16741.93</v>
          </cell>
        </row>
        <row r="1215">
          <cell r="C1215">
            <v>-4.9877599999999997</v>
          </cell>
          <cell r="E1215">
            <v>-16754.919999999998</v>
          </cell>
        </row>
        <row r="1216">
          <cell r="C1216">
            <v>-4.9917660000000001</v>
          </cell>
          <cell r="E1216">
            <v>-16767.93</v>
          </cell>
        </row>
        <row r="1217">
          <cell r="C1217">
            <v>-4.9957710000000004</v>
          </cell>
          <cell r="E1217">
            <v>-16781.009999999998</v>
          </cell>
        </row>
        <row r="1218">
          <cell r="C1218">
            <v>-4.9997780000000001</v>
          </cell>
          <cell r="E1218">
            <v>-16794.150000000001</v>
          </cell>
        </row>
        <row r="1219">
          <cell r="C1219">
            <v>-5.0037830000000003</v>
          </cell>
          <cell r="E1219">
            <v>-16807.310000000001</v>
          </cell>
        </row>
        <row r="1220">
          <cell r="C1220">
            <v>-5.00779</v>
          </cell>
          <cell r="E1220">
            <v>-16820.5</v>
          </cell>
        </row>
        <row r="1221">
          <cell r="C1221">
            <v>-5.0117950000000002</v>
          </cell>
          <cell r="E1221">
            <v>-16833.64</v>
          </cell>
        </row>
        <row r="1222">
          <cell r="C1222">
            <v>-5.0158610000000001</v>
          </cell>
          <cell r="E1222">
            <v>-16846.75</v>
          </cell>
        </row>
        <row r="1223">
          <cell r="C1223">
            <v>-5.0198669999999996</v>
          </cell>
          <cell r="E1223">
            <v>-16859.93</v>
          </cell>
        </row>
        <row r="1224">
          <cell r="C1224">
            <v>-5.023873</v>
          </cell>
          <cell r="E1224">
            <v>-16873.099999999999</v>
          </cell>
        </row>
        <row r="1225">
          <cell r="C1225">
            <v>-5.0278790000000004</v>
          </cell>
          <cell r="E1225">
            <v>-16886.23</v>
          </cell>
        </row>
        <row r="1226">
          <cell r="C1226">
            <v>-5.0318250000000004</v>
          </cell>
          <cell r="E1226">
            <v>-16899.32</v>
          </cell>
        </row>
        <row r="1227">
          <cell r="C1227">
            <v>-5.0358309999999999</v>
          </cell>
          <cell r="E1227">
            <v>-16912.349999999999</v>
          </cell>
        </row>
        <row r="1228">
          <cell r="C1228">
            <v>-5.0398959999999997</v>
          </cell>
          <cell r="E1228">
            <v>-16925.419999999998</v>
          </cell>
        </row>
        <row r="1229">
          <cell r="C1229">
            <v>-5.0438419999999997</v>
          </cell>
          <cell r="E1229">
            <v>-16938.46</v>
          </cell>
        </row>
        <row r="1230">
          <cell r="C1230">
            <v>-5.0478490000000003</v>
          </cell>
          <cell r="E1230">
            <v>-16951.490000000002</v>
          </cell>
        </row>
        <row r="1231">
          <cell r="C1231">
            <v>-5.051914</v>
          </cell>
          <cell r="E1231">
            <v>-16964.45</v>
          </cell>
        </row>
        <row r="1232">
          <cell r="C1232">
            <v>-5.05586</v>
          </cell>
          <cell r="E1232">
            <v>-16977.38</v>
          </cell>
        </row>
        <row r="1233">
          <cell r="C1233">
            <v>-5.0598660000000004</v>
          </cell>
          <cell r="E1233">
            <v>-16990.259999999998</v>
          </cell>
        </row>
        <row r="1234">
          <cell r="C1234">
            <v>-5.0639310000000002</v>
          </cell>
          <cell r="E1234">
            <v>-17003.12</v>
          </cell>
        </row>
        <row r="1235">
          <cell r="C1235">
            <v>-5.0678780000000003</v>
          </cell>
          <cell r="E1235">
            <v>-17016.05</v>
          </cell>
        </row>
        <row r="1236">
          <cell r="C1236">
            <v>-5.0718839999999998</v>
          </cell>
          <cell r="E1236">
            <v>-17028.97</v>
          </cell>
        </row>
        <row r="1237">
          <cell r="C1237">
            <v>-5.0759489999999996</v>
          </cell>
          <cell r="E1237">
            <v>-17041.87</v>
          </cell>
        </row>
        <row r="1238">
          <cell r="C1238">
            <v>-5.0798949999999996</v>
          </cell>
          <cell r="E1238">
            <v>-17054.759999999998</v>
          </cell>
        </row>
        <row r="1239">
          <cell r="C1239">
            <v>-5.0838419999999998</v>
          </cell>
          <cell r="E1239">
            <v>-17067.669999999998</v>
          </cell>
        </row>
        <row r="1240">
          <cell r="C1240">
            <v>-5.0879070000000004</v>
          </cell>
          <cell r="E1240">
            <v>-17080.580000000002</v>
          </cell>
        </row>
        <row r="1241">
          <cell r="C1241">
            <v>-5.0918539999999997</v>
          </cell>
          <cell r="E1241">
            <v>-17093.439999999999</v>
          </cell>
        </row>
        <row r="1242">
          <cell r="C1242">
            <v>-5.0958589999999999</v>
          </cell>
          <cell r="E1242">
            <v>-17106.330000000002</v>
          </cell>
        </row>
        <row r="1243">
          <cell r="C1243">
            <v>-5.0998650000000003</v>
          </cell>
          <cell r="E1243">
            <v>-17119.3</v>
          </cell>
        </row>
        <row r="1244">
          <cell r="C1244">
            <v>-5.1038110000000003</v>
          </cell>
          <cell r="E1244">
            <v>-17132.23</v>
          </cell>
        </row>
        <row r="1245">
          <cell r="C1245">
            <v>-5.1078169999999998</v>
          </cell>
          <cell r="E1245">
            <v>-17145.16</v>
          </cell>
        </row>
        <row r="1246">
          <cell r="C1246">
            <v>-5.1118829999999997</v>
          </cell>
          <cell r="E1246">
            <v>-17158.150000000001</v>
          </cell>
        </row>
        <row r="1247">
          <cell r="C1247">
            <v>-5.1158890000000001</v>
          </cell>
          <cell r="E1247">
            <v>-17171.150000000001</v>
          </cell>
        </row>
        <row r="1248">
          <cell r="C1248">
            <v>-5.1198350000000001</v>
          </cell>
          <cell r="E1248">
            <v>-17184.189999999999</v>
          </cell>
        </row>
        <row r="1249">
          <cell r="C1249">
            <v>-5.1238999999999999</v>
          </cell>
          <cell r="E1249">
            <v>-17197.23</v>
          </cell>
        </row>
        <row r="1250">
          <cell r="C1250">
            <v>-5.127847</v>
          </cell>
          <cell r="E1250">
            <v>-17210.22</v>
          </cell>
        </row>
        <row r="1251">
          <cell r="C1251">
            <v>-5.1318520000000003</v>
          </cell>
          <cell r="E1251">
            <v>-17223.189999999999</v>
          </cell>
        </row>
        <row r="1252">
          <cell r="C1252">
            <v>-5.135859</v>
          </cell>
          <cell r="E1252">
            <v>-17236.12</v>
          </cell>
        </row>
        <row r="1253">
          <cell r="C1253">
            <v>-5.1398650000000004</v>
          </cell>
          <cell r="E1253">
            <v>-17248.900000000001</v>
          </cell>
        </row>
        <row r="1254">
          <cell r="C1254">
            <v>-5.1438699999999997</v>
          </cell>
          <cell r="E1254">
            <v>-17261.650000000001</v>
          </cell>
        </row>
        <row r="1255">
          <cell r="C1255">
            <v>-5.1478159999999997</v>
          </cell>
          <cell r="E1255">
            <v>-17274.45</v>
          </cell>
        </row>
        <row r="1256">
          <cell r="C1256">
            <v>-5.1518819999999996</v>
          </cell>
          <cell r="E1256">
            <v>-17287.25</v>
          </cell>
        </row>
        <row r="1257">
          <cell r="C1257">
            <v>-5.1558289999999998</v>
          </cell>
          <cell r="E1257">
            <v>-17300.009999999998</v>
          </cell>
        </row>
        <row r="1258">
          <cell r="C1258">
            <v>-5.159834</v>
          </cell>
          <cell r="E1258">
            <v>-17312.71</v>
          </cell>
        </row>
        <row r="1259">
          <cell r="C1259">
            <v>-5.1638999999999999</v>
          </cell>
          <cell r="E1259">
            <v>-17325.45</v>
          </cell>
        </row>
        <row r="1260">
          <cell r="C1260">
            <v>-5.1678459999999999</v>
          </cell>
          <cell r="E1260">
            <v>-17338.23</v>
          </cell>
        </row>
        <row r="1261">
          <cell r="C1261">
            <v>-5.1718520000000003</v>
          </cell>
          <cell r="E1261">
            <v>-17351.03</v>
          </cell>
        </row>
        <row r="1262">
          <cell r="C1262">
            <v>-5.1759170000000001</v>
          </cell>
          <cell r="E1262">
            <v>-17363.84</v>
          </cell>
        </row>
        <row r="1263">
          <cell r="C1263">
            <v>-5.1798640000000002</v>
          </cell>
          <cell r="E1263">
            <v>-17376.63</v>
          </cell>
        </row>
        <row r="1264">
          <cell r="C1264">
            <v>-5.1838100000000003</v>
          </cell>
          <cell r="E1264">
            <v>-17389.45</v>
          </cell>
        </row>
        <row r="1265">
          <cell r="C1265">
            <v>-5.187875</v>
          </cell>
          <cell r="E1265">
            <v>-17402.22</v>
          </cell>
        </row>
        <row r="1266">
          <cell r="C1266">
            <v>-5.1918220000000002</v>
          </cell>
          <cell r="E1266">
            <v>-17415</v>
          </cell>
        </row>
        <row r="1267">
          <cell r="C1267">
            <v>-5.1957680000000002</v>
          </cell>
          <cell r="E1267">
            <v>-17427.79</v>
          </cell>
        </row>
        <row r="1268">
          <cell r="C1268">
            <v>-5.1998340000000001</v>
          </cell>
          <cell r="E1268">
            <v>-17440.560000000001</v>
          </cell>
        </row>
        <row r="1269">
          <cell r="C1269">
            <v>-5.2037789999999999</v>
          </cell>
          <cell r="E1269">
            <v>-17453.25</v>
          </cell>
        </row>
        <row r="1270">
          <cell r="C1270">
            <v>-5.2077850000000003</v>
          </cell>
          <cell r="E1270">
            <v>-17465.900000000001</v>
          </cell>
        </row>
        <row r="1271">
          <cell r="C1271">
            <v>-5.2118510000000002</v>
          </cell>
          <cell r="E1271">
            <v>-17478.54</v>
          </cell>
        </row>
        <row r="1272">
          <cell r="C1272">
            <v>-5.2157970000000002</v>
          </cell>
          <cell r="E1272">
            <v>-17491.22</v>
          </cell>
        </row>
        <row r="1273">
          <cell r="C1273">
            <v>-5.2198029999999997</v>
          </cell>
          <cell r="E1273">
            <v>-17503.900000000001</v>
          </cell>
        </row>
        <row r="1274">
          <cell r="C1274">
            <v>-5.2238689999999997</v>
          </cell>
          <cell r="E1274">
            <v>-17516.580000000002</v>
          </cell>
        </row>
        <row r="1275">
          <cell r="C1275">
            <v>-5.2278149999999997</v>
          </cell>
          <cell r="E1275">
            <v>-17529.23</v>
          </cell>
        </row>
        <row r="1276">
          <cell r="C1276">
            <v>-5.2318199999999999</v>
          </cell>
          <cell r="E1276">
            <v>-17541.84</v>
          </cell>
        </row>
        <row r="1277">
          <cell r="C1277">
            <v>-5.2358269999999996</v>
          </cell>
          <cell r="E1277">
            <v>-17554.419999999998</v>
          </cell>
        </row>
        <row r="1278">
          <cell r="C1278">
            <v>-5.2398319999999998</v>
          </cell>
          <cell r="E1278">
            <v>-17567.009999999998</v>
          </cell>
        </row>
        <row r="1279">
          <cell r="C1279">
            <v>-5.2438390000000004</v>
          </cell>
          <cell r="E1279">
            <v>-17579.689999999999</v>
          </cell>
        </row>
        <row r="1280">
          <cell r="C1280">
            <v>-5.2478439999999997</v>
          </cell>
          <cell r="E1280">
            <v>-17592.37</v>
          </cell>
        </row>
        <row r="1281">
          <cell r="C1281">
            <v>-5.2517899999999997</v>
          </cell>
          <cell r="E1281">
            <v>-17604.990000000002</v>
          </cell>
        </row>
        <row r="1282">
          <cell r="C1282">
            <v>-5.2557960000000001</v>
          </cell>
          <cell r="E1282">
            <v>-17617.71</v>
          </cell>
        </row>
        <row r="1283">
          <cell r="C1283">
            <v>-5.2598019999999996</v>
          </cell>
          <cell r="E1283">
            <v>-17630.48</v>
          </cell>
        </row>
        <row r="1284">
          <cell r="C1284">
            <v>-5.263808</v>
          </cell>
          <cell r="E1284">
            <v>-17643.2</v>
          </cell>
        </row>
        <row r="1285">
          <cell r="C1285">
            <v>-5.2678140000000004</v>
          </cell>
          <cell r="E1285">
            <v>-17655.759999999998</v>
          </cell>
        </row>
        <row r="1286">
          <cell r="C1286">
            <v>-5.2737930000000004</v>
          </cell>
          <cell r="E1286">
            <v>-17674.48</v>
          </cell>
        </row>
        <row r="1287">
          <cell r="C1287">
            <v>-5.2777989999999999</v>
          </cell>
          <cell r="E1287">
            <v>-17687.009999999998</v>
          </cell>
        </row>
        <row r="1288">
          <cell r="C1288">
            <v>-5.2818040000000002</v>
          </cell>
          <cell r="E1288">
            <v>-17699.64</v>
          </cell>
        </row>
        <row r="1289">
          <cell r="C1289">
            <v>-5.2858109999999998</v>
          </cell>
          <cell r="E1289">
            <v>-17712.3</v>
          </cell>
        </row>
        <row r="1290">
          <cell r="C1290">
            <v>-5.2898160000000001</v>
          </cell>
          <cell r="E1290">
            <v>-17724.900000000001</v>
          </cell>
        </row>
        <row r="1291">
          <cell r="C1291">
            <v>-5.2938229999999997</v>
          </cell>
          <cell r="E1291">
            <v>-17737.5</v>
          </cell>
        </row>
        <row r="1292">
          <cell r="C1292">
            <v>-5.297828</v>
          </cell>
          <cell r="E1292">
            <v>-17750.04</v>
          </cell>
        </row>
        <row r="1293">
          <cell r="C1293">
            <v>-5.3018340000000004</v>
          </cell>
          <cell r="E1293">
            <v>-17762.59</v>
          </cell>
        </row>
        <row r="1294">
          <cell r="C1294">
            <v>-5.3058399999999999</v>
          </cell>
          <cell r="E1294">
            <v>-17775.14</v>
          </cell>
        </row>
        <row r="1295">
          <cell r="C1295">
            <v>-5.3118189999999998</v>
          </cell>
          <cell r="E1295">
            <v>-17793.89</v>
          </cell>
        </row>
        <row r="1296">
          <cell r="C1296">
            <v>-5.3158250000000002</v>
          </cell>
          <cell r="E1296">
            <v>-17806.509999999998</v>
          </cell>
        </row>
        <row r="1297">
          <cell r="C1297">
            <v>-5.3197710000000002</v>
          </cell>
          <cell r="E1297">
            <v>-17819.07</v>
          </cell>
        </row>
        <row r="1298">
          <cell r="C1298">
            <v>-5.3237769999999998</v>
          </cell>
          <cell r="E1298">
            <v>-17831.63</v>
          </cell>
        </row>
        <row r="1299">
          <cell r="C1299">
            <v>-5.3278429999999997</v>
          </cell>
          <cell r="E1299">
            <v>-17844.23</v>
          </cell>
        </row>
        <row r="1300">
          <cell r="C1300">
            <v>-5.3318490000000001</v>
          </cell>
          <cell r="E1300">
            <v>-17856.89</v>
          </cell>
        </row>
        <row r="1301">
          <cell r="C1301">
            <v>-5.3357950000000001</v>
          </cell>
          <cell r="E1301">
            <v>-17869.53</v>
          </cell>
        </row>
        <row r="1302">
          <cell r="C1302">
            <v>-5.3398000000000003</v>
          </cell>
          <cell r="E1302">
            <v>-17882.11</v>
          </cell>
        </row>
        <row r="1303">
          <cell r="C1303">
            <v>-5.3438660000000002</v>
          </cell>
          <cell r="E1303">
            <v>-17894.63</v>
          </cell>
        </row>
        <row r="1304">
          <cell r="C1304">
            <v>-5.3478120000000002</v>
          </cell>
          <cell r="E1304">
            <v>-17907.14</v>
          </cell>
        </row>
        <row r="1305">
          <cell r="C1305">
            <v>-5.3538509999999997</v>
          </cell>
          <cell r="E1305">
            <v>-17925.75</v>
          </cell>
        </row>
        <row r="1306">
          <cell r="C1306">
            <v>-5.3598299999999997</v>
          </cell>
          <cell r="E1306">
            <v>-17944.37</v>
          </cell>
        </row>
        <row r="1307">
          <cell r="C1307">
            <v>-5.3658089999999996</v>
          </cell>
          <cell r="E1307">
            <v>-17963.060000000001</v>
          </cell>
        </row>
        <row r="1308">
          <cell r="C1308">
            <v>-5.371848</v>
          </cell>
          <cell r="E1308">
            <v>-17981.68</v>
          </cell>
        </row>
        <row r="1309">
          <cell r="C1309">
            <v>-5.3778269999999999</v>
          </cell>
          <cell r="E1309">
            <v>-18000.169999999998</v>
          </cell>
        </row>
        <row r="1310">
          <cell r="C1310">
            <v>-5.3838650000000001</v>
          </cell>
          <cell r="E1310">
            <v>-18018.650000000001</v>
          </cell>
        </row>
        <row r="1311">
          <cell r="C1311">
            <v>-5.3898440000000001</v>
          </cell>
          <cell r="E1311">
            <v>-18037.11</v>
          </cell>
        </row>
        <row r="1312">
          <cell r="C1312">
            <v>-5.395823</v>
          </cell>
          <cell r="E1312">
            <v>-18055.509999999998</v>
          </cell>
        </row>
        <row r="1313">
          <cell r="C1313">
            <v>-5.4018620000000004</v>
          </cell>
          <cell r="E1313">
            <v>-18073.93</v>
          </cell>
        </row>
        <row r="1314">
          <cell r="C1314">
            <v>-5.4077809999999999</v>
          </cell>
          <cell r="E1314">
            <v>-18092.34</v>
          </cell>
        </row>
        <row r="1315">
          <cell r="C1315">
            <v>-5.4138200000000003</v>
          </cell>
          <cell r="E1315">
            <v>-18110.77</v>
          </cell>
        </row>
        <row r="1316">
          <cell r="C1316">
            <v>-5.4197990000000003</v>
          </cell>
          <cell r="E1316">
            <v>-18129.259999999998</v>
          </cell>
        </row>
        <row r="1317">
          <cell r="C1317">
            <v>-5.4257780000000002</v>
          </cell>
          <cell r="E1317">
            <v>-18147.650000000001</v>
          </cell>
        </row>
        <row r="1318">
          <cell r="C1318">
            <v>-5.4317570000000002</v>
          </cell>
          <cell r="E1318">
            <v>-18165.990000000002</v>
          </cell>
        </row>
        <row r="1319">
          <cell r="C1319">
            <v>-5.4377959999999996</v>
          </cell>
          <cell r="E1319">
            <v>-18184.38</v>
          </cell>
        </row>
        <row r="1320">
          <cell r="C1320">
            <v>-5.4437740000000003</v>
          </cell>
          <cell r="E1320">
            <v>-18202.580000000002</v>
          </cell>
        </row>
        <row r="1321">
          <cell r="C1321">
            <v>-5.4498129999999998</v>
          </cell>
          <cell r="E1321">
            <v>-18220.93</v>
          </cell>
        </row>
        <row r="1322">
          <cell r="C1322">
            <v>-5.4558520000000001</v>
          </cell>
          <cell r="E1322">
            <v>-18239.400000000001</v>
          </cell>
        </row>
        <row r="1323">
          <cell r="C1323">
            <v>-5.4618310000000001</v>
          </cell>
          <cell r="E1323">
            <v>-18257.98</v>
          </cell>
        </row>
        <row r="1324">
          <cell r="C1324">
            <v>-5.4678100000000001</v>
          </cell>
          <cell r="E1324">
            <v>-18276.5</v>
          </cell>
        </row>
        <row r="1325">
          <cell r="C1325">
            <v>-5.473789</v>
          </cell>
          <cell r="E1325">
            <v>-18294.990000000002</v>
          </cell>
        </row>
        <row r="1326">
          <cell r="C1326">
            <v>-5.479768</v>
          </cell>
          <cell r="E1326">
            <v>-18313.48</v>
          </cell>
        </row>
        <row r="1327">
          <cell r="C1327">
            <v>-5.4858070000000003</v>
          </cell>
          <cell r="E1327">
            <v>-18331.830000000002</v>
          </cell>
        </row>
        <row r="1328">
          <cell r="C1328">
            <v>-5.4917850000000001</v>
          </cell>
          <cell r="E1328">
            <v>-18350.13</v>
          </cell>
        </row>
        <row r="1329">
          <cell r="C1329">
            <v>-5.4978239999999996</v>
          </cell>
          <cell r="E1329">
            <v>-18368.5</v>
          </cell>
        </row>
        <row r="1330">
          <cell r="C1330">
            <v>-5.5038029999999996</v>
          </cell>
          <cell r="E1330">
            <v>-18386.87</v>
          </cell>
        </row>
        <row r="1331">
          <cell r="C1331">
            <v>-5.5097820000000004</v>
          </cell>
          <cell r="E1331">
            <v>-18405.07</v>
          </cell>
        </row>
        <row r="1332">
          <cell r="C1332">
            <v>-5.5157610000000004</v>
          </cell>
          <cell r="E1332">
            <v>-18422.98</v>
          </cell>
        </row>
        <row r="1333">
          <cell r="C1333">
            <v>-5.5217400000000003</v>
          </cell>
          <cell r="E1333">
            <v>-18441.03</v>
          </cell>
        </row>
        <row r="1334">
          <cell r="C1334">
            <v>-5.5277779999999996</v>
          </cell>
          <cell r="E1334">
            <v>-18459.22</v>
          </cell>
        </row>
        <row r="1335">
          <cell r="C1335">
            <v>-5.5337579999999997</v>
          </cell>
          <cell r="E1335">
            <v>-18477.25</v>
          </cell>
        </row>
        <row r="1336">
          <cell r="C1336">
            <v>-5.5397369999999997</v>
          </cell>
          <cell r="E1336">
            <v>-18495.36</v>
          </cell>
        </row>
        <row r="1337">
          <cell r="C1337">
            <v>-5.5457150000000004</v>
          </cell>
          <cell r="E1337">
            <v>-18513.46</v>
          </cell>
        </row>
        <row r="1338">
          <cell r="C1338">
            <v>-5.5516940000000004</v>
          </cell>
          <cell r="E1338">
            <v>-18531.48</v>
          </cell>
        </row>
        <row r="1339">
          <cell r="C1339">
            <v>-5.5577329999999998</v>
          </cell>
          <cell r="E1339">
            <v>-18549.61</v>
          </cell>
        </row>
        <row r="1340">
          <cell r="C1340">
            <v>-5.5637119999999998</v>
          </cell>
          <cell r="E1340">
            <v>-18567.8</v>
          </cell>
        </row>
        <row r="1341">
          <cell r="C1341">
            <v>-5.5697510000000001</v>
          </cell>
          <cell r="E1341">
            <v>-18585.900000000001</v>
          </cell>
        </row>
        <row r="1342">
          <cell r="C1342">
            <v>-5.5757300000000001</v>
          </cell>
          <cell r="E1342">
            <v>-18603.89</v>
          </cell>
        </row>
        <row r="1343">
          <cell r="C1343">
            <v>-5.5817690000000004</v>
          </cell>
          <cell r="E1343">
            <v>-18621.849999999999</v>
          </cell>
        </row>
        <row r="1344">
          <cell r="C1344">
            <v>-5.5876869999999998</v>
          </cell>
          <cell r="E1344">
            <v>-18639.79</v>
          </cell>
        </row>
        <row r="1345">
          <cell r="C1345">
            <v>-5.5937859999999997</v>
          </cell>
          <cell r="E1345">
            <v>-18657.759999999998</v>
          </cell>
        </row>
        <row r="1346">
          <cell r="C1346">
            <v>-5.5997649999999997</v>
          </cell>
          <cell r="E1346">
            <v>-18675.71</v>
          </cell>
        </row>
        <row r="1347">
          <cell r="C1347">
            <v>-5.605804</v>
          </cell>
          <cell r="E1347">
            <v>-18693.64</v>
          </cell>
        </row>
        <row r="1348">
          <cell r="C1348">
            <v>-5.611783</v>
          </cell>
          <cell r="E1348">
            <v>-18711.45</v>
          </cell>
        </row>
        <row r="1349">
          <cell r="C1349">
            <v>-5.6178220000000003</v>
          </cell>
          <cell r="E1349">
            <v>-18729.21</v>
          </cell>
        </row>
        <row r="1350">
          <cell r="C1350">
            <v>-5.6238010000000003</v>
          </cell>
          <cell r="E1350">
            <v>-18747.09</v>
          </cell>
        </row>
        <row r="1351">
          <cell r="C1351">
            <v>-5.6298389999999996</v>
          </cell>
          <cell r="E1351">
            <v>-18765.07</v>
          </cell>
        </row>
        <row r="1352">
          <cell r="C1352">
            <v>-5.6358180000000004</v>
          </cell>
          <cell r="E1352">
            <v>-18783.07</v>
          </cell>
        </row>
        <row r="1353">
          <cell r="C1353">
            <v>-5.6417970000000004</v>
          </cell>
          <cell r="E1353">
            <v>-18801.009999999998</v>
          </cell>
        </row>
        <row r="1354">
          <cell r="C1354">
            <v>-5.6478359999999999</v>
          </cell>
          <cell r="E1354">
            <v>-18819.13</v>
          </cell>
        </row>
        <row r="1355">
          <cell r="C1355">
            <v>-5.6538149999999998</v>
          </cell>
          <cell r="E1355">
            <v>-18837.240000000002</v>
          </cell>
        </row>
        <row r="1356">
          <cell r="C1356">
            <v>-5.6597939999999998</v>
          </cell>
          <cell r="E1356">
            <v>-18855.310000000001</v>
          </cell>
        </row>
        <row r="1357">
          <cell r="C1357">
            <v>-5.665832</v>
          </cell>
          <cell r="E1357">
            <v>-18873.310000000001</v>
          </cell>
        </row>
        <row r="1358">
          <cell r="C1358">
            <v>-5.6718710000000003</v>
          </cell>
          <cell r="E1358">
            <v>-18891.22</v>
          </cell>
        </row>
        <row r="1359">
          <cell r="C1359">
            <v>-5.6778510000000004</v>
          </cell>
          <cell r="E1359">
            <v>-18908.96</v>
          </cell>
        </row>
        <row r="1360">
          <cell r="C1360">
            <v>-5.6838290000000002</v>
          </cell>
          <cell r="E1360">
            <v>-18926.66</v>
          </cell>
        </row>
        <row r="1361">
          <cell r="C1361">
            <v>-5.6898080000000002</v>
          </cell>
          <cell r="E1361">
            <v>-18944.330000000002</v>
          </cell>
        </row>
        <row r="1362">
          <cell r="C1362">
            <v>-5.6958469999999997</v>
          </cell>
          <cell r="E1362">
            <v>-18961.97</v>
          </cell>
        </row>
        <row r="1363">
          <cell r="C1363">
            <v>-5.7018259999999996</v>
          </cell>
          <cell r="E1363">
            <v>-18979.59</v>
          </cell>
        </row>
        <row r="1364">
          <cell r="C1364">
            <v>-5.707865</v>
          </cell>
          <cell r="E1364">
            <v>-18997.3</v>
          </cell>
        </row>
        <row r="1365">
          <cell r="C1365">
            <v>-5.7138439999999999</v>
          </cell>
          <cell r="E1365">
            <v>-19014.919999999998</v>
          </cell>
        </row>
        <row r="1366">
          <cell r="C1366">
            <v>-5.7198820000000001</v>
          </cell>
          <cell r="E1366">
            <v>-19032.37</v>
          </cell>
        </row>
        <row r="1367">
          <cell r="C1367">
            <v>-5.7258009999999997</v>
          </cell>
          <cell r="E1367">
            <v>-19049.93</v>
          </cell>
        </row>
        <row r="1368">
          <cell r="C1368">
            <v>-5.73184</v>
          </cell>
          <cell r="E1368">
            <v>-19067.52</v>
          </cell>
        </row>
        <row r="1369">
          <cell r="C1369">
            <v>-5.737819</v>
          </cell>
          <cell r="E1369">
            <v>-19085.12</v>
          </cell>
        </row>
        <row r="1370">
          <cell r="C1370">
            <v>-5.743798</v>
          </cell>
          <cell r="E1370">
            <v>-19102.759999999998</v>
          </cell>
        </row>
        <row r="1371">
          <cell r="C1371">
            <v>-5.7497769999999999</v>
          </cell>
          <cell r="E1371">
            <v>-19120.37</v>
          </cell>
        </row>
        <row r="1372">
          <cell r="C1372">
            <v>-5.7558160000000003</v>
          </cell>
          <cell r="E1372">
            <v>-19137.86</v>
          </cell>
        </row>
        <row r="1373">
          <cell r="C1373">
            <v>-5.7617950000000002</v>
          </cell>
          <cell r="E1373">
            <v>-19155.21</v>
          </cell>
        </row>
        <row r="1374">
          <cell r="C1374">
            <v>-5.7678330000000004</v>
          </cell>
          <cell r="E1374">
            <v>-19172.43</v>
          </cell>
        </row>
        <row r="1375">
          <cell r="C1375">
            <v>-5.7738120000000004</v>
          </cell>
          <cell r="E1375">
            <v>-19189.73</v>
          </cell>
        </row>
        <row r="1376">
          <cell r="C1376">
            <v>-5.7797910000000003</v>
          </cell>
          <cell r="E1376">
            <v>-19207.189999999999</v>
          </cell>
        </row>
        <row r="1377">
          <cell r="C1377">
            <v>-5.7858299999999998</v>
          </cell>
          <cell r="E1377">
            <v>-19224.66</v>
          </cell>
        </row>
        <row r="1378">
          <cell r="C1378">
            <v>-5.7918690000000002</v>
          </cell>
          <cell r="E1378">
            <v>-19242.03</v>
          </cell>
        </row>
        <row r="1379">
          <cell r="C1379">
            <v>-5.797847</v>
          </cell>
          <cell r="E1379">
            <v>-19259.39</v>
          </cell>
        </row>
        <row r="1380">
          <cell r="C1380">
            <v>-5.8038259999999999</v>
          </cell>
          <cell r="E1380">
            <v>-19276.849999999999</v>
          </cell>
        </row>
        <row r="1381">
          <cell r="C1381">
            <v>-5.8098660000000004</v>
          </cell>
          <cell r="E1381">
            <v>-19294.29</v>
          </cell>
        </row>
        <row r="1382">
          <cell r="C1382">
            <v>-5.8158450000000004</v>
          </cell>
          <cell r="E1382">
            <v>-19311.55</v>
          </cell>
        </row>
        <row r="1383">
          <cell r="C1383">
            <v>-5.8217639999999999</v>
          </cell>
          <cell r="E1383">
            <v>-19328.669999999998</v>
          </cell>
        </row>
        <row r="1384">
          <cell r="C1384">
            <v>-5.8278020000000001</v>
          </cell>
          <cell r="E1384">
            <v>-19345.689999999999</v>
          </cell>
        </row>
        <row r="1385">
          <cell r="C1385">
            <v>-5.8338409999999996</v>
          </cell>
          <cell r="E1385">
            <v>-19362.599999999999</v>
          </cell>
        </row>
        <row r="1386">
          <cell r="C1386">
            <v>-5.8397600000000001</v>
          </cell>
          <cell r="E1386">
            <v>-19379.7</v>
          </cell>
        </row>
        <row r="1387">
          <cell r="C1387">
            <v>-5.8456799999999998</v>
          </cell>
          <cell r="E1387">
            <v>-19396.97</v>
          </cell>
        </row>
        <row r="1388">
          <cell r="C1388">
            <v>-5.8516589999999997</v>
          </cell>
          <cell r="E1388">
            <v>-19414.259999999998</v>
          </cell>
        </row>
        <row r="1389">
          <cell r="C1389">
            <v>-5.8576969999999999</v>
          </cell>
          <cell r="E1389">
            <v>-19431.36</v>
          </cell>
        </row>
        <row r="1390">
          <cell r="C1390">
            <v>-5.863556</v>
          </cell>
          <cell r="E1390">
            <v>-19448.36</v>
          </cell>
        </row>
        <row r="1391">
          <cell r="C1391">
            <v>-5.8696549999999998</v>
          </cell>
          <cell r="E1391">
            <v>-19465.45</v>
          </cell>
        </row>
        <row r="1392">
          <cell r="C1392">
            <v>-5.8755740000000003</v>
          </cell>
          <cell r="E1392">
            <v>-19482.36</v>
          </cell>
        </row>
        <row r="1393">
          <cell r="C1393">
            <v>-5.8816730000000002</v>
          </cell>
          <cell r="E1393">
            <v>-19499.34</v>
          </cell>
        </row>
        <row r="1394">
          <cell r="C1394">
            <v>-5.8876520000000001</v>
          </cell>
          <cell r="E1394">
            <v>-19516.3</v>
          </cell>
        </row>
        <row r="1395">
          <cell r="C1395">
            <v>-5.8937499999999998</v>
          </cell>
          <cell r="E1395">
            <v>-19533.22</v>
          </cell>
        </row>
        <row r="1396">
          <cell r="C1396">
            <v>-5.8997289999999998</v>
          </cell>
          <cell r="E1396">
            <v>-19550.240000000002</v>
          </cell>
        </row>
        <row r="1397">
          <cell r="C1397">
            <v>-5.9057680000000001</v>
          </cell>
          <cell r="E1397">
            <v>-19567.47</v>
          </cell>
        </row>
        <row r="1398">
          <cell r="C1398">
            <v>-5.9117470000000001</v>
          </cell>
          <cell r="E1398">
            <v>-19584.650000000001</v>
          </cell>
        </row>
        <row r="1399">
          <cell r="C1399">
            <v>-5.9177850000000003</v>
          </cell>
          <cell r="E1399">
            <v>-19601.759999999998</v>
          </cell>
        </row>
        <row r="1400">
          <cell r="C1400">
            <v>-5.9237640000000003</v>
          </cell>
          <cell r="E1400">
            <v>-19618.86</v>
          </cell>
        </row>
        <row r="1401">
          <cell r="C1401">
            <v>-5.9298029999999997</v>
          </cell>
          <cell r="E1401">
            <v>-19636</v>
          </cell>
        </row>
        <row r="1402">
          <cell r="C1402">
            <v>-5.9358420000000001</v>
          </cell>
          <cell r="E1402">
            <v>-19653.169999999998</v>
          </cell>
        </row>
        <row r="1403">
          <cell r="C1403">
            <v>-5.941821</v>
          </cell>
          <cell r="E1403">
            <v>-19670.330000000002</v>
          </cell>
        </row>
        <row r="1404">
          <cell r="C1404">
            <v>-5.9478600000000004</v>
          </cell>
          <cell r="E1404">
            <v>-19687.43</v>
          </cell>
        </row>
        <row r="1405">
          <cell r="C1405">
            <v>-5.9538390000000003</v>
          </cell>
          <cell r="E1405">
            <v>-19704.41</v>
          </cell>
        </row>
        <row r="1406">
          <cell r="C1406">
            <v>-5.9598769999999996</v>
          </cell>
          <cell r="E1406">
            <v>-19721.21</v>
          </cell>
        </row>
        <row r="1407">
          <cell r="C1407">
            <v>-5.965916</v>
          </cell>
          <cell r="E1407">
            <v>-19737.86</v>
          </cell>
        </row>
        <row r="1408">
          <cell r="C1408">
            <v>-5.971895</v>
          </cell>
          <cell r="E1408">
            <v>-19754.39</v>
          </cell>
        </row>
        <row r="1409">
          <cell r="C1409">
            <v>-5.9779340000000003</v>
          </cell>
          <cell r="E1409">
            <v>-19771.009999999998</v>
          </cell>
        </row>
        <row r="1410">
          <cell r="C1410">
            <v>-5.9838529999999999</v>
          </cell>
          <cell r="E1410">
            <v>-19787.810000000001</v>
          </cell>
        </row>
        <row r="1411">
          <cell r="C1411">
            <v>-5.9898910000000001</v>
          </cell>
          <cell r="E1411">
            <v>-19804.64</v>
          </cell>
        </row>
        <row r="1412">
          <cell r="C1412">
            <v>-5.99587</v>
          </cell>
          <cell r="E1412">
            <v>-19821.43</v>
          </cell>
        </row>
        <row r="1413">
          <cell r="C1413">
            <v>-6.0019090000000004</v>
          </cell>
          <cell r="E1413">
            <v>-19838.2</v>
          </cell>
        </row>
        <row r="1414">
          <cell r="C1414">
            <v>-6.0078880000000003</v>
          </cell>
          <cell r="E1414">
            <v>-19854.919999999998</v>
          </cell>
        </row>
        <row r="1415">
          <cell r="C1415">
            <v>-6.0139269999999998</v>
          </cell>
          <cell r="E1415">
            <v>-19871.599999999999</v>
          </cell>
        </row>
        <row r="1416">
          <cell r="C1416">
            <v>-6.0198460000000003</v>
          </cell>
          <cell r="E1416">
            <v>-19888.189999999999</v>
          </cell>
        </row>
        <row r="1417">
          <cell r="C1417">
            <v>-6.0259450000000001</v>
          </cell>
          <cell r="E1417">
            <v>-19904.71</v>
          </cell>
        </row>
        <row r="1418">
          <cell r="C1418">
            <v>-6.0318639999999997</v>
          </cell>
          <cell r="E1418">
            <v>-19921.18</v>
          </cell>
        </row>
        <row r="1419">
          <cell r="C1419">
            <v>-6.0379019999999999</v>
          </cell>
          <cell r="E1419">
            <v>-19937.599999999999</v>
          </cell>
        </row>
        <row r="1420">
          <cell r="C1420">
            <v>-6.0438809999999998</v>
          </cell>
          <cell r="E1420">
            <v>-19953.939999999999</v>
          </cell>
        </row>
        <row r="1421">
          <cell r="C1421">
            <v>-6.0499200000000002</v>
          </cell>
          <cell r="E1421">
            <v>-19970.2</v>
          </cell>
        </row>
        <row r="1422">
          <cell r="C1422">
            <v>-6.0558990000000001</v>
          </cell>
          <cell r="E1422">
            <v>-19986.400000000001</v>
          </cell>
        </row>
        <row r="1423">
          <cell r="C1423">
            <v>-6.0619379999999996</v>
          </cell>
          <cell r="E1423">
            <v>-20002.68</v>
          </cell>
        </row>
        <row r="1424">
          <cell r="C1424">
            <v>-6.0678570000000001</v>
          </cell>
          <cell r="E1424">
            <v>-20019.13</v>
          </cell>
        </row>
        <row r="1425">
          <cell r="C1425">
            <v>-6.073836</v>
          </cell>
          <cell r="E1425">
            <v>-20035.560000000001</v>
          </cell>
        </row>
        <row r="1426">
          <cell r="C1426">
            <v>-6.079815</v>
          </cell>
          <cell r="E1426">
            <v>-20051.95</v>
          </cell>
        </row>
        <row r="1427">
          <cell r="C1427">
            <v>-6.0857939999999999</v>
          </cell>
          <cell r="E1427">
            <v>-20068.41</v>
          </cell>
        </row>
        <row r="1428">
          <cell r="C1428">
            <v>-6.0917729999999999</v>
          </cell>
          <cell r="E1428">
            <v>-20084.82</v>
          </cell>
        </row>
        <row r="1429">
          <cell r="C1429">
            <v>-6.0978709999999996</v>
          </cell>
          <cell r="E1429">
            <v>-20101.25</v>
          </cell>
        </row>
        <row r="1430">
          <cell r="C1430">
            <v>-6.1038500000000004</v>
          </cell>
          <cell r="E1430">
            <v>-20117.7</v>
          </cell>
        </row>
        <row r="1431">
          <cell r="C1431">
            <v>-6.1098290000000004</v>
          </cell>
          <cell r="E1431">
            <v>-20134.03</v>
          </cell>
        </row>
        <row r="1432">
          <cell r="C1432">
            <v>-6.1158679999999999</v>
          </cell>
          <cell r="E1432">
            <v>-20150.2</v>
          </cell>
        </row>
        <row r="1433">
          <cell r="C1433">
            <v>-6.1218469999999998</v>
          </cell>
          <cell r="E1433">
            <v>-20166.39</v>
          </cell>
        </row>
        <row r="1434">
          <cell r="C1434">
            <v>-6.1278860000000002</v>
          </cell>
          <cell r="E1434">
            <v>-20182.599999999999</v>
          </cell>
        </row>
        <row r="1435">
          <cell r="C1435">
            <v>-6.1338049999999997</v>
          </cell>
          <cell r="E1435">
            <v>-20198.71</v>
          </cell>
        </row>
        <row r="1436">
          <cell r="C1436">
            <v>-6.1398440000000001</v>
          </cell>
          <cell r="E1436">
            <v>-20214.919999999998</v>
          </cell>
        </row>
        <row r="1437">
          <cell r="C1437">
            <v>-6.145823</v>
          </cell>
          <cell r="E1437">
            <v>-20231.11</v>
          </cell>
        </row>
        <row r="1438">
          <cell r="C1438">
            <v>-6.1518610000000002</v>
          </cell>
          <cell r="E1438">
            <v>-20247.169999999998</v>
          </cell>
        </row>
        <row r="1439">
          <cell r="C1439">
            <v>-6.1578400000000002</v>
          </cell>
          <cell r="E1439">
            <v>-20263.150000000001</v>
          </cell>
        </row>
        <row r="1440">
          <cell r="C1440">
            <v>-6.1638789999999997</v>
          </cell>
          <cell r="E1440">
            <v>-20279.13</v>
          </cell>
        </row>
        <row r="1441">
          <cell r="C1441">
            <v>-6.1698579999999996</v>
          </cell>
          <cell r="E1441">
            <v>-20295.02</v>
          </cell>
        </row>
        <row r="1442">
          <cell r="C1442">
            <v>-6.1758959999999998</v>
          </cell>
          <cell r="E1442">
            <v>-20310.82</v>
          </cell>
        </row>
        <row r="1443">
          <cell r="C1443">
            <v>-6.1818160000000004</v>
          </cell>
          <cell r="E1443">
            <v>-20326.7</v>
          </cell>
        </row>
        <row r="1444">
          <cell r="C1444">
            <v>-6.1878539999999997</v>
          </cell>
          <cell r="E1444">
            <v>-20342.650000000001</v>
          </cell>
        </row>
        <row r="1445">
          <cell r="C1445">
            <v>-6.1938339999999998</v>
          </cell>
          <cell r="E1445">
            <v>-20358.689999999999</v>
          </cell>
        </row>
        <row r="1446">
          <cell r="C1446">
            <v>-6.1998129999999998</v>
          </cell>
          <cell r="E1446">
            <v>-20374.650000000001</v>
          </cell>
        </row>
        <row r="1447">
          <cell r="C1447">
            <v>-6.2057919999999998</v>
          </cell>
          <cell r="E1447">
            <v>-20390.55</v>
          </cell>
        </row>
        <row r="1448">
          <cell r="C1448">
            <v>-6.21183</v>
          </cell>
          <cell r="E1448">
            <v>-20406.34</v>
          </cell>
        </row>
        <row r="1449">
          <cell r="C1449">
            <v>-6.2178089999999999</v>
          </cell>
          <cell r="E1449">
            <v>-20422.07</v>
          </cell>
        </row>
        <row r="1450">
          <cell r="C1450">
            <v>-6.2238480000000003</v>
          </cell>
          <cell r="E1450">
            <v>-20437.900000000001</v>
          </cell>
        </row>
        <row r="1451">
          <cell r="C1451">
            <v>-6.2298270000000002</v>
          </cell>
          <cell r="E1451">
            <v>-20453.759999999998</v>
          </cell>
        </row>
        <row r="1452">
          <cell r="C1452">
            <v>-6.2358060000000002</v>
          </cell>
          <cell r="E1452">
            <v>-20469.490000000002</v>
          </cell>
        </row>
        <row r="1453">
          <cell r="C1453">
            <v>-6.2417850000000001</v>
          </cell>
          <cell r="E1453">
            <v>-20485.099999999999</v>
          </cell>
        </row>
        <row r="1454">
          <cell r="C1454">
            <v>-6.2478230000000003</v>
          </cell>
          <cell r="E1454">
            <v>-20500.68</v>
          </cell>
        </row>
        <row r="1455">
          <cell r="C1455">
            <v>-6.2538029999999996</v>
          </cell>
          <cell r="E1455">
            <v>-20516.22</v>
          </cell>
        </row>
        <row r="1456">
          <cell r="C1456">
            <v>-6.2598409999999998</v>
          </cell>
          <cell r="E1456">
            <v>-20531.79</v>
          </cell>
        </row>
        <row r="1457">
          <cell r="C1457">
            <v>-6.2658199999999997</v>
          </cell>
          <cell r="E1457">
            <v>-20547.43</v>
          </cell>
        </row>
        <row r="1458">
          <cell r="C1458">
            <v>-6.2717989999999997</v>
          </cell>
          <cell r="E1458">
            <v>-20563.05</v>
          </cell>
        </row>
        <row r="1459">
          <cell r="C1459">
            <v>-6.2777779999999996</v>
          </cell>
          <cell r="E1459">
            <v>-20578.61</v>
          </cell>
        </row>
        <row r="1460">
          <cell r="C1460">
            <v>-6.2837569999999996</v>
          </cell>
          <cell r="E1460">
            <v>-20594.150000000001</v>
          </cell>
        </row>
        <row r="1461">
          <cell r="C1461">
            <v>-6.2897959999999999</v>
          </cell>
          <cell r="E1461">
            <v>-20609.63</v>
          </cell>
        </row>
        <row r="1462">
          <cell r="C1462">
            <v>-6.2957739999999998</v>
          </cell>
          <cell r="E1462">
            <v>-20625.05</v>
          </cell>
        </row>
        <row r="1463">
          <cell r="C1463">
            <v>-6.3018130000000001</v>
          </cell>
          <cell r="E1463">
            <v>-20640.46</v>
          </cell>
        </row>
        <row r="1464">
          <cell r="C1464">
            <v>-6.3077930000000002</v>
          </cell>
          <cell r="E1464">
            <v>-20655.96</v>
          </cell>
        </row>
        <row r="1465">
          <cell r="C1465">
            <v>-6.3138310000000004</v>
          </cell>
          <cell r="E1465">
            <v>-20671.46</v>
          </cell>
        </row>
        <row r="1466">
          <cell r="C1466">
            <v>-6.3198689999999997</v>
          </cell>
          <cell r="E1466">
            <v>-20686.95</v>
          </cell>
        </row>
        <row r="1467">
          <cell r="C1467">
            <v>-6.3258489999999998</v>
          </cell>
          <cell r="E1467">
            <v>-20702.560000000001</v>
          </cell>
        </row>
        <row r="1468">
          <cell r="C1468">
            <v>-6.3318880000000002</v>
          </cell>
          <cell r="E1468">
            <v>-20718.02</v>
          </cell>
        </row>
        <row r="1469">
          <cell r="C1469">
            <v>-6.3378670000000001</v>
          </cell>
          <cell r="E1469">
            <v>-20733.38</v>
          </cell>
        </row>
        <row r="1470">
          <cell r="C1470">
            <v>-6.3439050000000003</v>
          </cell>
          <cell r="E1470">
            <v>-20748.7</v>
          </cell>
        </row>
        <row r="1471">
          <cell r="C1471">
            <v>-6.3498239999999999</v>
          </cell>
          <cell r="E1471">
            <v>-20764.099999999999</v>
          </cell>
        </row>
        <row r="1472">
          <cell r="C1472">
            <v>-6.3559229999999998</v>
          </cell>
          <cell r="E1472">
            <v>-20779.45</v>
          </cell>
        </row>
        <row r="1473">
          <cell r="C1473">
            <v>-6.3619019999999997</v>
          </cell>
          <cell r="E1473">
            <v>-20794.82</v>
          </cell>
        </row>
        <row r="1474">
          <cell r="C1474">
            <v>-6.3679399999999999</v>
          </cell>
          <cell r="E1474">
            <v>-20810.169999999998</v>
          </cell>
        </row>
        <row r="1475">
          <cell r="C1475">
            <v>-6.3738599999999996</v>
          </cell>
          <cell r="E1475">
            <v>-20825.400000000001</v>
          </cell>
        </row>
        <row r="1476">
          <cell r="C1476">
            <v>-6.3798979999999998</v>
          </cell>
          <cell r="E1476">
            <v>-20840.43</v>
          </cell>
        </row>
        <row r="1477">
          <cell r="C1477">
            <v>-6.3858180000000004</v>
          </cell>
          <cell r="E1477">
            <v>-20855.36</v>
          </cell>
        </row>
        <row r="1478">
          <cell r="C1478">
            <v>-6.3919170000000003</v>
          </cell>
          <cell r="E1478">
            <v>-20870.32</v>
          </cell>
        </row>
        <row r="1479">
          <cell r="C1479">
            <v>-6.3978349999999997</v>
          </cell>
          <cell r="E1479">
            <v>-20885.29</v>
          </cell>
        </row>
        <row r="1480">
          <cell r="C1480">
            <v>-6.4038740000000001</v>
          </cell>
          <cell r="E1480">
            <v>-20900.25</v>
          </cell>
        </row>
        <row r="1481">
          <cell r="C1481">
            <v>-6.409853</v>
          </cell>
          <cell r="E1481">
            <v>-20915.099999999999</v>
          </cell>
        </row>
        <row r="1482">
          <cell r="C1482">
            <v>-6.415832</v>
          </cell>
          <cell r="E1482">
            <v>-20930.05</v>
          </cell>
        </row>
        <row r="1483">
          <cell r="C1483">
            <v>-6.4218109999999999</v>
          </cell>
          <cell r="E1483">
            <v>-20945</v>
          </cell>
        </row>
        <row r="1484">
          <cell r="C1484">
            <v>-6.4277899999999999</v>
          </cell>
          <cell r="E1484">
            <v>-20959.77</v>
          </cell>
        </row>
        <row r="1485">
          <cell r="C1485">
            <v>-6.4338280000000001</v>
          </cell>
          <cell r="E1485">
            <v>-20974.61</v>
          </cell>
        </row>
        <row r="1486">
          <cell r="C1486">
            <v>-6.4397479999999998</v>
          </cell>
          <cell r="E1486">
            <v>-20989.57</v>
          </cell>
        </row>
        <row r="1487">
          <cell r="C1487">
            <v>-6.4457870000000002</v>
          </cell>
          <cell r="E1487">
            <v>-21004.639999999999</v>
          </cell>
        </row>
        <row r="1488">
          <cell r="C1488">
            <v>-6.4517660000000001</v>
          </cell>
          <cell r="E1488">
            <v>-21019.69</v>
          </cell>
        </row>
        <row r="1489">
          <cell r="C1489">
            <v>-6.4578639999999998</v>
          </cell>
          <cell r="E1489">
            <v>-21034.6</v>
          </cell>
        </row>
        <row r="1490">
          <cell r="C1490">
            <v>-6.4637830000000003</v>
          </cell>
          <cell r="E1490">
            <v>-21049.49</v>
          </cell>
        </row>
        <row r="1491">
          <cell r="C1491">
            <v>-6.4698219999999997</v>
          </cell>
          <cell r="E1491">
            <v>-21064.28</v>
          </cell>
        </row>
        <row r="1492">
          <cell r="C1492">
            <v>-6.4757410000000002</v>
          </cell>
          <cell r="E1492">
            <v>-21078.93</v>
          </cell>
        </row>
        <row r="1493">
          <cell r="C1493">
            <v>-6.4817799999999997</v>
          </cell>
          <cell r="E1493">
            <v>-21093.64</v>
          </cell>
        </row>
        <row r="1494">
          <cell r="C1494">
            <v>-6.4876990000000001</v>
          </cell>
          <cell r="E1494">
            <v>-21108.42</v>
          </cell>
        </row>
        <row r="1495">
          <cell r="C1495">
            <v>-6.4937969999999998</v>
          </cell>
          <cell r="E1495">
            <v>-21123.02</v>
          </cell>
        </row>
        <row r="1496">
          <cell r="C1496">
            <v>-6.4997769999999999</v>
          </cell>
          <cell r="E1496">
            <v>-21137.53</v>
          </cell>
        </row>
        <row r="1497">
          <cell r="C1497">
            <v>-6.5058150000000001</v>
          </cell>
          <cell r="E1497">
            <v>-21152.12</v>
          </cell>
        </row>
        <row r="1498">
          <cell r="C1498">
            <v>-6.5117940000000001</v>
          </cell>
          <cell r="E1498">
            <v>-21166.74</v>
          </cell>
        </row>
        <row r="1499">
          <cell r="C1499">
            <v>-6.5178330000000004</v>
          </cell>
          <cell r="E1499">
            <v>-21181.22</v>
          </cell>
        </row>
        <row r="1500">
          <cell r="C1500">
            <v>-6.5238120000000004</v>
          </cell>
          <cell r="E1500">
            <v>-21195.71</v>
          </cell>
        </row>
        <row r="1501">
          <cell r="C1501">
            <v>-6.5297910000000003</v>
          </cell>
          <cell r="E1501">
            <v>-21210.25</v>
          </cell>
        </row>
        <row r="1502">
          <cell r="C1502">
            <v>-6.5357700000000003</v>
          </cell>
          <cell r="E1502">
            <v>-21224.67</v>
          </cell>
        </row>
        <row r="1503">
          <cell r="C1503">
            <v>-6.5418079999999996</v>
          </cell>
          <cell r="E1503">
            <v>-21239.02</v>
          </cell>
        </row>
        <row r="1504">
          <cell r="C1504">
            <v>-6.5477869999999996</v>
          </cell>
          <cell r="E1504">
            <v>-21253.439999999999</v>
          </cell>
        </row>
        <row r="1505">
          <cell r="C1505">
            <v>-6.5537660000000004</v>
          </cell>
          <cell r="E1505">
            <v>-21267.84</v>
          </cell>
        </row>
        <row r="1506">
          <cell r="C1506">
            <v>-6.5598049999999999</v>
          </cell>
          <cell r="E1506">
            <v>-21282.36</v>
          </cell>
        </row>
        <row r="1507">
          <cell r="C1507">
            <v>-6.5657839999999998</v>
          </cell>
          <cell r="E1507">
            <v>-21296.85</v>
          </cell>
        </row>
        <row r="1508">
          <cell r="C1508">
            <v>-6.5718829999999997</v>
          </cell>
          <cell r="E1508">
            <v>-21311.11</v>
          </cell>
        </row>
        <row r="1509">
          <cell r="C1509">
            <v>-6.5778610000000004</v>
          </cell>
          <cell r="E1509">
            <v>-21325.25</v>
          </cell>
        </row>
        <row r="1510">
          <cell r="C1510">
            <v>-6.5838409999999996</v>
          </cell>
          <cell r="E1510">
            <v>-21339.25</v>
          </cell>
        </row>
        <row r="1511">
          <cell r="C1511">
            <v>-6.5898199999999996</v>
          </cell>
          <cell r="E1511">
            <v>-21353.26</v>
          </cell>
        </row>
        <row r="1512">
          <cell r="C1512">
            <v>-6.5958579999999998</v>
          </cell>
          <cell r="E1512">
            <v>-21367.279999999999</v>
          </cell>
        </row>
        <row r="1513">
          <cell r="C1513">
            <v>-6.6018369999999997</v>
          </cell>
          <cell r="E1513">
            <v>-21381.55</v>
          </cell>
        </row>
        <row r="1514">
          <cell r="C1514">
            <v>-6.6078159999999997</v>
          </cell>
          <cell r="E1514">
            <v>-21395.91</v>
          </cell>
        </row>
        <row r="1515">
          <cell r="C1515">
            <v>-6.6137949999999996</v>
          </cell>
          <cell r="E1515">
            <v>-21410.12</v>
          </cell>
        </row>
        <row r="1516">
          <cell r="C1516">
            <v>-6.619834</v>
          </cell>
          <cell r="E1516">
            <v>-21424.3</v>
          </cell>
        </row>
        <row r="1517">
          <cell r="C1517">
            <v>-6.625813</v>
          </cell>
          <cell r="E1517">
            <v>-21438.6</v>
          </cell>
        </row>
        <row r="1518">
          <cell r="C1518">
            <v>-6.6317909999999998</v>
          </cell>
          <cell r="E1518">
            <v>-21452.81</v>
          </cell>
        </row>
        <row r="1519">
          <cell r="C1519">
            <v>-6.6378300000000001</v>
          </cell>
          <cell r="E1519">
            <v>-21466.98</v>
          </cell>
        </row>
        <row r="1520">
          <cell r="C1520">
            <v>-6.6438090000000001</v>
          </cell>
          <cell r="E1520">
            <v>-21480.94</v>
          </cell>
        </row>
        <row r="1521">
          <cell r="C1521">
            <v>-6.6498480000000004</v>
          </cell>
          <cell r="E1521">
            <v>-21494.7</v>
          </cell>
        </row>
        <row r="1522">
          <cell r="C1522">
            <v>-6.655767</v>
          </cell>
          <cell r="E1522">
            <v>-21508.47</v>
          </cell>
        </row>
        <row r="1523">
          <cell r="C1523">
            <v>-6.6618060000000003</v>
          </cell>
          <cell r="E1523">
            <v>-21522.22</v>
          </cell>
        </row>
        <row r="1524">
          <cell r="C1524">
            <v>-6.6677249999999999</v>
          </cell>
          <cell r="E1524">
            <v>-21536.06</v>
          </cell>
        </row>
        <row r="1525">
          <cell r="C1525">
            <v>-6.6737640000000003</v>
          </cell>
          <cell r="E1525">
            <v>-21549.919999999998</v>
          </cell>
        </row>
        <row r="1526">
          <cell r="C1526">
            <v>-6.6797430000000002</v>
          </cell>
          <cell r="E1526">
            <v>-21563.86</v>
          </cell>
        </row>
        <row r="1527">
          <cell r="C1527">
            <v>-6.6857810000000004</v>
          </cell>
          <cell r="E1527">
            <v>-21577.84</v>
          </cell>
        </row>
        <row r="1528">
          <cell r="C1528">
            <v>-6.6917600000000004</v>
          </cell>
          <cell r="E1528">
            <v>-21591.87</v>
          </cell>
        </row>
        <row r="1529">
          <cell r="C1529">
            <v>-6.6978590000000002</v>
          </cell>
          <cell r="E1529">
            <v>-21605.759999999998</v>
          </cell>
        </row>
        <row r="1530">
          <cell r="C1530">
            <v>-6.7037779999999998</v>
          </cell>
          <cell r="E1530">
            <v>-21619.68</v>
          </cell>
        </row>
        <row r="1531">
          <cell r="C1531">
            <v>-6.7098170000000001</v>
          </cell>
          <cell r="E1531">
            <v>-21633.42</v>
          </cell>
        </row>
        <row r="1532">
          <cell r="C1532">
            <v>-6.7157960000000001</v>
          </cell>
          <cell r="E1532">
            <v>-21647.06</v>
          </cell>
        </row>
        <row r="1533">
          <cell r="C1533">
            <v>-6.7217750000000001</v>
          </cell>
          <cell r="E1533">
            <v>-21660.76</v>
          </cell>
        </row>
        <row r="1534">
          <cell r="C1534">
            <v>-6.7278140000000004</v>
          </cell>
          <cell r="E1534">
            <v>-21674.48</v>
          </cell>
        </row>
        <row r="1535">
          <cell r="C1535">
            <v>-6.733733</v>
          </cell>
          <cell r="E1535">
            <v>-21688.17</v>
          </cell>
        </row>
        <row r="1536">
          <cell r="C1536">
            <v>-6.7397710000000002</v>
          </cell>
          <cell r="E1536">
            <v>-21701.94</v>
          </cell>
        </row>
        <row r="1537">
          <cell r="C1537">
            <v>-6.7457500000000001</v>
          </cell>
          <cell r="E1537">
            <v>-21715.65</v>
          </cell>
        </row>
        <row r="1538">
          <cell r="C1538">
            <v>-6.7517889999999996</v>
          </cell>
          <cell r="E1538">
            <v>-21729.27</v>
          </cell>
        </row>
        <row r="1539">
          <cell r="C1539">
            <v>-6.7578279999999999</v>
          </cell>
          <cell r="E1539">
            <v>-21742.94</v>
          </cell>
        </row>
        <row r="1540">
          <cell r="C1540">
            <v>-6.7638660000000002</v>
          </cell>
          <cell r="E1540">
            <v>-21756.65</v>
          </cell>
        </row>
        <row r="1541">
          <cell r="C1541">
            <v>-6.7697859999999999</v>
          </cell>
          <cell r="E1541">
            <v>-21770.37</v>
          </cell>
        </row>
        <row r="1542">
          <cell r="C1542">
            <v>-6.7758250000000002</v>
          </cell>
          <cell r="E1542">
            <v>-21783.98</v>
          </cell>
        </row>
        <row r="1543">
          <cell r="C1543">
            <v>-6.781803</v>
          </cell>
          <cell r="E1543">
            <v>-21797.48</v>
          </cell>
        </row>
        <row r="1544">
          <cell r="C1544">
            <v>-6.7878420000000004</v>
          </cell>
          <cell r="E1544">
            <v>-21810.95</v>
          </cell>
        </row>
        <row r="1545">
          <cell r="C1545">
            <v>-6.7938809999999998</v>
          </cell>
          <cell r="E1545">
            <v>-21824.31</v>
          </cell>
        </row>
        <row r="1546">
          <cell r="C1546">
            <v>-6.7998599999999998</v>
          </cell>
          <cell r="E1546">
            <v>-21837.69</v>
          </cell>
        </row>
        <row r="1547">
          <cell r="C1547">
            <v>-6.8058389999999997</v>
          </cell>
          <cell r="E1547">
            <v>-21851.07</v>
          </cell>
        </row>
        <row r="1548">
          <cell r="C1548">
            <v>-6.8118179999999997</v>
          </cell>
          <cell r="E1548">
            <v>-21864.37</v>
          </cell>
        </row>
        <row r="1549">
          <cell r="C1549">
            <v>-6.8177960000000004</v>
          </cell>
          <cell r="E1549">
            <v>-21877.52</v>
          </cell>
        </row>
        <row r="1550">
          <cell r="C1550">
            <v>-6.8238349999999999</v>
          </cell>
          <cell r="E1550">
            <v>-21890.68</v>
          </cell>
        </row>
        <row r="1551">
          <cell r="C1551">
            <v>-6.829815</v>
          </cell>
          <cell r="E1551">
            <v>-21903.919999999998</v>
          </cell>
        </row>
        <row r="1552">
          <cell r="C1552">
            <v>-6.8358530000000002</v>
          </cell>
          <cell r="E1552">
            <v>-21917.3</v>
          </cell>
        </row>
        <row r="1553">
          <cell r="C1553">
            <v>-6.8418320000000001</v>
          </cell>
          <cell r="E1553">
            <v>-21930.46</v>
          </cell>
        </row>
        <row r="1554">
          <cell r="C1554">
            <v>-6.8478110000000001</v>
          </cell>
          <cell r="E1554">
            <v>-21943.51</v>
          </cell>
        </row>
        <row r="1555">
          <cell r="C1555">
            <v>-6.85379</v>
          </cell>
          <cell r="E1555">
            <v>-21956.57</v>
          </cell>
        </row>
        <row r="1556">
          <cell r="C1556">
            <v>-6.8598290000000004</v>
          </cell>
          <cell r="E1556">
            <v>-21969.64</v>
          </cell>
        </row>
        <row r="1557">
          <cell r="C1557">
            <v>-6.8658080000000004</v>
          </cell>
          <cell r="E1557">
            <v>-21982.84</v>
          </cell>
        </row>
        <row r="1558">
          <cell r="C1558">
            <v>-6.8718459999999997</v>
          </cell>
          <cell r="E1558">
            <v>-21995.98</v>
          </cell>
        </row>
        <row r="1559">
          <cell r="C1559">
            <v>-6.8777650000000001</v>
          </cell>
          <cell r="E1559">
            <v>-22009.08</v>
          </cell>
        </row>
        <row r="1560">
          <cell r="C1560">
            <v>-6.8838039999999996</v>
          </cell>
          <cell r="E1560">
            <v>-22022.12</v>
          </cell>
        </row>
        <row r="1561">
          <cell r="C1561">
            <v>-6.8898429999999999</v>
          </cell>
          <cell r="E1561">
            <v>-22035.15</v>
          </cell>
        </row>
        <row r="1562">
          <cell r="C1562">
            <v>-6.8958219999999999</v>
          </cell>
          <cell r="E1562">
            <v>-22048.13</v>
          </cell>
        </row>
        <row r="1563">
          <cell r="C1563">
            <v>-6.9018600000000001</v>
          </cell>
          <cell r="E1563">
            <v>-22061.15</v>
          </cell>
        </row>
        <row r="1564">
          <cell r="C1564">
            <v>-6.9078999999999997</v>
          </cell>
          <cell r="E1564">
            <v>-22074.25</v>
          </cell>
        </row>
        <row r="1565">
          <cell r="C1565">
            <v>-6.9138789999999997</v>
          </cell>
          <cell r="E1565">
            <v>-22087.32</v>
          </cell>
        </row>
        <row r="1566">
          <cell r="C1566">
            <v>-6.9199169999999999</v>
          </cell>
          <cell r="E1566">
            <v>-22100.19</v>
          </cell>
        </row>
        <row r="1567">
          <cell r="C1567">
            <v>-6.9258369999999996</v>
          </cell>
          <cell r="E1567">
            <v>-22112.82</v>
          </cell>
        </row>
        <row r="1568">
          <cell r="C1568">
            <v>-6.9338480000000002</v>
          </cell>
          <cell r="E1568">
            <v>-22129.47</v>
          </cell>
        </row>
        <row r="1569">
          <cell r="C1569">
            <v>-6.9398280000000003</v>
          </cell>
          <cell r="E1569">
            <v>-22142.09</v>
          </cell>
        </row>
        <row r="1570">
          <cell r="C1570">
            <v>-6.9458659999999997</v>
          </cell>
          <cell r="E1570">
            <v>-22154.84</v>
          </cell>
        </row>
        <row r="1571">
          <cell r="C1571">
            <v>-6.9518449999999996</v>
          </cell>
          <cell r="E1571">
            <v>-22167.52</v>
          </cell>
        </row>
        <row r="1572">
          <cell r="C1572">
            <v>-6.9578239999999996</v>
          </cell>
          <cell r="E1572">
            <v>-22180.33</v>
          </cell>
        </row>
        <row r="1573">
          <cell r="C1573">
            <v>-6.9638629999999999</v>
          </cell>
          <cell r="E1573">
            <v>-22193.22</v>
          </cell>
        </row>
        <row r="1574">
          <cell r="C1574">
            <v>-6.9698419999999999</v>
          </cell>
          <cell r="E1574">
            <v>-22205.96</v>
          </cell>
        </row>
        <row r="1575">
          <cell r="C1575">
            <v>-6.9758800000000001</v>
          </cell>
          <cell r="E1575">
            <v>-22218.58</v>
          </cell>
        </row>
        <row r="1576">
          <cell r="C1576">
            <v>-6.9819190000000004</v>
          </cell>
          <cell r="E1576">
            <v>-22231.16</v>
          </cell>
        </row>
        <row r="1577">
          <cell r="C1577">
            <v>-6.9879579999999999</v>
          </cell>
          <cell r="E1577">
            <v>-22243.73</v>
          </cell>
        </row>
        <row r="1578">
          <cell r="C1578">
            <v>-6.9939369999999998</v>
          </cell>
          <cell r="E1578">
            <v>-22256.31</v>
          </cell>
        </row>
        <row r="1579">
          <cell r="C1579">
            <v>-7.0019489999999998</v>
          </cell>
          <cell r="E1579">
            <v>-22272.799999999999</v>
          </cell>
        </row>
        <row r="1580">
          <cell r="C1580">
            <v>-7.0099600000000004</v>
          </cell>
          <cell r="E1580">
            <v>-22289.31</v>
          </cell>
        </row>
        <row r="1581">
          <cell r="C1581">
            <v>-7.0179119999999999</v>
          </cell>
          <cell r="E1581">
            <v>-22305.68</v>
          </cell>
        </row>
        <row r="1582">
          <cell r="C1582">
            <v>-7.0258640000000003</v>
          </cell>
          <cell r="E1582">
            <v>-22322.06</v>
          </cell>
        </row>
        <row r="1583">
          <cell r="C1583">
            <v>-7.033817</v>
          </cell>
          <cell r="E1583">
            <v>-22338.44</v>
          </cell>
        </row>
        <row r="1584">
          <cell r="C1584">
            <v>-7.0417680000000002</v>
          </cell>
          <cell r="E1584">
            <v>-22354.63</v>
          </cell>
        </row>
        <row r="1585">
          <cell r="C1585">
            <v>-7.0497800000000002</v>
          </cell>
          <cell r="E1585">
            <v>-22370.94</v>
          </cell>
        </row>
        <row r="1586">
          <cell r="C1586">
            <v>-7.0577319999999997</v>
          </cell>
          <cell r="E1586">
            <v>-22387.15</v>
          </cell>
        </row>
        <row r="1587">
          <cell r="C1587">
            <v>-7.0657439999999996</v>
          </cell>
          <cell r="E1587">
            <v>-22403.439999999999</v>
          </cell>
        </row>
        <row r="1588">
          <cell r="C1588">
            <v>-7.073696</v>
          </cell>
          <cell r="E1588">
            <v>-22419.83</v>
          </cell>
        </row>
        <row r="1589">
          <cell r="C1589">
            <v>-7.0817680000000003</v>
          </cell>
          <cell r="E1589">
            <v>-22436.28</v>
          </cell>
        </row>
        <row r="1590">
          <cell r="C1590">
            <v>-7.0898389999999996</v>
          </cell>
          <cell r="E1590">
            <v>-22452.76</v>
          </cell>
        </row>
        <row r="1591">
          <cell r="C1591">
            <v>-7.097791</v>
          </cell>
          <cell r="E1591">
            <v>-22469.1</v>
          </cell>
        </row>
        <row r="1592">
          <cell r="C1592">
            <v>-7.1058630000000003</v>
          </cell>
          <cell r="E1592">
            <v>-22485.31</v>
          </cell>
        </row>
        <row r="1593">
          <cell r="C1593">
            <v>-7.1139340000000004</v>
          </cell>
          <cell r="E1593">
            <v>-22501.49</v>
          </cell>
        </row>
        <row r="1594">
          <cell r="C1594">
            <v>-7.1218859999999999</v>
          </cell>
          <cell r="E1594">
            <v>-22517.73</v>
          </cell>
        </row>
        <row r="1595">
          <cell r="C1595">
            <v>-7.1299580000000002</v>
          </cell>
          <cell r="E1595">
            <v>-22533.89</v>
          </cell>
        </row>
        <row r="1596">
          <cell r="C1596">
            <v>-7.137969</v>
          </cell>
          <cell r="E1596">
            <v>-22549.99</v>
          </cell>
        </row>
        <row r="1597">
          <cell r="C1597">
            <v>-7.1459219999999997</v>
          </cell>
          <cell r="E1597">
            <v>-22565.77</v>
          </cell>
        </row>
        <row r="1598">
          <cell r="C1598">
            <v>-7.1538130000000004</v>
          </cell>
          <cell r="E1598">
            <v>-22581.49</v>
          </cell>
        </row>
        <row r="1599">
          <cell r="C1599">
            <v>-7.1618849999999998</v>
          </cell>
          <cell r="E1599">
            <v>-22597.16</v>
          </cell>
        </row>
        <row r="1600">
          <cell r="C1600">
            <v>-7.1698370000000002</v>
          </cell>
          <cell r="E1600">
            <v>-22612.959999999999</v>
          </cell>
        </row>
        <row r="1601">
          <cell r="C1601">
            <v>-7.1777889999999998</v>
          </cell>
          <cell r="E1601">
            <v>-22628.69</v>
          </cell>
        </row>
        <row r="1602">
          <cell r="C1602">
            <v>-7.1858610000000001</v>
          </cell>
          <cell r="E1602">
            <v>-22644.43</v>
          </cell>
        </row>
        <row r="1603">
          <cell r="C1603">
            <v>-7.1938129999999996</v>
          </cell>
          <cell r="E1603">
            <v>-22659.9</v>
          </cell>
        </row>
        <row r="1604">
          <cell r="C1604">
            <v>-7.2018839999999997</v>
          </cell>
          <cell r="E1604">
            <v>-22675.26</v>
          </cell>
        </row>
        <row r="1605">
          <cell r="C1605">
            <v>-7.2098370000000003</v>
          </cell>
          <cell r="E1605">
            <v>-22690.59</v>
          </cell>
        </row>
        <row r="1606">
          <cell r="C1606">
            <v>-7.2179080000000004</v>
          </cell>
          <cell r="E1606">
            <v>-22705.75</v>
          </cell>
        </row>
        <row r="1607">
          <cell r="C1607">
            <v>-7.2258599999999999</v>
          </cell>
          <cell r="E1607">
            <v>-22720.880000000001</v>
          </cell>
        </row>
        <row r="1608">
          <cell r="C1608">
            <v>-7.2338719999999999</v>
          </cell>
          <cell r="E1608">
            <v>-22736</v>
          </cell>
        </row>
        <row r="1609">
          <cell r="C1609">
            <v>-7.2418829999999996</v>
          </cell>
          <cell r="E1609">
            <v>-22751.25</v>
          </cell>
        </row>
        <row r="1610">
          <cell r="C1610">
            <v>-7.2498360000000002</v>
          </cell>
          <cell r="E1610">
            <v>-22766.74</v>
          </cell>
        </row>
        <row r="1611">
          <cell r="C1611">
            <v>-7.2578469999999999</v>
          </cell>
          <cell r="E1611">
            <v>-22781.98</v>
          </cell>
        </row>
        <row r="1612">
          <cell r="C1612">
            <v>-7.2659190000000002</v>
          </cell>
          <cell r="E1612">
            <v>-22797.03</v>
          </cell>
        </row>
        <row r="1613">
          <cell r="C1613">
            <v>-7.2738110000000002</v>
          </cell>
          <cell r="E1613">
            <v>-22811.95</v>
          </cell>
        </row>
        <row r="1614">
          <cell r="C1614">
            <v>-7.2818230000000002</v>
          </cell>
          <cell r="E1614">
            <v>-22826.81</v>
          </cell>
        </row>
        <row r="1615">
          <cell r="C1615">
            <v>-7.2898350000000001</v>
          </cell>
          <cell r="E1615">
            <v>-22841.65</v>
          </cell>
        </row>
        <row r="1616">
          <cell r="C1616">
            <v>-7.297847</v>
          </cell>
          <cell r="E1616">
            <v>-22856.34</v>
          </cell>
        </row>
        <row r="1617">
          <cell r="C1617">
            <v>-7.3058579999999997</v>
          </cell>
          <cell r="E1617">
            <v>-22871.040000000001</v>
          </cell>
        </row>
        <row r="1618">
          <cell r="C1618">
            <v>-7.3138699999999996</v>
          </cell>
          <cell r="E1618">
            <v>-22885.7</v>
          </cell>
        </row>
        <row r="1619">
          <cell r="C1619">
            <v>-7.3218819999999996</v>
          </cell>
          <cell r="E1619">
            <v>-22900.5</v>
          </cell>
        </row>
        <row r="1620">
          <cell r="C1620">
            <v>-7.3298930000000002</v>
          </cell>
          <cell r="E1620">
            <v>-22915.42</v>
          </cell>
        </row>
        <row r="1621">
          <cell r="C1621">
            <v>-7.3378459999999999</v>
          </cell>
          <cell r="E1621">
            <v>-22930.26</v>
          </cell>
        </row>
        <row r="1622">
          <cell r="C1622">
            <v>-7.3458569999999996</v>
          </cell>
          <cell r="E1622">
            <v>-22945.17</v>
          </cell>
        </row>
        <row r="1623">
          <cell r="C1623">
            <v>-7.3538699999999997</v>
          </cell>
          <cell r="E1623">
            <v>-22959.88</v>
          </cell>
        </row>
        <row r="1624">
          <cell r="C1624">
            <v>-7.3618810000000003</v>
          </cell>
          <cell r="E1624">
            <v>-22974.55</v>
          </cell>
        </row>
        <row r="1625">
          <cell r="C1625">
            <v>-7.3698329999999999</v>
          </cell>
          <cell r="E1625">
            <v>-22989.09</v>
          </cell>
        </row>
        <row r="1626">
          <cell r="C1626">
            <v>-7.3778449999999998</v>
          </cell>
          <cell r="E1626">
            <v>-23003.46</v>
          </cell>
        </row>
        <row r="1627">
          <cell r="C1627">
            <v>-7.3858569999999997</v>
          </cell>
          <cell r="E1627">
            <v>-23017.82</v>
          </cell>
        </row>
        <row r="1628">
          <cell r="C1628">
            <v>-7.3938090000000001</v>
          </cell>
          <cell r="E1628">
            <v>-23031.97</v>
          </cell>
        </row>
        <row r="1629">
          <cell r="C1629">
            <v>-7.401821</v>
          </cell>
          <cell r="E1629">
            <v>-23045.9</v>
          </cell>
        </row>
        <row r="1630">
          <cell r="C1630">
            <v>-7.4098920000000001</v>
          </cell>
          <cell r="E1630">
            <v>-23059.78</v>
          </cell>
        </row>
        <row r="1631">
          <cell r="C1631">
            <v>-7.4179040000000001</v>
          </cell>
          <cell r="E1631">
            <v>-23073.5</v>
          </cell>
        </row>
        <row r="1632">
          <cell r="C1632">
            <v>-7.4257960000000001</v>
          </cell>
          <cell r="E1632">
            <v>-23087.29</v>
          </cell>
        </row>
        <row r="1633">
          <cell r="C1633">
            <v>-7.4338680000000004</v>
          </cell>
          <cell r="E1633">
            <v>-23101.3</v>
          </cell>
        </row>
        <row r="1634">
          <cell r="C1634">
            <v>-7.4418800000000003</v>
          </cell>
          <cell r="E1634">
            <v>-23115.21</v>
          </cell>
        </row>
        <row r="1635">
          <cell r="C1635">
            <v>-7.4498309999999996</v>
          </cell>
          <cell r="E1635">
            <v>-23129.02</v>
          </cell>
        </row>
        <row r="1636">
          <cell r="C1636">
            <v>-7.4579029999999999</v>
          </cell>
          <cell r="E1636">
            <v>-23142.98</v>
          </cell>
        </row>
        <row r="1637">
          <cell r="C1637">
            <v>-7.4658550000000004</v>
          </cell>
          <cell r="E1637">
            <v>-23156.89</v>
          </cell>
        </row>
        <row r="1638">
          <cell r="C1638">
            <v>-7.4738069999999999</v>
          </cell>
          <cell r="E1638">
            <v>-23170.75</v>
          </cell>
        </row>
        <row r="1639">
          <cell r="C1639">
            <v>-7.481878</v>
          </cell>
          <cell r="E1639">
            <v>-23184.43</v>
          </cell>
        </row>
        <row r="1640">
          <cell r="C1640">
            <v>-7.4898309999999997</v>
          </cell>
          <cell r="E1640">
            <v>-23198.2</v>
          </cell>
        </row>
        <row r="1641">
          <cell r="C1641">
            <v>-7.4978420000000003</v>
          </cell>
          <cell r="E1641">
            <v>-23211.75</v>
          </cell>
        </row>
        <row r="1642">
          <cell r="C1642">
            <v>-7.5058550000000004</v>
          </cell>
          <cell r="E1642">
            <v>-23225.33</v>
          </cell>
        </row>
        <row r="1643">
          <cell r="C1643">
            <v>-7.5138660000000002</v>
          </cell>
          <cell r="E1643">
            <v>-23238.79</v>
          </cell>
        </row>
        <row r="1644">
          <cell r="C1644">
            <v>-7.5218780000000001</v>
          </cell>
          <cell r="E1644">
            <v>-23251.77</v>
          </cell>
        </row>
        <row r="1645">
          <cell r="C1645">
            <v>-7.52989</v>
          </cell>
          <cell r="E1645">
            <v>-23264.59</v>
          </cell>
        </row>
        <row r="1646">
          <cell r="C1646">
            <v>-7.5379009999999997</v>
          </cell>
          <cell r="E1646">
            <v>-23277.360000000001</v>
          </cell>
        </row>
        <row r="1647">
          <cell r="C1647">
            <v>-7.545973</v>
          </cell>
          <cell r="E1647">
            <v>-23290.21</v>
          </cell>
        </row>
        <row r="1648">
          <cell r="C1648">
            <v>-7.5539249999999996</v>
          </cell>
          <cell r="E1648">
            <v>-23302.99</v>
          </cell>
        </row>
        <row r="1649">
          <cell r="C1649">
            <v>-7.5619370000000004</v>
          </cell>
          <cell r="E1649">
            <v>-23315.77</v>
          </cell>
        </row>
        <row r="1650">
          <cell r="C1650">
            <v>-7.5699490000000003</v>
          </cell>
          <cell r="E1650">
            <v>-23328.58</v>
          </cell>
        </row>
        <row r="1651">
          <cell r="C1651">
            <v>-7.5779009999999998</v>
          </cell>
          <cell r="E1651">
            <v>-23341.22</v>
          </cell>
        </row>
        <row r="1652">
          <cell r="C1652">
            <v>-7.5857929999999998</v>
          </cell>
          <cell r="E1652">
            <v>-23353.86</v>
          </cell>
        </row>
        <row r="1653">
          <cell r="C1653">
            <v>-7.5958370000000004</v>
          </cell>
          <cell r="E1653">
            <v>-23369.360000000001</v>
          </cell>
        </row>
        <row r="1654">
          <cell r="C1654">
            <v>-7.6058219999999999</v>
          </cell>
          <cell r="E1654">
            <v>-23384.82</v>
          </cell>
        </row>
        <row r="1655">
          <cell r="C1655">
            <v>-7.6137750000000004</v>
          </cell>
          <cell r="E1655">
            <v>-23397.35</v>
          </cell>
        </row>
        <row r="1656">
          <cell r="C1656">
            <v>-7.6217860000000002</v>
          </cell>
          <cell r="E1656">
            <v>-23409.99</v>
          </cell>
        </row>
        <row r="1657">
          <cell r="C1657">
            <v>-7.6297379999999997</v>
          </cell>
          <cell r="E1657">
            <v>-23422.69</v>
          </cell>
        </row>
        <row r="1658">
          <cell r="C1658">
            <v>-7.63781</v>
          </cell>
          <cell r="E1658">
            <v>-23435.42</v>
          </cell>
        </row>
        <row r="1659">
          <cell r="C1659">
            <v>-7.6458209999999998</v>
          </cell>
          <cell r="E1659">
            <v>-23448.080000000002</v>
          </cell>
        </row>
        <row r="1660">
          <cell r="C1660">
            <v>-7.6558659999999996</v>
          </cell>
          <cell r="E1660">
            <v>-23463.63</v>
          </cell>
        </row>
        <row r="1661">
          <cell r="C1661">
            <v>-7.663818</v>
          </cell>
          <cell r="E1661">
            <v>-23476.18</v>
          </cell>
        </row>
        <row r="1662">
          <cell r="C1662">
            <v>-7.6718900000000003</v>
          </cell>
          <cell r="E1662">
            <v>-23488.720000000001</v>
          </cell>
        </row>
        <row r="1663">
          <cell r="C1663">
            <v>-7.6818749999999998</v>
          </cell>
          <cell r="E1663">
            <v>-23504.27</v>
          </cell>
        </row>
        <row r="1664">
          <cell r="C1664">
            <v>-7.6918600000000001</v>
          </cell>
          <cell r="E1664">
            <v>-23519.77</v>
          </cell>
        </row>
        <row r="1665">
          <cell r="C1665">
            <v>-7.7019039999999999</v>
          </cell>
          <cell r="E1665">
            <v>-23535.14</v>
          </cell>
        </row>
        <row r="1666">
          <cell r="C1666">
            <v>-7.7119489999999997</v>
          </cell>
          <cell r="E1666">
            <v>-23550.48</v>
          </cell>
        </row>
        <row r="1667">
          <cell r="C1667">
            <v>-7.7219340000000001</v>
          </cell>
          <cell r="E1667">
            <v>-23565.66</v>
          </cell>
        </row>
        <row r="1668">
          <cell r="C1668">
            <v>-7.7319190000000004</v>
          </cell>
          <cell r="E1668">
            <v>-23580.240000000002</v>
          </cell>
        </row>
        <row r="1669">
          <cell r="C1669">
            <v>-7.7419039999999999</v>
          </cell>
          <cell r="E1669">
            <v>-23594.799999999999</v>
          </cell>
        </row>
        <row r="1670">
          <cell r="C1670">
            <v>-7.7519479999999996</v>
          </cell>
          <cell r="E1670">
            <v>-23609.19</v>
          </cell>
        </row>
        <row r="1671">
          <cell r="C1671">
            <v>-7.7619920000000002</v>
          </cell>
          <cell r="E1671">
            <v>-23623.51</v>
          </cell>
        </row>
        <row r="1672">
          <cell r="C1672">
            <v>-7.7720370000000001</v>
          </cell>
          <cell r="E1672">
            <v>-23637.59</v>
          </cell>
        </row>
        <row r="1673">
          <cell r="C1673">
            <v>-7.7819019999999997</v>
          </cell>
          <cell r="E1673">
            <v>-23651.35</v>
          </cell>
        </row>
        <row r="1674">
          <cell r="C1674">
            <v>-7.7918880000000001</v>
          </cell>
          <cell r="E1674">
            <v>-23665.3</v>
          </cell>
        </row>
        <row r="1675">
          <cell r="C1675">
            <v>-7.8018130000000001</v>
          </cell>
          <cell r="E1675">
            <v>-23679.38</v>
          </cell>
        </row>
        <row r="1676">
          <cell r="C1676">
            <v>-7.8117970000000003</v>
          </cell>
          <cell r="E1676">
            <v>-23693.11</v>
          </cell>
        </row>
        <row r="1677">
          <cell r="C1677">
            <v>-7.8218420000000002</v>
          </cell>
          <cell r="E1677">
            <v>-23706.79</v>
          </cell>
        </row>
        <row r="1678">
          <cell r="C1678">
            <v>-7.8318859999999999</v>
          </cell>
          <cell r="E1678">
            <v>-23720.55</v>
          </cell>
        </row>
        <row r="1679">
          <cell r="C1679">
            <v>-7.8419319999999999</v>
          </cell>
          <cell r="E1679">
            <v>-23734.32</v>
          </cell>
        </row>
        <row r="1680">
          <cell r="C1680">
            <v>-7.8519160000000001</v>
          </cell>
          <cell r="E1680">
            <v>-23748.3</v>
          </cell>
        </row>
        <row r="1681">
          <cell r="C1681">
            <v>-7.8619009999999996</v>
          </cell>
          <cell r="E1681">
            <v>-23762.18</v>
          </cell>
        </row>
        <row r="1682">
          <cell r="C1682">
            <v>-7.8718849999999998</v>
          </cell>
          <cell r="E1682">
            <v>-23776.1</v>
          </cell>
        </row>
        <row r="1683">
          <cell r="C1683">
            <v>-7.8818700000000002</v>
          </cell>
          <cell r="E1683">
            <v>-23790.23</v>
          </cell>
        </row>
        <row r="1684">
          <cell r="C1684">
            <v>-7.8919160000000002</v>
          </cell>
          <cell r="E1684">
            <v>-23804.240000000002</v>
          </cell>
        </row>
        <row r="1685">
          <cell r="C1685">
            <v>-7.9019000000000004</v>
          </cell>
          <cell r="E1685">
            <v>-23817.67</v>
          </cell>
        </row>
        <row r="1686">
          <cell r="C1686">
            <v>-7.9120039999999996</v>
          </cell>
          <cell r="E1686">
            <v>-23830.39</v>
          </cell>
        </row>
        <row r="1687">
          <cell r="C1687">
            <v>-7.9219900000000001</v>
          </cell>
          <cell r="E1687">
            <v>-23842.959999999999</v>
          </cell>
        </row>
        <row r="1688">
          <cell r="C1688">
            <v>-7.9319139999999999</v>
          </cell>
          <cell r="E1688">
            <v>-23855.63</v>
          </cell>
        </row>
        <row r="1689">
          <cell r="C1689">
            <v>-7.9419000000000004</v>
          </cell>
          <cell r="E1689">
            <v>-23868.3</v>
          </cell>
        </row>
        <row r="1690">
          <cell r="C1690">
            <v>-7.9519440000000001</v>
          </cell>
          <cell r="E1690">
            <v>-23880.86</v>
          </cell>
        </row>
        <row r="1691">
          <cell r="C1691">
            <v>-7.9639620000000004</v>
          </cell>
          <cell r="E1691">
            <v>-23895.65</v>
          </cell>
        </row>
        <row r="1692">
          <cell r="C1692">
            <v>-7.9759200000000003</v>
          </cell>
          <cell r="E1692">
            <v>-23910.41</v>
          </cell>
        </row>
        <row r="1693">
          <cell r="C1693">
            <v>-7.9879369999999996</v>
          </cell>
          <cell r="E1693">
            <v>-23925.42</v>
          </cell>
        </row>
        <row r="1694">
          <cell r="C1694">
            <v>-7.997922</v>
          </cell>
          <cell r="E1694">
            <v>-23938.09</v>
          </cell>
        </row>
        <row r="1695">
          <cell r="C1695">
            <v>-8.0099400000000003</v>
          </cell>
          <cell r="E1695">
            <v>-23952.83</v>
          </cell>
        </row>
        <row r="1696">
          <cell r="C1696">
            <v>-8.0218980000000002</v>
          </cell>
          <cell r="E1696">
            <v>-23967.01</v>
          </cell>
        </row>
        <row r="1697">
          <cell r="C1697">
            <v>-8.0339150000000004</v>
          </cell>
          <cell r="E1697">
            <v>-23980.98</v>
          </cell>
        </row>
        <row r="1698">
          <cell r="C1698">
            <v>-8.0459329999999998</v>
          </cell>
          <cell r="E1698">
            <v>-23995.29</v>
          </cell>
        </row>
        <row r="1699">
          <cell r="C1699">
            <v>-8.0579509999999992</v>
          </cell>
          <cell r="E1699">
            <v>-24009.55</v>
          </cell>
        </row>
        <row r="1700">
          <cell r="C1700">
            <v>-8.0699679999999994</v>
          </cell>
          <cell r="E1700">
            <v>-24023.4</v>
          </cell>
        </row>
        <row r="1701">
          <cell r="C1701">
            <v>-8.0819860000000006</v>
          </cell>
          <cell r="E1701">
            <v>-24036.71</v>
          </cell>
        </row>
        <row r="1702">
          <cell r="C1702">
            <v>-8.0939429999999994</v>
          </cell>
          <cell r="E1702">
            <v>-24049.57</v>
          </cell>
        </row>
        <row r="1703">
          <cell r="C1703">
            <v>-8.1059619999999999</v>
          </cell>
          <cell r="E1703">
            <v>-24062.61</v>
          </cell>
        </row>
        <row r="1704">
          <cell r="C1704">
            <v>-8.1179790000000001</v>
          </cell>
          <cell r="E1704">
            <v>-24076.06</v>
          </cell>
        </row>
        <row r="1705">
          <cell r="C1705">
            <v>-8.129937</v>
          </cell>
          <cell r="E1705">
            <v>-24089.39</v>
          </cell>
        </row>
        <row r="1706">
          <cell r="C1706">
            <v>-8.1418959999999991</v>
          </cell>
          <cell r="E1706">
            <v>-24102.49</v>
          </cell>
        </row>
        <row r="1707">
          <cell r="C1707">
            <v>-8.153912</v>
          </cell>
          <cell r="E1707">
            <v>-24115.439999999999</v>
          </cell>
        </row>
        <row r="1708">
          <cell r="C1708">
            <v>-8.1659299999999995</v>
          </cell>
          <cell r="E1708">
            <v>-24128.38</v>
          </cell>
        </row>
        <row r="1709">
          <cell r="C1709">
            <v>-8.1779480000000007</v>
          </cell>
          <cell r="E1709">
            <v>-24141.040000000001</v>
          </cell>
        </row>
        <row r="1710">
          <cell r="C1710">
            <v>-8.1900250000000003</v>
          </cell>
          <cell r="E1710">
            <v>-24153.89</v>
          </cell>
        </row>
        <row r="1711">
          <cell r="C1711">
            <v>-8.2019830000000002</v>
          </cell>
          <cell r="E1711">
            <v>-24166.44</v>
          </cell>
        </row>
        <row r="1712">
          <cell r="C1712">
            <v>-8.2159139999999997</v>
          </cell>
          <cell r="E1712">
            <v>-24180.67</v>
          </cell>
        </row>
        <row r="1713">
          <cell r="C1713">
            <v>-8.2298460000000002</v>
          </cell>
          <cell r="E1713">
            <v>-24194.51</v>
          </cell>
        </row>
        <row r="1714">
          <cell r="C1714">
            <v>-8.2437760000000004</v>
          </cell>
          <cell r="E1714">
            <v>-24208.33</v>
          </cell>
        </row>
        <row r="1715">
          <cell r="C1715">
            <v>-8.2577069999999999</v>
          </cell>
          <cell r="E1715">
            <v>-24222.639999999999</v>
          </cell>
        </row>
        <row r="1716">
          <cell r="C1716">
            <v>-8.2717580000000002</v>
          </cell>
          <cell r="E1716">
            <v>-24236.99</v>
          </cell>
        </row>
        <row r="1717">
          <cell r="C1717">
            <v>-8.2858689999999999</v>
          </cell>
          <cell r="E1717">
            <v>-24251.51</v>
          </cell>
        </row>
        <row r="1718">
          <cell r="C1718">
            <v>-8.2999189999999992</v>
          </cell>
          <cell r="E1718">
            <v>-24265.74</v>
          </cell>
        </row>
        <row r="1719">
          <cell r="C1719">
            <v>-8.3139099999999999</v>
          </cell>
          <cell r="E1719">
            <v>-24279.83</v>
          </cell>
        </row>
        <row r="1720">
          <cell r="C1720">
            <v>-8.3278999999999996</v>
          </cell>
          <cell r="E1720">
            <v>-24293.45</v>
          </cell>
        </row>
        <row r="1721">
          <cell r="C1721">
            <v>-8.3418910000000004</v>
          </cell>
          <cell r="E1721">
            <v>-24306.880000000001</v>
          </cell>
        </row>
        <row r="1722">
          <cell r="C1722">
            <v>-8.3559409999999996</v>
          </cell>
          <cell r="E1722">
            <v>-24319.96</v>
          </cell>
        </row>
        <row r="1723">
          <cell r="C1723">
            <v>-8.3718450000000004</v>
          </cell>
          <cell r="E1723">
            <v>-24334.11</v>
          </cell>
        </row>
        <row r="1724">
          <cell r="C1724">
            <v>-8.38781</v>
          </cell>
          <cell r="E1724">
            <v>-24348.3</v>
          </cell>
        </row>
        <row r="1725">
          <cell r="C1725">
            <v>-8.4018599999999992</v>
          </cell>
          <cell r="E1725">
            <v>-24361.14</v>
          </cell>
        </row>
        <row r="1726">
          <cell r="C1726">
            <v>-8.4158500000000007</v>
          </cell>
          <cell r="E1726">
            <v>-24373.83</v>
          </cell>
        </row>
        <row r="1727">
          <cell r="C1727">
            <v>-8.4299009999999992</v>
          </cell>
          <cell r="E1727">
            <v>-24386.86</v>
          </cell>
        </row>
        <row r="1728">
          <cell r="C1728">
            <v>-8.443892</v>
          </cell>
          <cell r="E1728">
            <v>-24399.51</v>
          </cell>
        </row>
        <row r="1729">
          <cell r="C1729">
            <v>-8.4578830000000007</v>
          </cell>
          <cell r="E1729">
            <v>-24412.09</v>
          </cell>
        </row>
        <row r="1730">
          <cell r="C1730">
            <v>-8.4738469999999992</v>
          </cell>
          <cell r="E1730">
            <v>-24426.38</v>
          </cell>
        </row>
        <row r="1731">
          <cell r="C1731">
            <v>-8.4878970000000002</v>
          </cell>
          <cell r="E1731">
            <v>-24439.09</v>
          </cell>
        </row>
        <row r="1732">
          <cell r="C1732">
            <v>-8.5038599999999995</v>
          </cell>
          <cell r="E1732">
            <v>-24453.03</v>
          </cell>
        </row>
        <row r="1733">
          <cell r="C1733">
            <v>-8.5200040000000001</v>
          </cell>
          <cell r="E1733">
            <v>-24466.55</v>
          </cell>
        </row>
        <row r="1734">
          <cell r="C1734">
            <v>-8.5359079999999992</v>
          </cell>
          <cell r="E1734">
            <v>-24479.79</v>
          </cell>
        </row>
        <row r="1735">
          <cell r="C1735">
            <v>-8.5518719999999995</v>
          </cell>
          <cell r="E1735">
            <v>-24493.93</v>
          </cell>
        </row>
        <row r="1736">
          <cell r="C1736">
            <v>-8.567895</v>
          </cell>
          <cell r="E1736">
            <v>-24508.12</v>
          </cell>
        </row>
        <row r="1737">
          <cell r="C1737">
            <v>-8.5838590000000003</v>
          </cell>
          <cell r="E1737">
            <v>-24521.78</v>
          </cell>
        </row>
        <row r="1738">
          <cell r="C1738">
            <v>-8.5998230000000007</v>
          </cell>
          <cell r="E1738">
            <v>-24535.279999999999</v>
          </cell>
        </row>
        <row r="1739">
          <cell r="C1739">
            <v>-8.6159060000000007</v>
          </cell>
          <cell r="E1739">
            <v>-24548.59</v>
          </cell>
        </row>
        <row r="1740">
          <cell r="C1740">
            <v>-8.6318699999999993</v>
          </cell>
          <cell r="E1740">
            <v>-24561.9</v>
          </cell>
        </row>
        <row r="1741">
          <cell r="C1741">
            <v>-8.6478339999999996</v>
          </cell>
          <cell r="E1741">
            <v>-24575.3</v>
          </cell>
        </row>
        <row r="1742">
          <cell r="C1742">
            <v>-8.6638570000000001</v>
          </cell>
          <cell r="E1742">
            <v>-24588.79</v>
          </cell>
        </row>
        <row r="1743">
          <cell r="C1743">
            <v>-8.6798210000000005</v>
          </cell>
          <cell r="E1743">
            <v>-24602.14</v>
          </cell>
        </row>
        <row r="1744">
          <cell r="C1744">
            <v>-8.6957839999999997</v>
          </cell>
          <cell r="E1744">
            <v>-24615.040000000001</v>
          </cell>
        </row>
        <row r="1745">
          <cell r="C1745">
            <v>-8.7138410000000004</v>
          </cell>
          <cell r="E1745">
            <v>-24629.08</v>
          </cell>
        </row>
        <row r="1746">
          <cell r="C1746">
            <v>-8.7298639999999992</v>
          </cell>
          <cell r="E1746">
            <v>-24642.01</v>
          </cell>
        </row>
        <row r="1747">
          <cell r="C1747">
            <v>-8.7479209999999998</v>
          </cell>
          <cell r="E1747">
            <v>-24656.01</v>
          </cell>
        </row>
        <row r="1748">
          <cell r="C1748">
            <v>-8.7658579999999997</v>
          </cell>
          <cell r="E1748">
            <v>-24669.78</v>
          </cell>
        </row>
        <row r="1749">
          <cell r="C1749">
            <v>-8.7838550000000009</v>
          </cell>
          <cell r="E1749">
            <v>-24683.45</v>
          </cell>
        </row>
        <row r="1750">
          <cell r="C1750">
            <v>-8.8019119999999997</v>
          </cell>
          <cell r="E1750">
            <v>-24696.86</v>
          </cell>
        </row>
        <row r="1751">
          <cell r="C1751">
            <v>-8.8198480000000004</v>
          </cell>
          <cell r="E1751">
            <v>-24710.54</v>
          </cell>
        </row>
        <row r="1752">
          <cell r="C1752">
            <v>-8.8379639999999995</v>
          </cell>
          <cell r="E1752">
            <v>-24724.240000000002</v>
          </cell>
        </row>
        <row r="1753">
          <cell r="C1753">
            <v>-8.8559020000000004</v>
          </cell>
          <cell r="E1753">
            <v>-24737.62</v>
          </cell>
        </row>
        <row r="1754">
          <cell r="C1754">
            <v>-8.8738980000000005</v>
          </cell>
          <cell r="E1754">
            <v>-24751.11</v>
          </cell>
        </row>
        <row r="1755">
          <cell r="C1755">
            <v>-8.8919549999999994</v>
          </cell>
          <cell r="E1755">
            <v>-24764.15</v>
          </cell>
        </row>
        <row r="1756">
          <cell r="C1756">
            <v>-8.9099509999999995</v>
          </cell>
          <cell r="E1756">
            <v>-24776.95</v>
          </cell>
        </row>
        <row r="1757">
          <cell r="C1757">
            <v>-8.9279469999999996</v>
          </cell>
          <cell r="E1757">
            <v>-24790.36</v>
          </cell>
        </row>
        <row r="1758">
          <cell r="C1758">
            <v>-8.945945</v>
          </cell>
          <cell r="E1758">
            <v>-24803.82</v>
          </cell>
        </row>
        <row r="1759">
          <cell r="C1759">
            <v>-8.9640009999999997</v>
          </cell>
          <cell r="E1759">
            <v>-24816.71</v>
          </cell>
        </row>
        <row r="1760">
          <cell r="C1760">
            <v>-8.9819370000000003</v>
          </cell>
          <cell r="E1760">
            <v>-24829.49</v>
          </cell>
        </row>
        <row r="1761">
          <cell r="C1761">
            <v>-9.0019670000000005</v>
          </cell>
          <cell r="E1761">
            <v>-24842.89</v>
          </cell>
        </row>
        <row r="1762">
          <cell r="C1762">
            <v>-9.0218769999999999</v>
          </cell>
          <cell r="E1762">
            <v>-24856.42</v>
          </cell>
        </row>
        <row r="1763">
          <cell r="C1763">
            <v>-9.0419660000000004</v>
          </cell>
          <cell r="E1763">
            <v>-24870.21</v>
          </cell>
        </row>
        <row r="1764">
          <cell r="C1764">
            <v>-9.0618759999999998</v>
          </cell>
          <cell r="E1764">
            <v>-24884.04</v>
          </cell>
        </row>
        <row r="1765">
          <cell r="C1765">
            <v>-9.0818460000000005</v>
          </cell>
          <cell r="E1765">
            <v>-24897.119999999999</v>
          </cell>
        </row>
        <row r="1766">
          <cell r="C1766">
            <v>-9.1018749999999997</v>
          </cell>
          <cell r="E1766">
            <v>-24910.35</v>
          </cell>
        </row>
        <row r="1767">
          <cell r="C1767">
            <v>-9.1218450000000004</v>
          </cell>
          <cell r="E1767">
            <v>-24923.439999999999</v>
          </cell>
        </row>
        <row r="1768">
          <cell r="C1768">
            <v>-9.1418149999999994</v>
          </cell>
          <cell r="E1768">
            <v>-24936.560000000001</v>
          </cell>
        </row>
        <row r="1769">
          <cell r="C1769">
            <v>-9.1619039999999998</v>
          </cell>
          <cell r="E1769">
            <v>-24949.7</v>
          </cell>
        </row>
        <row r="1770">
          <cell r="C1770">
            <v>-9.1818740000000005</v>
          </cell>
          <cell r="E1770">
            <v>-24962.62</v>
          </cell>
        </row>
        <row r="1771">
          <cell r="C1771">
            <v>-9.2019629999999992</v>
          </cell>
          <cell r="E1771">
            <v>-24975.13</v>
          </cell>
        </row>
        <row r="1772">
          <cell r="C1772">
            <v>-9.2219329999999999</v>
          </cell>
          <cell r="E1772">
            <v>-24987.78</v>
          </cell>
        </row>
        <row r="1773">
          <cell r="C1773">
            <v>-9.2419019999999996</v>
          </cell>
          <cell r="E1773">
            <v>-25000.37</v>
          </cell>
        </row>
        <row r="1774">
          <cell r="C1774">
            <v>-9.2619319999999998</v>
          </cell>
          <cell r="E1774">
            <v>-25013.06</v>
          </cell>
        </row>
        <row r="1775">
          <cell r="C1775">
            <v>-9.2819009999999995</v>
          </cell>
          <cell r="E1775">
            <v>-25025.87</v>
          </cell>
        </row>
        <row r="1776">
          <cell r="C1776">
            <v>-9.3018710000000002</v>
          </cell>
          <cell r="E1776">
            <v>-25038.5</v>
          </cell>
        </row>
        <row r="1777">
          <cell r="C1777">
            <v>-9.3238140000000005</v>
          </cell>
          <cell r="E1777">
            <v>-25051.53</v>
          </cell>
        </row>
        <row r="1778">
          <cell r="C1778">
            <v>-9.3478490000000001</v>
          </cell>
          <cell r="E1778">
            <v>-25064.91</v>
          </cell>
        </row>
        <row r="1779">
          <cell r="C1779">
            <v>-9.3699110000000001</v>
          </cell>
          <cell r="E1779">
            <v>-25078.51</v>
          </cell>
        </row>
        <row r="1780">
          <cell r="C1780">
            <v>-9.3919739999999994</v>
          </cell>
          <cell r="E1780">
            <v>-25091.85</v>
          </cell>
        </row>
        <row r="1781">
          <cell r="C1781">
            <v>-9.4139160000000004</v>
          </cell>
          <cell r="E1781">
            <v>-25104.639999999999</v>
          </cell>
        </row>
        <row r="1782">
          <cell r="C1782">
            <v>-9.4378930000000008</v>
          </cell>
          <cell r="E1782">
            <v>-25118.2</v>
          </cell>
        </row>
        <row r="1783">
          <cell r="C1783">
            <v>-9.4618079999999996</v>
          </cell>
          <cell r="E1783">
            <v>-25131.68</v>
          </cell>
        </row>
        <row r="1784">
          <cell r="C1784">
            <v>-9.4840499999999999</v>
          </cell>
          <cell r="E1784">
            <v>-25144.959999999999</v>
          </cell>
        </row>
        <row r="1785">
          <cell r="C1785">
            <v>-9.5059930000000001</v>
          </cell>
          <cell r="E1785">
            <v>-25158.18</v>
          </cell>
        </row>
        <row r="1786">
          <cell r="C1786">
            <v>-9.5319409999999998</v>
          </cell>
          <cell r="E1786">
            <v>-25171.58</v>
          </cell>
        </row>
        <row r="1787">
          <cell r="C1787">
            <v>-9.5578889999999994</v>
          </cell>
          <cell r="E1787">
            <v>-25184.97</v>
          </cell>
        </row>
        <row r="1788">
          <cell r="C1788">
            <v>-9.581925</v>
          </cell>
          <cell r="E1788">
            <v>-25198.3</v>
          </cell>
        </row>
        <row r="1789">
          <cell r="C1789">
            <v>-9.6059610000000006</v>
          </cell>
          <cell r="E1789">
            <v>-25211.59</v>
          </cell>
        </row>
        <row r="1790">
          <cell r="C1790">
            <v>-9.6319090000000003</v>
          </cell>
          <cell r="E1790">
            <v>-25224.81</v>
          </cell>
        </row>
        <row r="1791">
          <cell r="C1791">
            <v>-9.6558849999999996</v>
          </cell>
          <cell r="E1791">
            <v>-25237.42</v>
          </cell>
        </row>
        <row r="1792">
          <cell r="C1792">
            <v>-9.6798599999999997</v>
          </cell>
          <cell r="E1792">
            <v>-25250.21</v>
          </cell>
        </row>
        <row r="1793">
          <cell r="C1793">
            <v>-9.7038960000000003</v>
          </cell>
          <cell r="E1793">
            <v>-25263.05</v>
          </cell>
        </row>
        <row r="1794">
          <cell r="C1794">
            <v>-9.7299039999999994</v>
          </cell>
          <cell r="E1794">
            <v>-25276.63</v>
          </cell>
        </row>
        <row r="1795">
          <cell r="C1795">
            <v>-9.7559129999999996</v>
          </cell>
          <cell r="E1795">
            <v>-25290.15</v>
          </cell>
        </row>
        <row r="1796">
          <cell r="C1796">
            <v>-9.7798879999999997</v>
          </cell>
          <cell r="E1796">
            <v>-25303.4</v>
          </cell>
        </row>
        <row r="1797">
          <cell r="C1797">
            <v>-9.8019510000000007</v>
          </cell>
          <cell r="E1797">
            <v>-25316</v>
          </cell>
        </row>
        <row r="1798">
          <cell r="C1798">
            <v>-9.8259860000000003</v>
          </cell>
          <cell r="E1798">
            <v>-25328.87</v>
          </cell>
        </row>
        <row r="1799">
          <cell r="C1799">
            <v>-9.8519950000000005</v>
          </cell>
          <cell r="E1799">
            <v>-25342.37</v>
          </cell>
        </row>
        <row r="1800">
          <cell r="C1800">
            <v>-9.8779439999999994</v>
          </cell>
          <cell r="E1800">
            <v>-25355.79</v>
          </cell>
        </row>
        <row r="1801">
          <cell r="C1801">
            <v>-9.9040110000000006</v>
          </cell>
          <cell r="E1801">
            <v>-25368.73</v>
          </cell>
        </row>
        <row r="1802">
          <cell r="C1802">
            <v>-9.9300200000000007</v>
          </cell>
          <cell r="E1802">
            <v>-25381.37</v>
          </cell>
        </row>
        <row r="1803">
          <cell r="C1803">
            <v>-9.958062</v>
          </cell>
          <cell r="E1803">
            <v>-25394.68</v>
          </cell>
        </row>
        <row r="1804">
          <cell r="C1804">
            <v>-9.9839500000000001</v>
          </cell>
          <cell r="E1804">
            <v>-25408.07</v>
          </cell>
        </row>
        <row r="1805">
          <cell r="C1805">
            <v>-10.0099</v>
          </cell>
          <cell r="E1805">
            <v>-25421.279999999999</v>
          </cell>
        </row>
        <row r="1806">
          <cell r="C1806">
            <v>-10.035970000000001</v>
          </cell>
          <cell r="E1806">
            <v>-25434.32</v>
          </cell>
        </row>
        <row r="1807">
          <cell r="C1807">
            <v>-10.059939999999999</v>
          </cell>
          <cell r="E1807">
            <v>-25446.98</v>
          </cell>
        </row>
        <row r="1808">
          <cell r="C1808">
            <v>-10.08398</v>
          </cell>
          <cell r="E1808">
            <v>-25460.33</v>
          </cell>
        </row>
        <row r="1809">
          <cell r="C1809">
            <v>-10.105980000000001</v>
          </cell>
          <cell r="E1809">
            <v>-25472.880000000001</v>
          </cell>
        </row>
        <row r="1810">
          <cell r="C1810">
            <v>-10.13002</v>
          </cell>
          <cell r="E1810">
            <v>-25486.14</v>
          </cell>
        </row>
        <row r="1811">
          <cell r="C1811">
            <v>-10.15399</v>
          </cell>
          <cell r="E1811">
            <v>-25499.17</v>
          </cell>
        </row>
        <row r="1812">
          <cell r="C1812">
            <v>-10.17797</v>
          </cell>
          <cell r="E1812">
            <v>-25512.71</v>
          </cell>
        </row>
        <row r="1813">
          <cell r="C1813">
            <v>-10.199909999999999</v>
          </cell>
          <cell r="E1813">
            <v>-25525.65</v>
          </cell>
        </row>
        <row r="1814">
          <cell r="C1814">
            <v>-10.221909999999999</v>
          </cell>
          <cell r="E1814">
            <v>-25538.639999999999</v>
          </cell>
        </row>
        <row r="1815">
          <cell r="C1815">
            <v>-10.243919999999999</v>
          </cell>
          <cell r="E1815">
            <v>-25551.46</v>
          </cell>
        </row>
        <row r="1816">
          <cell r="C1816">
            <v>-10.26789</v>
          </cell>
          <cell r="E1816">
            <v>-25564.57</v>
          </cell>
        </row>
        <row r="1817">
          <cell r="C1817">
            <v>-10.29199</v>
          </cell>
          <cell r="E1817">
            <v>-25577.91</v>
          </cell>
        </row>
        <row r="1818">
          <cell r="C1818">
            <v>-10.313929999999999</v>
          </cell>
          <cell r="E1818">
            <v>-25590.43</v>
          </cell>
        </row>
        <row r="1819">
          <cell r="C1819">
            <v>-10.337899999999999</v>
          </cell>
          <cell r="E1819">
            <v>-25603.52</v>
          </cell>
        </row>
        <row r="1820">
          <cell r="C1820">
            <v>-10.36397</v>
          </cell>
          <cell r="E1820">
            <v>-25616.49</v>
          </cell>
        </row>
        <row r="1821">
          <cell r="C1821">
            <v>-10.38992</v>
          </cell>
          <cell r="E1821">
            <v>-25629.16</v>
          </cell>
        </row>
        <row r="1822">
          <cell r="C1822">
            <v>-10.417960000000001</v>
          </cell>
          <cell r="E1822">
            <v>-25642.16</v>
          </cell>
        </row>
        <row r="1823">
          <cell r="C1823">
            <v>-10.45396</v>
          </cell>
          <cell r="E1823">
            <v>-25654.94</v>
          </cell>
        </row>
        <row r="1824">
          <cell r="C1824">
            <v>-10.553979999999999</v>
          </cell>
          <cell r="E1824">
            <v>-25667.03</v>
          </cell>
        </row>
        <row r="1825">
          <cell r="C1825">
            <v>-10.61796</v>
          </cell>
          <cell r="E1825">
            <v>-25680</v>
          </cell>
        </row>
        <row r="1826">
          <cell r="C1826">
            <v>-10.643789999999999</v>
          </cell>
          <cell r="E1826">
            <v>-25692.69</v>
          </cell>
        </row>
        <row r="1827">
          <cell r="C1827">
            <v>-10.663880000000001</v>
          </cell>
          <cell r="E1827">
            <v>-25705.23</v>
          </cell>
        </row>
        <row r="1828">
          <cell r="C1828">
            <v>-10.68397</v>
          </cell>
          <cell r="E1828">
            <v>-25718.71</v>
          </cell>
        </row>
        <row r="1829">
          <cell r="C1829">
            <v>-10.70196</v>
          </cell>
          <cell r="E1829">
            <v>-25731.21</v>
          </cell>
        </row>
        <row r="1830">
          <cell r="C1830">
            <v>-10.72002</v>
          </cell>
          <cell r="E1830">
            <v>-25743.73</v>
          </cell>
        </row>
        <row r="1831">
          <cell r="C1831">
            <v>-10.73807</v>
          </cell>
          <cell r="E1831">
            <v>-25756.86</v>
          </cell>
        </row>
        <row r="1832">
          <cell r="C1832">
            <v>-10.75595</v>
          </cell>
          <cell r="E1832">
            <v>-25770.48</v>
          </cell>
        </row>
        <row r="1833">
          <cell r="C1833">
            <v>-10.774010000000001</v>
          </cell>
          <cell r="E1833">
            <v>-25784.51</v>
          </cell>
        </row>
        <row r="1834">
          <cell r="C1834">
            <v>-10.78997</v>
          </cell>
          <cell r="E1834">
            <v>-25797.55</v>
          </cell>
        </row>
        <row r="1835">
          <cell r="C1835">
            <v>-10.80594</v>
          </cell>
          <cell r="E1835">
            <v>-25811.13</v>
          </cell>
        </row>
        <row r="1836">
          <cell r="C1836">
            <v>-10.821960000000001</v>
          </cell>
          <cell r="E1836">
            <v>-25824.240000000002</v>
          </cell>
        </row>
        <row r="1837">
          <cell r="C1837">
            <v>-10.83792</v>
          </cell>
          <cell r="E1837">
            <v>-25837.78</v>
          </cell>
        </row>
        <row r="1838">
          <cell r="C1838">
            <v>-10.853949999999999</v>
          </cell>
          <cell r="E1838">
            <v>-25851.52</v>
          </cell>
        </row>
        <row r="1839">
          <cell r="C1839">
            <v>-10.86985</v>
          </cell>
          <cell r="E1839">
            <v>-25865.03</v>
          </cell>
        </row>
        <row r="1840">
          <cell r="C1840">
            <v>-10.88593</v>
          </cell>
          <cell r="E1840">
            <v>-25877.8</v>
          </cell>
        </row>
        <row r="1841">
          <cell r="C1841">
            <v>-10.901960000000001</v>
          </cell>
          <cell r="E1841">
            <v>-25890.6</v>
          </cell>
        </row>
        <row r="1842">
          <cell r="C1842">
            <v>-10.919890000000001</v>
          </cell>
          <cell r="E1842">
            <v>-25904.53</v>
          </cell>
        </row>
        <row r="1843">
          <cell r="C1843">
            <v>-10.937950000000001</v>
          </cell>
          <cell r="E1843">
            <v>-25917.83</v>
          </cell>
        </row>
        <row r="1844">
          <cell r="C1844">
            <v>-10.95589</v>
          </cell>
          <cell r="E1844">
            <v>-25930.35</v>
          </cell>
        </row>
        <row r="1845">
          <cell r="C1845">
            <v>-10.97592</v>
          </cell>
          <cell r="E1845">
            <v>-25943.48</v>
          </cell>
        </row>
        <row r="1846">
          <cell r="C1846">
            <v>-10.99995</v>
          </cell>
          <cell r="E1846">
            <v>-25956.74</v>
          </cell>
        </row>
        <row r="1847">
          <cell r="C1847">
            <v>-11.025840000000001</v>
          </cell>
          <cell r="E1847">
            <v>-25969.85</v>
          </cell>
        </row>
        <row r="1848">
          <cell r="C1848">
            <v>-11.05789</v>
          </cell>
          <cell r="E1848">
            <v>-25982.85</v>
          </cell>
        </row>
        <row r="1849">
          <cell r="C1849">
            <v>-11.09388</v>
          </cell>
          <cell r="E1849">
            <v>-25995.47</v>
          </cell>
        </row>
        <row r="1850">
          <cell r="C1850">
            <v>-11.193910000000001</v>
          </cell>
          <cell r="E1850">
            <v>-25988</v>
          </cell>
        </row>
        <row r="1851">
          <cell r="C1851">
            <v>-11.293939999999999</v>
          </cell>
          <cell r="E1851">
            <v>-25987.17</v>
          </cell>
        </row>
        <row r="1852">
          <cell r="C1852">
            <v>-11.325979999999999</v>
          </cell>
          <cell r="E1852">
            <v>-26000.06</v>
          </cell>
        </row>
        <row r="1853">
          <cell r="C1853">
            <v>-11.351990000000001</v>
          </cell>
          <cell r="E1853">
            <v>-26012.81</v>
          </cell>
        </row>
        <row r="1854">
          <cell r="C1854">
            <v>-11.377940000000001</v>
          </cell>
          <cell r="E1854">
            <v>-26026.25</v>
          </cell>
        </row>
        <row r="1855">
          <cell r="C1855">
            <v>-11.401859999999999</v>
          </cell>
          <cell r="E1855">
            <v>-26039.78</v>
          </cell>
        </row>
        <row r="1856">
          <cell r="C1856">
            <v>-11.42595</v>
          </cell>
          <cell r="E1856">
            <v>-26053.27</v>
          </cell>
        </row>
        <row r="1857">
          <cell r="C1857">
            <v>-11.447900000000001</v>
          </cell>
          <cell r="E1857">
            <v>-26066.45</v>
          </cell>
        </row>
        <row r="1858">
          <cell r="C1858">
            <v>-11.469900000000001</v>
          </cell>
          <cell r="E1858">
            <v>-26079.23</v>
          </cell>
        </row>
        <row r="1859">
          <cell r="C1859">
            <v>-11.491899999999999</v>
          </cell>
          <cell r="E1859">
            <v>-26092.06</v>
          </cell>
        </row>
        <row r="1860">
          <cell r="C1860">
            <v>-11.51384</v>
          </cell>
          <cell r="E1860">
            <v>-26105.64</v>
          </cell>
        </row>
        <row r="1861">
          <cell r="C1861">
            <v>-11.53393</v>
          </cell>
          <cell r="E1861">
            <v>-26119.13</v>
          </cell>
        </row>
        <row r="1862">
          <cell r="C1862">
            <v>-11.553839999999999</v>
          </cell>
          <cell r="E1862">
            <v>-26132.84</v>
          </cell>
        </row>
        <row r="1863">
          <cell r="C1863">
            <v>-11.57184</v>
          </cell>
          <cell r="E1863">
            <v>-26145.51</v>
          </cell>
        </row>
        <row r="1864">
          <cell r="C1864">
            <v>-11.5899</v>
          </cell>
          <cell r="E1864">
            <v>-26158.14</v>
          </cell>
        </row>
        <row r="1865">
          <cell r="C1865">
            <v>-11.607950000000001</v>
          </cell>
          <cell r="E1865">
            <v>-26171</v>
          </cell>
        </row>
        <row r="1866">
          <cell r="C1866">
            <v>-11.62392</v>
          </cell>
          <cell r="E1866">
            <v>-26121.4</v>
          </cell>
        </row>
        <row r="1867">
          <cell r="C1867">
            <v>-11.62595</v>
          </cell>
          <cell r="E1867">
            <v>-25999.24</v>
          </cell>
        </row>
        <row r="1868">
          <cell r="C1868">
            <v>-11.627980000000001</v>
          </cell>
          <cell r="E1868">
            <v>-25789.73</v>
          </cell>
        </row>
        <row r="1869">
          <cell r="C1869">
            <v>-11.63007</v>
          </cell>
          <cell r="E1869">
            <v>-25509.19</v>
          </cell>
        </row>
        <row r="1870">
          <cell r="C1870">
            <v>-11.63217</v>
          </cell>
          <cell r="E1870">
            <v>-25179.56</v>
          </cell>
        </row>
        <row r="1871">
          <cell r="C1871">
            <v>-11.6342</v>
          </cell>
          <cell r="E1871">
            <v>-24812.69</v>
          </cell>
        </row>
        <row r="1872">
          <cell r="C1872">
            <v>-11.636229999999999</v>
          </cell>
          <cell r="E1872">
            <v>-24416.7</v>
          </cell>
        </row>
        <row r="1873">
          <cell r="C1873">
            <v>-11.63833</v>
          </cell>
          <cell r="E1873">
            <v>-24002.34</v>
          </cell>
        </row>
        <row r="1874">
          <cell r="C1874">
            <v>-11.640359999999999</v>
          </cell>
          <cell r="E1874">
            <v>-23579.88</v>
          </cell>
        </row>
        <row r="1875">
          <cell r="C1875">
            <v>-11.64245</v>
          </cell>
          <cell r="E1875">
            <v>-23156.34</v>
          </cell>
        </row>
        <row r="1876">
          <cell r="C1876">
            <v>-11.644539999999999</v>
          </cell>
          <cell r="E1876">
            <v>-22737.14</v>
          </cell>
        </row>
        <row r="1877">
          <cell r="C1877">
            <v>-11.64664</v>
          </cell>
          <cell r="E1877">
            <v>-22327.64</v>
          </cell>
        </row>
        <row r="1878">
          <cell r="C1878">
            <v>-11.648669999999999</v>
          </cell>
          <cell r="E1878">
            <v>-21932.41</v>
          </cell>
        </row>
        <row r="1879">
          <cell r="C1879">
            <v>-11.650700000000001</v>
          </cell>
          <cell r="E1879">
            <v>-21554.69</v>
          </cell>
        </row>
        <row r="1880">
          <cell r="C1880">
            <v>-11.65273</v>
          </cell>
          <cell r="E1880">
            <v>-21196.85</v>
          </cell>
        </row>
        <row r="1881">
          <cell r="C1881">
            <v>-11.65483</v>
          </cell>
          <cell r="E1881">
            <v>-20860.78</v>
          </cell>
        </row>
        <row r="1882">
          <cell r="C1882">
            <v>-11.65686</v>
          </cell>
          <cell r="E1882">
            <v>-20547.810000000001</v>
          </cell>
        </row>
        <row r="1883">
          <cell r="C1883">
            <v>-11.65889</v>
          </cell>
          <cell r="E1883">
            <v>-20258.64</v>
          </cell>
        </row>
        <row r="1884">
          <cell r="C1884">
            <v>-11.66093</v>
          </cell>
          <cell r="E1884">
            <v>-19993.509999999998</v>
          </cell>
        </row>
        <row r="1885">
          <cell r="C1885">
            <v>-11.66296</v>
          </cell>
          <cell r="E1885">
            <v>-19752.27</v>
          </cell>
        </row>
        <row r="1886">
          <cell r="C1886">
            <v>-11.66499</v>
          </cell>
          <cell r="E1886">
            <v>-19534.5</v>
          </cell>
        </row>
        <row r="1887">
          <cell r="C1887">
            <v>-11.667020000000001</v>
          </cell>
          <cell r="E1887">
            <v>-19339.48</v>
          </cell>
        </row>
        <row r="1888">
          <cell r="C1888">
            <v>-11.66906</v>
          </cell>
          <cell r="E1888">
            <v>-19166.3</v>
          </cell>
        </row>
        <row r="1889">
          <cell r="C1889">
            <v>-11.67109</v>
          </cell>
          <cell r="E1889">
            <v>-19013.89</v>
          </cell>
        </row>
        <row r="1890">
          <cell r="C1890">
            <v>-11.673120000000001</v>
          </cell>
          <cell r="E1890">
            <v>-18881.03</v>
          </cell>
        </row>
        <row r="1891">
          <cell r="C1891">
            <v>-11.67516</v>
          </cell>
          <cell r="E1891">
            <v>-18766.419999999998</v>
          </cell>
        </row>
        <row r="1892">
          <cell r="C1892">
            <v>-11.67719</v>
          </cell>
          <cell r="E1892">
            <v>-18668.71</v>
          </cell>
        </row>
        <row r="1893">
          <cell r="C1893">
            <v>-11.679220000000001</v>
          </cell>
          <cell r="E1893">
            <v>-18586.53</v>
          </cell>
        </row>
        <row r="1894">
          <cell r="C1894">
            <v>-11.681190000000001</v>
          </cell>
          <cell r="E1894">
            <v>-18518.54</v>
          </cell>
        </row>
        <row r="1895">
          <cell r="C1895">
            <v>-11.68317</v>
          </cell>
          <cell r="E1895">
            <v>-18463.39</v>
          </cell>
        </row>
        <row r="1896">
          <cell r="C1896">
            <v>-11.6852</v>
          </cell>
          <cell r="E1896">
            <v>-18419.79</v>
          </cell>
        </row>
        <row r="1897">
          <cell r="C1897">
            <v>-11.68723</v>
          </cell>
          <cell r="E1897">
            <v>-18386.490000000002</v>
          </cell>
        </row>
        <row r="1898">
          <cell r="C1898">
            <v>-11.68927</v>
          </cell>
          <cell r="E1898">
            <v>-18362.28</v>
          </cell>
        </row>
        <row r="1899">
          <cell r="C1899">
            <v>-11.6913</v>
          </cell>
          <cell r="E1899">
            <v>-18346.03</v>
          </cell>
        </row>
        <row r="1900">
          <cell r="C1900">
            <v>-11.6953</v>
          </cell>
          <cell r="E1900">
            <v>-18333.21</v>
          </cell>
        </row>
        <row r="1901">
          <cell r="C1901">
            <v>-11.70134</v>
          </cell>
          <cell r="E1901">
            <v>-18349.419999999998</v>
          </cell>
        </row>
        <row r="1902">
          <cell r="C1902">
            <v>-11.70529</v>
          </cell>
          <cell r="E1902">
            <v>-18374.96</v>
          </cell>
        </row>
        <row r="1903">
          <cell r="C1903">
            <v>-11.70726</v>
          </cell>
          <cell r="E1903">
            <v>-18390.32</v>
          </cell>
        </row>
        <row r="1904">
          <cell r="C1904">
            <v>-11.709300000000001</v>
          </cell>
          <cell r="E1904">
            <v>-18406.75</v>
          </cell>
        </row>
        <row r="1905">
          <cell r="C1905">
            <v>-11.71133</v>
          </cell>
          <cell r="E1905">
            <v>-18423.86</v>
          </cell>
        </row>
        <row r="1906">
          <cell r="C1906">
            <v>-11.7133</v>
          </cell>
          <cell r="E1906">
            <v>-18441.29</v>
          </cell>
        </row>
        <row r="1907">
          <cell r="C1907">
            <v>-11.71527</v>
          </cell>
          <cell r="E1907">
            <v>-18458.72</v>
          </cell>
        </row>
        <row r="1908">
          <cell r="C1908">
            <v>-11.71725</v>
          </cell>
          <cell r="E1908">
            <v>-18475.89</v>
          </cell>
        </row>
        <row r="1909">
          <cell r="C1909">
            <v>-11.719279999999999</v>
          </cell>
          <cell r="E1909">
            <v>-18492.599999999999</v>
          </cell>
        </row>
        <row r="1910">
          <cell r="C1910">
            <v>-11.72125</v>
          </cell>
          <cell r="E1910">
            <v>-18508.68</v>
          </cell>
        </row>
        <row r="1911">
          <cell r="C1911">
            <v>-11.72329</v>
          </cell>
          <cell r="E1911">
            <v>-18524</v>
          </cell>
        </row>
        <row r="1912">
          <cell r="C1912">
            <v>-11.72532</v>
          </cell>
          <cell r="E1912">
            <v>-18538.45</v>
          </cell>
        </row>
        <row r="1913">
          <cell r="C1913">
            <v>-11.72729</v>
          </cell>
          <cell r="E1913">
            <v>-18551.95</v>
          </cell>
        </row>
        <row r="1914">
          <cell r="C1914">
            <v>-11.72927</v>
          </cell>
          <cell r="E1914">
            <v>-18564.509999999998</v>
          </cell>
        </row>
        <row r="1915">
          <cell r="C1915">
            <v>-11.733269999999999</v>
          </cell>
          <cell r="E1915">
            <v>-18586.68</v>
          </cell>
        </row>
        <row r="1916">
          <cell r="C1916">
            <v>-11.73728</v>
          </cell>
          <cell r="E1916">
            <v>-18604.91</v>
          </cell>
        </row>
        <row r="1917">
          <cell r="C1917">
            <v>-11.74122</v>
          </cell>
          <cell r="E1917">
            <v>-18619.45</v>
          </cell>
        </row>
        <row r="1918">
          <cell r="C1918">
            <v>-11.747260000000001</v>
          </cell>
          <cell r="E1918">
            <v>-18635.04</v>
          </cell>
        </row>
        <row r="1919">
          <cell r="C1919">
            <v>-11.757250000000001</v>
          </cell>
          <cell r="E1919">
            <v>-18648.580000000002</v>
          </cell>
        </row>
        <row r="1920">
          <cell r="C1920">
            <v>-11.856619999999999</v>
          </cell>
          <cell r="E1920">
            <v>-18647.25</v>
          </cell>
        </row>
        <row r="1921">
          <cell r="C1921">
            <v>-11.92244</v>
          </cell>
          <cell r="E1921">
            <v>-18634.150000000001</v>
          </cell>
        </row>
        <row r="1922">
          <cell r="C1922">
            <v>-11.944330000000001</v>
          </cell>
          <cell r="E1922">
            <v>-18620.37</v>
          </cell>
        </row>
        <row r="1923">
          <cell r="C1923">
            <v>-11.960290000000001</v>
          </cell>
          <cell r="E1923">
            <v>-18607.09</v>
          </cell>
        </row>
        <row r="1924">
          <cell r="C1924">
            <v>-11.972250000000001</v>
          </cell>
          <cell r="E1924">
            <v>-18594.47</v>
          </cell>
        </row>
        <row r="1925">
          <cell r="C1925">
            <v>-11.984209999999999</v>
          </cell>
          <cell r="E1925">
            <v>-18579.27</v>
          </cell>
        </row>
        <row r="1926">
          <cell r="C1926">
            <v>-11.99419</v>
          </cell>
          <cell r="E1926">
            <v>-18564.580000000002</v>
          </cell>
        </row>
        <row r="1927">
          <cell r="C1927">
            <v>-12.0022</v>
          </cell>
          <cell r="E1927">
            <v>-18551.599999999999</v>
          </cell>
        </row>
        <row r="1928">
          <cell r="C1928">
            <v>-12.010160000000001</v>
          </cell>
          <cell r="E1928">
            <v>-18537.580000000002</v>
          </cell>
        </row>
        <row r="1929">
          <cell r="C1929">
            <v>-12.01817</v>
          </cell>
          <cell r="E1929">
            <v>-18522.52</v>
          </cell>
        </row>
        <row r="1930">
          <cell r="C1930">
            <v>-12.02618</v>
          </cell>
          <cell r="E1930">
            <v>-18506.080000000002</v>
          </cell>
        </row>
        <row r="1931">
          <cell r="C1931">
            <v>-12.032159999999999</v>
          </cell>
          <cell r="E1931">
            <v>-18492.87</v>
          </cell>
        </row>
        <row r="1932">
          <cell r="C1932">
            <v>-12.0382</v>
          </cell>
          <cell r="E1932">
            <v>-18478.919999999998</v>
          </cell>
        </row>
        <row r="1933">
          <cell r="C1933">
            <v>-12.044180000000001</v>
          </cell>
          <cell r="E1933">
            <v>-18464.060000000001</v>
          </cell>
        </row>
        <row r="1934">
          <cell r="C1934">
            <v>-12.05016</v>
          </cell>
          <cell r="E1934">
            <v>-18448.63</v>
          </cell>
        </row>
        <row r="1935">
          <cell r="C1935">
            <v>-12.05613</v>
          </cell>
          <cell r="E1935">
            <v>-18432.650000000001</v>
          </cell>
        </row>
        <row r="1936">
          <cell r="C1936">
            <v>-12.06217</v>
          </cell>
          <cell r="E1936">
            <v>-18416.169999999998</v>
          </cell>
        </row>
        <row r="1937">
          <cell r="C1937">
            <v>-12.068149999999999</v>
          </cell>
          <cell r="E1937">
            <v>-18398.98</v>
          </cell>
        </row>
        <row r="1938">
          <cell r="C1938">
            <v>-12.07419</v>
          </cell>
          <cell r="E1938">
            <v>-18380.87</v>
          </cell>
        </row>
        <row r="1939">
          <cell r="C1939">
            <v>-12.080170000000001</v>
          </cell>
          <cell r="E1939">
            <v>-18362.03</v>
          </cell>
        </row>
        <row r="1940">
          <cell r="C1940">
            <v>-12.08412</v>
          </cell>
          <cell r="E1940">
            <v>-18349.05</v>
          </cell>
        </row>
        <row r="1941">
          <cell r="C1941">
            <v>-12.088179999999999</v>
          </cell>
          <cell r="E1941">
            <v>-18335.73</v>
          </cell>
        </row>
        <row r="1942">
          <cell r="C1942">
            <v>-12.092129999999999</v>
          </cell>
          <cell r="E1942">
            <v>-18322.04</v>
          </cell>
        </row>
        <row r="1943">
          <cell r="C1943">
            <v>-12.09613</v>
          </cell>
          <cell r="E1943">
            <v>-18308.07</v>
          </cell>
        </row>
        <row r="1944">
          <cell r="C1944">
            <v>-12.100199999999999</v>
          </cell>
          <cell r="E1944">
            <v>-18293.900000000001</v>
          </cell>
        </row>
        <row r="1945">
          <cell r="C1945">
            <v>-12.104139999999999</v>
          </cell>
          <cell r="E1945">
            <v>-18279.55</v>
          </cell>
        </row>
        <row r="1946">
          <cell r="C1946">
            <v>-12.10815</v>
          </cell>
          <cell r="E1946">
            <v>-18265.05</v>
          </cell>
        </row>
        <row r="1947">
          <cell r="C1947">
            <v>-12.1121</v>
          </cell>
          <cell r="E1947">
            <v>-18250.439999999999</v>
          </cell>
        </row>
        <row r="1948">
          <cell r="C1948">
            <v>-12.116099999999999</v>
          </cell>
          <cell r="E1948">
            <v>-18235.7</v>
          </cell>
        </row>
        <row r="1949">
          <cell r="C1949">
            <v>-12.12011</v>
          </cell>
          <cell r="E1949">
            <v>-18220.78</v>
          </cell>
        </row>
        <row r="1950">
          <cell r="C1950">
            <v>-12.12406</v>
          </cell>
          <cell r="E1950">
            <v>-18205.669999999998</v>
          </cell>
        </row>
        <row r="1951">
          <cell r="C1951">
            <v>-12.12806</v>
          </cell>
          <cell r="E1951">
            <v>-18190.37</v>
          </cell>
        </row>
        <row r="1952">
          <cell r="C1952">
            <v>-12.132070000000001</v>
          </cell>
          <cell r="E1952">
            <v>-18174.82</v>
          </cell>
        </row>
        <row r="1953">
          <cell r="C1953">
            <v>-12.13607</v>
          </cell>
          <cell r="E1953">
            <v>-18159</v>
          </cell>
        </row>
        <row r="1954">
          <cell r="C1954">
            <v>-12.140079999999999</v>
          </cell>
          <cell r="E1954">
            <v>-18142.97</v>
          </cell>
        </row>
        <row r="1955">
          <cell r="C1955">
            <v>-12.14414</v>
          </cell>
          <cell r="E1955">
            <v>-18126.810000000001</v>
          </cell>
        </row>
        <row r="1956">
          <cell r="C1956">
            <v>-12.14809</v>
          </cell>
          <cell r="E1956">
            <v>-18110.689999999999</v>
          </cell>
        </row>
        <row r="1957">
          <cell r="C1957">
            <v>-12.152100000000001</v>
          </cell>
          <cell r="E1957">
            <v>-18094.64</v>
          </cell>
        </row>
        <row r="1958">
          <cell r="C1958">
            <v>-12.1561</v>
          </cell>
          <cell r="E1958">
            <v>-18078.560000000001</v>
          </cell>
        </row>
        <row r="1959">
          <cell r="C1959">
            <v>-12.16005</v>
          </cell>
          <cell r="E1959">
            <v>-18062.37</v>
          </cell>
        </row>
        <row r="1960">
          <cell r="C1960">
            <v>-12.16405</v>
          </cell>
          <cell r="E1960">
            <v>-18046.189999999999</v>
          </cell>
        </row>
        <row r="1961">
          <cell r="C1961">
            <v>-12.168060000000001</v>
          </cell>
          <cell r="E1961">
            <v>-18030.23</v>
          </cell>
        </row>
        <row r="1962">
          <cell r="C1962">
            <v>-12.17207</v>
          </cell>
          <cell r="E1962">
            <v>-18014.48</v>
          </cell>
        </row>
        <row r="1963">
          <cell r="C1963">
            <v>-12.176069999999999</v>
          </cell>
          <cell r="E1963">
            <v>-17998.87</v>
          </cell>
        </row>
        <row r="1964">
          <cell r="C1964">
            <v>-12.18008</v>
          </cell>
          <cell r="E1964">
            <v>-17983.259999999998</v>
          </cell>
        </row>
        <row r="1965">
          <cell r="C1965">
            <v>-12.18402</v>
          </cell>
          <cell r="E1965">
            <v>-17967.45</v>
          </cell>
        </row>
        <row r="1966">
          <cell r="C1966">
            <v>-12.188090000000001</v>
          </cell>
          <cell r="E1966">
            <v>-17951.36</v>
          </cell>
        </row>
        <row r="1967">
          <cell r="C1967">
            <v>-12.1921</v>
          </cell>
          <cell r="E1967">
            <v>-17935.09</v>
          </cell>
        </row>
        <row r="1968">
          <cell r="C1968">
            <v>-12.19604</v>
          </cell>
          <cell r="E1968">
            <v>-17918.68</v>
          </cell>
        </row>
        <row r="1969">
          <cell r="C1969">
            <v>-12.20011</v>
          </cell>
          <cell r="E1969">
            <v>-17902.07</v>
          </cell>
        </row>
        <row r="1970">
          <cell r="C1970">
            <v>-12.20411</v>
          </cell>
          <cell r="E1970">
            <v>-17885.34</v>
          </cell>
        </row>
        <row r="1971">
          <cell r="C1971">
            <v>-12.20806</v>
          </cell>
          <cell r="E1971">
            <v>-17868.45</v>
          </cell>
        </row>
        <row r="1972">
          <cell r="C1972">
            <v>-12.212070000000001</v>
          </cell>
          <cell r="E1972">
            <v>-17851.259999999998</v>
          </cell>
        </row>
        <row r="1973">
          <cell r="C1973">
            <v>-12.21607</v>
          </cell>
          <cell r="E1973">
            <v>-17833.32</v>
          </cell>
        </row>
        <row r="1974">
          <cell r="C1974">
            <v>-12.220079999999999</v>
          </cell>
          <cell r="E1974">
            <v>-17813.8</v>
          </cell>
        </row>
        <row r="1975">
          <cell r="C1975">
            <v>-12.224080000000001</v>
          </cell>
          <cell r="E1975">
            <v>-17792.689999999999</v>
          </cell>
        </row>
        <row r="1976">
          <cell r="C1976">
            <v>-12.22809</v>
          </cell>
          <cell r="E1976">
            <v>-17770.11</v>
          </cell>
        </row>
        <row r="1977">
          <cell r="C1977">
            <v>-12.232089999999999</v>
          </cell>
          <cell r="E1977">
            <v>-17746.32</v>
          </cell>
        </row>
        <row r="1978">
          <cell r="C1978">
            <v>-12.2361</v>
          </cell>
          <cell r="E1978">
            <v>-17721.599999999999</v>
          </cell>
        </row>
        <row r="1979">
          <cell r="C1979">
            <v>-12.23813</v>
          </cell>
          <cell r="E1979">
            <v>-17708.91</v>
          </cell>
        </row>
        <row r="1980">
          <cell r="C1980">
            <v>-12.240170000000001</v>
          </cell>
          <cell r="E1980">
            <v>-17695.740000000002</v>
          </cell>
        </row>
        <row r="1981">
          <cell r="C1981">
            <v>-12.242139999999999</v>
          </cell>
          <cell r="E1981">
            <v>-17681.689999999999</v>
          </cell>
        </row>
        <row r="1982">
          <cell r="C1982">
            <v>-12.244109999999999</v>
          </cell>
          <cell r="E1982">
            <v>-17666.439999999999</v>
          </cell>
        </row>
        <row r="1983">
          <cell r="C1983">
            <v>-12.246090000000001</v>
          </cell>
          <cell r="E1983">
            <v>-17649.93</v>
          </cell>
        </row>
        <row r="1984">
          <cell r="C1984">
            <v>-12.248060000000001</v>
          </cell>
          <cell r="E1984">
            <v>-17632.2</v>
          </cell>
        </row>
        <row r="1985">
          <cell r="C1985">
            <v>-12.25009</v>
          </cell>
          <cell r="E1985">
            <v>-17613.23</v>
          </cell>
        </row>
        <row r="1986">
          <cell r="C1986">
            <v>-12.25212</v>
          </cell>
          <cell r="E1986">
            <v>-17592.97</v>
          </cell>
        </row>
        <row r="1987">
          <cell r="C1987">
            <v>-12.254099999999999</v>
          </cell>
          <cell r="E1987">
            <v>-17571.37</v>
          </cell>
        </row>
        <row r="1988">
          <cell r="C1988">
            <v>-12.256069999999999</v>
          </cell>
          <cell r="E1988">
            <v>-17548.34</v>
          </cell>
        </row>
        <row r="1989">
          <cell r="C1989">
            <v>-12.258039999999999</v>
          </cell>
          <cell r="E1989">
            <v>-17523.72</v>
          </cell>
        </row>
        <row r="1990">
          <cell r="C1990">
            <v>-12.26008</v>
          </cell>
          <cell r="E1990">
            <v>-17497.439999999999</v>
          </cell>
        </row>
        <row r="1991">
          <cell r="C1991">
            <v>-12.26205</v>
          </cell>
          <cell r="E1991">
            <v>-17469.509999999998</v>
          </cell>
        </row>
        <row r="1992">
          <cell r="C1992">
            <v>-12.26408</v>
          </cell>
          <cell r="E1992">
            <v>-17439.939999999999</v>
          </cell>
        </row>
        <row r="1993">
          <cell r="C1993">
            <v>-12.266120000000001</v>
          </cell>
          <cell r="E1993">
            <v>-17408.72</v>
          </cell>
        </row>
        <row r="1994">
          <cell r="C1994">
            <v>-12.26815</v>
          </cell>
          <cell r="E1994">
            <v>-17375.88</v>
          </cell>
        </row>
        <row r="1995">
          <cell r="C1995">
            <v>-12.27012</v>
          </cell>
          <cell r="E1995">
            <v>-17341.57</v>
          </cell>
        </row>
        <row r="1996">
          <cell r="C1996">
            <v>-12.27215</v>
          </cell>
          <cell r="E1996">
            <v>-17305.990000000002</v>
          </cell>
        </row>
        <row r="1997">
          <cell r="C1997">
            <v>-12.27413</v>
          </cell>
          <cell r="E1997">
            <v>-17269.34</v>
          </cell>
        </row>
        <row r="1998">
          <cell r="C1998">
            <v>-12.276160000000001</v>
          </cell>
          <cell r="E1998">
            <v>-17231.79</v>
          </cell>
        </row>
        <row r="1999">
          <cell r="C1999">
            <v>-12.27819</v>
          </cell>
          <cell r="E1999">
            <v>-17193.53</v>
          </cell>
        </row>
        <row r="2000">
          <cell r="C2000">
            <v>-12.28017</v>
          </cell>
          <cell r="E2000">
            <v>-17154.79</v>
          </cell>
        </row>
        <row r="2001">
          <cell r="C2001">
            <v>-12.2822</v>
          </cell>
          <cell r="E2001">
            <v>-17115.86</v>
          </cell>
        </row>
        <row r="2002">
          <cell r="C2002">
            <v>-12.28417</v>
          </cell>
          <cell r="E2002">
            <v>-17076.98</v>
          </cell>
        </row>
        <row r="2003">
          <cell r="C2003">
            <v>-12.286199999999999</v>
          </cell>
          <cell r="E2003">
            <v>-17038.37</v>
          </cell>
        </row>
        <row r="2004">
          <cell r="C2004">
            <v>-12.288180000000001</v>
          </cell>
          <cell r="E2004">
            <v>-17000.28</v>
          </cell>
        </row>
        <row r="2005">
          <cell r="C2005">
            <v>-12.29021</v>
          </cell>
          <cell r="E2005">
            <v>-16962.91</v>
          </cell>
        </row>
        <row r="2006">
          <cell r="C2006">
            <v>-12.29224</v>
          </cell>
          <cell r="E2006">
            <v>-16926.43</v>
          </cell>
        </row>
        <row r="2007">
          <cell r="C2007">
            <v>-12.294219999999999</v>
          </cell>
          <cell r="E2007">
            <v>-16891</v>
          </cell>
        </row>
        <row r="2008">
          <cell r="C2008">
            <v>-12.296250000000001</v>
          </cell>
          <cell r="E2008">
            <v>-16856.73</v>
          </cell>
        </row>
        <row r="2009">
          <cell r="C2009">
            <v>-12.298220000000001</v>
          </cell>
          <cell r="E2009">
            <v>-16823.68</v>
          </cell>
        </row>
        <row r="2010">
          <cell r="C2010">
            <v>-12.30025</v>
          </cell>
          <cell r="E2010">
            <v>-16791.91</v>
          </cell>
        </row>
        <row r="2011">
          <cell r="C2011">
            <v>-12.302289999999999</v>
          </cell>
          <cell r="E2011">
            <v>-16761.48</v>
          </cell>
        </row>
        <row r="2012">
          <cell r="C2012">
            <v>-12.304259999999999</v>
          </cell>
          <cell r="E2012">
            <v>-16732.39</v>
          </cell>
        </row>
        <row r="2013">
          <cell r="C2013">
            <v>-12.306229999999999</v>
          </cell>
          <cell r="E2013">
            <v>-16704.669999999998</v>
          </cell>
        </row>
        <row r="2014">
          <cell r="C2014">
            <v>-12.30827</v>
          </cell>
          <cell r="E2014">
            <v>-16678.310000000001</v>
          </cell>
        </row>
        <row r="2015">
          <cell r="C2015">
            <v>-12.31024</v>
          </cell>
          <cell r="E2015">
            <v>-16653.29</v>
          </cell>
        </row>
        <row r="2016">
          <cell r="C2016">
            <v>-12.31227</v>
          </cell>
          <cell r="E2016">
            <v>-16629.61</v>
          </cell>
        </row>
        <row r="2017">
          <cell r="C2017">
            <v>-12.314310000000001</v>
          </cell>
          <cell r="E2017">
            <v>-16607.21</v>
          </cell>
        </row>
        <row r="2018">
          <cell r="C2018">
            <v>-12.316280000000001</v>
          </cell>
          <cell r="E2018">
            <v>-16586.009999999998</v>
          </cell>
        </row>
        <row r="2019">
          <cell r="C2019">
            <v>-12.318250000000001</v>
          </cell>
          <cell r="E2019">
            <v>-16565.96</v>
          </cell>
        </row>
        <row r="2020">
          <cell r="C2020">
            <v>-12.32028</v>
          </cell>
          <cell r="E2020">
            <v>-16546.990000000002</v>
          </cell>
        </row>
        <row r="2021">
          <cell r="C2021">
            <v>-12.32226</v>
          </cell>
          <cell r="E2021">
            <v>-16529.07</v>
          </cell>
        </row>
        <row r="2022">
          <cell r="C2022">
            <v>-12.32429</v>
          </cell>
          <cell r="E2022">
            <v>-16512.16</v>
          </cell>
        </row>
        <row r="2023">
          <cell r="C2023">
            <v>-12.326320000000001</v>
          </cell>
          <cell r="E2023">
            <v>-16496.2</v>
          </cell>
        </row>
        <row r="2024">
          <cell r="C2024">
            <v>-12.3283</v>
          </cell>
          <cell r="E2024">
            <v>-16481.11</v>
          </cell>
        </row>
        <row r="2025">
          <cell r="C2025">
            <v>-12.330270000000001</v>
          </cell>
          <cell r="E2025">
            <v>-16466.84</v>
          </cell>
        </row>
        <row r="2026">
          <cell r="C2026">
            <v>-12.332240000000001</v>
          </cell>
          <cell r="E2026">
            <v>-16453.32</v>
          </cell>
        </row>
        <row r="2027">
          <cell r="C2027">
            <v>-12.33427</v>
          </cell>
          <cell r="E2027">
            <v>-16440.53</v>
          </cell>
        </row>
        <row r="2028">
          <cell r="C2028">
            <v>-12.338279999999999</v>
          </cell>
          <cell r="E2028">
            <v>-16416.96</v>
          </cell>
        </row>
        <row r="2029">
          <cell r="C2029">
            <v>-12.342230000000001</v>
          </cell>
          <cell r="E2029">
            <v>-16395.689999999999</v>
          </cell>
        </row>
        <row r="2030">
          <cell r="C2030">
            <v>-12.34623</v>
          </cell>
          <cell r="E2030">
            <v>-16376.25</v>
          </cell>
        </row>
        <row r="2031">
          <cell r="C2031">
            <v>-12.350239999999999</v>
          </cell>
          <cell r="E2031">
            <v>-16358.29</v>
          </cell>
        </row>
        <row r="2032">
          <cell r="C2032">
            <v>-12.354179999999999</v>
          </cell>
          <cell r="E2032">
            <v>-16341.47</v>
          </cell>
        </row>
        <row r="2033">
          <cell r="C2033">
            <v>-12.35819</v>
          </cell>
          <cell r="E2033">
            <v>-16325.39</v>
          </cell>
        </row>
        <row r="2034">
          <cell r="C2034">
            <v>-12.36214</v>
          </cell>
          <cell r="E2034">
            <v>-16309.79</v>
          </cell>
        </row>
        <row r="2035">
          <cell r="C2035">
            <v>-12.36614</v>
          </cell>
          <cell r="E2035">
            <v>-16294.54</v>
          </cell>
        </row>
        <row r="2036">
          <cell r="C2036">
            <v>-12.37021</v>
          </cell>
          <cell r="E2036">
            <v>-16279.52</v>
          </cell>
        </row>
        <row r="2037">
          <cell r="C2037">
            <v>-12.37415</v>
          </cell>
          <cell r="E2037">
            <v>-16264.64</v>
          </cell>
        </row>
        <row r="2038">
          <cell r="C2038">
            <v>-12.378159999999999</v>
          </cell>
          <cell r="E2038">
            <v>-16249.87</v>
          </cell>
        </row>
        <row r="2039">
          <cell r="C2039">
            <v>-12.38223</v>
          </cell>
          <cell r="E2039">
            <v>-16235.22</v>
          </cell>
        </row>
        <row r="2040">
          <cell r="C2040">
            <v>-12.38617</v>
          </cell>
          <cell r="E2040">
            <v>-16220.7</v>
          </cell>
        </row>
        <row r="2041">
          <cell r="C2041">
            <v>-12.390180000000001</v>
          </cell>
          <cell r="E2041">
            <v>-16206.4</v>
          </cell>
        </row>
        <row r="2042">
          <cell r="C2042">
            <v>-12.39424</v>
          </cell>
          <cell r="E2042">
            <v>-16192.45</v>
          </cell>
        </row>
        <row r="2043">
          <cell r="C2043">
            <v>-12.39819</v>
          </cell>
          <cell r="E2043">
            <v>-16178.83</v>
          </cell>
        </row>
        <row r="2044">
          <cell r="C2044">
            <v>-12.402139999999999</v>
          </cell>
          <cell r="E2044">
            <v>-16165.6</v>
          </cell>
        </row>
        <row r="2045">
          <cell r="C2045">
            <v>-12.4062</v>
          </cell>
          <cell r="E2045">
            <v>-16152.82</v>
          </cell>
        </row>
        <row r="2046">
          <cell r="C2046">
            <v>-12.41212</v>
          </cell>
          <cell r="E2046">
            <v>-16134.52</v>
          </cell>
        </row>
        <row r="2047">
          <cell r="C2047">
            <v>-12.41822</v>
          </cell>
          <cell r="E2047">
            <v>-16117.07</v>
          </cell>
        </row>
        <row r="2048">
          <cell r="C2048">
            <v>-12.42414</v>
          </cell>
          <cell r="E2048">
            <v>-16100.27</v>
          </cell>
        </row>
        <row r="2049">
          <cell r="C2049">
            <v>-12.43018</v>
          </cell>
          <cell r="E2049">
            <v>-16084.08</v>
          </cell>
        </row>
        <row r="2050">
          <cell r="C2050">
            <v>-12.436159999999999</v>
          </cell>
          <cell r="E2050">
            <v>-16068.58</v>
          </cell>
        </row>
        <row r="2051">
          <cell r="C2051">
            <v>-12.4422</v>
          </cell>
          <cell r="E2051">
            <v>-16053.73</v>
          </cell>
        </row>
        <row r="2052">
          <cell r="C2052">
            <v>-12.448169999999999</v>
          </cell>
          <cell r="E2052">
            <v>-16039.44</v>
          </cell>
        </row>
        <row r="2053">
          <cell r="C2053">
            <v>-12.45415</v>
          </cell>
          <cell r="E2053">
            <v>-16025.48</v>
          </cell>
        </row>
        <row r="2054">
          <cell r="C2054">
            <v>-12.460129999999999</v>
          </cell>
          <cell r="E2054">
            <v>-16011.45</v>
          </cell>
        </row>
        <row r="2055">
          <cell r="C2055">
            <v>-12.46611</v>
          </cell>
          <cell r="E2055">
            <v>-15997.21</v>
          </cell>
        </row>
        <row r="2056">
          <cell r="C2056">
            <v>-12.472149999999999</v>
          </cell>
          <cell r="E2056">
            <v>-15982.77</v>
          </cell>
        </row>
        <row r="2057">
          <cell r="C2057">
            <v>-12.47813</v>
          </cell>
          <cell r="E2057">
            <v>-15968.09</v>
          </cell>
        </row>
        <row r="2058">
          <cell r="C2058">
            <v>-12.48423</v>
          </cell>
          <cell r="E2058">
            <v>-15953.35</v>
          </cell>
        </row>
        <row r="2059">
          <cell r="C2059">
            <v>-12.49015</v>
          </cell>
          <cell r="E2059">
            <v>-15938.79</v>
          </cell>
        </row>
        <row r="2060">
          <cell r="C2060">
            <v>-12.496180000000001</v>
          </cell>
          <cell r="E2060">
            <v>-15924.47</v>
          </cell>
        </row>
        <row r="2061">
          <cell r="C2061">
            <v>-12.50216</v>
          </cell>
          <cell r="E2061">
            <v>-15910.42</v>
          </cell>
        </row>
        <row r="2062">
          <cell r="C2062">
            <v>-12.50826</v>
          </cell>
          <cell r="E2062">
            <v>-15896.51</v>
          </cell>
        </row>
        <row r="2063">
          <cell r="C2063">
            <v>-12.51412</v>
          </cell>
          <cell r="E2063">
            <v>-15882.31</v>
          </cell>
        </row>
        <row r="2064">
          <cell r="C2064">
            <v>-12.52022</v>
          </cell>
          <cell r="E2064">
            <v>-15867.39</v>
          </cell>
        </row>
        <row r="2065">
          <cell r="C2065">
            <v>-12.52608</v>
          </cell>
          <cell r="E2065">
            <v>-15851.52</v>
          </cell>
        </row>
        <row r="2066">
          <cell r="C2066">
            <v>-12.53218</v>
          </cell>
          <cell r="E2066">
            <v>-15834.76</v>
          </cell>
        </row>
        <row r="2067">
          <cell r="C2067">
            <v>-12.5381</v>
          </cell>
          <cell r="E2067">
            <v>-15817.35</v>
          </cell>
        </row>
        <row r="2068">
          <cell r="C2068">
            <v>-12.544140000000001</v>
          </cell>
          <cell r="E2068">
            <v>-15799.33</v>
          </cell>
        </row>
        <row r="2069">
          <cell r="C2069">
            <v>-12.55012</v>
          </cell>
          <cell r="E2069">
            <v>-15780.6</v>
          </cell>
        </row>
        <row r="2070">
          <cell r="C2070">
            <v>-12.554180000000001</v>
          </cell>
          <cell r="E2070">
            <v>-15767.71</v>
          </cell>
        </row>
        <row r="2071">
          <cell r="C2071">
            <v>-12.558070000000001</v>
          </cell>
          <cell r="E2071">
            <v>-15754.6</v>
          </cell>
        </row>
        <row r="2072">
          <cell r="C2072">
            <v>-12.56207</v>
          </cell>
          <cell r="E2072">
            <v>-15741.19</v>
          </cell>
        </row>
        <row r="2073">
          <cell r="C2073">
            <v>-12.566140000000001</v>
          </cell>
          <cell r="E2073">
            <v>-15727.44</v>
          </cell>
        </row>
        <row r="2074">
          <cell r="C2074">
            <v>-12.57009</v>
          </cell>
          <cell r="E2074">
            <v>-15713.3</v>
          </cell>
        </row>
        <row r="2075">
          <cell r="C2075">
            <v>-12.57409</v>
          </cell>
          <cell r="E2075">
            <v>-15698.66</v>
          </cell>
        </row>
        <row r="2076">
          <cell r="C2076">
            <v>-12.578099999999999</v>
          </cell>
          <cell r="E2076">
            <v>-15683.41</v>
          </cell>
        </row>
        <row r="2077">
          <cell r="C2077">
            <v>-12.582100000000001</v>
          </cell>
          <cell r="E2077">
            <v>-15667.31</v>
          </cell>
        </row>
        <row r="2078">
          <cell r="C2078">
            <v>-12.58611</v>
          </cell>
          <cell r="E2078">
            <v>-15650.09</v>
          </cell>
        </row>
        <row r="2079">
          <cell r="C2079">
            <v>-12.59005</v>
          </cell>
          <cell r="E2079">
            <v>-15631.56</v>
          </cell>
        </row>
        <row r="2080">
          <cell r="C2080">
            <v>-12.594060000000001</v>
          </cell>
          <cell r="E2080">
            <v>-15611.59</v>
          </cell>
        </row>
        <row r="2081">
          <cell r="C2081">
            <v>-12.598129999999999</v>
          </cell>
          <cell r="E2081">
            <v>-15589.96</v>
          </cell>
        </row>
        <row r="2082">
          <cell r="C2082">
            <v>-12.602069999999999</v>
          </cell>
          <cell r="E2082">
            <v>-15566.58</v>
          </cell>
        </row>
        <row r="2083">
          <cell r="C2083">
            <v>-12.60614</v>
          </cell>
          <cell r="E2083">
            <v>-15541.53</v>
          </cell>
        </row>
        <row r="2084">
          <cell r="C2084">
            <v>-12.60811</v>
          </cell>
          <cell r="E2084">
            <v>-15528.37</v>
          </cell>
        </row>
        <row r="2085">
          <cell r="C2085">
            <v>-12.610139999999999</v>
          </cell>
          <cell r="E2085">
            <v>-15514.79</v>
          </cell>
        </row>
        <row r="2086">
          <cell r="C2086">
            <v>-12.612120000000001</v>
          </cell>
          <cell r="E2086">
            <v>-15500.81</v>
          </cell>
        </row>
        <row r="2087">
          <cell r="C2087">
            <v>-12.614089999999999</v>
          </cell>
          <cell r="E2087">
            <v>-15486.43</v>
          </cell>
        </row>
        <row r="2088">
          <cell r="C2088">
            <v>-12.61612</v>
          </cell>
          <cell r="E2088">
            <v>-15471.7</v>
          </cell>
        </row>
        <row r="2089">
          <cell r="C2089">
            <v>-12.61809</v>
          </cell>
          <cell r="E2089">
            <v>-15456.61</v>
          </cell>
        </row>
        <row r="2090">
          <cell r="C2090">
            <v>-12.62013</v>
          </cell>
          <cell r="E2090">
            <v>-15441.2</v>
          </cell>
        </row>
        <row r="2091">
          <cell r="C2091">
            <v>-12.622159999999999</v>
          </cell>
          <cell r="E2091">
            <v>-15425.51</v>
          </cell>
        </row>
        <row r="2092">
          <cell r="C2092">
            <v>-12.624129999999999</v>
          </cell>
          <cell r="E2092">
            <v>-15409.57</v>
          </cell>
        </row>
        <row r="2093">
          <cell r="C2093">
            <v>-12.626110000000001</v>
          </cell>
          <cell r="E2093">
            <v>-15393.41</v>
          </cell>
        </row>
        <row r="2094">
          <cell r="C2094">
            <v>-12.62814</v>
          </cell>
          <cell r="E2094">
            <v>-15377.04</v>
          </cell>
        </row>
        <row r="2095">
          <cell r="C2095">
            <v>-12.63011</v>
          </cell>
          <cell r="E2095">
            <v>-15360.45</v>
          </cell>
        </row>
        <row r="2096">
          <cell r="C2096">
            <v>-12.632149999999999</v>
          </cell>
          <cell r="E2096">
            <v>-15343.63</v>
          </cell>
        </row>
        <row r="2097">
          <cell r="C2097">
            <v>-12.634180000000001</v>
          </cell>
          <cell r="E2097">
            <v>-15326.58</v>
          </cell>
        </row>
        <row r="2098">
          <cell r="C2098">
            <v>-12.636150000000001</v>
          </cell>
          <cell r="E2098">
            <v>-15309.28</v>
          </cell>
        </row>
        <row r="2099">
          <cell r="C2099">
            <v>-12.63813</v>
          </cell>
          <cell r="E2099">
            <v>-15291.76</v>
          </cell>
        </row>
        <row r="2100">
          <cell r="C2100">
            <v>-12.6401</v>
          </cell>
          <cell r="E2100">
            <v>-15274.03</v>
          </cell>
        </row>
        <row r="2101">
          <cell r="C2101">
            <v>-12.64213</v>
          </cell>
          <cell r="E2101">
            <v>-15256.08</v>
          </cell>
        </row>
        <row r="2102">
          <cell r="C2102">
            <v>-12.644159999999999</v>
          </cell>
          <cell r="E2102">
            <v>-15237.91</v>
          </cell>
        </row>
        <row r="2103">
          <cell r="C2103">
            <v>-12.646140000000001</v>
          </cell>
          <cell r="E2103">
            <v>-15219.55</v>
          </cell>
        </row>
        <row r="2104">
          <cell r="C2104">
            <v>-12.64817</v>
          </cell>
          <cell r="E2104">
            <v>-15201.01</v>
          </cell>
        </row>
        <row r="2105">
          <cell r="C2105">
            <v>-12.65014</v>
          </cell>
          <cell r="E2105">
            <v>-15182.3</v>
          </cell>
        </row>
        <row r="2106">
          <cell r="C2106">
            <v>-12.65212</v>
          </cell>
          <cell r="E2106">
            <v>-15163.46</v>
          </cell>
        </row>
        <row r="2107">
          <cell r="C2107">
            <v>-12.65409</v>
          </cell>
          <cell r="E2107">
            <v>-15144.56</v>
          </cell>
        </row>
        <row r="2108">
          <cell r="C2108">
            <v>-12.65612</v>
          </cell>
          <cell r="E2108">
            <v>-15125.61</v>
          </cell>
        </row>
        <row r="2109">
          <cell r="C2109">
            <v>-12.658099999999999</v>
          </cell>
          <cell r="E2109">
            <v>-15106.67</v>
          </cell>
        </row>
        <row r="2110">
          <cell r="C2110">
            <v>-12.660130000000001</v>
          </cell>
          <cell r="E2110">
            <v>-15087.77</v>
          </cell>
        </row>
        <row r="2111">
          <cell r="C2111">
            <v>-12.66216</v>
          </cell>
          <cell r="E2111">
            <v>-15068.98</v>
          </cell>
        </row>
        <row r="2112">
          <cell r="C2112">
            <v>-12.66413</v>
          </cell>
          <cell r="E2112">
            <v>-15050.34</v>
          </cell>
        </row>
        <row r="2113">
          <cell r="C2113">
            <v>-12.66611</v>
          </cell>
          <cell r="E2113">
            <v>-15031.89</v>
          </cell>
        </row>
        <row r="2114">
          <cell r="C2114">
            <v>-12.668139999999999</v>
          </cell>
          <cell r="E2114">
            <v>-15013.69</v>
          </cell>
        </row>
        <row r="2115">
          <cell r="C2115">
            <v>-12.670109999999999</v>
          </cell>
          <cell r="E2115">
            <v>-14995.78</v>
          </cell>
        </row>
        <row r="2116">
          <cell r="C2116">
            <v>-12.67215</v>
          </cell>
          <cell r="E2116">
            <v>-14978.19</v>
          </cell>
        </row>
        <row r="2117">
          <cell r="C2117">
            <v>-12.674239999999999</v>
          </cell>
          <cell r="E2117">
            <v>-14960.91</v>
          </cell>
        </row>
        <row r="2118">
          <cell r="C2118">
            <v>-12.676209999999999</v>
          </cell>
          <cell r="E2118">
            <v>-14943.96</v>
          </cell>
        </row>
        <row r="2119">
          <cell r="C2119">
            <v>-12.678179999999999</v>
          </cell>
          <cell r="E2119">
            <v>-14927.35</v>
          </cell>
        </row>
        <row r="2120">
          <cell r="C2120">
            <v>-12.680160000000001</v>
          </cell>
          <cell r="E2120">
            <v>-14911.1</v>
          </cell>
        </row>
        <row r="2121">
          <cell r="C2121">
            <v>-12.682130000000001</v>
          </cell>
          <cell r="E2121">
            <v>-14895.2</v>
          </cell>
        </row>
        <row r="2122">
          <cell r="C2122">
            <v>-12.68416</v>
          </cell>
          <cell r="E2122">
            <v>-14879.65</v>
          </cell>
        </row>
        <row r="2123">
          <cell r="C2123">
            <v>-12.686199999999999</v>
          </cell>
          <cell r="E2123">
            <v>-14864.44</v>
          </cell>
        </row>
        <row r="2124">
          <cell r="C2124">
            <v>-12.68817</v>
          </cell>
          <cell r="E2124">
            <v>-14849.61</v>
          </cell>
        </row>
        <row r="2125">
          <cell r="C2125">
            <v>-12.690200000000001</v>
          </cell>
          <cell r="E2125">
            <v>-14835.18</v>
          </cell>
        </row>
        <row r="2126">
          <cell r="C2126">
            <v>-12.692170000000001</v>
          </cell>
          <cell r="E2126">
            <v>-14821.15</v>
          </cell>
        </row>
        <row r="2127">
          <cell r="C2127">
            <v>-12.69421</v>
          </cell>
          <cell r="E2127">
            <v>-14807.5</v>
          </cell>
        </row>
        <row r="2128">
          <cell r="C2128">
            <v>-12.69624</v>
          </cell>
          <cell r="E2128">
            <v>-14794.21</v>
          </cell>
        </row>
        <row r="2129">
          <cell r="C2129">
            <v>-12.698270000000001</v>
          </cell>
          <cell r="E2129">
            <v>-14781.3</v>
          </cell>
        </row>
        <row r="2130">
          <cell r="C2130">
            <v>-12.70025</v>
          </cell>
          <cell r="E2130">
            <v>-14768.77</v>
          </cell>
        </row>
        <row r="2131">
          <cell r="C2131">
            <v>-12.704190000000001</v>
          </cell>
          <cell r="E2131">
            <v>-14744.81</v>
          </cell>
        </row>
        <row r="2132">
          <cell r="C2132">
            <v>-12.7082</v>
          </cell>
          <cell r="E2132">
            <v>-14722.23</v>
          </cell>
        </row>
        <row r="2133">
          <cell r="C2133">
            <v>-12.712210000000001</v>
          </cell>
          <cell r="E2133">
            <v>-14700.99</v>
          </cell>
        </row>
        <row r="2134">
          <cell r="C2134">
            <v>-12.71621</v>
          </cell>
          <cell r="E2134">
            <v>-14681.07</v>
          </cell>
        </row>
        <row r="2135">
          <cell r="C2135">
            <v>-12.720219999999999</v>
          </cell>
          <cell r="E2135">
            <v>-14662.41</v>
          </cell>
        </row>
        <row r="2136">
          <cell r="C2136">
            <v>-12.724159999999999</v>
          </cell>
          <cell r="E2136">
            <v>-14644.88</v>
          </cell>
        </row>
        <row r="2137">
          <cell r="C2137">
            <v>-12.72817</v>
          </cell>
          <cell r="E2137">
            <v>-14628.39</v>
          </cell>
        </row>
        <row r="2138">
          <cell r="C2138">
            <v>-12.732229999999999</v>
          </cell>
          <cell r="E2138">
            <v>-14612.83</v>
          </cell>
        </row>
        <row r="2139">
          <cell r="C2139">
            <v>-12.736179999999999</v>
          </cell>
          <cell r="E2139">
            <v>-14597.98</v>
          </cell>
        </row>
        <row r="2140">
          <cell r="C2140">
            <v>-12.74019</v>
          </cell>
          <cell r="E2140">
            <v>-14583.8</v>
          </cell>
        </row>
        <row r="2141">
          <cell r="C2141">
            <v>-12.744249999999999</v>
          </cell>
          <cell r="E2141">
            <v>-14570.26</v>
          </cell>
        </row>
        <row r="2142">
          <cell r="C2142">
            <v>-12.748200000000001</v>
          </cell>
          <cell r="E2142">
            <v>-14557.3</v>
          </cell>
        </row>
        <row r="2143">
          <cell r="C2143">
            <v>-12.75418</v>
          </cell>
          <cell r="E2143">
            <v>-14538.89</v>
          </cell>
        </row>
        <row r="2144">
          <cell r="C2144">
            <v>-12.760160000000001</v>
          </cell>
          <cell r="E2144">
            <v>-14521.65</v>
          </cell>
        </row>
        <row r="2145">
          <cell r="C2145">
            <v>-12.76619</v>
          </cell>
          <cell r="E2145">
            <v>-14505.47</v>
          </cell>
        </row>
        <row r="2146">
          <cell r="C2146">
            <v>-12.77211</v>
          </cell>
          <cell r="E2146">
            <v>-14490.17</v>
          </cell>
        </row>
        <row r="2147">
          <cell r="C2147">
            <v>-12.77815</v>
          </cell>
          <cell r="E2147">
            <v>-14475.51</v>
          </cell>
        </row>
        <row r="2148">
          <cell r="C2148">
            <v>-12.784129999999999</v>
          </cell>
          <cell r="E2148">
            <v>-14461.35</v>
          </cell>
        </row>
        <row r="2149">
          <cell r="C2149">
            <v>-12.79011</v>
          </cell>
          <cell r="E2149">
            <v>-14447.57</v>
          </cell>
        </row>
        <row r="2150">
          <cell r="C2150">
            <v>-12.79609</v>
          </cell>
          <cell r="E2150">
            <v>-14434.39</v>
          </cell>
        </row>
        <row r="2151">
          <cell r="C2151">
            <v>-12.80219</v>
          </cell>
          <cell r="E2151">
            <v>-14421.65</v>
          </cell>
        </row>
        <row r="2152">
          <cell r="C2152">
            <v>-12.810140000000001</v>
          </cell>
          <cell r="E2152">
            <v>-14405.44</v>
          </cell>
        </row>
        <row r="2153">
          <cell r="C2153">
            <v>-12.81809</v>
          </cell>
          <cell r="E2153">
            <v>-14389.87</v>
          </cell>
        </row>
        <row r="2154">
          <cell r="C2154">
            <v>-12.8261</v>
          </cell>
          <cell r="E2154">
            <v>-14374.53</v>
          </cell>
        </row>
        <row r="2155">
          <cell r="C2155">
            <v>-12.83412</v>
          </cell>
          <cell r="E2155">
            <v>-14358.68</v>
          </cell>
        </row>
        <row r="2156">
          <cell r="C2156">
            <v>-12.84207</v>
          </cell>
          <cell r="E2156">
            <v>-14342.38</v>
          </cell>
        </row>
        <row r="2157">
          <cell r="C2157">
            <v>-12.85014</v>
          </cell>
          <cell r="E2157">
            <v>-14325.72</v>
          </cell>
        </row>
        <row r="2158">
          <cell r="C2158">
            <v>-12.856059999999999</v>
          </cell>
          <cell r="E2158">
            <v>-14312.82</v>
          </cell>
        </row>
        <row r="2159">
          <cell r="C2159">
            <v>-12.8621</v>
          </cell>
          <cell r="E2159">
            <v>-14299.57</v>
          </cell>
        </row>
        <row r="2160">
          <cell r="C2160">
            <v>-12.868080000000001</v>
          </cell>
          <cell r="E2160">
            <v>-14286.29</v>
          </cell>
        </row>
        <row r="2161">
          <cell r="C2161">
            <v>-12.87411</v>
          </cell>
          <cell r="E2161">
            <v>-14273.08</v>
          </cell>
        </row>
        <row r="2162">
          <cell r="C2162">
            <v>-12.880089999999999</v>
          </cell>
          <cell r="E2162">
            <v>-14260.07</v>
          </cell>
        </row>
        <row r="2163">
          <cell r="C2163">
            <v>-12.88613</v>
          </cell>
          <cell r="E2163">
            <v>-14247.21</v>
          </cell>
        </row>
        <row r="2164">
          <cell r="C2164">
            <v>-12.892110000000001</v>
          </cell>
          <cell r="E2164">
            <v>-14234.49</v>
          </cell>
        </row>
        <row r="2165">
          <cell r="C2165">
            <v>-12.898149999999999</v>
          </cell>
          <cell r="E2165">
            <v>-14221.77</v>
          </cell>
        </row>
        <row r="2166">
          <cell r="C2166">
            <v>-12.90413</v>
          </cell>
          <cell r="E2166">
            <v>-14209.18</v>
          </cell>
        </row>
        <row r="2167">
          <cell r="C2167">
            <v>-12.912140000000001</v>
          </cell>
          <cell r="E2167">
            <v>-14192.74</v>
          </cell>
        </row>
        <row r="2168">
          <cell r="C2168">
            <v>-12.92009</v>
          </cell>
          <cell r="E2168">
            <v>-14176.65</v>
          </cell>
        </row>
        <row r="2169">
          <cell r="C2169">
            <v>-12.928100000000001</v>
          </cell>
          <cell r="E2169">
            <v>-14161.06</v>
          </cell>
        </row>
        <row r="2170">
          <cell r="C2170">
            <v>-12.936120000000001</v>
          </cell>
          <cell r="E2170">
            <v>-14145.89</v>
          </cell>
        </row>
        <row r="2171">
          <cell r="C2171">
            <v>-12.944129999999999</v>
          </cell>
          <cell r="E2171">
            <v>-14131.19</v>
          </cell>
        </row>
        <row r="2172">
          <cell r="C2172">
            <v>-12.95214</v>
          </cell>
          <cell r="E2172">
            <v>-14117.07</v>
          </cell>
        </row>
        <row r="2173">
          <cell r="C2173">
            <v>-12.960150000000001</v>
          </cell>
          <cell r="E2173">
            <v>-14103.55</v>
          </cell>
        </row>
        <row r="2174">
          <cell r="C2174">
            <v>-12.968159999999999</v>
          </cell>
          <cell r="E2174">
            <v>-14090.38</v>
          </cell>
        </row>
        <row r="2175">
          <cell r="C2175">
            <v>-12.97617</v>
          </cell>
          <cell r="E2175">
            <v>-14077.36</v>
          </cell>
        </row>
        <row r="2176">
          <cell r="C2176">
            <v>-12.98419</v>
          </cell>
          <cell r="E2176">
            <v>-14064.35</v>
          </cell>
        </row>
        <row r="2177">
          <cell r="C2177">
            <v>-12.99208</v>
          </cell>
          <cell r="E2177">
            <v>-14051.09</v>
          </cell>
        </row>
        <row r="2178">
          <cell r="C2178">
            <v>-13.00009</v>
          </cell>
          <cell r="E2178">
            <v>-14037.46</v>
          </cell>
        </row>
        <row r="2179">
          <cell r="C2179">
            <v>-13.008100000000001</v>
          </cell>
          <cell r="E2179">
            <v>-14023.52</v>
          </cell>
        </row>
        <row r="2180">
          <cell r="C2180">
            <v>-13.01599</v>
          </cell>
          <cell r="E2180">
            <v>-14008.96</v>
          </cell>
        </row>
        <row r="2181">
          <cell r="C2181">
            <v>-13.024010000000001</v>
          </cell>
          <cell r="E2181">
            <v>-13993.92</v>
          </cell>
        </row>
        <row r="2182">
          <cell r="C2182">
            <v>-13.032019999999999</v>
          </cell>
          <cell r="E2182">
            <v>-13978.54</v>
          </cell>
        </row>
        <row r="2183">
          <cell r="C2183">
            <v>-13.04003</v>
          </cell>
          <cell r="E2183">
            <v>-13963.1</v>
          </cell>
        </row>
        <row r="2184">
          <cell r="C2184">
            <v>-13.04792</v>
          </cell>
          <cell r="E2184">
            <v>-13947.85</v>
          </cell>
        </row>
        <row r="2185">
          <cell r="C2185">
            <v>-13.05599</v>
          </cell>
          <cell r="E2185">
            <v>-13932.64</v>
          </cell>
        </row>
        <row r="2186">
          <cell r="C2186">
            <v>-13.064069999999999</v>
          </cell>
          <cell r="E2186">
            <v>-13917.66</v>
          </cell>
        </row>
        <row r="2187">
          <cell r="C2187">
            <v>-13.07208</v>
          </cell>
          <cell r="E2187">
            <v>-13902.81</v>
          </cell>
        </row>
        <row r="2188">
          <cell r="C2188">
            <v>-13.08009</v>
          </cell>
          <cell r="E2188">
            <v>-13888.03</v>
          </cell>
        </row>
        <row r="2189">
          <cell r="C2189">
            <v>-13.088039999999999</v>
          </cell>
          <cell r="E2189">
            <v>-13873.57</v>
          </cell>
        </row>
        <row r="2190">
          <cell r="C2190">
            <v>-13.096109999999999</v>
          </cell>
          <cell r="E2190">
            <v>-13859.1</v>
          </cell>
        </row>
        <row r="2191">
          <cell r="C2191">
            <v>-13.10412</v>
          </cell>
          <cell r="E2191">
            <v>-13844.9</v>
          </cell>
        </row>
        <row r="2192">
          <cell r="C2192">
            <v>-13.112080000000001</v>
          </cell>
          <cell r="E2192">
            <v>-13830.99</v>
          </cell>
        </row>
        <row r="2193">
          <cell r="C2193">
            <v>-13.120089999999999</v>
          </cell>
          <cell r="E2193">
            <v>-13817.58</v>
          </cell>
        </row>
        <row r="2194">
          <cell r="C2194">
            <v>-13.1281</v>
          </cell>
          <cell r="E2194">
            <v>-13804.63</v>
          </cell>
        </row>
        <row r="2195">
          <cell r="C2195">
            <v>-13.13808</v>
          </cell>
          <cell r="E2195">
            <v>-13789.36</v>
          </cell>
        </row>
        <row r="2196">
          <cell r="C2196">
            <v>-13.148070000000001</v>
          </cell>
          <cell r="E2196">
            <v>-13775.07</v>
          </cell>
        </row>
        <row r="2197">
          <cell r="C2197">
            <v>-13.15794</v>
          </cell>
          <cell r="E2197">
            <v>-13761.78</v>
          </cell>
        </row>
        <row r="2198">
          <cell r="C2198">
            <v>-13.16798</v>
          </cell>
          <cell r="E2198">
            <v>-13748.94</v>
          </cell>
        </row>
        <row r="2199">
          <cell r="C2199">
            <v>-13.18</v>
          </cell>
          <cell r="E2199">
            <v>-13734.57</v>
          </cell>
        </row>
        <row r="2200">
          <cell r="C2200">
            <v>-13.192019999999999</v>
          </cell>
          <cell r="E2200">
            <v>-13721.08</v>
          </cell>
        </row>
        <row r="2201">
          <cell r="C2201">
            <v>-13.204029999999999</v>
          </cell>
          <cell r="E2201">
            <v>-13708.36</v>
          </cell>
        </row>
        <row r="2202">
          <cell r="C2202">
            <v>-13.218019999999999</v>
          </cell>
          <cell r="E2202">
            <v>-13694.47</v>
          </cell>
        </row>
        <row r="2203">
          <cell r="C2203">
            <v>-13.232010000000001</v>
          </cell>
          <cell r="E2203">
            <v>-13681.71</v>
          </cell>
        </row>
        <row r="2204">
          <cell r="C2204">
            <v>-13.24798</v>
          </cell>
          <cell r="E2204">
            <v>-13667.99</v>
          </cell>
        </row>
        <row r="2205">
          <cell r="C2205">
            <v>-13.26394</v>
          </cell>
          <cell r="E2205">
            <v>-13654.41</v>
          </cell>
        </row>
        <row r="2206">
          <cell r="C2206">
            <v>-13.28003</v>
          </cell>
          <cell r="E2206">
            <v>-13640.79</v>
          </cell>
        </row>
        <row r="2207">
          <cell r="C2207">
            <v>-13.29599</v>
          </cell>
          <cell r="E2207">
            <v>-13626.56</v>
          </cell>
        </row>
        <row r="2208">
          <cell r="C2208">
            <v>-13.30992</v>
          </cell>
          <cell r="E2208">
            <v>-13613.81</v>
          </cell>
        </row>
        <row r="2209">
          <cell r="C2209">
            <v>-13.32588</v>
          </cell>
          <cell r="E2209">
            <v>-13600.46</v>
          </cell>
        </row>
        <row r="2210">
          <cell r="C2210">
            <v>-13.342029999999999</v>
          </cell>
          <cell r="E2210">
            <v>-13587.56</v>
          </cell>
        </row>
        <row r="2211">
          <cell r="C2211">
            <v>-13.359959999999999</v>
          </cell>
          <cell r="E2211">
            <v>-13573.75</v>
          </cell>
        </row>
        <row r="2212">
          <cell r="C2212">
            <v>-13.378019999999999</v>
          </cell>
          <cell r="E2212">
            <v>-13560.42</v>
          </cell>
        </row>
        <row r="2213">
          <cell r="C2213">
            <v>-13.39608</v>
          </cell>
          <cell r="E2213">
            <v>-13547.11</v>
          </cell>
        </row>
        <row r="2214">
          <cell r="C2214">
            <v>-13.414009999999999</v>
          </cell>
          <cell r="E2214">
            <v>-13533.87</v>
          </cell>
        </row>
        <row r="2215">
          <cell r="C2215">
            <v>-13.43201</v>
          </cell>
          <cell r="E2215">
            <v>-13520.49</v>
          </cell>
        </row>
        <row r="2216">
          <cell r="C2216">
            <v>-13.449949999999999</v>
          </cell>
          <cell r="E2216">
            <v>-13506.51</v>
          </cell>
        </row>
        <row r="2217">
          <cell r="C2217">
            <v>-13.468</v>
          </cell>
          <cell r="E2217">
            <v>-13492.94</v>
          </cell>
        </row>
        <row r="2218">
          <cell r="C2218">
            <v>-13.485939999999999</v>
          </cell>
          <cell r="E2218">
            <v>-13479.51</v>
          </cell>
        </row>
        <row r="2219">
          <cell r="C2219">
            <v>-13.504</v>
          </cell>
          <cell r="E2219">
            <v>-13466.72</v>
          </cell>
        </row>
        <row r="2220">
          <cell r="C2220">
            <v>-13.52205</v>
          </cell>
          <cell r="E2220">
            <v>-13454.11</v>
          </cell>
        </row>
        <row r="2221">
          <cell r="C2221">
            <v>-13.540050000000001</v>
          </cell>
          <cell r="E2221">
            <v>-13440.3</v>
          </cell>
        </row>
        <row r="2222">
          <cell r="C2222">
            <v>-13.556010000000001</v>
          </cell>
          <cell r="E2222">
            <v>-13427.17</v>
          </cell>
        </row>
        <row r="2223">
          <cell r="C2223">
            <v>-13.572100000000001</v>
          </cell>
          <cell r="E2223">
            <v>-13414.13</v>
          </cell>
        </row>
        <row r="2224">
          <cell r="C2224">
            <v>-13.58806</v>
          </cell>
          <cell r="E2224">
            <v>-13400.93</v>
          </cell>
        </row>
        <row r="2225">
          <cell r="C2225">
            <v>-13.60397</v>
          </cell>
          <cell r="E2225">
            <v>-13387.19</v>
          </cell>
        </row>
        <row r="2226">
          <cell r="C2226">
            <v>-13.618069999999999</v>
          </cell>
          <cell r="E2226">
            <v>-13374.26</v>
          </cell>
        </row>
        <row r="2227">
          <cell r="C2227">
            <v>-13.632009999999999</v>
          </cell>
          <cell r="E2227">
            <v>-13360.47</v>
          </cell>
        </row>
        <row r="2228">
          <cell r="C2228">
            <v>-13.644019999999999</v>
          </cell>
          <cell r="E2228">
            <v>-13347.52</v>
          </cell>
        </row>
        <row r="2229">
          <cell r="C2229">
            <v>-13.65592</v>
          </cell>
          <cell r="E2229">
            <v>-13333.28</v>
          </cell>
        </row>
        <row r="2230">
          <cell r="C2230">
            <v>-13.66794</v>
          </cell>
          <cell r="E2230">
            <v>-13318.28</v>
          </cell>
        </row>
        <row r="2231">
          <cell r="C2231">
            <v>-13.67798</v>
          </cell>
          <cell r="E2231">
            <v>-13305.25</v>
          </cell>
        </row>
        <row r="2232">
          <cell r="C2232">
            <v>-13.688029999999999</v>
          </cell>
          <cell r="E2232">
            <v>-13292.32</v>
          </cell>
        </row>
        <row r="2233">
          <cell r="C2233">
            <v>-13.69801</v>
          </cell>
          <cell r="E2233">
            <v>-13279.3</v>
          </cell>
        </row>
        <row r="2234">
          <cell r="C2234">
            <v>-13.708</v>
          </cell>
          <cell r="E2234">
            <v>-13266.02</v>
          </cell>
        </row>
        <row r="2235">
          <cell r="C2235">
            <v>-13.717980000000001</v>
          </cell>
          <cell r="E2235">
            <v>-13252.92</v>
          </cell>
        </row>
        <row r="2236">
          <cell r="C2236">
            <v>-13.72803</v>
          </cell>
          <cell r="E2236">
            <v>-13240.34</v>
          </cell>
        </row>
        <row r="2237">
          <cell r="C2237">
            <v>-13.74011</v>
          </cell>
          <cell r="E2237">
            <v>-13226.48</v>
          </cell>
        </row>
        <row r="2238">
          <cell r="C2238">
            <v>-13.75212</v>
          </cell>
          <cell r="E2238">
            <v>-13213.7</v>
          </cell>
        </row>
        <row r="2239">
          <cell r="C2239">
            <v>-13.76408</v>
          </cell>
          <cell r="E2239">
            <v>-13201.15</v>
          </cell>
        </row>
        <row r="2240">
          <cell r="C2240">
            <v>-13.7761</v>
          </cell>
          <cell r="E2240">
            <v>-13188.15</v>
          </cell>
        </row>
        <row r="2241">
          <cell r="C2241">
            <v>-13.788119999999999</v>
          </cell>
          <cell r="E2241">
            <v>-13174.92</v>
          </cell>
        </row>
        <row r="2242">
          <cell r="C2242">
            <v>-13.80007</v>
          </cell>
          <cell r="E2242">
            <v>-13160.84</v>
          </cell>
        </row>
        <row r="2243">
          <cell r="C2243">
            <v>-13.81209</v>
          </cell>
          <cell r="E2243">
            <v>-13146.51</v>
          </cell>
        </row>
        <row r="2244">
          <cell r="C2244">
            <v>-13.82405</v>
          </cell>
          <cell r="E2244">
            <v>-13132.67</v>
          </cell>
        </row>
        <row r="2245">
          <cell r="C2245">
            <v>-13.836069999999999</v>
          </cell>
          <cell r="E2245">
            <v>-13119.46</v>
          </cell>
        </row>
        <row r="2246">
          <cell r="C2246">
            <v>-13.84803</v>
          </cell>
          <cell r="E2246">
            <v>-13106.85</v>
          </cell>
        </row>
        <row r="2247">
          <cell r="C2247">
            <v>-13.862019999999999</v>
          </cell>
          <cell r="E2247">
            <v>-13093.01</v>
          </cell>
        </row>
        <row r="2248">
          <cell r="C2248">
            <v>-13.876010000000001</v>
          </cell>
          <cell r="E2248">
            <v>-13080.41</v>
          </cell>
        </row>
        <row r="2249">
          <cell r="C2249">
            <v>-13.89203</v>
          </cell>
          <cell r="E2249">
            <v>-13067.21</v>
          </cell>
        </row>
        <row r="2250">
          <cell r="C2250">
            <v>-13.907999999999999</v>
          </cell>
          <cell r="E2250">
            <v>-13053.61</v>
          </cell>
        </row>
        <row r="2251">
          <cell r="C2251">
            <v>-13.924020000000001</v>
          </cell>
          <cell r="E2251">
            <v>-13039.82</v>
          </cell>
        </row>
        <row r="2252">
          <cell r="C2252">
            <v>-13.94004</v>
          </cell>
          <cell r="E2252">
            <v>-13026.47</v>
          </cell>
        </row>
        <row r="2253">
          <cell r="C2253">
            <v>-13.956</v>
          </cell>
          <cell r="E2253">
            <v>-13012.79</v>
          </cell>
        </row>
        <row r="2254">
          <cell r="C2254">
            <v>-13.97203</v>
          </cell>
          <cell r="E2254">
            <v>-12999.25</v>
          </cell>
        </row>
        <row r="2255">
          <cell r="C2255">
            <v>-13.988049999999999</v>
          </cell>
          <cell r="E2255">
            <v>-12985.61</v>
          </cell>
        </row>
        <row r="2256">
          <cell r="C2256">
            <v>-14.004020000000001</v>
          </cell>
          <cell r="E2256">
            <v>-12972.81</v>
          </cell>
        </row>
        <row r="2257">
          <cell r="C2257">
            <v>-14.02004</v>
          </cell>
          <cell r="E2257">
            <v>-12960.27</v>
          </cell>
        </row>
        <row r="2258">
          <cell r="C2258">
            <v>-14.037979999999999</v>
          </cell>
          <cell r="E2258">
            <v>-12946.65</v>
          </cell>
        </row>
        <row r="2259">
          <cell r="C2259">
            <v>-14.05597</v>
          </cell>
          <cell r="E2259">
            <v>-12933.36</v>
          </cell>
        </row>
        <row r="2260">
          <cell r="C2260">
            <v>-14.073969999999999</v>
          </cell>
          <cell r="E2260">
            <v>-12920.41</v>
          </cell>
        </row>
        <row r="2261">
          <cell r="C2261">
            <v>-14.093999999999999</v>
          </cell>
          <cell r="E2261">
            <v>-12906.86</v>
          </cell>
        </row>
        <row r="2262">
          <cell r="C2262">
            <v>-14.112</v>
          </cell>
          <cell r="E2262">
            <v>-12893.62</v>
          </cell>
        </row>
        <row r="2263">
          <cell r="C2263">
            <v>-14.130050000000001</v>
          </cell>
          <cell r="E2263">
            <v>-12880.94</v>
          </cell>
        </row>
        <row r="2264">
          <cell r="C2264">
            <v>-14.15002</v>
          </cell>
          <cell r="E2264">
            <v>-12867.09</v>
          </cell>
        </row>
        <row r="2265">
          <cell r="C2265">
            <v>-14.168139999999999</v>
          </cell>
          <cell r="E2265">
            <v>-12853.87</v>
          </cell>
        </row>
        <row r="2266">
          <cell r="C2266">
            <v>-14.18608</v>
          </cell>
          <cell r="E2266">
            <v>-12839.81</v>
          </cell>
        </row>
        <row r="2267">
          <cell r="C2267">
            <v>-14.20204</v>
          </cell>
          <cell r="E2267">
            <v>-12826.39</v>
          </cell>
        </row>
        <row r="2268">
          <cell r="C2268">
            <v>-14.218</v>
          </cell>
          <cell r="E2268">
            <v>-12812.71</v>
          </cell>
        </row>
        <row r="2269">
          <cell r="C2269">
            <v>-14.233969999999999</v>
          </cell>
          <cell r="E2269">
            <v>-12799.3</v>
          </cell>
        </row>
        <row r="2270">
          <cell r="C2270">
            <v>-14.25196</v>
          </cell>
          <cell r="E2270">
            <v>-12785.49</v>
          </cell>
        </row>
        <row r="2271">
          <cell r="C2271">
            <v>-14.270020000000001</v>
          </cell>
          <cell r="E2271">
            <v>-12772.92</v>
          </cell>
        </row>
        <row r="2272">
          <cell r="C2272">
            <v>-14.290050000000001</v>
          </cell>
          <cell r="E2272">
            <v>-12759.41</v>
          </cell>
        </row>
        <row r="2273">
          <cell r="C2273">
            <v>-14.306010000000001</v>
          </cell>
          <cell r="E2273">
            <v>-12746.7</v>
          </cell>
        </row>
        <row r="2274">
          <cell r="C2274">
            <v>-14.324070000000001</v>
          </cell>
          <cell r="E2274">
            <v>-12733.14</v>
          </cell>
        </row>
        <row r="2275">
          <cell r="C2275">
            <v>-14.34207</v>
          </cell>
          <cell r="E2275">
            <v>-12719.95</v>
          </cell>
        </row>
        <row r="2276">
          <cell r="C2276">
            <v>-14.36</v>
          </cell>
          <cell r="E2276">
            <v>-12706.55</v>
          </cell>
        </row>
        <row r="2277">
          <cell r="C2277">
            <v>-14.378</v>
          </cell>
          <cell r="E2277">
            <v>-12693.24</v>
          </cell>
        </row>
        <row r="2278">
          <cell r="C2278">
            <v>-14.396000000000001</v>
          </cell>
          <cell r="E2278">
            <v>-12680.61</v>
          </cell>
        </row>
        <row r="2279">
          <cell r="C2279">
            <v>-14.41597</v>
          </cell>
          <cell r="E2279">
            <v>-12667.69</v>
          </cell>
        </row>
        <row r="2280">
          <cell r="C2280">
            <v>-14.43994</v>
          </cell>
          <cell r="E2280">
            <v>-12654.09</v>
          </cell>
        </row>
        <row r="2281">
          <cell r="C2281">
            <v>-14.46194</v>
          </cell>
          <cell r="E2281">
            <v>-12641.38</v>
          </cell>
        </row>
        <row r="2282">
          <cell r="C2282">
            <v>-14.48401</v>
          </cell>
          <cell r="E2282">
            <v>-12628.34</v>
          </cell>
        </row>
        <row r="2283">
          <cell r="C2283">
            <v>-14.50601</v>
          </cell>
          <cell r="E2283">
            <v>-12615.41</v>
          </cell>
        </row>
        <row r="2284">
          <cell r="C2284">
            <v>-14.525980000000001</v>
          </cell>
          <cell r="E2284">
            <v>-12602.83</v>
          </cell>
        </row>
        <row r="2285">
          <cell r="C2285">
            <v>-14.55001</v>
          </cell>
          <cell r="E2285">
            <v>-12589.45</v>
          </cell>
        </row>
        <row r="2286">
          <cell r="C2286">
            <v>-14.57202</v>
          </cell>
          <cell r="E2286">
            <v>-12576.74</v>
          </cell>
        </row>
        <row r="2287">
          <cell r="C2287">
            <v>-14.59402</v>
          </cell>
          <cell r="E2287">
            <v>-12563.51</v>
          </cell>
        </row>
        <row r="2288">
          <cell r="C2288">
            <v>-14.613989999999999</v>
          </cell>
          <cell r="E2288">
            <v>-12549.7</v>
          </cell>
        </row>
        <row r="2289">
          <cell r="C2289">
            <v>-14.63402</v>
          </cell>
          <cell r="E2289">
            <v>-12536</v>
          </cell>
        </row>
        <row r="2290">
          <cell r="C2290">
            <v>-14.65596</v>
          </cell>
          <cell r="E2290">
            <v>-12523.21</v>
          </cell>
        </row>
        <row r="2291">
          <cell r="C2291">
            <v>-14.68</v>
          </cell>
          <cell r="E2291">
            <v>-12510.21</v>
          </cell>
        </row>
        <row r="2292">
          <cell r="C2292">
            <v>-14.704090000000001</v>
          </cell>
          <cell r="E2292">
            <v>-12496.77</v>
          </cell>
        </row>
        <row r="2293">
          <cell r="C2293">
            <v>-14.72603</v>
          </cell>
          <cell r="E2293">
            <v>-12484.2</v>
          </cell>
        </row>
        <row r="2294">
          <cell r="C2294">
            <v>-14.74798</v>
          </cell>
          <cell r="E2294">
            <v>-12471.26</v>
          </cell>
        </row>
        <row r="2295">
          <cell r="C2295">
            <v>-14.767950000000001</v>
          </cell>
          <cell r="E2295">
            <v>-12457.51</v>
          </cell>
        </row>
        <row r="2296">
          <cell r="C2296">
            <v>-14.78594</v>
          </cell>
          <cell r="E2296">
            <v>-12444.44</v>
          </cell>
        </row>
        <row r="2297">
          <cell r="C2297">
            <v>-14.805910000000001</v>
          </cell>
          <cell r="E2297">
            <v>-12431.67</v>
          </cell>
        </row>
        <row r="2298">
          <cell r="C2298">
            <v>-14.826000000000001</v>
          </cell>
          <cell r="E2298">
            <v>-12419.12</v>
          </cell>
        </row>
        <row r="2299">
          <cell r="C2299">
            <v>-14.84998</v>
          </cell>
          <cell r="E2299">
            <v>-12406.03</v>
          </cell>
        </row>
        <row r="2300">
          <cell r="C2300">
            <v>-14.876049999999999</v>
          </cell>
          <cell r="E2300">
            <v>-12393.1</v>
          </cell>
        </row>
        <row r="2301">
          <cell r="C2301">
            <v>-14.902060000000001</v>
          </cell>
          <cell r="E2301">
            <v>-12380.3</v>
          </cell>
        </row>
        <row r="2302">
          <cell r="C2302">
            <v>-14.928000000000001</v>
          </cell>
          <cell r="E2302">
            <v>-12367.77</v>
          </cell>
        </row>
        <row r="2303">
          <cell r="C2303">
            <v>-14.956049999999999</v>
          </cell>
          <cell r="E2303">
            <v>-12354.48</v>
          </cell>
        </row>
        <row r="2304">
          <cell r="C2304">
            <v>-14.983969999999999</v>
          </cell>
          <cell r="E2304">
            <v>-12341.6</v>
          </cell>
        </row>
        <row r="2305">
          <cell r="C2305">
            <v>-15.009919999999999</v>
          </cell>
          <cell r="E2305">
            <v>-12328.34</v>
          </cell>
        </row>
        <row r="2306">
          <cell r="C2306">
            <v>-15.0379</v>
          </cell>
          <cell r="E2306">
            <v>-12315.59</v>
          </cell>
        </row>
        <row r="2307">
          <cell r="C2307">
            <v>-15.066000000000001</v>
          </cell>
          <cell r="E2307">
            <v>-12302.52</v>
          </cell>
        </row>
        <row r="2308">
          <cell r="C2308">
            <v>-15.09601</v>
          </cell>
          <cell r="E2308">
            <v>-12289.27</v>
          </cell>
        </row>
        <row r="2309">
          <cell r="C2309">
            <v>-15.123989999999999</v>
          </cell>
          <cell r="E2309">
            <v>-12276.55</v>
          </cell>
        </row>
        <row r="2310">
          <cell r="C2310">
            <v>-15.15197</v>
          </cell>
          <cell r="E2310">
            <v>-12263.31</v>
          </cell>
        </row>
        <row r="2311">
          <cell r="C2311">
            <v>-15.180020000000001</v>
          </cell>
          <cell r="E2311">
            <v>-12250.27</v>
          </cell>
        </row>
        <row r="2312">
          <cell r="C2312">
            <v>-15.205970000000001</v>
          </cell>
          <cell r="E2312">
            <v>-12237.46</v>
          </cell>
        </row>
        <row r="2313">
          <cell r="C2313">
            <v>-15.23197</v>
          </cell>
          <cell r="E2313">
            <v>-12224</v>
          </cell>
        </row>
        <row r="2314">
          <cell r="C2314">
            <v>-15.25798</v>
          </cell>
          <cell r="E2314">
            <v>-12210.91</v>
          </cell>
        </row>
        <row r="2315">
          <cell r="C2315">
            <v>-15.284050000000001</v>
          </cell>
          <cell r="E2315">
            <v>-12198.25</v>
          </cell>
        </row>
        <row r="2316">
          <cell r="C2316">
            <v>-15.314</v>
          </cell>
          <cell r="E2316">
            <v>-12184.98</v>
          </cell>
        </row>
        <row r="2317">
          <cell r="C2317">
            <v>-15.34599</v>
          </cell>
          <cell r="E2317">
            <v>-12172.18</v>
          </cell>
        </row>
        <row r="2318">
          <cell r="C2318">
            <v>-15.376010000000001</v>
          </cell>
          <cell r="E2318">
            <v>-12159.45</v>
          </cell>
        </row>
        <row r="2319">
          <cell r="C2319">
            <v>-15.41194</v>
          </cell>
          <cell r="E2319">
            <v>-12146.25</v>
          </cell>
        </row>
        <row r="2320">
          <cell r="C2320">
            <v>-15.44387</v>
          </cell>
          <cell r="E2320">
            <v>-12133</v>
          </cell>
        </row>
        <row r="2321">
          <cell r="C2321">
            <v>-15.468019999999999</v>
          </cell>
          <cell r="E2321">
            <v>-12120.4</v>
          </cell>
        </row>
        <row r="2322">
          <cell r="C2322">
            <v>-15.49606</v>
          </cell>
          <cell r="E2322">
            <v>-12107.01</v>
          </cell>
        </row>
        <row r="2323">
          <cell r="C2323">
            <v>-15.522069999999999</v>
          </cell>
          <cell r="E2323">
            <v>-12093.75</v>
          </cell>
        </row>
        <row r="2324">
          <cell r="C2324">
            <v>-15.54204</v>
          </cell>
          <cell r="E2324">
            <v>-12080.82</v>
          </cell>
        </row>
        <row r="2325">
          <cell r="C2325">
            <v>-15.563980000000001</v>
          </cell>
          <cell r="E2325">
            <v>-12067.48</v>
          </cell>
        </row>
        <row r="2326">
          <cell r="C2326">
            <v>-15.58605</v>
          </cell>
          <cell r="E2326">
            <v>-12054.82</v>
          </cell>
        </row>
        <row r="2327">
          <cell r="C2327">
            <v>-15.60805</v>
          </cell>
          <cell r="E2327">
            <v>-12041.67</v>
          </cell>
        </row>
        <row r="2328">
          <cell r="C2328">
            <v>-15.628080000000001</v>
          </cell>
          <cell r="E2328">
            <v>-12028.65</v>
          </cell>
        </row>
        <row r="2329">
          <cell r="C2329">
            <v>-15.64805</v>
          </cell>
          <cell r="E2329">
            <v>-12015.64</v>
          </cell>
        </row>
        <row r="2330">
          <cell r="C2330">
            <v>-15.672079999999999</v>
          </cell>
          <cell r="E2330">
            <v>-12002.13</v>
          </cell>
        </row>
        <row r="2331">
          <cell r="C2331">
            <v>-15.698029999999999</v>
          </cell>
          <cell r="E2331">
            <v>-11989.08</v>
          </cell>
        </row>
        <row r="2332">
          <cell r="C2332">
            <v>-15.722009999999999</v>
          </cell>
          <cell r="E2332">
            <v>-11976.53</v>
          </cell>
        </row>
        <row r="2333">
          <cell r="C2333">
            <v>-15.74802</v>
          </cell>
          <cell r="E2333">
            <v>-11963.94</v>
          </cell>
        </row>
        <row r="2334">
          <cell r="C2334">
            <v>-15.776</v>
          </cell>
          <cell r="E2334">
            <v>-11951.21</v>
          </cell>
        </row>
        <row r="2335">
          <cell r="C2335">
            <v>-15.804040000000001</v>
          </cell>
          <cell r="E2335">
            <v>-11937.79</v>
          </cell>
        </row>
        <row r="2336">
          <cell r="C2336">
            <v>-15.83202</v>
          </cell>
          <cell r="E2336">
            <v>-11924.36</v>
          </cell>
        </row>
        <row r="2337">
          <cell r="C2337">
            <v>-15.85791</v>
          </cell>
          <cell r="E2337">
            <v>-11911</v>
          </cell>
        </row>
        <row r="2338">
          <cell r="C2338">
            <v>-15.882009999999999</v>
          </cell>
          <cell r="E2338">
            <v>-11898.15</v>
          </cell>
        </row>
        <row r="2339">
          <cell r="C2339">
            <v>-15.909990000000001</v>
          </cell>
          <cell r="E2339">
            <v>-11884.72</v>
          </cell>
        </row>
        <row r="2340">
          <cell r="C2340">
            <v>-15.933960000000001</v>
          </cell>
          <cell r="E2340">
            <v>-11871.75</v>
          </cell>
        </row>
        <row r="2341">
          <cell r="C2341">
            <v>-15.957940000000001</v>
          </cell>
          <cell r="E2341">
            <v>-11859.16</v>
          </cell>
        </row>
        <row r="2342">
          <cell r="C2342">
            <v>-15.979939999999999</v>
          </cell>
          <cell r="E2342">
            <v>-11846.39</v>
          </cell>
        </row>
        <row r="2343">
          <cell r="C2343">
            <v>-15.98598</v>
          </cell>
          <cell r="E2343">
            <v>-11842.87</v>
          </cell>
        </row>
      </sheetData>
      <sheetData sheetId="29">
        <row r="33">
          <cell r="C33">
            <v>-5.6381500000000001E-2</v>
          </cell>
          <cell r="E33">
            <v>-1.137607</v>
          </cell>
        </row>
        <row r="34">
          <cell r="C34">
            <v>-0.17105780000000001</v>
          </cell>
          <cell r="E34">
            <v>-1.6989860000000001</v>
          </cell>
        </row>
        <row r="35">
          <cell r="C35">
            <v>-0.28573399999999999</v>
          </cell>
          <cell r="E35">
            <v>-10.86673</v>
          </cell>
        </row>
        <row r="36">
          <cell r="C36">
            <v>-0.3938334</v>
          </cell>
          <cell r="E36">
            <v>-15.08362</v>
          </cell>
        </row>
        <row r="37">
          <cell r="C37">
            <v>-0.49744860000000002</v>
          </cell>
          <cell r="E37">
            <v>-35.628480000000003</v>
          </cell>
        </row>
        <row r="38">
          <cell r="C38">
            <v>-0.5259682</v>
          </cell>
          <cell r="E38">
            <v>-61.041910000000001</v>
          </cell>
        </row>
        <row r="39">
          <cell r="C39">
            <v>-0.54629669999999997</v>
          </cell>
          <cell r="E39">
            <v>-88.252989999999997</v>
          </cell>
        </row>
        <row r="40">
          <cell r="C40">
            <v>-0.56261919999999999</v>
          </cell>
          <cell r="E40">
            <v>-114.4593</v>
          </cell>
        </row>
        <row r="41">
          <cell r="C41">
            <v>-0.57678929999999995</v>
          </cell>
          <cell r="E41">
            <v>-142.0746</v>
          </cell>
        </row>
        <row r="42">
          <cell r="C42">
            <v>-0.58880699999999997</v>
          </cell>
          <cell r="E42">
            <v>-169.30070000000001</v>
          </cell>
        </row>
        <row r="43">
          <cell r="C43">
            <v>-0.60088450000000004</v>
          </cell>
          <cell r="E43">
            <v>-195.50720000000001</v>
          </cell>
        </row>
        <row r="44">
          <cell r="C44">
            <v>-0.62091399999999997</v>
          </cell>
          <cell r="E44">
            <v>-221.82810000000001</v>
          </cell>
        </row>
        <row r="45">
          <cell r="C45">
            <v>-0.63293160000000004</v>
          </cell>
          <cell r="E45">
            <v>-251.01609999999999</v>
          </cell>
        </row>
        <row r="46">
          <cell r="C46">
            <v>-0.6409435</v>
          </cell>
          <cell r="E46">
            <v>-277.83510000000001</v>
          </cell>
        </row>
        <row r="47">
          <cell r="C47">
            <v>-0.64907490000000001</v>
          </cell>
          <cell r="E47">
            <v>-309.61090000000002</v>
          </cell>
        </row>
        <row r="48">
          <cell r="C48">
            <v>-0.65511359999999996</v>
          </cell>
          <cell r="E48">
            <v>-335.96300000000002</v>
          </cell>
        </row>
        <row r="49">
          <cell r="C49">
            <v>-0.66121209999999997</v>
          </cell>
          <cell r="E49">
            <v>-363.959</v>
          </cell>
        </row>
        <row r="50">
          <cell r="C50">
            <v>-0.66725089999999998</v>
          </cell>
          <cell r="E50">
            <v>-392.98070000000001</v>
          </cell>
        </row>
        <row r="51">
          <cell r="C51">
            <v>-0.67328960000000004</v>
          </cell>
          <cell r="E51">
            <v>-422.61759999999998</v>
          </cell>
        </row>
        <row r="52">
          <cell r="C52">
            <v>-0.67932840000000005</v>
          </cell>
          <cell r="E52">
            <v>-452.78489999999999</v>
          </cell>
        </row>
        <row r="53">
          <cell r="C53">
            <v>-0.68530720000000001</v>
          </cell>
          <cell r="E53">
            <v>-483.30380000000002</v>
          </cell>
        </row>
        <row r="54">
          <cell r="C54">
            <v>-0.69134600000000002</v>
          </cell>
          <cell r="E54">
            <v>-513.85350000000005</v>
          </cell>
        </row>
        <row r="55">
          <cell r="C55">
            <v>-0.69738469999999997</v>
          </cell>
          <cell r="E55">
            <v>-544.57429999999999</v>
          </cell>
        </row>
        <row r="56">
          <cell r="C56">
            <v>-0.70342349999999998</v>
          </cell>
          <cell r="E56">
            <v>-575.96960000000001</v>
          </cell>
        </row>
        <row r="57">
          <cell r="C57">
            <v>-0.70940239999999999</v>
          </cell>
          <cell r="E57">
            <v>-608.06979999999999</v>
          </cell>
        </row>
        <row r="58">
          <cell r="C58">
            <v>-0.7154412</v>
          </cell>
          <cell r="E58">
            <v>-640.7998</v>
          </cell>
        </row>
        <row r="59">
          <cell r="C59">
            <v>-0.72148000000000001</v>
          </cell>
          <cell r="E59">
            <v>-674.48429999999996</v>
          </cell>
        </row>
        <row r="60">
          <cell r="C60">
            <v>-0.72745879999999996</v>
          </cell>
          <cell r="E60">
            <v>-709.29579999999999</v>
          </cell>
        </row>
        <row r="61">
          <cell r="C61">
            <v>-0.73355740000000003</v>
          </cell>
          <cell r="E61">
            <v>-745.11699999999996</v>
          </cell>
        </row>
        <row r="62">
          <cell r="C62">
            <v>-0.73953630000000004</v>
          </cell>
          <cell r="E62">
            <v>-781.68380000000002</v>
          </cell>
        </row>
        <row r="63">
          <cell r="C63">
            <v>-0.74557499999999999</v>
          </cell>
          <cell r="E63">
            <v>-819.28030000000001</v>
          </cell>
        </row>
        <row r="64">
          <cell r="C64">
            <v>-0.74946140000000006</v>
          </cell>
          <cell r="E64">
            <v>-845.06330000000003</v>
          </cell>
        </row>
        <row r="65">
          <cell r="C65">
            <v>-0.75346729999999995</v>
          </cell>
          <cell r="E65">
            <v>-871.48630000000003</v>
          </cell>
        </row>
        <row r="66">
          <cell r="C66">
            <v>-0.75759279999999996</v>
          </cell>
          <cell r="E66">
            <v>-898.60739999999998</v>
          </cell>
        </row>
        <row r="67">
          <cell r="C67">
            <v>-0.76153879999999996</v>
          </cell>
          <cell r="E67">
            <v>-926.49040000000002</v>
          </cell>
        </row>
        <row r="68">
          <cell r="C68">
            <v>-0.76554480000000003</v>
          </cell>
          <cell r="E68">
            <v>-955.22659999999996</v>
          </cell>
        </row>
        <row r="69">
          <cell r="C69">
            <v>-0.76961040000000003</v>
          </cell>
          <cell r="E69">
            <v>-984.77850000000001</v>
          </cell>
        </row>
        <row r="70">
          <cell r="C70">
            <v>-0.77355660000000004</v>
          </cell>
          <cell r="E70">
            <v>-1015.144</v>
          </cell>
        </row>
        <row r="71">
          <cell r="C71">
            <v>-0.77756250000000005</v>
          </cell>
          <cell r="E71">
            <v>-1046.2360000000001</v>
          </cell>
        </row>
        <row r="72">
          <cell r="C72">
            <v>-0.78168789999999999</v>
          </cell>
          <cell r="E72">
            <v>-1078.0719999999999</v>
          </cell>
        </row>
        <row r="73">
          <cell r="C73">
            <v>-0.7855742</v>
          </cell>
          <cell r="E73">
            <v>-1110.597</v>
          </cell>
        </row>
        <row r="74">
          <cell r="C74">
            <v>-0.78964000000000001</v>
          </cell>
          <cell r="E74">
            <v>-1143.7539999999999</v>
          </cell>
        </row>
        <row r="75">
          <cell r="C75">
            <v>-0.79364579999999996</v>
          </cell>
          <cell r="E75">
            <v>-1177.479</v>
          </cell>
        </row>
        <row r="76">
          <cell r="C76">
            <v>-0.79753209999999997</v>
          </cell>
          <cell r="E76">
            <v>-1211.75</v>
          </cell>
        </row>
        <row r="77">
          <cell r="C77">
            <v>-0.80153799999999997</v>
          </cell>
          <cell r="E77">
            <v>-1246.4770000000001</v>
          </cell>
        </row>
        <row r="78">
          <cell r="C78">
            <v>-0.80566349999999998</v>
          </cell>
          <cell r="E78">
            <v>-1281.6780000000001</v>
          </cell>
        </row>
        <row r="79">
          <cell r="C79">
            <v>-0.80960960000000004</v>
          </cell>
          <cell r="E79">
            <v>-1317.421</v>
          </cell>
        </row>
        <row r="80">
          <cell r="C80">
            <v>-0.81361559999999999</v>
          </cell>
          <cell r="E80">
            <v>-1353.71</v>
          </cell>
        </row>
        <row r="81">
          <cell r="C81">
            <v>-0.8176812</v>
          </cell>
          <cell r="E81">
            <v>-1390.5319999999999</v>
          </cell>
        </row>
        <row r="82">
          <cell r="C82">
            <v>-0.82162729999999995</v>
          </cell>
          <cell r="E82">
            <v>-1427.8530000000001</v>
          </cell>
        </row>
        <row r="83">
          <cell r="C83">
            <v>-0.82563330000000001</v>
          </cell>
          <cell r="E83">
            <v>-1465.63</v>
          </cell>
        </row>
        <row r="84">
          <cell r="C84">
            <v>-0.82963909999999996</v>
          </cell>
          <cell r="E84">
            <v>-1503.748</v>
          </cell>
        </row>
        <row r="85">
          <cell r="C85">
            <v>-0.83364499999999997</v>
          </cell>
          <cell r="E85">
            <v>-1542.117</v>
          </cell>
        </row>
        <row r="86">
          <cell r="C86">
            <v>-0.83765089999999998</v>
          </cell>
          <cell r="E86">
            <v>-1580.7729999999999</v>
          </cell>
        </row>
        <row r="87">
          <cell r="C87">
            <v>-0.84159700000000004</v>
          </cell>
          <cell r="E87">
            <v>-1619.8</v>
          </cell>
        </row>
        <row r="88">
          <cell r="C88">
            <v>-0.84560290000000005</v>
          </cell>
          <cell r="E88">
            <v>-1659.338</v>
          </cell>
        </row>
        <row r="89">
          <cell r="C89">
            <v>-0.84960880000000005</v>
          </cell>
          <cell r="E89">
            <v>-1699.2919999999999</v>
          </cell>
        </row>
        <row r="90">
          <cell r="C90">
            <v>-0.85361469999999995</v>
          </cell>
          <cell r="E90">
            <v>-1739.646</v>
          </cell>
        </row>
        <row r="91">
          <cell r="C91">
            <v>-0.85762059999999996</v>
          </cell>
          <cell r="E91">
            <v>-1780.4</v>
          </cell>
        </row>
        <row r="92">
          <cell r="C92">
            <v>-0.86162649999999996</v>
          </cell>
          <cell r="E92">
            <v>-1821.5250000000001</v>
          </cell>
        </row>
        <row r="93">
          <cell r="C93">
            <v>-0.86563239999999997</v>
          </cell>
          <cell r="E93">
            <v>-1863.0709999999999</v>
          </cell>
        </row>
        <row r="94">
          <cell r="C94">
            <v>-0.86963820000000003</v>
          </cell>
          <cell r="E94">
            <v>-1905.1590000000001</v>
          </cell>
        </row>
        <row r="95">
          <cell r="C95">
            <v>-0.87364419999999998</v>
          </cell>
          <cell r="E95">
            <v>-1947.7619999999999</v>
          </cell>
        </row>
        <row r="96">
          <cell r="C96">
            <v>-0.87765009999999999</v>
          </cell>
          <cell r="E96">
            <v>-1990.86</v>
          </cell>
        </row>
        <row r="97">
          <cell r="C97">
            <v>-0.88171580000000005</v>
          </cell>
          <cell r="E97">
            <v>-2034.528</v>
          </cell>
        </row>
        <row r="98">
          <cell r="C98">
            <v>-0.88572169999999995</v>
          </cell>
          <cell r="E98">
            <v>-2078.9110000000001</v>
          </cell>
        </row>
        <row r="99">
          <cell r="C99">
            <v>-0.88966780000000001</v>
          </cell>
          <cell r="E99">
            <v>-2124.0030000000002</v>
          </cell>
        </row>
        <row r="100">
          <cell r="C100">
            <v>-0.89373340000000001</v>
          </cell>
          <cell r="E100">
            <v>-2169.8090000000002</v>
          </cell>
        </row>
        <row r="101">
          <cell r="C101">
            <v>-0.89773939999999997</v>
          </cell>
          <cell r="E101">
            <v>-2216.3229999999999</v>
          </cell>
        </row>
        <row r="102">
          <cell r="C102">
            <v>-0.90168539999999997</v>
          </cell>
          <cell r="E102">
            <v>-2263.5509999999999</v>
          </cell>
        </row>
        <row r="103">
          <cell r="C103">
            <v>-0.90569129999999998</v>
          </cell>
          <cell r="E103">
            <v>-2311.5770000000002</v>
          </cell>
        </row>
        <row r="104">
          <cell r="C104">
            <v>-0.90969730000000004</v>
          </cell>
          <cell r="E104">
            <v>-2360.4290000000001</v>
          </cell>
        </row>
        <row r="105">
          <cell r="C105">
            <v>-0.91364339999999999</v>
          </cell>
          <cell r="E105">
            <v>-2410.2080000000001</v>
          </cell>
        </row>
        <row r="106">
          <cell r="C106">
            <v>-0.9156164</v>
          </cell>
          <cell r="E106">
            <v>-2435.442</v>
          </cell>
        </row>
        <row r="107">
          <cell r="C107">
            <v>-0.91764920000000005</v>
          </cell>
          <cell r="E107">
            <v>-2460.88</v>
          </cell>
        </row>
        <row r="108">
          <cell r="C108">
            <v>-0.91968209999999995</v>
          </cell>
          <cell r="E108">
            <v>-2486.5050000000001</v>
          </cell>
        </row>
        <row r="109">
          <cell r="C109">
            <v>-0.92165520000000001</v>
          </cell>
          <cell r="E109">
            <v>-2512.3200000000002</v>
          </cell>
        </row>
        <row r="110">
          <cell r="C110">
            <v>-0.92368799999999995</v>
          </cell>
          <cell r="E110">
            <v>-2538.3139999999999</v>
          </cell>
        </row>
        <row r="111">
          <cell r="C111">
            <v>-0.92566110000000001</v>
          </cell>
          <cell r="E111">
            <v>-2564.4609999999998</v>
          </cell>
        </row>
        <row r="112">
          <cell r="C112">
            <v>-0.92769389999999996</v>
          </cell>
          <cell r="E112">
            <v>-2590.7429999999999</v>
          </cell>
        </row>
        <row r="113">
          <cell r="C113">
            <v>-0.92972670000000002</v>
          </cell>
          <cell r="E113">
            <v>-2617.1669999999999</v>
          </cell>
        </row>
        <row r="114">
          <cell r="C114">
            <v>-0.93169979999999997</v>
          </cell>
          <cell r="E114">
            <v>-2643.741</v>
          </cell>
        </row>
        <row r="115">
          <cell r="C115">
            <v>-0.93373269999999997</v>
          </cell>
          <cell r="E115">
            <v>-2670.453</v>
          </cell>
        </row>
        <row r="116">
          <cell r="C116">
            <v>-0.93570569999999997</v>
          </cell>
          <cell r="E116">
            <v>-2697.299</v>
          </cell>
        </row>
        <row r="117">
          <cell r="C117">
            <v>-0.93767869999999998</v>
          </cell>
          <cell r="E117">
            <v>-2724.2919999999999</v>
          </cell>
        </row>
        <row r="118">
          <cell r="C118">
            <v>-0.93971150000000003</v>
          </cell>
          <cell r="E118">
            <v>-2751.433</v>
          </cell>
        </row>
        <row r="119">
          <cell r="C119">
            <v>-0.94168459999999998</v>
          </cell>
          <cell r="E119">
            <v>-2778.6930000000002</v>
          </cell>
        </row>
        <row r="120">
          <cell r="C120">
            <v>-0.94371749999999999</v>
          </cell>
          <cell r="E120">
            <v>-2806.0430000000001</v>
          </cell>
        </row>
        <row r="121">
          <cell r="C121">
            <v>-0.94575030000000004</v>
          </cell>
          <cell r="E121">
            <v>-2833.4740000000002</v>
          </cell>
        </row>
        <row r="122">
          <cell r="C122">
            <v>-0.94766360000000005</v>
          </cell>
          <cell r="E122">
            <v>-2860.9850000000001</v>
          </cell>
        </row>
        <row r="123">
          <cell r="C123">
            <v>-0.94969650000000005</v>
          </cell>
          <cell r="E123">
            <v>-2888.5549999999998</v>
          </cell>
        </row>
        <row r="124">
          <cell r="C124">
            <v>-0.9516694</v>
          </cell>
          <cell r="E124">
            <v>-2916.154</v>
          </cell>
        </row>
        <row r="125">
          <cell r="C125">
            <v>-0.9537023</v>
          </cell>
          <cell r="E125">
            <v>-2943.761</v>
          </cell>
        </row>
        <row r="126">
          <cell r="C126">
            <v>-0.95567539999999995</v>
          </cell>
          <cell r="E126">
            <v>-2971.375</v>
          </cell>
        </row>
        <row r="127">
          <cell r="C127">
            <v>-0.95770820000000001</v>
          </cell>
          <cell r="E127">
            <v>-2998.9989999999998</v>
          </cell>
        </row>
        <row r="128">
          <cell r="C128">
            <v>-0.95968129999999996</v>
          </cell>
          <cell r="E128">
            <v>-3026.634</v>
          </cell>
        </row>
        <row r="129">
          <cell r="C129">
            <v>-0.96165440000000002</v>
          </cell>
          <cell r="E129">
            <v>-3054.3</v>
          </cell>
        </row>
        <row r="130">
          <cell r="C130">
            <v>-0.96362740000000002</v>
          </cell>
          <cell r="E130">
            <v>-3082.0320000000002</v>
          </cell>
        </row>
        <row r="131">
          <cell r="C131">
            <v>-0.96566019999999997</v>
          </cell>
          <cell r="E131">
            <v>-3109.8560000000002</v>
          </cell>
        </row>
        <row r="132">
          <cell r="C132">
            <v>-0.96763319999999997</v>
          </cell>
          <cell r="E132">
            <v>-3137.7660000000001</v>
          </cell>
        </row>
        <row r="133">
          <cell r="C133">
            <v>-0.96966609999999998</v>
          </cell>
          <cell r="E133">
            <v>-3165.7449999999999</v>
          </cell>
        </row>
        <row r="134">
          <cell r="C134">
            <v>-0.97163920000000004</v>
          </cell>
          <cell r="E134">
            <v>-3193.7959999999998</v>
          </cell>
        </row>
        <row r="135">
          <cell r="C135">
            <v>-0.97361229999999999</v>
          </cell>
          <cell r="E135">
            <v>-3221.9409999999998</v>
          </cell>
        </row>
        <row r="136">
          <cell r="C136">
            <v>-0.97558529999999999</v>
          </cell>
          <cell r="E136">
            <v>-3250.2</v>
          </cell>
        </row>
        <row r="137">
          <cell r="C137">
            <v>-0.97761810000000005</v>
          </cell>
          <cell r="E137">
            <v>-3278.578</v>
          </cell>
        </row>
        <row r="138">
          <cell r="C138">
            <v>-0.97959110000000005</v>
          </cell>
          <cell r="E138">
            <v>-3307.0810000000001</v>
          </cell>
        </row>
        <row r="139">
          <cell r="C139">
            <v>-0.98162400000000005</v>
          </cell>
          <cell r="E139">
            <v>-3335.7359999999999</v>
          </cell>
        </row>
        <row r="140">
          <cell r="C140">
            <v>-0.9835971</v>
          </cell>
          <cell r="E140">
            <v>-3364.576</v>
          </cell>
        </row>
        <row r="141">
          <cell r="C141">
            <v>-0.9855701</v>
          </cell>
          <cell r="E141">
            <v>-3393.6149999999998</v>
          </cell>
        </row>
        <row r="142">
          <cell r="C142">
            <v>-0.98760300000000001</v>
          </cell>
          <cell r="E142">
            <v>-3422.8409999999999</v>
          </cell>
        </row>
        <row r="143">
          <cell r="C143">
            <v>-0.98957609999999996</v>
          </cell>
          <cell r="E143">
            <v>-3452.24</v>
          </cell>
        </row>
        <row r="144">
          <cell r="C144">
            <v>-0.99154909999999996</v>
          </cell>
          <cell r="E144">
            <v>-3481.797</v>
          </cell>
        </row>
        <row r="145">
          <cell r="C145">
            <v>-0.99358190000000002</v>
          </cell>
          <cell r="E145">
            <v>-3511.491</v>
          </cell>
        </row>
        <row r="146">
          <cell r="C146">
            <v>-0.99555490000000002</v>
          </cell>
          <cell r="E146">
            <v>-3541.2950000000001</v>
          </cell>
        </row>
        <row r="147">
          <cell r="C147">
            <v>-0.99752799999999997</v>
          </cell>
          <cell r="E147">
            <v>-3571.1970000000001</v>
          </cell>
        </row>
        <row r="148">
          <cell r="C148">
            <v>-0.99956089999999997</v>
          </cell>
          <cell r="E148">
            <v>-3601.1930000000002</v>
          </cell>
        </row>
        <row r="149">
          <cell r="C149">
            <v>-1.0015339999999999</v>
          </cell>
          <cell r="E149">
            <v>-3631.2730000000001</v>
          </cell>
        </row>
        <row r="150">
          <cell r="C150">
            <v>-1.0035670000000001</v>
          </cell>
          <cell r="E150">
            <v>-3661.4270000000001</v>
          </cell>
        </row>
        <row r="151">
          <cell r="C151">
            <v>-1.0055400000000001</v>
          </cell>
          <cell r="E151">
            <v>-3691.6529999999998</v>
          </cell>
        </row>
        <row r="152">
          <cell r="C152">
            <v>-1.0075130000000001</v>
          </cell>
          <cell r="E152">
            <v>-3721.9630000000002</v>
          </cell>
        </row>
        <row r="153">
          <cell r="C153">
            <v>-1.0094860000000001</v>
          </cell>
          <cell r="E153">
            <v>-3752.3649999999998</v>
          </cell>
        </row>
        <row r="154">
          <cell r="C154">
            <v>-1.0115190000000001</v>
          </cell>
          <cell r="E154">
            <v>-3782.8629999999998</v>
          </cell>
        </row>
        <row r="155">
          <cell r="C155">
            <v>-1.0134920000000001</v>
          </cell>
          <cell r="E155">
            <v>-3813.4549999999999</v>
          </cell>
        </row>
        <row r="156">
          <cell r="C156">
            <v>-1.015525</v>
          </cell>
          <cell r="E156">
            <v>-3844.1219999999998</v>
          </cell>
        </row>
        <row r="157">
          <cell r="C157">
            <v>-1.017498</v>
          </cell>
          <cell r="E157">
            <v>-3874.848</v>
          </cell>
        </row>
        <row r="158">
          <cell r="C158">
            <v>-1.019531</v>
          </cell>
          <cell r="E158">
            <v>-3905.636</v>
          </cell>
        </row>
        <row r="159">
          <cell r="C159">
            <v>-1.021504</v>
          </cell>
          <cell r="E159">
            <v>-3936.489</v>
          </cell>
        </row>
        <row r="160">
          <cell r="C160">
            <v>-1.023477</v>
          </cell>
          <cell r="E160">
            <v>-3967.3939999999998</v>
          </cell>
        </row>
        <row r="161">
          <cell r="C161">
            <v>-1.0255099999999999</v>
          </cell>
          <cell r="E161">
            <v>-3998.3270000000002</v>
          </cell>
        </row>
        <row r="162">
          <cell r="C162">
            <v>-1.0274829999999999</v>
          </cell>
          <cell r="E162">
            <v>-4029.2809999999999</v>
          </cell>
        </row>
        <row r="163">
          <cell r="C163">
            <v>-1.029515</v>
          </cell>
          <cell r="E163">
            <v>-4060.2660000000001</v>
          </cell>
        </row>
        <row r="164">
          <cell r="C164">
            <v>-1.0314890000000001</v>
          </cell>
          <cell r="E164">
            <v>-4091.28</v>
          </cell>
        </row>
        <row r="165">
          <cell r="C165">
            <v>-1.0334620000000001</v>
          </cell>
          <cell r="E165">
            <v>-4122.3029999999999</v>
          </cell>
        </row>
        <row r="166">
          <cell r="C166">
            <v>-1.0354350000000001</v>
          </cell>
          <cell r="E166">
            <v>-4153.3159999999998</v>
          </cell>
        </row>
        <row r="167">
          <cell r="C167">
            <v>-1.0374080000000001</v>
          </cell>
          <cell r="E167">
            <v>-4184.3100000000004</v>
          </cell>
        </row>
        <row r="168">
          <cell r="C168">
            <v>-1.0394399999999999</v>
          </cell>
          <cell r="E168">
            <v>-4215.2879999999996</v>
          </cell>
        </row>
        <row r="169">
          <cell r="C169">
            <v>-1.0414129999999999</v>
          </cell>
          <cell r="E169">
            <v>-4246.25</v>
          </cell>
        </row>
        <row r="170">
          <cell r="C170">
            <v>-1.0433870000000001</v>
          </cell>
          <cell r="E170">
            <v>-4277.1850000000004</v>
          </cell>
        </row>
        <row r="171">
          <cell r="C171">
            <v>-1.0453600000000001</v>
          </cell>
          <cell r="E171">
            <v>-4308.076</v>
          </cell>
        </row>
        <row r="172">
          <cell r="C172">
            <v>-1.0473920000000001</v>
          </cell>
          <cell r="E172">
            <v>-4338.9210000000003</v>
          </cell>
        </row>
        <row r="173">
          <cell r="C173">
            <v>-1.049366</v>
          </cell>
          <cell r="E173">
            <v>-4369.7219999999998</v>
          </cell>
        </row>
        <row r="174">
          <cell r="C174">
            <v>-1.0513980000000001</v>
          </cell>
          <cell r="E174">
            <v>-4400.4750000000004</v>
          </cell>
        </row>
        <row r="175">
          <cell r="C175">
            <v>-1.0533710000000001</v>
          </cell>
          <cell r="E175">
            <v>-4431.1769999999997</v>
          </cell>
        </row>
        <row r="176">
          <cell r="C176">
            <v>-1.0553440000000001</v>
          </cell>
          <cell r="E176">
            <v>-4461.8320000000003</v>
          </cell>
        </row>
        <row r="177">
          <cell r="C177">
            <v>-1.057377</v>
          </cell>
          <cell r="E177">
            <v>-4492.4449999999997</v>
          </cell>
        </row>
        <row r="178">
          <cell r="C178">
            <v>-1.05935</v>
          </cell>
          <cell r="E178">
            <v>-4523</v>
          </cell>
        </row>
        <row r="179">
          <cell r="C179">
            <v>-1.061383</v>
          </cell>
          <cell r="E179">
            <v>-4553.473</v>
          </cell>
        </row>
        <row r="180">
          <cell r="C180">
            <v>-1.0634159999999999</v>
          </cell>
          <cell r="E180">
            <v>-4583.8509999999997</v>
          </cell>
        </row>
        <row r="181">
          <cell r="C181">
            <v>-1.0653889999999999</v>
          </cell>
          <cell r="E181">
            <v>-4614.1319999999996</v>
          </cell>
        </row>
        <row r="182">
          <cell r="C182">
            <v>-1.0673619999999999</v>
          </cell>
          <cell r="E182">
            <v>-4644.32</v>
          </cell>
        </row>
        <row r="183">
          <cell r="C183">
            <v>-1.0693950000000001</v>
          </cell>
          <cell r="E183">
            <v>-4674.3999999999996</v>
          </cell>
        </row>
        <row r="184">
          <cell r="C184">
            <v>-1.0713680000000001</v>
          </cell>
          <cell r="E184">
            <v>-4704.3459999999995</v>
          </cell>
        </row>
        <row r="185">
          <cell r="C185">
            <v>-1.073401</v>
          </cell>
          <cell r="E185">
            <v>-4734.1459999999997</v>
          </cell>
        </row>
        <row r="186">
          <cell r="C186">
            <v>-1.075434</v>
          </cell>
          <cell r="E186">
            <v>-4763.8040000000001</v>
          </cell>
        </row>
        <row r="187">
          <cell r="C187">
            <v>-1.077407</v>
          </cell>
          <cell r="E187">
            <v>-4793.3289999999997</v>
          </cell>
        </row>
        <row r="188">
          <cell r="C188">
            <v>-1.07938</v>
          </cell>
          <cell r="E188">
            <v>-4822.7349999999997</v>
          </cell>
        </row>
        <row r="189">
          <cell r="C189">
            <v>-1.081353</v>
          </cell>
          <cell r="E189">
            <v>-4852.03</v>
          </cell>
        </row>
        <row r="190">
          <cell r="C190">
            <v>-1.083386</v>
          </cell>
          <cell r="E190">
            <v>-4881.2060000000001</v>
          </cell>
        </row>
        <row r="191">
          <cell r="C191">
            <v>-1.0854189999999999</v>
          </cell>
          <cell r="E191">
            <v>-4910.25</v>
          </cell>
        </row>
        <row r="192">
          <cell r="C192">
            <v>-1.0873919999999999</v>
          </cell>
          <cell r="E192">
            <v>-4939.1559999999999</v>
          </cell>
        </row>
        <row r="193">
          <cell r="C193">
            <v>-1.0893649999999999</v>
          </cell>
          <cell r="E193">
            <v>-4967.9120000000003</v>
          </cell>
        </row>
        <row r="194">
          <cell r="C194">
            <v>-1.0913379999999999</v>
          </cell>
          <cell r="E194">
            <v>-4996.4939999999997</v>
          </cell>
        </row>
        <row r="195">
          <cell r="C195">
            <v>-1.0933710000000001</v>
          </cell>
          <cell r="E195">
            <v>-5024.8969999999999</v>
          </cell>
        </row>
        <row r="196">
          <cell r="C196">
            <v>-1.0953440000000001</v>
          </cell>
          <cell r="E196">
            <v>-5053.1279999999997</v>
          </cell>
        </row>
        <row r="197">
          <cell r="C197">
            <v>-1.097377</v>
          </cell>
          <cell r="E197">
            <v>-5081.1930000000002</v>
          </cell>
        </row>
        <row r="198">
          <cell r="C198">
            <v>-1.0994090000000001</v>
          </cell>
          <cell r="E198">
            <v>-5109.0950000000003</v>
          </cell>
        </row>
        <row r="199">
          <cell r="C199">
            <v>-1.1013820000000001</v>
          </cell>
          <cell r="E199">
            <v>-5136.8209999999999</v>
          </cell>
        </row>
        <row r="200">
          <cell r="C200">
            <v>-1.1033550000000001</v>
          </cell>
          <cell r="E200">
            <v>-5164.326</v>
          </cell>
        </row>
        <row r="201">
          <cell r="C201">
            <v>-1.105388</v>
          </cell>
          <cell r="E201">
            <v>-5191.5240000000003</v>
          </cell>
        </row>
        <row r="202">
          <cell r="C202">
            <v>-1.107421</v>
          </cell>
          <cell r="E202">
            <v>-5218.33</v>
          </cell>
        </row>
        <row r="203">
          <cell r="C203">
            <v>-1.1094539999999999</v>
          </cell>
          <cell r="E203">
            <v>-5244.7020000000002</v>
          </cell>
        </row>
        <row r="204">
          <cell r="C204">
            <v>-1.1114269999999999</v>
          </cell>
          <cell r="E204">
            <v>-5270.6549999999997</v>
          </cell>
        </row>
        <row r="205">
          <cell r="C205">
            <v>-1.1133999999999999</v>
          </cell>
          <cell r="E205">
            <v>-5296.2380000000003</v>
          </cell>
        </row>
        <row r="206">
          <cell r="C206">
            <v>-1.1153729999999999</v>
          </cell>
          <cell r="E206">
            <v>-5321.5110000000004</v>
          </cell>
        </row>
        <row r="207">
          <cell r="C207">
            <v>-1.1174059999999999</v>
          </cell>
          <cell r="E207">
            <v>-5346.5249999999996</v>
          </cell>
        </row>
        <row r="208">
          <cell r="C208">
            <v>-1.1214120000000001</v>
          </cell>
          <cell r="E208">
            <v>-5395.9040000000005</v>
          </cell>
        </row>
        <row r="209">
          <cell r="C209">
            <v>-1.125418</v>
          </cell>
          <cell r="E209">
            <v>-5444.56</v>
          </cell>
        </row>
        <row r="210">
          <cell r="C210">
            <v>-1.129364</v>
          </cell>
          <cell r="E210">
            <v>-5492.6030000000001</v>
          </cell>
        </row>
        <row r="211">
          <cell r="C211">
            <v>-1.1334299999999999</v>
          </cell>
          <cell r="E211">
            <v>-5539.9570000000003</v>
          </cell>
        </row>
        <row r="212">
          <cell r="C212">
            <v>-1.1373759999999999</v>
          </cell>
          <cell r="E212">
            <v>-5586.5389999999998</v>
          </cell>
        </row>
        <row r="213">
          <cell r="C213">
            <v>-1.1413219999999999</v>
          </cell>
          <cell r="E213">
            <v>-5632.4179999999997</v>
          </cell>
        </row>
        <row r="214">
          <cell r="C214">
            <v>-1.1453279999999999</v>
          </cell>
          <cell r="E214">
            <v>-5677.5810000000001</v>
          </cell>
        </row>
        <row r="215">
          <cell r="C215">
            <v>-1.1492739999999999</v>
          </cell>
          <cell r="E215">
            <v>-5721.9830000000002</v>
          </cell>
        </row>
        <row r="216">
          <cell r="C216">
            <v>-1.1532800000000001</v>
          </cell>
          <cell r="E216">
            <v>-5765.6760000000004</v>
          </cell>
        </row>
        <row r="217">
          <cell r="C217">
            <v>-1.157286</v>
          </cell>
          <cell r="E217">
            <v>-5808.5619999999999</v>
          </cell>
        </row>
        <row r="218">
          <cell r="C218">
            <v>-1.161351</v>
          </cell>
          <cell r="E218">
            <v>-5850.5540000000001</v>
          </cell>
        </row>
        <row r="219">
          <cell r="C219">
            <v>-1.165297</v>
          </cell>
          <cell r="E219">
            <v>-5891.6270000000004</v>
          </cell>
        </row>
        <row r="220">
          <cell r="C220">
            <v>-1.169303</v>
          </cell>
          <cell r="E220">
            <v>-5931.7449999999999</v>
          </cell>
        </row>
        <row r="221">
          <cell r="C221">
            <v>-1.1733089999999999</v>
          </cell>
          <cell r="E221">
            <v>-5970.915</v>
          </cell>
        </row>
        <row r="222">
          <cell r="C222">
            <v>-1.1773149999999999</v>
          </cell>
          <cell r="E222">
            <v>-6009.1750000000002</v>
          </cell>
        </row>
        <row r="223">
          <cell r="C223">
            <v>-1.1812609999999999</v>
          </cell>
          <cell r="E223">
            <v>-6046.4089999999997</v>
          </cell>
        </row>
        <row r="224">
          <cell r="C224">
            <v>-1.185327</v>
          </cell>
          <cell r="E224">
            <v>-6082.5439999999999</v>
          </cell>
        </row>
        <row r="225">
          <cell r="C225">
            <v>-1.189333</v>
          </cell>
          <cell r="E225">
            <v>-6117.6059999999998</v>
          </cell>
        </row>
        <row r="226">
          <cell r="C226">
            <v>-1.193279</v>
          </cell>
          <cell r="E226">
            <v>-6151.5349999999999</v>
          </cell>
        </row>
        <row r="227">
          <cell r="C227">
            <v>-1.1973450000000001</v>
          </cell>
          <cell r="E227">
            <v>-6184.4530000000004</v>
          </cell>
        </row>
        <row r="228">
          <cell r="C228">
            <v>-1.2013499999999999</v>
          </cell>
          <cell r="E228">
            <v>-6216.33</v>
          </cell>
        </row>
        <row r="229">
          <cell r="C229">
            <v>-1.2052970000000001</v>
          </cell>
          <cell r="E229">
            <v>-6247.2240000000002</v>
          </cell>
        </row>
        <row r="230">
          <cell r="C230">
            <v>-1.2093020000000001</v>
          </cell>
          <cell r="E230">
            <v>-6277.1959999999999</v>
          </cell>
        </row>
        <row r="231">
          <cell r="C231">
            <v>-1.213368</v>
          </cell>
          <cell r="E231">
            <v>-6306.2070000000003</v>
          </cell>
        </row>
        <row r="232">
          <cell r="C232">
            <v>-1.217374</v>
          </cell>
          <cell r="E232">
            <v>-6334.16</v>
          </cell>
        </row>
        <row r="233">
          <cell r="C233">
            <v>-1.2213799999999999</v>
          </cell>
          <cell r="E233">
            <v>-6361.0749999999998</v>
          </cell>
        </row>
        <row r="234">
          <cell r="C234">
            <v>-1.225446</v>
          </cell>
          <cell r="E234">
            <v>-6387.0439999999999</v>
          </cell>
        </row>
        <row r="235">
          <cell r="C235">
            <v>-1.229392</v>
          </cell>
          <cell r="E235">
            <v>-6412.0770000000002</v>
          </cell>
        </row>
        <row r="236">
          <cell r="C236">
            <v>-1.23549</v>
          </cell>
          <cell r="E236">
            <v>-6448.3</v>
          </cell>
        </row>
        <row r="237">
          <cell r="C237">
            <v>-1.241409</v>
          </cell>
          <cell r="E237">
            <v>-6482.9</v>
          </cell>
        </row>
        <row r="238">
          <cell r="C238">
            <v>-1.2474479999999999</v>
          </cell>
          <cell r="E238">
            <v>-6516.268</v>
          </cell>
        </row>
        <row r="239">
          <cell r="C239">
            <v>-1.2534270000000001</v>
          </cell>
          <cell r="E239">
            <v>-6548.4350000000004</v>
          </cell>
        </row>
        <row r="240">
          <cell r="C240">
            <v>-1.259466</v>
          </cell>
          <cell r="E240">
            <v>-6579.6819999999998</v>
          </cell>
        </row>
        <row r="241">
          <cell r="C241">
            <v>-1.2654449999999999</v>
          </cell>
          <cell r="E241">
            <v>-6609.8590000000004</v>
          </cell>
        </row>
        <row r="242">
          <cell r="C242">
            <v>-1.2714840000000001</v>
          </cell>
          <cell r="E242">
            <v>-6638.9009999999998</v>
          </cell>
        </row>
        <row r="243">
          <cell r="C243">
            <v>-1.2774620000000001</v>
          </cell>
          <cell r="E243">
            <v>-6666.9859999999999</v>
          </cell>
        </row>
        <row r="244">
          <cell r="C244">
            <v>-1.283561</v>
          </cell>
          <cell r="E244">
            <v>-6694.2420000000002</v>
          </cell>
        </row>
        <row r="245">
          <cell r="C245">
            <v>-1.2895399999999999</v>
          </cell>
          <cell r="E245">
            <v>-6720.4669999999996</v>
          </cell>
        </row>
        <row r="246">
          <cell r="C246">
            <v>-1.2955190000000001</v>
          </cell>
          <cell r="E246">
            <v>-6746.0749999999998</v>
          </cell>
        </row>
        <row r="247">
          <cell r="C247">
            <v>-1.303531</v>
          </cell>
          <cell r="E247">
            <v>-6776.5209999999997</v>
          </cell>
        </row>
        <row r="248">
          <cell r="C248">
            <v>-1.3155479999999999</v>
          </cell>
          <cell r="E248">
            <v>-6803.232</v>
          </cell>
        </row>
        <row r="249">
          <cell r="C249">
            <v>-1.329599</v>
          </cell>
          <cell r="E249">
            <v>-6828.8339999999998</v>
          </cell>
        </row>
        <row r="250">
          <cell r="C250">
            <v>-1.3435900000000001</v>
          </cell>
          <cell r="E250">
            <v>-6856.8620000000001</v>
          </cell>
        </row>
        <row r="251">
          <cell r="C251">
            <v>-1.355607</v>
          </cell>
          <cell r="E251">
            <v>-6882.1180000000004</v>
          </cell>
        </row>
        <row r="252">
          <cell r="C252">
            <v>-1.3695980000000001</v>
          </cell>
          <cell r="E252">
            <v>-6910.06</v>
          </cell>
        </row>
        <row r="253">
          <cell r="C253">
            <v>-1.3856219999999999</v>
          </cell>
          <cell r="E253">
            <v>-6936.9579999999996</v>
          </cell>
        </row>
        <row r="254">
          <cell r="C254">
            <v>-1.415756</v>
          </cell>
          <cell r="E254">
            <v>-6963.0119999999997</v>
          </cell>
        </row>
        <row r="255">
          <cell r="C255">
            <v>-1.515784</v>
          </cell>
          <cell r="E255">
            <v>-6961.5129999999999</v>
          </cell>
        </row>
        <row r="256">
          <cell r="C256">
            <v>-1.5899220000000001</v>
          </cell>
          <cell r="E256">
            <v>-6936.3959999999997</v>
          </cell>
        </row>
        <row r="257">
          <cell r="C257">
            <v>-1.6239429999999999</v>
          </cell>
          <cell r="E257">
            <v>-6910.5680000000002</v>
          </cell>
        </row>
        <row r="258">
          <cell r="C258">
            <v>-1.6499509999999999</v>
          </cell>
          <cell r="E258">
            <v>-6883.768</v>
          </cell>
        </row>
        <row r="259">
          <cell r="C259">
            <v>-1.672013</v>
          </cell>
          <cell r="E259">
            <v>-6857.2610000000004</v>
          </cell>
        </row>
        <row r="260">
          <cell r="C260">
            <v>-1.6899500000000001</v>
          </cell>
          <cell r="E260">
            <v>-6830.2460000000001</v>
          </cell>
        </row>
        <row r="261">
          <cell r="C261">
            <v>-1.7059740000000001</v>
          </cell>
          <cell r="E261">
            <v>-6802.52</v>
          </cell>
        </row>
        <row r="262">
          <cell r="C262">
            <v>-1.721997</v>
          </cell>
          <cell r="E262">
            <v>-6775.4949999999999</v>
          </cell>
        </row>
        <row r="263">
          <cell r="C263">
            <v>-1.7379610000000001</v>
          </cell>
          <cell r="E263">
            <v>-6749.5029999999997</v>
          </cell>
        </row>
        <row r="264">
          <cell r="C264">
            <v>-1.7541040000000001</v>
          </cell>
          <cell r="E264">
            <v>-6720.69</v>
          </cell>
        </row>
        <row r="265">
          <cell r="C265">
            <v>-1.766122</v>
          </cell>
          <cell r="E265">
            <v>-6694.8590000000004</v>
          </cell>
        </row>
        <row r="266">
          <cell r="C266">
            <v>-1.7780800000000001</v>
          </cell>
          <cell r="E266">
            <v>-6666.549</v>
          </cell>
        </row>
        <row r="267">
          <cell r="C267">
            <v>-1.788065</v>
          </cell>
          <cell r="E267">
            <v>-6641.2690000000002</v>
          </cell>
        </row>
        <row r="268">
          <cell r="C268">
            <v>-1.79799</v>
          </cell>
          <cell r="E268">
            <v>-6614.1779999999999</v>
          </cell>
        </row>
        <row r="269">
          <cell r="C269">
            <v>-1.8079750000000001</v>
          </cell>
          <cell r="E269">
            <v>-6587.0990000000002</v>
          </cell>
        </row>
        <row r="270">
          <cell r="C270">
            <v>-1.81796</v>
          </cell>
          <cell r="E270">
            <v>-6561.1710000000003</v>
          </cell>
        </row>
        <row r="271">
          <cell r="C271">
            <v>-1.829917</v>
          </cell>
          <cell r="E271">
            <v>-6531.37</v>
          </cell>
        </row>
        <row r="272">
          <cell r="C272">
            <v>-1.841995</v>
          </cell>
          <cell r="E272">
            <v>-6502.8140000000003</v>
          </cell>
        </row>
        <row r="273">
          <cell r="C273">
            <v>-1.8540719999999999</v>
          </cell>
          <cell r="E273">
            <v>-6477.2650000000003</v>
          </cell>
        </row>
        <row r="274">
          <cell r="C274">
            <v>-1.8702160000000001</v>
          </cell>
          <cell r="E274">
            <v>-6449.4520000000002</v>
          </cell>
        </row>
        <row r="275">
          <cell r="C275">
            <v>-1.890185</v>
          </cell>
          <cell r="E275">
            <v>-6424.4219999999996</v>
          </cell>
        </row>
        <row r="276">
          <cell r="C276">
            <v>-1.989914</v>
          </cell>
          <cell r="E276">
            <v>-6439.9939999999997</v>
          </cell>
        </row>
        <row r="277">
          <cell r="C277">
            <v>-2.007911</v>
          </cell>
          <cell r="E277">
            <v>-6467.1679999999997</v>
          </cell>
        </row>
        <row r="278">
          <cell r="C278">
            <v>-2.0239340000000001</v>
          </cell>
          <cell r="E278">
            <v>-6493.1390000000001</v>
          </cell>
        </row>
        <row r="279">
          <cell r="C279">
            <v>-2.039898</v>
          </cell>
          <cell r="E279">
            <v>-6519.0020000000004</v>
          </cell>
        </row>
        <row r="280">
          <cell r="C280">
            <v>-2.0559219999999998</v>
          </cell>
          <cell r="E280">
            <v>-6544.9309999999996</v>
          </cell>
        </row>
        <row r="281">
          <cell r="C281">
            <v>-2.0720049999999999</v>
          </cell>
          <cell r="E281">
            <v>-6572.2259999999997</v>
          </cell>
        </row>
        <row r="282">
          <cell r="C282">
            <v>-2.0879089999999998</v>
          </cell>
          <cell r="E282">
            <v>-6598.8850000000002</v>
          </cell>
        </row>
        <row r="283">
          <cell r="C283">
            <v>-2.1038730000000001</v>
          </cell>
          <cell r="E283">
            <v>-6627.42</v>
          </cell>
        </row>
        <row r="284">
          <cell r="C284">
            <v>-2.1179230000000002</v>
          </cell>
          <cell r="E284">
            <v>-6654.8559999999998</v>
          </cell>
        </row>
        <row r="285">
          <cell r="C285">
            <v>-2.1319140000000001</v>
          </cell>
          <cell r="E285">
            <v>-6682.4440000000004</v>
          </cell>
        </row>
        <row r="286">
          <cell r="C286">
            <v>-2.147878</v>
          </cell>
          <cell r="E286">
            <v>-6710.0069999999996</v>
          </cell>
        </row>
        <row r="287">
          <cell r="C287">
            <v>-2.1619290000000002</v>
          </cell>
          <cell r="E287">
            <v>-6735.1210000000001</v>
          </cell>
        </row>
        <row r="288">
          <cell r="C288">
            <v>-2.1759189999999999</v>
          </cell>
          <cell r="E288">
            <v>-6763.2619999999997</v>
          </cell>
        </row>
        <row r="289">
          <cell r="C289">
            <v>-2.1899700000000002</v>
          </cell>
          <cell r="E289">
            <v>-6792.0119999999997</v>
          </cell>
        </row>
        <row r="290">
          <cell r="C290">
            <v>-2.2039610000000001</v>
          </cell>
          <cell r="E290">
            <v>-6820.1379999999999</v>
          </cell>
        </row>
        <row r="291">
          <cell r="C291">
            <v>-2.2179509999999998</v>
          </cell>
          <cell r="E291">
            <v>-6847.0370000000003</v>
          </cell>
        </row>
        <row r="292">
          <cell r="C292">
            <v>-2.2319420000000001</v>
          </cell>
          <cell r="E292">
            <v>-6874.4740000000002</v>
          </cell>
        </row>
        <row r="293">
          <cell r="C293">
            <v>-2.245873</v>
          </cell>
          <cell r="E293">
            <v>-6903.18</v>
          </cell>
        </row>
        <row r="294">
          <cell r="C294">
            <v>-2.2578909999999999</v>
          </cell>
          <cell r="E294">
            <v>-6928.2719999999999</v>
          </cell>
        </row>
        <row r="295">
          <cell r="C295">
            <v>-2.2718820000000002</v>
          </cell>
          <cell r="E295">
            <v>-6957.1819999999998</v>
          </cell>
        </row>
        <row r="296">
          <cell r="C296">
            <v>-2.2838989999999999</v>
          </cell>
          <cell r="E296">
            <v>-6982.4350000000004</v>
          </cell>
        </row>
        <row r="297">
          <cell r="C297">
            <v>-2.2959170000000002</v>
          </cell>
          <cell r="E297">
            <v>-7009.0510000000004</v>
          </cell>
        </row>
        <row r="298">
          <cell r="C298">
            <v>-2.3079350000000001</v>
          </cell>
          <cell r="E298">
            <v>-7037.8710000000001</v>
          </cell>
        </row>
        <row r="299">
          <cell r="C299">
            <v>-2.3199519999999998</v>
          </cell>
          <cell r="E299">
            <v>-7067.4049999999997</v>
          </cell>
        </row>
        <row r="300">
          <cell r="C300">
            <v>-2.3319100000000001</v>
          </cell>
          <cell r="E300">
            <v>-7096.5230000000001</v>
          </cell>
        </row>
        <row r="301">
          <cell r="C301">
            <v>-2.3438680000000001</v>
          </cell>
          <cell r="E301">
            <v>-7126.4920000000002</v>
          </cell>
        </row>
        <row r="302">
          <cell r="C302">
            <v>-2.353793</v>
          </cell>
          <cell r="E302">
            <v>-7152.1</v>
          </cell>
        </row>
        <row r="303">
          <cell r="C303">
            <v>-2.3637779999999999</v>
          </cell>
          <cell r="E303">
            <v>-7178.259</v>
          </cell>
        </row>
        <row r="304">
          <cell r="C304">
            <v>-2.3737629999999998</v>
          </cell>
          <cell r="E304">
            <v>-7204.6329999999998</v>
          </cell>
        </row>
        <row r="305">
          <cell r="C305">
            <v>-2.383807</v>
          </cell>
          <cell r="E305">
            <v>-7230.6610000000001</v>
          </cell>
        </row>
        <row r="306">
          <cell r="C306">
            <v>-2.3937919999999999</v>
          </cell>
          <cell r="E306">
            <v>-7256.7969999999996</v>
          </cell>
        </row>
        <row r="307">
          <cell r="C307">
            <v>-2.4038369999999998</v>
          </cell>
          <cell r="E307">
            <v>-7283.2849999999999</v>
          </cell>
        </row>
        <row r="308">
          <cell r="C308">
            <v>-2.4138220000000001</v>
          </cell>
          <cell r="E308">
            <v>-7309.3980000000001</v>
          </cell>
        </row>
        <row r="309">
          <cell r="C309">
            <v>-2.423807</v>
          </cell>
          <cell r="E309">
            <v>-7334.7309999999998</v>
          </cell>
        </row>
        <row r="310">
          <cell r="C310">
            <v>-2.4358240000000002</v>
          </cell>
          <cell r="E310">
            <v>-7362.5739999999996</v>
          </cell>
        </row>
        <row r="311">
          <cell r="C311">
            <v>-2.4477820000000001</v>
          </cell>
          <cell r="E311">
            <v>-7390.1109999999999</v>
          </cell>
        </row>
        <row r="312">
          <cell r="C312">
            <v>-2.4598</v>
          </cell>
          <cell r="E312">
            <v>-7418.652</v>
          </cell>
        </row>
        <row r="313">
          <cell r="C313">
            <v>-2.4698449999999998</v>
          </cell>
          <cell r="E313">
            <v>-7443.7479999999996</v>
          </cell>
        </row>
        <row r="314">
          <cell r="C314">
            <v>-2.479889</v>
          </cell>
          <cell r="E314">
            <v>-7470.0929999999998</v>
          </cell>
        </row>
        <row r="315">
          <cell r="C315">
            <v>-2.4898739999999999</v>
          </cell>
          <cell r="E315">
            <v>-7496.2129999999997</v>
          </cell>
        </row>
        <row r="316">
          <cell r="C316">
            <v>-2.4998589999999998</v>
          </cell>
          <cell r="E316">
            <v>-7522.1260000000002</v>
          </cell>
        </row>
        <row r="317">
          <cell r="C317">
            <v>-2.5098440000000002</v>
          </cell>
          <cell r="E317">
            <v>-7547.5839999999998</v>
          </cell>
        </row>
        <row r="318">
          <cell r="C318">
            <v>-2.5198290000000001</v>
          </cell>
          <cell r="E318">
            <v>-7573.067</v>
          </cell>
        </row>
        <row r="319">
          <cell r="C319">
            <v>-2.5298729999999998</v>
          </cell>
          <cell r="E319">
            <v>-7598.8779999999997</v>
          </cell>
        </row>
        <row r="320">
          <cell r="C320">
            <v>-2.5399180000000001</v>
          </cell>
          <cell r="E320">
            <v>-7624.8620000000001</v>
          </cell>
        </row>
        <row r="321">
          <cell r="C321">
            <v>-2.5498430000000001</v>
          </cell>
          <cell r="E321">
            <v>-7651.7039999999997</v>
          </cell>
        </row>
        <row r="322">
          <cell r="C322">
            <v>-2.559828</v>
          </cell>
          <cell r="E322">
            <v>-7679.07</v>
          </cell>
        </row>
        <row r="323">
          <cell r="C323">
            <v>-2.569753</v>
          </cell>
          <cell r="E323">
            <v>-7708.6869999999999</v>
          </cell>
        </row>
        <row r="324">
          <cell r="C324">
            <v>-2.5777649999999999</v>
          </cell>
          <cell r="E324">
            <v>-7733.759</v>
          </cell>
        </row>
        <row r="325">
          <cell r="C325">
            <v>-2.5857760000000001</v>
          </cell>
          <cell r="E325">
            <v>-7759.9390000000003</v>
          </cell>
        </row>
        <row r="326">
          <cell r="C326">
            <v>-2.5938479999999999</v>
          </cell>
          <cell r="E326">
            <v>-7786.759</v>
          </cell>
        </row>
        <row r="327">
          <cell r="C327">
            <v>-2.6017999999999999</v>
          </cell>
          <cell r="E327">
            <v>-7813.6570000000002</v>
          </cell>
        </row>
        <row r="328">
          <cell r="C328">
            <v>-2.6098119999999998</v>
          </cell>
          <cell r="E328">
            <v>-7840.4040000000005</v>
          </cell>
        </row>
        <row r="329">
          <cell r="C329">
            <v>-2.617883</v>
          </cell>
          <cell r="E329">
            <v>-7866.8490000000002</v>
          </cell>
        </row>
        <row r="330">
          <cell r="C330">
            <v>-2.6258349999999999</v>
          </cell>
          <cell r="E330">
            <v>-7892.3490000000002</v>
          </cell>
        </row>
        <row r="331">
          <cell r="C331">
            <v>-2.6358199999999998</v>
          </cell>
          <cell r="E331">
            <v>-7921.6360000000004</v>
          </cell>
        </row>
        <row r="332">
          <cell r="C332">
            <v>-2.6458650000000001</v>
          </cell>
          <cell r="E332">
            <v>-7949.009</v>
          </cell>
        </row>
        <row r="333">
          <cell r="C333">
            <v>-2.6559089999999999</v>
          </cell>
          <cell r="E333">
            <v>-7977.0739999999996</v>
          </cell>
        </row>
        <row r="334">
          <cell r="C334">
            <v>-2.6658940000000002</v>
          </cell>
          <cell r="E334">
            <v>-8007.723</v>
          </cell>
        </row>
        <row r="335">
          <cell r="C335">
            <v>-2.6738460000000002</v>
          </cell>
          <cell r="E335">
            <v>-8033.8590000000004</v>
          </cell>
        </row>
        <row r="336">
          <cell r="C336">
            <v>-2.681918</v>
          </cell>
          <cell r="E336">
            <v>-8061.326</v>
          </cell>
        </row>
        <row r="337">
          <cell r="C337">
            <v>-2.68987</v>
          </cell>
          <cell r="E337">
            <v>-8089.9030000000002</v>
          </cell>
        </row>
        <row r="338">
          <cell r="C338">
            <v>-2.6978819999999999</v>
          </cell>
          <cell r="E338">
            <v>-8119.2120000000004</v>
          </cell>
        </row>
        <row r="339">
          <cell r="C339">
            <v>-2.7058930000000001</v>
          </cell>
          <cell r="E339">
            <v>-8149.3119999999999</v>
          </cell>
        </row>
        <row r="340">
          <cell r="C340">
            <v>-2.7138450000000001</v>
          </cell>
          <cell r="E340">
            <v>-8179.482</v>
          </cell>
        </row>
        <row r="341">
          <cell r="C341">
            <v>-2.7219169999999999</v>
          </cell>
          <cell r="E341">
            <v>-8209.3369999999995</v>
          </cell>
        </row>
        <row r="342">
          <cell r="C342">
            <v>-2.7299890000000002</v>
          </cell>
          <cell r="E342">
            <v>-8239.11</v>
          </cell>
        </row>
        <row r="343">
          <cell r="C343">
            <v>-2.7378809999999998</v>
          </cell>
          <cell r="E343">
            <v>-8268.7360000000008</v>
          </cell>
        </row>
        <row r="344">
          <cell r="C344">
            <v>-2.7458930000000001</v>
          </cell>
          <cell r="E344">
            <v>-8298.1589999999997</v>
          </cell>
        </row>
        <row r="345">
          <cell r="C345">
            <v>-2.753905</v>
          </cell>
          <cell r="E345">
            <v>-8327.39</v>
          </cell>
        </row>
        <row r="346">
          <cell r="C346">
            <v>-2.7619159999999998</v>
          </cell>
          <cell r="E346">
            <v>-8356.8019999999997</v>
          </cell>
        </row>
        <row r="347">
          <cell r="C347">
            <v>-2.7698680000000002</v>
          </cell>
          <cell r="E347">
            <v>-8385.7569999999996</v>
          </cell>
        </row>
        <row r="348">
          <cell r="C348">
            <v>-2.7778800000000001</v>
          </cell>
          <cell r="E348">
            <v>-8413.8240000000005</v>
          </cell>
        </row>
        <row r="349">
          <cell r="C349">
            <v>-2.785892</v>
          </cell>
          <cell r="E349">
            <v>-8441.3330000000005</v>
          </cell>
        </row>
        <row r="350">
          <cell r="C350">
            <v>-2.7939039999999999</v>
          </cell>
          <cell r="E350">
            <v>-8468.3359999999993</v>
          </cell>
        </row>
        <row r="351">
          <cell r="C351">
            <v>-2.8018550000000002</v>
          </cell>
          <cell r="E351">
            <v>-8494.6929999999993</v>
          </cell>
        </row>
        <row r="352">
          <cell r="C352">
            <v>-2.8099270000000001</v>
          </cell>
          <cell r="E352">
            <v>-8520.9850000000006</v>
          </cell>
        </row>
        <row r="353">
          <cell r="C353">
            <v>-2.817879</v>
          </cell>
          <cell r="E353">
            <v>-8547.348</v>
          </cell>
        </row>
        <row r="354">
          <cell r="C354">
            <v>-2.8258909999999999</v>
          </cell>
          <cell r="E354">
            <v>-8574.1110000000008</v>
          </cell>
        </row>
        <row r="355">
          <cell r="C355">
            <v>-2.8339029999999998</v>
          </cell>
          <cell r="E355">
            <v>-8600.6290000000008</v>
          </cell>
        </row>
        <row r="356">
          <cell r="C356">
            <v>-2.8418549999999998</v>
          </cell>
          <cell r="E356">
            <v>-8627.1620000000003</v>
          </cell>
        </row>
        <row r="357">
          <cell r="C357">
            <v>-2.8498070000000002</v>
          </cell>
          <cell r="E357">
            <v>-8653.5229999999992</v>
          </cell>
        </row>
        <row r="358">
          <cell r="C358">
            <v>-2.8578779999999999</v>
          </cell>
          <cell r="E358">
            <v>-8679.8029999999999</v>
          </cell>
        </row>
        <row r="359">
          <cell r="C359">
            <v>-2.8658299999999999</v>
          </cell>
          <cell r="E359">
            <v>-8705.9150000000009</v>
          </cell>
        </row>
        <row r="360">
          <cell r="C360">
            <v>-2.8737819999999998</v>
          </cell>
          <cell r="E360">
            <v>-8731.8780000000006</v>
          </cell>
        </row>
        <row r="361">
          <cell r="C361">
            <v>-2.8817940000000002</v>
          </cell>
          <cell r="E361">
            <v>-8757.7630000000008</v>
          </cell>
        </row>
        <row r="362">
          <cell r="C362">
            <v>-2.8897460000000001</v>
          </cell>
          <cell r="E362">
            <v>-8783.7690000000002</v>
          </cell>
        </row>
        <row r="363">
          <cell r="C363">
            <v>-2.8976980000000001</v>
          </cell>
          <cell r="E363">
            <v>-8810.26</v>
          </cell>
        </row>
        <row r="364">
          <cell r="C364">
            <v>-2.90571</v>
          </cell>
          <cell r="E364">
            <v>-8837.4320000000007</v>
          </cell>
        </row>
        <row r="365">
          <cell r="C365">
            <v>-2.9137219999999999</v>
          </cell>
          <cell r="E365">
            <v>-8864.9760000000006</v>
          </cell>
        </row>
        <row r="366">
          <cell r="C366">
            <v>-2.9217339999999998</v>
          </cell>
          <cell r="E366">
            <v>-8893.2520000000004</v>
          </cell>
        </row>
        <row r="367">
          <cell r="C367">
            <v>-2.9297460000000002</v>
          </cell>
          <cell r="E367">
            <v>-8922.2919999999995</v>
          </cell>
        </row>
        <row r="368">
          <cell r="C368">
            <v>-2.937757</v>
          </cell>
          <cell r="E368">
            <v>-8951.3729999999996</v>
          </cell>
        </row>
        <row r="369">
          <cell r="C369">
            <v>-2.9458289999999998</v>
          </cell>
          <cell r="E369">
            <v>-8980.3289999999997</v>
          </cell>
        </row>
        <row r="370">
          <cell r="C370">
            <v>-2.9537810000000002</v>
          </cell>
          <cell r="E370">
            <v>-9009.1049999999996</v>
          </cell>
        </row>
        <row r="371">
          <cell r="C371">
            <v>-2.9618519999999999</v>
          </cell>
          <cell r="E371">
            <v>-9037.5830000000005</v>
          </cell>
        </row>
        <row r="372">
          <cell r="C372">
            <v>-2.9698639999999998</v>
          </cell>
          <cell r="E372">
            <v>-9066.3490000000002</v>
          </cell>
        </row>
        <row r="373">
          <cell r="C373">
            <v>-2.9777559999999998</v>
          </cell>
          <cell r="E373">
            <v>-9095.64</v>
          </cell>
        </row>
        <row r="374">
          <cell r="C374">
            <v>-2.9857680000000002</v>
          </cell>
          <cell r="E374">
            <v>-9124.8019999999997</v>
          </cell>
        </row>
        <row r="375">
          <cell r="C375">
            <v>-2.9937800000000001</v>
          </cell>
          <cell r="E375">
            <v>-9153.5490000000009</v>
          </cell>
        </row>
        <row r="376">
          <cell r="C376">
            <v>-3.0016720000000001</v>
          </cell>
          <cell r="E376">
            <v>-9181.7759999999998</v>
          </cell>
        </row>
        <row r="377">
          <cell r="C377">
            <v>-3.0096240000000001</v>
          </cell>
          <cell r="E377">
            <v>-9209.6280000000006</v>
          </cell>
        </row>
        <row r="378">
          <cell r="C378">
            <v>-3.017636</v>
          </cell>
          <cell r="E378">
            <v>-9237.59</v>
          </cell>
        </row>
        <row r="379">
          <cell r="C379">
            <v>-3.0256479999999999</v>
          </cell>
          <cell r="E379">
            <v>-9265.1749999999993</v>
          </cell>
        </row>
        <row r="380">
          <cell r="C380">
            <v>-3.0335999999999999</v>
          </cell>
          <cell r="E380">
            <v>-9292.1530000000002</v>
          </cell>
        </row>
        <row r="381">
          <cell r="C381">
            <v>-3.041671</v>
          </cell>
          <cell r="E381">
            <v>-9317.4179999999997</v>
          </cell>
        </row>
        <row r="382">
          <cell r="C382">
            <v>-3.0517159999999999</v>
          </cell>
          <cell r="E382">
            <v>-9344.0570000000007</v>
          </cell>
        </row>
        <row r="383">
          <cell r="C383">
            <v>-3.0617610000000002</v>
          </cell>
          <cell r="E383">
            <v>-9369.5630000000001</v>
          </cell>
        </row>
        <row r="384">
          <cell r="C384">
            <v>-3.073718</v>
          </cell>
          <cell r="E384">
            <v>-9394.7430000000004</v>
          </cell>
        </row>
        <row r="385">
          <cell r="C385">
            <v>-3.0877690000000002</v>
          </cell>
          <cell r="E385">
            <v>-9419.9750000000004</v>
          </cell>
        </row>
        <row r="386">
          <cell r="C386">
            <v>-3.0998459999999999</v>
          </cell>
          <cell r="E386">
            <v>-9445.366</v>
          </cell>
        </row>
        <row r="387">
          <cell r="C387">
            <v>-3.1217890000000001</v>
          </cell>
          <cell r="E387">
            <v>-9471.6119999999992</v>
          </cell>
        </row>
        <row r="388">
          <cell r="C388">
            <v>-3.1437919999999999</v>
          </cell>
          <cell r="E388">
            <v>-9498.6980000000003</v>
          </cell>
        </row>
        <row r="389">
          <cell r="C389">
            <v>-3.1599349999999999</v>
          </cell>
          <cell r="E389">
            <v>-9526.1260000000002</v>
          </cell>
        </row>
        <row r="390">
          <cell r="C390">
            <v>-3.1719529999999998</v>
          </cell>
          <cell r="E390">
            <v>-9554.68</v>
          </cell>
        </row>
        <row r="391">
          <cell r="C391">
            <v>-3.1818780000000002</v>
          </cell>
          <cell r="E391">
            <v>-9581.8639999999996</v>
          </cell>
        </row>
        <row r="392">
          <cell r="C392">
            <v>-3.191862</v>
          </cell>
          <cell r="E392">
            <v>-9611.2420000000002</v>
          </cell>
        </row>
        <row r="393">
          <cell r="C393">
            <v>-3.2019069999999998</v>
          </cell>
          <cell r="E393">
            <v>-9641.6470000000008</v>
          </cell>
        </row>
        <row r="394">
          <cell r="C394">
            <v>-3.2119520000000001</v>
          </cell>
          <cell r="E394">
            <v>-9668.44</v>
          </cell>
        </row>
        <row r="395">
          <cell r="C395">
            <v>-3.2458520000000002</v>
          </cell>
          <cell r="E395">
            <v>-9640.8109999999997</v>
          </cell>
        </row>
        <row r="396">
          <cell r="C396">
            <v>-3.253924</v>
          </cell>
          <cell r="E396">
            <v>-9608.8279999999995</v>
          </cell>
        </row>
        <row r="397">
          <cell r="C397">
            <v>-3.2599629999999999</v>
          </cell>
          <cell r="E397">
            <v>-9578.9269999999997</v>
          </cell>
        </row>
        <row r="398">
          <cell r="C398">
            <v>-3.2659419999999999</v>
          </cell>
          <cell r="E398">
            <v>-9551.1290000000008</v>
          </cell>
        </row>
        <row r="399">
          <cell r="C399">
            <v>-3.2739530000000001</v>
          </cell>
          <cell r="E399">
            <v>-9524.2080000000005</v>
          </cell>
        </row>
        <row r="400">
          <cell r="C400">
            <v>-3.3119800000000001</v>
          </cell>
          <cell r="E400">
            <v>-9553.5789999999997</v>
          </cell>
        </row>
        <row r="401">
          <cell r="C401">
            <v>-3.3199320000000001</v>
          </cell>
          <cell r="E401">
            <v>-9581.1229999999996</v>
          </cell>
        </row>
        <row r="402">
          <cell r="C402">
            <v>-3.3279429999999999</v>
          </cell>
          <cell r="E402">
            <v>-9609.6550000000007</v>
          </cell>
        </row>
        <row r="403">
          <cell r="C403">
            <v>-3.3359549999999998</v>
          </cell>
          <cell r="E403">
            <v>-9636.6910000000007</v>
          </cell>
        </row>
        <row r="404">
          <cell r="C404">
            <v>-3.3439070000000002</v>
          </cell>
          <cell r="E404">
            <v>-9662.5360000000001</v>
          </cell>
        </row>
        <row r="405">
          <cell r="C405">
            <v>-3.351979</v>
          </cell>
          <cell r="E405">
            <v>-9688.3909999999996</v>
          </cell>
        </row>
        <row r="406">
          <cell r="C406">
            <v>-3.359931</v>
          </cell>
          <cell r="E406">
            <v>-9714.6350000000002</v>
          </cell>
        </row>
        <row r="407">
          <cell r="C407">
            <v>-3.3680020000000002</v>
          </cell>
          <cell r="E407">
            <v>-9741.44</v>
          </cell>
        </row>
        <row r="408">
          <cell r="C408">
            <v>-3.3760140000000001</v>
          </cell>
          <cell r="E408">
            <v>-9767.768</v>
          </cell>
        </row>
        <row r="409">
          <cell r="C409">
            <v>-3.385999</v>
          </cell>
          <cell r="E409">
            <v>-9797.3289999999997</v>
          </cell>
        </row>
        <row r="410">
          <cell r="C410">
            <v>-3.3959839999999999</v>
          </cell>
          <cell r="E410">
            <v>-9823.6129999999994</v>
          </cell>
        </row>
        <row r="411">
          <cell r="C411">
            <v>-3.4059089999999999</v>
          </cell>
          <cell r="E411">
            <v>-9849.6370000000006</v>
          </cell>
        </row>
        <row r="412">
          <cell r="C412">
            <v>-3.4158940000000002</v>
          </cell>
          <cell r="E412">
            <v>-9877.7260000000006</v>
          </cell>
        </row>
        <row r="413">
          <cell r="C413">
            <v>-3.4259379999999999</v>
          </cell>
          <cell r="E413">
            <v>-9908.5139999999992</v>
          </cell>
        </row>
        <row r="414">
          <cell r="C414">
            <v>-3.4338899999999999</v>
          </cell>
          <cell r="E414">
            <v>-9935.4230000000007</v>
          </cell>
        </row>
        <row r="415">
          <cell r="C415">
            <v>-3.441843</v>
          </cell>
          <cell r="E415">
            <v>-9964.1589999999997</v>
          </cell>
        </row>
        <row r="416">
          <cell r="C416">
            <v>-3.4497939999999998</v>
          </cell>
          <cell r="E416">
            <v>-9994.4140000000007</v>
          </cell>
        </row>
        <row r="417">
          <cell r="C417">
            <v>-3.4578060000000002</v>
          </cell>
          <cell r="E417">
            <v>-10025.67</v>
          </cell>
        </row>
        <row r="418">
          <cell r="C418">
            <v>-3.465878</v>
          </cell>
          <cell r="E418">
            <v>-10057.39</v>
          </cell>
        </row>
        <row r="419">
          <cell r="C419">
            <v>-3.47383</v>
          </cell>
          <cell r="E419">
            <v>-10088.780000000001</v>
          </cell>
        </row>
        <row r="420">
          <cell r="C420">
            <v>-3.4818419999999999</v>
          </cell>
          <cell r="E420">
            <v>-10119.52</v>
          </cell>
        </row>
        <row r="421">
          <cell r="C421">
            <v>-3.489913</v>
          </cell>
          <cell r="E421">
            <v>-10149.86</v>
          </cell>
        </row>
        <row r="422">
          <cell r="C422">
            <v>-3.4978050000000001</v>
          </cell>
          <cell r="E422">
            <v>-10179.129999999999</v>
          </cell>
        </row>
        <row r="423">
          <cell r="C423">
            <v>-3.505817</v>
          </cell>
          <cell r="E423">
            <v>-10206.959999999999</v>
          </cell>
        </row>
        <row r="424">
          <cell r="C424">
            <v>-3.5158619999999998</v>
          </cell>
          <cell r="E424">
            <v>-10237.74</v>
          </cell>
        </row>
        <row r="425">
          <cell r="C425">
            <v>-3.5258470000000002</v>
          </cell>
          <cell r="E425">
            <v>-10264.91</v>
          </cell>
        </row>
        <row r="426">
          <cell r="C426">
            <v>-3.5398369999999999</v>
          </cell>
          <cell r="E426">
            <v>-10293.57</v>
          </cell>
        </row>
        <row r="427">
          <cell r="C427">
            <v>-3.5517949999999998</v>
          </cell>
          <cell r="E427">
            <v>-10319.91</v>
          </cell>
        </row>
        <row r="428">
          <cell r="C428">
            <v>-3.5617800000000002</v>
          </cell>
          <cell r="E428">
            <v>-10346.07</v>
          </cell>
        </row>
        <row r="429">
          <cell r="C429">
            <v>-3.571825</v>
          </cell>
          <cell r="E429">
            <v>-10374.16</v>
          </cell>
        </row>
        <row r="430">
          <cell r="C430">
            <v>-3.5838420000000002</v>
          </cell>
          <cell r="E430">
            <v>-10400.469999999999</v>
          </cell>
        </row>
        <row r="431">
          <cell r="C431">
            <v>-3.605785</v>
          </cell>
          <cell r="E431">
            <v>-10427.790000000001</v>
          </cell>
        </row>
        <row r="432">
          <cell r="C432">
            <v>-3.6197759999999999</v>
          </cell>
          <cell r="E432">
            <v>-10455.26</v>
          </cell>
        </row>
        <row r="433">
          <cell r="C433">
            <v>-3.6598350000000002</v>
          </cell>
          <cell r="E433">
            <v>-10480.73</v>
          </cell>
        </row>
        <row r="434">
          <cell r="C434">
            <v>-3.6718519999999999</v>
          </cell>
          <cell r="E434">
            <v>-10508.14</v>
          </cell>
        </row>
        <row r="435">
          <cell r="C435">
            <v>-3.679805</v>
          </cell>
          <cell r="E435">
            <v>-10533.84</v>
          </cell>
        </row>
        <row r="436">
          <cell r="C436">
            <v>-3.6878160000000002</v>
          </cell>
          <cell r="E436">
            <v>-10561.66</v>
          </cell>
        </row>
        <row r="437">
          <cell r="C437">
            <v>-3.6978010000000001</v>
          </cell>
          <cell r="E437">
            <v>-10588.01</v>
          </cell>
        </row>
        <row r="438">
          <cell r="C438">
            <v>-3.7158570000000002</v>
          </cell>
          <cell r="E438">
            <v>-10615.26</v>
          </cell>
        </row>
        <row r="439">
          <cell r="C439">
            <v>-3.735887</v>
          </cell>
          <cell r="E439">
            <v>-10643.73</v>
          </cell>
        </row>
        <row r="440">
          <cell r="C440">
            <v>-3.7479049999999998</v>
          </cell>
          <cell r="E440">
            <v>-10670.95</v>
          </cell>
        </row>
        <row r="441">
          <cell r="C441">
            <v>-3.757949</v>
          </cell>
          <cell r="E441">
            <v>-10698.27</v>
          </cell>
        </row>
        <row r="442">
          <cell r="C442">
            <v>-3.7678150000000001</v>
          </cell>
          <cell r="E442">
            <v>-10725.64</v>
          </cell>
        </row>
        <row r="443">
          <cell r="C443">
            <v>-3.7778</v>
          </cell>
          <cell r="E443">
            <v>-10750.98</v>
          </cell>
        </row>
        <row r="444">
          <cell r="C444">
            <v>-3.7919100000000001</v>
          </cell>
          <cell r="E444">
            <v>-10776.64</v>
          </cell>
        </row>
        <row r="445">
          <cell r="C445">
            <v>-3.8657499999999998</v>
          </cell>
          <cell r="E445">
            <v>-10745.85</v>
          </cell>
        </row>
        <row r="446">
          <cell r="C446">
            <v>-3.8697560000000002</v>
          </cell>
          <cell r="E446">
            <v>-10719.06</v>
          </cell>
        </row>
        <row r="447">
          <cell r="C447">
            <v>-3.8737620000000001</v>
          </cell>
          <cell r="E447">
            <v>-10690.85</v>
          </cell>
        </row>
        <row r="448">
          <cell r="C448">
            <v>-3.8777680000000001</v>
          </cell>
          <cell r="E448">
            <v>-10663.68</v>
          </cell>
        </row>
        <row r="449">
          <cell r="C449">
            <v>-3.8838059999999999</v>
          </cell>
          <cell r="E449">
            <v>-10628.34</v>
          </cell>
        </row>
        <row r="450">
          <cell r="C450">
            <v>-3.8897249999999999</v>
          </cell>
          <cell r="E450">
            <v>-10601.71</v>
          </cell>
        </row>
        <row r="451">
          <cell r="C451">
            <v>-3.9037760000000001</v>
          </cell>
          <cell r="E451">
            <v>-10576.47</v>
          </cell>
        </row>
        <row r="452">
          <cell r="C452">
            <v>-3.9218329999999999</v>
          </cell>
          <cell r="E452">
            <v>-10604.95</v>
          </cell>
        </row>
        <row r="453">
          <cell r="C453">
            <v>-3.9318770000000001</v>
          </cell>
          <cell r="E453">
            <v>-10634.37</v>
          </cell>
        </row>
        <row r="454">
          <cell r="C454">
            <v>-3.941802</v>
          </cell>
          <cell r="E454">
            <v>-10663.7</v>
          </cell>
        </row>
        <row r="455">
          <cell r="C455">
            <v>-3.9538199999999999</v>
          </cell>
          <cell r="E455">
            <v>-10690.72</v>
          </cell>
        </row>
        <row r="456">
          <cell r="C456">
            <v>-4.0018909999999996</v>
          </cell>
          <cell r="E456">
            <v>-10665.66</v>
          </cell>
        </row>
        <row r="457">
          <cell r="C457">
            <v>-4.0660449999999999</v>
          </cell>
          <cell r="E457">
            <v>-10691.91</v>
          </cell>
        </row>
        <row r="458">
          <cell r="C458">
            <v>-4.0860149999999997</v>
          </cell>
          <cell r="E458">
            <v>-10717.03</v>
          </cell>
        </row>
        <row r="459">
          <cell r="C459">
            <v>-4.1099899999999998</v>
          </cell>
          <cell r="E459">
            <v>-10743.23</v>
          </cell>
        </row>
        <row r="460">
          <cell r="C460">
            <v>-4.1241000000000003</v>
          </cell>
          <cell r="E460">
            <v>-10769.81</v>
          </cell>
        </row>
        <row r="461">
          <cell r="C461">
            <v>-4.158061</v>
          </cell>
          <cell r="E461">
            <v>-10795.22</v>
          </cell>
        </row>
        <row r="462">
          <cell r="C462">
            <v>-4.1759979999999999</v>
          </cell>
          <cell r="E462">
            <v>-10822.48</v>
          </cell>
        </row>
        <row r="463">
          <cell r="C463">
            <v>-4.1880160000000002</v>
          </cell>
          <cell r="E463">
            <v>-10848.9</v>
          </cell>
        </row>
        <row r="464">
          <cell r="C464">
            <v>-4.1999139999999997</v>
          </cell>
          <cell r="E464">
            <v>-10878.95</v>
          </cell>
        </row>
        <row r="465">
          <cell r="C465">
            <v>-4.2098389999999997</v>
          </cell>
          <cell r="E465">
            <v>-10904.45</v>
          </cell>
        </row>
        <row r="466">
          <cell r="C466">
            <v>-4.2218559999999998</v>
          </cell>
          <cell r="E466">
            <v>-10931.16</v>
          </cell>
        </row>
        <row r="467">
          <cell r="C467">
            <v>-4.2359660000000003</v>
          </cell>
          <cell r="E467">
            <v>-10958.42</v>
          </cell>
        </row>
        <row r="468">
          <cell r="C468">
            <v>-4.2559360000000002</v>
          </cell>
          <cell r="E468">
            <v>-10984.63</v>
          </cell>
        </row>
        <row r="469">
          <cell r="C469">
            <v>-4.2860100000000001</v>
          </cell>
          <cell r="E469">
            <v>-11010.13</v>
          </cell>
        </row>
        <row r="470">
          <cell r="C470">
            <v>-4.3179980000000002</v>
          </cell>
          <cell r="E470">
            <v>-11037.54</v>
          </cell>
        </row>
        <row r="471">
          <cell r="C471">
            <v>-4.3300159999999996</v>
          </cell>
          <cell r="E471">
            <v>-11002.56</v>
          </cell>
        </row>
        <row r="472">
          <cell r="C472">
            <v>-4.3319890000000001</v>
          </cell>
          <cell r="E472">
            <v>-10886.6</v>
          </cell>
        </row>
        <row r="473">
          <cell r="C473">
            <v>-4.3340209999999999</v>
          </cell>
          <cell r="E473">
            <v>-10663.93</v>
          </cell>
        </row>
        <row r="474">
          <cell r="C474">
            <v>-4.3361140000000002</v>
          </cell>
          <cell r="E474">
            <v>-10346.6</v>
          </cell>
        </row>
        <row r="475">
          <cell r="C475">
            <v>-4.3381470000000002</v>
          </cell>
          <cell r="E475">
            <v>-9964.9060000000009</v>
          </cell>
        </row>
        <row r="476">
          <cell r="C476">
            <v>-4.3402399999999997</v>
          </cell>
          <cell r="E476">
            <v>-9537.9930000000004</v>
          </cell>
        </row>
        <row r="477">
          <cell r="C477">
            <v>-4.3422720000000004</v>
          </cell>
          <cell r="E477">
            <v>-9075.5040000000008</v>
          </cell>
        </row>
        <row r="478">
          <cell r="C478">
            <v>-4.3443649999999998</v>
          </cell>
          <cell r="E478">
            <v>-8589.4869999999992</v>
          </cell>
        </row>
        <row r="479">
          <cell r="C479">
            <v>-4.3463969999999996</v>
          </cell>
          <cell r="E479">
            <v>-8093.5389999999998</v>
          </cell>
        </row>
        <row r="480">
          <cell r="C480">
            <v>-4.34849</v>
          </cell>
          <cell r="E480">
            <v>-7597.415</v>
          </cell>
        </row>
        <row r="481">
          <cell r="C481">
            <v>-4.3505830000000003</v>
          </cell>
          <cell r="E481">
            <v>-7107.7539999999999</v>
          </cell>
        </row>
        <row r="482">
          <cell r="C482">
            <v>-4.3526759999999998</v>
          </cell>
          <cell r="E482">
            <v>-6630.9070000000002</v>
          </cell>
        </row>
        <row r="483">
          <cell r="C483">
            <v>-4.3547089999999997</v>
          </cell>
          <cell r="E483">
            <v>-6172.7489999999998</v>
          </cell>
        </row>
        <row r="484">
          <cell r="C484">
            <v>-4.3567410000000004</v>
          </cell>
          <cell r="E484">
            <v>-5737.4660000000003</v>
          </cell>
        </row>
        <row r="485">
          <cell r="C485">
            <v>-4.3588339999999999</v>
          </cell>
          <cell r="E485">
            <v>-5327.8459999999995</v>
          </cell>
        </row>
        <row r="486">
          <cell r="C486">
            <v>-4.3608669999999998</v>
          </cell>
          <cell r="E486">
            <v>-4946.076</v>
          </cell>
        </row>
        <row r="487">
          <cell r="C487">
            <v>-4.362959</v>
          </cell>
          <cell r="E487">
            <v>-4593.7669999999998</v>
          </cell>
        </row>
        <row r="488">
          <cell r="C488">
            <v>-4.364992</v>
          </cell>
          <cell r="E488">
            <v>-4271.7240000000002</v>
          </cell>
        </row>
        <row r="489">
          <cell r="C489">
            <v>-4.3670249999999999</v>
          </cell>
          <cell r="E489">
            <v>-3980.096</v>
          </cell>
        </row>
        <row r="490">
          <cell r="C490">
            <v>-4.3690579999999999</v>
          </cell>
          <cell r="E490">
            <v>-3718.625</v>
          </cell>
        </row>
        <row r="491">
          <cell r="C491">
            <v>-4.3710909999999998</v>
          </cell>
          <cell r="E491">
            <v>-3486.6909999999998</v>
          </cell>
        </row>
        <row r="492">
          <cell r="C492">
            <v>-4.3731239999999998</v>
          </cell>
          <cell r="E492">
            <v>-3283.306</v>
          </cell>
        </row>
        <row r="493">
          <cell r="C493">
            <v>-4.3751559999999996</v>
          </cell>
          <cell r="E493">
            <v>-3107.221</v>
          </cell>
        </row>
        <row r="494">
          <cell r="C494">
            <v>-4.3771890000000004</v>
          </cell>
          <cell r="E494">
            <v>-2957.0140000000001</v>
          </cell>
        </row>
        <row r="495">
          <cell r="C495">
            <v>-4.3791630000000001</v>
          </cell>
          <cell r="E495">
            <v>-2831.1210000000001</v>
          </cell>
        </row>
        <row r="496">
          <cell r="C496">
            <v>-4.381195</v>
          </cell>
          <cell r="E496">
            <v>-2727.864</v>
          </cell>
        </row>
        <row r="497">
          <cell r="C497">
            <v>-4.3831680000000004</v>
          </cell>
          <cell r="E497">
            <v>-2645.5120000000002</v>
          </cell>
        </row>
        <row r="498">
          <cell r="C498">
            <v>-4.3852010000000003</v>
          </cell>
          <cell r="E498">
            <v>-2582.3069999999998</v>
          </cell>
        </row>
        <row r="499">
          <cell r="C499">
            <v>-4.3872340000000003</v>
          </cell>
          <cell r="E499">
            <v>-2536.4720000000002</v>
          </cell>
        </row>
        <row r="500">
          <cell r="C500">
            <v>-4.3892670000000003</v>
          </cell>
          <cell r="E500">
            <v>-2506.239</v>
          </cell>
        </row>
        <row r="501">
          <cell r="C501">
            <v>-4.3993120000000001</v>
          </cell>
          <cell r="E501">
            <v>-2532.8939999999998</v>
          </cell>
        </row>
        <row r="502">
          <cell r="C502">
            <v>-4.4013439999999999</v>
          </cell>
          <cell r="E502">
            <v>-2563.556</v>
          </cell>
        </row>
        <row r="503">
          <cell r="C503">
            <v>-4.4033170000000004</v>
          </cell>
          <cell r="E503">
            <v>-2599.6729999999998</v>
          </cell>
        </row>
        <row r="504">
          <cell r="C504">
            <v>-4.4052899999999999</v>
          </cell>
          <cell r="E504">
            <v>-2640.1610000000001</v>
          </cell>
        </row>
        <row r="505">
          <cell r="C505">
            <v>-4.4072639999999996</v>
          </cell>
          <cell r="E505">
            <v>-2684.02</v>
          </cell>
        </row>
        <row r="506">
          <cell r="C506">
            <v>-4.4092960000000003</v>
          </cell>
          <cell r="E506">
            <v>-2730.3470000000002</v>
          </cell>
        </row>
        <row r="507">
          <cell r="C507">
            <v>-4.4112689999999999</v>
          </cell>
          <cell r="E507">
            <v>-2778.348</v>
          </cell>
        </row>
        <row r="508">
          <cell r="C508">
            <v>-4.413303</v>
          </cell>
          <cell r="E508">
            <v>-2827.308</v>
          </cell>
        </row>
        <row r="509">
          <cell r="C509">
            <v>-4.4153349999999998</v>
          </cell>
          <cell r="E509">
            <v>-2876.598</v>
          </cell>
        </row>
        <row r="510">
          <cell r="C510">
            <v>-4.4173080000000002</v>
          </cell>
          <cell r="E510">
            <v>-2925.6750000000002</v>
          </cell>
        </row>
        <row r="511">
          <cell r="C511">
            <v>-4.4192809999999998</v>
          </cell>
          <cell r="E511">
            <v>-2974.0770000000002</v>
          </cell>
        </row>
        <row r="512">
          <cell r="C512">
            <v>-4.4212540000000002</v>
          </cell>
          <cell r="E512">
            <v>-3021.4110000000001</v>
          </cell>
        </row>
        <row r="513">
          <cell r="C513">
            <v>-4.4232870000000002</v>
          </cell>
          <cell r="E513">
            <v>-3067.3490000000002</v>
          </cell>
        </row>
        <row r="514">
          <cell r="C514">
            <v>-4.4252599999999997</v>
          </cell>
          <cell r="E514">
            <v>-3111.62</v>
          </cell>
        </row>
        <row r="515">
          <cell r="C515">
            <v>-4.4272929999999997</v>
          </cell>
          <cell r="E515">
            <v>-3154.011</v>
          </cell>
        </row>
        <row r="516">
          <cell r="C516">
            <v>-4.4292660000000001</v>
          </cell>
          <cell r="E516">
            <v>-3194.366</v>
          </cell>
        </row>
        <row r="517">
          <cell r="C517">
            <v>-4.4312389999999997</v>
          </cell>
          <cell r="E517">
            <v>-3232.58</v>
          </cell>
        </row>
        <row r="518">
          <cell r="C518">
            <v>-4.4332120000000002</v>
          </cell>
          <cell r="E518">
            <v>-3268.5839999999998</v>
          </cell>
        </row>
        <row r="519">
          <cell r="C519">
            <v>-4.4351849999999997</v>
          </cell>
          <cell r="E519">
            <v>-3302.3359999999998</v>
          </cell>
        </row>
        <row r="520">
          <cell r="C520">
            <v>-4.4371580000000002</v>
          </cell>
          <cell r="E520">
            <v>-3333.8029999999999</v>
          </cell>
        </row>
        <row r="521">
          <cell r="C521">
            <v>-4.4391910000000001</v>
          </cell>
          <cell r="E521">
            <v>-3362.9789999999998</v>
          </cell>
        </row>
        <row r="522">
          <cell r="C522">
            <v>-4.4411639999999997</v>
          </cell>
          <cell r="E522">
            <v>-3389.9119999999998</v>
          </cell>
        </row>
        <row r="523">
          <cell r="C523">
            <v>-4.4451099999999997</v>
          </cell>
          <cell r="E523">
            <v>-3437.3879999999999</v>
          </cell>
        </row>
        <row r="524">
          <cell r="C524">
            <v>-4.4491160000000001</v>
          </cell>
          <cell r="E524">
            <v>-3476.8589999999999</v>
          </cell>
        </row>
        <row r="525">
          <cell r="C525">
            <v>-4.453182</v>
          </cell>
          <cell r="E525">
            <v>-3509.0569999999998</v>
          </cell>
        </row>
        <row r="526">
          <cell r="C526">
            <v>-4.457128</v>
          </cell>
          <cell r="E526">
            <v>-3534.8910000000001</v>
          </cell>
        </row>
        <row r="527">
          <cell r="C527">
            <v>-4.4631670000000003</v>
          </cell>
          <cell r="E527">
            <v>-3563.7339999999999</v>
          </cell>
        </row>
        <row r="528">
          <cell r="C528">
            <v>-4.4730920000000003</v>
          </cell>
          <cell r="E528">
            <v>-3593.1709999999998</v>
          </cell>
        </row>
        <row r="529">
          <cell r="C529">
            <v>-4.4909689999999998</v>
          </cell>
          <cell r="E529">
            <v>-3618.6010000000001</v>
          </cell>
        </row>
        <row r="530">
          <cell r="C530">
            <v>-4.5168569999999999</v>
          </cell>
          <cell r="E530">
            <v>-3644.2849999999999</v>
          </cell>
        </row>
        <row r="531">
          <cell r="C531">
            <v>-4.5466920000000002</v>
          </cell>
          <cell r="E531">
            <v>-3670.8409999999999</v>
          </cell>
        </row>
        <row r="532">
          <cell r="C532">
            <v>-4.5746149999999997</v>
          </cell>
          <cell r="E532">
            <v>-3696.0639999999999</v>
          </cell>
        </row>
        <row r="533">
          <cell r="C533">
            <v>-4.6045090000000002</v>
          </cell>
          <cell r="E533">
            <v>-3721.3719999999998</v>
          </cell>
        </row>
        <row r="534">
          <cell r="C534">
            <v>-4.6423550000000002</v>
          </cell>
          <cell r="E534">
            <v>-3747.6680000000001</v>
          </cell>
        </row>
        <row r="535">
          <cell r="C535">
            <v>-4.7123090000000003</v>
          </cell>
          <cell r="E535">
            <v>-3772.759</v>
          </cell>
        </row>
        <row r="536">
          <cell r="C536">
            <v>-4.752129</v>
          </cell>
          <cell r="E536">
            <v>-3798.386</v>
          </cell>
        </row>
        <row r="537">
          <cell r="C537">
            <v>-4.8418729999999996</v>
          </cell>
          <cell r="E537">
            <v>-3772.9639999999999</v>
          </cell>
        </row>
        <row r="538">
          <cell r="C538">
            <v>-4.941961</v>
          </cell>
          <cell r="E538">
            <v>-3769.6320000000001</v>
          </cell>
        </row>
        <row r="539">
          <cell r="C539">
            <v>-5.0419890000000001</v>
          </cell>
          <cell r="E539">
            <v>-3756.5529999999999</v>
          </cell>
        </row>
        <row r="540">
          <cell r="C540">
            <v>-5.0779820000000004</v>
          </cell>
          <cell r="E540">
            <v>-3730.0030000000002</v>
          </cell>
        </row>
        <row r="541">
          <cell r="C541">
            <v>-5.107996</v>
          </cell>
          <cell r="E541">
            <v>-3703.4119999999998</v>
          </cell>
        </row>
        <row r="542">
          <cell r="C542">
            <v>-5.1380109999999997</v>
          </cell>
          <cell r="E542">
            <v>-3677.4229999999998</v>
          </cell>
        </row>
        <row r="543">
          <cell r="C543">
            <v>-5.1679649999999997</v>
          </cell>
          <cell r="E543">
            <v>-3650.877</v>
          </cell>
        </row>
        <row r="544">
          <cell r="C544">
            <v>-5.2040189999999997</v>
          </cell>
          <cell r="E544">
            <v>-3625.375</v>
          </cell>
        </row>
        <row r="545">
          <cell r="C545">
            <v>-5.2599809999999998</v>
          </cell>
          <cell r="E545">
            <v>-3599.6019999999999</v>
          </cell>
        </row>
        <row r="546">
          <cell r="C546">
            <v>-5.3219830000000004</v>
          </cell>
          <cell r="E546">
            <v>-3573.9569999999999</v>
          </cell>
        </row>
        <row r="547">
          <cell r="C547">
            <v>-5.3659879999999998</v>
          </cell>
          <cell r="E547">
            <v>-3547.614</v>
          </cell>
        </row>
        <row r="548">
          <cell r="C548">
            <v>-5.4038950000000003</v>
          </cell>
          <cell r="E548">
            <v>-3521.8249999999998</v>
          </cell>
        </row>
        <row r="549">
          <cell r="C549">
            <v>-5.5041019999999996</v>
          </cell>
          <cell r="E549">
            <v>-3523.855</v>
          </cell>
        </row>
        <row r="550">
          <cell r="C550">
            <v>-5.6040700000000001</v>
          </cell>
          <cell r="E550">
            <v>-3522.2829999999999</v>
          </cell>
        </row>
        <row r="551">
          <cell r="C551">
            <v>-5.7039780000000002</v>
          </cell>
          <cell r="E551">
            <v>-3513.2930000000001</v>
          </cell>
        </row>
        <row r="552">
          <cell r="C552">
            <v>-5.8019129999999999</v>
          </cell>
          <cell r="E552">
            <v>-3538.6559999999999</v>
          </cell>
        </row>
        <row r="553">
          <cell r="C553">
            <v>-5.83988</v>
          </cell>
          <cell r="E553">
            <v>-3564.5970000000002</v>
          </cell>
        </row>
        <row r="554">
          <cell r="C554">
            <v>-5.891896</v>
          </cell>
          <cell r="E554">
            <v>-3590.2240000000002</v>
          </cell>
        </row>
        <row r="555">
          <cell r="C555">
            <v>-5.9918649999999998</v>
          </cell>
          <cell r="E555">
            <v>-3604.846</v>
          </cell>
        </row>
        <row r="556">
          <cell r="C556">
            <v>-6.0918929999999998</v>
          </cell>
          <cell r="E556">
            <v>-3590.9250000000002</v>
          </cell>
        </row>
        <row r="557">
          <cell r="C557">
            <v>-6.1578400000000002</v>
          </cell>
          <cell r="E557">
            <v>-3565.029</v>
          </cell>
        </row>
        <row r="558">
          <cell r="C558">
            <v>-6.1939529999999996</v>
          </cell>
          <cell r="E558">
            <v>-3539.444</v>
          </cell>
        </row>
        <row r="559">
          <cell r="C559">
            <v>-6.2939210000000001</v>
          </cell>
          <cell r="E559">
            <v>-3562.9279999999999</v>
          </cell>
        </row>
        <row r="560">
          <cell r="C560">
            <v>-6.3459380000000003</v>
          </cell>
          <cell r="E560">
            <v>-3588.241</v>
          </cell>
        </row>
        <row r="561">
          <cell r="C561">
            <v>-6.405907</v>
          </cell>
          <cell r="E561">
            <v>-3613.7220000000002</v>
          </cell>
        </row>
        <row r="562">
          <cell r="C562">
            <v>-6.505935</v>
          </cell>
          <cell r="E562">
            <v>-3620.7860000000001</v>
          </cell>
        </row>
        <row r="563">
          <cell r="C563">
            <v>-6.5959180000000002</v>
          </cell>
          <cell r="E563">
            <v>-3595.3240000000001</v>
          </cell>
        </row>
        <row r="564">
          <cell r="C564">
            <v>-6.6238400000000004</v>
          </cell>
          <cell r="E564">
            <v>-3567.9119999999998</v>
          </cell>
        </row>
        <row r="565">
          <cell r="C565">
            <v>-6.6559460000000001</v>
          </cell>
          <cell r="E565">
            <v>-3542.8220000000001</v>
          </cell>
        </row>
        <row r="566">
          <cell r="C566">
            <v>-6.6919399999999998</v>
          </cell>
          <cell r="E566">
            <v>-3517.0740000000001</v>
          </cell>
        </row>
        <row r="567">
          <cell r="C567">
            <v>-6.7159750000000003</v>
          </cell>
          <cell r="E567">
            <v>-3490.5390000000002</v>
          </cell>
        </row>
        <row r="568">
          <cell r="C568">
            <v>-6.7499359999999999</v>
          </cell>
          <cell r="E568">
            <v>-3464.125</v>
          </cell>
        </row>
        <row r="569">
          <cell r="C569">
            <v>-6.7639860000000001</v>
          </cell>
          <cell r="E569">
            <v>-3438.1149999999998</v>
          </cell>
        </row>
        <row r="570">
          <cell r="C570">
            <v>-6.7679320000000001</v>
          </cell>
          <cell r="E570">
            <v>-3403.6770000000001</v>
          </cell>
        </row>
        <row r="571">
          <cell r="C571">
            <v>-6.7700250000000004</v>
          </cell>
          <cell r="E571">
            <v>-3375.9949999999999</v>
          </cell>
        </row>
        <row r="572">
          <cell r="C572">
            <v>-6.771998</v>
          </cell>
          <cell r="E572">
            <v>-3344.1280000000002</v>
          </cell>
        </row>
        <row r="573">
          <cell r="C573">
            <v>-6.7739710000000004</v>
          </cell>
          <cell r="E573">
            <v>-3309.4160000000002</v>
          </cell>
        </row>
        <row r="574">
          <cell r="C574">
            <v>-6.775944</v>
          </cell>
          <cell r="E574">
            <v>-3272.665</v>
          </cell>
        </row>
        <row r="575">
          <cell r="C575">
            <v>-6.7779769999999999</v>
          </cell>
          <cell r="E575">
            <v>-3234.8620000000001</v>
          </cell>
        </row>
        <row r="576">
          <cell r="C576">
            <v>-6.7799500000000004</v>
          </cell>
          <cell r="E576">
            <v>-3196.9749999999999</v>
          </cell>
        </row>
        <row r="577">
          <cell r="C577">
            <v>-6.7819830000000003</v>
          </cell>
          <cell r="E577">
            <v>-3159.6460000000002</v>
          </cell>
        </row>
        <row r="578">
          <cell r="C578">
            <v>-6.7840160000000003</v>
          </cell>
          <cell r="E578">
            <v>-3123.335</v>
          </cell>
        </row>
        <row r="579">
          <cell r="C579">
            <v>-6.7859889999999998</v>
          </cell>
          <cell r="E579">
            <v>-3088.4760000000001</v>
          </cell>
        </row>
        <row r="580">
          <cell r="C580">
            <v>-6.7880219999999998</v>
          </cell>
          <cell r="E580">
            <v>-3055.393</v>
          </cell>
        </row>
        <row r="581">
          <cell r="C581">
            <v>-6.7899950000000002</v>
          </cell>
          <cell r="E581">
            <v>-3024.2550000000001</v>
          </cell>
        </row>
        <row r="582">
          <cell r="C582">
            <v>-6.792027</v>
          </cell>
          <cell r="E582">
            <v>-2995.1660000000002</v>
          </cell>
        </row>
        <row r="583">
          <cell r="C583">
            <v>-6.79406</v>
          </cell>
          <cell r="E583">
            <v>-2968.2339999999999</v>
          </cell>
        </row>
        <row r="584">
          <cell r="C584">
            <v>-6.7980660000000004</v>
          </cell>
          <cell r="E584">
            <v>-2921.1350000000002</v>
          </cell>
        </row>
        <row r="585">
          <cell r="C585">
            <v>-6.8020719999999999</v>
          </cell>
          <cell r="E585">
            <v>-2883.0630000000001</v>
          </cell>
        </row>
        <row r="586">
          <cell r="C586">
            <v>-6.8060780000000003</v>
          </cell>
          <cell r="E586">
            <v>-2853.6709999999998</v>
          </cell>
        </row>
        <row r="587">
          <cell r="C587">
            <v>-6.8120570000000003</v>
          </cell>
          <cell r="E587">
            <v>-2823.855</v>
          </cell>
        </row>
        <row r="588">
          <cell r="C588">
            <v>-6.8700530000000004</v>
          </cell>
          <cell r="E588">
            <v>-2848.8560000000002</v>
          </cell>
        </row>
        <row r="589">
          <cell r="C589">
            <v>-6.9700800000000003</v>
          </cell>
          <cell r="E589">
            <v>-2846.3040000000001</v>
          </cell>
        </row>
        <row r="590">
          <cell r="C590">
            <v>-7.0699889999999996</v>
          </cell>
          <cell r="E590">
            <v>-2844.6480000000001</v>
          </cell>
        </row>
        <row r="591">
          <cell r="C591">
            <v>-7.1700169999999996</v>
          </cell>
          <cell r="E591">
            <v>-2829.8960000000002</v>
          </cell>
        </row>
        <row r="592">
          <cell r="C592">
            <v>-7.2699249999999997</v>
          </cell>
          <cell r="E592">
            <v>-2816.605</v>
          </cell>
        </row>
        <row r="593">
          <cell r="C593">
            <v>-7.3259480000000003</v>
          </cell>
          <cell r="E593">
            <v>-2791.502</v>
          </cell>
        </row>
        <row r="594">
          <cell r="C594">
            <v>-7.3459770000000004</v>
          </cell>
          <cell r="E594">
            <v>-2762.8510000000001</v>
          </cell>
        </row>
        <row r="595">
          <cell r="C595">
            <v>-7.3559619999999999</v>
          </cell>
          <cell r="E595">
            <v>-2736.569</v>
          </cell>
        </row>
        <row r="596">
          <cell r="C596">
            <v>-7.3660069999999997</v>
          </cell>
          <cell r="E596">
            <v>-2707.2629999999999</v>
          </cell>
        </row>
        <row r="597">
          <cell r="C597">
            <v>-7.3780239999999999</v>
          </cell>
          <cell r="E597">
            <v>-2679.06</v>
          </cell>
        </row>
        <row r="598">
          <cell r="C598">
            <v>-7.4079790000000001</v>
          </cell>
          <cell r="E598">
            <v>-2653.924</v>
          </cell>
        </row>
        <row r="599">
          <cell r="C599">
            <v>-7.4880969999999998</v>
          </cell>
          <cell r="E599">
            <v>-2679.538</v>
          </cell>
        </row>
        <row r="600">
          <cell r="C600">
            <v>-7.5541049999999998</v>
          </cell>
          <cell r="E600">
            <v>-2704.8110000000001</v>
          </cell>
        </row>
        <row r="601">
          <cell r="C601">
            <v>-7.6539529999999996</v>
          </cell>
          <cell r="E601">
            <v>-2712.2890000000002</v>
          </cell>
        </row>
        <row r="602">
          <cell r="C602">
            <v>-7.7519479999999996</v>
          </cell>
          <cell r="E602">
            <v>-2737.7130000000002</v>
          </cell>
        </row>
        <row r="603">
          <cell r="C603">
            <v>-7.8217819999999998</v>
          </cell>
          <cell r="E603">
            <v>-2763.0970000000002</v>
          </cell>
        </row>
        <row r="604">
          <cell r="C604">
            <v>-7.9219290000000004</v>
          </cell>
          <cell r="E604">
            <v>-2775.1860000000001</v>
          </cell>
        </row>
        <row r="605">
          <cell r="C605">
            <v>-8.022017</v>
          </cell>
          <cell r="E605">
            <v>-2772.2809999999999</v>
          </cell>
        </row>
        <row r="606">
          <cell r="C606">
            <v>-8.1220459999999992</v>
          </cell>
          <cell r="E606">
            <v>-2763.808</v>
          </cell>
        </row>
        <row r="607">
          <cell r="C607">
            <v>-8.2219529999999992</v>
          </cell>
          <cell r="E607">
            <v>-2747.1770000000001</v>
          </cell>
        </row>
        <row r="608">
          <cell r="C608">
            <v>-8.2979459999999996</v>
          </cell>
          <cell r="E608">
            <v>-2721.8620000000001</v>
          </cell>
        </row>
        <row r="609">
          <cell r="C609">
            <v>-8.3798580000000005</v>
          </cell>
          <cell r="E609">
            <v>-2696.7860000000001</v>
          </cell>
        </row>
        <row r="610">
          <cell r="C610">
            <v>-8.4800050000000002</v>
          </cell>
          <cell r="E610">
            <v>-2685.06</v>
          </cell>
        </row>
        <row r="611">
          <cell r="C611">
            <v>-8.5799129999999995</v>
          </cell>
          <cell r="E611">
            <v>-2672.502</v>
          </cell>
        </row>
        <row r="612">
          <cell r="C612">
            <v>-8.6799409999999995</v>
          </cell>
          <cell r="E612">
            <v>-2652.1379999999999</v>
          </cell>
        </row>
        <row r="613">
          <cell r="C613">
            <v>-8.779909</v>
          </cell>
          <cell r="E613">
            <v>-2634.9830000000002</v>
          </cell>
        </row>
        <row r="614">
          <cell r="C614">
            <v>-8.879937</v>
          </cell>
          <cell r="E614">
            <v>-2653.5329999999999</v>
          </cell>
        </row>
        <row r="615">
          <cell r="C615">
            <v>-8.9799050000000005</v>
          </cell>
          <cell r="E615">
            <v>-2651.636</v>
          </cell>
        </row>
        <row r="616">
          <cell r="C616">
            <v>-9.0800520000000002</v>
          </cell>
          <cell r="E616">
            <v>-2662.8330000000001</v>
          </cell>
        </row>
        <row r="617">
          <cell r="C617">
            <v>-9.1799599999999995</v>
          </cell>
          <cell r="E617">
            <v>-2640.732</v>
          </cell>
        </row>
        <row r="618">
          <cell r="C618">
            <v>-9.2399889999999996</v>
          </cell>
          <cell r="E618">
            <v>-2615.63</v>
          </cell>
        </row>
        <row r="619">
          <cell r="C619">
            <v>-9.2859680000000004</v>
          </cell>
          <cell r="E619">
            <v>-2590.6190000000001</v>
          </cell>
        </row>
        <row r="620">
          <cell r="C620">
            <v>-9.3280589999999997</v>
          </cell>
          <cell r="E620">
            <v>-2565.4490000000001</v>
          </cell>
        </row>
        <row r="621">
          <cell r="C621">
            <v>-9.4219880000000007</v>
          </cell>
          <cell r="E621">
            <v>-2540.0419999999999</v>
          </cell>
        </row>
        <row r="622">
          <cell r="C622">
            <v>-9.5218969999999992</v>
          </cell>
          <cell r="E622">
            <v>-2530.0540000000001</v>
          </cell>
        </row>
        <row r="623">
          <cell r="C623">
            <v>-9.6219239999999999</v>
          </cell>
          <cell r="E623">
            <v>-2545.2310000000002</v>
          </cell>
        </row>
        <row r="624">
          <cell r="C624">
            <v>-9.7219519999999999</v>
          </cell>
          <cell r="E624">
            <v>-2545.4560000000001</v>
          </cell>
        </row>
        <row r="625">
          <cell r="C625">
            <v>-9.8220989999999997</v>
          </cell>
          <cell r="E625">
            <v>-2540.2220000000002</v>
          </cell>
        </row>
        <row r="626">
          <cell r="C626">
            <v>-9.9220079999999999</v>
          </cell>
          <cell r="E626">
            <v>-2551.0230000000001</v>
          </cell>
        </row>
        <row r="627">
          <cell r="C627">
            <v>-10.021979999999999</v>
          </cell>
          <cell r="E627">
            <v>-2534.9749999999999</v>
          </cell>
        </row>
        <row r="628">
          <cell r="C628">
            <v>-10.12194</v>
          </cell>
          <cell r="E628">
            <v>-2516.1869999999999</v>
          </cell>
        </row>
        <row r="629">
          <cell r="C629">
            <v>-10.219939999999999</v>
          </cell>
          <cell r="E629">
            <v>-2491.0459999999998</v>
          </cell>
        </row>
        <row r="630">
          <cell r="C630">
            <v>-10.311959999999999</v>
          </cell>
          <cell r="E630">
            <v>-2465.8330000000001</v>
          </cell>
        </row>
        <row r="631">
          <cell r="C631">
            <v>-10.412039999999999</v>
          </cell>
          <cell r="E631">
            <v>-2454.4209999999998</v>
          </cell>
        </row>
        <row r="632">
          <cell r="C632">
            <v>-10.511950000000001</v>
          </cell>
          <cell r="E632">
            <v>-2465.7550000000001</v>
          </cell>
        </row>
        <row r="633">
          <cell r="C633">
            <v>-10.61192</v>
          </cell>
          <cell r="E633">
            <v>-2479.2759999999998</v>
          </cell>
        </row>
        <row r="634">
          <cell r="C634">
            <v>-10.712009999999999</v>
          </cell>
          <cell r="E634">
            <v>-2487.1280000000002</v>
          </cell>
        </row>
        <row r="635">
          <cell r="C635">
            <v>-10.811909999999999</v>
          </cell>
          <cell r="E635">
            <v>-2477.7220000000002</v>
          </cell>
        </row>
        <row r="636">
          <cell r="C636">
            <v>-10.912000000000001</v>
          </cell>
          <cell r="E636">
            <v>-2460.8130000000001</v>
          </cell>
        </row>
        <row r="637">
          <cell r="C637">
            <v>-11.001989999999999</v>
          </cell>
          <cell r="E637">
            <v>-2435.297</v>
          </cell>
        </row>
        <row r="638">
          <cell r="C638">
            <v>-11.10201</v>
          </cell>
          <cell r="E638">
            <v>-2411.9870000000001</v>
          </cell>
        </row>
        <row r="639">
          <cell r="C639">
            <v>-11.20204</v>
          </cell>
          <cell r="E639">
            <v>-2406.4899999999998</v>
          </cell>
        </row>
        <row r="640">
          <cell r="C640">
            <v>-11.302070000000001</v>
          </cell>
          <cell r="E640">
            <v>-2408.4560000000001</v>
          </cell>
        </row>
        <row r="641">
          <cell r="C641">
            <v>-11.40174</v>
          </cell>
          <cell r="E641">
            <v>-2402.9870000000001</v>
          </cell>
        </row>
        <row r="642">
          <cell r="C642">
            <v>-11.50189</v>
          </cell>
          <cell r="E642">
            <v>-2408.1729999999998</v>
          </cell>
        </row>
        <row r="643">
          <cell r="C643">
            <v>-11.60191</v>
          </cell>
          <cell r="E643">
            <v>-2429.62</v>
          </cell>
        </row>
        <row r="644">
          <cell r="C644">
            <v>-11.702</v>
          </cell>
          <cell r="E644">
            <v>-2429.3000000000002</v>
          </cell>
        </row>
        <row r="645">
          <cell r="C645">
            <v>-11.80203</v>
          </cell>
          <cell r="E645">
            <v>-2417.7840000000001</v>
          </cell>
        </row>
        <row r="646">
          <cell r="C646">
            <v>-11.901999999999999</v>
          </cell>
          <cell r="E646">
            <v>-2432.7489999999998</v>
          </cell>
        </row>
        <row r="647">
          <cell r="C647">
            <v>-12.001910000000001</v>
          </cell>
          <cell r="E647">
            <v>-2409.9119999999998</v>
          </cell>
        </row>
        <row r="648">
          <cell r="C648">
            <v>-12.101929999999999</v>
          </cell>
          <cell r="E648">
            <v>-2405.078</v>
          </cell>
        </row>
        <row r="649">
          <cell r="C649">
            <v>-12.20196</v>
          </cell>
          <cell r="E649">
            <v>-2404.0250000000001</v>
          </cell>
        </row>
        <row r="650">
          <cell r="C650">
            <v>-12.302049999999999</v>
          </cell>
          <cell r="E650">
            <v>-2385.7930000000001</v>
          </cell>
        </row>
        <row r="651">
          <cell r="C651">
            <v>-12.401960000000001</v>
          </cell>
          <cell r="E651">
            <v>-2405.7220000000002</v>
          </cell>
        </row>
        <row r="652">
          <cell r="C652">
            <v>-12.50187</v>
          </cell>
          <cell r="E652">
            <v>-2427.0459999999998</v>
          </cell>
        </row>
        <row r="653">
          <cell r="C653">
            <v>-12.60177</v>
          </cell>
          <cell r="E653">
            <v>-2428.7109999999998</v>
          </cell>
        </row>
        <row r="654">
          <cell r="C654">
            <v>-12.701980000000001</v>
          </cell>
          <cell r="E654">
            <v>-2444.7460000000001</v>
          </cell>
        </row>
        <row r="655">
          <cell r="C655">
            <v>-12.77797</v>
          </cell>
          <cell r="E655">
            <v>-2470.491</v>
          </cell>
        </row>
        <row r="656">
          <cell r="C656">
            <v>-12.858029999999999</v>
          </cell>
          <cell r="E656">
            <v>-2495.944</v>
          </cell>
        </row>
        <row r="657">
          <cell r="C657">
            <v>-12.943949999999999</v>
          </cell>
          <cell r="E657">
            <v>-2521.6909999999998</v>
          </cell>
        </row>
        <row r="658">
          <cell r="C658">
            <v>-12.99794</v>
          </cell>
          <cell r="E658">
            <v>-2547.0949999999998</v>
          </cell>
        </row>
        <row r="659">
          <cell r="C659">
            <v>-13.05001</v>
          </cell>
          <cell r="E659">
            <v>-2572.654</v>
          </cell>
        </row>
        <row r="660">
          <cell r="C660">
            <v>-13.117940000000001</v>
          </cell>
          <cell r="E660">
            <v>-2597.98</v>
          </cell>
        </row>
        <row r="661">
          <cell r="C661">
            <v>-13.218019999999999</v>
          </cell>
          <cell r="E661">
            <v>-2615.453</v>
          </cell>
        </row>
        <row r="662">
          <cell r="C662">
            <v>-13.317869999999999</v>
          </cell>
          <cell r="E662">
            <v>-2632.1860000000001</v>
          </cell>
        </row>
        <row r="663">
          <cell r="C663">
            <v>-13.417960000000001</v>
          </cell>
          <cell r="E663">
            <v>-2643.6210000000001</v>
          </cell>
        </row>
        <row r="664">
          <cell r="C664">
            <v>-13.51793</v>
          </cell>
          <cell r="E664">
            <v>-2634.8919999999998</v>
          </cell>
        </row>
        <row r="665">
          <cell r="C665">
            <v>-13.61802</v>
          </cell>
          <cell r="E665">
            <v>-2611.1660000000002</v>
          </cell>
        </row>
        <row r="666">
          <cell r="C666">
            <v>-13.7181</v>
          </cell>
          <cell r="E666">
            <v>-2617.759</v>
          </cell>
        </row>
        <row r="667">
          <cell r="C667">
            <v>-13.767910000000001</v>
          </cell>
          <cell r="E667">
            <v>-2642.9569999999999</v>
          </cell>
        </row>
        <row r="668">
          <cell r="C668">
            <v>-13.81395</v>
          </cell>
          <cell r="E668">
            <v>-2668.2510000000002</v>
          </cell>
        </row>
        <row r="669">
          <cell r="C669">
            <v>-13.867940000000001</v>
          </cell>
          <cell r="E669">
            <v>-2693.6880000000001</v>
          </cell>
        </row>
        <row r="670">
          <cell r="C670">
            <v>-13.939920000000001</v>
          </cell>
          <cell r="E670">
            <v>-2718.7919999999999</v>
          </cell>
        </row>
        <row r="671">
          <cell r="C671">
            <v>-14.00784</v>
          </cell>
          <cell r="E671">
            <v>-2744.4679999999998</v>
          </cell>
        </row>
        <row r="672">
          <cell r="C672">
            <v>-14.073969999999999</v>
          </cell>
          <cell r="E672">
            <v>-2769.473</v>
          </cell>
        </row>
        <row r="673">
          <cell r="C673">
            <v>-14.129989999999999</v>
          </cell>
          <cell r="E673">
            <v>-2795.75</v>
          </cell>
        </row>
        <row r="674">
          <cell r="C674">
            <v>-14.16198</v>
          </cell>
          <cell r="E674">
            <v>-2821.2280000000001</v>
          </cell>
        </row>
        <row r="675">
          <cell r="C675">
            <v>-14.191990000000001</v>
          </cell>
          <cell r="E675">
            <v>-2847.34</v>
          </cell>
        </row>
        <row r="676">
          <cell r="C676">
            <v>-14.22189</v>
          </cell>
          <cell r="E676">
            <v>-2873.1619999999998</v>
          </cell>
        </row>
        <row r="677">
          <cell r="C677">
            <v>-14.24987</v>
          </cell>
          <cell r="E677">
            <v>-2899.4520000000002</v>
          </cell>
        </row>
        <row r="678">
          <cell r="C678">
            <v>-14.27989</v>
          </cell>
          <cell r="E678">
            <v>-2925.2669999999998</v>
          </cell>
        </row>
        <row r="679">
          <cell r="C679">
            <v>-14.311809999999999</v>
          </cell>
          <cell r="E679">
            <v>-2951.2869999999998</v>
          </cell>
        </row>
        <row r="680">
          <cell r="C680">
            <v>-14.343859999999999</v>
          </cell>
          <cell r="E680">
            <v>-2977.8580000000002</v>
          </cell>
        </row>
        <row r="681">
          <cell r="C681">
            <v>-14.375909999999999</v>
          </cell>
          <cell r="E681">
            <v>-3003.2959999999998</v>
          </cell>
        </row>
        <row r="682">
          <cell r="C682">
            <v>-14.403829999999999</v>
          </cell>
          <cell r="E682">
            <v>-3028.7359999999999</v>
          </cell>
        </row>
        <row r="683">
          <cell r="C683">
            <v>-14.42984</v>
          </cell>
          <cell r="E683">
            <v>-3054.8009999999999</v>
          </cell>
        </row>
        <row r="684">
          <cell r="C684">
            <v>-14.45387</v>
          </cell>
          <cell r="E684">
            <v>-3081.375</v>
          </cell>
        </row>
        <row r="685">
          <cell r="C685">
            <v>-14.47785</v>
          </cell>
          <cell r="E685">
            <v>-3106.6080000000002</v>
          </cell>
        </row>
        <row r="686">
          <cell r="C686">
            <v>-14.50188</v>
          </cell>
          <cell r="E686">
            <v>-3133.547</v>
          </cell>
        </row>
        <row r="687">
          <cell r="C687">
            <v>-14.545949999999999</v>
          </cell>
          <cell r="E687">
            <v>-3159.5569999999998</v>
          </cell>
        </row>
        <row r="688">
          <cell r="C688">
            <v>-14.563940000000001</v>
          </cell>
          <cell r="E688">
            <v>-3187.2640000000001</v>
          </cell>
        </row>
        <row r="689">
          <cell r="C689">
            <v>-14.579969999999999</v>
          </cell>
          <cell r="E689">
            <v>-3214.9110000000001</v>
          </cell>
        </row>
        <row r="690">
          <cell r="C690">
            <v>-14.59587</v>
          </cell>
          <cell r="E690">
            <v>-3242.3359999999998</v>
          </cell>
        </row>
        <row r="691">
          <cell r="C691">
            <v>-14.6119</v>
          </cell>
          <cell r="E691">
            <v>-3268.5639999999999</v>
          </cell>
        </row>
        <row r="692">
          <cell r="C692">
            <v>-14.62989</v>
          </cell>
          <cell r="E692">
            <v>-3295.252</v>
          </cell>
        </row>
        <row r="693">
          <cell r="C693">
            <v>-14.64992</v>
          </cell>
          <cell r="E693">
            <v>-3322.4029999999998</v>
          </cell>
        </row>
        <row r="694">
          <cell r="C694">
            <v>-14.66995</v>
          </cell>
          <cell r="E694">
            <v>-3348.529</v>
          </cell>
        </row>
        <row r="695">
          <cell r="C695">
            <v>-14.71593</v>
          </cell>
          <cell r="E695">
            <v>-3374.9929999999999</v>
          </cell>
        </row>
        <row r="696">
          <cell r="C696">
            <v>-14.735900000000001</v>
          </cell>
          <cell r="E696">
            <v>-3402.915</v>
          </cell>
        </row>
        <row r="697">
          <cell r="C697">
            <v>-14.75198</v>
          </cell>
          <cell r="E697">
            <v>-3428.277</v>
          </cell>
        </row>
        <row r="698">
          <cell r="C698">
            <v>-14.76998</v>
          </cell>
          <cell r="E698">
            <v>-3454.54</v>
          </cell>
        </row>
        <row r="699">
          <cell r="C699">
            <v>-14.789949999999999</v>
          </cell>
          <cell r="E699">
            <v>-3482.038</v>
          </cell>
        </row>
        <row r="700">
          <cell r="C700">
            <v>-14.809979999999999</v>
          </cell>
          <cell r="E700">
            <v>-3507.9859999999999</v>
          </cell>
        </row>
        <row r="701">
          <cell r="C701">
            <v>-14.82995</v>
          </cell>
          <cell r="E701">
            <v>-3533.277</v>
          </cell>
        </row>
        <row r="702">
          <cell r="C702">
            <v>-14.849919999999999</v>
          </cell>
          <cell r="E702">
            <v>-3558.44</v>
          </cell>
        </row>
        <row r="703">
          <cell r="C703">
            <v>-14.873889999999999</v>
          </cell>
          <cell r="E703">
            <v>-3585.2280000000001</v>
          </cell>
        </row>
        <row r="704">
          <cell r="C704">
            <v>-14.89386</v>
          </cell>
          <cell r="E704">
            <v>-3610.8670000000002</v>
          </cell>
        </row>
        <row r="705">
          <cell r="C705">
            <v>-14.91395</v>
          </cell>
          <cell r="E705">
            <v>-3637.933</v>
          </cell>
        </row>
        <row r="706">
          <cell r="C706">
            <v>-14.9359</v>
          </cell>
          <cell r="E706">
            <v>-3665.067</v>
          </cell>
        </row>
        <row r="707">
          <cell r="C707">
            <v>-14.95581</v>
          </cell>
          <cell r="E707">
            <v>-3690.23</v>
          </cell>
        </row>
        <row r="708">
          <cell r="C708">
            <v>-14.97584</v>
          </cell>
          <cell r="E708">
            <v>-3716.9459999999999</v>
          </cell>
        </row>
        <row r="709">
          <cell r="C709">
            <v>-14.995799999999999</v>
          </cell>
          <cell r="E709">
            <v>-3744.5369999999998</v>
          </cell>
        </row>
        <row r="710">
          <cell r="C710">
            <v>-15.015890000000001</v>
          </cell>
          <cell r="E710">
            <v>-3771.578</v>
          </cell>
        </row>
        <row r="711">
          <cell r="C711">
            <v>-15.043939999999999</v>
          </cell>
          <cell r="E711">
            <v>-3796.7539999999999</v>
          </cell>
        </row>
        <row r="712">
          <cell r="C712">
            <v>-15.083930000000001</v>
          </cell>
          <cell r="E712">
            <v>-3822.6219999999998</v>
          </cell>
        </row>
        <row r="713">
          <cell r="C713">
            <v>-15.113950000000001</v>
          </cell>
          <cell r="E713">
            <v>-3849.8969999999999</v>
          </cell>
        </row>
        <row r="714">
          <cell r="C714">
            <v>-15.133979999999999</v>
          </cell>
          <cell r="E714">
            <v>-3877.114</v>
          </cell>
        </row>
        <row r="715">
          <cell r="C715">
            <v>-15.15401</v>
          </cell>
          <cell r="E715">
            <v>-3902.7550000000001</v>
          </cell>
        </row>
        <row r="716">
          <cell r="C716">
            <v>-15.17792</v>
          </cell>
          <cell r="E716">
            <v>-3928.5639999999999</v>
          </cell>
        </row>
        <row r="717">
          <cell r="C717">
            <v>-15.199870000000001</v>
          </cell>
          <cell r="E717">
            <v>-3953.72</v>
          </cell>
        </row>
        <row r="718">
          <cell r="C718">
            <v>-15.219900000000001</v>
          </cell>
          <cell r="E718">
            <v>-3980.011</v>
          </cell>
        </row>
        <row r="719">
          <cell r="C719">
            <v>-15.245839999999999</v>
          </cell>
          <cell r="E719">
            <v>-4005.7640000000001</v>
          </cell>
        </row>
        <row r="720">
          <cell r="C720">
            <v>-15.271850000000001</v>
          </cell>
          <cell r="E720">
            <v>-4032.1959999999999</v>
          </cell>
        </row>
        <row r="721">
          <cell r="C721">
            <v>-15.29392</v>
          </cell>
          <cell r="E721">
            <v>-4058.4279999999999</v>
          </cell>
        </row>
        <row r="722">
          <cell r="C722">
            <v>-15.323869999999999</v>
          </cell>
          <cell r="E722">
            <v>-4084.82</v>
          </cell>
        </row>
        <row r="723">
          <cell r="C723">
            <v>-15.34581</v>
          </cell>
          <cell r="E723">
            <v>-4111.0649999999996</v>
          </cell>
        </row>
        <row r="724">
          <cell r="C724">
            <v>-15.373849999999999</v>
          </cell>
          <cell r="E724">
            <v>-4136.6379999999999</v>
          </cell>
        </row>
        <row r="725">
          <cell r="C725">
            <v>-15.40184</v>
          </cell>
          <cell r="E725">
            <v>-4161.6949999999997</v>
          </cell>
        </row>
        <row r="726">
          <cell r="C726">
            <v>-15.421860000000001</v>
          </cell>
          <cell r="E726">
            <v>-4187.4390000000003</v>
          </cell>
        </row>
        <row r="727">
          <cell r="C727">
            <v>-15.44195</v>
          </cell>
          <cell r="E727">
            <v>-4214.33</v>
          </cell>
        </row>
        <row r="728">
          <cell r="C728">
            <v>-15.479979999999999</v>
          </cell>
          <cell r="E728">
            <v>-4184.9080000000004</v>
          </cell>
        </row>
        <row r="729">
          <cell r="C729">
            <v>-15.48799</v>
          </cell>
          <cell r="E729">
            <v>-4159.3180000000002</v>
          </cell>
        </row>
        <row r="730">
          <cell r="C730">
            <v>-15.50192</v>
          </cell>
          <cell r="E730">
            <v>-4134.2700000000004</v>
          </cell>
        </row>
        <row r="731">
          <cell r="C731">
            <v>-15.53792</v>
          </cell>
          <cell r="E731">
            <v>-4159.8379999999997</v>
          </cell>
        </row>
        <row r="732">
          <cell r="C732">
            <v>-15.56596</v>
          </cell>
          <cell r="E732">
            <v>-4186.96</v>
          </cell>
        </row>
        <row r="733">
          <cell r="C733">
            <v>-15.585929999999999</v>
          </cell>
          <cell r="E733">
            <v>-4215.1989999999996</v>
          </cell>
        </row>
        <row r="734">
          <cell r="C734">
            <v>-15.599919999999999</v>
          </cell>
          <cell r="E734">
            <v>-4240.5990000000002</v>
          </cell>
        </row>
        <row r="735">
          <cell r="C735">
            <v>-15.61594</v>
          </cell>
          <cell r="E735">
            <v>-4266.2839999999997</v>
          </cell>
        </row>
        <row r="736">
          <cell r="C736">
            <v>-15.63203</v>
          </cell>
          <cell r="E736">
            <v>-4292.4470000000001</v>
          </cell>
        </row>
        <row r="737">
          <cell r="C737">
            <v>-15.64607</v>
          </cell>
          <cell r="E737">
            <v>-4318.1450000000004</v>
          </cell>
        </row>
        <row r="738">
          <cell r="C738">
            <v>-15.66001</v>
          </cell>
          <cell r="E738">
            <v>-4345.7920000000004</v>
          </cell>
        </row>
        <row r="739">
          <cell r="C739">
            <v>-15.69594</v>
          </cell>
          <cell r="E739">
            <v>-4372.05</v>
          </cell>
        </row>
        <row r="740">
          <cell r="C740">
            <v>-15.713939999999999</v>
          </cell>
          <cell r="E740">
            <v>-4398.8729999999996</v>
          </cell>
        </row>
        <row r="741">
          <cell r="C741">
            <v>-15.727930000000001</v>
          </cell>
          <cell r="E741">
            <v>-4426.4520000000002</v>
          </cell>
        </row>
        <row r="742">
          <cell r="C742">
            <v>-15.74192</v>
          </cell>
          <cell r="E742">
            <v>-4454.4650000000001</v>
          </cell>
        </row>
        <row r="743">
          <cell r="C743">
            <v>-15.75591</v>
          </cell>
          <cell r="E743">
            <v>-4480.7370000000001</v>
          </cell>
        </row>
        <row r="744">
          <cell r="C744">
            <v>-15.771929999999999</v>
          </cell>
          <cell r="E744">
            <v>-4507.9769999999999</v>
          </cell>
        </row>
        <row r="745">
          <cell r="C745">
            <v>-15.787839999999999</v>
          </cell>
          <cell r="E745">
            <v>-4533.1220000000003</v>
          </cell>
        </row>
        <row r="746">
          <cell r="C746">
            <v>-15.80589</v>
          </cell>
          <cell r="E746">
            <v>-4558.8459999999995</v>
          </cell>
        </row>
        <row r="747">
          <cell r="C747">
            <v>-15.833869999999999</v>
          </cell>
          <cell r="E747">
            <v>-4584.9459999999999</v>
          </cell>
        </row>
        <row r="748">
          <cell r="C748">
            <v>-15.85791</v>
          </cell>
          <cell r="E748">
            <v>-4612.6210000000001</v>
          </cell>
        </row>
        <row r="749">
          <cell r="C749">
            <v>-15.875909999999999</v>
          </cell>
          <cell r="E749">
            <v>-4639.0309999999999</v>
          </cell>
        </row>
        <row r="750">
          <cell r="C750">
            <v>-15.89193</v>
          </cell>
          <cell r="E750">
            <v>-4664.6000000000004</v>
          </cell>
        </row>
        <row r="751">
          <cell r="C751">
            <v>-15.90987</v>
          </cell>
          <cell r="E751">
            <v>-4691.3360000000002</v>
          </cell>
        </row>
        <row r="752">
          <cell r="C752">
            <v>-15.927860000000001</v>
          </cell>
          <cell r="E752">
            <v>-4717.0749999999998</v>
          </cell>
        </row>
        <row r="753">
          <cell r="C753">
            <v>-15.94586</v>
          </cell>
          <cell r="E753">
            <v>-4745.0110000000004</v>
          </cell>
        </row>
        <row r="754">
          <cell r="C754">
            <v>-15.96392</v>
          </cell>
          <cell r="E754">
            <v>-4772.4070000000002</v>
          </cell>
        </row>
        <row r="755">
          <cell r="C755">
            <v>-15.98185</v>
          </cell>
          <cell r="E755">
            <v>-4798.5820000000003</v>
          </cell>
        </row>
        <row r="756">
          <cell r="C756">
            <v>-15.99991</v>
          </cell>
          <cell r="E756">
            <v>-4825.8360000000002</v>
          </cell>
        </row>
        <row r="757">
          <cell r="C757">
            <v>-16.01587</v>
          </cell>
          <cell r="E757">
            <v>-4851.0839999999998</v>
          </cell>
        </row>
        <row r="758">
          <cell r="C758">
            <v>-16.033930000000002</v>
          </cell>
          <cell r="E758">
            <v>-4878.9780000000001</v>
          </cell>
        </row>
        <row r="759">
          <cell r="C759">
            <v>-16.051870000000001</v>
          </cell>
          <cell r="E759">
            <v>-4905.6949999999997</v>
          </cell>
        </row>
        <row r="760">
          <cell r="C760">
            <v>-16.06992</v>
          </cell>
          <cell r="E760">
            <v>-4930.759</v>
          </cell>
        </row>
        <row r="761">
          <cell r="C761">
            <v>-16.087980000000002</v>
          </cell>
          <cell r="E761">
            <v>-4955.8239999999996</v>
          </cell>
        </row>
        <row r="762">
          <cell r="C762">
            <v>-16.105979999999999</v>
          </cell>
          <cell r="E762">
            <v>-4982.8999999999996</v>
          </cell>
        </row>
        <row r="763">
          <cell r="C763">
            <v>-16.123909999999999</v>
          </cell>
          <cell r="E763">
            <v>-5010.4399999999996</v>
          </cell>
        </row>
        <row r="764">
          <cell r="C764">
            <v>-16.14179</v>
          </cell>
          <cell r="E764">
            <v>-5037.0110000000004</v>
          </cell>
        </row>
        <row r="765">
          <cell r="C765">
            <v>-16.1617</v>
          </cell>
          <cell r="E765">
            <v>-5063.165</v>
          </cell>
        </row>
        <row r="766">
          <cell r="C766">
            <v>-16.185680000000001</v>
          </cell>
          <cell r="E766">
            <v>-5089.3770000000004</v>
          </cell>
        </row>
        <row r="767">
          <cell r="C767">
            <v>-16.253900000000002</v>
          </cell>
          <cell r="E767">
            <v>-5064.2929999999997</v>
          </cell>
        </row>
        <row r="768">
          <cell r="C768">
            <v>-16.259869999999999</v>
          </cell>
          <cell r="E768">
            <v>-5031.848</v>
          </cell>
        </row>
        <row r="769">
          <cell r="C769">
            <v>-16.265969999999999</v>
          </cell>
          <cell r="E769">
            <v>-4997.2780000000002</v>
          </cell>
        </row>
        <row r="770">
          <cell r="C770">
            <v>-16.271889999999999</v>
          </cell>
          <cell r="E770">
            <v>-4967.8140000000003</v>
          </cell>
        </row>
        <row r="771">
          <cell r="C771">
            <v>-16.279959999999999</v>
          </cell>
          <cell r="E771">
            <v>-4941.6499999999996</v>
          </cell>
        </row>
        <row r="772">
          <cell r="C772">
            <v>-16.30986</v>
          </cell>
          <cell r="E772">
            <v>-4970.3010000000004</v>
          </cell>
        </row>
        <row r="773">
          <cell r="C773">
            <v>-16.317869999999999</v>
          </cell>
          <cell r="E773">
            <v>-4996.29</v>
          </cell>
        </row>
        <row r="774">
          <cell r="C774">
            <v>-16.325939999999999</v>
          </cell>
          <cell r="E774">
            <v>-5024.6509999999998</v>
          </cell>
        </row>
        <row r="775">
          <cell r="C775">
            <v>-16.33389</v>
          </cell>
          <cell r="E775">
            <v>-5054.1040000000003</v>
          </cell>
        </row>
        <row r="776">
          <cell r="C776">
            <v>-16.341850000000001</v>
          </cell>
          <cell r="E776">
            <v>-5083.491</v>
          </cell>
        </row>
        <row r="777">
          <cell r="C777">
            <v>-16.349920000000001</v>
          </cell>
          <cell r="E777">
            <v>-5111.848</v>
          </cell>
        </row>
        <row r="778">
          <cell r="C778">
            <v>-16.357869999999998</v>
          </cell>
          <cell r="E778">
            <v>-5139.0770000000002</v>
          </cell>
        </row>
        <row r="779">
          <cell r="C779">
            <v>-16.365880000000001</v>
          </cell>
          <cell r="E779">
            <v>-5165.4830000000002</v>
          </cell>
        </row>
        <row r="780">
          <cell r="C780">
            <v>-16.373950000000001</v>
          </cell>
          <cell r="E780">
            <v>-5191.308</v>
          </cell>
        </row>
        <row r="781">
          <cell r="C781">
            <v>-16.383939999999999</v>
          </cell>
          <cell r="E781">
            <v>-5222.402</v>
          </cell>
        </row>
        <row r="782">
          <cell r="C782">
            <v>-16.393979999999999</v>
          </cell>
          <cell r="E782">
            <v>-5252.3689999999997</v>
          </cell>
        </row>
        <row r="783">
          <cell r="C783">
            <v>-16.403970000000001</v>
          </cell>
          <cell r="E783">
            <v>-5281.085</v>
          </cell>
        </row>
        <row r="784">
          <cell r="C784">
            <v>-16.41395</v>
          </cell>
          <cell r="E784">
            <v>-5308.2860000000001</v>
          </cell>
        </row>
        <row r="785">
          <cell r="C785">
            <v>-16.423940000000002</v>
          </cell>
          <cell r="E785">
            <v>-5334.0519999999997</v>
          </cell>
        </row>
        <row r="786">
          <cell r="C786">
            <v>-16.435949999999998</v>
          </cell>
          <cell r="E786">
            <v>-5363.2129999999997</v>
          </cell>
        </row>
        <row r="787">
          <cell r="C787">
            <v>-16.447970000000002</v>
          </cell>
          <cell r="E787">
            <v>-5390.3890000000001</v>
          </cell>
        </row>
        <row r="788">
          <cell r="C788">
            <v>-16.45993</v>
          </cell>
          <cell r="E788">
            <v>-5416.19</v>
          </cell>
        </row>
        <row r="789">
          <cell r="C789">
            <v>-16.47392</v>
          </cell>
          <cell r="E789">
            <v>-5445.152</v>
          </cell>
        </row>
        <row r="790">
          <cell r="C790">
            <v>-16.487909999999999</v>
          </cell>
          <cell r="E790">
            <v>-5473.7479999999996</v>
          </cell>
        </row>
        <row r="791">
          <cell r="C791">
            <v>-16.50196</v>
          </cell>
          <cell r="E791">
            <v>-5501.9409999999998</v>
          </cell>
        </row>
        <row r="792">
          <cell r="C792">
            <v>-16.51595</v>
          </cell>
          <cell r="E792">
            <v>-5529.3609999999999</v>
          </cell>
        </row>
        <row r="793">
          <cell r="C793">
            <v>-16.53</v>
          </cell>
          <cell r="E793">
            <v>-5555.6570000000002</v>
          </cell>
        </row>
        <row r="794">
          <cell r="C794">
            <v>-16.54393</v>
          </cell>
          <cell r="E794">
            <v>-5581.1809999999996</v>
          </cell>
        </row>
        <row r="795">
          <cell r="C795">
            <v>-16.557929999999999</v>
          </cell>
          <cell r="E795">
            <v>-5606.9089999999997</v>
          </cell>
        </row>
        <row r="796">
          <cell r="C796">
            <v>-16.57198</v>
          </cell>
          <cell r="E796">
            <v>-5633.0870000000004</v>
          </cell>
        </row>
        <row r="797">
          <cell r="C797">
            <v>-16.585909999999998</v>
          </cell>
          <cell r="E797">
            <v>-5660.2960000000003</v>
          </cell>
        </row>
        <row r="798">
          <cell r="C798">
            <v>-16.599900000000002</v>
          </cell>
          <cell r="E798">
            <v>-5689.1930000000002</v>
          </cell>
        </row>
        <row r="799">
          <cell r="C799">
            <v>-16.61186</v>
          </cell>
          <cell r="E799">
            <v>-5714.8909999999996</v>
          </cell>
        </row>
        <row r="800">
          <cell r="C800">
            <v>-16.62387</v>
          </cell>
          <cell r="E800">
            <v>-5740.9390000000003</v>
          </cell>
        </row>
        <row r="801">
          <cell r="C801">
            <v>-16.63589</v>
          </cell>
          <cell r="E801">
            <v>-5767.2560000000003</v>
          </cell>
        </row>
        <row r="802">
          <cell r="C802">
            <v>-16.647849999999998</v>
          </cell>
          <cell r="E802">
            <v>-5793.6090000000004</v>
          </cell>
        </row>
        <row r="803">
          <cell r="C803">
            <v>-16.659870000000002</v>
          </cell>
          <cell r="E803">
            <v>-5819.8639999999996</v>
          </cell>
        </row>
        <row r="804">
          <cell r="C804">
            <v>-16.671880000000002</v>
          </cell>
          <cell r="E804">
            <v>-5845.7579999999998</v>
          </cell>
        </row>
        <row r="805">
          <cell r="C805">
            <v>-16.683900000000001</v>
          </cell>
          <cell r="E805">
            <v>-5871.576</v>
          </cell>
        </row>
        <row r="806">
          <cell r="C806">
            <v>-16.69586</v>
          </cell>
          <cell r="E806">
            <v>-5897.2889999999998</v>
          </cell>
        </row>
        <row r="807">
          <cell r="C807">
            <v>-16.709849999999999</v>
          </cell>
          <cell r="E807">
            <v>-5926.0609999999997</v>
          </cell>
        </row>
        <row r="808">
          <cell r="C808">
            <v>-16.723839999999999</v>
          </cell>
          <cell r="E808">
            <v>-5953.2110000000002</v>
          </cell>
        </row>
        <row r="809">
          <cell r="C809">
            <v>-16.745840000000001</v>
          </cell>
          <cell r="E809">
            <v>-5924.2179999999998</v>
          </cell>
        </row>
        <row r="810">
          <cell r="C810">
            <v>-16.807839999999999</v>
          </cell>
          <cell r="E810">
            <v>-5954.009</v>
          </cell>
        </row>
        <row r="811">
          <cell r="C811">
            <v>-16.815860000000001</v>
          </cell>
          <cell r="E811">
            <v>-5981.2430000000004</v>
          </cell>
        </row>
        <row r="812">
          <cell r="C812">
            <v>-16.823930000000001</v>
          </cell>
          <cell r="E812">
            <v>-6009.8710000000001</v>
          </cell>
        </row>
        <row r="813">
          <cell r="C813">
            <v>-16.831880000000002</v>
          </cell>
          <cell r="E813">
            <v>-6037.933</v>
          </cell>
        </row>
        <row r="814">
          <cell r="C814">
            <v>-16.839829999999999</v>
          </cell>
          <cell r="E814">
            <v>-6064.3779999999997</v>
          </cell>
        </row>
        <row r="815">
          <cell r="C815">
            <v>-16.847899999999999</v>
          </cell>
          <cell r="E815">
            <v>-6089.44</v>
          </cell>
        </row>
        <row r="816">
          <cell r="C816">
            <v>-16.857890000000001</v>
          </cell>
          <cell r="E816">
            <v>-6119.1629999999996</v>
          </cell>
        </row>
        <row r="817">
          <cell r="C817">
            <v>-16.86787</v>
          </cell>
          <cell r="E817">
            <v>-6145.12</v>
          </cell>
        </row>
        <row r="818">
          <cell r="C818">
            <v>-16.87989</v>
          </cell>
          <cell r="E818">
            <v>-6171.3040000000001</v>
          </cell>
        </row>
        <row r="819">
          <cell r="C819">
            <v>-16.891909999999999</v>
          </cell>
          <cell r="E819">
            <v>-6199.3119999999999</v>
          </cell>
        </row>
        <row r="820">
          <cell r="C820">
            <v>-16.901890000000002</v>
          </cell>
          <cell r="E820">
            <v>-6226.46</v>
          </cell>
        </row>
        <row r="821">
          <cell r="C821">
            <v>-16.911940000000001</v>
          </cell>
          <cell r="E821">
            <v>-6256.4690000000001</v>
          </cell>
        </row>
        <row r="822">
          <cell r="C822">
            <v>-16.92192</v>
          </cell>
          <cell r="E822">
            <v>-6287.607</v>
          </cell>
        </row>
        <row r="823">
          <cell r="C823">
            <v>-16.931850000000001</v>
          </cell>
          <cell r="E823">
            <v>-6318.5420000000004</v>
          </cell>
        </row>
        <row r="824">
          <cell r="C824">
            <v>-16.941890000000001</v>
          </cell>
          <cell r="E824">
            <v>-6348.8739999999998</v>
          </cell>
        </row>
        <row r="825">
          <cell r="C825">
            <v>-16.95194</v>
          </cell>
          <cell r="E825">
            <v>-6378.5910000000003</v>
          </cell>
        </row>
        <row r="826">
          <cell r="C826">
            <v>-16.961919999999999</v>
          </cell>
          <cell r="E826">
            <v>-6407.576</v>
          </cell>
        </row>
        <row r="827">
          <cell r="C827">
            <v>-16.971969999999999</v>
          </cell>
          <cell r="E827">
            <v>-6435.9539999999997</v>
          </cell>
        </row>
        <row r="828">
          <cell r="C828">
            <v>-16.98189</v>
          </cell>
          <cell r="E828">
            <v>-6463.7969999999996</v>
          </cell>
        </row>
        <row r="829">
          <cell r="C829">
            <v>-16.991879999999998</v>
          </cell>
          <cell r="E829">
            <v>-6491.82</v>
          </cell>
        </row>
        <row r="830">
          <cell r="C830">
            <v>-17.001919999999998</v>
          </cell>
          <cell r="E830">
            <v>-6519.7579999999998</v>
          </cell>
        </row>
        <row r="831">
          <cell r="C831">
            <v>-17.011970000000002</v>
          </cell>
          <cell r="E831">
            <v>-6547.5309999999999</v>
          </cell>
        </row>
        <row r="832">
          <cell r="C832">
            <v>-17.02195</v>
          </cell>
          <cell r="E832">
            <v>-6574.9859999999999</v>
          </cell>
        </row>
        <row r="833">
          <cell r="C833">
            <v>-17.031939999999999</v>
          </cell>
          <cell r="E833">
            <v>-6602.38</v>
          </cell>
        </row>
        <row r="834">
          <cell r="C834">
            <v>-17.041920000000001</v>
          </cell>
          <cell r="E834">
            <v>-6629.3109999999997</v>
          </cell>
        </row>
        <row r="835">
          <cell r="C835">
            <v>-17.051970000000001</v>
          </cell>
          <cell r="E835">
            <v>-6655.1490000000003</v>
          </cell>
        </row>
        <row r="836">
          <cell r="C836">
            <v>-17.061889999999998</v>
          </cell>
          <cell r="E836">
            <v>-6680.3509999999997</v>
          </cell>
        </row>
        <row r="837">
          <cell r="C837">
            <v>-17.07188</v>
          </cell>
          <cell r="E837">
            <v>-6705.9219999999996</v>
          </cell>
        </row>
        <row r="838">
          <cell r="C838">
            <v>-17.081800000000001</v>
          </cell>
          <cell r="E838">
            <v>-6732.3029999999999</v>
          </cell>
        </row>
        <row r="839">
          <cell r="C839">
            <v>-17.09179</v>
          </cell>
          <cell r="E839">
            <v>-6759.335</v>
          </cell>
        </row>
        <row r="840">
          <cell r="C840">
            <v>-17.101769999999998</v>
          </cell>
          <cell r="E840">
            <v>-6786.1419999999998</v>
          </cell>
        </row>
        <row r="841">
          <cell r="C841">
            <v>-17.111809999999998</v>
          </cell>
          <cell r="E841">
            <v>-6812.9319999999998</v>
          </cell>
        </row>
        <row r="842">
          <cell r="C842">
            <v>-17.121739999999999</v>
          </cell>
          <cell r="E842">
            <v>-6840.2920000000004</v>
          </cell>
        </row>
        <row r="843">
          <cell r="C843">
            <v>-17.131779999999999</v>
          </cell>
          <cell r="E843">
            <v>-6868.9219999999996</v>
          </cell>
        </row>
        <row r="844">
          <cell r="C844">
            <v>-17.141770000000001</v>
          </cell>
          <cell r="E844">
            <v>-6899.1260000000002</v>
          </cell>
        </row>
        <row r="845">
          <cell r="C845">
            <v>-17.15175</v>
          </cell>
          <cell r="E845">
            <v>-6930.0990000000002</v>
          </cell>
        </row>
        <row r="846">
          <cell r="C846">
            <v>-17.161740000000002</v>
          </cell>
          <cell r="E846">
            <v>-6961.174</v>
          </cell>
        </row>
        <row r="847">
          <cell r="C847">
            <v>-17.169750000000001</v>
          </cell>
          <cell r="E847">
            <v>-6986.24</v>
          </cell>
        </row>
        <row r="848">
          <cell r="C848">
            <v>-17.177759999999999</v>
          </cell>
          <cell r="E848">
            <v>-7011.7179999999998</v>
          </cell>
        </row>
        <row r="849">
          <cell r="C849">
            <v>-17.185770000000002</v>
          </cell>
          <cell r="E849">
            <v>-7037.54</v>
          </cell>
        </row>
        <row r="850">
          <cell r="C850">
            <v>-17.19379</v>
          </cell>
          <cell r="E850">
            <v>-7063.65</v>
          </cell>
        </row>
        <row r="851">
          <cell r="C851">
            <v>-17.201740000000001</v>
          </cell>
          <cell r="E851">
            <v>-7090.32</v>
          </cell>
        </row>
        <row r="852">
          <cell r="C852">
            <v>-17.20975</v>
          </cell>
          <cell r="E852">
            <v>-7117.4719999999998</v>
          </cell>
        </row>
        <row r="853">
          <cell r="C853">
            <v>-17.21782</v>
          </cell>
          <cell r="E853">
            <v>-7144.4880000000003</v>
          </cell>
        </row>
        <row r="854">
          <cell r="C854">
            <v>-17.225770000000001</v>
          </cell>
          <cell r="E854">
            <v>-7171.433</v>
          </cell>
        </row>
        <row r="855">
          <cell r="C855">
            <v>-17.233779999999999</v>
          </cell>
          <cell r="E855">
            <v>-7198.5330000000004</v>
          </cell>
        </row>
        <row r="856">
          <cell r="C856">
            <v>-17.241800000000001</v>
          </cell>
          <cell r="E856">
            <v>-7225.15</v>
          </cell>
        </row>
        <row r="857">
          <cell r="C857">
            <v>-17.249749999999999</v>
          </cell>
          <cell r="E857">
            <v>-7251.6490000000003</v>
          </cell>
        </row>
        <row r="858">
          <cell r="C858">
            <v>-17.257760000000001</v>
          </cell>
          <cell r="E858">
            <v>-7278.23</v>
          </cell>
        </row>
        <row r="859">
          <cell r="C859">
            <v>-17.26577</v>
          </cell>
          <cell r="E859">
            <v>-7304.8</v>
          </cell>
        </row>
        <row r="860">
          <cell r="C860">
            <v>-17.273779999999999</v>
          </cell>
          <cell r="E860">
            <v>-7331.4449999999997</v>
          </cell>
        </row>
        <row r="861">
          <cell r="C861">
            <v>-17.2818</v>
          </cell>
          <cell r="E861">
            <v>-7358.4089999999997</v>
          </cell>
        </row>
        <row r="862">
          <cell r="C862">
            <v>-17.289809999999999</v>
          </cell>
          <cell r="E862">
            <v>-7385.7139999999999</v>
          </cell>
        </row>
        <row r="863">
          <cell r="C863">
            <v>-17.297820000000002</v>
          </cell>
          <cell r="E863">
            <v>-7413.3280000000004</v>
          </cell>
        </row>
        <row r="864">
          <cell r="C864">
            <v>-17.305890000000002</v>
          </cell>
          <cell r="E864">
            <v>-7441.1959999999999</v>
          </cell>
        </row>
        <row r="865">
          <cell r="C865">
            <v>-17.313839999999999</v>
          </cell>
          <cell r="E865">
            <v>-7469.1580000000004</v>
          </cell>
        </row>
        <row r="866">
          <cell r="C866">
            <v>-17.321860000000001</v>
          </cell>
          <cell r="E866">
            <v>-7496.8209999999999</v>
          </cell>
        </row>
        <row r="867">
          <cell r="C867">
            <v>-17.329809999999998</v>
          </cell>
          <cell r="E867">
            <v>-7524.1279999999997</v>
          </cell>
        </row>
        <row r="868">
          <cell r="C868">
            <v>-17.337820000000001</v>
          </cell>
          <cell r="E868">
            <v>-7550.1890000000003</v>
          </cell>
        </row>
        <row r="869">
          <cell r="C869">
            <v>-17.345829999999999</v>
          </cell>
          <cell r="E869">
            <v>-7575.2820000000002</v>
          </cell>
        </row>
        <row r="870">
          <cell r="C870">
            <v>-17.355879999999999</v>
          </cell>
          <cell r="E870">
            <v>-7606.12</v>
          </cell>
        </row>
        <row r="871">
          <cell r="C871">
            <v>-17.365860000000001</v>
          </cell>
          <cell r="E871">
            <v>-7637.1279999999997</v>
          </cell>
        </row>
        <row r="872">
          <cell r="C872">
            <v>-17.37369</v>
          </cell>
          <cell r="E872">
            <v>-7662.6</v>
          </cell>
        </row>
        <row r="873">
          <cell r="C873">
            <v>-17.381710000000002</v>
          </cell>
          <cell r="E873">
            <v>-7688.2650000000003</v>
          </cell>
        </row>
        <row r="874">
          <cell r="C874">
            <v>-17.38984</v>
          </cell>
          <cell r="E874">
            <v>-7714.3819999999996</v>
          </cell>
        </row>
        <row r="875">
          <cell r="C875">
            <v>-17.397790000000001</v>
          </cell>
          <cell r="E875">
            <v>-7741.2139999999999</v>
          </cell>
        </row>
        <row r="876">
          <cell r="C876">
            <v>-17.405860000000001</v>
          </cell>
          <cell r="E876">
            <v>-7768.6030000000001</v>
          </cell>
        </row>
        <row r="877">
          <cell r="C877">
            <v>-17.413869999999999</v>
          </cell>
          <cell r="E877">
            <v>-7796.4960000000001</v>
          </cell>
        </row>
        <row r="878">
          <cell r="C878">
            <v>-17.42182</v>
          </cell>
          <cell r="E878">
            <v>-7824.98</v>
          </cell>
        </row>
        <row r="879">
          <cell r="C879">
            <v>-17.429839999999999</v>
          </cell>
          <cell r="E879">
            <v>-7853.7820000000002</v>
          </cell>
        </row>
        <row r="880">
          <cell r="C880">
            <v>-17.437850000000001</v>
          </cell>
          <cell r="E880">
            <v>-7883.0209999999997</v>
          </cell>
        </row>
        <row r="881">
          <cell r="C881">
            <v>-17.44586</v>
          </cell>
          <cell r="E881">
            <v>-7912.8779999999997</v>
          </cell>
        </row>
        <row r="882">
          <cell r="C882">
            <v>-17.453869999999998</v>
          </cell>
          <cell r="E882">
            <v>-7943.0969999999998</v>
          </cell>
        </row>
        <row r="883">
          <cell r="C883">
            <v>-17.461880000000001</v>
          </cell>
          <cell r="E883">
            <v>-7973.4759999999997</v>
          </cell>
        </row>
        <row r="884">
          <cell r="C884">
            <v>-17.469889999999999</v>
          </cell>
          <cell r="E884">
            <v>-8003.9520000000002</v>
          </cell>
        </row>
        <row r="885">
          <cell r="C885">
            <v>-17.47785</v>
          </cell>
          <cell r="E885">
            <v>-8034.0330000000004</v>
          </cell>
        </row>
        <row r="886">
          <cell r="C886">
            <v>-17.485800000000001</v>
          </cell>
          <cell r="E886">
            <v>-8062.4120000000003</v>
          </cell>
        </row>
        <row r="887">
          <cell r="C887">
            <v>-17.49381</v>
          </cell>
          <cell r="E887">
            <v>-8088.0290000000005</v>
          </cell>
        </row>
        <row r="888">
          <cell r="C888">
            <v>-17.50386</v>
          </cell>
          <cell r="E888">
            <v>-8119.3860000000004</v>
          </cell>
        </row>
        <row r="889">
          <cell r="C889">
            <v>-17.511810000000001</v>
          </cell>
          <cell r="E889">
            <v>-8146.2820000000002</v>
          </cell>
        </row>
        <row r="890">
          <cell r="C890">
            <v>-17.519880000000001</v>
          </cell>
          <cell r="E890">
            <v>-8175.2380000000003</v>
          </cell>
        </row>
        <row r="891">
          <cell r="C891">
            <v>-17.527830000000002</v>
          </cell>
          <cell r="E891">
            <v>-8205.7919999999995</v>
          </cell>
        </row>
        <row r="892">
          <cell r="C892">
            <v>-17.53584</v>
          </cell>
          <cell r="E892">
            <v>-8237.6059999999998</v>
          </cell>
        </row>
        <row r="893">
          <cell r="C893">
            <v>-17.543790000000001</v>
          </cell>
          <cell r="E893">
            <v>-8269.9709999999995</v>
          </cell>
        </row>
        <row r="894">
          <cell r="C894">
            <v>-17.55181</v>
          </cell>
          <cell r="E894">
            <v>-8302.7289999999994</v>
          </cell>
        </row>
        <row r="895">
          <cell r="C895">
            <v>-17.55988</v>
          </cell>
          <cell r="E895">
            <v>-8335.82</v>
          </cell>
        </row>
        <row r="896">
          <cell r="C896">
            <v>-17.567830000000001</v>
          </cell>
          <cell r="E896">
            <v>-8368.9779999999992</v>
          </cell>
        </row>
        <row r="897">
          <cell r="C897">
            <v>-17.575839999999999</v>
          </cell>
          <cell r="E897">
            <v>-8402.1389999999992</v>
          </cell>
        </row>
        <row r="898">
          <cell r="C898">
            <v>-17.58379</v>
          </cell>
          <cell r="E898">
            <v>-8435.2990000000009</v>
          </cell>
        </row>
        <row r="899">
          <cell r="C899">
            <v>-17.591750000000001</v>
          </cell>
          <cell r="E899">
            <v>-8468.268</v>
          </cell>
        </row>
        <row r="900">
          <cell r="C900">
            <v>-17.59976</v>
          </cell>
          <cell r="E900">
            <v>-8501.0830000000005</v>
          </cell>
        </row>
        <row r="901">
          <cell r="C901">
            <v>-17.60783</v>
          </cell>
          <cell r="E901">
            <v>-8534.402</v>
          </cell>
        </row>
        <row r="902">
          <cell r="C902">
            <v>-17.613810000000001</v>
          </cell>
          <cell r="E902">
            <v>-8559.8070000000007</v>
          </cell>
        </row>
        <row r="903">
          <cell r="C903">
            <v>-17.619789999999998</v>
          </cell>
          <cell r="E903">
            <v>-8585.3160000000007</v>
          </cell>
        </row>
        <row r="904">
          <cell r="C904">
            <v>-17.625820000000001</v>
          </cell>
          <cell r="E904">
            <v>-8610.6450000000004</v>
          </cell>
        </row>
        <row r="905">
          <cell r="C905">
            <v>-17.633839999999999</v>
          </cell>
          <cell r="E905">
            <v>-8643.1209999999992</v>
          </cell>
        </row>
        <row r="906">
          <cell r="C906">
            <v>-17.64179</v>
          </cell>
          <cell r="E906">
            <v>-8673.8259999999991</v>
          </cell>
        </row>
        <row r="907">
          <cell r="C907">
            <v>-17.649799999999999</v>
          </cell>
          <cell r="E907">
            <v>-8703.0030000000006</v>
          </cell>
        </row>
        <row r="908">
          <cell r="C908">
            <v>-17.65775</v>
          </cell>
          <cell r="E908">
            <v>-8732.5210000000006</v>
          </cell>
        </row>
        <row r="909">
          <cell r="C909">
            <v>-17.665759999999999</v>
          </cell>
          <cell r="E909">
            <v>-8763.9009999999998</v>
          </cell>
        </row>
        <row r="910">
          <cell r="C910">
            <v>-17.673839999999998</v>
          </cell>
          <cell r="E910">
            <v>-8797.0409999999993</v>
          </cell>
        </row>
        <row r="911">
          <cell r="C911">
            <v>-17.679819999999999</v>
          </cell>
          <cell r="E911">
            <v>-8823.2170000000006</v>
          </cell>
        </row>
        <row r="912">
          <cell r="C912">
            <v>-17.685790000000001</v>
          </cell>
          <cell r="E912">
            <v>-8850.2649999999994</v>
          </cell>
        </row>
        <row r="913">
          <cell r="C913">
            <v>-17.691770000000002</v>
          </cell>
          <cell r="E913">
            <v>-8877.768</v>
          </cell>
        </row>
        <row r="914">
          <cell r="C914">
            <v>-17.69781</v>
          </cell>
          <cell r="E914">
            <v>-8905.4699999999993</v>
          </cell>
        </row>
        <row r="915">
          <cell r="C915">
            <v>-17.70373</v>
          </cell>
          <cell r="E915">
            <v>-8933.3340000000007</v>
          </cell>
        </row>
        <row r="916">
          <cell r="C916">
            <v>-17.709769999999999</v>
          </cell>
          <cell r="E916">
            <v>-8961.3639999999996</v>
          </cell>
        </row>
        <row r="917">
          <cell r="C917">
            <v>-17.71575</v>
          </cell>
          <cell r="E917">
            <v>-8989.1990000000005</v>
          </cell>
        </row>
        <row r="918">
          <cell r="C918">
            <v>-17.721789999999999</v>
          </cell>
          <cell r="E918">
            <v>-9016.9390000000003</v>
          </cell>
        </row>
        <row r="919">
          <cell r="C919">
            <v>-17.72777</v>
          </cell>
          <cell r="E919">
            <v>-9044.5840000000007</v>
          </cell>
        </row>
        <row r="920">
          <cell r="C920">
            <v>-17.733799999999999</v>
          </cell>
          <cell r="E920">
            <v>-9072.2900000000009</v>
          </cell>
        </row>
        <row r="921">
          <cell r="C921">
            <v>-17.739719999999998</v>
          </cell>
          <cell r="E921">
            <v>-9099.8799999999992</v>
          </cell>
        </row>
        <row r="922">
          <cell r="C922">
            <v>-17.745760000000001</v>
          </cell>
          <cell r="E922">
            <v>-9127.2199999999993</v>
          </cell>
        </row>
        <row r="923">
          <cell r="C923">
            <v>-17.751740000000002</v>
          </cell>
          <cell r="E923">
            <v>-9154.5429999999997</v>
          </cell>
        </row>
        <row r="924">
          <cell r="C924">
            <v>-17.75778</v>
          </cell>
          <cell r="E924">
            <v>-9181.86</v>
          </cell>
        </row>
        <row r="925">
          <cell r="C925">
            <v>-17.763760000000001</v>
          </cell>
          <cell r="E925">
            <v>-9209.125</v>
          </cell>
        </row>
        <row r="926">
          <cell r="C926">
            <v>-17.7698</v>
          </cell>
          <cell r="E926">
            <v>-9236.2369999999992</v>
          </cell>
        </row>
        <row r="927">
          <cell r="C927">
            <v>-17.775780000000001</v>
          </cell>
          <cell r="E927">
            <v>-9263.5450000000001</v>
          </cell>
        </row>
        <row r="928">
          <cell r="C928">
            <v>-17.78182</v>
          </cell>
          <cell r="E928">
            <v>-9290.7579999999998</v>
          </cell>
        </row>
        <row r="929">
          <cell r="C929">
            <v>-17.78773</v>
          </cell>
          <cell r="E929">
            <v>-9317.7180000000008</v>
          </cell>
        </row>
        <row r="930">
          <cell r="C930">
            <v>-17.793769999999999</v>
          </cell>
          <cell r="E930">
            <v>-9343.2049999999999</v>
          </cell>
        </row>
        <row r="931">
          <cell r="C931">
            <v>-17.80179</v>
          </cell>
          <cell r="E931">
            <v>-9376.4789999999994</v>
          </cell>
        </row>
        <row r="932">
          <cell r="C932">
            <v>-17.80782</v>
          </cell>
          <cell r="E932">
            <v>-9401.9439999999995</v>
          </cell>
        </row>
        <row r="933">
          <cell r="C933">
            <v>-17.813800000000001</v>
          </cell>
          <cell r="E933">
            <v>-9427.9210000000003</v>
          </cell>
        </row>
        <row r="934">
          <cell r="C934">
            <v>-17.819839999999999</v>
          </cell>
          <cell r="E934">
            <v>-9454.8459999999995</v>
          </cell>
        </row>
        <row r="935">
          <cell r="C935">
            <v>-17.82582</v>
          </cell>
          <cell r="E935">
            <v>-9482.91</v>
          </cell>
        </row>
        <row r="936">
          <cell r="C936">
            <v>-17.831859999999999</v>
          </cell>
          <cell r="E936">
            <v>-9511.92</v>
          </cell>
        </row>
        <row r="937">
          <cell r="C937">
            <v>-17.83784</v>
          </cell>
          <cell r="E937">
            <v>-9541.7420000000002</v>
          </cell>
        </row>
        <row r="938">
          <cell r="C938">
            <v>-17.843879999999999</v>
          </cell>
          <cell r="E938">
            <v>-9572.2170000000006</v>
          </cell>
        </row>
        <row r="939">
          <cell r="C939">
            <v>-17.84986</v>
          </cell>
          <cell r="E939">
            <v>-9602.8220000000001</v>
          </cell>
        </row>
        <row r="940">
          <cell r="C940">
            <v>-17.855840000000001</v>
          </cell>
          <cell r="E940">
            <v>-9629.2759999999998</v>
          </cell>
        </row>
        <row r="941">
          <cell r="C941">
            <v>-17.863910000000001</v>
          </cell>
          <cell r="E941">
            <v>-9658.3109999999997</v>
          </cell>
        </row>
        <row r="942">
          <cell r="C942">
            <v>-17.871860000000002</v>
          </cell>
          <cell r="E942">
            <v>-9686.51</v>
          </cell>
        </row>
        <row r="943">
          <cell r="C943">
            <v>-17.891829999999999</v>
          </cell>
          <cell r="E943">
            <v>-9660.0210000000006</v>
          </cell>
        </row>
        <row r="944">
          <cell r="C944">
            <v>-17.897870000000001</v>
          </cell>
          <cell r="E944">
            <v>-9632.0550000000003</v>
          </cell>
        </row>
        <row r="945">
          <cell r="C945">
            <v>-17.90785</v>
          </cell>
          <cell r="E945">
            <v>-9602.7729999999992</v>
          </cell>
        </row>
        <row r="946">
          <cell r="C946">
            <v>-17.93984</v>
          </cell>
          <cell r="E946">
            <v>-9633.6039999999994</v>
          </cell>
        </row>
        <row r="947">
          <cell r="C947">
            <v>-17.94791</v>
          </cell>
          <cell r="E947">
            <v>-9667.607</v>
          </cell>
        </row>
        <row r="948">
          <cell r="C948">
            <v>-17.953890000000001</v>
          </cell>
          <cell r="E948">
            <v>-9698.4279999999999</v>
          </cell>
        </row>
        <row r="949">
          <cell r="C949">
            <v>-17.959869999999999</v>
          </cell>
          <cell r="E949">
            <v>-9732.7049999999999</v>
          </cell>
        </row>
        <row r="950">
          <cell r="C950">
            <v>-17.965910000000001</v>
          </cell>
          <cell r="E950">
            <v>-9769.0259999999998</v>
          </cell>
        </row>
        <row r="951">
          <cell r="C951">
            <v>-17.969850000000001</v>
          </cell>
          <cell r="E951">
            <v>-9794.3619999999992</v>
          </cell>
        </row>
        <row r="952">
          <cell r="C952">
            <v>-17.973859999999998</v>
          </cell>
          <cell r="E952">
            <v>-9820.4989999999998</v>
          </cell>
        </row>
        <row r="953">
          <cell r="C953">
            <v>-17.977869999999999</v>
          </cell>
          <cell r="E953">
            <v>-9847.2919999999995</v>
          </cell>
        </row>
        <row r="954">
          <cell r="C954">
            <v>-17.981809999999999</v>
          </cell>
          <cell r="E954">
            <v>-9874.6440000000002</v>
          </cell>
        </row>
        <row r="955">
          <cell r="C955">
            <v>-17.98582</v>
          </cell>
          <cell r="E955">
            <v>-9902.5110000000004</v>
          </cell>
        </row>
        <row r="956">
          <cell r="C956">
            <v>-17.989879999999999</v>
          </cell>
          <cell r="E956">
            <v>-9930.7150000000001</v>
          </cell>
        </row>
        <row r="957">
          <cell r="C957">
            <v>-17.993829999999999</v>
          </cell>
          <cell r="E957">
            <v>-9958.9030000000002</v>
          </cell>
        </row>
        <row r="958">
          <cell r="C958">
            <v>-17.99784</v>
          </cell>
          <cell r="E958">
            <v>-9986.6980000000003</v>
          </cell>
        </row>
        <row r="959">
          <cell r="C959">
            <v>-18.001840000000001</v>
          </cell>
          <cell r="E959">
            <v>-10013.48</v>
          </cell>
        </row>
        <row r="960">
          <cell r="C960">
            <v>-18.007819999999999</v>
          </cell>
          <cell r="E960">
            <v>-10046.42</v>
          </cell>
        </row>
        <row r="961">
          <cell r="C961">
            <v>-18.01577</v>
          </cell>
          <cell r="E961">
            <v>-10076.379999999999</v>
          </cell>
        </row>
        <row r="962">
          <cell r="C962">
            <v>-18.025759999999998</v>
          </cell>
          <cell r="E962">
            <v>-10106.959999999999</v>
          </cell>
        </row>
        <row r="963">
          <cell r="C963">
            <v>-18.033709999999999</v>
          </cell>
          <cell r="E963">
            <v>-10134.379999999999</v>
          </cell>
        </row>
        <row r="964">
          <cell r="C964">
            <v>-18.041720000000002</v>
          </cell>
          <cell r="E964">
            <v>-10168.41</v>
          </cell>
        </row>
        <row r="965">
          <cell r="C965">
            <v>-18.04776</v>
          </cell>
          <cell r="E965">
            <v>-10198.69</v>
          </cell>
        </row>
        <row r="966">
          <cell r="C966">
            <v>-18.05368</v>
          </cell>
          <cell r="E966">
            <v>-10232.030000000001</v>
          </cell>
        </row>
        <row r="967">
          <cell r="C967">
            <v>-18.059719999999999</v>
          </cell>
          <cell r="E967">
            <v>-10267.77</v>
          </cell>
        </row>
        <row r="968">
          <cell r="C968">
            <v>-18.0657</v>
          </cell>
          <cell r="E968">
            <v>-10304.969999999999</v>
          </cell>
        </row>
        <row r="969">
          <cell r="C969">
            <v>-18.079689999999999</v>
          </cell>
          <cell r="E969">
            <v>-10259.67</v>
          </cell>
        </row>
        <row r="970">
          <cell r="C970">
            <v>-18.081779999999998</v>
          </cell>
          <cell r="E970">
            <v>-10233.9</v>
          </cell>
        </row>
        <row r="971">
          <cell r="C971">
            <v>-18.083749999999998</v>
          </cell>
          <cell r="E971">
            <v>-10206.6</v>
          </cell>
        </row>
        <row r="972">
          <cell r="C972">
            <v>-18.085730000000002</v>
          </cell>
          <cell r="E972">
            <v>-10178.83</v>
          </cell>
        </row>
        <row r="973">
          <cell r="C973">
            <v>-18.087700000000002</v>
          </cell>
          <cell r="E973">
            <v>-10151.31</v>
          </cell>
        </row>
        <row r="974">
          <cell r="C974">
            <v>-18.089729999999999</v>
          </cell>
          <cell r="E974">
            <v>-10124.6</v>
          </cell>
        </row>
        <row r="975">
          <cell r="C975">
            <v>-18.09177</v>
          </cell>
          <cell r="E975">
            <v>-10099.209999999999</v>
          </cell>
        </row>
        <row r="976">
          <cell r="C976">
            <v>-18.095770000000002</v>
          </cell>
          <cell r="E976">
            <v>-10053.959999999999</v>
          </cell>
        </row>
        <row r="977">
          <cell r="C977">
            <v>-18.099720000000001</v>
          </cell>
          <cell r="E977">
            <v>-10017.299999999999</v>
          </cell>
        </row>
        <row r="978">
          <cell r="C978">
            <v>-18.10378</v>
          </cell>
          <cell r="E978">
            <v>-9990.1650000000009</v>
          </cell>
        </row>
        <row r="979">
          <cell r="C979">
            <v>-18.111789999999999</v>
          </cell>
          <cell r="E979">
            <v>-9963.2649999999994</v>
          </cell>
        </row>
        <row r="980">
          <cell r="C980">
            <v>-18.133800000000001</v>
          </cell>
          <cell r="E980">
            <v>-9900.9390000000003</v>
          </cell>
        </row>
        <row r="981">
          <cell r="C981">
            <v>-18.135829999999999</v>
          </cell>
          <cell r="E981">
            <v>-9843.9830000000002</v>
          </cell>
        </row>
        <row r="982">
          <cell r="C982">
            <v>-18.13786</v>
          </cell>
          <cell r="E982">
            <v>-9778.07</v>
          </cell>
        </row>
        <row r="983">
          <cell r="C983">
            <v>-18.139890000000001</v>
          </cell>
          <cell r="E983">
            <v>-9705.7639999999992</v>
          </cell>
        </row>
        <row r="984">
          <cell r="C984">
            <v>-18.141870000000001</v>
          </cell>
          <cell r="E984">
            <v>-9628.9050000000007</v>
          </cell>
        </row>
        <row r="985">
          <cell r="C985">
            <v>-18.143899999999999</v>
          </cell>
          <cell r="E985">
            <v>-9549.86</v>
          </cell>
        </row>
        <row r="986">
          <cell r="C986">
            <v>-18.145869999999999</v>
          </cell>
          <cell r="E986">
            <v>-9470.7900000000009</v>
          </cell>
        </row>
        <row r="987">
          <cell r="C987">
            <v>-18.14791</v>
          </cell>
          <cell r="E987">
            <v>-9393.1209999999992</v>
          </cell>
        </row>
        <row r="988">
          <cell r="C988">
            <v>-18.149940000000001</v>
          </cell>
          <cell r="E988">
            <v>-9317.9449999999997</v>
          </cell>
        </row>
        <row r="989">
          <cell r="C989">
            <v>-18.151969999999999</v>
          </cell>
          <cell r="E989">
            <v>-9246.3209999999999</v>
          </cell>
        </row>
        <row r="990">
          <cell r="C990">
            <v>-18.153949999999998</v>
          </cell>
          <cell r="E990">
            <v>-9179.1049999999996</v>
          </cell>
        </row>
        <row r="991">
          <cell r="C991">
            <v>-18.15598</v>
          </cell>
          <cell r="E991">
            <v>-9116.8490000000002</v>
          </cell>
        </row>
        <row r="992">
          <cell r="C992">
            <v>-18.15795</v>
          </cell>
          <cell r="E992">
            <v>-9059.9159999999993</v>
          </cell>
        </row>
        <row r="993">
          <cell r="C993">
            <v>-18.159980000000001</v>
          </cell>
          <cell r="E993">
            <v>-9008.4740000000002</v>
          </cell>
        </row>
        <row r="994">
          <cell r="C994">
            <v>-18.161960000000001</v>
          </cell>
          <cell r="E994">
            <v>-8962.3320000000003</v>
          </cell>
        </row>
        <row r="995">
          <cell r="C995">
            <v>-18.163989999999998</v>
          </cell>
          <cell r="E995">
            <v>-8921.0439999999999</v>
          </cell>
        </row>
        <row r="996">
          <cell r="C996">
            <v>-18.16602</v>
          </cell>
          <cell r="E996">
            <v>-8884.3330000000005</v>
          </cell>
        </row>
        <row r="997">
          <cell r="C997">
            <v>-18.167999999999999</v>
          </cell>
          <cell r="E997">
            <v>-8852.2549999999992</v>
          </cell>
        </row>
        <row r="998">
          <cell r="C998">
            <v>-18.169969999999999</v>
          </cell>
          <cell r="E998">
            <v>-8824.9</v>
          </cell>
        </row>
        <row r="999">
          <cell r="C999">
            <v>-18.17398</v>
          </cell>
          <cell r="E999">
            <v>-8783.8590000000004</v>
          </cell>
        </row>
        <row r="1000">
          <cell r="C1000">
            <v>-18.180009999999999</v>
          </cell>
          <cell r="E1000">
            <v>-8752.3909999999996</v>
          </cell>
        </row>
        <row r="1001">
          <cell r="C1001">
            <v>-18.19406</v>
          </cell>
          <cell r="E1001">
            <v>-8783.0349999999999</v>
          </cell>
        </row>
        <row r="1002">
          <cell r="C1002">
            <v>-18.19801</v>
          </cell>
          <cell r="E1002">
            <v>-8810.4549999999999</v>
          </cell>
        </row>
        <row r="1003">
          <cell r="C1003">
            <v>-18.202079999999999</v>
          </cell>
          <cell r="E1003">
            <v>-8843.0949999999993</v>
          </cell>
        </row>
        <row r="1004">
          <cell r="C1004">
            <v>-18.20608</v>
          </cell>
          <cell r="E1004">
            <v>-8879.6880000000001</v>
          </cell>
        </row>
        <row r="1005">
          <cell r="C1005">
            <v>-18.210090000000001</v>
          </cell>
          <cell r="E1005">
            <v>-8919.1</v>
          </cell>
        </row>
        <row r="1006">
          <cell r="C1006">
            <v>-18.214089999999999</v>
          </cell>
          <cell r="E1006">
            <v>-8960.3670000000002</v>
          </cell>
        </row>
        <row r="1007">
          <cell r="C1007">
            <v>-18.2181</v>
          </cell>
          <cell r="E1007">
            <v>-9002.6560000000009</v>
          </cell>
        </row>
        <row r="1008">
          <cell r="C1008">
            <v>-18.222049999999999</v>
          </cell>
          <cell r="E1008">
            <v>-9045.3529999999992</v>
          </cell>
        </row>
        <row r="1009">
          <cell r="C1009">
            <v>-18.226109999999998</v>
          </cell>
          <cell r="E1009">
            <v>-9087.8950000000004</v>
          </cell>
        </row>
        <row r="1010">
          <cell r="C1010">
            <v>-18.230060000000002</v>
          </cell>
          <cell r="E1010">
            <v>-9129.6650000000009</v>
          </cell>
        </row>
        <row r="1011">
          <cell r="C1011">
            <v>-18.234059999999999</v>
          </cell>
          <cell r="E1011">
            <v>-9170.33</v>
          </cell>
        </row>
        <row r="1012">
          <cell r="C1012">
            <v>-18.23807</v>
          </cell>
          <cell r="E1012">
            <v>-9209.5460000000003</v>
          </cell>
        </row>
        <row r="1013">
          <cell r="C1013">
            <v>-18.24202</v>
          </cell>
          <cell r="E1013">
            <v>-9246.8119999999999</v>
          </cell>
        </row>
        <row r="1014">
          <cell r="C1014">
            <v>-18.246020000000001</v>
          </cell>
          <cell r="E1014">
            <v>-9280.0859999999993</v>
          </cell>
        </row>
        <row r="1015">
          <cell r="C1015">
            <v>-18.25009</v>
          </cell>
          <cell r="E1015">
            <v>-9306.7909999999993</v>
          </cell>
        </row>
        <row r="1016">
          <cell r="C1016">
            <v>-18.25601</v>
          </cell>
          <cell r="E1016">
            <v>-9206.1679999999997</v>
          </cell>
        </row>
        <row r="1017">
          <cell r="C1017">
            <v>-18.258040000000001</v>
          </cell>
          <cell r="E1017">
            <v>-9056.7350000000006</v>
          </cell>
        </row>
        <row r="1018">
          <cell r="C1018">
            <v>-18.26013</v>
          </cell>
          <cell r="E1018">
            <v>-8851.7729999999992</v>
          </cell>
        </row>
        <row r="1019">
          <cell r="C1019">
            <v>-18.262229999999999</v>
          </cell>
          <cell r="E1019">
            <v>-8609.6849999999995</v>
          </cell>
        </row>
        <row r="1020">
          <cell r="C1020">
            <v>-18.264199999999999</v>
          </cell>
          <cell r="E1020">
            <v>-8340.3690000000006</v>
          </cell>
        </row>
        <row r="1021">
          <cell r="C1021">
            <v>-18.266290000000001</v>
          </cell>
          <cell r="E1021">
            <v>-8050.0479999999998</v>
          </cell>
        </row>
        <row r="1022">
          <cell r="C1022">
            <v>-18.268319999999999</v>
          </cell>
          <cell r="E1022">
            <v>-7747.0110000000004</v>
          </cell>
        </row>
        <row r="1023">
          <cell r="C1023">
            <v>-18.270420000000001</v>
          </cell>
          <cell r="E1023">
            <v>-7439.3649999999998</v>
          </cell>
        </row>
        <row r="1024">
          <cell r="C1024">
            <v>-18.272449999999999</v>
          </cell>
          <cell r="E1024">
            <v>-7132.5140000000001</v>
          </cell>
        </row>
        <row r="1025">
          <cell r="C1025">
            <v>-18.274480000000001</v>
          </cell>
          <cell r="E1025">
            <v>-6830.4719999999998</v>
          </cell>
        </row>
        <row r="1026">
          <cell r="C1026">
            <v>-18.276509999999998</v>
          </cell>
          <cell r="E1026">
            <v>-6537.2139999999999</v>
          </cell>
        </row>
        <row r="1027">
          <cell r="C1027">
            <v>-18.278549999999999</v>
          </cell>
          <cell r="E1027">
            <v>-6256.1189999999997</v>
          </cell>
        </row>
        <row r="1028">
          <cell r="C1028">
            <v>-18.28058</v>
          </cell>
          <cell r="E1028">
            <v>-5989.4750000000004</v>
          </cell>
        </row>
        <row r="1029">
          <cell r="C1029">
            <v>-18.282609999999998</v>
          </cell>
          <cell r="E1029">
            <v>-5738.8770000000004</v>
          </cell>
        </row>
        <row r="1030">
          <cell r="C1030">
            <v>-18.284649999999999</v>
          </cell>
          <cell r="E1030">
            <v>-5505.58</v>
          </cell>
        </row>
        <row r="1031">
          <cell r="C1031">
            <v>-18.28668</v>
          </cell>
          <cell r="E1031">
            <v>-5290.3879999999999</v>
          </cell>
        </row>
        <row r="1032">
          <cell r="C1032">
            <v>-18.288650000000001</v>
          </cell>
          <cell r="E1032">
            <v>-5093.5569999999998</v>
          </cell>
        </row>
        <row r="1033">
          <cell r="C1033">
            <v>-18.290690000000001</v>
          </cell>
          <cell r="E1033">
            <v>-4914.87</v>
          </cell>
        </row>
        <row r="1034">
          <cell r="C1034">
            <v>-18.29278</v>
          </cell>
          <cell r="E1034">
            <v>-4753.8270000000002</v>
          </cell>
        </row>
        <row r="1035">
          <cell r="C1035">
            <v>-18.294809999999998</v>
          </cell>
          <cell r="E1035">
            <v>-4609.8599999999997</v>
          </cell>
        </row>
        <row r="1036">
          <cell r="C1036">
            <v>-18.296779999999998</v>
          </cell>
          <cell r="E1036">
            <v>-4482.4189999999999</v>
          </cell>
        </row>
        <row r="1037">
          <cell r="C1037">
            <v>-18.298760000000001</v>
          </cell>
          <cell r="E1037">
            <v>-4370.8590000000004</v>
          </cell>
        </row>
        <row r="1038">
          <cell r="C1038">
            <v>-18.300789999999999</v>
          </cell>
          <cell r="E1038">
            <v>-4274.3209999999999</v>
          </cell>
        </row>
        <row r="1039">
          <cell r="C1039">
            <v>-18.302820000000001</v>
          </cell>
          <cell r="E1039">
            <v>-4191.6080000000002</v>
          </cell>
        </row>
        <row r="1040">
          <cell r="C1040">
            <v>-18.30491</v>
          </cell>
          <cell r="E1040">
            <v>-4120.9539999999997</v>
          </cell>
        </row>
        <row r="1041">
          <cell r="C1041">
            <v>-18.306889999999999</v>
          </cell>
          <cell r="E1041">
            <v>-4059.8519999999999</v>
          </cell>
        </row>
        <row r="1042">
          <cell r="C1042">
            <v>-18.308920000000001</v>
          </cell>
          <cell r="E1042">
            <v>-4005.308</v>
          </cell>
        </row>
        <row r="1043">
          <cell r="C1043">
            <v>-18.310890000000001</v>
          </cell>
          <cell r="E1043">
            <v>-3954.6990000000001</v>
          </cell>
        </row>
        <row r="1044">
          <cell r="C1044">
            <v>-18.312930000000001</v>
          </cell>
          <cell r="E1044">
            <v>-3906.81</v>
          </cell>
        </row>
        <row r="1045">
          <cell r="C1045">
            <v>-18.314959999999999</v>
          </cell>
          <cell r="E1045">
            <v>-3861.8710000000001</v>
          </cell>
        </row>
        <row r="1046">
          <cell r="C1046">
            <v>-18.316990000000001</v>
          </cell>
          <cell r="E1046">
            <v>-3820.4650000000001</v>
          </cell>
        </row>
        <row r="1047">
          <cell r="C1047">
            <v>-18.31897</v>
          </cell>
          <cell r="E1047">
            <v>-3782.75</v>
          </cell>
        </row>
        <row r="1048">
          <cell r="C1048">
            <v>-18.32094</v>
          </cell>
          <cell r="E1048">
            <v>-3748.6559999999999</v>
          </cell>
        </row>
        <row r="1049">
          <cell r="C1049">
            <v>-18.322970000000002</v>
          </cell>
          <cell r="E1049">
            <v>-3718.194</v>
          </cell>
        </row>
        <row r="1050">
          <cell r="C1050">
            <v>-18.324950000000001</v>
          </cell>
          <cell r="E1050">
            <v>-3691.3989999999999</v>
          </cell>
        </row>
        <row r="1051">
          <cell r="C1051">
            <v>-18.32901</v>
          </cell>
          <cell r="E1051">
            <v>-3648.3939999999998</v>
          </cell>
        </row>
        <row r="1052">
          <cell r="C1052">
            <v>-18.333020000000001</v>
          </cell>
          <cell r="E1052">
            <v>-3618.3319999999999</v>
          </cell>
        </row>
        <row r="1053">
          <cell r="C1053">
            <v>-18.33905</v>
          </cell>
          <cell r="E1053">
            <v>-3591.2890000000002</v>
          </cell>
        </row>
        <row r="1054">
          <cell r="C1054">
            <v>-18.366980000000002</v>
          </cell>
          <cell r="E1054">
            <v>-3616.5819999999999</v>
          </cell>
        </row>
        <row r="1055">
          <cell r="C1055">
            <v>-18.377020000000002</v>
          </cell>
          <cell r="E1055">
            <v>-3646.8739999999998</v>
          </cell>
        </row>
        <row r="1056">
          <cell r="C1056">
            <v>-18.39095</v>
          </cell>
          <cell r="E1056">
            <v>-3673.7359999999999</v>
          </cell>
        </row>
        <row r="1057">
          <cell r="C1057">
            <v>-18.404879999999999</v>
          </cell>
          <cell r="E1057">
            <v>-3700.6840000000002</v>
          </cell>
        </row>
        <row r="1058">
          <cell r="C1058">
            <v>-18.416840000000001</v>
          </cell>
          <cell r="E1058">
            <v>-3729.241</v>
          </cell>
        </row>
        <row r="1059">
          <cell r="C1059">
            <v>-18.426770000000001</v>
          </cell>
          <cell r="E1059">
            <v>-3755.55</v>
          </cell>
        </row>
        <row r="1060">
          <cell r="C1060">
            <v>-18.438659999999999</v>
          </cell>
          <cell r="E1060">
            <v>-3785.0709999999999</v>
          </cell>
        </row>
        <row r="1061">
          <cell r="C1061">
            <v>-18.450620000000001</v>
          </cell>
          <cell r="E1061">
            <v>-3812.7759999999998</v>
          </cell>
        </row>
        <row r="1062">
          <cell r="C1062">
            <v>-18.46461</v>
          </cell>
          <cell r="E1062">
            <v>-3839.6950000000002</v>
          </cell>
        </row>
        <row r="1063">
          <cell r="C1063">
            <v>-18.488589999999999</v>
          </cell>
          <cell r="E1063">
            <v>-3810.3580000000002</v>
          </cell>
        </row>
        <row r="1064">
          <cell r="C1064">
            <v>-18.502579999999998</v>
          </cell>
          <cell r="E1064">
            <v>-3784.1219999999998</v>
          </cell>
        </row>
        <row r="1065">
          <cell r="C1065">
            <v>-18.55029</v>
          </cell>
          <cell r="E1065">
            <v>-3810.4</v>
          </cell>
        </row>
        <row r="1066">
          <cell r="C1066">
            <v>-18.564160000000001</v>
          </cell>
          <cell r="E1066">
            <v>-3838.0030000000002</v>
          </cell>
        </row>
        <row r="1067">
          <cell r="C1067">
            <v>-18.664010000000001</v>
          </cell>
          <cell r="E1067">
            <v>-3857.3649999999998</v>
          </cell>
        </row>
        <row r="1068">
          <cell r="C1068">
            <v>-18.673999999999999</v>
          </cell>
          <cell r="E1068">
            <v>-3827.5819999999999</v>
          </cell>
        </row>
        <row r="1069">
          <cell r="C1069">
            <v>-18.680029999999999</v>
          </cell>
          <cell r="E1069">
            <v>-3799.4059999999999</v>
          </cell>
        </row>
        <row r="1070">
          <cell r="C1070">
            <v>-18.685949999999998</v>
          </cell>
          <cell r="E1070">
            <v>-3772.415</v>
          </cell>
        </row>
        <row r="1071">
          <cell r="C1071">
            <v>-18.694019999999998</v>
          </cell>
          <cell r="E1071">
            <v>-3744.777</v>
          </cell>
        </row>
        <row r="1072">
          <cell r="C1072">
            <v>-18.724039999999999</v>
          </cell>
          <cell r="E1072">
            <v>-3717.7979999999998</v>
          </cell>
        </row>
        <row r="1073">
          <cell r="C1073">
            <v>-18.736059999999998</v>
          </cell>
          <cell r="E1073">
            <v>-3689.8240000000001</v>
          </cell>
        </row>
        <row r="1074">
          <cell r="C1074">
            <v>-18.746040000000001</v>
          </cell>
          <cell r="E1074">
            <v>-3662.2759999999998</v>
          </cell>
        </row>
        <row r="1075">
          <cell r="C1075">
            <v>-18.764040000000001</v>
          </cell>
          <cell r="E1075">
            <v>-3636.9409999999998</v>
          </cell>
        </row>
        <row r="1076">
          <cell r="C1076">
            <v>-18.855989999999998</v>
          </cell>
          <cell r="E1076">
            <v>-3610.7689999999998</v>
          </cell>
        </row>
        <row r="1077">
          <cell r="C1077">
            <v>-18.956019999999999</v>
          </cell>
          <cell r="E1077">
            <v>-3617.2489999999998</v>
          </cell>
        </row>
        <row r="1078">
          <cell r="C1078">
            <v>-18.967980000000001</v>
          </cell>
          <cell r="E1078">
            <v>-3590.6669999999999</v>
          </cell>
        </row>
        <row r="1079">
          <cell r="C1079">
            <v>-18.979939999999999</v>
          </cell>
          <cell r="E1079">
            <v>-3564.2359999999999</v>
          </cell>
        </row>
        <row r="1080">
          <cell r="C1080">
            <v>-19.007919999999999</v>
          </cell>
          <cell r="E1080">
            <v>-3538.7159999999999</v>
          </cell>
        </row>
        <row r="1081">
          <cell r="C1081">
            <v>-19.02197</v>
          </cell>
          <cell r="E1081">
            <v>-3508.598</v>
          </cell>
        </row>
        <row r="1082">
          <cell r="C1082">
            <v>-19.029920000000001</v>
          </cell>
          <cell r="E1082">
            <v>-3481.7489999999998</v>
          </cell>
        </row>
        <row r="1083">
          <cell r="C1083">
            <v>-19.037990000000001</v>
          </cell>
          <cell r="E1083">
            <v>-3450.4029999999998</v>
          </cell>
        </row>
        <row r="1084">
          <cell r="C1084">
            <v>-19.045940000000002</v>
          </cell>
          <cell r="E1084">
            <v>-3418.2910000000002</v>
          </cell>
        </row>
        <row r="1085">
          <cell r="C1085">
            <v>-19.05198</v>
          </cell>
          <cell r="E1085">
            <v>-3389.6080000000002</v>
          </cell>
        </row>
        <row r="1086">
          <cell r="C1086">
            <v>-19.058019999999999</v>
          </cell>
          <cell r="E1086">
            <v>-3361.3009999999999</v>
          </cell>
        </row>
        <row r="1087">
          <cell r="C1087">
            <v>-19.066040000000001</v>
          </cell>
          <cell r="E1087">
            <v>-3330.1640000000002</v>
          </cell>
        </row>
        <row r="1088">
          <cell r="C1088">
            <v>-19.076080000000001</v>
          </cell>
          <cell r="E1088">
            <v>-3301.444</v>
          </cell>
        </row>
        <row r="1089">
          <cell r="C1089">
            <v>-19.085999999999999</v>
          </cell>
          <cell r="E1089">
            <v>-3270.8209999999999</v>
          </cell>
        </row>
        <row r="1090">
          <cell r="C1090">
            <v>-19.095929999999999</v>
          </cell>
          <cell r="E1090">
            <v>-3244.5079999999998</v>
          </cell>
        </row>
        <row r="1091">
          <cell r="C1091">
            <v>-19.10998</v>
          </cell>
          <cell r="E1091">
            <v>-3217.299</v>
          </cell>
        </row>
        <row r="1092">
          <cell r="C1092">
            <v>-19.21001</v>
          </cell>
          <cell r="E1092">
            <v>-3214.6210000000001</v>
          </cell>
        </row>
        <row r="1093">
          <cell r="C1093">
            <v>-19.309979999999999</v>
          </cell>
          <cell r="E1093">
            <v>-3228.9870000000001</v>
          </cell>
        </row>
        <row r="1094">
          <cell r="C1094">
            <v>-19.36797</v>
          </cell>
          <cell r="E1094">
            <v>-3199.134</v>
          </cell>
        </row>
        <row r="1095">
          <cell r="C1095">
            <v>-19.373950000000001</v>
          </cell>
          <cell r="E1095">
            <v>-3166.2429999999999</v>
          </cell>
        </row>
        <row r="1096">
          <cell r="C1096">
            <v>-19.379930000000002</v>
          </cell>
          <cell r="E1096">
            <v>-3134.6179999999999</v>
          </cell>
        </row>
        <row r="1097">
          <cell r="C1097">
            <v>-19.38597</v>
          </cell>
          <cell r="E1097">
            <v>-3107.5250000000001</v>
          </cell>
        </row>
        <row r="1098">
          <cell r="C1098">
            <v>-19.39404</v>
          </cell>
          <cell r="E1098">
            <v>-3080.922</v>
          </cell>
        </row>
        <row r="1099">
          <cell r="C1099">
            <v>-19.40606</v>
          </cell>
          <cell r="E1099">
            <v>-3053.4079999999999</v>
          </cell>
        </row>
        <row r="1100">
          <cell r="C1100">
            <v>-19.482050000000001</v>
          </cell>
          <cell r="E1100">
            <v>-3024.78</v>
          </cell>
        </row>
        <row r="1101">
          <cell r="C1101">
            <v>-19.488029999999998</v>
          </cell>
          <cell r="E1101">
            <v>-2993.1370000000002</v>
          </cell>
        </row>
        <row r="1102">
          <cell r="C1102">
            <v>-19.494070000000001</v>
          </cell>
          <cell r="E1102">
            <v>-2958.7730000000001</v>
          </cell>
        </row>
        <row r="1103">
          <cell r="C1103">
            <v>-19.500050000000002</v>
          </cell>
          <cell r="E1103">
            <v>-2926.748</v>
          </cell>
        </row>
        <row r="1104">
          <cell r="C1104">
            <v>-19.50609</v>
          </cell>
          <cell r="E1104">
            <v>-2900.0790000000002</v>
          </cell>
        </row>
        <row r="1105">
          <cell r="C1105">
            <v>-19.514040000000001</v>
          </cell>
          <cell r="E1105">
            <v>-2874.0810000000001</v>
          </cell>
        </row>
        <row r="1106">
          <cell r="C1106">
            <v>-19.530059999999999</v>
          </cell>
          <cell r="E1106">
            <v>-2848.6439999999998</v>
          </cell>
        </row>
        <row r="1107">
          <cell r="C1107">
            <v>-19.590029999999999</v>
          </cell>
          <cell r="E1107">
            <v>-2820.7959999999998</v>
          </cell>
        </row>
        <row r="1108">
          <cell r="C1108">
            <v>-19.600010000000001</v>
          </cell>
          <cell r="E1108">
            <v>-2794.0250000000001</v>
          </cell>
        </row>
        <row r="1109">
          <cell r="C1109">
            <v>-19.610060000000001</v>
          </cell>
          <cell r="E1109">
            <v>-2768.6410000000001</v>
          </cell>
        </row>
        <row r="1110">
          <cell r="C1110">
            <v>-19.628</v>
          </cell>
          <cell r="E1110">
            <v>-2741.9810000000002</v>
          </cell>
        </row>
        <row r="1111">
          <cell r="C1111">
            <v>-19.719950000000001</v>
          </cell>
          <cell r="E1111">
            <v>-2716.3220000000001</v>
          </cell>
        </row>
        <row r="1112">
          <cell r="C1112">
            <v>-19.74794</v>
          </cell>
          <cell r="E1112">
            <v>-2690.81</v>
          </cell>
        </row>
        <row r="1113">
          <cell r="C1113">
            <v>-19.763839999999998</v>
          </cell>
          <cell r="E1113">
            <v>-2664.4119999999998</v>
          </cell>
        </row>
        <row r="1114">
          <cell r="C1114">
            <v>-19.779920000000001</v>
          </cell>
          <cell r="E1114">
            <v>-2636.8679999999999</v>
          </cell>
        </row>
        <row r="1115">
          <cell r="C1115">
            <v>-19.804020000000001</v>
          </cell>
          <cell r="E1115">
            <v>-2610.9380000000001</v>
          </cell>
        </row>
        <row r="1116">
          <cell r="C1116">
            <v>-19.830030000000001</v>
          </cell>
          <cell r="E1116">
            <v>-2585.7919999999999</v>
          </cell>
        </row>
        <row r="1117">
          <cell r="C1117">
            <v>-19.84808</v>
          </cell>
          <cell r="E1117">
            <v>-2560.4969999999998</v>
          </cell>
        </row>
        <row r="1118">
          <cell r="C1118">
            <v>-19.864100000000001</v>
          </cell>
          <cell r="E1118">
            <v>-2534.067</v>
          </cell>
        </row>
        <row r="1119">
          <cell r="C1119">
            <v>-19.88204</v>
          </cell>
          <cell r="E1119">
            <v>-2506.7620000000002</v>
          </cell>
        </row>
        <row r="1120">
          <cell r="C1120">
            <v>-19.898009999999999</v>
          </cell>
          <cell r="E1120">
            <v>-2479.3890000000001</v>
          </cell>
        </row>
        <row r="1121">
          <cell r="C1121">
            <v>-19.938009999999998</v>
          </cell>
          <cell r="E1121">
            <v>-2454.2399999999998</v>
          </cell>
        </row>
        <row r="1122">
          <cell r="C1122">
            <v>-19.963950000000001</v>
          </cell>
          <cell r="E1122">
            <v>-2427.1990000000001</v>
          </cell>
        </row>
        <row r="1123">
          <cell r="C1123">
            <v>-19.975909999999999</v>
          </cell>
          <cell r="E1123">
            <v>-2401.46</v>
          </cell>
        </row>
        <row r="1124">
          <cell r="C1124">
            <v>-19.987870000000001</v>
          </cell>
          <cell r="E1124">
            <v>-2374.6320000000001</v>
          </cell>
        </row>
        <row r="1125">
          <cell r="C1125">
            <v>-20.005990000000001</v>
          </cell>
          <cell r="E1125">
            <v>-2347.828</v>
          </cell>
        </row>
        <row r="1126">
          <cell r="C1126">
            <v>-20.10596</v>
          </cell>
          <cell r="E1126">
            <v>-2343.761</v>
          </cell>
        </row>
        <row r="1127">
          <cell r="C1127">
            <v>-20.125979999999998</v>
          </cell>
          <cell r="E1127">
            <v>-2331.0160000000001</v>
          </cell>
        </row>
      </sheetData>
      <sheetData sheetId="30">
        <row r="7">
          <cell r="F7">
            <v>-3.0798770000000002</v>
          </cell>
          <cell r="G7">
            <v>-8480.7489999999998</v>
          </cell>
          <cell r="H7">
            <v>-4.3158450000000004</v>
          </cell>
          <cell r="I7">
            <v>-13595.95</v>
          </cell>
        </row>
        <row r="33">
          <cell r="C33">
            <v>-5.8892659999999999E-2</v>
          </cell>
          <cell r="E33">
            <v>-1.9264479999999999</v>
          </cell>
        </row>
        <row r="34">
          <cell r="C34">
            <v>-0.17291119999999999</v>
          </cell>
          <cell r="E34">
            <v>-2.5429650000000001</v>
          </cell>
        </row>
        <row r="35">
          <cell r="C35">
            <v>-0.28669060000000002</v>
          </cell>
          <cell r="E35">
            <v>-2.9016130000000002</v>
          </cell>
        </row>
        <row r="36">
          <cell r="C36">
            <v>-0.39413239999999999</v>
          </cell>
          <cell r="E36">
            <v>-2.2787299999999999</v>
          </cell>
        </row>
        <row r="37">
          <cell r="C37">
            <v>-0.49756820000000002</v>
          </cell>
          <cell r="E37">
            <v>-3.5592630000000001</v>
          </cell>
        </row>
        <row r="38">
          <cell r="C38">
            <v>-0.52004910000000004</v>
          </cell>
          <cell r="E38">
            <v>-16.102820000000001</v>
          </cell>
        </row>
        <row r="39">
          <cell r="C39">
            <v>-0.53415939999999995</v>
          </cell>
          <cell r="E39">
            <v>-29.81222</v>
          </cell>
        </row>
        <row r="40">
          <cell r="C40">
            <v>-0.55442809999999998</v>
          </cell>
          <cell r="E40">
            <v>-43.081980000000001</v>
          </cell>
        </row>
        <row r="41">
          <cell r="C41">
            <v>-0.65541249999999995</v>
          </cell>
          <cell r="E41">
            <v>-47.215040000000002</v>
          </cell>
        </row>
        <row r="42">
          <cell r="C42">
            <v>-0.70360290000000003</v>
          </cell>
          <cell r="E42">
            <v>-60.788499999999999</v>
          </cell>
        </row>
        <row r="43">
          <cell r="C43">
            <v>-0.71568039999999999</v>
          </cell>
          <cell r="E43">
            <v>-74.196359999999999</v>
          </cell>
        </row>
        <row r="44">
          <cell r="C44">
            <v>-0.72572499999999995</v>
          </cell>
          <cell r="E44">
            <v>-87.547690000000003</v>
          </cell>
        </row>
        <row r="45">
          <cell r="C45">
            <v>-0.73570979999999997</v>
          </cell>
          <cell r="E45">
            <v>-102.31950000000001</v>
          </cell>
        </row>
        <row r="46">
          <cell r="C46">
            <v>-0.74575440000000004</v>
          </cell>
          <cell r="E46">
            <v>-117.7371</v>
          </cell>
        </row>
        <row r="47">
          <cell r="C47">
            <v>-0.7537663</v>
          </cell>
          <cell r="E47">
            <v>-130.5812</v>
          </cell>
        </row>
        <row r="48">
          <cell r="C48">
            <v>-0.76177799999999996</v>
          </cell>
          <cell r="E48">
            <v>-143.66399999999999</v>
          </cell>
        </row>
        <row r="49">
          <cell r="C49">
            <v>-0.76978979999999997</v>
          </cell>
          <cell r="E49">
            <v>-157.30770000000001</v>
          </cell>
        </row>
        <row r="50">
          <cell r="C50">
            <v>-0.77780159999999998</v>
          </cell>
          <cell r="E50">
            <v>-171.8937</v>
          </cell>
        </row>
        <row r="51">
          <cell r="C51">
            <v>-0.7858134</v>
          </cell>
          <cell r="E51">
            <v>-187.35759999999999</v>
          </cell>
        </row>
        <row r="52">
          <cell r="C52">
            <v>-0.79382520000000001</v>
          </cell>
          <cell r="E52">
            <v>-203.6294</v>
          </cell>
        </row>
        <row r="53">
          <cell r="C53">
            <v>-0.79986389999999996</v>
          </cell>
          <cell r="E53">
            <v>-216.357</v>
          </cell>
        </row>
        <row r="54">
          <cell r="C54">
            <v>-0.80584290000000003</v>
          </cell>
          <cell r="E54">
            <v>-229.5231</v>
          </cell>
        </row>
        <row r="55">
          <cell r="C55">
            <v>-0.81188159999999998</v>
          </cell>
          <cell r="E55">
            <v>-243.09289999999999</v>
          </cell>
        </row>
        <row r="56">
          <cell r="C56">
            <v>-0.81780079999999999</v>
          </cell>
          <cell r="E56">
            <v>-257.0317</v>
          </cell>
        </row>
        <row r="57">
          <cell r="C57">
            <v>-0.82383960000000001</v>
          </cell>
          <cell r="E57">
            <v>-271.12090000000001</v>
          </cell>
        </row>
        <row r="58">
          <cell r="C58">
            <v>-0.82975869999999996</v>
          </cell>
          <cell r="E58">
            <v>-285.5292</v>
          </cell>
        </row>
        <row r="59">
          <cell r="C59">
            <v>-0.83585719999999997</v>
          </cell>
          <cell r="E59">
            <v>-300.21510000000001</v>
          </cell>
        </row>
        <row r="60">
          <cell r="C60">
            <v>-0.84177630000000003</v>
          </cell>
          <cell r="E60">
            <v>-315.06349999999998</v>
          </cell>
        </row>
        <row r="61">
          <cell r="C61">
            <v>-0.84787489999999999</v>
          </cell>
          <cell r="E61">
            <v>-330.12709999999998</v>
          </cell>
        </row>
        <row r="62">
          <cell r="C62">
            <v>-0.8537941</v>
          </cell>
          <cell r="E62">
            <v>-345.30040000000002</v>
          </cell>
        </row>
        <row r="63">
          <cell r="C63">
            <v>-0.85989260000000001</v>
          </cell>
          <cell r="E63">
            <v>-360.5317</v>
          </cell>
        </row>
        <row r="64">
          <cell r="C64">
            <v>-0.86593129999999996</v>
          </cell>
          <cell r="E64">
            <v>-375.61989999999997</v>
          </cell>
        </row>
        <row r="65">
          <cell r="C65">
            <v>-0.87197000000000002</v>
          </cell>
          <cell r="E65">
            <v>-390.5505</v>
          </cell>
        </row>
        <row r="66">
          <cell r="C66">
            <v>-0.87794910000000004</v>
          </cell>
          <cell r="E66">
            <v>-405.42529999999999</v>
          </cell>
        </row>
        <row r="67">
          <cell r="C67">
            <v>-0.88392789999999999</v>
          </cell>
          <cell r="E67">
            <v>-420.26600000000002</v>
          </cell>
        </row>
        <row r="68">
          <cell r="C68">
            <v>-0.8899667</v>
          </cell>
          <cell r="E68">
            <v>-435.06709999999998</v>
          </cell>
        </row>
        <row r="69">
          <cell r="C69">
            <v>-0.89588579999999995</v>
          </cell>
          <cell r="E69">
            <v>-449.95729999999998</v>
          </cell>
        </row>
        <row r="70">
          <cell r="C70">
            <v>-0.90186480000000002</v>
          </cell>
          <cell r="E70">
            <v>-464.83890000000002</v>
          </cell>
        </row>
        <row r="71">
          <cell r="C71">
            <v>-0.90784379999999998</v>
          </cell>
          <cell r="E71">
            <v>-479.79790000000003</v>
          </cell>
        </row>
        <row r="72">
          <cell r="C72">
            <v>-0.91388250000000004</v>
          </cell>
          <cell r="E72">
            <v>-494.81610000000001</v>
          </cell>
        </row>
        <row r="73">
          <cell r="C73">
            <v>-0.91980170000000006</v>
          </cell>
          <cell r="E73">
            <v>-509.92270000000002</v>
          </cell>
        </row>
        <row r="74">
          <cell r="C74">
            <v>-0.92590019999999995</v>
          </cell>
          <cell r="E74">
            <v>-525.16669999999999</v>
          </cell>
        </row>
        <row r="75">
          <cell r="C75">
            <v>-0.93181939999999996</v>
          </cell>
          <cell r="E75">
            <v>-540.30160000000001</v>
          </cell>
        </row>
        <row r="76">
          <cell r="C76">
            <v>-0.93785810000000003</v>
          </cell>
          <cell r="E76">
            <v>-555.53769999999997</v>
          </cell>
        </row>
        <row r="77">
          <cell r="C77">
            <v>-0.94377730000000004</v>
          </cell>
          <cell r="E77">
            <v>-571.02560000000005</v>
          </cell>
        </row>
        <row r="78">
          <cell r="C78">
            <v>-0.94981599999999999</v>
          </cell>
          <cell r="E78">
            <v>-586.53679999999997</v>
          </cell>
        </row>
        <row r="79">
          <cell r="C79">
            <v>-0.95573520000000001</v>
          </cell>
          <cell r="E79">
            <v>-601.93470000000002</v>
          </cell>
        </row>
        <row r="80">
          <cell r="C80">
            <v>-0.96177389999999996</v>
          </cell>
          <cell r="E80">
            <v>-617.37080000000003</v>
          </cell>
        </row>
        <row r="81">
          <cell r="C81">
            <v>-0.96775290000000003</v>
          </cell>
          <cell r="E81">
            <v>-632.9443</v>
          </cell>
        </row>
        <row r="82">
          <cell r="C82">
            <v>-0.97385140000000003</v>
          </cell>
          <cell r="E82">
            <v>-648.57669999999996</v>
          </cell>
        </row>
        <row r="83">
          <cell r="C83">
            <v>-0.97983039999999999</v>
          </cell>
          <cell r="E83">
            <v>-664.22590000000002</v>
          </cell>
        </row>
        <row r="84">
          <cell r="C84">
            <v>-0.9858093</v>
          </cell>
          <cell r="E84">
            <v>-679.99620000000004</v>
          </cell>
        </row>
        <row r="85">
          <cell r="C85">
            <v>-0.99178820000000001</v>
          </cell>
          <cell r="E85">
            <v>-695.92989999999998</v>
          </cell>
        </row>
        <row r="86">
          <cell r="C86">
            <v>-0.99776719999999997</v>
          </cell>
          <cell r="E86">
            <v>-712.03399999999999</v>
          </cell>
        </row>
        <row r="87">
          <cell r="C87">
            <v>-1.003806</v>
          </cell>
          <cell r="E87">
            <v>-728.21500000000003</v>
          </cell>
        </row>
        <row r="88">
          <cell r="C88">
            <v>-1.0097849999999999</v>
          </cell>
          <cell r="E88">
            <v>-744.51480000000004</v>
          </cell>
        </row>
        <row r="89">
          <cell r="C89">
            <v>-1.0158240000000001</v>
          </cell>
          <cell r="E89">
            <v>-760.79079999999999</v>
          </cell>
        </row>
        <row r="90">
          <cell r="C90">
            <v>-1.021803</v>
          </cell>
          <cell r="E90">
            <v>-777.04819999999995</v>
          </cell>
        </row>
        <row r="91">
          <cell r="C91">
            <v>-1.027841</v>
          </cell>
          <cell r="E91">
            <v>-793.23050000000001</v>
          </cell>
        </row>
        <row r="92">
          <cell r="C92">
            <v>-1.03382</v>
          </cell>
          <cell r="E92">
            <v>-809.53060000000005</v>
          </cell>
        </row>
        <row r="93">
          <cell r="C93">
            <v>-1.0398590000000001</v>
          </cell>
          <cell r="E93">
            <v>-825.85550000000001</v>
          </cell>
        </row>
        <row r="94">
          <cell r="C94">
            <v>-1.045838</v>
          </cell>
          <cell r="E94">
            <v>-842.38729999999998</v>
          </cell>
        </row>
        <row r="95">
          <cell r="C95">
            <v>-1.051877</v>
          </cell>
          <cell r="E95">
            <v>-859.01139999999998</v>
          </cell>
        </row>
        <row r="96">
          <cell r="C96">
            <v>-1.057796</v>
          </cell>
          <cell r="E96">
            <v>-875.64769999999999</v>
          </cell>
        </row>
        <row r="97">
          <cell r="C97">
            <v>-1.0638350000000001</v>
          </cell>
          <cell r="E97">
            <v>-892.2174</v>
          </cell>
        </row>
        <row r="98">
          <cell r="C98">
            <v>-1.0698730000000001</v>
          </cell>
          <cell r="E98">
            <v>-908.76530000000002</v>
          </cell>
        </row>
        <row r="99">
          <cell r="C99">
            <v>-1.075852</v>
          </cell>
          <cell r="E99">
            <v>-925.35170000000005</v>
          </cell>
        </row>
        <row r="100">
          <cell r="C100">
            <v>-1.081831</v>
          </cell>
          <cell r="E100">
            <v>-942.0154</v>
          </cell>
        </row>
        <row r="101">
          <cell r="C101">
            <v>-1.0878699999999999</v>
          </cell>
          <cell r="E101">
            <v>-958.74710000000005</v>
          </cell>
        </row>
        <row r="102">
          <cell r="C102">
            <v>-1.093909</v>
          </cell>
          <cell r="E102">
            <v>-975.58360000000005</v>
          </cell>
        </row>
        <row r="103">
          <cell r="C103">
            <v>-1.099888</v>
          </cell>
          <cell r="E103">
            <v>-992.49760000000003</v>
          </cell>
        </row>
        <row r="104">
          <cell r="C104">
            <v>-1.1058669999999999</v>
          </cell>
          <cell r="E104">
            <v>-1009.554</v>
          </cell>
        </row>
        <row r="105">
          <cell r="C105">
            <v>-1.1118459999999999</v>
          </cell>
          <cell r="E105">
            <v>-1026.625</v>
          </cell>
        </row>
        <row r="106">
          <cell r="C106">
            <v>-1.117944</v>
          </cell>
          <cell r="E106">
            <v>-1043.7719999999999</v>
          </cell>
        </row>
        <row r="107">
          <cell r="C107">
            <v>-1.123923</v>
          </cell>
          <cell r="E107">
            <v>-1060.932</v>
          </cell>
        </row>
        <row r="108">
          <cell r="C108">
            <v>-1.1299619999999999</v>
          </cell>
          <cell r="E108">
            <v>-1077.9870000000001</v>
          </cell>
        </row>
        <row r="109">
          <cell r="C109">
            <v>-1.1359410000000001</v>
          </cell>
          <cell r="E109">
            <v>-1095.143</v>
          </cell>
        </row>
        <row r="110">
          <cell r="C110">
            <v>-1.14192</v>
          </cell>
          <cell r="E110">
            <v>-1112.386</v>
          </cell>
        </row>
        <row r="111">
          <cell r="C111">
            <v>-1.147899</v>
          </cell>
          <cell r="E111">
            <v>-1129.546</v>
          </cell>
        </row>
        <row r="112">
          <cell r="C112">
            <v>-1.153878</v>
          </cell>
          <cell r="E112">
            <v>-1146.81</v>
          </cell>
        </row>
        <row r="113">
          <cell r="C113">
            <v>-1.1598569999999999</v>
          </cell>
          <cell r="E113">
            <v>-1164.2860000000001</v>
          </cell>
        </row>
        <row r="114">
          <cell r="C114">
            <v>-1.1658949999999999</v>
          </cell>
          <cell r="E114">
            <v>-1181.8979999999999</v>
          </cell>
        </row>
        <row r="115">
          <cell r="C115">
            <v>-1.171934</v>
          </cell>
          <cell r="E115">
            <v>-1199.587</v>
          </cell>
        </row>
        <row r="116">
          <cell r="C116">
            <v>-1.177913</v>
          </cell>
          <cell r="E116">
            <v>-1217.491</v>
          </cell>
        </row>
        <row r="117">
          <cell r="C117">
            <v>-1.1839519999999999</v>
          </cell>
          <cell r="E117">
            <v>-1235.5930000000001</v>
          </cell>
        </row>
        <row r="118">
          <cell r="C118">
            <v>-1.1899310000000001</v>
          </cell>
          <cell r="E118">
            <v>-1253.68</v>
          </cell>
        </row>
        <row r="119">
          <cell r="C119">
            <v>-1.1959690000000001</v>
          </cell>
          <cell r="E119">
            <v>-1271.6790000000001</v>
          </cell>
        </row>
        <row r="120">
          <cell r="C120">
            <v>-1.201948</v>
          </cell>
          <cell r="E120">
            <v>-1289.6590000000001</v>
          </cell>
        </row>
        <row r="121">
          <cell r="C121">
            <v>-1.2079869999999999</v>
          </cell>
          <cell r="E121">
            <v>-1307.9090000000001</v>
          </cell>
        </row>
        <row r="122">
          <cell r="C122">
            <v>-1.2139059999999999</v>
          </cell>
          <cell r="E122">
            <v>-1326.393</v>
          </cell>
        </row>
        <row r="123">
          <cell r="C123">
            <v>-1.2199450000000001</v>
          </cell>
          <cell r="E123">
            <v>-1344.9269999999999</v>
          </cell>
        </row>
        <row r="124">
          <cell r="C124">
            <v>-1.2258640000000001</v>
          </cell>
          <cell r="E124">
            <v>-1363.5519999999999</v>
          </cell>
        </row>
        <row r="125">
          <cell r="C125">
            <v>-1.2319629999999999</v>
          </cell>
          <cell r="E125">
            <v>-1382.1289999999999</v>
          </cell>
        </row>
        <row r="126">
          <cell r="C126">
            <v>-1.2379420000000001</v>
          </cell>
          <cell r="E126">
            <v>-1400.644</v>
          </cell>
        </row>
        <row r="127">
          <cell r="C127">
            <v>-1.2439800000000001</v>
          </cell>
          <cell r="E127">
            <v>-1419.1469999999999</v>
          </cell>
        </row>
        <row r="128">
          <cell r="C128">
            <v>-1.249959</v>
          </cell>
          <cell r="E128">
            <v>-1437.83</v>
          </cell>
        </row>
        <row r="129">
          <cell r="C129">
            <v>-1.2559979999999999</v>
          </cell>
          <cell r="E129">
            <v>-1456.5519999999999</v>
          </cell>
        </row>
        <row r="130">
          <cell r="C130">
            <v>-1.261917</v>
          </cell>
          <cell r="E130">
            <v>-1475.2739999999999</v>
          </cell>
        </row>
        <row r="131">
          <cell r="C131">
            <v>-1.2678959999999999</v>
          </cell>
          <cell r="E131">
            <v>-1493.981</v>
          </cell>
        </row>
        <row r="132">
          <cell r="C132">
            <v>-1.2738750000000001</v>
          </cell>
          <cell r="E132">
            <v>-1512.643</v>
          </cell>
        </row>
        <row r="133">
          <cell r="C133">
            <v>-1.279914</v>
          </cell>
          <cell r="E133">
            <v>-1531.4259999999999</v>
          </cell>
        </row>
        <row r="134">
          <cell r="C134">
            <v>-1.28386</v>
          </cell>
          <cell r="E134">
            <v>-1544.1</v>
          </cell>
        </row>
        <row r="135">
          <cell r="C135">
            <v>-1.2879259999999999</v>
          </cell>
          <cell r="E135">
            <v>-1556.81</v>
          </cell>
        </row>
        <row r="136">
          <cell r="C136">
            <v>-1.2918719999999999</v>
          </cell>
          <cell r="E136">
            <v>-1569.4169999999999</v>
          </cell>
        </row>
        <row r="137">
          <cell r="C137">
            <v>-1.2958179999999999</v>
          </cell>
          <cell r="E137">
            <v>-1582.01</v>
          </cell>
        </row>
        <row r="138">
          <cell r="C138">
            <v>-1.299884</v>
          </cell>
          <cell r="E138">
            <v>-1594.7080000000001</v>
          </cell>
        </row>
        <row r="139">
          <cell r="C139">
            <v>-1.30383</v>
          </cell>
          <cell r="E139">
            <v>-1607.4</v>
          </cell>
        </row>
        <row r="140">
          <cell r="C140">
            <v>-1.307776</v>
          </cell>
          <cell r="E140">
            <v>-1620.1410000000001</v>
          </cell>
        </row>
        <row r="141">
          <cell r="C141">
            <v>-1.311841</v>
          </cell>
          <cell r="E141">
            <v>-1632.9390000000001</v>
          </cell>
        </row>
        <row r="142">
          <cell r="C142">
            <v>-1.315847</v>
          </cell>
          <cell r="E142">
            <v>-1645.8140000000001</v>
          </cell>
        </row>
        <row r="143">
          <cell r="C143">
            <v>-1.3197939999999999</v>
          </cell>
          <cell r="E143">
            <v>-1658.79</v>
          </cell>
        </row>
        <row r="144">
          <cell r="C144">
            <v>-1.3237989999999999</v>
          </cell>
          <cell r="E144">
            <v>-1671.7819999999999</v>
          </cell>
        </row>
        <row r="145">
          <cell r="C145">
            <v>-1.3278049999999999</v>
          </cell>
          <cell r="E145">
            <v>-1684.7190000000001</v>
          </cell>
        </row>
        <row r="146">
          <cell r="C146">
            <v>-1.3317509999999999</v>
          </cell>
          <cell r="E146">
            <v>-1697.5889999999999</v>
          </cell>
        </row>
        <row r="147">
          <cell r="C147">
            <v>-1.335817</v>
          </cell>
          <cell r="E147">
            <v>-1710.47</v>
          </cell>
        </row>
        <row r="148">
          <cell r="C148">
            <v>-1.339823</v>
          </cell>
          <cell r="E148">
            <v>-1723.3889999999999</v>
          </cell>
        </row>
        <row r="149">
          <cell r="C149">
            <v>-1.3438289999999999</v>
          </cell>
          <cell r="E149">
            <v>-1736.386</v>
          </cell>
        </row>
        <row r="150">
          <cell r="C150">
            <v>-1.3477749999999999</v>
          </cell>
          <cell r="E150">
            <v>-1749.489</v>
          </cell>
        </row>
        <row r="151">
          <cell r="C151">
            <v>-1.3517809999999999</v>
          </cell>
          <cell r="E151">
            <v>-1762.585</v>
          </cell>
        </row>
        <row r="152">
          <cell r="C152">
            <v>-1.3557870000000001</v>
          </cell>
          <cell r="E152">
            <v>-1775.693</v>
          </cell>
        </row>
        <row r="153">
          <cell r="C153">
            <v>-1.359793</v>
          </cell>
          <cell r="E153">
            <v>-1788.7940000000001</v>
          </cell>
        </row>
        <row r="154">
          <cell r="C154">
            <v>-1.363799</v>
          </cell>
          <cell r="E154">
            <v>-1801.8520000000001</v>
          </cell>
        </row>
        <row r="155">
          <cell r="C155">
            <v>-1.3678049999999999</v>
          </cell>
          <cell r="E155">
            <v>-1814.885</v>
          </cell>
        </row>
        <row r="156">
          <cell r="C156">
            <v>-1.3717509999999999</v>
          </cell>
          <cell r="E156">
            <v>-1827.9090000000001</v>
          </cell>
        </row>
        <row r="157">
          <cell r="C157">
            <v>-1.3758159999999999</v>
          </cell>
          <cell r="E157">
            <v>-1841.0360000000001</v>
          </cell>
        </row>
        <row r="158">
          <cell r="C158">
            <v>-1.3798220000000001</v>
          </cell>
          <cell r="E158">
            <v>-1854.2139999999999</v>
          </cell>
        </row>
        <row r="159">
          <cell r="C159">
            <v>-1.3837680000000001</v>
          </cell>
          <cell r="E159">
            <v>-1867.453</v>
          </cell>
        </row>
        <row r="160">
          <cell r="C160">
            <v>-1.3877740000000001</v>
          </cell>
          <cell r="E160">
            <v>-1880.761</v>
          </cell>
        </row>
        <row r="161">
          <cell r="C161">
            <v>-1.39184</v>
          </cell>
          <cell r="E161">
            <v>-1894.075</v>
          </cell>
        </row>
        <row r="162">
          <cell r="C162">
            <v>-1.395786</v>
          </cell>
          <cell r="E162">
            <v>-1907.374</v>
          </cell>
        </row>
        <row r="163">
          <cell r="C163">
            <v>-1.3998520000000001</v>
          </cell>
          <cell r="E163">
            <v>-1920.6610000000001</v>
          </cell>
        </row>
        <row r="164">
          <cell r="C164">
            <v>-1.4038569999999999</v>
          </cell>
          <cell r="E164">
            <v>-1933.9059999999999</v>
          </cell>
        </row>
        <row r="165">
          <cell r="C165">
            <v>-1.4078040000000001</v>
          </cell>
          <cell r="E165">
            <v>-1947.2070000000001</v>
          </cell>
        </row>
        <row r="166">
          <cell r="C166">
            <v>-1.411869</v>
          </cell>
          <cell r="E166">
            <v>-1960.5329999999999</v>
          </cell>
        </row>
        <row r="167">
          <cell r="C167">
            <v>-1.415815</v>
          </cell>
          <cell r="E167">
            <v>-1973.845</v>
          </cell>
        </row>
        <row r="168">
          <cell r="C168">
            <v>-1.419821</v>
          </cell>
          <cell r="E168">
            <v>-1987.2</v>
          </cell>
        </row>
        <row r="169">
          <cell r="C169">
            <v>-1.4238869999999999</v>
          </cell>
          <cell r="E169">
            <v>-2000.615</v>
          </cell>
        </row>
        <row r="170">
          <cell r="C170">
            <v>-1.4278329999999999</v>
          </cell>
          <cell r="E170">
            <v>-2013.998</v>
          </cell>
        </row>
        <row r="171">
          <cell r="C171">
            <v>-1.4318390000000001</v>
          </cell>
          <cell r="E171">
            <v>-2027.326</v>
          </cell>
        </row>
        <row r="172">
          <cell r="C172">
            <v>-1.435845</v>
          </cell>
          <cell r="E172">
            <v>-2040.7570000000001</v>
          </cell>
        </row>
        <row r="173">
          <cell r="C173">
            <v>-1.439851</v>
          </cell>
          <cell r="E173">
            <v>-2054.3150000000001</v>
          </cell>
        </row>
        <row r="174">
          <cell r="C174">
            <v>-1.4438569999999999</v>
          </cell>
          <cell r="E174">
            <v>-2067.8739999999998</v>
          </cell>
        </row>
        <row r="175">
          <cell r="C175">
            <v>-1.4478629999999999</v>
          </cell>
          <cell r="E175">
            <v>-2081.4259999999999</v>
          </cell>
        </row>
        <row r="176">
          <cell r="C176">
            <v>-1.4518089999999999</v>
          </cell>
          <cell r="E176">
            <v>-2094.944</v>
          </cell>
        </row>
        <row r="177">
          <cell r="C177">
            <v>-1.4558150000000001</v>
          </cell>
          <cell r="E177">
            <v>-2108.4580000000001</v>
          </cell>
        </row>
        <row r="178">
          <cell r="C178">
            <v>-1.4598199999999999</v>
          </cell>
          <cell r="E178">
            <v>-2121.9879999999998</v>
          </cell>
        </row>
        <row r="179">
          <cell r="C179">
            <v>-1.463767</v>
          </cell>
          <cell r="E179">
            <v>-2135.5050000000001</v>
          </cell>
        </row>
        <row r="180">
          <cell r="C180">
            <v>-1.467832</v>
          </cell>
          <cell r="E180">
            <v>-2148.9929999999999</v>
          </cell>
        </row>
        <row r="181">
          <cell r="C181">
            <v>-1.471778</v>
          </cell>
          <cell r="E181">
            <v>-2162.451</v>
          </cell>
        </row>
        <row r="182">
          <cell r="C182">
            <v>-1.475784</v>
          </cell>
          <cell r="E182">
            <v>-2175.942</v>
          </cell>
        </row>
        <row r="183">
          <cell r="C183">
            <v>-1.4798500000000001</v>
          </cell>
          <cell r="E183">
            <v>-2189.4749999999999</v>
          </cell>
        </row>
        <row r="184">
          <cell r="C184">
            <v>-1.4837959999999999</v>
          </cell>
          <cell r="E184">
            <v>-2202.9740000000002</v>
          </cell>
        </row>
        <row r="185">
          <cell r="C185">
            <v>-1.4877419999999999</v>
          </cell>
          <cell r="E185">
            <v>-2216.4389999999999</v>
          </cell>
        </row>
        <row r="186">
          <cell r="C186">
            <v>-1.491808</v>
          </cell>
          <cell r="E186">
            <v>-2229.875</v>
          </cell>
        </row>
        <row r="187">
          <cell r="C187">
            <v>-1.495754</v>
          </cell>
          <cell r="E187">
            <v>-2243.3339999999998</v>
          </cell>
        </row>
        <row r="188">
          <cell r="C188">
            <v>-1.49976</v>
          </cell>
          <cell r="E188">
            <v>-2256.797</v>
          </cell>
        </row>
        <row r="189">
          <cell r="C189">
            <v>-1.503825</v>
          </cell>
          <cell r="E189">
            <v>-2270.248</v>
          </cell>
        </row>
        <row r="190">
          <cell r="C190">
            <v>-1.5077719999999999</v>
          </cell>
          <cell r="E190">
            <v>-2283.777</v>
          </cell>
        </row>
        <row r="191">
          <cell r="C191">
            <v>-1.5117780000000001</v>
          </cell>
          <cell r="E191">
            <v>-2297.4169999999999</v>
          </cell>
        </row>
        <row r="192">
          <cell r="C192">
            <v>-1.515784</v>
          </cell>
          <cell r="E192">
            <v>-2311.2370000000001</v>
          </cell>
        </row>
        <row r="193">
          <cell r="C193">
            <v>-1.519849</v>
          </cell>
          <cell r="E193">
            <v>-2325.2080000000001</v>
          </cell>
        </row>
        <row r="194">
          <cell r="C194">
            <v>-1.523855</v>
          </cell>
          <cell r="E194">
            <v>-2339.2269999999999</v>
          </cell>
        </row>
        <row r="195">
          <cell r="C195">
            <v>-1.5278609999999999</v>
          </cell>
          <cell r="E195">
            <v>-2353.1869999999999</v>
          </cell>
        </row>
        <row r="196">
          <cell r="C196">
            <v>-1.5318670000000001</v>
          </cell>
          <cell r="E196">
            <v>-2367.049</v>
          </cell>
        </row>
        <row r="197">
          <cell r="C197">
            <v>-1.535873</v>
          </cell>
          <cell r="E197">
            <v>-2380.9070000000002</v>
          </cell>
        </row>
        <row r="198">
          <cell r="C198">
            <v>-1.539819</v>
          </cell>
          <cell r="E198">
            <v>-2394.828</v>
          </cell>
        </row>
        <row r="199">
          <cell r="C199">
            <v>-1.543884</v>
          </cell>
          <cell r="E199">
            <v>-2408.884</v>
          </cell>
        </row>
        <row r="200">
          <cell r="C200">
            <v>-1.54789</v>
          </cell>
          <cell r="E200">
            <v>-2423.0230000000001</v>
          </cell>
        </row>
        <row r="201">
          <cell r="C201">
            <v>-1.551836</v>
          </cell>
          <cell r="E201">
            <v>-2437.1469999999999</v>
          </cell>
        </row>
        <row r="202">
          <cell r="C202">
            <v>-1.5558419999999999</v>
          </cell>
          <cell r="E202">
            <v>-2451.239</v>
          </cell>
        </row>
        <row r="203">
          <cell r="C203">
            <v>-1.5598479999999999</v>
          </cell>
          <cell r="E203">
            <v>-2465.3980000000001</v>
          </cell>
        </row>
        <row r="204">
          <cell r="C204">
            <v>-1.5638540000000001</v>
          </cell>
          <cell r="E204">
            <v>-2479.5740000000001</v>
          </cell>
        </row>
        <row r="205">
          <cell r="C205">
            <v>-1.56792</v>
          </cell>
          <cell r="E205">
            <v>-2493.7379999999998</v>
          </cell>
        </row>
        <row r="206">
          <cell r="C206">
            <v>-1.5719259999999999</v>
          </cell>
          <cell r="E206">
            <v>-2507.944</v>
          </cell>
        </row>
        <row r="207">
          <cell r="C207">
            <v>-1.5759320000000001</v>
          </cell>
          <cell r="E207">
            <v>-2522.1460000000002</v>
          </cell>
        </row>
        <row r="208">
          <cell r="C208">
            <v>-1.5799380000000001</v>
          </cell>
          <cell r="E208">
            <v>-2536.3420000000001</v>
          </cell>
        </row>
        <row r="209">
          <cell r="C209">
            <v>-1.583944</v>
          </cell>
          <cell r="E209">
            <v>-2550.5590000000002</v>
          </cell>
        </row>
        <row r="210">
          <cell r="C210">
            <v>-1.58789</v>
          </cell>
          <cell r="E210">
            <v>-2564.817</v>
          </cell>
        </row>
        <row r="211">
          <cell r="C211">
            <v>-1.591955</v>
          </cell>
          <cell r="E211">
            <v>-2579.1689999999999</v>
          </cell>
        </row>
        <row r="212">
          <cell r="C212">
            <v>-1.595961</v>
          </cell>
          <cell r="E212">
            <v>-2593.6170000000002</v>
          </cell>
        </row>
        <row r="213">
          <cell r="C213">
            <v>-1.599907</v>
          </cell>
          <cell r="E213">
            <v>-2608.049</v>
          </cell>
        </row>
        <row r="214">
          <cell r="C214">
            <v>-1.6039730000000001</v>
          </cell>
          <cell r="E214">
            <v>-2622.4180000000001</v>
          </cell>
        </row>
        <row r="215">
          <cell r="C215">
            <v>-1.6079190000000001</v>
          </cell>
          <cell r="E215">
            <v>-2636.817</v>
          </cell>
        </row>
        <row r="216">
          <cell r="C216">
            <v>-1.6119250000000001</v>
          </cell>
          <cell r="E216">
            <v>-2651.2379999999998</v>
          </cell>
        </row>
        <row r="217">
          <cell r="C217">
            <v>-1.615931</v>
          </cell>
          <cell r="E217">
            <v>-2665.7139999999999</v>
          </cell>
        </row>
        <row r="218">
          <cell r="C218">
            <v>-1.619937</v>
          </cell>
          <cell r="E218">
            <v>-2680.1889999999999</v>
          </cell>
        </row>
        <row r="219">
          <cell r="C219">
            <v>-1.6239429999999999</v>
          </cell>
          <cell r="E219">
            <v>-2694.7240000000002</v>
          </cell>
        </row>
        <row r="220">
          <cell r="C220">
            <v>-1.6280079999999999</v>
          </cell>
          <cell r="E220">
            <v>-2709.348</v>
          </cell>
        </row>
        <row r="221">
          <cell r="C221">
            <v>-1.6319539999999999</v>
          </cell>
          <cell r="E221">
            <v>-2723.8969999999999</v>
          </cell>
        </row>
        <row r="222">
          <cell r="C222">
            <v>-1.6359600000000001</v>
          </cell>
          <cell r="E222">
            <v>-2738.3620000000001</v>
          </cell>
        </row>
        <row r="223">
          <cell r="C223">
            <v>-1.640026</v>
          </cell>
          <cell r="E223">
            <v>-2752.8539999999998</v>
          </cell>
        </row>
        <row r="224">
          <cell r="C224">
            <v>-1.643972</v>
          </cell>
          <cell r="E224">
            <v>-2767.4250000000002</v>
          </cell>
        </row>
        <row r="225">
          <cell r="C225">
            <v>-1.6479779999999999</v>
          </cell>
          <cell r="E225">
            <v>-2782.07</v>
          </cell>
        </row>
        <row r="226">
          <cell r="C226">
            <v>-1.6519839999999999</v>
          </cell>
          <cell r="E226">
            <v>-2796.6959999999999</v>
          </cell>
        </row>
        <row r="227">
          <cell r="C227">
            <v>-1.6559299999999999</v>
          </cell>
          <cell r="E227">
            <v>-2811.2730000000001</v>
          </cell>
        </row>
        <row r="228">
          <cell r="C228">
            <v>-1.6599360000000001</v>
          </cell>
          <cell r="E228">
            <v>-2825.8539999999998</v>
          </cell>
        </row>
        <row r="229">
          <cell r="C229">
            <v>-1.664002</v>
          </cell>
          <cell r="E229">
            <v>-2840.5230000000001</v>
          </cell>
        </row>
        <row r="230">
          <cell r="C230">
            <v>-1.667948</v>
          </cell>
          <cell r="E230">
            <v>-2855.2350000000001</v>
          </cell>
        </row>
        <row r="231">
          <cell r="C231">
            <v>-1.6719539999999999</v>
          </cell>
          <cell r="E231">
            <v>-2869.94</v>
          </cell>
        </row>
        <row r="232">
          <cell r="C232">
            <v>-1.6759599999999999</v>
          </cell>
          <cell r="E232">
            <v>-2884.6509999999998</v>
          </cell>
        </row>
        <row r="233">
          <cell r="C233">
            <v>-1.6799059999999999</v>
          </cell>
          <cell r="E233">
            <v>-2899.337</v>
          </cell>
        </row>
        <row r="234">
          <cell r="C234">
            <v>-1.6839710000000001</v>
          </cell>
          <cell r="E234">
            <v>-2914.0360000000001</v>
          </cell>
        </row>
        <row r="235">
          <cell r="C235">
            <v>-1.6879169999999999</v>
          </cell>
          <cell r="E235">
            <v>-2928.7</v>
          </cell>
        </row>
        <row r="236">
          <cell r="C236">
            <v>-1.6919230000000001</v>
          </cell>
          <cell r="E236">
            <v>-2943.3220000000001</v>
          </cell>
        </row>
        <row r="237">
          <cell r="C237">
            <v>-1.695929</v>
          </cell>
          <cell r="E237">
            <v>-2957.9780000000001</v>
          </cell>
        </row>
        <row r="238">
          <cell r="C238">
            <v>-1.699935</v>
          </cell>
          <cell r="E238">
            <v>-2972.7179999999998</v>
          </cell>
        </row>
        <row r="239">
          <cell r="C239">
            <v>-1.7039409999999999</v>
          </cell>
          <cell r="E239">
            <v>-2987.5390000000002</v>
          </cell>
        </row>
        <row r="240">
          <cell r="C240">
            <v>-1.7079470000000001</v>
          </cell>
          <cell r="E240">
            <v>-3002.4189999999999</v>
          </cell>
        </row>
        <row r="241">
          <cell r="C241">
            <v>-1.7119530000000001</v>
          </cell>
          <cell r="E241">
            <v>-3017.2150000000001</v>
          </cell>
        </row>
        <row r="242">
          <cell r="C242">
            <v>-1.7158990000000001</v>
          </cell>
          <cell r="E242">
            <v>-3032.0149999999999</v>
          </cell>
        </row>
        <row r="243">
          <cell r="C243">
            <v>-1.719905</v>
          </cell>
          <cell r="E243">
            <v>-3046.8589999999999</v>
          </cell>
        </row>
        <row r="244">
          <cell r="C244">
            <v>-1.723911</v>
          </cell>
          <cell r="E244">
            <v>-3061.7240000000002</v>
          </cell>
        </row>
        <row r="245">
          <cell r="C245">
            <v>-1.7279169999999999</v>
          </cell>
          <cell r="E245">
            <v>-3076.5349999999999</v>
          </cell>
        </row>
        <row r="246">
          <cell r="C246">
            <v>-1.7319230000000001</v>
          </cell>
          <cell r="E246">
            <v>-3091.3670000000002</v>
          </cell>
        </row>
        <row r="247">
          <cell r="C247">
            <v>-1.7359279999999999</v>
          </cell>
          <cell r="E247">
            <v>-3106.2869999999998</v>
          </cell>
        </row>
        <row r="248">
          <cell r="C248">
            <v>-1.7399340000000001</v>
          </cell>
          <cell r="E248">
            <v>-3121.2510000000002</v>
          </cell>
        </row>
        <row r="249">
          <cell r="C249">
            <v>-1.7438800000000001</v>
          </cell>
          <cell r="E249">
            <v>-3136.2130000000002</v>
          </cell>
        </row>
        <row r="250">
          <cell r="C250">
            <v>-1.747946</v>
          </cell>
          <cell r="E250">
            <v>-3151.2080000000001</v>
          </cell>
        </row>
        <row r="251">
          <cell r="C251">
            <v>-1.751892</v>
          </cell>
          <cell r="E251">
            <v>-3166.2829999999999</v>
          </cell>
        </row>
        <row r="252">
          <cell r="C252">
            <v>-1.755898</v>
          </cell>
          <cell r="E252">
            <v>-3181.4749999999999</v>
          </cell>
        </row>
        <row r="253">
          <cell r="C253">
            <v>-1.7599039999999999</v>
          </cell>
          <cell r="E253">
            <v>-3196.6950000000002</v>
          </cell>
        </row>
        <row r="254">
          <cell r="C254">
            <v>-1.7639100000000001</v>
          </cell>
          <cell r="E254">
            <v>-3211.942</v>
          </cell>
        </row>
        <row r="255">
          <cell r="C255">
            <v>-1.767916</v>
          </cell>
          <cell r="E255">
            <v>-3227.1750000000002</v>
          </cell>
        </row>
        <row r="256">
          <cell r="C256">
            <v>-1.771922</v>
          </cell>
          <cell r="E256">
            <v>-3242.33</v>
          </cell>
        </row>
        <row r="257">
          <cell r="C257">
            <v>-1.775928</v>
          </cell>
          <cell r="E257">
            <v>-3257.46</v>
          </cell>
        </row>
        <row r="258">
          <cell r="C258">
            <v>-1.779933</v>
          </cell>
          <cell r="E258">
            <v>-3272.5790000000002</v>
          </cell>
        </row>
        <row r="259">
          <cell r="C259">
            <v>-1.7839989999999999</v>
          </cell>
          <cell r="E259">
            <v>-3287.6509999999998</v>
          </cell>
        </row>
        <row r="260">
          <cell r="C260">
            <v>-1.7879449999999999</v>
          </cell>
          <cell r="E260">
            <v>-3302.7570000000001</v>
          </cell>
        </row>
        <row r="261">
          <cell r="C261">
            <v>-1.7918909999999999</v>
          </cell>
          <cell r="E261">
            <v>-3317.8879999999999</v>
          </cell>
        </row>
        <row r="262">
          <cell r="C262">
            <v>-1.795957</v>
          </cell>
          <cell r="E262">
            <v>-3333.0279999999998</v>
          </cell>
        </row>
        <row r="263">
          <cell r="C263">
            <v>-1.799903</v>
          </cell>
          <cell r="E263">
            <v>-3348.1509999999998</v>
          </cell>
        </row>
        <row r="264">
          <cell r="C264">
            <v>-1.803909</v>
          </cell>
          <cell r="E264">
            <v>-3363.1779999999999</v>
          </cell>
        </row>
        <row r="265">
          <cell r="C265">
            <v>-1.8079750000000001</v>
          </cell>
          <cell r="E265">
            <v>-3378.2779999999998</v>
          </cell>
        </row>
        <row r="266">
          <cell r="C266">
            <v>-1.8118609999999999</v>
          </cell>
          <cell r="E266">
            <v>-3393.4259999999999</v>
          </cell>
        </row>
        <row r="267">
          <cell r="C267">
            <v>-1.8158669999999999</v>
          </cell>
          <cell r="E267">
            <v>-3408.5639999999999</v>
          </cell>
        </row>
        <row r="268">
          <cell r="C268">
            <v>-1.8198730000000001</v>
          </cell>
          <cell r="E268">
            <v>-3423.712</v>
          </cell>
        </row>
        <row r="269">
          <cell r="C269">
            <v>-1.8238190000000001</v>
          </cell>
          <cell r="E269">
            <v>-3438.9929999999999</v>
          </cell>
        </row>
        <row r="270">
          <cell r="C270">
            <v>-1.827825</v>
          </cell>
          <cell r="E270">
            <v>-3454.2910000000002</v>
          </cell>
        </row>
        <row r="271">
          <cell r="C271">
            <v>-1.8318909999999999</v>
          </cell>
          <cell r="E271">
            <v>-3469.5039999999999</v>
          </cell>
        </row>
        <row r="272">
          <cell r="C272">
            <v>-1.835896</v>
          </cell>
          <cell r="E272">
            <v>-3484.721</v>
          </cell>
        </row>
        <row r="273">
          <cell r="C273">
            <v>-1.8399019999999999</v>
          </cell>
          <cell r="E273">
            <v>-3499.87</v>
          </cell>
        </row>
        <row r="274">
          <cell r="C274">
            <v>-1.8439080000000001</v>
          </cell>
          <cell r="E274">
            <v>-3515.027</v>
          </cell>
        </row>
        <row r="275">
          <cell r="C275">
            <v>-1.8478540000000001</v>
          </cell>
          <cell r="E275">
            <v>-3530.259</v>
          </cell>
        </row>
        <row r="276">
          <cell r="C276">
            <v>-1.85192</v>
          </cell>
          <cell r="E276">
            <v>-3545.5250000000001</v>
          </cell>
        </row>
        <row r="277">
          <cell r="C277">
            <v>-1.855866</v>
          </cell>
          <cell r="E277">
            <v>-3560.7730000000001</v>
          </cell>
        </row>
        <row r="278">
          <cell r="C278">
            <v>-1.859872</v>
          </cell>
          <cell r="E278">
            <v>-3575.9520000000002</v>
          </cell>
        </row>
        <row r="279">
          <cell r="C279">
            <v>-1.8638779999999999</v>
          </cell>
          <cell r="E279">
            <v>-3591.09</v>
          </cell>
        </row>
        <row r="280">
          <cell r="C280">
            <v>-1.8678239999999999</v>
          </cell>
          <cell r="E280">
            <v>-3606.2710000000002</v>
          </cell>
        </row>
        <row r="281">
          <cell r="C281">
            <v>-1.8718300000000001</v>
          </cell>
          <cell r="E281">
            <v>-3621.5369999999998</v>
          </cell>
        </row>
        <row r="282">
          <cell r="C282">
            <v>-1.875896</v>
          </cell>
          <cell r="E282">
            <v>-3636.837</v>
          </cell>
        </row>
        <row r="283">
          <cell r="C283">
            <v>-1.879842</v>
          </cell>
          <cell r="E283">
            <v>-3652.1550000000002</v>
          </cell>
        </row>
        <row r="284">
          <cell r="C284">
            <v>-1.883848</v>
          </cell>
          <cell r="E284">
            <v>-3667.5149999999999</v>
          </cell>
        </row>
        <row r="285">
          <cell r="C285">
            <v>-1.887913</v>
          </cell>
          <cell r="E285">
            <v>-3682.8069999999998</v>
          </cell>
        </row>
        <row r="286">
          <cell r="C286">
            <v>-1.891859</v>
          </cell>
          <cell r="E286">
            <v>-3698.0619999999999</v>
          </cell>
        </row>
        <row r="287">
          <cell r="C287">
            <v>-1.8958649999999999</v>
          </cell>
          <cell r="E287">
            <v>-3713.328</v>
          </cell>
        </row>
        <row r="288">
          <cell r="C288">
            <v>-1.899931</v>
          </cell>
          <cell r="E288">
            <v>-3728.5970000000002</v>
          </cell>
        </row>
        <row r="289">
          <cell r="C289">
            <v>-1.903877</v>
          </cell>
          <cell r="E289">
            <v>-3743.9349999999999</v>
          </cell>
        </row>
        <row r="290">
          <cell r="C290">
            <v>-1.907883</v>
          </cell>
          <cell r="E290">
            <v>-3759.3339999999998</v>
          </cell>
        </row>
        <row r="291">
          <cell r="C291">
            <v>-1.911829</v>
          </cell>
          <cell r="E291">
            <v>-3774.748</v>
          </cell>
        </row>
        <row r="292">
          <cell r="C292">
            <v>-1.915775</v>
          </cell>
          <cell r="E292">
            <v>-3790.183</v>
          </cell>
        </row>
        <row r="293">
          <cell r="C293">
            <v>-1.9198409999999999</v>
          </cell>
          <cell r="E293">
            <v>-3805.6680000000001</v>
          </cell>
        </row>
        <row r="294">
          <cell r="C294">
            <v>-1.9238470000000001</v>
          </cell>
          <cell r="E294">
            <v>-3821.1489999999999</v>
          </cell>
        </row>
        <row r="295">
          <cell r="C295">
            <v>-1.9277930000000001</v>
          </cell>
          <cell r="E295">
            <v>-3836.634</v>
          </cell>
        </row>
        <row r="296">
          <cell r="C296">
            <v>-1.931799</v>
          </cell>
          <cell r="E296">
            <v>-3852.0569999999998</v>
          </cell>
        </row>
        <row r="297">
          <cell r="C297">
            <v>-1.935805</v>
          </cell>
          <cell r="E297">
            <v>-3867.42</v>
          </cell>
        </row>
        <row r="298">
          <cell r="C298">
            <v>-1.939751</v>
          </cell>
          <cell r="E298">
            <v>-3882.8560000000002</v>
          </cell>
        </row>
        <row r="299">
          <cell r="C299">
            <v>-1.943757</v>
          </cell>
          <cell r="E299">
            <v>-3898.32</v>
          </cell>
        </row>
        <row r="300">
          <cell r="C300">
            <v>-1.9478219999999999</v>
          </cell>
          <cell r="E300">
            <v>-3913.78</v>
          </cell>
        </row>
        <row r="301">
          <cell r="C301">
            <v>-1.9517679999999999</v>
          </cell>
          <cell r="E301">
            <v>-3929.1669999999999</v>
          </cell>
        </row>
        <row r="302">
          <cell r="C302">
            <v>-1.9557739999999999</v>
          </cell>
          <cell r="E302">
            <v>-3944.5129999999999</v>
          </cell>
        </row>
        <row r="303">
          <cell r="C303">
            <v>-1.9597800000000001</v>
          </cell>
          <cell r="E303">
            <v>-3959.8679999999999</v>
          </cell>
        </row>
        <row r="304">
          <cell r="C304">
            <v>-1.9637260000000001</v>
          </cell>
          <cell r="E304">
            <v>-3975.2469999999998</v>
          </cell>
        </row>
        <row r="305">
          <cell r="C305">
            <v>-1.967792</v>
          </cell>
          <cell r="E305">
            <v>-3990.6570000000002</v>
          </cell>
        </row>
        <row r="306">
          <cell r="C306">
            <v>-1.9717979999999999</v>
          </cell>
          <cell r="E306">
            <v>-4006.04</v>
          </cell>
        </row>
        <row r="307">
          <cell r="C307">
            <v>-1.9758039999999999</v>
          </cell>
          <cell r="E307">
            <v>-4021.453</v>
          </cell>
        </row>
        <row r="308">
          <cell r="C308">
            <v>-1.9798100000000001</v>
          </cell>
          <cell r="E308">
            <v>-4036.9609999999998</v>
          </cell>
        </row>
        <row r="309">
          <cell r="C309">
            <v>-1.983816</v>
          </cell>
          <cell r="E309">
            <v>-4052.556</v>
          </cell>
        </row>
        <row r="310">
          <cell r="C310">
            <v>-1.987822</v>
          </cell>
          <cell r="E310">
            <v>-4068.14</v>
          </cell>
        </row>
        <row r="311">
          <cell r="C311">
            <v>-1.991827</v>
          </cell>
          <cell r="E311">
            <v>-4083.76</v>
          </cell>
        </row>
        <row r="312">
          <cell r="C312">
            <v>-1.995833</v>
          </cell>
          <cell r="E312">
            <v>-4099.3720000000003</v>
          </cell>
        </row>
        <row r="313">
          <cell r="C313">
            <v>-1.9998389999999999</v>
          </cell>
          <cell r="E313">
            <v>-4114.9589999999998</v>
          </cell>
        </row>
        <row r="314">
          <cell r="C314">
            <v>-2.0037850000000001</v>
          </cell>
          <cell r="E314">
            <v>-4130.5839999999998</v>
          </cell>
        </row>
        <row r="315">
          <cell r="C315">
            <v>-2.0077910000000001</v>
          </cell>
          <cell r="E315">
            <v>-4146.1760000000004</v>
          </cell>
        </row>
        <row r="316">
          <cell r="C316">
            <v>-2.0117970000000001</v>
          </cell>
          <cell r="E316">
            <v>-4161.6540000000005</v>
          </cell>
        </row>
        <row r="317">
          <cell r="C317">
            <v>-2.0157430000000001</v>
          </cell>
          <cell r="E317">
            <v>-4177.0990000000002</v>
          </cell>
        </row>
        <row r="318">
          <cell r="C318">
            <v>-2.019749</v>
          </cell>
          <cell r="E318">
            <v>-4192.5320000000002</v>
          </cell>
        </row>
        <row r="319">
          <cell r="C319">
            <v>-2.023755</v>
          </cell>
          <cell r="E319">
            <v>-4208.0119999999997</v>
          </cell>
        </row>
        <row r="320">
          <cell r="C320">
            <v>-2.0277609999999999</v>
          </cell>
          <cell r="E320">
            <v>-4223.5370000000003</v>
          </cell>
        </row>
        <row r="321">
          <cell r="C321">
            <v>-2.0317669999999999</v>
          </cell>
          <cell r="E321">
            <v>-4239.0050000000001</v>
          </cell>
        </row>
        <row r="322">
          <cell r="C322">
            <v>-2.0357729999999998</v>
          </cell>
          <cell r="E322">
            <v>-4254.4210000000003</v>
          </cell>
        </row>
        <row r="323">
          <cell r="C323">
            <v>-2.0397789999999998</v>
          </cell>
          <cell r="E323">
            <v>-4269.8789999999999</v>
          </cell>
        </row>
        <row r="324">
          <cell r="C324">
            <v>-2.043844</v>
          </cell>
          <cell r="E324">
            <v>-4285.3810000000003</v>
          </cell>
        </row>
        <row r="325">
          <cell r="C325">
            <v>-2.0478499999999999</v>
          </cell>
          <cell r="E325">
            <v>-4300.9309999999996</v>
          </cell>
        </row>
        <row r="326">
          <cell r="C326">
            <v>-2.051796</v>
          </cell>
          <cell r="E326">
            <v>-4316.5290000000005</v>
          </cell>
        </row>
        <row r="327">
          <cell r="C327">
            <v>-2.0558019999999999</v>
          </cell>
          <cell r="E327">
            <v>-4332.1589999999997</v>
          </cell>
        </row>
        <row r="328">
          <cell r="C328">
            <v>-2.0598679999999998</v>
          </cell>
          <cell r="E328">
            <v>-4347.7510000000002</v>
          </cell>
        </row>
        <row r="329">
          <cell r="C329">
            <v>-2.0638740000000002</v>
          </cell>
          <cell r="E329">
            <v>-4363.3220000000001</v>
          </cell>
        </row>
        <row r="330">
          <cell r="C330">
            <v>-2.0678800000000002</v>
          </cell>
          <cell r="E330">
            <v>-4378.8620000000001</v>
          </cell>
        </row>
        <row r="331">
          <cell r="C331">
            <v>-2.0718860000000001</v>
          </cell>
          <cell r="E331">
            <v>-4394.3339999999998</v>
          </cell>
        </row>
        <row r="332">
          <cell r="C332">
            <v>-2.0758909999999999</v>
          </cell>
          <cell r="E332">
            <v>-4409.8620000000001</v>
          </cell>
        </row>
        <row r="333">
          <cell r="C333">
            <v>-2.0798380000000001</v>
          </cell>
          <cell r="E333">
            <v>-4425.4269999999997</v>
          </cell>
        </row>
        <row r="334">
          <cell r="C334">
            <v>-2.083844</v>
          </cell>
          <cell r="E334">
            <v>-4441.0259999999998</v>
          </cell>
        </row>
        <row r="335">
          <cell r="C335">
            <v>-2.0878489999999998</v>
          </cell>
          <cell r="E335">
            <v>-4456.6869999999999</v>
          </cell>
        </row>
        <row r="336">
          <cell r="C336">
            <v>-2.0917949999999998</v>
          </cell>
          <cell r="E336">
            <v>-4472.3729999999996</v>
          </cell>
        </row>
        <row r="337">
          <cell r="C337">
            <v>-2.0958009999999998</v>
          </cell>
          <cell r="E337">
            <v>-4488.049</v>
          </cell>
        </row>
        <row r="338">
          <cell r="C338">
            <v>-2.0998070000000002</v>
          </cell>
          <cell r="E338">
            <v>-4503.683</v>
          </cell>
        </row>
        <row r="339">
          <cell r="C339">
            <v>-2.1038130000000002</v>
          </cell>
          <cell r="E339">
            <v>-4519.3239999999996</v>
          </cell>
        </row>
        <row r="340">
          <cell r="C340">
            <v>-2.1078190000000001</v>
          </cell>
          <cell r="E340">
            <v>-4534.9570000000003</v>
          </cell>
        </row>
        <row r="341">
          <cell r="C341">
            <v>-2.1117650000000001</v>
          </cell>
          <cell r="E341">
            <v>-4550.5510000000004</v>
          </cell>
        </row>
        <row r="342">
          <cell r="C342">
            <v>-2.1157710000000001</v>
          </cell>
          <cell r="E342">
            <v>-4566.1239999999998</v>
          </cell>
        </row>
        <row r="343">
          <cell r="C343">
            <v>-2.119777</v>
          </cell>
          <cell r="E343">
            <v>-4581.652</v>
          </cell>
        </row>
        <row r="344">
          <cell r="C344">
            <v>-2.123723</v>
          </cell>
          <cell r="E344">
            <v>-4597.1229999999996</v>
          </cell>
        </row>
        <row r="345">
          <cell r="C345">
            <v>-2.127729</v>
          </cell>
          <cell r="E345">
            <v>-4612.6530000000002</v>
          </cell>
        </row>
        <row r="346">
          <cell r="C346">
            <v>-2.1317349999999999</v>
          </cell>
          <cell r="E346">
            <v>-4628.2539999999999</v>
          </cell>
        </row>
        <row r="347">
          <cell r="C347">
            <v>-2.1356809999999999</v>
          </cell>
          <cell r="E347">
            <v>-4643.9679999999998</v>
          </cell>
        </row>
        <row r="348">
          <cell r="C348">
            <v>-2.1397469999999998</v>
          </cell>
          <cell r="E348">
            <v>-4659.8059999999996</v>
          </cell>
        </row>
        <row r="349">
          <cell r="C349">
            <v>-2.1436929999999998</v>
          </cell>
          <cell r="E349">
            <v>-4675.71</v>
          </cell>
        </row>
        <row r="350">
          <cell r="C350">
            <v>-2.1476989999999998</v>
          </cell>
          <cell r="E350">
            <v>-4691.6099999999997</v>
          </cell>
        </row>
        <row r="351">
          <cell r="C351">
            <v>-2.1517050000000002</v>
          </cell>
          <cell r="E351">
            <v>-4707.4309999999996</v>
          </cell>
        </row>
        <row r="352">
          <cell r="C352">
            <v>-2.15577</v>
          </cell>
          <cell r="E352">
            <v>-4723.1679999999997</v>
          </cell>
        </row>
        <row r="353">
          <cell r="C353">
            <v>-2.1597759999999999</v>
          </cell>
          <cell r="E353">
            <v>-4738.9189999999999</v>
          </cell>
        </row>
        <row r="354">
          <cell r="C354">
            <v>-2.1637819999999999</v>
          </cell>
          <cell r="E354">
            <v>-4754.723</v>
          </cell>
        </row>
        <row r="355">
          <cell r="C355">
            <v>-2.1678480000000002</v>
          </cell>
          <cell r="E355">
            <v>-4770.4889999999996</v>
          </cell>
        </row>
        <row r="356">
          <cell r="C356">
            <v>-2.1718540000000002</v>
          </cell>
          <cell r="E356">
            <v>-4786.1959999999999</v>
          </cell>
        </row>
        <row r="357">
          <cell r="C357">
            <v>-2.1758600000000001</v>
          </cell>
          <cell r="E357">
            <v>-4801.92</v>
          </cell>
        </row>
        <row r="358">
          <cell r="C358">
            <v>-2.1798649999999999</v>
          </cell>
          <cell r="E358">
            <v>-4817.7659999999996</v>
          </cell>
        </row>
        <row r="359">
          <cell r="C359">
            <v>-2.1838109999999999</v>
          </cell>
          <cell r="E359">
            <v>-4833.7049999999999</v>
          </cell>
        </row>
        <row r="360">
          <cell r="C360">
            <v>-2.187818</v>
          </cell>
          <cell r="E360">
            <v>-4849.7370000000001</v>
          </cell>
        </row>
        <row r="361">
          <cell r="C361">
            <v>-2.1918829999999998</v>
          </cell>
          <cell r="E361">
            <v>-4865.7740000000003</v>
          </cell>
        </row>
        <row r="362">
          <cell r="C362">
            <v>-2.1958890000000002</v>
          </cell>
          <cell r="E362">
            <v>-4881.7529999999997</v>
          </cell>
        </row>
        <row r="363">
          <cell r="C363">
            <v>-2.1998950000000002</v>
          </cell>
          <cell r="E363">
            <v>-4897.7730000000001</v>
          </cell>
        </row>
        <row r="364">
          <cell r="C364">
            <v>-2.2039610000000001</v>
          </cell>
          <cell r="E364">
            <v>-4913.7330000000002</v>
          </cell>
        </row>
        <row r="365">
          <cell r="C365">
            <v>-2.2079070000000001</v>
          </cell>
          <cell r="E365">
            <v>-4929.67</v>
          </cell>
        </row>
        <row r="366">
          <cell r="C366">
            <v>-2.211913</v>
          </cell>
          <cell r="E366">
            <v>-4945.6189999999997</v>
          </cell>
        </row>
        <row r="367">
          <cell r="C367">
            <v>-2.2159779999999998</v>
          </cell>
          <cell r="E367">
            <v>-4961.6019999999999</v>
          </cell>
        </row>
        <row r="368">
          <cell r="C368">
            <v>-2.219865</v>
          </cell>
          <cell r="E368">
            <v>-4977.5780000000004</v>
          </cell>
        </row>
        <row r="369">
          <cell r="C369">
            <v>-2.2238699999999998</v>
          </cell>
          <cell r="E369">
            <v>-4993.4679999999998</v>
          </cell>
        </row>
        <row r="370">
          <cell r="C370">
            <v>-2.2279360000000001</v>
          </cell>
          <cell r="E370">
            <v>-5009.335</v>
          </cell>
        </row>
        <row r="371">
          <cell r="C371">
            <v>-2.2318229999999999</v>
          </cell>
          <cell r="E371">
            <v>-5025.2209999999995</v>
          </cell>
        </row>
        <row r="372">
          <cell r="C372">
            <v>-2.2358280000000001</v>
          </cell>
          <cell r="E372">
            <v>-5041.1130000000003</v>
          </cell>
        </row>
        <row r="373">
          <cell r="C373">
            <v>-2.2398940000000001</v>
          </cell>
          <cell r="E373">
            <v>-5057.0200000000004</v>
          </cell>
        </row>
        <row r="374">
          <cell r="C374">
            <v>-2.2437800000000001</v>
          </cell>
          <cell r="E374">
            <v>-5072.9189999999999</v>
          </cell>
        </row>
        <row r="375">
          <cell r="C375">
            <v>-2.2477860000000001</v>
          </cell>
          <cell r="E375">
            <v>-5088.8040000000001</v>
          </cell>
        </row>
        <row r="376">
          <cell r="C376">
            <v>-2.251792</v>
          </cell>
          <cell r="E376">
            <v>-5104.6549999999997</v>
          </cell>
        </row>
        <row r="377">
          <cell r="C377">
            <v>-2.255738</v>
          </cell>
          <cell r="E377">
            <v>-5120.5280000000002</v>
          </cell>
        </row>
        <row r="378">
          <cell r="C378">
            <v>-2.259744</v>
          </cell>
          <cell r="E378">
            <v>-5136.3739999999998</v>
          </cell>
        </row>
        <row r="379">
          <cell r="C379">
            <v>-2.2637499999999999</v>
          </cell>
          <cell r="E379">
            <v>-5152.2169999999996</v>
          </cell>
        </row>
        <row r="380">
          <cell r="C380">
            <v>-2.2676959999999999</v>
          </cell>
          <cell r="E380">
            <v>-5168.0069999999996</v>
          </cell>
        </row>
        <row r="381">
          <cell r="C381">
            <v>-2.2717019999999999</v>
          </cell>
          <cell r="E381">
            <v>-5183.7250000000004</v>
          </cell>
        </row>
        <row r="382">
          <cell r="C382">
            <v>-2.2757679999999998</v>
          </cell>
          <cell r="E382">
            <v>-5199.5450000000001</v>
          </cell>
        </row>
        <row r="383">
          <cell r="C383">
            <v>-2.2797139999999998</v>
          </cell>
          <cell r="E383">
            <v>-5215.4340000000002</v>
          </cell>
        </row>
        <row r="384">
          <cell r="C384">
            <v>-2.2837200000000002</v>
          </cell>
          <cell r="E384">
            <v>-5231.3770000000004</v>
          </cell>
        </row>
        <row r="385">
          <cell r="C385">
            <v>-2.287785</v>
          </cell>
          <cell r="E385">
            <v>-5247.384</v>
          </cell>
        </row>
        <row r="386">
          <cell r="C386">
            <v>-2.2917320000000001</v>
          </cell>
          <cell r="E386">
            <v>-5263.3950000000004</v>
          </cell>
        </row>
        <row r="387">
          <cell r="C387">
            <v>-2.2957380000000001</v>
          </cell>
          <cell r="E387">
            <v>-5279.402</v>
          </cell>
        </row>
        <row r="388">
          <cell r="C388">
            <v>-2.2997429999999999</v>
          </cell>
          <cell r="E388">
            <v>-5295.4669999999996</v>
          </cell>
        </row>
        <row r="389">
          <cell r="C389">
            <v>-2.3037489999999998</v>
          </cell>
          <cell r="E389">
            <v>-5311.5829999999996</v>
          </cell>
        </row>
        <row r="390">
          <cell r="C390">
            <v>-2.3077549999999998</v>
          </cell>
          <cell r="E390">
            <v>-5327.6760000000004</v>
          </cell>
        </row>
        <row r="391">
          <cell r="C391">
            <v>-2.3117610000000002</v>
          </cell>
          <cell r="E391">
            <v>-5343.759</v>
          </cell>
        </row>
        <row r="392">
          <cell r="C392">
            <v>-2.3157670000000001</v>
          </cell>
          <cell r="E392">
            <v>-5359.8649999999998</v>
          </cell>
        </row>
        <row r="393">
          <cell r="C393">
            <v>-2.319833</v>
          </cell>
          <cell r="E393">
            <v>-5376.0029999999997</v>
          </cell>
        </row>
        <row r="394">
          <cell r="C394">
            <v>-2.323779</v>
          </cell>
          <cell r="E394">
            <v>-5392.174</v>
          </cell>
        </row>
        <row r="395">
          <cell r="C395">
            <v>-2.327785</v>
          </cell>
          <cell r="E395">
            <v>-5408.2860000000001</v>
          </cell>
        </row>
        <row r="396">
          <cell r="C396">
            <v>-2.3317899999999998</v>
          </cell>
          <cell r="E396">
            <v>-5424.3620000000001</v>
          </cell>
        </row>
        <row r="397">
          <cell r="C397">
            <v>-2.3357969999999999</v>
          </cell>
          <cell r="E397">
            <v>-5440.4579999999996</v>
          </cell>
        </row>
        <row r="398">
          <cell r="C398">
            <v>-2.3398020000000002</v>
          </cell>
          <cell r="E398">
            <v>-5456.5519999999997</v>
          </cell>
        </row>
        <row r="399">
          <cell r="C399">
            <v>-2.3438080000000001</v>
          </cell>
          <cell r="E399">
            <v>-5472.7349999999997</v>
          </cell>
        </row>
        <row r="400">
          <cell r="C400">
            <v>-2.3477540000000001</v>
          </cell>
          <cell r="E400">
            <v>-5489.018</v>
          </cell>
        </row>
        <row r="401">
          <cell r="C401">
            <v>-2.3517600000000001</v>
          </cell>
          <cell r="E401">
            <v>-5505.2979999999998</v>
          </cell>
        </row>
        <row r="402">
          <cell r="C402">
            <v>-2.355766</v>
          </cell>
          <cell r="E402">
            <v>-5521.5290000000005</v>
          </cell>
        </row>
        <row r="403">
          <cell r="C403">
            <v>-2.359712</v>
          </cell>
          <cell r="E403">
            <v>-5537.7</v>
          </cell>
        </row>
        <row r="404">
          <cell r="C404">
            <v>-2.3637779999999999</v>
          </cell>
          <cell r="E404">
            <v>-5553.8389999999999</v>
          </cell>
        </row>
        <row r="405">
          <cell r="C405">
            <v>-2.3677839999999999</v>
          </cell>
          <cell r="E405">
            <v>-5570.0190000000002</v>
          </cell>
        </row>
        <row r="406">
          <cell r="C406">
            <v>-2.3717899999999998</v>
          </cell>
          <cell r="E406">
            <v>-5586.2259999999997</v>
          </cell>
        </row>
        <row r="407">
          <cell r="C407">
            <v>-2.3757959999999998</v>
          </cell>
          <cell r="E407">
            <v>-5602.4359999999997</v>
          </cell>
        </row>
        <row r="408">
          <cell r="C408">
            <v>-2.379861</v>
          </cell>
          <cell r="E408">
            <v>-5618.6109999999999</v>
          </cell>
        </row>
        <row r="409">
          <cell r="C409">
            <v>-2.383807</v>
          </cell>
          <cell r="E409">
            <v>-5634.6679999999997</v>
          </cell>
        </row>
        <row r="410">
          <cell r="C410">
            <v>-2.387813</v>
          </cell>
          <cell r="E410">
            <v>-5650.6779999999999</v>
          </cell>
        </row>
        <row r="411">
          <cell r="C411">
            <v>-2.3918189999999999</v>
          </cell>
          <cell r="E411">
            <v>-5666.692</v>
          </cell>
        </row>
        <row r="412">
          <cell r="C412">
            <v>-2.3958249999999999</v>
          </cell>
          <cell r="E412">
            <v>-5682.65</v>
          </cell>
        </row>
        <row r="413">
          <cell r="C413">
            <v>-2.3997709999999999</v>
          </cell>
          <cell r="E413">
            <v>-5698.6229999999996</v>
          </cell>
        </row>
        <row r="414">
          <cell r="C414">
            <v>-2.4037769999999998</v>
          </cell>
          <cell r="E414">
            <v>-5714.6180000000004</v>
          </cell>
        </row>
        <row r="415">
          <cell r="C415">
            <v>-2.4077829999999998</v>
          </cell>
          <cell r="E415">
            <v>-5730.5659999999998</v>
          </cell>
        </row>
        <row r="416">
          <cell r="C416">
            <v>-2.4117289999999998</v>
          </cell>
          <cell r="E416">
            <v>-5746.5370000000003</v>
          </cell>
        </row>
        <row r="417">
          <cell r="C417">
            <v>-2.4157350000000002</v>
          </cell>
          <cell r="E417">
            <v>-5762.585</v>
          </cell>
        </row>
        <row r="418">
          <cell r="C418">
            <v>-2.4197410000000001</v>
          </cell>
          <cell r="E418">
            <v>-5778.7420000000002</v>
          </cell>
        </row>
        <row r="419">
          <cell r="C419">
            <v>-2.4237470000000001</v>
          </cell>
          <cell r="E419">
            <v>-5795.0190000000002</v>
          </cell>
        </row>
        <row r="420">
          <cell r="C420">
            <v>-2.427753</v>
          </cell>
          <cell r="E420">
            <v>-5811.3580000000002</v>
          </cell>
        </row>
        <row r="421">
          <cell r="C421">
            <v>-2.4318179999999998</v>
          </cell>
          <cell r="E421">
            <v>-5827.7330000000002</v>
          </cell>
        </row>
        <row r="422">
          <cell r="C422">
            <v>-2.4358240000000002</v>
          </cell>
          <cell r="E422">
            <v>-5844.0420000000004</v>
          </cell>
        </row>
        <row r="423">
          <cell r="C423">
            <v>-2.4398300000000002</v>
          </cell>
          <cell r="E423">
            <v>-5860.2889999999998</v>
          </cell>
        </row>
        <row r="424">
          <cell r="C424">
            <v>-2.4438360000000001</v>
          </cell>
          <cell r="E424">
            <v>-5876.5010000000002</v>
          </cell>
        </row>
        <row r="425">
          <cell r="C425">
            <v>-2.4477820000000001</v>
          </cell>
          <cell r="E425">
            <v>-5892.6959999999999</v>
          </cell>
        </row>
        <row r="426">
          <cell r="C426">
            <v>-2.4517880000000001</v>
          </cell>
          <cell r="E426">
            <v>-5908.9279999999999</v>
          </cell>
        </row>
        <row r="427">
          <cell r="C427">
            <v>-2.455794</v>
          </cell>
          <cell r="E427">
            <v>-5925.24</v>
          </cell>
        </row>
        <row r="428">
          <cell r="C428">
            <v>-2.4598</v>
          </cell>
          <cell r="E428">
            <v>-5941.5630000000001</v>
          </cell>
        </row>
        <row r="429">
          <cell r="C429">
            <v>-2.4638059999999999</v>
          </cell>
          <cell r="E429">
            <v>-5957.8720000000003</v>
          </cell>
        </row>
        <row r="430">
          <cell r="C430">
            <v>-2.4678119999999999</v>
          </cell>
          <cell r="E430">
            <v>-5974.1890000000003</v>
          </cell>
        </row>
        <row r="431">
          <cell r="C431">
            <v>-2.4718179999999998</v>
          </cell>
          <cell r="E431">
            <v>-5990.5919999999996</v>
          </cell>
        </row>
        <row r="432">
          <cell r="C432">
            <v>-2.4758830000000001</v>
          </cell>
          <cell r="E432">
            <v>-6006.982</v>
          </cell>
        </row>
        <row r="433">
          <cell r="C433">
            <v>-2.4798290000000001</v>
          </cell>
          <cell r="E433">
            <v>-6023.29</v>
          </cell>
        </row>
        <row r="434">
          <cell r="C434">
            <v>-2.483835</v>
          </cell>
          <cell r="E434">
            <v>-6039.53</v>
          </cell>
        </row>
        <row r="435">
          <cell r="C435">
            <v>-2.487841</v>
          </cell>
          <cell r="E435">
            <v>-6055.723</v>
          </cell>
        </row>
        <row r="436">
          <cell r="C436">
            <v>-2.4918469999999999</v>
          </cell>
          <cell r="E436">
            <v>-6071.8270000000002</v>
          </cell>
        </row>
        <row r="437">
          <cell r="C437">
            <v>-2.4958529999999999</v>
          </cell>
          <cell r="E437">
            <v>-6087.9870000000001</v>
          </cell>
        </row>
        <row r="438">
          <cell r="C438">
            <v>-2.4998589999999998</v>
          </cell>
          <cell r="E438">
            <v>-6104.1729999999998</v>
          </cell>
        </row>
        <row r="439">
          <cell r="C439">
            <v>-2.5038049999999998</v>
          </cell>
          <cell r="E439">
            <v>-6120.3779999999997</v>
          </cell>
        </row>
        <row r="440">
          <cell r="C440">
            <v>-2.5078710000000002</v>
          </cell>
          <cell r="E440">
            <v>-6136.6130000000003</v>
          </cell>
        </row>
        <row r="441">
          <cell r="C441">
            <v>-2.5118770000000001</v>
          </cell>
          <cell r="E441">
            <v>-6152.7730000000001</v>
          </cell>
        </row>
        <row r="442">
          <cell r="C442">
            <v>-2.5158230000000001</v>
          </cell>
          <cell r="E442">
            <v>-6168.9830000000002</v>
          </cell>
        </row>
        <row r="443">
          <cell r="C443">
            <v>-2.5198879999999999</v>
          </cell>
          <cell r="E443">
            <v>-6185.3069999999998</v>
          </cell>
        </row>
        <row r="444">
          <cell r="C444">
            <v>-2.5238350000000001</v>
          </cell>
          <cell r="E444">
            <v>-6201.6670000000004</v>
          </cell>
        </row>
        <row r="445">
          <cell r="C445">
            <v>-2.527841</v>
          </cell>
          <cell r="E445">
            <v>-6217.9489999999996</v>
          </cell>
        </row>
        <row r="446">
          <cell r="C446">
            <v>-2.5319060000000002</v>
          </cell>
          <cell r="E446">
            <v>-6234.1719999999996</v>
          </cell>
        </row>
        <row r="447">
          <cell r="C447">
            <v>-2.5358520000000002</v>
          </cell>
          <cell r="E447">
            <v>-6250.402</v>
          </cell>
        </row>
        <row r="448">
          <cell r="C448">
            <v>-2.5398580000000002</v>
          </cell>
          <cell r="E448">
            <v>-6266.741</v>
          </cell>
        </row>
        <row r="449">
          <cell r="C449">
            <v>-2.5439240000000001</v>
          </cell>
          <cell r="E449">
            <v>-6283.0540000000001</v>
          </cell>
        </row>
        <row r="450">
          <cell r="C450">
            <v>-2.5478700000000001</v>
          </cell>
          <cell r="E450">
            <v>-6299.34</v>
          </cell>
        </row>
        <row r="451">
          <cell r="C451">
            <v>-2.5518160000000001</v>
          </cell>
          <cell r="E451">
            <v>-6315.5690000000004</v>
          </cell>
        </row>
        <row r="452">
          <cell r="C452">
            <v>-2.555822</v>
          </cell>
          <cell r="E452">
            <v>-6331.7749999999996</v>
          </cell>
        </row>
        <row r="453">
          <cell r="C453">
            <v>-2.559828</v>
          </cell>
          <cell r="E453">
            <v>-6347.9549999999999</v>
          </cell>
        </row>
        <row r="454">
          <cell r="C454">
            <v>-2.563774</v>
          </cell>
          <cell r="E454">
            <v>-6364.0959999999995</v>
          </cell>
        </row>
        <row r="455">
          <cell r="C455">
            <v>-2.5678399999999999</v>
          </cell>
          <cell r="E455">
            <v>-6380.2939999999999</v>
          </cell>
        </row>
        <row r="456">
          <cell r="C456">
            <v>-2.5717859999999999</v>
          </cell>
          <cell r="E456">
            <v>-6396.5190000000002</v>
          </cell>
        </row>
        <row r="457">
          <cell r="C457">
            <v>-2.5757319999999999</v>
          </cell>
          <cell r="E457">
            <v>-6412.759</v>
          </cell>
        </row>
        <row r="458">
          <cell r="C458">
            <v>-2.5797979999999998</v>
          </cell>
          <cell r="E458">
            <v>-6429.0290000000005</v>
          </cell>
        </row>
        <row r="459">
          <cell r="C459">
            <v>-2.5838030000000001</v>
          </cell>
          <cell r="E459">
            <v>-6445.3559999999998</v>
          </cell>
        </row>
        <row r="460">
          <cell r="C460">
            <v>-2.587809</v>
          </cell>
          <cell r="E460">
            <v>-6461.7370000000001</v>
          </cell>
        </row>
        <row r="461">
          <cell r="C461">
            <v>-2.591815</v>
          </cell>
          <cell r="E461">
            <v>-6478.143</v>
          </cell>
        </row>
        <row r="462">
          <cell r="C462">
            <v>-2.5958209999999999</v>
          </cell>
          <cell r="E462">
            <v>-6494.5739999999996</v>
          </cell>
        </row>
        <row r="463">
          <cell r="C463">
            <v>-2.5998269999999999</v>
          </cell>
          <cell r="E463">
            <v>-6511.0780000000004</v>
          </cell>
        </row>
        <row r="464">
          <cell r="C464">
            <v>-2.6038329999999998</v>
          </cell>
          <cell r="E464">
            <v>-6527.5569999999998</v>
          </cell>
        </row>
        <row r="465">
          <cell r="C465">
            <v>-2.6078389999999998</v>
          </cell>
          <cell r="E465">
            <v>-6544.0050000000001</v>
          </cell>
        </row>
        <row r="466">
          <cell r="C466">
            <v>-2.6117849999999998</v>
          </cell>
          <cell r="E466">
            <v>-6560.3360000000002</v>
          </cell>
        </row>
        <row r="467">
          <cell r="C467">
            <v>-2.6157910000000002</v>
          </cell>
          <cell r="E467">
            <v>-6576.6930000000002</v>
          </cell>
        </row>
        <row r="468">
          <cell r="C468">
            <v>-2.619856</v>
          </cell>
          <cell r="E468">
            <v>-6593.0739999999996</v>
          </cell>
        </row>
        <row r="469">
          <cell r="C469">
            <v>-2.6238030000000001</v>
          </cell>
          <cell r="E469">
            <v>-6609.3959999999997</v>
          </cell>
        </row>
        <row r="470">
          <cell r="C470">
            <v>-2.6278079999999999</v>
          </cell>
          <cell r="E470">
            <v>-6625.634</v>
          </cell>
        </row>
        <row r="471">
          <cell r="C471">
            <v>-2.6318739999999998</v>
          </cell>
          <cell r="E471">
            <v>-6641.8729999999996</v>
          </cell>
        </row>
        <row r="472">
          <cell r="C472">
            <v>-2.6358199999999998</v>
          </cell>
          <cell r="E472">
            <v>-6658.1580000000004</v>
          </cell>
        </row>
        <row r="473">
          <cell r="C473">
            <v>-2.6398259999999998</v>
          </cell>
          <cell r="E473">
            <v>-6674.4960000000001</v>
          </cell>
        </row>
        <row r="474">
          <cell r="C474">
            <v>-2.6438920000000001</v>
          </cell>
          <cell r="E474">
            <v>-6690.81</v>
          </cell>
        </row>
        <row r="475">
          <cell r="C475">
            <v>-2.6478380000000001</v>
          </cell>
          <cell r="E475">
            <v>-6707.0439999999999</v>
          </cell>
        </row>
        <row r="476">
          <cell r="C476">
            <v>-2.6517840000000001</v>
          </cell>
          <cell r="E476">
            <v>-6723.23</v>
          </cell>
        </row>
        <row r="477">
          <cell r="C477">
            <v>-2.65585</v>
          </cell>
          <cell r="E477">
            <v>-6739.451</v>
          </cell>
        </row>
        <row r="478">
          <cell r="C478">
            <v>-2.659796</v>
          </cell>
          <cell r="E478">
            <v>-6755.7359999999999</v>
          </cell>
        </row>
        <row r="479">
          <cell r="C479">
            <v>-2.663802</v>
          </cell>
          <cell r="E479">
            <v>-6772.12</v>
          </cell>
        </row>
        <row r="480">
          <cell r="C480">
            <v>-2.6678670000000002</v>
          </cell>
          <cell r="E480">
            <v>-6788.5029999999997</v>
          </cell>
        </row>
        <row r="481">
          <cell r="C481">
            <v>-2.6718139999999999</v>
          </cell>
          <cell r="E481">
            <v>-6804.759</v>
          </cell>
        </row>
        <row r="482">
          <cell r="C482">
            <v>-2.6758199999999999</v>
          </cell>
          <cell r="E482">
            <v>-6820.9520000000002</v>
          </cell>
        </row>
        <row r="483">
          <cell r="C483">
            <v>-2.6798250000000001</v>
          </cell>
          <cell r="E483">
            <v>-6837.1710000000003</v>
          </cell>
        </row>
        <row r="484">
          <cell r="C484">
            <v>-2.6837710000000001</v>
          </cell>
          <cell r="E484">
            <v>-6853.5069999999996</v>
          </cell>
        </row>
        <row r="485">
          <cell r="C485">
            <v>-2.6877770000000001</v>
          </cell>
          <cell r="E485">
            <v>-6869.8739999999998</v>
          </cell>
        </row>
        <row r="486">
          <cell r="C486">
            <v>-2.691843</v>
          </cell>
          <cell r="E486">
            <v>-6886.1809999999996</v>
          </cell>
        </row>
        <row r="487">
          <cell r="C487">
            <v>-2.695789</v>
          </cell>
          <cell r="E487">
            <v>-6902.527</v>
          </cell>
        </row>
        <row r="488">
          <cell r="C488">
            <v>-2.6997949999999999</v>
          </cell>
          <cell r="E488">
            <v>-6918.9560000000001</v>
          </cell>
        </row>
        <row r="489">
          <cell r="C489">
            <v>-2.7038609999999998</v>
          </cell>
          <cell r="E489">
            <v>-6935.3950000000004</v>
          </cell>
        </row>
        <row r="490">
          <cell r="C490">
            <v>-2.7078069999999999</v>
          </cell>
          <cell r="E490">
            <v>-6951.8220000000001</v>
          </cell>
        </row>
        <row r="491">
          <cell r="C491">
            <v>-2.7118129999999998</v>
          </cell>
          <cell r="E491">
            <v>-6968.23</v>
          </cell>
        </row>
        <row r="492">
          <cell r="C492">
            <v>-2.7158190000000002</v>
          </cell>
          <cell r="E492">
            <v>-6984.6289999999999</v>
          </cell>
        </row>
        <row r="493">
          <cell r="C493">
            <v>-2.7198250000000002</v>
          </cell>
          <cell r="E493">
            <v>-7001.0069999999996</v>
          </cell>
        </row>
        <row r="494">
          <cell r="C494">
            <v>-2.72383</v>
          </cell>
          <cell r="E494">
            <v>-7017.3440000000001</v>
          </cell>
        </row>
        <row r="495">
          <cell r="C495">
            <v>-2.7278359999999999</v>
          </cell>
          <cell r="E495">
            <v>-7033.6890000000003</v>
          </cell>
        </row>
        <row r="496">
          <cell r="C496">
            <v>-2.7317819999999999</v>
          </cell>
          <cell r="E496">
            <v>-7050.0290000000005</v>
          </cell>
        </row>
        <row r="497">
          <cell r="C497">
            <v>-2.7358479999999998</v>
          </cell>
          <cell r="E497">
            <v>-7066.3779999999997</v>
          </cell>
        </row>
        <row r="498">
          <cell r="C498">
            <v>-2.7397939999999998</v>
          </cell>
          <cell r="E498">
            <v>-7082.7879999999996</v>
          </cell>
        </row>
        <row r="499">
          <cell r="C499">
            <v>-2.7437999999999998</v>
          </cell>
          <cell r="E499">
            <v>-7099.3040000000001</v>
          </cell>
        </row>
        <row r="500">
          <cell r="C500">
            <v>-2.7478660000000001</v>
          </cell>
          <cell r="E500">
            <v>-7115.8540000000003</v>
          </cell>
        </row>
        <row r="501">
          <cell r="C501">
            <v>-2.7518120000000001</v>
          </cell>
          <cell r="E501">
            <v>-7132.2929999999997</v>
          </cell>
        </row>
        <row r="502">
          <cell r="C502">
            <v>-2.7558180000000001</v>
          </cell>
          <cell r="E502">
            <v>-7148.7110000000002</v>
          </cell>
        </row>
        <row r="503">
          <cell r="C503">
            <v>-2.7598240000000001</v>
          </cell>
          <cell r="E503">
            <v>-7165.1729999999998</v>
          </cell>
        </row>
        <row r="504">
          <cell r="C504">
            <v>-2.76383</v>
          </cell>
          <cell r="E504">
            <v>-7181.6710000000003</v>
          </cell>
        </row>
        <row r="505">
          <cell r="C505">
            <v>-2.7678349999999998</v>
          </cell>
          <cell r="E505">
            <v>-7198.1850000000004</v>
          </cell>
        </row>
        <row r="506">
          <cell r="C506">
            <v>-2.7718410000000002</v>
          </cell>
          <cell r="E506">
            <v>-7214.6270000000004</v>
          </cell>
        </row>
        <row r="507">
          <cell r="C507">
            <v>-2.7757869999999998</v>
          </cell>
          <cell r="E507">
            <v>-7231.0640000000003</v>
          </cell>
        </row>
        <row r="508">
          <cell r="C508">
            <v>-2.7797930000000002</v>
          </cell>
          <cell r="E508">
            <v>-7247.4489999999996</v>
          </cell>
        </row>
        <row r="509">
          <cell r="C509">
            <v>-2.7837990000000001</v>
          </cell>
          <cell r="E509">
            <v>-7263.7539999999999</v>
          </cell>
        </row>
        <row r="510">
          <cell r="C510">
            <v>-2.7878050000000001</v>
          </cell>
          <cell r="E510">
            <v>-7280.1049999999996</v>
          </cell>
        </row>
        <row r="511">
          <cell r="C511">
            <v>-2.791811</v>
          </cell>
          <cell r="E511">
            <v>-7296.4830000000002</v>
          </cell>
        </row>
        <row r="512">
          <cell r="C512">
            <v>-2.795817</v>
          </cell>
          <cell r="E512">
            <v>-7312.8609999999999</v>
          </cell>
        </row>
        <row r="513">
          <cell r="C513">
            <v>-2.799823</v>
          </cell>
          <cell r="E513">
            <v>-7329.2070000000003</v>
          </cell>
        </row>
        <row r="514">
          <cell r="C514">
            <v>-2.8038289999999999</v>
          </cell>
          <cell r="E514">
            <v>-7345.5609999999997</v>
          </cell>
        </row>
        <row r="515">
          <cell r="C515">
            <v>-2.8078349999999999</v>
          </cell>
          <cell r="E515">
            <v>-7361.9449999999997</v>
          </cell>
        </row>
        <row r="516">
          <cell r="C516">
            <v>-2.8119000000000001</v>
          </cell>
          <cell r="E516">
            <v>-7378.3090000000002</v>
          </cell>
        </row>
        <row r="517">
          <cell r="C517">
            <v>-2.8158460000000001</v>
          </cell>
          <cell r="E517">
            <v>-7394.6480000000001</v>
          </cell>
        </row>
        <row r="518">
          <cell r="C518">
            <v>-2.8197930000000002</v>
          </cell>
          <cell r="E518">
            <v>-7410.9960000000001</v>
          </cell>
        </row>
        <row r="519">
          <cell r="C519">
            <v>-2.823858</v>
          </cell>
          <cell r="E519">
            <v>-7427.36</v>
          </cell>
        </row>
        <row r="520">
          <cell r="C520">
            <v>-2.827804</v>
          </cell>
          <cell r="E520">
            <v>-7443.8249999999998</v>
          </cell>
        </row>
        <row r="521">
          <cell r="C521">
            <v>-2.83175</v>
          </cell>
          <cell r="E521">
            <v>-7460.2950000000001</v>
          </cell>
        </row>
        <row r="522">
          <cell r="C522">
            <v>-2.8358159999999999</v>
          </cell>
          <cell r="E522">
            <v>-7476.7520000000004</v>
          </cell>
        </row>
        <row r="523">
          <cell r="C523">
            <v>-2.8398219999999998</v>
          </cell>
          <cell r="E523">
            <v>-7493.2619999999997</v>
          </cell>
        </row>
        <row r="524">
          <cell r="C524">
            <v>-2.8437679999999999</v>
          </cell>
          <cell r="E524">
            <v>-7509.7780000000002</v>
          </cell>
        </row>
        <row r="525">
          <cell r="C525">
            <v>-2.8478340000000002</v>
          </cell>
          <cell r="E525">
            <v>-7526.2579999999998</v>
          </cell>
        </row>
        <row r="526">
          <cell r="C526">
            <v>-2.8518400000000002</v>
          </cell>
          <cell r="E526">
            <v>-7542.7089999999998</v>
          </cell>
        </row>
        <row r="527">
          <cell r="C527">
            <v>-2.8557860000000002</v>
          </cell>
          <cell r="E527">
            <v>-7559.1570000000002</v>
          </cell>
        </row>
        <row r="528">
          <cell r="C528">
            <v>-2.8598509999999999</v>
          </cell>
          <cell r="E528">
            <v>-7575.6210000000001</v>
          </cell>
        </row>
        <row r="529">
          <cell r="C529">
            <v>-2.8637980000000001</v>
          </cell>
          <cell r="E529">
            <v>-7592.0020000000004</v>
          </cell>
        </row>
        <row r="530">
          <cell r="C530">
            <v>-2.8677440000000001</v>
          </cell>
          <cell r="E530">
            <v>-7608.2430000000004</v>
          </cell>
        </row>
        <row r="531">
          <cell r="C531">
            <v>-2.8718089999999998</v>
          </cell>
          <cell r="E531">
            <v>-7624.42</v>
          </cell>
        </row>
        <row r="532">
          <cell r="C532">
            <v>-2.8758149999999998</v>
          </cell>
          <cell r="E532">
            <v>-7640.6109999999999</v>
          </cell>
        </row>
        <row r="533">
          <cell r="C533">
            <v>-2.8797009999999998</v>
          </cell>
          <cell r="E533">
            <v>-7656.7839999999997</v>
          </cell>
        </row>
        <row r="534">
          <cell r="C534">
            <v>-2.8837670000000002</v>
          </cell>
          <cell r="E534">
            <v>-7672.9849999999997</v>
          </cell>
        </row>
        <row r="535">
          <cell r="C535">
            <v>-2.8877730000000001</v>
          </cell>
          <cell r="E535">
            <v>-7689.3159999999998</v>
          </cell>
        </row>
        <row r="536">
          <cell r="C536">
            <v>-2.8917190000000002</v>
          </cell>
          <cell r="E536">
            <v>-7705.6540000000005</v>
          </cell>
        </row>
        <row r="537">
          <cell r="C537">
            <v>-2.8957850000000001</v>
          </cell>
          <cell r="E537">
            <v>-7721.9459999999999</v>
          </cell>
        </row>
        <row r="538">
          <cell r="C538">
            <v>-2.899791</v>
          </cell>
          <cell r="E538">
            <v>-7738.23</v>
          </cell>
        </row>
        <row r="539">
          <cell r="C539">
            <v>-2.903797</v>
          </cell>
          <cell r="E539">
            <v>-7754.6220000000003</v>
          </cell>
        </row>
        <row r="540">
          <cell r="C540">
            <v>-2.9078620000000002</v>
          </cell>
          <cell r="E540">
            <v>-7771.0919999999996</v>
          </cell>
        </row>
        <row r="541">
          <cell r="C541">
            <v>-2.9118089999999999</v>
          </cell>
          <cell r="E541">
            <v>-7787.5609999999997</v>
          </cell>
        </row>
        <row r="542">
          <cell r="C542">
            <v>-2.9157549999999999</v>
          </cell>
          <cell r="E542">
            <v>-7804.0659999999998</v>
          </cell>
        </row>
        <row r="543">
          <cell r="C543">
            <v>-2.9198200000000001</v>
          </cell>
          <cell r="E543">
            <v>-7820.6409999999996</v>
          </cell>
        </row>
        <row r="544">
          <cell r="C544">
            <v>-2.9237660000000001</v>
          </cell>
          <cell r="E544">
            <v>-7837.1629999999996</v>
          </cell>
        </row>
        <row r="545">
          <cell r="C545">
            <v>-2.927772</v>
          </cell>
          <cell r="E545">
            <v>-7853.6229999999996</v>
          </cell>
        </row>
        <row r="546">
          <cell r="C546">
            <v>-2.931778</v>
          </cell>
          <cell r="E546">
            <v>-7870.08</v>
          </cell>
        </row>
        <row r="547">
          <cell r="C547">
            <v>-2.9357839999999999</v>
          </cell>
          <cell r="E547">
            <v>-7886.5330000000004</v>
          </cell>
        </row>
        <row r="548">
          <cell r="C548">
            <v>-2.9397899999999999</v>
          </cell>
          <cell r="E548">
            <v>-7903.1149999999998</v>
          </cell>
        </row>
        <row r="549">
          <cell r="C549">
            <v>-2.9437359999999999</v>
          </cell>
          <cell r="E549">
            <v>-7919.8059999999996</v>
          </cell>
        </row>
        <row r="550">
          <cell r="C550">
            <v>-2.9477419999999999</v>
          </cell>
          <cell r="E550">
            <v>-7936.5450000000001</v>
          </cell>
        </row>
        <row r="551">
          <cell r="C551">
            <v>-2.9518080000000002</v>
          </cell>
          <cell r="E551">
            <v>-7953.2349999999997</v>
          </cell>
        </row>
        <row r="552">
          <cell r="C552">
            <v>-2.9557540000000002</v>
          </cell>
          <cell r="E552">
            <v>-7969.915</v>
          </cell>
        </row>
        <row r="553">
          <cell r="C553">
            <v>-2.9597600000000002</v>
          </cell>
          <cell r="E553">
            <v>-7986.5339999999997</v>
          </cell>
        </row>
        <row r="554">
          <cell r="C554">
            <v>-2.9638249999999999</v>
          </cell>
          <cell r="E554">
            <v>-8003.1109999999999</v>
          </cell>
        </row>
        <row r="555">
          <cell r="C555">
            <v>-2.9678309999999999</v>
          </cell>
          <cell r="E555">
            <v>-8019.6980000000003</v>
          </cell>
        </row>
        <row r="556">
          <cell r="C556">
            <v>-2.9718369999999998</v>
          </cell>
          <cell r="E556">
            <v>-8036.24</v>
          </cell>
        </row>
        <row r="557">
          <cell r="C557">
            <v>-2.9758429999999998</v>
          </cell>
          <cell r="E557">
            <v>-8052.7529999999997</v>
          </cell>
        </row>
        <row r="558">
          <cell r="C558">
            <v>-2.9798490000000002</v>
          </cell>
          <cell r="E558">
            <v>-8069.241</v>
          </cell>
        </row>
        <row r="559">
          <cell r="C559">
            <v>-2.9837950000000002</v>
          </cell>
          <cell r="E559">
            <v>-8085.69</v>
          </cell>
        </row>
        <row r="560">
          <cell r="C560">
            <v>-2.9878610000000001</v>
          </cell>
          <cell r="E560">
            <v>-8102.1170000000002</v>
          </cell>
        </row>
        <row r="561">
          <cell r="C561">
            <v>-2.9918070000000001</v>
          </cell>
          <cell r="E561">
            <v>-8118.4620000000004</v>
          </cell>
        </row>
        <row r="562">
          <cell r="C562">
            <v>-2.9958130000000001</v>
          </cell>
          <cell r="E562">
            <v>-8134.7929999999997</v>
          </cell>
        </row>
        <row r="563">
          <cell r="C563">
            <v>-2.9998779999999998</v>
          </cell>
          <cell r="E563">
            <v>-8151.1570000000002</v>
          </cell>
        </row>
        <row r="564">
          <cell r="C564">
            <v>-3.003765</v>
          </cell>
          <cell r="E564">
            <v>-8167.5450000000001</v>
          </cell>
        </row>
        <row r="565">
          <cell r="C565">
            <v>-3.007771</v>
          </cell>
          <cell r="E565">
            <v>-8183.9660000000003</v>
          </cell>
        </row>
        <row r="566">
          <cell r="C566">
            <v>-3.0118360000000002</v>
          </cell>
          <cell r="E566">
            <v>-8200.3790000000008</v>
          </cell>
        </row>
        <row r="567">
          <cell r="C567">
            <v>-3.0157820000000002</v>
          </cell>
          <cell r="E567">
            <v>-8216.7880000000005</v>
          </cell>
        </row>
        <row r="568">
          <cell r="C568">
            <v>-3.0197880000000001</v>
          </cell>
          <cell r="E568">
            <v>-8233.2690000000002</v>
          </cell>
        </row>
        <row r="569">
          <cell r="C569">
            <v>-3.0237940000000001</v>
          </cell>
          <cell r="E569">
            <v>-8249.8449999999993</v>
          </cell>
        </row>
        <row r="570">
          <cell r="C570">
            <v>-3.0278</v>
          </cell>
          <cell r="E570">
            <v>-8266.473</v>
          </cell>
        </row>
        <row r="571">
          <cell r="C571">
            <v>-3.031806</v>
          </cell>
          <cell r="E571">
            <v>-8283.0759999999991</v>
          </cell>
        </row>
        <row r="572">
          <cell r="C572">
            <v>-3.0358719999999999</v>
          </cell>
          <cell r="E572">
            <v>-8299.5959999999995</v>
          </cell>
        </row>
        <row r="573">
          <cell r="C573">
            <v>-3.0398179999999999</v>
          </cell>
          <cell r="E573">
            <v>-8316.0349999999999</v>
          </cell>
        </row>
        <row r="574">
          <cell r="C574">
            <v>-3.0438239999999999</v>
          </cell>
          <cell r="E574">
            <v>-8332.44</v>
          </cell>
        </row>
        <row r="575">
          <cell r="C575">
            <v>-3.0478299999999998</v>
          </cell>
          <cell r="E575">
            <v>-8348.8520000000008</v>
          </cell>
        </row>
        <row r="576">
          <cell r="C576">
            <v>-3.0518360000000002</v>
          </cell>
          <cell r="E576">
            <v>-8365.2559999999994</v>
          </cell>
        </row>
        <row r="577">
          <cell r="C577">
            <v>-3.055841</v>
          </cell>
          <cell r="E577">
            <v>-8381.7070000000003</v>
          </cell>
        </row>
        <row r="578">
          <cell r="C578">
            <v>-3.059787</v>
          </cell>
          <cell r="E578">
            <v>-8398.2350000000006</v>
          </cell>
        </row>
        <row r="579">
          <cell r="C579">
            <v>-3.0638529999999999</v>
          </cell>
          <cell r="E579">
            <v>-8414.76</v>
          </cell>
        </row>
        <row r="580">
          <cell r="C580">
            <v>-3.0678589999999999</v>
          </cell>
          <cell r="E580">
            <v>-8431.2630000000008</v>
          </cell>
        </row>
        <row r="581">
          <cell r="C581">
            <v>-3.0718649999999998</v>
          </cell>
          <cell r="E581">
            <v>-8447.74</v>
          </cell>
        </row>
        <row r="582">
          <cell r="C582">
            <v>-3.0758709999999998</v>
          </cell>
          <cell r="E582">
            <v>-8464.2180000000008</v>
          </cell>
        </row>
        <row r="583">
          <cell r="C583">
            <v>-3.0798770000000002</v>
          </cell>
          <cell r="E583">
            <v>-8480.7489999999998</v>
          </cell>
        </row>
        <row r="584">
          <cell r="C584">
            <v>-3.0838830000000002</v>
          </cell>
          <cell r="E584">
            <v>-8497.3410000000003</v>
          </cell>
        </row>
        <row r="585">
          <cell r="C585">
            <v>-3.0878890000000001</v>
          </cell>
          <cell r="E585">
            <v>-8513.9750000000004</v>
          </cell>
        </row>
        <row r="586">
          <cell r="C586">
            <v>-3.0918350000000001</v>
          </cell>
          <cell r="E586">
            <v>-8530.6329999999998</v>
          </cell>
        </row>
        <row r="587">
          <cell r="C587">
            <v>-3.0958999999999999</v>
          </cell>
          <cell r="E587">
            <v>-8547.375</v>
          </cell>
        </row>
        <row r="588">
          <cell r="C588">
            <v>-3.0999059999999998</v>
          </cell>
          <cell r="E588">
            <v>-8564.1380000000008</v>
          </cell>
        </row>
        <row r="589">
          <cell r="C589">
            <v>-3.103853</v>
          </cell>
          <cell r="E589">
            <v>-8580.9230000000007</v>
          </cell>
        </row>
        <row r="590">
          <cell r="C590">
            <v>-3.1079180000000002</v>
          </cell>
          <cell r="E590">
            <v>-8597.7000000000007</v>
          </cell>
        </row>
        <row r="591">
          <cell r="C591">
            <v>-3.1118640000000002</v>
          </cell>
          <cell r="E591">
            <v>-8614.4189999999999</v>
          </cell>
        </row>
        <row r="592">
          <cell r="C592">
            <v>-3.1158700000000001</v>
          </cell>
          <cell r="E592">
            <v>-8631.1039999999994</v>
          </cell>
        </row>
        <row r="593">
          <cell r="C593">
            <v>-3.1198760000000001</v>
          </cell>
          <cell r="E593">
            <v>-8647.741</v>
          </cell>
        </row>
        <row r="594">
          <cell r="C594">
            <v>-3.123882</v>
          </cell>
          <cell r="E594">
            <v>-8664.3379999999997</v>
          </cell>
        </row>
        <row r="595">
          <cell r="C595">
            <v>-3.127888</v>
          </cell>
          <cell r="E595">
            <v>-8680.9279999999999</v>
          </cell>
        </row>
        <row r="596">
          <cell r="C596">
            <v>-3.1319530000000002</v>
          </cell>
          <cell r="E596">
            <v>-8697.4650000000001</v>
          </cell>
        </row>
        <row r="597">
          <cell r="C597">
            <v>-3.1358999999999999</v>
          </cell>
          <cell r="E597">
            <v>-8714.0149999999994</v>
          </cell>
        </row>
        <row r="598">
          <cell r="C598">
            <v>-3.1399050000000002</v>
          </cell>
          <cell r="E598">
            <v>-8730.5439999999999</v>
          </cell>
        </row>
        <row r="599">
          <cell r="C599">
            <v>-3.1439110000000001</v>
          </cell>
          <cell r="E599">
            <v>-8747.0380000000005</v>
          </cell>
        </row>
        <row r="600">
          <cell r="C600">
            <v>-3.1478570000000001</v>
          </cell>
          <cell r="E600">
            <v>-8763.5640000000003</v>
          </cell>
        </row>
        <row r="601">
          <cell r="C601">
            <v>-3.1518630000000001</v>
          </cell>
          <cell r="E601">
            <v>-8780.08</v>
          </cell>
        </row>
        <row r="602">
          <cell r="C602">
            <v>-3.155929</v>
          </cell>
          <cell r="E602">
            <v>-8796.5689999999995</v>
          </cell>
        </row>
        <row r="603">
          <cell r="C603">
            <v>-3.159875</v>
          </cell>
          <cell r="E603">
            <v>-8813.0750000000007</v>
          </cell>
        </row>
        <row r="604">
          <cell r="C604">
            <v>-3.1638809999999999</v>
          </cell>
          <cell r="E604">
            <v>-8829.6180000000004</v>
          </cell>
        </row>
        <row r="605">
          <cell r="C605">
            <v>-3.1678869999999999</v>
          </cell>
          <cell r="E605">
            <v>-8846.1630000000005</v>
          </cell>
        </row>
        <row r="606">
          <cell r="C606">
            <v>-3.1718329999999999</v>
          </cell>
          <cell r="E606">
            <v>-8862.6820000000007</v>
          </cell>
        </row>
        <row r="607">
          <cell r="C607">
            <v>-3.1758989999999998</v>
          </cell>
          <cell r="E607">
            <v>-8879.1939999999995</v>
          </cell>
        </row>
        <row r="608">
          <cell r="C608">
            <v>-3.1799050000000002</v>
          </cell>
          <cell r="E608">
            <v>-8895.6290000000008</v>
          </cell>
        </row>
        <row r="609">
          <cell r="C609">
            <v>-3.1838510000000002</v>
          </cell>
          <cell r="E609">
            <v>-8912.0110000000004</v>
          </cell>
        </row>
        <row r="610">
          <cell r="C610">
            <v>-3.187916</v>
          </cell>
          <cell r="E610">
            <v>-8928.4050000000007</v>
          </cell>
        </row>
        <row r="611">
          <cell r="C611">
            <v>-3.191862</v>
          </cell>
          <cell r="E611">
            <v>-8944.8709999999992</v>
          </cell>
        </row>
        <row r="612">
          <cell r="C612">
            <v>-3.1958090000000001</v>
          </cell>
          <cell r="E612">
            <v>-8961.3940000000002</v>
          </cell>
        </row>
        <row r="613">
          <cell r="C613">
            <v>-3.1998150000000001</v>
          </cell>
          <cell r="E613">
            <v>-8977.8449999999993</v>
          </cell>
        </row>
        <row r="614">
          <cell r="C614">
            <v>-3.2038199999999999</v>
          </cell>
          <cell r="E614">
            <v>-8994.3439999999991</v>
          </cell>
        </row>
        <row r="615">
          <cell r="C615">
            <v>-3.2077659999999999</v>
          </cell>
          <cell r="E615">
            <v>-9010.9069999999992</v>
          </cell>
        </row>
        <row r="616">
          <cell r="C616">
            <v>-3.2117719999999998</v>
          </cell>
          <cell r="E616">
            <v>-9027.4449999999997</v>
          </cell>
        </row>
        <row r="617">
          <cell r="C617">
            <v>-3.2157779999999998</v>
          </cell>
          <cell r="E617">
            <v>-9043.9950000000008</v>
          </cell>
        </row>
        <row r="618">
          <cell r="C618">
            <v>-3.2197239999999998</v>
          </cell>
          <cell r="E618">
            <v>-9060.5589999999993</v>
          </cell>
        </row>
        <row r="619">
          <cell r="C619">
            <v>-3.2237900000000002</v>
          </cell>
          <cell r="E619">
            <v>-9077.1409999999996</v>
          </cell>
        </row>
        <row r="620">
          <cell r="C620">
            <v>-3.2277960000000001</v>
          </cell>
          <cell r="E620">
            <v>-9093.7189999999991</v>
          </cell>
        </row>
        <row r="621">
          <cell r="C621">
            <v>-3.2317420000000001</v>
          </cell>
          <cell r="E621">
            <v>-9110.2479999999996</v>
          </cell>
        </row>
        <row r="622">
          <cell r="C622">
            <v>-3.235808</v>
          </cell>
          <cell r="E622">
            <v>-9126.7000000000007</v>
          </cell>
        </row>
        <row r="623">
          <cell r="C623">
            <v>-3.239814</v>
          </cell>
          <cell r="E623">
            <v>-9143.1980000000003</v>
          </cell>
        </row>
        <row r="624">
          <cell r="C624">
            <v>-3.2438199999999999</v>
          </cell>
          <cell r="E624">
            <v>-9159.7279999999992</v>
          </cell>
        </row>
        <row r="625">
          <cell r="C625">
            <v>-3.2477659999999999</v>
          </cell>
          <cell r="E625">
            <v>-9176.3269999999993</v>
          </cell>
        </row>
        <row r="626">
          <cell r="C626">
            <v>-3.2518319999999998</v>
          </cell>
          <cell r="E626">
            <v>-9192.9390000000003</v>
          </cell>
        </row>
        <row r="627">
          <cell r="C627">
            <v>-3.2558370000000001</v>
          </cell>
          <cell r="E627">
            <v>-9209.6149999999998</v>
          </cell>
        </row>
        <row r="628">
          <cell r="C628">
            <v>-3.259843</v>
          </cell>
          <cell r="E628">
            <v>-9226.384</v>
          </cell>
        </row>
        <row r="629">
          <cell r="C629">
            <v>-3.263849</v>
          </cell>
          <cell r="E629">
            <v>-9243.1759999999995</v>
          </cell>
        </row>
        <row r="630">
          <cell r="C630">
            <v>-3.267855</v>
          </cell>
          <cell r="E630">
            <v>-9259.8940000000002</v>
          </cell>
        </row>
        <row r="631">
          <cell r="C631">
            <v>-3.2718609999999999</v>
          </cell>
          <cell r="E631">
            <v>-9276.4079999999994</v>
          </cell>
        </row>
        <row r="632">
          <cell r="C632">
            <v>-3.2758069999999999</v>
          </cell>
          <cell r="E632">
            <v>-9292.9249999999993</v>
          </cell>
        </row>
        <row r="633">
          <cell r="C633">
            <v>-3.2798729999999998</v>
          </cell>
          <cell r="E633">
            <v>-9309.5069999999996</v>
          </cell>
        </row>
        <row r="634">
          <cell r="C634">
            <v>-3.2838189999999998</v>
          </cell>
          <cell r="E634">
            <v>-9326.1460000000006</v>
          </cell>
        </row>
        <row r="635">
          <cell r="C635">
            <v>-3.2877649999999998</v>
          </cell>
          <cell r="E635">
            <v>-9342.7849999999999</v>
          </cell>
        </row>
        <row r="636">
          <cell r="C636">
            <v>-3.2917709999999998</v>
          </cell>
          <cell r="E636">
            <v>-9359.2960000000003</v>
          </cell>
        </row>
        <row r="637">
          <cell r="C637">
            <v>-3.2958370000000001</v>
          </cell>
          <cell r="E637">
            <v>-9375.7039999999997</v>
          </cell>
        </row>
        <row r="638">
          <cell r="C638">
            <v>-3.299782</v>
          </cell>
          <cell r="E638">
            <v>-9392.0939999999991</v>
          </cell>
        </row>
        <row r="639">
          <cell r="C639">
            <v>-3.3038479999999999</v>
          </cell>
          <cell r="E639">
            <v>-9408.4529999999995</v>
          </cell>
        </row>
        <row r="640">
          <cell r="C640">
            <v>-3.3077939999999999</v>
          </cell>
          <cell r="E640">
            <v>-9424.8529999999992</v>
          </cell>
        </row>
        <row r="641">
          <cell r="C641">
            <v>-3.3116810000000001</v>
          </cell>
          <cell r="E641">
            <v>-9441.2710000000006</v>
          </cell>
        </row>
        <row r="642">
          <cell r="C642">
            <v>-3.3157459999999999</v>
          </cell>
          <cell r="E642">
            <v>-9457.6610000000001</v>
          </cell>
        </row>
        <row r="643">
          <cell r="C643">
            <v>-3.319693</v>
          </cell>
          <cell r="E643">
            <v>-9474.098</v>
          </cell>
        </row>
        <row r="644">
          <cell r="C644">
            <v>-3.323639</v>
          </cell>
          <cell r="E644">
            <v>-9490.5669999999991</v>
          </cell>
        </row>
        <row r="645">
          <cell r="C645">
            <v>-3.3277040000000002</v>
          </cell>
          <cell r="E645">
            <v>-9507.0730000000003</v>
          </cell>
        </row>
        <row r="646">
          <cell r="C646">
            <v>-3.3316509999999999</v>
          </cell>
          <cell r="E646">
            <v>-9523.5470000000005</v>
          </cell>
        </row>
        <row r="647">
          <cell r="C647">
            <v>-3.3355959999999998</v>
          </cell>
          <cell r="E647">
            <v>-9540.0300000000007</v>
          </cell>
        </row>
        <row r="648">
          <cell r="C648">
            <v>-3.3396620000000001</v>
          </cell>
          <cell r="E648">
            <v>-9556.5529999999999</v>
          </cell>
        </row>
        <row r="649">
          <cell r="C649">
            <v>-3.3436080000000001</v>
          </cell>
          <cell r="E649">
            <v>-9573.1489999999994</v>
          </cell>
        </row>
        <row r="650">
          <cell r="C650">
            <v>-3.3476140000000001</v>
          </cell>
          <cell r="E650">
            <v>-9589.7510000000002</v>
          </cell>
        </row>
        <row r="651">
          <cell r="C651">
            <v>-3.35168</v>
          </cell>
          <cell r="E651">
            <v>-9606.3449999999993</v>
          </cell>
        </row>
        <row r="652">
          <cell r="C652">
            <v>-3.3556859999999999</v>
          </cell>
          <cell r="E652">
            <v>-9622.9889999999996</v>
          </cell>
        </row>
        <row r="653">
          <cell r="C653">
            <v>-3.3596919999999999</v>
          </cell>
          <cell r="E653">
            <v>-9639.6759999999995</v>
          </cell>
        </row>
        <row r="654">
          <cell r="C654">
            <v>-3.3637570000000001</v>
          </cell>
          <cell r="E654">
            <v>-9656.3680000000004</v>
          </cell>
        </row>
        <row r="655">
          <cell r="C655">
            <v>-3.3677630000000001</v>
          </cell>
          <cell r="E655">
            <v>-9672.9490000000005</v>
          </cell>
        </row>
        <row r="656">
          <cell r="C656">
            <v>-3.371769</v>
          </cell>
          <cell r="E656">
            <v>-9689.4439999999995</v>
          </cell>
        </row>
        <row r="657">
          <cell r="C657">
            <v>-3.375775</v>
          </cell>
          <cell r="E657">
            <v>-9706.0290000000005</v>
          </cell>
        </row>
        <row r="658">
          <cell r="C658">
            <v>-3.379721</v>
          </cell>
          <cell r="E658">
            <v>-9722.6560000000009</v>
          </cell>
        </row>
        <row r="659">
          <cell r="C659">
            <v>-3.3837269999999999</v>
          </cell>
          <cell r="E659">
            <v>-9739.2080000000005</v>
          </cell>
        </row>
        <row r="660">
          <cell r="C660">
            <v>-3.3877329999999999</v>
          </cell>
          <cell r="E660">
            <v>-9755.7160000000003</v>
          </cell>
        </row>
        <row r="661">
          <cell r="C661">
            <v>-3.3917389999999998</v>
          </cell>
          <cell r="E661">
            <v>-9772.3240000000005</v>
          </cell>
        </row>
        <row r="662">
          <cell r="C662">
            <v>-3.395804</v>
          </cell>
          <cell r="E662">
            <v>-9789.0169999999998</v>
          </cell>
        </row>
        <row r="663">
          <cell r="C663">
            <v>-3.3998110000000001</v>
          </cell>
          <cell r="E663">
            <v>-9805.7749999999996</v>
          </cell>
        </row>
        <row r="664">
          <cell r="C664">
            <v>-3.403816</v>
          </cell>
          <cell r="E664">
            <v>-9822.5830000000005</v>
          </cell>
        </row>
        <row r="665">
          <cell r="C665">
            <v>-3.4078219999999999</v>
          </cell>
          <cell r="E665">
            <v>-9839.4509999999991</v>
          </cell>
        </row>
        <row r="666">
          <cell r="C666">
            <v>-3.4118279999999999</v>
          </cell>
          <cell r="E666">
            <v>-9856.2990000000009</v>
          </cell>
        </row>
        <row r="667">
          <cell r="C667">
            <v>-3.4158339999999998</v>
          </cell>
          <cell r="E667">
            <v>-9873.1020000000008</v>
          </cell>
        </row>
        <row r="668">
          <cell r="C668">
            <v>-3.4198400000000002</v>
          </cell>
          <cell r="E668">
            <v>-9889.9009999999998</v>
          </cell>
        </row>
        <row r="669">
          <cell r="C669">
            <v>-3.4238460000000002</v>
          </cell>
          <cell r="E669">
            <v>-9906.74</v>
          </cell>
        </row>
        <row r="670">
          <cell r="C670">
            <v>-3.4278520000000001</v>
          </cell>
          <cell r="E670">
            <v>-9923.5400000000009</v>
          </cell>
        </row>
        <row r="671">
          <cell r="C671">
            <v>-3.4318580000000001</v>
          </cell>
          <cell r="E671">
            <v>-9940.2649999999994</v>
          </cell>
        </row>
        <row r="672">
          <cell r="C672">
            <v>-3.4358629999999999</v>
          </cell>
          <cell r="E672">
            <v>-9956.9169999999995</v>
          </cell>
        </row>
        <row r="673">
          <cell r="C673">
            <v>-3.4398689999999998</v>
          </cell>
          <cell r="E673">
            <v>-9973.51</v>
          </cell>
        </row>
        <row r="674">
          <cell r="C674">
            <v>-3.4438749999999998</v>
          </cell>
          <cell r="E674">
            <v>-9990.1409999999996</v>
          </cell>
        </row>
        <row r="675">
          <cell r="C675">
            <v>-3.4478810000000002</v>
          </cell>
          <cell r="E675">
            <v>-10006.790000000001</v>
          </cell>
        </row>
        <row r="676">
          <cell r="C676">
            <v>-3.4518270000000002</v>
          </cell>
          <cell r="E676">
            <v>-10023.44</v>
          </cell>
        </row>
        <row r="677">
          <cell r="C677">
            <v>-3.4558330000000002</v>
          </cell>
          <cell r="E677">
            <v>-10040.049999999999</v>
          </cell>
        </row>
        <row r="678">
          <cell r="C678">
            <v>-3.4598390000000001</v>
          </cell>
          <cell r="E678">
            <v>-10056.59</v>
          </cell>
        </row>
        <row r="679">
          <cell r="C679">
            <v>-3.4638450000000001</v>
          </cell>
          <cell r="E679">
            <v>-10073.09</v>
          </cell>
        </row>
        <row r="680">
          <cell r="C680">
            <v>-3.467851</v>
          </cell>
          <cell r="E680">
            <v>-10089.68</v>
          </cell>
        </row>
        <row r="681">
          <cell r="C681">
            <v>-3.471857</v>
          </cell>
          <cell r="E681">
            <v>-10106.31</v>
          </cell>
        </row>
        <row r="682">
          <cell r="C682">
            <v>-3.4758629999999999</v>
          </cell>
          <cell r="E682">
            <v>-10122.83</v>
          </cell>
        </row>
        <row r="683">
          <cell r="C683">
            <v>-3.4798680000000002</v>
          </cell>
          <cell r="E683">
            <v>-10139.32</v>
          </cell>
        </row>
        <row r="684">
          <cell r="C684">
            <v>-3.4839340000000001</v>
          </cell>
          <cell r="E684">
            <v>-10155.879999999999</v>
          </cell>
        </row>
        <row r="685">
          <cell r="C685">
            <v>-3.4878209999999998</v>
          </cell>
          <cell r="E685">
            <v>-10172.48</v>
          </cell>
        </row>
        <row r="686">
          <cell r="C686">
            <v>-3.4918260000000001</v>
          </cell>
          <cell r="E686">
            <v>-10189.049999999999</v>
          </cell>
        </row>
        <row r="687">
          <cell r="C687">
            <v>-3.495892</v>
          </cell>
          <cell r="E687">
            <v>-10205.66</v>
          </cell>
        </row>
        <row r="688">
          <cell r="C688">
            <v>-3.499838</v>
          </cell>
          <cell r="E688">
            <v>-10222.34</v>
          </cell>
        </row>
        <row r="689">
          <cell r="C689">
            <v>-3.503844</v>
          </cell>
          <cell r="E689">
            <v>-10239.040000000001</v>
          </cell>
        </row>
        <row r="690">
          <cell r="C690">
            <v>-3.5079099999999999</v>
          </cell>
          <cell r="E690">
            <v>-10255.74</v>
          </cell>
        </row>
        <row r="691">
          <cell r="C691">
            <v>-3.5118559999999999</v>
          </cell>
          <cell r="E691">
            <v>-10272.379999999999</v>
          </cell>
        </row>
        <row r="692">
          <cell r="C692">
            <v>-3.5158619999999998</v>
          </cell>
          <cell r="E692">
            <v>-10289.06</v>
          </cell>
        </row>
        <row r="693">
          <cell r="C693">
            <v>-3.5199280000000002</v>
          </cell>
          <cell r="E693">
            <v>-10305.84</v>
          </cell>
        </row>
        <row r="694">
          <cell r="C694">
            <v>-3.523873</v>
          </cell>
          <cell r="E694">
            <v>-10322.69</v>
          </cell>
        </row>
        <row r="695">
          <cell r="C695">
            <v>-3.527879</v>
          </cell>
          <cell r="E695">
            <v>-10339.540000000001</v>
          </cell>
        </row>
        <row r="696">
          <cell r="C696">
            <v>-3.5319449999999999</v>
          </cell>
          <cell r="E696">
            <v>-10356.27</v>
          </cell>
        </row>
        <row r="697">
          <cell r="C697">
            <v>-3.5358909999999999</v>
          </cell>
          <cell r="E697">
            <v>-10372.94</v>
          </cell>
        </row>
        <row r="698">
          <cell r="C698">
            <v>-3.5398969999999998</v>
          </cell>
          <cell r="E698">
            <v>-10389.530000000001</v>
          </cell>
        </row>
        <row r="699">
          <cell r="C699">
            <v>-3.5438429999999999</v>
          </cell>
          <cell r="E699">
            <v>-10406.11</v>
          </cell>
        </row>
        <row r="700">
          <cell r="C700">
            <v>-3.5478489999999998</v>
          </cell>
          <cell r="E700">
            <v>-10422.709999999999</v>
          </cell>
        </row>
        <row r="701">
          <cell r="C701">
            <v>-3.5517949999999998</v>
          </cell>
          <cell r="E701">
            <v>-10439.280000000001</v>
          </cell>
        </row>
        <row r="702">
          <cell r="C702">
            <v>-3.5558010000000002</v>
          </cell>
          <cell r="E702">
            <v>-10455.84</v>
          </cell>
        </row>
        <row r="703">
          <cell r="C703">
            <v>-3.5598070000000002</v>
          </cell>
          <cell r="E703">
            <v>-10472.39</v>
          </cell>
        </row>
        <row r="704">
          <cell r="C704">
            <v>-3.5638730000000001</v>
          </cell>
          <cell r="E704">
            <v>-10489</v>
          </cell>
        </row>
        <row r="705">
          <cell r="C705">
            <v>-3.5678779999999999</v>
          </cell>
          <cell r="E705">
            <v>-10505.58</v>
          </cell>
        </row>
        <row r="706">
          <cell r="C706">
            <v>-3.571885</v>
          </cell>
          <cell r="E706">
            <v>-10522.15</v>
          </cell>
        </row>
        <row r="707">
          <cell r="C707">
            <v>-3.5758899999999998</v>
          </cell>
          <cell r="E707">
            <v>-10538.74</v>
          </cell>
        </row>
        <row r="708">
          <cell r="C708">
            <v>-3.5798369999999999</v>
          </cell>
          <cell r="E708">
            <v>-10555.31</v>
          </cell>
        </row>
        <row r="709">
          <cell r="C709">
            <v>-3.5839020000000001</v>
          </cell>
          <cell r="E709">
            <v>-10571.82</v>
          </cell>
        </row>
        <row r="710">
          <cell r="C710">
            <v>-3.5879080000000001</v>
          </cell>
          <cell r="E710">
            <v>-10588.36</v>
          </cell>
        </row>
        <row r="711">
          <cell r="C711">
            <v>-3.5918540000000001</v>
          </cell>
          <cell r="E711">
            <v>-10604.89</v>
          </cell>
        </row>
        <row r="712">
          <cell r="C712">
            <v>-3.59592</v>
          </cell>
          <cell r="E712">
            <v>-10621.49</v>
          </cell>
        </row>
        <row r="713">
          <cell r="C713">
            <v>-3.599926</v>
          </cell>
          <cell r="E713">
            <v>-10638.17</v>
          </cell>
        </row>
        <row r="714">
          <cell r="C714">
            <v>-3.603872</v>
          </cell>
          <cell r="E714">
            <v>-10654.83</v>
          </cell>
        </row>
        <row r="715">
          <cell r="C715">
            <v>-3.6078779999999999</v>
          </cell>
          <cell r="E715">
            <v>-10671.52</v>
          </cell>
        </row>
        <row r="716">
          <cell r="C716">
            <v>-3.6118839999999999</v>
          </cell>
          <cell r="E716">
            <v>-10688.16</v>
          </cell>
        </row>
        <row r="717">
          <cell r="C717">
            <v>-3.6158899999999998</v>
          </cell>
          <cell r="E717">
            <v>-10704.75</v>
          </cell>
        </row>
        <row r="718">
          <cell r="C718">
            <v>-3.6198950000000001</v>
          </cell>
          <cell r="E718">
            <v>-10721.35</v>
          </cell>
        </row>
        <row r="719">
          <cell r="C719">
            <v>-3.623901</v>
          </cell>
          <cell r="E719">
            <v>-10738.01</v>
          </cell>
        </row>
        <row r="720">
          <cell r="C720">
            <v>-3.627907</v>
          </cell>
          <cell r="E720">
            <v>-10754.7</v>
          </cell>
        </row>
        <row r="721">
          <cell r="C721">
            <v>-3.6319129999999999</v>
          </cell>
          <cell r="E721">
            <v>-10771.36</v>
          </cell>
        </row>
        <row r="722">
          <cell r="C722">
            <v>-3.6359189999999999</v>
          </cell>
          <cell r="E722">
            <v>-10788.06</v>
          </cell>
        </row>
        <row r="723">
          <cell r="C723">
            <v>-3.6398649999999999</v>
          </cell>
          <cell r="E723">
            <v>-10804.8</v>
          </cell>
        </row>
        <row r="724">
          <cell r="C724">
            <v>-3.6439309999999998</v>
          </cell>
          <cell r="E724">
            <v>-10821.53</v>
          </cell>
        </row>
        <row r="725">
          <cell r="C725">
            <v>-3.6478769999999998</v>
          </cell>
          <cell r="E725">
            <v>-10838.22</v>
          </cell>
        </row>
        <row r="726">
          <cell r="C726">
            <v>-3.6518830000000002</v>
          </cell>
          <cell r="E726">
            <v>-10854.95</v>
          </cell>
        </row>
        <row r="727">
          <cell r="C727">
            <v>-3.6558890000000002</v>
          </cell>
          <cell r="E727">
            <v>-10871.83</v>
          </cell>
        </row>
        <row r="728">
          <cell r="C728">
            <v>-3.6598950000000001</v>
          </cell>
          <cell r="E728">
            <v>-10888.76</v>
          </cell>
        </row>
        <row r="729">
          <cell r="C729">
            <v>-3.6638410000000001</v>
          </cell>
          <cell r="E729">
            <v>-10905.66</v>
          </cell>
        </row>
        <row r="730">
          <cell r="C730">
            <v>-3.667907</v>
          </cell>
          <cell r="E730">
            <v>-10922.54</v>
          </cell>
        </row>
        <row r="731">
          <cell r="C731">
            <v>-3.6718519999999999</v>
          </cell>
          <cell r="E731">
            <v>-10939.27</v>
          </cell>
        </row>
        <row r="732">
          <cell r="C732">
            <v>-3.6758579999999998</v>
          </cell>
          <cell r="E732">
            <v>-10955.86</v>
          </cell>
        </row>
        <row r="733">
          <cell r="C733">
            <v>-3.6798639999999998</v>
          </cell>
          <cell r="E733">
            <v>-10972.35</v>
          </cell>
        </row>
        <row r="734">
          <cell r="C734">
            <v>-3.6838700000000002</v>
          </cell>
          <cell r="E734">
            <v>-10988.8</v>
          </cell>
        </row>
        <row r="735">
          <cell r="C735">
            <v>-3.6878760000000002</v>
          </cell>
          <cell r="E735">
            <v>-11005.27</v>
          </cell>
        </row>
        <row r="736">
          <cell r="C736">
            <v>-3.6918820000000001</v>
          </cell>
          <cell r="E736">
            <v>-11021.74</v>
          </cell>
        </row>
        <row r="737">
          <cell r="C737">
            <v>-3.6958880000000001</v>
          </cell>
          <cell r="E737">
            <v>-11038.24</v>
          </cell>
        </row>
        <row r="738">
          <cell r="C738">
            <v>-3.6998340000000001</v>
          </cell>
          <cell r="E738">
            <v>-11054.75</v>
          </cell>
        </row>
        <row r="739">
          <cell r="C739">
            <v>-3.70384</v>
          </cell>
          <cell r="E739">
            <v>-11071.19</v>
          </cell>
        </row>
        <row r="740">
          <cell r="C740">
            <v>-3.707846</v>
          </cell>
          <cell r="E740">
            <v>-11087.66</v>
          </cell>
        </row>
        <row r="741">
          <cell r="C741">
            <v>-3.711792</v>
          </cell>
          <cell r="E741">
            <v>-11104.12</v>
          </cell>
        </row>
        <row r="742">
          <cell r="C742">
            <v>-3.7157979999999999</v>
          </cell>
          <cell r="E742">
            <v>-11120.56</v>
          </cell>
        </row>
        <row r="743">
          <cell r="C743">
            <v>-3.7198639999999998</v>
          </cell>
          <cell r="E743">
            <v>-11137.03</v>
          </cell>
        </row>
        <row r="744">
          <cell r="C744">
            <v>-3.7238099999999998</v>
          </cell>
          <cell r="E744">
            <v>-11153.58</v>
          </cell>
        </row>
        <row r="745">
          <cell r="C745">
            <v>-3.7278159999999998</v>
          </cell>
          <cell r="E745">
            <v>-11170.15</v>
          </cell>
        </row>
        <row r="746">
          <cell r="C746">
            <v>-3.731881</v>
          </cell>
          <cell r="E746">
            <v>-11186.66</v>
          </cell>
        </row>
        <row r="747">
          <cell r="C747">
            <v>-3.735827</v>
          </cell>
          <cell r="E747">
            <v>-11203.21</v>
          </cell>
        </row>
        <row r="748">
          <cell r="C748">
            <v>-3.7397740000000002</v>
          </cell>
          <cell r="E748">
            <v>-11219.86</v>
          </cell>
        </row>
        <row r="749">
          <cell r="C749">
            <v>-3.743779</v>
          </cell>
          <cell r="E749">
            <v>-11236.53</v>
          </cell>
        </row>
        <row r="750">
          <cell r="C750">
            <v>-3.7477260000000001</v>
          </cell>
          <cell r="E750">
            <v>-11253.17</v>
          </cell>
        </row>
        <row r="751">
          <cell r="C751">
            <v>-3.7517309999999999</v>
          </cell>
          <cell r="E751">
            <v>-11269.84</v>
          </cell>
        </row>
        <row r="752">
          <cell r="C752">
            <v>-3.7557369999999999</v>
          </cell>
          <cell r="E752">
            <v>-11286.6</v>
          </cell>
        </row>
        <row r="753">
          <cell r="C753">
            <v>-3.7597429999999998</v>
          </cell>
          <cell r="E753">
            <v>-11303.43</v>
          </cell>
        </row>
        <row r="754">
          <cell r="C754">
            <v>-3.7637489999999998</v>
          </cell>
          <cell r="E754">
            <v>-11320.28</v>
          </cell>
        </row>
        <row r="755">
          <cell r="C755">
            <v>-3.7677550000000002</v>
          </cell>
          <cell r="E755">
            <v>-11337.08</v>
          </cell>
        </row>
        <row r="756">
          <cell r="C756">
            <v>-3.7717010000000002</v>
          </cell>
          <cell r="E756">
            <v>-11353.79</v>
          </cell>
        </row>
        <row r="757">
          <cell r="C757">
            <v>-3.7757070000000001</v>
          </cell>
          <cell r="E757">
            <v>-11370.53</v>
          </cell>
        </row>
        <row r="758">
          <cell r="C758">
            <v>-3.779773</v>
          </cell>
          <cell r="E758">
            <v>-11387.25</v>
          </cell>
        </row>
        <row r="759">
          <cell r="C759">
            <v>-3.7837190000000001</v>
          </cell>
          <cell r="E759">
            <v>-11403.91</v>
          </cell>
        </row>
        <row r="760">
          <cell r="C760">
            <v>-3.787725</v>
          </cell>
          <cell r="E760">
            <v>-11420.52</v>
          </cell>
        </row>
        <row r="761">
          <cell r="C761">
            <v>-3.7917909999999999</v>
          </cell>
          <cell r="E761">
            <v>-11437.08</v>
          </cell>
        </row>
        <row r="762">
          <cell r="C762">
            <v>-3.7957360000000002</v>
          </cell>
          <cell r="E762">
            <v>-11453.62</v>
          </cell>
        </row>
        <row r="763">
          <cell r="C763">
            <v>-3.7997420000000002</v>
          </cell>
          <cell r="E763">
            <v>-11470.14</v>
          </cell>
        </row>
        <row r="764">
          <cell r="C764">
            <v>-3.8037480000000001</v>
          </cell>
          <cell r="E764">
            <v>-11486.7</v>
          </cell>
        </row>
        <row r="765">
          <cell r="C765">
            <v>-3.8076940000000001</v>
          </cell>
          <cell r="E765">
            <v>-11503.34</v>
          </cell>
        </row>
        <row r="766">
          <cell r="C766">
            <v>-3.81176</v>
          </cell>
          <cell r="E766">
            <v>-11520.02</v>
          </cell>
        </row>
        <row r="767">
          <cell r="C767">
            <v>-3.815766</v>
          </cell>
          <cell r="E767">
            <v>-11536.7</v>
          </cell>
        </row>
        <row r="768">
          <cell r="C768">
            <v>-3.819712</v>
          </cell>
          <cell r="E768">
            <v>-11553.35</v>
          </cell>
        </row>
        <row r="769">
          <cell r="C769">
            <v>-3.8237779999999999</v>
          </cell>
          <cell r="E769">
            <v>-11569.96</v>
          </cell>
        </row>
        <row r="770">
          <cell r="C770">
            <v>-3.8277239999999999</v>
          </cell>
          <cell r="E770">
            <v>-11586.57</v>
          </cell>
        </row>
        <row r="771">
          <cell r="C771">
            <v>-3.8317299999999999</v>
          </cell>
          <cell r="E771">
            <v>-11603.15</v>
          </cell>
        </row>
        <row r="772">
          <cell r="C772">
            <v>-3.8357359999999998</v>
          </cell>
          <cell r="E772">
            <v>-11619.75</v>
          </cell>
        </row>
        <row r="773">
          <cell r="C773">
            <v>-3.8397410000000001</v>
          </cell>
          <cell r="E773">
            <v>-11636.35</v>
          </cell>
        </row>
        <row r="774">
          <cell r="C774">
            <v>-3.8436880000000002</v>
          </cell>
          <cell r="E774">
            <v>-11652.95</v>
          </cell>
        </row>
        <row r="775">
          <cell r="C775">
            <v>-3.847693</v>
          </cell>
          <cell r="E775">
            <v>-11669.51</v>
          </cell>
        </row>
        <row r="776">
          <cell r="C776">
            <v>-3.8516400000000002</v>
          </cell>
          <cell r="E776">
            <v>-11686.08</v>
          </cell>
        </row>
        <row r="777">
          <cell r="C777">
            <v>-3.855645</v>
          </cell>
          <cell r="E777">
            <v>-11702.69</v>
          </cell>
        </row>
        <row r="778">
          <cell r="C778">
            <v>-3.8597109999999999</v>
          </cell>
          <cell r="E778">
            <v>-11719.25</v>
          </cell>
        </row>
        <row r="779">
          <cell r="C779">
            <v>-3.8636569999999999</v>
          </cell>
          <cell r="E779">
            <v>-11735.76</v>
          </cell>
        </row>
        <row r="780">
          <cell r="C780">
            <v>-3.8676629999999999</v>
          </cell>
          <cell r="E780">
            <v>-11752.29</v>
          </cell>
        </row>
        <row r="781">
          <cell r="C781">
            <v>-3.8717290000000002</v>
          </cell>
          <cell r="E781">
            <v>-11768.79</v>
          </cell>
        </row>
        <row r="782">
          <cell r="C782">
            <v>-3.8756750000000002</v>
          </cell>
          <cell r="E782">
            <v>-11785.21</v>
          </cell>
        </row>
        <row r="783">
          <cell r="C783">
            <v>-3.8796810000000002</v>
          </cell>
          <cell r="E783">
            <v>-11801.58</v>
          </cell>
        </row>
        <row r="784">
          <cell r="C784">
            <v>-3.8836870000000001</v>
          </cell>
          <cell r="E784">
            <v>-11817.98</v>
          </cell>
        </row>
        <row r="785">
          <cell r="C785">
            <v>-3.8876930000000001</v>
          </cell>
          <cell r="E785">
            <v>-11834.41</v>
          </cell>
        </row>
        <row r="786">
          <cell r="C786">
            <v>-3.8916979999999999</v>
          </cell>
          <cell r="E786">
            <v>-11850.85</v>
          </cell>
        </row>
        <row r="787">
          <cell r="C787">
            <v>-3.895705</v>
          </cell>
          <cell r="E787">
            <v>-11867.37</v>
          </cell>
        </row>
        <row r="788">
          <cell r="C788">
            <v>-3.8997099999999998</v>
          </cell>
          <cell r="E788">
            <v>-11884.02</v>
          </cell>
        </row>
        <row r="789">
          <cell r="C789">
            <v>-3.9037160000000002</v>
          </cell>
          <cell r="E789">
            <v>-11900.74</v>
          </cell>
        </row>
        <row r="790">
          <cell r="C790">
            <v>-3.9076620000000002</v>
          </cell>
          <cell r="E790">
            <v>-11917.38</v>
          </cell>
        </row>
        <row r="791">
          <cell r="C791">
            <v>-3.9117280000000001</v>
          </cell>
          <cell r="E791">
            <v>-11933.94</v>
          </cell>
        </row>
        <row r="792">
          <cell r="C792">
            <v>-3.9156740000000001</v>
          </cell>
          <cell r="E792">
            <v>-11950.43</v>
          </cell>
        </row>
        <row r="793">
          <cell r="C793">
            <v>-3.9196800000000001</v>
          </cell>
          <cell r="E793">
            <v>-11966.93</v>
          </cell>
        </row>
        <row r="794">
          <cell r="C794">
            <v>-3.923746</v>
          </cell>
          <cell r="E794">
            <v>-11983.46</v>
          </cell>
        </row>
        <row r="795">
          <cell r="C795">
            <v>-3.9277519999999999</v>
          </cell>
          <cell r="E795">
            <v>-11999.97</v>
          </cell>
        </row>
        <row r="796">
          <cell r="C796">
            <v>-3.9316979999999999</v>
          </cell>
          <cell r="E796">
            <v>-12016.51</v>
          </cell>
        </row>
        <row r="797">
          <cell r="C797">
            <v>-3.9357630000000001</v>
          </cell>
          <cell r="E797">
            <v>-12033.12</v>
          </cell>
        </row>
        <row r="798">
          <cell r="C798">
            <v>-3.9397099999999998</v>
          </cell>
          <cell r="E798">
            <v>-12049.75</v>
          </cell>
        </row>
        <row r="799">
          <cell r="C799">
            <v>-3.9437160000000002</v>
          </cell>
          <cell r="E799">
            <v>-12066.42</v>
          </cell>
        </row>
        <row r="800">
          <cell r="C800">
            <v>-3.947781</v>
          </cell>
          <cell r="E800">
            <v>-12083.1</v>
          </cell>
        </row>
        <row r="801">
          <cell r="C801">
            <v>-3.951727</v>
          </cell>
          <cell r="E801">
            <v>-12099.71</v>
          </cell>
        </row>
        <row r="802">
          <cell r="C802">
            <v>-3.9557329999999999</v>
          </cell>
          <cell r="E802">
            <v>-12116.29</v>
          </cell>
        </row>
        <row r="803">
          <cell r="C803">
            <v>-3.9597989999999998</v>
          </cell>
          <cell r="E803">
            <v>-12132.88</v>
          </cell>
        </row>
        <row r="804">
          <cell r="C804">
            <v>-3.9637449999999999</v>
          </cell>
          <cell r="E804">
            <v>-12149.51</v>
          </cell>
        </row>
        <row r="805">
          <cell r="C805">
            <v>-3.9677509999999998</v>
          </cell>
          <cell r="E805">
            <v>-12166.11</v>
          </cell>
        </row>
        <row r="806">
          <cell r="C806">
            <v>-3.971816</v>
          </cell>
          <cell r="E806">
            <v>-12182.67</v>
          </cell>
        </row>
        <row r="807">
          <cell r="C807">
            <v>-3.9757630000000002</v>
          </cell>
          <cell r="E807">
            <v>-12199.21</v>
          </cell>
        </row>
        <row r="808">
          <cell r="C808">
            <v>-3.979768</v>
          </cell>
          <cell r="E808">
            <v>-12215.72</v>
          </cell>
        </row>
        <row r="809">
          <cell r="C809">
            <v>-3.9838339999999999</v>
          </cell>
          <cell r="E809">
            <v>-12232.24</v>
          </cell>
        </row>
        <row r="810">
          <cell r="C810">
            <v>-3.9877799999999999</v>
          </cell>
          <cell r="E810">
            <v>-12248.78</v>
          </cell>
        </row>
        <row r="811">
          <cell r="C811">
            <v>-3.9917859999999998</v>
          </cell>
          <cell r="E811">
            <v>-12265.28</v>
          </cell>
        </row>
        <row r="812">
          <cell r="C812">
            <v>-3.9958520000000002</v>
          </cell>
          <cell r="E812">
            <v>-12281.84</v>
          </cell>
        </row>
        <row r="813">
          <cell r="C813">
            <v>-3.9997980000000002</v>
          </cell>
          <cell r="E813">
            <v>-12298.45</v>
          </cell>
        </row>
        <row r="814">
          <cell r="C814">
            <v>-4.0038039999999997</v>
          </cell>
          <cell r="E814">
            <v>-12315.02</v>
          </cell>
        </row>
        <row r="815">
          <cell r="C815">
            <v>-4.0078100000000001</v>
          </cell>
          <cell r="E815">
            <v>-12331.55</v>
          </cell>
        </row>
        <row r="816">
          <cell r="C816">
            <v>-4.0118159999999996</v>
          </cell>
          <cell r="E816">
            <v>-12348.02</v>
          </cell>
        </row>
        <row r="817">
          <cell r="C817">
            <v>-4.015822</v>
          </cell>
          <cell r="E817">
            <v>-12364.54</v>
          </cell>
        </row>
        <row r="818">
          <cell r="C818">
            <v>-4.0198270000000003</v>
          </cell>
          <cell r="E818">
            <v>-12381.12</v>
          </cell>
        </row>
        <row r="819">
          <cell r="C819">
            <v>-4.0238339999999999</v>
          </cell>
          <cell r="E819">
            <v>-12397.73</v>
          </cell>
        </row>
        <row r="820">
          <cell r="C820">
            <v>-4.0278390000000002</v>
          </cell>
          <cell r="E820">
            <v>-12414.33</v>
          </cell>
        </row>
        <row r="821">
          <cell r="C821">
            <v>-4.0319050000000001</v>
          </cell>
          <cell r="E821">
            <v>-12430.98</v>
          </cell>
        </row>
        <row r="822">
          <cell r="C822">
            <v>-4.0358510000000001</v>
          </cell>
          <cell r="E822">
            <v>-12447.65</v>
          </cell>
        </row>
        <row r="823">
          <cell r="C823">
            <v>-4.039917</v>
          </cell>
          <cell r="E823">
            <v>-12464.29</v>
          </cell>
        </row>
        <row r="824">
          <cell r="C824">
            <v>-4.0439230000000004</v>
          </cell>
          <cell r="E824">
            <v>-12480.93</v>
          </cell>
        </row>
        <row r="825">
          <cell r="C825">
            <v>-4.0478690000000004</v>
          </cell>
          <cell r="E825">
            <v>-12497.5</v>
          </cell>
        </row>
        <row r="826">
          <cell r="C826">
            <v>-4.0518749999999999</v>
          </cell>
          <cell r="E826">
            <v>-12514.02</v>
          </cell>
        </row>
        <row r="827">
          <cell r="C827">
            <v>-4.0558810000000003</v>
          </cell>
          <cell r="E827">
            <v>-12530.61</v>
          </cell>
        </row>
        <row r="828">
          <cell r="C828">
            <v>-4.0598869999999998</v>
          </cell>
          <cell r="E828">
            <v>-12547.15</v>
          </cell>
        </row>
        <row r="829">
          <cell r="C829">
            <v>-4.0638920000000001</v>
          </cell>
          <cell r="E829">
            <v>-12563.69</v>
          </cell>
        </row>
        <row r="830">
          <cell r="C830">
            <v>-4.0678979999999996</v>
          </cell>
          <cell r="E830">
            <v>-12580.29</v>
          </cell>
        </row>
        <row r="831">
          <cell r="C831">
            <v>-4.071904</v>
          </cell>
          <cell r="E831">
            <v>-12596.83</v>
          </cell>
        </row>
        <row r="832">
          <cell r="C832">
            <v>-4.0759100000000004</v>
          </cell>
          <cell r="E832">
            <v>-12613.39</v>
          </cell>
        </row>
        <row r="833">
          <cell r="C833">
            <v>-4.0799159999999999</v>
          </cell>
          <cell r="E833">
            <v>-12629.95</v>
          </cell>
        </row>
        <row r="834">
          <cell r="C834">
            <v>-4.0838619999999999</v>
          </cell>
          <cell r="E834">
            <v>-12646.4</v>
          </cell>
        </row>
        <row r="835">
          <cell r="C835">
            <v>-4.0878680000000003</v>
          </cell>
          <cell r="E835">
            <v>-12662.79</v>
          </cell>
        </row>
        <row r="836">
          <cell r="C836">
            <v>-4.0918739999999998</v>
          </cell>
          <cell r="E836">
            <v>-12679.25</v>
          </cell>
        </row>
        <row r="837">
          <cell r="C837">
            <v>-4.0958800000000002</v>
          </cell>
          <cell r="E837">
            <v>-12695.68</v>
          </cell>
        </row>
        <row r="838">
          <cell r="C838">
            <v>-4.0998859999999997</v>
          </cell>
          <cell r="E838">
            <v>-12712.03</v>
          </cell>
        </row>
        <row r="839">
          <cell r="C839">
            <v>-4.1039519999999996</v>
          </cell>
          <cell r="E839">
            <v>-12728.46</v>
          </cell>
        </row>
        <row r="840">
          <cell r="C840">
            <v>-4.1078970000000004</v>
          </cell>
          <cell r="E840">
            <v>-12744.99</v>
          </cell>
        </row>
        <row r="841">
          <cell r="C841">
            <v>-4.1118439999999996</v>
          </cell>
          <cell r="E841">
            <v>-12761.53</v>
          </cell>
        </row>
        <row r="842">
          <cell r="C842">
            <v>-4.1159090000000003</v>
          </cell>
          <cell r="E842">
            <v>-12778.05</v>
          </cell>
        </row>
        <row r="843">
          <cell r="C843">
            <v>-4.1198550000000003</v>
          </cell>
          <cell r="E843">
            <v>-12794.53</v>
          </cell>
        </row>
        <row r="844">
          <cell r="C844">
            <v>-4.1238010000000003</v>
          </cell>
          <cell r="E844">
            <v>-12810.91</v>
          </cell>
        </row>
        <row r="845">
          <cell r="C845">
            <v>-4.1278670000000002</v>
          </cell>
          <cell r="E845">
            <v>-12827.27</v>
          </cell>
        </row>
        <row r="846">
          <cell r="C846">
            <v>-4.1318130000000002</v>
          </cell>
          <cell r="E846">
            <v>-12843.56</v>
          </cell>
        </row>
        <row r="847">
          <cell r="C847">
            <v>-4.1357590000000002</v>
          </cell>
          <cell r="E847">
            <v>-12859.83</v>
          </cell>
        </row>
        <row r="848">
          <cell r="C848">
            <v>-4.1398250000000001</v>
          </cell>
          <cell r="E848">
            <v>-12876.08</v>
          </cell>
        </row>
        <row r="849">
          <cell r="C849">
            <v>-4.1437710000000001</v>
          </cell>
          <cell r="E849">
            <v>-12892.43</v>
          </cell>
        </row>
        <row r="850">
          <cell r="C850">
            <v>-4.1477769999999996</v>
          </cell>
          <cell r="E850">
            <v>-12908.82</v>
          </cell>
        </row>
        <row r="851">
          <cell r="C851">
            <v>-4.1518430000000004</v>
          </cell>
          <cell r="E851">
            <v>-12925.22</v>
          </cell>
        </row>
        <row r="852">
          <cell r="C852">
            <v>-4.1557890000000004</v>
          </cell>
          <cell r="E852">
            <v>-12941.7</v>
          </cell>
        </row>
        <row r="853">
          <cell r="C853">
            <v>-4.1597939999999998</v>
          </cell>
          <cell r="E853">
            <v>-12958.23</v>
          </cell>
        </row>
        <row r="854">
          <cell r="C854">
            <v>-4.1638599999999997</v>
          </cell>
          <cell r="E854">
            <v>-12974.82</v>
          </cell>
        </row>
        <row r="855">
          <cell r="C855">
            <v>-4.1678069999999998</v>
          </cell>
          <cell r="E855">
            <v>-12991.48</v>
          </cell>
        </row>
        <row r="856">
          <cell r="C856">
            <v>-4.1718120000000001</v>
          </cell>
          <cell r="E856">
            <v>-13008.09</v>
          </cell>
        </row>
        <row r="857">
          <cell r="C857">
            <v>-4.175878</v>
          </cell>
          <cell r="E857">
            <v>-13024.64</v>
          </cell>
        </row>
        <row r="858">
          <cell r="C858">
            <v>-4.1797639999999996</v>
          </cell>
          <cell r="E858">
            <v>-13041.08</v>
          </cell>
        </row>
        <row r="859">
          <cell r="C859">
            <v>-4.1837710000000001</v>
          </cell>
          <cell r="E859">
            <v>-13057.49</v>
          </cell>
        </row>
        <row r="860">
          <cell r="C860">
            <v>-4.1878359999999999</v>
          </cell>
          <cell r="E860">
            <v>-13073.88</v>
          </cell>
        </row>
        <row r="861">
          <cell r="C861">
            <v>-4.1917819999999999</v>
          </cell>
          <cell r="E861">
            <v>-13090.16</v>
          </cell>
        </row>
        <row r="862">
          <cell r="C862">
            <v>-4.1957880000000003</v>
          </cell>
          <cell r="E862">
            <v>-13106.4</v>
          </cell>
        </row>
        <row r="863">
          <cell r="C863">
            <v>-4.1997939999999998</v>
          </cell>
          <cell r="E863">
            <v>-13122.72</v>
          </cell>
        </row>
        <row r="864">
          <cell r="C864">
            <v>-4.2038000000000002</v>
          </cell>
          <cell r="E864">
            <v>-13139.09</v>
          </cell>
        </row>
        <row r="865">
          <cell r="C865">
            <v>-4.2078059999999997</v>
          </cell>
          <cell r="E865">
            <v>-13155.43</v>
          </cell>
        </row>
        <row r="866">
          <cell r="C866">
            <v>-4.2117519999999997</v>
          </cell>
          <cell r="E866">
            <v>-13171.64</v>
          </cell>
        </row>
        <row r="867">
          <cell r="C867">
            <v>-4.2157580000000001</v>
          </cell>
          <cell r="E867">
            <v>-13187.86</v>
          </cell>
        </row>
        <row r="868">
          <cell r="C868">
            <v>-4.2197639999999996</v>
          </cell>
          <cell r="E868">
            <v>-13204.11</v>
          </cell>
        </row>
        <row r="869">
          <cell r="C869">
            <v>-4.2237689999999999</v>
          </cell>
          <cell r="E869">
            <v>-13220.4</v>
          </cell>
        </row>
        <row r="870">
          <cell r="C870">
            <v>-4.2277750000000003</v>
          </cell>
          <cell r="E870">
            <v>-13236.75</v>
          </cell>
        </row>
        <row r="871">
          <cell r="C871">
            <v>-4.2318410000000002</v>
          </cell>
          <cell r="E871">
            <v>-13253.11</v>
          </cell>
        </row>
        <row r="872">
          <cell r="C872">
            <v>-4.2357870000000002</v>
          </cell>
          <cell r="E872">
            <v>-13269.47</v>
          </cell>
        </row>
        <row r="873">
          <cell r="C873">
            <v>-4.2397929999999997</v>
          </cell>
          <cell r="E873">
            <v>-13285.84</v>
          </cell>
        </row>
        <row r="874">
          <cell r="C874">
            <v>-4.2438589999999996</v>
          </cell>
          <cell r="E874">
            <v>-13302.22</v>
          </cell>
        </row>
        <row r="875">
          <cell r="C875">
            <v>-4.2478049999999996</v>
          </cell>
          <cell r="E875">
            <v>-13318.59</v>
          </cell>
        </row>
        <row r="876">
          <cell r="C876">
            <v>-4.251811</v>
          </cell>
          <cell r="E876">
            <v>-13334.96</v>
          </cell>
        </row>
        <row r="877">
          <cell r="C877">
            <v>-4.2558759999999998</v>
          </cell>
          <cell r="E877">
            <v>-13351.34</v>
          </cell>
        </row>
        <row r="878">
          <cell r="C878">
            <v>-4.2598229999999999</v>
          </cell>
          <cell r="E878">
            <v>-13367.79</v>
          </cell>
        </row>
        <row r="879">
          <cell r="C879">
            <v>-4.2638280000000002</v>
          </cell>
          <cell r="E879">
            <v>-13384.21</v>
          </cell>
        </row>
        <row r="880">
          <cell r="C880">
            <v>-4.2678349999999998</v>
          </cell>
          <cell r="E880">
            <v>-13400.55</v>
          </cell>
        </row>
        <row r="881">
          <cell r="C881">
            <v>-4.2718400000000001</v>
          </cell>
          <cell r="E881">
            <v>-13416.85</v>
          </cell>
        </row>
        <row r="882">
          <cell r="C882">
            <v>-4.2758459999999996</v>
          </cell>
          <cell r="E882">
            <v>-13433.15</v>
          </cell>
        </row>
        <row r="883">
          <cell r="C883">
            <v>-4.279852</v>
          </cell>
          <cell r="E883">
            <v>-13449.49</v>
          </cell>
        </row>
        <row r="884">
          <cell r="C884">
            <v>-4.283798</v>
          </cell>
          <cell r="E884">
            <v>-13465.81</v>
          </cell>
        </row>
        <row r="885">
          <cell r="C885">
            <v>-4.2878040000000004</v>
          </cell>
          <cell r="E885">
            <v>-13482.16</v>
          </cell>
        </row>
        <row r="886">
          <cell r="C886">
            <v>-4.2918700000000003</v>
          </cell>
          <cell r="E886">
            <v>-13498.47</v>
          </cell>
        </row>
        <row r="887">
          <cell r="C887">
            <v>-4.2958160000000003</v>
          </cell>
          <cell r="E887">
            <v>-13514.72</v>
          </cell>
        </row>
        <row r="888">
          <cell r="C888">
            <v>-4.2998219999999998</v>
          </cell>
          <cell r="E888">
            <v>-13530.97</v>
          </cell>
        </row>
        <row r="889">
          <cell r="C889">
            <v>-4.3038280000000002</v>
          </cell>
          <cell r="E889">
            <v>-13547.22</v>
          </cell>
        </row>
        <row r="890">
          <cell r="C890">
            <v>-4.3077740000000002</v>
          </cell>
          <cell r="E890">
            <v>-13563.47</v>
          </cell>
        </row>
        <row r="891">
          <cell r="C891">
            <v>-4.3117799999999997</v>
          </cell>
          <cell r="E891">
            <v>-13579.7</v>
          </cell>
        </row>
        <row r="892">
          <cell r="C892">
            <v>-4.3158450000000004</v>
          </cell>
          <cell r="E892">
            <v>-13595.95</v>
          </cell>
        </row>
        <row r="893">
          <cell r="C893">
            <v>-4.3197919999999996</v>
          </cell>
          <cell r="E893">
            <v>-13612.16</v>
          </cell>
        </row>
        <row r="894">
          <cell r="C894">
            <v>-4.3237969999999999</v>
          </cell>
          <cell r="E894">
            <v>-13628.33</v>
          </cell>
        </row>
        <row r="895">
          <cell r="C895">
            <v>-4.3278030000000003</v>
          </cell>
          <cell r="E895">
            <v>-13644.6</v>
          </cell>
        </row>
        <row r="896">
          <cell r="C896">
            <v>-4.3318089999999998</v>
          </cell>
          <cell r="E896">
            <v>-13660.84</v>
          </cell>
        </row>
        <row r="897">
          <cell r="C897">
            <v>-4.3358150000000002</v>
          </cell>
          <cell r="E897">
            <v>-13677.05</v>
          </cell>
        </row>
        <row r="898">
          <cell r="C898">
            <v>-4.3398209999999997</v>
          </cell>
          <cell r="E898">
            <v>-13693.31</v>
          </cell>
        </row>
        <row r="899">
          <cell r="C899">
            <v>-4.3437669999999997</v>
          </cell>
          <cell r="E899">
            <v>-13709.58</v>
          </cell>
        </row>
        <row r="900">
          <cell r="C900">
            <v>-4.3477730000000001</v>
          </cell>
          <cell r="E900">
            <v>-13725.76</v>
          </cell>
        </row>
        <row r="901">
          <cell r="C901">
            <v>-4.3517789999999996</v>
          </cell>
          <cell r="E901">
            <v>-13741.87</v>
          </cell>
        </row>
        <row r="902">
          <cell r="C902">
            <v>-4.355785</v>
          </cell>
          <cell r="E902">
            <v>-13757.99</v>
          </cell>
        </row>
        <row r="903">
          <cell r="C903">
            <v>-4.3597900000000003</v>
          </cell>
          <cell r="E903">
            <v>-13774.16</v>
          </cell>
        </row>
        <row r="904">
          <cell r="C904">
            <v>-4.3637969999999999</v>
          </cell>
          <cell r="E904">
            <v>-13790.39</v>
          </cell>
        </row>
        <row r="905">
          <cell r="C905">
            <v>-4.3678030000000003</v>
          </cell>
          <cell r="E905">
            <v>-13806.57</v>
          </cell>
        </row>
        <row r="906">
          <cell r="C906">
            <v>-4.3718079999999997</v>
          </cell>
          <cell r="E906">
            <v>-13822.72</v>
          </cell>
        </row>
        <row r="907">
          <cell r="C907">
            <v>-4.3758140000000001</v>
          </cell>
          <cell r="E907">
            <v>-13838.86</v>
          </cell>
        </row>
        <row r="908">
          <cell r="C908">
            <v>-4.37988</v>
          </cell>
          <cell r="E908">
            <v>-13854.99</v>
          </cell>
        </row>
        <row r="909">
          <cell r="C909">
            <v>-4.3838860000000004</v>
          </cell>
          <cell r="E909">
            <v>-13871.14</v>
          </cell>
        </row>
        <row r="910">
          <cell r="C910">
            <v>-4.3878320000000004</v>
          </cell>
          <cell r="E910">
            <v>-13887.33</v>
          </cell>
        </row>
        <row r="911">
          <cell r="C911">
            <v>-4.3918379999999999</v>
          </cell>
          <cell r="E911">
            <v>-13903.54</v>
          </cell>
        </row>
        <row r="912">
          <cell r="C912">
            <v>-4.3957839999999999</v>
          </cell>
          <cell r="E912">
            <v>-13919.72</v>
          </cell>
        </row>
        <row r="913">
          <cell r="C913">
            <v>-4.3997900000000003</v>
          </cell>
          <cell r="E913">
            <v>-13935.8</v>
          </cell>
        </row>
        <row r="914">
          <cell r="C914">
            <v>-4.4037959999999998</v>
          </cell>
          <cell r="E914">
            <v>-13951.82</v>
          </cell>
        </row>
        <row r="915">
          <cell r="C915">
            <v>-4.4078020000000002</v>
          </cell>
          <cell r="E915">
            <v>-13967.86</v>
          </cell>
        </row>
        <row r="916">
          <cell r="C916">
            <v>-4.4118079999999997</v>
          </cell>
          <cell r="E916">
            <v>-13983.93</v>
          </cell>
        </row>
        <row r="917">
          <cell r="C917">
            <v>-4.4157539999999997</v>
          </cell>
          <cell r="E917">
            <v>-13999.99</v>
          </cell>
        </row>
        <row r="918">
          <cell r="C918">
            <v>-4.4197600000000001</v>
          </cell>
          <cell r="E918">
            <v>-14015.96</v>
          </cell>
        </row>
        <row r="919">
          <cell r="C919">
            <v>-4.4238249999999999</v>
          </cell>
          <cell r="E919">
            <v>-14031.99</v>
          </cell>
        </row>
        <row r="920">
          <cell r="C920">
            <v>-4.4278310000000003</v>
          </cell>
          <cell r="E920">
            <v>-14048.01</v>
          </cell>
        </row>
        <row r="921">
          <cell r="C921">
            <v>-4.4318369999999998</v>
          </cell>
          <cell r="E921">
            <v>-14063.93</v>
          </cell>
        </row>
        <row r="922">
          <cell r="C922">
            <v>-4.4358430000000002</v>
          </cell>
          <cell r="E922">
            <v>-14079.87</v>
          </cell>
        </row>
        <row r="923">
          <cell r="C923">
            <v>-4.4397890000000002</v>
          </cell>
          <cell r="E923">
            <v>-14095.9</v>
          </cell>
        </row>
        <row r="924">
          <cell r="C924">
            <v>-4.4437949999999997</v>
          </cell>
          <cell r="E924">
            <v>-14111.97</v>
          </cell>
        </row>
        <row r="925">
          <cell r="C925">
            <v>-4.4478600000000004</v>
          </cell>
          <cell r="E925">
            <v>-14128.03</v>
          </cell>
        </row>
        <row r="926">
          <cell r="C926">
            <v>-4.451867</v>
          </cell>
          <cell r="E926">
            <v>-14144.07</v>
          </cell>
        </row>
        <row r="927">
          <cell r="C927">
            <v>-4.4558720000000003</v>
          </cell>
          <cell r="E927">
            <v>-14160.05</v>
          </cell>
        </row>
        <row r="928">
          <cell r="C928">
            <v>-4.4599380000000002</v>
          </cell>
          <cell r="E928">
            <v>-14176.02</v>
          </cell>
        </row>
        <row r="929">
          <cell r="C929">
            <v>-4.4638840000000002</v>
          </cell>
          <cell r="E929">
            <v>-14191.97</v>
          </cell>
        </row>
        <row r="930">
          <cell r="C930">
            <v>-4.4678899999999997</v>
          </cell>
          <cell r="E930">
            <v>-14207.93</v>
          </cell>
        </row>
        <row r="931">
          <cell r="C931">
            <v>-4.4718960000000001</v>
          </cell>
          <cell r="E931">
            <v>-14223.89</v>
          </cell>
        </row>
        <row r="932">
          <cell r="C932">
            <v>-4.4758420000000001</v>
          </cell>
          <cell r="E932">
            <v>-14239.82</v>
          </cell>
        </row>
        <row r="933">
          <cell r="C933">
            <v>-4.4798479999999996</v>
          </cell>
          <cell r="E933">
            <v>-14255.76</v>
          </cell>
        </row>
        <row r="934">
          <cell r="C934">
            <v>-4.483854</v>
          </cell>
          <cell r="E934">
            <v>-14271.73</v>
          </cell>
        </row>
        <row r="935">
          <cell r="C935">
            <v>-4.4878600000000004</v>
          </cell>
          <cell r="E935">
            <v>-14287.68</v>
          </cell>
        </row>
        <row r="936">
          <cell r="C936">
            <v>-4.4918060000000004</v>
          </cell>
          <cell r="E936">
            <v>-14303.54</v>
          </cell>
        </row>
        <row r="937">
          <cell r="C937">
            <v>-4.4958119999999999</v>
          </cell>
          <cell r="E937">
            <v>-14319.41</v>
          </cell>
        </row>
        <row r="938">
          <cell r="C938">
            <v>-4.4997579999999999</v>
          </cell>
          <cell r="E938">
            <v>-14335.28</v>
          </cell>
        </row>
        <row r="939">
          <cell r="C939">
            <v>-4.5037640000000003</v>
          </cell>
          <cell r="E939">
            <v>-14351.21</v>
          </cell>
        </row>
        <row r="940">
          <cell r="C940">
            <v>-4.5077100000000003</v>
          </cell>
          <cell r="E940">
            <v>-14367.18</v>
          </cell>
        </row>
        <row r="941">
          <cell r="C941">
            <v>-4.5117159999999998</v>
          </cell>
          <cell r="E941">
            <v>-14383</v>
          </cell>
        </row>
        <row r="942">
          <cell r="C942">
            <v>-4.5157220000000002</v>
          </cell>
          <cell r="E942">
            <v>-14398.71</v>
          </cell>
        </row>
        <row r="943">
          <cell r="C943">
            <v>-4.5196680000000002</v>
          </cell>
          <cell r="E943">
            <v>-14414.42</v>
          </cell>
        </row>
        <row r="944">
          <cell r="C944">
            <v>-4.5236739999999998</v>
          </cell>
          <cell r="E944">
            <v>-14430.2</v>
          </cell>
        </row>
        <row r="945">
          <cell r="C945">
            <v>-4.527679</v>
          </cell>
          <cell r="E945">
            <v>-14445.97</v>
          </cell>
        </row>
        <row r="946">
          <cell r="C946">
            <v>-4.5316859999999997</v>
          </cell>
          <cell r="E946">
            <v>-14461.68</v>
          </cell>
        </row>
        <row r="947">
          <cell r="C947">
            <v>-4.5356909999999999</v>
          </cell>
          <cell r="E947">
            <v>-14477.34</v>
          </cell>
        </row>
        <row r="948">
          <cell r="C948">
            <v>-4.5396369999999999</v>
          </cell>
          <cell r="E948">
            <v>-14493.03</v>
          </cell>
        </row>
        <row r="949">
          <cell r="C949">
            <v>-4.5436430000000003</v>
          </cell>
          <cell r="E949">
            <v>-14508.92</v>
          </cell>
        </row>
        <row r="950">
          <cell r="C950">
            <v>-4.5477090000000002</v>
          </cell>
          <cell r="E950">
            <v>-14524.93</v>
          </cell>
        </row>
        <row r="951">
          <cell r="C951">
            <v>-4.5517149999999997</v>
          </cell>
          <cell r="E951">
            <v>-14540.87</v>
          </cell>
        </row>
        <row r="952">
          <cell r="C952">
            <v>-4.5557210000000001</v>
          </cell>
          <cell r="E952">
            <v>-14556.81</v>
          </cell>
        </row>
        <row r="953">
          <cell r="C953">
            <v>-4.5597859999999999</v>
          </cell>
          <cell r="E953">
            <v>-14572.91</v>
          </cell>
        </row>
        <row r="954">
          <cell r="C954">
            <v>-4.5637319999999999</v>
          </cell>
          <cell r="E954">
            <v>-14589.07</v>
          </cell>
        </row>
        <row r="955">
          <cell r="C955">
            <v>-4.5677979999999998</v>
          </cell>
          <cell r="E955">
            <v>-14605.25</v>
          </cell>
        </row>
        <row r="956">
          <cell r="C956">
            <v>-4.5718639999999997</v>
          </cell>
          <cell r="E956">
            <v>-14621.38</v>
          </cell>
        </row>
        <row r="957">
          <cell r="C957">
            <v>-4.5757500000000002</v>
          </cell>
          <cell r="E957">
            <v>-14637.49</v>
          </cell>
        </row>
        <row r="958">
          <cell r="C958">
            <v>-4.5798160000000001</v>
          </cell>
          <cell r="E958">
            <v>-14653.56</v>
          </cell>
        </row>
        <row r="959">
          <cell r="C959">
            <v>-4.583882</v>
          </cell>
          <cell r="E959">
            <v>-14669.55</v>
          </cell>
        </row>
        <row r="960">
          <cell r="C960">
            <v>-4.587828</v>
          </cell>
          <cell r="E960">
            <v>-14685.37</v>
          </cell>
        </row>
        <row r="961">
          <cell r="C961">
            <v>-4.5918340000000004</v>
          </cell>
          <cell r="E961">
            <v>-14701.13</v>
          </cell>
        </row>
        <row r="962">
          <cell r="C962">
            <v>-4.5958990000000002</v>
          </cell>
          <cell r="E962">
            <v>-14716.88</v>
          </cell>
        </row>
        <row r="963">
          <cell r="C963">
            <v>-4.5998450000000002</v>
          </cell>
          <cell r="E963">
            <v>-14732.68</v>
          </cell>
        </row>
        <row r="964">
          <cell r="C964">
            <v>-4.6038509999999997</v>
          </cell>
          <cell r="E964">
            <v>-14748.43</v>
          </cell>
        </row>
        <row r="965">
          <cell r="C965">
            <v>-4.6079169999999996</v>
          </cell>
          <cell r="E965">
            <v>-14764.12</v>
          </cell>
        </row>
        <row r="966">
          <cell r="C966">
            <v>-4.6118030000000001</v>
          </cell>
          <cell r="E966">
            <v>-14779.78</v>
          </cell>
        </row>
        <row r="967">
          <cell r="C967">
            <v>-4.615869</v>
          </cell>
          <cell r="E967">
            <v>-14795.47</v>
          </cell>
        </row>
        <row r="968">
          <cell r="C968">
            <v>-4.6198750000000004</v>
          </cell>
          <cell r="E968">
            <v>-14811.17</v>
          </cell>
        </row>
        <row r="969">
          <cell r="C969">
            <v>-4.6238210000000004</v>
          </cell>
          <cell r="E969">
            <v>-14826.87</v>
          </cell>
        </row>
        <row r="970">
          <cell r="C970">
            <v>-4.6278269999999999</v>
          </cell>
          <cell r="E970">
            <v>-14842.52</v>
          </cell>
        </row>
        <row r="971">
          <cell r="C971">
            <v>-4.6318929999999998</v>
          </cell>
          <cell r="E971">
            <v>-14858.12</v>
          </cell>
        </row>
        <row r="972">
          <cell r="C972">
            <v>-4.6358389999999998</v>
          </cell>
          <cell r="E972">
            <v>-14873.66</v>
          </cell>
        </row>
        <row r="973">
          <cell r="C973">
            <v>-4.6398450000000002</v>
          </cell>
          <cell r="E973">
            <v>-14889.17</v>
          </cell>
        </row>
        <row r="974">
          <cell r="C974">
            <v>-4.6438499999999996</v>
          </cell>
          <cell r="E974">
            <v>-14904.75</v>
          </cell>
        </row>
        <row r="975">
          <cell r="C975">
            <v>-4.6477969999999997</v>
          </cell>
          <cell r="E975">
            <v>-14920.33</v>
          </cell>
        </row>
        <row r="976">
          <cell r="C976">
            <v>-4.6518030000000001</v>
          </cell>
          <cell r="E976">
            <v>-14935.97</v>
          </cell>
        </row>
        <row r="977">
          <cell r="C977">
            <v>-4.6558080000000004</v>
          </cell>
          <cell r="E977">
            <v>-14951.64</v>
          </cell>
        </row>
        <row r="978">
          <cell r="C978">
            <v>-4.6598139999999999</v>
          </cell>
          <cell r="E978">
            <v>-14967.23</v>
          </cell>
        </row>
        <row r="979">
          <cell r="C979">
            <v>-4.6638200000000003</v>
          </cell>
          <cell r="E979">
            <v>-14982.74</v>
          </cell>
        </row>
        <row r="980">
          <cell r="C980">
            <v>-4.6678259999999998</v>
          </cell>
          <cell r="E980">
            <v>-14998.25</v>
          </cell>
        </row>
        <row r="981">
          <cell r="C981">
            <v>-4.6718320000000002</v>
          </cell>
          <cell r="E981">
            <v>-15013.74</v>
          </cell>
        </row>
        <row r="982">
          <cell r="C982">
            <v>-4.6758980000000001</v>
          </cell>
          <cell r="E982">
            <v>-15029.19</v>
          </cell>
        </row>
        <row r="983">
          <cell r="C983">
            <v>-4.6798440000000001</v>
          </cell>
          <cell r="E983">
            <v>-15044.62</v>
          </cell>
        </row>
        <row r="984">
          <cell r="C984">
            <v>-4.6839089999999999</v>
          </cell>
          <cell r="E984">
            <v>-15060.11</v>
          </cell>
        </row>
        <row r="985">
          <cell r="C985">
            <v>-4.6879150000000003</v>
          </cell>
          <cell r="E985">
            <v>-15075.64</v>
          </cell>
        </row>
        <row r="986">
          <cell r="C986">
            <v>-4.6918610000000003</v>
          </cell>
          <cell r="E986">
            <v>-15091.11</v>
          </cell>
        </row>
        <row r="987">
          <cell r="C987">
            <v>-4.6958679999999999</v>
          </cell>
          <cell r="E987">
            <v>-15106.53</v>
          </cell>
        </row>
        <row r="988">
          <cell r="C988">
            <v>-4.6998730000000002</v>
          </cell>
          <cell r="E988">
            <v>-15121.94</v>
          </cell>
        </row>
        <row r="989">
          <cell r="C989">
            <v>-4.7038789999999997</v>
          </cell>
          <cell r="E989">
            <v>-15137.38</v>
          </cell>
        </row>
        <row r="990">
          <cell r="C990">
            <v>-4.7078850000000001</v>
          </cell>
          <cell r="E990">
            <v>-15152.85</v>
          </cell>
        </row>
        <row r="991">
          <cell r="C991">
            <v>-4.7118909999999996</v>
          </cell>
          <cell r="E991">
            <v>-15168.34</v>
          </cell>
        </row>
        <row r="992">
          <cell r="C992">
            <v>-4.7158369999999996</v>
          </cell>
          <cell r="E992">
            <v>-15183.87</v>
          </cell>
        </row>
        <row r="993">
          <cell r="C993">
            <v>-4.7199030000000004</v>
          </cell>
          <cell r="E993">
            <v>-15199.5</v>
          </cell>
        </row>
        <row r="994">
          <cell r="C994">
            <v>-4.7239089999999999</v>
          </cell>
          <cell r="E994">
            <v>-15215.05</v>
          </cell>
        </row>
        <row r="995">
          <cell r="C995">
            <v>-4.7278549999999999</v>
          </cell>
          <cell r="E995">
            <v>-15230.58</v>
          </cell>
        </row>
        <row r="996">
          <cell r="C996">
            <v>-4.7319199999999997</v>
          </cell>
          <cell r="E996">
            <v>-15245.95</v>
          </cell>
        </row>
        <row r="997">
          <cell r="C997">
            <v>-4.7358659999999997</v>
          </cell>
          <cell r="E997">
            <v>-15261.26</v>
          </cell>
        </row>
        <row r="998">
          <cell r="C998">
            <v>-4.7398730000000002</v>
          </cell>
          <cell r="E998">
            <v>-15276.58</v>
          </cell>
        </row>
        <row r="999">
          <cell r="C999">
            <v>-4.7438180000000001</v>
          </cell>
          <cell r="E999">
            <v>-15291.91</v>
          </cell>
        </row>
        <row r="1000">
          <cell r="C1000">
            <v>-4.7478249999999997</v>
          </cell>
          <cell r="E1000">
            <v>-15307.24</v>
          </cell>
        </row>
        <row r="1001">
          <cell r="C1001">
            <v>-4.75183</v>
          </cell>
          <cell r="E1001">
            <v>-15322.44</v>
          </cell>
        </row>
        <row r="1002">
          <cell r="C1002">
            <v>-4.7558360000000004</v>
          </cell>
          <cell r="E1002">
            <v>-15337.58</v>
          </cell>
        </row>
        <row r="1003">
          <cell r="C1003">
            <v>-4.7598419999999999</v>
          </cell>
          <cell r="E1003">
            <v>-15352.69</v>
          </cell>
        </row>
        <row r="1004">
          <cell r="C1004">
            <v>-4.7638480000000003</v>
          </cell>
          <cell r="E1004">
            <v>-15367.91</v>
          </cell>
        </row>
        <row r="1005">
          <cell r="C1005">
            <v>-4.7678539999999998</v>
          </cell>
          <cell r="E1005">
            <v>-15383.15</v>
          </cell>
        </row>
        <row r="1006">
          <cell r="C1006">
            <v>-4.7718600000000002</v>
          </cell>
          <cell r="E1006">
            <v>-15398.35</v>
          </cell>
        </row>
        <row r="1007">
          <cell r="C1007">
            <v>-4.7758659999999997</v>
          </cell>
          <cell r="E1007">
            <v>-15413.49</v>
          </cell>
        </row>
        <row r="1008">
          <cell r="C1008">
            <v>-4.7798119999999997</v>
          </cell>
          <cell r="E1008">
            <v>-15428.61</v>
          </cell>
        </row>
        <row r="1009">
          <cell r="C1009">
            <v>-4.7838180000000001</v>
          </cell>
          <cell r="E1009">
            <v>-15443.7</v>
          </cell>
        </row>
        <row r="1010">
          <cell r="C1010">
            <v>-4.7878230000000004</v>
          </cell>
          <cell r="E1010">
            <v>-15458.81</v>
          </cell>
        </row>
        <row r="1011">
          <cell r="C1011">
            <v>-4.79183</v>
          </cell>
          <cell r="E1011">
            <v>-15473.95</v>
          </cell>
        </row>
        <row r="1012">
          <cell r="C1012">
            <v>-4.7958350000000003</v>
          </cell>
          <cell r="E1012">
            <v>-15489.06</v>
          </cell>
        </row>
        <row r="1013">
          <cell r="C1013">
            <v>-4.7998409999999998</v>
          </cell>
          <cell r="E1013">
            <v>-15504.19</v>
          </cell>
        </row>
        <row r="1014">
          <cell r="C1014">
            <v>-4.8037869999999998</v>
          </cell>
          <cell r="E1014">
            <v>-15519.32</v>
          </cell>
        </row>
        <row r="1015">
          <cell r="C1015">
            <v>-4.8077930000000002</v>
          </cell>
          <cell r="E1015">
            <v>-15534.44</v>
          </cell>
        </row>
        <row r="1016">
          <cell r="C1016">
            <v>-4.8117989999999997</v>
          </cell>
          <cell r="E1016">
            <v>-15549.56</v>
          </cell>
        </row>
        <row r="1017">
          <cell r="C1017">
            <v>-4.8157459999999999</v>
          </cell>
          <cell r="E1017">
            <v>-15564.66</v>
          </cell>
        </row>
        <row r="1018">
          <cell r="C1018">
            <v>-4.8198109999999996</v>
          </cell>
          <cell r="E1018">
            <v>-15579.75</v>
          </cell>
        </row>
        <row r="1019">
          <cell r="C1019">
            <v>-4.823817</v>
          </cell>
          <cell r="E1019">
            <v>-15594.9</v>
          </cell>
        </row>
        <row r="1020">
          <cell r="C1020">
            <v>-4.8278230000000004</v>
          </cell>
          <cell r="E1020">
            <v>-15610.09</v>
          </cell>
        </row>
        <row r="1021">
          <cell r="C1021">
            <v>-4.8318279999999998</v>
          </cell>
          <cell r="E1021">
            <v>-15625.35</v>
          </cell>
        </row>
        <row r="1022">
          <cell r="C1022">
            <v>-4.8358350000000003</v>
          </cell>
          <cell r="E1022">
            <v>-15640.6</v>
          </cell>
        </row>
        <row r="1023">
          <cell r="C1023">
            <v>-4.8398409999999998</v>
          </cell>
          <cell r="E1023">
            <v>-15655.79</v>
          </cell>
        </row>
        <row r="1024">
          <cell r="C1024">
            <v>-4.8437869999999998</v>
          </cell>
          <cell r="E1024">
            <v>-15670.88</v>
          </cell>
        </row>
        <row r="1025">
          <cell r="C1025">
            <v>-4.8477920000000001</v>
          </cell>
          <cell r="E1025">
            <v>-15685.85</v>
          </cell>
        </row>
        <row r="1026">
          <cell r="C1026">
            <v>-4.8517979999999996</v>
          </cell>
          <cell r="E1026">
            <v>-15700.76</v>
          </cell>
        </row>
        <row r="1027">
          <cell r="C1027">
            <v>-4.855804</v>
          </cell>
          <cell r="E1027">
            <v>-15715.61</v>
          </cell>
        </row>
        <row r="1028">
          <cell r="C1028">
            <v>-4.8597510000000002</v>
          </cell>
          <cell r="E1028">
            <v>-15730.44</v>
          </cell>
        </row>
        <row r="1029">
          <cell r="C1029">
            <v>-4.8637560000000004</v>
          </cell>
          <cell r="E1029">
            <v>-15745.3</v>
          </cell>
        </row>
        <row r="1030">
          <cell r="C1030">
            <v>-4.8678220000000003</v>
          </cell>
          <cell r="E1030">
            <v>-15760.24</v>
          </cell>
        </row>
        <row r="1031">
          <cell r="C1031">
            <v>-4.8717680000000003</v>
          </cell>
          <cell r="E1031">
            <v>-15775.14</v>
          </cell>
        </row>
        <row r="1032">
          <cell r="C1032">
            <v>-4.8758340000000002</v>
          </cell>
          <cell r="E1032">
            <v>-15790.05</v>
          </cell>
        </row>
        <row r="1033">
          <cell r="C1033">
            <v>-4.8797800000000002</v>
          </cell>
          <cell r="E1033">
            <v>-15804.97</v>
          </cell>
        </row>
        <row r="1034">
          <cell r="C1034">
            <v>-4.8837859999999997</v>
          </cell>
          <cell r="E1034">
            <v>-15819.93</v>
          </cell>
        </row>
        <row r="1035">
          <cell r="C1035">
            <v>-4.8878519999999996</v>
          </cell>
          <cell r="E1035">
            <v>-15834.88</v>
          </cell>
        </row>
        <row r="1036">
          <cell r="C1036">
            <v>-4.8917979999999996</v>
          </cell>
          <cell r="E1036">
            <v>-15849.73</v>
          </cell>
        </row>
        <row r="1037">
          <cell r="C1037">
            <v>-4.8958029999999999</v>
          </cell>
          <cell r="E1037">
            <v>-15864.54</v>
          </cell>
        </row>
        <row r="1038">
          <cell r="C1038">
            <v>-4.8998689999999998</v>
          </cell>
          <cell r="E1038">
            <v>-15879.32</v>
          </cell>
        </row>
        <row r="1039">
          <cell r="C1039">
            <v>-4.9038149999999998</v>
          </cell>
          <cell r="E1039">
            <v>-15894.12</v>
          </cell>
        </row>
        <row r="1040">
          <cell r="C1040">
            <v>-4.9078210000000002</v>
          </cell>
          <cell r="E1040">
            <v>-15908.94</v>
          </cell>
        </row>
        <row r="1041">
          <cell r="C1041">
            <v>-4.9118269999999997</v>
          </cell>
          <cell r="E1041">
            <v>-15923.69</v>
          </cell>
        </row>
        <row r="1042">
          <cell r="C1042">
            <v>-4.9158330000000001</v>
          </cell>
          <cell r="E1042">
            <v>-15938.42</v>
          </cell>
        </row>
        <row r="1043">
          <cell r="C1043">
            <v>-4.9197790000000001</v>
          </cell>
          <cell r="E1043">
            <v>-15953.15</v>
          </cell>
        </row>
        <row r="1044">
          <cell r="C1044">
            <v>-4.923845</v>
          </cell>
          <cell r="E1044">
            <v>-15967.89</v>
          </cell>
        </row>
        <row r="1045">
          <cell r="C1045">
            <v>-4.927791</v>
          </cell>
          <cell r="E1045">
            <v>-15982.6</v>
          </cell>
        </row>
        <row r="1046">
          <cell r="C1046">
            <v>-4.9317970000000004</v>
          </cell>
          <cell r="E1046">
            <v>-15997.29</v>
          </cell>
        </row>
        <row r="1047">
          <cell r="C1047">
            <v>-4.9358620000000002</v>
          </cell>
          <cell r="E1047">
            <v>-16011.91</v>
          </cell>
        </row>
        <row r="1048">
          <cell r="C1048">
            <v>-4.9398080000000002</v>
          </cell>
          <cell r="E1048">
            <v>-16026.58</v>
          </cell>
        </row>
        <row r="1049">
          <cell r="C1049">
            <v>-4.9437550000000003</v>
          </cell>
          <cell r="E1049">
            <v>-16041.35</v>
          </cell>
        </row>
        <row r="1050">
          <cell r="C1050">
            <v>-4.9478210000000002</v>
          </cell>
          <cell r="E1050">
            <v>-16056.15</v>
          </cell>
        </row>
        <row r="1051">
          <cell r="C1051">
            <v>-4.9517660000000001</v>
          </cell>
          <cell r="E1051">
            <v>-16070.9</v>
          </cell>
        </row>
        <row r="1052">
          <cell r="C1052">
            <v>-4.9557719999999996</v>
          </cell>
          <cell r="E1052">
            <v>-16085.63</v>
          </cell>
        </row>
        <row r="1053">
          <cell r="C1053">
            <v>-4.959778</v>
          </cell>
          <cell r="E1053">
            <v>-16100.34</v>
          </cell>
        </row>
        <row r="1054">
          <cell r="C1054">
            <v>-4.9637849999999997</v>
          </cell>
          <cell r="E1054">
            <v>-16114.96</v>
          </cell>
        </row>
        <row r="1055">
          <cell r="C1055">
            <v>-4.9677899999999999</v>
          </cell>
          <cell r="E1055">
            <v>-16129.46</v>
          </cell>
        </row>
        <row r="1056">
          <cell r="C1056">
            <v>-4.9717960000000003</v>
          </cell>
          <cell r="E1056">
            <v>-16143.92</v>
          </cell>
        </row>
        <row r="1057">
          <cell r="C1057">
            <v>-4.9758620000000002</v>
          </cell>
          <cell r="E1057">
            <v>-16158.38</v>
          </cell>
        </row>
        <row r="1058">
          <cell r="C1058">
            <v>-4.9798080000000002</v>
          </cell>
          <cell r="E1058">
            <v>-16172.86</v>
          </cell>
        </row>
        <row r="1059">
          <cell r="C1059">
            <v>-4.9838139999999997</v>
          </cell>
          <cell r="E1059">
            <v>-16187.44</v>
          </cell>
        </row>
        <row r="1060">
          <cell r="C1060">
            <v>-4.9878799999999996</v>
          </cell>
          <cell r="E1060">
            <v>-16202.06</v>
          </cell>
        </row>
        <row r="1061">
          <cell r="C1061">
            <v>-4.9918259999999997</v>
          </cell>
          <cell r="E1061">
            <v>-16216.62</v>
          </cell>
        </row>
        <row r="1062">
          <cell r="C1062">
            <v>-4.9958309999999999</v>
          </cell>
          <cell r="E1062">
            <v>-16231.12</v>
          </cell>
        </row>
        <row r="1063">
          <cell r="C1063">
            <v>-4.9998969999999998</v>
          </cell>
          <cell r="E1063">
            <v>-16245.52</v>
          </cell>
        </row>
        <row r="1064">
          <cell r="C1064">
            <v>-5.0039030000000002</v>
          </cell>
          <cell r="E1064">
            <v>-16259.94</v>
          </cell>
        </row>
        <row r="1065">
          <cell r="C1065">
            <v>-5.0078490000000002</v>
          </cell>
          <cell r="E1065">
            <v>-16274.3</v>
          </cell>
        </row>
        <row r="1066">
          <cell r="C1066">
            <v>-5.0119150000000001</v>
          </cell>
          <cell r="E1066">
            <v>-16288.69</v>
          </cell>
        </row>
        <row r="1067">
          <cell r="C1067">
            <v>-5.0159209999999996</v>
          </cell>
          <cell r="E1067">
            <v>-16303.06</v>
          </cell>
        </row>
        <row r="1068">
          <cell r="C1068">
            <v>-5.0198669999999996</v>
          </cell>
          <cell r="E1068">
            <v>-16317.31</v>
          </cell>
        </row>
        <row r="1069">
          <cell r="C1069">
            <v>-5.0239320000000003</v>
          </cell>
          <cell r="E1069">
            <v>-16331.56</v>
          </cell>
        </row>
        <row r="1070">
          <cell r="C1070">
            <v>-5.0278790000000004</v>
          </cell>
          <cell r="E1070">
            <v>-16345.81</v>
          </cell>
        </row>
        <row r="1071">
          <cell r="C1071">
            <v>-5.0318849999999999</v>
          </cell>
          <cell r="E1071">
            <v>-16360.09</v>
          </cell>
        </row>
        <row r="1072">
          <cell r="C1072">
            <v>-5.0359499999999997</v>
          </cell>
          <cell r="E1072">
            <v>-16374.43</v>
          </cell>
        </row>
        <row r="1073">
          <cell r="C1073">
            <v>-5.0398959999999997</v>
          </cell>
          <cell r="E1073">
            <v>-16388.77</v>
          </cell>
        </row>
        <row r="1074">
          <cell r="C1074">
            <v>-5.0438419999999997</v>
          </cell>
          <cell r="E1074">
            <v>-16403.13</v>
          </cell>
        </row>
        <row r="1075">
          <cell r="C1075">
            <v>-5.0478490000000003</v>
          </cell>
          <cell r="E1075">
            <v>-16417.509999999998</v>
          </cell>
        </row>
        <row r="1076">
          <cell r="C1076">
            <v>-5.0517950000000003</v>
          </cell>
          <cell r="E1076">
            <v>-16431.810000000001</v>
          </cell>
        </row>
        <row r="1077">
          <cell r="C1077">
            <v>-5.0557999999999996</v>
          </cell>
          <cell r="E1077">
            <v>-16446.099999999999</v>
          </cell>
        </row>
        <row r="1078">
          <cell r="C1078">
            <v>-5.0598660000000004</v>
          </cell>
          <cell r="E1078">
            <v>-16460.43</v>
          </cell>
        </row>
        <row r="1079">
          <cell r="C1079">
            <v>-5.0638120000000004</v>
          </cell>
          <cell r="E1079">
            <v>-16474.71</v>
          </cell>
        </row>
        <row r="1080">
          <cell r="C1080">
            <v>-5.0677580000000004</v>
          </cell>
          <cell r="E1080">
            <v>-16488.89</v>
          </cell>
        </row>
        <row r="1081">
          <cell r="C1081">
            <v>-5.0717639999999999</v>
          </cell>
          <cell r="E1081">
            <v>-16502.91</v>
          </cell>
        </row>
        <row r="1082">
          <cell r="C1082">
            <v>-5.0757700000000003</v>
          </cell>
          <cell r="E1082">
            <v>-16516.82</v>
          </cell>
        </row>
        <row r="1083">
          <cell r="C1083">
            <v>-5.0797759999999998</v>
          </cell>
          <cell r="E1083">
            <v>-16530.71</v>
          </cell>
        </row>
        <row r="1084">
          <cell r="C1084">
            <v>-5.0837219999999999</v>
          </cell>
          <cell r="E1084">
            <v>-16544.64</v>
          </cell>
        </row>
        <row r="1085">
          <cell r="C1085">
            <v>-5.0877280000000003</v>
          </cell>
          <cell r="E1085">
            <v>-16558.53</v>
          </cell>
        </row>
        <row r="1086">
          <cell r="C1086">
            <v>-5.0917339999999998</v>
          </cell>
          <cell r="E1086">
            <v>-16572.39</v>
          </cell>
        </row>
        <row r="1087">
          <cell r="C1087">
            <v>-5.0957400000000002</v>
          </cell>
          <cell r="E1087">
            <v>-16586.37</v>
          </cell>
        </row>
        <row r="1088">
          <cell r="C1088">
            <v>-5.0997450000000004</v>
          </cell>
          <cell r="E1088">
            <v>-16600.38</v>
          </cell>
        </row>
        <row r="1089">
          <cell r="C1089">
            <v>-5.1037509999999999</v>
          </cell>
          <cell r="E1089">
            <v>-16614.38</v>
          </cell>
        </row>
        <row r="1090">
          <cell r="C1090">
            <v>-5.1077570000000003</v>
          </cell>
          <cell r="E1090">
            <v>-16628.349999999999</v>
          </cell>
        </row>
        <row r="1091">
          <cell r="C1091">
            <v>-5.1117629999999998</v>
          </cell>
          <cell r="E1091">
            <v>-16642.3</v>
          </cell>
        </row>
        <row r="1092">
          <cell r="C1092">
            <v>-5.1157690000000002</v>
          </cell>
          <cell r="E1092">
            <v>-16656.29</v>
          </cell>
        </row>
        <row r="1093">
          <cell r="C1093">
            <v>-5.1197749999999997</v>
          </cell>
          <cell r="E1093">
            <v>-16670.259999999998</v>
          </cell>
        </row>
        <row r="1094">
          <cell r="C1094">
            <v>-5.1237810000000001</v>
          </cell>
          <cell r="E1094">
            <v>-16684.23</v>
          </cell>
        </row>
        <row r="1095">
          <cell r="C1095">
            <v>-5.1277860000000004</v>
          </cell>
          <cell r="E1095">
            <v>-16698.2</v>
          </cell>
        </row>
        <row r="1096">
          <cell r="C1096">
            <v>-5.1317329999999997</v>
          </cell>
          <cell r="E1096">
            <v>-16712.189999999999</v>
          </cell>
        </row>
        <row r="1097">
          <cell r="C1097">
            <v>-5.1357390000000001</v>
          </cell>
          <cell r="E1097">
            <v>-16726.23</v>
          </cell>
        </row>
        <row r="1098">
          <cell r="C1098">
            <v>-5.1397449999999996</v>
          </cell>
          <cell r="E1098">
            <v>-16740.27</v>
          </cell>
        </row>
        <row r="1099">
          <cell r="C1099">
            <v>-5.1436909999999996</v>
          </cell>
          <cell r="E1099">
            <v>-16754.3</v>
          </cell>
        </row>
        <row r="1100">
          <cell r="C1100">
            <v>-5.147697</v>
          </cell>
          <cell r="E1100">
            <v>-16768.21</v>
          </cell>
        </row>
        <row r="1101">
          <cell r="C1101">
            <v>-5.1517629999999999</v>
          </cell>
          <cell r="E1101">
            <v>-16782.05</v>
          </cell>
        </row>
        <row r="1102">
          <cell r="C1102">
            <v>-5.1557680000000001</v>
          </cell>
          <cell r="E1102">
            <v>-16795.91</v>
          </cell>
        </row>
        <row r="1103">
          <cell r="C1103">
            <v>-5.1597739999999996</v>
          </cell>
          <cell r="E1103">
            <v>-16809.78</v>
          </cell>
        </row>
        <row r="1104">
          <cell r="C1104">
            <v>-5.16378</v>
          </cell>
          <cell r="E1104">
            <v>-16823.599999999999</v>
          </cell>
        </row>
        <row r="1105">
          <cell r="C1105">
            <v>-5.1677860000000004</v>
          </cell>
          <cell r="E1105">
            <v>-16837.39</v>
          </cell>
        </row>
        <row r="1106">
          <cell r="C1106">
            <v>-5.1717919999999999</v>
          </cell>
          <cell r="E1106">
            <v>-16851.23</v>
          </cell>
        </row>
        <row r="1107">
          <cell r="C1107">
            <v>-5.1757980000000003</v>
          </cell>
          <cell r="E1107">
            <v>-16865.09</v>
          </cell>
        </row>
        <row r="1108">
          <cell r="C1108">
            <v>-5.1798640000000002</v>
          </cell>
          <cell r="E1108">
            <v>-16878.96</v>
          </cell>
        </row>
        <row r="1109">
          <cell r="C1109">
            <v>-5.1838100000000003</v>
          </cell>
          <cell r="E1109">
            <v>-16892.88</v>
          </cell>
        </row>
        <row r="1110">
          <cell r="C1110">
            <v>-5.1877560000000003</v>
          </cell>
          <cell r="E1110">
            <v>-16906.78</v>
          </cell>
        </row>
        <row r="1111">
          <cell r="C1111">
            <v>-5.1918220000000002</v>
          </cell>
          <cell r="E1111">
            <v>-16920.599999999999</v>
          </cell>
        </row>
        <row r="1112">
          <cell r="C1112">
            <v>-5.1957680000000002</v>
          </cell>
          <cell r="E1112">
            <v>-16934.38</v>
          </cell>
        </row>
        <row r="1113">
          <cell r="C1113">
            <v>-5.1997730000000004</v>
          </cell>
          <cell r="E1113">
            <v>-16948.18</v>
          </cell>
        </row>
        <row r="1114">
          <cell r="C1114">
            <v>-5.2038390000000003</v>
          </cell>
          <cell r="E1114">
            <v>-16961.97</v>
          </cell>
        </row>
        <row r="1115">
          <cell r="C1115">
            <v>-5.2077850000000003</v>
          </cell>
          <cell r="E1115">
            <v>-16975.66</v>
          </cell>
        </row>
        <row r="1116">
          <cell r="C1116">
            <v>-5.2117909999999998</v>
          </cell>
          <cell r="E1116">
            <v>-16989.23</v>
          </cell>
        </row>
        <row r="1117">
          <cell r="C1117">
            <v>-5.2158569999999997</v>
          </cell>
          <cell r="E1117">
            <v>-17002.77</v>
          </cell>
        </row>
        <row r="1118">
          <cell r="C1118">
            <v>-5.2198630000000001</v>
          </cell>
          <cell r="E1118">
            <v>-17016.330000000002</v>
          </cell>
        </row>
        <row r="1119">
          <cell r="C1119">
            <v>-5.2238090000000001</v>
          </cell>
          <cell r="E1119">
            <v>-17029.82</v>
          </cell>
        </row>
        <row r="1120">
          <cell r="C1120">
            <v>-5.2278739999999999</v>
          </cell>
          <cell r="E1120">
            <v>-17043.240000000002</v>
          </cell>
        </row>
        <row r="1121">
          <cell r="C1121">
            <v>-5.2318199999999999</v>
          </cell>
          <cell r="E1121">
            <v>-17056.59</v>
          </cell>
        </row>
        <row r="1122">
          <cell r="C1122">
            <v>-5.2358269999999996</v>
          </cell>
          <cell r="E1122">
            <v>-17069.88</v>
          </cell>
        </row>
        <row r="1123">
          <cell r="C1123">
            <v>-5.2398920000000002</v>
          </cell>
          <cell r="E1123">
            <v>-17083.150000000001</v>
          </cell>
        </row>
        <row r="1124">
          <cell r="C1124">
            <v>-5.2438390000000004</v>
          </cell>
          <cell r="E1124">
            <v>-17096.439999999999</v>
          </cell>
        </row>
        <row r="1125">
          <cell r="C1125">
            <v>-5.2477840000000002</v>
          </cell>
          <cell r="E1125">
            <v>-17109.78</v>
          </cell>
        </row>
        <row r="1126">
          <cell r="C1126">
            <v>-5.2518500000000001</v>
          </cell>
          <cell r="E1126">
            <v>-17123.12</v>
          </cell>
        </row>
        <row r="1127">
          <cell r="C1127">
            <v>-5.2557960000000001</v>
          </cell>
          <cell r="E1127">
            <v>-17136.47</v>
          </cell>
        </row>
        <row r="1128">
          <cell r="C1128">
            <v>-5.2597430000000003</v>
          </cell>
          <cell r="E1128">
            <v>-17149.759999999998</v>
          </cell>
        </row>
        <row r="1129">
          <cell r="C1129">
            <v>-5.263808</v>
          </cell>
          <cell r="E1129">
            <v>-17163.05</v>
          </cell>
        </row>
        <row r="1130">
          <cell r="C1130">
            <v>-5.2678140000000004</v>
          </cell>
          <cell r="E1130">
            <v>-17176.34</v>
          </cell>
        </row>
        <row r="1131">
          <cell r="C1131">
            <v>-5.2717599999999996</v>
          </cell>
          <cell r="E1131">
            <v>-17189.59</v>
          </cell>
        </row>
        <row r="1132">
          <cell r="C1132">
            <v>-5.2758250000000002</v>
          </cell>
          <cell r="E1132">
            <v>-17202.810000000001</v>
          </cell>
        </row>
        <row r="1133">
          <cell r="C1133">
            <v>-5.2797720000000004</v>
          </cell>
          <cell r="E1133">
            <v>-17215.939999999999</v>
          </cell>
        </row>
        <row r="1134">
          <cell r="C1134">
            <v>-5.2837779999999999</v>
          </cell>
          <cell r="E1134">
            <v>-17229.04</v>
          </cell>
        </row>
        <row r="1135">
          <cell r="C1135">
            <v>-5.2878439999999998</v>
          </cell>
          <cell r="E1135">
            <v>-17242.189999999999</v>
          </cell>
        </row>
        <row r="1136">
          <cell r="C1136">
            <v>-5.2917889999999996</v>
          </cell>
          <cell r="E1136">
            <v>-17255.400000000001</v>
          </cell>
        </row>
        <row r="1137">
          <cell r="C1137">
            <v>-5.295795</v>
          </cell>
          <cell r="E1137">
            <v>-17268.64</v>
          </cell>
        </row>
        <row r="1138">
          <cell r="C1138">
            <v>-5.2998609999999999</v>
          </cell>
          <cell r="E1138">
            <v>-17281.810000000001</v>
          </cell>
        </row>
        <row r="1139">
          <cell r="C1139">
            <v>-5.3038670000000003</v>
          </cell>
          <cell r="E1139">
            <v>-17294.95</v>
          </cell>
        </row>
        <row r="1140">
          <cell r="C1140">
            <v>-5.3078130000000003</v>
          </cell>
          <cell r="E1140">
            <v>-17308.099999999999</v>
          </cell>
        </row>
        <row r="1141">
          <cell r="C1141">
            <v>-5.3118790000000002</v>
          </cell>
          <cell r="E1141">
            <v>-17321.28</v>
          </cell>
        </row>
        <row r="1142">
          <cell r="C1142">
            <v>-5.3158839999999996</v>
          </cell>
          <cell r="E1142">
            <v>-17334.45</v>
          </cell>
        </row>
        <row r="1143">
          <cell r="C1143">
            <v>-5.31989</v>
          </cell>
          <cell r="E1143">
            <v>-17347.53</v>
          </cell>
        </row>
        <row r="1144">
          <cell r="C1144">
            <v>-5.3238370000000002</v>
          </cell>
          <cell r="E1144">
            <v>-17360.54</v>
          </cell>
        </row>
        <row r="1145">
          <cell r="C1145">
            <v>-5.3279019999999999</v>
          </cell>
          <cell r="E1145">
            <v>-17373.580000000002</v>
          </cell>
        </row>
        <row r="1146">
          <cell r="C1146">
            <v>-5.3319080000000003</v>
          </cell>
          <cell r="E1146">
            <v>-17386.599999999999</v>
          </cell>
        </row>
        <row r="1147">
          <cell r="C1147">
            <v>-5.3358540000000003</v>
          </cell>
          <cell r="E1147">
            <v>-17399.63</v>
          </cell>
        </row>
        <row r="1148">
          <cell r="C1148">
            <v>-5.3399200000000002</v>
          </cell>
          <cell r="E1148">
            <v>-17412.64</v>
          </cell>
        </row>
        <row r="1149">
          <cell r="C1149">
            <v>-5.3439259999999997</v>
          </cell>
          <cell r="E1149">
            <v>-17425.61</v>
          </cell>
        </row>
        <row r="1150">
          <cell r="C1150">
            <v>-5.3479320000000001</v>
          </cell>
          <cell r="E1150">
            <v>-17438.64</v>
          </cell>
        </row>
        <row r="1151">
          <cell r="C1151">
            <v>-5.3518780000000001</v>
          </cell>
          <cell r="E1151">
            <v>-17451.71</v>
          </cell>
        </row>
        <row r="1152">
          <cell r="C1152">
            <v>-5.355944</v>
          </cell>
          <cell r="E1152">
            <v>-17464.759999999998</v>
          </cell>
        </row>
        <row r="1153">
          <cell r="C1153">
            <v>-5.3599490000000003</v>
          </cell>
          <cell r="E1153">
            <v>-17477.73</v>
          </cell>
        </row>
        <row r="1154">
          <cell r="C1154">
            <v>-5.3639559999999999</v>
          </cell>
          <cell r="E1154">
            <v>-17490.66</v>
          </cell>
        </row>
        <row r="1155">
          <cell r="C1155">
            <v>-5.3679610000000002</v>
          </cell>
          <cell r="E1155">
            <v>-17503.509999999998</v>
          </cell>
        </row>
        <row r="1156">
          <cell r="C1156">
            <v>-5.3719070000000002</v>
          </cell>
          <cell r="E1156">
            <v>-17516.32</v>
          </cell>
        </row>
        <row r="1157">
          <cell r="C1157">
            <v>-5.3759129999999997</v>
          </cell>
          <cell r="E1157">
            <v>-17529.05</v>
          </cell>
        </row>
        <row r="1158">
          <cell r="C1158">
            <v>-5.3799789999999996</v>
          </cell>
          <cell r="E1158">
            <v>-17541.72</v>
          </cell>
        </row>
        <row r="1159">
          <cell r="C1159">
            <v>-5.3839249999999996</v>
          </cell>
          <cell r="E1159">
            <v>-17554.419999999998</v>
          </cell>
        </row>
        <row r="1160">
          <cell r="C1160">
            <v>-5.387931</v>
          </cell>
          <cell r="E1160">
            <v>-17567.12</v>
          </cell>
        </row>
        <row r="1161">
          <cell r="C1161">
            <v>-5.3919370000000004</v>
          </cell>
          <cell r="E1161">
            <v>-17579.740000000002</v>
          </cell>
        </row>
        <row r="1162">
          <cell r="C1162">
            <v>-5.3960030000000003</v>
          </cell>
          <cell r="E1162">
            <v>-17592.32</v>
          </cell>
        </row>
        <row r="1163">
          <cell r="C1163">
            <v>-5.3999490000000003</v>
          </cell>
          <cell r="E1163">
            <v>-17604.93</v>
          </cell>
        </row>
        <row r="1164">
          <cell r="C1164">
            <v>-5.4039539999999997</v>
          </cell>
          <cell r="E1164">
            <v>-17617.580000000002</v>
          </cell>
        </row>
        <row r="1165">
          <cell r="C1165">
            <v>-5.4079610000000002</v>
          </cell>
          <cell r="E1165">
            <v>-17630.22</v>
          </cell>
        </row>
        <row r="1166">
          <cell r="C1166">
            <v>-5.4119070000000002</v>
          </cell>
          <cell r="E1166">
            <v>-17642.77</v>
          </cell>
        </row>
        <row r="1167">
          <cell r="C1167">
            <v>-5.4179449999999996</v>
          </cell>
          <cell r="E1167">
            <v>-17661.490000000002</v>
          </cell>
        </row>
        <row r="1168">
          <cell r="C1168">
            <v>-5.4239240000000004</v>
          </cell>
          <cell r="E1168">
            <v>-17680.14</v>
          </cell>
        </row>
        <row r="1169">
          <cell r="C1169">
            <v>-5.4299629999999999</v>
          </cell>
          <cell r="E1169">
            <v>-17698.86</v>
          </cell>
        </row>
        <row r="1170">
          <cell r="C1170">
            <v>-5.4359419999999998</v>
          </cell>
          <cell r="E1170">
            <v>-17717.560000000001</v>
          </cell>
        </row>
        <row r="1171">
          <cell r="C1171">
            <v>-5.4419810000000002</v>
          </cell>
          <cell r="E1171">
            <v>-17736.28</v>
          </cell>
        </row>
        <row r="1172">
          <cell r="C1172">
            <v>-5.447959</v>
          </cell>
          <cell r="E1172">
            <v>-17755.02</v>
          </cell>
        </row>
        <row r="1173">
          <cell r="C1173">
            <v>-5.4539390000000001</v>
          </cell>
          <cell r="E1173">
            <v>-17773.669999999998</v>
          </cell>
        </row>
        <row r="1174">
          <cell r="C1174">
            <v>-5.459918</v>
          </cell>
          <cell r="E1174">
            <v>-17792.39</v>
          </cell>
        </row>
        <row r="1175">
          <cell r="C1175">
            <v>-5.4659570000000004</v>
          </cell>
          <cell r="E1175">
            <v>-17810.919999999998</v>
          </cell>
        </row>
        <row r="1176">
          <cell r="C1176">
            <v>-5.4719350000000002</v>
          </cell>
          <cell r="E1176">
            <v>-17829.330000000002</v>
          </cell>
        </row>
        <row r="1177">
          <cell r="C1177">
            <v>-5.4779140000000002</v>
          </cell>
          <cell r="E1177">
            <v>-17847.62</v>
          </cell>
        </row>
        <row r="1178">
          <cell r="C1178">
            <v>-5.4838930000000001</v>
          </cell>
          <cell r="E1178">
            <v>-17865.86</v>
          </cell>
        </row>
        <row r="1179">
          <cell r="C1179">
            <v>-5.4899319999999996</v>
          </cell>
          <cell r="E1179">
            <v>-17884.05</v>
          </cell>
        </row>
        <row r="1180">
          <cell r="C1180">
            <v>-5.4959110000000004</v>
          </cell>
          <cell r="E1180">
            <v>-17902.16</v>
          </cell>
        </row>
        <row r="1181">
          <cell r="C1181">
            <v>-5.5018890000000003</v>
          </cell>
          <cell r="E1181">
            <v>-17920.310000000001</v>
          </cell>
        </row>
        <row r="1182">
          <cell r="C1182">
            <v>-5.5079279999999997</v>
          </cell>
          <cell r="E1182">
            <v>-17938.439999999999</v>
          </cell>
        </row>
        <row r="1183">
          <cell r="C1183">
            <v>-5.5139079999999998</v>
          </cell>
          <cell r="E1183">
            <v>-17956.560000000001</v>
          </cell>
        </row>
        <row r="1184">
          <cell r="C1184">
            <v>-5.5198869999999998</v>
          </cell>
          <cell r="E1184">
            <v>-17974.54</v>
          </cell>
        </row>
        <row r="1185">
          <cell r="C1185">
            <v>-5.525925</v>
          </cell>
          <cell r="E1185">
            <v>-17992.560000000001</v>
          </cell>
        </row>
        <row r="1186">
          <cell r="C1186">
            <v>-5.5319039999999999</v>
          </cell>
          <cell r="E1186">
            <v>-18010.55</v>
          </cell>
        </row>
        <row r="1187">
          <cell r="C1187">
            <v>-5.5378829999999999</v>
          </cell>
          <cell r="E1187">
            <v>-18028.419999999998</v>
          </cell>
        </row>
        <row r="1188">
          <cell r="C1188">
            <v>-5.5439220000000002</v>
          </cell>
          <cell r="E1188">
            <v>-18046.150000000001</v>
          </cell>
        </row>
        <row r="1189">
          <cell r="C1189">
            <v>-5.5499010000000002</v>
          </cell>
          <cell r="E1189">
            <v>-18063.89</v>
          </cell>
        </row>
        <row r="1190">
          <cell r="C1190">
            <v>-5.5559390000000004</v>
          </cell>
          <cell r="E1190">
            <v>-18081.5</v>
          </cell>
        </row>
        <row r="1191">
          <cell r="C1191">
            <v>-5.5619180000000004</v>
          </cell>
          <cell r="E1191">
            <v>-18099.03</v>
          </cell>
        </row>
        <row r="1192">
          <cell r="C1192">
            <v>-5.5679569999999998</v>
          </cell>
          <cell r="E1192">
            <v>-18116.73</v>
          </cell>
        </row>
        <row r="1193">
          <cell r="C1193">
            <v>-5.5739369999999999</v>
          </cell>
          <cell r="E1193">
            <v>-18134.34</v>
          </cell>
        </row>
        <row r="1194">
          <cell r="C1194">
            <v>-5.5799149999999997</v>
          </cell>
          <cell r="E1194">
            <v>-18151.87</v>
          </cell>
        </row>
        <row r="1195">
          <cell r="C1195">
            <v>-5.5858939999999997</v>
          </cell>
          <cell r="E1195">
            <v>-18169.37</v>
          </cell>
        </row>
        <row r="1196">
          <cell r="C1196">
            <v>-5.5918729999999996</v>
          </cell>
          <cell r="E1196">
            <v>-18186.77</v>
          </cell>
        </row>
        <row r="1197">
          <cell r="C1197">
            <v>-5.5978519999999996</v>
          </cell>
          <cell r="E1197">
            <v>-18204.16</v>
          </cell>
        </row>
        <row r="1198">
          <cell r="C1198">
            <v>-5.6038309999999996</v>
          </cell>
          <cell r="E1198">
            <v>-18221.560000000001</v>
          </cell>
        </row>
        <row r="1199">
          <cell r="C1199">
            <v>-5.6098689999999998</v>
          </cell>
          <cell r="E1199">
            <v>-18238.97</v>
          </cell>
        </row>
        <row r="1200">
          <cell r="C1200">
            <v>-5.6158479999999997</v>
          </cell>
          <cell r="E1200">
            <v>-18256.189999999999</v>
          </cell>
        </row>
        <row r="1201">
          <cell r="C1201">
            <v>-5.6218870000000001</v>
          </cell>
          <cell r="E1201">
            <v>-18273.25</v>
          </cell>
        </row>
        <row r="1202">
          <cell r="C1202">
            <v>-5.627866</v>
          </cell>
          <cell r="E1202">
            <v>-18290.310000000001</v>
          </cell>
        </row>
        <row r="1203">
          <cell r="C1203">
            <v>-5.6339050000000004</v>
          </cell>
          <cell r="E1203">
            <v>-18307.330000000002</v>
          </cell>
        </row>
        <row r="1204">
          <cell r="C1204">
            <v>-5.6398239999999999</v>
          </cell>
          <cell r="E1204">
            <v>-18324.28</v>
          </cell>
        </row>
        <row r="1205">
          <cell r="C1205">
            <v>-5.6458630000000003</v>
          </cell>
          <cell r="E1205">
            <v>-18341.3</v>
          </cell>
        </row>
        <row r="1206">
          <cell r="C1206">
            <v>-5.6519019999999998</v>
          </cell>
          <cell r="E1206">
            <v>-18358.28</v>
          </cell>
        </row>
        <row r="1207">
          <cell r="C1207">
            <v>-5.65794</v>
          </cell>
          <cell r="E1207">
            <v>-18374.97</v>
          </cell>
        </row>
        <row r="1208">
          <cell r="C1208">
            <v>-5.6639189999999999</v>
          </cell>
          <cell r="E1208">
            <v>-18391.72</v>
          </cell>
        </row>
        <row r="1209">
          <cell r="C1209">
            <v>-5.6699580000000003</v>
          </cell>
          <cell r="E1209">
            <v>-18408.310000000001</v>
          </cell>
        </row>
        <row r="1210">
          <cell r="C1210">
            <v>-5.6758769999999998</v>
          </cell>
          <cell r="E1210">
            <v>-18424.62</v>
          </cell>
        </row>
        <row r="1211">
          <cell r="C1211">
            <v>-5.6818559999999998</v>
          </cell>
          <cell r="E1211">
            <v>-18440.759999999998</v>
          </cell>
        </row>
        <row r="1212">
          <cell r="C1212">
            <v>-5.6878349999999998</v>
          </cell>
          <cell r="E1212">
            <v>-18456.900000000001</v>
          </cell>
        </row>
        <row r="1213">
          <cell r="C1213">
            <v>-5.6938139999999997</v>
          </cell>
          <cell r="E1213">
            <v>-18472.990000000002</v>
          </cell>
        </row>
        <row r="1214">
          <cell r="C1214">
            <v>-5.6997330000000002</v>
          </cell>
          <cell r="E1214">
            <v>-18489.099999999999</v>
          </cell>
        </row>
        <row r="1215">
          <cell r="C1215">
            <v>-5.7057120000000001</v>
          </cell>
          <cell r="E1215">
            <v>-18505.349999999999</v>
          </cell>
        </row>
        <row r="1216">
          <cell r="C1216">
            <v>-5.7116910000000001</v>
          </cell>
          <cell r="E1216">
            <v>-18521.54</v>
          </cell>
        </row>
        <row r="1217">
          <cell r="C1217">
            <v>-5.7177300000000004</v>
          </cell>
          <cell r="E1217">
            <v>-18537.689999999999</v>
          </cell>
        </row>
        <row r="1218">
          <cell r="C1218">
            <v>-5.723649</v>
          </cell>
          <cell r="E1218">
            <v>-18553.84</v>
          </cell>
        </row>
        <row r="1219">
          <cell r="C1219">
            <v>-5.7296279999999999</v>
          </cell>
          <cell r="E1219">
            <v>-18570.060000000001</v>
          </cell>
        </row>
        <row r="1220">
          <cell r="C1220">
            <v>-5.7356069999999999</v>
          </cell>
          <cell r="E1220">
            <v>-18586.18</v>
          </cell>
        </row>
        <row r="1221">
          <cell r="C1221">
            <v>-5.7417059999999998</v>
          </cell>
          <cell r="E1221">
            <v>-18602.22</v>
          </cell>
        </row>
        <row r="1222">
          <cell r="C1222">
            <v>-5.7476839999999996</v>
          </cell>
          <cell r="E1222">
            <v>-18618.36</v>
          </cell>
        </row>
        <row r="1223">
          <cell r="C1223">
            <v>-5.7537830000000003</v>
          </cell>
          <cell r="E1223">
            <v>-18634.54</v>
          </cell>
        </row>
        <row r="1224">
          <cell r="C1224">
            <v>-5.7598219999999998</v>
          </cell>
          <cell r="E1224">
            <v>-18650.72</v>
          </cell>
        </row>
        <row r="1225">
          <cell r="C1225">
            <v>-5.7658009999999997</v>
          </cell>
          <cell r="E1225">
            <v>-18666.939999999999</v>
          </cell>
        </row>
        <row r="1226">
          <cell r="C1226">
            <v>-5.7718400000000001</v>
          </cell>
          <cell r="E1226">
            <v>-18682.95</v>
          </cell>
        </row>
        <row r="1227">
          <cell r="C1227">
            <v>-5.7778179999999999</v>
          </cell>
          <cell r="E1227">
            <v>-18698.79</v>
          </cell>
        </row>
        <row r="1228">
          <cell r="C1228">
            <v>-5.7838570000000002</v>
          </cell>
          <cell r="E1228">
            <v>-18714.34</v>
          </cell>
        </row>
        <row r="1229">
          <cell r="C1229">
            <v>-5.7898360000000002</v>
          </cell>
          <cell r="E1229">
            <v>-18729.939999999999</v>
          </cell>
        </row>
        <row r="1230">
          <cell r="C1230">
            <v>-5.7958150000000002</v>
          </cell>
          <cell r="E1230">
            <v>-18745.560000000001</v>
          </cell>
        </row>
        <row r="1231">
          <cell r="C1231">
            <v>-5.8018539999999996</v>
          </cell>
          <cell r="E1231">
            <v>-18761.03</v>
          </cell>
        </row>
        <row r="1232">
          <cell r="C1232">
            <v>-5.8078329999999996</v>
          </cell>
          <cell r="E1232">
            <v>-18776.419999999998</v>
          </cell>
        </row>
        <row r="1233">
          <cell r="C1233">
            <v>-5.8138709999999998</v>
          </cell>
          <cell r="E1233">
            <v>-18791.84</v>
          </cell>
        </row>
        <row r="1234">
          <cell r="C1234">
            <v>-5.8198499999999997</v>
          </cell>
          <cell r="E1234">
            <v>-18807.189999999999</v>
          </cell>
        </row>
        <row r="1235">
          <cell r="C1235">
            <v>-5.8259489999999996</v>
          </cell>
          <cell r="E1235">
            <v>-18822.509999999998</v>
          </cell>
        </row>
        <row r="1236">
          <cell r="C1236">
            <v>-5.8318680000000001</v>
          </cell>
          <cell r="E1236">
            <v>-18837.599999999999</v>
          </cell>
        </row>
        <row r="1237">
          <cell r="C1237">
            <v>-5.8379659999999998</v>
          </cell>
          <cell r="E1237">
            <v>-18852.57</v>
          </cell>
        </row>
        <row r="1238">
          <cell r="C1238">
            <v>-5.843826</v>
          </cell>
          <cell r="E1238">
            <v>-18867.560000000001</v>
          </cell>
        </row>
        <row r="1239">
          <cell r="C1239">
            <v>-5.8498650000000003</v>
          </cell>
          <cell r="E1239">
            <v>-18882.45</v>
          </cell>
        </row>
        <row r="1240">
          <cell r="C1240">
            <v>-5.8557839999999999</v>
          </cell>
          <cell r="E1240">
            <v>-18897.189999999999</v>
          </cell>
        </row>
        <row r="1241">
          <cell r="C1241">
            <v>-5.8618819999999996</v>
          </cell>
          <cell r="E1241">
            <v>-18911.77</v>
          </cell>
        </row>
        <row r="1242">
          <cell r="C1242">
            <v>-5.8678610000000004</v>
          </cell>
          <cell r="E1242">
            <v>-18926.47</v>
          </cell>
        </row>
        <row r="1243">
          <cell r="C1243">
            <v>-5.8739600000000003</v>
          </cell>
          <cell r="E1243">
            <v>-18941.060000000001</v>
          </cell>
        </row>
        <row r="1244">
          <cell r="C1244">
            <v>-5.8798789999999999</v>
          </cell>
          <cell r="E1244">
            <v>-18955.63</v>
          </cell>
        </row>
        <row r="1245">
          <cell r="C1245">
            <v>-5.8859769999999996</v>
          </cell>
          <cell r="E1245">
            <v>-18970.22</v>
          </cell>
        </row>
        <row r="1246">
          <cell r="C1246">
            <v>-5.8918359999999996</v>
          </cell>
          <cell r="E1246">
            <v>-18984.75</v>
          </cell>
        </row>
        <row r="1247">
          <cell r="C1247">
            <v>-5.8979350000000004</v>
          </cell>
          <cell r="E1247">
            <v>-18999.14</v>
          </cell>
        </row>
        <row r="1248">
          <cell r="C1248">
            <v>-5.9038550000000001</v>
          </cell>
          <cell r="E1248">
            <v>-19013.580000000002</v>
          </cell>
        </row>
        <row r="1249">
          <cell r="C1249">
            <v>-5.9099529999999998</v>
          </cell>
          <cell r="E1249">
            <v>-19027.86</v>
          </cell>
        </row>
        <row r="1250">
          <cell r="C1250">
            <v>-5.9158720000000002</v>
          </cell>
          <cell r="E1250">
            <v>-19042.009999999998</v>
          </cell>
        </row>
        <row r="1251">
          <cell r="C1251">
            <v>-5.9219710000000001</v>
          </cell>
          <cell r="E1251">
            <v>-19056.169999999998</v>
          </cell>
        </row>
        <row r="1252">
          <cell r="C1252">
            <v>-5.9278899999999997</v>
          </cell>
          <cell r="E1252">
            <v>-19070.310000000001</v>
          </cell>
        </row>
        <row r="1253">
          <cell r="C1253">
            <v>-5.933929</v>
          </cell>
          <cell r="E1253">
            <v>-19084.29</v>
          </cell>
        </row>
        <row r="1254">
          <cell r="C1254">
            <v>-5.9398479999999996</v>
          </cell>
          <cell r="E1254">
            <v>-19098.3</v>
          </cell>
        </row>
        <row r="1255">
          <cell r="C1255">
            <v>-5.9458859999999998</v>
          </cell>
          <cell r="E1255">
            <v>-19112.439999999999</v>
          </cell>
        </row>
        <row r="1256">
          <cell r="C1256">
            <v>-5.9518649999999997</v>
          </cell>
          <cell r="E1256">
            <v>-19126.64</v>
          </cell>
        </row>
        <row r="1257">
          <cell r="C1257">
            <v>-5.9579040000000001</v>
          </cell>
          <cell r="E1257">
            <v>-19140.810000000001</v>
          </cell>
        </row>
        <row r="1258">
          <cell r="C1258">
            <v>-5.9639430000000004</v>
          </cell>
          <cell r="E1258">
            <v>-19154.91</v>
          </cell>
        </row>
        <row r="1259">
          <cell r="C1259">
            <v>-5.9699220000000004</v>
          </cell>
          <cell r="E1259">
            <v>-19168.84</v>
          </cell>
        </row>
        <row r="1260">
          <cell r="C1260">
            <v>-5.9759609999999999</v>
          </cell>
          <cell r="E1260">
            <v>-19182.63</v>
          </cell>
        </row>
        <row r="1261">
          <cell r="C1261">
            <v>-5.9819399999999998</v>
          </cell>
          <cell r="E1261">
            <v>-19196.25</v>
          </cell>
        </row>
        <row r="1262">
          <cell r="C1262">
            <v>-5.9879790000000002</v>
          </cell>
          <cell r="E1262">
            <v>-19209.71</v>
          </cell>
        </row>
        <row r="1263">
          <cell r="C1263">
            <v>-5.993957</v>
          </cell>
          <cell r="E1263">
            <v>-19223.16</v>
          </cell>
        </row>
        <row r="1264">
          <cell r="C1264">
            <v>-5.9999359999999999</v>
          </cell>
          <cell r="E1264">
            <v>-19236.73</v>
          </cell>
        </row>
        <row r="1265">
          <cell r="C1265">
            <v>-6.0059149999999999</v>
          </cell>
          <cell r="E1265">
            <v>-19250.09</v>
          </cell>
        </row>
        <row r="1266">
          <cell r="C1266">
            <v>-6.0118939999999998</v>
          </cell>
          <cell r="E1266">
            <v>-19263.36</v>
          </cell>
        </row>
        <row r="1267">
          <cell r="C1267">
            <v>-6.0178729999999998</v>
          </cell>
          <cell r="E1267">
            <v>-19276.580000000002</v>
          </cell>
        </row>
        <row r="1268">
          <cell r="C1268">
            <v>-6.023911</v>
          </cell>
          <cell r="E1268">
            <v>-19289.8</v>
          </cell>
        </row>
        <row r="1269">
          <cell r="C1269">
            <v>-6.0298910000000001</v>
          </cell>
          <cell r="E1269">
            <v>-19302.990000000002</v>
          </cell>
        </row>
        <row r="1270">
          <cell r="C1270">
            <v>-6.0358700000000001</v>
          </cell>
          <cell r="E1270">
            <v>-19316.009999999998</v>
          </cell>
        </row>
        <row r="1271">
          <cell r="C1271">
            <v>-6.041849</v>
          </cell>
          <cell r="E1271">
            <v>-19328.95</v>
          </cell>
        </row>
        <row r="1272">
          <cell r="C1272">
            <v>-6.0478870000000002</v>
          </cell>
          <cell r="E1272">
            <v>-19342.04</v>
          </cell>
        </row>
        <row r="1273">
          <cell r="C1273">
            <v>-6.0538660000000002</v>
          </cell>
          <cell r="E1273">
            <v>-19355.28</v>
          </cell>
        </row>
        <row r="1274">
          <cell r="C1274">
            <v>-6.0598450000000001</v>
          </cell>
          <cell r="E1274">
            <v>-19368.36</v>
          </cell>
        </row>
        <row r="1275">
          <cell r="C1275">
            <v>-6.0658240000000001</v>
          </cell>
          <cell r="E1275">
            <v>-19381.400000000001</v>
          </cell>
        </row>
        <row r="1276">
          <cell r="C1276">
            <v>-6.0718629999999996</v>
          </cell>
          <cell r="E1276">
            <v>-19394.34</v>
          </cell>
        </row>
        <row r="1277">
          <cell r="C1277">
            <v>-6.0778420000000004</v>
          </cell>
          <cell r="E1277">
            <v>-19407.11</v>
          </cell>
        </row>
        <row r="1278">
          <cell r="C1278">
            <v>-6.0838210000000004</v>
          </cell>
          <cell r="E1278">
            <v>-19419.86</v>
          </cell>
        </row>
        <row r="1279">
          <cell r="C1279">
            <v>-6.0898599999999998</v>
          </cell>
          <cell r="E1279">
            <v>-19432.47</v>
          </cell>
        </row>
        <row r="1280">
          <cell r="C1280">
            <v>-6.0978120000000002</v>
          </cell>
          <cell r="E1280">
            <v>-19449.080000000002</v>
          </cell>
        </row>
        <row r="1281">
          <cell r="C1281">
            <v>-6.1058240000000001</v>
          </cell>
          <cell r="E1281">
            <v>-19465.59</v>
          </cell>
        </row>
        <row r="1282">
          <cell r="C1282">
            <v>-6.1138349999999999</v>
          </cell>
          <cell r="E1282">
            <v>-19481.87</v>
          </cell>
        </row>
        <row r="1283">
          <cell r="C1283">
            <v>-6.1218469999999998</v>
          </cell>
          <cell r="E1283">
            <v>-19498.27</v>
          </cell>
        </row>
        <row r="1284">
          <cell r="C1284">
            <v>-6.1297990000000002</v>
          </cell>
          <cell r="E1284">
            <v>-19514.8</v>
          </cell>
        </row>
        <row r="1285">
          <cell r="C1285">
            <v>-6.1377509999999997</v>
          </cell>
          <cell r="E1285">
            <v>-19531.240000000002</v>
          </cell>
        </row>
        <row r="1286">
          <cell r="C1286">
            <v>-6.145823</v>
          </cell>
          <cell r="E1286">
            <v>-19547.39</v>
          </cell>
        </row>
        <row r="1287">
          <cell r="C1287">
            <v>-6.1537750000000004</v>
          </cell>
          <cell r="E1287">
            <v>-19563.55</v>
          </cell>
        </row>
        <row r="1288">
          <cell r="C1288">
            <v>-6.1617870000000003</v>
          </cell>
          <cell r="E1288">
            <v>-19579.349999999999</v>
          </cell>
        </row>
        <row r="1289">
          <cell r="C1289">
            <v>-6.1697980000000001</v>
          </cell>
          <cell r="E1289">
            <v>-19595.23</v>
          </cell>
        </row>
        <row r="1290">
          <cell r="C1290">
            <v>-6.17781</v>
          </cell>
          <cell r="E1290">
            <v>-19611.07</v>
          </cell>
        </row>
        <row r="1291">
          <cell r="C1291">
            <v>-6.1858219999999999</v>
          </cell>
          <cell r="E1291">
            <v>-19626.88</v>
          </cell>
        </row>
        <row r="1292">
          <cell r="C1292">
            <v>-6.1938930000000001</v>
          </cell>
          <cell r="E1292">
            <v>-19642.509999999998</v>
          </cell>
        </row>
        <row r="1293">
          <cell r="C1293">
            <v>-6.201905</v>
          </cell>
          <cell r="E1293">
            <v>-19657.830000000002</v>
          </cell>
        </row>
        <row r="1294">
          <cell r="C1294">
            <v>-6.2098570000000004</v>
          </cell>
          <cell r="E1294">
            <v>-19673.009999999998</v>
          </cell>
        </row>
        <row r="1295">
          <cell r="C1295">
            <v>-6.2178690000000003</v>
          </cell>
          <cell r="E1295">
            <v>-19688.11</v>
          </cell>
        </row>
        <row r="1296">
          <cell r="C1296">
            <v>-6.2258800000000001</v>
          </cell>
          <cell r="E1296">
            <v>-19703.060000000001</v>
          </cell>
        </row>
        <row r="1297">
          <cell r="C1297">
            <v>-6.233892</v>
          </cell>
          <cell r="E1297">
            <v>-19718.14</v>
          </cell>
        </row>
        <row r="1298">
          <cell r="C1298">
            <v>-6.2418440000000004</v>
          </cell>
          <cell r="E1298">
            <v>-19733.09</v>
          </cell>
        </row>
        <row r="1299">
          <cell r="C1299">
            <v>-6.2498560000000003</v>
          </cell>
          <cell r="E1299">
            <v>-19747.990000000002</v>
          </cell>
        </row>
        <row r="1300">
          <cell r="C1300">
            <v>-6.2578680000000002</v>
          </cell>
          <cell r="E1300">
            <v>-19762.89</v>
          </cell>
        </row>
        <row r="1301">
          <cell r="C1301">
            <v>-6.2658800000000001</v>
          </cell>
          <cell r="E1301">
            <v>-19777.759999999998</v>
          </cell>
        </row>
        <row r="1302">
          <cell r="C1302">
            <v>-6.273892</v>
          </cell>
          <cell r="E1302">
            <v>-19792.400000000001</v>
          </cell>
        </row>
        <row r="1303">
          <cell r="C1303">
            <v>-6.2819029999999998</v>
          </cell>
          <cell r="E1303">
            <v>-19806.830000000002</v>
          </cell>
        </row>
        <row r="1304">
          <cell r="C1304">
            <v>-6.2898550000000002</v>
          </cell>
          <cell r="E1304">
            <v>-19821.41</v>
          </cell>
        </row>
        <row r="1305">
          <cell r="C1305">
            <v>-6.2978670000000001</v>
          </cell>
          <cell r="E1305">
            <v>-19835.86</v>
          </cell>
        </row>
        <row r="1306">
          <cell r="C1306">
            <v>-6.3059989999999999</v>
          </cell>
          <cell r="E1306">
            <v>-19850.12</v>
          </cell>
        </row>
        <row r="1307">
          <cell r="C1307">
            <v>-6.3138909999999999</v>
          </cell>
          <cell r="E1307">
            <v>-19864.21</v>
          </cell>
        </row>
        <row r="1308">
          <cell r="C1308">
            <v>-6.3219029999999998</v>
          </cell>
          <cell r="E1308">
            <v>-19878.18</v>
          </cell>
        </row>
        <row r="1309">
          <cell r="C1309">
            <v>-6.329974</v>
          </cell>
          <cell r="E1309">
            <v>-19891.990000000002</v>
          </cell>
        </row>
        <row r="1310">
          <cell r="C1310">
            <v>-6.3378670000000001</v>
          </cell>
          <cell r="E1310">
            <v>-19905.72</v>
          </cell>
        </row>
        <row r="1311">
          <cell r="C1311">
            <v>-6.3458779999999999</v>
          </cell>
          <cell r="E1311">
            <v>-19919.25</v>
          </cell>
        </row>
        <row r="1312">
          <cell r="C1312">
            <v>-6.3538899999999998</v>
          </cell>
          <cell r="E1312">
            <v>-19932.54</v>
          </cell>
        </row>
        <row r="1313">
          <cell r="C1313">
            <v>-6.3619620000000001</v>
          </cell>
          <cell r="E1313">
            <v>-19945.830000000002</v>
          </cell>
        </row>
        <row r="1314">
          <cell r="C1314">
            <v>-6.3699139999999996</v>
          </cell>
          <cell r="E1314">
            <v>-19959.439999999999</v>
          </cell>
        </row>
        <row r="1315">
          <cell r="C1315">
            <v>-6.3779260000000004</v>
          </cell>
          <cell r="E1315">
            <v>-19972.75</v>
          </cell>
        </row>
        <row r="1316">
          <cell r="C1316">
            <v>-6.3859370000000002</v>
          </cell>
          <cell r="E1316">
            <v>-19985.560000000001</v>
          </cell>
        </row>
        <row r="1317">
          <cell r="C1317">
            <v>-6.3938889999999997</v>
          </cell>
          <cell r="E1317">
            <v>-19998.62</v>
          </cell>
        </row>
        <row r="1318">
          <cell r="C1318">
            <v>-6.4019009999999996</v>
          </cell>
          <cell r="E1318">
            <v>-20011.93</v>
          </cell>
        </row>
        <row r="1319">
          <cell r="C1319">
            <v>-6.4099130000000004</v>
          </cell>
          <cell r="E1319">
            <v>-20025.14</v>
          </cell>
        </row>
        <row r="1320">
          <cell r="C1320">
            <v>-6.4179240000000002</v>
          </cell>
          <cell r="E1320">
            <v>-20038.05</v>
          </cell>
        </row>
        <row r="1321">
          <cell r="C1321">
            <v>-6.4259370000000002</v>
          </cell>
          <cell r="E1321">
            <v>-20050.75</v>
          </cell>
        </row>
        <row r="1322">
          <cell r="C1322">
            <v>-6.433948</v>
          </cell>
          <cell r="E1322">
            <v>-20063.330000000002</v>
          </cell>
        </row>
        <row r="1323">
          <cell r="C1323">
            <v>-6.4439330000000004</v>
          </cell>
          <cell r="E1323">
            <v>-20078.810000000001</v>
          </cell>
        </row>
        <row r="1324">
          <cell r="C1324">
            <v>-6.4518849999999999</v>
          </cell>
          <cell r="E1324">
            <v>-20091.38</v>
          </cell>
        </row>
        <row r="1325">
          <cell r="C1325">
            <v>-6.4619299999999997</v>
          </cell>
          <cell r="E1325">
            <v>-20106.98</v>
          </cell>
        </row>
        <row r="1326">
          <cell r="C1326">
            <v>-6.4719740000000003</v>
          </cell>
          <cell r="E1326">
            <v>-20122.47</v>
          </cell>
        </row>
        <row r="1327">
          <cell r="C1327">
            <v>-6.4818990000000003</v>
          </cell>
          <cell r="E1327">
            <v>-20137.52</v>
          </cell>
        </row>
        <row r="1328">
          <cell r="C1328">
            <v>-6.4918839999999998</v>
          </cell>
          <cell r="E1328">
            <v>-20152.46</v>
          </cell>
        </row>
        <row r="1329">
          <cell r="C1329">
            <v>-6.5019289999999996</v>
          </cell>
          <cell r="E1329">
            <v>-20167.47</v>
          </cell>
        </row>
        <row r="1330">
          <cell r="C1330">
            <v>-6.5119730000000002</v>
          </cell>
          <cell r="E1330">
            <v>-20182.36</v>
          </cell>
        </row>
        <row r="1331">
          <cell r="C1331">
            <v>-6.5219579999999997</v>
          </cell>
          <cell r="E1331">
            <v>-20197.09</v>
          </cell>
        </row>
        <row r="1332">
          <cell r="C1332">
            <v>-6.5319430000000001</v>
          </cell>
          <cell r="E1332">
            <v>-20211.96</v>
          </cell>
        </row>
        <row r="1333">
          <cell r="C1333">
            <v>-6.541868</v>
          </cell>
          <cell r="E1333">
            <v>-20226.84</v>
          </cell>
        </row>
        <row r="1334">
          <cell r="C1334">
            <v>-6.5519129999999999</v>
          </cell>
          <cell r="E1334">
            <v>-20241.169999999998</v>
          </cell>
        </row>
        <row r="1335">
          <cell r="C1335">
            <v>-6.5618970000000001</v>
          </cell>
          <cell r="E1335">
            <v>-20255.28</v>
          </cell>
        </row>
        <row r="1336">
          <cell r="C1336">
            <v>-6.5718829999999997</v>
          </cell>
          <cell r="E1336">
            <v>-20269.21</v>
          </cell>
        </row>
        <row r="1337">
          <cell r="C1337">
            <v>-6.5819270000000003</v>
          </cell>
          <cell r="E1337">
            <v>-20282.72</v>
          </cell>
        </row>
        <row r="1338">
          <cell r="C1338">
            <v>-6.5919119999999998</v>
          </cell>
          <cell r="E1338">
            <v>-20296.36</v>
          </cell>
        </row>
        <row r="1339">
          <cell r="C1339">
            <v>-6.6018369999999997</v>
          </cell>
          <cell r="E1339">
            <v>-20310.080000000002</v>
          </cell>
        </row>
        <row r="1340">
          <cell r="C1340">
            <v>-6.6118819999999996</v>
          </cell>
          <cell r="E1340">
            <v>-20323.740000000002</v>
          </cell>
        </row>
        <row r="1341">
          <cell r="C1341">
            <v>-6.6219260000000002</v>
          </cell>
          <cell r="E1341">
            <v>-20336.98</v>
          </cell>
        </row>
        <row r="1342">
          <cell r="C1342">
            <v>-6.6319109999999997</v>
          </cell>
          <cell r="E1342">
            <v>-20349.98</v>
          </cell>
        </row>
        <row r="1343">
          <cell r="C1343">
            <v>-6.641896</v>
          </cell>
          <cell r="E1343">
            <v>-20362.990000000002</v>
          </cell>
        </row>
        <row r="1344">
          <cell r="C1344">
            <v>-6.6518810000000004</v>
          </cell>
          <cell r="E1344">
            <v>-20376.16</v>
          </cell>
        </row>
        <row r="1345">
          <cell r="C1345">
            <v>-6.6618659999999998</v>
          </cell>
          <cell r="E1345">
            <v>-20389.259999999998</v>
          </cell>
        </row>
        <row r="1346">
          <cell r="C1346">
            <v>-6.6719109999999997</v>
          </cell>
          <cell r="E1346">
            <v>-20402.07</v>
          </cell>
        </row>
        <row r="1347">
          <cell r="C1347">
            <v>-6.6818949999999999</v>
          </cell>
          <cell r="E1347">
            <v>-20414.7</v>
          </cell>
        </row>
        <row r="1348">
          <cell r="C1348">
            <v>-6.6918800000000003</v>
          </cell>
          <cell r="E1348">
            <v>-20427.490000000002</v>
          </cell>
        </row>
        <row r="1349">
          <cell r="C1349">
            <v>-6.7038979999999997</v>
          </cell>
          <cell r="E1349">
            <v>-20442.330000000002</v>
          </cell>
        </row>
        <row r="1350">
          <cell r="C1350">
            <v>-6.7158559999999996</v>
          </cell>
          <cell r="E1350">
            <v>-20457.099999999999</v>
          </cell>
        </row>
        <row r="1351">
          <cell r="C1351">
            <v>-6.7278729999999998</v>
          </cell>
          <cell r="E1351">
            <v>-20471.46</v>
          </cell>
        </row>
        <row r="1352">
          <cell r="C1352">
            <v>-6.7398910000000001</v>
          </cell>
          <cell r="E1352">
            <v>-20485.509999999998</v>
          </cell>
        </row>
        <row r="1353">
          <cell r="C1353">
            <v>-6.7519090000000004</v>
          </cell>
          <cell r="E1353">
            <v>-20499.439999999999</v>
          </cell>
        </row>
        <row r="1354">
          <cell r="C1354">
            <v>-6.7639259999999997</v>
          </cell>
          <cell r="E1354">
            <v>-20513.169999999998</v>
          </cell>
        </row>
        <row r="1355">
          <cell r="C1355">
            <v>-6.7758849999999997</v>
          </cell>
          <cell r="E1355">
            <v>-20527.150000000001</v>
          </cell>
        </row>
        <row r="1356">
          <cell r="C1356">
            <v>-6.7878420000000004</v>
          </cell>
          <cell r="E1356">
            <v>-20540.810000000001</v>
          </cell>
        </row>
        <row r="1357">
          <cell r="C1357">
            <v>-6.7998599999999998</v>
          </cell>
          <cell r="E1357">
            <v>-20554.18</v>
          </cell>
        </row>
        <row r="1358">
          <cell r="C1358">
            <v>-6.8118780000000001</v>
          </cell>
          <cell r="E1358">
            <v>-20567.32</v>
          </cell>
        </row>
        <row r="1359">
          <cell r="C1359">
            <v>-6.8238950000000003</v>
          </cell>
          <cell r="E1359">
            <v>-20580.62</v>
          </cell>
        </row>
        <row r="1360">
          <cell r="C1360">
            <v>-6.8359129999999997</v>
          </cell>
          <cell r="E1360">
            <v>-20593.689999999999</v>
          </cell>
        </row>
        <row r="1361">
          <cell r="C1361">
            <v>-6.8479900000000002</v>
          </cell>
          <cell r="E1361">
            <v>-20606.63</v>
          </cell>
        </row>
        <row r="1362">
          <cell r="C1362">
            <v>-6.8599480000000002</v>
          </cell>
          <cell r="E1362">
            <v>-20619.68</v>
          </cell>
        </row>
        <row r="1363">
          <cell r="C1363">
            <v>-6.8719659999999996</v>
          </cell>
          <cell r="E1363">
            <v>-20632.25</v>
          </cell>
        </row>
        <row r="1364">
          <cell r="C1364">
            <v>-6.8839240000000004</v>
          </cell>
          <cell r="E1364">
            <v>-20644.849999999999</v>
          </cell>
        </row>
        <row r="1365">
          <cell r="C1365">
            <v>-6.8978549999999998</v>
          </cell>
          <cell r="E1365">
            <v>-20659.009999999998</v>
          </cell>
        </row>
        <row r="1366">
          <cell r="C1366">
            <v>-6.911905</v>
          </cell>
          <cell r="E1366">
            <v>-20672.71</v>
          </cell>
        </row>
        <row r="1367">
          <cell r="C1367">
            <v>-6.9258959999999998</v>
          </cell>
          <cell r="E1367">
            <v>-20686.78</v>
          </cell>
        </row>
        <row r="1368">
          <cell r="C1368">
            <v>-6.9399459999999999</v>
          </cell>
          <cell r="E1368">
            <v>-20700.45</v>
          </cell>
        </row>
        <row r="1369">
          <cell r="C1369">
            <v>-6.9539980000000003</v>
          </cell>
          <cell r="E1369">
            <v>-20714.53</v>
          </cell>
        </row>
        <row r="1370">
          <cell r="C1370">
            <v>-6.9679279999999997</v>
          </cell>
          <cell r="E1370">
            <v>-20728.59</v>
          </cell>
        </row>
        <row r="1371">
          <cell r="C1371">
            <v>-6.981859</v>
          </cell>
          <cell r="E1371">
            <v>-20741.900000000001</v>
          </cell>
        </row>
        <row r="1372">
          <cell r="C1372">
            <v>-6.9959090000000002</v>
          </cell>
          <cell r="E1372">
            <v>-20754.7</v>
          </cell>
        </row>
        <row r="1373">
          <cell r="C1373">
            <v>-7.0099</v>
          </cell>
          <cell r="E1373">
            <v>-20767.259999999998</v>
          </cell>
        </row>
        <row r="1374">
          <cell r="C1374">
            <v>-7.0238909999999999</v>
          </cell>
          <cell r="E1374">
            <v>-20779.919999999998</v>
          </cell>
        </row>
        <row r="1375">
          <cell r="C1375">
            <v>-7.0398550000000002</v>
          </cell>
          <cell r="E1375">
            <v>-20793.87</v>
          </cell>
        </row>
        <row r="1376">
          <cell r="C1376">
            <v>-7.0539050000000003</v>
          </cell>
          <cell r="E1376">
            <v>-20806.53</v>
          </cell>
        </row>
        <row r="1377">
          <cell r="C1377">
            <v>-7.0699290000000001</v>
          </cell>
          <cell r="E1377">
            <v>-20820.64</v>
          </cell>
        </row>
        <row r="1378">
          <cell r="C1378">
            <v>-7.0858930000000004</v>
          </cell>
          <cell r="E1378">
            <v>-20834.330000000002</v>
          </cell>
        </row>
        <row r="1379">
          <cell r="C1379">
            <v>-7.1019759999999996</v>
          </cell>
          <cell r="E1379">
            <v>-20847.88</v>
          </cell>
        </row>
        <row r="1380">
          <cell r="C1380">
            <v>-7.1179990000000002</v>
          </cell>
          <cell r="E1380">
            <v>-20861.25</v>
          </cell>
        </row>
        <row r="1381">
          <cell r="C1381">
            <v>-7.1339040000000002</v>
          </cell>
          <cell r="E1381">
            <v>-20874.150000000001</v>
          </cell>
        </row>
        <row r="1382">
          <cell r="C1382">
            <v>-7.1499269999999999</v>
          </cell>
          <cell r="E1382">
            <v>-20887.46</v>
          </cell>
        </row>
        <row r="1383">
          <cell r="C1383">
            <v>-7.1660110000000001</v>
          </cell>
          <cell r="E1383">
            <v>-20900.11</v>
          </cell>
        </row>
        <row r="1384">
          <cell r="C1384">
            <v>-7.1819740000000003</v>
          </cell>
          <cell r="E1384">
            <v>-20912.72</v>
          </cell>
        </row>
        <row r="1385">
          <cell r="C1385">
            <v>-7.1999719999999998</v>
          </cell>
          <cell r="E1385">
            <v>-20926.29</v>
          </cell>
        </row>
        <row r="1386">
          <cell r="C1386">
            <v>-7.2179679999999999</v>
          </cell>
          <cell r="E1386">
            <v>-20939.77</v>
          </cell>
        </row>
        <row r="1387">
          <cell r="C1387">
            <v>-7.2359650000000002</v>
          </cell>
          <cell r="E1387">
            <v>-20953.64</v>
          </cell>
        </row>
        <row r="1388">
          <cell r="C1388">
            <v>-7.2539610000000003</v>
          </cell>
          <cell r="E1388">
            <v>-20967.59</v>
          </cell>
        </row>
        <row r="1389">
          <cell r="C1389">
            <v>-7.2720180000000001</v>
          </cell>
          <cell r="E1389">
            <v>-20981.200000000001</v>
          </cell>
        </row>
        <row r="1390">
          <cell r="C1390">
            <v>-7.2900140000000002</v>
          </cell>
          <cell r="E1390">
            <v>-20994.1</v>
          </cell>
        </row>
        <row r="1391">
          <cell r="C1391">
            <v>-7.3080109999999996</v>
          </cell>
          <cell r="E1391">
            <v>-21006.639999999999</v>
          </cell>
        </row>
        <row r="1392">
          <cell r="C1392">
            <v>-7.3260069999999997</v>
          </cell>
          <cell r="E1392">
            <v>-21019.63</v>
          </cell>
        </row>
        <row r="1393">
          <cell r="C1393">
            <v>-7.344004</v>
          </cell>
          <cell r="E1393">
            <v>-21032.81</v>
          </cell>
        </row>
        <row r="1394">
          <cell r="C1394">
            <v>-7.3620010000000002</v>
          </cell>
          <cell r="E1394">
            <v>-21045.56</v>
          </cell>
        </row>
        <row r="1395">
          <cell r="C1395">
            <v>-7.3820309999999996</v>
          </cell>
          <cell r="E1395">
            <v>-21058.92</v>
          </cell>
        </row>
        <row r="1396">
          <cell r="C1396">
            <v>-7.4020599999999996</v>
          </cell>
          <cell r="E1396">
            <v>-21072.48</v>
          </cell>
        </row>
        <row r="1397">
          <cell r="C1397">
            <v>-7.4220290000000002</v>
          </cell>
          <cell r="E1397">
            <v>-21085.03</v>
          </cell>
        </row>
        <row r="1398">
          <cell r="C1398">
            <v>-7.4439719999999996</v>
          </cell>
          <cell r="E1398">
            <v>-21098.43</v>
          </cell>
        </row>
        <row r="1399">
          <cell r="C1399">
            <v>-7.4639420000000003</v>
          </cell>
          <cell r="E1399">
            <v>-21111.05</v>
          </cell>
        </row>
        <row r="1400">
          <cell r="C1400">
            <v>-7.4839710000000004</v>
          </cell>
          <cell r="E1400">
            <v>-21123.79</v>
          </cell>
        </row>
        <row r="1401">
          <cell r="C1401">
            <v>-7.5039410000000002</v>
          </cell>
          <cell r="E1401">
            <v>-21136.76</v>
          </cell>
        </row>
        <row r="1402">
          <cell r="C1402">
            <v>-7.525944</v>
          </cell>
          <cell r="E1402">
            <v>-21150.44</v>
          </cell>
        </row>
        <row r="1403">
          <cell r="C1403">
            <v>-7.548006</v>
          </cell>
          <cell r="E1403">
            <v>-21163.87</v>
          </cell>
        </row>
        <row r="1404">
          <cell r="C1404">
            <v>-7.5699490000000003</v>
          </cell>
          <cell r="E1404">
            <v>-21176.69</v>
          </cell>
        </row>
        <row r="1405">
          <cell r="C1405">
            <v>-7.5919509999999999</v>
          </cell>
          <cell r="E1405">
            <v>-21189.61</v>
          </cell>
        </row>
        <row r="1406">
          <cell r="C1406">
            <v>-7.6138940000000002</v>
          </cell>
          <cell r="E1406">
            <v>-21202.31</v>
          </cell>
        </row>
        <row r="1407">
          <cell r="C1407">
            <v>-7.6378700000000004</v>
          </cell>
          <cell r="E1407">
            <v>-21215.759999999998</v>
          </cell>
        </row>
        <row r="1408">
          <cell r="C1408">
            <v>-7.659872</v>
          </cell>
          <cell r="E1408">
            <v>-21228.51</v>
          </cell>
        </row>
        <row r="1409">
          <cell r="C1409">
            <v>-7.6819350000000002</v>
          </cell>
          <cell r="E1409">
            <v>-21241.06</v>
          </cell>
        </row>
        <row r="1410">
          <cell r="C1410">
            <v>-7.7059699999999998</v>
          </cell>
          <cell r="E1410">
            <v>-21254.28</v>
          </cell>
        </row>
        <row r="1411">
          <cell r="C1411">
            <v>-7.7299449999999998</v>
          </cell>
          <cell r="E1411">
            <v>-21266.880000000001</v>
          </cell>
        </row>
        <row r="1412">
          <cell r="C1412">
            <v>-7.7540399999999998</v>
          </cell>
          <cell r="E1412">
            <v>-21280.45</v>
          </cell>
        </row>
        <row r="1413">
          <cell r="C1413">
            <v>-7.7760429999999996</v>
          </cell>
          <cell r="E1413">
            <v>-21293.77</v>
          </cell>
        </row>
        <row r="1414">
          <cell r="C1414">
            <v>-7.8000790000000002</v>
          </cell>
          <cell r="E1414">
            <v>-21307.21</v>
          </cell>
        </row>
        <row r="1415">
          <cell r="C1415">
            <v>-7.8241139999999998</v>
          </cell>
          <cell r="E1415">
            <v>-21320.2</v>
          </cell>
        </row>
        <row r="1416">
          <cell r="C1416">
            <v>-7.8480889999999999</v>
          </cell>
          <cell r="E1416">
            <v>-21332.82</v>
          </cell>
        </row>
        <row r="1417">
          <cell r="C1417">
            <v>-7.8740379999999996</v>
          </cell>
          <cell r="E1417">
            <v>-21346.22</v>
          </cell>
        </row>
        <row r="1418">
          <cell r="C1418">
            <v>-7.8980139999999999</v>
          </cell>
          <cell r="E1418">
            <v>-21358.98</v>
          </cell>
        </row>
        <row r="1419">
          <cell r="C1419">
            <v>-7.9219900000000001</v>
          </cell>
          <cell r="E1419">
            <v>-21371.68</v>
          </cell>
        </row>
        <row r="1420">
          <cell r="C1420">
            <v>-7.9479980000000001</v>
          </cell>
          <cell r="E1420">
            <v>-21385.01</v>
          </cell>
        </row>
        <row r="1421">
          <cell r="C1421">
            <v>-7.9719730000000002</v>
          </cell>
          <cell r="E1421">
            <v>-21397.599999999999</v>
          </cell>
        </row>
        <row r="1422">
          <cell r="C1422">
            <v>-7.997922</v>
          </cell>
          <cell r="E1422">
            <v>-21410.560000000001</v>
          </cell>
        </row>
        <row r="1423">
          <cell r="C1423">
            <v>-8.0239899999999995</v>
          </cell>
          <cell r="E1423">
            <v>-21423.3</v>
          </cell>
        </row>
        <row r="1424">
          <cell r="C1424">
            <v>-8.0480260000000001</v>
          </cell>
          <cell r="E1424">
            <v>-21436</v>
          </cell>
        </row>
        <row r="1425">
          <cell r="C1425">
            <v>-8.0759469999999993</v>
          </cell>
          <cell r="E1425">
            <v>-21449.32</v>
          </cell>
        </row>
        <row r="1426">
          <cell r="C1426">
            <v>-8.1078150000000004</v>
          </cell>
          <cell r="E1426">
            <v>-21462.53</v>
          </cell>
        </row>
        <row r="1427">
          <cell r="C1427">
            <v>-8.1358569999999997</v>
          </cell>
          <cell r="E1427">
            <v>-21475.7</v>
          </cell>
        </row>
        <row r="1428">
          <cell r="C1428">
            <v>-8.1619250000000001</v>
          </cell>
          <cell r="E1428">
            <v>-21488.639999999999</v>
          </cell>
        </row>
        <row r="1429">
          <cell r="C1429">
            <v>-8.1920579999999994</v>
          </cell>
          <cell r="E1429">
            <v>-21501.27</v>
          </cell>
        </row>
        <row r="1430">
          <cell r="C1430">
            <v>-8.2260190000000009</v>
          </cell>
          <cell r="E1430">
            <v>-21514.17</v>
          </cell>
        </row>
        <row r="1431">
          <cell r="C1431">
            <v>-8.2580659999999995</v>
          </cell>
          <cell r="E1431">
            <v>-21526.81</v>
          </cell>
        </row>
        <row r="1432">
          <cell r="C1432">
            <v>-8.2900530000000003</v>
          </cell>
          <cell r="E1432">
            <v>-21539.42</v>
          </cell>
        </row>
        <row r="1433">
          <cell r="C1433">
            <v>-8.3220410000000005</v>
          </cell>
          <cell r="E1433">
            <v>-21552.37</v>
          </cell>
        </row>
        <row r="1434">
          <cell r="C1434">
            <v>-8.352055</v>
          </cell>
          <cell r="E1434">
            <v>-21565.08</v>
          </cell>
        </row>
        <row r="1435">
          <cell r="C1435">
            <v>-8.380096</v>
          </cell>
          <cell r="E1435">
            <v>-21577.59</v>
          </cell>
        </row>
        <row r="1436">
          <cell r="C1436">
            <v>-8.4100509999999993</v>
          </cell>
          <cell r="E1436">
            <v>-21590.35</v>
          </cell>
        </row>
        <row r="1437">
          <cell r="C1437">
            <v>-8.4400049999999993</v>
          </cell>
          <cell r="E1437">
            <v>-21603.42</v>
          </cell>
        </row>
        <row r="1438">
          <cell r="C1438">
            <v>-8.4720530000000007</v>
          </cell>
          <cell r="E1438">
            <v>-21616.45</v>
          </cell>
        </row>
        <row r="1439">
          <cell r="C1439">
            <v>-8.5039809999999996</v>
          </cell>
          <cell r="E1439">
            <v>-21629.759999999998</v>
          </cell>
        </row>
        <row r="1440">
          <cell r="C1440">
            <v>-8.5359079999999992</v>
          </cell>
          <cell r="E1440">
            <v>-21642.91</v>
          </cell>
        </row>
        <row r="1441">
          <cell r="C1441">
            <v>-8.5659220000000005</v>
          </cell>
          <cell r="E1441">
            <v>-21655.79</v>
          </cell>
        </row>
        <row r="1442">
          <cell r="C1442">
            <v>-8.5959959999999995</v>
          </cell>
          <cell r="E1442">
            <v>-21668.48</v>
          </cell>
        </row>
        <row r="1443">
          <cell r="C1443">
            <v>-8.6279839999999997</v>
          </cell>
          <cell r="E1443">
            <v>-21681.14</v>
          </cell>
        </row>
        <row r="1444">
          <cell r="C1444">
            <v>-8.6599699999999995</v>
          </cell>
          <cell r="E1444">
            <v>-21694.080000000002</v>
          </cell>
        </row>
        <row r="1445">
          <cell r="C1445">
            <v>-8.6938720000000007</v>
          </cell>
          <cell r="E1445">
            <v>-21707.279999999999</v>
          </cell>
        </row>
        <row r="1446">
          <cell r="C1446">
            <v>-8.7299249999999997</v>
          </cell>
          <cell r="E1446">
            <v>-21720.1</v>
          </cell>
        </row>
        <row r="1447">
          <cell r="C1447">
            <v>-8.7659780000000005</v>
          </cell>
          <cell r="E1447">
            <v>-21733.23</v>
          </cell>
        </row>
        <row r="1448">
          <cell r="C1448">
            <v>-8.8040040000000008</v>
          </cell>
          <cell r="E1448">
            <v>-21746.23</v>
          </cell>
        </row>
        <row r="1449">
          <cell r="C1449">
            <v>-8.8400569999999998</v>
          </cell>
          <cell r="E1449">
            <v>-21759.31</v>
          </cell>
        </row>
        <row r="1450">
          <cell r="C1450">
            <v>-8.879937</v>
          </cell>
          <cell r="E1450">
            <v>-21772.14</v>
          </cell>
        </row>
        <row r="1451">
          <cell r="C1451">
            <v>-8.9198760000000004</v>
          </cell>
          <cell r="E1451">
            <v>-21784.86</v>
          </cell>
        </row>
        <row r="1452">
          <cell r="C1452">
            <v>-8.9639410000000002</v>
          </cell>
          <cell r="E1452">
            <v>-21797.85</v>
          </cell>
        </row>
        <row r="1453">
          <cell r="C1453">
            <v>-9.0139849999999999</v>
          </cell>
          <cell r="E1453">
            <v>-21810.92</v>
          </cell>
        </row>
        <row r="1454">
          <cell r="C1454">
            <v>-9.0619960000000006</v>
          </cell>
          <cell r="E1454">
            <v>-21823.52</v>
          </cell>
        </row>
        <row r="1455">
          <cell r="C1455">
            <v>-9.1060599999999994</v>
          </cell>
          <cell r="E1455">
            <v>-21836.06</v>
          </cell>
        </row>
        <row r="1456">
          <cell r="C1456">
            <v>-9.1500649999999997</v>
          </cell>
          <cell r="E1456">
            <v>-21848.69</v>
          </cell>
        </row>
        <row r="1457">
          <cell r="C1457">
            <v>-9.1900049999999993</v>
          </cell>
          <cell r="E1457">
            <v>-21861.58</v>
          </cell>
        </row>
        <row r="1458">
          <cell r="C1458">
            <v>-9.2260589999999993</v>
          </cell>
          <cell r="E1458">
            <v>-21874.799999999999</v>
          </cell>
        </row>
        <row r="1459">
          <cell r="C1459">
            <v>-9.2601379999999995</v>
          </cell>
          <cell r="E1459">
            <v>-21887.82</v>
          </cell>
        </row>
        <row r="1460">
          <cell r="C1460">
            <v>-9.2919459999999994</v>
          </cell>
          <cell r="E1460">
            <v>-21901.15</v>
          </cell>
        </row>
        <row r="1461">
          <cell r="C1461">
            <v>-9.3219600000000007</v>
          </cell>
          <cell r="E1461">
            <v>-21914.06</v>
          </cell>
        </row>
        <row r="1462">
          <cell r="C1462">
            <v>-9.3520939999999992</v>
          </cell>
          <cell r="E1462">
            <v>-21927.05</v>
          </cell>
        </row>
        <row r="1463">
          <cell r="C1463">
            <v>-9.3880269999999992</v>
          </cell>
          <cell r="E1463">
            <v>-21939.64</v>
          </cell>
        </row>
        <row r="1464">
          <cell r="C1464">
            <v>-9.4399250000000006</v>
          </cell>
          <cell r="E1464">
            <v>-21952.23</v>
          </cell>
        </row>
        <row r="1465">
          <cell r="C1465">
            <v>-9.5398929999999993</v>
          </cell>
          <cell r="E1465">
            <v>-21962.01</v>
          </cell>
        </row>
        <row r="1466">
          <cell r="C1466">
            <v>-9.6399810000000006</v>
          </cell>
          <cell r="E1466">
            <v>-21962.16</v>
          </cell>
        </row>
        <row r="1467">
          <cell r="C1467">
            <v>-9.7400090000000006</v>
          </cell>
          <cell r="E1467">
            <v>-21958.49</v>
          </cell>
        </row>
        <row r="1468">
          <cell r="C1468">
            <v>-9.7960320000000003</v>
          </cell>
          <cell r="E1468">
            <v>-21945.46</v>
          </cell>
        </row>
        <row r="1469">
          <cell r="C1469">
            <v>-9.8239540000000005</v>
          </cell>
          <cell r="E1469">
            <v>-21931.99</v>
          </cell>
        </row>
        <row r="1470">
          <cell r="C1470">
            <v>-9.8458360000000003</v>
          </cell>
          <cell r="E1470">
            <v>-21918.86</v>
          </cell>
        </row>
        <row r="1471">
          <cell r="C1471">
            <v>-9.8618600000000001</v>
          </cell>
          <cell r="E1471">
            <v>-21906.19</v>
          </cell>
        </row>
        <row r="1472">
          <cell r="C1472">
            <v>-9.8778839999999999</v>
          </cell>
          <cell r="E1472">
            <v>-21892</v>
          </cell>
        </row>
        <row r="1473">
          <cell r="C1473">
            <v>-9.8918739999999996</v>
          </cell>
          <cell r="E1473">
            <v>-21877.95</v>
          </cell>
        </row>
        <row r="1474">
          <cell r="C1474">
            <v>-9.9038909999999998</v>
          </cell>
          <cell r="E1474">
            <v>-21864.37</v>
          </cell>
        </row>
        <row r="1475">
          <cell r="C1475">
            <v>-9.9159100000000002</v>
          </cell>
          <cell r="E1475">
            <v>-21849.64</v>
          </cell>
        </row>
        <row r="1476">
          <cell r="C1476">
            <v>-9.9258939999999996</v>
          </cell>
          <cell r="E1476">
            <v>-21835.78</v>
          </cell>
        </row>
        <row r="1477">
          <cell r="C1477">
            <v>-9.9358789999999999</v>
          </cell>
          <cell r="E1477">
            <v>-21820.59</v>
          </cell>
        </row>
        <row r="1478">
          <cell r="C1478">
            <v>-9.943892</v>
          </cell>
          <cell r="E1478">
            <v>-21807.51</v>
          </cell>
        </row>
        <row r="1479">
          <cell r="C1479">
            <v>-9.9520219999999995</v>
          </cell>
          <cell r="E1479">
            <v>-21793.74</v>
          </cell>
        </row>
        <row r="1480">
          <cell r="C1480">
            <v>-9.9599150000000005</v>
          </cell>
          <cell r="E1480">
            <v>-21778.98</v>
          </cell>
        </row>
        <row r="1481">
          <cell r="C1481">
            <v>-9.9679859999999998</v>
          </cell>
          <cell r="E1481">
            <v>-21763.37</v>
          </cell>
        </row>
        <row r="1482">
          <cell r="C1482">
            <v>-9.9760580000000001</v>
          </cell>
          <cell r="E1482">
            <v>-21746.959999999999</v>
          </cell>
        </row>
        <row r="1483">
          <cell r="C1483">
            <v>-9.9819180000000003</v>
          </cell>
          <cell r="E1483">
            <v>-21734.1</v>
          </cell>
        </row>
        <row r="1484">
          <cell r="C1484">
            <v>-9.988016</v>
          </cell>
          <cell r="E1484">
            <v>-21720.58</v>
          </cell>
        </row>
        <row r="1485">
          <cell r="C1485">
            <v>-9.9939350000000005</v>
          </cell>
          <cell r="E1485">
            <v>-21706.34</v>
          </cell>
        </row>
        <row r="1486">
          <cell r="C1486">
            <v>-10.000030000000001</v>
          </cell>
          <cell r="E1486">
            <v>-21691.47</v>
          </cell>
        </row>
        <row r="1487">
          <cell r="C1487">
            <v>-10.005890000000001</v>
          </cell>
          <cell r="E1487">
            <v>-21675.93</v>
          </cell>
        </row>
        <row r="1488">
          <cell r="C1488">
            <v>-10.011990000000001</v>
          </cell>
          <cell r="E1488">
            <v>-21659.62</v>
          </cell>
        </row>
        <row r="1489">
          <cell r="C1489">
            <v>-10.01797</v>
          </cell>
          <cell r="E1489">
            <v>-21642.39</v>
          </cell>
        </row>
        <row r="1490">
          <cell r="C1490">
            <v>-10.024010000000001</v>
          </cell>
          <cell r="E1490">
            <v>-21624.240000000002</v>
          </cell>
        </row>
        <row r="1491">
          <cell r="C1491">
            <v>-10.02796</v>
          </cell>
          <cell r="E1491">
            <v>-21611.71</v>
          </cell>
        </row>
        <row r="1492">
          <cell r="C1492">
            <v>-10.03196</v>
          </cell>
          <cell r="E1492">
            <v>-21598.799999999999</v>
          </cell>
        </row>
        <row r="1493">
          <cell r="C1493">
            <v>-10.03603</v>
          </cell>
          <cell r="E1493">
            <v>-21585.42</v>
          </cell>
        </row>
        <row r="1494">
          <cell r="C1494">
            <v>-10.03997</v>
          </cell>
          <cell r="E1494">
            <v>-21571.56</v>
          </cell>
        </row>
        <row r="1495">
          <cell r="C1495">
            <v>-10.043979999999999</v>
          </cell>
          <cell r="E1495">
            <v>-21557.3</v>
          </cell>
        </row>
        <row r="1496">
          <cell r="C1496">
            <v>-10.047980000000001</v>
          </cell>
          <cell r="E1496">
            <v>-21542.720000000001</v>
          </cell>
        </row>
        <row r="1497">
          <cell r="C1497">
            <v>-10.05199</v>
          </cell>
          <cell r="E1497">
            <v>-21527.81</v>
          </cell>
        </row>
        <row r="1498">
          <cell r="C1498">
            <v>-10.055999999999999</v>
          </cell>
          <cell r="E1498">
            <v>-21512.51</v>
          </cell>
        </row>
        <row r="1499">
          <cell r="C1499">
            <v>-10.06</v>
          </cell>
          <cell r="E1499">
            <v>-21496.66</v>
          </cell>
        </row>
        <row r="1500">
          <cell r="C1500">
            <v>-10.06401</v>
          </cell>
          <cell r="E1500">
            <v>-21480.34</v>
          </cell>
        </row>
        <row r="1501">
          <cell r="C1501">
            <v>-10.068009999999999</v>
          </cell>
          <cell r="E1501">
            <v>-21463.56</v>
          </cell>
        </row>
        <row r="1502">
          <cell r="C1502">
            <v>-10.07202</v>
          </cell>
          <cell r="E1502">
            <v>-21446.23</v>
          </cell>
        </row>
        <row r="1503">
          <cell r="C1503">
            <v>-10.076090000000001</v>
          </cell>
          <cell r="E1503">
            <v>-21428.25</v>
          </cell>
        </row>
        <row r="1504">
          <cell r="C1504">
            <v>-10.08009</v>
          </cell>
          <cell r="E1504">
            <v>-21409.64</v>
          </cell>
        </row>
        <row r="1505">
          <cell r="C1505">
            <v>-10.08404</v>
          </cell>
          <cell r="E1505">
            <v>-21390.31</v>
          </cell>
        </row>
        <row r="1506">
          <cell r="C1506">
            <v>-10.088039999999999</v>
          </cell>
          <cell r="E1506">
            <v>-21370.17</v>
          </cell>
        </row>
        <row r="1507">
          <cell r="C1507">
            <v>-10.09211</v>
          </cell>
          <cell r="E1507">
            <v>-21349.17</v>
          </cell>
        </row>
        <row r="1508">
          <cell r="C1508">
            <v>-10.09606</v>
          </cell>
          <cell r="E1508">
            <v>-21327.200000000001</v>
          </cell>
        </row>
        <row r="1509">
          <cell r="C1509">
            <v>-10.100059999999999</v>
          </cell>
          <cell r="E1509">
            <v>-21304.18</v>
          </cell>
        </row>
        <row r="1510">
          <cell r="C1510">
            <v>-10.10407</v>
          </cell>
          <cell r="E1510">
            <v>-21279.99</v>
          </cell>
        </row>
        <row r="1511">
          <cell r="C1511">
            <v>-10.10604</v>
          </cell>
          <cell r="E1511">
            <v>-21267.43</v>
          </cell>
        </row>
        <row r="1512">
          <cell r="C1512">
            <v>-10.10807</v>
          </cell>
          <cell r="E1512">
            <v>-21254.55</v>
          </cell>
        </row>
        <row r="1513">
          <cell r="C1513">
            <v>-10.110049999999999</v>
          </cell>
          <cell r="E1513">
            <v>-21241.32</v>
          </cell>
        </row>
        <row r="1514">
          <cell r="C1514">
            <v>-10.112080000000001</v>
          </cell>
          <cell r="E1514">
            <v>-21227.71</v>
          </cell>
        </row>
        <row r="1515">
          <cell r="C1515">
            <v>-10.11411</v>
          </cell>
          <cell r="E1515">
            <v>-21213.73</v>
          </cell>
        </row>
        <row r="1516">
          <cell r="C1516">
            <v>-10.11608</v>
          </cell>
          <cell r="E1516">
            <v>-21199.37</v>
          </cell>
        </row>
        <row r="1517">
          <cell r="C1517">
            <v>-10.118119999999999</v>
          </cell>
          <cell r="E1517">
            <v>-21184.62</v>
          </cell>
        </row>
        <row r="1518">
          <cell r="C1518">
            <v>-10.120089999999999</v>
          </cell>
          <cell r="E1518">
            <v>-21169.46</v>
          </cell>
        </row>
        <row r="1519">
          <cell r="C1519">
            <v>-10.122059999999999</v>
          </cell>
          <cell r="E1519">
            <v>-21153.87</v>
          </cell>
        </row>
        <row r="1520">
          <cell r="C1520">
            <v>-10.1241</v>
          </cell>
          <cell r="E1520">
            <v>-21137.86</v>
          </cell>
        </row>
        <row r="1521">
          <cell r="C1521">
            <v>-10.12607</v>
          </cell>
          <cell r="E1521">
            <v>-21121.42</v>
          </cell>
        </row>
        <row r="1522">
          <cell r="C1522">
            <v>-10.1281</v>
          </cell>
          <cell r="E1522">
            <v>-21104.560000000001</v>
          </cell>
        </row>
        <row r="1523">
          <cell r="C1523">
            <v>-10.130140000000001</v>
          </cell>
          <cell r="E1523">
            <v>-21087.27</v>
          </cell>
        </row>
        <row r="1524">
          <cell r="C1524">
            <v>-10.132110000000001</v>
          </cell>
          <cell r="E1524">
            <v>-21069.56</v>
          </cell>
        </row>
        <row r="1525">
          <cell r="C1525">
            <v>-10.13414</v>
          </cell>
          <cell r="E1525">
            <v>-21051.43</v>
          </cell>
        </row>
        <row r="1526">
          <cell r="C1526">
            <v>-10.13611</v>
          </cell>
          <cell r="E1526">
            <v>-21032.880000000001</v>
          </cell>
        </row>
        <row r="1527">
          <cell r="C1527">
            <v>-10.13815</v>
          </cell>
          <cell r="E1527">
            <v>-21013.919999999998</v>
          </cell>
        </row>
        <row r="1528">
          <cell r="C1528">
            <v>-10.14012</v>
          </cell>
          <cell r="E1528">
            <v>-20994.55</v>
          </cell>
        </row>
        <row r="1529">
          <cell r="C1529">
            <v>-10.14221</v>
          </cell>
          <cell r="E1529">
            <v>-20974.79</v>
          </cell>
        </row>
        <row r="1530">
          <cell r="C1530">
            <v>-10.14419</v>
          </cell>
          <cell r="E1530">
            <v>-20954.63</v>
          </cell>
        </row>
        <row r="1531">
          <cell r="C1531">
            <v>-10.14616</v>
          </cell>
          <cell r="E1531">
            <v>-20934.080000000002</v>
          </cell>
        </row>
        <row r="1532">
          <cell r="C1532">
            <v>-10.14819</v>
          </cell>
          <cell r="E1532">
            <v>-20913.13</v>
          </cell>
        </row>
        <row r="1533">
          <cell r="C1533">
            <v>-10.150169999999999</v>
          </cell>
          <cell r="E1533">
            <v>-20891.82</v>
          </cell>
        </row>
        <row r="1534">
          <cell r="C1534">
            <v>-10.152139999999999</v>
          </cell>
          <cell r="E1534">
            <v>-20870.16</v>
          </cell>
        </row>
        <row r="1535">
          <cell r="C1535">
            <v>-10.154170000000001</v>
          </cell>
          <cell r="E1535">
            <v>-20848.13</v>
          </cell>
        </row>
        <row r="1536">
          <cell r="C1536">
            <v>-10.1562</v>
          </cell>
          <cell r="E1536">
            <v>-20825.72</v>
          </cell>
        </row>
        <row r="1537">
          <cell r="C1537">
            <v>-10.15818</v>
          </cell>
          <cell r="E1537">
            <v>-20802.93</v>
          </cell>
        </row>
        <row r="1538">
          <cell r="C1538">
            <v>-10.16015</v>
          </cell>
          <cell r="E1538">
            <v>-20779.759999999998</v>
          </cell>
        </row>
        <row r="1539">
          <cell r="C1539">
            <v>-10.162179999999999</v>
          </cell>
          <cell r="E1539">
            <v>-20756.22</v>
          </cell>
        </row>
        <row r="1540">
          <cell r="C1540">
            <v>-10.164160000000001</v>
          </cell>
          <cell r="E1540">
            <v>-20732.330000000002</v>
          </cell>
        </row>
        <row r="1541">
          <cell r="C1541">
            <v>-10.16625</v>
          </cell>
          <cell r="E1541">
            <v>-20708.09</v>
          </cell>
        </row>
        <row r="1542">
          <cell r="C1542">
            <v>-10.16822</v>
          </cell>
          <cell r="E1542">
            <v>-20683.47</v>
          </cell>
        </row>
        <row r="1543">
          <cell r="C1543">
            <v>-10.170249999999999</v>
          </cell>
          <cell r="E1543">
            <v>-20658.48</v>
          </cell>
        </row>
        <row r="1544">
          <cell r="C1544">
            <v>-10.172230000000001</v>
          </cell>
          <cell r="E1544">
            <v>-20633.13</v>
          </cell>
        </row>
        <row r="1545">
          <cell r="C1545">
            <v>-10.174200000000001</v>
          </cell>
          <cell r="E1545">
            <v>-20607.45</v>
          </cell>
        </row>
        <row r="1546">
          <cell r="C1546">
            <v>-10.17623</v>
          </cell>
          <cell r="E1546">
            <v>-20581.47</v>
          </cell>
        </row>
        <row r="1547">
          <cell r="C1547">
            <v>-10.178330000000001</v>
          </cell>
          <cell r="E1547">
            <v>-20555.22</v>
          </cell>
        </row>
        <row r="1548">
          <cell r="C1548">
            <v>-10.180300000000001</v>
          </cell>
          <cell r="E1548">
            <v>-20528.7</v>
          </cell>
        </row>
        <row r="1549">
          <cell r="C1549">
            <v>-10.182270000000001</v>
          </cell>
          <cell r="E1549">
            <v>-20501.91</v>
          </cell>
        </row>
        <row r="1550">
          <cell r="C1550">
            <v>-10.18425</v>
          </cell>
          <cell r="E1550">
            <v>-20474.830000000002</v>
          </cell>
        </row>
        <row r="1551">
          <cell r="C1551">
            <v>-10.18622</v>
          </cell>
          <cell r="E1551">
            <v>-20447.46</v>
          </cell>
        </row>
        <row r="1552">
          <cell r="C1552">
            <v>-10.18825</v>
          </cell>
          <cell r="E1552">
            <v>-20419.810000000001</v>
          </cell>
        </row>
        <row r="1553">
          <cell r="C1553">
            <v>-10.19028</v>
          </cell>
          <cell r="E1553">
            <v>-20391.88</v>
          </cell>
        </row>
        <row r="1554">
          <cell r="C1554">
            <v>-10.192259999999999</v>
          </cell>
          <cell r="E1554">
            <v>-20363.669999999998</v>
          </cell>
        </row>
        <row r="1555">
          <cell r="C1555">
            <v>-10.194229999999999</v>
          </cell>
          <cell r="E1555">
            <v>-20335.189999999999</v>
          </cell>
        </row>
        <row r="1556">
          <cell r="C1556">
            <v>-10.196199999999999</v>
          </cell>
          <cell r="E1556">
            <v>-20306.439999999999</v>
          </cell>
        </row>
        <row r="1557">
          <cell r="C1557">
            <v>-10.198180000000001</v>
          </cell>
          <cell r="E1557">
            <v>-20277.43</v>
          </cell>
        </row>
        <row r="1558">
          <cell r="C1558">
            <v>-10.20021</v>
          </cell>
          <cell r="E1558">
            <v>-20248.23</v>
          </cell>
        </row>
        <row r="1559">
          <cell r="C1559">
            <v>-10.202299999999999</v>
          </cell>
          <cell r="E1559">
            <v>-20218.91</v>
          </cell>
        </row>
        <row r="1560">
          <cell r="C1560">
            <v>-10.204269999999999</v>
          </cell>
          <cell r="E1560">
            <v>-20189.5</v>
          </cell>
        </row>
        <row r="1561">
          <cell r="C1561">
            <v>-10.206250000000001</v>
          </cell>
          <cell r="E1561">
            <v>-20160.05</v>
          </cell>
        </row>
        <row r="1562">
          <cell r="C1562">
            <v>-10.20828</v>
          </cell>
          <cell r="E1562">
            <v>-20130.61</v>
          </cell>
        </row>
        <row r="1563">
          <cell r="C1563">
            <v>-10.21031</v>
          </cell>
          <cell r="E1563">
            <v>-20101.240000000002</v>
          </cell>
        </row>
        <row r="1564">
          <cell r="C1564">
            <v>-10.212350000000001</v>
          </cell>
          <cell r="E1564">
            <v>-20071.95</v>
          </cell>
        </row>
        <row r="1565">
          <cell r="C1565">
            <v>-10.214320000000001</v>
          </cell>
          <cell r="E1565">
            <v>-20042.73</v>
          </cell>
        </row>
        <row r="1566">
          <cell r="C1566">
            <v>-10.216290000000001</v>
          </cell>
          <cell r="E1566">
            <v>-20013.61</v>
          </cell>
        </row>
        <row r="1567">
          <cell r="C1567">
            <v>-10.21832</v>
          </cell>
          <cell r="E1567">
            <v>-19984.64</v>
          </cell>
        </row>
        <row r="1568">
          <cell r="C1568">
            <v>-10.2203</v>
          </cell>
          <cell r="E1568">
            <v>-19955.86</v>
          </cell>
        </row>
        <row r="1569">
          <cell r="C1569">
            <v>-10.222329999999999</v>
          </cell>
          <cell r="E1569">
            <v>-19927.259999999998</v>
          </cell>
        </row>
        <row r="1570">
          <cell r="C1570">
            <v>-10.224299999999999</v>
          </cell>
          <cell r="E1570">
            <v>-19898.72</v>
          </cell>
        </row>
        <row r="1571">
          <cell r="C1571">
            <v>-10.22634</v>
          </cell>
          <cell r="E1571">
            <v>-19869.89</v>
          </cell>
        </row>
        <row r="1572">
          <cell r="C1572">
            <v>-10.22831</v>
          </cell>
          <cell r="E1572">
            <v>-19840.37</v>
          </cell>
        </row>
        <row r="1573">
          <cell r="C1573">
            <v>-10.23028</v>
          </cell>
          <cell r="E1573">
            <v>-19804.18</v>
          </cell>
        </row>
        <row r="1574">
          <cell r="C1574">
            <v>-10.23232</v>
          </cell>
          <cell r="E1574">
            <v>-19723.740000000002</v>
          </cell>
        </row>
        <row r="1575">
          <cell r="C1575">
            <v>-10.23447</v>
          </cell>
          <cell r="E1575">
            <v>-19512.169999999998</v>
          </cell>
        </row>
        <row r="1576">
          <cell r="C1576">
            <v>-10.236499999999999</v>
          </cell>
          <cell r="E1576">
            <v>-19088.560000000001</v>
          </cell>
        </row>
        <row r="1577">
          <cell r="C1577">
            <v>-10.238530000000001</v>
          </cell>
          <cell r="E1577">
            <v>-18452.38</v>
          </cell>
        </row>
        <row r="1578">
          <cell r="C1578">
            <v>-10.240629999999999</v>
          </cell>
          <cell r="E1578">
            <v>-17663</v>
          </cell>
        </row>
        <row r="1579">
          <cell r="C1579">
            <v>-10.24278</v>
          </cell>
          <cell r="E1579">
            <v>-16768.64</v>
          </cell>
        </row>
        <row r="1580">
          <cell r="C1580">
            <v>-10.24493</v>
          </cell>
          <cell r="E1580">
            <v>-15791.52</v>
          </cell>
        </row>
        <row r="1581">
          <cell r="C1581">
            <v>-10.24708</v>
          </cell>
          <cell r="E1581">
            <v>-14754.28</v>
          </cell>
        </row>
        <row r="1582">
          <cell r="C1582">
            <v>-10.24924</v>
          </cell>
          <cell r="E1582">
            <v>-13685.98</v>
          </cell>
        </row>
        <row r="1583">
          <cell r="C1583">
            <v>-10.251329999999999</v>
          </cell>
          <cell r="E1583">
            <v>-12609.74</v>
          </cell>
        </row>
        <row r="1584">
          <cell r="C1584">
            <v>-10.25348</v>
          </cell>
          <cell r="E1584">
            <v>-11540.48</v>
          </cell>
        </row>
        <row r="1585">
          <cell r="C1585">
            <v>-10.25563</v>
          </cell>
          <cell r="E1585">
            <v>-10491.47</v>
          </cell>
        </row>
        <row r="1586">
          <cell r="C1586">
            <v>-10.257849999999999</v>
          </cell>
          <cell r="E1586">
            <v>-9475.6759999999995</v>
          </cell>
        </row>
        <row r="1587">
          <cell r="C1587">
            <v>-10.25994</v>
          </cell>
          <cell r="E1587">
            <v>-8503.0669999999991</v>
          </cell>
        </row>
        <row r="1588">
          <cell r="C1588">
            <v>-10.262090000000001</v>
          </cell>
          <cell r="E1588">
            <v>-7580.3140000000003</v>
          </cell>
        </row>
        <row r="1589">
          <cell r="C1589">
            <v>-10.26418</v>
          </cell>
          <cell r="E1589">
            <v>-6712.4979999999996</v>
          </cell>
        </row>
        <row r="1590">
          <cell r="C1590">
            <v>-10.26634</v>
          </cell>
          <cell r="E1590">
            <v>-5903.5569999999998</v>
          </cell>
        </row>
        <row r="1591">
          <cell r="C1591">
            <v>-10.26849</v>
          </cell>
          <cell r="E1591">
            <v>-5155.8090000000002</v>
          </cell>
        </row>
        <row r="1592">
          <cell r="C1592">
            <v>-10.270580000000001</v>
          </cell>
          <cell r="E1592">
            <v>-4470.0749999999998</v>
          </cell>
        </row>
        <row r="1593">
          <cell r="C1593">
            <v>-10.27267</v>
          </cell>
          <cell r="E1593">
            <v>-3846.2289999999998</v>
          </cell>
        </row>
        <row r="1594">
          <cell r="C1594">
            <v>-10.27477</v>
          </cell>
          <cell r="E1594">
            <v>-3283.3829999999998</v>
          </cell>
        </row>
        <row r="1595">
          <cell r="C1595">
            <v>-10.276859999999999</v>
          </cell>
          <cell r="E1595">
            <v>-2779.857</v>
          </cell>
        </row>
        <row r="1596">
          <cell r="C1596">
            <v>-10.27895</v>
          </cell>
          <cell r="E1596">
            <v>-2333.3229999999999</v>
          </cell>
        </row>
        <row r="1597">
          <cell r="C1597">
            <v>-10.281040000000001</v>
          </cell>
          <cell r="E1597">
            <v>-1941.0350000000001</v>
          </cell>
        </row>
        <row r="1598">
          <cell r="C1598">
            <v>-10.28308</v>
          </cell>
          <cell r="E1598">
            <v>-1599.9359999999999</v>
          </cell>
        </row>
        <row r="1599">
          <cell r="C1599">
            <v>-10.28511</v>
          </cell>
          <cell r="E1599">
            <v>-1306.7159999999999</v>
          </cell>
        </row>
        <row r="1600">
          <cell r="C1600">
            <v>-10.287140000000001</v>
          </cell>
          <cell r="E1600">
            <v>-1057.8969999999999</v>
          </cell>
        </row>
        <row r="1601">
          <cell r="C1601">
            <v>-10.28917</v>
          </cell>
          <cell r="E1601">
            <v>-849.92600000000004</v>
          </cell>
        </row>
        <row r="1602">
          <cell r="C1602">
            <v>-10.291270000000001</v>
          </cell>
          <cell r="E1602">
            <v>-679.23429999999996</v>
          </cell>
        </row>
        <row r="1603">
          <cell r="C1603">
            <v>-10.2933</v>
          </cell>
          <cell r="E1603">
            <v>-542.29229999999995</v>
          </cell>
        </row>
        <row r="1604">
          <cell r="C1604">
            <v>-10.29533</v>
          </cell>
          <cell r="E1604">
            <v>-435.65609999999998</v>
          </cell>
        </row>
        <row r="1605">
          <cell r="C1605">
            <v>-10.29731</v>
          </cell>
          <cell r="E1605">
            <v>-356.00279999999998</v>
          </cell>
        </row>
        <row r="1606">
          <cell r="C1606">
            <v>-10.299340000000001</v>
          </cell>
          <cell r="E1606">
            <v>-300.16719999999998</v>
          </cell>
        </row>
        <row r="1607">
          <cell r="C1607">
            <v>-10.30137</v>
          </cell>
          <cell r="E1607">
            <v>-265.16820000000001</v>
          </cell>
        </row>
        <row r="1608">
          <cell r="C1608">
            <v>-10.30341</v>
          </cell>
          <cell r="E1608">
            <v>-248.20760000000001</v>
          </cell>
        </row>
        <row r="1609">
          <cell r="C1609">
            <v>-10.30944</v>
          </cell>
          <cell r="E1609">
            <v>-280.42329999999998</v>
          </cell>
        </row>
        <row r="1610">
          <cell r="C1610">
            <v>-10.31142</v>
          </cell>
          <cell r="E1610">
            <v>-311.4939</v>
          </cell>
        </row>
        <row r="1611">
          <cell r="C1611">
            <v>-10.31345</v>
          </cell>
          <cell r="E1611">
            <v>-349.53719999999998</v>
          </cell>
        </row>
        <row r="1612">
          <cell r="C1612">
            <v>-10.315480000000001</v>
          </cell>
          <cell r="E1612">
            <v>-392.93450000000001</v>
          </cell>
        </row>
        <row r="1613">
          <cell r="C1613">
            <v>-10.31752</v>
          </cell>
          <cell r="E1613">
            <v>-440.2638</v>
          </cell>
        </row>
        <row r="1614">
          <cell r="C1614">
            <v>-10.31949</v>
          </cell>
          <cell r="E1614">
            <v>-490.2715</v>
          </cell>
        </row>
        <row r="1615">
          <cell r="C1615">
            <v>-10.32146</v>
          </cell>
          <cell r="E1615">
            <v>-541.85799999999995</v>
          </cell>
        </row>
        <row r="1616">
          <cell r="C1616">
            <v>-10.32343</v>
          </cell>
          <cell r="E1616">
            <v>-594.07600000000002</v>
          </cell>
        </row>
        <row r="1617">
          <cell r="C1617">
            <v>-10.325469999999999</v>
          </cell>
          <cell r="E1617">
            <v>-646.12819999999999</v>
          </cell>
        </row>
        <row r="1618">
          <cell r="C1618">
            <v>-10.327500000000001</v>
          </cell>
          <cell r="E1618">
            <v>-697.35530000000006</v>
          </cell>
        </row>
        <row r="1619">
          <cell r="C1619">
            <v>-10.329470000000001</v>
          </cell>
          <cell r="E1619">
            <v>-747.21979999999996</v>
          </cell>
        </row>
        <row r="1620">
          <cell r="C1620">
            <v>-10.33151</v>
          </cell>
          <cell r="E1620">
            <v>-795.29660000000001</v>
          </cell>
        </row>
        <row r="1621">
          <cell r="C1621">
            <v>-10.33348</v>
          </cell>
          <cell r="E1621">
            <v>-841.25969999999995</v>
          </cell>
        </row>
        <row r="1622">
          <cell r="C1622">
            <v>-10.33545</v>
          </cell>
          <cell r="E1622">
            <v>-884.8528</v>
          </cell>
        </row>
        <row r="1623">
          <cell r="C1623">
            <v>-10.337429999999999</v>
          </cell>
          <cell r="E1623">
            <v>-925.88459999999998</v>
          </cell>
        </row>
        <row r="1624">
          <cell r="C1624">
            <v>-10.339460000000001</v>
          </cell>
          <cell r="E1624">
            <v>-964.24540000000002</v>
          </cell>
        </row>
        <row r="1625">
          <cell r="C1625">
            <v>-10.341430000000001</v>
          </cell>
          <cell r="E1625">
            <v>-999.90189999999996</v>
          </cell>
        </row>
        <row r="1626">
          <cell r="C1626">
            <v>-10.343400000000001</v>
          </cell>
          <cell r="E1626">
            <v>-1032.866</v>
          </cell>
        </row>
        <row r="1627">
          <cell r="C1627">
            <v>-10.34538</v>
          </cell>
          <cell r="E1627">
            <v>-1063.171</v>
          </cell>
        </row>
        <row r="1628">
          <cell r="C1628">
            <v>-10.34735</v>
          </cell>
          <cell r="E1628">
            <v>-1090.873</v>
          </cell>
        </row>
        <row r="1629">
          <cell r="C1629">
            <v>-10.349320000000001</v>
          </cell>
          <cell r="E1629">
            <v>-1116.0619999999999</v>
          </cell>
        </row>
        <row r="1630">
          <cell r="C1630">
            <v>-10.35136</v>
          </cell>
          <cell r="E1630">
            <v>-1138.857</v>
          </cell>
        </row>
        <row r="1631">
          <cell r="C1631">
            <v>-10.35333</v>
          </cell>
          <cell r="E1631">
            <v>-1159.385</v>
          </cell>
        </row>
        <row r="1632">
          <cell r="C1632">
            <v>-10.355359999999999</v>
          </cell>
          <cell r="E1632">
            <v>-1177.7660000000001</v>
          </cell>
        </row>
        <row r="1633">
          <cell r="C1633">
            <v>-10.357329999999999</v>
          </cell>
          <cell r="E1633">
            <v>-1194.134</v>
          </cell>
        </row>
        <row r="1634">
          <cell r="C1634">
            <v>-10.359249999999999</v>
          </cell>
          <cell r="E1634">
            <v>-1208.6510000000001</v>
          </cell>
        </row>
        <row r="1635">
          <cell r="C1635">
            <v>-10.361280000000001</v>
          </cell>
          <cell r="E1635">
            <v>-1221.492</v>
          </cell>
        </row>
        <row r="1636">
          <cell r="C1636">
            <v>-10.36523</v>
          </cell>
          <cell r="E1636">
            <v>-1242.7360000000001</v>
          </cell>
        </row>
        <row r="1637">
          <cell r="C1637">
            <v>-10.369109999999999</v>
          </cell>
          <cell r="E1637">
            <v>-1259.037</v>
          </cell>
        </row>
        <row r="1638">
          <cell r="C1638">
            <v>-10.375030000000001</v>
          </cell>
          <cell r="E1638">
            <v>-1276.636</v>
          </cell>
        </row>
        <row r="1639">
          <cell r="C1639">
            <v>-10.38293</v>
          </cell>
          <cell r="E1639">
            <v>-1291.95</v>
          </cell>
        </row>
        <row r="1640">
          <cell r="C1640">
            <v>-10.392849999999999</v>
          </cell>
          <cell r="E1640">
            <v>-1305.425</v>
          </cell>
        </row>
        <row r="1641">
          <cell r="C1641">
            <v>-10.402659999999999</v>
          </cell>
          <cell r="E1641">
            <v>-1318.5640000000001</v>
          </cell>
        </row>
        <row r="1642">
          <cell r="C1642">
            <v>-10.412520000000001</v>
          </cell>
          <cell r="E1642">
            <v>-1333.846</v>
          </cell>
        </row>
        <row r="1643">
          <cell r="C1643">
            <v>-10.42047</v>
          </cell>
          <cell r="E1643">
            <v>-1347.8440000000001</v>
          </cell>
        </row>
        <row r="1644">
          <cell r="C1644">
            <v>-10.428369999999999</v>
          </cell>
          <cell r="E1644">
            <v>-1363.316</v>
          </cell>
        </row>
        <row r="1645">
          <cell r="C1645">
            <v>-10.436260000000001</v>
          </cell>
          <cell r="E1645">
            <v>-1380.0619999999999</v>
          </cell>
        </row>
        <row r="1646">
          <cell r="C1646">
            <v>-10.44218</v>
          </cell>
          <cell r="E1646">
            <v>-1392.9169999999999</v>
          </cell>
        </row>
        <row r="1647">
          <cell r="C1647">
            <v>-10.448040000000001</v>
          </cell>
          <cell r="E1647">
            <v>-1406.086</v>
          </cell>
        </row>
        <row r="1648">
          <cell r="C1648">
            <v>-10.45396</v>
          </cell>
          <cell r="E1648">
            <v>-1419.4190000000001</v>
          </cell>
        </row>
        <row r="1649">
          <cell r="C1649">
            <v>-10.459809999999999</v>
          </cell>
          <cell r="E1649">
            <v>-1432.7149999999999</v>
          </cell>
        </row>
        <row r="1650">
          <cell r="C1650">
            <v>-10.465730000000001</v>
          </cell>
          <cell r="E1650">
            <v>-1445.788</v>
          </cell>
        </row>
        <row r="1651">
          <cell r="C1651">
            <v>-10.47165</v>
          </cell>
          <cell r="E1651">
            <v>-1458.7249999999999</v>
          </cell>
        </row>
        <row r="1652">
          <cell r="C1652">
            <v>-10.477510000000001</v>
          </cell>
          <cell r="E1652">
            <v>-1471.443</v>
          </cell>
        </row>
        <row r="1653">
          <cell r="C1653">
            <v>-10.48343</v>
          </cell>
          <cell r="E1653">
            <v>-1484.146</v>
          </cell>
        </row>
        <row r="1654">
          <cell r="C1654">
            <v>-10.48935</v>
          </cell>
          <cell r="E1654">
            <v>-1496.7760000000001</v>
          </cell>
        </row>
        <row r="1655">
          <cell r="C1655">
            <v>-10.49527</v>
          </cell>
          <cell r="E1655">
            <v>-1509.384</v>
          </cell>
        </row>
        <row r="1656">
          <cell r="C1656">
            <v>-10.503220000000001</v>
          </cell>
          <cell r="E1656">
            <v>-1525.961</v>
          </cell>
        </row>
        <row r="1657">
          <cell r="C1657">
            <v>-10.51111</v>
          </cell>
          <cell r="E1657">
            <v>-1542.5619999999999</v>
          </cell>
        </row>
        <row r="1658">
          <cell r="C1658">
            <v>-10.519069999999999</v>
          </cell>
          <cell r="E1658">
            <v>-1559.0440000000001</v>
          </cell>
        </row>
        <row r="1659">
          <cell r="C1659">
            <v>-10.52702</v>
          </cell>
          <cell r="E1659">
            <v>-1575.489</v>
          </cell>
        </row>
        <row r="1660">
          <cell r="C1660">
            <v>-10.535030000000001</v>
          </cell>
          <cell r="E1660">
            <v>-1592.0940000000001</v>
          </cell>
        </row>
        <row r="1661">
          <cell r="C1661">
            <v>-10.54095</v>
          </cell>
          <cell r="E1661">
            <v>-1604.8130000000001</v>
          </cell>
        </row>
        <row r="1662">
          <cell r="C1662">
            <v>-10.54693</v>
          </cell>
          <cell r="E1662">
            <v>-1617.6010000000001</v>
          </cell>
        </row>
        <row r="1663">
          <cell r="C1663">
            <v>-10.554819999999999</v>
          </cell>
          <cell r="E1663">
            <v>-1634.16</v>
          </cell>
        </row>
        <row r="1664">
          <cell r="C1664">
            <v>-10.56283</v>
          </cell>
          <cell r="E1664">
            <v>-1650.5820000000001</v>
          </cell>
        </row>
        <row r="1665">
          <cell r="C1665">
            <v>-10.570779999999999</v>
          </cell>
          <cell r="E1665">
            <v>-1666.6780000000001</v>
          </cell>
        </row>
        <row r="1666">
          <cell r="C1666">
            <v>-10.57874</v>
          </cell>
          <cell r="E1666">
            <v>-1682.83</v>
          </cell>
        </row>
        <row r="1667">
          <cell r="C1667">
            <v>-10.58675</v>
          </cell>
          <cell r="E1667">
            <v>-1699.0640000000001</v>
          </cell>
        </row>
        <row r="1668">
          <cell r="C1668">
            <v>-10.59464</v>
          </cell>
          <cell r="E1668">
            <v>-1715.223</v>
          </cell>
        </row>
        <row r="1669">
          <cell r="C1669">
            <v>-10.602589999999999</v>
          </cell>
          <cell r="E1669">
            <v>-1731.133</v>
          </cell>
        </row>
        <row r="1670">
          <cell r="C1670">
            <v>-10.610659999999999</v>
          </cell>
          <cell r="E1670">
            <v>-1746.7719999999999</v>
          </cell>
        </row>
        <row r="1671">
          <cell r="C1671">
            <v>-10.61856</v>
          </cell>
          <cell r="E1671">
            <v>-1762.595</v>
          </cell>
        </row>
        <row r="1672">
          <cell r="C1672">
            <v>-10.62645</v>
          </cell>
          <cell r="E1672">
            <v>-1778.5889999999999</v>
          </cell>
        </row>
        <row r="1673">
          <cell r="C1673">
            <v>-10.634460000000001</v>
          </cell>
          <cell r="E1673">
            <v>-1794.489</v>
          </cell>
        </row>
        <row r="1674">
          <cell r="C1674">
            <v>-10.64241</v>
          </cell>
          <cell r="E1674">
            <v>-1810.1790000000001</v>
          </cell>
        </row>
        <row r="1675">
          <cell r="C1675">
            <v>-10.650359999999999</v>
          </cell>
          <cell r="E1675">
            <v>-1825.8340000000001</v>
          </cell>
        </row>
        <row r="1676">
          <cell r="C1676">
            <v>-10.658440000000001</v>
          </cell>
          <cell r="E1676">
            <v>-1841.35</v>
          </cell>
        </row>
        <row r="1677">
          <cell r="C1677">
            <v>-10.66633</v>
          </cell>
          <cell r="E1677">
            <v>-1856.866</v>
          </cell>
        </row>
        <row r="1678">
          <cell r="C1678">
            <v>-10.674340000000001</v>
          </cell>
          <cell r="E1678">
            <v>-1872.4259999999999</v>
          </cell>
        </row>
        <row r="1679">
          <cell r="C1679">
            <v>-10.68229</v>
          </cell>
          <cell r="E1679">
            <v>-1888.0550000000001</v>
          </cell>
        </row>
        <row r="1680">
          <cell r="C1680">
            <v>-10.690300000000001</v>
          </cell>
          <cell r="E1680">
            <v>-1903.914</v>
          </cell>
        </row>
        <row r="1681">
          <cell r="C1681">
            <v>-10.69825</v>
          </cell>
          <cell r="E1681">
            <v>-1919.662</v>
          </cell>
        </row>
        <row r="1682">
          <cell r="C1682">
            <v>-10.70627</v>
          </cell>
          <cell r="E1682">
            <v>-1935.32</v>
          </cell>
        </row>
        <row r="1683">
          <cell r="C1683">
            <v>-10.71428</v>
          </cell>
          <cell r="E1683">
            <v>-1950.941</v>
          </cell>
        </row>
        <row r="1684">
          <cell r="C1684">
            <v>-10.72223</v>
          </cell>
          <cell r="E1684">
            <v>-1966.537</v>
          </cell>
        </row>
        <row r="1685">
          <cell r="C1685">
            <v>-10.730119999999999</v>
          </cell>
          <cell r="E1685">
            <v>-1982.251</v>
          </cell>
        </row>
        <row r="1686">
          <cell r="C1686">
            <v>-10.738189999999999</v>
          </cell>
          <cell r="E1686">
            <v>-1997.7159999999999</v>
          </cell>
        </row>
        <row r="1687">
          <cell r="C1687">
            <v>-10.74615</v>
          </cell>
          <cell r="E1687">
            <v>-2013.278</v>
          </cell>
        </row>
        <row r="1688">
          <cell r="C1688">
            <v>-10.754099999999999</v>
          </cell>
          <cell r="E1688">
            <v>-2028.838</v>
          </cell>
        </row>
        <row r="1689">
          <cell r="C1689">
            <v>-10.76211</v>
          </cell>
          <cell r="E1689">
            <v>-2044.559</v>
          </cell>
        </row>
        <row r="1690">
          <cell r="C1690">
            <v>-10.770060000000001</v>
          </cell>
          <cell r="E1690">
            <v>-2059.9879999999998</v>
          </cell>
        </row>
        <row r="1691">
          <cell r="C1691">
            <v>-10.77801</v>
          </cell>
          <cell r="E1691">
            <v>-2075.3629999999998</v>
          </cell>
        </row>
        <row r="1692">
          <cell r="C1692">
            <v>-10.785970000000001</v>
          </cell>
          <cell r="E1692">
            <v>-2090.5770000000002</v>
          </cell>
        </row>
        <row r="1693">
          <cell r="C1693">
            <v>-10.79392</v>
          </cell>
          <cell r="E1693">
            <v>-2105.7510000000002</v>
          </cell>
        </row>
        <row r="1694">
          <cell r="C1694">
            <v>-10.80199</v>
          </cell>
          <cell r="E1694">
            <v>-2120.8330000000001</v>
          </cell>
        </row>
        <row r="1695">
          <cell r="C1695">
            <v>-10.81</v>
          </cell>
          <cell r="E1695">
            <v>-2135.96</v>
          </cell>
        </row>
        <row r="1696">
          <cell r="C1696">
            <v>-10.818009999999999</v>
          </cell>
          <cell r="E1696">
            <v>-2151.2800000000002</v>
          </cell>
        </row>
        <row r="1697">
          <cell r="C1697">
            <v>-10.826029999999999</v>
          </cell>
          <cell r="E1697">
            <v>-2166.895</v>
          </cell>
        </row>
        <row r="1698">
          <cell r="C1698">
            <v>-10.83398</v>
          </cell>
          <cell r="E1698">
            <v>-2182.4960000000001</v>
          </cell>
        </row>
        <row r="1699">
          <cell r="C1699">
            <v>-10.841989999999999</v>
          </cell>
          <cell r="E1699">
            <v>-2198.2049999999999</v>
          </cell>
        </row>
        <row r="1700">
          <cell r="C1700">
            <v>-10.85</v>
          </cell>
          <cell r="E1700">
            <v>-2213.61</v>
          </cell>
        </row>
        <row r="1701">
          <cell r="C1701">
            <v>-10.85801</v>
          </cell>
          <cell r="E1701">
            <v>-2229.056</v>
          </cell>
        </row>
        <row r="1702">
          <cell r="C1702">
            <v>-10.866020000000001</v>
          </cell>
          <cell r="E1702">
            <v>-2244.61</v>
          </cell>
        </row>
        <row r="1703">
          <cell r="C1703">
            <v>-10.87398</v>
          </cell>
          <cell r="E1703">
            <v>-2259.9749999999999</v>
          </cell>
        </row>
        <row r="1704">
          <cell r="C1704">
            <v>-10.88199</v>
          </cell>
          <cell r="E1704">
            <v>-2275.4879999999998</v>
          </cell>
        </row>
        <row r="1705">
          <cell r="C1705">
            <v>-10.89</v>
          </cell>
          <cell r="E1705">
            <v>-2291.123</v>
          </cell>
        </row>
        <row r="1706">
          <cell r="C1706">
            <v>-10.89795</v>
          </cell>
          <cell r="E1706">
            <v>-2306.7449999999999</v>
          </cell>
        </row>
        <row r="1707">
          <cell r="C1707">
            <v>-10.90596</v>
          </cell>
          <cell r="E1707">
            <v>-2322.4229999999998</v>
          </cell>
        </row>
        <row r="1708">
          <cell r="C1708">
            <v>-10.913919999999999</v>
          </cell>
          <cell r="E1708">
            <v>-2338.123</v>
          </cell>
        </row>
        <row r="1709">
          <cell r="C1709">
            <v>-10.92187</v>
          </cell>
          <cell r="E1709">
            <v>-2353.848</v>
          </cell>
        </row>
        <row r="1710">
          <cell r="C1710">
            <v>-10.929880000000001</v>
          </cell>
          <cell r="E1710">
            <v>-2369.529</v>
          </cell>
        </row>
        <row r="1711">
          <cell r="C1711">
            <v>-10.937889999999999</v>
          </cell>
          <cell r="E1711">
            <v>-2385.2020000000002</v>
          </cell>
        </row>
        <row r="1712">
          <cell r="C1712">
            <v>-10.94584</v>
          </cell>
          <cell r="E1712">
            <v>-2401.2370000000001</v>
          </cell>
        </row>
        <row r="1713">
          <cell r="C1713">
            <v>-10.95392</v>
          </cell>
          <cell r="E1713">
            <v>-2417.2020000000002</v>
          </cell>
        </row>
        <row r="1714">
          <cell r="C1714">
            <v>-10.961869999999999</v>
          </cell>
          <cell r="E1714">
            <v>-2433.1219999999998</v>
          </cell>
        </row>
        <row r="1715">
          <cell r="C1715">
            <v>-10.96988</v>
          </cell>
          <cell r="E1715">
            <v>-2448.8519999999999</v>
          </cell>
        </row>
        <row r="1716">
          <cell r="C1716">
            <v>-10.97789</v>
          </cell>
          <cell r="E1716">
            <v>-2464.547</v>
          </cell>
        </row>
        <row r="1717">
          <cell r="C1717">
            <v>-10.985900000000001</v>
          </cell>
          <cell r="E1717">
            <v>-2480.4229999999998</v>
          </cell>
        </row>
        <row r="1718">
          <cell r="C1718">
            <v>-10.993969999999999</v>
          </cell>
          <cell r="E1718">
            <v>-2496.4079999999999</v>
          </cell>
        </row>
        <row r="1719">
          <cell r="C1719">
            <v>-11.001989999999999</v>
          </cell>
          <cell r="E1719">
            <v>-2512.404</v>
          </cell>
        </row>
        <row r="1720">
          <cell r="C1720">
            <v>-11.00994</v>
          </cell>
          <cell r="E1720">
            <v>-2528.279</v>
          </cell>
        </row>
        <row r="1721">
          <cell r="C1721">
            <v>-11.017950000000001</v>
          </cell>
          <cell r="E1721">
            <v>-2544.02</v>
          </cell>
        </row>
        <row r="1722">
          <cell r="C1722">
            <v>-11.02596</v>
          </cell>
          <cell r="E1722">
            <v>-2559.6990000000001</v>
          </cell>
        </row>
        <row r="1723">
          <cell r="C1723">
            <v>-11.033910000000001</v>
          </cell>
          <cell r="E1723">
            <v>-2575.2109999999998</v>
          </cell>
        </row>
        <row r="1724">
          <cell r="C1724">
            <v>-11.04199</v>
          </cell>
          <cell r="E1724">
            <v>-2590.6419999999998</v>
          </cell>
        </row>
        <row r="1725">
          <cell r="C1725">
            <v>-11.049939999999999</v>
          </cell>
          <cell r="E1725">
            <v>-2606.1509999999998</v>
          </cell>
        </row>
        <row r="1726">
          <cell r="C1726">
            <v>-11.05789</v>
          </cell>
          <cell r="E1726">
            <v>-2621.6390000000001</v>
          </cell>
        </row>
        <row r="1727">
          <cell r="C1727">
            <v>-11.065899999999999</v>
          </cell>
          <cell r="E1727">
            <v>-2637.413</v>
          </cell>
        </row>
        <row r="1728">
          <cell r="C1728">
            <v>-11.073969999999999</v>
          </cell>
          <cell r="E1728">
            <v>-2653.2719999999999</v>
          </cell>
        </row>
        <row r="1729">
          <cell r="C1729">
            <v>-11.08187</v>
          </cell>
          <cell r="E1729">
            <v>-2669.018</v>
          </cell>
        </row>
        <row r="1730">
          <cell r="C1730">
            <v>-11.08994</v>
          </cell>
          <cell r="E1730">
            <v>-2684.7829999999999</v>
          </cell>
        </row>
        <row r="1731">
          <cell r="C1731">
            <v>-11.097950000000001</v>
          </cell>
          <cell r="E1731">
            <v>-2700.2579999999998</v>
          </cell>
        </row>
        <row r="1732">
          <cell r="C1732">
            <v>-11.1059</v>
          </cell>
          <cell r="E1732">
            <v>-2715.5340000000001</v>
          </cell>
        </row>
        <row r="1733">
          <cell r="C1733">
            <v>-11.113849999999999</v>
          </cell>
          <cell r="E1733">
            <v>-2730.5709999999999</v>
          </cell>
        </row>
        <row r="1734">
          <cell r="C1734">
            <v>-11.12186</v>
          </cell>
          <cell r="E1734">
            <v>-2745.53</v>
          </cell>
        </row>
        <row r="1735">
          <cell r="C1735">
            <v>-11.12988</v>
          </cell>
          <cell r="E1735">
            <v>-2760.6570000000002</v>
          </cell>
        </row>
        <row r="1736">
          <cell r="C1736">
            <v>-11.137890000000001</v>
          </cell>
          <cell r="E1736">
            <v>-2775.7779999999998</v>
          </cell>
        </row>
        <row r="1737">
          <cell r="C1737">
            <v>-11.145899999999999</v>
          </cell>
          <cell r="E1737">
            <v>-2790.9340000000002</v>
          </cell>
        </row>
        <row r="1738">
          <cell r="C1738">
            <v>-11.15391</v>
          </cell>
          <cell r="E1738">
            <v>-2806.0659999999998</v>
          </cell>
        </row>
        <row r="1739">
          <cell r="C1739">
            <v>-11.16192</v>
          </cell>
          <cell r="E1739">
            <v>-2821.0129999999999</v>
          </cell>
        </row>
        <row r="1740">
          <cell r="C1740">
            <v>-11.169879999999999</v>
          </cell>
          <cell r="E1740">
            <v>-2835.7460000000001</v>
          </cell>
        </row>
        <row r="1741">
          <cell r="C1741">
            <v>-11.177949999999999</v>
          </cell>
          <cell r="E1741">
            <v>-2850.4009999999998</v>
          </cell>
        </row>
        <row r="1742">
          <cell r="C1742">
            <v>-11.1859</v>
          </cell>
          <cell r="E1742">
            <v>-2865.038</v>
          </cell>
        </row>
        <row r="1743">
          <cell r="C1743">
            <v>-11.19397</v>
          </cell>
          <cell r="E1743">
            <v>-2879.5050000000001</v>
          </cell>
        </row>
        <row r="1744">
          <cell r="C1744">
            <v>-11.201919999999999</v>
          </cell>
          <cell r="E1744">
            <v>-2894.08</v>
          </cell>
        </row>
        <row r="1745">
          <cell r="C1745">
            <v>-11.209989999999999</v>
          </cell>
          <cell r="E1745">
            <v>-2908.587</v>
          </cell>
        </row>
        <row r="1746">
          <cell r="C1746">
            <v>-11.21801</v>
          </cell>
          <cell r="E1746">
            <v>-2922.8510000000001</v>
          </cell>
        </row>
        <row r="1747">
          <cell r="C1747">
            <v>-11.225899999999999</v>
          </cell>
          <cell r="E1747">
            <v>-2936.953</v>
          </cell>
        </row>
        <row r="1748">
          <cell r="C1748">
            <v>-11.233969999999999</v>
          </cell>
          <cell r="E1748">
            <v>-2951.0459999999998</v>
          </cell>
        </row>
        <row r="1749">
          <cell r="C1749">
            <v>-11.24192</v>
          </cell>
          <cell r="E1749">
            <v>-2965.1190000000001</v>
          </cell>
        </row>
        <row r="1750">
          <cell r="C1750">
            <v>-11.249930000000001</v>
          </cell>
          <cell r="E1750">
            <v>-2978.9969999999998</v>
          </cell>
        </row>
        <row r="1751">
          <cell r="C1751">
            <v>-11.257999999999999</v>
          </cell>
          <cell r="E1751">
            <v>-2992.6289999999999</v>
          </cell>
        </row>
        <row r="1752">
          <cell r="C1752">
            <v>-11.26596</v>
          </cell>
          <cell r="E1752">
            <v>-3006.04</v>
          </cell>
        </row>
        <row r="1753">
          <cell r="C1753">
            <v>-11.273910000000001</v>
          </cell>
          <cell r="E1753">
            <v>-3019.0949999999998</v>
          </cell>
        </row>
        <row r="1754">
          <cell r="C1754">
            <v>-11.28204</v>
          </cell>
          <cell r="E1754">
            <v>-3031.9160000000002</v>
          </cell>
        </row>
        <row r="1755">
          <cell r="C1755">
            <v>-11.28999</v>
          </cell>
          <cell r="E1755">
            <v>-3044.56</v>
          </cell>
        </row>
        <row r="1756">
          <cell r="C1756">
            <v>-11.297940000000001</v>
          </cell>
          <cell r="E1756">
            <v>-3057.2339999999999</v>
          </cell>
        </row>
        <row r="1757">
          <cell r="C1757">
            <v>-11.305960000000001</v>
          </cell>
          <cell r="E1757">
            <v>-3069.7739999999999</v>
          </cell>
        </row>
        <row r="1758">
          <cell r="C1758">
            <v>-11.315939999999999</v>
          </cell>
          <cell r="E1758">
            <v>-3085.402</v>
          </cell>
        </row>
        <row r="1759">
          <cell r="C1759">
            <v>-11.32389</v>
          </cell>
          <cell r="E1759">
            <v>-3098.058</v>
          </cell>
        </row>
        <row r="1760">
          <cell r="C1760">
            <v>-11.33394</v>
          </cell>
          <cell r="E1760">
            <v>-3113.62</v>
          </cell>
        </row>
        <row r="1761">
          <cell r="C1761">
            <v>-11.343920000000001</v>
          </cell>
          <cell r="E1761">
            <v>-3129.1680000000001</v>
          </cell>
        </row>
        <row r="1762">
          <cell r="C1762">
            <v>-11.353910000000001</v>
          </cell>
          <cell r="E1762">
            <v>-3144.3319999999999</v>
          </cell>
        </row>
        <row r="1763">
          <cell r="C1763">
            <v>-11.363950000000001</v>
          </cell>
          <cell r="E1763">
            <v>-3159.19</v>
          </cell>
        </row>
        <row r="1764">
          <cell r="C1764">
            <v>-11.373939999999999</v>
          </cell>
          <cell r="E1764">
            <v>-3173.7750000000001</v>
          </cell>
        </row>
        <row r="1765">
          <cell r="C1765">
            <v>-11.38386</v>
          </cell>
          <cell r="E1765">
            <v>-3188.221</v>
          </cell>
        </row>
        <row r="1766">
          <cell r="C1766">
            <v>-11.39391</v>
          </cell>
          <cell r="E1766">
            <v>-3202.4169999999999</v>
          </cell>
        </row>
        <row r="1767">
          <cell r="C1767">
            <v>-11.403890000000001</v>
          </cell>
          <cell r="E1767">
            <v>-3216.3690000000001</v>
          </cell>
        </row>
        <row r="1768">
          <cell r="C1768">
            <v>-11.413880000000001</v>
          </cell>
          <cell r="E1768">
            <v>-3230.096</v>
          </cell>
        </row>
        <row r="1769">
          <cell r="C1769">
            <v>-11.423859999999999</v>
          </cell>
          <cell r="E1769">
            <v>-3243.7530000000002</v>
          </cell>
        </row>
        <row r="1770">
          <cell r="C1770">
            <v>-11.433909999999999</v>
          </cell>
          <cell r="E1770">
            <v>-3257.2539999999999</v>
          </cell>
        </row>
        <row r="1771">
          <cell r="C1771">
            <v>-11.44389</v>
          </cell>
          <cell r="E1771">
            <v>-3270.402</v>
          </cell>
        </row>
        <row r="1772">
          <cell r="C1772">
            <v>-11.45388</v>
          </cell>
          <cell r="E1772">
            <v>-3283.0120000000002</v>
          </cell>
        </row>
        <row r="1773">
          <cell r="C1773">
            <v>-11.46589</v>
          </cell>
          <cell r="E1773">
            <v>-3297.7950000000001</v>
          </cell>
        </row>
        <row r="1774">
          <cell r="C1774">
            <v>-11.47791</v>
          </cell>
          <cell r="E1774">
            <v>-3311.3150000000001</v>
          </cell>
        </row>
        <row r="1775">
          <cell r="C1775">
            <v>-11.491899999999999</v>
          </cell>
          <cell r="E1775">
            <v>-3325.2840000000001</v>
          </cell>
        </row>
        <row r="1776">
          <cell r="C1776">
            <v>-11.505890000000001</v>
          </cell>
          <cell r="E1776">
            <v>-3338.1320000000001</v>
          </cell>
        </row>
        <row r="1777">
          <cell r="C1777">
            <v>-11.52389</v>
          </cell>
          <cell r="E1777">
            <v>-3351.3989999999999</v>
          </cell>
        </row>
        <row r="1778">
          <cell r="C1778">
            <v>-11.54392</v>
          </cell>
          <cell r="E1778">
            <v>-3364.6089999999999</v>
          </cell>
        </row>
        <row r="1779">
          <cell r="C1779">
            <v>-11.561970000000001</v>
          </cell>
          <cell r="E1779">
            <v>-3377.16</v>
          </cell>
        </row>
        <row r="1780">
          <cell r="C1780">
            <v>-11.57991</v>
          </cell>
          <cell r="E1780">
            <v>-3390.5079999999998</v>
          </cell>
        </row>
        <row r="1781">
          <cell r="C1781">
            <v>-11.59797</v>
          </cell>
          <cell r="E1781">
            <v>-3404.239</v>
          </cell>
        </row>
        <row r="1782">
          <cell r="C1782">
            <v>-11.615970000000001</v>
          </cell>
          <cell r="E1782">
            <v>-3417.509</v>
          </cell>
        </row>
        <row r="1783">
          <cell r="C1783">
            <v>-11.636049999999999</v>
          </cell>
          <cell r="E1783">
            <v>-3431.22</v>
          </cell>
        </row>
        <row r="1784">
          <cell r="C1784">
            <v>-11.65602</v>
          </cell>
          <cell r="E1784">
            <v>-3444.578</v>
          </cell>
        </row>
        <row r="1785">
          <cell r="C1785">
            <v>-11.675990000000001</v>
          </cell>
          <cell r="E1785">
            <v>-3457.7139999999999</v>
          </cell>
        </row>
        <row r="1786">
          <cell r="C1786">
            <v>-11.698</v>
          </cell>
          <cell r="E1786">
            <v>-3470.8139999999999</v>
          </cell>
        </row>
        <row r="1787">
          <cell r="C1787">
            <v>-11.71982</v>
          </cell>
          <cell r="E1787">
            <v>-3483.9810000000002</v>
          </cell>
        </row>
        <row r="1788">
          <cell r="C1788">
            <v>-11.74188</v>
          </cell>
          <cell r="E1788">
            <v>-3496.5189999999998</v>
          </cell>
        </row>
        <row r="1789">
          <cell r="C1789">
            <v>-11.765919999999999</v>
          </cell>
          <cell r="E1789">
            <v>-3509.4</v>
          </cell>
        </row>
        <row r="1790">
          <cell r="C1790">
            <v>-11.79396</v>
          </cell>
          <cell r="E1790">
            <v>-3522.3820000000001</v>
          </cell>
        </row>
        <row r="1791">
          <cell r="C1791">
            <v>-11.82995</v>
          </cell>
          <cell r="E1791">
            <v>-3535.2759999999998</v>
          </cell>
        </row>
        <row r="1792">
          <cell r="C1792">
            <v>-11.859970000000001</v>
          </cell>
          <cell r="E1792">
            <v>-3547.8490000000002</v>
          </cell>
        </row>
        <row r="1793">
          <cell r="C1793">
            <v>-11.88795</v>
          </cell>
          <cell r="E1793">
            <v>-3560.98</v>
          </cell>
        </row>
        <row r="1794">
          <cell r="C1794">
            <v>-11.919930000000001</v>
          </cell>
          <cell r="E1794">
            <v>-3573.8359999999998</v>
          </cell>
        </row>
        <row r="1795">
          <cell r="C1795">
            <v>-11.951980000000001</v>
          </cell>
          <cell r="E1795">
            <v>-3586.8249999999998</v>
          </cell>
        </row>
        <row r="1796">
          <cell r="C1796">
            <v>-11.981999999999999</v>
          </cell>
          <cell r="E1796">
            <v>-3599.3809999999999</v>
          </cell>
        </row>
        <row r="1797">
          <cell r="C1797">
            <v>-12.016019999999999</v>
          </cell>
          <cell r="E1797">
            <v>-3612.2890000000002</v>
          </cell>
        </row>
        <row r="1798">
          <cell r="C1798">
            <v>-12.055949999999999</v>
          </cell>
          <cell r="E1798">
            <v>-3625.35</v>
          </cell>
        </row>
        <row r="1799">
          <cell r="C1799">
            <v>-12.091950000000001</v>
          </cell>
          <cell r="E1799">
            <v>-3637.8969999999999</v>
          </cell>
        </row>
        <row r="1800">
          <cell r="C1800">
            <v>-12.128</v>
          </cell>
          <cell r="E1800">
            <v>-3650.5940000000001</v>
          </cell>
        </row>
        <row r="1801">
          <cell r="C1801">
            <v>-12.17201</v>
          </cell>
          <cell r="E1801">
            <v>-3663.123</v>
          </cell>
        </row>
        <row r="1802">
          <cell r="C1802">
            <v>-12.21392</v>
          </cell>
          <cell r="E1802">
            <v>-3675.81</v>
          </cell>
        </row>
        <row r="1803">
          <cell r="C1803">
            <v>-12.253920000000001</v>
          </cell>
          <cell r="E1803">
            <v>-3688.6460000000002</v>
          </cell>
        </row>
        <row r="1804">
          <cell r="C1804">
            <v>-12.303900000000001</v>
          </cell>
          <cell r="E1804">
            <v>-3701.5610000000001</v>
          </cell>
        </row>
        <row r="1805">
          <cell r="C1805">
            <v>-12.357889999999999</v>
          </cell>
          <cell r="E1805">
            <v>-3714.3820000000001</v>
          </cell>
        </row>
        <row r="1806">
          <cell r="C1806">
            <v>-12.41995</v>
          </cell>
          <cell r="E1806">
            <v>-3726.8870000000002</v>
          </cell>
        </row>
        <row r="1807">
          <cell r="C1807">
            <v>-12.519920000000001</v>
          </cell>
          <cell r="E1807">
            <v>-3722.4690000000001</v>
          </cell>
        </row>
        <row r="1808">
          <cell r="C1808">
            <v>-12.59412</v>
          </cell>
          <cell r="E1808">
            <v>-3735.1190000000001</v>
          </cell>
        </row>
        <row r="1809">
          <cell r="C1809">
            <v>-12.69397</v>
          </cell>
          <cell r="E1809">
            <v>-3745.951</v>
          </cell>
        </row>
        <row r="1810">
          <cell r="C1810">
            <v>-12.771990000000001</v>
          </cell>
          <cell r="E1810">
            <v>-3758.6350000000002</v>
          </cell>
        </row>
        <row r="1811">
          <cell r="C1811">
            <v>-12.8719</v>
          </cell>
          <cell r="E1811">
            <v>-3770.701</v>
          </cell>
        </row>
        <row r="1812">
          <cell r="C1812">
            <v>-12.972049999999999</v>
          </cell>
          <cell r="E1812">
            <v>-3779.9690000000001</v>
          </cell>
        </row>
        <row r="1813">
          <cell r="C1813">
            <v>-13.07208</v>
          </cell>
          <cell r="E1813">
            <v>-3791.5419999999999</v>
          </cell>
        </row>
        <row r="1814">
          <cell r="C1814">
            <v>-13.17205</v>
          </cell>
          <cell r="E1814">
            <v>-3791.4749999999999</v>
          </cell>
        </row>
        <row r="1815">
          <cell r="C1815">
            <v>-13.24804</v>
          </cell>
          <cell r="E1815">
            <v>-3804.2249999999999</v>
          </cell>
        </row>
        <row r="1816">
          <cell r="C1816">
            <v>-13.335929999999999</v>
          </cell>
          <cell r="E1816">
            <v>-3816.7739999999999</v>
          </cell>
        </row>
        <row r="1817">
          <cell r="C1817">
            <v>-13.436019999999999</v>
          </cell>
          <cell r="E1817">
            <v>-3822.777</v>
          </cell>
        </row>
        <row r="1818">
          <cell r="C1818">
            <v>-13.53604</v>
          </cell>
          <cell r="E1818">
            <v>-3825.16</v>
          </cell>
        </row>
        <row r="1819">
          <cell r="C1819">
            <v>-13.63589</v>
          </cell>
          <cell r="E1819">
            <v>-3832.297</v>
          </cell>
        </row>
        <row r="1820">
          <cell r="C1820">
            <v>-13.723839999999999</v>
          </cell>
          <cell r="E1820">
            <v>-3844.8389999999999</v>
          </cell>
        </row>
        <row r="1821">
          <cell r="C1821">
            <v>-13.823930000000001</v>
          </cell>
          <cell r="E1821">
            <v>-3853.2730000000001</v>
          </cell>
        </row>
        <row r="1822">
          <cell r="C1822">
            <v>-13.924020000000001</v>
          </cell>
          <cell r="E1822">
            <v>-3861.3229999999999</v>
          </cell>
        </row>
        <row r="1823">
          <cell r="C1823">
            <v>-14.022069999999999</v>
          </cell>
          <cell r="E1823">
            <v>-3873.913</v>
          </cell>
        </row>
        <row r="1824">
          <cell r="C1824">
            <v>-14.121980000000001</v>
          </cell>
          <cell r="E1824">
            <v>-3883.989</v>
          </cell>
        </row>
        <row r="1825">
          <cell r="C1825">
            <v>-14.21998</v>
          </cell>
          <cell r="E1825">
            <v>-3896.5259999999998</v>
          </cell>
        </row>
        <row r="1826">
          <cell r="C1826">
            <v>-14.317909999999999</v>
          </cell>
          <cell r="E1826">
            <v>-3909.3180000000002</v>
          </cell>
        </row>
        <row r="1827">
          <cell r="C1827">
            <v>-14.413930000000001</v>
          </cell>
          <cell r="E1827">
            <v>-3922.0230000000001</v>
          </cell>
        </row>
        <row r="1828">
          <cell r="C1828">
            <v>-14.5139</v>
          </cell>
          <cell r="E1828">
            <v>-3932.54</v>
          </cell>
        </row>
        <row r="1829">
          <cell r="C1829">
            <v>-14.613810000000001</v>
          </cell>
          <cell r="E1829">
            <v>-3944.8209999999999</v>
          </cell>
        </row>
        <row r="1830">
          <cell r="C1830">
            <v>-14.70792</v>
          </cell>
          <cell r="E1830">
            <v>-3957.56</v>
          </cell>
        </row>
        <row r="1831">
          <cell r="C1831">
            <v>-14.806089999999999</v>
          </cell>
          <cell r="E1831">
            <v>-3970.3820000000001</v>
          </cell>
        </row>
        <row r="1832">
          <cell r="C1832">
            <v>-14.906000000000001</v>
          </cell>
          <cell r="E1832">
            <v>-3978.4290000000001</v>
          </cell>
        </row>
        <row r="1833">
          <cell r="C1833">
            <v>-15.00202</v>
          </cell>
          <cell r="E1833">
            <v>-3991.0390000000002</v>
          </cell>
        </row>
        <row r="1834">
          <cell r="C1834">
            <v>-15.09201</v>
          </cell>
          <cell r="E1834">
            <v>-4003.6039999999998</v>
          </cell>
        </row>
        <row r="1835">
          <cell r="C1835">
            <v>-15.19191</v>
          </cell>
          <cell r="E1835">
            <v>-4014.7910000000002</v>
          </cell>
        </row>
        <row r="1836">
          <cell r="C1836">
            <v>-15.29182</v>
          </cell>
          <cell r="E1836">
            <v>-4025.221</v>
          </cell>
        </row>
        <row r="1837">
          <cell r="C1837">
            <v>-15.39209</v>
          </cell>
          <cell r="E1837">
            <v>-4035.8069999999998</v>
          </cell>
        </row>
        <row r="1838">
          <cell r="C1838">
            <v>-15.49206</v>
          </cell>
          <cell r="E1838">
            <v>-4046.5079999999998</v>
          </cell>
        </row>
        <row r="1839">
          <cell r="C1839">
            <v>-15.592029999999999</v>
          </cell>
          <cell r="E1839">
            <v>-4056.3429999999998</v>
          </cell>
        </row>
        <row r="1840">
          <cell r="C1840">
            <v>-15.691990000000001</v>
          </cell>
          <cell r="E1840">
            <v>-4061.3270000000002</v>
          </cell>
        </row>
        <row r="1841">
          <cell r="C1841">
            <v>-15.79214</v>
          </cell>
          <cell r="E1841">
            <v>-4053.7730000000001</v>
          </cell>
        </row>
        <row r="1842">
          <cell r="C1842">
            <v>-15.892049999999999</v>
          </cell>
          <cell r="E1842">
            <v>-4055.0740000000001</v>
          </cell>
        </row>
        <row r="1843">
          <cell r="C1843">
            <v>-15.99208</v>
          </cell>
          <cell r="E1843">
            <v>-4060.223</v>
          </cell>
        </row>
        <row r="1844">
          <cell r="C1844">
            <v>-16.091989999999999</v>
          </cell>
          <cell r="E1844">
            <v>-4064.4630000000002</v>
          </cell>
        </row>
        <row r="1845">
          <cell r="C1845">
            <v>-16.19201</v>
          </cell>
          <cell r="E1845">
            <v>-4064.0250000000001</v>
          </cell>
        </row>
        <row r="1846">
          <cell r="C1846">
            <v>-16.291979999999999</v>
          </cell>
          <cell r="E1846">
            <v>-4066.2339999999999</v>
          </cell>
        </row>
        <row r="1847">
          <cell r="C1847">
            <v>-16.39207</v>
          </cell>
          <cell r="E1847">
            <v>-4065.9769999999999</v>
          </cell>
        </row>
        <row r="1848">
          <cell r="C1848">
            <v>-16.491859999999999</v>
          </cell>
          <cell r="E1848">
            <v>-4054.71</v>
          </cell>
        </row>
        <row r="1849">
          <cell r="C1849">
            <v>-16.59206</v>
          </cell>
          <cell r="E1849">
            <v>-4057.864</v>
          </cell>
        </row>
        <row r="1850">
          <cell r="C1850">
            <v>-16.692029999999999</v>
          </cell>
          <cell r="E1850">
            <v>-4058.8879999999999</v>
          </cell>
        </row>
        <row r="1851">
          <cell r="C1851">
            <v>-16.792059999999999</v>
          </cell>
          <cell r="E1851">
            <v>-4058.9189999999999</v>
          </cell>
        </row>
        <row r="1852">
          <cell r="C1852">
            <v>-16.89209</v>
          </cell>
          <cell r="E1852">
            <v>-4057.6570000000002</v>
          </cell>
        </row>
        <row r="1853">
          <cell r="C1853">
            <v>-16.992059999999999</v>
          </cell>
          <cell r="E1853">
            <v>-4062.5729999999999</v>
          </cell>
        </row>
        <row r="1854">
          <cell r="C1854">
            <v>-17.091909999999999</v>
          </cell>
          <cell r="E1854">
            <v>-4063.134</v>
          </cell>
        </row>
        <row r="1855">
          <cell r="C1855">
            <v>-17.191990000000001</v>
          </cell>
          <cell r="E1855">
            <v>-4064.1039999999998</v>
          </cell>
        </row>
        <row r="1856">
          <cell r="C1856">
            <v>-17.29196</v>
          </cell>
          <cell r="E1856">
            <v>-4064.9920000000002</v>
          </cell>
        </row>
        <row r="1857">
          <cell r="C1857">
            <v>-17.391929999999999</v>
          </cell>
          <cell r="E1857">
            <v>-4067.3580000000002</v>
          </cell>
        </row>
        <row r="1858">
          <cell r="C1858">
            <v>-17.491959999999999</v>
          </cell>
          <cell r="E1858">
            <v>-4071.0320000000002</v>
          </cell>
        </row>
        <row r="1859">
          <cell r="C1859">
            <v>-17.591919999999998</v>
          </cell>
          <cell r="E1859">
            <v>-4073.556</v>
          </cell>
        </row>
        <row r="1860">
          <cell r="C1860">
            <v>-17.691890000000001</v>
          </cell>
          <cell r="E1860">
            <v>-4081.6379999999999</v>
          </cell>
        </row>
        <row r="1861">
          <cell r="C1861">
            <v>-17.791979999999999</v>
          </cell>
          <cell r="E1861">
            <v>-4085.1970000000001</v>
          </cell>
        </row>
        <row r="1862">
          <cell r="C1862">
            <v>-17.892009999999999</v>
          </cell>
          <cell r="E1862">
            <v>-4081.0329999999999</v>
          </cell>
        </row>
        <row r="1863">
          <cell r="C1863">
            <v>-17.991980000000002</v>
          </cell>
          <cell r="E1863">
            <v>-4080.4749999999999</v>
          </cell>
        </row>
        <row r="1864">
          <cell r="C1864">
            <v>-18.091999999999999</v>
          </cell>
          <cell r="E1864">
            <v>-4072.607</v>
          </cell>
        </row>
        <row r="1865">
          <cell r="C1865">
            <v>-18.192029999999999</v>
          </cell>
          <cell r="E1865">
            <v>-4065.991</v>
          </cell>
        </row>
        <row r="1866">
          <cell r="C1866">
            <v>-18.235980000000001</v>
          </cell>
          <cell r="E1866">
            <v>-4052.6260000000002</v>
          </cell>
        </row>
        <row r="1867">
          <cell r="C1867">
            <v>-18.26605</v>
          </cell>
          <cell r="E1867">
            <v>-4039.61</v>
          </cell>
        </row>
        <row r="1868">
          <cell r="C1868">
            <v>-18.366019999999999</v>
          </cell>
          <cell r="E1868">
            <v>-4037.01</v>
          </cell>
        </row>
        <row r="1869">
          <cell r="C1869">
            <v>-18.464009999999998</v>
          </cell>
          <cell r="E1869">
            <v>-4024.4859999999999</v>
          </cell>
        </row>
        <row r="1870">
          <cell r="C1870">
            <v>-18.534030000000001</v>
          </cell>
          <cell r="E1870">
            <v>-4011.7730000000001</v>
          </cell>
        </row>
        <row r="1871">
          <cell r="C1871">
            <v>-18.616119999999999</v>
          </cell>
          <cell r="E1871">
            <v>-3998.5709999999999</v>
          </cell>
        </row>
        <row r="1872">
          <cell r="C1872">
            <v>-18.648050000000001</v>
          </cell>
          <cell r="E1872">
            <v>-3985.8</v>
          </cell>
        </row>
        <row r="1873">
          <cell r="C1873">
            <v>-18.748069999999998</v>
          </cell>
          <cell r="E1873">
            <v>-3975.788</v>
          </cell>
        </row>
        <row r="1874">
          <cell r="C1874">
            <v>-18.848040000000001</v>
          </cell>
          <cell r="E1874">
            <v>-3973.6120000000001</v>
          </cell>
        </row>
        <row r="1875">
          <cell r="C1875">
            <v>-18.94801</v>
          </cell>
          <cell r="E1875">
            <v>-3979.3710000000001</v>
          </cell>
        </row>
        <row r="1876">
          <cell r="C1876">
            <v>-19.047979999999999</v>
          </cell>
          <cell r="E1876">
            <v>-3983.2750000000001</v>
          </cell>
        </row>
        <row r="1877">
          <cell r="C1877">
            <v>-19.13007</v>
          </cell>
          <cell r="E1877">
            <v>-3970.6410000000001</v>
          </cell>
        </row>
        <row r="1878">
          <cell r="C1878">
            <v>-19.230160000000001</v>
          </cell>
          <cell r="E1878">
            <v>-3961.1109999999999</v>
          </cell>
        </row>
        <row r="1879">
          <cell r="C1879">
            <v>-19.32995</v>
          </cell>
          <cell r="E1879">
            <v>-3952.5839999999998</v>
          </cell>
        </row>
        <row r="1880">
          <cell r="C1880">
            <v>-19.42991</v>
          </cell>
          <cell r="E1880">
            <v>-3948.09</v>
          </cell>
        </row>
        <row r="1881">
          <cell r="C1881">
            <v>-19.52994</v>
          </cell>
          <cell r="E1881">
            <v>-3952.2730000000001</v>
          </cell>
        </row>
        <row r="1882">
          <cell r="C1882">
            <v>-19.62997</v>
          </cell>
          <cell r="E1882">
            <v>-3958.6080000000002</v>
          </cell>
        </row>
        <row r="1883">
          <cell r="C1883">
            <v>-19.73</v>
          </cell>
          <cell r="E1883">
            <v>-3961.1480000000001</v>
          </cell>
        </row>
        <row r="1884">
          <cell r="C1884">
            <v>-19.829969999999999</v>
          </cell>
          <cell r="E1884">
            <v>-3958.4589999999998</v>
          </cell>
        </row>
        <row r="1885">
          <cell r="C1885">
            <v>-19.92999</v>
          </cell>
          <cell r="E1885">
            <v>-3953.3310000000001</v>
          </cell>
        </row>
        <row r="1886">
          <cell r="C1886">
            <v>-20.03002</v>
          </cell>
          <cell r="E1886">
            <v>-3952.0770000000002</v>
          </cell>
        </row>
        <row r="1887">
          <cell r="C1887">
            <v>-20.129989999999999</v>
          </cell>
          <cell r="E1887">
            <v>-3948.1849999999999</v>
          </cell>
        </row>
        <row r="1888">
          <cell r="C1888">
            <v>-20.229959999999998</v>
          </cell>
          <cell r="E1888">
            <v>-3947.6930000000002</v>
          </cell>
        </row>
        <row r="1889">
          <cell r="C1889">
            <v>-20.329979999999999</v>
          </cell>
          <cell r="E1889">
            <v>-3951.8040000000001</v>
          </cell>
        </row>
        <row r="1890">
          <cell r="C1890">
            <v>-20.429950000000002</v>
          </cell>
          <cell r="E1890">
            <v>-3952.8319999999999</v>
          </cell>
        </row>
        <row r="1891">
          <cell r="C1891">
            <v>-20.53004</v>
          </cell>
          <cell r="E1891">
            <v>-3960.1970000000001</v>
          </cell>
        </row>
        <row r="1892">
          <cell r="C1892">
            <v>-20.630009999999999</v>
          </cell>
          <cell r="E1892">
            <v>-3966.71</v>
          </cell>
        </row>
        <row r="1893">
          <cell r="C1893">
            <v>-20.730039999999999</v>
          </cell>
          <cell r="E1893">
            <v>-3966.7</v>
          </cell>
        </row>
        <row r="1894">
          <cell r="C1894">
            <v>-20.82995</v>
          </cell>
          <cell r="E1894">
            <v>-3966.1109999999999</v>
          </cell>
        </row>
        <row r="1895">
          <cell r="C1895">
            <v>-20.930029999999999</v>
          </cell>
          <cell r="E1895">
            <v>-3962.223</v>
          </cell>
        </row>
        <row r="1896">
          <cell r="C1896">
            <v>-21.03</v>
          </cell>
          <cell r="E1896">
            <v>-3972.1439999999998</v>
          </cell>
        </row>
        <row r="1897">
          <cell r="C1897">
            <v>-21.130089999999999</v>
          </cell>
          <cell r="E1897">
            <v>-3980.6709999999998</v>
          </cell>
        </row>
        <row r="1898">
          <cell r="C1898">
            <v>-21.229939999999999</v>
          </cell>
          <cell r="E1898">
            <v>-3987.806</v>
          </cell>
        </row>
        <row r="1899">
          <cell r="C1899">
            <v>-21.32996</v>
          </cell>
          <cell r="E1899">
            <v>-3993.578</v>
          </cell>
        </row>
        <row r="1900">
          <cell r="C1900">
            <v>-21.430050000000001</v>
          </cell>
          <cell r="E1900">
            <v>-3998.2429999999999</v>
          </cell>
        </row>
        <row r="1901">
          <cell r="C1901">
            <v>-21.530080000000002</v>
          </cell>
          <cell r="E1901">
            <v>-3997.6729999999998</v>
          </cell>
        </row>
        <row r="1902">
          <cell r="C1902">
            <v>-21.630109999999998</v>
          </cell>
          <cell r="E1902">
            <v>-3995.2840000000001</v>
          </cell>
        </row>
        <row r="1903">
          <cell r="C1903">
            <v>-21.729959999999998</v>
          </cell>
          <cell r="E1903">
            <v>-4002.8389999999999</v>
          </cell>
        </row>
        <row r="1904">
          <cell r="C1904">
            <v>-21.829920000000001</v>
          </cell>
          <cell r="E1904">
            <v>-4009.4780000000001</v>
          </cell>
        </row>
        <row r="1905">
          <cell r="C1905">
            <v>-21.930009999999999</v>
          </cell>
          <cell r="E1905">
            <v>-4013.7339999999999</v>
          </cell>
        </row>
        <row r="1906">
          <cell r="C1906">
            <v>-22.03004</v>
          </cell>
          <cell r="E1906">
            <v>-4015.7910000000002</v>
          </cell>
        </row>
        <row r="1907">
          <cell r="C1907">
            <v>-22.130009999999999</v>
          </cell>
          <cell r="E1907">
            <v>-4013.2179999999998</v>
          </cell>
        </row>
        <row r="1908">
          <cell r="C1908">
            <v>-22.229980000000001</v>
          </cell>
          <cell r="E1908">
            <v>-4015.3470000000002</v>
          </cell>
        </row>
        <row r="1909">
          <cell r="C1909">
            <v>-22.329940000000001</v>
          </cell>
          <cell r="E1909">
            <v>-4021.857</v>
          </cell>
        </row>
        <row r="1910">
          <cell r="C1910">
            <v>-22.430029999999999</v>
          </cell>
          <cell r="E1910">
            <v>-4027.4459999999999</v>
          </cell>
        </row>
        <row r="1911">
          <cell r="C1911">
            <v>-22.53</v>
          </cell>
          <cell r="E1911">
            <v>-4032.8409999999999</v>
          </cell>
        </row>
        <row r="1912">
          <cell r="C1912">
            <v>-22.622019999999999</v>
          </cell>
          <cell r="E1912">
            <v>-4045.6190000000001</v>
          </cell>
        </row>
        <row r="1913">
          <cell r="C1913">
            <v>-22.722100000000001</v>
          </cell>
          <cell r="E1913">
            <v>-4051.288</v>
          </cell>
        </row>
        <row r="1914">
          <cell r="C1914">
            <v>-22.822009999999999</v>
          </cell>
          <cell r="E1914">
            <v>-4060.6030000000001</v>
          </cell>
        </row>
        <row r="1915">
          <cell r="C1915">
            <v>-22.921980000000001</v>
          </cell>
          <cell r="E1915">
            <v>-4067.5909999999999</v>
          </cell>
        </row>
        <row r="1916">
          <cell r="C1916">
            <v>-23.02195</v>
          </cell>
          <cell r="E1916">
            <v>-4078.2020000000002</v>
          </cell>
        </row>
        <row r="1917">
          <cell r="C1917">
            <v>-23.121919999999999</v>
          </cell>
          <cell r="E1917">
            <v>-4077.9850000000001</v>
          </cell>
        </row>
        <row r="1918">
          <cell r="C1918">
            <v>-23.22194</v>
          </cell>
          <cell r="E1918">
            <v>-4081.748</v>
          </cell>
        </row>
        <row r="1919">
          <cell r="C1919">
            <v>-23.322089999999999</v>
          </cell>
          <cell r="E1919">
            <v>-4085.8020000000001</v>
          </cell>
        </row>
        <row r="1920">
          <cell r="C1920">
            <v>-23.422059999999998</v>
          </cell>
          <cell r="E1920">
            <v>-4089.4580000000001</v>
          </cell>
        </row>
        <row r="1921">
          <cell r="C1921">
            <v>-23.522089999999999</v>
          </cell>
          <cell r="E1921">
            <v>-4092.5810000000001</v>
          </cell>
        </row>
        <row r="1922">
          <cell r="C1922">
            <v>-23.62199</v>
          </cell>
          <cell r="E1922">
            <v>-4087.5909999999999</v>
          </cell>
        </row>
        <row r="1923">
          <cell r="C1923">
            <v>-23.721900000000002</v>
          </cell>
          <cell r="E1923">
            <v>-4090.009</v>
          </cell>
        </row>
        <row r="1924">
          <cell r="C1924">
            <v>-23.82199</v>
          </cell>
          <cell r="E1924">
            <v>-4096.8630000000003</v>
          </cell>
        </row>
        <row r="1925">
          <cell r="C1925">
            <v>-23.922080000000001</v>
          </cell>
          <cell r="E1925">
            <v>-4098.3580000000002</v>
          </cell>
        </row>
        <row r="1926">
          <cell r="C1926">
            <v>-24.02205</v>
          </cell>
          <cell r="E1926">
            <v>-4099.8239999999996</v>
          </cell>
        </row>
        <row r="1927">
          <cell r="C1927">
            <v>-24.121960000000001</v>
          </cell>
          <cell r="E1927">
            <v>-4108.8469999999998</v>
          </cell>
        </row>
        <row r="1928">
          <cell r="C1928">
            <v>-24.221920000000001</v>
          </cell>
          <cell r="E1928">
            <v>-4115.3320000000003</v>
          </cell>
        </row>
        <row r="1929">
          <cell r="C1929">
            <v>-24.322009999999999</v>
          </cell>
          <cell r="E1929">
            <v>-4117.5469999999996</v>
          </cell>
        </row>
        <row r="1930">
          <cell r="C1930">
            <v>-24.4221</v>
          </cell>
          <cell r="E1930">
            <v>-4119.8900000000003</v>
          </cell>
        </row>
        <row r="1931">
          <cell r="C1931">
            <v>-24.522069999999999</v>
          </cell>
          <cell r="E1931">
            <v>-4131.7280000000001</v>
          </cell>
        </row>
        <row r="1932">
          <cell r="C1932">
            <v>-24.622029999999999</v>
          </cell>
          <cell r="E1932">
            <v>-4139.2179999999998</v>
          </cell>
        </row>
        <row r="1933">
          <cell r="C1933">
            <v>-24.72194</v>
          </cell>
          <cell r="E1933">
            <v>-4143.3639999999996</v>
          </cell>
        </row>
        <row r="1934">
          <cell r="C1934">
            <v>-24.82197</v>
          </cell>
          <cell r="E1934">
            <v>-4150.4669999999996</v>
          </cell>
        </row>
        <row r="1935">
          <cell r="C1935">
            <v>-24.922000000000001</v>
          </cell>
          <cell r="E1935">
            <v>-4156.3860000000004</v>
          </cell>
        </row>
        <row r="1936">
          <cell r="C1936">
            <v>-25.021909999999998</v>
          </cell>
          <cell r="E1936">
            <v>-4164.2359999999999</v>
          </cell>
        </row>
        <row r="1937">
          <cell r="C1937">
            <v>-25.12199</v>
          </cell>
          <cell r="E1937">
            <v>-4173.3599999999997</v>
          </cell>
        </row>
        <row r="1938">
          <cell r="C1938">
            <v>-25.222020000000001</v>
          </cell>
          <cell r="E1938">
            <v>-4178.3389999999999</v>
          </cell>
        </row>
        <row r="1939">
          <cell r="C1939">
            <v>-25.32199</v>
          </cell>
          <cell r="E1939">
            <v>-4183.5529999999999</v>
          </cell>
        </row>
        <row r="1940">
          <cell r="C1940">
            <v>-25.421959999999999</v>
          </cell>
          <cell r="E1940">
            <v>-4189.0820000000003</v>
          </cell>
        </row>
        <row r="1941">
          <cell r="C1941">
            <v>-25.521979999999999</v>
          </cell>
          <cell r="E1941">
            <v>-4196.5879999999997</v>
          </cell>
        </row>
        <row r="1942">
          <cell r="C1942">
            <v>-25.62189</v>
          </cell>
          <cell r="E1942">
            <v>-4197.7860000000001</v>
          </cell>
        </row>
        <row r="1943">
          <cell r="C1943">
            <v>-25.721979999999999</v>
          </cell>
          <cell r="E1943">
            <v>-4204.1580000000004</v>
          </cell>
        </row>
        <row r="1944">
          <cell r="C1944">
            <v>-25.822009999999999</v>
          </cell>
          <cell r="E1944">
            <v>-4203.3230000000003</v>
          </cell>
        </row>
        <row r="1945">
          <cell r="C1945">
            <v>-25.92192</v>
          </cell>
          <cell r="E1945">
            <v>-4205.0190000000002</v>
          </cell>
        </row>
        <row r="1946">
          <cell r="C1946">
            <v>-25.980029999999999</v>
          </cell>
          <cell r="E1946">
            <v>-4192.5</v>
          </cell>
        </row>
        <row r="1947">
          <cell r="C1947">
            <v>-26.079940000000001</v>
          </cell>
          <cell r="E1947">
            <v>-4198.9049999999997</v>
          </cell>
        </row>
        <row r="1948">
          <cell r="C1948">
            <v>-26.180029999999999</v>
          </cell>
          <cell r="E1948">
            <v>-4208.3779999999997</v>
          </cell>
        </row>
        <row r="1949">
          <cell r="C1949">
            <v>-26.280059999999999</v>
          </cell>
          <cell r="E1949">
            <v>-4217.91</v>
          </cell>
        </row>
        <row r="1950">
          <cell r="C1950">
            <v>-26.38008</v>
          </cell>
          <cell r="E1950">
            <v>-4228.1959999999999</v>
          </cell>
        </row>
        <row r="1951">
          <cell r="C1951">
            <v>-26.47993</v>
          </cell>
          <cell r="E1951">
            <v>-4231.7030000000004</v>
          </cell>
        </row>
        <row r="1952">
          <cell r="C1952">
            <v>-26.579899999999999</v>
          </cell>
          <cell r="E1952">
            <v>-4232.3980000000001</v>
          </cell>
        </row>
        <row r="1953">
          <cell r="C1953">
            <v>-26.679929999999999</v>
          </cell>
          <cell r="E1953">
            <v>-4241.6360000000004</v>
          </cell>
        </row>
        <row r="1954">
          <cell r="C1954">
            <v>-26.78002</v>
          </cell>
          <cell r="E1954">
            <v>-4252.6869999999999</v>
          </cell>
        </row>
        <row r="1955">
          <cell r="C1955">
            <v>-26.87998</v>
          </cell>
          <cell r="E1955">
            <v>-4262.4870000000001</v>
          </cell>
        </row>
        <row r="1956">
          <cell r="C1956">
            <v>-26.98001</v>
          </cell>
          <cell r="E1956">
            <v>-4266.4110000000001</v>
          </cell>
        </row>
        <row r="1957">
          <cell r="C1957">
            <v>-27.08004</v>
          </cell>
          <cell r="E1957">
            <v>-4254.8360000000002</v>
          </cell>
        </row>
        <row r="1958">
          <cell r="C1958">
            <v>-27.180129999999998</v>
          </cell>
          <cell r="E1958">
            <v>-4258.7169999999996</v>
          </cell>
        </row>
        <row r="1959">
          <cell r="C1959">
            <v>-27.28004</v>
          </cell>
          <cell r="E1959">
            <v>-4262.277</v>
          </cell>
        </row>
        <row r="1960">
          <cell r="C1960">
            <v>-27.379950000000001</v>
          </cell>
          <cell r="E1960">
            <v>-4261.4719999999998</v>
          </cell>
        </row>
        <row r="1961">
          <cell r="C1961">
            <v>-27.479970000000002</v>
          </cell>
          <cell r="E1961">
            <v>-4260.1130000000003</v>
          </cell>
        </row>
        <row r="1962">
          <cell r="C1962">
            <v>-27.579940000000001</v>
          </cell>
          <cell r="E1962">
            <v>-4265.63</v>
          </cell>
        </row>
        <row r="1963">
          <cell r="C1963">
            <v>-27.679970000000001</v>
          </cell>
          <cell r="E1963">
            <v>-4261.9009999999998</v>
          </cell>
        </row>
        <row r="1964">
          <cell r="C1964">
            <v>-27.779990000000002</v>
          </cell>
          <cell r="E1964">
            <v>-4268.8019999999997</v>
          </cell>
        </row>
        <row r="1965">
          <cell r="C1965">
            <v>-27.879899999999999</v>
          </cell>
          <cell r="E1965">
            <v>-4273.6059999999998</v>
          </cell>
        </row>
        <row r="1966">
          <cell r="C1966">
            <v>-27.979990000000001</v>
          </cell>
          <cell r="E1966">
            <v>-4274.34</v>
          </cell>
        </row>
        <row r="1967">
          <cell r="C1967">
            <v>-28.080079999999999</v>
          </cell>
          <cell r="E1967">
            <v>-4283.7550000000001</v>
          </cell>
        </row>
        <row r="1968">
          <cell r="C1968">
            <v>-28.180050000000001</v>
          </cell>
          <cell r="E1968">
            <v>-4291.1779999999999</v>
          </cell>
        </row>
        <row r="1969">
          <cell r="C1969">
            <v>-28.280080000000002</v>
          </cell>
          <cell r="E1969">
            <v>-4297.8689999999997</v>
          </cell>
        </row>
        <row r="1970">
          <cell r="C1970">
            <v>-28.380040000000001</v>
          </cell>
          <cell r="E1970">
            <v>-4306.5860000000002</v>
          </cell>
        </row>
        <row r="1971">
          <cell r="C1971">
            <v>-28.479949999999999</v>
          </cell>
          <cell r="E1971">
            <v>-4318.1719999999996</v>
          </cell>
        </row>
        <row r="1972">
          <cell r="C1972">
            <v>-28.579979999999999</v>
          </cell>
          <cell r="E1972">
            <v>-4327.9620000000004</v>
          </cell>
        </row>
        <row r="1973">
          <cell r="C1973">
            <v>-28.680070000000001</v>
          </cell>
          <cell r="E1973">
            <v>-4331.5789999999997</v>
          </cell>
        </row>
        <row r="1974">
          <cell r="C1974">
            <v>-28.779969999999999</v>
          </cell>
          <cell r="E1974">
            <v>-4336.1850000000004</v>
          </cell>
        </row>
        <row r="1975">
          <cell r="C1975">
            <v>-28.879940000000001</v>
          </cell>
          <cell r="E1975">
            <v>-4338.9539999999997</v>
          </cell>
        </row>
        <row r="1976">
          <cell r="C1976">
            <v>-28.979849999999999</v>
          </cell>
          <cell r="E1976">
            <v>-4341.5959999999995</v>
          </cell>
        </row>
        <row r="1977">
          <cell r="C1977">
            <v>-29.08</v>
          </cell>
          <cell r="E1977">
            <v>-4343.8289999999997</v>
          </cell>
        </row>
        <row r="1978">
          <cell r="C1978">
            <v>-29.18009</v>
          </cell>
          <cell r="E1978">
            <v>-4347.3440000000001</v>
          </cell>
        </row>
        <row r="1979">
          <cell r="C1979">
            <v>-29.280059999999999</v>
          </cell>
          <cell r="E1979">
            <v>-4352.4989999999998</v>
          </cell>
        </row>
        <row r="1980">
          <cell r="C1980">
            <v>-29.380019999999998</v>
          </cell>
          <cell r="E1980">
            <v>-4355.5659999999998</v>
          </cell>
        </row>
        <row r="1981">
          <cell r="C1981">
            <v>-29.479990000000001</v>
          </cell>
          <cell r="E1981">
            <v>-4359.3950000000004</v>
          </cell>
        </row>
        <row r="1982">
          <cell r="C1982">
            <v>-29.580079999999999</v>
          </cell>
          <cell r="E1982">
            <v>-4362.4830000000002</v>
          </cell>
        </row>
        <row r="1983">
          <cell r="C1983">
            <v>-29.680050000000001</v>
          </cell>
          <cell r="E1983">
            <v>-4358.5079999999998</v>
          </cell>
        </row>
        <row r="1984">
          <cell r="C1984">
            <v>-29.780080000000002</v>
          </cell>
          <cell r="E1984">
            <v>-4357.0439999999999</v>
          </cell>
        </row>
        <row r="1985">
          <cell r="C1985">
            <v>-29.880040000000001</v>
          </cell>
          <cell r="E1985">
            <v>-4360.0839999999998</v>
          </cell>
        </row>
        <row r="1986">
          <cell r="C1986">
            <v>-29.980129999999999</v>
          </cell>
          <cell r="E1986">
            <v>-4369.0159999999996</v>
          </cell>
        </row>
        <row r="1987">
          <cell r="C1987">
            <v>-30.079979999999999</v>
          </cell>
          <cell r="E1987">
            <v>-4376.5200000000004</v>
          </cell>
        </row>
        <row r="1988">
          <cell r="C1988">
            <v>-30.180009999999999</v>
          </cell>
          <cell r="E1988">
            <v>-4379.7190000000001</v>
          </cell>
        </row>
        <row r="1989">
          <cell r="C1989">
            <v>-30.279910000000001</v>
          </cell>
          <cell r="E1989">
            <v>-4377.24</v>
          </cell>
        </row>
        <row r="1990">
          <cell r="C1990">
            <v>-30.37988</v>
          </cell>
          <cell r="E1990">
            <v>-4380.0879999999997</v>
          </cell>
        </row>
        <row r="1991">
          <cell r="C1991">
            <v>-30.479970000000002</v>
          </cell>
          <cell r="E1991">
            <v>-4383.2529999999997</v>
          </cell>
        </row>
        <row r="1992">
          <cell r="C1992">
            <v>-30.58006</v>
          </cell>
          <cell r="E1992">
            <v>-4390.21</v>
          </cell>
        </row>
        <row r="1993">
          <cell r="C1993">
            <v>-30.679970000000001</v>
          </cell>
          <cell r="E1993">
            <v>-4398.3429999999998</v>
          </cell>
        </row>
        <row r="1994">
          <cell r="C1994">
            <v>-30.780059999999999</v>
          </cell>
          <cell r="E1994">
            <v>-4402.1840000000002</v>
          </cell>
        </row>
        <row r="1995">
          <cell r="C1995">
            <v>-30.880019999999998</v>
          </cell>
          <cell r="E1995">
            <v>-4403.4629999999997</v>
          </cell>
        </row>
        <row r="1996">
          <cell r="C1996">
            <v>-30.980049999999999</v>
          </cell>
          <cell r="E1996">
            <v>-4409.8109999999997</v>
          </cell>
        </row>
        <row r="1997">
          <cell r="C1997">
            <v>-31.080020000000001</v>
          </cell>
          <cell r="E1997">
            <v>-4419.643</v>
          </cell>
        </row>
        <row r="1998">
          <cell r="C1998">
            <v>-31.17998</v>
          </cell>
          <cell r="E1998">
            <v>-4423.451</v>
          </cell>
        </row>
        <row r="1999">
          <cell r="C1999">
            <v>-31.279890000000002</v>
          </cell>
          <cell r="E1999">
            <v>-4430.72</v>
          </cell>
        </row>
        <row r="2000">
          <cell r="C2000">
            <v>-31.379919999999998</v>
          </cell>
          <cell r="E2000">
            <v>-4439.2740000000003</v>
          </cell>
        </row>
        <row r="2001">
          <cell r="C2001">
            <v>-31.48001</v>
          </cell>
          <cell r="E2001">
            <v>-4441.79</v>
          </cell>
        </row>
        <row r="2002">
          <cell r="C2002">
            <v>-31.579979999999999</v>
          </cell>
          <cell r="E2002">
            <v>-4442.6000000000004</v>
          </cell>
        </row>
        <row r="2003">
          <cell r="C2003">
            <v>-31.679950000000002</v>
          </cell>
          <cell r="E2003">
            <v>-4452.1409999999996</v>
          </cell>
        </row>
        <row r="2004">
          <cell r="C2004">
            <v>-31.779910000000001</v>
          </cell>
          <cell r="E2004">
            <v>-4459.5190000000002</v>
          </cell>
        </row>
        <row r="2005">
          <cell r="C2005">
            <v>-31.880120000000002</v>
          </cell>
          <cell r="E2005">
            <v>-4470.3419999999996</v>
          </cell>
        </row>
        <row r="2006">
          <cell r="C2006">
            <v>-31.980090000000001</v>
          </cell>
          <cell r="E2006">
            <v>-4475.665</v>
          </cell>
        </row>
        <row r="2007">
          <cell r="C2007">
            <v>-32.080060000000003</v>
          </cell>
          <cell r="E2007">
            <v>-4472.4620000000004</v>
          </cell>
        </row>
        <row r="2008">
          <cell r="C2008">
            <v>-32.180030000000002</v>
          </cell>
          <cell r="E2008">
            <v>-4464.8339999999998</v>
          </cell>
        </row>
        <row r="2009">
          <cell r="C2009">
            <v>-32.279989999999998</v>
          </cell>
          <cell r="E2009">
            <v>-4471.9719999999998</v>
          </cell>
        </row>
        <row r="2010">
          <cell r="C2010">
            <v>-32.380020000000002</v>
          </cell>
          <cell r="E2010">
            <v>-4476.6400000000003</v>
          </cell>
        </row>
        <row r="2011">
          <cell r="C2011">
            <v>-32.476100000000002</v>
          </cell>
          <cell r="E2011">
            <v>-4463.9949999999999</v>
          </cell>
        </row>
        <row r="2012">
          <cell r="C2012">
            <v>-32.576009999999997</v>
          </cell>
          <cell r="E2012">
            <v>-4453.5659999999998</v>
          </cell>
        </row>
        <row r="2013">
          <cell r="C2013">
            <v>-32.675919999999998</v>
          </cell>
          <cell r="E2013">
            <v>-4446.2529999999997</v>
          </cell>
        </row>
        <row r="2014">
          <cell r="C2014">
            <v>-32.75394</v>
          </cell>
          <cell r="E2014">
            <v>-4433.7520000000004</v>
          </cell>
        </row>
        <row r="2015">
          <cell r="C2015">
            <v>-32.854030000000002</v>
          </cell>
          <cell r="E2015">
            <v>-4431.8289999999997</v>
          </cell>
        </row>
        <row r="2016">
          <cell r="C2016">
            <v>-32.954059999999998</v>
          </cell>
          <cell r="E2016">
            <v>-4428.4560000000001</v>
          </cell>
        </row>
        <row r="2017">
          <cell r="C2017">
            <v>-33.05397</v>
          </cell>
          <cell r="E2017">
            <v>-4421.4279999999999</v>
          </cell>
        </row>
        <row r="2018">
          <cell r="C2018">
            <v>-33.107959999999999</v>
          </cell>
          <cell r="E2018">
            <v>-4408.6379999999999</v>
          </cell>
        </row>
        <row r="2019">
          <cell r="C2019">
            <v>-33.197940000000003</v>
          </cell>
          <cell r="E2019">
            <v>-4396.085</v>
          </cell>
        </row>
        <row r="2020">
          <cell r="C2020">
            <v>-33.297969999999999</v>
          </cell>
          <cell r="E2020">
            <v>-4390.1710000000003</v>
          </cell>
        </row>
        <row r="2021">
          <cell r="C2021">
            <v>-33.338030000000003</v>
          </cell>
          <cell r="E2021">
            <v>-4376.7129999999997</v>
          </cell>
        </row>
        <row r="2022">
          <cell r="C2022">
            <v>-33.360030000000002</v>
          </cell>
          <cell r="E2022">
            <v>-4363.9750000000004</v>
          </cell>
        </row>
        <row r="2023">
          <cell r="C2023">
            <v>-33.398000000000003</v>
          </cell>
          <cell r="E2023">
            <v>-4351.0969999999998</v>
          </cell>
        </row>
        <row r="2024">
          <cell r="C2024">
            <v>-33.458030000000001</v>
          </cell>
          <cell r="E2024">
            <v>-4338.3</v>
          </cell>
        </row>
        <row r="2025">
          <cell r="C2025">
            <v>-33.557940000000002</v>
          </cell>
          <cell r="E2025">
            <v>-4329.7860000000001</v>
          </cell>
        </row>
        <row r="2026">
          <cell r="C2026">
            <v>-33.657899999999998</v>
          </cell>
          <cell r="E2026">
            <v>-4327.518</v>
          </cell>
        </row>
        <row r="2027">
          <cell r="C2027">
            <v>-33.758049999999997</v>
          </cell>
          <cell r="E2027">
            <v>-4321.1030000000001</v>
          </cell>
        </row>
        <row r="2028">
          <cell r="C2028">
            <v>-33.858080000000001</v>
          </cell>
          <cell r="E2028">
            <v>-4323.7060000000001</v>
          </cell>
        </row>
        <row r="2029">
          <cell r="C2029">
            <v>-33.95805</v>
          </cell>
          <cell r="E2029">
            <v>-4328.0969999999998</v>
          </cell>
        </row>
        <row r="2030">
          <cell r="C2030">
            <v>-34.058010000000003</v>
          </cell>
          <cell r="E2030">
            <v>-4327.9160000000002</v>
          </cell>
        </row>
        <row r="2031">
          <cell r="C2031">
            <v>-34.157980000000002</v>
          </cell>
          <cell r="E2031">
            <v>-4322.4920000000002</v>
          </cell>
        </row>
        <row r="2032">
          <cell r="C2032">
            <v>-34.258009999999999</v>
          </cell>
          <cell r="E2032">
            <v>-4324.8940000000002</v>
          </cell>
        </row>
        <row r="2033">
          <cell r="C2033">
            <v>-34.3581</v>
          </cell>
          <cell r="E2033">
            <v>-4329.3630000000003</v>
          </cell>
        </row>
        <row r="2034">
          <cell r="C2034">
            <v>-34.457940000000001</v>
          </cell>
          <cell r="E2034">
            <v>-4329.9859999999999</v>
          </cell>
        </row>
        <row r="2035">
          <cell r="C2035">
            <v>-34.557969999999997</v>
          </cell>
          <cell r="E2035">
            <v>-4333.0959999999995</v>
          </cell>
        </row>
        <row r="2036">
          <cell r="C2036">
            <v>-34.658000000000001</v>
          </cell>
          <cell r="E2036">
            <v>-4336.4669999999996</v>
          </cell>
        </row>
        <row r="2037">
          <cell r="C2037">
            <v>-34.758090000000003</v>
          </cell>
          <cell r="E2037">
            <v>-4341.2669999999998</v>
          </cell>
        </row>
        <row r="2038">
          <cell r="C2038">
            <v>-34.857999999999997</v>
          </cell>
          <cell r="E2038">
            <v>-4345.0429999999997</v>
          </cell>
        </row>
        <row r="2039">
          <cell r="C2039">
            <v>-34.95796</v>
          </cell>
          <cell r="E2039">
            <v>-4344.8159999999998</v>
          </cell>
        </row>
        <row r="2040">
          <cell r="C2040">
            <v>-35.057929999999999</v>
          </cell>
          <cell r="E2040">
            <v>-4338.2070000000003</v>
          </cell>
        </row>
        <row r="2041">
          <cell r="C2041">
            <v>-35.15802</v>
          </cell>
          <cell r="E2041">
            <v>-4331.4849999999997</v>
          </cell>
        </row>
        <row r="2042">
          <cell r="C2042">
            <v>-35.257989999999999</v>
          </cell>
          <cell r="E2042">
            <v>-4322.482</v>
          </cell>
        </row>
        <row r="2043">
          <cell r="C2043">
            <v>-35.358020000000003</v>
          </cell>
          <cell r="E2043">
            <v>-4319.3540000000003</v>
          </cell>
        </row>
        <row r="2044">
          <cell r="C2044">
            <v>-35.457920000000001</v>
          </cell>
          <cell r="E2044">
            <v>-4310.9859999999999</v>
          </cell>
        </row>
        <row r="2045">
          <cell r="C2045">
            <v>-35.557949999999998</v>
          </cell>
          <cell r="E2045">
            <v>-4303.9319999999998</v>
          </cell>
        </row>
        <row r="2046">
          <cell r="C2046">
            <v>-35.65804</v>
          </cell>
          <cell r="E2046">
            <v>-4301.4859999999999</v>
          </cell>
        </row>
        <row r="2047">
          <cell r="C2047">
            <v>-35.758069999999996</v>
          </cell>
          <cell r="E2047">
            <v>-4295.3119999999999</v>
          </cell>
        </row>
        <row r="2048">
          <cell r="C2048">
            <v>-35.858089999999997</v>
          </cell>
          <cell r="E2048">
            <v>-4290.71</v>
          </cell>
        </row>
        <row r="2049">
          <cell r="C2049">
            <v>-35.958060000000003</v>
          </cell>
          <cell r="E2049">
            <v>-4286.4870000000001</v>
          </cell>
        </row>
        <row r="2050">
          <cell r="C2050">
            <v>-36.057969999999997</v>
          </cell>
          <cell r="E2050">
            <v>-4277.741</v>
          </cell>
        </row>
        <row r="2051">
          <cell r="C2051">
            <v>-36.158000000000001</v>
          </cell>
          <cell r="E2051">
            <v>-4276.1559999999999</v>
          </cell>
        </row>
        <row r="2052">
          <cell r="C2052">
            <v>-36.258029999999998</v>
          </cell>
          <cell r="E2052">
            <v>-4271.0439999999999</v>
          </cell>
        </row>
        <row r="2053">
          <cell r="C2053">
            <v>-36.357869999999998</v>
          </cell>
          <cell r="E2053">
            <v>-4270.2449999999999</v>
          </cell>
        </row>
        <row r="2054">
          <cell r="C2054">
            <v>-36.45796</v>
          </cell>
          <cell r="E2054">
            <v>-4260.1049999999996</v>
          </cell>
        </row>
        <row r="2055">
          <cell r="C2055">
            <v>-36.557929999999999</v>
          </cell>
          <cell r="E2055">
            <v>-4260.4040000000005</v>
          </cell>
        </row>
        <row r="2056">
          <cell r="C2056">
            <v>-36.65802</v>
          </cell>
          <cell r="E2056">
            <v>-4263.1329999999998</v>
          </cell>
        </row>
        <row r="2057">
          <cell r="C2057">
            <v>-36.758110000000002</v>
          </cell>
          <cell r="E2057">
            <v>-4259.1559999999999</v>
          </cell>
        </row>
        <row r="2058">
          <cell r="C2058">
            <v>-36.858069999999998</v>
          </cell>
          <cell r="E2058">
            <v>-4260.2950000000001</v>
          </cell>
        </row>
        <row r="2059">
          <cell r="C2059">
            <v>-36.957979999999999</v>
          </cell>
          <cell r="E2059">
            <v>-4262.7870000000003</v>
          </cell>
        </row>
        <row r="2060">
          <cell r="C2060">
            <v>-37.058070000000001</v>
          </cell>
          <cell r="E2060">
            <v>-4258.9809999999998</v>
          </cell>
        </row>
        <row r="2061">
          <cell r="C2061">
            <v>-37.157980000000002</v>
          </cell>
          <cell r="E2061">
            <v>-4253.7719999999999</v>
          </cell>
        </row>
        <row r="2062">
          <cell r="C2062">
            <v>-37.244019999999999</v>
          </cell>
          <cell r="E2062">
            <v>-4241.2340000000004</v>
          </cell>
        </row>
        <row r="2063">
          <cell r="C2063">
            <v>-37.293939999999999</v>
          </cell>
          <cell r="E2063">
            <v>-4228.6620000000003</v>
          </cell>
        </row>
        <row r="2064">
          <cell r="C2064">
            <v>-37.393970000000003</v>
          </cell>
          <cell r="E2064">
            <v>-4222.8190000000004</v>
          </cell>
        </row>
        <row r="2065">
          <cell r="C2065">
            <v>-37.493940000000002</v>
          </cell>
          <cell r="E2065">
            <v>-4221.2259999999997</v>
          </cell>
        </row>
        <row r="2066">
          <cell r="C2066">
            <v>-37.59402</v>
          </cell>
          <cell r="E2066">
            <v>-4218.674</v>
          </cell>
        </row>
        <row r="2067">
          <cell r="C2067">
            <v>-37.694049999999997</v>
          </cell>
          <cell r="E2067">
            <v>-4215.8680000000004</v>
          </cell>
        </row>
        <row r="2068">
          <cell r="C2068">
            <v>-37.794020000000003</v>
          </cell>
          <cell r="E2068">
            <v>-4216.58</v>
          </cell>
        </row>
        <row r="2069">
          <cell r="C2069">
            <v>-37.893990000000002</v>
          </cell>
          <cell r="E2069">
            <v>-4220.6080000000002</v>
          </cell>
        </row>
        <row r="2070">
          <cell r="C2070">
            <v>-37.993960000000001</v>
          </cell>
          <cell r="E2070">
            <v>-4222.6890000000003</v>
          </cell>
        </row>
        <row r="2071">
          <cell r="C2071">
            <v>-38.09404</v>
          </cell>
          <cell r="E2071">
            <v>-4221.6549999999997</v>
          </cell>
        </row>
        <row r="2072">
          <cell r="C2072">
            <v>-38.194070000000004</v>
          </cell>
          <cell r="E2072">
            <v>-4220.6220000000003</v>
          </cell>
        </row>
        <row r="2073">
          <cell r="C2073">
            <v>-38.29392</v>
          </cell>
          <cell r="E2073">
            <v>-4223.8280000000004</v>
          </cell>
        </row>
        <row r="2074">
          <cell r="C2074">
            <v>-38.393889999999999</v>
          </cell>
          <cell r="E2074">
            <v>-4224.7950000000001</v>
          </cell>
        </row>
        <row r="2075">
          <cell r="C2075">
            <v>-38.494030000000002</v>
          </cell>
          <cell r="E2075">
            <v>-4224.1059999999998</v>
          </cell>
        </row>
        <row r="2076">
          <cell r="C2076">
            <v>-38.594000000000001</v>
          </cell>
          <cell r="E2076">
            <v>-4226.9040000000005</v>
          </cell>
        </row>
        <row r="2077">
          <cell r="C2077">
            <v>-38.694029999999998</v>
          </cell>
          <cell r="E2077">
            <v>-4225.4399999999996</v>
          </cell>
        </row>
        <row r="2078">
          <cell r="C2078">
            <v>-38.793999999999997</v>
          </cell>
          <cell r="E2078">
            <v>-4227.3599999999997</v>
          </cell>
        </row>
        <row r="2079">
          <cell r="C2079">
            <v>-38.893909999999998</v>
          </cell>
          <cell r="E2079">
            <v>-4224.7489999999998</v>
          </cell>
        </row>
        <row r="2080">
          <cell r="C2080">
            <v>-38.993989999999997</v>
          </cell>
          <cell r="E2080">
            <v>-4224.1139999999996</v>
          </cell>
        </row>
        <row r="2081">
          <cell r="C2081">
            <v>-39.093960000000003</v>
          </cell>
          <cell r="E2081">
            <v>-4229.1040000000003</v>
          </cell>
        </row>
        <row r="2082">
          <cell r="C2082">
            <v>-39.193869999999997</v>
          </cell>
          <cell r="E2082">
            <v>-4236.9290000000001</v>
          </cell>
        </row>
        <row r="2083">
          <cell r="C2083">
            <v>-39.294020000000003</v>
          </cell>
          <cell r="E2083">
            <v>-4245.201</v>
          </cell>
        </row>
        <row r="2084">
          <cell r="C2084">
            <v>-39.393990000000002</v>
          </cell>
          <cell r="E2084">
            <v>-4252.1369999999997</v>
          </cell>
        </row>
        <row r="2085">
          <cell r="C2085">
            <v>-39.494010000000003</v>
          </cell>
          <cell r="E2085">
            <v>-4258.1639999999998</v>
          </cell>
        </row>
        <row r="2086">
          <cell r="C2086">
            <v>-39.594099999999997</v>
          </cell>
          <cell r="E2086">
            <v>-4268.9089999999997</v>
          </cell>
        </row>
        <row r="2087">
          <cell r="C2087">
            <v>-39.694070000000004</v>
          </cell>
          <cell r="E2087">
            <v>-4274.2960000000003</v>
          </cell>
        </row>
        <row r="2088">
          <cell r="C2088">
            <v>-39.793979999999998</v>
          </cell>
          <cell r="E2088">
            <v>-4279.21</v>
          </cell>
        </row>
        <row r="2089">
          <cell r="C2089">
            <v>-39.894069999999999</v>
          </cell>
          <cell r="E2089">
            <v>-4286.83</v>
          </cell>
        </row>
        <row r="2090">
          <cell r="C2090">
            <v>-39.994039999999998</v>
          </cell>
          <cell r="E2090">
            <v>-4293.4719999999998</v>
          </cell>
        </row>
        <row r="2091">
          <cell r="C2091">
            <v>-40.093940000000003</v>
          </cell>
          <cell r="E2091">
            <v>-4296.2309999999998</v>
          </cell>
        </row>
        <row r="2092">
          <cell r="C2092">
            <v>-40.193910000000002</v>
          </cell>
          <cell r="E2092">
            <v>-4299.6409999999996</v>
          </cell>
        </row>
        <row r="2093">
          <cell r="C2093">
            <v>-40.293880000000001</v>
          </cell>
          <cell r="E2093">
            <v>-4297.0360000000001</v>
          </cell>
        </row>
        <row r="2094">
          <cell r="C2094">
            <v>-40.393909999999998</v>
          </cell>
          <cell r="E2094">
            <v>-4289.5789999999997</v>
          </cell>
        </row>
        <row r="2095">
          <cell r="C2095">
            <v>-40.494050000000001</v>
          </cell>
          <cell r="E2095">
            <v>-4285.884</v>
          </cell>
        </row>
        <row r="2096">
          <cell r="C2096">
            <v>-40.594079999999998</v>
          </cell>
          <cell r="E2096">
            <v>-4288.9930000000004</v>
          </cell>
        </row>
        <row r="2097">
          <cell r="C2097">
            <v>-40.694049999999997</v>
          </cell>
          <cell r="E2097">
            <v>-4292.9369999999999</v>
          </cell>
        </row>
        <row r="2098">
          <cell r="C2098">
            <v>-40.793959999999998</v>
          </cell>
          <cell r="E2098">
            <v>-4292.1170000000002</v>
          </cell>
        </row>
        <row r="2099">
          <cell r="C2099">
            <v>-40.89405</v>
          </cell>
          <cell r="E2099">
            <v>-4297.6009999999997</v>
          </cell>
        </row>
        <row r="2100">
          <cell r="C2100">
            <v>-40.994070000000001</v>
          </cell>
          <cell r="E2100">
            <v>-4298.6469999999999</v>
          </cell>
        </row>
        <row r="2101">
          <cell r="C2101">
            <v>-41.093919999999997</v>
          </cell>
          <cell r="E2101">
            <v>-4300.9470000000001</v>
          </cell>
        </row>
        <row r="2102">
          <cell r="C2102">
            <v>-41.193950000000001</v>
          </cell>
          <cell r="E2102">
            <v>-4302.5389999999998</v>
          </cell>
        </row>
        <row r="2103">
          <cell r="C2103">
            <v>-41.293979999999998</v>
          </cell>
          <cell r="E2103">
            <v>-4303.28</v>
          </cell>
        </row>
        <row r="2104">
          <cell r="C2104">
            <v>-41.394069999999999</v>
          </cell>
          <cell r="E2104">
            <v>-4302.3119999999999</v>
          </cell>
        </row>
        <row r="2105">
          <cell r="C2105">
            <v>-41.49409</v>
          </cell>
          <cell r="E2105">
            <v>-4298.6099999999997</v>
          </cell>
        </row>
        <row r="2106">
          <cell r="C2106">
            <v>-41.583959999999998</v>
          </cell>
          <cell r="E2106">
            <v>-4286.027</v>
          </cell>
        </row>
        <row r="2107">
          <cell r="C2107">
            <v>-41.683929999999997</v>
          </cell>
          <cell r="E2107">
            <v>-4281.2209999999995</v>
          </cell>
        </row>
        <row r="2108">
          <cell r="C2108">
            <v>-41.784019999999998</v>
          </cell>
          <cell r="E2108">
            <v>-4284.7849999999999</v>
          </cell>
        </row>
        <row r="2109">
          <cell r="C2109">
            <v>-41.883920000000003</v>
          </cell>
          <cell r="E2109">
            <v>-4289.1210000000001</v>
          </cell>
        </row>
        <row r="2110">
          <cell r="C2110">
            <v>-41.984070000000003</v>
          </cell>
          <cell r="E2110">
            <v>-4290.6409999999996</v>
          </cell>
        </row>
        <row r="2111">
          <cell r="C2111">
            <v>-42.083919999999999</v>
          </cell>
          <cell r="E2111">
            <v>-4293.7370000000001</v>
          </cell>
        </row>
        <row r="2112">
          <cell r="C2112">
            <v>-42.183950000000003</v>
          </cell>
          <cell r="E2112">
            <v>-4295.152</v>
          </cell>
        </row>
        <row r="2113">
          <cell r="C2113">
            <v>-42.284030000000001</v>
          </cell>
          <cell r="E2113">
            <v>-4297.8419999999996</v>
          </cell>
        </row>
        <row r="2114">
          <cell r="C2114">
            <v>-42.384</v>
          </cell>
          <cell r="E2114">
            <v>-4297.848</v>
          </cell>
        </row>
        <row r="2115">
          <cell r="C2115">
            <v>-42.483969999999999</v>
          </cell>
          <cell r="E2115">
            <v>-4299.84</v>
          </cell>
        </row>
        <row r="2116">
          <cell r="C2116">
            <v>-42.583939999999998</v>
          </cell>
          <cell r="E2116">
            <v>-4304.8770000000004</v>
          </cell>
        </row>
        <row r="2117">
          <cell r="C2117">
            <v>-42.683900000000001</v>
          </cell>
          <cell r="E2117">
            <v>-4302.1289999999999</v>
          </cell>
        </row>
        <row r="2118">
          <cell r="C2118">
            <v>-42.78387</v>
          </cell>
          <cell r="E2118">
            <v>-4308.16</v>
          </cell>
        </row>
        <row r="2119">
          <cell r="C2119">
            <v>-42.884140000000002</v>
          </cell>
          <cell r="E2119">
            <v>-4312.6260000000002</v>
          </cell>
        </row>
        <row r="2120">
          <cell r="C2120">
            <v>-42.983930000000001</v>
          </cell>
          <cell r="E2120">
            <v>-4304.0230000000001</v>
          </cell>
        </row>
        <row r="2121">
          <cell r="C2121">
            <v>-43.083959999999998</v>
          </cell>
          <cell r="E2121">
            <v>-4310.1130000000003</v>
          </cell>
        </row>
        <row r="2122">
          <cell r="C2122">
            <v>-43.183920000000001</v>
          </cell>
          <cell r="E2122">
            <v>-4317.4160000000002</v>
          </cell>
        </row>
        <row r="2123">
          <cell r="C2123">
            <v>-43.284010000000002</v>
          </cell>
          <cell r="E2123">
            <v>-4321.973</v>
          </cell>
        </row>
        <row r="2124">
          <cell r="C2124">
            <v>-43.383980000000001</v>
          </cell>
          <cell r="E2124">
            <v>-4324.9679999999998</v>
          </cell>
        </row>
        <row r="2125">
          <cell r="C2125">
            <v>-43.484070000000003</v>
          </cell>
          <cell r="E2125">
            <v>-4324.808</v>
          </cell>
        </row>
        <row r="2126">
          <cell r="C2126">
            <v>-43.583970000000001</v>
          </cell>
          <cell r="E2126">
            <v>-4328.8320000000003</v>
          </cell>
        </row>
        <row r="2127">
          <cell r="C2127">
            <v>-43.684010000000001</v>
          </cell>
          <cell r="E2127">
            <v>-4330.8410000000003</v>
          </cell>
        </row>
        <row r="2128">
          <cell r="C2128">
            <v>-43.784039999999997</v>
          </cell>
          <cell r="E2128">
            <v>-4331.8869999999997</v>
          </cell>
        </row>
        <row r="2129">
          <cell r="C2129">
            <v>-43.884</v>
          </cell>
          <cell r="E2129">
            <v>-4336.9520000000002</v>
          </cell>
        </row>
        <row r="2130">
          <cell r="C2130">
            <v>-43.967880000000001</v>
          </cell>
          <cell r="E2130">
            <v>-4334.0889999999999</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7">
          <cell r="F7">
            <v>-3.0379049999999999</v>
          </cell>
          <cell r="G7">
            <v>-7648.125</v>
          </cell>
          <cell r="H7">
            <v>-4.2137849999999997</v>
          </cell>
          <cell r="I7">
            <v>-12120.23</v>
          </cell>
        </row>
        <row r="33">
          <cell r="C33">
            <v>-5.8832870000000002E-2</v>
          </cell>
          <cell r="E33">
            <v>-1.479069</v>
          </cell>
        </row>
        <row r="34">
          <cell r="C34">
            <v>-0.17285149999999999</v>
          </cell>
          <cell r="E34">
            <v>-1.9330099999999999</v>
          </cell>
        </row>
        <row r="35">
          <cell r="C35">
            <v>-0.28675050000000002</v>
          </cell>
          <cell r="E35">
            <v>-1.9772780000000001</v>
          </cell>
        </row>
        <row r="36">
          <cell r="C36">
            <v>-0.39419219999999999</v>
          </cell>
          <cell r="E36">
            <v>-2.788789</v>
          </cell>
        </row>
        <row r="37">
          <cell r="C37">
            <v>-0.49762810000000002</v>
          </cell>
          <cell r="E37">
            <v>-5.300986</v>
          </cell>
        </row>
        <row r="38">
          <cell r="C38">
            <v>-0.59909080000000003</v>
          </cell>
          <cell r="E38">
            <v>-7.9154289999999996</v>
          </cell>
        </row>
        <row r="39">
          <cell r="C39">
            <v>-0.63932920000000004</v>
          </cell>
          <cell r="E39">
            <v>-21.549320000000002</v>
          </cell>
        </row>
        <row r="40">
          <cell r="C40">
            <v>-0.65337970000000001</v>
          </cell>
          <cell r="E40">
            <v>-34.67501</v>
          </cell>
        </row>
        <row r="41">
          <cell r="C41">
            <v>-0.67346890000000004</v>
          </cell>
          <cell r="E41">
            <v>-47.387900000000002</v>
          </cell>
        </row>
        <row r="42">
          <cell r="C42">
            <v>-0.77379569999999998</v>
          </cell>
          <cell r="E42">
            <v>-58.80321</v>
          </cell>
        </row>
        <row r="43">
          <cell r="C43">
            <v>-0.7878463</v>
          </cell>
          <cell r="E43">
            <v>-73.30189</v>
          </cell>
        </row>
        <row r="44">
          <cell r="C44">
            <v>-0.79783110000000002</v>
          </cell>
          <cell r="E44">
            <v>-87.982929999999996</v>
          </cell>
        </row>
        <row r="45">
          <cell r="C45">
            <v>-0.80578309999999997</v>
          </cell>
          <cell r="E45">
            <v>-101.56489999999999</v>
          </cell>
        </row>
        <row r="46">
          <cell r="C46">
            <v>-0.81379489999999999</v>
          </cell>
          <cell r="E46">
            <v>-115.9862</v>
          </cell>
        </row>
        <row r="47">
          <cell r="C47">
            <v>-0.82186650000000006</v>
          </cell>
          <cell r="E47">
            <v>-130.82089999999999</v>
          </cell>
        </row>
        <row r="48">
          <cell r="C48">
            <v>-0.82981850000000001</v>
          </cell>
          <cell r="E48">
            <v>-146.489</v>
          </cell>
        </row>
        <row r="49">
          <cell r="C49">
            <v>-0.83783030000000003</v>
          </cell>
          <cell r="E49">
            <v>-162.35919999999999</v>
          </cell>
        </row>
        <row r="50">
          <cell r="C50">
            <v>-0.84584210000000004</v>
          </cell>
          <cell r="E50">
            <v>-178.4228</v>
          </cell>
        </row>
        <row r="51">
          <cell r="C51">
            <v>-0.85385390000000005</v>
          </cell>
          <cell r="E51">
            <v>-194.8237</v>
          </cell>
        </row>
        <row r="52">
          <cell r="C52">
            <v>-0.86192539999999995</v>
          </cell>
          <cell r="E52">
            <v>-211.2475</v>
          </cell>
        </row>
        <row r="53">
          <cell r="C53">
            <v>-0.86993719999999997</v>
          </cell>
          <cell r="E53">
            <v>-227.63069999999999</v>
          </cell>
        </row>
        <row r="54">
          <cell r="C54">
            <v>-0.87794910000000004</v>
          </cell>
          <cell r="E54">
            <v>-244.12569999999999</v>
          </cell>
        </row>
        <row r="55">
          <cell r="C55">
            <v>-0.88590100000000005</v>
          </cell>
          <cell r="E55">
            <v>-260.4828</v>
          </cell>
        </row>
        <row r="56">
          <cell r="C56">
            <v>-0.89391290000000001</v>
          </cell>
          <cell r="E56">
            <v>-276.90710000000001</v>
          </cell>
        </row>
        <row r="57">
          <cell r="C57">
            <v>-0.90186480000000002</v>
          </cell>
          <cell r="E57">
            <v>-293.28550000000001</v>
          </cell>
        </row>
        <row r="58">
          <cell r="C58">
            <v>-0.90987660000000004</v>
          </cell>
          <cell r="E58">
            <v>-309.59629999999999</v>
          </cell>
        </row>
        <row r="59">
          <cell r="C59">
            <v>-0.91782870000000005</v>
          </cell>
          <cell r="E59">
            <v>-326.04669999999999</v>
          </cell>
        </row>
        <row r="60">
          <cell r="C60">
            <v>-0.92386740000000001</v>
          </cell>
          <cell r="E60">
            <v>-338.66219999999998</v>
          </cell>
        </row>
        <row r="61">
          <cell r="C61">
            <v>-0.92978649999999996</v>
          </cell>
          <cell r="E61">
            <v>-351.35750000000002</v>
          </cell>
        </row>
        <row r="62">
          <cell r="C62">
            <v>-0.93588499999999997</v>
          </cell>
          <cell r="E62">
            <v>-364.25310000000002</v>
          </cell>
        </row>
        <row r="63">
          <cell r="C63">
            <v>-0.94180419999999998</v>
          </cell>
          <cell r="E63">
            <v>-377.43</v>
          </cell>
        </row>
        <row r="64">
          <cell r="C64">
            <v>-0.94784290000000004</v>
          </cell>
          <cell r="E64">
            <v>-390.67669999999998</v>
          </cell>
        </row>
        <row r="65">
          <cell r="C65">
            <v>-0.95376209999999995</v>
          </cell>
          <cell r="E65">
            <v>-404.05790000000002</v>
          </cell>
        </row>
        <row r="66">
          <cell r="C66">
            <v>-0.95980080000000001</v>
          </cell>
          <cell r="E66">
            <v>-417.38760000000002</v>
          </cell>
        </row>
        <row r="67">
          <cell r="C67">
            <v>-0.96572000000000002</v>
          </cell>
          <cell r="E67">
            <v>-430.63330000000002</v>
          </cell>
        </row>
        <row r="68">
          <cell r="C68">
            <v>-0.97187829999999997</v>
          </cell>
          <cell r="E68">
            <v>-443.99489999999997</v>
          </cell>
        </row>
        <row r="69">
          <cell r="C69">
            <v>-0.97779749999999999</v>
          </cell>
          <cell r="E69">
            <v>-457.56740000000002</v>
          </cell>
        </row>
        <row r="70">
          <cell r="C70">
            <v>-0.98383620000000005</v>
          </cell>
          <cell r="E70">
            <v>-471.32850000000002</v>
          </cell>
        </row>
        <row r="71">
          <cell r="C71">
            <v>-0.98975539999999995</v>
          </cell>
          <cell r="E71">
            <v>-485.37740000000002</v>
          </cell>
        </row>
        <row r="72">
          <cell r="C72">
            <v>-0.99579419999999996</v>
          </cell>
          <cell r="E72">
            <v>-499.53469999999999</v>
          </cell>
        </row>
        <row r="73">
          <cell r="C73">
            <v>-1.001773</v>
          </cell>
          <cell r="E73">
            <v>-513.81870000000004</v>
          </cell>
        </row>
        <row r="74">
          <cell r="C74">
            <v>-1.007752</v>
          </cell>
          <cell r="E74">
            <v>-528.02120000000002</v>
          </cell>
        </row>
        <row r="75">
          <cell r="C75">
            <v>-1.0137910000000001</v>
          </cell>
          <cell r="E75">
            <v>-542.18079999999998</v>
          </cell>
        </row>
        <row r="76">
          <cell r="C76">
            <v>-1.01983</v>
          </cell>
          <cell r="E76">
            <v>-556.50070000000005</v>
          </cell>
        </row>
        <row r="77">
          <cell r="C77">
            <v>-1.025868</v>
          </cell>
          <cell r="E77">
            <v>-570.81989999999996</v>
          </cell>
        </row>
        <row r="78">
          <cell r="C78">
            <v>-1.031847</v>
          </cell>
          <cell r="E78">
            <v>-585.05870000000004</v>
          </cell>
        </row>
        <row r="79">
          <cell r="C79">
            <v>-1.0378259999999999</v>
          </cell>
          <cell r="E79">
            <v>-599.4864</v>
          </cell>
        </row>
        <row r="80">
          <cell r="C80">
            <v>-1.043865</v>
          </cell>
          <cell r="E80">
            <v>-614.20079999999996</v>
          </cell>
        </row>
        <row r="81">
          <cell r="C81">
            <v>-1.049844</v>
          </cell>
          <cell r="E81">
            <v>-629.20680000000004</v>
          </cell>
        </row>
        <row r="82">
          <cell r="C82">
            <v>-1.055823</v>
          </cell>
          <cell r="E82">
            <v>-644.43529999999998</v>
          </cell>
        </row>
        <row r="83">
          <cell r="C83">
            <v>-1.0618019999999999</v>
          </cell>
          <cell r="E83">
            <v>-659.73800000000006</v>
          </cell>
        </row>
        <row r="84">
          <cell r="C84">
            <v>-1.0678399999999999</v>
          </cell>
          <cell r="E84">
            <v>-675.15440000000001</v>
          </cell>
        </row>
        <row r="85">
          <cell r="C85">
            <v>-1.0738190000000001</v>
          </cell>
          <cell r="E85">
            <v>-690.73019999999997</v>
          </cell>
        </row>
        <row r="86">
          <cell r="C86">
            <v>-1.079858</v>
          </cell>
          <cell r="E86">
            <v>-706.2527</v>
          </cell>
        </row>
        <row r="87">
          <cell r="C87">
            <v>-1.0858369999999999</v>
          </cell>
          <cell r="E87">
            <v>-721.86569999999995</v>
          </cell>
        </row>
        <row r="88">
          <cell r="C88">
            <v>-1.091936</v>
          </cell>
          <cell r="E88">
            <v>-737.69500000000005</v>
          </cell>
        </row>
        <row r="89">
          <cell r="C89">
            <v>-1.097915</v>
          </cell>
          <cell r="E89">
            <v>-753.79870000000005</v>
          </cell>
        </row>
        <row r="90">
          <cell r="C90">
            <v>-1.1038939999999999</v>
          </cell>
          <cell r="E90">
            <v>-769.98209999999995</v>
          </cell>
        </row>
        <row r="91">
          <cell r="C91">
            <v>-1.1098730000000001</v>
          </cell>
          <cell r="E91">
            <v>-786.24950000000001</v>
          </cell>
        </row>
        <row r="92">
          <cell r="C92">
            <v>-1.1159110000000001</v>
          </cell>
          <cell r="E92">
            <v>-802.54570000000001</v>
          </cell>
        </row>
        <row r="93">
          <cell r="C93">
            <v>-1.1218900000000001</v>
          </cell>
          <cell r="E93">
            <v>-818.88549999999998</v>
          </cell>
        </row>
        <row r="94">
          <cell r="C94">
            <v>-1.1279889999999999</v>
          </cell>
          <cell r="E94">
            <v>-835.27809999999999</v>
          </cell>
        </row>
        <row r="95">
          <cell r="C95">
            <v>-1.1339680000000001</v>
          </cell>
          <cell r="E95">
            <v>-851.90239999999994</v>
          </cell>
        </row>
        <row r="96">
          <cell r="C96">
            <v>-1.1400060000000001</v>
          </cell>
          <cell r="E96">
            <v>-868.70029999999997</v>
          </cell>
        </row>
        <row r="97">
          <cell r="C97">
            <v>-1.145926</v>
          </cell>
          <cell r="E97">
            <v>-885.59720000000004</v>
          </cell>
        </row>
        <row r="98">
          <cell r="C98">
            <v>-1.151964</v>
          </cell>
          <cell r="E98">
            <v>-902.52319999999997</v>
          </cell>
        </row>
        <row r="99">
          <cell r="C99">
            <v>-1.1578839999999999</v>
          </cell>
          <cell r="E99">
            <v>-919.31560000000002</v>
          </cell>
        </row>
        <row r="100">
          <cell r="C100">
            <v>-1.1639219999999999</v>
          </cell>
          <cell r="E100">
            <v>-935.88329999999996</v>
          </cell>
        </row>
        <row r="101">
          <cell r="C101">
            <v>-1.1699010000000001</v>
          </cell>
          <cell r="E101">
            <v>-952.56420000000003</v>
          </cell>
        </row>
        <row r="102">
          <cell r="C102">
            <v>-1.17594</v>
          </cell>
          <cell r="E102">
            <v>-969.28779999999995</v>
          </cell>
        </row>
        <row r="103">
          <cell r="C103">
            <v>-1.1819789999999999</v>
          </cell>
          <cell r="E103">
            <v>-986.23710000000005</v>
          </cell>
        </row>
        <row r="104">
          <cell r="C104">
            <v>-1.1880170000000001</v>
          </cell>
          <cell r="E104">
            <v>-1003.3630000000001</v>
          </cell>
        </row>
        <row r="105">
          <cell r="C105">
            <v>-1.193937</v>
          </cell>
          <cell r="E105">
            <v>-1020.302</v>
          </cell>
        </row>
        <row r="106">
          <cell r="C106">
            <v>-1.199975</v>
          </cell>
          <cell r="E106">
            <v>-1037.297</v>
          </cell>
        </row>
        <row r="107">
          <cell r="C107">
            <v>-1.2060139999999999</v>
          </cell>
          <cell r="E107">
            <v>-1054.4970000000001</v>
          </cell>
        </row>
        <row r="108">
          <cell r="C108">
            <v>-1.2119329999999999</v>
          </cell>
          <cell r="E108">
            <v>-1071.9590000000001</v>
          </cell>
        </row>
        <row r="109">
          <cell r="C109">
            <v>-1.2179720000000001</v>
          </cell>
          <cell r="E109">
            <v>-1089.547</v>
          </cell>
        </row>
        <row r="110">
          <cell r="C110">
            <v>-1.223951</v>
          </cell>
          <cell r="E110">
            <v>-1107.222</v>
          </cell>
        </row>
        <row r="111">
          <cell r="C111">
            <v>-1.2299899999999999</v>
          </cell>
          <cell r="E111">
            <v>-1124.991</v>
          </cell>
        </row>
        <row r="112">
          <cell r="C112">
            <v>-1.2360279999999999</v>
          </cell>
          <cell r="E112">
            <v>-1142.7570000000001</v>
          </cell>
        </row>
        <row r="113">
          <cell r="C113">
            <v>-1.242067</v>
          </cell>
          <cell r="E113">
            <v>-1160.674</v>
          </cell>
        </row>
        <row r="114">
          <cell r="C114">
            <v>-1.247986</v>
          </cell>
          <cell r="E114">
            <v>-1178.7809999999999</v>
          </cell>
        </row>
        <row r="115">
          <cell r="C115">
            <v>-1.2540849999999999</v>
          </cell>
          <cell r="E115">
            <v>-1196.877</v>
          </cell>
        </row>
        <row r="116">
          <cell r="C116">
            <v>-1.259944</v>
          </cell>
          <cell r="E116">
            <v>-1214.9549999999999</v>
          </cell>
        </row>
        <row r="117">
          <cell r="C117">
            <v>-1.2659830000000001</v>
          </cell>
          <cell r="E117">
            <v>-1233.172</v>
          </cell>
        </row>
        <row r="118">
          <cell r="C118">
            <v>-1.2719020000000001</v>
          </cell>
          <cell r="E118">
            <v>-1251.432</v>
          </cell>
        </row>
        <row r="119">
          <cell r="C119">
            <v>-1.2780009999999999</v>
          </cell>
          <cell r="E119">
            <v>-1269.75</v>
          </cell>
        </row>
        <row r="120">
          <cell r="C120">
            <v>-1.28392</v>
          </cell>
          <cell r="E120">
            <v>-1288.1579999999999</v>
          </cell>
        </row>
        <row r="121">
          <cell r="C121">
            <v>-1.2899579999999999</v>
          </cell>
          <cell r="E121">
            <v>-1306.6880000000001</v>
          </cell>
        </row>
        <row r="122">
          <cell r="C122">
            <v>-1.2959369999999999</v>
          </cell>
          <cell r="E122">
            <v>-1325.3779999999999</v>
          </cell>
        </row>
        <row r="123">
          <cell r="C123">
            <v>-1.2999430000000001</v>
          </cell>
          <cell r="E123">
            <v>-1337.9659999999999</v>
          </cell>
        </row>
        <row r="124">
          <cell r="C124">
            <v>-1.3038890000000001</v>
          </cell>
          <cell r="E124">
            <v>-1350.56</v>
          </cell>
        </row>
        <row r="125">
          <cell r="C125">
            <v>-1.307895</v>
          </cell>
          <cell r="E125">
            <v>-1363.144</v>
          </cell>
        </row>
        <row r="126">
          <cell r="C126">
            <v>-1.311901</v>
          </cell>
          <cell r="E126">
            <v>-1375.6959999999999</v>
          </cell>
        </row>
        <row r="127">
          <cell r="C127">
            <v>-1.3178799999999999</v>
          </cell>
          <cell r="E127">
            <v>-1394.424</v>
          </cell>
        </row>
        <row r="128">
          <cell r="C128">
            <v>-1.3238589999999999</v>
          </cell>
          <cell r="E128">
            <v>-1413.135</v>
          </cell>
        </row>
        <row r="129">
          <cell r="C129">
            <v>-1.329898</v>
          </cell>
          <cell r="E129">
            <v>-1431.85</v>
          </cell>
        </row>
        <row r="130">
          <cell r="C130">
            <v>-1.335877</v>
          </cell>
          <cell r="E130">
            <v>-1450.56</v>
          </cell>
        </row>
        <row r="131">
          <cell r="C131">
            <v>-1.3419160000000001</v>
          </cell>
          <cell r="E131">
            <v>-1469.1130000000001</v>
          </cell>
        </row>
        <row r="132">
          <cell r="C132">
            <v>-1.3478349999999999</v>
          </cell>
          <cell r="E132">
            <v>-1487.7090000000001</v>
          </cell>
        </row>
        <row r="133">
          <cell r="C133">
            <v>-1.3538140000000001</v>
          </cell>
          <cell r="E133">
            <v>-1506.3409999999999</v>
          </cell>
        </row>
        <row r="134">
          <cell r="C134">
            <v>-1.35782</v>
          </cell>
          <cell r="E134">
            <v>-1518.8910000000001</v>
          </cell>
        </row>
        <row r="135">
          <cell r="C135">
            <v>-1.361826</v>
          </cell>
          <cell r="E135">
            <v>-1531.5709999999999</v>
          </cell>
        </row>
        <row r="136">
          <cell r="C136">
            <v>-1.365831</v>
          </cell>
          <cell r="E136">
            <v>-1544.213</v>
          </cell>
        </row>
        <row r="137">
          <cell r="C137">
            <v>-1.369837</v>
          </cell>
          <cell r="E137">
            <v>-1556.838</v>
          </cell>
        </row>
        <row r="138">
          <cell r="C138">
            <v>-1.3738429999999999</v>
          </cell>
          <cell r="E138">
            <v>-1569.569</v>
          </cell>
        </row>
        <row r="139">
          <cell r="C139">
            <v>-1.3779090000000001</v>
          </cell>
          <cell r="E139">
            <v>-1582.4369999999999</v>
          </cell>
        </row>
        <row r="140">
          <cell r="C140">
            <v>-1.3818550000000001</v>
          </cell>
          <cell r="E140">
            <v>-1595.316</v>
          </cell>
        </row>
        <row r="141">
          <cell r="C141">
            <v>-1.385861</v>
          </cell>
          <cell r="E141">
            <v>-1608.203</v>
          </cell>
        </row>
        <row r="142">
          <cell r="C142">
            <v>-1.389867</v>
          </cell>
          <cell r="E142">
            <v>-1621.123</v>
          </cell>
        </row>
        <row r="143">
          <cell r="C143">
            <v>-1.3938729999999999</v>
          </cell>
          <cell r="E143">
            <v>-1634.1189999999999</v>
          </cell>
        </row>
        <row r="144">
          <cell r="C144">
            <v>-1.3978790000000001</v>
          </cell>
          <cell r="E144">
            <v>-1647.1780000000001</v>
          </cell>
        </row>
        <row r="145">
          <cell r="C145">
            <v>-1.401885</v>
          </cell>
          <cell r="E145">
            <v>-1660.184</v>
          </cell>
        </row>
        <row r="146">
          <cell r="C146">
            <v>-1.4058900000000001</v>
          </cell>
          <cell r="E146">
            <v>-1673.153</v>
          </cell>
        </row>
        <row r="147">
          <cell r="C147">
            <v>-1.409896</v>
          </cell>
          <cell r="E147">
            <v>-1686.11</v>
          </cell>
        </row>
        <row r="148">
          <cell r="C148">
            <v>-1.413902</v>
          </cell>
          <cell r="E148">
            <v>-1699.1479999999999</v>
          </cell>
        </row>
        <row r="149">
          <cell r="C149">
            <v>-1.417848</v>
          </cell>
          <cell r="E149">
            <v>-1712.242</v>
          </cell>
        </row>
        <row r="150">
          <cell r="C150">
            <v>-1.4219139999999999</v>
          </cell>
          <cell r="E150">
            <v>-1725.3340000000001</v>
          </cell>
        </row>
        <row r="151">
          <cell r="C151">
            <v>-1.4258599999999999</v>
          </cell>
          <cell r="E151">
            <v>-1738.4639999999999</v>
          </cell>
        </row>
        <row r="152">
          <cell r="C152">
            <v>-1.4298660000000001</v>
          </cell>
          <cell r="E152">
            <v>-1751.645</v>
          </cell>
        </row>
        <row r="153">
          <cell r="C153">
            <v>-1.433872</v>
          </cell>
          <cell r="E153">
            <v>-1764.8119999999999</v>
          </cell>
        </row>
        <row r="154">
          <cell r="C154">
            <v>-1.437878</v>
          </cell>
          <cell r="E154">
            <v>-1777.9169999999999</v>
          </cell>
        </row>
        <row r="155">
          <cell r="C155">
            <v>-1.4418839999999999</v>
          </cell>
          <cell r="E155">
            <v>-1791.0050000000001</v>
          </cell>
        </row>
        <row r="156">
          <cell r="C156">
            <v>-1.4458899999999999</v>
          </cell>
          <cell r="E156">
            <v>-1804.191</v>
          </cell>
        </row>
        <row r="157">
          <cell r="C157">
            <v>-1.4498359999999999</v>
          </cell>
          <cell r="E157">
            <v>-1817.4069999999999</v>
          </cell>
        </row>
        <row r="158">
          <cell r="C158">
            <v>-1.4538420000000001</v>
          </cell>
          <cell r="E158">
            <v>-1830.5730000000001</v>
          </cell>
        </row>
        <row r="159">
          <cell r="C159">
            <v>-1.4578469999999999</v>
          </cell>
          <cell r="E159">
            <v>-1843.7139999999999</v>
          </cell>
        </row>
        <row r="160">
          <cell r="C160">
            <v>-1.461794</v>
          </cell>
          <cell r="E160">
            <v>-1856.9090000000001</v>
          </cell>
        </row>
        <row r="161">
          <cell r="C161">
            <v>-1.4657990000000001</v>
          </cell>
          <cell r="E161">
            <v>-1870.2470000000001</v>
          </cell>
        </row>
        <row r="162">
          <cell r="C162">
            <v>-1.469865</v>
          </cell>
          <cell r="E162">
            <v>-1883.6859999999999</v>
          </cell>
        </row>
        <row r="163">
          <cell r="C163">
            <v>-1.473811</v>
          </cell>
          <cell r="E163">
            <v>-1897.1179999999999</v>
          </cell>
        </row>
        <row r="164">
          <cell r="C164">
            <v>-1.4778169999999999</v>
          </cell>
          <cell r="E164">
            <v>-1910.5820000000001</v>
          </cell>
        </row>
        <row r="165">
          <cell r="C165">
            <v>-1.4818229999999999</v>
          </cell>
          <cell r="E165">
            <v>-1924.0050000000001</v>
          </cell>
        </row>
        <row r="166">
          <cell r="C166">
            <v>-1.4857689999999999</v>
          </cell>
          <cell r="E166">
            <v>-1937.4190000000001</v>
          </cell>
        </row>
        <row r="167">
          <cell r="C167">
            <v>-1.4897750000000001</v>
          </cell>
          <cell r="E167">
            <v>-1950.8050000000001</v>
          </cell>
        </row>
        <row r="168">
          <cell r="C168">
            <v>-1.493841</v>
          </cell>
          <cell r="E168">
            <v>-1964.2809999999999</v>
          </cell>
        </row>
        <row r="169">
          <cell r="C169">
            <v>-1.497787</v>
          </cell>
          <cell r="E169">
            <v>-1977.798</v>
          </cell>
        </row>
        <row r="170">
          <cell r="C170">
            <v>-1.5017929999999999</v>
          </cell>
          <cell r="E170">
            <v>-1991.277</v>
          </cell>
        </row>
        <row r="171">
          <cell r="C171">
            <v>-1.5058579999999999</v>
          </cell>
          <cell r="E171">
            <v>-2004.7329999999999</v>
          </cell>
        </row>
        <row r="172">
          <cell r="C172">
            <v>-1.5098039999999999</v>
          </cell>
          <cell r="E172">
            <v>-2018.212</v>
          </cell>
        </row>
        <row r="173">
          <cell r="C173">
            <v>-1.5138100000000001</v>
          </cell>
          <cell r="E173">
            <v>-2031.751</v>
          </cell>
        </row>
        <row r="174">
          <cell r="C174">
            <v>-1.5178160000000001</v>
          </cell>
          <cell r="E174">
            <v>-2045.3050000000001</v>
          </cell>
        </row>
        <row r="175">
          <cell r="C175">
            <v>-1.521822</v>
          </cell>
          <cell r="E175">
            <v>-2058.8609999999999</v>
          </cell>
        </row>
        <row r="176">
          <cell r="C176">
            <v>-1.525828</v>
          </cell>
          <cell r="E176">
            <v>-2072.4169999999999</v>
          </cell>
        </row>
        <row r="177">
          <cell r="C177">
            <v>-1.5298339999999999</v>
          </cell>
          <cell r="E177">
            <v>-2085.9720000000002</v>
          </cell>
        </row>
        <row r="178">
          <cell r="C178">
            <v>-1.5338400000000001</v>
          </cell>
          <cell r="E178">
            <v>-2099.6410000000001</v>
          </cell>
        </row>
        <row r="179">
          <cell r="C179">
            <v>-1.537846</v>
          </cell>
          <cell r="E179">
            <v>-2113.3519999999999</v>
          </cell>
        </row>
        <row r="180">
          <cell r="C180">
            <v>-1.541852</v>
          </cell>
          <cell r="E180">
            <v>-2127.06</v>
          </cell>
        </row>
        <row r="181">
          <cell r="C181">
            <v>-1.545858</v>
          </cell>
          <cell r="E181">
            <v>-2140.7339999999999</v>
          </cell>
        </row>
        <row r="182">
          <cell r="C182">
            <v>-1.5498639999999999</v>
          </cell>
          <cell r="E182">
            <v>-2154.3389999999999</v>
          </cell>
        </row>
        <row r="183">
          <cell r="C183">
            <v>-1.5538099999999999</v>
          </cell>
          <cell r="E183">
            <v>-2167.9720000000002</v>
          </cell>
        </row>
        <row r="184">
          <cell r="C184">
            <v>-1.5578749999999999</v>
          </cell>
          <cell r="E184">
            <v>-2181.6770000000001</v>
          </cell>
        </row>
        <row r="185">
          <cell r="C185">
            <v>-1.5618810000000001</v>
          </cell>
          <cell r="E185">
            <v>-2195.3919999999998</v>
          </cell>
        </row>
        <row r="186">
          <cell r="C186">
            <v>-1.5658270000000001</v>
          </cell>
          <cell r="E186">
            <v>-2209.1089999999999</v>
          </cell>
        </row>
        <row r="187">
          <cell r="C187">
            <v>-1.5699529999999999</v>
          </cell>
          <cell r="E187">
            <v>-2222.8560000000002</v>
          </cell>
        </row>
        <row r="188">
          <cell r="C188">
            <v>-1.5738989999999999</v>
          </cell>
          <cell r="E188">
            <v>-2236.6570000000002</v>
          </cell>
        </row>
        <row r="189">
          <cell r="C189">
            <v>-1.5779049999999999</v>
          </cell>
          <cell r="E189">
            <v>-2250.422</v>
          </cell>
        </row>
        <row r="190">
          <cell r="C190">
            <v>-1.5819700000000001</v>
          </cell>
          <cell r="E190">
            <v>-2264.11</v>
          </cell>
        </row>
        <row r="191">
          <cell r="C191">
            <v>-1.5858570000000001</v>
          </cell>
          <cell r="E191">
            <v>-2277.8209999999999</v>
          </cell>
        </row>
        <row r="192">
          <cell r="C192">
            <v>-1.589863</v>
          </cell>
          <cell r="E192">
            <v>-2291.5949999999998</v>
          </cell>
        </row>
        <row r="193">
          <cell r="C193">
            <v>-1.593988</v>
          </cell>
          <cell r="E193">
            <v>-2305.424</v>
          </cell>
        </row>
        <row r="194">
          <cell r="C194">
            <v>-1.597874</v>
          </cell>
          <cell r="E194">
            <v>-2319.2620000000002</v>
          </cell>
        </row>
        <row r="195">
          <cell r="C195">
            <v>-1.60188</v>
          </cell>
          <cell r="E195">
            <v>-2332.9749999999999</v>
          </cell>
        </row>
        <row r="196">
          <cell r="C196">
            <v>-1.6059460000000001</v>
          </cell>
          <cell r="E196">
            <v>-2346.63</v>
          </cell>
        </row>
        <row r="197">
          <cell r="C197">
            <v>-1.6098920000000001</v>
          </cell>
          <cell r="E197">
            <v>-2360.33</v>
          </cell>
        </row>
        <row r="198">
          <cell r="C198">
            <v>-1.6138980000000001</v>
          </cell>
          <cell r="E198">
            <v>-2374.0619999999999</v>
          </cell>
        </row>
        <row r="199">
          <cell r="C199">
            <v>-1.617904</v>
          </cell>
          <cell r="E199">
            <v>-2387.8229999999999</v>
          </cell>
        </row>
        <row r="200">
          <cell r="C200">
            <v>-1.62191</v>
          </cell>
          <cell r="E200">
            <v>-2401.6909999999998</v>
          </cell>
        </row>
        <row r="201">
          <cell r="C201">
            <v>-1.625856</v>
          </cell>
          <cell r="E201">
            <v>-2415.6439999999998</v>
          </cell>
        </row>
        <row r="202">
          <cell r="C202">
            <v>-1.6299220000000001</v>
          </cell>
          <cell r="E202">
            <v>-2429.5749999999998</v>
          </cell>
        </row>
        <row r="203">
          <cell r="C203">
            <v>-1.6338680000000001</v>
          </cell>
          <cell r="E203">
            <v>-2443.5790000000002</v>
          </cell>
        </row>
        <row r="204">
          <cell r="C204">
            <v>-1.6378740000000001</v>
          </cell>
          <cell r="E204">
            <v>-2457.6370000000002</v>
          </cell>
        </row>
        <row r="205">
          <cell r="C205">
            <v>-1.641939</v>
          </cell>
          <cell r="E205">
            <v>-2471.683</v>
          </cell>
        </row>
        <row r="206">
          <cell r="C206">
            <v>-1.645885</v>
          </cell>
          <cell r="E206">
            <v>-2485.7440000000001</v>
          </cell>
        </row>
        <row r="207">
          <cell r="C207">
            <v>-1.6499509999999999</v>
          </cell>
          <cell r="E207">
            <v>-2499.8249999999998</v>
          </cell>
        </row>
        <row r="208">
          <cell r="C208">
            <v>-1.6539569999999999</v>
          </cell>
          <cell r="E208">
            <v>-2513.8960000000002</v>
          </cell>
        </row>
        <row r="209">
          <cell r="C209">
            <v>-1.6579029999999999</v>
          </cell>
          <cell r="E209">
            <v>-2527.9270000000001</v>
          </cell>
        </row>
        <row r="210">
          <cell r="C210">
            <v>-1.6619090000000001</v>
          </cell>
          <cell r="E210">
            <v>-2541.9929999999999</v>
          </cell>
        </row>
        <row r="211">
          <cell r="C211">
            <v>-1.665915</v>
          </cell>
          <cell r="E211">
            <v>-2556.0030000000002</v>
          </cell>
        </row>
        <row r="212">
          <cell r="C212">
            <v>-1.669921</v>
          </cell>
          <cell r="E212">
            <v>-2570.0059999999999</v>
          </cell>
        </row>
        <row r="213">
          <cell r="C213">
            <v>-1.6739269999999999</v>
          </cell>
          <cell r="E213">
            <v>-2584.134</v>
          </cell>
        </row>
        <row r="214">
          <cell r="C214">
            <v>-1.6778729999999999</v>
          </cell>
          <cell r="E214">
            <v>-2598.3069999999998</v>
          </cell>
        </row>
        <row r="215">
          <cell r="C215">
            <v>-1.6818789999999999</v>
          </cell>
          <cell r="E215">
            <v>-2612.5160000000001</v>
          </cell>
        </row>
        <row r="216">
          <cell r="C216">
            <v>-1.6859440000000001</v>
          </cell>
          <cell r="E216">
            <v>-2626.654</v>
          </cell>
        </row>
        <row r="217">
          <cell r="C217">
            <v>-1.6898899999999999</v>
          </cell>
          <cell r="E217">
            <v>-2640.6889999999999</v>
          </cell>
        </row>
        <row r="218">
          <cell r="C218">
            <v>-1.6938960000000001</v>
          </cell>
          <cell r="E218">
            <v>-2654.73</v>
          </cell>
        </row>
        <row r="219">
          <cell r="C219">
            <v>-1.697902</v>
          </cell>
          <cell r="E219">
            <v>-2668.78</v>
          </cell>
        </row>
        <row r="220">
          <cell r="C220">
            <v>-1.701908</v>
          </cell>
          <cell r="E220">
            <v>-2682.8719999999998</v>
          </cell>
        </row>
        <row r="221">
          <cell r="C221">
            <v>-1.7059139999999999</v>
          </cell>
          <cell r="E221">
            <v>-2697</v>
          </cell>
        </row>
        <row r="222">
          <cell r="C222">
            <v>-1.7099200000000001</v>
          </cell>
          <cell r="E222">
            <v>-2711.1469999999999</v>
          </cell>
        </row>
        <row r="223">
          <cell r="C223">
            <v>-1.7139260000000001</v>
          </cell>
          <cell r="E223">
            <v>-2725.2559999999999</v>
          </cell>
        </row>
        <row r="224">
          <cell r="C224">
            <v>-1.717932</v>
          </cell>
          <cell r="E224">
            <v>-2739.4160000000002</v>
          </cell>
        </row>
        <row r="225">
          <cell r="C225">
            <v>-1.721938</v>
          </cell>
          <cell r="E225">
            <v>-2753.498</v>
          </cell>
        </row>
        <row r="226">
          <cell r="C226">
            <v>-1.725884</v>
          </cell>
          <cell r="E226">
            <v>-2767.5160000000001</v>
          </cell>
        </row>
        <row r="227">
          <cell r="C227">
            <v>-1.7298899999999999</v>
          </cell>
          <cell r="E227">
            <v>-2781.6089999999999</v>
          </cell>
        </row>
        <row r="228">
          <cell r="C228">
            <v>-1.733895</v>
          </cell>
          <cell r="E228">
            <v>-2795.68</v>
          </cell>
        </row>
        <row r="229">
          <cell r="C229">
            <v>-1.7379009999999999</v>
          </cell>
          <cell r="E229">
            <v>-2809.7289999999998</v>
          </cell>
        </row>
        <row r="230">
          <cell r="C230">
            <v>-1.7419070000000001</v>
          </cell>
          <cell r="E230">
            <v>-2823.837</v>
          </cell>
        </row>
        <row r="231">
          <cell r="C231">
            <v>-1.745913</v>
          </cell>
          <cell r="E231">
            <v>-2837.9920000000002</v>
          </cell>
        </row>
        <row r="232">
          <cell r="C232">
            <v>-1.749919</v>
          </cell>
          <cell r="E232">
            <v>-2852.127</v>
          </cell>
        </row>
        <row r="233">
          <cell r="C233">
            <v>-1.753865</v>
          </cell>
          <cell r="E233">
            <v>-2866.2579999999998</v>
          </cell>
        </row>
        <row r="234">
          <cell r="C234">
            <v>-1.757871</v>
          </cell>
          <cell r="E234">
            <v>-2880.4540000000002</v>
          </cell>
        </row>
        <row r="235">
          <cell r="C235">
            <v>-1.7618769999999999</v>
          </cell>
          <cell r="E235">
            <v>-2894.6469999999999</v>
          </cell>
        </row>
        <row r="236">
          <cell r="C236">
            <v>-1.7658830000000001</v>
          </cell>
          <cell r="E236">
            <v>-2908.7930000000001</v>
          </cell>
        </row>
        <row r="237">
          <cell r="C237">
            <v>-1.769889</v>
          </cell>
          <cell r="E237">
            <v>-2922.9560000000001</v>
          </cell>
        </row>
        <row r="238">
          <cell r="C238">
            <v>-1.773954</v>
          </cell>
          <cell r="E238">
            <v>-2937.192</v>
          </cell>
        </row>
        <row r="239">
          <cell r="C239">
            <v>-1.777901</v>
          </cell>
          <cell r="E239">
            <v>-2951.4459999999999</v>
          </cell>
        </row>
        <row r="240">
          <cell r="C240">
            <v>-1.781906</v>
          </cell>
          <cell r="E240">
            <v>-2965.712</v>
          </cell>
        </row>
        <row r="241">
          <cell r="C241">
            <v>-1.7859119999999999</v>
          </cell>
          <cell r="E241">
            <v>-2979.9250000000002</v>
          </cell>
        </row>
        <row r="242">
          <cell r="C242">
            <v>-1.7898590000000001</v>
          </cell>
          <cell r="E242">
            <v>-2994.0929999999998</v>
          </cell>
        </row>
        <row r="243">
          <cell r="C243">
            <v>-1.7938639999999999</v>
          </cell>
          <cell r="E243">
            <v>-3008.203</v>
          </cell>
        </row>
        <row r="244">
          <cell r="C244">
            <v>-1.79793</v>
          </cell>
          <cell r="E244">
            <v>-3022.2950000000001</v>
          </cell>
        </row>
        <row r="245">
          <cell r="C245">
            <v>-1.801876</v>
          </cell>
          <cell r="E245">
            <v>-3036.3919999999998</v>
          </cell>
        </row>
        <row r="246">
          <cell r="C246">
            <v>-1.805882</v>
          </cell>
          <cell r="E246">
            <v>-3050.5949999999998</v>
          </cell>
        </row>
        <row r="247">
          <cell r="C247">
            <v>-1.8098879999999999</v>
          </cell>
          <cell r="E247">
            <v>-3064.8809999999999</v>
          </cell>
        </row>
        <row r="248">
          <cell r="C248">
            <v>-1.8138939999999999</v>
          </cell>
          <cell r="E248">
            <v>-3079.2449999999999</v>
          </cell>
        </row>
        <row r="249">
          <cell r="C249">
            <v>-1.8178399999999999</v>
          </cell>
          <cell r="E249">
            <v>-3093.5749999999998</v>
          </cell>
        </row>
        <row r="250">
          <cell r="C250">
            <v>-1.8218460000000001</v>
          </cell>
          <cell r="E250">
            <v>-3107.88</v>
          </cell>
        </row>
        <row r="251">
          <cell r="C251">
            <v>-1.825852</v>
          </cell>
          <cell r="E251">
            <v>-3122.2170000000001</v>
          </cell>
        </row>
        <row r="252">
          <cell r="C252">
            <v>-1.829917</v>
          </cell>
          <cell r="E252">
            <v>-3136.614</v>
          </cell>
        </row>
        <row r="253">
          <cell r="C253">
            <v>-1.833863</v>
          </cell>
          <cell r="E253">
            <v>-3151.0509999999999</v>
          </cell>
        </row>
        <row r="254">
          <cell r="C254">
            <v>-1.8379289999999999</v>
          </cell>
          <cell r="E254">
            <v>-3165.5949999999998</v>
          </cell>
        </row>
        <row r="255">
          <cell r="C255">
            <v>-1.8419350000000001</v>
          </cell>
          <cell r="E255">
            <v>-3180.2130000000002</v>
          </cell>
        </row>
        <row r="256">
          <cell r="C256">
            <v>-1.8458810000000001</v>
          </cell>
          <cell r="E256">
            <v>-3194.8110000000001</v>
          </cell>
        </row>
        <row r="257">
          <cell r="C257">
            <v>-1.8498870000000001</v>
          </cell>
          <cell r="E257">
            <v>-3209.402</v>
          </cell>
        </row>
        <row r="258">
          <cell r="C258">
            <v>-1.853953</v>
          </cell>
          <cell r="E258">
            <v>-3224.0340000000001</v>
          </cell>
        </row>
        <row r="259">
          <cell r="C259">
            <v>-1.857899</v>
          </cell>
          <cell r="E259">
            <v>-3238.6390000000001</v>
          </cell>
        </row>
        <row r="260">
          <cell r="C260">
            <v>-1.8619049999999999</v>
          </cell>
          <cell r="E260">
            <v>-3253.1590000000001</v>
          </cell>
        </row>
        <row r="261">
          <cell r="C261">
            <v>-1.8659110000000001</v>
          </cell>
          <cell r="E261">
            <v>-3267.6280000000002</v>
          </cell>
        </row>
        <row r="262">
          <cell r="C262">
            <v>-1.8698570000000001</v>
          </cell>
          <cell r="E262">
            <v>-3282.06</v>
          </cell>
        </row>
        <row r="263">
          <cell r="C263">
            <v>-1.8739220000000001</v>
          </cell>
          <cell r="E263">
            <v>-3296.424</v>
          </cell>
        </row>
        <row r="264">
          <cell r="C264">
            <v>-1.877869</v>
          </cell>
          <cell r="E264">
            <v>-3310.7860000000001</v>
          </cell>
        </row>
        <row r="265">
          <cell r="C265">
            <v>-1.881874</v>
          </cell>
          <cell r="E265">
            <v>-3325.1329999999998</v>
          </cell>
        </row>
        <row r="266">
          <cell r="C266">
            <v>-1.8859399999999999</v>
          </cell>
          <cell r="E266">
            <v>-3339.5140000000001</v>
          </cell>
        </row>
        <row r="267">
          <cell r="C267">
            <v>-1.889886</v>
          </cell>
          <cell r="E267">
            <v>-3353.913</v>
          </cell>
        </row>
        <row r="268">
          <cell r="C268">
            <v>-1.8938919999999999</v>
          </cell>
          <cell r="E268">
            <v>-3368.2820000000002</v>
          </cell>
        </row>
        <row r="269">
          <cell r="C269">
            <v>-1.897958</v>
          </cell>
          <cell r="E269">
            <v>-3382.6990000000001</v>
          </cell>
        </row>
        <row r="270">
          <cell r="C270">
            <v>-1.901904</v>
          </cell>
          <cell r="E270">
            <v>-3397.194</v>
          </cell>
        </row>
        <row r="271">
          <cell r="C271">
            <v>-1.90585</v>
          </cell>
          <cell r="E271">
            <v>-3411.768</v>
          </cell>
        </row>
        <row r="272">
          <cell r="C272">
            <v>-1.9099159999999999</v>
          </cell>
          <cell r="E272">
            <v>-3426.4340000000002</v>
          </cell>
        </row>
        <row r="273">
          <cell r="C273">
            <v>-1.913862</v>
          </cell>
          <cell r="E273">
            <v>-3441.1239999999998</v>
          </cell>
        </row>
        <row r="274">
          <cell r="C274">
            <v>-1.917808</v>
          </cell>
          <cell r="E274">
            <v>-3455.83</v>
          </cell>
        </row>
        <row r="275">
          <cell r="C275">
            <v>-1.9218740000000001</v>
          </cell>
          <cell r="E275">
            <v>-3470.4830000000002</v>
          </cell>
        </row>
        <row r="276">
          <cell r="C276">
            <v>-1.92588</v>
          </cell>
          <cell r="E276">
            <v>-3485.1320000000001</v>
          </cell>
        </row>
        <row r="277">
          <cell r="C277">
            <v>-1.929826</v>
          </cell>
          <cell r="E277">
            <v>-3499.723</v>
          </cell>
        </row>
        <row r="278">
          <cell r="C278">
            <v>-1.933891</v>
          </cell>
          <cell r="E278">
            <v>-3514.2660000000001</v>
          </cell>
        </row>
        <row r="279">
          <cell r="C279">
            <v>-1.9378379999999999</v>
          </cell>
          <cell r="E279">
            <v>-3528.7869999999998</v>
          </cell>
        </row>
        <row r="280">
          <cell r="C280">
            <v>-1.941784</v>
          </cell>
          <cell r="E280">
            <v>-3543.203</v>
          </cell>
        </row>
        <row r="281">
          <cell r="C281">
            <v>-1.9458489999999999</v>
          </cell>
          <cell r="E281">
            <v>-3557.614</v>
          </cell>
        </row>
        <row r="282">
          <cell r="C282">
            <v>-1.9497949999999999</v>
          </cell>
          <cell r="E282">
            <v>-3572.0369999999998</v>
          </cell>
        </row>
        <row r="283">
          <cell r="C283">
            <v>-1.9538009999999999</v>
          </cell>
          <cell r="E283">
            <v>-3586.4760000000001</v>
          </cell>
        </row>
        <row r="284">
          <cell r="C284">
            <v>-1.9578070000000001</v>
          </cell>
          <cell r="E284">
            <v>-3600.9580000000001</v>
          </cell>
        </row>
        <row r="285">
          <cell r="C285">
            <v>-1.961813</v>
          </cell>
          <cell r="E285">
            <v>-3615.3989999999999</v>
          </cell>
        </row>
        <row r="286">
          <cell r="C286">
            <v>-1.965759</v>
          </cell>
          <cell r="E286">
            <v>-3629.82</v>
          </cell>
        </row>
        <row r="287">
          <cell r="C287">
            <v>-1.9698249999999999</v>
          </cell>
          <cell r="E287">
            <v>-3644.192</v>
          </cell>
        </row>
        <row r="288">
          <cell r="C288">
            <v>-1.9738309999999999</v>
          </cell>
          <cell r="E288">
            <v>-3658.61</v>
          </cell>
        </row>
        <row r="289">
          <cell r="C289">
            <v>-1.9778370000000001</v>
          </cell>
          <cell r="E289">
            <v>-3673.0949999999998</v>
          </cell>
        </row>
        <row r="290">
          <cell r="C290">
            <v>-1.981843</v>
          </cell>
          <cell r="E290">
            <v>-3687.723</v>
          </cell>
        </row>
        <row r="291">
          <cell r="C291">
            <v>-1.985849</v>
          </cell>
          <cell r="E291">
            <v>-3702.49</v>
          </cell>
        </row>
        <row r="292">
          <cell r="C292">
            <v>-1.989854</v>
          </cell>
          <cell r="E292">
            <v>-3717.2820000000002</v>
          </cell>
        </row>
        <row r="293">
          <cell r="C293">
            <v>-1.99386</v>
          </cell>
          <cell r="E293">
            <v>-3732.0529999999999</v>
          </cell>
        </row>
        <row r="294">
          <cell r="C294">
            <v>-1.9978659999999999</v>
          </cell>
          <cell r="E294">
            <v>-3746.76</v>
          </cell>
        </row>
        <row r="295">
          <cell r="C295">
            <v>-2.0018120000000001</v>
          </cell>
          <cell r="E295">
            <v>-3761.502</v>
          </cell>
        </row>
        <row r="296">
          <cell r="C296">
            <v>-2.0058180000000001</v>
          </cell>
          <cell r="E296">
            <v>-3776.2849999999999</v>
          </cell>
        </row>
        <row r="297">
          <cell r="C297">
            <v>-2.0098240000000001</v>
          </cell>
          <cell r="E297">
            <v>-3791.0619999999999</v>
          </cell>
        </row>
        <row r="298">
          <cell r="C298">
            <v>-2.0137700000000001</v>
          </cell>
          <cell r="E298">
            <v>-3805.9050000000002</v>
          </cell>
        </row>
        <row r="299">
          <cell r="C299">
            <v>-2.017776</v>
          </cell>
          <cell r="E299">
            <v>-3820.6709999999998</v>
          </cell>
        </row>
        <row r="300">
          <cell r="C300">
            <v>-2.0218419999999999</v>
          </cell>
          <cell r="E300">
            <v>-3835.357</v>
          </cell>
        </row>
        <row r="301">
          <cell r="C301">
            <v>-2.0257879999999999</v>
          </cell>
          <cell r="E301">
            <v>-3850.0259999999998</v>
          </cell>
        </row>
        <row r="302">
          <cell r="C302">
            <v>-2.0297939999999999</v>
          </cell>
          <cell r="E302">
            <v>-3864.6210000000001</v>
          </cell>
        </row>
        <row r="303">
          <cell r="C303">
            <v>-2.0337999999999998</v>
          </cell>
          <cell r="E303">
            <v>-3879.1529999999998</v>
          </cell>
        </row>
        <row r="304">
          <cell r="C304">
            <v>-2.0378059999999998</v>
          </cell>
          <cell r="E304">
            <v>-3893.6529999999998</v>
          </cell>
        </row>
        <row r="305">
          <cell r="C305">
            <v>-2.0418120000000002</v>
          </cell>
          <cell r="E305">
            <v>-3908.0990000000002</v>
          </cell>
        </row>
        <row r="306">
          <cell r="C306">
            <v>-2.0458769999999999</v>
          </cell>
          <cell r="E306">
            <v>-3922.5320000000002</v>
          </cell>
        </row>
        <row r="307">
          <cell r="C307">
            <v>-2.049823</v>
          </cell>
          <cell r="E307">
            <v>-3936.8980000000001</v>
          </cell>
        </row>
        <row r="308">
          <cell r="C308">
            <v>-2.0538289999999999</v>
          </cell>
          <cell r="E308">
            <v>-3951.3110000000001</v>
          </cell>
        </row>
        <row r="309">
          <cell r="C309">
            <v>-2.0578349999999999</v>
          </cell>
          <cell r="E309">
            <v>-3965.7950000000001</v>
          </cell>
        </row>
        <row r="310">
          <cell r="C310">
            <v>-2.0619010000000002</v>
          </cell>
          <cell r="E310">
            <v>-3980.38</v>
          </cell>
        </row>
        <row r="311">
          <cell r="C311">
            <v>-2.0659070000000002</v>
          </cell>
          <cell r="E311">
            <v>-3995.0189999999998</v>
          </cell>
        </row>
        <row r="312">
          <cell r="C312">
            <v>-2.0699130000000001</v>
          </cell>
          <cell r="E312">
            <v>-4009.6950000000002</v>
          </cell>
        </row>
        <row r="313">
          <cell r="C313">
            <v>-2.0739179999999999</v>
          </cell>
          <cell r="E313">
            <v>-4024.422</v>
          </cell>
        </row>
        <row r="314">
          <cell r="C314">
            <v>-2.0778639999999999</v>
          </cell>
          <cell r="E314">
            <v>-4039.181</v>
          </cell>
        </row>
        <row r="315">
          <cell r="C315">
            <v>-2.0818699999999999</v>
          </cell>
          <cell r="E315">
            <v>-4053.9960000000001</v>
          </cell>
        </row>
        <row r="316">
          <cell r="C316">
            <v>-2.0858759999999998</v>
          </cell>
          <cell r="E316">
            <v>-4068.78</v>
          </cell>
        </row>
        <row r="317">
          <cell r="C317">
            <v>-2.0898219999999998</v>
          </cell>
          <cell r="E317">
            <v>-4083.5709999999999</v>
          </cell>
        </row>
        <row r="318">
          <cell r="C318">
            <v>-2.0938279999999998</v>
          </cell>
          <cell r="E318">
            <v>-4098.4160000000002</v>
          </cell>
        </row>
        <row r="319">
          <cell r="C319">
            <v>-2.0978340000000002</v>
          </cell>
          <cell r="E319">
            <v>-4113.2340000000004</v>
          </cell>
        </row>
        <row r="320">
          <cell r="C320">
            <v>-2.1018400000000002</v>
          </cell>
          <cell r="E320">
            <v>-4127.9719999999998</v>
          </cell>
        </row>
        <row r="321">
          <cell r="C321">
            <v>-2.1058460000000001</v>
          </cell>
          <cell r="E321">
            <v>-4142.6260000000002</v>
          </cell>
        </row>
        <row r="322">
          <cell r="C322">
            <v>-2.1097920000000001</v>
          </cell>
          <cell r="E322">
            <v>-4157.165</v>
          </cell>
        </row>
        <row r="323">
          <cell r="C323">
            <v>-2.1137980000000001</v>
          </cell>
          <cell r="E323">
            <v>-4171.6869999999999</v>
          </cell>
        </row>
        <row r="324">
          <cell r="C324">
            <v>-2.117804</v>
          </cell>
          <cell r="E324">
            <v>-4186.2759999999998</v>
          </cell>
        </row>
        <row r="325">
          <cell r="C325">
            <v>-2.12175</v>
          </cell>
          <cell r="E325">
            <v>-4200.933</v>
          </cell>
        </row>
        <row r="326">
          <cell r="C326">
            <v>-2.125756</v>
          </cell>
          <cell r="E326">
            <v>-4215.6559999999999</v>
          </cell>
        </row>
        <row r="327">
          <cell r="C327">
            <v>-2.1297619999999999</v>
          </cell>
          <cell r="E327">
            <v>-4230.3739999999998</v>
          </cell>
        </row>
        <row r="328">
          <cell r="C328">
            <v>-2.1337079999999999</v>
          </cell>
          <cell r="E328">
            <v>-4245.1109999999999</v>
          </cell>
        </row>
        <row r="329">
          <cell r="C329">
            <v>-2.1377139999999999</v>
          </cell>
          <cell r="E329">
            <v>-4259.83</v>
          </cell>
        </row>
        <row r="330">
          <cell r="C330">
            <v>-2.1417199999999998</v>
          </cell>
          <cell r="E330">
            <v>-4274.4660000000003</v>
          </cell>
        </row>
        <row r="331">
          <cell r="C331">
            <v>-2.1457259999999998</v>
          </cell>
          <cell r="E331">
            <v>-4289.0910000000003</v>
          </cell>
        </row>
        <row r="332">
          <cell r="C332">
            <v>-2.1497320000000002</v>
          </cell>
          <cell r="E332">
            <v>-4303.7510000000002</v>
          </cell>
        </row>
        <row r="333">
          <cell r="C333">
            <v>-2.153797</v>
          </cell>
          <cell r="E333">
            <v>-4318.5029999999997</v>
          </cell>
        </row>
        <row r="334">
          <cell r="C334">
            <v>-2.1578029999999999</v>
          </cell>
          <cell r="E334">
            <v>-4333.3230000000003</v>
          </cell>
        </row>
        <row r="335">
          <cell r="C335">
            <v>-2.1618089999999999</v>
          </cell>
          <cell r="E335">
            <v>-4348.2430000000004</v>
          </cell>
        </row>
        <row r="336">
          <cell r="C336">
            <v>-2.1658750000000002</v>
          </cell>
          <cell r="E336">
            <v>-4363.1589999999997</v>
          </cell>
        </row>
        <row r="337">
          <cell r="C337">
            <v>-2.16988</v>
          </cell>
          <cell r="E337">
            <v>-4378.1350000000002</v>
          </cell>
        </row>
        <row r="338">
          <cell r="C338">
            <v>-2.1738870000000001</v>
          </cell>
          <cell r="E338">
            <v>-4393.2129999999997</v>
          </cell>
        </row>
        <row r="339">
          <cell r="C339">
            <v>-2.1779519999999999</v>
          </cell>
          <cell r="E339">
            <v>-4408.28</v>
          </cell>
        </row>
        <row r="340">
          <cell r="C340">
            <v>-2.1818979999999999</v>
          </cell>
          <cell r="E340">
            <v>-4423.3559999999998</v>
          </cell>
        </row>
        <row r="341">
          <cell r="C341">
            <v>-2.1858439999999999</v>
          </cell>
          <cell r="E341">
            <v>-4438.4260000000004</v>
          </cell>
        </row>
        <row r="342">
          <cell r="C342">
            <v>-2.1899099999999998</v>
          </cell>
          <cell r="E342">
            <v>-4453.4830000000002</v>
          </cell>
        </row>
        <row r="343">
          <cell r="C343">
            <v>-2.1939160000000002</v>
          </cell>
          <cell r="E343">
            <v>-4468.45</v>
          </cell>
        </row>
        <row r="344">
          <cell r="C344">
            <v>-2.1978620000000002</v>
          </cell>
          <cell r="E344">
            <v>-4483.3</v>
          </cell>
        </row>
        <row r="345">
          <cell r="C345">
            <v>-2.2019280000000001</v>
          </cell>
          <cell r="E345">
            <v>-4498.1189999999997</v>
          </cell>
        </row>
        <row r="346">
          <cell r="C346">
            <v>-2.2059340000000001</v>
          </cell>
          <cell r="E346">
            <v>-4512.9059999999999</v>
          </cell>
        </row>
        <row r="347">
          <cell r="C347">
            <v>-2.2098800000000001</v>
          </cell>
          <cell r="E347">
            <v>-4527.7079999999996</v>
          </cell>
        </row>
        <row r="348">
          <cell r="C348">
            <v>-2.213946</v>
          </cell>
          <cell r="E348">
            <v>-4542.5200000000004</v>
          </cell>
        </row>
        <row r="349">
          <cell r="C349">
            <v>-2.2179509999999998</v>
          </cell>
          <cell r="E349">
            <v>-4557.3599999999997</v>
          </cell>
        </row>
        <row r="350">
          <cell r="C350">
            <v>-2.2218969999999998</v>
          </cell>
          <cell r="E350">
            <v>-4572.1469999999999</v>
          </cell>
        </row>
        <row r="351">
          <cell r="C351">
            <v>-2.2259630000000001</v>
          </cell>
          <cell r="E351">
            <v>-4586.9369999999999</v>
          </cell>
        </row>
        <row r="352">
          <cell r="C352">
            <v>-2.2299090000000001</v>
          </cell>
          <cell r="E352">
            <v>-4601.7299999999996</v>
          </cell>
        </row>
        <row r="353">
          <cell r="C353">
            <v>-2.2337959999999999</v>
          </cell>
          <cell r="E353">
            <v>-4616.5789999999997</v>
          </cell>
        </row>
        <row r="354">
          <cell r="C354">
            <v>-2.2378610000000001</v>
          </cell>
          <cell r="E354">
            <v>-4631.3729999999996</v>
          </cell>
        </row>
        <row r="355">
          <cell r="C355">
            <v>-2.2418670000000001</v>
          </cell>
          <cell r="E355">
            <v>-4646.201</v>
          </cell>
        </row>
        <row r="356">
          <cell r="C356">
            <v>-2.2458130000000001</v>
          </cell>
          <cell r="E356">
            <v>-4661.1090000000004</v>
          </cell>
        </row>
        <row r="357">
          <cell r="C357">
            <v>-2.249879</v>
          </cell>
          <cell r="E357">
            <v>-4676.0060000000003</v>
          </cell>
        </row>
        <row r="358">
          <cell r="C358">
            <v>-2.253765</v>
          </cell>
          <cell r="E358">
            <v>-4690.9250000000002</v>
          </cell>
        </row>
        <row r="359">
          <cell r="C359">
            <v>-2.257711</v>
          </cell>
          <cell r="E359">
            <v>-4705.8410000000003</v>
          </cell>
        </row>
        <row r="360">
          <cell r="C360">
            <v>-2.2617769999999999</v>
          </cell>
          <cell r="E360">
            <v>-4720.723</v>
          </cell>
        </row>
        <row r="361">
          <cell r="C361">
            <v>-2.2657229999999999</v>
          </cell>
          <cell r="E361">
            <v>-4735.4719999999998</v>
          </cell>
        </row>
        <row r="362">
          <cell r="C362">
            <v>-2.2697289999999999</v>
          </cell>
          <cell r="E362">
            <v>-4750.1760000000004</v>
          </cell>
        </row>
        <row r="363">
          <cell r="C363">
            <v>-2.2737949999999998</v>
          </cell>
          <cell r="E363">
            <v>-4764.902</v>
          </cell>
        </row>
        <row r="364">
          <cell r="C364">
            <v>-2.2777409999999998</v>
          </cell>
          <cell r="E364">
            <v>-4779.6509999999998</v>
          </cell>
        </row>
        <row r="365">
          <cell r="C365">
            <v>-2.2817470000000002</v>
          </cell>
          <cell r="E365">
            <v>-4794.3810000000003</v>
          </cell>
        </row>
        <row r="366">
          <cell r="C366">
            <v>-2.2858130000000001</v>
          </cell>
          <cell r="E366">
            <v>-4809.2070000000003</v>
          </cell>
        </row>
        <row r="367">
          <cell r="C367">
            <v>-2.289758</v>
          </cell>
          <cell r="E367">
            <v>-4824.1030000000001</v>
          </cell>
        </row>
        <row r="368">
          <cell r="C368">
            <v>-2.2937639999999999</v>
          </cell>
          <cell r="E368">
            <v>-4839.0140000000001</v>
          </cell>
        </row>
        <row r="369">
          <cell r="C369">
            <v>-2.2977699999999999</v>
          </cell>
          <cell r="E369">
            <v>-4853.9229999999998</v>
          </cell>
        </row>
        <row r="370">
          <cell r="C370">
            <v>-2.3017759999999998</v>
          </cell>
          <cell r="E370">
            <v>-4868.8559999999998</v>
          </cell>
        </row>
        <row r="371">
          <cell r="C371">
            <v>-2.3057820000000002</v>
          </cell>
          <cell r="E371">
            <v>-4883.8159999999998</v>
          </cell>
        </row>
        <row r="372">
          <cell r="C372">
            <v>-2.3097880000000002</v>
          </cell>
          <cell r="E372">
            <v>-4898.7839999999997</v>
          </cell>
        </row>
        <row r="373">
          <cell r="C373">
            <v>-2.3137940000000001</v>
          </cell>
          <cell r="E373">
            <v>-4913.8050000000003</v>
          </cell>
        </row>
        <row r="374">
          <cell r="C374">
            <v>-2.3178000000000001</v>
          </cell>
          <cell r="E374">
            <v>-4928.8559999999998</v>
          </cell>
        </row>
        <row r="375">
          <cell r="C375">
            <v>-2.321806</v>
          </cell>
          <cell r="E375">
            <v>-4943.8599999999997</v>
          </cell>
        </row>
        <row r="376">
          <cell r="C376">
            <v>-2.325812</v>
          </cell>
          <cell r="E376">
            <v>-4958.8519999999999</v>
          </cell>
        </row>
        <row r="377">
          <cell r="C377">
            <v>-2.3298179999999999</v>
          </cell>
          <cell r="E377">
            <v>-4973.8860000000004</v>
          </cell>
        </row>
        <row r="378">
          <cell r="C378">
            <v>-2.3338230000000002</v>
          </cell>
          <cell r="E378">
            <v>-4988.9390000000003</v>
          </cell>
        </row>
        <row r="379">
          <cell r="C379">
            <v>-2.3377699999999999</v>
          </cell>
          <cell r="E379">
            <v>-5003.95</v>
          </cell>
        </row>
        <row r="380">
          <cell r="C380">
            <v>-2.3418350000000001</v>
          </cell>
          <cell r="E380">
            <v>-5018.9409999999998</v>
          </cell>
        </row>
        <row r="381">
          <cell r="C381">
            <v>-2.3457810000000001</v>
          </cell>
          <cell r="E381">
            <v>-5033.884</v>
          </cell>
        </row>
        <row r="382">
          <cell r="C382">
            <v>-2.3497870000000001</v>
          </cell>
          <cell r="E382">
            <v>-5048.8710000000001</v>
          </cell>
        </row>
        <row r="383">
          <cell r="C383">
            <v>-2.353793</v>
          </cell>
          <cell r="E383">
            <v>-5063.866</v>
          </cell>
        </row>
        <row r="384">
          <cell r="C384">
            <v>-2.357799</v>
          </cell>
          <cell r="E384">
            <v>-5078.7910000000002</v>
          </cell>
        </row>
        <row r="385">
          <cell r="C385">
            <v>-2.361745</v>
          </cell>
          <cell r="E385">
            <v>-5093.6530000000002</v>
          </cell>
        </row>
        <row r="386">
          <cell r="C386">
            <v>-2.3658109999999999</v>
          </cell>
          <cell r="E386">
            <v>-5108.4960000000001</v>
          </cell>
        </row>
        <row r="387">
          <cell r="C387">
            <v>-2.3698169999999998</v>
          </cell>
          <cell r="E387">
            <v>-5123.28</v>
          </cell>
        </row>
        <row r="388">
          <cell r="C388">
            <v>-2.3738229999999998</v>
          </cell>
          <cell r="E388">
            <v>-5138.098</v>
          </cell>
        </row>
        <row r="389">
          <cell r="C389">
            <v>-2.3778280000000001</v>
          </cell>
          <cell r="E389">
            <v>-5152.8890000000001</v>
          </cell>
        </row>
        <row r="390">
          <cell r="C390">
            <v>-2.381834</v>
          </cell>
          <cell r="E390">
            <v>-5167.665</v>
          </cell>
        </row>
        <row r="391">
          <cell r="C391">
            <v>-2.38584</v>
          </cell>
          <cell r="E391">
            <v>-5182.4939999999997</v>
          </cell>
        </row>
        <row r="392">
          <cell r="C392">
            <v>-2.3898459999999999</v>
          </cell>
          <cell r="E392">
            <v>-5197.3379999999997</v>
          </cell>
        </row>
        <row r="393">
          <cell r="C393">
            <v>-2.3938519999999999</v>
          </cell>
          <cell r="E393">
            <v>-5212.2659999999996</v>
          </cell>
        </row>
        <row r="394">
          <cell r="C394">
            <v>-2.3977979999999999</v>
          </cell>
          <cell r="E394">
            <v>-5227.2820000000002</v>
          </cell>
        </row>
        <row r="395">
          <cell r="C395">
            <v>-2.4018039999999998</v>
          </cell>
          <cell r="E395">
            <v>-5242.37</v>
          </cell>
        </row>
        <row r="396">
          <cell r="C396">
            <v>-2.4058099999999998</v>
          </cell>
          <cell r="E396">
            <v>-5257.451</v>
          </cell>
        </row>
        <row r="397">
          <cell r="C397">
            <v>-2.4097559999999998</v>
          </cell>
          <cell r="E397">
            <v>-5272.5320000000002</v>
          </cell>
        </row>
        <row r="398">
          <cell r="C398">
            <v>-2.4137620000000002</v>
          </cell>
          <cell r="E398">
            <v>-5287.7169999999996</v>
          </cell>
        </row>
        <row r="399">
          <cell r="C399">
            <v>-2.4177680000000001</v>
          </cell>
          <cell r="E399">
            <v>-5302.8990000000003</v>
          </cell>
        </row>
        <row r="400">
          <cell r="C400">
            <v>-2.4217740000000001</v>
          </cell>
          <cell r="E400">
            <v>-5318.0479999999998</v>
          </cell>
        </row>
        <row r="401">
          <cell r="C401">
            <v>-2.42578</v>
          </cell>
          <cell r="E401">
            <v>-5333.1450000000004</v>
          </cell>
        </row>
        <row r="402">
          <cell r="C402">
            <v>-2.4298449999999998</v>
          </cell>
          <cell r="E402">
            <v>-5348.1310000000003</v>
          </cell>
        </row>
        <row r="403">
          <cell r="C403">
            <v>-2.433792</v>
          </cell>
          <cell r="E403">
            <v>-5363.11</v>
          </cell>
        </row>
        <row r="404">
          <cell r="C404">
            <v>-2.4377970000000002</v>
          </cell>
          <cell r="E404">
            <v>-5378.0940000000001</v>
          </cell>
        </row>
        <row r="405">
          <cell r="C405">
            <v>-2.4418630000000001</v>
          </cell>
          <cell r="E405">
            <v>-5393.0280000000002</v>
          </cell>
        </row>
        <row r="406">
          <cell r="C406">
            <v>-2.4458090000000001</v>
          </cell>
          <cell r="E406">
            <v>-5407.8689999999997</v>
          </cell>
        </row>
        <row r="407">
          <cell r="C407">
            <v>-2.4498150000000001</v>
          </cell>
          <cell r="E407">
            <v>-5422.7489999999998</v>
          </cell>
        </row>
        <row r="408">
          <cell r="C408">
            <v>-2.453821</v>
          </cell>
          <cell r="E408">
            <v>-5437.6360000000004</v>
          </cell>
        </row>
        <row r="409">
          <cell r="C409">
            <v>-2.457767</v>
          </cell>
          <cell r="E409">
            <v>-5452.5</v>
          </cell>
        </row>
        <row r="410">
          <cell r="C410">
            <v>-2.4618329999999999</v>
          </cell>
          <cell r="E410">
            <v>-5467.4030000000002</v>
          </cell>
        </row>
        <row r="411">
          <cell r="C411">
            <v>-2.4658389999999999</v>
          </cell>
          <cell r="E411">
            <v>-5482.3670000000002</v>
          </cell>
        </row>
        <row r="412">
          <cell r="C412">
            <v>-2.4698449999999998</v>
          </cell>
          <cell r="E412">
            <v>-5497.4210000000003</v>
          </cell>
        </row>
        <row r="413">
          <cell r="C413">
            <v>-2.4738509999999998</v>
          </cell>
          <cell r="E413">
            <v>-5512.5420000000004</v>
          </cell>
        </row>
        <row r="414">
          <cell r="C414">
            <v>-2.4778560000000001</v>
          </cell>
          <cell r="E414">
            <v>-5527.6679999999997</v>
          </cell>
        </row>
        <row r="415">
          <cell r="C415">
            <v>-2.481862</v>
          </cell>
          <cell r="E415">
            <v>-5542.77</v>
          </cell>
        </row>
        <row r="416">
          <cell r="C416">
            <v>-2.4859279999999999</v>
          </cell>
          <cell r="E416">
            <v>-5557.8819999999996</v>
          </cell>
        </row>
        <row r="417">
          <cell r="C417">
            <v>-2.4898739999999999</v>
          </cell>
          <cell r="E417">
            <v>-5572.9709999999995</v>
          </cell>
        </row>
        <row r="418">
          <cell r="C418">
            <v>-2.4938799999999999</v>
          </cell>
          <cell r="E418">
            <v>-5588.1030000000001</v>
          </cell>
        </row>
        <row r="419">
          <cell r="C419">
            <v>-2.4978859999999998</v>
          </cell>
          <cell r="E419">
            <v>-5603.2610000000004</v>
          </cell>
        </row>
        <row r="420">
          <cell r="C420">
            <v>-2.5018319999999998</v>
          </cell>
          <cell r="E420">
            <v>-5618.4229999999998</v>
          </cell>
        </row>
        <row r="421">
          <cell r="C421">
            <v>-2.5058379999999998</v>
          </cell>
          <cell r="E421">
            <v>-5633.4960000000001</v>
          </cell>
        </row>
        <row r="422">
          <cell r="C422">
            <v>-2.5099040000000001</v>
          </cell>
          <cell r="E422">
            <v>-5648.5609999999997</v>
          </cell>
        </row>
        <row r="423">
          <cell r="C423">
            <v>-2.5138500000000001</v>
          </cell>
          <cell r="E423">
            <v>-5663.7370000000001</v>
          </cell>
        </row>
        <row r="424">
          <cell r="C424">
            <v>-2.5178560000000001</v>
          </cell>
          <cell r="E424">
            <v>-5678.9470000000001</v>
          </cell>
        </row>
        <row r="425">
          <cell r="C425">
            <v>-2.5219209999999999</v>
          </cell>
          <cell r="E425">
            <v>-5694.1450000000004</v>
          </cell>
        </row>
        <row r="426">
          <cell r="C426">
            <v>-2.5258669999999999</v>
          </cell>
          <cell r="E426">
            <v>-5709.39</v>
          </cell>
        </row>
        <row r="427">
          <cell r="C427">
            <v>-2.5298729999999998</v>
          </cell>
          <cell r="E427">
            <v>-5724.5720000000001</v>
          </cell>
        </row>
        <row r="428">
          <cell r="C428">
            <v>-2.5339390000000002</v>
          </cell>
          <cell r="E428">
            <v>-5739.7820000000002</v>
          </cell>
        </row>
        <row r="429">
          <cell r="C429">
            <v>-2.5378850000000002</v>
          </cell>
          <cell r="E429">
            <v>-5754.9709999999995</v>
          </cell>
        </row>
        <row r="430">
          <cell r="C430">
            <v>-2.5419510000000001</v>
          </cell>
          <cell r="E430">
            <v>-5770.0659999999998</v>
          </cell>
        </row>
        <row r="431">
          <cell r="C431">
            <v>-2.545957</v>
          </cell>
          <cell r="E431">
            <v>-5785.1779999999999</v>
          </cell>
        </row>
        <row r="432">
          <cell r="C432">
            <v>-2.549903</v>
          </cell>
          <cell r="E432">
            <v>-5800.2780000000002</v>
          </cell>
        </row>
        <row r="433">
          <cell r="C433">
            <v>-2.553849</v>
          </cell>
          <cell r="E433">
            <v>-5815.39</v>
          </cell>
        </row>
        <row r="434">
          <cell r="C434">
            <v>-2.557855</v>
          </cell>
          <cell r="E434">
            <v>-5830.5870000000004</v>
          </cell>
        </row>
        <row r="435">
          <cell r="C435">
            <v>-2.561801</v>
          </cell>
          <cell r="E435">
            <v>-5845.7389999999996</v>
          </cell>
        </row>
        <row r="436">
          <cell r="C436">
            <v>-2.5658660000000002</v>
          </cell>
          <cell r="E436">
            <v>-5860.8459999999995</v>
          </cell>
        </row>
        <row r="437">
          <cell r="C437">
            <v>-2.5698720000000002</v>
          </cell>
          <cell r="E437">
            <v>-5875.9160000000002</v>
          </cell>
        </row>
        <row r="438">
          <cell r="C438">
            <v>-2.5738180000000002</v>
          </cell>
          <cell r="E438">
            <v>-5890.9970000000003</v>
          </cell>
        </row>
        <row r="439">
          <cell r="C439">
            <v>-2.5778840000000001</v>
          </cell>
          <cell r="E439">
            <v>-5906.0569999999998</v>
          </cell>
        </row>
        <row r="440">
          <cell r="C440">
            <v>-2.58189</v>
          </cell>
          <cell r="E440">
            <v>-5921.2209999999995</v>
          </cell>
        </row>
        <row r="441">
          <cell r="C441">
            <v>-2.585896</v>
          </cell>
          <cell r="E441">
            <v>-5936.4530000000004</v>
          </cell>
        </row>
        <row r="442">
          <cell r="C442">
            <v>-2.5899019999999999</v>
          </cell>
          <cell r="E442">
            <v>-5951.6949999999997</v>
          </cell>
        </row>
        <row r="443">
          <cell r="C443">
            <v>-2.5939079999999999</v>
          </cell>
          <cell r="E443">
            <v>-5966.9870000000001</v>
          </cell>
        </row>
        <row r="444">
          <cell r="C444">
            <v>-2.5979139999999998</v>
          </cell>
          <cell r="E444">
            <v>-5982.2150000000001</v>
          </cell>
        </row>
        <row r="445">
          <cell r="C445">
            <v>-2.6018599999999998</v>
          </cell>
          <cell r="E445">
            <v>-5997.3969999999999</v>
          </cell>
        </row>
        <row r="446">
          <cell r="C446">
            <v>-2.6058659999999998</v>
          </cell>
          <cell r="E446">
            <v>-6012.5020000000004</v>
          </cell>
        </row>
        <row r="447">
          <cell r="C447">
            <v>-2.6098710000000001</v>
          </cell>
          <cell r="E447">
            <v>-6027.6130000000003</v>
          </cell>
        </row>
        <row r="448">
          <cell r="C448">
            <v>-2.613877</v>
          </cell>
          <cell r="E448">
            <v>-6042.7449999999999</v>
          </cell>
        </row>
        <row r="449">
          <cell r="C449">
            <v>-2.617883</v>
          </cell>
          <cell r="E449">
            <v>-6057.9120000000003</v>
          </cell>
        </row>
        <row r="450">
          <cell r="C450">
            <v>-2.6218889999999999</v>
          </cell>
          <cell r="E450">
            <v>-6073.07</v>
          </cell>
        </row>
        <row r="451">
          <cell r="C451">
            <v>-2.6258949999999999</v>
          </cell>
          <cell r="E451">
            <v>-6088.2110000000002</v>
          </cell>
        </row>
        <row r="452">
          <cell r="C452">
            <v>-2.6298409999999999</v>
          </cell>
          <cell r="E452">
            <v>-6103.2830000000004</v>
          </cell>
        </row>
        <row r="453">
          <cell r="C453">
            <v>-2.6339070000000002</v>
          </cell>
          <cell r="E453">
            <v>-6118.3149999999996</v>
          </cell>
        </row>
        <row r="454">
          <cell r="C454">
            <v>-2.6379130000000002</v>
          </cell>
          <cell r="E454">
            <v>-6133.3879999999999</v>
          </cell>
        </row>
        <row r="455">
          <cell r="C455">
            <v>-2.6419190000000001</v>
          </cell>
          <cell r="E455">
            <v>-6148.4179999999997</v>
          </cell>
        </row>
        <row r="456">
          <cell r="C456">
            <v>-2.6459250000000001</v>
          </cell>
          <cell r="E456">
            <v>-6163.402</v>
          </cell>
        </row>
        <row r="457">
          <cell r="C457">
            <v>-2.6498710000000001</v>
          </cell>
          <cell r="E457">
            <v>-6178.4030000000002</v>
          </cell>
        </row>
        <row r="458">
          <cell r="C458">
            <v>-2.6538170000000001</v>
          </cell>
          <cell r="E458">
            <v>-6193.4250000000002</v>
          </cell>
        </row>
        <row r="459">
          <cell r="C459">
            <v>-2.657883</v>
          </cell>
          <cell r="E459">
            <v>-6208.4260000000004</v>
          </cell>
        </row>
        <row r="460">
          <cell r="C460">
            <v>-2.661829</v>
          </cell>
          <cell r="E460">
            <v>-6223.4260000000004</v>
          </cell>
        </row>
        <row r="461">
          <cell r="C461">
            <v>-2.665775</v>
          </cell>
          <cell r="E461">
            <v>-6238.43</v>
          </cell>
        </row>
        <row r="462">
          <cell r="C462">
            <v>-2.6698400000000002</v>
          </cell>
          <cell r="E462">
            <v>-6253.4539999999997</v>
          </cell>
        </row>
        <row r="463">
          <cell r="C463">
            <v>-2.6738460000000002</v>
          </cell>
          <cell r="E463">
            <v>-6268.5029999999997</v>
          </cell>
        </row>
        <row r="464">
          <cell r="C464">
            <v>-2.6777929999999999</v>
          </cell>
          <cell r="E464">
            <v>-6283.5429999999997</v>
          </cell>
        </row>
        <row r="465">
          <cell r="C465">
            <v>-2.6817980000000001</v>
          </cell>
          <cell r="E465">
            <v>-6298.634</v>
          </cell>
        </row>
        <row r="466">
          <cell r="C466">
            <v>-2.6858040000000001</v>
          </cell>
          <cell r="E466">
            <v>-6313.8339999999998</v>
          </cell>
        </row>
        <row r="467">
          <cell r="C467">
            <v>-2.68981</v>
          </cell>
          <cell r="E467">
            <v>-6329.058</v>
          </cell>
        </row>
        <row r="468">
          <cell r="C468">
            <v>-2.693816</v>
          </cell>
          <cell r="E468">
            <v>-6344.3270000000002</v>
          </cell>
        </row>
        <row r="469">
          <cell r="C469">
            <v>-2.6978219999999999</v>
          </cell>
          <cell r="E469">
            <v>-6359.59</v>
          </cell>
        </row>
        <row r="470">
          <cell r="C470">
            <v>-2.7018279999999999</v>
          </cell>
          <cell r="E470">
            <v>-6374.8580000000002</v>
          </cell>
        </row>
        <row r="471">
          <cell r="C471">
            <v>-2.7058339999999999</v>
          </cell>
          <cell r="E471">
            <v>-6390.1660000000002</v>
          </cell>
        </row>
        <row r="472">
          <cell r="C472">
            <v>-2.7098399999999998</v>
          </cell>
          <cell r="E472">
            <v>-6405.4530000000004</v>
          </cell>
        </row>
        <row r="473">
          <cell r="C473">
            <v>-2.7138450000000001</v>
          </cell>
          <cell r="E473">
            <v>-6420.6639999999998</v>
          </cell>
        </row>
        <row r="474">
          <cell r="C474">
            <v>-2.717851</v>
          </cell>
          <cell r="E474">
            <v>-6435.8180000000002</v>
          </cell>
        </row>
        <row r="475">
          <cell r="C475">
            <v>-2.721857</v>
          </cell>
          <cell r="E475">
            <v>-6450.9549999999999</v>
          </cell>
        </row>
        <row r="476">
          <cell r="C476">
            <v>-2.7258629999999999</v>
          </cell>
          <cell r="E476">
            <v>-6466.1109999999999</v>
          </cell>
        </row>
        <row r="477">
          <cell r="C477">
            <v>-2.7298089999999999</v>
          </cell>
          <cell r="E477">
            <v>-6481.22</v>
          </cell>
        </row>
        <row r="478">
          <cell r="C478">
            <v>-2.7338149999999999</v>
          </cell>
          <cell r="E478">
            <v>-6496.4049999999997</v>
          </cell>
        </row>
        <row r="479">
          <cell r="C479">
            <v>-2.7378809999999998</v>
          </cell>
          <cell r="E479">
            <v>-6511.5559999999996</v>
          </cell>
        </row>
        <row r="480">
          <cell r="C480">
            <v>-2.7418269999999998</v>
          </cell>
          <cell r="E480">
            <v>-6526.6970000000001</v>
          </cell>
        </row>
        <row r="481">
          <cell r="C481">
            <v>-2.7458330000000002</v>
          </cell>
          <cell r="E481">
            <v>-6541.8379999999997</v>
          </cell>
        </row>
        <row r="482">
          <cell r="C482">
            <v>-2.7498390000000001</v>
          </cell>
          <cell r="E482">
            <v>-6556.93</v>
          </cell>
        </row>
        <row r="483">
          <cell r="C483">
            <v>-2.7537850000000001</v>
          </cell>
          <cell r="E483">
            <v>-6572.0559999999996</v>
          </cell>
        </row>
        <row r="484">
          <cell r="C484">
            <v>-2.7578499999999999</v>
          </cell>
          <cell r="E484">
            <v>-6587.1450000000004</v>
          </cell>
        </row>
        <row r="485">
          <cell r="C485">
            <v>-2.7618559999999999</v>
          </cell>
          <cell r="E485">
            <v>-6602.1989999999996</v>
          </cell>
        </row>
        <row r="486">
          <cell r="C486">
            <v>-2.765803</v>
          </cell>
          <cell r="E486">
            <v>-6617.2709999999997</v>
          </cell>
        </row>
        <row r="487">
          <cell r="C487">
            <v>-2.7698680000000002</v>
          </cell>
          <cell r="E487">
            <v>-6632.2929999999997</v>
          </cell>
        </row>
        <row r="488">
          <cell r="C488">
            <v>-2.7738740000000002</v>
          </cell>
          <cell r="E488">
            <v>-6647.2889999999998</v>
          </cell>
        </row>
        <row r="489">
          <cell r="C489">
            <v>-2.7778200000000002</v>
          </cell>
          <cell r="E489">
            <v>-6662.2529999999997</v>
          </cell>
        </row>
        <row r="490">
          <cell r="C490">
            <v>-2.7818260000000001</v>
          </cell>
          <cell r="E490">
            <v>-6677.26</v>
          </cell>
        </row>
        <row r="491">
          <cell r="C491">
            <v>-2.7858320000000001</v>
          </cell>
          <cell r="E491">
            <v>-6692.2640000000001</v>
          </cell>
        </row>
        <row r="492">
          <cell r="C492">
            <v>-2.789838</v>
          </cell>
          <cell r="E492">
            <v>-6707.277</v>
          </cell>
        </row>
        <row r="493">
          <cell r="C493">
            <v>-2.793844</v>
          </cell>
          <cell r="E493">
            <v>-6722.3850000000002</v>
          </cell>
        </row>
        <row r="494">
          <cell r="C494">
            <v>-2.7978499999999999</v>
          </cell>
          <cell r="E494">
            <v>-6737.6109999999999</v>
          </cell>
        </row>
        <row r="495">
          <cell r="C495">
            <v>-2.8018550000000002</v>
          </cell>
          <cell r="E495">
            <v>-6752.9059999999999</v>
          </cell>
        </row>
        <row r="496">
          <cell r="C496">
            <v>-2.8058619999999999</v>
          </cell>
          <cell r="E496">
            <v>-6768.2150000000001</v>
          </cell>
        </row>
        <row r="497">
          <cell r="C497">
            <v>-2.8098670000000001</v>
          </cell>
          <cell r="E497">
            <v>-6783.558</v>
          </cell>
        </row>
        <row r="498">
          <cell r="C498">
            <v>-2.8138730000000001</v>
          </cell>
          <cell r="E498">
            <v>-6798.9219999999996</v>
          </cell>
        </row>
        <row r="499">
          <cell r="C499">
            <v>-2.8178190000000001</v>
          </cell>
          <cell r="E499">
            <v>-6814.2950000000001</v>
          </cell>
        </row>
        <row r="500">
          <cell r="C500">
            <v>-2.821825</v>
          </cell>
          <cell r="E500">
            <v>-6829.6049999999996</v>
          </cell>
        </row>
        <row r="501">
          <cell r="C501">
            <v>-2.8258909999999999</v>
          </cell>
          <cell r="E501">
            <v>-6844.8419999999996</v>
          </cell>
        </row>
        <row r="502">
          <cell r="C502">
            <v>-2.8298369999999999</v>
          </cell>
          <cell r="E502">
            <v>-6860.1040000000003</v>
          </cell>
        </row>
        <row r="503">
          <cell r="C503">
            <v>-2.8337829999999999</v>
          </cell>
          <cell r="E503">
            <v>-6875.3549999999996</v>
          </cell>
        </row>
        <row r="504">
          <cell r="C504">
            <v>-2.8379089999999998</v>
          </cell>
          <cell r="E504">
            <v>-6890.5720000000001</v>
          </cell>
        </row>
        <row r="505">
          <cell r="C505">
            <v>-2.8418549999999998</v>
          </cell>
          <cell r="E505">
            <v>-6905.759</v>
          </cell>
        </row>
        <row r="506">
          <cell r="C506">
            <v>-2.8458009999999998</v>
          </cell>
          <cell r="E506">
            <v>-6920.9430000000002</v>
          </cell>
        </row>
        <row r="507">
          <cell r="C507">
            <v>-2.8499270000000001</v>
          </cell>
          <cell r="E507">
            <v>-6936.0959999999995</v>
          </cell>
        </row>
        <row r="508">
          <cell r="C508">
            <v>-2.8538130000000002</v>
          </cell>
          <cell r="E508">
            <v>-6951.2259999999997</v>
          </cell>
        </row>
        <row r="509">
          <cell r="C509">
            <v>-2.8578190000000001</v>
          </cell>
          <cell r="E509">
            <v>-6966.37</v>
          </cell>
        </row>
        <row r="510">
          <cell r="C510">
            <v>-2.8618839999999999</v>
          </cell>
          <cell r="E510">
            <v>-6981.4830000000002</v>
          </cell>
        </row>
        <row r="511">
          <cell r="C511">
            <v>-2.8657710000000001</v>
          </cell>
          <cell r="E511">
            <v>-6996.5680000000002</v>
          </cell>
        </row>
        <row r="512">
          <cell r="C512">
            <v>-2.869777</v>
          </cell>
          <cell r="E512">
            <v>-7011.6279999999997</v>
          </cell>
        </row>
        <row r="513">
          <cell r="C513">
            <v>-2.8738419999999998</v>
          </cell>
          <cell r="E513">
            <v>-7026.6980000000003</v>
          </cell>
        </row>
        <row r="514">
          <cell r="C514">
            <v>-2.8777889999999999</v>
          </cell>
          <cell r="E514">
            <v>-7041.81</v>
          </cell>
        </row>
        <row r="515">
          <cell r="C515">
            <v>-2.8817940000000002</v>
          </cell>
          <cell r="E515">
            <v>-7056.96</v>
          </cell>
        </row>
        <row r="516">
          <cell r="C516">
            <v>-2.8858000000000001</v>
          </cell>
          <cell r="E516">
            <v>-7072.1149999999998</v>
          </cell>
        </row>
        <row r="517">
          <cell r="C517">
            <v>-2.8897460000000001</v>
          </cell>
          <cell r="E517">
            <v>-7087.27</v>
          </cell>
        </row>
        <row r="518">
          <cell r="C518">
            <v>-2.8937520000000001</v>
          </cell>
          <cell r="E518">
            <v>-7102.4780000000001</v>
          </cell>
        </row>
        <row r="519">
          <cell r="C519">
            <v>-2.897818</v>
          </cell>
          <cell r="E519">
            <v>-7117.6859999999997</v>
          </cell>
        </row>
        <row r="520">
          <cell r="C520">
            <v>-2.901764</v>
          </cell>
          <cell r="E520">
            <v>-7132.9170000000004</v>
          </cell>
        </row>
        <row r="521">
          <cell r="C521">
            <v>-2.9058290000000002</v>
          </cell>
          <cell r="E521">
            <v>-7148.1819999999998</v>
          </cell>
        </row>
        <row r="522">
          <cell r="C522">
            <v>-2.9098350000000002</v>
          </cell>
          <cell r="E522">
            <v>-7163.3909999999996</v>
          </cell>
        </row>
        <row r="523">
          <cell r="C523">
            <v>-2.9137819999999999</v>
          </cell>
          <cell r="E523">
            <v>-7178.6080000000002</v>
          </cell>
        </row>
        <row r="524">
          <cell r="C524">
            <v>-2.9177879999999998</v>
          </cell>
          <cell r="E524">
            <v>-7193.7960000000003</v>
          </cell>
        </row>
        <row r="525">
          <cell r="C525">
            <v>-2.9217930000000001</v>
          </cell>
          <cell r="E525">
            <v>-7208.9279999999999</v>
          </cell>
        </row>
        <row r="526">
          <cell r="C526">
            <v>-2.925799</v>
          </cell>
          <cell r="E526">
            <v>-7224.02</v>
          </cell>
        </row>
        <row r="527">
          <cell r="C527">
            <v>-2.929805</v>
          </cell>
          <cell r="E527">
            <v>-7239.0680000000002</v>
          </cell>
        </row>
        <row r="528">
          <cell r="C528">
            <v>-2.933751</v>
          </cell>
          <cell r="E528">
            <v>-7254.1120000000001</v>
          </cell>
        </row>
        <row r="529">
          <cell r="C529">
            <v>-2.937757</v>
          </cell>
          <cell r="E529">
            <v>-7269.1019999999999</v>
          </cell>
        </row>
        <row r="530">
          <cell r="C530">
            <v>-2.9417629999999999</v>
          </cell>
          <cell r="E530">
            <v>-7284.0990000000002</v>
          </cell>
        </row>
        <row r="531">
          <cell r="C531">
            <v>-2.9457689999999999</v>
          </cell>
          <cell r="E531">
            <v>-7299.1239999999998</v>
          </cell>
        </row>
        <row r="532">
          <cell r="C532">
            <v>-2.9497749999999998</v>
          </cell>
          <cell r="E532">
            <v>-7314.2309999999998</v>
          </cell>
        </row>
        <row r="533">
          <cell r="C533">
            <v>-2.9537810000000002</v>
          </cell>
          <cell r="E533">
            <v>-7329.4040000000005</v>
          </cell>
        </row>
        <row r="534">
          <cell r="C534">
            <v>-2.957786</v>
          </cell>
          <cell r="E534">
            <v>-7344.6270000000004</v>
          </cell>
        </row>
        <row r="535">
          <cell r="C535">
            <v>-2.961792</v>
          </cell>
          <cell r="E535">
            <v>-7359.8180000000002</v>
          </cell>
        </row>
        <row r="536">
          <cell r="C536">
            <v>-2.9658579999999999</v>
          </cell>
          <cell r="E536">
            <v>-7374.9790000000003</v>
          </cell>
        </row>
        <row r="537">
          <cell r="C537">
            <v>-2.9698039999999999</v>
          </cell>
          <cell r="E537">
            <v>-7390.152</v>
          </cell>
        </row>
        <row r="538">
          <cell r="C538">
            <v>-2.9738099999999998</v>
          </cell>
          <cell r="E538">
            <v>-7405.3739999999998</v>
          </cell>
        </row>
        <row r="539">
          <cell r="C539">
            <v>-2.9778760000000002</v>
          </cell>
          <cell r="E539">
            <v>-7420.6490000000003</v>
          </cell>
        </row>
        <row r="540">
          <cell r="C540">
            <v>-2.9818220000000002</v>
          </cell>
          <cell r="E540">
            <v>-7435.9279999999999</v>
          </cell>
        </row>
        <row r="541">
          <cell r="C541">
            <v>-2.9858280000000001</v>
          </cell>
          <cell r="E541">
            <v>-7451.1980000000003</v>
          </cell>
        </row>
        <row r="542">
          <cell r="C542">
            <v>-2.9898340000000001</v>
          </cell>
          <cell r="E542">
            <v>-7466.4120000000003</v>
          </cell>
        </row>
        <row r="543">
          <cell r="C543">
            <v>-2.9937800000000001</v>
          </cell>
          <cell r="E543">
            <v>-7481.5990000000002</v>
          </cell>
        </row>
        <row r="544">
          <cell r="C544">
            <v>-2.997846</v>
          </cell>
          <cell r="E544">
            <v>-7496.7030000000004</v>
          </cell>
        </row>
        <row r="545">
          <cell r="C545">
            <v>-3.0017909999999999</v>
          </cell>
          <cell r="E545">
            <v>-7511.7079999999996</v>
          </cell>
        </row>
        <row r="546">
          <cell r="C546">
            <v>-3.005738</v>
          </cell>
          <cell r="E546">
            <v>-7526.6760000000004</v>
          </cell>
        </row>
        <row r="547">
          <cell r="C547">
            <v>-3.0098029999999998</v>
          </cell>
          <cell r="E547">
            <v>-7541.7240000000002</v>
          </cell>
        </row>
        <row r="548">
          <cell r="C548">
            <v>-3.0138090000000002</v>
          </cell>
          <cell r="E548">
            <v>-7556.8180000000002</v>
          </cell>
        </row>
        <row r="549">
          <cell r="C549">
            <v>-3.0177559999999999</v>
          </cell>
          <cell r="E549">
            <v>-7571.9570000000003</v>
          </cell>
        </row>
        <row r="550">
          <cell r="C550">
            <v>-3.0218210000000001</v>
          </cell>
          <cell r="E550">
            <v>-7587.1210000000001</v>
          </cell>
        </row>
        <row r="551">
          <cell r="C551">
            <v>-3.025827</v>
          </cell>
          <cell r="E551">
            <v>-7602.268</v>
          </cell>
        </row>
        <row r="552">
          <cell r="C552">
            <v>-3.029833</v>
          </cell>
          <cell r="E552">
            <v>-7617.4690000000001</v>
          </cell>
        </row>
        <row r="553">
          <cell r="C553">
            <v>-3.033839</v>
          </cell>
          <cell r="E553">
            <v>-7632.7979999999998</v>
          </cell>
        </row>
        <row r="554">
          <cell r="C554">
            <v>-3.0379049999999999</v>
          </cell>
          <cell r="E554">
            <v>-7648.125</v>
          </cell>
        </row>
        <row r="555">
          <cell r="C555">
            <v>-3.0418509999999999</v>
          </cell>
          <cell r="E555">
            <v>-7663.43</v>
          </cell>
        </row>
        <row r="556">
          <cell r="C556">
            <v>-3.0458560000000001</v>
          </cell>
          <cell r="E556">
            <v>-7678.7539999999999</v>
          </cell>
        </row>
        <row r="557">
          <cell r="C557">
            <v>-3.0498630000000002</v>
          </cell>
          <cell r="E557">
            <v>-7693.9930000000004</v>
          </cell>
        </row>
        <row r="558">
          <cell r="C558">
            <v>-3.0538080000000001</v>
          </cell>
          <cell r="E558">
            <v>-7709.1989999999996</v>
          </cell>
        </row>
        <row r="559">
          <cell r="C559">
            <v>-3.057814</v>
          </cell>
          <cell r="E559">
            <v>-7724.366</v>
          </cell>
        </row>
        <row r="560">
          <cell r="C560">
            <v>-3.06182</v>
          </cell>
          <cell r="E560">
            <v>-7739.5140000000001</v>
          </cell>
        </row>
        <row r="561">
          <cell r="C561">
            <v>-3.0658259999999999</v>
          </cell>
          <cell r="E561">
            <v>-7754.7340000000004</v>
          </cell>
        </row>
        <row r="562">
          <cell r="C562">
            <v>-3.0698919999999998</v>
          </cell>
          <cell r="E562">
            <v>-7770.0209999999997</v>
          </cell>
        </row>
        <row r="563">
          <cell r="C563">
            <v>-3.0738979999999998</v>
          </cell>
          <cell r="E563">
            <v>-7785.384</v>
          </cell>
        </row>
        <row r="564">
          <cell r="C564">
            <v>-3.0779040000000002</v>
          </cell>
          <cell r="E564">
            <v>-7800.7560000000003</v>
          </cell>
        </row>
        <row r="565">
          <cell r="C565">
            <v>-3.0819100000000001</v>
          </cell>
          <cell r="E565">
            <v>-7816.0770000000002</v>
          </cell>
        </row>
        <row r="566">
          <cell r="C566">
            <v>-3.0859160000000001</v>
          </cell>
          <cell r="E566">
            <v>-7831.433</v>
          </cell>
        </row>
        <row r="567">
          <cell r="C567">
            <v>-3.0898620000000001</v>
          </cell>
          <cell r="E567">
            <v>-7846.8019999999997</v>
          </cell>
        </row>
        <row r="568">
          <cell r="C568">
            <v>-3.0938680000000001</v>
          </cell>
          <cell r="E568">
            <v>-7862.1379999999999</v>
          </cell>
        </row>
        <row r="569">
          <cell r="C569">
            <v>-3.0979329999999998</v>
          </cell>
          <cell r="E569">
            <v>-7877.3360000000002</v>
          </cell>
        </row>
        <row r="570">
          <cell r="C570">
            <v>-3.1018789999999998</v>
          </cell>
          <cell r="E570">
            <v>-7892.4660000000003</v>
          </cell>
        </row>
        <row r="571">
          <cell r="C571">
            <v>-3.1059450000000002</v>
          </cell>
          <cell r="E571">
            <v>-7907.5609999999997</v>
          </cell>
        </row>
        <row r="572">
          <cell r="C572">
            <v>-3.1099510000000001</v>
          </cell>
          <cell r="E572">
            <v>-7922.6379999999999</v>
          </cell>
        </row>
        <row r="573">
          <cell r="C573">
            <v>-3.1138970000000001</v>
          </cell>
          <cell r="E573">
            <v>-7937.8040000000001</v>
          </cell>
        </row>
        <row r="574">
          <cell r="C574">
            <v>-3.1179030000000001</v>
          </cell>
          <cell r="E574">
            <v>-7952.9939999999997</v>
          </cell>
        </row>
        <row r="575">
          <cell r="C575">
            <v>-3.121909</v>
          </cell>
          <cell r="E575">
            <v>-7968.2060000000001</v>
          </cell>
        </row>
        <row r="576">
          <cell r="C576">
            <v>-3.125915</v>
          </cell>
          <cell r="E576">
            <v>-7983.4690000000001</v>
          </cell>
        </row>
        <row r="577">
          <cell r="C577">
            <v>-3.129921</v>
          </cell>
          <cell r="E577">
            <v>-7998.7929999999997</v>
          </cell>
        </row>
        <row r="578">
          <cell r="C578">
            <v>-3.1339260000000002</v>
          </cell>
          <cell r="E578">
            <v>-8014.0339999999997</v>
          </cell>
        </row>
        <row r="579">
          <cell r="C579">
            <v>-3.1378729999999999</v>
          </cell>
          <cell r="E579">
            <v>-8029.1559999999999</v>
          </cell>
        </row>
        <row r="580">
          <cell r="C580">
            <v>-3.1419380000000001</v>
          </cell>
          <cell r="E580">
            <v>-8044.2030000000004</v>
          </cell>
        </row>
        <row r="581">
          <cell r="C581">
            <v>-3.1458849999999998</v>
          </cell>
          <cell r="E581">
            <v>-8059.3</v>
          </cell>
        </row>
        <row r="582">
          <cell r="C582">
            <v>-3.1498900000000001</v>
          </cell>
          <cell r="E582">
            <v>-8074.3829999999998</v>
          </cell>
        </row>
        <row r="583">
          <cell r="C583">
            <v>-3.153896</v>
          </cell>
          <cell r="E583">
            <v>-8089.51</v>
          </cell>
        </row>
        <row r="584">
          <cell r="C584">
            <v>-3.157902</v>
          </cell>
          <cell r="E584">
            <v>-8104.7420000000002</v>
          </cell>
        </row>
        <row r="585">
          <cell r="C585">
            <v>-3.1619079999999999</v>
          </cell>
          <cell r="E585">
            <v>-8120.049</v>
          </cell>
        </row>
        <row r="586">
          <cell r="C586">
            <v>-3.1659139999999999</v>
          </cell>
          <cell r="E586">
            <v>-8135.4449999999997</v>
          </cell>
        </row>
        <row r="587">
          <cell r="C587">
            <v>-3.1699199999999998</v>
          </cell>
          <cell r="E587">
            <v>-8150.8429999999998</v>
          </cell>
        </row>
        <row r="588">
          <cell r="C588">
            <v>-3.1738659999999999</v>
          </cell>
          <cell r="E588">
            <v>-8166.1869999999999</v>
          </cell>
        </row>
        <row r="589">
          <cell r="C589">
            <v>-3.1779310000000001</v>
          </cell>
          <cell r="E589">
            <v>-8181.4279999999999</v>
          </cell>
        </row>
        <row r="590">
          <cell r="C590">
            <v>-3.181937</v>
          </cell>
          <cell r="E590">
            <v>-8196.6409999999996</v>
          </cell>
        </row>
        <row r="591">
          <cell r="C591">
            <v>-3.1858840000000002</v>
          </cell>
          <cell r="E591">
            <v>-8211.884</v>
          </cell>
        </row>
        <row r="592">
          <cell r="C592">
            <v>-3.1898900000000001</v>
          </cell>
          <cell r="E592">
            <v>-8227.1139999999996</v>
          </cell>
        </row>
        <row r="593">
          <cell r="C593">
            <v>-3.193835</v>
          </cell>
          <cell r="E593">
            <v>-8242.3739999999998</v>
          </cell>
        </row>
        <row r="594">
          <cell r="C594">
            <v>-3.1978420000000001</v>
          </cell>
          <cell r="E594">
            <v>-8257.6180000000004</v>
          </cell>
        </row>
        <row r="595">
          <cell r="C595">
            <v>-3.2018469999999999</v>
          </cell>
          <cell r="E595">
            <v>-8272.7630000000008</v>
          </cell>
        </row>
        <row r="596">
          <cell r="C596">
            <v>-3.2057929999999999</v>
          </cell>
          <cell r="E596">
            <v>-8287.8590000000004</v>
          </cell>
        </row>
        <row r="597">
          <cell r="C597">
            <v>-3.2097989999999998</v>
          </cell>
          <cell r="E597">
            <v>-8302.9570000000003</v>
          </cell>
        </row>
        <row r="598">
          <cell r="C598">
            <v>-3.2138650000000002</v>
          </cell>
          <cell r="E598">
            <v>-8318.06</v>
          </cell>
        </row>
        <row r="599">
          <cell r="C599">
            <v>-3.2178110000000002</v>
          </cell>
          <cell r="E599">
            <v>-8333.1610000000001</v>
          </cell>
        </row>
        <row r="600">
          <cell r="C600">
            <v>-3.2217570000000002</v>
          </cell>
          <cell r="E600">
            <v>-8348.2389999999996</v>
          </cell>
        </row>
        <row r="601">
          <cell r="C601">
            <v>-3.2258230000000001</v>
          </cell>
          <cell r="E601">
            <v>-8363.3269999999993</v>
          </cell>
        </row>
        <row r="602">
          <cell r="C602">
            <v>-3.2298290000000001</v>
          </cell>
          <cell r="E602">
            <v>-8378.43</v>
          </cell>
        </row>
        <row r="603">
          <cell r="C603">
            <v>-3.2337750000000001</v>
          </cell>
          <cell r="E603">
            <v>-8393.6020000000008</v>
          </cell>
        </row>
        <row r="604">
          <cell r="C604">
            <v>-3.237841</v>
          </cell>
          <cell r="E604">
            <v>-8408.8430000000008</v>
          </cell>
        </row>
        <row r="605">
          <cell r="C605">
            <v>-3.2418469999999999</v>
          </cell>
          <cell r="E605">
            <v>-8424.0949999999993</v>
          </cell>
        </row>
        <row r="606">
          <cell r="C606">
            <v>-3.2457919999999998</v>
          </cell>
          <cell r="E606">
            <v>-8439.3979999999992</v>
          </cell>
        </row>
        <row r="607">
          <cell r="C607">
            <v>-3.2497989999999999</v>
          </cell>
          <cell r="E607">
            <v>-8454.6640000000007</v>
          </cell>
        </row>
        <row r="608">
          <cell r="C608">
            <v>-3.2538640000000001</v>
          </cell>
          <cell r="E608">
            <v>-8469.902</v>
          </cell>
        </row>
        <row r="609">
          <cell r="C609">
            <v>-3.25787</v>
          </cell>
          <cell r="E609">
            <v>-8485.0349999999999</v>
          </cell>
        </row>
        <row r="610">
          <cell r="C610">
            <v>-3.261876</v>
          </cell>
          <cell r="E610">
            <v>-8500.01</v>
          </cell>
        </row>
        <row r="611">
          <cell r="C611">
            <v>-3.265882</v>
          </cell>
          <cell r="E611">
            <v>-8515.018</v>
          </cell>
        </row>
        <row r="612">
          <cell r="C612">
            <v>-3.2698879999999999</v>
          </cell>
          <cell r="E612">
            <v>-8530.08</v>
          </cell>
        </row>
        <row r="613">
          <cell r="C613">
            <v>-3.2738339999999999</v>
          </cell>
          <cell r="E613">
            <v>-8545.2029999999995</v>
          </cell>
        </row>
        <row r="614">
          <cell r="C614">
            <v>-3.2778399999999999</v>
          </cell>
          <cell r="E614">
            <v>-8560.3770000000004</v>
          </cell>
        </row>
        <row r="615">
          <cell r="C615">
            <v>-3.2819050000000001</v>
          </cell>
          <cell r="E615">
            <v>-8575.5769999999993</v>
          </cell>
        </row>
        <row r="616">
          <cell r="C616">
            <v>-3.2858520000000002</v>
          </cell>
          <cell r="E616">
            <v>-8590.8169999999991</v>
          </cell>
        </row>
        <row r="617">
          <cell r="C617">
            <v>-3.2897980000000002</v>
          </cell>
          <cell r="E617">
            <v>-8606.0779999999995</v>
          </cell>
        </row>
        <row r="618">
          <cell r="C618">
            <v>-3.2938640000000001</v>
          </cell>
          <cell r="E618">
            <v>-8621.366</v>
          </cell>
        </row>
        <row r="619">
          <cell r="C619">
            <v>-3.2978689999999999</v>
          </cell>
          <cell r="E619">
            <v>-8636.643</v>
          </cell>
        </row>
        <row r="620">
          <cell r="C620">
            <v>-3.3018749999999999</v>
          </cell>
          <cell r="E620">
            <v>-8651.8780000000006</v>
          </cell>
        </row>
        <row r="621">
          <cell r="C621">
            <v>-3.3058809999999998</v>
          </cell>
          <cell r="E621">
            <v>-8667.1020000000008</v>
          </cell>
        </row>
        <row r="622">
          <cell r="C622">
            <v>-3.3097669999999999</v>
          </cell>
          <cell r="E622">
            <v>-8682.3490000000002</v>
          </cell>
        </row>
        <row r="623">
          <cell r="C623">
            <v>-3.3137729999999999</v>
          </cell>
          <cell r="E623">
            <v>-8697.5499999999993</v>
          </cell>
        </row>
        <row r="624">
          <cell r="C624">
            <v>-3.3177789999999998</v>
          </cell>
          <cell r="E624">
            <v>-8712.6270000000004</v>
          </cell>
        </row>
        <row r="625">
          <cell r="C625">
            <v>-3.3217249999999998</v>
          </cell>
          <cell r="E625">
            <v>-8727.6129999999994</v>
          </cell>
        </row>
        <row r="626">
          <cell r="C626">
            <v>-3.3257310000000002</v>
          </cell>
          <cell r="E626">
            <v>-8742.6329999999998</v>
          </cell>
        </row>
        <row r="627">
          <cell r="C627">
            <v>-3.3296770000000002</v>
          </cell>
          <cell r="E627">
            <v>-8757.7469999999994</v>
          </cell>
        </row>
        <row r="628">
          <cell r="C628">
            <v>-3.3336229999999998</v>
          </cell>
          <cell r="E628">
            <v>-8772.875</v>
          </cell>
        </row>
        <row r="629">
          <cell r="C629">
            <v>-3.3376890000000001</v>
          </cell>
          <cell r="E629">
            <v>-8788.0400000000009</v>
          </cell>
        </row>
        <row r="630">
          <cell r="C630">
            <v>-3.3416350000000001</v>
          </cell>
          <cell r="E630">
            <v>-8803.1409999999996</v>
          </cell>
        </row>
        <row r="631">
          <cell r="C631">
            <v>-3.3456410000000001</v>
          </cell>
          <cell r="E631">
            <v>-8818.2839999999997</v>
          </cell>
        </row>
        <row r="632">
          <cell r="C632">
            <v>-3.3497659999999998</v>
          </cell>
          <cell r="E632">
            <v>-8833.4930000000004</v>
          </cell>
        </row>
        <row r="633">
          <cell r="C633">
            <v>-3.3537720000000002</v>
          </cell>
          <cell r="E633">
            <v>-8848.7549999999992</v>
          </cell>
        </row>
        <row r="634">
          <cell r="C634">
            <v>-3.3577189999999999</v>
          </cell>
          <cell r="E634">
            <v>-8864.01</v>
          </cell>
        </row>
        <row r="635">
          <cell r="C635">
            <v>-3.3618440000000001</v>
          </cell>
          <cell r="E635">
            <v>-8879.1929999999993</v>
          </cell>
        </row>
        <row r="636">
          <cell r="C636">
            <v>-3.3657900000000001</v>
          </cell>
          <cell r="E636">
            <v>-8894.3790000000008</v>
          </cell>
        </row>
        <row r="637">
          <cell r="C637">
            <v>-3.369796</v>
          </cell>
          <cell r="E637">
            <v>-8909.607</v>
          </cell>
        </row>
        <row r="638">
          <cell r="C638">
            <v>-3.373802</v>
          </cell>
          <cell r="E638">
            <v>-8924.9060000000009</v>
          </cell>
        </row>
        <row r="639">
          <cell r="C639">
            <v>-3.377748</v>
          </cell>
          <cell r="E639">
            <v>-8940.1530000000002</v>
          </cell>
        </row>
        <row r="640">
          <cell r="C640">
            <v>-3.3817539999999999</v>
          </cell>
          <cell r="E640">
            <v>-8955.3590000000004</v>
          </cell>
        </row>
        <row r="641">
          <cell r="C641">
            <v>-3.3858199999999998</v>
          </cell>
          <cell r="E641">
            <v>-8970.5759999999991</v>
          </cell>
        </row>
        <row r="642">
          <cell r="C642">
            <v>-3.3897659999999998</v>
          </cell>
          <cell r="E642">
            <v>-8985.8410000000003</v>
          </cell>
        </row>
        <row r="643">
          <cell r="C643">
            <v>-3.3937710000000001</v>
          </cell>
          <cell r="E643">
            <v>-9001.1749999999993</v>
          </cell>
        </row>
        <row r="644">
          <cell r="C644">
            <v>-3.397837</v>
          </cell>
          <cell r="E644">
            <v>-9016.4580000000005</v>
          </cell>
        </row>
        <row r="645">
          <cell r="C645">
            <v>-3.401843</v>
          </cell>
          <cell r="E645">
            <v>-9031.6849999999995</v>
          </cell>
        </row>
        <row r="646">
          <cell r="C646">
            <v>-3.4058489999999999</v>
          </cell>
          <cell r="E646">
            <v>-9046.9889999999996</v>
          </cell>
        </row>
        <row r="647">
          <cell r="C647">
            <v>-3.4098549999999999</v>
          </cell>
          <cell r="E647">
            <v>-9062.2790000000005</v>
          </cell>
        </row>
        <row r="648">
          <cell r="C648">
            <v>-3.4138609999999998</v>
          </cell>
          <cell r="E648">
            <v>-9077.6350000000002</v>
          </cell>
        </row>
        <row r="649">
          <cell r="C649">
            <v>-3.4178670000000002</v>
          </cell>
          <cell r="E649">
            <v>-9093.0229999999992</v>
          </cell>
        </row>
        <row r="650">
          <cell r="C650">
            <v>-3.4218730000000002</v>
          </cell>
          <cell r="E650">
            <v>-9108.3950000000004</v>
          </cell>
        </row>
        <row r="651">
          <cell r="C651">
            <v>-3.4258790000000001</v>
          </cell>
          <cell r="E651">
            <v>-9123.7369999999992</v>
          </cell>
        </row>
        <row r="652">
          <cell r="C652">
            <v>-3.4298839999999999</v>
          </cell>
          <cell r="E652">
            <v>-9139.0339999999997</v>
          </cell>
        </row>
        <row r="653">
          <cell r="C653">
            <v>-3.4338899999999999</v>
          </cell>
          <cell r="E653">
            <v>-9154.2330000000002</v>
          </cell>
        </row>
        <row r="654">
          <cell r="C654">
            <v>-3.4378959999999998</v>
          </cell>
          <cell r="E654">
            <v>-9169.3220000000001</v>
          </cell>
        </row>
        <row r="655">
          <cell r="C655">
            <v>-3.4419019999999998</v>
          </cell>
          <cell r="E655">
            <v>-9184.3320000000003</v>
          </cell>
        </row>
        <row r="656">
          <cell r="C656">
            <v>-3.4459080000000002</v>
          </cell>
          <cell r="E656">
            <v>-9199.4439999999995</v>
          </cell>
        </row>
        <row r="657">
          <cell r="C657">
            <v>-3.4498540000000002</v>
          </cell>
          <cell r="E657">
            <v>-9214.6049999999996</v>
          </cell>
        </row>
        <row r="658">
          <cell r="C658">
            <v>-3.4538600000000002</v>
          </cell>
          <cell r="E658">
            <v>-9229.8019999999997</v>
          </cell>
        </row>
        <row r="659">
          <cell r="C659">
            <v>-3.4579260000000001</v>
          </cell>
          <cell r="E659">
            <v>-9245.01</v>
          </cell>
        </row>
        <row r="660">
          <cell r="C660">
            <v>-3.4618720000000001</v>
          </cell>
          <cell r="E660">
            <v>-9260.1869999999999</v>
          </cell>
        </row>
        <row r="661">
          <cell r="C661">
            <v>-3.465878</v>
          </cell>
          <cell r="E661">
            <v>-9275.4060000000009</v>
          </cell>
        </row>
        <row r="662">
          <cell r="C662">
            <v>-3.4699430000000002</v>
          </cell>
          <cell r="E662">
            <v>-9290.6470000000008</v>
          </cell>
        </row>
        <row r="663">
          <cell r="C663">
            <v>-3.4738889999999998</v>
          </cell>
          <cell r="E663">
            <v>-9305.9629999999997</v>
          </cell>
        </row>
        <row r="664">
          <cell r="C664">
            <v>-3.4778359999999999</v>
          </cell>
          <cell r="E664">
            <v>-9321.3520000000008</v>
          </cell>
        </row>
        <row r="665">
          <cell r="C665">
            <v>-3.4819010000000001</v>
          </cell>
          <cell r="E665">
            <v>-9336.77</v>
          </cell>
        </row>
        <row r="666">
          <cell r="C666">
            <v>-3.4859070000000001</v>
          </cell>
          <cell r="E666">
            <v>-9352.1479999999992</v>
          </cell>
        </row>
        <row r="667">
          <cell r="C667">
            <v>-3.4898530000000001</v>
          </cell>
          <cell r="E667">
            <v>-9367.4639999999999</v>
          </cell>
        </row>
        <row r="668">
          <cell r="C668">
            <v>-3.493919</v>
          </cell>
          <cell r="E668">
            <v>-9382.8140000000003</v>
          </cell>
        </row>
        <row r="669">
          <cell r="C669">
            <v>-3.497865</v>
          </cell>
          <cell r="E669">
            <v>-9398.1419999999998</v>
          </cell>
        </row>
        <row r="670">
          <cell r="C670">
            <v>-3.501871</v>
          </cell>
          <cell r="E670">
            <v>-9413.41</v>
          </cell>
        </row>
        <row r="671">
          <cell r="C671">
            <v>-3.5059369999999999</v>
          </cell>
          <cell r="E671">
            <v>-9428.5540000000001</v>
          </cell>
        </row>
        <row r="672">
          <cell r="C672">
            <v>-3.5098829999999999</v>
          </cell>
          <cell r="E672">
            <v>-9443.7029999999995</v>
          </cell>
        </row>
        <row r="673">
          <cell r="C673">
            <v>-3.5138889999999998</v>
          </cell>
          <cell r="E673">
            <v>-9458.9259999999995</v>
          </cell>
        </row>
        <row r="674">
          <cell r="C674">
            <v>-3.517954</v>
          </cell>
          <cell r="E674">
            <v>-9474.1550000000007</v>
          </cell>
        </row>
        <row r="675">
          <cell r="C675">
            <v>-3.5219010000000002</v>
          </cell>
          <cell r="E675">
            <v>-9489.357</v>
          </cell>
        </row>
        <row r="676">
          <cell r="C676">
            <v>-3.5258470000000002</v>
          </cell>
          <cell r="E676">
            <v>-9504.5280000000002</v>
          </cell>
        </row>
        <row r="677">
          <cell r="C677">
            <v>-3.5299119999999999</v>
          </cell>
          <cell r="E677">
            <v>-9519.6919999999991</v>
          </cell>
        </row>
        <row r="678">
          <cell r="C678">
            <v>-3.5338579999999999</v>
          </cell>
          <cell r="E678">
            <v>-9534.8389999999999</v>
          </cell>
        </row>
        <row r="679">
          <cell r="C679">
            <v>-3.5378639999999999</v>
          </cell>
          <cell r="E679">
            <v>-9549.9860000000008</v>
          </cell>
        </row>
        <row r="680">
          <cell r="C680">
            <v>-3.5419299999999998</v>
          </cell>
          <cell r="E680">
            <v>-9565.1479999999992</v>
          </cell>
        </row>
        <row r="681">
          <cell r="C681">
            <v>-3.5458159999999999</v>
          </cell>
          <cell r="E681">
            <v>-9580.4210000000003</v>
          </cell>
        </row>
        <row r="682">
          <cell r="C682">
            <v>-3.5497619999999999</v>
          </cell>
          <cell r="E682">
            <v>-9595.7119999999995</v>
          </cell>
        </row>
        <row r="683">
          <cell r="C683">
            <v>-3.5538880000000002</v>
          </cell>
          <cell r="E683">
            <v>-9610.9779999999992</v>
          </cell>
        </row>
        <row r="684">
          <cell r="C684">
            <v>-3.5578340000000002</v>
          </cell>
          <cell r="E684">
            <v>-9626.1990000000005</v>
          </cell>
        </row>
        <row r="685">
          <cell r="C685">
            <v>-3.5618400000000001</v>
          </cell>
          <cell r="E685">
            <v>-9641.36</v>
          </cell>
        </row>
        <row r="686">
          <cell r="C686">
            <v>-3.5659049999999999</v>
          </cell>
          <cell r="E686">
            <v>-9656.5840000000007</v>
          </cell>
        </row>
        <row r="687">
          <cell r="C687">
            <v>-3.5699109999999998</v>
          </cell>
          <cell r="E687">
            <v>-9671.8189999999995</v>
          </cell>
        </row>
        <row r="688">
          <cell r="C688">
            <v>-3.5739169999999998</v>
          </cell>
          <cell r="E688">
            <v>-9687.0139999999992</v>
          </cell>
        </row>
        <row r="689">
          <cell r="C689">
            <v>-3.5779230000000002</v>
          </cell>
          <cell r="E689">
            <v>-9702.1959999999999</v>
          </cell>
        </row>
        <row r="690">
          <cell r="C690">
            <v>-3.5818690000000002</v>
          </cell>
          <cell r="E690">
            <v>-9717.3809999999994</v>
          </cell>
        </row>
        <row r="691">
          <cell r="C691">
            <v>-3.5859350000000001</v>
          </cell>
          <cell r="E691">
            <v>-9732.5969999999998</v>
          </cell>
        </row>
        <row r="692">
          <cell r="C692">
            <v>-3.5898810000000001</v>
          </cell>
          <cell r="E692">
            <v>-9747.6910000000007</v>
          </cell>
        </row>
        <row r="693">
          <cell r="C693">
            <v>-3.5938870000000001</v>
          </cell>
          <cell r="E693">
            <v>-9762.7510000000002</v>
          </cell>
        </row>
        <row r="694">
          <cell r="C694">
            <v>-3.597893</v>
          </cell>
          <cell r="E694">
            <v>-9777.8289999999997</v>
          </cell>
        </row>
        <row r="695">
          <cell r="C695">
            <v>-3.601899</v>
          </cell>
          <cell r="E695">
            <v>-9792.9089999999997</v>
          </cell>
        </row>
        <row r="696">
          <cell r="C696">
            <v>-3.6059049999999999</v>
          </cell>
          <cell r="E696">
            <v>-9808.0490000000009</v>
          </cell>
        </row>
        <row r="697">
          <cell r="C697">
            <v>-3.6099109999999999</v>
          </cell>
          <cell r="E697">
            <v>-9823.2060000000001</v>
          </cell>
        </row>
        <row r="698">
          <cell r="C698">
            <v>-3.6138569999999999</v>
          </cell>
          <cell r="E698">
            <v>-9838.4429999999993</v>
          </cell>
        </row>
        <row r="699">
          <cell r="C699">
            <v>-3.6179220000000001</v>
          </cell>
          <cell r="E699">
            <v>-9853.7180000000008</v>
          </cell>
        </row>
        <row r="700">
          <cell r="C700">
            <v>-3.621928</v>
          </cell>
          <cell r="E700">
            <v>-9868.9889999999996</v>
          </cell>
        </row>
        <row r="701">
          <cell r="C701">
            <v>-3.6258750000000002</v>
          </cell>
          <cell r="E701">
            <v>-9884.3230000000003</v>
          </cell>
        </row>
        <row r="702">
          <cell r="C702">
            <v>-3.6299399999999999</v>
          </cell>
          <cell r="E702">
            <v>-9899.6239999999998</v>
          </cell>
        </row>
        <row r="703">
          <cell r="C703">
            <v>-3.6339459999999999</v>
          </cell>
          <cell r="E703">
            <v>-9914.9410000000007</v>
          </cell>
        </row>
        <row r="704">
          <cell r="C704">
            <v>-3.6378919999999999</v>
          </cell>
          <cell r="E704">
            <v>-9930.2340000000004</v>
          </cell>
        </row>
        <row r="705">
          <cell r="C705">
            <v>-3.6418979999999999</v>
          </cell>
          <cell r="E705">
            <v>-9945.5509999999995</v>
          </cell>
        </row>
        <row r="706">
          <cell r="C706">
            <v>-3.6459640000000002</v>
          </cell>
          <cell r="E706">
            <v>-9960.9159999999993</v>
          </cell>
        </row>
        <row r="707">
          <cell r="C707">
            <v>-3.6498499999999998</v>
          </cell>
          <cell r="E707">
            <v>-9976.2919999999995</v>
          </cell>
        </row>
        <row r="708">
          <cell r="C708">
            <v>-3.6538560000000002</v>
          </cell>
          <cell r="E708">
            <v>-9991.7109999999993</v>
          </cell>
        </row>
        <row r="709">
          <cell r="C709">
            <v>-3.6579220000000001</v>
          </cell>
          <cell r="E709">
            <v>-10007.1</v>
          </cell>
        </row>
        <row r="710">
          <cell r="C710">
            <v>-3.6618680000000001</v>
          </cell>
          <cell r="E710">
            <v>-10022.469999999999</v>
          </cell>
        </row>
        <row r="711">
          <cell r="C711">
            <v>-3.6658740000000001</v>
          </cell>
          <cell r="E711">
            <v>-10037.83</v>
          </cell>
        </row>
        <row r="712">
          <cell r="C712">
            <v>-3.66988</v>
          </cell>
          <cell r="E712">
            <v>-10053.049999999999</v>
          </cell>
        </row>
        <row r="713">
          <cell r="C713">
            <v>-3.6738849999999998</v>
          </cell>
          <cell r="E713">
            <v>-10068.14</v>
          </cell>
        </row>
        <row r="714">
          <cell r="C714">
            <v>-3.677832</v>
          </cell>
          <cell r="E714">
            <v>-10083.19</v>
          </cell>
        </row>
        <row r="715">
          <cell r="C715">
            <v>-3.6818970000000002</v>
          </cell>
          <cell r="E715">
            <v>-10098.280000000001</v>
          </cell>
        </row>
        <row r="716">
          <cell r="C716">
            <v>-3.6858430000000002</v>
          </cell>
          <cell r="E716">
            <v>-10113.459999999999</v>
          </cell>
        </row>
        <row r="717">
          <cell r="C717">
            <v>-3.6898490000000002</v>
          </cell>
          <cell r="E717">
            <v>-10128.620000000001</v>
          </cell>
        </row>
        <row r="718">
          <cell r="C718">
            <v>-3.6939150000000001</v>
          </cell>
          <cell r="E718">
            <v>-10143.76</v>
          </cell>
        </row>
        <row r="719">
          <cell r="C719">
            <v>-3.6978010000000001</v>
          </cell>
          <cell r="E719">
            <v>-10158.83</v>
          </cell>
        </row>
        <row r="720">
          <cell r="C720">
            <v>-3.7018070000000001</v>
          </cell>
          <cell r="E720">
            <v>-10173.83</v>
          </cell>
        </row>
        <row r="721">
          <cell r="C721">
            <v>-3.705873</v>
          </cell>
          <cell r="E721">
            <v>-10188.82</v>
          </cell>
        </row>
        <row r="722">
          <cell r="C722">
            <v>-3.709819</v>
          </cell>
          <cell r="E722">
            <v>-10203.91</v>
          </cell>
        </row>
        <row r="723">
          <cell r="C723">
            <v>-3.7138249999999999</v>
          </cell>
          <cell r="E723">
            <v>-10219.08</v>
          </cell>
        </row>
        <row r="724">
          <cell r="C724">
            <v>-3.7178309999999999</v>
          </cell>
          <cell r="E724">
            <v>-10234.24</v>
          </cell>
        </row>
        <row r="725">
          <cell r="C725">
            <v>-3.7218369999999998</v>
          </cell>
          <cell r="E725">
            <v>-10249.450000000001</v>
          </cell>
        </row>
        <row r="726">
          <cell r="C726">
            <v>-3.7257829999999998</v>
          </cell>
          <cell r="E726">
            <v>-10264.69</v>
          </cell>
        </row>
        <row r="727">
          <cell r="C727">
            <v>-3.7298480000000001</v>
          </cell>
          <cell r="E727">
            <v>-10280.01</v>
          </cell>
        </row>
        <row r="728">
          <cell r="C728">
            <v>-3.733854</v>
          </cell>
          <cell r="E728">
            <v>-10295.36</v>
          </cell>
        </row>
        <row r="729">
          <cell r="C729">
            <v>-3.7378010000000002</v>
          </cell>
          <cell r="E729">
            <v>-10310.65</v>
          </cell>
        </row>
        <row r="730">
          <cell r="C730">
            <v>-3.741806</v>
          </cell>
          <cell r="E730">
            <v>-10325.93</v>
          </cell>
        </row>
        <row r="731">
          <cell r="C731">
            <v>-3.745752</v>
          </cell>
          <cell r="E731">
            <v>-10341.219999999999</v>
          </cell>
        </row>
        <row r="732">
          <cell r="C732">
            <v>-3.7497579999999999</v>
          </cell>
          <cell r="E732">
            <v>-10356.44</v>
          </cell>
        </row>
        <row r="733">
          <cell r="C733">
            <v>-3.7537639999999999</v>
          </cell>
          <cell r="E733">
            <v>-10371.620000000001</v>
          </cell>
        </row>
        <row r="734">
          <cell r="C734">
            <v>-3.7577699999999998</v>
          </cell>
          <cell r="E734">
            <v>-10386.81</v>
          </cell>
        </row>
        <row r="735">
          <cell r="C735">
            <v>-3.7617159999999998</v>
          </cell>
          <cell r="E735">
            <v>-10401.879999999999</v>
          </cell>
        </row>
        <row r="736">
          <cell r="C736">
            <v>-3.7657820000000002</v>
          </cell>
          <cell r="E736">
            <v>-10416.99</v>
          </cell>
        </row>
        <row r="737">
          <cell r="C737">
            <v>-3.7697880000000001</v>
          </cell>
          <cell r="E737">
            <v>-10432.15</v>
          </cell>
        </row>
        <row r="738">
          <cell r="C738">
            <v>-3.7737340000000001</v>
          </cell>
          <cell r="E738">
            <v>-10447.370000000001</v>
          </cell>
        </row>
        <row r="739">
          <cell r="C739">
            <v>-3.7778</v>
          </cell>
          <cell r="E739">
            <v>-10462.67</v>
          </cell>
        </row>
        <row r="740">
          <cell r="C740">
            <v>-3.7817460000000001</v>
          </cell>
          <cell r="E740">
            <v>-10478.030000000001</v>
          </cell>
        </row>
        <row r="741">
          <cell r="C741">
            <v>-3.7858109999999998</v>
          </cell>
          <cell r="E741">
            <v>-10493.37</v>
          </cell>
        </row>
        <row r="742">
          <cell r="C742">
            <v>-3.7898170000000002</v>
          </cell>
          <cell r="E742">
            <v>-10508.65</v>
          </cell>
        </row>
        <row r="743">
          <cell r="C743">
            <v>-3.7937630000000002</v>
          </cell>
          <cell r="E743">
            <v>-10523.89</v>
          </cell>
        </row>
        <row r="744">
          <cell r="C744">
            <v>-3.7977690000000002</v>
          </cell>
          <cell r="E744">
            <v>-10539.14</v>
          </cell>
        </row>
        <row r="745">
          <cell r="C745">
            <v>-3.8017750000000001</v>
          </cell>
          <cell r="E745">
            <v>-10554.45</v>
          </cell>
        </row>
        <row r="746">
          <cell r="C746">
            <v>-3.8057210000000001</v>
          </cell>
          <cell r="E746">
            <v>-10569.81</v>
          </cell>
        </row>
        <row r="747">
          <cell r="C747">
            <v>-3.809787</v>
          </cell>
          <cell r="E747">
            <v>-10585.16</v>
          </cell>
        </row>
        <row r="748">
          <cell r="C748">
            <v>-3.813793</v>
          </cell>
          <cell r="E748">
            <v>-10600.52</v>
          </cell>
        </row>
        <row r="749">
          <cell r="C749">
            <v>-3.817739</v>
          </cell>
          <cell r="E749">
            <v>-10615.81</v>
          </cell>
        </row>
        <row r="750">
          <cell r="C750">
            <v>-3.8217449999999999</v>
          </cell>
          <cell r="E750">
            <v>-10630.94</v>
          </cell>
        </row>
        <row r="751">
          <cell r="C751">
            <v>-3.8258109999999999</v>
          </cell>
          <cell r="E751">
            <v>-10646.06</v>
          </cell>
        </row>
        <row r="752">
          <cell r="C752">
            <v>-3.8297569999999999</v>
          </cell>
          <cell r="E752">
            <v>-10661.17</v>
          </cell>
        </row>
        <row r="753">
          <cell r="C753">
            <v>-3.8337629999999998</v>
          </cell>
          <cell r="E753">
            <v>-10676.29</v>
          </cell>
        </row>
        <row r="754">
          <cell r="C754">
            <v>-3.8377680000000001</v>
          </cell>
          <cell r="E754">
            <v>-10691.48</v>
          </cell>
        </row>
        <row r="755">
          <cell r="C755">
            <v>-3.8417150000000002</v>
          </cell>
          <cell r="E755">
            <v>-10706.72</v>
          </cell>
        </row>
        <row r="756">
          <cell r="C756">
            <v>-3.84572</v>
          </cell>
          <cell r="E756">
            <v>-10722.02</v>
          </cell>
        </row>
        <row r="757">
          <cell r="C757">
            <v>-3.849726</v>
          </cell>
          <cell r="E757">
            <v>-10737.31</v>
          </cell>
        </row>
        <row r="758">
          <cell r="C758">
            <v>-3.853672</v>
          </cell>
          <cell r="E758">
            <v>-10752.61</v>
          </cell>
        </row>
        <row r="759">
          <cell r="C759">
            <v>-3.8576779999999999</v>
          </cell>
          <cell r="E759">
            <v>-10767.87</v>
          </cell>
        </row>
        <row r="760">
          <cell r="C760">
            <v>-3.8616839999999999</v>
          </cell>
          <cell r="E760">
            <v>-10783.09</v>
          </cell>
        </row>
        <row r="761">
          <cell r="C761">
            <v>-3.8656899999999998</v>
          </cell>
          <cell r="E761">
            <v>-10798.27</v>
          </cell>
        </row>
        <row r="762">
          <cell r="C762">
            <v>-3.8696959999999998</v>
          </cell>
          <cell r="E762">
            <v>-10813.42</v>
          </cell>
        </row>
        <row r="763">
          <cell r="C763">
            <v>-3.8737020000000002</v>
          </cell>
          <cell r="E763">
            <v>-10828.58</v>
          </cell>
        </row>
        <row r="764">
          <cell r="C764">
            <v>-3.8776480000000002</v>
          </cell>
          <cell r="E764">
            <v>-10843.77</v>
          </cell>
        </row>
        <row r="765">
          <cell r="C765">
            <v>-3.8816540000000002</v>
          </cell>
          <cell r="E765">
            <v>-10858.88</v>
          </cell>
        </row>
        <row r="766">
          <cell r="C766">
            <v>-3.8857200000000001</v>
          </cell>
          <cell r="E766">
            <v>-10874.02</v>
          </cell>
        </row>
        <row r="767">
          <cell r="C767">
            <v>-3.8896660000000001</v>
          </cell>
          <cell r="E767">
            <v>-10889.22</v>
          </cell>
        </row>
        <row r="768">
          <cell r="C768">
            <v>-3.893672</v>
          </cell>
          <cell r="E768">
            <v>-10904.35</v>
          </cell>
        </row>
        <row r="769">
          <cell r="C769">
            <v>-3.8977369999999998</v>
          </cell>
          <cell r="E769">
            <v>-10919.43</v>
          </cell>
        </row>
        <row r="770">
          <cell r="C770">
            <v>-3.9016829999999998</v>
          </cell>
          <cell r="E770">
            <v>-10934.55</v>
          </cell>
        </row>
        <row r="771">
          <cell r="C771">
            <v>-3.9056890000000002</v>
          </cell>
          <cell r="E771">
            <v>-10949.71</v>
          </cell>
        </row>
        <row r="772">
          <cell r="C772">
            <v>-3.9096950000000001</v>
          </cell>
          <cell r="E772">
            <v>-10964.86</v>
          </cell>
        </row>
        <row r="773">
          <cell r="C773">
            <v>-3.913761</v>
          </cell>
          <cell r="E773">
            <v>-10980</v>
          </cell>
        </row>
        <row r="774">
          <cell r="C774">
            <v>-3.9177070000000001</v>
          </cell>
          <cell r="E774">
            <v>-10995.24</v>
          </cell>
        </row>
        <row r="775">
          <cell r="C775">
            <v>-3.9216530000000001</v>
          </cell>
          <cell r="E775">
            <v>-11010.5</v>
          </cell>
        </row>
        <row r="776">
          <cell r="C776">
            <v>-3.9257789999999999</v>
          </cell>
          <cell r="E776">
            <v>-11025.73</v>
          </cell>
        </row>
        <row r="777">
          <cell r="C777">
            <v>-3.9297249999999999</v>
          </cell>
          <cell r="E777">
            <v>-11040.93</v>
          </cell>
        </row>
        <row r="778">
          <cell r="C778">
            <v>-3.9337309999999999</v>
          </cell>
          <cell r="E778">
            <v>-11056.13</v>
          </cell>
        </row>
        <row r="779">
          <cell r="C779">
            <v>-3.9377970000000002</v>
          </cell>
          <cell r="E779">
            <v>-11071.3</v>
          </cell>
        </row>
        <row r="780">
          <cell r="C780">
            <v>-3.9417420000000001</v>
          </cell>
          <cell r="E780">
            <v>-11086.44</v>
          </cell>
        </row>
        <row r="781">
          <cell r="C781">
            <v>-3.9456889999999998</v>
          </cell>
          <cell r="E781">
            <v>-11101.58</v>
          </cell>
        </row>
        <row r="782">
          <cell r="C782">
            <v>-3.9498139999999999</v>
          </cell>
          <cell r="E782">
            <v>-11116.77</v>
          </cell>
        </row>
        <row r="783">
          <cell r="C783">
            <v>-3.9537599999999999</v>
          </cell>
          <cell r="E783">
            <v>-11132.01</v>
          </cell>
        </row>
        <row r="784">
          <cell r="C784">
            <v>-3.9577070000000001</v>
          </cell>
          <cell r="E784">
            <v>-11147.28</v>
          </cell>
        </row>
        <row r="785">
          <cell r="C785">
            <v>-3.9618319999999998</v>
          </cell>
          <cell r="E785">
            <v>-11162.64</v>
          </cell>
        </row>
        <row r="786">
          <cell r="C786">
            <v>-3.9657779999999998</v>
          </cell>
          <cell r="E786">
            <v>-11178.02</v>
          </cell>
        </row>
        <row r="787">
          <cell r="C787">
            <v>-3.9697840000000002</v>
          </cell>
          <cell r="E787">
            <v>-11193.38</v>
          </cell>
        </row>
        <row r="788">
          <cell r="C788">
            <v>-3.9738500000000001</v>
          </cell>
          <cell r="E788">
            <v>-11208.77</v>
          </cell>
        </row>
        <row r="789">
          <cell r="C789">
            <v>-3.977795</v>
          </cell>
          <cell r="E789">
            <v>-11224.11</v>
          </cell>
        </row>
        <row r="790">
          <cell r="C790">
            <v>-3.9817420000000001</v>
          </cell>
          <cell r="E790">
            <v>-11239.44</v>
          </cell>
        </row>
        <row r="791">
          <cell r="C791">
            <v>-3.9858069999999999</v>
          </cell>
          <cell r="E791">
            <v>-11254.69</v>
          </cell>
        </row>
        <row r="792">
          <cell r="C792">
            <v>-3.9898129999999998</v>
          </cell>
          <cell r="E792">
            <v>-11269.88</v>
          </cell>
        </row>
        <row r="793">
          <cell r="C793">
            <v>-3.9938189999999998</v>
          </cell>
          <cell r="E793">
            <v>-11285.07</v>
          </cell>
        </row>
        <row r="794">
          <cell r="C794">
            <v>-3.9978250000000002</v>
          </cell>
          <cell r="E794">
            <v>-11300.27</v>
          </cell>
        </row>
        <row r="795">
          <cell r="C795">
            <v>-4.0018310000000001</v>
          </cell>
          <cell r="E795">
            <v>-11315.41</v>
          </cell>
        </row>
        <row r="796">
          <cell r="C796">
            <v>-4.0058369999999996</v>
          </cell>
          <cell r="E796">
            <v>-11330.48</v>
          </cell>
        </row>
        <row r="797">
          <cell r="C797">
            <v>-4.009843</v>
          </cell>
          <cell r="E797">
            <v>-11345.6</v>
          </cell>
        </row>
        <row r="798">
          <cell r="C798">
            <v>-4.0138480000000003</v>
          </cell>
          <cell r="E798">
            <v>-11360.81</v>
          </cell>
        </row>
        <row r="799">
          <cell r="C799">
            <v>-4.017855</v>
          </cell>
          <cell r="E799">
            <v>-11376.07</v>
          </cell>
        </row>
        <row r="800">
          <cell r="C800">
            <v>-4.0218610000000004</v>
          </cell>
          <cell r="E800">
            <v>-11391.33</v>
          </cell>
        </row>
        <row r="801">
          <cell r="C801">
            <v>-4.0258659999999997</v>
          </cell>
          <cell r="E801">
            <v>-11406.58</v>
          </cell>
        </row>
        <row r="802">
          <cell r="C802">
            <v>-4.0298720000000001</v>
          </cell>
          <cell r="E802">
            <v>-11421.73</v>
          </cell>
        </row>
        <row r="803">
          <cell r="C803">
            <v>-4.0338779999999996</v>
          </cell>
          <cell r="E803">
            <v>-11436.88</v>
          </cell>
        </row>
        <row r="804">
          <cell r="C804">
            <v>-4.037884</v>
          </cell>
          <cell r="E804">
            <v>-11452.12</v>
          </cell>
        </row>
        <row r="805">
          <cell r="C805">
            <v>-4.0419499999999999</v>
          </cell>
          <cell r="E805">
            <v>-11467.44</v>
          </cell>
        </row>
        <row r="806">
          <cell r="C806">
            <v>-4.0458959999999999</v>
          </cell>
          <cell r="E806">
            <v>-11482.78</v>
          </cell>
        </row>
        <row r="807">
          <cell r="C807">
            <v>-4.0499020000000003</v>
          </cell>
          <cell r="E807">
            <v>-11498.08</v>
          </cell>
        </row>
        <row r="808">
          <cell r="C808">
            <v>-4.0539069999999997</v>
          </cell>
          <cell r="E808">
            <v>-11513.37</v>
          </cell>
        </row>
        <row r="809">
          <cell r="C809">
            <v>-4.0579130000000001</v>
          </cell>
          <cell r="E809">
            <v>-11528.62</v>
          </cell>
        </row>
        <row r="810">
          <cell r="C810">
            <v>-4.0618600000000002</v>
          </cell>
          <cell r="E810">
            <v>-11543.81</v>
          </cell>
        </row>
        <row r="811">
          <cell r="C811">
            <v>-4.0658659999999998</v>
          </cell>
          <cell r="E811">
            <v>-11558.98</v>
          </cell>
        </row>
        <row r="812">
          <cell r="C812">
            <v>-4.069871</v>
          </cell>
          <cell r="E812">
            <v>-11574.1</v>
          </cell>
        </row>
        <row r="813">
          <cell r="C813">
            <v>-4.0738770000000004</v>
          </cell>
          <cell r="E813">
            <v>-11589.22</v>
          </cell>
        </row>
        <row r="814">
          <cell r="C814">
            <v>-4.0778829999999999</v>
          </cell>
          <cell r="E814">
            <v>-11604.42</v>
          </cell>
        </row>
        <row r="815">
          <cell r="C815">
            <v>-4.0818890000000003</v>
          </cell>
          <cell r="E815">
            <v>-11619.64</v>
          </cell>
        </row>
        <row r="816">
          <cell r="C816">
            <v>-4.0858949999999998</v>
          </cell>
          <cell r="E816">
            <v>-11634.8</v>
          </cell>
        </row>
        <row r="817">
          <cell r="C817">
            <v>-4.0899010000000002</v>
          </cell>
          <cell r="E817">
            <v>-11649.9</v>
          </cell>
        </row>
        <row r="818">
          <cell r="C818">
            <v>-4.0939069999999997</v>
          </cell>
          <cell r="E818">
            <v>-11664.99</v>
          </cell>
        </row>
        <row r="819">
          <cell r="C819">
            <v>-4.0979130000000001</v>
          </cell>
          <cell r="E819">
            <v>-11680.11</v>
          </cell>
        </row>
        <row r="820">
          <cell r="C820">
            <v>-4.1019180000000004</v>
          </cell>
          <cell r="E820">
            <v>-11695.33</v>
          </cell>
        </row>
        <row r="821">
          <cell r="C821">
            <v>-4.1059239999999999</v>
          </cell>
          <cell r="E821">
            <v>-11710.58</v>
          </cell>
        </row>
        <row r="822">
          <cell r="C822">
            <v>-4.1099300000000003</v>
          </cell>
          <cell r="E822">
            <v>-11725.8</v>
          </cell>
        </row>
        <row r="823">
          <cell r="C823">
            <v>-4.1139359999999998</v>
          </cell>
          <cell r="E823">
            <v>-11741.01</v>
          </cell>
        </row>
        <row r="824">
          <cell r="C824">
            <v>-4.1179420000000002</v>
          </cell>
          <cell r="E824">
            <v>-11756.17</v>
          </cell>
        </row>
        <row r="825">
          <cell r="C825">
            <v>-4.1218880000000002</v>
          </cell>
          <cell r="E825">
            <v>-11771.26</v>
          </cell>
        </row>
        <row r="826">
          <cell r="C826">
            <v>-4.1258340000000002</v>
          </cell>
          <cell r="E826">
            <v>-11786.36</v>
          </cell>
        </row>
        <row r="827">
          <cell r="C827">
            <v>-4.1298409999999999</v>
          </cell>
          <cell r="E827">
            <v>-11801.38</v>
          </cell>
        </row>
        <row r="828">
          <cell r="C828">
            <v>-4.1337859999999997</v>
          </cell>
          <cell r="E828">
            <v>-11816.38</v>
          </cell>
        </row>
        <row r="829">
          <cell r="C829">
            <v>-4.1377920000000001</v>
          </cell>
          <cell r="E829">
            <v>-11831.51</v>
          </cell>
        </row>
        <row r="830">
          <cell r="C830">
            <v>-4.141858</v>
          </cell>
          <cell r="E830">
            <v>-11846.78</v>
          </cell>
        </row>
        <row r="831">
          <cell r="C831">
            <v>-4.145804</v>
          </cell>
          <cell r="E831">
            <v>-11862.13</v>
          </cell>
        </row>
        <row r="832">
          <cell r="C832">
            <v>-4.1498100000000004</v>
          </cell>
          <cell r="E832">
            <v>-11877.49</v>
          </cell>
        </row>
        <row r="833">
          <cell r="C833">
            <v>-4.1538760000000003</v>
          </cell>
          <cell r="E833">
            <v>-11892.83</v>
          </cell>
        </row>
        <row r="834">
          <cell r="C834">
            <v>-4.1578220000000004</v>
          </cell>
          <cell r="E834">
            <v>-11908.1</v>
          </cell>
        </row>
        <row r="835">
          <cell r="C835">
            <v>-4.1618279999999999</v>
          </cell>
          <cell r="E835">
            <v>-11923.31</v>
          </cell>
        </row>
        <row r="836">
          <cell r="C836">
            <v>-4.1658929999999996</v>
          </cell>
          <cell r="E836">
            <v>-11938.53</v>
          </cell>
        </row>
        <row r="837">
          <cell r="C837">
            <v>-4.1698389999999996</v>
          </cell>
          <cell r="E837">
            <v>-11953.8</v>
          </cell>
        </row>
        <row r="838">
          <cell r="C838">
            <v>-4.1738460000000002</v>
          </cell>
          <cell r="E838">
            <v>-11969.04</v>
          </cell>
        </row>
        <row r="839">
          <cell r="C839">
            <v>-4.1778510000000004</v>
          </cell>
          <cell r="E839">
            <v>-11984.23</v>
          </cell>
        </row>
        <row r="840">
          <cell r="C840">
            <v>-4.1818569999999999</v>
          </cell>
          <cell r="E840">
            <v>-11999.38</v>
          </cell>
        </row>
        <row r="841">
          <cell r="C841">
            <v>-4.1858630000000003</v>
          </cell>
          <cell r="E841">
            <v>-12014.43</v>
          </cell>
        </row>
        <row r="842">
          <cell r="C842">
            <v>-4.1898689999999998</v>
          </cell>
          <cell r="E842">
            <v>-12029.49</v>
          </cell>
        </row>
        <row r="843">
          <cell r="C843">
            <v>-4.1938149999999998</v>
          </cell>
          <cell r="E843">
            <v>-12044.62</v>
          </cell>
        </row>
        <row r="844">
          <cell r="C844">
            <v>-4.1978809999999998</v>
          </cell>
          <cell r="E844">
            <v>-12059.73</v>
          </cell>
        </row>
        <row r="845">
          <cell r="C845">
            <v>-4.2018269999999998</v>
          </cell>
          <cell r="E845">
            <v>-12074.83</v>
          </cell>
        </row>
        <row r="846">
          <cell r="C846">
            <v>-4.2057729999999998</v>
          </cell>
          <cell r="E846">
            <v>-12089.96</v>
          </cell>
        </row>
        <row r="847">
          <cell r="C847">
            <v>-4.2098389999999997</v>
          </cell>
          <cell r="E847">
            <v>-12105.06</v>
          </cell>
        </row>
        <row r="848">
          <cell r="C848">
            <v>-4.2137849999999997</v>
          </cell>
          <cell r="E848">
            <v>-12120.23</v>
          </cell>
        </row>
        <row r="849">
          <cell r="C849">
            <v>-4.2177910000000001</v>
          </cell>
          <cell r="E849">
            <v>-12135.43</v>
          </cell>
        </row>
        <row r="850">
          <cell r="C850">
            <v>-4.2217960000000003</v>
          </cell>
          <cell r="E850">
            <v>-12150.58</v>
          </cell>
        </row>
        <row r="851">
          <cell r="C851">
            <v>-4.225803</v>
          </cell>
          <cell r="E851">
            <v>-12165.7</v>
          </cell>
        </row>
        <row r="852">
          <cell r="C852">
            <v>-4.2298679999999997</v>
          </cell>
          <cell r="E852">
            <v>-12180.79</v>
          </cell>
        </row>
        <row r="853">
          <cell r="C853">
            <v>-4.2338740000000001</v>
          </cell>
          <cell r="E853">
            <v>-12195.86</v>
          </cell>
        </row>
        <row r="854">
          <cell r="C854">
            <v>-4.2378200000000001</v>
          </cell>
          <cell r="E854">
            <v>-12210.95</v>
          </cell>
        </row>
        <row r="855">
          <cell r="C855">
            <v>-4.2418259999999997</v>
          </cell>
          <cell r="E855">
            <v>-12226.02</v>
          </cell>
        </row>
        <row r="856">
          <cell r="C856">
            <v>-4.2458320000000001</v>
          </cell>
          <cell r="E856">
            <v>-12241.04</v>
          </cell>
        </row>
        <row r="857">
          <cell r="C857">
            <v>-4.2497780000000001</v>
          </cell>
          <cell r="E857">
            <v>-12256.05</v>
          </cell>
        </row>
        <row r="858">
          <cell r="C858">
            <v>-4.253844</v>
          </cell>
          <cell r="E858">
            <v>-12271.05</v>
          </cell>
        </row>
        <row r="859">
          <cell r="C859">
            <v>-4.2578500000000004</v>
          </cell>
          <cell r="E859">
            <v>-12286.04</v>
          </cell>
        </row>
        <row r="860">
          <cell r="C860">
            <v>-4.2618559999999999</v>
          </cell>
          <cell r="E860">
            <v>-12301.08</v>
          </cell>
        </row>
        <row r="861">
          <cell r="C861">
            <v>-4.2659209999999996</v>
          </cell>
          <cell r="E861">
            <v>-12316.24</v>
          </cell>
        </row>
        <row r="862">
          <cell r="C862">
            <v>-4.2698669999999996</v>
          </cell>
          <cell r="E862">
            <v>-12331.48</v>
          </cell>
        </row>
        <row r="863">
          <cell r="C863">
            <v>-4.2738139999999998</v>
          </cell>
          <cell r="E863">
            <v>-12346.78</v>
          </cell>
        </row>
        <row r="864">
          <cell r="C864">
            <v>-4.2778790000000004</v>
          </cell>
          <cell r="E864">
            <v>-12362.12</v>
          </cell>
        </row>
        <row r="865">
          <cell r="C865">
            <v>-4.2818250000000004</v>
          </cell>
          <cell r="E865">
            <v>-12377.48</v>
          </cell>
        </row>
        <row r="866">
          <cell r="C866">
            <v>-4.2858309999999999</v>
          </cell>
          <cell r="E866">
            <v>-12392.81</v>
          </cell>
        </row>
        <row r="867">
          <cell r="C867">
            <v>-4.2898370000000003</v>
          </cell>
          <cell r="E867">
            <v>-12408.11</v>
          </cell>
        </row>
        <row r="868">
          <cell r="C868">
            <v>-4.2938429999999999</v>
          </cell>
          <cell r="E868">
            <v>-12423.37</v>
          </cell>
        </row>
        <row r="869">
          <cell r="C869">
            <v>-4.2977889999999999</v>
          </cell>
          <cell r="E869">
            <v>-12438.54</v>
          </cell>
        </row>
        <row r="870">
          <cell r="C870">
            <v>-4.3018549999999998</v>
          </cell>
          <cell r="E870">
            <v>-12453.64</v>
          </cell>
        </row>
        <row r="871">
          <cell r="C871">
            <v>-4.30586</v>
          </cell>
          <cell r="E871">
            <v>-12468.74</v>
          </cell>
        </row>
        <row r="872">
          <cell r="C872">
            <v>-4.309806</v>
          </cell>
          <cell r="E872">
            <v>-12483.81</v>
          </cell>
        </row>
        <row r="873">
          <cell r="C873">
            <v>-4.3138719999999999</v>
          </cell>
          <cell r="E873">
            <v>-12498.95</v>
          </cell>
        </row>
        <row r="874">
          <cell r="C874">
            <v>-4.3178190000000001</v>
          </cell>
          <cell r="E874">
            <v>-12514.1</v>
          </cell>
        </row>
        <row r="875">
          <cell r="C875">
            <v>-4.3218240000000003</v>
          </cell>
          <cell r="E875">
            <v>-12529.2</v>
          </cell>
        </row>
        <row r="876">
          <cell r="C876">
            <v>-4.3258299999999998</v>
          </cell>
          <cell r="E876">
            <v>-12544.24</v>
          </cell>
        </row>
        <row r="877">
          <cell r="C877">
            <v>-4.3298360000000002</v>
          </cell>
          <cell r="E877">
            <v>-12559.27</v>
          </cell>
        </row>
        <row r="878">
          <cell r="C878">
            <v>-4.3337820000000002</v>
          </cell>
          <cell r="E878">
            <v>-12574.26</v>
          </cell>
        </row>
        <row r="879">
          <cell r="C879">
            <v>-4.3377879999999998</v>
          </cell>
          <cell r="E879">
            <v>-12589.22</v>
          </cell>
        </row>
        <row r="880">
          <cell r="C880">
            <v>-4.3417940000000002</v>
          </cell>
          <cell r="E880">
            <v>-12604.19</v>
          </cell>
        </row>
        <row r="881">
          <cell r="C881">
            <v>-4.3457400000000002</v>
          </cell>
          <cell r="E881">
            <v>-12619.2</v>
          </cell>
        </row>
        <row r="882">
          <cell r="C882">
            <v>-4.3497459999999997</v>
          </cell>
          <cell r="E882">
            <v>-12634.25</v>
          </cell>
        </row>
        <row r="883">
          <cell r="C883">
            <v>-4.3538119999999996</v>
          </cell>
          <cell r="E883">
            <v>-12649.33</v>
          </cell>
        </row>
        <row r="884">
          <cell r="C884">
            <v>-4.3577579999999996</v>
          </cell>
          <cell r="E884">
            <v>-12664.37</v>
          </cell>
        </row>
        <row r="885">
          <cell r="C885">
            <v>-4.3618240000000004</v>
          </cell>
          <cell r="E885">
            <v>-12679.45</v>
          </cell>
        </row>
        <row r="886">
          <cell r="C886">
            <v>-4.3658289999999997</v>
          </cell>
          <cell r="E886">
            <v>-12694.59</v>
          </cell>
        </row>
        <row r="887">
          <cell r="C887">
            <v>-4.3698350000000001</v>
          </cell>
          <cell r="E887">
            <v>-12709.66</v>
          </cell>
        </row>
        <row r="888">
          <cell r="C888">
            <v>-4.3738409999999996</v>
          </cell>
          <cell r="E888">
            <v>-12724.71</v>
          </cell>
        </row>
        <row r="889">
          <cell r="C889">
            <v>-4.377847</v>
          </cell>
          <cell r="E889">
            <v>-12739.83</v>
          </cell>
        </row>
        <row r="890">
          <cell r="C890">
            <v>-4.3818530000000004</v>
          </cell>
          <cell r="E890">
            <v>-12754.96</v>
          </cell>
        </row>
        <row r="891">
          <cell r="C891">
            <v>-4.385859</v>
          </cell>
          <cell r="E891">
            <v>-12770.15</v>
          </cell>
        </row>
        <row r="892">
          <cell r="C892">
            <v>-4.3898650000000004</v>
          </cell>
          <cell r="E892">
            <v>-12785.42</v>
          </cell>
        </row>
        <row r="893">
          <cell r="C893">
            <v>-4.3938110000000004</v>
          </cell>
          <cell r="E893">
            <v>-12800.73</v>
          </cell>
        </row>
        <row r="894">
          <cell r="C894">
            <v>-4.3978169999999999</v>
          </cell>
          <cell r="E894">
            <v>-12815.95</v>
          </cell>
        </row>
        <row r="895">
          <cell r="C895">
            <v>-4.4018230000000003</v>
          </cell>
          <cell r="E895">
            <v>-12831.03</v>
          </cell>
        </row>
        <row r="896">
          <cell r="C896">
            <v>-4.4057690000000003</v>
          </cell>
          <cell r="E896">
            <v>-12845.93</v>
          </cell>
        </row>
        <row r="897">
          <cell r="C897">
            <v>-4.4097749999999998</v>
          </cell>
          <cell r="E897">
            <v>-12860.72</v>
          </cell>
        </row>
        <row r="898">
          <cell r="C898">
            <v>-4.4137810000000002</v>
          </cell>
          <cell r="E898">
            <v>-12875.47</v>
          </cell>
        </row>
        <row r="899">
          <cell r="C899">
            <v>-4.4177270000000002</v>
          </cell>
          <cell r="E899">
            <v>-12890.19</v>
          </cell>
        </row>
        <row r="900">
          <cell r="C900">
            <v>-4.4217919999999999</v>
          </cell>
          <cell r="E900">
            <v>-12904.89</v>
          </cell>
        </row>
        <row r="901">
          <cell r="C901">
            <v>-4.4257989999999996</v>
          </cell>
          <cell r="E901">
            <v>-12919.59</v>
          </cell>
        </row>
        <row r="902">
          <cell r="C902">
            <v>-4.4298039999999999</v>
          </cell>
          <cell r="E902">
            <v>-12934.44</v>
          </cell>
        </row>
        <row r="903">
          <cell r="C903">
            <v>-4.4338100000000003</v>
          </cell>
          <cell r="E903">
            <v>-12949.58</v>
          </cell>
        </row>
        <row r="904">
          <cell r="C904">
            <v>-4.4378159999999998</v>
          </cell>
          <cell r="E904">
            <v>-12964.88</v>
          </cell>
        </row>
        <row r="905">
          <cell r="C905">
            <v>-4.4417619999999998</v>
          </cell>
          <cell r="E905">
            <v>-12980.15</v>
          </cell>
        </row>
        <row r="906">
          <cell r="C906">
            <v>-4.4458279999999997</v>
          </cell>
          <cell r="E906">
            <v>-12995.39</v>
          </cell>
        </row>
        <row r="907">
          <cell r="C907">
            <v>-4.4498340000000001</v>
          </cell>
          <cell r="E907">
            <v>-13010.71</v>
          </cell>
        </row>
        <row r="908">
          <cell r="C908">
            <v>-4.4538399999999996</v>
          </cell>
          <cell r="E908">
            <v>-13025.95</v>
          </cell>
        </row>
        <row r="909">
          <cell r="C909">
            <v>-4.4579050000000002</v>
          </cell>
          <cell r="E909">
            <v>-13041.08</v>
          </cell>
        </row>
        <row r="910">
          <cell r="C910">
            <v>-4.4619109999999997</v>
          </cell>
          <cell r="E910">
            <v>-13056.26</v>
          </cell>
        </row>
        <row r="911">
          <cell r="C911">
            <v>-4.4658569999999997</v>
          </cell>
          <cell r="E911">
            <v>-13071.41</v>
          </cell>
        </row>
        <row r="912">
          <cell r="C912">
            <v>-4.4698630000000001</v>
          </cell>
          <cell r="E912">
            <v>-13086.53</v>
          </cell>
        </row>
        <row r="913">
          <cell r="C913">
            <v>-4.4738689999999997</v>
          </cell>
          <cell r="E913">
            <v>-13101.64</v>
          </cell>
        </row>
        <row r="914">
          <cell r="C914">
            <v>-4.477875</v>
          </cell>
          <cell r="E914">
            <v>-13116.72</v>
          </cell>
        </row>
        <row r="915">
          <cell r="C915">
            <v>-4.4818210000000001</v>
          </cell>
          <cell r="E915">
            <v>-13131.77</v>
          </cell>
        </row>
        <row r="916">
          <cell r="C916">
            <v>-4.4858269999999996</v>
          </cell>
          <cell r="E916">
            <v>-13146.74</v>
          </cell>
        </row>
        <row r="917">
          <cell r="C917">
            <v>-4.489833</v>
          </cell>
          <cell r="E917">
            <v>-13161.67</v>
          </cell>
        </row>
        <row r="918">
          <cell r="C918">
            <v>-4.4938390000000004</v>
          </cell>
          <cell r="E918">
            <v>-13176.63</v>
          </cell>
        </row>
        <row r="919">
          <cell r="C919">
            <v>-4.4977850000000004</v>
          </cell>
          <cell r="E919">
            <v>-13191.53</v>
          </cell>
        </row>
        <row r="920">
          <cell r="C920">
            <v>-4.5017909999999999</v>
          </cell>
          <cell r="E920">
            <v>-13206.37</v>
          </cell>
        </row>
        <row r="921">
          <cell r="C921">
            <v>-4.5057369999999999</v>
          </cell>
          <cell r="E921">
            <v>-13221.25</v>
          </cell>
        </row>
        <row r="922">
          <cell r="C922">
            <v>-4.5097430000000003</v>
          </cell>
          <cell r="E922">
            <v>-13236.09</v>
          </cell>
        </row>
        <row r="923">
          <cell r="C923">
            <v>-4.5137489999999998</v>
          </cell>
          <cell r="E923">
            <v>-13250.9</v>
          </cell>
        </row>
        <row r="924">
          <cell r="C924">
            <v>-4.5176949999999998</v>
          </cell>
          <cell r="E924">
            <v>-13265.65</v>
          </cell>
        </row>
        <row r="925">
          <cell r="C925">
            <v>-4.5217609999999997</v>
          </cell>
          <cell r="E925">
            <v>-13280.41</v>
          </cell>
        </row>
        <row r="926">
          <cell r="C926">
            <v>-4.5257059999999996</v>
          </cell>
          <cell r="E926">
            <v>-13295.23</v>
          </cell>
        </row>
        <row r="927">
          <cell r="C927">
            <v>-4.5296529999999997</v>
          </cell>
          <cell r="E927">
            <v>-13310.06</v>
          </cell>
        </row>
        <row r="928">
          <cell r="C928">
            <v>-4.5337180000000004</v>
          </cell>
          <cell r="E928">
            <v>-13324.98</v>
          </cell>
        </row>
        <row r="929">
          <cell r="C929">
            <v>-4.5377239999999999</v>
          </cell>
          <cell r="E929">
            <v>-13339.88</v>
          </cell>
        </row>
        <row r="930">
          <cell r="C930">
            <v>-4.5416699999999999</v>
          </cell>
          <cell r="E930">
            <v>-13354.8</v>
          </cell>
        </row>
        <row r="931">
          <cell r="C931">
            <v>-4.5457960000000002</v>
          </cell>
          <cell r="E931">
            <v>-13369.7</v>
          </cell>
        </row>
        <row r="932">
          <cell r="C932">
            <v>-4.5497420000000002</v>
          </cell>
          <cell r="E932">
            <v>-13384.58</v>
          </cell>
        </row>
        <row r="933">
          <cell r="C933">
            <v>-4.5536880000000002</v>
          </cell>
          <cell r="E933">
            <v>-13399.49</v>
          </cell>
        </row>
        <row r="934">
          <cell r="C934">
            <v>-4.5578139999999996</v>
          </cell>
          <cell r="E934">
            <v>-13414.42</v>
          </cell>
        </row>
        <row r="935">
          <cell r="C935">
            <v>-4.5618189999999998</v>
          </cell>
          <cell r="E935">
            <v>-13429.28</v>
          </cell>
        </row>
        <row r="936">
          <cell r="C936">
            <v>-4.565766</v>
          </cell>
          <cell r="E936">
            <v>-13444.14</v>
          </cell>
        </row>
        <row r="937">
          <cell r="C937">
            <v>-4.5698309999999998</v>
          </cell>
          <cell r="E937">
            <v>-13459.11</v>
          </cell>
        </row>
        <row r="938">
          <cell r="C938">
            <v>-4.5738370000000002</v>
          </cell>
          <cell r="E938">
            <v>-13474.11</v>
          </cell>
        </row>
        <row r="939">
          <cell r="C939">
            <v>-4.5777830000000002</v>
          </cell>
          <cell r="E939">
            <v>-13489.01</v>
          </cell>
        </row>
        <row r="940">
          <cell r="C940">
            <v>-4.5818490000000001</v>
          </cell>
          <cell r="E940">
            <v>-13503.89</v>
          </cell>
        </row>
        <row r="941">
          <cell r="C941">
            <v>-4.5858540000000003</v>
          </cell>
          <cell r="E941">
            <v>-13518.81</v>
          </cell>
        </row>
        <row r="942">
          <cell r="C942">
            <v>-4.5898009999999996</v>
          </cell>
          <cell r="E942">
            <v>-13533.8</v>
          </cell>
        </row>
        <row r="943">
          <cell r="C943">
            <v>-4.5939259999999997</v>
          </cell>
          <cell r="E943">
            <v>-13548.81</v>
          </cell>
        </row>
        <row r="944">
          <cell r="C944">
            <v>-4.5978719999999997</v>
          </cell>
          <cell r="E944">
            <v>-13563.85</v>
          </cell>
        </row>
        <row r="945">
          <cell r="C945">
            <v>-4.6018780000000001</v>
          </cell>
          <cell r="E945">
            <v>-13578.92</v>
          </cell>
        </row>
        <row r="946">
          <cell r="C946">
            <v>-4.605944</v>
          </cell>
          <cell r="E946">
            <v>-13593.96</v>
          </cell>
        </row>
        <row r="947">
          <cell r="C947">
            <v>-4.60989</v>
          </cell>
          <cell r="E947">
            <v>-13609</v>
          </cell>
        </row>
        <row r="948">
          <cell r="C948">
            <v>-4.613836</v>
          </cell>
          <cell r="E948">
            <v>-13624.05</v>
          </cell>
        </row>
        <row r="949">
          <cell r="C949">
            <v>-4.617902</v>
          </cell>
          <cell r="E949">
            <v>-13639.09</v>
          </cell>
        </row>
        <row r="950">
          <cell r="C950">
            <v>-4.621848</v>
          </cell>
          <cell r="E950">
            <v>-13654.04</v>
          </cell>
        </row>
        <row r="951">
          <cell r="C951">
            <v>-4.625794</v>
          </cell>
          <cell r="E951">
            <v>-13668.86</v>
          </cell>
        </row>
        <row r="952">
          <cell r="C952">
            <v>-4.6299200000000003</v>
          </cell>
          <cell r="E952">
            <v>-13683.56</v>
          </cell>
        </row>
        <row r="953">
          <cell r="C953">
            <v>-4.6338660000000003</v>
          </cell>
          <cell r="E953">
            <v>-13698.27</v>
          </cell>
        </row>
        <row r="954">
          <cell r="C954">
            <v>-4.6378120000000003</v>
          </cell>
          <cell r="E954">
            <v>-13713.03</v>
          </cell>
        </row>
        <row r="955">
          <cell r="C955">
            <v>-4.6419379999999997</v>
          </cell>
          <cell r="E955">
            <v>-13727.8</v>
          </cell>
        </row>
        <row r="956">
          <cell r="C956">
            <v>-4.6458240000000002</v>
          </cell>
          <cell r="E956">
            <v>-13742.48</v>
          </cell>
        </row>
        <row r="957">
          <cell r="C957">
            <v>-4.6497700000000002</v>
          </cell>
          <cell r="E957">
            <v>-13757.21</v>
          </cell>
        </row>
        <row r="958">
          <cell r="C958">
            <v>-4.6538950000000003</v>
          </cell>
          <cell r="E958">
            <v>-13772</v>
          </cell>
        </row>
        <row r="959">
          <cell r="C959">
            <v>-4.6578410000000003</v>
          </cell>
          <cell r="E959">
            <v>-13786.83</v>
          </cell>
        </row>
        <row r="960">
          <cell r="C960">
            <v>-4.6618469999999999</v>
          </cell>
          <cell r="E960">
            <v>-13801.64</v>
          </cell>
        </row>
        <row r="961">
          <cell r="C961">
            <v>-4.6658530000000003</v>
          </cell>
          <cell r="E961">
            <v>-13816.47</v>
          </cell>
        </row>
        <row r="962">
          <cell r="C962">
            <v>-4.6698589999999998</v>
          </cell>
          <cell r="E962">
            <v>-13831.31</v>
          </cell>
        </row>
        <row r="963">
          <cell r="C963">
            <v>-4.6738650000000002</v>
          </cell>
          <cell r="E963">
            <v>-13846.14</v>
          </cell>
        </row>
        <row r="964">
          <cell r="C964">
            <v>-4.6779310000000001</v>
          </cell>
          <cell r="E964">
            <v>-13860.93</v>
          </cell>
        </row>
        <row r="965">
          <cell r="C965">
            <v>-4.6818770000000001</v>
          </cell>
          <cell r="E965">
            <v>-13875.63</v>
          </cell>
        </row>
        <row r="966">
          <cell r="C966">
            <v>-4.685943</v>
          </cell>
          <cell r="E966">
            <v>-13890.28</v>
          </cell>
        </row>
        <row r="967">
          <cell r="C967">
            <v>-4.6898879999999998</v>
          </cell>
          <cell r="E967">
            <v>-13904.9</v>
          </cell>
        </row>
        <row r="968">
          <cell r="C968">
            <v>-4.6938950000000004</v>
          </cell>
          <cell r="E968">
            <v>-13919.57</v>
          </cell>
        </row>
        <row r="969">
          <cell r="C969">
            <v>-4.6978999999999997</v>
          </cell>
          <cell r="E969">
            <v>-13934.32</v>
          </cell>
        </row>
        <row r="970">
          <cell r="C970">
            <v>-4.7019060000000001</v>
          </cell>
          <cell r="E970">
            <v>-13949.15</v>
          </cell>
        </row>
        <row r="971">
          <cell r="C971">
            <v>-4.7058520000000001</v>
          </cell>
          <cell r="E971">
            <v>-13963.93</v>
          </cell>
        </row>
        <row r="972">
          <cell r="C972">
            <v>-4.709918</v>
          </cell>
          <cell r="E972">
            <v>-13978.65</v>
          </cell>
        </row>
        <row r="973">
          <cell r="C973">
            <v>-4.7138640000000001</v>
          </cell>
          <cell r="E973">
            <v>-13993.43</v>
          </cell>
        </row>
        <row r="974">
          <cell r="C974">
            <v>-4.7178699999999996</v>
          </cell>
          <cell r="E974">
            <v>-14008.21</v>
          </cell>
        </row>
        <row r="975">
          <cell r="C975">
            <v>-4.7219360000000004</v>
          </cell>
          <cell r="E975">
            <v>-14022.89</v>
          </cell>
        </row>
        <row r="976">
          <cell r="C976">
            <v>-4.7258820000000004</v>
          </cell>
          <cell r="E976">
            <v>-14037.59</v>
          </cell>
        </row>
        <row r="977">
          <cell r="C977">
            <v>-4.7298879999999999</v>
          </cell>
          <cell r="E977">
            <v>-14052.22</v>
          </cell>
        </row>
        <row r="978">
          <cell r="C978">
            <v>-4.7338930000000001</v>
          </cell>
          <cell r="E978">
            <v>-14066.8</v>
          </cell>
        </row>
        <row r="979">
          <cell r="C979">
            <v>-4.7378999999999998</v>
          </cell>
          <cell r="E979">
            <v>-14081.31</v>
          </cell>
        </row>
        <row r="980">
          <cell r="C980">
            <v>-4.7418449999999996</v>
          </cell>
          <cell r="E980">
            <v>-14095.8</v>
          </cell>
        </row>
        <row r="981">
          <cell r="C981">
            <v>-4.7458520000000002</v>
          </cell>
          <cell r="E981">
            <v>-14110.33</v>
          </cell>
        </row>
        <row r="982">
          <cell r="C982">
            <v>-4.7498570000000004</v>
          </cell>
          <cell r="E982">
            <v>-14124.83</v>
          </cell>
        </row>
        <row r="983">
          <cell r="C983">
            <v>-4.7538029999999996</v>
          </cell>
          <cell r="E983">
            <v>-14139.32</v>
          </cell>
        </row>
        <row r="984">
          <cell r="C984">
            <v>-4.757809</v>
          </cell>
          <cell r="E984">
            <v>-14153.82</v>
          </cell>
        </row>
        <row r="985">
          <cell r="C985">
            <v>-4.7618749999999999</v>
          </cell>
          <cell r="E985">
            <v>-14168.35</v>
          </cell>
        </row>
        <row r="986">
          <cell r="C986">
            <v>-4.7658209999999999</v>
          </cell>
          <cell r="E986">
            <v>-14183</v>
          </cell>
        </row>
        <row r="987">
          <cell r="C987">
            <v>-4.7698270000000003</v>
          </cell>
          <cell r="E987">
            <v>-14197.73</v>
          </cell>
        </row>
        <row r="988">
          <cell r="C988">
            <v>-4.7738329999999998</v>
          </cell>
          <cell r="E988">
            <v>-14212.5</v>
          </cell>
        </row>
        <row r="989">
          <cell r="C989">
            <v>-4.7778390000000002</v>
          </cell>
          <cell r="E989">
            <v>-14227.18</v>
          </cell>
        </row>
        <row r="990">
          <cell r="C990">
            <v>-4.7818449999999997</v>
          </cell>
          <cell r="E990">
            <v>-14241.88</v>
          </cell>
        </row>
        <row r="991">
          <cell r="C991">
            <v>-4.7858499999999999</v>
          </cell>
          <cell r="E991">
            <v>-14256.61</v>
          </cell>
        </row>
        <row r="992">
          <cell r="C992">
            <v>-4.7897970000000001</v>
          </cell>
          <cell r="E992">
            <v>-14271.34</v>
          </cell>
        </row>
        <row r="993">
          <cell r="C993">
            <v>-4.7938029999999996</v>
          </cell>
          <cell r="E993">
            <v>-14286.05</v>
          </cell>
        </row>
        <row r="994">
          <cell r="C994">
            <v>-4.7978680000000002</v>
          </cell>
          <cell r="E994">
            <v>-14300.65</v>
          </cell>
        </row>
        <row r="995">
          <cell r="C995">
            <v>-4.801755</v>
          </cell>
          <cell r="E995">
            <v>-14315.15</v>
          </cell>
        </row>
        <row r="996">
          <cell r="C996">
            <v>-4.8057600000000003</v>
          </cell>
          <cell r="E996">
            <v>-14329.65</v>
          </cell>
        </row>
        <row r="997">
          <cell r="C997">
            <v>-4.8098260000000002</v>
          </cell>
          <cell r="E997">
            <v>-14344.26</v>
          </cell>
        </row>
        <row r="998">
          <cell r="C998">
            <v>-4.8137119999999998</v>
          </cell>
          <cell r="E998">
            <v>-14358.96</v>
          </cell>
        </row>
        <row r="999">
          <cell r="C999">
            <v>-4.8177190000000003</v>
          </cell>
          <cell r="E999">
            <v>-14373.72</v>
          </cell>
        </row>
        <row r="1000">
          <cell r="C1000">
            <v>-4.8217840000000001</v>
          </cell>
          <cell r="E1000">
            <v>-14388.46</v>
          </cell>
        </row>
        <row r="1001">
          <cell r="C1001">
            <v>-4.8257899999999996</v>
          </cell>
          <cell r="E1001">
            <v>-14403.18</v>
          </cell>
        </row>
        <row r="1002">
          <cell r="C1002">
            <v>-4.829796</v>
          </cell>
          <cell r="E1002">
            <v>-14417.82</v>
          </cell>
        </row>
        <row r="1003">
          <cell r="C1003">
            <v>-4.8338020000000004</v>
          </cell>
          <cell r="E1003">
            <v>-14432.43</v>
          </cell>
        </row>
        <row r="1004">
          <cell r="C1004">
            <v>-4.8378079999999999</v>
          </cell>
          <cell r="E1004">
            <v>-14447.06</v>
          </cell>
        </row>
        <row r="1005">
          <cell r="C1005">
            <v>-4.8418140000000003</v>
          </cell>
          <cell r="E1005">
            <v>-14461.63</v>
          </cell>
        </row>
        <row r="1006">
          <cell r="C1006">
            <v>-4.8458189999999997</v>
          </cell>
          <cell r="E1006">
            <v>-14476.2</v>
          </cell>
        </row>
        <row r="1007">
          <cell r="C1007">
            <v>-4.8498250000000001</v>
          </cell>
          <cell r="E1007">
            <v>-14490.78</v>
          </cell>
        </row>
        <row r="1008">
          <cell r="C1008">
            <v>-4.8538309999999996</v>
          </cell>
          <cell r="E1008">
            <v>-14505.33</v>
          </cell>
        </row>
        <row r="1009">
          <cell r="C1009">
            <v>-4.8577769999999996</v>
          </cell>
          <cell r="E1009">
            <v>-14519.86</v>
          </cell>
        </row>
        <row r="1010">
          <cell r="C1010">
            <v>-4.8618430000000004</v>
          </cell>
          <cell r="E1010">
            <v>-14534.33</v>
          </cell>
        </row>
        <row r="1011">
          <cell r="C1011">
            <v>-4.8658489999999999</v>
          </cell>
          <cell r="E1011">
            <v>-14548.85</v>
          </cell>
        </row>
        <row r="1012">
          <cell r="C1012">
            <v>-4.8697949999999999</v>
          </cell>
          <cell r="E1012">
            <v>-14563.29</v>
          </cell>
        </row>
        <row r="1013">
          <cell r="C1013">
            <v>-4.8738010000000003</v>
          </cell>
          <cell r="E1013">
            <v>-14577.7</v>
          </cell>
        </row>
        <row r="1014">
          <cell r="C1014">
            <v>-4.8778670000000002</v>
          </cell>
          <cell r="E1014">
            <v>-14592.12</v>
          </cell>
        </row>
        <row r="1015">
          <cell r="C1015">
            <v>-4.881812</v>
          </cell>
          <cell r="E1015">
            <v>-14606.6</v>
          </cell>
        </row>
        <row r="1016">
          <cell r="C1016">
            <v>-4.8858779999999999</v>
          </cell>
          <cell r="E1016">
            <v>-14621.11</v>
          </cell>
        </row>
        <row r="1017">
          <cell r="C1017">
            <v>-4.8898849999999996</v>
          </cell>
          <cell r="E1017">
            <v>-14635.51</v>
          </cell>
        </row>
        <row r="1018">
          <cell r="C1018">
            <v>-4.8938309999999996</v>
          </cell>
          <cell r="E1018">
            <v>-14649.95</v>
          </cell>
        </row>
        <row r="1019">
          <cell r="C1019">
            <v>-4.8978359999999999</v>
          </cell>
          <cell r="E1019">
            <v>-14664.31</v>
          </cell>
        </row>
        <row r="1020">
          <cell r="C1020">
            <v>-4.9019019999999998</v>
          </cell>
          <cell r="E1020">
            <v>-14678.66</v>
          </cell>
        </row>
        <row r="1021">
          <cell r="C1021">
            <v>-4.9057890000000004</v>
          </cell>
          <cell r="E1021">
            <v>-14693.01</v>
          </cell>
        </row>
        <row r="1022">
          <cell r="C1022">
            <v>-4.9098540000000002</v>
          </cell>
          <cell r="E1022">
            <v>-14707.3</v>
          </cell>
        </row>
        <row r="1023">
          <cell r="C1023">
            <v>-4.9138599999999997</v>
          </cell>
          <cell r="E1023">
            <v>-14721.62</v>
          </cell>
        </row>
        <row r="1024">
          <cell r="C1024">
            <v>-4.9178660000000001</v>
          </cell>
          <cell r="E1024">
            <v>-14735.97</v>
          </cell>
        </row>
        <row r="1025">
          <cell r="C1025">
            <v>-4.9218719999999996</v>
          </cell>
          <cell r="E1025">
            <v>-14750.29</v>
          </cell>
        </row>
        <row r="1026">
          <cell r="C1026">
            <v>-4.925878</v>
          </cell>
          <cell r="E1026">
            <v>-14764.61</v>
          </cell>
        </row>
        <row r="1027">
          <cell r="C1027">
            <v>-4.929824</v>
          </cell>
          <cell r="E1027">
            <v>-14778.98</v>
          </cell>
        </row>
        <row r="1028">
          <cell r="C1028">
            <v>-4.9338899999999999</v>
          </cell>
          <cell r="E1028">
            <v>-14793.44</v>
          </cell>
        </row>
        <row r="1029">
          <cell r="C1029">
            <v>-4.9378359999999999</v>
          </cell>
          <cell r="E1029">
            <v>-14807.93</v>
          </cell>
        </row>
        <row r="1030">
          <cell r="C1030">
            <v>-4.9418410000000002</v>
          </cell>
          <cell r="E1030">
            <v>-14822.41</v>
          </cell>
        </row>
        <row r="1031">
          <cell r="C1031">
            <v>-4.9458469999999997</v>
          </cell>
          <cell r="E1031">
            <v>-14836.87</v>
          </cell>
        </row>
        <row r="1032">
          <cell r="C1032">
            <v>-4.9498530000000001</v>
          </cell>
          <cell r="E1032">
            <v>-14851.35</v>
          </cell>
        </row>
        <row r="1033">
          <cell r="C1033">
            <v>-4.9537990000000001</v>
          </cell>
          <cell r="E1033">
            <v>-14865.85</v>
          </cell>
        </row>
        <row r="1034">
          <cell r="C1034">
            <v>-4.957865</v>
          </cell>
          <cell r="E1034">
            <v>-14880.3</v>
          </cell>
        </row>
        <row r="1035">
          <cell r="C1035">
            <v>-4.9618710000000004</v>
          </cell>
          <cell r="E1035">
            <v>-14894.69</v>
          </cell>
        </row>
        <row r="1036">
          <cell r="C1036">
            <v>-4.9658170000000004</v>
          </cell>
          <cell r="E1036">
            <v>-14909.03</v>
          </cell>
        </row>
        <row r="1037">
          <cell r="C1037">
            <v>-4.9698830000000003</v>
          </cell>
          <cell r="E1037">
            <v>-14923.38</v>
          </cell>
        </row>
        <row r="1038">
          <cell r="C1038">
            <v>-4.9738889999999998</v>
          </cell>
          <cell r="E1038">
            <v>-14937.76</v>
          </cell>
        </row>
        <row r="1039">
          <cell r="C1039">
            <v>-4.9778950000000002</v>
          </cell>
          <cell r="E1039">
            <v>-14952.16</v>
          </cell>
        </row>
        <row r="1040">
          <cell r="C1040">
            <v>-4.9819009999999997</v>
          </cell>
          <cell r="E1040">
            <v>-14966.52</v>
          </cell>
        </row>
        <row r="1041">
          <cell r="C1041">
            <v>-4.9859059999999999</v>
          </cell>
          <cell r="E1041">
            <v>-14980.82</v>
          </cell>
        </row>
        <row r="1042">
          <cell r="C1042">
            <v>-4.9899120000000003</v>
          </cell>
          <cell r="E1042">
            <v>-14995.05</v>
          </cell>
        </row>
        <row r="1043">
          <cell r="C1043">
            <v>-4.9938580000000004</v>
          </cell>
          <cell r="E1043">
            <v>-15009.29</v>
          </cell>
        </row>
        <row r="1044">
          <cell r="C1044">
            <v>-4.997865</v>
          </cell>
          <cell r="E1044">
            <v>-15023.61</v>
          </cell>
        </row>
        <row r="1045">
          <cell r="C1045">
            <v>-5.0019299999999998</v>
          </cell>
          <cell r="E1045">
            <v>-15037.96</v>
          </cell>
        </row>
        <row r="1046">
          <cell r="C1046">
            <v>-5.0059360000000002</v>
          </cell>
          <cell r="E1046">
            <v>-15052.25</v>
          </cell>
        </row>
        <row r="1047">
          <cell r="C1047">
            <v>-5.0099419999999997</v>
          </cell>
          <cell r="E1047">
            <v>-15066.45</v>
          </cell>
        </row>
        <row r="1048">
          <cell r="C1048">
            <v>-5.0140070000000003</v>
          </cell>
          <cell r="E1048">
            <v>-15080.58</v>
          </cell>
        </row>
        <row r="1049">
          <cell r="C1049">
            <v>-5.0179530000000003</v>
          </cell>
          <cell r="E1049">
            <v>-15094.64</v>
          </cell>
        </row>
        <row r="1050">
          <cell r="C1050">
            <v>-5.02196</v>
          </cell>
          <cell r="E1050">
            <v>-15108.66</v>
          </cell>
        </row>
        <row r="1051">
          <cell r="C1051">
            <v>-5.0260249999999997</v>
          </cell>
          <cell r="E1051">
            <v>-15122.78</v>
          </cell>
        </row>
        <row r="1052">
          <cell r="C1052">
            <v>-5.0299709999999997</v>
          </cell>
          <cell r="E1052">
            <v>-15136.91</v>
          </cell>
        </row>
        <row r="1053">
          <cell r="C1053">
            <v>-5.0339169999999998</v>
          </cell>
          <cell r="E1053">
            <v>-15151.02</v>
          </cell>
        </row>
        <row r="1054">
          <cell r="C1054">
            <v>-5.0379829999999997</v>
          </cell>
          <cell r="E1054">
            <v>-15165.11</v>
          </cell>
        </row>
        <row r="1055">
          <cell r="C1055">
            <v>-5.0419289999999997</v>
          </cell>
          <cell r="E1055">
            <v>-15179.21</v>
          </cell>
        </row>
        <row r="1056">
          <cell r="C1056">
            <v>-5.0458749999999997</v>
          </cell>
          <cell r="E1056">
            <v>-15193.29</v>
          </cell>
        </row>
        <row r="1057">
          <cell r="C1057">
            <v>-5.0498810000000001</v>
          </cell>
          <cell r="E1057">
            <v>-15207.33</v>
          </cell>
        </row>
        <row r="1058">
          <cell r="C1058">
            <v>-5.0538270000000001</v>
          </cell>
          <cell r="E1058">
            <v>-15221.26</v>
          </cell>
        </row>
        <row r="1059">
          <cell r="C1059">
            <v>-5.0578329999999996</v>
          </cell>
          <cell r="E1059">
            <v>-15235.2</v>
          </cell>
        </row>
        <row r="1060">
          <cell r="C1060">
            <v>-5.061839</v>
          </cell>
          <cell r="E1060">
            <v>-15249.19</v>
          </cell>
        </row>
        <row r="1061">
          <cell r="C1061">
            <v>-5.0658450000000004</v>
          </cell>
          <cell r="E1061">
            <v>-15263.2</v>
          </cell>
        </row>
        <row r="1062">
          <cell r="C1062">
            <v>-5.0698509999999999</v>
          </cell>
          <cell r="E1062">
            <v>-15277.17</v>
          </cell>
        </row>
        <row r="1063">
          <cell r="C1063">
            <v>-5.0737969999999999</v>
          </cell>
          <cell r="E1063">
            <v>-15291.19</v>
          </cell>
        </row>
        <row r="1064">
          <cell r="C1064">
            <v>-5.0778030000000003</v>
          </cell>
          <cell r="E1064">
            <v>-15305.11</v>
          </cell>
        </row>
        <row r="1065">
          <cell r="C1065">
            <v>-5.0818089999999998</v>
          </cell>
          <cell r="E1065">
            <v>-15319.02</v>
          </cell>
        </row>
        <row r="1066">
          <cell r="C1066">
            <v>-5.0857549999999998</v>
          </cell>
          <cell r="E1066">
            <v>-15333.05</v>
          </cell>
        </row>
        <row r="1067">
          <cell r="C1067">
            <v>-5.0897610000000002</v>
          </cell>
          <cell r="E1067">
            <v>-15347.09</v>
          </cell>
        </row>
        <row r="1068">
          <cell r="C1068">
            <v>-5.0937669999999997</v>
          </cell>
          <cell r="E1068">
            <v>-15361.1</v>
          </cell>
        </row>
        <row r="1069">
          <cell r="C1069">
            <v>-5.097772</v>
          </cell>
          <cell r="E1069">
            <v>-15375.06</v>
          </cell>
        </row>
        <row r="1070">
          <cell r="C1070">
            <v>-5.1017789999999996</v>
          </cell>
          <cell r="E1070">
            <v>-15389.03</v>
          </cell>
        </row>
        <row r="1071">
          <cell r="C1071">
            <v>-5.1057839999999999</v>
          </cell>
          <cell r="E1071">
            <v>-15403.03</v>
          </cell>
        </row>
        <row r="1072">
          <cell r="C1072">
            <v>-5.1097900000000003</v>
          </cell>
          <cell r="E1072">
            <v>-15417.04</v>
          </cell>
        </row>
        <row r="1073">
          <cell r="C1073">
            <v>-5.1137959999999998</v>
          </cell>
          <cell r="E1073">
            <v>-15431.05</v>
          </cell>
        </row>
        <row r="1074">
          <cell r="C1074">
            <v>-5.1178020000000002</v>
          </cell>
          <cell r="E1074">
            <v>-15445.03</v>
          </cell>
        </row>
        <row r="1075">
          <cell r="C1075">
            <v>-5.1218079999999997</v>
          </cell>
          <cell r="E1075">
            <v>-15459.01</v>
          </cell>
        </row>
        <row r="1076">
          <cell r="C1076">
            <v>-5.1258140000000001</v>
          </cell>
          <cell r="E1076">
            <v>-15473.05</v>
          </cell>
        </row>
        <row r="1077">
          <cell r="C1077">
            <v>-5.1298199999999996</v>
          </cell>
          <cell r="E1077">
            <v>-15487.11</v>
          </cell>
        </row>
        <row r="1078">
          <cell r="C1078">
            <v>-5.1337659999999996</v>
          </cell>
          <cell r="E1078">
            <v>-15501.18</v>
          </cell>
        </row>
        <row r="1079">
          <cell r="C1079">
            <v>-5.137772</v>
          </cell>
          <cell r="E1079">
            <v>-15515.19</v>
          </cell>
        </row>
        <row r="1080">
          <cell r="C1080">
            <v>-5.1417770000000003</v>
          </cell>
          <cell r="E1080">
            <v>-15529.17</v>
          </cell>
        </row>
        <row r="1081">
          <cell r="C1081">
            <v>-5.1457839999999999</v>
          </cell>
          <cell r="E1081">
            <v>-15543.16</v>
          </cell>
        </row>
        <row r="1082">
          <cell r="C1082">
            <v>-5.1497900000000003</v>
          </cell>
          <cell r="E1082">
            <v>-15557.14</v>
          </cell>
        </row>
        <row r="1083">
          <cell r="C1083">
            <v>-5.1537949999999997</v>
          </cell>
          <cell r="E1083">
            <v>-15571.02</v>
          </cell>
        </row>
        <row r="1084">
          <cell r="C1084">
            <v>-5.1578010000000001</v>
          </cell>
          <cell r="E1084">
            <v>-15584.75</v>
          </cell>
        </row>
        <row r="1085">
          <cell r="C1085">
            <v>-5.1618069999999996</v>
          </cell>
          <cell r="E1085">
            <v>-15598.39</v>
          </cell>
        </row>
        <row r="1086">
          <cell r="C1086">
            <v>-5.1658730000000004</v>
          </cell>
          <cell r="E1086">
            <v>-15612</v>
          </cell>
        </row>
        <row r="1087">
          <cell r="C1087">
            <v>-5.1698190000000004</v>
          </cell>
          <cell r="E1087">
            <v>-15625.64</v>
          </cell>
        </row>
        <row r="1088">
          <cell r="C1088">
            <v>-5.1738249999999999</v>
          </cell>
          <cell r="E1088">
            <v>-15639.43</v>
          </cell>
        </row>
        <row r="1089">
          <cell r="C1089">
            <v>-5.1778310000000003</v>
          </cell>
          <cell r="E1089">
            <v>-15653.28</v>
          </cell>
        </row>
        <row r="1090">
          <cell r="C1090">
            <v>-5.1818359999999997</v>
          </cell>
          <cell r="E1090">
            <v>-15667.12</v>
          </cell>
        </row>
        <row r="1091">
          <cell r="C1091">
            <v>-5.1858430000000002</v>
          </cell>
          <cell r="E1091">
            <v>-15680.94</v>
          </cell>
        </row>
        <row r="1092">
          <cell r="C1092">
            <v>-5.1898489999999997</v>
          </cell>
          <cell r="E1092">
            <v>-15694.75</v>
          </cell>
        </row>
        <row r="1093">
          <cell r="C1093">
            <v>-5.193854</v>
          </cell>
          <cell r="E1093">
            <v>-15708.63</v>
          </cell>
        </row>
        <row r="1094">
          <cell r="C1094">
            <v>-5.1978</v>
          </cell>
          <cell r="E1094">
            <v>-15722.48</v>
          </cell>
        </row>
        <row r="1095">
          <cell r="C1095">
            <v>-5.2018060000000004</v>
          </cell>
          <cell r="E1095">
            <v>-15736.26</v>
          </cell>
        </row>
        <row r="1096">
          <cell r="C1096">
            <v>-5.2058720000000003</v>
          </cell>
          <cell r="E1096">
            <v>-15749.99</v>
          </cell>
        </row>
        <row r="1097">
          <cell r="C1097">
            <v>-5.2098180000000003</v>
          </cell>
          <cell r="E1097">
            <v>-15763.65</v>
          </cell>
        </row>
        <row r="1098">
          <cell r="C1098">
            <v>-5.2138239999999998</v>
          </cell>
          <cell r="E1098">
            <v>-15777.3</v>
          </cell>
        </row>
        <row r="1099">
          <cell r="C1099">
            <v>-5.2178899999999997</v>
          </cell>
          <cell r="E1099">
            <v>-15790.92</v>
          </cell>
        </row>
        <row r="1100">
          <cell r="C1100">
            <v>-5.2218359999999997</v>
          </cell>
          <cell r="E1100">
            <v>-15804.53</v>
          </cell>
        </row>
        <row r="1101">
          <cell r="C1101">
            <v>-5.225841</v>
          </cell>
          <cell r="E1101">
            <v>-15818.16</v>
          </cell>
        </row>
        <row r="1102">
          <cell r="C1102">
            <v>-5.2299670000000003</v>
          </cell>
          <cell r="E1102">
            <v>-15831.83</v>
          </cell>
        </row>
        <row r="1103">
          <cell r="C1103">
            <v>-5.233854</v>
          </cell>
          <cell r="E1103">
            <v>-15845.51</v>
          </cell>
        </row>
        <row r="1104">
          <cell r="C1104">
            <v>-5.2378590000000003</v>
          </cell>
          <cell r="E1104">
            <v>-15859.19</v>
          </cell>
        </row>
        <row r="1105">
          <cell r="C1105">
            <v>-5.2419250000000002</v>
          </cell>
          <cell r="E1105">
            <v>-15872.87</v>
          </cell>
        </row>
        <row r="1106">
          <cell r="C1106">
            <v>-5.2458109999999998</v>
          </cell>
          <cell r="E1106">
            <v>-15886.59</v>
          </cell>
        </row>
        <row r="1107">
          <cell r="C1107">
            <v>-5.2498180000000003</v>
          </cell>
          <cell r="E1107">
            <v>-15900.24</v>
          </cell>
        </row>
        <row r="1108">
          <cell r="C1108">
            <v>-5.2538830000000001</v>
          </cell>
          <cell r="E1108">
            <v>-15913.85</v>
          </cell>
        </row>
        <row r="1109">
          <cell r="C1109">
            <v>-5.2577689999999997</v>
          </cell>
          <cell r="E1109">
            <v>-15927.38</v>
          </cell>
        </row>
        <row r="1110">
          <cell r="C1110">
            <v>-5.2617750000000001</v>
          </cell>
          <cell r="E1110">
            <v>-15940.8</v>
          </cell>
        </row>
        <row r="1111">
          <cell r="C1111">
            <v>-5.265841</v>
          </cell>
          <cell r="E1111">
            <v>-15954.21</v>
          </cell>
        </row>
        <row r="1112">
          <cell r="C1112">
            <v>-5.269787</v>
          </cell>
          <cell r="E1112">
            <v>-15967.6</v>
          </cell>
        </row>
        <row r="1113">
          <cell r="C1113">
            <v>-5.2737930000000004</v>
          </cell>
          <cell r="E1113">
            <v>-15981.08</v>
          </cell>
        </row>
        <row r="1114">
          <cell r="C1114">
            <v>-5.2777989999999999</v>
          </cell>
          <cell r="E1114">
            <v>-15994.56</v>
          </cell>
        </row>
        <row r="1115">
          <cell r="C1115">
            <v>-5.2818040000000002</v>
          </cell>
          <cell r="E1115">
            <v>-16008</v>
          </cell>
        </row>
        <row r="1116">
          <cell r="C1116">
            <v>-5.2858109999999998</v>
          </cell>
          <cell r="E1116">
            <v>-16021.43</v>
          </cell>
        </row>
        <row r="1117">
          <cell r="C1117">
            <v>-5.2898160000000001</v>
          </cell>
          <cell r="E1117">
            <v>-16034.85</v>
          </cell>
        </row>
        <row r="1118">
          <cell r="C1118">
            <v>-5.2938229999999997</v>
          </cell>
          <cell r="E1118">
            <v>-16048.27</v>
          </cell>
        </row>
        <row r="1119">
          <cell r="C1119">
            <v>-5.297828</v>
          </cell>
          <cell r="E1119">
            <v>-16061.7</v>
          </cell>
        </row>
        <row r="1120">
          <cell r="C1120">
            <v>-5.3018340000000004</v>
          </cell>
          <cell r="E1120">
            <v>-16075.1</v>
          </cell>
        </row>
        <row r="1121">
          <cell r="C1121">
            <v>-5.3058399999999999</v>
          </cell>
          <cell r="E1121">
            <v>-16088.5</v>
          </cell>
        </row>
        <row r="1122">
          <cell r="C1122">
            <v>-5.3098460000000003</v>
          </cell>
          <cell r="E1122">
            <v>-16101.84</v>
          </cell>
        </row>
        <row r="1123">
          <cell r="C1123">
            <v>-5.3137920000000003</v>
          </cell>
          <cell r="E1123">
            <v>-16115.21</v>
          </cell>
        </row>
        <row r="1124">
          <cell r="C1124">
            <v>-5.3178580000000002</v>
          </cell>
          <cell r="E1124">
            <v>-16128.63</v>
          </cell>
        </row>
        <row r="1125">
          <cell r="C1125">
            <v>-5.3218639999999997</v>
          </cell>
          <cell r="E1125">
            <v>-16142.08</v>
          </cell>
        </row>
        <row r="1126">
          <cell r="C1126">
            <v>-5.3258089999999996</v>
          </cell>
          <cell r="E1126">
            <v>-16155.43</v>
          </cell>
        </row>
        <row r="1127">
          <cell r="C1127">
            <v>-5.3298750000000004</v>
          </cell>
          <cell r="E1127">
            <v>-16168.72</v>
          </cell>
        </row>
        <row r="1128">
          <cell r="C1128">
            <v>-5.3338809999999999</v>
          </cell>
          <cell r="E1128">
            <v>-16182.07</v>
          </cell>
        </row>
        <row r="1129">
          <cell r="C1129">
            <v>-5.337828</v>
          </cell>
          <cell r="E1129">
            <v>-16195.42</v>
          </cell>
        </row>
        <row r="1130">
          <cell r="C1130">
            <v>-5.3418929999999998</v>
          </cell>
          <cell r="E1130">
            <v>-16208.7</v>
          </cell>
        </row>
        <row r="1131">
          <cell r="C1131">
            <v>-5.3458990000000002</v>
          </cell>
          <cell r="E1131">
            <v>-16221.92</v>
          </cell>
        </row>
        <row r="1132">
          <cell r="C1132">
            <v>-5.3499049999999997</v>
          </cell>
          <cell r="E1132">
            <v>-16235.12</v>
          </cell>
        </row>
        <row r="1133">
          <cell r="C1133">
            <v>-5.3539110000000001</v>
          </cell>
          <cell r="E1133">
            <v>-16248.37</v>
          </cell>
        </row>
        <row r="1134">
          <cell r="C1134">
            <v>-5.3579160000000003</v>
          </cell>
          <cell r="E1134">
            <v>-16261.65</v>
          </cell>
        </row>
        <row r="1135">
          <cell r="C1135">
            <v>-5.3618629999999996</v>
          </cell>
          <cell r="E1135">
            <v>-16274.91</v>
          </cell>
        </row>
        <row r="1136">
          <cell r="C1136">
            <v>-5.3659290000000004</v>
          </cell>
          <cell r="E1136">
            <v>-16288.14</v>
          </cell>
        </row>
        <row r="1137">
          <cell r="C1137">
            <v>-5.3699339999999998</v>
          </cell>
          <cell r="E1137">
            <v>-16301.46</v>
          </cell>
        </row>
        <row r="1138">
          <cell r="C1138">
            <v>-5.3738799999999998</v>
          </cell>
          <cell r="E1138">
            <v>-16314.83</v>
          </cell>
        </row>
        <row r="1139">
          <cell r="C1139">
            <v>-5.3779459999999997</v>
          </cell>
          <cell r="E1139">
            <v>-16328.16</v>
          </cell>
        </row>
        <row r="1140">
          <cell r="C1140">
            <v>-5.3819520000000001</v>
          </cell>
          <cell r="E1140">
            <v>-16341.36</v>
          </cell>
        </row>
        <row r="1141">
          <cell r="C1141">
            <v>-5.3858980000000001</v>
          </cell>
          <cell r="E1141">
            <v>-16354.48</v>
          </cell>
        </row>
        <row r="1142">
          <cell r="C1142">
            <v>-5.3899039999999996</v>
          </cell>
          <cell r="E1142">
            <v>-16367.61</v>
          </cell>
        </row>
        <row r="1143">
          <cell r="C1143">
            <v>-5.3939700000000004</v>
          </cell>
          <cell r="E1143">
            <v>-16380.75</v>
          </cell>
        </row>
        <row r="1144">
          <cell r="C1144">
            <v>-5.3979160000000004</v>
          </cell>
          <cell r="E1144">
            <v>-16393.78</v>
          </cell>
        </row>
        <row r="1145">
          <cell r="C1145">
            <v>-5.4019219999999999</v>
          </cell>
          <cell r="E1145">
            <v>-16406.77</v>
          </cell>
        </row>
        <row r="1146">
          <cell r="C1146">
            <v>-5.4059280000000003</v>
          </cell>
          <cell r="E1146">
            <v>-16419.759999999998</v>
          </cell>
        </row>
        <row r="1147">
          <cell r="C1147">
            <v>-5.4098740000000003</v>
          </cell>
          <cell r="E1147">
            <v>-16432.82</v>
          </cell>
        </row>
        <row r="1148">
          <cell r="C1148">
            <v>-5.4138789999999997</v>
          </cell>
          <cell r="E1148">
            <v>-16445.93</v>
          </cell>
        </row>
        <row r="1149">
          <cell r="C1149">
            <v>-5.4178860000000002</v>
          </cell>
          <cell r="E1149">
            <v>-16458.98</v>
          </cell>
        </row>
        <row r="1150">
          <cell r="C1150">
            <v>-5.4218909999999996</v>
          </cell>
          <cell r="E1150">
            <v>-16472.04</v>
          </cell>
        </row>
        <row r="1151">
          <cell r="C1151">
            <v>-5.4258980000000001</v>
          </cell>
          <cell r="E1151">
            <v>-16485.12</v>
          </cell>
        </row>
        <row r="1152">
          <cell r="C1152">
            <v>-5.4299629999999999</v>
          </cell>
          <cell r="E1152">
            <v>-16498.14</v>
          </cell>
        </row>
        <row r="1153">
          <cell r="C1153">
            <v>-5.4339089999999999</v>
          </cell>
          <cell r="E1153">
            <v>-16511.13</v>
          </cell>
        </row>
        <row r="1154">
          <cell r="C1154">
            <v>-5.4379150000000003</v>
          </cell>
          <cell r="E1154">
            <v>-16524.11</v>
          </cell>
        </row>
        <row r="1155">
          <cell r="C1155">
            <v>-5.4419209999999998</v>
          </cell>
          <cell r="E1155">
            <v>-16537</v>
          </cell>
        </row>
        <row r="1156">
          <cell r="C1156">
            <v>-5.4459270000000002</v>
          </cell>
          <cell r="E1156">
            <v>-16549.89</v>
          </cell>
        </row>
        <row r="1157">
          <cell r="C1157">
            <v>-5.4499329999999997</v>
          </cell>
          <cell r="E1157">
            <v>-16562.740000000002</v>
          </cell>
        </row>
        <row r="1158">
          <cell r="C1158">
            <v>-5.4539390000000001</v>
          </cell>
          <cell r="E1158">
            <v>-16575.63</v>
          </cell>
        </row>
        <row r="1159">
          <cell r="C1159">
            <v>-5.4579449999999996</v>
          </cell>
          <cell r="E1159">
            <v>-16588.599999999999</v>
          </cell>
        </row>
        <row r="1160">
          <cell r="C1160">
            <v>-5.4618909999999996</v>
          </cell>
          <cell r="E1160">
            <v>-16601.48</v>
          </cell>
        </row>
        <row r="1161">
          <cell r="C1161">
            <v>-5.4659570000000004</v>
          </cell>
          <cell r="E1161">
            <v>-16614.259999999998</v>
          </cell>
        </row>
        <row r="1162">
          <cell r="C1162">
            <v>-5.4699030000000004</v>
          </cell>
          <cell r="E1162">
            <v>-16627.080000000002</v>
          </cell>
        </row>
        <row r="1163">
          <cell r="C1163">
            <v>-5.4739079999999998</v>
          </cell>
          <cell r="E1163">
            <v>-16639.87</v>
          </cell>
        </row>
        <row r="1164">
          <cell r="C1164">
            <v>-5.4779140000000002</v>
          </cell>
          <cell r="E1164">
            <v>-16652.669999999998</v>
          </cell>
        </row>
        <row r="1165">
          <cell r="C1165">
            <v>-5.4818600000000002</v>
          </cell>
          <cell r="E1165">
            <v>-16665.5</v>
          </cell>
        </row>
        <row r="1166">
          <cell r="C1166">
            <v>-5.4859260000000001</v>
          </cell>
          <cell r="E1166">
            <v>-16678.32</v>
          </cell>
        </row>
        <row r="1167">
          <cell r="C1167">
            <v>-5.4899319999999996</v>
          </cell>
          <cell r="E1167">
            <v>-16691.099999999999</v>
          </cell>
        </row>
        <row r="1168">
          <cell r="C1168">
            <v>-5.4938779999999996</v>
          </cell>
          <cell r="E1168">
            <v>-16703.82</v>
          </cell>
        </row>
        <row r="1169">
          <cell r="C1169">
            <v>-5.4979430000000002</v>
          </cell>
          <cell r="E1169">
            <v>-16716.509999999998</v>
          </cell>
        </row>
        <row r="1170">
          <cell r="C1170">
            <v>-5.5018890000000003</v>
          </cell>
          <cell r="E1170">
            <v>-16729.150000000001</v>
          </cell>
        </row>
        <row r="1171">
          <cell r="C1171">
            <v>-5.5058959999999999</v>
          </cell>
          <cell r="E1171">
            <v>-16741.82</v>
          </cell>
        </row>
        <row r="1172">
          <cell r="C1172">
            <v>-5.5099619999999998</v>
          </cell>
          <cell r="E1172">
            <v>-16754.46</v>
          </cell>
        </row>
        <row r="1173">
          <cell r="C1173">
            <v>-5.5139079999999998</v>
          </cell>
          <cell r="E1173">
            <v>-16767.09</v>
          </cell>
        </row>
        <row r="1174">
          <cell r="C1174">
            <v>-5.5178529999999997</v>
          </cell>
          <cell r="E1174">
            <v>-16779.66</v>
          </cell>
        </row>
        <row r="1175">
          <cell r="C1175">
            <v>-5.523892</v>
          </cell>
          <cell r="E1175">
            <v>-16798.36</v>
          </cell>
        </row>
        <row r="1176">
          <cell r="C1176">
            <v>-5.527838</v>
          </cell>
          <cell r="E1176">
            <v>-16810.86</v>
          </cell>
        </row>
        <row r="1177">
          <cell r="C1177">
            <v>-5.5319039999999999</v>
          </cell>
          <cell r="E1177">
            <v>-16823.490000000002</v>
          </cell>
        </row>
        <row r="1178">
          <cell r="C1178">
            <v>-5.5359100000000003</v>
          </cell>
          <cell r="E1178">
            <v>-16836.2</v>
          </cell>
        </row>
        <row r="1179">
          <cell r="C1179">
            <v>-5.5398560000000003</v>
          </cell>
          <cell r="E1179">
            <v>-16848.84</v>
          </cell>
        </row>
        <row r="1180">
          <cell r="C1180">
            <v>-5.5439220000000002</v>
          </cell>
          <cell r="E1180">
            <v>-16861.439999999999</v>
          </cell>
        </row>
        <row r="1181">
          <cell r="C1181">
            <v>-5.5479279999999997</v>
          </cell>
          <cell r="E1181">
            <v>-16874.12</v>
          </cell>
        </row>
        <row r="1182">
          <cell r="C1182">
            <v>-5.5519340000000001</v>
          </cell>
          <cell r="E1182">
            <v>-16886.82</v>
          </cell>
        </row>
        <row r="1183">
          <cell r="C1183">
            <v>-5.5559390000000004</v>
          </cell>
          <cell r="E1183">
            <v>-16899.509999999998</v>
          </cell>
        </row>
        <row r="1184">
          <cell r="C1184">
            <v>-5.5599460000000001</v>
          </cell>
          <cell r="E1184">
            <v>-16912.11</v>
          </cell>
        </row>
        <row r="1185">
          <cell r="C1185">
            <v>-5.5638920000000001</v>
          </cell>
          <cell r="E1185">
            <v>-16924.63</v>
          </cell>
        </row>
        <row r="1186">
          <cell r="C1186">
            <v>-5.5699899999999998</v>
          </cell>
          <cell r="E1186">
            <v>-16943.259999999998</v>
          </cell>
        </row>
        <row r="1187">
          <cell r="C1187">
            <v>-5.5759090000000002</v>
          </cell>
          <cell r="E1187">
            <v>-16961.89</v>
          </cell>
        </row>
        <row r="1188">
          <cell r="C1188">
            <v>-5.5819479999999997</v>
          </cell>
          <cell r="E1188">
            <v>-16980.39</v>
          </cell>
        </row>
        <row r="1189">
          <cell r="C1189">
            <v>-5.5878670000000001</v>
          </cell>
          <cell r="E1189">
            <v>-16998.75</v>
          </cell>
        </row>
        <row r="1190">
          <cell r="C1190">
            <v>-5.5939059999999996</v>
          </cell>
          <cell r="E1190">
            <v>-17017.080000000002</v>
          </cell>
        </row>
        <row r="1191">
          <cell r="C1191">
            <v>-5.5998250000000001</v>
          </cell>
          <cell r="E1191">
            <v>-17035.41</v>
          </cell>
        </row>
        <row r="1192">
          <cell r="C1192">
            <v>-5.6059229999999998</v>
          </cell>
          <cell r="E1192">
            <v>-17053.62</v>
          </cell>
        </row>
        <row r="1193">
          <cell r="C1193">
            <v>-5.6118420000000002</v>
          </cell>
          <cell r="E1193">
            <v>-17071.77</v>
          </cell>
        </row>
        <row r="1194">
          <cell r="C1194">
            <v>-5.6178809999999997</v>
          </cell>
          <cell r="E1194">
            <v>-17090.02</v>
          </cell>
        </row>
        <row r="1195">
          <cell r="C1195">
            <v>-5.6238599999999996</v>
          </cell>
          <cell r="E1195">
            <v>-17108.419999999998</v>
          </cell>
        </row>
        <row r="1196">
          <cell r="C1196">
            <v>-5.629899</v>
          </cell>
          <cell r="E1196">
            <v>-17126.759999999998</v>
          </cell>
        </row>
        <row r="1197">
          <cell r="C1197">
            <v>-5.6358779999999999</v>
          </cell>
          <cell r="E1197">
            <v>-17145.11</v>
          </cell>
        </row>
        <row r="1198">
          <cell r="C1198">
            <v>-5.6418569999999999</v>
          </cell>
          <cell r="E1198">
            <v>-17163.37</v>
          </cell>
        </row>
        <row r="1199">
          <cell r="C1199">
            <v>-5.6479559999999998</v>
          </cell>
          <cell r="E1199">
            <v>-17181.599999999999</v>
          </cell>
        </row>
        <row r="1200">
          <cell r="C1200">
            <v>-5.6539349999999997</v>
          </cell>
          <cell r="E1200">
            <v>-17199.580000000002</v>
          </cell>
        </row>
        <row r="1201">
          <cell r="C1201">
            <v>-5.6599729999999999</v>
          </cell>
          <cell r="E1201">
            <v>-17217.259999999998</v>
          </cell>
        </row>
        <row r="1202">
          <cell r="C1202">
            <v>-5.6658920000000004</v>
          </cell>
          <cell r="E1202">
            <v>-17234.900000000001</v>
          </cell>
        </row>
        <row r="1203">
          <cell r="C1203">
            <v>-5.6719910000000002</v>
          </cell>
          <cell r="E1203">
            <v>-17252.61</v>
          </cell>
        </row>
        <row r="1204">
          <cell r="C1204">
            <v>-5.6778510000000004</v>
          </cell>
          <cell r="E1204">
            <v>-17270.43</v>
          </cell>
        </row>
        <row r="1205">
          <cell r="C1205">
            <v>-5.6838290000000002</v>
          </cell>
          <cell r="E1205">
            <v>-17288.189999999999</v>
          </cell>
        </row>
        <row r="1206">
          <cell r="C1206">
            <v>-5.6898080000000002</v>
          </cell>
          <cell r="E1206">
            <v>-17306.060000000001</v>
          </cell>
        </row>
        <row r="1207">
          <cell r="C1207">
            <v>-5.6957870000000002</v>
          </cell>
          <cell r="E1207">
            <v>-17324.04</v>
          </cell>
        </row>
        <row r="1208">
          <cell r="C1208">
            <v>-5.7017059999999997</v>
          </cell>
          <cell r="E1208">
            <v>-17341.91</v>
          </cell>
        </row>
        <row r="1209">
          <cell r="C1209">
            <v>-5.7077450000000001</v>
          </cell>
          <cell r="E1209">
            <v>-17359.66</v>
          </cell>
        </row>
        <row r="1210">
          <cell r="C1210">
            <v>-5.7136639999999996</v>
          </cell>
          <cell r="E1210">
            <v>-17377.25</v>
          </cell>
        </row>
        <row r="1211">
          <cell r="C1211">
            <v>-5.7197019999999998</v>
          </cell>
          <cell r="E1211">
            <v>-17394.849999999999</v>
          </cell>
        </row>
        <row r="1212">
          <cell r="C1212">
            <v>-5.7256220000000004</v>
          </cell>
          <cell r="E1212">
            <v>-17412.22</v>
          </cell>
        </row>
        <row r="1213">
          <cell r="C1213">
            <v>-5.7316010000000004</v>
          </cell>
          <cell r="E1213">
            <v>-17429.62</v>
          </cell>
        </row>
        <row r="1214">
          <cell r="C1214">
            <v>-5.7376399999999999</v>
          </cell>
          <cell r="E1214">
            <v>-17446.93</v>
          </cell>
        </row>
        <row r="1215">
          <cell r="C1215">
            <v>-5.7436790000000002</v>
          </cell>
          <cell r="E1215">
            <v>-17464.150000000001</v>
          </cell>
        </row>
        <row r="1216">
          <cell r="C1216">
            <v>-5.7497170000000004</v>
          </cell>
          <cell r="E1216">
            <v>-17481.419999999998</v>
          </cell>
        </row>
        <row r="1217">
          <cell r="C1217">
            <v>-5.7557559999999999</v>
          </cell>
          <cell r="E1217">
            <v>-17498.77</v>
          </cell>
        </row>
        <row r="1218">
          <cell r="C1218">
            <v>-5.7617950000000002</v>
          </cell>
          <cell r="E1218">
            <v>-17516.11</v>
          </cell>
        </row>
        <row r="1219">
          <cell r="C1219">
            <v>-5.7678330000000004</v>
          </cell>
          <cell r="E1219">
            <v>-17533.43</v>
          </cell>
        </row>
        <row r="1220">
          <cell r="C1220">
            <v>-5.7738120000000004</v>
          </cell>
          <cell r="E1220">
            <v>-17550.89</v>
          </cell>
        </row>
        <row r="1221">
          <cell r="C1221">
            <v>-5.7798509999999998</v>
          </cell>
          <cell r="E1221">
            <v>-17568.21</v>
          </cell>
        </row>
        <row r="1222">
          <cell r="C1222">
            <v>-5.7858299999999998</v>
          </cell>
          <cell r="E1222">
            <v>-17585.419999999998</v>
          </cell>
        </row>
        <row r="1223">
          <cell r="C1223">
            <v>-5.7918089999999998</v>
          </cell>
          <cell r="E1223">
            <v>-17602.5</v>
          </cell>
        </row>
        <row r="1224">
          <cell r="C1224">
            <v>-5.797847</v>
          </cell>
          <cell r="E1224">
            <v>-17619.400000000001</v>
          </cell>
        </row>
        <row r="1225">
          <cell r="C1225">
            <v>-5.8038259999999999</v>
          </cell>
          <cell r="E1225">
            <v>-17636.259999999998</v>
          </cell>
        </row>
        <row r="1226">
          <cell r="C1226">
            <v>-5.8098660000000004</v>
          </cell>
          <cell r="E1226">
            <v>-17653.27</v>
          </cell>
        </row>
        <row r="1227">
          <cell r="C1227">
            <v>-5.8158450000000004</v>
          </cell>
          <cell r="E1227">
            <v>-17670.38</v>
          </cell>
        </row>
        <row r="1228">
          <cell r="C1228">
            <v>-5.8218240000000003</v>
          </cell>
          <cell r="E1228">
            <v>-17687.36</v>
          </cell>
        </row>
        <row r="1229">
          <cell r="C1229">
            <v>-5.827922</v>
          </cell>
          <cell r="E1229">
            <v>-17704.38</v>
          </cell>
        </row>
        <row r="1230">
          <cell r="C1230">
            <v>-5.8338409999999996</v>
          </cell>
          <cell r="E1230">
            <v>-17721.259999999998</v>
          </cell>
        </row>
        <row r="1231">
          <cell r="C1231">
            <v>-5.83988</v>
          </cell>
          <cell r="E1231">
            <v>-17737.98</v>
          </cell>
        </row>
        <row r="1232">
          <cell r="C1232">
            <v>-5.845739</v>
          </cell>
          <cell r="E1232">
            <v>-17754.68</v>
          </cell>
        </row>
        <row r="1233">
          <cell r="C1233">
            <v>-5.8518379999999999</v>
          </cell>
          <cell r="E1233">
            <v>-17771.25</v>
          </cell>
        </row>
        <row r="1234">
          <cell r="C1234">
            <v>-5.8578159999999997</v>
          </cell>
          <cell r="E1234">
            <v>-17787.77</v>
          </cell>
        </row>
        <row r="1235">
          <cell r="C1235">
            <v>-5.863855</v>
          </cell>
          <cell r="E1235">
            <v>-17804.32</v>
          </cell>
        </row>
        <row r="1236">
          <cell r="C1236">
            <v>-5.869834</v>
          </cell>
          <cell r="E1236">
            <v>-17820.7</v>
          </cell>
        </row>
        <row r="1237">
          <cell r="C1237">
            <v>-5.8759329999999999</v>
          </cell>
          <cell r="E1237">
            <v>-17837.02</v>
          </cell>
        </row>
        <row r="1238">
          <cell r="C1238">
            <v>-5.8818520000000003</v>
          </cell>
          <cell r="E1238">
            <v>-17853.330000000002</v>
          </cell>
        </row>
        <row r="1239">
          <cell r="C1239">
            <v>-5.8878909999999998</v>
          </cell>
          <cell r="E1239">
            <v>-17869.55</v>
          </cell>
        </row>
        <row r="1240">
          <cell r="C1240">
            <v>-5.8938100000000002</v>
          </cell>
          <cell r="E1240">
            <v>-17885.89</v>
          </cell>
        </row>
        <row r="1241">
          <cell r="C1241">
            <v>-5.8999079999999999</v>
          </cell>
          <cell r="E1241">
            <v>-17902.23</v>
          </cell>
        </row>
        <row r="1242">
          <cell r="C1242">
            <v>-5.9058270000000004</v>
          </cell>
          <cell r="E1242">
            <v>-17918.38</v>
          </cell>
        </row>
        <row r="1243">
          <cell r="C1243">
            <v>-5.9119260000000002</v>
          </cell>
          <cell r="E1243">
            <v>-17934.62</v>
          </cell>
        </row>
        <row r="1244">
          <cell r="C1244">
            <v>-5.9178449999999998</v>
          </cell>
          <cell r="E1244">
            <v>-17950.78</v>
          </cell>
        </row>
        <row r="1245">
          <cell r="C1245">
            <v>-5.9238840000000001</v>
          </cell>
          <cell r="E1245">
            <v>-17966.72</v>
          </cell>
        </row>
        <row r="1246">
          <cell r="C1246">
            <v>-5.9298630000000001</v>
          </cell>
          <cell r="E1246">
            <v>-17982.650000000001</v>
          </cell>
        </row>
        <row r="1247">
          <cell r="C1247">
            <v>-5.9358420000000001</v>
          </cell>
          <cell r="E1247">
            <v>-17998.669999999998</v>
          </cell>
        </row>
        <row r="1248">
          <cell r="C1248">
            <v>-5.9418810000000004</v>
          </cell>
          <cell r="E1248">
            <v>-18014.63</v>
          </cell>
        </row>
        <row r="1249">
          <cell r="C1249">
            <v>-5.9478600000000004</v>
          </cell>
          <cell r="E1249">
            <v>-18030.7</v>
          </cell>
        </row>
        <row r="1250">
          <cell r="C1250">
            <v>-5.9538390000000003</v>
          </cell>
          <cell r="E1250">
            <v>-18046.84</v>
          </cell>
        </row>
        <row r="1251">
          <cell r="C1251">
            <v>-5.9598769999999996</v>
          </cell>
          <cell r="E1251">
            <v>-18062.8</v>
          </cell>
        </row>
        <row r="1252">
          <cell r="C1252">
            <v>-5.965916</v>
          </cell>
          <cell r="E1252">
            <v>-18078.64</v>
          </cell>
        </row>
        <row r="1253">
          <cell r="C1253">
            <v>-5.971895</v>
          </cell>
          <cell r="E1253">
            <v>-18094.47</v>
          </cell>
        </row>
        <row r="1254">
          <cell r="C1254">
            <v>-5.9779929999999997</v>
          </cell>
          <cell r="E1254">
            <v>-18110.080000000002</v>
          </cell>
        </row>
        <row r="1255">
          <cell r="C1255">
            <v>-5.9839130000000003</v>
          </cell>
          <cell r="E1255">
            <v>-18125.57</v>
          </cell>
        </row>
        <row r="1256">
          <cell r="C1256">
            <v>-5.9899509999999996</v>
          </cell>
          <cell r="E1256">
            <v>-18140.98</v>
          </cell>
        </row>
        <row r="1257">
          <cell r="C1257">
            <v>-5.9959300000000004</v>
          </cell>
          <cell r="E1257">
            <v>-18156.419999999998</v>
          </cell>
        </row>
        <row r="1258">
          <cell r="C1258">
            <v>-6.0019689999999999</v>
          </cell>
          <cell r="E1258">
            <v>-18171.86</v>
          </cell>
        </row>
        <row r="1259">
          <cell r="C1259">
            <v>-6.0078880000000003</v>
          </cell>
          <cell r="E1259">
            <v>-18187.11</v>
          </cell>
        </row>
        <row r="1260">
          <cell r="C1260">
            <v>-6.0139269999999998</v>
          </cell>
          <cell r="E1260">
            <v>-18202.39</v>
          </cell>
        </row>
        <row r="1261">
          <cell r="C1261">
            <v>-6.0198460000000003</v>
          </cell>
          <cell r="E1261">
            <v>-18217.46</v>
          </cell>
        </row>
        <row r="1262">
          <cell r="C1262">
            <v>-6.0259450000000001</v>
          </cell>
          <cell r="E1262">
            <v>-18232.36</v>
          </cell>
        </row>
        <row r="1263">
          <cell r="C1263">
            <v>-6.0318639999999997</v>
          </cell>
          <cell r="E1263">
            <v>-18247.400000000001</v>
          </cell>
        </row>
        <row r="1264">
          <cell r="C1264">
            <v>-6.0378429999999996</v>
          </cell>
          <cell r="E1264">
            <v>-18262.59</v>
          </cell>
        </row>
        <row r="1265">
          <cell r="C1265">
            <v>-6.0438210000000003</v>
          </cell>
          <cell r="E1265">
            <v>-18277.66</v>
          </cell>
        </row>
        <row r="1266">
          <cell r="C1266">
            <v>-6.0498599999999998</v>
          </cell>
          <cell r="E1266">
            <v>-18292.7</v>
          </cell>
        </row>
        <row r="1267">
          <cell r="C1267">
            <v>-6.0558389999999997</v>
          </cell>
          <cell r="E1267">
            <v>-18307.75</v>
          </cell>
        </row>
        <row r="1268">
          <cell r="C1268">
            <v>-6.0618189999999998</v>
          </cell>
          <cell r="E1268">
            <v>-18322.75</v>
          </cell>
        </row>
        <row r="1269">
          <cell r="C1269">
            <v>-6.0678570000000001</v>
          </cell>
          <cell r="E1269">
            <v>-18337.79</v>
          </cell>
        </row>
        <row r="1270">
          <cell r="C1270">
            <v>-6.073836</v>
          </cell>
          <cell r="E1270">
            <v>-18352.849999999999</v>
          </cell>
        </row>
        <row r="1271">
          <cell r="C1271">
            <v>-6.0798750000000004</v>
          </cell>
          <cell r="E1271">
            <v>-18367.849999999999</v>
          </cell>
        </row>
        <row r="1272">
          <cell r="C1272">
            <v>-6.0858540000000003</v>
          </cell>
          <cell r="E1272">
            <v>-18382.61</v>
          </cell>
        </row>
        <row r="1273">
          <cell r="C1273">
            <v>-6.0918330000000003</v>
          </cell>
          <cell r="E1273">
            <v>-18397.38</v>
          </cell>
        </row>
        <row r="1274">
          <cell r="C1274">
            <v>-6.0978120000000002</v>
          </cell>
          <cell r="E1274">
            <v>-18412.22</v>
          </cell>
        </row>
        <row r="1275">
          <cell r="C1275">
            <v>-6.1037910000000002</v>
          </cell>
          <cell r="E1275">
            <v>-18426.830000000002</v>
          </cell>
        </row>
        <row r="1276">
          <cell r="C1276">
            <v>-6.1098290000000004</v>
          </cell>
          <cell r="E1276">
            <v>-18441.240000000002</v>
          </cell>
        </row>
        <row r="1277">
          <cell r="C1277">
            <v>-6.1158080000000004</v>
          </cell>
          <cell r="E1277">
            <v>-18455.62</v>
          </cell>
        </row>
        <row r="1278">
          <cell r="C1278">
            <v>-6.1218469999999998</v>
          </cell>
          <cell r="E1278">
            <v>-18470.099999999999</v>
          </cell>
        </row>
        <row r="1279">
          <cell r="C1279">
            <v>-6.1278259999999998</v>
          </cell>
          <cell r="E1279">
            <v>-18484.62</v>
          </cell>
        </row>
        <row r="1280">
          <cell r="C1280">
            <v>-6.1338049999999997</v>
          </cell>
          <cell r="E1280">
            <v>-18499.009999999998</v>
          </cell>
        </row>
        <row r="1281">
          <cell r="C1281">
            <v>-6.1397839999999997</v>
          </cell>
          <cell r="E1281">
            <v>-18513.349999999999</v>
          </cell>
        </row>
        <row r="1282">
          <cell r="C1282">
            <v>-6.145823</v>
          </cell>
          <cell r="E1282">
            <v>-18527.599999999999</v>
          </cell>
        </row>
        <row r="1283">
          <cell r="C1283">
            <v>-6.1518009999999999</v>
          </cell>
          <cell r="E1283">
            <v>-18541.990000000002</v>
          </cell>
        </row>
        <row r="1284">
          <cell r="C1284">
            <v>-6.1578400000000002</v>
          </cell>
          <cell r="E1284">
            <v>-18556.53</v>
          </cell>
        </row>
        <row r="1285">
          <cell r="C1285">
            <v>-6.1637589999999998</v>
          </cell>
          <cell r="E1285">
            <v>-18570.91</v>
          </cell>
        </row>
        <row r="1286">
          <cell r="C1286">
            <v>-6.1697980000000001</v>
          </cell>
          <cell r="E1286">
            <v>-18585.11</v>
          </cell>
        </row>
        <row r="1287">
          <cell r="C1287">
            <v>-6.1757780000000002</v>
          </cell>
          <cell r="E1287">
            <v>-18599.189999999999</v>
          </cell>
        </row>
        <row r="1288">
          <cell r="C1288">
            <v>-6.1818160000000004</v>
          </cell>
          <cell r="E1288">
            <v>-18613.18</v>
          </cell>
        </row>
        <row r="1289">
          <cell r="C1289">
            <v>-6.1877940000000002</v>
          </cell>
          <cell r="E1289">
            <v>-18627.18</v>
          </cell>
        </row>
        <row r="1290">
          <cell r="C1290">
            <v>-6.1938930000000001</v>
          </cell>
          <cell r="E1290">
            <v>-18641.16</v>
          </cell>
        </row>
        <row r="1291">
          <cell r="C1291">
            <v>-6.1998129999999998</v>
          </cell>
          <cell r="E1291">
            <v>-18655.11</v>
          </cell>
        </row>
        <row r="1292">
          <cell r="C1292">
            <v>-6.2059110000000004</v>
          </cell>
          <cell r="E1292">
            <v>-18668.86</v>
          </cell>
        </row>
        <row r="1293">
          <cell r="C1293">
            <v>-6.21183</v>
          </cell>
          <cell r="E1293">
            <v>-18682.59</v>
          </cell>
        </row>
        <row r="1294">
          <cell r="C1294">
            <v>-6.2178690000000003</v>
          </cell>
          <cell r="E1294">
            <v>-18696.23</v>
          </cell>
        </row>
        <row r="1295">
          <cell r="C1295">
            <v>-6.2238480000000003</v>
          </cell>
          <cell r="E1295">
            <v>-18709.66</v>
          </cell>
        </row>
        <row r="1296">
          <cell r="C1296">
            <v>-6.2298869999999997</v>
          </cell>
          <cell r="E1296">
            <v>-18722.919999999998</v>
          </cell>
        </row>
        <row r="1297">
          <cell r="C1297">
            <v>-6.2358659999999997</v>
          </cell>
          <cell r="E1297">
            <v>-18736.13</v>
          </cell>
        </row>
        <row r="1298">
          <cell r="C1298">
            <v>-6.2418440000000004</v>
          </cell>
          <cell r="E1298">
            <v>-18749.28</v>
          </cell>
        </row>
        <row r="1299">
          <cell r="C1299">
            <v>-6.2478230000000003</v>
          </cell>
          <cell r="E1299">
            <v>-18762.45</v>
          </cell>
        </row>
        <row r="1300">
          <cell r="C1300">
            <v>-6.2538619999999998</v>
          </cell>
          <cell r="E1300">
            <v>-18775.88</v>
          </cell>
        </row>
        <row r="1301">
          <cell r="C1301">
            <v>-6.2598409999999998</v>
          </cell>
          <cell r="E1301">
            <v>-18789.25</v>
          </cell>
        </row>
        <row r="1302">
          <cell r="C1302">
            <v>-6.2658800000000001</v>
          </cell>
          <cell r="E1302">
            <v>-18802.46</v>
          </cell>
        </row>
        <row r="1303">
          <cell r="C1303">
            <v>-6.2718590000000001</v>
          </cell>
          <cell r="E1303">
            <v>-18815.84</v>
          </cell>
        </row>
        <row r="1304">
          <cell r="C1304">
            <v>-6.277838</v>
          </cell>
          <cell r="E1304">
            <v>-18829.150000000001</v>
          </cell>
        </row>
        <row r="1305">
          <cell r="C1305">
            <v>-6.2838760000000002</v>
          </cell>
          <cell r="E1305">
            <v>-18842.22</v>
          </cell>
        </row>
        <row r="1306">
          <cell r="C1306">
            <v>-6.2898550000000002</v>
          </cell>
          <cell r="E1306">
            <v>-18855.16</v>
          </cell>
        </row>
        <row r="1307">
          <cell r="C1307">
            <v>-6.2958939999999997</v>
          </cell>
          <cell r="E1307">
            <v>-18868.12</v>
          </cell>
        </row>
        <row r="1308">
          <cell r="C1308">
            <v>-6.3018729999999996</v>
          </cell>
          <cell r="E1308">
            <v>-18881.16</v>
          </cell>
        </row>
        <row r="1309">
          <cell r="C1309">
            <v>-6.307912</v>
          </cell>
          <cell r="E1309">
            <v>-18894.23</v>
          </cell>
        </row>
        <row r="1310">
          <cell r="C1310">
            <v>-6.3138909999999999</v>
          </cell>
          <cell r="E1310">
            <v>-18907.240000000002</v>
          </cell>
        </row>
        <row r="1311">
          <cell r="C1311">
            <v>-6.3199300000000003</v>
          </cell>
          <cell r="E1311">
            <v>-18920.150000000001</v>
          </cell>
        </row>
        <row r="1312">
          <cell r="C1312">
            <v>-6.3259080000000001</v>
          </cell>
          <cell r="E1312">
            <v>-18933.03</v>
          </cell>
        </row>
        <row r="1313">
          <cell r="C1313">
            <v>-6.3318880000000002</v>
          </cell>
          <cell r="E1313">
            <v>-18945.990000000002</v>
          </cell>
        </row>
        <row r="1314">
          <cell r="C1314">
            <v>-6.3378670000000001</v>
          </cell>
          <cell r="E1314">
            <v>-18958.86</v>
          </cell>
        </row>
        <row r="1315">
          <cell r="C1315">
            <v>-6.343845</v>
          </cell>
          <cell r="E1315">
            <v>-18971.57</v>
          </cell>
        </row>
        <row r="1316">
          <cell r="C1316">
            <v>-6.3498840000000003</v>
          </cell>
          <cell r="E1316">
            <v>-18984.240000000002</v>
          </cell>
        </row>
        <row r="1317">
          <cell r="C1317">
            <v>-6.3558630000000003</v>
          </cell>
          <cell r="E1317">
            <v>-18996.939999999999</v>
          </cell>
        </row>
        <row r="1318">
          <cell r="C1318">
            <v>-6.3619019999999997</v>
          </cell>
          <cell r="E1318">
            <v>-19009.45</v>
          </cell>
        </row>
        <row r="1319">
          <cell r="C1319">
            <v>-6.3699139999999996</v>
          </cell>
          <cell r="E1319">
            <v>-19025.93</v>
          </cell>
        </row>
        <row r="1320">
          <cell r="C1320">
            <v>-6.3779260000000004</v>
          </cell>
          <cell r="E1320">
            <v>-19042.25</v>
          </cell>
        </row>
        <row r="1321">
          <cell r="C1321">
            <v>-6.3859370000000002</v>
          </cell>
          <cell r="E1321">
            <v>-19058.240000000002</v>
          </cell>
        </row>
        <row r="1322">
          <cell r="C1322">
            <v>-6.3939490000000001</v>
          </cell>
          <cell r="E1322">
            <v>-19074.61</v>
          </cell>
        </row>
        <row r="1323">
          <cell r="C1323">
            <v>-6.3999280000000001</v>
          </cell>
          <cell r="E1323">
            <v>-19087.11</v>
          </cell>
        </row>
        <row r="1324">
          <cell r="C1324">
            <v>-6.40794</v>
          </cell>
          <cell r="E1324">
            <v>-19103.580000000002</v>
          </cell>
        </row>
        <row r="1325">
          <cell r="C1325">
            <v>-6.4159519999999999</v>
          </cell>
          <cell r="E1325">
            <v>-19120.02</v>
          </cell>
        </row>
        <row r="1326">
          <cell r="C1326">
            <v>-6.4239629999999996</v>
          </cell>
          <cell r="E1326">
            <v>-19136.259999999998</v>
          </cell>
        </row>
        <row r="1327">
          <cell r="C1327">
            <v>-6.4319750000000004</v>
          </cell>
          <cell r="E1327">
            <v>-19152.37</v>
          </cell>
        </row>
        <row r="1328">
          <cell r="C1328">
            <v>-6.4399870000000004</v>
          </cell>
          <cell r="E1328">
            <v>-19168.29</v>
          </cell>
        </row>
        <row r="1329">
          <cell r="C1329">
            <v>-6.4479389999999999</v>
          </cell>
          <cell r="E1329">
            <v>-19184.03</v>
          </cell>
        </row>
        <row r="1330">
          <cell r="C1330">
            <v>-6.4559509999999998</v>
          </cell>
          <cell r="E1330">
            <v>-19199.73</v>
          </cell>
        </row>
        <row r="1331">
          <cell r="C1331">
            <v>-6.4639620000000004</v>
          </cell>
          <cell r="E1331">
            <v>-19215.13</v>
          </cell>
        </row>
        <row r="1332">
          <cell r="C1332">
            <v>-6.4719740000000003</v>
          </cell>
          <cell r="E1332">
            <v>-19230.39</v>
          </cell>
        </row>
        <row r="1333">
          <cell r="C1333">
            <v>-6.479927</v>
          </cell>
          <cell r="E1333">
            <v>-19245.580000000002</v>
          </cell>
        </row>
        <row r="1334">
          <cell r="C1334">
            <v>-6.4879379999999998</v>
          </cell>
          <cell r="E1334">
            <v>-19260.8</v>
          </cell>
        </row>
        <row r="1335">
          <cell r="C1335">
            <v>-6.4960100000000001</v>
          </cell>
          <cell r="E1335">
            <v>-19276.11</v>
          </cell>
        </row>
        <row r="1336">
          <cell r="C1336">
            <v>-6.5039020000000001</v>
          </cell>
          <cell r="E1336">
            <v>-19291.27</v>
          </cell>
        </row>
        <row r="1337">
          <cell r="C1337">
            <v>-6.5119730000000002</v>
          </cell>
          <cell r="E1337">
            <v>-19306.53</v>
          </cell>
        </row>
        <row r="1338">
          <cell r="C1338">
            <v>-6.5199850000000001</v>
          </cell>
          <cell r="E1338">
            <v>-19321.900000000001</v>
          </cell>
        </row>
        <row r="1339">
          <cell r="C1339">
            <v>-6.5279369999999997</v>
          </cell>
          <cell r="E1339">
            <v>-19336.990000000002</v>
          </cell>
        </row>
        <row r="1340">
          <cell r="C1340">
            <v>-6.5358900000000002</v>
          </cell>
          <cell r="E1340">
            <v>-19351.87</v>
          </cell>
        </row>
        <row r="1341">
          <cell r="C1341">
            <v>-6.5439610000000004</v>
          </cell>
          <cell r="E1341">
            <v>-19366.53</v>
          </cell>
        </row>
        <row r="1342">
          <cell r="C1342">
            <v>-6.5519129999999999</v>
          </cell>
          <cell r="E1342">
            <v>-19381.150000000001</v>
          </cell>
        </row>
        <row r="1343">
          <cell r="C1343">
            <v>-6.5599249999999998</v>
          </cell>
          <cell r="E1343">
            <v>-19395.84</v>
          </cell>
        </row>
        <row r="1344">
          <cell r="C1344">
            <v>-6.5679369999999997</v>
          </cell>
          <cell r="E1344">
            <v>-19410.41</v>
          </cell>
        </row>
        <row r="1345">
          <cell r="C1345">
            <v>-6.575888</v>
          </cell>
          <cell r="E1345">
            <v>-19424.62</v>
          </cell>
        </row>
        <row r="1346">
          <cell r="C1346">
            <v>-6.5838999999999999</v>
          </cell>
          <cell r="E1346">
            <v>-19438.810000000001</v>
          </cell>
        </row>
        <row r="1347">
          <cell r="C1347">
            <v>-6.5919119999999998</v>
          </cell>
          <cell r="E1347">
            <v>-19453.11</v>
          </cell>
        </row>
        <row r="1348">
          <cell r="C1348">
            <v>-6.5998640000000002</v>
          </cell>
          <cell r="E1348">
            <v>-19467.21</v>
          </cell>
        </row>
        <row r="1349">
          <cell r="C1349">
            <v>-6.6078159999999997</v>
          </cell>
          <cell r="E1349">
            <v>-19481.14</v>
          </cell>
        </row>
        <row r="1350">
          <cell r="C1350">
            <v>-6.615888</v>
          </cell>
          <cell r="E1350">
            <v>-19494.98</v>
          </cell>
        </row>
        <row r="1351">
          <cell r="C1351">
            <v>-6.6239590000000002</v>
          </cell>
          <cell r="E1351">
            <v>-19508.64</v>
          </cell>
        </row>
        <row r="1352">
          <cell r="C1352">
            <v>-6.6319109999999997</v>
          </cell>
          <cell r="E1352">
            <v>-19522.45</v>
          </cell>
        </row>
        <row r="1353">
          <cell r="C1353">
            <v>-6.6398630000000001</v>
          </cell>
          <cell r="E1353">
            <v>-19536.13</v>
          </cell>
        </row>
        <row r="1354">
          <cell r="C1354">
            <v>-6.647875</v>
          </cell>
          <cell r="E1354">
            <v>-19549.45</v>
          </cell>
        </row>
        <row r="1355">
          <cell r="C1355">
            <v>-6.6558869999999999</v>
          </cell>
          <cell r="E1355">
            <v>-19562.939999999999</v>
          </cell>
        </row>
        <row r="1356">
          <cell r="C1356">
            <v>-6.6638390000000003</v>
          </cell>
          <cell r="E1356">
            <v>-19576.349999999999</v>
          </cell>
        </row>
        <row r="1357">
          <cell r="C1357">
            <v>-6.6719109999999997</v>
          </cell>
          <cell r="E1357">
            <v>-19589.740000000002</v>
          </cell>
        </row>
        <row r="1358">
          <cell r="C1358">
            <v>-6.679862</v>
          </cell>
          <cell r="E1358">
            <v>-19602.88</v>
          </cell>
        </row>
        <row r="1359">
          <cell r="C1359">
            <v>-6.687875</v>
          </cell>
          <cell r="E1359">
            <v>-19616.07</v>
          </cell>
        </row>
        <row r="1360">
          <cell r="C1360">
            <v>-6.6959460000000002</v>
          </cell>
          <cell r="E1360">
            <v>-19629.37</v>
          </cell>
        </row>
        <row r="1361">
          <cell r="C1361">
            <v>-6.7038979999999997</v>
          </cell>
          <cell r="E1361">
            <v>-19642.34</v>
          </cell>
        </row>
        <row r="1362">
          <cell r="C1362">
            <v>-6.7118500000000001</v>
          </cell>
          <cell r="E1362">
            <v>-19655.21</v>
          </cell>
        </row>
        <row r="1363">
          <cell r="C1363">
            <v>-6.7198609999999999</v>
          </cell>
          <cell r="E1363">
            <v>-19668.02</v>
          </cell>
        </row>
        <row r="1364">
          <cell r="C1364">
            <v>-6.7278729999999998</v>
          </cell>
          <cell r="E1364">
            <v>-19680.810000000001</v>
          </cell>
        </row>
        <row r="1365">
          <cell r="C1365">
            <v>-6.7358250000000002</v>
          </cell>
          <cell r="E1365">
            <v>-19693.48</v>
          </cell>
        </row>
        <row r="1366">
          <cell r="C1366">
            <v>-6.74587</v>
          </cell>
          <cell r="E1366">
            <v>-19708.79</v>
          </cell>
        </row>
        <row r="1367">
          <cell r="C1367">
            <v>-6.7558550000000004</v>
          </cell>
          <cell r="E1367">
            <v>-19724.3</v>
          </cell>
        </row>
        <row r="1368">
          <cell r="C1368">
            <v>-6.7659000000000002</v>
          </cell>
          <cell r="E1368">
            <v>-19739.310000000001</v>
          </cell>
        </row>
        <row r="1369">
          <cell r="C1369">
            <v>-6.7758849999999997</v>
          </cell>
          <cell r="E1369">
            <v>-19754.23</v>
          </cell>
        </row>
        <row r="1370">
          <cell r="C1370">
            <v>-6.7858099999999997</v>
          </cell>
          <cell r="E1370">
            <v>-19769.29</v>
          </cell>
        </row>
        <row r="1371">
          <cell r="C1371">
            <v>-6.7957939999999999</v>
          </cell>
          <cell r="E1371">
            <v>-19784.150000000001</v>
          </cell>
        </row>
        <row r="1372">
          <cell r="C1372">
            <v>-6.8057790000000002</v>
          </cell>
          <cell r="E1372">
            <v>-19799.14</v>
          </cell>
        </row>
        <row r="1373">
          <cell r="C1373">
            <v>-6.8158839999999996</v>
          </cell>
          <cell r="E1373">
            <v>-19813.98</v>
          </cell>
        </row>
        <row r="1374">
          <cell r="C1374">
            <v>-6.8259280000000002</v>
          </cell>
          <cell r="E1374">
            <v>-19828.330000000002</v>
          </cell>
        </row>
        <row r="1375">
          <cell r="C1375">
            <v>-6.8359129999999997</v>
          </cell>
          <cell r="E1375">
            <v>-19842.490000000002</v>
          </cell>
        </row>
        <row r="1376">
          <cell r="C1376">
            <v>-6.8459570000000003</v>
          </cell>
          <cell r="E1376">
            <v>-19856.37</v>
          </cell>
        </row>
        <row r="1377">
          <cell r="C1377">
            <v>-6.8559429999999999</v>
          </cell>
          <cell r="E1377">
            <v>-19869.87</v>
          </cell>
        </row>
        <row r="1378">
          <cell r="C1378">
            <v>-6.8659869999999996</v>
          </cell>
          <cell r="E1378">
            <v>-19882.740000000002</v>
          </cell>
        </row>
        <row r="1379">
          <cell r="C1379">
            <v>-6.8779450000000004</v>
          </cell>
          <cell r="E1379">
            <v>-19897.63</v>
          </cell>
        </row>
        <row r="1380">
          <cell r="C1380">
            <v>-6.8899030000000003</v>
          </cell>
          <cell r="E1380">
            <v>-19912.060000000001</v>
          </cell>
        </row>
        <row r="1381">
          <cell r="C1381">
            <v>-6.9019199999999996</v>
          </cell>
          <cell r="E1381">
            <v>-19926.310000000001</v>
          </cell>
        </row>
        <row r="1382">
          <cell r="C1382">
            <v>-6.9139390000000001</v>
          </cell>
          <cell r="E1382">
            <v>-19940.18</v>
          </cell>
        </row>
        <row r="1383">
          <cell r="C1383">
            <v>-6.9258959999999998</v>
          </cell>
          <cell r="E1383">
            <v>-19954</v>
          </cell>
        </row>
        <row r="1384">
          <cell r="C1384">
            <v>-6.9379140000000001</v>
          </cell>
          <cell r="E1384">
            <v>-19967.57</v>
          </cell>
        </row>
        <row r="1385">
          <cell r="C1385">
            <v>-6.9499909999999998</v>
          </cell>
          <cell r="E1385">
            <v>-19980.98</v>
          </cell>
        </row>
        <row r="1386">
          <cell r="C1386">
            <v>-6.9620090000000001</v>
          </cell>
          <cell r="E1386">
            <v>-19994.439999999999</v>
          </cell>
        </row>
        <row r="1387">
          <cell r="C1387">
            <v>-6.973967</v>
          </cell>
          <cell r="E1387">
            <v>-20007.21</v>
          </cell>
        </row>
        <row r="1388">
          <cell r="C1388">
            <v>-6.9878980000000004</v>
          </cell>
          <cell r="E1388">
            <v>-20021.27</v>
          </cell>
        </row>
        <row r="1389">
          <cell r="C1389">
            <v>-7.0018890000000003</v>
          </cell>
          <cell r="E1389">
            <v>-20034.97</v>
          </cell>
        </row>
        <row r="1390">
          <cell r="C1390">
            <v>-7.0158189999999996</v>
          </cell>
          <cell r="E1390">
            <v>-20048.150000000001</v>
          </cell>
        </row>
        <row r="1391">
          <cell r="C1391">
            <v>-7.0298699999999998</v>
          </cell>
          <cell r="E1391">
            <v>-20060.759999999998</v>
          </cell>
        </row>
        <row r="1392">
          <cell r="C1392">
            <v>-7.0458340000000002</v>
          </cell>
          <cell r="E1392">
            <v>-20074.02</v>
          </cell>
        </row>
        <row r="1393">
          <cell r="C1393">
            <v>-7.0699290000000001</v>
          </cell>
          <cell r="E1393">
            <v>-20086.93</v>
          </cell>
        </row>
        <row r="1394">
          <cell r="C1394">
            <v>-7.1699570000000001</v>
          </cell>
          <cell r="E1394">
            <v>-20073.68</v>
          </cell>
        </row>
        <row r="1395">
          <cell r="C1395">
            <v>-7.1759959999999996</v>
          </cell>
          <cell r="E1395">
            <v>-20047.95</v>
          </cell>
        </row>
        <row r="1396">
          <cell r="C1396">
            <v>-7.1780879999999998</v>
          </cell>
          <cell r="E1396">
            <v>-19950.009999999998</v>
          </cell>
        </row>
        <row r="1397">
          <cell r="C1397">
            <v>-7.1801209999999998</v>
          </cell>
          <cell r="E1397">
            <v>-19677.349999999999</v>
          </cell>
        </row>
        <row r="1398">
          <cell r="C1398">
            <v>-7.1822140000000001</v>
          </cell>
          <cell r="E1398">
            <v>-19176.28</v>
          </cell>
        </row>
        <row r="1399">
          <cell r="C1399">
            <v>-7.1842459999999999</v>
          </cell>
          <cell r="E1399">
            <v>-18479.13</v>
          </cell>
        </row>
        <row r="1400">
          <cell r="C1400">
            <v>-7.1863989999999998</v>
          </cell>
          <cell r="E1400">
            <v>-17648.64</v>
          </cell>
        </row>
        <row r="1401">
          <cell r="C1401">
            <v>-7.1886109999999999</v>
          </cell>
          <cell r="E1401">
            <v>-16721.39</v>
          </cell>
        </row>
        <row r="1402">
          <cell r="C1402">
            <v>-7.1907040000000002</v>
          </cell>
          <cell r="E1402">
            <v>-15717.36</v>
          </cell>
        </row>
        <row r="1403">
          <cell r="C1403">
            <v>-7.1927370000000002</v>
          </cell>
          <cell r="E1403">
            <v>-14663</v>
          </cell>
        </row>
        <row r="1404">
          <cell r="C1404">
            <v>-7.1949490000000003</v>
          </cell>
          <cell r="E1404">
            <v>-13586.52</v>
          </cell>
        </row>
        <row r="1405">
          <cell r="C1405">
            <v>-7.197101</v>
          </cell>
          <cell r="E1405">
            <v>-12507.52</v>
          </cell>
        </row>
        <row r="1406">
          <cell r="C1406">
            <v>-7.1993130000000001</v>
          </cell>
          <cell r="E1406">
            <v>-11439.89</v>
          </cell>
        </row>
        <row r="1407">
          <cell r="C1407">
            <v>-7.2014659999999999</v>
          </cell>
          <cell r="E1407">
            <v>-10397.200000000001</v>
          </cell>
        </row>
        <row r="1408">
          <cell r="C1408">
            <v>-7.2035590000000003</v>
          </cell>
          <cell r="E1408">
            <v>-9391.6929999999993</v>
          </cell>
        </row>
        <row r="1409">
          <cell r="C1409">
            <v>-7.205711</v>
          </cell>
          <cell r="E1409">
            <v>-8432.0390000000007</v>
          </cell>
        </row>
        <row r="1410">
          <cell r="C1410">
            <v>-7.2078629999999997</v>
          </cell>
          <cell r="E1410">
            <v>-7524.2470000000003</v>
          </cell>
        </row>
        <row r="1411">
          <cell r="C1411">
            <v>-7.209956</v>
          </cell>
          <cell r="E1411">
            <v>-6673.0919999999996</v>
          </cell>
        </row>
        <row r="1412">
          <cell r="C1412">
            <v>-7.2121079999999997</v>
          </cell>
          <cell r="E1412">
            <v>-5882.0209999999997</v>
          </cell>
        </row>
        <row r="1413">
          <cell r="C1413">
            <v>-7.2142010000000001</v>
          </cell>
          <cell r="E1413">
            <v>-5152.8</v>
          </cell>
        </row>
        <row r="1414">
          <cell r="C1414">
            <v>-7.2163539999999999</v>
          </cell>
          <cell r="E1414">
            <v>-4485.893</v>
          </cell>
        </row>
        <row r="1415">
          <cell r="C1415">
            <v>-7.2184460000000001</v>
          </cell>
          <cell r="E1415">
            <v>-3880.91</v>
          </cell>
        </row>
        <row r="1416">
          <cell r="C1416">
            <v>-7.2205389999999996</v>
          </cell>
          <cell r="E1416">
            <v>-3336.672</v>
          </cell>
        </row>
        <row r="1417">
          <cell r="C1417">
            <v>-7.2226309999999998</v>
          </cell>
          <cell r="E1417">
            <v>-2851.2460000000001</v>
          </cell>
        </row>
        <row r="1418">
          <cell r="C1418">
            <v>-7.2247240000000001</v>
          </cell>
          <cell r="E1418">
            <v>-2422.1419999999998</v>
          </cell>
        </row>
        <row r="1419">
          <cell r="C1419">
            <v>-7.2267570000000001</v>
          </cell>
          <cell r="E1419">
            <v>-2046.502</v>
          </cell>
        </row>
        <row r="1420">
          <cell r="C1420">
            <v>-7.2288500000000004</v>
          </cell>
          <cell r="E1420">
            <v>-1721.1610000000001</v>
          </cell>
        </row>
        <row r="1421">
          <cell r="C1421">
            <v>-7.2308820000000003</v>
          </cell>
          <cell r="E1421">
            <v>-1442.722</v>
          </cell>
        </row>
        <row r="1422">
          <cell r="C1422">
            <v>-7.2329749999999997</v>
          </cell>
          <cell r="E1422">
            <v>-1207.664</v>
          </cell>
        </row>
        <row r="1423">
          <cell r="C1423">
            <v>-7.2350079999999997</v>
          </cell>
          <cell r="E1423">
            <v>-1012.418</v>
          </cell>
        </row>
        <row r="1424">
          <cell r="C1424">
            <v>-7.2369810000000001</v>
          </cell>
          <cell r="E1424">
            <v>-853.41079999999999</v>
          </cell>
        </row>
        <row r="1425">
          <cell r="C1425">
            <v>-7.2390140000000001</v>
          </cell>
          <cell r="E1425">
            <v>-727.11320000000001</v>
          </cell>
        </row>
        <row r="1426">
          <cell r="C1426">
            <v>-7.2410459999999999</v>
          </cell>
          <cell r="E1426">
            <v>-630.10159999999996</v>
          </cell>
        </row>
        <row r="1427">
          <cell r="C1427">
            <v>-7.2431390000000002</v>
          </cell>
          <cell r="E1427">
            <v>-559.09450000000004</v>
          </cell>
        </row>
        <row r="1428">
          <cell r="C1428">
            <v>-7.2451720000000002</v>
          </cell>
          <cell r="E1428">
            <v>-510.97219999999999</v>
          </cell>
        </row>
        <row r="1429">
          <cell r="C1429">
            <v>-7.2472050000000001</v>
          </cell>
          <cell r="E1429">
            <v>-482.79149999999998</v>
          </cell>
        </row>
        <row r="1430">
          <cell r="C1430">
            <v>-7.2552760000000003</v>
          </cell>
          <cell r="E1430">
            <v>-517.34879999999998</v>
          </cell>
        </row>
        <row r="1431">
          <cell r="C1431">
            <v>-7.2573090000000002</v>
          </cell>
          <cell r="E1431">
            <v>-551.60149999999999</v>
          </cell>
        </row>
        <row r="1432">
          <cell r="C1432">
            <v>-7.2592829999999999</v>
          </cell>
          <cell r="E1432">
            <v>-592.28240000000005</v>
          </cell>
        </row>
        <row r="1433">
          <cell r="C1433">
            <v>-7.2612560000000004</v>
          </cell>
          <cell r="E1433">
            <v>-637.81629999999996</v>
          </cell>
        </row>
        <row r="1434">
          <cell r="C1434">
            <v>-7.2632880000000002</v>
          </cell>
          <cell r="E1434">
            <v>-686.84460000000001</v>
          </cell>
        </row>
        <row r="1435">
          <cell r="C1435">
            <v>-7.2653210000000001</v>
          </cell>
          <cell r="E1435">
            <v>-738.18700000000001</v>
          </cell>
        </row>
        <row r="1436">
          <cell r="C1436">
            <v>-7.2673540000000001</v>
          </cell>
          <cell r="E1436">
            <v>-790.80020000000002</v>
          </cell>
        </row>
        <row r="1437">
          <cell r="C1437">
            <v>-7.2693269999999997</v>
          </cell>
          <cell r="E1437">
            <v>-843.774</v>
          </cell>
        </row>
        <row r="1438">
          <cell r="C1438">
            <v>-7.2713000000000001</v>
          </cell>
          <cell r="E1438">
            <v>-896.34649999999999</v>
          </cell>
        </row>
        <row r="1439">
          <cell r="C1439">
            <v>-7.273333</v>
          </cell>
          <cell r="E1439">
            <v>-947.90430000000003</v>
          </cell>
        </row>
        <row r="1440">
          <cell r="C1440">
            <v>-7.2753059999999996</v>
          </cell>
          <cell r="E1440">
            <v>-997.9579</v>
          </cell>
        </row>
        <row r="1441">
          <cell r="C1441">
            <v>-7.2773389999999996</v>
          </cell>
          <cell r="E1441">
            <v>-1046.1179999999999</v>
          </cell>
        </row>
        <row r="1442">
          <cell r="C1442">
            <v>-7.2793710000000003</v>
          </cell>
          <cell r="E1442">
            <v>-1092.086</v>
          </cell>
        </row>
        <row r="1443">
          <cell r="C1443">
            <v>-7.281345</v>
          </cell>
          <cell r="E1443">
            <v>-1135.6400000000001</v>
          </cell>
        </row>
        <row r="1444">
          <cell r="C1444">
            <v>-7.2833180000000004</v>
          </cell>
          <cell r="E1444">
            <v>-1176.6279999999999</v>
          </cell>
        </row>
        <row r="1445">
          <cell r="C1445">
            <v>-7.285291</v>
          </cell>
          <cell r="E1445">
            <v>-1214.95</v>
          </cell>
        </row>
        <row r="1446">
          <cell r="C1446">
            <v>-7.2872640000000004</v>
          </cell>
          <cell r="E1446">
            <v>-1250.5550000000001</v>
          </cell>
        </row>
        <row r="1447">
          <cell r="C1447">
            <v>-7.2892970000000004</v>
          </cell>
          <cell r="E1447">
            <v>-1283.4449999999999</v>
          </cell>
        </row>
        <row r="1448">
          <cell r="C1448">
            <v>-7.2913300000000003</v>
          </cell>
          <cell r="E1448">
            <v>-1313.6669999999999</v>
          </cell>
        </row>
        <row r="1449">
          <cell r="C1449">
            <v>-7.2932430000000004</v>
          </cell>
          <cell r="E1449">
            <v>-1341.29</v>
          </cell>
        </row>
        <row r="1450">
          <cell r="C1450">
            <v>-7.2952159999999999</v>
          </cell>
          <cell r="E1450">
            <v>-1366.4059999999999</v>
          </cell>
        </row>
        <row r="1451">
          <cell r="C1451">
            <v>-7.2971890000000004</v>
          </cell>
          <cell r="E1451">
            <v>-1389.1369999999999</v>
          </cell>
        </row>
        <row r="1452">
          <cell r="C1452">
            <v>-7.2991619999999999</v>
          </cell>
          <cell r="E1452">
            <v>-1409.615</v>
          </cell>
        </row>
        <row r="1453">
          <cell r="C1453">
            <v>-7.3011949999999999</v>
          </cell>
          <cell r="E1453">
            <v>-1427.9829999999999</v>
          </cell>
        </row>
        <row r="1454">
          <cell r="C1454">
            <v>-7.3031680000000003</v>
          </cell>
          <cell r="E1454">
            <v>-1444.3889999999999</v>
          </cell>
        </row>
        <row r="1455">
          <cell r="C1455">
            <v>-7.3052010000000003</v>
          </cell>
          <cell r="E1455">
            <v>-1458.9929999999999</v>
          </cell>
        </row>
        <row r="1456">
          <cell r="C1456">
            <v>-7.3071140000000003</v>
          </cell>
          <cell r="E1456">
            <v>-1471.9639999999999</v>
          </cell>
        </row>
        <row r="1457">
          <cell r="C1457">
            <v>-7.3110600000000003</v>
          </cell>
          <cell r="E1457">
            <v>-1493.7070000000001</v>
          </cell>
        </row>
        <row r="1458">
          <cell r="C1458">
            <v>-7.3150659999999998</v>
          </cell>
          <cell r="E1458">
            <v>-1510.8340000000001</v>
          </cell>
        </row>
        <row r="1459">
          <cell r="C1459">
            <v>-7.3190119999999999</v>
          </cell>
          <cell r="E1459">
            <v>-1524.317</v>
          </cell>
        </row>
        <row r="1460">
          <cell r="C1460">
            <v>-7.3249310000000003</v>
          </cell>
          <cell r="E1460">
            <v>-1539.7539999999999</v>
          </cell>
        </row>
        <row r="1461">
          <cell r="C1461">
            <v>-7.3327640000000001</v>
          </cell>
          <cell r="E1461">
            <v>-1555.1379999999999</v>
          </cell>
        </row>
        <row r="1462">
          <cell r="C1462">
            <v>-7.3407150000000003</v>
          </cell>
          <cell r="E1462">
            <v>-1568.4839999999999</v>
          </cell>
        </row>
        <row r="1463">
          <cell r="C1463">
            <v>-7.3486079999999996</v>
          </cell>
          <cell r="E1463">
            <v>-1582.325</v>
          </cell>
        </row>
        <row r="1464">
          <cell r="C1464">
            <v>-7.3564999999999996</v>
          </cell>
          <cell r="E1464">
            <v>-1597.693</v>
          </cell>
        </row>
        <row r="1465">
          <cell r="C1465">
            <v>-7.3623589999999997</v>
          </cell>
          <cell r="E1465">
            <v>-1610.4570000000001</v>
          </cell>
        </row>
        <row r="1466">
          <cell r="C1466">
            <v>-7.3683379999999996</v>
          </cell>
          <cell r="E1466">
            <v>-1624.1790000000001</v>
          </cell>
        </row>
        <row r="1467">
          <cell r="C1467">
            <v>-7.3742580000000002</v>
          </cell>
          <cell r="E1467">
            <v>-1638.6030000000001</v>
          </cell>
        </row>
        <row r="1468">
          <cell r="C1468">
            <v>-7.3802370000000002</v>
          </cell>
          <cell r="E1468">
            <v>-1653.558</v>
          </cell>
        </row>
        <row r="1469">
          <cell r="C1469">
            <v>-7.3860960000000002</v>
          </cell>
          <cell r="E1469">
            <v>-1668.9849999999999</v>
          </cell>
        </row>
        <row r="1470">
          <cell r="C1470">
            <v>-7.3920750000000002</v>
          </cell>
          <cell r="E1470">
            <v>-1684.5</v>
          </cell>
        </row>
        <row r="1471">
          <cell r="C1471">
            <v>-7.3979340000000002</v>
          </cell>
          <cell r="E1471">
            <v>-1700.0940000000001</v>
          </cell>
        </row>
        <row r="1472">
          <cell r="C1472">
            <v>-7.4039729999999997</v>
          </cell>
          <cell r="E1472">
            <v>-1715.779</v>
          </cell>
        </row>
        <row r="1473">
          <cell r="C1473">
            <v>-7.4098319999999998</v>
          </cell>
          <cell r="E1473">
            <v>-1731.547</v>
          </cell>
        </row>
        <row r="1474">
          <cell r="C1474">
            <v>-7.4157510000000002</v>
          </cell>
          <cell r="E1474">
            <v>-1747.2950000000001</v>
          </cell>
        </row>
        <row r="1475">
          <cell r="C1475">
            <v>-7.4216709999999999</v>
          </cell>
          <cell r="E1475">
            <v>-1762.923</v>
          </cell>
        </row>
        <row r="1476">
          <cell r="C1476">
            <v>-7.4275900000000004</v>
          </cell>
          <cell r="E1476">
            <v>-1778.441</v>
          </cell>
        </row>
        <row r="1477">
          <cell r="C1477">
            <v>-7.4335089999999999</v>
          </cell>
          <cell r="E1477">
            <v>-1793.7149999999999</v>
          </cell>
        </row>
        <row r="1478">
          <cell r="C1478">
            <v>-7.439368</v>
          </cell>
          <cell r="E1478">
            <v>-1808.8889999999999</v>
          </cell>
        </row>
        <row r="1479">
          <cell r="C1479">
            <v>-7.4452879999999997</v>
          </cell>
          <cell r="E1479">
            <v>-1823.992</v>
          </cell>
        </row>
        <row r="1480">
          <cell r="C1480">
            <v>-7.4512660000000004</v>
          </cell>
          <cell r="E1480">
            <v>-1839.12</v>
          </cell>
        </row>
        <row r="1481">
          <cell r="C1481">
            <v>-7.4572450000000003</v>
          </cell>
          <cell r="E1481">
            <v>-1854.115</v>
          </cell>
        </row>
        <row r="1482">
          <cell r="C1482">
            <v>-7.463165</v>
          </cell>
          <cell r="E1482">
            <v>-1869.038</v>
          </cell>
        </row>
        <row r="1483">
          <cell r="C1483">
            <v>-7.4690839999999996</v>
          </cell>
          <cell r="E1483">
            <v>-1883.9849999999999</v>
          </cell>
        </row>
        <row r="1484">
          <cell r="C1484">
            <v>-7.4750629999999996</v>
          </cell>
          <cell r="E1484">
            <v>-1898.9949999999999</v>
          </cell>
        </row>
        <row r="1485">
          <cell r="C1485">
            <v>-7.4810420000000004</v>
          </cell>
          <cell r="E1485">
            <v>-1914.1010000000001</v>
          </cell>
        </row>
        <row r="1486">
          <cell r="C1486">
            <v>-7.486961</v>
          </cell>
          <cell r="E1486">
            <v>-1929.125</v>
          </cell>
        </row>
        <row r="1487">
          <cell r="C1487">
            <v>-7.4929399999999999</v>
          </cell>
          <cell r="E1487">
            <v>-1944.047</v>
          </cell>
        </row>
        <row r="1488">
          <cell r="C1488">
            <v>-7.4988590000000004</v>
          </cell>
          <cell r="E1488">
            <v>-1959.0609999999999</v>
          </cell>
        </row>
        <row r="1489">
          <cell r="C1489">
            <v>-7.5048380000000003</v>
          </cell>
          <cell r="E1489">
            <v>-1973.9269999999999</v>
          </cell>
        </row>
        <row r="1490">
          <cell r="C1490">
            <v>-7.5108170000000003</v>
          </cell>
          <cell r="E1490">
            <v>-1988.7270000000001</v>
          </cell>
        </row>
        <row r="1491">
          <cell r="C1491">
            <v>-7.5167359999999999</v>
          </cell>
          <cell r="E1491">
            <v>-2003.692</v>
          </cell>
        </row>
        <row r="1492">
          <cell r="C1492">
            <v>-7.5227149999999998</v>
          </cell>
          <cell r="E1492">
            <v>-2018.729</v>
          </cell>
        </row>
        <row r="1493">
          <cell r="C1493">
            <v>-7.5286340000000003</v>
          </cell>
          <cell r="E1493">
            <v>-2033.723</v>
          </cell>
        </row>
        <row r="1494">
          <cell r="C1494">
            <v>-7.5346130000000002</v>
          </cell>
          <cell r="E1494">
            <v>-2048.703</v>
          </cell>
        </row>
        <row r="1495">
          <cell r="C1495">
            <v>-7.5405920000000002</v>
          </cell>
          <cell r="E1495">
            <v>-2063.6080000000002</v>
          </cell>
        </row>
        <row r="1496">
          <cell r="C1496">
            <v>-7.5465710000000001</v>
          </cell>
          <cell r="E1496">
            <v>-2078.4659999999999</v>
          </cell>
        </row>
        <row r="1497">
          <cell r="C1497">
            <v>-7.5525500000000001</v>
          </cell>
          <cell r="E1497">
            <v>-2093.3069999999998</v>
          </cell>
        </row>
        <row r="1498">
          <cell r="C1498">
            <v>-7.5585279999999999</v>
          </cell>
          <cell r="E1498">
            <v>-2108.127</v>
          </cell>
        </row>
        <row r="1499">
          <cell r="C1499">
            <v>-7.5644479999999996</v>
          </cell>
          <cell r="E1499">
            <v>-2122.8069999999998</v>
          </cell>
        </row>
        <row r="1500">
          <cell r="C1500">
            <v>-7.570487</v>
          </cell>
          <cell r="E1500">
            <v>-2137.5419999999999</v>
          </cell>
        </row>
        <row r="1501">
          <cell r="C1501">
            <v>-7.5764659999999999</v>
          </cell>
          <cell r="E1501">
            <v>-2152.4499999999998</v>
          </cell>
        </row>
        <row r="1502">
          <cell r="C1502">
            <v>-7.5824449999999999</v>
          </cell>
          <cell r="E1502">
            <v>-2167.384</v>
          </cell>
        </row>
        <row r="1503">
          <cell r="C1503">
            <v>-7.5883630000000002</v>
          </cell>
          <cell r="E1503">
            <v>-2182.2420000000002</v>
          </cell>
        </row>
        <row r="1504">
          <cell r="C1504">
            <v>-7.5943420000000001</v>
          </cell>
          <cell r="E1504">
            <v>-2197.1759999999999</v>
          </cell>
        </row>
        <row r="1505">
          <cell r="C1505">
            <v>-7.6003220000000002</v>
          </cell>
          <cell r="E1505">
            <v>-2212.0329999999999</v>
          </cell>
        </row>
        <row r="1506">
          <cell r="C1506">
            <v>-7.6063010000000002</v>
          </cell>
          <cell r="E1506">
            <v>-2226.8339999999998</v>
          </cell>
        </row>
        <row r="1507">
          <cell r="C1507">
            <v>-7.6122800000000002</v>
          </cell>
          <cell r="E1507">
            <v>-2241.5160000000001</v>
          </cell>
        </row>
        <row r="1508">
          <cell r="C1508">
            <v>-7.6182590000000001</v>
          </cell>
          <cell r="E1508">
            <v>-2256.1379999999999</v>
          </cell>
        </row>
        <row r="1509">
          <cell r="C1509">
            <v>-7.6242380000000001</v>
          </cell>
          <cell r="E1509">
            <v>-2270.6039999999998</v>
          </cell>
        </row>
        <row r="1510">
          <cell r="C1510">
            <v>-7.6302159999999999</v>
          </cell>
          <cell r="E1510">
            <v>-2285.0970000000002</v>
          </cell>
        </row>
        <row r="1511">
          <cell r="C1511">
            <v>-7.636196</v>
          </cell>
          <cell r="E1511">
            <v>-2299.694</v>
          </cell>
        </row>
        <row r="1512">
          <cell r="C1512">
            <v>-7.6421749999999999</v>
          </cell>
          <cell r="E1512">
            <v>-2314.308</v>
          </cell>
        </row>
        <row r="1513">
          <cell r="C1513">
            <v>-7.6480940000000004</v>
          </cell>
          <cell r="E1513">
            <v>-2329.0059999999999</v>
          </cell>
        </row>
        <row r="1514">
          <cell r="C1514">
            <v>-7.6541319999999997</v>
          </cell>
          <cell r="E1514">
            <v>-2343.732</v>
          </cell>
        </row>
        <row r="1515">
          <cell r="C1515">
            <v>-7.6600510000000002</v>
          </cell>
          <cell r="E1515">
            <v>-2358.3119999999999</v>
          </cell>
        </row>
        <row r="1516">
          <cell r="C1516">
            <v>-7.6660899999999996</v>
          </cell>
          <cell r="E1516">
            <v>-2372.9119999999998</v>
          </cell>
        </row>
        <row r="1517">
          <cell r="C1517">
            <v>-7.6720689999999996</v>
          </cell>
          <cell r="E1517">
            <v>-2387.518</v>
          </cell>
        </row>
        <row r="1518">
          <cell r="C1518">
            <v>-7.6781079999999999</v>
          </cell>
          <cell r="E1518">
            <v>-2402.085</v>
          </cell>
        </row>
        <row r="1519">
          <cell r="C1519">
            <v>-7.6840869999999999</v>
          </cell>
          <cell r="E1519">
            <v>-2416.703</v>
          </cell>
        </row>
        <row r="1520">
          <cell r="C1520">
            <v>-7.6901250000000001</v>
          </cell>
          <cell r="E1520">
            <v>-2431.3560000000002</v>
          </cell>
        </row>
        <row r="1521">
          <cell r="C1521">
            <v>-7.6961050000000002</v>
          </cell>
          <cell r="E1521">
            <v>-2446.056</v>
          </cell>
        </row>
        <row r="1522">
          <cell r="C1522">
            <v>-7.7020840000000002</v>
          </cell>
          <cell r="E1522">
            <v>-2460.7060000000001</v>
          </cell>
        </row>
        <row r="1523">
          <cell r="C1523">
            <v>-7.708062</v>
          </cell>
          <cell r="E1523">
            <v>-2475.473</v>
          </cell>
        </row>
        <row r="1524">
          <cell r="C1524">
            <v>-7.7140409999999999</v>
          </cell>
          <cell r="E1524">
            <v>-2490.3809999999999</v>
          </cell>
        </row>
        <row r="1525">
          <cell r="C1525">
            <v>-7.7200199999999999</v>
          </cell>
          <cell r="E1525">
            <v>-2505.1880000000001</v>
          </cell>
        </row>
        <row r="1526">
          <cell r="C1526">
            <v>-7.7259989999999998</v>
          </cell>
          <cell r="E1526">
            <v>-2519.922</v>
          </cell>
        </row>
        <row r="1527">
          <cell r="C1527">
            <v>-7.7320380000000002</v>
          </cell>
          <cell r="E1527">
            <v>-2534.6280000000002</v>
          </cell>
        </row>
        <row r="1528">
          <cell r="C1528">
            <v>-7.7380170000000001</v>
          </cell>
          <cell r="E1528">
            <v>-2549.2600000000002</v>
          </cell>
        </row>
        <row r="1529">
          <cell r="C1529">
            <v>-7.7440550000000004</v>
          </cell>
          <cell r="E1529">
            <v>-2563.7600000000002</v>
          </cell>
        </row>
        <row r="1530">
          <cell r="C1530">
            <v>-7.750095</v>
          </cell>
          <cell r="E1530">
            <v>-2578.2469999999998</v>
          </cell>
        </row>
        <row r="1531">
          <cell r="C1531">
            <v>-7.7560739999999999</v>
          </cell>
          <cell r="E1531">
            <v>-2592.7910000000002</v>
          </cell>
        </row>
        <row r="1532">
          <cell r="C1532">
            <v>-7.7621120000000001</v>
          </cell>
          <cell r="E1532">
            <v>-2607.5610000000001</v>
          </cell>
        </row>
        <row r="1533">
          <cell r="C1533">
            <v>-7.7680309999999997</v>
          </cell>
          <cell r="E1533">
            <v>-2622.2280000000001</v>
          </cell>
        </row>
        <row r="1534">
          <cell r="C1534">
            <v>-7.77407</v>
          </cell>
          <cell r="E1534">
            <v>-2636.721</v>
          </cell>
        </row>
        <row r="1535">
          <cell r="C1535">
            <v>-7.780049</v>
          </cell>
          <cell r="E1535">
            <v>-2651.1320000000001</v>
          </cell>
        </row>
        <row r="1536">
          <cell r="C1536">
            <v>-7.7860880000000003</v>
          </cell>
          <cell r="E1536">
            <v>-2665.529</v>
          </cell>
        </row>
        <row r="1537">
          <cell r="C1537">
            <v>-7.7920069999999999</v>
          </cell>
          <cell r="E1537">
            <v>-2679.9569999999999</v>
          </cell>
        </row>
        <row r="1538">
          <cell r="C1538">
            <v>-7.7980460000000003</v>
          </cell>
          <cell r="E1538">
            <v>-2694.299</v>
          </cell>
        </row>
        <row r="1539">
          <cell r="C1539">
            <v>-7.8040240000000001</v>
          </cell>
          <cell r="E1539">
            <v>-2708.5590000000002</v>
          </cell>
        </row>
        <row r="1540">
          <cell r="C1540">
            <v>-7.8100630000000004</v>
          </cell>
          <cell r="E1540">
            <v>-2722.7579999999998</v>
          </cell>
        </row>
        <row r="1541">
          <cell r="C1541">
            <v>-7.8161019999999999</v>
          </cell>
          <cell r="E1541">
            <v>-2736.877</v>
          </cell>
        </row>
        <row r="1542">
          <cell r="C1542">
            <v>-7.8221410000000002</v>
          </cell>
          <cell r="E1542">
            <v>-2751.2220000000002</v>
          </cell>
        </row>
        <row r="1543">
          <cell r="C1543">
            <v>-7.8280599999999998</v>
          </cell>
          <cell r="E1543">
            <v>-2765.7130000000002</v>
          </cell>
        </row>
        <row r="1544">
          <cell r="C1544">
            <v>-7.8340990000000001</v>
          </cell>
          <cell r="E1544">
            <v>-2780.018</v>
          </cell>
        </row>
        <row r="1545">
          <cell r="C1545">
            <v>-7.8400179999999997</v>
          </cell>
          <cell r="E1545">
            <v>-2794.2570000000001</v>
          </cell>
        </row>
        <row r="1546">
          <cell r="C1546">
            <v>-7.8460559999999999</v>
          </cell>
          <cell r="E1546">
            <v>-2808.5340000000001</v>
          </cell>
        </row>
        <row r="1547">
          <cell r="C1547">
            <v>-7.8520349999999999</v>
          </cell>
          <cell r="E1547">
            <v>-2822.9389999999999</v>
          </cell>
        </row>
        <row r="1548">
          <cell r="C1548">
            <v>-7.8580139999999998</v>
          </cell>
          <cell r="E1548">
            <v>-2837.44</v>
          </cell>
        </row>
        <row r="1549">
          <cell r="C1549">
            <v>-7.8640530000000002</v>
          </cell>
          <cell r="E1549">
            <v>-2851.855</v>
          </cell>
        </row>
        <row r="1550">
          <cell r="C1550">
            <v>-7.8700320000000001</v>
          </cell>
          <cell r="E1550">
            <v>-2866.1869999999999</v>
          </cell>
        </row>
        <row r="1551">
          <cell r="C1551">
            <v>-7.8760110000000001</v>
          </cell>
          <cell r="E1551">
            <v>-2880.2370000000001</v>
          </cell>
        </row>
        <row r="1552">
          <cell r="C1552">
            <v>-7.8820499999999996</v>
          </cell>
          <cell r="E1552">
            <v>-2894.2339999999999</v>
          </cell>
        </row>
        <row r="1553">
          <cell r="C1553">
            <v>-7.8880290000000004</v>
          </cell>
          <cell r="E1553">
            <v>-2908.165</v>
          </cell>
        </row>
        <row r="1554">
          <cell r="C1554">
            <v>-7.8940080000000004</v>
          </cell>
          <cell r="E1554">
            <v>-2922.143</v>
          </cell>
        </row>
        <row r="1555">
          <cell r="C1555">
            <v>-7.8999860000000002</v>
          </cell>
          <cell r="E1555">
            <v>-2936.0320000000002</v>
          </cell>
        </row>
        <row r="1556">
          <cell r="C1556">
            <v>-7.9059650000000001</v>
          </cell>
          <cell r="E1556">
            <v>-2949.9169999999999</v>
          </cell>
        </row>
        <row r="1557">
          <cell r="C1557">
            <v>-7.9120039999999996</v>
          </cell>
          <cell r="E1557">
            <v>-2963.857</v>
          </cell>
        </row>
        <row r="1558">
          <cell r="C1558">
            <v>-7.9179830000000004</v>
          </cell>
          <cell r="E1558">
            <v>-2977.7660000000001</v>
          </cell>
        </row>
        <row r="1559">
          <cell r="C1559">
            <v>-7.9239629999999996</v>
          </cell>
          <cell r="E1559">
            <v>-2991.6410000000001</v>
          </cell>
        </row>
        <row r="1560">
          <cell r="C1560">
            <v>-7.9299419999999996</v>
          </cell>
          <cell r="E1560">
            <v>-3005.4830000000002</v>
          </cell>
        </row>
        <row r="1561">
          <cell r="C1561">
            <v>-7.9359209999999996</v>
          </cell>
          <cell r="E1561">
            <v>-3019.183</v>
          </cell>
        </row>
        <row r="1562">
          <cell r="C1562">
            <v>-7.9419000000000004</v>
          </cell>
          <cell r="E1562">
            <v>-3032.7849999999999</v>
          </cell>
        </row>
        <row r="1563">
          <cell r="C1563">
            <v>-7.9478780000000002</v>
          </cell>
          <cell r="E1563">
            <v>-3046.5189999999998</v>
          </cell>
        </row>
        <row r="1564">
          <cell r="C1564">
            <v>-7.9538570000000002</v>
          </cell>
          <cell r="E1564">
            <v>-3060.3739999999998</v>
          </cell>
        </row>
        <row r="1565">
          <cell r="C1565">
            <v>-7.9598950000000004</v>
          </cell>
          <cell r="E1565">
            <v>-3074.0639999999999</v>
          </cell>
        </row>
        <row r="1566">
          <cell r="C1566">
            <v>-7.9659339999999998</v>
          </cell>
          <cell r="E1566">
            <v>-3087.6329999999998</v>
          </cell>
        </row>
        <row r="1567">
          <cell r="C1567">
            <v>-7.9719129999999998</v>
          </cell>
          <cell r="E1567">
            <v>-3101.1669999999999</v>
          </cell>
        </row>
        <row r="1568">
          <cell r="C1568">
            <v>-7.9778929999999999</v>
          </cell>
          <cell r="E1568">
            <v>-3114.576</v>
          </cell>
        </row>
        <row r="1569">
          <cell r="C1569">
            <v>-7.9839310000000001</v>
          </cell>
          <cell r="E1569">
            <v>-3127.8139999999999</v>
          </cell>
        </row>
        <row r="1570">
          <cell r="C1570">
            <v>-7.9899100000000001</v>
          </cell>
          <cell r="E1570">
            <v>-3140.8229999999999</v>
          </cell>
        </row>
        <row r="1571">
          <cell r="C1571">
            <v>-7.995889</v>
          </cell>
          <cell r="E1571">
            <v>-3153.8490000000002</v>
          </cell>
        </row>
        <row r="1572">
          <cell r="C1572">
            <v>-8.001868</v>
          </cell>
          <cell r="E1572">
            <v>-3166.9409999999998</v>
          </cell>
        </row>
        <row r="1573">
          <cell r="C1573">
            <v>-8.0079069999999994</v>
          </cell>
          <cell r="E1573">
            <v>-3180.08</v>
          </cell>
        </row>
        <row r="1574">
          <cell r="C1574">
            <v>-8.0139460000000007</v>
          </cell>
          <cell r="E1574">
            <v>-3193.319</v>
          </cell>
        </row>
        <row r="1575">
          <cell r="C1575">
            <v>-8.0199250000000006</v>
          </cell>
          <cell r="E1575">
            <v>-3206.47</v>
          </cell>
        </row>
        <row r="1576">
          <cell r="C1576">
            <v>-8.0259630000000008</v>
          </cell>
          <cell r="E1576">
            <v>-3219.585</v>
          </cell>
        </row>
        <row r="1577">
          <cell r="C1577">
            <v>-8.0319420000000008</v>
          </cell>
          <cell r="E1577">
            <v>-3232.6019999999999</v>
          </cell>
        </row>
        <row r="1578">
          <cell r="C1578">
            <v>-8.0379810000000003</v>
          </cell>
          <cell r="E1578">
            <v>-3245.5529999999999</v>
          </cell>
        </row>
        <row r="1579">
          <cell r="C1579">
            <v>-8.0439589999999992</v>
          </cell>
          <cell r="E1579">
            <v>-3258.373</v>
          </cell>
        </row>
        <row r="1580">
          <cell r="C1580">
            <v>-8.0499989999999997</v>
          </cell>
          <cell r="E1580">
            <v>-3271.1990000000001</v>
          </cell>
        </row>
        <row r="1581">
          <cell r="C1581">
            <v>-8.0559779999999996</v>
          </cell>
          <cell r="E1581">
            <v>-3283.9720000000002</v>
          </cell>
        </row>
        <row r="1582">
          <cell r="C1582">
            <v>-8.0619569999999996</v>
          </cell>
          <cell r="E1582">
            <v>-3296.5309999999999</v>
          </cell>
        </row>
        <row r="1583">
          <cell r="C1583">
            <v>-8.0698480000000004</v>
          </cell>
          <cell r="E1583">
            <v>-3313.1480000000001</v>
          </cell>
        </row>
        <row r="1584">
          <cell r="C1584">
            <v>-8.0778610000000004</v>
          </cell>
          <cell r="E1584">
            <v>-3329.5819999999999</v>
          </cell>
        </row>
        <row r="1585">
          <cell r="C1585">
            <v>-8.0858729999999994</v>
          </cell>
          <cell r="E1585">
            <v>-3345.846</v>
          </cell>
        </row>
        <row r="1586">
          <cell r="C1586">
            <v>-8.0937649999999994</v>
          </cell>
          <cell r="E1586">
            <v>-3362.2220000000002</v>
          </cell>
        </row>
        <row r="1587">
          <cell r="C1587">
            <v>-8.1017170000000007</v>
          </cell>
          <cell r="E1587">
            <v>-3378.4659999999999</v>
          </cell>
        </row>
        <row r="1588">
          <cell r="C1588">
            <v>-8.1097289999999997</v>
          </cell>
          <cell r="E1588">
            <v>-3394.3339999999998</v>
          </cell>
        </row>
        <row r="1589">
          <cell r="C1589">
            <v>-8.11768</v>
          </cell>
          <cell r="E1589">
            <v>-3410.22</v>
          </cell>
        </row>
        <row r="1590">
          <cell r="C1590">
            <v>-8.1256920000000008</v>
          </cell>
          <cell r="E1590">
            <v>-3426.3119999999999</v>
          </cell>
        </row>
        <row r="1591">
          <cell r="C1591">
            <v>-8.1337639999999993</v>
          </cell>
          <cell r="E1591">
            <v>-3442.297</v>
          </cell>
        </row>
        <row r="1592">
          <cell r="C1592">
            <v>-8.1418350000000004</v>
          </cell>
          <cell r="E1592">
            <v>-3458.087</v>
          </cell>
        </row>
        <row r="1593">
          <cell r="C1593">
            <v>-8.1499070000000007</v>
          </cell>
          <cell r="E1593">
            <v>-3473.8470000000002</v>
          </cell>
        </row>
        <row r="1594">
          <cell r="C1594">
            <v>-8.1578599999999994</v>
          </cell>
          <cell r="E1594">
            <v>-3489.587</v>
          </cell>
        </row>
        <row r="1595">
          <cell r="C1595">
            <v>-8.1658709999999992</v>
          </cell>
          <cell r="E1595">
            <v>-3505.1959999999999</v>
          </cell>
        </row>
        <row r="1596">
          <cell r="C1596">
            <v>-8.1739420000000003</v>
          </cell>
          <cell r="E1596">
            <v>-3520.529</v>
          </cell>
        </row>
        <row r="1597">
          <cell r="C1597">
            <v>-8.1819550000000003</v>
          </cell>
          <cell r="E1597">
            <v>-3535.518</v>
          </cell>
        </row>
        <row r="1598">
          <cell r="C1598">
            <v>-8.1899660000000001</v>
          </cell>
          <cell r="E1598">
            <v>-3550.1550000000002</v>
          </cell>
        </row>
        <row r="1599">
          <cell r="C1599">
            <v>-8.1979780000000009</v>
          </cell>
          <cell r="E1599">
            <v>-3564.6439999999998</v>
          </cell>
        </row>
        <row r="1600">
          <cell r="C1600">
            <v>-8.2060499999999994</v>
          </cell>
          <cell r="E1600">
            <v>-3579.1320000000001</v>
          </cell>
        </row>
        <row r="1601">
          <cell r="C1601">
            <v>-8.2139410000000002</v>
          </cell>
          <cell r="E1601">
            <v>-3593.4720000000002</v>
          </cell>
        </row>
        <row r="1602">
          <cell r="C1602">
            <v>-8.2219529999999992</v>
          </cell>
          <cell r="E1602">
            <v>-3607.5039999999999</v>
          </cell>
        </row>
        <row r="1603">
          <cell r="C1603">
            <v>-8.2300249999999995</v>
          </cell>
          <cell r="E1603">
            <v>-3621.4459999999999</v>
          </cell>
        </row>
        <row r="1604">
          <cell r="C1604">
            <v>-8.2379169999999995</v>
          </cell>
          <cell r="E1604">
            <v>-3635.4630000000002</v>
          </cell>
        </row>
        <row r="1605">
          <cell r="C1605">
            <v>-8.2459290000000003</v>
          </cell>
          <cell r="E1605">
            <v>-3649.3519999999999</v>
          </cell>
        </row>
        <row r="1606">
          <cell r="C1606">
            <v>-8.2540010000000006</v>
          </cell>
          <cell r="E1606">
            <v>-3663.26</v>
          </cell>
        </row>
        <row r="1607">
          <cell r="C1607">
            <v>-8.2619520000000009</v>
          </cell>
          <cell r="E1607">
            <v>-3676.8589999999999</v>
          </cell>
        </row>
        <row r="1608">
          <cell r="C1608">
            <v>-8.2699649999999991</v>
          </cell>
          <cell r="E1608">
            <v>-3690.2820000000002</v>
          </cell>
        </row>
        <row r="1609">
          <cell r="C1609">
            <v>-8.2779760000000007</v>
          </cell>
          <cell r="E1609">
            <v>-3703.66</v>
          </cell>
        </row>
        <row r="1610">
          <cell r="C1610">
            <v>-8.2859280000000002</v>
          </cell>
          <cell r="E1610">
            <v>-3716.7330000000002</v>
          </cell>
        </row>
        <row r="1611">
          <cell r="C1611">
            <v>-8.2939399999999992</v>
          </cell>
          <cell r="E1611">
            <v>-3729.6640000000002</v>
          </cell>
        </row>
        <row r="1612">
          <cell r="C1612">
            <v>-8.3019510000000007</v>
          </cell>
          <cell r="E1612">
            <v>-3742.1950000000002</v>
          </cell>
        </row>
        <row r="1613">
          <cell r="C1613">
            <v>-8.3119359999999993</v>
          </cell>
          <cell r="E1613">
            <v>-3757.2820000000002</v>
          </cell>
        </row>
        <row r="1614">
          <cell r="C1614">
            <v>-8.3219209999999997</v>
          </cell>
          <cell r="E1614">
            <v>-3772.2579999999998</v>
          </cell>
        </row>
        <row r="1615">
          <cell r="C1615">
            <v>-8.331906</v>
          </cell>
          <cell r="E1615">
            <v>-3787.3110000000001</v>
          </cell>
        </row>
        <row r="1616">
          <cell r="C1616">
            <v>-8.3418910000000004</v>
          </cell>
          <cell r="E1616">
            <v>-3801.5630000000001</v>
          </cell>
        </row>
        <row r="1617">
          <cell r="C1617">
            <v>-8.3519360000000002</v>
          </cell>
          <cell r="E1617">
            <v>-3815.2979999999998</v>
          </cell>
        </row>
        <row r="1618">
          <cell r="C1618">
            <v>-8.3619800000000009</v>
          </cell>
          <cell r="E1618">
            <v>-3828.82</v>
          </cell>
        </row>
        <row r="1619">
          <cell r="C1619">
            <v>-8.3719649999999994</v>
          </cell>
          <cell r="E1619">
            <v>-3842.1379999999999</v>
          </cell>
        </row>
        <row r="1620">
          <cell r="C1620">
            <v>-8.3820099999999993</v>
          </cell>
          <cell r="E1620">
            <v>-3854.9960000000001</v>
          </cell>
        </row>
        <row r="1621">
          <cell r="C1621">
            <v>-8.393967</v>
          </cell>
          <cell r="E1621">
            <v>-3869.6579999999999</v>
          </cell>
        </row>
        <row r="1622">
          <cell r="C1622">
            <v>-8.4059249999999999</v>
          </cell>
          <cell r="E1622">
            <v>-3884.268</v>
          </cell>
        </row>
        <row r="1623">
          <cell r="C1623">
            <v>-8.4180030000000006</v>
          </cell>
          <cell r="E1623">
            <v>-3898.8359999999998</v>
          </cell>
        </row>
        <row r="1624">
          <cell r="C1624">
            <v>-8.4299009999999992</v>
          </cell>
          <cell r="E1624">
            <v>-3912.7080000000001</v>
          </cell>
        </row>
        <row r="1625">
          <cell r="C1625">
            <v>-8.4419190000000004</v>
          </cell>
          <cell r="E1625">
            <v>-3926.21</v>
          </cell>
        </row>
        <row r="1626">
          <cell r="C1626">
            <v>-8.4539360000000006</v>
          </cell>
          <cell r="E1626">
            <v>-3938.8429999999998</v>
          </cell>
        </row>
        <row r="1627">
          <cell r="C1627">
            <v>-8.4679870000000008</v>
          </cell>
          <cell r="E1627">
            <v>-3953.02</v>
          </cell>
        </row>
        <row r="1628">
          <cell r="C1628">
            <v>-8.4819180000000003</v>
          </cell>
          <cell r="E1628">
            <v>-3966.5459999999998</v>
          </cell>
        </row>
        <row r="1629">
          <cell r="C1629">
            <v>-8.4958489999999998</v>
          </cell>
          <cell r="E1629">
            <v>-3979.29</v>
          </cell>
        </row>
        <row r="1630">
          <cell r="C1630">
            <v>-8.5119319999999998</v>
          </cell>
          <cell r="E1630">
            <v>-3992.9079999999999</v>
          </cell>
        </row>
        <row r="1631">
          <cell r="C1631">
            <v>-8.5278369999999999</v>
          </cell>
          <cell r="E1631">
            <v>-4005.453</v>
          </cell>
        </row>
        <row r="1632">
          <cell r="C1632">
            <v>-8.545833</v>
          </cell>
          <cell r="E1632">
            <v>-4018.625</v>
          </cell>
        </row>
        <row r="1633">
          <cell r="C1633">
            <v>-8.5638889999999996</v>
          </cell>
          <cell r="E1633">
            <v>-4031.3420000000001</v>
          </cell>
        </row>
        <row r="1634">
          <cell r="C1634">
            <v>-8.5839189999999999</v>
          </cell>
          <cell r="E1634">
            <v>-4044.6309999999999</v>
          </cell>
        </row>
        <row r="1635">
          <cell r="C1635">
            <v>-8.6059210000000004</v>
          </cell>
          <cell r="E1635">
            <v>-4058.0729999999999</v>
          </cell>
        </row>
        <row r="1636">
          <cell r="C1636">
            <v>-8.6279240000000001</v>
          </cell>
          <cell r="E1636">
            <v>-4070.6680000000001</v>
          </cell>
        </row>
        <row r="1637">
          <cell r="C1637">
            <v>-8.6518999999999995</v>
          </cell>
          <cell r="E1637">
            <v>-4083.93</v>
          </cell>
        </row>
        <row r="1638">
          <cell r="C1638">
            <v>-8.6759350000000008</v>
          </cell>
          <cell r="E1638">
            <v>-4096.7420000000002</v>
          </cell>
        </row>
        <row r="1639">
          <cell r="C1639">
            <v>-8.701943</v>
          </cell>
          <cell r="E1639">
            <v>-4109.2510000000002</v>
          </cell>
        </row>
        <row r="1640">
          <cell r="C1640">
            <v>-8.7338710000000006</v>
          </cell>
          <cell r="E1640">
            <v>-4121.826</v>
          </cell>
        </row>
        <row r="1641">
          <cell r="C1641">
            <v>-8.7699839999999991</v>
          </cell>
          <cell r="E1641">
            <v>-4134.5630000000001</v>
          </cell>
        </row>
        <row r="1642">
          <cell r="C1642">
            <v>-8.8160819999999998</v>
          </cell>
          <cell r="E1642">
            <v>-4147.4530000000004</v>
          </cell>
        </row>
        <row r="1643">
          <cell r="C1643">
            <v>-8.8619400000000006</v>
          </cell>
          <cell r="E1643">
            <v>-4160.0230000000001</v>
          </cell>
        </row>
        <row r="1644">
          <cell r="C1644">
            <v>-8.937932</v>
          </cell>
          <cell r="E1644">
            <v>-4172.6949999999997</v>
          </cell>
        </row>
        <row r="1645">
          <cell r="C1645">
            <v>-9.0279760000000007</v>
          </cell>
          <cell r="E1645">
            <v>-4185.3909999999996</v>
          </cell>
        </row>
        <row r="1646">
          <cell r="C1646">
            <v>-9.0979899999999994</v>
          </cell>
          <cell r="E1646">
            <v>-4197.9979999999996</v>
          </cell>
        </row>
        <row r="1647">
          <cell r="C1647">
            <v>-9.1979570000000006</v>
          </cell>
          <cell r="E1647">
            <v>-4210.0219999999999</v>
          </cell>
        </row>
        <row r="1648">
          <cell r="C1648">
            <v>-9.2979249999999993</v>
          </cell>
          <cell r="E1648">
            <v>-4203.8890000000001</v>
          </cell>
        </row>
        <row r="1649">
          <cell r="C1649">
            <v>-9.3980130000000006</v>
          </cell>
          <cell r="E1649">
            <v>-4208.6679999999997</v>
          </cell>
        </row>
        <row r="1650">
          <cell r="C1650">
            <v>-9.4980410000000006</v>
          </cell>
          <cell r="E1650">
            <v>-4213.098</v>
          </cell>
        </row>
        <row r="1651">
          <cell r="C1651">
            <v>-9.5979489999999998</v>
          </cell>
          <cell r="E1651">
            <v>-4220.0720000000001</v>
          </cell>
        </row>
        <row r="1652">
          <cell r="C1652">
            <v>-9.6980369999999994</v>
          </cell>
          <cell r="E1652">
            <v>-4228.8770000000004</v>
          </cell>
        </row>
        <row r="1653">
          <cell r="C1653">
            <v>-9.7980649999999994</v>
          </cell>
          <cell r="E1653">
            <v>-4240.4809999999998</v>
          </cell>
        </row>
        <row r="1654">
          <cell r="C1654">
            <v>-9.8979119999999998</v>
          </cell>
          <cell r="E1654">
            <v>-4244.7839999999997</v>
          </cell>
        </row>
        <row r="1655">
          <cell r="C1655">
            <v>-9.9979410000000009</v>
          </cell>
          <cell r="E1655">
            <v>-4253.8</v>
          </cell>
        </row>
        <row r="1656">
          <cell r="C1656">
            <v>-10.09797</v>
          </cell>
          <cell r="E1656">
            <v>-4259.0420000000004</v>
          </cell>
        </row>
        <row r="1657">
          <cell r="C1657">
            <v>-10.197939999999999</v>
          </cell>
          <cell r="E1657">
            <v>-4261.3720000000003</v>
          </cell>
        </row>
        <row r="1658">
          <cell r="C1658">
            <v>-10.298019999999999</v>
          </cell>
          <cell r="E1658">
            <v>-4266.7020000000002</v>
          </cell>
        </row>
        <row r="1659">
          <cell r="C1659">
            <v>-10.39799</v>
          </cell>
          <cell r="E1659">
            <v>-4268.5339999999997</v>
          </cell>
        </row>
        <row r="1660">
          <cell r="C1660">
            <v>-10.49784</v>
          </cell>
          <cell r="E1660">
            <v>-4267.8540000000003</v>
          </cell>
        </row>
        <row r="1661">
          <cell r="C1661">
            <v>-10.598050000000001</v>
          </cell>
          <cell r="E1661">
            <v>-4271.1679999999997</v>
          </cell>
        </row>
        <row r="1662">
          <cell r="C1662">
            <v>-10.698079999999999</v>
          </cell>
          <cell r="E1662">
            <v>-4268.8710000000001</v>
          </cell>
        </row>
        <row r="1663">
          <cell r="C1663">
            <v>-10.79792</v>
          </cell>
          <cell r="E1663">
            <v>-4268.1480000000001</v>
          </cell>
        </row>
        <row r="1664">
          <cell r="C1664">
            <v>-10.872</v>
          </cell>
          <cell r="E1664">
            <v>-4255.3950000000004</v>
          </cell>
        </row>
        <row r="1665">
          <cell r="C1665">
            <v>-10.959949999999999</v>
          </cell>
          <cell r="E1665">
            <v>-4242.7830000000004</v>
          </cell>
        </row>
        <row r="1666">
          <cell r="C1666">
            <v>-11.059979999999999</v>
          </cell>
          <cell r="E1666">
            <v>-4233.7299999999996</v>
          </cell>
        </row>
        <row r="1667">
          <cell r="C1667">
            <v>-11.16001</v>
          </cell>
          <cell r="E1667">
            <v>-4228.8310000000001</v>
          </cell>
        </row>
        <row r="1668">
          <cell r="C1668">
            <v>-11.26004</v>
          </cell>
          <cell r="E1668">
            <v>-4228.8220000000001</v>
          </cell>
        </row>
        <row r="1669">
          <cell r="C1669">
            <v>-11.36007</v>
          </cell>
          <cell r="E1669">
            <v>-4227.7910000000002</v>
          </cell>
        </row>
        <row r="1670">
          <cell r="C1670">
            <v>-11.45997</v>
          </cell>
          <cell r="E1670">
            <v>-4227.3900000000003</v>
          </cell>
        </row>
        <row r="1671">
          <cell r="C1671">
            <v>-11.56</v>
          </cell>
          <cell r="E1671">
            <v>-4227.8959999999997</v>
          </cell>
        </row>
        <row r="1672">
          <cell r="C1672">
            <v>-11.660030000000001</v>
          </cell>
          <cell r="E1672">
            <v>-4228.951</v>
          </cell>
        </row>
        <row r="1673">
          <cell r="C1673">
            <v>-11.75994</v>
          </cell>
          <cell r="E1673">
            <v>-4230.2629999999999</v>
          </cell>
        </row>
        <row r="1674">
          <cell r="C1674">
            <v>-11.859970000000001</v>
          </cell>
          <cell r="E1674">
            <v>-4236.5929999999998</v>
          </cell>
        </row>
        <row r="1675">
          <cell r="C1675">
            <v>-11.960050000000001</v>
          </cell>
          <cell r="E1675">
            <v>-4241.6809999999996</v>
          </cell>
        </row>
        <row r="1676">
          <cell r="C1676">
            <v>-12.06002</v>
          </cell>
          <cell r="E1676">
            <v>-4243.8860000000004</v>
          </cell>
        </row>
        <row r="1677">
          <cell r="C1677">
            <v>-12.16005</v>
          </cell>
          <cell r="E1677">
            <v>-4247.6639999999998</v>
          </cell>
        </row>
        <row r="1678">
          <cell r="C1678">
            <v>-12.25996</v>
          </cell>
          <cell r="E1678">
            <v>-4254.8239999999996</v>
          </cell>
        </row>
        <row r="1679">
          <cell r="C1679">
            <v>-12.359920000000001</v>
          </cell>
          <cell r="E1679">
            <v>-4256.2629999999999</v>
          </cell>
        </row>
        <row r="1680">
          <cell r="C1680">
            <v>-12.46001</v>
          </cell>
          <cell r="E1680">
            <v>-4257.1530000000002</v>
          </cell>
        </row>
        <row r="1681">
          <cell r="C1681">
            <v>-12.5601</v>
          </cell>
          <cell r="E1681">
            <v>-4255.5810000000001</v>
          </cell>
        </row>
        <row r="1682">
          <cell r="C1682">
            <v>-12.660069999999999</v>
          </cell>
          <cell r="E1682">
            <v>-4252.6139999999996</v>
          </cell>
        </row>
        <row r="1683">
          <cell r="C1683">
            <v>-12.76004</v>
          </cell>
          <cell r="E1683">
            <v>-4246.9960000000001</v>
          </cell>
        </row>
        <row r="1684">
          <cell r="C1684">
            <v>-12.85994</v>
          </cell>
          <cell r="E1684">
            <v>-4244.3729999999996</v>
          </cell>
        </row>
        <row r="1685">
          <cell r="C1685">
            <v>-12.95997</v>
          </cell>
          <cell r="E1685">
            <v>-4246.7939999999999</v>
          </cell>
        </row>
        <row r="1686">
          <cell r="C1686">
            <v>-13.06006</v>
          </cell>
          <cell r="E1686">
            <v>-4248.8010000000004</v>
          </cell>
        </row>
        <row r="1687">
          <cell r="C1687">
            <v>-13.16009</v>
          </cell>
          <cell r="E1687">
            <v>-4246.8739999999998</v>
          </cell>
        </row>
        <row r="1688">
          <cell r="C1688">
            <v>-13.260059999999999</v>
          </cell>
          <cell r="E1688">
            <v>-4245.7479999999996</v>
          </cell>
        </row>
        <row r="1689">
          <cell r="C1689">
            <v>-13.36002</v>
          </cell>
          <cell r="E1689">
            <v>-4245.826</v>
          </cell>
        </row>
        <row r="1690">
          <cell r="C1690">
            <v>-13.459989999999999</v>
          </cell>
          <cell r="E1690">
            <v>-4247.6099999999997</v>
          </cell>
        </row>
        <row r="1691">
          <cell r="C1691">
            <v>-13.560079999999999</v>
          </cell>
          <cell r="E1691">
            <v>-4250.1869999999999</v>
          </cell>
        </row>
        <row r="1692">
          <cell r="C1692">
            <v>-13.659929999999999</v>
          </cell>
          <cell r="E1692">
            <v>-4245.5739999999996</v>
          </cell>
        </row>
        <row r="1693">
          <cell r="C1693">
            <v>-13.75996</v>
          </cell>
          <cell r="E1693">
            <v>-4245.8339999999998</v>
          </cell>
        </row>
        <row r="1694">
          <cell r="C1694">
            <v>-13.86004</v>
          </cell>
          <cell r="E1694">
            <v>-4246.4309999999996</v>
          </cell>
        </row>
        <row r="1695">
          <cell r="C1695">
            <v>-13.96001</v>
          </cell>
          <cell r="E1695">
            <v>-4248.0730000000003</v>
          </cell>
        </row>
        <row r="1696">
          <cell r="C1696">
            <v>-14.060040000000001</v>
          </cell>
          <cell r="E1696">
            <v>-4252.3770000000004</v>
          </cell>
        </row>
        <row r="1697">
          <cell r="C1697">
            <v>-14.16001</v>
          </cell>
          <cell r="E1697">
            <v>-4256.326</v>
          </cell>
        </row>
        <row r="1698">
          <cell r="C1698">
            <v>-14.259969999999999</v>
          </cell>
          <cell r="E1698">
            <v>-4255.8819999999996</v>
          </cell>
        </row>
        <row r="1699">
          <cell r="C1699">
            <v>-14.36</v>
          </cell>
          <cell r="E1699">
            <v>-4255.9579999999996</v>
          </cell>
        </row>
        <row r="1700">
          <cell r="C1700">
            <v>-14.45997</v>
          </cell>
          <cell r="E1700">
            <v>-4258.4250000000002</v>
          </cell>
        </row>
        <row r="1701">
          <cell r="C1701">
            <v>-14.55988</v>
          </cell>
          <cell r="E1701">
            <v>-4255.6890000000003</v>
          </cell>
        </row>
        <row r="1702">
          <cell r="C1702">
            <v>-14.65991</v>
          </cell>
          <cell r="E1702">
            <v>-4252.9889999999996</v>
          </cell>
        </row>
        <row r="1703">
          <cell r="C1703">
            <v>-14.75994</v>
          </cell>
          <cell r="E1703">
            <v>-4253.1719999999996</v>
          </cell>
        </row>
        <row r="1704">
          <cell r="C1704">
            <v>-14.86002</v>
          </cell>
          <cell r="E1704">
            <v>-4252.8810000000003</v>
          </cell>
        </row>
        <row r="1705">
          <cell r="C1705">
            <v>-14.960050000000001</v>
          </cell>
          <cell r="E1705">
            <v>-4252.4279999999999</v>
          </cell>
        </row>
        <row r="1706">
          <cell r="C1706">
            <v>-15.06002</v>
          </cell>
          <cell r="E1706">
            <v>-4256.6850000000004</v>
          </cell>
        </row>
        <row r="1707">
          <cell r="C1707">
            <v>-15.159929999999999</v>
          </cell>
          <cell r="E1707">
            <v>-4251.8459999999995</v>
          </cell>
        </row>
        <row r="1708">
          <cell r="C1708">
            <v>-15.25995</v>
          </cell>
          <cell r="E1708">
            <v>-4252.4970000000003</v>
          </cell>
        </row>
        <row r="1709">
          <cell r="C1709">
            <v>-15.360099999999999</v>
          </cell>
          <cell r="E1709">
            <v>-4246.9380000000001</v>
          </cell>
        </row>
        <row r="1710">
          <cell r="C1710">
            <v>-15.460129999999999</v>
          </cell>
          <cell r="E1710">
            <v>-4245.5630000000001</v>
          </cell>
        </row>
        <row r="1711">
          <cell r="C1711">
            <v>-15.560040000000001</v>
          </cell>
          <cell r="E1711">
            <v>-4245.567</v>
          </cell>
        </row>
        <row r="1712">
          <cell r="C1712">
            <v>-15.65995</v>
          </cell>
          <cell r="E1712">
            <v>-4240.78</v>
          </cell>
        </row>
        <row r="1713">
          <cell r="C1713">
            <v>-15.759969999999999</v>
          </cell>
          <cell r="E1713">
            <v>-4232.9260000000004</v>
          </cell>
        </row>
        <row r="1714">
          <cell r="C1714">
            <v>-15.85994</v>
          </cell>
          <cell r="E1714">
            <v>-4220.4480000000003</v>
          </cell>
        </row>
        <row r="1715">
          <cell r="C1715">
            <v>-15.95997</v>
          </cell>
          <cell r="E1715">
            <v>-4214.8990000000003</v>
          </cell>
        </row>
        <row r="1716">
          <cell r="C1716">
            <v>-16.06006</v>
          </cell>
          <cell r="E1716">
            <v>-4208.0739999999996</v>
          </cell>
        </row>
        <row r="1717">
          <cell r="C1717">
            <v>-16.159970000000001</v>
          </cell>
          <cell r="E1717">
            <v>-4202.5079999999998</v>
          </cell>
        </row>
        <row r="1718">
          <cell r="C1718">
            <v>-16.26005</v>
          </cell>
          <cell r="E1718">
            <v>-4194.0550000000003</v>
          </cell>
        </row>
        <row r="1719">
          <cell r="C1719">
            <v>-16.36008</v>
          </cell>
          <cell r="E1719">
            <v>-4188.3109999999997</v>
          </cell>
        </row>
        <row r="1720">
          <cell r="C1720">
            <v>-16.45993</v>
          </cell>
          <cell r="E1720">
            <v>-4184.8310000000001</v>
          </cell>
        </row>
        <row r="1721">
          <cell r="C1721">
            <v>-16.560020000000002</v>
          </cell>
          <cell r="E1721">
            <v>-4181.7259999999997</v>
          </cell>
        </row>
        <row r="1722">
          <cell r="C1722">
            <v>-16.659990000000001</v>
          </cell>
          <cell r="E1722">
            <v>-4180.2030000000004</v>
          </cell>
        </row>
        <row r="1723">
          <cell r="C1723">
            <v>-16.760069999999999</v>
          </cell>
          <cell r="E1723">
            <v>-4178.6379999999999</v>
          </cell>
        </row>
        <row r="1724">
          <cell r="C1724">
            <v>-16.860099999999999</v>
          </cell>
          <cell r="E1724">
            <v>-4169.7669999999998</v>
          </cell>
        </row>
        <row r="1725">
          <cell r="C1725">
            <v>-16.960070000000002</v>
          </cell>
          <cell r="E1725">
            <v>-4166.1940000000004</v>
          </cell>
        </row>
        <row r="1726">
          <cell r="C1726">
            <v>-17.059979999999999</v>
          </cell>
          <cell r="E1726">
            <v>-4164.6710000000003</v>
          </cell>
        </row>
        <row r="1727">
          <cell r="C1727">
            <v>-17.16</v>
          </cell>
          <cell r="E1727">
            <v>-4164.84</v>
          </cell>
        </row>
        <row r="1728">
          <cell r="C1728">
            <v>-17.259969999999999</v>
          </cell>
          <cell r="E1728">
            <v>-4162.1090000000004</v>
          </cell>
        </row>
        <row r="1729">
          <cell r="C1729">
            <v>-17.36</v>
          </cell>
          <cell r="E1729">
            <v>-4155.8050000000003</v>
          </cell>
        </row>
        <row r="1730">
          <cell r="C1730">
            <v>-17.459969999999998</v>
          </cell>
          <cell r="E1730">
            <v>-4148.598</v>
          </cell>
        </row>
        <row r="1731">
          <cell r="C1731">
            <v>-17.55988</v>
          </cell>
          <cell r="E1731">
            <v>-4143.1629999999996</v>
          </cell>
        </row>
        <row r="1732">
          <cell r="C1732">
            <v>-17.63599</v>
          </cell>
          <cell r="E1732">
            <v>-4130.2960000000003</v>
          </cell>
        </row>
        <row r="1733">
          <cell r="C1733">
            <v>-17.677959999999999</v>
          </cell>
          <cell r="E1733">
            <v>-4117.51</v>
          </cell>
        </row>
        <row r="1734">
          <cell r="C1734">
            <v>-17.777989999999999</v>
          </cell>
          <cell r="E1734">
            <v>-4105.5810000000001</v>
          </cell>
        </row>
        <row r="1735">
          <cell r="C1735">
            <v>-17.878080000000001</v>
          </cell>
          <cell r="E1735">
            <v>-4108.643</v>
          </cell>
        </row>
        <row r="1736">
          <cell r="C1736">
            <v>-17.977989999999998</v>
          </cell>
          <cell r="E1736">
            <v>-4112.6880000000001</v>
          </cell>
        </row>
        <row r="1737">
          <cell r="C1737">
            <v>-18.07807</v>
          </cell>
          <cell r="E1737">
            <v>-4115.7510000000002</v>
          </cell>
        </row>
        <row r="1738">
          <cell r="C1738">
            <v>-18.178039999999999</v>
          </cell>
          <cell r="E1738">
            <v>-4114.9719999999998</v>
          </cell>
        </row>
        <row r="1739">
          <cell r="C1739">
            <v>-18.27807</v>
          </cell>
          <cell r="E1739">
            <v>-4113.6589999999997</v>
          </cell>
        </row>
        <row r="1740">
          <cell r="C1740">
            <v>-18.377980000000001</v>
          </cell>
          <cell r="E1740">
            <v>-4113.9989999999998</v>
          </cell>
        </row>
        <row r="1741">
          <cell r="C1741">
            <v>-18.478010000000001</v>
          </cell>
          <cell r="E1741">
            <v>-4122.509</v>
          </cell>
        </row>
        <row r="1742">
          <cell r="C1742">
            <v>-18.57809</v>
          </cell>
          <cell r="E1742">
            <v>-4125.24</v>
          </cell>
        </row>
        <row r="1743">
          <cell r="C1743">
            <v>-18.678059999999999</v>
          </cell>
          <cell r="E1743">
            <v>-4123.9430000000002</v>
          </cell>
        </row>
        <row r="1744">
          <cell r="C1744">
            <v>-18.778089999999999</v>
          </cell>
          <cell r="E1744">
            <v>-4123.8040000000001</v>
          </cell>
        </row>
        <row r="1745">
          <cell r="C1745">
            <v>-18.877939999999999</v>
          </cell>
          <cell r="E1745">
            <v>-4121.9250000000002</v>
          </cell>
        </row>
        <row r="1746">
          <cell r="C1746">
            <v>-18.97803</v>
          </cell>
          <cell r="E1746">
            <v>-4124.5990000000002</v>
          </cell>
        </row>
        <row r="1747">
          <cell r="C1747">
            <v>-19.078050000000001</v>
          </cell>
          <cell r="E1747">
            <v>-4125.6049999999996</v>
          </cell>
        </row>
        <row r="1748">
          <cell r="C1748">
            <v>-19.17802</v>
          </cell>
          <cell r="E1748">
            <v>-4123.9040000000005</v>
          </cell>
        </row>
        <row r="1749">
          <cell r="C1749">
            <v>-19.277989999999999</v>
          </cell>
          <cell r="E1749">
            <v>-4113.4759999999997</v>
          </cell>
        </row>
        <row r="1750">
          <cell r="C1750">
            <v>-19.378019999999999</v>
          </cell>
          <cell r="E1750">
            <v>-4115.6809999999996</v>
          </cell>
        </row>
        <row r="1751">
          <cell r="C1751">
            <v>-19.47786</v>
          </cell>
          <cell r="E1751">
            <v>-4113.2420000000002</v>
          </cell>
        </row>
        <row r="1752">
          <cell r="C1752">
            <v>-19.578009999999999</v>
          </cell>
          <cell r="E1752">
            <v>-4118.3990000000003</v>
          </cell>
        </row>
        <row r="1753">
          <cell r="C1753">
            <v>-19.677980000000002</v>
          </cell>
          <cell r="E1753">
            <v>-4121.7730000000001</v>
          </cell>
        </row>
        <row r="1754">
          <cell r="C1754">
            <v>-19.778009999999998</v>
          </cell>
          <cell r="E1754">
            <v>-4124.3940000000002</v>
          </cell>
        </row>
        <row r="1755">
          <cell r="C1755">
            <v>-19.878039999999999</v>
          </cell>
          <cell r="E1755">
            <v>-4125.7690000000002</v>
          </cell>
        </row>
        <row r="1756">
          <cell r="C1756">
            <v>-19.978010000000001</v>
          </cell>
          <cell r="E1756">
            <v>-4123.7780000000002</v>
          </cell>
        </row>
        <row r="1757">
          <cell r="C1757">
            <v>-20.077909999999999</v>
          </cell>
          <cell r="E1757">
            <v>-4118.576</v>
          </cell>
        </row>
        <row r="1758">
          <cell r="C1758">
            <v>-20.178059999999999</v>
          </cell>
          <cell r="E1758">
            <v>-4114.7439999999997</v>
          </cell>
        </row>
        <row r="1759">
          <cell r="C1759">
            <v>-20.277909999999999</v>
          </cell>
          <cell r="E1759">
            <v>-4112.76</v>
          </cell>
        </row>
        <row r="1760">
          <cell r="C1760">
            <v>-20.377939999999999</v>
          </cell>
          <cell r="E1760">
            <v>-4108.8779999999997</v>
          </cell>
        </row>
        <row r="1761">
          <cell r="C1761">
            <v>-20.478020000000001</v>
          </cell>
          <cell r="E1761">
            <v>-4109.2299999999996</v>
          </cell>
        </row>
        <row r="1762">
          <cell r="C1762">
            <v>-20.578109999999999</v>
          </cell>
          <cell r="E1762">
            <v>-4110.9930000000004</v>
          </cell>
        </row>
        <row r="1763">
          <cell r="C1763">
            <v>-20.678080000000001</v>
          </cell>
          <cell r="E1763">
            <v>-4112.0450000000001</v>
          </cell>
        </row>
        <row r="1764">
          <cell r="C1764">
            <v>-20.77805</v>
          </cell>
          <cell r="E1764">
            <v>-4113.3620000000001</v>
          </cell>
        </row>
        <row r="1765">
          <cell r="C1765">
            <v>-20.877960000000002</v>
          </cell>
          <cell r="E1765">
            <v>-4111.625</v>
          </cell>
        </row>
        <row r="1766">
          <cell r="C1766">
            <v>-20.977979999999999</v>
          </cell>
          <cell r="E1766">
            <v>-4113.1369999999997</v>
          </cell>
        </row>
        <row r="1767">
          <cell r="C1767">
            <v>-21.07807</v>
          </cell>
          <cell r="E1767">
            <v>-4110.5110000000004</v>
          </cell>
        </row>
        <row r="1768">
          <cell r="C1768">
            <v>-21.177980000000002</v>
          </cell>
          <cell r="E1768">
            <v>-4109.7219999999998</v>
          </cell>
        </row>
        <row r="1769">
          <cell r="C1769">
            <v>-21.277830000000002</v>
          </cell>
          <cell r="E1769">
            <v>-4109.1570000000002</v>
          </cell>
        </row>
        <row r="1770">
          <cell r="C1770">
            <v>-21.377970000000001</v>
          </cell>
          <cell r="E1770">
            <v>-4112.5140000000001</v>
          </cell>
        </row>
        <row r="1771">
          <cell r="C1771">
            <v>-21.478059999999999</v>
          </cell>
          <cell r="E1771">
            <v>-4113.9660000000003</v>
          </cell>
        </row>
        <row r="1772">
          <cell r="C1772">
            <v>-21.548079999999999</v>
          </cell>
          <cell r="E1772">
            <v>-4111.692</v>
          </cell>
        </row>
      </sheetData>
      <sheetData sheetId="71">
        <row r="33">
          <cell r="C33">
            <v>-5.6560869999999999E-2</v>
          </cell>
          <cell r="E33">
            <v>-0.1790831</v>
          </cell>
        </row>
        <row r="34">
          <cell r="C34">
            <v>-0.17093820000000001</v>
          </cell>
          <cell r="E34">
            <v>-0.91057920000000003</v>
          </cell>
        </row>
        <row r="35">
          <cell r="C35">
            <v>-0.28561439999999999</v>
          </cell>
          <cell r="E35">
            <v>-0.68728149999999999</v>
          </cell>
        </row>
        <row r="36">
          <cell r="C36">
            <v>-0.3937737</v>
          </cell>
          <cell r="E36">
            <v>-0.63939009999999996</v>
          </cell>
        </row>
        <row r="37">
          <cell r="C37">
            <v>-0.49750840000000002</v>
          </cell>
          <cell r="E37">
            <v>-0.55761190000000005</v>
          </cell>
        </row>
        <row r="38">
          <cell r="C38">
            <v>-0.59903099999999998</v>
          </cell>
          <cell r="E38">
            <v>-0.7360544</v>
          </cell>
        </row>
        <row r="39">
          <cell r="C39">
            <v>-0.69959689999999997</v>
          </cell>
          <cell r="E39">
            <v>-0.56720999999999999</v>
          </cell>
        </row>
        <row r="40">
          <cell r="C40">
            <v>-0.79998349999999996</v>
          </cell>
          <cell r="E40">
            <v>-0.88462549999999995</v>
          </cell>
        </row>
        <row r="41">
          <cell r="C41">
            <v>-0.89995159999999996</v>
          </cell>
          <cell r="E41">
            <v>-0.24705189999999999</v>
          </cell>
        </row>
        <row r="42">
          <cell r="C42">
            <v>-0.99991960000000002</v>
          </cell>
          <cell r="E42">
            <v>-1.4529570000000001</v>
          </cell>
        </row>
        <row r="43">
          <cell r="C43">
            <v>-1.099947</v>
          </cell>
          <cell r="E43">
            <v>-0.81577560000000005</v>
          </cell>
        </row>
        <row r="44">
          <cell r="C44">
            <v>-1.2000949999999999</v>
          </cell>
          <cell r="E44">
            <v>-1.7951509999999999</v>
          </cell>
        </row>
        <row r="45">
          <cell r="C45">
            <v>-1.3001229999999999</v>
          </cell>
          <cell r="E45">
            <v>-9.5574879999999993</v>
          </cell>
        </row>
        <row r="46">
          <cell r="C46">
            <v>-1.400091</v>
          </cell>
          <cell r="E46">
            <v>-14.638</v>
          </cell>
        </row>
        <row r="47">
          <cell r="C47">
            <v>-1.499879</v>
          </cell>
          <cell r="E47">
            <v>-23.878409999999999</v>
          </cell>
        </row>
        <row r="48">
          <cell r="C48">
            <v>-1.5279210000000001</v>
          </cell>
          <cell r="E48">
            <v>-50.14949</v>
          </cell>
        </row>
        <row r="49">
          <cell r="C49">
            <v>-1.5420309999999999</v>
          </cell>
          <cell r="E49">
            <v>-76.345240000000004</v>
          </cell>
        </row>
        <row r="50">
          <cell r="C50">
            <v>-1.5539890000000001</v>
          </cell>
          <cell r="E50">
            <v>-106.4584</v>
          </cell>
        </row>
        <row r="51">
          <cell r="C51">
            <v>-1.563974</v>
          </cell>
          <cell r="E51">
            <v>-137.61259999999999</v>
          </cell>
        </row>
        <row r="52">
          <cell r="C52">
            <v>-1.571985</v>
          </cell>
          <cell r="E52">
            <v>-166.74369999999999</v>
          </cell>
        </row>
        <row r="53">
          <cell r="C53">
            <v>-1.5799970000000001</v>
          </cell>
          <cell r="E53">
            <v>-199.78720000000001</v>
          </cell>
        </row>
        <row r="54">
          <cell r="C54">
            <v>-1.5859760000000001</v>
          </cell>
          <cell r="E54">
            <v>-227.11269999999999</v>
          </cell>
        </row>
        <row r="55">
          <cell r="C55">
            <v>-1.592015</v>
          </cell>
          <cell r="E55">
            <v>-256.88659999999999</v>
          </cell>
        </row>
        <row r="56">
          <cell r="C56">
            <v>-1.5979939999999999</v>
          </cell>
          <cell r="E56">
            <v>-289.40190000000001</v>
          </cell>
        </row>
        <row r="57">
          <cell r="C57">
            <v>-1.604093</v>
          </cell>
          <cell r="E57">
            <v>-324.77030000000002</v>
          </cell>
        </row>
        <row r="58">
          <cell r="C58">
            <v>-1.608039</v>
          </cell>
          <cell r="E58">
            <v>-350.04520000000002</v>
          </cell>
        </row>
        <row r="59">
          <cell r="C59">
            <v>-1.611985</v>
          </cell>
          <cell r="E59">
            <v>-376.73009999999999</v>
          </cell>
        </row>
        <row r="60">
          <cell r="C60">
            <v>-1.61605</v>
          </cell>
          <cell r="E60">
            <v>-404.85840000000002</v>
          </cell>
        </row>
        <row r="61">
          <cell r="C61">
            <v>-1.619937</v>
          </cell>
          <cell r="E61">
            <v>-434.48070000000001</v>
          </cell>
        </row>
        <row r="62">
          <cell r="C62">
            <v>-1.623883</v>
          </cell>
          <cell r="E62">
            <v>-465.63119999999998</v>
          </cell>
        </row>
        <row r="63">
          <cell r="C63">
            <v>-1.6279490000000001</v>
          </cell>
          <cell r="E63">
            <v>-498.3596</v>
          </cell>
        </row>
        <row r="64">
          <cell r="C64">
            <v>-1.6318950000000001</v>
          </cell>
          <cell r="E64">
            <v>-532.69240000000002</v>
          </cell>
        </row>
        <row r="65">
          <cell r="C65">
            <v>-1.635901</v>
          </cell>
          <cell r="E65">
            <v>-568.65129999999999</v>
          </cell>
        </row>
        <row r="66">
          <cell r="C66">
            <v>-1.639966</v>
          </cell>
          <cell r="E66">
            <v>-606.20820000000003</v>
          </cell>
        </row>
        <row r="67">
          <cell r="C67">
            <v>-1.643912</v>
          </cell>
          <cell r="E67">
            <v>-645.38310000000001</v>
          </cell>
        </row>
        <row r="68">
          <cell r="C68">
            <v>-1.647918</v>
          </cell>
          <cell r="E68">
            <v>-686.16390000000001</v>
          </cell>
        </row>
        <row r="69">
          <cell r="C69">
            <v>-1.6519839999999999</v>
          </cell>
          <cell r="E69">
            <v>-728.61239999999998</v>
          </cell>
        </row>
        <row r="70">
          <cell r="C70">
            <v>-1.6559299999999999</v>
          </cell>
          <cell r="E70">
            <v>-772.62829999999997</v>
          </cell>
        </row>
        <row r="71">
          <cell r="C71">
            <v>-1.6599360000000001</v>
          </cell>
          <cell r="E71">
            <v>-818.17319999999995</v>
          </cell>
        </row>
        <row r="72">
          <cell r="C72">
            <v>-1.664002</v>
          </cell>
          <cell r="E72">
            <v>-865.30589999999995</v>
          </cell>
        </row>
        <row r="73">
          <cell r="C73">
            <v>-1.667888</v>
          </cell>
          <cell r="E73">
            <v>-914.00030000000004</v>
          </cell>
        </row>
        <row r="74">
          <cell r="C74">
            <v>-1.671834</v>
          </cell>
          <cell r="E74">
            <v>-964.21379999999999</v>
          </cell>
        </row>
        <row r="75">
          <cell r="C75">
            <v>-1.673867</v>
          </cell>
          <cell r="E75">
            <v>-989.88800000000003</v>
          </cell>
        </row>
        <row r="76">
          <cell r="C76">
            <v>-1.6758999999999999</v>
          </cell>
          <cell r="E76">
            <v>-1015.927</v>
          </cell>
        </row>
        <row r="77">
          <cell r="C77">
            <v>-1.6779329999999999</v>
          </cell>
          <cell r="E77">
            <v>-1042.3</v>
          </cell>
        </row>
        <row r="78">
          <cell r="C78">
            <v>-1.6799059999999999</v>
          </cell>
          <cell r="E78">
            <v>-1068.9760000000001</v>
          </cell>
        </row>
        <row r="79">
          <cell r="C79">
            <v>-1.6818789999999999</v>
          </cell>
          <cell r="E79">
            <v>-1095.9369999999999</v>
          </cell>
        </row>
        <row r="80">
          <cell r="C80">
            <v>-1.6838519999999999</v>
          </cell>
          <cell r="E80">
            <v>-1123.193</v>
          </cell>
        </row>
        <row r="81">
          <cell r="C81">
            <v>-1.6858839999999999</v>
          </cell>
          <cell r="E81">
            <v>-1150.771</v>
          </cell>
        </row>
        <row r="82">
          <cell r="C82">
            <v>-1.6879169999999999</v>
          </cell>
          <cell r="E82">
            <v>-1178.69</v>
          </cell>
        </row>
        <row r="83">
          <cell r="C83">
            <v>-1.6898899999999999</v>
          </cell>
          <cell r="E83">
            <v>-1206.9469999999999</v>
          </cell>
        </row>
        <row r="84">
          <cell r="C84">
            <v>-1.6918629999999999</v>
          </cell>
          <cell r="E84">
            <v>-1235.529</v>
          </cell>
        </row>
        <row r="85">
          <cell r="C85">
            <v>-1.693837</v>
          </cell>
          <cell r="E85">
            <v>-1264.4280000000001</v>
          </cell>
        </row>
        <row r="86">
          <cell r="C86">
            <v>-1.6958690000000001</v>
          </cell>
          <cell r="E86">
            <v>-1293.6300000000001</v>
          </cell>
        </row>
        <row r="87">
          <cell r="C87">
            <v>-1.697843</v>
          </cell>
          <cell r="E87">
            <v>-1323.116</v>
          </cell>
        </row>
        <row r="88">
          <cell r="C88">
            <v>-1.699935</v>
          </cell>
          <cell r="E88">
            <v>-1352.876</v>
          </cell>
        </row>
        <row r="89">
          <cell r="C89">
            <v>-1.701848</v>
          </cell>
          <cell r="E89">
            <v>-1382.913</v>
          </cell>
        </row>
        <row r="90">
          <cell r="C90">
            <v>-1.703821</v>
          </cell>
          <cell r="E90">
            <v>-1413.223</v>
          </cell>
        </row>
        <row r="91">
          <cell r="C91">
            <v>-1.705854</v>
          </cell>
          <cell r="E91">
            <v>-1443.7829999999999</v>
          </cell>
        </row>
        <row r="92">
          <cell r="C92">
            <v>-1.707827</v>
          </cell>
          <cell r="E92">
            <v>-1474.579</v>
          </cell>
        </row>
        <row r="93">
          <cell r="C93">
            <v>-1.7098599999999999</v>
          </cell>
          <cell r="E93">
            <v>-1505.624</v>
          </cell>
        </row>
        <row r="94">
          <cell r="C94">
            <v>-1.7118329999999999</v>
          </cell>
          <cell r="E94">
            <v>-1536.9380000000001</v>
          </cell>
        </row>
        <row r="95">
          <cell r="C95">
            <v>-1.7138059999999999</v>
          </cell>
          <cell r="E95">
            <v>-1568.5360000000001</v>
          </cell>
        </row>
        <row r="96">
          <cell r="C96">
            <v>-1.7157789999999999</v>
          </cell>
          <cell r="E96">
            <v>-1600.4280000000001</v>
          </cell>
        </row>
        <row r="97">
          <cell r="C97">
            <v>-1.7178119999999999</v>
          </cell>
          <cell r="E97">
            <v>-1632.6130000000001</v>
          </cell>
        </row>
        <row r="98">
          <cell r="C98">
            <v>-1.7197849999999999</v>
          </cell>
          <cell r="E98">
            <v>-1665.077</v>
          </cell>
        </row>
        <row r="99">
          <cell r="C99">
            <v>-1.7218180000000001</v>
          </cell>
          <cell r="E99">
            <v>-1697.8050000000001</v>
          </cell>
        </row>
        <row r="100">
          <cell r="C100">
            <v>-1.7237309999999999</v>
          </cell>
          <cell r="E100">
            <v>-1730.7860000000001</v>
          </cell>
        </row>
        <row r="101">
          <cell r="C101">
            <v>-1.7257640000000001</v>
          </cell>
          <cell r="E101">
            <v>-1764.008</v>
          </cell>
        </row>
        <row r="102">
          <cell r="C102">
            <v>-1.7277370000000001</v>
          </cell>
          <cell r="E102">
            <v>-1797.4670000000001</v>
          </cell>
        </row>
        <row r="103">
          <cell r="C103">
            <v>-1.72977</v>
          </cell>
          <cell r="E103">
            <v>-1831.16</v>
          </cell>
        </row>
        <row r="104">
          <cell r="C104">
            <v>-1.731743</v>
          </cell>
          <cell r="E104">
            <v>-1865.0840000000001</v>
          </cell>
        </row>
        <row r="105">
          <cell r="C105">
            <v>-1.733776</v>
          </cell>
          <cell r="E105">
            <v>-1899.2329999999999</v>
          </cell>
        </row>
        <row r="106">
          <cell r="C106">
            <v>-1.735749</v>
          </cell>
          <cell r="E106">
            <v>-1933.6030000000001</v>
          </cell>
        </row>
        <row r="107">
          <cell r="C107">
            <v>-1.7377819999999999</v>
          </cell>
          <cell r="E107">
            <v>-1968.1980000000001</v>
          </cell>
        </row>
        <row r="108">
          <cell r="C108">
            <v>-1.7397549999999999</v>
          </cell>
          <cell r="E108">
            <v>-2003.0239999999999</v>
          </cell>
        </row>
        <row r="109">
          <cell r="C109">
            <v>-1.7417879999999999</v>
          </cell>
          <cell r="E109">
            <v>-2038.0820000000001</v>
          </cell>
        </row>
        <row r="110">
          <cell r="C110">
            <v>-1.7437609999999999</v>
          </cell>
          <cell r="E110">
            <v>-2073.364</v>
          </cell>
        </row>
        <row r="111">
          <cell r="C111">
            <v>-1.7457940000000001</v>
          </cell>
          <cell r="E111">
            <v>-2108.8530000000001</v>
          </cell>
        </row>
        <row r="112">
          <cell r="C112">
            <v>-1.7477670000000001</v>
          </cell>
          <cell r="E112">
            <v>-2144.549</v>
          </cell>
        </row>
        <row r="113">
          <cell r="C113">
            <v>-1.7497400000000001</v>
          </cell>
          <cell r="E113">
            <v>-2180.451</v>
          </cell>
        </row>
        <row r="114">
          <cell r="C114">
            <v>-1.751773</v>
          </cell>
          <cell r="E114">
            <v>-2216.54</v>
          </cell>
        </row>
        <row r="115">
          <cell r="C115">
            <v>-1.753746</v>
          </cell>
          <cell r="E115">
            <v>-2252.7930000000001</v>
          </cell>
        </row>
        <row r="116">
          <cell r="C116">
            <v>-1.7557780000000001</v>
          </cell>
          <cell r="E116">
            <v>-2289.2049999999999</v>
          </cell>
        </row>
        <row r="117">
          <cell r="C117">
            <v>-1.757752</v>
          </cell>
          <cell r="E117">
            <v>-2325.79</v>
          </cell>
        </row>
        <row r="118">
          <cell r="C118">
            <v>-1.759725</v>
          </cell>
          <cell r="E118">
            <v>-2362.5450000000001</v>
          </cell>
        </row>
        <row r="119">
          <cell r="C119">
            <v>-1.761757</v>
          </cell>
          <cell r="E119">
            <v>-2399.4490000000001</v>
          </cell>
        </row>
        <row r="120">
          <cell r="C120">
            <v>-1.76379</v>
          </cell>
          <cell r="E120">
            <v>-2436.4920000000002</v>
          </cell>
        </row>
        <row r="121">
          <cell r="C121">
            <v>-1.765763</v>
          </cell>
          <cell r="E121">
            <v>-2473.663</v>
          </cell>
        </row>
        <row r="122">
          <cell r="C122">
            <v>-1.7677959999999999</v>
          </cell>
          <cell r="E122">
            <v>-2510.9470000000001</v>
          </cell>
        </row>
        <row r="123">
          <cell r="C123">
            <v>-1.7697689999999999</v>
          </cell>
          <cell r="E123">
            <v>-2548.3270000000002</v>
          </cell>
        </row>
        <row r="124">
          <cell r="C124">
            <v>-1.7717419999999999</v>
          </cell>
          <cell r="E124">
            <v>-2585.799</v>
          </cell>
        </row>
        <row r="125">
          <cell r="C125">
            <v>-1.7737149999999999</v>
          </cell>
          <cell r="E125">
            <v>-2623.357</v>
          </cell>
        </row>
        <row r="126">
          <cell r="C126">
            <v>-1.7757480000000001</v>
          </cell>
          <cell r="E126">
            <v>-2660.99</v>
          </cell>
        </row>
        <row r="127">
          <cell r="C127">
            <v>-1.7777210000000001</v>
          </cell>
          <cell r="E127">
            <v>-2698.6849999999999</v>
          </cell>
        </row>
        <row r="128">
          <cell r="C128">
            <v>-1.7797540000000001</v>
          </cell>
          <cell r="E128">
            <v>-2736.4389999999999</v>
          </cell>
        </row>
        <row r="129">
          <cell r="C129">
            <v>-1.7817270000000001</v>
          </cell>
          <cell r="E129">
            <v>-2774.2559999999999</v>
          </cell>
        </row>
        <row r="130">
          <cell r="C130">
            <v>-1.7837000000000001</v>
          </cell>
          <cell r="E130">
            <v>-2812.1370000000002</v>
          </cell>
        </row>
        <row r="131">
          <cell r="C131">
            <v>-1.7856730000000001</v>
          </cell>
          <cell r="E131">
            <v>-2850.0770000000002</v>
          </cell>
        </row>
        <row r="132">
          <cell r="C132">
            <v>-1.7876460000000001</v>
          </cell>
          <cell r="E132">
            <v>-2888.07</v>
          </cell>
        </row>
        <row r="133">
          <cell r="C133">
            <v>-1.789679</v>
          </cell>
          <cell r="E133">
            <v>-2926.0990000000002</v>
          </cell>
        </row>
        <row r="134">
          <cell r="C134">
            <v>-1.791712</v>
          </cell>
          <cell r="E134">
            <v>-2964.1320000000001</v>
          </cell>
        </row>
        <row r="135">
          <cell r="C135">
            <v>-1.793685</v>
          </cell>
          <cell r="E135">
            <v>-3002.1460000000002</v>
          </cell>
        </row>
        <row r="136">
          <cell r="C136">
            <v>-1.795658</v>
          </cell>
          <cell r="E136">
            <v>-3040.1309999999999</v>
          </cell>
        </row>
        <row r="137">
          <cell r="C137">
            <v>-1.797631</v>
          </cell>
          <cell r="E137">
            <v>-3078.0920000000001</v>
          </cell>
        </row>
        <row r="138">
          <cell r="C138">
            <v>-1.7996639999999999</v>
          </cell>
          <cell r="E138">
            <v>-3116.0259999999998</v>
          </cell>
        </row>
        <row r="139">
          <cell r="C139">
            <v>-1.8016970000000001</v>
          </cell>
          <cell r="E139">
            <v>-3153.9360000000001</v>
          </cell>
        </row>
        <row r="140">
          <cell r="C140">
            <v>-1.8037300000000001</v>
          </cell>
          <cell r="E140">
            <v>-3191.8319999999999</v>
          </cell>
        </row>
        <row r="141">
          <cell r="C141">
            <v>-1.8057030000000001</v>
          </cell>
          <cell r="E141">
            <v>-3229.7179999999998</v>
          </cell>
        </row>
        <row r="142">
          <cell r="C142">
            <v>-1.8076760000000001</v>
          </cell>
          <cell r="E142">
            <v>-3267.578</v>
          </cell>
        </row>
        <row r="143">
          <cell r="C143">
            <v>-1.8096490000000001</v>
          </cell>
          <cell r="E143">
            <v>-3305.404</v>
          </cell>
        </row>
        <row r="144">
          <cell r="C144">
            <v>-1.811682</v>
          </cell>
          <cell r="E144">
            <v>-3343.1990000000001</v>
          </cell>
        </row>
        <row r="145">
          <cell r="C145">
            <v>-1.813655</v>
          </cell>
          <cell r="E145">
            <v>-3380.96</v>
          </cell>
        </row>
        <row r="146">
          <cell r="C146">
            <v>-1.815688</v>
          </cell>
          <cell r="E146">
            <v>-3418.6819999999998</v>
          </cell>
        </row>
        <row r="147">
          <cell r="C147">
            <v>-1.817661</v>
          </cell>
          <cell r="E147">
            <v>-3456.357</v>
          </cell>
        </row>
        <row r="148">
          <cell r="C148">
            <v>-1.819634</v>
          </cell>
          <cell r="E148">
            <v>-3493.962</v>
          </cell>
        </row>
        <row r="149">
          <cell r="C149">
            <v>-1.821607</v>
          </cell>
          <cell r="E149">
            <v>-3531.4690000000001</v>
          </cell>
        </row>
        <row r="150">
          <cell r="C150">
            <v>-1.8236399999999999</v>
          </cell>
          <cell r="E150">
            <v>-3568.8609999999999</v>
          </cell>
        </row>
        <row r="151">
          <cell r="C151">
            <v>-1.8256129999999999</v>
          </cell>
          <cell r="E151">
            <v>-3606.1410000000001</v>
          </cell>
        </row>
        <row r="152">
          <cell r="C152">
            <v>-1.827645</v>
          </cell>
          <cell r="E152">
            <v>-3643.3220000000001</v>
          </cell>
        </row>
        <row r="153">
          <cell r="C153">
            <v>-1.8296190000000001</v>
          </cell>
          <cell r="E153">
            <v>-3680.4070000000002</v>
          </cell>
        </row>
        <row r="154">
          <cell r="C154">
            <v>-1.8315920000000001</v>
          </cell>
          <cell r="E154">
            <v>-3717.3829999999998</v>
          </cell>
        </row>
        <row r="155">
          <cell r="C155">
            <v>-1.8336239999999999</v>
          </cell>
          <cell r="E155">
            <v>-3754.2510000000002</v>
          </cell>
        </row>
        <row r="156">
          <cell r="C156">
            <v>-1.8355969999999999</v>
          </cell>
          <cell r="E156">
            <v>-3791.03</v>
          </cell>
        </row>
        <row r="157">
          <cell r="C157">
            <v>-1.8375710000000001</v>
          </cell>
          <cell r="E157">
            <v>-3827.7269999999999</v>
          </cell>
        </row>
        <row r="158">
          <cell r="C158">
            <v>-1.8396030000000001</v>
          </cell>
          <cell r="E158">
            <v>-3864.317</v>
          </cell>
        </row>
        <row r="159">
          <cell r="C159">
            <v>-1.8415760000000001</v>
          </cell>
          <cell r="E159">
            <v>-3900.768</v>
          </cell>
        </row>
        <row r="160">
          <cell r="C160">
            <v>-1.8436090000000001</v>
          </cell>
          <cell r="E160">
            <v>-3937.06</v>
          </cell>
        </row>
        <row r="161">
          <cell r="C161">
            <v>-1.8455820000000001</v>
          </cell>
          <cell r="E161">
            <v>-3973.1819999999998</v>
          </cell>
        </row>
        <row r="162">
          <cell r="C162">
            <v>-1.8475550000000001</v>
          </cell>
          <cell r="E162">
            <v>-4009.1329999999998</v>
          </cell>
        </row>
        <row r="163">
          <cell r="C163">
            <v>-1.849588</v>
          </cell>
          <cell r="E163">
            <v>-4044.9250000000002</v>
          </cell>
        </row>
        <row r="164">
          <cell r="C164">
            <v>-1.851561</v>
          </cell>
          <cell r="E164">
            <v>-4080.5680000000002</v>
          </cell>
        </row>
        <row r="165">
          <cell r="C165">
            <v>-1.853594</v>
          </cell>
          <cell r="E165">
            <v>-4116.0550000000003</v>
          </cell>
        </row>
        <row r="166">
          <cell r="C166">
            <v>-1.855567</v>
          </cell>
          <cell r="E166">
            <v>-4151.3810000000003</v>
          </cell>
        </row>
        <row r="167">
          <cell r="C167">
            <v>-1.85754</v>
          </cell>
          <cell r="E167">
            <v>-4186.5540000000001</v>
          </cell>
        </row>
        <row r="168">
          <cell r="C168">
            <v>-1.859513</v>
          </cell>
          <cell r="E168">
            <v>-4221.5709999999999</v>
          </cell>
        </row>
        <row r="169">
          <cell r="C169">
            <v>-1.8615459999999999</v>
          </cell>
          <cell r="E169">
            <v>-4256.4189999999999</v>
          </cell>
        </row>
        <row r="170">
          <cell r="C170">
            <v>-1.8635189999999999</v>
          </cell>
          <cell r="E170">
            <v>-4291.0870000000004</v>
          </cell>
        </row>
        <row r="171">
          <cell r="C171">
            <v>-1.8655520000000001</v>
          </cell>
          <cell r="E171">
            <v>-4325.5630000000001</v>
          </cell>
        </row>
        <row r="172">
          <cell r="C172">
            <v>-1.8675250000000001</v>
          </cell>
          <cell r="E172">
            <v>-4359.8320000000003</v>
          </cell>
        </row>
        <row r="173">
          <cell r="C173">
            <v>-1.8694980000000001</v>
          </cell>
          <cell r="E173">
            <v>-4393.8789999999999</v>
          </cell>
        </row>
        <row r="174">
          <cell r="C174">
            <v>-1.8714710000000001</v>
          </cell>
          <cell r="E174">
            <v>-4427.7020000000002</v>
          </cell>
        </row>
        <row r="175">
          <cell r="C175">
            <v>-1.8734440000000001</v>
          </cell>
          <cell r="E175">
            <v>-4461.317</v>
          </cell>
        </row>
        <row r="176">
          <cell r="C176">
            <v>-1.8754770000000001</v>
          </cell>
          <cell r="E176">
            <v>-4494.7389999999996</v>
          </cell>
        </row>
        <row r="177">
          <cell r="C177">
            <v>-1.87751</v>
          </cell>
          <cell r="E177">
            <v>-4527.9750000000004</v>
          </cell>
        </row>
        <row r="178">
          <cell r="C178">
            <v>-1.879483</v>
          </cell>
          <cell r="E178">
            <v>-4561.03</v>
          </cell>
        </row>
        <row r="179">
          <cell r="C179">
            <v>-1.881456</v>
          </cell>
          <cell r="E179">
            <v>-4593.9030000000002</v>
          </cell>
        </row>
        <row r="180">
          <cell r="C180">
            <v>-1.883429</v>
          </cell>
          <cell r="E180">
            <v>-4626.5810000000001</v>
          </cell>
        </row>
        <row r="181">
          <cell r="C181">
            <v>-1.885462</v>
          </cell>
          <cell r="E181">
            <v>-4659.0429999999997</v>
          </cell>
        </row>
        <row r="182">
          <cell r="C182">
            <v>-1.887435</v>
          </cell>
          <cell r="E182">
            <v>-4691.2719999999999</v>
          </cell>
        </row>
        <row r="183">
          <cell r="C183">
            <v>-1.8894679999999999</v>
          </cell>
          <cell r="E183">
            <v>-4723.2640000000001</v>
          </cell>
        </row>
        <row r="184">
          <cell r="C184">
            <v>-1.8914409999999999</v>
          </cell>
          <cell r="E184">
            <v>-4755.0280000000002</v>
          </cell>
        </row>
        <row r="185">
          <cell r="C185">
            <v>-1.8934139999999999</v>
          </cell>
          <cell r="E185">
            <v>-4786.567</v>
          </cell>
        </row>
        <row r="186">
          <cell r="C186">
            <v>-1.8954470000000001</v>
          </cell>
          <cell r="E186">
            <v>-4817.875</v>
          </cell>
        </row>
        <row r="187">
          <cell r="C187">
            <v>-1.8974200000000001</v>
          </cell>
          <cell r="E187">
            <v>-4848.9530000000004</v>
          </cell>
        </row>
        <row r="188">
          <cell r="C188">
            <v>-1.8994530000000001</v>
          </cell>
          <cell r="E188">
            <v>-4879.817</v>
          </cell>
        </row>
        <row r="189">
          <cell r="C189">
            <v>-1.9014260000000001</v>
          </cell>
          <cell r="E189">
            <v>-4910.4660000000003</v>
          </cell>
        </row>
        <row r="190">
          <cell r="C190">
            <v>-1.9033990000000001</v>
          </cell>
          <cell r="E190">
            <v>-4940.8810000000003</v>
          </cell>
        </row>
        <row r="191">
          <cell r="C191">
            <v>-1.905432</v>
          </cell>
          <cell r="E191">
            <v>-4971.0529999999999</v>
          </cell>
        </row>
        <row r="192">
          <cell r="C192">
            <v>-1.907405</v>
          </cell>
          <cell r="E192">
            <v>-5000.9880000000003</v>
          </cell>
        </row>
        <row r="193">
          <cell r="C193">
            <v>-1.909378</v>
          </cell>
          <cell r="E193">
            <v>-5030.6769999999997</v>
          </cell>
        </row>
        <row r="194">
          <cell r="C194">
            <v>-1.911411</v>
          </cell>
          <cell r="E194">
            <v>-5060.0969999999998</v>
          </cell>
        </row>
        <row r="195">
          <cell r="C195">
            <v>-1.913384</v>
          </cell>
          <cell r="E195">
            <v>-5089.2349999999997</v>
          </cell>
        </row>
        <row r="196">
          <cell r="C196">
            <v>-1.915297</v>
          </cell>
          <cell r="E196">
            <v>-5118.0950000000003</v>
          </cell>
        </row>
        <row r="197">
          <cell r="C197">
            <v>-1.91727</v>
          </cell>
          <cell r="E197">
            <v>-5146.6890000000003</v>
          </cell>
        </row>
        <row r="198">
          <cell r="C198">
            <v>-1.919303</v>
          </cell>
          <cell r="E198">
            <v>-5175.0249999999996</v>
          </cell>
        </row>
        <row r="199">
          <cell r="C199">
            <v>-1.921335</v>
          </cell>
          <cell r="E199">
            <v>-5203.107</v>
          </cell>
        </row>
        <row r="200">
          <cell r="C200">
            <v>-1.923368</v>
          </cell>
          <cell r="E200">
            <v>-5230.9359999999997</v>
          </cell>
        </row>
        <row r="201">
          <cell r="C201">
            <v>-1.925341</v>
          </cell>
          <cell r="E201">
            <v>-5258.5150000000003</v>
          </cell>
        </row>
        <row r="202">
          <cell r="C202">
            <v>-1.9273149999999999</v>
          </cell>
          <cell r="E202">
            <v>-5285.8419999999996</v>
          </cell>
        </row>
        <row r="203">
          <cell r="C203">
            <v>-1.9292879999999999</v>
          </cell>
          <cell r="E203">
            <v>-5312.9049999999997</v>
          </cell>
        </row>
        <row r="204">
          <cell r="C204">
            <v>-1.9313199999999999</v>
          </cell>
          <cell r="E204">
            <v>-5339.6980000000003</v>
          </cell>
        </row>
        <row r="205">
          <cell r="C205">
            <v>-1.9332940000000001</v>
          </cell>
          <cell r="E205">
            <v>-5366.23</v>
          </cell>
        </row>
        <row r="206">
          <cell r="C206">
            <v>-1.9353260000000001</v>
          </cell>
          <cell r="E206">
            <v>-5392.5039999999999</v>
          </cell>
        </row>
        <row r="207">
          <cell r="C207">
            <v>-1.9372990000000001</v>
          </cell>
          <cell r="E207">
            <v>-5418.5150000000003</v>
          </cell>
        </row>
        <row r="208">
          <cell r="C208">
            <v>-1.9392720000000001</v>
          </cell>
          <cell r="E208">
            <v>-5444.2569999999996</v>
          </cell>
        </row>
        <row r="209">
          <cell r="C209">
            <v>-1.9413050000000001</v>
          </cell>
          <cell r="E209">
            <v>-5469.732</v>
          </cell>
        </row>
        <row r="210">
          <cell r="C210">
            <v>-1.9432780000000001</v>
          </cell>
          <cell r="E210">
            <v>-5494.9480000000003</v>
          </cell>
        </row>
        <row r="211">
          <cell r="C211">
            <v>-1.947344</v>
          </cell>
          <cell r="E211">
            <v>-5544.6450000000004</v>
          </cell>
        </row>
        <row r="212">
          <cell r="C212">
            <v>-1.95129</v>
          </cell>
          <cell r="E212">
            <v>-5593.4409999999998</v>
          </cell>
        </row>
        <row r="213">
          <cell r="C213">
            <v>-1.9552959999999999</v>
          </cell>
          <cell r="E213">
            <v>-5641.3410000000003</v>
          </cell>
        </row>
        <row r="214">
          <cell r="C214">
            <v>-1.959362</v>
          </cell>
          <cell r="E214">
            <v>-5688.2870000000003</v>
          </cell>
        </row>
        <row r="215">
          <cell r="C215">
            <v>-1.9633080000000001</v>
          </cell>
          <cell r="E215">
            <v>-5734.3010000000004</v>
          </cell>
        </row>
        <row r="216">
          <cell r="C216">
            <v>-1.967314</v>
          </cell>
          <cell r="E216">
            <v>-5779.3389999999999</v>
          </cell>
        </row>
        <row r="217">
          <cell r="C217">
            <v>-1.971379</v>
          </cell>
          <cell r="E217">
            <v>-5823.5429999999997</v>
          </cell>
        </row>
        <row r="218">
          <cell r="C218">
            <v>-1.9753259999999999</v>
          </cell>
          <cell r="E218">
            <v>-5866.8620000000001</v>
          </cell>
        </row>
        <row r="219">
          <cell r="C219">
            <v>-1.9793909999999999</v>
          </cell>
          <cell r="E219">
            <v>-5909.1610000000001</v>
          </cell>
        </row>
        <row r="220">
          <cell r="C220">
            <v>-1.9833970000000001</v>
          </cell>
          <cell r="E220">
            <v>-5950.509</v>
          </cell>
        </row>
        <row r="221">
          <cell r="C221">
            <v>-1.9873430000000001</v>
          </cell>
          <cell r="E221">
            <v>-5990.8770000000004</v>
          </cell>
        </row>
        <row r="222">
          <cell r="C222">
            <v>-1.991349</v>
          </cell>
          <cell r="E222">
            <v>-6030.085</v>
          </cell>
        </row>
        <row r="223">
          <cell r="C223">
            <v>-1.9954149999999999</v>
          </cell>
          <cell r="E223">
            <v>-6068.143</v>
          </cell>
        </row>
        <row r="224">
          <cell r="C224">
            <v>-1.9993609999999999</v>
          </cell>
          <cell r="E224">
            <v>-6105.0240000000003</v>
          </cell>
        </row>
        <row r="225">
          <cell r="C225">
            <v>-2.0033669999999999</v>
          </cell>
          <cell r="E225">
            <v>-6140.5389999999998</v>
          </cell>
        </row>
        <row r="226">
          <cell r="C226">
            <v>-2.0074320000000001</v>
          </cell>
          <cell r="E226">
            <v>-6174.6809999999996</v>
          </cell>
        </row>
        <row r="227">
          <cell r="C227">
            <v>-2.0113789999999998</v>
          </cell>
          <cell r="E227">
            <v>-6207.37</v>
          </cell>
        </row>
        <row r="228">
          <cell r="C228">
            <v>-2.0153850000000002</v>
          </cell>
          <cell r="E228">
            <v>-6238.6109999999999</v>
          </cell>
        </row>
        <row r="229">
          <cell r="C229">
            <v>-2.01939</v>
          </cell>
          <cell r="E229">
            <v>-6268.5050000000001</v>
          </cell>
        </row>
        <row r="230">
          <cell r="C230">
            <v>-2.023336</v>
          </cell>
          <cell r="E230">
            <v>-6297.0860000000002</v>
          </cell>
        </row>
        <row r="231">
          <cell r="C231">
            <v>-2.0273430000000001</v>
          </cell>
          <cell r="E231">
            <v>-6324.4690000000001</v>
          </cell>
        </row>
        <row r="232">
          <cell r="C232">
            <v>-2.0313479999999999</v>
          </cell>
          <cell r="E232">
            <v>-6350.741</v>
          </cell>
        </row>
        <row r="233">
          <cell r="C233">
            <v>-2.0353539999999999</v>
          </cell>
          <cell r="E233">
            <v>-6376.1049999999996</v>
          </cell>
        </row>
        <row r="234">
          <cell r="C234">
            <v>-2.0413929999999998</v>
          </cell>
          <cell r="E234">
            <v>-6413.04</v>
          </cell>
        </row>
        <row r="235">
          <cell r="C235">
            <v>-2.0473720000000002</v>
          </cell>
          <cell r="E235">
            <v>-6449.0150000000003</v>
          </cell>
        </row>
        <row r="236">
          <cell r="C236">
            <v>-2.0533510000000001</v>
          </cell>
          <cell r="E236">
            <v>-6483.893</v>
          </cell>
        </row>
        <row r="237">
          <cell r="C237">
            <v>-2.0593900000000001</v>
          </cell>
          <cell r="E237">
            <v>-6517.7820000000002</v>
          </cell>
        </row>
        <row r="238">
          <cell r="C238">
            <v>-2.065369</v>
          </cell>
          <cell r="E238">
            <v>-6550.4780000000001</v>
          </cell>
        </row>
        <row r="239">
          <cell r="C239">
            <v>-2.0714670000000002</v>
          </cell>
          <cell r="E239">
            <v>-6582.3760000000002</v>
          </cell>
        </row>
        <row r="240">
          <cell r="C240">
            <v>-2.0774460000000001</v>
          </cell>
          <cell r="E240">
            <v>-6613.3909999999996</v>
          </cell>
        </row>
        <row r="241">
          <cell r="C241">
            <v>-2.083545</v>
          </cell>
          <cell r="E241">
            <v>-6643.4920000000002</v>
          </cell>
        </row>
        <row r="242">
          <cell r="C242">
            <v>-2.0895229999999998</v>
          </cell>
          <cell r="E242">
            <v>-6672.4949999999999</v>
          </cell>
        </row>
        <row r="243">
          <cell r="C243">
            <v>-2.0956220000000001</v>
          </cell>
          <cell r="E243">
            <v>-6700.598</v>
          </cell>
        </row>
        <row r="244">
          <cell r="C244">
            <v>-2.1015410000000001</v>
          </cell>
          <cell r="E244">
            <v>-6727.8029999999999</v>
          </cell>
        </row>
        <row r="245">
          <cell r="C245">
            <v>-2.10758</v>
          </cell>
          <cell r="E245">
            <v>-6753.7240000000002</v>
          </cell>
        </row>
        <row r="246">
          <cell r="C246">
            <v>-2.115532</v>
          </cell>
          <cell r="E246">
            <v>-6786.3490000000002</v>
          </cell>
        </row>
        <row r="247">
          <cell r="C247">
            <v>-2.1235439999999999</v>
          </cell>
          <cell r="E247">
            <v>-6817.0640000000003</v>
          </cell>
        </row>
        <row r="248">
          <cell r="C248">
            <v>-2.131615</v>
          </cell>
          <cell r="E248">
            <v>-6845.924</v>
          </cell>
        </row>
        <row r="249">
          <cell r="C249">
            <v>-2.1396269999999999</v>
          </cell>
          <cell r="E249">
            <v>-6872.933</v>
          </cell>
        </row>
        <row r="250">
          <cell r="C250">
            <v>-2.1496119999999999</v>
          </cell>
          <cell r="E250">
            <v>-6902.9350000000004</v>
          </cell>
        </row>
        <row r="251">
          <cell r="C251">
            <v>-2.161689</v>
          </cell>
          <cell r="E251">
            <v>-6929.4780000000001</v>
          </cell>
        </row>
        <row r="252">
          <cell r="C252">
            <v>-2.1777129999999998</v>
          </cell>
          <cell r="E252">
            <v>-6957.6210000000001</v>
          </cell>
        </row>
        <row r="253">
          <cell r="C253">
            <v>-2.1957689999999999</v>
          </cell>
          <cell r="E253">
            <v>-6983.87</v>
          </cell>
        </row>
        <row r="254">
          <cell r="C254">
            <v>-2.251852</v>
          </cell>
          <cell r="E254">
            <v>-7008.8890000000001</v>
          </cell>
        </row>
        <row r="255">
          <cell r="C255">
            <v>-2.3078750000000001</v>
          </cell>
          <cell r="E255">
            <v>-6982.0730000000003</v>
          </cell>
        </row>
        <row r="256">
          <cell r="C256">
            <v>-2.334003</v>
          </cell>
          <cell r="E256">
            <v>-6956.3509999999997</v>
          </cell>
        </row>
        <row r="257">
          <cell r="C257">
            <v>-2.3579780000000001</v>
          </cell>
          <cell r="E257">
            <v>-6929.1769999999997</v>
          </cell>
        </row>
        <row r="258">
          <cell r="C258">
            <v>-2.377948</v>
          </cell>
          <cell r="E258">
            <v>-6902.5460000000003</v>
          </cell>
        </row>
        <row r="259">
          <cell r="C259">
            <v>-2.3959450000000002</v>
          </cell>
          <cell r="E259">
            <v>-6875.2520000000004</v>
          </cell>
        </row>
        <row r="260">
          <cell r="C260">
            <v>-2.4120279999999998</v>
          </cell>
          <cell r="E260">
            <v>-6847.4669999999996</v>
          </cell>
        </row>
        <row r="261">
          <cell r="C261">
            <v>-2.4220130000000002</v>
          </cell>
          <cell r="E261">
            <v>-6817.3450000000003</v>
          </cell>
        </row>
        <row r="262">
          <cell r="C262">
            <v>-2.4299650000000002</v>
          </cell>
          <cell r="E262">
            <v>-6789.183</v>
          </cell>
        </row>
        <row r="263">
          <cell r="C263">
            <v>-2.4380359999999999</v>
          </cell>
          <cell r="E263">
            <v>-6761.4639999999999</v>
          </cell>
        </row>
        <row r="264">
          <cell r="C264">
            <v>-2.445989</v>
          </cell>
          <cell r="E264">
            <v>-6736.1360000000004</v>
          </cell>
        </row>
        <row r="265">
          <cell r="C265">
            <v>-2.4559730000000002</v>
          </cell>
          <cell r="E265">
            <v>-6707.7539999999999</v>
          </cell>
        </row>
        <row r="266">
          <cell r="C266">
            <v>-2.466018</v>
          </cell>
          <cell r="E266">
            <v>-6682.1360000000004</v>
          </cell>
        </row>
        <row r="267">
          <cell r="C267">
            <v>-2.4780359999999999</v>
          </cell>
          <cell r="E267">
            <v>-6653.6469999999999</v>
          </cell>
        </row>
        <row r="268">
          <cell r="C268">
            <v>-2.4920270000000002</v>
          </cell>
          <cell r="E268">
            <v>-6625.3689999999997</v>
          </cell>
        </row>
        <row r="269">
          <cell r="C269">
            <v>-2.5060769999999999</v>
          </cell>
          <cell r="E269">
            <v>-6598.0730000000003</v>
          </cell>
        </row>
        <row r="270">
          <cell r="C270">
            <v>-2.5200680000000002</v>
          </cell>
          <cell r="E270">
            <v>-6569.5550000000003</v>
          </cell>
        </row>
        <row r="271">
          <cell r="C271">
            <v>-2.5341179999999999</v>
          </cell>
          <cell r="E271">
            <v>-6544.2820000000002</v>
          </cell>
        </row>
        <row r="272">
          <cell r="C272">
            <v>-2.5501420000000001</v>
          </cell>
          <cell r="E272">
            <v>-6516.0569999999998</v>
          </cell>
        </row>
        <row r="273">
          <cell r="C273">
            <v>-2.566106</v>
          </cell>
          <cell r="E273">
            <v>-6488.0630000000001</v>
          </cell>
        </row>
        <row r="274">
          <cell r="C274">
            <v>-2.5860159999999999</v>
          </cell>
          <cell r="E274">
            <v>-6460.8119999999999</v>
          </cell>
        </row>
        <row r="275">
          <cell r="C275">
            <v>-2.6120839999999999</v>
          </cell>
          <cell r="E275">
            <v>-6434.7619999999997</v>
          </cell>
        </row>
        <row r="276">
          <cell r="C276">
            <v>-2.6322329999999998</v>
          </cell>
          <cell r="E276">
            <v>-6408.1360000000004</v>
          </cell>
        </row>
        <row r="277">
          <cell r="C277">
            <v>-2.6541160000000001</v>
          </cell>
          <cell r="E277">
            <v>-6381.8670000000002</v>
          </cell>
        </row>
        <row r="278">
          <cell r="C278">
            <v>-2.7201230000000001</v>
          </cell>
          <cell r="E278">
            <v>-6407.04</v>
          </cell>
        </row>
        <row r="279">
          <cell r="C279">
            <v>-2.7422460000000002</v>
          </cell>
          <cell r="E279">
            <v>-6432.9650000000001</v>
          </cell>
        </row>
        <row r="280">
          <cell r="C280">
            <v>-2.7662209999999998</v>
          </cell>
          <cell r="E280">
            <v>-6458.7650000000003</v>
          </cell>
        </row>
        <row r="281">
          <cell r="C281">
            <v>-2.7901370000000001</v>
          </cell>
          <cell r="E281">
            <v>-6484.0879999999997</v>
          </cell>
        </row>
        <row r="282">
          <cell r="C282">
            <v>-2.8120799999999999</v>
          </cell>
          <cell r="E282">
            <v>-6511.4059999999999</v>
          </cell>
        </row>
        <row r="283">
          <cell r="C283">
            <v>-2.832049</v>
          </cell>
          <cell r="E283">
            <v>-6536.857</v>
          </cell>
        </row>
        <row r="284">
          <cell r="C284">
            <v>-2.8499859999999999</v>
          </cell>
          <cell r="E284">
            <v>-6563.0290000000005</v>
          </cell>
        </row>
        <row r="285">
          <cell r="C285">
            <v>-2.8660100000000002</v>
          </cell>
          <cell r="E285">
            <v>-6589.6090000000004</v>
          </cell>
        </row>
        <row r="286">
          <cell r="C286">
            <v>-2.8820329999999998</v>
          </cell>
          <cell r="E286">
            <v>-6616.384</v>
          </cell>
        </row>
        <row r="287">
          <cell r="C287">
            <v>-2.8979970000000002</v>
          </cell>
          <cell r="E287">
            <v>-6644.009</v>
          </cell>
        </row>
        <row r="288">
          <cell r="C288">
            <v>-2.9119280000000001</v>
          </cell>
          <cell r="E288">
            <v>-6669.7269999999999</v>
          </cell>
        </row>
        <row r="289">
          <cell r="C289">
            <v>-2.9259189999999999</v>
          </cell>
          <cell r="E289">
            <v>-6696.4719999999998</v>
          </cell>
        </row>
        <row r="290">
          <cell r="C290">
            <v>-2.9399690000000001</v>
          </cell>
          <cell r="E290">
            <v>-6723.2060000000001</v>
          </cell>
        </row>
        <row r="291">
          <cell r="C291">
            <v>-2.9540199999999999</v>
          </cell>
          <cell r="E291">
            <v>-6749.7139999999999</v>
          </cell>
        </row>
        <row r="292">
          <cell r="C292">
            <v>-2.9680110000000002</v>
          </cell>
          <cell r="E292">
            <v>-6776.9930000000004</v>
          </cell>
        </row>
        <row r="293">
          <cell r="C293">
            <v>-2.9819420000000001</v>
          </cell>
          <cell r="E293">
            <v>-6803.5640000000003</v>
          </cell>
        </row>
        <row r="294">
          <cell r="C294">
            <v>-2.9959319999999998</v>
          </cell>
          <cell r="E294">
            <v>-6829.56</v>
          </cell>
        </row>
        <row r="295">
          <cell r="C295">
            <v>-3.0099830000000001</v>
          </cell>
          <cell r="E295">
            <v>-6856.6989999999996</v>
          </cell>
        </row>
        <row r="296">
          <cell r="C296">
            <v>-3.0239739999999999</v>
          </cell>
          <cell r="E296">
            <v>-6884.5959999999995</v>
          </cell>
        </row>
        <row r="297">
          <cell r="C297">
            <v>-3.0359910000000001</v>
          </cell>
          <cell r="E297">
            <v>-6910.82</v>
          </cell>
        </row>
        <row r="298">
          <cell r="C298">
            <v>-3.048009</v>
          </cell>
          <cell r="E298">
            <v>-6939.8630000000003</v>
          </cell>
        </row>
        <row r="299">
          <cell r="C299">
            <v>-3.0580539999999998</v>
          </cell>
          <cell r="E299">
            <v>-6965.4260000000004</v>
          </cell>
        </row>
        <row r="300">
          <cell r="C300">
            <v>-3.068038</v>
          </cell>
          <cell r="E300">
            <v>-6991.2070000000003</v>
          </cell>
        </row>
        <row r="301">
          <cell r="C301">
            <v>-3.077963</v>
          </cell>
          <cell r="E301">
            <v>-7017.5020000000004</v>
          </cell>
        </row>
        <row r="302">
          <cell r="C302">
            <v>-3.0880079999999999</v>
          </cell>
          <cell r="E302">
            <v>-7043.174</v>
          </cell>
        </row>
        <row r="303">
          <cell r="C303">
            <v>-3.1000260000000002</v>
          </cell>
          <cell r="E303">
            <v>-7072.9629999999997</v>
          </cell>
        </row>
        <row r="304">
          <cell r="C304">
            <v>-3.1099510000000001</v>
          </cell>
          <cell r="E304">
            <v>-7098.152</v>
          </cell>
        </row>
        <row r="305">
          <cell r="C305">
            <v>-3.119996</v>
          </cell>
          <cell r="E305">
            <v>-7123.4059999999999</v>
          </cell>
        </row>
        <row r="306">
          <cell r="C306">
            <v>-3.129921</v>
          </cell>
          <cell r="E306">
            <v>-7148.7169999999996</v>
          </cell>
        </row>
        <row r="307">
          <cell r="C307">
            <v>-3.1399650000000001</v>
          </cell>
          <cell r="E307">
            <v>-7174.0550000000003</v>
          </cell>
        </row>
        <row r="308">
          <cell r="C308">
            <v>-3.15001</v>
          </cell>
          <cell r="E308">
            <v>-7199.4539999999997</v>
          </cell>
        </row>
        <row r="309">
          <cell r="C309">
            <v>-3.1599949999999999</v>
          </cell>
          <cell r="E309">
            <v>-7225.0929999999998</v>
          </cell>
        </row>
        <row r="310">
          <cell r="C310">
            <v>-3.1700390000000001</v>
          </cell>
          <cell r="E310">
            <v>-7250.665</v>
          </cell>
        </row>
        <row r="311">
          <cell r="C311">
            <v>-3.179964</v>
          </cell>
          <cell r="E311">
            <v>-7276.25</v>
          </cell>
        </row>
        <row r="312">
          <cell r="C312">
            <v>-3.1899489999999999</v>
          </cell>
          <cell r="E312">
            <v>-7301.4350000000004</v>
          </cell>
        </row>
        <row r="313">
          <cell r="C313">
            <v>-3.2019669999999998</v>
          </cell>
          <cell r="E313">
            <v>-7330.6540000000005</v>
          </cell>
        </row>
        <row r="314">
          <cell r="C314">
            <v>-3.2139250000000001</v>
          </cell>
          <cell r="E314">
            <v>-7360.009</v>
          </cell>
        </row>
        <row r="315">
          <cell r="C315">
            <v>-3.2258830000000001</v>
          </cell>
          <cell r="E315">
            <v>-7389.277</v>
          </cell>
        </row>
        <row r="316">
          <cell r="C316">
            <v>-3.2498580000000001</v>
          </cell>
          <cell r="E316">
            <v>-7416.5690000000004</v>
          </cell>
        </row>
        <row r="317">
          <cell r="C317">
            <v>-3.265882</v>
          </cell>
          <cell r="E317">
            <v>-7446.1530000000002</v>
          </cell>
        </row>
        <row r="318">
          <cell r="C318">
            <v>-3.2758669999999999</v>
          </cell>
          <cell r="E318">
            <v>-7473.799</v>
          </cell>
        </row>
        <row r="319">
          <cell r="C319">
            <v>-3.2838790000000002</v>
          </cell>
          <cell r="E319">
            <v>-7499.0439999999999</v>
          </cell>
        </row>
        <row r="320">
          <cell r="C320">
            <v>-3.29189</v>
          </cell>
          <cell r="E320">
            <v>-7525.7849999999999</v>
          </cell>
        </row>
        <row r="321">
          <cell r="C321">
            <v>-3.2999019999999999</v>
          </cell>
          <cell r="E321">
            <v>-7552.9110000000001</v>
          </cell>
        </row>
        <row r="322">
          <cell r="C322">
            <v>-3.3079139999999998</v>
          </cell>
          <cell r="E322">
            <v>-7579.2529999999997</v>
          </cell>
        </row>
        <row r="323">
          <cell r="C323">
            <v>-3.3158660000000002</v>
          </cell>
          <cell r="E323">
            <v>-7604.8440000000001</v>
          </cell>
        </row>
        <row r="324">
          <cell r="C324">
            <v>-3.3238780000000001</v>
          </cell>
          <cell r="E324">
            <v>-7630.23</v>
          </cell>
        </row>
        <row r="325">
          <cell r="C325">
            <v>-3.3318889999999999</v>
          </cell>
          <cell r="E325">
            <v>-7655.3609999999999</v>
          </cell>
        </row>
        <row r="326">
          <cell r="C326">
            <v>-3.3399009999999998</v>
          </cell>
          <cell r="E326">
            <v>-7680.4449999999997</v>
          </cell>
        </row>
        <row r="327">
          <cell r="C327">
            <v>-3.3478530000000002</v>
          </cell>
          <cell r="E327">
            <v>-7705.8590000000004</v>
          </cell>
        </row>
        <row r="328">
          <cell r="C328">
            <v>-3.355925</v>
          </cell>
          <cell r="E328">
            <v>-7731.3370000000004</v>
          </cell>
        </row>
        <row r="329">
          <cell r="C329">
            <v>-3.3639969999999999</v>
          </cell>
          <cell r="E329">
            <v>-7756.6189999999997</v>
          </cell>
        </row>
        <row r="330">
          <cell r="C330">
            <v>-3.3739810000000001</v>
          </cell>
          <cell r="E330">
            <v>-7787.6049999999996</v>
          </cell>
        </row>
        <row r="331">
          <cell r="C331">
            <v>-3.383966</v>
          </cell>
          <cell r="E331">
            <v>-7817.73</v>
          </cell>
        </row>
        <row r="332">
          <cell r="C332">
            <v>-3.3939509999999999</v>
          </cell>
          <cell r="E332">
            <v>-7847.2139999999999</v>
          </cell>
        </row>
        <row r="333">
          <cell r="C333">
            <v>-3.4039359999999999</v>
          </cell>
          <cell r="E333">
            <v>-7877.1120000000001</v>
          </cell>
        </row>
        <row r="334">
          <cell r="C334">
            <v>-3.4139810000000002</v>
          </cell>
          <cell r="E334">
            <v>-7907.7129999999997</v>
          </cell>
        </row>
        <row r="335">
          <cell r="C335">
            <v>-3.4239649999999999</v>
          </cell>
          <cell r="E335">
            <v>-7938.5879999999997</v>
          </cell>
        </row>
        <row r="336">
          <cell r="C336">
            <v>-3.4319169999999999</v>
          </cell>
          <cell r="E336">
            <v>-7963.6540000000005</v>
          </cell>
        </row>
        <row r="337">
          <cell r="C337">
            <v>-3.4398689999999998</v>
          </cell>
          <cell r="E337">
            <v>-7989.3540000000003</v>
          </cell>
        </row>
        <row r="338">
          <cell r="C338">
            <v>-3.4478810000000002</v>
          </cell>
          <cell r="E338">
            <v>-8015.116</v>
          </cell>
        </row>
        <row r="339">
          <cell r="C339">
            <v>-3.4558930000000001</v>
          </cell>
          <cell r="E339">
            <v>-8040.8969999999999</v>
          </cell>
        </row>
        <row r="340">
          <cell r="C340">
            <v>-3.463905</v>
          </cell>
          <cell r="E340">
            <v>-8066.8919999999998</v>
          </cell>
        </row>
        <row r="341">
          <cell r="C341">
            <v>-3.4719159999999998</v>
          </cell>
          <cell r="E341">
            <v>-8092.5870000000004</v>
          </cell>
        </row>
        <row r="342">
          <cell r="C342">
            <v>-3.4819010000000001</v>
          </cell>
          <cell r="E342">
            <v>-8121.634</v>
          </cell>
        </row>
        <row r="343">
          <cell r="C343">
            <v>-3.491946</v>
          </cell>
          <cell r="E343">
            <v>-8148.5510000000004</v>
          </cell>
        </row>
        <row r="344">
          <cell r="C344">
            <v>-3.5019309999999999</v>
          </cell>
          <cell r="E344">
            <v>-8175.9089999999997</v>
          </cell>
        </row>
        <row r="345">
          <cell r="C345">
            <v>-3.5119159999999998</v>
          </cell>
          <cell r="E345">
            <v>-8204.7049999999999</v>
          </cell>
        </row>
        <row r="346">
          <cell r="C346">
            <v>-3.5219010000000002</v>
          </cell>
          <cell r="E346">
            <v>-8235.6419999999998</v>
          </cell>
        </row>
        <row r="347">
          <cell r="C347">
            <v>-3.5299719999999999</v>
          </cell>
          <cell r="E347">
            <v>-8261.5030000000006</v>
          </cell>
        </row>
        <row r="348">
          <cell r="C348">
            <v>-3.5379839999999998</v>
          </cell>
          <cell r="E348">
            <v>-8288.1059999999998</v>
          </cell>
        </row>
        <row r="349">
          <cell r="C349">
            <v>-3.5459360000000002</v>
          </cell>
          <cell r="E349">
            <v>-8315.1270000000004</v>
          </cell>
        </row>
        <row r="350">
          <cell r="C350">
            <v>-3.5539480000000001</v>
          </cell>
          <cell r="E350">
            <v>-8342.1509999999998</v>
          </cell>
        </row>
        <row r="351">
          <cell r="C351">
            <v>-3.56196</v>
          </cell>
          <cell r="E351">
            <v>-8369.5840000000007</v>
          </cell>
        </row>
        <row r="352">
          <cell r="C352">
            <v>-3.5699709999999998</v>
          </cell>
          <cell r="E352">
            <v>-8397.1180000000004</v>
          </cell>
        </row>
        <row r="353">
          <cell r="C353">
            <v>-3.5779830000000001</v>
          </cell>
          <cell r="E353">
            <v>-8424.3379999999997</v>
          </cell>
        </row>
        <row r="354">
          <cell r="C354">
            <v>-3.5859350000000001</v>
          </cell>
          <cell r="E354">
            <v>-8451.0490000000009</v>
          </cell>
        </row>
        <row r="355">
          <cell r="C355">
            <v>-3.593947</v>
          </cell>
          <cell r="E355">
            <v>-8477.5210000000006</v>
          </cell>
        </row>
        <row r="356">
          <cell r="C356">
            <v>-3.6020180000000002</v>
          </cell>
          <cell r="E356">
            <v>-8504.1489999999994</v>
          </cell>
        </row>
        <row r="357">
          <cell r="C357">
            <v>-3.6099700000000001</v>
          </cell>
          <cell r="E357">
            <v>-8531.4009999999998</v>
          </cell>
        </row>
        <row r="358">
          <cell r="C358">
            <v>-3.617982</v>
          </cell>
          <cell r="E358">
            <v>-8558.4269999999997</v>
          </cell>
        </row>
        <row r="359">
          <cell r="C359">
            <v>-3.6259939999999999</v>
          </cell>
          <cell r="E359">
            <v>-8585.3790000000008</v>
          </cell>
        </row>
        <row r="360">
          <cell r="C360">
            <v>-3.6340059999999998</v>
          </cell>
          <cell r="E360">
            <v>-8611.9959999999992</v>
          </cell>
        </row>
        <row r="361">
          <cell r="C361">
            <v>-3.6419579999999998</v>
          </cell>
          <cell r="E361">
            <v>-8638.5750000000007</v>
          </cell>
        </row>
        <row r="362">
          <cell r="C362">
            <v>-3.6499100000000002</v>
          </cell>
          <cell r="E362">
            <v>-8665.3130000000001</v>
          </cell>
        </row>
        <row r="363">
          <cell r="C363">
            <v>-3.6579820000000001</v>
          </cell>
          <cell r="E363">
            <v>-8692.2489999999998</v>
          </cell>
        </row>
        <row r="364">
          <cell r="C364">
            <v>-3.6659329999999999</v>
          </cell>
          <cell r="E364">
            <v>-8719.3379999999997</v>
          </cell>
        </row>
        <row r="365">
          <cell r="C365">
            <v>-3.6738849999999998</v>
          </cell>
          <cell r="E365">
            <v>-8746.7369999999992</v>
          </cell>
        </row>
        <row r="366">
          <cell r="C366">
            <v>-3.6819570000000001</v>
          </cell>
          <cell r="E366">
            <v>-8774.5679999999993</v>
          </cell>
        </row>
        <row r="367">
          <cell r="C367">
            <v>-3.6899690000000001</v>
          </cell>
          <cell r="E367">
            <v>-8802.0210000000006</v>
          </cell>
        </row>
        <row r="368">
          <cell r="C368">
            <v>-3.697921</v>
          </cell>
          <cell r="E368">
            <v>-8829.4539999999997</v>
          </cell>
        </row>
        <row r="369">
          <cell r="C369">
            <v>-3.7059329999999999</v>
          </cell>
          <cell r="E369">
            <v>-8856.6990000000005</v>
          </cell>
        </row>
        <row r="370">
          <cell r="C370">
            <v>-3.7139440000000001</v>
          </cell>
          <cell r="E370">
            <v>-8883.732</v>
          </cell>
        </row>
        <row r="371">
          <cell r="C371">
            <v>-3.7218969999999998</v>
          </cell>
          <cell r="E371">
            <v>-8911.1980000000003</v>
          </cell>
        </row>
        <row r="372">
          <cell r="C372">
            <v>-3.729908</v>
          </cell>
          <cell r="E372">
            <v>-8938.8649999999998</v>
          </cell>
        </row>
        <row r="373">
          <cell r="C373">
            <v>-3.73786</v>
          </cell>
          <cell r="E373">
            <v>-8966.5339999999997</v>
          </cell>
        </row>
        <row r="374">
          <cell r="C374">
            <v>-3.7458719999999999</v>
          </cell>
          <cell r="E374">
            <v>-8994.348</v>
          </cell>
        </row>
        <row r="375">
          <cell r="C375">
            <v>-3.7538840000000002</v>
          </cell>
          <cell r="E375">
            <v>-9022.1939999999995</v>
          </cell>
        </row>
        <row r="376">
          <cell r="C376">
            <v>-3.7618360000000002</v>
          </cell>
          <cell r="E376">
            <v>-9049.8670000000002</v>
          </cell>
        </row>
        <row r="377">
          <cell r="C377">
            <v>-3.7697280000000002</v>
          </cell>
          <cell r="E377">
            <v>-9077.2900000000009</v>
          </cell>
        </row>
        <row r="378">
          <cell r="C378">
            <v>-3.7778</v>
          </cell>
          <cell r="E378">
            <v>-9104.5210000000006</v>
          </cell>
        </row>
        <row r="379">
          <cell r="C379">
            <v>-3.785752</v>
          </cell>
          <cell r="E379">
            <v>-9131.2620000000006</v>
          </cell>
        </row>
        <row r="380">
          <cell r="C380">
            <v>-3.7938230000000002</v>
          </cell>
          <cell r="E380">
            <v>-9157.5990000000002</v>
          </cell>
        </row>
        <row r="381">
          <cell r="C381">
            <v>-3.8018350000000001</v>
          </cell>
          <cell r="E381">
            <v>-9183.6299999999992</v>
          </cell>
        </row>
        <row r="382">
          <cell r="C382">
            <v>-3.809847</v>
          </cell>
          <cell r="E382">
            <v>-9209.1380000000008</v>
          </cell>
        </row>
        <row r="383">
          <cell r="C383">
            <v>-3.8199510000000001</v>
          </cell>
          <cell r="E383">
            <v>-9239.0580000000009</v>
          </cell>
        </row>
        <row r="384">
          <cell r="C384">
            <v>-3.829936</v>
          </cell>
          <cell r="E384">
            <v>-9269.7430000000004</v>
          </cell>
        </row>
        <row r="385">
          <cell r="C385">
            <v>-3.837888</v>
          </cell>
          <cell r="E385">
            <v>-9295.5969999999998</v>
          </cell>
        </row>
        <row r="386">
          <cell r="C386">
            <v>-3.8458999999999999</v>
          </cell>
          <cell r="E386">
            <v>-9322.9220000000005</v>
          </cell>
        </row>
        <row r="387">
          <cell r="C387">
            <v>-3.8538519999999998</v>
          </cell>
          <cell r="E387">
            <v>-9351.3209999999999</v>
          </cell>
        </row>
        <row r="388">
          <cell r="C388">
            <v>-3.8618039999999998</v>
          </cell>
          <cell r="E388">
            <v>-9380.402</v>
          </cell>
        </row>
        <row r="389">
          <cell r="C389">
            <v>-3.8698160000000001</v>
          </cell>
          <cell r="E389">
            <v>-9409.8320000000003</v>
          </cell>
        </row>
        <row r="390">
          <cell r="C390">
            <v>-3.8777680000000001</v>
          </cell>
          <cell r="E390">
            <v>-9439.0810000000001</v>
          </cell>
        </row>
        <row r="391">
          <cell r="C391">
            <v>-3.8857200000000001</v>
          </cell>
          <cell r="E391">
            <v>-9468.0879999999997</v>
          </cell>
        </row>
        <row r="392">
          <cell r="C392">
            <v>-3.893672</v>
          </cell>
          <cell r="E392">
            <v>-9497.06</v>
          </cell>
        </row>
        <row r="393">
          <cell r="C393">
            <v>-3.9016829999999998</v>
          </cell>
          <cell r="E393">
            <v>-9525.6659999999993</v>
          </cell>
        </row>
        <row r="394">
          <cell r="C394">
            <v>-3.9097550000000001</v>
          </cell>
          <cell r="E394">
            <v>-9553.848</v>
          </cell>
        </row>
        <row r="395">
          <cell r="C395">
            <v>-3.917767</v>
          </cell>
          <cell r="E395">
            <v>-9581.8739999999998</v>
          </cell>
        </row>
        <row r="396">
          <cell r="C396">
            <v>-3.9258380000000002</v>
          </cell>
          <cell r="E396">
            <v>-9609.8970000000008</v>
          </cell>
        </row>
        <row r="397">
          <cell r="C397">
            <v>-3.9337900000000001</v>
          </cell>
          <cell r="E397">
            <v>-9638.0220000000008</v>
          </cell>
        </row>
        <row r="398">
          <cell r="C398">
            <v>-3.941802</v>
          </cell>
          <cell r="E398">
            <v>-9666.5159999999996</v>
          </cell>
        </row>
        <row r="399">
          <cell r="C399">
            <v>-3.9498139999999999</v>
          </cell>
          <cell r="E399">
            <v>-9695.3019999999997</v>
          </cell>
        </row>
        <row r="400">
          <cell r="C400">
            <v>-3.9578259999999998</v>
          </cell>
          <cell r="E400">
            <v>-9724.5450000000001</v>
          </cell>
        </row>
        <row r="401">
          <cell r="C401">
            <v>-3.9658380000000002</v>
          </cell>
          <cell r="E401">
            <v>-9754.1350000000002</v>
          </cell>
        </row>
        <row r="402">
          <cell r="C402">
            <v>-3.9739089999999999</v>
          </cell>
          <cell r="E402">
            <v>-9783.9009999999998</v>
          </cell>
        </row>
        <row r="403">
          <cell r="C403">
            <v>-3.9819209999999998</v>
          </cell>
          <cell r="E403">
            <v>-9813.5619999999999</v>
          </cell>
        </row>
        <row r="404">
          <cell r="C404">
            <v>-3.9898129999999998</v>
          </cell>
          <cell r="E404">
            <v>-9842.7469999999994</v>
          </cell>
        </row>
        <row r="405">
          <cell r="C405">
            <v>-3.9979450000000001</v>
          </cell>
          <cell r="E405">
            <v>-9871.4269999999997</v>
          </cell>
        </row>
        <row r="406">
          <cell r="C406">
            <v>-4.005897</v>
          </cell>
          <cell r="E406">
            <v>-9900.09</v>
          </cell>
        </row>
        <row r="407">
          <cell r="C407">
            <v>-4.0138480000000003</v>
          </cell>
          <cell r="E407">
            <v>-9929.0509999999995</v>
          </cell>
        </row>
        <row r="408">
          <cell r="C408">
            <v>-4.0219800000000001</v>
          </cell>
          <cell r="E408">
            <v>-9958.027</v>
          </cell>
        </row>
        <row r="409">
          <cell r="C409">
            <v>-4.0299319999999996</v>
          </cell>
          <cell r="E409">
            <v>-9987.0540000000001</v>
          </cell>
        </row>
        <row r="410">
          <cell r="C410">
            <v>-4.0379430000000003</v>
          </cell>
          <cell r="E410">
            <v>-10016.42</v>
          </cell>
        </row>
        <row r="411">
          <cell r="C411">
            <v>-4.0460149999999997</v>
          </cell>
          <cell r="E411">
            <v>-10045.83</v>
          </cell>
        </row>
        <row r="412">
          <cell r="C412">
            <v>-4.0539670000000001</v>
          </cell>
          <cell r="E412">
            <v>-10075.25</v>
          </cell>
        </row>
        <row r="413">
          <cell r="C413">
            <v>-4.0619189999999996</v>
          </cell>
          <cell r="E413">
            <v>-10104.67</v>
          </cell>
        </row>
        <row r="414">
          <cell r="C414">
            <v>-4.0699310000000004</v>
          </cell>
          <cell r="E414">
            <v>-10133.36</v>
          </cell>
        </row>
        <row r="415">
          <cell r="C415">
            <v>-4.0780029999999998</v>
          </cell>
          <cell r="E415">
            <v>-10161.34</v>
          </cell>
        </row>
        <row r="416">
          <cell r="C416">
            <v>-4.0859550000000002</v>
          </cell>
          <cell r="E416">
            <v>-10189.26</v>
          </cell>
        </row>
        <row r="417">
          <cell r="C417">
            <v>-4.093966</v>
          </cell>
          <cell r="E417">
            <v>-10216.91</v>
          </cell>
        </row>
        <row r="418">
          <cell r="C418">
            <v>-4.101979</v>
          </cell>
          <cell r="E418">
            <v>-10244.16</v>
          </cell>
        </row>
        <row r="419">
          <cell r="C419">
            <v>-4.1099300000000003</v>
          </cell>
          <cell r="E419">
            <v>-10271.540000000001</v>
          </cell>
        </row>
        <row r="420">
          <cell r="C420">
            <v>-4.1178819999999998</v>
          </cell>
          <cell r="E420">
            <v>-10298.98</v>
          </cell>
        </row>
        <row r="421">
          <cell r="C421">
            <v>-4.1259540000000001</v>
          </cell>
          <cell r="E421">
            <v>-10326.73</v>
          </cell>
        </row>
        <row r="422">
          <cell r="C422">
            <v>-4.133966</v>
          </cell>
          <cell r="E422">
            <v>-10355.209999999999</v>
          </cell>
        </row>
        <row r="423">
          <cell r="C423">
            <v>-4.1419180000000004</v>
          </cell>
          <cell r="E423">
            <v>-10383.870000000001</v>
          </cell>
        </row>
        <row r="424">
          <cell r="C424">
            <v>-4.1499290000000002</v>
          </cell>
          <cell r="E424">
            <v>-10411.950000000001</v>
          </cell>
        </row>
        <row r="425">
          <cell r="C425">
            <v>-4.1580009999999996</v>
          </cell>
          <cell r="E425">
            <v>-10439.83</v>
          </cell>
        </row>
        <row r="426">
          <cell r="C426">
            <v>-4.1658929999999996</v>
          </cell>
          <cell r="E426">
            <v>-10467.620000000001</v>
          </cell>
        </row>
        <row r="427">
          <cell r="C427">
            <v>-4.1739050000000004</v>
          </cell>
          <cell r="E427">
            <v>-10495.11</v>
          </cell>
        </row>
        <row r="428">
          <cell r="C428">
            <v>-4.1819170000000003</v>
          </cell>
          <cell r="E428">
            <v>-10522.97</v>
          </cell>
        </row>
        <row r="429">
          <cell r="C429">
            <v>-4.1899290000000002</v>
          </cell>
          <cell r="E429">
            <v>-10551.09</v>
          </cell>
        </row>
        <row r="430">
          <cell r="C430">
            <v>-4.1979410000000001</v>
          </cell>
          <cell r="E430">
            <v>-10579.72</v>
          </cell>
        </row>
        <row r="431">
          <cell r="C431">
            <v>-4.2059519999999999</v>
          </cell>
          <cell r="E431">
            <v>-10609.63</v>
          </cell>
        </row>
        <row r="432">
          <cell r="C432">
            <v>-4.2139040000000003</v>
          </cell>
          <cell r="E432">
            <v>-10640.4</v>
          </cell>
        </row>
        <row r="433">
          <cell r="C433">
            <v>-4.2219160000000002</v>
          </cell>
          <cell r="E433">
            <v>-10671.92</v>
          </cell>
        </row>
        <row r="434">
          <cell r="C434">
            <v>-4.2299280000000001</v>
          </cell>
          <cell r="E434">
            <v>-10703.72</v>
          </cell>
        </row>
        <row r="435">
          <cell r="C435">
            <v>-4.2379389999999999</v>
          </cell>
          <cell r="E435">
            <v>-10734.81</v>
          </cell>
        </row>
        <row r="436">
          <cell r="C436">
            <v>-4.2460110000000002</v>
          </cell>
          <cell r="E436">
            <v>-10764.15</v>
          </cell>
        </row>
        <row r="437">
          <cell r="C437">
            <v>-4.2539629999999997</v>
          </cell>
          <cell r="E437">
            <v>-10792.93</v>
          </cell>
        </row>
        <row r="438">
          <cell r="C438">
            <v>-4.2619150000000001</v>
          </cell>
          <cell r="E438">
            <v>-10822.02</v>
          </cell>
        </row>
        <row r="439">
          <cell r="C439">
            <v>-4.269927</v>
          </cell>
          <cell r="E439">
            <v>-10851.89</v>
          </cell>
        </row>
        <row r="440">
          <cell r="C440">
            <v>-4.2779389999999999</v>
          </cell>
          <cell r="E440">
            <v>-10882.63</v>
          </cell>
        </row>
        <row r="441">
          <cell r="C441">
            <v>-4.2858910000000003</v>
          </cell>
          <cell r="E441">
            <v>-10914.27</v>
          </cell>
        </row>
        <row r="442">
          <cell r="C442">
            <v>-4.2939030000000002</v>
          </cell>
          <cell r="E442">
            <v>-10946.77</v>
          </cell>
        </row>
        <row r="443">
          <cell r="C443">
            <v>-4.301914</v>
          </cell>
          <cell r="E443">
            <v>-10979.88</v>
          </cell>
        </row>
        <row r="444">
          <cell r="C444">
            <v>-4.3078329999999996</v>
          </cell>
          <cell r="E444">
            <v>-11005.02</v>
          </cell>
        </row>
        <row r="445">
          <cell r="C445">
            <v>-4.3138719999999999</v>
          </cell>
          <cell r="E445">
            <v>-11030.07</v>
          </cell>
        </row>
        <row r="446">
          <cell r="C446">
            <v>-4.3218240000000003</v>
          </cell>
          <cell r="E446">
            <v>-11063.26</v>
          </cell>
        </row>
        <row r="447">
          <cell r="C447">
            <v>-4.3298360000000002</v>
          </cell>
          <cell r="E447">
            <v>-11095.87</v>
          </cell>
        </row>
        <row r="448">
          <cell r="C448">
            <v>-4.3379079999999997</v>
          </cell>
          <cell r="E448">
            <v>-11127.91</v>
          </cell>
        </row>
        <row r="449">
          <cell r="C449">
            <v>-4.3458600000000001</v>
          </cell>
          <cell r="E449">
            <v>-11159.03</v>
          </cell>
        </row>
        <row r="450">
          <cell r="C450">
            <v>-4.3538709999999998</v>
          </cell>
          <cell r="E450">
            <v>-11189.56</v>
          </cell>
        </row>
        <row r="451">
          <cell r="C451">
            <v>-4.3618829999999997</v>
          </cell>
          <cell r="E451">
            <v>-11219.91</v>
          </cell>
        </row>
        <row r="452">
          <cell r="C452">
            <v>-4.3698350000000001</v>
          </cell>
          <cell r="E452">
            <v>-11250.24</v>
          </cell>
        </row>
        <row r="453">
          <cell r="C453">
            <v>-4.377847</v>
          </cell>
          <cell r="E453">
            <v>-11280.26</v>
          </cell>
        </row>
        <row r="454">
          <cell r="C454">
            <v>-4.385859</v>
          </cell>
          <cell r="E454">
            <v>-11310.27</v>
          </cell>
        </row>
        <row r="455">
          <cell r="C455">
            <v>-4.3938709999999999</v>
          </cell>
          <cell r="E455">
            <v>-11340.31</v>
          </cell>
        </row>
        <row r="456">
          <cell r="C456">
            <v>-4.4018819999999996</v>
          </cell>
          <cell r="E456">
            <v>-11370.5</v>
          </cell>
        </row>
        <row r="457">
          <cell r="C457">
            <v>-4.4098940000000004</v>
          </cell>
          <cell r="E457">
            <v>-11400.94</v>
          </cell>
        </row>
        <row r="458">
          <cell r="C458">
            <v>-4.4177860000000004</v>
          </cell>
          <cell r="E458">
            <v>-11432.54</v>
          </cell>
        </row>
        <row r="459">
          <cell r="C459">
            <v>-4.4258579999999998</v>
          </cell>
          <cell r="E459">
            <v>-11465.45</v>
          </cell>
        </row>
        <row r="460">
          <cell r="C460">
            <v>-4.4318369999999998</v>
          </cell>
          <cell r="E460">
            <v>-11490.68</v>
          </cell>
        </row>
        <row r="461">
          <cell r="C461">
            <v>-4.4378760000000002</v>
          </cell>
          <cell r="E461">
            <v>-11516.34</v>
          </cell>
        </row>
        <row r="462">
          <cell r="C462">
            <v>-4.4438550000000001</v>
          </cell>
          <cell r="E462">
            <v>-11541.94</v>
          </cell>
        </row>
        <row r="463">
          <cell r="C463">
            <v>-4.451867</v>
          </cell>
          <cell r="E463">
            <v>-11575.17</v>
          </cell>
        </row>
        <row r="464">
          <cell r="C464">
            <v>-4.4598779999999998</v>
          </cell>
          <cell r="E464">
            <v>-11607.89</v>
          </cell>
        </row>
        <row r="465">
          <cell r="C465">
            <v>-4.4678300000000002</v>
          </cell>
          <cell r="E465">
            <v>-11640.37</v>
          </cell>
        </row>
        <row r="466">
          <cell r="C466">
            <v>-4.4759019999999996</v>
          </cell>
          <cell r="E466">
            <v>-11671.12</v>
          </cell>
        </row>
        <row r="467">
          <cell r="C467">
            <v>-4.4837939999999996</v>
          </cell>
          <cell r="E467">
            <v>-11697.28</v>
          </cell>
        </row>
        <row r="468">
          <cell r="C468">
            <v>-4.4918649999999998</v>
          </cell>
          <cell r="E468">
            <v>-11723.64</v>
          </cell>
        </row>
        <row r="469">
          <cell r="C469">
            <v>-4.4998769999999997</v>
          </cell>
          <cell r="E469">
            <v>-11752.15</v>
          </cell>
        </row>
        <row r="470">
          <cell r="C470">
            <v>-4.5078290000000001</v>
          </cell>
          <cell r="E470">
            <v>-11783.36</v>
          </cell>
        </row>
        <row r="471">
          <cell r="C471">
            <v>-4.5138090000000002</v>
          </cell>
          <cell r="E471">
            <v>-11808.56</v>
          </cell>
        </row>
        <row r="472">
          <cell r="C472">
            <v>-4.5198470000000004</v>
          </cell>
          <cell r="E472">
            <v>-11834.65</v>
          </cell>
        </row>
        <row r="473">
          <cell r="C473">
            <v>-4.5258260000000003</v>
          </cell>
          <cell r="E473">
            <v>-11861.33</v>
          </cell>
        </row>
        <row r="474">
          <cell r="C474">
            <v>-4.5318649999999998</v>
          </cell>
          <cell r="E474">
            <v>-11888.39</v>
          </cell>
        </row>
        <row r="475">
          <cell r="C475">
            <v>-4.5378439999999998</v>
          </cell>
          <cell r="E475">
            <v>-11915.67</v>
          </cell>
        </row>
        <row r="476">
          <cell r="C476">
            <v>-4.5438830000000001</v>
          </cell>
          <cell r="E476">
            <v>-11942.65</v>
          </cell>
        </row>
        <row r="477">
          <cell r="C477">
            <v>-4.5498609999999999</v>
          </cell>
          <cell r="E477">
            <v>-11969.14</v>
          </cell>
        </row>
        <row r="478">
          <cell r="C478">
            <v>-4.5559000000000003</v>
          </cell>
          <cell r="E478">
            <v>-11995.42</v>
          </cell>
        </row>
        <row r="479">
          <cell r="C479">
            <v>-4.5618790000000002</v>
          </cell>
          <cell r="E479">
            <v>-12021.7</v>
          </cell>
        </row>
        <row r="480">
          <cell r="C480">
            <v>-4.5679179999999997</v>
          </cell>
          <cell r="E480">
            <v>-12047.87</v>
          </cell>
        </row>
        <row r="481">
          <cell r="C481">
            <v>-4.5738969999999997</v>
          </cell>
          <cell r="E481">
            <v>-12074.01</v>
          </cell>
        </row>
        <row r="482">
          <cell r="C482">
            <v>-4.5798759999999996</v>
          </cell>
          <cell r="E482">
            <v>-12100.24</v>
          </cell>
        </row>
        <row r="483">
          <cell r="C483">
            <v>-4.585915</v>
          </cell>
          <cell r="E483">
            <v>-12126.64</v>
          </cell>
        </row>
        <row r="484">
          <cell r="C484">
            <v>-4.5918929999999998</v>
          </cell>
          <cell r="E484">
            <v>-12153.08</v>
          </cell>
        </row>
        <row r="485">
          <cell r="C485">
            <v>-4.5979320000000001</v>
          </cell>
          <cell r="E485">
            <v>-12179.53</v>
          </cell>
        </row>
        <row r="486">
          <cell r="C486">
            <v>-4.6039709999999996</v>
          </cell>
          <cell r="E486">
            <v>-12206</v>
          </cell>
        </row>
        <row r="487">
          <cell r="C487">
            <v>-4.6099500000000004</v>
          </cell>
          <cell r="E487">
            <v>-12232.3</v>
          </cell>
        </row>
        <row r="488">
          <cell r="C488">
            <v>-4.6159290000000004</v>
          </cell>
          <cell r="E488">
            <v>-12258.33</v>
          </cell>
        </row>
        <row r="489">
          <cell r="C489">
            <v>-4.6219080000000003</v>
          </cell>
          <cell r="E489">
            <v>-12284.03</v>
          </cell>
        </row>
        <row r="490">
          <cell r="C490">
            <v>-4.6279469999999998</v>
          </cell>
          <cell r="E490">
            <v>-12309.53</v>
          </cell>
        </row>
        <row r="491">
          <cell r="C491">
            <v>-4.6339249999999996</v>
          </cell>
          <cell r="E491">
            <v>-12334.63</v>
          </cell>
        </row>
        <row r="492">
          <cell r="C492">
            <v>-4.6419379999999997</v>
          </cell>
          <cell r="E492">
            <v>-12366.23</v>
          </cell>
        </row>
        <row r="493">
          <cell r="C493">
            <v>-4.6518629999999996</v>
          </cell>
          <cell r="E493">
            <v>-12396.93</v>
          </cell>
        </row>
        <row r="494">
          <cell r="C494">
            <v>-4.6619070000000002</v>
          </cell>
          <cell r="E494">
            <v>-12427.84</v>
          </cell>
        </row>
        <row r="495">
          <cell r="C495">
            <v>-4.6699190000000002</v>
          </cell>
          <cell r="E495">
            <v>-12456.43</v>
          </cell>
        </row>
        <row r="496">
          <cell r="C496">
            <v>-4.6779900000000003</v>
          </cell>
          <cell r="E496">
            <v>-12488.17</v>
          </cell>
        </row>
        <row r="497">
          <cell r="C497">
            <v>-4.6838499999999996</v>
          </cell>
          <cell r="E497">
            <v>-12513.36</v>
          </cell>
        </row>
        <row r="498">
          <cell r="C498">
            <v>-4.6898879999999998</v>
          </cell>
          <cell r="E498">
            <v>-12539.04</v>
          </cell>
        </row>
        <row r="499">
          <cell r="C499">
            <v>-4.6958080000000004</v>
          </cell>
          <cell r="E499">
            <v>-12565.06</v>
          </cell>
        </row>
        <row r="500">
          <cell r="C500">
            <v>-4.7018459999999997</v>
          </cell>
          <cell r="E500">
            <v>-12591.18</v>
          </cell>
        </row>
        <row r="501">
          <cell r="C501">
            <v>-4.7077660000000003</v>
          </cell>
          <cell r="E501">
            <v>-12617.04</v>
          </cell>
        </row>
        <row r="502">
          <cell r="C502">
            <v>-4.7138640000000001</v>
          </cell>
          <cell r="E502">
            <v>-12642.83</v>
          </cell>
        </row>
        <row r="503">
          <cell r="C503">
            <v>-4.719843</v>
          </cell>
          <cell r="E503">
            <v>-12668.73</v>
          </cell>
        </row>
        <row r="504">
          <cell r="C504">
            <v>-4.7258820000000004</v>
          </cell>
          <cell r="E504">
            <v>-12694.71</v>
          </cell>
        </row>
        <row r="505">
          <cell r="C505">
            <v>-4.7318009999999999</v>
          </cell>
          <cell r="E505">
            <v>-12720.49</v>
          </cell>
        </row>
        <row r="506">
          <cell r="C506">
            <v>-4.7377799999999999</v>
          </cell>
          <cell r="E506">
            <v>-12745.82</v>
          </cell>
        </row>
        <row r="507">
          <cell r="C507">
            <v>-4.7457919999999998</v>
          </cell>
          <cell r="E507">
            <v>-12778.74</v>
          </cell>
        </row>
        <row r="508">
          <cell r="C508">
            <v>-4.7538029999999996</v>
          </cell>
          <cell r="E508">
            <v>-12810.43</v>
          </cell>
        </row>
        <row r="509">
          <cell r="C509">
            <v>-4.761755</v>
          </cell>
          <cell r="E509">
            <v>-12841.27</v>
          </cell>
        </row>
        <row r="510">
          <cell r="C510">
            <v>-4.7698270000000003</v>
          </cell>
          <cell r="E510">
            <v>-12871.48</v>
          </cell>
        </row>
        <row r="511">
          <cell r="C511">
            <v>-4.7777789999999998</v>
          </cell>
          <cell r="E511">
            <v>-12901.6</v>
          </cell>
        </row>
        <row r="512">
          <cell r="C512">
            <v>-4.7857909999999997</v>
          </cell>
          <cell r="E512">
            <v>-12927.64</v>
          </cell>
        </row>
        <row r="513">
          <cell r="C513">
            <v>-4.795776</v>
          </cell>
          <cell r="E513">
            <v>-12953.37</v>
          </cell>
        </row>
        <row r="514">
          <cell r="C514">
            <v>-4.8058199999999998</v>
          </cell>
          <cell r="E514">
            <v>-12980.17</v>
          </cell>
        </row>
        <row r="515">
          <cell r="C515">
            <v>-4.8158050000000001</v>
          </cell>
          <cell r="E515">
            <v>-13011.81</v>
          </cell>
        </row>
        <row r="516">
          <cell r="C516">
            <v>-4.823817</v>
          </cell>
          <cell r="E516">
            <v>-13040.57</v>
          </cell>
        </row>
        <row r="517">
          <cell r="C517">
            <v>-4.8318279999999998</v>
          </cell>
          <cell r="E517">
            <v>-13071.25</v>
          </cell>
        </row>
        <row r="518">
          <cell r="C518">
            <v>-4.8398409999999998</v>
          </cell>
          <cell r="E518">
            <v>-13101.81</v>
          </cell>
        </row>
        <row r="519">
          <cell r="C519">
            <v>-4.8477920000000001</v>
          </cell>
          <cell r="E519">
            <v>-13132.36</v>
          </cell>
        </row>
        <row r="520">
          <cell r="C520">
            <v>-4.855804</v>
          </cell>
          <cell r="E520">
            <v>-13163.11</v>
          </cell>
        </row>
        <row r="521">
          <cell r="C521">
            <v>-4.8638159999999999</v>
          </cell>
          <cell r="E521">
            <v>-13194.08</v>
          </cell>
        </row>
        <row r="522">
          <cell r="C522">
            <v>-4.8717680000000003</v>
          </cell>
          <cell r="E522">
            <v>-13225.56</v>
          </cell>
        </row>
        <row r="523">
          <cell r="C523">
            <v>-4.8798399999999997</v>
          </cell>
          <cell r="E523">
            <v>-13257.67</v>
          </cell>
        </row>
        <row r="524">
          <cell r="C524">
            <v>-4.8877920000000001</v>
          </cell>
          <cell r="E524">
            <v>-13290.44</v>
          </cell>
        </row>
        <row r="525">
          <cell r="C525">
            <v>-4.8958640000000004</v>
          </cell>
          <cell r="E525">
            <v>-13323.66</v>
          </cell>
        </row>
        <row r="526">
          <cell r="C526">
            <v>-4.9018420000000003</v>
          </cell>
          <cell r="E526">
            <v>-13348.73</v>
          </cell>
        </row>
        <row r="527">
          <cell r="C527">
            <v>-4.9097939999999998</v>
          </cell>
          <cell r="E527">
            <v>-13381.69</v>
          </cell>
        </row>
        <row r="528">
          <cell r="C528">
            <v>-4.9178059999999997</v>
          </cell>
          <cell r="E528">
            <v>-13413.95</v>
          </cell>
        </row>
        <row r="529">
          <cell r="C529">
            <v>-4.925878</v>
          </cell>
          <cell r="E529">
            <v>-13445.33</v>
          </cell>
        </row>
        <row r="530">
          <cell r="C530">
            <v>-4.9338899999999999</v>
          </cell>
          <cell r="E530">
            <v>-13475.99</v>
          </cell>
        </row>
        <row r="531">
          <cell r="C531">
            <v>-4.9419009999999997</v>
          </cell>
          <cell r="E531">
            <v>-13506.16</v>
          </cell>
        </row>
        <row r="532">
          <cell r="C532">
            <v>-4.9499129999999996</v>
          </cell>
          <cell r="E532">
            <v>-13536.46</v>
          </cell>
        </row>
        <row r="533">
          <cell r="C533">
            <v>-4.957865</v>
          </cell>
          <cell r="E533">
            <v>-13566.91</v>
          </cell>
        </row>
        <row r="534">
          <cell r="C534">
            <v>-4.9658170000000004</v>
          </cell>
          <cell r="E534">
            <v>-13597.81</v>
          </cell>
        </row>
        <row r="535">
          <cell r="C535">
            <v>-4.9738290000000003</v>
          </cell>
          <cell r="E535">
            <v>-13629.15</v>
          </cell>
        </row>
        <row r="536">
          <cell r="C536">
            <v>-4.9819009999999997</v>
          </cell>
          <cell r="E536">
            <v>-13660.84</v>
          </cell>
        </row>
        <row r="537">
          <cell r="C537">
            <v>-4.9898530000000001</v>
          </cell>
          <cell r="E537">
            <v>-13692.61</v>
          </cell>
        </row>
        <row r="538">
          <cell r="C538">
            <v>-4.9979240000000003</v>
          </cell>
          <cell r="E538">
            <v>-13724.26</v>
          </cell>
        </row>
        <row r="539">
          <cell r="C539">
            <v>-5.0059360000000002</v>
          </cell>
          <cell r="E539">
            <v>-13756.06</v>
          </cell>
        </row>
        <row r="540">
          <cell r="C540">
            <v>-5.0139480000000001</v>
          </cell>
          <cell r="E540">
            <v>-13788.38</v>
          </cell>
        </row>
        <row r="541">
          <cell r="C541">
            <v>-5.02196</v>
          </cell>
          <cell r="E541">
            <v>-13821.62</v>
          </cell>
        </row>
        <row r="542">
          <cell r="C542">
            <v>-5.0279389999999999</v>
          </cell>
          <cell r="E542">
            <v>-13846.65</v>
          </cell>
        </row>
        <row r="543">
          <cell r="C543">
            <v>-5.0339169999999998</v>
          </cell>
          <cell r="E543">
            <v>-13871.81</v>
          </cell>
        </row>
        <row r="544">
          <cell r="C544">
            <v>-5.0398959999999997</v>
          </cell>
          <cell r="E544">
            <v>-13896.92</v>
          </cell>
        </row>
        <row r="545">
          <cell r="C545">
            <v>-5.0478490000000003</v>
          </cell>
          <cell r="E545">
            <v>-13929.84</v>
          </cell>
        </row>
        <row r="546">
          <cell r="C546">
            <v>-5.05586</v>
          </cell>
          <cell r="E546">
            <v>-13961.83</v>
          </cell>
        </row>
        <row r="547">
          <cell r="C547">
            <v>-5.0638120000000004</v>
          </cell>
          <cell r="E547">
            <v>-13993.2</v>
          </cell>
        </row>
        <row r="548">
          <cell r="C548">
            <v>-5.0718240000000003</v>
          </cell>
          <cell r="E548">
            <v>-14023.99</v>
          </cell>
        </row>
        <row r="549">
          <cell r="C549">
            <v>-5.0797759999999998</v>
          </cell>
          <cell r="E549">
            <v>-14054.17</v>
          </cell>
        </row>
        <row r="550">
          <cell r="C550">
            <v>-5.0877879999999998</v>
          </cell>
          <cell r="E550">
            <v>-14084.02</v>
          </cell>
        </row>
        <row r="551">
          <cell r="C551">
            <v>-5.0957999999999997</v>
          </cell>
          <cell r="E551">
            <v>-14113.65</v>
          </cell>
        </row>
        <row r="552">
          <cell r="C552">
            <v>-5.1037509999999999</v>
          </cell>
          <cell r="E552">
            <v>-14143.14</v>
          </cell>
        </row>
        <row r="553">
          <cell r="C553">
            <v>-5.1118230000000002</v>
          </cell>
          <cell r="E553">
            <v>-14172.5</v>
          </cell>
        </row>
        <row r="554">
          <cell r="C554">
            <v>-5.1198949999999996</v>
          </cell>
          <cell r="E554">
            <v>-14202.07</v>
          </cell>
        </row>
        <row r="555">
          <cell r="C555">
            <v>-5.127847</v>
          </cell>
          <cell r="E555">
            <v>-14231.73</v>
          </cell>
        </row>
        <row r="556">
          <cell r="C556">
            <v>-5.135859</v>
          </cell>
          <cell r="E556">
            <v>-14261.41</v>
          </cell>
        </row>
        <row r="557">
          <cell r="C557">
            <v>-5.1439300000000001</v>
          </cell>
          <cell r="E557">
            <v>-14290.78</v>
          </cell>
        </row>
        <row r="558">
          <cell r="C558">
            <v>-5.1518220000000001</v>
          </cell>
          <cell r="E558">
            <v>-14320.25</v>
          </cell>
        </row>
        <row r="559">
          <cell r="C559">
            <v>-5.159834</v>
          </cell>
          <cell r="E559">
            <v>-14350.26</v>
          </cell>
        </row>
        <row r="560">
          <cell r="C560">
            <v>-5.1679050000000002</v>
          </cell>
          <cell r="E560">
            <v>-14381.23</v>
          </cell>
        </row>
        <row r="561">
          <cell r="C561">
            <v>-5.1778899999999997</v>
          </cell>
          <cell r="E561">
            <v>-14408.42</v>
          </cell>
        </row>
        <row r="562">
          <cell r="C562">
            <v>-5.205813</v>
          </cell>
          <cell r="E562">
            <v>-14433.65</v>
          </cell>
        </row>
        <row r="563">
          <cell r="C563">
            <v>-5.2158569999999997</v>
          </cell>
          <cell r="E563">
            <v>-14463.93</v>
          </cell>
        </row>
        <row r="564">
          <cell r="C564">
            <v>-5.2238689999999997</v>
          </cell>
          <cell r="E564">
            <v>-14494.45</v>
          </cell>
        </row>
        <row r="565">
          <cell r="C565">
            <v>-5.2298479999999996</v>
          </cell>
          <cell r="E565">
            <v>-14519.54</v>
          </cell>
        </row>
        <row r="566">
          <cell r="C566">
            <v>-5.2358859999999998</v>
          </cell>
          <cell r="E566">
            <v>-14545.26</v>
          </cell>
        </row>
        <row r="567">
          <cell r="C567">
            <v>-5.2418649999999998</v>
          </cell>
          <cell r="E567">
            <v>-14572.03</v>
          </cell>
        </row>
        <row r="568">
          <cell r="C568">
            <v>-5.2478439999999997</v>
          </cell>
          <cell r="E568">
            <v>-14600.08</v>
          </cell>
        </row>
        <row r="569">
          <cell r="C569">
            <v>-5.2538229999999997</v>
          </cell>
          <cell r="E569">
            <v>-14629.31</v>
          </cell>
        </row>
        <row r="570">
          <cell r="C570">
            <v>-5.259862</v>
          </cell>
          <cell r="E570">
            <v>-14658.94</v>
          </cell>
        </row>
        <row r="571">
          <cell r="C571">
            <v>-5.265841</v>
          </cell>
          <cell r="E571">
            <v>-14688.59</v>
          </cell>
        </row>
        <row r="572">
          <cell r="C572">
            <v>-5.2718790000000002</v>
          </cell>
          <cell r="E572">
            <v>-14717.98</v>
          </cell>
        </row>
        <row r="573">
          <cell r="C573">
            <v>-5.2779179999999997</v>
          </cell>
          <cell r="E573">
            <v>-14747.11</v>
          </cell>
        </row>
        <row r="574">
          <cell r="C574">
            <v>-5.2838969999999996</v>
          </cell>
          <cell r="E574">
            <v>-14775.61</v>
          </cell>
        </row>
        <row r="575">
          <cell r="C575">
            <v>-5.289936</v>
          </cell>
          <cell r="E575">
            <v>-14803.46</v>
          </cell>
        </row>
        <row r="576">
          <cell r="C576">
            <v>-5.2958550000000004</v>
          </cell>
          <cell r="E576">
            <v>-14831.24</v>
          </cell>
        </row>
        <row r="577">
          <cell r="C577">
            <v>-5.3018939999999999</v>
          </cell>
          <cell r="E577">
            <v>-14859.08</v>
          </cell>
        </row>
        <row r="578">
          <cell r="C578">
            <v>-5.3078729999999998</v>
          </cell>
          <cell r="E578">
            <v>-14886.85</v>
          </cell>
        </row>
        <row r="579">
          <cell r="C579">
            <v>-5.3139110000000001</v>
          </cell>
          <cell r="E579">
            <v>-14914.29</v>
          </cell>
        </row>
        <row r="580">
          <cell r="C580">
            <v>-5.31989</v>
          </cell>
          <cell r="E580">
            <v>-14941.34</v>
          </cell>
        </row>
        <row r="581">
          <cell r="C581">
            <v>-5.3259290000000004</v>
          </cell>
          <cell r="E581">
            <v>-14967.99</v>
          </cell>
        </row>
        <row r="582">
          <cell r="C582">
            <v>-5.3319080000000003</v>
          </cell>
          <cell r="E582">
            <v>-14994.34</v>
          </cell>
        </row>
        <row r="583">
          <cell r="C583">
            <v>-5.3379469999999998</v>
          </cell>
          <cell r="E583">
            <v>-15019.98</v>
          </cell>
        </row>
        <row r="584">
          <cell r="C584">
            <v>-5.3459589999999997</v>
          </cell>
          <cell r="E584">
            <v>-15047.38</v>
          </cell>
        </row>
        <row r="585">
          <cell r="C585">
            <v>-5.355944</v>
          </cell>
          <cell r="E585">
            <v>-15073.48</v>
          </cell>
        </row>
        <row r="586">
          <cell r="C586">
            <v>-5.3659290000000004</v>
          </cell>
          <cell r="E586">
            <v>-15099.63</v>
          </cell>
        </row>
        <row r="587">
          <cell r="C587">
            <v>-5.3739400000000002</v>
          </cell>
          <cell r="E587">
            <v>-15125.06</v>
          </cell>
        </row>
        <row r="588">
          <cell r="C588">
            <v>-5.3818929999999998</v>
          </cell>
          <cell r="E588">
            <v>-15155.36</v>
          </cell>
        </row>
        <row r="589">
          <cell r="C589">
            <v>-5.387931</v>
          </cell>
          <cell r="E589">
            <v>-15180.64</v>
          </cell>
        </row>
        <row r="590">
          <cell r="C590">
            <v>-5.3939700000000004</v>
          </cell>
          <cell r="E590">
            <v>-15207.71</v>
          </cell>
        </row>
        <row r="591">
          <cell r="C591">
            <v>-5.3999490000000003</v>
          </cell>
          <cell r="E591">
            <v>-15235.89</v>
          </cell>
        </row>
        <row r="592">
          <cell r="C592">
            <v>-5.4059280000000003</v>
          </cell>
          <cell r="E592">
            <v>-15264.33</v>
          </cell>
        </row>
        <row r="593">
          <cell r="C593">
            <v>-5.4119070000000002</v>
          </cell>
          <cell r="E593">
            <v>-15292.51</v>
          </cell>
        </row>
        <row r="594">
          <cell r="C594">
            <v>-5.4179449999999996</v>
          </cell>
          <cell r="E594">
            <v>-15320.66</v>
          </cell>
        </row>
        <row r="595">
          <cell r="C595">
            <v>-5.4239240000000004</v>
          </cell>
          <cell r="E595">
            <v>-15348.66</v>
          </cell>
        </row>
        <row r="596">
          <cell r="C596">
            <v>-5.4299030000000004</v>
          </cell>
          <cell r="E596">
            <v>-15376.54</v>
          </cell>
        </row>
        <row r="597">
          <cell r="C597">
            <v>-5.4359419999999998</v>
          </cell>
          <cell r="E597">
            <v>-15404.33</v>
          </cell>
        </row>
        <row r="598">
          <cell r="C598">
            <v>-5.4419209999999998</v>
          </cell>
          <cell r="E598">
            <v>-15432.33</v>
          </cell>
        </row>
        <row r="599">
          <cell r="C599">
            <v>-5.447959</v>
          </cell>
          <cell r="E599">
            <v>-15460.67</v>
          </cell>
        </row>
        <row r="600">
          <cell r="C600">
            <v>-5.4539390000000001</v>
          </cell>
          <cell r="E600">
            <v>-15489.07</v>
          </cell>
        </row>
        <row r="601">
          <cell r="C601">
            <v>-5.459918</v>
          </cell>
          <cell r="E601">
            <v>-15516.54</v>
          </cell>
        </row>
        <row r="602">
          <cell r="C602">
            <v>-5.4658959999999999</v>
          </cell>
          <cell r="E602">
            <v>-15543.29</v>
          </cell>
        </row>
        <row r="603">
          <cell r="C603">
            <v>-5.4718749999999998</v>
          </cell>
          <cell r="E603">
            <v>-15569.27</v>
          </cell>
        </row>
        <row r="604">
          <cell r="C604">
            <v>-5.4779140000000002</v>
          </cell>
          <cell r="E604">
            <v>-15594.72</v>
          </cell>
        </row>
        <row r="605">
          <cell r="C605">
            <v>-5.4838930000000001</v>
          </cell>
          <cell r="E605">
            <v>-15619.94</v>
          </cell>
        </row>
        <row r="606">
          <cell r="C606">
            <v>-5.4899319999999996</v>
          </cell>
          <cell r="E606">
            <v>-15645.23</v>
          </cell>
        </row>
        <row r="607">
          <cell r="C607">
            <v>-5.4959110000000004</v>
          </cell>
          <cell r="E607">
            <v>-15670.59</v>
          </cell>
        </row>
        <row r="608">
          <cell r="C608">
            <v>-5.5018890000000003</v>
          </cell>
          <cell r="E608">
            <v>-15695.99</v>
          </cell>
        </row>
        <row r="609">
          <cell r="C609">
            <v>-5.5098419999999999</v>
          </cell>
          <cell r="E609">
            <v>-15726.9</v>
          </cell>
        </row>
        <row r="610">
          <cell r="C610">
            <v>-5.5439819999999997</v>
          </cell>
          <cell r="E610">
            <v>-15689.61</v>
          </cell>
        </row>
        <row r="611">
          <cell r="C611">
            <v>-5.5479279999999997</v>
          </cell>
          <cell r="E611">
            <v>-15648.97</v>
          </cell>
        </row>
        <row r="612">
          <cell r="C612">
            <v>-5.5519930000000004</v>
          </cell>
          <cell r="E612">
            <v>-15601.49</v>
          </cell>
        </row>
        <row r="613">
          <cell r="C613">
            <v>-5.5559989999999999</v>
          </cell>
          <cell r="E613">
            <v>-15552.9</v>
          </cell>
        </row>
        <row r="614">
          <cell r="C614">
            <v>-5.5600050000000003</v>
          </cell>
          <cell r="E614">
            <v>-15508.23</v>
          </cell>
        </row>
        <row r="615">
          <cell r="C615">
            <v>-5.5640710000000002</v>
          </cell>
          <cell r="E615">
            <v>-15470.54</v>
          </cell>
        </row>
        <row r="616">
          <cell r="C616">
            <v>-5.5680170000000002</v>
          </cell>
          <cell r="E616">
            <v>-15441.68</v>
          </cell>
        </row>
        <row r="617">
          <cell r="C617">
            <v>-5.5741160000000001</v>
          </cell>
          <cell r="E617">
            <v>-15415.9</v>
          </cell>
        </row>
        <row r="618">
          <cell r="C618">
            <v>-5.5920519999999998</v>
          </cell>
          <cell r="E618">
            <v>-15446.6</v>
          </cell>
        </row>
        <row r="619">
          <cell r="C619">
            <v>-5.5980319999999999</v>
          </cell>
          <cell r="E619">
            <v>-15480.56</v>
          </cell>
        </row>
        <row r="620">
          <cell r="C620">
            <v>-5.6020370000000002</v>
          </cell>
          <cell r="E620">
            <v>-15506.53</v>
          </cell>
        </row>
        <row r="621">
          <cell r="C621">
            <v>-5.6060429999999997</v>
          </cell>
          <cell r="E621">
            <v>-15533.87</v>
          </cell>
        </row>
        <row r="622">
          <cell r="C622">
            <v>-5.6099889999999997</v>
          </cell>
          <cell r="E622">
            <v>-15561.01</v>
          </cell>
        </row>
        <row r="623">
          <cell r="C623">
            <v>-5.6139349999999997</v>
          </cell>
          <cell r="E623">
            <v>-15587.17</v>
          </cell>
        </row>
        <row r="624">
          <cell r="C624">
            <v>-5.6180009999999996</v>
          </cell>
          <cell r="E624">
            <v>-15612.3</v>
          </cell>
        </row>
        <row r="625">
          <cell r="C625">
            <v>-5.6239800000000004</v>
          </cell>
          <cell r="E625">
            <v>-15647.9</v>
          </cell>
        </row>
        <row r="626">
          <cell r="C626">
            <v>-5.6300179999999997</v>
          </cell>
          <cell r="E626">
            <v>-15675.95</v>
          </cell>
        </row>
        <row r="627">
          <cell r="C627">
            <v>-5.6678649999999999</v>
          </cell>
          <cell r="E627">
            <v>-15702.91</v>
          </cell>
        </row>
        <row r="628">
          <cell r="C628">
            <v>-5.6838889999999997</v>
          </cell>
          <cell r="E628">
            <v>-15727.97</v>
          </cell>
        </row>
        <row r="629">
          <cell r="C629">
            <v>-5.6878950000000001</v>
          </cell>
          <cell r="E629">
            <v>-15698.62</v>
          </cell>
        </row>
        <row r="630">
          <cell r="C630">
            <v>-5.6899280000000001</v>
          </cell>
          <cell r="E630">
            <v>-15634.6</v>
          </cell>
        </row>
        <row r="631">
          <cell r="C631">
            <v>-5.6919009999999997</v>
          </cell>
          <cell r="E631">
            <v>-15525.02</v>
          </cell>
        </row>
        <row r="632">
          <cell r="C632">
            <v>-5.6939330000000004</v>
          </cell>
          <cell r="E632">
            <v>-15375.15</v>
          </cell>
        </row>
        <row r="633">
          <cell r="C633">
            <v>-5.6959669999999996</v>
          </cell>
          <cell r="E633">
            <v>-15194.66</v>
          </cell>
        </row>
        <row r="634">
          <cell r="C634">
            <v>-5.69794</v>
          </cell>
          <cell r="E634">
            <v>-14991.48</v>
          </cell>
        </row>
        <row r="635">
          <cell r="C635">
            <v>-5.6999719999999998</v>
          </cell>
          <cell r="E635">
            <v>-14771.96</v>
          </cell>
        </row>
        <row r="636">
          <cell r="C636">
            <v>-5.7020049999999998</v>
          </cell>
          <cell r="E636">
            <v>-14542.23</v>
          </cell>
        </row>
        <row r="637">
          <cell r="C637">
            <v>-5.7040980000000001</v>
          </cell>
          <cell r="E637">
            <v>-14307.85</v>
          </cell>
        </row>
        <row r="638">
          <cell r="C638">
            <v>-5.7061310000000001</v>
          </cell>
          <cell r="E638">
            <v>-14073.21</v>
          </cell>
        </row>
        <row r="639">
          <cell r="C639">
            <v>-5.7081030000000004</v>
          </cell>
          <cell r="E639">
            <v>-13841.87</v>
          </cell>
        </row>
        <row r="640">
          <cell r="C640">
            <v>-5.7101369999999996</v>
          </cell>
          <cell r="E640">
            <v>-13616.95</v>
          </cell>
        </row>
        <row r="641">
          <cell r="C641">
            <v>-5.7121690000000003</v>
          </cell>
          <cell r="E641">
            <v>-13401.01</v>
          </cell>
        </row>
        <row r="642">
          <cell r="C642">
            <v>-5.7142020000000002</v>
          </cell>
          <cell r="E642">
            <v>-13196.01</v>
          </cell>
        </row>
        <row r="643">
          <cell r="C643">
            <v>-5.7162350000000002</v>
          </cell>
          <cell r="E643">
            <v>-13003.39</v>
          </cell>
        </row>
        <row r="644">
          <cell r="C644">
            <v>-5.7183279999999996</v>
          </cell>
          <cell r="E644">
            <v>-12824.23</v>
          </cell>
        </row>
        <row r="645">
          <cell r="C645">
            <v>-5.7203609999999996</v>
          </cell>
          <cell r="E645">
            <v>-12659.27</v>
          </cell>
        </row>
        <row r="646">
          <cell r="C646">
            <v>-5.7223329999999999</v>
          </cell>
          <cell r="E646">
            <v>-12508.89</v>
          </cell>
        </row>
        <row r="647">
          <cell r="C647">
            <v>-5.7243659999999998</v>
          </cell>
          <cell r="E647">
            <v>-12373.13</v>
          </cell>
        </row>
        <row r="648">
          <cell r="C648">
            <v>-5.7263989999999998</v>
          </cell>
          <cell r="E648">
            <v>-12251.79</v>
          </cell>
        </row>
        <row r="649">
          <cell r="C649">
            <v>-5.7284319999999997</v>
          </cell>
          <cell r="E649">
            <v>-12144.37</v>
          </cell>
        </row>
        <row r="650">
          <cell r="C650">
            <v>-5.730524</v>
          </cell>
          <cell r="E650">
            <v>-12050.04</v>
          </cell>
        </row>
        <row r="651">
          <cell r="C651">
            <v>-5.7324979999999996</v>
          </cell>
          <cell r="E651">
            <v>-11967.71</v>
          </cell>
        </row>
        <row r="652">
          <cell r="C652">
            <v>-5.7344710000000001</v>
          </cell>
          <cell r="E652">
            <v>-11895.88</v>
          </cell>
        </row>
        <row r="653">
          <cell r="C653">
            <v>-5.7364439999999997</v>
          </cell>
          <cell r="E653">
            <v>-11832.8</v>
          </cell>
        </row>
        <row r="654">
          <cell r="C654">
            <v>-5.7384769999999996</v>
          </cell>
          <cell r="E654">
            <v>-11777.24</v>
          </cell>
        </row>
        <row r="655">
          <cell r="C655">
            <v>-5.7405099999999996</v>
          </cell>
          <cell r="E655">
            <v>-11728.91</v>
          </cell>
        </row>
        <row r="656">
          <cell r="C656">
            <v>-5.7426029999999999</v>
          </cell>
          <cell r="E656">
            <v>-11687.79</v>
          </cell>
        </row>
        <row r="657">
          <cell r="C657">
            <v>-5.7445760000000003</v>
          </cell>
          <cell r="E657">
            <v>-11653.52</v>
          </cell>
        </row>
        <row r="658">
          <cell r="C658">
            <v>-5.7465479999999998</v>
          </cell>
          <cell r="E658">
            <v>-11625.55</v>
          </cell>
        </row>
        <row r="659">
          <cell r="C659">
            <v>-5.7506139999999997</v>
          </cell>
          <cell r="E659">
            <v>-11586.86</v>
          </cell>
        </row>
        <row r="660">
          <cell r="C660">
            <v>-5.7686710000000003</v>
          </cell>
          <cell r="E660">
            <v>-11619.88</v>
          </cell>
        </row>
        <row r="661">
          <cell r="C661">
            <v>-5.7726170000000003</v>
          </cell>
          <cell r="E661">
            <v>-11655.65</v>
          </cell>
        </row>
        <row r="662">
          <cell r="C662">
            <v>-5.7766830000000002</v>
          </cell>
          <cell r="E662">
            <v>-11696.57</v>
          </cell>
        </row>
        <row r="663">
          <cell r="C663">
            <v>-5.7806879999999996</v>
          </cell>
          <cell r="E663">
            <v>-11740.77</v>
          </cell>
        </row>
        <row r="664">
          <cell r="C664">
            <v>-5.7846339999999996</v>
          </cell>
          <cell r="E664">
            <v>-11786.53</v>
          </cell>
        </row>
        <row r="665">
          <cell r="C665">
            <v>-5.78864</v>
          </cell>
          <cell r="E665">
            <v>-11832.72</v>
          </cell>
        </row>
        <row r="666">
          <cell r="C666">
            <v>-5.7926460000000004</v>
          </cell>
          <cell r="E666">
            <v>-11878.58</v>
          </cell>
        </row>
        <row r="667">
          <cell r="C667">
            <v>-5.7966519999999999</v>
          </cell>
          <cell r="E667">
            <v>-11923.5</v>
          </cell>
        </row>
        <row r="668">
          <cell r="C668">
            <v>-5.8006580000000003</v>
          </cell>
          <cell r="E668">
            <v>-11966.23</v>
          </cell>
        </row>
        <row r="669">
          <cell r="C669">
            <v>-5.8046040000000003</v>
          </cell>
          <cell r="E669">
            <v>-12005.66</v>
          </cell>
        </row>
        <row r="670">
          <cell r="C670">
            <v>-5.8086099999999998</v>
          </cell>
          <cell r="E670">
            <v>-12042.24</v>
          </cell>
        </row>
        <row r="671">
          <cell r="C671">
            <v>-5.8126160000000002</v>
          </cell>
          <cell r="E671">
            <v>-12076.63</v>
          </cell>
        </row>
        <row r="672">
          <cell r="C672">
            <v>-5.8165620000000002</v>
          </cell>
          <cell r="E672">
            <v>-12109.4</v>
          </cell>
        </row>
        <row r="673">
          <cell r="C673">
            <v>-5.8205080000000002</v>
          </cell>
          <cell r="E673">
            <v>-12140.79</v>
          </cell>
        </row>
        <row r="674">
          <cell r="C674">
            <v>-5.8245740000000001</v>
          </cell>
          <cell r="E674">
            <v>-12170.76</v>
          </cell>
        </row>
        <row r="675">
          <cell r="C675">
            <v>-5.8285200000000001</v>
          </cell>
          <cell r="E675">
            <v>-12199.1</v>
          </cell>
        </row>
        <row r="676">
          <cell r="C676">
            <v>-5.8324660000000002</v>
          </cell>
          <cell r="E676">
            <v>-12225.52</v>
          </cell>
        </row>
        <row r="677">
          <cell r="C677">
            <v>-5.8384450000000001</v>
          </cell>
          <cell r="E677">
            <v>-12261.22</v>
          </cell>
        </row>
        <row r="678">
          <cell r="C678">
            <v>-5.8444830000000003</v>
          </cell>
          <cell r="E678">
            <v>-12151.54</v>
          </cell>
        </row>
        <row r="679">
          <cell r="C679">
            <v>-5.8465769999999999</v>
          </cell>
          <cell r="E679">
            <v>-11962.13</v>
          </cell>
        </row>
        <row r="680">
          <cell r="C680">
            <v>-5.8486089999999997</v>
          </cell>
          <cell r="E680">
            <v>-11683.72</v>
          </cell>
        </row>
        <row r="681">
          <cell r="C681">
            <v>-5.8506419999999997</v>
          </cell>
          <cell r="E681">
            <v>-11343.87</v>
          </cell>
        </row>
        <row r="682">
          <cell r="C682">
            <v>-5.8526740000000004</v>
          </cell>
          <cell r="E682">
            <v>-10961.31</v>
          </cell>
        </row>
        <row r="683">
          <cell r="C683">
            <v>-5.854768</v>
          </cell>
          <cell r="E683">
            <v>-10545.42</v>
          </cell>
        </row>
        <row r="684">
          <cell r="C684">
            <v>-5.8568600000000002</v>
          </cell>
          <cell r="E684">
            <v>-10107.06</v>
          </cell>
        </row>
        <row r="685">
          <cell r="C685">
            <v>-5.8588930000000001</v>
          </cell>
          <cell r="E685">
            <v>-9658.7440000000006</v>
          </cell>
        </row>
        <row r="686">
          <cell r="C686">
            <v>-5.8609249999999999</v>
          </cell>
          <cell r="E686">
            <v>-9209.7260000000006</v>
          </cell>
        </row>
        <row r="687">
          <cell r="C687">
            <v>-5.8630180000000003</v>
          </cell>
          <cell r="E687">
            <v>-8766.2160000000003</v>
          </cell>
        </row>
        <row r="688">
          <cell r="C688">
            <v>-5.8650510000000002</v>
          </cell>
          <cell r="E688">
            <v>-8333.9969999999994</v>
          </cell>
        </row>
        <row r="689">
          <cell r="C689">
            <v>-5.8671439999999997</v>
          </cell>
          <cell r="E689">
            <v>-7918.4930000000004</v>
          </cell>
        </row>
        <row r="690">
          <cell r="C690">
            <v>-5.8692359999999999</v>
          </cell>
          <cell r="E690">
            <v>-7523.6769999999997</v>
          </cell>
        </row>
        <row r="691">
          <cell r="C691">
            <v>-5.8712689999999998</v>
          </cell>
          <cell r="E691">
            <v>-7152.183</v>
          </cell>
        </row>
        <row r="692">
          <cell r="C692">
            <v>-5.8733019999999998</v>
          </cell>
          <cell r="E692">
            <v>-6806.0029999999997</v>
          </cell>
        </row>
        <row r="693">
          <cell r="C693">
            <v>-5.8752750000000002</v>
          </cell>
          <cell r="E693">
            <v>-6486.61</v>
          </cell>
        </row>
        <row r="694">
          <cell r="C694">
            <v>-5.8773679999999997</v>
          </cell>
          <cell r="E694">
            <v>-6194.7579999999998</v>
          </cell>
        </row>
        <row r="695">
          <cell r="C695">
            <v>-5.8794000000000004</v>
          </cell>
          <cell r="E695">
            <v>-5930.5510000000004</v>
          </cell>
        </row>
        <row r="696">
          <cell r="C696">
            <v>-5.8814330000000004</v>
          </cell>
          <cell r="E696">
            <v>-5693.67</v>
          </cell>
        </row>
        <row r="697">
          <cell r="C697">
            <v>-5.8834660000000003</v>
          </cell>
          <cell r="E697">
            <v>-5483.47</v>
          </cell>
        </row>
        <row r="698">
          <cell r="C698">
            <v>-5.8854389999999999</v>
          </cell>
          <cell r="E698">
            <v>-5298.9889999999996</v>
          </cell>
        </row>
        <row r="699">
          <cell r="C699">
            <v>-5.8874719999999998</v>
          </cell>
          <cell r="E699">
            <v>-5139.0069999999996</v>
          </cell>
        </row>
        <row r="700">
          <cell r="C700">
            <v>-5.8895049999999998</v>
          </cell>
          <cell r="E700">
            <v>-5002.1549999999997</v>
          </cell>
        </row>
        <row r="701">
          <cell r="C701">
            <v>-5.8915379999999997</v>
          </cell>
          <cell r="E701">
            <v>-4886.9520000000002</v>
          </cell>
        </row>
        <row r="702">
          <cell r="C702">
            <v>-5.8935700000000004</v>
          </cell>
          <cell r="E702">
            <v>-4791.8249999999998</v>
          </cell>
        </row>
        <row r="703">
          <cell r="C703">
            <v>-5.8955440000000001</v>
          </cell>
          <cell r="E703">
            <v>-4715.1279999999997</v>
          </cell>
        </row>
        <row r="704">
          <cell r="C704">
            <v>-5.8975759999999999</v>
          </cell>
          <cell r="E704">
            <v>-4655.1909999999998</v>
          </cell>
        </row>
        <row r="705">
          <cell r="C705">
            <v>-5.8995499999999996</v>
          </cell>
          <cell r="E705">
            <v>-4610.357</v>
          </cell>
        </row>
        <row r="706">
          <cell r="C706">
            <v>-5.9015820000000003</v>
          </cell>
          <cell r="E706">
            <v>-4579.0060000000003</v>
          </cell>
        </row>
        <row r="707">
          <cell r="C707">
            <v>-5.905589</v>
          </cell>
          <cell r="E707">
            <v>-4550.6450000000004</v>
          </cell>
        </row>
        <row r="708">
          <cell r="C708">
            <v>-5.9135999999999997</v>
          </cell>
          <cell r="E708">
            <v>-4593.0910000000003</v>
          </cell>
        </row>
        <row r="709">
          <cell r="C709">
            <v>-5.9176060000000001</v>
          </cell>
          <cell r="E709">
            <v>-4645.1949999999997</v>
          </cell>
        </row>
        <row r="710">
          <cell r="C710">
            <v>-5.9196390000000001</v>
          </cell>
          <cell r="E710">
            <v>-4675.6409999999996</v>
          </cell>
        </row>
        <row r="711">
          <cell r="C711">
            <v>-5.9216709999999999</v>
          </cell>
          <cell r="E711">
            <v>-4708.0050000000001</v>
          </cell>
        </row>
        <row r="712">
          <cell r="C712">
            <v>-5.9236449999999996</v>
          </cell>
          <cell r="E712">
            <v>-4741.625</v>
          </cell>
        </row>
        <row r="713">
          <cell r="C713">
            <v>-5.9256180000000001</v>
          </cell>
          <cell r="E713">
            <v>-4775.92</v>
          </cell>
        </row>
        <row r="714">
          <cell r="C714">
            <v>-5.9276499999999999</v>
          </cell>
          <cell r="E714">
            <v>-4810.4080000000004</v>
          </cell>
        </row>
        <row r="715">
          <cell r="C715">
            <v>-5.9296239999999996</v>
          </cell>
          <cell r="E715">
            <v>-4844.6859999999997</v>
          </cell>
        </row>
        <row r="716">
          <cell r="C716">
            <v>-5.9316570000000004</v>
          </cell>
          <cell r="E716">
            <v>-4878.4110000000001</v>
          </cell>
        </row>
        <row r="717">
          <cell r="C717">
            <v>-5.93363</v>
          </cell>
          <cell r="E717">
            <v>-4911.2960000000003</v>
          </cell>
        </row>
        <row r="718">
          <cell r="C718">
            <v>-5.9356030000000004</v>
          </cell>
          <cell r="E718">
            <v>-4943.1170000000002</v>
          </cell>
        </row>
        <row r="719">
          <cell r="C719">
            <v>-5.9375749999999998</v>
          </cell>
          <cell r="E719">
            <v>-4973.6840000000002</v>
          </cell>
        </row>
        <row r="720">
          <cell r="C720">
            <v>-5.9396089999999999</v>
          </cell>
          <cell r="E720">
            <v>-5002.8419999999996</v>
          </cell>
        </row>
        <row r="721">
          <cell r="C721">
            <v>-5.9415820000000004</v>
          </cell>
          <cell r="E721">
            <v>-5030.4970000000003</v>
          </cell>
        </row>
        <row r="722">
          <cell r="C722">
            <v>-5.9436150000000003</v>
          </cell>
          <cell r="E722">
            <v>-5056.6080000000002</v>
          </cell>
        </row>
        <row r="723">
          <cell r="C723">
            <v>-5.9476199999999997</v>
          </cell>
          <cell r="E723">
            <v>-5104.1019999999999</v>
          </cell>
        </row>
        <row r="724">
          <cell r="C724">
            <v>-5.9515659999999997</v>
          </cell>
          <cell r="E724">
            <v>-5145.3370000000004</v>
          </cell>
        </row>
        <row r="725">
          <cell r="C725">
            <v>-5.9555129999999998</v>
          </cell>
          <cell r="E725">
            <v>-5180.6559999999999</v>
          </cell>
        </row>
        <row r="726">
          <cell r="C726">
            <v>-5.9595190000000002</v>
          </cell>
          <cell r="E726">
            <v>-5210.47</v>
          </cell>
        </row>
        <row r="727">
          <cell r="C727">
            <v>-5.9634650000000002</v>
          </cell>
          <cell r="E727">
            <v>-5235.5209999999997</v>
          </cell>
        </row>
        <row r="728">
          <cell r="C728">
            <v>-5.9694440000000002</v>
          </cell>
          <cell r="E728">
            <v>-5265.585</v>
          </cell>
        </row>
        <row r="729">
          <cell r="C729">
            <v>-5.9773360000000002</v>
          </cell>
          <cell r="E729">
            <v>-5294.9290000000001</v>
          </cell>
        </row>
        <row r="730">
          <cell r="C730">
            <v>-5.9873200000000004</v>
          </cell>
          <cell r="E730">
            <v>-5320.1279999999997</v>
          </cell>
        </row>
        <row r="731">
          <cell r="C731">
            <v>-6.0032839999999998</v>
          </cell>
          <cell r="E731">
            <v>-5347.2529999999997</v>
          </cell>
        </row>
        <row r="732">
          <cell r="C732">
            <v>-6.0230750000000004</v>
          </cell>
          <cell r="E732">
            <v>-5372.9690000000001</v>
          </cell>
        </row>
        <row r="733">
          <cell r="C733">
            <v>-6.1225050000000003</v>
          </cell>
          <cell r="E733">
            <v>-5370.2389999999996</v>
          </cell>
        </row>
        <row r="734">
          <cell r="C734">
            <v>-6.1325500000000002</v>
          </cell>
          <cell r="E734">
            <v>-5340.223</v>
          </cell>
        </row>
        <row r="735">
          <cell r="C735">
            <v>-6.1364960000000002</v>
          </cell>
          <cell r="E735">
            <v>-5314.32</v>
          </cell>
        </row>
        <row r="736">
          <cell r="C736">
            <v>-6.1405010000000004</v>
          </cell>
          <cell r="E736">
            <v>-5284.9740000000002</v>
          </cell>
        </row>
        <row r="737">
          <cell r="C737">
            <v>-6.1445069999999999</v>
          </cell>
          <cell r="E737">
            <v>-5254.5910000000003</v>
          </cell>
        </row>
        <row r="738">
          <cell r="C738">
            <v>-6.1484529999999999</v>
          </cell>
          <cell r="E738">
            <v>-5224.9380000000001</v>
          </cell>
        </row>
        <row r="739">
          <cell r="C739">
            <v>-6.1524599999999996</v>
          </cell>
          <cell r="E739">
            <v>-5197.3819999999996</v>
          </cell>
        </row>
        <row r="740">
          <cell r="C740">
            <v>-6.1584380000000003</v>
          </cell>
          <cell r="E740">
            <v>-5161.6490000000003</v>
          </cell>
        </row>
        <row r="741">
          <cell r="C741">
            <v>-6.1644170000000003</v>
          </cell>
          <cell r="E741">
            <v>-5133.5959999999995</v>
          </cell>
        </row>
        <row r="742">
          <cell r="C742">
            <v>-6.1724290000000002</v>
          </cell>
          <cell r="E742">
            <v>-5107.4769999999999</v>
          </cell>
        </row>
        <row r="743">
          <cell r="C743">
            <v>-6.1883920000000003</v>
          </cell>
          <cell r="E743">
            <v>-5081.415</v>
          </cell>
        </row>
        <row r="744">
          <cell r="C744">
            <v>-6.224386</v>
          </cell>
          <cell r="E744">
            <v>-5055.8069999999998</v>
          </cell>
        </row>
        <row r="745">
          <cell r="C745">
            <v>-6.2781969999999996</v>
          </cell>
          <cell r="E745">
            <v>-5029.6239999999998</v>
          </cell>
        </row>
        <row r="746">
          <cell r="C746">
            <v>-6.2941000000000003</v>
          </cell>
          <cell r="E746">
            <v>-5003.5529999999999</v>
          </cell>
        </row>
        <row r="747">
          <cell r="C747">
            <v>-6.3142490000000002</v>
          </cell>
          <cell r="E747">
            <v>-4977.37</v>
          </cell>
        </row>
        <row r="748">
          <cell r="C748">
            <v>-6.3222610000000001</v>
          </cell>
          <cell r="E748">
            <v>-4949.1210000000001</v>
          </cell>
        </row>
        <row r="749">
          <cell r="C749">
            <v>-6.3282400000000001</v>
          </cell>
          <cell r="E749">
            <v>-4919.1790000000001</v>
          </cell>
        </row>
        <row r="750">
          <cell r="C750">
            <v>-6.334219</v>
          </cell>
          <cell r="E750">
            <v>-4888.1369999999997</v>
          </cell>
        </row>
        <row r="751">
          <cell r="C751">
            <v>-6.3402580000000004</v>
          </cell>
          <cell r="E751">
            <v>-4859.37</v>
          </cell>
        </row>
        <row r="752">
          <cell r="C752">
            <v>-6.3462370000000004</v>
          </cell>
          <cell r="E752">
            <v>-4834.3630000000003</v>
          </cell>
        </row>
        <row r="753">
          <cell r="C753">
            <v>-6.3543089999999998</v>
          </cell>
          <cell r="E753">
            <v>-4808.1769999999997</v>
          </cell>
        </row>
        <row r="754">
          <cell r="C754">
            <v>-6.368239</v>
          </cell>
          <cell r="E754">
            <v>-4781.2820000000002</v>
          </cell>
        </row>
        <row r="755">
          <cell r="C755">
            <v>-6.3962810000000001</v>
          </cell>
          <cell r="E755">
            <v>-4753.6949999999997</v>
          </cell>
        </row>
        <row r="756">
          <cell r="C756">
            <v>-6.4062060000000001</v>
          </cell>
          <cell r="E756">
            <v>-4724.8069999999998</v>
          </cell>
        </row>
        <row r="757">
          <cell r="C757">
            <v>-6.4161910000000004</v>
          </cell>
          <cell r="E757">
            <v>-4694.384</v>
          </cell>
        </row>
        <row r="758">
          <cell r="C758">
            <v>-6.4302409999999997</v>
          </cell>
          <cell r="E758">
            <v>-4666.8339999999998</v>
          </cell>
        </row>
        <row r="759">
          <cell r="C759">
            <v>-6.5302689999999997</v>
          </cell>
          <cell r="E759">
            <v>-4672.277</v>
          </cell>
        </row>
        <row r="760">
          <cell r="C760">
            <v>-6.5681760000000002</v>
          </cell>
          <cell r="E760">
            <v>-4646.1009999999997</v>
          </cell>
        </row>
        <row r="761">
          <cell r="C761">
            <v>-6.5841390000000004</v>
          </cell>
          <cell r="E761">
            <v>-4619.6319999999996</v>
          </cell>
        </row>
        <row r="762">
          <cell r="C762">
            <v>-6.6061420000000002</v>
          </cell>
          <cell r="E762">
            <v>-4593.33</v>
          </cell>
        </row>
        <row r="763">
          <cell r="C763">
            <v>-6.6280849999999996</v>
          </cell>
          <cell r="E763">
            <v>-4560.3990000000003</v>
          </cell>
        </row>
        <row r="764">
          <cell r="C764">
            <v>-6.6341229999999998</v>
          </cell>
          <cell r="E764">
            <v>-4521.4690000000001</v>
          </cell>
        </row>
        <row r="765">
          <cell r="C765">
            <v>-6.6381290000000002</v>
          </cell>
          <cell r="E765">
            <v>-4491.4830000000002</v>
          </cell>
        </row>
        <row r="766">
          <cell r="C766">
            <v>-6.6421349999999997</v>
          </cell>
          <cell r="E766">
            <v>-4461.8029999999999</v>
          </cell>
        </row>
        <row r="767">
          <cell r="C767">
            <v>-6.6461410000000001</v>
          </cell>
          <cell r="E767">
            <v>-4434.2489999999998</v>
          </cell>
        </row>
        <row r="768">
          <cell r="C768">
            <v>-6.6520609999999998</v>
          </cell>
          <cell r="E768">
            <v>-4399.1310000000003</v>
          </cell>
        </row>
        <row r="769">
          <cell r="C769">
            <v>-6.6581580000000002</v>
          </cell>
          <cell r="E769">
            <v>-4372.634</v>
          </cell>
        </row>
        <row r="770">
          <cell r="C770">
            <v>-6.6681439999999998</v>
          </cell>
          <cell r="E770">
            <v>-4346.8370000000004</v>
          </cell>
        </row>
        <row r="771">
          <cell r="C771">
            <v>-6.7681110000000002</v>
          </cell>
          <cell r="E771">
            <v>-4340.0919999999996</v>
          </cell>
        </row>
        <row r="772">
          <cell r="C772">
            <v>-6.8220409999999996</v>
          </cell>
          <cell r="E772">
            <v>-4311.2579999999998</v>
          </cell>
        </row>
        <row r="773">
          <cell r="C773">
            <v>-6.8320860000000003</v>
          </cell>
          <cell r="E773">
            <v>-4283.5929999999998</v>
          </cell>
        </row>
        <row r="774">
          <cell r="C774">
            <v>-6.8420709999999998</v>
          </cell>
          <cell r="E774">
            <v>-4255.7439999999997</v>
          </cell>
        </row>
        <row r="775">
          <cell r="C775">
            <v>-6.8540890000000001</v>
          </cell>
          <cell r="E775">
            <v>-4228.1369999999997</v>
          </cell>
        </row>
        <row r="776">
          <cell r="C776">
            <v>-6.86808</v>
          </cell>
          <cell r="E776">
            <v>-4203.0950000000003</v>
          </cell>
        </row>
        <row r="777">
          <cell r="C777">
            <v>-6.892055</v>
          </cell>
          <cell r="E777">
            <v>-4177.6120000000001</v>
          </cell>
        </row>
        <row r="778">
          <cell r="C778">
            <v>-6.9140579999999998</v>
          </cell>
          <cell r="E778">
            <v>-4151.3140000000003</v>
          </cell>
        </row>
        <row r="779">
          <cell r="C779">
            <v>-6.9301409999999999</v>
          </cell>
          <cell r="E779">
            <v>-4124.7259999999997</v>
          </cell>
        </row>
        <row r="780">
          <cell r="C780">
            <v>-6.9481380000000001</v>
          </cell>
          <cell r="E780">
            <v>-4097.8500000000004</v>
          </cell>
        </row>
        <row r="781">
          <cell r="C781">
            <v>-6.988137</v>
          </cell>
          <cell r="E781">
            <v>-4072.71</v>
          </cell>
        </row>
        <row r="782">
          <cell r="C782">
            <v>-7.0461330000000002</v>
          </cell>
          <cell r="E782">
            <v>-4042.7550000000001</v>
          </cell>
        </row>
        <row r="783">
          <cell r="C783">
            <v>-7.0541450000000001</v>
          </cell>
          <cell r="E783">
            <v>-4017.0329999999999</v>
          </cell>
        </row>
        <row r="784">
          <cell r="C784">
            <v>-7.0620960000000004</v>
          </cell>
          <cell r="E784">
            <v>-3991.1889999999999</v>
          </cell>
        </row>
        <row r="785">
          <cell r="C785">
            <v>-7.0721410000000002</v>
          </cell>
          <cell r="E785">
            <v>-3964.8960000000002</v>
          </cell>
        </row>
        <row r="786">
          <cell r="C786">
            <v>-7.0921110000000001</v>
          </cell>
          <cell r="E786">
            <v>-3938.6030000000001</v>
          </cell>
        </row>
        <row r="787">
          <cell r="C787">
            <v>-7.1920789999999997</v>
          </cell>
          <cell r="E787">
            <v>-3916.4250000000002</v>
          </cell>
        </row>
        <row r="788">
          <cell r="C788">
            <v>-7.2220930000000001</v>
          </cell>
          <cell r="E788">
            <v>-3889.4679999999998</v>
          </cell>
        </row>
        <row r="789">
          <cell r="C789">
            <v>-7.2280720000000001</v>
          </cell>
          <cell r="E789">
            <v>-3860.3220000000001</v>
          </cell>
        </row>
        <row r="790">
          <cell r="C790">
            <v>-7.2320779999999996</v>
          </cell>
          <cell r="E790">
            <v>-3832.0529999999999</v>
          </cell>
        </row>
        <row r="791">
          <cell r="C791">
            <v>-7.236084</v>
          </cell>
          <cell r="E791">
            <v>-3801.29</v>
          </cell>
        </row>
        <row r="792">
          <cell r="C792">
            <v>-7.24003</v>
          </cell>
          <cell r="E792">
            <v>-3770.942</v>
          </cell>
        </row>
        <row r="793">
          <cell r="C793">
            <v>-7.2440959999999999</v>
          </cell>
          <cell r="E793">
            <v>-3742.7260000000001</v>
          </cell>
        </row>
        <row r="794">
          <cell r="C794">
            <v>-7.2500739999999997</v>
          </cell>
          <cell r="E794">
            <v>-3706.953</v>
          </cell>
        </row>
        <row r="795">
          <cell r="C795">
            <v>-7.256113</v>
          </cell>
          <cell r="E795">
            <v>-3680.5230000000001</v>
          </cell>
        </row>
        <row r="796">
          <cell r="C796">
            <v>-7.2680720000000001</v>
          </cell>
          <cell r="E796">
            <v>-3654.9349999999999</v>
          </cell>
        </row>
        <row r="797">
          <cell r="C797">
            <v>-7.3161420000000001</v>
          </cell>
          <cell r="E797">
            <v>-3681.91</v>
          </cell>
        </row>
        <row r="798">
          <cell r="C798">
            <v>-7.3401180000000004</v>
          </cell>
          <cell r="E798">
            <v>-3707.8510000000001</v>
          </cell>
        </row>
        <row r="799">
          <cell r="C799">
            <v>-7.3761109999999999</v>
          </cell>
          <cell r="E799">
            <v>-3733.5549999999998</v>
          </cell>
        </row>
        <row r="800">
          <cell r="C800">
            <v>-7.4360799999999996</v>
          </cell>
          <cell r="E800">
            <v>-3758.9009999999998</v>
          </cell>
        </row>
        <row r="801">
          <cell r="C801">
            <v>-7.4819979999999999</v>
          </cell>
          <cell r="E801">
            <v>-3733.8670000000002</v>
          </cell>
        </row>
        <row r="802">
          <cell r="C802">
            <v>-7.5221169999999997</v>
          </cell>
          <cell r="E802">
            <v>-3707.924</v>
          </cell>
        </row>
        <row r="803">
          <cell r="C803">
            <v>-7.6220249999999998</v>
          </cell>
          <cell r="E803">
            <v>-3702.431</v>
          </cell>
        </row>
        <row r="804">
          <cell r="C804">
            <v>-7.7219939999999996</v>
          </cell>
          <cell r="E804">
            <v>-3679.038</v>
          </cell>
        </row>
        <row r="805">
          <cell r="C805">
            <v>-7.7340109999999997</v>
          </cell>
          <cell r="E805">
            <v>-3653.67</v>
          </cell>
        </row>
        <row r="806">
          <cell r="C806">
            <v>-7.7439960000000001</v>
          </cell>
          <cell r="E806">
            <v>-3626.7629999999999</v>
          </cell>
        </row>
        <row r="807">
          <cell r="C807">
            <v>-7.7600199999999999</v>
          </cell>
          <cell r="E807">
            <v>-3601.75</v>
          </cell>
        </row>
        <row r="808">
          <cell r="C808">
            <v>-7.8600479999999999</v>
          </cell>
          <cell r="E808">
            <v>-3599.06</v>
          </cell>
        </row>
        <row r="809">
          <cell r="C809">
            <v>-7.8920940000000002</v>
          </cell>
          <cell r="E809">
            <v>-3625.4140000000002</v>
          </cell>
        </row>
        <row r="810">
          <cell r="C810">
            <v>-7.9340669999999998</v>
          </cell>
          <cell r="E810">
            <v>-3650.8510000000001</v>
          </cell>
        </row>
        <row r="811">
          <cell r="C811">
            <v>-8.0160979999999995</v>
          </cell>
          <cell r="E811">
            <v>-3677.2170000000001</v>
          </cell>
        </row>
        <row r="812">
          <cell r="C812">
            <v>-8.0440799999999992</v>
          </cell>
          <cell r="E812">
            <v>-3702.6619999999998</v>
          </cell>
        </row>
        <row r="813">
          <cell r="C813">
            <v>-8.0760670000000001</v>
          </cell>
          <cell r="E813">
            <v>-3728.2820000000002</v>
          </cell>
        </row>
        <row r="814">
          <cell r="C814">
            <v>-8.1341219999999996</v>
          </cell>
          <cell r="E814">
            <v>-3753.36</v>
          </cell>
        </row>
        <row r="815">
          <cell r="C815">
            <v>-8.1900250000000003</v>
          </cell>
          <cell r="E815">
            <v>-3778.7649999999999</v>
          </cell>
        </row>
        <row r="816">
          <cell r="C816">
            <v>-8.2419829999999994</v>
          </cell>
          <cell r="E816">
            <v>-3749.3530000000001</v>
          </cell>
        </row>
        <row r="817">
          <cell r="C817">
            <v>-8.2480209999999996</v>
          </cell>
          <cell r="E817">
            <v>-3720.558</v>
          </cell>
        </row>
        <row r="818">
          <cell r="C818">
            <v>-8.2540610000000001</v>
          </cell>
          <cell r="E818">
            <v>-3690.8620000000001</v>
          </cell>
        </row>
        <row r="819">
          <cell r="C819">
            <v>-8.26004</v>
          </cell>
          <cell r="E819">
            <v>-3664.1610000000001</v>
          </cell>
        </row>
        <row r="820">
          <cell r="C820">
            <v>-8.2680509999999998</v>
          </cell>
          <cell r="E820">
            <v>-3636.864</v>
          </cell>
        </row>
        <row r="821">
          <cell r="C821">
            <v>-8.3680780000000006</v>
          </cell>
          <cell r="E821">
            <v>-3648.491</v>
          </cell>
        </row>
        <row r="822">
          <cell r="C822">
            <v>-8.4181229999999996</v>
          </cell>
          <cell r="E822">
            <v>-3623.444</v>
          </cell>
        </row>
        <row r="823">
          <cell r="C823">
            <v>-8.5180310000000006</v>
          </cell>
          <cell r="E823">
            <v>-3601.1970000000001</v>
          </cell>
        </row>
        <row r="824">
          <cell r="C824">
            <v>-8.5640090000000004</v>
          </cell>
          <cell r="E824">
            <v>-3574.2950000000001</v>
          </cell>
        </row>
        <row r="825">
          <cell r="C825">
            <v>-8.5760269999999998</v>
          </cell>
          <cell r="E825">
            <v>-3547.2020000000002</v>
          </cell>
        </row>
        <row r="826">
          <cell r="C826">
            <v>-8.5940239999999992</v>
          </cell>
          <cell r="E826">
            <v>-3520.4879999999998</v>
          </cell>
        </row>
        <row r="827">
          <cell r="C827">
            <v>-8.6939309999999992</v>
          </cell>
          <cell r="E827">
            <v>-3518.4110000000001</v>
          </cell>
        </row>
        <row r="828">
          <cell r="C828">
            <v>-8.7400289999999998</v>
          </cell>
          <cell r="E828">
            <v>-3484.23</v>
          </cell>
        </row>
        <row r="829">
          <cell r="C829">
            <v>-8.7441549999999992</v>
          </cell>
          <cell r="E829">
            <v>-3438.1570000000002</v>
          </cell>
        </row>
        <row r="830">
          <cell r="C830">
            <v>-8.7461269999999995</v>
          </cell>
          <cell r="E830">
            <v>-3405.9140000000002</v>
          </cell>
        </row>
        <row r="831">
          <cell r="C831">
            <v>-8.7481010000000001</v>
          </cell>
          <cell r="E831">
            <v>-3370.2130000000002</v>
          </cell>
        </row>
        <row r="832">
          <cell r="C832">
            <v>-8.7500739999999997</v>
          </cell>
          <cell r="E832">
            <v>-3331.9459999999999</v>
          </cell>
        </row>
        <row r="833">
          <cell r="C833">
            <v>-8.7521059999999995</v>
          </cell>
          <cell r="E833">
            <v>-3292.1060000000002</v>
          </cell>
        </row>
        <row r="834">
          <cell r="C834">
            <v>-8.7541989999999998</v>
          </cell>
          <cell r="E834">
            <v>-3251.8270000000002</v>
          </cell>
        </row>
        <row r="835">
          <cell r="C835">
            <v>-8.7562320000000007</v>
          </cell>
          <cell r="E835">
            <v>-3211.93</v>
          </cell>
        </row>
        <row r="836">
          <cell r="C836">
            <v>-8.7582059999999995</v>
          </cell>
          <cell r="E836">
            <v>-3172.9290000000001</v>
          </cell>
        </row>
        <row r="837">
          <cell r="C837">
            <v>-8.7601779999999998</v>
          </cell>
          <cell r="E837">
            <v>-3135.2820000000002</v>
          </cell>
        </row>
        <row r="838">
          <cell r="C838">
            <v>-8.7621520000000004</v>
          </cell>
          <cell r="E838">
            <v>-3099.4319999999998</v>
          </cell>
        </row>
        <row r="839">
          <cell r="C839">
            <v>-8.7641840000000002</v>
          </cell>
          <cell r="E839">
            <v>-3065.6950000000002</v>
          </cell>
        </row>
        <row r="840">
          <cell r="C840">
            <v>-8.7662169999999993</v>
          </cell>
          <cell r="E840">
            <v>-3034.2510000000002</v>
          </cell>
        </row>
        <row r="841">
          <cell r="C841">
            <v>-8.7682500000000001</v>
          </cell>
          <cell r="E841">
            <v>-3005.2170000000001</v>
          </cell>
        </row>
        <row r="842">
          <cell r="C842">
            <v>-8.7702229999999997</v>
          </cell>
          <cell r="E842">
            <v>-2978.6770000000001</v>
          </cell>
        </row>
        <row r="843">
          <cell r="C843">
            <v>-8.7741690000000006</v>
          </cell>
          <cell r="E843">
            <v>-2933.1590000000001</v>
          </cell>
        </row>
        <row r="844">
          <cell r="C844">
            <v>-8.7782339999999994</v>
          </cell>
          <cell r="E844">
            <v>-2897.192</v>
          </cell>
        </row>
        <row r="845">
          <cell r="C845">
            <v>-8.7822399999999998</v>
          </cell>
          <cell r="E845">
            <v>-2868.223</v>
          </cell>
        </row>
        <row r="846">
          <cell r="C846">
            <v>-8.7882189999999998</v>
          </cell>
          <cell r="E846">
            <v>-2833.107</v>
          </cell>
        </row>
        <row r="847">
          <cell r="C847">
            <v>-8.7941389999999995</v>
          </cell>
          <cell r="E847">
            <v>-2808.0120000000002</v>
          </cell>
        </row>
        <row r="848">
          <cell r="C848">
            <v>-8.8061570000000007</v>
          </cell>
          <cell r="E848">
            <v>-2782.1990000000001</v>
          </cell>
        </row>
        <row r="849">
          <cell r="C849">
            <v>-8.9061839999999997</v>
          </cell>
          <cell r="E849">
            <v>-2763.384</v>
          </cell>
        </row>
        <row r="850">
          <cell r="C850">
            <v>-8.94421</v>
          </cell>
          <cell r="E850">
            <v>-2738.2040000000002</v>
          </cell>
        </row>
        <row r="851">
          <cell r="C851">
            <v>-9.04406</v>
          </cell>
          <cell r="E851">
            <v>-2747.0039999999999</v>
          </cell>
        </row>
        <row r="852">
          <cell r="C852">
            <v>-9.1160460000000008</v>
          </cell>
          <cell r="E852">
            <v>-2720.3130000000001</v>
          </cell>
        </row>
        <row r="853">
          <cell r="C853">
            <v>-9.1540119999999998</v>
          </cell>
          <cell r="E853">
            <v>-2695.1439999999998</v>
          </cell>
        </row>
        <row r="854">
          <cell r="C854">
            <v>-9.2539800000000003</v>
          </cell>
          <cell r="E854">
            <v>-2674.348</v>
          </cell>
        </row>
        <row r="855">
          <cell r="C855">
            <v>-9.3541270000000001</v>
          </cell>
          <cell r="E855">
            <v>-2686.32</v>
          </cell>
        </row>
        <row r="856">
          <cell r="C856">
            <v>-9.4539159999999995</v>
          </cell>
          <cell r="E856">
            <v>-2699.5819999999999</v>
          </cell>
        </row>
        <row r="857">
          <cell r="C857">
            <v>-9.5540029999999998</v>
          </cell>
          <cell r="E857">
            <v>-2674.1909999999998</v>
          </cell>
        </row>
        <row r="858">
          <cell r="C858">
            <v>-9.6540309999999998</v>
          </cell>
          <cell r="E858">
            <v>-2652.8969999999999</v>
          </cell>
        </row>
        <row r="859">
          <cell r="C859">
            <v>-9.7541189999999993</v>
          </cell>
          <cell r="E859">
            <v>-2656.1410000000001</v>
          </cell>
        </row>
        <row r="860">
          <cell r="C860">
            <v>-9.8180929999999993</v>
          </cell>
          <cell r="E860">
            <v>-2681.1950000000002</v>
          </cell>
        </row>
        <row r="861">
          <cell r="C861">
            <v>-9.8759099999999993</v>
          </cell>
          <cell r="E861">
            <v>-2706.3389999999999</v>
          </cell>
        </row>
        <row r="862">
          <cell r="C862">
            <v>-9.9401250000000001</v>
          </cell>
          <cell r="E862">
            <v>-2731.3739999999998</v>
          </cell>
        </row>
        <row r="863">
          <cell r="C863">
            <v>-10.03997</v>
          </cell>
          <cell r="E863">
            <v>-2746.99</v>
          </cell>
        </row>
        <row r="864">
          <cell r="C864">
            <v>-10.14006</v>
          </cell>
          <cell r="E864">
            <v>-2739.33</v>
          </cell>
        </row>
        <row r="865">
          <cell r="C865">
            <v>-10.2081</v>
          </cell>
          <cell r="E865">
            <v>-2765.1</v>
          </cell>
        </row>
        <row r="866">
          <cell r="C866">
            <v>-10.25408</v>
          </cell>
          <cell r="E866">
            <v>-2790.297</v>
          </cell>
        </row>
        <row r="867">
          <cell r="C867">
            <v>-10.29205</v>
          </cell>
          <cell r="E867">
            <v>-2815.9580000000001</v>
          </cell>
        </row>
        <row r="868">
          <cell r="C868">
            <v>-10.332100000000001</v>
          </cell>
          <cell r="E868">
            <v>-2842.047</v>
          </cell>
        </row>
        <row r="869">
          <cell r="C869">
            <v>-10.366059999999999</v>
          </cell>
          <cell r="E869">
            <v>-2867.377</v>
          </cell>
        </row>
        <row r="870">
          <cell r="C870">
            <v>-10.42597</v>
          </cell>
          <cell r="E870">
            <v>-2892.7919999999999</v>
          </cell>
        </row>
        <row r="871">
          <cell r="C871">
            <v>-10.526</v>
          </cell>
          <cell r="E871">
            <v>-2902.7640000000001</v>
          </cell>
        </row>
        <row r="872">
          <cell r="C872">
            <v>-10.62603</v>
          </cell>
          <cell r="E872">
            <v>-2893.0569999999998</v>
          </cell>
        </row>
        <row r="873">
          <cell r="C873">
            <v>-10.718170000000001</v>
          </cell>
          <cell r="E873">
            <v>-2918.2489999999998</v>
          </cell>
        </row>
        <row r="874">
          <cell r="C874">
            <v>-10.804080000000001</v>
          </cell>
          <cell r="E874">
            <v>-2943.3760000000002</v>
          </cell>
        </row>
        <row r="875">
          <cell r="C875">
            <v>-10.90405</v>
          </cell>
          <cell r="E875">
            <v>-2949.192</v>
          </cell>
        </row>
        <row r="876">
          <cell r="C876">
            <v>-10.976039999999999</v>
          </cell>
          <cell r="E876">
            <v>-2924.1759999999999</v>
          </cell>
        </row>
        <row r="877">
          <cell r="C877">
            <v>-11.010059999999999</v>
          </cell>
          <cell r="E877">
            <v>-2898.5729999999999</v>
          </cell>
        </row>
        <row r="878">
          <cell r="C878">
            <v>-11.049939999999999</v>
          </cell>
          <cell r="E878">
            <v>-2872.6120000000001</v>
          </cell>
        </row>
        <row r="879">
          <cell r="C879">
            <v>-11.100099999999999</v>
          </cell>
          <cell r="E879">
            <v>-2847.5390000000002</v>
          </cell>
        </row>
        <row r="880">
          <cell r="C880">
            <v>-11.20007</v>
          </cell>
          <cell r="E880">
            <v>-2826.93</v>
          </cell>
        </row>
        <row r="881">
          <cell r="C881">
            <v>-11.27421</v>
          </cell>
          <cell r="E881">
            <v>-2801.7060000000001</v>
          </cell>
        </row>
        <row r="882">
          <cell r="C882">
            <v>-11.37406</v>
          </cell>
          <cell r="E882">
            <v>-2782.5639999999999</v>
          </cell>
        </row>
        <row r="883">
          <cell r="C883">
            <v>-11.474019999999999</v>
          </cell>
          <cell r="E883">
            <v>-2768.1129999999998</v>
          </cell>
        </row>
        <row r="884">
          <cell r="C884">
            <v>-11.550079999999999</v>
          </cell>
          <cell r="E884">
            <v>-2742.857</v>
          </cell>
        </row>
        <row r="885">
          <cell r="C885">
            <v>-11.650040000000001</v>
          </cell>
          <cell r="E885">
            <v>-2724.4969999999998</v>
          </cell>
        </row>
        <row r="886">
          <cell r="C886">
            <v>-11.75001</v>
          </cell>
          <cell r="E886">
            <v>-2716.3670000000002</v>
          </cell>
        </row>
        <row r="887">
          <cell r="C887">
            <v>-11.85004</v>
          </cell>
          <cell r="E887">
            <v>-2707.2640000000001</v>
          </cell>
        </row>
        <row r="888">
          <cell r="C888">
            <v>-11.946059999999999</v>
          </cell>
          <cell r="E888">
            <v>-2732.2719999999999</v>
          </cell>
        </row>
        <row r="889">
          <cell r="C889">
            <v>-12.04603</v>
          </cell>
          <cell r="E889">
            <v>-2747.585</v>
          </cell>
        </row>
        <row r="890">
          <cell r="C890">
            <v>-12.14612</v>
          </cell>
          <cell r="E890">
            <v>-2747.2890000000002</v>
          </cell>
        </row>
        <row r="891">
          <cell r="C891">
            <v>-12.246029999999999</v>
          </cell>
          <cell r="E891">
            <v>-2770.6590000000001</v>
          </cell>
        </row>
        <row r="892">
          <cell r="C892">
            <v>-12.30199</v>
          </cell>
          <cell r="E892">
            <v>-2796.2440000000001</v>
          </cell>
        </row>
        <row r="893">
          <cell r="C893">
            <v>-12.40202</v>
          </cell>
          <cell r="E893">
            <v>-2816.569</v>
          </cell>
        </row>
        <row r="894">
          <cell r="C894">
            <v>-12.47992</v>
          </cell>
          <cell r="E894">
            <v>-2791.248</v>
          </cell>
        </row>
        <row r="895">
          <cell r="C895">
            <v>-12.58013</v>
          </cell>
          <cell r="E895">
            <v>-2782.98</v>
          </cell>
        </row>
        <row r="896">
          <cell r="C896">
            <v>-12.672090000000001</v>
          </cell>
          <cell r="E896">
            <v>-2757.6909999999998</v>
          </cell>
        </row>
        <row r="897">
          <cell r="C897">
            <v>-12.77211</v>
          </cell>
          <cell r="E897">
            <v>-2733.58</v>
          </cell>
        </row>
        <row r="898">
          <cell r="C898">
            <v>-12.872019999999999</v>
          </cell>
          <cell r="E898">
            <v>-2749.5349999999999</v>
          </cell>
        </row>
        <row r="899">
          <cell r="C899">
            <v>-12.972049999999999</v>
          </cell>
          <cell r="E899">
            <v>-2765.143</v>
          </cell>
        </row>
        <row r="900">
          <cell r="C900">
            <v>-13.07202</v>
          </cell>
          <cell r="E900">
            <v>-2763.8809999999999</v>
          </cell>
        </row>
        <row r="901">
          <cell r="C901">
            <v>-13.15405</v>
          </cell>
          <cell r="E901">
            <v>-2737.6170000000002</v>
          </cell>
        </row>
        <row r="902">
          <cell r="C902">
            <v>-13.228009999999999</v>
          </cell>
          <cell r="E902">
            <v>-2712.2289999999998</v>
          </cell>
        </row>
        <row r="903">
          <cell r="C903">
            <v>-13.32798</v>
          </cell>
          <cell r="E903">
            <v>-2699.7730000000001</v>
          </cell>
        </row>
        <row r="904">
          <cell r="C904">
            <v>-13.38203</v>
          </cell>
          <cell r="E904">
            <v>-2725.3150000000001</v>
          </cell>
        </row>
        <row r="905">
          <cell r="C905">
            <v>-13.45993</v>
          </cell>
          <cell r="E905">
            <v>-2750.9140000000002</v>
          </cell>
        </row>
        <row r="906">
          <cell r="C906">
            <v>-13.560140000000001</v>
          </cell>
          <cell r="E906">
            <v>-2738.636</v>
          </cell>
        </row>
        <row r="907">
          <cell r="C907">
            <v>-13.66011</v>
          </cell>
          <cell r="E907">
            <v>-2738.9859999999999</v>
          </cell>
        </row>
        <row r="908">
          <cell r="C908">
            <v>-13.76008</v>
          </cell>
          <cell r="E908">
            <v>-2740.826</v>
          </cell>
        </row>
        <row r="909">
          <cell r="C909">
            <v>-13.86004</v>
          </cell>
          <cell r="E909">
            <v>-2746.4720000000002</v>
          </cell>
        </row>
        <row r="910">
          <cell r="C910">
            <v>-13.96007</v>
          </cell>
          <cell r="E910">
            <v>-2746.7269999999999</v>
          </cell>
        </row>
        <row r="911">
          <cell r="C911">
            <v>-14.06016</v>
          </cell>
          <cell r="E911">
            <v>-2735.2440000000001</v>
          </cell>
        </row>
        <row r="912">
          <cell r="C912">
            <v>-14.160130000000001</v>
          </cell>
          <cell r="E912">
            <v>-2722.5859999999998</v>
          </cell>
        </row>
        <row r="913">
          <cell r="C913">
            <v>-14.259969999999999</v>
          </cell>
          <cell r="E913">
            <v>-2708.46</v>
          </cell>
        </row>
        <row r="914">
          <cell r="C914">
            <v>-14.356059999999999</v>
          </cell>
          <cell r="E914">
            <v>-2734.0619999999999</v>
          </cell>
        </row>
        <row r="915">
          <cell r="C915">
            <v>-14.438029999999999</v>
          </cell>
          <cell r="E915">
            <v>-2759.4059999999999</v>
          </cell>
        </row>
        <row r="916">
          <cell r="C916">
            <v>-14.520060000000001</v>
          </cell>
          <cell r="E916">
            <v>-2785.2669999999998</v>
          </cell>
        </row>
        <row r="917">
          <cell r="C917">
            <v>-14.5701</v>
          </cell>
          <cell r="E917">
            <v>-2811.2240000000002</v>
          </cell>
        </row>
        <row r="918">
          <cell r="C918">
            <v>-14.61608</v>
          </cell>
          <cell r="E918">
            <v>-2837.0830000000001</v>
          </cell>
        </row>
        <row r="919">
          <cell r="C919">
            <v>-14.682029999999999</v>
          </cell>
          <cell r="E919">
            <v>-2862.663</v>
          </cell>
        </row>
        <row r="920">
          <cell r="C920">
            <v>-14.73799</v>
          </cell>
          <cell r="E920">
            <v>-2888.3809999999999</v>
          </cell>
        </row>
        <row r="921">
          <cell r="C921">
            <v>-14.78206</v>
          </cell>
          <cell r="E921">
            <v>-2914.4050000000002</v>
          </cell>
        </row>
        <row r="922">
          <cell r="C922">
            <v>-14.823969999999999</v>
          </cell>
          <cell r="E922">
            <v>-2939.63</v>
          </cell>
        </row>
        <row r="923">
          <cell r="C923">
            <v>-14.871980000000001</v>
          </cell>
          <cell r="E923">
            <v>-2965.134</v>
          </cell>
        </row>
        <row r="924">
          <cell r="C924">
            <v>-14.922079999999999</v>
          </cell>
          <cell r="E924">
            <v>-2990.6640000000002</v>
          </cell>
        </row>
        <row r="925">
          <cell r="C925">
            <v>-14.956049999999999</v>
          </cell>
          <cell r="E925">
            <v>-3017.04</v>
          </cell>
        </row>
        <row r="926">
          <cell r="C926">
            <v>-14.992039999999999</v>
          </cell>
          <cell r="E926">
            <v>-3043.17</v>
          </cell>
        </row>
        <row r="927">
          <cell r="C927">
            <v>-15.03604</v>
          </cell>
          <cell r="E927">
            <v>-3068.924</v>
          </cell>
        </row>
        <row r="928">
          <cell r="C928">
            <v>-15.06606</v>
          </cell>
          <cell r="E928">
            <v>-3095.674</v>
          </cell>
        </row>
        <row r="929">
          <cell r="C929">
            <v>-15.09201</v>
          </cell>
          <cell r="E929">
            <v>-3121.1179999999999</v>
          </cell>
        </row>
        <row r="930">
          <cell r="C930">
            <v>-15.125970000000001</v>
          </cell>
          <cell r="E930">
            <v>-3146.6190000000001</v>
          </cell>
        </row>
        <row r="931">
          <cell r="C931">
            <v>-15.173920000000001</v>
          </cell>
          <cell r="E931">
            <v>-3171.71</v>
          </cell>
        </row>
        <row r="932">
          <cell r="C932">
            <v>-15.225989999999999</v>
          </cell>
          <cell r="E932">
            <v>-3197.5740000000001</v>
          </cell>
        </row>
        <row r="933">
          <cell r="C933">
            <v>-15.29792</v>
          </cell>
          <cell r="E933">
            <v>-3223.3319999999999</v>
          </cell>
        </row>
        <row r="934">
          <cell r="C934">
            <v>-15.353999999999999</v>
          </cell>
          <cell r="E934">
            <v>-3248.7249999999999</v>
          </cell>
        </row>
        <row r="935">
          <cell r="C935">
            <v>-15.39598</v>
          </cell>
          <cell r="E935">
            <v>-3273.9290000000001</v>
          </cell>
        </row>
        <row r="936">
          <cell r="C936">
            <v>-15.43807</v>
          </cell>
          <cell r="E936">
            <v>-3300.0680000000002</v>
          </cell>
        </row>
        <row r="937">
          <cell r="C937">
            <v>-15.47406</v>
          </cell>
          <cell r="E937">
            <v>-3326.1280000000002</v>
          </cell>
        </row>
        <row r="938">
          <cell r="C938">
            <v>-15.50999</v>
          </cell>
          <cell r="E938">
            <v>-3352.433</v>
          </cell>
        </row>
        <row r="939">
          <cell r="C939">
            <v>-15.540010000000001</v>
          </cell>
          <cell r="E939">
            <v>-3378.1329999999998</v>
          </cell>
        </row>
        <row r="940">
          <cell r="C940">
            <v>-15.57002</v>
          </cell>
          <cell r="E940">
            <v>-3403.4470000000001</v>
          </cell>
        </row>
        <row r="941">
          <cell r="C941">
            <v>-15.598000000000001</v>
          </cell>
          <cell r="E941">
            <v>-3430.3939999999998</v>
          </cell>
        </row>
        <row r="942">
          <cell r="C942">
            <v>-15.62407</v>
          </cell>
          <cell r="E942">
            <v>-3456.5859999999998</v>
          </cell>
        </row>
        <row r="943">
          <cell r="C943">
            <v>-15.652049999999999</v>
          </cell>
          <cell r="E943">
            <v>-3481.6260000000002</v>
          </cell>
        </row>
        <row r="944">
          <cell r="C944">
            <v>-15.68004</v>
          </cell>
          <cell r="E944">
            <v>-3506.7449999999999</v>
          </cell>
        </row>
        <row r="945">
          <cell r="C945">
            <v>-15.708080000000001</v>
          </cell>
          <cell r="E945">
            <v>-3532.3</v>
          </cell>
        </row>
        <row r="946">
          <cell r="C946">
            <v>-15.72996</v>
          </cell>
          <cell r="E946">
            <v>-3558.5360000000001</v>
          </cell>
        </row>
        <row r="947">
          <cell r="C947">
            <v>-15.754</v>
          </cell>
          <cell r="E947">
            <v>-3585.4369999999999</v>
          </cell>
        </row>
        <row r="948">
          <cell r="C948">
            <v>-15.778029999999999</v>
          </cell>
          <cell r="E948">
            <v>-3612.076</v>
          </cell>
        </row>
        <row r="949">
          <cell r="C949">
            <v>-15.80003</v>
          </cell>
          <cell r="E949">
            <v>-3638.203</v>
          </cell>
        </row>
        <row r="950">
          <cell r="C950">
            <v>-15.82198</v>
          </cell>
          <cell r="E950">
            <v>-3663.5059999999999</v>
          </cell>
        </row>
        <row r="951">
          <cell r="C951">
            <v>-15.843859999999999</v>
          </cell>
          <cell r="E951">
            <v>-3689.0970000000002</v>
          </cell>
        </row>
        <row r="952">
          <cell r="C952">
            <v>-15.867889999999999</v>
          </cell>
          <cell r="E952">
            <v>-3715.4340000000002</v>
          </cell>
        </row>
        <row r="953">
          <cell r="C953">
            <v>-15.88996</v>
          </cell>
          <cell r="E953">
            <v>-3741.5790000000002</v>
          </cell>
        </row>
        <row r="954">
          <cell r="C954">
            <v>-15.909990000000001</v>
          </cell>
          <cell r="E954">
            <v>-3767.096</v>
          </cell>
        </row>
        <row r="955">
          <cell r="C955">
            <v>-15.930070000000001</v>
          </cell>
          <cell r="E955">
            <v>-3792.6439999999998</v>
          </cell>
        </row>
        <row r="956">
          <cell r="C956">
            <v>-15.952019999999999</v>
          </cell>
          <cell r="E956">
            <v>-3819.491</v>
          </cell>
        </row>
        <row r="957">
          <cell r="C957">
            <v>-15.974080000000001</v>
          </cell>
          <cell r="E957">
            <v>-3845.7350000000001</v>
          </cell>
        </row>
        <row r="958">
          <cell r="C958">
            <v>-15.996079999999999</v>
          </cell>
          <cell r="E958">
            <v>-3871.27</v>
          </cell>
        </row>
        <row r="959">
          <cell r="C959">
            <v>-16.01803</v>
          </cell>
          <cell r="E959">
            <v>-3898.3519999999999</v>
          </cell>
        </row>
        <row r="960">
          <cell r="C960">
            <v>-16.043980000000001</v>
          </cell>
          <cell r="E960">
            <v>-3925.3270000000002</v>
          </cell>
        </row>
        <row r="961">
          <cell r="C961">
            <v>-16.06795</v>
          </cell>
          <cell r="E961">
            <v>-3951.7730000000001</v>
          </cell>
        </row>
        <row r="962">
          <cell r="C962">
            <v>-16.091930000000001</v>
          </cell>
          <cell r="E962">
            <v>-3977.165</v>
          </cell>
        </row>
        <row r="963">
          <cell r="C963">
            <v>-16.11393</v>
          </cell>
          <cell r="E963">
            <v>-4002.277</v>
          </cell>
        </row>
        <row r="964">
          <cell r="C964">
            <v>-16.135929999999998</v>
          </cell>
          <cell r="E964">
            <v>-4028.5830000000001</v>
          </cell>
        </row>
        <row r="965">
          <cell r="C965">
            <v>-16.163969999999999</v>
          </cell>
          <cell r="E965">
            <v>-4054.7649999999999</v>
          </cell>
        </row>
        <row r="966">
          <cell r="C966">
            <v>-16.185970000000001</v>
          </cell>
          <cell r="E966">
            <v>-4081.395</v>
          </cell>
        </row>
        <row r="967">
          <cell r="C967">
            <v>-16.205939999999998</v>
          </cell>
          <cell r="E967">
            <v>-4106.6639999999998</v>
          </cell>
        </row>
        <row r="968">
          <cell r="C968">
            <v>-16.22597</v>
          </cell>
          <cell r="E968">
            <v>-4133.5079999999998</v>
          </cell>
        </row>
        <row r="969">
          <cell r="C969">
            <v>-16.243970000000001</v>
          </cell>
          <cell r="E969">
            <v>-4158.8999999999996</v>
          </cell>
        </row>
        <row r="970">
          <cell r="C970">
            <v>-16.26388</v>
          </cell>
          <cell r="E970">
            <v>-4184.2629999999999</v>
          </cell>
        </row>
        <row r="971">
          <cell r="C971">
            <v>-16.28594</v>
          </cell>
          <cell r="E971">
            <v>-4211.8329999999996</v>
          </cell>
        </row>
        <row r="972">
          <cell r="C972">
            <v>-16.30603</v>
          </cell>
          <cell r="E972">
            <v>-4238.1049999999996</v>
          </cell>
        </row>
        <row r="973">
          <cell r="C973">
            <v>-16.328029999999998</v>
          </cell>
          <cell r="E973">
            <v>-4264.326</v>
          </cell>
        </row>
        <row r="974">
          <cell r="C974">
            <v>-16.35004</v>
          </cell>
          <cell r="E974">
            <v>-4289.6260000000002</v>
          </cell>
        </row>
        <row r="975">
          <cell r="C975">
            <v>-16.401990000000001</v>
          </cell>
          <cell r="E975">
            <v>-4315.5309999999999</v>
          </cell>
        </row>
        <row r="976">
          <cell r="C976">
            <v>-16.421959999999999</v>
          </cell>
          <cell r="E976">
            <v>-4340.8559999999998</v>
          </cell>
        </row>
        <row r="977">
          <cell r="C977">
            <v>-16.495979999999999</v>
          </cell>
          <cell r="E977">
            <v>-4366.8819999999996</v>
          </cell>
        </row>
        <row r="978">
          <cell r="C978">
            <v>-16.51811</v>
          </cell>
          <cell r="E978">
            <v>-4391.8909999999996</v>
          </cell>
        </row>
        <row r="979">
          <cell r="C979">
            <v>-16.542079999999999</v>
          </cell>
          <cell r="E979">
            <v>-4418.8810000000003</v>
          </cell>
        </row>
        <row r="980">
          <cell r="C980">
            <v>-16.572040000000001</v>
          </cell>
          <cell r="E980">
            <v>-4444.63</v>
          </cell>
        </row>
        <row r="981">
          <cell r="C981">
            <v>-16.64199</v>
          </cell>
          <cell r="E981">
            <v>-4416.1580000000004</v>
          </cell>
        </row>
        <row r="982">
          <cell r="C982">
            <v>-16.659990000000001</v>
          </cell>
          <cell r="E982">
            <v>-4391.0110000000004</v>
          </cell>
        </row>
        <row r="983">
          <cell r="C983">
            <v>-16.712</v>
          </cell>
          <cell r="E983">
            <v>-4418.0479999999998</v>
          </cell>
        </row>
        <row r="984">
          <cell r="C984">
            <v>-16.725989999999999</v>
          </cell>
          <cell r="E984">
            <v>-4446.0129999999999</v>
          </cell>
        </row>
        <row r="985">
          <cell r="C985">
            <v>-16.74202</v>
          </cell>
          <cell r="E985">
            <v>-4472.1000000000004</v>
          </cell>
        </row>
        <row r="986">
          <cell r="C986">
            <v>-16.796009999999999</v>
          </cell>
          <cell r="E986">
            <v>-4444.9440000000004</v>
          </cell>
        </row>
        <row r="987">
          <cell r="C987">
            <v>-16.80199</v>
          </cell>
          <cell r="E987">
            <v>-4415.8500000000004</v>
          </cell>
        </row>
        <row r="988">
          <cell r="C988">
            <v>-16.808029999999999</v>
          </cell>
          <cell r="E988">
            <v>-4380.3370000000004</v>
          </cell>
        </row>
        <row r="989">
          <cell r="C989">
            <v>-16.814</v>
          </cell>
          <cell r="E989">
            <v>-4346.84</v>
          </cell>
        </row>
        <row r="990">
          <cell r="C990">
            <v>-16.820039999999999</v>
          </cell>
          <cell r="E990">
            <v>-4320.3119999999999</v>
          </cell>
        </row>
        <row r="991">
          <cell r="C991">
            <v>-16.832059999999998</v>
          </cell>
          <cell r="E991">
            <v>-4294.6530000000002</v>
          </cell>
        </row>
        <row r="992">
          <cell r="C992">
            <v>-16.853999999999999</v>
          </cell>
          <cell r="E992">
            <v>-4321.0959999999995</v>
          </cell>
        </row>
        <row r="993">
          <cell r="C993">
            <v>-16.863990000000001</v>
          </cell>
          <cell r="E993">
            <v>-4348.0150000000003</v>
          </cell>
        </row>
        <row r="994">
          <cell r="C994">
            <v>-16.87397</v>
          </cell>
          <cell r="E994">
            <v>-4377.4870000000001</v>
          </cell>
        </row>
        <row r="995">
          <cell r="C995">
            <v>-16.88402</v>
          </cell>
          <cell r="E995">
            <v>-4407.5950000000003</v>
          </cell>
        </row>
        <row r="996">
          <cell r="C996">
            <v>-16.89406</v>
          </cell>
          <cell r="E996">
            <v>-4436.9570000000003</v>
          </cell>
        </row>
        <row r="997">
          <cell r="C997">
            <v>-16.904050000000002</v>
          </cell>
          <cell r="E997">
            <v>-4465.7150000000001</v>
          </cell>
        </row>
        <row r="998">
          <cell r="C998">
            <v>-16.913969999999999</v>
          </cell>
          <cell r="E998">
            <v>-4494.0079999999998</v>
          </cell>
        </row>
        <row r="999">
          <cell r="C999">
            <v>-16.923960000000001</v>
          </cell>
          <cell r="E999">
            <v>-4522.1769999999997</v>
          </cell>
        </row>
        <row r="1000">
          <cell r="C1000">
            <v>-16.934000000000001</v>
          </cell>
          <cell r="E1000">
            <v>-4550.3239999999996</v>
          </cell>
        </row>
        <row r="1001">
          <cell r="C1001">
            <v>-16.94398</v>
          </cell>
          <cell r="E1001">
            <v>-4577.6890000000003</v>
          </cell>
        </row>
        <row r="1002">
          <cell r="C1002">
            <v>-16.953970000000002</v>
          </cell>
          <cell r="E1002">
            <v>-4604.6149999999998</v>
          </cell>
        </row>
        <row r="1003">
          <cell r="C1003">
            <v>-16.964020000000001</v>
          </cell>
          <cell r="E1003">
            <v>-4631.1319999999996</v>
          </cell>
        </row>
        <row r="1004">
          <cell r="C1004">
            <v>-16.974060000000001</v>
          </cell>
          <cell r="E1004">
            <v>-4657.1139999999996</v>
          </cell>
        </row>
        <row r="1005">
          <cell r="C1005">
            <v>-16.98405</v>
          </cell>
          <cell r="E1005">
            <v>-4682.4369999999999</v>
          </cell>
        </row>
        <row r="1006">
          <cell r="C1006">
            <v>-16.995999999999999</v>
          </cell>
          <cell r="E1006">
            <v>-4711.5389999999998</v>
          </cell>
        </row>
        <row r="1007">
          <cell r="C1007">
            <v>-17.007960000000001</v>
          </cell>
          <cell r="E1007">
            <v>-4738.1589999999997</v>
          </cell>
        </row>
        <row r="1008">
          <cell r="C1008">
            <v>-17.021830000000001</v>
          </cell>
          <cell r="E1008">
            <v>-4765.3019999999997</v>
          </cell>
        </row>
        <row r="1009">
          <cell r="C1009">
            <v>-17.035820000000001</v>
          </cell>
          <cell r="E1009">
            <v>-4790.5780000000004</v>
          </cell>
        </row>
        <row r="1010">
          <cell r="C1010">
            <v>-17.049810000000001</v>
          </cell>
          <cell r="E1010">
            <v>-4816.777</v>
          </cell>
        </row>
        <row r="1011">
          <cell r="C1011">
            <v>-17.06578</v>
          </cell>
          <cell r="E1011">
            <v>-4843.3599999999997</v>
          </cell>
        </row>
        <row r="1012">
          <cell r="C1012">
            <v>-17.081859999999999</v>
          </cell>
          <cell r="E1012">
            <v>-4870.4970000000003</v>
          </cell>
        </row>
        <row r="1013">
          <cell r="C1013">
            <v>-17.09788</v>
          </cell>
          <cell r="E1013">
            <v>-4896.1729999999998</v>
          </cell>
        </row>
        <row r="1014">
          <cell r="C1014">
            <v>-17.162040000000001</v>
          </cell>
          <cell r="E1014">
            <v>-4925.049</v>
          </cell>
        </row>
        <row r="1015">
          <cell r="C1015">
            <v>-17.173999999999999</v>
          </cell>
          <cell r="E1015">
            <v>-4953.3270000000002</v>
          </cell>
        </row>
        <row r="1016">
          <cell r="C1016">
            <v>-17.185949999999998</v>
          </cell>
          <cell r="E1016">
            <v>-4980.0469999999996</v>
          </cell>
        </row>
        <row r="1017">
          <cell r="C1017">
            <v>-17.198029999999999</v>
          </cell>
          <cell r="E1017">
            <v>-5005.3370000000004</v>
          </cell>
        </row>
        <row r="1018">
          <cell r="C1018">
            <v>-17.209990000000001</v>
          </cell>
          <cell r="E1018">
            <v>-5031.4279999999999</v>
          </cell>
        </row>
        <row r="1019">
          <cell r="C1019">
            <v>-17.22195</v>
          </cell>
          <cell r="E1019">
            <v>-5058.7150000000001</v>
          </cell>
        </row>
        <row r="1020">
          <cell r="C1020">
            <v>-17.233969999999999</v>
          </cell>
          <cell r="E1020">
            <v>-5086.3069999999998</v>
          </cell>
        </row>
        <row r="1021">
          <cell r="C1021">
            <v>-17.245979999999999</v>
          </cell>
          <cell r="E1021">
            <v>-5112.9160000000002</v>
          </cell>
        </row>
        <row r="1022">
          <cell r="C1022">
            <v>-17.257999999999999</v>
          </cell>
          <cell r="E1022">
            <v>-5138.2740000000003</v>
          </cell>
        </row>
        <row r="1023">
          <cell r="C1023">
            <v>-17.271989999999999</v>
          </cell>
          <cell r="E1023">
            <v>-5166.7299999999996</v>
          </cell>
        </row>
        <row r="1024">
          <cell r="C1024">
            <v>-17.28604</v>
          </cell>
          <cell r="E1024">
            <v>-5194.3950000000004</v>
          </cell>
        </row>
        <row r="1025">
          <cell r="C1025">
            <v>-17.30003</v>
          </cell>
          <cell r="E1025">
            <v>-5222.7280000000001</v>
          </cell>
        </row>
        <row r="1026">
          <cell r="C1026">
            <v>-17.312049999999999</v>
          </cell>
          <cell r="E1026">
            <v>-5247.7830000000004</v>
          </cell>
        </row>
        <row r="1027">
          <cell r="C1027">
            <v>-17.326039999999999</v>
          </cell>
          <cell r="E1027">
            <v>-5276.3239999999996</v>
          </cell>
        </row>
        <row r="1028">
          <cell r="C1028">
            <v>-17.340029999999999</v>
          </cell>
          <cell r="E1028">
            <v>-5302.2439999999997</v>
          </cell>
        </row>
        <row r="1029">
          <cell r="C1029">
            <v>-17.358029999999999</v>
          </cell>
          <cell r="E1029">
            <v>-5327.8729999999996</v>
          </cell>
        </row>
        <row r="1030">
          <cell r="C1030">
            <v>-17.378060000000001</v>
          </cell>
          <cell r="E1030">
            <v>-5355.2529999999997</v>
          </cell>
        </row>
        <row r="1031">
          <cell r="C1031">
            <v>-17.396000000000001</v>
          </cell>
          <cell r="E1031">
            <v>-5382.5479999999998</v>
          </cell>
        </row>
        <row r="1032">
          <cell r="C1032">
            <v>-17.412019999999998</v>
          </cell>
          <cell r="E1032">
            <v>-5409.4539999999997</v>
          </cell>
        </row>
        <row r="1033">
          <cell r="C1033">
            <v>-17.427980000000002</v>
          </cell>
          <cell r="E1033">
            <v>-5437.9690000000001</v>
          </cell>
        </row>
        <row r="1034">
          <cell r="C1034">
            <v>-17.442029999999999</v>
          </cell>
          <cell r="E1034">
            <v>-5464.0259999999998</v>
          </cell>
        </row>
        <row r="1035">
          <cell r="C1035">
            <v>-17.456019999999999</v>
          </cell>
          <cell r="E1035">
            <v>-5489.7370000000001</v>
          </cell>
        </row>
        <row r="1036">
          <cell r="C1036">
            <v>-17.470009999999998</v>
          </cell>
          <cell r="E1036">
            <v>-5515.317</v>
          </cell>
        </row>
        <row r="1037">
          <cell r="C1037">
            <v>-17.48395</v>
          </cell>
          <cell r="E1037">
            <v>-5541.5069999999996</v>
          </cell>
        </row>
        <row r="1038">
          <cell r="C1038">
            <v>-17.49794</v>
          </cell>
          <cell r="E1038">
            <v>-5568.14</v>
          </cell>
        </row>
        <row r="1039">
          <cell r="C1039">
            <v>-17.511990000000001</v>
          </cell>
          <cell r="E1039">
            <v>-5594.8040000000001</v>
          </cell>
        </row>
        <row r="1040">
          <cell r="C1040">
            <v>-17.580030000000001</v>
          </cell>
          <cell r="E1040">
            <v>-5621.44</v>
          </cell>
        </row>
        <row r="1041">
          <cell r="C1041">
            <v>-17.589950000000002</v>
          </cell>
          <cell r="E1041">
            <v>-5650.7139999999999</v>
          </cell>
        </row>
        <row r="1042">
          <cell r="C1042">
            <v>-17.597899999999999</v>
          </cell>
          <cell r="E1042">
            <v>-5676.3360000000002</v>
          </cell>
        </row>
        <row r="1043">
          <cell r="C1043">
            <v>-17.605969999999999</v>
          </cell>
          <cell r="E1043">
            <v>-5702.3760000000002</v>
          </cell>
        </row>
        <row r="1044">
          <cell r="C1044">
            <v>-17.61393</v>
          </cell>
          <cell r="E1044">
            <v>-5728.0249999999996</v>
          </cell>
        </row>
        <row r="1045">
          <cell r="C1045">
            <v>-17.623909999999999</v>
          </cell>
          <cell r="E1045">
            <v>-5758.6469999999999</v>
          </cell>
        </row>
        <row r="1046">
          <cell r="C1046">
            <v>-17.633900000000001</v>
          </cell>
          <cell r="E1046">
            <v>-5786.9449999999997</v>
          </cell>
        </row>
        <row r="1047">
          <cell r="C1047">
            <v>-17.64592</v>
          </cell>
          <cell r="E1047">
            <v>-5814.5609999999997</v>
          </cell>
        </row>
        <row r="1048">
          <cell r="C1048">
            <v>-17.65991</v>
          </cell>
          <cell r="E1048">
            <v>-5840.3140000000003</v>
          </cell>
        </row>
        <row r="1049">
          <cell r="C1049">
            <v>-17.68197</v>
          </cell>
          <cell r="E1049">
            <v>-5811.4679999999998</v>
          </cell>
        </row>
        <row r="1050">
          <cell r="C1050">
            <v>-17.69398</v>
          </cell>
          <cell r="E1050">
            <v>-5784.5839999999998</v>
          </cell>
        </row>
        <row r="1051">
          <cell r="C1051">
            <v>-17.719989999999999</v>
          </cell>
          <cell r="E1051">
            <v>-5811.3980000000001</v>
          </cell>
        </row>
        <row r="1052">
          <cell r="C1052">
            <v>-17.728010000000001</v>
          </cell>
          <cell r="E1052">
            <v>-5837.4939999999997</v>
          </cell>
        </row>
        <row r="1053">
          <cell r="C1053">
            <v>-17.73602</v>
          </cell>
          <cell r="E1053">
            <v>-5867.12</v>
          </cell>
        </row>
        <row r="1054">
          <cell r="C1054">
            <v>-17.743970000000001</v>
          </cell>
          <cell r="E1054">
            <v>-5897.9139999999998</v>
          </cell>
        </row>
        <row r="1055">
          <cell r="C1055">
            <v>-17.752040000000001</v>
          </cell>
          <cell r="E1055">
            <v>-5928.28</v>
          </cell>
        </row>
        <row r="1056">
          <cell r="C1056">
            <v>-17.760110000000001</v>
          </cell>
          <cell r="E1056">
            <v>-5957.915</v>
          </cell>
        </row>
        <row r="1057">
          <cell r="C1057">
            <v>-17.768000000000001</v>
          </cell>
          <cell r="E1057">
            <v>-5986.2049999999999</v>
          </cell>
        </row>
        <row r="1058">
          <cell r="C1058">
            <v>-17.775960000000001</v>
          </cell>
          <cell r="E1058">
            <v>-6013.1869999999999</v>
          </cell>
        </row>
        <row r="1059">
          <cell r="C1059">
            <v>-17.784030000000001</v>
          </cell>
          <cell r="E1059">
            <v>-6038.7690000000002</v>
          </cell>
        </row>
        <row r="1060">
          <cell r="C1060">
            <v>-17.79401</v>
          </cell>
          <cell r="E1060">
            <v>-6068.6220000000003</v>
          </cell>
        </row>
        <row r="1061">
          <cell r="C1061">
            <v>-17.803999999999998</v>
          </cell>
          <cell r="E1061">
            <v>-6095.9960000000001</v>
          </cell>
        </row>
        <row r="1062">
          <cell r="C1062">
            <v>-17.816020000000002</v>
          </cell>
          <cell r="E1062">
            <v>-6124.7380000000003</v>
          </cell>
        </row>
        <row r="1063">
          <cell r="C1063">
            <v>-17.830069999999999</v>
          </cell>
          <cell r="E1063">
            <v>-6152.7209999999995</v>
          </cell>
        </row>
        <row r="1064">
          <cell r="C1064">
            <v>-17.844059999999999</v>
          </cell>
          <cell r="E1064">
            <v>-6181.5870000000004</v>
          </cell>
        </row>
        <row r="1065">
          <cell r="C1065">
            <v>-17.856010000000001</v>
          </cell>
          <cell r="E1065">
            <v>-6208.1189999999997</v>
          </cell>
        </row>
        <row r="1066">
          <cell r="C1066">
            <v>-17.86797</v>
          </cell>
          <cell r="E1066">
            <v>-6236.93</v>
          </cell>
        </row>
        <row r="1067">
          <cell r="C1067">
            <v>-17.878080000000001</v>
          </cell>
          <cell r="E1067">
            <v>-6262.1580000000004</v>
          </cell>
        </row>
        <row r="1068">
          <cell r="C1068">
            <v>-17.888059999999999</v>
          </cell>
          <cell r="E1068">
            <v>-6288.0029999999997</v>
          </cell>
        </row>
        <row r="1069">
          <cell r="C1069">
            <v>-17.898050000000001</v>
          </cell>
          <cell r="E1069">
            <v>-6314.16</v>
          </cell>
        </row>
        <row r="1070">
          <cell r="C1070">
            <v>-17.908090000000001</v>
          </cell>
          <cell r="E1070">
            <v>-6340.4989999999998</v>
          </cell>
        </row>
        <row r="1071">
          <cell r="C1071">
            <v>-17.918019999999999</v>
          </cell>
          <cell r="E1071">
            <v>-6365.9660000000003</v>
          </cell>
        </row>
        <row r="1072">
          <cell r="C1072">
            <v>-17.929970000000001</v>
          </cell>
          <cell r="E1072">
            <v>-6394.567</v>
          </cell>
        </row>
        <row r="1073">
          <cell r="C1073">
            <v>-17.941990000000001</v>
          </cell>
          <cell r="E1073">
            <v>-6423.7830000000004</v>
          </cell>
        </row>
        <row r="1074">
          <cell r="C1074">
            <v>-17.951920000000001</v>
          </cell>
          <cell r="E1074">
            <v>-6449.1139999999996</v>
          </cell>
        </row>
        <row r="1075">
          <cell r="C1075">
            <v>-17.9619</v>
          </cell>
          <cell r="E1075">
            <v>-6475.47</v>
          </cell>
        </row>
        <row r="1076">
          <cell r="C1076">
            <v>-17.971889999999998</v>
          </cell>
          <cell r="E1076">
            <v>-6503.1270000000004</v>
          </cell>
        </row>
        <row r="1077">
          <cell r="C1077">
            <v>-17.981870000000001</v>
          </cell>
          <cell r="E1077">
            <v>-6531.7920000000004</v>
          </cell>
        </row>
        <row r="1078">
          <cell r="C1078">
            <v>-17.991859999999999</v>
          </cell>
          <cell r="E1078">
            <v>-6561.0240000000003</v>
          </cell>
        </row>
        <row r="1079">
          <cell r="C1079">
            <v>-18.001840000000001</v>
          </cell>
          <cell r="E1079">
            <v>-6590.37</v>
          </cell>
        </row>
        <row r="1080">
          <cell r="C1080">
            <v>-18.011890000000001</v>
          </cell>
          <cell r="E1080">
            <v>-6619.4260000000004</v>
          </cell>
        </row>
        <row r="1081">
          <cell r="C1081">
            <v>-18.02187</v>
          </cell>
          <cell r="E1081">
            <v>-6648.0590000000002</v>
          </cell>
        </row>
        <row r="1082">
          <cell r="C1082">
            <v>-18.031860000000002</v>
          </cell>
          <cell r="E1082">
            <v>-6676.1109999999999</v>
          </cell>
        </row>
        <row r="1083">
          <cell r="C1083">
            <v>-18.041840000000001</v>
          </cell>
          <cell r="E1083">
            <v>-6702.9639999999999</v>
          </cell>
        </row>
        <row r="1084">
          <cell r="C1084">
            <v>-18.051880000000001</v>
          </cell>
          <cell r="E1084">
            <v>-6729.6679999999997</v>
          </cell>
        </row>
        <row r="1085">
          <cell r="C1085">
            <v>-18.061869999999999</v>
          </cell>
          <cell r="E1085">
            <v>-6756.6130000000003</v>
          </cell>
        </row>
        <row r="1086">
          <cell r="C1086">
            <v>-18.071860000000001</v>
          </cell>
          <cell r="E1086">
            <v>-6784.2039999999997</v>
          </cell>
        </row>
        <row r="1087">
          <cell r="C1087">
            <v>-18.08184</v>
          </cell>
          <cell r="E1087">
            <v>-6812.384</v>
          </cell>
        </row>
        <row r="1088">
          <cell r="C1088">
            <v>-18.091889999999999</v>
          </cell>
          <cell r="E1088">
            <v>-6840.9549999999999</v>
          </cell>
        </row>
        <row r="1089">
          <cell r="C1089">
            <v>-18.101929999999999</v>
          </cell>
          <cell r="E1089">
            <v>-6869.9809999999998</v>
          </cell>
        </row>
        <row r="1090">
          <cell r="C1090">
            <v>-18.111910000000002</v>
          </cell>
          <cell r="E1090">
            <v>-6899.3230000000003</v>
          </cell>
        </row>
        <row r="1091">
          <cell r="C1091">
            <v>-18.121839999999999</v>
          </cell>
          <cell r="E1091">
            <v>-6929.0460000000003</v>
          </cell>
        </row>
        <row r="1092">
          <cell r="C1092">
            <v>-18.131820000000001</v>
          </cell>
          <cell r="E1092">
            <v>-6958.8190000000004</v>
          </cell>
        </row>
        <row r="1093">
          <cell r="C1093">
            <v>-18.141870000000001</v>
          </cell>
          <cell r="E1093">
            <v>-6987.9340000000002</v>
          </cell>
        </row>
        <row r="1094">
          <cell r="C1094">
            <v>-18.151910000000001</v>
          </cell>
          <cell r="E1094">
            <v>-7017.357</v>
          </cell>
        </row>
        <row r="1095">
          <cell r="C1095">
            <v>-18.161899999999999</v>
          </cell>
          <cell r="E1095">
            <v>-7046.7569999999996</v>
          </cell>
        </row>
        <row r="1096">
          <cell r="C1096">
            <v>-18.171939999999999</v>
          </cell>
          <cell r="E1096">
            <v>-7076.45</v>
          </cell>
        </row>
        <row r="1097">
          <cell r="C1097">
            <v>-18.181989999999999</v>
          </cell>
          <cell r="E1097">
            <v>-7105.8069999999998</v>
          </cell>
        </row>
        <row r="1098">
          <cell r="C1098">
            <v>-18.191970000000001</v>
          </cell>
          <cell r="E1098">
            <v>-7134.5969999999998</v>
          </cell>
        </row>
        <row r="1099">
          <cell r="C1099">
            <v>-18.201899999999998</v>
          </cell>
          <cell r="E1099">
            <v>-7162.7259999999997</v>
          </cell>
        </row>
        <row r="1100">
          <cell r="C1100">
            <v>-18.211880000000001</v>
          </cell>
          <cell r="E1100">
            <v>-7190.5079999999998</v>
          </cell>
        </row>
        <row r="1101">
          <cell r="C1101">
            <v>-18.221869999999999</v>
          </cell>
          <cell r="E1101">
            <v>-7218.2659999999996</v>
          </cell>
        </row>
        <row r="1102">
          <cell r="C1102">
            <v>-18.231909999999999</v>
          </cell>
          <cell r="E1102">
            <v>-7246.0029999999997</v>
          </cell>
        </row>
        <row r="1103">
          <cell r="C1103">
            <v>-18.241900000000001</v>
          </cell>
          <cell r="E1103">
            <v>-7274.174</v>
          </cell>
        </row>
        <row r="1104">
          <cell r="C1104">
            <v>-18.251819999999999</v>
          </cell>
          <cell r="E1104">
            <v>-7303.0640000000003</v>
          </cell>
        </row>
        <row r="1105">
          <cell r="C1105">
            <v>-18.26193</v>
          </cell>
          <cell r="E1105">
            <v>-7332.201</v>
          </cell>
        </row>
        <row r="1106">
          <cell r="C1106">
            <v>-18.271909999999998</v>
          </cell>
          <cell r="E1106">
            <v>-7361.4189999999999</v>
          </cell>
        </row>
        <row r="1107">
          <cell r="C1107">
            <v>-18.281890000000001</v>
          </cell>
          <cell r="E1107">
            <v>-7390.5720000000001</v>
          </cell>
        </row>
        <row r="1108">
          <cell r="C1108">
            <v>-18.29194</v>
          </cell>
          <cell r="E1108">
            <v>-7419.3720000000003</v>
          </cell>
        </row>
        <row r="1109">
          <cell r="C1109">
            <v>-18.301919999999999</v>
          </cell>
          <cell r="E1109">
            <v>-7448.4830000000002</v>
          </cell>
        </row>
        <row r="1110">
          <cell r="C1110">
            <v>-18.311969999999999</v>
          </cell>
          <cell r="E1110">
            <v>-7478.24</v>
          </cell>
        </row>
        <row r="1111">
          <cell r="C1111">
            <v>-18.322009999999999</v>
          </cell>
          <cell r="E1111">
            <v>-7508.3940000000002</v>
          </cell>
        </row>
        <row r="1112">
          <cell r="C1112">
            <v>-18.332000000000001</v>
          </cell>
          <cell r="E1112">
            <v>-7538.48</v>
          </cell>
        </row>
        <row r="1113">
          <cell r="C1113">
            <v>-18.34198</v>
          </cell>
          <cell r="E1113">
            <v>-7568.9030000000002</v>
          </cell>
        </row>
        <row r="1114">
          <cell r="C1114">
            <v>-18.351970000000001</v>
          </cell>
          <cell r="E1114">
            <v>-7599.5709999999999</v>
          </cell>
        </row>
        <row r="1115">
          <cell r="C1115">
            <v>-18.361889999999999</v>
          </cell>
          <cell r="E1115">
            <v>-7630.3760000000002</v>
          </cell>
        </row>
        <row r="1116">
          <cell r="C1116">
            <v>-18.371939999999999</v>
          </cell>
          <cell r="E1116">
            <v>-7661.4870000000001</v>
          </cell>
        </row>
        <row r="1117">
          <cell r="C1117">
            <v>-18.380009999999999</v>
          </cell>
          <cell r="E1117">
            <v>-7686.9350000000004</v>
          </cell>
        </row>
        <row r="1118">
          <cell r="C1118">
            <v>-18.38796</v>
          </cell>
          <cell r="E1118">
            <v>-7712.723</v>
          </cell>
        </row>
        <row r="1119">
          <cell r="C1119">
            <v>-18.395969999999998</v>
          </cell>
          <cell r="E1119">
            <v>-7738.55</v>
          </cell>
        </row>
        <row r="1120">
          <cell r="C1120">
            <v>-18.40399</v>
          </cell>
          <cell r="E1120">
            <v>-7764.6049999999996</v>
          </cell>
        </row>
        <row r="1121">
          <cell r="C1121">
            <v>-18.411940000000001</v>
          </cell>
          <cell r="E1121">
            <v>-7790.8029999999999</v>
          </cell>
        </row>
        <row r="1122">
          <cell r="C1122">
            <v>-18.41995</v>
          </cell>
          <cell r="E1122">
            <v>-7816.3609999999999</v>
          </cell>
        </row>
        <row r="1123">
          <cell r="C1123">
            <v>-18.427959999999999</v>
          </cell>
          <cell r="E1123">
            <v>-7841.8980000000001</v>
          </cell>
        </row>
        <row r="1124">
          <cell r="C1124">
            <v>-18.43591</v>
          </cell>
          <cell r="E1124">
            <v>-7867.9250000000002</v>
          </cell>
        </row>
        <row r="1125">
          <cell r="C1125">
            <v>-18.445900000000002</v>
          </cell>
          <cell r="E1125">
            <v>-7898.4920000000002</v>
          </cell>
        </row>
        <row r="1126">
          <cell r="C1126">
            <v>-18.455880000000001</v>
          </cell>
          <cell r="E1126">
            <v>-7927.5889999999999</v>
          </cell>
        </row>
        <row r="1127">
          <cell r="C1127">
            <v>-18.46593</v>
          </cell>
          <cell r="E1127">
            <v>-7958.2259999999997</v>
          </cell>
        </row>
        <row r="1128">
          <cell r="C1128">
            <v>-18.473880000000001</v>
          </cell>
          <cell r="E1128">
            <v>-7984.3810000000003</v>
          </cell>
        </row>
        <row r="1129">
          <cell r="C1129">
            <v>-18.481950000000001</v>
          </cell>
          <cell r="E1129">
            <v>-8012.0230000000001</v>
          </cell>
        </row>
        <row r="1130">
          <cell r="C1130">
            <v>-18.48996</v>
          </cell>
          <cell r="E1130">
            <v>-8039.6859999999997</v>
          </cell>
        </row>
        <row r="1131">
          <cell r="C1131">
            <v>-18.497920000000001</v>
          </cell>
          <cell r="E1131">
            <v>-8067.47</v>
          </cell>
        </row>
        <row r="1132">
          <cell r="C1132">
            <v>-18.505929999999999</v>
          </cell>
          <cell r="E1132">
            <v>-8094.6909999999998</v>
          </cell>
        </row>
        <row r="1133">
          <cell r="C1133">
            <v>-18.51388</v>
          </cell>
          <cell r="E1133">
            <v>-8120.9170000000004</v>
          </cell>
        </row>
        <row r="1134">
          <cell r="C1134">
            <v>-18.52195</v>
          </cell>
          <cell r="E1134">
            <v>-8147.1170000000002</v>
          </cell>
        </row>
        <row r="1135">
          <cell r="C1135">
            <v>-18.529900000000001</v>
          </cell>
          <cell r="E1135">
            <v>-8172.4620000000004</v>
          </cell>
        </row>
        <row r="1136">
          <cell r="C1136">
            <v>-18.537849999999999</v>
          </cell>
          <cell r="E1136">
            <v>-8197.6139999999996</v>
          </cell>
        </row>
        <row r="1137">
          <cell r="C1137">
            <v>-18.545919999999999</v>
          </cell>
          <cell r="E1137">
            <v>-8222.9310000000005</v>
          </cell>
        </row>
        <row r="1138">
          <cell r="C1138">
            <v>-18.555969999999999</v>
          </cell>
          <cell r="E1138">
            <v>-8253.8019999999997</v>
          </cell>
        </row>
        <row r="1139">
          <cell r="C1139">
            <v>-18.565899999999999</v>
          </cell>
          <cell r="E1139">
            <v>-8280.9490000000005</v>
          </cell>
        </row>
        <row r="1140">
          <cell r="C1140">
            <v>-18.575880000000002</v>
          </cell>
          <cell r="E1140">
            <v>-8250.518</v>
          </cell>
        </row>
        <row r="1141">
          <cell r="C1141">
            <v>-18.579889999999999</v>
          </cell>
          <cell r="E1141">
            <v>-8224.1460000000006</v>
          </cell>
        </row>
        <row r="1142">
          <cell r="C1142">
            <v>-18.58389</v>
          </cell>
          <cell r="E1142">
            <v>-8196.7530000000006</v>
          </cell>
        </row>
        <row r="1143">
          <cell r="C1143">
            <v>-18.587900000000001</v>
          </cell>
          <cell r="E1143">
            <v>-8171.4620000000004</v>
          </cell>
        </row>
        <row r="1144">
          <cell r="C1144">
            <v>-18.59394</v>
          </cell>
          <cell r="E1144">
            <v>-8141.8429999999998</v>
          </cell>
        </row>
        <row r="1145">
          <cell r="C1145">
            <v>-18.621919999999999</v>
          </cell>
          <cell r="E1145">
            <v>-8170.5950000000003</v>
          </cell>
        </row>
        <row r="1146">
          <cell r="C1146">
            <v>-18.6279</v>
          </cell>
          <cell r="E1146">
            <v>-8203.0689999999995</v>
          </cell>
        </row>
        <row r="1147">
          <cell r="C1147">
            <v>-18.633939999999999</v>
          </cell>
          <cell r="E1147">
            <v>-8239.6049999999996</v>
          </cell>
        </row>
        <row r="1148">
          <cell r="C1148">
            <v>-18.63794</v>
          </cell>
          <cell r="E1148">
            <v>-8265.26</v>
          </cell>
        </row>
        <row r="1149">
          <cell r="C1149">
            <v>-18.641950000000001</v>
          </cell>
          <cell r="E1149">
            <v>-8291.4140000000007</v>
          </cell>
        </row>
        <row r="1150">
          <cell r="C1150">
            <v>-18.645949999999999</v>
          </cell>
          <cell r="E1150">
            <v>-8317.8490000000002</v>
          </cell>
        </row>
        <row r="1151">
          <cell r="C1151">
            <v>-18.64996</v>
          </cell>
          <cell r="E1151">
            <v>-8344.2649999999994</v>
          </cell>
        </row>
        <row r="1152">
          <cell r="C1152">
            <v>-18.653970000000001</v>
          </cell>
          <cell r="E1152">
            <v>-8370.4490000000005</v>
          </cell>
        </row>
        <row r="1153">
          <cell r="C1153">
            <v>-18.657910000000001</v>
          </cell>
          <cell r="E1153">
            <v>-8396.1669999999995</v>
          </cell>
        </row>
        <row r="1154">
          <cell r="C1154">
            <v>-18.661919999999999</v>
          </cell>
          <cell r="E1154">
            <v>-8421.2610000000004</v>
          </cell>
        </row>
        <row r="1155">
          <cell r="C1155">
            <v>-18.667960000000001</v>
          </cell>
          <cell r="E1155">
            <v>-8457.741</v>
          </cell>
        </row>
        <row r="1156">
          <cell r="C1156">
            <v>-18.673929999999999</v>
          </cell>
          <cell r="E1156">
            <v>-8492.9439999999995</v>
          </cell>
        </row>
        <row r="1157">
          <cell r="C1157">
            <v>-18.679970000000001</v>
          </cell>
          <cell r="E1157">
            <v>-8526.7160000000003</v>
          </cell>
        </row>
        <row r="1158">
          <cell r="C1158">
            <v>-18.685949999999998</v>
          </cell>
          <cell r="E1158">
            <v>-8559.1849999999995</v>
          </cell>
        </row>
        <row r="1159">
          <cell r="C1159">
            <v>-18.691929999999999</v>
          </cell>
          <cell r="E1159">
            <v>-8590.6949999999997</v>
          </cell>
        </row>
        <row r="1160">
          <cell r="C1160">
            <v>-18.69791</v>
          </cell>
          <cell r="E1160">
            <v>-8621.3529999999992</v>
          </cell>
        </row>
        <row r="1161">
          <cell r="C1161">
            <v>-18.703949999999999</v>
          </cell>
          <cell r="E1161">
            <v>-8650.8179999999993</v>
          </cell>
        </row>
        <row r="1162">
          <cell r="C1162">
            <v>-18.70993</v>
          </cell>
          <cell r="E1162">
            <v>-8679.366</v>
          </cell>
        </row>
        <row r="1163">
          <cell r="C1163">
            <v>-18.715969999999999</v>
          </cell>
          <cell r="E1163">
            <v>-8707.4509999999991</v>
          </cell>
        </row>
        <row r="1164">
          <cell r="C1164">
            <v>-18.72195</v>
          </cell>
          <cell r="E1164">
            <v>-8735.2260000000006</v>
          </cell>
        </row>
        <row r="1165">
          <cell r="C1165">
            <v>-18.727930000000001</v>
          </cell>
          <cell r="E1165">
            <v>-8762.7000000000007</v>
          </cell>
        </row>
        <row r="1166">
          <cell r="C1166">
            <v>-18.73396</v>
          </cell>
          <cell r="E1166">
            <v>-8789.4860000000008</v>
          </cell>
        </row>
        <row r="1167">
          <cell r="C1167">
            <v>-18.739940000000001</v>
          </cell>
          <cell r="E1167">
            <v>-8816.0120000000006</v>
          </cell>
        </row>
        <row r="1168">
          <cell r="C1168">
            <v>-18.745979999999999</v>
          </cell>
          <cell r="E1168">
            <v>-8842.5139999999992</v>
          </cell>
        </row>
        <row r="1169">
          <cell r="C1169">
            <v>-18.75196</v>
          </cell>
          <cell r="E1169">
            <v>-8869.0920000000006</v>
          </cell>
        </row>
        <row r="1170">
          <cell r="C1170">
            <v>-18.757940000000001</v>
          </cell>
          <cell r="E1170">
            <v>-8895.7350000000006</v>
          </cell>
        </row>
        <row r="1171">
          <cell r="C1171">
            <v>-18.763919999999999</v>
          </cell>
          <cell r="E1171">
            <v>-8922.5990000000002</v>
          </cell>
        </row>
        <row r="1172">
          <cell r="C1172">
            <v>-18.769960000000001</v>
          </cell>
          <cell r="E1172">
            <v>-8949.6180000000004</v>
          </cell>
        </row>
        <row r="1173">
          <cell r="C1173">
            <v>-18.775939999999999</v>
          </cell>
          <cell r="E1173">
            <v>-8976.223</v>
          </cell>
        </row>
        <row r="1174">
          <cell r="C1174">
            <v>-18.781970000000001</v>
          </cell>
          <cell r="E1174">
            <v>-9002.4680000000008</v>
          </cell>
        </row>
        <row r="1175">
          <cell r="C1175">
            <v>-18.787890000000001</v>
          </cell>
          <cell r="E1175">
            <v>-9028.5560000000005</v>
          </cell>
        </row>
        <row r="1176">
          <cell r="C1176">
            <v>-18.79393</v>
          </cell>
          <cell r="E1176">
            <v>-9054.6890000000003</v>
          </cell>
        </row>
        <row r="1177">
          <cell r="C1177">
            <v>-18.799910000000001</v>
          </cell>
          <cell r="E1177">
            <v>-9080.9789999999994</v>
          </cell>
        </row>
        <row r="1178">
          <cell r="C1178">
            <v>-18.805949999999999</v>
          </cell>
          <cell r="E1178">
            <v>-9107.3610000000008</v>
          </cell>
        </row>
        <row r="1179">
          <cell r="C1179">
            <v>-18.811869999999999</v>
          </cell>
          <cell r="E1179">
            <v>-9133.7119999999995</v>
          </cell>
        </row>
        <row r="1180">
          <cell r="C1180">
            <v>-18.817910000000001</v>
          </cell>
          <cell r="E1180">
            <v>-9160.16</v>
          </cell>
        </row>
        <row r="1181">
          <cell r="C1181">
            <v>-18.82395</v>
          </cell>
          <cell r="E1181">
            <v>-9186.7919999999995</v>
          </cell>
        </row>
        <row r="1182">
          <cell r="C1182">
            <v>-18.829930000000001</v>
          </cell>
          <cell r="E1182">
            <v>-9213.491</v>
          </cell>
        </row>
        <row r="1183">
          <cell r="C1183">
            <v>-18.83597</v>
          </cell>
          <cell r="E1183">
            <v>-9240.5190000000002</v>
          </cell>
        </row>
        <row r="1184">
          <cell r="C1184">
            <v>-18.841940000000001</v>
          </cell>
          <cell r="E1184">
            <v>-9267.7000000000007</v>
          </cell>
        </row>
        <row r="1185">
          <cell r="C1185">
            <v>-18.84798</v>
          </cell>
          <cell r="E1185">
            <v>-9294.9789999999994</v>
          </cell>
        </row>
        <row r="1186">
          <cell r="C1186">
            <v>-18.853899999999999</v>
          </cell>
          <cell r="E1186">
            <v>-9322.33</v>
          </cell>
        </row>
        <row r="1187">
          <cell r="C1187">
            <v>-18.859940000000002</v>
          </cell>
          <cell r="E1187">
            <v>-9349.7669999999998</v>
          </cell>
        </row>
        <row r="1188">
          <cell r="C1188">
            <v>-18.865860000000001</v>
          </cell>
          <cell r="E1188">
            <v>-9376.8340000000007</v>
          </cell>
        </row>
        <row r="1189">
          <cell r="C1189">
            <v>-18.871960000000001</v>
          </cell>
          <cell r="E1189">
            <v>-9403.3950000000004</v>
          </cell>
        </row>
        <row r="1190">
          <cell r="C1190">
            <v>-18.877880000000001</v>
          </cell>
          <cell r="E1190">
            <v>-9429.5460000000003</v>
          </cell>
        </row>
        <row r="1191">
          <cell r="C1191">
            <v>-18.88589</v>
          </cell>
          <cell r="E1191">
            <v>-9459.393</v>
          </cell>
        </row>
        <row r="1192">
          <cell r="C1192">
            <v>-18.89593</v>
          </cell>
          <cell r="E1192">
            <v>-9487.7450000000008</v>
          </cell>
        </row>
        <row r="1193">
          <cell r="C1193">
            <v>-18.905799999999999</v>
          </cell>
          <cell r="E1193">
            <v>-9514.8880000000008</v>
          </cell>
        </row>
        <row r="1194">
          <cell r="C1194">
            <v>-18.915780000000002</v>
          </cell>
          <cell r="E1194">
            <v>-9546.6110000000008</v>
          </cell>
        </row>
        <row r="1195">
          <cell r="C1195">
            <v>-18.9238</v>
          </cell>
          <cell r="E1195">
            <v>-9577.0020000000004</v>
          </cell>
        </row>
        <row r="1196">
          <cell r="C1196">
            <v>-18.929829999999999</v>
          </cell>
          <cell r="E1196">
            <v>-9602.6010000000006</v>
          </cell>
        </row>
        <row r="1197">
          <cell r="C1197">
            <v>-18.93581</v>
          </cell>
          <cell r="E1197">
            <v>-9630.1260000000002</v>
          </cell>
        </row>
        <row r="1198">
          <cell r="C1198">
            <v>-18.941849999999999</v>
          </cell>
          <cell r="E1198">
            <v>-9659.0840000000007</v>
          </cell>
        </row>
        <row r="1199">
          <cell r="C1199">
            <v>-18.94783</v>
          </cell>
          <cell r="E1199">
            <v>-9688.9069999999992</v>
          </cell>
        </row>
        <row r="1200">
          <cell r="C1200">
            <v>-18.953810000000001</v>
          </cell>
          <cell r="E1200">
            <v>-9719.232</v>
          </cell>
        </row>
        <row r="1201">
          <cell r="C1201">
            <v>-18.959790000000002</v>
          </cell>
          <cell r="E1201">
            <v>-9749.0300000000007</v>
          </cell>
        </row>
        <row r="1202">
          <cell r="C1202">
            <v>-18.9678</v>
          </cell>
          <cell r="E1202">
            <v>-9774.8940000000002</v>
          </cell>
        </row>
        <row r="1203">
          <cell r="C1203">
            <v>-18.98986</v>
          </cell>
          <cell r="E1203">
            <v>-9749.3389999999999</v>
          </cell>
        </row>
        <row r="1204">
          <cell r="C1204">
            <v>-19.007860000000001</v>
          </cell>
          <cell r="E1204">
            <v>-9775.6209999999992</v>
          </cell>
        </row>
        <row r="1205">
          <cell r="C1205">
            <v>-19.015809999999998</v>
          </cell>
          <cell r="E1205">
            <v>-9807.67</v>
          </cell>
        </row>
        <row r="1206">
          <cell r="C1206">
            <v>-19.021850000000001</v>
          </cell>
          <cell r="E1206">
            <v>-9837.86</v>
          </cell>
        </row>
        <row r="1207">
          <cell r="C1207">
            <v>-19.027830000000002</v>
          </cell>
          <cell r="E1207">
            <v>-9871.6229999999996</v>
          </cell>
        </row>
        <row r="1208">
          <cell r="C1208">
            <v>-19.033809999999999</v>
          </cell>
          <cell r="E1208">
            <v>-9907.6569999999992</v>
          </cell>
        </row>
        <row r="1209">
          <cell r="C1209">
            <v>-19.039850000000001</v>
          </cell>
          <cell r="E1209">
            <v>-9944.5499999999993</v>
          </cell>
        </row>
        <row r="1210">
          <cell r="C1210">
            <v>-19.045829999999999</v>
          </cell>
          <cell r="E1210">
            <v>-9981.5360000000001</v>
          </cell>
        </row>
        <row r="1211">
          <cell r="C1211">
            <v>-19.05181</v>
          </cell>
          <cell r="E1211">
            <v>-10018.379999999999</v>
          </cell>
        </row>
        <row r="1212">
          <cell r="C1212">
            <v>-19.057780000000001</v>
          </cell>
          <cell r="E1212">
            <v>-10054.209999999999</v>
          </cell>
        </row>
        <row r="1213">
          <cell r="C1213">
            <v>-19.06382</v>
          </cell>
          <cell r="E1213">
            <v>-10087.41</v>
          </cell>
        </row>
        <row r="1214">
          <cell r="C1214">
            <v>-19.069800000000001</v>
          </cell>
          <cell r="E1214">
            <v>-10118.65</v>
          </cell>
        </row>
        <row r="1215">
          <cell r="C1215">
            <v>-19.075839999999999</v>
          </cell>
          <cell r="E1215">
            <v>-10148.950000000001</v>
          </cell>
        </row>
        <row r="1216">
          <cell r="C1216">
            <v>-19.08182</v>
          </cell>
          <cell r="E1216">
            <v>-10179.15</v>
          </cell>
        </row>
        <row r="1217">
          <cell r="C1217">
            <v>-19.08792</v>
          </cell>
          <cell r="E1217">
            <v>-10209.57</v>
          </cell>
        </row>
        <row r="1218">
          <cell r="C1218">
            <v>-19.09384</v>
          </cell>
          <cell r="E1218">
            <v>-10240.26</v>
          </cell>
        </row>
        <row r="1219">
          <cell r="C1219">
            <v>-19.099879999999999</v>
          </cell>
          <cell r="E1219">
            <v>-10271.700000000001</v>
          </cell>
        </row>
        <row r="1220">
          <cell r="C1220">
            <v>-19.105799999999999</v>
          </cell>
          <cell r="E1220">
            <v>-10303.950000000001</v>
          </cell>
        </row>
        <row r="1221">
          <cell r="C1221">
            <v>-19.111830000000001</v>
          </cell>
          <cell r="E1221">
            <v>-10336.61</v>
          </cell>
        </row>
        <row r="1222">
          <cell r="C1222">
            <v>-19.117809999999999</v>
          </cell>
          <cell r="E1222">
            <v>-10369.33</v>
          </cell>
        </row>
        <row r="1223">
          <cell r="C1223">
            <v>-19.12379</v>
          </cell>
          <cell r="E1223">
            <v>-10401.629999999999</v>
          </cell>
        </row>
        <row r="1224">
          <cell r="C1224">
            <v>-19.129770000000001</v>
          </cell>
          <cell r="E1224">
            <v>-10433.780000000001</v>
          </cell>
        </row>
        <row r="1225">
          <cell r="C1225">
            <v>-19.135809999999999</v>
          </cell>
          <cell r="E1225">
            <v>-10465.69</v>
          </cell>
        </row>
        <row r="1226">
          <cell r="C1226">
            <v>-19.141850000000002</v>
          </cell>
          <cell r="E1226">
            <v>-10496.65</v>
          </cell>
        </row>
        <row r="1227">
          <cell r="C1227">
            <v>-19.147829999999999</v>
          </cell>
          <cell r="E1227">
            <v>-10527.15</v>
          </cell>
        </row>
        <row r="1228">
          <cell r="C1228">
            <v>-19.153870000000001</v>
          </cell>
          <cell r="E1228">
            <v>-10557.66</v>
          </cell>
        </row>
        <row r="1229">
          <cell r="C1229">
            <v>-19.159839999999999</v>
          </cell>
          <cell r="E1229">
            <v>-10588.58</v>
          </cell>
        </row>
        <row r="1230">
          <cell r="C1230">
            <v>-19.165880000000001</v>
          </cell>
          <cell r="E1230">
            <v>-10619.59</v>
          </cell>
        </row>
        <row r="1231">
          <cell r="C1231">
            <v>-19.171859999999999</v>
          </cell>
          <cell r="E1231">
            <v>-10650.7</v>
          </cell>
        </row>
        <row r="1232">
          <cell r="C1232">
            <v>-19.177900000000001</v>
          </cell>
          <cell r="E1232">
            <v>-10682.08</v>
          </cell>
        </row>
        <row r="1233">
          <cell r="C1233">
            <v>-19.183879999999998</v>
          </cell>
          <cell r="E1233">
            <v>-10713.47</v>
          </cell>
        </row>
        <row r="1234">
          <cell r="C1234">
            <v>-19.189920000000001</v>
          </cell>
          <cell r="E1234">
            <v>-10744.95</v>
          </cell>
        </row>
        <row r="1235">
          <cell r="C1235">
            <v>-19.195900000000002</v>
          </cell>
          <cell r="E1235">
            <v>-10776.77</v>
          </cell>
        </row>
        <row r="1236">
          <cell r="C1236">
            <v>-19.20194</v>
          </cell>
          <cell r="E1236">
            <v>-10808.74</v>
          </cell>
        </row>
        <row r="1237">
          <cell r="C1237">
            <v>-19.207909999999998</v>
          </cell>
          <cell r="E1237">
            <v>-10840.62</v>
          </cell>
        </row>
        <row r="1238">
          <cell r="C1238">
            <v>-19.213950000000001</v>
          </cell>
          <cell r="E1238">
            <v>-10872.52</v>
          </cell>
        </row>
        <row r="1239">
          <cell r="C1239">
            <v>-19.21987</v>
          </cell>
          <cell r="E1239">
            <v>-10904.5</v>
          </cell>
        </row>
        <row r="1240">
          <cell r="C1240">
            <v>-19.225909999999999</v>
          </cell>
          <cell r="E1240">
            <v>-10936.46</v>
          </cell>
        </row>
        <row r="1241">
          <cell r="C1241">
            <v>-19.231829999999999</v>
          </cell>
          <cell r="E1241">
            <v>-10968.52</v>
          </cell>
        </row>
        <row r="1242">
          <cell r="C1242">
            <v>-19.237929999999999</v>
          </cell>
          <cell r="E1242">
            <v>-11000.83</v>
          </cell>
        </row>
        <row r="1243">
          <cell r="C1243">
            <v>-19.243849999999998</v>
          </cell>
          <cell r="E1243">
            <v>-11033.53</v>
          </cell>
        </row>
        <row r="1244">
          <cell r="C1244">
            <v>-19.249890000000001</v>
          </cell>
          <cell r="E1244">
            <v>-11066.57</v>
          </cell>
        </row>
        <row r="1245">
          <cell r="C1245">
            <v>-19.25581</v>
          </cell>
          <cell r="E1245">
            <v>-11099.68</v>
          </cell>
        </row>
        <row r="1246">
          <cell r="C1246">
            <v>-19.26191</v>
          </cell>
          <cell r="E1246">
            <v>-11132.46</v>
          </cell>
        </row>
        <row r="1247">
          <cell r="C1247">
            <v>-19.26783</v>
          </cell>
          <cell r="E1247">
            <v>-11164.97</v>
          </cell>
        </row>
        <row r="1248">
          <cell r="C1248">
            <v>-19.273859999999999</v>
          </cell>
          <cell r="E1248">
            <v>-11197.11</v>
          </cell>
        </row>
        <row r="1249">
          <cell r="C1249">
            <v>-19.27984</v>
          </cell>
          <cell r="E1249">
            <v>-11229.11</v>
          </cell>
        </row>
        <row r="1250">
          <cell r="C1250">
            <v>-19.285879999999999</v>
          </cell>
          <cell r="E1250">
            <v>-11261.13</v>
          </cell>
        </row>
        <row r="1251">
          <cell r="C1251">
            <v>-19.29186</v>
          </cell>
          <cell r="E1251">
            <v>-11293.28</v>
          </cell>
        </row>
        <row r="1252">
          <cell r="C1252">
            <v>-19.297899999999998</v>
          </cell>
          <cell r="E1252">
            <v>-11325.47</v>
          </cell>
        </row>
        <row r="1253">
          <cell r="C1253">
            <v>-19.303820000000002</v>
          </cell>
          <cell r="E1253">
            <v>-11357.35</v>
          </cell>
        </row>
        <row r="1254">
          <cell r="C1254">
            <v>-19.30986</v>
          </cell>
          <cell r="E1254">
            <v>-11387.87</v>
          </cell>
        </row>
        <row r="1255">
          <cell r="C1255">
            <v>-19.315840000000001</v>
          </cell>
          <cell r="E1255">
            <v>-11415.91</v>
          </cell>
        </row>
        <row r="1256">
          <cell r="C1256">
            <v>-19.321809999999999</v>
          </cell>
          <cell r="E1256">
            <v>-11442.77</v>
          </cell>
        </row>
        <row r="1257">
          <cell r="C1257">
            <v>-19.32779</v>
          </cell>
          <cell r="E1257">
            <v>-11467.94</v>
          </cell>
        </row>
        <row r="1258">
          <cell r="C1258">
            <v>-19.335809999999999</v>
          </cell>
          <cell r="E1258">
            <v>-11501.16</v>
          </cell>
        </row>
        <row r="1259">
          <cell r="C1259">
            <v>-19.341840000000001</v>
          </cell>
          <cell r="E1259">
            <v>-11527.76</v>
          </cell>
        </row>
        <row r="1260">
          <cell r="C1260">
            <v>-19.34788</v>
          </cell>
          <cell r="E1260">
            <v>-11556.5</v>
          </cell>
        </row>
        <row r="1261">
          <cell r="C1261">
            <v>-19.353860000000001</v>
          </cell>
          <cell r="E1261">
            <v>-11587.52</v>
          </cell>
        </row>
        <row r="1262">
          <cell r="C1262">
            <v>-19.3599</v>
          </cell>
          <cell r="E1262">
            <v>-11620.82</v>
          </cell>
        </row>
        <row r="1263">
          <cell r="C1263">
            <v>-19.365939999999998</v>
          </cell>
          <cell r="E1263">
            <v>-11655.88</v>
          </cell>
        </row>
        <row r="1264">
          <cell r="C1264">
            <v>-19.371980000000001</v>
          </cell>
          <cell r="E1264">
            <v>-11692.25</v>
          </cell>
        </row>
        <row r="1265">
          <cell r="C1265">
            <v>-19.377960000000002</v>
          </cell>
          <cell r="E1265">
            <v>-11729.57</v>
          </cell>
        </row>
        <row r="1266">
          <cell r="C1266">
            <v>-19.381900000000002</v>
          </cell>
          <cell r="E1266">
            <v>-11754.83</v>
          </cell>
        </row>
        <row r="1267">
          <cell r="C1267">
            <v>-19.385909999999999</v>
          </cell>
          <cell r="E1267">
            <v>-11780.2</v>
          </cell>
        </row>
        <row r="1268">
          <cell r="C1268">
            <v>-19.38991</v>
          </cell>
          <cell r="E1268">
            <v>-11805.63</v>
          </cell>
        </row>
        <row r="1269">
          <cell r="C1269">
            <v>-19.39386</v>
          </cell>
          <cell r="E1269">
            <v>-11831.16</v>
          </cell>
        </row>
        <row r="1270">
          <cell r="C1270">
            <v>-19.397870000000001</v>
          </cell>
          <cell r="E1270">
            <v>-11856.67</v>
          </cell>
        </row>
        <row r="1271">
          <cell r="C1271">
            <v>-19.401869999999999</v>
          </cell>
          <cell r="E1271">
            <v>-11882.05</v>
          </cell>
        </row>
        <row r="1272">
          <cell r="C1272">
            <v>-19.40588</v>
          </cell>
          <cell r="E1272">
            <v>-11907.36</v>
          </cell>
        </row>
        <row r="1273">
          <cell r="C1273">
            <v>-19.40982</v>
          </cell>
          <cell r="E1273">
            <v>-11932.56</v>
          </cell>
        </row>
        <row r="1274">
          <cell r="C1274">
            <v>-19.413830000000001</v>
          </cell>
          <cell r="E1274">
            <v>-11957.64</v>
          </cell>
        </row>
        <row r="1275">
          <cell r="C1275">
            <v>-19.419809999999998</v>
          </cell>
          <cell r="E1275">
            <v>-11995.01</v>
          </cell>
        </row>
        <row r="1276">
          <cell r="C1276">
            <v>-19.425789999999999</v>
          </cell>
          <cell r="E1276">
            <v>-12031.42</v>
          </cell>
        </row>
        <row r="1277">
          <cell r="C1277">
            <v>-19.43177</v>
          </cell>
          <cell r="E1277">
            <v>-12066.82</v>
          </cell>
        </row>
        <row r="1278">
          <cell r="C1278">
            <v>-19.437750000000001</v>
          </cell>
          <cell r="E1278">
            <v>-12101.67</v>
          </cell>
        </row>
        <row r="1279">
          <cell r="C1279">
            <v>-19.443729999999999</v>
          </cell>
          <cell r="E1279">
            <v>-12136.54</v>
          </cell>
        </row>
        <row r="1280">
          <cell r="C1280">
            <v>-19.4497</v>
          </cell>
          <cell r="E1280">
            <v>-12171.37</v>
          </cell>
        </row>
        <row r="1281">
          <cell r="C1281">
            <v>-19.455739999999999</v>
          </cell>
          <cell r="E1281">
            <v>-12206.73</v>
          </cell>
        </row>
        <row r="1282">
          <cell r="C1282">
            <v>-19.461780000000001</v>
          </cell>
          <cell r="E1282">
            <v>-12243.02</v>
          </cell>
        </row>
        <row r="1283">
          <cell r="C1283">
            <v>-19.46782</v>
          </cell>
          <cell r="E1283">
            <v>-12280.21</v>
          </cell>
        </row>
        <row r="1284">
          <cell r="C1284">
            <v>-19.471830000000001</v>
          </cell>
          <cell r="E1284">
            <v>-12305.53</v>
          </cell>
        </row>
        <row r="1285">
          <cell r="C1285">
            <v>-19.475770000000001</v>
          </cell>
          <cell r="E1285">
            <v>-12331.03</v>
          </cell>
        </row>
        <row r="1286">
          <cell r="C1286">
            <v>-19.479839999999999</v>
          </cell>
          <cell r="E1286">
            <v>-12356.67</v>
          </cell>
        </row>
        <row r="1287">
          <cell r="C1287">
            <v>-19.483779999999999</v>
          </cell>
          <cell r="E1287">
            <v>-12382.53</v>
          </cell>
        </row>
        <row r="1288">
          <cell r="C1288">
            <v>-19.487729999999999</v>
          </cell>
          <cell r="E1288">
            <v>-12408.65</v>
          </cell>
        </row>
        <row r="1289">
          <cell r="C1289">
            <v>-19.491790000000002</v>
          </cell>
          <cell r="E1289">
            <v>-12434.57</v>
          </cell>
        </row>
        <row r="1290">
          <cell r="C1290">
            <v>-19.495740000000001</v>
          </cell>
          <cell r="E1290">
            <v>-12459.77</v>
          </cell>
        </row>
        <row r="1291">
          <cell r="C1291">
            <v>-19.501719999999999</v>
          </cell>
          <cell r="E1291">
            <v>-12496.3</v>
          </cell>
        </row>
        <row r="1292">
          <cell r="C1292">
            <v>-19.507819999999999</v>
          </cell>
          <cell r="E1292">
            <v>-12532.29</v>
          </cell>
        </row>
        <row r="1293">
          <cell r="C1293">
            <v>-19.5138</v>
          </cell>
          <cell r="E1293">
            <v>-12568.22</v>
          </cell>
        </row>
        <row r="1294">
          <cell r="C1294">
            <v>-19.529820000000001</v>
          </cell>
          <cell r="E1294">
            <v>-12529.9</v>
          </cell>
        </row>
        <row r="1295">
          <cell r="C1295">
            <v>-19.533770000000001</v>
          </cell>
          <cell r="E1295">
            <v>-12485.12</v>
          </cell>
        </row>
        <row r="1296">
          <cell r="C1296">
            <v>-19.537769999999998</v>
          </cell>
          <cell r="E1296">
            <v>-12438.7</v>
          </cell>
        </row>
        <row r="1297">
          <cell r="C1297">
            <v>-19.541840000000001</v>
          </cell>
          <cell r="E1297">
            <v>-12395.43</v>
          </cell>
        </row>
        <row r="1298">
          <cell r="C1298">
            <v>-19.54579</v>
          </cell>
          <cell r="E1298">
            <v>-12358.57</v>
          </cell>
        </row>
        <row r="1299">
          <cell r="C1299">
            <v>-19.549790000000002</v>
          </cell>
          <cell r="E1299">
            <v>-12328.9</v>
          </cell>
        </row>
        <row r="1300">
          <cell r="C1300">
            <v>-19.55583</v>
          </cell>
          <cell r="E1300">
            <v>-12297.93</v>
          </cell>
        </row>
        <row r="1301">
          <cell r="C1301">
            <v>-19.57789</v>
          </cell>
          <cell r="E1301">
            <v>-12326.38</v>
          </cell>
        </row>
        <row r="1302">
          <cell r="C1302">
            <v>-19.58381</v>
          </cell>
          <cell r="E1302">
            <v>-12365.14</v>
          </cell>
        </row>
        <row r="1303">
          <cell r="C1303">
            <v>-19.587879999999998</v>
          </cell>
          <cell r="E1303">
            <v>-12395.17</v>
          </cell>
        </row>
        <row r="1304">
          <cell r="C1304">
            <v>-19.591819999999998</v>
          </cell>
          <cell r="E1304">
            <v>-12427.68</v>
          </cell>
        </row>
        <row r="1305">
          <cell r="C1305">
            <v>-19.595829999999999</v>
          </cell>
          <cell r="E1305">
            <v>-12461.93</v>
          </cell>
        </row>
        <row r="1306">
          <cell r="C1306">
            <v>-19.599900000000002</v>
          </cell>
          <cell r="E1306">
            <v>-12497.45</v>
          </cell>
        </row>
        <row r="1307">
          <cell r="C1307">
            <v>-19.603840000000002</v>
          </cell>
          <cell r="E1307">
            <v>-12533.77</v>
          </cell>
        </row>
        <row r="1308">
          <cell r="C1308">
            <v>-19.607849999999999</v>
          </cell>
          <cell r="E1308">
            <v>-12570.59</v>
          </cell>
        </row>
        <row r="1309">
          <cell r="C1309">
            <v>-19.61185</v>
          </cell>
          <cell r="E1309">
            <v>-12607.78</v>
          </cell>
        </row>
        <row r="1310">
          <cell r="C1310">
            <v>-19.615860000000001</v>
          </cell>
          <cell r="E1310">
            <v>-12645.08</v>
          </cell>
        </row>
        <row r="1311">
          <cell r="C1311">
            <v>-19.619869999999999</v>
          </cell>
          <cell r="E1311">
            <v>-12681.99</v>
          </cell>
        </row>
        <row r="1312">
          <cell r="C1312">
            <v>-19.62387</v>
          </cell>
          <cell r="E1312">
            <v>-12715.71</v>
          </cell>
        </row>
        <row r="1313">
          <cell r="C1313">
            <v>-19.627880000000001</v>
          </cell>
          <cell r="E1313">
            <v>-12742.56</v>
          </cell>
        </row>
        <row r="1314">
          <cell r="C1314">
            <v>-19.63391</v>
          </cell>
          <cell r="E1314">
            <v>-12772.94</v>
          </cell>
        </row>
        <row r="1315">
          <cell r="C1315">
            <v>-19.639890000000001</v>
          </cell>
          <cell r="E1315">
            <v>-12798.52</v>
          </cell>
        </row>
        <row r="1316">
          <cell r="C1316">
            <v>-19.64593</v>
          </cell>
          <cell r="E1316">
            <v>-12824.95</v>
          </cell>
        </row>
        <row r="1317">
          <cell r="C1317">
            <v>-19.65185</v>
          </cell>
          <cell r="E1317">
            <v>-12854.71</v>
          </cell>
        </row>
        <row r="1318">
          <cell r="C1318">
            <v>-19.657889999999998</v>
          </cell>
          <cell r="E1318">
            <v>-12887.88</v>
          </cell>
        </row>
        <row r="1319">
          <cell r="C1319">
            <v>-19.663810000000002</v>
          </cell>
          <cell r="E1319">
            <v>-12924.2</v>
          </cell>
        </row>
        <row r="1320">
          <cell r="C1320">
            <v>-19.66788</v>
          </cell>
          <cell r="E1320">
            <v>-12949.29</v>
          </cell>
        </row>
        <row r="1321">
          <cell r="C1321">
            <v>-19.673860000000001</v>
          </cell>
          <cell r="E1321">
            <v>-12908.78</v>
          </cell>
        </row>
        <row r="1322">
          <cell r="C1322">
            <v>-19.675889999999999</v>
          </cell>
          <cell r="E1322">
            <v>-12842.43</v>
          </cell>
        </row>
        <row r="1323">
          <cell r="C1323">
            <v>-19.67792</v>
          </cell>
          <cell r="E1323">
            <v>-12749.22</v>
          </cell>
        </row>
        <row r="1324">
          <cell r="C1324">
            <v>-19.679950000000002</v>
          </cell>
          <cell r="E1324">
            <v>-12634.74</v>
          </cell>
        </row>
        <row r="1325">
          <cell r="C1325">
            <v>-19.681989999999999</v>
          </cell>
          <cell r="E1325">
            <v>-12504.37</v>
          </cell>
        </row>
        <row r="1326">
          <cell r="C1326">
            <v>-19.68402</v>
          </cell>
          <cell r="E1326">
            <v>-12362.74</v>
          </cell>
        </row>
        <row r="1327">
          <cell r="C1327">
            <v>-19.68599</v>
          </cell>
          <cell r="E1327">
            <v>-12213.96</v>
          </cell>
        </row>
        <row r="1328">
          <cell r="C1328">
            <v>-19.688020000000002</v>
          </cell>
          <cell r="E1328">
            <v>-12061.64</v>
          </cell>
        </row>
        <row r="1329">
          <cell r="C1329">
            <v>-19.690059999999999</v>
          </cell>
          <cell r="E1329">
            <v>-11908.85</v>
          </cell>
        </row>
        <row r="1330">
          <cell r="C1330">
            <v>-19.69209</v>
          </cell>
          <cell r="E1330">
            <v>-11758.13</v>
          </cell>
        </row>
        <row r="1331">
          <cell r="C1331">
            <v>-19.694120000000002</v>
          </cell>
          <cell r="E1331">
            <v>-11611.59</v>
          </cell>
        </row>
        <row r="1332">
          <cell r="C1332">
            <v>-19.696159999999999</v>
          </cell>
          <cell r="E1332">
            <v>-11470.93</v>
          </cell>
        </row>
        <row r="1333">
          <cell r="C1333">
            <v>-19.698129999999999</v>
          </cell>
          <cell r="E1333">
            <v>-11337.44</v>
          </cell>
        </row>
        <row r="1334">
          <cell r="C1334">
            <v>-19.70016</v>
          </cell>
          <cell r="E1334">
            <v>-11212.02</v>
          </cell>
        </row>
        <row r="1335">
          <cell r="C1335">
            <v>-19.702200000000001</v>
          </cell>
          <cell r="E1335">
            <v>-11095.37</v>
          </cell>
        </row>
        <row r="1336">
          <cell r="C1336">
            <v>-19.704170000000001</v>
          </cell>
          <cell r="E1336">
            <v>-10987.99</v>
          </cell>
        </row>
        <row r="1337">
          <cell r="C1337">
            <v>-19.706199999999999</v>
          </cell>
          <cell r="E1337">
            <v>-10890.2</v>
          </cell>
        </row>
        <row r="1338">
          <cell r="C1338">
            <v>-19.70823</v>
          </cell>
          <cell r="E1338">
            <v>-10802.14</v>
          </cell>
        </row>
        <row r="1339">
          <cell r="C1339">
            <v>-19.71021</v>
          </cell>
          <cell r="E1339">
            <v>-10723.75</v>
          </cell>
        </row>
        <row r="1340">
          <cell r="C1340">
            <v>-19.712240000000001</v>
          </cell>
          <cell r="E1340">
            <v>-10654.89</v>
          </cell>
        </row>
        <row r="1341">
          <cell r="C1341">
            <v>-19.714210000000001</v>
          </cell>
          <cell r="E1341">
            <v>-10595.31</v>
          </cell>
        </row>
        <row r="1342">
          <cell r="C1342">
            <v>-19.716249999999999</v>
          </cell>
          <cell r="E1342">
            <v>-10544.66</v>
          </cell>
        </row>
        <row r="1343">
          <cell r="C1343">
            <v>-19.718219999999999</v>
          </cell>
          <cell r="E1343">
            <v>-10502.49</v>
          </cell>
        </row>
        <row r="1344">
          <cell r="C1344">
            <v>-19.72025</v>
          </cell>
          <cell r="E1344">
            <v>-10468.32</v>
          </cell>
        </row>
        <row r="1345">
          <cell r="C1345">
            <v>-19.722290000000001</v>
          </cell>
          <cell r="E1345">
            <v>-10441.61</v>
          </cell>
        </row>
        <row r="1346">
          <cell r="C1346">
            <v>-19.726289999999999</v>
          </cell>
          <cell r="E1346">
            <v>-10408.1</v>
          </cell>
        </row>
        <row r="1347">
          <cell r="C1347">
            <v>-19.742370000000001</v>
          </cell>
          <cell r="E1347">
            <v>-10433.6</v>
          </cell>
        </row>
        <row r="1348">
          <cell r="C1348">
            <v>-19.746379999999998</v>
          </cell>
          <cell r="E1348">
            <v>-10460.73</v>
          </cell>
        </row>
        <row r="1349">
          <cell r="C1349">
            <v>-19.750389999999999</v>
          </cell>
          <cell r="E1349">
            <v>-10492.18</v>
          </cell>
        </row>
        <row r="1350">
          <cell r="C1350">
            <v>-19.754390000000001</v>
          </cell>
          <cell r="E1350">
            <v>-10526.77</v>
          </cell>
        </row>
        <row r="1351">
          <cell r="C1351">
            <v>-19.758400000000002</v>
          </cell>
          <cell r="E1351">
            <v>-10563.04</v>
          </cell>
        </row>
        <row r="1352">
          <cell r="C1352">
            <v>-19.7624</v>
          </cell>
          <cell r="E1352">
            <v>-10600.24</v>
          </cell>
        </row>
        <row r="1353">
          <cell r="C1353">
            <v>-19.76641</v>
          </cell>
          <cell r="E1353">
            <v>-10637.24</v>
          </cell>
        </row>
        <row r="1354">
          <cell r="C1354">
            <v>-19.77036</v>
          </cell>
          <cell r="E1354">
            <v>-10670.53</v>
          </cell>
        </row>
        <row r="1355">
          <cell r="C1355">
            <v>-19.774360000000001</v>
          </cell>
          <cell r="E1355">
            <v>-10699.93</v>
          </cell>
        </row>
        <row r="1356">
          <cell r="C1356">
            <v>-19.778369999999999</v>
          </cell>
          <cell r="E1356">
            <v>-10727.03</v>
          </cell>
        </row>
        <row r="1357">
          <cell r="C1357">
            <v>-19.78237</v>
          </cell>
          <cell r="E1357">
            <v>-10752.7</v>
          </cell>
        </row>
        <row r="1358">
          <cell r="C1358">
            <v>-19.786380000000001</v>
          </cell>
          <cell r="E1358">
            <v>-10777.88</v>
          </cell>
        </row>
        <row r="1359">
          <cell r="C1359">
            <v>-19.790389999999999</v>
          </cell>
          <cell r="E1359">
            <v>-10803.4</v>
          </cell>
        </row>
        <row r="1360">
          <cell r="C1360">
            <v>-19.79439</v>
          </cell>
          <cell r="E1360">
            <v>-10829.7</v>
          </cell>
        </row>
        <row r="1361">
          <cell r="C1361">
            <v>-19.798400000000001</v>
          </cell>
          <cell r="E1361">
            <v>-10857.13</v>
          </cell>
        </row>
        <row r="1362">
          <cell r="C1362">
            <v>-19.802399999999999</v>
          </cell>
          <cell r="E1362">
            <v>-10885.9</v>
          </cell>
        </row>
        <row r="1363">
          <cell r="C1363">
            <v>-19.806349999999998</v>
          </cell>
          <cell r="E1363">
            <v>-10916.14</v>
          </cell>
        </row>
        <row r="1364">
          <cell r="C1364">
            <v>-19.81035</v>
          </cell>
          <cell r="E1364">
            <v>-10947.83</v>
          </cell>
        </row>
        <row r="1365">
          <cell r="C1365">
            <v>-19.814360000000001</v>
          </cell>
          <cell r="E1365">
            <v>-10980.94</v>
          </cell>
        </row>
        <row r="1366">
          <cell r="C1366">
            <v>-19.81831</v>
          </cell>
          <cell r="E1366">
            <v>-11015.21</v>
          </cell>
        </row>
        <row r="1367">
          <cell r="C1367">
            <v>-19.822310000000002</v>
          </cell>
          <cell r="E1367">
            <v>-11050.08</v>
          </cell>
        </row>
        <row r="1368">
          <cell r="C1368">
            <v>-19.826260000000001</v>
          </cell>
          <cell r="E1368">
            <v>-11085.56</v>
          </cell>
        </row>
        <row r="1369">
          <cell r="C1369">
            <v>-19.830200000000001</v>
          </cell>
          <cell r="E1369">
            <v>-11121.42</v>
          </cell>
        </row>
        <row r="1370">
          <cell r="C1370">
            <v>-19.83427</v>
          </cell>
          <cell r="E1370">
            <v>-11156.81</v>
          </cell>
        </row>
        <row r="1371">
          <cell r="C1371">
            <v>-19.83822</v>
          </cell>
          <cell r="E1371">
            <v>-11191.24</v>
          </cell>
        </row>
        <row r="1372">
          <cell r="C1372">
            <v>-19.842220000000001</v>
          </cell>
          <cell r="E1372">
            <v>-11217.63</v>
          </cell>
        </row>
        <row r="1373">
          <cell r="C1373">
            <v>-19.848199999999999</v>
          </cell>
          <cell r="E1373">
            <v>-11154.63</v>
          </cell>
        </row>
        <row r="1374">
          <cell r="C1374">
            <v>-19.850169999999999</v>
          </cell>
          <cell r="E1374">
            <v>-11103.08</v>
          </cell>
        </row>
        <row r="1375">
          <cell r="C1375">
            <v>-19.852209999999999</v>
          </cell>
          <cell r="E1375">
            <v>-11041.83</v>
          </cell>
        </row>
        <row r="1376">
          <cell r="C1376">
            <v>-19.854179999999999</v>
          </cell>
          <cell r="E1376">
            <v>-10972.33</v>
          </cell>
        </row>
        <row r="1377">
          <cell r="C1377">
            <v>-19.856210000000001</v>
          </cell>
          <cell r="E1377">
            <v>-10896.71</v>
          </cell>
        </row>
        <row r="1378">
          <cell r="C1378">
            <v>-19.85819</v>
          </cell>
          <cell r="E1378">
            <v>-10817.68</v>
          </cell>
        </row>
        <row r="1379">
          <cell r="C1379">
            <v>-19.860220000000002</v>
          </cell>
          <cell r="E1379">
            <v>-10737.31</v>
          </cell>
        </row>
        <row r="1380">
          <cell r="C1380">
            <v>-19.862189999999998</v>
          </cell>
          <cell r="E1380">
            <v>-10657.06</v>
          </cell>
        </row>
        <row r="1381">
          <cell r="C1381">
            <v>-19.864170000000001</v>
          </cell>
          <cell r="E1381">
            <v>-10578.27</v>
          </cell>
        </row>
        <row r="1382">
          <cell r="C1382">
            <v>-19.866199999999999</v>
          </cell>
          <cell r="E1382">
            <v>-10502.07</v>
          </cell>
        </row>
        <row r="1383">
          <cell r="C1383">
            <v>-19.868230000000001</v>
          </cell>
          <cell r="E1383">
            <v>-10429.16</v>
          </cell>
        </row>
        <row r="1384">
          <cell r="C1384">
            <v>-19.870270000000001</v>
          </cell>
          <cell r="E1384">
            <v>-10359.84</v>
          </cell>
        </row>
        <row r="1385">
          <cell r="C1385">
            <v>-19.872240000000001</v>
          </cell>
          <cell r="E1385">
            <v>-10294.469999999999</v>
          </cell>
        </row>
        <row r="1386">
          <cell r="C1386">
            <v>-19.874210000000001</v>
          </cell>
          <cell r="E1386">
            <v>-10233.52</v>
          </cell>
        </row>
        <row r="1387">
          <cell r="C1387">
            <v>-19.876239999999999</v>
          </cell>
          <cell r="E1387">
            <v>-10177.43</v>
          </cell>
        </row>
        <row r="1388">
          <cell r="C1388">
            <v>-19.878219999999999</v>
          </cell>
          <cell r="E1388">
            <v>-10126.450000000001</v>
          </cell>
        </row>
        <row r="1389">
          <cell r="C1389">
            <v>-19.88025</v>
          </cell>
          <cell r="E1389">
            <v>-10080.700000000001</v>
          </cell>
        </row>
        <row r="1390">
          <cell r="C1390">
            <v>-19.88222</v>
          </cell>
          <cell r="E1390">
            <v>-10040.280000000001</v>
          </cell>
        </row>
        <row r="1391">
          <cell r="C1391">
            <v>-19.884250000000002</v>
          </cell>
          <cell r="E1391">
            <v>-10005.18</v>
          </cell>
        </row>
        <row r="1392">
          <cell r="C1392">
            <v>-19.886289999999999</v>
          </cell>
          <cell r="E1392">
            <v>-9975.3410000000003</v>
          </cell>
        </row>
        <row r="1393">
          <cell r="C1393">
            <v>-19.890229999999999</v>
          </cell>
          <cell r="E1393">
            <v>-9930.7340000000004</v>
          </cell>
        </row>
        <row r="1394">
          <cell r="C1394">
            <v>-19.89424</v>
          </cell>
          <cell r="E1394">
            <v>-9904.5660000000007</v>
          </cell>
        </row>
        <row r="1395">
          <cell r="C1395">
            <v>-19.910260000000001</v>
          </cell>
          <cell r="E1395">
            <v>-9938.8019999999997</v>
          </cell>
        </row>
        <row r="1396">
          <cell r="C1396">
            <v>-19.914269999999998</v>
          </cell>
          <cell r="E1396">
            <v>-9970.1659999999993</v>
          </cell>
        </row>
        <row r="1397">
          <cell r="C1397">
            <v>-19.918279999999999</v>
          </cell>
          <cell r="E1397">
            <v>-10006.41</v>
          </cell>
        </row>
        <row r="1398">
          <cell r="C1398">
            <v>-19.922280000000001</v>
          </cell>
          <cell r="E1398">
            <v>-10041.82</v>
          </cell>
        </row>
        <row r="1399">
          <cell r="C1399">
            <v>-19.930230000000002</v>
          </cell>
          <cell r="E1399">
            <v>-9999.0830000000005</v>
          </cell>
        </row>
        <row r="1400">
          <cell r="C1400">
            <v>-19.932269999999999</v>
          </cell>
          <cell r="E1400">
            <v>-9964.2990000000009</v>
          </cell>
        </row>
        <row r="1401">
          <cell r="C1401">
            <v>-19.9343</v>
          </cell>
          <cell r="E1401">
            <v>-9923.9660000000003</v>
          </cell>
        </row>
        <row r="1402">
          <cell r="C1402">
            <v>-19.936330000000002</v>
          </cell>
          <cell r="E1402">
            <v>-9879.4619999999995</v>
          </cell>
        </row>
        <row r="1403">
          <cell r="C1403">
            <v>-19.938310000000001</v>
          </cell>
          <cell r="E1403">
            <v>-9832.0830000000005</v>
          </cell>
        </row>
        <row r="1404">
          <cell r="C1404">
            <v>-19.940339999999999</v>
          </cell>
          <cell r="E1404">
            <v>-9780.2909999999993</v>
          </cell>
        </row>
        <row r="1405">
          <cell r="C1405">
            <v>-19.942309999999999</v>
          </cell>
          <cell r="E1405">
            <v>-9717.866</v>
          </cell>
        </row>
        <row r="1406">
          <cell r="C1406">
            <v>-19.94434</v>
          </cell>
          <cell r="E1406">
            <v>-9637.8269999999993</v>
          </cell>
        </row>
        <row r="1407">
          <cell r="C1407">
            <v>-19.946380000000001</v>
          </cell>
          <cell r="E1407">
            <v>-9538.5789999999997</v>
          </cell>
        </row>
        <row r="1408">
          <cell r="C1408">
            <v>-19.948409999999999</v>
          </cell>
          <cell r="E1408">
            <v>-9423.9189999999999</v>
          </cell>
        </row>
        <row r="1409">
          <cell r="C1409">
            <v>-19.950379999999999</v>
          </cell>
          <cell r="E1409">
            <v>-9298.4</v>
          </cell>
        </row>
        <row r="1410">
          <cell r="C1410">
            <v>-19.952349999999999</v>
          </cell>
          <cell r="E1410">
            <v>-9165.2569999999996</v>
          </cell>
        </row>
        <row r="1411">
          <cell r="C1411">
            <v>-19.954329999999999</v>
          </cell>
          <cell r="E1411">
            <v>-9027.3790000000008</v>
          </cell>
        </row>
        <row r="1412">
          <cell r="C1412">
            <v>-19.95636</v>
          </cell>
          <cell r="E1412">
            <v>-8887.5820000000003</v>
          </cell>
        </row>
        <row r="1413">
          <cell r="C1413">
            <v>-19.958449999999999</v>
          </cell>
          <cell r="E1413">
            <v>-8746.5920000000006</v>
          </cell>
        </row>
        <row r="1414">
          <cell r="C1414">
            <v>-19.960429999999999</v>
          </cell>
          <cell r="E1414">
            <v>-8600.92</v>
          </cell>
        </row>
        <row r="1415">
          <cell r="C1415">
            <v>-19.962399999999999</v>
          </cell>
          <cell r="E1415">
            <v>-8445.3829999999998</v>
          </cell>
        </row>
        <row r="1416">
          <cell r="C1416">
            <v>-19.96443</v>
          </cell>
          <cell r="E1416">
            <v>-8279.02</v>
          </cell>
        </row>
        <row r="1417">
          <cell r="C1417">
            <v>-19.96641</v>
          </cell>
          <cell r="E1417">
            <v>-8106.11</v>
          </cell>
        </row>
        <row r="1418">
          <cell r="C1418">
            <v>-19.968440000000001</v>
          </cell>
          <cell r="E1418">
            <v>-7931.4560000000001</v>
          </cell>
        </row>
        <row r="1419">
          <cell r="C1419">
            <v>-19.97053</v>
          </cell>
          <cell r="E1419">
            <v>-7757.7079999999996</v>
          </cell>
        </row>
        <row r="1420">
          <cell r="C1420">
            <v>-19.972560000000001</v>
          </cell>
          <cell r="E1420">
            <v>-7586.777</v>
          </cell>
        </row>
        <row r="1421">
          <cell r="C1421">
            <v>-19.974540000000001</v>
          </cell>
          <cell r="E1421">
            <v>-7420.9380000000001</v>
          </cell>
        </row>
        <row r="1422">
          <cell r="C1422">
            <v>-19.976569999999999</v>
          </cell>
          <cell r="E1422">
            <v>-7262.1689999999999</v>
          </cell>
        </row>
        <row r="1423">
          <cell r="C1423">
            <v>-19.9786</v>
          </cell>
          <cell r="E1423">
            <v>-7111.692</v>
          </cell>
        </row>
        <row r="1424">
          <cell r="C1424">
            <v>-19.980640000000001</v>
          </cell>
          <cell r="E1424">
            <v>-6970.3270000000002</v>
          </cell>
        </row>
        <row r="1425">
          <cell r="C1425">
            <v>-19.982669999999999</v>
          </cell>
          <cell r="E1425">
            <v>-6838.73</v>
          </cell>
        </row>
        <row r="1426">
          <cell r="C1426">
            <v>-19.984639999999999</v>
          </cell>
          <cell r="E1426">
            <v>-6717.268</v>
          </cell>
        </row>
        <row r="1427">
          <cell r="C1427">
            <v>-19.98667</v>
          </cell>
          <cell r="E1427">
            <v>-6605.9809999999998</v>
          </cell>
        </row>
        <row r="1428">
          <cell r="C1428">
            <v>-19.98865</v>
          </cell>
          <cell r="E1428">
            <v>-6504.665</v>
          </cell>
        </row>
        <row r="1429">
          <cell r="C1429">
            <v>-19.990680000000001</v>
          </cell>
          <cell r="E1429">
            <v>-6413.0280000000002</v>
          </cell>
        </row>
        <row r="1430">
          <cell r="C1430">
            <v>-19.992709999999999</v>
          </cell>
          <cell r="E1430">
            <v>-6330.8190000000004</v>
          </cell>
        </row>
        <row r="1431">
          <cell r="C1431">
            <v>-19.99475</v>
          </cell>
          <cell r="E1431">
            <v>-6257.8209999999999</v>
          </cell>
        </row>
        <row r="1432">
          <cell r="C1432">
            <v>-19.99672</v>
          </cell>
          <cell r="E1432">
            <v>-6193.7150000000001</v>
          </cell>
        </row>
        <row r="1433">
          <cell r="C1433">
            <v>-19.99869</v>
          </cell>
          <cell r="E1433">
            <v>-6138.058</v>
          </cell>
        </row>
        <row r="1434">
          <cell r="C1434">
            <v>-20.000730000000001</v>
          </cell>
          <cell r="E1434">
            <v>-6090.37</v>
          </cell>
        </row>
        <row r="1435">
          <cell r="C1435">
            <v>-20.002700000000001</v>
          </cell>
          <cell r="E1435">
            <v>-6050.1880000000001</v>
          </cell>
        </row>
        <row r="1436">
          <cell r="C1436">
            <v>-20.004729999999999</v>
          </cell>
          <cell r="E1436">
            <v>-6017.0410000000002</v>
          </cell>
        </row>
        <row r="1437">
          <cell r="C1437">
            <v>-20.00676</v>
          </cell>
          <cell r="E1437">
            <v>-5990.4219999999996</v>
          </cell>
        </row>
        <row r="1438">
          <cell r="C1438">
            <v>-20.010770000000001</v>
          </cell>
          <cell r="E1438">
            <v>-5954.6689999999999</v>
          </cell>
        </row>
        <row r="1439">
          <cell r="C1439">
            <v>-20.028829999999999</v>
          </cell>
          <cell r="E1439">
            <v>-5983.7629999999999</v>
          </cell>
        </row>
        <row r="1440">
          <cell r="C1440">
            <v>-20.032769999999999</v>
          </cell>
          <cell r="E1440">
            <v>-6012.6220000000003</v>
          </cell>
        </row>
        <row r="1441">
          <cell r="C1441">
            <v>-20.03678</v>
          </cell>
          <cell r="E1441">
            <v>-6044.4269999999997</v>
          </cell>
        </row>
        <row r="1442">
          <cell r="C1442">
            <v>-20.040839999999999</v>
          </cell>
          <cell r="E1442">
            <v>-6077.4179999999997</v>
          </cell>
        </row>
        <row r="1443">
          <cell r="C1443">
            <v>-20.044730000000001</v>
          </cell>
          <cell r="E1443">
            <v>-6108.3289999999997</v>
          </cell>
        </row>
        <row r="1444">
          <cell r="C1444">
            <v>-20.05077</v>
          </cell>
          <cell r="E1444">
            <v>-6135.7809999999999</v>
          </cell>
        </row>
        <row r="1445">
          <cell r="C1445">
            <v>-20.08473</v>
          </cell>
          <cell r="E1445">
            <v>-6110.5190000000002</v>
          </cell>
        </row>
        <row r="1446">
          <cell r="C1446">
            <v>-20.106729999999999</v>
          </cell>
          <cell r="E1446">
            <v>-6138.02</v>
          </cell>
        </row>
        <row r="1447">
          <cell r="C1447">
            <v>-20.114740000000001</v>
          </cell>
          <cell r="E1447">
            <v>-6164.1509999999998</v>
          </cell>
        </row>
        <row r="1448">
          <cell r="C1448">
            <v>-20.122699999999998</v>
          </cell>
          <cell r="E1448">
            <v>-6196.0959999999995</v>
          </cell>
        </row>
        <row r="1449">
          <cell r="C1449">
            <v>-20.12867</v>
          </cell>
          <cell r="E1449">
            <v>-6221.6059999999998</v>
          </cell>
        </row>
        <row r="1450">
          <cell r="C1450">
            <v>-20.138660000000002</v>
          </cell>
          <cell r="E1450">
            <v>-6246.8190000000004</v>
          </cell>
        </row>
        <row r="1451">
          <cell r="C1451">
            <v>-20.152650000000001</v>
          </cell>
          <cell r="E1451">
            <v>-6217.8959999999997</v>
          </cell>
        </row>
        <row r="1452">
          <cell r="C1452">
            <v>-20.156600000000001</v>
          </cell>
          <cell r="E1452">
            <v>-6191.6279999999997</v>
          </cell>
        </row>
        <row r="1453">
          <cell r="C1453">
            <v>-20.160599999999999</v>
          </cell>
          <cell r="E1453">
            <v>-6157.3770000000004</v>
          </cell>
        </row>
        <row r="1454">
          <cell r="C1454">
            <v>-20.16461</v>
          </cell>
          <cell r="E1454">
            <v>-6119.3040000000001</v>
          </cell>
        </row>
        <row r="1455">
          <cell r="C1455">
            <v>-20.168489999999998</v>
          </cell>
          <cell r="E1455">
            <v>-6080.8630000000003</v>
          </cell>
        </row>
        <row r="1456">
          <cell r="C1456">
            <v>-20.172560000000001</v>
          </cell>
          <cell r="E1456">
            <v>-6044.5379999999996</v>
          </cell>
        </row>
        <row r="1457">
          <cell r="C1457">
            <v>-20.176570000000002</v>
          </cell>
          <cell r="E1457">
            <v>-6009.8549999999996</v>
          </cell>
        </row>
        <row r="1458">
          <cell r="C1458">
            <v>-20.18045</v>
          </cell>
          <cell r="E1458">
            <v>-5972.92</v>
          </cell>
        </row>
        <row r="1459">
          <cell r="C1459">
            <v>-20.184460000000001</v>
          </cell>
          <cell r="E1459">
            <v>-5931.8770000000004</v>
          </cell>
        </row>
        <row r="1460">
          <cell r="C1460">
            <v>-20.18852</v>
          </cell>
          <cell r="E1460">
            <v>-5881.9269999999997</v>
          </cell>
        </row>
        <row r="1461">
          <cell r="C1461">
            <v>-20.1905</v>
          </cell>
          <cell r="E1461">
            <v>-5854.6940000000004</v>
          </cell>
        </row>
        <row r="1462">
          <cell r="C1462">
            <v>-20.19247</v>
          </cell>
          <cell r="E1462">
            <v>-5827.0730000000003</v>
          </cell>
        </row>
        <row r="1463">
          <cell r="C1463">
            <v>-20.19444</v>
          </cell>
          <cell r="E1463">
            <v>-5799.4430000000002</v>
          </cell>
        </row>
        <row r="1464">
          <cell r="C1464">
            <v>-20.196480000000001</v>
          </cell>
          <cell r="E1464">
            <v>-5772.0559999999996</v>
          </cell>
        </row>
        <row r="1465">
          <cell r="C1465">
            <v>-20.198509999999999</v>
          </cell>
          <cell r="E1465">
            <v>-5745.1409999999996</v>
          </cell>
        </row>
        <row r="1466">
          <cell r="C1466">
            <v>-20.20054</v>
          </cell>
          <cell r="E1466">
            <v>-5718.9430000000002</v>
          </cell>
        </row>
        <row r="1467">
          <cell r="C1467">
            <v>-20.20251</v>
          </cell>
          <cell r="E1467">
            <v>-5693.7759999999998</v>
          </cell>
        </row>
        <row r="1468">
          <cell r="C1468">
            <v>-20.20646</v>
          </cell>
          <cell r="E1468">
            <v>-5647.7070000000003</v>
          </cell>
        </row>
        <row r="1469">
          <cell r="C1469">
            <v>-20.210519999999999</v>
          </cell>
          <cell r="E1469">
            <v>-5608.4790000000003</v>
          </cell>
        </row>
        <row r="1470">
          <cell r="C1470">
            <v>-20.214469999999999</v>
          </cell>
          <cell r="E1470">
            <v>-5576.1310000000003</v>
          </cell>
        </row>
        <row r="1471">
          <cell r="C1471">
            <v>-20.21848</v>
          </cell>
          <cell r="E1471">
            <v>-5541.8370000000004</v>
          </cell>
        </row>
        <row r="1472">
          <cell r="C1472">
            <v>-20.222480000000001</v>
          </cell>
          <cell r="E1472">
            <v>-5493.7280000000001</v>
          </cell>
        </row>
        <row r="1473">
          <cell r="C1473">
            <v>-20.224460000000001</v>
          </cell>
          <cell r="E1473">
            <v>-5466.1009999999997</v>
          </cell>
        </row>
        <row r="1474">
          <cell r="C1474">
            <v>-20.226430000000001</v>
          </cell>
          <cell r="E1474">
            <v>-5437.2629999999999</v>
          </cell>
        </row>
        <row r="1475">
          <cell r="C1475">
            <v>-20.228459999999998</v>
          </cell>
          <cell r="E1475">
            <v>-5407.68</v>
          </cell>
        </row>
        <row r="1476">
          <cell r="C1476">
            <v>-20.230440000000002</v>
          </cell>
          <cell r="E1476">
            <v>-5377.9489999999996</v>
          </cell>
        </row>
        <row r="1477">
          <cell r="C1477">
            <v>-20.232469999999999</v>
          </cell>
          <cell r="E1477">
            <v>-5348.65</v>
          </cell>
        </row>
        <row r="1478">
          <cell r="C1478">
            <v>-20.234439999999999</v>
          </cell>
          <cell r="E1478">
            <v>-5320.174</v>
          </cell>
        </row>
        <row r="1479">
          <cell r="C1479">
            <v>-20.236409999999999</v>
          </cell>
          <cell r="E1479">
            <v>-5292.8389999999999</v>
          </cell>
        </row>
        <row r="1480">
          <cell r="C1480">
            <v>-20.23845</v>
          </cell>
          <cell r="E1480">
            <v>-5266.9560000000001</v>
          </cell>
        </row>
        <row r="1481">
          <cell r="C1481">
            <v>-20.242450000000002</v>
          </cell>
          <cell r="E1481">
            <v>-5220.3090000000002</v>
          </cell>
        </row>
        <row r="1482">
          <cell r="C1482">
            <v>-20.246459999999999</v>
          </cell>
          <cell r="E1482">
            <v>-5181.08</v>
          </cell>
        </row>
        <row r="1483">
          <cell r="C1483">
            <v>-20.250409999999999</v>
          </cell>
          <cell r="E1483">
            <v>-5149.9570000000003</v>
          </cell>
        </row>
        <row r="1484">
          <cell r="C1484">
            <v>-20.256450000000001</v>
          </cell>
          <cell r="E1484">
            <v>-5118.1719999999996</v>
          </cell>
        </row>
        <row r="1485">
          <cell r="C1485">
            <v>-20.27647</v>
          </cell>
          <cell r="E1485">
            <v>-5089.5559999999996</v>
          </cell>
        </row>
        <row r="1486">
          <cell r="C1486">
            <v>-20.284420000000001</v>
          </cell>
          <cell r="E1486">
            <v>-5055.9960000000001</v>
          </cell>
        </row>
        <row r="1487">
          <cell r="C1487">
            <v>-20.290459999999999</v>
          </cell>
          <cell r="E1487">
            <v>-5019.4049999999997</v>
          </cell>
        </row>
        <row r="1488">
          <cell r="C1488">
            <v>-20.294409999999999</v>
          </cell>
          <cell r="E1488">
            <v>-4993.9889999999996</v>
          </cell>
        </row>
        <row r="1489">
          <cell r="C1489">
            <v>-20.300450000000001</v>
          </cell>
          <cell r="E1489">
            <v>-4959.0349999999999</v>
          </cell>
        </row>
        <row r="1490">
          <cell r="C1490">
            <v>-20.306370000000001</v>
          </cell>
          <cell r="E1490">
            <v>-4931.5119999999997</v>
          </cell>
        </row>
        <row r="1491">
          <cell r="C1491">
            <v>-20.316410000000001</v>
          </cell>
          <cell r="E1491">
            <v>-4903.3580000000002</v>
          </cell>
        </row>
        <row r="1492">
          <cell r="C1492">
            <v>-20.380330000000001</v>
          </cell>
          <cell r="E1492">
            <v>-4878.116</v>
          </cell>
        </row>
        <row r="1493">
          <cell r="C1493">
            <v>-20.398330000000001</v>
          </cell>
          <cell r="E1493">
            <v>-4848.6719999999996</v>
          </cell>
        </row>
        <row r="1494">
          <cell r="C1494">
            <v>-20.406279999999999</v>
          </cell>
          <cell r="E1494">
            <v>-4819.768</v>
          </cell>
        </row>
        <row r="1495">
          <cell r="C1495">
            <v>-20.414290000000001</v>
          </cell>
          <cell r="E1495">
            <v>-4792.6530000000002</v>
          </cell>
        </row>
        <row r="1496">
          <cell r="C1496">
            <v>-20.42625</v>
          </cell>
          <cell r="E1496">
            <v>-4764.2879999999996</v>
          </cell>
        </row>
        <row r="1497">
          <cell r="C1497">
            <v>-20.456199999999999</v>
          </cell>
          <cell r="E1497">
            <v>-4737.8990000000003</v>
          </cell>
        </row>
        <row r="1498">
          <cell r="C1498">
            <v>-20.468219999999999</v>
          </cell>
          <cell r="E1498">
            <v>-4708.6580000000004</v>
          </cell>
        </row>
        <row r="1499">
          <cell r="C1499">
            <v>-20.47617</v>
          </cell>
          <cell r="E1499">
            <v>-4682.5060000000003</v>
          </cell>
        </row>
        <row r="1500">
          <cell r="C1500">
            <v>-20.48621</v>
          </cell>
          <cell r="E1500">
            <v>-4657.3459999999995</v>
          </cell>
        </row>
        <row r="1501">
          <cell r="C1501">
            <v>-20.502179999999999</v>
          </cell>
          <cell r="E1501">
            <v>-4630.2370000000001</v>
          </cell>
        </row>
        <row r="1502">
          <cell r="C1502">
            <v>-20.518139999999999</v>
          </cell>
          <cell r="E1502">
            <v>-4600.7309999999998</v>
          </cell>
        </row>
        <row r="1503">
          <cell r="C1503">
            <v>-20.528189999999999</v>
          </cell>
          <cell r="E1503">
            <v>-4570.567</v>
          </cell>
        </row>
        <row r="1504">
          <cell r="C1504">
            <v>-20.538170000000001</v>
          </cell>
          <cell r="E1504">
            <v>-4539.5640000000003</v>
          </cell>
        </row>
        <row r="1505">
          <cell r="C1505">
            <v>-20.54618</v>
          </cell>
          <cell r="E1505">
            <v>-4508.7539999999999</v>
          </cell>
        </row>
        <row r="1506">
          <cell r="C1506">
            <v>-20.55414</v>
          </cell>
          <cell r="E1506">
            <v>-4479.857</v>
          </cell>
        </row>
        <row r="1507">
          <cell r="C1507">
            <v>-20.566210000000002</v>
          </cell>
          <cell r="E1507">
            <v>-4452.1149999999998</v>
          </cell>
        </row>
        <row r="1508">
          <cell r="C1508">
            <v>-20.604179999999999</v>
          </cell>
          <cell r="E1508">
            <v>-4425.4380000000001</v>
          </cell>
        </row>
        <row r="1509">
          <cell r="C1509">
            <v>-20.624030000000001</v>
          </cell>
          <cell r="E1509">
            <v>-4399.7349999999997</v>
          </cell>
        </row>
        <row r="1510">
          <cell r="C1510">
            <v>-20.654050000000002</v>
          </cell>
          <cell r="E1510">
            <v>-4373.9740000000002</v>
          </cell>
        </row>
        <row r="1511">
          <cell r="C1511">
            <v>-20.674130000000002</v>
          </cell>
          <cell r="E1511">
            <v>-4348.808</v>
          </cell>
        </row>
        <row r="1512">
          <cell r="C1512">
            <v>-20.712160000000001</v>
          </cell>
          <cell r="E1512">
            <v>-4374.2690000000002</v>
          </cell>
        </row>
        <row r="1513">
          <cell r="C1513">
            <v>-20.730160000000001</v>
          </cell>
          <cell r="E1513">
            <v>-4346.7659999999996</v>
          </cell>
        </row>
        <row r="1514">
          <cell r="C1514">
            <v>-20.7362</v>
          </cell>
          <cell r="E1514">
            <v>-4320.125</v>
          </cell>
        </row>
        <row r="1515">
          <cell r="C1515">
            <v>-20.742170000000002</v>
          </cell>
          <cell r="E1515">
            <v>-4293.402</v>
          </cell>
        </row>
        <row r="1516">
          <cell r="C1516">
            <v>-20.75019</v>
          </cell>
          <cell r="E1516">
            <v>-4264.5889999999999</v>
          </cell>
        </row>
        <row r="1517">
          <cell r="C1517">
            <v>-20.818049999999999</v>
          </cell>
          <cell r="E1517">
            <v>-4236.8140000000003</v>
          </cell>
        </row>
        <row r="1518">
          <cell r="C1518">
            <v>-20.870059999999999</v>
          </cell>
          <cell r="E1518">
            <v>-4262.4380000000001</v>
          </cell>
        </row>
        <row r="1519">
          <cell r="C1519">
            <v>-20.884049999999998</v>
          </cell>
          <cell r="E1519">
            <v>-4288.0159999999996</v>
          </cell>
        </row>
        <row r="1520">
          <cell r="C1520">
            <v>-20.898050000000001</v>
          </cell>
          <cell r="E1520">
            <v>-4313.5619999999999</v>
          </cell>
        </row>
        <row r="1521">
          <cell r="C1521">
            <v>-20.914069999999999</v>
          </cell>
          <cell r="E1521">
            <v>-4341.3720000000003</v>
          </cell>
        </row>
        <row r="1522">
          <cell r="C1522">
            <v>-20.929970000000001</v>
          </cell>
          <cell r="E1522">
            <v>-4366.4949999999999</v>
          </cell>
        </row>
        <row r="1523">
          <cell r="C1523">
            <v>-20.982050000000001</v>
          </cell>
          <cell r="E1523">
            <v>-4326.4030000000002</v>
          </cell>
        </row>
        <row r="1524">
          <cell r="C1524">
            <v>-20.984079999999999</v>
          </cell>
          <cell r="E1524">
            <v>-4297.6440000000002</v>
          </cell>
        </row>
        <row r="1525">
          <cell r="C1525">
            <v>-20.986059999999998</v>
          </cell>
          <cell r="E1525">
            <v>-4264.3410000000003</v>
          </cell>
        </row>
        <row r="1526">
          <cell r="C1526">
            <v>-20.98809</v>
          </cell>
          <cell r="E1526">
            <v>-4227.5879999999997</v>
          </cell>
        </row>
        <row r="1527">
          <cell r="C1527">
            <v>-20.99006</v>
          </cell>
          <cell r="E1527">
            <v>-4188.3239999999996</v>
          </cell>
        </row>
        <row r="1528">
          <cell r="C1528">
            <v>-20.992090000000001</v>
          </cell>
          <cell r="E1528">
            <v>-4147.6890000000003</v>
          </cell>
        </row>
        <row r="1529">
          <cell r="C1529">
            <v>-20.994070000000001</v>
          </cell>
          <cell r="E1529">
            <v>-4106.674</v>
          </cell>
        </row>
        <row r="1530">
          <cell r="C1530">
            <v>-20.996099999999998</v>
          </cell>
          <cell r="E1530">
            <v>-4065.97</v>
          </cell>
        </row>
        <row r="1531">
          <cell r="C1531">
            <v>-20.99813</v>
          </cell>
          <cell r="E1531">
            <v>-4026.163</v>
          </cell>
        </row>
        <row r="1532">
          <cell r="C1532">
            <v>-21.000109999999999</v>
          </cell>
          <cell r="E1532">
            <v>-3987.806</v>
          </cell>
        </row>
        <row r="1533">
          <cell r="C1533">
            <v>-21.002079999999999</v>
          </cell>
          <cell r="E1533">
            <v>-3951.3339999999998</v>
          </cell>
        </row>
        <row r="1534">
          <cell r="C1534">
            <v>-21.004049999999999</v>
          </cell>
          <cell r="E1534">
            <v>-3917.038</v>
          </cell>
        </row>
        <row r="1535">
          <cell r="C1535">
            <v>-21.00609</v>
          </cell>
          <cell r="E1535">
            <v>-3885.1350000000002</v>
          </cell>
        </row>
        <row r="1536">
          <cell r="C1536">
            <v>-21.008120000000002</v>
          </cell>
          <cell r="E1536">
            <v>-3855.7849999999999</v>
          </cell>
        </row>
        <row r="1537">
          <cell r="C1537">
            <v>-21.010149999999999</v>
          </cell>
          <cell r="E1537">
            <v>-3829.0839999999998</v>
          </cell>
        </row>
        <row r="1538">
          <cell r="C1538">
            <v>-21.014099999999999</v>
          </cell>
          <cell r="E1538">
            <v>-3783.6880000000001</v>
          </cell>
        </row>
        <row r="1539">
          <cell r="C1539">
            <v>-21.0181</v>
          </cell>
          <cell r="E1539">
            <v>-3748.7570000000001</v>
          </cell>
        </row>
        <row r="1540">
          <cell r="C1540">
            <v>-21.022169999999999</v>
          </cell>
          <cell r="E1540">
            <v>-3723.645</v>
          </cell>
        </row>
        <row r="1541">
          <cell r="C1541">
            <v>-21.032150000000001</v>
          </cell>
          <cell r="E1541">
            <v>-3696.7669999999998</v>
          </cell>
        </row>
        <row r="1542">
          <cell r="C1542">
            <v>-21.0822</v>
          </cell>
          <cell r="E1542">
            <v>-3722.5160000000001</v>
          </cell>
        </row>
        <row r="1543">
          <cell r="C1543">
            <v>-21.098099999999999</v>
          </cell>
          <cell r="E1543">
            <v>-3747.8130000000001</v>
          </cell>
        </row>
        <row r="1544">
          <cell r="C1544">
            <v>-21.116160000000001</v>
          </cell>
          <cell r="E1544">
            <v>-3775.4180000000001</v>
          </cell>
        </row>
        <row r="1545">
          <cell r="C1545">
            <v>-21.134150000000002</v>
          </cell>
          <cell r="E1545">
            <v>-3802.2530000000002</v>
          </cell>
        </row>
        <row r="1546">
          <cell r="C1546">
            <v>-21.156040000000001</v>
          </cell>
          <cell r="E1546">
            <v>-3828.8409999999999</v>
          </cell>
        </row>
        <row r="1547">
          <cell r="C1547">
            <v>-21.180070000000001</v>
          </cell>
          <cell r="E1547">
            <v>-3853.9769999999999</v>
          </cell>
        </row>
        <row r="1548">
          <cell r="C1548">
            <v>-21.204049999999999</v>
          </cell>
          <cell r="E1548">
            <v>-3879.1179999999999</v>
          </cell>
        </row>
        <row r="1549">
          <cell r="C1549">
            <v>-21.240159999999999</v>
          </cell>
          <cell r="E1549">
            <v>-3904.4409999999998</v>
          </cell>
        </row>
        <row r="1550">
          <cell r="C1550">
            <v>-21.27807</v>
          </cell>
          <cell r="E1550">
            <v>-3878.11</v>
          </cell>
        </row>
        <row r="1551">
          <cell r="C1551">
            <v>-21.350110000000001</v>
          </cell>
          <cell r="E1551">
            <v>-3903.1149999999998</v>
          </cell>
        </row>
        <row r="1552">
          <cell r="C1552">
            <v>-21.450019999999999</v>
          </cell>
          <cell r="E1552">
            <v>-3917.99</v>
          </cell>
        </row>
        <row r="1553">
          <cell r="C1553">
            <v>-21.476089999999999</v>
          </cell>
          <cell r="E1553">
            <v>-3890.402</v>
          </cell>
        </row>
        <row r="1554">
          <cell r="C1554">
            <v>-21.482130000000002</v>
          </cell>
          <cell r="E1554">
            <v>-3863.027</v>
          </cell>
        </row>
        <row r="1555">
          <cell r="C1555">
            <v>-21.488109999999999</v>
          </cell>
          <cell r="E1555">
            <v>-3834.7260000000001</v>
          </cell>
        </row>
        <row r="1556">
          <cell r="C1556">
            <v>-21.49409</v>
          </cell>
          <cell r="E1556">
            <v>-3809.5050000000001</v>
          </cell>
        </row>
        <row r="1557">
          <cell r="C1557">
            <v>-21.50216</v>
          </cell>
          <cell r="E1557">
            <v>-3777.723</v>
          </cell>
        </row>
        <row r="1558">
          <cell r="C1558">
            <v>-21.510110000000001</v>
          </cell>
          <cell r="E1558">
            <v>-3745.5970000000002</v>
          </cell>
        </row>
        <row r="1559">
          <cell r="C1559">
            <v>-21.516089999999998</v>
          </cell>
          <cell r="E1559">
            <v>-3720.3809999999999</v>
          </cell>
        </row>
        <row r="1560">
          <cell r="C1560">
            <v>-21.524100000000001</v>
          </cell>
          <cell r="E1560">
            <v>-3687.7530000000002</v>
          </cell>
        </row>
        <row r="1561">
          <cell r="C1561">
            <v>-21.532109999999999</v>
          </cell>
          <cell r="E1561">
            <v>-3662.4560000000001</v>
          </cell>
        </row>
        <row r="1562">
          <cell r="C1562">
            <v>-21.550170000000001</v>
          </cell>
          <cell r="E1562">
            <v>-3636.163</v>
          </cell>
        </row>
        <row r="1563">
          <cell r="C1563">
            <v>-21.55621</v>
          </cell>
          <cell r="E1563">
            <v>-3601.3229999999999</v>
          </cell>
        </row>
        <row r="1564">
          <cell r="C1564">
            <v>-21.558240000000001</v>
          </cell>
          <cell r="E1564">
            <v>-3571.7109999999998</v>
          </cell>
        </row>
        <row r="1565">
          <cell r="C1565">
            <v>-21.560220000000001</v>
          </cell>
          <cell r="E1565">
            <v>-3535.7170000000001</v>
          </cell>
        </row>
        <row r="1566">
          <cell r="C1566">
            <v>-21.562190000000001</v>
          </cell>
          <cell r="E1566">
            <v>-3495.471</v>
          </cell>
        </row>
        <row r="1567">
          <cell r="C1567">
            <v>-21.564160000000001</v>
          </cell>
          <cell r="E1567">
            <v>-3451.991</v>
          </cell>
        </row>
        <row r="1568">
          <cell r="C1568">
            <v>-21.566189999999999</v>
          </cell>
          <cell r="E1568">
            <v>-3406.4029999999998</v>
          </cell>
        </row>
        <row r="1569">
          <cell r="C1569">
            <v>-21.56822</v>
          </cell>
          <cell r="E1569">
            <v>-3360.0619999999999</v>
          </cell>
        </row>
        <row r="1570">
          <cell r="C1570">
            <v>-21.570260000000001</v>
          </cell>
          <cell r="E1570">
            <v>-3313.989</v>
          </cell>
        </row>
        <row r="1571">
          <cell r="C1571">
            <v>-21.572230000000001</v>
          </cell>
          <cell r="E1571">
            <v>-3268.848</v>
          </cell>
        </row>
        <row r="1572">
          <cell r="C1572">
            <v>-21.574200000000001</v>
          </cell>
          <cell r="E1572">
            <v>-3225.232</v>
          </cell>
        </row>
        <row r="1573">
          <cell r="C1573">
            <v>-21.576180000000001</v>
          </cell>
          <cell r="E1573">
            <v>-3183.6860000000001</v>
          </cell>
        </row>
        <row r="1574">
          <cell r="C1574">
            <v>-21.578209999999999</v>
          </cell>
          <cell r="E1574">
            <v>-3144.6039999999998</v>
          </cell>
        </row>
        <row r="1575">
          <cell r="C1575">
            <v>-21.58024</v>
          </cell>
          <cell r="E1575">
            <v>-3108.2359999999999</v>
          </cell>
        </row>
        <row r="1576">
          <cell r="C1576">
            <v>-21.582280000000001</v>
          </cell>
          <cell r="E1576">
            <v>-3074.7710000000002</v>
          </cell>
        </row>
        <row r="1577">
          <cell r="C1577">
            <v>-21.584250000000001</v>
          </cell>
          <cell r="E1577">
            <v>-3044.3409999999999</v>
          </cell>
        </row>
        <row r="1578">
          <cell r="C1578">
            <v>-21.586220000000001</v>
          </cell>
          <cell r="E1578">
            <v>-3017.0059999999999</v>
          </cell>
        </row>
        <row r="1579">
          <cell r="C1579">
            <v>-21.590229999999998</v>
          </cell>
          <cell r="E1579">
            <v>-2971.5749999999998</v>
          </cell>
        </row>
        <row r="1580">
          <cell r="C1580">
            <v>-21.594290000000001</v>
          </cell>
          <cell r="E1580">
            <v>-2937.8989999999999</v>
          </cell>
        </row>
        <row r="1581">
          <cell r="C1581">
            <v>-21.600269999999998</v>
          </cell>
          <cell r="E1581">
            <v>-2906.8679999999999</v>
          </cell>
        </row>
        <row r="1582">
          <cell r="C1582">
            <v>-21.626280000000001</v>
          </cell>
          <cell r="E1582">
            <v>-2935.1640000000002</v>
          </cell>
        </row>
        <row r="1583">
          <cell r="C1583">
            <v>-21.63429</v>
          </cell>
          <cell r="E1583">
            <v>-2960.5279999999998</v>
          </cell>
        </row>
        <row r="1584">
          <cell r="C1584">
            <v>-21.644279999999998</v>
          </cell>
          <cell r="E1584">
            <v>-2990.23</v>
          </cell>
        </row>
        <row r="1585">
          <cell r="C1585">
            <v>-21.654260000000001</v>
          </cell>
          <cell r="E1585">
            <v>-3016.7930000000001</v>
          </cell>
        </row>
        <row r="1586">
          <cell r="C1586">
            <v>-21.668310000000002</v>
          </cell>
          <cell r="E1586">
            <v>-3043.0529999999999</v>
          </cell>
        </row>
        <row r="1587">
          <cell r="C1587">
            <v>-21.69229</v>
          </cell>
          <cell r="E1587">
            <v>-3069.87</v>
          </cell>
        </row>
        <row r="1588">
          <cell r="C1588">
            <v>-21.718119999999999</v>
          </cell>
          <cell r="E1588">
            <v>-3095.2730000000001</v>
          </cell>
        </row>
        <row r="1589">
          <cell r="C1589">
            <v>-21.744070000000001</v>
          </cell>
          <cell r="E1589">
            <v>-3121.63</v>
          </cell>
        </row>
        <row r="1590">
          <cell r="C1590">
            <v>-21.76416</v>
          </cell>
          <cell r="E1590">
            <v>-3148.069</v>
          </cell>
        </row>
        <row r="1591">
          <cell r="C1591">
            <v>-21.78209</v>
          </cell>
          <cell r="E1591">
            <v>-3175.4079999999999</v>
          </cell>
        </row>
        <row r="1592">
          <cell r="C1592">
            <v>-21.80003</v>
          </cell>
          <cell r="E1592">
            <v>-3202.5990000000002</v>
          </cell>
        </row>
        <row r="1593">
          <cell r="C1593">
            <v>-21.83596</v>
          </cell>
          <cell r="E1593">
            <v>-3228.96</v>
          </cell>
        </row>
        <row r="1594">
          <cell r="C1594">
            <v>-21.868010000000002</v>
          </cell>
          <cell r="E1594">
            <v>-3254.0970000000002</v>
          </cell>
        </row>
        <row r="1595">
          <cell r="C1595">
            <v>-21.904</v>
          </cell>
          <cell r="E1595">
            <v>-3279.2840000000001</v>
          </cell>
        </row>
        <row r="1596">
          <cell r="C1596">
            <v>-21.957989999999999</v>
          </cell>
          <cell r="E1596">
            <v>-3305.1370000000002</v>
          </cell>
        </row>
        <row r="1597">
          <cell r="C1597">
            <v>-22.00009</v>
          </cell>
          <cell r="E1597">
            <v>-3330.5250000000001</v>
          </cell>
        </row>
        <row r="1598">
          <cell r="C1598">
            <v>-22.046060000000001</v>
          </cell>
          <cell r="E1598">
            <v>-3302.6579999999999</v>
          </cell>
        </row>
        <row r="1599">
          <cell r="C1599">
            <v>-22.056049999999999</v>
          </cell>
          <cell r="E1599">
            <v>-3274.8939999999998</v>
          </cell>
        </row>
        <row r="1600">
          <cell r="C1600">
            <v>-22.076139999999999</v>
          </cell>
          <cell r="E1600">
            <v>-3249.413</v>
          </cell>
        </row>
        <row r="1601">
          <cell r="C1601">
            <v>-22.112130000000001</v>
          </cell>
          <cell r="E1601">
            <v>-3220.8</v>
          </cell>
        </row>
        <row r="1602">
          <cell r="C1602">
            <v>-22.11805</v>
          </cell>
          <cell r="E1602">
            <v>-3194.3719999999998</v>
          </cell>
        </row>
        <row r="1603">
          <cell r="C1603">
            <v>-22.124089999999999</v>
          </cell>
          <cell r="E1603">
            <v>-3161.3780000000002</v>
          </cell>
        </row>
        <row r="1604">
          <cell r="C1604">
            <v>-22.13007</v>
          </cell>
          <cell r="E1604">
            <v>-3128.3809999999999</v>
          </cell>
        </row>
        <row r="1605">
          <cell r="C1605">
            <v>-22.136109999999999</v>
          </cell>
          <cell r="E1605">
            <v>-3099.3220000000001</v>
          </cell>
        </row>
        <row r="1606">
          <cell r="C1606">
            <v>-22.14406</v>
          </cell>
          <cell r="E1606">
            <v>-3069.8530000000001</v>
          </cell>
        </row>
        <row r="1607">
          <cell r="C1607">
            <v>-22.158110000000001</v>
          </cell>
          <cell r="E1607">
            <v>-3042.8890000000001</v>
          </cell>
        </row>
        <row r="1608">
          <cell r="C1608">
            <v>-22.25808</v>
          </cell>
          <cell r="E1608">
            <v>-3034.6770000000001</v>
          </cell>
        </row>
        <row r="1609">
          <cell r="C1609">
            <v>-22.357990000000001</v>
          </cell>
          <cell r="E1609">
            <v>-3019.8609999999999</v>
          </cell>
        </row>
        <row r="1610">
          <cell r="C1610">
            <v>-22.379989999999999</v>
          </cell>
          <cell r="E1610">
            <v>-2973.8829999999998</v>
          </cell>
        </row>
        <row r="1611">
          <cell r="C1611">
            <v>-22.382020000000001</v>
          </cell>
          <cell r="E1611">
            <v>-2936.8850000000002</v>
          </cell>
        </row>
        <row r="1612">
          <cell r="C1612">
            <v>-22.384049999999998</v>
          </cell>
          <cell r="E1612">
            <v>-2891.4389999999999</v>
          </cell>
        </row>
        <row r="1613">
          <cell r="C1613">
            <v>-22.386030000000002</v>
          </cell>
          <cell r="E1613">
            <v>-2840.2950000000001</v>
          </cell>
        </row>
        <row r="1614">
          <cell r="C1614">
            <v>-22.388000000000002</v>
          </cell>
          <cell r="E1614">
            <v>-2784.7109999999998</v>
          </cell>
        </row>
        <row r="1615">
          <cell r="C1615">
            <v>-22.390029999999999</v>
          </cell>
          <cell r="E1615">
            <v>-2726.0340000000001</v>
          </cell>
        </row>
        <row r="1616">
          <cell r="C1616">
            <v>-22.39207</v>
          </cell>
          <cell r="E1616">
            <v>-2665.951</v>
          </cell>
        </row>
        <row r="1617">
          <cell r="C1617">
            <v>-22.39404</v>
          </cell>
          <cell r="E1617">
            <v>-2605.7530000000002</v>
          </cell>
        </row>
        <row r="1618">
          <cell r="C1618">
            <v>-22.396070000000002</v>
          </cell>
          <cell r="E1618">
            <v>-2546.2530000000002</v>
          </cell>
        </row>
        <row r="1619">
          <cell r="C1619">
            <v>-22.398040000000002</v>
          </cell>
          <cell r="E1619">
            <v>-2488.1860000000001</v>
          </cell>
        </row>
        <row r="1620">
          <cell r="C1620">
            <v>-22.400079999999999</v>
          </cell>
          <cell r="E1620">
            <v>-2432.2710000000002</v>
          </cell>
        </row>
        <row r="1621">
          <cell r="C1621">
            <v>-22.402049999999999</v>
          </cell>
          <cell r="E1621">
            <v>-2379.0390000000002</v>
          </cell>
        </row>
        <row r="1622">
          <cell r="C1622">
            <v>-22.40408</v>
          </cell>
          <cell r="E1622">
            <v>-2328.8359999999998</v>
          </cell>
        </row>
        <row r="1623">
          <cell r="C1623">
            <v>-22.406120000000001</v>
          </cell>
          <cell r="E1623">
            <v>-2281.9270000000001</v>
          </cell>
        </row>
        <row r="1624">
          <cell r="C1624">
            <v>-22.408149999999999</v>
          </cell>
          <cell r="E1624">
            <v>-2238.5059999999999</v>
          </cell>
        </row>
        <row r="1625">
          <cell r="C1625">
            <v>-22.410119999999999</v>
          </cell>
          <cell r="E1625">
            <v>-2198.6680000000001</v>
          </cell>
        </row>
        <row r="1626">
          <cell r="C1626">
            <v>-22.41215</v>
          </cell>
          <cell r="E1626">
            <v>-2162.4299999999998</v>
          </cell>
        </row>
        <row r="1627">
          <cell r="C1627">
            <v>-22.41413</v>
          </cell>
          <cell r="E1627">
            <v>-2129.7539999999999</v>
          </cell>
        </row>
        <row r="1628">
          <cell r="C1628">
            <v>-22.416160000000001</v>
          </cell>
          <cell r="E1628">
            <v>-2100.5569999999998</v>
          </cell>
        </row>
        <row r="1629">
          <cell r="C1629">
            <v>-22.418189999999999</v>
          </cell>
          <cell r="E1629">
            <v>-2074.7159999999999</v>
          </cell>
        </row>
        <row r="1630">
          <cell r="C1630">
            <v>-22.4222</v>
          </cell>
          <cell r="E1630">
            <v>-2032.5150000000001</v>
          </cell>
        </row>
        <row r="1631">
          <cell r="C1631">
            <v>-22.426210000000001</v>
          </cell>
          <cell r="E1631">
            <v>-2001.84</v>
          </cell>
        </row>
        <row r="1632">
          <cell r="C1632">
            <v>-22.43224</v>
          </cell>
          <cell r="E1632">
            <v>-1973.809</v>
          </cell>
        </row>
        <row r="1633">
          <cell r="C1633">
            <v>-22.466259999999998</v>
          </cell>
          <cell r="E1633">
            <v>-1999.1379999999999</v>
          </cell>
        </row>
        <row r="1634">
          <cell r="C1634">
            <v>-22.482289999999999</v>
          </cell>
          <cell r="E1634">
            <v>-2024.47</v>
          </cell>
        </row>
        <row r="1635">
          <cell r="C1635">
            <v>-22.5642</v>
          </cell>
          <cell r="E1635">
            <v>-1996.5540000000001</v>
          </cell>
        </row>
        <row r="1636">
          <cell r="C1636">
            <v>-22.580220000000001</v>
          </cell>
          <cell r="E1636">
            <v>-1969.93</v>
          </cell>
        </row>
        <row r="1637">
          <cell r="C1637">
            <v>-22.596250000000001</v>
          </cell>
          <cell r="E1637">
            <v>-1943.5840000000001</v>
          </cell>
        </row>
        <row r="1638">
          <cell r="C1638">
            <v>-22.614239999999999</v>
          </cell>
          <cell r="E1638">
            <v>-1918.376</v>
          </cell>
        </row>
        <row r="1639">
          <cell r="C1639">
            <v>-22.642230000000001</v>
          </cell>
          <cell r="E1639">
            <v>-1893.1980000000001</v>
          </cell>
        </row>
        <row r="1640">
          <cell r="C1640">
            <v>-22.688140000000001</v>
          </cell>
          <cell r="E1640">
            <v>-1867.492</v>
          </cell>
        </row>
        <row r="1641">
          <cell r="C1641">
            <v>-22.710080000000001</v>
          </cell>
          <cell r="E1641">
            <v>-1840.1759999999999</v>
          </cell>
        </row>
        <row r="1642">
          <cell r="C1642">
            <v>-22.734120000000001</v>
          </cell>
          <cell r="E1642">
            <v>-1813.8409999999999</v>
          </cell>
        </row>
        <row r="1643">
          <cell r="C1643">
            <v>-22.770119999999999</v>
          </cell>
          <cell r="E1643">
            <v>-1788.0440000000001</v>
          </cell>
        </row>
        <row r="1644">
          <cell r="C1644">
            <v>-22.800129999999999</v>
          </cell>
          <cell r="E1644">
            <v>-1762.462</v>
          </cell>
        </row>
        <row r="1645">
          <cell r="C1645">
            <v>-22.900040000000001</v>
          </cell>
          <cell r="E1645">
            <v>-1761.973</v>
          </cell>
        </row>
        <row r="1646">
          <cell r="C1646">
            <v>-23.000070000000001</v>
          </cell>
          <cell r="E1646">
            <v>-1772.2090000000001</v>
          </cell>
        </row>
        <row r="1647">
          <cell r="C1647">
            <v>-23.029959999999999</v>
          </cell>
          <cell r="E1647">
            <v>-1744.28</v>
          </cell>
        </row>
        <row r="1648">
          <cell r="C1648">
            <v>-23.04598</v>
          </cell>
          <cell r="E1648">
            <v>-1719.09</v>
          </cell>
        </row>
        <row r="1649">
          <cell r="C1649">
            <v>-23.074079999999999</v>
          </cell>
          <cell r="E1649">
            <v>-1694.085</v>
          </cell>
        </row>
        <row r="1650">
          <cell r="C1650">
            <v>-23.094110000000001</v>
          </cell>
          <cell r="E1650">
            <v>-1667.88</v>
          </cell>
        </row>
        <row r="1651">
          <cell r="C1651">
            <v>-23.114139999999999</v>
          </cell>
          <cell r="E1651">
            <v>-1642.3009999999999</v>
          </cell>
        </row>
        <row r="1652">
          <cell r="C1652">
            <v>-23.214169999999999</v>
          </cell>
          <cell r="E1652">
            <v>-1635.192</v>
          </cell>
        </row>
        <row r="1653">
          <cell r="C1653">
            <v>-23.24203</v>
          </cell>
          <cell r="E1653">
            <v>-1609.4770000000001</v>
          </cell>
        </row>
        <row r="1654">
          <cell r="C1654">
            <v>-23.262060000000002</v>
          </cell>
          <cell r="E1654">
            <v>-1570.5630000000001</v>
          </cell>
        </row>
        <row r="1655">
          <cell r="C1655">
            <v>-23.264099999999999</v>
          </cell>
          <cell r="E1655">
            <v>-1540.9369999999999</v>
          </cell>
        </row>
        <row r="1656">
          <cell r="C1656">
            <v>-23.26613</v>
          </cell>
          <cell r="E1656">
            <v>-1504.347</v>
          </cell>
        </row>
        <row r="1657">
          <cell r="C1657">
            <v>-23.2681</v>
          </cell>
          <cell r="E1657">
            <v>-1463.2809999999999</v>
          </cell>
        </row>
        <row r="1658">
          <cell r="C1658">
            <v>-23.270130000000002</v>
          </cell>
          <cell r="E1658">
            <v>-1418.8520000000001</v>
          </cell>
        </row>
        <row r="1659">
          <cell r="C1659">
            <v>-23.272110000000001</v>
          </cell>
          <cell r="E1659">
            <v>-1372.0740000000001</v>
          </cell>
        </row>
        <row r="1660">
          <cell r="C1660">
            <v>-23.274080000000001</v>
          </cell>
          <cell r="E1660">
            <v>-1324.2809999999999</v>
          </cell>
        </row>
        <row r="1661">
          <cell r="C1661">
            <v>-23.276109999999999</v>
          </cell>
          <cell r="E1661">
            <v>-1276.5540000000001</v>
          </cell>
        </row>
        <row r="1662">
          <cell r="C1662">
            <v>-23.27814</v>
          </cell>
          <cell r="E1662">
            <v>-1229.558</v>
          </cell>
        </row>
        <row r="1663">
          <cell r="C1663">
            <v>-23.280180000000001</v>
          </cell>
          <cell r="E1663">
            <v>-1183.855</v>
          </cell>
        </row>
        <row r="1664">
          <cell r="C1664">
            <v>-23.282150000000001</v>
          </cell>
          <cell r="E1664">
            <v>-1140.0050000000001</v>
          </cell>
        </row>
        <row r="1665">
          <cell r="C1665">
            <v>-23.284120000000001</v>
          </cell>
          <cell r="E1665">
            <v>-1098.4369999999999</v>
          </cell>
        </row>
        <row r="1666">
          <cell r="C1666">
            <v>-23.286159999999999</v>
          </cell>
          <cell r="E1666">
            <v>-1059.4169999999999</v>
          </cell>
        </row>
        <row r="1667">
          <cell r="C1667">
            <v>-23.28819</v>
          </cell>
          <cell r="E1667">
            <v>-1023.135</v>
          </cell>
        </row>
        <row r="1668">
          <cell r="C1668">
            <v>-23.290220000000001</v>
          </cell>
          <cell r="E1668">
            <v>-989.7373</v>
          </cell>
        </row>
        <row r="1669">
          <cell r="C1669">
            <v>-23.292259999999999</v>
          </cell>
          <cell r="E1669">
            <v>-959.28620000000001</v>
          </cell>
        </row>
        <row r="1670">
          <cell r="C1670">
            <v>-23.294170000000001</v>
          </cell>
          <cell r="E1670">
            <v>-931.77350000000001</v>
          </cell>
        </row>
        <row r="1671">
          <cell r="C1671">
            <v>-23.298179999999999</v>
          </cell>
          <cell r="E1671">
            <v>-885.40610000000004</v>
          </cell>
        </row>
        <row r="1672">
          <cell r="C1672">
            <v>-23.30218</v>
          </cell>
          <cell r="E1672">
            <v>-850.00620000000004</v>
          </cell>
        </row>
        <row r="1673">
          <cell r="C1673">
            <v>-23.306190000000001</v>
          </cell>
          <cell r="E1673">
            <v>-824.34</v>
          </cell>
        </row>
        <row r="1674">
          <cell r="C1674">
            <v>-23.3142</v>
          </cell>
          <cell r="E1674">
            <v>-796.2867</v>
          </cell>
        </row>
        <row r="1675">
          <cell r="C1675">
            <v>-23.34618</v>
          </cell>
          <cell r="E1675">
            <v>-824.42100000000005</v>
          </cell>
        </row>
        <row r="1676">
          <cell r="C1676">
            <v>-23.364239999999999</v>
          </cell>
          <cell r="E1676">
            <v>-849.47249999999997</v>
          </cell>
        </row>
        <row r="1677">
          <cell r="C1677">
            <v>-23.422180000000001</v>
          </cell>
          <cell r="E1677">
            <v>-824.26099999999997</v>
          </cell>
        </row>
        <row r="1678">
          <cell r="C1678">
            <v>-23.52215</v>
          </cell>
          <cell r="E1678">
            <v>-827.09739999999999</v>
          </cell>
        </row>
        <row r="1679">
          <cell r="C1679">
            <v>-23.622109999999999</v>
          </cell>
          <cell r="E1679">
            <v>-841.17359999999996</v>
          </cell>
        </row>
        <row r="1680">
          <cell r="C1680">
            <v>-23.722020000000001</v>
          </cell>
          <cell r="E1680">
            <v>-843.01620000000003</v>
          </cell>
        </row>
        <row r="1681">
          <cell r="C1681">
            <v>-23.82199</v>
          </cell>
          <cell r="E1681">
            <v>-835.58780000000002</v>
          </cell>
        </row>
        <row r="1682">
          <cell r="C1682">
            <v>-23.914010000000001</v>
          </cell>
          <cell r="E1682">
            <v>-860.60180000000003</v>
          </cell>
        </row>
        <row r="1683">
          <cell r="C1683">
            <v>-24.014030000000002</v>
          </cell>
          <cell r="E1683">
            <v>-851.19479999999999</v>
          </cell>
        </row>
        <row r="1684">
          <cell r="C1684">
            <v>-24.114000000000001</v>
          </cell>
          <cell r="E1684">
            <v>-860.58489999999995</v>
          </cell>
        </row>
        <row r="1685">
          <cell r="C1685">
            <v>-24.21397</v>
          </cell>
          <cell r="E1685">
            <v>-863.9837</v>
          </cell>
        </row>
        <row r="1686">
          <cell r="C1686">
            <v>-24.314060000000001</v>
          </cell>
          <cell r="E1686">
            <v>-875.74559999999997</v>
          </cell>
        </row>
        <row r="1687">
          <cell r="C1687">
            <v>-24.41403</v>
          </cell>
          <cell r="E1687">
            <v>-880.8107</v>
          </cell>
        </row>
        <row r="1688">
          <cell r="C1688">
            <v>-24.514109999999999</v>
          </cell>
          <cell r="E1688">
            <v>-867.88750000000005</v>
          </cell>
        </row>
        <row r="1689">
          <cell r="C1689">
            <v>-24.596029999999999</v>
          </cell>
          <cell r="E1689">
            <v>-893.14499999999998</v>
          </cell>
        </row>
        <row r="1690">
          <cell r="C1690">
            <v>-24.69605</v>
          </cell>
          <cell r="E1690">
            <v>-886.81759999999997</v>
          </cell>
        </row>
        <row r="1691">
          <cell r="C1691">
            <v>-24.71602</v>
          </cell>
          <cell r="E1691">
            <v>-859.35400000000004</v>
          </cell>
        </row>
        <row r="1692">
          <cell r="C1692">
            <v>-24.730070000000001</v>
          </cell>
          <cell r="E1692">
            <v>-831.62099999999998</v>
          </cell>
        </row>
        <row r="1693">
          <cell r="C1693">
            <v>-24.83004</v>
          </cell>
          <cell r="E1693">
            <v>-834.55290000000002</v>
          </cell>
        </row>
        <row r="1694">
          <cell r="C1694">
            <v>-24.894079999999999</v>
          </cell>
          <cell r="E1694">
            <v>-808.7894</v>
          </cell>
        </row>
        <row r="1695">
          <cell r="C1695">
            <v>-24.946149999999999</v>
          </cell>
          <cell r="E1695">
            <v>-781.19880000000001</v>
          </cell>
        </row>
        <row r="1696">
          <cell r="C1696">
            <v>-24.950099999999999</v>
          </cell>
          <cell r="E1696">
            <v>-735.65920000000006</v>
          </cell>
        </row>
        <row r="1697">
          <cell r="C1697">
            <v>-24.952069999999999</v>
          </cell>
          <cell r="E1697">
            <v>-705.14869999999996</v>
          </cell>
        </row>
        <row r="1698">
          <cell r="C1698">
            <v>-24.9541</v>
          </cell>
          <cell r="E1698">
            <v>-671.40629999999999</v>
          </cell>
        </row>
        <row r="1699">
          <cell r="C1699">
            <v>-24.95608</v>
          </cell>
          <cell r="E1699">
            <v>-635.15110000000004</v>
          </cell>
        </row>
        <row r="1700">
          <cell r="C1700">
            <v>-24.958169999999999</v>
          </cell>
          <cell r="E1700">
            <v>-597.40719999999999</v>
          </cell>
        </row>
        <row r="1701">
          <cell r="C1701">
            <v>-24.960139999999999</v>
          </cell>
          <cell r="E1701">
            <v>-559.19560000000001</v>
          </cell>
        </row>
        <row r="1702">
          <cell r="C1702">
            <v>-24.962060000000001</v>
          </cell>
          <cell r="E1702">
            <v>-521.18790000000001</v>
          </cell>
        </row>
        <row r="1703">
          <cell r="C1703">
            <v>-24.964089999999999</v>
          </cell>
          <cell r="E1703">
            <v>-483.85109999999997</v>
          </cell>
        </row>
        <row r="1704">
          <cell r="C1704">
            <v>-24.966059999999999</v>
          </cell>
          <cell r="E1704">
            <v>-447.63709999999998</v>
          </cell>
        </row>
        <row r="1705">
          <cell r="C1705">
            <v>-24.96809</v>
          </cell>
          <cell r="E1705">
            <v>-412.9513</v>
          </cell>
        </row>
        <row r="1706">
          <cell r="C1706">
            <v>-24.970130000000001</v>
          </cell>
          <cell r="E1706">
            <v>-380.08449999999999</v>
          </cell>
        </row>
        <row r="1707">
          <cell r="C1707">
            <v>-24.972100000000001</v>
          </cell>
          <cell r="E1707">
            <v>-349.22309999999999</v>
          </cell>
        </row>
        <row r="1708">
          <cell r="C1708">
            <v>-24.974129999999999</v>
          </cell>
          <cell r="E1708">
            <v>-320.48910000000001</v>
          </cell>
        </row>
        <row r="1709">
          <cell r="C1709">
            <v>-24.976109999999998</v>
          </cell>
          <cell r="E1709">
            <v>-293.9599</v>
          </cell>
        </row>
        <row r="1710">
          <cell r="C1710">
            <v>-24.980170000000001</v>
          </cell>
          <cell r="E1710">
            <v>-247.6404</v>
          </cell>
        </row>
        <row r="1711">
          <cell r="C1711">
            <v>-24.984120000000001</v>
          </cell>
          <cell r="E1711">
            <v>-210.13740000000001</v>
          </cell>
        </row>
        <row r="1712">
          <cell r="C1712">
            <v>-24.988130000000002</v>
          </cell>
          <cell r="E1712">
            <v>-180.84690000000001</v>
          </cell>
        </row>
        <row r="1713">
          <cell r="C1713">
            <v>-24.994160000000001</v>
          </cell>
          <cell r="E1713">
            <v>-150.29499999999999</v>
          </cell>
        </row>
        <row r="1714">
          <cell r="C1714">
            <v>-25.008209999999998</v>
          </cell>
          <cell r="E1714">
            <v>-124.70010000000001</v>
          </cell>
        </row>
        <row r="1715">
          <cell r="C1715">
            <v>-25.04618</v>
          </cell>
          <cell r="E1715">
            <v>-150.45580000000001</v>
          </cell>
        </row>
        <row r="1716">
          <cell r="C1716">
            <v>-25.146149999999999</v>
          </cell>
          <cell r="E1716">
            <v>-164.2912</v>
          </cell>
        </row>
        <row r="1717">
          <cell r="C1717">
            <v>-25.245999999999999</v>
          </cell>
          <cell r="E1717">
            <v>-170.99189999999999</v>
          </cell>
        </row>
        <row r="1718">
          <cell r="C1718">
            <v>-25.3462</v>
          </cell>
          <cell r="E1718">
            <v>-176.62649999999999</v>
          </cell>
        </row>
        <row r="1719">
          <cell r="C1719">
            <v>-25.446169999999999</v>
          </cell>
          <cell r="E1719">
            <v>-184.39959999999999</v>
          </cell>
        </row>
        <row r="1720">
          <cell r="C1720">
            <v>-25.54608</v>
          </cell>
          <cell r="E1720">
            <v>-188.11539999999999</v>
          </cell>
        </row>
        <row r="1721">
          <cell r="C1721">
            <v>-25.646049999999999</v>
          </cell>
          <cell r="E1721">
            <v>-196.20769999999999</v>
          </cell>
        </row>
        <row r="1722">
          <cell r="C1722">
            <v>-25.746079999999999</v>
          </cell>
          <cell r="E1722">
            <v>-205.17949999999999</v>
          </cell>
        </row>
        <row r="1723">
          <cell r="C1723">
            <v>-25.845980000000001</v>
          </cell>
          <cell r="E1723">
            <v>-215.44470000000001</v>
          </cell>
        </row>
        <row r="1724">
          <cell r="C1724">
            <v>-25.946010000000001</v>
          </cell>
          <cell r="E1724">
            <v>-219.59229999999999</v>
          </cell>
        </row>
        <row r="1725">
          <cell r="C1725">
            <v>-26.04598</v>
          </cell>
          <cell r="E1725">
            <v>-225.13929999999999</v>
          </cell>
        </row>
        <row r="1726">
          <cell r="C1726">
            <v>-26.145949999999999</v>
          </cell>
          <cell r="E1726">
            <v>-229.9203</v>
          </cell>
        </row>
        <row r="1727">
          <cell r="C1727">
            <v>-26.246040000000001</v>
          </cell>
          <cell r="E1727">
            <v>-232.22130000000001</v>
          </cell>
        </row>
        <row r="1728">
          <cell r="C1728">
            <v>-26.346070000000001</v>
          </cell>
          <cell r="E1728">
            <v>-236.35839999999999</v>
          </cell>
        </row>
        <row r="1729">
          <cell r="C1729">
            <v>-26.446090000000002</v>
          </cell>
          <cell r="E1729">
            <v>-237.65469999999999</v>
          </cell>
        </row>
        <row r="1730">
          <cell r="C1730">
            <v>-26.546060000000001</v>
          </cell>
          <cell r="E1730">
            <v>-243.25919999999999</v>
          </cell>
        </row>
        <row r="1731">
          <cell r="C1731">
            <v>-26.64603</v>
          </cell>
          <cell r="E1731">
            <v>-247.4306</v>
          </cell>
        </row>
        <row r="1732">
          <cell r="C1732">
            <v>-26.74606</v>
          </cell>
          <cell r="E1732">
            <v>-245.2801</v>
          </cell>
        </row>
        <row r="1733">
          <cell r="C1733">
            <v>-26.78199</v>
          </cell>
          <cell r="E1733">
            <v>-246.7816</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3_01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Version History"/>
      <sheetName val="Rules Clarifications"/>
      <sheetName val="Cover Sheet"/>
      <sheetName val="Chassis Pics"/>
      <sheetName val="A2.2 First year vehicle"/>
      <sheetName val="MaterialData"/>
      <sheetName val="T3.5 Laminate Test"/>
      <sheetName val="T3.5 FBHS"/>
      <sheetName val="T3.5 FBH"/>
      <sheetName val="T3.5 TSPS Floor "/>
      <sheetName val="T3.5 ACPS "/>
      <sheetName val="T3.5 SIS Floor"/>
      <sheetName val="T3.5 MHBS &amp; SHB"/>
      <sheetName val="T3.5 FHB "/>
      <sheetName val="T3.5.9 Shear Tests"/>
      <sheetName val="T3.5.9 FHB"/>
      <sheetName val="T3.5.9 TSPS Floor"/>
      <sheetName val="T3.5.9 ACPS"/>
      <sheetName val="T3.5.9 SIS Floor"/>
      <sheetName val="T3.5.9 MHBS &amp; SHB"/>
      <sheetName val="T3.5.9 FBH "/>
      <sheetName val="T3.15 Shear test MH upper att."/>
      <sheetName val="T3.8 Main Hoop Tubing"/>
      <sheetName val="T3.9 Front Hoop Tubing"/>
      <sheetName val="T3.10 Main Hoop Bracing"/>
      <sheetName val="T3.10.5 T3.5 MHoop Brace Spt"/>
      <sheetName val="T3.11 T3.5 FHoop Bracing"/>
      <sheetName val="T3.13 T3.5 FBH Spt Structure"/>
      <sheetName val="T3.12 T3.5 Ft Bulkhead"/>
      <sheetName val="T3.16.3 IA AI Plate"/>
      <sheetName val="T3.14 T3.5 SIS"/>
      <sheetName val="T5.5 Shoulder Harness Bar"/>
      <sheetName val="EV5.5.1&amp;2 EV4.4 ACPS TSPS Side"/>
      <sheetName val="EV5.5.1&amp;2 EV4.4 ACPS TSPS Rear"/>
      <sheetName val="EV5.5.1&amp;2 EV4.4 ACPS TSPS sidex"/>
      <sheetName val="EV5.5.1&amp;2 EV4.4 ACPS TSPS rearx"/>
      <sheetName val="T3.15 MH &amp; MH B'ing Attachments"/>
      <sheetName val="T4.5 Harness Attachments"/>
      <sheetName val="T3.15 FH &amp; FH B'ing Attachments"/>
      <sheetName val="T3.15.6&amp;3.16.5 Prim.Struc.Att."/>
      <sheetName val="T3.15.7 Prim.Struct.Att. Blind"/>
      <sheetName val="EV5.5.8 TSAC attachments"/>
      <sheetName val="T1.2.1 T4.6 T4.8 Firewall"/>
      <sheetName val="Monocoque Lap Joints"/>
      <sheetName val="Welded Tube Inserts"/>
      <sheetName val="Steering Rack Collars"/>
      <sheetName val="Additional Info Carbon UD"/>
      <sheetName val="Additional Info Carbon Fabric"/>
      <sheetName val="Additional Info Carbon 1"/>
      <sheetName val="Additional Info Carbon Matrix"/>
      <sheetName val="Additional Info Zylon"/>
      <sheetName val="Additional Info Aramid prepreg1"/>
      <sheetName val="Additional Info Aramid prepreg2"/>
      <sheetName val="Additional Info Aramid prep3"/>
      <sheetName val="Additional Info Honeycomb"/>
      <sheetName val="Additional Aramid Firewall"/>
      <sheetName val="Additional Info Aluminium 1"/>
      <sheetName val="Additional Aluminium 2 P1"/>
      <sheetName val="Additional Info Aluminium 2 P2"/>
      <sheetName val="Additional Main Hoop Tubing"/>
      <sheetName val="T3.10 Additional Info"/>
      <sheetName val="T3.3.3 Additional Info"/>
      <sheetName val="T1.1 Guidance Notes"/>
      <sheetName val="T3.5 Guidance Notes"/>
      <sheetName val="T3.10.5 T3.5 Guidance Notes"/>
      <sheetName val="T3.11 T3.5 Guidance Notes"/>
      <sheetName val="T3.13 T3.5 Guidance Notes"/>
      <sheetName val="T3.16.3 Guidance Notes"/>
      <sheetName val="T3.14 T3.5 Guidance Notes"/>
      <sheetName val="T3.5.9 Guidance Notes"/>
      <sheetName val="T4.5 Guidance Notes"/>
      <sheetName val="EV4.4 Guidance Notes"/>
      <sheetName val="EV5.5 TSAC Attachment Guidance"/>
      <sheetName val="Monocoque Attachments Guidance"/>
      <sheetName val="Front Hoop Attachment Guid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9">
          <cell r="C59">
            <v>104.10326761396833</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row r="45">
          <cell r="K45">
            <v>24377.912</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Version History"/>
      <sheetName val="Rules Clarifications"/>
      <sheetName val="Cover Sheet"/>
      <sheetName val="Chassis Pics"/>
      <sheetName val="A2.2 First year vehicle"/>
      <sheetName val="MaterialData"/>
      <sheetName val="Metal Datasheets"/>
      <sheetName val="Composite Datasheets"/>
      <sheetName val="Laminate Table"/>
      <sheetName val="T3.6 Laminate Tests"/>
      <sheetName val="T3.6.10 Shear Tests"/>
      <sheetName val="T3.9 Main Hoop Tubing"/>
      <sheetName val="T3.10 Front Hoop Tubing"/>
      <sheetName val="T3.11 Main Hoop Bracing"/>
      <sheetName val="T3.11.5 T3.6 MHoop Brace Spt"/>
      <sheetName val="T3.12 T3.6 FHoop Bracing"/>
      <sheetName val="T3.14 T3.6 FBH Spt Structure"/>
      <sheetName val="T3.13 T3.6 Ft Bulkhead"/>
      <sheetName val="T3.17.3 IA AI Plate"/>
      <sheetName val="T3.15 T3.6 SIS"/>
      <sheetName val="T5.5 Shoulder Harness Bar"/>
      <sheetName val="EV5.5.1&amp;2 EV4.4 ACPS TSPS Side"/>
      <sheetName val="EV5.5.1&amp;2 EV4.4 ACPS TSPS Rear"/>
      <sheetName val="EV5.5.1&amp;2 EV4.4 ACPS TSPS rearx"/>
      <sheetName val="T4.5 Harness Attachments"/>
      <sheetName val="T3.16 MH &amp; MH Bing Attachments"/>
      <sheetName val="T3.16 FH &amp; FH Bing Attachments"/>
      <sheetName val="T3.16.6&amp;3.17.5 Prim.Struc.Att."/>
      <sheetName val="T3.16.7 Prim.Struct.Att. Blind"/>
      <sheetName val="EV5.5.8 TSAC attachments"/>
      <sheetName val="T1.2.1 T4.6 T4.8 Firewall"/>
      <sheetName val="Monocoque Lap Joints"/>
      <sheetName val="Welded Tube Inserts"/>
      <sheetName val="Steering Rack Collars"/>
      <sheetName val="Additional Info"/>
      <sheetName val="T1.1 Guidance Notes"/>
      <sheetName val="T3.6 Guidance Notes"/>
      <sheetName val="T3.11.5 T3.6 Guidance Notes"/>
      <sheetName val="T3.12 T3.6 Guidance Notes"/>
      <sheetName val="T3.14 T3.6 Guidance Notes"/>
      <sheetName val="T3.17.3 Guidance Notes"/>
      <sheetName val="T3.15 T3.6 Guidance Notes"/>
      <sheetName val="T3.6.11 Guidance Notes"/>
      <sheetName val="T4.5 Guidance Notes"/>
      <sheetName val="EV4.4 Guidance Notes"/>
      <sheetName val="EV5.5 TSAC Attachment Guidance"/>
      <sheetName val="Monocoque Attachments Guidance"/>
      <sheetName val="Front Hoop Attachment Guidance"/>
    </sheetNames>
    <sheetDataSet>
      <sheetData sheetId="0"/>
      <sheetData sheetId="1"/>
      <sheetData sheetId="2"/>
      <sheetData sheetId="3"/>
      <sheetData sheetId="4"/>
      <sheetData sheetId="5"/>
      <sheetData sheetId="6"/>
      <sheetData sheetId="7"/>
      <sheetData sheetId="8"/>
      <sheetData sheetId="9"/>
      <sheetData sheetId="10"/>
      <sheetData sheetId="11">
        <row r="54">
          <cell r="GV54">
            <v>256.60534721554382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_Me"/>
      <sheetName val="Version History"/>
      <sheetName val="Rules Clarifications"/>
      <sheetName val="Cover Sheet"/>
      <sheetName val="Chassis Pics"/>
      <sheetName val="A2.2 First year vehicle"/>
      <sheetName val="MaterialData"/>
      <sheetName val="Metal Datasheets"/>
      <sheetName val="Composite Datasheets"/>
      <sheetName val="Laminate Table"/>
      <sheetName val="T3.6 Laminate Tests"/>
      <sheetName val="T3.6.10 Shear Tests"/>
      <sheetName val="T3.9 Main Hoop Tubing"/>
      <sheetName val="T3.10 Front Hoop Tubing"/>
      <sheetName val="T3.11 Main Hoop Bracing"/>
      <sheetName val="T3.11.5 T3.6 MHoop Brace Spt"/>
      <sheetName val="T3.12 T3.6 FHoop Bracing"/>
      <sheetName val="T3.12 T3.6 FHB light pink"/>
      <sheetName val="T3.14 T3.6 FBH Spt Structure"/>
      <sheetName val="T3.13 T3.6 Ft Bulkhead"/>
      <sheetName val="T3.17.3 IA AI Plate"/>
      <sheetName val="T3.15 T3.6 SIS"/>
      <sheetName val="T5.5 Shoulder Harness Bar"/>
      <sheetName val="EV5.5.1&amp;2 EV4.4 ACPS TSPS Side"/>
      <sheetName val="EV5.5.1&amp;2 EV4.4 ACPS TSPS Rear"/>
      <sheetName val="EV5.5.1&amp;2 EV4.4 ACPS TSPS rearx"/>
      <sheetName val="T4.5 Harness Attachments"/>
      <sheetName val="T3.16 MH &amp; MH Bing Attachments"/>
      <sheetName val="T3.16 FH &amp; FH Bing Attachments"/>
      <sheetName val="T3.16.6&amp;3.17.5 Prim.Struc.Att."/>
      <sheetName val="T3.16.7 Prim.Struct.Att. Blind"/>
      <sheetName val="EV5.5.8 TSAC attachments"/>
      <sheetName val="T1.2.1 T4.6 T4.8 Firewall"/>
      <sheetName val="Monocoque Lap Joints"/>
      <sheetName val="Welded Tube Inserts"/>
      <sheetName val="Steering Rack Collars"/>
      <sheetName val="Additional Info"/>
      <sheetName val="T1.1 Guidance Notes"/>
      <sheetName val="T3.6 Guidance Notes"/>
      <sheetName val="T3.11.5 T3.6 Guidance Notes"/>
      <sheetName val="T3.12 T3.6 Guidance Notes"/>
      <sheetName val="T3.14 T3.6 Guidance Notes"/>
      <sheetName val="T3.17.3 Guidance Notes"/>
      <sheetName val="T3.15 T3.6 Guidance Notes"/>
      <sheetName val="T3.6.11 Guidance Notes"/>
      <sheetName val="T4.5 Guidance Notes"/>
      <sheetName val="EV4.4 Guidance Notes"/>
      <sheetName val="EV5.5 TSAC Attachment Guidance"/>
      <sheetName val="Monocoque Attachments Guidance"/>
      <sheetName val="Front Hoop Attachment Guidance"/>
    </sheetNames>
    <sheetDataSet>
      <sheetData sheetId="0"/>
      <sheetData sheetId="1"/>
      <sheetData sheetId="2"/>
      <sheetData sheetId="3"/>
      <sheetData sheetId="4"/>
      <sheetData sheetId="5"/>
      <sheetData sheetId="6"/>
      <sheetData sheetId="7"/>
      <sheetData sheetId="8"/>
      <sheetData sheetId="9"/>
      <sheetData sheetId="10"/>
      <sheetData sheetId="11">
        <row r="33">
          <cell r="H33"/>
        </row>
        <row r="54">
          <cell r="HP54">
            <v>79.301687860558033</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t.skubacz@oth-aw.de" TargetMode="External"/><Relationship Id="rId1" Type="http://schemas.openxmlformats.org/officeDocument/2006/relationships/hyperlink" Target="mailto:mechanics@runningsnail.oth-aw.de"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20.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1.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2.xml"/><Relationship Id="rId1" Type="http://schemas.openxmlformats.org/officeDocument/2006/relationships/printerSettings" Target="../printerSettings/printerSettings4.bin"/><Relationship Id="rId4" Type="http://schemas.openxmlformats.org/officeDocument/2006/relationships/comments" Target="../comments18.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U57"/>
  <sheetViews>
    <sheetView workbookViewId="0">
      <pane ySplit="24" topLeftCell="A39" activePane="bottomLeft" state="frozen"/>
      <selection pane="bottomLeft"/>
    </sheetView>
  </sheetViews>
  <sheetFormatPr baseColWidth="10" defaultColWidth="14.42578125" defaultRowHeight="15" customHeight="1" x14ac:dyDescent="0.2"/>
  <cols>
    <col min="1" max="1" width="9.140625" customWidth="1"/>
    <col min="2" max="2" width="11" customWidth="1"/>
    <col min="3" max="26" width="11.42578125" customWidth="1"/>
  </cols>
  <sheetData>
    <row r="1" spans="1:21" ht="12.75" customHeight="1" x14ac:dyDescent="0.2">
      <c r="A1" s="521">
        <v>2026</v>
      </c>
      <c r="B1" s="522" t="s">
        <v>0</v>
      </c>
      <c r="C1" s="523" t="s">
        <v>1</v>
      </c>
      <c r="D1" s="523"/>
      <c r="E1" s="523"/>
      <c r="F1" s="523"/>
      <c r="G1" s="524"/>
      <c r="H1" s="524"/>
      <c r="I1" s="524"/>
      <c r="J1" s="524"/>
      <c r="K1" s="524"/>
      <c r="L1" s="524"/>
      <c r="M1" s="524"/>
      <c r="N1" s="524"/>
      <c r="O1" s="524"/>
      <c r="P1" s="525"/>
      <c r="Q1" s="292"/>
      <c r="R1" s="292"/>
      <c r="S1" s="292"/>
      <c r="T1" s="292"/>
      <c r="U1" s="292"/>
    </row>
    <row r="2" spans="1:21" ht="12.75" customHeight="1" x14ac:dyDescent="0.2">
      <c r="A2" s="467"/>
      <c r="B2" s="292"/>
      <c r="C2" s="292"/>
      <c r="D2" s="292"/>
      <c r="E2" s="292"/>
      <c r="F2" s="292"/>
      <c r="G2" s="292"/>
      <c r="H2" s="292"/>
      <c r="I2" s="292"/>
      <c r="J2" s="292"/>
      <c r="K2" s="292"/>
      <c r="L2" s="292"/>
      <c r="M2" s="292"/>
      <c r="N2" s="292"/>
      <c r="O2" s="292"/>
      <c r="P2" s="293"/>
      <c r="Q2" s="292"/>
      <c r="R2" s="292"/>
      <c r="S2" s="292"/>
      <c r="T2" s="292"/>
      <c r="U2" s="292"/>
    </row>
    <row r="3" spans="1:21" ht="12.75" customHeight="1" x14ac:dyDescent="0.2">
      <c r="A3" s="759" t="s">
        <v>2</v>
      </c>
      <c r="B3" s="760"/>
      <c r="C3" s="760"/>
      <c r="D3" s="760"/>
      <c r="E3" s="760"/>
      <c r="F3" s="760"/>
      <c r="G3" s="760"/>
      <c r="H3" s="760"/>
      <c r="I3" s="760"/>
      <c r="J3" s="760"/>
      <c r="K3" s="760"/>
      <c r="L3" s="760"/>
      <c r="M3" s="760"/>
      <c r="N3" s="760"/>
      <c r="O3" s="760"/>
      <c r="P3" s="293"/>
      <c r="Q3" s="292"/>
      <c r="R3" s="292"/>
      <c r="S3" s="292"/>
      <c r="T3" s="292"/>
      <c r="U3" s="292"/>
    </row>
    <row r="4" spans="1:21" ht="12.75" customHeight="1" x14ac:dyDescent="0.2">
      <c r="A4" s="526"/>
      <c r="B4" s="472"/>
      <c r="C4" s="472"/>
      <c r="D4" s="472"/>
      <c r="E4" s="472"/>
      <c r="F4" s="472"/>
      <c r="G4" s="472"/>
      <c r="H4" s="472"/>
      <c r="I4" s="472"/>
      <c r="J4" s="472"/>
      <c r="K4" s="472"/>
      <c r="L4" s="472"/>
      <c r="M4" s="472"/>
      <c r="N4" s="472"/>
      <c r="O4" s="472"/>
      <c r="P4" s="293"/>
      <c r="Q4" s="292"/>
      <c r="R4" s="292"/>
      <c r="S4" s="292"/>
      <c r="T4" s="292"/>
      <c r="U4" s="292"/>
    </row>
    <row r="5" spans="1:21" ht="12.75" customHeight="1" x14ac:dyDescent="0.2">
      <c r="A5" s="471" t="s">
        <v>3</v>
      </c>
      <c r="B5" s="472"/>
      <c r="C5" s="472"/>
      <c r="D5" s="472"/>
      <c r="E5" s="472"/>
      <c r="F5" s="472"/>
      <c r="G5" s="472"/>
      <c r="H5" s="472"/>
      <c r="I5" s="472"/>
      <c r="J5" s="472"/>
      <c r="K5" s="472"/>
      <c r="L5" s="472"/>
      <c r="M5" s="472"/>
      <c r="N5" s="472"/>
      <c r="O5" s="472"/>
      <c r="P5" s="293"/>
      <c r="Q5" s="292"/>
      <c r="R5" s="292"/>
      <c r="S5" s="292"/>
      <c r="T5" s="292"/>
      <c r="U5" s="292"/>
    </row>
    <row r="6" spans="1:21" ht="12.75" customHeight="1" x14ac:dyDescent="0.2">
      <c r="A6" s="471"/>
      <c r="B6" s="472"/>
      <c r="C6" s="472"/>
      <c r="D6" s="472"/>
      <c r="E6" s="472"/>
      <c r="F6" s="472"/>
      <c r="G6" s="472"/>
      <c r="H6" s="472"/>
      <c r="I6" s="472"/>
      <c r="J6" s="472"/>
      <c r="K6" s="472"/>
      <c r="L6" s="472"/>
      <c r="M6" s="472"/>
      <c r="N6" s="472"/>
      <c r="O6" s="472"/>
      <c r="P6" s="293"/>
      <c r="Q6" s="292"/>
      <c r="R6" s="292"/>
      <c r="S6" s="292"/>
      <c r="T6" s="292"/>
      <c r="U6" s="292"/>
    </row>
    <row r="7" spans="1:21" ht="12.75" customHeight="1" x14ac:dyDescent="0.2">
      <c r="A7" s="471" t="s">
        <v>4</v>
      </c>
      <c r="B7" s="472"/>
      <c r="C7" s="472"/>
      <c r="D7" s="472"/>
      <c r="E7" s="472"/>
      <c r="F7" s="472"/>
      <c r="G7" s="472"/>
      <c r="H7" s="472"/>
      <c r="I7" s="472"/>
      <c r="J7" s="472"/>
      <c r="K7" s="472"/>
      <c r="L7" s="472"/>
      <c r="M7" s="472"/>
      <c r="N7" s="472"/>
      <c r="O7" s="472"/>
      <c r="P7" s="293"/>
      <c r="Q7" s="292"/>
      <c r="R7" s="292"/>
      <c r="S7" s="292"/>
      <c r="T7" s="292"/>
      <c r="U7" s="292"/>
    </row>
    <row r="8" spans="1:21" ht="12.75" customHeight="1" x14ac:dyDescent="0.2">
      <c r="A8" s="471"/>
      <c r="B8" s="472"/>
      <c r="C8" s="472"/>
      <c r="D8" s="472"/>
      <c r="E8" s="472"/>
      <c r="F8" s="472"/>
      <c r="G8" s="472"/>
      <c r="H8" s="472"/>
      <c r="I8" s="472"/>
      <c r="J8" s="472"/>
      <c r="K8" s="472"/>
      <c r="L8" s="472"/>
      <c r="M8" s="472"/>
      <c r="N8" s="472"/>
      <c r="O8" s="472"/>
      <c r="P8" s="293"/>
      <c r="Q8" s="292"/>
      <c r="R8" s="292"/>
      <c r="S8" s="292"/>
      <c r="T8" s="292"/>
      <c r="U8" s="292"/>
    </row>
    <row r="9" spans="1:21" ht="12.75" customHeight="1" x14ac:dyDescent="0.2">
      <c r="A9" s="471" t="s">
        <v>5</v>
      </c>
      <c r="B9" s="472"/>
      <c r="C9" s="472"/>
      <c r="D9" s="472"/>
      <c r="E9" s="472"/>
      <c r="F9" s="472"/>
      <c r="G9" s="472"/>
      <c r="H9" s="472"/>
      <c r="I9" s="472"/>
      <c r="J9" s="472"/>
      <c r="K9" s="472"/>
      <c r="L9" s="472"/>
      <c r="M9" s="472"/>
      <c r="N9" s="472"/>
      <c r="O9" s="472"/>
      <c r="P9" s="293"/>
      <c r="Q9" s="292"/>
      <c r="R9" s="292"/>
      <c r="S9" s="292"/>
      <c r="T9" s="292"/>
      <c r="U9" s="292"/>
    </row>
    <row r="10" spans="1:21" ht="12.75" customHeight="1" x14ac:dyDescent="0.2">
      <c r="A10" s="471"/>
      <c r="B10" s="472"/>
      <c r="C10" s="472"/>
      <c r="D10" s="472"/>
      <c r="E10" s="472"/>
      <c r="F10" s="472"/>
      <c r="G10" s="472"/>
      <c r="H10" s="472"/>
      <c r="I10" s="472"/>
      <c r="J10" s="472"/>
      <c r="K10" s="472"/>
      <c r="L10" s="472"/>
      <c r="M10" s="472"/>
      <c r="N10" s="472"/>
      <c r="O10" s="472"/>
      <c r="P10" s="293"/>
      <c r="Q10" s="292"/>
      <c r="R10" s="292"/>
      <c r="S10" s="292"/>
      <c r="T10" s="292"/>
      <c r="U10" s="292"/>
    </row>
    <row r="11" spans="1:21" ht="12.75" customHeight="1" x14ac:dyDescent="0.2">
      <c r="A11" s="527" t="s">
        <v>6</v>
      </c>
      <c r="B11" s="472"/>
      <c r="C11" s="472"/>
      <c r="D11" s="472"/>
      <c r="E11" s="472"/>
      <c r="F11" s="472"/>
      <c r="G11" s="472"/>
      <c r="H11" s="472"/>
      <c r="I11" s="472"/>
      <c r="J11" s="472"/>
      <c r="K11" s="472"/>
      <c r="L11" s="472"/>
      <c r="M11" s="472"/>
      <c r="N11" s="472"/>
      <c r="O11" s="472"/>
      <c r="P11" s="293"/>
      <c r="Q11" s="292"/>
      <c r="R11" s="292"/>
      <c r="S11" s="292"/>
      <c r="T11" s="292"/>
      <c r="U11" s="292"/>
    </row>
    <row r="12" spans="1:21" ht="12.75" customHeight="1" x14ac:dyDescent="0.2">
      <c r="A12" s="471"/>
      <c r="B12" s="472"/>
      <c r="C12" s="472"/>
      <c r="D12" s="472"/>
      <c r="E12" s="472"/>
      <c r="F12" s="472"/>
      <c r="G12" s="472"/>
      <c r="H12" s="472"/>
      <c r="I12" s="472"/>
      <c r="J12" s="472"/>
      <c r="K12" s="472"/>
      <c r="L12" s="472"/>
      <c r="M12" s="472"/>
      <c r="N12" s="472"/>
      <c r="O12" s="472"/>
      <c r="P12" s="293"/>
      <c r="Q12" s="292"/>
      <c r="R12" s="292"/>
      <c r="S12" s="292"/>
      <c r="T12" s="292"/>
      <c r="U12" s="292"/>
    </row>
    <row r="13" spans="1:21" ht="12.75" customHeight="1" x14ac:dyDescent="0.2">
      <c r="A13" s="759" t="s">
        <v>7</v>
      </c>
      <c r="B13" s="760"/>
      <c r="C13" s="760"/>
      <c r="D13" s="760"/>
      <c r="E13" s="760"/>
      <c r="F13" s="760"/>
      <c r="G13" s="760"/>
      <c r="H13" s="760"/>
      <c r="I13" s="760"/>
      <c r="J13" s="760"/>
      <c r="K13" s="760"/>
      <c r="L13" s="760"/>
      <c r="M13" s="760"/>
      <c r="N13" s="760"/>
      <c r="O13" s="760"/>
      <c r="P13" s="761"/>
      <c r="Q13" s="292"/>
      <c r="R13" s="292"/>
      <c r="S13" s="292"/>
      <c r="T13" s="292"/>
      <c r="U13" s="292"/>
    </row>
    <row r="14" spans="1:21" ht="12.75" customHeight="1" x14ac:dyDescent="0.2">
      <c r="A14" s="759" t="s">
        <v>8</v>
      </c>
      <c r="B14" s="760"/>
      <c r="C14" s="760"/>
      <c r="D14" s="760"/>
      <c r="E14" s="760"/>
      <c r="F14" s="760"/>
      <c r="G14" s="760"/>
      <c r="H14" s="760"/>
      <c r="I14" s="760"/>
      <c r="J14" s="760"/>
      <c r="K14" s="760"/>
      <c r="L14" s="760"/>
      <c r="M14" s="760"/>
      <c r="N14" s="760"/>
      <c r="O14" s="760"/>
      <c r="P14" s="761"/>
      <c r="Q14" s="292"/>
      <c r="R14" s="292"/>
      <c r="S14" s="292"/>
      <c r="T14" s="292"/>
      <c r="U14" s="292"/>
    </row>
    <row r="15" spans="1:21" ht="25.5" customHeight="1" x14ac:dyDescent="0.2">
      <c r="A15" s="762" t="s">
        <v>9</v>
      </c>
      <c r="B15" s="760"/>
      <c r="C15" s="760"/>
      <c r="D15" s="760"/>
      <c r="E15" s="760"/>
      <c r="F15" s="760"/>
      <c r="G15" s="760"/>
      <c r="H15" s="760"/>
      <c r="I15" s="760"/>
      <c r="J15" s="760"/>
      <c r="K15" s="760"/>
      <c r="L15" s="760"/>
      <c r="M15" s="760"/>
      <c r="N15" s="760"/>
      <c r="O15" s="760"/>
      <c r="P15" s="761"/>
      <c r="Q15" s="292"/>
      <c r="R15" s="292"/>
      <c r="S15" s="292"/>
      <c r="T15" s="292"/>
      <c r="U15" s="292"/>
    </row>
    <row r="16" spans="1:21" ht="25.5" customHeight="1" x14ac:dyDescent="0.2">
      <c r="A16" s="762" t="s">
        <v>10</v>
      </c>
      <c r="B16" s="760"/>
      <c r="C16" s="760"/>
      <c r="D16" s="760"/>
      <c r="E16" s="760"/>
      <c r="F16" s="760"/>
      <c r="G16" s="760"/>
      <c r="H16" s="760"/>
      <c r="I16" s="760"/>
      <c r="J16" s="760"/>
      <c r="K16" s="760"/>
      <c r="L16" s="760"/>
      <c r="M16" s="760"/>
      <c r="N16" s="760"/>
      <c r="O16" s="760"/>
      <c r="P16" s="761"/>
      <c r="Q16" s="292"/>
      <c r="R16" s="292"/>
      <c r="S16" s="292"/>
      <c r="T16" s="292"/>
      <c r="U16" s="292"/>
    </row>
    <row r="17" spans="1:21" ht="12.75" customHeight="1" x14ac:dyDescent="0.2">
      <c r="A17" s="471" t="s">
        <v>11</v>
      </c>
      <c r="B17" s="528"/>
      <c r="C17" s="528"/>
      <c r="D17" s="528"/>
      <c r="E17" s="528"/>
      <c r="F17" s="528"/>
      <c r="G17" s="528"/>
      <c r="H17" s="528"/>
      <c r="I17" s="528"/>
      <c r="J17" s="528"/>
      <c r="K17" s="528"/>
      <c r="L17" s="528"/>
      <c r="M17" s="528"/>
      <c r="N17" s="528"/>
      <c r="O17" s="528"/>
      <c r="P17" s="529"/>
      <c r="Q17" s="292"/>
      <c r="R17" s="292"/>
      <c r="S17" s="292"/>
      <c r="T17" s="292"/>
      <c r="U17" s="292"/>
    </row>
    <row r="18" spans="1:21" ht="12.75" customHeight="1" x14ac:dyDescent="0.2">
      <c r="A18" s="526"/>
      <c r="B18" s="528"/>
      <c r="C18" s="528"/>
      <c r="D18" s="528"/>
      <c r="E18" s="528"/>
      <c r="F18" s="528"/>
      <c r="G18" s="528"/>
      <c r="H18" s="528"/>
      <c r="I18" s="528"/>
      <c r="J18" s="528"/>
      <c r="K18" s="528"/>
      <c r="L18" s="528"/>
      <c r="M18" s="528"/>
      <c r="N18" s="528"/>
      <c r="O18" s="528"/>
      <c r="P18" s="529"/>
      <c r="Q18" s="292"/>
      <c r="R18" s="292"/>
      <c r="S18" s="292"/>
      <c r="T18" s="292"/>
      <c r="U18" s="292"/>
    </row>
    <row r="19" spans="1:21" ht="12.75" customHeight="1" x14ac:dyDescent="0.2">
      <c r="A19" s="530" t="s">
        <v>12</v>
      </c>
      <c r="B19" s="292"/>
      <c r="C19" s="292"/>
      <c r="D19" s="292"/>
      <c r="E19" s="292"/>
      <c r="F19" s="292"/>
      <c r="G19" s="292"/>
      <c r="H19" s="292"/>
      <c r="I19" s="292"/>
      <c r="J19" s="292"/>
      <c r="K19" s="292"/>
      <c r="L19" s="292"/>
      <c r="M19" s="292"/>
      <c r="N19" s="292"/>
      <c r="O19" s="292"/>
      <c r="P19" s="293"/>
      <c r="Q19" s="292"/>
      <c r="R19" s="292"/>
      <c r="S19" s="292"/>
      <c r="T19" s="292"/>
      <c r="U19" s="292"/>
    </row>
    <row r="20" spans="1:21" ht="12.75" customHeight="1" x14ac:dyDescent="0.2">
      <c r="A20" s="530" t="s">
        <v>13</v>
      </c>
      <c r="B20" s="292"/>
      <c r="C20" s="292"/>
      <c r="D20" s="292"/>
      <c r="E20" s="292"/>
      <c r="F20" s="292"/>
      <c r="G20" s="292"/>
      <c r="H20" s="292"/>
      <c r="I20" s="292"/>
      <c r="J20" s="292"/>
      <c r="K20" s="292"/>
      <c r="L20" s="292"/>
      <c r="M20" s="292"/>
      <c r="N20" s="292"/>
      <c r="O20" s="292"/>
      <c r="P20" s="293"/>
      <c r="Q20" s="292"/>
      <c r="R20" s="292"/>
      <c r="S20" s="292"/>
      <c r="T20" s="292"/>
      <c r="U20" s="292"/>
    </row>
    <row r="21" spans="1:21" ht="12.75" customHeight="1" x14ac:dyDescent="0.2">
      <c r="A21" s="530"/>
      <c r="B21" s="292"/>
      <c r="C21" s="292"/>
      <c r="D21" s="292"/>
      <c r="E21" s="292"/>
      <c r="F21" s="292"/>
      <c r="G21" s="292"/>
      <c r="H21" s="292"/>
      <c r="I21" s="292"/>
      <c r="J21" s="292"/>
      <c r="K21" s="292"/>
      <c r="L21" s="292"/>
      <c r="M21" s="292"/>
      <c r="N21" s="292"/>
      <c r="O21" s="292"/>
      <c r="P21" s="293"/>
      <c r="Q21" s="292"/>
      <c r="R21" s="292"/>
      <c r="S21" s="292"/>
      <c r="T21" s="292"/>
      <c r="U21" s="292"/>
    </row>
    <row r="22" spans="1:21" ht="12.75" customHeight="1" x14ac:dyDescent="0.2">
      <c r="A22" s="467"/>
      <c r="B22" s="756" t="s">
        <v>14</v>
      </c>
      <c r="C22" s="757"/>
      <c r="D22" s="757"/>
      <c r="E22" s="757"/>
      <c r="F22" s="757"/>
      <c r="G22" s="757"/>
      <c r="H22" s="757"/>
      <c r="I22" s="758"/>
      <c r="J22" s="292"/>
      <c r="K22" s="292"/>
      <c r="L22" s="292"/>
      <c r="M22" s="292"/>
      <c r="N22" s="292"/>
      <c r="O22" s="292"/>
      <c r="P22" s="293"/>
      <c r="Q22" s="292"/>
      <c r="R22" s="292"/>
      <c r="S22" s="292"/>
      <c r="T22" s="292"/>
      <c r="U22" s="292"/>
    </row>
    <row r="23" spans="1:21" ht="12.75" customHeight="1" x14ac:dyDescent="0.2">
      <c r="A23" s="467"/>
      <c r="B23" s="292"/>
      <c r="C23" s="292"/>
      <c r="D23" s="292"/>
      <c r="E23" s="292"/>
      <c r="F23" s="292"/>
      <c r="G23" s="292"/>
      <c r="H23" s="292"/>
      <c r="I23" s="292"/>
      <c r="J23" s="292"/>
      <c r="K23" s="292"/>
      <c r="L23" s="292"/>
      <c r="M23" s="292"/>
      <c r="N23" s="292"/>
      <c r="O23" s="292"/>
      <c r="P23" s="293"/>
      <c r="Q23" s="292"/>
      <c r="R23" s="292"/>
      <c r="S23" s="292"/>
      <c r="T23" s="292"/>
      <c r="U23" s="292"/>
    </row>
    <row r="24" spans="1:21" ht="12.75" customHeight="1" x14ac:dyDescent="0.2">
      <c r="A24" s="530" t="s">
        <v>15</v>
      </c>
      <c r="B24" s="522"/>
      <c r="C24" s="522"/>
      <c r="D24" s="522"/>
      <c r="E24" s="522"/>
      <c r="F24" s="522"/>
      <c r="G24" s="522"/>
      <c r="H24" s="522"/>
      <c r="I24" s="522"/>
      <c r="J24" s="522"/>
      <c r="K24" s="522"/>
      <c r="L24" s="522"/>
      <c r="M24" s="522"/>
      <c r="N24" s="522"/>
      <c r="O24" s="522"/>
      <c r="P24" s="531"/>
      <c r="Q24" s="522"/>
      <c r="R24" s="522"/>
      <c r="S24" s="522"/>
      <c r="T24" s="522"/>
      <c r="U24" s="522"/>
    </row>
    <row r="25" spans="1:21" ht="12.75" customHeight="1" x14ac:dyDescent="0.2">
      <c r="A25" s="291" t="s">
        <v>16</v>
      </c>
      <c r="B25" s="292" t="s">
        <v>17</v>
      </c>
      <c r="C25" s="292"/>
      <c r="D25" s="292"/>
      <c r="E25" s="292"/>
      <c r="F25" s="292"/>
      <c r="G25" s="292"/>
      <c r="H25" s="292"/>
      <c r="I25" s="292"/>
      <c r="J25" s="292"/>
      <c r="K25" s="292"/>
      <c r="L25" s="292"/>
      <c r="M25" s="292"/>
      <c r="N25" s="292"/>
      <c r="O25" s="292"/>
      <c r="P25" s="293"/>
      <c r="Q25" s="292"/>
      <c r="R25" s="292"/>
      <c r="S25" s="292"/>
      <c r="T25" s="292"/>
      <c r="U25" s="292"/>
    </row>
    <row r="26" spans="1:21" ht="12.75" customHeight="1" x14ac:dyDescent="0.2">
      <c r="A26" s="291"/>
      <c r="B26" s="294" t="s">
        <v>18</v>
      </c>
      <c r="C26" s="292"/>
      <c r="D26" s="292"/>
      <c r="E26" s="292"/>
      <c r="F26" s="292"/>
      <c r="G26" s="292"/>
      <c r="H26" s="292"/>
      <c r="I26" s="292"/>
      <c r="J26" s="292"/>
      <c r="K26" s="292"/>
      <c r="L26" s="292"/>
      <c r="M26" s="292"/>
      <c r="N26" s="292"/>
      <c r="O26" s="292"/>
      <c r="P26" s="293"/>
      <c r="Q26" s="292"/>
      <c r="R26" s="292"/>
      <c r="S26" s="292"/>
      <c r="T26" s="292"/>
      <c r="U26" s="292"/>
    </row>
    <row r="27" spans="1:21" ht="12.75" customHeight="1" x14ac:dyDescent="0.2">
      <c r="A27" s="291"/>
      <c r="B27" s="294" t="s">
        <v>19</v>
      </c>
      <c r="C27" s="292"/>
      <c r="D27" s="292"/>
      <c r="E27" s="292"/>
      <c r="F27" s="292"/>
      <c r="G27" s="292"/>
      <c r="H27" s="292"/>
      <c r="I27" s="292"/>
      <c r="J27" s="292"/>
      <c r="K27" s="292"/>
      <c r="L27" s="292"/>
      <c r="M27" s="292"/>
      <c r="N27" s="292"/>
      <c r="O27" s="292"/>
      <c r="P27" s="293"/>
      <c r="Q27" s="292"/>
      <c r="R27" s="292"/>
      <c r="S27" s="292"/>
      <c r="T27" s="292"/>
      <c r="U27" s="292"/>
    </row>
    <row r="28" spans="1:21" ht="12.75" customHeight="1" x14ac:dyDescent="0.2">
      <c r="A28" s="291"/>
      <c r="B28" s="294" t="s">
        <v>20</v>
      </c>
      <c r="C28" s="292"/>
      <c r="D28" s="292"/>
      <c r="E28" s="292"/>
      <c r="F28" s="292"/>
      <c r="G28" s="292"/>
      <c r="H28" s="292"/>
      <c r="I28" s="292"/>
      <c r="J28" s="292"/>
      <c r="K28" s="292"/>
      <c r="L28" s="292"/>
      <c r="M28" s="292"/>
      <c r="N28" s="292"/>
      <c r="O28" s="292"/>
      <c r="P28" s="293"/>
      <c r="Q28" s="292"/>
      <c r="R28" s="292"/>
      <c r="S28" s="292"/>
      <c r="T28" s="292"/>
      <c r="U28" s="292"/>
    </row>
    <row r="29" spans="1:21" ht="12.75" customHeight="1" x14ac:dyDescent="0.2">
      <c r="A29" s="291"/>
      <c r="B29" s="294" t="s">
        <v>21</v>
      </c>
      <c r="C29" s="292"/>
      <c r="D29" s="292"/>
      <c r="E29" s="292"/>
      <c r="F29" s="292"/>
      <c r="G29" s="292"/>
      <c r="H29" s="292"/>
      <c r="I29" s="292"/>
      <c r="J29" s="292"/>
      <c r="K29" s="292"/>
      <c r="L29" s="292"/>
      <c r="M29" s="292"/>
      <c r="N29" s="292"/>
      <c r="O29" s="292"/>
      <c r="P29" s="293"/>
      <c r="Q29" s="292"/>
      <c r="R29" s="292"/>
      <c r="S29" s="292"/>
      <c r="T29" s="292"/>
      <c r="U29" s="292"/>
    </row>
    <row r="30" spans="1:21" ht="12.75" customHeight="1" x14ac:dyDescent="0.2">
      <c r="A30" s="291"/>
      <c r="B30" s="294" t="s">
        <v>22</v>
      </c>
      <c r="C30" s="292"/>
      <c r="D30" s="292"/>
      <c r="E30" s="292"/>
      <c r="F30" s="292"/>
      <c r="G30" s="292"/>
      <c r="H30" s="292"/>
      <c r="I30" s="292"/>
      <c r="J30" s="292"/>
      <c r="K30" s="292"/>
      <c r="L30" s="292"/>
      <c r="M30" s="292"/>
      <c r="N30" s="292"/>
      <c r="O30" s="292"/>
      <c r="P30" s="293"/>
      <c r="Q30" s="292"/>
      <c r="R30" s="292"/>
      <c r="S30" s="292"/>
      <c r="T30" s="292"/>
      <c r="U30" s="292"/>
    </row>
    <row r="31" spans="1:21" ht="12.75" customHeight="1" x14ac:dyDescent="0.2">
      <c r="A31" s="291"/>
      <c r="B31" s="294" t="s">
        <v>23</v>
      </c>
      <c r="C31" s="292"/>
      <c r="D31" s="292"/>
      <c r="E31" s="292"/>
      <c r="F31" s="292"/>
      <c r="G31" s="292"/>
      <c r="H31" s="292"/>
      <c r="I31" s="292"/>
      <c r="J31" s="292"/>
      <c r="K31" s="292"/>
      <c r="L31" s="292"/>
      <c r="M31" s="292"/>
      <c r="N31" s="292"/>
      <c r="O31" s="292"/>
      <c r="P31" s="293"/>
      <c r="Q31" s="292"/>
      <c r="R31" s="292"/>
      <c r="S31" s="292"/>
      <c r="T31" s="292"/>
      <c r="U31" s="292"/>
    </row>
    <row r="32" spans="1:21" ht="12.75" customHeight="1" x14ac:dyDescent="0.2">
      <c r="A32" s="291"/>
      <c r="B32" s="294" t="s">
        <v>24</v>
      </c>
      <c r="C32" s="292"/>
      <c r="D32" s="292"/>
      <c r="E32" s="292"/>
      <c r="F32" s="292"/>
      <c r="G32" s="292"/>
      <c r="H32" s="292"/>
      <c r="I32" s="292"/>
      <c r="J32" s="292"/>
      <c r="K32" s="292"/>
      <c r="L32" s="292"/>
      <c r="M32" s="292"/>
      <c r="N32" s="292"/>
      <c r="O32" s="292"/>
      <c r="P32" s="293"/>
      <c r="Q32" s="292"/>
      <c r="R32" s="292"/>
      <c r="S32" s="292"/>
      <c r="T32" s="292"/>
      <c r="U32" s="292"/>
    </row>
    <row r="33" spans="1:21" ht="12.75" customHeight="1" x14ac:dyDescent="0.2">
      <c r="A33" s="291"/>
      <c r="B33" s="294" t="s">
        <v>25</v>
      </c>
      <c r="C33" s="292"/>
      <c r="D33" s="292"/>
      <c r="E33" s="292"/>
      <c r="F33" s="292"/>
      <c r="G33" s="292"/>
      <c r="H33" s="292"/>
      <c r="I33" s="292"/>
      <c r="J33" s="292"/>
      <c r="K33" s="292"/>
      <c r="L33" s="292"/>
      <c r="M33" s="292"/>
      <c r="N33" s="292"/>
      <c r="O33" s="292"/>
      <c r="P33" s="293"/>
      <c r="Q33" s="292"/>
      <c r="R33" s="292"/>
      <c r="S33" s="292"/>
      <c r="T33" s="292"/>
      <c r="U33" s="292"/>
    </row>
    <row r="34" spans="1:21" ht="12.75" customHeight="1" x14ac:dyDescent="0.2">
      <c r="A34" s="291" t="s">
        <v>26</v>
      </c>
      <c r="B34" s="294" t="s">
        <v>27</v>
      </c>
      <c r="C34" s="292"/>
      <c r="D34" s="292"/>
      <c r="E34" s="292"/>
      <c r="F34" s="292"/>
      <c r="G34" s="292"/>
      <c r="H34" s="292"/>
      <c r="I34" s="292"/>
      <c r="J34" s="292"/>
      <c r="K34" s="292"/>
      <c r="L34" s="292"/>
      <c r="M34" s="292"/>
      <c r="N34" s="292"/>
      <c r="O34" s="292"/>
      <c r="P34" s="293"/>
      <c r="Q34" s="292"/>
      <c r="R34" s="292"/>
      <c r="S34" s="292"/>
      <c r="T34" s="292"/>
      <c r="U34" s="292"/>
    </row>
    <row r="35" spans="1:21" ht="12.75" customHeight="1" x14ac:dyDescent="0.2">
      <c r="A35" s="467"/>
      <c r="B35" s="294" t="s">
        <v>28</v>
      </c>
      <c r="C35" s="292"/>
      <c r="D35" s="292"/>
      <c r="E35" s="292"/>
      <c r="F35" s="292"/>
      <c r="G35" s="292"/>
      <c r="H35" s="292"/>
      <c r="I35" s="292"/>
      <c r="J35" s="292"/>
      <c r="K35" s="292"/>
      <c r="L35" s="292"/>
      <c r="M35" s="292"/>
      <c r="N35" s="292"/>
      <c r="O35" s="292"/>
      <c r="P35" s="293"/>
      <c r="Q35" s="292"/>
      <c r="R35" s="292"/>
      <c r="S35" s="292"/>
      <c r="T35" s="292"/>
      <c r="U35" s="292"/>
    </row>
    <row r="36" spans="1:21" ht="12.75" customHeight="1" x14ac:dyDescent="0.2">
      <c r="A36" s="467"/>
      <c r="B36" s="294" t="s">
        <v>29</v>
      </c>
      <c r="C36" s="292"/>
      <c r="D36" s="292"/>
      <c r="E36" s="292"/>
      <c r="F36" s="292"/>
      <c r="G36" s="292"/>
      <c r="H36" s="292"/>
      <c r="I36" s="292"/>
      <c r="J36" s="292"/>
      <c r="K36" s="292"/>
      <c r="L36" s="292"/>
      <c r="M36" s="292"/>
      <c r="N36" s="292"/>
      <c r="O36" s="292"/>
      <c r="P36" s="293"/>
      <c r="Q36" s="292"/>
      <c r="R36" s="292"/>
      <c r="S36" s="292"/>
      <c r="T36" s="292"/>
      <c r="U36" s="292"/>
    </row>
    <row r="37" spans="1:21" ht="12.75" customHeight="1" x14ac:dyDescent="0.2">
      <c r="A37" s="467"/>
      <c r="B37" s="294" t="s">
        <v>30</v>
      </c>
      <c r="C37" s="292"/>
      <c r="D37" s="292"/>
      <c r="E37" s="292"/>
      <c r="F37" s="292"/>
      <c r="G37" s="292"/>
      <c r="H37" s="292"/>
      <c r="I37" s="292"/>
      <c r="J37" s="292"/>
      <c r="K37" s="292"/>
      <c r="L37" s="292"/>
      <c r="M37" s="292"/>
      <c r="N37" s="292"/>
      <c r="O37" s="292"/>
      <c r="P37" s="293"/>
      <c r="Q37" s="292"/>
      <c r="R37" s="292"/>
      <c r="S37" s="292"/>
      <c r="T37" s="292"/>
      <c r="U37" s="292"/>
    </row>
    <row r="38" spans="1:21" ht="12.75" customHeight="1" x14ac:dyDescent="0.2">
      <c r="A38" s="467"/>
      <c r="B38" s="294" t="s">
        <v>31</v>
      </c>
      <c r="C38" s="292"/>
      <c r="D38" s="292"/>
      <c r="E38" s="292"/>
      <c r="F38" s="292"/>
      <c r="G38" s="292"/>
      <c r="H38" s="292"/>
      <c r="I38" s="292"/>
      <c r="J38" s="292"/>
      <c r="K38" s="292"/>
      <c r="L38" s="292"/>
      <c r="M38" s="292"/>
      <c r="N38" s="292"/>
      <c r="O38" s="292"/>
      <c r="P38" s="293"/>
      <c r="Q38" s="292"/>
      <c r="R38" s="292"/>
      <c r="S38" s="292"/>
      <c r="T38" s="292"/>
      <c r="U38" s="292"/>
    </row>
    <row r="39" spans="1:21" ht="12.75" customHeight="1" x14ac:dyDescent="0.2">
      <c r="A39" s="467"/>
      <c r="B39" s="294" t="s">
        <v>32</v>
      </c>
      <c r="C39" s="292"/>
      <c r="D39" s="292"/>
      <c r="E39" s="292"/>
      <c r="F39" s="292"/>
      <c r="G39" s="292"/>
      <c r="H39" s="292"/>
      <c r="I39" s="292"/>
      <c r="J39" s="292"/>
      <c r="K39" s="292"/>
      <c r="L39" s="292"/>
      <c r="M39" s="292"/>
      <c r="N39" s="292"/>
      <c r="O39" s="292"/>
      <c r="P39" s="293"/>
      <c r="Q39" s="292"/>
      <c r="R39" s="292"/>
      <c r="S39" s="292"/>
      <c r="T39" s="292"/>
      <c r="U39" s="292"/>
    </row>
    <row r="40" spans="1:21" ht="12.75" customHeight="1" x14ac:dyDescent="0.2">
      <c r="A40" s="467"/>
      <c r="B40" s="294" t="s">
        <v>33</v>
      </c>
      <c r="C40" s="292"/>
      <c r="D40" s="292"/>
      <c r="E40" s="292"/>
      <c r="F40" s="292"/>
      <c r="G40" s="292"/>
      <c r="H40" s="292"/>
      <c r="I40" s="292"/>
      <c r="J40" s="292"/>
      <c r="K40" s="292"/>
      <c r="L40" s="292"/>
      <c r="M40" s="292"/>
      <c r="N40" s="292"/>
      <c r="O40" s="292"/>
      <c r="P40" s="293"/>
      <c r="Q40" s="292"/>
      <c r="R40" s="292"/>
      <c r="S40" s="292"/>
      <c r="T40" s="292"/>
      <c r="U40" s="292"/>
    </row>
    <row r="41" spans="1:21" ht="12.75" customHeight="1" x14ac:dyDescent="0.2">
      <c r="A41" s="467"/>
      <c r="B41" s="294" t="s">
        <v>34</v>
      </c>
      <c r="C41" s="292"/>
      <c r="D41" s="292"/>
      <c r="E41" s="292"/>
      <c r="F41" s="292"/>
      <c r="G41" s="292"/>
      <c r="H41" s="292"/>
      <c r="I41" s="292"/>
      <c r="J41" s="292"/>
      <c r="K41" s="292"/>
      <c r="L41" s="292"/>
      <c r="M41" s="292"/>
      <c r="N41" s="292"/>
      <c r="O41" s="292"/>
      <c r="P41" s="293"/>
      <c r="Q41" s="292"/>
      <c r="R41" s="292"/>
      <c r="S41" s="292"/>
      <c r="T41" s="292"/>
      <c r="U41" s="292"/>
    </row>
    <row r="42" spans="1:21" ht="12.75" customHeight="1" x14ac:dyDescent="0.2">
      <c r="A42" s="467"/>
      <c r="B42" s="294" t="s">
        <v>35</v>
      </c>
      <c r="C42" s="292"/>
      <c r="D42" s="292"/>
      <c r="E42" s="292"/>
      <c r="F42" s="292"/>
      <c r="G42" s="292"/>
      <c r="H42" s="292"/>
      <c r="I42" s="292"/>
      <c r="J42" s="292"/>
      <c r="K42" s="292"/>
      <c r="L42" s="292"/>
      <c r="M42" s="292"/>
      <c r="N42" s="292"/>
      <c r="O42" s="292"/>
      <c r="P42" s="293"/>
      <c r="Q42" s="292"/>
      <c r="R42" s="292"/>
      <c r="S42" s="292"/>
      <c r="T42" s="292"/>
      <c r="U42" s="292"/>
    </row>
    <row r="43" spans="1:21" ht="12.75" customHeight="1" x14ac:dyDescent="0.2">
      <c r="A43" s="467"/>
      <c r="B43" s="294" t="s">
        <v>36</v>
      </c>
      <c r="C43" s="292"/>
      <c r="D43" s="292"/>
      <c r="E43" s="292"/>
      <c r="F43" s="292"/>
      <c r="G43" s="292"/>
      <c r="H43" s="292"/>
      <c r="I43" s="292"/>
      <c r="J43" s="292"/>
      <c r="K43" s="292"/>
      <c r="L43" s="292"/>
      <c r="M43" s="292"/>
      <c r="N43" s="292"/>
      <c r="O43" s="292"/>
      <c r="P43" s="293"/>
      <c r="Q43" s="292"/>
      <c r="R43" s="292"/>
      <c r="S43" s="292"/>
      <c r="T43" s="292"/>
      <c r="U43" s="292"/>
    </row>
    <row r="44" spans="1:21" ht="12.75" customHeight="1" x14ac:dyDescent="0.2">
      <c r="A44" s="467"/>
      <c r="B44" s="294" t="s">
        <v>37</v>
      </c>
      <c r="C44" s="292"/>
      <c r="D44" s="292"/>
      <c r="E44" s="292"/>
      <c r="F44" s="292"/>
      <c r="G44" s="292"/>
      <c r="H44" s="292"/>
      <c r="I44" s="292"/>
      <c r="J44" s="292"/>
      <c r="K44" s="292"/>
      <c r="L44" s="292"/>
      <c r="M44" s="292"/>
      <c r="N44" s="292"/>
      <c r="O44" s="292"/>
      <c r="P44" s="293"/>
      <c r="Q44" s="292"/>
      <c r="R44" s="292"/>
      <c r="S44" s="292"/>
      <c r="T44" s="292"/>
      <c r="U44" s="292"/>
    </row>
    <row r="45" spans="1:21" ht="12.75" customHeight="1" x14ac:dyDescent="0.2">
      <c r="A45" s="467"/>
      <c r="B45" s="294" t="s">
        <v>38</v>
      </c>
      <c r="C45" s="292"/>
      <c r="D45" s="292"/>
      <c r="E45" s="292"/>
      <c r="F45" s="292"/>
      <c r="G45" s="292"/>
      <c r="H45" s="292"/>
      <c r="I45" s="292"/>
      <c r="J45" s="292"/>
      <c r="K45" s="292"/>
      <c r="L45" s="292"/>
      <c r="M45" s="292"/>
      <c r="N45" s="292"/>
      <c r="O45" s="292"/>
      <c r="P45" s="293"/>
      <c r="Q45" s="292"/>
      <c r="R45" s="292"/>
      <c r="S45" s="292"/>
      <c r="T45" s="292"/>
      <c r="U45" s="292"/>
    </row>
    <row r="46" spans="1:21" ht="12.75" customHeight="1" x14ac:dyDescent="0.2">
      <c r="A46" s="291" t="s">
        <v>39</v>
      </c>
      <c r="B46" s="294" t="s">
        <v>40</v>
      </c>
      <c r="C46" s="292"/>
      <c r="D46" s="292"/>
      <c r="E46" s="292"/>
      <c r="F46" s="292"/>
      <c r="G46" s="292"/>
      <c r="H46" s="292"/>
      <c r="I46" s="292"/>
      <c r="J46" s="292"/>
      <c r="K46" s="292"/>
      <c r="L46" s="292"/>
      <c r="M46" s="292"/>
      <c r="N46" s="292"/>
      <c r="O46" s="292"/>
      <c r="P46" s="293"/>
      <c r="Q46" s="292"/>
      <c r="R46" s="292"/>
      <c r="S46" s="292"/>
      <c r="T46" s="292"/>
      <c r="U46" s="292"/>
    </row>
    <row r="47" spans="1:21" ht="12.75" customHeight="1" x14ac:dyDescent="0.2">
      <c r="A47" s="291"/>
      <c r="B47" s="294" t="s">
        <v>41</v>
      </c>
      <c r="C47" s="292"/>
      <c r="D47" s="292"/>
      <c r="E47" s="292"/>
      <c r="F47" s="292"/>
      <c r="G47" s="292"/>
      <c r="H47" s="292"/>
      <c r="I47" s="292"/>
      <c r="J47" s="292"/>
      <c r="K47" s="292"/>
      <c r="L47" s="292"/>
      <c r="M47" s="292"/>
      <c r="N47" s="292"/>
      <c r="O47" s="292"/>
      <c r="P47" s="293"/>
      <c r="Q47" s="292"/>
      <c r="R47" s="292"/>
      <c r="S47" s="292"/>
      <c r="T47" s="292"/>
      <c r="U47" s="292"/>
    </row>
    <row r="48" spans="1:21" ht="12.75" customHeight="1" x14ac:dyDescent="0.2">
      <c r="A48" s="291" t="s">
        <v>0</v>
      </c>
      <c r="B48" s="294" t="s">
        <v>42</v>
      </c>
      <c r="C48" s="292"/>
      <c r="D48" s="292"/>
      <c r="E48" s="292"/>
      <c r="F48" s="292"/>
      <c r="G48" s="292"/>
      <c r="H48" s="292"/>
      <c r="I48" s="292"/>
      <c r="J48" s="292"/>
      <c r="K48" s="292"/>
      <c r="L48" s="292"/>
      <c r="M48" s="292"/>
      <c r="N48" s="292"/>
      <c r="O48" s="292"/>
      <c r="P48" s="293"/>
      <c r="Q48" s="292"/>
      <c r="R48" s="292"/>
      <c r="S48" s="292"/>
      <c r="T48" s="292"/>
      <c r="U48" s="292"/>
    </row>
    <row r="49" spans="1:21" ht="12.75" customHeight="1" x14ac:dyDescent="0.2">
      <c r="A49" s="467"/>
      <c r="B49" s="294" t="s">
        <v>43</v>
      </c>
      <c r="C49" s="292"/>
      <c r="D49" s="292"/>
      <c r="E49" s="292"/>
      <c r="F49" s="292"/>
      <c r="G49" s="292"/>
      <c r="H49" s="292"/>
      <c r="I49" s="292"/>
      <c r="J49" s="292"/>
      <c r="K49" s="292"/>
      <c r="L49" s="292"/>
      <c r="M49" s="292"/>
      <c r="N49" s="292"/>
      <c r="O49" s="292"/>
      <c r="P49" s="293"/>
      <c r="Q49" s="292"/>
      <c r="R49" s="292"/>
      <c r="S49" s="292"/>
      <c r="T49" s="292"/>
      <c r="U49" s="292"/>
    </row>
    <row r="50" spans="1:21" ht="12.75" customHeight="1" x14ac:dyDescent="0.2">
      <c r="A50" s="467"/>
      <c r="B50" s="294" t="s">
        <v>44</v>
      </c>
      <c r="C50" s="292"/>
      <c r="D50" s="292"/>
      <c r="E50" s="292"/>
      <c r="F50" s="292"/>
      <c r="G50" s="292"/>
      <c r="H50" s="292"/>
      <c r="I50" s="292"/>
      <c r="J50" s="292"/>
      <c r="K50" s="292"/>
      <c r="L50" s="292"/>
      <c r="M50" s="292"/>
      <c r="N50" s="292"/>
      <c r="O50" s="292"/>
      <c r="P50" s="293"/>
      <c r="Q50" s="292"/>
      <c r="R50" s="292"/>
      <c r="S50" s="292"/>
      <c r="T50" s="292"/>
      <c r="U50" s="292"/>
    </row>
    <row r="51" spans="1:21" ht="12.75" customHeight="1" x14ac:dyDescent="0.2">
      <c r="A51" s="467"/>
      <c r="C51" s="292"/>
      <c r="D51" s="292"/>
      <c r="E51" s="292"/>
      <c r="F51" s="292"/>
      <c r="G51" s="292"/>
      <c r="H51" s="292"/>
      <c r="I51" s="292"/>
      <c r="J51" s="292"/>
      <c r="K51" s="292"/>
      <c r="L51" s="292"/>
      <c r="M51" s="292"/>
      <c r="N51" s="292"/>
      <c r="O51" s="292"/>
      <c r="P51" s="293"/>
      <c r="Q51" s="292"/>
      <c r="R51" s="292"/>
      <c r="S51" s="292"/>
      <c r="T51" s="292"/>
      <c r="U51" s="292"/>
    </row>
    <row r="52" spans="1:21" ht="12.75" customHeight="1" x14ac:dyDescent="0.2">
      <c r="A52" s="467"/>
      <c r="B52" s="294" t="s">
        <v>45</v>
      </c>
      <c r="C52" s="292"/>
      <c r="D52" s="292"/>
      <c r="E52" s="292"/>
      <c r="F52" s="292"/>
      <c r="G52" s="292"/>
      <c r="H52" s="292"/>
      <c r="I52" s="292"/>
      <c r="J52" s="292"/>
      <c r="K52" s="292"/>
      <c r="L52" s="292"/>
      <c r="M52" s="292"/>
      <c r="N52" s="292"/>
      <c r="O52" s="292"/>
      <c r="P52" s="293"/>
      <c r="Q52" s="292"/>
      <c r="R52" s="292"/>
      <c r="S52" s="292"/>
      <c r="T52" s="292"/>
      <c r="U52" s="292"/>
    </row>
    <row r="53" spans="1:21" ht="12.75" customHeight="1" x14ac:dyDescent="0.2">
      <c r="A53" s="532"/>
      <c r="B53" s="533"/>
      <c r="C53" s="533"/>
      <c r="D53" s="533"/>
      <c r="E53" s="533"/>
      <c r="F53" s="533"/>
      <c r="G53" s="533"/>
      <c r="H53" s="533"/>
      <c r="I53" s="533"/>
      <c r="J53" s="533"/>
      <c r="K53" s="533"/>
      <c r="L53" s="533"/>
      <c r="M53" s="533"/>
      <c r="N53" s="533"/>
      <c r="O53" s="533"/>
      <c r="P53" s="534"/>
      <c r="Q53" s="292"/>
      <c r="R53" s="292"/>
      <c r="S53" s="292"/>
      <c r="T53" s="292"/>
      <c r="U53" s="292"/>
    </row>
    <row r="54" spans="1:21" ht="12.75" customHeight="1" x14ac:dyDescent="0.2">
      <c r="A54" s="292"/>
      <c r="B54" s="292"/>
      <c r="C54" s="292"/>
      <c r="D54" s="292"/>
      <c r="E54" s="292"/>
      <c r="F54" s="292"/>
      <c r="G54" s="292"/>
      <c r="H54" s="292"/>
      <c r="I54" s="292"/>
      <c r="J54" s="292"/>
      <c r="K54" s="292"/>
      <c r="L54" s="292"/>
      <c r="M54" s="292"/>
      <c r="N54" s="292"/>
      <c r="O54" s="292"/>
      <c r="P54" s="292"/>
      <c r="Q54" s="292"/>
      <c r="R54" s="292"/>
      <c r="S54" s="292"/>
      <c r="T54" s="292"/>
      <c r="U54" s="292"/>
    </row>
    <row r="55" spans="1:21" ht="12.75" customHeight="1" x14ac:dyDescent="0.2">
      <c r="A55" s="292"/>
      <c r="B55" s="292"/>
      <c r="C55" s="292"/>
      <c r="D55" s="292"/>
      <c r="E55" s="292"/>
      <c r="F55" s="292"/>
      <c r="G55" s="292"/>
      <c r="H55" s="292"/>
      <c r="I55" s="292"/>
      <c r="J55" s="292"/>
      <c r="K55" s="292"/>
      <c r="L55" s="292"/>
      <c r="M55" s="292"/>
      <c r="N55" s="292"/>
      <c r="O55" s="292"/>
      <c r="P55" s="292"/>
      <c r="Q55" s="292"/>
      <c r="R55" s="292"/>
      <c r="S55" s="292"/>
      <c r="T55" s="292"/>
      <c r="U55" s="292"/>
    </row>
    <row r="56" spans="1:21" ht="12.75" customHeight="1" x14ac:dyDescent="0.2">
      <c r="A56" s="292"/>
      <c r="B56" s="292"/>
      <c r="C56" s="292"/>
      <c r="D56" s="292"/>
      <c r="E56" s="292"/>
      <c r="F56" s="292"/>
      <c r="G56" s="292"/>
      <c r="H56" s="292"/>
      <c r="I56" s="292"/>
      <c r="J56" s="292"/>
      <c r="K56" s="292"/>
      <c r="L56" s="292"/>
      <c r="M56" s="292"/>
      <c r="N56" s="292"/>
      <c r="O56" s="292"/>
      <c r="P56" s="292"/>
      <c r="Q56" s="292"/>
      <c r="R56" s="292"/>
      <c r="S56" s="292"/>
      <c r="T56" s="292"/>
      <c r="U56" s="292"/>
    </row>
    <row r="57" spans="1:21" ht="12.75" customHeight="1" x14ac:dyDescent="0.2">
      <c r="A57" s="292"/>
      <c r="B57" s="292"/>
      <c r="C57" s="292"/>
      <c r="D57" s="292"/>
      <c r="E57" s="292"/>
      <c r="F57" s="292"/>
      <c r="G57" s="292"/>
      <c r="H57" s="292"/>
      <c r="I57" s="292"/>
      <c r="J57" s="292"/>
      <c r="K57" s="292"/>
      <c r="L57" s="292"/>
      <c r="M57" s="292"/>
      <c r="N57" s="292"/>
      <c r="O57" s="292"/>
      <c r="P57" s="292"/>
      <c r="Q57" s="292"/>
      <c r="R57" s="292"/>
      <c r="S57" s="292"/>
      <c r="T57" s="292"/>
      <c r="U57" s="292"/>
    </row>
  </sheetData>
  <sheetProtection algorithmName="SHA-512" hashValue="m7H2Q9XVrB+2SJCQhktJBOQCtTd74gACcIBSfvpJeCsksb7asSglLLZRZ4WIcPzpHD3Z8wfNZUp7ZcRQKybiGg==" saltValue="ATYjXvhqSiGp/LenRTVOhA==" spinCount="100000" sheet="1" scenarios="1" insertHyperlinks="0"/>
  <mergeCells count="6">
    <mergeCell ref="B22:I22"/>
    <mergeCell ref="A3:O3"/>
    <mergeCell ref="A13:P13"/>
    <mergeCell ref="A14:P14"/>
    <mergeCell ref="A15:P15"/>
    <mergeCell ref="A16:P1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1000"/>
  <sheetViews>
    <sheetView tabSelected="1" workbookViewId="0">
      <selection activeCell="B13" sqref="B13"/>
    </sheetView>
  </sheetViews>
  <sheetFormatPr baseColWidth="10" defaultColWidth="14.42578125" defaultRowHeight="15" customHeight="1" x14ac:dyDescent="0.2"/>
  <cols>
    <col min="1" max="1" width="19.42578125" customWidth="1"/>
    <col min="2" max="2" width="109.28515625" customWidth="1"/>
    <col min="3" max="26" width="11.42578125" customWidth="1"/>
  </cols>
  <sheetData>
    <row r="1" spans="1:2" ht="12.75" customHeight="1" x14ac:dyDescent="0.2">
      <c r="A1" s="1" t="s">
        <v>46</v>
      </c>
      <c r="B1" s="2"/>
    </row>
    <row r="2" spans="1:2" ht="12.75" customHeight="1" x14ac:dyDescent="0.2">
      <c r="A2" s="226"/>
      <c r="B2" s="226"/>
    </row>
    <row r="3" spans="1:2" ht="12.75" customHeight="1" x14ac:dyDescent="0.2">
      <c r="A3" s="3" t="s">
        <v>47</v>
      </c>
      <c r="B3" s="4" t="s">
        <v>48</v>
      </c>
    </row>
    <row r="4" spans="1:2" ht="12.75" customHeight="1" x14ac:dyDescent="0.2">
      <c r="A4" s="535" t="s">
        <v>16</v>
      </c>
      <c r="B4" s="536" t="s">
        <v>49</v>
      </c>
    </row>
    <row r="5" spans="1:2" ht="12.75" customHeight="1" x14ac:dyDescent="0.2">
      <c r="A5" s="536"/>
      <c r="B5" s="536" t="s">
        <v>50</v>
      </c>
    </row>
    <row r="6" spans="1:2" ht="12.75" customHeight="1" x14ac:dyDescent="0.2">
      <c r="A6" s="536"/>
      <c r="B6" s="536" t="s">
        <v>51</v>
      </c>
    </row>
    <row r="7" spans="1:2" ht="12.75" customHeight="1" x14ac:dyDescent="0.2">
      <c r="A7" s="536"/>
      <c r="B7" s="536" t="s">
        <v>52</v>
      </c>
    </row>
    <row r="8" spans="1:2" ht="12.75" customHeight="1" x14ac:dyDescent="0.2">
      <c r="A8" s="536" t="s">
        <v>26</v>
      </c>
      <c r="B8" s="536" t="s">
        <v>53</v>
      </c>
    </row>
    <row r="9" spans="1:2" ht="12.75" customHeight="1" x14ac:dyDescent="0.2">
      <c r="A9" s="536"/>
      <c r="B9" s="536" t="s">
        <v>54</v>
      </c>
    </row>
    <row r="10" spans="1:2" ht="12.75" customHeight="1" x14ac:dyDescent="0.2">
      <c r="A10" s="536" t="s">
        <v>1900</v>
      </c>
      <c r="B10" s="536" t="s">
        <v>1901</v>
      </c>
    </row>
    <row r="11" spans="1:2" ht="12.75" customHeight="1" x14ac:dyDescent="0.2">
      <c r="A11" s="536"/>
      <c r="B11" s="536"/>
    </row>
    <row r="12" spans="1:2" ht="12.75" customHeight="1" x14ac:dyDescent="0.2">
      <c r="A12" s="536"/>
      <c r="B12" s="536"/>
    </row>
    <row r="13" spans="1:2" ht="12.75" customHeight="1" x14ac:dyDescent="0.2">
      <c r="A13" s="536"/>
      <c r="B13" s="536"/>
    </row>
    <row r="14" spans="1:2" ht="12.75" customHeight="1" x14ac:dyDescent="0.2">
      <c r="A14" s="536"/>
      <c r="B14" s="536"/>
    </row>
    <row r="15" spans="1:2" ht="12.75" customHeight="1" x14ac:dyDescent="0.2">
      <c r="A15" s="536"/>
      <c r="B15" s="536"/>
    </row>
    <row r="16" spans="1:2" ht="12.75" customHeight="1" x14ac:dyDescent="0.2">
      <c r="A16" s="536"/>
      <c r="B16" s="536"/>
    </row>
    <row r="17" spans="1:2" ht="12.75" customHeight="1" x14ac:dyDescent="0.2">
      <c r="A17" s="536"/>
      <c r="B17" s="536"/>
    </row>
    <row r="18" spans="1:2" ht="12.75" customHeight="1" x14ac:dyDescent="0.2">
      <c r="A18" s="536"/>
      <c r="B18" s="536"/>
    </row>
    <row r="19" spans="1:2" ht="12.75" customHeight="1" x14ac:dyDescent="0.2">
      <c r="A19" s="536"/>
      <c r="B19" s="536"/>
    </row>
    <row r="20" spans="1:2" ht="12.75" customHeight="1" x14ac:dyDescent="0.2">
      <c r="A20" s="536"/>
      <c r="B20" s="536"/>
    </row>
    <row r="21" spans="1:2" ht="12.75" customHeight="1" x14ac:dyDescent="0.2">
      <c r="A21" s="536"/>
      <c r="B21" s="536"/>
    </row>
    <row r="22" spans="1:2" ht="12.75" customHeight="1" x14ac:dyDescent="0.2">
      <c r="A22" s="536"/>
      <c r="B22" s="536"/>
    </row>
    <row r="23" spans="1:2" ht="12.75" customHeight="1" x14ac:dyDescent="0.2">
      <c r="A23" s="536"/>
      <c r="B23" s="536"/>
    </row>
    <row r="24" spans="1:2" ht="12.75" customHeight="1" x14ac:dyDescent="0.2">
      <c r="A24" s="536"/>
      <c r="B24" s="536"/>
    </row>
    <row r="25" spans="1:2" ht="12.75" customHeight="1" x14ac:dyDescent="0.2">
      <c r="A25" s="536"/>
      <c r="B25" s="536"/>
    </row>
    <row r="26" spans="1:2" ht="12.75" customHeight="1" x14ac:dyDescent="0.2">
      <c r="A26" s="536"/>
      <c r="B26" s="536"/>
    </row>
    <row r="27" spans="1:2" ht="12.75" customHeight="1" x14ac:dyDescent="0.2">
      <c r="A27" s="536"/>
      <c r="B27" s="536"/>
    </row>
    <row r="28" spans="1:2" ht="12.75" customHeight="1" x14ac:dyDescent="0.2">
      <c r="A28" s="537"/>
      <c r="B28" s="536"/>
    </row>
    <row r="29" spans="1:2" ht="12.75" customHeight="1" x14ac:dyDescent="0.2">
      <c r="A29" s="536"/>
      <c r="B29" s="536"/>
    </row>
    <row r="30" spans="1:2" ht="12.75" customHeight="1" x14ac:dyDescent="0.2">
      <c r="A30" s="536"/>
      <c r="B30" s="536"/>
    </row>
    <row r="31" spans="1:2" ht="12.75" customHeight="1" x14ac:dyDescent="0.2">
      <c r="A31" s="536"/>
      <c r="B31" s="536"/>
    </row>
    <row r="32" spans="1:2" ht="12.75" customHeight="1" x14ac:dyDescent="0.2">
      <c r="A32" s="536"/>
      <c r="B32" s="536"/>
    </row>
    <row r="33" spans="1:2" ht="12.75" customHeight="1" x14ac:dyDescent="0.2">
      <c r="A33" s="536"/>
      <c r="B33" s="536"/>
    </row>
    <row r="34" spans="1:2" ht="12.75" customHeight="1" x14ac:dyDescent="0.2">
      <c r="A34" s="536"/>
      <c r="B34" s="536"/>
    </row>
    <row r="35" spans="1:2" ht="12.75" customHeight="1" x14ac:dyDescent="0.2">
      <c r="A35" s="536"/>
      <c r="B35" s="536"/>
    </row>
    <row r="36" spans="1:2" ht="12.75" customHeight="1" x14ac:dyDescent="0.2">
      <c r="A36" s="536"/>
      <c r="B36" s="536"/>
    </row>
    <row r="37" spans="1:2" ht="12.75" customHeight="1" x14ac:dyDescent="0.2">
      <c r="A37" s="536"/>
      <c r="B37" s="536"/>
    </row>
    <row r="38" spans="1:2" ht="12.75" customHeight="1" x14ac:dyDescent="0.2">
      <c r="A38" s="536"/>
      <c r="B38" s="536"/>
    </row>
    <row r="39" spans="1:2" ht="12.75" customHeight="1" x14ac:dyDescent="0.2">
      <c r="A39" s="536"/>
      <c r="B39" s="536"/>
    </row>
    <row r="40" spans="1:2" ht="12.75" customHeight="1" x14ac:dyDescent="0.2">
      <c r="A40" s="536"/>
      <c r="B40" s="536"/>
    </row>
    <row r="41" spans="1:2" ht="12.75" customHeight="1" x14ac:dyDescent="0.2">
      <c r="A41" s="536"/>
      <c r="B41" s="536"/>
    </row>
    <row r="42" spans="1:2" ht="12.75" customHeight="1" x14ac:dyDescent="0.2">
      <c r="A42" s="536"/>
      <c r="B42" s="536"/>
    </row>
    <row r="43" spans="1:2" ht="12.75" customHeight="1" x14ac:dyDescent="0.2">
      <c r="A43" s="536"/>
      <c r="B43" s="536"/>
    </row>
    <row r="44" spans="1:2" ht="12.75" customHeight="1" x14ac:dyDescent="0.2">
      <c r="A44" s="536"/>
      <c r="B44" s="536"/>
    </row>
    <row r="45" spans="1:2" ht="12.75" customHeight="1" x14ac:dyDescent="0.2">
      <c r="A45" s="536"/>
      <c r="B45" s="536"/>
    </row>
    <row r="46" spans="1:2" ht="12.75" customHeight="1" x14ac:dyDescent="0.2">
      <c r="A46" s="537"/>
      <c r="B46" s="536"/>
    </row>
    <row r="47" spans="1:2" ht="12.75" customHeight="1" x14ac:dyDescent="0.2">
      <c r="A47" s="536"/>
      <c r="B47" s="536"/>
    </row>
    <row r="48" spans="1:2" ht="12.75" customHeight="1" x14ac:dyDescent="0.2">
      <c r="A48" s="536"/>
      <c r="B48" s="536"/>
    </row>
    <row r="49" spans="1:2" ht="12.75" customHeight="1" x14ac:dyDescent="0.2">
      <c r="A49" s="536"/>
      <c r="B49" s="536"/>
    </row>
    <row r="50" spans="1:2" ht="12.75" customHeight="1" x14ac:dyDescent="0.2">
      <c r="A50" s="536"/>
      <c r="B50" s="536"/>
    </row>
    <row r="51" spans="1:2" ht="12.75" customHeight="1" x14ac:dyDescent="0.2">
      <c r="A51" s="536"/>
      <c r="B51" s="536"/>
    </row>
    <row r="52" spans="1:2" ht="12.75" customHeight="1" x14ac:dyDescent="0.2">
      <c r="A52" s="536"/>
      <c r="B52" s="536"/>
    </row>
    <row r="53" spans="1:2" ht="12.75" customHeight="1" x14ac:dyDescent="0.2">
      <c r="A53" s="536"/>
      <c r="B53" s="536"/>
    </row>
    <row r="54" spans="1:2" ht="12.75" customHeight="1" x14ac:dyDescent="0.2">
      <c r="A54" s="536"/>
      <c r="B54" s="536"/>
    </row>
    <row r="55" spans="1:2" ht="12.75" customHeight="1" x14ac:dyDescent="0.2">
      <c r="A55" s="536"/>
      <c r="B55" s="536"/>
    </row>
    <row r="56" spans="1:2" ht="12.75" customHeight="1" x14ac:dyDescent="0.2">
      <c r="A56" s="536"/>
      <c r="B56" s="536"/>
    </row>
    <row r="57" spans="1:2" ht="12.75" customHeight="1" x14ac:dyDescent="0.2">
      <c r="A57" s="536"/>
      <c r="B57" s="536"/>
    </row>
    <row r="58" spans="1:2" ht="12.75" customHeight="1" x14ac:dyDescent="0.2">
      <c r="A58" s="536"/>
      <c r="B58" s="536"/>
    </row>
    <row r="59" spans="1:2" ht="12.75" customHeight="1" x14ac:dyDescent="0.2">
      <c r="A59" s="536"/>
      <c r="B59" s="536"/>
    </row>
    <row r="60" spans="1:2" ht="12.75" customHeight="1" x14ac:dyDescent="0.2">
      <c r="A60" s="536"/>
      <c r="B60" s="536"/>
    </row>
    <row r="61" spans="1:2" ht="12.75" customHeight="1" x14ac:dyDescent="0.2">
      <c r="A61" s="536"/>
      <c r="B61" s="536"/>
    </row>
    <row r="62" spans="1:2" ht="12.75" customHeight="1" x14ac:dyDescent="0.2">
      <c r="A62" s="536"/>
      <c r="B62" s="536"/>
    </row>
    <row r="63" spans="1:2" ht="12.75" customHeight="1" x14ac:dyDescent="0.2">
      <c r="A63" s="536"/>
      <c r="B63" s="536"/>
    </row>
    <row r="64" spans="1:2" ht="12.75" customHeight="1" x14ac:dyDescent="0.2">
      <c r="A64" s="536"/>
      <c r="B64" s="536"/>
    </row>
    <row r="65" spans="1:2" ht="12.75" customHeight="1" x14ac:dyDescent="0.2">
      <c r="A65" s="536"/>
      <c r="B65" s="536"/>
    </row>
    <row r="66" spans="1:2" ht="12.75" customHeight="1" x14ac:dyDescent="0.2">
      <c r="A66" s="536"/>
      <c r="B66" s="536"/>
    </row>
    <row r="67" spans="1:2" ht="12.75" customHeight="1" x14ac:dyDescent="0.2">
      <c r="A67" s="536"/>
      <c r="B67" s="536"/>
    </row>
    <row r="68" spans="1:2" ht="12.75" customHeight="1" x14ac:dyDescent="0.2">
      <c r="A68" s="536"/>
      <c r="B68" s="536"/>
    </row>
    <row r="69" spans="1:2" ht="12.75" customHeight="1" x14ac:dyDescent="0.2">
      <c r="A69" s="536"/>
      <c r="B69" s="536"/>
    </row>
    <row r="70" spans="1:2" ht="12.75" customHeight="1" x14ac:dyDescent="0.2">
      <c r="A70" s="536"/>
      <c r="B70" s="536"/>
    </row>
    <row r="71" spans="1:2" ht="12.75" customHeight="1" x14ac:dyDescent="0.2">
      <c r="A71" s="536"/>
      <c r="B71" s="536"/>
    </row>
    <row r="72" spans="1:2" ht="12.75" customHeight="1" x14ac:dyDescent="0.2">
      <c r="A72" s="536"/>
      <c r="B72" s="536"/>
    </row>
    <row r="73" spans="1:2" ht="12.75" customHeight="1" x14ac:dyDescent="0.2">
      <c r="A73" s="536"/>
      <c r="B73" s="536"/>
    </row>
    <row r="74" spans="1:2" ht="12.75" customHeight="1" x14ac:dyDescent="0.2">
      <c r="A74" s="536"/>
      <c r="B74" s="536"/>
    </row>
    <row r="75" spans="1:2" ht="12.75" customHeight="1" x14ac:dyDescent="0.2">
      <c r="A75" s="536"/>
      <c r="B75" s="536"/>
    </row>
    <row r="76" spans="1:2" ht="12.75" customHeight="1" x14ac:dyDescent="0.2">
      <c r="A76" s="536"/>
      <c r="B76" s="536"/>
    </row>
    <row r="77" spans="1:2" ht="12.75" customHeight="1" x14ac:dyDescent="0.2">
      <c r="A77" s="536"/>
      <c r="B77" s="536"/>
    </row>
    <row r="78" spans="1:2" ht="12.75" customHeight="1" x14ac:dyDescent="0.2">
      <c r="A78" s="536"/>
      <c r="B78" s="536"/>
    </row>
    <row r="79" spans="1:2" ht="12.75" customHeight="1" x14ac:dyDescent="0.2">
      <c r="A79" s="536"/>
      <c r="B79" s="536"/>
    </row>
    <row r="80" spans="1:2" ht="12.75" customHeight="1" x14ac:dyDescent="0.2">
      <c r="A80" s="536"/>
      <c r="B80" s="536"/>
    </row>
    <row r="81" spans="1:2" ht="12.75" customHeight="1" x14ac:dyDescent="0.2">
      <c r="A81" s="536"/>
      <c r="B81" s="536"/>
    </row>
    <row r="82" spans="1:2" ht="12.75" customHeight="1" x14ac:dyDescent="0.2">
      <c r="A82" s="536"/>
      <c r="B82" s="536"/>
    </row>
    <row r="83" spans="1:2" ht="12.75" customHeight="1" x14ac:dyDescent="0.2">
      <c r="A83" s="536"/>
      <c r="B83" s="536"/>
    </row>
    <row r="84" spans="1:2" ht="12.75" customHeight="1" x14ac:dyDescent="0.2">
      <c r="A84" s="536"/>
      <c r="B84" s="536"/>
    </row>
    <row r="85" spans="1:2" ht="12.75" customHeight="1" x14ac:dyDescent="0.2">
      <c r="A85" s="536"/>
      <c r="B85" s="536"/>
    </row>
    <row r="86" spans="1:2" ht="12.75" customHeight="1" x14ac:dyDescent="0.2">
      <c r="A86" s="536"/>
      <c r="B86" s="536"/>
    </row>
    <row r="87" spans="1:2" ht="12.75" customHeight="1" x14ac:dyDescent="0.2">
      <c r="A87" s="536"/>
      <c r="B87" s="536"/>
    </row>
    <row r="88" spans="1:2" ht="12.75" customHeight="1" x14ac:dyDescent="0.2">
      <c r="A88" s="536"/>
      <c r="B88" s="536"/>
    </row>
    <row r="89" spans="1:2" ht="12.75" customHeight="1" x14ac:dyDescent="0.2">
      <c r="A89" s="536"/>
      <c r="B89" s="536"/>
    </row>
    <row r="90" spans="1:2" ht="12.75" customHeight="1" x14ac:dyDescent="0.2">
      <c r="A90" s="536"/>
      <c r="B90" s="536"/>
    </row>
    <row r="91" spans="1:2" ht="12.75" customHeight="1" x14ac:dyDescent="0.2">
      <c r="A91" s="536"/>
      <c r="B91" s="536"/>
    </row>
    <row r="92" spans="1:2" ht="12.75" customHeight="1" x14ac:dyDescent="0.2">
      <c r="A92" s="536"/>
      <c r="B92" s="536"/>
    </row>
    <row r="93" spans="1:2" ht="12.75" customHeight="1" x14ac:dyDescent="0.2">
      <c r="A93" s="536"/>
      <c r="B93" s="536"/>
    </row>
    <row r="94" spans="1:2" ht="12.75" customHeight="1" x14ac:dyDescent="0.2">
      <c r="A94" s="536"/>
      <c r="B94" s="536"/>
    </row>
    <row r="95" spans="1:2" ht="12.75" customHeight="1" x14ac:dyDescent="0.2">
      <c r="A95" s="536"/>
      <c r="B95" s="536"/>
    </row>
    <row r="96" spans="1:2" ht="12.75" customHeight="1" x14ac:dyDescent="0.2">
      <c r="A96" s="536"/>
      <c r="B96" s="536"/>
    </row>
    <row r="97" spans="1:2" ht="12.75" customHeight="1" x14ac:dyDescent="0.2">
      <c r="A97" s="536"/>
      <c r="B97" s="536"/>
    </row>
    <row r="98" spans="1:2" ht="12.75" customHeight="1" x14ac:dyDescent="0.2">
      <c r="A98" s="536"/>
      <c r="B98" s="536"/>
    </row>
    <row r="99" spans="1:2" ht="12.75" customHeight="1" x14ac:dyDescent="0.2">
      <c r="A99" s="536"/>
      <c r="B99" s="536"/>
    </row>
    <row r="100" spans="1:2" ht="12.75" customHeight="1" x14ac:dyDescent="0.2">
      <c r="A100" s="536"/>
      <c r="B100" s="536"/>
    </row>
    <row r="101" spans="1:2" ht="12.75" customHeight="1" x14ac:dyDescent="0.2">
      <c r="A101" s="536"/>
      <c r="B101" s="536"/>
    </row>
    <row r="102" spans="1:2" ht="12.75" customHeight="1" x14ac:dyDescent="0.2">
      <c r="A102" s="536"/>
      <c r="B102" s="536"/>
    </row>
    <row r="103" spans="1:2" ht="12.75" customHeight="1" x14ac:dyDescent="0.2">
      <c r="A103" s="536"/>
      <c r="B103" s="536"/>
    </row>
    <row r="104" spans="1:2" ht="12.75" customHeight="1" x14ac:dyDescent="0.2">
      <c r="A104" s="536"/>
      <c r="B104" s="536"/>
    </row>
    <row r="105" spans="1:2" ht="12.75" customHeight="1" x14ac:dyDescent="0.2">
      <c r="A105" s="536"/>
      <c r="B105" s="536"/>
    </row>
    <row r="106" spans="1:2" ht="12.75" customHeight="1" x14ac:dyDescent="0.2">
      <c r="A106" s="536"/>
      <c r="B106" s="536"/>
    </row>
    <row r="107" spans="1:2" ht="12.75" customHeight="1" x14ac:dyDescent="0.2">
      <c r="A107" s="536"/>
      <c r="B107" s="536"/>
    </row>
    <row r="108" spans="1:2" ht="12.75" customHeight="1" x14ac:dyDescent="0.2">
      <c r="A108" s="536"/>
      <c r="B108" s="536"/>
    </row>
    <row r="109" spans="1:2" ht="12.75" customHeight="1" x14ac:dyDescent="0.2">
      <c r="A109" s="536"/>
      <c r="B109" s="536"/>
    </row>
    <row r="110" spans="1:2" ht="12.75" customHeight="1" x14ac:dyDescent="0.2">
      <c r="A110" s="536"/>
      <c r="B110" s="536"/>
    </row>
    <row r="111" spans="1:2" ht="12.75" customHeight="1" x14ac:dyDescent="0.2">
      <c r="A111" s="536"/>
      <c r="B111" s="536"/>
    </row>
    <row r="112" spans="1:2" ht="12.75" customHeight="1" x14ac:dyDescent="0.2">
      <c r="A112" s="536"/>
      <c r="B112" s="536"/>
    </row>
    <row r="113" spans="1:2" ht="12.75" customHeight="1" x14ac:dyDescent="0.2">
      <c r="A113" s="536"/>
      <c r="B113" s="536"/>
    </row>
    <row r="114" spans="1:2" ht="12.75" customHeight="1" x14ac:dyDescent="0.2">
      <c r="A114" s="536"/>
      <c r="B114" s="536"/>
    </row>
    <row r="115" spans="1:2" ht="12.75" customHeight="1" x14ac:dyDescent="0.2">
      <c r="A115" s="536"/>
      <c r="B115" s="536"/>
    </row>
    <row r="116" spans="1:2" ht="12.75" customHeight="1" x14ac:dyDescent="0.2">
      <c r="A116" s="536"/>
      <c r="B116" s="536"/>
    </row>
    <row r="117" spans="1:2" ht="12.75" customHeight="1" x14ac:dyDescent="0.2">
      <c r="A117" s="536"/>
      <c r="B117" s="536"/>
    </row>
    <row r="118" spans="1:2" ht="12.75" customHeight="1" x14ac:dyDescent="0.2">
      <c r="A118" s="536"/>
      <c r="B118" s="536"/>
    </row>
    <row r="119" spans="1:2" ht="12.75" customHeight="1" x14ac:dyDescent="0.2">
      <c r="A119" s="536"/>
      <c r="B119" s="536"/>
    </row>
    <row r="120" spans="1:2" ht="12.75" customHeight="1" x14ac:dyDescent="0.2">
      <c r="A120" s="536"/>
      <c r="B120" s="536"/>
    </row>
    <row r="121" spans="1:2" ht="12.75" customHeight="1" x14ac:dyDescent="0.2">
      <c r="A121" s="536"/>
      <c r="B121" s="536"/>
    </row>
    <row r="122" spans="1:2" ht="12.75" customHeight="1" x14ac:dyDescent="0.2">
      <c r="A122" s="536"/>
      <c r="B122" s="536"/>
    </row>
    <row r="123" spans="1:2" ht="12.75" customHeight="1" x14ac:dyDescent="0.2">
      <c r="A123" s="536"/>
      <c r="B123" s="536"/>
    </row>
    <row r="124" spans="1:2" ht="12.75" customHeight="1" x14ac:dyDescent="0.2">
      <c r="A124" s="536"/>
      <c r="B124" s="536"/>
    </row>
    <row r="125" spans="1:2" ht="12.75" customHeight="1" x14ac:dyDescent="0.2">
      <c r="A125" s="536"/>
      <c r="B125" s="536"/>
    </row>
    <row r="126" spans="1:2" ht="12.75" customHeight="1" x14ac:dyDescent="0.2">
      <c r="A126" s="536"/>
      <c r="B126" s="536"/>
    </row>
    <row r="127" spans="1:2" ht="12.75" customHeight="1" x14ac:dyDescent="0.2">
      <c r="A127" s="536"/>
      <c r="B127" s="536"/>
    </row>
    <row r="128" spans="1:2" ht="12.75" customHeight="1" x14ac:dyDescent="0.2">
      <c r="A128" s="536"/>
      <c r="B128" s="536"/>
    </row>
    <row r="129" spans="1:2" ht="12.75" customHeight="1" x14ac:dyDescent="0.2">
      <c r="A129" s="536"/>
      <c r="B129" s="536"/>
    </row>
    <row r="130" spans="1:2" ht="12.75" customHeight="1" x14ac:dyDescent="0.2">
      <c r="A130" s="536"/>
      <c r="B130" s="536"/>
    </row>
    <row r="131" spans="1:2" ht="12.75" customHeight="1" x14ac:dyDescent="0.2">
      <c r="A131" s="536"/>
      <c r="B131" s="536"/>
    </row>
    <row r="132" spans="1:2" ht="12.75" customHeight="1" x14ac:dyDescent="0.2">
      <c r="A132" s="536"/>
      <c r="B132" s="536"/>
    </row>
    <row r="133" spans="1:2" ht="12.75" customHeight="1" x14ac:dyDescent="0.2">
      <c r="A133" s="536"/>
      <c r="B133" s="536"/>
    </row>
    <row r="134" spans="1:2" ht="12.75" customHeight="1" x14ac:dyDescent="0.2">
      <c r="A134" s="536"/>
      <c r="B134" s="536"/>
    </row>
    <row r="135" spans="1:2" ht="12.75" customHeight="1" x14ac:dyDescent="0.2">
      <c r="A135" s="536"/>
      <c r="B135" s="536"/>
    </row>
    <row r="136" spans="1:2" ht="12.75" customHeight="1" x14ac:dyDescent="0.2">
      <c r="A136" s="536"/>
      <c r="B136" s="536"/>
    </row>
    <row r="137" spans="1:2" ht="12.75" customHeight="1" x14ac:dyDescent="0.2">
      <c r="A137" s="536"/>
      <c r="B137" s="536"/>
    </row>
    <row r="138" spans="1:2" ht="12.75" customHeight="1" x14ac:dyDescent="0.2">
      <c r="A138" s="536"/>
      <c r="B138" s="536"/>
    </row>
    <row r="139" spans="1:2" ht="12.75" customHeight="1" x14ac:dyDescent="0.2">
      <c r="A139" s="536"/>
      <c r="B139" s="536"/>
    </row>
    <row r="140" spans="1:2" ht="12.75" customHeight="1" x14ac:dyDescent="0.2">
      <c r="A140" s="536"/>
      <c r="B140" s="536"/>
    </row>
    <row r="141" spans="1:2" ht="12.75" customHeight="1" x14ac:dyDescent="0.2">
      <c r="A141" s="536"/>
      <c r="B141" s="536"/>
    </row>
    <row r="142" spans="1:2" ht="12.75" customHeight="1" x14ac:dyDescent="0.2">
      <c r="A142" s="536"/>
      <c r="B142" s="536"/>
    </row>
    <row r="143" spans="1:2" ht="12.75" customHeight="1" x14ac:dyDescent="0.2">
      <c r="A143" s="536"/>
      <c r="B143" s="536"/>
    </row>
    <row r="144" spans="1:2" ht="12.75" customHeight="1" x14ac:dyDescent="0.2">
      <c r="A144" s="536"/>
      <c r="B144" s="536"/>
    </row>
    <row r="145" spans="1:2" ht="12.75" customHeight="1" x14ac:dyDescent="0.2">
      <c r="A145" s="536"/>
      <c r="B145" s="536"/>
    </row>
    <row r="146" spans="1:2" ht="12.75" customHeight="1" x14ac:dyDescent="0.2">
      <c r="A146" s="536"/>
      <c r="B146" s="536"/>
    </row>
    <row r="147" spans="1:2" ht="12.75" customHeight="1" x14ac:dyDescent="0.2">
      <c r="A147" s="536"/>
      <c r="B147" s="536"/>
    </row>
    <row r="148" spans="1:2" ht="12.75" customHeight="1" x14ac:dyDescent="0.2">
      <c r="A148" s="536"/>
      <c r="B148" s="536"/>
    </row>
    <row r="149" spans="1:2" ht="12.75" customHeight="1" x14ac:dyDescent="0.2">
      <c r="A149" s="536"/>
      <c r="B149" s="536"/>
    </row>
    <row r="150" spans="1:2" ht="12.75" customHeight="1" x14ac:dyDescent="0.2">
      <c r="A150" s="536"/>
      <c r="B150" s="536"/>
    </row>
    <row r="151" spans="1:2" ht="12.75" customHeight="1" x14ac:dyDescent="0.2">
      <c r="A151" s="536"/>
      <c r="B151" s="536"/>
    </row>
    <row r="152" spans="1:2" ht="12.75" customHeight="1" x14ac:dyDescent="0.2">
      <c r="A152" s="536"/>
      <c r="B152" s="536"/>
    </row>
    <row r="153" spans="1:2" ht="12.75" customHeight="1" x14ac:dyDescent="0.2">
      <c r="A153" s="536"/>
      <c r="B153" s="536"/>
    </row>
    <row r="154" spans="1:2" ht="12.75" customHeight="1" x14ac:dyDescent="0.2">
      <c r="A154" s="536"/>
      <c r="B154" s="536"/>
    </row>
    <row r="155" spans="1:2" ht="12.75" customHeight="1" x14ac:dyDescent="0.2">
      <c r="A155" s="536"/>
      <c r="B155" s="536"/>
    </row>
    <row r="156" spans="1:2" ht="12.75" customHeight="1" x14ac:dyDescent="0.2">
      <c r="A156" s="536"/>
      <c r="B156" s="536"/>
    </row>
    <row r="157" spans="1:2" ht="12.75" customHeight="1" x14ac:dyDescent="0.2">
      <c r="A157" s="536"/>
      <c r="B157" s="536"/>
    </row>
    <row r="158" spans="1:2" ht="12.75" customHeight="1" x14ac:dyDescent="0.2">
      <c r="A158" s="536"/>
      <c r="B158" s="536"/>
    </row>
    <row r="159" spans="1:2" ht="12.75" customHeight="1" x14ac:dyDescent="0.2">
      <c r="A159" s="536"/>
      <c r="B159" s="536"/>
    </row>
    <row r="160" spans="1:2" ht="12.75" customHeight="1" x14ac:dyDescent="0.2">
      <c r="A160" s="536"/>
      <c r="B160" s="536"/>
    </row>
    <row r="161" spans="1:2" ht="12.75" customHeight="1" x14ac:dyDescent="0.2">
      <c r="A161" s="536"/>
      <c r="B161" s="536"/>
    </row>
    <row r="162" spans="1:2" ht="12.75" customHeight="1" x14ac:dyDescent="0.2">
      <c r="A162" s="536"/>
      <c r="B162" s="536"/>
    </row>
    <row r="163" spans="1:2" ht="12.75" customHeight="1" x14ac:dyDescent="0.2">
      <c r="A163" s="536"/>
      <c r="B163" s="536"/>
    </row>
    <row r="164" spans="1:2" ht="12.75" customHeight="1" x14ac:dyDescent="0.2">
      <c r="A164" s="536"/>
      <c r="B164" s="536"/>
    </row>
    <row r="165" spans="1:2" ht="12.75" customHeight="1" x14ac:dyDescent="0.2">
      <c r="A165" s="536"/>
      <c r="B165" s="536"/>
    </row>
    <row r="166" spans="1:2" ht="12.75" customHeight="1" x14ac:dyDescent="0.2">
      <c r="A166" s="536"/>
      <c r="B166" s="536"/>
    </row>
    <row r="167" spans="1:2" ht="12.75" customHeight="1" x14ac:dyDescent="0.2">
      <c r="A167" s="536"/>
      <c r="B167" s="536"/>
    </row>
    <row r="168" spans="1:2" ht="12.75" customHeight="1" x14ac:dyDescent="0.2">
      <c r="A168" s="536"/>
      <c r="B168" s="536"/>
    </row>
    <row r="169" spans="1:2" ht="12.75" customHeight="1" x14ac:dyDescent="0.2">
      <c r="A169" s="536"/>
      <c r="B169" s="536"/>
    </row>
    <row r="170" spans="1:2" ht="12.75" customHeight="1" x14ac:dyDescent="0.2">
      <c r="A170" s="536"/>
      <c r="B170" s="536"/>
    </row>
    <row r="171" spans="1:2" ht="12.75" customHeight="1" x14ac:dyDescent="0.2">
      <c r="A171" s="536"/>
      <c r="B171" s="536"/>
    </row>
    <row r="172" spans="1:2" ht="12.75" customHeight="1" x14ac:dyDescent="0.2">
      <c r="A172" s="536"/>
      <c r="B172" s="536"/>
    </row>
    <row r="173" spans="1:2" ht="12.75" customHeight="1" x14ac:dyDescent="0.2">
      <c r="A173" s="536"/>
      <c r="B173" s="536"/>
    </row>
    <row r="174" spans="1:2" ht="12.75" customHeight="1" x14ac:dyDescent="0.2">
      <c r="A174" s="536"/>
      <c r="B174" s="536"/>
    </row>
    <row r="175" spans="1:2" ht="12.75" customHeight="1" x14ac:dyDescent="0.2">
      <c r="A175" s="536"/>
      <c r="B175" s="536"/>
    </row>
    <row r="176" spans="1:2" ht="12.75" customHeight="1" x14ac:dyDescent="0.2">
      <c r="A176" s="536"/>
      <c r="B176" s="536"/>
    </row>
    <row r="177" spans="1:2" ht="12.75" customHeight="1" x14ac:dyDescent="0.2">
      <c r="A177" s="536"/>
      <c r="B177" s="536"/>
    </row>
    <row r="178" spans="1:2" ht="12.75" customHeight="1" x14ac:dyDescent="0.2">
      <c r="A178" s="536"/>
      <c r="B178" s="536"/>
    </row>
    <row r="179" spans="1:2" ht="12.75" customHeight="1" x14ac:dyDescent="0.2">
      <c r="A179" s="536"/>
      <c r="B179" s="536"/>
    </row>
    <row r="180" spans="1:2" ht="12.75" customHeight="1" x14ac:dyDescent="0.2">
      <c r="A180" s="536"/>
      <c r="B180" s="536"/>
    </row>
    <row r="181" spans="1:2" ht="12.75" customHeight="1" x14ac:dyDescent="0.2">
      <c r="A181" s="536"/>
      <c r="B181" s="536"/>
    </row>
    <row r="182" spans="1:2" ht="12.75" customHeight="1" x14ac:dyDescent="0.2">
      <c r="A182" s="536"/>
      <c r="B182" s="536"/>
    </row>
    <row r="183" spans="1:2" ht="12.75" customHeight="1" x14ac:dyDescent="0.2">
      <c r="A183" s="536"/>
      <c r="B183" s="536"/>
    </row>
    <row r="184" spans="1:2" ht="12.75" customHeight="1" x14ac:dyDescent="0.2">
      <c r="A184" s="536"/>
      <c r="B184" s="536"/>
    </row>
    <row r="185" spans="1:2" ht="12.75" customHeight="1" x14ac:dyDescent="0.2">
      <c r="A185" s="536"/>
      <c r="B185" s="536"/>
    </row>
    <row r="186" spans="1:2" ht="12.75" customHeight="1" x14ac:dyDescent="0.2">
      <c r="A186" s="536"/>
      <c r="B186" s="536"/>
    </row>
    <row r="187" spans="1:2" ht="12.75" customHeight="1" x14ac:dyDescent="0.2">
      <c r="A187" s="536"/>
      <c r="B187" s="536"/>
    </row>
    <row r="188" spans="1:2" ht="12.75" customHeight="1" x14ac:dyDescent="0.2">
      <c r="A188" s="536"/>
      <c r="B188" s="536"/>
    </row>
    <row r="189" spans="1:2" ht="12.75" customHeight="1" x14ac:dyDescent="0.2">
      <c r="A189" s="536"/>
      <c r="B189" s="536"/>
    </row>
    <row r="190" spans="1:2" ht="12.75" customHeight="1" x14ac:dyDescent="0.2">
      <c r="A190" s="536"/>
      <c r="B190" s="536"/>
    </row>
    <row r="191" spans="1:2" ht="12.75" customHeight="1" x14ac:dyDescent="0.2">
      <c r="A191" s="536"/>
      <c r="B191" s="536"/>
    </row>
    <row r="192" spans="1:2" ht="12.75" customHeight="1" x14ac:dyDescent="0.2">
      <c r="A192" s="536"/>
      <c r="B192" s="536"/>
    </row>
    <row r="193" spans="1:2" ht="12.75" customHeight="1" x14ac:dyDescent="0.2">
      <c r="A193" s="536"/>
      <c r="B193" s="536"/>
    </row>
    <row r="194" spans="1:2" ht="12.75" customHeight="1" x14ac:dyDescent="0.2">
      <c r="A194" s="536"/>
      <c r="B194" s="536"/>
    </row>
    <row r="195" spans="1:2" ht="12.75" customHeight="1" x14ac:dyDescent="0.2">
      <c r="A195" s="536"/>
      <c r="B195" s="536"/>
    </row>
    <row r="196" spans="1:2" ht="12.75" customHeight="1" x14ac:dyDescent="0.2">
      <c r="A196" s="536"/>
      <c r="B196" s="536"/>
    </row>
    <row r="197" spans="1:2" ht="12.75" customHeight="1" x14ac:dyDescent="0.2">
      <c r="A197" s="536"/>
      <c r="B197" s="536"/>
    </row>
    <row r="198" spans="1:2" ht="12.75" customHeight="1" x14ac:dyDescent="0.2">
      <c r="A198" s="536"/>
      <c r="B198" s="536"/>
    </row>
    <row r="199" spans="1:2" ht="12.75" customHeight="1" x14ac:dyDescent="0.2">
      <c r="A199" s="536"/>
      <c r="B199" s="536"/>
    </row>
    <row r="200" spans="1:2" ht="12.75" customHeight="1" x14ac:dyDescent="0.2">
      <c r="A200" s="536"/>
      <c r="B200" s="536"/>
    </row>
    <row r="201" spans="1:2" ht="12.75" customHeight="1" x14ac:dyDescent="0.2">
      <c r="A201" s="536"/>
      <c r="B201" s="536"/>
    </row>
    <row r="202" spans="1:2" ht="12.75" customHeight="1" x14ac:dyDescent="0.2">
      <c r="A202" s="536"/>
      <c r="B202" s="536"/>
    </row>
    <row r="203" spans="1:2" ht="12.75" customHeight="1" x14ac:dyDescent="0.2">
      <c r="A203" s="536"/>
      <c r="B203" s="536"/>
    </row>
    <row r="204" spans="1:2" ht="12.75" customHeight="1" x14ac:dyDescent="0.2">
      <c r="A204" s="536"/>
      <c r="B204" s="536"/>
    </row>
    <row r="205" spans="1:2" ht="12.75" customHeight="1" x14ac:dyDescent="0.2">
      <c r="A205" s="536"/>
      <c r="B205" s="536"/>
    </row>
    <row r="206" spans="1:2" ht="12.75" customHeight="1" x14ac:dyDescent="0.2">
      <c r="A206" s="536"/>
      <c r="B206" s="536"/>
    </row>
    <row r="207" spans="1:2" ht="12.75" customHeight="1" x14ac:dyDescent="0.2">
      <c r="A207" s="536"/>
      <c r="B207" s="536"/>
    </row>
    <row r="208" spans="1:2" ht="12.75" customHeight="1" x14ac:dyDescent="0.2">
      <c r="A208" s="536"/>
      <c r="B208" s="536"/>
    </row>
    <row r="209" spans="1:2" ht="12.75" customHeight="1" x14ac:dyDescent="0.2">
      <c r="A209" s="536"/>
      <c r="B209" s="536"/>
    </row>
    <row r="210" spans="1:2" ht="12.75" customHeight="1" x14ac:dyDescent="0.2">
      <c r="A210" s="536"/>
      <c r="B210" s="536"/>
    </row>
    <row r="211" spans="1:2" ht="12.75" customHeight="1" x14ac:dyDescent="0.2">
      <c r="A211" s="536"/>
      <c r="B211" s="536"/>
    </row>
    <row r="212" spans="1:2" ht="12.75" customHeight="1" x14ac:dyDescent="0.2">
      <c r="A212" s="536"/>
      <c r="B212" s="536"/>
    </row>
    <row r="213" spans="1:2" ht="12.75" customHeight="1" x14ac:dyDescent="0.2">
      <c r="A213" s="536"/>
      <c r="B213" s="536"/>
    </row>
    <row r="214" spans="1:2" ht="12.75" customHeight="1" x14ac:dyDescent="0.2">
      <c r="A214" s="536"/>
      <c r="B214" s="536"/>
    </row>
    <row r="215" spans="1:2" ht="12.75" customHeight="1" x14ac:dyDescent="0.2">
      <c r="A215" s="536"/>
      <c r="B215" s="536"/>
    </row>
    <row r="216" spans="1:2" ht="12.75" customHeight="1" x14ac:dyDescent="0.2">
      <c r="A216" s="536"/>
      <c r="B216" s="536"/>
    </row>
    <row r="217" spans="1:2" ht="12.75" customHeight="1" x14ac:dyDescent="0.2">
      <c r="A217" s="536"/>
      <c r="B217" s="536"/>
    </row>
    <row r="218" spans="1:2" ht="12.75" customHeight="1" x14ac:dyDescent="0.2">
      <c r="A218" s="536"/>
      <c r="B218" s="536"/>
    </row>
    <row r="219" spans="1:2" ht="12.75" customHeight="1" x14ac:dyDescent="0.2">
      <c r="A219" s="536"/>
      <c r="B219" s="536"/>
    </row>
    <row r="220" spans="1:2" ht="12.75" customHeight="1" x14ac:dyDescent="0.2">
      <c r="A220" s="536"/>
      <c r="B220" s="536"/>
    </row>
    <row r="221" spans="1:2" ht="12.75" customHeight="1" x14ac:dyDescent="0.2">
      <c r="A221" s="536"/>
      <c r="B221" s="536"/>
    </row>
    <row r="222" spans="1:2" ht="12.75" customHeight="1" x14ac:dyDescent="0.2">
      <c r="A222" s="536"/>
      <c r="B222" s="536"/>
    </row>
    <row r="223" spans="1:2" ht="12.75" customHeight="1" x14ac:dyDescent="0.2">
      <c r="A223" s="536"/>
      <c r="B223" s="536"/>
    </row>
    <row r="224" spans="1:2" ht="12.75" customHeight="1" x14ac:dyDescent="0.2">
      <c r="A224" s="536"/>
      <c r="B224" s="536"/>
    </row>
    <row r="225" spans="1:2" ht="12.75" customHeight="1" x14ac:dyDescent="0.2">
      <c r="A225" s="536"/>
      <c r="B225" s="536"/>
    </row>
    <row r="226" spans="1:2" ht="12.75" customHeight="1" x14ac:dyDescent="0.2">
      <c r="A226" s="536"/>
      <c r="B226" s="536"/>
    </row>
    <row r="227" spans="1:2" ht="12.75" customHeight="1" x14ac:dyDescent="0.2">
      <c r="A227" s="536"/>
      <c r="B227" s="536"/>
    </row>
    <row r="228" spans="1:2" ht="12.75" customHeight="1" x14ac:dyDescent="0.2">
      <c r="A228" s="536"/>
      <c r="B228" s="536"/>
    </row>
    <row r="229" spans="1:2" ht="12.75" customHeight="1" x14ac:dyDescent="0.2">
      <c r="A229" s="536"/>
      <c r="B229" s="536"/>
    </row>
    <row r="230" spans="1:2" ht="12.75" customHeight="1" x14ac:dyDescent="0.2">
      <c r="A230" s="536"/>
      <c r="B230" s="536"/>
    </row>
    <row r="231" spans="1:2" ht="12.75" customHeight="1" x14ac:dyDescent="0.2">
      <c r="A231" s="536"/>
      <c r="B231" s="536"/>
    </row>
    <row r="232" spans="1:2" ht="12.75" customHeight="1" x14ac:dyDescent="0.2">
      <c r="A232" s="536"/>
      <c r="B232" s="536"/>
    </row>
    <row r="233" spans="1:2" ht="12.75" customHeight="1" x14ac:dyDescent="0.2">
      <c r="A233" s="536"/>
      <c r="B233" s="536"/>
    </row>
    <row r="234" spans="1:2" ht="12.75" customHeight="1" x14ac:dyDescent="0.2">
      <c r="A234" s="536"/>
      <c r="B234" s="536"/>
    </row>
    <row r="235" spans="1:2" ht="12.75" customHeight="1" x14ac:dyDescent="0.2">
      <c r="A235" s="536"/>
      <c r="B235" s="536"/>
    </row>
    <row r="236" spans="1:2" ht="12.75" customHeight="1" x14ac:dyDescent="0.2">
      <c r="A236" s="536"/>
      <c r="B236" s="536"/>
    </row>
    <row r="237" spans="1:2" ht="12.75" customHeight="1" x14ac:dyDescent="0.2">
      <c r="A237" s="536"/>
      <c r="B237" s="536"/>
    </row>
    <row r="238" spans="1:2" ht="12.75" customHeight="1" x14ac:dyDescent="0.2">
      <c r="A238" s="536"/>
      <c r="B238" s="536"/>
    </row>
    <row r="239" spans="1:2" ht="12.75" customHeight="1" x14ac:dyDescent="0.2">
      <c r="A239" s="536"/>
      <c r="B239" s="536"/>
    </row>
    <row r="240" spans="1:2" ht="12.75" customHeight="1" x14ac:dyDescent="0.2">
      <c r="A240" s="536"/>
      <c r="B240" s="536"/>
    </row>
    <row r="241" spans="1:2" ht="12.75" customHeight="1" x14ac:dyDescent="0.2">
      <c r="A241" s="536"/>
      <c r="B241" s="536"/>
    </row>
    <row r="242" spans="1:2" ht="12.75" customHeight="1" x14ac:dyDescent="0.2">
      <c r="A242" s="536"/>
      <c r="B242" s="536"/>
    </row>
    <row r="243" spans="1:2" ht="12.75" customHeight="1" x14ac:dyDescent="0.2">
      <c r="A243" s="536"/>
      <c r="B243" s="536"/>
    </row>
    <row r="244" spans="1:2" ht="12.75" customHeight="1" x14ac:dyDescent="0.2">
      <c r="A244" s="536"/>
      <c r="B244" s="536"/>
    </row>
    <row r="245" spans="1:2" ht="12.75" customHeight="1" x14ac:dyDescent="0.2">
      <c r="A245" s="536"/>
      <c r="B245" s="536"/>
    </row>
    <row r="246" spans="1:2" ht="12.75" customHeight="1" x14ac:dyDescent="0.2">
      <c r="A246" s="536"/>
      <c r="B246" s="536"/>
    </row>
    <row r="247" spans="1:2" ht="12.75" customHeight="1" x14ac:dyDescent="0.2">
      <c r="A247" s="536"/>
      <c r="B247" s="536"/>
    </row>
    <row r="248" spans="1:2" ht="12.75" customHeight="1" x14ac:dyDescent="0.2">
      <c r="A248" s="536"/>
      <c r="B248" s="536"/>
    </row>
    <row r="249" spans="1:2" ht="12.75" customHeight="1" x14ac:dyDescent="0.2">
      <c r="A249" s="536"/>
      <c r="B249" s="536"/>
    </row>
    <row r="250" spans="1:2" ht="12.75" customHeight="1" x14ac:dyDescent="0.2">
      <c r="A250" s="536"/>
      <c r="B250" s="536"/>
    </row>
    <row r="251" spans="1:2" ht="12.75" customHeight="1" x14ac:dyDescent="0.2">
      <c r="A251" s="536"/>
      <c r="B251" s="536"/>
    </row>
    <row r="252" spans="1:2" ht="12.75" customHeight="1" x14ac:dyDescent="0.2">
      <c r="A252" s="536"/>
      <c r="B252" s="536"/>
    </row>
    <row r="253" spans="1:2" ht="12.75" customHeight="1" x14ac:dyDescent="0.2">
      <c r="A253" s="536"/>
      <c r="B253" s="536"/>
    </row>
    <row r="254" spans="1:2" ht="12.75" customHeight="1" x14ac:dyDescent="0.2">
      <c r="A254" s="536"/>
      <c r="B254" s="536"/>
    </row>
    <row r="255" spans="1:2" ht="12.75" customHeight="1" x14ac:dyDescent="0.2">
      <c r="A255" s="536"/>
      <c r="B255" s="536"/>
    </row>
    <row r="256" spans="1:2" ht="12.75" customHeight="1" x14ac:dyDescent="0.2">
      <c r="A256" s="536"/>
      <c r="B256" s="536"/>
    </row>
    <row r="257" spans="1:2" ht="12.75" customHeight="1" x14ac:dyDescent="0.2">
      <c r="A257" s="536"/>
      <c r="B257" s="536"/>
    </row>
    <row r="258" spans="1:2" ht="12.75" customHeight="1" x14ac:dyDescent="0.2">
      <c r="A258" s="536"/>
      <c r="B258" s="536"/>
    </row>
    <row r="259" spans="1:2" ht="12.75" customHeight="1" x14ac:dyDescent="0.2">
      <c r="A259" s="536"/>
      <c r="B259" s="536"/>
    </row>
    <row r="260" spans="1:2" ht="12.75" customHeight="1" x14ac:dyDescent="0.2">
      <c r="A260" s="536"/>
      <c r="B260" s="536"/>
    </row>
    <row r="261" spans="1:2" ht="12.75" customHeight="1" x14ac:dyDescent="0.2">
      <c r="A261" s="536"/>
      <c r="B261" s="536"/>
    </row>
    <row r="262" spans="1:2" ht="12.75" customHeight="1" x14ac:dyDescent="0.2">
      <c r="A262" s="536"/>
      <c r="B262" s="536"/>
    </row>
    <row r="263" spans="1:2" ht="12.75" customHeight="1" x14ac:dyDescent="0.2">
      <c r="A263" s="536"/>
      <c r="B263" s="536"/>
    </row>
    <row r="264" spans="1:2" ht="12.75" customHeight="1" x14ac:dyDescent="0.2">
      <c r="A264" s="536"/>
      <c r="B264" s="536"/>
    </row>
    <row r="265" spans="1:2" ht="12.75" customHeight="1" x14ac:dyDescent="0.2">
      <c r="A265" s="536"/>
      <c r="B265" s="536"/>
    </row>
    <row r="266" spans="1:2" ht="12.75" customHeight="1" x14ac:dyDescent="0.2">
      <c r="A266" s="536"/>
      <c r="B266" s="536"/>
    </row>
    <row r="267" spans="1:2" ht="12.75" customHeight="1" x14ac:dyDescent="0.2">
      <c r="A267" s="536"/>
      <c r="B267" s="536"/>
    </row>
    <row r="268" spans="1:2" ht="12.75" customHeight="1" x14ac:dyDescent="0.2">
      <c r="A268" s="536"/>
      <c r="B268" s="536"/>
    </row>
    <row r="269" spans="1:2" ht="12.75" customHeight="1" x14ac:dyDescent="0.2">
      <c r="A269" s="536"/>
      <c r="B269" s="536"/>
    </row>
    <row r="270" spans="1:2" ht="12.75" customHeight="1" x14ac:dyDescent="0.2">
      <c r="A270" s="536"/>
      <c r="B270" s="536"/>
    </row>
    <row r="271" spans="1:2" ht="12.75" customHeight="1" x14ac:dyDescent="0.2">
      <c r="A271" s="536"/>
      <c r="B271" s="536"/>
    </row>
    <row r="272" spans="1:2" ht="12.75" customHeight="1" x14ac:dyDescent="0.2">
      <c r="A272" s="536"/>
      <c r="B272" s="536"/>
    </row>
    <row r="273" spans="1:2" ht="12.75" customHeight="1" x14ac:dyDescent="0.2">
      <c r="A273" s="536"/>
      <c r="B273" s="536"/>
    </row>
    <row r="274" spans="1:2" ht="12.75" customHeight="1" x14ac:dyDescent="0.2">
      <c r="A274" s="536"/>
      <c r="B274" s="536"/>
    </row>
    <row r="275" spans="1:2" ht="12.75" customHeight="1" x14ac:dyDescent="0.2">
      <c r="A275" s="536"/>
      <c r="B275" s="536"/>
    </row>
    <row r="276" spans="1:2" ht="12.75" customHeight="1" x14ac:dyDescent="0.2">
      <c r="A276" s="536"/>
      <c r="B276" s="536"/>
    </row>
    <row r="277" spans="1:2" ht="12.75" customHeight="1" x14ac:dyDescent="0.2">
      <c r="A277" s="536"/>
      <c r="B277" s="536"/>
    </row>
    <row r="278" spans="1:2" ht="12.75" customHeight="1" x14ac:dyDescent="0.2">
      <c r="A278" s="536"/>
      <c r="B278" s="536"/>
    </row>
    <row r="279" spans="1:2" ht="12.75" customHeight="1" x14ac:dyDescent="0.2">
      <c r="A279" s="536"/>
      <c r="B279" s="536"/>
    </row>
    <row r="280" spans="1:2" ht="12.75" customHeight="1" x14ac:dyDescent="0.2">
      <c r="A280" s="536"/>
      <c r="B280" s="536"/>
    </row>
    <row r="281" spans="1:2" ht="12.75" customHeight="1" x14ac:dyDescent="0.2">
      <c r="A281" s="536"/>
      <c r="B281" s="536"/>
    </row>
    <row r="282" spans="1:2" ht="12.75" customHeight="1" x14ac:dyDescent="0.2">
      <c r="A282" s="536"/>
      <c r="B282" s="536"/>
    </row>
    <row r="283" spans="1:2" ht="12.75" customHeight="1" x14ac:dyDescent="0.2">
      <c r="A283" s="536"/>
      <c r="B283" s="536"/>
    </row>
    <row r="284" spans="1:2" ht="12.75" customHeight="1" x14ac:dyDescent="0.2">
      <c r="A284" s="536"/>
      <c r="B284" s="536"/>
    </row>
    <row r="285" spans="1:2" ht="12.75" customHeight="1" x14ac:dyDescent="0.2">
      <c r="A285" s="536"/>
      <c r="B285" s="536"/>
    </row>
    <row r="286" spans="1:2" ht="12.75" customHeight="1" x14ac:dyDescent="0.2">
      <c r="A286" s="536"/>
      <c r="B286" s="536"/>
    </row>
    <row r="287" spans="1:2" ht="12.75" customHeight="1" x14ac:dyDescent="0.2">
      <c r="A287" s="536"/>
      <c r="B287" s="536"/>
    </row>
    <row r="288" spans="1:2" ht="12.75" customHeight="1" x14ac:dyDescent="0.2">
      <c r="A288" s="536"/>
      <c r="B288" s="536"/>
    </row>
    <row r="289" spans="1:2" ht="12.75" customHeight="1" x14ac:dyDescent="0.2">
      <c r="A289" s="536"/>
      <c r="B289" s="536"/>
    </row>
    <row r="290" spans="1:2" ht="12.75" customHeight="1" x14ac:dyDescent="0.2">
      <c r="A290" s="536"/>
      <c r="B290" s="536"/>
    </row>
    <row r="291" spans="1:2" ht="12.75" customHeight="1" x14ac:dyDescent="0.2">
      <c r="A291" s="536"/>
      <c r="B291" s="536"/>
    </row>
    <row r="292" spans="1:2" ht="12.75" customHeight="1" x14ac:dyDescent="0.2">
      <c r="A292" s="536"/>
      <c r="B292" s="536"/>
    </row>
    <row r="293" spans="1:2" ht="12.75" customHeight="1" x14ac:dyDescent="0.2">
      <c r="A293" s="536"/>
      <c r="B293" s="536"/>
    </row>
    <row r="294" spans="1:2" ht="12.75" customHeight="1" x14ac:dyDescent="0.2">
      <c r="A294" s="536"/>
      <c r="B294" s="536"/>
    </row>
    <row r="295" spans="1:2" ht="12.75" customHeight="1" x14ac:dyDescent="0.2">
      <c r="A295" s="536"/>
      <c r="B295" s="536"/>
    </row>
    <row r="296" spans="1:2" ht="12.75" customHeight="1" x14ac:dyDescent="0.2">
      <c r="A296" s="536"/>
      <c r="B296" s="536"/>
    </row>
    <row r="297" spans="1:2" ht="12.75" customHeight="1" x14ac:dyDescent="0.2">
      <c r="A297" s="536"/>
      <c r="B297" s="536"/>
    </row>
    <row r="298" spans="1:2" ht="12.75" customHeight="1" x14ac:dyDescent="0.2">
      <c r="A298" s="536"/>
      <c r="B298" s="536"/>
    </row>
    <row r="299" spans="1:2" ht="12.75" customHeight="1" x14ac:dyDescent="0.2">
      <c r="A299" s="536"/>
      <c r="B299" s="536"/>
    </row>
    <row r="300" spans="1:2" ht="12.75" customHeight="1" x14ac:dyDescent="0.2">
      <c r="A300" s="536"/>
      <c r="B300" s="536"/>
    </row>
    <row r="301" spans="1:2" ht="12.75" customHeight="1" x14ac:dyDescent="0.2">
      <c r="A301" s="536"/>
      <c r="B301" s="536"/>
    </row>
    <row r="302" spans="1:2" ht="12.75" customHeight="1" x14ac:dyDescent="0.2">
      <c r="A302" s="536"/>
      <c r="B302" s="536"/>
    </row>
    <row r="303" spans="1:2" ht="12.75" customHeight="1" x14ac:dyDescent="0.2">
      <c r="A303" s="536"/>
      <c r="B303" s="536"/>
    </row>
    <row r="304" spans="1:2" ht="12.75" customHeight="1" x14ac:dyDescent="0.2">
      <c r="A304" s="536"/>
      <c r="B304" s="536"/>
    </row>
    <row r="305" spans="1:2" ht="12.75" customHeight="1" x14ac:dyDescent="0.2">
      <c r="A305" s="536"/>
      <c r="B305" s="536"/>
    </row>
    <row r="306" spans="1:2" ht="12.75" customHeight="1" x14ac:dyDescent="0.2">
      <c r="A306" s="536"/>
      <c r="B306" s="536"/>
    </row>
    <row r="307" spans="1:2" ht="12.75" customHeight="1" x14ac:dyDescent="0.2">
      <c r="A307" s="536"/>
      <c r="B307" s="536"/>
    </row>
    <row r="308" spans="1:2" ht="12.75" customHeight="1" x14ac:dyDescent="0.2">
      <c r="A308" s="536"/>
      <c r="B308" s="536"/>
    </row>
    <row r="309" spans="1:2" ht="12.75" customHeight="1" x14ac:dyDescent="0.2">
      <c r="A309" s="536"/>
      <c r="B309" s="536"/>
    </row>
    <row r="310" spans="1:2" ht="12.75" customHeight="1" x14ac:dyDescent="0.2">
      <c r="A310" s="536"/>
      <c r="B310" s="536"/>
    </row>
    <row r="311" spans="1:2" ht="12.75" customHeight="1" x14ac:dyDescent="0.2">
      <c r="A311" s="536"/>
      <c r="B311" s="536"/>
    </row>
    <row r="312" spans="1:2" ht="12.75" customHeight="1" x14ac:dyDescent="0.2">
      <c r="A312" s="536"/>
      <c r="B312" s="536"/>
    </row>
    <row r="313" spans="1:2" ht="12.75" customHeight="1" x14ac:dyDescent="0.2">
      <c r="A313" s="536"/>
      <c r="B313" s="536"/>
    </row>
    <row r="314" spans="1:2" ht="12.75" customHeight="1" x14ac:dyDescent="0.2">
      <c r="A314" s="536"/>
      <c r="B314" s="536"/>
    </row>
    <row r="315" spans="1:2" ht="12.75" customHeight="1" x14ac:dyDescent="0.2">
      <c r="A315" s="536"/>
      <c r="B315" s="536"/>
    </row>
    <row r="316" spans="1:2" ht="12.75" customHeight="1" x14ac:dyDescent="0.2">
      <c r="A316" s="536"/>
      <c r="B316" s="536"/>
    </row>
    <row r="317" spans="1:2" ht="12.75" customHeight="1" x14ac:dyDescent="0.2">
      <c r="A317" s="536"/>
      <c r="B317" s="536"/>
    </row>
    <row r="318" spans="1:2" ht="12.75" customHeight="1" x14ac:dyDescent="0.2">
      <c r="A318" s="536"/>
      <c r="B318" s="536"/>
    </row>
    <row r="319" spans="1:2" ht="12.75" customHeight="1" x14ac:dyDescent="0.2">
      <c r="A319" s="536"/>
      <c r="B319" s="536"/>
    </row>
    <row r="320" spans="1:2" ht="12.75" customHeight="1" x14ac:dyDescent="0.2">
      <c r="A320" s="536"/>
      <c r="B320" s="536"/>
    </row>
    <row r="321" spans="1:2" ht="12.75" customHeight="1" x14ac:dyDescent="0.2">
      <c r="A321" s="536"/>
      <c r="B321" s="536"/>
    </row>
    <row r="322" spans="1:2" ht="12.75" customHeight="1" x14ac:dyDescent="0.2">
      <c r="A322" s="536"/>
      <c r="B322" s="536"/>
    </row>
    <row r="323" spans="1:2" ht="12.75" customHeight="1" x14ac:dyDescent="0.2">
      <c r="A323" s="536"/>
      <c r="B323" s="536"/>
    </row>
    <row r="324" spans="1:2" ht="12.75" customHeight="1" x14ac:dyDescent="0.2">
      <c r="A324" s="536"/>
      <c r="B324" s="536"/>
    </row>
    <row r="325" spans="1:2" ht="12.75" customHeight="1" x14ac:dyDescent="0.2">
      <c r="A325" s="536"/>
      <c r="B325" s="536"/>
    </row>
    <row r="326" spans="1:2" ht="12.75" customHeight="1" x14ac:dyDescent="0.2">
      <c r="A326" s="536"/>
      <c r="B326" s="536"/>
    </row>
    <row r="327" spans="1:2" ht="12.75" customHeight="1" x14ac:dyDescent="0.2">
      <c r="A327" s="536"/>
      <c r="B327" s="536"/>
    </row>
    <row r="328" spans="1:2" ht="12.75" customHeight="1" x14ac:dyDescent="0.2">
      <c r="A328" s="536"/>
      <c r="B328" s="536"/>
    </row>
    <row r="329" spans="1:2" ht="12.75" customHeight="1" x14ac:dyDescent="0.2">
      <c r="A329" s="536"/>
      <c r="B329" s="536"/>
    </row>
    <row r="330" spans="1:2" ht="12.75" customHeight="1" x14ac:dyDescent="0.2">
      <c r="A330" s="536"/>
      <c r="B330" s="536"/>
    </row>
    <row r="331" spans="1:2" ht="12.75" customHeight="1" x14ac:dyDescent="0.2">
      <c r="A331" s="536"/>
      <c r="B331" s="536"/>
    </row>
    <row r="332" spans="1:2" ht="12.75" customHeight="1" x14ac:dyDescent="0.2">
      <c r="A332" s="536"/>
      <c r="B332" s="536"/>
    </row>
    <row r="333" spans="1:2" ht="12.75" customHeight="1" x14ac:dyDescent="0.2">
      <c r="A333" s="536"/>
      <c r="B333" s="536"/>
    </row>
    <row r="334" spans="1:2" ht="12.75" customHeight="1" x14ac:dyDescent="0.2">
      <c r="A334" s="536"/>
      <c r="B334" s="536"/>
    </row>
    <row r="335" spans="1:2" ht="12.75" customHeight="1" x14ac:dyDescent="0.2">
      <c r="A335" s="536"/>
      <c r="B335" s="536"/>
    </row>
    <row r="336" spans="1:2" ht="12.75" customHeight="1" x14ac:dyDescent="0.2">
      <c r="A336" s="536"/>
      <c r="B336" s="536"/>
    </row>
    <row r="337" spans="1:2" ht="12.75" customHeight="1" x14ac:dyDescent="0.2">
      <c r="A337" s="536"/>
      <c r="B337" s="536"/>
    </row>
    <row r="338" spans="1:2" ht="12.75" customHeight="1" x14ac:dyDescent="0.2">
      <c r="A338" s="536"/>
      <c r="B338" s="536"/>
    </row>
    <row r="339" spans="1:2" ht="12.75" customHeight="1" x14ac:dyDescent="0.2">
      <c r="A339" s="536"/>
      <c r="B339" s="536"/>
    </row>
    <row r="340" spans="1:2" ht="12.75" customHeight="1" x14ac:dyDescent="0.2">
      <c r="A340" s="536"/>
      <c r="B340" s="536"/>
    </row>
    <row r="341" spans="1:2" ht="12.75" customHeight="1" x14ac:dyDescent="0.2">
      <c r="A341" s="536"/>
      <c r="B341" s="536"/>
    </row>
    <row r="342" spans="1:2" ht="12.75" customHeight="1" x14ac:dyDescent="0.2">
      <c r="A342" s="536"/>
      <c r="B342" s="536"/>
    </row>
    <row r="343" spans="1:2" ht="12.75" customHeight="1" x14ac:dyDescent="0.2">
      <c r="A343" s="536"/>
      <c r="B343" s="536"/>
    </row>
    <row r="344" spans="1:2" ht="12.75" customHeight="1" x14ac:dyDescent="0.2">
      <c r="A344" s="536"/>
      <c r="B344" s="536"/>
    </row>
    <row r="345" spans="1:2" ht="12.75" customHeight="1" x14ac:dyDescent="0.2">
      <c r="A345" s="536"/>
      <c r="B345" s="536"/>
    </row>
    <row r="346" spans="1:2" ht="12.75" customHeight="1" x14ac:dyDescent="0.2">
      <c r="A346" s="536"/>
      <c r="B346" s="536"/>
    </row>
    <row r="347" spans="1:2" ht="12.75" customHeight="1" x14ac:dyDescent="0.2">
      <c r="A347" s="536"/>
      <c r="B347" s="536"/>
    </row>
    <row r="348" spans="1:2" ht="12.75" customHeight="1" x14ac:dyDescent="0.2">
      <c r="A348" s="536"/>
      <c r="B348" s="536"/>
    </row>
    <row r="349" spans="1:2" ht="12.75" customHeight="1" x14ac:dyDescent="0.2">
      <c r="A349" s="536"/>
      <c r="B349" s="536"/>
    </row>
    <row r="350" spans="1:2" ht="12.75" customHeight="1" x14ac:dyDescent="0.2">
      <c r="A350" s="536"/>
      <c r="B350" s="536"/>
    </row>
    <row r="351" spans="1:2" ht="12.75" customHeight="1" x14ac:dyDescent="0.2">
      <c r="A351" s="536"/>
      <c r="B351" s="536"/>
    </row>
    <row r="352" spans="1:2" ht="12.75" customHeight="1" x14ac:dyDescent="0.2">
      <c r="A352" s="536"/>
      <c r="B352" s="536"/>
    </row>
    <row r="353" spans="1:2" ht="12.75" customHeight="1" x14ac:dyDescent="0.2">
      <c r="A353" s="536"/>
      <c r="B353" s="536"/>
    </row>
    <row r="354" spans="1:2" ht="12.75" customHeight="1" x14ac:dyDescent="0.2">
      <c r="A354" s="536"/>
      <c r="B354" s="536"/>
    </row>
    <row r="355" spans="1:2" ht="12.75" customHeight="1" x14ac:dyDescent="0.2">
      <c r="A355" s="536"/>
      <c r="B355" s="536"/>
    </row>
    <row r="356" spans="1:2" ht="12.75" customHeight="1" x14ac:dyDescent="0.2">
      <c r="A356" s="536"/>
      <c r="B356" s="536"/>
    </row>
    <row r="357" spans="1:2" ht="12.75" customHeight="1" x14ac:dyDescent="0.2">
      <c r="A357" s="536"/>
      <c r="B357" s="536"/>
    </row>
    <row r="358" spans="1:2" ht="12.75" customHeight="1" x14ac:dyDescent="0.2">
      <c r="A358" s="536"/>
      <c r="B358" s="536"/>
    </row>
    <row r="359" spans="1:2" ht="12.75" customHeight="1" x14ac:dyDescent="0.2">
      <c r="A359" s="536"/>
      <c r="B359" s="536"/>
    </row>
    <row r="360" spans="1:2" ht="12.75" customHeight="1" x14ac:dyDescent="0.2">
      <c r="A360" s="536"/>
      <c r="B360" s="536"/>
    </row>
    <row r="361" spans="1:2" ht="12.75" customHeight="1" x14ac:dyDescent="0.2">
      <c r="A361" s="536"/>
      <c r="B361" s="536"/>
    </row>
    <row r="362" spans="1:2" ht="12.75" customHeight="1" x14ac:dyDescent="0.2">
      <c r="A362" s="536"/>
      <c r="B362" s="536"/>
    </row>
    <row r="363" spans="1:2" ht="12.75" customHeight="1" x14ac:dyDescent="0.2">
      <c r="A363" s="536"/>
      <c r="B363" s="536"/>
    </row>
    <row r="364" spans="1:2" ht="12.75" customHeight="1" x14ac:dyDescent="0.2">
      <c r="A364" s="536"/>
      <c r="B364" s="536"/>
    </row>
    <row r="365" spans="1:2" ht="12.75" customHeight="1" x14ac:dyDescent="0.2">
      <c r="A365" s="536"/>
      <c r="B365" s="536"/>
    </row>
    <row r="366" spans="1:2" ht="12.75" customHeight="1" x14ac:dyDescent="0.2">
      <c r="A366" s="536"/>
      <c r="B366" s="536"/>
    </row>
    <row r="367" spans="1:2" ht="12.75" customHeight="1" x14ac:dyDescent="0.2">
      <c r="A367" s="536"/>
      <c r="B367" s="536"/>
    </row>
    <row r="368" spans="1:2" ht="12.75" customHeight="1" x14ac:dyDescent="0.2">
      <c r="A368" s="536"/>
      <c r="B368" s="536"/>
    </row>
    <row r="369" spans="1:2" ht="12.75" customHeight="1" x14ac:dyDescent="0.2">
      <c r="A369" s="536"/>
      <c r="B369" s="536"/>
    </row>
    <row r="370" spans="1:2" ht="12.75" customHeight="1" x14ac:dyDescent="0.2">
      <c r="A370" s="536"/>
      <c r="B370" s="536"/>
    </row>
    <row r="371" spans="1:2" ht="12.75" customHeight="1" x14ac:dyDescent="0.2">
      <c r="A371" s="536"/>
      <c r="B371" s="536"/>
    </row>
    <row r="372" spans="1:2" ht="12.75" customHeight="1" x14ac:dyDescent="0.2">
      <c r="A372" s="536"/>
      <c r="B372" s="536"/>
    </row>
    <row r="373" spans="1:2" ht="12.75" customHeight="1" x14ac:dyDescent="0.2">
      <c r="A373" s="536"/>
      <c r="B373" s="536"/>
    </row>
    <row r="374" spans="1:2" ht="12.75" customHeight="1" x14ac:dyDescent="0.2">
      <c r="A374" s="536"/>
      <c r="B374" s="536"/>
    </row>
    <row r="375" spans="1:2" ht="12.75" customHeight="1" x14ac:dyDescent="0.2">
      <c r="A375" s="536"/>
      <c r="B375" s="536"/>
    </row>
    <row r="376" spans="1:2" ht="12.75" customHeight="1" x14ac:dyDescent="0.2">
      <c r="A376" s="536"/>
      <c r="B376" s="536"/>
    </row>
    <row r="377" spans="1:2" ht="12.75" customHeight="1" x14ac:dyDescent="0.2">
      <c r="A377" s="536"/>
      <c r="B377" s="536"/>
    </row>
    <row r="378" spans="1:2" ht="12.75" customHeight="1" x14ac:dyDescent="0.2">
      <c r="A378" s="536"/>
      <c r="B378" s="536"/>
    </row>
    <row r="379" spans="1:2" ht="12.75" customHeight="1" x14ac:dyDescent="0.2">
      <c r="A379" s="536"/>
      <c r="B379" s="536"/>
    </row>
    <row r="380" spans="1:2" ht="12.75" customHeight="1" x14ac:dyDescent="0.2">
      <c r="A380" s="536"/>
      <c r="B380" s="536"/>
    </row>
    <row r="381" spans="1:2" ht="12.75" customHeight="1" x14ac:dyDescent="0.2">
      <c r="A381" s="536"/>
      <c r="B381" s="536"/>
    </row>
    <row r="382" spans="1:2" ht="12.75" customHeight="1" x14ac:dyDescent="0.2">
      <c r="A382" s="536"/>
      <c r="B382" s="536"/>
    </row>
    <row r="383" spans="1:2" ht="12.75" customHeight="1" x14ac:dyDescent="0.2">
      <c r="A383" s="536"/>
      <c r="B383" s="536"/>
    </row>
    <row r="384" spans="1:2" ht="12.75" customHeight="1" x14ac:dyDescent="0.2">
      <c r="A384" s="536"/>
      <c r="B384" s="536"/>
    </row>
    <row r="385" spans="1:2" ht="12.75" customHeight="1" x14ac:dyDescent="0.2">
      <c r="A385" s="536"/>
      <c r="B385" s="536"/>
    </row>
    <row r="386" spans="1:2" ht="12.75" customHeight="1" x14ac:dyDescent="0.2">
      <c r="A386" s="536"/>
      <c r="B386" s="536"/>
    </row>
    <row r="387" spans="1:2" ht="12.75" customHeight="1" x14ac:dyDescent="0.2">
      <c r="A387" s="536"/>
      <c r="B387" s="536"/>
    </row>
    <row r="388" spans="1:2" ht="12.75" customHeight="1" x14ac:dyDescent="0.2">
      <c r="A388" s="536"/>
      <c r="B388" s="536"/>
    </row>
    <row r="389" spans="1:2" ht="12.75" customHeight="1" x14ac:dyDescent="0.2">
      <c r="A389" s="536"/>
      <c r="B389" s="536"/>
    </row>
    <row r="390" spans="1:2" ht="12.75" customHeight="1" x14ac:dyDescent="0.2">
      <c r="A390" s="536"/>
      <c r="B390" s="536"/>
    </row>
    <row r="391" spans="1:2" ht="12.75" customHeight="1" x14ac:dyDescent="0.2">
      <c r="A391" s="536"/>
      <c r="B391" s="536"/>
    </row>
    <row r="392" spans="1:2" ht="12.75" customHeight="1" x14ac:dyDescent="0.2">
      <c r="A392" s="536"/>
      <c r="B392" s="536"/>
    </row>
    <row r="393" spans="1:2" ht="12.75" customHeight="1" x14ac:dyDescent="0.2">
      <c r="A393" s="536"/>
      <c r="B393" s="536"/>
    </row>
    <row r="394" spans="1:2" ht="12.75" customHeight="1" x14ac:dyDescent="0.2">
      <c r="A394" s="536"/>
      <c r="B394" s="536"/>
    </row>
    <row r="395" spans="1:2" ht="12.75" customHeight="1" x14ac:dyDescent="0.2">
      <c r="A395" s="536"/>
      <c r="B395" s="536"/>
    </row>
    <row r="396" spans="1:2" ht="12.75" customHeight="1" x14ac:dyDescent="0.2">
      <c r="A396" s="536"/>
      <c r="B396" s="536"/>
    </row>
    <row r="397" spans="1:2" ht="12.75" customHeight="1" x14ac:dyDescent="0.2">
      <c r="A397" s="536"/>
      <c r="B397" s="536"/>
    </row>
    <row r="398" spans="1:2" ht="12.75" customHeight="1" x14ac:dyDescent="0.2">
      <c r="A398" s="536"/>
      <c r="B398" s="536"/>
    </row>
    <row r="399" spans="1:2" ht="12.75" customHeight="1" x14ac:dyDescent="0.2">
      <c r="A399" s="536"/>
      <c r="B399" s="536"/>
    </row>
    <row r="400" spans="1:2" ht="12.75" customHeight="1" x14ac:dyDescent="0.2">
      <c r="A400" s="536"/>
      <c r="B400" s="536"/>
    </row>
    <row r="401" spans="1:2" ht="12.75" customHeight="1" x14ac:dyDescent="0.2">
      <c r="A401" s="536"/>
      <c r="B401" s="536"/>
    </row>
    <row r="402" spans="1:2" ht="12.75" customHeight="1" x14ac:dyDescent="0.2">
      <c r="A402" s="536"/>
      <c r="B402" s="536"/>
    </row>
    <row r="403" spans="1:2" ht="12.75" customHeight="1" x14ac:dyDescent="0.2">
      <c r="A403" s="536"/>
      <c r="B403" s="536"/>
    </row>
    <row r="404" spans="1:2" ht="12.75" customHeight="1" x14ac:dyDescent="0.2">
      <c r="A404" s="536"/>
      <c r="B404" s="536"/>
    </row>
    <row r="405" spans="1:2" ht="12.75" customHeight="1" x14ac:dyDescent="0.2">
      <c r="A405" s="536"/>
      <c r="B405" s="536"/>
    </row>
    <row r="406" spans="1:2" ht="12.75" customHeight="1" x14ac:dyDescent="0.2">
      <c r="A406" s="536"/>
      <c r="B406" s="536"/>
    </row>
    <row r="407" spans="1:2" ht="12.75" customHeight="1" x14ac:dyDescent="0.2">
      <c r="A407" s="536"/>
      <c r="B407" s="536"/>
    </row>
    <row r="408" spans="1:2" ht="12.75" customHeight="1" x14ac:dyDescent="0.2">
      <c r="A408" s="536"/>
      <c r="B408" s="536"/>
    </row>
    <row r="409" spans="1:2" ht="12.75" customHeight="1" x14ac:dyDescent="0.2">
      <c r="A409" s="536"/>
      <c r="B409" s="536"/>
    </row>
    <row r="410" spans="1:2" ht="12.75" customHeight="1" x14ac:dyDescent="0.2">
      <c r="A410" s="536"/>
      <c r="B410" s="536"/>
    </row>
    <row r="411" spans="1:2" ht="12.75" customHeight="1" x14ac:dyDescent="0.2">
      <c r="A411" s="536"/>
      <c r="B411" s="536"/>
    </row>
    <row r="412" spans="1:2" ht="12.75" customHeight="1" x14ac:dyDescent="0.2">
      <c r="A412" s="536"/>
      <c r="B412" s="536"/>
    </row>
    <row r="413" spans="1:2" ht="12.75" customHeight="1" x14ac:dyDescent="0.2">
      <c r="A413" s="536"/>
      <c r="B413" s="536"/>
    </row>
    <row r="414" spans="1:2" ht="12.75" customHeight="1" x14ac:dyDescent="0.2">
      <c r="A414" s="536"/>
      <c r="B414" s="536"/>
    </row>
    <row r="415" spans="1:2" ht="12.75" customHeight="1" x14ac:dyDescent="0.2">
      <c r="A415" s="536"/>
      <c r="B415" s="536"/>
    </row>
    <row r="416" spans="1:2" ht="12.75" customHeight="1" x14ac:dyDescent="0.2">
      <c r="A416" s="536"/>
      <c r="B416" s="536"/>
    </row>
    <row r="417" spans="1:2" ht="12.75" customHeight="1" x14ac:dyDescent="0.2">
      <c r="A417" s="536"/>
      <c r="B417" s="536"/>
    </row>
    <row r="418" spans="1:2" ht="12.75" customHeight="1" x14ac:dyDescent="0.2">
      <c r="A418" s="536"/>
      <c r="B418" s="536"/>
    </row>
    <row r="419" spans="1:2" ht="12.75" customHeight="1" x14ac:dyDescent="0.2">
      <c r="A419" s="536"/>
      <c r="B419" s="536"/>
    </row>
    <row r="420" spans="1:2" ht="12.75" customHeight="1" x14ac:dyDescent="0.2">
      <c r="A420" s="536"/>
      <c r="B420" s="536"/>
    </row>
    <row r="421" spans="1:2" ht="12.75" customHeight="1" x14ac:dyDescent="0.2">
      <c r="A421" s="536"/>
      <c r="B421" s="536"/>
    </row>
    <row r="422" spans="1:2" ht="12.75" customHeight="1" x14ac:dyDescent="0.2">
      <c r="A422" s="536"/>
      <c r="B422" s="536"/>
    </row>
    <row r="423" spans="1:2" ht="12.75" customHeight="1" x14ac:dyDescent="0.2">
      <c r="A423" s="536"/>
      <c r="B423" s="536"/>
    </row>
    <row r="424" spans="1:2" ht="12.75" customHeight="1" x14ac:dyDescent="0.2">
      <c r="A424" s="536"/>
      <c r="B424" s="536"/>
    </row>
    <row r="425" spans="1:2" ht="12.75" customHeight="1" x14ac:dyDescent="0.2">
      <c r="A425" s="536"/>
      <c r="B425" s="536"/>
    </row>
    <row r="426" spans="1:2" ht="12.75" customHeight="1" x14ac:dyDescent="0.2">
      <c r="A426" s="536"/>
      <c r="B426" s="536"/>
    </row>
    <row r="427" spans="1:2" ht="12.75" customHeight="1" x14ac:dyDescent="0.2">
      <c r="A427" s="536"/>
      <c r="B427" s="536"/>
    </row>
    <row r="428" spans="1:2" ht="12.75" customHeight="1" x14ac:dyDescent="0.2">
      <c r="A428" s="536"/>
      <c r="B428" s="536"/>
    </row>
    <row r="429" spans="1:2" ht="12.75" customHeight="1" x14ac:dyDescent="0.2">
      <c r="A429" s="536"/>
      <c r="B429" s="536"/>
    </row>
    <row r="430" spans="1:2" ht="12.75" customHeight="1" x14ac:dyDescent="0.2">
      <c r="A430" s="536"/>
      <c r="B430" s="536"/>
    </row>
    <row r="431" spans="1:2" ht="12.75" customHeight="1" x14ac:dyDescent="0.2">
      <c r="A431" s="536"/>
      <c r="B431" s="536"/>
    </row>
    <row r="432" spans="1:2" ht="12.75" customHeight="1" x14ac:dyDescent="0.2">
      <c r="A432" s="536"/>
      <c r="B432" s="536"/>
    </row>
    <row r="433" spans="1:2" ht="12.75" customHeight="1" x14ac:dyDescent="0.2">
      <c r="A433" s="536"/>
      <c r="B433" s="536"/>
    </row>
    <row r="434" spans="1:2" ht="12.75" customHeight="1" x14ac:dyDescent="0.2">
      <c r="A434" s="536"/>
      <c r="B434" s="536"/>
    </row>
    <row r="435" spans="1:2" ht="12.75" customHeight="1" x14ac:dyDescent="0.2">
      <c r="A435" s="536"/>
      <c r="B435" s="536"/>
    </row>
    <row r="436" spans="1:2" ht="12.75" customHeight="1" x14ac:dyDescent="0.2">
      <c r="A436" s="536"/>
      <c r="B436" s="536"/>
    </row>
    <row r="437" spans="1:2" ht="12.75" customHeight="1" x14ac:dyDescent="0.2">
      <c r="A437" s="536"/>
      <c r="B437" s="536"/>
    </row>
    <row r="438" spans="1:2" ht="12.75" customHeight="1" x14ac:dyDescent="0.2">
      <c r="A438" s="536"/>
      <c r="B438" s="536"/>
    </row>
    <row r="439" spans="1:2" ht="12.75" customHeight="1" x14ac:dyDescent="0.2">
      <c r="A439" s="536"/>
      <c r="B439" s="536"/>
    </row>
    <row r="440" spans="1:2" ht="12.75" customHeight="1" x14ac:dyDescent="0.2">
      <c r="A440" s="536"/>
      <c r="B440" s="536"/>
    </row>
    <row r="441" spans="1:2" ht="12.75" customHeight="1" x14ac:dyDescent="0.2">
      <c r="A441" s="536"/>
      <c r="B441" s="536"/>
    </row>
    <row r="442" spans="1:2" ht="12.75" customHeight="1" x14ac:dyDescent="0.2">
      <c r="A442" s="536"/>
      <c r="B442" s="536"/>
    </row>
    <row r="443" spans="1:2" ht="12.75" customHeight="1" x14ac:dyDescent="0.2">
      <c r="A443" s="536"/>
      <c r="B443" s="536"/>
    </row>
    <row r="444" spans="1:2" ht="12.75" customHeight="1" x14ac:dyDescent="0.2">
      <c r="A444" s="536"/>
      <c r="B444" s="536"/>
    </row>
    <row r="445" spans="1:2" ht="12.75" customHeight="1" x14ac:dyDescent="0.2">
      <c r="A445" s="536"/>
      <c r="B445" s="536"/>
    </row>
    <row r="446" spans="1:2" ht="12.75" customHeight="1" x14ac:dyDescent="0.2">
      <c r="A446" s="536"/>
      <c r="B446" s="536"/>
    </row>
    <row r="447" spans="1:2" ht="12.75" customHeight="1" x14ac:dyDescent="0.2">
      <c r="A447" s="536"/>
      <c r="B447" s="536"/>
    </row>
    <row r="448" spans="1:2" ht="12.75" customHeight="1" x14ac:dyDescent="0.2">
      <c r="A448" s="536"/>
      <c r="B448" s="536"/>
    </row>
    <row r="449" spans="1:2" ht="12.75" customHeight="1" x14ac:dyDescent="0.2">
      <c r="A449" s="536"/>
      <c r="B449" s="536"/>
    </row>
    <row r="450" spans="1:2" ht="12.75" customHeight="1" x14ac:dyDescent="0.2">
      <c r="A450" s="536"/>
      <c r="B450" s="536"/>
    </row>
    <row r="451" spans="1:2" ht="12.75" customHeight="1" x14ac:dyDescent="0.2">
      <c r="A451" s="536"/>
      <c r="B451" s="536"/>
    </row>
    <row r="452" spans="1:2" ht="12.75" customHeight="1" x14ac:dyDescent="0.2">
      <c r="A452" s="536"/>
      <c r="B452" s="536"/>
    </row>
    <row r="453" spans="1:2" ht="12.75" customHeight="1" x14ac:dyDescent="0.2">
      <c r="A453" s="536"/>
      <c r="B453" s="536"/>
    </row>
    <row r="454" spans="1:2" ht="12.75" customHeight="1" x14ac:dyDescent="0.2">
      <c r="A454" s="536"/>
      <c r="B454" s="536"/>
    </row>
    <row r="455" spans="1:2" ht="12.75" customHeight="1" x14ac:dyDescent="0.2">
      <c r="A455" s="536"/>
      <c r="B455" s="536"/>
    </row>
    <row r="456" spans="1:2" ht="12.75" customHeight="1" x14ac:dyDescent="0.2">
      <c r="A456" s="536"/>
      <c r="B456" s="536"/>
    </row>
    <row r="457" spans="1:2" ht="12.75" customHeight="1" x14ac:dyDescent="0.2">
      <c r="A457" s="536"/>
      <c r="B457" s="536"/>
    </row>
    <row r="458" spans="1:2" ht="12.75" customHeight="1" x14ac:dyDescent="0.2">
      <c r="A458" s="536"/>
      <c r="B458" s="536"/>
    </row>
    <row r="459" spans="1:2" ht="12.75" customHeight="1" x14ac:dyDescent="0.2">
      <c r="A459" s="536"/>
      <c r="B459" s="536"/>
    </row>
    <row r="460" spans="1:2" ht="12.75" customHeight="1" x14ac:dyDescent="0.2">
      <c r="A460" s="536"/>
      <c r="B460" s="536"/>
    </row>
    <row r="461" spans="1:2" ht="12.75" customHeight="1" x14ac:dyDescent="0.2">
      <c r="A461" s="536"/>
      <c r="B461" s="536"/>
    </row>
    <row r="462" spans="1:2" ht="12.75" customHeight="1" x14ac:dyDescent="0.2">
      <c r="A462" s="536"/>
      <c r="B462" s="536"/>
    </row>
    <row r="463" spans="1:2" ht="12.75" customHeight="1" x14ac:dyDescent="0.2">
      <c r="A463" s="536"/>
      <c r="B463" s="536"/>
    </row>
    <row r="464" spans="1:2" ht="12.75" customHeight="1" x14ac:dyDescent="0.2">
      <c r="A464" s="536"/>
      <c r="B464" s="536"/>
    </row>
    <row r="465" spans="1:2" ht="12.75" customHeight="1" x14ac:dyDescent="0.2">
      <c r="A465" s="536"/>
      <c r="B465" s="536"/>
    </row>
    <row r="466" spans="1:2" ht="12.75" customHeight="1" x14ac:dyDescent="0.2">
      <c r="A466" s="536"/>
      <c r="B466" s="536"/>
    </row>
    <row r="467" spans="1:2" ht="12.75" customHeight="1" x14ac:dyDescent="0.2">
      <c r="A467" s="536"/>
      <c r="B467" s="536"/>
    </row>
    <row r="468" spans="1:2" ht="12.75" customHeight="1" x14ac:dyDescent="0.2">
      <c r="A468" s="536"/>
      <c r="B468" s="536"/>
    </row>
    <row r="469" spans="1:2" ht="12.75" customHeight="1" x14ac:dyDescent="0.2">
      <c r="A469" s="536"/>
      <c r="B469" s="536"/>
    </row>
    <row r="470" spans="1:2" ht="12.75" customHeight="1" x14ac:dyDescent="0.2">
      <c r="A470" s="536"/>
      <c r="B470" s="536"/>
    </row>
    <row r="471" spans="1:2" ht="12.75" customHeight="1" x14ac:dyDescent="0.2">
      <c r="A471" s="536"/>
      <c r="B471" s="536"/>
    </row>
    <row r="472" spans="1:2" ht="12.75" customHeight="1" x14ac:dyDescent="0.2">
      <c r="A472" s="536"/>
      <c r="B472" s="536"/>
    </row>
    <row r="473" spans="1:2" ht="12.75" customHeight="1" x14ac:dyDescent="0.2">
      <c r="A473" s="536"/>
      <c r="B473" s="536"/>
    </row>
    <row r="474" spans="1:2" ht="12.75" customHeight="1" x14ac:dyDescent="0.2">
      <c r="A474" s="536"/>
      <c r="B474" s="536"/>
    </row>
    <row r="475" spans="1:2" ht="12.75" customHeight="1" x14ac:dyDescent="0.2">
      <c r="A475" s="536"/>
      <c r="B475" s="536"/>
    </row>
    <row r="476" spans="1:2" ht="12.75" customHeight="1" x14ac:dyDescent="0.2">
      <c r="A476" s="536"/>
      <c r="B476" s="536"/>
    </row>
    <row r="477" spans="1:2" ht="12.75" customHeight="1" x14ac:dyDescent="0.2">
      <c r="A477" s="536"/>
      <c r="B477" s="536"/>
    </row>
    <row r="478" spans="1:2" ht="12.75" customHeight="1" x14ac:dyDescent="0.2">
      <c r="A478" s="536"/>
      <c r="B478" s="536"/>
    </row>
    <row r="479" spans="1:2" ht="12.75" customHeight="1" x14ac:dyDescent="0.2">
      <c r="A479" s="536"/>
      <c r="B479" s="536"/>
    </row>
    <row r="480" spans="1:2" ht="12.75" customHeight="1" x14ac:dyDescent="0.2">
      <c r="A480" s="536"/>
      <c r="B480" s="536"/>
    </row>
    <row r="481" spans="1:2" ht="12.75" customHeight="1" x14ac:dyDescent="0.2">
      <c r="A481" s="536"/>
      <c r="B481" s="536"/>
    </row>
    <row r="482" spans="1:2" ht="12.75" customHeight="1" x14ac:dyDescent="0.2">
      <c r="A482" s="536"/>
      <c r="B482" s="536"/>
    </row>
    <row r="483" spans="1:2" ht="12.75" customHeight="1" x14ac:dyDescent="0.2">
      <c r="A483" s="536"/>
      <c r="B483" s="536"/>
    </row>
    <row r="484" spans="1:2" ht="12.75" customHeight="1" x14ac:dyDescent="0.2">
      <c r="A484" s="536"/>
      <c r="B484" s="536"/>
    </row>
    <row r="485" spans="1:2" ht="12.75" customHeight="1" x14ac:dyDescent="0.2">
      <c r="A485" s="536"/>
      <c r="B485" s="536"/>
    </row>
    <row r="486" spans="1:2" ht="12.75" customHeight="1" x14ac:dyDescent="0.2">
      <c r="A486" s="536"/>
      <c r="B486" s="536"/>
    </row>
    <row r="487" spans="1:2" ht="12.75" customHeight="1" x14ac:dyDescent="0.2">
      <c r="A487" s="536"/>
      <c r="B487" s="536"/>
    </row>
    <row r="488" spans="1:2" ht="12.75" customHeight="1" x14ac:dyDescent="0.2">
      <c r="A488" s="536"/>
      <c r="B488" s="536"/>
    </row>
    <row r="489" spans="1:2" ht="12.75" customHeight="1" x14ac:dyDescent="0.2">
      <c r="A489" s="536"/>
      <c r="B489" s="536"/>
    </row>
    <row r="490" spans="1:2" ht="12.75" customHeight="1" x14ac:dyDescent="0.2">
      <c r="A490" s="536"/>
      <c r="B490" s="536"/>
    </row>
    <row r="491" spans="1:2" ht="12.75" customHeight="1" x14ac:dyDescent="0.2">
      <c r="A491" s="536"/>
      <c r="B491" s="536"/>
    </row>
    <row r="492" spans="1:2" ht="12.75" customHeight="1" x14ac:dyDescent="0.2">
      <c r="A492" s="536"/>
      <c r="B492" s="536"/>
    </row>
    <row r="493" spans="1:2" ht="12.75" customHeight="1" x14ac:dyDescent="0.2">
      <c r="A493" s="536"/>
      <c r="B493" s="536"/>
    </row>
    <row r="494" spans="1:2" ht="12.75" customHeight="1" x14ac:dyDescent="0.2">
      <c r="A494" s="536"/>
      <c r="B494" s="536"/>
    </row>
    <row r="495" spans="1:2" ht="12.75" customHeight="1" x14ac:dyDescent="0.2">
      <c r="A495" s="536"/>
      <c r="B495" s="536"/>
    </row>
    <row r="496" spans="1:2" ht="12.75" customHeight="1" x14ac:dyDescent="0.2">
      <c r="A496" s="536"/>
      <c r="B496" s="536"/>
    </row>
    <row r="497" spans="1:2" ht="12.75" customHeight="1" x14ac:dyDescent="0.2">
      <c r="A497" s="536"/>
      <c r="B497" s="536"/>
    </row>
    <row r="498" spans="1:2" ht="12.75" customHeight="1" x14ac:dyDescent="0.2">
      <c r="A498" s="536"/>
      <c r="B498" s="536"/>
    </row>
    <row r="499" spans="1:2" ht="12.75" customHeight="1" x14ac:dyDescent="0.2">
      <c r="A499" s="536"/>
      <c r="B499" s="536"/>
    </row>
    <row r="500" spans="1:2" ht="12.75" customHeight="1" x14ac:dyDescent="0.2">
      <c r="A500" s="536"/>
      <c r="B500" s="536"/>
    </row>
    <row r="501" spans="1:2" ht="12.75" customHeight="1" x14ac:dyDescent="0.2">
      <c r="A501" s="536"/>
      <c r="B501" s="536"/>
    </row>
    <row r="502" spans="1:2" ht="12.75" customHeight="1" x14ac:dyDescent="0.2">
      <c r="A502" s="536"/>
      <c r="B502" s="536"/>
    </row>
    <row r="503" spans="1:2" ht="12.75" customHeight="1" x14ac:dyDescent="0.2">
      <c r="A503" s="536"/>
      <c r="B503" s="536"/>
    </row>
    <row r="504" spans="1:2" ht="12.75" customHeight="1" x14ac:dyDescent="0.2">
      <c r="A504" s="536"/>
      <c r="B504" s="536"/>
    </row>
    <row r="505" spans="1:2" ht="12.75" customHeight="1" x14ac:dyDescent="0.2">
      <c r="A505" s="536"/>
      <c r="B505" s="536"/>
    </row>
    <row r="506" spans="1:2" ht="12.75" customHeight="1" x14ac:dyDescent="0.2">
      <c r="A506" s="536"/>
      <c r="B506" s="536"/>
    </row>
    <row r="507" spans="1:2" ht="12.75" customHeight="1" x14ac:dyDescent="0.2">
      <c r="A507" s="536"/>
      <c r="B507" s="536"/>
    </row>
    <row r="508" spans="1:2" ht="12.75" customHeight="1" x14ac:dyDescent="0.2">
      <c r="A508" s="536"/>
      <c r="B508" s="536"/>
    </row>
    <row r="509" spans="1:2" ht="12.75" customHeight="1" x14ac:dyDescent="0.2">
      <c r="A509" s="536"/>
      <c r="B509" s="536"/>
    </row>
    <row r="510" spans="1:2" ht="12.75" customHeight="1" x14ac:dyDescent="0.2">
      <c r="A510" s="536"/>
      <c r="B510" s="536"/>
    </row>
    <row r="511" spans="1:2" ht="12.75" customHeight="1" x14ac:dyDescent="0.2">
      <c r="A511" s="536"/>
      <c r="B511" s="536"/>
    </row>
    <row r="512" spans="1:2" ht="12.75" customHeight="1" x14ac:dyDescent="0.2">
      <c r="A512" s="536"/>
      <c r="B512" s="536"/>
    </row>
    <row r="513" spans="1:2" ht="12.75" customHeight="1" x14ac:dyDescent="0.2">
      <c r="A513" s="536"/>
      <c r="B513" s="536"/>
    </row>
    <row r="514" spans="1:2" ht="12.75" customHeight="1" x14ac:dyDescent="0.2">
      <c r="A514" s="536"/>
      <c r="B514" s="536"/>
    </row>
    <row r="515" spans="1:2" ht="12.75" customHeight="1" x14ac:dyDescent="0.2">
      <c r="A515" s="536"/>
      <c r="B515" s="536"/>
    </row>
    <row r="516" spans="1:2" ht="12.75" customHeight="1" x14ac:dyDescent="0.2">
      <c r="A516" s="536"/>
      <c r="B516" s="536"/>
    </row>
    <row r="517" spans="1:2" ht="12.75" customHeight="1" x14ac:dyDescent="0.2">
      <c r="A517" s="536"/>
      <c r="B517" s="536"/>
    </row>
    <row r="518" spans="1:2" ht="12.75" customHeight="1" x14ac:dyDescent="0.2">
      <c r="A518" s="536"/>
      <c r="B518" s="536"/>
    </row>
    <row r="519" spans="1:2" ht="12.75" customHeight="1" x14ac:dyDescent="0.2">
      <c r="A519" s="536"/>
      <c r="B519" s="536"/>
    </row>
    <row r="520" spans="1:2" ht="12.75" customHeight="1" x14ac:dyDescent="0.2">
      <c r="A520" s="536"/>
      <c r="B520" s="536"/>
    </row>
    <row r="521" spans="1:2" ht="12.75" customHeight="1" x14ac:dyDescent="0.2">
      <c r="A521" s="536"/>
      <c r="B521" s="536"/>
    </row>
    <row r="522" spans="1:2" ht="12.75" customHeight="1" x14ac:dyDescent="0.2">
      <c r="A522" s="536"/>
      <c r="B522" s="536"/>
    </row>
    <row r="523" spans="1:2" ht="12.75" customHeight="1" x14ac:dyDescent="0.2">
      <c r="A523" s="536"/>
      <c r="B523" s="536"/>
    </row>
    <row r="524" spans="1:2" ht="12.75" customHeight="1" x14ac:dyDescent="0.2">
      <c r="A524" s="536"/>
      <c r="B524" s="536"/>
    </row>
    <row r="525" spans="1:2" ht="12.75" customHeight="1" x14ac:dyDescent="0.2">
      <c r="A525" s="536"/>
      <c r="B525" s="536"/>
    </row>
    <row r="526" spans="1:2" ht="12.75" customHeight="1" x14ac:dyDescent="0.2">
      <c r="A526" s="536"/>
      <c r="B526" s="536"/>
    </row>
    <row r="527" spans="1:2" ht="12.75" customHeight="1" x14ac:dyDescent="0.2">
      <c r="A527" s="536"/>
      <c r="B527" s="536"/>
    </row>
    <row r="528" spans="1:2" ht="12.75" customHeight="1" x14ac:dyDescent="0.2">
      <c r="A528" s="536"/>
      <c r="B528" s="536"/>
    </row>
    <row r="529" spans="1:2" ht="12.75" customHeight="1" x14ac:dyDescent="0.2">
      <c r="A529" s="536"/>
      <c r="B529" s="536"/>
    </row>
    <row r="530" spans="1:2" ht="12.75" customHeight="1" x14ac:dyDescent="0.2">
      <c r="A530" s="536"/>
      <c r="B530" s="536"/>
    </row>
    <row r="531" spans="1:2" ht="12.75" customHeight="1" x14ac:dyDescent="0.2">
      <c r="A531" s="536"/>
      <c r="B531" s="536"/>
    </row>
    <row r="532" spans="1:2" ht="12.75" customHeight="1" x14ac:dyDescent="0.2">
      <c r="A532" s="536"/>
      <c r="B532" s="536"/>
    </row>
    <row r="533" spans="1:2" ht="12.75" customHeight="1" x14ac:dyDescent="0.2">
      <c r="A533" s="536"/>
      <c r="B533" s="536"/>
    </row>
    <row r="534" spans="1:2" ht="12.75" customHeight="1" x14ac:dyDescent="0.2">
      <c r="A534" s="536"/>
      <c r="B534" s="536"/>
    </row>
    <row r="535" spans="1:2" ht="12.75" customHeight="1" x14ac:dyDescent="0.2">
      <c r="A535" s="536"/>
      <c r="B535" s="536"/>
    </row>
    <row r="536" spans="1:2" ht="12.75" customHeight="1" x14ac:dyDescent="0.2">
      <c r="A536" s="536"/>
      <c r="B536" s="536"/>
    </row>
    <row r="537" spans="1:2" ht="12.75" customHeight="1" x14ac:dyDescent="0.2">
      <c r="A537" s="536"/>
      <c r="B537" s="536"/>
    </row>
    <row r="538" spans="1:2" ht="12.75" customHeight="1" x14ac:dyDescent="0.2">
      <c r="A538" s="536"/>
      <c r="B538" s="536"/>
    </row>
    <row r="539" spans="1:2" ht="12.75" customHeight="1" x14ac:dyDescent="0.2">
      <c r="A539" s="536"/>
      <c r="B539" s="536"/>
    </row>
    <row r="540" spans="1:2" ht="12.75" customHeight="1" x14ac:dyDescent="0.2">
      <c r="A540" s="536"/>
      <c r="B540" s="536"/>
    </row>
    <row r="541" spans="1:2" ht="12.75" customHeight="1" x14ac:dyDescent="0.2">
      <c r="A541" s="536"/>
      <c r="B541" s="536"/>
    </row>
    <row r="542" spans="1:2" ht="12.75" customHeight="1" x14ac:dyDescent="0.2">
      <c r="A542" s="536"/>
      <c r="B542" s="536"/>
    </row>
    <row r="543" spans="1:2" ht="12.75" customHeight="1" x14ac:dyDescent="0.2">
      <c r="A543" s="536"/>
      <c r="B543" s="536"/>
    </row>
    <row r="544" spans="1:2" ht="12.75" customHeight="1" x14ac:dyDescent="0.2">
      <c r="A544" s="536"/>
      <c r="B544" s="536"/>
    </row>
    <row r="545" spans="1:2" ht="12.75" customHeight="1" x14ac:dyDescent="0.2">
      <c r="A545" s="536"/>
      <c r="B545" s="536"/>
    </row>
    <row r="546" spans="1:2" ht="12.75" customHeight="1" x14ac:dyDescent="0.2">
      <c r="A546" s="536"/>
      <c r="B546" s="536"/>
    </row>
    <row r="547" spans="1:2" ht="12.75" customHeight="1" x14ac:dyDescent="0.2">
      <c r="A547" s="536"/>
      <c r="B547" s="536"/>
    </row>
    <row r="548" spans="1:2" ht="12.75" customHeight="1" x14ac:dyDescent="0.2">
      <c r="A548" s="536"/>
      <c r="B548" s="536"/>
    </row>
    <row r="549" spans="1:2" ht="12.75" customHeight="1" x14ac:dyDescent="0.2">
      <c r="A549" s="536"/>
      <c r="B549" s="536"/>
    </row>
    <row r="550" spans="1:2" ht="12.75" customHeight="1" x14ac:dyDescent="0.2">
      <c r="A550" s="536"/>
      <c r="B550" s="536"/>
    </row>
    <row r="551" spans="1:2" ht="12.75" customHeight="1" x14ac:dyDescent="0.2">
      <c r="A551" s="536"/>
      <c r="B551" s="536"/>
    </row>
    <row r="552" spans="1:2" ht="12.75" customHeight="1" x14ac:dyDescent="0.2">
      <c r="A552" s="536"/>
      <c r="B552" s="536"/>
    </row>
    <row r="553" spans="1:2" ht="12.75" customHeight="1" x14ac:dyDescent="0.2">
      <c r="A553" s="536"/>
      <c r="B553" s="536"/>
    </row>
    <row r="554" spans="1:2" ht="12.75" customHeight="1" x14ac:dyDescent="0.2">
      <c r="A554" s="536"/>
      <c r="B554" s="536"/>
    </row>
    <row r="555" spans="1:2" ht="12.75" customHeight="1" x14ac:dyDescent="0.2">
      <c r="A555" s="536"/>
      <c r="B555" s="536"/>
    </row>
    <row r="556" spans="1:2" ht="12.75" customHeight="1" x14ac:dyDescent="0.2">
      <c r="A556" s="536"/>
      <c r="B556" s="536"/>
    </row>
    <row r="557" spans="1:2" ht="12.75" customHeight="1" x14ac:dyDescent="0.2">
      <c r="A557" s="536"/>
      <c r="B557" s="536"/>
    </row>
    <row r="558" spans="1:2" ht="12.75" customHeight="1" x14ac:dyDescent="0.2">
      <c r="A558" s="536"/>
      <c r="B558" s="536"/>
    </row>
    <row r="559" spans="1:2" ht="12.75" customHeight="1" x14ac:dyDescent="0.2">
      <c r="A559" s="536"/>
      <c r="B559" s="536"/>
    </row>
    <row r="560" spans="1:2" ht="12.75" customHeight="1" x14ac:dyDescent="0.2">
      <c r="A560" s="536"/>
      <c r="B560" s="536"/>
    </row>
    <row r="561" spans="1:2" ht="12.75" customHeight="1" x14ac:dyDescent="0.2">
      <c r="A561" s="536"/>
      <c r="B561" s="536"/>
    </row>
    <row r="562" spans="1:2" ht="12.75" customHeight="1" x14ac:dyDescent="0.2">
      <c r="A562" s="536"/>
      <c r="B562" s="536"/>
    </row>
    <row r="563" spans="1:2" ht="12.75" customHeight="1" x14ac:dyDescent="0.2">
      <c r="A563" s="536"/>
      <c r="B563" s="536"/>
    </row>
    <row r="564" spans="1:2" ht="12.75" customHeight="1" x14ac:dyDescent="0.2">
      <c r="A564" s="536"/>
      <c r="B564" s="536"/>
    </row>
    <row r="565" spans="1:2" ht="12.75" customHeight="1" x14ac:dyDescent="0.2">
      <c r="A565" s="536"/>
      <c r="B565" s="536"/>
    </row>
    <row r="566" spans="1:2" ht="12.75" customHeight="1" x14ac:dyDescent="0.2">
      <c r="A566" s="536"/>
      <c r="B566" s="536"/>
    </row>
    <row r="567" spans="1:2" ht="12.75" customHeight="1" x14ac:dyDescent="0.2">
      <c r="A567" s="536"/>
      <c r="B567" s="536"/>
    </row>
    <row r="568" spans="1:2" ht="12.75" customHeight="1" x14ac:dyDescent="0.2">
      <c r="A568" s="536"/>
      <c r="B568" s="536"/>
    </row>
    <row r="569" spans="1:2" ht="12.75" customHeight="1" x14ac:dyDescent="0.2">
      <c r="A569" s="536"/>
      <c r="B569" s="536"/>
    </row>
    <row r="570" spans="1:2" ht="12.75" customHeight="1" x14ac:dyDescent="0.2">
      <c r="A570" s="536"/>
      <c r="B570" s="536"/>
    </row>
    <row r="571" spans="1:2" ht="12.75" customHeight="1" x14ac:dyDescent="0.2">
      <c r="A571" s="536"/>
      <c r="B571" s="536"/>
    </row>
    <row r="572" spans="1:2" ht="12.75" customHeight="1" x14ac:dyDescent="0.2">
      <c r="A572" s="536"/>
      <c r="B572" s="536"/>
    </row>
    <row r="573" spans="1:2" ht="12.75" customHeight="1" x14ac:dyDescent="0.2">
      <c r="A573" s="536"/>
      <c r="B573" s="536"/>
    </row>
    <row r="574" spans="1:2" ht="12.75" customHeight="1" x14ac:dyDescent="0.2">
      <c r="A574" s="536"/>
      <c r="B574" s="536"/>
    </row>
    <row r="575" spans="1:2" ht="12.75" customHeight="1" x14ac:dyDescent="0.2">
      <c r="A575" s="536"/>
      <c r="B575" s="536"/>
    </row>
    <row r="576" spans="1:2" ht="12.75" customHeight="1" x14ac:dyDescent="0.2">
      <c r="A576" s="536"/>
      <c r="B576" s="536"/>
    </row>
    <row r="577" spans="1:2" ht="12.75" customHeight="1" x14ac:dyDescent="0.2">
      <c r="A577" s="536"/>
      <c r="B577" s="536"/>
    </row>
    <row r="578" spans="1:2" ht="12.75" customHeight="1" x14ac:dyDescent="0.2">
      <c r="A578" s="536"/>
      <c r="B578" s="536"/>
    </row>
    <row r="579" spans="1:2" ht="12.75" customHeight="1" x14ac:dyDescent="0.2">
      <c r="A579" s="536"/>
      <c r="B579" s="536"/>
    </row>
    <row r="580" spans="1:2" ht="12.75" customHeight="1" x14ac:dyDescent="0.2">
      <c r="A580" s="536"/>
      <c r="B580" s="536"/>
    </row>
    <row r="581" spans="1:2" ht="12.75" customHeight="1" x14ac:dyDescent="0.2">
      <c r="A581" s="536"/>
      <c r="B581" s="536"/>
    </row>
    <row r="582" spans="1:2" ht="12.75" customHeight="1" x14ac:dyDescent="0.2">
      <c r="A582" s="536"/>
      <c r="B582" s="536"/>
    </row>
    <row r="583" spans="1:2" ht="12.75" customHeight="1" x14ac:dyDescent="0.2">
      <c r="A583" s="536"/>
      <c r="B583" s="536"/>
    </row>
    <row r="584" spans="1:2" ht="12.75" customHeight="1" x14ac:dyDescent="0.2">
      <c r="A584" s="536"/>
      <c r="B584" s="536"/>
    </row>
    <row r="585" spans="1:2" ht="12.75" customHeight="1" x14ac:dyDescent="0.2">
      <c r="A585" s="536"/>
      <c r="B585" s="536"/>
    </row>
    <row r="586" spans="1:2" ht="12.75" customHeight="1" x14ac:dyDescent="0.2">
      <c r="A586" s="536"/>
      <c r="B586" s="536"/>
    </row>
    <row r="587" spans="1:2" ht="12.75" customHeight="1" x14ac:dyDescent="0.2">
      <c r="A587" s="536"/>
      <c r="B587" s="536"/>
    </row>
    <row r="588" spans="1:2" ht="12.75" customHeight="1" x14ac:dyDescent="0.2">
      <c r="A588" s="536"/>
      <c r="B588" s="536"/>
    </row>
    <row r="589" spans="1:2" ht="12.75" customHeight="1" x14ac:dyDescent="0.2">
      <c r="A589" s="536"/>
      <c r="B589" s="536"/>
    </row>
    <row r="590" spans="1:2" ht="12.75" customHeight="1" x14ac:dyDescent="0.2">
      <c r="A590" s="536"/>
      <c r="B590" s="536"/>
    </row>
    <row r="591" spans="1:2" ht="12.75" customHeight="1" x14ac:dyDescent="0.2">
      <c r="A591" s="536"/>
      <c r="B591" s="536"/>
    </row>
    <row r="592" spans="1:2" ht="12.75" customHeight="1" x14ac:dyDescent="0.2">
      <c r="A592" s="536"/>
      <c r="B592" s="536"/>
    </row>
    <row r="593" spans="1:2" ht="12.75" customHeight="1" x14ac:dyDescent="0.2">
      <c r="A593" s="536"/>
      <c r="B593" s="536"/>
    </row>
    <row r="594" spans="1:2" ht="12.75" customHeight="1" x14ac:dyDescent="0.2">
      <c r="A594" s="536"/>
      <c r="B594" s="536"/>
    </row>
    <row r="595" spans="1:2" ht="12.75" customHeight="1" x14ac:dyDescent="0.2">
      <c r="A595" s="536"/>
      <c r="B595" s="536"/>
    </row>
    <row r="596" spans="1:2" ht="12.75" customHeight="1" x14ac:dyDescent="0.2">
      <c r="A596" s="536"/>
      <c r="B596" s="536"/>
    </row>
    <row r="597" spans="1:2" ht="12.75" customHeight="1" x14ac:dyDescent="0.2">
      <c r="A597" s="536"/>
      <c r="B597" s="536"/>
    </row>
    <row r="598" spans="1:2" ht="12.75" customHeight="1" x14ac:dyDescent="0.2">
      <c r="A598" s="536"/>
      <c r="B598" s="536"/>
    </row>
    <row r="599" spans="1:2" ht="12.75" customHeight="1" x14ac:dyDescent="0.2">
      <c r="A599" s="536"/>
      <c r="B599" s="536"/>
    </row>
    <row r="600" spans="1:2" ht="12.75" customHeight="1" x14ac:dyDescent="0.2">
      <c r="A600" s="536"/>
      <c r="B600" s="536"/>
    </row>
    <row r="601" spans="1:2" ht="12.75" customHeight="1" x14ac:dyDescent="0.2">
      <c r="A601" s="536"/>
      <c r="B601" s="536"/>
    </row>
    <row r="602" spans="1:2" ht="12.75" customHeight="1" x14ac:dyDescent="0.2">
      <c r="A602" s="536"/>
      <c r="B602" s="536"/>
    </row>
    <row r="603" spans="1:2" ht="12.75" customHeight="1" x14ac:dyDescent="0.2">
      <c r="A603" s="536"/>
      <c r="B603" s="536"/>
    </row>
    <row r="604" spans="1:2" ht="12.75" customHeight="1" x14ac:dyDescent="0.2">
      <c r="A604" s="536"/>
      <c r="B604" s="536"/>
    </row>
    <row r="605" spans="1:2" ht="12.75" customHeight="1" x14ac:dyDescent="0.2">
      <c r="A605" s="536"/>
      <c r="B605" s="536"/>
    </row>
    <row r="606" spans="1:2" ht="12.75" customHeight="1" x14ac:dyDescent="0.2">
      <c r="A606" s="536"/>
      <c r="B606" s="536"/>
    </row>
    <row r="607" spans="1:2" ht="12.75" customHeight="1" x14ac:dyDescent="0.2">
      <c r="A607" s="536"/>
      <c r="B607" s="536"/>
    </row>
    <row r="608" spans="1:2" ht="12.75" customHeight="1" x14ac:dyDescent="0.2">
      <c r="A608" s="536"/>
      <c r="B608" s="536"/>
    </row>
    <row r="609" spans="1:2" ht="12.75" customHeight="1" x14ac:dyDescent="0.2">
      <c r="A609" s="536"/>
      <c r="B609" s="536"/>
    </row>
    <row r="610" spans="1:2" ht="12.75" customHeight="1" x14ac:dyDescent="0.2">
      <c r="A610" s="536"/>
      <c r="B610" s="536"/>
    </row>
    <row r="611" spans="1:2" ht="12.75" customHeight="1" x14ac:dyDescent="0.2">
      <c r="A611" s="536"/>
      <c r="B611" s="536"/>
    </row>
    <row r="612" spans="1:2" ht="12.75" customHeight="1" x14ac:dyDescent="0.2">
      <c r="A612" s="536"/>
      <c r="B612" s="536"/>
    </row>
    <row r="613" spans="1:2" ht="12.75" customHeight="1" x14ac:dyDescent="0.2">
      <c r="A613" s="536"/>
      <c r="B613" s="536"/>
    </row>
    <row r="614" spans="1:2" ht="12.75" customHeight="1" x14ac:dyDescent="0.2">
      <c r="A614" s="536"/>
      <c r="B614" s="536"/>
    </row>
    <row r="615" spans="1:2" ht="12.75" customHeight="1" x14ac:dyDescent="0.2">
      <c r="A615" s="536"/>
      <c r="B615" s="536"/>
    </row>
    <row r="616" spans="1:2" ht="12.75" customHeight="1" x14ac:dyDescent="0.2">
      <c r="A616" s="536"/>
      <c r="B616" s="536"/>
    </row>
    <row r="617" spans="1:2" ht="12.75" customHeight="1" x14ac:dyDescent="0.2">
      <c r="A617" s="536"/>
      <c r="B617" s="536"/>
    </row>
    <row r="618" spans="1:2" ht="12.75" customHeight="1" x14ac:dyDescent="0.2">
      <c r="A618" s="536"/>
      <c r="B618" s="536"/>
    </row>
    <row r="619" spans="1:2" ht="12.75" customHeight="1" x14ac:dyDescent="0.2">
      <c r="A619" s="536"/>
      <c r="B619" s="536"/>
    </row>
    <row r="620" spans="1:2" ht="12.75" customHeight="1" x14ac:dyDescent="0.2">
      <c r="A620" s="536"/>
      <c r="B620" s="536"/>
    </row>
    <row r="621" spans="1:2" ht="12.75" customHeight="1" x14ac:dyDescent="0.2">
      <c r="A621" s="536"/>
      <c r="B621" s="536"/>
    </row>
    <row r="622" spans="1:2" ht="12.75" customHeight="1" x14ac:dyDescent="0.2">
      <c r="A622" s="536"/>
      <c r="B622" s="536"/>
    </row>
    <row r="623" spans="1:2" ht="12.75" customHeight="1" x14ac:dyDescent="0.2">
      <c r="A623" s="536"/>
      <c r="B623" s="536"/>
    </row>
    <row r="624" spans="1:2" ht="12.75" customHeight="1" x14ac:dyDescent="0.2">
      <c r="A624" s="536"/>
      <c r="B624" s="536"/>
    </row>
    <row r="625" spans="1:2" ht="12.75" customHeight="1" x14ac:dyDescent="0.2">
      <c r="A625" s="536"/>
      <c r="B625" s="536"/>
    </row>
    <row r="626" spans="1:2" ht="12.75" customHeight="1" x14ac:dyDescent="0.2">
      <c r="A626" s="536"/>
      <c r="B626" s="536"/>
    </row>
    <row r="627" spans="1:2" ht="12.75" customHeight="1" x14ac:dyDescent="0.2">
      <c r="A627" s="536"/>
      <c r="B627" s="536"/>
    </row>
    <row r="628" spans="1:2" ht="12.75" customHeight="1" x14ac:dyDescent="0.2">
      <c r="A628" s="536"/>
      <c r="B628" s="536"/>
    </row>
    <row r="629" spans="1:2" ht="12.75" customHeight="1" x14ac:dyDescent="0.2">
      <c r="A629" s="536"/>
      <c r="B629" s="536"/>
    </row>
    <row r="630" spans="1:2" ht="12.75" customHeight="1" x14ac:dyDescent="0.2">
      <c r="A630" s="536"/>
      <c r="B630" s="536"/>
    </row>
    <row r="631" spans="1:2" ht="12.75" customHeight="1" x14ac:dyDescent="0.2">
      <c r="A631" s="536"/>
      <c r="B631" s="536"/>
    </row>
    <row r="632" spans="1:2" ht="12.75" customHeight="1" x14ac:dyDescent="0.2">
      <c r="A632" s="536"/>
      <c r="B632" s="536"/>
    </row>
    <row r="633" spans="1:2" ht="12.75" customHeight="1" x14ac:dyDescent="0.2">
      <c r="A633" s="536"/>
      <c r="B633" s="536"/>
    </row>
    <row r="634" spans="1:2" ht="12.75" customHeight="1" x14ac:dyDescent="0.2">
      <c r="A634" s="536"/>
      <c r="B634" s="536"/>
    </row>
    <row r="635" spans="1:2" ht="12.75" customHeight="1" x14ac:dyDescent="0.2">
      <c r="A635" s="536"/>
      <c r="B635" s="536"/>
    </row>
    <row r="636" spans="1:2" ht="12.75" customHeight="1" x14ac:dyDescent="0.2">
      <c r="A636" s="536"/>
      <c r="B636" s="536"/>
    </row>
    <row r="637" spans="1:2" ht="12.75" customHeight="1" x14ac:dyDescent="0.2">
      <c r="A637" s="536"/>
      <c r="B637" s="536"/>
    </row>
    <row r="638" spans="1:2" ht="12.75" customHeight="1" x14ac:dyDescent="0.2">
      <c r="A638" s="536"/>
      <c r="B638" s="536"/>
    </row>
    <row r="639" spans="1:2" ht="12.75" customHeight="1" x14ac:dyDescent="0.2">
      <c r="A639" s="536"/>
      <c r="B639" s="536"/>
    </row>
    <row r="640" spans="1:2" ht="12.75" customHeight="1" x14ac:dyDescent="0.2">
      <c r="A640" s="536"/>
      <c r="B640" s="536"/>
    </row>
    <row r="641" spans="1:2" ht="12.75" customHeight="1" x14ac:dyDescent="0.2">
      <c r="A641" s="536"/>
      <c r="B641" s="536"/>
    </row>
    <row r="642" spans="1:2" ht="12.75" customHeight="1" x14ac:dyDescent="0.2">
      <c r="A642" s="536"/>
      <c r="B642" s="536"/>
    </row>
    <row r="643" spans="1:2" ht="12.75" customHeight="1" x14ac:dyDescent="0.2">
      <c r="A643" s="536"/>
      <c r="B643" s="536"/>
    </row>
    <row r="644" spans="1:2" ht="12.75" customHeight="1" x14ac:dyDescent="0.2">
      <c r="A644" s="536"/>
      <c r="B644" s="536"/>
    </row>
    <row r="645" spans="1:2" ht="12.75" customHeight="1" x14ac:dyDescent="0.2">
      <c r="A645" s="536"/>
      <c r="B645" s="536"/>
    </row>
    <row r="646" spans="1:2" ht="12.75" customHeight="1" x14ac:dyDescent="0.2">
      <c r="A646" s="536"/>
      <c r="B646" s="536"/>
    </row>
    <row r="647" spans="1:2" ht="12.75" customHeight="1" x14ac:dyDescent="0.2">
      <c r="A647" s="536"/>
      <c r="B647" s="536"/>
    </row>
    <row r="648" spans="1:2" ht="12.75" customHeight="1" x14ac:dyDescent="0.2">
      <c r="A648" s="536"/>
      <c r="B648" s="536"/>
    </row>
    <row r="649" spans="1:2" ht="12.75" customHeight="1" x14ac:dyDescent="0.2">
      <c r="A649" s="536"/>
      <c r="B649" s="536"/>
    </row>
    <row r="650" spans="1:2" ht="12.75" customHeight="1" x14ac:dyDescent="0.2">
      <c r="A650" s="536"/>
      <c r="B650" s="536"/>
    </row>
    <row r="651" spans="1:2" ht="12.75" customHeight="1" x14ac:dyDescent="0.2">
      <c r="A651" s="536"/>
      <c r="B651" s="536"/>
    </row>
    <row r="652" spans="1:2" ht="12.75" customHeight="1" x14ac:dyDescent="0.2">
      <c r="A652" s="536"/>
      <c r="B652" s="536"/>
    </row>
    <row r="653" spans="1:2" ht="12.75" customHeight="1" x14ac:dyDescent="0.2">
      <c r="A653" s="536"/>
      <c r="B653" s="536"/>
    </row>
    <row r="654" spans="1:2" ht="12.75" customHeight="1" x14ac:dyDescent="0.2">
      <c r="A654" s="536"/>
      <c r="B654" s="536"/>
    </row>
    <row r="655" spans="1:2" ht="12.75" customHeight="1" x14ac:dyDescent="0.2">
      <c r="A655" s="536"/>
      <c r="B655" s="536"/>
    </row>
    <row r="656" spans="1:2" ht="12.75" customHeight="1" x14ac:dyDescent="0.2">
      <c r="A656" s="536"/>
      <c r="B656" s="536"/>
    </row>
    <row r="657" spans="1:2" ht="12.75" customHeight="1" x14ac:dyDescent="0.2">
      <c r="A657" s="536"/>
      <c r="B657" s="536"/>
    </row>
    <row r="658" spans="1:2" ht="12.75" customHeight="1" x14ac:dyDescent="0.2">
      <c r="A658" s="536"/>
      <c r="B658" s="536"/>
    </row>
    <row r="659" spans="1:2" ht="12.75" customHeight="1" x14ac:dyDescent="0.2">
      <c r="A659" s="536"/>
      <c r="B659" s="536"/>
    </row>
    <row r="660" spans="1:2" ht="12.75" customHeight="1" x14ac:dyDescent="0.2">
      <c r="A660" s="536"/>
      <c r="B660" s="536"/>
    </row>
    <row r="661" spans="1:2" ht="12.75" customHeight="1" x14ac:dyDescent="0.2">
      <c r="A661" s="536"/>
      <c r="B661" s="536"/>
    </row>
    <row r="662" spans="1:2" ht="12.75" customHeight="1" x14ac:dyDescent="0.2">
      <c r="A662" s="536"/>
      <c r="B662" s="536"/>
    </row>
    <row r="663" spans="1:2" ht="12.75" customHeight="1" x14ac:dyDescent="0.2">
      <c r="A663" s="536"/>
      <c r="B663" s="536"/>
    </row>
    <row r="664" spans="1:2" ht="12.75" customHeight="1" x14ac:dyDescent="0.2">
      <c r="A664" s="536"/>
      <c r="B664" s="536"/>
    </row>
    <row r="665" spans="1:2" ht="12.75" customHeight="1" x14ac:dyDescent="0.2">
      <c r="A665" s="536"/>
      <c r="B665" s="536"/>
    </row>
    <row r="666" spans="1:2" ht="12.75" customHeight="1" x14ac:dyDescent="0.2">
      <c r="A666" s="536"/>
      <c r="B666" s="536"/>
    </row>
    <row r="667" spans="1:2" ht="12.75" customHeight="1" x14ac:dyDescent="0.2">
      <c r="A667" s="536"/>
      <c r="B667" s="536"/>
    </row>
    <row r="668" spans="1:2" ht="12.75" customHeight="1" x14ac:dyDescent="0.2">
      <c r="A668" s="536"/>
      <c r="B668" s="536"/>
    </row>
    <row r="669" spans="1:2" ht="12.75" customHeight="1" x14ac:dyDescent="0.2">
      <c r="A669" s="536"/>
      <c r="B669" s="536"/>
    </row>
    <row r="670" spans="1:2" ht="12.75" customHeight="1" x14ac:dyDescent="0.2">
      <c r="A670" s="536"/>
      <c r="B670" s="536"/>
    </row>
    <row r="671" spans="1:2" ht="12.75" customHeight="1" x14ac:dyDescent="0.2">
      <c r="A671" s="536"/>
      <c r="B671" s="536"/>
    </row>
    <row r="672" spans="1:2" ht="12.75" customHeight="1" x14ac:dyDescent="0.2">
      <c r="A672" s="536"/>
      <c r="B672" s="536"/>
    </row>
    <row r="673" spans="1:2" ht="12.75" customHeight="1" x14ac:dyDescent="0.2">
      <c r="A673" s="536"/>
      <c r="B673" s="536"/>
    </row>
    <row r="674" spans="1:2" ht="12.75" customHeight="1" x14ac:dyDescent="0.2">
      <c r="A674" s="536"/>
      <c r="B674" s="536"/>
    </row>
    <row r="675" spans="1:2" ht="12.75" customHeight="1" x14ac:dyDescent="0.2">
      <c r="A675" s="536"/>
      <c r="B675" s="536"/>
    </row>
    <row r="676" spans="1:2" ht="12.75" customHeight="1" x14ac:dyDescent="0.2">
      <c r="A676" s="536"/>
      <c r="B676" s="536"/>
    </row>
    <row r="677" spans="1:2" ht="12.75" customHeight="1" x14ac:dyDescent="0.2">
      <c r="A677" s="536"/>
      <c r="B677" s="536"/>
    </row>
    <row r="678" spans="1:2" ht="12.75" customHeight="1" x14ac:dyDescent="0.2">
      <c r="A678" s="536"/>
      <c r="B678" s="536"/>
    </row>
    <row r="679" spans="1:2" ht="12.75" customHeight="1" x14ac:dyDescent="0.2">
      <c r="A679" s="536"/>
      <c r="B679" s="536"/>
    </row>
    <row r="680" spans="1:2" ht="12.75" customHeight="1" x14ac:dyDescent="0.2">
      <c r="A680" s="536"/>
      <c r="B680" s="536"/>
    </row>
    <row r="681" spans="1:2" ht="12.75" customHeight="1" x14ac:dyDescent="0.2">
      <c r="A681" s="536"/>
      <c r="B681" s="536"/>
    </row>
    <row r="682" spans="1:2" ht="12.75" customHeight="1" x14ac:dyDescent="0.2">
      <c r="A682" s="536"/>
      <c r="B682" s="536"/>
    </row>
    <row r="683" spans="1:2" ht="12.75" customHeight="1" x14ac:dyDescent="0.2">
      <c r="A683" s="536"/>
      <c r="B683" s="536"/>
    </row>
    <row r="684" spans="1:2" ht="12.75" customHeight="1" x14ac:dyDescent="0.2">
      <c r="A684" s="536"/>
      <c r="B684" s="536"/>
    </row>
    <row r="685" spans="1:2" ht="12.75" customHeight="1" x14ac:dyDescent="0.2">
      <c r="A685" s="536"/>
      <c r="B685" s="536"/>
    </row>
    <row r="686" spans="1:2" ht="12.75" customHeight="1" x14ac:dyDescent="0.2">
      <c r="A686" s="536"/>
      <c r="B686" s="536"/>
    </row>
    <row r="687" spans="1:2" ht="12.75" customHeight="1" x14ac:dyDescent="0.2">
      <c r="A687" s="536"/>
      <c r="B687" s="536"/>
    </row>
    <row r="688" spans="1:2" ht="12.75" customHeight="1" x14ac:dyDescent="0.2">
      <c r="A688" s="536"/>
      <c r="B688" s="536"/>
    </row>
    <row r="689" spans="1:2" ht="12.75" customHeight="1" x14ac:dyDescent="0.2">
      <c r="A689" s="536"/>
      <c r="B689" s="536"/>
    </row>
    <row r="690" spans="1:2" ht="12.75" customHeight="1" x14ac:dyDescent="0.2">
      <c r="A690" s="536"/>
      <c r="B690" s="536"/>
    </row>
    <row r="691" spans="1:2" ht="12.75" customHeight="1" x14ac:dyDescent="0.2">
      <c r="A691" s="536"/>
      <c r="B691" s="536"/>
    </row>
    <row r="692" spans="1:2" ht="12.75" customHeight="1" x14ac:dyDescent="0.2">
      <c r="A692" s="536"/>
      <c r="B692" s="536"/>
    </row>
    <row r="693" spans="1:2" ht="12.75" customHeight="1" x14ac:dyDescent="0.2">
      <c r="A693" s="536"/>
      <c r="B693" s="536"/>
    </row>
    <row r="694" spans="1:2" ht="12.75" customHeight="1" x14ac:dyDescent="0.2">
      <c r="A694" s="536"/>
      <c r="B694" s="536"/>
    </row>
    <row r="695" spans="1:2" ht="12.75" customHeight="1" x14ac:dyDescent="0.2">
      <c r="A695" s="536"/>
      <c r="B695" s="536"/>
    </row>
    <row r="696" spans="1:2" ht="12.75" customHeight="1" x14ac:dyDescent="0.2">
      <c r="A696" s="536"/>
      <c r="B696" s="536"/>
    </row>
    <row r="697" spans="1:2" ht="12.75" customHeight="1" x14ac:dyDescent="0.2">
      <c r="A697" s="536"/>
      <c r="B697" s="536"/>
    </row>
    <row r="698" spans="1:2" ht="12.75" customHeight="1" x14ac:dyDescent="0.2">
      <c r="A698" s="536"/>
      <c r="B698" s="536"/>
    </row>
    <row r="699" spans="1:2" ht="12.75" customHeight="1" x14ac:dyDescent="0.2">
      <c r="A699" s="536"/>
      <c r="B699" s="536"/>
    </row>
    <row r="700" spans="1:2" ht="12.75" customHeight="1" x14ac:dyDescent="0.2">
      <c r="A700" s="536"/>
      <c r="B700" s="536"/>
    </row>
    <row r="701" spans="1:2" ht="12.75" customHeight="1" x14ac:dyDescent="0.2">
      <c r="A701" s="536"/>
      <c r="B701" s="536"/>
    </row>
    <row r="702" spans="1:2" ht="12.75" customHeight="1" x14ac:dyDescent="0.2">
      <c r="A702" s="536"/>
      <c r="B702" s="536"/>
    </row>
    <row r="703" spans="1:2" ht="12.75" customHeight="1" x14ac:dyDescent="0.2">
      <c r="A703" s="536"/>
      <c r="B703" s="536"/>
    </row>
    <row r="704" spans="1:2" ht="12.75" customHeight="1" x14ac:dyDescent="0.2">
      <c r="A704" s="536"/>
      <c r="B704" s="536"/>
    </row>
    <row r="705" spans="1:2" ht="12.75" customHeight="1" x14ac:dyDescent="0.2">
      <c r="A705" s="536"/>
      <c r="B705" s="536"/>
    </row>
    <row r="706" spans="1:2" ht="12.75" customHeight="1" x14ac:dyDescent="0.2">
      <c r="A706" s="536"/>
      <c r="B706" s="536"/>
    </row>
    <row r="707" spans="1:2" ht="12.75" customHeight="1" x14ac:dyDescent="0.2">
      <c r="A707" s="536"/>
      <c r="B707" s="536"/>
    </row>
    <row r="708" spans="1:2" ht="12.75" customHeight="1" x14ac:dyDescent="0.2">
      <c r="A708" s="536"/>
      <c r="B708" s="536"/>
    </row>
    <row r="709" spans="1:2" ht="12.75" customHeight="1" x14ac:dyDescent="0.2">
      <c r="A709" s="536"/>
      <c r="B709" s="536"/>
    </row>
    <row r="710" spans="1:2" ht="12.75" customHeight="1" x14ac:dyDescent="0.2">
      <c r="A710" s="536"/>
      <c r="B710" s="536"/>
    </row>
    <row r="711" spans="1:2" ht="12.75" customHeight="1" x14ac:dyDescent="0.2">
      <c r="A711" s="536"/>
      <c r="B711" s="536"/>
    </row>
    <row r="712" spans="1:2" ht="12.75" customHeight="1" x14ac:dyDescent="0.2">
      <c r="A712" s="536"/>
      <c r="B712" s="536"/>
    </row>
    <row r="713" spans="1:2" ht="12.75" customHeight="1" x14ac:dyDescent="0.2">
      <c r="A713" s="536"/>
      <c r="B713" s="536"/>
    </row>
    <row r="714" spans="1:2" ht="12.75" customHeight="1" x14ac:dyDescent="0.2">
      <c r="A714" s="536"/>
      <c r="B714" s="536"/>
    </row>
    <row r="715" spans="1:2" ht="12.75" customHeight="1" x14ac:dyDescent="0.2">
      <c r="A715" s="536"/>
      <c r="B715" s="536"/>
    </row>
    <row r="716" spans="1:2" ht="12.75" customHeight="1" x14ac:dyDescent="0.2">
      <c r="A716" s="536"/>
      <c r="B716" s="536"/>
    </row>
    <row r="717" spans="1:2" ht="12.75" customHeight="1" x14ac:dyDescent="0.2">
      <c r="A717" s="536"/>
      <c r="B717" s="536"/>
    </row>
    <row r="718" spans="1:2" ht="12.75" customHeight="1" x14ac:dyDescent="0.2">
      <c r="A718" s="536"/>
      <c r="B718" s="536"/>
    </row>
    <row r="719" spans="1:2" ht="12.75" customHeight="1" x14ac:dyDescent="0.2">
      <c r="A719" s="536"/>
      <c r="B719" s="536"/>
    </row>
    <row r="720" spans="1:2" ht="12.75" customHeight="1" x14ac:dyDescent="0.2">
      <c r="A720" s="536"/>
      <c r="B720" s="536"/>
    </row>
    <row r="721" spans="1:2" ht="12.75" customHeight="1" x14ac:dyDescent="0.2">
      <c r="A721" s="536"/>
      <c r="B721" s="536"/>
    </row>
    <row r="722" spans="1:2" ht="12.75" customHeight="1" x14ac:dyDescent="0.2">
      <c r="A722" s="536"/>
      <c r="B722" s="536"/>
    </row>
    <row r="723" spans="1:2" ht="12.75" customHeight="1" x14ac:dyDescent="0.2">
      <c r="A723" s="536"/>
      <c r="B723" s="536"/>
    </row>
    <row r="724" spans="1:2" ht="12.75" customHeight="1" x14ac:dyDescent="0.2">
      <c r="A724" s="536"/>
      <c r="B724" s="536"/>
    </row>
    <row r="725" spans="1:2" ht="12.75" customHeight="1" x14ac:dyDescent="0.2">
      <c r="A725" s="536"/>
      <c r="B725" s="536"/>
    </row>
    <row r="726" spans="1:2" ht="12.75" customHeight="1" x14ac:dyDescent="0.2">
      <c r="A726" s="536"/>
      <c r="B726" s="536"/>
    </row>
    <row r="727" spans="1:2" ht="12.75" customHeight="1" x14ac:dyDescent="0.2">
      <c r="A727" s="536"/>
      <c r="B727" s="536"/>
    </row>
    <row r="728" spans="1:2" ht="12.75" customHeight="1" x14ac:dyDescent="0.2">
      <c r="A728" s="536"/>
      <c r="B728" s="536"/>
    </row>
    <row r="729" spans="1:2" ht="12.75" customHeight="1" x14ac:dyDescent="0.2">
      <c r="A729" s="536"/>
      <c r="B729" s="536"/>
    </row>
    <row r="730" spans="1:2" ht="12.75" customHeight="1" x14ac:dyDescent="0.2">
      <c r="A730" s="536"/>
      <c r="B730" s="536"/>
    </row>
    <row r="731" spans="1:2" ht="12.75" customHeight="1" x14ac:dyDescent="0.2">
      <c r="A731" s="536"/>
      <c r="B731" s="536"/>
    </row>
    <row r="732" spans="1:2" ht="12.75" customHeight="1" x14ac:dyDescent="0.2">
      <c r="A732" s="536"/>
      <c r="B732" s="536"/>
    </row>
    <row r="733" spans="1:2" ht="12.75" customHeight="1" x14ac:dyDescent="0.2">
      <c r="A733" s="536"/>
      <c r="B733" s="536"/>
    </row>
    <row r="734" spans="1:2" ht="12.75" customHeight="1" x14ac:dyDescent="0.2">
      <c r="A734" s="536"/>
      <c r="B734" s="536"/>
    </row>
    <row r="735" spans="1:2" ht="12.75" customHeight="1" x14ac:dyDescent="0.2">
      <c r="A735" s="536"/>
      <c r="B735" s="536"/>
    </row>
    <row r="736" spans="1:2" ht="12.75" customHeight="1" x14ac:dyDescent="0.2">
      <c r="A736" s="536"/>
      <c r="B736" s="536"/>
    </row>
    <row r="737" spans="1:2" ht="12.75" customHeight="1" x14ac:dyDescent="0.2">
      <c r="A737" s="536"/>
      <c r="B737" s="536"/>
    </row>
    <row r="738" spans="1:2" ht="12.75" customHeight="1" x14ac:dyDescent="0.2">
      <c r="A738" s="536"/>
      <c r="B738" s="536"/>
    </row>
    <row r="739" spans="1:2" ht="12.75" customHeight="1" x14ac:dyDescent="0.2">
      <c r="A739" s="536"/>
      <c r="B739" s="536"/>
    </row>
    <row r="740" spans="1:2" ht="12.75" customHeight="1" x14ac:dyDescent="0.2">
      <c r="A740" s="536"/>
      <c r="B740" s="536"/>
    </row>
    <row r="741" spans="1:2" ht="12.75" customHeight="1" x14ac:dyDescent="0.2">
      <c r="A741" s="536"/>
      <c r="B741" s="536"/>
    </row>
    <row r="742" spans="1:2" ht="12.75" customHeight="1" x14ac:dyDescent="0.2">
      <c r="A742" s="536"/>
      <c r="B742" s="536"/>
    </row>
    <row r="743" spans="1:2" ht="12.75" customHeight="1" x14ac:dyDescent="0.2">
      <c r="A743" s="536"/>
      <c r="B743" s="536"/>
    </row>
    <row r="744" spans="1:2" ht="12.75" customHeight="1" x14ac:dyDescent="0.2">
      <c r="A744" s="536"/>
      <c r="B744" s="536"/>
    </row>
    <row r="745" spans="1:2" ht="12.75" customHeight="1" x14ac:dyDescent="0.2">
      <c r="A745" s="536"/>
      <c r="B745" s="536"/>
    </row>
    <row r="746" spans="1:2" ht="12.75" customHeight="1" x14ac:dyDescent="0.2">
      <c r="A746" s="536"/>
      <c r="B746" s="536"/>
    </row>
    <row r="747" spans="1:2" ht="12.75" customHeight="1" x14ac:dyDescent="0.2">
      <c r="A747" s="536"/>
      <c r="B747" s="536"/>
    </row>
    <row r="748" spans="1:2" ht="12.75" customHeight="1" x14ac:dyDescent="0.2">
      <c r="A748" s="536"/>
      <c r="B748" s="536"/>
    </row>
    <row r="749" spans="1:2" ht="12.75" customHeight="1" x14ac:dyDescent="0.2">
      <c r="A749" s="536"/>
      <c r="B749" s="536"/>
    </row>
    <row r="750" spans="1:2" ht="12.75" customHeight="1" x14ac:dyDescent="0.2">
      <c r="A750" s="536"/>
      <c r="B750" s="536"/>
    </row>
    <row r="751" spans="1:2" ht="12.75" customHeight="1" x14ac:dyDescent="0.2">
      <c r="A751" s="536"/>
      <c r="B751" s="536"/>
    </row>
    <row r="752" spans="1:2" ht="12.75" customHeight="1" x14ac:dyDescent="0.2">
      <c r="A752" s="536"/>
      <c r="B752" s="536"/>
    </row>
    <row r="753" spans="1:2" ht="12.75" customHeight="1" x14ac:dyDescent="0.2">
      <c r="A753" s="536"/>
      <c r="B753" s="536"/>
    </row>
    <row r="754" spans="1:2" ht="12.75" customHeight="1" x14ac:dyDescent="0.2">
      <c r="A754" s="536"/>
      <c r="B754" s="536"/>
    </row>
    <row r="755" spans="1:2" ht="12.75" customHeight="1" x14ac:dyDescent="0.2">
      <c r="A755" s="536"/>
      <c r="B755" s="536"/>
    </row>
    <row r="756" spans="1:2" ht="12.75" customHeight="1" x14ac:dyDescent="0.2">
      <c r="A756" s="536"/>
      <c r="B756" s="536"/>
    </row>
    <row r="757" spans="1:2" ht="12.75" customHeight="1" x14ac:dyDescent="0.2">
      <c r="A757" s="536"/>
      <c r="B757" s="536"/>
    </row>
    <row r="758" spans="1:2" ht="12.75" customHeight="1" x14ac:dyDescent="0.2">
      <c r="A758" s="536"/>
      <c r="B758" s="536"/>
    </row>
    <row r="759" spans="1:2" ht="12.75" customHeight="1" x14ac:dyDescent="0.2">
      <c r="A759" s="536"/>
      <c r="B759" s="536"/>
    </row>
    <row r="760" spans="1:2" ht="12.75" customHeight="1" x14ac:dyDescent="0.2">
      <c r="A760" s="536"/>
      <c r="B760" s="536"/>
    </row>
    <row r="761" spans="1:2" ht="12.75" customHeight="1" x14ac:dyDescent="0.2">
      <c r="A761" s="536"/>
      <c r="B761" s="536"/>
    </row>
    <row r="762" spans="1:2" ht="12.75" customHeight="1" x14ac:dyDescent="0.2">
      <c r="A762" s="536"/>
      <c r="B762" s="536"/>
    </row>
    <row r="763" spans="1:2" ht="12.75" customHeight="1" x14ac:dyDescent="0.2">
      <c r="A763" s="536"/>
      <c r="B763" s="536"/>
    </row>
    <row r="764" spans="1:2" ht="12.75" customHeight="1" x14ac:dyDescent="0.2">
      <c r="A764" s="536"/>
      <c r="B764" s="536"/>
    </row>
    <row r="765" spans="1:2" ht="12.75" customHeight="1" x14ac:dyDescent="0.2">
      <c r="A765" s="536"/>
      <c r="B765" s="536"/>
    </row>
    <row r="766" spans="1:2" ht="12.75" customHeight="1" x14ac:dyDescent="0.2">
      <c r="A766" s="536"/>
      <c r="B766" s="536"/>
    </row>
    <row r="767" spans="1:2" ht="12.75" customHeight="1" x14ac:dyDescent="0.2">
      <c r="A767" s="536"/>
      <c r="B767" s="536"/>
    </row>
    <row r="768" spans="1:2" ht="12.75" customHeight="1" x14ac:dyDescent="0.2">
      <c r="A768" s="536"/>
      <c r="B768" s="536"/>
    </row>
    <row r="769" spans="1:2" ht="12.75" customHeight="1" x14ac:dyDescent="0.2">
      <c r="A769" s="536"/>
      <c r="B769" s="536"/>
    </row>
    <row r="770" spans="1:2" ht="12.75" customHeight="1" x14ac:dyDescent="0.2">
      <c r="A770" s="536"/>
      <c r="B770" s="536"/>
    </row>
    <row r="771" spans="1:2" ht="12.75" customHeight="1" x14ac:dyDescent="0.2">
      <c r="A771" s="536"/>
      <c r="B771" s="536"/>
    </row>
    <row r="772" spans="1:2" ht="12.75" customHeight="1" x14ac:dyDescent="0.2">
      <c r="A772" s="536"/>
      <c r="B772" s="536"/>
    </row>
    <row r="773" spans="1:2" ht="12.75" customHeight="1" x14ac:dyDescent="0.2">
      <c r="A773" s="536"/>
      <c r="B773" s="536"/>
    </row>
    <row r="774" spans="1:2" ht="12.75" customHeight="1" x14ac:dyDescent="0.2">
      <c r="A774" s="536"/>
      <c r="B774" s="536"/>
    </row>
    <row r="775" spans="1:2" ht="12.75" customHeight="1" x14ac:dyDescent="0.2">
      <c r="A775" s="536"/>
      <c r="B775" s="536"/>
    </row>
    <row r="776" spans="1:2" ht="12.75" customHeight="1" x14ac:dyDescent="0.2">
      <c r="A776" s="536"/>
      <c r="B776" s="536"/>
    </row>
    <row r="777" spans="1:2" ht="12.75" customHeight="1" x14ac:dyDescent="0.2">
      <c r="A777" s="536"/>
      <c r="B777" s="536"/>
    </row>
    <row r="778" spans="1:2" ht="12.75" customHeight="1" x14ac:dyDescent="0.2">
      <c r="A778" s="536"/>
      <c r="B778" s="536"/>
    </row>
    <row r="779" spans="1:2" ht="12.75" customHeight="1" x14ac:dyDescent="0.2">
      <c r="A779" s="536"/>
      <c r="B779" s="536"/>
    </row>
    <row r="780" spans="1:2" ht="12.75" customHeight="1" x14ac:dyDescent="0.2">
      <c r="A780" s="536"/>
      <c r="B780" s="536"/>
    </row>
    <row r="781" spans="1:2" ht="12.75" customHeight="1" x14ac:dyDescent="0.2">
      <c r="A781" s="536"/>
      <c r="B781" s="536"/>
    </row>
    <row r="782" spans="1:2" ht="12.75" customHeight="1" x14ac:dyDescent="0.2">
      <c r="A782" s="536"/>
      <c r="B782" s="536"/>
    </row>
    <row r="783" spans="1:2" ht="12.75" customHeight="1" x14ac:dyDescent="0.2">
      <c r="A783" s="536"/>
      <c r="B783" s="536"/>
    </row>
    <row r="784" spans="1:2" ht="12.75" customHeight="1" x14ac:dyDescent="0.2">
      <c r="A784" s="536"/>
      <c r="B784" s="536"/>
    </row>
    <row r="785" spans="1:2" ht="12.75" customHeight="1" x14ac:dyDescent="0.2">
      <c r="A785" s="536"/>
      <c r="B785" s="536"/>
    </row>
    <row r="786" spans="1:2" ht="12.75" customHeight="1" x14ac:dyDescent="0.2">
      <c r="A786" s="536"/>
      <c r="B786" s="536"/>
    </row>
    <row r="787" spans="1:2" ht="12.75" customHeight="1" x14ac:dyDescent="0.2">
      <c r="A787" s="536"/>
      <c r="B787" s="536"/>
    </row>
    <row r="788" spans="1:2" ht="12.75" customHeight="1" x14ac:dyDescent="0.2">
      <c r="A788" s="536"/>
      <c r="B788" s="536"/>
    </row>
    <row r="789" spans="1:2" ht="12.75" customHeight="1" x14ac:dyDescent="0.2">
      <c r="A789" s="536"/>
      <c r="B789" s="536"/>
    </row>
    <row r="790" spans="1:2" ht="12.75" customHeight="1" x14ac:dyDescent="0.2">
      <c r="A790" s="536"/>
      <c r="B790" s="536"/>
    </row>
    <row r="791" spans="1:2" ht="12.75" customHeight="1" x14ac:dyDescent="0.2">
      <c r="A791" s="536"/>
      <c r="B791" s="536"/>
    </row>
    <row r="792" spans="1:2" ht="12.75" customHeight="1" x14ac:dyDescent="0.2">
      <c r="A792" s="536"/>
      <c r="B792" s="536"/>
    </row>
    <row r="793" spans="1:2" ht="12.75" customHeight="1" x14ac:dyDescent="0.2">
      <c r="A793" s="536"/>
      <c r="B793" s="536"/>
    </row>
    <row r="794" spans="1:2" ht="12.75" customHeight="1" x14ac:dyDescent="0.2">
      <c r="A794" s="536"/>
      <c r="B794" s="536"/>
    </row>
    <row r="795" spans="1:2" ht="12.75" customHeight="1" x14ac:dyDescent="0.2">
      <c r="A795" s="536"/>
      <c r="B795" s="536"/>
    </row>
    <row r="796" spans="1:2" ht="12.75" customHeight="1" x14ac:dyDescent="0.2">
      <c r="A796" s="536"/>
      <c r="B796" s="536"/>
    </row>
    <row r="797" spans="1:2" ht="12.75" customHeight="1" x14ac:dyDescent="0.2">
      <c r="A797" s="536"/>
      <c r="B797" s="536"/>
    </row>
    <row r="798" spans="1:2" ht="12.75" customHeight="1" x14ac:dyDescent="0.2">
      <c r="A798" s="536"/>
      <c r="B798" s="536"/>
    </row>
    <row r="799" spans="1:2" ht="12.75" customHeight="1" x14ac:dyDescent="0.2">
      <c r="A799" s="536"/>
      <c r="B799" s="536"/>
    </row>
    <row r="800" spans="1:2" ht="12.75" customHeight="1" x14ac:dyDescent="0.2">
      <c r="A800" s="536"/>
      <c r="B800" s="536"/>
    </row>
    <row r="801" spans="1:2" ht="12.75" customHeight="1" x14ac:dyDescent="0.2">
      <c r="A801" s="536"/>
      <c r="B801" s="536"/>
    </row>
    <row r="802" spans="1:2" ht="12.75" customHeight="1" x14ac:dyDescent="0.2">
      <c r="A802" s="536"/>
      <c r="B802" s="536"/>
    </row>
    <row r="803" spans="1:2" ht="12.75" customHeight="1" x14ac:dyDescent="0.2">
      <c r="A803" s="536"/>
      <c r="B803" s="536"/>
    </row>
    <row r="804" spans="1:2" ht="12.75" customHeight="1" x14ac:dyDescent="0.2">
      <c r="A804" s="536"/>
      <c r="B804" s="536"/>
    </row>
    <row r="805" spans="1:2" ht="12.75" customHeight="1" x14ac:dyDescent="0.2">
      <c r="A805" s="536"/>
      <c r="B805" s="536"/>
    </row>
    <row r="806" spans="1:2" ht="12.75" customHeight="1" x14ac:dyDescent="0.2">
      <c r="A806" s="536"/>
      <c r="B806" s="536"/>
    </row>
    <row r="807" spans="1:2" ht="12.75" customHeight="1" x14ac:dyDescent="0.2">
      <c r="A807" s="536"/>
      <c r="B807" s="536"/>
    </row>
    <row r="808" spans="1:2" ht="12.75" customHeight="1" x14ac:dyDescent="0.2">
      <c r="A808" s="536"/>
      <c r="B808" s="536"/>
    </row>
    <row r="809" spans="1:2" ht="12.75" customHeight="1" x14ac:dyDescent="0.2">
      <c r="A809" s="536"/>
      <c r="B809" s="536"/>
    </row>
    <row r="810" spans="1:2" ht="12.75" customHeight="1" x14ac:dyDescent="0.2">
      <c r="A810" s="536"/>
      <c r="B810" s="536"/>
    </row>
    <row r="811" spans="1:2" ht="12.75" customHeight="1" x14ac:dyDescent="0.2">
      <c r="A811" s="536"/>
      <c r="B811" s="536"/>
    </row>
    <row r="812" spans="1:2" ht="12.75" customHeight="1" x14ac:dyDescent="0.2">
      <c r="A812" s="536"/>
      <c r="B812" s="536"/>
    </row>
    <row r="813" spans="1:2" ht="12.75" customHeight="1" x14ac:dyDescent="0.2">
      <c r="A813" s="536"/>
      <c r="B813" s="536"/>
    </row>
    <row r="814" spans="1:2" ht="12.75" customHeight="1" x14ac:dyDescent="0.2">
      <c r="A814" s="536"/>
      <c r="B814" s="536"/>
    </row>
    <row r="815" spans="1:2" ht="12.75" customHeight="1" x14ac:dyDescent="0.2">
      <c r="A815" s="536"/>
      <c r="B815" s="536"/>
    </row>
    <row r="816" spans="1:2" ht="12.75" customHeight="1" x14ac:dyDescent="0.2">
      <c r="A816" s="536"/>
      <c r="B816" s="536"/>
    </row>
    <row r="817" spans="1:2" ht="12.75" customHeight="1" x14ac:dyDescent="0.2">
      <c r="A817" s="536"/>
      <c r="B817" s="536"/>
    </row>
    <row r="818" spans="1:2" ht="12.75" customHeight="1" x14ac:dyDescent="0.2">
      <c r="A818" s="536"/>
      <c r="B818" s="536"/>
    </row>
    <row r="819" spans="1:2" ht="12.75" customHeight="1" x14ac:dyDescent="0.2">
      <c r="A819" s="536"/>
      <c r="B819" s="536"/>
    </row>
    <row r="820" spans="1:2" ht="12.75" customHeight="1" x14ac:dyDescent="0.2">
      <c r="A820" s="536"/>
      <c r="B820" s="536"/>
    </row>
    <row r="821" spans="1:2" ht="12.75" customHeight="1" x14ac:dyDescent="0.2">
      <c r="A821" s="536"/>
      <c r="B821" s="536"/>
    </row>
    <row r="822" spans="1:2" ht="12.75" customHeight="1" x14ac:dyDescent="0.2">
      <c r="A822" s="536"/>
      <c r="B822" s="536"/>
    </row>
    <row r="823" spans="1:2" ht="12.75" customHeight="1" x14ac:dyDescent="0.2">
      <c r="A823" s="536"/>
      <c r="B823" s="536"/>
    </row>
    <row r="824" spans="1:2" ht="12.75" customHeight="1" x14ac:dyDescent="0.2">
      <c r="A824" s="536"/>
      <c r="B824" s="536"/>
    </row>
    <row r="825" spans="1:2" ht="12.75" customHeight="1" x14ac:dyDescent="0.2">
      <c r="A825" s="536"/>
      <c r="B825" s="536"/>
    </row>
    <row r="826" spans="1:2" ht="12.75" customHeight="1" x14ac:dyDescent="0.2">
      <c r="A826" s="536"/>
      <c r="B826" s="536"/>
    </row>
    <row r="827" spans="1:2" ht="12.75" customHeight="1" x14ac:dyDescent="0.2">
      <c r="A827" s="536"/>
      <c r="B827" s="536"/>
    </row>
    <row r="828" spans="1:2" ht="12.75" customHeight="1" x14ac:dyDescent="0.2">
      <c r="A828" s="536"/>
      <c r="B828" s="536"/>
    </row>
    <row r="829" spans="1:2" ht="12.75" customHeight="1" x14ac:dyDescent="0.2">
      <c r="A829" s="536"/>
      <c r="B829" s="536"/>
    </row>
    <row r="830" spans="1:2" ht="12.75" customHeight="1" x14ac:dyDescent="0.2">
      <c r="A830" s="536"/>
      <c r="B830" s="536"/>
    </row>
    <row r="831" spans="1:2" ht="12.75" customHeight="1" x14ac:dyDescent="0.2">
      <c r="A831" s="536"/>
      <c r="B831" s="536"/>
    </row>
    <row r="832" spans="1:2" ht="12.75" customHeight="1" x14ac:dyDescent="0.2">
      <c r="A832" s="536"/>
      <c r="B832" s="536"/>
    </row>
    <row r="833" spans="1:2" ht="12.75" customHeight="1" x14ac:dyDescent="0.2">
      <c r="A833" s="536"/>
      <c r="B833" s="536"/>
    </row>
    <row r="834" spans="1:2" ht="12.75" customHeight="1" x14ac:dyDescent="0.2">
      <c r="A834" s="536"/>
      <c r="B834" s="536"/>
    </row>
    <row r="835" spans="1:2" ht="12.75" customHeight="1" x14ac:dyDescent="0.2">
      <c r="A835" s="536"/>
      <c r="B835" s="536"/>
    </row>
    <row r="836" spans="1:2" ht="12.75" customHeight="1" x14ac:dyDescent="0.2">
      <c r="A836" s="536"/>
      <c r="B836" s="536"/>
    </row>
    <row r="837" spans="1:2" ht="12.75" customHeight="1" x14ac:dyDescent="0.2">
      <c r="A837" s="536"/>
      <c r="B837" s="536"/>
    </row>
    <row r="838" spans="1:2" ht="12.75" customHeight="1" x14ac:dyDescent="0.2">
      <c r="A838" s="536"/>
      <c r="B838" s="536"/>
    </row>
    <row r="839" spans="1:2" ht="12.75" customHeight="1" x14ac:dyDescent="0.2">
      <c r="A839" s="536"/>
      <c r="B839" s="536"/>
    </row>
    <row r="840" spans="1:2" ht="12.75" customHeight="1" x14ac:dyDescent="0.2">
      <c r="A840" s="536"/>
      <c r="B840" s="536"/>
    </row>
    <row r="841" spans="1:2" ht="12.75" customHeight="1" x14ac:dyDescent="0.2">
      <c r="A841" s="536"/>
      <c r="B841" s="536"/>
    </row>
    <row r="842" spans="1:2" ht="12.75" customHeight="1" x14ac:dyDescent="0.2">
      <c r="A842" s="536"/>
      <c r="B842" s="536"/>
    </row>
    <row r="843" spans="1:2" ht="12.75" customHeight="1" x14ac:dyDescent="0.2">
      <c r="A843" s="536"/>
      <c r="B843" s="536"/>
    </row>
    <row r="844" spans="1:2" ht="12.75" customHeight="1" x14ac:dyDescent="0.2">
      <c r="A844" s="536"/>
      <c r="B844" s="536"/>
    </row>
    <row r="845" spans="1:2" ht="12.75" customHeight="1" x14ac:dyDescent="0.2">
      <c r="A845" s="536"/>
      <c r="B845" s="536"/>
    </row>
    <row r="846" spans="1:2" ht="12.75" customHeight="1" x14ac:dyDescent="0.2">
      <c r="A846" s="536"/>
      <c r="B846" s="536"/>
    </row>
    <row r="847" spans="1:2" ht="12.75" customHeight="1" x14ac:dyDescent="0.2">
      <c r="A847" s="536"/>
      <c r="B847" s="536"/>
    </row>
    <row r="848" spans="1:2" ht="12.75" customHeight="1" x14ac:dyDescent="0.2">
      <c r="A848" s="536"/>
      <c r="B848" s="536"/>
    </row>
    <row r="849" spans="1:2" ht="12.75" customHeight="1" x14ac:dyDescent="0.2">
      <c r="A849" s="536"/>
      <c r="B849" s="536"/>
    </row>
    <row r="850" spans="1:2" ht="12.75" customHeight="1" x14ac:dyDescent="0.2">
      <c r="A850" s="536"/>
      <c r="B850" s="536"/>
    </row>
    <row r="851" spans="1:2" ht="12.75" customHeight="1" x14ac:dyDescent="0.2">
      <c r="A851" s="536"/>
      <c r="B851" s="536"/>
    </row>
    <row r="852" spans="1:2" ht="12.75" customHeight="1" x14ac:dyDescent="0.2">
      <c r="A852" s="536"/>
      <c r="B852" s="536"/>
    </row>
    <row r="853" spans="1:2" ht="12.75" customHeight="1" x14ac:dyDescent="0.2">
      <c r="A853" s="536"/>
      <c r="B853" s="536"/>
    </row>
    <row r="854" spans="1:2" ht="12.75" customHeight="1" x14ac:dyDescent="0.2">
      <c r="A854" s="536"/>
      <c r="B854" s="536"/>
    </row>
    <row r="855" spans="1:2" ht="12.75" customHeight="1" x14ac:dyDescent="0.2">
      <c r="A855" s="536"/>
      <c r="B855" s="536"/>
    </row>
    <row r="856" spans="1:2" ht="12.75" customHeight="1" x14ac:dyDescent="0.2">
      <c r="A856" s="536"/>
      <c r="B856" s="536"/>
    </row>
    <row r="857" spans="1:2" ht="12.75" customHeight="1" x14ac:dyDescent="0.2">
      <c r="A857" s="536"/>
      <c r="B857" s="536"/>
    </row>
    <row r="858" spans="1:2" ht="12.75" customHeight="1" x14ac:dyDescent="0.2">
      <c r="A858" s="536"/>
      <c r="B858" s="536"/>
    </row>
    <row r="859" spans="1:2" ht="12.75" customHeight="1" x14ac:dyDescent="0.2">
      <c r="A859" s="536"/>
      <c r="B859" s="536"/>
    </row>
    <row r="860" spans="1:2" ht="12.75" customHeight="1" x14ac:dyDescent="0.2">
      <c r="A860" s="536"/>
      <c r="B860" s="536"/>
    </row>
    <row r="861" spans="1:2" ht="12.75" customHeight="1" x14ac:dyDescent="0.2">
      <c r="A861" s="536"/>
      <c r="B861" s="536"/>
    </row>
    <row r="862" spans="1:2" ht="12.75" customHeight="1" x14ac:dyDescent="0.2">
      <c r="A862" s="536"/>
      <c r="B862" s="536"/>
    </row>
    <row r="863" spans="1:2" ht="12.75" customHeight="1" x14ac:dyDescent="0.2">
      <c r="A863" s="536"/>
      <c r="B863" s="536"/>
    </row>
    <row r="864" spans="1:2" ht="12.75" customHeight="1" x14ac:dyDescent="0.2">
      <c r="A864" s="536"/>
      <c r="B864" s="536"/>
    </row>
    <row r="865" spans="1:2" ht="12.75" customHeight="1" x14ac:dyDescent="0.2">
      <c r="A865" s="536"/>
      <c r="B865" s="536"/>
    </row>
    <row r="866" spans="1:2" ht="12.75" customHeight="1" x14ac:dyDescent="0.2">
      <c r="A866" s="536"/>
      <c r="B866" s="536"/>
    </row>
    <row r="867" spans="1:2" ht="12.75" customHeight="1" x14ac:dyDescent="0.2">
      <c r="A867" s="536"/>
      <c r="B867" s="536"/>
    </row>
    <row r="868" spans="1:2" ht="12.75" customHeight="1" x14ac:dyDescent="0.2">
      <c r="A868" s="536"/>
      <c r="B868" s="536"/>
    </row>
    <row r="869" spans="1:2" ht="12.75" customHeight="1" x14ac:dyDescent="0.2">
      <c r="A869" s="536"/>
      <c r="B869" s="536"/>
    </row>
    <row r="870" spans="1:2" ht="12.75" customHeight="1" x14ac:dyDescent="0.2">
      <c r="A870" s="536"/>
      <c r="B870" s="536"/>
    </row>
    <row r="871" spans="1:2" ht="12.75" customHeight="1" x14ac:dyDescent="0.2">
      <c r="A871" s="536"/>
      <c r="B871" s="536"/>
    </row>
    <row r="872" spans="1:2" ht="12.75" customHeight="1" x14ac:dyDescent="0.2">
      <c r="A872" s="536"/>
      <c r="B872" s="536"/>
    </row>
    <row r="873" spans="1:2" ht="12.75" customHeight="1" x14ac:dyDescent="0.2">
      <c r="A873" s="536"/>
      <c r="B873" s="536"/>
    </row>
    <row r="874" spans="1:2" ht="12.75" customHeight="1" x14ac:dyDescent="0.2">
      <c r="A874" s="536"/>
      <c r="B874" s="536"/>
    </row>
    <row r="875" spans="1:2" ht="12.75" customHeight="1" x14ac:dyDescent="0.2">
      <c r="A875" s="536"/>
      <c r="B875" s="536"/>
    </row>
    <row r="876" spans="1:2" ht="12.75" customHeight="1" x14ac:dyDescent="0.2">
      <c r="A876" s="536"/>
      <c r="B876" s="536"/>
    </row>
    <row r="877" spans="1:2" ht="12.75" customHeight="1" x14ac:dyDescent="0.2">
      <c r="A877" s="536"/>
      <c r="B877" s="536"/>
    </row>
    <row r="878" spans="1:2" ht="12.75" customHeight="1" x14ac:dyDescent="0.2">
      <c r="A878" s="536"/>
      <c r="B878" s="536"/>
    </row>
    <row r="879" spans="1:2" ht="12.75" customHeight="1" x14ac:dyDescent="0.2">
      <c r="A879" s="536"/>
      <c r="B879" s="536"/>
    </row>
    <row r="880" spans="1:2" ht="12.75" customHeight="1" x14ac:dyDescent="0.2">
      <c r="A880" s="536"/>
      <c r="B880" s="536"/>
    </row>
    <row r="881" spans="1:2" ht="12.75" customHeight="1" x14ac:dyDescent="0.2">
      <c r="A881" s="536"/>
      <c r="B881" s="536"/>
    </row>
    <row r="882" spans="1:2" ht="12.75" customHeight="1" x14ac:dyDescent="0.2">
      <c r="A882" s="536"/>
      <c r="B882" s="536"/>
    </row>
    <row r="883" spans="1:2" ht="12.75" customHeight="1" x14ac:dyDescent="0.2">
      <c r="A883" s="536"/>
      <c r="B883" s="536"/>
    </row>
    <row r="884" spans="1:2" ht="12.75" customHeight="1" x14ac:dyDescent="0.2">
      <c r="A884" s="536"/>
      <c r="B884" s="536"/>
    </row>
    <row r="885" spans="1:2" ht="12.75" customHeight="1" x14ac:dyDescent="0.2">
      <c r="A885" s="536"/>
      <c r="B885" s="536"/>
    </row>
    <row r="886" spans="1:2" ht="12.75" customHeight="1" x14ac:dyDescent="0.2">
      <c r="A886" s="536"/>
      <c r="B886" s="536"/>
    </row>
    <row r="887" spans="1:2" ht="12.75" customHeight="1" x14ac:dyDescent="0.2">
      <c r="A887" s="536"/>
      <c r="B887" s="536"/>
    </row>
    <row r="888" spans="1:2" ht="12.75" customHeight="1" x14ac:dyDescent="0.2">
      <c r="A888" s="536"/>
      <c r="B888" s="536"/>
    </row>
    <row r="889" spans="1:2" ht="12.75" customHeight="1" x14ac:dyDescent="0.2">
      <c r="A889" s="536"/>
      <c r="B889" s="536"/>
    </row>
    <row r="890" spans="1:2" ht="12.75" customHeight="1" x14ac:dyDescent="0.2">
      <c r="A890" s="536"/>
      <c r="B890" s="536"/>
    </row>
    <row r="891" spans="1:2" ht="12.75" customHeight="1" x14ac:dyDescent="0.2">
      <c r="A891" s="536"/>
      <c r="B891" s="536"/>
    </row>
    <row r="892" spans="1:2" ht="12.75" customHeight="1" x14ac:dyDescent="0.2">
      <c r="A892" s="536"/>
      <c r="B892" s="536"/>
    </row>
    <row r="893" spans="1:2" ht="12.75" customHeight="1" x14ac:dyDescent="0.2">
      <c r="A893" s="536"/>
      <c r="B893" s="536"/>
    </row>
    <row r="894" spans="1:2" ht="12.75" customHeight="1" x14ac:dyDescent="0.2">
      <c r="A894" s="536"/>
      <c r="B894" s="536"/>
    </row>
    <row r="895" spans="1:2" ht="12.75" customHeight="1" x14ac:dyDescent="0.2">
      <c r="A895" s="536"/>
      <c r="B895" s="536"/>
    </row>
    <row r="896" spans="1:2" ht="12.75" customHeight="1" x14ac:dyDescent="0.2">
      <c r="A896" s="536"/>
      <c r="B896" s="536"/>
    </row>
    <row r="897" spans="1:2" ht="12.75" customHeight="1" x14ac:dyDescent="0.2">
      <c r="A897" s="536"/>
      <c r="B897" s="536"/>
    </row>
    <row r="898" spans="1:2" ht="12.75" customHeight="1" x14ac:dyDescent="0.2">
      <c r="A898" s="536"/>
      <c r="B898" s="536"/>
    </row>
    <row r="899" spans="1:2" ht="12.75" customHeight="1" x14ac:dyDescent="0.2">
      <c r="A899" s="536"/>
      <c r="B899" s="536"/>
    </row>
    <row r="900" spans="1:2" ht="12.75" customHeight="1" x14ac:dyDescent="0.2">
      <c r="A900" s="536"/>
      <c r="B900" s="536"/>
    </row>
    <row r="901" spans="1:2" ht="12.75" customHeight="1" x14ac:dyDescent="0.2">
      <c r="A901" s="536"/>
      <c r="B901" s="536"/>
    </row>
    <row r="902" spans="1:2" ht="12.75" customHeight="1" x14ac:dyDescent="0.2">
      <c r="A902" s="536"/>
      <c r="B902" s="536"/>
    </row>
    <row r="903" spans="1:2" ht="12.75" customHeight="1" x14ac:dyDescent="0.2">
      <c r="A903" s="536"/>
      <c r="B903" s="536"/>
    </row>
    <row r="904" spans="1:2" ht="12.75" customHeight="1" x14ac:dyDescent="0.2">
      <c r="A904" s="536"/>
      <c r="B904" s="536"/>
    </row>
    <row r="905" spans="1:2" ht="12.75" customHeight="1" x14ac:dyDescent="0.2">
      <c r="A905" s="536"/>
      <c r="B905" s="536"/>
    </row>
    <row r="906" spans="1:2" ht="12.75" customHeight="1" x14ac:dyDescent="0.2">
      <c r="A906" s="536"/>
      <c r="B906" s="536"/>
    </row>
    <row r="907" spans="1:2" ht="12.75" customHeight="1" x14ac:dyDescent="0.2">
      <c r="A907" s="536"/>
      <c r="B907" s="536"/>
    </row>
    <row r="908" spans="1:2" ht="12.75" customHeight="1" x14ac:dyDescent="0.2">
      <c r="A908" s="536"/>
      <c r="B908" s="536"/>
    </row>
    <row r="909" spans="1:2" ht="12.75" customHeight="1" x14ac:dyDescent="0.2">
      <c r="A909" s="536"/>
      <c r="B909" s="536"/>
    </row>
    <row r="910" spans="1:2" ht="12.75" customHeight="1" x14ac:dyDescent="0.2">
      <c r="A910" s="536"/>
      <c r="B910" s="536"/>
    </row>
    <row r="911" spans="1:2" ht="12.75" customHeight="1" x14ac:dyDescent="0.2">
      <c r="A911" s="536"/>
      <c r="B911" s="536"/>
    </row>
    <row r="912" spans="1:2" ht="12.75" customHeight="1" x14ac:dyDescent="0.2">
      <c r="A912" s="536"/>
      <c r="B912" s="536"/>
    </row>
    <row r="913" spans="1:2" ht="12.75" customHeight="1" x14ac:dyDescent="0.2">
      <c r="A913" s="536"/>
      <c r="B913" s="536"/>
    </row>
    <row r="914" spans="1:2" ht="12.75" customHeight="1" x14ac:dyDescent="0.2">
      <c r="A914" s="536"/>
      <c r="B914" s="536"/>
    </row>
    <row r="915" spans="1:2" ht="12.75" customHeight="1" x14ac:dyDescent="0.2">
      <c r="A915" s="536"/>
      <c r="B915" s="536"/>
    </row>
    <row r="916" spans="1:2" ht="12.75" customHeight="1" x14ac:dyDescent="0.2">
      <c r="A916" s="536"/>
      <c r="B916" s="536"/>
    </row>
    <row r="917" spans="1:2" ht="12.75" customHeight="1" x14ac:dyDescent="0.2">
      <c r="A917" s="536"/>
      <c r="B917" s="536"/>
    </row>
    <row r="918" spans="1:2" ht="12.75" customHeight="1" x14ac:dyDescent="0.2">
      <c r="A918" s="536"/>
      <c r="B918" s="536"/>
    </row>
    <row r="919" spans="1:2" ht="12.75" customHeight="1" x14ac:dyDescent="0.2">
      <c r="A919" s="536"/>
      <c r="B919" s="536"/>
    </row>
    <row r="920" spans="1:2" ht="12.75" customHeight="1" x14ac:dyDescent="0.2">
      <c r="A920" s="536"/>
      <c r="B920" s="536"/>
    </row>
    <row r="921" spans="1:2" ht="12.75" customHeight="1" x14ac:dyDescent="0.2">
      <c r="A921" s="536"/>
      <c r="B921" s="536"/>
    </row>
    <row r="922" spans="1:2" ht="12.75" customHeight="1" x14ac:dyDescent="0.2">
      <c r="A922" s="536"/>
      <c r="B922" s="536"/>
    </row>
    <row r="923" spans="1:2" ht="12.75" customHeight="1" x14ac:dyDescent="0.2">
      <c r="A923" s="536"/>
      <c r="B923" s="536"/>
    </row>
    <row r="924" spans="1:2" ht="12.75" customHeight="1" x14ac:dyDescent="0.2">
      <c r="A924" s="536"/>
      <c r="B924" s="536"/>
    </row>
    <row r="925" spans="1:2" ht="12.75" customHeight="1" x14ac:dyDescent="0.2">
      <c r="A925" s="536"/>
      <c r="B925" s="536"/>
    </row>
    <row r="926" spans="1:2" ht="12.75" customHeight="1" x14ac:dyDescent="0.2">
      <c r="A926" s="536"/>
      <c r="B926" s="536"/>
    </row>
    <row r="927" spans="1:2" ht="12.75" customHeight="1" x14ac:dyDescent="0.2">
      <c r="A927" s="536"/>
      <c r="B927" s="536"/>
    </row>
    <row r="928" spans="1:2" ht="12.75" customHeight="1" x14ac:dyDescent="0.2">
      <c r="A928" s="536"/>
      <c r="B928" s="536"/>
    </row>
    <row r="929" spans="1:2" ht="12.75" customHeight="1" x14ac:dyDescent="0.2">
      <c r="A929" s="536"/>
      <c r="B929" s="536"/>
    </row>
    <row r="930" spans="1:2" ht="12.75" customHeight="1" x14ac:dyDescent="0.2">
      <c r="A930" s="536"/>
      <c r="B930" s="536"/>
    </row>
    <row r="931" spans="1:2" ht="12.75" customHeight="1" x14ac:dyDescent="0.2">
      <c r="A931" s="536"/>
      <c r="B931" s="536"/>
    </row>
    <row r="932" spans="1:2" ht="12.75" customHeight="1" x14ac:dyDescent="0.2">
      <c r="A932" s="536"/>
      <c r="B932" s="536"/>
    </row>
    <row r="933" spans="1:2" ht="12.75" customHeight="1" x14ac:dyDescent="0.2">
      <c r="A933" s="536"/>
      <c r="B933" s="536"/>
    </row>
    <row r="934" spans="1:2" ht="12.75" customHeight="1" x14ac:dyDescent="0.2">
      <c r="A934" s="536"/>
      <c r="B934" s="536"/>
    </row>
    <row r="935" spans="1:2" ht="12.75" customHeight="1" x14ac:dyDescent="0.2">
      <c r="A935" s="536"/>
      <c r="B935" s="536"/>
    </row>
    <row r="936" spans="1:2" ht="12.75" customHeight="1" x14ac:dyDescent="0.2">
      <c r="A936" s="536"/>
      <c r="B936" s="536"/>
    </row>
    <row r="937" spans="1:2" ht="12.75" customHeight="1" x14ac:dyDescent="0.2">
      <c r="A937" s="536"/>
      <c r="B937" s="536"/>
    </row>
    <row r="938" spans="1:2" ht="12.75" customHeight="1" x14ac:dyDescent="0.2">
      <c r="A938" s="536"/>
      <c r="B938" s="536"/>
    </row>
    <row r="939" spans="1:2" ht="12.75" customHeight="1" x14ac:dyDescent="0.2">
      <c r="A939" s="536"/>
      <c r="B939" s="536"/>
    </row>
    <row r="940" spans="1:2" ht="12.75" customHeight="1" x14ac:dyDescent="0.2">
      <c r="A940" s="536"/>
      <c r="B940" s="536"/>
    </row>
    <row r="941" spans="1:2" ht="12.75" customHeight="1" x14ac:dyDescent="0.2">
      <c r="A941" s="536"/>
      <c r="B941" s="536"/>
    </row>
    <row r="942" spans="1:2" ht="12.75" customHeight="1" x14ac:dyDescent="0.2">
      <c r="A942" s="536"/>
      <c r="B942" s="536"/>
    </row>
    <row r="943" spans="1:2" ht="12.75" customHeight="1" x14ac:dyDescent="0.2">
      <c r="A943" s="536"/>
      <c r="B943" s="536"/>
    </row>
    <row r="944" spans="1:2" ht="12.75" customHeight="1" x14ac:dyDescent="0.2">
      <c r="A944" s="536"/>
      <c r="B944" s="536"/>
    </row>
    <row r="945" spans="1:2" ht="12.75" customHeight="1" x14ac:dyDescent="0.2">
      <c r="A945" s="536"/>
      <c r="B945" s="536"/>
    </row>
    <row r="946" spans="1:2" ht="12.75" customHeight="1" x14ac:dyDescent="0.2">
      <c r="A946" s="536"/>
      <c r="B946" s="536"/>
    </row>
    <row r="947" spans="1:2" ht="12.75" customHeight="1" x14ac:dyDescent="0.2">
      <c r="A947" s="536"/>
      <c r="B947" s="536"/>
    </row>
    <row r="948" spans="1:2" ht="12.75" customHeight="1" x14ac:dyDescent="0.2">
      <c r="A948" s="536"/>
      <c r="B948" s="536"/>
    </row>
    <row r="949" spans="1:2" ht="12.75" customHeight="1" x14ac:dyDescent="0.2">
      <c r="A949" s="536"/>
      <c r="B949" s="536"/>
    </row>
    <row r="950" spans="1:2" ht="12.75" customHeight="1" x14ac:dyDescent="0.2">
      <c r="A950" s="536"/>
      <c r="B950" s="536"/>
    </row>
    <row r="951" spans="1:2" ht="12.75" customHeight="1" x14ac:dyDescent="0.2">
      <c r="A951" s="536"/>
      <c r="B951" s="536"/>
    </row>
    <row r="952" spans="1:2" ht="12.75" customHeight="1" x14ac:dyDescent="0.2">
      <c r="A952" s="536"/>
      <c r="B952" s="536"/>
    </row>
    <row r="953" spans="1:2" ht="12.75" customHeight="1" x14ac:dyDescent="0.2">
      <c r="A953" s="536"/>
      <c r="B953" s="536"/>
    </row>
    <row r="954" spans="1:2" ht="12.75" customHeight="1" x14ac:dyDescent="0.2">
      <c r="A954" s="536"/>
      <c r="B954" s="536"/>
    </row>
    <row r="955" spans="1:2" ht="12.75" customHeight="1" x14ac:dyDescent="0.2">
      <c r="A955" s="536"/>
      <c r="B955" s="536"/>
    </row>
    <row r="956" spans="1:2" ht="12.75" customHeight="1" x14ac:dyDescent="0.2">
      <c r="A956" s="536"/>
      <c r="B956" s="536"/>
    </row>
    <row r="957" spans="1:2" ht="12.75" customHeight="1" x14ac:dyDescent="0.2">
      <c r="A957" s="536"/>
      <c r="B957" s="536"/>
    </row>
    <row r="958" spans="1:2" ht="12.75" customHeight="1" x14ac:dyDescent="0.2">
      <c r="A958" s="536"/>
      <c r="B958" s="536"/>
    </row>
    <row r="959" spans="1:2" ht="12.75" customHeight="1" x14ac:dyDescent="0.2">
      <c r="A959" s="536"/>
      <c r="B959" s="536"/>
    </row>
    <row r="960" spans="1:2" ht="12.75" customHeight="1" x14ac:dyDescent="0.2">
      <c r="A960" s="536"/>
      <c r="B960" s="536"/>
    </row>
    <row r="961" spans="1:2" ht="12.75" customHeight="1" x14ac:dyDescent="0.2">
      <c r="A961" s="536"/>
      <c r="B961" s="536"/>
    </row>
    <row r="962" spans="1:2" ht="12.75" customHeight="1" x14ac:dyDescent="0.2">
      <c r="A962" s="536"/>
      <c r="B962" s="536"/>
    </row>
    <row r="963" spans="1:2" ht="12.75" customHeight="1" x14ac:dyDescent="0.2">
      <c r="A963" s="536"/>
      <c r="B963" s="536"/>
    </row>
    <row r="964" spans="1:2" ht="12.75" customHeight="1" x14ac:dyDescent="0.2">
      <c r="A964" s="536"/>
      <c r="B964" s="536"/>
    </row>
    <row r="965" spans="1:2" ht="12.75" customHeight="1" x14ac:dyDescent="0.2">
      <c r="A965" s="536"/>
      <c r="B965" s="536"/>
    </row>
    <row r="966" spans="1:2" ht="12.75" customHeight="1" x14ac:dyDescent="0.2">
      <c r="A966" s="536"/>
      <c r="B966" s="536"/>
    </row>
    <row r="967" spans="1:2" ht="12.75" customHeight="1" x14ac:dyDescent="0.2">
      <c r="A967" s="536"/>
      <c r="B967" s="536"/>
    </row>
    <row r="968" spans="1:2" ht="12.75" customHeight="1" x14ac:dyDescent="0.2">
      <c r="A968" s="536"/>
      <c r="B968" s="536"/>
    </row>
    <row r="969" spans="1:2" ht="12.75" customHeight="1" x14ac:dyDescent="0.2">
      <c r="A969" s="536"/>
      <c r="B969" s="536"/>
    </row>
    <row r="970" spans="1:2" ht="12.75" customHeight="1" x14ac:dyDescent="0.2">
      <c r="A970" s="536"/>
      <c r="B970" s="536"/>
    </row>
    <row r="971" spans="1:2" ht="12.75" customHeight="1" x14ac:dyDescent="0.2">
      <c r="A971" s="536"/>
      <c r="B971" s="536"/>
    </row>
    <row r="972" spans="1:2" ht="12.75" customHeight="1" x14ac:dyDescent="0.2">
      <c r="A972" s="536"/>
      <c r="B972" s="536"/>
    </row>
    <row r="973" spans="1:2" ht="12.75" customHeight="1" x14ac:dyDescent="0.2">
      <c r="A973" s="536"/>
      <c r="B973" s="536"/>
    </row>
    <row r="974" spans="1:2" ht="12.75" customHeight="1" x14ac:dyDescent="0.2">
      <c r="A974" s="536"/>
      <c r="B974" s="536"/>
    </row>
    <row r="975" spans="1:2" ht="12.75" customHeight="1" x14ac:dyDescent="0.2">
      <c r="A975" s="536"/>
      <c r="B975" s="536"/>
    </row>
    <row r="976" spans="1:2" ht="12.75" customHeight="1" x14ac:dyDescent="0.2">
      <c r="A976" s="536"/>
      <c r="B976" s="536"/>
    </row>
    <row r="977" spans="1:2" ht="12.75" customHeight="1" x14ac:dyDescent="0.2">
      <c r="A977" s="536"/>
      <c r="B977" s="536"/>
    </row>
    <row r="978" spans="1:2" ht="12.75" customHeight="1" x14ac:dyDescent="0.2">
      <c r="A978" s="536"/>
      <c r="B978" s="536"/>
    </row>
    <row r="979" spans="1:2" ht="12.75" customHeight="1" x14ac:dyDescent="0.2">
      <c r="A979" s="536"/>
      <c r="B979" s="536"/>
    </row>
    <row r="980" spans="1:2" ht="12.75" customHeight="1" x14ac:dyDescent="0.2">
      <c r="A980" s="536"/>
      <c r="B980" s="536"/>
    </row>
    <row r="981" spans="1:2" ht="12.75" customHeight="1" x14ac:dyDescent="0.2">
      <c r="A981" s="536"/>
      <c r="B981" s="536"/>
    </row>
    <row r="982" spans="1:2" ht="12.75" customHeight="1" x14ac:dyDescent="0.2">
      <c r="A982" s="536"/>
      <c r="B982" s="536"/>
    </row>
    <row r="983" spans="1:2" ht="12.75" customHeight="1" x14ac:dyDescent="0.2">
      <c r="A983" s="536"/>
      <c r="B983" s="536"/>
    </row>
    <row r="984" spans="1:2" ht="12.75" customHeight="1" x14ac:dyDescent="0.2">
      <c r="A984" s="536"/>
      <c r="B984" s="536"/>
    </row>
    <row r="985" spans="1:2" ht="12.75" customHeight="1" x14ac:dyDescent="0.2">
      <c r="A985" s="536"/>
      <c r="B985" s="536"/>
    </row>
    <row r="986" spans="1:2" ht="12.75" customHeight="1" x14ac:dyDescent="0.2">
      <c r="A986" s="536"/>
      <c r="B986" s="536"/>
    </row>
    <row r="987" spans="1:2" ht="12.75" customHeight="1" x14ac:dyDescent="0.2">
      <c r="A987" s="536"/>
      <c r="B987" s="536"/>
    </row>
    <row r="988" spans="1:2" ht="12.75" customHeight="1" x14ac:dyDescent="0.2">
      <c r="A988" s="536"/>
      <c r="B988" s="536"/>
    </row>
    <row r="989" spans="1:2" ht="12.75" customHeight="1" x14ac:dyDescent="0.2">
      <c r="A989" s="536"/>
      <c r="B989" s="536"/>
    </row>
    <row r="990" spans="1:2" ht="12.75" customHeight="1" x14ac:dyDescent="0.2">
      <c r="A990" s="536"/>
      <c r="B990" s="536"/>
    </row>
    <row r="991" spans="1:2" ht="12.75" customHeight="1" x14ac:dyDescent="0.2">
      <c r="A991" s="536"/>
      <c r="B991" s="536"/>
    </row>
    <row r="992" spans="1:2" ht="12.75" customHeight="1" x14ac:dyDescent="0.2">
      <c r="A992" s="536"/>
      <c r="B992" s="536"/>
    </row>
    <row r="993" spans="1:2" ht="12.75" customHeight="1" x14ac:dyDescent="0.2">
      <c r="A993" s="536"/>
      <c r="B993" s="536"/>
    </row>
    <row r="994" spans="1:2" ht="12.75" customHeight="1" x14ac:dyDescent="0.2">
      <c r="A994" s="536"/>
      <c r="B994" s="536"/>
    </row>
    <row r="995" spans="1:2" ht="12.75" customHeight="1" x14ac:dyDescent="0.2">
      <c r="A995" s="536"/>
      <c r="B995" s="536"/>
    </row>
    <row r="996" spans="1:2" ht="12.75" customHeight="1" x14ac:dyDescent="0.2">
      <c r="A996" s="536"/>
      <c r="B996" s="536"/>
    </row>
    <row r="997" spans="1:2" ht="12.75" customHeight="1" x14ac:dyDescent="0.2">
      <c r="A997" s="536"/>
      <c r="B997" s="536"/>
    </row>
    <row r="998" spans="1:2" ht="12.75" customHeight="1" x14ac:dyDescent="0.2">
      <c r="A998" s="536"/>
      <c r="B998" s="536"/>
    </row>
    <row r="999" spans="1:2" ht="12.75" customHeight="1" x14ac:dyDescent="0.2">
      <c r="A999" s="536"/>
      <c r="B999" s="536"/>
    </row>
    <row r="1000" spans="1:2" ht="12.75" customHeight="1" x14ac:dyDescent="0.2">
      <c r="A1000" s="536"/>
      <c r="B1000" s="536"/>
    </row>
  </sheetData>
  <sheetProtection algorithmName="SHA-512" hashValue="1NXGymlvLEAB3aifXOqO49Z+siEOPdVXPAU1m0x5S/p1rRZtwvBXxu4xD9kB0TKbGt3qn5TrCFRl3OZrXeMjlA==" saltValue="VW/fMFXsEoJ6ySJO/HFRrw==" spinCount="100000" sheet="1" scenarios="1" insertHyperlinks="0"/>
  <protectedRanges>
    <protectedRange sqref="A4:B1000" name="Bereich1"/>
  </protectedRange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tabColor rgb="FFCCC0D9"/>
  </sheetPr>
  <dimension ref="A1:B1000"/>
  <sheetViews>
    <sheetView zoomScaleNormal="100" workbookViewId="0">
      <selection activeCell="D10" sqref="D10"/>
    </sheetView>
  </sheetViews>
  <sheetFormatPr baseColWidth="10" defaultColWidth="14.42578125" defaultRowHeight="15" customHeight="1" x14ac:dyDescent="0.2"/>
  <cols>
    <col min="1" max="1" width="19.42578125" customWidth="1"/>
    <col min="2" max="2" width="109.28515625" customWidth="1"/>
    <col min="3" max="26" width="11.42578125" customWidth="1"/>
  </cols>
  <sheetData>
    <row r="1" spans="1:2" ht="12.75" customHeight="1" x14ac:dyDescent="0.2">
      <c r="A1" s="5" t="s">
        <v>55</v>
      </c>
    </row>
    <row r="2" spans="1:2" ht="12.75" customHeight="1" x14ac:dyDescent="0.2">
      <c r="A2" s="226"/>
      <c r="B2" s="226"/>
    </row>
    <row r="3" spans="1:2" ht="12.75" customHeight="1" x14ac:dyDescent="0.2">
      <c r="A3" s="3" t="s">
        <v>56</v>
      </c>
      <c r="B3" s="4" t="s">
        <v>57</v>
      </c>
    </row>
    <row r="4" spans="1:2" ht="12.75" customHeight="1" x14ac:dyDescent="0.2">
      <c r="A4" s="535" t="s">
        <v>58</v>
      </c>
      <c r="B4" s="536" t="s">
        <v>59</v>
      </c>
    </row>
    <row r="5" spans="1:2" ht="12.75" customHeight="1" x14ac:dyDescent="0.2">
      <c r="A5" s="536"/>
      <c r="B5" s="536"/>
    </row>
    <row r="6" spans="1:2" ht="12.75" customHeight="1" x14ac:dyDescent="0.2">
      <c r="A6" s="536"/>
      <c r="B6" s="536"/>
    </row>
    <row r="7" spans="1:2" ht="12.75" customHeight="1" x14ac:dyDescent="0.2">
      <c r="A7" s="536"/>
      <c r="B7" s="536"/>
    </row>
    <row r="8" spans="1:2" ht="12.75" customHeight="1" x14ac:dyDescent="0.2">
      <c r="A8" s="536"/>
      <c r="B8" s="536"/>
    </row>
    <row r="9" spans="1:2" ht="12.75" customHeight="1" x14ac:dyDescent="0.2">
      <c r="A9" s="536"/>
      <c r="B9" s="536"/>
    </row>
    <row r="10" spans="1:2" ht="12.75" customHeight="1" x14ac:dyDescent="0.2">
      <c r="A10" s="536"/>
      <c r="B10" s="536"/>
    </row>
    <row r="11" spans="1:2" ht="12.75" customHeight="1" x14ac:dyDescent="0.2">
      <c r="A11" s="536"/>
      <c r="B11" s="536"/>
    </row>
    <row r="12" spans="1:2" ht="12.75" customHeight="1" x14ac:dyDescent="0.2">
      <c r="A12" s="536"/>
      <c r="B12" s="536"/>
    </row>
    <row r="13" spans="1:2" ht="12.75" customHeight="1" x14ac:dyDescent="0.2">
      <c r="A13" s="536"/>
      <c r="B13" s="536"/>
    </row>
    <row r="14" spans="1:2" ht="12.75" customHeight="1" x14ac:dyDescent="0.2">
      <c r="A14" s="536"/>
      <c r="B14" s="536"/>
    </row>
    <row r="15" spans="1:2" ht="12.75" customHeight="1" x14ac:dyDescent="0.2">
      <c r="A15" s="536"/>
      <c r="B15" s="536"/>
    </row>
    <row r="16" spans="1:2" ht="12.75" customHeight="1" x14ac:dyDescent="0.2">
      <c r="A16" s="536"/>
      <c r="B16" s="536"/>
    </row>
    <row r="17" spans="1:2" ht="12.75" customHeight="1" x14ac:dyDescent="0.2">
      <c r="A17" s="536"/>
      <c r="B17" s="536"/>
    </row>
    <row r="18" spans="1:2" ht="12.75" customHeight="1" x14ac:dyDescent="0.2">
      <c r="A18" s="536"/>
      <c r="B18" s="536"/>
    </row>
    <row r="19" spans="1:2" ht="12.75" customHeight="1" x14ac:dyDescent="0.2">
      <c r="A19" s="536"/>
      <c r="B19" s="536"/>
    </row>
    <row r="20" spans="1:2" ht="12.75" customHeight="1" x14ac:dyDescent="0.2">
      <c r="A20" s="536"/>
      <c r="B20" s="536"/>
    </row>
    <row r="21" spans="1:2" ht="12.75" customHeight="1" x14ac:dyDescent="0.2">
      <c r="A21" s="536"/>
      <c r="B21" s="536"/>
    </row>
    <row r="22" spans="1:2" ht="12.75" customHeight="1" x14ac:dyDescent="0.2">
      <c r="A22" s="536"/>
      <c r="B22" s="536"/>
    </row>
    <row r="23" spans="1:2" ht="12.75" customHeight="1" x14ac:dyDescent="0.2">
      <c r="A23" s="536"/>
      <c r="B23" s="536"/>
    </row>
    <row r="24" spans="1:2" ht="12.75" customHeight="1" x14ac:dyDescent="0.2">
      <c r="A24" s="536"/>
      <c r="B24" s="536"/>
    </row>
    <row r="25" spans="1:2" ht="12.75" customHeight="1" x14ac:dyDescent="0.2">
      <c r="A25" s="536"/>
      <c r="B25" s="536"/>
    </row>
    <row r="26" spans="1:2" ht="12.75" customHeight="1" x14ac:dyDescent="0.2">
      <c r="A26" s="536"/>
      <c r="B26" s="536"/>
    </row>
    <row r="27" spans="1:2" ht="12.75" customHeight="1" x14ac:dyDescent="0.2">
      <c r="A27" s="536"/>
      <c r="B27" s="536"/>
    </row>
    <row r="28" spans="1:2" ht="12.75" customHeight="1" x14ac:dyDescent="0.2">
      <c r="A28" s="536"/>
      <c r="B28" s="536"/>
    </row>
    <row r="29" spans="1:2" ht="12.75" customHeight="1" x14ac:dyDescent="0.2">
      <c r="A29" s="536"/>
      <c r="B29" s="536"/>
    </row>
    <row r="30" spans="1:2" ht="12.75" customHeight="1" x14ac:dyDescent="0.2">
      <c r="A30" s="536"/>
      <c r="B30" s="536"/>
    </row>
    <row r="31" spans="1:2" ht="12.75" customHeight="1" x14ac:dyDescent="0.2">
      <c r="A31" s="536"/>
      <c r="B31" s="536"/>
    </row>
    <row r="32" spans="1:2" ht="12.75" customHeight="1" x14ac:dyDescent="0.2">
      <c r="A32" s="536"/>
      <c r="B32" s="536"/>
    </row>
    <row r="33" spans="1:2" ht="12.75" customHeight="1" x14ac:dyDescent="0.2">
      <c r="A33" s="536"/>
      <c r="B33" s="536"/>
    </row>
    <row r="34" spans="1:2" ht="12.75" customHeight="1" x14ac:dyDescent="0.2">
      <c r="A34" s="536"/>
      <c r="B34" s="536"/>
    </row>
    <row r="35" spans="1:2" ht="12.75" customHeight="1" x14ac:dyDescent="0.2">
      <c r="A35" s="536"/>
      <c r="B35" s="536"/>
    </row>
    <row r="36" spans="1:2" ht="12.75" customHeight="1" x14ac:dyDescent="0.2">
      <c r="A36" s="536"/>
      <c r="B36" s="536"/>
    </row>
    <row r="37" spans="1:2" ht="12.75" customHeight="1" x14ac:dyDescent="0.2">
      <c r="A37" s="536"/>
      <c r="B37" s="536"/>
    </row>
    <row r="38" spans="1:2" ht="12.75" customHeight="1" x14ac:dyDescent="0.2">
      <c r="A38" s="536"/>
      <c r="B38" s="536"/>
    </row>
    <row r="39" spans="1:2" ht="12.75" customHeight="1" x14ac:dyDescent="0.2">
      <c r="A39" s="536"/>
      <c r="B39" s="536"/>
    </row>
    <row r="40" spans="1:2" ht="12.75" customHeight="1" x14ac:dyDescent="0.2">
      <c r="A40" s="536"/>
      <c r="B40" s="536"/>
    </row>
    <row r="41" spans="1:2" ht="12.75" customHeight="1" x14ac:dyDescent="0.2">
      <c r="A41" s="536"/>
      <c r="B41" s="536"/>
    </row>
    <row r="42" spans="1:2" ht="12.75" customHeight="1" x14ac:dyDescent="0.2">
      <c r="A42" s="536"/>
      <c r="B42" s="536"/>
    </row>
    <row r="43" spans="1:2" ht="12.75" customHeight="1" x14ac:dyDescent="0.2">
      <c r="A43" s="536"/>
      <c r="B43" s="536"/>
    </row>
    <row r="44" spans="1:2" ht="12.75" customHeight="1" x14ac:dyDescent="0.2">
      <c r="A44" s="536"/>
      <c r="B44" s="536"/>
    </row>
    <row r="45" spans="1:2" ht="12.75" customHeight="1" x14ac:dyDescent="0.2">
      <c r="A45" s="536"/>
      <c r="B45" s="536"/>
    </row>
    <row r="46" spans="1:2" ht="12.75" customHeight="1" x14ac:dyDescent="0.2">
      <c r="A46" s="536"/>
      <c r="B46" s="536"/>
    </row>
    <row r="47" spans="1:2" ht="12.75" customHeight="1" x14ac:dyDescent="0.2">
      <c r="A47" s="536"/>
      <c r="B47" s="536"/>
    </row>
    <row r="48" spans="1:2" ht="12.75" customHeight="1" x14ac:dyDescent="0.2">
      <c r="A48" s="536"/>
      <c r="B48" s="536"/>
    </row>
    <row r="49" spans="1:2" ht="12.75" customHeight="1" x14ac:dyDescent="0.2">
      <c r="A49" s="536"/>
      <c r="B49" s="536"/>
    </row>
    <row r="50" spans="1:2" ht="12.75" customHeight="1" x14ac:dyDescent="0.2">
      <c r="A50" s="536"/>
      <c r="B50" s="536"/>
    </row>
    <row r="51" spans="1:2" ht="12.75" customHeight="1" x14ac:dyDescent="0.2">
      <c r="A51" s="536"/>
      <c r="B51" s="536"/>
    </row>
    <row r="52" spans="1:2" ht="12.75" customHeight="1" x14ac:dyDescent="0.2">
      <c r="A52" s="536"/>
      <c r="B52" s="536"/>
    </row>
    <row r="53" spans="1:2" ht="12.75" customHeight="1" x14ac:dyDescent="0.2">
      <c r="A53" s="536"/>
      <c r="B53" s="536"/>
    </row>
    <row r="54" spans="1:2" ht="12.75" customHeight="1" x14ac:dyDescent="0.2">
      <c r="A54" s="536"/>
      <c r="B54" s="536"/>
    </row>
    <row r="55" spans="1:2" ht="12.75" customHeight="1" x14ac:dyDescent="0.2">
      <c r="A55" s="536"/>
      <c r="B55" s="536"/>
    </row>
    <row r="56" spans="1:2" ht="12.75" customHeight="1" x14ac:dyDescent="0.2">
      <c r="A56" s="536"/>
      <c r="B56" s="536"/>
    </row>
    <row r="57" spans="1:2" ht="12.75" customHeight="1" x14ac:dyDescent="0.2">
      <c r="A57" s="536"/>
      <c r="B57" s="536"/>
    </row>
    <row r="58" spans="1:2" ht="12.75" customHeight="1" x14ac:dyDescent="0.2">
      <c r="A58" s="536"/>
      <c r="B58" s="536"/>
    </row>
    <row r="59" spans="1:2" ht="12.75" customHeight="1" x14ac:dyDescent="0.2">
      <c r="A59" s="536"/>
      <c r="B59" s="536"/>
    </row>
    <row r="60" spans="1:2" ht="12.75" customHeight="1" x14ac:dyDescent="0.2">
      <c r="A60" s="536"/>
      <c r="B60" s="536"/>
    </row>
    <row r="61" spans="1:2" ht="12.75" customHeight="1" x14ac:dyDescent="0.2">
      <c r="A61" s="536"/>
      <c r="B61" s="536"/>
    </row>
    <row r="62" spans="1:2" ht="12.75" customHeight="1" x14ac:dyDescent="0.2">
      <c r="A62" s="536"/>
      <c r="B62" s="536"/>
    </row>
    <row r="63" spans="1:2" ht="12.75" customHeight="1" x14ac:dyDescent="0.2">
      <c r="A63" s="536"/>
      <c r="B63" s="536"/>
    </row>
    <row r="64" spans="1:2" ht="12.75" customHeight="1" x14ac:dyDescent="0.2">
      <c r="A64" s="536"/>
      <c r="B64" s="536"/>
    </row>
    <row r="65" spans="1:2" ht="12.75" customHeight="1" x14ac:dyDescent="0.2">
      <c r="A65" s="536"/>
      <c r="B65" s="536"/>
    </row>
    <row r="66" spans="1:2" ht="12.75" customHeight="1" x14ac:dyDescent="0.2">
      <c r="A66" s="536"/>
      <c r="B66" s="536"/>
    </row>
    <row r="67" spans="1:2" ht="12.75" customHeight="1" x14ac:dyDescent="0.2">
      <c r="A67" s="536"/>
      <c r="B67" s="536"/>
    </row>
    <row r="68" spans="1:2" ht="12.75" customHeight="1" x14ac:dyDescent="0.2">
      <c r="A68" s="536"/>
      <c r="B68" s="536"/>
    </row>
    <row r="69" spans="1:2" ht="12.75" customHeight="1" x14ac:dyDescent="0.2">
      <c r="A69" s="536"/>
      <c r="B69" s="536"/>
    </row>
    <row r="70" spans="1:2" ht="12.75" customHeight="1" x14ac:dyDescent="0.2">
      <c r="A70" s="536"/>
      <c r="B70" s="536"/>
    </row>
    <row r="71" spans="1:2" ht="12.75" customHeight="1" x14ac:dyDescent="0.2">
      <c r="A71" s="536"/>
      <c r="B71" s="536"/>
    </row>
    <row r="72" spans="1:2" ht="12.75" customHeight="1" x14ac:dyDescent="0.2">
      <c r="A72" s="536"/>
      <c r="B72" s="536"/>
    </row>
    <row r="73" spans="1:2" ht="12.75" customHeight="1" x14ac:dyDescent="0.2">
      <c r="A73" s="536"/>
      <c r="B73" s="536"/>
    </row>
    <row r="74" spans="1:2" ht="12.75" customHeight="1" x14ac:dyDescent="0.2">
      <c r="A74" s="536"/>
      <c r="B74" s="536"/>
    </row>
    <row r="75" spans="1:2" ht="12.75" customHeight="1" x14ac:dyDescent="0.2">
      <c r="A75" s="536"/>
      <c r="B75" s="536"/>
    </row>
    <row r="76" spans="1:2" ht="12.75" customHeight="1" x14ac:dyDescent="0.2">
      <c r="A76" s="536"/>
      <c r="B76" s="536"/>
    </row>
    <row r="77" spans="1:2" ht="12.75" customHeight="1" x14ac:dyDescent="0.2">
      <c r="A77" s="536"/>
      <c r="B77" s="536"/>
    </row>
    <row r="78" spans="1:2" ht="12.75" customHeight="1" x14ac:dyDescent="0.2">
      <c r="A78" s="536"/>
      <c r="B78" s="536"/>
    </row>
    <row r="79" spans="1:2" ht="12.75" customHeight="1" x14ac:dyDescent="0.2">
      <c r="A79" s="536"/>
      <c r="B79" s="536"/>
    </row>
    <row r="80" spans="1:2" ht="12.75" customHeight="1" x14ac:dyDescent="0.2">
      <c r="A80" s="536"/>
      <c r="B80" s="536"/>
    </row>
    <row r="81" spans="1:2" ht="12.75" customHeight="1" x14ac:dyDescent="0.2">
      <c r="A81" s="536"/>
      <c r="B81" s="536"/>
    </row>
    <row r="82" spans="1:2" ht="12.75" customHeight="1" x14ac:dyDescent="0.2">
      <c r="A82" s="536"/>
      <c r="B82" s="536"/>
    </row>
    <row r="83" spans="1:2" ht="12.75" customHeight="1" x14ac:dyDescent="0.2">
      <c r="A83" s="536"/>
      <c r="B83" s="536"/>
    </row>
    <row r="84" spans="1:2" ht="12.75" customHeight="1" x14ac:dyDescent="0.2">
      <c r="A84" s="536"/>
      <c r="B84" s="536"/>
    </row>
    <row r="85" spans="1:2" ht="12.75" customHeight="1" x14ac:dyDescent="0.2">
      <c r="A85" s="536"/>
      <c r="B85" s="536"/>
    </row>
    <row r="86" spans="1:2" ht="12.75" customHeight="1" x14ac:dyDescent="0.2">
      <c r="A86" s="536"/>
      <c r="B86" s="536"/>
    </row>
    <row r="87" spans="1:2" ht="12.75" customHeight="1" x14ac:dyDescent="0.2">
      <c r="A87" s="536"/>
      <c r="B87" s="536"/>
    </row>
    <row r="88" spans="1:2" ht="12.75" customHeight="1" x14ac:dyDescent="0.2">
      <c r="A88" s="536"/>
      <c r="B88" s="536"/>
    </row>
    <row r="89" spans="1:2" ht="12.75" customHeight="1" x14ac:dyDescent="0.2">
      <c r="A89" s="536"/>
      <c r="B89" s="536"/>
    </row>
    <row r="90" spans="1:2" ht="12.75" customHeight="1" x14ac:dyDescent="0.2">
      <c r="A90" s="536"/>
      <c r="B90" s="536"/>
    </row>
    <row r="91" spans="1:2" ht="12.75" customHeight="1" x14ac:dyDescent="0.2">
      <c r="A91" s="536"/>
      <c r="B91" s="536"/>
    </row>
    <row r="92" spans="1:2" ht="12.75" customHeight="1" x14ac:dyDescent="0.2">
      <c r="A92" s="536"/>
      <c r="B92" s="536"/>
    </row>
    <row r="93" spans="1:2" ht="12.75" customHeight="1" x14ac:dyDescent="0.2">
      <c r="A93" s="536"/>
      <c r="B93" s="536"/>
    </row>
    <row r="94" spans="1:2" ht="12.75" customHeight="1" x14ac:dyDescent="0.2">
      <c r="A94" s="536"/>
      <c r="B94" s="536"/>
    </row>
    <row r="95" spans="1:2" ht="12.75" customHeight="1" x14ac:dyDescent="0.2">
      <c r="A95" s="536"/>
      <c r="B95" s="536"/>
    </row>
    <row r="96" spans="1:2" ht="12.75" customHeight="1" x14ac:dyDescent="0.2">
      <c r="A96" s="536"/>
      <c r="B96" s="536"/>
    </row>
    <row r="97" spans="1:2" ht="12.75" customHeight="1" x14ac:dyDescent="0.2">
      <c r="A97" s="536"/>
      <c r="B97" s="536"/>
    </row>
    <row r="98" spans="1:2" ht="12.75" customHeight="1" x14ac:dyDescent="0.2">
      <c r="A98" s="536"/>
      <c r="B98" s="536"/>
    </row>
    <row r="99" spans="1:2" ht="12.75" customHeight="1" x14ac:dyDescent="0.2">
      <c r="A99" s="536"/>
      <c r="B99" s="536"/>
    </row>
    <row r="100" spans="1:2" ht="12.75" customHeight="1" x14ac:dyDescent="0.2">
      <c r="A100" s="536"/>
      <c r="B100" s="536"/>
    </row>
    <row r="101" spans="1:2" ht="12.75" customHeight="1" x14ac:dyDescent="0.2">
      <c r="A101" s="536"/>
      <c r="B101" s="536"/>
    </row>
    <row r="102" spans="1:2" ht="12.75" customHeight="1" x14ac:dyDescent="0.2">
      <c r="A102" s="536"/>
      <c r="B102" s="536"/>
    </row>
    <row r="103" spans="1:2" ht="12.75" customHeight="1" x14ac:dyDescent="0.2">
      <c r="A103" s="536"/>
      <c r="B103" s="536"/>
    </row>
    <row r="104" spans="1:2" ht="12.75" customHeight="1" x14ac:dyDescent="0.2">
      <c r="A104" s="536"/>
      <c r="B104" s="536"/>
    </row>
    <row r="105" spans="1:2" ht="12.75" customHeight="1" x14ac:dyDescent="0.2">
      <c r="A105" s="536"/>
      <c r="B105" s="536"/>
    </row>
    <row r="106" spans="1:2" ht="12.75" customHeight="1" x14ac:dyDescent="0.2">
      <c r="A106" s="536"/>
      <c r="B106" s="536"/>
    </row>
    <row r="107" spans="1:2" ht="12.75" customHeight="1" x14ac:dyDescent="0.2">
      <c r="A107" s="536"/>
      <c r="B107" s="536"/>
    </row>
    <row r="108" spans="1:2" ht="12.75" customHeight="1" x14ac:dyDescent="0.2">
      <c r="A108" s="536"/>
      <c r="B108" s="536"/>
    </row>
    <row r="109" spans="1:2" ht="12.75" customHeight="1" x14ac:dyDescent="0.2">
      <c r="A109" s="536"/>
      <c r="B109" s="536"/>
    </row>
    <row r="110" spans="1:2" ht="12.75" customHeight="1" x14ac:dyDescent="0.2">
      <c r="A110" s="536"/>
      <c r="B110" s="536"/>
    </row>
    <row r="111" spans="1:2" ht="12.75" customHeight="1" x14ac:dyDescent="0.2">
      <c r="A111" s="536"/>
      <c r="B111" s="536"/>
    </row>
    <row r="112" spans="1:2" ht="12.75" customHeight="1" x14ac:dyDescent="0.2">
      <c r="A112" s="536"/>
      <c r="B112" s="536"/>
    </row>
    <row r="113" spans="1:2" ht="12.75" customHeight="1" x14ac:dyDescent="0.2">
      <c r="A113" s="536"/>
      <c r="B113" s="536"/>
    </row>
    <row r="114" spans="1:2" ht="12.75" customHeight="1" x14ac:dyDescent="0.2">
      <c r="A114" s="536"/>
      <c r="B114" s="536"/>
    </row>
    <row r="115" spans="1:2" ht="12.75" customHeight="1" x14ac:dyDescent="0.2">
      <c r="A115" s="536"/>
      <c r="B115" s="536"/>
    </row>
    <row r="116" spans="1:2" ht="12.75" customHeight="1" x14ac:dyDescent="0.2">
      <c r="A116" s="536"/>
      <c r="B116" s="536"/>
    </row>
    <row r="117" spans="1:2" ht="12.75" customHeight="1" x14ac:dyDescent="0.2">
      <c r="A117" s="536"/>
      <c r="B117" s="536"/>
    </row>
    <row r="118" spans="1:2" ht="12.75" customHeight="1" x14ac:dyDescent="0.2">
      <c r="A118" s="536"/>
      <c r="B118" s="536"/>
    </row>
    <row r="119" spans="1:2" ht="12.75" customHeight="1" x14ac:dyDescent="0.2">
      <c r="A119" s="536"/>
      <c r="B119" s="536"/>
    </row>
    <row r="120" spans="1:2" ht="12.75" customHeight="1" x14ac:dyDescent="0.2">
      <c r="A120" s="536"/>
      <c r="B120" s="536"/>
    </row>
    <row r="121" spans="1:2" ht="12.75" customHeight="1" x14ac:dyDescent="0.2">
      <c r="A121" s="536"/>
      <c r="B121" s="536"/>
    </row>
    <row r="122" spans="1:2" ht="12.75" customHeight="1" x14ac:dyDescent="0.2">
      <c r="A122" s="536"/>
      <c r="B122" s="536"/>
    </row>
    <row r="123" spans="1:2" ht="12.75" customHeight="1" x14ac:dyDescent="0.2">
      <c r="A123" s="536"/>
      <c r="B123" s="536"/>
    </row>
    <row r="124" spans="1:2" ht="12.75" customHeight="1" x14ac:dyDescent="0.2">
      <c r="A124" s="536"/>
      <c r="B124" s="536"/>
    </row>
    <row r="125" spans="1:2" ht="12.75" customHeight="1" x14ac:dyDescent="0.2">
      <c r="A125" s="536"/>
      <c r="B125" s="536"/>
    </row>
    <row r="126" spans="1:2" ht="12.75" customHeight="1" x14ac:dyDescent="0.2">
      <c r="A126" s="536"/>
      <c r="B126" s="536"/>
    </row>
    <row r="127" spans="1:2" ht="12.75" customHeight="1" x14ac:dyDescent="0.2">
      <c r="A127" s="536"/>
      <c r="B127" s="536"/>
    </row>
    <row r="128" spans="1:2" ht="12.75" customHeight="1" x14ac:dyDescent="0.2">
      <c r="A128" s="536"/>
      <c r="B128" s="536"/>
    </row>
    <row r="129" spans="1:2" ht="12.75" customHeight="1" x14ac:dyDescent="0.2">
      <c r="A129" s="536"/>
      <c r="B129" s="536"/>
    </row>
    <row r="130" spans="1:2" ht="12.75" customHeight="1" x14ac:dyDescent="0.2">
      <c r="A130" s="536"/>
      <c r="B130" s="536"/>
    </row>
    <row r="131" spans="1:2" ht="12.75" customHeight="1" x14ac:dyDescent="0.2">
      <c r="A131" s="536"/>
      <c r="B131" s="536"/>
    </row>
    <row r="132" spans="1:2" ht="12.75" customHeight="1" x14ac:dyDescent="0.2">
      <c r="A132" s="536"/>
      <c r="B132" s="536"/>
    </row>
    <row r="133" spans="1:2" ht="12.75" customHeight="1" x14ac:dyDescent="0.2">
      <c r="A133" s="536"/>
      <c r="B133" s="536"/>
    </row>
    <row r="134" spans="1:2" ht="12.75" customHeight="1" x14ac:dyDescent="0.2">
      <c r="A134" s="536"/>
      <c r="B134" s="536"/>
    </row>
    <row r="135" spans="1:2" ht="12.75" customHeight="1" x14ac:dyDescent="0.2">
      <c r="A135" s="536"/>
      <c r="B135" s="536"/>
    </row>
    <row r="136" spans="1:2" ht="12.75" customHeight="1" x14ac:dyDescent="0.2">
      <c r="A136" s="536"/>
      <c r="B136" s="536"/>
    </row>
    <row r="137" spans="1:2" ht="12.75" customHeight="1" x14ac:dyDescent="0.2">
      <c r="A137" s="536"/>
      <c r="B137" s="536"/>
    </row>
    <row r="138" spans="1:2" ht="12.75" customHeight="1" x14ac:dyDescent="0.2">
      <c r="A138" s="536"/>
      <c r="B138" s="536"/>
    </row>
    <row r="139" spans="1:2" ht="12.75" customHeight="1" x14ac:dyDescent="0.2">
      <c r="A139" s="536"/>
      <c r="B139" s="536"/>
    </row>
    <row r="140" spans="1:2" ht="12.75" customHeight="1" x14ac:dyDescent="0.2">
      <c r="A140" s="536"/>
      <c r="B140" s="536"/>
    </row>
    <row r="141" spans="1:2" ht="12.75" customHeight="1" x14ac:dyDescent="0.2">
      <c r="A141" s="536"/>
      <c r="B141" s="536"/>
    </row>
    <row r="142" spans="1:2" ht="12.75" customHeight="1" x14ac:dyDescent="0.2">
      <c r="A142" s="536"/>
      <c r="B142" s="536"/>
    </row>
    <row r="143" spans="1:2" ht="12.75" customHeight="1" x14ac:dyDescent="0.2">
      <c r="A143" s="536"/>
      <c r="B143" s="536"/>
    </row>
    <row r="144" spans="1:2" ht="12.75" customHeight="1" x14ac:dyDescent="0.2">
      <c r="A144" s="536"/>
      <c r="B144" s="536"/>
    </row>
    <row r="145" spans="1:2" ht="12.75" customHeight="1" x14ac:dyDescent="0.2">
      <c r="A145" s="536"/>
      <c r="B145" s="536"/>
    </row>
    <row r="146" spans="1:2" ht="12.75" customHeight="1" x14ac:dyDescent="0.2">
      <c r="A146" s="536"/>
      <c r="B146" s="536"/>
    </row>
    <row r="147" spans="1:2" ht="12.75" customHeight="1" x14ac:dyDescent="0.2">
      <c r="A147" s="536"/>
      <c r="B147" s="536"/>
    </row>
    <row r="148" spans="1:2" ht="12.75" customHeight="1" x14ac:dyDescent="0.2">
      <c r="A148" s="536"/>
      <c r="B148" s="536"/>
    </row>
    <row r="149" spans="1:2" ht="12.75" customHeight="1" x14ac:dyDescent="0.2">
      <c r="A149" s="536"/>
      <c r="B149" s="536"/>
    </row>
    <row r="150" spans="1:2" ht="12.75" customHeight="1" x14ac:dyDescent="0.2">
      <c r="A150" s="536"/>
      <c r="B150" s="536"/>
    </row>
    <row r="151" spans="1:2" ht="12.75" customHeight="1" x14ac:dyDescent="0.2">
      <c r="A151" s="536"/>
      <c r="B151" s="536"/>
    </row>
    <row r="152" spans="1:2" ht="12.75" customHeight="1" x14ac:dyDescent="0.2">
      <c r="A152" s="536"/>
      <c r="B152" s="536"/>
    </row>
    <row r="153" spans="1:2" ht="12.75" customHeight="1" x14ac:dyDescent="0.2">
      <c r="A153" s="536"/>
      <c r="B153" s="536"/>
    </row>
    <row r="154" spans="1:2" ht="12.75" customHeight="1" x14ac:dyDescent="0.2">
      <c r="A154" s="536"/>
      <c r="B154" s="536"/>
    </row>
    <row r="155" spans="1:2" ht="12.75" customHeight="1" x14ac:dyDescent="0.2">
      <c r="A155" s="536"/>
      <c r="B155" s="536"/>
    </row>
    <row r="156" spans="1:2" ht="12.75" customHeight="1" x14ac:dyDescent="0.2">
      <c r="A156" s="536"/>
      <c r="B156" s="536"/>
    </row>
    <row r="157" spans="1:2" ht="12.75" customHeight="1" x14ac:dyDescent="0.2">
      <c r="A157" s="536"/>
      <c r="B157" s="536"/>
    </row>
    <row r="158" spans="1:2" ht="12.75" customHeight="1" x14ac:dyDescent="0.2">
      <c r="A158" s="536"/>
      <c r="B158" s="536"/>
    </row>
    <row r="159" spans="1:2" ht="12.75" customHeight="1" x14ac:dyDescent="0.2">
      <c r="A159" s="536"/>
      <c r="B159" s="536"/>
    </row>
    <row r="160" spans="1:2" ht="12.75" customHeight="1" x14ac:dyDescent="0.2">
      <c r="A160" s="536"/>
      <c r="B160" s="536"/>
    </row>
    <row r="161" spans="1:2" ht="12.75" customHeight="1" x14ac:dyDescent="0.2">
      <c r="A161" s="536"/>
      <c r="B161" s="536"/>
    </row>
    <row r="162" spans="1:2" ht="12.75" customHeight="1" x14ac:dyDescent="0.2">
      <c r="A162" s="536"/>
      <c r="B162" s="536"/>
    </row>
    <row r="163" spans="1:2" ht="12.75" customHeight="1" x14ac:dyDescent="0.2">
      <c r="A163" s="536"/>
      <c r="B163" s="536"/>
    </row>
    <row r="164" spans="1:2" ht="12.75" customHeight="1" x14ac:dyDescent="0.2">
      <c r="A164" s="536"/>
      <c r="B164" s="536"/>
    </row>
    <row r="165" spans="1:2" ht="12.75" customHeight="1" x14ac:dyDescent="0.2">
      <c r="A165" s="536"/>
      <c r="B165" s="536"/>
    </row>
    <row r="166" spans="1:2" ht="12.75" customHeight="1" x14ac:dyDescent="0.2">
      <c r="A166" s="536"/>
      <c r="B166" s="536"/>
    </row>
    <row r="167" spans="1:2" ht="12.75" customHeight="1" x14ac:dyDescent="0.2">
      <c r="A167" s="536"/>
      <c r="B167" s="536"/>
    </row>
    <row r="168" spans="1:2" ht="12.75" customHeight="1" x14ac:dyDescent="0.2">
      <c r="A168" s="536"/>
      <c r="B168" s="536"/>
    </row>
    <row r="169" spans="1:2" ht="12.75" customHeight="1" x14ac:dyDescent="0.2">
      <c r="A169" s="536"/>
      <c r="B169" s="536"/>
    </row>
    <row r="170" spans="1:2" ht="12.75" customHeight="1" x14ac:dyDescent="0.2">
      <c r="A170" s="536"/>
      <c r="B170" s="536"/>
    </row>
    <row r="171" spans="1:2" ht="12.75" customHeight="1" x14ac:dyDescent="0.2">
      <c r="A171" s="536"/>
      <c r="B171" s="536"/>
    </row>
    <row r="172" spans="1:2" ht="12.75" customHeight="1" x14ac:dyDescent="0.2">
      <c r="A172" s="536"/>
      <c r="B172" s="536"/>
    </row>
    <row r="173" spans="1:2" ht="12.75" customHeight="1" x14ac:dyDescent="0.2">
      <c r="A173" s="536"/>
      <c r="B173" s="536"/>
    </row>
    <row r="174" spans="1:2" ht="12.75" customHeight="1" x14ac:dyDescent="0.2">
      <c r="A174" s="536"/>
      <c r="B174" s="536"/>
    </row>
    <row r="175" spans="1:2" ht="12.75" customHeight="1" x14ac:dyDescent="0.2">
      <c r="A175" s="536"/>
      <c r="B175" s="536"/>
    </row>
    <row r="176" spans="1:2" ht="12.75" customHeight="1" x14ac:dyDescent="0.2">
      <c r="A176" s="536"/>
      <c r="B176" s="536"/>
    </row>
    <row r="177" spans="1:2" ht="12.75" customHeight="1" x14ac:dyDescent="0.2">
      <c r="A177" s="536"/>
      <c r="B177" s="536"/>
    </row>
    <row r="178" spans="1:2" ht="12.75" customHeight="1" x14ac:dyDescent="0.2">
      <c r="A178" s="536"/>
      <c r="B178" s="536"/>
    </row>
    <row r="179" spans="1:2" ht="12.75" customHeight="1" x14ac:dyDescent="0.2">
      <c r="A179" s="536"/>
      <c r="B179" s="536"/>
    </row>
    <row r="180" spans="1:2" ht="12.75" customHeight="1" x14ac:dyDescent="0.2">
      <c r="A180" s="536"/>
      <c r="B180" s="536"/>
    </row>
    <row r="181" spans="1:2" ht="12.75" customHeight="1" x14ac:dyDescent="0.2">
      <c r="A181" s="536"/>
      <c r="B181" s="536"/>
    </row>
    <row r="182" spans="1:2" ht="12.75" customHeight="1" x14ac:dyDescent="0.2">
      <c r="A182" s="536"/>
      <c r="B182" s="536"/>
    </row>
    <row r="183" spans="1:2" ht="12.75" customHeight="1" x14ac:dyDescent="0.2">
      <c r="A183" s="536"/>
      <c r="B183" s="536"/>
    </row>
    <row r="184" spans="1:2" ht="12.75" customHeight="1" x14ac:dyDescent="0.2">
      <c r="A184" s="536"/>
      <c r="B184" s="536"/>
    </row>
    <row r="185" spans="1:2" ht="12.75" customHeight="1" x14ac:dyDescent="0.2">
      <c r="A185" s="536"/>
      <c r="B185" s="536"/>
    </row>
    <row r="186" spans="1:2" ht="12.75" customHeight="1" x14ac:dyDescent="0.2">
      <c r="A186" s="536"/>
      <c r="B186" s="536"/>
    </row>
    <row r="187" spans="1:2" ht="12.75" customHeight="1" x14ac:dyDescent="0.2">
      <c r="A187" s="536"/>
      <c r="B187" s="536"/>
    </row>
    <row r="188" spans="1:2" ht="12.75" customHeight="1" x14ac:dyDescent="0.2">
      <c r="A188" s="536"/>
      <c r="B188" s="536"/>
    </row>
    <row r="189" spans="1:2" ht="12.75" customHeight="1" x14ac:dyDescent="0.2">
      <c r="A189" s="536"/>
      <c r="B189" s="536"/>
    </row>
    <row r="190" spans="1:2" ht="12.75" customHeight="1" x14ac:dyDescent="0.2">
      <c r="A190" s="536"/>
      <c r="B190" s="536"/>
    </row>
    <row r="191" spans="1:2" ht="12.75" customHeight="1" x14ac:dyDescent="0.2">
      <c r="A191" s="536"/>
      <c r="B191" s="536"/>
    </row>
    <row r="192" spans="1:2" ht="12.75" customHeight="1" x14ac:dyDescent="0.2">
      <c r="A192" s="536"/>
      <c r="B192" s="536"/>
    </row>
    <row r="193" spans="1:2" ht="12.75" customHeight="1" x14ac:dyDescent="0.2">
      <c r="A193" s="536"/>
      <c r="B193" s="536"/>
    </row>
    <row r="194" spans="1:2" ht="12.75" customHeight="1" x14ac:dyDescent="0.2">
      <c r="A194" s="536"/>
      <c r="B194" s="536"/>
    </row>
    <row r="195" spans="1:2" ht="12.75" customHeight="1" x14ac:dyDescent="0.2">
      <c r="A195" s="536"/>
      <c r="B195" s="536"/>
    </row>
    <row r="196" spans="1:2" ht="12.75" customHeight="1" x14ac:dyDescent="0.2">
      <c r="A196" s="536"/>
      <c r="B196" s="536"/>
    </row>
    <row r="197" spans="1:2" ht="12.75" customHeight="1" x14ac:dyDescent="0.2">
      <c r="A197" s="536"/>
      <c r="B197" s="536"/>
    </row>
    <row r="198" spans="1:2" ht="12.75" customHeight="1" x14ac:dyDescent="0.2">
      <c r="A198" s="536"/>
      <c r="B198" s="536"/>
    </row>
    <row r="199" spans="1:2" ht="12.75" customHeight="1" x14ac:dyDescent="0.2">
      <c r="A199" s="536"/>
      <c r="B199" s="536"/>
    </row>
    <row r="200" spans="1:2" ht="12.75" customHeight="1" x14ac:dyDescent="0.2">
      <c r="A200" s="536"/>
      <c r="B200" s="536"/>
    </row>
    <row r="201" spans="1:2" ht="12.75" customHeight="1" x14ac:dyDescent="0.2">
      <c r="A201" s="536"/>
      <c r="B201" s="536"/>
    </row>
    <row r="202" spans="1:2" ht="12.75" customHeight="1" x14ac:dyDescent="0.2">
      <c r="A202" s="536"/>
      <c r="B202" s="536"/>
    </row>
    <row r="203" spans="1:2" ht="12.75" customHeight="1" x14ac:dyDescent="0.2">
      <c r="A203" s="536"/>
      <c r="B203" s="536"/>
    </row>
    <row r="204" spans="1:2" ht="12.75" customHeight="1" x14ac:dyDescent="0.2">
      <c r="A204" s="536"/>
      <c r="B204" s="536"/>
    </row>
    <row r="205" spans="1:2" ht="12.75" customHeight="1" x14ac:dyDescent="0.2">
      <c r="A205" s="536"/>
      <c r="B205" s="536"/>
    </row>
    <row r="206" spans="1:2" ht="12.75" customHeight="1" x14ac:dyDescent="0.2">
      <c r="A206" s="536"/>
      <c r="B206" s="536"/>
    </row>
    <row r="207" spans="1:2" ht="12.75" customHeight="1" x14ac:dyDescent="0.2">
      <c r="A207" s="536"/>
      <c r="B207" s="536"/>
    </row>
    <row r="208" spans="1:2" ht="12.75" customHeight="1" x14ac:dyDescent="0.2">
      <c r="A208" s="536"/>
      <c r="B208" s="536"/>
    </row>
    <row r="209" spans="1:2" ht="12.75" customHeight="1" x14ac:dyDescent="0.2">
      <c r="A209" s="536"/>
      <c r="B209" s="536"/>
    </row>
    <row r="210" spans="1:2" ht="12.75" customHeight="1" x14ac:dyDescent="0.2">
      <c r="A210" s="536"/>
      <c r="B210" s="536"/>
    </row>
    <row r="211" spans="1:2" ht="12.75" customHeight="1" x14ac:dyDescent="0.2">
      <c r="A211" s="536"/>
      <c r="B211" s="536"/>
    </row>
    <row r="212" spans="1:2" ht="12.75" customHeight="1" x14ac:dyDescent="0.2">
      <c r="A212" s="536"/>
      <c r="B212" s="536"/>
    </row>
    <row r="213" spans="1:2" ht="12.75" customHeight="1" x14ac:dyDescent="0.2">
      <c r="A213" s="536"/>
      <c r="B213" s="536"/>
    </row>
    <row r="214" spans="1:2" ht="12.75" customHeight="1" x14ac:dyDescent="0.2">
      <c r="A214" s="536"/>
      <c r="B214" s="536"/>
    </row>
    <row r="215" spans="1:2" ht="12.75" customHeight="1" x14ac:dyDescent="0.2">
      <c r="A215" s="536"/>
      <c r="B215" s="536"/>
    </row>
    <row r="216" spans="1:2" ht="12.75" customHeight="1" x14ac:dyDescent="0.2">
      <c r="A216" s="536"/>
      <c r="B216" s="536"/>
    </row>
    <row r="217" spans="1:2" ht="12.75" customHeight="1" x14ac:dyDescent="0.2">
      <c r="A217" s="536"/>
      <c r="B217" s="536"/>
    </row>
    <row r="218" spans="1:2" ht="12.75" customHeight="1" x14ac:dyDescent="0.2">
      <c r="A218" s="536"/>
      <c r="B218" s="536"/>
    </row>
    <row r="219" spans="1:2" ht="12.75" customHeight="1" x14ac:dyDescent="0.2">
      <c r="A219" s="536"/>
      <c r="B219" s="536"/>
    </row>
    <row r="220" spans="1:2" ht="12.75" customHeight="1" x14ac:dyDescent="0.2">
      <c r="A220" s="536"/>
      <c r="B220" s="536"/>
    </row>
    <row r="221" spans="1:2" ht="12.75" customHeight="1" x14ac:dyDescent="0.2">
      <c r="A221" s="536"/>
      <c r="B221" s="536"/>
    </row>
    <row r="222" spans="1:2" ht="12.75" customHeight="1" x14ac:dyDescent="0.2">
      <c r="A222" s="536"/>
      <c r="B222" s="536"/>
    </row>
    <row r="223" spans="1:2" ht="12.75" customHeight="1" x14ac:dyDescent="0.2">
      <c r="A223" s="536"/>
      <c r="B223" s="536"/>
    </row>
    <row r="224" spans="1:2" ht="12.75" customHeight="1" x14ac:dyDescent="0.2">
      <c r="A224" s="536"/>
      <c r="B224" s="536"/>
    </row>
    <row r="225" spans="1:2" ht="12.75" customHeight="1" x14ac:dyDescent="0.2">
      <c r="A225" s="536"/>
      <c r="B225" s="536"/>
    </row>
    <row r="226" spans="1:2" ht="12.75" customHeight="1" x14ac:dyDescent="0.2">
      <c r="A226" s="536"/>
      <c r="B226" s="536"/>
    </row>
    <row r="227" spans="1:2" ht="12.75" customHeight="1" x14ac:dyDescent="0.2">
      <c r="A227" s="536"/>
      <c r="B227" s="536"/>
    </row>
    <row r="228" spans="1:2" ht="12.75" customHeight="1" x14ac:dyDescent="0.2">
      <c r="A228" s="536"/>
      <c r="B228" s="536"/>
    </row>
    <row r="229" spans="1:2" ht="12.75" customHeight="1" x14ac:dyDescent="0.2">
      <c r="A229" s="536"/>
      <c r="B229" s="536"/>
    </row>
    <row r="230" spans="1:2" ht="12.75" customHeight="1" x14ac:dyDescent="0.2">
      <c r="A230" s="536"/>
      <c r="B230" s="536"/>
    </row>
    <row r="231" spans="1:2" ht="12.75" customHeight="1" x14ac:dyDescent="0.2">
      <c r="A231" s="536"/>
      <c r="B231" s="536"/>
    </row>
    <row r="232" spans="1:2" ht="12.75" customHeight="1" x14ac:dyDescent="0.2">
      <c r="A232" s="536"/>
      <c r="B232" s="536"/>
    </row>
    <row r="233" spans="1:2" ht="12.75" customHeight="1" x14ac:dyDescent="0.2">
      <c r="A233" s="536"/>
      <c r="B233" s="536"/>
    </row>
    <row r="234" spans="1:2" ht="12.75" customHeight="1" x14ac:dyDescent="0.2">
      <c r="A234" s="536"/>
      <c r="B234" s="536"/>
    </row>
    <row r="235" spans="1:2" ht="12.75" customHeight="1" x14ac:dyDescent="0.2">
      <c r="A235" s="536"/>
      <c r="B235" s="536"/>
    </row>
    <row r="236" spans="1:2" ht="12.75" customHeight="1" x14ac:dyDescent="0.2">
      <c r="A236" s="536"/>
      <c r="B236" s="536"/>
    </row>
    <row r="237" spans="1:2" ht="12.75" customHeight="1" x14ac:dyDescent="0.2">
      <c r="A237" s="536"/>
      <c r="B237" s="536"/>
    </row>
    <row r="238" spans="1:2" ht="12.75" customHeight="1" x14ac:dyDescent="0.2">
      <c r="A238" s="536"/>
      <c r="B238" s="536"/>
    </row>
    <row r="239" spans="1:2" ht="12.75" customHeight="1" x14ac:dyDescent="0.2">
      <c r="A239" s="536"/>
      <c r="B239" s="536"/>
    </row>
    <row r="240" spans="1:2" ht="12.75" customHeight="1" x14ac:dyDescent="0.2">
      <c r="A240" s="536"/>
      <c r="B240" s="536"/>
    </row>
    <row r="241" spans="1:2" ht="12.75" customHeight="1" x14ac:dyDescent="0.2">
      <c r="A241" s="536"/>
      <c r="B241" s="536"/>
    </row>
    <row r="242" spans="1:2" ht="12.75" customHeight="1" x14ac:dyDescent="0.2">
      <c r="A242" s="536"/>
      <c r="B242" s="536"/>
    </row>
    <row r="243" spans="1:2" ht="12.75" customHeight="1" x14ac:dyDescent="0.2">
      <c r="A243" s="536"/>
      <c r="B243" s="536"/>
    </row>
    <row r="244" spans="1:2" ht="12.75" customHeight="1" x14ac:dyDescent="0.2">
      <c r="A244" s="536"/>
      <c r="B244" s="536"/>
    </row>
    <row r="245" spans="1:2" ht="12.75" customHeight="1" x14ac:dyDescent="0.2">
      <c r="A245" s="536"/>
      <c r="B245" s="536"/>
    </row>
    <row r="246" spans="1:2" ht="12.75" customHeight="1" x14ac:dyDescent="0.2">
      <c r="A246" s="536"/>
      <c r="B246" s="536"/>
    </row>
    <row r="247" spans="1:2" ht="12.75" customHeight="1" x14ac:dyDescent="0.2">
      <c r="A247" s="536"/>
      <c r="B247" s="536"/>
    </row>
    <row r="248" spans="1:2" ht="12.75" customHeight="1" x14ac:dyDescent="0.2">
      <c r="A248" s="536"/>
      <c r="B248" s="536"/>
    </row>
    <row r="249" spans="1:2" ht="12.75" customHeight="1" x14ac:dyDescent="0.2">
      <c r="A249" s="536"/>
      <c r="B249" s="536"/>
    </row>
    <row r="250" spans="1:2" ht="12.75" customHeight="1" x14ac:dyDescent="0.2">
      <c r="A250" s="536"/>
      <c r="B250" s="536"/>
    </row>
    <row r="251" spans="1:2" ht="12.75" customHeight="1" x14ac:dyDescent="0.2">
      <c r="A251" s="536"/>
      <c r="B251" s="536"/>
    </row>
    <row r="252" spans="1:2" ht="12.75" customHeight="1" x14ac:dyDescent="0.2">
      <c r="A252" s="536"/>
      <c r="B252" s="536"/>
    </row>
    <row r="253" spans="1:2" ht="12.75" customHeight="1" x14ac:dyDescent="0.2">
      <c r="A253" s="536"/>
      <c r="B253" s="536"/>
    </row>
    <row r="254" spans="1:2" ht="12.75" customHeight="1" x14ac:dyDescent="0.2">
      <c r="A254" s="536"/>
      <c r="B254" s="536"/>
    </row>
    <row r="255" spans="1:2" ht="12.75" customHeight="1" x14ac:dyDescent="0.2">
      <c r="A255" s="536"/>
      <c r="B255" s="536"/>
    </row>
    <row r="256" spans="1:2" ht="12.75" customHeight="1" x14ac:dyDescent="0.2">
      <c r="A256" s="536"/>
      <c r="B256" s="536"/>
    </row>
    <row r="257" spans="1:2" ht="12.75" customHeight="1" x14ac:dyDescent="0.2">
      <c r="A257" s="536"/>
      <c r="B257" s="536"/>
    </row>
    <row r="258" spans="1:2" ht="12.75" customHeight="1" x14ac:dyDescent="0.2">
      <c r="A258" s="536"/>
      <c r="B258" s="536"/>
    </row>
    <row r="259" spans="1:2" ht="12.75" customHeight="1" x14ac:dyDescent="0.2">
      <c r="A259" s="536"/>
      <c r="B259" s="536"/>
    </row>
    <row r="260" spans="1:2" ht="12.75" customHeight="1" x14ac:dyDescent="0.2">
      <c r="A260" s="536"/>
      <c r="B260" s="536"/>
    </row>
    <row r="261" spans="1:2" ht="12.75" customHeight="1" x14ac:dyDescent="0.2">
      <c r="A261" s="536"/>
      <c r="B261" s="536"/>
    </row>
    <row r="262" spans="1:2" ht="12.75" customHeight="1" x14ac:dyDescent="0.2">
      <c r="A262" s="536"/>
      <c r="B262" s="536"/>
    </row>
    <row r="263" spans="1:2" ht="12.75" customHeight="1" x14ac:dyDescent="0.2">
      <c r="A263" s="536"/>
      <c r="B263" s="536"/>
    </row>
    <row r="264" spans="1:2" ht="12.75" customHeight="1" x14ac:dyDescent="0.2">
      <c r="A264" s="536"/>
      <c r="B264" s="536"/>
    </row>
    <row r="265" spans="1:2" ht="12.75" customHeight="1" x14ac:dyDescent="0.2">
      <c r="A265" s="536"/>
      <c r="B265" s="536"/>
    </row>
    <row r="266" spans="1:2" ht="12.75" customHeight="1" x14ac:dyDescent="0.2">
      <c r="A266" s="536"/>
      <c r="B266" s="536"/>
    </row>
    <row r="267" spans="1:2" ht="12.75" customHeight="1" x14ac:dyDescent="0.2">
      <c r="A267" s="536"/>
      <c r="B267" s="536"/>
    </row>
    <row r="268" spans="1:2" ht="12.75" customHeight="1" x14ac:dyDescent="0.2">
      <c r="A268" s="536"/>
      <c r="B268" s="536"/>
    </row>
    <row r="269" spans="1:2" ht="12.75" customHeight="1" x14ac:dyDescent="0.2">
      <c r="A269" s="536"/>
      <c r="B269" s="536"/>
    </row>
    <row r="270" spans="1:2" ht="12.75" customHeight="1" x14ac:dyDescent="0.2">
      <c r="A270" s="536"/>
      <c r="B270" s="536"/>
    </row>
    <row r="271" spans="1:2" ht="12.75" customHeight="1" x14ac:dyDescent="0.2">
      <c r="A271" s="536"/>
      <c r="B271" s="536"/>
    </row>
    <row r="272" spans="1:2" ht="12.75" customHeight="1" x14ac:dyDescent="0.2">
      <c r="A272" s="536"/>
      <c r="B272" s="536"/>
    </row>
    <row r="273" spans="1:2" ht="12.75" customHeight="1" x14ac:dyDescent="0.2">
      <c r="A273" s="536"/>
      <c r="B273" s="536"/>
    </row>
    <row r="274" spans="1:2" ht="12.75" customHeight="1" x14ac:dyDescent="0.2">
      <c r="A274" s="536"/>
      <c r="B274" s="536"/>
    </row>
    <row r="275" spans="1:2" ht="12.75" customHeight="1" x14ac:dyDescent="0.2">
      <c r="A275" s="536"/>
      <c r="B275" s="536"/>
    </row>
    <row r="276" spans="1:2" ht="12.75" customHeight="1" x14ac:dyDescent="0.2">
      <c r="A276" s="536"/>
      <c r="B276" s="536"/>
    </row>
    <row r="277" spans="1:2" ht="12.75" customHeight="1" x14ac:dyDescent="0.2">
      <c r="A277" s="536"/>
      <c r="B277" s="536"/>
    </row>
    <row r="278" spans="1:2" ht="12.75" customHeight="1" x14ac:dyDescent="0.2">
      <c r="A278" s="536"/>
      <c r="B278" s="536"/>
    </row>
    <row r="279" spans="1:2" ht="12.75" customHeight="1" x14ac:dyDescent="0.2">
      <c r="A279" s="536"/>
      <c r="B279" s="536"/>
    </row>
    <row r="280" spans="1:2" ht="12.75" customHeight="1" x14ac:dyDescent="0.2">
      <c r="A280" s="536"/>
      <c r="B280" s="536"/>
    </row>
    <row r="281" spans="1:2" ht="12.75" customHeight="1" x14ac:dyDescent="0.2">
      <c r="A281" s="536"/>
      <c r="B281" s="536"/>
    </row>
    <row r="282" spans="1:2" ht="12.75" customHeight="1" x14ac:dyDescent="0.2">
      <c r="A282" s="536"/>
      <c r="B282" s="536"/>
    </row>
    <row r="283" spans="1:2" ht="12.75" customHeight="1" x14ac:dyDescent="0.2">
      <c r="A283" s="536"/>
      <c r="B283" s="536"/>
    </row>
    <row r="284" spans="1:2" ht="12.75" customHeight="1" x14ac:dyDescent="0.2">
      <c r="A284" s="536"/>
      <c r="B284" s="536"/>
    </row>
    <row r="285" spans="1:2" ht="12.75" customHeight="1" x14ac:dyDescent="0.2">
      <c r="A285" s="536"/>
      <c r="B285" s="536"/>
    </row>
    <row r="286" spans="1:2" ht="12.75" customHeight="1" x14ac:dyDescent="0.2">
      <c r="A286" s="536"/>
      <c r="B286" s="536"/>
    </row>
    <row r="287" spans="1:2" ht="12.75" customHeight="1" x14ac:dyDescent="0.2">
      <c r="A287" s="536"/>
      <c r="B287" s="536"/>
    </row>
    <row r="288" spans="1:2" ht="12.75" customHeight="1" x14ac:dyDescent="0.2">
      <c r="A288" s="536"/>
      <c r="B288" s="536"/>
    </row>
    <row r="289" spans="1:2" ht="12.75" customHeight="1" x14ac:dyDescent="0.2">
      <c r="A289" s="536"/>
      <c r="B289" s="536"/>
    </row>
    <row r="290" spans="1:2" ht="12.75" customHeight="1" x14ac:dyDescent="0.2">
      <c r="A290" s="536"/>
      <c r="B290" s="536"/>
    </row>
    <row r="291" spans="1:2" ht="12.75" customHeight="1" x14ac:dyDescent="0.2">
      <c r="A291" s="536"/>
      <c r="B291" s="536"/>
    </row>
    <row r="292" spans="1:2" ht="12.75" customHeight="1" x14ac:dyDescent="0.2">
      <c r="A292" s="536"/>
      <c r="B292" s="536"/>
    </row>
    <row r="293" spans="1:2" ht="12.75" customHeight="1" x14ac:dyDescent="0.2">
      <c r="A293" s="536"/>
      <c r="B293" s="536"/>
    </row>
    <row r="294" spans="1:2" ht="12.75" customHeight="1" x14ac:dyDescent="0.2">
      <c r="A294" s="536"/>
      <c r="B294" s="536"/>
    </row>
    <row r="295" spans="1:2" ht="12.75" customHeight="1" x14ac:dyDescent="0.2">
      <c r="A295" s="536"/>
      <c r="B295" s="536"/>
    </row>
    <row r="296" spans="1:2" ht="12.75" customHeight="1" x14ac:dyDescent="0.2">
      <c r="A296" s="536"/>
      <c r="B296" s="536"/>
    </row>
    <row r="297" spans="1:2" ht="12.75" customHeight="1" x14ac:dyDescent="0.2">
      <c r="A297" s="536"/>
      <c r="B297" s="536"/>
    </row>
    <row r="298" spans="1:2" ht="12.75" customHeight="1" x14ac:dyDescent="0.2">
      <c r="A298" s="536"/>
      <c r="B298" s="536"/>
    </row>
    <row r="299" spans="1:2" ht="12.75" customHeight="1" x14ac:dyDescent="0.2">
      <c r="A299" s="536"/>
      <c r="B299" s="536"/>
    </row>
    <row r="300" spans="1:2" ht="12.75" customHeight="1" x14ac:dyDescent="0.2">
      <c r="A300" s="536"/>
      <c r="B300" s="536"/>
    </row>
    <row r="301" spans="1:2" ht="12.75" customHeight="1" x14ac:dyDescent="0.2">
      <c r="A301" s="536"/>
      <c r="B301" s="536"/>
    </row>
    <row r="302" spans="1:2" ht="12.75" customHeight="1" x14ac:dyDescent="0.2">
      <c r="A302" s="536"/>
      <c r="B302" s="536"/>
    </row>
    <row r="303" spans="1:2" ht="12.75" customHeight="1" x14ac:dyDescent="0.2">
      <c r="A303" s="536"/>
      <c r="B303" s="536"/>
    </row>
    <row r="304" spans="1:2" ht="12.75" customHeight="1" x14ac:dyDescent="0.2">
      <c r="A304" s="536"/>
      <c r="B304" s="536"/>
    </row>
    <row r="305" spans="1:2" ht="12.75" customHeight="1" x14ac:dyDescent="0.2">
      <c r="A305" s="536"/>
      <c r="B305" s="536"/>
    </row>
    <row r="306" spans="1:2" ht="12.75" customHeight="1" x14ac:dyDescent="0.2">
      <c r="A306" s="536"/>
      <c r="B306" s="536"/>
    </row>
    <row r="307" spans="1:2" ht="12.75" customHeight="1" x14ac:dyDescent="0.2">
      <c r="A307" s="536"/>
      <c r="B307" s="536"/>
    </row>
    <row r="308" spans="1:2" ht="12.75" customHeight="1" x14ac:dyDescent="0.2">
      <c r="A308" s="536"/>
      <c r="B308" s="536"/>
    </row>
    <row r="309" spans="1:2" ht="12.75" customHeight="1" x14ac:dyDescent="0.2">
      <c r="A309" s="536"/>
      <c r="B309" s="536"/>
    </row>
    <row r="310" spans="1:2" ht="12.75" customHeight="1" x14ac:dyDescent="0.2">
      <c r="A310" s="536"/>
      <c r="B310" s="536"/>
    </row>
    <row r="311" spans="1:2" ht="12.75" customHeight="1" x14ac:dyDescent="0.2">
      <c r="A311" s="536"/>
      <c r="B311" s="536"/>
    </row>
    <row r="312" spans="1:2" ht="12.75" customHeight="1" x14ac:dyDescent="0.2">
      <c r="A312" s="536"/>
      <c r="B312" s="536"/>
    </row>
    <row r="313" spans="1:2" ht="12.75" customHeight="1" x14ac:dyDescent="0.2">
      <c r="A313" s="536"/>
      <c r="B313" s="536"/>
    </row>
    <row r="314" spans="1:2" ht="12.75" customHeight="1" x14ac:dyDescent="0.2">
      <c r="A314" s="536"/>
      <c r="B314" s="536"/>
    </row>
    <row r="315" spans="1:2" ht="12.75" customHeight="1" x14ac:dyDescent="0.2">
      <c r="A315" s="536"/>
      <c r="B315" s="536"/>
    </row>
    <row r="316" spans="1:2" ht="12.75" customHeight="1" x14ac:dyDescent="0.2">
      <c r="A316" s="536"/>
      <c r="B316" s="536"/>
    </row>
    <row r="317" spans="1:2" ht="12.75" customHeight="1" x14ac:dyDescent="0.2">
      <c r="A317" s="536"/>
      <c r="B317" s="536"/>
    </row>
    <row r="318" spans="1:2" ht="12.75" customHeight="1" x14ac:dyDescent="0.2">
      <c r="A318" s="536"/>
      <c r="B318" s="536"/>
    </row>
    <row r="319" spans="1:2" ht="12.75" customHeight="1" x14ac:dyDescent="0.2">
      <c r="A319" s="536"/>
      <c r="B319" s="536"/>
    </row>
    <row r="320" spans="1:2" ht="12.75" customHeight="1" x14ac:dyDescent="0.2">
      <c r="A320" s="536"/>
      <c r="B320" s="536"/>
    </row>
    <row r="321" spans="1:2" ht="12.75" customHeight="1" x14ac:dyDescent="0.2">
      <c r="A321" s="536"/>
      <c r="B321" s="536"/>
    </row>
    <row r="322" spans="1:2" ht="12.75" customHeight="1" x14ac:dyDescent="0.2">
      <c r="A322" s="536"/>
      <c r="B322" s="536"/>
    </row>
    <row r="323" spans="1:2" ht="12.75" customHeight="1" x14ac:dyDescent="0.2">
      <c r="A323" s="536"/>
      <c r="B323" s="536"/>
    </row>
    <row r="324" spans="1:2" ht="12.75" customHeight="1" x14ac:dyDescent="0.2">
      <c r="A324" s="536"/>
      <c r="B324" s="536"/>
    </row>
    <row r="325" spans="1:2" ht="12.75" customHeight="1" x14ac:dyDescent="0.2">
      <c r="A325" s="536"/>
      <c r="B325" s="536"/>
    </row>
    <row r="326" spans="1:2" ht="12.75" customHeight="1" x14ac:dyDescent="0.2">
      <c r="A326" s="536"/>
      <c r="B326" s="536"/>
    </row>
    <row r="327" spans="1:2" ht="12.75" customHeight="1" x14ac:dyDescent="0.2">
      <c r="A327" s="536"/>
      <c r="B327" s="536"/>
    </row>
    <row r="328" spans="1:2" ht="12.75" customHeight="1" x14ac:dyDescent="0.2">
      <c r="A328" s="536"/>
      <c r="B328" s="536"/>
    </row>
    <row r="329" spans="1:2" ht="12.75" customHeight="1" x14ac:dyDescent="0.2">
      <c r="A329" s="536"/>
      <c r="B329" s="536"/>
    </row>
    <row r="330" spans="1:2" ht="12.75" customHeight="1" x14ac:dyDescent="0.2">
      <c r="A330" s="536"/>
      <c r="B330" s="536"/>
    </row>
    <row r="331" spans="1:2" ht="12.75" customHeight="1" x14ac:dyDescent="0.2">
      <c r="A331" s="536"/>
      <c r="B331" s="536"/>
    </row>
    <row r="332" spans="1:2" ht="12.75" customHeight="1" x14ac:dyDescent="0.2">
      <c r="A332" s="536"/>
      <c r="B332" s="536"/>
    </row>
    <row r="333" spans="1:2" ht="12.75" customHeight="1" x14ac:dyDescent="0.2">
      <c r="A333" s="536"/>
      <c r="B333" s="536"/>
    </row>
    <row r="334" spans="1:2" ht="12.75" customHeight="1" x14ac:dyDescent="0.2">
      <c r="A334" s="536"/>
      <c r="B334" s="536"/>
    </row>
    <row r="335" spans="1:2" ht="12.75" customHeight="1" x14ac:dyDescent="0.2">
      <c r="A335" s="536"/>
      <c r="B335" s="536"/>
    </row>
    <row r="336" spans="1:2" ht="12.75" customHeight="1" x14ac:dyDescent="0.2">
      <c r="A336" s="536"/>
      <c r="B336" s="536"/>
    </row>
    <row r="337" spans="1:2" ht="12.75" customHeight="1" x14ac:dyDescent="0.2">
      <c r="A337" s="536"/>
      <c r="B337" s="536"/>
    </row>
    <row r="338" spans="1:2" ht="12.75" customHeight="1" x14ac:dyDescent="0.2">
      <c r="A338" s="536"/>
      <c r="B338" s="536"/>
    </row>
    <row r="339" spans="1:2" ht="12.75" customHeight="1" x14ac:dyDescent="0.2">
      <c r="A339" s="536"/>
      <c r="B339" s="536"/>
    </row>
    <row r="340" spans="1:2" ht="12.75" customHeight="1" x14ac:dyDescent="0.2">
      <c r="A340" s="536"/>
      <c r="B340" s="536"/>
    </row>
    <row r="341" spans="1:2" ht="12.75" customHeight="1" x14ac:dyDescent="0.2">
      <c r="A341" s="536"/>
      <c r="B341" s="536"/>
    </row>
    <row r="342" spans="1:2" ht="12.75" customHeight="1" x14ac:dyDescent="0.2">
      <c r="A342" s="536"/>
      <c r="B342" s="536"/>
    </row>
    <row r="343" spans="1:2" ht="12.75" customHeight="1" x14ac:dyDescent="0.2">
      <c r="A343" s="536"/>
      <c r="B343" s="536"/>
    </row>
    <row r="344" spans="1:2" ht="12.75" customHeight="1" x14ac:dyDescent="0.2">
      <c r="A344" s="536"/>
      <c r="B344" s="536"/>
    </row>
    <row r="345" spans="1:2" ht="12.75" customHeight="1" x14ac:dyDescent="0.2">
      <c r="A345" s="536"/>
      <c r="B345" s="536"/>
    </row>
    <row r="346" spans="1:2" ht="12.75" customHeight="1" x14ac:dyDescent="0.2">
      <c r="A346" s="536"/>
      <c r="B346" s="536"/>
    </row>
    <row r="347" spans="1:2" ht="12.75" customHeight="1" x14ac:dyDescent="0.2">
      <c r="A347" s="536"/>
      <c r="B347" s="536"/>
    </row>
    <row r="348" spans="1:2" ht="12.75" customHeight="1" x14ac:dyDescent="0.2">
      <c r="A348" s="536"/>
      <c r="B348" s="536"/>
    </row>
    <row r="349" spans="1:2" ht="12.75" customHeight="1" x14ac:dyDescent="0.2">
      <c r="A349" s="536"/>
      <c r="B349" s="536"/>
    </row>
    <row r="350" spans="1:2" ht="12.75" customHeight="1" x14ac:dyDescent="0.2">
      <c r="A350" s="536"/>
      <c r="B350" s="536"/>
    </row>
    <row r="351" spans="1:2" ht="12.75" customHeight="1" x14ac:dyDescent="0.2">
      <c r="A351" s="536"/>
      <c r="B351" s="536"/>
    </row>
    <row r="352" spans="1:2" ht="12.75" customHeight="1" x14ac:dyDescent="0.2">
      <c r="A352" s="536"/>
      <c r="B352" s="536"/>
    </row>
    <row r="353" spans="1:2" ht="12.75" customHeight="1" x14ac:dyDescent="0.2">
      <c r="A353" s="536"/>
      <c r="B353" s="536"/>
    </row>
    <row r="354" spans="1:2" ht="12.75" customHeight="1" x14ac:dyDescent="0.2">
      <c r="A354" s="536"/>
      <c r="B354" s="536"/>
    </row>
    <row r="355" spans="1:2" ht="12.75" customHeight="1" x14ac:dyDescent="0.2">
      <c r="A355" s="536"/>
      <c r="B355" s="536"/>
    </row>
    <row r="356" spans="1:2" ht="12.75" customHeight="1" x14ac:dyDescent="0.2">
      <c r="A356" s="536"/>
      <c r="B356" s="536"/>
    </row>
    <row r="357" spans="1:2" ht="12.75" customHeight="1" x14ac:dyDescent="0.2">
      <c r="A357" s="536"/>
      <c r="B357" s="536"/>
    </row>
    <row r="358" spans="1:2" ht="12.75" customHeight="1" x14ac:dyDescent="0.2">
      <c r="A358" s="536"/>
      <c r="B358" s="536"/>
    </row>
    <row r="359" spans="1:2" ht="12.75" customHeight="1" x14ac:dyDescent="0.2">
      <c r="A359" s="536"/>
      <c r="B359" s="536"/>
    </row>
    <row r="360" spans="1:2" ht="12.75" customHeight="1" x14ac:dyDescent="0.2">
      <c r="A360" s="536"/>
      <c r="B360" s="536"/>
    </row>
    <row r="361" spans="1:2" ht="12.75" customHeight="1" x14ac:dyDescent="0.2">
      <c r="A361" s="536"/>
      <c r="B361" s="536"/>
    </row>
    <row r="362" spans="1:2" ht="12.75" customHeight="1" x14ac:dyDescent="0.2">
      <c r="A362" s="536"/>
      <c r="B362" s="536"/>
    </row>
    <row r="363" spans="1:2" ht="12.75" customHeight="1" x14ac:dyDescent="0.2">
      <c r="A363" s="536"/>
      <c r="B363" s="536"/>
    </row>
    <row r="364" spans="1:2" ht="12.75" customHeight="1" x14ac:dyDescent="0.2">
      <c r="A364" s="536"/>
      <c r="B364" s="536"/>
    </row>
    <row r="365" spans="1:2" ht="12.75" customHeight="1" x14ac:dyDescent="0.2">
      <c r="A365" s="536"/>
      <c r="B365" s="536"/>
    </row>
    <row r="366" spans="1:2" ht="12.75" customHeight="1" x14ac:dyDescent="0.2">
      <c r="A366" s="536"/>
      <c r="B366" s="536"/>
    </row>
    <row r="367" spans="1:2" ht="12.75" customHeight="1" x14ac:dyDescent="0.2">
      <c r="A367" s="536"/>
      <c r="B367" s="536"/>
    </row>
    <row r="368" spans="1:2" ht="12.75" customHeight="1" x14ac:dyDescent="0.2">
      <c r="A368" s="536"/>
      <c r="B368" s="536"/>
    </row>
    <row r="369" spans="1:2" ht="12.75" customHeight="1" x14ac:dyDescent="0.2">
      <c r="A369" s="536"/>
      <c r="B369" s="536"/>
    </row>
    <row r="370" spans="1:2" ht="12.75" customHeight="1" x14ac:dyDescent="0.2">
      <c r="A370" s="536"/>
      <c r="B370" s="536"/>
    </row>
    <row r="371" spans="1:2" ht="12.75" customHeight="1" x14ac:dyDescent="0.2">
      <c r="A371" s="536"/>
      <c r="B371" s="536"/>
    </row>
    <row r="372" spans="1:2" ht="12.75" customHeight="1" x14ac:dyDescent="0.2">
      <c r="A372" s="536"/>
      <c r="B372" s="536"/>
    </row>
    <row r="373" spans="1:2" ht="12.75" customHeight="1" x14ac:dyDescent="0.2">
      <c r="A373" s="536"/>
      <c r="B373" s="536"/>
    </row>
    <row r="374" spans="1:2" ht="12.75" customHeight="1" x14ac:dyDescent="0.2">
      <c r="A374" s="536"/>
      <c r="B374" s="536"/>
    </row>
    <row r="375" spans="1:2" ht="12.75" customHeight="1" x14ac:dyDescent="0.2">
      <c r="A375" s="536"/>
      <c r="B375" s="536"/>
    </row>
    <row r="376" spans="1:2" ht="12.75" customHeight="1" x14ac:dyDescent="0.2">
      <c r="A376" s="536"/>
      <c r="B376" s="536"/>
    </row>
    <row r="377" spans="1:2" ht="12.75" customHeight="1" x14ac:dyDescent="0.2">
      <c r="A377" s="536"/>
      <c r="B377" s="536"/>
    </row>
    <row r="378" spans="1:2" ht="12.75" customHeight="1" x14ac:dyDescent="0.2">
      <c r="A378" s="536"/>
      <c r="B378" s="536"/>
    </row>
    <row r="379" spans="1:2" ht="12.75" customHeight="1" x14ac:dyDescent="0.2">
      <c r="A379" s="536"/>
      <c r="B379" s="536"/>
    </row>
    <row r="380" spans="1:2" ht="12.75" customHeight="1" x14ac:dyDescent="0.2">
      <c r="A380" s="536"/>
      <c r="B380" s="536"/>
    </row>
    <row r="381" spans="1:2" ht="12.75" customHeight="1" x14ac:dyDescent="0.2">
      <c r="A381" s="536"/>
      <c r="B381" s="536"/>
    </row>
    <row r="382" spans="1:2" ht="12.75" customHeight="1" x14ac:dyDescent="0.2">
      <c r="A382" s="536"/>
      <c r="B382" s="536"/>
    </row>
    <row r="383" spans="1:2" ht="12.75" customHeight="1" x14ac:dyDescent="0.2">
      <c r="A383" s="536"/>
      <c r="B383" s="536"/>
    </row>
    <row r="384" spans="1:2" ht="12.75" customHeight="1" x14ac:dyDescent="0.2">
      <c r="A384" s="536"/>
      <c r="B384" s="536"/>
    </row>
    <row r="385" spans="1:2" ht="12.75" customHeight="1" x14ac:dyDescent="0.2">
      <c r="A385" s="536"/>
      <c r="B385" s="536"/>
    </row>
    <row r="386" spans="1:2" ht="12.75" customHeight="1" x14ac:dyDescent="0.2">
      <c r="A386" s="536"/>
      <c r="B386" s="536"/>
    </row>
    <row r="387" spans="1:2" ht="12.75" customHeight="1" x14ac:dyDescent="0.2">
      <c r="A387" s="536"/>
      <c r="B387" s="536"/>
    </row>
    <row r="388" spans="1:2" ht="12.75" customHeight="1" x14ac:dyDescent="0.2">
      <c r="A388" s="536"/>
      <c r="B388" s="536"/>
    </row>
    <row r="389" spans="1:2" ht="12.75" customHeight="1" x14ac:dyDescent="0.2">
      <c r="A389" s="536"/>
      <c r="B389" s="536"/>
    </row>
    <row r="390" spans="1:2" ht="12.75" customHeight="1" x14ac:dyDescent="0.2">
      <c r="A390" s="536"/>
      <c r="B390" s="536"/>
    </row>
    <row r="391" spans="1:2" ht="12.75" customHeight="1" x14ac:dyDescent="0.2">
      <c r="A391" s="536"/>
      <c r="B391" s="536"/>
    </row>
    <row r="392" spans="1:2" ht="12.75" customHeight="1" x14ac:dyDescent="0.2">
      <c r="A392" s="536"/>
      <c r="B392" s="536"/>
    </row>
    <row r="393" spans="1:2" ht="12.75" customHeight="1" x14ac:dyDescent="0.2">
      <c r="A393" s="536"/>
      <c r="B393" s="536"/>
    </row>
    <row r="394" spans="1:2" ht="12.75" customHeight="1" x14ac:dyDescent="0.2">
      <c r="A394" s="536"/>
      <c r="B394" s="536"/>
    </row>
    <row r="395" spans="1:2" ht="12.75" customHeight="1" x14ac:dyDescent="0.2">
      <c r="A395" s="536"/>
      <c r="B395" s="536"/>
    </row>
    <row r="396" spans="1:2" ht="12.75" customHeight="1" x14ac:dyDescent="0.2">
      <c r="A396" s="536"/>
      <c r="B396" s="536"/>
    </row>
    <row r="397" spans="1:2" ht="12.75" customHeight="1" x14ac:dyDescent="0.2">
      <c r="A397" s="536"/>
      <c r="B397" s="536"/>
    </row>
    <row r="398" spans="1:2" ht="12.75" customHeight="1" x14ac:dyDescent="0.2">
      <c r="A398" s="536"/>
      <c r="B398" s="536"/>
    </row>
    <row r="399" spans="1:2" ht="12.75" customHeight="1" x14ac:dyDescent="0.2">
      <c r="A399" s="536"/>
      <c r="B399" s="536"/>
    </row>
    <row r="400" spans="1:2" ht="12.75" customHeight="1" x14ac:dyDescent="0.2">
      <c r="A400" s="536"/>
      <c r="B400" s="536"/>
    </row>
    <row r="401" spans="1:2" ht="12.75" customHeight="1" x14ac:dyDescent="0.2">
      <c r="A401" s="536"/>
      <c r="B401" s="536"/>
    </row>
    <row r="402" spans="1:2" ht="12.75" customHeight="1" x14ac:dyDescent="0.2">
      <c r="A402" s="536"/>
      <c r="B402" s="536"/>
    </row>
    <row r="403" spans="1:2" ht="12.75" customHeight="1" x14ac:dyDescent="0.2">
      <c r="A403" s="536"/>
      <c r="B403" s="536"/>
    </row>
    <row r="404" spans="1:2" ht="12.75" customHeight="1" x14ac:dyDescent="0.2">
      <c r="A404" s="536"/>
      <c r="B404" s="536"/>
    </row>
    <row r="405" spans="1:2" ht="12.75" customHeight="1" x14ac:dyDescent="0.2">
      <c r="A405" s="536"/>
      <c r="B405" s="536"/>
    </row>
    <row r="406" spans="1:2" ht="12.75" customHeight="1" x14ac:dyDescent="0.2">
      <c r="A406" s="536"/>
      <c r="B406" s="536"/>
    </row>
    <row r="407" spans="1:2" ht="12.75" customHeight="1" x14ac:dyDescent="0.2">
      <c r="A407" s="536"/>
      <c r="B407" s="536"/>
    </row>
    <row r="408" spans="1:2" ht="12.75" customHeight="1" x14ac:dyDescent="0.2">
      <c r="A408" s="536"/>
      <c r="B408" s="536"/>
    </row>
    <row r="409" spans="1:2" ht="12.75" customHeight="1" x14ac:dyDescent="0.2">
      <c r="A409" s="536"/>
      <c r="B409" s="536"/>
    </row>
    <row r="410" spans="1:2" ht="12.75" customHeight="1" x14ac:dyDescent="0.2">
      <c r="A410" s="536"/>
      <c r="B410" s="536"/>
    </row>
    <row r="411" spans="1:2" ht="12.75" customHeight="1" x14ac:dyDescent="0.2">
      <c r="A411" s="536"/>
      <c r="B411" s="536"/>
    </row>
    <row r="412" spans="1:2" ht="12.75" customHeight="1" x14ac:dyDescent="0.2">
      <c r="A412" s="536"/>
      <c r="B412" s="536"/>
    </row>
    <row r="413" spans="1:2" ht="12.75" customHeight="1" x14ac:dyDescent="0.2">
      <c r="A413" s="536"/>
      <c r="B413" s="536"/>
    </row>
    <row r="414" spans="1:2" ht="12.75" customHeight="1" x14ac:dyDescent="0.2">
      <c r="A414" s="536"/>
      <c r="B414" s="536"/>
    </row>
    <row r="415" spans="1:2" ht="12.75" customHeight="1" x14ac:dyDescent="0.2">
      <c r="A415" s="536"/>
      <c r="B415" s="536"/>
    </row>
    <row r="416" spans="1:2" ht="12.75" customHeight="1" x14ac:dyDescent="0.2">
      <c r="A416" s="536"/>
      <c r="B416" s="536"/>
    </row>
    <row r="417" spans="1:2" ht="12.75" customHeight="1" x14ac:dyDescent="0.2">
      <c r="A417" s="536"/>
      <c r="B417" s="536"/>
    </row>
    <row r="418" spans="1:2" ht="12.75" customHeight="1" x14ac:dyDescent="0.2">
      <c r="A418" s="536"/>
      <c r="B418" s="536"/>
    </row>
    <row r="419" spans="1:2" ht="12.75" customHeight="1" x14ac:dyDescent="0.2">
      <c r="A419" s="536"/>
      <c r="B419" s="536"/>
    </row>
    <row r="420" spans="1:2" ht="12.75" customHeight="1" x14ac:dyDescent="0.2">
      <c r="A420" s="536"/>
      <c r="B420" s="536"/>
    </row>
    <row r="421" spans="1:2" ht="12.75" customHeight="1" x14ac:dyDescent="0.2">
      <c r="A421" s="536"/>
      <c r="B421" s="536"/>
    </row>
    <row r="422" spans="1:2" ht="12.75" customHeight="1" x14ac:dyDescent="0.2">
      <c r="A422" s="536"/>
      <c r="B422" s="536"/>
    </row>
    <row r="423" spans="1:2" ht="12.75" customHeight="1" x14ac:dyDescent="0.2">
      <c r="A423" s="536"/>
      <c r="B423" s="536"/>
    </row>
    <row r="424" spans="1:2" ht="12.75" customHeight="1" x14ac:dyDescent="0.2">
      <c r="A424" s="536"/>
      <c r="B424" s="536"/>
    </row>
    <row r="425" spans="1:2" ht="12.75" customHeight="1" x14ac:dyDescent="0.2">
      <c r="A425" s="536"/>
      <c r="B425" s="536"/>
    </row>
    <row r="426" spans="1:2" ht="12.75" customHeight="1" x14ac:dyDescent="0.2">
      <c r="A426" s="536"/>
      <c r="B426" s="536"/>
    </row>
    <row r="427" spans="1:2" ht="12.75" customHeight="1" x14ac:dyDescent="0.2">
      <c r="A427" s="536"/>
      <c r="B427" s="536"/>
    </row>
    <row r="428" spans="1:2" ht="12.75" customHeight="1" x14ac:dyDescent="0.2">
      <c r="A428" s="536"/>
      <c r="B428" s="536"/>
    </row>
    <row r="429" spans="1:2" ht="12.75" customHeight="1" x14ac:dyDescent="0.2">
      <c r="A429" s="536"/>
      <c r="B429" s="536"/>
    </row>
    <row r="430" spans="1:2" ht="12.75" customHeight="1" x14ac:dyDescent="0.2">
      <c r="A430" s="536"/>
      <c r="B430" s="536"/>
    </row>
    <row r="431" spans="1:2" ht="12.75" customHeight="1" x14ac:dyDescent="0.2">
      <c r="A431" s="536"/>
      <c r="B431" s="536"/>
    </row>
    <row r="432" spans="1:2" ht="12.75" customHeight="1" x14ac:dyDescent="0.2">
      <c r="A432" s="536"/>
      <c r="B432" s="536"/>
    </row>
    <row r="433" spans="1:2" ht="12.75" customHeight="1" x14ac:dyDescent="0.2">
      <c r="A433" s="536"/>
      <c r="B433" s="536"/>
    </row>
    <row r="434" spans="1:2" ht="12.75" customHeight="1" x14ac:dyDescent="0.2">
      <c r="A434" s="536"/>
      <c r="B434" s="536"/>
    </row>
    <row r="435" spans="1:2" ht="12.75" customHeight="1" x14ac:dyDescent="0.2">
      <c r="A435" s="536"/>
      <c r="B435" s="536"/>
    </row>
    <row r="436" spans="1:2" ht="12.75" customHeight="1" x14ac:dyDescent="0.2">
      <c r="A436" s="536"/>
      <c r="B436" s="536"/>
    </row>
    <row r="437" spans="1:2" ht="12.75" customHeight="1" x14ac:dyDescent="0.2">
      <c r="A437" s="536"/>
      <c r="B437" s="536"/>
    </row>
    <row r="438" spans="1:2" ht="12.75" customHeight="1" x14ac:dyDescent="0.2">
      <c r="A438" s="536"/>
      <c r="B438" s="536"/>
    </row>
    <row r="439" spans="1:2" ht="12.75" customHeight="1" x14ac:dyDescent="0.2">
      <c r="A439" s="536"/>
      <c r="B439" s="536"/>
    </row>
    <row r="440" spans="1:2" ht="12.75" customHeight="1" x14ac:dyDescent="0.2">
      <c r="A440" s="536"/>
      <c r="B440" s="536"/>
    </row>
    <row r="441" spans="1:2" ht="12.75" customHeight="1" x14ac:dyDescent="0.2">
      <c r="A441" s="536"/>
      <c r="B441" s="536"/>
    </row>
    <row r="442" spans="1:2" ht="12.75" customHeight="1" x14ac:dyDescent="0.2">
      <c r="A442" s="536"/>
      <c r="B442" s="536"/>
    </row>
    <row r="443" spans="1:2" ht="12.75" customHeight="1" x14ac:dyDescent="0.2">
      <c r="A443" s="536"/>
      <c r="B443" s="536"/>
    </row>
    <row r="444" spans="1:2" ht="12.75" customHeight="1" x14ac:dyDescent="0.2">
      <c r="A444" s="536"/>
      <c r="B444" s="536"/>
    </row>
    <row r="445" spans="1:2" ht="12.75" customHeight="1" x14ac:dyDescent="0.2">
      <c r="A445" s="536"/>
      <c r="B445" s="536"/>
    </row>
    <row r="446" spans="1:2" ht="12.75" customHeight="1" x14ac:dyDescent="0.2">
      <c r="A446" s="536"/>
      <c r="B446" s="536"/>
    </row>
    <row r="447" spans="1:2" ht="12.75" customHeight="1" x14ac:dyDescent="0.2">
      <c r="A447" s="536"/>
      <c r="B447" s="536"/>
    </row>
    <row r="448" spans="1:2" ht="12.75" customHeight="1" x14ac:dyDescent="0.2">
      <c r="A448" s="536"/>
      <c r="B448" s="536"/>
    </row>
    <row r="449" spans="1:2" ht="12.75" customHeight="1" x14ac:dyDescent="0.2">
      <c r="A449" s="536"/>
      <c r="B449" s="536"/>
    </row>
    <row r="450" spans="1:2" ht="12.75" customHeight="1" x14ac:dyDescent="0.2">
      <c r="A450" s="536"/>
      <c r="B450" s="536"/>
    </row>
    <row r="451" spans="1:2" ht="12.75" customHeight="1" x14ac:dyDescent="0.2">
      <c r="A451" s="536"/>
      <c r="B451" s="536"/>
    </row>
    <row r="452" spans="1:2" ht="12.75" customHeight="1" x14ac:dyDescent="0.2">
      <c r="A452" s="536"/>
      <c r="B452" s="536"/>
    </row>
    <row r="453" spans="1:2" ht="12.75" customHeight="1" x14ac:dyDescent="0.2">
      <c r="A453" s="536"/>
      <c r="B453" s="536"/>
    </row>
    <row r="454" spans="1:2" ht="12.75" customHeight="1" x14ac:dyDescent="0.2">
      <c r="A454" s="536"/>
      <c r="B454" s="536"/>
    </row>
    <row r="455" spans="1:2" ht="12.75" customHeight="1" x14ac:dyDescent="0.2">
      <c r="A455" s="536"/>
      <c r="B455" s="536"/>
    </row>
    <row r="456" spans="1:2" ht="12.75" customHeight="1" x14ac:dyDescent="0.2">
      <c r="A456" s="536"/>
      <c r="B456" s="536"/>
    </row>
    <row r="457" spans="1:2" ht="12.75" customHeight="1" x14ac:dyDescent="0.2">
      <c r="A457" s="536"/>
      <c r="B457" s="536"/>
    </row>
    <row r="458" spans="1:2" ht="12.75" customHeight="1" x14ac:dyDescent="0.2">
      <c r="A458" s="536"/>
      <c r="B458" s="536"/>
    </row>
    <row r="459" spans="1:2" ht="12.75" customHeight="1" x14ac:dyDescent="0.2">
      <c r="A459" s="536"/>
      <c r="B459" s="536"/>
    </row>
    <row r="460" spans="1:2" ht="12.75" customHeight="1" x14ac:dyDescent="0.2">
      <c r="A460" s="536"/>
      <c r="B460" s="536"/>
    </row>
    <row r="461" spans="1:2" ht="12.75" customHeight="1" x14ac:dyDescent="0.2">
      <c r="A461" s="536"/>
      <c r="B461" s="536"/>
    </row>
    <row r="462" spans="1:2" ht="12.75" customHeight="1" x14ac:dyDescent="0.2">
      <c r="A462" s="536"/>
      <c r="B462" s="536"/>
    </row>
    <row r="463" spans="1:2" ht="12.75" customHeight="1" x14ac:dyDescent="0.2">
      <c r="A463" s="536"/>
      <c r="B463" s="536"/>
    </row>
    <row r="464" spans="1:2" ht="12.75" customHeight="1" x14ac:dyDescent="0.2">
      <c r="A464" s="536"/>
      <c r="B464" s="536"/>
    </row>
    <row r="465" spans="1:2" ht="12.75" customHeight="1" x14ac:dyDescent="0.2">
      <c r="A465" s="536"/>
      <c r="B465" s="536"/>
    </row>
    <row r="466" spans="1:2" ht="12.75" customHeight="1" x14ac:dyDescent="0.2">
      <c r="A466" s="536"/>
      <c r="B466" s="536"/>
    </row>
    <row r="467" spans="1:2" ht="12.75" customHeight="1" x14ac:dyDescent="0.2">
      <c r="A467" s="536"/>
      <c r="B467" s="536"/>
    </row>
    <row r="468" spans="1:2" ht="12.75" customHeight="1" x14ac:dyDescent="0.2">
      <c r="A468" s="536"/>
      <c r="B468" s="536"/>
    </row>
    <row r="469" spans="1:2" ht="12.75" customHeight="1" x14ac:dyDescent="0.2">
      <c r="A469" s="536"/>
      <c r="B469" s="536"/>
    </row>
    <row r="470" spans="1:2" ht="12.75" customHeight="1" x14ac:dyDescent="0.2">
      <c r="A470" s="536"/>
      <c r="B470" s="536"/>
    </row>
    <row r="471" spans="1:2" ht="12.75" customHeight="1" x14ac:dyDescent="0.2">
      <c r="A471" s="536"/>
      <c r="B471" s="536"/>
    </row>
    <row r="472" spans="1:2" ht="12.75" customHeight="1" x14ac:dyDescent="0.2">
      <c r="A472" s="536"/>
      <c r="B472" s="536"/>
    </row>
    <row r="473" spans="1:2" ht="12.75" customHeight="1" x14ac:dyDescent="0.2">
      <c r="A473" s="536"/>
      <c r="B473" s="536"/>
    </row>
    <row r="474" spans="1:2" ht="12.75" customHeight="1" x14ac:dyDescent="0.2">
      <c r="A474" s="536"/>
      <c r="B474" s="536"/>
    </row>
    <row r="475" spans="1:2" ht="12.75" customHeight="1" x14ac:dyDescent="0.2">
      <c r="A475" s="536"/>
      <c r="B475" s="536"/>
    </row>
    <row r="476" spans="1:2" ht="12.75" customHeight="1" x14ac:dyDescent="0.2">
      <c r="A476" s="536"/>
      <c r="B476" s="536"/>
    </row>
    <row r="477" spans="1:2" ht="12.75" customHeight="1" x14ac:dyDescent="0.2">
      <c r="A477" s="536"/>
      <c r="B477" s="536"/>
    </row>
    <row r="478" spans="1:2" ht="12.75" customHeight="1" x14ac:dyDescent="0.2">
      <c r="A478" s="536"/>
      <c r="B478" s="536"/>
    </row>
    <row r="479" spans="1:2" ht="12.75" customHeight="1" x14ac:dyDescent="0.2">
      <c r="A479" s="536"/>
      <c r="B479" s="536"/>
    </row>
    <row r="480" spans="1:2" ht="12.75" customHeight="1" x14ac:dyDescent="0.2">
      <c r="A480" s="536"/>
      <c r="B480" s="536"/>
    </row>
    <row r="481" spans="1:2" ht="12.75" customHeight="1" x14ac:dyDescent="0.2">
      <c r="A481" s="536"/>
      <c r="B481" s="536"/>
    </row>
    <row r="482" spans="1:2" ht="12.75" customHeight="1" x14ac:dyDescent="0.2">
      <c r="A482" s="536"/>
      <c r="B482" s="536"/>
    </row>
    <row r="483" spans="1:2" ht="12.75" customHeight="1" x14ac:dyDescent="0.2">
      <c r="A483" s="536"/>
      <c r="B483" s="536"/>
    </row>
    <row r="484" spans="1:2" ht="12.75" customHeight="1" x14ac:dyDescent="0.2">
      <c r="A484" s="536"/>
      <c r="B484" s="536"/>
    </row>
    <row r="485" spans="1:2" ht="12.75" customHeight="1" x14ac:dyDescent="0.2">
      <c r="A485" s="536"/>
      <c r="B485" s="536"/>
    </row>
    <row r="486" spans="1:2" ht="12.75" customHeight="1" x14ac:dyDescent="0.2">
      <c r="A486" s="536"/>
      <c r="B486" s="536"/>
    </row>
    <row r="487" spans="1:2" ht="12.75" customHeight="1" x14ac:dyDescent="0.2">
      <c r="A487" s="536"/>
      <c r="B487" s="536"/>
    </row>
    <row r="488" spans="1:2" ht="12.75" customHeight="1" x14ac:dyDescent="0.2">
      <c r="A488" s="536"/>
      <c r="B488" s="536"/>
    </row>
    <row r="489" spans="1:2" ht="12.75" customHeight="1" x14ac:dyDescent="0.2">
      <c r="A489" s="536"/>
      <c r="B489" s="536"/>
    </row>
    <row r="490" spans="1:2" ht="12.75" customHeight="1" x14ac:dyDescent="0.2">
      <c r="A490" s="536"/>
      <c r="B490" s="536"/>
    </row>
    <row r="491" spans="1:2" ht="12.75" customHeight="1" x14ac:dyDescent="0.2">
      <c r="A491" s="536"/>
      <c r="B491" s="536"/>
    </row>
    <row r="492" spans="1:2" ht="12.75" customHeight="1" x14ac:dyDescent="0.2">
      <c r="A492" s="536"/>
      <c r="B492" s="536"/>
    </row>
    <row r="493" spans="1:2" ht="12.75" customHeight="1" x14ac:dyDescent="0.2">
      <c r="A493" s="536"/>
      <c r="B493" s="536"/>
    </row>
    <row r="494" spans="1:2" ht="12.75" customHeight="1" x14ac:dyDescent="0.2">
      <c r="A494" s="536"/>
      <c r="B494" s="536"/>
    </row>
    <row r="495" spans="1:2" ht="12.75" customHeight="1" x14ac:dyDescent="0.2">
      <c r="A495" s="536"/>
      <c r="B495" s="536"/>
    </row>
    <row r="496" spans="1:2" ht="12.75" customHeight="1" x14ac:dyDescent="0.2">
      <c r="A496" s="536"/>
      <c r="B496" s="536"/>
    </row>
    <row r="497" spans="1:2" ht="12.75" customHeight="1" x14ac:dyDescent="0.2">
      <c r="A497" s="536"/>
      <c r="B497" s="536"/>
    </row>
    <row r="498" spans="1:2" ht="12.75" customHeight="1" x14ac:dyDescent="0.2">
      <c r="A498" s="536"/>
      <c r="B498" s="536"/>
    </row>
    <row r="499" spans="1:2" ht="12.75" customHeight="1" x14ac:dyDescent="0.2">
      <c r="A499" s="536"/>
      <c r="B499" s="536"/>
    </row>
    <row r="500" spans="1:2" ht="12.75" customHeight="1" x14ac:dyDescent="0.2">
      <c r="A500" s="536"/>
      <c r="B500" s="536"/>
    </row>
    <row r="501" spans="1:2" ht="12.75" customHeight="1" x14ac:dyDescent="0.2">
      <c r="A501" s="536"/>
      <c r="B501" s="536"/>
    </row>
    <row r="502" spans="1:2" ht="12.75" customHeight="1" x14ac:dyDescent="0.2">
      <c r="A502" s="536"/>
      <c r="B502" s="536"/>
    </row>
    <row r="503" spans="1:2" ht="12.75" customHeight="1" x14ac:dyDescent="0.2">
      <c r="A503" s="536"/>
      <c r="B503" s="536"/>
    </row>
    <row r="504" spans="1:2" ht="12.75" customHeight="1" x14ac:dyDescent="0.2">
      <c r="A504" s="536"/>
      <c r="B504" s="536"/>
    </row>
    <row r="505" spans="1:2" ht="12.75" customHeight="1" x14ac:dyDescent="0.2">
      <c r="A505" s="536"/>
      <c r="B505" s="536"/>
    </row>
    <row r="506" spans="1:2" ht="12.75" customHeight="1" x14ac:dyDescent="0.2">
      <c r="A506" s="536"/>
      <c r="B506" s="536"/>
    </row>
    <row r="507" spans="1:2" ht="12.75" customHeight="1" x14ac:dyDescent="0.2">
      <c r="A507" s="536"/>
      <c r="B507" s="536"/>
    </row>
    <row r="508" spans="1:2" ht="12.75" customHeight="1" x14ac:dyDescent="0.2">
      <c r="A508" s="536"/>
      <c r="B508" s="536"/>
    </row>
    <row r="509" spans="1:2" ht="12.75" customHeight="1" x14ac:dyDescent="0.2">
      <c r="A509" s="536"/>
      <c r="B509" s="536"/>
    </row>
    <row r="510" spans="1:2" ht="12.75" customHeight="1" x14ac:dyDescent="0.2">
      <c r="A510" s="536"/>
      <c r="B510" s="536"/>
    </row>
    <row r="511" spans="1:2" ht="12.75" customHeight="1" x14ac:dyDescent="0.2">
      <c r="A511" s="536"/>
      <c r="B511" s="536"/>
    </row>
    <row r="512" spans="1:2" ht="12.75" customHeight="1" x14ac:dyDescent="0.2">
      <c r="A512" s="536"/>
      <c r="B512" s="536"/>
    </row>
    <row r="513" spans="1:2" ht="12.75" customHeight="1" x14ac:dyDescent="0.2">
      <c r="A513" s="536"/>
      <c r="B513" s="536"/>
    </row>
    <row r="514" spans="1:2" ht="12.75" customHeight="1" x14ac:dyDescent="0.2">
      <c r="A514" s="536"/>
      <c r="B514" s="536"/>
    </row>
    <row r="515" spans="1:2" ht="12.75" customHeight="1" x14ac:dyDescent="0.2">
      <c r="A515" s="536"/>
      <c r="B515" s="536"/>
    </row>
    <row r="516" spans="1:2" ht="12.75" customHeight="1" x14ac:dyDescent="0.2">
      <c r="A516" s="536"/>
      <c r="B516" s="536"/>
    </row>
    <row r="517" spans="1:2" ht="12.75" customHeight="1" x14ac:dyDescent="0.2">
      <c r="A517" s="536"/>
      <c r="B517" s="536"/>
    </row>
    <row r="518" spans="1:2" ht="12.75" customHeight="1" x14ac:dyDescent="0.2">
      <c r="A518" s="536"/>
      <c r="B518" s="536"/>
    </row>
    <row r="519" spans="1:2" ht="12.75" customHeight="1" x14ac:dyDescent="0.2">
      <c r="A519" s="536"/>
      <c r="B519" s="536"/>
    </row>
    <row r="520" spans="1:2" ht="12.75" customHeight="1" x14ac:dyDescent="0.2">
      <c r="A520" s="536"/>
      <c r="B520" s="536"/>
    </row>
    <row r="521" spans="1:2" ht="12.75" customHeight="1" x14ac:dyDescent="0.2">
      <c r="A521" s="536"/>
      <c r="B521" s="536"/>
    </row>
    <row r="522" spans="1:2" ht="12.75" customHeight="1" x14ac:dyDescent="0.2">
      <c r="A522" s="536"/>
      <c r="B522" s="536"/>
    </row>
    <row r="523" spans="1:2" ht="12.75" customHeight="1" x14ac:dyDescent="0.2">
      <c r="A523" s="536"/>
      <c r="B523" s="536"/>
    </row>
    <row r="524" spans="1:2" ht="12.75" customHeight="1" x14ac:dyDescent="0.2">
      <c r="A524" s="536"/>
      <c r="B524" s="536"/>
    </row>
    <row r="525" spans="1:2" ht="12.75" customHeight="1" x14ac:dyDescent="0.2">
      <c r="A525" s="536"/>
      <c r="B525" s="536"/>
    </row>
    <row r="526" spans="1:2" ht="12.75" customHeight="1" x14ac:dyDescent="0.2">
      <c r="A526" s="536"/>
      <c r="B526" s="536"/>
    </row>
    <row r="527" spans="1:2" ht="12.75" customHeight="1" x14ac:dyDescent="0.2">
      <c r="A527" s="536"/>
      <c r="B527" s="536"/>
    </row>
    <row r="528" spans="1:2" ht="12.75" customHeight="1" x14ac:dyDescent="0.2">
      <c r="A528" s="536"/>
      <c r="B528" s="536"/>
    </row>
    <row r="529" spans="1:2" ht="12.75" customHeight="1" x14ac:dyDescent="0.2">
      <c r="A529" s="536"/>
      <c r="B529" s="536"/>
    </row>
    <row r="530" spans="1:2" ht="12.75" customHeight="1" x14ac:dyDescent="0.2">
      <c r="A530" s="536"/>
      <c r="B530" s="536"/>
    </row>
    <row r="531" spans="1:2" ht="12.75" customHeight="1" x14ac:dyDescent="0.2">
      <c r="A531" s="536"/>
      <c r="B531" s="536"/>
    </row>
    <row r="532" spans="1:2" ht="12.75" customHeight="1" x14ac:dyDescent="0.2">
      <c r="A532" s="536"/>
      <c r="B532" s="536"/>
    </row>
    <row r="533" spans="1:2" ht="12.75" customHeight="1" x14ac:dyDescent="0.2">
      <c r="A533" s="536"/>
      <c r="B533" s="536"/>
    </row>
    <row r="534" spans="1:2" ht="12.75" customHeight="1" x14ac:dyDescent="0.2">
      <c r="A534" s="536"/>
      <c r="B534" s="536"/>
    </row>
    <row r="535" spans="1:2" ht="12.75" customHeight="1" x14ac:dyDescent="0.2">
      <c r="A535" s="536"/>
      <c r="B535" s="536"/>
    </row>
    <row r="536" spans="1:2" ht="12.75" customHeight="1" x14ac:dyDescent="0.2">
      <c r="A536" s="536"/>
      <c r="B536" s="536"/>
    </row>
    <row r="537" spans="1:2" ht="12.75" customHeight="1" x14ac:dyDescent="0.2">
      <c r="A537" s="536"/>
      <c r="B537" s="536"/>
    </row>
    <row r="538" spans="1:2" ht="12.75" customHeight="1" x14ac:dyDescent="0.2">
      <c r="A538" s="536"/>
      <c r="B538" s="536"/>
    </row>
    <row r="539" spans="1:2" ht="12.75" customHeight="1" x14ac:dyDescent="0.2">
      <c r="A539" s="536"/>
      <c r="B539" s="536"/>
    </row>
    <row r="540" spans="1:2" ht="12.75" customHeight="1" x14ac:dyDescent="0.2">
      <c r="A540" s="536"/>
      <c r="B540" s="536"/>
    </row>
    <row r="541" spans="1:2" ht="12.75" customHeight="1" x14ac:dyDescent="0.2">
      <c r="A541" s="536"/>
      <c r="B541" s="536"/>
    </row>
    <row r="542" spans="1:2" ht="12.75" customHeight="1" x14ac:dyDescent="0.2">
      <c r="A542" s="536"/>
      <c r="B542" s="536"/>
    </row>
    <row r="543" spans="1:2" ht="12.75" customHeight="1" x14ac:dyDescent="0.2">
      <c r="A543" s="536"/>
      <c r="B543" s="536"/>
    </row>
    <row r="544" spans="1:2" ht="12.75" customHeight="1" x14ac:dyDescent="0.2">
      <c r="A544" s="536"/>
      <c r="B544" s="536"/>
    </row>
    <row r="545" spans="1:2" ht="12.75" customHeight="1" x14ac:dyDescent="0.2">
      <c r="A545" s="536"/>
      <c r="B545" s="536"/>
    </row>
    <row r="546" spans="1:2" ht="12.75" customHeight="1" x14ac:dyDescent="0.2">
      <c r="A546" s="536"/>
      <c r="B546" s="536"/>
    </row>
    <row r="547" spans="1:2" ht="12.75" customHeight="1" x14ac:dyDescent="0.2">
      <c r="A547" s="536"/>
      <c r="B547" s="536"/>
    </row>
    <row r="548" spans="1:2" ht="12.75" customHeight="1" x14ac:dyDescent="0.2">
      <c r="A548" s="536"/>
      <c r="B548" s="536"/>
    </row>
    <row r="549" spans="1:2" ht="12.75" customHeight="1" x14ac:dyDescent="0.2">
      <c r="A549" s="536"/>
      <c r="B549" s="536"/>
    </row>
    <row r="550" spans="1:2" ht="12.75" customHeight="1" x14ac:dyDescent="0.2">
      <c r="A550" s="536"/>
      <c r="B550" s="536"/>
    </row>
    <row r="551" spans="1:2" ht="12.75" customHeight="1" x14ac:dyDescent="0.2">
      <c r="A551" s="536"/>
      <c r="B551" s="536"/>
    </row>
    <row r="552" spans="1:2" ht="12.75" customHeight="1" x14ac:dyDescent="0.2">
      <c r="A552" s="536"/>
      <c r="B552" s="536"/>
    </row>
    <row r="553" spans="1:2" ht="12.75" customHeight="1" x14ac:dyDescent="0.2">
      <c r="A553" s="536"/>
      <c r="B553" s="536"/>
    </row>
    <row r="554" spans="1:2" ht="12.75" customHeight="1" x14ac:dyDescent="0.2">
      <c r="A554" s="536"/>
      <c r="B554" s="536"/>
    </row>
    <row r="555" spans="1:2" ht="12.75" customHeight="1" x14ac:dyDescent="0.2">
      <c r="A555" s="536"/>
      <c r="B555" s="536"/>
    </row>
    <row r="556" spans="1:2" ht="12.75" customHeight="1" x14ac:dyDescent="0.2">
      <c r="A556" s="536"/>
      <c r="B556" s="536"/>
    </row>
    <row r="557" spans="1:2" ht="12.75" customHeight="1" x14ac:dyDescent="0.2">
      <c r="A557" s="536"/>
      <c r="B557" s="536"/>
    </row>
    <row r="558" spans="1:2" ht="12.75" customHeight="1" x14ac:dyDescent="0.2">
      <c r="A558" s="536"/>
      <c r="B558" s="536"/>
    </row>
    <row r="559" spans="1:2" ht="12.75" customHeight="1" x14ac:dyDescent="0.2">
      <c r="A559" s="536"/>
      <c r="B559" s="536"/>
    </row>
    <row r="560" spans="1:2" ht="12.75" customHeight="1" x14ac:dyDescent="0.2">
      <c r="A560" s="536"/>
      <c r="B560" s="536"/>
    </row>
    <row r="561" spans="1:2" ht="12.75" customHeight="1" x14ac:dyDescent="0.2">
      <c r="A561" s="536"/>
      <c r="B561" s="536"/>
    </row>
    <row r="562" spans="1:2" ht="12.75" customHeight="1" x14ac:dyDescent="0.2">
      <c r="A562" s="536"/>
      <c r="B562" s="536"/>
    </row>
    <row r="563" spans="1:2" ht="12.75" customHeight="1" x14ac:dyDescent="0.2">
      <c r="A563" s="536"/>
      <c r="B563" s="536"/>
    </row>
    <row r="564" spans="1:2" ht="12.75" customHeight="1" x14ac:dyDescent="0.2">
      <c r="A564" s="536"/>
      <c r="B564" s="536"/>
    </row>
    <row r="565" spans="1:2" ht="12.75" customHeight="1" x14ac:dyDescent="0.2">
      <c r="A565" s="536"/>
      <c r="B565" s="536"/>
    </row>
    <row r="566" spans="1:2" ht="12.75" customHeight="1" x14ac:dyDescent="0.2">
      <c r="A566" s="536"/>
      <c r="B566" s="536"/>
    </row>
    <row r="567" spans="1:2" ht="12.75" customHeight="1" x14ac:dyDescent="0.2">
      <c r="A567" s="536"/>
      <c r="B567" s="536"/>
    </row>
    <row r="568" spans="1:2" ht="12.75" customHeight="1" x14ac:dyDescent="0.2">
      <c r="A568" s="536"/>
      <c r="B568" s="536"/>
    </row>
    <row r="569" spans="1:2" ht="12.75" customHeight="1" x14ac:dyDescent="0.2">
      <c r="A569" s="536"/>
      <c r="B569" s="536"/>
    </row>
    <row r="570" spans="1:2" ht="12.75" customHeight="1" x14ac:dyDescent="0.2">
      <c r="A570" s="536"/>
      <c r="B570" s="536"/>
    </row>
    <row r="571" spans="1:2" ht="12.75" customHeight="1" x14ac:dyDescent="0.2">
      <c r="A571" s="536"/>
      <c r="B571" s="536"/>
    </row>
    <row r="572" spans="1:2" ht="12.75" customHeight="1" x14ac:dyDescent="0.2">
      <c r="A572" s="536"/>
      <c r="B572" s="536"/>
    </row>
    <row r="573" spans="1:2" ht="12.75" customHeight="1" x14ac:dyDescent="0.2">
      <c r="A573" s="536"/>
      <c r="B573" s="536"/>
    </row>
    <row r="574" spans="1:2" ht="12.75" customHeight="1" x14ac:dyDescent="0.2">
      <c r="A574" s="536"/>
      <c r="B574" s="536"/>
    </row>
    <row r="575" spans="1:2" ht="12.75" customHeight="1" x14ac:dyDescent="0.2">
      <c r="A575" s="536"/>
      <c r="B575" s="536"/>
    </row>
    <row r="576" spans="1:2" ht="12.75" customHeight="1" x14ac:dyDescent="0.2">
      <c r="A576" s="536"/>
      <c r="B576" s="536"/>
    </row>
    <row r="577" spans="1:2" ht="12.75" customHeight="1" x14ac:dyDescent="0.2">
      <c r="A577" s="536"/>
      <c r="B577" s="536"/>
    </row>
    <row r="578" spans="1:2" ht="12.75" customHeight="1" x14ac:dyDescent="0.2">
      <c r="A578" s="536"/>
      <c r="B578" s="536"/>
    </row>
    <row r="579" spans="1:2" ht="12.75" customHeight="1" x14ac:dyDescent="0.2">
      <c r="A579" s="536"/>
      <c r="B579" s="536"/>
    </row>
    <row r="580" spans="1:2" ht="12.75" customHeight="1" x14ac:dyDescent="0.2">
      <c r="A580" s="536"/>
      <c r="B580" s="536"/>
    </row>
    <row r="581" spans="1:2" ht="12.75" customHeight="1" x14ac:dyDescent="0.2">
      <c r="A581" s="536"/>
      <c r="B581" s="536"/>
    </row>
    <row r="582" spans="1:2" ht="12.75" customHeight="1" x14ac:dyDescent="0.2">
      <c r="A582" s="536"/>
      <c r="B582" s="536"/>
    </row>
    <row r="583" spans="1:2" ht="12.75" customHeight="1" x14ac:dyDescent="0.2">
      <c r="A583" s="536"/>
      <c r="B583" s="536"/>
    </row>
    <row r="584" spans="1:2" ht="12.75" customHeight="1" x14ac:dyDescent="0.2">
      <c r="A584" s="536"/>
      <c r="B584" s="536"/>
    </row>
    <row r="585" spans="1:2" ht="12.75" customHeight="1" x14ac:dyDescent="0.2">
      <c r="A585" s="536"/>
      <c r="B585" s="536"/>
    </row>
    <row r="586" spans="1:2" ht="12.75" customHeight="1" x14ac:dyDescent="0.2">
      <c r="A586" s="536"/>
      <c r="B586" s="536"/>
    </row>
    <row r="587" spans="1:2" ht="12.75" customHeight="1" x14ac:dyDescent="0.2">
      <c r="A587" s="536"/>
      <c r="B587" s="536"/>
    </row>
    <row r="588" spans="1:2" ht="12.75" customHeight="1" x14ac:dyDescent="0.2">
      <c r="A588" s="536"/>
      <c r="B588" s="536"/>
    </row>
    <row r="589" spans="1:2" ht="12.75" customHeight="1" x14ac:dyDescent="0.2">
      <c r="A589" s="536"/>
      <c r="B589" s="536"/>
    </row>
    <row r="590" spans="1:2" ht="12.75" customHeight="1" x14ac:dyDescent="0.2">
      <c r="A590" s="536"/>
      <c r="B590" s="536"/>
    </row>
    <row r="591" spans="1:2" ht="12.75" customHeight="1" x14ac:dyDescent="0.2">
      <c r="A591" s="536"/>
      <c r="B591" s="536"/>
    </row>
    <row r="592" spans="1:2" ht="12.75" customHeight="1" x14ac:dyDescent="0.2">
      <c r="A592" s="536"/>
      <c r="B592" s="536"/>
    </row>
    <row r="593" spans="1:2" ht="12.75" customHeight="1" x14ac:dyDescent="0.2">
      <c r="A593" s="536"/>
      <c r="B593" s="536"/>
    </row>
    <row r="594" spans="1:2" ht="12.75" customHeight="1" x14ac:dyDescent="0.2">
      <c r="A594" s="536"/>
      <c r="B594" s="536"/>
    </row>
    <row r="595" spans="1:2" ht="12.75" customHeight="1" x14ac:dyDescent="0.2">
      <c r="A595" s="536"/>
      <c r="B595" s="536"/>
    </row>
    <row r="596" spans="1:2" ht="12.75" customHeight="1" x14ac:dyDescent="0.2">
      <c r="A596" s="536"/>
      <c r="B596" s="536"/>
    </row>
    <row r="597" spans="1:2" ht="12.75" customHeight="1" x14ac:dyDescent="0.2">
      <c r="A597" s="536"/>
      <c r="B597" s="536"/>
    </row>
    <row r="598" spans="1:2" ht="12.75" customHeight="1" x14ac:dyDescent="0.2">
      <c r="A598" s="536"/>
      <c r="B598" s="536"/>
    </row>
    <row r="599" spans="1:2" ht="12.75" customHeight="1" x14ac:dyDescent="0.2">
      <c r="A599" s="536"/>
      <c r="B599" s="536"/>
    </row>
    <row r="600" spans="1:2" ht="12.75" customHeight="1" x14ac:dyDescent="0.2">
      <c r="A600" s="536"/>
      <c r="B600" s="536"/>
    </row>
    <row r="601" spans="1:2" ht="12.75" customHeight="1" x14ac:dyDescent="0.2">
      <c r="A601" s="536"/>
      <c r="B601" s="536"/>
    </row>
    <row r="602" spans="1:2" ht="12.75" customHeight="1" x14ac:dyDescent="0.2">
      <c r="A602" s="536"/>
      <c r="B602" s="536"/>
    </row>
    <row r="603" spans="1:2" ht="12.75" customHeight="1" x14ac:dyDescent="0.2">
      <c r="A603" s="536"/>
      <c r="B603" s="536"/>
    </row>
    <row r="604" spans="1:2" ht="12.75" customHeight="1" x14ac:dyDescent="0.2">
      <c r="A604" s="536"/>
      <c r="B604" s="536"/>
    </row>
    <row r="605" spans="1:2" ht="12.75" customHeight="1" x14ac:dyDescent="0.2">
      <c r="A605" s="536"/>
      <c r="B605" s="536"/>
    </row>
    <row r="606" spans="1:2" ht="12.75" customHeight="1" x14ac:dyDescent="0.2">
      <c r="A606" s="536"/>
      <c r="B606" s="536"/>
    </row>
    <row r="607" spans="1:2" ht="12.75" customHeight="1" x14ac:dyDescent="0.2">
      <c r="A607" s="536"/>
      <c r="B607" s="536"/>
    </row>
    <row r="608" spans="1:2" ht="12.75" customHeight="1" x14ac:dyDescent="0.2">
      <c r="A608" s="536"/>
      <c r="B608" s="536"/>
    </row>
    <row r="609" spans="1:2" ht="12.75" customHeight="1" x14ac:dyDescent="0.2">
      <c r="A609" s="536"/>
      <c r="B609" s="536"/>
    </row>
    <row r="610" spans="1:2" ht="12.75" customHeight="1" x14ac:dyDescent="0.2">
      <c r="A610" s="536"/>
      <c r="B610" s="536"/>
    </row>
    <row r="611" spans="1:2" ht="12.75" customHeight="1" x14ac:dyDescent="0.2">
      <c r="A611" s="536"/>
      <c r="B611" s="536"/>
    </row>
    <row r="612" spans="1:2" ht="12.75" customHeight="1" x14ac:dyDescent="0.2">
      <c r="A612" s="536"/>
      <c r="B612" s="536"/>
    </row>
    <row r="613" spans="1:2" ht="12.75" customHeight="1" x14ac:dyDescent="0.2">
      <c r="A613" s="536"/>
      <c r="B613" s="536"/>
    </row>
    <row r="614" spans="1:2" ht="12.75" customHeight="1" x14ac:dyDescent="0.2">
      <c r="A614" s="536"/>
      <c r="B614" s="536"/>
    </row>
    <row r="615" spans="1:2" ht="12.75" customHeight="1" x14ac:dyDescent="0.2">
      <c r="A615" s="536"/>
      <c r="B615" s="536"/>
    </row>
    <row r="616" spans="1:2" ht="12.75" customHeight="1" x14ac:dyDescent="0.2">
      <c r="A616" s="536"/>
      <c r="B616" s="536"/>
    </row>
    <row r="617" spans="1:2" ht="12.75" customHeight="1" x14ac:dyDescent="0.2">
      <c r="A617" s="536"/>
      <c r="B617" s="536"/>
    </row>
    <row r="618" spans="1:2" ht="12.75" customHeight="1" x14ac:dyDescent="0.2">
      <c r="A618" s="536"/>
      <c r="B618" s="536"/>
    </row>
    <row r="619" spans="1:2" ht="12.75" customHeight="1" x14ac:dyDescent="0.2">
      <c r="A619" s="536"/>
      <c r="B619" s="536"/>
    </row>
    <row r="620" spans="1:2" ht="12.75" customHeight="1" x14ac:dyDescent="0.2">
      <c r="A620" s="536"/>
      <c r="B620" s="536"/>
    </row>
    <row r="621" spans="1:2" ht="12.75" customHeight="1" x14ac:dyDescent="0.2">
      <c r="A621" s="536"/>
      <c r="B621" s="536"/>
    </row>
    <row r="622" spans="1:2" ht="12.75" customHeight="1" x14ac:dyDescent="0.2">
      <c r="A622" s="536"/>
      <c r="B622" s="536"/>
    </row>
    <row r="623" spans="1:2" ht="12.75" customHeight="1" x14ac:dyDescent="0.2">
      <c r="A623" s="536"/>
      <c r="B623" s="536"/>
    </row>
    <row r="624" spans="1:2" ht="12.75" customHeight="1" x14ac:dyDescent="0.2">
      <c r="A624" s="536"/>
      <c r="B624" s="536"/>
    </row>
    <row r="625" spans="1:2" ht="12.75" customHeight="1" x14ac:dyDescent="0.2">
      <c r="A625" s="536"/>
      <c r="B625" s="536"/>
    </row>
    <row r="626" spans="1:2" ht="12.75" customHeight="1" x14ac:dyDescent="0.2">
      <c r="A626" s="536"/>
      <c r="B626" s="536"/>
    </row>
    <row r="627" spans="1:2" ht="12.75" customHeight="1" x14ac:dyDescent="0.2">
      <c r="A627" s="536"/>
      <c r="B627" s="536"/>
    </row>
    <row r="628" spans="1:2" ht="12.75" customHeight="1" x14ac:dyDescent="0.2">
      <c r="A628" s="536"/>
      <c r="B628" s="536"/>
    </row>
    <row r="629" spans="1:2" ht="12.75" customHeight="1" x14ac:dyDescent="0.2">
      <c r="A629" s="536"/>
      <c r="B629" s="536"/>
    </row>
    <row r="630" spans="1:2" ht="12.75" customHeight="1" x14ac:dyDescent="0.2">
      <c r="A630" s="536"/>
      <c r="B630" s="536"/>
    </row>
    <row r="631" spans="1:2" ht="12.75" customHeight="1" x14ac:dyDescent="0.2">
      <c r="A631" s="536"/>
      <c r="B631" s="536"/>
    </row>
    <row r="632" spans="1:2" ht="12.75" customHeight="1" x14ac:dyDescent="0.2">
      <c r="A632" s="536"/>
      <c r="B632" s="536"/>
    </row>
    <row r="633" spans="1:2" ht="12.75" customHeight="1" x14ac:dyDescent="0.2">
      <c r="A633" s="536"/>
      <c r="B633" s="536"/>
    </row>
    <row r="634" spans="1:2" ht="12.75" customHeight="1" x14ac:dyDescent="0.2">
      <c r="A634" s="536"/>
      <c r="B634" s="536"/>
    </row>
    <row r="635" spans="1:2" ht="12.75" customHeight="1" x14ac:dyDescent="0.2">
      <c r="A635" s="536"/>
      <c r="B635" s="536"/>
    </row>
    <row r="636" spans="1:2" ht="12.75" customHeight="1" x14ac:dyDescent="0.2">
      <c r="A636" s="536"/>
      <c r="B636" s="536"/>
    </row>
    <row r="637" spans="1:2" ht="12.75" customHeight="1" x14ac:dyDescent="0.2">
      <c r="A637" s="536"/>
      <c r="B637" s="536"/>
    </row>
    <row r="638" spans="1:2" ht="12.75" customHeight="1" x14ac:dyDescent="0.2">
      <c r="A638" s="536"/>
      <c r="B638" s="536"/>
    </row>
    <row r="639" spans="1:2" ht="12.75" customHeight="1" x14ac:dyDescent="0.2">
      <c r="A639" s="536"/>
      <c r="B639" s="536"/>
    </row>
    <row r="640" spans="1:2" ht="12.75" customHeight="1" x14ac:dyDescent="0.2">
      <c r="A640" s="536"/>
      <c r="B640" s="536"/>
    </row>
    <row r="641" spans="1:2" ht="12.75" customHeight="1" x14ac:dyDescent="0.2">
      <c r="A641" s="536"/>
      <c r="B641" s="536"/>
    </row>
    <row r="642" spans="1:2" ht="12.75" customHeight="1" x14ac:dyDescent="0.2">
      <c r="A642" s="536"/>
      <c r="B642" s="536"/>
    </row>
    <row r="643" spans="1:2" ht="12.75" customHeight="1" x14ac:dyDescent="0.2">
      <c r="A643" s="536"/>
      <c r="B643" s="536"/>
    </row>
    <row r="644" spans="1:2" ht="12.75" customHeight="1" x14ac:dyDescent="0.2">
      <c r="A644" s="536"/>
      <c r="B644" s="536"/>
    </row>
    <row r="645" spans="1:2" ht="12.75" customHeight="1" x14ac:dyDescent="0.2">
      <c r="A645" s="536"/>
      <c r="B645" s="536"/>
    </row>
    <row r="646" spans="1:2" ht="12.75" customHeight="1" x14ac:dyDescent="0.2">
      <c r="A646" s="536"/>
      <c r="B646" s="536"/>
    </row>
    <row r="647" spans="1:2" ht="12.75" customHeight="1" x14ac:dyDescent="0.2">
      <c r="A647" s="536"/>
      <c r="B647" s="536"/>
    </row>
    <row r="648" spans="1:2" ht="12.75" customHeight="1" x14ac:dyDescent="0.2">
      <c r="A648" s="536"/>
      <c r="B648" s="536"/>
    </row>
    <row r="649" spans="1:2" ht="12.75" customHeight="1" x14ac:dyDescent="0.2">
      <c r="A649" s="536"/>
      <c r="B649" s="536"/>
    </row>
    <row r="650" spans="1:2" ht="12.75" customHeight="1" x14ac:dyDescent="0.2">
      <c r="A650" s="536"/>
      <c r="B650" s="536"/>
    </row>
    <row r="651" spans="1:2" ht="12.75" customHeight="1" x14ac:dyDescent="0.2">
      <c r="A651" s="536"/>
      <c r="B651" s="536"/>
    </row>
    <row r="652" spans="1:2" ht="12.75" customHeight="1" x14ac:dyDescent="0.2">
      <c r="A652" s="536"/>
      <c r="B652" s="536"/>
    </row>
    <row r="653" spans="1:2" ht="12.75" customHeight="1" x14ac:dyDescent="0.2">
      <c r="A653" s="536"/>
      <c r="B653" s="536"/>
    </row>
    <row r="654" spans="1:2" ht="12.75" customHeight="1" x14ac:dyDescent="0.2">
      <c r="A654" s="536"/>
      <c r="B654" s="536"/>
    </row>
    <row r="655" spans="1:2" ht="12.75" customHeight="1" x14ac:dyDescent="0.2">
      <c r="A655" s="536"/>
      <c r="B655" s="536"/>
    </row>
    <row r="656" spans="1:2" ht="12.75" customHeight="1" x14ac:dyDescent="0.2">
      <c r="A656" s="536"/>
      <c r="B656" s="536"/>
    </row>
    <row r="657" spans="1:2" ht="12.75" customHeight="1" x14ac:dyDescent="0.2">
      <c r="A657" s="536"/>
      <c r="B657" s="536"/>
    </row>
    <row r="658" spans="1:2" ht="12.75" customHeight="1" x14ac:dyDescent="0.2">
      <c r="A658" s="536"/>
      <c r="B658" s="536"/>
    </row>
    <row r="659" spans="1:2" ht="12.75" customHeight="1" x14ac:dyDescent="0.2">
      <c r="A659" s="536"/>
      <c r="B659" s="536"/>
    </row>
    <row r="660" spans="1:2" ht="12.75" customHeight="1" x14ac:dyDescent="0.2">
      <c r="A660" s="536"/>
      <c r="B660" s="536"/>
    </row>
    <row r="661" spans="1:2" ht="12.75" customHeight="1" x14ac:dyDescent="0.2">
      <c r="A661" s="536"/>
      <c r="B661" s="536"/>
    </row>
    <row r="662" spans="1:2" ht="12.75" customHeight="1" x14ac:dyDescent="0.2">
      <c r="A662" s="536"/>
      <c r="B662" s="536"/>
    </row>
    <row r="663" spans="1:2" ht="12.75" customHeight="1" x14ac:dyDescent="0.2">
      <c r="A663" s="536"/>
      <c r="B663" s="536"/>
    </row>
    <row r="664" spans="1:2" ht="12.75" customHeight="1" x14ac:dyDescent="0.2">
      <c r="A664" s="536"/>
      <c r="B664" s="536"/>
    </row>
    <row r="665" spans="1:2" ht="12.75" customHeight="1" x14ac:dyDescent="0.2">
      <c r="A665" s="536"/>
      <c r="B665" s="536"/>
    </row>
    <row r="666" spans="1:2" ht="12.75" customHeight="1" x14ac:dyDescent="0.2">
      <c r="A666" s="536"/>
      <c r="B666" s="536"/>
    </row>
    <row r="667" spans="1:2" ht="12.75" customHeight="1" x14ac:dyDescent="0.2">
      <c r="A667" s="536"/>
      <c r="B667" s="536"/>
    </row>
    <row r="668" spans="1:2" ht="12.75" customHeight="1" x14ac:dyDescent="0.2">
      <c r="A668" s="536"/>
      <c r="B668" s="536"/>
    </row>
    <row r="669" spans="1:2" ht="12.75" customHeight="1" x14ac:dyDescent="0.2">
      <c r="A669" s="536"/>
      <c r="B669" s="536"/>
    </row>
    <row r="670" spans="1:2" ht="12.75" customHeight="1" x14ac:dyDescent="0.2">
      <c r="A670" s="536"/>
      <c r="B670" s="536"/>
    </row>
    <row r="671" spans="1:2" ht="12.75" customHeight="1" x14ac:dyDescent="0.2">
      <c r="A671" s="536"/>
      <c r="B671" s="536"/>
    </row>
    <row r="672" spans="1:2" ht="12.75" customHeight="1" x14ac:dyDescent="0.2">
      <c r="A672" s="536"/>
      <c r="B672" s="536"/>
    </row>
    <row r="673" spans="1:2" ht="12.75" customHeight="1" x14ac:dyDescent="0.2">
      <c r="A673" s="536"/>
      <c r="B673" s="536"/>
    </row>
    <row r="674" spans="1:2" ht="12.75" customHeight="1" x14ac:dyDescent="0.2">
      <c r="A674" s="536"/>
      <c r="B674" s="536"/>
    </row>
    <row r="675" spans="1:2" ht="12.75" customHeight="1" x14ac:dyDescent="0.2">
      <c r="A675" s="536"/>
      <c r="B675" s="536"/>
    </row>
    <row r="676" spans="1:2" ht="12.75" customHeight="1" x14ac:dyDescent="0.2">
      <c r="A676" s="536"/>
      <c r="B676" s="536"/>
    </row>
    <row r="677" spans="1:2" ht="12.75" customHeight="1" x14ac:dyDescent="0.2">
      <c r="A677" s="536"/>
      <c r="B677" s="536"/>
    </row>
    <row r="678" spans="1:2" ht="12.75" customHeight="1" x14ac:dyDescent="0.2">
      <c r="A678" s="536"/>
      <c r="B678" s="536"/>
    </row>
    <row r="679" spans="1:2" ht="12.75" customHeight="1" x14ac:dyDescent="0.2">
      <c r="A679" s="536"/>
      <c r="B679" s="536"/>
    </row>
    <row r="680" spans="1:2" ht="12.75" customHeight="1" x14ac:dyDescent="0.2">
      <c r="A680" s="536"/>
      <c r="B680" s="536"/>
    </row>
    <row r="681" spans="1:2" ht="12.75" customHeight="1" x14ac:dyDescent="0.2">
      <c r="A681" s="536"/>
      <c r="B681" s="536"/>
    </row>
    <row r="682" spans="1:2" ht="12.75" customHeight="1" x14ac:dyDescent="0.2">
      <c r="A682" s="536"/>
      <c r="B682" s="536"/>
    </row>
    <row r="683" spans="1:2" ht="12.75" customHeight="1" x14ac:dyDescent="0.2">
      <c r="A683" s="536"/>
      <c r="B683" s="536"/>
    </row>
    <row r="684" spans="1:2" ht="12.75" customHeight="1" x14ac:dyDescent="0.2">
      <c r="A684" s="536"/>
      <c r="B684" s="536"/>
    </row>
    <row r="685" spans="1:2" ht="12.75" customHeight="1" x14ac:dyDescent="0.2">
      <c r="A685" s="536"/>
      <c r="B685" s="536"/>
    </row>
    <row r="686" spans="1:2" ht="12.75" customHeight="1" x14ac:dyDescent="0.2">
      <c r="A686" s="536"/>
      <c r="B686" s="536"/>
    </row>
    <row r="687" spans="1:2" ht="12.75" customHeight="1" x14ac:dyDescent="0.2">
      <c r="A687" s="536"/>
      <c r="B687" s="536"/>
    </row>
    <row r="688" spans="1:2" ht="12.75" customHeight="1" x14ac:dyDescent="0.2">
      <c r="A688" s="536"/>
      <c r="B688" s="536"/>
    </row>
    <row r="689" spans="1:2" ht="12.75" customHeight="1" x14ac:dyDescent="0.2">
      <c r="A689" s="536"/>
      <c r="B689" s="536"/>
    </row>
    <row r="690" spans="1:2" ht="12.75" customHeight="1" x14ac:dyDescent="0.2">
      <c r="A690" s="536"/>
      <c r="B690" s="536"/>
    </row>
    <row r="691" spans="1:2" ht="12.75" customHeight="1" x14ac:dyDescent="0.2">
      <c r="A691" s="536"/>
      <c r="B691" s="536"/>
    </row>
    <row r="692" spans="1:2" ht="12.75" customHeight="1" x14ac:dyDescent="0.2">
      <c r="A692" s="536"/>
      <c r="B692" s="536"/>
    </row>
    <row r="693" spans="1:2" ht="12.75" customHeight="1" x14ac:dyDescent="0.2">
      <c r="A693" s="536"/>
      <c r="B693" s="536"/>
    </row>
    <row r="694" spans="1:2" ht="12.75" customHeight="1" x14ac:dyDescent="0.2">
      <c r="A694" s="536"/>
      <c r="B694" s="536"/>
    </row>
    <row r="695" spans="1:2" ht="12.75" customHeight="1" x14ac:dyDescent="0.2">
      <c r="A695" s="536"/>
      <c r="B695" s="536"/>
    </row>
    <row r="696" spans="1:2" ht="12.75" customHeight="1" x14ac:dyDescent="0.2">
      <c r="A696" s="536"/>
      <c r="B696" s="536"/>
    </row>
    <row r="697" spans="1:2" ht="12.75" customHeight="1" x14ac:dyDescent="0.2">
      <c r="A697" s="536"/>
      <c r="B697" s="536"/>
    </row>
    <row r="698" spans="1:2" ht="12.75" customHeight="1" x14ac:dyDescent="0.2">
      <c r="A698" s="536"/>
      <c r="B698" s="536"/>
    </row>
    <row r="699" spans="1:2" ht="12.75" customHeight="1" x14ac:dyDescent="0.2">
      <c r="A699" s="536"/>
      <c r="B699" s="536"/>
    </row>
    <row r="700" spans="1:2" ht="12.75" customHeight="1" x14ac:dyDescent="0.2">
      <c r="A700" s="536"/>
      <c r="B700" s="536"/>
    </row>
    <row r="701" spans="1:2" ht="12.75" customHeight="1" x14ac:dyDescent="0.2">
      <c r="A701" s="536"/>
      <c r="B701" s="536"/>
    </row>
    <row r="702" spans="1:2" ht="12.75" customHeight="1" x14ac:dyDescent="0.2">
      <c r="A702" s="536"/>
      <c r="B702" s="536"/>
    </row>
    <row r="703" spans="1:2" ht="12.75" customHeight="1" x14ac:dyDescent="0.2">
      <c r="A703" s="536"/>
      <c r="B703" s="536"/>
    </row>
    <row r="704" spans="1:2" ht="12.75" customHeight="1" x14ac:dyDescent="0.2">
      <c r="A704" s="536"/>
      <c r="B704" s="536"/>
    </row>
    <row r="705" spans="1:2" ht="12.75" customHeight="1" x14ac:dyDescent="0.2">
      <c r="A705" s="536"/>
      <c r="B705" s="536"/>
    </row>
    <row r="706" spans="1:2" ht="12.75" customHeight="1" x14ac:dyDescent="0.2">
      <c r="A706" s="536"/>
      <c r="B706" s="536"/>
    </row>
    <row r="707" spans="1:2" ht="12.75" customHeight="1" x14ac:dyDescent="0.2">
      <c r="A707" s="536"/>
      <c r="B707" s="536"/>
    </row>
    <row r="708" spans="1:2" ht="12.75" customHeight="1" x14ac:dyDescent="0.2">
      <c r="A708" s="536"/>
      <c r="B708" s="536"/>
    </row>
    <row r="709" spans="1:2" ht="12.75" customHeight="1" x14ac:dyDescent="0.2">
      <c r="A709" s="536"/>
      <c r="B709" s="536"/>
    </row>
    <row r="710" spans="1:2" ht="12.75" customHeight="1" x14ac:dyDescent="0.2">
      <c r="A710" s="536"/>
      <c r="B710" s="536"/>
    </row>
    <row r="711" spans="1:2" ht="12.75" customHeight="1" x14ac:dyDescent="0.2">
      <c r="A711" s="536"/>
      <c r="B711" s="536"/>
    </row>
    <row r="712" spans="1:2" ht="12.75" customHeight="1" x14ac:dyDescent="0.2">
      <c r="A712" s="536"/>
      <c r="B712" s="536"/>
    </row>
    <row r="713" spans="1:2" ht="12.75" customHeight="1" x14ac:dyDescent="0.2">
      <c r="A713" s="536"/>
      <c r="B713" s="536"/>
    </row>
    <row r="714" spans="1:2" ht="12.75" customHeight="1" x14ac:dyDescent="0.2">
      <c r="A714" s="536"/>
      <c r="B714" s="536"/>
    </row>
    <row r="715" spans="1:2" ht="12.75" customHeight="1" x14ac:dyDescent="0.2">
      <c r="A715" s="536"/>
      <c r="B715" s="536"/>
    </row>
    <row r="716" spans="1:2" ht="12.75" customHeight="1" x14ac:dyDescent="0.2">
      <c r="A716" s="536"/>
      <c r="B716" s="536"/>
    </row>
    <row r="717" spans="1:2" ht="12.75" customHeight="1" x14ac:dyDescent="0.2">
      <c r="A717" s="536"/>
      <c r="B717" s="536"/>
    </row>
    <row r="718" spans="1:2" ht="12.75" customHeight="1" x14ac:dyDescent="0.2">
      <c r="A718" s="536"/>
      <c r="B718" s="536"/>
    </row>
    <row r="719" spans="1:2" ht="12.75" customHeight="1" x14ac:dyDescent="0.2">
      <c r="A719" s="536"/>
      <c r="B719" s="536"/>
    </row>
    <row r="720" spans="1:2" ht="12.75" customHeight="1" x14ac:dyDescent="0.2">
      <c r="A720" s="536"/>
      <c r="B720" s="536"/>
    </row>
    <row r="721" spans="1:2" ht="12.75" customHeight="1" x14ac:dyDescent="0.2">
      <c r="A721" s="536"/>
      <c r="B721" s="536"/>
    </row>
    <row r="722" spans="1:2" ht="12.75" customHeight="1" x14ac:dyDescent="0.2">
      <c r="A722" s="536"/>
      <c r="B722" s="536"/>
    </row>
    <row r="723" spans="1:2" ht="12.75" customHeight="1" x14ac:dyDescent="0.2">
      <c r="A723" s="536"/>
      <c r="B723" s="536"/>
    </row>
    <row r="724" spans="1:2" ht="12.75" customHeight="1" x14ac:dyDescent="0.2">
      <c r="A724" s="536"/>
      <c r="B724" s="536"/>
    </row>
    <row r="725" spans="1:2" ht="12.75" customHeight="1" x14ac:dyDescent="0.2">
      <c r="A725" s="536"/>
      <c r="B725" s="536"/>
    </row>
    <row r="726" spans="1:2" ht="12.75" customHeight="1" x14ac:dyDescent="0.2">
      <c r="A726" s="536"/>
      <c r="B726" s="536"/>
    </row>
    <row r="727" spans="1:2" ht="12.75" customHeight="1" x14ac:dyDescent="0.2">
      <c r="A727" s="536"/>
      <c r="B727" s="536"/>
    </row>
    <row r="728" spans="1:2" ht="12.75" customHeight="1" x14ac:dyDescent="0.2">
      <c r="A728" s="536"/>
      <c r="B728" s="536"/>
    </row>
    <row r="729" spans="1:2" ht="12.75" customHeight="1" x14ac:dyDescent="0.2">
      <c r="A729" s="536"/>
      <c r="B729" s="536"/>
    </row>
    <row r="730" spans="1:2" ht="12.75" customHeight="1" x14ac:dyDescent="0.2">
      <c r="A730" s="536"/>
      <c r="B730" s="536"/>
    </row>
    <row r="731" spans="1:2" ht="12.75" customHeight="1" x14ac:dyDescent="0.2">
      <c r="A731" s="536"/>
      <c r="B731" s="536"/>
    </row>
    <row r="732" spans="1:2" ht="12.75" customHeight="1" x14ac:dyDescent="0.2">
      <c r="A732" s="536"/>
      <c r="B732" s="536"/>
    </row>
    <row r="733" spans="1:2" ht="12.75" customHeight="1" x14ac:dyDescent="0.2">
      <c r="A733" s="536"/>
      <c r="B733" s="536"/>
    </row>
    <row r="734" spans="1:2" ht="12.75" customHeight="1" x14ac:dyDescent="0.2">
      <c r="A734" s="536"/>
      <c r="B734" s="536"/>
    </row>
    <row r="735" spans="1:2" ht="12.75" customHeight="1" x14ac:dyDescent="0.2">
      <c r="A735" s="536"/>
      <c r="B735" s="536"/>
    </row>
    <row r="736" spans="1:2" ht="12.75" customHeight="1" x14ac:dyDescent="0.2">
      <c r="A736" s="536"/>
      <c r="B736" s="536"/>
    </row>
    <row r="737" spans="1:2" ht="12.75" customHeight="1" x14ac:dyDescent="0.2">
      <c r="A737" s="536"/>
      <c r="B737" s="536"/>
    </row>
    <row r="738" spans="1:2" ht="12.75" customHeight="1" x14ac:dyDescent="0.2">
      <c r="A738" s="536"/>
      <c r="B738" s="536"/>
    </row>
    <row r="739" spans="1:2" ht="12.75" customHeight="1" x14ac:dyDescent="0.2">
      <c r="A739" s="536"/>
      <c r="B739" s="536"/>
    </row>
    <row r="740" spans="1:2" ht="12.75" customHeight="1" x14ac:dyDescent="0.2">
      <c r="A740" s="536"/>
      <c r="B740" s="536"/>
    </row>
    <row r="741" spans="1:2" ht="12.75" customHeight="1" x14ac:dyDescent="0.2">
      <c r="A741" s="536"/>
      <c r="B741" s="536"/>
    </row>
    <row r="742" spans="1:2" ht="12.75" customHeight="1" x14ac:dyDescent="0.2">
      <c r="A742" s="536"/>
      <c r="B742" s="536"/>
    </row>
    <row r="743" spans="1:2" ht="12.75" customHeight="1" x14ac:dyDescent="0.2">
      <c r="A743" s="536"/>
      <c r="B743" s="536"/>
    </row>
    <row r="744" spans="1:2" ht="12.75" customHeight="1" x14ac:dyDescent="0.2">
      <c r="A744" s="536"/>
      <c r="B744" s="536"/>
    </row>
    <row r="745" spans="1:2" ht="12.75" customHeight="1" x14ac:dyDescent="0.2">
      <c r="A745" s="536"/>
      <c r="B745" s="536"/>
    </row>
    <row r="746" spans="1:2" ht="12.75" customHeight="1" x14ac:dyDescent="0.2">
      <c r="A746" s="536"/>
      <c r="B746" s="536"/>
    </row>
    <row r="747" spans="1:2" ht="12.75" customHeight="1" x14ac:dyDescent="0.2">
      <c r="A747" s="536"/>
      <c r="B747" s="536"/>
    </row>
    <row r="748" spans="1:2" ht="12.75" customHeight="1" x14ac:dyDescent="0.2">
      <c r="A748" s="536"/>
      <c r="B748" s="536"/>
    </row>
    <row r="749" spans="1:2" ht="12.75" customHeight="1" x14ac:dyDescent="0.2">
      <c r="A749" s="536"/>
      <c r="B749" s="536"/>
    </row>
    <row r="750" spans="1:2" ht="12.75" customHeight="1" x14ac:dyDescent="0.2">
      <c r="A750" s="536"/>
      <c r="B750" s="536"/>
    </row>
    <row r="751" spans="1:2" ht="12.75" customHeight="1" x14ac:dyDescent="0.2">
      <c r="A751" s="536"/>
      <c r="B751" s="536"/>
    </row>
    <row r="752" spans="1:2" ht="12.75" customHeight="1" x14ac:dyDescent="0.2">
      <c r="A752" s="536"/>
      <c r="B752" s="536"/>
    </row>
    <row r="753" spans="1:2" ht="12.75" customHeight="1" x14ac:dyDescent="0.2">
      <c r="A753" s="536"/>
      <c r="B753" s="536"/>
    </row>
    <row r="754" spans="1:2" ht="12.75" customHeight="1" x14ac:dyDescent="0.2">
      <c r="A754" s="536"/>
      <c r="B754" s="536"/>
    </row>
    <row r="755" spans="1:2" ht="12.75" customHeight="1" x14ac:dyDescent="0.2">
      <c r="A755" s="536"/>
      <c r="B755" s="536"/>
    </row>
    <row r="756" spans="1:2" ht="12.75" customHeight="1" x14ac:dyDescent="0.2">
      <c r="A756" s="536"/>
      <c r="B756" s="536"/>
    </row>
    <row r="757" spans="1:2" ht="12.75" customHeight="1" x14ac:dyDescent="0.2">
      <c r="A757" s="536"/>
      <c r="B757" s="536"/>
    </row>
    <row r="758" spans="1:2" ht="12.75" customHeight="1" x14ac:dyDescent="0.2">
      <c r="A758" s="536"/>
      <c r="B758" s="536"/>
    </row>
    <row r="759" spans="1:2" ht="12.75" customHeight="1" x14ac:dyDescent="0.2">
      <c r="A759" s="536"/>
      <c r="B759" s="536"/>
    </row>
    <row r="760" spans="1:2" ht="12.75" customHeight="1" x14ac:dyDescent="0.2">
      <c r="A760" s="536"/>
      <c r="B760" s="536"/>
    </row>
    <row r="761" spans="1:2" ht="12.75" customHeight="1" x14ac:dyDescent="0.2">
      <c r="A761" s="536"/>
      <c r="B761" s="536"/>
    </row>
    <row r="762" spans="1:2" ht="12.75" customHeight="1" x14ac:dyDescent="0.2">
      <c r="A762" s="536"/>
      <c r="B762" s="536"/>
    </row>
    <row r="763" spans="1:2" ht="12.75" customHeight="1" x14ac:dyDescent="0.2">
      <c r="A763" s="536"/>
      <c r="B763" s="536"/>
    </row>
    <row r="764" spans="1:2" ht="12.75" customHeight="1" x14ac:dyDescent="0.2">
      <c r="A764" s="536"/>
      <c r="B764" s="536"/>
    </row>
    <row r="765" spans="1:2" ht="12.75" customHeight="1" x14ac:dyDescent="0.2">
      <c r="A765" s="536"/>
      <c r="B765" s="536"/>
    </row>
    <row r="766" spans="1:2" ht="12.75" customHeight="1" x14ac:dyDescent="0.2">
      <c r="A766" s="536"/>
      <c r="B766" s="536"/>
    </row>
    <row r="767" spans="1:2" ht="12.75" customHeight="1" x14ac:dyDescent="0.2">
      <c r="A767" s="536"/>
      <c r="B767" s="536"/>
    </row>
    <row r="768" spans="1:2" ht="12.75" customHeight="1" x14ac:dyDescent="0.2">
      <c r="A768" s="536"/>
      <c r="B768" s="536"/>
    </row>
    <row r="769" spans="1:2" ht="12.75" customHeight="1" x14ac:dyDescent="0.2">
      <c r="A769" s="536"/>
      <c r="B769" s="536"/>
    </row>
    <row r="770" spans="1:2" ht="12.75" customHeight="1" x14ac:dyDescent="0.2">
      <c r="A770" s="536"/>
      <c r="B770" s="536"/>
    </row>
    <row r="771" spans="1:2" ht="12.75" customHeight="1" x14ac:dyDescent="0.2">
      <c r="A771" s="536"/>
      <c r="B771" s="536"/>
    </row>
    <row r="772" spans="1:2" ht="12.75" customHeight="1" x14ac:dyDescent="0.2">
      <c r="A772" s="536"/>
      <c r="B772" s="536"/>
    </row>
    <row r="773" spans="1:2" ht="12.75" customHeight="1" x14ac:dyDescent="0.2">
      <c r="A773" s="536"/>
      <c r="B773" s="536"/>
    </row>
    <row r="774" spans="1:2" ht="12.75" customHeight="1" x14ac:dyDescent="0.2">
      <c r="A774" s="536"/>
      <c r="B774" s="536"/>
    </row>
    <row r="775" spans="1:2" ht="12.75" customHeight="1" x14ac:dyDescent="0.2">
      <c r="A775" s="536"/>
      <c r="B775" s="536"/>
    </row>
    <row r="776" spans="1:2" ht="12.75" customHeight="1" x14ac:dyDescent="0.2">
      <c r="A776" s="536"/>
      <c r="B776" s="536"/>
    </row>
    <row r="777" spans="1:2" ht="12.75" customHeight="1" x14ac:dyDescent="0.2">
      <c r="A777" s="536"/>
      <c r="B777" s="536"/>
    </row>
    <row r="778" spans="1:2" ht="12.75" customHeight="1" x14ac:dyDescent="0.2">
      <c r="A778" s="536"/>
      <c r="B778" s="536"/>
    </row>
    <row r="779" spans="1:2" ht="12.75" customHeight="1" x14ac:dyDescent="0.2">
      <c r="A779" s="536"/>
      <c r="B779" s="536"/>
    </row>
    <row r="780" spans="1:2" ht="12.75" customHeight="1" x14ac:dyDescent="0.2">
      <c r="A780" s="536"/>
      <c r="B780" s="536"/>
    </row>
    <row r="781" spans="1:2" ht="12.75" customHeight="1" x14ac:dyDescent="0.2">
      <c r="A781" s="536"/>
      <c r="B781" s="536"/>
    </row>
    <row r="782" spans="1:2" ht="12.75" customHeight="1" x14ac:dyDescent="0.2">
      <c r="A782" s="536"/>
      <c r="B782" s="536"/>
    </row>
    <row r="783" spans="1:2" ht="12.75" customHeight="1" x14ac:dyDescent="0.2">
      <c r="A783" s="536"/>
      <c r="B783" s="536"/>
    </row>
    <row r="784" spans="1:2" ht="12.75" customHeight="1" x14ac:dyDescent="0.2">
      <c r="A784" s="536"/>
      <c r="B784" s="536"/>
    </row>
    <row r="785" spans="1:2" ht="12.75" customHeight="1" x14ac:dyDescent="0.2">
      <c r="A785" s="536"/>
      <c r="B785" s="536"/>
    </row>
    <row r="786" spans="1:2" ht="12.75" customHeight="1" x14ac:dyDescent="0.2">
      <c r="A786" s="536"/>
      <c r="B786" s="536"/>
    </row>
    <row r="787" spans="1:2" ht="12.75" customHeight="1" x14ac:dyDescent="0.2">
      <c r="A787" s="536"/>
      <c r="B787" s="536"/>
    </row>
    <row r="788" spans="1:2" ht="12.75" customHeight="1" x14ac:dyDescent="0.2">
      <c r="A788" s="536"/>
      <c r="B788" s="536"/>
    </row>
    <row r="789" spans="1:2" ht="12.75" customHeight="1" x14ac:dyDescent="0.2">
      <c r="A789" s="536"/>
      <c r="B789" s="536"/>
    </row>
    <row r="790" spans="1:2" ht="12.75" customHeight="1" x14ac:dyDescent="0.2">
      <c r="A790" s="536"/>
      <c r="B790" s="536"/>
    </row>
    <row r="791" spans="1:2" ht="12.75" customHeight="1" x14ac:dyDescent="0.2">
      <c r="A791" s="536"/>
      <c r="B791" s="536"/>
    </row>
    <row r="792" spans="1:2" ht="12.75" customHeight="1" x14ac:dyDescent="0.2">
      <c r="A792" s="536"/>
      <c r="B792" s="536"/>
    </row>
    <row r="793" spans="1:2" ht="12.75" customHeight="1" x14ac:dyDescent="0.2">
      <c r="A793" s="536"/>
      <c r="B793" s="536"/>
    </row>
    <row r="794" spans="1:2" ht="12.75" customHeight="1" x14ac:dyDescent="0.2">
      <c r="A794" s="536"/>
      <c r="B794" s="536"/>
    </row>
    <row r="795" spans="1:2" ht="12.75" customHeight="1" x14ac:dyDescent="0.2">
      <c r="A795" s="536"/>
      <c r="B795" s="536"/>
    </row>
    <row r="796" spans="1:2" ht="12.75" customHeight="1" x14ac:dyDescent="0.2">
      <c r="A796" s="536"/>
      <c r="B796" s="536"/>
    </row>
    <row r="797" spans="1:2" ht="12.75" customHeight="1" x14ac:dyDescent="0.2">
      <c r="A797" s="536"/>
      <c r="B797" s="536"/>
    </row>
    <row r="798" spans="1:2" ht="12.75" customHeight="1" x14ac:dyDescent="0.2">
      <c r="A798" s="536"/>
      <c r="B798" s="536"/>
    </row>
    <row r="799" spans="1:2" ht="12.75" customHeight="1" x14ac:dyDescent="0.2">
      <c r="A799" s="536"/>
      <c r="B799" s="536"/>
    </row>
    <row r="800" spans="1:2" ht="12.75" customHeight="1" x14ac:dyDescent="0.2">
      <c r="A800" s="536"/>
      <c r="B800" s="536"/>
    </row>
    <row r="801" spans="1:2" ht="12.75" customHeight="1" x14ac:dyDescent="0.2">
      <c r="A801" s="536"/>
      <c r="B801" s="536"/>
    </row>
    <row r="802" spans="1:2" ht="12.75" customHeight="1" x14ac:dyDescent="0.2">
      <c r="A802" s="536"/>
      <c r="B802" s="536"/>
    </row>
    <row r="803" spans="1:2" ht="12.75" customHeight="1" x14ac:dyDescent="0.2">
      <c r="A803" s="536"/>
      <c r="B803" s="536"/>
    </row>
    <row r="804" spans="1:2" ht="12.75" customHeight="1" x14ac:dyDescent="0.2">
      <c r="A804" s="536"/>
      <c r="B804" s="536"/>
    </row>
    <row r="805" spans="1:2" ht="12.75" customHeight="1" x14ac:dyDescent="0.2">
      <c r="A805" s="536"/>
      <c r="B805" s="536"/>
    </row>
    <row r="806" spans="1:2" ht="12.75" customHeight="1" x14ac:dyDescent="0.2">
      <c r="A806" s="536"/>
      <c r="B806" s="536"/>
    </row>
    <row r="807" spans="1:2" ht="12.75" customHeight="1" x14ac:dyDescent="0.2">
      <c r="A807" s="536"/>
      <c r="B807" s="536"/>
    </row>
    <row r="808" spans="1:2" ht="12.75" customHeight="1" x14ac:dyDescent="0.2">
      <c r="A808" s="536"/>
      <c r="B808" s="536"/>
    </row>
    <row r="809" spans="1:2" ht="12.75" customHeight="1" x14ac:dyDescent="0.2">
      <c r="A809" s="536"/>
      <c r="B809" s="536"/>
    </row>
    <row r="810" spans="1:2" ht="12.75" customHeight="1" x14ac:dyDescent="0.2">
      <c r="A810" s="536"/>
      <c r="B810" s="536"/>
    </row>
    <row r="811" spans="1:2" ht="12.75" customHeight="1" x14ac:dyDescent="0.2">
      <c r="A811" s="536"/>
      <c r="B811" s="536"/>
    </row>
    <row r="812" spans="1:2" ht="12.75" customHeight="1" x14ac:dyDescent="0.2">
      <c r="A812" s="536"/>
      <c r="B812" s="536"/>
    </row>
    <row r="813" spans="1:2" ht="12.75" customHeight="1" x14ac:dyDescent="0.2">
      <c r="A813" s="536"/>
      <c r="B813" s="536"/>
    </row>
    <row r="814" spans="1:2" ht="12.75" customHeight="1" x14ac:dyDescent="0.2">
      <c r="A814" s="536"/>
      <c r="B814" s="536"/>
    </row>
    <row r="815" spans="1:2" ht="12.75" customHeight="1" x14ac:dyDescent="0.2">
      <c r="A815" s="536"/>
      <c r="B815" s="536"/>
    </row>
    <row r="816" spans="1:2" ht="12.75" customHeight="1" x14ac:dyDescent="0.2">
      <c r="A816" s="536"/>
      <c r="B816" s="536"/>
    </row>
    <row r="817" spans="1:2" ht="12.75" customHeight="1" x14ac:dyDescent="0.2">
      <c r="A817" s="536"/>
      <c r="B817" s="536"/>
    </row>
    <row r="818" spans="1:2" ht="12.75" customHeight="1" x14ac:dyDescent="0.2">
      <c r="A818" s="536"/>
      <c r="B818" s="536"/>
    </row>
    <row r="819" spans="1:2" ht="12.75" customHeight="1" x14ac:dyDescent="0.2">
      <c r="A819" s="536"/>
      <c r="B819" s="536"/>
    </row>
    <row r="820" spans="1:2" ht="12.75" customHeight="1" x14ac:dyDescent="0.2">
      <c r="A820" s="536"/>
      <c r="B820" s="536"/>
    </row>
    <row r="821" spans="1:2" ht="12.75" customHeight="1" x14ac:dyDescent="0.2">
      <c r="A821" s="536"/>
      <c r="B821" s="536"/>
    </row>
    <row r="822" spans="1:2" ht="12.75" customHeight="1" x14ac:dyDescent="0.2">
      <c r="A822" s="536"/>
      <c r="B822" s="536"/>
    </row>
    <row r="823" spans="1:2" ht="12.75" customHeight="1" x14ac:dyDescent="0.2">
      <c r="A823" s="536"/>
      <c r="B823" s="536"/>
    </row>
    <row r="824" spans="1:2" ht="12.75" customHeight="1" x14ac:dyDescent="0.2">
      <c r="A824" s="536"/>
      <c r="B824" s="536"/>
    </row>
    <row r="825" spans="1:2" ht="12.75" customHeight="1" x14ac:dyDescent="0.2">
      <c r="A825" s="536"/>
      <c r="B825" s="536"/>
    </row>
    <row r="826" spans="1:2" ht="12.75" customHeight="1" x14ac:dyDescent="0.2">
      <c r="A826" s="536"/>
      <c r="B826" s="536"/>
    </row>
    <row r="827" spans="1:2" ht="12.75" customHeight="1" x14ac:dyDescent="0.2">
      <c r="A827" s="536"/>
      <c r="B827" s="536"/>
    </row>
    <row r="828" spans="1:2" ht="12.75" customHeight="1" x14ac:dyDescent="0.2">
      <c r="A828" s="536"/>
      <c r="B828" s="536"/>
    </row>
    <row r="829" spans="1:2" ht="12.75" customHeight="1" x14ac:dyDescent="0.2">
      <c r="A829" s="536"/>
      <c r="B829" s="536"/>
    </row>
    <row r="830" spans="1:2" ht="12.75" customHeight="1" x14ac:dyDescent="0.2">
      <c r="A830" s="536"/>
      <c r="B830" s="536"/>
    </row>
    <row r="831" spans="1:2" ht="12.75" customHeight="1" x14ac:dyDescent="0.2">
      <c r="A831" s="536"/>
      <c r="B831" s="536"/>
    </row>
    <row r="832" spans="1:2" ht="12.75" customHeight="1" x14ac:dyDescent="0.2">
      <c r="A832" s="536"/>
      <c r="B832" s="536"/>
    </row>
    <row r="833" spans="1:2" ht="12.75" customHeight="1" x14ac:dyDescent="0.2">
      <c r="A833" s="536"/>
      <c r="B833" s="536"/>
    </row>
    <row r="834" spans="1:2" ht="12.75" customHeight="1" x14ac:dyDescent="0.2">
      <c r="A834" s="536"/>
      <c r="B834" s="536"/>
    </row>
    <row r="835" spans="1:2" ht="12.75" customHeight="1" x14ac:dyDescent="0.2">
      <c r="A835" s="536"/>
      <c r="B835" s="536"/>
    </row>
    <row r="836" spans="1:2" ht="12.75" customHeight="1" x14ac:dyDescent="0.2">
      <c r="A836" s="536"/>
      <c r="B836" s="536"/>
    </row>
    <row r="837" spans="1:2" ht="12.75" customHeight="1" x14ac:dyDescent="0.2">
      <c r="A837" s="536"/>
      <c r="B837" s="536"/>
    </row>
    <row r="838" spans="1:2" ht="12.75" customHeight="1" x14ac:dyDescent="0.2">
      <c r="A838" s="536"/>
      <c r="B838" s="536"/>
    </row>
    <row r="839" spans="1:2" ht="12.75" customHeight="1" x14ac:dyDescent="0.2">
      <c r="A839" s="536"/>
      <c r="B839" s="536"/>
    </row>
    <row r="840" spans="1:2" ht="12.75" customHeight="1" x14ac:dyDescent="0.2">
      <c r="A840" s="536"/>
      <c r="B840" s="536"/>
    </row>
    <row r="841" spans="1:2" ht="12.75" customHeight="1" x14ac:dyDescent="0.2">
      <c r="A841" s="536"/>
      <c r="B841" s="536"/>
    </row>
    <row r="842" spans="1:2" ht="12.75" customHeight="1" x14ac:dyDescent="0.2">
      <c r="A842" s="536"/>
      <c r="B842" s="536"/>
    </row>
    <row r="843" spans="1:2" ht="12.75" customHeight="1" x14ac:dyDescent="0.2">
      <c r="A843" s="536"/>
      <c r="B843" s="536"/>
    </row>
    <row r="844" spans="1:2" ht="12.75" customHeight="1" x14ac:dyDescent="0.2">
      <c r="A844" s="536"/>
      <c r="B844" s="536"/>
    </row>
    <row r="845" spans="1:2" ht="12.75" customHeight="1" x14ac:dyDescent="0.2">
      <c r="A845" s="536"/>
      <c r="B845" s="536"/>
    </row>
    <row r="846" spans="1:2" ht="12.75" customHeight="1" x14ac:dyDescent="0.2">
      <c r="A846" s="536"/>
      <c r="B846" s="536"/>
    </row>
    <row r="847" spans="1:2" ht="12.75" customHeight="1" x14ac:dyDescent="0.2">
      <c r="A847" s="536"/>
      <c r="B847" s="536"/>
    </row>
    <row r="848" spans="1:2" ht="12.75" customHeight="1" x14ac:dyDescent="0.2">
      <c r="A848" s="536"/>
      <c r="B848" s="536"/>
    </row>
    <row r="849" spans="1:2" ht="12.75" customHeight="1" x14ac:dyDescent="0.2">
      <c r="A849" s="536"/>
      <c r="B849" s="536"/>
    </row>
    <row r="850" spans="1:2" ht="12.75" customHeight="1" x14ac:dyDescent="0.2">
      <c r="A850" s="536"/>
      <c r="B850" s="536"/>
    </row>
    <row r="851" spans="1:2" ht="12.75" customHeight="1" x14ac:dyDescent="0.2">
      <c r="A851" s="536"/>
      <c r="B851" s="536"/>
    </row>
    <row r="852" spans="1:2" ht="12.75" customHeight="1" x14ac:dyDescent="0.2">
      <c r="A852" s="536"/>
      <c r="B852" s="536"/>
    </row>
    <row r="853" spans="1:2" ht="12.75" customHeight="1" x14ac:dyDescent="0.2">
      <c r="A853" s="536"/>
      <c r="B853" s="536"/>
    </row>
    <row r="854" spans="1:2" ht="12.75" customHeight="1" x14ac:dyDescent="0.2">
      <c r="A854" s="536"/>
      <c r="B854" s="536"/>
    </row>
    <row r="855" spans="1:2" ht="12.75" customHeight="1" x14ac:dyDescent="0.2">
      <c r="A855" s="536"/>
      <c r="B855" s="536"/>
    </row>
    <row r="856" spans="1:2" ht="12.75" customHeight="1" x14ac:dyDescent="0.2">
      <c r="A856" s="536"/>
      <c r="B856" s="536"/>
    </row>
    <row r="857" spans="1:2" ht="12.75" customHeight="1" x14ac:dyDescent="0.2">
      <c r="A857" s="536"/>
      <c r="B857" s="536"/>
    </row>
    <row r="858" spans="1:2" ht="12.75" customHeight="1" x14ac:dyDescent="0.2">
      <c r="A858" s="536"/>
      <c r="B858" s="536"/>
    </row>
    <row r="859" spans="1:2" ht="12.75" customHeight="1" x14ac:dyDescent="0.2">
      <c r="A859" s="536"/>
      <c r="B859" s="536"/>
    </row>
    <row r="860" spans="1:2" ht="12.75" customHeight="1" x14ac:dyDescent="0.2">
      <c r="A860" s="536"/>
      <c r="B860" s="536"/>
    </row>
    <row r="861" spans="1:2" ht="12.75" customHeight="1" x14ac:dyDescent="0.2">
      <c r="A861" s="536"/>
      <c r="B861" s="536"/>
    </row>
    <row r="862" spans="1:2" ht="12.75" customHeight="1" x14ac:dyDescent="0.2">
      <c r="A862" s="536"/>
      <c r="B862" s="536"/>
    </row>
    <row r="863" spans="1:2" ht="12.75" customHeight="1" x14ac:dyDescent="0.2">
      <c r="A863" s="536"/>
      <c r="B863" s="536"/>
    </row>
    <row r="864" spans="1:2" ht="12.75" customHeight="1" x14ac:dyDescent="0.2">
      <c r="A864" s="536"/>
      <c r="B864" s="536"/>
    </row>
    <row r="865" spans="1:2" ht="12.75" customHeight="1" x14ac:dyDescent="0.2">
      <c r="A865" s="536"/>
      <c r="B865" s="536"/>
    </row>
    <row r="866" spans="1:2" ht="12.75" customHeight="1" x14ac:dyDescent="0.2">
      <c r="A866" s="536"/>
      <c r="B866" s="536"/>
    </row>
    <row r="867" spans="1:2" ht="12.75" customHeight="1" x14ac:dyDescent="0.2">
      <c r="A867" s="536"/>
      <c r="B867" s="536"/>
    </row>
    <row r="868" spans="1:2" ht="12.75" customHeight="1" x14ac:dyDescent="0.2">
      <c r="A868" s="536"/>
      <c r="B868" s="536"/>
    </row>
    <row r="869" spans="1:2" ht="12.75" customHeight="1" x14ac:dyDescent="0.2">
      <c r="A869" s="536"/>
      <c r="B869" s="536"/>
    </row>
    <row r="870" spans="1:2" ht="12.75" customHeight="1" x14ac:dyDescent="0.2">
      <c r="A870" s="536"/>
      <c r="B870" s="536"/>
    </row>
    <row r="871" spans="1:2" ht="12.75" customHeight="1" x14ac:dyDescent="0.2">
      <c r="A871" s="536"/>
      <c r="B871" s="536"/>
    </row>
    <row r="872" spans="1:2" ht="12.75" customHeight="1" x14ac:dyDescent="0.2">
      <c r="A872" s="536"/>
      <c r="B872" s="536"/>
    </row>
    <row r="873" spans="1:2" ht="12.75" customHeight="1" x14ac:dyDescent="0.2">
      <c r="A873" s="536"/>
      <c r="B873" s="536"/>
    </row>
    <row r="874" spans="1:2" ht="12.75" customHeight="1" x14ac:dyDescent="0.2">
      <c r="A874" s="536"/>
      <c r="B874" s="536"/>
    </row>
    <row r="875" spans="1:2" ht="12.75" customHeight="1" x14ac:dyDescent="0.2">
      <c r="A875" s="536"/>
      <c r="B875" s="536"/>
    </row>
    <row r="876" spans="1:2" ht="12.75" customHeight="1" x14ac:dyDescent="0.2">
      <c r="A876" s="536"/>
      <c r="B876" s="536"/>
    </row>
    <row r="877" spans="1:2" ht="12.75" customHeight="1" x14ac:dyDescent="0.2">
      <c r="A877" s="536"/>
      <c r="B877" s="536"/>
    </row>
    <row r="878" spans="1:2" ht="12.75" customHeight="1" x14ac:dyDescent="0.2">
      <c r="A878" s="536"/>
      <c r="B878" s="536"/>
    </row>
    <row r="879" spans="1:2" ht="12.75" customHeight="1" x14ac:dyDescent="0.2">
      <c r="A879" s="536"/>
      <c r="B879" s="536"/>
    </row>
    <row r="880" spans="1:2" ht="12.75" customHeight="1" x14ac:dyDescent="0.2">
      <c r="A880" s="536"/>
      <c r="B880" s="536"/>
    </row>
    <row r="881" spans="1:2" ht="12.75" customHeight="1" x14ac:dyDescent="0.2">
      <c r="A881" s="536"/>
      <c r="B881" s="536"/>
    </row>
    <row r="882" spans="1:2" ht="12.75" customHeight="1" x14ac:dyDescent="0.2">
      <c r="A882" s="536"/>
      <c r="B882" s="536"/>
    </row>
    <row r="883" spans="1:2" ht="12.75" customHeight="1" x14ac:dyDescent="0.2">
      <c r="A883" s="536"/>
      <c r="B883" s="536"/>
    </row>
    <row r="884" spans="1:2" ht="12.75" customHeight="1" x14ac:dyDescent="0.2">
      <c r="A884" s="536"/>
      <c r="B884" s="536"/>
    </row>
    <row r="885" spans="1:2" ht="12.75" customHeight="1" x14ac:dyDescent="0.2">
      <c r="A885" s="536"/>
      <c r="B885" s="536"/>
    </row>
    <row r="886" spans="1:2" ht="12.75" customHeight="1" x14ac:dyDescent="0.2">
      <c r="A886" s="536"/>
      <c r="B886" s="536"/>
    </row>
    <row r="887" spans="1:2" ht="12.75" customHeight="1" x14ac:dyDescent="0.2">
      <c r="A887" s="536"/>
      <c r="B887" s="536"/>
    </row>
    <row r="888" spans="1:2" ht="12.75" customHeight="1" x14ac:dyDescent="0.2">
      <c r="A888" s="536"/>
      <c r="B888" s="536"/>
    </row>
    <row r="889" spans="1:2" ht="12.75" customHeight="1" x14ac:dyDescent="0.2">
      <c r="A889" s="536"/>
      <c r="B889" s="536"/>
    </row>
    <row r="890" spans="1:2" ht="12.75" customHeight="1" x14ac:dyDescent="0.2">
      <c r="A890" s="536"/>
      <c r="B890" s="536"/>
    </row>
    <row r="891" spans="1:2" ht="12.75" customHeight="1" x14ac:dyDescent="0.2">
      <c r="A891" s="536"/>
      <c r="B891" s="536"/>
    </row>
    <row r="892" spans="1:2" ht="12.75" customHeight="1" x14ac:dyDescent="0.2">
      <c r="A892" s="536"/>
      <c r="B892" s="536"/>
    </row>
    <row r="893" spans="1:2" ht="12.75" customHeight="1" x14ac:dyDescent="0.2">
      <c r="A893" s="536"/>
      <c r="B893" s="536"/>
    </row>
    <row r="894" spans="1:2" ht="12.75" customHeight="1" x14ac:dyDescent="0.2">
      <c r="A894" s="536"/>
      <c r="B894" s="536"/>
    </row>
    <row r="895" spans="1:2" ht="12.75" customHeight="1" x14ac:dyDescent="0.2">
      <c r="A895" s="536"/>
      <c r="B895" s="536"/>
    </row>
    <row r="896" spans="1:2" ht="12.75" customHeight="1" x14ac:dyDescent="0.2">
      <c r="A896" s="536"/>
      <c r="B896" s="536"/>
    </row>
    <row r="897" spans="1:2" ht="12.75" customHeight="1" x14ac:dyDescent="0.2">
      <c r="A897" s="536"/>
      <c r="B897" s="536"/>
    </row>
    <row r="898" spans="1:2" ht="12.75" customHeight="1" x14ac:dyDescent="0.2">
      <c r="A898" s="536"/>
      <c r="B898" s="536"/>
    </row>
    <row r="899" spans="1:2" ht="12.75" customHeight="1" x14ac:dyDescent="0.2">
      <c r="A899" s="536"/>
      <c r="B899" s="536"/>
    </row>
    <row r="900" spans="1:2" ht="12.75" customHeight="1" x14ac:dyDescent="0.2">
      <c r="A900" s="536"/>
      <c r="B900" s="536"/>
    </row>
    <row r="901" spans="1:2" ht="12.75" customHeight="1" x14ac:dyDescent="0.2">
      <c r="A901" s="536"/>
      <c r="B901" s="536"/>
    </row>
    <row r="902" spans="1:2" ht="12.75" customHeight="1" x14ac:dyDescent="0.2">
      <c r="A902" s="536"/>
      <c r="B902" s="536"/>
    </row>
    <row r="903" spans="1:2" ht="12.75" customHeight="1" x14ac:dyDescent="0.2">
      <c r="A903" s="536"/>
      <c r="B903" s="536"/>
    </row>
    <row r="904" spans="1:2" ht="12.75" customHeight="1" x14ac:dyDescent="0.2">
      <c r="A904" s="536"/>
      <c r="B904" s="536"/>
    </row>
    <row r="905" spans="1:2" ht="12.75" customHeight="1" x14ac:dyDescent="0.2">
      <c r="A905" s="536"/>
      <c r="B905" s="536"/>
    </row>
    <row r="906" spans="1:2" ht="12.75" customHeight="1" x14ac:dyDescent="0.2">
      <c r="A906" s="536"/>
      <c r="B906" s="536"/>
    </row>
    <row r="907" spans="1:2" ht="12.75" customHeight="1" x14ac:dyDescent="0.2">
      <c r="A907" s="536"/>
      <c r="B907" s="536"/>
    </row>
    <row r="908" spans="1:2" ht="12.75" customHeight="1" x14ac:dyDescent="0.2">
      <c r="A908" s="536"/>
      <c r="B908" s="536"/>
    </row>
    <row r="909" spans="1:2" ht="12.75" customHeight="1" x14ac:dyDescent="0.2">
      <c r="A909" s="536"/>
      <c r="B909" s="536"/>
    </row>
    <row r="910" spans="1:2" ht="12.75" customHeight="1" x14ac:dyDescent="0.2">
      <c r="A910" s="536"/>
      <c r="B910" s="536"/>
    </row>
    <row r="911" spans="1:2" ht="12.75" customHeight="1" x14ac:dyDescent="0.2">
      <c r="A911" s="536"/>
      <c r="B911" s="536"/>
    </row>
    <row r="912" spans="1:2" ht="12.75" customHeight="1" x14ac:dyDescent="0.2">
      <c r="A912" s="536"/>
      <c r="B912" s="536"/>
    </row>
    <row r="913" spans="1:2" ht="12.75" customHeight="1" x14ac:dyDescent="0.2">
      <c r="A913" s="536"/>
      <c r="B913" s="536"/>
    </row>
    <row r="914" spans="1:2" ht="12.75" customHeight="1" x14ac:dyDescent="0.2">
      <c r="A914" s="536"/>
      <c r="B914" s="536"/>
    </row>
    <row r="915" spans="1:2" ht="12.75" customHeight="1" x14ac:dyDescent="0.2">
      <c r="A915" s="536"/>
      <c r="B915" s="536"/>
    </row>
    <row r="916" spans="1:2" ht="12.75" customHeight="1" x14ac:dyDescent="0.2">
      <c r="A916" s="536"/>
      <c r="B916" s="536"/>
    </row>
    <row r="917" spans="1:2" ht="12.75" customHeight="1" x14ac:dyDescent="0.2">
      <c r="A917" s="536"/>
      <c r="B917" s="536"/>
    </row>
    <row r="918" spans="1:2" ht="12.75" customHeight="1" x14ac:dyDescent="0.2">
      <c r="A918" s="536"/>
      <c r="B918" s="536"/>
    </row>
    <row r="919" spans="1:2" ht="12.75" customHeight="1" x14ac:dyDescent="0.2">
      <c r="A919" s="536"/>
      <c r="B919" s="536"/>
    </row>
    <row r="920" spans="1:2" ht="12.75" customHeight="1" x14ac:dyDescent="0.2">
      <c r="A920" s="536"/>
      <c r="B920" s="536"/>
    </row>
    <row r="921" spans="1:2" ht="12.75" customHeight="1" x14ac:dyDescent="0.2">
      <c r="A921" s="536"/>
      <c r="B921" s="536"/>
    </row>
    <row r="922" spans="1:2" ht="12.75" customHeight="1" x14ac:dyDescent="0.2">
      <c r="A922" s="536"/>
      <c r="B922" s="536"/>
    </row>
    <row r="923" spans="1:2" ht="12.75" customHeight="1" x14ac:dyDescent="0.2">
      <c r="A923" s="536"/>
      <c r="B923" s="536"/>
    </row>
    <row r="924" spans="1:2" ht="12.75" customHeight="1" x14ac:dyDescent="0.2">
      <c r="A924" s="536"/>
      <c r="B924" s="536"/>
    </row>
    <row r="925" spans="1:2" ht="12.75" customHeight="1" x14ac:dyDescent="0.2">
      <c r="A925" s="536"/>
      <c r="B925" s="536"/>
    </row>
    <row r="926" spans="1:2" ht="12.75" customHeight="1" x14ac:dyDescent="0.2">
      <c r="A926" s="536"/>
      <c r="B926" s="536"/>
    </row>
    <row r="927" spans="1:2" ht="12.75" customHeight="1" x14ac:dyDescent="0.2">
      <c r="A927" s="536"/>
      <c r="B927" s="536"/>
    </row>
    <row r="928" spans="1:2" ht="12.75" customHeight="1" x14ac:dyDescent="0.2">
      <c r="A928" s="536"/>
      <c r="B928" s="536"/>
    </row>
    <row r="929" spans="1:2" ht="12.75" customHeight="1" x14ac:dyDescent="0.2">
      <c r="A929" s="536"/>
      <c r="B929" s="536"/>
    </row>
    <row r="930" spans="1:2" ht="12.75" customHeight="1" x14ac:dyDescent="0.2">
      <c r="A930" s="536"/>
      <c r="B930" s="536"/>
    </row>
    <row r="931" spans="1:2" ht="12.75" customHeight="1" x14ac:dyDescent="0.2">
      <c r="A931" s="536"/>
      <c r="B931" s="536"/>
    </row>
    <row r="932" spans="1:2" ht="12.75" customHeight="1" x14ac:dyDescent="0.2">
      <c r="A932" s="536"/>
      <c r="B932" s="536"/>
    </row>
    <row r="933" spans="1:2" ht="12.75" customHeight="1" x14ac:dyDescent="0.2">
      <c r="A933" s="536"/>
      <c r="B933" s="536"/>
    </row>
    <row r="934" spans="1:2" ht="12.75" customHeight="1" x14ac:dyDescent="0.2">
      <c r="A934" s="536"/>
      <c r="B934" s="536"/>
    </row>
    <row r="935" spans="1:2" ht="12.75" customHeight="1" x14ac:dyDescent="0.2">
      <c r="A935" s="536"/>
      <c r="B935" s="536"/>
    </row>
    <row r="936" spans="1:2" ht="12.75" customHeight="1" x14ac:dyDescent="0.2">
      <c r="A936" s="536"/>
      <c r="B936" s="536"/>
    </row>
    <row r="937" spans="1:2" ht="12.75" customHeight="1" x14ac:dyDescent="0.2">
      <c r="A937" s="536"/>
      <c r="B937" s="536"/>
    </row>
    <row r="938" spans="1:2" ht="12.75" customHeight="1" x14ac:dyDescent="0.2">
      <c r="A938" s="536"/>
      <c r="B938" s="536"/>
    </row>
    <row r="939" spans="1:2" ht="12.75" customHeight="1" x14ac:dyDescent="0.2">
      <c r="A939" s="536"/>
      <c r="B939" s="536"/>
    </row>
    <row r="940" spans="1:2" ht="12.75" customHeight="1" x14ac:dyDescent="0.2">
      <c r="A940" s="536"/>
      <c r="B940" s="536"/>
    </row>
    <row r="941" spans="1:2" ht="12.75" customHeight="1" x14ac:dyDescent="0.2">
      <c r="A941" s="536"/>
      <c r="B941" s="536"/>
    </row>
    <row r="942" spans="1:2" ht="12.75" customHeight="1" x14ac:dyDescent="0.2">
      <c r="A942" s="536"/>
      <c r="B942" s="536"/>
    </row>
    <row r="943" spans="1:2" ht="12.75" customHeight="1" x14ac:dyDescent="0.2">
      <c r="A943" s="536"/>
      <c r="B943" s="536"/>
    </row>
    <row r="944" spans="1:2" ht="12.75" customHeight="1" x14ac:dyDescent="0.2">
      <c r="A944" s="536"/>
      <c r="B944" s="536"/>
    </row>
    <row r="945" spans="1:2" ht="12.75" customHeight="1" x14ac:dyDescent="0.2">
      <c r="A945" s="536"/>
      <c r="B945" s="536"/>
    </row>
    <row r="946" spans="1:2" ht="12.75" customHeight="1" x14ac:dyDescent="0.2">
      <c r="A946" s="536"/>
      <c r="B946" s="536"/>
    </row>
    <row r="947" spans="1:2" ht="12.75" customHeight="1" x14ac:dyDescent="0.2">
      <c r="A947" s="536"/>
      <c r="B947" s="536"/>
    </row>
    <row r="948" spans="1:2" ht="12.75" customHeight="1" x14ac:dyDescent="0.2">
      <c r="A948" s="536"/>
      <c r="B948" s="536"/>
    </row>
    <row r="949" spans="1:2" ht="12.75" customHeight="1" x14ac:dyDescent="0.2">
      <c r="A949" s="536"/>
      <c r="B949" s="536"/>
    </row>
    <row r="950" spans="1:2" ht="12.75" customHeight="1" x14ac:dyDescent="0.2">
      <c r="A950" s="536"/>
      <c r="B950" s="536"/>
    </row>
    <row r="951" spans="1:2" ht="12.75" customHeight="1" x14ac:dyDescent="0.2">
      <c r="A951" s="536"/>
      <c r="B951" s="536"/>
    </row>
    <row r="952" spans="1:2" ht="12.75" customHeight="1" x14ac:dyDescent="0.2">
      <c r="A952" s="536"/>
      <c r="B952" s="536"/>
    </row>
    <row r="953" spans="1:2" ht="12.75" customHeight="1" x14ac:dyDescent="0.2">
      <c r="A953" s="536"/>
      <c r="B953" s="536"/>
    </row>
    <row r="954" spans="1:2" ht="12.75" customHeight="1" x14ac:dyDescent="0.2">
      <c r="A954" s="536"/>
      <c r="B954" s="536"/>
    </row>
    <row r="955" spans="1:2" ht="12.75" customHeight="1" x14ac:dyDescent="0.2">
      <c r="A955" s="536"/>
      <c r="B955" s="536"/>
    </row>
    <row r="956" spans="1:2" ht="12.75" customHeight="1" x14ac:dyDescent="0.2">
      <c r="A956" s="536"/>
      <c r="B956" s="536"/>
    </row>
    <row r="957" spans="1:2" ht="12.75" customHeight="1" x14ac:dyDescent="0.2">
      <c r="A957" s="536"/>
      <c r="B957" s="536"/>
    </row>
    <row r="958" spans="1:2" ht="12.75" customHeight="1" x14ac:dyDescent="0.2">
      <c r="A958" s="536"/>
      <c r="B958" s="536"/>
    </row>
    <row r="959" spans="1:2" ht="12.75" customHeight="1" x14ac:dyDescent="0.2">
      <c r="A959" s="536"/>
      <c r="B959" s="536"/>
    </row>
    <row r="960" spans="1:2" ht="12.75" customHeight="1" x14ac:dyDescent="0.2">
      <c r="A960" s="536"/>
      <c r="B960" s="536"/>
    </row>
    <row r="961" spans="1:2" ht="12.75" customHeight="1" x14ac:dyDescent="0.2">
      <c r="A961" s="536"/>
      <c r="B961" s="536"/>
    </row>
    <row r="962" spans="1:2" ht="12.75" customHeight="1" x14ac:dyDescent="0.2">
      <c r="A962" s="536"/>
      <c r="B962" s="536"/>
    </row>
    <row r="963" spans="1:2" ht="12.75" customHeight="1" x14ac:dyDescent="0.2">
      <c r="A963" s="536"/>
      <c r="B963" s="536"/>
    </row>
    <row r="964" spans="1:2" ht="12.75" customHeight="1" x14ac:dyDescent="0.2">
      <c r="A964" s="536"/>
      <c r="B964" s="536"/>
    </row>
    <row r="965" spans="1:2" ht="12.75" customHeight="1" x14ac:dyDescent="0.2">
      <c r="A965" s="536"/>
      <c r="B965" s="536"/>
    </row>
    <row r="966" spans="1:2" ht="12.75" customHeight="1" x14ac:dyDescent="0.2">
      <c r="A966" s="536"/>
      <c r="B966" s="536"/>
    </row>
    <row r="967" spans="1:2" ht="12.75" customHeight="1" x14ac:dyDescent="0.2">
      <c r="A967" s="536"/>
      <c r="B967" s="536"/>
    </row>
    <row r="968" spans="1:2" ht="12.75" customHeight="1" x14ac:dyDescent="0.2">
      <c r="A968" s="536"/>
      <c r="B968" s="536"/>
    </row>
    <row r="969" spans="1:2" ht="12.75" customHeight="1" x14ac:dyDescent="0.2">
      <c r="A969" s="536"/>
      <c r="B969" s="536"/>
    </row>
    <row r="970" spans="1:2" ht="12.75" customHeight="1" x14ac:dyDescent="0.2">
      <c r="A970" s="536"/>
      <c r="B970" s="536"/>
    </row>
    <row r="971" spans="1:2" ht="12.75" customHeight="1" x14ac:dyDescent="0.2">
      <c r="A971" s="536"/>
      <c r="B971" s="536"/>
    </row>
    <row r="972" spans="1:2" ht="12.75" customHeight="1" x14ac:dyDescent="0.2">
      <c r="A972" s="536"/>
      <c r="B972" s="536"/>
    </row>
    <row r="973" spans="1:2" ht="12.75" customHeight="1" x14ac:dyDescent="0.2">
      <c r="A973" s="536"/>
      <c r="B973" s="536"/>
    </row>
    <row r="974" spans="1:2" ht="12.75" customHeight="1" x14ac:dyDescent="0.2">
      <c r="A974" s="536"/>
      <c r="B974" s="536"/>
    </row>
    <row r="975" spans="1:2" ht="12.75" customHeight="1" x14ac:dyDescent="0.2">
      <c r="A975" s="536"/>
      <c r="B975" s="536"/>
    </row>
    <row r="976" spans="1:2" ht="12.75" customHeight="1" x14ac:dyDescent="0.2">
      <c r="A976" s="536"/>
      <c r="B976" s="536"/>
    </row>
    <row r="977" spans="1:2" ht="12.75" customHeight="1" x14ac:dyDescent="0.2">
      <c r="A977" s="536"/>
      <c r="B977" s="536"/>
    </row>
    <row r="978" spans="1:2" ht="12.75" customHeight="1" x14ac:dyDescent="0.2">
      <c r="A978" s="536"/>
      <c r="B978" s="536"/>
    </row>
    <row r="979" spans="1:2" ht="12.75" customHeight="1" x14ac:dyDescent="0.2">
      <c r="A979" s="536"/>
      <c r="B979" s="536"/>
    </row>
    <row r="980" spans="1:2" ht="12.75" customHeight="1" x14ac:dyDescent="0.2">
      <c r="A980" s="536"/>
      <c r="B980" s="536"/>
    </row>
    <row r="981" spans="1:2" ht="12.75" customHeight="1" x14ac:dyDescent="0.2">
      <c r="A981" s="536"/>
      <c r="B981" s="536"/>
    </row>
    <row r="982" spans="1:2" ht="12.75" customHeight="1" x14ac:dyDescent="0.2">
      <c r="A982" s="536"/>
      <c r="B982" s="536"/>
    </row>
    <row r="983" spans="1:2" ht="12.75" customHeight="1" x14ac:dyDescent="0.2">
      <c r="A983" s="536"/>
      <c r="B983" s="536"/>
    </row>
    <row r="984" spans="1:2" ht="12.75" customHeight="1" x14ac:dyDescent="0.2">
      <c r="A984" s="536"/>
      <c r="B984" s="536"/>
    </row>
    <row r="985" spans="1:2" ht="12.75" customHeight="1" x14ac:dyDescent="0.2">
      <c r="A985" s="536"/>
      <c r="B985" s="536"/>
    </row>
    <row r="986" spans="1:2" ht="12.75" customHeight="1" x14ac:dyDescent="0.2">
      <c r="A986" s="536"/>
      <c r="B986" s="536"/>
    </row>
    <row r="987" spans="1:2" ht="12.75" customHeight="1" x14ac:dyDescent="0.2">
      <c r="A987" s="536"/>
      <c r="B987" s="536"/>
    </row>
    <row r="988" spans="1:2" ht="12.75" customHeight="1" x14ac:dyDescent="0.2">
      <c r="A988" s="536"/>
      <c r="B988" s="536"/>
    </row>
    <row r="989" spans="1:2" ht="12.75" customHeight="1" x14ac:dyDescent="0.2">
      <c r="A989" s="536"/>
      <c r="B989" s="536"/>
    </row>
    <row r="990" spans="1:2" ht="12.75" customHeight="1" x14ac:dyDescent="0.2">
      <c r="A990" s="536"/>
      <c r="B990" s="536"/>
    </row>
    <row r="991" spans="1:2" ht="12.75" customHeight="1" x14ac:dyDescent="0.2">
      <c r="A991" s="536"/>
      <c r="B991" s="536"/>
    </row>
    <row r="992" spans="1:2" ht="12.75" customHeight="1" x14ac:dyDescent="0.2">
      <c r="A992" s="536"/>
      <c r="B992" s="536"/>
    </row>
    <row r="993" spans="1:2" ht="12.75" customHeight="1" x14ac:dyDescent="0.2">
      <c r="A993" s="536"/>
      <c r="B993" s="536"/>
    </row>
    <row r="994" spans="1:2" ht="12.75" customHeight="1" x14ac:dyDescent="0.2">
      <c r="A994" s="536"/>
      <c r="B994" s="536"/>
    </row>
    <row r="995" spans="1:2" ht="12.75" customHeight="1" x14ac:dyDescent="0.2">
      <c r="A995" s="536"/>
      <c r="B995" s="536"/>
    </row>
    <row r="996" spans="1:2" ht="12.75" customHeight="1" x14ac:dyDescent="0.2">
      <c r="A996" s="536"/>
      <c r="B996" s="536"/>
    </row>
    <row r="997" spans="1:2" ht="12.75" customHeight="1" x14ac:dyDescent="0.2">
      <c r="A997" s="536"/>
      <c r="B997" s="536"/>
    </row>
    <row r="998" spans="1:2" ht="12.75" customHeight="1" x14ac:dyDescent="0.2">
      <c r="A998" s="536"/>
      <c r="B998" s="536"/>
    </row>
    <row r="999" spans="1:2" ht="12.75" customHeight="1" x14ac:dyDescent="0.2">
      <c r="A999" s="536"/>
      <c r="B999" s="536"/>
    </row>
    <row r="1000" spans="1:2" ht="12.75" customHeight="1" x14ac:dyDescent="0.2">
      <c r="A1000" s="536"/>
      <c r="B1000" s="536"/>
    </row>
  </sheetData>
  <sheetProtection algorithmName="SHA-512" hashValue="qOjzk3OSqytT+wFkEUk7qXJmAMXmct0sSjrKod2JH5X196tUe78auO6OeskX0sYXC7lUQsuhKK9Uf1fC1vDj5w==" saltValue="BW+y/RXq9BmaLY6IStVqEA==" spinCount="100000" sheet="1" scenarios="1" insertHyperlinks="0"/>
  <protectedRanges>
    <protectedRange sqref="A4:B1000" name="Bereich1"/>
  </protectedRange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rgb="FF0070C0"/>
  </sheetPr>
  <dimension ref="A1:AU65"/>
  <sheetViews>
    <sheetView showGridLines="0" zoomScaleNormal="100" workbookViewId="0">
      <selection activeCell="U10" sqref="U10"/>
    </sheetView>
  </sheetViews>
  <sheetFormatPr baseColWidth="10" defaultColWidth="14.42578125" defaultRowHeight="15" customHeight="1" x14ac:dyDescent="0.2"/>
  <cols>
    <col min="1" max="4" width="5" customWidth="1"/>
    <col min="5" max="6" width="6.28515625" customWidth="1"/>
    <col min="7" max="19" width="5" customWidth="1"/>
    <col min="20" max="28" width="6.28515625" customWidth="1"/>
    <col min="29" max="29" width="5.28515625" customWidth="1"/>
    <col min="30" max="30" width="6.28515625" customWidth="1"/>
    <col min="31" max="32" width="4.28515625" customWidth="1"/>
    <col min="33" max="33" width="5.28515625" customWidth="1"/>
    <col min="34" max="34" width="6.28515625" customWidth="1"/>
    <col min="35" max="36" width="4.28515625" customWidth="1"/>
    <col min="37" max="37" width="5.28515625" customWidth="1"/>
    <col min="38" max="38" width="6.28515625" customWidth="1"/>
    <col min="39" max="40" width="4.28515625" customWidth="1"/>
    <col min="41" max="41" width="5.28515625" customWidth="1"/>
    <col min="42" max="46" width="4.28515625" customWidth="1"/>
    <col min="47" max="47" width="11.42578125" customWidth="1"/>
  </cols>
  <sheetData>
    <row r="1" spans="1:47" ht="12.75" customHeight="1" x14ac:dyDescent="0.2">
      <c r="A1" s="796" t="str">
        <f>CONCATENATE(Read_Me!A1," FS STRUCTURAL EQUIVALENCY SPREADSHEET (SES) ",Read_Me!B1," - COVER SHEET")</f>
        <v>2026 FS STRUCTURAL EQUIVALENCY SPREADSHEET (SES) V1.3 - COVER SHEET</v>
      </c>
      <c r="B1" s="775"/>
      <c r="C1" s="775"/>
      <c r="D1" s="775"/>
      <c r="E1" s="775"/>
      <c r="F1" s="775"/>
      <c r="G1" s="775"/>
      <c r="H1" s="775"/>
      <c r="I1" s="775"/>
      <c r="J1" s="775"/>
      <c r="K1" s="775"/>
      <c r="L1" s="775"/>
      <c r="M1" s="775"/>
      <c r="N1" s="775"/>
      <c r="O1" s="775"/>
      <c r="P1" s="775"/>
      <c r="Q1" s="775"/>
      <c r="R1" s="775"/>
      <c r="S1" s="775"/>
      <c r="T1" s="6"/>
      <c r="U1" s="7"/>
      <c r="V1" s="8"/>
      <c r="W1" s="8"/>
      <c r="X1" s="8"/>
      <c r="Y1" s="8"/>
      <c r="Z1" s="8"/>
      <c r="AA1" s="8"/>
      <c r="AB1" s="8"/>
      <c r="AC1" s="8"/>
      <c r="AD1" s="8"/>
      <c r="AE1" s="8"/>
      <c r="AF1" s="8"/>
      <c r="AG1" s="8"/>
      <c r="AH1" s="8"/>
      <c r="AI1" s="8"/>
      <c r="AJ1" s="8"/>
      <c r="AK1" s="8"/>
      <c r="AL1" s="8"/>
      <c r="AM1" s="8"/>
      <c r="AN1" s="8"/>
      <c r="AO1" s="8"/>
      <c r="AP1" s="8"/>
      <c r="AQ1" s="8"/>
      <c r="AR1" s="8"/>
      <c r="AS1" s="8"/>
      <c r="AT1" s="8"/>
      <c r="AU1" s="8"/>
    </row>
    <row r="2" spans="1:47" ht="12.75" customHeight="1" x14ac:dyDescent="0.2">
      <c r="A2" s="6"/>
      <c r="B2" s="6"/>
      <c r="C2" s="6"/>
      <c r="D2" s="6"/>
      <c r="E2" s="6"/>
      <c r="F2" s="6"/>
      <c r="G2" s="6"/>
      <c r="H2" s="6"/>
      <c r="I2" s="6"/>
      <c r="J2" s="6"/>
      <c r="K2" s="8"/>
      <c r="L2" s="8"/>
      <c r="M2" s="8"/>
      <c r="N2" s="8"/>
      <c r="O2" s="8"/>
      <c r="P2" s="8"/>
      <c r="Q2" s="8"/>
      <c r="R2" s="8"/>
      <c r="S2" s="8"/>
      <c r="T2" s="6"/>
      <c r="U2" s="7"/>
      <c r="V2" s="8"/>
      <c r="W2" s="8"/>
      <c r="X2" s="8"/>
      <c r="Y2" s="8"/>
      <c r="Z2" s="8"/>
      <c r="AA2" s="8"/>
      <c r="AB2" s="8"/>
      <c r="AC2" s="8"/>
      <c r="AD2" s="8"/>
      <c r="AE2" s="8"/>
      <c r="AF2" s="8"/>
      <c r="AG2" s="8"/>
      <c r="AH2" s="8"/>
      <c r="AI2" s="8"/>
      <c r="AJ2" s="8"/>
      <c r="AK2" s="8"/>
      <c r="AL2" s="8"/>
      <c r="AM2" s="8"/>
      <c r="AN2" s="8"/>
      <c r="AO2" s="8"/>
      <c r="AP2" s="8"/>
      <c r="AQ2" s="8"/>
      <c r="AR2" s="8"/>
      <c r="AS2" s="8"/>
      <c r="AT2" s="8"/>
      <c r="AU2" s="8"/>
    </row>
    <row r="3" spans="1:47" ht="12.75" customHeight="1" x14ac:dyDescent="0.2">
      <c r="A3" s="798" t="s">
        <v>60</v>
      </c>
      <c r="B3" s="775"/>
      <c r="C3" s="775"/>
      <c r="D3" s="775"/>
      <c r="E3" s="775"/>
      <c r="F3" s="775"/>
      <c r="G3" s="775"/>
      <c r="H3" s="775"/>
      <c r="I3" s="775"/>
      <c r="J3" s="775"/>
      <c r="K3" s="775"/>
      <c r="L3" s="775"/>
      <c r="M3" s="775"/>
      <c r="N3" s="775"/>
      <c r="O3" s="775"/>
      <c r="P3" s="775"/>
      <c r="Q3" s="775"/>
      <c r="R3" s="775"/>
      <c r="S3" s="775"/>
      <c r="T3" s="6"/>
      <c r="U3" s="7"/>
      <c r="V3" s="8"/>
      <c r="W3" s="8"/>
      <c r="X3" s="8"/>
      <c r="Y3" s="8"/>
      <c r="Z3" s="8"/>
      <c r="AA3" s="8"/>
      <c r="AB3" s="8"/>
      <c r="AC3" s="8"/>
      <c r="AD3" s="8"/>
      <c r="AE3" s="8"/>
      <c r="AF3" s="8"/>
      <c r="AG3" s="8"/>
      <c r="AH3" s="8"/>
      <c r="AI3" s="8"/>
      <c r="AJ3" s="8"/>
      <c r="AK3" s="8"/>
      <c r="AL3" s="8"/>
      <c r="AM3" s="8"/>
      <c r="AN3" s="8"/>
      <c r="AO3" s="8"/>
      <c r="AP3" s="8"/>
      <c r="AQ3" s="8"/>
      <c r="AR3" s="8"/>
      <c r="AS3" s="8"/>
      <c r="AT3" s="8"/>
      <c r="AU3" s="8"/>
    </row>
    <row r="4" spans="1:47" ht="12.75" customHeight="1" x14ac:dyDescent="0.2">
      <c r="A4" s="775"/>
      <c r="B4" s="775"/>
      <c r="C4" s="775"/>
      <c r="D4" s="775"/>
      <c r="E4" s="775"/>
      <c r="F4" s="775"/>
      <c r="G4" s="775"/>
      <c r="H4" s="775"/>
      <c r="I4" s="775"/>
      <c r="J4" s="775"/>
      <c r="K4" s="775"/>
      <c r="L4" s="775"/>
      <c r="M4" s="775"/>
      <c r="N4" s="775"/>
      <c r="O4" s="775"/>
      <c r="P4" s="775"/>
      <c r="Q4" s="775"/>
      <c r="R4" s="775"/>
      <c r="S4" s="775"/>
      <c r="T4" s="6"/>
      <c r="U4" s="7"/>
      <c r="V4" s="8"/>
      <c r="W4" s="8"/>
      <c r="X4" s="8"/>
      <c r="Y4" s="8"/>
      <c r="Z4" s="8"/>
      <c r="AA4" s="8"/>
      <c r="AB4" s="8"/>
      <c r="AC4" s="8"/>
      <c r="AD4" s="8"/>
      <c r="AE4" s="8"/>
      <c r="AF4" s="8"/>
      <c r="AG4" s="8"/>
      <c r="AH4" s="8"/>
      <c r="AI4" s="8"/>
      <c r="AJ4" s="8"/>
      <c r="AK4" s="8"/>
      <c r="AL4" s="8"/>
      <c r="AM4" s="8"/>
      <c r="AN4" s="8"/>
      <c r="AO4" s="8"/>
      <c r="AP4" s="8"/>
      <c r="AQ4" s="8"/>
      <c r="AR4" s="8"/>
      <c r="AS4" s="8"/>
      <c r="AT4" s="8"/>
      <c r="AU4" s="8"/>
    </row>
    <row r="5" spans="1:47" ht="12.75" customHeight="1" x14ac:dyDescent="0.2">
      <c r="A5" s="775"/>
      <c r="B5" s="775"/>
      <c r="C5" s="775"/>
      <c r="D5" s="775"/>
      <c r="E5" s="775"/>
      <c r="F5" s="775"/>
      <c r="G5" s="775"/>
      <c r="H5" s="775"/>
      <c r="I5" s="775"/>
      <c r="J5" s="775"/>
      <c r="K5" s="775"/>
      <c r="L5" s="775"/>
      <c r="M5" s="775"/>
      <c r="N5" s="775"/>
      <c r="O5" s="775"/>
      <c r="P5" s="775"/>
      <c r="Q5" s="775"/>
      <c r="R5" s="775"/>
      <c r="S5" s="775"/>
      <c r="T5" s="6"/>
      <c r="U5" s="7"/>
      <c r="V5" s="8"/>
      <c r="W5" s="8"/>
      <c r="X5" s="8"/>
      <c r="Y5" s="8"/>
      <c r="Z5" s="8"/>
      <c r="AA5" s="8"/>
      <c r="AB5" s="8"/>
      <c r="AC5" s="8"/>
      <c r="AD5" s="8"/>
      <c r="AE5" s="8"/>
      <c r="AF5" s="8"/>
      <c r="AG5" s="8"/>
      <c r="AH5" s="8"/>
      <c r="AI5" s="8"/>
      <c r="AJ5" s="8"/>
      <c r="AK5" s="8"/>
      <c r="AL5" s="8"/>
      <c r="AM5" s="8"/>
      <c r="AN5" s="8"/>
      <c r="AO5" s="8"/>
      <c r="AP5" s="8"/>
      <c r="AQ5" s="8"/>
      <c r="AR5" s="8"/>
      <c r="AS5" s="8"/>
      <c r="AT5" s="8"/>
      <c r="AU5" s="8"/>
    </row>
    <row r="6" spans="1:47" ht="12.75" customHeight="1" x14ac:dyDescent="0.2">
      <c r="A6" s="775"/>
      <c r="B6" s="775"/>
      <c r="C6" s="775"/>
      <c r="D6" s="775"/>
      <c r="E6" s="775"/>
      <c r="F6" s="775"/>
      <c r="G6" s="775"/>
      <c r="H6" s="775"/>
      <c r="I6" s="775"/>
      <c r="J6" s="775"/>
      <c r="K6" s="775"/>
      <c r="L6" s="775"/>
      <c r="M6" s="775"/>
      <c r="N6" s="775"/>
      <c r="O6" s="775"/>
      <c r="P6" s="775"/>
      <c r="Q6" s="775"/>
      <c r="R6" s="775"/>
      <c r="S6" s="775"/>
      <c r="T6" s="6"/>
      <c r="U6" s="7"/>
      <c r="V6" s="8"/>
      <c r="W6" s="8"/>
      <c r="X6" s="8"/>
      <c r="Y6" s="8"/>
      <c r="Z6" s="8"/>
      <c r="AA6" s="8"/>
      <c r="AB6" s="8"/>
      <c r="AC6" s="8"/>
      <c r="AD6" s="8"/>
      <c r="AE6" s="8"/>
      <c r="AF6" s="8"/>
      <c r="AG6" s="8"/>
      <c r="AH6" s="8"/>
      <c r="AI6" s="8"/>
      <c r="AJ6" s="8"/>
      <c r="AK6" s="8"/>
      <c r="AL6" s="8"/>
      <c r="AM6" s="8"/>
      <c r="AN6" s="8"/>
      <c r="AO6" s="8"/>
      <c r="AP6" s="8"/>
      <c r="AQ6" s="8"/>
      <c r="AR6" s="8"/>
      <c r="AS6" s="8"/>
      <c r="AT6" s="8"/>
      <c r="AU6" s="8"/>
    </row>
    <row r="7" spans="1:47" ht="12.75" customHeight="1" x14ac:dyDescent="0.2">
      <c r="A7" s="775"/>
      <c r="B7" s="775"/>
      <c r="C7" s="775"/>
      <c r="D7" s="775"/>
      <c r="E7" s="775"/>
      <c r="F7" s="775"/>
      <c r="G7" s="775"/>
      <c r="H7" s="775"/>
      <c r="I7" s="775"/>
      <c r="J7" s="775"/>
      <c r="K7" s="775"/>
      <c r="L7" s="775"/>
      <c r="M7" s="775"/>
      <c r="N7" s="775"/>
      <c r="O7" s="775"/>
      <c r="P7" s="775"/>
      <c r="Q7" s="775"/>
      <c r="R7" s="775"/>
      <c r="S7" s="775"/>
      <c r="T7" s="6"/>
      <c r="U7" s="7"/>
      <c r="V7" s="8"/>
      <c r="W7" s="8"/>
      <c r="X7" s="8"/>
      <c r="Y7" s="8"/>
      <c r="Z7" s="8"/>
      <c r="AA7" s="8"/>
      <c r="AB7" s="8"/>
      <c r="AC7" s="8"/>
      <c r="AD7" s="8"/>
      <c r="AE7" s="8"/>
      <c r="AF7" s="8"/>
      <c r="AG7" s="8"/>
      <c r="AH7" s="8"/>
      <c r="AI7" s="8"/>
      <c r="AJ7" s="8"/>
      <c r="AK7" s="8"/>
      <c r="AL7" s="8"/>
      <c r="AM7" s="8"/>
      <c r="AN7" s="8"/>
      <c r="AO7" s="8"/>
      <c r="AP7" s="8"/>
      <c r="AQ7" s="8"/>
      <c r="AR7" s="8"/>
      <c r="AS7" s="8"/>
      <c r="AT7" s="8"/>
      <c r="AU7" s="8"/>
    </row>
    <row r="8" spans="1:47" ht="12.75" customHeight="1" x14ac:dyDescent="0.2">
      <c r="A8" s="775"/>
      <c r="B8" s="775"/>
      <c r="C8" s="775"/>
      <c r="D8" s="775"/>
      <c r="E8" s="775"/>
      <c r="F8" s="775"/>
      <c r="G8" s="775"/>
      <c r="H8" s="775"/>
      <c r="I8" s="775"/>
      <c r="J8" s="775"/>
      <c r="K8" s="775"/>
      <c r="L8" s="775"/>
      <c r="M8" s="775"/>
      <c r="N8" s="775"/>
      <c r="O8" s="775"/>
      <c r="P8" s="775"/>
      <c r="Q8" s="775"/>
      <c r="R8" s="775"/>
      <c r="S8" s="775"/>
      <c r="T8" s="6"/>
      <c r="U8" s="7"/>
      <c r="V8" s="8"/>
      <c r="W8" s="8"/>
      <c r="X8" s="8"/>
      <c r="Y8" s="8"/>
      <c r="Z8" s="8"/>
      <c r="AA8" s="8"/>
      <c r="AB8" s="8"/>
      <c r="AC8" s="8"/>
      <c r="AD8" s="8"/>
      <c r="AE8" s="8"/>
      <c r="AF8" s="8"/>
      <c r="AG8" s="8"/>
      <c r="AH8" s="8"/>
      <c r="AI8" s="8"/>
      <c r="AJ8" s="8"/>
      <c r="AK8" s="8"/>
      <c r="AL8" s="8"/>
      <c r="AM8" s="8"/>
      <c r="AN8" s="8"/>
      <c r="AO8" s="8"/>
      <c r="AP8" s="8"/>
      <c r="AQ8" s="8"/>
      <c r="AR8" s="8"/>
      <c r="AS8" s="8"/>
      <c r="AT8" s="8"/>
      <c r="AU8" s="8"/>
    </row>
    <row r="9" spans="1:47" ht="12.75" customHeight="1" x14ac:dyDescent="0.2">
      <c r="A9" s="775"/>
      <c r="B9" s="775"/>
      <c r="C9" s="775"/>
      <c r="D9" s="775"/>
      <c r="E9" s="775"/>
      <c r="F9" s="775"/>
      <c r="G9" s="775"/>
      <c r="H9" s="775"/>
      <c r="I9" s="775"/>
      <c r="J9" s="775"/>
      <c r="K9" s="775"/>
      <c r="L9" s="775"/>
      <c r="M9" s="775"/>
      <c r="N9" s="775"/>
      <c r="O9" s="775"/>
      <c r="P9" s="775"/>
      <c r="Q9" s="775"/>
      <c r="R9" s="775"/>
      <c r="S9" s="775"/>
      <c r="T9" s="6"/>
      <c r="U9" s="7"/>
      <c r="V9" s="8"/>
      <c r="W9" s="8"/>
      <c r="X9" s="8"/>
      <c r="Y9" s="8"/>
      <c r="Z9" s="8"/>
      <c r="AA9" s="8"/>
      <c r="AB9" s="8"/>
      <c r="AC9" s="8"/>
      <c r="AD9" s="8"/>
      <c r="AE9" s="8"/>
      <c r="AF9" s="8"/>
      <c r="AG9" s="8"/>
      <c r="AH9" s="8"/>
      <c r="AI9" s="8"/>
      <c r="AJ9" s="8"/>
      <c r="AK9" s="8"/>
      <c r="AL9" s="8"/>
      <c r="AM9" s="8"/>
      <c r="AN9" s="8"/>
      <c r="AO9" s="8"/>
      <c r="AP9" s="8"/>
      <c r="AQ9" s="8"/>
      <c r="AR9" s="8"/>
      <c r="AS9" s="8"/>
      <c r="AT9" s="8"/>
      <c r="AU9" s="8"/>
    </row>
    <row r="10" spans="1:47" ht="12.75" customHeight="1" x14ac:dyDescent="0.2">
      <c r="A10" s="8"/>
      <c r="B10" s="8"/>
      <c r="C10" s="8"/>
      <c r="D10" s="8"/>
      <c r="E10" s="8"/>
      <c r="F10" s="8"/>
      <c r="G10" s="8"/>
      <c r="H10" s="8"/>
      <c r="I10" s="8"/>
      <c r="J10" s="8"/>
      <c r="K10" s="8"/>
      <c r="L10" s="8"/>
      <c r="M10" s="8"/>
      <c r="N10" s="8"/>
      <c r="O10" s="8"/>
      <c r="P10" s="8"/>
      <c r="Q10" s="8"/>
      <c r="R10" s="8"/>
      <c r="S10" s="8"/>
      <c r="T10" s="6"/>
      <c r="U10" s="7"/>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row>
    <row r="11" spans="1:47" ht="12.75" customHeight="1" x14ac:dyDescent="0.2">
      <c r="A11" s="799" t="s">
        <v>61</v>
      </c>
      <c r="B11" s="775"/>
      <c r="C11" s="775"/>
      <c r="D11" s="775"/>
      <c r="E11" s="775"/>
      <c r="F11" s="775"/>
      <c r="G11" s="775"/>
      <c r="H11" s="775"/>
      <c r="I11" s="775"/>
      <c r="J11" s="775"/>
      <c r="K11" s="775"/>
      <c r="L11" s="775"/>
      <c r="M11" s="775"/>
      <c r="N11" s="775"/>
      <c r="O11" s="775"/>
      <c r="P11" s="775"/>
      <c r="Q11" s="775"/>
      <c r="R11" s="775"/>
      <c r="S11" s="775"/>
      <c r="T11" s="6"/>
      <c r="U11" s="7"/>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row>
    <row r="12" spans="1:47" ht="12.75" customHeight="1" x14ac:dyDescent="0.2">
      <c r="A12" s="775"/>
      <c r="B12" s="775"/>
      <c r="C12" s="775"/>
      <c r="D12" s="775"/>
      <c r="E12" s="775"/>
      <c r="F12" s="775"/>
      <c r="G12" s="775"/>
      <c r="H12" s="775"/>
      <c r="I12" s="775"/>
      <c r="J12" s="775"/>
      <c r="K12" s="775"/>
      <c r="L12" s="775"/>
      <c r="M12" s="775"/>
      <c r="N12" s="775"/>
      <c r="O12" s="775"/>
      <c r="P12" s="775"/>
      <c r="Q12" s="775"/>
      <c r="R12" s="775"/>
      <c r="S12" s="775"/>
      <c r="T12" s="6"/>
      <c r="U12" s="7"/>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row>
    <row r="13" spans="1:47" ht="12.75" customHeight="1" x14ac:dyDescent="0.2">
      <c r="A13" s="8"/>
      <c r="B13" s="8"/>
      <c r="C13" s="8"/>
      <c r="D13" s="8"/>
      <c r="E13" s="8"/>
      <c r="F13" s="8"/>
      <c r="G13" s="8"/>
      <c r="H13" s="8"/>
      <c r="I13" s="8"/>
      <c r="J13" s="8"/>
      <c r="K13" s="8"/>
      <c r="L13" s="8"/>
      <c r="M13" s="8"/>
      <c r="N13" s="8"/>
      <c r="O13" s="8"/>
      <c r="P13" s="8"/>
      <c r="Q13" s="8"/>
      <c r="R13" s="8"/>
      <c r="S13" s="8"/>
      <c r="T13" s="6"/>
      <c r="U13" s="7"/>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row>
    <row r="14" spans="1:47" ht="12.75" customHeight="1" x14ac:dyDescent="0.2">
      <c r="A14" s="8" t="s">
        <v>62</v>
      </c>
      <c r="B14" s="8"/>
      <c r="C14" s="8"/>
      <c r="D14" s="766" t="s">
        <v>63</v>
      </c>
      <c r="E14" s="764"/>
      <c r="F14" s="764"/>
      <c r="G14" s="764"/>
      <c r="H14" s="764"/>
      <c r="I14" s="764"/>
      <c r="J14" s="765"/>
      <c r="K14" s="8" t="s">
        <v>64</v>
      </c>
      <c r="L14" s="8"/>
      <c r="M14" s="8"/>
      <c r="N14" s="8"/>
      <c r="O14" s="766" t="s">
        <v>1895</v>
      </c>
      <c r="P14" s="764"/>
      <c r="Q14" s="764"/>
      <c r="R14" s="764"/>
      <c r="S14" s="765"/>
      <c r="T14" s="6"/>
      <c r="U14" s="7"/>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row>
    <row r="15" spans="1:47" ht="12.75" customHeight="1" x14ac:dyDescent="0.2">
      <c r="A15" s="8" t="s">
        <v>65</v>
      </c>
      <c r="B15" s="8"/>
      <c r="C15" s="8"/>
      <c r="D15" s="766" t="s">
        <v>66</v>
      </c>
      <c r="E15" s="764"/>
      <c r="F15" s="764"/>
      <c r="G15" s="764"/>
      <c r="H15" s="764"/>
      <c r="I15" s="764"/>
      <c r="J15" s="765"/>
      <c r="K15" s="8" t="s">
        <v>67</v>
      </c>
      <c r="L15" s="8"/>
      <c r="M15" s="8"/>
      <c r="N15" s="804" t="s">
        <v>68</v>
      </c>
      <c r="O15" s="764"/>
      <c r="P15" s="764"/>
      <c r="Q15" s="764"/>
      <c r="R15" s="764"/>
      <c r="S15" s="765"/>
      <c r="T15" s="6"/>
      <c r="U15" s="7"/>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row>
    <row r="16" spans="1:47" ht="12.75" customHeight="1" x14ac:dyDescent="0.2">
      <c r="A16" s="8" t="s">
        <v>69</v>
      </c>
      <c r="B16" s="8"/>
      <c r="C16" s="8"/>
      <c r="D16" s="766" t="s">
        <v>70</v>
      </c>
      <c r="E16" s="764"/>
      <c r="F16" s="764"/>
      <c r="G16" s="764"/>
      <c r="H16" s="764"/>
      <c r="I16" s="764"/>
      <c r="J16" s="765"/>
      <c r="K16" s="8" t="s">
        <v>67</v>
      </c>
      <c r="L16" s="8"/>
      <c r="M16" s="8"/>
      <c r="N16" s="804" t="s">
        <v>71</v>
      </c>
      <c r="O16" s="764"/>
      <c r="P16" s="764"/>
      <c r="Q16" s="764"/>
      <c r="R16" s="764"/>
      <c r="S16" s="765"/>
      <c r="T16" s="6"/>
      <c r="U16" s="7"/>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row>
    <row r="17" spans="1:47" ht="12.75" customHeight="1" x14ac:dyDescent="0.2">
      <c r="A17" s="8" t="s">
        <v>72</v>
      </c>
      <c r="B17" s="8"/>
      <c r="C17" s="8"/>
      <c r="D17" s="801" t="s">
        <v>73</v>
      </c>
      <c r="E17" s="764"/>
      <c r="F17" s="764"/>
      <c r="G17" s="764"/>
      <c r="H17" s="764"/>
      <c r="I17" s="764"/>
      <c r="J17" s="765"/>
      <c r="K17" s="8"/>
      <c r="L17" s="8"/>
      <c r="M17" s="8"/>
      <c r="N17" s="8"/>
      <c r="O17" s="8"/>
      <c r="P17" s="8"/>
      <c r="Q17" s="8"/>
      <c r="R17" s="8"/>
      <c r="S17" s="8"/>
      <c r="T17" s="763" t="s">
        <v>74</v>
      </c>
      <c r="U17" s="764"/>
      <c r="V17" s="764"/>
      <c r="W17" s="764"/>
      <c r="X17" s="764"/>
      <c r="Y17" s="764"/>
      <c r="Z17" s="764"/>
      <c r="AA17" s="764"/>
      <c r="AB17" s="765"/>
      <c r="AC17" s="763" t="s">
        <v>75</v>
      </c>
      <c r="AD17" s="764"/>
      <c r="AE17" s="764"/>
      <c r="AF17" s="765"/>
      <c r="AG17" s="763" t="s">
        <v>76</v>
      </c>
      <c r="AH17" s="764"/>
      <c r="AI17" s="764"/>
      <c r="AJ17" s="765"/>
      <c r="AK17" s="763" t="s">
        <v>77</v>
      </c>
      <c r="AL17" s="764"/>
      <c r="AM17" s="764"/>
      <c r="AN17" s="765"/>
      <c r="AO17" s="763" t="s">
        <v>78</v>
      </c>
      <c r="AP17" s="764"/>
      <c r="AQ17" s="764"/>
      <c r="AR17" s="764"/>
      <c r="AS17" s="764"/>
      <c r="AT17" s="765"/>
      <c r="AU17" s="8"/>
    </row>
    <row r="18" spans="1:47" ht="12.75" customHeight="1" x14ac:dyDescent="0.2">
      <c r="A18" s="538" t="s">
        <v>79</v>
      </c>
      <c r="B18" s="409"/>
      <c r="C18" s="409"/>
      <c r="D18" s="409"/>
      <c r="E18" s="409"/>
      <c r="F18" s="409"/>
      <c r="G18" s="409"/>
      <c r="H18" s="409"/>
      <c r="I18" s="409"/>
      <c r="J18" s="409"/>
      <c r="K18" s="409"/>
      <c r="L18" s="409"/>
      <c r="M18" s="409"/>
      <c r="N18" s="409"/>
      <c r="O18" s="409"/>
      <c r="P18" s="409"/>
      <c r="Q18" s="409"/>
      <c r="R18" s="409"/>
      <c r="S18" s="539"/>
      <c r="T18" s="767" t="s">
        <v>80</v>
      </c>
      <c r="U18" s="770" t="s">
        <v>81</v>
      </c>
      <c r="V18" s="770" t="s">
        <v>82</v>
      </c>
      <c r="W18" s="770" t="s">
        <v>83</v>
      </c>
      <c r="X18" s="770" t="s">
        <v>84</v>
      </c>
      <c r="Y18" s="770" t="s">
        <v>85</v>
      </c>
      <c r="Z18" s="767" t="s">
        <v>86</v>
      </c>
      <c r="AA18" s="767" t="s">
        <v>87</v>
      </c>
      <c r="AB18" s="767" t="s">
        <v>88</v>
      </c>
      <c r="AC18" s="770" t="s">
        <v>89</v>
      </c>
      <c r="AD18" s="770" t="s">
        <v>90</v>
      </c>
      <c r="AE18" s="770" t="s">
        <v>91</v>
      </c>
      <c r="AF18" s="770" t="s">
        <v>92</v>
      </c>
      <c r="AG18" s="770" t="s">
        <v>89</v>
      </c>
      <c r="AH18" s="770" t="s">
        <v>90</v>
      </c>
      <c r="AI18" s="767" t="s">
        <v>91</v>
      </c>
      <c r="AJ18" s="770" t="s">
        <v>92</v>
      </c>
      <c r="AK18" s="770" t="s">
        <v>89</v>
      </c>
      <c r="AL18" s="770" t="s">
        <v>90</v>
      </c>
      <c r="AM18" s="767" t="s">
        <v>91</v>
      </c>
      <c r="AN18" s="770" t="s">
        <v>92</v>
      </c>
      <c r="AO18" s="779" t="s">
        <v>93</v>
      </c>
      <c r="AP18" s="779" t="s">
        <v>94</v>
      </c>
      <c r="AQ18" s="779" t="s">
        <v>95</v>
      </c>
      <c r="AR18" s="779" t="s">
        <v>96</v>
      </c>
      <c r="AS18" s="779" t="s">
        <v>97</v>
      </c>
      <c r="AT18" s="779" t="s">
        <v>98</v>
      </c>
      <c r="AU18" s="8"/>
    </row>
    <row r="19" spans="1:47" ht="12.75" customHeight="1" x14ac:dyDescent="0.2">
      <c r="A19" s="800" t="str">
        <f>IF(COUNTIF(A24:B47,"NO")&gt;0,"Yes. Chassis deviates from baseline requirements","No. Chassis does not deviate from baseline requirements")</f>
        <v>Yes. Chassis deviates from baseline requirements</v>
      </c>
      <c r="B19" s="764"/>
      <c r="C19" s="764"/>
      <c r="D19" s="764"/>
      <c r="E19" s="764"/>
      <c r="F19" s="764"/>
      <c r="G19" s="764"/>
      <c r="H19" s="764"/>
      <c r="I19" s="764"/>
      <c r="J19" s="764"/>
      <c r="K19" s="764"/>
      <c r="L19" s="764"/>
      <c r="M19" s="764"/>
      <c r="N19" s="764"/>
      <c r="O19" s="764"/>
      <c r="P19" s="764"/>
      <c r="Q19" s="764"/>
      <c r="R19" s="764"/>
      <c r="S19" s="765"/>
      <c r="T19" s="768"/>
      <c r="U19" s="768"/>
      <c r="V19" s="768"/>
      <c r="W19" s="768"/>
      <c r="X19" s="768"/>
      <c r="Y19" s="768"/>
      <c r="Z19" s="768"/>
      <c r="AA19" s="768"/>
      <c r="AB19" s="768"/>
      <c r="AC19" s="768"/>
      <c r="AD19" s="768"/>
      <c r="AE19" s="768"/>
      <c r="AF19" s="768"/>
      <c r="AG19" s="768"/>
      <c r="AH19" s="768"/>
      <c r="AI19" s="768"/>
      <c r="AJ19" s="768"/>
      <c r="AK19" s="768"/>
      <c r="AL19" s="768"/>
      <c r="AM19" s="768"/>
      <c r="AN19" s="768"/>
      <c r="AO19" s="768"/>
      <c r="AP19" s="768"/>
      <c r="AQ19" s="768"/>
      <c r="AR19" s="768"/>
      <c r="AS19" s="768"/>
      <c r="AT19" s="768"/>
      <c r="AU19" s="8"/>
    </row>
    <row r="20" spans="1:47" ht="12.75" customHeight="1" x14ac:dyDescent="0.2">
      <c r="A20" s="8"/>
      <c r="B20" s="8"/>
      <c r="C20" s="8"/>
      <c r="D20" s="8"/>
      <c r="E20" s="8"/>
      <c r="F20" s="8"/>
      <c r="G20" s="8"/>
      <c r="H20" s="8"/>
      <c r="I20" s="8"/>
      <c r="J20" s="8"/>
      <c r="K20" s="8"/>
      <c r="L20" s="8"/>
      <c r="M20" s="8"/>
      <c r="N20" s="8"/>
      <c r="O20" s="8"/>
      <c r="P20" s="8"/>
      <c r="Q20" s="8"/>
      <c r="R20" s="8"/>
      <c r="S20" s="8"/>
      <c r="T20" s="768"/>
      <c r="U20" s="768"/>
      <c r="V20" s="768"/>
      <c r="W20" s="768"/>
      <c r="X20" s="768"/>
      <c r="Y20" s="768"/>
      <c r="Z20" s="768"/>
      <c r="AA20" s="768"/>
      <c r="AB20" s="768"/>
      <c r="AC20" s="768"/>
      <c r="AD20" s="768"/>
      <c r="AE20" s="768"/>
      <c r="AF20" s="768"/>
      <c r="AG20" s="768"/>
      <c r="AH20" s="768"/>
      <c r="AI20" s="768"/>
      <c r="AJ20" s="768"/>
      <c r="AK20" s="768"/>
      <c r="AL20" s="768"/>
      <c r="AM20" s="768"/>
      <c r="AN20" s="768"/>
      <c r="AO20" s="768"/>
      <c r="AP20" s="768"/>
      <c r="AQ20" s="768"/>
      <c r="AR20" s="768"/>
      <c r="AS20" s="768"/>
      <c r="AT20" s="768"/>
      <c r="AU20" s="8"/>
    </row>
    <row r="21" spans="1:47" ht="12.75" customHeight="1" x14ac:dyDescent="0.2">
      <c r="A21" s="802" t="s">
        <v>99</v>
      </c>
      <c r="B21" s="773"/>
      <c r="C21" s="802" t="s">
        <v>100</v>
      </c>
      <c r="D21" s="772"/>
      <c r="E21" s="771" t="s">
        <v>101</v>
      </c>
      <c r="F21" s="773"/>
      <c r="G21" s="803" t="s">
        <v>102</v>
      </c>
      <c r="H21" s="772"/>
      <c r="I21" s="772"/>
      <c r="J21" s="772"/>
      <c r="K21" s="772"/>
      <c r="L21" s="772"/>
      <c r="M21" s="772"/>
      <c r="N21" s="773"/>
      <c r="O21" s="771" t="s">
        <v>103</v>
      </c>
      <c r="P21" s="772"/>
      <c r="Q21" s="772"/>
      <c r="R21" s="772"/>
      <c r="S21" s="773"/>
      <c r="T21" s="768"/>
      <c r="U21" s="768"/>
      <c r="V21" s="768"/>
      <c r="W21" s="768"/>
      <c r="X21" s="768"/>
      <c r="Y21" s="768"/>
      <c r="Z21" s="768"/>
      <c r="AA21" s="768"/>
      <c r="AB21" s="768"/>
      <c r="AC21" s="768"/>
      <c r="AD21" s="768"/>
      <c r="AE21" s="768"/>
      <c r="AF21" s="768"/>
      <c r="AG21" s="768"/>
      <c r="AH21" s="768"/>
      <c r="AI21" s="768"/>
      <c r="AJ21" s="768"/>
      <c r="AK21" s="768"/>
      <c r="AL21" s="768"/>
      <c r="AM21" s="768"/>
      <c r="AN21" s="768"/>
      <c r="AO21" s="768"/>
      <c r="AP21" s="768"/>
      <c r="AQ21" s="768"/>
      <c r="AR21" s="768"/>
      <c r="AS21" s="768"/>
      <c r="AT21" s="768"/>
      <c r="AU21" s="8"/>
    </row>
    <row r="22" spans="1:47" ht="12.75" customHeight="1" x14ac:dyDescent="0.2">
      <c r="A22" s="774"/>
      <c r="B22" s="761"/>
      <c r="C22" s="774"/>
      <c r="D22" s="775"/>
      <c r="E22" s="774"/>
      <c r="F22" s="761"/>
      <c r="G22" s="774"/>
      <c r="H22" s="775"/>
      <c r="I22" s="775"/>
      <c r="J22" s="775"/>
      <c r="K22" s="775"/>
      <c r="L22" s="775"/>
      <c r="M22" s="775"/>
      <c r="N22" s="761"/>
      <c r="O22" s="774"/>
      <c r="P22" s="775"/>
      <c r="Q22" s="775"/>
      <c r="R22" s="775"/>
      <c r="S22" s="761"/>
      <c r="T22" s="768"/>
      <c r="U22" s="768"/>
      <c r="V22" s="768"/>
      <c r="W22" s="768"/>
      <c r="X22" s="768"/>
      <c r="Y22" s="768"/>
      <c r="Z22" s="768"/>
      <c r="AA22" s="768"/>
      <c r="AB22" s="768"/>
      <c r="AC22" s="768"/>
      <c r="AD22" s="768"/>
      <c r="AE22" s="768"/>
      <c r="AF22" s="768"/>
      <c r="AG22" s="768"/>
      <c r="AH22" s="768"/>
      <c r="AI22" s="768"/>
      <c r="AJ22" s="768"/>
      <c r="AK22" s="768"/>
      <c r="AL22" s="768"/>
      <c r="AM22" s="768"/>
      <c r="AN22" s="768"/>
      <c r="AO22" s="768"/>
      <c r="AP22" s="768"/>
      <c r="AQ22" s="768"/>
      <c r="AR22" s="768"/>
      <c r="AS22" s="768"/>
      <c r="AT22" s="768"/>
      <c r="AU22" s="8"/>
    </row>
    <row r="23" spans="1:47" ht="12.75" customHeight="1" x14ac:dyDescent="0.2">
      <c r="A23" s="776"/>
      <c r="B23" s="778"/>
      <c r="C23" s="776"/>
      <c r="D23" s="777"/>
      <c r="E23" s="776"/>
      <c r="F23" s="778"/>
      <c r="G23" s="776"/>
      <c r="H23" s="777"/>
      <c r="I23" s="777"/>
      <c r="J23" s="777"/>
      <c r="K23" s="777"/>
      <c r="L23" s="777"/>
      <c r="M23" s="777"/>
      <c r="N23" s="778"/>
      <c r="O23" s="776"/>
      <c r="P23" s="777"/>
      <c r="Q23" s="777"/>
      <c r="R23" s="777"/>
      <c r="S23" s="778"/>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769"/>
      <c r="AQ23" s="769"/>
      <c r="AR23" s="769"/>
      <c r="AS23" s="769"/>
      <c r="AT23" s="769"/>
      <c r="AU23" s="8"/>
    </row>
    <row r="24" spans="1:47" ht="12.75" customHeight="1" x14ac:dyDescent="0.2">
      <c r="A24" s="784" t="str">
        <f>IF(AND('T3.9 Main Hoop Tubing'!D13&gt;='T3.9 Main Hoop Tubing'!C13,'T3.9 Main Hoop Tubing'!D14&gt;='T3.9 Main Hoop Tubing'!C14),"YES","NO")</f>
        <v>NO</v>
      </c>
      <c r="B24" s="765"/>
      <c r="C24" s="784" t="s">
        <v>104</v>
      </c>
      <c r="D24" s="765"/>
      <c r="E24" s="763" t="s">
        <v>105</v>
      </c>
      <c r="F24" s="765"/>
      <c r="G24" s="780" t="s">
        <v>106</v>
      </c>
      <c r="H24" s="781"/>
      <c r="I24" s="781"/>
      <c r="J24" s="781"/>
      <c r="K24" s="781"/>
      <c r="L24" s="781"/>
      <c r="M24" s="781"/>
      <c r="N24" s="782"/>
      <c r="O24" s="783" t="s">
        <v>107</v>
      </c>
      <c r="P24" s="764"/>
      <c r="Q24" s="764"/>
      <c r="R24" s="764"/>
      <c r="S24" s="765"/>
      <c r="T24" s="479">
        <f>IF(A24="no",'T3.9 Main Hoop Tubing'!E20,"NA")</f>
        <v>149.49141481320081</v>
      </c>
      <c r="U24" s="10">
        <f>IF(A24="no",'T3.9 Main Hoop Tubing'!E21,"NA")</f>
        <v>101.4492753623188</v>
      </c>
      <c r="V24" s="10">
        <f>IF(A24="no",'T3.9 Main Hoop Tubing'!E22,"NA")</f>
        <v>101.44927536231882</v>
      </c>
      <c r="W24" s="10">
        <f>IF(A24="no",'T3.9 Main Hoop Tubing'!E23,"NA")</f>
        <v>101.44927536231883</v>
      </c>
      <c r="X24" s="10">
        <f>IF(A24="no",'T3.9 Main Hoop Tubing'!E24,"NA")</f>
        <v>101.44927536231883</v>
      </c>
      <c r="Y24" s="10">
        <f>IF(A24="no",'T3.9 Main Hoop Tubing'!E25,"NA")</f>
        <v>101.44927536231883</v>
      </c>
      <c r="Z24" s="10">
        <f>IF(A24="no",'T3.9 Main Hoop Tubing'!E26,"NA")</f>
        <v>126.5693978751767</v>
      </c>
      <c r="AA24" s="11">
        <f>IF(A24="no",'T3.9 Main Hoop Tubing'!E27,"NA")</f>
        <v>66.893473531544572</v>
      </c>
      <c r="AB24" s="10">
        <f>IF(A24="no",'T3.9 Main Hoop Tubing'!E28,"NA")</f>
        <v>107.16209020098295</v>
      </c>
      <c r="AC24" s="12" t="str">
        <f>'T3.9 Main Hoop Tubing'!D4</f>
        <v>Steel</v>
      </c>
      <c r="AD24" s="12" t="str">
        <f>'T3.9 Main Hoop Tubing'!D5</f>
        <v>Round</v>
      </c>
      <c r="AE24" s="13">
        <f>'T3.9 Main Hoop Tubing'!D13</f>
        <v>30</v>
      </c>
      <c r="AF24" s="14">
        <f>'T3.9 Main Hoop Tubing'!D14</f>
        <v>2</v>
      </c>
      <c r="AG24" s="12"/>
      <c r="AH24" s="12"/>
      <c r="AI24" s="13"/>
      <c r="AJ24" s="14"/>
      <c r="AK24" s="12"/>
      <c r="AL24" s="12"/>
      <c r="AM24" s="13"/>
      <c r="AN24" s="14"/>
      <c r="AO24" s="12"/>
      <c r="AP24" s="12"/>
      <c r="AQ24" s="13"/>
      <c r="AR24" s="13"/>
      <c r="AS24" s="14"/>
      <c r="AT24" s="14"/>
      <c r="AU24" s="8"/>
    </row>
    <row r="25" spans="1:47" ht="12.75" customHeight="1" x14ac:dyDescent="0.2">
      <c r="A25" s="784" t="str">
        <f>IF(AND('T3.10 Front Hoop Tubing'!D4='T3.10 Front Hoop Tubing'!C4,'T3.10 Front Hoop Tubing'!D5='T3.10 Front Hoop Tubing'!C5,'T3.10 Front Hoop Tubing'!D13&gt;='T3.10 Front Hoop Tubing'!C13,'T3.10 Front Hoop Tubing'!D14&gt;='T3.10 Front Hoop Tubing'!C14),"YES","NO")</f>
        <v>NO</v>
      </c>
      <c r="B25" s="765"/>
      <c r="C25" s="784" t="str">
        <f t="shared" ref="C25:C42" si="0">IF(A25="N/A","N/A",IF(A25="YES","NO","YES"))</f>
        <v>YES</v>
      </c>
      <c r="D25" s="765"/>
      <c r="E25" s="763" t="s">
        <v>108</v>
      </c>
      <c r="F25" s="765"/>
      <c r="G25" s="785" t="s">
        <v>109</v>
      </c>
      <c r="H25" s="781"/>
      <c r="I25" s="781"/>
      <c r="J25" s="781"/>
      <c r="K25" s="781"/>
      <c r="L25" s="781"/>
      <c r="M25" s="781"/>
      <c r="N25" s="782"/>
      <c r="O25" s="783"/>
      <c r="P25" s="764"/>
      <c r="Q25" s="764"/>
      <c r="R25" s="764"/>
      <c r="S25" s="765"/>
      <c r="T25" s="479">
        <f>IF(A25="no",'T3.10 Front Hoop Tubing'!E20,"NA")</f>
        <v>162.43589251585053</v>
      </c>
      <c r="U25" s="10" t="str">
        <f>IF(A25="no",'T3.10 Front Hoop Tubing'!E21,"NA")</f>
        <v>NA</v>
      </c>
      <c r="V25" s="10">
        <f>IF(A25="no",'T3.10 Front Hoop Tubing'!E22,"NA")</f>
        <v>141.87439925891925</v>
      </c>
      <c r="W25" s="10">
        <f>IF(A25="no",'T3.10 Front Hoop Tubing'!E23,"NA")</f>
        <v>148.19072525332319</v>
      </c>
      <c r="X25" s="10">
        <f>IF(A25="no",'T3.10 Front Hoop Tubing'!E24,"NA")</f>
        <v>122.09256623394479</v>
      </c>
      <c r="Y25" s="10">
        <f>IF(A25="no",'T3.10 Front Hoop Tubing'!E25,"NA")</f>
        <v>100.15159911320778</v>
      </c>
      <c r="Z25" s="10">
        <f>IF(A25="no",'T3.10 Front Hoop Tubing'!E26,"NA")</f>
        <v>297.70402405721887</v>
      </c>
      <c r="AA25" s="11">
        <f>IF(A25="no",'T3.10 Front Hoop Tubing'!E27,"NA")</f>
        <v>61.562748510303528</v>
      </c>
      <c r="AB25" s="10">
        <f>IF(A25="no",'T3.10 Front Hoop Tubing'!E28,"NA")</f>
        <v>545.61639405658354</v>
      </c>
      <c r="AC25" s="12" t="str">
        <f>'T3.10 Front Hoop Tubing'!D4</f>
        <v>Aluminium 2</v>
      </c>
      <c r="AD25" s="12" t="str">
        <f>'T3.10 Front Hoop Tubing'!D5</f>
        <v>Square</v>
      </c>
      <c r="AE25" s="13">
        <f>'T3.10 Front Hoop Tubing'!D13</f>
        <v>35.5</v>
      </c>
      <c r="AF25" s="14">
        <f>'T3.10 Front Hoop Tubing'!D14</f>
        <v>2</v>
      </c>
      <c r="AG25" s="12"/>
      <c r="AH25" s="12"/>
      <c r="AI25" s="13"/>
      <c r="AJ25" s="14"/>
      <c r="AK25" s="12"/>
      <c r="AL25" s="12"/>
      <c r="AM25" s="13"/>
      <c r="AN25" s="14"/>
      <c r="AO25" s="12"/>
      <c r="AP25" s="12"/>
      <c r="AQ25" s="13"/>
      <c r="AR25" s="13"/>
      <c r="AS25" s="14"/>
      <c r="AT25" s="14"/>
      <c r="AU25" s="8"/>
    </row>
    <row r="26" spans="1:47" ht="12.75" customHeight="1" x14ac:dyDescent="0.2">
      <c r="A26" s="784" t="str">
        <f>IF(AND('T3.11 Main Hoop Bracing'!D13&gt;='T3.11 Main Hoop Bracing'!C13,'T3.11 Main Hoop Bracing'!D14&gt;='T3.11 Main Hoop Bracing'!C14,'T3.11 Main Hoop Bracing'!D5='T3.11 Main Hoop Bracing'!C5),"YES","NO")</f>
        <v>YES</v>
      </c>
      <c r="B26" s="765"/>
      <c r="C26" s="784" t="str">
        <f t="shared" si="0"/>
        <v>NO</v>
      </c>
      <c r="D26" s="765"/>
      <c r="E26" s="763" t="s">
        <v>110</v>
      </c>
      <c r="F26" s="765"/>
      <c r="G26" s="785" t="s">
        <v>111</v>
      </c>
      <c r="H26" s="781"/>
      <c r="I26" s="781"/>
      <c r="J26" s="781"/>
      <c r="K26" s="781"/>
      <c r="L26" s="781"/>
      <c r="M26" s="781"/>
      <c r="N26" s="782"/>
      <c r="O26" s="783" t="s">
        <v>107</v>
      </c>
      <c r="P26" s="764"/>
      <c r="Q26" s="764"/>
      <c r="R26" s="764"/>
      <c r="S26" s="765"/>
      <c r="T26" s="479" t="str">
        <f>IF(A26="NO",'T3.11 Main Hoop Bracing'!E20,"NA")</f>
        <v>NA</v>
      </c>
      <c r="U26" s="10" t="str">
        <f>IF(A26="NO",'T3.11 Main Hoop Bracing'!E21,"NA")</f>
        <v>NA</v>
      </c>
      <c r="V26" s="10" t="str">
        <f>IF(A26="NO",'T3.11 Main Hoop Bracing'!E22,"NA")</f>
        <v>NA</v>
      </c>
      <c r="W26" s="10" t="str">
        <f>IF(A26="NO",'T3.11 Main Hoop Bracing'!E23,"NA")</f>
        <v>NA</v>
      </c>
      <c r="X26" s="10" t="str">
        <f>IF(A26="NO",'T3.11 Main Hoop Bracing'!E24,"NA")</f>
        <v>NA</v>
      </c>
      <c r="Y26" s="10" t="str">
        <f>IF(A26="NO",'T3.11 Main Hoop Bracing'!E25,"NA")</f>
        <v>NA</v>
      </c>
      <c r="Z26" s="10" t="str">
        <f>IF(A26="NO",'T3.11 Main Hoop Bracing'!E26,"NA")</f>
        <v>NA</v>
      </c>
      <c r="AA26" s="11" t="str">
        <f>IF(A26="NO",'T3.11 Main Hoop Bracing'!E27,"NA")</f>
        <v>NA</v>
      </c>
      <c r="AB26" s="10" t="str">
        <f>IF(A26="NO",'T3.11 Main Hoop Bracing'!E28,"NA")</f>
        <v>NA</v>
      </c>
      <c r="AC26" s="12" t="str">
        <f>'T3.11 Main Hoop Bracing'!D4</f>
        <v>Steel</v>
      </c>
      <c r="AD26" s="12" t="str">
        <f>'T3.11 Main Hoop Bracing'!D5</f>
        <v>Round</v>
      </c>
      <c r="AE26" s="13">
        <f>'T3.11 Main Hoop Bracing'!D13</f>
        <v>25.4</v>
      </c>
      <c r="AF26" s="14">
        <f>'T3.11 Main Hoop Bracing'!D14</f>
        <v>1.7</v>
      </c>
      <c r="AG26" s="12"/>
      <c r="AH26" s="12"/>
      <c r="AI26" s="12"/>
      <c r="AJ26" s="12"/>
      <c r="AK26" s="12"/>
      <c r="AL26" s="12"/>
      <c r="AM26" s="12"/>
      <c r="AN26" s="12"/>
      <c r="AO26" s="12"/>
      <c r="AP26" s="12"/>
      <c r="AQ26" s="12"/>
      <c r="AR26" s="12"/>
      <c r="AS26" s="12"/>
      <c r="AT26" s="12"/>
      <c r="AU26" s="8"/>
    </row>
    <row r="27" spans="1:47" ht="12.75" customHeight="1" x14ac:dyDescent="0.2">
      <c r="A27" s="784" t="str">
        <f>IF(NOT('T3.11.5 T3.6 MHoop Brace Spt'!F2="tubing only"),"N/A",IF(AND('T3.11.5 T3.6 MHoop Brace Spt'!E5='T3.11.5 T3.6 MHoop Brace Spt'!C5,'T3.11.5 T3.6 MHoop Brace Spt'!E15&gt;='T3.11.5 T3.6 MHoop Brace Spt'!C15,'T3.11.5 T3.6 MHoop Brace Spt'!E16&gt;='T3.11.5 T3.6 MHoop Brace Spt'!C16),"YES","NO"))</f>
        <v>N/A</v>
      </c>
      <c r="B27" s="765"/>
      <c r="C27" s="784" t="str">
        <f t="shared" si="0"/>
        <v>N/A</v>
      </c>
      <c r="D27" s="765"/>
      <c r="E27" s="763" t="s">
        <v>112</v>
      </c>
      <c r="F27" s="765"/>
      <c r="G27" s="785" t="s">
        <v>113</v>
      </c>
      <c r="H27" s="781"/>
      <c r="I27" s="781"/>
      <c r="J27" s="781"/>
      <c r="K27" s="781"/>
      <c r="L27" s="781"/>
      <c r="M27" s="781"/>
      <c r="N27" s="782"/>
      <c r="O27" s="783" t="s">
        <v>114</v>
      </c>
      <c r="P27" s="764"/>
      <c r="Q27" s="764"/>
      <c r="R27" s="764"/>
      <c r="S27" s="765"/>
      <c r="T27" s="479" t="str">
        <f>IF(A27="NO",'T3.11.5 T3.6 MHoop Brace Spt'!$H$27,"NA")</f>
        <v>NA</v>
      </c>
      <c r="U27" s="10" t="str">
        <f>IF(A27="NO",'T3.11.5 T3.6 MHoop Brace Spt'!$H$28,"NA")</f>
        <v>NA</v>
      </c>
      <c r="V27" s="10" t="str">
        <f>IF(A27="NO",'T3.11.5 T3.6 MHoop Brace Spt'!$H$29,"NA")</f>
        <v>NA</v>
      </c>
      <c r="W27" s="10" t="str">
        <f>IF(A27="NO",'T3.11.5 T3.6 MHoop Brace Spt'!$H$30,"NA")</f>
        <v>NA</v>
      </c>
      <c r="X27" s="10" t="str">
        <f>IF(A27="NO",'T3.11.5 T3.6 MHoop Brace Spt'!$H$31,"NA")</f>
        <v>NA</v>
      </c>
      <c r="Y27" s="10" t="str">
        <f>IF(A27="NO",'T3.11.5 T3.6 MHoop Brace Spt'!$H$32,"NA")</f>
        <v>NA</v>
      </c>
      <c r="Z27" s="10" t="str">
        <f>IF(A27="NO",'T3.11.5 T3.6 MHoop Brace Spt'!$H$33,"NA")</f>
        <v>NA</v>
      </c>
      <c r="AA27" s="11" t="str">
        <f>IF(A27="NO",'T3.11.5 T3.6 MHoop Brace Spt'!$H$34,"NA")</f>
        <v>NA</v>
      </c>
      <c r="AB27" s="10" t="str">
        <f>IF(A27="NO",'T3.11.5 T3.6 MHoop Brace Spt'!$H$35,"NA")</f>
        <v>NA</v>
      </c>
      <c r="AC27" s="14" t="str">
        <f>IF(A27="N/A","",IF('T3.11.5 T3.6 MHoop Brace Spt'!$F$2="composite only","",'T3.11.5 T3.6 MHoop Brace Spt'!E5))</f>
        <v/>
      </c>
      <c r="AD27" s="14" t="str">
        <f>IF(A27="N/A","",IF('T3.11.5 T3.6 MHoop Brace Spt'!$F$2="composite only","",'T3.11.5 T3.6 MHoop Brace Spt'!$E$6))</f>
        <v/>
      </c>
      <c r="AE27" s="13" t="str">
        <f>IF(A27="N/A","",IF('T3.11.5 T3.6 MHoop Brace Spt'!$F$2="composite only","",'T3.11.5 T3.6 MHoop Brace Spt'!$E$15))</f>
        <v/>
      </c>
      <c r="AF27" s="14" t="str">
        <f>IF(A27="N/A","",IF('T3.11.5 T3.6 MHoop Brace Spt'!$F$2="composite only","",'T3.11.5 T3.6 MHoop Brace Spt'!$E$16))</f>
        <v/>
      </c>
      <c r="AG27" s="12"/>
      <c r="AH27" s="12"/>
      <c r="AI27" s="12"/>
      <c r="AJ27" s="12"/>
      <c r="AK27" s="12"/>
      <c r="AL27" s="12"/>
      <c r="AM27" s="12"/>
      <c r="AN27" s="12"/>
      <c r="AO27" s="12"/>
      <c r="AP27" s="12"/>
      <c r="AQ27" s="12"/>
      <c r="AR27" s="12"/>
      <c r="AS27" s="12"/>
      <c r="AT27" s="12"/>
      <c r="AU27" s="8"/>
    </row>
    <row r="28" spans="1:47" ht="12.75" customHeight="1" x14ac:dyDescent="0.2">
      <c r="A28" s="784" t="str">
        <f>IF('T3.12 T3.6 FHoop Bracing'!F2="tubing only",IF(AND('T3.12 T3.6 FHoop Bracing'!E6='T3.12 T3.6 FHoop Bracing'!C6,'T3.12 T3.6 FHoop Bracing'!E15&gt;='T3.12 T3.6 FHoop Bracing'!C15,'T3.12 T3.6 FHoop Bracing'!E16&gt;='T3.12 T3.6 FHoop Bracing'!C16,'T3.12 T3.6 FHoop Bracing'!E5='T3.12 T3.6 FHoop Bracing'!C5),"YES","NO"),"N/A")</f>
        <v>N/A</v>
      </c>
      <c r="B28" s="765"/>
      <c r="C28" s="784" t="str">
        <f t="shared" si="0"/>
        <v>N/A</v>
      </c>
      <c r="D28" s="765"/>
      <c r="E28" s="763" t="s">
        <v>115</v>
      </c>
      <c r="F28" s="765"/>
      <c r="G28" s="785" t="s">
        <v>116</v>
      </c>
      <c r="H28" s="781"/>
      <c r="I28" s="781"/>
      <c r="J28" s="781"/>
      <c r="K28" s="781"/>
      <c r="L28" s="781"/>
      <c r="M28" s="781"/>
      <c r="N28" s="782"/>
      <c r="O28" s="783" t="s">
        <v>114</v>
      </c>
      <c r="P28" s="764"/>
      <c r="Q28" s="764"/>
      <c r="R28" s="764"/>
      <c r="S28" s="765"/>
      <c r="T28" s="479" t="str">
        <f>IF($A$28="NO",'T3.12 T3.6 FHoop Bracing'!$H$27,"NA")</f>
        <v>NA</v>
      </c>
      <c r="U28" s="10" t="str">
        <f>IF($A$28="NO",'T3.12 T3.6 FHoop Bracing'!$H$28,"NA")</f>
        <v>NA</v>
      </c>
      <c r="V28" s="10" t="str">
        <f>IF($A$28="NO",'T3.12 T3.6 FHoop Bracing'!$H$29,"NA")</f>
        <v>NA</v>
      </c>
      <c r="W28" s="10" t="str">
        <f>IF($A$28="NO",'T3.12 T3.6 FHoop Bracing'!$H$30,"NA")</f>
        <v>NA</v>
      </c>
      <c r="X28" s="10" t="str">
        <f>IF($A$28="NO",'T3.12 T3.6 FHoop Bracing'!$H$31,"NA")</f>
        <v>NA</v>
      </c>
      <c r="Y28" s="10" t="str">
        <f>IF($A$28="NO",'T3.12 T3.6 FHoop Bracing'!$H$32,"NA")</f>
        <v>NA</v>
      </c>
      <c r="Z28" s="10" t="str">
        <f>IF($A$28="NO",'T3.12 T3.6 FHoop Bracing'!$H$33,"NA")</f>
        <v>NA</v>
      </c>
      <c r="AA28" s="11" t="str">
        <f>IF($A$28="NO",'T3.12 T3.6 FHoop Bracing'!$H$34,"NA")</f>
        <v>NA</v>
      </c>
      <c r="AB28" s="10" t="str">
        <f>IF($A$28="NO",'T3.12 T3.6 FHoop Bracing'!$H$35,"NA")</f>
        <v>NA</v>
      </c>
      <c r="AC28" s="14" t="str">
        <f>IF(A28="N/A","",IF('T3.12 T3.6 FHoop Bracing'!$F$2="Composite Only","",'T3.12 T3.6 FHoop Bracing'!$E$5))</f>
        <v/>
      </c>
      <c r="AD28" s="14" t="str">
        <f>IF(A28="N/A","",IF('T3.12 T3.6 FHoop Bracing'!$F$2="Composite Only","",'T3.12 T3.6 FHoop Bracing'!$E$6))</f>
        <v/>
      </c>
      <c r="AE28" s="13" t="str">
        <f>IF(A28="N/A","",IF('T3.12 T3.6 FHoop Bracing'!$F$2="Composite Only","",'T3.12 T3.6 FHoop Bracing'!$E$15))</f>
        <v/>
      </c>
      <c r="AF28" s="14" t="str">
        <f>IF(A28="N/A","",IF('T3.12 T3.6 FHoop Bracing'!$F$2="Composite Only","",'T3.12 T3.6 FHoop Bracing'!$E$16))</f>
        <v/>
      </c>
      <c r="AG28" s="12"/>
      <c r="AH28" s="12"/>
      <c r="AI28" s="12"/>
      <c r="AJ28" s="12"/>
      <c r="AK28" s="12"/>
      <c r="AL28" s="12"/>
      <c r="AM28" s="12"/>
      <c r="AN28" s="12"/>
      <c r="AO28" s="12"/>
      <c r="AP28" s="12"/>
      <c r="AQ28" s="12"/>
      <c r="AR28" s="12"/>
      <c r="AS28" s="12"/>
      <c r="AT28" s="12"/>
      <c r="AU28" s="8"/>
    </row>
    <row r="29" spans="1:47" ht="12.75" customHeight="1" x14ac:dyDescent="0.2">
      <c r="A29" s="784" t="str">
        <f>IF(NOT('T3.13 T3.6 Ft Bulkhead'!F2="tubing only"),"N/A",IF(AND('T3.13 T3.6 Ft Bulkhead'!E5='T3.13 T3.6 Ft Bulkhead'!C5,'T3.13 T3.6 Ft Bulkhead'!E17&gt;='T3.13 T3.6 Ft Bulkhead'!C17,'T3.13 T3.6 Ft Bulkhead'!E18&gt;='T3.13 T3.6 Ft Bulkhead'!C18),"YES","NO"))</f>
        <v>N/A</v>
      </c>
      <c r="B29" s="765"/>
      <c r="C29" s="784" t="str">
        <f t="shared" si="0"/>
        <v>N/A</v>
      </c>
      <c r="D29" s="765"/>
      <c r="E29" s="763" t="s">
        <v>117</v>
      </c>
      <c r="F29" s="765"/>
      <c r="G29" s="785" t="s">
        <v>118</v>
      </c>
      <c r="H29" s="781"/>
      <c r="I29" s="781"/>
      <c r="J29" s="781"/>
      <c r="K29" s="781"/>
      <c r="L29" s="781"/>
      <c r="M29" s="781"/>
      <c r="N29" s="782"/>
      <c r="O29" s="783" t="s">
        <v>114</v>
      </c>
      <c r="P29" s="764"/>
      <c r="Q29" s="764"/>
      <c r="R29" s="764"/>
      <c r="S29" s="765"/>
      <c r="T29" s="479" t="str">
        <f>IF($A$29="NO",'T3.13 T3.6 Ft Bulkhead'!$H30,"NA")</f>
        <v>NA</v>
      </c>
      <c r="U29" s="10" t="str">
        <f>IF($A$29="NO",'T3.13 T3.6 Ft Bulkhead'!$H31,"NA")</f>
        <v>NA</v>
      </c>
      <c r="V29" s="10" t="str">
        <f>IF($A$29="NO",'T3.13 T3.6 Ft Bulkhead'!$H32,"NA")</f>
        <v>NA</v>
      </c>
      <c r="W29" s="10" t="str">
        <f>IF($A$29="NO",'T3.13 T3.6 Ft Bulkhead'!$H33,"NA")</f>
        <v>NA</v>
      </c>
      <c r="X29" s="10" t="str">
        <f>IF($A$29="NO",'T3.13 T3.6 Ft Bulkhead'!$H34,"NA")</f>
        <v>NA</v>
      </c>
      <c r="Y29" s="10" t="str">
        <f>IF($A$29="NO",'T3.13 T3.6 Ft Bulkhead'!$H35,"NA")</f>
        <v>NA</v>
      </c>
      <c r="Z29" s="10" t="str">
        <f>IF($A$29="NO",'T3.13 T3.6 Ft Bulkhead'!$H36,"NA")</f>
        <v>NA</v>
      </c>
      <c r="AA29" s="11" t="str">
        <f>IF($A$29="NO",'T3.13 T3.6 Ft Bulkhead'!$H37,"NA")</f>
        <v>NA</v>
      </c>
      <c r="AB29" s="10" t="str">
        <f>IF($A$29="NO",'T3.13 T3.6 Ft Bulkhead'!$H38,"NA")</f>
        <v>NA</v>
      </c>
      <c r="AC29" s="14" t="str">
        <f>IF(A29="N/A","",IF('T3.13 T3.6 Ft Bulkhead'!$F$2="Composite only","",'T3.13 T3.6 Ft Bulkhead'!$E$5))</f>
        <v/>
      </c>
      <c r="AD29" s="14" t="str">
        <f>IF(A29="N/A","",IF('T3.13 T3.6 Ft Bulkhead'!$F$2="Composite only","",'T3.13 T3.6 Ft Bulkhead'!$E$6))</f>
        <v/>
      </c>
      <c r="AE29" s="13" t="str">
        <f>IF(A29="N/A","",IF('T3.13 T3.6 Ft Bulkhead'!$F$2="Composite only","",'T3.13 T3.6 Ft Bulkhead'!$E$18))</f>
        <v/>
      </c>
      <c r="AF29" s="14" t="str">
        <f>IF(A29="N/A","",IF('T3.13 T3.6 Ft Bulkhead'!$F$2="Composite only","",'T3.13 T3.6 Ft Bulkhead'!$E$19))</f>
        <v/>
      </c>
      <c r="AG29" s="12"/>
      <c r="AH29" s="12"/>
      <c r="AI29" s="12"/>
      <c r="AJ29" s="12"/>
      <c r="AK29" s="12"/>
      <c r="AL29" s="12"/>
      <c r="AM29" s="12"/>
      <c r="AN29" s="12"/>
      <c r="AO29" s="12"/>
      <c r="AP29" s="12"/>
      <c r="AQ29" s="12"/>
      <c r="AR29" s="12"/>
      <c r="AS29" s="12"/>
      <c r="AT29" s="12"/>
      <c r="AU29" s="8"/>
    </row>
    <row r="30" spans="1:47" ht="12.75" customHeight="1" x14ac:dyDescent="0.2">
      <c r="A30" s="784" t="str">
        <f>IF(NOT('T3.14 T3.6 FBH Spt Structure'!F2="tubing only"),"N/A",IF('T3.14 T3.6 FBH Spt Structure'!G17="YES","YES","NO"))</f>
        <v>N/A</v>
      </c>
      <c r="B30" s="765"/>
      <c r="C30" s="784" t="str">
        <f t="shared" si="0"/>
        <v>N/A</v>
      </c>
      <c r="D30" s="765"/>
      <c r="E30" s="806" t="s">
        <v>119</v>
      </c>
      <c r="F30" s="778"/>
      <c r="G30" s="807" t="s">
        <v>120</v>
      </c>
      <c r="H30" s="808"/>
      <c r="I30" s="808"/>
      <c r="J30" s="808"/>
      <c r="K30" s="808"/>
      <c r="L30" s="808"/>
      <c r="M30" s="808"/>
      <c r="N30" s="809"/>
      <c r="O30" s="805" t="s">
        <v>114</v>
      </c>
      <c r="P30" s="777"/>
      <c r="Q30" s="777"/>
      <c r="R30" s="777"/>
      <c r="S30" s="778"/>
      <c r="T30" s="482" t="str">
        <f>IF($A$30="NO",'T3.14 T3.6 FBH Spt Structure'!$K$27,"NA")</f>
        <v>NA</v>
      </c>
      <c r="U30" s="483" t="str">
        <f>IF($A$30="NO",'T3.14 T3.6 FBH Spt Structure'!$K$28,"NA")</f>
        <v>NA</v>
      </c>
      <c r="V30" s="483" t="str">
        <f>IF($A$30="NO",'T3.14 T3.6 FBH Spt Structure'!$K$29,"NA")</f>
        <v>NA</v>
      </c>
      <c r="W30" s="483" t="str">
        <f>IF($A$30="NO",'T3.14 T3.6 FBH Spt Structure'!$K$30,"NA")</f>
        <v>NA</v>
      </c>
      <c r="X30" s="483" t="str">
        <f>IF($A$30="NO",'T3.14 T3.6 FBH Spt Structure'!$K$31,"NA")</f>
        <v>NA</v>
      </c>
      <c r="Y30" s="483" t="str">
        <f>IF($A$30="NO",'T3.14 T3.6 FBH Spt Structure'!$K$32,"NA")</f>
        <v>NA</v>
      </c>
      <c r="Z30" s="483" t="str">
        <f>IF($A$30="NO",'T3.14 T3.6 FBH Spt Structure'!$K$33,"NA")</f>
        <v>NA</v>
      </c>
      <c r="AA30" s="11" t="str">
        <f>IF($A$30="NO",'T3.14 T3.6 FBH Spt Structure'!$K$34,"NA")</f>
        <v>NA</v>
      </c>
      <c r="AB30" s="483" t="str">
        <f>IF($A$30="NO",'T3.14 T3.6 FBH Spt Structure'!$K$35,"NA")</f>
        <v>NA</v>
      </c>
      <c r="AC30" s="480" t="str">
        <f>IF('T3.14 T3.6 FBH Spt Structure'!$F$2="tubing only",'T3.14 T3.6 FBH Spt Structure'!$E$5,"")</f>
        <v/>
      </c>
      <c r="AD30" s="480" t="str">
        <f>IF('T3.14 T3.6 FBH Spt Structure'!$F$2="tubing only",'T3.14 T3.6 FBH Spt Structure'!$E$6,"")</f>
        <v/>
      </c>
      <c r="AE30" s="481" t="str">
        <f>IF('T3.14 T3.6 FBH Spt Structure'!$F$2="tubing only",'T3.14 T3.6 FBH Spt Structure'!$E$15,"")</f>
        <v/>
      </c>
      <c r="AF30" s="480" t="str">
        <f>IF('T3.14 T3.6 FBH Spt Structure'!$F$2="tubing only",'T3.14 T3.6 FBH Spt Structure'!$E$16,"")</f>
        <v/>
      </c>
      <c r="AG30" s="480" t="str">
        <f>IF('T3.14 T3.6 FBH Spt Structure'!$F$2="tubing only",IF('T3.14 T3.6 FBH Spt Structure'!$F$14&gt;0,'T3.14 T3.6 FBH Spt Structure'!$F$5,""),"")</f>
        <v/>
      </c>
      <c r="AH30" s="480" t="str">
        <f>IF('T3.14 T3.6 FBH Spt Structure'!$F$2="tubing only",IF('T3.14 T3.6 FBH Spt Structure'!$F$14&gt;0,'T3.14 T3.6 FBH Spt Structure'!$F$6,""),"")</f>
        <v/>
      </c>
      <c r="AI30" s="481" t="str">
        <f>IF('T3.14 T3.6 FBH Spt Structure'!$F$2="tubing only",IF('T3.14 T3.6 FBH Spt Structure'!$F$14&gt;0,'T3.14 T3.6 FBH Spt Structure'!$F$15,""),"")</f>
        <v/>
      </c>
      <c r="AJ30" s="480" t="str">
        <f>IF('T3.14 T3.6 FBH Spt Structure'!$F$2="tubing only",IF('T3.14 T3.6 FBH Spt Structure'!$F$14&gt;0,'T3.14 T3.6 FBH Spt Structure'!$F$16,""),"")</f>
        <v/>
      </c>
      <c r="AK30" s="480" t="str">
        <f>IF('T3.14 T3.6 FBH Spt Structure'!$F$2="tubing only",IF('T3.14 T3.6 FBH Spt Structure'!$G$14&gt;0,'T3.14 T3.6 FBH Spt Structure'!$G$5,""),"")</f>
        <v/>
      </c>
      <c r="AL30" s="480" t="str">
        <f>IF('T3.14 T3.6 FBH Spt Structure'!$F$2="tubing only",IF('T3.14 T3.6 FBH Spt Structure'!$G$14&gt;0,'T3.14 T3.6 FBH Spt Structure'!$G$6,""),"")</f>
        <v/>
      </c>
      <c r="AM30" s="481" t="str">
        <f>IF('T3.14 T3.6 FBH Spt Structure'!$F$2="tubing only",IF('T3.14 T3.6 FBH Spt Structure'!$G$14&gt;0,'T3.14 T3.6 FBH Spt Structure'!$G$15,""),"")</f>
        <v/>
      </c>
      <c r="AN30" s="480" t="str">
        <f>IF('T3.14 T3.6 FBH Spt Structure'!$F$2="tubing only",IF('T3.14 T3.6 FBH Spt Structure'!$G$14&gt;0,'T3.14 T3.6 FBH Spt Structure'!$G$16,""),"")</f>
        <v/>
      </c>
      <c r="AO30" s="480"/>
      <c r="AP30" s="481"/>
      <c r="AQ30" s="480"/>
      <c r="AR30" s="480"/>
      <c r="AS30" s="484"/>
      <c r="AT30" s="15"/>
      <c r="AU30" s="8"/>
    </row>
    <row r="31" spans="1:47" ht="12.75" customHeight="1" x14ac:dyDescent="0.2">
      <c r="A31" s="784" t="str">
        <f>IF(NOT('T3.15 T3.6 SIS'!F2="tubing only"),"N/A",IF('T3.15 T3.6 SIS'!G17="YES","YES","NO"))</f>
        <v>N/A</v>
      </c>
      <c r="B31" s="765"/>
      <c r="C31" s="784" t="str">
        <f t="shared" si="0"/>
        <v>N/A</v>
      </c>
      <c r="D31" s="765"/>
      <c r="E31" s="763" t="s">
        <v>121</v>
      </c>
      <c r="F31" s="765"/>
      <c r="G31" s="785" t="s">
        <v>122</v>
      </c>
      <c r="H31" s="781"/>
      <c r="I31" s="781"/>
      <c r="J31" s="781"/>
      <c r="K31" s="781"/>
      <c r="L31" s="781"/>
      <c r="M31" s="781"/>
      <c r="N31" s="782"/>
      <c r="O31" s="783" t="s">
        <v>114</v>
      </c>
      <c r="P31" s="764"/>
      <c r="Q31" s="764"/>
      <c r="R31" s="764"/>
      <c r="S31" s="765"/>
      <c r="T31" s="479" t="str">
        <f>IF($A$31="NO",'T3.15 T3.6 SIS'!$L$27,"NA")</f>
        <v>NA</v>
      </c>
      <c r="U31" s="10" t="str">
        <f>IF($A$31="NO",'T3.15 T3.6 SIS'!$L$28,"NA")</f>
        <v>NA</v>
      </c>
      <c r="V31" s="10" t="str">
        <f>IF($A$31="NO",'T3.15 T3.6 SIS'!$L$29,"NA")</f>
        <v>NA</v>
      </c>
      <c r="W31" s="10" t="str">
        <f>IF($A$31="NO",'T3.15 T3.6 SIS'!$L$30,"NA")</f>
        <v>NA</v>
      </c>
      <c r="X31" s="10" t="str">
        <f>IF($A$31="NO",'T3.15 T3.6 SIS'!$L$31,"NA")</f>
        <v>NA</v>
      </c>
      <c r="Y31" s="10" t="str">
        <f>IF($A$31="NO",'T3.15 T3.6 SIS'!$L$32,"NA")</f>
        <v>NA</v>
      </c>
      <c r="Z31" s="10" t="str">
        <f>IF($A$31="NO",'T3.15 T3.6 SIS'!$L$33,"NA")</f>
        <v>NA</v>
      </c>
      <c r="AA31" s="11" t="str">
        <f>IF($A$31="NO",'T3.15 T3.6 SIS'!$L$34,"NA")</f>
        <v>NA</v>
      </c>
      <c r="AB31" s="10" t="str">
        <f>IF($A$31="NO",'T3.15 T3.6 SIS'!$L$35,"NA")</f>
        <v>NA</v>
      </c>
      <c r="AC31" s="14" t="str">
        <f>IF('T3.15 T3.6 SIS'!$F$2="tubing only",'T3.15 T3.6 SIS'!$E$5,"")</f>
        <v/>
      </c>
      <c r="AD31" s="14" t="str">
        <f>IF('T3.15 T3.6 SIS'!$F$2="tubing only",'T3.15 T3.6 SIS'!$E$6,"")</f>
        <v/>
      </c>
      <c r="AE31" s="13" t="str">
        <f>IF('T3.15 T3.6 SIS'!$F$2="tubing only",'T3.15 T3.6 SIS'!$E$15,"")</f>
        <v/>
      </c>
      <c r="AF31" s="14" t="str">
        <f>IF('T3.15 T3.6 SIS'!$F$2="tubing only",'T3.15 T3.6 SIS'!$E$16,"")</f>
        <v/>
      </c>
      <c r="AG31" s="14" t="str">
        <f>IF('T3.15 T3.6 SIS'!$F$2="tubing only",IF('T3.15 T3.6 SIS'!$F$14&gt;0,'T3.15 T3.6 SIS'!$F$5,""),"")</f>
        <v/>
      </c>
      <c r="AH31" s="14" t="str">
        <f>IF('T3.15 T3.6 SIS'!$F$2="tubing only",IF('T3.15 T3.6 SIS'!$F$14&gt;0,'T3.15 T3.6 SIS'!$F$6,""),"")</f>
        <v/>
      </c>
      <c r="AI31" s="13" t="str">
        <f>IF('T3.15 T3.6 SIS'!$F$2="tubing only",IF('T3.15 T3.6 SIS'!$F$14&gt;0,'T3.15 T3.6 SIS'!$F$15,""),"")</f>
        <v/>
      </c>
      <c r="AJ31" s="14" t="str">
        <f>IF('T3.15 T3.6 SIS'!$F$2="tubing only",IF('T3.15 T3.6 SIS'!$F$14&gt;0,'T3.15 T3.6 SIS'!$F$16,""),"")</f>
        <v/>
      </c>
      <c r="AK31" s="14" t="str">
        <f>IF('T3.15 T3.6 SIS'!$F$2="tubing only",IF('T3.15 T3.6 SIS'!$G$14&gt;0,'T3.15 T3.6 SIS'!$G$5,""),"")</f>
        <v/>
      </c>
      <c r="AL31" s="14" t="str">
        <f>IF('T3.15 T3.6 SIS'!$F$2="tubing only",IF('T3.15 T3.6 SIS'!$G$14&gt;0,'T3.15 T3.6 SIS'!$G$6,""),"")</f>
        <v/>
      </c>
      <c r="AM31" s="13" t="str">
        <f>IF('T3.15 T3.6 SIS'!$F$2="tubing only",IF('T3.15 T3.6 SIS'!$G$14&gt;0,'T3.15 T3.6 SIS'!$G$15,""),"")</f>
        <v/>
      </c>
      <c r="AN31" s="14" t="str">
        <f>IF('T3.15 T3.6 SIS'!$F$2="tubing only",IF('T3.15 T3.6 SIS'!$G$14&gt;0,'T3.15 T3.6 SIS'!$G$16,""),"")</f>
        <v/>
      </c>
      <c r="AO31" s="14"/>
      <c r="AP31" s="13"/>
      <c r="AQ31" s="14"/>
      <c r="AR31" s="14"/>
      <c r="AS31" s="15"/>
      <c r="AT31" s="15"/>
      <c r="AU31" s="8"/>
    </row>
    <row r="32" spans="1:47" ht="12.75" customHeight="1" x14ac:dyDescent="0.2">
      <c r="A32" s="784" t="str">
        <f>IF(AND('T5.5 Shoulder Harness Bar'!F2="tubing only",'T5.5 Shoulder Harness Bar'!E5='T5.5 Shoulder Harness Bar'!C5,'T5.5 Shoulder Harness Bar'!E15&gt;='T5.5 Shoulder Harness Bar'!C15,'T5.5 Shoulder Harness Bar'!E16&gt;='T5.5 Shoulder Harness Bar'!C16),"YES","NO")</f>
        <v>NO</v>
      </c>
      <c r="B32" s="765"/>
      <c r="C32" s="784" t="str">
        <f t="shared" si="0"/>
        <v>YES</v>
      </c>
      <c r="D32" s="765"/>
      <c r="E32" s="763" t="s">
        <v>123</v>
      </c>
      <c r="F32" s="765"/>
      <c r="G32" s="785" t="s">
        <v>124</v>
      </c>
      <c r="H32" s="781"/>
      <c r="I32" s="781"/>
      <c r="J32" s="781"/>
      <c r="K32" s="781"/>
      <c r="L32" s="781"/>
      <c r="M32" s="781"/>
      <c r="N32" s="782"/>
      <c r="O32" s="783" t="s">
        <v>125</v>
      </c>
      <c r="P32" s="764"/>
      <c r="Q32" s="764"/>
      <c r="R32" s="764"/>
      <c r="S32" s="765"/>
      <c r="T32" s="479">
        <f>IF(A32="YES","NA",'T5.5 Shoulder Harness Bar'!H29)</f>
        <v>147.78042345124527</v>
      </c>
      <c r="U32" s="10">
        <f>IF(A32="YES","NA",'T5.5 Shoulder Harness Bar'!H30)</f>
        <v>210.891832563652</v>
      </c>
      <c r="V32" s="10">
        <f>IF(A32="YES","NA",'T5.5 Shoulder Harness Bar'!H31)</f>
        <v>244.52926599895898</v>
      </c>
      <c r="W32" s="10">
        <f>IF(A32="YES","NA",'T5.5 Shoulder Harness Bar'!H32)</f>
        <v>204.33267432789722</v>
      </c>
      <c r="X32" s="10">
        <f>IF(A32="YES","NA",'T5.5 Shoulder Harness Bar'!H33)</f>
        <v>414.34125627601378</v>
      </c>
      <c r="Y32" s="10">
        <f>IF(A32="YES","NA",'T5.5 Shoulder Harness Bar'!H34)</f>
        <v>248.60475376560831</v>
      </c>
      <c r="Z32" s="10">
        <f>IF(A32="YES","NA",'T5.5 Shoulder Harness Bar'!H35)</f>
        <v>350.64232764944592</v>
      </c>
      <c r="AA32" s="11">
        <f>IF(A32="YES","NA",'T5.5 Shoulder Harness Bar'!H36)</f>
        <v>67.667961469193742</v>
      </c>
      <c r="AB32" s="10">
        <f>IF(A32="YES","NA",'T5.5 Shoulder Harness Bar'!H37)</f>
        <v>831.97787005925193</v>
      </c>
      <c r="AC32" s="14" t="str">
        <f>IF('T5.5 Shoulder Harness Bar'!F2="composite only","",'T5.5 Shoulder Harness Bar'!E5)</f>
        <v/>
      </c>
      <c r="AD32" s="14" t="str">
        <f>IF('T5.5 Shoulder Harness Bar'!F2="composite only","",'T5.5 Shoulder Harness Bar'!E6)</f>
        <v/>
      </c>
      <c r="AE32" s="13" t="str">
        <f>IF('T5.5 Shoulder Harness Bar'!F2="composite only","",'T5.5 Shoulder Harness Bar'!E15)</f>
        <v/>
      </c>
      <c r="AF32" s="14" t="str">
        <f>IF('T5.5 Shoulder Harness Bar'!F2="composite only","",'T5.5 Shoulder Harness Bar'!E16)</f>
        <v/>
      </c>
      <c r="AG32" s="12"/>
      <c r="AH32" s="12"/>
      <c r="AI32" s="12"/>
      <c r="AJ32" s="12"/>
      <c r="AK32" s="12"/>
      <c r="AL32" s="12"/>
      <c r="AM32" s="12"/>
      <c r="AN32" s="12"/>
      <c r="AO32" s="14" t="str">
        <f>IF('T5.5 Shoulder Harness Bar'!F2="tubing only","",'T5.5 Shoulder Harness Bar'!F5)</f>
        <v>Other 5</v>
      </c>
      <c r="AP32" s="13">
        <f>IF('T5.5 Shoulder Harness Bar'!F2="tubing only","",'T5.5 Shoulder Harness Bar'!F20)</f>
        <v>20</v>
      </c>
      <c r="AQ32" s="14">
        <f>IF('T5.5 Shoulder Harness Bar'!$F$2="tubing only","",'T5.5 Shoulder Harness Bar'!F22)</f>
        <v>1</v>
      </c>
      <c r="AR32" s="14">
        <f>IF('T5.5 Shoulder Harness Bar'!$F$2="tubing only","",'T5.5 Shoulder Harness Bar'!F23)</f>
        <v>1</v>
      </c>
      <c r="AS32" s="15">
        <f>IF('T5.5 Shoulder Harness Bar'!F2="tubing only","",'T5.5 Shoulder Harness Bar'!F24)</f>
        <v>182.86</v>
      </c>
      <c r="AT32" s="15"/>
      <c r="AU32" s="8"/>
    </row>
    <row r="33" spans="1:47" ht="12.75" customHeight="1" x14ac:dyDescent="0.2">
      <c r="A33" s="784" t="str">
        <f>IF('T3.17.3 IA AI Plate'!D23="YES","YES","NO")</f>
        <v>NO</v>
      </c>
      <c r="B33" s="765"/>
      <c r="C33" s="784" t="str">
        <f t="shared" si="0"/>
        <v>YES</v>
      </c>
      <c r="D33" s="765"/>
      <c r="E33" s="763" t="s">
        <v>126</v>
      </c>
      <c r="F33" s="765"/>
      <c r="G33" s="785" t="s">
        <v>127</v>
      </c>
      <c r="H33" s="781"/>
      <c r="I33" s="781"/>
      <c r="J33" s="781"/>
      <c r="K33" s="781"/>
      <c r="L33" s="781"/>
      <c r="M33" s="781"/>
      <c r="N33" s="782"/>
      <c r="O33" s="783" t="s">
        <v>128</v>
      </c>
      <c r="P33" s="764"/>
      <c r="Q33" s="764"/>
      <c r="R33" s="764"/>
      <c r="S33" s="765"/>
      <c r="T33" s="479" t="str">
        <f>IF(A33="YES","NA",IF('T3.17.3 IA AI Plate'!$D$23="NO","CH"))</f>
        <v>CH</v>
      </c>
      <c r="U33" s="514"/>
      <c r="V33" s="514"/>
      <c r="W33" s="514"/>
      <c r="X33" s="514"/>
      <c r="Y33" s="514"/>
      <c r="Z33" s="514"/>
      <c r="AA33" s="514"/>
      <c r="AB33" s="514"/>
      <c r="AC33" s="514"/>
      <c r="AD33" s="514"/>
      <c r="AE33" s="514"/>
      <c r="AF33" s="514"/>
      <c r="AG33" s="12"/>
      <c r="AH33" s="12"/>
      <c r="AI33" s="12"/>
      <c r="AJ33" s="12"/>
      <c r="AK33" s="12"/>
      <c r="AL33" s="12"/>
      <c r="AM33" s="12"/>
      <c r="AN33" s="12"/>
      <c r="AO33" s="12"/>
      <c r="AP33" s="12"/>
      <c r="AQ33" s="12"/>
      <c r="AR33" s="12"/>
      <c r="AS33" s="12"/>
      <c r="AT33" s="12"/>
      <c r="AU33" s="8"/>
    </row>
    <row r="34" spans="1:47" ht="12.75" customHeight="1" x14ac:dyDescent="0.2">
      <c r="A34" s="784" t="str">
        <f>IF('T3.12 T3.6 FHoop Bracing'!F2="tubing only","N/A","NO")</f>
        <v>NO</v>
      </c>
      <c r="B34" s="765"/>
      <c r="C34" s="784" t="str">
        <f t="shared" si="0"/>
        <v>YES</v>
      </c>
      <c r="D34" s="765"/>
      <c r="E34" s="763" t="s">
        <v>129</v>
      </c>
      <c r="F34" s="765"/>
      <c r="G34" s="785" t="s">
        <v>130</v>
      </c>
      <c r="H34" s="781"/>
      <c r="I34" s="781"/>
      <c r="J34" s="781"/>
      <c r="K34" s="781"/>
      <c r="L34" s="781"/>
      <c r="M34" s="781"/>
      <c r="N34" s="782"/>
      <c r="O34" s="783" t="s">
        <v>131</v>
      </c>
      <c r="P34" s="764"/>
      <c r="Q34" s="764"/>
      <c r="R34" s="764"/>
      <c r="S34" s="765"/>
      <c r="T34" s="479">
        <f>IF($A$34="NO",'T3.12 T3.6 FHoop Bracing'!$H$27,"NA")</f>
        <v>66.406192211216592</v>
      </c>
      <c r="U34" s="10" t="str">
        <f>IF($A$34="NO",'T3.12 T3.6 FHoop Bracing'!$H$28,"NA")</f>
        <v>NA</v>
      </c>
      <c r="V34" s="10">
        <f>IF($A$34="NO",'T3.12 T3.6 FHoop Bracing'!$H$29,"NA")</f>
        <v>119.76707315636476</v>
      </c>
      <c r="W34" s="10">
        <f>IF($A$34="NO",'T3.12 T3.6 FHoop Bracing'!$H$30,"NA")</f>
        <v>100.07933510326373</v>
      </c>
      <c r="X34" s="10">
        <f>IF($A$34="NO",'T3.12 T3.6 FHoop Bracing'!$H$31,"NA")</f>
        <v>202.93865173717364</v>
      </c>
      <c r="Y34" s="10">
        <f>IF($A$34="NO",'T3.12 T3.6 FHoop Bracing'!$H$32,"NA")</f>
        <v>121.76319104230419</v>
      </c>
      <c r="Z34" s="10">
        <f>IF($A$34="NO",'T3.12 T3.6 FHoop Bracing'!$H$33,"NA")</f>
        <v>161.93209100265307</v>
      </c>
      <c r="AA34" s="11">
        <f>IF($A$34="NO",'T3.12 T3.6 FHoop Bracing'!$H$34,"NA")</f>
        <v>150.58836634079606</v>
      </c>
      <c r="AB34" s="10">
        <f>IF($A$34="NO",'T3.12 T3.6 FHoop Bracing'!$H$35,"NA")</f>
        <v>394.8728457895586</v>
      </c>
      <c r="AC34" s="14" t="str">
        <f>IF('T3.12 T3.6 FHoop Bracing'!$F$2="tubing Only","",'T3.12 T3.6 FHoop Bracing'!$E$5)</f>
        <v>Steel</v>
      </c>
      <c r="AD34" s="14" t="str">
        <f>IF('T3.12 T3.6 FHoop Bracing'!$F$2="tubing Only","",'T3.12 T3.6 FHoop Bracing'!$E$6)</f>
        <v>Round</v>
      </c>
      <c r="AE34" s="13">
        <f>IF('T3.12 T3.6 FHoop Bracing'!$F$2="tubing Only","",'T3.12 T3.6 FHoop Bracing'!$E$15)</f>
        <v>25.4</v>
      </c>
      <c r="AF34" s="14">
        <f>IF('T3.12 T3.6 FHoop Bracing'!$F$2="tubing Only","",'T3.12 T3.6 FHoop Bracing'!$E$16)</f>
        <v>1.6</v>
      </c>
      <c r="AG34" s="12"/>
      <c r="AH34" s="12"/>
      <c r="AI34" s="12"/>
      <c r="AJ34" s="12"/>
      <c r="AK34" s="12"/>
      <c r="AL34" s="12"/>
      <c r="AM34" s="12"/>
      <c r="AN34" s="12"/>
      <c r="AO34" s="14" t="str">
        <f>IF('T3.12 T3.6 FHoop Bracing'!$F$2="tubing Only","",'T3.12 T3.6 FHoop Bracing'!$F$5)</f>
        <v>Other 6</v>
      </c>
      <c r="AP34" s="13">
        <f>IF('T3.12 T3.6 FHoop Bracing'!$F$2="tubing Only","",'T3.12 T3.6 FHoop Bracing'!$F$18)</f>
        <v>20.799999999999997</v>
      </c>
      <c r="AQ34" s="14">
        <f>IF('T3.12 T3.6 FHoop Bracing'!$F$2="tubing Only","",'T3.12 T3.6 FHoop Bracing'!$F$20)</f>
        <v>1.4</v>
      </c>
      <c r="AR34" s="14">
        <f>IF('T3.12 T3.6 FHoop Bracing'!$F$2="tubing Only","",'T3.12 T3.6 FHoop Bracing'!$F$20)</f>
        <v>1.4</v>
      </c>
      <c r="AS34" s="15">
        <f>IF('T3.12 T3.6 FHoop Bracing'!$F$2="tubing Only","",'T3.12 T3.6 FHoop Bracing'!$F$22)</f>
        <v>41.29</v>
      </c>
      <c r="AT34" s="15"/>
      <c r="AU34" s="8"/>
    </row>
    <row r="35" spans="1:47" ht="12.75" customHeight="1" x14ac:dyDescent="0.2">
      <c r="A35" s="784" t="str">
        <f>IF('T3.13 T3.6 Ft Bulkhead'!F2="tubing only","N/A","NO")</f>
        <v>NO</v>
      </c>
      <c r="B35" s="765"/>
      <c r="C35" s="784" t="str">
        <f t="shared" si="0"/>
        <v>YES</v>
      </c>
      <c r="D35" s="765"/>
      <c r="E35" s="763" t="s">
        <v>132</v>
      </c>
      <c r="F35" s="765"/>
      <c r="G35" s="785" t="s">
        <v>133</v>
      </c>
      <c r="H35" s="781"/>
      <c r="I35" s="781"/>
      <c r="J35" s="781"/>
      <c r="K35" s="781"/>
      <c r="L35" s="781"/>
      <c r="M35" s="781"/>
      <c r="N35" s="782"/>
      <c r="O35" s="783" t="s">
        <v>134</v>
      </c>
      <c r="P35" s="764"/>
      <c r="Q35" s="764"/>
      <c r="R35" s="764"/>
      <c r="S35" s="765"/>
      <c r="T35" s="479">
        <f>IF($A$35="NO",'T3.13 T3.6 Ft Bulkhead'!$H30,"NA")</f>
        <v>221.1498585365743</v>
      </c>
      <c r="U35" s="10" t="str">
        <f>IF($A$35="NO",'T3.13 T3.6 Ft Bulkhead'!$H31,"NA")</f>
        <v>NA</v>
      </c>
      <c r="V35" s="10">
        <f>IF($A$35="NO",'T3.13 T3.6 Ft Bulkhead'!$H32,"NA")</f>
        <v>135.54448349111163</v>
      </c>
      <c r="W35" s="10">
        <f>IF($A$35="NO",'T3.13 T3.6 Ft Bulkhead'!$H33,"NA")</f>
        <v>113.26319853366864</v>
      </c>
      <c r="X35" s="10">
        <f>IF($A$35="NO",'T3.13 T3.6 Ft Bulkhead'!$H34,"NA")</f>
        <v>229.67259702660581</v>
      </c>
      <c r="Y35" s="10">
        <f>IF($A$35="NO",'T3.13 T3.6 Ft Bulkhead'!$H35,"NA")</f>
        <v>137.80355821596348</v>
      </c>
      <c r="Z35" s="10">
        <f>IF($A$35="NO",'T3.13 T3.6 Ft Bulkhead'!$H36,"NA")</f>
        <v>428.73535094173934</v>
      </c>
      <c r="AA35" s="11">
        <f>IF($A$35="NO",'T3.13 T3.6 Ft Bulkhead'!$H37,"NA")</f>
        <v>45.21820663225148</v>
      </c>
      <c r="AB35" s="10">
        <f>IF($A$35="NO",'T3.13 T3.6 Ft Bulkhead'!$H38,"NA")</f>
        <v>831.17394857721251</v>
      </c>
      <c r="AC35" s="14" t="str">
        <f>IF('T3.13 T3.6 Ft Bulkhead'!$F$2="tubes + Composite",'T3.13 T3.6 Ft Bulkhead'!$E$5,"")</f>
        <v/>
      </c>
      <c r="AD35" s="14" t="str">
        <f>IF('T3.13 T3.6 Ft Bulkhead'!$F$2="tubes + composite",'T3.13 T3.6 Ft Bulkhead'!$E$6,"")</f>
        <v/>
      </c>
      <c r="AE35" s="13" t="str">
        <f>IF('T3.13 T3.6 Ft Bulkhead'!$F$2="tubes + composite",'T3.13 T3.6 Ft Bulkhead'!$E$18,"")</f>
        <v/>
      </c>
      <c r="AF35" s="14" t="str">
        <f>IF('T3.13 T3.6 Ft Bulkhead'!$F$2="tubes + composite",'T3.13 T3.6 Ft Bulkhead'!$E$19,"")</f>
        <v/>
      </c>
      <c r="AG35" s="12"/>
      <c r="AH35" s="12"/>
      <c r="AI35" s="12"/>
      <c r="AJ35" s="12"/>
      <c r="AK35" s="12"/>
      <c r="AL35" s="12"/>
      <c r="AM35" s="12"/>
      <c r="AN35" s="12"/>
      <c r="AO35" s="14" t="str">
        <f>IF('T3.13 T3.6 Ft Bulkhead'!$F$2="tubing only","",'T3.13 T3.6 Ft Bulkhead'!$F$5)</f>
        <v>Other 2</v>
      </c>
      <c r="AP35" s="13">
        <f>IF('T3.13 T3.6 Ft Bulkhead'!$F$2="tubing only","",'T3.13 T3.6 Ft Bulkhead'!$F$21)</f>
        <v>23.5</v>
      </c>
      <c r="AQ35" s="14">
        <f>IF('T3.13 T3.6 Ft Bulkhead'!$F$2="tubing only","",'T3.13 T3.6 Ft Bulkhead'!$F$23)</f>
        <v>2.75</v>
      </c>
      <c r="AR35" s="14">
        <f>IF('T3.13 T3.6 Ft Bulkhead'!$F$2="tubing only","",'T3.13 T3.6 Ft Bulkhead'!$F$24)</f>
        <v>2.75</v>
      </c>
      <c r="AS35" s="15">
        <f>IF('T3.13 T3.6 Ft Bulkhead'!$F$2="tubing only","",'T3.13 T3.6 Ft Bulkhead'!$F$25)</f>
        <v>96.419999999999987</v>
      </c>
      <c r="AT35" s="15"/>
      <c r="AU35" s="8"/>
    </row>
    <row r="36" spans="1:47" ht="12.75" customHeight="1" x14ac:dyDescent="0.2">
      <c r="A36" s="784" t="str">
        <f>IF('T3.14 T3.6 FBH Spt Structure'!F2="tubing only","N/A","NO")</f>
        <v>NO</v>
      </c>
      <c r="B36" s="765"/>
      <c r="C36" s="784" t="str">
        <f t="shared" si="0"/>
        <v>YES</v>
      </c>
      <c r="D36" s="765"/>
      <c r="E36" s="763" t="s">
        <v>135</v>
      </c>
      <c r="F36" s="765"/>
      <c r="G36" s="785" t="s">
        <v>136</v>
      </c>
      <c r="H36" s="781"/>
      <c r="I36" s="781"/>
      <c r="J36" s="781"/>
      <c r="K36" s="781"/>
      <c r="L36" s="781"/>
      <c r="M36" s="781"/>
      <c r="N36" s="782"/>
      <c r="O36" s="783" t="s">
        <v>137</v>
      </c>
      <c r="P36" s="764"/>
      <c r="Q36" s="764"/>
      <c r="R36" s="764"/>
      <c r="S36" s="765"/>
      <c r="T36" s="479">
        <f>IF($A$36="NO",'T3.14 T3.6 FBH Spt Structure'!$K$27,"NA")</f>
        <v>165.74787100265519</v>
      </c>
      <c r="U36" s="10" t="str">
        <f>IF($A$36="NO",'T3.14 T3.6 FBH Spt Structure'!$K$28,"NA")</f>
        <v>NA</v>
      </c>
      <c r="V36" s="10">
        <f>IF($A$36="NO",'T3.14 T3.6 FBH Spt Structure'!$K$29,"NA")</f>
        <v>344.70005035895019</v>
      </c>
      <c r="W36" s="10">
        <f>IF($A$36="NO",'T3.14 T3.6 FBH Spt Structure'!$K$30,"NA")</f>
        <v>288.03702838213644</v>
      </c>
      <c r="X36" s="10">
        <f>IF($A$36="NO",'T3.14 T3.6 FBH Spt Structure'!$K$31,"NA")</f>
        <v>584.07508533044336</v>
      </c>
      <c r="Y36" s="10">
        <f>IF($A$36="NO",'T3.14 T3.6 FBH Spt Structure'!$K$32,"NA")</f>
        <v>350.44505119826607</v>
      </c>
      <c r="Z36" s="10">
        <f>IF($A$36="NO",'T3.14 T3.6 FBH Spt Structure'!$K$33,"NA")</f>
        <v>451.70179365315283</v>
      </c>
      <c r="AA36" s="11">
        <f>IF($A$36="NO",'T3.14 T3.6 FBH Spt Structure'!$K$34,"NA")</f>
        <v>60.332599987602904</v>
      </c>
      <c r="AB36" s="10">
        <f>IF($A$36="NO",'T3.14 T3.6 FBH Spt Structure'!$K$35,"NA")</f>
        <v>1230.9932498994631</v>
      </c>
      <c r="AC36" s="14" t="str">
        <f>IF('T3.14 T3.6 FBH Spt Structure'!$F$2="Tubes + composite",'T3.14 T3.6 FBH Spt Structure'!$E$5,"")</f>
        <v/>
      </c>
      <c r="AD36" s="14" t="str">
        <f>IF('T3.14 T3.6 FBH Spt Structure'!$F$2="Tubes + composite",'T3.14 T3.6 FBH Spt Structure'!$E$6,"")</f>
        <v/>
      </c>
      <c r="AE36" s="13" t="str">
        <f>IF('T3.14 T3.6 FBH Spt Structure'!$F$2="Tubes + composite",'T3.14 T3.6 FBH Spt Structure'!$E$15,"")</f>
        <v/>
      </c>
      <c r="AF36" s="14" t="str">
        <f>IF('T3.14 T3.6 FBH Spt Structure'!$F$2="Tubes + composite",'T3.14 T3.6 FBH Spt Structure'!$E$16,"")</f>
        <v/>
      </c>
      <c r="AG36" s="14" t="str">
        <f>IF('T3.14 T3.6 FBH Spt Structure'!$F$2="Tubes + composite",IF('T3.14 T3.6 FBH Spt Structure'!$F$14&gt;0,'T3.14 T3.6 FBH Spt Structure'!$F$5,""),"")</f>
        <v/>
      </c>
      <c r="AH36" s="14" t="str">
        <f>IF('T3.14 T3.6 FBH Spt Structure'!$F$2="Tubes + composite",IF('T3.14 T3.6 FBH Spt Structure'!$F$14&gt;0,'T3.14 T3.6 FBH Spt Structure'!$F$6,""),"")</f>
        <v/>
      </c>
      <c r="AI36" s="13" t="str">
        <f>IF('T3.14 T3.6 FBH Spt Structure'!$F$2="Tubes + composite",IF('T3.14 T3.6 FBH Spt Structure'!$F$14&gt;0,'T3.14 T3.6 FBH Spt Structure'!$F$15,""),"")</f>
        <v/>
      </c>
      <c r="AJ36" s="14" t="str">
        <f>IF('T3.14 T3.6 FBH Spt Structure'!$F$2="Tubes + composite",IF('T3.14 T3.6 FBH Spt Structure'!$F$14&gt;0,'T3.14 T3.6 FBH Spt Structure'!$F$16,""),"")</f>
        <v/>
      </c>
      <c r="AK36" s="14" t="str">
        <f>IF('T3.14 T3.6 FBH Spt Structure'!$F$2="Tubes + composite",IF('T3.14 T3.6 FBH Spt Structure'!$G$14&gt;0,'T3.14 T3.6 FBH Spt Structure'!$G$5,""),"")</f>
        <v/>
      </c>
      <c r="AL36" s="14" t="str">
        <f>IF('T3.14 T3.6 FBH Spt Structure'!$F$2="Tubes + composite",IF('T3.14 T3.6 FBH Spt Structure'!$G$14&gt;0,'T3.14 T3.6 FBH Spt Structure'!$G$6,""),"")</f>
        <v/>
      </c>
      <c r="AM36" s="13" t="str">
        <f>IF('T3.14 T3.6 FBH Spt Structure'!$F$2="Tubes + composite",IF('T3.14 T3.6 FBH Spt Structure'!$G$14&gt;0,'T3.14 T3.6 FBH Spt Structure'!$G$15,""),"")</f>
        <v/>
      </c>
      <c r="AN36" s="14" t="str">
        <f>IF('T3.14 T3.6 FBH Spt Structure'!$F$2="Tubes + composite",IF('T3.14 T3.6 FBH Spt Structure'!$G$14&gt;0,'T3.14 T3.6 FBH Spt Structure'!$G$16,""),"")</f>
        <v/>
      </c>
      <c r="AO36" s="14" t="str">
        <f>IF('T3.14 T3.6 FBH Spt Structure'!$F$2="tubing only","",'T3.14 T3.6 FBH Spt Structure'!$I$5)</f>
        <v>Other 1</v>
      </c>
      <c r="AP36" s="13">
        <f>IF('T3.14 T3.6 FBH Spt Structure'!$F$2="tubing only","",'T3.14 T3.6 FBH Spt Structure'!$I$18)</f>
        <v>20.799999999999997</v>
      </c>
      <c r="AQ36" s="14">
        <f>IF('T3.14 T3.6 FBH Spt Structure'!$F$2="tubing only","",'T3.14 T3.6 FBH Spt Structure'!$I$20)</f>
        <v>1.4</v>
      </c>
      <c r="AR36" s="14">
        <f>IF('T3.14 T3.6 FBH Spt Structure'!$F$2="tubing only","",'T3.14 T3.6 FBH Spt Structure'!$I$21)</f>
        <v>1.4</v>
      </c>
      <c r="AS36" s="15">
        <f>IF('T3.14 T3.6 FBH Spt Structure'!$F$2="tubing only","",'T3.14 T3.6 FBH Spt Structure'!$I$22)</f>
        <v>279.39999999999998</v>
      </c>
      <c r="AT36" s="15"/>
      <c r="AU36" s="8"/>
    </row>
    <row r="37" spans="1:47" ht="12.75" customHeight="1" x14ac:dyDescent="0.2">
      <c r="A37" s="784" t="str">
        <f>IF('T3.15 T3.6 SIS'!F2="tubing only","N/A","NO")</f>
        <v>NO</v>
      </c>
      <c r="B37" s="765"/>
      <c r="C37" s="784" t="str">
        <f t="shared" si="0"/>
        <v>YES</v>
      </c>
      <c r="D37" s="765"/>
      <c r="E37" s="763" t="s">
        <v>138</v>
      </c>
      <c r="F37" s="765"/>
      <c r="G37" s="785" t="s">
        <v>139</v>
      </c>
      <c r="H37" s="781"/>
      <c r="I37" s="781"/>
      <c r="J37" s="781"/>
      <c r="K37" s="781"/>
      <c r="L37" s="781"/>
      <c r="M37" s="781"/>
      <c r="N37" s="782"/>
      <c r="O37" s="783" t="s">
        <v>140</v>
      </c>
      <c r="P37" s="764"/>
      <c r="Q37" s="764"/>
      <c r="R37" s="764"/>
      <c r="S37" s="765"/>
      <c r="T37" s="787">
        <f>IF($A$37="NO",'T3.15 T3.6 SIS'!$L$27,"NA")</f>
        <v>103.50174847637815</v>
      </c>
      <c r="U37" s="786" t="str">
        <f>IF($A$37="NO",'T3.15 T3.6 SIS'!$L$28,"NA")</f>
        <v>NA</v>
      </c>
      <c r="V37" s="786" t="str">
        <f>IF($A$37="NO",'T3.15 T3.6 SIS'!$L$29,"NA")</f>
        <v>NA</v>
      </c>
      <c r="W37" s="786" t="str">
        <f>IF($A$37="NO",'T3.15 T3.6 SIS'!$L$30,"NA")</f>
        <v>NA</v>
      </c>
      <c r="X37" s="786" t="str">
        <f>IF($A$37="NO",'T3.15 T3.6 SIS'!$L$31,"NA")</f>
        <v>NA</v>
      </c>
      <c r="Y37" s="786" t="str">
        <f>IF($A$37="NO",'T3.15 T3.6 SIS'!$L$32,"NA")</f>
        <v>NA</v>
      </c>
      <c r="Z37" s="786" t="str">
        <f>IF($A$37="NO",'T3.15 T3.6 SIS'!$L$33,"NA")</f>
        <v>NA</v>
      </c>
      <c r="AA37" s="788" t="str">
        <f>IF($A$37="NO",'T3.15 T3.6 SIS'!$L$34,"NA")</f>
        <v>NA</v>
      </c>
      <c r="AB37" s="786">
        <f ca="1">IF($A$37="NO",'T3.15 T3.6 SIS'!$L$35,"NA")</f>
        <v>100.00401519123504</v>
      </c>
      <c r="AC37" s="789" t="str">
        <f>IF('T3.15 T3.6 SIS'!$F$2="tubes + composite",'T3.15 T3.6 SIS'!$E$5,"")</f>
        <v/>
      </c>
      <c r="AD37" s="789" t="str">
        <f>IF('T3.15 T3.6 SIS'!$F$2="tubes + composite",'T3.15 T3.6 SIS'!$E$6,"")</f>
        <v/>
      </c>
      <c r="AE37" s="786" t="str">
        <f>IF('T3.15 T3.6 SIS'!$F$2="tubes + composite",'T3.15 T3.6 SIS'!$E$15,"")</f>
        <v/>
      </c>
      <c r="AF37" s="789" t="str">
        <f>IF('T3.15 T3.6 SIS'!$F$2="tubes + composite",'T3.15 T3.6 SIS'!$E$16,"")</f>
        <v/>
      </c>
      <c r="AG37" s="789" t="str">
        <f>IF('T3.15 T3.6 SIS'!$F$2="tubes + composite",IF('T3.15 T3.6 SIS'!$F$14&gt;0,'T3.15 T3.6 SIS'!$F$5,""),"")</f>
        <v/>
      </c>
      <c r="AH37" s="789" t="str">
        <f>IF('T3.15 T3.6 SIS'!$F$2="tubes + composite",IF('T3.15 T3.6 SIS'!$F$14&gt;0,'T3.15 T3.6 SIS'!$F$6,""),"")</f>
        <v/>
      </c>
      <c r="AI37" s="786" t="str">
        <f>IF('T3.15 T3.6 SIS'!$F$2="tubes + composite",IF('T3.15 T3.6 SIS'!$F$14&gt;0,'T3.15 T3.6 SIS'!$F$15,""),"")</f>
        <v/>
      </c>
      <c r="AJ37" s="789" t="str">
        <f>IF('T3.15 T3.6 SIS'!$F$2="tubes + composite",IF('T3.15 T3.6 SIS'!$F$14&gt;0,'T3.15 T3.6 SIS'!$F$16,""),"")</f>
        <v/>
      </c>
      <c r="AK37" s="789" t="str">
        <f>IF('T3.15 T3.6 SIS'!$F$2="tubes + composite",IF('T3.15 T3.6 SIS'!$G$14&gt;0,'T3.15 T3.6 SIS'!$G$5,""),"")</f>
        <v/>
      </c>
      <c r="AL37" s="789" t="str">
        <f>IF('T3.15 T3.6 SIS'!$F$2="tubes + composite",IF('T3.15 T3.6 SIS'!$G$14&gt;0,'T3.15 T3.6 SIS'!$G$6,""),"")</f>
        <v/>
      </c>
      <c r="AM37" s="786" t="str">
        <f>IF('T3.15 T3.6 SIS'!$F$2="tubes + composite",IF('T3.15 T3.6 SIS'!$G$14&gt;0,'T3.15 T3.6 SIS'!$G$15,""),"")</f>
        <v/>
      </c>
      <c r="AN37" s="789" t="str">
        <f>IF('T3.15 T3.6 SIS'!$F$2="tubes + composite",IF('T3.15 T3.6 SIS'!$G$14&gt;0,'T3.15 T3.6 SIS'!$G$16,""),"")</f>
        <v/>
      </c>
      <c r="AO37" s="14" t="str">
        <f>IF('T3.15 T3.6 SIS'!$F$2="Tubing only","",'T3.15 T3.6 SIS'!$I$5)</f>
        <v>Composite 1</v>
      </c>
      <c r="AP37" s="13">
        <f>IF('T3.15 T3.6 SIS'!$F$2="Tubing only","",'T3.15 T3.6 SIS'!$I$18)</f>
        <v>20.799999999999997</v>
      </c>
      <c r="AQ37" s="14">
        <f>IF('T3.15 T3.6 SIS'!$F$2="Tubing only","",'T3.15 T3.6 SIS'!$I$20)</f>
        <v>1.4</v>
      </c>
      <c r="AR37" s="14">
        <f>IF('T3.15 T3.6 SIS'!$F$2="Tubing only","",'T3.15 T3.6 SIS'!$I$21)</f>
        <v>1.4</v>
      </c>
      <c r="AS37" s="15">
        <f>IF('T3.15 T3.6 SIS'!$F$2="Tubing only","",'T3.15 T3.6 SIS'!$I$22)</f>
        <v>193.32</v>
      </c>
      <c r="AT37" s="15"/>
      <c r="AU37" s="8"/>
    </row>
    <row r="38" spans="1:47" ht="12.75" customHeight="1" x14ac:dyDescent="0.2">
      <c r="A38" s="784" t="str">
        <f>IF('T3.15 T3.6 SIS'!F2="tubing only","N/A","NO")</f>
        <v>NO</v>
      </c>
      <c r="B38" s="765"/>
      <c r="C38" s="784" t="str">
        <f t="shared" si="0"/>
        <v>YES</v>
      </c>
      <c r="D38" s="765"/>
      <c r="E38" s="763" t="s">
        <v>138</v>
      </c>
      <c r="F38" s="765"/>
      <c r="G38" s="785" t="s">
        <v>141</v>
      </c>
      <c r="H38" s="781"/>
      <c r="I38" s="781"/>
      <c r="J38" s="781"/>
      <c r="K38" s="781"/>
      <c r="L38" s="781"/>
      <c r="M38" s="781"/>
      <c r="N38" s="782"/>
      <c r="O38" s="783" t="s">
        <v>142</v>
      </c>
      <c r="P38" s="764"/>
      <c r="Q38" s="764"/>
      <c r="R38" s="764"/>
      <c r="S38" s="765"/>
      <c r="T38" s="778"/>
      <c r="U38" s="769"/>
      <c r="V38" s="769"/>
      <c r="W38" s="769"/>
      <c r="X38" s="769"/>
      <c r="Y38" s="769"/>
      <c r="Z38" s="769"/>
      <c r="AA38" s="769"/>
      <c r="AB38" s="769"/>
      <c r="AC38" s="790"/>
      <c r="AD38" s="790"/>
      <c r="AE38" s="791"/>
      <c r="AF38" s="790"/>
      <c r="AG38" s="769"/>
      <c r="AH38" s="769"/>
      <c r="AI38" s="769"/>
      <c r="AJ38" s="769"/>
      <c r="AK38" s="769"/>
      <c r="AL38" s="769"/>
      <c r="AM38" s="769"/>
      <c r="AN38" s="769"/>
      <c r="AO38" s="14" t="str">
        <f>IF('T3.15 T3.6 SIS'!$F$2="Tubing only","",'T3.15 T3.6 SIS'!$J$5)</f>
        <v>Other 3</v>
      </c>
      <c r="AP38" s="13">
        <f>IF('T3.15 T3.6 SIS'!$F$2="Tubing only","",'T3.15 T3.6 SIS'!$J$18)</f>
        <v>12.3</v>
      </c>
      <c r="AQ38" s="14">
        <f>IF('T3.15 T3.6 SIS'!$F$2="Tubing only","",'T3.15 T3.6 SIS'!$J$20)</f>
        <v>1.1499999999999999</v>
      </c>
      <c r="AR38" s="14">
        <f>IF('T3.15 T3.6 SIS'!$F$2="Tubing only","",'T3.15 T3.6 SIS'!$J$21)</f>
        <v>1.1499999999999999</v>
      </c>
      <c r="AS38" s="15">
        <f>IF('T3.15 T3.6 SIS'!$F$2="Tubing only","",'T3.15 T3.6 SIS'!$J$22)</f>
        <v>202</v>
      </c>
      <c r="AT38" s="15"/>
      <c r="AU38" s="8"/>
    </row>
    <row r="39" spans="1:47" ht="12.75" customHeight="1" x14ac:dyDescent="0.2">
      <c r="A39" s="784" t="str">
        <f>IF('T3.11.5 T3.6 MHoop Brace Spt'!F2="tubing only","N/A","NO")</f>
        <v>NO</v>
      </c>
      <c r="B39" s="765"/>
      <c r="C39" s="784" t="str">
        <f t="shared" si="0"/>
        <v>YES</v>
      </c>
      <c r="D39" s="765"/>
      <c r="E39" s="763" t="s">
        <v>143</v>
      </c>
      <c r="F39" s="765"/>
      <c r="G39" s="785" t="s">
        <v>144</v>
      </c>
      <c r="H39" s="781"/>
      <c r="I39" s="781"/>
      <c r="J39" s="781"/>
      <c r="K39" s="781"/>
      <c r="L39" s="781"/>
      <c r="M39" s="781"/>
      <c r="N39" s="782"/>
      <c r="O39" s="783" t="s">
        <v>145</v>
      </c>
      <c r="P39" s="764"/>
      <c r="Q39" s="764"/>
      <c r="R39" s="764"/>
      <c r="S39" s="765"/>
      <c r="T39" s="479">
        <f>IF(A39="NO",'T3.11.5 T3.6 MHoop Brace Spt'!$H$27,"NA")</f>
        <v>131.87543622963415</v>
      </c>
      <c r="U39" s="10" t="str">
        <f>IF(A39="NO",'T3.11.5 T3.6 MHoop Brace Spt'!$H$28,"NA")</f>
        <v>NA</v>
      </c>
      <c r="V39" s="10">
        <f>IF(A39="NO",'T3.11.5 T3.6 MHoop Brace Spt'!$H$29,"NA")</f>
        <v>273.37583112627703</v>
      </c>
      <c r="W39" s="10">
        <f>IF(A39="NO",'T3.11.5 T3.6 MHoop Brace Spt'!$H$30,"NA")</f>
        <v>228.43733833839588</v>
      </c>
      <c r="X39" s="10">
        <f>IF(A39="NO",'T3.11.5 T3.6 MHoop Brace Spt'!$H$31,"NA")</f>
        <v>463.22015829730276</v>
      </c>
      <c r="Y39" s="10">
        <f>IF(A39="NO",'T3.11.5 T3.6 MHoop Brace Spt'!$H$32,"NA")</f>
        <v>277.93209497838166</v>
      </c>
      <c r="Z39" s="10">
        <f>IF(A39="NO",'T3.11.5 T3.6 MHoop Brace Spt'!$H$33,"NA")</f>
        <v>357.07154429696129</v>
      </c>
      <c r="AA39" s="11">
        <f>IF(A39="NO",'T3.11.5 T3.6 MHoop Brace Spt'!$H$34,"NA")</f>
        <v>75.829133050881765</v>
      </c>
      <c r="AB39" s="10">
        <f>IF(A39="NO",'T3.11.5 T3.6 MHoop Brace Spt'!$H$35,"NA")</f>
        <v>966.82211177373063</v>
      </c>
      <c r="AC39" s="14" t="str">
        <f>IF(A39="N/A","",IF('T3.11.5 T3.6 MHoop Brace Spt'!$F$2="tubes + composite",'T3.11.5 T3.6 MHoop Brace Spt'!E5,""))</f>
        <v/>
      </c>
      <c r="AD39" s="14" t="str">
        <f>IF(A39="N/A","",IF('T3.11.5 T3.6 MHoop Brace Spt'!$F$2="tubes + composite",'T3.11.5 T3.6 MHoop Brace Spt'!$E$6,""))</f>
        <v/>
      </c>
      <c r="AE39" s="13" t="str">
        <f>IF(A39="N/A","",IF('T3.11.5 T3.6 MHoop Brace Spt'!$F$2="tubes + composite",'T3.11.5 T3.6 MHoop Brace Spt'!$E$15,""))</f>
        <v/>
      </c>
      <c r="AF39" s="14" t="str">
        <f>IF(A39="N/A","",IF('T3.11.5 T3.6 MHoop Brace Spt'!$F$2="tubes + composite",'T3.11.5 T3.6 MHoop Brace Spt'!$E$16,""))</f>
        <v/>
      </c>
      <c r="AG39" s="12"/>
      <c r="AH39" s="12"/>
      <c r="AI39" s="12"/>
      <c r="AJ39" s="12"/>
      <c r="AK39" s="12"/>
      <c r="AL39" s="12"/>
      <c r="AM39" s="12"/>
      <c r="AN39" s="12"/>
      <c r="AO39" s="14" t="str">
        <f>IF('T3.11.5 T3.6 MHoop Brace Spt'!F2="tubing only","",'T3.11.5 T3.6 MHoop Brace Spt'!F5)</f>
        <v>Other 4</v>
      </c>
      <c r="AP39" s="13">
        <f>IF('T3.11.5 T3.6 MHoop Brace Spt'!F2="tubing only","",'T3.11.5 T3.6 MHoop Brace Spt'!F18)</f>
        <v>20</v>
      </c>
      <c r="AQ39" s="14">
        <f>IF('T3.11.5 T3.6 MHoop Brace Spt'!$F$2="tubing only","",'T3.11.5 T3.6 MHoop Brace Spt'!$F$20)</f>
        <v>1</v>
      </c>
      <c r="AR39" s="14">
        <f>IF('T3.11.5 T3.6 MHoop Brace Spt'!$F$2="tubing only","",'T3.11.5 T3.6 MHoop Brace Spt'!$F$21)</f>
        <v>1</v>
      </c>
      <c r="AS39" s="15">
        <f>IF('T3.11.5 T3.6 MHoop Brace Spt'!F2="tubing only","",'T3.11.5 T3.6 MHoop Brace Spt'!F22)</f>
        <v>158.1</v>
      </c>
      <c r="AT39" s="15"/>
      <c r="AU39" s="8"/>
    </row>
    <row r="40" spans="1:47" ht="12.75" customHeight="1" x14ac:dyDescent="0.2">
      <c r="A40" s="784" t="str">
        <f>IF(A37="no","NO","N/A")</f>
        <v>NO</v>
      </c>
      <c r="B40" s="765"/>
      <c r="C40" s="784" t="str">
        <f t="shared" si="0"/>
        <v>YES</v>
      </c>
      <c r="D40" s="765"/>
      <c r="E40" s="792" t="s">
        <v>146</v>
      </c>
      <c r="F40" s="765"/>
      <c r="G40" s="785" t="s">
        <v>147</v>
      </c>
      <c r="H40" s="781"/>
      <c r="I40" s="781"/>
      <c r="J40" s="781"/>
      <c r="K40" s="781"/>
      <c r="L40" s="781"/>
      <c r="M40" s="781"/>
      <c r="N40" s="782"/>
      <c r="O40" s="783" t="s">
        <v>148</v>
      </c>
      <c r="P40" s="764"/>
      <c r="Q40" s="764"/>
      <c r="R40" s="764"/>
      <c r="S40" s="765"/>
      <c r="T40" s="479" t="str">
        <f>IF(A40="N/A","NA",IF(OR('T3.16 MH &amp; MH Bing Attachments'!C8="FAIL",'T3.16 MH &amp; MH Bing Attachments'!E8="FAIL",'T3.16 MH &amp; MH Bing Attachments'!I8="FAIL",'T3.16 MH &amp; MH Bing Attachments'!K8="FAIL"),"FA","PA"))</f>
        <v>PA</v>
      </c>
      <c r="U40" s="514"/>
      <c r="V40" s="514"/>
      <c r="W40" s="514"/>
      <c r="X40" s="514"/>
      <c r="Y40" s="514"/>
      <c r="Z40" s="514"/>
      <c r="AA40" s="514"/>
      <c r="AB40" s="514"/>
      <c r="AC40" s="514"/>
      <c r="AD40" s="514"/>
      <c r="AE40" s="514"/>
      <c r="AF40" s="514"/>
      <c r="AG40" s="16"/>
      <c r="AH40" s="16"/>
      <c r="AI40" s="16"/>
      <c r="AJ40" s="16"/>
      <c r="AK40" s="16"/>
      <c r="AL40" s="16"/>
      <c r="AM40" s="16"/>
      <c r="AN40" s="16"/>
      <c r="AO40" s="16"/>
      <c r="AP40" s="16"/>
      <c r="AQ40" s="16"/>
      <c r="AR40" s="16"/>
      <c r="AS40" s="16"/>
      <c r="AT40" s="12"/>
      <c r="AU40" s="8"/>
    </row>
    <row r="41" spans="1:47" ht="12.75" customHeight="1" x14ac:dyDescent="0.2">
      <c r="A41" s="784" t="str">
        <f>IF(A36="no","NO","N/A")</f>
        <v>NO</v>
      </c>
      <c r="B41" s="765"/>
      <c r="C41" s="784" t="str">
        <f t="shared" si="0"/>
        <v>YES</v>
      </c>
      <c r="D41" s="765"/>
      <c r="E41" s="763" t="s">
        <v>146</v>
      </c>
      <c r="F41" s="765"/>
      <c r="G41" s="785" t="s">
        <v>149</v>
      </c>
      <c r="H41" s="781"/>
      <c r="I41" s="781"/>
      <c r="J41" s="781"/>
      <c r="K41" s="781"/>
      <c r="L41" s="781"/>
      <c r="M41" s="781"/>
      <c r="N41" s="782"/>
      <c r="O41" s="783" t="s">
        <v>150</v>
      </c>
      <c r="P41" s="764"/>
      <c r="Q41" s="764"/>
      <c r="R41" s="764"/>
      <c r="S41" s="765"/>
      <c r="T41" s="479" t="str">
        <f>IF('T3.16 FH &amp; FH Bing Attachments'!C3=0,"CH",IF(A41="N/A","NA",IF(OR('T3.16 FH &amp; FH Bing Attachments'!C8="FAIL",'T3.16 FH &amp; FH Bing Attachments'!E8="FAIL",'T3.16 FH &amp; FH Bing Attachments'!I8="FAIL",'T3.16 FH &amp; FH Bing Attachments'!K8="FAIL"),"FA","PA")))</f>
        <v>CH</v>
      </c>
      <c r="U41" s="514"/>
      <c r="V41" s="514"/>
      <c r="W41" s="514"/>
      <c r="X41" s="514"/>
      <c r="Y41" s="514"/>
      <c r="Z41" s="514"/>
      <c r="AA41" s="514"/>
      <c r="AB41" s="514"/>
      <c r="AC41" s="514"/>
      <c r="AD41" s="514"/>
      <c r="AE41" s="514"/>
      <c r="AF41" s="514"/>
      <c r="AG41" s="12"/>
      <c r="AH41" s="12"/>
      <c r="AI41" s="12"/>
      <c r="AJ41" s="12"/>
      <c r="AK41" s="12"/>
      <c r="AL41" s="12"/>
      <c r="AM41" s="12"/>
      <c r="AN41" s="12"/>
      <c r="AO41" s="12"/>
      <c r="AP41" s="12"/>
      <c r="AQ41" s="12"/>
      <c r="AR41" s="12"/>
      <c r="AS41" s="12"/>
      <c r="AT41" s="12"/>
      <c r="AU41" s="8"/>
    </row>
    <row r="42" spans="1:47" ht="12.75" customHeight="1" x14ac:dyDescent="0.2">
      <c r="A42" s="784" t="str">
        <f>IF(OR('T4.5 Harness Attachments'!Q34="YES",'T4.5 Harness Attachments'!Q35="YES",'T4.5 Harness Attachments'!Q36="YES",'T4.5 Harness Attachments'!Q37="YES"),"NO","N/A")</f>
        <v>NO</v>
      </c>
      <c r="B42" s="765"/>
      <c r="C42" s="784" t="str">
        <f t="shared" si="0"/>
        <v>YES</v>
      </c>
      <c r="D42" s="765"/>
      <c r="E42" s="763" t="s">
        <v>151</v>
      </c>
      <c r="F42" s="765"/>
      <c r="G42" s="785" t="s">
        <v>152</v>
      </c>
      <c r="H42" s="781"/>
      <c r="I42" s="781"/>
      <c r="J42" s="781"/>
      <c r="K42" s="781"/>
      <c r="L42" s="781"/>
      <c r="M42" s="781"/>
      <c r="N42" s="782"/>
      <c r="O42" s="783" t="s">
        <v>153</v>
      </c>
      <c r="P42" s="764"/>
      <c r="Q42" s="764"/>
      <c r="R42" s="764"/>
      <c r="S42" s="765"/>
      <c r="T42" s="479" t="str">
        <f>IF(A42="N/A","NA",IF('T4.5 Harness Attachments'!A35="PASS","PA","FA"))</f>
        <v>PA</v>
      </c>
      <c r="U42" s="514"/>
      <c r="V42" s="514"/>
      <c r="W42" s="514"/>
      <c r="X42" s="514"/>
      <c r="Y42" s="514"/>
      <c r="Z42" s="514"/>
      <c r="AA42" s="514"/>
      <c r="AB42" s="514"/>
      <c r="AC42" s="514"/>
      <c r="AD42" s="514"/>
      <c r="AE42" s="514"/>
      <c r="AF42" s="514"/>
      <c r="AG42" s="12"/>
      <c r="AH42" s="12"/>
      <c r="AI42" s="12"/>
      <c r="AJ42" s="12"/>
      <c r="AK42" s="12"/>
      <c r="AL42" s="12"/>
      <c r="AM42" s="12"/>
      <c r="AN42" s="12"/>
      <c r="AO42" s="12"/>
      <c r="AP42" s="12"/>
      <c r="AQ42" s="12"/>
      <c r="AR42" s="12"/>
      <c r="AS42" s="12"/>
      <c r="AT42" s="12"/>
      <c r="AU42" s="8"/>
    </row>
    <row r="43" spans="1:47" ht="12.75" customHeight="1" x14ac:dyDescent="0.2">
      <c r="A43" s="784" t="s">
        <v>154</v>
      </c>
      <c r="B43" s="765"/>
      <c r="C43" s="784" t="s">
        <v>154</v>
      </c>
      <c r="D43" s="765"/>
      <c r="E43" s="763" t="s">
        <v>155</v>
      </c>
      <c r="F43" s="765"/>
      <c r="G43" s="785" t="s">
        <v>156</v>
      </c>
      <c r="H43" s="781"/>
      <c r="I43" s="781"/>
      <c r="J43" s="781"/>
      <c r="K43" s="781"/>
      <c r="L43" s="781"/>
      <c r="M43" s="781"/>
      <c r="N43" s="782"/>
      <c r="O43" s="783" t="s">
        <v>157</v>
      </c>
      <c r="P43" s="764"/>
      <c r="Q43" s="764"/>
      <c r="R43" s="764"/>
      <c r="S43" s="765"/>
      <c r="T43" s="479" t="str">
        <f>IF(A43="N/A","NA",IF('T3.16.6&amp;3.17.5 Prim.Struc.Att.'!C24="FAIL","FA","PA"))</f>
        <v>NA</v>
      </c>
      <c r="U43" s="514"/>
      <c r="V43" s="514"/>
      <c r="W43" s="514"/>
      <c r="X43" s="514"/>
      <c r="Y43" s="514"/>
      <c r="Z43" s="514"/>
      <c r="AA43" s="514"/>
      <c r="AB43" s="514"/>
      <c r="AC43" s="514"/>
      <c r="AD43" s="514"/>
      <c r="AE43" s="514"/>
      <c r="AF43" s="514"/>
      <c r="AG43" s="12"/>
      <c r="AH43" s="12"/>
      <c r="AI43" s="12"/>
      <c r="AJ43" s="12"/>
      <c r="AK43" s="12"/>
      <c r="AL43" s="12"/>
      <c r="AM43" s="12"/>
      <c r="AN43" s="12"/>
      <c r="AO43" s="12"/>
      <c r="AP43" s="12"/>
      <c r="AQ43" s="12"/>
      <c r="AR43" s="12"/>
      <c r="AS43" s="12"/>
      <c r="AT43" s="12"/>
      <c r="AU43" s="8"/>
    </row>
    <row r="44" spans="1:47" ht="12.75" customHeight="1" x14ac:dyDescent="0.2">
      <c r="A44" s="784" t="s">
        <v>154</v>
      </c>
      <c r="B44" s="765"/>
      <c r="C44" s="784" t="s">
        <v>154</v>
      </c>
      <c r="D44" s="765"/>
      <c r="E44" s="763" t="s">
        <v>158</v>
      </c>
      <c r="F44" s="765"/>
      <c r="G44" s="785" t="s">
        <v>159</v>
      </c>
      <c r="H44" s="781"/>
      <c r="I44" s="781"/>
      <c r="J44" s="781"/>
      <c r="K44" s="781"/>
      <c r="L44" s="781"/>
      <c r="M44" s="781"/>
      <c r="N44" s="782"/>
      <c r="O44" s="783"/>
      <c r="P44" s="764"/>
      <c r="Q44" s="764"/>
      <c r="R44" s="764"/>
      <c r="S44" s="765"/>
      <c r="T44" s="479" t="str" cm="1">
        <f t="array" ref="T44">_xlfn.IFS(AND('T3.16.7 Prim.Struct.Att. Blind'!G38="N/A",'T3.16.7 Prim.Struct.Att. Blind'!AA38="N/A"),"NA",AND('T3.16.7 Prim.Struct.Att. Blind'!G38="PASS",'T3.16.7 Prim.Struct.Att. Blind'!AA38="PASS"),"PA",TRUE,"FA")</f>
        <v>PA</v>
      </c>
      <c r="U44" s="514"/>
      <c r="V44" s="514"/>
      <c r="W44" s="514"/>
      <c r="X44" s="514"/>
      <c r="Y44" s="514"/>
      <c r="Z44" s="514"/>
      <c r="AA44" s="514"/>
      <c r="AB44" s="514"/>
      <c r="AC44" s="514"/>
      <c r="AD44" s="514"/>
      <c r="AE44" s="514"/>
      <c r="AF44" s="514"/>
      <c r="AG44" s="12"/>
      <c r="AH44" s="12"/>
      <c r="AI44" s="12"/>
      <c r="AJ44" s="12"/>
      <c r="AK44" s="12"/>
      <c r="AL44" s="12"/>
      <c r="AM44" s="12"/>
      <c r="AN44" s="12"/>
      <c r="AO44" s="12"/>
      <c r="AP44" s="12"/>
      <c r="AQ44" s="12"/>
      <c r="AR44" s="12"/>
      <c r="AS44" s="12"/>
      <c r="AT44" s="12"/>
      <c r="AU44" s="8"/>
    </row>
    <row r="45" spans="1:47" ht="12.75" customHeight="1" x14ac:dyDescent="0.2">
      <c r="A45" s="784" t="s">
        <v>154</v>
      </c>
      <c r="B45" s="765"/>
      <c r="C45" s="784" t="s">
        <v>154</v>
      </c>
      <c r="D45" s="765"/>
      <c r="E45" s="763" t="s">
        <v>160</v>
      </c>
      <c r="F45" s="765"/>
      <c r="G45" s="785" t="s">
        <v>161</v>
      </c>
      <c r="H45" s="781"/>
      <c r="I45" s="781"/>
      <c r="J45" s="781"/>
      <c r="K45" s="781"/>
      <c r="L45" s="781"/>
      <c r="M45" s="781"/>
      <c r="N45" s="782"/>
      <c r="O45" s="783" t="s">
        <v>162</v>
      </c>
      <c r="P45" s="764"/>
      <c r="Q45" s="764"/>
      <c r="R45" s="764"/>
      <c r="S45" s="765"/>
      <c r="T45" s="514"/>
      <c r="U45" s="514"/>
      <c r="V45" s="514"/>
      <c r="W45" s="514"/>
      <c r="X45" s="514"/>
      <c r="Y45" s="514"/>
      <c r="Z45" s="514"/>
      <c r="AA45" s="514"/>
      <c r="AB45" s="514"/>
      <c r="AC45" s="514"/>
      <c r="AD45" s="514"/>
      <c r="AE45" s="514"/>
      <c r="AF45" s="514"/>
      <c r="AG45" s="12"/>
      <c r="AH45" s="12"/>
      <c r="AI45" s="12"/>
      <c r="AJ45" s="12"/>
      <c r="AK45" s="12"/>
      <c r="AL45" s="12"/>
      <c r="AM45" s="12"/>
      <c r="AN45" s="12"/>
      <c r="AO45" s="12"/>
      <c r="AP45" s="12"/>
      <c r="AQ45" s="12"/>
      <c r="AR45" s="12"/>
      <c r="AS45" s="12"/>
      <c r="AT45" s="12"/>
      <c r="AU45" s="8"/>
    </row>
    <row r="46" spans="1:47" ht="12.75" customHeight="1" x14ac:dyDescent="0.2">
      <c r="A46" s="784" t="s">
        <v>154</v>
      </c>
      <c r="B46" s="765"/>
      <c r="C46" s="784" t="s">
        <v>154</v>
      </c>
      <c r="D46" s="765"/>
      <c r="E46" s="763" t="s">
        <v>163</v>
      </c>
      <c r="F46" s="765"/>
      <c r="G46" s="785" t="s">
        <v>164</v>
      </c>
      <c r="H46" s="781"/>
      <c r="I46" s="781"/>
      <c r="J46" s="781"/>
      <c r="K46" s="781"/>
      <c r="L46" s="781"/>
      <c r="M46" s="781"/>
      <c r="N46" s="782"/>
      <c r="O46" s="783" t="s">
        <v>165</v>
      </c>
      <c r="P46" s="764"/>
      <c r="Q46" s="764"/>
      <c r="R46" s="764"/>
      <c r="S46" s="765"/>
      <c r="T46" s="479" t="str">
        <f>IF('T1.2.1 T4.6 T4.8 Firewall'!D3="PASS","PA","FA")</f>
        <v>PA</v>
      </c>
      <c r="U46" s="514"/>
      <c r="V46" s="514"/>
      <c r="W46" s="514"/>
      <c r="X46" s="514"/>
      <c r="Y46" s="514"/>
      <c r="Z46" s="514"/>
      <c r="AA46" s="514"/>
      <c r="AB46" s="514"/>
      <c r="AC46" s="514"/>
      <c r="AD46" s="514"/>
      <c r="AE46" s="514"/>
      <c r="AF46" s="514"/>
      <c r="AG46" s="12"/>
      <c r="AH46" s="12"/>
      <c r="AI46" s="12"/>
      <c r="AJ46" s="12"/>
      <c r="AK46" s="12"/>
      <c r="AL46" s="12"/>
      <c r="AM46" s="12"/>
      <c r="AN46" s="12"/>
      <c r="AO46" s="12"/>
      <c r="AP46" s="12"/>
      <c r="AQ46" s="12"/>
      <c r="AR46" s="12"/>
      <c r="AS46" s="12"/>
      <c r="AT46" s="12"/>
      <c r="AU46" s="8"/>
    </row>
    <row r="47" spans="1:47" ht="12.75" customHeight="1" x14ac:dyDescent="0.2">
      <c r="A47" s="793" t="str">
        <f>IF(NOT('EV5.5.1&amp;2 EV4.4 ACPS TSPS Side'!F2="tubing only"),"NO",IF('EV5.5.1&amp;2 EV4.4 ACPS TSPS Side'!G17="YES","YES","NO"))</f>
        <v>NO</v>
      </c>
      <c r="B47" s="765"/>
      <c r="C47" s="793" t="str">
        <f t="shared" ref="C47:C48" si="1">IF(A47="N/A","N/A",IF(A47="YES","NO","YES"))</f>
        <v>YES</v>
      </c>
      <c r="D47" s="765"/>
      <c r="E47" s="763" t="s">
        <v>166</v>
      </c>
      <c r="F47" s="765"/>
      <c r="G47" s="785" t="str">
        <f>IF(D17="electric vehicle","Accumulator&amp;Tractive System Protection Side","N/A")</f>
        <v>Accumulator&amp;Tractive System Protection Side</v>
      </c>
      <c r="H47" s="781"/>
      <c r="I47" s="781"/>
      <c r="J47" s="781"/>
      <c r="K47" s="781"/>
      <c r="L47" s="781"/>
      <c r="M47" s="781"/>
      <c r="N47" s="782"/>
      <c r="O47" s="783" t="s">
        <v>167</v>
      </c>
      <c r="P47" s="764"/>
      <c r="Q47" s="764"/>
      <c r="R47" s="764"/>
      <c r="S47" s="765"/>
      <c r="T47" s="479">
        <f>IF($A$47="NO",'EV5.5.1&amp;2 EV4.4 ACPS TSPS Side'!$L$27,"NA")</f>
        <v>134.10134470614216</v>
      </c>
      <c r="U47" s="10" t="str">
        <f>IF($A$47="NO",'EV5.5.1&amp;2 EV4.4 ACPS TSPS Side'!$L$28,"NA")</f>
        <v>NA</v>
      </c>
      <c r="V47" s="10" t="str">
        <f>IF($A$47="NO",'EV5.5.1&amp;2 EV4.4 ACPS TSPS Side'!$L$29,"NA")</f>
        <v>NA</v>
      </c>
      <c r="W47" s="10" t="str">
        <f>IF($A$47="NO",'EV5.5.1&amp;2 EV4.4 ACPS TSPS Side'!$L$30,"NA")</f>
        <v>NA</v>
      </c>
      <c r="X47" s="10" t="str">
        <f>IF($A$47="NO",'EV5.5.1&amp;2 EV4.4 ACPS TSPS Side'!$L$31,"NA")</f>
        <v>NA</v>
      </c>
      <c r="Y47" s="10" t="str">
        <f>IF($A$47="NO",'EV5.5.1&amp;2 EV4.4 ACPS TSPS Side'!$L$32,"NA")</f>
        <v>NA</v>
      </c>
      <c r="Z47" s="10" t="str">
        <f>IF($A$47="NO",'EV5.5.1&amp;2 EV4.4 ACPS TSPS Side'!$L$33,"NA")</f>
        <v>NA</v>
      </c>
      <c r="AA47" s="11" t="str">
        <f>IF($A$47="NO",'EV5.5.1&amp;2 EV4.4 ACPS TSPS Side'!$L$34,"NA")</f>
        <v>NA</v>
      </c>
      <c r="AB47" s="10" t="str">
        <f>IF($A$47="NO",'EV5.5.1&amp;2 EV4.4 ACPS TSPS Side'!$L$35,"NA")</f>
        <v>NA</v>
      </c>
      <c r="AC47" s="14" t="str">
        <f>IF('EV5.5.1&amp;2 EV4.4 ACPS TSPS Side'!$F$2="tubing only",'EV5.5.1&amp;2 EV4.4 ACPS TSPS Side'!$E$5,"")</f>
        <v/>
      </c>
      <c r="AD47" s="14" t="str">
        <f>IF('EV5.5.1&amp;2 EV4.4 ACPS TSPS Side'!$F$2="tubing only",'EV5.5.1&amp;2 EV4.4 ACPS TSPS Side'!$E$6,"")</f>
        <v/>
      </c>
      <c r="AE47" s="13" t="str">
        <f>IF('EV5.5.1&amp;2 EV4.4 ACPS TSPS Side'!$F$2="tubing only",'EV5.5.1&amp;2 EV4.4 ACPS TSPS Side'!$E$15,"")</f>
        <v/>
      </c>
      <c r="AF47" s="14" t="str">
        <f>IF('EV5.5.1&amp;2 EV4.4 ACPS TSPS Side'!$F$2="tubing only",'EV5.5.1&amp;2 EV4.4 ACPS TSPS Side'!$E$16,"")</f>
        <v/>
      </c>
      <c r="AG47" s="480" t="str">
        <f>IF('EV5.5.1&amp;2 EV4.4 ACPS TSPS Side'!$F$2="tubing only",IF('EV5.5.1&amp;2 EV4.4 ACPS TSPS Side'!$F$14&gt;0,'EV5.5.1&amp;2 EV4.4 ACPS TSPS Side'!$F$5,""),"")</f>
        <v/>
      </c>
      <c r="AH47" s="480" t="str">
        <f>IF('EV5.5.1&amp;2 EV4.4 ACPS TSPS Side'!$F$2="tubing only",IF('EV5.5.1&amp;2 EV4.4 ACPS TSPS Side'!$F$14&gt;0,'EV5.5.1&amp;2 EV4.4 ACPS TSPS Side'!$F$6,""),"")</f>
        <v/>
      </c>
      <c r="AI47" s="481" t="str">
        <f>IF('EV5.5.1&amp;2 EV4.4 ACPS TSPS Side'!$F$2="tubing only",IF('EV5.5.1&amp;2 EV4.4 ACPS TSPS Side'!$F$14&gt;0,'EV5.5.1&amp;2 EV4.4 ACPS TSPS Side'!$F$15,""),"")</f>
        <v/>
      </c>
      <c r="AJ47" s="480" t="str">
        <f>IF('EV5.5.1&amp;2 EV4.4 ACPS TSPS Side'!$F$2="tubing only",IF('EV5.5.1&amp;2 EV4.4 ACPS TSPS Side'!$F$14&gt;0,'EV5.5.1&amp;2 EV4.4 ACPS TSPS Side'!$F$16,""),"")</f>
        <v/>
      </c>
      <c r="AK47" s="480" t="str">
        <f>IF('EV5.5.1&amp;2 EV4.4 ACPS TSPS Side'!$F$2="tubing only",IF('EV5.5.1&amp;2 EV4.4 ACPS TSPS Side'!$G$14&gt;0,'EV5.5.1&amp;2 EV4.4 ACPS TSPS Side'!$G$5,""),"")</f>
        <v/>
      </c>
      <c r="AL47" s="480" t="str">
        <f>IF('EV5.5.1&amp;2 EV4.4 ACPS TSPS Side'!$F$2="tubing only",IF('EV5.5.1&amp;2 EV4.4 ACPS TSPS Side'!$G$14&gt;0,'EV5.5.1&amp;2 EV4.4 ACPS TSPS Side'!$G$6,""),"")</f>
        <v/>
      </c>
      <c r="AM47" s="481" t="str">
        <f>IF('EV5.5.1&amp;2 EV4.4 ACPS TSPS Side'!$F$2="tubing only",IF('EV5.5.1&amp;2 EV4.4 ACPS TSPS Side'!$G$14&gt;0,'EV5.5.1&amp;2 EV4.4 ACPS TSPS Side'!$G$15,""),"")</f>
        <v/>
      </c>
      <c r="AN47" s="480" t="str">
        <f>IF('EV5.5.1&amp;2 EV4.4 ACPS TSPS Side'!$F$2="tubing only",IF('EV5.5.1&amp;2 EV4.4 ACPS TSPS Side'!$G$14&gt;0,'EV5.5.1&amp;2 EV4.4 ACPS TSPS Side'!$G$16,""),"")</f>
        <v/>
      </c>
      <c r="AO47" s="14" t="str">
        <f>IF('EV5.5.1&amp;2 EV4.4 ACPS TSPS Side'!$F$2="Tubing only","",'EV5.5.1&amp;2 EV4.4 ACPS TSPS Side'!$I$5)</f>
        <v>Other 7</v>
      </c>
      <c r="AP47" s="13">
        <f>IF('EV5.5.1&amp;2 EV4.4 ACPS TSPS Side'!$F$2="Tubing only","",'EV5.5.1&amp;2 EV4.4 ACPS TSPS Side'!$I$18)</f>
        <v>20.799999999999997</v>
      </c>
      <c r="AQ47" s="14">
        <f>IF('EV5.5.1&amp;2 EV4.4 ACPS TSPS Side'!$F$2="Tubing only","",'EV5.5.1&amp;2 EV4.4 ACPS TSPS Side'!$I$20)</f>
        <v>1.4</v>
      </c>
      <c r="AR47" s="14">
        <f>IF('EV5.5.1&amp;2 EV4.4 ACPS TSPS Side'!$F$2="Tubing only","",'EV5.5.1&amp;2 EV4.4 ACPS TSPS Side'!$I$21)</f>
        <v>1.4</v>
      </c>
      <c r="AS47" s="15">
        <f>IF('EV5.5.1&amp;2 EV4.4 ACPS TSPS Side'!$F$2="Tubing only","",'EV5.5.1&amp;2 EV4.4 ACPS TSPS Side'!$I$22)</f>
        <v>273.39999999999998</v>
      </c>
      <c r="AT47" s="15"/>
      <c r="AU47" s="8"/>
    </row>
    <row r="48" spans="1:47" ht="12.75" customHeight="1" x14ac:dyDescent="0.2">
      <c r="A48" s="793" t="str">
        <f>IF(NOT('EV5.5.1&amp;2 EV4.4 ACPS TSPS Rear'!F2="tubing only"),"NO",IF('EV5.5.1&amp;2 EV4.4 ACPS TSPS Rear'!G17="YES","YES","NO"))</f>
        <v>NO</v>
      </c>
      <c r="B48" s="765"/>
      <c r="C48" s="793" t="str">
        <f t="shared" si="1"/>
        <v>YES</v>
      </c>
      <c r="D48" s="765"/>
      <c r="E48" s="763" t="s">
        <v>166</v>
      </c>
      <c r="F48" s="765"/>
      <c r="G48" s="785" t="str">
        <f>IF(D17="electric vehicle","Accumulator&amp;Tractive System Protection Rear","N/A")</f>
        <v>Accumulator&amp;Tractive System Protection Rear</v>
      </c>
      <c r="H48" s="781"/>
      <c r="I48" s="781"/>
      <c r="J48" s="781"/>
      <c r="K48" s="781"/>
      <c r="L48" s="781"/>
      <c r="M48" s="781"/>
      <c r="N48" s="782"/>
      <c r="O48" s="783" t="s">
        <v>168</v>
      </c>
      <c r="P48" s="764"/>
      <c r="Q48" s="764"/>
      <c r="R48" s="764"/>
      <c r="S48" s="765"/>
      <c r="T48" s="479">
        <f>IF($A$47="NO",'EV5.5.1&amp;2 EV4.4 ACPS TSPS Rear'!$L$27,"NA")</f>
        <v>117.20896136962551</v>
      </c>
      <c r="U48" s="10" t="str">
        <f>IF($A$47="NO",'EV5.5.1&amp;2 EV4.4 ACPS TSPS Rear'!$L$28,"NA")</f>
        <v>NA</v>
      </c>
      <c r="V48" s="10" t="str">
        <f>IF($A$47="NO",'EV5.5.1&amp;2 EV4.4 ACPS TSPS Rear'!$L$29,"NA")</f>
        <v>NA</v>
      </c>
      <c r="W48" s="10" t="str">
        <f>IF($A$47="NO",'EV5.5.1&amp;2 EV4.4 ACPS TSPS Rear'!$L$30,"NA")</f>
        <v>NA</v>
      </c>
      <c r="X48" s="10" t="str">
        <f>IF($A$47="NO",'EV5.5.1&amp;2 EV4.4 ACPS TSPS Rear'!$L$31,"NA")</f>
        <v>NA</v>
      </c>
      <c r="Y48" s="10" t="str">
        <f>IF($A$47="NO",'EV5.5.1&amp;2 EV4.4 ACPS TSPS Rear'!$L$32,"NA")</f>
        <v>NA</v>
      </c>
      <c r="Z48" s="10" t="str">
        <f>IF($A$47="NO",'EV5.5.1&amp;2 EV4.4 ACPS TSPS Rear'!$L$33,"NA")</f>
        <v>NA</v>
      </c>
      <c r="AA48" s="11" t="str">
        <f>IF($A$47="NO",'EV5.5.1&amp;2 EV4.4 ACPS TSPS Rear'!$L$34,"NA")</f>
        <v>NA</v>
      </c>
      <c r="AB48" s="10" t="str">
        <f>IF($A$47="NO",'EV5.5.1&amp;2 EV4.4 ACPS TSPS Rear'!$L$35,"NA")</f>
        <v>NA</v>
      </c>
      <c r="AC48" s="14" t="str">
        <f>IF('EV5.5.1&amp;2 EV4.4 ACPS TSPS Rear'!$F$2="tubing only",'EV5.5.1&amp;2 EV4.4 ACPS TSPS Rear'!$E$5,"")</f>
        <v/>
      </c>
      <c r="AD48" s="14" t="str">
        <f>IF('EV5.5.1&amp;2 EV4.4 ACPS TSPS Rear'!$F$2="tubing only",'EV5.5.1&amp;2 EV4.4 ACPS TSPS Rear'!$E$6,"")</f>
        <v/>
      </c>
      <c r="AE48" s="13" t="str">
        <f>IF('EV5.5.1&amp;2 EV4.4 ACPS TSPS Rear'!$F$2="tubing only",'EV5.5.1&amp;2 EV4.4 ACPS TSPS Rear'!$E$15,"")</f>
        <v/>
      </c>
      <c r="AF48" s="14" t="str">
        <f>IF('EV5.5.1&amp;2 EV4.4 ACPS TSPS Rear'!$F$2="tubing only",'EV5.5.1&amp;2 EV4.4 ACPS TSPS Rear'!$E$16,"")</f>
        <v/>
      </c>
      <c r="AG48" s="480" t="str">
        <f>IF('EV5.5.1&amp;2 EV4.4 ACPS TSPS Rear'!$F$2="tubing only",IF('EV5.5.1&amp;2 EV4.4 ACPS TSPS Rear'!$F$14&gt;0,'EV5.5.1&amp;2 EV4.4 ACPS TSPS Rear'!$F$5,""),"")</f>
        <v/>
      </c>
      <c r="AH48" s="480" t="str">
        <f>IF('EV5.5.1&amp;2 EV4.4 ACPS TSPS Rear'!$F$2="tubing only",IF('EV5.5.1&amp;2 EV4.4 ACPS TSPS Rear'!$F$14&gt;0,'EV5.5.1&amp;2 EV4.4 ACPS TSPS Rear'!$F$6,""),"")</f>
        <v/>
      </c>
      <c r="AI48" s="481" t="str">
        <f>IF('EV5.5.1&amp;2 EV4.4 ACPS TSPS Rear'!$F$2="tubing only",IF('EV5.5.1&amp;2 EV4.4 ACPS TSPS Rear'!$F$14&gt;0,'EV5.5.1&amp;2 EV4.4 ACPS TSPS Rear'!$F$15,""),"")</f>
        <v/>
      </c>
      <c r="AJ48" s="480" t="str">
        <f>IF('EV5.5.1&amp;2 EV4.4 ACPS TSPS Rear'!$F$2="tubing only",IF('EV5.5.1&amp;2 EV4.4 ACPS TSPS Rear'!$F$14&gt;0,'EV5.5.1&amp;2 EV4.4 ACPS TSPS Rear'!$F$16,""),"")</f>
        <v/>
      </c>
      <c r="AK48" s="480" t="str">
        <f>IF('EV5.5.1&amp;2 EV4.4 ACPS TSPS Rear'!$F$2="tubing only",IF('EV5.5.1&amp;2 EV4.4 ACPS TSPS Rear'!$G$14&gt;0,'EV5.5.1&amp;2 EV4.4 ACPS TSPS Rear'!$G$5,""),"")</f>
        <v/>
      </c>
      <c r="AL48" s="480" t="str">
        <f>IF('EV5.5.1&amp;2 EV4.4 ACPS TSPS Rear'!$F$2="tubing only",IF('EV5.5.1&amp;2 EV4.4 ACPS TSPS Rear'!$G$14&gt;0,'EV5.5.1&amp;2 EV4.4 ACPS TSPS Rear'!$G$6,""),"")</f>
        <v/>
      </c>
      <c r="AM48" s="481" t="str">
        <f>IF('EV5.5.1&amp;2 EV4.4 ACPS TSPS Rear'!$F$2="tubing only",IF('EV5.5.1&amp;2 EV4.4 ACPS TSPS Rear'!$G$14&gt;0,'EV5.5.1&amp;2 EV4.4 ACPS TSPS Rear'!$G$15,""),"")</f>
        <v/>
      </c>
      <c r="AN48" s="480" t="str">
        <f>IF('EV5.5.1&amp;2 EV4.4 ACPS TSPS Rear'!$F$2="tubing only",IF('EV5.5.1&amp;2 EV4.4 ACPS TSPS Rear'!$G$14&gt;0,'EV5.5.1&amp;2 EV4.4 ACPS TSPS Rear'!$G$16,""),"")</f>
        <v/>
      </c>
      <c r="AO48" s="14" t="str">
        <f>IF('EV5.5.1&amp;2 EV4.4 ACPS TSPS Rear'!$F$2="Tubing only","",'EV5.5.1&amp;2 EV4.4 ACPS TSPS Rear'!$I$5)</f>
        <v>Other 8</v>
      </c>
      <c r="AP48" s="13">
        <f>IF('EV5.5.1&amp;2 EV4.4 ACPS TSPS Rear'!$F$2="Tubing only","",'EV5.5.1&amp;2 EV4.4 ACPS TSPS Rear'!$I$18)</f>
        <v>22.700000000000003</v>
      </c>
      <c r="AQ48" s="14">
        <f>IF('EV5.5.1&amp;2 EV4.4 ACPS TSPS Rear'!$F$2="Tubing only","",'EV5.5.1&amp;2 EV4.4 ACPS TSPS Rear'!$I$20)</f>
        <v>2.35</v>
      </c>
      <c r="AR48" s="14">
        <f>IF('EV5.5.1&amp;2 EV4.4 ACPS TSPS Rear'!$F$2="Tubing only","",'EV5.5.1&amp;2 EV4.4 ACPS TSPS Rear'!$I$21)</f>
        <v>2.35</v>
      </c>
      <c r="AS48" s="15">
        <f>IF('EV5.5.1&amp;2 EV4.4 ACPS TSPS Rear'!$F$2="Tubing only","",'EV5.5.1&amp;2 EV4.4 ACPS TSPS Rear'!$I$22)</f>
        <v>247.5</v>
      </c>
      <c r="AT48" s="15"/>
      <c r="AU48" s="8"/>
    </row>
    <row r="49" spans="1:47" ht="12.75" customHeight="1" x14ac:dyDescent="0.2">
      <c r="A49" s="305" t="s">
        <v>169</v>
      </c>
      <c r="B49" s="306"/>
      <c r="C49" s="306"/>
      <c r="D49" s="306"/>
      <c r="E49" s="306"/>
      <c r="F49" s="306"/>
      <c r="G49" s="306"/>
      <c r="H49" s="306"/>
      <c r="I49" s="306"/>
      <c r="J49" s="306"/>
      <c r="K49" s="306"/>
      <c r="L49" s="306"/>
      <c r="M49" s="306"/>
      <c r="N49" s="306"/>
      <c r="O49" s="306"/>
      <c r="P49" s="306"/>
      <c r="Q49" s="306"/>
      <c r="R49" s="306"/>
      <c r="S49" s="306"/>
      <c r="T49" s="307"/>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row>
    <row r="50" spans="1:47" ht="12.75" customHeight="1" x14ac:dyDescent="0.2">
      <c r="A50" s="308" t="str">
        <f t="shared" ref="A50:A54" si="2">IF(OR($T50="YES",$T50="N/A"),"P","F")</f>
        <v>P</v>
      </c>
      <c r="B50" s="794" t="s">
        <v>170</v>
      </c>
      <c r="C50" s="794"/>
      <c r="D50" s="794"/>
      <c r="E50" s="794"/>
      <c r="F50" s="794"/>
      <c r="G50" s="794"/>
      <c r="H50" s="794"/>
      <c r="I50" s="794"/>
      <c r="J50" s="794"/>
      <c r="K50" s="794"/>
      <c r="L50" s="794"/>
      <c r="M50" s="794"/>
      <c r="N50" s="794"/>
      <c r="O50" s="794"/>
      <c r="P50" s="794"/>
      <c r="Q50" s="794"/>
      <c r="R50" s="794"/>
      <c r="S50" s="794"/>
      <c r="T50" s="309" t="s">
        <v>171</v>
      </c>
      <c r="U50" s="1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row>
    <row r="51" spans="1:47" ht="12.75" customHeight="1" x14ac:dyDescent="0.2">
      <c r="A51" s="308" t="str">
        <f t="shared" si="2"/>
        <v>P</v>
      </c>
      <c r="B51" s="794" t="s">
        <v>172</v>
      </c>
      <c r="C51" s="794"/>
      <c r="D51" s="794"/>
      <c r="E51" s="794"/>
      <c r="F51" s="794"/>
      <c r="G51" s="794"/>
      <c r="H51" s="794"/>
      <c r="I51" s="794"/>
      <c r="J51" s="794"/>
      <c r="K51" s="794"/>
      <c r="L51" s="794"/>
      <c r="M51" s="794"/>
      <c r="N51" s="794"/>
      <c r="O51" s="794"/>
      <c r="P51" s="794"/>
      <c r="Q51" s="794"/>
      <c r="R51" s="794"/>
      <c r="S51" s="794"/>
      <c r="T51" s="309" t="s">
        <v>171</v>
      </c>
      <c r="U51" s="1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row>
    <row r="52" spans="1:47" ht="12.75" customHeight="1" x14ac:dyDescent="0.2">
      <c r="A52" s="308" t="str">
        <f t="shared" si="2"/>
        <v>P</v>
      </c>
      <c r="B52" s="795" t="s">
        <v>173</v>
      </c>
      <c r="C52" s="795"/>
      <c r="D52" s="795"/>
      <c r="E52" s="795"/>
      <c r="F52" s="795"/>
      <c r="G52" s="795"/>
      <c r="H52" s="795"/>
      <c r="I52" s="795"/>
      <c r="J52" s="795"/>
      <c r="K52" s="795"/>
      <c r="L52" s="795"/>
      <c r="M52" s="795"/>
      <c r="N52" s="795"/>
      <c r="O52" s="795"/>
      <c r="P52" s="795"/>
      <c r="Q52" s="795"/>
      <c r="R52" s="795"/>
      <c r="S52" s="795"/>
      <c r="T52" s="309" t="s">
        <v>171</v>
      </c>
      <c r="U52" s="1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row>
    <row r="53" spans="1:47" ht="12.75" customHeight="1" x14ac:dyDescent="0.2">
      <c r="A53" s="308" t="str">
        <f t="shared" si="2"/>
        <v>P</v>
      </c>
      <c r="B53" s="794" t="s">
        <v>174</v>
      </c>
      <c r="C53" s="794"/>
      <c r="D53" s="794"/>
      <c r="E53" s="794"/>
      <c r="F53" s="794"/>
      <c r="G53" s="794"/>
      <c r="H53" s="794"/>
      <c r="I53" s="794"/>
      <c r="J53" s="794"/>
      <c r="K53" s="794"/>
      <c r="L53" s="794"/>
      <c r="M53" s="794"/>
      <c r="N53" s="794"/>
      <c r="O53" s="794"/>
      <c r="P53" s="794"/>
      <c r="Q53" s="794"/>
      <c r="R53" s="794"/>
      <c r="S53" s="794"/>
      <c r="T53" s="309" t="s">
        <v>154</v>
      </c>
      <c r="U53" s="1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row>
    <row r="54" spans="1:47" ht="12.75" customHeight="1" x14ac:dyDescent="0.2">
      <c r="A54" s="308" t="str">
        <f t="shared" si="2"/>
        <v>P</v>
      </c>
      <c r="B54" s="794" t="s">
        <v>175</v>
      </c>
      <c r="C54" s="794"/>
      <c r="D54" s="794"/>
      <c r="E54" s="794"/>
      <c r="F54" s="794"/>
      <c r="G54" s="794"/>
      <c r="H54" s="794"/>
      <c r="I54" s="794"/>
      <c r="J54" s="794"/>
      <c r="K54" s="794"/>
      <c r="L54" s="794"/>
      <c r="M54" s="794"/>
      <c r="N54" s="794"/>
      <c r="O54" s="794"/>
      <c r="P54" s="794"/>
      <c r="Q54" s="794"/>
      <c r="R54" s="794"/>
      <c r="S54" s="794"/>
      <c r="T54" s="309" t="s">
        <v>154</v>
      </c>
      <c r="U54" s="1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row>
    <row r="55" spans="1:47" ht="12.75" customHeight="1" x14ac:dyDescent="0.2">
      <c r="A55" s="8"/>
      <c r="B55" s="8"/>
      <c r="C55" s="8"/>
      <c r="D55" s="8"/>
      <c r="E55" s="8"/>
      <c r="F55" s="8"/>
      <c r="G55" s="8"/>
      <c r="H55" s="8"/>
      <c r="I55" s="8"/>
      <c r="J55" s="8"/>
      <c r="K55" s="8"/>
      <c r="L55" s="8"/>
      <c r="M55" s="8"/>
      <c r="N55" s="8"/>
      <c r="O55" s="8"/>
      <c r="P55" s="8"/>
      <c r="Q55" s="8"/>
      <c r="R55" s="8"/>
      <c r="S55" s="8"/>
      <c r="T55" s="19"/>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row>
    <row r="56" spans="1:47" ht="12.75" customHeight="1" x14ac:dyDescent="0.2">
      <c r="A56" s="796" t="s">
        <v>176</v>
      </c>
      <c r="B56" s="775"/>
      <c r="C56" s="775"/>
      <c r="D56" s="775"/>
      <c r="E56" s="775"/>
      <c r="F56" s="775"/>
      <c r="G56" s="775"/>
      <c r="H56" s="775"/>
      <c r="I56" s="775"/>
      <c r="J56" s="775"/>
      <c r="K56" s="775"/>
      <c r="L56" s="775"/>
      <c r="M56" s="775"/>
      <c r="N56" s="775"/>
      <c r="O56" s="775"/>
      <c r="P56" s="775"/>
      <c r="Q56" s="775"/>
      <c r="R56" s="775"/>
      <c r="S56" s="775"/>
      <c r="T56" s="19"/>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row>
    <row r="57" spans="1:47" ht="12.75" customHeight="1" x14ac:dyDescent="0.2">
      <c r="A57" s="20" t="s">
        <v>177</v>
      </c>
      <c r="B57" s="8"/>
      <c r="C57" s="9" t="s">
        <v>178</v>
      </c>
      <c r="D57" s="8"/>
      <c r="E57" s="8"/>
      <c r="F57" s="8"/>
      <c r="G57" s="8"/>
      <c r="H57" s="8"/>
      <c r="I57" s="8"/>
      <c r="J57" s="21" t="s">
        <v>179</v>
      </c>
      <c r="K57" s="8"/>
      <c r="L57" s="8"/>
      <c r="M57" s="8"/>
      <c r="N57" s="8"/>
      <c r="O57" s="8"/>
      <c r="P57" s="8"/>
      <c r="Q57" s="8"/>
      <c r="R57" s="8"/>
      <c r="S57" s="8"/>
      <c r="T57" s="19"/>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ht="12.75" customHeight="1" x14ac:dyDescent="0.2">
      <c r="A58" s="20"/>
      <c r="B58" s="8"/>
      <c r="C58" s="9"/>
      <c r="D58" s="8"/>
      <c r="E58" s="8"/>
      <c r="F58" s="8"/>
      <c r="G58" s="8"/>
      <c r="H58" s="8"/>
      <c r="I58" s="8"/>
      <c r="J58" s="21"/>
      <c r="K58" s="8"/>
      <c r="L58" s="8"/>
      <c r="M58" s="8"/>
      <c r="N58" s="8"/>
      <c r="O58" s="8"/>
      <c r="P58" s="8"/>
      <c r="Q58" s="8"/>
      <c r="R58" s="8"/>
      <c r="S58" s="8"/>
      <c r="T58" s="19"/>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row>
    <row r="59" spans="1:47" ht="12.75" customHeight="1" x14ac:dyDescent="0.2">
      <c r="A59" s="797" t="s">
        <v>180</v>
      </c>
      <c r="B59" s="775"/>
      <c r="C59" s="775"/>
      <c r="D59" s="775"/>
      <c r="E59" s="775"/>
      <c r="F59" s="775"/>
      <c r="G59" s="775"/>
      <c r="H59" s="775"/>
      <c r="I59" s="775"/>
      <c r="J59" s="775"/>
      <c r="K59" s="775"/>
      <c r="L59" s="775"/>
      <c r="M59" s="775"/>
      <c r="N59" s="775"/>
      <c r="O59" s="775"/>
      <c r="P59" s="775"/>
      <c r="Q59" s="775"/>
      <c r="R59" s="775"/>
      <c r="S59" s="775"/>
      <c r="T59" s="22"/>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ht="12.75" customHeight="1" x14ac:dyDescent="0.2">
      <c r="A60" s="775"/>
      <c r="B60" s="775"/>
      <c r="C60" s="775"/>
      <c r="D60" s="775"/>
      <c r="E60" s="775"/>
      <c r="F60" s="775"/>
      <c r="G60" s="775"/>
      <c r="H60" s="775"/>
      <c r="I60" s="775"/>
      <c r="J60" s="775"/>
      <c r="K60" s="775"/>
      <c r="L60" s="775"/>
      <c r="M60" s="775"/>
      <c r="N60" s="775"/>
      <c r="O60" s="775"/>
      <c r="P60" s="775"/>
      <c r="Q60" s="775"/>
      <c r="R60" s="775"/>
      <c r="S60" s="775"/>
      <c r="T60" s="22"/>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row>
    <row r="61" spans="1:47"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row>
    <row r="62" spans="1:47"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row>
    <row r="63" spans="1:47"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row>
    <row r="64" spans="1:47"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row>
    <row r="65" spans="1:47"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row>
  </sheetData>
  <sheetProtection algorithmName="SHA-512" hashValue="80Zi+GZERWwdnFaSbr26R+esJeago4ewEoFvKr2X5NnBawao5uXlYQfOMhXbYFMTOEqL3vXaJOk9pKhVCzbVMA==" saltValue="toQuGfZOULyTJDq2I6GGkQ==" spinCount="100000" sheet="1" scenarios="1" insertHyperlinks="0"/>
  <protectedRanges>
    <protectedRange sqref="T50:T54" name="CoverSheetDropdown"/>
    <protectedRange sqref="D14:J17 O14 N15:S16" name="TeamData"/>
    <protectedRange sqref="O24:S48" name="DesignDescription"/>
  </protectedRanges>
  <mergeCells count="201">
    <mergeCell ref="A39:B39"/>
    <mergeCell ref="C39:D39"/>
    <mergeCell ref="E39:F39"/>
    <mergeCell ref="G39:N39"/>
    <mergeCell ref="O39:S39"/>
    <mergeCell ref="A30:B30"/>
    <mergeCell ref="C30:D30"/>
    <mergeCell ref="O30:S30"/>
    <mergeCell ref="E30:F30"/>
    <mergeCell ref="G30:N30"/>
    <mergeCell ref="A31:B31"/>
    <mergeCell ref="C31:D31"/>
    <mergeCell ref="E31:F31"/>
    <mergeCell ref="G31:N31"/>
    <mergeCell ref="O31:S31"/>
    <mergeCell ref="A35:B35"/>
    <mergeCell ref="C35:D35"/>
    <mergeCell ref="E35:F35"/>
    <mergeCell ref="G35:N35"/>
    <mergeCell ref="O35:S35"/>
    <mergeCell ref="A36:B36"/>
    <mergeCell ref="C36:D36"/>
    <mergeCell ref="O36:S36"/>
    <mergeCell ref="A33:B33"/>
    <mergeCell ref="G27:N27"/>
    <mergeCell ref="A28:B28"/>
    <mergeCell ref="C28:D28"/>
    <mergeCell ref="E28:F28"/>
    <mergeCell ref="G28:N28"/>
    <mergeCell ref="O28:S28"/>
    <mergeCell ref="A29:B29"/>
    <mergeCell ref="C29:D29"/>
    <mergeCell ref="E29:F29"/>
    <mergeCell ref="G29:N29"/>
    <mergeCell ref="O29:S29"/>
    <mergeCell ref="A1:S1"/>
    <mergeCell ref="A3:S9"/>
    <mergeCell ref="A11:S12"/>
    <mergeCell ref="D14:J14"/>
    <mergeCell ref="D15:J15"/>
    <mergeCell ref="D16:J16"/>
    <mergeCell ref="A19:S19"/>
    <mergeCell ref="D17:J17"/>
    <mergeCell ref="A21:B23"/>
    <mergeCell ref="C21:D23"/>
    <mergeCell ref="E21:F23"/>
    <mergeCell ref="G21:N23"/>
    <mergeCell ref="N15:S15"/>
    <mergeCell ref="N16:S16"/>
    <mergeCell ref="B51:S51"/>
    <mergeCell ref="B52:S52"/>
    <mergeCell ref="B53:S53"/>
    <mergeCell ref="B54:S54"/>
    <mergeCell ref="A56:S56"/>
    <mergeCell ref="A59:S60"/>
    <mergeCell ref="E47:F47"/>
    <mergeCell ref="G47:N47"/>
    <mergeCell ref="A48:B48"/>
    <mergeCell ref="C48:D48"/>
    <mergeCell ref="E48:F48"/>
    <mergeCell ref="G48:N48"/>
    <mergeCell ref="O48:S48"/>
    <mergeCell ref="A46:B46"/>
    <mergeCell ref="C46:D46"/>
    <mergeCell ref="E46:F46"/>
    <mergeCell ref="G46:N46"/>
    <mergeCell ref="O46:S46"/>
    <mergeCell ref="A47:B47"/>
    <mergeCell ref="C47:D47"/>
    <mergeCell ref="O47:S47"/>
    <mergeCell ref="B50:S50"/>
    <mergeCell ref="A44:B44"/>
    <mergeCell ref="C44:D44"/>
    <mergeCell ref="O44:S44"/>
    <mergeCell ref="E44:F44"/>
    <mergeCell ref="G44:N44"/>
    <mergeCell ref="A45:B45"/>
    <mergeCell ref="C45:D45"/>
    <mergeCell ref="E45:F45"/>
    <mergeCell ref="G45:N45"/>
    <mergeCell ref="O45:S45"/>
    <mergeCell ref="A42:B42"/>
    <mergeCell ref="C42:D42"/>
    <mergeCell ref="E42:F42"/>
    <mergeCell ref="G42:N42"/>
    <mergeCell ref="O42:S42"/>
    <mergeCell ref="A43:B43"/>
    <mergeCell ref="C43:D43"/>
    <mergeCell ref="E43:F43"/>
    <mergeCell ref="G43:N43"/>
    <mergeCell ref="O43:S43"/>
    <mergeCell ref="A40:B40"/>
    <mergeCell ref="C40:D40"/>
    <mergeCell ref="E40:F40"/>
    <mergeCell ref="G40:N40"/>
    <mergeCell ref="O40:S40"/>
    <mergeCell ref="A41:B41"/>
    <mergeCell ref="C41:D41"/>
    <mergeCell ref="O41:S41"/>
    <mergeCell ref="E41:F41"/>
    <mergeCell ref="G41:N41"/>
    <mergeCell ref="AM37:AM38"/>
    <mergeCell ref="AN37:AN38"/>
    <mergeCell ref="AC37:AC38"/>
    <mergeCell ref="AD37:AD38"/>
    <mergeCell ref="AE37:AE38"/>
    <mergeCell ref="AF37:AF38"/>
    <mergeCell ref="AG37:AG38"/>
    <mergeCell ref="AH37:AH38"/>
    <mergeCell ref="AI37:AI38"/>
    <mergeCell ref="W37:W38"/>
    <mergeCell ref="X37:X38"/>
    <mergeCell ref="Y37:Y38"/>
    <mergeCell ref="Z37:Z38"/>
    <mergeCell ref="AA37:AA38"/>
    <mergeCell ref="AB37:AB38"/>
    <mergeCell ref="AJ37:AJ38"/>
    <mergeCell ref="AK37:AK38"/>
    <mergeCell ref="AL37:AL38"/>
    <mergeCell ref="V37:V38"/>
    <mergeCell ref="A38:B38"/>
    <mergeCell ref="C38:D38"/>
    <mergeCell ref="E38:F38"/>
    <mergeCell ref="G38:N38"/>
    <mergeCell ref="O38:S38"/>
    <mergeCell ref="E36:F36"/>
    <mergeCell ref="G36:N36"/>
    <mergeCell ref="A37:B37"/>
    <mergeCell ref="C37:D37"/>
    <mergeCell ref="E37:F37"/>
    <mergeCell ref="G37:N37"/>
    <mergeCell ref="O37:S37"/>
    <mergeCell ref="T37:T38"/>
    <mergeCell ref="U37:U38"/>
    <mergeCell ref="C33:D33"/>
    <mergeCell ref="O33:S33"/>
    <mergeCell ref="E33:F33"/>
    <mergeCell ref="G33:N33"/>
    <mergeCell ref="A34:B34"/>
    <mergeCell ref="C34:D34"/>
    <mergeCell ref="E34:F34"/>
    <mergeCell ref="G34:N34"/>
    <mergeCell ref="O34:S34"/>
    <mergeCell ref="E24:F24"/>
    <mergeCell ref="G24:N24"/>
    <mergeCell ref="O24:S24"/>
    <mergeCell ref="A25:B25"/>
    <mergeCell ref="C25:D25"/>
    <mergeCell ref="E25:F25"/>
    <mergeCell ref="G25:N25"/>
    <mergeCell ref="O25:S25"/>
    <mergeCell ref="A32:B32"/>
    <mergeCell ref="C32:D32"/>
    <mergeCell ref="E32:F32"/>
    <mergeCell ref="G32:N32"/>
    <mergeCell ref="O32:S32"/>
    <mergeCell ref="A24:B24"/>
    <mergeCell ref="C24:D24"/>
    <mergeCell ref="A26:B26"/>
    <mergeCell ref="C26:D26"/>
    <mergeCell ref="E26:F26"/>
    <mergeCell ref="G26:N26"/>
    <mergeCell ref="O26:S26"/>
    <mergeCell ref="A27:B27"/>
    <mergeCell ref="C27:D27"/>
    <mergeCell ref="O27:S27"/>
    <mergeCell ref="E27:F27"/>
    <mergeCell ref="AR18:AR23"/>
    <mergeCell ref="AS18:AS23"/>
    <mergeCell ref="AT18:AT23"/>
    <mergeCell ref="AG18:AG23"/>
    <mergeCell ref="AH18:AH23"/>
    <mergeCell ref="AI18:AI23"/>
    <mergeCell ref="AJ18:AJ23"/>
    <mergeCell ref="AK18:AK23"/>
    <mergeCell ref="AL18:AL23"/>
    <mergeCell ref="AM18:AM23"/>
    <mergeCell ref="T17:AB17"/>
    <mergeCell ref="AC17:AF17"/>
    <mergeCell ref="AG17:AJ17"/>
    <mergeCell ref="AK17:AN17"/>
    <mergeCell ref="AO17:AT17"/>
    <mergeCell ref="O14:S14"/>
    <mergeCell ref="T18:T23"/>
    <mergeCell ref="U18:U23"/>
    <mergeCell ref="V18:V23"/>
    <mergeCell ref="W18:W23"/>
    <mergeCell ref="X18:X23"/>
    <mergeCell ref="Y18:Y23"/>
    <mergeCell ref="O21:S23"/>
    <mergeCell ref="Z18:Z23"/>
    <mergeCell ref="AA18:AA23"/>
    <mergeCell ref="AB18:AB23"/>
    <mergeCell ref="AC18:AC23"/>
    <mergeCell ref="AD18:AD23"/>
    <mergeCell ref="AE18:AE23"/>
    <mergeCell ref="AF18:AF23"/>
    <mergeCell ref="AN18:AN23"/>
    <mergeCell ref="AO18:AO23"/>
    <mergeCell ref="AP18:AP23"/>
    <mergeCell ref="AQ18:AQ23"/>
  </mergeCells>
  <conditionalFormatting sqref="T28 T34">
    <cfRule type="expression" dxfId="521" priority="2" stopIfTrue="1">
      <formula>T28&gt;=100</formula>
    </cfRule>
    <cfRule type="cellIs" dxfId="520" priority="3" stopIfTrue="1" operator="between">
      <formula>0</formula>
      <formula>99.99</formula>
    </cfRule>
    <cfRule type="expression" dxfId="519" priority="4" stopIfTrue="1">
      <formula>ISBLANK(T28)</formula>
    </cfRule>
  </conditionalFormatting>
  <conditionalFormatting sqref="T33">
    <cfRule type="cellIs" dxfId="518" priority="5" stopIfTrue="1" operator="equal">
      <formula>"CH"</formula>
    </cfRule>
    <cfRule type="expression" dxfId="517" priority="6" stopIfTrue="1">
      <formula>T33="FA"</formula>
    </cfRule>
    <cfRule type="expression" dxfId="516" priority="7" stopIfTrue="1">
      <formula>OR($T$33="PA",$T$33="NA")</formula>
    </cfRule>
  </conditionalFormatting>
  <conditionalFormatting sqref="T40">
    <cfRule type="cellIs" dxfId="515" priority="8" stopIfTrue="1" operator="equal">
      <formula>"CH"</formula>
    </cfRule>
    <cfRule type="expression" dxfId="514" priority="9" stopIfTrue="1">
      <formula>OR($T$40="PA",$T$40="NA")</formula>
    </cfRule>
  </conditionalFormatting>
  <conditionalFormatting sqref="T40:T44">
    <cfRule type="expression" dxfId="513" priority="10" stopIfTrue="1">
      <formula>T40="FA"</formula>
    </cfRule>
  </conditionalFormatting>
  <conditionalFormatting sqref="T41:T44">
    <cfRule type="expression" dxfId="512" priority="11" stopIfTrue="1">
      <formula>OR(T41="PA",T41="NA")</formula>
    </cfRule>
    <cfRule type="expression" dxfId="511" priority="12" stopIfTrue="1">
      <formula>T41="CH"</formula>
    </cfRule>
  </conditionalFormatting>
  <conditionalFormatting sqref="T42:T44">
    <cfRule type="cellIs" dxfId="510" priority="13" stopIfTrue="1" operator="equal">
      <formula>"CH"</formula>
    </cfRule>
    <cfRule type="expression" dxfId="509" priority="14" stopIfTrue="1">
      <formula>T42="FA"</formula>
    </cfRule>
    <cfRule type="expression" dxfId="508" priority="15" stopIfTrue="1">
      <formula>OR($T$42="PA",$T$42="NA")</formula>
    </cfRule>
  </conditionalFormatting>
  <conditionalFormatting sqref="T43:T44">
    <cfRule type="cellIs" dxfId="507" priority="16" stopIfTrue="1" operator="equal">
      <formula>"CH"</formula>
    </cfRule>
    <cfRule type="expression" dxfId="506" priority="17" stopIfTrue="1">
      <formula>T43="FA"</formula>
    </cfRule>
    <cfRule type="expression" dxfId="505" priority="18" stopIfTrue="1">
      <formula>OR($T$40="PA",$T$40="NA")</formula>
    </cfRule>
  </conditionalFormatting>
  <conditionalFormatting sqref="T46">
    <cfRule type="expression" dxfId="504" priority="20" stopIfTrue="1">
      <formula>T46="FA"</formula>
    </cfRule>
    <cfRule type="cellIs" dxfId="503" priority="19" operator="equal">
      <formula>"CH"</formula>
    </cfRule>
    <cfRule type="expression" dxfId="502" priority="21" stopIfTrue="1">
      <formula>OR(#REF!="PA",#REF!="NA")</formula>
    </cfRule>
  </conditionalFormatting>
  <conditionalFormatting sqref="T50:T54">
    <cfRule type="cellIs" dxfId="501" priority="36" operator="equal">
      <formula>"N/A"</formula>
    </cfRule>
    <cfRule type="cellIs" dxfId="500" priority="37" operator="equal">
      <formula>"No"</formula>
    </cfRule>
    <cfRule type="cellIs" dxfId="499" priority="38" operator="equal">
      <formula>"yes"</formula>
    </cfRule>
  </conditionalFormatting>
  <conditionalFormatting sqref="T24:Z27 AB24:AB32 U28:Z29 T29 T30:Z32 U34:Z34 AB34:AB37 T35:Z37 T39:Z39 AB39">
    <cfRule type="cellIs" dxfId="498" priority="22" stopIfTrue="1" operator="greaterThanOrEqual">
      <formula>100</formula>
    </cfRule>
    <cfRule type="cellIs" dxfId="497" priority="23" stopIfTrue="1" operator="lessThan">
      <formula>100</formula>
    </cfRule>
  </conditionalFormatting>
  <conditionalFormatting sqref="T47:Z48 AB47:AB48">
    <cfRule type="cellIs" dxfId="496" priority="24" stopIfTrue="1" operator="greaterThanOrEqual">
      <formula>100</formula>
    </cfRule>
    <cfRule type="cellIs" dxfId="495" priority="25" stopIfTrue="1" operator="lessThan">
      <formula>100</formula>
    </cfRule>
  </conditionalFormatting>
  <conditionalFormatting sqref="U50:U54">
    <cfRule type="cellIs" dxfId="494" priority="61" operator="equal">
      <formula>"N/A"</formula>
    </cfRule>
  </conditionalFormatting>
  <conditionalFormatting sqref="AA24:AA32 AA34:AA37 AA39">
    <cfRule type="expression" dxfId="493" priority="26" stopIfTrue="1">
      <formula>OR(AA24="NA",AA24&lt;100.01)</formula>
    </cfRule>
    <cfRule type="expression" dxfId="492" priority="27" stopIfTrue="1">
      <formula>AND(NOT(AA24="NA"),AA24&gt;=100.01)</formula>
    </cfRule>
  </conditionalFormatting>
  <conditionalFormatting sqref="AA47:AA48">
    <cfRule type="expression" dxfId="491" priority="29" stopIfTrue="1">
      <formula>AND(NOT(AA47="NA"),AA47&gt;=100.01)</formula>
    </cfRule>
    <cfRule type="expression" dxfId="490" priority="28" stopIfTrue="1">
      <formula>OR(AA47="NA",AA47&lt;100.01)</formula>
    </cfRule>
  </conditionalFormatting>
  <conditionalFormatting sqref="AC27:AF32 AG30:AN31 AC34:AF35 AO34:AQ35 AC36:AQ37 AC39:AF39 AO39:AS39">
    <cfRule type="expression" dxfId="489" priority="30" stopIfTrue="1">
      <formula>AC27=""</formula>
    </cfRule>
  </conditionalFormatting>
  <conditionalFormatting sqref="AC47:AT48">
    <cfRule type="expression" dxfId="488" priority="1" stopIfTrue="1">
      <formula>AC47=""</formula>
    </cfRule>
  </conditionalFormatting>
  <conditionalFormatting sqref="AO38:AQ38">
    <cfRule type="expression" dxfId="487" priority="31" stopIfTrue="1">
      <formula>AO38=""</formula>
    </cfRule>
  </conditionalFormatting>
  <conditionalFormatting sqref="AO30:AT30 AO32:AT32">
    <cfRule type="expression" dxfId="486" priority="32" stopIfTrue="1">
      <formula>AO30=""</formula>
    </cfRule>
  </conditionalFormatting>
  <conditionalFormatting sqref="AR34:AS38">
    <cfRule type="expression" dxfId="485" priority="33" stopIfTrue="1">
      <formula>AR34=""</formula>
    </cfRule>
  </conditionalFormatting>
  <conditionalFormatting sqref="AT34:AT39">
    <cfRule type="expression" dxfId="484" priority="34" stopIfTrue="1">
      <formula>AT34=""</formula>
    </cfRule>
  </conditionalFormatting>
  <dataValidations count="2">
    <dataValidation type="list" allowBlank="1" showErrorMessage="1" sqref="D17" xr:uid="{00000000-0002-0000-0300-000000000000}">
      <formula1>"Internal Combustion,Electric Vehicle"</formula1>
    </dataValidation>
    <dataValidation type="list" allowBlank="1" showInputMessage="1" showErrorMessage="1" sqref="T50:T54" xr:uid="{DB79417D-021B-4F42-8112-B98B24168EBF}">
      <formula1>"No,N/A,Yes"</formula1>
    </dataValidation>
  </dataValidations>
  <hyperlinks>
    <hyperlink ref="C57" location="Read_Me!A1" display="&quot;Structural Equivalency Spreadsheet Guide&quot;" xr:uid="{00000000-0004-0000-0300-000006000000}"/>
    <hyperlink ref="G24" location="T3.8 Main Hoop Tubing!A1" display="T3.8 Main Hoop Tubing!A1" xr:uid="{02A9016F-95AC-4DF5-BEBD-529571C32062}"/>
    <hyperlink ref="G24:N24" location="'T3.9 Main Hoop Tubing'!A1" display="Main Roll Hoop Tubing" xr:uid="{EDA7080A-DB9C-4A8C-AC98-22630594B0EE}"/>
    <hyperlink ref="G26:N26" location="'T3.11 Main Hoop Bracing'!A1" display="Main Roll Hoop Bracing Tubing" xr:uid="{50169AB2-64CF-4C65-8D1A-C9842F64BB44}"/>
    <hyperlink ref="G27:N27" location="'T3.11.5 T3.6 MHoop Brace Spt'!A1" display="Main Hoop Bracing Support - Tube Frames" xr:uid="{562E5C49-A707-4DE4-879E-8552FC38952B}"/>
    <hyperlink ref="G28:N28" location="'T3.12 T3.6 FHoop Bracing'!A1" display="Front Hoop Bracing - Tube Frames" xr:uid="{7FFF01B2-E198-460B-8C26-080E599C12C7}"/>
    <hyperlink ref="G29:N29" location="'T3.13 T3.6 Ft Bulkhead'!A1" display="Front Bulkhead - Tube Frames" xr:uid="{A1FA591C-1E4B-4E76-8DDA-1EEB363EBB83}"/>
    <hyperlink ref="G30:N30" location="'T3.14 T3.6 FBH Spt Structure'!A1" display="Front Bulkhead Support - Tube Frames" xr:uid="{5BB4C42E-E031-4431-B702-A8ED8D37C006}"/>
    <hyperlink ref="G25:N25" location="'T3.10 Front Hoop Tubing'!A1" display="Front Roll Hoop Tubing" xr:uid="{CC4B6986-3FC6-40DA-A095-E2C53A3F474C}"/>
    <hyperlink ref="G31:N31" location="'T3.15 T3.6 SIS'!A1" display="Side Impact Structure - Tube Frames" xr:uid="{113C8BDA-D752-4E8E-A236-DFB0EE0751DF}"/>
    <hyperlink ref="G48:N48" location="'EV5.5.1&amp;2 EV4.4 ACPS TSPS Rear'!A1" display="'EV5.5.1&amp;2 EV4.4 ACPS TSPS Rear'!A1" xr:uid="{FE1C9481-7227-4209-A828-8BA3C5AD8379}"/>
    <hyperlink ref="G47:N47" location="'EV5.5.1&amp;2 EV4.4 ACPS TSPS Side'!A1" display="'EV5.5.1&amp;2 EV4.4 ACPS TSPS Side'!A1" xr:uid="{536348DF-315F-4A41-8F2D-50936FA4A657}"/>
    <hyperlink ref="G46:N46" location="'T1.2.1 T4.6 T4.8 Firewall'!A1" display="Firewall" xr:uid="{3C47F544-0841-40A1-BDC5-0111A9368AAD}"/>
    <hyperlink ref="G45:N45" location="'EV5.5.8 TSAC attachments'!A1" display="EV5.5.9 TSAC attachments" xr:uid="{E9B3CA74-CEE0-40EA-B141-85C829C05DA8}"/>
    <hyperlink ref="G44:N44" location="'T3.16.7 Prim.Struct.Att. Blind'!A1" display="Blind Insert Attachments" xr:uid="{267EE310-B47B-490D-AE45-ABAD212E2D16}"/>
    <hyperlink ref="G43:N43" location="'T3.16.6&amp;3.17.5 Prim.Struc.Att.'!A1" display="Attachment Plates/Panels - Monocoques" xr:uid="{85C6745C-380F-446F-9EC7-9C847B95D564}"/>
    <hyperlink ref="G42:N42" location="'T4.5 Harness Attachments'!A1" display="Safety Harness Attachment" xr:uid="{950F8CA6-E4F8-44D9-9286-BAA5F8D84980}"/>
    <hyperlink ref="G41:N41" location="'T3.16 FH &amp; FH Bing Attachments'!A1" display="Front Hoop &amp; FH Bracing Attachments" xr:uid="{9C38AF3F-A2B8-4573-A2F0-EC85F8C30622}"/>
    <hyperlink ref="G40:N40" location="'T3.16 MH &amp; MH Bing Attachments'!A1" display="Main Hoop &amp; MH Bracing Attachments" xr:uid="{E9656291-DA61-4EF8-BF62-AC23A4FD850F}"/>
    <hyperlink ref="G39:N39" location="'T3.11.5 T3.6 MHoop Brace Spt'!A1" display="Main Hoop Bracing Support - Monocoques" xr:uid="{8058B195-39C9-4F4D-99C4-5531F739F1C6}"/>
    <hyperlink ref="G38:N38" location="'T3.15 T3.6 SIS'!A1" display="Side Impact Structure - Monocoques, Floor" xr:uid="{5419F25A-7D94-44CA-A2C6-EB9E1267CE57}"/>
    <hyperlink ref="G37:N37" location="'T3.15 T3.6 SIS'!A1" display="Side Impact Structure - Monocoques, Side" xr:uid="{B733A14E-B6F9-4115-A080-83C0D962F32A}"/>
    <hyperlink ref="G36:N36" location="'T3.14 T3.6 FBH Spt Structure'!A1" display="Front Bulkhead Support - Monocoques" xr:uid="{2BAA041A-6848-4C91-A6F6-456B56532744}"/>
    <hyperlink ref="G35:N35" location="'T3.13 T3.6 Ft Bulkhead'!A1" display="Front Bulkhead - Monocoques" xr:uid="{92967C44-9E15-4D3C-A3A7-12DB4B14A0E2}"/>
    <hyperlink ref="G34:N34" location="'T3.12 T3.6 FHoop Bracing'!A1" display="Front Hoop Bracing - Monocoques" xr:uid="{51B54214-8872-4D3C-ABB8-23069BBCCFDA}"/>
    <hyperlink ref="G33:N33" location="'T3.17.3 IA AI Plate'!A1" display="Impact Attenuator Anti-Intrusion Plate" xr:uid="{AE06E86F-43FD-4251-897B-4F9D8D2141F7}"/>
    <hyperlink ref="G32:N32" location="'T5.5 Shoulder Harness Bar'!A1" display="Shoulder Harness Bar" xr:uid="{C2144909-71FF-4A8A-AD24-7F5A2475BE32}"/>
    <hyperlink ref="B53" location="'Welded Tube Inserts'!A1" display="Holes &gt;4mm drilled in any regulated tubing require proof of equivalency, include area and moment of inertia" xr:uid="{999F3D67-3679-4308-B86C-5A3CADE6DBCE}"/>
    <hyperlink ref="B52" location="'T3.31 Laminate Test'!A1" display="Monocoque Laminate Test data and pictures" xr:uid="{20AD94ED-4745-459F-9AE5-78D20D753A63}"/>
    <hyperlink ref="B51" location="MaterialData!A1" display="Properties for all non-steel materials" xr:uid="{EA2F6705-0D3C-4064-AFB4-1F01926DFB5D}"/>
    <hyperlink ref="B50" location="'Additional Info'!A1" display="Receipt, letter of donation or proof for non-steel materials (composite, honeycomb, resin, etc)" xr:uid="{1526F1CE-C6B4-4E68-B114-96BCD2E11BAF}"/>
    <hyperlink ref="B52:S52" location="'T3.5 Laminate Tests'!A1" display="Monocoque Laminate Test data and pictures" xr:uid="{925E9E76-BA9D-462E-AC81-F5070BA5EBE9}"/>
    <hyperlink ref="B54" location="'Welded Tube Inserts'!A1" display="Holes &gt;4mm drilled in any regulated tubing require proof of equivalency, include area and moment of inertia" xr:uid="{62B154F7-5B95-4169-BACD-69DC77D5C1EC}"/>
    <hyperlink ref="B54:S54" location="'Monocoque Lap Joints'!A1" display="TEXT FÜR MONCOQUE LAP JOINTS EINFÜGEN!!!!!!" xr:uid="{002A0988-538E-4443-BA10-9DE1A636431F}"/>
    <hyperlink ref="N15" r:id="rId1" xr:uid="{2181D6E4-3A17-4609-A530-EA500BF9E73D}"/>
    <hyperlink ref="N16" r:id="rId2" xr:uid="{292DB0B5-F522-4434-AB01-7EC5D45C2483}"/>
  </hyperlinks>
  <printOptions horizontalCentered="1"/>
  <pageMargins left="0" right="0" top="0.39370078740157483" bottom="0.39370078740157483" header="0" footer="0"/>
  <pageSetup paperSize="9" orientation="portrait"/>
  <colBreaks count="1" manualBreakCount="1">
    <brk id="19" man="1"/>
  </colBreaks>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tabColor rgb="FF0070C0"/>
  </sheetPr>
  <dimension ref="A1:AT73"/>
  <sheetViews>
    <sheetView showGridLines="0" workbookViewId="0">
      <selection activeCell="O3" sqref="O3:S3"/>
    </sheetView>
  </sheetViews>
  <sheetFormatPr baseColWidth="10" defaultColWidth="14.42578125" defaultRowHeight="15" customHeight="1" x14ac:dyDescent="0.2"/>
  <cols>
    <col min="1" max="17" width="5" customWidth="1"/>
    <col min="18" max="19" width="5.5703125" customWidth="1"/>
    <col min="20" max="21" width="5" customWidth="1"/>
    <col min="22" max="22" width="15.7109375" customWidth="1"/>
    <col min="23" max="25" width="11.42578125" customWidth="1"/>
    <col min="26" max="26" width="15.7109375" customWidth="1"/>
    <col min="27" max="46" width="5" customWidth="1"/>
  </cols>
  <sheetData>
    <row r="1" spans="1:46" ht="12.75" customHeight="1" x14ac:dyDescent="0.2">
      <c r="A1" s="814" t="str">
        <f>CONCATENATE(Read_Me!A1," FS STRUCTURAL EQUIVALENCY SPREADSHEET (SES) ",Read_Me!B1," - COVER SHEET")</f>
        <v>2026 FS STRUCTURAL EQUIVALENCY SPREADSHEET (SES) V1.3 - COVER SHEET</v>
      </c>
      <c r="B1" s="815"/>
      <c r="C1" s="815"/>
      <c r="D1" s="815"/>
      <c r="E1" s="815"/>
      <c r="F1" s="815"/>
      <c r="G1" s="815"/>
      <c r="H1" s="815"/>
      <c r="I1" s="815"/>
      <c r="J1" s="815"/>
      <c r="K1" s="815"/>
      <c r="L1" s="815"/>
      <c r="M1" s="815"/>
      <c r="N1" s="815"/>
      <c r="O1" s="815"/>
      <c r="P1" s="815"/>
      <c r="Q1" s="815"/>
      <c r="R1" s="815"/>
      <c r="S1" s="816"/>
      <c r="T1" s="221"/>
      <c r="U1" s="221"/>
      <c r="V1" s="221"/>
      <c r="W1" s="230"/>
      <c r="X1" s="221"/>
      <c r="Y1" s="221"/>
      <c r="Z1" s="221"/>
      <c r="AA1" s="221"/>
      <c r="AB1" s="221"/>
      <c r="AC1" s="221"/>
      <c r="AD1" s="221"/>
      <c r="AE1" s="221"/>
      <c r="AF1" s="221"/>
      <c r="AG1" s="221"/>
      <c r="AH1" s="221"/>
      <c r="AI1" s="221"/>
      <c r="AJ1" s="221"/>
      <c r="AK1" s="221"/>
      <c r="AL1" s="221"/>
      <c r="AM1" s="221"/>
      <c r="AN1" s="221"/>
      <c r="AO1" s="221"/>
      <c r="AP1" s="221"/>
      <c r="AQ1" s="221"/>
      <c r="AR1" s="221"/>
      <c r="AS1" s="221"/>
      <c r="AT1" s="221"/>
    </row>
    <row r="2" spans="1:46" ht="44.25" customHeight="1" thickBot="1" x14ac:dyDescent="0.25">
      <c r="A2" s="247"/>
      <c r="B2" s="232"/>
      <c r="C2" s="232"/>
      <c r="D2" s="232"/>
      <c r="E2" s="232"/>
      <c r="F2" s="232"/>
      <c r="G2" s="232"/>
      <c r="H2" s="232"/>
      <c r="I2" s="232"/>
      <c r="J2" s="232"/>
      <c r="K2" s="232"/>
      <c r="L2" s="232"/>
      <c r="M2" s="232"/>
      <c r="N2" s="232"/>
      <c r="O2" s="232"/>
      <c r="P2" s="232"/>
      <c r="Q2" s="232"/>
      <c r="R2" s="232"/>
      <c r="S2" s="299"/>
      <c r="T2" s="221"/>
      <c r="U2" s="221"/>
      <c r="V2" s="433" t="s">
        <v>181</v>
      </c>
      <c r="W2" s="230"/>
      <c r="X2" s="221"/>
      <c r="Y2" s="221"/>
      <c r="Z2" s="221"/>
      <c r="AA2" s="221"/>
      <c r="AB2" s="221"/>
      <c r="AC2" s="221"/>
      <c r="AD2" s="221"/>
      <c r="AE2" s="221"/>
      <c r="AF2" s="221"/>
      <c r="AG2" s="221"/>
      <c r="AH2" s="221"/>
      <c r="AI2" s="221"/>
      <c r="AJ2" s="221"/>
      <c r="AK2" s="221"/>
      <c r="AL2" s="221"/>
      <c r="AM2" s="221"/>
      <c r="AN2" s="221"/>
      <c r="AO2" s="221"/>
      <c r="AP2" s="221"/>
      <c r="AQ2" s="221"/>
      <c r="AR2" s="221"/>
      <c r="AS2" s="221"/>
      <c r="AT2" s="221"/>
    </row>
    <row r="3" spans="1:46" ht="13.5" customHeight="1" x14ac:dyDescent="0.2">
      <c r="A3" s="310" t="s">
        <v>62</v>
      </c>
      <c r="B3" s="232"/>
      <c r="C3" s="232"/>
      <c r="D3" s="817" t="str">
        <f>IF('Cover Sheet'!D14:J14&gt;0,'Cover Sheet'!D14:J14,"")</f>
        <v>OTH Amberg-Weiden</v>
      </c>
      <c r="E3" s="777"/>
      <c r="F3" s="777"/>
      <c r="G3" s="777"/>
      <c r="H3" s="777"/>
      <c r="I3" s="777"/>
      <c r="J3" s="777"/>
      <c r="K3" s="311" t="s">
        <v>64</v>
      </c>
      <c r="L3" s="232"/>
      <c r="M3" s="232"/>
      <c r="N3" s="232"/>
      <c r="O3" s="817" t="str">
        <f>IF('Cover Sheet'!O14:S14&gt;0,'Cover Sheet'!O14:S14,"")</f>
        <v>FSA E32; FSG 23; FSP E23</v>
      </c>
      <c r="P3" s="777"/>
      <c r="Q3" s="777"/>
      <c r="R3" s="777"/>
      <c r="S3" s="818"/>
      <c r="T3" s="221"/>
      <c r="U3" s="221"/>
      <c r="V3" s="819" t="s">
        <v>182</v>
      </c>
      <c r="W3" s="822" t="s">
        <v>183</v>
      </c>
      <c r="X3" s="810" t="s">
        <v>184</v>
      </c>
      <c r="Y3" s="811" t="s">
        <v>185</v>
      </c>
      <c r="Z3" s="221"/>
      <c r="AA3" s="221"/>
      <c r="AB3" s="221"/>
      <c r="AC3" s="221"/>
      <c r="AD3" s="221"/>
      <c r="AE3" s="221"/>
      <c r="AF3" s="221"/>
      <c r="AG3" s="221"/>
      <c r="AH3" s="221"/>
      <c r="AI3" s="221"/>
      <c r="AJ3" s="221"/>
      <c r="AK3" s="221"/>
      <c r="AL3" s="221"/>
      <c r="AM3" s="221"/>
      <c r="AN3" s="221"/>
      <c r="AO3" s="221"/>
      <c r="AP3" s="221"/>
      <c r="AQ3" s="221"/>
      <c r="AR3" s="221"/>
      <c r="AS3" s="221"/>
      <c r="AT3" s="221"/>
    </row>
    <row r="4" spans="1:46" ht="13.5" customHeight="1" x14ac:dyDescent="0.2">
      <c r="A4" s="300"/>
      <c r="B4" s="301"/>
      <c r="C4" s="301"/>
      <c r="D4" s="301"/>
      <c r="E4" s="301"/>
      <c r="F4" s="301"/>
      <c r="G4" s="301"/>
      <c r="H4" s="301"/>
      <c r="I4" s="301"/>
      <c r="J4" s="301"/>
      <c r="K4" s="301"/>
      <c r="L4" s="301"/>
      <c r="M4" s="301"/>
      <c r="N4" s="301"/>
      <c r="O4" s="301"/>
      <c r="P4" s="301"/>
      <c r="Q4" s="301"/>
      <c r="R4" s="301"/>
      <c r="S4" s="302"/>
      <c r="T4" s="221"/>
      <c r="U4" s="221"/>
      <c r="V4" s="820"/>
      <c r="W4" s="768"/>
      <c r="X4" s="768"/>
      <c r="Y4" s="812"/>
      <c r="Z4" s="221"/>
      <c r="AA4" s="221"/>
      <c r="AB4" s="221"/>
      <c r="AC4" s="221"/>
      <c r="AD4" s="221"/>
      <c r="AE4" s="221"/>
      <c r="AF4" s="221"/>
      <c r="AG4" s="221"/>
      <c r="AH4" s="221"/>
      <c r="AI4" s="221"/>
      <c r="AJ4" s="221"/>
      <c r="AK4" s="221"/>
      <c r="AL4" s="221"/>
      <c r="AM4" s="221"/>
      <c r="AN4" s="221"/>
      <c r="AO4" s="221"/>
      <c r="AP4" s="221"/>
      <c r="AQ4" s="221"/>
      <c r="AR4" s="221"/>
      <c r="AS4" s="221"/>
      <c r="AT4" s="221"/>
    </row>
    <row r="5" spans="1:46" ht="13.5" customHeight="1" x14ac:dyDescent="0.2">
      <c r="A5" s="825" t="s">
        <v>186</v>
      </c>
      <c r="B5" s="760"/>
      <c r="C5" s="760"/>
      <c r="D5" s="760"/>
      <c r="E5" s="760"/>
      <c r="F5" s="760"/>
      <c r="G5" s="760"/>
      <c r="H5" s="760"/>
      <c r="I5" s="760"/>
      <c r="J5" s="760"/>
      <c r="K5" s="760"/>
      <c r="L5" s="760"/>
      <c r="M5" s="760"/>
      <c r="N5" s="760"/>
      <c r="O5" s="760"/>
      <c r="P5" s="760"/>
      <c r="Q5" s="760"/>
      <c r="R5" s="760"/>
      <c r="S5" s="761"/>
      <c r="T5" s="221"/>
      <c r="U5" s="221"/>
      <c r="V5" s="820"/>
      <c r="W5" s="768"/>
      <c r="X5" s="768"/>
      <c r="Y5" s="812"/>
      <c r="Z5" s="221"/>
      <c r="AA5" s="221"/>
      <c r="AB5" s="221"/>
      <c r="AC5" s="221"/>
      <c r="AD5" s="221"/>
      <c r="AE5" s="221"/>
      <c r="AF5" s="221"/>
      <c r="AG5" s="221"/>
      <c r="AH5" s="221"/>
      <c r="AI5" s="221"/>
      <c r="AJ5" s="221"/>
      <c r="AK5" s="221"/>
      <c r="AL5" s="221"/>
      <c r="AM5" s="221"/>
      <c r="AN5" s="221"/>
      <c r="AO5" s="221"/>
      <c r="AP5" s="221"/>
      <c r="AQ5" s="221"/>
      <c r="AR5" s="221"/>
      <c r="AS5" s="221"/>
      <c r="AT5" s="221"/>
    </row>
    <row r="6" spans="1:46" ht="13.5" customHeight="1" x14ac:dyDescent="0.2">
      <c r="A6" s="774"/>
      <c r="B6" s="775"/>
      <c r="C6" s="775"/>
      <c r="D6" s="775"/>
      <c r="E6" s="775"/>
      <c r="F6" s="775"/>
      <c r="G6" s="775"/>
      <c r="H6" s="775"/>
      <c r="I6" s="775"/>
      <c r="J6" s="775"/>
      <c r="K6" s="775"/>
      <c r="L6" s="775"/>
      <c r="M6" s="775"/>
      <c r="N6" s="775"/>
      <c r="O6" s="775"/>
      <c r="P6" s="775"/>
      <c r="Q6" s="775"/>
      <c r="R6" s="775"/>
      <c r="S6" s="761"/>
      <c r="T6" s="221"/>
      <c r="U6" s="221"/>
      <c r="V6" s="820"/>
      <c r="W6" s="768"/>
      <c r="X6" s="768"/>
      <c r="Y6" s="812"/>
      <c r="Z6" s="221"/>
      <c r="AA6" s="221"/>
      <c r="AB6" s="221"/>
      <c r="AC6" s="221"/>
      <c r="AD6" s="221"/>
      <c r="AE6" s="221"/>
      <c r="AF6" s="221"/>
      <c r="AG6" s="221"/>
      <c r="AH6" s="221"/>
      <c r="AI6" s="221"/>
      <c r="AJ6" s="221"/>
      <c r="AK6" s="221"/>
      <c r="AL6" s="221"/>
      <c r="AM6" s="221"/>
      <c r="AN6" s="221"/>
      <c r="AO6" s="221"/>
      <c r="AP6" s="221"/>
      <c r="AQ6" s="221"/>
      <c r="AR6" s="221"/>
      <c r="AS6" s="221"/>
      <c r="AT6" s="221"/>
    </row>
    <row r="7" spans="1:46" ht="13.5" customHeight="1" thickBot="1" x14ac:dyDescent="0.25">
      <c r="A7" s="774"/>
      <c r="B7" s="775"/>
      <c r="C7" s="775"/>
      <c r="D7" s="775"/>
      <c r="E7" s="775"/>
      <c r="F7" s="775"/>
      <c r="G7" s="775"/>
      <c r="H7" s="775"/>
      <c r="I7" s="775"/>
      <c r="J7" s="775"/>
      <c r="K7" s="775"/>
      <c r="L7" s="775"/>
      <c r="M7" s="775"/>
      <c r="N7" s="775"/>
      <c r="O7" s="775"/>
      <c r="P7" s="775"/>
      <c r="Q7" s="775"/>
      <c r="R7" s="775"/>
      <c r="S7" s="761"/>
      <c r="T7" s="221"/>
      <c r="U7" s="221"/>
      <c r="V7" s="821"/>
      <c r="W7" s="769"/>
      <c r="X7" s="769"/>
      <c r="Y7" s="813"/>
      <c r="Z7" s="221"/>
      <c r="AA7" s="221"/>
      <c r="AB7" s="221"/>
      <c r="AC7" s="221"/>
      <c r="AD7" s="221"/>
      <c r="AE7" s="221"/>
      <c r="AF7" s="221"/>
      <c r="AG7" s="221"/>
      <c r="AH7" s="221"/>
      <c r="AI7" s="221"/>
      <c r="AJ7" s="221"/>
      <c r="AK7" s="221"/>
      <c r="AL7" s="221"/>
      <c r="AM7" s="221"/>
      <c r="AN7" s="221"/>
      <c r="AO7" s="221"/>
      <c r="AP7" s="221"/>
      <c r="AQ7" s="221"/>
      <c r="AR7" s="221"/>
      <c r="AS7" s="221"/>
      <c r="AT7" s="221"/>
    </row>
    <row r="8" spans="1:46" ht="13.5" customHeight="1" x14ac:dyDescent="0.2">
      <c r="A8" s="774"/>
      <c r="B8" s="775"/>
      <c r="C8" s="775"/>
      <c r="D8" s="775"/>
      <c r="E8" s="775"/>
      <c r="F8" s="775"/>
      <c r="G8" s="775"/>
      <c r="H8" s="775"/>
      <c r="I8" s="775"/>
      <c r="J8" s="775"/>
      <c r="K8" s="775"/>
      <c r="L8" s="775"/>
      <c r="M8" s="775"/>
      <c r="N8" s="775"/>
      <c r="O8" s="775"/>
      <c r="P8" s="775"/>
      <c r="Q8" s="775"/>
      <c r="R8" s="775"/>
      <c r="S8" s="761"/>
      <c r="T8" s="221"/>
      <c r="U8" s="449"/>
      <c r="V8" s="343" t="s">
        <v>187</v>
      </c>
      <c r="W8" s="24">
        <f>'T3.11.5 T3.6 MHoop Brace Spt'!$F$21</f>
        <v>1</v>
      </c>
      <c r="X8" s="25">
        <f>'T3.11.5 T3.6 MHoop Brace Spt'!$F$19</f>
        <v>18</v>
      </c>
      <c r="Y8" s="344">
        <f>'T3.11.5 T3.6 MHoop Brace Spt'!$F$20</f>
        <v>1</v>
      </c>
      <c r="Z8" s="221"/>
      <c r="AA8" s="221"/>
      <c r="AB8" s="221"/>
      <c r="AC8" s="221"/>
      <c r="AD8" s="221"/>
      <c r="AE8" s="221"/>
      <c r="AF8" s="221"/>
      <c r="AG8" s="221"/>
      <c r="AH8" s="221"/>
      <c r="AI8" s="221"/>
      <c r="AJ8" s="221"/>
      <c r="AK8" s="221"/>
      <c r="AL8" s="221"/>
      <c r="AM8" s="221"/>
      <c r="AN8" s="221"/>
      <c r="AO8" s="221"/>
      <c r="AP8" s="221"/>
      <c r="AQ8" s="221"/>
      <c r="AR8" s="221"/>
      <c r="AS8" s="221"/>
      <c r="AT8" s="221"/>
    </row>
    <row r="9" spans="1:46" ht="13.5" customHeight="1" x14ac:dyDescent="0.2">
      <c r="A9" s="776"/>
      <c r="B9" s="777"/>
      <c r="C9" s="777"/>
      <c r="D9" s="777"/>
      <c r="E9" s="777"/>
      <c r="F9" s="777"/>
      <c r="G9" s="777"/>
      <c r="H9" s="777"/>
      <c r="I9" s="777"/>
      <c r="J9" s="777"/>
      <c r="K9" s="777"/>
      <c r="L9" s="777"/>
      <c r="M9" s="777"/>
      <c r="N9" s="777"/>
      <c r="O9" s="777"/>
      <c r="P9" s="777"/>
      <c r="Q9" s="777"/>
      <c r="R9" s="777"/>
      <c r="S9" s="778"/>
      <c r="T9" s="221"/>
      <c r="U9" s="450"/>
      <c r="V9" s="343" t="s">
        <v>188</v>
      </c>
      <c r="W9" s="24">
        <f>'T3.12 T3.6 FHoop Bracing'!$F$21</f>
        <v>1.4</v>
      </c>
      <c r="X9" s="25">
        <f>'T3.12 T3.6 FHoop Bracing'!$F$19</f>
        <v>18</v>
      </c>
      <c r="Y9" s="344">
        <f>'T3.12 T3.6 FHoop Bracing'!$F$20</f>
        <v>1.4</v>
      </c>
      <c r="Z9" s="221"/>
      <c r="AA9" s="221"/>
      <c r="AB9" s="221"/>
      <c r="AC9" s="221"/>
      <c r="AD9" s="221"/>
      <c r="AE9" s="221"/>
      <c r="AF9" s="221"/>
      <c r="AG9" s="221"/>
      <c r="AH9" s="221"/>
      <c r="AI9" s="221"/>
      <c r="AJ9" s="221"/>
      <c r="AK9" s="221"/>
      <c r="AL9" s="221"/>
      <c r="AM9" s="221"/>
      <c r="AN9" s="221"/>
      <c r="AO9" s="221"/>
      <c r="AP9" s="221"/>
      <c r="AQ9" s="221"/>
      <c r="AR9" s="221"/>
      <c r="AS9" s="221"/>
      <c r="AT9" s="221"/>
    </row>
    <row r="10" spans="1:46" ht="13.5" customHeight="1" x14ac:dyDescent="0.2">
      <c r="A10" s="540" t="s">
        <v>189</v>
      </c>
      <c r="Q10" s="26"/>
      <c r="R10" s="802" t="s">
        <v>190</v>
      </c>
      <c r="S10" s="773"/>
      <c r="T10" s="221"/>
      <c r="U10" s="451"/>
      <c r="V10" s="343" t="s">
        <v>191</v>
      </c>
      <c r="W10" s="24">
        <f>'T3.13 T3.6 Ft Bulkhead'!$F$24</f>
        <v>2.75</v>
      </c>
      <c r="X10" s="25">
        <f>'T3.13 T3.6 Ft Bulkhead'!$F$22</f>
        <v>18</v>
      </c>
      <c r="Y10" s="344">
        <f>'T3.13 T3.6 Ft Bulkhead'!$F$23</f>
        <v>2.75</v>
      </c>
      <c r="Z10" s="221"/>
      <c r="AA10" s="221"/>
      <c r="AB10" s="221"/>
      <c r="AC10" s="221"/>
      <c r="AD10" s="221"/>
      <c r="AE10" s="221"/>
      <c r="AF10" s="221"/>
      <c r="AG10" s="221"/>
      <c r="AH10" s="221"/>
      <c r="AI10" s="221"/>
      <c r="AJ10" s="221"/>
      <c r="AK10" s="221"/>
      <c r="AL10" s="221"/>
      <c r="AM10" s="221"/>
      <c r="AN10" s="221"/>
      <c r="AO10" s="221"/>
      <c r="AP10" s="221"/>
      <c r="AQ10" s="221"/>
      <c r="AR10" s="221"/>
      <c r="AS10" s="221"/>
      <c r="AT10" s="221"/>
    </row>
    <row r="11" spans="1:46" ht="13.5" customHeight="1" x14ac:dyDescent="0.2">
      <c r="Q11" s="26"/>
      <c r="R11" s="776"/>
      <c r="S11" s="778"/>
      <c r="T11" s="221"/>
      <c r="U11" s="452"/>
      <c r="V11" s="343" t="s">
        <v>192</v>
      </c>
      <c r="W11" s="24">
        <f>'T3.14 T3.6 FBH Spt Structure'!$I$21</f>
        <v>1.4</v>
      </c>
      <c r="X11" s="25">
        <f>'T3.14 T3.6 FBH Spt Structure'!$I$19</f>
        <v>18</v>
      </c>
      <c r="Y11" s="344">
        <f>'T3.14 T3.6 FBH Spt Structure'!$I$20</f>
        <v>1.4</v>
      </c>
      <c r="Z11" s="221"/>
      <c r="AA11" s="221"/>
      <c r="AB11" s="221"/>
      <c r="AC11" s="221"/>
      <c r="AD11" s="221"/>
      <c r="AE11" s="221"/>
      <c r="AF11" s="221"/>
      <c r="AG11" s="221"/>
      <c r="AH11" s="221"/>
      <c r="AI11" s="221"/>
      <c r="AJ11" s="221"/>
      <c r="AK11" s="221"/>
      <c r="AL11" s="221"/>
      <c r="AM11" s="221"/>
      <c r="AN11" s="221"/>
      <c r="AO11" s="221"/>
      <c r="AP11" s="221"/>
      <c r="AQ11" s="221"/>
      <c r="AR11" s="221"/>
      <c r="AS11" s="221"/>
      <c r="AT11" s="221"/>
    </row>
    <row r="12" spans="1:46" ht="13.5" customHeight="1" x14ac:dyDescent="0.2">
      <c r="A12" s="494" t="s">
        <v>193</v>
      </c>
      <c r="Q12" s="27"/>
      <c r="R12" s="826" t="s">
        <v>171</v>
      </c>
      <c r="S12" s="761"/>
      <c r="T12" s="221"/>
      <c r="U12" s="453"/>
      <c r="V12" s="343" t="s">
        <v>194</v>
      </c>
      <c r="W12" s="24">
        <f>'T3.15 T3.6 SIS'!$I$21</f>
        <v>1.4</v>
      </c>
      <c r="X12" s="25">
        <f>'T3.15 T3.6 SIS'!$I$19</f>
        <v>18</v>
      </c>
      <c r="Y12" s="344">
        <f>'T3.15 T3.6 SIS'!$I$20</f>
        <v>1.4</v>
      </c>
      <c r="Z12" s="221"/>
      <c r="AA12" s="221"/>
      <c r="AB12" s="221"/>
      <c r="AC12" s="221"/>
      <c r="AD12" s="221"/>
      <c r="AE12" s="221"/>
      <c r="AF12" s="221"/>
      <c r="AG12" s="221"/>
      <c r="AH12" s="221"/>
      <c r="AI12" s="221"/>
      <c r="AJ12" s="221"/>
      <c r="AK12" s="221"/>
      <c r="AL12" s="221"/>
      <c r="AM12" s="221"/>
      <c r="AN12" s="221"/>
      <c r="AO12" s="221"/>
      <c r="AP12" s="221"/>
      <c r="AQ12" s="221"/>
      <c r="AR12" s="221"/>
      <c r="AS12" s="221"/>
      <c r="AT12" s="221"/>
    </row>
    <row r="13" spans="1:46" ht="13.5" customHeight="1" x14ac:dyDescent="0.2">
      <c r="A13" s="494" t="s">
        <v>195</v>
      </c>
      <c r="Q13" s="27"/>
      <c r="R13" s="826" t="s">
        <v>171</v>
      </c>
      <c r="S13" s="761"/>
      <c r="T13" s="221"/>
      <c r="U13" s="454"/>
      <c r="V13" s="343" t="s">
        <v>196</v>
      </c>
      <c r="W13" s="24">
        <f>'T3.15 T3.6 SIS'!$J$21</f>
        <v>1.1499999999999999</v>
      </c>
      <c r="X13" s="25">
        <f>'T3.15 T3.6 SIS'!$J$19</f>
        <v>10</v>
      </c>
      <c r="Y13" s="344">
        <f>'T3.15 T3.6 SIS'!$J$20</f>
        <v>1.1499999999999999</v>
      </c>
      <c r="Z13" s="221"/>
      <c r="AA13" s="221"/>
      <c r="AB13" s="221"/>
      <c r="AC13" s="221"/>
      <c r="AD13" s="221"/>
      <c r="AE13" s="221"/>
      <c r="AF13" s="221"/>
      <c r="AG13" s="221"/>
      <c r="AH13" s="221"/>
      <c r="AI13" s="221"/>
      <c r="AJ13" s="221"/>
      <c r="AK13" s="221"/>
      <c r="AL13" s="221"/>
      <c r="AM13" s="221"/>
      <c r="AN13" s="221"/>
      <c r="AO13" s="221"/>
      <c r="AP13" s="221"/>
      <c r="AQ13" s="221"/>
      <c r="AR13" s="221"/>
      <c r="AS13" s="221"/>
      <c r="AT13" s="221"/>
    </row>
    <row r="14" spans="1:46" ht="13.5" customHeight="1" x14ac:dyDescent="0.2">
      <c r="A14" s="494" t="s">
        <v>197</v>
      </c>
      <c r="Q14" s="27"/>
      <c r="R14" s="826" t="s">
        <v>171</v>
      </c>
      <c r="S14" s="761"/>
      <c r="T14" s="221"/>
      <c r="U14" s="455"/>
      <c r="V14" s="343" t="s">
        <v>198</v>
      </c>
      <c r="W14" s="24">
        <f>'T5.5 Shoulder Harness Bar'!$F$23</f>
        <v>1</v>
      </c>
      <c r="X14" s="25">
        <f>'T5.5 Shoulder Harness Bar'!$F$21</f>
        <v>18</v>
      </c>
      <c r="Y14" s="344">
        <f>'T5.5 Shoulder Harness Bar'!$F$22</f>
        <v>1</v>
      </c>
      <c r="Z14" s="221"/>
      <c r="AA14" s="221"/>
      <c r="AB14" s="221"/>
      <c r="AC14" s="221"/>
      <c r="AD14" s="221"/>
      <c r="AE14" s="221"/>
      <c r="AF14" s="221"/>
      <c r="AG14" s="221"/>
      <c r="AH14" s="221"/>
      <c r="AI14" s="221"/>
      <c r="AJ14" s="221"/>
      <c r="AK14" s="221"/>
      <c r="AL14" s="221"/>
      <c r="AM14" s="221"/>
      <c r="AN14" s="221"/>
      <c r="AO14" s="221"/>
      <c r="AP14" s="221"/>
      <c r="AQ14" s="221"/>
      <c r="AR14" s="221"/>
      <c r="AS14" s="221"/>
      <c r="AT14" s="221"/>
    </row>
    <row r="15" spans="1:46" ht="13.5" customHeight="1" x14ac:dyDescent="0.2">
      <c r="A15" s="494" t="s">
        <v>199</v>
      </c>
      <c r="Q15" s="27"/>
      <c r="R15" s="826" t="s">
        <v>171</v>
      </c>
      <c r="S15" s="761"/>
      <c r="T15" s="221"/>
      <c r="U15" s="456" t="s">
        <v>200</v>
      </c>
      <c r="V15" s="345" t="s">
        <v>201</v>
      </c>
      <c r="W15" s="28">
        <v>1.4</v>
      </c>
      <c r="X15" s="28">
        <v>18</v>
      </c>
      <c r="Y15" s="346">
        <v>1.4</v>
      </c>
      <c r="Z15" s="221"/>
      <c r="AA15" s="221"/>
      <c r="AB15" s="221"/>
      <c r="AC15" s="221"/>
      <c r="AD15" s="221"/>
      <c r="AE15" s="221"/>
      <c r="AF15" s="221"/>
      <c r="AG15" s="221"/>
      <c r="AH15" s="221"/>
      <c r="AI15" s="221"/>
      <c r="AJ15" s="221"/>
      <c r="AK15" s="221"/>
      <c r="AL15" s="221"/>
      <c r="AM15" s="221"/>
      <c r="AN15" s="221"/>
      <c r="AO15" s="221"/>
      <c r="AP15" s="221"/>
      <c r="AQ15" s="221"/>
      <c r="AR15" s="221"/>
      <c r="AS15" s="221"/>
      <c r="AT15" s="221"/>
    </row>
    <row r="16" spans="1:46" ht="13.5" customHeight="1" x14ac:dyDescent="0.2">
      <c r="A16" s="8" t="s">
        <v>202</v>
      </c>
      <c r="Q16" s="27"/>
      <c r="R16" s="826" t="s">
        <v>171</v>
      </c>
      <c r="S16" s="761"/>
      <c r="T16" s="221"/>
      <c r="U16" s="456" t="s">
        <v>203</v>
      </c>
      <c r="V16" s="345" t="s">
        <v>204</v>
      </c>
      <c r="W16" s="28">
        <v>2.35</v>
      </c>
      <c r="X16" s="28">
        <v>18</v>
      </c>
      <c r="Y16" s="346">
        <v>2.35</v>
      </c>
      <c r="Z16" s="221"/>
      <c r="AA16" s="221"/>
      <c r="AB16" s="221"/>
      <c r="AC16" s="221"/>
      <c r="AD16" s="221"/>
      <c r="AE16" s="221"/>
      <c r="AF16" s="221"/>
      <c r="AG16" s="221"/>
      <c r="AH16" s="221"/>
      <c r="AI16" s="221"/>
      <c r="AJ16" s="221"/>
      <c r="AK16" s="221"/>
      <c r="AL16" s="221"/>
      <c r="AM16" s="221"/>
      <c r="AN16" s="221"/>
      <c r="AO16" s="221"/>
      <c r="AP16" s="221"/>
      <c r="AQ16" s="221"/>
      <c r="AR16" s="221"/>
      <c r="AS16" s="221"/>
      <c r="AT16" s="221"/>
    </row>
    <row r="17" spans="1:46" ht="13.5" customHeight="1" x14ac:dyDescent="0.2">
      <c r="A17" s="8" t="s">
        <v>205</v>
      </c>
      <c r="Q17" s="27"/>
      <c r="R17" s="826" t="s">
        <v>171</v>
      </c>
      <c r="S17" s="761"/>
      <c r="T17" s="221"/>
      <c r="U17" s="456" t="s">
        <v>206</v>
      </c>
      <c r="V17" s="345" t="s">
        <v>207</v>
      </c>
      <c r="W17" s="28">
        <v>0.85</v>
      </c>
      <c r="X17" s="28">
        <v>10</v>
      </c>
      <c r="Y17" s="346">
        <v>0.85</v>
      </c>
      <c r="Z17" s="221"/>
      <c r="AA17" s="221"/>
      <c r="AB17" s="221"/>
      <c r="AC17" s="221"/>
      <c r="AD17" s="221"/>
      <c r="AE17" s="221"/>
      <c r="AF17" s="221"/>
      <c r="AG17" s="221"/>
      <c r="AH17" s="221"/>
      <c r="AI17" s="221"/>
      <c r="AJ17" s="221"/>
      <c r="AK17" s="221"/>
      <c r="AL17" s="221"/>
      <c r="AM17" s="221"/>
      <c r="AN17" s="221"/>
      <c r="AO17" s="221"/>
      <c r="AP17" s="221"/>
      <c r="AQ17" s="221"/>
      <c r="AR17" s="221"/>
      <c r="AS17" s="221"/>
      <c r="AT17" s="221"/>
    </row>
    <row r="18" spans="1:46" ht="13.5" customHeight="1" x14ac:dyDescent="0.2">
      <c r="A18" s="8" t="s">
        <v>208</v>
      </c>
      <c r="Q18" s="27"/>
      <c r="R18" s="806" t="s">
        <v>171</v>
      </c>
      <c r="S18" s="778"/>
      <c r="T18" s="221"/>
      <c r="U18" s="456" t="s">
        <v>209</v>
      </c>
      <c r="V18" s="345" t="s">
        <v>210</v>
      </c>
      <c r="W18" s="28">
        <v>1</v>
      </c>
      <c r="X18" s="28">
        <v>18</v>
      </c>
      <c r="Y18" s="346">
        <v>1</v>
      </c>
      <c r="Z18" s="221"/>
      <c r="AA18" s="221"/>
      <c r="AB18" s="221"/>
      <c r="AC18" s="221"/>
      <c r="AD18" s="221"/>
      <c r="AE18" s="221"/>
      <c r="AF18" s="221"/>
      <c r="AG18" s="221"/>
      <c r="AH18" s="221"/>
      <c r="AI18" s="221"/>
      <c r="AJ18" s="221"/>
      <c r="AK18" s="221"/>
      <c r="AL18" s="221"/>
      <c r="AM18" s="221"/>
      <c r="AN18" s="221"/>
      <c r="AO18" s="221"/>
      <c r="AP18" s="221"/>
      <c r="AQ18" s="221"/>
      <c r="AR18" s="221"/>
      <c r="AS18" s="221"/>
      <c r="AT18" s="221"/>
    </row>
    <row r="19" spans="1:46" ht="37.5" customHeight="1" x14ac:dyDescent="0.2">
      <c r="A19" s="823" t="s">
        <v>211</v>
      </c>
      <c r="B19" s="764"/>
      <c r="C19" s="764"/>
      <c r="D19" s="764"/>
      <c r="E19" s="764"/>
      <c r="F19" s="764"/>
      <c r="G19" s="764"/>
      <c r="H19" s="764"/>
      <c r="I19" s="764"/>
      <c r="J19" s="764"/>
      <c r="K19" s="764"/>
      <c r="L19" s="764"/>
      <c r="M19" s="764"/>
      <c r="N19" s="764"/>
      <c r="O19" s="764"/>
      <c r="P19" s="764"/>
      <c r="Q19" s="765"/>
      <c r="R19" s="824" t="s">
        <v>154</v>
      </c>
      <c r="S19" s="778"/>
      <c r="T19" s="221"/>
      <c r="U19" s="456"/>
      <c r="V19" s="345" t="s">
        <v>212</v>
      </c>
      <c r="W19" s="28"/>
      <c r="X19" s="28"/>
      <c r="Y19" s="346"/>
      <c r="Z19" s="221"/>
      <c r="AA19" s="221"/>
      <c r="AB19" s="221"/>
      <c r="AC19" s="221"/>
      <c r="AD19" s="221"/>
      <c r="AE19" s="221"/>
      <c r="AF19" s="221"/>
      <c r="AG19" s="221"/>
      <c r="AH19" s="221"/>
      <c r="AI19" s="221"/>
      <c r="AJ19" s="221"/>
      <c r="AK19" s="221"/>
      <c r="AL19" s="221"/>
      <c r="AM19" s="221"/>
      <c r="AN19" s="221"/>
      <c r="AO19" s="221"/>
      <c r="AP19" s="221"/>
      <c r="AQ19" s="221"/>
      <c r="AR19" s="221"/>
      <c r="AS19" s="221"/>
      <c r="AT19" s="221"/>
    </row>
    <row r="20" spans="1:46" ht="27.75" customHeight="1" x14ac:dyDescent="0.2">
      <c r="A20" s="823" t="s">
        <v>213</v>
      </c>
      <c r="B20" s="764"/>
      <c r="C20" s="764"/>
      <c r="D20" s="764"/>
      <c r="E20" s="764"/>
      <c r="F20" s="764"/>
      <c r="G20" s="764"/>
      <c r="H20" s="764"/>
      <c r="I20" s="764"/>
      <c r="J20" s="764"/>
      <c r="K20" s="764"/>
      <c r="L20" s="764"/>
      <c r="M20" s="764"/>
      <c r="N20" s="764"/>
      <c r="O20" s="764"/>
      <c r="P20" s="764"/>
      <c r="Q20" s="765"/>
      <c r="R20" s="824" t="s">
        <v>171</v>
      </c>
      <c r="S20" s="778"/>
      <c r="T20" s="221"/>
      <c r="U20" s="456"/>
      <c r="V20" s="345" t="s">
        <v>214</v>
      </c>
      <c r="W20" s="28"/>
      <c r="X20" s="28"/>
      <c r="Y20" s="346"/>
      <c r="Z20" s="221"/>
      <c r="AA20" s="221"/>
      <c r="AB20" s="221"/>
      <c r="AC20" s="221"/>
      <c r="AD20" s="221"/>
      <c r="AE20" s="221"/>
      <c r="AF20" s="221"/>
      <c r="AG20" s="221"/>
      <c r="AH20" s="221"/>
      <c r="AI20" s="221"/>
      <c r="AJ20" s="221"/>
      <c r="AK20" s="221"/>
      <c r="AL20" s="221"/>
      <c r="AM20" s="221"/>
      <c r="AN20" s="221"/>
      <c r="AO20" s="221"/>
      <c r="AP20" s="221"/>
      <c r="AQ20" s="221"/>
      <c r="AR20" s="221"/>
      <c r="AS20" s="221"/>
      <c r="AT20" s="221"/>
    </row>
    <row r="21" spans="1:46" ht="37.5" customHeight="1" x14ac:dyDescent="0.2">
      <c r="A21" s="823" t="s">
        <v>215</v>
      </c>
      <c r="B21" s="764"/>
      <c r="C21" s="764"/>
      <c r="D21" s="764"/>
      <c r="E21" s="764"/>
      <c r="F21" s="764"/>
      <c r="G21" s="764"/>
      <c r="H21" s="764"/>
      <c r="I21" s="764"/>
      <c r="J21" s="764"/>
      <c r="K21" s="764"/>
      <c r="L21" s="764"/>
      <c r="M21" s="764"/>
      <c r="N21" s="764"/>
      <c r="O21" s="764"/>
      <c r="P21" s="764"/>
      <c r="Q21" s="765"/>
      <c r="R21" s="824" t="s">
        <v>171</v>
      </c>
      <c r="S21" s="778"/>
      <c r="T21" s="221"/>
      <c r="U21" s="457"/>
      <c r="V21" s="446" t="s">
        <v>216</v>
      </c>
      <c r="W21" s="447"/>
      <c r="X21" s="447"/>
      <c r="Y21" s="448"/>
      <c r="Z21" s="221"/>
      <c r="AA21" s="221"/>
      <c r="AB21" s="221"/>
      <c r="AC21" s="221"/>
      <c r="AD21" s="221"/>
      <c r="AE21" s="221"/>
      <c r="AF21" s="221"/>
      <c r="AG21" s="221"/>
      <c r="AH21" s="221"/>
      <c r="AI21" s="221"/>
      <c r="AJ21" s="221"/>
      <c r="AK21" s="221"/>
      <c r="AL21" s="221"/>
      <c r="AM21" s="221"/>
      <c r="AN21" s="221"/>
      <c r="AO21" s="221"/>
      <c r="AP21" s="221"/>
      <c r="AQ21" s="221"/>
      <c r="AR21" s="221"/>
      <c r="AS21" s="221"/>
      <c r="AT21" s="221"/>
    </row>
    <row r="22" spans="1:46" ht="12.75" customHeight="1" thickBot="1" x14ac:dyDescent="0.25">
      <c r="A22" s="242"/>
      <c r="B22" s="221"/>
      <c r="C22" s="221"/>
      <c r="D22" s="221"/>
      <c r="E22" s="221"/>
      <c r="F22" s="221"/>
      <c r="G22" s="221"/>
      <c r="H22" s="221"/>
      <c r="I22" s="221"/>
      <c r="J22" s="221"/>
      <c r="K22" s="221"/>
      <c r="L22" s="221"/>
      <c r="M22" s="221"/>
      <c r="N22" s="221"/>
      <c r="O22" s="221"/>
      <c r="P22" s="221"/>
      <c r="Q22" s="221"/>
      <c r="R22" s="221"/>
      <c r="S22" s="243"/>
      <c r="T22" s="242"/>
      <c r="U22" s="458"/>
      <c r="V22" s="459" t="s">
        <v>217</v>
      </c>
      <c r="W22" s="460"/>
      <c r="X22" s="460"/>
      <c r="Y22" s="461"/>
      <c r="Z22" s="221"/>
      <c r="AA22" s="221"/>
      <c r="AB22" s="221"/>
      <c r="AC22" s="221"/>
      <c r="AD22" s="221"/>
      <c r="AE22" s="221"/>
      <c r="AF22" s="221"/>
      <c r="AG22" s="221"/>
      <c r="AH22" s="221"/>
      <c r="AI22" s="221"/>
      <c r="AJ22" s="221"/>
      <c r="AK22" s="221"/>
      <c r="AL22" s="221"/>
      <c r="AM22" s="221"/>
      <c r="AN22" s="221"/>
      <c r="AO22" s="221"/>
      <c r="AP22" s="221"/>
      <c r="AQ22" s="221"/>
      <c r="AR22" s="221"/>
      <c r="AS22" s="221"/>
      <c r="AT22" s="221"/>
    </row>
    <row r="23" spans="1:46" ht="12.75" customHeight="1" x14ac:dyDescent="0.2">
      <c r="A23" s="542"/>
      <c r="B23" s="516"/>
      <c r="C23" s="516"/>
      <c r="D23" s="516"/>
      <c r="E23" s="516"/>
      <c r="F23" s="516"/>
      <c r="G23" s="516"/>
      <c r="H23" s="516"/>
      <c r="I23" s="516"/>
      <c r="J23" s="516"/>
      <c r="K23" s="516"/>
      <c r="L23" s="516"/>
      <c r="M23" s="516"/>
      <c r="N23" s="516"/>
      <c r="O23" s="516"/>
      <c r="P23" s="516"/>
      <c r="Q23" s="516"/>
      <c r="R23" s="516"/>
      <c r="S23" s="543"/>
      <c r="T23" s="242"/>
      <c r="U23" s="221"/>
      <c r="V23" s="221"/>
      <c r="W23" s="230"/>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row>
    <row r="24" spans="1:46" ht="12.75" customHeight="1" x14ac:dyDescent="0.2">
      <c r="A24" s="242"/>
      <c r="B24" s="221"/>
      <c r="C24" s="221"/>
      <c r="D24" s="221"/>
      <c r="E24" s="221"/>
      <c r="F24" s="221"/>
      <c r="G24" s="221"/>
      <c r="H24" s="221"/>
      <c r="I24" s="221"/>
      <c r="J24" s="221"/>
      <c r="K24" s="221"/>
      <c r="L24" s="221"/>
      <c r="M24" s="221"/>
      <c r="N24" s="221"/>
      <c r="O24" s="221"/>
      <c r="P24" s="221"/>
      <c r="Q24" s="221"/>
      <c r="R24" s="221"/>
      <c r="S24" s="221"/>
      <c r="T24" s="242"/>
      <c r="U24" s="221"/>
      <c r="V24" s="221"/>
      <c r="W24" s="230"/>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row>
    <row r="25" spans="1:46" ht="12.75" customHeight="1" x14ac:dyDescent="0.2">
      <c r="A25" s="242"/>
      <c r="B25" s="221"/>
      <c r="C25" s="221"/>
      <c r="D25" s="221"/>
      <c r="E25" s="221"/>
      <c r="F25" s="221"/>
      <c r="G25" s="221"/>
      <c r="H25" s="221"/>
      <c r="I25" s="221"/>
      <c r="J25" s="221"/>
      <c r="K25" s="221"/>
      <c r="L25" s="221"/>
      <c r="M25" s="221"/>
      <c r="N25" s="221"/>
      <c r="O25" s="221"/>
      <c r="P25" s="221"/>
      <c r="Q25" s="221"/>
      <c r="R25" s="221"/>
      <c r="S25" s="221"/>
      <c r="T25" s="242"/>
      <c r="U25" s="221"/>
      <c r="V25" s="221"/>
      <c r="W25" s="230"/>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row>
    <row r="26" spans="1:46" ht="12.75" customHeight="1" x14ac:dyDescent="0.2">
      <c r="A26" s="242"/>
      <c r="B26" s="221"/>
      <c r="C26" s="221"/>
      <c r="D26" s="221"/>
      <c r="E26" s="221"/>
      <c r="F26" s="221"/>
      <c r="G26" s="221"/>
      <c r="H26" s="221"/>
      <c r="I26" s="221"/>
      <c r="J26" s="221"/>
      <c r="K26" s="221"/>
      <c r="L26" s="221"/>
      <c r="M26" s="221"/>
      <c r="N26" s="221"/>
      <c r="O26" s="221"/>
      <c r="P26" s="221"/>
      <c r="Q26" s="221"/>
      <c r="R26" s="221"/>
      <c r="S26" s="221"/>
      <c r="T26" s="242"/>
      <c r="U26" s="221"/>
      <c r="V26" s="221"/>
      <c r="W26" s="230"/>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row>
    <row r="27" spans="1:46" ht="12.75" customHeight="1" x14ac:dyDescent="0.2">
      <c r="A27" s="242"/>
      <c r="B27" s="221"/>
      <c r="C27" s="221"/>
      <c r="D27" s="221"/>
      <c r="E27" s="221"/>
      <c r="F27" s="221"/>
      <c r="G27" s="221"/>
      <c r="H27" s="221"/>
      <c r="I27" s="221"/>
      <c r="J27" s="221"/>
      <c r="K27" s="221"/>
      <c r="L27" s="221"/>
      <c r="M27" s="221"/>
      <c r="N27" s="221"/>
      <c r="O27" s="221"/>
      <c r="P27" s="221"/>
      <c r="Q27" s="221"/>
      <c r="R27" s="221"/>
      <c r="S27" s="221"/>
      <c r="T27" s="242"/>
      <c r="U27" s="221"/>
      <c r="V27" s="221"/>
      <c r="W27" s="230"/>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row>
    <row r="28" spans="1:46" ht="12.75" customHeight="1" x14ac:dyDescent="0.2">
      <c r="A28" s="242"/>
      <c r="B28" s="221"/>
      <c r="C28" s="221"/>
      <c r="D28" s="221"/>
      <c r="E28" s="221"/>
      <c r="F28" s="221"/>
      <c r="G28" s="221"/>
      <c r="H28" s="221"/>
      <c r="I28" s="221"/>
      <c r="J28" s="221"/>
      <c r="K28" s="221"/>
      <c r="L28" s="221"/>
      <c r="M28" s="221"/>
      <c r="N28" s="221"/>
      <c r="O28" s="221"/>
      <c r="P28" s="221"/>
      <c r="Q28" s="221"/>
      <c r="R28" s="221"/>
      <c r="S28" s="221"/>
      <c r="T28" s="242"/>
      <c r="U28" s="221"/>
      <c r="V28" s="221"/>
      <c r="W28" s="230"/>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row>
    <row r="29" spans="1:46" ht="12.75" customHeight="1" x14ac:dyDescent="0.2">
      <c r="A29" s="242"/>
      <c r="B29" s="221"/>
      <c r="C29" s="221"/>
      <c r="D29" s="221"/>
      <c r="E29" s="221"/>
      <c r="F29" s="221"/>
      <c r="G29" s="221"/>
      <c r="H29" s="221"/>
      <c r="I29" s="221"/>
      <c r="J29" s="221"/>
      <c r="K29" s="221"/>
      <c r="L29" s="221"/>
      <c r="M29" s="221"/>
      <c r="N29" s="221"/>
      <c r="O29" s="221"/>
      <c r="P29" s="221"/>
      <c r="Q29" s="221"/>
      <c r="R29" s="221"/>
      <c r="S29" s="221"/>
      <c r="T29" s="242"/>
      <c r="U29" s="221"/>
      <c r="V29" s="221"/>
      <c r="W29" s="230"/>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row>
    <row r="30" spans="1:46" ht="12.75" customHeight="1" x14ac:dyDescent="0.2">
      <c r="A30" s="242"/>
      <c r="B30" s="221"/>
      <c r="C30" s="221"/>
      <c r="D30" s="221"/>
      <c r="E30" s="221"/>
      <c r="F30" s="221"/>
      <c r="G30" s="221"/>
      <c r="H30" s="221"/>
      <c r="I30" s="221"/>
      <c r="J30" s="221"/>
      <c r="K30" s="221"/>
      <c r="L30" s="221"/>
      <c r="M30" s="221"/>
      <c r="N30" s="221"/>
      <c r="O30" s="221"/>
      <c r="P30" s="221"/>
      <c r="Q30" s="221"/>
      <c r="R30" s="221"/>
      <c r="S30" s="221"/>
      <c r="T30" s="242"/>
      <c r="U30" s="221"/>
      <c r="V30" s="221"/>
      <c r="W30" s="230"/>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row>
    <row r="31" spans="1:46" ht="12.75" customHeight="1" x14ac:dyDescent="0.2">
      <c r="A31" s="242"/>
      <c r="B31" s="221"/>
      <c r="C31" s="221"/>
      <c r="D31" s="221"/>
      <c r="E31" s="221"/>
      <c r="F31" s="221"/>
      <c r="G31" s="221"/>
      <c r="H31" s="221"/>
      <c r="I31" s="221"/>
      <c r="J31" s="221"/>
      <c r="K31" s="221"/>
      <c r="L31" s="221"/>
      <c r="M31" s="221"/>
      <c r="N31" s="221"/>
      <c r="O31" s="221"/>
      <c r="P31" s="221"/>
      <c r="Q31" s="221"/>
      <c r="R31" s="221"/>
      <c r="S31" s="221"/>
      <c r="T31" s="242"/>
      <c r="U31" s="221"/>
      <c r="V31" s="221"/>
      <c r="W31" s="230"/>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row>
    <row r="32" spans="1:46" ht="12.75" customHeight="1" x14ac:dyDescent="0.2">
      <c r="A32" s="242"/>
      <c r="B32" s="221"/>
      <c r="C32" s="221"/>
      <c r="D32" s="221"/>
      <c r="E32" s="221"/>
      <c r="F32" s="221"/>
      <c r="G32" s="221"/>
      <c r="H32" s="221"/>
      <c r="I32" s="221"/>
      <c r="J32" s="221"/>
      <c r="K32" s="221"/>
      <c r="L32" s="221"/>
      <c r="M32" s="221"/>
      <c r="N32" s="221"/>
      <c r="O32" s="221"/>
      <c r="P32" s="221"/>
      <c r="Q32" s="221"/>
      <c r="R32" s="221"/>
      <c r="S32" s="221"/>
      <c r="T32" s="242"/>
      <c r="U32" s="221"/>
      <c r="V32" s="221"/>
      <c r="W32" s="230"/>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row>
    <row r="33" spans="1:46" ht="12.75" customHeight="1" x14ac:dyDescent="0.2">
      <c r="A33" s="242"/>
      <c r="B33" s="221"/>
      <c r="C33" s="221"/>
      <c r="D33" s="221"/>
      <c r="E33" s="221"/>
      <c r="F33" s="221"/>
      <c r="G33" s="221"/>
      <c r="H33" s="221"/>
      <c r="I33" s="221"/>
      <c r="J33" s="221"/>
      <c r="K33" s="221"/>
      <c r="L33" s="221"/>
      <c r="M33" s="221"/>
      <c r="N33" s="221"/>
      <c r="O33" s="221"/>
      <c r="P33" s="221"/>
      <c r="Q33" s="221"/>
      <c r="R33" s="221"/>
      <c r="S33" s="221"/>
      <c r="T33" s="242"/>
      <c r="U33" s="221"/>
      <c r="V33" s="221"/>
      <c r="W33" s="230"/>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row>
    <row r="34" spans="1:46" ht="12.75" customHeight="1" x14ac:dyDescent="0.2">
      <c r="A34" s="242"/>
      <c r="B34" s="221"/>
      <c r="C34" s="221"/>
      <c r="D34" s="221"/>
      <c r="E34" s="221"/>
      <c r="F34" s="221"/>
      <c r="G34" s="221"/>
      <c r="H34" s="221"/>
      <c r="I34" s="221"/>
      <c r="J34" s="221"/>
      <c r="K34" s="221"/>
      <c r="L34" s="221"/>
      <c r="M34" s="221"/>
      <c r="N34" s="221"/>
      <c r="O34" s="221"/>
      <c r="P34" s="221"/>
      <c r="Q34" s="221"/>
      <c r="R34" s="221"/>
      <c r="S34" s="221"/>
      <c r="T34" s="242"/>
      <c r="U34" s="221"/>
      <c r="V34" s="221"/>
      <c r="W34" s="230"/>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row>
    <row r="35" spans="1:46" ht="12.75" customHeight="1" x14ac:dyDescent="0.2">
      <c r="A35" s="242"/>
      <c r="B35" s="221"/>
      <c r="C35" s="221"/>
      <c r="D35" s="221"/>
      <c r="E35" s="221"/>
      <c r="F35" s="221"/>
      <c r="G35" s="221"/>
      <c r="H35" s="221"/>
      <c r="I35" s="221"/>
      <c r="J35" s="221"/>
      <c r="K35" s="221"/>
      <c r="L35" s="221"/>
      <c r="M35" s="221"/>
      <c r="N35" s="221"/>
      <c r="O35" s="221"/>
      <c r="P35" s="221"/>
      <c r="Q35" s="221"/>
      <c r="R35" s="221"/>
      <c r="S35" s="221"/>
      <c r="T35" s="242"/>
      <c r="U35" s="221"/>
      <c r="V35" s="221"/>
      <c r="W35" s="230"/>
      <c r="X35" s="221"/>
      <c r="Y35" s="221"/>
      <c r="Z35" s="221"/>
      <c r="AA35" s="221"/>
      <c r="AB35" s="221"/>
      <c r="AC35" s="221"/>
      <c r="AD35" s="221"/>
      <c r="AE35" s="221"/>
      <c r="AF35" s="221"/>
      <c r="AG35" s="221"/>
      <c r="AH35" s="221"/>
      <c r="AI35" s="221"/>
      <c r="AJ35" s="221"/>
      <c r="AK35" s="221"/>
      <c r="AL35" s="221"/>
      <c r="AM35" s="221"/>
      <c r="AN35" s="221"/>
      <c r="AO35" s="221"/>
      <c r="AP35" s="221"/>
      <c r="AQ35" s="221"/>
      <c r="AR35" s="221"/>
      <c r="AS35" s="221"/>
      <c r="AT35" s="221"/>
    </row>
    <row r="36" spans="1:46" ht="12.75" customHeight="1" x14ac:dyDescent="0.2">
      <c r="A36" s="242"/>
      <c r="B36" s="221"/>
      <c r="C36" s="221"/>
      <c r="D36" s="221"/>
      <c r="E36" s="221"/>
      <c r="F36" s="221"/>
      <c r="G36" s="221"/>
      <c r="H36" s="221"/>
      <c r="I36" s="221"/>
      <c r="J36" s="221"/>
      <c r="K36" s="221"/>
      <c r="L36" s="221"/>
      <c r="M36" s="221"/>
      <c r="N36" s="221"/>
      <c r="O36" s="221"/>
      <c r="P36" s="221"/>
      <c r="Q36" s="221"/>
      <c r="R36" s="221"/>
      <c r="S36" s="221"/>
      <c r="T36" s="242"/>
      <c r="U36" s="221"/>
      <c r="V36" s="221"/>
      <c r="W36" s="230"/>
      <c r="X36" s="221"/>
      <c r="Y36" s="221"/>
      <c r="Z36" s="221"/>
      <c r="AA36" s="221"/>
      <c r="AB36" s="221"/>
      <c r="AC36" s="221"/>
      <c r="AD36" s="221"/>
      <c r="AE36" s="221"/>
      <c r="AF36" s="221"/>
      <c r="AG36" s="221"/>
      <c r="AH36" s="221"/>
      <c r="AI36" s="221"/>
      <c r="AJ36" s="221"/>
      <c r="AK36" s="221"/>
      <c r="AL36" s="221"/>
      <c r="AM36" s="221"/>
      <c r="AN36" s="221"/>
      <c r="AO36" s="221"/>
      <c r="AP36" s="221"/>
      <c r="AQ36" s="221"/>
      <c r="AR36" s="221"/>
      <c r="AS36" s="221"/>
      <c r="AT36" s="221"/>
    </row>
    <row r="37" spans="1:46" ht="12.75" customHeight="1" x14ac:dyDescent="0.2">
      <c r="A37" s="242"/>
      <c r="B37" s="221"/>
      <c r="C37" s="221"/>
      <c r="D37" s="221"/>
      <c r="E37" s="221"/>
      <c r="F37" s="221"/>
      <c r="G37" s="221"/>
      <c r="H37" s="221"/>
      <c r="I37" s="221"/>
      <c r="J37" s="221"/>
      <c r="K37" s="221"/>
      <c r="L37" s="221"/>
      <c r="M37" s="221"/>
      <c r="N37" s="221"/>
      <c r="O37" s="221"/>
      <c r="P37" s="221"/>
      <c r="Q37" s="221"/>
      <c r="R37" s="221"/>
      <c r="S37" s="221"/>
      <c r="T37" s="242"/>
      <c r="U37" s="221"/>
      <c r="V37" s="221"/>
      <c r="W37" s="230"/>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row>
    <row r="38" spans="1:46" ht="12.75" customHeight="1" x14ac:dyDescent="0.2">
      <c r="A38" s="242"/>
      <c r="B38" s="221"/>
      <c r="C38" s="221"/>
      <c r="D38" s="221"/>
      <c r="E38" s="221"/>
      <c r="F38" s="221"/>
      <c r="G38" s="221"/>
      <c r="H38" s="221"/>
      <c r="I38" s="221"/>
      <c r="J38" s="221"/>
      <c r="K38" s="221"/>
      <c r="L38" s="221"/>
      <c r="M38" s="221"/>
      <c r="N38" s="221"/>
      <c r="O38" s="221"/>
      <c r="P38" s="221"/>
      <c r="Q38" s="221"/>
      <c r="R38" s="221"/>
      <c r="S38" s="221"/>
      <c r="T38" s="242"/>
      <c r="U38" s="221"/>
      <c r="V38" s="221"/>
      <c r="W38" s="230"/>
      <c r="X38" s="221"/>
      <c r="Y38" s="221"/>
      <c r="Z38" s="221"/>
      <c r="AA38" s="221"/>
      <c r="AB38" s="221"/>
      <c r="AC38" s="221"/>
      <c r="AD38" s="221"/>
      <c r="AE38" s="221"/>
      <c r="AF38" s="221"/>
      <c r="AG38" s="221"/>
      <c r="AH38" s="221"/>
      <c r="AI38" s="221"/>
      <c r="AJ38" s="221"/>
      <c r="AK38" s="221"/>
      <c r="AL38" s="221"/>
      <c r="AM38" s="221"/>
      <c r="AN38" s="221"/>
      <c r="AO38" s="221"/>
      <c r="AP38" s="221"/>
      <c r="AQ38" s="221"/>
      <c r="AR38" s="221"/>
      <c r="AS38" s="221"/>
      <c r="AT38" s="221"/>
    </row>
    <row r="39" spans="1:46" ht="12.75" customHeight="1" x14ac:dyDescent="0.2">
      <c r="A39" s="242"/>
      <c r="B39" s="221"/>
      <c r="C39" s="221"/>
      <c r="D39" s="221"/>
      <c r="E39" s="221"/>
      <c r="F39" s="221"/>
      <c r="G39" s="221"/>
      <c r="H39" s="221"/>
      <c r="I39" s="221"/>
      <c r="J39" s="221"/>
      <c r="K39" s="221"/>
      <c r="L39" s="221"/>
      <c r="M39" s="221"/>
      <c r="N39" s="221"/>
      <c r="O39" s="221"/>
      <c r="P39" s="221"/>
      <c r="Q39" s="221"/>
      <c r="R39" s="221"/>
      <c r="S39" s="221"/>
      <c r="T39" s="242"/>
      <c r="U39" s="221"/>
      <c r="V39" s="221"/>
      <c r="W39" s="230"/>
      <c r="X39" s="221"/>
      <c r="Y39" s="221"/>
      <c r="Z39" s="221"/>
      <c r="AA39" s="221"/>
      <c r="AB39" s="221"/>
      <c r="AC39" s="221"/>
      <c r="AD39" s="221"/>
      <c r="AE39" s="221"/>
      <c r="AF39" s="221"/>
      <c r="AG39" s="221"/>
      <c r="AH39" s="221"/>
      <c r="AI39" s="221"/>
      <c r="AJ39" s="221"/>
      <c r="AK39" s="221"/>
      <c r="AL39" s="221"/>
      <c r="AM39" s="221"/>
      <c r="AN39" s="221"/>
      <c r="AO39" s="221"/>
      <c r="AP39" s="221"/>
      <c r="AQ39" s="221"/>
      <c r="AR39" s="221"/>
      <c r="AS39" s="221"/>
      <c r="AT39" s="221"/>
    </row>
    <row r="40" spans="1:46" ht="12.75" customHeight="1" x14ac:dyDescent="0.2">
      <c r="A40" s="242"/>
      <c r="B40" s="221"/>
      <c r="C40" s="221"/>
      <c r="D40" s="221"/>
      <c r="E40" s="221"/>
      <c r="F40" s="221"/>
      <c r="G40" s="221"/>
      <c r="H40" s="221"/>
      <c r="I40" s="221"/>
      <c r="J40" s="221"/>
      <c r="K40" s="221"/>
      <c r="L40" s="221"/>
      <c r="M40" s="221"/>
      <c r="N40" s="221"/>
      <c r="O40" s="221"/>
      <c r="P40" s="221"/>
      <c r="Q40" s="221"/>
      <c r="R40" s="221"/>
      <c r="S40" s="221"/>
      <c r="T40" s="242"/>
      <c r="U40" s="221"/>
      <c r="V40" s="221"/>
      <c r="W40" s="230"/>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row>
    <row r="41" spans="1:46" ht="12.75" customHeight="1" x14ac:dyDescent="0.2">
      <c r="A41" s="242"/>
      <c r="B41" s="221"/>
      <c r="C41" s="221"/>
      <c r="D41" s="221"/>
      <c r="E41" s="221"/>
      <c r="F41" s="221"/>
      <c r="G41" s="221"/>
      <c r="H41" s="221"/>
      <c r="I41" s="221"/>
      <c r="J41" s="221"/>
      <c r="K41" s="221"/>
      <c r="L41" s="221"/>
      <c r="M41" s="221"/>
      <c r="N41" s="221"/>
      <c r="O41" s="221"/>
      <c r="P41" s="221"/>
      <c r="Q41" s="221"/>
      <c r="R41" s="221"/>
      <c r="S41" s="221"/>
      <c r="T41" s="242"/>
      <c r="U41" s="221"/>
      <c r="V41" s="221"/>
      <c r="W41" s="230"/>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21"/>
    </row>
    <row r="42" spans="1:46" ht="12.75" customHeight="1" x14ac:dyDescent="0.2">
      <c r="A42" s="242"/>
      <c r="B42" s="221"/>
      <c r="C42" s="221"/>
      <c r="D42" s="221"/>
      <c r="E42" s="221"/>
      <c r="F42" s="221"/>
      <c r="G42" s="221"/>
      <c r="H42" s="221"/>
      <c r="I42" s="221"/>
      <c r="J42" s="221"/>
      <c r="K42" s="221"/>
      <c r="L42" s="221"/>
      <c r="M42" s="221"/>
      <c r="N42" s="221"/>
      <c r="O42" s="221"/>
      <c r="P42" s="221"/>
      <c r="Q42" s="221"/>
      <c r="R42" s="221"/>
      <c r="S42" s="221"/>
      <c r="T42" s="242"/>
      <c r="U42" s="221"/>
      <c r="V42" s="221"/>
      <c r="W42" s="230"/>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row>
    <row r="43" spans="1:46" ht="12.75" customHeight="1" x14ac:dyDescent="0.2">
      <c r="A43" s="242"/>
      <c r="B43" s="221"/>
      <c r="C43" s="221"/>
      <c r="D43" s="221"/>
      <c r="E43" s="221"/>
      <c r="F43" s="221"/>
      <c r="G43" s="221"/>
      <c r="H43" s="221"/>
      <c r="I43" s="221"/>
      <c r="J43" s="221"/>
      <c r="K43" s="221"/>
      <c r="L43" s="221"/>
      <c r="M43" s="221"/>
      <c r="N43" s="221"/>
      <c r="O43" s="221"/>
      <c r="P43" s="221"/>
      <c r="Q43" s="221"/>
      <c r="R43" s="221"/>
      <c r="S43" s="221"/>
      <c r="T43" s="242"/>
      <c r="U43" s="221"/>
      <c r="V43" s="221"/>
      <c r="W43" s="230"/>
      <c r="X43" s="221"/>
      <c r="Y43" s="221"/>
      <c r="Z43" s="221"/>
      <c r="AA43" s="221"/>
      <c r="AB43" s="221"/>
      <c r="AC43" s="221"/>
      <c r="AD43" s="221"/>
      <c r="AE43" s="221"/>
      <c r="AF43" s="221"/>
      <c r="AG43" s="221"/>
      <c r="AH43" s="221"/>
      <c r="AI43" s="221"/>
      <c r="AJ43" s="221"/>
      <c r="AK43" s="221"/>
      <c r="AL43" s="221"/>
      <c r="AM43" s="221"/>
      <c r="AN43" s="221"/>
      <c r="AO43" s="221"/>
      <c r="AP43" s="221"/>
      <c r="AQ43" s="221"/>
      <c r="AR43" s="221"/>
      <c r="AS43" s="221"/>
      <c r="AT43" s="221"/>
    </row>
    <row r="44" spans="1:46" ht="12.75" customHeight="1" x14ac:dyDescent="0.2">
      <c r="A44" s="242"/>
      <c r="B44" s="221"/>
      <c r="C44" s="221"/>
      <c r="D44" s="221"/>
      <c r="E44" s="221"/>
      <c r="F44" s="221"/>
      <c r="G44" s="221"/>
      <c r="H44" s="221"/>
      <c r="I44" s="221"/>
      <c r="J44" s="221"/>
      <c r="K44" s="221"/>
      <c r="L44" s="221"/>
      <c r="M44" s="221"/>
      <c r="N44" s="221"/>
      <c r="O44" s="221"/>
      <c r="P44" s="221"/>
      <c r="Q44" s="221"/>
      <c r="R44" s="221"/>
      <c r="S44" s="221"/>
      <c r="T44" s="242"/>
      <c r="U44" s="221"/>
      <c r="V44" s="221"/>
      <c r="W44" s="230"/>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row>
    <row r="45" spans="1:46" ht="12.75" customHeight="1" x14ac:dyDescent="0.2">
      <c r="A45" s="242"/>
      <c r="B45" s="221"/>
      <c r="C45" s="221"/>
      <c r="D45" s="221"/>
      <c r="E45" s="221"/>
      <c r="F45" s="221"/>
      <c r="G45" s="221"/>
      <c r="H45" s="221"/>
      <c r="I45" s="221"/>
      <c r="J45" s="221"/>
      <c r="K45" s="221"/>
      <c r="L45" s="221"/>
      <c r="M45" s="221"/>
      <c r="N45" s="221"/>
      <c r="O45" s="221"/>
      <c r="P45" s="221"/>
      <c r="Q45" s="221"/>
      <c r="R45" s="221"/>
      <c r="S45" s="221"/>
      <c r="T45" s="242"/>
      <c r="U45" s="221"/>
      <c r="V45" s="221"/>
      <c r="W45" s="230"/>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row>
    <row r="46" spans="1:46" ht="12.75" customHeight="1" x14ac:dyDescent="0.2">
      <c r="A46" s="242"/>
      <c r="B46" s="221"/>
      <c r="C46" s="221"/>
      <c r="D46" s="221"/>
      <c r="E46" s="221"/>
      <c r="F46" s="221"/>
      <c r="G46" s="221"/>
      <c r="H46" s="221"/>
      <c r="I46" s="221"/>
      <c r="J46" s="221"/>
      <c r="K46" s="221"/>
      <c r="L46" s="221"/>
      <c r="M46" s="221"/>
      <c r="N46" s="221"/>
      <c r="O46" s="221"/>
      <c r="P46" s="221"/>
      <c r="Q46" s="221"/>
      <c r="R46" s="221"/>
      <c r="S46" s="221"/>
      <c r="T46" s="242"/>
      <c r="U46" s="221"/>
      <c r="V46" s="221"/>
      <c r="W46" s="230"/>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row>
    <row r="47" spans="1:46" ht="12.75" customHeight="1" x14ac:dyDescent="0.2">
      <c r="A47" s="242"/>
      <c r="B47" s="221"/>
      <c r="C47" s="221"/>
      <c r="D47" s="221"/>
      <c r="E47" s="221"/>
      <c r="F47" s="221"/>
      <c r="G47" s="221"/>
      <c r="H47" s="221"/>
      <c r="I47" s="221"/>
      <c r="J47" s="221"/>
      <c r="K47" s="221"/>
      <c r="L47" s="221"/>
      <c r="M47" s="221"/>
      <c r="N47" s="221"/>
      <c r="O47" s="221"/>
      <c r="P47" s="221"/>
      <c r="Q47" s="221"/>
      <c r="R47" s="221"/>
      <c r="S47" s="221"/>
      <c r="T47" s="242"/>
      <c r="U47" s="221"/>
      <c r="V47" s="221"/>
      <c r="W47" s="230"/>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row>
    <row r="48" spans="1:46" ht="12.75" customHeight="1" x14ac:dyDescent="0.2">
      <c r="A48" s="242"/>
      <c r="B48" s="221"/>
      <c r="C48" s="221"/>
      <c r="D48" s="221"/>
      <c r="E48" s="221"/>
      <c r="F48" s="221"/>
      <c r="G48" s="221"/>
      <c r="H48" s="221"/>
      <c r="I48" s="221"/>
      <c r="J48" s="221"/>
      <c r="K48" s="221"/>
      <c r="L48" s="221"/>
      <c r="M48" s="221"/>
      <c r="N48" s="221"/>
      <c r="O48" s="221"/>
      <c r="P48" s="221"/>
      <c r="Q48" s="221"/>
      <c r="R48" s="221"/>
      <c r="S48" s="221"/>
      <c r="T48" s="242"/>
      <c r="U48" s="221"/>
      <c r="V48" s="221"/>
      <c r="W48" s="230"/>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row>
    <row r="49" spans="1:46" ht="12.75" customHeight="1" x14ac:dyDescent="0.2">
      <c r="A49" s="242"/>
      <c r="B49" s="221"/>
      <c r="C49" s="221"/>
      <c r="D49" s="221"/>
      <c r="E49" s="221"/>
      <c r="F49" s="221"/>
      <c r="G49" s="221"/>
      <c r="H49" s="221"/>
      <c r="I49" s="221"/>
      <c r="J49" s="221"/>
      <c r="K49" s="221"/>
      <c r="L49" s="221"/>
      <c r="M49" s="221"/>
      <c r="N49" s="221"/>
      <c r="O49" s="221"/>
      <c r="P49" s="221"/>
      <c r="Q49" s="221"/>
      <c r="R49" s="221"/>
      <c r="S49" s="221"/>
      <c r="T49" s="242"/>
      <c r="U49" s="221"/>
      <c r="V49" s="221"/>
      <c r="W49" s="230"/>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row>
    <row r="50" spans="1:46" ht="12.75" customHeight="1" x14ac:dyDescent="0.2">
      <c r="A50" s="242"/>
      <c r="B50" s="221"/>
      <c r="C50" s="221"/>
      <c r="D50" s="221"/>
      <c r="E50" s="221"/>
      <c r="F50" s="221"/>
      <c r="G50" s="221"/>
      <c r="H50" s="221"/>
      <c r="I50" s="221"/>
      <c r="J50" s="221"/>
      <c r="K50" s="221"/>
      <c r="L50" s="221" t="s">
        <v>218</v>
      </c>
      <c r="M50" s="221"/>
      <c r="N50" s="221"/>
      <c r="O50" s="221"/>
      <c r="P50" s="221"/>
      <c r="Q50" s="221"/>
      <c r="R50" s="221"/>
      <c r="S50" s="221"/>
      <c r="T50" s="242"/>
      <c r="U50" s="221"/>
      <c r="V50" s="221"/>
      <c r="W50" s="230"/>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row>
    <row r="51" spans="1:46" ht="12.75" customHeight="1" x14ac:dyDescent="0.2">
      <c r="A51" s="242"/>
      <c r="B51" s="221"/>
      <c r="C51" s="221"/>
      <c r="D51" s="221"/>
      <c r="E51" s="221"/>
      <c r="F51" s="221"/>
      <c r="G51" s="221"/>
      <c r="H51" s="221"/>
      <c r="I51" s="221"/>
      <c r="J51" s="221"/>
      <c r="K51" s="221"/>
      <c r="L51" s="221" t="s">
        <v>219</v>
      </c>
      <c r="M51" s="221"/>
      <c r="N51" s="221"/>
      <c r="O51" s="221"/>
      <c r="P51" s="221"/>
      <c r="Q51" s="221"/>
      <c r="R51" s="221"/>
      <c r="S51" s="221"/>
      <c r="T51" s="242"/>
      <c r="U51" s="221"/>
      <c r="V51" s="221"/>
      <c r="W51" s="230"/>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row>
    <row r="52" spans="1:46" ht="12.75" customHeight="1" x14ac:dyDescent="0.2">
      <c r="A52" s="242"/>
      <c r="B52" s="221"/>
      <c r="C52" s="221"/>
      <c r="D52" s="221"/>
      <c r="E52" s="221"/>
      <c r="F52" s="221"/>
      <c r="G52" s="221"/>
      <c r="H52" s="221"/>
      <c r="I52" s="221"/>
      <c r="J52" s="221"/>
      <c r="K52" s="221"/>
      <c r="L52" s="221"/>
      <c r="M52" s="221"/>
      <c r="N52" s="221"/>
      <c r="O52" s="221"/>
      <c r="P52" s="221"/>
      <c r="Q52" s="221"/>
      <c r="R52" s="221"/>
      <c r="S52" s="221"/>
      <c r="T52" s="242"/>
      <c r="U52" s="221"/>
      <c r="V52" s="221"/>
      <c r="W52" s="230"/>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row>
    <row r="53" spans="1:46" ht="12.75" customHeight="1" x14ac:dyDescent="0.2">
      <c r="A53" s="242"/>
      <c r="B53" s="221"/>
      <c r="C53" s="221"/>
      <c r="D53" s="221"/>
      <c r="E53" s="221"/>
      <c r="F53" s="221"/>
      <c r="G53" s="221"/>
      <c r="H53" s="221"/>
      <c r="I53" s="221"/>
      <c r="J53" s="221"/>
      <c r="K53" s="221"/>
      <c r="L53" s="221"/>
      <c r="M53" s="221"/>
      <c r="N53" s="221"/>
      <c r="O53" s="221"/>
      <c r="P53" s="221"/>
      <c r="Q53" s="221"/>
      <c r="R53" s="221"/>
      <c r="S53" s="221"/>
      <c r="T53" s="242"/>
      <c r="U53" s="221"/>
      <c r="V53" s="221"/>
      <c r="W53" s="230"/>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row>
    <row r="54" spans="1:46" ht="12.75" customHeight="1" x14ac:dyDescent="0.2">
      <c r="A54" s="242"/>
      <c r="B54" s="221"/>
      <c r="C54" s="221"/>
      <c r="D54" s="221"/>
      <c r="E54" s="221"/>
      <c r="F54" s="221"/>
      <c r="G54" s="221"/>
      <c r="H54" s="221"/>
      <c r="I54" s="221"/>
      <c r="J54" s="221"/>
      <c r="K54" s="221"/>
      <c r="L54" s="221"/>
      <c r="M54" s="221"/>
      <c r="N54" s="221"/>
      <c r="O54" s="221"/>
      <c r="P54" s="221"/>
      <c r="Q54" s="221"/>
      <c r="R54" s="221"/>
      <c r="S54" s="221"/>
      <c r="T54" s="242"/>
      <c r="U54" s="221"/>
      <c r="V54" s="221"/>
      <c r="W54" s="230"/>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row>
    <row r="55" spans="1:46" ht="12.75" customHeight="1" x14ac:dyDescent="0.2">
      <c r="A55" s="242"/>
      <c r="B55" s="221" t="s">
        <v>220</v>
      </c>
      <c r="C55" s="221"/>
      <c r="D55" s="221"/>
      <c r="E55" s="221"/>
      <c r="F55" s="221"/>
      <c r="G55" s="221"/>
      <c r="H55" s="221"/>
      <c r="I55" s="221"/>
      <c r="J55" s="221"/>
      <c r="K55" s="221"/>
      <c r="L55" s="221"/>
      <c r="M55" s="221"/>
      <c r="N55" s="221"/>
      <c r="O55" s="221"/>
      <c r="P55" s="221"/>
      <c r="Q55" s="221"/>
      <c r="R55" s="221"/>
      <c r="S55" s="221"/>
      <c r="T55" s="242"/>
      <c r="U55" s="221"/>
      <c r="V55" s="221"/>
      <c r="W55" s="230"/>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21"/>
    </row>
    <row r="56" spans="1:46" ht="12.75" customHeight="1" x14ac:dyDescent="0.2">
      <c r="A56" s="242"/>
      <c r="B56" s="221"/>
      <c r="C56" s="221"/>
      <c r="D56" s="221"/>
      <c r="E56" s="221"/>
      <c r="F56" s="221"/>
      <c r="G56" s="221"/>
      <c r="H56" s="221"/>
      <c r="I56" s="221"/>
      <c r="J56" s="221"/>
      <c r="K56" s="221"/>
      <c r="L56" s="221"/>
      <c r="M56" s="221"/>
      <c r="N56" s="221"/>
      <c r="O56" s="221"/>
      <c r="P56" s="221"/>
      <c r="Q56" s="221"/>
      <c r="R56" s="221"/>
      <c r="S56" s="221"/>
      <c r="T56" s="242"/>
      <c r="U56" s="221"/>
      <c r="V56" s="221"/>
      <c r="W56" s="230"/>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21"/>
    </row>
    <row r="57" spans="1:46" ht="12.75" customHeight="1" x14ac:dyDescent="0.2">
      <c r="A57" s="242"/>
      <c r="B57" s="221"/>
      <c r="C57" s="221"/>
      <c r="D57" s="221"/>
      <c r="E57" s="221"/>
      <c r="F57" s="221"/>
      <c r="G57" s="221"/>
      <c r="H57" s="221"/>
      <c r="I57" s="221"/>
      <c r="J57" s="221"/>
      <c r="K57" s="221"/>
      <c r="L57" s="221"/>
      <c r="M57" s="221"/>
      <c r="N57" s="221"/>
      <c r="O57" s="221"/>
      <c r="P57" s="221"/>
      <c r="Q57" s="221"/>
      <c r="R57" s="221"/>
      <c r="S57" s="221"/>
      <c r="T57" s="242"/>
      <c r="U57" s="221"/>
      <c r="V57" s="221"/>
      <c r="W57" s="230"/>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row>
    <row r="58" spans="1:46" ht="12.75" customHeight="1" x14ac:dyDescent="0.2">
      <c r="A58" s="242"/>
      <c r="B58" s="221"/>
      <c r="C58" s="221"/>
      <c r="D58" s="221"/>
      <c r="E58" s="221"/>
      <c r="F58" s="221"/>
      <c r="G58" s="221"/>
      <c r="H58" s="221"/>
      <c r="I58" s="221"/>
      <c r="J58" s="221"/>
      <c r="K58" s="221"/>
      <c r="L58" s="221"/>
      <c r="M58" s="221"/>
      <c r="N58" s="221"/>
      <c r="O58" s="221"/>
      <c r="P58" s="221"/>
      <c r="Q58" s="221"/>
      <c r="R58" s="221"/>
      <c r="S58" s="221"/>
      <c r="T58" s="242"/>
      <c r="U58" s="221" t="s">
        <v>221</v>
      </c>
      <c r="V58" s="221"/>
      <c r="W58" s="230"/>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row>
    <row r="59" spans="1:46" ht="12.75" customHeight="1" x14ac:dyDescent="0.2">
      <c r="A59" s="242"/>
      <c r="B59" s="221"/>
      <c r="C59" s="221"/>
      <c r="D59" s="221"/>
      <c r="E59" s="221"/>
      <c r="F59" s="221"/>
      <c r="G59" s="221"/>
      <c r="H59" s="221"/>
      <c r="I59" s="221"/>
      <c r="J59" s="221"/>
      <c r="K59" s="221"/>
      <c r="L59" s="221"/>
      <c r="M59" s="221"/>
      <c r="N59" s="221"/>
      <c r="O59" s="221"/>
      <c r="P59" s="221"/>
      <c r="Q59" s="221"/>
      <c r="R59" s="221"/>
      <c r="S59" s="221"/>
      <c r="T59" s="242"/>
      <c r="U59" s="221" t="s">
        <v>222</v>
      </c>
      <c r="V59" s="221"/>
      <c r="W59" s="230"/>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21"/>
    </row>
    <row r="60" spans="1:46" ht="12.75" customHeight="1" x14ac:dyDescent="0.2">
      <c r="A60" s="242"/>
      <c r="B60" s="221"/>
      <c r="C60" s="221"/>
      <c r="D60" s="221"/>
      <c r="E60" s="221"/>
      <c r="F60" s="221"/>
      <c r="G60" s="221"/>
      <c r="H60" s="221"/>
      <c r="I60" s="221"/>
      <c r="J60" s="221"/>
      <c r="K60" s="221"/>
      <c r="L60" s="221"/>
      <c r="M60" s="221"/>
      <c r="N60" s="221"/>
      <c r="O60" s="221"/>
      <c r="P60" s="221"/>
      <c r="Q60" s="221"/>
      <c r="R60" s="221"/>
      <c r="S60" s="221"/>
      <c r="T60" s="242"/>
      <c r="U60" s="221"/>
      <c r="V60" s="221"/>
      <c r="W60" s="230"/>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21"/>
    </row>
    <row r="61" spans="1:46" ht="12.75" customHeight="1" x14ac:dyDescent="0.2">
      <c r="A61" s="242"/>
      <c r="B61" s="221"/>
      <c r="C61" s="221"/>
      <c r="D61" s="221"/>
      <c r="E61" s="221"/>
      <c r="F61" s="221"/>
      <c r="G61" s="221"/>
      <c r="H61" s="221"/>
      <c r="I61" s="221"/>
      <c r="J61" s="221"/>
      <c r="K61" s="221"/>
      <c r="L61" s="221"/>
      <c r="M61" s="221"/>
      <c r="N61" s="221"/>
      <c r="O61" s="221"/>
      <c r="P61" s="221"/>
      <c r="Q61" s="221"/>
      <c r="R61" s="221"/>
      <c r="S61" s="221"/>
      <c r="T61" s="242"/>
      <c r="U61" s="221"/>
      <c r="V61" s="221"/>
      <c r="W61" s="230"/>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row>
    <row r="62" spans="1:46" ht="12.75" customHeight="1" x14ac:dyDescent="0.2">
      <c r="A62" s="242"/>
      <c r="B62" s="221"/>
      <c r="C62" s="221"/>
      <c r="D62" s="221"/>
      <c r="E62" s="221"/>
      <c r="F62" s="221"/>
      <c r="G62" s="221"/>
      <c r="H62" s="221"/>
      <c r="I62" s="221"/>
      <c r="J62" s="221"/>
      <c r="K62" s="221"/>
      <c r="L62" s="221"/>
      <c r="M62" s="221"/>
      <c r="N62" s="221"/>
      <c r="O62" s="221"/>
      <c r="P62" s="221"/>
      <c r="Q62" s="221"/>
      <c r="R62" s="221"/>
      <c r="S62" s="221"/>
      <c r="T62" s="242"/>
      <c r="U62" s="221"/>
      <c r="V62" s="221"/>
      <c r="W62" s="230"/>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row>
    <row r="63" spans="1:46" ht="12.75" customHeight="1" x14ac:dyDescent="0.2">
      <c r="A63" s="242"/>
      <c r="B63" s="221"/>
      <c r="C63" s="221"/>
      <c r="D63" s="221"/>
      <c r="E63" s="221"/>
      <c r="F63" s="221"/>
      <c r="G63" s="221"/>
      <c r="H63" s="221"/>
      <c r="I63" s="221"/>
      <c r="J63" s="221"/>
      <c r="K63" s="221"/>
      <c r="L63" s="221"/>
      <c r="M63" s="221"/>
      <c r="N63" s="221"/>
      <c r="O63" s="221"/>
      <c r="P63" s="221"/>
      <c r="Q63" s="221"/>
      <c r="R63" s="221"/>
      <c r="S63" s="221"/>
      <c r="T63" s="242"/>
      <c r="U63" s="221"/>
      <c r="V63" s="221"/>
      <c r="W63" s="230"/>
      <c r="X63" s="221"/>
      <c r="Y63" s="221"/>
      <c r="Z63" s="221"/>
      <c r="AA63" s="221"/>
      <c r="AB63" s="221"/>
      <c r="AC63" s="221"/>
      <c r="AD63" s="221"/>
      <c r="AE63" s="221"/>
      <c r="AF63" s="221"/>
      <c r="AG63" s="221"/>
      <c r="AH63" s="221"/>
      <c r="AI63" s="221"/>
      <c r="AJ63" s="221"/>
      <c r="AK63" s="221"/>
      <c r="AL63" s="221"/>
      <c r="AM63" s="221"/>
      <c r="AN63" s="221"/>
      <c r="AO63" s="221"/>
      <c r="AP63" s="221"/>
      <c r="AQ63" s="221"/>
      <c r="AR63" s="221"/>
      <c r="AS63" s="221"/>
      <c r="AT63" s="221"/>
    </row>
    <row r="64" spans="1:46" ht="12.75" customHeight="1" x14ac:dyDescent="0.2">
      <c r="A64" s="242"/>
      <c r="B64" s="221"/>
      <c r="C64" s="221"/>
      <c r="D64" s="221"/>
      <c r="E64" s="221"/>
      <c r="F64" s="221"/>
      <c r="G64" s="221"/>
      <c r="H64" s="221"/>
      <c r="I64" s="221"/>
      <c r="J64" s="221"/>
      <c r="K64" s="221"/>
      <c r="L64" s="221"/>
      <c r="M64" s="221"/>
      <c r="N64" s="221"/>
      <c r="O64" s="221"/>
      <c r="P64" s="221"/>
      <c r="Q64" s="221"/>
      <c r="R64" s="221"/>
      <c r="S64" s="221"/>
      <c r="T64" s="242"/>
      <c r="U64" s="221"/>
      <c r="V64" s="221"/>
      <c r="W64" s="230"/>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row>
    <row r="65" spans="1:46" ht="12.75" customHeight="1" x14ac:dyDescent="0.2">
      <c r="A65" s="242"/>
      <c r="B65" s="221"/>
      <c r="C65" s="221"/>
      <c r="D65" s="221"/>
      <c r="E65" s="221"/>
      <c r="F65" s="221"/>
      <c r="G65" s="221"/>
      <c r="H65" s="221"/>
      <c r="I65" s="221"/>
      <c r="J65" s="221"/>
      <c r="K65" s="221"/>
      <c r="L65" s="221"/>
      <c r="M65" s="221"/>
      <c r="N65" s="221"/>
      <c r="O65" s="221"/>
      <c r="P65" s="221"/>
      <c r="Q65" s="221"/>
      <c r="R65" s="221"/>
      <c r="S65" s="221"/>
      <c r="T65" s="242"/>
      <c r="U65" s="221"/>
      <c r="V65" s="221"/>
      <c r="W65" s="230"/>
      <c r="X65" s="221"/>
      <c r="Y65" s="221"/>
      <c r="Z65" s="221"/>
      <c r="AA65" s="221"/>
      <c r="AB65" s="221"/>
      <c r="AC65" s="221"/>
      <c r="AD65" s="221"/>
      <c r="AE65" s="221"/>
      <c r="AF65" s="221"/>
      <c r="AG65" s="221"/>
      <c r="AH65" s="221"/>
      <c r="AI65" s="221"/>
      <c r="AJ65" s="221"/>
      <c r="AK65" s="221"/>
      <c r="AL65" s="221"/>
      <c r="AM65" s="221"/>
      <c r="AN65" s="221"/>
      <c r="AO65" s="221"/>
      <c r="AP65" s="221"/>
      <c r="AQ65" s="221"/>
      <c r="AR65" s="221"/>
      <c r="AS65" s="221"/>
      <c r="AT65" s="221"/>
    </row>
    <row r="66" spans="1:46" ht="12.75" customHeight="1" x14ac:dyDescent="0.2">
      <c r="A66" s="242"/>
      <c r="B66" s="221"/>
      <c r="C66" s="221"/>
      <c r="D66" s="221"/>
      <c r="E66" s="221"/>
      <c r="F66" s="221"/>
      <c r="G66" s="221"/>
      <c r="H66" s="221"/>
      <c r="I66" s="221"/>
      <c r="J66" s="221"/>
      <c r="K66" s="221"/>
      <c r="L66" s="221"/>
      <c r="M66" s="221"/>
      <c r="N66" s="221"/>
      <c r="O66" s="221"/>
      <c r="P66" s="221"/>
      <c r="Q66" s="221"/>
      <c r="R66" s="221"/>
      <c r="S66" s="221"/>
      <c r="T66" s="242"/>
      <c r="U66" s="221"/>
      <c r="V66" s="221"/>
      <c r="W66" s="230"/>
      <c r="X66" s="221"/>
      <c r="Y66" s="221"/>
      <c r="Z66" s="221"/>
      <c r="AA66" s="221"/>
      <c r="AB66" s="221"/>
      <c r="AC66" s="221"/>
      <c r="AD66" s="221"/>
      <c r="AE66" s="221"/>
      <c r="AF66" s="221"/>
      <c r="AG66" s="221"/>
      <c r="AH66" s="221"/>
      <c r="AI66" s="221"/>
      <c r="AJ66" s="221"/>
      <c r="AK66" s="221"/>
      <c r="AL66" s="221"/>
      <c r="AM66" s="221"/>
      <c r="AN66" s="221"/>
      <c r="AO66" s="221"/>
      <c r="AP66" s="221"/>
      <c r="AQ66" s="221"/>
      <c r="AR66" s="221"/>
      <c r="AS66" s="221"/>
      <c r="AT66" s="221"/>
    </row>
    <row r="67" spans="1:46" ht="12.75" customHeight="1" x14ac:dyDescent="0.2">
      <c r="A67" s="242"/>
      <c r="B67" s="221"/>
      <c r="C67" s="221"/>
      <c r="D67" s="221"/>
      <c r="E67" s="221"/>
      <c r="F67" s="221"/>
      <c r="G67" s="221"/>
      <c r="H67" s="221"/>
      <c r="I67" s="221"/>
      <c r="J67" s="221"/>
      <c r="K67" s="221"/>
      <c r="L67" s="221"/>
      <c r="M67" s="221"/>
      <c r="N67" s="221"/>
      <c r="O67" s="221"/>
      <c r="P67" s="221"/>
      <c r="Q67" s="221"/>
      <c r="R67" s="221"/>
      <c r="S67" s="221"/>
      <c r="T67" s="242"/>
      <c r="U67" s="221"/>
      <c r="V67" s="221"/>
      <c r="W67" s="230"/>
      <c r="X67" s="221"/>
      <c r="Y67" s="221"/>
      <c r="Z67" s="221"/>
      <c r="AA67" s="221"/>
      <c r="AB67" s="221"/>
      <c r="AC67" s="221"/>
      <c r="AD67" s="221"/>
      <c r="AE67" s="221"/>
      <c r="AF67" s="221"/>
      <c r="AG67" s="221"/>
      <c r="AH67" s="221"/>
      <c r="AI67" s="221"/>
      <c r="AJ67" s="221"/>
      <c r="AK67" s="221"/>
      <c r="AL67" s="221"/>
      <c r="AM67" s="221"/>
      <c r="AN67" s="221"/>
      <c r="AO67" s="221"/>
      <c r="AP67" s="221"/>
      <c r="AQ67" s="221"/>
      <c r="AR67" s="221"/>
      <c r="AS67" s="221"/>
      <c r="AT67" s="221"/>
    </row>
    <row r="68" spans="1:46" ht="12.75" customHeight="1" x14ac:dyDescent="0.2">
      <c r="A68" s="544"/>
      <c r="B68" s="225"/>
      <c r="C68" s="225"/>
      <c r="D68" s="225"/>
      <c r="E68" s="225"/>
      <c r="F68" s="225"/>
      <c r="G68" s="225"/>
      <c r="H68" s="225"/>
      <c r="I68" s="225"/>
      <c r="J68" s="225"/>
      <c r="K68" s="225"/>
      <c r="L68" s="225"/>
      <c r="M68" s="225"/>
      <c r="N68" s="225"/>
      <c r="O68" s="225"/>
      <c r="P68" s="225"/>
      <c r="Q68" s="225"/>
      <c r="R68" s="225"/>
      <c r="S68" s="225"/>
      <c r="T68" s="544"/>
      <c r="U68" s="225"/>
      <c r="V68" s="225"/>
      <c r="W68" s="231"/>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row>
    <row r="69" spans="1:46" ht="12.75" customHeight="1" x14ac:dyDescent="0.2">
      <c r="W69" s="26"/>
    </row>
    <row r="70" spans="1:46" ht="12.75" customHeight="1" x14ac:dyDescent="0.2">
      <c r="W70" s="26"/>
    </row>
    <row r="71" spans="1:46" ht="12.75" customHeight="1" x14ac:dyDescent="0.2">
      <c r="W71" s="26"/>
    </row>
    <row r="72" spans="1:46" ht="12.75" customHeight="1" x14ac:dyDescent="0.2">
      <c r="W72" s="26"/>
    </row>
    <row r="73" spans="1:46" ht="12.75" customHeight="1" x14ac:dyDescent="0.2">
      <c r="W73" s="26"/>
    </row>
  </sheetData>
  <sheetProtection algorithmName="SHA-512" hashValue="uecMUDwIRNTDzQTPRpCq6qt5uyqkWS97mpJcYYzHaOUni0pwQt+I0QQtlxG48eop7NNKcc+f7PiVzRdoFHdPjA==" saltValue="Kn1Cyuq6IjJ7US3G07y3Sw==" spinCount="100000" sheet="1" scenarios="1" insertHyperlinks="0"/>
  <protectedRanges>
    <protectedRange sqref="R12:S21" name="ComplianceShown"/>
    <protectedRange sqref="Z1:AJ21 U15:Y21 A22:AJ68 AK1:AT68" name="YellowZone"/>
  </protectedRanges>
  <mergeCells count="22">
    <mergeCell ref="A21:Q21"/>
    <mergeCell ref="R21:S21"/>
    <mergeCell ref="A5:S9"/>
    <mergeCell ref="R10:S11"/>
    <mergeCell ref="R12:S12"/>
    <mergeCell ref="R13:S13"/>
    <mergeCell ref="R14:S14"/>
    <mergeCell ref="R15:S15"/>
    <mergeCell ref="R16:S16"/>
    <mergeCell ref="R17:S17"/>
    <mergeCell ref="R18:S18"/>
    <mergeCell ref="A19:Q19"/>
    <mergeCell ref="R19:S19"/>
    <mergeCell ref="A20:Q20"/>
    <mergeCell ref="R20:S20"/>
    <mergeCell ref="X3:X7"/>
    <mergeCell ref="Y3:Y7"/>
    <mergeCell ref="A1:S1"/>
    <mergeCell ref="D3:J3"/>
    <mergeCell ref="O3:S3"/>
    <mergeCell ref="V3:V7"/>
    <mergeCell ref="W3:W7"/>
  </mergeCells>
  <phoneticPr fontId="55" type="noConversion"/>
  <conditionalFormatting sqref="R12:R21">
    <cfRule type="cellIs" dxfId="483" priority="1" operator="equal">
      <formula>"No"</formula>
    </cfRule>
    <cfRule type="cellIs" dxfId="482" priority="2" operator="equal">
      <formula>"yes"</formula>
    </cfRule>
  </conditionalFormatting>
  <conditionalFormatting sqref="R12:S21">
    <cfRule type="cellIs" dxfId="481" priority="3" operator="equal">
      <formula>"N/A"</formula>
    </cfRule>
  </conditionalFormatting>
  <dataValidations count="2">
    <dataValidation type="list" allowBlank="1" showErrorMessage="1" sqref="R12:R18" xr:uid="{00000000-0002-0000-0400-000000000000}">
      <formula1>"No,Yes"</formula1>
    </dataValidation>
    <dataValidation type="list" allowBlank="1" showErrorMessage="1" sqref="R19:R21" xr:uid="{00000000-0002-0000-0400-000001000000}">
      <formula1>"No,N/A,Yes"</formula1>
    </dataValidation>
  </dataValidations>
  <pageMargins left="0.39370078740157483" right="0.39370078740157483" top="0.39370078740157483" bottom="0.39370078740157483" header="0" footer="0"/>
  <pageSetup paperSize="9" orientation="portrait"/>
  <colBreaks count="1" manualBreakCount="1">
    <brk id="19"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tabColor rgb="FFFFCC66"/>
  </sheetPr>
  <dimension ref="A1:B992"/>
  <sheetViews>
    <sheetView workbookViewId="0">
      <selection activeCell="A11" sqref="A11"/>
    </sheetView>
  </sheetViews>
  <sheetFormatPr baseColWidth="10" defaultColWidth="14.42578125" defaultRowHeight="15" customHeight="1" x14ac:dyDescent="0.2"/>
  <cols>
    <col min="1" max="1" width="23.85546875" customWidth="1"/>
    <col min="2" max="2" width="109.28515625" customWidth="1"/>
    <col min="3" max="26" width="11.42578125" customWidth="1"/>
  </cols>
  <sheetData>
    <row r="1" spans="1:2" ht="12.75" customHeight="1" x14ac:dyDescent="0.2">
      <c r="A1" s="1" t="s">
        <v>223</v>
      </c>
      <c r="B1" s="12"/>
    </row>
    <row r="2" spans="1:2" ht="12.75" customHeight="1" x14ac:dyDescent="0.2">
      <c r="A2" s="831" t="s">
        <v>224</v>
      </c>
      <c r="B2" s="832" t="s">
        <v>225</v>
      </c>
    </row>
    <row r="3" spans="1:2" ht="12.75" customHeight="1" x14ac:dyDescent="0.2">
      <c r="A3" s="768"/>
      <c r="B3" s="761"/>
    </row>
    <row r="4" spans="1:2" ht="12.75" customHeight="1" x14ac:dyDescent="0.2">
      <c r="A4" s="833" t="s">
        <v>226</v>
      </c>
      <c r="B4" s="834">
        <v>46229</v>
      </c>
    </row>
    <row r="5" spans="1:2" ht="12.75" customHeight="1" x14ac:dyDescent="0.2">
      <c r="A5" s="776"/>
      <c r="B5" s="769"/>
    </row>
    <row r="6" spans="1:2" ht="12.75" customHeight="1" x14ac:dyDescent="0.2">
      <c r="A6" s="835" t="s">
        <v>227</v>
      </c>
      <c r="B6" s="836" t="s">
        <v>154</v>
      </c>
    </row>
    <row r="7" spans="1:2" ht="12.75" customHeight="1" x14ac:dyDescent="0.2">
      <c r="A7" s="775"/>
      <c r="B7" s="768"/>
    </row>
    <row r="8" spans="1:2" ht="12.75" customHeight="1" x14ac:dyDescent="0.2">
      <c r="A8" s="827" t="str">
        <f>IF($B$2="A2.2.2 - First year vehicle", "Provide proof of newly manufactured chassis, e.g. by explaining and providing images of considerable changes to your current chassis vs. its predecessor or providing pictures of old vs. newly manufactured chassis (side by side, physically).", "Show picture of existing chassis, provide clarity on, if applicable, required changes and current state of chassis")</f>
        <v>Provide proof of newly manufactured chassis, e.g. by explaining and providing images of considerable changes to your current chassis vs. its predecessor or providing pictures of old vs. newly manufactured chassis (side by side, physically).</v>
      </c>
      <c r="B8" s="828"/>
    </row>
    <row r="9" spans="1:2" ht="12.75" customHeight="1" x14ac:dyDescent="0.2">
      <c r="A9" s="774"/>
      <c r="B9" s="761"/>
    </row>
    <row r="10" spans="1:2" ht="12.75" customHeight="1" x14ac:dyDescent="0.2">
      <c r="A10" s="829"/>
      <c r="B10" s="830"/>
    </row>
    <row r="11" spans="1:2" ht="12.75" customHeight="1" x14ac:dyDescent="0.2">
      <c r="A11" s="242" t="s">
        <v>228</v>
      </c>
      <c r="B11" s="243" t="s">
        <v>229</v>
      </c>
    </row>
    <row r="12" spans="1:2" ht="12.75" customHeight="1" x14ac:dyDescent="0.2">
      <c r="A12" s="242" t="s">
        <v>230</v>
      </c>
      <c r="B12" s="243" t="s">
        <v>231</v>
      </c>
    </row>
    <row r="13" spans="1:2" ht="12.75" customHeight="1" x14ac:dyDescent="0.2">
      <c r="A13" s="242"/>
      <c r="B13" s="243"/>
    </row>
    <row r="14" spans="1:2" ht="12.75" customHeight="1" x14ac:dyDescent="0.2">
      <c r="A14" s="242"/>
      <c r="B14" s="243"/>
    </row>
    <row r="15" spans="1:2" ht="12.75" customHeight="1" x14ac:dyDescent="0.2">
      <c r="A15" s="242" t="s">
        <v>232</v>
      </c>
      <c r="B15" s="243"/>
    </row>
    <row r="16" spans="1:2" ht="12.75" customHeight="1" x14ac:dyDescent="0.2">
      <c r="A16" s="242"/>
      <c r="B16" s="243"/>
    </row>
    <row r="17" spans="1:2" ht="12.75" customHeight="1" x14ac:dyDescent="0.2">
      <c r="A17" s="242"/>
      <c r="B17" s="243"/>
    </row>
    <row r="18" spans="1:2" ht="12.75" customHeight="1" x14ac:dyDescent="0.2">
      <c r="A18" s="545"/>
      <c r="B18" s="243"/>
    </row>
    <row r="19" spans="1:2" ht="12.75" customHeight="1" x14ac:dyDescent="0.2">
      <c r="A19" s="242"/>
      <c r="B19" s="243"/>
    </row>
    <row r="20" spans="1:2" ht="12.75" customHeight="1" x14ac:dyDescent="0.2">
      <c r="A20" s="242"/>
      <c r="B20" s="243"/>
    </row>
    <row r="21" spans="1:2" ht="12.75" customHeight="1" x14ac:dyDescent="0.2">
      <c r="A21" s="242"/>
      <c r="B21" s="243"/>
    </row>
    <row r="22" spans="1:2" ht="12.75" customHeight="1" x14ac:dyDescent="0.2">
      <c r="A22" s="242"/>
      <c r="B22" s="243"/>
    </row>
    <row r="23" spans="1:2" ht="12.75" customHeight="1" x14ac:dyDescent="0.2">
      <c r="A23" s="242"/>
      <c r="B23" s="243"/>
    </row>
    <row r="24" spans="1:2" ht="12.75" customHeight="1" x14ac:dyDescent="0.2">
      <c r="A24" s="242"/>
      <c r="B24" s="243"/>
    </row>
    <row r="25" spans="1:2" ht="12.75" customHeight="1" x14ac:dyDescent="0.2">
      <c r="A25" s="242"/>
      <c r="B25" s="243"/>
    </row>
    <row r="26" spans="1:2" ht="12.75" customHeight="1" x14ac:dyDescent="0.2">
      <c r="A26" s="242"/>
      <c r="B26" s="243"/>
    </row>
    <row r="27" spans="1:2" ht="12.75" customHeight="1" x14ac:dyDescent="0.2">
      <c r="A27" s="242"/>
      <c r="B27" s="243"/>
    </row>
    <row r="28" spans="1:2" ht="12.75" customHeight="1" x14ac:dyDescent="0.2">
      <c r="A28" s="242"/>
      <c r="B28" s="243"/>
    </row>
    <row r="29" spans="1:2" ht="12.75" customHeight="1" x14ac:dyDescent="0.2">
      <c r="A29" s="242"/>
      <c r="B29" s="243"/>
    </row>
    <row r="30" spans="1:2" ht="12.75" customHeight="1" x14ac:dyDescent="0.2">
      <c r="A30" s="242"/>
      <c r="B30" s="243"/>
    </row>
    <row r="31" spans="1:2" ht="12.75" customHeight="1" x14ac:dyDescent="0.2">
      <c r="A31" s="242"/>
      <c r="B31" s="243"/>
    </row>
    <row r="32" spans="1:2" ht="12.75" customHeight="1" x14ac:dyDescent="0.2">
      <c r="A32" s="242" t="s">
        <v>233</v>
      </c>
      <c r="B32" s="243"/>
    </row>
    <row r="33" spans="1:2" ht="12.75" customHeight="1" x14ac:dyDescent="0.2">
      <c r="A33" s="242"/>
      <c r="B33" s="243"/>
    </row>
    <row r="34" spans="1:2" ht="12.75" customHeight="1" x14ac:dyDescent="0.2">
      <c r="A34" s="242"/>
      <c r="B34" s="243"/>
    </row>
    <row r="35" spans="1:2" ht="12.75" customHeight="1" x14ac:dyDescent="0.2">
      <c r="A35" s="242"/>
      <c r="B35" s="243"/>
    </row>
    <row r="36" spans="1:2" ht="12.75" customHeight="1" x14ac:dyDescent="0.2">
      <c r="A36" s="545"/>
      <c r="B36" s="243"/>
    </row>
    <row r="37" spans="1:2" ht="12.75" customHeight="1" x14ac:dyDescent="0.2">
      <c r="A37" s="242"/>
      <c r="B37" s="243"/>
    </row>
    <row r="38" spans="1:2" ht="12.75" customHeight="1" x14ac:dyDescent="0.2">
      <c r="A38" s="242"/>
      <c r="B38" s="243"/>
    </row>
    <row r="39" spans="1:2" ht="12.75" customHeight="1" x14ac:dyDescent="0.2">
      <c r="A39" s="242"/>
      <c r="B39" s="243"/>
    </row>
    <row r="40" spans="1:2" ht="12.75" customHeight="1" x14ac:dyDescent="0.2">
      <c r="A40" s="242"/>
      <c r="B40" s="243"/>
    </row>
    <row r="41" spans="1:2" ht="12.75" customHeight="1" x14ac:dyDescent="0.2">
      <c r="A41" s="242"/>
      <c r="B41" s="243"/>
    </row>
    <row r="42" spans="1:2" ht="12.75" customHeight="1" x14ac:dyDescent="0.2">
      <c r="A42" s="242"/>
      <c r="B42" s="243"/>
    </row>
    <row r="43" spans="1:2" ht="12.75" customHeight="1" x14ac:dyDescent="0.2">
      <c r="A43" s="242"/>
      <c r="B43" s="243"/>
    </row>
    <row r="44" spans="1:2" ht="12.75" customHeight="1" x14ac:dyDescent="0.2">
      <c r="A44" s="242"/>
      <c r="B44" s="243"/>
    </row>
    <row r="45" spans="1:2" ht="12.75" customHeight="1" x14ac:dyDescent="0.2">
      <c r="A45" s="242"/>
      <c r="B45" s="243"/>
    </row>
    <row r="46" spans="1:2" ht="12.75" customHeight="1" x14ac:dyDescent="0.2">
      <c r="A46" s="242"/>
      <c r="B46" s="243"/>
    </row>
    <row r="47" spans="1:2" ht="12.75" customHeight="1" x14ac:dyDescent="0.2">
      <c r="A47" s="242"/>
      <c r="B47" s="243"/>
    </row>
    <row r="48" spans="1:2" ht="12.75" customHeight="1" x14ac:dyDescent="0.2">
      <c r="A48" s="242"/>
      <c r="B48" s="243"/>
    </row>
    <row r="49" spans="1:2" ht="12.75" customHeight="1" x14ac:dyDescent="0.2">
      <c r="A49" s="242"/>
      <c r="B49" s="243"/>
    </row>
    <row r="50" spans="1:2" ht="12.75" customHeight="1" x14ac:dyDescent="0.2">
      <c r="A50" s="242"/>
      <c r="B50" s="243"/>
    </row>
    <row r="51" spans="1:2" ht="12.75" customHeight="1" x14ac:dyDescent="0.2">
      <c r="A51" s="242"/>
      <c r="B51" s="243"/>
    </row>
    <row r="52" spans="1:2" ht="12.75" customHeight="1" x14ac:dyDescent="0.2">
      <c r="A52" s="242"/>
      <c r="B52" s="243"/>
    </row>
    <row r="53" spans="1:2" ht="12.75" customHeight="1" x14ac:dyDescent="0.2">
      <c r="A53" s="242"/>
      <c r="B53" s="243"/>
    </row>
    <row r="54" spans="1:2" ht="12.75" customHeight="1" x14ac:dyDescent="0.2">
      <c r="A54" s="242"/>
      <c r="B54" s="243"/>
    </row>
    <row r="55" spans="1:2" ht="12.75" customHeight="1" x14ac:dyDescent="0.2">
      <c r="A55" s="242"/>
      <c r="B55" s="243"/>
    </row>
    <row r="56" spans="1:2" ht="12.75" customHeight="1" x14ac:dyDescent="0.2">
      <c r="A56" s="242"/>
      <c r="B56" s="243"/>
    </row>
    <row r="57" spans="1:2" ht="12.75" customHeight="1" x14ac:dyDescent="0.2">
      <c r="A57" s="242"/>
      <c r="B57" s="243"/>
    </row>
    <row r="58" spans="1:2" ht="12.75" customHeight="1" x14ac:dyDescent="0.2">
      <c r="A58" s="242"/>
      <c r="B58" s="243"/>
    </row>
    <row r="59" spans="1:2" ht="12.75" customHeight="1" x14ac:dyDescent="0.2">
      <c r="A59" s="242"/>
      <c r="B59" s="243"/>
    </row>
    <row r="60" spans="1:2" ht="12.75" customHeight="1" x14ac:dyDescent="0.2">
      <c r="A60" s="242"/>
      <c r="B60" s="243"/>
    </row>
    <row r="61" spans="1:2" ht="12.75" customHeight="1" x14ac:dyDescent="0.2">
      <c r="A61" s="242"/>
      <c r="B61" s="243"/>
    </row>
    <row r="62" spans="1:2" ht="12.75" customHeight="1" x14ac:dyDescent="0.2">
      <c r="A62" s="242"/>
      <c r="B62" s="243"/>
    </row>
    <row r="63" spans="1:2" ht="12.75" customHeight="1" x14ac:dyDescent="0.2">
      <c r="A63" s="242"/>
      <c r="B63" s="243"/>
    </row>
    <row r="64" spans="1:2" ht="12.75" customHeight="1" x14ac:dyDescent="0.2">
      <c r="A64" s="242"/>
      <c r="B64" s="243"/>
    </row>
    <row r="65" spans="1:2" ht="12.75" customHeight="1" x14ac:dyDescent="0.2">
      <c r="A65" s="242"/>
      <c r="B65" s="243"/>
    </row>
    <row r="66" spans="1:2" ht="12.75" customHeight="1" x14ac:dyDescent="0.2">
      <c r="A66" s="242"/>
      <c r="B66" s="243"/>
    </row>
    <row r="67" spans="1:2" ht="12.75" customHeight="1" x14ac:dyDescent="0.2">
      <c r="A67" s="242"/>
      <c r="B67" s="243"/>
    </row>
    <row r="68" spans="1:2" ht="12.75" customHeight="1" x14ac:dyDescent="0.2">
      <c r="A68" s="242"/>
      <c r="B68" s="243"/>
    </row>
    <row r="69" spans="1:2" ht="12.75" customHeight="1" x14ac:dyDescent="0.2">
      <c r="A69" s="242"/>
      <c r="B69" s="243"/>
    </row>
    <row r="70" spans="1:2" ht="12.75" customHeight="1" x14ac:dyDescent="0.2">
      <c r="A70" s="242"/>
      <c r="B70" s="243"/>
    </row>
    <row r="71" spans="1:2" ht="12.75" customHeight="1" x14ac:dyDescent="0.2">
      <c r="A71" s="242"/>
      <c r="B71" s="243"/>
    </row>
    <row r="72" spans="1:2" ht="12.75" customHeight="1" x14ac:dyDescent="0.2">
      <c r="A72" s="242"/>
      <c r="B72" s="243"/>
    </row>
    <row r="73" spans="1:2" ht="12.75" customHeight="1" x14ac:dyDescent="0.2">
      <c r="A73" s="242"/>
      <c r="B73" s="243"/>
    </row>
    <row r="74" spans="1:2" ht="12.75" customHeight="1" x14ac:dyDescent="0.2">
      <c r="A74" s="242"/>
      <c r="B74" s="243"/>
    </row>
    <row r="75" spans="1:2" ht="12.75" customHeight="1" x14ac:dyDescent="0.2">
      <c r="A75" s="242"/>
      <c r="B75" s="243"/>
    </row>
    <row r="76" spans="1:2" ht="12.75" customHeight="1" x14ac:dyDescent="0.2">
      <c r="A76" s="242"/>
      <c r="B76" s="243"/>
    </row>
    <row r="77" spans="1:2" ht="12.75" customHeight="1" x14ac:dyDescent="0.2">
      <c r="A77" s="242"/>
      <c r="B77" s="243"/>
    </row>
    <row r="78" spans="1:2" ht="12.75" customHeight="1" x14ac:dyDescent="0.2">
      <c r="A78" s="242"/>
      <c r="B78" s="243"/>
    </row>
    <row r="79" spans="1:2" ht="12.75" customHeight="1" x14ac:dyDescent="0.2">
      <c r="A79" s="242"/>
      <c r="B79" s="243"/>
    </row>
    <row r="80" spans="1:2" ht="12.75" customHeight="1" x14ac:dyDescent="0.2">
      <c r="A80" s="242"/>
      <c r="B80" s="243"/>
    </row>
    <row r="81" spans="1:2" ht="12.75" customHeight="1" x14ac:dyDescent="0.2">
      <c r="A81" s="242"/>
      <c r="B81" s="243"/>
    </row>
    <row r="82" spans="1:2" ht="12.75" customHeight="1" x14ac:dyDescent="0.2">
      <c r="A82" s="242"/>
      <c r="B82" s="243"/>
    </row>
    <row r="83" spans="1:2" ht="12.75" customHeight="1" x14ac:dyDescent="0.2">
      <c r="A83" s="242"/>
      <c r="B83" s="243"/>
    </row>
    <row r="84" spans="1:2" ht="12.75" customHeight="1" x14ac:dyDescent="0.2">
      <c r="A84" s="242"/>
      <c r="B84" s="243"/>
    </row>
    <row r="85" spans="1:2" ht="12.75" customHeight="1" x14ac:dyDescent="0.2">
      <c r="A85" s="242"/>
      <c r="B85" s="243"/>
    </row>
    <row r="86" spans="1:2" ht="12.75" customHeight="1" x14ac:dyDescent="0.2">
      <c r="A86" s="242"/>
      <c r="B86" s="243"/>
    </row>
    <row r="87" spans="1:2" ht="12.75" customHeight="1" x14ac:dyDescent="0.2">
      <c r="A87" s="242"/>
      <c r="B87" s="243"/>
    </row>
    <row r="88" spans="1:2" ht="12.75" customHeight="1" x14ac:dyDescent="0.2">
      <c r="A88" s="242"/>
      <c r="B88" s="243"/>
    </row>
    <row r="89" spans="1:2" ht="12.75" customHeight="1" x14ac:dyDescent="0.2">
      <c r="A89" s="242"/>
      <c r="B89" s="243"/>
    </row>
    <row r="90" spans="1:2" ht="12.75" customHeight="1" x14ac:dyDescent="0.2">
      <c r="A90" s="242"/>
      <c r="B90" s="243"/>
    </row>
    <row r="91" spans="1:2" ht="12.75" customHeight="1" x14ac:dyDescent="0.2">
      <c r="A91" s="242"/>
      <c r="B91" s="243"/>
    </row>
    <row r="92" spans="1:2" ht="12.75" customHeight="1" x14ac:dyDescent="0.2">
      <c r="A92" s="242"/>
      <c r="B92" s="243"/>
    </row>
    <row r="93" spans="1:2" ht="12.75" customHeight="1" x14ac:dyDescent="0.2">
      <c r="A93" s="242"/>
      <c r="B93" s="243"/>
    </row>
    <row r="94" spans="1:2" ht="12.75" customHeight="1" x14ac:dyDescent="0.2">
      <c r="A94" s="242"/>
      <c r="B94" s="243"/>
    </row>
    <row r="95" spans="1:2" ht="12.75" customHeight="1" x14ac:dyDescent="0.2">
      <c r="A95" s="242"/>
      <c r="B95" s="243"/>
    </row>
    <row r="96" spans="1:2" ht="12.75" customHeight="1" x14ac:dyDescent="0.2">
      <c r="A96" s="242"/>
      <c r="B96" s="243"/>
    </row>
    <row r="97" spans="1:2" ht="12.75" customHeight="1" x14ac:dyDescent="0.2">
      <c r="A97" s="242"/>
      <c r="B97" s="243"/>
    </row>
    <row r="98" spans="1:2" ht="12.75" customHeight="1" x14ac:dyDescent="0.2">
      <c r="A98" s="242"/>
      <c r="B98" s="243"/>
    </row>
    <row r="99" spans="1:2" ht="12.75" customHeight="1" x14ac:dyDescent="0.2">
      <c r="A99" s="242"/>
      <c r="B99" s="243"/>
    </row>
    <row r="100" spans="1:2" ht="12.75" customHeight="1" x14ac:dyDescent="0.2">
      <c r="A100" s="242"/>
      <c r="B100" s="243"/>
    </row>
    <row r="101" spans="1:2" ht="12.75" customHeight="1" x14ac:dyDescent="0.2">
      <c r="A101" s="242"/>
      <c r="B101" s="243"/>
    </row>
    <row r="102" spans="1:2" ht="12.75" customHeight="1" x14ac:dyDescent="0.2">
      <c r="A102" s="242"/>
      <c r="B102" s="243"/>
    </row>
    <row r="103" spans="1:2" ht="12.75" customHeight="1" x14ac:dyDescent="0.2">
      <c r="A103" s="242"/>
      <c r="B103" s="243"/>
    </row>
    <row r="104" spans="1:2" ht="12.75" customHeight="1" x14ac:dyDescent="0.2">
      <c r="A104" s="242"/>
      <c r="B104" s="243"/>
    </row>
    <row r="105" spans="1:2" ht="12.75" customHeight="1" x14ac:dyDescent="0.2">
      <c r="A105" s="242"/>
      <c r="B105" s="243"/>
    </row>
    <row r="106" spans="1:2" ht="12.75" customHeight="1" x14ac:dyDescent="0.2">
      <c r="A106" s="242"/>
      <c r="B106" s="243"/>
    </row>
    <row r="107" spans="1:2" ht="12.75" customHeight="1" x14ac:dyDescent="0.2">
      <c r="A107" s="242"/>
      <c r="B107" s="243"/>
    </row>
    <row r="108" spans="1:2" ht="12.75" customHeight="1" x14ac:dyDescent="0.2">
      <c r="A108" s="242"/>
      <c r="B108" s="243"/>
    </row>
    <row r="109" spans="1:2" ht="12.75" customHeight="1" x14ac:dyDescent="0.2">
      <c r="A109" s="242"/>
      <c r="B109" s="243"/>
    </row>
    <row r="110" spans="1:2" ht="12.75" customHeight="1" x14ac:dyDescent="0.2">
      <c r="A110" s="242"/>
      <c r="B110" s="243"/>
    </row>
    <row r="111" spans="1:2" ht="12.75" customHeight="1" x14ac:dyDescent="0.2">
      <c r="A111" s="242"/>
      <c r="B111" s="243"/>
    </row>
    <row r="112" spans="1:2" ht="12.75" customHeight="1" x14ac:dyDescent="0.2">
      <c r="A112" s="242"/>
      <c r="B112" s="243"/>
    </row>
    <row r="113" spans="1:2" ht="12.75" customHeight="1" x14ac:dyDescent="0.2">
      <c r="A113" s="242"/>
      <c r="B113" s="243"/>
    </row>
    <row r="114" spans="1:2" ht="12.75" customHeight="1" x14ac:dyDescent="0.2">
      <c r="A114" s="242"/>
      <c r="B114" s="243"/>
    </row>
    <row r="115" spans="1:2" ht="12.75" customHeight="1" x14ac:dyDescent="0.2">
      <c r="A115" s="242"/>
      <c r="B115" s="243"/>
    </row>
    <row r="116" spans="1:2" ht="12.75" customHeight="1" x14ac:dyDescent="0.2">
      <c r="A116" s="242"/>
      <c r="B116" s="243"/>
    </row>
    <row r="117" spans="1:2" ht="12.75" customHeight="1" x14ac:dyDescent="0.2">
      <c r="A117" s="242"/>
      <c r="B117" s="243"/>
    </row>
    <row r="118" spans="1:2" ht="12.75" customHeight="1" x14ac:dyDescent="0.2">
      <c r="A118" s="242"/>
      <c r="B118" s="243"/>
    </row>
    <row r="119" spans="1:2" ht="12.75" customHeight="1" x14ac:dyDescent="0.2">
      <c r="A119" s="242"/>
      <c r="B119" s="243"/>
    </row>
    <row r="120" spans="1:2" ht="12.75" customHeight="1" x14ac:dyDescent="0.2">
      <c r="A120" s="242"/>
      <c r="B120" s="243"/>
    </row>
    <row r="121" spans="1:2" ht="12.75" customHeight="1" x14ac:dyDescent="0.2">
      <c r="A121" s="242"/>
      <c r="B121" s="243"/>
    </row>
    <row r="122" spans="1:2" ht="12.75" customHeight="1" x14ac:dyDescent="0.2">
      <c r="A122" s="242"/>
      <c r="B122" s="243"/>
    </row>
    <row r="123" spans="1:2" ht="12.75" customHeight="1" x14ac:dyDescent="0.2">
      <c r="A123" s="242"/>
      <c r="B123" s="243"/>
    </row>
    <row r="124" spans="1:2" ht="12.75" customHeight="1" x14ac:dyDescent="0.2">
      <c r="A124" s="242"/>
      <c r="B124" s="243"/>
    </row>
    <row r="125" spans="1:2" ht="12.75" customHeight="1" x14ac:dyDescent="0.2">
      <c r="A125" s="242"/>
      <c r="B125" s="243"/>
    </row>
    <row r="126" spans="1:2" ht="12.75" customHeight="1" x14ac:dyDescent="0.2">
      <c r="A126" s="242"/>
      <c r="B126" s="243"/>
    </row>
    <row r="127" spans="1:2" ht="12.75" customHeight="1" x14ac:dyDescent="0.2">
      <c r="A127" s="242"/>
      <c r="B127" s="243"/>
    </row>
    <row r="128" spans="1:2" ht="12.75" customHeight="1" x14ac:dyDescent="0.2">
      <c r="A128" s="242"/>
      <c r="B128" s="243"/>
    </row>
    <row r="129" spans="1:2" ht="12.75" customHeight="1" x14ac:dyDescent="0.2">
      <c r="A129" s="242"/>
      <c r="B129" s="243"/>
    </row>
    <row r="130" spans="1:2" ht="12.75" customHeight="1" x14ac:dyDescent="0.2">
      <c r="A130" s="242"/>
      <c r="B130" s="243"/>
    </row>
    <row r="131" spans="1:2" ht="12.75" customHeight="1" x14ac:dyDescent="0.2">
      <c r="A131" s="242"/>
      <c r="B131" s="243"/>
    </row>
    <row r="132" spans="1:2" ht="12.75" customHeight="1" x14ac:dyDescent="0.2">
      <c r="A132" s="242"/>
      <c r="B132" s="243"/>
    </row>
    <row r="133" spans="1:2" ht="12.75" customHeight="1" x14ac:dyDescent="0.2">
      <c r="A133" s="242"/>
      <c r="B133" s="243"/>
    </row>
    <row r="134" spans="1:2" ht="12.75" customHeight="1" x14ac:dyDescent="0.2">
      <c r="A134" s="242"/>
      <c r="B134" s="243"/>
    </row>
    <row r="135" spans="1:2" ht="12.75" customHeight="1" x14ac:dyDescent="0.2">
      <c r="A135" s="242"/>
      <c r="B135" s="243"/>
    </row>
    <row r="136" spans="1:2" ht="12.75" customHeight="1" x14ac:dyDescent="0.2">
      <c r="A136" s="242"/>
      <c r="B136" s="243"/>
    </row>
    <row r="137" spans="1:2" ht="12.75" customHeight="1" x14ac:dyDescent="0.2">
      <c r="A137" s="242"/>
      <c r="B137" s="243"/>
    </row>
    <row r="138" spans="1:2" ht="12.75" customHeight="1" x14ac:dyDescent="0.2">
      <c r="A138" s="242"/>
      <c r="B138" s="243"/>
    </row>
    <row r="139" spans="1:2" ht="12.75" customHeight="1" x14ac:dyDescent="0.2">
      <c r="A139" s="242"/>
      <c r="B139" s="243"/>
    </row>
    <row r="140" spans="1:2" ht="12.75" customHeight="1" x14ac:dyDescent="0.2">
      <c r="A140" s="242"/>
      <c r="B140" s="243"/>
    </row>
    <row r="141" spans="1:2" ht="12.75" customHeight="1" x14ac:dyDescent="0.2">
      <c r="A141" s="242"/>
      <c r="B141" s="243"/>
    </row>
    <row r="142" spans="1:2" ht="12.75" customHeight="1" x14ac:dyDescent="0.2">
      <c r="A142" s="242"/>
      <c r="B142" s="243"/>
    </row>
    <row r="143" spans="1:2" ht="12.75" customHeight="1" x14ac:dyDescent="0.2">
      <c r="A143" s="242"/>
      <c r="B143" s="243"/>
    </row>
    <row r="144" spans="1:2" ht="12.75" customHeight="1" x14ac:dyDescent="0.2">
      <c r="A144" s="242"/>
      <c r="B144" s="243"/>
    </row>
    <row r="145" spans="1:2" ht="12.75" customHeight="1" x14ac:dyDescent="0.2">
      <c r="A145" s="242"/>
      <c r="B145" s="243"/>
    </row>
    <row r="146" spans="1:2" ht="12.75" customHeight="1" x14ac:dyDescent="0.2">
      <c r="A146" s="242"/>
      <c r="B146" s="243"/>
    </row>
    <row r="147" spans="1:2" ht="12.75" customHeight="1" x14ac:dyDescent="0.2">
      <c r="A147" s="242"/>
      <c r="B147" s="243"/>
    </row>
    <row r="148" spans="1:2" ht="12.75" customHeight="1" x14ac:dyDescent="0.2">
      <c r="A148" s="242"/>
      <c r="B148" s="243"/>
    </row>
    <row r="149" spans="1:2" ht="12.75" customHeight="1" x14ac:dyDescent="0.2">
      <c r="A149" s="242"/>
      <c r="B149" s="243"/>
    </row>
    <row r="150" spans="1:2" ht="12.75" customHeight="1" x14ac:dyDescent="0.2">
      <c r="A150" s="242"/>
      <c r="B150" s="243"/>
    </row>
    <row r="151" spans="1:2" ht="12.75" customHeight="1" x14ac:dyDescent="0.2">
      <c r="A151" s="242"/>
      <c r="B151" s="243"/>
    </row>
    <row r="152" spans="1:2" ht="12.75" customHeight="1" x14ac:dyDescent="0.2">
      <c r="A152" s="242"/>
      <c r="B152" s="243"/>
    </row>
    <row r="153" spans="1:2" ht="12.75" customHeight="1" x14ac:dyDescent="0.2">
      <c r="A153" s="242"/>
      <c r="B153" s="243"/>
    </row>
    <row r="154" spans="1:2" ht="12.75" customHeight="1" x14ac:dyDescent="0.2">
      <c r="A154" s="242"/>
      <c r="B154" s="243"/>
    </row>
    <row r="155" spans="1:2" ht="12.75" customHeight="1" x14ac:dyDescent="0.2">
      <c r="A155" s="242"/>
      <c r="B155" s="243"/>
    </row>
    <row r="156" spans="1:2" ht="12.75" customHeight="1" x14ac:dyDescent="0.2">
      <c r="A156" s="242"/>
      <c r="B156" s="243"/>
    </row>
    <row r="157" spans="1:2" ht="12.75" customHeight="1" x14ac:dyDescent="0.2">
      <c r="A157" s="242"/>
      <c r="B157" s="243"/>
    </row>
    <row r="158" spans="1:2" ht="12.75" customHeight="1" x14ac:dyDescent="0.2">
      <c r="A158" s="242"/>
      <c r="B158" s="243"/>
    </row>
    <row r="159" spans="1:2" ht="12.75" customHeight="1" x14ac:dyDescent="0.2">
      <c r="A159" s="242"/>
      <c r="B159" s="243"/>
    </row>
    <row r="160" spans="1:2" ht="12.75" customHeight="1" x14ac:dyDescent="0.2">
      <c r="A160" s="242"/>
      <c r="B160" s="243"/>
    </row>
    <row r="161" spans="1:2" ht="12.75" customHeight="1" x14ac:dyDescent="0.2">
      <c r="A161" s="242"/>
      <c r="B161" s="243"/>
    </row>
    <row r="162" spans="1:2" ht="12.75" customHeight="1" x14ac:dyDescent="0.2">
      <c r="A162" s="242"/>
      <c r="B162" s="243"/>
    </row>
    <row r="163" spans="1:2" ht="12.75" customHeight="1" x14ac:dyDescent="0.2">
      <c r="A163" s="242"/>
      <c r="B163" s="243"/>
    </row>
    <row r="164" spans="1:2" ht="12.75" customHeight="1" x14ac:dyDescent="0.2">
      <c r="A164" s="242"/>
      <c r="B164" s="243"/>
    </row>
    <row r="165" spans="1:2" ht="12.75" customHeight="1" x14ac:dyDescent="0.2">
      <c r="A165" s="242"/>
      <c r="B165" s="243"/>
    </row>
    <row r="166" spans="1:2" ht="12.75" customHeight="1" x14ac:dyDescent="0.2">
      <c r="A166" s="242"/>
      <c r="B166" s="243"/>
    </row>
    <row r="167" spans="1:2" ht="12.75" customHeight="1" x14ac:dyDescent="0.2">
      <c r="A167" s="242"/>
      <c r="B167" s="243"/>
    </row>
    <row r="168" spans="1:2" ht="12.75" customHeight="1" x14ac:dyDescent="0.2">
      <c r="A168" s="242"/>
      <c r="B168" s="243"/>
    </row>
    <row r="169" spans="1:2" ht="12.75" customHeight="1" x14ac:dyDescent="0.2">
      <c r="A169" s="242"/>
      <c r="B169" s="243"/>
    </row>
    <row r="170" spans="1:2" ht="12.75" customHeight="1" x14ac:dyDescent="0.2">
      <c r="A170" s="242"/>
      <c r="B170" s="243"/>
    </row>
    <row r="171" spans="1:2" ht="12.75" customHeight="1" x14ac:dyDescent="0.2">
      <c r="A171" s="242"/>
      <c r="B171" s="243"/>
    </row>
    <row r="172" spans="1:2" ht="12.75" customHeight="1" x14ac:dyDescent="0.2">
      <c r="A172" s="242"/>
      <c r="B172" s="243"/>
    </row>
    <row r="173" spans="1:2" ht="12.75" customHeight="1" x14ac:dyDescent="0.2">
      <c r="A173" s="242"/>
      <c r="B173" s="243"/>
    </row>
    <row r="174" spans="1:2" ht="12.75" customHeight="1" x14ac:dyDescent="0.2">
      <c r="A174" s="242"/>
      <c r="B174" s="243"/>
    </row>
    <row r="175" spans="1:2" ht="12.75" customHeight="1" x14ac:dyDescent="0.2">
      <c r="A175" s="242"/>
      <c r="B175" s="243"/>
    </row>
    <row r="176" spans="1:2" ht="12.75" customHeight="1" x14ac:dyDescent="0.2">
      <c r="A176" s="242"/>
      <c r="B176" s="243"/>
    </row>
    <row r="177" spans="1:2" ht="12.75" customHeight="1" x14ac:dyDescent="0.2">
      <c r="A177" s="242"/>
      <c r="B177" s="243"/>
    </row>
    <row r="178" spans="1:2" ht="12.75" customHeight="1" x14ac:dyDescent="0.2">
      <c r="A178" s="242"/>
      <c r="B178" s="243"/>
    </row>
    <row r="179" spans="1:2" ht="12.75" customHeight="1" x14ac:dyDescent="0.2">
      <c r="A179" s="242"/>
      <c r="B179" s="243"/>
    </row>
    <row r="180" spans="1:2" ht="12.75" customHeight="1" x14ac:dyDescent="0.2">
      <c r="A180" s="242"/>
      <c r="B180" s="243"/>
    </row>
    <row r="181" spans="1:2" ht="12.75" customHeight="1" x14ac:dyDescent="0.2">
      <c r="A181" s="242"/>
      <c r="B181" s="243"/>
    </row>
    <row r="182" spans="1:2" ht="12.75" customHeight="1" x14ac:dyDescent="0.2">
      <c r="A182" s="242"/>
      <c r="B182" s="243"/>
    </row>
    <row r="183" spans="1:2" ht="12.75" customHeight="1" x14ac:dyDescent="0.2">
      <c r="A183" s="242"/>
      <c r="B183" s="243"/>
    </row>
    <row r="184" spans="1:2" ht="12.75" customHeight="1" x14ac:dyDescent="0.2">
      <c r="A184" s="242"/>
      <c r="B184" s="243"/>
    </row>
    <row r="185" spans="1:2" ht="12.75" customHeight="1" x14ac:dyDescent="0.2">
      <c r="A185" s="242"/>
      <c r="B185" s="243"/>
    </row>
    <row r="186" spans="1:2" ht="12.75" customHeight="1" x14ac:dyDescent="0.2">
      <c r="A186" s="242"/>
      <c r="B186" s="243"/>
    </row>
    <row r="187" spans="1:2" ht="12.75" customHeight="1" x14ac:dyDescent="0.2">
      <c r="A187" s="242"/>
      <c r="B187" s="243"/>
    </row>
    <row r="188" spans="1:2" ht="12.75" customHeight="1" x14ac:dyDescent="0.2">
      <c r="A188" s="242"/>
      <c r="B188" s="243"/>
    </row>
    <row r="189" spans="1:2" ht="12.75" customHeight="1" x14ac:dyDescent="0.2">
      <c r="A189" s="242"/>
      <c r="B189" s="243"/>
    </row>
    <row r="190" spans="1:2" ht="12.75" customHeight="1" x14ac:dyDescent="0.2">
      <c r="A190" s="242"/>
      <c r="B190" s="243"/>
    </row>
    <row r="191" spans="1:2" ht="12.75" customHeight="1" x14ac:dyDescent="0.2">
      <c r="A191" s="242"/>
      <c r="B191" s="243"/>
    </row>
    <row r="192" spans="1:2" ht="12.75" customHeight="1" x14ac:dyDescent="0.2">
      <c r="A192" s="242"/>
      <c r="B192" s="243"/>
    </row>
    <row r="193" spans="1:2" ht="12.75" customHeight="1" x14ac:dyDescent="0.2">
      <c r="A193" s="242"/>
      <c r="B193" s="243"/>
    </row>
    <row r="194" spans="1:2" ht="12.75" customHeight="1" x14ac:dyDescent="0.2">
      <c r="A194" s="242"/>
      <c r="B194" s="243"/>
    </row>
    <row r="195" spans="1:2" ht="12.75" customHeight="1" x14ac:dyDescent="0.2">
      <c r="A195" s="242"/>
      <c r="B195" s="243"/>
    </row>
    <row r="196" spans="1:2" ht="12.75" customHeight="1" x14ac:dyDescent="0.2">
      <c r="A196" s="242"/>
      <c r="B196" s="243"/>
    </row>
    <row r="197" spans="1:2" ht="12.75" customHeight="1" x14ac:dyDescent="0.2">
      <c r="A197" s="242"/>
      <c r="B197" s="243"/>
    </row>
    <row r="198" spans="1:2" ht="12.75" customHeight="1" x14ac:dyDescent="0.2">
      <c r="A198" s="242"/>
      <c r="B198" s="243"/>
    </row>
    <row r="199" spans="1:2" ht="12.75" customHeight="1" x14ac:dyDescent="0.2">
      <c r="A199" s="242"/>
      <c r="B199" s="243"/>
    </row>
    <row r="200" spans="1:2" ht="12.75" customHeight="1" x14ac:dyDescent="0.2">
      <c r="A200" s="242"/>
      <c r="B200" s="243"/>
    </row>
    <row r="201" spans="1:2" ht="12.75" customHeight="1" x14ac:dyDescent="0.2">
      <c r="A201" s="242"/>
      <c r="B201" s="243"/>
    </row>
    <row r="202" spans="1:2" ht="12.75" customHeight="1" x14ac:dyDescent="0.2">
      <c r="A202" s="242"/>
      <c r="B202" s="243"/>
    </row>
    <row r="203" spans="1:2" ht="12.75" customHeight="1" x14ac:dyDescent="0.2">
      <c r="A203" s="242"/>
      <c r="B203" s="243"/>
    </row>
    <row r="204" spans="1:2" ht="12.75" customHeight="1" x14ac:dyDescent="0.2">
      <c r="A204" s="242"/>
      <c r="B204" s="243"/>
    </row>
    <row r="205" spans="1:2" ht="12.75" customHeight="1" x14ac:dyDescent="0.2">
      <c r="A205" s="242"/>
      <c r="B205" s="243"/>
    </row>
    <row r="206" spans="1:2" ht="12.75" customHeight="1" x14ac:dyDescent="0.2">
      <c r="A206" s="242"/>
      <c r="B206" s="243"/>
    </row>
    <row r="207" spans="1:2" ht="12.75" customHeight="1" x14ac:dyDescent="0.2">
      <c r="A207" s="242"/>
      <c r="B207" s="243"/>
    </row>
    <row r="208" spans="1:2" ht="12.75" customHeight="1" x14ac:dyDescent="0.2">
      <c r="A208" s="242"/>
      <c r="B208" s="243"/>
    </row>
    <row r="209" spans="1:2" ht="12.75" customHeight="1" x14ac:dyDescent="0.2">
      <c r="A209" s="242"/>
      <c r="B209" s="243"/>
    </row>
    <row r="210" spans="1:2" ht="12.75" customHeight="1" x14ac:dyDescent="0.2">
      <c r="A210" s="242"/>
      <c r="B210" s="243"/>
    </row>
    <row r="211" spans="1:2" ht="12.75" customHeight="1" x14ac:dyDescent="0.2">
      <c r="A211" s="242"/>
      <c r="B211" s="243"/>
    </row>
    <row r="212" spans="1:2" ht="12.75" customHeight="1" x14ac:dyDescent="0.2">
      <c r="A212" s="242"/>
      <c r="B212" s="243"/>
    </row>
    <row r="213" spans="1:2" ht="12.75" customHeight="1" x14ac:dyDescent="0.2">
      <c r="A213" s="242"/>
      <c r="B213" s="243"/>
    </row>
    <row r="214" spans="1:2" ht="12.75" customHeight="1" x14ac:dyDescent="0.2">
      <c r="A214" s="242"/>
      <c r="B214" s="243"/>
    </row>
    <row r="215" spans="1:2" ht="12.75" customHeight="1" x14ac:dyDescent="0.2">
      <c r="A215" s="242"/>
      <c r="B215" s="243"/>
    </row>
    <row r="216" spans="1:2" ht="12.75" customHeight="1" x14ac:dyDescent="0.2">
      <c r="A216" s="242"/>
      <c r="B216" s="243"/>
    </row>
    <row r="217" spans="1:2" ht="12.75" customHeight="1" x14ac:dyDescent="0.2">
      <c r="A217" s="242"/>
      <c r="B217" s="243"/>
    </row>
    <row r="218" spans="1:2" ht="12.75" customHeight="1" x14ac:dyDescent="0.2">
      <c r="A218" s="242"/>
      <c r="B218" s="243"/>
    </row>
    <row r="219" spans="1:2" ht="12.75" customHeight="1" x14ac:dyDescent="0.2">
      <c r="A219" s="242"/>
      <c r="B219" s="243"/>
    </row>
    <row r="220" spans="1:2" ht="12.75" customHeight="1" x14ac:dyDescent="0.2">
      <c r="A220" s="242"/>
      <c r="B220" s="243"/>
    </row>
    <row r="221" spans="1:2" ht="12.75" customHeight="1" x14ac:dyDescent="0.2">
      <c r="A221" s="242"/>
      <c r="B221" s="243"/>
    </row>
    <row r="222" spans="1:2" ht="12.75" customHeight="1" x14ac:dyDescent="0.2">
      <c r="A222" s="242"/>
      <c r="B222" s="243"/>
    </row>
    <row r="223" spans="1:2" ht="12.75" customHeight="1" x14ac:dyDescent="0.2">
      <c r="A223" s="242"/>
      <c r="B223" s="243"/>
    </row>
    <row r="224" spans="1:2" ht="12.75" customHeight="1" x14ac:dyDescent="0.2">
      <c r="A224" s="242"/>
      <c r="B224" s="243"/>
    </row>
    <row r="225" spans="1:2" ht="12.75" customHeight="1" x14ac:dyDescent="0.2">
      <c r="A225" s="242"/>
      <c r="B225" s="243"/>
    </row>
    <row r="226" spans="1:2" ht="12.75" customHeight="1" x14ac:dyDescent="0.2">
      <c r="A226" s="242"/>
      <c r="B226" s="243"/>
    </row>
    <row r="227" spans="1:2" ht="12.75" customHeight="1" x14ac:dyDescent="0.2">
      <c r="A227" s="242"/>
      <c r="B227" s="243"/>
    </row>
    <row r="228" spans="1:2" ht="12.75" customHeight="1" x14ac:dyDescent="0.2">
      <c r="A228" s="242"/>
      <c r="B228" s="243"/>
    </row>
    <row r="229" spans="1:2" ht="12.75" customHeight="1" x14ac:dyDescent="0.2">
      <c r="A229" s="242"/>
      <c r="B229" s="243"/>
    </row>
    <row r="230" spans="1:2" ht="12.75" customHeight="1" x14ac:dyDescent="0.2">
      <c r="A230" s="242"/>
      <c r="B230" s="243"/>
    </row>
    <row r="231" spans="1:2" ht="12.75" customHeight="1" x14ac:dyDescent="0.2">
      <c r="A231" s="242"/>
      <c r="B231" s="243"/>
    </row>
    <row r="232" spans="1:2" ht="12.75" customHeight="1" x14ac:dyDescent="0.2">
      <c r="A232" s="242"/>
      <c r="B232" s="243"/>
    </row>
    <row r="233" spans="1:2" ht="12.75" customHeight="1" x14ac:dyDescent="0.2">
      <c r="A233" s="242"/>
      <c r="B233" s="243"/>
    </row>
    <row r="234" spans="1:2" ht="12.75" customHeight="1" x14ac:dyDescent="0.2">
      <c r="A234" s="242"/>
      <c r="B234" s="243"/>
    </row>
    <row r="235" spans="1:2" ht="12.75" customHeight="1" x14ac:dyDescent="0.2">
      <c r="A235" s="242"/>
      <c r="B235" s="243"/>
    </row>
    <row r="236" spans="1:2" ht="12.75" customHeight="1" x14ac:dyDescent="0.2">
      <c r="A236" s="242"/>
      <c r="B236" s="243"/>
    </row>
    <row r="237" spans="1:2" ht="12.75" customHeight="1" x14ac:dyDescent="0.2">
      <c r="A237" s="242"/>
      <c r="B237" s="243"/>
    </row>
    <row r="238" spans="1:2" ht="12.75" customHeight="1" x14ac:dyDescent="0.2">
      <c r="A238" s="242"/>
      <c r="B238" s="243"/>
    </row>
    <row r="239" spans="1:2" ht="12.75" customHeight="1" x14ac:dyDescent="0.2">
      <c r="A239" s="242"/>
      <c r="B239" s="243"/>
    </row>
    <row r="240" spans="1:2" ht="12.75" customHeight="1" x14ac:dyDescent="0.2">
      <c r="A240" s="242"/>
      <c r="B240" s="243"/>
    </row>
    <row r="241" spans="1:2" ht="12.75" customHeight="1" x14ac:dyDescent="0.2">
      <c r="A241" s="242"/>
      <c r="B241" s="243"/>
    </row>
    <row r="242" spans="1:2" ht="12.75" customHeight="1" x14ac:dyDescent="0.2">
      <c r="A242" s="242"/>
      <c r="B242" s="243"/>
    </row>
    <row r="243" spans="1:2" ht="12.75" customHeight="1" x14ac:dyDescent="0.2">
      <c r="A243" s="242"/>
      <c r="B243" s="243"/>
    </row>
    <row r="244" spans="1:2" ht="12.75" customHeight="1" x14ac:dyDescent="0.2">
      <c r="A244" s="242"/>
      <c r="B244" s="243"/>
    </row>
    <row r="245" spans="1:2" ht="12.75" customHeight="1" x14ac:dyDescent="0.2">
      <c r="A245" s="242"/>
      <c r="B245" s="243"/>
    </row>
    <row r="246" spans="1:2" ht="12.75" customHeight="1" x14ac:dyDescent="0.2">
      <c r="A246" s="242"/>
      <c r="B246" s="243"/>
    </row>
    <row r="247" spans="1:2" ht="12.75" customHeight="1" x14ac:dyDescent="0.2">
      <c r="A247" s="242"/>
      <c r="B247" s="243"/>
    </row>
    <row r="248" spans="1:2" ht="12.75" customHeight="1" x14ac:dyDescent="0.2">
      <c r="A248" s="242"/>
      <c r="B248" s="243"/>
    </row>
    <row r="249" spans="1:2" ht="12.75" customHeight="1" x14ac:dyDescent="0.2">
      <c r="A249" s="242"/>
      <c r="B249" s="243"/>
    </row>
    <row r="250" spans="1:2" ht="12.75" customHeight="1" x14ac:dyDescent="0.2">
      <c r="A250" s="242"/>
      <c r="B250" s="243"/>
    </row>
    <row r="251" spans="1:2" ht="12.75" customHeight="1" x14ac:dyDescent="0.2">
      <c r="A251" s="242"/>
      <c r="B251" s="243"/>
    </row>
    <row r="252" spans="1:2" ht="12.75" customHeight="1" x14ac:dyDescent="0.2">
      <c r="A252" s="242"/>
      <c r="B252" s="243"/>
    </row>
    <row r="253" spans="1:2" ht="12.75" customHeight="1" x14ac:dyDescent="0.2">
      <c r="A253" s="242"/>
      <c r="B253" s="243"/>
    </row>
    <row r="254" spans="1:2" ht="12.75" customHeight="1" x14ac:dyDescent="0.2">
      <c r="A254" s="242"/>
      <c r="B254" s="243"/>
    </row>
    <row r="255" spans="1:2" ht="12.75" customHeight="1" x14ac:dyDescent="0.2">
      <c r="A255" s="242"/>
      <c r="B255" s="243"/>
    </row>
    <row r="256" spans="1:2" ht="12.75" customHeight="1" x14ac:dyDescent="0.2">
      <c r="A256" s="242"/>
      <c r="B256" s="243"/>
    </row>
    <row r="257" spans="1:2" ht="12.75" customHeight="1" x14ac:dyDescent="0.2">
      <c r="A257" s="242"/>
      <c r="B257" s="243"/>
    </row>
    <row r="258" spans="1:2" ht="12.75" customHeight="1" x14ac:dyDescent="0.2">
      <c r="A258" s="242"/>
      <c r="B258" s="243"/>
    </row>
    <row r="259" spans="1:2" ht="12.75" customHeight="1" x14ac:dyDescent="0.2">
      <c r="A259" s="242"/>
      <c r="B259" s="243"/>
    </row>
    <row r="260" spans="1:2" ht="12.75" customHeight="1" x14ac:dyDescent="0.2">
      <c r="A260" s="242"/>
      <c r="B260" s="243"/>
    </row>
    <row r="261" spans="1:2" ht="12.75" customHeight="1" x14ac:dyDescent="0.2">
      <c r="A261" s="242"/>
      <c r="B261" s="243"/>
    </row>
    <row r="262" spans="1:2" ht="12.75" customHeight="1" x14ac:dyDescent="0.2">
      <c r="A262" s="242"/>
      <c r="B262" s="243"/>
    </row>
    <row r="263" spans="1:2" ht="12.75" customHeight="1" x14ac:dyDescent="0.2">
      <c r="A263" s="242"/>
      <c r="B263" s="243"/>
    </row>
    <row r="264" spans="1:2" ht="12.75" customHeight="1" x14ac:dyDescent="0.2">
      <c r="A264" s="242"/>
      <c r="B264" s="243"/>
    </row>
    <row r="265" spans="1:2" ht="12.75" customHeight="1" x14ac:dyDescent="0.2">
      <c r="A265" s="242"/>
      <c r="B265" s="243"/>
    </row>
    <row r="266" spans="1:2" ht="12.75" customHeight="1" x14ac:dyDescent="0.2">
      <c r="A266" s="242"/>
      <c r="B266" s="243"/>
    </row>
    <row r="267" spans="1:2" ht="12.75" customHeight="1" x14ac:dyDescent="0.2">
      <c r="A267" s="242"/>
      <c r="B267" s="243"/>
    </row>
    <row r="268" spans="1:2" ht="12.75" customHeight="1" x14ac:dyDescent="0.2">
      <c r="A268" s="242"/>
      <c r="B268" s="243"/>
    </row>
    <row r="269" spans="1:2" ht="12.75" customHeight="1" x14ac:dyDescent="0.2">
      <c r="A269" s="242"/>
      <c r="B269" s="243"/>
    </row>
    <row r="270" spans="1:2" ht="12.75" customHeight="1" x14ac:dyDescent="0.2">
      <c r="A270" s="242"/>
      <c r="B270" s="243"/>
    </row>
    <row r="271" spans="1:2" ht="12.75" customHeight="1" x14ac:dyDescent="0.2">
      <c r="A271" s="242"/>
      <c r="B271" s="243"/>
    </row>
    <row r="272" spans="1:2" ht="12.75" customHeight="1" x14ac:dyDescent="0.2">
      <c r="A272" s="242"/>
      <c r="B272" s="243"/>
    </row>
    <row r="273" spans="1:2" ht="12.75" customHeight="1" x14ac:dyDescent="0.2">
      <c r="A273" s="242"/>
      <c r="B273" s="243"/>
    </row>
    <row r="274" spans="1:2" ht="12.75" customHeight="1" x14ac:dyDescent="0.2">
      <c r="A274" s="242"/>
      <c r="B274" s="243"/>
    </row>
    <row r="275" spans="1:2" ht="12.75" customHeight="1" x14ac:dyDescent="0.2">
      <c r="A275" s="242"/>
      <c r="B275" s="243"/>
    </row>
    <row r="276" spans="1:2" ht="12.75" customHeight="1" x14ac:dyDescent="0.2">
      <c r="A276" s="242"/>
      <c r="B276" s="243"/>
    </row>
    <row r="277" spans="1:2" ht="12.75" customHeight="1" x14ac:dyDescent="0.2">
      <c r="A277" s="242"/>
      <c r="B277" s="243"/>
    </row>
    <row r="278" spans="1:2" ht="12.75" customHeight="1" x14ac:dyDescent="0.2">
      <c r="A278" s="242"/>
      <c r="B278" s="243"/>
    </row>
    <row r="279" spans="1:2" ht="12.75" customHeight="1" x14ac:dyDescent="0.2">
      <c r="A279" s="242"/>
      <c r="B279" s="243"/>
    </row>
    <row r="280" spans="1:2" ht="12.75" customHeight="1" x14ac:dyDescent="0.2">
      <c r="A280" s="242"/>
      <c r="B280" s="243"/>
    </row>
    <row r="281" spans="1:2" ht="12.75" customHeight="1" x14ac:dyDescent="0.2">
      <c r="A281" s="242"/>
      <c r="B281" s="243"/>
    </row>
    <row r="282" spans="1:2" ht="12.75" customHeight="1" x14ac:dyDescent="0.2">
      <c r="A282" s="242"/>
      <c r="B282" s="243"/>
    </row>
    <row r="283" spans="1:2" ht="12.75" customHeight="1" x14ac:dyDescent="0.2">
      <c r="A283" s="242"/>
      <c r="B283" s="243"/>
    </row>
    <row r="284" spans="1:2" ht="12.75" customHeight="1" x14ac:dyDescent="0.2">
      <c r="A284" s="242"/>
      <c r="B284" s="243"/>
    </row>
    <row r="285" spans="1:2" ht="12.75" customHeight="1" x14ac:dyDescent="0.2">
      <c r="A285" s="242"/>
      <c r="B285" s="243"/>
    </row>
    <row r="286" spans="1:2" ht="12.75" customHeight="1" x14ac:dyDescent="0.2">
      <c r="A286" s="242"/>
      <c r="B286" s="243"/>
    </row>
    <row r="287" spans="1:2" ht="12.75" customHeight="1" x14ac:dyDescent="0.2">
      <c r="A287" s="242"/>
      <c r="B287" s="243"/>
    </row>
    <row r="288" spans="1:2" ht="12.75" customHeight="1" x14ac:dyDescent="0.2">
      <c r="A288" s="242"/>
      <c r="B288" s="243"/>
    </row>
    <row r="289" spans="1:2" ht="12.75" customHeight="1" x14ac:dyDescent="0.2">
      <c r="A289" s="242"/>
      <c r="B289" s="243"/>
    </row>
    <row r="290" spans="1:2" ht="12.75" customHeight="1" x14ac:dyDescent="0.2">
      <c r="A290" s="242"/>
      <c r="B290" s="243"/>
    </row>
    <row r="291" spans="1:2" ht="12.75" customHeight="1" x14ac:dyDescent="0.2">
      <c r="A291" s="242"/>
      <c r="B291" s="243"/>
    </row>
    <row r="292" spans="1:2" ht="12.75" customHeight="1" x14ac:dyDescent="0.2">
      <c r="A292" s="242"/>
      <c r="B292" s="243"/>
    </row>
    <row r="293" spans="1:2" ht="12.75" customHeight="1" x14ac:dyDescent="0.2">
      <c r="A293" s="242"/>
      <c r="B293" s="243"/>
    </row>
    <row r="294" spans="1:2" ht="12.75" customHeight="1" x14ac:dyDescent="0.2">
      <c r="A294" s="242"/>
      <c r="B294" s="243"/>
    </row>
    <row r="295" spans="1:2" ht="12.75" customHeight="1" x14ac:dyDescent="0.2">
      <c r="A295" s="242"/>
      <c r="B295" s="243"/>
    </row>
    <row r="296" spans="1:2" ht="12.75" customHeight="1" x14ac:dyDescent="0.2">
      <c r="A296" s="242"/>
      <c r="B296" s="243"/>
    </row>
    <row r="297" spans="1:2" ht="12.75" customHeight="1" x14ac:dyDescent="0.2">
      <c r="A297" s="242"/>
      <c r="B297" s="243"/>
    </row>
    <row r="298" spans="1:2" ht="12.75" customHeight="1" x14ac:dyDescent="0.2">
      <c r="A298" s="242"/>
      <c r="B298" s="243"/>
    </row>
    <row r="299" spans="1:2" ht="12.75" customHeight="1" x14ac:dyDescent="0.2">
      <c r="A299" s="242"/>
      <c r="B299" s="243"/>
    </row>
    <row r="300" spans="1:2" ht="12.75" customHeight="1" x14ac:dyDescent="0.2">
      <c r="A300" s="242"/>
      <c r="B300" s="243"/>
    </row>
    <row r="301" spans="1:2" ht="12.75" customHeight="1" x14ac:dyDescent="0.2">
      <c r="A301" s="242"/>
      <c r="B301" s="243"/>
    </row>
    <row r="302" spans="1:2" ht="12.75" customHeight="1" x14ac:dyDescent="0.2">
      <c r="A302" s="242"/>
      <c r="B302" s="243"/>
    </row>
    <row r="303" spans="1:2" ht="12.75" customHeight="1" x14ac:dyDescent="0.2">
      <c r="A303" s="242"/>
      <c r="B303" s="243"/>
    </row>
    <row r="304" spans="1:2" ht="12.75" customHeight="1" x14ac:dyDescent="0.2">
      <c r="A304" s="242"/>
      <c r="B304" s="243"/>
    </row>
    <row r="305" spans="1:2" ht="12.75" customHeight="1" x14ac:dyDescent="0.2">
      <c r="A305" s="242"/>
      <c r="B305" s="243"/>
    </row>
    <row r="306" spans="1:2" ht="12.75" customHeight="1" x14ac:dyDescent="0.2">
      <c r="A306" s="242"/>
      <c r="B306" s="243"/>
    </row>
    <row r="307" spans="1:2" ht="12.75" customHeight="1" x14ac:dyDescent="0.2">
      <c r="A307" s="242"/>
      <c r="B307" s="243"/>
    </row>
    <row r="308" spans="1:2" ht="12.75" customHeight="1" x14ac:dyDescent="0.2">
      <c r="A308" s="242"/>
      <c r="B308" s="243"/>
    </row>
    <row r="309" spans="1:2" ht="12.75" customHeight="1" x14ac:dyDescent="0.2">
      <c r="A309" s="242"/>
      <c r="B309" s="243"/>
    </row>
    <row r="310" spans="1:2" ht="12.75" customHeight="1" x14ac:dyDescent="0.2">
      <c r="A310" s="242"/>
      <c r="B310" s="243"/>
    </row>
    <row r="311" spans="1:2" ht="12.75" customHeight="1" x14ac:dyDescent="0.2">
      <c r="A311" s="242"/>
      <c r="B311" s="243"/>
    </row>
    <row r="312" spans="1:2" ht="12.75" customHeight="1" x14ac:dyDescent="0.2">
      <c r="A312" s="242"/>
      <c r="B312" s="243"/>
    </row>
    <row r="313" spans="1:2" ht="12.75" customHeight="1" x14ac:dyDescent="0.2">
      <c r="A313" s="242"/>
      <c r="B313" s="243"/>
    </row>
    <row r="314" spans="1:2" ht="12.75" customHeight="1" x14ac:dyDescent="0.2">
      <c r="A314" s="242"/>
      <c r="B314" s="243"/>
    </row>
    <row r="315" spans="1:2" ht="12.75" customHeight="1" x14ac:dyDescent="0.2">
      <c r="A315" s="242"/>
      <c r="B315" s="243"/>
    </row>
    <row r="316" spans="1:2" ht="12.75" customHeight="1" x14ac:dyDescent="0.2">
      <c r="A316" s="242"/>
      <c r="B316" s="243"/>
    </row>
    <row r="317" spans="1:2" ht="12.75" customHeight="1" x14ac:dyDescent="0.2">
      <c r="A317" s="242"/>
      <c r="B317" s="243"/>
    </row>
    <row r="318" spans="1:2" ht="12.75" customHeight="1" x14ac:dyDescent="0.2">
      <c r="A318" s="242"/>
      <c r="B318" s="243"/>
    </row>
    <row r="319" spans="1:2" ht="12.75" customHeight="1" x14ac:dyDescent="0.2">
      <c r="A319" s="242"/>
      <c r="B319" s="243"/>
    </row>
    <row r="320" spans="1:2" ht="12.75" customHeight="1" x14ac:dyDescent="0.2">
      <c r="A320" s="242"/>
      <c r="B320" s="243"/>
    </row>
    <row r="321" spans="1:2" ht="12.75" customHeight="1" x14ac:dyDescent="0.2">
      <c r="A321" s="242"/>
      <c r="B321" s="243"/>
    </row>
    <row r="322" spans="1:2" ht="12.75" customHeight="1" x14ac:dyDescent="0.2">
      <c r="A322" s="242"/>
      <c r="B322" s="243"/>
    </row>
    <row r="323" spans="1:2" ht="12.75" customHeight="1" x14ac:dyDescent="0.2">
      <c r="A323" s="242"/>
      <c r="B323" s="243"/>
    </row>
    <row r="324" spans="1:2" ht="12.75" customHeight="1" x14ac:dyDescent="0.2">
      <c r="A324" s="242"/>
      <c r="B324" s="243"/>
    </row>
    <row r="325" spans="1:2" ht="12.75" customHeight="1" x14ac:dyDescent="0.2">
      <c r="A325" s="242"/>
      <c r="B325" s="243"/>
    </row>
    <row r="326" spans="1:2" ht="12.75" customHeight="1" x14ac:dyDescent="0.2">
      <c r="A326" s="242"/>
      <c r="B326" s="243"/>
    </row>
    <row r="327" spans="1:2" ht="12.75" customHeight="1" x14ac:dyDescent="0.2">
      <c r="A327" s="242"/>
      <c r="B327" s="243"/>
    </row>
    <row r="328" spans="1:2" ht="12.75" customHeight="1" x14ac:dyDescent="0.2">
      <c r="A328" s="242"/>
      <c r="B328" s="243"/>
    </row>
    <row r="329" spans="1:2" ht="12.75" customHeight="1" x14ac:dyDescent="0.2">
      <c r="A329" s="242"/>
      <c r="B329" s="243"/>
    </row>
    <row r="330" spans="1:2" ht="12.75" customHeight="1" x14ac:dyDescent="0.2">
      <c r="A330" s="242"/>
      <c r="B330" s="243"/>
    </row>
    <row r="331" spans="1:2" ht="12.75" customHeight="1" x14ac:dyDescent="0.2">
      <c r="A331" s="242"/>
      <c r="B331" s="243"/>
    </row>
    <row r="332" spans="1:2" ht="12.75" customHeight="1" x14ac:dyDescent="0.2">
      <c r="A332" s="242"/>
      <c r="B332" s="243"/>
    </row>
    <row r="333" spans="1:2" ht="12.75" customHeight="1" x14ac:dyDescent="0.2">
      <c r="A333" s="242"/>
      <c r="B333" s="243"/>
    </row>
    <row r="334" spans="1:2" ht="12.75" customHeight="1" x14ac:dyDescent="0.2">
      <c r="A334" s="242"/>
      <c r="B334" s="243"/>
    </row>
    <row r="335" spans="1:2" ht="12.75" customHeight="1" x14ac:dyDescent="0.2">
      <c r="A335" s="242"/>
      <c r="B335" s="243"/>
    </row>
    <row r="336" spans="1:2" ht="12.75" customHeight="1" x14ac:dyDescent="0.2">
      <c r="A336" s="242"/>
      <c r="B336" s="243"/>
    </row>
    <row r="337" spans="1:2" ht="12.75" customHeight="1" x14ac:dyDescent="0.2">
      <c r="A337" s="242"/>
      <c r="B337" s="243"/>
    </row>
    <row r="338" spans="1:2" ht="12.75" customHeight="1" x14ac:dyDescent="0.2">
      <c r="A338" s="242"/>
      <c r="B338" s="243"/>
    </row>
    <row r="339" spans="1:2" ht="12.75" customHeight="1" x14ac:dyDescent="0.2">
      <c r="A339" s="242"/>
      <c r="B339" s="243"/>
    </row>
    <row r="340" spans="1:2" ht="12.75" customHeight="1" x14ac:dyDescent="0.2">
      <c r="A340" s="242"/>
      <c r="B340" s="243"/>
    </row>
    <row r="341" spans="1:2" ht="12.75" customHeight="1" x14ac:dyDescent="0.2">
      <c r="A341" s="242"/>
      <c r="B341" s="243"/>
    </row>
    <row r="342" spans="1:2" ht="12.75" customHeight="1" x14ac:dyDescent="0.2">
      <c r="A342" s="242"/>
      <c r="B342" s="243"/>
    </row>
    <row r="343" spans="1:2" ht="12.75" customHeight="1" x14ac:dyDescent="0.2">
      <c r="A343" s="242"/>
      <c r="B343" s="243"/>
    </row>
    <row r="344" spans="1:2" ht="12.75" customHeight="1" x14ac:dyDescent="0.2">
      <c r="A344" s="242"/>
      <c r="B344" s="243"/>
    </row>
    <row r="345" spans="1:2" ht="12.75" customHeight="1" x14ac:dyDescent="0.2">
      <c r="A345" s="242"/>
      <c r="B345" s="243"/>
    </row>
    <row r="346" spans="1:2" ht="12.75" customHeight="1" x14ac:dyDescent="0.2">
      <c r="A346" s="242"/>
      <c r="B346" s="243"/>
    </row>
    <row r="347" spans="1:2" ht="12.75" customHeight="1" x14ac:dyDescent="0.2">
      <c r="A347" s="242"/>
      <c r="B347" s="243"/>
    </row>
    <row r="348" spans="1:2" ht="12.75" customHeight="1" x14ac:dyDescent="0.2">
      <c r="A348" s="242"/>
      <c r="B348" s="243"/>
    </row>
    <row r="349" spans="1:2" ht="12.75" customHeight="1" x14ac:dyDescent="0.2">
      <c r="A349" s="242"/>
      <c r="B349" s="243"/>
    </row>
    <row r="350" spans="1:2" ht="12.75" customHeight="1" x14ac:dyDescent="0.2">
      <c r="A350" s="242"/>
      <c r="B350" s="243"/>
    </row>
    <row r="351" spans="1:2" ht="12.75" customHeight="1" x14ac:dyDescent="0.2">
      <c r="A351" s="242"/>
      <c r="B351" s="243"/>
    </row>
    <row r="352" spans="1:2" ht="12.75" customHeight="1" x14ac:dyDescent="0.2">
      <c r="A352" s="242"/>
      <c r="B352" s="243"/>
    </row>
    <row r="353" spans="1:2" ht="12.75" customHeight="1" x14ac:dyDescent="0.2">
      <c r="A353" s="242"/>
      <c r="B353" s="243"/>
    </row>
    <row r="354" spans="1:2" ht="12.75" customHeight="1" x14ac:dyDescent="0.2">
      <c r="A354" s="242"/>
      <c r="B354" s="243"/>
    </row>
    <row r="355" spans="1:2" ht="12.75" customHeight="1" x14ac:dyDescent="0.2">
      <c r="A355" s="242"/>
      <c r="B355" s="243"/>
    </row>
    <row r="356" spans="1:2" ht="12.75" customHeight="1" x14ac:dyDescent="0.2">
      <c r="A356" s="242"/>
      <c r="B356" s="243"/>
    </row>
    <row r="357" spans="1:2" ht="12.75" customHeight="1" x14ac:dyDescent="0.2">
      <c r="A357" s="242"/>
      <c r="B357" s="243"/>
    </row>
    <row r="358" spans="1:2" ht="12.75" customHeight="1" x14ac:dyDescent="0.2">
      <c r="A358" s="242"/>
      <c r="B358" s="243"/>
    </row>
    <row r="359" spans="1:2" ht="12.75" customHeight="1" x14ac:dyDescent="0.2">
      <c r="A359" s="242"/>
      <c r="B359" s="243"/>
    </row>
    <row r="360" spans="1:2" ht="12.75" customHeight="1" x14ac:dyDescent="0.2">
      <c r="A360" s="242"/>
      <c r="B360" s="243"/>
    </row>
    <row r="361" spans="1:2" ht="12.75" customHeight="1" x14ac:dyDescent="0.2">
      <c r="A361" s="242"/>
      <c r="B361" s="243"/>
    </row>
    <row r="362" spans="1:2" ht="12.75" customHeight="1" x14ac:dyDescent="0.2">
      <c r="A362" s="242"/>
      <c r="B362" s="243"/>
    </row>
    <row r="363" spans="1:2" ht="12.75" customHeight="1" x14ac:dyDescent="0.2">
      <c r="A363" s="242"/>
      <c r="B363" s="243"/>
    </row>
    <row r="364" spans="1:2" ht="12.75" customHeight="1" x14ac:dyDescent="0.2">
      <c r="A364" s="242"/>
      <c r="B364" s="243"/>
    </row>
    <row r="365" spans="1:2" ht="12.75" customHeight="1" x14ac:dyDescent="0.2">
      <c r="A365" s="242"/>
      <c r="B365" s="243"/>
    </row>
    <row r="366" spans="1:2" ht="12.75" customHeight="1" x14ac:dyDescent="0.2">
      <c r="A366" s="242"/>
      <c r="B366" s="243"/>
    </row>
    <row r="367" spans="1:2" ht="12.75" customHeight="1" x14ac:dyDescent="0.2">
      <c r="A367" s="242"/>
      <c r="B367" s="243"/>
    </row>
    <row r="368" spans="1:2" ht="12.75" customHeight="1" x14ac:dyDescent="0.2">
      <c r="A368" s="242"/>
      <c r="B368" s="243"/>
    </row>
    <row r="369" spans="1:2" ht="12.75" customHeight="1" x14ac:dyDescent="0.2">
      <c r="A369" s="242"/>
      <c r="B369" s="243"/>
    </row>
    <row r="370" spans="1:2" ht="12.75" customHeight="1" x14ac:dyDescent="0.2">
      <c r="A370" s="242"/>
      <c r="B370" s="243"/>
    </row>
    <row r="371" spans="1:2" ht="12.75" customHeight="1" x14ac:dyDescent="0.2">
      <c r="A371" s="242"/>
      <c r="B371" s="243"/>
    </row>
    <row r="372" spans="1:2" ht="12.75" customHeight="1" x14ac:dyDescent="0.2">
      <c r="A372" s="242"/>
      <c r="B372" s="243"/>
    </row>
    <row r="373" spans="1:2" ht="12.75" customHeight="1" x14ac:dyDescent="0.2">
      <c r="A373" s="242"/>
      <c r="B373" s="243"/>
    </row>
    <row r="374" spans="1:2" ht="12.75" customHeight="1" x14ac:dyDescent="0.2">
      <c r="A374" s="242"/>
      <c r="B374" s="243"/>
    </row>
    <row r="375" spans="1:2" ht="12.75" customHeight="1" x14ac:dyDescent="0.2">
      <c r="A375" s="242"/>
      <c r="B375" s="243"/>
    </row>
    <row r="376" spans="1:2" ht="12.75" customHeight="1" x14ac:dyDescent="0.2">
      <c r="A376" s="242"/>
      <c r="B376" s="243"/>
    </row>
    <row r="377" spans="1:2" ht="12.75" customHeight="1" x14ac:dyDescent="0.2">
      <c r="A377" s="242"/>
      <c r="B377" s="243"/>
    </row>
    <row r="378" spans="1:2" ht="12.75" customHeight="1" x14ac:dyDescent="0.2">
      <c r="A378" s="242"/>
      <c r="B378" s="243"/>
    </row>
    <row r="379" spans="1:2" ht="12.75" customHeight="1" x14ac:dyDescent="0.2">
      <c r="A379" s="242"/>
      <c r="B379" s="243"/>
    </row>
    <row r="380" spans="1:2" ht="12.75" customHeight="1" x14ac:dyDescent="0.2">
      <c r="A380" s="242"/>
      <c r="B380" s="243"/>
    </row>
    <row r="381" spans="1:2" ht="12.75" customHeight="1" x14ac:dyDescent="0.2">
      <c r="A381" s="242"/>
      <c r="B381" s="243"/>
    </row>
    <row r="382" spans="1:2" ht="12.75" customHeight="1" x14ac:dyDescent="0.2">
      <c r="A382" s="242"/>
      <c r="B382" s="243"/>
    </row>
    <row r="383" spans="1:2" ht="12.75" customHeight="1" x14ac:dyDescent="0.2">
      <c r="A383" s="242"/>
      <c r="B383" s="243"/>
    </row>
    <row r="384" spans="1:2" ht="12.75" customHeight="1" x14ac:dyDescent="0.2">
      <c r="A384" s="242"/>
      <c r="B384" s="243"/>
    </row>
    <row r="385" spans="1:2" ht="12.75" customHeight="1" x14ac:dyDescent="0.2">
      <c r="A385" s="242"/>
      <c r="B385" s="243"/>
    </row>
    <row r="386" spans="1:2" ht="12.75" customHeight="1" x14ac:dyDescent="0.2">
      <c r="A386" s="242"/>
      <c r="B386" s="243"/>
    </row>
    <row r="387" spans="1:2" ht="12.75" customHeight="1" x14ac:dyDescent="0.2">
      <c r="A387" s="242"/>
      <c r="B387" s="243"/>
    </row>
    <row r="388" spans="1:2" ht="12.75" customHeight="1" x14ac:dyDescent="0.2">
      <c r="A388" s="242"/>
      <c r="B388" s="243"/>
    </row>
    <row r="389" spans="1:2" ht="12.75" customHeight="1" x14ac:dyDescent="0.2">
      <c r="A389" s="242"/>
      <c r="B389" s="243"/>
    </row>
    <row r="390" spans="1:2" ht="12.75" customHeight="1" x14ac:dyDescent="0.2">
      <c r="A390" s="242"/>
      <c r="B390" s="243"/>
    </row>
    <row r="391" spans="1:2" ht="12.75" customHeight="1" x14ac:dyDescent="0.2">
      <c r="A391" s="242"/>
      <c r="B391" s="243"/>
    </row>
    <row r="392" spans="1:2" ht="12.75" customHeight="1" x14ac:dyDescent="0.2">
      <c r="A392" s="242"/>
      <c r="B392" s="243"/>
    </row>
    <row r="393" spans="1:2" ht="12.75" customHeight="1" x14ac:dyDescent="0.2">
      <c r="A393" s="242"/>
      <c r="B393" s="243"/>
    </row>
    <row r="394" spans="1:2" ht="12.75" customHeight="1" x14ac:dyDescent="0.2">
      <c r="A394" s="242"/>
      <c r="B394" s="243"/>
    </row>
    <row r="395" spans="1:2" ht="12.75" customHeight="1" x14ac:dyDescent="0.2">
      <c r="A395" s="242"/>
      <c r="B395" s="243"/>
    </row>
    <row r="396" spans="1:2" ht="12.75" customHeight="1" x14ac:dyDescent="0.2">
      <c r="A396" s="242"/>
      <c r="B396" s="243"/>
    </row>
    <row r="397" spans="1:2" ht="12.75" customHeight="1" x14ac:dyDescent="0.2">
      <c r="A397" s="242"/>
      <c r="B397" s="243"/>
    </row>
    <row r="398" spans="1:2" ht="12.75" customHeight="1" x14ac:dyDescent="0.2">
      <c r="A398" s="242"/>
      <c r="B398" s="243"/>
    </row>
    <row r="399" spans="1:2" ht="12.75" customHeight="1" x14ac:dyDescent="0.2">
      <c r="A399" s="242"/>
      <c r="B399" s="243"/>
    </row>
    <row r="400" spans="1:2" ht="12.75" customHeight="1" x14ac:dyDescent="0.2">
      <c r="A400" s="242"/>
      <c r="B400" s="243"/>
    </row>
    <row r="401" spans="1:2" ht="12.75" customHeight="1" x14ac:dyDescent="0.2">
      <c r="A401" s="242"/>
      <c r="B401" s="243"/>
    </row>
    <row r="402" spans="1:2" ht="12.75" customHeight="1" x14ac:dyDescent="0.2">
      <c r="A402" s="242"/>
      <c r="B402" s="243"/>
    </row>
    <row r="403" spans="1:2" ht="12.75" customHeight="1" x14ac:dyDescent="0.2">
      <c r="A403" s="242"/>
      <c r="B403" s="243"/>
    </row>
    <row r="404" spans="1:2" ht="12.75" customHeight="1" x14ac:dyDescent="0.2">
      <c r="A404" s="242"/>
      <c r="B404" s="243"/>
    </row>
    <row r="405" spans="1:2" ht="12.75" customHeight="1" x14ac:dyDescent="0.2">
      <c r="A405" s="242"/>
      <c r="B405" s="243"/>
    </row>
    <row r="406" spans="1:2" ht="12.75" customHeight="1" x14ac:dyDescent="0.2">
      <c r="A406" s="242"/>
      <c r="B406" s="243"/>
    </row>
    <row r="407" spans="1:2" ht="12.75" customHeight="1" x14ac:dyDescent="0.2">
      <c r="A407" s="242"/>
      <c r="B407" s="243"/>
    </row>
    <row r="408" spans="1:2" ht="12.75" customHeight="1" x14ac:dyDescent="0.2">
      <c r="A408" s="242"/>
      <c r="B408" s="243"/>
    </row>
    <row r="409" spans="1:2" ht="12.75" customHeight="1" x14ac:dyDescent="0.2">
      <c r="A409" s="242"/>
      <c r="B409" s="243"/>
    </row>
    <row r="410" spans="1:2" ht="12.75" customHeight="1" x14ac:dyDescent="0.2">
      <c r="A410" s="242"/>
      <c r="B410" s="243"/>
    </row>
    <row r="411" spans="1:2" ht="12.75" customHeight="1" x14ac:dyDescent="0.2">
      <c r="A411" s="242"/>
      <c r="B411" s="243"/>
    </row>
    <row r="412" spans="1:2" ht="12.75" customHeight="1" x14ac:dyDescent="0.2">
      <c r="A412" s="242"/>
      <c r="B412" s="243"/>
    </row>
    <row r="413" spans="1:2" ht="12.75" customHeight="1" x14ac:dyDescent="0.2">
      <c r="A413" s="242"/>
      <c r="B413" s="243"/>
    </row>
    <row r="414" spans="1:2" ht="12.75" customHeight="1" x14ac:dyDescent="0.2">
      <c r="A414" s="242"/>
      <c r="B414" s="243"/>
    </row>
    <row r="415" spans="1:2" ht="12.75" customHeight="1" x14ac:dyDescent="0.2">
      <c r="A415" s="242"/>
      <c r="B415" s="243"/>
    </row>
    <row r="416" spans="1:2" ht="12.75" customHeight="1" x14ac:dyDescent="0.2">
      <c r="A416" s="242"/>
      <c r="B416" s="243"/>
    </row>
    <row r="417" spans="1:2" ht="12.75" customHeight="1" x14ac:dyDescent="0.2">
      <c r="A417" s="242"/>
      <c r="B417" s="243"/>
    </row>
    <row r="418" spans="1:2" ht="12.75" customHeight="1" x14ac:dyDescent="0.2">
      <c r="A418" s="242"/>
      <c r="B418" s="243"/>
    </row>
    <row r="419" spans="1:2" ht="12.75" customHeight="1" x14ac:dyDescent="0.2">
      <c r="A419" s="242"/>
      <c r="B419" s="243"/>
    </row>
    <row r="420" spans="1:2" ht="12.75" customHeight="1" x14ac:dyDescent="0.2">
      <c r="A420" s="242"/>
      <c r="B420" s="243"/>
    </row>
    <row r="421" spans="1:2" ht="12.75" customHeight="1" x14ac:dyDescent="0.2">
      <c r="A421" s="242"/>
      <c r="B421" s="243"/>
    </row>
    <row r="422" spans="1:2" ht="12.75" customHeight="1" x14ac:dyDescent="0.2">
      <c r="A422" s="242"/>
      <c r="B422" s="243"/>
    </row>
    <row r="423" spans="1:2" ht="12.75" customHeight="1" x14ac:dyDescent="0.2">
      <c r="A423" s="242"/>
      <c r="B423" s="243"/>
    </row>
    <row r="424" spans="1:2" ht="12.75" customHeight="1" x14ac:dyDescent="0.2">
      <c r="A424" s="242"/>
      <c r="B424" s="243"/>
    </row>
    <row r="425" spans="1:2" ht="12.75" customHeight="1" x14ac:dyDescent="0.2">
      <c r="A425" s="242"/>
      <c r="B425" s="243"/>
    </row>
    <row r="426" spans="1:2" ht="12.75" customHeight="1" x14ac:dyDescent="0.2">
      <c r="A426" s="242"/>
      <c r="B426" s="243"/>
    </row>
    <row r="427" spans="1:2" ht="12.75" customHeight="1" x14ac:dyDescent="0.2">
      <c r="A427" s="242"/>
      <c r="B427" s="243"/>
    </row>
    <row r="428" spans="1:2" ht="12.75" customHeight="1" x14ac:dyDescent="0.2">
      <c r="A428" s="242"/>
      <c r="B428" s="243"/>
    </row>
    <row r="429" spans="1:2" ht="12.75" customHeight="1" x14ac:dyDescent="0.2">
      <c r="A429" s="242"/>
      <c r="B429" s="243"/>
    </row>
    <row r="430" spans="1:2" ht="12.75" customHeight="1" x14ac:dyDescent="0.2">
      <c r="A430" s="242"/>
      <c r="B430" s="243"/>
    </row>
    <row r="431" spans="1:2" ht="12.75" customHeight="1" x14ac:dyDescent="0.2">
      <c r="A431" s="242"/>
      <c r="B431" s="243"/>
    </row>
    <row r="432" spans="1:2" ht="12.75" customHeight="1" x14ac:dyDescent="0.2">
      <c r="A432" s="242"/>
      <c r="B432" s="243"/>
    </row>
    <row r="433" spans="1:2" ht="12.75" customHeight="1" x14ac:dyDescent="0.2">
      <c r="A433" s="242"/>
      <c r="B433" s="243"/>
    </row>
    <row r="434" spans="1:2" ht="12.75" customHeight="1" x14ac:dyDescent="0.2">
      <c r="A434" s="242"/>
      <c r="B434" s="243"/>
    </row>
    <row r="435" spans="1:2" ht="12.75" customHeight="1" x14ac:dyDescent="0.2">
      <c r="A435" s="242"/>
      <c r="B435" s="243"/>
    </row>
    <row r="436" spans="1:2" ht="12.75" customHeight="1" x14ac:dyDescent="0.2">
      <c r="A436" s="242"/>
      <c r="B436" s="243"/>
    </row>
    <row r="437" spans="1:2" ht="12.75" customHeight="1" x14ac:dyDescent="0.2">
      <c r="A437" s="242"/>
      <c r="B437" s="243"/>
    </row>
    <row r="438" spans="1:2" ht="12.75" customHeight="1" x14ac:dyDescent="0.2">
      <c r="A438" s="242"/>
      <c r="B438" s="243"/>
    </row>
    <row r="439" spans="1:2" ht="12.75" customHeight="1" x14ac:dyDescent="0.2">
      <c r="A439" s="242"/>
      <c r="B439" s="243"/>
    </row>
    <row r="440" spans="1:2" ht="12.75" customHeight="1" x14ac:dyDescent="0.2">
      <c r="A440" s="242"/>
      <c r="B440" s="243"/>
    </row>
    <row r="441" spans="1:2" ht="12.75" customHeight="1" x14ac:dyDescent="0.2">
      <c r="A441" s="242"/>
      <c r="B441" s="243"/>
    </row>
    <row r="442" spans="1:2" ht="12.75" customHeight="1" x14ac:dyDescent="0.2">
      <c r="A442" s="242"/>
      <c r="B442" s="243"/>
    </row>
    <row r="443" spans="1:2" ht="12.75" customHeight="1" x14ac:dyDescent="0.2">
      <c r="A443" s="242"/>
      <c r="B443" s="243"/>
    </row>
    <row r="444" spans="1:2" ht="12.75" customHeight="1" x14ac:dyDescent="0.2">
      <c r="A444" s="242"/>
      <c r="B444" s="243"/>
    </row>
    <row r="445" spans="1:2" ht="12.75" customHeight="1" x14ac:dyDescent="0.2">
      <c r="A445" s="242"/>
      <c r="B445" s="243"/>
    </row>
    <row r="446" spans="1:2" ht="12.75" customHeight="1" x14ac:dyDescent="0.2">
      <c r="A446" s="242"/>
      <c r="B446" s="243"/>
    </row>
    <row r="447" spans="1:2" ht="12.75" customHeight="1" x14ac:dyDescent="0.2">
      <c r="A447" s="242"/>
      <c r="B447" s="243"/>
    </row>
    <row r="448" spans="1:2" ht="12.75" customHeight="1" x14ac:dyDescent="0.2">
      <c r="A448" s="242"/>
      <c r="B448" s="243"/>
    </row>
    <row r="449" spans="1:2" ht="12.75" customHeight="1" x14ac:dyDescent="0.2">
      <c r="A449" s="242"/>
      <c r="B449" s="243"/>
    </row>
    <row r="450" spans="1:2" ht="12.75" customHeight="1" x14ac:dyDescent="0.2">
      <c r="A450" s="242"/>
      <c r="B450" s="243"/>
    </row>
    <row r="451" spans="1:2" ht="12.75" customHeight="1" x14ac:dyDescent="0.2">
      <c r="A451" s="242"/>
      <c r="B451" s="243"/>
    </row>
    <row r="452" spans="1:2" ht="12.75" customHeight="1" x14ac:dyDescent="0.2">
      <c r="A452" s="242"/>
      <c r="B452" s="243"/>
    </row>
    <row r="453" spans="1:2" ht="12.75" customHeight="1" x14ac:dyDescent="0.2">
      <c r="A453" s="242"/>
      <c r="B453" s="243"/>
    </row>
    <row r="454" spans="1:2" ht="12.75" customHeight="1" x14ac:dyDescent="0.2">
      <c r="A454" s="242"/>
      <c r="B454" s="243"/>
    </row>
    <row r="455" spans="1:2" ht="12.75" customHeight="1" x14ac:dyDescent="0.2">
      <c r="A455" s="242"/>
      <c r="B455" s="243"/>
    </row>
    <row r="456" spans="1:2" ht="12.75" customHeight="1" x14ac:dyDescent="0.2">
      <c r="A456" s="242"/>
      <c r="B456" s="243"/>
    </row>
    <row r="457" spans="1:2" ht="12.75" customHeight="1" x14ac:dyDescent="0.2">
      <c r="A457" s="242"/>
      <c r="B457" s="243"/>
    </row>
    <row r="458" spans="1:2" ht="12.75" customHeight="1" x14ac:dyDescent="0.2">
      <c r="A458" s="242"/>
      <c r="B458" s="243"/>
    </row>
    <row r="459" spans="1:2" ht="12.75" customHeight="1" x14ac:dyDescent="0.2">
      <c r="A459" s="242"/>
      <c r="B459" s="243"/>
    </row>
    <row r="460" spans="1:2" ht="12.75" customHeight="1" x14ac:dyDescent="0.2">
      <c r="A460" s="242"/>
      <c r="B460" s="243"/>
    </row>
    <row r="461" spans="1:2" ht="12.75" customHeight="1" x14ac:dyDescent="0.2">
      <c r="A461" s="242"/>
      <c r="B461" s="243"/>
    </row>
    <row r="462" spans="1:2" ht="12.75" customHeight="1" x14ac:dyDescent="0.2">
      <c r="A462" s="242"/>
      <c r="B462" s="243"/>
    </row>
    <row r="463" spans="1:2" ht="12.75" customHeight="1" x14ac:dyDescent="0.2">
      <c r="A463" s="242"/>
      <c r="B463" s="243"/>
    </row>
    <row r="464" spans="1:2" ht="12.75" customHeight="1" x14ac:dyDescent="0.2">
      <c r="A464" s="242"/>
      <c r="B464" s="243"/>
    </row>
    <row r="465" spans="1:2" ht="12.75" customHeight="1" x14ac:dyDescent="0.2">
      <c r="A465" s="242"/>
      <c r="B465" s="243"/>
    </row>
    <row r="466" spans="1:2" ht="12.75" customHeight="1" x14ac:dyDescent="0.2">
      <c r="A466" s="242"/>
      <c r="B466" s="243"/>
    </row>
    <row r="467" spans="1:2" ht="12.75" customHeight="1" x14ac:dyDescent="0.2">
      <c r="A467" s="242"/>
      <c r="B467" s="243"/>
    </row>
    <row r="468" spans="1:2" ht="12.75" customHeight="1" x14ac:dyDescent="0.2">
      <c r="A468" s="242"/>
      <c r="B468" s="243"/>
    </row>
    <row r="469" spans="1:2" ht="12.75" customHeight="1" x14ac:dyDescent="0.2">
      <c r="A469" s="242"/>
      <c r="B469" s="243"/>
    </row>
    <row r="470" spans="1:2" ht="12.75" customHeight="1" x14ac:dyDescent="0.2">
      <c r="A470" s="242"/>
      <c r="B470" s="243"/>
    </row>
    <row r="471" spans="1:2" ht="12.75" customHeight="1" x14ac:dyDescent="0.2">
      <c r="A471" s="242"/>
      <c r="B471" s="243"/>
    </row>
    <row r="472" spans="1:2" ht="12.75" customHeight="1" x14ac:dyDescent="0.2">
      <c r="A472" s="242"/>
      <c r="B472" s="243"/>
    </row>
    <row r="473" spans="1:2" ht="12.75" customHeight="1" x14ac:dyDescent="0.2">
      <c r="A473" s="242"/>
      <c r="B473" s="243"/>
    </row>
    <row r="474" spans="1:2" ht="12.75" customHeight="1" x14ac:dyDescent="0.2">
      <c r="A474" s="242"/>
      <c r="B474" s="243"/>
    </row>
    <row r="475" spans="1:2" ht="12.75" customHeight="1" x14ac:dyDescent="0.2">
      <c r="A475" s="242"/>
      <c r="B475" s="243"/>
    </row>
    <row r="476" spans="1:2" ht="12.75" customHeight="1" x14ac:dyDescent="0.2">
      <c r="A476" s="242"/>
      <c r="B476" s="243"/>
    </row>
    <row r="477" spans="1:2" ht="12.75" customHeight="1" x14ac:dyDescent="0.2">
      <c r="A477" s="242"/>
      <c r="B477" s="243"/>
    </row>
    <row r="478" spans="1:2" ht="12.75" customHeight="1" x14ac:dyDescent="0.2">
      <c r="A478" s="242"/>
      <c r="B478" s="243"/>
    </row>
    <row r="479" spans="1:2" ht="12.75" customHeight="1" x14ac:dyDescent="0.2">
      <c r="A479" s="242"/>
      <c r="B479" s="243"/>
    </row>
    <row r="480" spans="1:2" ht="12.75" customHeight="1" x14ac:dyDescent="0.2">
      <c r="A480" s="242"/>
      <c r="B480" s="243"/>
    </row>
    <row r="481" spans="1:2" ht="12.75" customHeight="1" x14ac:dyDescent="0.2">
      <c r="A481" s="242"/>
      <c r="B481" s="243"/>
    </row>
    <row r="482" spans="1:2" ht="12.75" customHeight="1" x14ac:dyDescent="0.2">
      <c r="A482" s="242"/>
      <c r="B482" s="243"/>
    </row>
    <row r="483" spans="1:2" ht="12.75" customHeight="1" x14ac:dyDescent="0.2">
      <c r="A483" s="242"/>
      <c r="B483" s="243"/>
    </row>
    <row r="484" spans="1:2" ht="12.75" customHeight="1" x14ac:dyDescent="0.2">
      <c r="A484" s="242"/>
      <c r="B484" s="243"/>
    </row>
    <row r="485" spans="1:2" ht="12.75" customHeight="1" x14ac:dyDescent="0.2">
      <c r="A485" s="242"/>
      <c r="B485" s="243"/>
    </row>
    <row r="486" spans="1:2" ht="12.75" customHeight="1" x14ac:dyDescent="0.2">
      <c r="A486" s="242"/>
      <c r="B486" s="243"/>
    </row>
    <row r="487" spans="1:2" ht="12.75" customHeight="1" x14ac:dyDescent="0.2">
      <c r="A487" s="242"/>
      <c r="B487" s="243"/>
    </row>
    <row r="488" spans="1:2" ht="12.75" customHeight="1" x14ac:dyDescent="0.2">
      <c r="A488" s="242"/>
      <c r="B488" s="243"/>
    </row>
    <row r="489" spans="1:2" ht="12.75" customHeight="1" x14ac:dyDescent="0.2">
      <c r="A489" s="242"/>
      <c r="B489" s="243"/>
    </row>
    <row r="490" spans="1:2" ht="12.75" customHeight="1" x14ac:dyDescent="0.2">
      <c r="A490" s="242"/>
      <c r="B490" s="243"/>
    </row>
    <row r="491" spans="1:2" ht="12.75" customHeight="1" x14ac:dyDescent="0.2">
      <c r="A491" s="242"/>
      <c r="B491" s="243"/>
    </row>
    <row r="492" spans="1:2" ht="12.75" customHeight="1" x14ac:dyDescent="0.2">
      <c r="A492" s="242"/>
      <c r="B492" s="243"/>
    </row>
    <row r="493" spans="1:2" ht="12.75" customHeight="1" x14ac:dyDescent="0.2">
      <c r="A493" s="242"/>
      <c r="B493" s="243"/>
    </row>
    <row r="494" spans="1:2" ht="12.75" customHeight="1" x14ac:dyDescent="0.2">
      <c r="A494" s="242"/>
      <c r="B494" s="243"/>
    </row>
    <row r="495" spans="1:2" ht="12.75" customHeight="1" x14ac:dyDescent="0.2">
      <c r="A495" s="242"/>
      <c r="B495" s="243"/>
    </row>
    <row r="496" spans="1:2" ht="12.75" customHeight="1" x14ac:dyDescent="0.2">
      <c r="A496" s="242"/>
      <c r="B496" s="243"/>
    </row>
    <row r="497" spans="1:2" ht="12.75" customHeight="1" x14ac:dyDescent="0.2">
      <c r="A497" s="242"/>
      <c r="B497" s="243"/>
    </row>
    <row r="498" spans="1:2" ht="12.75" customHeight="1" x14ac:dyDescent="0.2">
      <c r="A498" s="242"/>
      <c r="B498" s="243"/>
    </row>
    <row r="499" spans="1:2" ht="12.75" customHeight="1" x14ac:dyDescent="0.2">
      <c r="A499" s="242"/>
      <c r="B499" s="243"/>
    </row>
    <row r="500" spans="1:2" ht="12.75" customHeight="1" x14ac:dyDescent="0.2">
      <c r="A500" s="242"/>
      <c r="B500" s="243"/>
    </row>
    <row r="501" spans="1:2" ht="12.75" customHeight="1" x14ac:dyDescent="0.2">
      <c r="A501" s="242"/>
      <c r="B501" s="243"/>
    </row>
    <row r="502" spans="1:2" ht="12.75" customHeight="1" x14ac:dyDescent="0.2">
      <c r="A502" s="242"/>
      <c r="B502" s="243"/>
    </row>
    <row r="503" spans="1:2" ht="12.75" customHeight="1" x14ac:dyDescent="0.2">
      <c r="A503" s="242"/>
      <c r="B503" s="243"/>
    </row>
    <row r="504" spans="1:2" ht="12.75" customHeight="1" x14ac:dyDescent="0.2">
      <c r="A504" s="242"/>
      <c r="B504" s="243"/>
    </row>
    <row r="505" spans="1:2" ht="12.75" customHeight="1" x14ac:dyDescent="0.2">
      <c r="A505" s="242"/>
      <c r="B505" s="243"/>
    </row>
    <row r="506" spans="1:2" ht="12.75" customHeight="1" x14ac:dyDescent="0.2">
      <c r="A506" s="242"/>
      <c r="B506" s="243"/>
    </row>
    <row r="507" spans="1:2" ht="12.75" customHeight="1" x14ac:dyDescent="0.2">
      <c r="A507" s="242"/>
      <c r="B507" s="243"/>
    </row>
    <row r="508" spans="1:2" ht="12.75" customHeight="1" x14ac:dyDescent="0.2">
      <c r="A508" s="242"/>
      <c r="B508" s="243"/>
    </row>
    <row r="509" spans="1:2" ht="12.75" customHeight="1" x14ac:dyDescent="0.2">
      <c r="A509" s="242"/>
      <c r="B509" s="243"/>
    </row>
    <row r="510" spans="1:2" ht="12.75" customHeight="1" x14ac:dyDescent="0.2">
      <c r="A510" s="242"/>
      <c r="B510" s="243"/>
    </row>
    <row r="511" spans="1:2" ht="12.75" customHeight="1" x14ac:dyDescent="0.2">
      <c r="A511" s="242"/>
      <c r="B511" s="243"/>
    </row>
    <row r="512" spans="1:2" ht="12.75" customHeight="1" x14ac:dyDescent="0.2">
      <c r="A512" s="242"/>
      <c r="B512" s="243"/>
    </row>
    <row r="513" spans="1:2" ht="12.75" customHeight="1" x14ac:dyDescent="0.2">
      <c r="A513" s="242"/>
      <c r="B513" s="243"/>
    </row>
    <row r="514" spans="1:2" ht="12.75" customHeight="1" x14ac:dyDescent="0.2">
      <c r="A514" s="242"/>
      <c r="B514" s="243"/>
    </row>
    <row r="515" spans="1:2" ht="12.75" customHeight="1" x14ac:dyDescent="0.2">
      <c r="A515" s="242"/>
      <c r="B515" s="243"/>
    </row>
    <row r="516" spans="1:2" ht="12.75" customHeight="1" x14ac:dyDescent="0.2">
      <c r="A516" s="242"/>
      <c r="B516" s="243"/>
    </row>
    <row r="517" spans="1:2" ht="12.75" customHeight="1" x14ac:dyDescent="0.2">
      <c r="A517" s="242"/>
      <c r="B517" s="243"/>
    </row>
    <row r="518" spans="1:2" ht="12.75" customHeight="1" x14ac:dyDescent="0.2">
      <c r="A518" s="242"/>
      <c r="B518" s="243"/>
    </row>
    <row r="519" spans="1:2" ht="12.75" customHeight="1" x14ac:dyDescent="0.2">
      <c r="A519" s="242"/>
      <c r="B519" s="243"/>
    </row>
    <row r="520" spans="1:2" ht="12.75" customHeight="1" x14ac:dyDescent="0.2">
      <c r="A520" s="242"/>
      <c r="B520" s="243"/>
    </row>
    <row r="521" spans="1:2" ht="12.75" customHeight="1" x14ac:dyDescent="0.2">
      <c r="A521" s="242"/>
      <c r="B521" s="243"/>
    </row>
    <row r="522" spans="1:2" ht="12.75" customHeight="1" x14ac:dyDescent="0.2">
      <c r="A522" s="242"/>
      <c r="B522" s="243"/>
    </row>
    <row r="523" spans="1:2" ht="12.75" customHeight="1" x14ac:dyDescent="0.2">
      <c r="A523" s="242"/>
      <c r="B523" s="243"/>
    </row>
    <row r="524" spans="1:2" ht="12.75" customHeight="1" x14ac:dyDescent="0.2">
      <c r="A524" s="242"/>
      <c r="B524" s="243"/>
    </row>
    <row r="525" spans="1:2" ht="12.75" customHeight="1" x14ac:dyDescent="0.2">
      <c r="A525" s="242"/>
      <c r="B525" s="243"/>
    </row>
    <row r="526" spans="1:2" ht="12.75" customHeight="1" x14ac:dyDescent="0.2">
      <c r="A526" s="242"/>
      <c r="B526" s="243"/>
    </row>
    <row r="527" spans="1:2" ht="12.75" customHeight="1" x14ac:dyDescent="0.2">
      <c r="A527" s="242"/>
      <c r="B527" s="243"/>
    </row>
    <row r="528" spans="1:2" ht="12.75" customHeight="1" x14ac:dyDescent="0.2">
      <c r="A528" s="242"/>
      <c r="B528" s="243"/>
    </row>
    <row r="529" spans="1:2" ht="12.75" customHeight="1" x14ac:dyDescent="0.2">
      <c r="A529" s="242"/>
      <c r="B529" s="243"/>
    </row>
    <row r="530" spans="1:2" ht="12.75" customHeight="1" x14ac:dyDescent="0.2">
      <c r="A530" s="242"/>
      <c r="B530" s="243"/>
    </row>
    <row r="531" spans="1:2" ht="12.75" customHeight="1" x14ac:dyDescent="0.2">
      <c r="A531" s="242"/>
      <c r="B531" s="243"/>
    </row>
    <row r="532" spans="1:2" ht="12.75" customHeight="1" x14ac:dyDescent="0.2">
      <c r="A532" s="242"/>
      <c r="B532" s="243"/>
    </row>
    <row r="533" spans="1:2" ht="12.75" customHeight="1" x14ac:dyDescent="0.2">
      <c r="A533" s="242"/>
      <c r="B533" s="243"/>
    </row>
    <row r="534" spans="1:2" ht="12.75" customHeight="1" x14ac:dyDescent="0.2">
      <c r="A534" s="242"/>
      <c r="B534" s="243"/>
    </row>
    <row r="535" spans="1:2" ht="12.75" customHeight="1" x14ac:dyDescent="0.2">
      <c r="A535" s="242"/>
      <c r="B535" s="243"/>
    </row>
    <row r="536" spans="1:2" ht="12.75" customHeight="1" x14ac:dyDescent="0.2">
      <c r="A536" s="242"/>
      <c r="B536" s="243"/>
    </row>
    <row r="537" spans="1:2" ht="12.75" customHeight="1" x14ac:dyDescent="0.2">
      <c r="A537" s="242"/>
      <c r="B537" s="243"/>
    </row>
    <row r="538" spans="1:2" ht="12.75" customHeight="1" x14ac:dyDescent="0.2">
      <c r="A538" s="242"/>
      <c r="B538" s="243"/>
    </row>
    <row r="539" spans="1:2" ht="12.75" customHeight="1" x14ac:dyDescent="0.2">
      <c r="A539" s="242"/>
      <c r="B539" s="243"/>
    </row>
    <row r="540" spans="1:2" ht="12.75" customHeight="1" x14ac:dyDescent="0.2">
      <c r="A540" s="242"/>
      <c r="B540" s="243"/>
    </row>
    <row r="541" spans="1:2" ht="12.75" customHeight="1" x14ac:dyDescent="0.2">
      <c r="A541" s="242"/>
      <c r="B541" s="243"/>
    </row>
    <row r="542" spans="1:2" ht="12.75" customHeight="1" x14ac:dyDescent="0.2">
      <c r="A542" s="242"/>
      <c r="B542" s="243"/>
    </row>
    <row r="543" spans="1:2" ht="12.75" customHeight="1" x14ac:dyDescent="0.2">
      <c r="A543" s="242"/>
      <c r="B543" s="243"/>
    </row>
    <row r="544" spans="1:2" ht="12.75" customHeight="1" x14ac:dyDescent="0.2">
      <c r="A544" s="242"/>
      <c r="B544" s="243"/>
    </row>
    <row r="545" spans="1:2" ht="12.75" customHeight="1" x14ac:dyDescent="0.2">
      <c r="A545" s="242"/>
      <c r="B545" s="243"/>
    </row>
    <row r="546" spans="1:2" ht="12.75" customHeight="1" x14ac:dyDescent="0.2">
      <c r="A546" s="242"/>
      <c r="B546" s="243"/>
    </row>
    <row r="547" spans="1:2" ht="12.75" customHeight="1" x14ac:dyDescent="0.2">
      <c r="A547" s="242"/>
      <c r="B547" s="243"/>
    </row>
    <row r="548" spans="1:2" ht="12.75" customHeight="1" x14ac:dyDescent="0.2">
      <c r="A548" s="242"/>
      <c r="B548" s="243"/>
    </row>
    <row r="549" spans="1:2" ht="12.75" customHeight="1" x14ac:dyDescent="0.2">
      <c r="A549" s="242"/>
      <c r="B549" s="243"/>
    </row>
    <row r="550" spans="1:2" ht="12.75" customHeight="1" x14ac:dyDescent="0.2">
      <c r="A550" s="242"/>
      <c r="B550" s="243"/>
    </row>
    <row r="551" spans="1:2" ht="12.75" customHeight="1" x14ac:dyDescent="0.2">
      <c r="A551" s="242"/>
      <c r="B551" s="243"/>
    </row>
    <row r="552" spans="1:2" ht="12.75" customHeight="1" x14ac:dyDescent="0.2">
      <c r="A552" s="242"/>
      <c r="B552" s="243"/>
    </row>
    <row r="553" spans="1:2" ht="12.75" customHeight="1" x14ac:dyDescent="0.2">
      <c r="A553" s="242"/>
      <c r="B553" s="243"/>
    </row>
    <row r="554" spans="1:2" ht="12.75" customHeight="1" x14ac:dyDescent="0.2">
      <c r="A554" s="242"/>
      <c r="B554" s="243"/>
    </row>
    <row r="555" spans="1:2" ht="12.75" customHeight="1" x14ac:dyDescent="0.2">
      <c r="A555" s="242"/>
      <c r="B555" s="243"/>
    </row>
    <row r="556" spans="1:2" ht="12.75" customHeight="1" x14ac:dyDescent="0.2">
      <c r="A556" s="242"/>
      <c r="B556" s="243"/>
    </row>
    <row r="557" spans="1:2" ht="12.75" customHeight="1" x14ac:dyDescent="0.2">
      <c r="A557" s="242"/>
      <c r="B557" s="243"/>
    </row>
    <row r="558" spans="1:2" ht="12.75" customHeight="1" x14ac:dyDescent="0.2">
      <c r="A558" s="242"/>
      <c r="B558" s="243"/>
    </row>
    <row r="559" spans="1:2" ht="12.75" customHeight="1" x14ac:dyDescent="0.2">
      <c r="A559" s="242"/>
      <c r="B559" s="243"/>
    </row>
    <row r="560" spans="1:2" ht="12.75" customHeight="1" x14ac:dyDescent="0.2">
      <c r="A560" s="242"/>
      <c r="B560" s="243"/>
    </row>
    <row r="561" spans="1:2" ht="12.75" customHeight="1" x14ac:dyDescent="0.2">
      <c r="A561" s="242"/>
      <c r="B561" s="243"/>
    </row>
    <row r="562" spans="1:2" ht="12.75" customHeight="1" x14ac:dyDescent="0.2">
      <c r="A562" s="242"/>
      <c r="B562" s="243"/>
    </row>
    <row r="563" spans="1:2" ht="12.75" customHeight="1" x14ac:dyDescent="0.2">
      <c r="A563" s="242"/>
      <c r="B563" s="243"/>
    </row>
    <row r="564" spans="1:2" ht="12.75" customHeight="1" x14ac:dyDescent="0.2">
      <c r="A564" s="242"/>
      <c r="B564" s="243"/>
    </row>
    <row r="565" spans="1:2" ht="12.75" customHeight="1" x14ac:dyDescent="0.2">
      <c r="A565" s="242"/>
      <c r="B565" s="243"/>
    </row>
    <row r="566" spans="1:2" ht="12.75" customHeight="1" x14ac:dyDescent="0.2">
      <c r="A566" s="242"/>
      <c r="B566" s="243"/>
    </row>
    <row r="567" spans="1:2" ht="12.75" customHeight="1" x14ac:dyDescent="0.2">
      <c r="A567" s="242"/>
      <c r="B567" s="243"/>
    </row>
    <row r="568" spans="1:2" ht="12.75" customHeight="1" x14ac:dyDescent="0.2">
      <c r="A568" s="242"/>
      <c r="B568" s="243"/>
    </row>
    <row r="569" spans="1:2" ht="12.75" customHeight="1" x14ac:dyDescent="0.2">
      <c r="A569" s="242"/>
      <c r="B569" s="243"/>
    </row>
    <row r="570" spans="1:2" ht="12.75" customHeight="1" x14ac:dyDescent="0.2">
      <c r="A570" s="242"/>
      <c r="B570" s="243"/>
    </row>
    <row r="571" spans="1:2" ht="12.75" customHeight="1" x14ac:dyDescent="0.2">
      <c r="A571" s="242"/>
      <c r="B571" s="243"/>
    </row>
    <row r="572" spans="1:2" ht="12.75" customHeight="1" x14ac:dyDescent="0.2">
      <c r="A572" s="242"/>
      <c r="B572" s="243"/>
    </row>
    <row r="573" spans="1:2" ht="12.75" customHeight="1" x14ac:dyDescent="0.2">
      <c r="A573" s="242"/>
      <c r="B573" s="243"/>
    </row>
    <row r="574" spans="1:2" ht="12.75" customHeight="1" x14ac:dyDescent="0.2">
      <c r="A574" s="242"/>
      <c r="B574" s="243"/>
    </row>
    <row r="575" spans="1:2" ht="12.75" customHeight="1" x14ac:dyDescent="0.2">
      <c r="A575" s="242"/>
      <c r="B575" s="243"/>
    </row>
    <row r="576" spans="1:2" ht="12.75" customHeight="1" x14ac:dyDescent="0.2">
      <c r="A576" s="242"/>
      <c r="B576" s="243"/>
    </row>
    <row r="577" spans="1:2" ht="12.75" customHeight="1" x14ac:dyDescent="0.2">
      <c r="A577" s="242"/>
      <c r="B577" s="243"/>
    </row>
    <row r="578" spans="1:2" ht="12.75" customHeight="1" x14ac:dyDescent="0.2">
      <c r="A578" s="242"/>
      <c r="B578" s="243"/>
    </row>
    <row r="579" spans="1:2" ht="12.75" customHeight="1" x14ac:dyDescent="0.2">
      <c r="A579" s="242"/>
      <c r="B579" s="243"/>
    </row>
    <row r="580" spans="1:2" ht="12.75" customHeight="1" x14ac:dyDescent="0.2">
      <c r="A580" s="242"/>
      <c r="B580" s="243"/>
    </row>
    <row r="581" spans="1:2" ht="12.75" customHeight="1" x14ac:dyDescent="0.2">
      <c r="A581" s="242"/>
      <c r="B581" s="243"/>
    </row>
    <row r="582" spans="1:2" ht="12.75" customHeight="1" x14ac:dyDescent="0.2">
      <c r="A582" s="242"/>
      <c r="B582" s="243"/>
    </row>
    <row r="583" spans="1:2" ht="12.75" customHeight="1" x14ac:dyDescent="0.2">
      <c r="A583" s="242"/>
      <c r="B583" s="243"/>
    </row>
    <row r="584" spans="1:2" ht="12.75" customHeight="1" x14ac:dyDescent="0.2">
      <c r="A584" s="242"/>
      <c r="B584" s="243"/>
    </row>
    <row r="585" spans="1:2" ht="12.75" customHeight="1" x14ac:dyDescent="0.2">
      <c r="A585" s="242"/>
      <c r="B585" s="243"/>
    </row>
    <row r="586" spans="1:2" ht="12.75" customHeight="1" x14ac:dyDescent="0.2">
      <c r="A586" s="242"/>
      <c r="B586" s="243"/>
    </row>
    <row r="587" spans="1:2" ht="12.75" customHeight="1" x14ac:dyDescent="0.2">
      <c r="A587" s="242"/>
      <c r="B587" s="243"/>
    </row>
    <row r="588" spans="1:2" ht="12.75" customHeight="1" x14ac:dyDescent="0.2">
      <c r="A588" s="242"/>
      <c r="B588" s="243"/>
    </row>
    <row r="589" spans="1:2" ht="12.75" customHeight="1" x14ac:dyDescent="0.2">
      <c r="A589" s="242"/>
      <c r="B589" s="243"/>
    </row>
    <row r="590" spans="1:2" ht="12.75" customHeight="1" x14ac:dyDescent="0.2">
      <c r="A590" s="242"/>
      <c r="B590" s="243"/>
    </row>
    <row r="591" spans="1:2" ht="12.75" customHeight="1" x14ac:dyDescent="0.2">
      <c r="A591" s="242"/>
      <c r="B591" s="243"/>
    </row>
    <row r="592" spans="1:2" ht="12.75" customHeight="1" x14ac:dyDescent="0.2">
      <c r="A592" s="242"/>
      <c r="B592" s="243"/>
    </row>
    <row r="593" spans="1:2" ht="12.75" customHeight="1" x14ac:dyDescent="0.2">
      <c r="A593" s="242"/>
      <c r="B593" s="243"/>
    </row>
    <row r="594" spans="1:2" ht="12.75" customHeight="1" x14ac:dyDescent="0.2">
      <c r="A594" s="242"/>
      <c r="B594" s="243"/>
    </row>
    <row r="595" spans="1:2" ht="12.75" customHeight="1" x14ac:dyDescent="0.2">
      <c r="A595" s="242"/>
      <c r="B595" s="243"/>
    </row>
    <row r="596" spans="1:2" ht="12.75" customHeight="1" x14ac:dyDescent="0.2">
      <c r="A596" s="242"/>
      <c r="B596" s="243"/>
    </row>
    <row r="597" spans="1:2" ht="12.75" customHeight="1" x14ac:dyDescent="0.2">
      <c r="A597" s="242"/>
      <c r="B597" s="243"/>
    </row>
    <row r="598" spans="1:2" ht="12.75" customHeight="1" x14ac:dyDescent="0.2">
      <c r="A598" s="242"/>
      <c r="B598" s="243"/>
    </row>
    <row r="599" spans="1:2" ht="12.75" customHeight="1" x14ac:dyDescent="0.2">
      <c r="A599" s="242"/>
      <c r="B599" s="243"/>
    </row>
    <row r="600" spans="1:2" ht="12.75" customHeight="1" x14ac:dyDescent="0.2">
      <c r="A600" s="242"/>
      <c r="B600" s="243"/>
    </row>
    <row r="601" spans="1:2" ht="12.75" customHeight="1" x14ac:dyDescent="0.2">
      <c r="A601" s="242"/>
      <c r="B601" s="243"/>
    </row>
    <row r="602" spans="1:2" ht="12.75" customHeight="1" x14ac:dyDescent="0.2">
      <c r="A602" s="242"/>
      <c r="B602" s="243"/>
    </row>
    <row r="603" spans="1:2" ht="12.75" customHeight="1" x14ac:dyDescent="0.2">
      <c r="A603" s="242"/>
      <c r="B603" s="243"/>
    </row>
    <row r="604" spans="1:2" ht="12.75" customHeight="1" x14ac:dyDescent="0.2">
      <c r="A604" s="242"/>
      <c r="B604" s="243"/>
    </row>
    <row r="605" spans="1:2" ht="12.75" customHeight="1" x14ac:dyDescent="0.2">
      <c r="A605" s="242"/>
      <c r="B605" s="243"/>
    </row>
    <row r="606" spans="1:2" ht="12.75" customHeight="1" x14ac:dyDescent="0.2">
      <c r="A606" s="242"/>
      <c r="B606" s="243"/>
    </row>
    <row r="607" spans="1:2" ht="12.75" customHeight="1" x14ac:dyDescent="0.2">
      <c r="A607" s="242"/>
      <c r="B607" s="243"/>
    </row>
    <row r="608" spans="1:2" ht="12.75" customHeight="1" x14ac:dyDescent="0.2">
      <c r="A608" s="242"/>
      <c r="B608" s="243"/>
    </row>
    <row r="609" spans="1:2" ht="12.75" customHeight="1" x14ac:dyDescent="0.2">
      <c r="A609" s="242"/>
      <c r="B609" s="243"/>
    </row>
    <row r="610" spans="1:2" ht="12.75" customHeight="1" x14ac:dyDescent="0.2">
      <c r="A610" s="242"/>
      <c r="B610" s="243"/>
    </row>
    <row r="611" spans="1:2" ht="12.75" customHeight="1" x14ac:dyDescent="0.2">
      <c r="A611" s="242"/>
      <c r="B611" s="243"/>
    </row>
    <row r="612" spans="1:2" ht="12.75" customHeight="1" x14ac:dyDescent="0.2">
      <c r="A612" s="242"/>
      <c r="B612" s="243"/>
    </row>
    <row r="613" spans="1:2" ht="12.75" customHeight="1" x14ac:dyDescent="0.2">
      <c r="A613" s="242"/>
      <c r="B613" s="243"/>
    </row>
    <row r="614" spans="1:2" ht="12.75" customHeight="1" x14ac:dyDescent="0.2">
      <c r="A614" s="242"/>
      <c r="B614" s="243"/>
    </row>
    <row r="615" spans="1:2" ht="12.75" customHeight="1" x14ac:dyDescent="0.2">
      <c r="A615" s="242"/>
      <c r="B615" s="243"/>
    </row>
    <row r="616" spans="1:2" ht="12.75" customHeight="1" x14ac:dyDescent="0.2">
      <c r="A616" s="242"/>
      <c r="B616" s="243"/>
    </row>
    <row r="617" spans="1:2" ht="12.75" customHeight="1" x14ac:dyDescent="0.2">
      <c r="A617" s="242"/>
      <c r="B617" s="243"/>
    </row>
    <row r="618" spans="1:2" ht="12.75" customHeight="1" x14ac:dyDescent="0.2">
      <c r="A618" s="242"/>
      <c r="B618" s="243"/>
    </row>
    <row r="619" spans="1:2" ht="12.75" customHeight="1" x14ac:dyDescent="0.2">
      <c r="A619" s="242"/>
      <c r="B619" s="243"/>
    </row>
    <row r="620" spans="1:2" ht="12.75" customHeight="1" x14ac:dyDescent="0.2">
      <c r="A620" s="242"/>
      <c r="B620" s="243"/>
    </row>
    <row r="621" spans="1:2" ht="12.75" customHeight="1" x14ac:dyDescent="0.2">
      <c r="A621" s="242"/>
      <c r="B621" s="243"/>
    </row>
    <row r="622" spans="1:2" ht="12.75" customHeight="1" x14ac:dyDescent="0.2">
      <c r="A622" s="242"/>
      <c r="B622" s="243"/>
    </row>
    <row r="623" spans="1:2" ht="12.75" customHeight="1" x14ac:dyDescent="0.2">
      <c r="A623" s="242"/>
      <c r="B623" s="243"/>
    </row>
    <row r="624" spans="1:2" ht="12.75" customHeight="1" x14ac:dyDescent="0.2">
      <c r="A624" s="242"/>
      <c r="B624" s="243"/>
    </row>
    <row r="625" spans="1:2" ht="12.75" customHeight="1" x14ac:dyDescent="0.2">
      <c r="A625" s="242"/>
      <c r="B625" s="243"/>
    </row>
    <row r="626" spans="1:2" ht="12.75" customHeight="1" x14ac:dyDescent="0.2">
      <c r="A626" s="242"/>
      <c r="B626" s="243"/>
    </row>
    <row r="627" spans="1:2" ht="12.75" customHeight="1" x14ac:dyDescent="0.2">
      <c r="A627" s="242"/>
      <c r="B627" s="243"/>
    </row>
    <row r="628" spans="1:2" ht="12.75" customHeight="1" x14ac:dyDescent="0.2">
      <c r="A628" s="242"/>
      <c r="B628" s="243"/>
    </row>
    <row r="629" spans="1:2" ht="12.75" customHeight="1" x14ac:dyDescent="0.2">
      <c r="A629" s="242"/>
      <c r="B629" s="243"/>
    </row>
    <row r="630" spans="1:2" ht="12.75" customHeight="1" x14ac:dyDescent="0.2">
      <c r="A630" s="242"/>
      <c r="B630" s="243"/>
    </row>
    <row r="631" spans="1:2" ht="12.75" customHeight="1" x14ac:dyDescent="0.2">
      <c r="A631" s="242"/>
      <c r="B631" s="243"/>
    </row>
    <row r="632" spans="1:2" ht="12.75" customHeight="1" x14ac:dyDescent="0.2">
      <c r="A632" s="242"/>
      <c r="B632" s="243"/>
    </row>
    <row r="633" spans="1:2" ht="12.75" customHeight="1" x14ac:dyDescent="0.2">
      <c r="A633" s="242"/>
      <c r="B633" s="243"/>
    </row>
    <row r="634" spans="1:2" ht="12.75" customHeight="1" x14ac:dyDescent="0.2">
      <c r="A634" s="242"/>
      <c r="B634" s="243"/>
    </row>
    <row r="635" spans="1:2" ht="12.75" customHeight="1" x14ac:dyDescent="0.2">
      <c r="A635" s="242"/>
      <c r="B635" s="243"/>
    </row>
    <row r="636" spans="1:2" ht="12.75" customHeight="1" x14ac:dyDescent="0.2">
      <c r="A636" s="242"/>
      <c r="B636" s="243"/>
    </row>
    <row r="637" spans="1:2" ht="12.75" customHeight="1" x14ac:dyDescent="0.2">
      <c r="A637" s="242"/>
      <c r="B637" s="243"/>
    </row>
    <row r="638" spans="1:2" ht="12.75" customHeight="1" x14ac:dyDescent="0.2">
      <c r="A638" s="242"/>
      <c r="B638" s="243"/>
    </row>
    <row r="639" spans="1:2" ht="12.75" customHeight="1" x14ac:dyDescent="0.2">
      <c r="A639" s="242"/>
      <c r="B639" s="243"/>
    </row>
    <row r="640" spans="1:2" ht="12.75" customHeight="1" x14ac:dyDescent="0.2">
      <c r="A640" s="242"/>
      <c r="B640" s="243"/>
    </row>
    <row r="641" spans="1:2" ht="12.75" customHeight="1" x14ac:dyDescent="0.2">
      <c r="A641" s="242"/>
      <c r="B641" s="243"/>
    </row>
    <row r="642" spans="1:2" ht="12.75" customHeight="1" x14ac:dyDescent="0.2">
      <c r="A642" s="242"/>
      <c r="B642" s="243"/>
    </row>
    <row r="643" spans="1:2" ht="12.75" customHeight="1" x14ac:dyDescent="0.2">
      <c r="A643" s="242"/>
      <c r="B643" s="243"/>
    </row>
    <row r="644" spans="1:2" ht="12.75" customHeight="1" x14ac:dyDescent="0.2">
      <c r="A644" s="242"/>
      <c r="B644" s="243"/>
    </row>
    <row r="645" spans="1:2" ht="12.75" customHeight="1" x14ac:dyDescent="0.2">
      <c r="A645" s="242"/>
      <c r="B645" s="243"/>
    </row>
    <row r="646" spans="1:2" ht="12.75" customHeight="1" x14ac:dyDescent="0.2">
      <c r="A646" s="242"/>
      <c r="B646" s="243"/>
    </row>
    <row r="647" spans="1:2" ht="12.75" customHeight="1" x14ac:dyDescent="0.2">
      <c r="A647" s="242"/>
      <c r="B647" s="243"/>
    </row>
    <row r="648" spans="1:2" ht="12.75" customHeight="1" x14ac:dyDescent="0.2">
      <c r="A648" s="242"/>
      <c r="B648" s="243"/>
    </row>
    <row r="649" spans="1:2" ht="12.75" customHeight="1" x14ac:dyDescent="0.2">
      <c r="A649" s="242"/>
      <c r="B649" s="243"/>
    </row>
    <row r="650" spans="1:2" ht="12.75" customHeight="1" x14ac:dyDescent="0.2">
      <c r="A650" s="242"/>
      <c r="B650" s="243"/>
    </row>
    <row r="651" spans="1:2" ht="12.75" customHeight="1" x14ac:dyDescent="0.2">
      <c r="A651" s="242"/>
      <c r="B651" s="243"/>
    </row>
    <row r="652" spans="1:2" ht="12.75" customHeight="1" x14ac:dyDescent="0.2">
      <c r="A652" s="242"/>
      <c r="B652" s="243"/>
    </row>
    <row r="653" spans="1:2" ht="12.75" customHeight="1" x14ac:dyDescent="0.2">
      <c r="A653" s="242"/>
      <c r="B653" s="243"/>
    </row>
    <row r="654" spans="1:2" ht="12.75" customHeight="1" x14ac:dyDescent="0.2">
      <c r="A654" s="242"/>
      <c r="B654" s="243"/>
    </row>
    <row r="655" spans="1:2" ht="12.75" customHeight="1" x14ac:dyDescent="0.2">
      <c r="A655" s="242"/>
      <c r="B655" s="243"/>
    </row>
    <row r="656" spans="1:2" ht="12.75" customHeight="1" x14ac:dyDescent="0.2">
      <c r="A656" s="242"/>
      <c r="B656" s="243"/>
    </row>
    <row r="657" spans="1:2" ht="12.75" customHeight="1" x14ac:dyDescent="0.2">
      <c r="A657" s="242"/>
      <c r="B657" s="243"/>
    </row>
    <row r="658" spans="1:2" ht="12.75" customHeight="1" x14ac:dyDescent="0.2">
      <c r="A658" s="242"/>
      <c r="B658" s="243"/>
    </row>
    <row r="659" spans="1:2" ht="12.75" customHeight="1" x14ac:dyDescent="0.2">
      <c r="A659" s="242"/>
      <c r="B659" s="243"/>
    </row>
    <row r="660" spans="1:2" ht="12.75" customHeight="1" x14ac:dyDescent="0.2">
      <c r="A660" s="242"/>
      <c r="B660" s="243"/>
    </row>
    <row r="661" spans="1:2" ht="12.75" customHeight="1" x14ac:dyDescent="0.2">
      <c r="A661" s="242"/>
      <c r="B661" s="243"/>
    </row>
    <row r="662" spans="1:2" ht="12.75" customHeight="1" x14ac:dyDescent="0.2">
      <c r="A662" s="242"/>
      <c r="B662" s="243"/>
    </row>
    <row r="663" spans="1:2" ht="12.75" customHeight="1" x14ac:dyDescent="0.2">
      <c r="A663" s="242"/>
      <c r="B663" s="243"/>
    </row>
    <row r="664" spans="1:2" ht="12.75" customHeight="1" x14ac:dyDescent="0.2">
      <c r="A664" s="242"/>
      <c r="B664" s="243"/>
    </row>
    <row r="665" spans="1:2" ht="12.75" customHeight="1" x14ac:dyDescent="0.2">
      <c r="A665" s="242"/>
      <c r="B665" s="243"/>
    </row>
    <row r="666" spans="1:2" ht="12.75" customHeight="1" x14ac:dyDescent="0.2">
      <c r="A666" s="242"/>
      <c r="B666" s="243"/>
    </row>
    <row r="667" spans="1:2" ht="12.75" customHeight="1" x14ac:dyDescent="0.2">
      <c r="A667" s="242"/>
      <c r="B667" s="243"/>
    </row>
    <row r="668" spans="1:2" ht="12.75" customHeight="1" x14ac:dyDescent="0.2">
      <c r="A668" s="242"/>
      <c r="B668" s="243"/>
    </row>
    <row r="669" spans="1:2" ht="12.75" customHeight="1" x14ac:dyDescent="0.2">
      <c r="A669" s="242"/>
      <c r="B669" s="243"/>
    </row>
    <row r="670" spans="1:2" ht="12.75" customHeight="1" x14ac:dyDescent="0.2">
      <c r="A670" s="242"/>
      <c r="B670" s="243"/>
    </row>
    <row r="671" spans="1:2" ht="12.75" customHeight="1" x14ac:dyDescent="0.2">
      <c r="A671" s="242"/>
      <c r="B671" s="243"/>
    </row>
    <row r="672" spans="1:2" ht="12.75" customHeight="1" x14ac:dyDescent="0.2">
      <c r="A672" s="242"/>
      <c r="B672" s="243"/>
    </row>
    <row r="673" spans="1:2" ht="12.75" customHeight="1" x14ac:dyDescent="0.2">
      <c r="A673" s="242"/>
      <c r="B673" s="243"/>
    </row>
    <row r="674" spans="1:2" ht="12.75" customHeight="1" x14ac:dyDescent="0.2">
      <c r="A674" s="242"/>
      <c r="B674" s="243"/>
    </row>
    <row r="675" spans="1:2" ht="12.75" customHeight="1" x14ac:dyDescent="0.2">
      <c r="A675" s="242"/>
      <c r="B675" s="243"/>
    </row>
    <row r="676" spans="1:2" ht="12.75" customHeight="1" x14ac:dyDescent="0.2">
      <c r="A676" s="242"/>
      <c r="B676" s="243"/>
    </row>
    <row r="677" spans="1:2" ht="12.75" customHeight="1" x14ac:dyDescent="0.2">
      <c r="A677" s="242"/>
      <c r="B677" s="243"/>
    </row>
    <row r="678" spans="1:2" ht="12.75" customHeight="1" x14ac:dyDescent="0.2">
      <c r="A678" s="242"/>
      <c r="B678" s="243"/>
    </row>
    <row r="679" spans="1:2" ht="12.75" customHeight="1" x14ac:dyDescent="0.2">
      <c r="A679" s="242"/>
      <c r="B679" s="243"/>
    </row>
    <row r="680" spans="1:2" ht="12.75" customHeight="1" x14ac:dyDescent="0.2">
      <c r="A680" s="242"/>
      <c r="B680" s="243"/>
    </row>
    <row r="681" spans="1:2" ht="12.75" customHeight="1" x14ac:dyDescent="0.2">
      <c r="A681" s="242"/>
      <c r="B681" s="243"/>
    </row>
    <row r="682" spans="1:2" ht="12.75" customHeight="1" x14ac:dyDescent="0.2">
      <c r="A682" s="242"/>
      <c r="B682" s="243"/>
    </row>
    <row r="683" spans="1:2" ht="12.75" customHeight="1" x14ac:dyDescent="0.2">
      <c r="A683" s="242"/>
      <c r="B683" s="243"/>
    </row>
    <row r="684" spans="1:2" ht="12.75" customHeight="1" x14ac:dyDescent="0.2">
      <c r="A684" s="242"/>
      <c r="B684" s="243"/>
    </row>
    <row r="685" spans="1:2" ht="12.75" customHeight="1" x14ac:dyDescent="0.2">
      <c r="A685" s="242"/>
      <c r="B685" s="243"/>
    </row>
    <row r="686" spans="1:2" ht="12.75" customHeight="1" x14ac:dyDescent="0.2">
      <c r="A686" s="242"/>
      <c r="B686" s="243"/>
    </row>
    <row r="687" spans="1:2" ht="12.75" customHeight="1" x14ac:dyDescent="0.2">
      <c r="A687" s="242"/>
      <c r="B687" s="243"/>
    </row>
    <row r="688" spans="1:2" ht="12.75" customHeight="1" x14ac:dyDescent="0.2">
      <c r="A688" s="242"/>
      <c r="B688" s="243"/>
    </row>
    <row r="689" spans="1:2" ht="12.75" customHeight="1" x14ac:dyDescent="0.2">
      <c r="A689" s="242"/>
      <c r="B689" s="243"/>
    </row>
    <row r="690" spans="1:2" ht="12.75" customHeight="1" x14ac:dyDescent="0.2">
      <c r="A690" s="242"/>
      <c r="B690" s="243"/>
    </row>
    <row r="691" spans="1:2" ht="12.75" customHeight="1" x14ac:dyDescent="0.2">
      <c r="A691" s="242"/>
      <c r="B691" s="243"/>
    </row>
    <row r="692" spans="1:2" ht="12.75" customHeight="1" x14ac:dyDescent="0.2">
      <c r="A692" s="242"/>
      <c r="B692" s="243"/>
    </row>
    <row r="693" spans="1:2" ht="12.75" customHeight="1" x14ac:dyDescent="0.2">
      <c r="A693" s="242"/>
      <c r="B693" s="243"/>
    </row>
    <row r="694" spans="1:2" ht="12.75" customHeight="1" x14ac:dyDescent="0.2">
      <c r="A694" s="242"/>
      <c r="B694" s="243"/>
    </row>
    <row r="695" spans="1:2" ht="12.75" customHeight="1" x14ac:dyDescent="0.2">
      <c r="A695" s="242"/>
      <c r="B695" s="243"/>
    </row>
    <row r="696" spans="1:2" ht="12.75" customHeight="1" x14ac:dyDescent="0.2">
      <c r="A696" s="242"/>
      <c r="B696" s="243"/>
    </row>
    <row r="697" spans="1:2" ht="12.75" customHeight="1" x14ac:dyDescent="0.2">
      <c r="A697" s="242"/>
      <c r="B697" s="243"/>
    </row>
    <row r="698" spans="1:2" ht="12.75" customHeight="1" x14ac:dyDescent="0.2">
      <c r="A698" s="242"/>
      <c r="B698" s="243"/>
    </row>
    <row r="699" spans="1:2" ht="12.75" customHeight="1" x14ac:dyDescent="0.2">
      <c r="A699" s="242"/>
      <c r="B699" s="243"/>
    </row>
    <row r="700" spans="1:2" ht="12.75" customHeight="1" x14ac:dyDescent="0.2">
      <c r="A700" s="242"/>
      <c r="B700" s="243"/>
    </row>
    <row r="701" spans="1:2" ht="12.75" customHeight="1" x14ac:dyDescent="0.2">
      <c r="A701" s="242"/>
      <c r="B701" s="243"/>
    </row>
    <row r="702" spans="1:2" ht="12.75" customHeight="1" x14ac:dyDescent="0.2">
      <c r="A702" s="242"/>
      <c r="B702" s="243"/>
    </row>
    <row r="703" spans="1:2" ht="12.75" customHeight="1" x14ac:dyDescent="0.2">
      <c r="A703" s="242"/>
      <c r="B703" s="243"/>
    </row>
    <row r="704" spans="1:2" ht="12.75" customHeight="1" x14ac:dyDescent="0.2">
      <c r="A704" s="242"/>
      <c r="B704" s="243"/>
    </row>
    <row r="705" spans="1:2" ht="12.75" customHeight="1" x14ac:dyDescent="0.2">
      <c r="A705" s="242"/>
      <c r="B705" s="243"/>
    </row>
    <row r="706" spans="1:2" ht="12.75" customHeight="1" x14ac:dyDescent="0.2">
      <c r="A706" s="242"/>
      <c r="B706" s="243"/>
    </row>
    <row r="707" spans="1:2" ht="12.75" customHeight="1" x14ac:dyDescent="0.2">
      <c r="A707" s="242"/>
      <c r="B707" s="243"/>
    </row>
    <row r="708" spans="1:2" ht="12.75" customHeight="1" x14ac:dyDescent="0.2">
      <c r="A708" s="242"/>
      <c r="B708" s="243"/>
    </row>
    <row r="709" spans="1:2" ht="12.75" customHeight="1" x14ac:dyDescent="0.2">
      <c r="A709" s="242"/>
      <c r="B709" s="243"/>
    </row>
    <row r="710" spans="1:2" ht="12.75" customHeight="1" x14ac:dyDescent="0.2">
      <c r="A710" s="242"/>
      <c r="B710" s="243"/>
    </row>
    <row r="711" spans="1:2" ht="12.75" customHeight="1" x14ac:dyDescent="0.2">
      <c r="A711" s="242"/>
      <c r="B711" s="243"/>
    </row>
    <row r="712" spans="1:2" ht="12.75" customHeight="1" x14ac:dyDescent="0.2">
      <c r="A712" s="242"/>
      <c r="B712" s="243"/>
    </row>
    <row r="713" spans="1:2" ht="12.75" customHeight="1" x14ac:dyDescent="0.2">
      <c r="A713" s="242"/>
      <c r="B713" s="243"/>
    </row>
    <row r="714" spans="1:2" ht="12.75" customHeight="1" x14ac:dyDescent="0.2">
      <c r="A714" s="242"/>
      <c r="B714" s="243"/>
    </row>
    <row r="715" spans="1:2" ht="12.75" customHeight="1" x14ac:dyDescent="0.2">
      <c r="A715" s="242"/>
      <c r="B715" s="243"/>
    </row>
    <row r="716" spans="1:2" ht="12.75" customHeight="1" x14ac:dyDescent="0.2">
      <c r="A716" s="242"/>
      <c r="B716" s="243"/>
    </row>
    <row r="717" spans="1:2" ht="12.75" customHeight="1" x14ac:dyDescent="0.2">
      <c r="A717" s="242"/>
      <c r="B717" s="243"/>
    </row>
    <row r="718" spans="1:2" ht="12.75" customHeight="1" x14ac:dyDescent="0.2">
      <c r="A718" s="242"/>
      <c r="B718" s="243"/>
    </row>
    <row r="719" spans="1:2" ht="12.75" customHeight="1" x14ac:dyDescent="0.2">
      <c r="A719" s="242"/>
      <c r="B719" s="243"/>
    </row>
    <row r="720" spans="1:2" ht="12.75" customHeight="1" x14ac:dyDescent="0.2">
      <c r="A720" s="242"/>
      <c r="B720" s="243"/>
    </row>
    <row r="721" spans="1:2" ht="12.75" customHeight="1" x14ac:dyDescent="0.2">
      <c r="A721" s="242"/>
      <c r="B721" s="243"/>
    </row>
    <row r="722" spans="1:2" ht="12.75" customHeight="1" x14ac:dyDescent="0.2">
      <c r="A722" s="242"/>
      <c r="B722" s="243"/>
    </row>
    <row r="723" spans="1:2" ht="12.75" customHeight="1" x14ac:dyDescent="0.2">
      <c r="A723" s="242"/>
      <c r="B723" s="243"/>
    </row>
    <row r="724" spans="1:2" ht="12.75" customHeight="1" x14ac:dyDescent="0.2">
      <c r="A724" s="242"/>
      <c r="B724" s="243"/>
    </row>
    <row r="725" spans="1:2" ht="12.75" customHeight="1" x14ac:dyDescent="0.2">
      <c r="A725" s="242"/>
      <c r="B725" s="243"/>
    </row>
    <row r="726" spans="1:2" ht="12.75" customHeight="1" x14ac:dyDescent="0.2">
      <c r="A726" s="242"/>
      <c r="B726" s="243"/>
    </row>
    <row r="727" spans="1:2" ht="12.75" customHeight="1" x14ac:dyDescent="0.2">
      <c r="A727" s="242"/>
      <c r="B727" s="243"/>
    </row>
    <row r="728" spans="1:2" ht="12.75" customHeight="1" x14ac:dyDescent="0.2">
      <c r="A728" s="242"/>
      <c r="B728" s="243"/>
    </row>
    <row r="729" spans="1:2" ht="12.75" customHeight="1" x14ac:dyDescent="0.2">
      <c r="A729" s="242"/>
      <c r="B729" s="243"/>
    </row>
    <row r="730" spans="1:2" ht="12.75" customHeight="1" x14ac:dyDescent="0.2">
      <c r="A730" s="242"/>
      <c r="B730" s="243"/>
    </row>
    <row r="731" spans="1:2" ht="12.75" customHeight="1" x14ac:dyDescent="0.2">
      <c r="A731" s="242"/>
      <c r="B731" s="243"/>
    </row>
    <row r="732" spans="1:2" ht="12.75" customHeight="1" x14ac:dyDescent="0.2">
      <c r="A732" s="242"/>
      <c r="B732" s="243"/>
    </row>
    <row r="733" spans="1:2" ht="12.75" customHeight="1" x14ac:dyDescent="0.2">
      <c r="A733" s="242"/>
      <c r="B733" s="243"/>
    </row>
    <row r="734" spans="1:2" ht="12.75" customHeight="1" x14ac:dyDescent="0.2">
      <c r="A734" s="242"/>
      <c r="B734" s="243"/>
    </row>
    <row r="735" spans="1:2" ht="12.75" customHeight="1" x14ac:dyDescent="0.2">
      <c r="A735" s="242"/>
      <c r="B735" s="243"/>
    </row>
    <row r="736" spans="1:2" ht="12.75" customHeight="1" x14ac:dyDescent="0.2">
      <c r="A736" s="242"/>
      <c r="B736" s="243"/>
    </row>
    <row r="737" spans="1:2" ht="12.75" customHeight="1" x14ac:dyDescent="0.2">
      <c r="A737" s="242"/>
      <c r="B737" s="243"/>
    </row>
    <row r="738" spans="1:2" ht="12.75" customHeight="1" x14ac:dyDescent="0.2">
      <c r="A738" s="242"/>
      <c r="B738" s="243"/>
    </row>
    <row r="739" spans="1:2" ht="12.75" customHeight="1" x14ac:dyDescent="0.2">
      <c r="A739" s="242"/>
      <c r="B739" s="243"/>
    </row>
    <row r="740" spans="1:2" ht="12.75" customHeight="1" x14ac:dyDescent="0.2">
      <c r="A740" s="242"/>
      <c r="B740" s="243"/>
    </row>
    <row r="741" spans="1:2" ht="12.75" customHeight="1" x14ac:dyDescent="0.2">
      <c r="A741" s="242"/>
      <c r="B741" s="243"/>
    </row>
    <row r="742" spans="1:2" ht="12.75" customHeight="1" x14ac:dyDescent="0.2">
      <c r="A742" s="242"/>
      <c r="B742" s="243"/>
    </row>
    <row r="743" spans="1:2" ht="12.75" customHeight="1" x14ac:dyDescent="0.2">
      <c r="A743" s="242"/>
      <c r="B743" s="243"/>
    </row>
    <row r="744" spans="1:2" ht="12.75" customHeight="1" x14ac:dyDescent="0.2">
      <c r="A744" s="242"/>
      <c r="B744" s="243"/>
    </row>
    <row r="745" spans="1:2" ht="12.75" customHeight="1" x14ac:dyDescent="0.2">
      <c r="A745" s="242"/>
      <c r="B745" s="243"/>
    </row>
    <row r="746" spans="1:2" ht="12.75" customHeight="1" x14ac:dyDescent="0.2">
      <c r="A746" s="242"/>
      <c r="B746" s="243"/>
    </row>
    <row r="747" spans="1:2" ht="12.75" customHeight="1" x14ac:dyDescent="0.2">
      <c r="A747" s="242"/>
      <c r="B747" s="243"/>
    </row>
    <row r="748" spans="1:2" ht="12.75" customHeight="1" x14ac:dyDescent="0.2">
      <c r="A748" s="242"/>
      <c r="B748" s="243"/>
    </row>
    <row r="749" spans="1:2" ht="12.75" customHeight="1" x14ac:dyDescent="0.2">
      <c r="A749" s="242"/>
      <c r="B749" s="243"/>
    </row>
    <row r="750" spans="1:2" ht="12.75" customHeight="1" x14ac:dyDescent="0.2">
      <c r="A750" s="242"/>
      <c r="B750" s="243"/>
    </row>
    <row r="751" spans="1:2" ht="12.75" customHeight="1" x14ac:dyDescent="0.2">
      <c r="A751" s="242"/>
      <c r="B751" s="243"/>
    </row>
    <row r="752" spans="1:2" ht="12.75" customHeight="1" x14ac:dyDescent="0.2">
      <c r="A752" s="242"/>
      <c r="B752" s="243"/>
    </row>
    <row r="753" spans="1:2" ht="12.75" customHeight="1" x14ac:dyDescent="0.2">
      <c r="A753" s="242"/>
      <c r="B753" s="243"/>
    </row>
    <row r="754" spans="1:2" ht="12.75" customHeight="1" x14ac:dyDescent="0.2">
      <c r="A754" s="242"/>
      <c r="B754" s="243"/>
    </row>
    <row r="755" spans="1:2" ht="12.75" customHeight="1" x14ac:dyDescent="0.2">
      <c r="A755" s="242"/>
      <c r="B755" s="243"/>
    </row>
    <row r="756" spans="1:2" ht="12.75" customHeight="1" x14ac:dyDescent="0.2">
      <c r="A756" s="242"/>
      <c r="B756" s="243"/>
    </row>
    <row r="757" spans="1:2" ht="12.75" customHeight="1" x14ac:dyDescent="0.2">
      <c r="A757" s="242"/>
      <c r="B757" s="243"/>
    </row>
    <row r="758" spans="1:2" ht="12.75" customHeight="1" x14ac:dyDescent="0.2">
      <c r="A758" s="242"/>
      <c r="B758" s="243"/>
    </row>
    <row r="759" spans="1:2" ht="12.75" customHeight="1" x14ac:dyDescent="0.2">
      <c r="A759" s="242"/>
      <c r="B759" s="243"/>
    </row>
    <row r="760" spans="1:2" ht="12.75" customHeight="1" x14ac:dyDescent="0.2">
      <c r="A760" s="242"/>
      <c r="B760" s="243"/>
    </row>
    <row r="761" spans="1:2" ht="12.75" customHeight="1" x14ac:dyDescent="0.2">
      <c r="A761" s="242"/>
      <c r="B761" s="243"/>
    </row>
    <row r="762" spans="1:2" ht="12.75" customHeight="1" x14ac:dyDescent="0.2">
      <c r="A762" s="242"/>
      <c r="B762" s="243"/>
    </row>
    <row r="763" spans="1:2" ht="12.75" customHeight="1" x14ac:dyDescent="0.2">
      <c r="A763" s="242"/>
      <c r="B763" s="243"/>
    </row>
    <row r="764" spans="1:2" ht="12.75" customHeight="1" x14ac:dyDescent="0.2">
      <c r="A764" s="242"/>
      <c r="B764" s="243"/>
    </row>
    <row r="765" spans="1:2" ht="12.75" customHeight="1" x14ac:dyDescent="0.2">
      <c r="A765" s="242"/>
      <c r="B765" s="243"/>
    </row>
    <row r="766" spans="1:2" ht="12.75" customHeight="1" x14ac:dyDescent="0.2">
      <c r="A766" s="242"/>
      <c r="B766" s="243"/>
    </row>
    <row r="767" spans="1:2" ht="12.75" customHeight="1" x14ac:dyDescent="0.2">
      <c r="A767" s="242"/>
      <c r="B767" s="243"/>
    </row>
    <row r="768" spans="1:2" ht="12.75" customHeight="1" x14ac:dyDescent="0.2">
      <c r="A768" s="242"/>
      <c r="B768" s="243"/>
    </row>
    <row r="769" spans="1:2" ht="12.75" customHeight="1" x14ac:dyDescent="0.2">
      <c r="A769" s="242"/>
      <c r="B769" s="243"/>
    </row>
    <row r="770" spans="1:2" ht="12.75" customHeight="1" x14ac:dyDescent="0.2">
      <c r="A770" s="242"/>
      <c r="B770" s="243"/>
    </row>
    <row r="771" spans="1:2" ht="12.75" customHeight="1" x14ac:dyDescent="0.2">
      <c r="A771" s="242"/>
      <c r="B771" s="243"/>
    </row>
    <row r="772" spans="1:2" ht="12.75" customHeight="1" x14ac:dyDescent="0.2">
      <c r="A772" s="242"/>
      <c r="B772" s="243"/>
    </row>
    <row r="773" spans="1:2" ht="12.75" customHeight="1" x14ac:dyDescent="0.2">
      <c r="A773" s="242"/>
      <c r="B773" s="243"/>
    </row>
    <row r="774" spans="1:2" ht="12.75" customHeight="1" x14ac:dyDescent="0.2">
      <c r="A774" s="242"/>
      <c r="B774" s="243"/>
    </row>
    <row r="775" spans="1:2" ht="12.75" customHeight="1" x14ac:dyDescent="0.2">
      <c r="A775" s="242"/>
      <c r="B775" s="243"/>
    </row>
    <row r="776" spans="1:2" ht="12.75" customHeight="1" x14ac:dyDescent="0.2">
      <c r="A776" s="242"/>
      <c r="B776" s="243"/>
    </row>
    <row r="777" spans="1:2" ht="12.75" customHeight="1" x14ac:dyDescent="0.2">
      <c r="A777" s="242"/>
      <c r="B777" s="243"/>
    </row>
    <row r="778" spans="1:2" ht="12.75" customHeight="1" x14ac:dyDescent="0.2">
      <c r="A778" s="242"/>
      <c r="B778" s="243"/>
    </row>
    <row r="779" spans="1:2" ht="12.75" customHeight="1" x14ac:dyDescent="0.2">
      <c r="A779" s="242"/>
      <c r="B779" s="243"/>
    </row>
    <row r="780" spans="1:2" ht="12.75" customHeight="1" x14ac:dyDescent="0.2">
      <c r="A780" s="242"/>
      <c r="B780" s="243"/>
    </row>
    <row r="781" spans="1:2" ht="12.75" customHeight="1" x14ac:dyDescent="0.2">
      <c r="A781" s="242"/>
      <c r="B781" s="243"/>
    </row>
    <row r="782" spans="1:2" ht="12.75" customHeight="1" x14ac:dyDescent="0.2">
      <c r="A782" s="242"/>
      <c r="B782" s="243"/>
    </row>
    <row r="783" spans="1:2" ht="12.75" customHeight="1" x14ac:dyDescent="0.2">
      <c r="A783" s="242"/>
      <c r="B783" s="243"/>
    </row>
    <row r="784" spans="1:2" ht="12.75" customHeight="1" x14ac:dyDescent="0.2">
      <c r="A784" s="242"/>
      <c r="B784" s="243"/>
    </row>
    <row r="785" spans="1:2" ht="12.75" customHeight="1" x14ac:dyDescent="0.2">
      <c r="A785" s="242"/>
      <c r="B785" s="243"/>
    </row>
    <row r="786" spans="1:2" ht="12.75" customHeight="1" x14ac:dyDescent="0.2">
      <c r="A786" s="242"/>
      <c r="B786" s="243"/>
    </row>
    <row r="787" spans="1:2" ht="12.75" customHeight="1" x14ac:dyDescent="0.2">
      <c r="A787" s="242"/>
      <c r="B787" s="243"/>
    </row>
    <row r="788" spans="1:2" ht="12.75" customHeight="1" x14ac:dyDescent="0.2">
      <c r="A788" s="242"/>
      <c r="B788" s="243"/>
    </row>
    <row r="789" spans="1:2" ht="12.75" customHeight="1" x14ac:dyDescent="0.2">
      <c r="A789" s="242"/>
      <c r="B789" s="243"/>
    </row>
    <row r="790" spans="1:2" ht="12.75" customHeight="1" x14ac:dyDescent="0.2">
      <c r="A790" s="242"/>
      <c r="B790" s="243"/>
    </row>
    <row r="791" spans="1:2" ht="12.75" customHeight="1" x14ac:dyDescent="0.2">
      <c r="A791" s="242"/>
      <c r="B791" s="243"/>
    </row>
    <row r="792" spans="1:2" ht="12.75" customHeight="1" x14ac:dyDescent="0.2">
      <c r="A792" s="242"/>
      <c r="B792" s="243"/>
    </row>
    <row r="793" spans="1:2" ht="12.75" customHeight="1" x14ac:dyDescent="0.2">
      <c r="A793" s="242"/>
      <c r="B793" s="243"/>
    </row>
    <row r="794" spans="1:2" ht="12.75" customHeight="1" x14ac:dyDescent="0.2">
      <c r="A794" s="242"/>
      <c r="B794" s="243"/>
    </row>
    <row r="795" spans="1:2" ht="12.75" customHeight="1" x14ac:dyDescent="0.2">
      <c r="A795" s="242"/>
      <c r="B795" s="243"/>
    </row>
    <row r="796" spans="1:2" ht="12.75" customHeight="1" x14ac:dyDescent="0.2">
      <c r="A796" s="242"/>
      <c r="B796" s="243"/>
    </row>
    <row r="797" spans="1:2" ht="12.75" customHeight="1" x14ac:dyDescent="0.2">
      <c r="A797" s="242"/>
      <c r="B797" s="243"/>
    </row>
    <row r="798" spans="1:2" ht="12.75" customHeight="1" x14ac:dyDescent="0.2">
      <c r="A798" s="242"/>
      <c r="B798" s="243"/>
    </row>
    <row r="799" spans="1:2" ht="12.75" customHeight="1" x14ac:dyDescent="0.2">
      <c r="A799" s="242"/>
      <c r="B799" s="243"/>
    </row>
    <row r="800" spans="1:2" ht="12.75" customHeight="1" x14ac:dyDescent="0.2">
      <c r="A800" s="242"/>
      <c r="B800" s="243"/>
    </row>
    <row r="801" spans="1:2" ht="12.75" customHeight="1" x14ac:dyDescent="0.2">
      <c r="A801" s="242"/>
      <c r="B801" s="243"/>
    </row>
    <row r="802" spans="1:2" ht="12.75" customHeight="1" x14ac:dyDescent="0.2">
      <c r="A802" s="242"/>
      <c r="B802" s="243"/>
    </row>
    <row r="803" spans="1:2" ht="12.75" customHeight="1" x14ac:dyDescent="0.2">
      <c r="A803" s="242"/>
      <c r="B803" s="243"/>
    </row>
    <row r="804" spans="1:2" ht="12.75" customHeight="1" x14ac:dyDescent="0.2">
      <c r="A804" s="242"/>
      <c r="B804" s="243"/>
    </row>
    <row r="805" spans="1:2" ht="12.75" customHeight="1" x14ac:dyDescent="0.2">
      <c r="A805" s="242"/>
      <c r="B805" s="243"/>
    </row>
    <row r="806" spans="1:2" ht="12.75" customHeight="1" x14ac:dyDescent="0.2">
      <c r="A806" s="242"/>
      <c r="B806" s="243"/>
    </row>
    <row r="807" spans="1:2" ht="12.75" customHeight="1" x14ac:dyDescent="0.2">
      <c r="A807" s="242"/>
      <c r="B807" s="243"/>
    </row>
    <row r="808" spans="1:2" ht="12.75" customHeight="1" x14ac:dyDescent="0.2">
      <c r="A808" s="242"/>
      <c r="B808" s="243"/>
    </row>
    <row r="809" spans="1:2" ht="12.75" customHeight="1" x14ac:dyDescent="0.2">
      <c r="A809" s="242"/>
      <c r="B809" s="243"/>
    </row>
    <row r="810" spans="1:2" ht="12.75" customHeight="1" x14ac:dyDescent="0.2">
      <c r="A810" s="242"/>
      <c r="B810" s="243"/>
    </row>
    <row r="811" spans="1:2" ht="12.75" customHeight="1" x14ac:dyDescent="0.2">
      <c r="A811" s="242"/>
      <c r="B811" s="243"/>
    </row>
    <row r="812" spans="1:2" ht="12.75" customHeight="1" x14ac:dyDescent="0.2">
      <c r="A812" s="242"/>
      <c r="B812" s="243"/>
    </row>
    <row r="813" spans="1:2" ht="12.75" customHeight="1" x14ac:dyDescent="0.2">
      <c r="A813" s="242"/>
      <c r="B813" s="243"/>
    </row>
    <row r="814" spans="1:2" ht="12.75" customHeight="1" x14ac:dyDescent="0.2">
      <c r="A814" s="242"/>
      <c r="B814" s="243"/>
    </row>
    <row r="815" spans="1:2" ht="12.75" customHeight="1" x14ac:dyDescent="0.2">
      <c r="A815" s="242"/>
      <c r="B815" s="243"/>
    </row>
    <row r="816" spans="1:2" ht="12.75" customHeight="1" x14ac:dyDescent="0.2">
      <c r="A816" s="242"/>
      <c r="B816" s="243"/>
    </row>
    <row r="817" spans="1:2" ht="12.75" customHeight="1" x14ac:dyDescent="0.2">
      <c r="A817" s="242"/>
      <c r="B817" s="243"/>
    </row>
    <row r="818" spans="1:2" ht="12.75" customHeight="1" x14ac:dyDescent="0.2">
      <c r="A818" s="242"/>
      <c r="B818" s="243"/>
    </row>
    <row r="819" spans="1:2" ht="12.75" customHeight="1" x14ac:dyDescent="0.2">
      <c r="A819" s="242"/>
      <c r="B819" s="243"/>
    </row>
    <row r="820" spans="1:2" ht="12.75" customHeight="1" x14ac:dyDescent="0.2">
      <c r="A820" s="242"/>
      <c r="B820" s="243"/>
    </row>
    <row r="821" spans="1:2" ht="12.75" customHeight="1" x14ac:dyDescent="0.2">
      <c r="A821" s="242"/>
      <c r="B821" s="243"/>
    </row>
    <row r="822" spans="1:2" ht="12.75" customHeight="1" x14ac:dyDescent="0.2">
      <c r="A822" s="242"/>
      <c r="B822" s="243"/>
    </row>
    <row r="823" spans="1:2" ht="12.75" customHeight="1" x14ac:dyDescent="0.2">
      <c r="A823" s="242"/>
      <c r="B823" s="243"/>
    </row>
    <row r="824" spans="1:2" ht="12.75" customHeight="1" x14ac:dyDescent="0.2">
      <c r="A824" s="242"/>
      <c r="B824" s="243"/>
    </row>
    <row r="825" spans="1:2" ht="12.75" customHeight="1" x14ac:dyDescent="0.2">
      <c r="A825" s="242"/>
      <c r="B825" s="243"/>
    </row>
    <row r="826" spans="1:2" ht="12.75" customHeight="1" x14ac:dyDescent="0.2">
      <c r="A826" s="242"/>
      <c r="B826" s="243"/>
    </row>
    <row r="827" spans="1:2" ht="12.75" customHeight="1" x14ac:dyDescent="0.2">
      <c r="A827" s="242"/>
      <c r="B827" s="243"/>
    </row>
    <row r="828" spans="1:2" ht="12.75" customHeight="1" x14ac:dyDescent="0.2">
      <c r="A828" s="242"/>
      <c r="B828" s="243"/>
    </row>
    <row r="829" spans="1:2" ht="12.75" customHeight="1" x14ac:dyDescent="0.2">
      <c r="A829" s="242"/>
      <c r="B829" s="243"/>
    </row>
    <row r="830" spans="1:2" ht="12.75" customHeight="1" x14ac:dyDescent="0.2">
      <c r="A830" s="242"/>
      <c r="B830" s="243"/>
    </row>
    <row r="831" spans="1:2" ht="12.75" customHeight="1" x14ac:dyDescent="0.2">
      <c r="A831" s="242"/>
      <c r="B831" s="243"/>
    </row>
    <row r="832" spans="1:2" ht="12.75" customHeight="1" x14ac:dyDescent="0.2">
      <c r="A832" s="242"/>
      <c r="B832" s="243"/>
    </row>
    <row r="833" spans="1:2" ht="12.75" customHeight="1" x14ac:dyDescent="0.2">
      <c r="A833" s="242"/>
      <c r="B833" s="243"/>
    </row>
    <row r="834" spans="1:2" ht="12.75" customHeight="1" x14ac:dyDescent="0.2">
      <c r="A834" s="242"/>
      <c r="B834" s="243"/>
    </row>
    <row r="835" spans="1:2" ht="12.75" customHeight="1" x14ac:dyDescent="0.2">
      <c r="A835" s="242"/>
      <c r="B835" s="243"/>
    </row>
    <row r="836" spans="1:2" ht="12.75" customHeight="1" x14ac:dyDescent="0.2">
      <c r="A836" s="242"/>
      <c r="B836" s="243"/>
    </row>
    <row r="837" spans="1:2" ht="12.75" customHeight="1" x14ac:dyDescent="0.2">
      <c r="A837" s="242"/>
      <c r="B837" s="243"/>
    </row>
    <row r="838" spans="1:2" ht="12.75" customHeight="1" x14ac:dyDescent="0.2">
      <c r="A838" s="242"/>
      <c r="B838" s="243"/>
    </row>
    <row r="839" spans="1:2" ht="12.75" customHeight="1" x14ac:dyDescent="0.2">
      <c r="A839" s="242"/>
      <c r="B839" s="243"/>
    </row>
    <row r="840" spans="1:2" ht="12.75" customHeight="1" x14ac:dyDescent="0.2">
      <c r="A840" s="242"/>
      <c r="B840" s="243"/>
    </row>
    <row r="841" spans="1:2" ht="12.75" customHeight="1" x14ac:dyDescent="0.2">
      <c r="A841" s="242"/>
      <c r="B841" s="243"/>
    </row>
    <row r="842" spans="1:2" ht="12.75" customHeight="1" x14ac:dyDescent="0.2">
      <c r="A842" s="242"/>
      <c r="B842" s="243"/>
    </row>
    <row r="843" spans="1:2" ht="12.75" customHeight="1" x14ac:dyDescent="0.2">
      <c r="A843" s="242"/>
      <c r="B843" s="243"/>
    </row>
    <row r="844" spans="1:2" ht="12.75" customHeight="1" x14ac:dyDescent="0.2">
      <c r="A844" s="242"/>
      <c r="B844" s="243"/>
    </row>
    <row r="845" spans="1:2" ht="12.75" customHeight="1" x14ac:dyDescent="0.2">
      <c r="A845" s="242"/>
      <c r="B845" s="243"/>
    </row>
    <row r="846" spans="1:2" ht="12.75" customHeight="1" x14ac:dyDescent="0.2">
      <c r="A846" s="242"/>
      <c r="B846" s="243"/>
    </row>
    <row r="847" spans="1:2" ht="12.75" customHeight="1" x14ac:dyDescent="0.2">
      <c r="A847" s="242"/>
      <c r="B847" s="243"/>
    </row>
    <row r="848" spans="1:2" ht="12.75" customHeight="1" x14ac:dyDescent="0.2">
      <c r="A848" s="242"/>
      <c r="B848" s="243"/>
    </row>
    <row r="849" spans="1:2" ht="12.75" customHeight="1" x14ac:dyDescent="0.2">
      <c r="A849" s="242"/>
      <c r="B849" s="243"/>
    </row>
    <row r="850" spans="1:2" ht="12.75" customHeight="1" x14ac:dyDescent="0.2">
      <c r="A850" s="242"/>
      <c r="B850" s="243"/>
    </row>
    <row r="851" spans="1:2" ht="12.75" customHeight="1" x14ac:dyDescent="0.2">
      <c r="A851" s="242"/>
      <c r="B851" s="243"/>
    </row>
    <row r="852" spans="1:2" ht="12.75" customHeight="1" x14ac:dyDescent="0.2">
      <c r="A852" s="242"/>
      <c r="B852" s="243"/>
    </row>
    <row r="853" spans="1:2" ht="12.75" customHeight="1" x14ac:dyDescent="0.2">
      <c r="A853" s="242"/>
      <c r="B853" s="243"/>
    </row>
    <row r="854" spans="1:2" ht="12.75" customHeight="1" x14ac:dyDescent="0.2">
      <c r="A854" s="242"/>
      <c r="B854" s="243"/>
    </row>
    <row r="855" spans="1:2" ht="12.75" customHeight="1" x14ac:dyDescent="0.2">
      <c r="A855" s="242"/>
      <c r="B855" s="243"/>
    </row>
    <row r="856" spans="1:2" ht="12.75" customHeight="1" x14ac:dyDescent="0.2">
      <c r="A856" s="242"/>
      <c r="B856" s="243"/>
    </row>
    <row r="857" spans="1:2" ht="12.75" customHeight="1" x14ac:dyDescent="0.2">
      <c r="A857" s="242"/>
      <c r="B857" s="243"/>
    </row>
    <row r="858" spans="1:2" ht="12.75" customHeight="1" x14ac:dyDescent="0.2">
      <c r="A858" s="242"/>
      <c r="B858" s="243"/>
    </row>
    <row r="859" spans="1:2" ht="12.75" customHeight="1" x14ac:dyDescent="0.2">
      <c r="A859" s="242"/>
      <c r="B859" s="243"/>
    </row>
    <row r="860" spans="1:2" ht="12.75" customHeight="1" x14ac:dyDescent="0.2">
      <c r="A860" s="242"/>
      <c r="B860" s="243"/>
    </row>
    <row r="861" spans="1:2" ht="12.75" customHeight="1" x14ac:dyDescent="0.2">
      <c r="A861" s="242"/>
      <c r="B861" s="243"/>
    </row>
    <row r="862" spans="1:2" ht="12.75" customHeight="1" x14ac:dyDescent="0.2">
      <c r="A862" s="242"/>
      <c r="B862" s="243"/>
    </row>
    <row r="863" spans="1:2" ht="12.75" customHeight="1" x14ac:dyDescent="0.2">
      <c r="A863" s="242"/>
      <c r="B863" s="243"/>
    </row>
    <row r="864" spans="1:2" ht="12.75" customHeight="1" x14ac:dyDescent="0.2">
      <c r="A864" s="242"/>
      <c r="B864" s="243"/>
    </row>
    <row r="865" spans="1:2" ht="12.75" customHeight="1" x14ac:dyDescent="0.2">
      <c r="A865" s="242"/>
      <c r="B865" s="243"/>
    </row>
    <row r="866" spans="1:2" ht="12.75" customHeight="1" x14ac:dyDescent="0.2">
      <c r="A866" s="242"/>
      <c r="B866" s="243"/>
    </row>
    <row r="867" spans="1:2" ht="12.75" customHeight="1" x14ac:dyDescent="0.2">
      <c r="A867" s="242"/>
      <c r="B867" s="243"/>
    </row>
    <row r="868" spans="1:2" ht="12.75" customHeight="1" x14ac:dyDescent="0.2">
      <c r="A868" s="242"/>
      <c r="B868" s="243"/>
    </row>
    <row r="869" spans="1:2" ht="12.75" customHeight="1" x14ac:dyDescent="0.2">
      <c r="A869" s="242"/>
      <c r="B869" s="243"/>
    </row>
    <row r="870" spans="1:2" ht="12.75" customHeight="1" x14ac:dyDescent="0.2">
      <c r="A870" s="242"/>
      <c r="B870" s="243"/>
    </row>
    <row r="871" spans="1:2" ht="12.75" customHeight="1" x14ac:dyDescent="0.2">
      <c r="A871" s="242"/>
      <c r="B871" s="243"/>
    </row>
    <row r="872" spans="1:2" ht="12.75" customHeight="1" x14ac:dyDescent="0.2">
      <c r="A872" s="242"/>
      <c r="B872" s="243"/>
    </row>
    <row r="873" spans="1:2" ht="12.75" customHeight="1" x14ac:dyDescent="0.2">
      <c r="A873" s="242"/>
      <c r="B873" s="243"/>
    </row>
    <row r="874" spans="1:2" ht="12.75" customHeight="1" x14ac:dyDescent="0.2">
      <c r="A874" s="242"/>
      <c r="B874" s="243"/>
    </row>
    <row r="875" spans="1:2" ht="12.75" customHeight="1" x14ac:dyDescent="0.2">
      <c r="A875" s="242"/>
      <c r="B875" s="243"/>
    </row>
    <row r="876" spans="1:2" ht="12.75" customHeight="1" x14ac:dyDescent="0.2">
      <c r="A876" s="242"/>
      <c r="B876" s="243"/>
    </row>
    <row r="877" spans="1:2" ht="12.75" customHeight="1" x14ac:dyDescent="0.2">
      <c r="A877" s="242"/>
      <c r="B877" s="243"/>
    </row>
    <row r="878" spans="1:2" ht="12.75" customHeight="1" x14ac:dyDescent="0.2">
      <c r="A878" s="242"/>
      <c r="B878" s="243"/>
    </row>
    <row r="879" spans="1:2" ht="12.75" customHeight="1" x14ac:dyDescent="0.2">
      <c r="A879" s="242"/>
      <c r="B879" s="243"/>
    </row>
    <row r="880" spans="1:2" ht="12.75" customHeight="1" x14ac:dyDescent="0.2">
      <c r="A880" s="242"/>
      <c r="B880" s="243"/>
    </row>
    <row r="881" spans="1:2" ht="12.75" customHeight="1" x14ac:dyDescent="0.2">
      <c r="A881" s="242"/>
      <c r="B881" s="243"/>
    </row>
    <row r="882" spans="1:2" ht="12.75" customHeight="1" x14ac:dyDescent="0.2">
      <c r="A882" s="242"/>
      <c r="B882" s="243"/>
    </row>
    <row r="883" spans="1:2" ht="12.75" customHeight="1" x14ac:dyDescent="0.2">
      <c r="A883" s="242"/>
      <c r="B883" s="243"/>
    </row>
    <row r="884" spans="1:2" ht="12.75" customHeight="1" x14ac:dyDescent="0.2">
      <c r="A884" s="242"/>
      <c r="B884" s="243"/>
    </row>
    <row r="885" spans="1:2" ht="12.75" customHeight="1" x14ac:dyDescent="0.2">
      <c r="A885" s="242"/>
      <c r="B885" s="243"/>
    </row>
    <row r="886" spans="1:2" ht="12.75" customHeight="1" x14ac:dyDescent="0.2">
      <c r="A886" s="242"/>
      <c r="B886" s="243"/>
    </row>
    <row r="887" spans="1:2" ht="12.75" customHeight="1" x14ac:dyDescent="0.2">
      <c r="A887" s="242"/>
      <c r="B887" s="243"/>
    </row>
    <row r="888" spans="1:2" ht="12.75" customHeight="1" x14ac:dyDescent="0.2">
      <c r="A888" s="242"/>
      <c r="B888" s="243"/>
    </row>
    <row r="889" spans="1:2" ht="12.75" customHeight="1" x14ac:dyDescent="0.2">
      <c r="A889" s="242"/>
      <c r="B889" s="243"/>
    </row>
    <row r="890" spans="1:2" ht="12.75" customHeight="1" x14ac:dyDescent="0.2">
      <c r="A890" s="242"/>
      <c r="B890" s="243"/>
    </row>
    <row r="891" spans="1:2" ht="12.75" customHeight="1" x14ac:dyDescent="0.2">
      <c r="A891" s="242"/>
      <c r="B891" s="243"/>
    </row>
    <row r="892" spans="1:2" ht="12.75" customHeight="1" x14ac:dyDescent="0.2">
      <c r="A892" s="242"/>
      <c r="B892" s="243"/>
    </row>
    <row r="893" spans="1:2" ht="12.75" customHeight="1" x14ac:dyDescent="0.2">
      <c r="A893" s="242"/>
      <c r="B893" s="243"/>
    </row>
    <row r="894" spans="1:2" ht="12.75" customHeight="1" x14ac:dyDescent="0.2">
      <c r="A894" s="242"/>
      <c r="B894" s="243"/>
    </row>
    <row r="895" spans="1:2" ht="12.75" customHeight="1" x14ac:dyDescent="0.2">
      <c r="A895" s="242"/>
      <c r="B895" s="243"/>
    </row>
    <row r="896" spans="1:2" ht="12.75" customHeight="1" x14ac:dyDescent="0.2">
      <c r="A896" s="242"/>
      <c r="B896" s="243"/>
    </row>
    <row r="897" spans="1:2" ht="12.75" customHeight="1" x14ac:dyDescent="0.2">
      <c r="A897" s="242"/>
      <c r="B897" s="243"/>
    </row>
    <row r="898" spans="1:2" ht="12.75" customHeight="1" x14ac:dyDescent="0.2">
      <c r="A898" s="242"/>
      <c r="B898" s="243"/>
    </row>
    <row r="899" spans="1:2" ht="12.75" customHeight="1" x14ac:dyDescent="0.2">
      <c r="A899" s="242"/>
      <c r="B899" s="243"/>
    </row>
    <row r="900" spans="1:2" ht="12.75" customHeight="1" x14ac:dyDescent="0.2">
      <c r="A900" s="242"/>
      <c r="B900" s="243"/>
    </row>
    <row r="901" spans="1:2" ht="12.75" customHeight="1" x14ac:dyDescent="0.2">
      <c r="A901" s="242"/>
      <c r="B901" s="243"/>
    </row>
    <row r="902" spans="1:2" ht="12.75" customHeight="1" x14ac:dyDescent="0.2">
      <c r="A902" s="242"/>
      <c r="B902" s="243"/>
    </row>
    <row r="903" spans="1:2" ht="12.75" customHeight="1" x14ac:dyDescent="0.2">
      <c r="A903" s="242"/>
      <c r="B903" s="243"/>
    </row>
    <row r="904" spans="1:2" ht="12.75" customHeight="1" x14ac:dyDescent="0.2">
      <c r="A904" s="242"/>
      <c r="B904" s="243"/>
    </row>
    <row r="905" spans="1:2" ht="12.75" customHeight="1" x14ac:dyDescent="0.2">
      <c r="A905" s="242"/>
      <c r="B905" s="243"/>
    </row>
    <row r="906" spans="1:2" ht="12.75" customHeight="1" x14ac:dyDescent="0.2">
      <c r="A906" s="242"/>
      <c r="B906" s="243"/>
    </row>
    <row r="907" spans="1:2" ht="12.75" customHeight="1" x14ac:dyDescent="0.2">
      <c r="A907" s="242"/>
      <c r="B907" s="243"/>
    </row>
    <row r="908" spans="1:2" ht="12.75" customHeight="1" x14ac:dyDescent="0.2">
      <c r="A908" s="242"/>
      <c r="B908" s="243"/>
    </row>
    <row r="909" spans="1:2" ht="12.75" customHeight="1" x14ac:dyDescent="0.2">
      <c r="A909" s="242"/>
      <c r="B909" s="243"/>
    </row>
    <row r="910" spans="1:2" ht="12.75" customHeight="1" x14ac:dyDescent="0.2">
      <c r="A910" s="242"/>
      <c r="B910" s="243"/>
    </row>
    <row r="911" spans="1:2" ht="12.75" customHeight="1" x14ac:dyDescent="0.2">
      <c r="A911" s="242"/>
      <c r="B911" s="243"/>
    </row>
    <row r="912" spans="1:2" ht="12.75" customHeight="1" x14ac:dyDescent="0.2">
      <c r="A912" s="242"/>
      <c r="B912" s="243"/>
    </row>
    <row r="913" spans="1:2" ht="12.75" customHeight="1" x14ac:dyDescent="0.2">
      <c r="A913" s="242"/>
      <c r="B913" s="243"/>
    </row>
    <row r="914" spans="1:2" ht="12.75" customHeight="1" x14ac:dyDescent="0.2">
      <c r="A914" s="242"/>
      <c r="B914" s="243"/>
    </row>
    <row r="915" spans="1:2" ht="12.75" customHeight="1" x14ac:dyDescent="0.2">
      <c r="A915" s="242"/>
      <c r="B915" s="243"/>
    </row>
    <row r="916" spans="1:2" ht="12.75" customHeight="1" x14ac:dyDescent="0.2">
      <c r="A916" s="242"/>
      <c r="B916" s="243"/>
    </row>
    <row r="917" spans="1:2" ht="12.75" customHeight="1" x14ac:dyDescent="0.2">
      <c r="A917" s="242"/>
      <c r="B917" s="243"/>
    </row>
    <row r="918" spans="1:2" ht="12.75" customHeight="1" x14ac:dyDescent="0.2">
      <c r="A918" s="242"/>
      <c r="B918" s="243"/>
    </row>
    <row r="919" spans="1:2" ht="12.75" customHeight="1" x14ac:dyDescent="0.2">
      <c r="A919" s="242"/>
      <c r="B919" s="243"/>
    </row>
    <row r="920" spans="1:2" ht="12.75" customHeight="1" x14ac:dyDescent="0.2">
      <c r="A920" s="242"/>
      <c r="B920" s="243"/>
    </row>
    <row r="921" spans="1:2" ht="12.75" customHeight="1" x14ac:dyDescent="0.2">
      <c r="A921" s="242"/>
      <c r="B921" s="243"/>
    </row>
    <row r="922" spans="1:2" ht="12.75" customHeight="1" x14ac:dyDescent="0.2">
      <c r="A922" s="242"/>
      <c r="B922" s="243"/>
    </row>
    <row r="923" spans="1:2" ht="12.75" customHeight="1" x14ac:dyDescent="0.2">
      <c r="A923" s="242"/>
      <c r="B923" s="243"/>
    </row>
    <row r="924" spans="1:2" ht="12.75" customHeight="1" x14ac:dyDescent="0.2">
      <c r="A924" s="242"/>
      <c r="B924" s="243"/>
    </row>
    <row r="925" spans="1:2" ht="12.75" customHeight="1" x14ac:dyDescent="0.2">
      <c r="A925" s="242"/>
      <c r="B925" s="243"/>
    </row>
    <row r="926" spans="1:2" ht="12.75" customHeight="1" x14ac:dyDescent="0.2">
      <c r="A926" s="242"/>
      <c r="B926" s="243"/>
    </row>
    <row r="927" spans="1:2" ht="12.75" customHeight="1" x14ac:dyDescent="0.2">
      <c r="A927" s="242"/>
      <c r="B927" s="243"/>
    </row>
    <row r="928" spans="1:2" ht="12.75" customHeight="1" x14ac:dyDescent="0.2">
      <c r="A928" s="242"/>
      <c r="B928" s="243"/>
    </row>
    <row r="929" spans="1:2" ht="12.75" customHeight="1" x14ac:dyDescent="0.2">
      <c r="A929" s="242"/>
      <c r="B929" s="243"/>
    </row>
    <row r="930" spans="1:2" ht="12.75" customHeight="1" x14ac:dyDescent="0.2">
      <c r="A930" s="242"/>
      <c r="B930" s="243"/>
    </row>
    <row r="931" spans="1:2" ht="12.75" customHeight="1" x14ac:dyDescent="0.2">
      <c r="A931" s="242"/>
      <c r="B931" s="243"/>
    </row>
    <row r="932" spans="1:2" ht="12.75" customHeight="1" x14ac:dyDescent="0.2">
      <c r="A932" s="242"/>
      <c r="B932" s="243"/>
    </row>
    <row r="933" spans="1:2" ht="12.75" customHeight="1" x14ac:dyDescent="0.2">
      <c r="A933" s="242"/>
      <c r="B933" s="243"/>
    </row>
    <row r="934" spans="1:2" ht="12.75" customHeight="1" x14ac:dyDescent="0.2">
      <c r="A934" s="242"/>
      <c r="B934" s="243"/>
    </row>
    <row r="935" spans="1:2" ht="12.75" customHeight="1" x14ac:dyDescent="0.2">
      <c r="A935" s="242"/>
      <c r="B935" s="243"/>
    </row>
    <row r="936" spans="1:2" ht="12.75" customHeight="1" x14ac:dyDescent="0.2">
      <c r="A936" s="242"/>
      <c r="B936" s="243"/>
    </row>
    <row r="937" spans="1:2" ht="12.75" customHeight="1" x14ac:dyDescent="0.2">
      <c r="A937" s="242"/>
      <c r="B937" s="243"/>
    </row>
    <row r="938" spans="1:2" ht="12.75" customHeight="1" x14ac:dyDescent="0.2">
      <c r="A938" s="242"/>
      <c r="B938" s="243"/>
    </row>
    <row r="939" spans="1:2" ht="12.75" customHeight="1" x14ac:dyDescent="0.2">
      <c r="A939" s="242"/>
      <c r="B939" s="243"/>
    </row>
    <row r="940" spans="1:2" ht="12.75" customHeight="1" x14ac:dyDescent="0.2">
      <c r="A940" s="242"/>
      <c r="B940" s="243"/>
    </row>
    <row r="941" spans="1:2" ht="12.75" customHeight="1" x14ac:dyDescent="0.2">
      <c r="A941" s="242"/>
      <c r="B941" s="243"/>
    </row>
    <row r="942" spans="1:2" ht="12.75" customHeight="1" x14ac:dyDescent="0.2">
      <c r="A942" s="242"/>
      <c r="B942" s="243"/>
    </row>
    <row r="943" spans="1:2" ht="12.75" customHeight="1" x14ac:dyDescent="0.2">
      <c r="A943" s="242"/>
      <c r="B943" s="243"/>
    </row>
    <row r="944" spans="1:2" ht="12.75" customHeight="1" x14ac:dyDescent="0.2">
      <c r="A944" s="242"/>
      <c r="B944" s="243"/>
    </row>
    <row r="945" spans="1:2" ht="12.75" customHeight="1" x14ac:dyDescent="0.2">
      <c r="A945" s="242"/>
      <c r="B945" s="243"/>
    </row>
    <row r="946" spans="1:2" ht="12.75" customHeight="1" x14ac:dyDescent="0.2">
      <c r="A946" s="242"/>
      <c r="B946" s="243"/>
    </row>
    <row r="947" spans="1:2" ht="12.75" customHeight="1" x14ac:dyDescent="0.2">
      <c r="A947" s="242"/>
      <c r="B947" s="243"/>
    </row>
    <row r="948" spans="1:2" ht="12.75" customHeight="1" x14ac:dyDescent="0.2">
      <c r="A948" s="242"/>
      <c r="B948" s="243"/>
    </row>
    <row r="949" spans="1:2" ht="12.75" customHeight="1" x14ac:dyDescent="0.2">
      <c r="A949" s="242"/>
      <c r="B949" s="243"/>
    </row>
    <row r="950" spans="1:2" ht="12.75" customHeight="1" x14ac:dyDescent="0.2">
      <c r="A950" s="242"/>
      <c r="B950" s="243"/>
    </row>
    <row r="951" spans="1:2" ht="12.75" customHeight="1" x14ac:dyDescent="0.2">
      <c r="A951" s="242"/>
      <c r="B951" s="243"/>
    </row>
    <row r="952" spans="1:2" ht="12.75" customHeight="1" x14ac:dyDescent="0.2">
      <c r="A952" s="242"/>
      <c r="B952" s="243"/>
    </row>
    <row r="953" spans="1:2" ht="12.75" customHeight="1" x14ac:dyDescent="0.2">
      <c r="A953" s="242"/>
      <c r="B953" s="243"/>
    </row>
    <row r="954" spans="1:2" ht="12.75" customHeight="1" x14ac:dyDescent="0.2">
      <c r="A954" s="242"/>
      <c r="B954" s="243"/>
    </row>
    <row r="955" spans="1:2" ht="12.75" customHeight="1" x14ac:dyDescent="0.2">
      <c r="A955" s="242"/>
      <c r="B955" s="243"/>
    </row>
    <row r="956" spans="1:2" ht="12.75" customHeight="1" x14ac:dyDescent="0.2">
      <c r="A956" s="242"/>
      <c r="B956" s="243"/>
    </row>
    <row r="957" spans="1:2" ht="12.75" customHeight="1" x14ac:dyDescent="0.2">
      <c r="A957" s="242"/>
      <c r="B957" s="243"/>
    </row>
    <row r="958" spans="1:2" ht="12.75" customHeight="1" x14ac:dyDescent="0.2">
      <c r="A958" s="242"/>
      <c r="B958" s="243"/>
    </row>
    <row r="959" spans="1:2" ht="12.75" customHeight="1" x14ac:dyDescent="0.2">
      <c r="A959" s="242"/>
      <c r="B959" s="243"/>
    </row>
    <row r="960" spans="1:2" ht="12.75" customHeight="1" x14ac:dyDescent="0.2">
      <c r="A960" s="242"/>
      <c r="B960" s="243"/>
    </row>
    <row r="961" spans="1:2" ht="12.75" customHeight="1" x14ac:dyDescent="0.2">
      <c r="A961" s="242"/>
      <c r="B961" s="243"/>
    </row>
    <row r="962" spans="1:2" ht="12.75" customHeight="1" x14ac:dyDescent="0.2">
      <c r="A962" s="242"/>
      <c r="B962" s="243"/>
    </row>
    <row r="963" spans="1:2" ht="12.75" customHeight="1" x14ac:dyDescent="0.2">
      <c r="A963" s="242"/>
      <c r="B963" s="243"/>
    </row>
    <row r="964" spans="1:2" ht="12.75" customHeight="1" x14ac:dyDescent="0.2">
      <c r="A964" s="242"/>
      <c r="B964" s="243"/>
    </row>
    <row r="965" spans="1:2" ht="12.75" customHeight="1" x14ac:dyDescent="0.2">
      <c r="A965" s="242"/>
      <c r="B965" s="243"/>
    </row>
    <row r="966" spans="1:2" ht="12.75" customHeight="1" x14ac:dyDescent="0.2">
      <c r="A966" s="242"/>
      <c r="B966" s="243"/>
    </row>
    <row r="967" spans="1:2" ht="12.75" customHeight="1" x14ac:dyDescent="0.2">
      <c r="A967" s="242"/>
      <c r="B967" s="243"/>
    </row>
    <row r="968" spans="1:2" ht="12.75" customHeight="1" x14ac:dyDescent="0.2">
      <c r="A968" s="242"/>
      <c r="B968" s="243"/>
    </row>
    <row r="969" spans="1:2" ht="12.75" customHeight="1" x14ac:dyDescent="0.2">
      <c r="A969" s="242"/>
      <c r="B969" s="243"/>
    </row>
    <row r="970" spans="1:2" ht="12.75" customHeight="1" x14ac:dyDescent="0.2">
      <c r="A970" s="242"/>
      <c r="B970" s="243"/>
    </row>
    <row r="971" spans="1:2" ht="12.75" customHeight="1" x14ac:dyDescent="0.2">
      <c r="A971" s="242"/>
      <c r="B971" s="243"/>
    </row>
    <row r="972" spans="1:2" ht="12.75" customHeight="1" x14ac:dyDescent="0.2">
      <c r="A972" s="242"/>
      <c r="B972" s="243"/>
    </row>
    <row r="973" spans="1:2" ht="12.75" customHeight="1" x14ac:dyDescent="0.2">
      <c r="A973" s="242"/>
      <c r="B973" s="243"/>
    </row>
    <row r="974" spans="1:2" ht="12.75" customHeight="1" x14ac:dyDescent="0.2">
      <c r="A974" s="242"/>
      <c r="B974" s="243"/>
    </row>
    <row r="975" spans="1:2" ht="12.75" customHeight="1" x14ac:dyDescent="0.2">
      <c r="A975" s="242"/>
      <c r="B975" s="243"/>
    </row>
    <row r="976" spans="1:2" ht="12.75" customHeight="1" x14ac:dyDescent="0.2">
      <c r="A976" s="242"/>
      <c r="B976" s="243"/>
    </row>
    <row r="977" spans="1:2" ht="12.75" customHeight="1" x14ac:dyDescent="0.2">
      <c r="A977" s="242"/>
      <c r="B977" s="243"/>
    </row>
    <row r="978" spans="1:2" ht="12.75" customHeight="1" x14ac:dyDescent="0.2">
      <c r="A978" s="242"/>
      <c r="B978" s="243"/>
    </row>
    <row r="979" spans="1:2" ht="12.75" customHeight="1" x14ac:dyDescent="0.2">
      <c r="A979" s="242"/>
      <c r="B979" s="243"/>
    </row>
    <row r="980" spans="1:2" ht="12.75" customHeight="1" x14ac:dyDescent="0.2">
      <c r="A980" s="242"/>
      <c r="B980" s="243"/>
    </row>
    <row r="981" spans="1:2" ht="12.75" customHeight="1" x14ac:dyDescent="0.2">
      <c r="A981" s="242"/>
      <c r="B981" s="243"/>
    </row>
    <row r="982" spans="1:2" ht="12.75" customHeight="1" x14ac:dyDescent="0.2">
      <c r="A982" s="242"/>
      <c r="B982" s="243"/>
    </row>
    <row r="983" spans="1:2" ht="12.75" customHeight="1" x14ac:dyDescent="0.2">
      <c r="A983" s="242"/>
      <c r="B983" s="243"/>
    </row>
    <row r="984" spans="1:2" ht="12.75" customHeight="1" x14ac:dyDescent="0.2">
      <c r="A984" s="242"/>
      <c r="B984" s="243"/>
    </row>
    <row r="985" spans="1:2" ht="12.75" customHeight="1" x14ac:dyDescent="0.2">
      <c r="A985" s="242"/>
      <c r="B985" s="243"/>
    </row>
    <row r="986" spans="1:2" ht="12.75" customHeight="1" x14ac:dyDescent="0.2">
      <c r="A986" s="242"/>
      <c r="B986" s="243"/>
    </row>
    <row r="987" spans="1:2" ht="12.75" customHeight="1" x14ac:dyDescent="0.2">
      <c r="A987" s="242"/>
      <c r="B987" s="243"/>
    </row>
    <row r="988" spans="1:2" ht="12.75" customHeight="1" x14ac:dyDescent="0.2">
      <c r="A988" s="242"/>
      <c r="B988" s="243"/>
    </row>
    <row r="989" spans="1:2" ht="12.75" customHeight="1" x14ac:dyDescent="0.2">
      <c r="A989" s="242"/>
      <c r="B989" s="243"/>
    </row>
    <row r="990" spans="1:2" ht="12.75" customHeight="1" x14ac:dyDescent="0.2">
      <c r="A990" s="242"/>
      <c r="B990" s="243"/>
    </row>
    <row r="991" spans="1:2" ht="12.75" customHeight="1" x14ac:dyDescent="0.2">
      <c r="A991" s="242"/>
      <c r="B991" s="243"/>
    </row>
    <row r="992" spans="1:2" ht="12.75" customHeight="1" x14ac:dyDescent="0.2">
      <c r="A992" s="242"/>
      <c r="B992" s="243"/>
    </row>
  </sheetData>
  <sheetProtection algorithmName="SHA-512" hashValue="4wbNqJ8Bs6lHr072L7G6zryDCKDex/NxkXOd02CpaxUTSdZKMtPdSkZRv1CJEogpEr0wdZhAKmuY/JnxtLcSAw==" saltValue="OMhDa66X3DI+eaglng7PLA==" spinCount="100000" sheet="1" scenarios="1" insertHyperlinks="0"/>
  <protectedRanges>
    <protectedRange sqref="A11:B992 B2:B7" name="YellowZone"/>
  </protectedRanges>
  <mergeCells count="7">
    <mergeCell ref="A8:B10"/>
    <mergeCell ref="A2:A3"/>
    <mergeCell ref="B2:B3"/>
    <mergeCell ref="A4:A5"/>
    <mergeCell ref="B4:B5"/>
    <mergeCell ref="A6:A7"/>
    <mergeCell ref="B6:B7"/>
  </mergeCells>
  <conditionalFormatting sqref="B6:B7">
    <cfRule type="expression" dxfId="480" priority="1">
      <formula>AND($B$2="A2.2.2 - First year vehicle",$B$6&lt;&gt;"N/A")</formula>
    </cfRule>
    <cfRule type="expression" dxfId="479" priority="2">
      <formula>AND($B$2="A2.2.3 - Existing chassis",$B$6="N/A")</formula>
    </cfRule>
  </conditionalFormatting>
  <dataValidations count="2">
    <dataValidation type="list" allowBlank="1" showErrorMessage="1" sqref="B2" xr:uid="{00000000-0002-0000-0600-000000000000}">
      <formula1>"A2.2.2 - First year vehicle,A2.2.3 - Existing chassis"</formula1>
    </dataValidation>
    <dataValidation type="list" allowBlank="1" showErrorMessage="1" sqref="B6" xr:uid="{00000000-0002-0000-0600-000001000000}">
      <formula1>"N/A,Powertrain change: CV to EV,Powertrain change: CV to HY,Powertrain change: HY to EV,Initial implementation of Autonomous System,Both a change of powertrain and initial implementation autonomous system"</formula1>
    </dataValidation>
  </dataValidation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tabColor rgb="FF9999FF"/>
    <pageSetUpPr fitToPage="1"/>
  </sheetPr>
  <dimension ref="B1:V33"/>
  <sheetViews>
    <sheetView showGridLines="0" zoomScaleNormal="100" workbookViewId="0">
      <selection activeCell="K8" sqref="K8"/>
    </sheetView>
  </sheetViews>
  <sheetFormatPr baseColWidth="10" defaultColWidth="14.42578125" defaultRowHeight="15" customHeight="1" x14ac:dyDescent="0.2"/>
  <cols>
    <col min="1" max="1" width="3.28515625" customWidth="1"/>
    <col min="2" max="2" width="24.7109375" customWidth="1"/>
    <col min="3" max="3" width="10.140625" customWidth="1"/>
    <col min="4" max="5" width="18" customWidth="1"/>
    <col min="6" max="6" width="15.7109375" customWidth="1"/>
    <col min="7" max="7" width="18" customWidth="1"/>
    <col min="8" max="8" width="15.7109375" customWidth="1"/>
    <col min="9" max="20" width="10.7109375" customWidth="1"/>
    <col min="21" max="26" width="11.42578125" customWidth="1"/>
  </cols>
  <sheetData>
    <row r="1" spans="2:22" ht="12.75" customHeight="1" x14ac:dyDescent="0.25">
      <c r="B1" s="31" t="s">
        <v>234</v>
      </c>
    </row>
    <row r="2" spans="2:22" ht="12.75" customHeight="1" x14ac:dyDescent="0.2"/>
    <row r="3" spans="2:22" ht="12.75" customHeight="1" x14ac:dyDescent="0.2">
      <c r="B3" s="12" t="s">
        <v>235</v>
      </c>
      <c r="C3" s="32" t="s">
        <v>236</v>
      </c>
      <c r="D3" s="32" t="s">
        <v>237</v>
      </c>
      <c r="E3" s="32" t="s">
        <v>238</v>
      </c>
      <c r="F3" s="32" t="s">
        <v>239</v>
      </c>
      <c r="G3" s="32" t="s">
        <v>240</v>
      </c>
      <c r="H3" s="436" t="s">
        <v>241</v>
      </c>
      <c r="I3" s="32" t="s">
        <v>242</v>
      </c>
      <c r="J3" s="32" t="s">
        <v>243</v>
      </c>
      <c r="K3" s="32" t="s">
        <v>244</v>
      </c>
      <c r="L3" s="32" t="s">
        <v>245</v>
      </c>
      <c r="M3" s="32" t="s">
        <v>246</v>
      </c>
      <c r="N3" s="32" t="s">
        <v>247</v>
      </c>
      <c r="O3" s="32" t="s">
        <v>248</v>
      </c>
      <c r="P3" s="32" t="s">
        <v>249</v>
      </c>
      <c r="Q3" s="32" t="s">
        <v>250</v>
      </c>
      <c r="R3" s="33" t="s">
        <v>251</v>
      </c>
      <c r="S3" s="440" t="s">
        <v>252</v>
      </c>
      <c r="T3" s="32" t="s">
        <v>253</v>
      </c>
      <c r="U3" s="33" t="s">
        <v>254</v>
      </c>
      <c r="V3" s="440" t="s">
        <v>255</v>
      </c>
    </row>
    <row r="4" spans="2:22" ht="12.75" customHeight="1" x14ac:dyDescent="0.2">
      <c r="B4" s="12" t="s">
        <v>256</v>
      </c>
      <c r="C4" s="34" t="s">
        <v>236</v>
      </c>
      <c r="D4" s="34" t="s">
        <v>257</v>
      </c>
      <c r="E4" s="34" t="s">
        <v>238</v>
      </c>
      <c r="F4" s="34" t="s">
        <v>239</v>
      </c>
      <c r="G4" s="437" t="s">
        <v>258</v>
      </c>
      <c r="H4" s="438" t="s">
        <v>192</v>
      </c>
      <c r="I4" s="439" t="s">
        <v>191</v>
      </c>
      <c r="J4" s="35" t="s">
        <v>259</v>
      </c>
      <c r="K4" s="35" t="s">
        <v>1898</v>
      </c>
      <c r="L4" s="35" t="s">
        <v>198</v>
      </c>
      <c r="M4" s="36" t="s">
        <v>188</v>
      </c>
      <c r="N4" s="36" t="s">
        <v>201</v>
      </c>
      <c r="O4" s="36" t="s">
        <v>204</v>
      </c>
      <c r="P4" s="36" t="s">
        <v>207</v>
      </c>
      <c r="Q4" s="36" t="s">
        <v>260</v>
      </c>
      <c r="R4" s="37" t="s">
        <v>210</v>
      </c>
      <c r="S4" s="441"/>
      <c r="T4" s="36" t="s">
        <v>261</v>
      </c>
      <c r="U4" s="37" t="s">
        <v>262</v>
      </c>
      <c r="V4" s="441" t="s">
        <v>263</v>
      </c>
    </row>
    <row r="5" spans="2:22" ht="12.75" customHeight="1" x14ac:dyDescent="0.2">
      <c r="B5" s="12" t="s">
        <v>264</v>
      </c>
      <c r="C5" s="34"/>
      <c r="D5" s="34"/>
      <c r="E5" s="34"/>
      <c r="F5" s="34"/>
      <c r="G5" s="546"/>
      <c r="H5" s="547"/>
      <c r="I5" s="38"/>
      <c r="J5" s="39"/>
      <c r="K5" s="40"/>
      <c r="L5" s="41"/>
      <c r="M5" s="42"/>
      <c r="N5" s="43" t="s">
        <v>200</v>
      </c>
      <c r="O5" s="43" t="s">
        <v>203</v>
      </c>
      <c r="P5" s="44" t="s">
        <v>206</v>
      </c>
      <c r="Q5" s="44" t="s">
        <v>265</v>
      </c>
      <c r="R5" s="45" t="s">
        <v>266</v>
      </c>
      <c r="S5" s="442"/>
      <c r="T5" s="44"/>
      <c r="U5" s="45"/>
      <c r="V5" s="442"/>
    </row>
    <row r="6" spans="2:22" ht="12.75" customHeight="1" x14ac:dyDescent="0.2">
      <c r="B6" s="12" t="s">
        <v>267</v>
      </c>
      <c r="C6" s="46">
        <v>200000000000</v>
      </c>
      <c r="D6" s="47">
        <v>1</v>
      </c>
      <c r="E6" s="411">
        <v>70000000000</v>
      </c>
      <c r="F6" s="47">
        <v>74870000000</v>
      </c>
      <c r="G6" s="46">
        <f>'T3.6 Laminate Tests'!BD57*1000000000</f>
        <v>70222605234.629623</v>
      </c>
      <c r="H6" s="48">
        <f>'T3.6 Laminate Tests'!CA57*1000000000</f>
        <v>90308400220.728821</v>
      </c>
      <c r="I6" s="48">
        <f>'T3.6 Laminate Tests'!CU57*1000000000</f>
        <v>28812007857.943871</v>
      </c>
      <c r="J6" s="47">
        <f>'T3.6 Laminate Tests'!DO57*1000000000</f>
        <v>117454573801.48914</v>
      </c>
      <c r="K6" s="47">
        <f>'T3.6 Laminate Tests'!EI57*1000000000</f>
        <v>123658533028.01801</v>
      </c>
      <c r="L6" s="47">
        <f>'T3.6 Laminate Tests'!HK57*1000000000</f>
        <v>103720437772.5596</v>
      </c>
      <c r="M6" s="47">
        <f>'T3.6 Laminate Tests'!HK57*1000000000</f>
        <v>103720437772.5596</v>
      </c>
      <c r="N6" s="47">
        <f>'T3.6 Laminate Tests'!FC57*1000000000</f>
        <v>70222605234.629623</v>
      </c>
      <c r="O6" s="47">
        <f>'T3.6 Laminate Tests'!GQ57*1000000000</f>
        <v>34755180140.096916</v>
      </c>
      <c r="P6" s="47">
        <f>'T3.6 Laminate Tests'!FW57*1000000000</f>
        <v>215749356404.96283</v>
      </c>
      <c r="Q6" s="47">
        <v>11</v>
      </c>
      <c r="R6" s="49">
        <f>'T3.6 Laminate Tests'!IY57*1000000000</f>
        <v>61576082868.266716</v>
      </c>
      <c r="S6" s="443">
        <v>12</v>
      </c>
      <c r="T6" s="47">
        <v>10</v>
      </c>
      <c r="U6" s="49">
        <v>11</v>
      </c>
      <c r="V6" s="443">
        <v>12</v>
      </c>
    </row>
    <row r="7" spans="2:22" ht="12.75" customHeight="1" x14ac:dyDescent="0.2">
      <c r="B7" s="12" t="s">
        <v>268</v>
      </c>
      <c r="C7" s="46">
        <v>305000000</v>
      </c>
      <c r="D7" s="47">
        <v>1</v>
      </c>
      <c r="E7" s="411">
        <v>160000000</v>
      </c>
      <c r="F7" s="47">
        <v>280000000</v>
      </c>
      <c r="G7" s="46">
        <f>G8</f>
        <v>287845511.68169808</v>
      </c>
      <c r="H7" s="48">
        <f t="shared" ref="H7:I7" si="0">H8</f>
        <v>367810812.94085217</v>
      </c>
      <c r="I7" s="48">
        <f t="shared" si="0"/>
        <v>186521404.81555635</v>
      </c>
      <c r="J7" s="47">
        <f>J8</f>
        <v>473696029.70029038</v>
      </c>
      <c r="K7" s="47">
        <f>K8</f>
        <v>481143441.79805434</v>
      </c>
      <c r="L7" s="47">
        <f t="shared" ref="L7:O7" si="1">L8</f>
        <v>353647769.20496482</v>
      </c>
      <c r="M7" s="47">
        <f t="shared" si="1"/>
        <v>377990751.64473414</v>
      </c>
      <c r="N7" s="47">
        <f t="shared" si="1"/>
        <v>287845511.68169808</v>
      </c>
      <c r="O7" s="47">
        <f t="shared" si="1"/>
        <v>219598877.31884065</v>
      </c>
      <c r="P7" s="47">
        <f>P8</f>
        <v>920973207.93509233</v>
      </c>
      <c r="Q7" s="47">
        <f>Q8</f>
        <v>256605347.21554381</v>
      </c>
      <c r="R7" s="49">
        <f>R8</f>
        <v>261777926.87017781</v>
      </c>
      <c r="S7" s="443">
        <v>12</v>
      </c>
      <c r="T7" s="47">
        <v>10</v>
      </c>
      <c r="U7" s="49">
        <v>11</v>
      </c>
      <c r="V7" s="443">
        <v>12</v>
      </c>
    </row>
    <row r="8" spans="2:22" ht="12.75" customHeight="1" x14ac:dyDescent="0.2">
      <c r="B8" s="12" t="s">
        <v>269</v>
      </c>
      <c r="C8" s="46">
        <v>365000000</v>
      </c>
      <c r="D8" s="47">
        <v>1</v>
      </c>
      <c r="E8" s="411">
        <v>300000000</v>
      </c>
      <c r="F8" s="47">
        <v>350000000</v>
      </c>
      <c r="G8" s="46">
        <f>'T3.6 Laminate Tests'!BD58*1000000</f>
        <v>287845511.68169808</v>
      </c>
      <c r="H8" s="48">
        <f>'T3.6 Laminate Tests'!CA58*1000000</f>
        <v>367810812.94085217</v>
      </c>
      <c r="I8" s="48">
        <f>'T3.6 Laminate Tests'!CU58*1000000</f>
        <v>186521404.81555635</v>
      </c>
      <c r="J8" s="47">
        <f>'T3.6 Laminate Tests'!DO58*1000000</f>
        <v>473696029.70029038</v>
      </c>
      <c r="K8" s="47">
        <f>'T3.6 Laminate Tests'!EI58*1000000</f>
        <v>481143441.79805434</v>
      </c>
      <c r="L8" s="47">
        <f>'T3.6 Laminate Tests'!HK58*1000000</f>
        <v>353647769.20496482</v>
      </c>
      <c r="M8" s="47">
        <f>'T3.6 Laminate Tests'!IE58*1000000</f>
        <v>377990751.64473414</v>
      </c>
      <c r="N8" s="47">
        <f>'T3.6 Laminate Tests'!FC58*1000000</f>
        <v>287845511.68169808</v>
      </c>
      <c r="O8" s="47">
        <f>'T3.6 Laminate Tests'!GQ58*1000000</f>
        <v>219598877.31884065</v>
      </c>
      <c r="P8" s="47">
        <f>'T3.6 Laminate Tests'!FW58*1000000</f>
        <v>920973207.93509233</v>
      </c>
      <c r="Q8" s="47">
        <f>'T3.6.10 Shear Tests'!GV54*1000000</f>
        <v>256605347.21554381</v>
      </c>
      <c r="R8" s="49">
        <f>'T3.6 Laminate Tests'!IY58*1000000</f>
        <v>261777926.87017781</v>
      </c>
      <c r="S8" s="443">
        <v>12</v>
      </c>
      <c r="T8" s="47">
        <v>10</v>
      </c>
      <c r="U8" s="49">
        <v>11</v>
      </c>
      <c r="V8" s="443">
        <v>12</v>
      </c>
    </row>
    <row r="9" spans="2:22" ht="12.75" customHeight="1" x14ac:dyDescent="0.2">
      <c r="B9" s="12" t="s">
        <v>270</v>
      </c>
      <c r="C9" s="46">
        <v>180000000</v>
      </c>
      <c r="D9" s="47">
        <v>1</v>
      </c>
      <c r="E9" s="411">
        <v>140000000</v>
      </c>
      <c r="F9" s="47">
        <v>142205333</v>
      </c>
      <c r="G9" s="51" t="s">
        <v>154</v>
      </c>
      <c r="H9" s="52" t="s">
        <v>154</v>
      </c>
      <c r="I9" s="52" t="s">
        <v>154</v>
      </c>
      <c r="J9" s="52" t="s">
        <v>154</v>
      </c>
      <c r="K9" s="52" t="s">
        <v>154</v>
      </c>
      <c r="L9" s="52" t="s">
        <v>154</v>
      </c>
      <c r="M9" s="52" t="s">
        <v>154</v>
      </c>
      <c r="N9" s="52" t="s">
        <v>154</v>
      </c>
      <c r="O9" s="52" t="s">
        <v>154</v>
      </c>
      <c r="P9" s="52" t="s">
        <v>154</v>
      </c>
      <c r="Q9" s="52" t="s">
        <v>154</v>
      </c>
      <c r="R9" s="53" t="s">
        <v>154</v>
      </c>
      <c r="S9" s="444" t="s">
        <v>154</v>
      </c>
      <c r="T9" s="52" t="s">
        <v>154</v>
      </c>
      <c r="U9" s="53" t="s">
        <v>154</v>
      </c>
      <c r="V9" s="444" t="s">
        <v>154</v>
      </c>
    </row>
    <row r="10" spans="2:22" ht="12.75" customHeight="1" x14ac:dyDescent="0.2">
      <c r="B10" s="12" t="s">
        <v>271</v>
      </c>
      <c r="C10" s="46">
        <v>300000000</v>
      </c>
      <c r="D10" s="47">
        <v>1</v>
      </c>
      <c r="E10" s="411">
        <v>300000000</v>
      </c>
      <c r="F10" s="47">
        <v>194416580</v>
      </c>
      <c r="G10" s="51" t="s">
        <v>154</v>
      </c>
      <c r="H10" s="52" t="s">
        <v>154</v>
      </c>
      <c r="I10" s="52" t="s">
        <v>154</v>
      </c>
      <c r="J10" s="52" t="s">
        <v>154</v>
      </c>
      <c r="K10" s="52" t="s">
        <v>154</v>
      </c>
      <c r="L10" s="52" t="s">
        <v>154</v>
      </c>
      <c r="M10" s="52" t="s">
        <v>154</v>
      </c>
      <c r="N10" s="52" t="s">
        <v>154</v>
      </c>
      <c r="O10" s="52" t="s">
        <v>154</v>
      </c>
      <c r="P10" s="52" t="s">
        <v>154</v>
      </c>
      <c r="Q10" s="52" t="s">
        <v>154</v>
      </c>
      <c r="R10" s="53" t="s">
        <v>154</v>
      </c>
      <c r="S10" s="444" t="s">
        <v>154</v>
      </c>
      <c r="T10" s="52" t="s">
        <v>154</v>
      </c>
      <c r="U10" s="53" t="s">
        <v>154</v>
      </c>
      <c r="V10" s="444" t="s">
        <v>154</v>
      </c>
    </row>
    <row r="11" spans="2:22" ht="12.75" customHeight="1" x14ac:dyDescent="0.2">
      <c r="B11" s="12" t="s">
        <v>272</v>
      </c>
      <c r="C11" s="46">
        <f>0.6*C8</f>
        <v>219000000</v>
      </c>
      <c r="D11" s="47">
        <v>1</v>
      </c>
      <c r="E11" s="47">
        <f>39554/(PI()*25*3)*10^6</f>
        <v>167872389.84151542</v>
      </c>
      <c r="F11" s="47">
        <f>39554/(PI()*25*3)*10^6</f>
        <v>167872389.84151542</v>
      </c>
      <c r="G11" s="55">
        <f>'T3.6.10 Shear Tests'!D54*1000000</f>
        <v>92006406.831716508</v>
      </c>
      <c r="H11" s="55">
        <f>'T3.6.10 Shear Tests'!X54*1000000</f>
        <v>117111936.7049679</v>
      </c>
      <c r="I11" s="55">
        <f>'T3.6.10 Shear Tests'!AR54*1000000</f>
        <v>127561934.51933223</v>
      </c>
      <c r="J11" s="47">
        <f>'T3.6.10 Shear Tests'!BL54*1000000</f>
        <v>97495937.733728856</v>
      </c>
      <c r="K11" s="47">
        <f>'T3.6.10 Shear Tests'!CF54*1000000</f>
        <v>105818938.56293936</v>
      </c>
      <c r="L11" s="47">
        <f>'T3.6.10 Shear Tests'!FH54*1000000</f>
        <v>172465771.26442015</v>
      </c>
      <c r="M11" s="47">
        <f>'T3.6.10 Shear Tests'!GB54*1000000</f>
        <v>95344360.611130252</v>
      </c>
      <c r="N11" s="47">
        <f>'T3.6.10 Shear Tests'!CZ54*1000000</f>
        <v>117768200.74459712</v>
      </c>
      <c r="O11" s="47">
        <f>'T3.6.10 Shear Tests'!EN54*1000000</f>
        <v>134027967.02959307</v>
      </c>
      <c r="P11" s="47">
        <f>'T3.6.10 Shear Tests'!DT54*1000000</f>
        <v>160983165.28524739</v>
      </c>
      <c r="Q11" s="47">
        <v>10</v>
      </c>
      <c r="R11" s="49">
        <f>'T3.6.10 Shear Tests'!HP54*1000000</f>
        <v>79301687.860558033</v>
      </c>
      <c r="S11" s="445">
        <v>12</v>
      </c>
      <c r="T11" s="47">
        <v>10</v>
      </c>
      <c r="U11" s="49">
        <v>11</v>
      </c>
      <c r="V11" s="445">
        <v>12</v>
      </c>
    </row>
    <row r="12" spans="2:22" ht="12.75" customHeight="1" x14ac:dyDescent="0.2">
      <c r="C12" s="23"/>
      <c r="D12" s="23"/>
    </row>
    <row r="13" spans="2:22" ht="12.75" customHeight="1" x14ac:dyDescent="0.2">
      <c r="C13" s="8" t="s">
        <v>273</v>
      </c>
      <c r="D13" s="8"/>
    </row>
    <row r="14" spans="2:22" ht="12.75" customHeight="1" x14ac:dyDescent="0.2">
      <c r="C14" s="8" t="s">
        <v>274</v>
      </c>
      <c r="D14" s="8"/>
    </row>
    <row r="15" spans="2:22" ht="12.75" customHeight="1" x14ac:dyDescent="0.2">
      <c r="B15" s="8"/>
      <c r="C15" s="8" t="s">
        <v>275</v>
      </c>
      <c r="D15" s="8"/>
    </row>
    <row r="16" spans="2:22" ht="12.75" customHeight="1" x14ac:dyDescent="0.2">
      <c r="C16" s="8" t="s">
        <v>276</v>
      </c>
      <c r="D16" s="8"/>
    </row>
    <row r="17" spans="2:10" ht="12.75" customHeight="1" x14ac:dyDescent="0.2">
      <c r="C17" s="8"/>
      <c r="D17" s="8"/>
    </row>
    <row r="18" spans="2:10" ht="12.75" customHeight="1" x14ac:dyDescent="0.2">
      <c r="C18" s="8"/>
      <c r="D18" s="8"/>
    </row>
    <row r="19" spans="2:10" ht="12.75" customHeight="1" x14ac:dyDescent="0.2">
      <c r="C19" s="8"/>
      <c r="D19" s="8"/>
    </row>
    <row r="20" spans="2:10" ht="12.75" customHeight="1" x14ac:dyDescent="0.2">
      <c r="B20" s="8"/>
      <c r="C20" s="317"/>
      <c r="D20" s="317"/>
      <c r="E20" s="317"/>
      <c r="F20" s="317"/>
      <c r="G20" s="317"/>
      <c r="H20" s="5" t="s">
        <v>277</v>
      </c>
      <c r="I20" s="317"/>
    </row>
    <row r="21" spans="2:10" ht="12.75" customHeight="1" x14ac:dyDescent="0.2">
      <c r="B21" s="8"/>
      <c r="E21" s="837"/>
      <c r="F21" s="760"/>
      <c r="G21" s="837"/>
      <c r="H21" s="760"/>
      <c r="I21" s="8" t="s">
        <v>278</v>
      </c>
    </row>
    <row r="22" spans="2:10" ht="12.75" customHeight="1" x14ac:dyDescent="0.2">
      <c r="B22" s="8"/>
      <c r="C22" s="317"/>
      <c r="D22" s="317"/>
      <c r="E22" s="317"/>
      <c r="F22" s="317"/>
      <c r="G22" s="317"/>
      <c r="H22" s="317"/>
      <c r="I22" s="8" t="s">
        <v>279</v>
      </c>
      <c r="J22" s="9"/>
    </row>
    <row r="23" spans="2:10" ht="12.75" customHeight="1" x14ac:dyDescent="0.2">
      <c r="B23" s="431" t="s">
        <v>280</v>
      </c>
      <c r="C23" s="317"/>
      <c r="D23" s="317"/>
      <c r="E23" s="317"/>
      <c r="F23" s="317"/>
      <c r="G23" s="317"/>
      <c r="H23" s="317"/>
      <c r="I23" s="8" t="s">
        <v>281</v>
      </c>
      <c r="J23" s="9"/>
    </row>
    <row r="24" spans="2:10" ht="12.75" customHeight="1" x14ac:dyDescent="0.2">
      <c r="B24" s="431" t="s">
        <v>282</v>
      </c>
      <c r="C24" s="317"/>
      <c r="D24" s="317"/>
      <c r="E24" s="317"/>
      <c r="F24" s="317"/>
      <c r="G24" s="317"/>
      <c r="H24" s="317"/>
      <c r="I24" s="8" t="s">
        <v>283</v>
      </c>
      <c r="J24" s="9"/>
    </row>
    <row r="25" spans="2:10" ht="12.75" customHeight="1" x14ac:dyDescent="0.2">
      <c r="B25" s="431" t="s">
        <v>284</v>
      </c>
      <c r="C25" s="317"/>
      <c r="D25" s="317"/>
      <c r="E25" s="317"/>
      <c r="F25" s="317"/>
      <c r="G25" s="317"/>
      <c r="H25" s="317"/>
      <c r="I25" s="8" t="s">
        <v>285</v>
      </c>
      <c r="J25" s="9"/>
    </row>
    <row r="26" spans="2:10" ht="12.75" customHeight="1" x14ac:dyDescent="0.2">
      <c r="B26" s="431"/>
      <c r="C26" s="317"/>
      <c r="D26" s="317"/>
      <c r="E26" s="317"/>
      <c r="F26" s="317"/>
      <c r="G26" s="317"/>
      <c r="H26" s="317"/>
      <c r="I26" s="8" t="s">
        <v>286</v>
      </c>
      <c r="J26" s="9"/>
    </row>
    <row r="27" spans="2:10" ht="12.75" customHeight="1" x14ac:dyDescent="0.2">
      <c r="B27" s="431" t="s">
        <v>287</v>
      </c>
      <c r="C27" s="317"/>
      <c r="D27" s="317"/>
      <c r="E27" s="317"/>
      <c r="F27" s="317"/>
      <c r="G27" s="317"/>
      <c r="H27" s="317"/>
      <c r="I27" s="8" t="s">
        <v>288</v>
      </c>
    </row>
    <row r="28" spans="2:10" ht="12.75" customHeight="1" x14ac:dyDescent="0.2">
      <c r="B28" s="431" t="s">
        <v>289</v>
      </c>
      <c r="C28" s="317"/>
      <c r="D28" s="317"/>
      <c r="E28" s="317"/>
      <c r="F28" s="317"/>
      <c r="G28" s="317"/>
      <c r="H28" s="317"/>
    </row>
    <row r="29" spans="2:10" ht="12.75" customHeight="1" x14ac:dyDescent="0.2">
      <c r="B29" s="8"/>
      <c r="C29" s="317"/>
      <c r="D29" s="317"/>
      <c r="E29" s="317"/>
      <c r="F29" s="317"/>
      <c r="G29" s="317"/>
      <c r="H29" s="317"/>
    </row>
    <row r="30" spans="2:10" ht="12.75" customHeight="1" x14ac:dyDescent="0.2">
      <c r="C30" s="317"/>
      <c r="D30" s="317"/>
      <c r="E30" s="317"/>
      <c r="F30" s="317"/>
      <c r="G30" s="317"/>
      <c r="H30" s="317"/>
    </row>
    <row r="31" spans="2:10" ht="12.75" customHeight="1" x14ac:dyDescent="0.2">
      <c r="C31" s="317"/>
      <c r="D31" s="317"/>
      <c r="E31" s="317"/>
      <c r="F31" s="317"/>
      <c r="G31" s="317"/>
      <c r="H31" s="317"/>
    </row>
    <row r="32" spans="2:10" ht="12.75" customHeight="1" x14ac:dyDescent="0.2">
      <c r="C32" s="317"/>
      <c r="D32" s="317"/>
      <c r="E32" s="317"/>
      <c r="F32" s="317"/>
      <c r="G32" s="317"/>
      <c r="H32" s="317"/>
    </row>
    <row r="33" spans="3:8" ht="12.75" customHeight="1" x14ac:dyDescent="0.2">
      <c r="C33" s="317"/>
      <c r="D33" s="317"/>
      <c r="E33" s="317"/>
      <c r="F33" s="317"/>
      <c r="G33" s="317"/>
      <c r="H33" s="317"/>
    </row>
  </sheetData>
  <sheetProtection algorithmName="SHA-512" hashValue="VPetwOdKlKXwM0ZBhg95UFEwnNUgRsifvbBOWfQBgUKEYxcsUUOJw2rRs3PlLwCWErVAw2V6UgxbnoeSDKy53g==" saltValue="GW8vCWzNoP0LL/A5tqsc3w==" spinCount="100000" sheet="1" scenarios="1" insertHyperlinks="0"/>
  <protectedRanges>
    <protectedRange sqref="J4:V8 J11:V11 G5:I5" name="Bereich2"/>
    <protectedRange sqref="D6:F11" name="Bereich1"/>
  </protectedRanges>
  <mergeCells count="2">
    <mergeCell ref="E21:F21"/>
    <mergeCell ref="G21:H21"/>
  </mergeCells>
  <conditionalFormatting sqref="D6">
    <cfRule type="cellIs" dxfId="478" priority="1" operator="greaterThan">
      <formula>$C$6</formula>
    </cfRule>
  </conditionalFormatting>
  <conditionalFormatting sqref="D7">
    <cfRule type="cellIs" dxfId="477" priority="2" operator="greaterThan">
      <formula>$C$7</formula>
    </cfRule>
  </conditionalFormatting>
  <conditionalFormatting sqref="D8">
    <cfRule type="cellIs" dxfId="476" priority="3" operator="greaterThan">
      <formula>$C$8</formula>
    </cfRule>
  </conditionalFormatting>
  <conditionalFormatting sqref="D9">
    <cfRule type="cellIs" dxfId="475" priority="4" operator="greaterThan">
      <formula>$C$9</formula>
    </cfRule>
  </conditionalFormatting>
  <conditionalFormatting sqref="D10">
    <cfRule type="cellIs" dxfId="474" priority="5" operator="greaterThan">
      <formula>$C$10</formula>
    </cfRule>
  </conditionalFormatting>
  <conditionalFormatting sqref="D11">
    <cfRule type="cellIs" dxfId="473" priority="6" operator="greaterThan">
      <formula>$C$11</formula>
    </cfRule>
  </conditionalFormatting>
  <dataValidations count="1">
    <dataValidation type="list" allowBlank="1" showErrorMessage="1" sqref="C12:D12" xr:uid="{00000000-0002-0000-0700-000000000000}">
      <formula1>Materials</formula1>
    </dataValidation>
  </dataValidations>
  <pageMargins left="0.75" right="0.75" top="1" bottom="1" header="0" footer="0"/>
  <pageSetup paperSize="9" fitToHeight="0"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8">
    <tabColor rgb="FF9999FF"/>
    <outlinePr summaryBelow="0" summaryRight="0"/>
  </sheetPr>
  <dimension ref="A1:EW339"/>
  <sheetViews>
    <sheetView zoomScaleNormal="100" workbookViewId="0">
      <selection activeCell="CY26" sqref="CY26"/>
    </sheetView>
  </sheetViews>
  <sheetFormatPr baseColWidth="10" defaultColWidth="14.42578125" defaultRowHeight="15" customHeight="1" x14ac:dyDescent="0.2"/>
  <cols>
    <col min="1" max="100" width="5" customWidth="1"/>
    <col min="101" max="103" width="5" style="232" customWidth="1"/>
    <col min="104" max="117" width="5" customWidth="1"/>
    <col min="118" max="120" width="5" style="232" customWidth="1"/>
    <col min="121" max="134" width="5" customWidth="1"/>
    <col min="135" max="137" width="5" style="232" customWidth="1"/>
    <col min="138" max="151" width="5" customWidth="1"/>
    <col min="152" max="153" width="5" style="232" customWidth="1"/>
  </cols>
  <sheetData>
    <row r="1" spans="1:153" ht="12.75" customHeight="1" x14ac:dyDescent="0.2">
      <c r="A1" s="894" t="str">
        <f>CONCATENATE(Read_Me!A1," FS SES ",Read_Me!B1," - Datasheets Metal")</f>
        <v>2026 FS SES V1.3 - Datasheets Metal</v>
      </c>
      <c r="B1" s="894"/>
      <c r="C1" s="894"/>
      <c r="D1" s="894"/>
      <c r="E1" s="894"/>
      <c r="F1" s="894"/>
      <c r="G1" s="894"/>
      <c r="H1" s="894"/>
      <c r="I1" s="894"/>
      <c r="J1" s="894"/>
      <c r="K1" s="894"/>
      <c r="L1" s="894"/>
      <c r="M1" s="894"/>
      <c r="N1" s="894"/>
      <c r="O1" s="894"/>
      <c r="P1" s="894"/>
      <c r="Q1" s="303"/>
      <c r="R1" s="324"/>
      <c r="S1" s="324"/>
      <c r="T1" s="324"/>
      <c r="U1" s="324"/>
      <c r="V1" s="324"/>
      <c r="W1" s="324"/>
      <c r="X1" s="324"/>
      <c r="Y1" s="324"/>
      <c r="Z1" s="324"/>
      <c r="AA1" s="324"/>
      <c r="AB1" s="324"/>
      <c r="AC1" s="324"/>
      <c r="AD1" s="324"/>
      <c r="AE1" s="324"/>
      <c r="AF1" s="324"/>
      <c r="AG1" s="324"/>
      <c r="AH1" s="303"/>
      <c r="AI1" s="324"/>
      <c r="AJ1" s="324"/>
      <c r="AK1" s="324"/>
      <c r="AL1" s="324"/>
      <c r="AM1" s="324"/>
      <c r="AN1" s="324"/>
      <c r="AO1" s="324"/>
      <c r="AP1" s="324"/>
      <c r="AQ1" s="324"/>
      <c r="AR1" s="324"/>
      <c r="AS1" s="324"/>
      <c r="AT1" s="324"/>
      <c r="AU1" s="324"/>
      <c r="AV1" s="324"/>
      <c r="AW1" s="324"/>
      <c r="AX1" s="324"/>
      <c r="AY1" s="303"/>
      <c r="AZ1" s="324"/>
      <c r="BA1" s="324"/>
      <c r="BB1" s="324"/>
      <c r="BC1" s="324"/>
      <c r="BD1" s="324"/>
      <c r="BE1" s="324"/>
      <c r="BF1" s="324"/>
      <c r="BG1" s="324"/>
      <c r="BH1" s="324"/>
      <c r="BI1" s="324"/>
      <c r="BJ1" s="324"/>
      <c r="BK1" s="324"/>
      <c r="BL1" s="324"/>
      <c r="BM1" s="324"/>
      <c r="BN1" s="324"/>
      <c r="BO1" s="324"/>
      <c r="BP1" s="303"/>
      <c r="BQ1" s="324"/>
      <c r="BR1" s="324"/>
      <c r="BS1" s="324"/>
      <c r="BT1" s="324"/>
      <c r="BU1" s="324"/>
      <c r="BV1" s="324"/>
      <c r="BW1" s="324"/>
      <c r="BX1" s="324"/>
      <c r="BY1" s="324"/>
      <c r="BZ1" s="324"/>
      <c r="CA1" s="324"/>
      <c r="CB1" s="324"/>
      <c r="CC1" s="324"/>
      <c r="CD1" s="324"/>
      <c r="CE1" s="324"/>
      <c r="CF1" s="324"/>
      <c r="CG1" s="303"/>
      <c r="CH1" s="324"/>
      <c r="CI1" s="324"/>
      <c r="CJ1" s="324"/>
      <c r="CK1" s="324"/>
      <c r="CL1" s="324"/>
      <c r="CM1" s="324"/>
      <c r="CN1" s="324"/>
      <c r="CO1" s="324"/>
      <c r="CP1" s="324"/>
      <c r="CQ1" s="324"/>
      <c r="CR1" s="324"/>
      <c r="CS1" s="324"/>
      <c r="CT1" s="324"/>
      <c r="CU1" s="324"/>
      <c r="CV1" s="324"/>
      <c r="CW1" s="324"/>
      <c r="CX1" s="303"/>
      <c r="CY1" s="324"/>
      <c r="CZ1" s="324"/>
      <c r="DA1" s="324"/>
      <c r="DB1" s="324"/>
      <c r="DC1" s="324"/>
      <c r="DD1" s="324"/>
      <c r="DE1" s="324"/>
      <c r="DF1" s="324"/>
      <c r="DG1" s="324"/>
      <c r="DH1" s="324"/>
      <c r="DI1" s="324"/>
      <c r="DJ1" s="324"/>
      <c r="DK1" s="324"/>
      <c r="DL1" s="324"/>
      <c r="DM1" s="324"/>
      <c r="DN1" s="324"/>
      <c r="DO1" s="303"/>
      <c r="DP1" s="324"/>
      <c r="DQ1" s="324"/>
      <c r="DR1" s="324"/>
      <c r="DS1" s="324"/>
      <c r="DT1" s="324"/>
      <c r="DU1" s="324"/>
      <c r="DV1" s="324"/>
      <c r="DW1" s="324"/>
      <c r="DX1" s="324"/>
      <c r="DY1" s="324"/>
      <c r="DZ1" s="324"/>
      <c r="EA1" s="324"/>
      <c r="EB1" s="324"/>
      <c r="EC1" s="324"/>
      <c r="ED1" s="324"/>
      <c r="EE1" s="324"/>
      <c r="EF1" s="303"/>
      <c r="EG1" s="324"/>
      <c r="EH1" s="324"/>
      <c r="EI1" s="324"/>
      <c r="EJ1" s="324"/>
      <c r="EK1" s="324"/>
      <c r="EL1" s="324"/>
      <c r="EM1" s="324"/>
      <c r="EN1" s="324"/>
      <c r="EO1" s="324"/>
      <c r="EP1" s="324"/>
      <c r="EQ1" s="324"/>
      <c r="ER1" s="324"/>
      <c r="ES1" s="324"/>
      <c r="ET1" s="324"/>
      <c r="EU1" s="324"/>
      <c r="EV1" s="324"/>
      <c r="EW1" s="303"/>
    </row>
    <row r="2" spans="1:153" ht="12.75" customHeight="1" x14ac:dyDescent="0.2">
      <c r="A2" s="324"/>
      <c r="B2" s="324"/>
      <c r="C2" s="324"/>
      <c r="D2" s="324"/>
      <c r="E2" s="324"/>
      <c r="F2" s="324"/>
      <c r="G2" s="324"/>
      <c r="H2" s="324"/>
      <c r="I2" s="324"/>
      <c r="J2" s="324"/>
      <c r="K2" s="324"/>
      <c r="L2" s="324"/>
      <c r="M2" s="324"/>
      <c r="N2" s="324"/>
      <c r="O2" s="324"/>
      <c r="P2" s="324"/>
      <c r="Q2" s="303"/>
      <c r="R2" s="9" t="s">
        <v>290</v>
      </c>
      <c r="T2" s="324"/>
      <c r="U2" s="324"/>
      <c r="V2" s="324"/>
      <c r="W2" s="324"/>
      <c r="X2" s="324"/>
      <c r="Y2" s="324"/>
      <c r="Z2" s="324"/>
      <c r="AA2" s="324"/>
      <c r="AB2" s="324"/>
      <c r="AC2" s="324"/>
      <c r="AD2" s="324"/>
      <c r="AE2" s="324"/>
      <c r="AF2" s="324"/>
      <c r="AG2" s="324"/>
      <c r="AH2" s="303"/>
      <c r="AI2" s="324"/>
      <c r="AJ2" s="324"/>
      <c r="AK2" s="324"/>
      <c r="AL2" s="324"/>
      <c r="AM2" s="324"/>
      <c r="AN2" s="324"/>
      <c r="AO2" s="324"/>
      <c r="AP2" s="324"/>
      <c r="AQ2" s="324"/>
      <c r="AR2" s="324"/>
      <c r="AS2" s="324"/>
      <c r="AT2" s="324"/>
      <c r="AU2" s="324"/>
      <c r="AV2" s="324"/>
      <c r="AW2" s="324"/>
      <c r="AX2" s="324"/>
      <c r="AY2" s="303"/>
      <c r="AZ2" s="324"/>
      <c r="BA2" s="324"/>
      <c r="BB2" s="324"/>
      <c r="BC2" s="324"/>
      <c r="BD2" s="324"/>
      <c r="BE2" s="324"/>
      <c r="BF2" s="324"/>
      <c r="BG2" s="324"/>
      <c r="BH2" s="324"/>
      <c r="BI2" s="324"/>
      <c r="BJ2" s="324"/>
      <c r="BK2" s="324"/>
      <c r="BL2" s="324"/>
      <c r="BM2" s="324"/>
      <c r="BN2" s="324"/>
      <c r="BO2" s="324"/>
      <c r="BP2" s="303"/>
      <c r="BQ2" s="324"/>
      <c r="BR2" s="324"/>
      <c r="BS2" s="324"/>
      <c r="BT2" s="324"/>
      <c r="BU2" s="324"/>
      <c r="BV2" s="324"/>
      <c r="BW2" s="324"/>
      <c r="BX2" s="324"/>
      <c r="BY2" s="324"/>
      <c r="BZ2" s="324"/>
      <c r="CA2" s="324"/>
      <c r="CB2" s="324"/>
      <c r="CC2" s="324"/>
      <c r="CD2" s="324"/>
      <c r="CE2" s="324"/>
      <c r="CF2" s="324"/>
      <c r="CG2" s="303"/>
      <c r="CH2" s="324"/>
      <c r="CI2" s="324"/>
      <c r="CJ2" s="324"/>
      <c r="CK2" s="324"/>
      <c r="CL2" s="324"/>
      <c r="CM2" s="324"/>
      <c r="CN2" s="324"/>
      <c r="CO2" s="324"/>
      <c r="CP2" s="324"/>
      <c r="CQ2" s="324"/>
      <c r="CR2" s="324"/>
      <c r="CS2" s="324"/>
      <c r="CT2" s="324"/>
      <c r="CU2" s="324"/>
      <c r="CV2" s="324"/>
      <c r="CW2" s="324"/>
      <c r="CX2" s="303"/>
      <c r="CY2" s="324"/>
      <c r="CZ2" s="324"/>
      <c r="DA2" s="324"/>
      <c r="DB2" s="324"/>
      <c r="DC2" s="324"/>
      <c r="DD2" s="324"/>
      <c r="DE2" s="324"/>
      <c r="DF2" s="324"/>
      <c r="DG2" s="324"/>
      <c r="DH2" s="324"/>
      <c r="DI2" s="324"/>
      <c r="DJ2" s="324"/>
      <c r="DK2" s="324"/>
      <c r="DL2" s="324"/>
      <c r="DM2" s="324"/>
      <c r="DN2" s="324"/>
      <c r="DO2" s="303"/>
      <c r="DP2" s="324"/>
      <c r="DQ2" s="324"/>
      <c r="DR2" s="324"/>
      <c r="DS2" s="324"/>
      <c r="DT2" s="324"/>
      <c r="DU2" s="324"/>
      <c r="DV2" s="324"/>
      <c r="DW2" s="324"/>
      <c r="DX2" s="324"/>
      <c r="DY2" s="324"/>
      <c r="DZ2" s="324"/>
      <c r="EA2" s="324"/>
      <c r="EB2" s="324"/>
      <c r="EC2" s="324"/>
      <c r="ED2" s="324"/>
      <c r="EE2" s="324"/>
      <c r="EF2" s="303"/>
      <c r="EG2" s="324"/>
      <c r="EH2" s="324"/>
      <c r="EI2" s="324"/>
      <c r="EJ2" s="324"/>
      <c r="EK2" s="324"/>
      <c r="EL2" s="324"/>
      <c r="EM2" s="324"/>
      <c r="EN2" s="324"/>
      <c r="EO2" s="324"/>
      <c r="EP2" s="324"/>
      <c r="EQ2" s="324"/>
      <c r="ER2" s="324"/>
      <c r="ES2" s="324"/>
      <c r="ET2" s="324"/>
      <c r="EU2" s="324"/>
      <c r="EV2" s="324"/>
      <c r="EW2" s="303"/>
    </row>
    <row r="3" spans="1:153" ht="12.75" customHeight="1" x14ac:dyDescent="0.2">
      <c r="A3" t="s">
        <v>62</v>
      </c>
      <c r="D3" s="845" t="str">
        <f>IF('Cover Sheet'!$D$14&gt;0,'Cover Sheet'!$D$14,"")</f>
        <v>OTH Amberg-Weiden</v>
      </c>
      <c r="E3" s="845"/>
      <c r="F3" s="845"/>
      <c r="G3" s="845"/>
      <c r="H3" s="845"/>
      <c r="I3" s="317" t="s">
        <v>64</v>
      </c>
      <c r="K3" s="324"/>
      <c r="L3" s="324"/>
      <c r="M3" s="845" t="str">
        <f>IF('Cover Sheet'!$O$14&gt;0,'Cover Sheet'!$O$14,"")</f>
        <v>FSA E32; FSG 23; FSP E23</v>
      </c>
      <c r="N3" s="845"/>
      <c r="O3" s="845"/>
      <c r="P3" s="845"/>
      <c r="Q3" s="303"/>
      <c r="R3" s="324"/>
      <c r="S3" s="324"/>
      <c r="T3" s="324"/>
      <c r="U3" s="324"/>
      <c r="V3" s="324"/>
      <c r="W3" s="324"/>
      <c r="X3" s="324"/>
      <c r="Y3" s="324"/>
      <c r="Z3" s="324"/>
      <c r="AA3" s="324"/>
      <c r="AB3" s="324"/>
      <c r="AC3" s="324"/>
      <c r="AD3" s="324"/>
      <c r="AE3" s="324"/>
      <c r="AF3" s="324"/>
      <c r="AG3" s="324"/>
      <c r="AH3" s="303"/>
      <c r="AI3" s="324"/>
      <c r="AJ3" s="324"/>
      <c r="AK3" s="324"/>
      <c r="AL3" s="324"/>
      <c r="AM3" s="324"/>
      <c r="AN3" s="324"/>
      <c r="AO3" s="324"/>
      <c r="AP3" s="324"/>
      <c r="AQ3" s="324"/>
      <c r="AR3" s="324"/>
      <c r="AS3" s="324"/>
      <c r="AT3" s="324"/>
      <c r="AU3" s="324"/>
      <c r="AV3" s="324"/>
      <c r="AW3" s="324"/>
      <c r="AX3" s="324"/>
      <c r="AY3" s="303"/>
      <c r="AZ3" s="324"/>
      <c r="BA3" s="324"/>
      <c r="BB3" s="324"/>
      <c r="BC3" s="324"/>
      <c r="BD3" s="324"/>
      <c r="BE3" s="324"/>
      <c r="BF3" s="324"/>
      <c r="BG3" s="324"/>
      <c r="BH3" s="324"/>
      <c r="BI3" s="324"/>
      <c r="BJ3" s="324"/>
      <c r="BK3" s="324"/>
      <c r="BL3" s="324"/>
      <c r="BM3" s="324"/>
      <c r="BN3" s="324"/>
      <c r="BO3" s="324"/>
      <c r="BP3" s="303"/>
      <c r="BQ3" s="324"/>
      <c r="BR3" s="324"/>
      <c r="BS3" s="324"/>
      <c r="BT3" s="324"/>
      <c r="BU3" s="324"/>
      <c r="BV3" s="324"/>
      <c r="BW3" s="324"/>
      <c r="BX3" s="324"/>
      <c r="BY3" s="324"/>
      <c r="BZ3" s="324"/>
      <c r="CA3" s="324"/>
      <c r="CB3" s="324"/>
      <c r="CC3" s="324"/>
      <c r="CD3" s="324"/>
      <c r="CE3" s="324"/>
      <c r="CF3" s="324"/>
      <c r="CG3" s="303"/>
      <c r="CH3" s="324"/>
      <c r="CI3" s="324"/>
      <c r="CJ3" s="324"/>
      <c r="CK3" s="324"/>
      <c r="CL3" s="324"/>
      <c r="CM3" s="324"/>
      <c r="CN3" s="324"/>
      <c r="CO3" s="324"/>
      <c r="CP3" s="324"/>
      <c r="CQ3" s="324"/>
      <c r="CR3" s="324"/>
      <c r="CS3" s="324"/>
      <c r="CT3" s="324"/>
      <c r="CU3" s="324"/>
      <c r="CV3" s="324"/>
      <c r="CW3" s="324"/>
      <c r="CX3" s="303"/>
      <c r="CY3" s="324"/>
      <c r="CZ3" s="324"/>
      <c r="DA3" s="324"/>
      <c r="DB3" s="324"/>
      <c r="DC3" s="324"/>
      <c r="DD3" s="324"/>
      <c r="DE3" s="324"/>
      <c r="DF3" s="324"/>
      <c r="DG3" s="324"/>
      <c r="DH3" s="324"/>
      <c r="DI3" s="324"/>
      <c r="DJ3" s="324"/>
      <c r="DK3" s="324"/>
      <c r="DL3" s="324"/>
      <c r="DM3" s="324"/>
      <c r="DN3" s="324"/>
      <c r="DO3" s="303"/>
      <c r="DP3" s="324"/>
      <c r="DQ3" s="324"/>
      <c r="DR3" s="324"/>
      <c r="DS3" s="324"/>
      <c r="DT3" s="324"/>
      <c r="DU3" s="324"/>
      <c r="DV3" s="324"/>
      <c r="DW3" s="324"/>
      <c r="DX3" s="324"/>
      <c r="DY3" s="324"/>
      <c r="DZ3" s="324"/>
      <c r="EA3" s="324"/>
      <c r="EB3" s="324"/>
      <c r="EC3" s="324"/>
      <c r="ED3" s="324"/>
      <c r="EE3" s="324"/>
      <c r="EF3" s="303"/>
      <c r="EG3" s="324"/>
      <c r="EH3" s="324"/>
      <c r="EI3" s="324"/>
      <c r="EJ3" s="324"/>
      <c r="EK3" s="324"/>
      <c r="EL3" s="324"/>
      <c r="EM3" s="324"/>
      <c r="EN3" s="324"/>
      <c r="EO3" s="324"/>
      <c r="EP3" s="324"/>
      <c r="EQ3" s="324"/>
      <c r="ER3" s="324"/>
      <c r="ES3" s="324"/>
      <c r="ET3" s="324"/>
      <c r="EU3" s="324"/>
      <c r="EV3" s="324"/>
      <c r="EW3" s="303"/>
    </row>
    <row r="4" spans="1:153" ht="12.75" customHeight="1" x14ac:dyDescent="0.2">
      <c r="A4" s="324"/>
      <c r="B4" s="324"/>
      <c r="C4" s="324"/>
      <c r="D4" s="324"/>
      <c r="E4" s="324"/>
      <c r="F4" s="324"/>
      <c r="G4" s="324"/>
      <c r="H4" s="324"/>
      <c r="I4" s="324"/>
      <c r="J4" s="324"/>
      <c r="K4" s="324"/>
      <c r="L4" s="324"/>
      <c r="M4" s="324"/>
      <c r="N4" s="324"/>
      <c r="O4" s="324"/>
      <c r="P4" s="324"/>
      <c r="Q4" s="303"/>
      <c r="R4" s="324"/>
      <c r="S4" s="324"/>
      <c r="T4" s="324"/>
      <c r="U4" s="324"/>
      <c r="V4" s="324"/>
      <c r="W4" s="324"/>
      <c r="X4" s="324"/>
      <c r="Y4" s="324"/>
      <c r="Z4" s="324"/>
      <c r="AA4" s="324"/>
      <c r="AB4" s="324"/>
      <c r="AC4" s="324"/>
      <c r="AD4" s="324"/>
      <c r="AE4" s="324"/>
      <c r="AF4" s="324"/>
      <c r="AG4" s="324"/>
      <c r="AH4" s="303"/>
      <c r="AI4" s="324"/>
      <c r="AJ4" s="324"/>
      <c r="AK4" s="324"/>
      <c r="AL4" s="324"/>
      <c r="AM4" s="324"/>
      <c r="AN4" s="324"/>
      <c r="AO4" s="324"/>
      <c r="AP4" s="324"/>
      <c r="AQ4" s="324"/>
      <c r="AR4" s="324"/>
      <c r="AS4" s="324"/>
      <c r="AT4" s="324"/>
      <c r="AU4" s="324"/>
      <c r="AV4" s="324"/>
      <c r="AW4" s="324"/>
      <c r="AX4" s="324"/>
      <c r="AY4" s="303"/>
      <c r="AZ4" s="324"/>
      <c r="BA4" s="324"/>
      <c r="BB4" s="324"/>
      <c r="BC4" s="324"/>
      <c r="BD4" s="324"/>
      <c r="BE4" s="324"/>
      <c r="BF4" s="324"/>
      <c r="BG4" s="324"/>
      <c r="BH4" s="324"/>
      <c r="BI4" s="324"/>
      <c r="BJ4" s="324"/>
      <c r="BK4" s="324"/>
      <c r="BL4" s="324"/>
      <c r="BM4" s="324"/>
      <c r="BN4" s="324"/>
      <c r="BO4" s="324"/>
      <c r="BP4" s="303"/>
      <c r="BQ4" s="324"/>
      <c r="BR4" s="324"/>
      <c r="BS4" s="324"/>
      <c r="BT4" s="324"/>
      <c r="BU4" s="324"/>
      <c r="BV4" s="324"/>
      <c r="BW4" s="324"/>
      <c r="BX4" s="324"/>
      <c r="BY4" s="324"/>
      <c r="BZ4" s="324"/>
      <c r="CA4" s="324"/>
      <c r="CB4" s="324"/>
      <c r="CC4" s="324"/>
      <c r="CD4" s="324"/>
      <c r="CE4" s="324"/>
      <c r="CF4" s="324"/>
      <c r="CG4" s="303"/>
      <c r="CH4" s="324"/>
      <c r="CI4" s="324"/>
      <c r="CJ4" s="324"/>
      <c r="CK4" s="324"/>
      <c r="CL4" s="324"/>
      <c r="CM4" s="324"/>
      <c r="CN4" s="324"/>
      <c r="CO4" s="324"/>
      <c r="CP4" s="324"/>
      <c r="CQ4" s="324"/>
      <c r="CR4" s="324"/>
      <c r="CS4" s="324"/>
      <c r="CT4" s="324"/>
      <c r="CU4" s="324"/>
      <c r="CV4" s="324"/>
      <c r="CW4" s="324"/>
      <c r="CX4" s="303"/>
      <c r="CY4" s="324"/>
      <c r="CZ4" s="324"/>
      <c r="DA4" s="324"/>
      <c r="DB4" s="324"/>
      <c r="DC4" s="324"/>
      <c r="DD4" s="324"/>
      <c r="DE4" s="324"/>
      <c r="DF4" s="324"/>
      <c r="DG4" s="324"/>
      <c r="DH4" s="324"/>
      <c r="DI4" s="324"/>
      <c r="DJ4" s="324"/>
      <c r="DK4" s="324"/>
      <c r="DL4" s="324"/>
      <c r="DM4" s="324"/>
      <c r="DN4" s="324"/>
      <c r="DO4" s="303"/>
      <c r="DP4" s="324"/>
      <c r="DQ4" s="324"/>
      <c r="DR4" s="324"/>
      <c r="DS4" s="324"/>
      <c r="DT4" s="324"/>
      <c r="DU4" s="324"/>
      <c r="DV4" s="324"/>
      <c r="DW4" s="324"/>
      <c r="DX4" s="324"/>
      <c r="DY4" s="324"/>
      <c r="DZ4" s="324"/>
      <c r="EA4" s="324"/>
      <c r="EB4" s="324"/>
      <c r="EC4" s="324"/>
      <c r="ED4" s="324"/>
      <c r="EE4" s="324"/>
      <c r="EF4" s="303"/>
      <c r="EG4" s="324"/>
      <c r="EH4" s="324"/>
      <c r="EI4" s="324"/>
      <c r="EJ4" s="324"/>
      <c r="EK4" s="324"/>
      <c r="EL4" s="324"/>
      <c r="EM4" s="324"/>
      <c r="EN4" s="324"/>
      <c r="EO4" s="324"/>
      <c r="EP4" s="324"/>
      <c r="EQ4" s="324"/>
      <c r="ER4" s="324"/>
      <c r="ES4" s="324"/>
      <c r="ET4" s="324"/>
      <c r="EU4" s="324"/>
      <c r="EV4" s="324"/>
      <c r="EW4" s="303"/>
    </row>
    <row r="5" spans="1:153" s="314" customFormat="1" ht="12.75" customHeight="1" x14ac:dyDescent="0.2">
      <c r="A5" s="843" t="s">
        <v>291</v>
      </c>
      <c r="B5" s="844"/>
      <c r="C5" s="844"/>
      <c r="D5" s="844"/>
      <c r="E5" s="844"/>
      <c r="F5" s="844"/>
      <c r="G5" s="844"/>
      <c r="H5" s="844"/>
      <c r="I5" s="844"/>
      <c r="J5" s="844"/>
      <c r="K5" s="844"/>
      <c r="L5" s="844"/>
      <c r="M5" s="844"/>
      <c r="N5" s="844"/>
      <c r="O5" s="844"/>
      <c r="P5" s="844"/>
      <c r="Q5" s="373"/>
      <c r="R5" s="841" t="str">
        <f>"Tensile Test - NORMAL CONDITION - "&amp;A5</f>
        <v>Tensile Test - NORMAL CONDITION - Aluminum 1</v>
      </c>
      <c r="S5" s="842"/>
      <c r="T5" s="842"/>
      <c r="U5" s="842"/>
      <c r="V5" s="842"/>
      <c r="W5" s="842"/>
      <c r="X5" s="842"/>
      <c r="Y5" s="842"/>
      <c r="Z5" s="842"/>
      <c r="AA5" s="842"/>
      <c r="AB5" s="842"/>
      <c r="AC5" s="842"/>
      <c r="AD5" s="842"/>
      <c r="AE5" s="842"/>
      <c r="AF5" s="842"/>
      <c r="AG5" s="842"/>
      <c r="AH5" s="373"/>
      <c r="AI5" s="841" t="str">
        <f>"Tensile Test - WELDED CONDITION - "&amp;A5</f>
        <v>Tensile Test - WELDED CONDITION - Aluminum 1</v>
      </c>
      <c r="AJ5" s="842"/>
      <c r="AK5" s="842"/>
      <c r="AL5" s="842"/>
      <c r="AM5" s="842"/>
      <c r="AN5" s="842"/>
      <c r="AO5" s="842"/>
      <c r="AP5" s="842"/>
      <c r="AQ5" s="842"/>
      <c r="AR5" s="842"/>
      <c r="AS5" s="842"/>
      <c r="AT5" s="842"/>
      <c r="AU5" s="842"/>
      <c r="AV5" s="842"/>
      <c r="AW5" s="842"/>
      <c r="AX5" s="842"/>
      <c r="AY5" s="373"/>
      <c r="AZ5" s="843" t="s">
        <v>292</v>
      </c>
      <c r="BA5" s="844"/>
      <c r="BB5" s="844"/>
      <c r="BC5" s="844"/>
      <c r="BD5" s="844"/>
      <c r="BE5" s="844"/>
      <c r="BF5" s="844"/>
      <c r="BG5" s="844"/>
      <c r="BH5" s="844"/>
      <c r="BI5" s="844"/>
      <c r="BJ5" s="844"/>
      <c r="BK5" s="844"/>
      <c r="BL5" s="844"/>
      <c r="BM5" s="844"/>
      <c r="BN5" s="844"/>
      <c r="BO5" s="844"/>
      <c r="BP5" s="373"/>
      <c r="BQ5" s="841" t="str">
        <f>"Tensile Test - NORMAL CONDITION - "&amp;AZ5</f>
        <v>Tensile Test - NORMAL CONDITION - Aluminum 2</v>
      </c>
      <c r="BR5" s="842"/>
      <c r="BS5" s="842"/>
      <c r="BT5" s="842"/>
      <c r="BU5" s="842"/>
      <c r="BV5" s="842"/>
      <c r="BW5" s="842"/>
      <c r="BX5" s="842"/>
      <c r="BY5" s="842"/>
      <c r="BZ5" s="842"/>
      <c r="CA5" s="842"/>
      <c r="CB5" s="842"/>
      <c r="CC5" s="842"/>
      <c r="CD5" s="842"/>
      <c r="CE5" s="842"/>
      <c r="CF5" s="842"/>
      <c r="CG5" s="373"/>
      <c r="CH5" s="841" t="str">
        <f>"Tensile Test - WELDED CONDITION - "&amp;AZ5</f>
        <v>Tensile Test - WELDED CONDITION - Aluminum 2</v>
      </c>
      <c r="CI5" s="842"/>
      <c r="CJ5" s="842"/>
      <c r="CK5" s="842"/>
      <c r="CL5" s="842"/>
      <c r="CM5" s="842"/>
      <c r="CN5" s="842"/>
      <c r="CO5" s="842"/>
      <c r="CP5" s="842"/>
      <c r="CQ5" s="842"/>
      <c r="CR5" s="842"/>
      <c r="CS5" s="842"/>
      <c r="CT5" s="842"/>
      <c r="CU5" s="842"/>
      <c r="CV5" s="842"/>
      <c r="CW5" s="842"/>
      <c r="CX5" s="373"/>
      <c r="CY5" s="843" t="s">
        <v>293</v>
      </c>
      <c r="CZ5" s="844"/>
      <c r="DA5" s="844"/>
      <c r="DB5" s="844"/>
      <c r="DC5" s="844"/>
      <c r="DD5" s="844"/>
      <c r="DE5" s="844"/>
      <c r="DF5" s="844"/>
      <c r="DG5" s="844"/>
      <c r="DH5" s="844"/>
      <c r="DI5" s="844"/>
      <c r="DJ5" s="844"/>
      <c r="DK5" s="844"/>
      <c r="DL5" s="844"/>
      <c r="DM5" s="844"/>
      <c r="DN5" s="844"/>
      <c r="DO5" s="373"/>
      <c r="DP5" s="841" t="str">
        <f>"Tensile Test - NORMAL CONDITION - "&amp;CY5</f>
        <v>Tensile Test - NORMAL CONDITION - Main hoop tube and main hoop bracing tube; steel</v>
      </c>
      <c r="DQ5" s="842"/>
      <c r="DR5" s="842"/>
      <c r="DS5" s="842"/>
      <c r="DT5" s="842"/>
      <c r="DU5" s="842"/>
      <c r="DV5" s="842"/>
      <c r="DW5" s="842"/>
      <c r="DX5" s="842"/>
      <c r="DY5" s="842"/>
      <c r="DZ5" s="842"/>
      <c r="EA5" s="842"/>
      <c r="EB5" s="842"/>
      <c r="EC5" s="842"/>
      <c r="ED5" s="842"/>
      <c r="EE5" s="842"/>
      <c r="EF5" s="373"/>
      <c r="EG5" s="841" t="str">
        <f>"Tensile Test - WELDED CONDITION - "&amp;CY5</f>
        <v>Tensile Test - WELDED CONDITION - Main hoop tube and main hoop bracing tube; steel</v>
      </c>
      <c r="EH5" s="842"/>
      <c r="EI5" s="842"/>
      <c r="EJ5" s="842"/>
      <c r="EK5" s="842"/>
      <c r="EL5" s="842"/>
      <c r="EM5" s="842"/>
      <c r="EN5" s="842"/>
      <c r="EO5" s="842"/>
      <c r="EP5" s="842"/>
      <c r="EQ5" s="842"/>
      <c r="ER5" s="842"/>
      <c r="ES5" s="842"/>
      <c r="ET5" s="842"/>
      <c r="EU5" s="842"/>
      <c r="EV5" s="842"/>
      <c r="EW5" s="373"/>
    </row>
    <row r="6" spans="1:153" s="314" customFormat="1" ht="12.75" customHeight="1" x14ac:dyDescent="0.2">
      <c r="A6" s="844"/>
      <c r="B6" s="844"/>
      <c r="C6" s="844"/>
      <c r="D6" s="844"/>
      <c r="E6" s="844"/>
      <c r="F6" s="844"/>
      <c r="G6" s="844"/>
      <c r="H6" s="844"/>
      <c r="I6" s="844"/>
      <c r="J6" s="844"/>
      <c r="K6" s="844"/>
      <c r="L6" s="844"/>
      <c r="M6" s="844"/>
      <c r="N6" s="844"/>
      <c r="O6" s="844"/>
      <c r="P6" s="844"/>
      <c r="Q6" s="373"/>
      <c r="R6" s="842"/>
      <c r="S6" s="842"/>
      <c r="T6" s="842"/>
      <c r="U6" s="842"/>
      <c r="V6" s="842"/>
      <c r="W6" s="842"/>
      <c r="X6" s="842"/>
      <c r="Y6" s="842"/>
      <c r="Z6" s="842"/>
      <c r="AA6" s="842"/>
      <c r="AB6" s="842"/>
      <c r="AC6" s="842"/>
      <c r="AD6" s="842"/>
      <c r="AE6" s="842"/>
      <c r="AF6" s="842"/>
      <c r="AG6" s="842"/>
      <c r="AH6" s="373"/>
      <c r="AI6" s="842"/>
      <c r="AJ6" s="842"/>
      <c r="AK6" s="842"/>
      <c r="AL6" s="842"/>
      <c r="AM6" s="842"/>
      <c r="AN6" s="842"/>
      <c r="AO6" s="842"/>
      <c r="AP6" s="842"/>
      <c r="AQ6" s="842"/>
      <c r="AR6" s="842"/>
      <c r="AS6" s="842"/>
      <c r="AT6" s="842"/>
      <c r="AU6" s="842"/>
      <c r="AV6" s="842"/>
      <c r="AW6" s="842"/>
      <c r="AX6" s="842"/>
      <c r="AY6" s="373"/>
      <c r="AZ6" s="844"/>
      <c r="BA6" s="844"/>
      <c r="BB6" s="844"/>
      <c r="BC6" s="844"/>
      <c r="BD6" s="844"/>
      <c r="BE6" s="844"/>
      <c r="BF6" s="844"/>
      <c r="BG6" s="844"/>
      <c r="BH6" s="844"/>
      <c r="BI6" s="844"/>
      <c r="BJ6" s="844"/>
      <c r="BK6" s="844"/>
      <c r="BL6" s="844"/>
      <c r="BM6" s="844"/>
      <c r="BN6" s="844"/>
      <c r="BO6" s="844"/>
      <c r="BP6" s="373"/>
      <c r="BQ6" s="842"/>
      <c r="BR6" s="842"/>
      <c r="BS6" s="842"/>
      <c r="BT6" s="842"/>
      <c r="BU6" s="842"/>
      <c r="BV6" s="842"/>
      <c r="BW6" s="842"/>
      <c r="BX6" s="842"/>
      <c r="BY6" s="842"/>
      <c r="BZ6" s="842"/>
      <c r="CA6" s="842"/>
      <c r="CB6" s="842"/>
      <c r="CC6" s="842"/>
      <c r="CD6" s="842"/>
      <c r="CE6" s="842"/>
      <c r="CF6" s="842"/>
      <c r="CG6" s="373"/>
      <c r="CH6" s="842"/>
      <c r="CI6" s="842"/>
      <c r="CJ6" s="842"/>
      <c r="CK6" s="842"/>
      <c r="CL6" s="842"/>
      <c r="CM6" s="842"/>
      <c r="CN6" s="842"/>
      <c r="CO6" s="842"/>
      <c r="CP6" s="842"/>
      <c r="CQ6" s="842"/>
      <c r="CR6" s="842"/>
      <c r="CS6" s="842"/>
      <c r="CT6" s="842"/>
      <c r="CU6" s="842"/>
      <c r="CV6" s="842"/>
      <c r="CW6" s="842"/>
      <c r="CX6" s="373"/>
      <c r="CY6" s="844"/>
      <c r="CZ6" s="844"/>
      <c r="DA6" s="844"/>
      <c r="DB6" s="844"/>
      <c r="DC6" s="844"/>
      <c r="DD6" s="844"/>
      <c r="DE6" s="844"/>
      <c r="DF6" s="844"/>
      <c r="DG6" s="844"/>
      <c r="DH6" s="844"/>
      <c r="DI6" s="844"/>
      <c r="DJ6" s="844"/>
      <c r="DK6" s="844"/>
      <c r="DL6" s="844"/>
      <c r="DM6" s="844"/>
      <c r="DN6" s="844"/>
      <c r="DO6" s="373"/>
      <c r="DP6" s="842"/>
      <c r="DQ6" s="842"/>
      <c r="DR6" s="842"/>
      <c r="DS6" s="842"/>
      <c r="DT6" s="842"/>
      <c r="DU6" s="842"/>
      <c r="DV6" s="842"/>
      <c r="DW6" s="842"/>
      <c r="DX6" s="842"/>
      <c r="DY6" s="842"/>
      <c r="DZ6" s="842"/>
      <c r="EA6" s="842"/>
      <c r="EB6" s="842"/>
      <c r="EC6" s="842"/>
      <c r="ED6" s="842"/>
      <c r="EE6" s="842"/>
      <c r="EF6" s="373"/>
      <c r="EG6" s="842"/>
      <c r="EH6" s="842"/>
      <c r="EI6" s="842"/>
      <c r="EJ6" s="842"/>
      <c r="EK6" s="842"/>
      <c r="EL6" s="842"/>
      <c r="EM6" s="842"/>
      <c r="EN6" s="842"/>
      <c r="EO6" s="842"/>
      <c r="EP6" s="842"/>
      <c r="EQ6" s="842"/>
      <c r="ER6" s="842"/>
      <c r="ES6" s="842"/>
      <c r="ET6" s="842"/>
      <c r="EU6" s="842"/>
      <c r="EV6" s="842"/>
      <c r="EW6" s="373"/>
    </row>
    <row r="7" spans="1:153" s="124" customFormat="1" ht="12.75" customHeight="1" x14ac:dyDescent="0.2">
      <c r="A7" s="850" t="s">
        <v>294</v>
      </c>
      <c r="B7" s="839"/>
      <c r="C7" s="839"/>
      <c r="D7" s="839"/>
      <c r="E7" s="839"/>
      <c r="F7" s="839"/>
      <c r="G7" s="839"/>
      <c r="H7" s="839"/>
      <c r="I7" s="892" t="s">
        <v>295</v>
      </c>
      <c r="J7" s="839"/>
      <c r="K7" s="839"/>
      <c r="L7" s="839"/>
      <c r="M7" s="839"/>
      <c r="N7" s="839"/>
      <c r="O7" s="839"/>
      <c r="P7" s="839"/>
      <c r="Q7" s="374"/>
      <c r="R7" s="892" t="s">
        <v>296</v>
      </c>
      <c r="S7" s="840"/>
      <c r="T7" s="840"/>
      <c r="U7" s="840"/>
      <c r="V7" s="840"/>
      <c r="W7" s="840"/>
      <c r="X7" s="840"/>
      <c r="Y7" s="840"/>
      <c r="Z7" s="840"/>
      <c r="AA7" s="840"/>
      <c r="AB7" s="840"/>
      <c r="AC7" s="840"/>
      <c r="AD7" s="840"/>
      <c r="AE7" s="840"/>
      <c r="AF7" s="840"/>
      <c r="AG7" s="839"/>
      <c r="AH7" s="374"/>
      <c r="AI7" s="892" t="s">
        <v>296</v>
      </c>
      <c r="AJ7" s="840"/>
      <c r="AK7" s="840"/>
      <c r="AL7" s="840"/>
      <c r="AM7" s="840"/>
      <c r="AN7" s="840"/>
      <c r="AO7" s="840"/>
      <c r="AP7" s="840"/>
      <c r="AQ7" s="840"/>
      <c r="AR7" s="840"/>
      <c r="AS7" s="840"/>
      <c r="AT7" s="840"/>
      <c r="AU7" s="840"/>
      <c r="AV7" s="840"/>
      <c r="AW7" s="840"/>
      <c r="AX7" s="839"/>
      <c r="AY7" s="374"/>
      <c r="AZ7" s="850" t="s">
        <v>294</v>
      </c>
      <c r="BA7" s="839"/>
      <c r="BB7" s="839"/>
      <c r="BC7" s="839"/>
      <c r="BD7" s="839"/>
      <c r="BE7" s="839"/>
      <c r="BF7" s="839"/>
      <c r="BG7" s="839"/>
      <c r="BH7" s="892" t="s">
        <v>295</v>
      </c>
      <c r="BI7" s="839"/>
      <c r="BJ7" s="839"/>
      <c r="BK7" s="839"/>
      <c r="BL7" s="839"/>
      <c r="BM7" s="839"/>
      <c r="BN7" s="839"/>
      <c r="BO7" s="839"/>
      <c r="BP7" s="374"/>
      <c r="BQ7" s="892" t="s">
        <v>296</v>
      </c>
      <c r="BR7" s="840"/>
      <c r="BS7" s="840"/>
      <c r="BT7" s="840"/>
      <c r="BU7" s="840"/>
      <c r="BV7" s="840"/>
      <c r="BW7" s="840"/>
      <c r="BX7" s="840"/>
      <c r="BY7" s="840"/>
      <c r="BZ7" s="840"/>
      <c r="CA7" s="840"/>
      <c r="CB7" s="840"/>
      <c r="CC7" s="840"/>
      <c r="CD7" s="840"/>
      <c r="CE7" s="840"/>
      <c r="CF7" s="839"/>
      <c r="CG7" s="374"/>
      <c r="CH7" s="892" t="s">
        <v>296</v>
      </c>
      <c r="CI7" s="840"/>
      <c r="CJ7" s="840"/>
      <c r="CK7" s="840"/>
      <c r="CL7" s="840"/>
      <c r="CM7" s="840"/>
      <c r="CN7" s="840"/>
      <c r="CO7" s="840"/>
      <c r="CP7" s="840"/>
      <c r="CQ7" s="840"/>
      <c r="CR7" s="840"/>
      <c r="CS7" s="840"/>
      <c r="CT7" s="840"/>
      <c r="CU7" s="840"/>
      <c r="CV7" s="840"/>
      <c r="CW7" s="839"/>
      <c r="CX7" s="374"/>
      <c r="CY7" s="850" t="s">
        <v>294</v>
      </c>
      <c r="CZ7" s="839"/>
      <c r="DA7" s="839"/>
      <c r="DB7" s="839"/>
      <c r="DC7" s="839"/>
      <c r="DD7" s="839"/>
      <c r="DE7" s="839"/>
      <c r="DF7" s="839"/>
      <c r="DG7" s="892" t="s">
        <v>236</v>
      </c>
      <c r="DH7" s="839"/>
      <c r="DI7" s="839"/>
      <c r="DJ7" s="839"/>
      <c r="DK7" s="839"/>
      <c r="DL7" s="839"/>
      <c r="DM7" s="839"/>
      <c r="DN7" s="839"/>
      <c r="DO7" s="374"/>
      <c r="DP7" s="892" t="s">
        <v>296</v>
      </c>
      <c r="DQ7" s="840"/>
      <c r="DR7" s="840"/>
      <c r="DS7" s="840"/>
      <c r="DT7" s="840"/>
      <c r="DU7" s="840"/>
      <c r="DV7" s="840"/>
      <c r="DW7" s="840"/>
      <c r="DX7" s="840"/>
      <c r="DY7" s="840"/>
      <c r="DZ7" s="840"/>
      <c r="EA7" s="840"/>
      <c r="EB7" s="840"/>
      <c r="EC7" s="840"/>
      <c r="ED7" s="840"/>
      <c r="EE7" s="839"/>
      <c r="EF7" s="374"/>
      <c r="EG7" s="892" t="s">
        <v>296</v>
      </c>
      <c r="EH7" s="840"/>
      <c r="EI7" s="840"/>
      <c r="EJ7" s="840"/>
      <c r="EK7" s="840"/>
      <c r="EL7" s="840"/>
      <c r="EM7" s="840"/>
      <c r="EN7" s="840"/>
      <c r="EO7" s="840"/>
      <c r="EP7" s="840"/>
      <c r="EQ7" s="840"/>
      <c r="ER7" s="840"/>
      <c r="ES7" s="840"/>
      <c r="ET7" s="840"/>
      <c r="EU7" s="840"/>
      <c r="EV7" s="839"/>
      <c r="EW7" s="374"/>
    </row>
    <row r="8" spans="1:153" s="124" customFormat="1" ht="12.75" customHeight="1" x14ac:dyDescent="0.2">
      <c r="A8" s="839"/>
      <c r="B8" s="839"/>
      <c r="C8" s="839"/>
      <c r="D8" s="839"/>
      <c r="E8" s="839"/>
      <c r="F8" s="839"/>
      <c r="G8" s="839"/>
      <c r="H8" s="839"/>
      <c r="I8" s="839"/>
      <c r="J8" s="839"/>
      <c r="K8" s="839"/>
      <c r="L8" s="839"/>
      <c r="M8" s="839"/>
      <c r="N8" s="839"/>
      <c r="O8" s="839"/>
      <c r="P8" s="839"/>
      <c r="Q8" s="374"/>
      <c r="R8" s="839"/>
      <c r="S8" s="840"/>
      <c r="T8" s="840"/>
      <c r="U8" s="840"/>
      <c r="V8" s="840"/>
      <c r="W8" s="840"/>
      <c r="X8" s="840"/>
      <c r="Y8" s="840"/>
      <c r="Z8" s="840"/>
      <c r="AA8" s="840"/>
      <c r="AB8" s="840"/>
      <c r="AC8" s="840"/>
      <c r="AD8" s="840"/>
      <c r="AE8" s="840"/>
      <c r="AF8" s="840"/>
      <c r="AG8" s="839"/>
      <c r="AH8" s="374"/>
      <c r="AI8" s="839"/>
      <c r="AJ8" s="840"/>
      <c r="AK8" s="840"/>
      <c r="AL8" s="840"/>
      <c r="AM8" s="840"/>
      <c r="AN8" s="840"/>
      <c r="AO8" s="840"/>
      <c r="AP8" s="840"/>
      <c r="AQ8" s="840"/>
      <c r="AR8" s="840"/>
      <c r="AS8" s="840"/>
      <c r="AT8" s="840"/>
      <c r="AU8" s="840"/>
      <c r="AV8" s="840"/>
      <c r="AW8" s="840"/>
      <c r="AX8" s="839"/>
      <c r="AY8" s="374"/>
      <c r="AZ8" s="839"/>
      <c r="BA8" s="839"/>
      <c r="BB8" s="839"/>
      <c r="BC8" s="839"/>
      <c r="BD8" s="839"/>
      <c r="BE8" s="839"/>
      <c r="BF8" s="839"/>
      <c r="BG8" s="839"/>
      <c r="BH8" s="839"/>
      <c r="BI8" s="839"/>
      <c r="BJ8" s="839"/>
      <c r="BK8" s="839"/>
      <c r="BL8" s="839"/>
      <c r="BM8" s="839"/>
      <c r="BN8" s="839"/>
      <c r="BO8" s="839"/>
      <c r="BP8" s="374"/>
      <c r="BQ8" s="839"/>
      <c r="BR8" s="840"/>
      <c r="BS8" s="840"/>
      <c r="BT8" s="840"/>
      <c r="BU8" s="840"/>
      <c r="BV8" s="840"/>
      <c r="BW8" s="840"/>
      <c r="BX8" s="840"/>
      <c r="BY8" s="840"/>
      <c r="BZ8" s="840"/>
      <c r="CA8" s="840"/>
      <c r="CB8" s="840"/>
      <c r="CC8" s="840"/>
      <c r="CD8" s="840"/>
      <c r="CE8" s="840"/>
      <c r="CF8" s="839"/>
      <c r="CG8" s="374"/>
      <c r="CH8" s="839"/>
      <c r="CI8" s="840"/>
      <c r="CJ8" s="840"/>
      <c r="CK8" s="840"/>
      <c r="CL8" s="840"/>
      <c r="CM8" s="840"/>
      <c r="CN8" s="840"/>
      <c r="CO8" s="840"/>
      <c r="CP8" s="840"/>
      <c r="CQ8" s="840"/>
      <c r="CR8" s="840"/>
      <c r="CS8" s="840"/>
      <c r="CT8" s="840"/>
      <c r="CU8" s="840"/>
      <c r="CV8" s="840"/>
      <c r="CW8" s="839"/>
      <c r="CX8" s="374"/>
      <c r="CY8" s="839"/>
      <c r="CZ8" s="839"/>
      <c r="DA8" s="839"/>
      <c r="DB8" s="839"/>
      <c r="DC8" s="839"/>
      <c r="DD8" s="839"/>
      <c r="DE8" s="839"/>
      <c r="DF8" s="839"/>
      <c r="DG8" s="839"/>
      <c r="DH8" s="839"/>
      <c r="DI8" s="839"/>
      <c r="DJ8" s="839"/>
      <c r="DK8" s="839"/>
      <c r="DL8" s="839"/>
      <c r="DM8" s="839"/>
      <c r="DN8" s="839"/>
      <c r="DO8" s="374"/>
      <c r="DP8" s="839"/>
      <c r="DQ8" s="840"/>
      <c r="DR8" s="840"/>
      <c r="DS8" s="840"/>
      <c r="DT8" s="840"/>
      <c r="DU8" s="840"/>
      <c r="DV8" s="840"/>
      <c r="DW8" s="840"/>
      <c r="DX8" s="840"/>
      <c r="DY8" s="840"/>
      <c r="DZ8" s="840"/>
      <c r="EA8" s="840"/>
      <c r="EB8" s="840"/>
      <c r="EC8" s="840"/>
      <c r="ED8" s="840"/>
      <c r="EE8" s="839"/>
      <c r="EF8" s="374"/>
      <c r="EG8" s="839"/>
      <c r="EH8" s="840"/>
      <c r="EI8" s="840"/>
      <c r="EJ8" s="840"/>
      <c r="EK8" s="840"/>
      <c r="EL8" s="840"/>
      <c r="EM8" s="840"/>
      <c r="EN8" s="840"/>
      <c r="EO8" s="840"/>
      <c r="EP8" s="840"/>
      <c r="EQ8" s="840"/>
      <c r="ER8" s="840"/>
      <c r="ES8" s="840"/>
      <c r="ET8" s="840"/>
      <c r="EU8" s="840"/>
      <c r="EV8" s="839"/>
      <c r="EW8" s="374"/>
    </row>
    <row r="9" spans="1:153" s="124" customFormat="1" ht="12.75" customHeight="1" x14ac:dyDescent="0.2">
      <c r="A9" s="850" t="s">
        <v>297</v>
      </c>
      <c r="B9" s="839"/>
      <c r="C9" s="839"/>
      <c r="D9" s="839"/>
      <c r="E9" s="839"/>
      <c r="F9" s="839"/>
      <c r="G9" s="839"/>
      <c r="H9" s="839"/>
      <c r="I9" s="838" t="s">
        <v>298</v>
      </c>
      <c r="J9" s="839"/>
      <c r="K9" s="839"/>
      <c r="L9" s="839"/>
      <c r="M9" s="839"/>
      <c r="N9" s="839"/>
      <c r="O9" s="839"/>
      <c r="P9" s="839"/>
      <c r="Q9" s="374"/>
      <c r="R9" s="839"/>
      <c r="S9" s="840"/>
      <c r="T9" s="840"/>
      <c r="U9" s="840"/>
      <c r="V9" s="840"/>
      <c r="W9" s="840"/>
      <c r="X9" s="840"/>
      <c r="Y9" s="840"/>
      <c r="Z9" s="840"/>
      <c r="AA9" s="840"/>
      <c r="AB9" s="840"/>
      <c r="AC9" s="840"/>
      <c r="AD9" s="840"/>
      <c r="AE9" s="840"/>
      <c r="AF9" s="840"/>
      <c r="AG9" s="839"/>
      <c r="AH9" s="374"/>
      <c r="AI9" s="839"/>
      <c r="AJ9" s="840"/>
      <c r="AK9" s="840"/>
      <c r="AL9" s="840"/>
      <c r="AM9" s="840"/>
      <c r="AN9" s="840"/>
      <c r="AO9" s="840"/>
      <c r="AP9" s="840"/>
      <c r="AQ9" s="840"/>
      <c r="AR9" s="840"/>
      <c r="AS9" s="840"/>
      <c r="AT9" s="840"/>
      <c r="AU9" s="840"/>
      <c r="AV9" s="840"/>
      <c r="AW9" s="840"/>
      <c r="AX9" s="839"/>
      <c r="AY9" s="374"/>
      <c r="AZ9" s="850" t="s">
        <v>297</v>
      </c>
      <c r="BA9" s="839"/>
      <c r="BB9" s="839"/>
      <c r="BC9" s="839"/>
      <c r="BD9" s="839"/>
      <c r="BE9" s="839"/>
      <c r="BF9" s="839"/>
      <c r="BG9" s="839"/>
      <c r="BH9" s="838" t="s">
        <v>171</v>
      </c>
      <c r="BI9" s="839"/>
      <c r="BJ9" s="839"/>
      <c r="BK9" s="839"/>
      <c r="BL9" s="839"/>
      <c r="BM9" s="839"/>
      <c r="BN9" s="839"/>
      <c r="BO9" s="839"/>
      <c r="BP9" s="374"/>
      <c r="BQ9" s="839"/>
      <c r="BR9" s="840"/>
      <c r="BS9" s="840"/>
      <c r="BT9" s="840"/>
      <c r="BU9" s="840"/>
      <c r="BV9" s="840"/>
      <c r="BW9" s="840"/>
      <c r="BX9" s="840"/>
      <c r="BY9" s="840"/>
      <c r="BZ9" s="840"/>
      <c r="CA9" s="840"/>
      <c r="CB9" s="840"/>
      <c r="CC9" s="840"/>
      <c r="CD9" s="840"/>
      <c r="CE9" s="840"/>
      <c r="CF9" s="839"/>
      <c r="CG9" s="374"/>
      <c r="CH9" s="839"/>
      <c r="CI9" s="840"/>
      <c r="CJ9" s="840"/>
      <c r="CK9" s="840"/>
      <c r="CL9" s="840"/>
      <c r="CM9" s="840"/>
      <c r="CN9" s="840"/>
      <c r="CO9" s="840"/>
      <c r="CP9" s="840"/>
      <c r="CQ9" s="840"/>
      <c r="CR9" s="840"/>
      <c r="CS9" s="840"/>
      <c r="CT9" s="840"/>
      <c r="CU9" s="840"/>
      <c r="CV9" s="840"/>
      <c r="CW9" s="839"/>
      <c r="CX9" s="374"/>
      <c r="CY9" s="850" t="s">
        <v>297</v>
      </c>
      <c r="CZ9" s="839"/>
      <c r="DA9" s="839"/>
      <c r="DB9" s="839"/>
      <c r="DC9" s="839"/>
      <c r="DD9" s="839"/>
      <c r="DE9" s="839"/>
      <c r="DF9" s="839"/>
      <c r="DG9" s="838" t="s">
        <v>171</v>
      </c>
      <c r="DH9" s="839"/>
      <c r="DI9" s="839"/>
      <c r="DJ9" s="839"/>
      <c r="DK9" s="839"/>
      <c r="DL9" s="839"/>
      <c r="DM9" s="839"/>
      <c r="DN9" s="839"/>
      <c r="DO9" s="374"/>
      <c r="DP9" s="839"/>
      <c r="DQ9" s="840"/>
      <c r="DR9" s="840"/>
      <c r="DS9" s="840"/>
      <c r="DT9" s="840"/>
      <c r="DU9" s="840"/>
      <c r="DV9" s="840"/>
      <c r="DW9" s="840"/>
      <c r="DX9" s="840"/>
      <c r="DY9" s="840"/>
      <c r="DZ9" s="840"/>
      <c r="EA9" s="840"/>
      <c r="EB9" s="840"/>
      <c r="EC9" s="840"/>
      <c r="ED9" s="840"/>
      <c r="EE9" s="839"/>
      <c r="EF9" s="374"/>
      <c r="EG9" s="839"/>
      <c r="EH9" s="840"/>
      <c r="EI9" s="840"/>
      <c r="EJ9" s="840"/>
      <c r="EK9" s="840"/>
      <c r="EL9" s="840"/>
      <c r="EM9" s="840"/>
      <c r="EN9" s="840"/>
      <c r="EO9" s="840"/>
      <c r="EP9" s="840"/>
      <c r="EQ9" s="840"/>
      <c r="ER9" s="840"/>
      <c r="ES9" s="840"/>
      <c r="ET9" s="840"/>
      <c r="EU9" s="840"/>
      <c r="EV9" s="839"/>
      <c r="EW9" s="374"/>
    </row>
    <row r="10" spans="1:153" s="124" customFormat="1" ht="12.75" customHeight="1" x14ac:dyDescent="0.2">
      <c r="A10" s="839"/>
      <c r="B10" s="839"/>
      <c r="C10" s="839"/>
      <c r="D10" s="839"/>
      <c r="E10" s="839"/>
      <c r="F10" s="839"/>
      <c r="G10" s="839"/>
      <c r="H10" s="839"/>
      <c r="I10" s="839"/>
      <c r="J10" s="840"/>
      <c r="K10" s="840"/>
      <c r="L10" s="840"/>
      <c r="M10" s="840"/>
      <c r="N10" s="840"/>
      <c r="O10" s="840"/>
      <c r="P10" s="839"/>
      <c r="Q10" s="374"/>
      <c r="R10" s="839"/>
      <c r="S10" s="840"/>
      <c r="T10" s="840"/>
      <c r="U10" s="840"/>
      <c r="V10" s="840"/>
      <c r="W10" s="840"/>
      <c r="X10" s="840"/>
      <c r="Y10" s="840"/>
      <c r="Z10" s="840"/>
      <c r="AA10" s="840"/>
      <c r="AB10" s="840"/>
      <c r="AC10" s="840"/>
      <c r="AD10" s="840"/>
      <c r="AE10" s="840"/>
      <c r="AF10" s="840"/>
      <c r="AG10" s="839"/>
      <c r="AH10" s="374"/>
      <c r="AI10" s="839"/>
      <c r="AJ10" s="840"/>
      <c r="AK10" s="840"/>
      <c r="AL10" s="840"/>
      <c r="AM10" s="840"/>
      <c r="AN10" s="840"/>
      <c r="AO10" s="840"/>
      <c r="AP10" s="840"/>
      <c r="AQ10" s="840"/>
      <c r="AR10" s="840"/>
      <c r="AS10" s="840"/>
      <c r="AT10" s="840"/>
      <c r="AU10" s="840"/>
      <c r="AV10" s="840"/>
      <c r="AW10" s="840"/>
      <c r="AX10" s="839"/>
      <c r="AY10" s="374"/>
      <c r="AZ10" s="839"/>
      <c r="BA10" s="839"/>
      <c r="BB10" s="839"/>
      <c r="BC10" s="839"/>
      <c r="BD10" s="839"/>
      <c r="BE10" s="839"/>
      <c r="BF10" s="839"/>
      <c r="BG10" s="839"/>
      <c r="BH10" s="839"/>
      <c r="BI10" s="840"/>
      <c r="BJ10" s="840"/>
      <c r="BK10" s="840"/>
      <c r="BL10" s="840"/>
      <c r="BM10" s="840"/>
      <c r="BN10" s="840"/>
      <c r="BO10" s="839"/>
      <c r="BP10" s="374"/>
      <c r="BQ10" s="839"/>
      <c r="BR10" s="840"/>
      <c r="BS10" s="840"/>
      <c r="BT10" s="840"/>
      <c r="BU10" s="840"/>
      <c r="BV10" s="840"/>
      <c r="BW10" s="840"/>
      <c r="BX10" s="840"/>
      <c r="BY10" s="840"/>
      <c r="BZ10" s="840"/>
      <c r="CA10" s="840"/>
      <c r="CB10" s="840"/>
      <c r="CC10" s="840"/>
      <c r="CD10" s="840"/>
      <c r="CE10" s="840"/>
      <c r="CF10" s="839"/>
      <c r="CG10" s="374"/>
      <c r="CH10" s="839"/>
      <c r="CI10" s="840"/>
      <c r="CJ10" s="840"/>
      <c r="CK10" s="840"/>
      <c r="CL10" s="840"/>
      <c r="CM10" s="840"/>
      <c r="CN10" s="840"/>
      <c r="CO10" s="840"/>
      <c r="CP10" s="840"/>
      <c r="CQ10" s="840"/>
      <c r="CR10" s="840"/>
      <c r="CS10" s="840"/>
      <c r="CT10" s="840"/>
      <c r="CU10" s="840"/>
      <c r="CV10" s="840"/>
      <c r="CW10" s="839"/>
      <c r="CX10" s="374"/>
      <c r="CY10" s="839"/>
      <c r="CZ10" s="839"/>
      <c r="DA10" s="839"/>
      <c r="DB10" s="839"/>
      <c r="DC10" s="839"/>
      <c r="DD10" s="839"/>
      <c r="DE10" s="839"/>
      <c r="DF10" s="839"/>
      <c r="DG10" s="839"/>
      <c r="DH10" s="840"/>
      <c r="DI10" s="840"/>
      <c r="DJ10" s="840"/>
      <c r="DK10" s="840"/>
      <c r="DL10" s="840"/>
      <c r="DM10" s="840"/>
      <c r="DN10" s="839"/>
      <c r="DO10" s="374"/>
      <c r="DP10" s="839"/>
      <c r="DQ10" s="840"/>
      <c r="DR10" s="840"/>
      <c r="DS10" s="840"/>
      <c r="DT10" s="840"/>
      <c r="DU10" s="840"/>
      <c r="DV10" s="840"/>
      <c r="DW10" s="840"/>
      <c r="DX10" s="840"/>
      <c r="DY10" s="840"/>
      <c r="DZ10" s="840"/>
      <c r="EA10" s="840"/>
      <c r="EB10" s="840"/>
      <c r="EC10" s="840"/>
      <c r="ED10" s="840"/>
      <c r="EE10" s="839"/>
      <c r="EF10" s="374"/>
      <c r="EG10" s="839"/>
      <c r="EH10" s="840"/>
      <c r="EI10" s="840"/>
      <c r="EJ10" s="840"/>
      <c r="EK10" s="840"/>
      <c r="EL10" s="840"/>
      <c r="EM10" s="840"/>
      <c r="EN10" s="840"/>
      <c r="EO10" s="840"/>
      <c r="EP10" s="840"/>
      <c r="EQ10" s="840"/>
      <c r="ER10" s="840"/>
      <c r="ES10" s="840"/>
      <c r="ET10" s="840"/>
      <c r="EU10" s="840"/>
      <c r="EV10" s="839"/>
      <c r="EW10" s="374"/>
    </row>
    <row r="11" spans="1:153" s="124" customFormat="1" ht="12.75" customHeight="1" x14ac:dyDescent="0.2">
      <c r="A11" s="846" t="s">
        <v>299</v>
      </c>
      <c r="B11" s="846"/>
      <c r="C11" s="846"/>
      <c r="D11" s="846"/>
      <c r="E11" s="846"/>
      <c r="F11" s="846"/>
      <c r="G11" s="846"/>
      <c r="H11" s="846"/>
      <c r="I11" s="847" t="str">
        <f>IF(OR(A13&gt;0.3,C13&gt;1.7,F13&gt;0.6,I9="No"),"Not Baseline", "Baseline Composition")</f>
        <v>Not Baseline</v>
      </c>
      <c r="J11" s="847"/>
      <c r="K11" s="847"/>
      <c r="L11" s="847"/>
      <c r="M11" s="847"/>
      <c r="N11" s="847"/>
      <c r="O11" s="847"/>
      <c r="P11" s="847"/>
      <c r="Q11" s="374"/>
      <c r="R11" s="839"/>
      <c r="S11" s="840"/>
      <c r="T11" s="840"/>
      <c r="U11" s="840"/>
      <c r="V11" s="840"/>
      <c r="W11" s="840"/>
      <c r="X11" s="840"/>
      <c r="Y11" s="840"/>
      <c r="Z11" s="840"/>
      <c r="AA11" s="840"/>
      <c r="AB11" s="840"/>
      <c r="AC11" s="840"/>
      <c r="AD11" s="840"/>
      <c r="AE11" s="840"/>
      <c r="AF11" s="840"/>
      <c r="AG11" s="839"/>
      <c r="AH11" s="374"/>
      <c r="AI11" s="839"/>
      <c r="AJ11" s="840"/>
      <c r="AK11" s="840"/>
      <c r="AL11" s="840"/>
      <c r="AM11" s="840"/>
      <c r="AN11" s="840"/>
      <c r="AO11" s="840"/>
      <c r="AP11" s="840"/>
      <c r="AQ11" s="840"/>
      <c r="AR11" s="840"/>
      <c r="AS11" s="840"/>
      <c r="AT11" s="840"/>
      <c r="AU11" s="840"/>
      <c r="AV11" s="840"/>
      <c r="AW11" s="840"/>
      <c r="AX11" s="839"/>
      <c r="AY11" s="374"/>
      <c r="AZ11" s="846" t="s">
        <v>299</v>
      </c>
      <c r="BA11" s="846"/>
      <c r="BB11" s="846"/>
      <c r="BC11" s="846"/>
      <c r="BD11" s="846"/>
      <c r="BE11" s="846"/>
      <c r="BF11" s="846"/>
      <c r="BG11" s="846"/>
      <c r="BH11" s="847" t="str">
        <f>IF(OR(AZ13&gt;0.3,BB13&gt;1.7,BE13&gt;0.6,BH9="No"),"Not Baseline", "Baseline Composition")</f>
        <v>Baseline Composition</v>
      </c>
      <c r="BI11" s="847"/>
      <c r="BJ11" s="847"/>
      <c r="BK11" s="847"/>
      <c r="BL11" s="847"/>
      <c r="BM11" s="847"/>
      <c r="BN11" s="847"/>
      <c r="BO11" s="847"/>
      <c r="BP11" s="374"/>
      <c r="BQ11" s="839"/>
      <c r="BR11" s="840"/>
      <c r="BS11" s="840"/>
      <c r="BT11" s="840"/>
      <c r="BU11" s="840"/>
      <c r="BV11" s="840"/>
      <c r="BW11" s="840"/>
      <c r="BX11" s="840"/>
      <c r="BY11" s="840"/>
      <c r="BZ11" s="840"/>
      <c r="CA11" s="840"/>
      <c r="CB11" s="840"/>
      <c r="CC11" s="840"/>
      <c r="CD11" s="840"/>
      <c r="CE11" s="840"/>
      <c r="CF11" s="839"/>
      <c r="CG11" s="374"/>
      <c r="CH11" s="839"/>
      <c r="CI11" s="840"/>
      <c r="CJ11" s="840"/>
      <c r="CK11" s="840"/>
      <c r="CL11" s="840"/>
      <c r="CM11" s="840"/>
      <c r="CN11" s="840"/>
      <c r="CO11" s="840"/>
      <c r="CP11" s="840"/>
      <c r="CQ11" s="840"/>
      <c r="CR11" s="840"/>
      <c r="CS11" s="840"/>
      <c r="CT11" s="840"/>
      <c r="CU11" s="840"/>
      <c r="CV11" s="840"/>
      <c r="CW11" s="839"/>
      <c r="CX11" s="374"/>
      <c r="CY11" s="846" t="s">
        <v>299</v>
      </c>
      <c r="CZ11" s="846"/>
      <c r="DA11" s="846"/>
      <c r="DB11" s="846"/>
      <c r="DC11" s="846"/>
      <c r="DD11" s="846"/>
      <c r="DE11" s="846"/>
      <c r="DF11" s="846"/>
      <c r="DG11" s="847" t="str">
        <f>IF(OR(CY13&gt;0.3,DA13&gt;1.7,DD13&gt;0.6,DG9="No"),"Not Baseline", "Baseline Composition")</f>
        <v>Baseline Composition</v>
      </c>
      <c r="DH11" s="847"/>
      <c r="DI11" s="847"/>
      <c r="DJ11" s="847"/>
      <c r="DK11" s="847"/>
      <c r="DL11" s="847"/>
      <c r="DM11" s="847"/>
      <c r="DN11" s="847"/>
      <c r="DO11" s="374"/>
      <c r="DP11" s="839"/>
      <c r="DQ11" s="840"/>
      <c r="DR11" s="840"/>
      <c r="DS11" s="840"/>
      <c r="DT11" s="840"/>
      <c r="DU11" s="840"/>
      <c r="DV11" s="840"/>
      <c r="DW11" s="840"/>
      <c r="DX11" s="840"/>
      <c r="DY11" s="840"/>
      <c r="DZ11" s="840"/>
      <c r="EA11" s="840"/>
      <c r="EB11" s="840"/>
      <c r="EC11" s="840"/>
      <c r="ED11" s="840"/>
      <c r="EE11" s="839"/>
      <c r="EF11" s="374"/>
      <c r="EG11" s="839"/>
      <c r="EH11" s="840"/>
      <c r="EI11" s="840"/>
      <c r="EJ11" s="840"/>
      <c r="EK11" s="840"/>
      <c r="EL11" s="840"/>
      <c r="EM11" s="840"/>
      <c r="EN11" s="840"/>
      <c r="EO11" s="840"/>
      <c r="EP11" s="840"/>
      <c r="EQ11" s="840"/>
      <c r="ER11" s="840"/>
      <c r="ES11" s="840"/>
      <c r="ET11" s="840"/>
      <c r="EU11" s="840"/>
      <c r="EV11" s="839"/>
      <c r="EW11" s="374"/>
    </row>
    <row r="12" spans="1:153" s="124" customFormat="1" ht="12.75" customHeight="1" x14ac:dyDescent="0.2">
      <c r="A12" s="848" t="s">
        <v>300</v>
      </c>
      <c r="B12" s="848"/>
      <c r="C12" s="848" t="s">
        <v>301</v>
      </c>
      <c r="D12" s="848"/>
      <c r="E12" s="848"/>
      <c r="F12" s="848" t="s">
        <v>302</v>
      </c>
      <c r="G12" s="848"/>
      <c r="H12" s="848"/>
      <c r="I12" s="847"/>
      <c r="J12" s="847"/>
      <c r="K12" s="847"/>
      <c r="L12" s="847"/>
      <c r="M12" s="847"/>
      <c r="N12" s="847"/>
      <c r="O12" s="847"/>
      <c r="P12" s="847"/>
      <c r="Q12" s="374"/>
      <c r="R12" s="839"/>
      <c r="S12" s="840"/>
      <c r="T12" s="840"/>
      <c r="U12" s="840"/>
      <c r="V12" s="840"/>
      <c r="W12" s="840"/>
      <c r="X12" s="840"/>
      <c r="Y12" s="840"/>
      <c r="Z12" s="840"/>
      <c r="AA12" s="840"/>
      <c r="AB12" s="840"/>
      <c r="AC12" s="840"/>
      <c r="AD12" s="840"/>
      <c r="AE12" s="840"/>
      <c r="AF12" s="840"/>
      <c r="AG12" s="839"/>
      <c r="AH12" s="374"/>
      <c r="AI12" s="839"/>
      <c r="AJ12" s="840"/>
      <c r="AK12" s="840"/>
      <c r="AL12" s="840"/>
      <c r="AM12" s="840"/>
      <c r="AN12" s="840"/>
      <c r="AO12" s="840"/>
      <c r="AP12" s="840"/>
      <c r="AQ12" s="840"/>
      <c r="AR12" s="840"/>
      <c r="AS12" s="840"/>
      <c r="AT12" s="840"/>
      <c r="AU12" s="840"/>
      <c r="AV12" s="840"/>
      <c r="AW12" s="840"/>
      <c r="AX12" s="839"/>
      <c r="AY12" s="374"/>
      <c r="AZ12" s="848" t="s">
        <v>300</v>
      </c>
      <c r="BA12" s="848"/>
      <c r="BB12" s="848" t="s">
        <v>301</v>
      </c>
      <c r="BC12" s="848"/>
      <c r="BD12" s="848"/>
      <c r="BE12" s="848" t="s">
        <v>302</v>
      </c>
      <c r="BF12" s="848"/>
      <c r="BG12" s="848"/>
      <c r="BH12" s="847"/>
      <c r="BI12" s="847"/>
      <c r="BJ12" s="847"/>
      <c r="BK12" s="847"/>
      <c r="BL12" s="847"/>
      <c r="BM12" s="847"/>
      <c r="BN12" s="847"/>
      <c r="BO12" s="847"/>
      <c r="BP12" s="374"/>
      <c r="BQ12" s="839"/>
      <c r="BR12" s="840"/>
      <c r="BS12" s="840"/>
      <c r="BT12" s="840"/>
      <c r="BU12" s="840"/>
      <c r="BV12" s="840"/>
      <c r="BW12" s="840"/>
      <c r="BX12" s="840"/>
      <c r="BY12" s="840"/>
      <c r="BZ12" s="840"/>
      <c r="CA12" s="840"/>
      <c r="CB12" s="840"/>
      <c r="CC12" s="840"/>
      <c r="CD12" s="840"/>
      <c r="CE12" s="840"/>
      <c r="CF12" s="839"/>
      <c r="CG12" s="374"/>
      <c r="CH12" s="839"/>
      <c r="CI12" s="840"/>
      <c r="CJ12" s="840"/>
      <c r="CK12" s="840"/>
      <c r="CL12" s="840"/>
      <c r="CM12" s="840"/>
      <c r="CN12" s="840"/>
      <c r="CO12" s="840"/>
      <c r="CP12" s="840"/>
      <c r="CQ12" s="840"/>
      <c r="CR12" s="840"/>
      <c r="CS12" s="840"/>
      <c r="CT12" s="840"/>
      <c r="CU12" s="840"/>
      <c r="CV12" s="840"/>
      <c r="CW12" s="839"/>
      <c r="CX12" s="374"/>
      <c r="CY12" s="848" t="s">
        <v>300</v>
      </c>
      <c r="CZ12" s="848"/>
      <c r="DA12" s="848" t="s">
        <v>301</v>
      </c>
      <c r="DB12" s="848"/>
      <c r="DC12" s="848"/>
      <c r="DD12" s="848" t="s">
        <v>302</v>
      </c>
      <c r="DE12" s="848"/>
      <c r="DF12" s="848"/>
      <c r="DG12" s="847"/>
      <c r="DH12" s="847"/>
      <c r="DI12" s="847"/>
      <c r="DJ12" s="847"/>
      <c r="DK12" s="847"/>
      <c r="DL12" s="847"/>
      <c r="DM12" s="847"/>
      <c r="DN12" s="847"/>
      <c r="DO12" s="374"/>
      <c r="DP12" s="839"/>
      <c r="DQ12" s="840"/>
      <c r="DR12" s="840"/>
      <c r="DS12" s="840"/>
      <c r="DT12" s="840"/>
      <c r="DU12" s="840"/>
      <c r="DV12" s="840"/>
      <c r="DW12" s="840"/>
      <c r="DX12" s="840"/>
      <c r="DY12" s="840"/>
      <c r="DZ12" s="840"/>
      <c r="EA12" s="840"/>
      <c r="EB12" s="840"/>
      <c r="EC12" s="840"/>
      <c r="ED12" s="840"/>
      <c r="EE12" s="839"/>
      <c r="EF12" s="374"/>
      <c r="EG12" s="839"/>
      <c r="EH12" s="840"/>
      <c r="EI12" s="840"/>
      <c r="EJ12" s="840"/>
      <c r="EK12" s="840"/>
      <c r="EL12" s="840"/>
      <c r="EM12" s="840"/>
      <c r="EN12" s="840"/>
      <c r="EO12" s="840"/>
      <c r="EP12" s="840"/>
      <c r="EQ12" s="840"/>
      <c r="ER12" s="840"/>
      <c r="ES12" s="840"/>
      <c r="ET12" s="840"/>
      <c r="EU12" s="840"/>
      <c r="EV12" s="839"/>
      <c r="EW12" s="374"/>
    </row>
    <row r="13" spans="1:153" s="124" customFormat="1" ht="12.75" customHeight="1" x14ac:dyDescent="0.2">
      <c r="A13" s="849">
        <v>0.3</v>
      </c>
      <c r="B13" s="849"/>
      <c r="C13" s="849">
        <v>1.7</v>
      </c>
      <c r="D13" s="849"/>
      <c r="E13" s="849"/>
      <c r="F13" s="849">
        <v>0.6</v>
      </c>
      <c r="G13" s="849"/>
      <c r="H13" s="849"/>
      <c r="I13" s="847"/>
      <c r="J13" s="847"/>
      <c r="K13" s="847"/>
      <c r="L13" s="847"/>
      <c r="M13" s="847"/>
      <c r="N13" s="847"/>
      <c r="O13" s="847"/>
      <c r="P13" s="847"/>
      <c r="Q13" s="374"/>
      <c r="R13" s="839"/>
      <c r="S13" s="840"/>
      <c r="T13" s="840"/>
      <c r="U13" s="840"/>
      <c r="V13" s="840"/>
      <c r="W13" s="840"/>
      <c r="X13" s="840"/>
      <c r="Y13" s="840"/>
      <c r="Z13" s="840"/>
      <c r="AA13" s="840"/>
      <c r="AB13" s="840"/>
      <c r="AC13" s="840"/>
      <c r="AD13" s="840"/>
      <c r="AE13" s="840"/>
      <c r="AF13" s="840"/>
      <c r="AG13" s="839"/>
      <c r="AH13" s="374"/>
      <c r="AI13" s="839"/>
      <c r="AJ13" s="840"/>
      <c r="AK13" s="840"/>
      <c r="AL13" s="840"/>
      <c r="AM13" s="840"/>
      <c r="AN13" s="840"/>
      <c r="AO13" s="840"/>
      <c r="AP13" s="840"/>
      <c r="AQ13" s="840"/>
      <c r="AR13" s="840"/>
      <c r="AS13" s="840"/>
      <c r="AT13" s="840"/>
      <c r="AU13" s="840"/>
      <c r="AV13" s="840"/>
      <c r="AW13" s="840"/>
      <c r="AX13" s="839"/>
      <c r="AY13" s="374"/>
      <c r="AZ13" s="849">
        <v>0.3</v>
      </c>
      <c r="BA13" s="849"/>
      <c r="BB13" s="849">
        <v>1.7</v>
      </c>
      <c r="BC13" s="849"/>
      <c r="BD13" s="849"/>
      <c r="BE13" s="849">
        <v>0.6</v>
      </c>
      <c r="BF13" s="849"/>
      <c r="BG13" s="849"/>
      <c r="BH13" s="847"/>
      <c r="BI13" s="847"/>
      <c r="BJ13" s="847"/>
      <c r="BK13" s="847"/>
      <c r="BL13" s="847"/>
      <c r="BM13" s="847"/>
      <c r="BN13" s="847"/>
      <c r="BO13" s="847"/>
      <c r="BP13" s="374"/>
      <c r="BQ13" s="839"/>
      <c r="BR13" s="840"/>
      <c r="BS13" s="840"/>
      <c r="BT13" s="840"/>
      <c r="BU13" s="840"/>
      <c r="BV13" s="840"/>
      <c r="BW13" s="840"/>
      <c r="BX13" s="840"/>
      <c r="BY13" s="840"/>
      <c r="BZ13" s="840"/>
      <c r="CA13" s="840"/>
      <c r="CB13" s="840"/>
      <c r="CC13" s="840"/>
      <c r="CD13" s="840"/>
      <c r="CE13" s="840"/>
      <c r="CF13" s="839"/>
      <c r="CG13" s="374"/>
      <c r="CH13" s="839"/>
      <c r="CI13" s="840"/>
      <c r="CJ13" s="840"/>
      <c r="CK13" s="840"/>
      <c r="CL13" s="840"/>
      <c r="CM13" s="840"/>
      <c r="CN13" s="840"/>
      <c r="CO13" s="840"/>
      <c r="CP13" s="840"/>
      <c r="CQ13" s="840"/>
      <c r="CR13" s="840"/>
      <c r="CS13" s="840"/>
      <c r="CT13" s="840"/>
      <c r="CU13" s="840"/>
      <c r="CV13" s="840"/>
      <c r="CW13" s="839"/>
      <c r="CX13" s="374"/>
      <c r="CY13" s="849">
        <v>0.3</v>
      </c>
      <c r="CZ13" s="849"/>
      <c r="DA13" s="849">
        <v>1.7</v>
      </c>
      <c r="DB13" s="849"/>
      <c r="DC13" s="849"/>
      <c r="DD13" s="849">
        <v>0.6</v>
      </c>
      <c r="DE13" s="849"/>
      <c r="DF13" s="849"/>
      <c r="DG13" s="847"/>
      <c r="DH13" s="847"/>
      <c r="DI13" s="847"/>
      <c r="DJ13" s="847"/>
      <c r="DK13" s="847"/>
      <c r="DL13" s="847"/>
      <c r="DM13" s="847"/>
      <c r="DN13" s="847"/>
      <c r="DO13" s="374"/>
      <c r="DP13" s="839"/>
      <c r="DQ13" s="840"/>
      <c r="DR13" s="840"/>
      <c r="DS13" s="840"/>
      <c r="DT13" s="840"/>
      <c r="DU13" s="840"/>
      <c r="DV13" s="840"/>
      <c r="DW13" s="840"/>
      <c r="DX13" s="840"/>
      <c r="DY13" s="840"/>
      <c r="DZ13" s="840"/>
      <c r="EA13" s="840"/>
      <c r="EB13" s="840"/>
      <c r="EC13" s="840"/>
      <c r="ED13" s="840"/>
      <c r="EE13" s="839"/>
      <c r="EF13" s="374"/>
      <c r="EG13" s="839"/>
      <c r="EH13" s="840"/>
      <c r="EI13" s="840"/>
      <c r="EJ13" s="840"/>
      <c r="EK13" s="840"/>
      <c r="EL13" s="840"/>
      <c r="EM13" s="840"/>
      <c r="EN13" s="840"/>
      <c r="EO13" s="840"/>
      <c r="EP13" s="840"/>
      <c r="EQ13" s="840"/>
      <c r="ER13" s="840"/>
      <c r="ES13" s="840"/>
      <c r="ET13" s="840"/>
      <c r="EU13" s="840"/>
      <c r="EV13" s="839"/>
      <c r="EW13" s="374"/>
    </row>
    <row r="14" spans="1:153" s="124" customFormat="1" ht="12.75" customHeight="1" x14ac:dyDescent="0.2">
      <c r="A14" s="850" t="s">
        <v>303</v>
      </c>
      <c r="B14" s="840"/>
      <c r="C14" s="840"/>
      <c r="D14" s="840"/>
      <c r="E14" s="840"/>
      <c r="F14" s="840"/>
      <c r="G14" s="840"/>
      <c r="H14" s="839"/>
      <c r="I14" s="893">
        <v>305</v>
      </c>
      <c r="J14" s="840"/>
      <c r="K14" s="840"/>
      <c r="L14" s="840"/>
      <c r="M14" s="840"/>
      <c r="N14" s="840"/>
      <c r="O14" s="840"/>
      <c r="P14" s="839"/>
      <c r="Q14" s="374"/>
      <c r="R14" s="839"/>
      <c r="S14" s="840"/>
      <c r="T14" s="840"/>
      <c r="U14" s="840"/>
      <c r="V14" s="840"/>
      <c r="W14" s="840"/>
      <c r="X14" s="840"/>
      <c r="Y14" s="840"/>
      <c r="Z14" s="840"/>
      <c r="AA14" s="840"/>
      <c r="AB14" s="840"/>
      <c r="AC14" s="840"/>
      <c r="AD14" s="840"/>
      <c r="AE14" s="840"/>
      <c r="AF14" s="840"/>
      <c r="AG14" s="839"/>
      <c r="AH14" s="374"/>
      <c r="AI14" s="839"/>
      <c r="AJ14" s="840"/>
      <c r="AK14" s="840"/>
      <c r="AL14" s="840"/>
      <c r="AM14" s="840"/>
      <c r="AN14" s="840"/>
      <c r="AO14" s="840"/>
      <c r="AP14" s="840"/>
      <c r="AQ14" s="840"/>
      <c r="AR14" s="840"/>
      <c r="AS14" s="840"/>
      <c r="AT14" s="840"/>
      <c r="AU14" s="840"/>
      <c r="AV14" s="840"/>
      <c r="AW14" s="840"/>
      <c r="AX14" s="839"/>
      <c r="AY14" s="374"/>
      <c r="AZ14" s="850" t="s">
        <v>303</v>
      </c>
      <c r="BA14" s="840"/>
      <c r="BB14" s="840"/>
      <c r="BC14" s="840"/>
      <c r="BD14" s="840"/>
      <c r="BE14" s="840"/>
      <c r="BF14" s="840"/>
      <c r="BG14" s="839"/>
      <c r="BH14" s="893">
        <v>305</v>
      </c>
      <c r="BI14" s="840"/>
      <c r="BJ14" s="840"/>
      <c r="BK14" s="840"/>
      <c r="BL14" s="840"/>
      <c r="BM14" s="840"/>
      <c r="BN14" s="840"/>
      <c r="BO14" s="839"/>
      <c r="BP14" s="374"/>
      <c r="BQ14" s="839"/>
      <c r="BR14" s="840"/>
      <c r="BS14" s="840"/>
      <c r="BT14" s="840"/>
      <c r="BU14" s="840"/>
      <c r="BV14" s="840"/>
      <c r="BW14" s="840"/>
      <c r="BX14" s="840"/>
      <c r="BY14" s="840"/>
      <c r="BZ14" s="840"/>
      <c r="CA14" s="840"/>
      <c r="CB14" s="840"/>
      <c r="CC14" s="840"/>
      <c r="CD14" s="840"/>
      <c r="CE14" s="840"/>
      <c r="CF14" s="839"/>
      <c r="CG14" s="374"/>
      <c r="CH14" s="839"/>
      <c r="CI14" s="840"/>
      <c r="CJ14" s="840"/>
      <c r="CK14" s="840"/>
      <c r="CL14" s="840"/>
      <c r="CM14" s="840"/>
      <c r="CN14" s="840"/>
      <c r="CO14" s="840"/>
      <c r="CP14" s="840"/>
      <c r="CQ14" s="840"/>
      <c r="CR14" s="840"/>
      <c r="CS14" s="840"/>
      <c r="CT14" s="840"/>
      <c r="CU14" s="840"/>
      <c r="CV14" s="840"/>
      <c r="CW14" s="839"/>
      <c r="CX14" s="374"/>
      <c r="CY14" s="850" t="s">
        <v>303</v>
      </c>
      <c r="CZ14" s="840"/>
      <c r="DA14" s="840"/>
      <c r="DB14" s="840"/>
      <c r="DC14" s="840"/>
      <c r="DD14" s="840"/>
      <c r="DE14" s="840"/>
      <c r="DF14" s="839"/>
      <c r="DG14" s="893">
        <v>305</v>
      </c>
      <c r="DH14" s="840"/>
      <c r="DI14" s="840"/>
      <c r="DJ14" s="840"/>
      <c r="DK14" s="840"/>
      <c r="DL14" s="840"/>
      <c r="DM14" s="840"/>
      <c r="DN14" s="839"/>
      <c r="DO14" s="374"/>
      <c r="DP14" s="839"/>
      <c r="DQ14" s="840"/>
      <c r="DR14" s="840"/>
      <c r="DS14" s="840"/>
      <c r="DT14" s="840"/>
      <c r="DU14" s="840"/>
      <c r="DV14" s="840"/>
      <c r="DW14" s="840"/>
      <c r="DX14" s="840"/>
      <c r="DY14" s="840"/>
      <c r="DZ14" s="840"/>
      <c r="EA14" s="840"/>
      <c r="EB14" s="840"/>
      <c r="EC14" s="840"/>
      <c r="ED14" s="840"/>
      <c r="EE14" s="839"/>
      <c r="EF14" s="374"/>
      <c r="EG14" s="839"/>
      <c r="EH14" s="840"/>
      <c r="EI14" s="840"/>
      <c r="EJ14" s="840"/>
      <c r="EK14" s="840"/>
      <c r="EL14" s="840"/>
      <c r="EM14" s="840"/>
      <c r="EN14" s="840"/>
      <c r="EO14" s="840"/>
      <c r="EP14" s="840"/>
      <c r="EQ14" s="840"/>
      <c r="ER14" s="840"/>
      <c r="ES14" s="840"/>
      <c r="ET14" s="840"/>
      <c r="EU14" s="840"/>
      <c r="EV14" s="839"/>
      <c r="EW14" s="374"/>
    </row>
    <row r="15" spans="1:153" s="124" customFormat="1" ht="12.75" customHeight="1" x14ac:dyDescent="0.2">
      <c r="A15" s="839"/>
      <c r="B15" s="839"/>
      <c r="C15" s="839"/>
      <c r="D15" s="839"/>
      <c r="E15" s="839"/>
      <c r="F15" s="839"/>
      <c r="G15" s="839"/>
      <c r="H15" s="839"/>
      <c r="I15" s="839"/>
      <c r="J15" s="839"/>
      <c r="K15" s="839"/>
      <c r="L15" s="839"/>
      <c r="M15" s="839"/>
      <c r="N15" s="839"/>
      <c r="O15" s="839"/>
      <c r="P15" s="839"/>
      <c r="Q15" s="374"/>
      <c r="R15" s="839"/>
      <c r="S15" s="840"/>
      <c r="T15" s="840"/>
      <c r="U15" s="840"/>
      <c r="V15" s="840"/>
      <c r="W15" s="840"/>
      <c r="X15" s="840"/>
      <c r="Y15" s="840"/>
      <c r="Z15" s="840"/>
      <c r="AA15" s="840"/>
      <c r="AB15" s="840"/>
      <c r="AC15" s="840"/>
      <c r="AD15" s="840"/>
      <c r="AE15" s="840"/>
      <c r="AF15" s="840"/>
      <c r="AG15" s="839"/>
      <c r="AH15" s="374"/>
      <c r="AI15" s="839"/>
      <c r="AJ15" s="840"/>
      <c r="AK15" s="840"/>
      <c r="AL15" s="840"/>
      <c r="AM15" s="840"/>
      <c r="AN15" s="840"/>
      <c r="AO15" s="840"/>
      <c r="AP15" s="840"/>
      <c r="AQ15" s="840"/>
      <c r="AR15" s="840"/>
      <c r="AS15" s="840"/>
      <c r="AT15" s="840"/>
      <c r="AU15" s="840"/>
      <c r="AV15" s="840"/>
      <c r="AW15" s="840"/>
      <c r="AX15" s="839"/>
      <c r="AY15" s="374"/>
      <c r="AZ15" s="839"/>
      <c r="BA15" s="839"/>
      <c r="BB15" s="839"/>
      <c r="BC15" s="839"/>
      <c r="BD15" s="839"/>
      <c r="BE15" s="839"/>
      <c r="BF15" s="839"/>
      <c r="BG15" s="839"/>
      <c r="BH15" s="839"/>
      <c r="BI15" s="839"/>
      <c r="BJ15" s="839"/>
      <c r="BK15" s="839"/>
      <c r="BL15" s="839"/>
      <c r="BM15" s="839"/>
      <c r="BN15" s="839"/>
      <c r="BO15" s="839"/>
      <c r="BP15" s="374"/>
      <c r="BQ15" s="839"/>
      <c r="BR15" s="840"/>
      <c r="BS15" s="840"/>
      <c r="BT15" s="840"/>
      <c r="BU15" s="840"/>
      <c r="BV15" s="840"/>
      <c r="BW15" s="840"/>
      <c r="BX15" s="840"/>
      <c r="BY15" s="840"/>
      <c r="BZ15" s="840"/>
      <c r="CA15" s="840"/>
      <c r="CB15" s="840"/>
      <c r="CC15" s="840"/>
      <c r="CD15" s="840"/>
      <c r="CE15" s="840"/>
      <c r="CF15" s="839"/>
      <c r="CG15" s="374"/>
      <c r="CH15" s="839"/>
      <c r="CI15" s="840"/>
      <c r="CJ15" s="840"/>
      <c r="CK15" s="840"/>
      <c r="CL15" s="840"/>
      <c r="CM15" s="840"/>
      <c r="CN15" s="840"/>
      <c r="CO15" s="840"/>
      <c r="CP15" s="840"/>
      <c r="CQ15" s="840"/>
      <c r="CR15" s="840"/>
      <c r="CS15" s="840"/>
      <c r="CT15" s="840"/>
      <c r="CU15" s="840"/>
      <c r="CV15" s="840"/>
      <c r="CW15" s="839"/>
      <c r="CX15" s="374"/>
      <c r="CY15" s="839"/>
      <c r="CZ15" s="839"/>
      <c r="DA15" s="839"/>
      <c r="DB15" s="839"/>
      <c r="DC15" s="839"/>
      <c r="DD15" s="839"/>
      <c r="DE15" s="839"/>
      <c r="DF15" s="839"/>
      <c r="DG15" s="839"/>
      <c r="DH15" s="839"/>
      <c r="DI15" s="839"/>
      <c r="DJ15" s="839"/>
      <c r="DK15" s="839"/>
      <c r="DL15" s="839"/>
      <c r="DM15" s="839"/>
      <c r="DN15" s="839"/>
      <c r="DO15" s="374"/>
      <c r="DP15" s="839"/>
      <c r="DQ15" s="840"/>
      <c r="DR15" s="840"/>
      <c r="DS15" s="840"/>
      <c r="DT15" s="840"/>
      <c r="DU15" s="840"/>
      <c r="DV15" s="840"/>
      <c r="DW15" s="840"/>
      <c r="DX15" s="840"/>
      <c r="DY15" s="840"/>
      <c r="DZ15" s="840"/>
      <c r="EA15" s="840"/>
      <c r="EB15" s="840"/>
      <c r="EC15" s="840"/>
      <c r="ED15" s="840"/>
      <c r="EE15" s="839"/>
      <c r="EF15" s="374"/>
      <c r="EG15" s="839"/>
      <c r="EH15" s="840"/>
      <c r="EI15" s="840"/>
      <c r="EJ15" s="840"/>
      <c r="EK15" s="840"/>
      <c r="EL15" s="840"/>
      <c r="EM15" s="840"/>
      <c r="EN15" s="840"/>
      <c r="EO15" s="840"/>
      <c r="EP15" s="840"/>
      <c r="EQ15" s="840"/>
      <c r="ER15" s="840"/>
      <c r="ES15" s="840"/>
      <c r="ET15" s="840"/>
      <c r="EU15" s="840"/>
      <c r="EV15" s="839"/>
      <c r="EW15" s="374"/>
    </row>
    <row r="16" spans="1:153" s="124" customFormat="1" ht="12.75" customHeight="1" x14ac:dyDescent="0.2">
      <c r="A16" s="850" t="s">
        <v>304</v>
      </c>
      <c r="B16" s="839"/>
      <c r="C16" s="839"/>
      <c r="D16" s="839"/>
      <c r="E16" s="839"/>
      <c r="F16" s="839"/>
      <c r="G16" s="839"/>
      <c r="H16" s="839"/>
      <c r="I16" s="893">
        <v>365</v>
      </c>
      <c r="J16" s="839"/>
      <c r="K16" s="839"/>
      <c r="L16" s="839"/>
      <c r="M16" s="839"/>
      <c r="N16" s="839"/>
      <c r="O16" s="839"/>
      <c r="P16" s="839"/>
      <c r="Q16" s="374"/>
      <c r="R16" s="839"/>
      <c r="S16" s="840"/>
      <c r="T16" s="840"/>
      <c r="U16" s="840"/>
      <c r="V16" s="840"/>
      <c r="W16" s="840"/>
      <c r="X16" s="840"/>
      <c r="Y16" s="840"/>
      <c r="Z16" s="840"/>
      <c r="AA16" s="840"/>
      <c r="AB16" s="840"/>
      <c r="AC16" s="840"/>
      <c r="AD16" s="840"/>
      <c r="AE16" s="840"/>
      <c r="AF16" s="840"/>
      <c r="AG16" s="839"/>
      <c r="AH16" s="374"/>
      <c r="AI16" s="839"/>
      <c r="AJ16" s="840"/>
      <c r="AK16" s="840"/>
      <c r="AL16" s="840"/>
      <c r="AM16" s="840"/>
      <c r="AN16" s="840"/>
      <c r="AO16" s="840"/>
      <c r="AP16" s="840"/>
      <c r="AQ16" s="840"/>
      <c r="AR16" s="840"/>
      <c r="AS16" s="840"/>
      <c r="AT16" s="840"/>
      <c r="AU16" s="840"/>
      <c r="AV16" s="840"/>
      <c r="AW16" s="840"/>
      <c r="AX16" s="839"/>
      <c r="AY16" s="374"/>
      <c r="AZ16" s="850" t="s">
        <v>304</v>
      </c>
      <c r="BA16" s="839"/>
      <c r="BB16" s="839"/>
      <c r="BC16" s="839"/>
      <c r="BD16" s="839"/>
      <c r="BE16" s="839"/>
      <c r="BF16" s="839"/>
      <c r="BG16" s="839"/>
      <c r="BH16" s="893">
        <v>365</v>
      </c>
      <c r="BI16" s="839"/>
      <c r="BJ16" s="839"/>
      <c r="BK16" s="839"/>
      <c r="BL16" s="839"/>
      <c r="BM16" s="839"/>
      <c r="BN16" s="839"/>
      <c r="BO16" s="839"/>
      <c r="BP16" s="374"/>
      <c r="BQ16" s="839"/>
      <c r="BR16" s="840"/>
      <c r="BS16" s="840"/>
      <c r="BT16" s="840"/>
      <c r="BU16" s="840"/>
      <c r="BV16" s="840"/>
      <c r="BW16" s="840"/>
      <c r="BX16" s="840"/>
      <c r="BY16" s="840"/>
      <c r="BZ16" s="840"/>
      <c r="CA16" s="840"/>
      <c r="CB16" s="840"/>
      <c r="CC16" s="840"/>
      <c r="CD16" s="840"/>
      <c r="CE16" s="840"/>
      <c r="CF16" s="839"/>
      <c r="CG16" s="374"/>
      <c r="CH16" s="839"/>
      <c r="CI16" s="840"/>
      <c r="CJ16" s="840"/>
      <c r="CK16" s="840"/>
      <c r="CL16" s="840"/>
      <c r="CM16" s="840"/>
      <c r="CN16" s="840"/>
      <c r="CO16" s="840"/>
      <c r="CP16" s="840"/>
      <c r="CQ16" s="840"/>
      <c r="CR16" s="840"/>
      <c r="CS16" s="840"/>
      <c r="CT16" s="840"/>
      <c r="CU16" s="840"/>
      <c r="CV16" s="840"/>
      <c r="CW16" s="839"/>
      <c r="CX16" s="374"/>
      <c r="CY16" s="850" t="s">
        <v>304</v>
      </c>
      <c r="CZ16" s="839"/>
      <c r="DA16" s="839"/>
      <c r="DB16" s="839"/>
      <c r="DC16" s="839"/>
      <c r="DD16" s="839"/>
      <c r="DE16" s="839"/>
      <c r="DF16" s="839"/>
      <c r="DG16" s="893">
        <v>365</v>
      </c>
      <c r="DH16" s="839"/>
      <c r="DI16" s="839"/>
      <c r="DJ16" s="839"/>
      <c r="DK16" s="839"/>
      <c r="DL16" s="839"/>
      <c r="DM16" s="839"/>
      <c r="DN16" s="839"/>
      <c r="DO16" s="374"/>
      <c r="DP16" s="839"/>
      <c r="DQ16" s="840"/>
      <c r="DR16" s="840"/>
      <c r="DS16" s="840"/>
      <c r="DT16" s="840"/>
      <c r="DU16" s="840"/>
      <c r="DV16" s="840"/>
      <c r="DW16" s="840"/>
      <c r="DX16" s="840"/>
      <c r="DY16" s="840"/>
      <c r="DZ16" s="840"/>
      <c r="EA16" s="840"/>
      <c r="EB16" s="840"/>
      <c r="EC16" s="840"/>
      <c r="ED16" s="840"/>
      <c r="EE16" s="839"/>
      <c r="EF16" s="374"/>
      <c r="EG16" s="839"/>
      <c r="EH16" s="840"/>
      <c r="EI16" s="840"/>
      <c r="EJ16" s="840"/>
      <c r="EK16" s="840"/>
      <c r="EL16" s="840"/>
      <c r="EM16" s="840"/>
      <c r="EN16" s="840"/>
      <c r="EO16" s="840"/>
      <c r="EP16" s="840"/>
      <c r="EQ16" s="840"/>
      <c r="ER16" s="840"/>
      <c r="ES16" s="840"/>
      <c r="ET16" s="840"/>
      <c r="EU16" s="840"/>
      <c r="EV16" s="839"/>
      <c r="EW16" s="374"/>
    </row>
    <row r="17" spans="1:153" s="124" customFormat="1" ht="12.75" customHeight="1" x14ac:dyDescent="0.2">
      <c r="A17" s="839"/>
      <c r="B17" s="839"/>
      <c r="C17" s="839"/>
      <c r="D17" s="839"/>
      <c r="E17" s="839"/>
      <c r="F17" s="839"/>
      <c r="G17" s="839"/>
      <c r="H17" s="839"/>
      <c r="I17" s="839"/>
      <c r="J17" s="839"/>
      <c r="K17" s="839"/>
      <c r="L17" s="839"/>
      <c r="M17" s="839"/>
      <c r="N17" s="839"/>
      <c r="O17" s="839"/>
      <c r="P17" s="839"/>
      <c r="Q17" s="374"/>
      <c r="R17" s="839"/>
      <c r="S17" s="840"/>
      <c r="T17" s="840"/>
      <c r="U17" s="840"/>
      <c r="V17" s="840"/>
      <c r="W17" s="840"/>
      <c r="X17" s="840"/>
      <c r="Y17" s="840"/>
      <c r="Z17" s="840"/>
      <c r="AA17" s="840"/>
      <c r="AB17" s="840"/>
      <c r="AC17" s="840"/>
      <c r="AD17" s="840"/>
      <c r="AE17" s="840"/>
      <c r="AF17" s="840"/>
      <c r="AG17" s="839"/>
      <c r="AH17" s="374"/>
      <c r="AI17" s="839"/>
      <c r="AJ17" s="840"/>
      <c r="AK17" s="840"/>
      <c r="AL17" s="840"/>
      <c r="AM17" s="840"/>
      <c r="AN17" s="840"/>
      <c r="AO17" s="840"/>
      <c r="AP17" s="840"/>
      <c r="AQ17" s="840"/>
      <c r="AR17" s="840"/>
      <c r="AS17" s="840"/>
      <c r="AT17" s="840"/>
      <c r="AU17" s="840"/>
      <c r="AV17" s="840"/>
      <c r="AW17" s="840"/>
      <c r="AX17" s="839"/>
      <c r="AY17" s="374"/>
      <c r="AZ17" s="839"/>
      <c r="BA17" s="839"/>
      <c r="BB17" s="839"/>
      <c r="BC17" s="839"/>
      <c r="BD17" s="839"/>
      <c r="BE17" s="839"/>
      <c r="BF17" s="839"/>
      <c r="BG17" s="839"/>
      <c r="BH17" s="839"/>
      <c r="BI17" s="839"/>
      <c r="BJ17" s="839"/>
      <c r="BK17" s="839"/>
      <c r="BL17" s="839"/>
      <c r="BM17" s="839"/>
      <c r="BN17" s="839"/>
      <c r="BO17" s="839"/>
      <c r="BP17" s="374"/>
      <c r="BQ17" s="839"/>
      <c r="BR17" s="840"/>
      <c r="BS17" s="840"/>
      <c r="BT17" s="840"/>
      <c r="BU17" s="840"/>
      <c r="BV17" s="840"/>
      <c r="BW17" s="840"/>
      <c r="BX17" s="840"/>
      <c r="BY17" s="840"/>
      <c r="BZ17" s="840"/>
      <c r="CA17" s="840"/>
      <c r="CB17" s="840"/>
      <c r="CC17" s="840"/>
      <c r="CD17" s="840"/>
      <c r="CE17" s="840"/>
      <c r="CF17" s="839"/>
      <c r="CG17" s="374"/>
      <c r="CH17" s="839"/>
      <c r="CI17" s="840"/>
      <c r="CJ17" s="840"/>
      <c r="CK17" s="840"/>
      <c r="CL17" s="840"/>
      <c r="CM17" s="840"/>
      <c r="CN17" s="840"/>
      <c r="CO17" s="840"/>
      <c r="CP17" s="840"/>
      <c r="CQ17" s="840"/>
      <c r="CR17" s="840"/>
      <c r="CS17" s="840"/>
      <c r="CT17" s="840"/>
      <c r="CU17" s="840"/>
      <c r="CV17" s="840"/>
      <c r="CW17" s="839"/>
      <c r="CX17" s="374"/>
      <c r="CY17" s="839"/>
      <c r="CZ17" s="839"/>
      <c r="DA17" s="839"/>
      <c r="DB17" s="839"/>
      <c r="DC17" s="839"/>
      <c r="DD17" s="839"/>
      <c r="DE17" s="839"/>
      <c r="DF17" s="839"/>
      <c r="DG17" s="839"/>
      <c r="DH17" s="839"/>
      <c r="DI17" s="839"/>
      <c r="DJ17" s="839"/>
      <c r="DK17" s="839"/>
      <c r="DL17" s="839"/>
      <c r="DM17" s="839"/>
      <c r="DN17" s="839"/>
      <c r="DO17" s="374"/>
      <c r="DP17" s="839"/>
      <c r="DQ17" s="840"/>
      <c r="DR17" s="840"/>
      <c r="DS17" s="840"/>
      <c r="DT17" s="840"/>
      <c r="DU17" s="840"/>
      <c r="DV17" s="840"/>
      <c r="DW17" s="840"/>
      <c r="DX17" s="840"/>
      <c r="DY17" s="840"/>
      <c r="DZ17" s="840"/>
      <c r="EA17" s="840"/>
      <c r="EB17" s="840"/>
      <c r="EC17" s="840"/>
      <c r="ED17" s="840"/>
      <c r="EE17" s="839"/>
      <c r="EF17" s="374"/>
      <c r="EG17" s="839"/>
      <c r="EH17" s="840"/>
      <c r="EI17" s="840"/>
      <c r="EJ17" s="840"/>
      <c r="EK17" s="840"/>
      <c r="EL17" s="840"/>
      <c r="EM17" s="840"/>
      <c r="EN17" s="840"/>
      <c r="EO17" s="840"/>
      <c r="EP17" s="840"/>
      <c r="EQ17" s="840"/>
      <c r="ER17" s="840"/>
      <c r="ES17" s="840"/>
      <c r="ET17" s="840"/>
      <c r="EU17" s="840"/>
      <c r="EV17" s="839"/>
      <c r="EW17" s="374"/>
    </row>
    <row r="18" spans="1:153" s="124" customFormat="1" ht="12.75" customHeight="1" x14ac:dyDescent="0.2">
      <c r="A18" s="850" t="s">
        <v>305</v>
      </c>
      <c r="B18" s="840"/>
      <c r="C18" s="840"/>
      <c r="D18" s="840"/>
      <c r="E18" s="840"/>
      <c r="F18" s="840"/>
      <c r="G18" s="840"/>
      <c r="H18" s="839"/>
      <c r="I18" s="893">
        <v>305</v>
      </c>
      <c r="J18" s="840"/>
      <c r="K18" s="840"/>
      <c r="L18" s="840"/>
      <c r="M18" s="840"/>
      <c r="N18" s="840"/>
      <c r="O18" s="840"/>
      <c r="P18" s="839"/>
      <c r="Q18" s="374"/>
      <c r="R18" s="839"/>
      <c r="S18" s="840"/>
      <c r="T18" s="840"/>
      <c r="U18" s="840"/>
      <c r="V18" s="840"/>
      <c r="W18" s="840"/>
      <c r="X18" s="840"/>
      <c r="Y18" s="840"/>
      <c r="Z18" s="840"/>
      <c r="AA18" s="840"/>
      <c r="AB18" s="840"/>
      <c r="AC18" s="840"/>
      <c r="AD18" s="840"/>
      <c r="AE18" s="840"/>
      <c r="AF18" s="840"/>
      <c r="AG18" s="839"/>
      <c r="AH18" s="374"/>
      <c r="AI18" s="839"/>
      <c r="AJ18" s="840"/>
      <c r="AK18" s="840"/>
      <c r="AL18" s="840"/>
      <c r="AM18" s="840"/>
      <c r="AN18" s="840"/>
      <c r="AO18" s="840"/>
      <c r="AP18" s="840"/>
      <c r="AQ18" s="840"/>
      <c r="AR18" s="840"/>
      <c r="AS18" s="840"/>
      <c r="AT18" s="840"/>
      <c r="AU18" s="840"/>
      <c r="AV18" s="840"/>
      <c r="AW18" s="840"/>
      <c r="AX18" s="839"/>
      <c r="AY18" s="374"/>
      <c r="AZ18" s="850" t="s">
        <v>305</v>
      </c>
      <c r="BA18" s="840"/>
      <c r="BB18" s="840"/>
      <c r="BC18" s="840"/>
      <c r="BD18" s="840"/>
      <c r="BE18" s="840"/>
      <c r="BF18" s="840"/>
      <c r="BG18" s="839"/>
      <c r="BH18" s="893">
        <v>305</v>
      </c>
      <c r="BI18" s="840"/>
      <c r="BJ18" s="840"/>
      <c r="BK18" s="840"/>
      <c r="BL18" s="840"/>
      <c r="BM18" s="840"/>
      <c r="BN18" s="840"/>
      <c r="BO18" s="839"/>
      <c r="BP18" s="374"/>
      <c r="BQ18" s="839"/>
      <c r="BR18" s="840"/>
      <c r="BS18" s="840"/>
      <c r="BT18" s="840"/>
      <c r="BU18" s="840"/>
      <c r="BV18" s="840"/>
      <c r="BW18" s="840"/>
      <c r="BX18" s="840"/>
      <c r="BY18" s="840"/>
      <c r="BZ18" s="840"/>
      <c r="CA18" s="840"/>
      <c r="CB18" s="840"/>
      <c r="CC18" s="840"/>
      <c r="CD18" s="840"/>
      <c r="CE18" s="840"/>
      <c r="CF18" s="839"/>
      <c r="CG18" s="374"/>
      <c r="CH18" s="839"/>
      <c r="CI18" s="840"/>
      <c r="CJ18" s="840"/>
      <c r="CK18" s="840"/>
      <c r="CL18" s="840"/>
      <c r="CM18" s="840"/>
      <c r="CN18" s="840"/>
      <c r="CO18" s="840"/>
      <c r="CP18" s="840"/>
      <c r="CQ18" s="840"/>
      <c r="CR18" s="840"/>
      <c r="CS18" s="840"/>
      <c r="CT18" s="840"/>
      <c r="CU18" s="840"/>
      <c r="CV18" s="840"/>
      <c r="CW18" s="839"/>
      <c r="CX18" s="374"/>
      <c r="CY18" s="850" t="s">
        <v>305</v>
      </c>
      <c r="CZ18" s="840"/>
      <c r="DA18" s="840"/>
      <c r="DB18" s="840"/>
      <c r="DC18" s="840"/>
      <c r="DD18" s="840"/>
      <c r="DE18" s="840"/>
      <c r="DF18" s="839"/>
      <c r="DG18" s="893">
        <v>305</v>
      </c>
      <c r="DH18" s="840"/>
      <c r="DI18" s="840"/>
      <c r="DJ18" s="840"/>
      <c r="DK18" s="840"/>
      <c r="DL18" s="840"/>
      <c r="DM18" s="840"/>
      <c r="DN18" s="839"/>
      <c r="DO18" s="374"/>
      <c r="DP18" s="839"/>
      <c r="DQ18" s="840"/>
      <c r="DR18" s="840"/>
      <c r="DS18" s="840"/>
      <c r="DT18" s="840"/>
      <c r="DU18" s="840"/>
      <c r="DV18" s="840"/>
      <c r="DW18" s="840"/>
      <c r="DX18" s="840"/>
      <c r="DY18" s="840"/>
      <c r="DZ18" s="840"/>
      <c r="EA18" s="840"/>
      <c r="EB18" s="840"/>
      <c r="EC18" s="840"/>
      <c r="ED18" s="840"/>
      <c r="EE18" s="839"/>
      <c r="EF18" s="374"/>
      <c r="EG18" s="839"/>
      <c r="EH18" s="840"/>
      <c r="EI18" s="840"/>
      <c r="EJ18" s="840"/>
      <c r="EK18" s="840"/>
      <c r="EL18" s="840"/>
      <c r="EM18" s="840"/>
      <c r="EN18" s="840"/>
      <c r="EO18" s="840"/>
      <c r="EP18" s="840"/>
      <c r="EQ18" s="840"/>
      <c r="ER18" s="840"/>
      <c r="ES18" s="840"/>
      <c r="ET18" s="840"/>
      <c r="EU18" s="840"/>
      <c r="EV18" s="839"/>
      <c r="EW18" s="374"/>
    </row>
    <row r="19" spans="1:153" s="124" customFormat="1" ht="12.75" customHeight="1" x14ac:dyDescent="0.2">
      <c r="A19" s="839"/>
      <c r="B19" s="839"/>
      <c r="C19" s="839"/>
      <c r="D19" s="839"/>
      <c r="E19" s="839"/>
      <c r="F19" s="839"/>
      <c r="G19" s="839"/>
      <c r="H19" s="839"/>
      <c r="I19" s="839"/>
      <c r="J19" s="839"/>
      <c r="K19" s="839"/>
      <c r="L19" s="839"/>
      <c r="M19" s="839"/>
      <c r="N19" s="839"/>
      <c r="O19" s="839"/>
      <c r="P19" s="839"/>
      <c r="Q19" s="374"/>
      <c r="R19" s="839"/>
      <c r="S19" s="840"/>
      <c r="T19" s="840"/>
      <c r="U19" s="840"/>
      <c r="V19" s="840"/>
      <c r="W19" s="840"/>
      <c r="X19" s="840"/>
      <c r="Y19" s="840"/>
      <c r="Z19" s="840"/>
      <c r="AA19" s="840"/>
      <c r="AB19" s="840"/>
      <c r="AC19" s="840"/>
      <c r="AD19" s="840"/>
      <c r="AE19" s="840"/>
      <c r="AF19" s="840"/>
      <c r="AG19" s="839"/>
      <c r="AH19" s="374"/>
      <c r="AI19" s="839"/>
      <c r="AJ19" s="840"/>
      <c r="AK19" s="840"/>
      <c r="AL19" s="840"/>
      <c r="AM19" s="840"/>
      <c r="AN19" s="840"/>
      <c r="AO19" s="840"/>
      <c r="AP19" s="840"/>
      <c r="AQ19" s="840"/>
      <c r="AR19" s="840"/>
      <c r="AS19" s="840"/>
      <c r="AT19" s="840"/>
      <c r="AU19" s="840"/>
      <c r="AV19" s="840"/>
      <c r="AW19" s="840"/>
      <c r="AX19" s="839"/>
      <c r="AY19" s="374"/>
      <c r="AZ19" s="839"/>
      <c r="BA19" s="839"/>
      <c r="BB19" s="839"/>
      <c r="BC19" s="839"/>
      <c r="BD19" s="839"/>
      <c r="BE19" s="839"/>
      <c r="BF19" s="839"/>
      <c r="BG19" s="839"/>
      <c r="BH19" s="839"/>
      <c r="BI19" s="839"/>
      <c r="BJ19" s="839"/>
      <c r="BK19" s="839"/>
      <c r="BL19" s="839"/>
      <c r="BM19" s="839"/>
      <c r="BN19" s="839"/>
      <c r="BO19" s="839"/>
      <c r="BP19" s="374"/>
      <c r="BQ19" s="839"/>
      <c r="BR19" s="840"/>
      <c r="BS19" s="840"/>
      <c r="BT19" s="840"/>
      <c r="BU19" s="840"/>
      <c r="BV19" s="840"/>
      <c r="BW19" s="840"/>
      <c r="BX19" s="840"/>
      <c r="BY19" s="840"/>
      <c r="BZ19" s="840"/>
      <c r="CA19" s="840"/>
      <c r="CB19" s="840"/>
      <c r="CC19" s="840"/>
      <c r="CD19" s="840"/>
      <c r="CE19" s="840"/>
      <c r="CF19" s="839"/>
      <c r="CG19" s="374"/>
      <c r="CH19" s="839"/>
      <c r="CI19" s="840"/>
      <c r="CJ19" s="840"/>
      <c r="CK19" s="840"/>
      <c r="CL19" s="840"/>
      <c r="CM19" s="840"/>
      <c r="CN19" s="840"/>
      <c r="CO19" s="840"/>
      <c r="CP19" s="840"/>
      <c r="CQ19" s="840"/>
      <c r="CR19" s="840"/>
      <c r="CS19" s="840"/>
      <c r="CT19" s="840"/>
      <c r="CU19" s="840"/>
      <c r="CV19" s="840"/>
      <c r="CW19" s="839"/>
      <c r="CX19" s="374"/>
      <c r="CY19" s="839"/>
      <c r="CZ19" s="839"/>
      <c r="DA19" s="839"/>
      <c r="DB19" s="839"/>
      <c r="DC19" s="839"/>
      <c r="DD19" s="839"/>
      <c r="DE19" s="839"/>
      <c r="DF19" s="839"/>
      <c r="DG19" s="839"/>
      <c r="DH19" s="839"/>
      <c r="DI19" s="839"/>
      <c r="DJ19" s="839"/>
      <c r="DK19" s="839"/>
      <c r="DL19" s="839"/>
      <c r="DM19" s="839"/>
      <c r="DN19" s="839"/>
      <c r="DO19" s="374"/>
      <c r="DP19" s="839"/>
      <c r="DQ19" s="840"/>
      <c r="DR19" s="840"/>
      <c r="DS19" s="840"/>
      <c r="DT19" s="840"/>
      <c r="DU19" s="840"/>
      <c r="DV19" s="840"/>
      <c r="DW19" s="840"/>
      <c r="DX19" s="840"/>
      <c r="DY19" s="840"/>
      <c r="DZ19" s="840"/>
      <c r="EA19" s="840"/>
      <c r="EB19" s="840"/>
      <c r="EC19" s="840"/>
      <c r="ED19" s="840"/>
      <c r="EE19" s="839"/>
      <c r="EF19" s="374"/>
      <c r="EG19" s="839"/>
      <c r="EH19" s="840"/>
      <c r="EI19" s="840"/>
      <c r="EJ19" s="840"/>
      <c r="EK19" s="840"/>
      <c r="EL19" s="840"/>
      <c r="EM19" s="840"/>
      <c r="EN19" s="840"/>
      <c r="EO19" s="840"/>
      <c r="EP19" s="840"/>
      <c r="EQ19" s="840"/>
      <c r="ER19" s="840"/>
      <c r="ES19" s="840"/>
      <c r="ET19" s="840"/>
      <c r="EU19" s="840"/>
      <c r="EV19" s="839"/>
      <c r="EW19" s="374"/>
    </row>
    <row r="20" spans="1:153" s="124" customFormat="1" ht="12.75" customHeight="1" x14ac:dyDescent="0.2">
      <c r="A20" s="850" t="s">
        <v>306</v>
      </c>
      <c r="B20" s="839"/>
      <c r="C20" s="839"/>
      <c r="D20" s="839"/>
      <c r="E20" s="839"/>
      <c r="F20" s="839"/>
      <c r="G20" s="839"/>
      <c r="H20" s="839"/>
      <c r="I20" s="893">
        <v>365</v>
      </c>
      <c r="J20" s="839"/>
      <c r="K20" s="839"/>
      <c r="L20" s="839"/>
      <c r="M20" s="839"/>
      <c r="N20" s="839"/>
      <c r="O20" s="839"/>
      <c r="P20" s="839"/>
      <c r="Q20" s="374"/>
      <c r="R20" s="839"/>
      <c r="S20" s="840"/>
      <c r="T20" s="840"/>
      <c r="U20" s="840"/>
      <c r="V20" s="840"/>
      <c r="W20" s="840"/>
      <c r="X20" s="840"/>
      <c r="Y20" s="840"/>
      <c r="Z20" s="840"/>
      <c r="AA20" s="840"/>
      <c r="AB20" s="840"/>
      <c r="AC20" s="840"/>
      <c r="AD20" s="840"/>
      <c r="AE20" s="840"/>
      <c r="AF20" s="840"/>
      <c r="AG20" s="839"/>
      <c r="AH20" s="374"/>
      <c r="AI20" s="839"/>
      <c r="AJ20" s="840"/>
      <c r="AK20" s="840"/>
      <c r="AL20" s="840"/>
      <c r="AM20" s="840"/>
      <c r="AN20" s="840"/>
      <c r="AO20" s="840"/>
      <c r="AP20" s="840"/>
      <c r="AQ20" s="840"/>
      <c r="AR20" s="840"/>
      <c r="AS20" s="840"/>
      <c r="AT20" s="840"/>
      <c r="AU20" s="840"/>
      <c r="AV20" s="840"/>
      <c r="AW20" s="840"/>
      <c r="AX20" s="839"/>
      <c r="AY20" s="374"/>
      <c r="AZ20" s="850" t="s">
        <v>306</v>
      </c>
      <c r="BA20" s="839"/>
      <c r="BB20" s="839"/>
      <c r="BC20" s="839"/>
      <c r="BD20" s="839"/>
      <c r="BE20" s="839"/>
      <c r="BF20" s="839"/>
      <c r="BG20" s="839"/>
      <c r="BH20" s="893">
        <v>365</v>
      </c>
      <c r="BI20" s="839"/>
      <c r="BJ20" s="839"/>
      <c r="BK20" s="839"/>
      <c r="BL20" s="839"/>
      <c r="BM20" s="839"/>
      <c r="BN20" s="839"/>
      <c r="BO20" s="839"/>
      <c r="BP20" s="374"/>
      <c r="BQ20" s="839"/>
      <c r="BR20" s="840"/>
      <c r="BS20" s="840"/>
      <c r="BT20" s="840"/>
      <c r="BU20" s="840"/>
      <c r="BV20" s="840"/>
      <c r="BW20" s="840"/>
      <c r="BX20" s="840"/>
      <c r="BY20" s="840"/>
      <c r="BZ20" s="840"/>
      <c r="CA20" s="840"/>
      <c r="CB20" s="840"/>
      <c r="CC20" s="840"/>
      <c r="CD20" s="840"/>
      <c r="CE20" s="840"/>
      <c r="CF20" s="839"/>
      <c r="CG20" s="374"/>
      <c r="CH20" s="839"/>
      <c r="CI20" s="840"/>
      <c r="CJ20" s="840"/>
      <c r="CK20" s="840"/>
      <c r="CL20" s="840"/>
      <c r="CM20" s="840"/>
      <c r="CN20" s="840"/>
      <c r="CO20" s="840"/>
      <c r="CP20" s="840"/>
      <c r="CQ20" s="840"/>
      <c r="CR20" s="840"/>
      <c r="CS20" s="840"/>
      <c r="CT20" s="840"/>
      <c r="CU20" s="840"/>
      <c r="CV20" s="840"/>
      <c r="CW20" s="839"/>
      <c r="CX20" s="374"/>
      <c r="CY20" s="850" t="s">
        <v>306</v>
      </c>
      <c r="CZ20" s="839"/>
      <c r="DA20" s="839"/>
      <c r="DB20" s="839"/>
      <c r="DC20" s="839"/>
      <c r="DD20" s="839"/>
      <c r="DE20" s="839"/>
      <c r="DF20" s="839"/>
      <c r="DG20" s="893">
        <v>365</v>
      </c>
      <c r="DH20" s="839"/>
      <c r="DI20" s="839"/>
      <c r="DJ20" s="839"/>
      <c r="DK20" s="839"/>
      <c r="DL20" s="839"/>
      <c r="DM20" s="839"/>
      <c r="DN20" s="839"/>
      <c r="DO20" s="374"/>
      <c r="DP20" s="839"/>
      <c r="DQ20" s="840"/>
      <c r="DR20" s="840"/>
      <c r="DS20" s="840"/>
      <c r="DT20" s="840"/>
      <c r="DU20" s="840"/>
      <c r="DV20" s="840"/>
      <c r="DW20" s="840"/>
      <c r="DX20" s="840"/>
      <c r="DY20" s="840"/>
      <c r="DZ20" s="840"/>
      <c r="EA20" s="840"/>
      <c r="EB20" s="840"/>
      <c r="EC20" s="840"/>
      <c r="ED20" s="840"/>
      <c r="EE20" s="839"/>
      <c r="EF20" s="374"/>
      <c r="EG20" s="839"/>
      <c r="EH20" s="840"/>
      <c r="EI20" s="840"/>
      <c r="EJ20" s="840"/>
      <c r="EK20" s="840"/>
      <c r="EL20" s="840"/>
      <c r="EM20" s="840"/>
      <c r="EN20" s="840"/>
      <c r="EO20" s="840"/>
      <c r="EP20" s="840"/>
      <c r="EQ20" s="840"/>
      <c r="ER20" s="840"/>
      <c r="ES20" s="840"/>
      <c r="ET20" s="840"/>
      <c r="EU20" s="840"/>
      <c r="EV20" s="839"/>
      <c r="EW20" s="374"/>
    </row>
    <row r="21" spans="1:153" s="124" customFormat="1" ht="12.75" customHeight="1" x14ac:dyDescent="0.2">
      <c r="A21" s="839"/>
      <c r="B21" s="839"/>
      <c r="C21" s="839"/>
      <c r="D21" s="839"/>
      <c r="E21" s="839"/>
      <c r="F21" s="839"/>
      <c r="G21" s="839"/>
      <c r="H21" s="839"/>
      <c r="I21" s="839"/>
      <c r="J21" s="839"/>
      <c r="K21" s="839"/>
      <c r="L21" s="839"/>
      <c r="M21" s="839"/>
      <c r="N21" s="839"/>
      <c r="O21" s="839"/>
      <c r="P21" s="839"/>
      <c r="Q21" s="374"/>
      <c r="R21" s="839"/>
      <c r="S21" s="840"/>
      <c r="T21" s="840"/>
      <c r="U21" s="840"/>
      <c r="V21" s="840"/>
      <c r="W21" s="840"/>
      <c r="X21" s="840"/>
      <c r="Y21" s="840"/>
      <c r="Z21" s="840"/>
      <c r="AA21" s="840"/>
      <c r="AB21" s="840"/>
      <c r="AC21" s="840"/>
      <c r="AD21" s="840"/>
      <c r="AE21" s="840"/>
      <c r="AF21" s="840"/>
      <c r="AG21" s="839"/>
      <c r="AH21" s="374"/>
      <c r="AI21" s="839"/>
      <c r="AJ21" s="840"/>
      <c r="AK21" s="840"/>
      <c r="AL21" s="840"/>
      <c r="AM21" s="840"/>
      <c r="AN21" s="840"/>
      <c r="AO21" s="840"/>
      <c r="AP21" s="840"/>
      <c r="AQ21" s="840"/>
      <c r="AR21" s="840"/>
      <c r="AS21" s="840"/>
      <c r="AT21" s="840"/>
      <c r="AU21" s="840"/>
      <c r="AV21" s="840"/>
      <c r="AW21" s="840"/>
      <c r="AX21" s="839"/>
      <c r="AY21" s="374"/>
      <c r="AZ21" s="839"/>
      <c r="BA21" s="839"/>
      <c r="BB21" s="839"/>
      <c r="BC21" s="839"/>
      <c r="BD21" s="839"/>
      <c r="BE21" s="839"/>
      <c r="BF21" s="839"/>
      <c r="BG21" s="839"/>
      <c r="BH21" s="839"/>
      <c r="BI21" s="839"/>
      <c r="BJ21" s="839"/>
      <c r="BK21" s="839"/>
      <c r="BL21" s="839"/>
      <c r="BM21" s="839"/>
      <c r="BN21" s="839"/>
      <c r="BO21" s="839"/>
      <c r="BP21" s="374"/>
      <c r="BQ21" s="839"/>
      <c r="BR21" s="840"/>
      <c r="BS21" s="840"/>
      <c r="BT21" s="840"/>
      <c r="BU21" s="840"/>
      <c r="BV21" s="840"/>
      <c r="BW21" s="840"/>
      <c r="BX21" s="840"/>
      <c r="BY21" s="840"/>
      <c r="BZ21" s="840"/>
      <c r="CA21" s="840"/>
      <c r="CB21" s="840"/>
      <c r="CC21" s="840"/>
      <c r="CD21" s="840"/>
      <c r="CE21" s="840"/>
      <c r="CF21" s="839"/>
      <c r="CG21" s="374"/>
      <c r="CH21" s="839"/>
      <c r="CI21" s="840"/>
      <c r="CJ21" s="840"/>
      <c r="CK21" s="840"/>
      <c r="CL21" s="840"/>
      <c r="CM21" s="840"/>
      <c r="CN21" s="840"/>
      <c r="CO21" s="840"/>
      <c r="CP21" s="840"/>
      <c r="CQ21" s="840"/>
      <c r="CR21" s="840"/>
      <c r="CS21" s="840"/>
      <c r="CT21" s="840"/>
      <c r="CU21" s="840"/>
      <c r="CV21" s="840"/>
      <c r="CW21" s="839"/>
      <c r="CX21" s="374"/>
      <c r="CY21" s="839"/>
      <c r="CZ21" s="839"/>
      <c r="DA21" s="839"/>
      <c r="DB21" s="839"/>
      <c r="DC21" s="839"/>
      <c r="DD21" s="839"/>
      <c r="DE21" s="839"/>
      <c r="DF21" s="839"/>
      <c r="DG21" s="839"/>
      <c r="DH21" s="839"/>
      <c r="DI21" s="839"/>
      <c r="DJ21" s="839"/>
      <c r="DK21" s="839"/>
      <c r="DL21" s="839"/>
      <c r="DM21" s="839"/>
      <c r="DN21" s="839"/>
      <c r="DO21" s="374"/>
      <c r="DP21" s="839"/>
      <c r="DQ21" s="840"/>
      <c r="DR21" s="840"/>
      <c r="DS21" s="840"/>
      <c r="DT21" s="840"/>
      <c r="DU21" s="840"/>
      <c r="DV21" s="840"/>
      <c r="DW21" s="840"/>
      <c r="DX21" s="840"/>
      <c r="DY21" s="840"/>
      <c r="DZ21" s="840"/>
      <c r="EA21" s="840"/>
      <c r="EB21" s="840"/>
      <c r="EC21" s="840"/>
      <c r="ED21" s="840"/>
      <c r="EE21" s="839"/>
      <c r="EF21" s="374"/>
      <c r="EG21" s="839"/>
      <c r="EH21" s="840"/>
      <c r="EI21" s="840"/>
      <c r="EJ21" s="840"/>
      <c r="EK21" s="840"/>
      <c r="EL21" s="840"/>
      <c r="EM21" s="840"/>
      <c r="EN21" s="840"/>
      <c r="EO21" s="840"/>
      <c r="EP21" s="840"/>
      <c r="EQ21" s="840"/>
      <c r="ER21" s="840"/>
      <c r="ES21" s="840"/>
      <c r="ET21" s="840"/>
      <c r="EU21" s="840"/>
      <c r="EV21" s="839"/>
      <c r="EW21" s="374"/>
    </row>
    <row r="22" spans="1:153" s="124" customFormat="1" ht="12.75" customHeight="1" x14ac:dyDescent="0.2">
      <c r="A22" s="895" t="str">
        <f>IF(AND(I7="Steel",I9="Yes",I11="Baseline Composition"), "Baseline Steel - Data sheet only is sufficient",
IF(I7="Steel", "Not Baseline - Please include data sheet and tensile test in normal condition and welded condition",
"For Front Hoop: please include data sheet and tensile test in welded condition / proof for solution heat treatment and aging per T3.10.4 below"))</f>
        <v>For Front Hoop: please include data sheet and tensile test in welded condition / proof for solution heat treatment and aging per T3.10.4 below</v>
      </c>
      <c r="B22" s="844"/>
      <c r="C22" s="844"/>
      <c r="D22" s="844"/>
      <c r="E22" s="844"/>
      <c r="F22" s="844"/>
      <c r="G22" s="844"/>
      <c r="H22" s="844"/>
      <c r="I22" s="844"/>
      <c r="J22" s="844"/>
      <c r="K22" s="844"/>
      <c r="L22" s="844"/>
      <c r="M22" s="844"/>
      <c r="N22" s="844"/>
      <c r="O22" s="844"/>
      <c r="P22" s="844"/>
      <c r="Q22" s="374"/>
      <c r="R22" s="855" t="s">
        <v>307</v>
      </c>
      <c r="S22" s="839"/>
      <c r="T22" s="839"/>
      <c r="U22" s="839"/>
      <c r="V22" s="839"/>
      <c r="W22" s="839"/>
      <c r="X22" s="839"/>
      <c r="Y22" s="839"/>
      <c r="Z22" s="839"/>
      <c r="AA22" s="839"/>
      <c r="AB22" s="839"/>
      <c r="AC22" s="839"/>
      <c r="AD22" s="839"/>
      <c r="AE22" s="839"/>
      <c r="AF22" s="839"/>
      <c r="AG22" s="839"/>
      <c r="AH22" s="374"/>
      <c r="AI22" s="855" t="s">
        <v>307</v>
      </c>
      <c r="AJ22" s="839"/>
      <c r="AK22" s="839"/>
      <c r="AL22" s="839"/>
      <c r="AM22" s="839"/>
      <c r="AN22" s="839"/>
      <c r="AO22" s="839"/>
      <c r="AP22" s="839"/>
      <c r="AQ22" s="839"/>
      <c r="AR22" s="839"/>
      <c r="AS22" s="839"/>
      <c r="AT22" s="839"/>
      <c r="AU22" s="839"/>
      <c r="AV22" s="839"/>
      <c r="AW22" s="839"/>
      <c r="AX22" s="839"/>
      <c r="AY22" s="374"/>
      <c r="AZ22" s="895" t="str">
        <f>IF(AND(BH7="Steel",BH9="Yes",BH11="Baseline Composition"), "Baseline Steel - Data sheet only is sufficient",
IF(BH7="Steel", "Not Baseline - Please include data sheet and tensile test in normal condition and welded condition",
"For Front Hoop: please include data sheet and tensile test in welded condition / proof for solution heat treatment and aging per T3.10.4 below"))</f>
        <v>For Front Hoop: please include data sheet and tensile test in welded condition / proof for solution heat treatment and aging per T3.10.4 below</v>
      </c>
      <c r="BA22" s="844"/>
      <c r="BB22" s="844"/>
      <c r="BC22" s="844"/>
      <c r="BD22" s="844"/>
      <c r="BE22" s="844"/>
      <c r="BF22" s="844"/>
      <c r="BG22" s="844"/>
      <c r="BH22" s="844"/>
      <c r="BI22" s="844"/>
      <c r="BJ22" s="844"/>
      <c r="BK22" s="844"/>
      <c r="BL22" s="844"/>
      <c r="BM22" s="844"/>
      <c r="BN22" s="844"/>
      <c r="BO22" s="844"/>
      <c r="BP22" s="374"/>
      <c r="BQ22" s="855" t="s">
        <v>307</v>
      </c>
      <c r="BR22" s="839"/>
      <c r="BS22" s="839"/>
      <c r="BT22" s="839"/>
      <c r="BU22" s="839"/>
      <c r="BV22" s="839"/>
      <c r="BW22" s="839"/>
      <c r="BX22" s="839"/>
      <c r="BY22" s="839"/>
      <c r="BZ22" s="839"/>
      <c r="CA22" s="839"/>
      <c r="CB22" s="839"/>
      <c r="CC22" s="839"/>
      <c r="CD22" s="839"/>
      <c r="CE22" s="839"/>
      <c r="CF22" s="839"/>
      <c r="CG22" s="374"/>
      <c r="CH22" s="855" t="s">
        <v>307</v>
      </c>
      <c r="CI22" s="839"/>
      <c r="CJ22" s="839"/>
      <c r="CK22" s="839"/>
      <c r="CL22" s="839"/>
      <c r="CM22" s="839"/>
      <c r="CN22" s="839"/>
      <c r="CO22" s="839"/>
      <c r="CP22" s="839"/>
      <c r="CQ22" s="839"/>
      <c r="CR22" s="839"/>
      <c r="CS22" s="839"/>
      <c r="CT22" s="839"/>
      <c r="CU22" s="839"/>
      <c r="CV22" s="839"/>
      <c r="CW22" s="839"/>
      <c r="CX22" s="374"/>
      <c r="CY22" s="895" t="str">
        <f>IF(AND(DG7="Steel",DG9="Yes",DG11="Baseline Composition"), "Baseline Steel - Data sheet only is sufficient",
IF(DG7="Steel", "Not Baseline - Please include data sheet and tensile test in normal condition and welded condition",
"For Front Hoop: please include data sheet and tensile test in welded condition / proof for solution heat treatment and aging per T3.10.4 below"))</f>
        <v>Baseline Steel - Data sheet only is sufficient</v>
      </c>
      <c r="CZ22" s="844"/>
      <c r="DA22" s="844"/>
      <c r="DB22" s="844"/>
      <c r="DC22" s="844"/>
      <c r="DD22" s="844"/>
      <c r="DE22" s="844"/>
      <c r="DF22" s="844"/>
      <c r="DG22" s="844"/>
      <c r="DH22" s="844"/>
      <c r="DI22" s="844"/>
      <c r="DJ22" s="844"/>
      <c r="DK22" s="844"/>
      <c r="DL22" s="844"/>
      <c r="DM22" s="844"/>
      <c r="DN22" s="844"/>
      <c r="DO22" s="374"/>
      <c r="DP22" s="855" t="s">
        <v>307</v>
      </c>
      <c r="DQ22" s="839"/>
      <c r="DR22" s="839"/>
      <c r="DS22" s="839"/>
      <c r="DT22" s="839"/>
      <c r="DU22" s="839"/>
      <c r="DV22" s="839"/>
      <c r="DW22" s="839"/>
      <c r="DX22" s="839"/>
      <c r="DY22" s="839"/>
      <c r="DZ22" s="839"/>
      <c r="EA22" s="839"/>
      <c r="EB22" s="839"/>
      <c r="EC22" s="839"/>
      <c r="ED22" s="839"/>
      <c r="EE22" s="839"/>
      <c r="EF22" s="374"/>
      <c r="EG22" s="855" t="s">
        <v>307</v>
      </c>
      <c r="EH22" s="839"/>
      <c r="EI22" s="839"/>
      <c r="EJ22" s="839"/>
      <c r="EK22" s="839"/>
      <c r="EL22" s="839"/>
      <c r="EM22" s="839"/>
      <c r="EN22" s="839"/>
      <c r="EO22" s="839"/>
      <c r="EP22" s="839"/>
      <c r="EQ22" s="839"/>
      <c r="ER22" s="839"/>
      <c r="ES22" s="839"/>
      <c r="ET22" s="839"/>
      <c r="EU22" s="839"/>
      <c r="EV22" s="839"/>
      <c r="EW22" s="374"/>
    </row>
    <row r="23" spans="1:153" s="124" customFormat="1" ht="12.75" customHeight="1" x14ac:dyDescent="0.2">
      <c r="A23" s="844"/>
      <c r="B23" s="844"/>
      <c r="C23" s="844"/>
      <c r="D23" s="844"/>
      <c r="E23" s="844"/>
      <c r="F23" s="844"/>
      <c r="G23" s="844"/>
      <c r="H23" s="844"/>
      <c r="I23" s="844"/>
      <c r="J23" s="844"/>
      <c r="K23" s="844"/>
      <c r="L23" s="844"/>
      <c r="M23" s="844"/>
      <c r="N23" s="844"/>
      <c r="O23" s="844"/>
      <c r="P23" s="844"/>
      <c r="Q23" s="374"/>
      <c r="R23" s="839"/>
      <c r="S23" s="839"/>
      <c r="T23" s="839"/>
      <c r="U23" s="839"/>
      <c r="V23" s="839"/>
      <c r="W23" s="839"/>
      <c r="X23" s="839"/>
      <c r="Y23" s="839"/>
      <c r="Z23" s="839"/>
      <c r="AA23" s="839"/>
      <c r="AB23" s="839"/>
      <c r="AC23" s="839"/>
      <c r="AD23" s="839"/>
      <c r="AE23" s="839"/>
      <c r="AF23" s="839"/>
      <c r="AG23" s="839"/>
      <c r="AH23" s="374"/>
      <c r="AI23" s="839"/>
      <c r="AJ23" s="839"/>
      <c r="AK23" s="839"/>
      <c r="AL23" s="839"/>
      <c r="AM23" s="839"/>
      <c r="AN23" s="839"/>
      <c r="AO23" s="839"/>
      <c r="AP23" s="839"/>
      <c r="AQ23" s="839"/>
      <c r="AR23" s="839"/>
      <c r="AS23" s="839"/>
      <c r="AT23" s="839"/>
      <c r="AU23" s="839"/>
      <c r="AV23" s="839"/>
      <c r="AW23" s="839"/>
      <c r="AX23" s="839"/>
      <c r="AY23" s="374"/>
      <c r="AZ23" s="844"/>
      <c r="BA23" s="844"/>
      <c r="BB23" s="844"/>
      <c r="BC23" s="844"/>
      <c r="BD23" s="844"/>
      <c r="BE23" s="844"/>
      <c r="BF23" s="844"/>
      <c r="BG23" s="844"/>
      <c r="BH23" s="844"/>
      <c r="BI23" s="844"/>
      <c r="BJ23" s="844"/>
      <c r="BK23" s="844"/>
      <c r="BL23" s="844"/>
      <c r="BM23" s="844"/>
      <c r="BN23" s="844"/>
      <c r="BO23" s="844"/>
      <c r="BP23" s="374"/>
      <c r="BQ23" s="839"/>
      <c r="BR23" s="839"/>
      <c r="BS23" s="839"/>
      <c r="BT23" s="839"/>
      <c r="BU23" s="839"/>
      <c r="BV23" s="839"/>
      <c r="BW23" s="839"/>
      <c r="BX23" s="839"/>
      <c r="BY23" s="839"/>
      <c r="BZ23" s="839"/>
      <c r="CA23" s="839"/>
      <c r="CB23" s="839"/>
      <c r="CC23" s="839"/>
      <c r="CD23" s="839"/>
      <c r="CE23" s="839"/>
      <c r="CF23" s="839"/>
      <c r="CG23" s="374"/>
      <c r="CH23" s="839"/>
      <c r="CI23" s="839"/>
      <c r="CJ23" s="839"/>
      <c r="CK23" s="839"/>
      <c r="CL23" s="839"/>
      <c r="CM23" s="839"/>
      <c r="CN23" s="839"/>
      <c r="CO23" s="839"/>
      <c r="CP23" s="839"/>
      <c r="CQ23" s="839"/>
      <c r="CR23" s="839"/>
      <c r="CS23" s="839"/>
      <c r="CT23" s="839"/>
      <c r="CU23" s="839"/>
      <c r="CV23" s="839"/>
      <c r="CW23" s="839"/>
      <c r="CX23" s="374"/>
      <c r="CY23" s="844"/>
      <c r="CZ23" s="844"/>
      <c r="DA23" s="844"/>
      <c r="DB23" s="844"/>
      <c r="DC23" s="844"/>
      <c r="DD23" s="844"/>
      <c r="DE23" s="844"/>
      <c r="DF23" s="844"/>
      <c r="DG23" s="844"/>
      <c r="DH23" s="844"/>
      <c r="DI23" s="844"/>
      <c r="DJ23" s="844"/>
      <c r="DK23" s="844"/>
      <c r="DL23" s="844"/>
      <c r="DM23" s="844"/>
      <c r="DN23" s="844"/>
      <c r="DO23" s="374"/>
      <c r="DP23" s="839"/>
      <c r="DQ23" s="839"/>
      <c r="DR23" s="839"/>
      <c r="DS23" s="839"/>
      <c r="DT23" s="839"/>
      <c r="DU23" s="839"/>
      <c r="DV23" s="839"/>
      <c r="DW23" s="839"/>
      <c r="DX23" s="839"/>
      <c r="DY23" s="839"/>
      <c r="DZ23" s="839"/>
      <c r="EA23" s="839"/>
      <c r="EB23" s="839"/>
      <c r="EC23" s="839"/>
      <c r="ED23" s="839"/>
      <c r="EE23" s="839"/>
      <c r="EF23" s="374"/>
      <c r="EG23" s="839"/>
      <c r="EH23" s="839"/>
      <c r="EI23" s="839"/>
      <c r="EJ23" s="839"/>
      <c r="EK23" s="839"/>
      <c r="EL23" s="839"/>
      <c r="EM23" s="839"/>
      <c r="EN23" s="839"/>
      <c r="EO23" s="839"/>
      <c r="EP23" s="839"/>
      <c r="EQ23" s="839"/>
      <c r="ER23" s="839"/>
      <c r="ES23" s="839"/>
      <c r="ET23" s="839"/>
      <c r="EU23" s="839"/>
      <c r="EV23" s="839"/>
      <c r="EW23" s="374"/>
    </row>
    <row r="24" spans="1:153" s="124" customFormat="1" ht="12.75" customHeight="1" x14ac:dyDescent="0.2">
      <c r="A24" s="855" t="s">
        <v>308</v>
      </c>
      <c r="B24" s="840"/>
      <c r="C24" s="840"/>
      <c r="D24" s="840"/>
      <c r="E24" s="840"/>
      <c r="F24" s="840"/>
      <c r="G24" s="840"/>
      <c r="H24" s="840"/>
      <c r="I24" s="840"/>
      <c r="J24" s="840"/>
      <c r="K24" s="840"/>
      <c r="L24" s="840"/>
      <c r="M24" s="840"/>
      <c r="N24" s="840"/>
      <c r="O24" s="840"/>
      <c r="P24" s="839"/>
      <c r="Q24" s="374"/>
      <c r="R24" s="857" t="s">
        <v>309</v>
      </c>
      <c r="S24" s="839"/>
      <c r="T24" s="839"/>
      <c r="U24" s="839"/>
      <c r="V24" s="839"/>
      <c r="W24" s="858">
        <v>2.5000000000000001E-2</v>
      </c>
      <c r="X24" s="846"/>
      <c r="Y24" s="846"/>
      <c r="Z24" s="857" t="s">
        <v>310</v>
      </c>
      <c r="AA24" s="839"/>
      <c r="AB24" s="839"/>
      <c r="AC24" s="839"/>
      <c r="AD24" s="839"/>
      <c r="AE24" s="859">
        <f>IF(AD32=AE32,AF32,(AG32-AF32)/(AE32-AD32)*(W24-AD32)+AF32)</f>
        <v>17.5</v>
      </c>
      <c r="AF24" s="860"/>
      <c r="AG24" s="860"/>
      <c r="AH24" s="374"/>
      <c r="AI24" s="857" t="s">
        <v>309</v>
      </c>
      <c r="AJ24" s="839"/>
      <c r="AK24" s="839"/>
      <c r="AL24" s="839"/>
      <c r="AM24" s="839"/>
      <c r="AN24" s="858">
        <v>2.5000000000000001E-2</v>
      </c>
      <c r="AO24" s="846"/>
      <c r="AP24" s="846"/>
      <c r="AQ24" s="857" t="s">
        <v>310</v>
      </c>
      <c r="AR24" s="839"/>
      <c r="AS24" s="839"/>
      <c r="AT24" s="839"/>
      <c r="AU24" s="839"/>
      <c r="AV24" s="859">
        <f>IF(AU32=AV32,AW32,(AX32-AW32)/(AV32-AU32)*(AN24-AU32)+AW32)</f>
        <v>17.5</v>
      </c>
      <c r="AW24" s="860"/>
      <c r="AX24" s="860"/>
      <c r="AY24" s="374"/>
      <c r="AZ24" s="855" t="s">
        <v>308</v>
      </c>
      <c r="BA24" s="840"/>
      <c r="BB24" s="840"/>
      <c r="BC24" s="840"/>
      <c r="BD24" s="840"/>
      <c r="BE24" s="840"/>
      <c r="BF24" s="840"/>
      <c r="BG24" s="840"/>
      <c r="BH24" s="840"/>
      <c r="BI24" s="840"/>
      <c r="BJ24" s="840"/>
      <c r="BK24" s="840"/>
      <c r="BL24" s="840"/>
      <c r="BM24" s="840"/>
      <c r="BN24" s="840"/>
      <c r="BO24" s="839"/>
      <c r="BP24" s="374"/>
      <c r="BQ24" s="857" t="s">
        <v>309</v>
      </c>
      <c r="BR24" s="839"/>
      <c r="BS24" s="839"/>
      <c r="BT24" s="839"/>
      <c r="BU24" s="839"/>
      <c r="BV24" s="858">
        <v>2.5000000000000001E-2</v>
      </c>
      <c r="BW24" s="846"/>
      <c r="BX24" s="846"/>
      <c r="BY24" s="857" t="s">
        <v>310</v>
      </c>
      <c r="BZ24" s="839"/>
      <c r="CA24" s="839"/>
      <c r="CB24" s="839"/>
      <c r="CC24" s="839"/>
      <c r="CD24" s="859">
        <f>IF(CC32=CD32,CE32,(CF32-CE32)/(CD32-CC32)*(BV24-CC32)+CE32)</f>
        <v>0</v>
      </c>
      <c r="CE24" s="860"/>
      <c r="CF24" s="860"/>
      <c r="CG24" s="374"/>
      <c r="CH24" s="857" t="s">
        <v>309</v>
      </c>
      <c r="CI24" s="839"/>
      <c r="CJ24" s="839"/>
      <c r="CK24" s="839"/>
      <c r="CL24" s="839"/>
      <c r="CM24" s="858">
        <v>2.5000000000000001E-2</v>
      </c>
      <c r="CN24" s="846"/>
      <c r="CO24" s="846"/>
      <c r="CP24" s="857" t="s">
        <v>310</v>
      </c>
      <c r="CQ24" s="839"/>
      <c r="CR24" s="839"/>
      <c r="CS24" s="839"/>
      <c r="CT24" s="839"/>
      <c r="CU24" s="859">
        <f>IF(CT32=CU32,CV32,(CW32-CV32)/(CU32-CT32)*(CM24-CT32)+CV32)</f>
        <v>0</v>
      </c>
      <c r="CV24" s="860"/>
      <c r="CW24" s="860"/>
      <c r="CX24" s="374"/>
      <c r="CY24" s="855" t="s">
        <v>308</v>
      </c>
      <c r="CZ24" s="840"/>
      <c r="DA24" s="840"/>
      <c r="DB24" s="840"/>
      <c r="DC24" s="840"/>
      <c r="DD24" s="840"/>
      <c r="DE24" s="840"/>
      <c r="DF24" s="840"/>
      <c r="DG24" s="840"/>
      <c r="DH24" s="840"/>
      <c r="DI24" s="840"/>
      <c r="DJ24" s="840"/>
      <c r="DK24" s="840"/>
      <c r="DL24" s="840"/>
      <c r="DM24" s="840"/>
      <c r="DN24" s="839"/>
      <c r="DO24" s="374"/>
      <c r="DP24" s="857" t="s">
        <v>309</v>
      </c>
      <c r="DQ24" s="839"/>
      <c r="DR24" s="839"/>
      <c r="DS24" s="839"/>
      <c r="DT24" s="839"/>
      <c r="DU24" s="858">
        <v>2.5000000000000001E-2</v>
      </c>
      <c r="DV24" s="846"/>
      <c r="DW24" s="846"/>
      <c r="DX24" s="857" t="s">
        <v>310</v>
      </c>
      <c r="DY24" s="839"/>
      <c r="DZ24" s="839"/>
      <c r="EA24" s="839"/>
      <c r="EB24" s="839"/>
      <c r="EC24" s="859">
        <f>IF(EB32=EC32,ED32,(EE32-ED32)/(EC32-EB32)*(DU24-EB32)+ED32)</f>
        <v>0</v>
      </c>
      <c r="ED24" s="860"/>
      <c r="EE24" s="860"/>
      <c r="EF24" s="374"/>
      <c r="EG24" s="857" t="s">
        <v>309</v>
      </c>
      <c r="EH24" s="839"/>
      <c r="EI24" s="839"/>
      <c r="EJ24" s="839"/>
      <c r="EK24" s="839"/>
      <c r="EL24" s="858">
        <v>2.5000000000000001E-2</v>
      </c>
      <c r="EM24" s="846"/>
      <c r="EN24" s="846"/>
      <c r="EO24" s="857" t="s">
        <v>310</v>
      </c>
      <c r="EP24" s="839"/>
      <c r="EQ24" s="839"/>
      <c r="ER24" s="839"/>
      <c r="ES24" s="839"/>
      <c r="ET24" s="859">
        <f>IF(ES32=ET32,EU32,(EV32-EU32)/(ET32-ES32)*(EL24-ES32)+EU32)</f>
        <v>0</v>
      </c>
      <c r="EU24" s="860"/>
      <c r="EV24" s="860"/>
      <c r="EW24" s="374"/>
    </row>
    <row r="25" spans="1:153" s="124" customFormat="1" ht="12.75" customHeight="1" x14ac:dyDescent="0.2">
      <c r="A25" s="856"/>
      <c r="B25" s="856"/>
      <c r="C25" s="856"/>
      <c r="D25" s="856"/>
      <c r="E25" s="856"/>
      <c r="F25" s="856"/>
      <c r="G25" s="856"/>
      <c r="H25" s="856"/>
      <c r="I25" s="856"/>
      <c r="J25" s="856"/>
      <c r="K25" s="856"/>
      <c r="L25" s="856"/>
      <c r="M25" s="856"/>
      <c r="N25" s="856"/>
      <c r="O25" s="856"/>
      <c r="P25" s="856"/>
      <c r="Q25" s="374"/>
      <c r="R25" s="857" t="s">
        <v>311</v>
      </c>
      <c r="S25" s="839"/>
      <c r="T25" s="839"/>
      <c r="U25" s="839"/>
      <c r="V25" s="839"/>
      <c r="W25" s="858">
        <v>0.1</v>
      </c>
      <c r="X25" s="846"/>
      <c r="Y25" s="846"/>
      <c r="Z25" s="857" t="s">
        <v>312</v>
      </c>
      <c r="AA25" s="839"/>
      <c r="AB25" s="839"/>
      <c r="AC25" s="839"/>
      <c r="AD25" s="839"/>
      <c r="AE25" s="859">
        <f>IF(AD33=AE33,AF33,(AG33-AF33)/(AE33-AD33)*(W25-AD33)+AF33)</f>
        <v>70</v>
      </c>
      <c r="AF25" s="860"/>
      <c r="AG25" s="860"/>
      <c r="AH25" s="374"/>
      <c r="AI25" s="857" t="s">
        <v>311</v>
      </c>
      <c r="AJ25" s="839"/>
      <c r="AK25" s="839"/>
      <c r="AL25" s="839"/>
      <c r="AM25" s="839"/>
      <c r="AN25" s="858">
        <v>0.1</v>
      </c>
      <c r="AO25" s="846"/>
      <c r="AP25" s="846"/>
      <c r="AQ25" s="857" t="s">
        <v>312</v>
      </c>
      <c r="AR25" s="839"/>
      <c r="AS25" s="839"/>
      <c r="AT25" s="839"/>
      <c r="AU25" s="839"/>
      <c r="AV25" s="859">
        <f>IF(AU33=AV33,AW33,(AX33-AW33)/(AV33-AU33)*(AN25-AU33)+AW33)</f>
        <v>70</v>
      </c>
      <c r="AW25" s="860"/>
      <c r="AX25" s="860"/>
      <c r="AY25" s="374"/>
      <c r="AZ25" s="839"/>
      <c r="BA25" s="839"/>
      <c r="BB25" s="839"/>
      <c r="BC25" s="839"/>
      <c r="BD25" s="839"/>
      <c r="BE25" s="839"/>
      <c r="BF25" s="839"/>
      <c r="BG25" s="839"/>
      <c r="BH25" s="839"/>
      <c r="BI25" s="839"/>
      <c r="BJ25" s="839"/>
      <c r="BK25" s="839"/>
      <c r="BL25" s="839"/>
      <c r="BM25" s="839"/>
      <c r="BN25" s="839"/>
      <c r="BO25" s="839"/>
      <c r="BP25" s="374"/>
      <c r="BQ25" s="857" t="s">
        <v>311</v>
      </c>
      <c r="BR25" s="839"/>
      <c r="BS25" s="839"/>
      <c r="BT25" s="839"/>
      <c r="BU25" s="839"/>
      <c r="BV25" s="858">
        <v>0.1</v>
      </c>
      <c r="BW25" s="846"/>
      <c r="BX25" s="846"/>
      <c r="BY25" s="857" t="s">
        <v>312</v>
      </c>
      <c r="BZ25" s="839"/>
      <c r="CA25" s="839"/>
      <c r="CB25" s="839"/>
      <c r="CC25" s="839"/>
      <c r="CD25" s="859">
        <f>IF(CC33=CD33,CE33,(CF33-CE33)/(CD33-CC33)*(BV25-CC33)+CE33)</f>
        <v>0</v>
      </c>
      <c r="CE25" s="860"/>
      <c r="CF25" s="860"/>
      <c r="CG25" s="374"/>
      <c r="CH25" s="857" t="s">
        <v>311</v>
      </c>
      <c r="CI25" s="839"/>
      <c r="CJ25" s="839"/>
      <c r="CK25" s="839"/>
      <c r="CL25" s="839"/>
      <c r="CM25" s="858">
        <v>0.1</v>
      </c>
      <c r="CN25" s="846"/>
      <c r="CO25" s="846"/>
      <c r="CP25" s="857" t="s">
        <v>312</v>
      </c>
      <c r="CQ25" s="839"/>
      <c r="CR25" s="839"/>
      <c r="CS25" s="839"/>
      <c r="CT25" s="839"/>
      <c r="CU25" s="859">
        <f>IF(CT33=CU33,CV33,(CW33-CV33)/(CU33-CT33)*(CM25-CT33)+CV33)</f>
        <v>0</v>
      </c>
      <c r="CV25" s="860"/>
      <c r="CW25" s="860"/>
      <c r="CX25" s="374"/>
      <c r="CY25" s="839"/>
      <c r="CZ25" s="839"/>
      <c r="DA25" s="839"/>
      <c r="DB25" s="839"/>
      <c r="DC25" s="839"/>
      <c r="DD25" s="839"/>
      <c r="DE25" s="839"/>
      <c r="DF25" s="839"/>
      <c r="DG25" s="839"/>
      <c r="DH25" s="839"/>
      <c r="DI25" s="839"/>
      <c r="DJ25" s="839"/>
      <c r="DK25" s="839"/>
      <c r="DL25" s="839"/>
      <c r="DM25" s="839"/>
      <c r="DN25" s="839"/>
      <c r="DO25" s="374"/>
      <c r="DP25" s="857" t="s">
        <v>311</v>
      </c>
      <c r="DQ25" s="839"/>
      <c r="DR25" s="839"/>
      <c r="DS25" s="839"/>
      <c r="DT25" s="839"/>
      <c r="DU25" s="858">
        <v>0.1</v>
      </c>
      <c r="DV25" s="846"/>
      <c r="DW25" s="846"/>
      <c r="DX25" s="857" t="s">
        <v>312</v>
      </c>
      <c r="DY25" s="839"/>
      <c r="DZ25" s="839"/>
      <c r="EA25" s="839"/>
      <c r="EB25" s="839"/>
      <c r="EC25" s="859">
        <f>IF(EB33=EC33,ED33,(EE33-ED33)/(EC33-EB33)*(DU25-EB33)+ED33)</f>
        <v>0</v>
      </c>
      <c r="ED25" s="860"/>
      <c r="EE25" s="860"/>
      <c r="EF25" s="374"/>
      <c r="EG25" s="857" t="s">
        <v>311</v>
      </c>
      <c r="EH25" s="839"/>
      <c r="EI25" s="839"/>
      <c r="EJ25" s="839"/>
      <c r="EK25" s="839"/>
      <c r="EL25" s="858">
        <v>0.1</v>
      </c>
      <c r="EM25" s="846"/>
      <c r="EN25" s="846"/>
      <c r="EO25" s="857" t="s">
        <v>312</v>
      </c>
      <c r="EP25" s="839"/>
      <c r="EQ25" s="839"/>
      <c r="ER25" s="839"/>
      <c r="ES25" s="839"/>
      <c r="ET25" s="859">
        <f>IF(ES33=ET33,EU33,(EV33-EU33)/(ET33-ES33)*(EL25-ES33)+EU33)</f>
        <v>0</v>
      </c>
      <c r="EU25" s="860"/>
      <c r="EV25" s="860"/>
      <c r="EW25" s="374"/>
    </row>
    <row r="26" spans="1:153" s="124" customFormat="1" ht="12.75" customHeight="1" x14ac:dyDescent="0.2">
      <c r="A26" s="325" t="s">
        <v>313</v>
      </c>
      <c r="B26" s="326"/>
      <c r="C26" s="326"/>
      <c r="D26" s="326"/>
      <c r="E26" s="326"/>
      <c r="F26" s="326"/>
      <c r="G26" s="326"/>
      <c r="H26" s="326"/>
      <c r="I26" s="326"/>
      <c r="J26" s="326"/>
      <c r="K26" s="326"/>
      <c r="L26" s="326"/>
      <c r="M26" s="326"/>
      <c r="N26" s="326"/>
      <c r="O26" s="326"/>
      <c r="P26" s="327"/>
      <c r="Q26" s="374"/>
      <c r="R26" s="864" t="s">
        <v>314</v>
      </c>
      <c r="S26" s="839"/>
      <c r="T26" s="839"/>
      <c r="U26" s="839"/>
      <c r="V26" s="839"/>
      <c r="W26" s="861">
        <f>(AE25-AE24)/(W25-W24)*100</f>
        <v>69999.999999999985</v>
      </c>
      <c r="X26" s="862"/>
      <c r="Y26" s="862"/>
      <c r="Z26" s="857" t="s">
        <v>315</v>
      </c>
      <c r="AA26" s="839"/>
      <c r="AB26" s="839"/>
      <c r="AC26" s="839"/>
      <c r="AD26" s="839"/>
      <c r="AE26" s="859">
        <f>(AG34-AF34)/(AE34-AD34)*(0.2-AD34)+AF34</f>
        <v>260.60638249641318</v>
      </c>
      <c r="AF26" s="860"/>
      <c r="AG26" s="860"/>
      <c r="AH26" s="374"/>
      <c r="AI26" s="864" t="s">
        <v>314</v>
      </c>
      <c r="AJ26" s="839"/>
      <c r="AK26" s="839"/>
      <c r="AL26" s="839"/>
      <c r="AM26" s="839"/>
      <c r="AN26" s="861">
        <f>(AV25-AV24)/(AN25-AN24)*100</f>
        <v>69999.999999999985</v>
      </c>
      <c r="AO26" s="862"/>
      <c r="AP26" s="862"/>
      <c r="AQ26" s="857" t="s">
        <v>315</v>
      </c>
      <c r="AR26" s="839"/>
      <c r="AS26" s="839"/>
      <c r="AT26" s="839"/>
      <c r="AU26" s="839"/>
      <c r="AV26" s="859">
        <f>(AX34-AW34)/(AV34-AU34)*(0.2-AU34)+AW34</f>
        <v>260.60638249641318</v>
      </c>
      <c r="AW26" s="860"/>
      <c r="AX26" s="860"/>
      <c r="AY26" s="374"/>
      <c r="AZ26" s="325" t="s">
        <v>313</v>
      </c>
      <c r="BA26" s="326"/>
      <c r="BB26" s="326"/>
      <c r="BC26" s="326"/>
      <c r="BD26" s="326"/>
      <c r="BE26" s="326"/>
      <c r="BF26" s="326"/>
      <c r="BG26" s="326"/>
      <c r="BH26" s="326"/>
      <c r="BI26" s="326"/>
      <c r="BJ26" s="326"/>
      <c r="BK26" s="326"/>
      <c r="BL26" s="326"/>
      <c r="BM26" s="326"/>
      <c r="BN26" s="326"/>
      <c r="BO26" s="327"/>
      <c r="BP26" s="374"/>
      <c r="BQ26" s="864" t="s">
        <v>314</v>
      </c>
      <c r="BR26" s="839"/>
      <c r="BS26" s="839"/>
      <c r="BT26" s="839"/>
      <c r="BU26" s="839"/>
      <c r="BV26" s="861">
        <f>(CD25-CD24)/(BV25-BV24)*100</f>
        <v>0</v>
      </c>
      <c r="BW26" s="862"/>
      <c r="BX26" s="862"/>
      <c r="BY26" s="857" t="s">
        <v>315</v>
      </c>
      <c r="BZ26" s="839"/>
      <c r="CA26" s="839"/>
      <c r="CB26" s="839"/>
      <c r="CC26" s="839"/>
      <c r="CD26" s="859" t="e">
        <f>(CF34-CE34)/(CD34-CC34)*(0.2-CC34)+CE34</f>
        <v>#DIV/0!</v>
      </c>
      <c r="CE26" s="860"/>
      <c r="CF26" s="860"/>
      <c r="CG26" s="374"/>
      <c r="CH26" s="864" t="s">
        <v>314</v>
      </c>
      <c r="CI26" s="839"/>
      <c r="CJ26" s="839"/>
      <c r="CK26" s="839"/>
      <c r="CL26" s="839"/>
      <c r="CM26" s="861">
        <f>(CU25-CU24)/(CM25-CM24)*100</f>
        <v>0</v>
      </c>
      <c r="CN26" s="862"/>
      <c r="CO26" s="862"/>
      <c r="CP26" s="857" t="s">
        <v>315</v>
      </c>
      <c r="CQ26" s="839"/>
      <c r="CR26" s="839"/>
      <c r="CS26" s="839"/>
      <c r="CT26" s="839"/>
      <c r="CU26" s="859" t="e">
        <f>(CW34-CV34)/(CU34-CT34)*(0.2-CT34)+CV34</f>
        <v>#DIV/0!</v>
      </c>
      <c r="CV26" s="860"/>
      <c r="CW26" s="860"/>
      <c r="CX26" s="374"/>
      <c r="CY26" s="325" t="s">
        <v>313</v>
      </c>
      <c r="CZ26" s="326"/>
      <c r="DA26" s="326"/>
      <c r="DB26" s="326"/>
      <c r="DC26" s="326"/>
      <c r="DD26" s="326"/>
      <c r="DE26" s="326"/>
      <c r="DF26" s="326"/>
      <c r="DG26" s="326"/>
      <c r="DH26" s="326"/>
      <c r="DI26" s="326"/>
      <c r="DJ26" s="326"/>
      <c r="DK26" s="326"/>
      <c r="DL26" s="326"/>
      <c r="DM26" s="326"/>
      <c r="DN26" s="327"/>
      <c r="DO26" s="374"/>
      <c r="DP26" s="864" t="s">
        <v>314</v>
      </c>
      <c r="DQ26" s="839"/>
      <c r="DR26" s="839"/>
      <c r="DS26" s="839"/>
      <c r="DT26" s="839"/>
      <c r="DU26" s="861">
        <f>(EC25-EC24)/(DU25-DU24)*100</f>
        <v>0</v>
      </c>
      <c r="DV26" s="862"/>
      <c r="DW26" s="862"/>
      <c r="DX26" s="857" t="s">
        <v>315</v>
      </c>
      <c r="DY26" s="839"/>
      <c r="DZ26" s="839"/>
      <c r="EA26" s="839"/>
      <c r="EB26" s="839"/>
      <c r="EC26" s="859" t="e">
        <f>(EE34-ED34)/(EC34-EB34)*(0.2-EB34)+ED34</f>
        <v>#DIV/0!</v>
      </c>
      <c r="ED26" s="860"/>
      <c r="EE26" s="860"/>
      <c r="EF26" s="374"/>
      <c r="EG26" s="864" t="s">
        <v>314</v>
      </c>
      <c r="EH26" s="839"/>
      <c r="EI26" s="839"/>
      <c r="EJ26" s="839"/>
      <c r="EK26" s="839"/>
      <c r="EL26" s="861">
        <f>(ET25-ET24)/(EL25-EL24)*100</f>
        <v>0</v>
      </c>
      <c r="EM26" s="862"/>
      <c r="EN26" s="862"/>
      <c r="EO26" s="857" t="s">
        <v>315</v>
      </c>
      <c r="EP26" s="839"/>
      <c r="EQ26" s="839"/>
      <c r="ER26" s="839"/>
      <c r="ES26" s="839"/>
      <c r="ET26" s="859" t="e">
        <f>(EV34-EU34)/(ET34-ES34)*(0.2-ES34)+EU34</f>
        <v>#DIV/0!</v>
      </c>
      <c r="EU26" s="860"/>
      <c r="EV26" s="860"/>
      <c r="EW26" s="374"/>
    </row>
    <row r="27" spans="1:153" s="124" customFormat="1" ht="12.75" customHeight="1" x14ac:dyDescent="0.2">
      <c r="A27" s="328" t="s">
        <v>316</v>
      </c>
      <c r="B27" s="221"/>
      <c r="C27" s="221"/>
      <c r="D27" s="221"/>
      <c r="E27" s="221"/>
      <c r="F27" s="221"/>
      <c r="G27" s="221"/>
      <c r="H27" s="221"/>
      <c r="I27" s="221"/>
      <c r="J27" s="221"/>
      <c r="K27" s="221"/>
      <c r="L27" s="221"/>
      <c r="M27" s="221"/>
      <c r="N27" s="221"/>
      <c r="O27" s="221"/>
      <c r="P27" s="257"/>
      <c r="Q27" s="374"/>
      <c r="R27" s="839"/>
      <c r="S27" s="839"/>
      <c r="T27" s="839"/>
      <c r="U27" s="839"/>
      <c r="V27" s="839"/>
      <c r="W27" s="862"/>
      <c r="X27" s="862"/>
      <c r="Y27" s="862"/>
      <c r="Z27" s="856"/>
      <c r="AA27" s="856"/>
      <c r="AB27" s="856"/>
      <c r="AC27" s="856"/>
      <c r="AD27" s="856"/>
      <c r="AE27" s="863"/>
      <c r="AF27" s="863"/>
      <c r="AG27" s="863"/>
      <c r="AH27" s="374"/>
      <c r="AI27" s="839"/>
      <c r="AJ27" s="839"/>
      <c r="AK27" s="839"/>
      <c r="AL27" s="839"/>
      <c r="AM27" s="839"/>
      <c r="AN27" s="862"/>
      <c r="AO27" s="862"/>
      <c r="AP27" s="862"/>
      <c r="AQ27" s="856"/>
      <c r="AR27" s="856"/>
      <c r="AS27" s="856"/>
      <c r="AT27" s="856"/>
      <c r="AU27" s="856"/>
      <c r="AV27" s="863"/>
      <c r="AW27" s="863"/>
      <c r="AX27" s="863"/>
      <c r="AY27" s="374"/>
      <c r="AZ27" s="328" t="s">
        <v>316</v>
      </c>
      <c r="BA27" s="221"/>
      <c r="BB27" s="221"/>
      <c r="BC27" s="221"/>
      <c r="BD27" s="221"/>
      <c r="BE27" s="221"/>
      <c r="BF27" s="221"/>
      <c r="BG27" s="221"/>
      <c r="BH27" s="221"/>
      <c r="BI27" s="221"/>
      <c r="BJ27" s="221"/>
      <c r="BK27" s="221"/>
      <c r="BL27" s="221"/>
      <c r="BM27" s="221"/>
      <c r="BN27" s="221"/>
      <c r="BO27" s="257"/>
      <c r="BP27" s="374"/>
      <c r="BQ27" s="839"/>
      <c r="BR27" s="839"/>
      <c r="BS27" s="839"/>
      <c r="BT27" s="839"/>
      <c r="BU27" s="839"/>
      <c r="BV27" s="862"/>
      <c r="BW27" s="862"/>
      <c r="BX27" s="862"/>
      <c r="BY27" s="856"/>
      <c r="BZ27" s="856"/>
      <c r="CA27" s="856"/>
      <c r="CB27" s="856"/>
      <c r="CC27" s="856"/>
      <c r="CD27" s="863"/>
      <c r="CE27" s="863"/>
      <c r="CF27" s="863"/>
      <c r="CG27" s="374"/>
      <c r="CH27" s="839"/>
      <c r="CI27" s="839"/>
      <c r="CJ27" s="839"/>
      <c r="CK27" s="839"/>
      <c r="CL27" s="839"/>
      <c r="CM27" s="862"/>
      <c r="CN27" s="862"/>
      <c r="CO27" s="862"/>
      <c r="CP27" s="856"/>
      <c r="CQ27" s="856"/>
      <c r="CR27" s="856"/>
      <c r="CS27" s="856"/>
      <c r="CT27" s="856"/>
      <c r="CU27" s="863"/>
      <c r="CV27" s="863"/>
      <c r="CW27" s="863"/>
      <c r="CX27" s="374"/>
      <c r="CY27" s="328" t="s">
        <v>316</v>
      </c>
      <c r="CZ27" s="221"/>
      <c r="DA27" s="221"/>
      <c r="DB27" s="221"/>
      <c r="DC27" s="221"/>
      <c r="DD27" s="221"/>
      <c r="DE27" s="221"/>
      <c r="DF27" s="221"/>
      <c r="DG27" s="221"/>
      <c r="DH27" s="221"/>
      <c r="DI27" s="221"/>
      <c r="DJ27" s="221"/>
      <c r="DK27" s="221"/>
      <c r="DL27" s="221"/>
      <c r="DM27" s="221"/>
      <c r="DN27" s="257"/>
      <c r="DO27" s="374"/>
      <c r="DP27" s="839"/>
      <c r="DQ27" s="839"/>
      <c r="DR27" s="839"/>
      <c r="DS27" s="839"/>
      <c r="DT27" s="839"/>
      <c r="DU27" s="862"/>
      <c r="DV27" s="862"/>
      <c r="DW27" s="862"/>
      <c r="DX27" s="856"/>
      <c r="DY27" s="856"/>
      <c r="DZ27" s="856"/>
      <c r="EA27" s="856"/>
      <c r="EB27" s="856"/>
      <c r="EC27" s="863"/>
      <c r="ED27" s="863"/>
      <c r="EE27" s="863"/>
      <c r="EF27" s="374"/>
      <c r="EG27" s="839"/>
      <c r="EH27" s="839"/>
      <c r="EI27" s="839"/>
      <c r="EJ27" s="839"/>
      <c r="EK27" s="839"/>
      <c r="EL27" s="862"/>
      <c r="EM27" s="862"/>
      <c r="EN27" s="862"/>
      <c r="EO27" s="856"/>
      <c r="EP27" s="856"/>
      <c r="EQ27" s="856"/>
      <c r="ER27" s="856"/>
      <c r="ES27" s="856"/>
      <c r="ET27" s="863"/>
      <c r="EU27" s="863"/>
      <c r="EV27" s="863"/>
      <c r="EW27" s="374"/>
    </row>
    <row r="28" spans="1:153" s="124" customFormat="1" ht="12.75" customHeight="1" x14ac:dyDescent="0.2">
      <c r="A28" s="328"/>
      <c r="B28" s="221"/>
      <c r="C28" s="221"/>
      <c r="D28" s="221"/>
      <c r="E28" s="221"/>
      <c r="F28" s="221"/>
      <c r="G28" s="221"/>
      <c r="H28" s="221"/>
      <c r="I28" s="221"/>
      <c r="J28" s="221"/>
      <c r="K28" s="221"/>
      <c r="L28" s="221"/>
      <c r="M28" s="221"/>
      <c r="N28" s="221"/>
      <c r="O28" s="221"/>
      <c r="P28" s="257"/>
      <c r="Q28" s="374"/>
      <c r="R28" s="857" t="s">
        <v>317</v>
      </c>
      <c r="S28" s="840"/>
      <c r="T28" s="840"/>
      <c r="U28" s="840"/>
      <c r="V28" s="839"/>
      <c r="W28" s="859">
        <f>MAX(V33:X126)</f>
        <v>261.94282000000004</v>
      </c>
      <c r="X28" s="869"/>
      <c r="Y28" s="870"/>
      <c r="Z28" s="348"/>
      <c r="AA28" s="349"/>
      <c r="AB28" s="349"/>
      <c r="AC28" s="349"/>
      <c r="AD28" s="349"/>
      <c r="AE28" s="349"/>
      <c r="AF28" s="349"/>
      <c r="AG28" s="350"/>
      <c r="AH28" s="374"/>
      <c r="AI28" s="857" t="s">
        <v>317</v>
      </c>
      <c r="AJ28" s="840"/>
      <c r="AK28" s="840"/>
      <c r="AL28" s="840"/>
      <c r="AM28" s="839"/>
      <c r="AN28" s="859">
        <f>MAX(AM33:AO126)</f>
        <v>261.94282000000004</v>
      </c>
      <c r="AO28" s="869"/>
      <c r="AP28" s="870"/>
      <c r="AQ28" s="348"/>
      <c r="AR28" s="349"/>
      <c r="AS28" s="349"/>
      <c r="AT28" s="349"/>
      <c r="AU28" s="349"/>
      <c r="AV28" s="349"/>
      <c r="AW28" s="349"/>
      <c r="AX28" s="350"/>
      <c r="AY28" s="374"/>
      <c r="AZ28" s="328"/>
      <c r="BA28" s="221"/>
      <c r="BB28" s="221"/>
      <c r="BC28" s="221"/>
      <c r="BD28" s="221"/>
      <c r="BE28" s="221"/>
      <c r="BF28" s="221"/>
      <c r="BG28" s="221"/>
      <c r="BH28" s="221"/>
      <c r="BI28" s="221"/>
      <c r="BJ28" s="221"/>
      <c r="BK28" s="221"/>
      <c r="BL28" s="221"/>
      <c r="BM28" s="221"/>
      <c r="BN28" s="221"/>
      <c r="BO28" s="257"/>
      <c r="BP28" s="374"/>
      <c r="BQ28" s="857" t="s">
        <v>317</v>
      </c>
      <c r="BR28" s="840"/>
      <c r="BS28" s="840"/>
      <c r="BT28" s="840"/>
      <c r="BU28" s="839"/>
      <c r="BV28" s="859">
        <f>MAX(BU33:BW126)</f>
        <v>0</v>
      </c>
      <c r="BW28" s="869"/>
      <c r="BX28" s="870"/>
      <c r="BY28" s="348"/>
      <c r="BZ28" s="349"/>
      <c r="CA28" s="349"/>
      <c r="CB28" s="349"/>
      <c r="CC28" s="349"/>
      <c r="CD28" s="349"/>
      <c r="CE28" s="349"/>
      <c r="CF28" s="350"/>
      <c r="CG28" s="374"/>
      <c r="CH28" s="857" t="s">
        <v>317</v>
      </c>
      <c r="CI28" s="840"/>
      <c r="CJ28" s="840"/>
      <c r="CK28" s="840"/>
      <c r="CL28" s="839"/>
      <c r="CM28" s="859">
        <f>MAX(CL33:CN126)</f>
        <v>0</v>
      </c>
      <c r="CN28" s="869"/>
      <c r="CO28" s="870"/>
      <c r="CP28" s="348"/>
      <c r="CQ28" s="349"/>
      <c r="CR28" s="349"/>
      <c r="CS28" s="349"/>
      <c r="CT28" s="349"/>
      <c r="CU28" s="349"/>
      <c r="CV28" s="349"/>
      <c r="CW28" s="350"/>
      <c r="CX28" s="374"/>
      <c r="CY28" s="328"/>
      <c r="CZ28" s="221"/>
      <c r="DA28" s="221"/>
      <c r="DB28" s="221"/>
      <c r="DC28" s="221"/>
      <c r="DD28" s="221"/>
      <c r="DE28" s="221"/>
      <c r="DF28" s="221"/>
      <c r="DG28" s="221"/>
      <c r="DH28" s="221"/>
      <c r="DI28" s="221"/>
      <c r="DJ28" s="221"/>
      <c r="DK28" s="221"/>
      <c r="DL28" s="221"/>
      <c r="DM28" s="221"/>
      <c r="DN28" s="257"/>
      <c r="DO28" s="374"/>
      <c r="DP28" s="857" t="s">
        <v>317</v>
      </c>
      <c r="DQ28" s="840"/>
      <c r="DR28" s="840"/>
      <c r="DS28" s="840"/>
      <c r="DT28" s="839"/>
      <c r="DU28" s="859">
        <f>MAX(DT33:DV126)</f>
        <v>0</v>
      </c>
      <c r="DV28" s="869"/>
      <c r="DW28" s="870"/>
      <c r="DX28" s="348"/>
      <c r="DY28" s="349"/>
      <c r="DZ28" s="349"/>
      <c r="EA28" s="349"/>
      <c r="EB28" s="349"/>
      <c r="EC28" s="349"/>
      <c r="ED28" s="349"/>
      <c r="EE28" s="350"/>
      <c r="EF28" s="374"/>
      <c r="EG28" s="857" t="s">
        <v>317</v>
      </c>
      <c r="EH28" s="840"/>
      <c r="EI28" s="840"/>
      <c r="EJ28" s="840"/>
      <c r="EK28" s="839"/>
      <c r="EL28" s="859">
        <f>MAX(EK33:EM126)</f>
        <v>0</v>
      </c>
      <c r="EM28" s="869"/>
      <c r="EN28" s="870"/>
      <c r="EO28" s="348"/>
      <c r="EP28" s="349"/>
      <c r="EQ28" s="349"/>
      <c r="ER28" s="349"/>
      <c r="ES28" s="349"/>
      <c r="ET28" s="349"/>
      <c r="EU28" s="349"/>
      <c r="EV28" s="350"/>
      <c r="EW28" s="374"/>
    </row>
    <row r="29" spans="1:153" s="124" customFormat="1" ht="12.75" customHeight="1" x14ac:dyDescent="0.2">
      <c r="A29" s="328"/>
      <c r="B29" s="221"/>
      <c r="C29" s="221"/>
      <c r="D29" s="221"/>
      <c r="E29" s="221"/>
      <c r="F29" s="221"/>
      <c r="G29" s="221"/>
      <c r="H29" s="221"/>
      <c r="I29" s="221"/>
      <c r="J29" s="221"/>
      <c r="K29" s="221"/>
      <c r="L29" s="221"/>
      <c r="M29" s="221"/>
      <c r="N29" s="221"/>
      <c r="O29" s="221"/>
      <c r="P29" s="257"/>
      <c r="Q29" s="374"/>
      <c r="R29" s="839"/>
      <c r="S29" s="839"/>
      <c r="T29" s="839"/>
      <c r="U29" s="839"/>
      <c r="V29" s="839"/>
      <c r="W29" s="860"/>
      <c r="X29" s="860"/>
      <c r="Y29" s="870"/>
      <c r="Z29" s="351"/>
      <c r="AA29" s="352"/>
      <c r="AB29" s="352"/>
      <c r="AC29" s="352"/>
      <c r="AD29" s="352"/>
      <c r="AE29" s="352"/>
      <c r="AF29" s="352"/>
      <c r="AG29" s="353"/>
      <c r="AH29" s="374"/>
      <c r="AI29" s="839"/>
      <c r="AJ29" s="839"/>
      <c r="AK29" s="839"/>
      <c r="AL29" s="839"/>
      <c r="AM29" s="839"/>
      <c r="AN29" s="860"/>
      <c r="AO29" s="860"/>
      <c r="AP29" s="870"/>
      <c r="AQ29" s="351"/>
      <c r="AR29" s="352"/>
      <c r="AS29" s="352"/>
      <c r="AT29" s="352"/>
      <c r="AU29" s="352"/>
      <c r="AV29" s="352"/>
      <c r="AW29" s="352"/>
      <c r="AX29" s="353"/>
      <c r="AY29" s="374"/>
      <c r="AZ29" s="328"/>
      <c r="BA29" s="221"/>
      <c r="BB29" s="221"/>
      <c r="BC29" s="221"/>
      <c r="BD29" s="221"/>
      <c r="BE29" s="221"/>
      <c r="BF29" s="221"/>
      <c r="BG29" s="221"/>
      <c r="BH29" s="221"/>
      <c r="BI29" s="221"/>
      <c r="BJ29" s="221"/>
      <c r="BK29" s="221"/>
      <c r="BL29" s="221"/>
      <c r="BM29" s="221"/>
      <c r="BN29" s="221"/>
      <c r="BO29" s="257"/>
      <c r="BP29" s="374"/>
      <c r="BQ29" s="839"/>
      <c r="BR29" s="839"/>
      <c r="BS29" s="839"/>
      <c r="BT29" s="839"/>
      <c r="BU29" s="839"/>
      <c r="BV29" s="860"/>
      <c r="BW29" s="860"/>
      <c r="BX29" s="870"/>
      <c r="BY29" s="351"/>
      <c r="BZ29" s="352"/>
      <c r="CA29" s="352"/>
      <c r="CB29" s="352"/>
      <c r="CC29" s="352"/>
      <c r="CD29" s="352"/>
      <c r="CE29" s="352"/>
      <c r="CF29" s="353"/>
      <c r="CG29" s="374"/>
      <c r="CH29" s="839"/>
      <c r="CI29" s="839"/>
      <c r="CJ29" s="839"/>
      <c r="CK29" s="839"/>
      <c r="CL29" s="839"/>
      <c r="CM29" s="860"/>
      <c r="CN29" s="860"/>
      <c r="CO29" s="870"/>
      <c r="CP29" s="351"/>
      <c r="CQ29" s="352"/>
      <c r="CR29" s="352"/>
      <c r="CS29" s="352"/>
      <c r="CT29" s="352"/>
      <c r="CU29" s="352"/>
      <c r="CV29" s="352"/>
      <c r="CW29" s="353"/>
      <c r="CX29" s="374"/>
      <c r="CY29" s="328"/>
      <c r="CZ29" s="221"/>
      <c r="DA29" s="221"/>
      <c r="DB29" s="221"/>
      <c r="DC29" s="221"/>
      <c r="DD29" s="221"/>
      <c r="DE29" s="221"/>
      <c r="DF29" s="221"/>
      <c r="DG29" s="221"/>
      <c r="DH29" s="221"/>
      <c r="DI29" s="221"/>
      <c r="DJ29" s="221"/>
      <c r="DK29" s="221"/>
      <c r="DL29" s="221"/>
      <c r="DM29" s="221"/>
      <c r="DN29" s="257"/>
      <c r="DO29" s="374"/>
      <c r="DP29" s="839"/>
      <c r="DQ29" s="839"/>
      <c r="DR29" s="839"/>
      <c r="DS29" s="839"/>
      <c r="DT29" s="839"/>
      <c r="DU29" s="860"/>
      <c r="DV29" s="860"/>
      <c r="DW29" s="870"/>
      <c r="DX29" s="351"/>
      <c r="DY29" s="352"/>
      <c r="DZ29" s="352"/>
      <c r="EA29" s="352"/>
      <c r="EB29" s="352"/>
      <c r="EC29" s="352"/>
      <c r="ED29" s="352"/>
      <c r="EE29" s="353"/>
      <c r="EF29" s="374"/>
      <c r="EG29" s="839"/>
      <c r="EH29" s="839"/>
      <c r="EI29" s="839"/>
      <c r="EJ29" s="839"/>
      <c r="EK29" s="839"/>
      <c r="EL29" s="860"/>
      <c r="EM29" s="860"/>
      <c r="EN29" s="870"/>
      <c r="EO29" s="351"/>
      <c r="EP29" s="352"/>
      <c r="EQ29" s="352"/>
      <c r="ER29" s="352"/>
      <c r="ES29" s="352"/>
      <c r="ET29" s="352"/>
      <c r="EU29" s="352"/>
      <c r="EV29" s="353"/>
      <c r="EW29" s="374"/>
    </row>
    <row r="30" spans="1:153" s="124" customFormat="1" ht="12.75" customHeight="1" x14ac:dyDescent="0.2">
      <c r="A30" s="328"/>
      <c r="B30" s="221"/>
      <c r="C30" s="221"/>
      <c r="D30" s="221"/>
      <c r="E30" s="221"/>
      <c r="F30" s="221"/>
      <c r="G30" s="221"/>
      <c r="H30" s="221"/>
      <c r="I30" s="221"/>
      <c r="J30" s="221"/>
      <c r="K30" s="221"/>
      <c r="L30" s="221"/>
      <c r="M30" s="221"/>
      <c r="N30" s="221"/>
      <c r="O30" s="221"/>
      <c r="P30" s="257"/>
      <c r="Q30" s="374"/>
      <c r="R30" s="841" t="s">
        <v>318</v>
      </c>
      <c r="S30" s="871"/>
      <c r="T30" s="871"/>
      <c r="U30" s="871"/>
      <c r="V30" s="871"/>
      <c r="W30" s="871"/>
      <c r="X30" s="871"/>
      <c r="Y30" s="871"/>
      <c r="Z30" s="872"/>
      <c r="AA30" s="872"/>
      <c r="AB30" s="872"/>
      <c r="AC30" s="872"/>
      <c r="AD30" s="872"/>
      <c r="AE30" s="872"/>
      <c r="AF30" s="872"/>
      <c r="AG30" s="872"/>
      <c r="AH30" s="374"/>
      <c r="AI30" s="841" t="s">
        <v>318</v>
      </c>
      <c r="AJ30" s="871"/>
      <c r="AK30" s="871"/>
      <c r="AL30" s="871"/>
      <c r="AM30" s="871"/>
      <c r="AN30" s="871"/>
      <c r="AO30" s="871"/>
      <c r="AP30" s="871"/>
      <c r="AQ30" s="872"/>
      <c r="AR30" s="872"/>
      <c r="AS30" s="872"/>
      <c r="AT30" s="872"/>
      <c r="AU30" s="872"/>
      <c r="AV30" s="872"/>
      <c r="AW30" s="872"/>
      <c r="AX30" s="872"/>
      <c r="AY30" s="374"/>
      <c r="AZ30" s="328"/>
      <c r="BA30" s="221"/>
      <c r="BB30" s="221"/>
      <c r="BC30" s="221"/>
      <c r="BD30" s="221"/>
      <c r="BE30" s="221"/>
      <c r="BF30" s="221"/>
      <c r="BG30" s="221"/>
      <c r="BH30" s="221"/>
      <c r="BI30" s="221"/>
      <c r="BJ30" s="221"/>
      <c r="BK30" s="221"/>
      <c r="BL30" s="221"/>
      <c r="BM30" s="221"/>
      <c r="BN30" s="221"/>
      <c r="BO30" s="257"/>
      <c r="BP30" s="374"/>
      <c r="BQ30" s="841" t="s">
        <v>318</v>
      </c>
      <c r="BR30" s="871"/>
      <c r="BS30" s="871"/>
      <c r="BT30" s="871"/>
      <c r="BU30" s="871"/>
      <c r="BV30" s="871"/>
      <c r="BW30" s="871"/>
      <c r="BX30" s="871"/>
      <c r="BY30" s="872"/>
      <c r="BZ30" s="872"/>
      <c r="CA30" s="872"/>
      <c r="CB30" s="872"/>
      <c r="CC30" s="872"/>
      <c r="CD30" s="872"/>
      <c r="CE30" s="872"/>
      <c r="CF30" s="872"/>
      <c r="CG30" s="374"/>
      <c r="CH30" s="841" t="s">
        <v>318</v>
      </c>
      <c r="CI30" s="871"/>
      <c r="CJ30" s="871"/>
      <c r="CK30" s="871"/>
      <c r="CL30" s="871"/>
      <c r="CM30" s="871"/>
      <c r="CN30" s="871"/>
      <c r="CO30" s="871"/>
      <c r="CP30" s="872"/>
      <c r="CQ30" s="872"/>
      <c r="CR30" s="872"/>
      <c r="CS30" s="872"/>
      <c r="CT30" s="872"/>
      <c r="CU30" s="872"/>
      <c r="CV30" s="872"/>
      <c r="CW30" s="872"/>
      <c r="CX30" s="374"/>
      <c r="CY30" s="328"/>
      <c r="CZ30" s="221" t="s">
        <v>319</v>
      </c>
      <c r="DA30" s="221"/>
      <c r="DB30" s="221"/>
      <c r="DC30" s="221"/>
      <c r="DD30" s="221"/>
      <c r="DE30" s="221"/>
      <c r="DF30" s="221"/>
      <c r="DG30" s="221"/>
      <c r="DH30" s="221"/>
      <c r="DI30" s="221"/>
      <c r="DJ30" s="221"/>
      <c r="DK30" s="221"/>
      <c r="DL30" s="221"/>
      <c r="DM30" s="221"/>
      <c r="DN30" s="257"/>
      <c r="DO30" s="374"/>
      <c r="DP30" s="841" t="s">
        <v>318</v>
      </c>
      <c r="DQ30" s="871"/>
      <c r="DR30" s="871"/>
      <c r="DS30" s="871"/>
      <c r="DT30" s="871"/>
      <c r="DU30" s="871"/>
      <c r="DV30" s="871"/>
      <c r="DW30" s="871"/>
      <c r="DX30" s="872"/>
      <c r="DY30" s="872"/>
      <c r="DZ30" s="872"/>
      <c r="EA30" s="872"/>
      <c r="EB30" s="872"/>
      <c r="EC30" s="872"/>
      <c r="ED30" s="872"/>
      <c r="EE30" s="872"/>
      <c r="EF30" s="374"/>
      <c r="EG30" s="841" t="s">
        <v>318</v>
      </c>
      <c r="EH30" s="871"/>
      <c r="EI30" s="871"/>
      <c r="EJ30" s="871"/>
      <c r="EK30" s="871"/>
      <c r="EL30" s="871"/>
      <c r="EM30" s="871"/>
      <c r="EN30" s="871"/>
      <c r="EO30" s="872"/>
      <c r="EP30" s="872"/>
      <c r="EQ30" s="872"/>
      <c r="ER30" s="872"/>
      <c r="ES30" s="872"/>
      <c r="ET30" s="872"/>
      <c r="EU30" s="872"/>
      <c r="EV30" s="872"/>
      <c r="EW30" s="374"/>
    </row>
    <row r="31" spans="1:153" s="124" customFormat="1" ht="12.75" customHeight="1" x14ac:dyDescent="0.2">
      <c r="A31" s="328"/>
      <c r="B31" s="221"/>
      <c r="C31" s="221"/>
      <c r="D31" s="221"/>
      <c r="E31" s="221"/>
      <c r="F31" s="221"/>
      <c r="G31" s="221"/>
      <c r="H31" s="221"/>
      <c r="I31" s="221"/>
      <c r="J31" s="221"/>
      <c r="K31" s="221"/>
      <c r="L31" s="221"/>
      <c r="M31" s="221"/>
      <c r="N31" s="221"/>
      <c r="O31" s="221"/>
      <c r="P31" s="257"/>
      <c r="Q31" s="374"/>
      <c r="R31" s="873"/>
      <c r="S31" s="873"/>
      <c r="T31" s="873"/>
      <c r="U31" s="873"/>
      <c r="V31" s="873"/>
      <c r="W31" s="873"/>
      <c r="X31" s="873"/>
      <c r="Y31" s="873"/>
      <c r="Z31" s="873"/>
      <c r="AA31" s="873"/>
      <c r="AB31" s="873"/>
      <c r="AC31" s="873"/>
      <c r="AD31" s="873"/>
      <c r="AE31" s="873"/>
      <c r="AF31" s="873"/>
      <c r="AG31" s="873"/>
      <c r="AH31" s="374"/>
      <c r="AI31" s="873"/>
      <c r="AJ31" s="873"/>
      <c r="AK31" s="873"/>
      <c r="AL31" s="873"/>
      <c r="AM31" s="873"/>
      <c r="AN31" s="873"/>
      <c r="AO31" s="873"/>
      <c r="AP31" s="873"/>
      <c r="AQ31" s="873"/>
      <c r="AR31" s="873"/>
      <c r="AS31" s="873"/>
      <c r="AT31" s="873"/>
      <c r="AU31" s="873"/>
      <c r="AV31" s="873"/>
      <c r="AW31" s="873"/>
      <c r="AX31" s="873"/>
      <c r="AY31" s="374"/>
      <c r="AZ31" s="328"/>
      <c r="BA31" s="221"/>
      <c r="BB31" s="221"/>
      <c r="BC31" s="221"/>
      <c r="BD31" s="221"/>
      <c r="BE31" s="221"/>
      <c r="BF31" s="221"/>
      <c r="BG31" s="221"/>
      <c r="BH31" s="221"/>
      <c r="BI31" s="221"/>
      <c r="BJ31" s="221"/>
      <c r="BK31" s="221"/>
      <c r="BL31" s="221"/>
      <c r="BM31" s="221"/>
      <c r="BN31" s="221"/>
      <c r="BO31" s="257"/>
      <c r="BP31" s="374"/>
      <c r="BQ31" s="871"/>
      <c r="BR31" s="871"/>
      <c r="BS31" s="871"/>
      <c r="BT31" s="871"/>
      <c r="BU31" s="871"/>
      <c r="BV31" s="871"/>
      <c r="BW31" s="871"/>
      <c r="BX31" s="871"/>
      <c r="BY31" s="871"/>
      <c r="BZ31" s="871"/>
      <c r="CA31" s="871"/>
      <c r="CB31" s="871"/>
      <c r="CC31" s="871"/>
      <c r="CD31" s="871"/>
      <c r="CE31" s="871"/>
      <c r="CF31" s="871"/>
      <c r="CG31" s="374"/>
      <c r="CH31" s="871"/>
      <c r="CI31" s="871"/>
      <c r="CJ31" s="871"/>
      <c r="CK31" s="871"/>
      <c r="CL31" s="871"/>
      <c r="CM31" s="871"/>
      <c r="CN31" s="871"/>
      <c r="CO31" s="871"/>
      <c r="CP31" s="871"/>
      <c r="CQ31" s="871"/>
      <c r="CR31" s="871"/>
      <c r="CS31" s="871"/>
      <c r="CT31" s="871"/>
      <c r="CU31" s="871"/>
      <c r="CV31" s="871"/>
      <c r="CW31" s="871"/>
      <c r="CX31" s="374"/>
      <c r="CY31" s="328"/>
      <c r="CZ31" s="221"/>
      <c r="DA31" s="221"/>
      <c r="DB31" s="221"/>
      <c r="DC31" s="221"/>
      <c r="DD31" s="221"/>
      <c r="DE31" s="221"/>
      <c r="DF31" s="221"/>
      <c r="DG31" s="221"/>
      <c r="DH31" s="221"/>
      <c r="DI31" s="221"/>
      <c r="DJ31" s="221"/>
      <c r="DK31" s="221"/>
      <c r="DL31" s="221"/>
      <c r="DM31" s="221"/>
      <c r="DN31" s="257"/>
      <c r="DO31" s="374"/>
      <c r="DP31" s="871"/>
      <c r="DQ31" s="871"/>
      <c r="DR31" s="871"/>
      <c r="DS31" s="871"/>
      <c r="DT31" s="871"/>
      <c r="DU31" s="871"/>
      <c r="DV31" s="871"/>
      <c r="DW31" s="871"/>
      <c r="DX31" s="871"/>
      <c r="DY31" s="871"/>
      <c r="DZ31" s="871"/>
      <c r="EA31" s="871"/>
      <c r="EB31" s="871"/>
      <c r="EC31" s="871"/>
      <c r="ED31" s="871"/>
      <c r="EE31" s="871"/>
      <c r="EF31" s="374"/>
      <c r="EG31" s="871"/>
      <c r="EH31" s="871"/>
      <c r="EI31" s="871"/>
      <c r="EJ31" s="871"/>
      <c r="EK31" s="871"/>
      <c r="EL31" s="871"/>
      <c r="EM31" s="871"/>
      <c r="EN31" s="871"/>
      <c r="EO31" s="871"/>
      <c r="EP31" s="871"/>
      <c r="EQ31" s="871"/>
      <c r="ER31" s="871"/>
      <c r="ES31" s="871"/>
      <c r="ET31" s="871"/>
      <c r="EU31" s="871"/>
      <c r="EV31" s="871"/>
      <c r="EW31" s="374"/>
    </row>
    <row r="32" spans="1:153" s="124" customFormat="1" ht="12.75" customHeight="1" x14ac:dyDescent="0.2">
      <c r="A32" s="328"/>
      <c r="B32" s="221"/>
      <c r="C32" s="221"/>
      <c r="D32" s="221"/>
      <c r="E32" s="221"/>
      <c r="F32" s="221"/>
      <c r="G32" s="221"/>
      <c r="H32" s="221"/>
      <c r="I32" s="221"/>
      <c r="J32" s="221"/>
      <c r="K32" s="221"/>
      <c r="L32" s="221"/>
      <c r="M32" s="221"/>
      <c r="N32" s="221"/>
      <c r="O32" s="221"/>
      <c r="P32" s="257"/>
      <c r="Q32" s="374"/>
      <c r="R32" s="896" t="s">
        <v>320</v>
      </c>
      <c r="S32" s="873"/>
      <c r="T32" s="873"/>
      <c r="U32" s="873"/>
      <c r="V32" s="896" t="s">
        <v>321</v>
      </c>
      <c r="W32" s="873"/>
      <c r="X32" s="873"/>
      <c r="Y32" s="873"/>
      <c r="Z32" s="897" t="s">
        <v>322</v>
      </c>
      <c r="AA32" s="856"/>
      <c r="AB32" s="856"/>
      <c r="AC32" s="898"/>
      <c r="AD32" s="503">
        <f>_xlfn.XLOOKUP(W24,R33:R126,R33:R126,0,-1)</f>
        <v>0</v>
      </c>
      <c r="AE32" s="504">
        <f>_xlfn.XLOOKUP(W24,R33:R126,R33:R126,0,1)</f>
        <v>2.5145000000000001E-2</v>
      </c>
      <c r="AF32" s="505">
        <f>_xlfn.XLOOKUP(W24,R33:R126,V33:V126,0,-1)</f>
        <v>0</v>
      </c>
      <c r="AG32" s="506">
        <f>_xlfn.XLOOKUP(W24,R33:R126,V33:V126,0,1)</f>
        <v>17.601500000000001</v>
      </c>
      <c r="AH32" s="374"/>
      <c r="AI32" s="887" t="s">
        <v>320</v>
      </c>
      <c r="AJ32" s="888"/>
      <c r="AK32" s="888"/>
      <c r="AL32" s="889"/>
      <c r="AM32" s="887" t="s">
        <v>321</v>
      </c>
      <c r="AN32" s="888"/>
      <c r="AO32" s="888"/>
      <c r="AP32" s="889"/>
      <c r="AQ32" s="890" t="s">
        <v>322</v>
      </c>
      <c r="AR32" s="891"/>
      <c r="AS32" s="891"/>
      <c r="AT32" s="899"/>
      <c r="AU32" s="355">
        <f>_xlfn.XLOOKUP(AN24,AI33:AI126,AI33:AI126,0,-1)</f>
        <v>0</v>
      </c>
      <c r="AV32" s="356">
        <f>_xlfn.XLOOKUP(AN24,AI33:AI126,AI33:AI126,0,1)</f>
        <v>2.5145000000000001E-2</v>
      </c>
      <c r="AW32" s="357">
        <f>_xlfn.XLOOKUP(AN24,AI33:AI126,AM33:AM126,0,-1)</f>
        <v>0</v>
      </c>
      <c r="AX32" s="358">
        <f>_xlfn.XLOOKUP(AN24,AI33:AI126,AM33:AM126,0,1)</f>
        <v>17.601500000000001</v>
      </c>
      <c r="AY32" s="374"/>
      <c r="AZ32" s="328"/>
      <c r="BA32" s="221"/>
      <c r="BB32" s="221"/>
      <c r="BC32" s="221"/>
      <c r="BD32" s="221"/>
      <c r="BE32" s="221"/>
      <c r="BF32" s="221"/>
      <c r="BG32" s="221"/>
      <c r="BH32" s="221"/>
      <c r="BI32" s="221"/>
      <c r="BJ32" s="221"/>
      <c r="BK32" s="221"/>
      <c r="BL32" s="221"/>
      <c r="BM32" s="221"/>
      <c r="BN32" s="221"/>
      <c r="BO32" s="257"/>
      <c r="BP32" s="374"/>
      <c r="BQ32" s="887" t="s">
        <v>320</v>
      </c>
      <c r="BR32" s="888"/>
      <c r="BS32" s="888"/>
      <c r="BT32" s="889"/>
      <c r="BU32" s="887" t="s">
        <v>321</v>
      </c>
      <c r="BV32" s="888"/>
      <c r="BW32" s="888"/>
      <c r="BX32" s="889"/>
      <c r="BY32" s="890" t="s">
        <v>322</v>
      </c>
      <c r="BZ32" s="891"/>
      <c r="CA32" s="891"/>
      <c r="CB32" s="891"/>
      <c r="CC32" s="355">
        <f>_xlfn.XLOOKUP(BV24,BQ33:BQ126,BQ33:BQ126,0,-1)</f>
        <v>0</v>
      </c>
      <c r="CD32" s="356">
        <f>_xlfn.XLOOKUP(BV24,BQ33:BQ126,BQ33:BQ126,0,1)</f>
        <v>0</v>
      </c>
      <c r="CE32" s="357">
        <f>_xlfn.XLOOKUP(BV24,BQ33:BQ126,BU33:BU126,0,-1)</f>
        <v>0</v>
      </c>
      <c r="CF32" s="358">
        <f>_xlfn.XLOOKUP(BV24,BQ33:BQ126,BU33:BU126,0,1)</f>
        <v>0</v>
      </c>
      <c r="CG32" s="374"/>
      <c r="CH32" s="887" t="s">
        <v>320</v>
      </c>
      <c r="CI32" s="888"/>
      <c r="CJ32" s="888"/>
      <c r="CK32" s="889"/>
      <c r="CL32" s="887" t="s">
        <v>321</v>
      </c>
      <c r="CM32" s="888"/>
      <c r="CN32" s="888"/>
      <c r="CO32" s="889"/>
      <c r="CP32" s="890" t="s">
        <v>322</v>
      </c>
      <c r="CQ32" s="891"/>
      <c r="CR32" s="891"/>
      <c r="CS32" s="891"/>
      <c r="CT32" s="355">
        <f>_xlfn.XLOOKUP(CM24,CH33:CH126,CH33:CH126,0,-1)</f>
        <v>0</v>
      </c>
      <c r="CU32" s="356">
        <f>_xlfn.XLOOKUP(CM24,CH33:CH126,CH33:CH126,0,1)</f>
        <v>0</v>
      </c>
      <c r="CV32" s="357">
        <f>_xlfn.XLOOKUP(CM24,CH33:CH126,CL33:CL126,0,-1)</f>
        <v>0</v>
      </c>
      <c r="CW32" s="358">
        <f>_xlfn.XLOOKUP(CM24,CH33:CH126,CL33:CL126,0,1)</f>
        <v>0</v>
      </c>
      <c r="CX32" s="374"/>
      <c r="CY32" s="328"/>
      <c r="CZ32" s="221"/>
      <c r="DA32" s="221"/>
      <c r="DB32" s="221"/>
      <c r="DC32" s="221"/>
      <c r="DD32" s="221"/>
      <c r="DE32" s="221"/>
      <c r="DF32" s="221"/>
      <c r="DG32" s="221"/>
      <c r="DH32" s="221"/>
      <c r="DI32" s="221"/>
      <c r="DJ32" s="221"/>
      <c r="DK32" s="221"/>
      <c r="DL32" s="221"/>
      <c r="DM32" s="221"/>
      <c r="DN32" s="257"/>
      <c r="DO32" s="374"/>
      <c r="DP32" s="887" t="s">
        <v>320</v>
      </c>
      <c r="DQ32" s="888"/>
      <c r="DR32" s="888"/>
      <c r="DS32" s="889"/>
      <c r="DT32" s="887" t="s">
        <v>321</v>
      </c>
      <c r="DU32" s="888"/>
      <c r="DV32" s="888"/>
      <c r="DW32" s="889"/>
      <c r="DX32" s="890" t="s">
        <v>322</v>
      </c>
      <c r="DY32" s="891"/>
      <c r="DZ32" s="891"/>
      <c r="EA32" s="891"/>
      <c r="EB32" s="355">
        <f>_xlfn.XLOOKUP(DU24,DP33:DP126,DP33:DP126,0,-1)</f>
        <v>0</v>
      </c>
      <c r="EC32" s="356">
        <f>_xlfn.XLOOKUP(DU24,DP33:DP126,DP33:DP126,0,1)</f>
        <v>0</v>
      </c>
      <c r="ED32" s="357">
        <f>_xlfn.XLOOKUP(DU24,DP33:DP126,DT33:DT126,0,-1)</f>
        <v>0</v>
      </c>
      <c r="EE32" s="358">
        <f>_xlfn.XLOOKUP(DU24,DP33:DP126,DT33:DT126,0,1)</f>
        <v>0</v>
      </c>
      <c r="EF32" s="374"/>
      <c r="EG32" s="887" t="s">
        <v>320</v>
      </c>
      <c r="EH32" s="888"/>
      <c r="EI32" s="888"/>
      <c r="EJ32" s="889"/>
      <c r="EK32" s="887" t="s">
        <v>321</v>
      </c>
      <c r="EL32" s="888"/>
      <c r="EM32" s="888"/>
      <c r="EN32" s="889"/>
      <c r="EO32" s="890" t="s">
        <v>322</v>
      </c>
      <c r="EP32" s="891"/>
      <c r="EQ32" s="891"/>
      <c r="ER32" s="891"/>
      <c r="ES32" s="355">
        <f>_xlfn.XLOOKUP(EL24,EG33:EG126,EG33:EG126,0,-1)</f>
        <v>0</v>
      </c>
      <c r="ET32" s="356">
        <f>_xlfn.XLOOKUP(EL24,EG33:EG126,EG33:EG126,0,1)</f>
        <v>0</v>
      </c>
      <c r="EU32" s="357">
        <f>_xlfn.XLOOKUP(EL24,EG33:EG126,EK33:EK126,0,-1)</f>
        <v>0</v>
      </c>
      <c r="EV32" s="358">
        <f>_xlfn.XLOOKUP(EL24,EG33:EG126,EK33:EK126,0,1)</f>
        <v>0</v>
      </c>
      <c r="EW32" s="374"/>
    </row>
    <row r="33" spans="1:153" s="124" customFormat="1" ht="12.75" customHeight="1" x14ac:dyDescent="0.2">
      <c r="A33" s="328"/>
      <c r="B33" s="221"/>
      <c r="C33" s="221"/>
      <c r="D33" s="221"/>
      <c r="E33" s="221"/>
      <c r="F33" s="221"/>
      <c r="G33" s="221"/>
      <c r="H33" s="221"/>
      <c r="I33" s="221"/>
      <c r="J33" s="221"/>
      <c r="K33" s="221"/>
      <c r="L33" s="221"/>
      <c r="M33" s="221"/>
      <c r="N33" s="221"/>
      <c r="O33" s="221"/>
      <c r="P33" s="257"/>
      <c r="Q33" s="374"/>
      <c r="R33" s="865">
        <v>2.5145000000000001E-2</v>
      </c>
      <c r="S33" s="866"/>
      <c r="T33" s="866"/>
      <c r="U33" s="867"/>
      <c r="V33" s="865">
        <v>17.601500000000001</v>
      </c>
      <c r="W33" s="866"/>
      <c r="X33" s="866"/>
      <c r="Y33" s="867"/>
      <c r="Z33" s="868">
        <f>R33-V33/$W$26*100</f>
        <v>0</v>
      </c>
      <c r="AA33" s="866"/>
      <c r="AB33" s="866"/>
      <c r="AC33" s="867"/>
      <c r="AD33" s="507">
        <f>_xlfn.XLOOKUP(W25,R33:R126,R33:R126,0,-1)</f>
        <v>8.3878999999999995E-2</v>
      </c>
      <c r="AE33" s="508">
        <f>_xlfn.XLOOKUP(W25,R33:R126,R33:R126,0,1)</f>
        <v>0.151918</v>
      </c>
      <c r="AF33" s="509">
        <f>_xlfn.XLOOKUP(W25,R33:R126,V33:V126,0,-1)</f>
        <v>58.715299999999999</v>
      </c>
      <c r="AG33" s="510">
        <f>_xlfn.XLOOKUP(W25,R33:R126,V33:V126,0,1)</f>
        <v>106.3426</v>
      </c>
      <c r="AH33" s="374"/>
      <c r="AI33" s="865">
        <v>2.5145000000000001E-2</v>
      </c>
      <c r="AJ33" s="866"/>
      <c r="AK33" s="866"/>
      <c r="AL33" s="867"/>
      <c r="AM33" s="865">
        <v>17.601500000000001</v>
      </c>
      <c r="AN33" s="866"/>
      <c r="AO33" s="866"/>
      <c r="AP33" s="867"/>
      <c r="AQ33" s="868">
        <f>AI33-AM33/$AN$26*100</f>
        <v>0</v>
      </c>
      <c r="AR33" s="866"/>
      <c r="AS33" s="866"/>
      <c r="AT33" s="867"/>
      <c r="AU33" s="359">
        <f>_xlfn.XLOOKUP(AN25,AI33:AI126,AI33:AI126,0,-1)</f>
        <v>8.3878999999999995E-2</v>
      </c>
      <c r="AV33" s="320">
        <f>_xlfn.XLOOKUP(AN25,AI33:AI126,AI33:AI126,0,1)</f>
        <v>0.151918</v>
      </c>
      <c r="AW33" s="320">
        <f>_xlfn.XLOOKUP(AN25,AI33:AI126,AM33:AM126,0,-1)</f>
        <v>58.715299999999999</v>
      </c>
      <c r="AX33" s="360">
        <f>_xlfn.XLOOKUP(AN25,AI33:AI126,AM33:AM126,0,1)</f>
        <v>106.3426</v>
      </c>
      <c r="AY33" s="374"/>
      <c r="AZ33" s="328"/>
      <c r="BA33" s="221"/>
      <c r="BB33" s="221"/>
      <c r="BC33" s="221"/>
      <c r="BD33" s="221"/>
      <c r="BE33" s="221"/>
      <c r="BF33" s="221"/>
      <c r="BG33" s="221"/>
      <c r="BH33" s="221"/>
      <c r="BI33" s="221"/>
      <c r="BJ33" s="221"/>
      <c r="BK33" s="221"/>
      <c r="BL33" s="221"/>
      <c r="BM33" s="221"/>
      <c r="BN33" s="221"/>
      <c r="BO33" s="257"/>
      <c r="BP33" s="374"/>
      <c r="BQ33" s="865"/>
      <c r="BR33" s="866"/>
      <c r="BS33" s="866"/>
      <c r="BT33" s="867"/>
      <c r="BU33" s="865"/>
      <c r="BV33" s="866"/>
      <c r="BW33" s="866"/>
      <c r="BX33" s="867"/>
      <c r="BY33" s="868" t="e">
        <f>BQ33-BU33/$BV$26*100</f>
        <v>#DIV/0!</v>
      </c>
      <c r="BZ33" s="866"/>
      <c r="CA33" s="866"/>
      <c r="CB33" s="866"/>
      <c r="CC33" s="359">
        <f>_xlfn.XLOOKUP(BV25,BQ33:BQ126,BQ33:BQ126,0,-1)</f>
        <v>0</v>
      </c>
      <c r="CD33" s="320">
        <f>_xlfn.XLOOKUP(BV25,BQ33:BQ126,BQ33:BQ126,0,1)</f>
        <v>0</v>
      </c>
      <c r="CE33" s="320">
        <f>_xlfn.XLOOKUP(BV25,BQ33:BQ126,BU33:BU126,0,-1)</f>
        <v>0</v>
      </c>
      <c r="CF33" s="360">
        <f>_xlfn.XLOOKUP(BV25,BQ33:BQ126,BU33:BU126,0,1)</f>
        <v>0</v>
      </c>
      <c r="CG33" s="374"/>
      <c r="CH33" s="865"/>
      <c r="CI33" s="866"/>
      <c r="CJ33" s="866"/>
      <c r="CK33" s="867"/>
      <c r="CL33" s="865"/>
      <c r="CM33" s="866"/>
      <c r="CN33" s="866"/>
      <c r="CO33" s="867"/>
      <c r="CP33" s="868" t="e">
        <f>CH33-CL33/$CM$26*100</f>
        <v>#DIV/0!</v>
      </c>
      <c r="CQ33" s="866"/>
      <c r="CR33" s="866"/>
      <c r="CS33" s="866"/>
      <c r="CT33" s="359">
        <f>_xlfn.XLOOKUP(CM25,CH33:CH126,CH33:CH126,0,-1)</f>
        <v>0</v>
      </c>
      <c r="CU33" s="320">
        <f>_xlfn.XLOOKUP(CM25,CH33:CH126,CH33:CH126,0,1)</f>
        <v>0</v>
      </c>
      <c r="CV33" s="320">
        <f>_xlfn.XLOOKUP(CM25,CH33:CH126,CL33:CL126,0,-1)</f>
        <v>0</v>
      </c>
      <c r="CW33" s="360">
        <f>_xlfn.XLOOKUP(CM25,CH33:CH126,CL33:CL126,0,1)</f>
        <v>0</v>
      </c>
      <c r="CX33" s="374"/>
      <c r="CY33" s="328"/>
      <c r="CZ33" s="221"/>
      <c r="DA33" s="221"/>
      <c r="DB33" s="221"/>
      <c r="DC33" s="221"/>
      <c r="DD33" s="221"/>
      <c r="DE33" s="221"/>
      <c r="DF33" s="221"/>
      <c r="DG33" s="221"/>
      <c r="DH33" s="221"/>
      <c r="DI33" s="221"/>
      <c r="DJ33" s="221"/>
      <c r="DK33" s="221"/>
      <c r="DL33" s="221"/>
      <c r="DM33" s="221"/>
      <c r="DN33" s="257"/>
      <c r="DO33" s="374"/>
      <c r="DP33" s="865"/>
      <c r="DQ33" s="866"/>
      <c r="DR33" s="866"/>
      <c r="DS33" s="867"/>
      <c r="DT33" s="865"/>
      <c r="DU33" s="866"/>
      <c r="DV33" s="866"/>
      <c r="DW33" s="867"/>
      <c r="DX33" s="868" t="e">
        <f>DP33-DT33/$DU$26*100</f>
        <v>#DIV/0!</v>
      </c>
      <c r="DY33" s="866"/>
      <c r="DZ33" s="866"/>
      <c r="EA33" s="866"/>
      <c r="EB33" s="359">
        <f>_xlfn.XLOOKUP(DU25,DP33:DP126,DP33:DP126,0,-1)</f>
        <v>0</v>
      </c>
      <c r="EC33" s="320">
        <f>_xlfn.XLOOKUP(DU25,DP33:DP126,DP33:DP126,0,1)</f>
        <v>0</v>
      </c>
      <c r="ED33" s="320">
        <f>_xlfn.XLOOKUP(DU25,DP33:DP126,DT33:DT126,0,-1)</f>
        <v>0</v>
      </c>
      <c r="EE33" s="360">
        <f>_xlfn.XLOOKUP(DU25,DP33:DP126,DT33:DT126,0,1)</f>
        <v>0</v>
      </c>
      <c r="EF33" s="374"/>
      <c r="EG33" s="865"/>
      <c r="EH33" s="866"/>
      <c r="EI33" s="866"/>
      <c r="EJ33" s="867"/>
      <c r="EK33" s="865"/>
      <c r="EL33" s="866"/>
      <c r="EM33" s="866"/>
      <c r="EN33" s="867"/>
      <c r="EO33" s="868" t="e">
        <f>EG33-EK33/$DU$26*100</f>
        <v>#DIV/0!</v>
      </c>
      <c r="EP33" s="866"/>
      <c r="EQ33" s="866"/>
      <c r="ER33" s="866"/>
      <c r="ES33" s="359">
        <f>_xlfn.XLOOKUP(EL25,EG33:EG126,EG33:EG126,0,-1)</f>
        <v>0</v>
      </c>
      <c r="ET33" s="320">
        <f>_xlfn.XLOOKUP(EL25,EG33:EG126,EG33:EG126,0,1)</f>
        <v>0</v>
      </c>
      <c r="EU33" s="320">
        <f>_xlfn.XLOOKUP(EL25,EG33:EG126,EK33:EK126,0,-1)</f>
        <v>0</v>
      </c>
      <c r="EV33" s="360">
        <f>_xlfn.XLOOKUP(EL25,EG33:EG126,EK33:EK126,0,1)</f>
        <v>0</v>
      </c>
      <c r="EW33" s="374"/>
    </row>
    <row r="34" spans="1:153" s="124" customFormat="1" ht="12.75" customHeight="1" x14ac:dyDescent="0.2">
      <c r="A34" s="328"/>
      <c r="B34" s="221"/>
      <c r="C34" s="221"/>
      <c r="D34" s="221"/>
      <c r="E34" s="221"/>
      <c r="F34" s="221"/>
      <c r="G34" s="221"/>
      <c r="H34" s="221"/>
      <c r="I34" s="221"/>
      <c r="J34" s="221"/>
      <c r="K34" s="221"/>
      <c r="L34" s="221"/>
      <c r="M34" s="221"/>
      <c r="N34" s="221"/>
      <c r="O34" s="221"/>
      <c r="P34" s="257"/>
      <c r="Q34" s="374"/>
      <c r="R34" s="886">
        <v>8.3878999999999995E-2</v>
      </c>
      <c r="S34" s="852"/>
      <c r="T34" s="852"/>
      <c r="U34" s="853"/>
      <c r="V34" s="886">
        <v>58.715299999999999</v>
      </c>
      <c r="W34" s="852"/>
      <c r="X34" s="852"/>
      <c r="Y34" s="853"/>
      <c r="Z34" s="854">
        <f t="shared" ref="Z34:Z287" si="0">R34-V34/$W$26*100</f>
        <v>0</v>
      </c>
      <c r="AA34" s="852"/>
      <c r="AB34" s="852"/>
      <c r="AC34" s="853"/>
      <c r="AD34" s="507">
        <f>_xlfn.XLOOKUP(0.2,Z33:Z126,Z33:Z126,0,-1)</f>
        <v>0.14158758428571416</v>
      </c>
      <c r="AE34" s="508">
        <f>_xlfn.XLOOKUP(0.2,Z33:Z126,Z33:Z126,0,1)</f>
        <v>0.21295640142857136</v>
      </c>
      <c r="AF34" s="509">
        <f>_xlfn.XLOOKUP(0.2,Z33:Z126,V33:V126,0,-1)</f>
        <v>260.43039099999999</v>
      </c>
      <c r="AG34" s="510">
        <f>_xlfn.XLOOKUP(0.2,Z33:Z126,V33:V126,0,1)</f>
        <v>260.645419</v>
      </c>
      <c r="AH34" s="374"/>
      <c r="AI34" s="886">
        <v>8.3878999999999995E-2</v>
      </c>
      <c r="AJ34" s="852"/>
      <c r="AK34" s="852"/>
      <c r="AL34" s="853"/>
      <c r="AM34" s="886">
        <v>58.715299999999999</v>
      </c>
      <c r="AN34" s="852"/>
      <c r="AO34" s="852"/>
      <c r="AP34" s="853"/>
      <c r="AQ34" s="854">
        <f>AI34-AM34/$AN$26*100</f>
        <v>0</v>
      </c>
      <c r="AR34" s="852"/>
      <c r="AS34" s="852"/>
      <c r="AT34" s="853"/>
      <c r="AU34" s="359">
        <f>_xlfn.XLOOKUP(0.2,AQ33:AQ126,AQ33:AQ126,0,-1)</f>
        <v>0.14158758428571416</v>
      </c>
      <c r="AV34" s="320">
        <f>_xlfn.XLOOKUP(0.2,AQ33:AQ126,AQ33:AQ126,0,1)</f>
        <v>0.21295640142857136</v>
      </c>
      <c r="AW34" s="320">
        <f>_xlfn.XLOOKUP(0.2,AQ33:AQ126,AM33:AM126,0,-1)</f>
        <v>260.43039099999999</v>
      </c>
      <c r="AX34" s="360">
        <f>_xlfn.XLOOKUP(0.2,AQ33:AQ126,AM33:AM126,0,1)</f>
        <v>260.645419</v>
      </c>
      <c r="AY34" s="374"/>
      <c r="AZ34" s="328"/>
      <c r="BA34" s="221"/>
      <c r="BB34" s="221"/>
      <c r="BC34" s="221"/>
      <c r="BD34" s="221"/>
      <c r="BE34" s="221"/>
      <c r="BF34" s="221"/>
      <c r="BG34" s="221"/>
      <c r="BH34" s="221"/>
      <c r="BI34" s="221"/>
      <c r="BJ34" s="221"/>
      <c r="BK34" s="221"/>
      <c r="BL34" s="221"/>
      <c r="BM34" s="221"/>
      <c r="BN34" s="221"/>
      <c r="BO34" s="257"/>
      <c r="BP34" s="374"/>
      <c r="BQ34" s="886"/>
      <c r="BR34" s="852"/>
      <c r="BS34" s="852"/>
      <c r="BT34" s="853"/>
      <c r="BU34" s="886"/>
      <c r="BV34" s="852"/>
      <c r="BW34" s="852"/>
      <c r="BX34" s="853"/>
      <c r="BY34" s="854" t="e">
        <f>BQ34-BU34/$BV$26*100</f>
        <v>#DIV/0!</v>
      </c>
      <c r="BZ34" s="852"/>
      <c r="CA34" s="852"/>
      <c r="CB34" s="852"/>
      <c r="CC34" s="359">
        <f>_xlfn.XLOOKUP(0.2,BY33:BY126,BY33:BY126,0,-1)</f>
        <v>0</v>
      </c>
      <c r="CD34" s="320" t="e">
        <f>_xlfn.XLOOKUP(0.2,BY33:BY126,BY33:BY126,0,1)</f>
        <v>#DIV/0!</v>
      </c>
      <c r="CE34" s="320">
        <f>_xlfn.XLOOKUP(0.2,BY33:BY126,BU33:BU126,0,-1)</f>
        <v>0</v>
      </c>
      <c r="CF34" s="360">
        <f>_xlfn.XLOOKUP(0.2,BY33:BY126,BU33:BU126,0,1)</f>
        <v>0</v>
      </c>
      <c r="CG34" s="374"/>
      <c r="CH34" s="886"/>
      <c r="CI34" s="852"/>
      <c r="CJ34" s="852"/>
      <c r="CK34" s="853"/>
      <c r="CL34" s="886"/>
      <c r="CM34" s="852"/>
      <c r="CN34" s="852"/>
      <c r="CO34" s="853"/>
      <c r="CP34" s="854" t="e">
        <f>CH34-CL34/$CM$26*100</f>
        <v>#DIV/0!</v>
      </c>
      <c r="CQ34" s="852"/>
      <c r="CR34" s="852"/>
      <c r="CS34" s="852"/>
      <c r="CT34" s="359">
        <f>_xlfn.XLOOKUP(0.2,CP33:CP126,CP33:CP126,0,-1)</f>
        <v>0</v>
      </c>
      <c r="CU34" s="320" t="e">
        <f>_xlfn.XLOOKUP(0.2,CP33:CP126,CP33:CP126,0,1)</f>
        <v>#DIV/0!</v>
      </c>
      <c r="CV34" s="320">
        <f>_xlfn.XLOOKUP(0.2,CP33:CP126,CL33:CL126,0,-1)</f>
        <v>0</v>
      </c>
      <c r="CW34" s="360">
        <f>_xlfn.XLOOKUP(0.2,CP33:CP126,CL33:CL126,0,1)</f>
        <v>0</v>
      </c>
      <c r="CX34" s="374"/>
      <c r="CY34" s="328"/>
      <c r="CZ34" s="221"/>
      <c r="DA34" s="221"/>
      <c r="DB34" s="221"/>
      <c r="DC34" s="221"/>
      <c r="DD34" s="221"/>
      <c r="DE34" s="221"/>
      <c r="DF34" s="221"/>
      <c r="DG34" s="221"/>
      <c r="DH34" s="221"/>
      <c r="DI34" s="221"/>
      <c r="DJ34" s="221"/>
      <c r="DK34" s="221"/>
      <c r="DL34" s="221"/>
      <c r="DM34" s="221"/>
      <c r="DN34" s="257"/>
      <c r="DO34" s="374"/>
      <c r="DP34" s="886"/>
      <c r="DQ34" s="852"/>
      <c r="DR34" s="852"/>
      <c r="DS34" s="853"/>
      <c r="DT34" s="886"/>
      <c r="DU34" s="852"/>
      <c r="DV34" s="852"/>
      <c r="DW34" s="853"/>
      <c r="DX34" s="854" t="e">
        <f>DP34-DT34/$DU$26*100</f>
        <v>#DIV/0!</v>
      </c>
      <c r="DY34" s="852"/>
      <c r="DZ34" s="852"/>
      <c r="EA34" s="852"/>
      <c r="EB34" s="359">
        <f>_xlfn.XLOOKUP(0.2,DX33:DX126,DX33:DX126,0,-1)</f>
        <v>0</v>
      </c>
      <c r="EC34" s="320" t="e">
        <f>_xlfn.XLOOKUP(0.2,DX33:DX126,DX33:DX126,0,1)</f>
        <v>#DIV/0!</v>
      </c>
      <c r="ED34" s="320">
        <f>_xlfn.XLOOKUP(0.2,DX33:DX126,DT33:DT126,0,-1)</f>
        <v>0</v>
      </c>
      <c r="EE34" s="360">
        <f>_xlfn.XLOOKUP(0.2,DX33:DX126,DT33:DT126,0,1)</f>
        <v>0</v>
      </c>
      <c r="EF34" s="374"/>
      <c r="EG34" s="886"/>
      <c r="EH34" s="852"/>
      <c r="EI34" s="852"/>
      <c r="EJ34" s="853"/>
      <c r="EK34" s="886"/>
      <c r="EL34" s="852"/>
      <c r="EM34" s="852"/>
      <c r="EN34" s="853"/>
      <c r="EO34" s="854" t="e">
        <f>EG34-EK34/$DU$26*100</f>
        <v>#DIV/0!</v>
      </c>
      <c r="EP34" s="852"/>
      <c r="EQ34" s="852"/>
      <c r="ER34" s="852"/>
      <c r="ES34" s="359">
        <f>_xlfn.XLOOKUP(0.2,EO33:EO126,EO33:EO126,0,-1)</f>
        <v>0</v>
      </c>
      <c r="ET34" s="320" t="e">
        <f>_xlfn.XLOOKUP(0.2,EO33:EO126,EO33:EO126,0,1)</f>
        <v>#DIV/0!</v>
      </c>
      <c r="EU34" s="320">
        <f>_xlfn.XLOOKUP(0.2,EO33:EO126,EK33:EK126,0,-1)</f>
        <v>0</v>
      </c>
      <c r="EV34" s="360">
        <f>_xlfn.XLOOKUP(0.2,EO33:EO126,EK33:EK126,0,1)</f>
        <v>0</v>
      </c>
      <c r="EW34" s="374"/>
    </row>
    <row r="35" spans="1:153" s="124" customFormat="1" ht="12.75" customHeight="1" x14ac:dyDescent="0.2">
      <c r="A35" s="328"/>
      <c r="B35" s="221"/>
      <c r="C35" s="221"/>
      <c r="D35" s="221"/>
      <c r="E35" s="221"/>
      <c r="F35" s="221"/>
      <c r="G35" s="221"/>
      <c r="H35" s="221"/>
      <c r="I35" s="221"/>
      <c r="J35" s="221"/>
      <c r="K35" s="221"/>
      <c r="L35" s="221"/>
      <c r="M35" s="221"/>
      <c r="N35" s="221"/>
      <c r="O35" s="221"/>
      <c r="P35" s="257"/>
      <c r="Q35" s="374"/>
      <c r="R35" s="886">
        <v>0.151918</v>
      </c>
      <c r="S35" s="852"/>
      <c r="T35" s="852"/>
      <c r="U35" s="853"/>
      <c r="V35" s="886">
        <v>106.3426</v>
      </c>
      <c r="W35" s="852"/>
      <c r="X35" s="852"/>
      <c r="Y35" s="853"/>
      <c r="Z35" s="854">
        <f t="shared" si="0"/>
        <v>0</v>
      </c>
      <c r="AA35" s="852"/>
      <c r="AB35" s="852"/>
      <c r="AC35" s="853"/>
      <c r="AD35" s="511">
        <v>0.2</v>
      </c>
      <c r="AE35" s="512">
        <v>0</v>
      </c>
      <c r="AF35" s="512"/>
      <c r="AG35" s="513"/>
      <c r="AH35" s="374"/>
      <c r="AI35" s="886">
        <v>0.151918</v>
      </c>
      <c r="AJ35" s="852"/>
      <c r="AK35" s="852"/>
      <c r="AL35" s="853"/>
      <c r="AM35" s="886">
        <v>106.3426</v>
      </c>
      <c r="AN35" s="852"/>
      <c r="AO35" s="852"/>
      <c r="AP35" s="853"/>
      <c r="AQ35" s="854">
        <f t="shared" ref="AQ35:AQ98" si="1">AI35-AM35/$AN$26*100</f>
        <v>0</v>
      </c>
      <c r="AR35" s="852"/>
      <c r="AS35" s="852"/>
      <c r="AT35" s="853"/>
      <c r="AU35" s="361">
        <v>0.2</v>
      </c>
      <c r="AV35" s="319">
        <v>0</v>
      </c>
      <c r="AW35" s="319"/>
      <c r="AX35" s="362"/>
      <c r="AY35" s="374"/>
      <c r="AZ35" s="328"/>
      <c r="BA35" s="221"/>
      <c r="BB35" s="221"/>
      <c r="BC35" s="221"/>
      <c r="BD35" s="221"/>
      <c r="BE35" s="221"/>
      <c r="BF35" s="221"/>
      <c r="BG35" s="221"/>
      <c r="BH35" s="221"/>
      <c r="BI35" s="221"/>
      <c r="BJ35" s="221"/>
      <c r="BK35" s="221"/>
      <c r="BL35" s="221"/>
      <c r="BM35" s="221"/>
      <c r="BN35" s="221"/>
      <c r="BO35" s="257"/>
      <c r="BP35" s="374"/>
      <c r="BQ35" s="886"/>
      <c r="BR35" s="852"/>
      <c r="BS35" s="852"/>
      <c r="BT35" s="853"/>
      <c r="BU35" s="886"/>
      <c r="BV35" s="852"/>
      <c r="BW35" s="852"/>
      <c r="BX35" s="853"/>
      <c r="BY35" s="854" t="e">
        <f t="shared" ref="BY35:BY98" si="2">BQ35-BU35/$BV$26*100</f>
        <v>#DIV/0!</v>
      </c>
      <c r="BZ35" s="852"/>
      <c r="CA35" s="852"/>
      <c r="CB35" s="852"/>
      <c r="CC35" s="361">
        <v>0.2</v>
      </c>
      <c r="CD35" s="319">
        <v>0</v>
      </c>
      <c r="CE35" s="319"/>
      <c r="CF35" s="362"/>
      <c r="CG35" s="374"/>
      <c r="CH35" s="886"/>
      <c r="CI35" s="852"/>
      <c r="CJ35" s="852"/>
      <c r="CK35" s="853"/>
      <c r="CL35" s="886"/>
      <c r="CM35" s="852"/>
      <c r="CN35" s="852"/>
      <c r="CO35" s="853"/>
      <c r="CP35" s="854" t="e">
        <f t="shared" ref="CP35:CP98" si="3">CH35-CL35/$CM$26*100</f>
        <v>#DIV/0!</v>
      </c>
      <c r="CQ35" s="852"/>
      <c r="CR35" s="852"/>
      <c r="CS35" s="852"/>
      <c r="CT35" s="361">
        <v>0.2</v>
      </c>
      <c r="CU35" s="319">
        <v>0</v>
      </c>
      <c r="CV35" s="319"/>
      <c r="CW35" s="362"/>
      <c r="CX35" s="374"/>
      <c r="CY35" s="328"/>
      <c r="CZ35" s="221"/>
      <c r="DA35" s="221"/>
      <c r="DB35" s="221"/>
      <c r="DC35" s="221"/>
      <c r="DD35" s="221"/>
      <c r="DE35" s="221"/>
      <c r="DF35" s="221"/>
      <c r="DG35" s="221"/>
      <c r="DH35" s="221"/>
      <c r="DI35" s="221"/>
      <c r="DJ35" s="221"/>
      <c r="DK35" s="221"/>
      <c r="DL35" s="221"/>
      <c r="DM35" s="221"/>
      <c r="DN35" s="257"/>
      <c r="DO35" s="374"/>
      <c r="DP35" s="886"/>
      <c r="DQ35" s="852"/>
      <c r="DR35" s="852"/>
      <c r="DS35" s="853"/>
      <c r="DT35" s="886"/>
      <c r="DU35" s="852"/>
      <c r="DV35" s="852"/>
      <c r="DW35" s="853"/>
      <c r="DX35" s="854" t="e">
        <f t="shared" ref="DX35:DX98" si="4">DP35-DT35/$DU$26*100</f>
        <v>#DIV/0!</v>
      </c>
      <c r="DY35" s="852"/>
      <c r="DZ35" s="852"/>
      <c r="EA35" s="852"/>
      <c r="EB35" s="361">
        <v>0.2</v>
      </c>
      <c r="EC35" s="319">
        <v>0</v>
      </c>
      <c r="ED35" s="319"/>
      <c r="EE35" s="362"/>
      <c r="EF35" s="374"/>
      <c r="EG35" s="886"/>
      <c r="EH35" s="852"/>
      <c r="EI35" s="852"/>
      <c r="EJ35" s="853"/>
      <c r="EK35" s="886"/>
      <c r="EL35" s="852"/>
      <c r="EM35" s="852"/>
      <c r="EN35" s="853"/>
      <c r="EO35" s="854" t="e">
        <f t="shared" ref="EO35:EO98" si="5">EG35-EK35/$DU$26*100</f>
        <v>#DIV/0!</v>
      </c>
      <c r="EP35" s="852"/>
      <c r="EQ35" s="852"/>
      <c r="ER35" s="852"/>
      <c r="ES35" s="361">
        <v>0.2</v>
      </c>
      <c r="ET35" s="319">
        <v>0</v>
      </c>
      <c r="EU35" s="319"/>
      <c r="EV35" s="362"/>
      <c r="EW35" s="374"/>
    </row>
    <row r="36" spans="1:153" s="124" customFormat="1" ht="12.75" customHeight="1" x14ac:dyDescent="0.2">
      <c r="A36" s="328"/>
      <c r="B36" s="221"/>
      <c r="C36" s="221"/>
      <c r="D36" s="221"/>
      <c r="E36" s="221"/>
      <c r="F36" s="221"/>
      <c r="G36" s="221"/>
      <c r="H36" s="221"/>
      <c r="I36" s="221"/>
      <c r="J36" s="221"/>
      <c r="K36" s="221"/>
      <c r="L36" s="221"/>
      <c r="M36" s="221"/>
      <c r="N36" s="221"/>
      <c r="O36" s="221"/>
      <c r="P36" s="257"/>
      <c r="Q36" s="374"/>
      <c r="R36" s="886">
        <v>0.22247</v>
      </c>
      <c r="S36" s="852"/>
      <c r="T36" s="852"/>
      <c r="U36" s="853"/>
      <c r="V36" s="886">
        <v>155.72900000000001</v>
      </c>
      <c r="W36" s="852"/>
      <c r="X36" s="852"/>
      <c r="Y36" s="853"/>
      <c r="Z36" s="854">
        <f t="shared" si="0"/>
        <v>0</v>
      </c>
      <c r="AA36" s="852"/>
      <c r="AB36" s="852"/>
      <c r="AC36" s="853"/>
      <c r="AD36" s="511">
        <f>AE36/W26*100</f>
        <v>0.37230000000000013</v>
      </c>
      <c r="AE36" s="512">
        <v>260.61</v>
      </c>
      <c r="AF36" s="512"/>
      <c r="AG36" s="513"/>
      <c r="AH36" s="374"/>
      <c r="AI36" s="886">
        <v>0.22247</v>
      </c>
      <c r="AJ36" s="852"/>
      <c r="AK36" s="852"/>
      <c r="AL36" s="853"/>
      <c r="AM36" s="886">
        <v>155.72900000000001</v>
      </c>
      <c r="AN36" s="852"/>
      <c r="AO36" s="852"/>
      <c r="AP36" s="853"/>
      <c r="AQ36" s="854">
        <f t="shared" si="1"/>
        <v>0</v>
      </c>
      <c r="AR36" s="852"/>
      <c r="AS36" s="852"/>
      <c r="AT36" s="853"/>
      <c r="AU36" s="361">
        <f>AV36/AN26*100</f>
        <v>0.37230000000000013</v>
      </c>
      <c r="AV36" s="319">
        <v>260.61</v>
      </c>
      <c r="AW36" s="319"/>
      <c r="AX36" s="362"/>
      <c r="AY36" s="374"/>
      <c r="AZ36" s="328"/>
      <c r="BA36" s="221"/>
      <c r="BB36" s="221"/>
      <c r="BC36" s="221"/>
      <c r="BD36" s="221"/>
      <c r="BE36" s="221"/>
      <c r="BF36" s="221"/>
      <c r="BG36" s="221"/>
      <c r="BH36" s="221"/>
      <c r="BI36" s="221"/>
      <c r="BJ36" s="221"/>
      <c r="BK36" s="221"/>
      <c r="BL36" s="221"/>
      <c r="BM36" s="221"/>
      <c r="BN36" s="221"/>
      <c r="BO36" s="257"/>
      <c r="BP36" s="374"/>
      <c r="BQ36" s="886"/>
      <c r="BR36" s="852"/>
      <c r="BS36" s="852"/>
      <c r="BT36" s="853"/>
      <c r="BU36" s="886"/>
      <c r="BV36" s="852"/>
      <c r="BW36" s="852"/>
      <c r="BX36" s="853"/>
      <c r="BY36" s="854" t="e">
        <f t="shared" si="2"/>
        <v>#DIV/0!</v>
      </c>
      <c r="BZ36" s="852"/>
      <c r="CA36" s="852"/>
      <c r="CB36" s="852"/>
      <c r="CC36" s="361" t="e">
        <f>CD36/BV26*100</f>
        <v>#DIV/0!</v>
      </c>
      <c r="CD36" s="319">
        <v>260.61</v>
      </c>
      <c r="CE36" s="319"/>
      <c r="CF36" s="362"/>
      <c r="CG36" s="374"/>
      <c r="CH36" s="886"/>
      <c r="CI36" s="852"/>
      <c r="CJ36" s="852"/>
      <c r="CK36" s="853"/>
      <c r="CL36" s="886"/>
      <c r="CM36" s="852"/>
      <c r="CN36" s="852"/>
      <c r="CO36" s="853"/>
      <c r="CP36" s="854" t="e">
        <f t="shared" si="3"/>
        <v>#DIV/0!</v>
      </c>
      <c r="CQ36" s="852"/>
      <c r="CR36" s="852"/>
      <c r="CS36" s="852"/>
      <c r="CT36" s="361" t="e">
        <f>CU36/CM26*100</f>
        <v>#DIV/0!</v>
      </c>
      <c r="CU36" s="319">
        <v>260.61</v>
      </c>
      <c r="CV36" s="319"/>
      <c r="CW36" s="362"/>
      <c r="CX36" s="374"/>
      <c r="CY36" s="328"/>
      <c r="CZ36" s="221"/>
      <c r="DA36" s="221"/>
      <c r="DB36" s="221"/>
      <c r="DC36" s="221"/>
      <c r="DD36" s="221"/>
      <c r="DE36" s="221"/>
      <c r="DF36" s="221"/>
      <c r="DG36" s="221"/>
      <c r="DH36" s="221"/>
      <c r="DI36" s="221"/>
      <c r="DJ36" s="221"/>
      <c r="DK36" s="221"/>
      <c r="DL36" s="221"/>
      <c r="DM36" s="221"/>
      <c r="DN36" s="257"/>
      <c r="DO36" s="374"/>
      <c r="DP36" s="886"/>
      <c r="DQ36" s="852"/>
      <c r="DR36" s="852"/>
      <c r="DS36" s="853"/>
      <c r="DT36" s="886"/>
      <c r="DU36" s="852"/>
      <c r="DV36" s="852"/>
      <c r="DW36" s="853"/>
      <c r="DX36" s="854" t="e">
        <f t="shared" si="4"/>
        <v>#DIV/0!</v>
      </c>
      <c r="DY36" s="852"/>
      <c r="DZ36" s="852"/>
      <c r="EA36" s="852"/>
      <c r="EB36" s="361" t="e">
        <f>EC36/DU26*100</f>
        <v>#DIV/0!</v>
      </c>
      <c r="EC36" s="319">
        <v>260.61</v>
      </c>
      <c r="ED36" s="319"/>
      <c r="EE36" s="362"/>
      <c r="EF36" s="374"/>
      <c r="EG36" s="886"/>
      <c r="EH36" s="852"/>
      <c r="EI36" s="852"/>
      <c r="EJ36" s="853"/>
      <c r="EK36" s="886"/>
      <c r="EL36" s="852"/>
      <c r="EM36" s="852"/>
      <c r="EN36" s="853"/>
      <c r="EO36" s="854" t="e">
        <f t="shared" si="5"/>
        <v>#DIV/0!</v>
      </c>
      <c r="EP36" s="852"/>
      <c r="EQ36" s="852"/>
      <c r="ER36" s="852"/>
      <c r="ES36" s="361" t="e">
        <f>ET36/EL26*100</f>
        <v>#DIV/0!</v>
      </c>
      <c r="ET36" s="319">
        <v>260.61</v>
      </c>
      <c r="EU36" s="319"/>
      <c r="EV36" s="362"/>
      <c r="EW36" s="374"/>
    </row>
    <row r="37" spans="1:153" s="124" customFormat="1" ht="12.75" customHeight="1" x14ac:dyDescent="0.2">
      <c r="A37" s="328"/>
      <c r="B37" s="221"/>
      <c r="C37" s="221"/>
      <c r="D37" s="221"/>
      <c r="E37" s="221"/>
      <c r="F37" s="221"/>
      <c r="G37" s="221"/>
      <c r="H37" s="221"/>
      <c r="I37" s="221"/>
      <c r="J37" s="221"/>
      <c r="K37" s="221"/>
      <c r="L37" s="221"/>
      <c r="M37" s="221"/>
      <c r="N37" s="221"/>
      <c r="O37" s="221"/>
      <c r="P37" s="257"/>
      <c r="Q37" s="374"/>
      <c r="R37" s="886">
        <v>0.24909500000000001</v>
      </c>
      <c r="S37" s="852"/>
      <c r="T37" s="852"/>
      <c r="U37" s="853"/>
      <c r="V37" s="886">
        <v>174.3665</v>
      </c>
      <c r="W37" s="852"/>
      <c r="X37" s="852"/>
      <c r="Y37" s="853"/>
      <c r="Z37" s="854">
        <f t="shared" si="0"/>
        <v>0</v>
      </c>
      <c r="AA37" s="852"/>
      <c r="AB37" s="852"/>
      <c r="AC37" s="853"/>
      <c r="AD37" s="511">
        <f>AD36*1.1</f>
        <v>0.40953000000000017</v>
      </c>
      <c r="AE37" s="512">
        <f>AE36*1.1</f>
        <v>286.67100000000005</v>
      </c>
      <c r="AF37" s="512"/>
      <c r="AG37" s="513"/>
      <c r="AH37" s="374"/>
      <c r="AI37" s="886">
        <v>0.24909500000000001</v>
      </c>
      <c r="AJ37" s="852"/>
      <c r="AK37" s="852"/>
      <c r="AL37" s="853"/>
      <c r="AM37" s="886">
        <v>174.3665</v>
      </c>
      <c r="AN37" s="852"/>
      <c r="AO37" s="852"/>
      <c r="AP37" s="853"/>
      <c r="AQ37" s="854">
        <f t="shared" si="1"/>
        <v>0</v>
      </c>
      <c r="AR37" s="852"/>
      <c r="AS37" s="852"/>
      <c r="AT37" s="853"/>
      <c r="AU37" s="361">
        <f t="shared" ref="AU37:AV37" si="6">AU36*1.1</f>
        <v>0.40953000000000017</v>
      </c>
      <c r="AV37" s="319">
        <f t="shared" si="6"/>
        <v>286.67100000000005</v>
      </c>
      <c r="AW37" s="319"/>
      <c r="AX37" s="362"/>
      <c r="AY37" s="374"/>
      <c r="AZ37" s="328"/>
      <c r="BA37" s="221"/>
      <c r="BB37" s="221"/>
      <c r="BC37" s="221"/>
      <c r="BD37" s="221"/>
      <c r="BE37" s="221"/>
      <c r="BF37" s="221"/>
      <c r="BG37" s="221"/>
      <c r="BH37" s="221"/>
      <c r="BI37" s="221"/>
      <c r="BJ37" s="221"/>
      <c r="BK37" s="221"/>
      <c r="BL37" s="221"/>
      <c r="BM37" s="221"/>
      <c r="BN37" s="221"/>
      <c r="BO37" s="257"/>
      <c r="BP37" s="374"/>
      <c r="BQ37" s="886"/>
      <c r="BR37" s="852"/>
      <c r="BS37" s="852"/>
      <c r="BT37" s="853"/>
      <c r="BU37" s="886"/>
      <c r="BV37" s="852"/>
      <c r="BW37" s="852"/>
      <c r="BX37" s="853"/>
      <c r="BY37" s="854" t="e">
        <f t="shared" si="2"/>
        <v>#DIV/0!</v>
      </c>
      <c r="BZ37" s="852"/>
      <c r="CA37" s="852"/>
      <c r="CB37" s="852"/>
      <c r="CC37" s="361" t="e">
        <f t="shared" ref="CC37:CD37" si="7">CC36*1.1</f>
        <v>#DIV/0!</v>
      </c>
      <c r="CD37" s="319">
        <f t="shared" si="7"/>
        <v>286.67100000000005</v>
      </c>
      <c r="CE37" s="319"/>
      <c r="CF37" s="362"/>
      <c r="CG37" s="374"/>
      <c r="CH37" s="886"/>
      <c r="CI37" s="852"/>
      <c r="CJ37" s="852"/>
      <c r="CK37" s="853"/>
      <c r="CL37" s="886"/>
      <c r="CM37" s="852"/>
      <c r="CN37" s="852"/>
      <c r="CO37" s="853"/>
      <c r="CP37" s="854" t="e">
        <f t="shared" si="3"/>
        <v>#DIV/0!</v>
      </c>
      <c r="CQ37" s="852"/>
      <c r="CR37" s="852"/>
      <c r="CS37" s="852"/>
      <c r="CT37" s="361" t="e">
        <f t="shared" ref="CT37:CU37" si="8">CT36*1.1</f>
        <v>#DIV/0!</v>
      </c>
      <c r="CU37" s="319">
        <f t="shared" si="8"/>
        <v>286.67100000000005</v>
      </c>
      <c r="CV37" s="319"/>
      <c r="CW37" s="362"/>
      <c r="CX37" s="374"/>
      <c r="CY37" s="328"/>
      <c r="CZ37" s="221"/>
      <c r="DA37" s="221"/>
      <c r="DB37" s="221"/>
      <c r="DC37" s="221"/>
      <c r="DD37" s="221"/>
      <c r="DE37" s="221"/>
      <c r="DF37" s="221"/>
      <c r="DG37" s="221"/>
      <c r="DH37" s="221"/>
      <c r="DI37" s="221"/>
      <c r="DJ37" s="221"/>
      <c r="DK37" s="221"/>
      <c r="DL37" s="221"/>
      <c r="DM37" s="221"/>
      <c r="DN37" s="257"/>
      <c r="DO37" s="374"/>
      <c r="DP37" s="886"/>
      <c r="DQ37" s="852"/>
      <c r="DR37" s="852"/>
      <c r="DS37" s="853"/>
      <c r="DT37" s="886"/>
      <c r="DU37" s="852"/>
      <c r="DV37" s="852"/>
      <c r="DW37" s="853"/>
      <c r="DX37" s="854" t="e">
        <f t="shared" si="4"/>
        <v>#DIV/0!</v>
      </c>
      <c r="DY37" s="852"/>
      <c r="DZ37" s="852"/>
      <c r="EA37" s="852"/>
      <c r="EB37" s="361" t="e">
        <f t="shared" ref="EB37:EC37" si="9">EB36*1.1</f>
        <v>#DIV/0!</v>
      </c>
      <c r="EC37" s="319">
        <f t="shared" si="9"/>
        <v>286.67100000000005</v>
      </c>
      <c r="ED37" s="319"/>
      <c r="EE37" s="362"/>
      <c r="EF37" s="374"/>
      <c r="EG37" s="886"/>
      <c r="EH37" s="852"/>
      <c r="EI37" s="852"/>
      <c r="EJ37" s="853"/>
      <c r="EK37" s="886"/>
      <c r="EL37" s="852"/>
      <c r="EM37" s="852"/>
      <c r="EN37" s="853"/>
      <c r="EO37" s="854" t="e">
        <f t="shared" si="5"/>
        <v>#DIV/0!</v>
      </c>
      <c r="EP37" s="852"/>
      <c r="EQ37" s="852"/>
      <c r="ER37" s="852"/>
      <c r="ES37" s="361" t="e">
        <f t="shared" ref="ES37:ET37" si="10">ES36*1.1</f>
        <v>#DIV/0!</v>
      </c>
      <c r="ET37" s="319">
        <f t="shared" si="10"/>
        <v>286.67100000000005</v>
      </c>
      <c r="EU37" s="319"/>
      <c r="EV37" s="362"/>
      <c r="EW37" s="374"/>
    </row>
    <row r="38" spans="1:153" s="124" customFormat="1" ht="12.75" customHeight="1" x14ac:dyDescent="0.2">
      <c r="A38" s="328"/>
      <c r="B38" s="221"/>
      <c r="C38" s="221"/>
      <c r="D38" s="221"/>
      <c r="E38" s="221"/>
      <c r="F38" s="221"/>
      <c r="G38" s="221"/>
      <c r="H38" s="221"/>
      <c r="I38" s="221"/>
      <c r="J38" s="221"/>
      <c r="K38" s="221"/>
      <c r="L38" s="221"/>
      <c r="M38" s="221"/>
      <c r="N38" s="221"/>
      <c r="O38" s="221"/>
      <c r="P38" s="257"/>
      <c r="Q38" s="374"/>
      <c r="R38" s="886">
        <v>0.30434099999999997</v>
      </c>
      <c r="S38" s="852"/>
      <c r="T38" s="852"/>
      <c r="U38" s="853"/>
      <c r="V38" s="886">
        <v>213.03869999999998</v>
      </c>
      <c r="W38" s="852"/>
      <c r="X38" s="852"/>
      <c r="Y38" s="853"/>
      <c r="Z38" s="854">
        <f t="shared" si="0"/>
        <v>0</v>
      </c>
      <c r="AA38" s="852"/>
      <c r="AB38" s="852"/>
      <c r="AC38" s="853"/>
      <c r="AD38" s="500"/>
      <c r="AE38" s="501"/>
      <c r="AF38" s="501"/>
      <c r="AG38" s="502"/>
      <c r="AH38" s="374"/>
      <c r="AI38" s="886">
        <v>0.30434099999999997</v>
      </c>
      <c r="AJ38" s="852"/>
      <c r="AK38" s="852"/>
      <c r="AL38" s="853"/>
      <c r="AM38" s="886">
        <v>213.03869999999998</v>
      </c>
      <c r="AN38" s="852"/>
      <c r="AO38" s="852"/>
      <c r="AP38" s="853"/>
      <c r="AQ38" s="854">
        <f t="shared" si="1"/>
        <v>0</v>
      </c>
      <c r="AR38" s="852"/>
      <c r="AS38" s="852"/>
      <c r="AT38" s="853"/>
      <c r="AU38" s="363"/>
      <c r="AV38" s="354"/>
      <c r="AW38" s="354"/>
      <c r="AX38" s="364"/>
      <c r="AY38" s="374"/>
      <c r="AZ38" s="328"/>
      <c r="BA38" s="221"/>
      <c r="BB38" s="221"/>
      <c r="BC38" s="221"/>
      <c r="BD38" s="221"/>
      <c r="BE38" s="221"/>
      <c r="BF38" s="221"/>
      <c r="BG38" s="221"/>
      <c r="BH38" s="221"/>
      <c r="BI38" s="221"/>
      <c r="BJ38" s="221"/>
      <c r="BK38" s="221"/>
      <c r="BL38" s="221"/>
      <c r="BM38" s="221"/>
      <c r="BN38" s="221"/>
      <c r="BO38" s="257"/>
      <c r="BP38" s="374"/>
      <c r="BQ38" s="886"/>
      <c r="BR38" s="852"/>
      <c r="BS38" s="852"/>
      <c r="BT38" s="853"/>
      <c r="BU38" s="886"/>
      <c r="BV38" s="852"/>
      <c r="BW38" s="852"/>
      <c r="BX38" s="853"/>
      <c r="BY38" s="854" t="e">
        <f t="shared" si="2"/>
        <v>#DIV/0!</v>
      </c>
      <c r="BZ38" s="852"/>
      <c r="CA38" s="852"/>
      <c r="CB38" s="852"/>
      <c r="CC38" s="363"/>
      <c r="CD38" s="354"/>
      <c r="CE38" s="354"/>
      <c r="CF38" s="364"/>
      <c r="CG38" s="374"/>
      <c r="CH38" s="886"/>
      <c r="CI38" s="852"/>
      <c r="CJ38" s="852"/>
      <c r="CK38" s="853"/>
      <c r="CL38" s="886"/>
      <c r="CM38" s="852"/>
      <c r="CN38" s="852"/>
      <c r="CO38" s="853"/>
      <c r="CP38" s="854" t="e">
        <f t="shared" si="3"/>
        <v>#DIV/0!</v>
      </c>
      <c r="CQ38" s="852"/>
      <c r="CR38" s="852"/>
      <c r="CS38" s="852"/>
      <c r="CT38" s="363"/>
      <c r="CU38" s="354"/>
      <c r="CV38" s="354"/>
      <c r="CW38" s="364"/>
      <c r="CX38" s="374"/>
      <c r="CY38" s="328"/>
      <c r="CZ38" s="221"/>
      <c r="DA38" s="221"/>
      <c r="DB38" s="221"/>
      <c r="DC38" s="221"/>
      <c r="DD38" s="221"/>
      <c r="DE38" s="221"/>
      <c r="DF38" s="221"/>
      <c r="DG38" s="221"/>
      <c r="DH38" s="221"/>
      <c r="DI38" s="221"/>
      <c r="DJ38" s="221"/>
      <c r="DK38" s="221"/>
      <c r="DL38" s="221"/>
      <c r="DM38" s="221"/>
      <c r="DN38" s="257"/>
      <c r="DO38" s="374"/>
      <c r="DP38" s="886"/>
      <c r="DQ38" s="852"/>
      <c r="DR38" s="852"/>
      <c r="DS38" s="853"/>
      <c r="DT38" s="886"/>
      <c r="DU38" s="852"/>
      <c r="DV38" s="852"/>
      <c r="DW38" s="853"/>
      <c r="DX38" s="854" t="e">
        <f t="shared" si="4"/>
        <v>#DIV/0!</v>
      </c>
      <c r="DY38" s="852"/>
      <c r="DZ38" s="852"/>
      <c r="EA38" s="852"/>
      <c r="EB38" s="363"/>
      <c r="EC38" s="354"/>
      <c r="ED38" s="354"/>
      <c r="EE38" s="364"/>
      <c r="EF38" s="374"/>
      <c r="EG38" s="886"/>
      <c r="EH38" s="852"/>
      <c r="EI38" s="852"/>
      <c r="EJ38" s="853"/>
      <c r="EK38" s="886"/>
      <c r="EL38" s="852"/>
      <c r="EM38" s="852"/>
      <c r="EN38" s="853"/>
      <c r="EO38" s="854" t="e">
        <f t="shared" si="5"/>
        <v>#DIV/0!</v>
      </c>
      <c r="EP38" s="852"/>
      <c r="EQ38" s="852"/>
      <c r="ER38" s="852"/>
      <c r="ES38" s="363"/>
      <c r="ET38" s="354"/>
      <c r="EU38" s="354"/>
      <c r="EV38" s="364"/>
      <c r="EW38" s="374"/>
    </row>
    <row r="39" spans="1:153" s="124" customFormat="1" ht="12.75" customHeight="1" x14ac:dyDescent="0.2">
      <c r="A39" s="328"/>
      <c r="B39" s="221"/>
      <c r="C39" s="221"/>
      <c r="D39" s="221"/>
      <c r="E39" s="221"/>
      <c r="F39" s="221"/>
      <c r="G39" s="221"/>
      <c r="H39" s="221"/>
      <c r="I39" s="221"/>
      <c r="J39" s="221"/>
      <c r="K39" s="221"/>
      <c r="L39" s="221"/>
      <c r="M39" s="221"/>
      <c r="N39" s="221"/>
      <c r="O39" s="221"/>
      <c r="P39" s="257"/>
      <c r="Q39" s="374"/>
      <c r="R39" s="886">
        <v>0.37143399999999999</v>
      </c>
      <c r="S39" s="852"/>
      <c r="T39" s="852"/>
      <c r="U39" s="853"/>
      <c r="V39" s="886">
        <v>260.00380000000001</v>
      </c>
      <c r="W39" s="852"/>
      <c r="X39" s="852"/>
      <c r="Y39" s="853"/>
      <c r="Z39" s="854">
        <f t="shared" si="0"/>
        <v>0</v>
      </c>
      <c r="AA39" s="852"/>
      <c r="AB39" s="852"/>
      <c r="AC39" s="853"/>
      <c r="AD39" s="500"/>
      <c r="AE39" s="501"/>
      <c r="AF39" s="501"/>
      <c r="AG39" s="502"/>
      <c r="AH39" s="374"/>
      <c r="AI39" s="886">
        <v>0.37143399999999999</v>
      </c>
      <c r="AJ39" s="852"/>
      <c r="AK39" s="852"/>
      <c r="AL39" s="853"/>
      <c r="AM39" s="886">
        <v>260.00380000000001</v>
      </c>
      <c r="AN39" s="852"/>
      <c r="AO39" s="852"/>
      <c r="AP39" s="853"/>
      <c r="AQ39" s="854">
        <f t="shared" si="1"/>
        <v>0</v>
      </c>
      <c r="AR39" s="852"/>
      <c r="AS39" s="852"/>
      <c r="AT39" s="853"/>
      <c r="AU39" s="363"/>
      <c r="AV39" s="354"/>
      <c r="AW39" s="354"/>
      <c r="AX39" s="364"/>
      <c r="AY39" s="374"/>
      <c r="AZ39" s="328"/>
      <c r="BA39" s="221"/>
      <c r="BB39" s="221"/>
      <c r="BC39" s="221"/>
      <c r="BD39" s="221"/>
      <c r="BE39" s="221"/>
      <c r="BF39" s="221"/>
      <c r="BG39" s="221"/>
      <c r="BH39" s="221"/>
      <c r="BI39" s="221"/>
      <c r="BJ39" s="221"/>
      <c r="BK39" s="221"/>
      <c r="BL39" s="221"/>
      <c r="BM39" s="221"/>
      <c r="BN39" s="221"/>
      <c r="BO39" s="257"/>
      <c r="BP39" s="374"/>
      <c r="BQ39" s="886"/>
      <c r="BR39" s="852"/>
      <c r="BS39" s="852"/>
      <c r="BT39" s="853"/>
      <c r="BU39" s="886"/>
      <c r="BV39" s="852"/>
      <c r="BW39" s="852"/>
      <c r="BX39" s="853"/>
      <c r="BY39" s="854" t="e">
        <f t="shared" si="2"/>
        <v>#DIV/0!</v>
      </c>
      <c r="BZ39" s="852"/>
      <c r="CA39" s="852"/>
      <c r="CB39" s="852"/>
      <c r="CC39" s="363"/>
      <c r="CD39" s="354"/>
      <c r="CE39" s="354"/>
      <c r="CF39" s="364"/>
      <c r="CG39" s="374"/>
      <c r="CH39" s="886"/>
      <c r="CI39" s="852"/>
      <c r="CJ39" s="852"/>
      <c r="CK39" s="853"/>
      <c r="CL39" s="886"/>
      <c r="CM39" s="852"/>
      <c r="CN39" s="852"/>
      <c r="CO39" s="853"/>
      <c r="CP39" s="854" t="e">
        <f t="shared" si="3"/>
        <v>#DIV/0!</v>
      </c>
      <c r="CQ39" s="852"/>
      <c r="CR39" s="852"/>
      <c r="CS39" s="852"/>
      <c r="CT39" s="363"/>
      <c r="CU39" s="354"/>
      <c r="CV39" s="354"/>
      <c r="CW39" s="364"/>
      <c r="CX39" s="374"/>
      <c r="CY39" s="328"/>
      <c r="CZ39" s="221"/>
      <c r="DA39" s="221"/>
      <c r="DB39" s="221"/>
      <c r="DC39" s="221"/>
      <c r="DD39" s="221"/>
      <c r="DE39" s="221"/>
      <c r="DF39" s="221"/>
      <c r="DG39" s="221"/>
      <c r="DH39" s="221"/>
      <c r="DI39" s="221"/>
      <c r="DJ39" s="221"/>
      <c r="DK39" s="221"/>
      <c r="DL39" s="221"/>
      <c r="DM39" s="221"/>
      <c r="DN39" s="257"/>
      <c r="DO39" s="374"/>
      <c r="DP39" s="886"/>
      <c r="DQ39" s="852"/>
      <c r="DR39" s="852"/>
      <c r="DS39" s="853"/>
      <c r="DT39" s="886"/>
      <c r="DU39" s="852"/>
      <c r="DV39" s="852"/>
      <c r="DW39" s="853"/>
      <c r="DX39" s="854" t="e">
        <f t="shared" si="4"/>
        <v>#DIV/0!</v>
      </c>
      <c r="DY39" s="852"/>
      <c r="DZ39" s="852"/>
      <c r="EA39" s="852"/>
      <c r="EB39" s="363"/>
      <c r="EC39" s="354"/>
      <c r="ED39" s="354"/>
      <c r="EE39" s="364"/>
      <c r="EF39" s="374"/>
      <c r="EG39" s="886"/>
      <c r="EH39" s="852"/>
      <c r="EI39" s="852"/>
      <c r="EJ39" s="853"/>
      <c r="EK39" s="886"/>
      <c r="EL39" s="852"/>
      <c r="EM39" s="852"/>
      <c r="EN39" s="853"/>
      <c r="EO39" s="854" t="e">
        <f t="shared" si="5"/>
        <v>#DIV/0!</v>
      </c>
      <c r="EP39" s="852"/>
      <c r="EQ39" s="852"/>
      <c r="ER39" s="852"/>
      <c r="ES39" s="363"/>
      <c r="ET39" s="354"/>
      <c r="EU39" s="354"/>
      <c r="EV39" s="364"/>
      <c r="EW39" s="374"/>
    </row>
    <row r="40" spans="1:153" s="124" customFormat="1" ht="12.75" customHeight="1" x14ac:dyDescent="0.2">
      <c r="A40" s="328"/>
      <c r="B40" s="221"/>
      <c r="C40" s="221"/>
      <c r="D40" s="221"/>
      <c r="E40" s="221"/>
      <c r="F40" s="221"/>
      <c r="G40" s="221"/>
      <c r="H40" s="221"/>
      <c r="I40" s="221"/>
      <c r="J40" s="221"/>
      <c r="K40" s="221"/>
      <c r="L40" s="221"/>
      <c r="M40" s="221"/>
      <c r="N40" s="221"/>
      <c r="O40" s="221"/>
      <c r="P40" s="257"/>
      <c r="Q40" s="374"/>
      <c r="R40" s="886">
        <v>0.44195499999999999</v>
      </c>
      <c r="S40" s="852"/>
      <c r="T40" s="852"/>
      <c r="U40" s="853"/>
      <c r="V40" s="886">
        <v>260.21536300000002</v>
      </c>
      <c r="W40" s="852"/>
      <c r="X40" s="852"/>
      <c r="Y40" s="853"/>
      <c r="Z40" s="854">
        <f t="shared" si="0"/>
        <v>7.0218767142857019E-2</v>
      </c>
      <c r="AA40" s="852"/>
      <c r="AB40" s="852"/>
      <c r="AC40" s="853"/>
      <c r="AD40" s="500"/>
      <c r="AE40" s="501"/>
      <c r="AF40" s="501"/>
      <c r="AG40" s="502"/>
      <c r="AH40" s="374"/>
      <c r="AI40" s="886">
        <v>0.44195499999999999</v>
      </c>
      <c r="AJ40" s="852"/>
      <c r="AK40" s="852"/>
      <c r="AL40" s="853"/>
      <c r="AM40" s="886">
        <v>260.21536300000002</v>
      </c>
      <c r="AN40" s="852"/>
      <c r="AO40" s="852"/>
      <c r="AP40" s="853"/>
      <c r="AQ40" s="854">
        <f>AI40-AM40/$AN$26*100</f>
        <v>7.0218767142857019E-2</v>
      </c>
      <c r="AR40" s="852"/>
      <c r="AS40" s="852"/>
      <c r="AT40" s="853"/>
      <c r="AU40" s="363"/>
      <c r="AV40" s="354"/>
      <c r="AW40" s="354"/>
      <c r="AX40" s="364"/>
      <c r="AY40" s="374"/>
      <c r="AZ40" s="328"/>
      <c r="BA40" s="221"/>
      <c r="BB40" s="221"/>
      <c r="BC40" s="221"/>
      <c r="BD40" s="221"/>
      <c r="BE40" s="221"/>
      <c r="BF40" s="221"/>
      <c r="BG40" s="221"/>
      <c r="BH40" s="221"/>
      <c r="BI40" s="221"/>
      <c r="BJ40" s="221"/>
      <c r="BK40" s="221"/>
      <c r="BL40" s="221"/>
      <c r="BM40" s="221"/>
      <c r="BN40" s="221"/>
      <c r="BO40" s="257"/>
      <c r="BP40" s="374"/>
      <c r="BQ40" s="886"/>
      <c r="BR40" s="852"/>
      <c r="BS40" s="852"/>
      <c r="BT40" s="853"/>
      <c r="BU40" s="886"/>
      <c r="BV40" s="852"/>
      <c r="BW40" s="852"/>
      <c r="BX40" s="853"/>
      <c r="BY40" s="854" t="e">
        <f t="shared" si="2"/>
        <v>#DIV/0!</v>
      </c>
      <c r="BZ40" s="852"/>
      <c r="CA40" s="852"/>
      <c r="CB40" s="852"/>
      <c r="CC40" s="363"/>
      <c r="CD40" s="354"/>
      <c r="CE40" s="354"/>
      <c r="CF40" s="364"/>
      <c r="CG40" s="374"/>
      <c r="CH40" s="886"/>
      <c r="CI40" s="852"/>
      <c r="CJ40" s="852"/>
      <c r="CK40" s="853"/>
      <c r="CL40" s="886"/>
      <c r="CM40" s="852"/>
      <c r="CN40" s="852"/>
      <c r="CO40" s="853"/>
      <c r="CP40" s="854" t="e">
        <f t="shared" si="3"/>
        <v>#DIV/0!</v>
      </c>
      <c r="CQ40" s="852"/>
      <c r="CR40" s="852"/>
      <c r="CS40" s="852"/>
      <c r="CT40" s="363"/>
      <c r="CU40" s="354"/>
      <c r="CV40" s="354"/>
      <c r="CW40" s="364"/>
      <c r="CX40" s="374"/>
      <c r="CY40" s="328"/>
      <c r="CZ40" s="221"/>
      <c r="DA40" s="221"/>
      <c r="DB40" s="221"/>
      <c r="DC40" s="221"/>
      <c r="DD40" s="221"/>
      <c r="DE40" s="221"/>
      <c r="DF40" s="221"/>
      <c r="DG40" s="221"/>
      <c r="DH40" s="221"/>
      <c r="DI40" s="221"/>
      <c r="DJ40" s="221"/>
      <c r="DK40" s="221"/>
      <c r="DL40" s="221"/>
      <c r="DM40" s="221"/>
      <c r="DN40" s="257"/>
      <c r="DO40" s="374"/>
      <c r="DP40" s="886"/>
      <c r="DQ40" s="852"/>
      <c r="DR40" s="852"/>
      <c r="DS40" s="853"/>
      <c r="DT40" s="886"/>
      <c r="DU40" s="852"/>
      <c r="DV40" s="852"/>
      <c r="DW40" s="853"/>
      <c r="DX40" s="854" t="e">
        <f t="shared" si="4"/>
        <v>#DIV/0!</v>
      </c>
      <c r="DY40" s="852"/>
      <c r="DZ40" s="852"/>
      <c r="EA40" s="852"/>
      <c r="EB40" s="363"/>
      <c r="EC40" s="354"/>
      <c r="ED40" s="354"/>
      <c r="EE40" s="364"/>
      <c r="EF40" s="374"/>
      <c r="EG40" s="886"/>
      <c r="EH40" s="852"/>
      <c r="EI40" s="852"/>
      <c r="EJ40" s="853"/>
      <c r="EK40" s="886"/>
      <c r="EL40" s="852"/>
      <c r="EM40" s="852"/>
      <c r="EN40" s="853"/>
      <c r="EO40" s="854" t="e">
        <f t="shared" si="5"/>
        <v>#DIV/0!</v>
      </c>
      <c r="EP40" s="852"/>
      <c r="EQ40" s="852"/>
      <c r="ER40" s="852"/>
      <c r="ES40" s="363"/>
      <c r="ET40" s="354"/>
      <c r="EU40" s="354"/>
      <c r="EV40" s="364"/>
      <c r="EW40" s="374"/>
    </row>
    <row r="41" spans="1:153" s="124" customFormat="1" ht="12.75" customHeight="1" thickBot="1" x14ac:dyDescent="0.25">
      <c r="A41" s="328"/>
      <c r="B41" s="221"/>
      <c r="C41" s="221"/>
      <c r="D41" s="221"/>
      <c r="E41" s="221"/>
      <c r="F41" s="221"/>
      <c r="G41" s="221"/>
      <c r="H41" s="221"/>
      <c r="I41" s="221"/>
      <c r="J41" s="221"/>
      <c r="K41" s="221"/>
      <c r="L41" s="221"/>
      <c r="M41" s="221"/>
      <c r="N41" s="221"/>
      <c r="O41" s="221"/>
      <c r="P41" s="257"/>
      <c r="Q41" s="374"/>
      <c r="R41" s="886">
        <v>0.51363099999999995</v>
      </c>
      <c r="S41" s="852"/>
      <c r="T41" s="852"/>
      <c r="U41" s="853"/>
      <c r="V41" s="886">
        <v>260.43039099999999</v>
      </c>
      <c r="W41" s="852"/>
      <c r="X41" s="852"/>
      <c r="Y41" s="853"/>
      <c r="Z41" s="854">
        <f t="shared" si="0"/>
        <v>0.14158758428571416</v>
      </c>
      <c r="AA41" s="852"/>
      <c r="AB41" s="852"/>
      <c r="AC41" s="853"/>
      <c r="AD41" s="365"/>
      <c r="AE41" s="317"/>
      <c r="AF41" s="317"/>
      <c r="AG41" s="347"/>
      <c r="AH41" s="374"/>
      <c r="AI41" s="886">
        <v>0.51363099999999995</v>
      </c>
      <c r="AJ41" s="852"/>
      <c r="AK41" s="852"/>
      <c r="AL41" s="853"/>
      <c r="AM41" s="886">
        <v>260.43039099999999</v>
      </c>
      <c r="AN41" s="852"/>
      <c r="AO41" s="852"/>
      <c r="AP41" s="853"/>
      <c r="AQ41" s="854">
        <f t="shared" si="1"/>
        <v>0.14158758428571416</v>
      </c>
      <c r="AR41" s="852"/>
      <c r="AS41" s="852"/>
      <c r="AT41" s="853"/>
      <c r="AU41" s="365"/>
      <c r="AV41" s="317"/>
      <c r="AW41" s="317"/>
      <c r="AX41" s="347"/>
      <c r="AY41" s="374"/>
      <c r="AZ41" s="328"/>
      <c r="BA41" s="221"/>
      <c r="BB41" s="221"/>
      <c r="BC41" s="221"/>
      <c r="BD41" s="221"/>
      <c r="BE41" s="221"/>
      <c r="BF41" s="221"/>
      <c r="BG41" s="221"/>
      <c r="BH41" s="221"/>
      <c r="BI41" s="221"/>
      <c r="BJ41" s="221"/>
      <c r="BK41" s="221"/>
      <c r="BL41" s="221"/>
      <c r="BM41" s="221"/>
      <c r="BN41" s="221"/>
      <c r="BO41" s="257"/>
      <c r="BP41" s="374"/>
      <c r="BQ41" s="886"/>
      <c r="BR41" s="852"/>
      <c r="BS41" s="852"/>
      <c r="BT41" s="853"/>
      <c r="BU41" s="886"/>
      <c r="BV41" s="852"/>
      <c r="BW41" s="852"/>
      <c r="BX41" s="853"/>
      <c r="BY41" s="854" t="e">
        <f t="shared" si="2"/>
        <v>#DIV/0!</v>
      </c>
      <c r="BZ41" s="852"/>
      <c r="CA41" s="852"/>
      <c r="CB41" s="852"/>
      <c r="CC41" s="366"/>
      <c r="CD41" s="315"/>
      <c r="CE41" s="315"/>
      <c r="CF41" s="367"/>
      <c r="CG41" s="374"/>
      <c r="CH41" s="886"/>
      <c r="CI41" s="852"/>
      <c r="CJ41" s="852"/>
      <c r="CK41" s="853"/>
      <c r="CL41" s="886"/>
      <c r="CM41" s="852"/>
      <c r="CN41" s="852"/>
      <c r="CO41" s="853"/>
      <c r="CP41" s="854" t="e">
        <f t="shared" si="3"/>
        <v>#DIV/0!</v>
      </c>
      <c r="CQ41" s="852"/>
      <c r="CR41" s="852"/>
      <c r="CS41" s="852"/>
      <c r="CT41" s="366"/>
      <c r="CU41" s="315"/>
      <c r="CV41" s="315"/>
      <c r="CW41" s="367"/>
      <c r="CX41" s="374"/>
      <c r="CY41" s="328"/>
      <c r="CZ41" s="221"/>
      <c r="DA41" s="221"/>
      <c r="DB41" s="221"/>
      <c r="DC41" s="221"/>
      <c r="DD41" s="221"/>
      <c r="DE41" s="221"/>
      <c r="DF41" s="221"/>
      <c r="DG41" s="221"/>
      <c r="DH41" s="221"/>
      <c r="DI41" s="221"/>
      <c r="DJ41" s="221"/>
      <c r="DK41" s="221"/>
      <c r="DL41" s="221"/>
      <c r="DM41" s="221"/>
      <c r="DN41" s="257"/>
      <c r="DO41" s="374"/>
      <c r="DP41" s="886"/>
      <c r="DQ41" s="852"/>
      <c r="DR41" s="852"/>
      <c r="DS41" s="853"/>
      <c r="DT41" s="886"/>
      <c r="DU41" s="852"/>
      <c r="DV41" s="852"/>
      <c r="DW41" s="853"/>
      <c r="DX41" s="854" t="e">
        <f t="shared" si="4"/>
        <v>#DIV/0!</v>
      </c>
      <c r="DY41" s="852"/>
      <c r="DZ41" s="852"/>
      <c r="EA41" s="852"/>
      <c r="EB41" s="366"/>
      <c r="EC41" s="315"/>
      <c r="ED41" s="315"/>
      <c r="EE41" s="367"/>
      <c r="EF41" s="374"/>
      <c r="EG41" s="886"/>
      <c r="EH41" s="852"/>
      <c r="EI41" s="852"/>
      <c r="EJ41" s="853"/>
      <c r="EK41" s="886"/>
      <c r="EL41" s="852"/>
      <c r="EM41" s="852"/>
      <c r="EN41" s="853"/>
      <c r="EO41" s="854" t="e">
        <f t="shared" si="5"/>
        <v>#DIV/0!</v>
      </c>
      <c r="EP41" s="852"/>
      <c r="EQ41" s="852"/>
      <c r="ER41" s="852"/>
      <c r="ES41" s="366"/>
      <c r="ET41" s="315"/>
      <c r="EU41" s="315"/>
      <c r="EV41" s="367"/>
      <c r="EW41" s="374"/>
    </row>
    <row r="42" spans="1:153" s="124" customFormat="1" ht="12.75" customHeight="1" thickBot="1" x14ac:dyDescent="0.25">
      <c r="A42" s="328"/>
      <c r="B42" s="221"/>
      <c r="C42" s="221"/>
      <c r="D42" s="221"/>
      <c r="E42" s="221"/>
      <c r="F42" s="221"/>
      <c r="G42" s="221"/>
      <c r="H42" s="221"/>
      <c r="I42" s="221"/>
      <c r="J42" s="221"/>
      <c r="K42" s="221"/>
      <c r="L42" s="221"/>
      <c r="M42" s="221"/>
      <c r="N42" s="221"/>
      <c r="O42" s="221"/>
      <c r="P42" s="257"/>
      <c r="Q42" s="374"/>
      <c r="R42" s="886">
        <v>0.58530700000000002</v>
      </c>
      <c r="S42" s="852"/>
      <c r="T42" s="852"/>
      <c r="U42" s="853"/>
      <c r="V42" s="886">
        <v>260.645419</v>
      </c>
      <c r="W42" s="852"/>
      <c r="X42" s="852"/>
      <c r="Y42" s="853"/>
      <c r="Z42" s="854">
        <f t="shared" si="0"/>
        <v>0.21295640142857136</v>
      </c>
      <c r="AA42" s="852"/>
      <c r="AB42" s="852"/>
      <c r="AC42" s="853"/>
      <c r="AD42" s="365"/>
      <c r="AE42" s="317"/>
      <c r="AF42" s="317"/>
      <c r="AG42" s="347"/>
      <c r="AH42" s="374"/>
      <c r="AI42" s="886">
        <v>0.58530700000000002</v>
      </c>
      <c r="AJ42" s="852"/>
      <c r="AK42" s="852"/>
      <c r="AL42" s="853"/>
      <c r="AM42" s="886">
        <v>260.645419</v>
      </c>
      <c r="AN42" s="852"/>
      <c r="AO42" s="852"/>
      <c r="AP42" s="853"/>
      <c r="AQ42" s="854">
        <f t="shared" si="1"/>
        <v>0.21295640142857136</v>
      </c>
      <c r="AR42" s="852"/>
      <c r="AS42" s="852"/>
      <c r="AT42" s="853"/>
      <c r="AU42" s="365"/>
      <c r="AV42" s="317"/>
      <c r="AW42" s="317"/>
      <c r="AX42" s="347"/>
      <c r="AY42" s="374"/>
      <c r="AZ42" s="328"/>
      <c r="BA42" s="221"/>
      <c r="BB42" s="221"/>
      <c r="BC42" s="221"/>
      <c r="BD42" s="221"/>
      <c r="BE42" s="221"/>
      <c r="BF42" s="221"/>
      <c r="BG42" s="221"/>
      <c r="BH42" s="221"/>
      <c r="BI42" s="221"/>
      <c r="BJ42" s="221"/>
      <c r="BK42" s="221"/>
      <c r="BL42" s="221"/>
      <c r="BM42" s="221"/>
      <c r="BN42" s="221"/>
      <c r="BO42" s="257"/>
      <c r="BP42" s="374"/>
      <c r="BQ42" s="886"/>
      <c r="BR42" s="852"/>
      <c r="BS42" s="852"/>
      <c r="BT42" s="853"/>
      <c r="BU42" s="886"/>
      <c r="BV42" s="852"/>
      <c r="BW42" s="852"/>
      <c r="BX42" s="853"/>
      <c r="BY42" s="854" t="e">
        <f t="shared" si="2"/>
        <v>#DIV/0!</v>
      </c>
      <c r="BZ42" s="852"/>
      <c r="CA42" s="852"/>
      <c r="CB42" s="852"/>
      <c r="CC42" s="368"/>
      <c r="CD42" s="316"/>
      <c r="CE42" s="316"/>
      <c r="CF42" s="369"/>
      <c r="CG42" s="374"/>
      <c r="CH42" s="886"/>
      <c r="CI42" s="852"/>
      <c r="CJ42" s="852"/>
      <c r="CK42" s="853"/>
      <c r="CL42" s="886"/>
      <c r="CM42" s="852"/>
      <c r="CN42" s="852"/>
      <c r="CO42" s="853"/>
      <c r="CP42" s="854" t="e">
        <f t="shared" si="3"/>
        <v>#DIV/0!</v>
      </c>
      <c r="CQ42" s="852"/>
      <c r="CR42" s="852"/>
      <c r="CS42" s="852"/>
      <c r="CT42" s="368"/>
      <c r="CU42" s="316"/>
      <c r="CV42" s="316"/>
      <c r="CW42" s="369"/>
      <c r="CX42" s="374"/>
      <c r="CY42" s="328"/>
      <c r="CZ42" s="221"/>
      <c r="DA42" s="221"/>
      <c r="DB42" s="221"/>
      <c r="DC42" s="221"/>
      <c r="DD42" s="221"/>
      <c r="DE42" s="221"/>
      <c r="DF42" s="221"/>
      <c r="DG42" s="221"/>
      <c r="DH42" s="221"/>
      <c r="DI42" s="221"/>
      <c r="DJ42" s="221"/>
      <c r="DK42" s="221"/>
      <c r="DL42" s="221"/>
      <c r="DM42" s="221"/>
      <c r="DN42" s="257"/>
      <c r="DO42" s="374"/>
      <c r="DP42" s="886"/>
      <c r="DQ42" s="852"/>
      <c r="DR42" s="852"/>
      <c r="DS42" s="853"/>
      <c r="DT42" s="886"/>
      <c r="DU42" s="852"/>
      <c r="DV42" s="852"/>
      <c r="DW42" s="853"/>
      <c r="DX42" s="854" t="e">
        <f t="shared" si="4"/>
        <v>#DIV/0!</v>
      </c>
      <c r="DY42" s="852"/>
      <c r="DZ42" s="852"/>
      <c r="EA42" s="852"/>
      <c r="EB42" s="368"/>
      <c r="EC42" s="316"/>
      <c r="ED42" s="316"/>
      <c r="EE42" s="369"/>
      <c r="EF42" s="374"/>
      <c r="EG42" s="886"/>
      <c r="EH42" s="852"/>
      <c r="EI42" s="852"/>
      <c r="EJ42" s="853"/>
      <c r="EK42" s="886"/>
      <c r="EL42" s="852"/>
      <c r="EM42" s="852"/>
      <c r="EN42" s="853"/>
      <c r="EO42" s="854" t="e">
        <f t="shared" si="5"/>
        <v>#DIV/0!</v>
      </c>
      <c r="EP42" s="852"/>
      <c r="EQ42" s="852"/>
      <c r="ER42" s="852"/>
      <c r="ES42" s="368"/>
      <c r="ET42" s="316"/>
      <c r="EU42" s="316"/>
      <c r="EV42" s="369"/>
      <c r="EW42" s="374"/>
    </row>
    <row r="43" spans="1:153" s="124" customFormat="1" ht="12.75" customHeight="1" thickBot="1" x14ac:dyDescent="0.25">
      <c r="A43" s="328"/>
      <c r="B43" s="221"/>
      <c r="C43" s="221"/>
      <c r="D43" s="221"/>
      <c r="E43" s="221"/>
      <c r="F43" s="221"/>
      <c r="G43" s="221"/>
      <c r="H43" s="221"/>
      <c r="I43" s="221"/>
      <c r="J43" s="221"/>
      <c r="K43" s="221"/>
      <c r="L43" s="221"/>
      <c r="M43" s="221"/>
      <c r="N43" s="221"/>
      <c r="O43" s="221"/>
      <c r="P43" s="257"/>
      <c r="Q43" s="374"/>
      <c r="R43" s="886">
        <v>0.65706799999999999</v>
      </c>
      <c r="S43" s="852"/>
      <c r="T43" s="852"/>
      <c r="U43" s="853"/>
      <c r="V43" s="886">
        <v>260.860702</v>
      </c>
      <c r="W43" s="852"/>
      <c r="X43" s="852"/>
      <c r="Y43" s="853"/>
      <c r="Z43" s="854">
        <f t="shared" si="0"/>
        <v>0.28440985428571419</v>
      </c>
      <c r="AA43" s="852"/>
      <c r="AB43" s="852"/>
      <c r="AC43" s="853"/>
      <c r="AD43" s="365"/>
      <c r="AE43" s="317"/>
      <c r="AF43" s="317"/>
      <c r="AG43" s="347"/>
      <c r="AH43" s="374"/>
      <c r="AI43" s="886">
        <v>0.65706799999999999</v>
      </c>
      <c r="AJ43" s="852"/>
      <c r="AK43" s="852"/>
      <c r="AL43" s="853"/>
      <c r="AM43" s="886">
        <v>260.860702</v>
      </c>
      <c r="AN43" s="852"/>
      <c r="AO43" s="852"/>
      <c r="AP43" s="853"/>
      <c r="AQ43" s="854">
        <f t="shared" si="1"/>
        <v>0.28440985428571419</v>
      </c>
      <c r="AR43" s="852"/>
      <c r="AS43" s="852"/>
      <c r="AT43" s="853"/>
      <c r="AU43" s="365"/>
      <c r="AV43" s="317"/>
      <c r="AW43" s="317"/>
      <c r="AX43" s="347"/>
      <c r="AY43" s="374"/>
      <c r="AZ43" s="328"/>
      <c r="BA43" s="221"/>
      <c r="BB43" s="221"/>
      <c r="BC43" s="221"/>
      <c r="BD43" s="221"/>
      <c r="BE43" s="221"/>
      <c r="BF43" s="221"/>
      <c r="BG43" s="221"/>
      <c r="BH43" s="221"/>
      <c r="BI43" s="221"/>
      <c r="BJ43" s="221"/>
      <c r="BK43" s="221"/>
      <c r="BL43" s="221"/>
      <c r="BM43" s="221"/>
      <c r="BN43" s="221"/>
      <c r="BO43" s="257"/>
      <c r="BP43" s="374"/>
      <c r="BQ43" s="886"/>
      <c r="BR43" s="852"/>
      <c r="BS43" s="852"/>
      <c r="BT43" s="853"/>
      <c r="BU43" s="886"/>
      <c r="BV43" s="852"/>
      <c r="BW43" s="852"/>
      <c r="BX43" s="853"/>
      <c r="BY43" s="854" t="e">
        <f t="shared" si="2"/>
        <v>#DIV/0!</v>
      </c>
      <c r="BZ43" s="852"/>
      <c r="CA43" s="852"/>
      <c r="CB43" s="852"/>
      <c r="CC43" s="368"/>
      <c r="CD43" s="316"/>
      <c r="CE43" s="316"/>
      <c r="CF43" s="369"/>
      <c r="CG43" s="374"/>
      <c r="CH43" s="886"/>
      <c r="CI43" s="852"/>
      <c r="CJ43" s="852"/>
      <c r="CK43" s="853"/>
      <c r="CL43" s="886"/>
      <c r="CM43" s="852"/>
      <c r="CN43" s="852"/>
      <c r="CO43" s="853"/>
      <c r="CP43" s="854" t="e">
        <f t="shared" si="3"/>
        <v>#DIV/0!</v>
      </c>
      <c r="CQ43" s="852"/>
      <c r="CR43" s="852"/>
      <c r="CS43" s="852"/>
      <c r="CT43" s="368"/>
      <c r="CU43" s="316"/>
      <c r="CV43" s="316"/>
      <c r="CW43" s="369"/>
      <c r="CX43" s="374"/>
      <c r="CY43" s="328"/>
      <c r="CZ43" s="221"/>
      <c r="DA43" s="221"/>
      <c r="DB43" s="221"/>
      <c r="DC43" s="221"/>
      <c r="DD43" s="221"/>
      <c r="DE43" s="221"/>
      <c r="DF43" s="221"/>
      <c r="DG43" s="221"/>
      <c r="DH43" s="221"/>
      <c r="DI43" s="221"/>
      <c r="DJ43" s="221"/>
      <c r="DK43" s="221"/>
      <c r="DL43" s="221"/>
      <c r="DM43" s="221"/>
      <c r="DN43" s="257"/>
      <c r="DO43" s="374"/>
      <c r="DP43" s="886"/>
      <c r="DQ43" s="852"/>
      <c r="DR43" s="852"/>
      <c r="DS43" s="853"/>
      <c r="DT43" s="886"/>
      <c r="DU43" s="852"/>
      <c r="DV43" s="852"/>
      <c r="DW43" s="853"/>
      <c r="DX43" s="854" t="e">
        <f t="shared" si="4"/>
        <v>#DIV/0!</v>
      </c>
      <c r="DY43" s="852"/>
      <c r="DZ43" s="852"/>
      <c r="EA43" s="852"/>
      <c r="EB43" s="368"/>
      <c r="EC43" s="316"/>
      <c r="ED43" s="316"/>
      <c r="EE43" s="369"/>
      <c r="EF43" s="374"/>
      <c r="EG43" s="886"/>
      <c r="EH43" s="852"/>
      <c r="EI43" s="852"/>
      <c r="EJ43" s="853"/>
      <c r="EK43" s="886"/>
      <c r="EL43" s="852"/>
      <c r="EM43" s="852"/>
      <c r="EN43" s="853"/>
      <c r="EO43" s="854" t="e">
        <f t="shared" si="5"/>
        <v>#DIV/0!</v>
      </c>
      <c r="EP43" s="852"/>
      <c r="EQ43" s="852"/>
      <c r="ER43" s="852"/>
      <c r="ES43" s="368"/>
      <c r="ET43" s="316"/>
      <c r="EU43" s="316"/>
      <c r="EV43" s="369"/>
      <c r="EW43" s="374"/>
    </row>
    <row r="44" spans="1:153" s="124" customFormat="1" ht="12.75" customHeight="1" thickBot="1" x14ac:dyDescent="0.25">
      <c r="A44" s="328"/>
      <c r="B44" s="221"/>
      <c r="C44" s="221"/>
      <c r="D44" s="221"/>
      <c r="E44" s="221"/>
      <c r="F44" s="221"/>
      <c r="G44" s="221"/>
      <c r="H44" s="221"/>
      <c r="I44" s="221"/>
      <c r="J44" s="221"/>
      <c r="K44" s="221"/>
      <c r="L44" s="221"/>
      <c r="M44" s="221"/>
      <c r="N44" s="221"/>
      <c r="O44" s="221"/>
      <c r="P44" s="257"/>
      <c r="Q44" s="374"/>
      <c r="R44" s="886">
        <v>0.72923899999999997</v>
      </c>
      <c r="S44" s="852"/>
      <c r="T44" s="852"/>
      <c r="U44" s="853"/>
      <c r="V44" s="886">
        <v>261.07721500000002</v>
      </c>
      <c r="W44" s="852"/>
      <c r="X44" s="852"/>
      <c r="Y44" s="853"/>
      <c r="Z44" s="854">
        <f t="shared" si="0"/>
        <v>0.35627154999999988</v>
      </c>
      <c r="AA44" s="852"/>
      <c r="AB44" s="852"/>
      <c r="AC44" s="853"/>
      <c r="AD44" s="365"/>
      <c r="AE44" s="317"/>
      <c r="AF44" s="317"/>
      <c r="AG44" s="347"/>
      <c r="AH44" s="374"/>
      <c r="AI44" s="886">
        <v>0.72923899999999997</v>
      </c>
      <c r="AJ44" s="852"/>
      <c r="AK44" s="852"/>
      <c r="AL44" s="853"/>
      <c r="AM44" s="886">
        <v>261.07721500000002</v>
      </c>
      <c r="AN44" s="852"/>
      <c r="AO44" s="852"/>
      <c r="AP44" s="853"/>
      <c r="AQ44" s="854">
        <f t="shared" si="1"/>
        <v>0.35627154999999988</v>
      </c>
      <c r="AR44" s="852"/>
      <c r="AS44" s="852"/>
      <c r="AT44" s="853"/>
      <c r="AU44" s="365"/>
      <c r="AV44" s="317"/>
      <c r="AW44" s="317"/>
      <c r="AX44" s="347"/>
      <c r="AY44" s="374"/>
      <c r="AZ44" s="328"/>
      <c r="BA44" s="221"/>
      <c r="BB44" s="221"/>
      <c r="BC44" s="221"/>
      <c r="BD44" s="221"/>
      <c r="BE44" s="221"/>
      <c r="BF44" s="221"/>
      <c r="BG44" s="221"/>
      <c r="BH44" s="221"/>
      <c r="BI44" s="221"/>
      <c r="BJ44" s="221"/>
      <c r="BK44" s="221"/>
      <c r="BL44" s="221"/>
      <c r="BM44" s="221"/>
      <c r="BN44" s="221"/>
      <c r="BO44" s="257"/>
      <c r="BP44" s="374"/>
      <c r="BQ44" s="886"/>
      <c r="BR44" s="852"/>
      <c r="BS44" s="852"/>
      <c r="BT44" s="853"/>
      <c r="BU44" s="886"/>
      <c r="BV44" s="852"/>
      <c r="BW44" s="852"/>
      <c r="BX44" s="853"/>
      <c r="BY44" s="854" t="e">
        <f t="shared" si="2"/>
        <v>#DIV/0!</v>
      </c>
      <c r="BZ44" s="852"/>
      <c r="CA44" s="852"/>
      <c r="CB44" s="852"/>
      <c r="CC44" s="368"/>
      <c r="CD44" s="316"/>
      <c r="CE44" s="316"/>
      <c r="CF44" s="369"/>
      <c r="CG44" s="374"/>
      <c r="CH44" s="886"/>
      <c r="CI44" s="852"/>
      <c r="CJ44" s="852"/>
      <c r="CK44" s="853"/>
      <c r="CL44" s="886"/>
      <c r="CM44" s="852"/>
      <c r="CN44" s="852"/>
      <c r="CO44" s="853"/>
      <c r="CP44" s="854" t="e">
        <f t="shared" si="3"/>
        <v>#DIV/0!</v>
      </c>
      <c r="CQ44" s="852"/>
      <c r="CR44" s="852"/>
      <c r="CS44" s="852"/>
      <c r="CT44" s="368"/>
      <c r="CU44" s="316"/>
      <c r="CV44" s="316"/>
      <c r="CW44" s="369"/>
      <c r="CX44" s="374"/>
      <c r="CY44" s="328"/>
      <c r="CZ44" s="221"/>
      <c r="DA44" s="221"/>
      <c r="DB44" s="221"/>
      <c r="DC44" s="221"/>
      <c r="DD44" s="221"/>
      <c r="DE44" s="221"/>
      <c r="DF44" s="221"/>
      <c r="DG44" s="221"/>
      <c r="DH44" s="221"/>
      <c r="DI44" s="221"/>
      <c r="DJ44" s="221"/>
      <c r="DK44" s="221"/>
      <c r="DL44" s="221"/>
      <c r="DM44" s="221"/>
      <c r="DN44" s="257"/>
      <c r="DO44" s="374"/>
      <c r="DP44" s="886"/>
      <c r="DQ44" s="852"/>
      <c r="DR44" s="852"/>
      <c r="DS44" s="853"/>
      <c r="DT44" s="886"/>
      <c r="DU44" s="852"/>
      <c r="DV44" s="852"/>
      <c r="DW44" s="853"/>
      <c r="DX44" s="854" t="e">
        <f t="shared" si="4"/>
        <v>#DIV/0!</v>
      </c>
      <c r="DY44" s="852"/>
      <c r="DZ44" s="852"/>
      <c r="EA44" s="852"/>
      <c r="EB44" s="368"/>
      <c r="EC44" s="316"/>
      <c r="ED44" s="316"/>
      <c r="EE44" s="369"/>
      <c r="EF44" s="374"/>
      <c r="EG44" s="886"/>
      <c r="EH44" s="852"/>
      <c r="EI44" s="852"/>
      <c r="EJ44" s="853"/>
      <c r="EK44" s="886"/>
      <c r="EL44" s="852"/>
      <c r="EM44" s="852"/>
      <c r="EN44" s="853"/>
      <c r="EO44" s="854" t="e">
        <f t="shared" si="5"/>
        <v>#DIV/0!</v>
      </c>
      <c r="EP44" s="852"/>
      <c r="EQ44" s="852"/>
      <c r="ER44" s="852"/>
      <c r="ES44" s="368"/>
      <c r="ET44" s="316"/>
      <c r="EU44" s="316"/>
      <c r="EV44" s="369"/>
      <c r="EW44" s="374"/>
    </row>
    <row r="45" spans="1:153" s="124" customFormat="1" ht="12.75" customHeight="1" thickBot="1" x14ac:dyDescent="0.25">
      <c r="A45" s="328"/>
      <c r="B45" s="221"/>
      <c r="C45" s="221"/>
      <c r="D45" s="221"/>
      <c r="E45" s="221"/>
      <c r="F45" s="221"/>
      <c r="G45" s="221"/>
      <c r="H45" s="221"/>
      <c r="I45" s="221"/>
      <c r="J45" s="221"/>
      <c r="K45" s="221"/>
      <c r="L45" s="221"/>
      <c r="M45" s="221"/>
      <c r="N45" s="221"/>
      <c r="O45" s="221"/>
      <c r="P45" s="257"/>
      <c r="Q45" s="374"/>
      <c r="R45" s="886">
        <v>0.80140999999999996</v>
      </c>
      <c r="S45" s="852"/>
      <c r="T45" s="852"/>
      <c r="U45" s="853"/>
      <c r="V45" s="886">
        <v>261.29372799999999</v>
      </c>
      <c r="W45" s="852"/>
      <c r="X45" s="852"/>
      <c r="Y45" s="853"/>
      <c r="Z45" s="854">
        <f t="shared" si="0"/>
        <v>0.42813324571428563</v>
      </c>
      <c r="AA45" s="852"/>
      <c r="AB45" s="852"/>
      <c r="AC45" s="853"/>
      <c r="AD45" s="365"/>
      <c r="AE45" s="317"/>
      <c r="AF45" s="317"/>
      <c r="AG45" s="347"/>
      <c r="AH45" s="374"/>
      <c r="AI45" s="886">
        <v>0.80140999999999996</v>
      </c>
      <c r="AJ45" s="852"/>
      <c r="AK45" s="852"/>
      <c r="AL45" s="853"/>
      <c r="AM45" s="886">
        <v>261.29372799999999</v>
      </c>
      <c r="AN45" s="852"/>
      <c r="AO45" s="852"/>
      <c r="AP45" s="853"/>
      <c r="AQ45" s="854">
        <f t="shared" si="1"/>
        <v>0.42813324571428563</v>
      </c>
      <c r="AR45" s="852"/>
      <c r="AS45" s="852"/>
      <c r="AT45" s="853"/>
      <c r="AU45" s="365"/>
      <c r="AV45" s="317"/>
      <c r="AW45" s="317"/>
      <c r="AX45" s="347"/>
      <c r="AY45" s="374"/>
      <c r="AZ45" s="328"/>
      <c r="BA45" s="221"/>
      <c r="BB45" s="221"/>
      <c r="BC45" s="221"/>
      <c r="BD45" s="221"/>
      <c r="BE45" s="221"/>
      <c r="BF45" s="221"/>
      <c r="BG45" s="221"/>
      <c r="BH45" s="221"/>
      <c r="BI45" s="221"/>
      <c r="BJ45" s="221"/>
      <c r="BK45" s="221"/>
      <c r="BL45" s="221"/>
      <c r="BM45" s="221"/>
      <c r="BN45" s="221"/>
      <c r="BO45" s="257"/>
      <c r="BP45" s="374"/>
      <c r="BQ45" s="886"/>
      <c r="BR45" s="852"/>
      <c r="BS45" s="852"/>
      <c r="BT45" s="853"/>
      <c r="BU45" s="886"/>
      <c r="BV45" s="852"/>
      <c r="BW45" s="852"/>
      <c r="BX45" s="853"/>
      <c r="BY45" s="854" t="e">
        <f t="shared" si="2"/>
        <v>#DIV/0!</v>
      </c>
      <c r="BZ45" s="852"/>
      <c r="CA45" s="852"/>
      <c r="CB45" s="852"/>
      <c r="CC45" s="368"/>
      <c r="CD45" s="316"/>
      <c r="CE45" s="316"/>
      <c r="CF45" s="369"/>
      <c r="CG45" s="374"/>
      <c r="CH45" s="886"/>
      <c r="CI45" s="852"/>
      <c r="CJ45" s="852"/>
      <c r="CK45" s="853"/>
      <c r="CL45" s="886"/>
      <c r="CM45" s="852"/>
      <c r="CN45" s="852"/>
      <c r="CO45" s="853"/>
      <c r="CP45" s="854" t="e">
        <f t="shared" si="3"/>
        <v>#DIV/0!</v>
      </c>
      <c r="CQ45" s="852"/>
      <c r="CR45" s="852"/>
      <c r="CS45" s="852"/>
      <c r="CT45" s="368"/>
      <c r="CU45" s="316"/>
      <c r="CV45" s="316"/>
      <c r="CW45" s="369"/>
      <c r="CX45" s="374"/>
      <c r="CY45" s="328"/>
      <c r="CZ45" s="221"/>
      <c r="DA45" s="221"/>
      <c r="DB45" s="221"/>
      <c r="DC45" s="221"/>
      <c r="DD45" s="221"/>
      <c r="DE45" s="221"/>
      <c r="DF45" s="221"/>
      <c r="DG45" s="221"/>
      <c r="DH45" s="221"/>
      <c r="DI45" s="221"/>
      <c r="DJ45" s="221"/>
      <c r="DK45" s="221"/>
      <c r="DL45" s="221"/>
      <c r="DM45" s="221"/>
      <c r="DN45" s="257"/>
      <c r="DO45" s="374"/>
      <c r="DP45" s="886"/>
      <c r="DQ45" s="852"/>
      <c r="DR45" s="852"/>
      <c r="DS45" s="853"/>
      <c r="DT45" s="886"/>
      <c r="DU45" s="852"/>
      <c r="DV45" s="852"/>
      <c r="DW45" s="853"/>
      <c r="DX45" s="854" t="e">
        <f t="shared" si="4"/>
        <v>#DIV/0!</v>
      </c>
      <c r="DY45" s="852"/>
      <c r="DZ45" s="852"/>
      <c r="EA45" s="852"/>
      <c r="EB45" s="368"/>
      <c r="EC45" s="316"/>
      <c r="ED45" s="316"/>
      <c r="EE45" s="369"/>
      <c r="EF45" s="374"/>
      <c r="EG45" s="886"/>
      <c r="EH45" s="852"/>
      <c r="EI45" s="852"/>
      <c r="EJ45" s="853"/>
      <c r="EK45" s="886"/>
      <c r="EL45" s="852"/>
      <c r="EM45" s="852"/>
      <c r="EN45" s="853"/>
      <c r="EO45" s="854" t="e">
        <f t="shared" si="5"/>
        <v>#DIV/0!</v>
      </c>
      <c r="EP45" s="852"/>
      <c r="EQ45" s="852"/>
      <c r="ER45" s="852"/>
      <c r="ES45" s="368"/>
      <c r="ET45" s="316"/>
      <c r="EU45" s="316"/>
      <c r="EV45" s="369"/>
      <c r="EW45" s="374"/>
    </row>
    <row r="46" spans="1:153" s="124" customFormat="1" ht="12.75" customHeight="1" thickBot="1" x14ac:dyDescent="0.25">
      <c r="A46" s="328"/>
      <c r="B46" s="221"/>
      <c r="C46" s="221"/>
      <c r="D46" s="221"/>
      <c r="E46" s="221"/>
      <c r="F46" s="221"/>
      <c r="G46" s="221"/>
      <c r="H46" s="221"/>
      <c r="I46" s="221"/>
      <c r="J46" s="221"/>
      <c r="K46" s="221"/>
      <c r="L46" s="221"/>
      <c r="M46" s="221"/>
      <c r="N46" s="221"/>
      <c r="O46" s="221"/>
      <c r="P46" s="257"/>
      <c r="Q46" s="374"/>
      <c r="R46" s="886">
        <v>0.87356100000000003</v>
      </c>
      <c r="S46" s="852"/>
      <c r="T46" s="852"/>
      <c r="U46" s="853"/>
      <c r="V46" s="886">
        <v>261.51018099999999</v>
      </c>
      <c r="W46" s="852"/>
      <c r="X46" s="852"/>
      <c r="Y46" s="853"/>
      <c r="Z46" s="854">
        <f t="shared" si="0"/>
        <v>0.49997502714285713</v>
      </c>
      <c r="AA46" s="852"/>
      <c r="AB46" s="852"/>
      <c r="AC46" s="853"/>
      <c r="AD46" s="365"/>
      <c r="AE46" s="317"/>
      <c r="AF46" s="317"/>
      <c r="AG46" s="347"/>
      <c r="AH46" s="374"/>
      <c r="AI46" s="886">
        <v>0.87356100000000003</v>
      </c>
      <c r="AJ46" s="852"/>
      <c r="AK46" s="852"/>
      <c r="AL46" s="853"/>
      <c r="AM46" s="886">
        <v>261.51018099999999</v>
      </c>
      <c r="AN46" s="852"/>
      <c r="AO46" s="852"/>
      <c r="AP46" s="853"/>
      <c r="AQ46" s="854">
        <f t="shared" si="1"/>
        <v>0.49997502714285713</v>
      </c>
      <c r="AR46" s="852"/>
      <c r="AS46" s="852"/>
      <c r="AT46" s="853"/>
      <c r="AU46" s="365"/>
      <c r="AV46" s="317"/>
      <c r="AW46" s="317"/>
      <c r="AX46" s="347"/>
      <c r="AY46" s="374"/>
      <c r="AZ46" s="328"/>
      <c r="BA46" s="221"/>
      <c r="BB46" s="221"/>
      <c r="BC46" s="221"/>
      <c r="BD46" s="221"/>
      <c r="BE46" s="221"/>
      <c r="BF46" s="221"/>
      <c r="BG46" s="221"/>
      <c r="BH46" s="221"/>
      <c r="BI46" s="221"/>
      <c r="BJ46" s="221"/>
      <c r="BK46" s="221"/>
      <c r="BL46" s="221"/>
      <c r="BM46" s="221"/>
      <c r="BN46" s="221"/>
      <c r="BO46" s="257"/>
      <c r="BP46" s="374"/>
      <c r="BQ46" s="886"/>
      <c r="BR46" s="852"/>
      <c r="BS46" s="852"/>
      <c r="BT46" s="853"/>
      <c r="BU46" s="886"/>
      <c r="BV46" s="852"/>
      <c r="BW46" s="852"/>
      <c r="BX46" s="853"/>
      <c r="BY46" s="854" t="e">
        <f t="shared" si="2"/>
        <v>#DIV/0!</v>
      </c>
      <c r="BZ46" s="852"/>
      <c r="CA46" s="852"/>
      <c r="CB46" s="852"/>
      <c r="CC46" s="368"/>
      <c r="CD46" s="316"/>
      <c r="CE46" s="316"/>
      <c r="CF46" s="369"/>
      <c r="CG46" s="374"/>
      <c r="CH46" s="886"/>
      <c r="CI46" s="852"/>
      <c r="CJ46" s="852"/>
      <c r="CK46" s="853"/>
      <c r="CL46" s="886"/>
      <c r="CM46" s="852"/>
      <c r="CN46" s="852"/>
      <c r="CO46" s="853"/>
      <c r="CP46" s="854" t="e">
        <f t="shared" si="3"/>
        <v>#DIV/0!</v>
      </c>
      <c r="CQ46" s="852"/>
      <c r="CR46" s="852"/>
      <c r="CS46" s="852"/>
      <c r="CT46" s="368"/>
      <c r="CU46" s="316"/>
      <c r="CV46" s="316"/>
      <c r="CW46" s="369"/>
      <c r="CX46" s="374"/>
      <c r="CY46" s="328"/>
      <c r="CZ46" s="221"/>
      <c r="DA46" s="221"/>
      <c r="DB46" s="221"/>
      <c r="DC46" s="221"/>
      <c r="DD46" s="221"/>
      <c r="DE46" s="221"/>
      <c r="DF46" s="221"/>
      <c r="DG46" s="221"/>
      <c r="DH46" s="221"/>
      <c r="DI46" s="221"/>
      <c r="DJ46" s="221"/>
      <c r="DK46" s="221"/>
      <c r="DL46" s="221"/>
      <c r="DM46" s="221"/>
      <c r="DN46" s="257"/>
      <c r="DO46" s="374"/>
      <c r="DP46" s="886"/>
      <c r="DQ46" s="852"/>
      <c r="DR46" s="852"/>
      <c r="DS46" s="853"/>
      <c r="DT46" s="886"/>
      <c r="DU46" s="852"/>
      <c r="DV46" s="852"/>
      <c r="DW46" s="853"/>
      <c r="DX46" s="854" t="e">
        <f t="shared" si="4"/>
        <v>#DIV/0!</v>
      </c>
      <c r="DY46" s="852"/>
      <c r="DZ46" s="852"/>
      <c r="EA46" s="852"/>
      <c r="EB46" s="368"/>
      <c r="EC46" s="316"/>
      <c r="ED46" s="316"/>
      <c r="EE46" s="369"/>
      <c r="EF46" s="374"/>
      <c r="EG46" s="886"/>
      <c r="EH46" s="852"/>
      <c r="EI46" s="852"/>
      <c r="EJ46" s="853"/>
      <c r="EK46" s="886"/>
      <c r="EL46" s="852"/>
      <c r="EM46" s="852"/>
      <c r="EN46" s="853"/>
      <c r="EO46" s="854" t="e">
        <f t="shared" si="5"/>
        <v>#DIV/0!</v>
      </c>
      <c r="EP46" s="852"/>
      <c r="EQ46" s="852"/>
      <c r="ER46" s="852"/>
      <c r="ES46" s="368"/>
      <c r="ET46" s="316"/>
      <c r="EU46" s="316"/>
      <c r="EV46" s="369"/>
      <c r="EW46" s="374"/>
    </row>
    <row r="47" spans="1:153" s="124" customFormat="1" ht="12.75" customHeight="1" thickBot="1" x14ac:dyDescent="0.25">
      <c r="A47" s="328"/>
      <c r="B47" s="221"/>
      <c r="C47" s="221"/>
      <c r="D47" s="221"/>
      <c r="E47" s="221"/>
      <c r="F47" s="221"/>
      <c r="G47" s="221"/>
      <c r="H47" s="221"/>
      <c r="I47" s="221"/>
      <c r="J47" s="221"/>
      <c r="K47" s="221"/>
      <c r="L47" s="221"/>
      <c r="M47" s="221"/>
      <c r="N47" s="221"/>
      <c r="O47" s="221"/>
      <c r="P47" s="257"/>
      <c r="Q47" s="374"/>
      <c r="R47" s="886">
        <v>0.94566799999999995</v>
      </c>
      <c r="S47" s="852"/>
      <c r="T47" s="852"/>
      <c r="U47" s="853"/>
      <c r="V47" s="886">
        <v>261.72650200000004</v>
      </c>
      <c r="W47" s="852"/>
      <c r="X47" s="852"/>
      <c r="Y47" s="853"/>
      <c r="Z47" s="854">
        <f t="shared" si="0"/>
        <v>0.5717729971428569</v>
      </c>
      <c r="AA47" s="852"/>
      <c r="AB47" s="852"/>
      <c r="AC47" s="853"/>
      <c r="AD47" s="365"/>
      <c r="AE47" s="317"/>
      <c r="AF47" s="317"/>
      <c r="AG47" s="347"/>
      <c r="AH47" s="374"/>
      <c r="AI47" s="886">
        <v>0.94566799999999995</v>
      </c>
      <c r="AJ47" s="852"/>
      <c r="AK47" s="852"/>
      <c r="AL47" s="853"/>
      <c r="AM47" s="886">
        <v>261.72650200000004</v>
      </c>
      <c r="AN47" s="852"/>
      <c r="AO47" s="852"/>
      <c r="AP47" s="853"/>
      <c r="AQ47" s="854">
        <f t="shared" si="1"/>
        <v>0.5717729971428569</v>
      </c>
      <c r="AR47" s="852"/>
      <c r="AS47" s="852"/>
      <c r="AT47" s="853"/>
      <c r="AU47" s="365"/>
      <c r="AV47" s="317"/>
      <c r="AW47" s="317"/>
      <c r="AX47" s="347"/>
      <c r="AY47" s="374"/>
      <c r="AZ47" s="328"/>
      <c r="BA47" s="221"/>
      <c r="BB47" s="221"/>
      <c r="BC47" s="221"/>
      <c r="BD47" s="221"/>
      <c r="BE47" s="221"/>
      <c r="BF47" s="221"/>
      <c r="BG47" s="221"/>
      <c r="BH47" s="221"/>
      <c r="BI47" s="221"/>
      <c r="BJ47" s="221"/>
      <c r="BK47" s="221"/>
      <c r="BL47" s="221"/>
      <c r="BM47" s="221"/>
      <c r="BN47" s="221"/>
      <c r="BO47" s="257"/>
      <c r="BP47" s="374"/>
      <c r="BQ47" s="886"/>
      <c r="BR47" s="852"/>
      <c r="BS47" s="852"/>
      <c r="BT47" s="853"/>
      <c r="BU47" s="886"/>
      <c r="BV47" s="852"/>
      <c r="BW47" s="852"/>
      <c r="BX47" s="853"/>
      <c r="BY47" s="854" t="e">
        <f t="shared" si="2"/>
        <v>#DIV/0!</v>
      </c>
      <c r="BZ47" s="852"/>
      <c r="CA47" s="852"/>
      <c r="CB47" s="852"/>
      <c r="CC47" s="368"/>
      <c r="CD47" s="316"/>
      <c r="CE47" s="316"/>
      <c r="CF47" s="369"/>
      <c r="CG47" s="374"/>
      <c r="CH47" s="886"/>
      <c r="CI47" s="852"/>
      <c r="CJ47" s="852"/>
      <c r="CK47" s="853"/>
      <c r="CL47" s="886"/>
      <c r="CM47" s="852"/>
      <c r="CN47" s="852"/>
      <c r="CO47" s="853"/>
      <c r="CP47" s="854" t="e">
        <f t="shared" si="3"/>
        <v>#DIV/0!</v>
      </c>
      <c r="CQ47" s="852"/>
      <c r="CR47" s="852"/>
      <c r="CS47" s="852"/>
      <c r="CT47" s="368"/>
      <c r="CU47" s="316"/>
      <c r="CV47" s="316"/>
      <c r="CW47" s="369"/>
      <c r="CX47" s="374"/>
      <c r="CY47" s="328"/>
      <c r="CZ47" s="221"/>
      <c r="DA47" s="221"/>
      <c r="DB47" s="221"/>
      <c r="DC47" s="221"/>
      <c r="DD47" s="221"/>
      <c r="DE47" s="221"/>
      <c r="DF47" s="221"/>
      <c r="DG47" s="221"/>
      <c r="DH47" s="221"/>
      <c r="DI47" s="221"/>
      <c r="DJ47" s="221"/>
      <c r="DK47" s="221"/>
      <c r="DL47" s="221"/>
      <c r="DM47" s="221"/>
      <c r="DN47" s="257"/>
      <c r="DO47" s="374"/>
      <c r="DP47" s="886"/>
      <c r="DQ47" s="852"/>
      <c r="DR47" s="852"/>
      <c r="DS47" s="853"/>
      <c r="DT47" s="886"/>
      <c r="DU47" s="852"/>
      <c r="DV47" s="852"/>
      <c r="DW47" s="853"/>
      <c r="DX47" s="854" t="e">
        <f t="shared" si="4"/>
        <v>#DIV/0!</v>
      </c>
      <c r="DY47" s="852"/>
      <c r="DZ47" s="852"/>
      <c r="EA47" s="852"/>
      <c r="EB47" s="368"/>
      <c r="EC47" s="316"/>
      <c r="ED47" s="316"/>
      <c r="EE47" s="369"/>
      <c r="EF47" s="374"/>
      <c r="EG47" s="886"/>
      <c r="EH47" s="852"/>
      <c r="EI47" s="852"/>
      <c r="EJ47" s="853"/>
      <c r="EK47" s="886"/>
      <c r="EL47" s="852"/>
      <c r="EM47" s="852"/>
      <c r="EN47" s="853"/>
      <c r="EO47" s="854" t="e">
        <f t="shared" si="5"/>
        <v>#DIV/0!</v>
      </c>
      <c r="EP47" s="852"/>
      <c r="EQ47" s="852"/>
      <c r="ER47" s="852"/>
      <c r="ES47" s="368"/>
      <c r="ET47" s="316"/>
      <c r="EU47" s="316"/>
      <c r="EV47" s="369"/>
      <c r="EW47" s="374"/>
    </row>
    <row r="48" spans="1:153" s="124" customFormat="1" ht="12.75" customHeight="1" thickBot="1" x14ac:dyDescent="0.25">
      <c r="A48" s="328"/>
      <c r="B48" s="221"/>
      <c r="C48" s="221"/>
      <c r="D48" s="221"/>
      <c r="E48" s="221"/>
      <c r="F48" s="221"/>
      <c r="G48" s="221"/>
      <c r="H48" s="221"/>
      <c r="I48" s="221"/>
      <c r="J48" s="221"/>
      <c r="K48" s="221"/>
      <c r="L48" s="221"/>
      <c r="M48" s="221"/>
      <c r="N48" s="221"/>
      <c r="O48" s="221"/>
      <c r="P48" s="257"/>
      <c r="Q48" s="374"/>
      <c r="R48" s="886">
        <v>1.017774</v>
      </c>
      <c r="S48" s="852"/>
      <c r="T48" s="852"/>
      <c r="U48" s="853"/>
      <c r="V48" s="886">
        <v>261.94282000000004</v>
      </c>
      <c r="W48" s="852"/>
      <c r="X48" s="852"/>
      <c r="Y48" s="853"/>
      <c r="Z48" s="854">
        <f t="shared" si="0"/>
        <v>0.6435699714285712</v>
      </c>
      <c r="AA48" s="852"/>
      <c r="AB48" s="852"/>
      <c r="AC48" s="853"/>
      <c r="AD48" s="365"/>
      <c r="AE48" s="317"/>
      <c r="AF48" s="317"/>
      <c r="AG48" s="347"/>
      <c r="AH48" s="374"/>
      <c r="AI48" s="886">
        <v>1.017774</v>
      </c>
      <c r="AJ48" s="852"/>
      <c r="AK48" s="852"/>
      <c r="AL48" s="853"/>
      <c r="AM48" s="886">
        <v>261.94282000000004</v>
      </c>
      <c r="AN48" s="852"/>
      <c r="AO48" s="852"/>
      <c r="AP48" s="853"/>
      <c r="AQ48" s="854">
        <f t="shared" si="1"/>
        <v>0.6435699714285712</v>
      </c>
      <c r="AR48" s="852"/>
      <c r="AS48" s="852"/>
      <c r="AT48" s="853"/>
      <c r="AU48" s="365"/>
      <c r="AV48" s="317"/>
      <c r="AW48" s="317"/>
      <c r="AX48" s="347"/>
      <c r="AY48" s="374"/>
      <c r="AZ48" s="328"/>
      <c r="BA48" s="221"/>
      <c r="BB48" s="221"/>
      <c r="BC48" s="221"/>
      <c r="BD48" s="221"/>
      <c r="BE48" s="221"/>
      <c r="BF48" s="221"/>
      <c r="BG48" s="221"/>
      <c r="BH48" s="221"/>
      <c r="BI48" s="221"/>
      <c r="BJ48" s="221"/>
      <c r="BK48" s="221"/>
      <c r="BL48" s="221"/>
      <c r="BM48" s="221"/>
      <c r="BN48" s="221"/>
      <c r="BO48" s="257"/>
      <c r="BP48" s="374"/>
      <c r="BQ48" s="886"/>
      <c r="BR48" s="852"/>
      <c r="BS48" s="852"/>
      <c r="BT48" s="853"/>
      <c r="BU48" s="886"/>
      <c r="BV48" s="852"/>
      <c r="BW48" s="852"/>
      <c r="BX48" s="853"/>
      <c r="BY48" s="854" t="e">
        <f t="shared" si="2"/>
        <v>#DIV/0!</v>
      </c>
      <c r="BZ48" s="852"/>
      <c r="CA48" s="852"/>
      <c r="CB48" s="852"/>
      <c r="CC48" s="368"/>
      <c r="CD48" s="316"/>
      <c r="CE48" s="316"/>
      <c r="CF48" s="369"/>
      <c r="CG48" s="374"/>
      <c r="CH48" s="886"/>
      <c r="CI48" s="852"/>
      <c r="CJ48" s="852"/>
      <c r="CK48" s="853"/>
      <c r="CL48" s="886"/>
      <c r="CM48" s="852"/>
      <c r="CN48" s="852"/>
      <c r="CO48" s="853"/>
      <c r="CP48" s="854" t="e">
        <f t="shared" si="3"/>
        <v>#DIV/0!</v>
      </c>
      <c r="CQ48" s="852"/>
      <c r="CR48" s="852"/>
      <c r="CS48" s="852"/>
      <c r="CT48" s="368"/>
      <c r="CU48" s="316"/>
      <c r="CV48" s="316"/>
      <c r="CW48" s="369"/>
      <c r="CX48" s="374"/>
      <c r="CY48" s="328"/>
      <c r="CZ48" s="221"/>
      <c r="DA48" s="221"/>
      <c r="DB48" s="221"/>
      <c r="DC48" s="221"/>
      <c r="DD48" s="221"/>
      <c r="DE48" s="221"/>
      <c r="DF48" s="221"/>
      <c r="DG48" s="221"/>
      <c r="DH48" s="221"/>
      <c r="DI48" s="221"/>
      <c r="DJ48" s="221"/>
      <c r="DK48" s="221"/>
      <c r="DL48" s="221"/>
      <c r="DM48" s="221"/>
      <c r="DN48" s="257"/>
      <c r="DO48" s="374"/>
      <c r="DP48" s="886"/>
      <c r="DQ48" s="852"/>
      <c r="DR48" s="852"/>
      <c r="DS48" s="853"/>
      <c r="DT48" s="886"/>
      <c r="DU48" s="852"/>
      <c r="DV48" s="852"/>
      <c r="DW48" s="853"/>
      <c r="DX48" s="854" t="e">
        <f t="shared" si="4"/>
        <v>#DIV/0!</v>
      </c>
      <c r="DY48" s="852"/>
      <c r="DZ48" s="852"/>
      <c r="EA48" s="852"/>
      <c r="EB48" s="368"/>
      <c r="EC48" s="316"/>
      <c r="ED48" s="316"/>
      <c r="EE48" s="369"/>
      <c r="EF48" s="374"/>
      <c r="EG48" s="886"/>
      <c r="EH48" s="852"/>
      <c r="EI48" s="852"/>
      <c r="EJ48" s="853"/>
      <c r="EK48" s="886"/>
      <c r="EL48" s="852"/>
      <c r="EM48" s="852"/>
      <c r="EN48" s="853"/>
      <c r="EO48" s="854" t="e">
        <f t="shared" si="5"/>
        <v>#DIV/0!</v>
      </c>
      <c r="EP48" s="852"/>
      <c r="EQ48" s="852"/>
      <c r="ER48" s="852"/>
      <c r="ES48" s="368"/>
      <c r="ET48" s="316"/>
      <c r="EU48" s="316"/>
      <c r="EV48" s="369"/>
      <c r="EW48" s="374"/>
    </row>
    <row r="49" spans="1:153" s="124" customFormat="1" ht="12.75" customHeight="1" thickBot="1" x14ac:dyDescent="0.25">
      <c r="A49" s="328"/>
      <c r="B49" s="221"/>
      <c r="C49" s="221"/>
      <c r="D49" s="221"/>
      <c r="E49" s="221"/>
      <c r="F49" s="221"/>
      <c r="G49" s="221"/>
      <c r="H49" s="221"/>
      <c r="I49" s="221"/>
      <c r="J49" s="221"/>
      <c r="K49" s="221"/>
      <c r="L49" s="221"/>
      <c r="M49" s="221"/>
      <c r="N49" s="221"/>
      <c r="O49" s="221"/>
      <c r="P49" s="257"/>
      <c r="Q49" s="374"/>
      <c r="R49" s="886"/>
      <c r="S49" s="852"/>
      <c r="T49" s="852"/>
      <c r="U49" s="853"/>
      <c r="V49" s="886"/>
      <c r="W49" s="852"/>
      <c r="X49" s="852"/>
      <c r="Y49" s="853"/>
      <c r="Z49" s="854">
        <f t="shared" si="0"/>
        <v>0</v>
      </c>
      <c r="AA49" s="852"/>
      <c r="AB49" s="852"/>
      <c r="AC49" s="853"/>
      <c r="AD49" s="365"/>
      <c r="AE49" s="317"/>
      <c r="AF49" s="317"/>
      <c r="AG49" s="347"/>
      <c r="AH49" s="374"/>
      <c r="AI49" s="886"/>
      <c r="AJ49" s="852"/>
      <c r="AK49" s="852"/>
      <c r="AL49" s="853"/>
      <c r="AM49" s="886"/>
      <c r="AN49" s="852"/>
      <c r="AO49" s="852"/>
      <c r="AP49" s="853"/>
      <c r="AQ49" s="854">
        <f t="shared" si="1"/>
        <v>0</v>
      </c>
      <c r="AR49" s="852"/>
      <c r="AS49" s="852"/>
      <c r="AT49" s="853"/>
      <c r="AU49" s="365"/>
      <c r="AV49" s="317"/>
      <c r="AW49" s="317"/>
      <c r="AX49" s="347"/>
      <c r="AY49" s="374"/>
      <c r="AZ49" s="328"/>
      <c r="BA49" s="221"/>
      <c r="BB49" s="221"/>
      <c r="BC49" s="221"/>
      <c r="BD49" s="221"/>
      <c r="BE49" s="221"/>
      <c r="BF49" s="221"/>
      <c r="BG49" s="221"/>
      <c r="BH49" s="221"/>
      <c r="BI49" s="221"/>
      <c r="BJ49" s="221"/>
      <c r="BK49" s="221"/>
      <c r="BL49" s="221"/>
      <c r="BM49" s="221"/>
      <c r="BN49" s="221"/>
      <c r="BO49" s="257"/>
      <c r="BP49" s="374"/>
      <c r="BQ49" s="886"/>
      <c r="BR49" s="852"/>
      <c r="BS49" s="852"/>
      <c r="BT49" s="853"/>
      <c r="BU49" s="886"/>
      <c r="BV49" s="852"/>
      <c r="BW49" s="852"/>
      <c r="BX49" s="853"/>
      <c r="BY49" s="854" t="e">
        <f t="shared" si="2"/>
        <v>#DIV/0!</v>
      </c>
      <c r="BZ49" s="852"/>
      <c r="CA49" s="852"/>
      <c r="CB49" s="852"/>
      <c r="CC49" s="368"/>
      <c r="CD49" s="316"/>
      <c r="CE49" s="316"/>
      <c r="CF49" s="369"/>
      <c r="CG49" s="374"/>
      <c r="CH49" s="886"/>
      <c r="CI49" s="852"/>
      <c r="CJ49" s="852"/>
      <c r="CK49" s="853"/>
      <c r="CL49" s="886"/>
      <c r="CM49" s="852"/>
      <c r="CN49" s="852"/>
      <c r="CO49" s="853"/>
      <c r="CP49" s="854" t="e">
        <f t="shared" si="3"/>
        <v>#DIV/0!</v>
      </c>
      <c r="CQ49" s="852"/>
      <c r="CR49" s="852"/>
      <c r="CS49" s="852"/>
      <c r="CT49" s="368"/>
      <c r="CU49" s="316"/>
      <c r="CV49" s="316"/>
      <c r="CW49" s="369"/>
      <c r="CX49" s="374"/>
      <c r="CY49" s="328"/>
      <c r="CZ49" s="221"/>
      <c r="DA49" s="221"/>
      <c r="DB49" s="221"/>
      <c r="DC49" s="221"/>
      <c r="DD49" s="221"/>
      <c r="DE49" s="221"/>
      <c r="DF49" s="221"/>
      <c r="DG49" s="221"/>
      <c r="DH49" s="221"/>
      <c r="DI49" s="221"/>
      <c r="DJ49" s="221"/>
      <c r="DK49" s="221"/>
      <c r="DL49" s="221"/>
      <c r="DM49" s="221"/>
      <c r="DN49" s="257"/>
      <c r="DO49" s="374"/>
      <c r="DP49" s="886"/>
      <c r="DQ49" s="852"/>
      <c r="DR49" s="852"/>
      <c r="DS49" s="853"/>
      <c r="DT49" s="886"/>
      <c r="DU49" s="852"/>
      <c r="DV49" s="852"/>
      <c r="DW49" s="853"/>
      <c r="DX49" s="854" t="e">
        <f t="shared" si="4"/>
        <v>#DIV/0!</v>
      </c>
      <c r="DY49" s="852"/>
      <c r="DZ49" s="852"/>
      <c r="EA49" s="852"/>
      <c r="EB49" s="368"/>
      <c r="EC49" s="316"/>
      <c r="ED49" s="316"/>
      <c r="EE49" s="369"/>
      <c r="EF49" s="374"/>
      <c r="EG49" s="886"/>
      <c r="EH49" s="852"/>
      <c r="EI49" s="852"/>
      <c r="EJ49" s="853"/>
      <c r="EK49" s="886"/>
      <c r="EL49" s="852"/>
      <c r="EM49" s="852"/>
      <c r="EN49" s="853"/>
      <c r="EO49" s="854" t="e">
        <f t="shared" si="5"/>
        <v>#DIV/0!</v>
      </c>
      <c r="EP49" s="852"/>
      <c r="EQ49" s="852"/>
      <c r="ER49" s="852"/>
      <c r="ES49" s="368"/>
      <c r="ET49" s="316"/>
      <c r="EU49" s="316"/>
      <c r="EV49" s="369"/>
      <c r="EW49" s="374"/>
    </row>
    <row r="50" spans="1:153" s="124" customFormat="1" ht="12.75" customHeight="1" thickBot="1" x14ac:dyDescent="0.25">
      <c r="A50" s="328"/>
      <c r="B50" s="221"/>
      <c r="C50" s="221"/>
      <c r="D50" s="221"/>
      <c r="E50" s="221"/>
      <c r="F50" s="221"/>
      <c r="G50" s="221"/>
      <c r="H50" s="221"/>
      <c r="I50" s="221"/>
      <c r="J50" s="221"/>
      <c r="K50" s="221"/>
      <c r="L50" s="221"/>
      <c r="M50" s="221"/>
      <c r="N50" s="221"/>
      <c r="O50" s="221"/>
      <c r="P50" s="257"/>
      <c r="Q50" s="374"/>
      <c r="R50" s="886"/>
      <c r="S50" s="852"/>
      <c r="T50" s="852"/>
      <c r="U50" s="853"/>
      <c r="V50" s="886"/>
      <c r="W50" s="852"/>
      <c r="X50" s="852"/>
      <c r="Y50" s="853"/>
      <c r="Z50" s="854">
        <f t="shared" si="0"/>
        <v>0</v>
      </c>
      <c r="AA50" s="852"/>
      <c r="AB50" s="852"/>
      <c r="AC50" s="853"/>
      <c r="AD50" s="365"/>
      <c r="AE50" s="317"/>
      <c r="AF50" s="317"/>
      <c r="AG50" s="347"/>
      <c r="AH50" s="374"/>
      <c r="AI50" s="886"/>
      <c r="AJ50" s="852"/>
      <c r="AK50" s="852"/>
      <c r="AL50" s="853"/>
      <c r="AM50" s="886"/>
      <c r="AN50" s="852"/>
      <c r="AO50" s="852"/>
      <c r="AP50" s="853"/>
      <c r="AQ50" s="854">
        <f t="shared" si="1"/>
        <v>0</v>
      </c>
      <c r="AR50" s="852"/>
      <c r="AS50" s="852"/>
      <c r="AT50" s="853"/>
      <c r="AU50" s="365"/>
      <c r="AV50" s="317"/>
      <c r="AW50" s="317"/>
      <c r="AX50" s="347"/>
      <c r="AY50" s="374"/>
      <c r="AZ50" s="328"/>
      <c r="BA50" s="221"/>
      <c r="BB50" s="221"/>
      <c r="BC50" s="221"/>
      <c r="BD50" s="221"/>
      <c r="BE50" s="221"/>
      <c r="BF50" s="221"/>
      <c r="BG50" s="221"/>
      <c r="BH50" s="221"/>
      <c r="BI50" s="221"/>
      <c r="BJ50" s="221"/>
      <c r="BK50" s="221"/>
      <c r="BL50" s="221"/>
      <c r="BM50" s="221"/>
      <c r="BN50" s="221"/>
      <c r="BO50" s="257"/>
      <c r="BP50" s="374"/>
      <c r="BQ50" s="886"/>
      <c r="BR50" s="852"/>
      <c r="BS50" s="852"/>
      <c r="BT50" s="853"/>
      <c r="BU50" s="886"/>
      <c r="BV50" s="852"/>
      <c r="BW50" s="852"/>
      <c r="BX50" s="853"/>
      <c r="BY50" s="854" t="e">
        <f t="shared" si="2"/>
        <v>#DIV/0!</v>
      </c>
      <c r="BZ50" s="852"/>
      <c r="CA50" s="852"/>
      <c r="CB50" s="852"/>
      <c r="CC50" s="368"/>
      <c r="CD50" s="316"/>
      <c r="CE50" s="316"/>
      <c r="CF50" s="369"/>
      <c r="CG50" s="374"/>
      <c r="CH50" s="886"/>
      <c r="CI50" s="852"/>
      <c r="CJ50" s="852"/>
      <c r="CK50" s="853"/>
      <c r="CL50" s="886"/>
      <c r="CM50" s="852"/>
      <c r="CN50" s="852"/>
      <c r="CO50" s="853"/>
      <c r="CP50" s="854" t="e">
        <f t="shared" si="3"/>
        <v>#DIV/0!</v>
      </c>
      <c r="CQ50" s="852"/>
      <c r="CR50" s="852"/>
      <c r="CS50" s="852"/>
      <c r="CT50" s="368"/>
      <c r="CU50" s="316"/>
      <c r="CV50" s="316"/>
      <c r="CW50" s="369"/>
      <c r="CX50" s="374"/>
      <c r="CY50" s="328"/>
      <c r="CZ50" s="221"/>
      <c r="DA50" s="221"/>
      <c r="DB50" s="221"/>
      <c r="DC50" s="221"/>
      <c r="DD50" s="221"/>
      <c r="DE50" s="221"/>
      <c r="DF50" s="221"/>
      <c r="DG50" s="221"/>
      <c r="DH50" s="221"/>
      <c r="DI50" s="221"/>
      <c r="DJ50" s="221"/>
      <c r="DK50" s="221"/>
      <c r="DL50" s="221"/>
      <c r="DM50" s="221"/>
      <c r="DN50" s="257"/>
      <c r="DO50" s="374"/>
      <c r="DP50" s="886"/>
      <c r="DQ50" s="852"/>
      <c r="DR50" s="852"/>
      <c r="DS50" s="853"/>
      <c r="DT50" s="886"/>
      <c r="DU50" s="852"/>
      <c r="DV50" s="852"/>
      <c r="DW50" s="853"/>
      <c r="DX50" s="854" t="e">
        <f t="shared" si="4"/>
        <v>#DIV/0!</v>
      </c>
      <c r="DY50" s="852"/>
      <c r="DZ50" s="852"/>
      <c r="EA50" s="852"/>
      <c r="EB50" s="368"/>
      <c r="EC50" s="316"/>
      <c r="ED50" s="316"/>
      <c r="EE50" s="369"/>
      <c r="EF50" s="374"/>
      <c r="EG50" s="886"/>
      <c r="EH50" s="852"/>
      <c r="EI50" s="852"/>
      <c r="EJ50" s="853"/>
      <c r="EK50" s="886"/>
      <c r="EL50" s="852"/>
      <c r="EM50" s="852"/>
      <c r="EN50" s="853"/>
      <c r="EO50" s="854" t="e">
        <f t="shared" si="5"/>
        <v>#DIV/0!</v>
      </c>
      <c r="EP50" s="852"/>
      <c r="EQ50" s="852"/>
      <c r="ER50" s="852"/>
      <c r="ES50" s="368"/>
      <c r="ET50" s="316"/>
      <c r="EU50" s="316"/>
      <c r="EV50" s="369"/>
      <c r="EW50" s="374"/>
    </row>
    <row r="51" spans="1:153" s="124" customFormat="1" ht="12.75" customHeight="1" thickBot="1" x14ac:dyDescent="0.25">
      <c r="A51" s="328"/>
      <c r="B51" s="221"/>
      <c r="C51" s="221"/>
      <c r="D51" s="221"/>
      <c r="E51" s="221"/>
      <c r="F51" s="221"/>
      <c r="G51" s="221"/>
      <c r="H51" s="221"/>
      <c r="I51" s="221"/>
      <c r="J51" s="221"/>
      <c r="K51" s="221"/>
      <c r="L51" s="221"/>
      <c r="M51" s="221"/>
      <c r="N51" s="221"/>
      <c r="O51" s="221"/>
      <c r="P51" s="257"/>
      <c r="Q51" s="374"/>
      <c r="R51" s="886"/>
      <c r="S51" s="852"/>
      <c r="T51" s="852"/>
      <c r="U51" s="853"/>
      <c r="V51" s="886"/>
      <c r="W51" s="852"/>
      <c r="X51" s="852"/>
      <c r="Y51" s="853"/>
      <c r="Z51" s="854">
        <f t="shared" si="0"/>
        <v>0</v>
      </c>
      <c r="AA51" s="852"/>
      <c r="AB51" s="852"/>
      <c r="AC51" s="853"/>
      <c r="AD51" s="365"/>
      <c r="AE51" s="317"/>
      <c r="AF51" s="317"/>
      <c r="AG51" s="347"/>
      <c r="AH51" s="374"/>
      <c r="AI51" s="886"/>
      <c r="AJ51" s="852"/>
      <c r="AK51" s="852"/>
      <c r="AL51" s="853"/>
      <c r="AM51" s="886"/>
      <c r="AN51" s="852"/>
      <c r="AO51" s="852"/>
      <c r="AP51" s="853"/>
      <c r="AQ51" s="854">
        <f t="shared" si="1"/>
        <v>0</v>
      </c>
      <c r="AR51" s="852"/>
      <c r="AS51" s="852"/>
      <c r="AT51" s="853"/>
      <c r="AU51" s="365"/>
      <c r="AV51" s="317"/>
      <c r="AW51" s="317"/>
      <c r="AX51" s="347"/>
      <c r="AY51" s="374"/>
      <c r="AZ51" s="328"/>
      <c r="BA51" s="221"/>
      <c r="BB51" s="221"/>
      <c r="BC51" s="221"/>
      <c r="BD51" s="221"/>
      <c r="BE51" s="221"/>
      <c r="BF51" s="221"/>
      <c r="BG51" s="221"/>
      <c r="BH51" s="221"/>
      <c r="BI51" s="221"/>
      <c r="BJ51" s="221"/>
      <c r="BK51" s="221"/>
      <c r="BL51" s="221"/>
      <c r="BM51" s="221"/>
      <c r="BN51" s="221"/>
      <c r="BO51" s="257"/>
      <c r="BP51" s="374"/>
      <c r="BQ51" s="886"/>
      <c r="BR51" s="852"/>
      <c r="BS51" s="852"/>
      <c r="BT51" s="853"/>
      <c r="BU51" s="886"/>
      <c r="BV51" s="852"/>
      <c r="BW51" s="852"/>
      <c r="BX51" s="853"/>
      <c r="BY51" s="854" t="e">
        <f t="shared" si="2"/>
        <v>#DIV/0!</v>
      </c>
      <c r="BZ51" s="852"/>
      <c r="CA51" s="852"/>
      <c r="CB51" s="852"/>
      <c r="CC51" s="368"/>
      <c r="CD51" s="316"/>
      <c r="CE51" s="316"/>
      <c r="CF51" s="369"/>
      <c r="CG51" s="374"/>
      <c r="CH51" s="886"/>
      <c r="CI51" s="852"/>
      <c r="CJ51" s="852"/>
      <c r="CK51" s="853"/>
      <c r="CL51" s="886"/>
      <c r="CM51" s="852"/>
      <c r="CN51" s="852"/>
      <c r="CO51" s="853"/>
      <c r="CP51" s="854" t="e">
        <f t="shared" si="3"/>
        <v>#DIV/0!</v>
      </c>
      <c r="CQ51" s="852"/>
      <c r="CR51" s="852"/>
      <c r="CS51" s="852"/>
      <c r="CT51" s="368"/>
      <c r="CU51" s="316"/>
      <c r="CV51" s="316"/>
      <c r="CW51" s="369"/>
      <c r="CX51" s="374"/>
      <c r="CY51" s="328"/>
      <c r="CZ51" s="221"/>
      <c r="DA51" s="221"/>
      <c r="DB51" s="221"/>
      <c r="DC51" s="221"/>
      <c r="DD51" s="221"/>
      <c r="DE51" s="221"/>
      <c r="DF51" s="221"/>
      <c r="DG51" s="221"/>
      <c r="DH51" s="221"/>
      <c r="DI51" s="221"/>
      <c r="DJ51" s="221"/>
      <c r="DK51" s="221"/>
      <c r="DL51" s="221"/>
      <c r="DM51" s="221"/>
      <c r="DN51" s="257"/>
      <c r="DO51" s="374"/>
      <c r="DP51" s="886"/>
      <c r="DQ51" s="852"/>
      <c r="DR51" s="852"/>
      <c r="DS51" s="853"/>
      <c r="DT51" s="886"/>
      <c r="DU51" s="852"/>
      <c r="DV51" s="852"/>
      <c r="DW51" s="853"/>
      <c r="DX51" s="854" t="e">
        <f t="shared" si="4"/>
        <v>#DIV/0!</v>
      </c>
      <c r="DY51" s="852"/>
      <c r="DZ51" s="852"/>
      <c r="EA51" s="852"/>
      <c r="EB51" s="368"/>
      <c r="EC51" s="316"/>
      <c r="ED51" s="316"/>
      <c r="EE51" s="369"/>
      <c r="EF51" s="374"/>
      <c r="EG51" s="886"/>
      <c r="EH51" s="852"/>
      <c r="EI51" s="852"/>
      <c r="EJ51" s="853"/>
      <c r="EK51" s="886"/>
      <c r="EL51" s="852"/>
      <c r="EM51" s="852"/>
      <c r="EN51" s="853"/>
      <c r="EO51" s="854" t="e">
        <f t="shared" si="5"/>
        <v>#DIV/0!</v>
      </c>
      <c r="EP51" s="852"/>
      <c r="EQ51" s="852"/>
      <c r="ER51" s="852"/>
      <c r="ES51" s="368"/>
      <c r="ET51" s="316"/>
      <c r="EU51" s="316"/>
      <c r="EV51" s="369"/>
      <c r="EW51" s="374"/>
    </row>
    <row r="52" spans="1:153" s="124" customFormat="1" ht="12.75" customHeight="1" thickBot="1" x14ac:dyDescent="0.25">
      <c r="A52" s="328"/>
      <c r="B52" s="221"/>
      <c r="C52" s="221"/>
      <c r="D52" s="221"/>
      <c r="E52" s="221"/>
      <c r="F52" s="221"/>
      <c r="G52" s="221"/>
      <c r="H52" s="221"/>
      <c r="I52" s="221"/>
      <c r="J52" s="221"/>
      <c r="K52" s="221"/>
      <c r="L52" s="221"/>
      <c r="M52" s="221"/>
      <c r="N52" s="221"/>
      <c r="O52" s="221"/>
      <c r="P52" s="257"/>
      <c r="Q52" s="374"/>
      <c r="R52" s="886"/>
      <c r="S52" s="852"/>
      <c r="T52" s="852"/>
      <c r="U52" s="853"/>
      <c r="V52" s="886"/>
      <c r="W52" s="852"/>
      <c r="X52" s="852"/>
      <c r="Y52" s="853"/>
      <c r="Z52" s="854">
        <f t="shared" si="0"/>
        <v>0</v>
      </c>
      <c r="AA52" s="852"/>
      <c r="AB52" s="852"/>
      <c r="AC52" s="853"/>
      <c r="AD52" s="365"/>
      <c r="AE52" s="317"/>
      <c r="AF52" s="317"/>
      <c r="AG52" s="347"/>
      <c r="AH52" s="374"/>
      <c r="AI52" s="886"/>
      <c r="AJ52" s="852"/>
      <c r="AK52" s="852"/>
      <c r="AL52" s="853"/>
      <c r="AM52" s="886"/>
      <c r="AN52" s="852"/>
      <c r="AO52" s="852"/>
      <c r="AP52" s="853"/>
      <c r="AQ52" s="854">
        <f t="shared" si="1"/>
        <v>0</v>
      </c>
      <c r="AR52" s="852"/>
      <c r="AS52" s="852"/>
      <c r="AT52" s="853"/>
      <c r="AU52" s="365"/>
      <c r="AV52" s="317"/>
      <c r="AW52" s="317"/>
      <c r="AX52" s="347"/>
      <c r="AY52" s="374"/>
      <c r="AZ52" s="328"/>
      <c r="BA52" s="221"/>
      <c r="BB52" s="221"/>
      <c r="BC52" s="221"/>
      <c r="BD52" s="221"/>
      <c r="BE52" s="221"/>
      <c r="BF52" s="221"/>
      <c r="BG52" s="221"/>
      <c r="BH52" s="221"/>
      <c r="BI52" s="221"/>
      <c r="BJ52" s="221"/>
      <c r="BK52" s="221"/>
      <c r="BL52" s="221"/>
      <c r="BM52" s="221"/>
      <c r="BN52" s="221"/>
      <c r="BO52" s="257"/>
      <c r="BP52" s="374"/>
      <c r="BQ52" s="886"/>
      <c r="BR52" s="852"/>
      <c r="BS52" s="852"/>
      <c r="BT52" s="853"/>
      <c r="BU52" s="886"/>
      <c r="BV52" s="852"/>
      <c r="BW52" s="852"/>
      <c r="BX52" s="853"/>
      <c r="BY52" s="854" t="e">
        <f t="shared" si="2"/>
        <v>#DIV/0!</v>
      </c>
      <c r="BZ52" s="852"/>
      <c r="CA52" s="852"/>
      <c r="CB52" s="852"/>
      <c r="CC52" s="368"/>
      <c r="CD52" s="316"/>
      <c r="CE52" s="316"/>
      <c r="CF52" s="369"/>
      <c r="CG52" s="374"/>
      <c r="CH52" s="886"/>
      <c r="CI52" s="852"/>
      <c r="CJ52" s="852"/>
      <c r="CK52" s="853"/>
      <c r="CL52" s="886"/>
      <c r="CM52" s="852"/>
      <c r="CN52" s="852"/>
      <c r="CO52" s="853"/>
      <c r="CP52" s="854" t="e">
        <f t="shared" si="3"/>
        <v>#DIV/0!</v>
      </c>
      <c r="CQ52" s="852"/>
      <c r="CR52" s="852"/>
      <c r="CS52" s="852"/>
      <c r="CT52" s="368"/>
      <c r="CU52" s="316"/>
      <c r="CV52" s="316"/>
      <c r="CW52" s="369"/>
      <c r="CX52" s="374"/>
      <c r="CY52" s="328"/>
      <c r="CZ52" s="221"/>
      <c r="DA52" s="221"/>
      <c r="DB52" s="221"/>
      <c r="DC52" s="221"/>
      <c r="DD52" s="221"/>
      <c r="DE52" s="221"/>
      <c r="DF52" s="221"/>
      <c r="DG52" s="221"/>
      <c r="DH52" s="221"/>
      <c r="DI52" s="221"/>
      <c r="DJ52" s="221"/>
      <c r="DK52" s="221"/>
      <c r="DL52" s="221"/>
      <c r="DM52" s="221"/>
      <c r="DN52" s="257"/>
      <c r="DO52" s="374"/>
      <c r="DP52" s="886"/>
      <c r="DQ52" s="852"/>
      <c r="DR52" s="852"/>
      <c r="DS52" s="853"/>
      <c r="DT52" s="886"/>
      <c r="DU52" s="852"/>
      <c r="DV52" s="852"/>
      <c r="DW52" s="853"/>
      <c r="DX52" s="854" t="e">
        <f t="shared" si="4"/>
        <v>#DIV/0!</v>
      </c>
      <c r="DY52" s="852"/>
      <c r="DZ52" s="852"/>
      <c r="EA52" s="852"/>
      <c r="EB52" s="368"/>
      <c r="EC52" s="316"/>
      <c r="ED52" s="316"/>
      <c r="EE52" s="369"/>
      <c r="EF52" s="374"/>
      <c r="EG52" s="886"/>
      <c r="EH52" s="852"/>
      <c r="EI52" s="852"/>
      <c r="EJ52" s="853"/>
      <c r="EK52" s="886"/>
      <c r="EL52" s="852"/>
      <c r="EM52" s="852"/>
      <c r="EN52" s="853"/>
      <c r="EO52" s="854" t="e">
        <f t="shared" si="5"/>
        <v>#DIV/0!</v>
      </c>
      <c r="EP52" s="852"/>
      <c r="EQ52" s="852"/>
      <c r="ER52" s="852"/>
      <c r="ES52" s="368"/>
      <c r="ET52" s="316"/>
      <c r="EU52" s="316"/>
      <c r="EV52" s="369"/>
      <c r="EW52" s="374"/>
    </row>
    <row r="53" spans="1:153" s="124" customFormat="1" ht="12.75" customHeight="1" thickBot="1" x14ac:dyDescent="0.25">
      <c r="A53" s="328"/>
      <c r="B53" s="221"/>
      <c r="C53" s="221"/>
      <c r="D53" s="221"/>
      <c r="E53" s="221"/>
      <c r="F53" s="221"/>
      <c r="G53" s="221"/>
      <c r="H53" s="221"/>
      <c r="I53" s="221"/>
      <c r="J53" s="221"/>
      <c r="K53" s="221"/>
      <c r="L53" s="221"/>
      <c r="M53" s="221"/>
      <c r="N53" s="221"/>
      <c r="O53" s="221"/>
      <c r="P53" s="257"/>
      <c r="Q53" s="374"/>
      <c r="R53" s="886"/>
      <c r="S53" s="852"/>
      <c r="T53" s="852"/>
      <c r="U53" s="853"/>
      <c r="V53" s="886"/>
      <c r="W53" s="852"/>
      <c r="X53" s="852"/>
      <c r="Y53" s="853"/>
      <c r="Z53" s="854">
        <f t="shared" si="0"/>
        <v>0</v>
      </c>
      <c r="AA53" s="852"/>
      <c r="AB53" s="852"/>
      <c r="AC53" s="853"/>
      <c r="AD53" s="365"/>
      <c r="AE53" s="317"/>
      <c r="AF53" s="317"/>
      <c r="AG53" s="347"/>
      <c r="AH53" s="374"/>
      <c r="AI53" s="886"/>
      <c r="AJ53" s="852"/>
      <c r="AK53" s="852"/>
      <c r="AL53" s="853"/>
      <c r="AM53" s="886"/>
      <c r="AN53" s="852"/>
      <c r="AO53" s="852"/>
      <c r="AP53" s="853"/>
      <c r="AQ53" s="854">
        <f t="shared" si="1"/>
        <v>0</v>
      </c>
      <c r="AR53" s="852"/>
      <c r="AS53" s="852"/>
      <c r="AT53" s="853"/>
      <c r="AU53" s="365"/>
      <c r="AV53" s="317"/>
      <c r="AW53" s="317"/>
      <c r="AX53" s="347"/>
      <c r="AY53" s="374"/>
      <c r="AZ53" s="328"/>
      <c r="BA53" s="221"/>
      <c r="BB53" s="221"/>
      <c r="BC53" s="221"/>
      <c r="BD53" s="221"/>
      <c r="BE53" s="221"/>
      <c r="BF53" s="221"/>
      <c r="BG53" s="221"/>
      <c r="BH53" s="221"/>
      <c r="BI53" s="221"/>
      <c r="BJ53" s="221"/>
      <c r="BK53" s="221"/>
      <c r="BL53" s="221"/>
      <c r="BM53" s="221"/>
      <c r="BN53" s="221"/>
      <c r="BO53" s="257"/>
      <c r="BP53" s="374"/>
      <c r="BQ53" s="886"/>
      <c r="BR53" s="852"/>
      <c r="BS53" s="852"/>
      <c r="BT53" s="853"/>
      <c r="BU53" s="886"/>
      <c r="BV53" s="852"/>
      <c r="BW53" s="852"/>
      <c r="BX53" s="853"/>
      <c r="BY53" s="854" t="e">
        <f t="shared" si="2"/>
        <v>#DIV/0!</v>
      </c>
      <c r="BZ53" s="852"/>
      <c r="CA53" s="852"/>
      <c r="CB53" s="852"/>
      <c r="CC53" s="368"/>
      <c r="CD53" s="316"/>
      <c r="CE53" s="316"/>
      <c r="CF53" s="369"/>
      <c r="CG53" s="374"/>
      <c r="CH53" s="886"/>
      <c r="CI53" s="852"/>
      <c r="CJ53" s="852"/>
      <c r="CK53" s="853"/>
      <c r="CL53" s="886"/>
      <c r="CM53" s="852"/>
      <c r="CN53" s="852"/>
      <c r="CO53" s="853"/>
      <c r="CP53" s="854" t="e">
        <f t="shared" si="3"/>
        <v>#DIV/0!</v>
      </c>
      <c r="CQ53" s="852"/>
      <c r="CR53" s="852"/>
      <c r="CS53" s="852"/>
      <c r="CT53" s="368"/>
      <c r="CU53" s="316"/>
      <c r="CV53" s="316"/>
      <c r="CW53" s="369"/>
      <c r="CX53" s="374"/>
      <c r="CY53" s="328"/>
      <c r="CZ53" s="221"/>
      <c r="DA53" s="221"/>
      <c r="DB53" s="221"/>
      <c r="DC53" s="221"/>
      <c r="DD53" s="221"/>
      <c r="DE53" s="221"/>
      <c r="DF53" s="221"/>
      <c r="DG53" s="221"/>
      <c r="DH53" s="221"/>
      <c r="DI53" s="221"/>
      <c r="DJ53" s="221"/>
      <c r="DK53" s="221"/>
      <c r="DL53" s="221"/>
      <c r="DM53" s="221"/>
      <c r="DN53" s="257"/>
      <c r="DO53" s="374"/>
      <c r="DP53" s="886"/>
      <c r="DQ53" s="852"/>
      <c r="DR53" s="852"/>
      <c r="DS53" s="853"/>
      <c r="DT53" s="886"/>
      <c r="DU53" s="852"/>
      <c r="DV53" s="852"/>
      <c r="DW53" s="853"/>
      <c r="DX53" s="854" t="e">
        <f t="shared" si="4"/>
        <v>#DIV/0!</v>
      </c>
      <c r="DY53" s="852"/>
      <c r="DZ53" s="852"/>
      <c r="EA53" s="852"/>
      <c r="EB53" s="368"/>
      <c r="EC53" s="316"/>
      <c r="ED53" s="316"/>
      <c r="EE53" s="369"/>
      <c r="EF53" s="374"/>
      <c r="EG53" s="886"/>
      <c r="EH53" s="852"/>
      <c r="EI53" s="852"/>
      <c r="EJ53" s="853"/>
      <c r="EK53" s="886"/>
      <c r="EL53" s="852"/>
      <c r="EM53" s="852"/>
      <c r="EN53" s="853"/>
      <c r="EO53" s="854" t="e">
        <f t="shared" si="5"/>
        <v>#DIV/0!</v>
      </c>
      <c r="EP53" s="852"/>
      <c r="EQ53" s="852"/>
      <c r="ER53" s="852"/>
      <c r="ES53" s="368"/>
      <c r="ET53" s="316"/>
      <c r="EU53" s="316"/>
      <c r="EV53" s="369"/>
      <c r="EW53" s="374"/>
    </row>
    <row r="54" spans="1:153" s="124" customFormat="1" ht="12.75" customHeight="1" thickBot="1" x14ac:dyDescent="0.25">
      <c r="A54" s="328"/>
      <c r="B54" s="221"/>
      <c r="C54" s="221"/>
      <c r="D54" s="221"/>
      <c r="E54" s="221"/>
      <c r="F54" s="221"/>
      <c r="G54" s="221"/>
      <c r="H54" s="221"/>
      <c r="I54" s="221"/>
      <c r="J54" s="221"/>
      <c r="K54" s="221"/>
      <c r="L54" s="221"/>
      <c r="M54" s="221"/>
      <c r="N54" s="221"/>
      <c r="O54" s="221"/>
      <c r="P54" s="257"/>
      <c r="Q54" s="374"/>
      <c r="R54" s="886"/>
      <c r="S54" s="852"/>
      <c r="T54" s="852"/>
      <c r="U54" s="853"/>
      <c r="V54" s="886"/>
      <c r="W54" s="852"/>
      <c r="X54" s="852"/>
      <c r="Y54" s="853"/>
      <c r="Z54" s="854">
        <f t="shared" si="0"/>
        <v>0</v>
      </c>
      <c r="AA54" s="852"/>
      <c r="AB54" s="852"/>
      <c r="AC54" s="853"/>
      <c r="AD54" s="365"/>
      <c r="AE54" s="317"/>
      <c r="AF54" s="317"/>
      <c r="AG54" s="347"/>
      <c r="AH54" s="374"/>
      <c r="AI54" s="886"/>
      <c r="AJ54" s="852"/>
      <c r="AK54" s="852"/>
      <c r="AL54" s="853"/>
      <c r="AM54" s="886"/>
      <c r="AN54" s="852"/>
      <c r="AO54" s="852"/>
      <c r="AP54" s="853"/>
      <c r="AQ54" s="854">
        <f t="shared" si="1"/>
        <v>0</v>
      </c>
      <c r="AR54" s="852"/>
      <c r="AS54" s="852"/>
      <c r="AT54" s="853"/>
      <c r="AU54" s="365"/>
      <c r="AV54" s="317"/>
      <c r="AW54" s="317"/>
      <c r="AX54" s="347"/>
      <c r="AY54" s="374"/>
      <c r="AZ54" s="328"/>
      <c r="BA54" s="221"/>
      <c r="BB54" s="221"/>
      <c r="BC54" s="221"/>
      <c r="BD54" s="221"/>
      <c r="BE54" s="221"/>
      <c r="BF54" s="221"/>
      <c r="BG54" s="221"/>
      <c r="BH54" s="221"/>
      <c r="BI54" s="221"/>
      <c r="BJ54" s="221"/>
      <c r="BK54" s="221"/>
      <c r="BL54" s="221"/>
      <c r="BM54" s="221"/>
      <c r="BN54" s="221"/>
      <c r="BO54" s="257"/>
      <c r="BP54" s="374"/>
      <c r="BQ54" s="886"/>
      <c r="BR54" s="852"/>
      <c r="BS54" s="852"/>
      <c r="BT54" s="853"/>
      <c r="BU54" s="886"/>
      <c r="BV54" s="852"/>
      <c r="BW54" s="852"/>
      <c r="BX54" s="853"/>
      <c r="BY54" s="854" t="e">
        <f t="shared" si="2"/>
        <v>#DIV/0!</v>
      </c>
      <c r="BZ54" s="852"/>
      <c r="CA54" s="852"/>
      <c r="CB54" s="852"/>
      <c r="CC54" s="368"/>
      <c r="CD54" s="316"/>
      <c r="CE54" s="316"/>
      <c r="CF54" s="369"/>
      <c r="CG54" s="374"/>
      <c r="CH54" s="886"/>
      <c r="CI54" s="852"/>
      <c r="CJ54" s="852"/>
      <c r="CK54" s="853"/>
      <c r="CL54" s="886"/>
      <c r="CM54" s="852"/>
      <c r="CN54" s="852"/>
      <c r="CO54" s="853"/>
      <c r="CP54" s="854" t="e">
        <f t="shared" si="3"/>
        <v>#DIV/0!</v>
      </c>
      <c r="CQ54" s="852"/>
      <c r="CR54" s="852"/>
      <c r="CS54" s="852"/>
      <c r="CT54" s="368"/>
      <c r="CU54" s="316"/>
      <c r="CV54" s="316"/>
      <c r="CW54" s="369"/>
      <c r="CX54" s="374"/>
      <c r="CY54" s="328"/>
      <c r="CZ54" s="221"/>
      <c r="DA54" s="221"/>
      <c r="DB54" s="221"/>
      <c r="DC54" s="221"/>
      <c r="DD54" s="221"/>
      <c r="DE54" s="221"/>
      <c r="DF54" s="221"/>
      <c r="DG54" s="221"/>
      <c r="DH54" s="221"/>
      <c r="DI54" s="221"/>
      <c r="DJ54" s="221"/>
      <c r="DK54" s="221"/>
      <c r="DL54" s="221"/>
      <c r="DM54" s="221"/>
      <c r="DN54" s="257"/>
      <c r="DO54" s="374"/>
      <c r="DP54" s="886"/>
      <c r="DQ54" s="852"/>
      <c r="DR54" s="852"/>
      <c r="DS54" s="853"/>
      <c r="DT54" s="886"/>
      <c r="DU54" s="852"/>
      <c r="DV54" s="852"/>
      <c r="DW54" s="853"/>
      <c r="DX54" s="854" t="e">
        <f t="shared" si="4"/>
        <v>#DIV/0!</v>
      </c>
      <c r="DY54" s="852"/>
      <c r="DZ54" s="852"/>
      <c r="EA54" s="852"/>
      <c r="EB54" s="368"/>
      <c r="EC54" s="316"/>
      <c r="ED54" s="316"/>
      <c r="EE54" s="369"/>
      <c r="EF54" s="374"/>
      <c r="EG54" s="886"/>
      <c r="EH54" s="852"/>
      <c r="EI54" s="852"/>
      <c r="EJ54" s="853"/>
      <c r="EK54" s="886"/>
      <c r="EL54" s="852"/>
      <c r="EM54" s="852"/>
      <c r="EN54" s="853"/>
      <c r="EO54" s="854" t="e">
        <f t="shared" si="5"/>
        <v>#DIV/0!</v>
      </c>
      <c r="EP54" s="852"/>
      <c r="EQ54" s="852"/>
      <c r="ER54" s="852"/>
      <c r="ES54" s="368"/>
      <c r="ET54" s="316"/>
      <c r="EU54" s="316"/>
      <c r="EV54" s="369"/>
      <c r="EW54" s="374"/>
    </row>
    <row r="55" spans="1:153" s="124" customFormat="1" ht="12.75" customHeight="1" thickBot="1" x14ac:dyDescent="0.25">
      <c r="A55" s="328"/>
      <c r="B55" s="221"/>
      <c r="C55" s="221"/>
      <c r="D55" s="221"/>
      <c r="E55" s="221"/>
      <c r="F55" s="221"/>
      <c r="G55" s="221"/>
      <c r="H55" s="221"/>
      <c r="I55" s="221"/>
      <c r="J55" s="221"/>
      <c r="K55" s="221"/>
      <c r="L55" s="221"/>
      <c r="M55" s="221"/>
      <c r="N55" s="221"/>
      <c r="O55" s="221"/>
      <c r="P55" s="257"/>
      <c r="Q55" s="374"/>
      <c r="R55" s="886"/>
      <c r="S55" s="852"/>
      <c r="T55" s="852"/>
      <c r="U55" s="853"/>
      <c r="V55" s="886"/>
      <c r="W55" s="852"/>
      <c r="X55" s="852"/>
      <c r="Y55" s="853"/>
      <c r="Z55" s="854">
        <f t="shared" si="0"/>
        <v>0</v>
      </c>
      <c r="AA55" s="852"/>
      <c r="AB55" s="852"/>
      <c r="AC55" s="853"/>
      <c r="AD55" s="365"/>
      <c r="AE55" s="317"/>
      <c r="AF55" s="317"/>
      <c r="AG55" s="347"/>
      <c r="AH55" s="374"/>
      <c r="AI55" s="886"/>
      <c r="AJ55" s="852"/>
      <c r="AK55" s="852"/>
      <c r="AL55" s="853"/>
      <c r="AM55" s="886"/>
      <c r="AN55" s="852"/>
      <c r="AO55" s="852"/>
      <c r="AP55" s="853"/>
      <c r="AQ55" s="854">
        <f t="shared" si="1"/>
        <v>0</v>
      </c>
      <c r="AR55" s="852"/>
      <c r="AS55" s="852"/>
      <c r="AT55" s="853"/>
      <c r="AU55" s="365"/>
      <c r="AV55" s="317"/>
      <c r="AW55" s="317"/>
      <c r="AX55" s="347"/>
      <c r="AY55" s="374"/>
      <c r="AZ55" s="328"/>
      <c r="BA55" s="221"/>
      <c r="BB55" s="221"/>
      <c r="BC55" s="221"/>
      <c r="BD55" s="221"/>
      <c r="BE55" s="221"/>
      <c r="BF55" s="221"/>
      <c r="BG55" s="221"/>
      <c r="BH55" s="221"/>
      <c r="BI55" s="221"/>
      <c r="BJ55" s="221"/>
      <c r="BK55" s="221"/>
      <c r="BL55" s="221"/>
      <c r="BM55" s="221"/>
      <c r="BN55" s="221"/>
      <c r="BO55" s="257"/>
      <c r="BP55" s="374"/>
      <c r="BQ55" s="886"/>
      <c r="BR55" s="852"/>
      <c r="BS55" s="852"/>
      <c r="BT55" s="853"/>
      <c r="BU55" s="886"/>
      <c r="BV55" s="852"/>
      <c r="BW55" s="852"/>
      <c r="BX55" s="853"/>
      <c r="BY55" s="854" t="e">
        <f t="shared" si="2"/>
        <v>#DIV/0!</v>
      </c>
      <c r="BZ55" s="852"/>
      <c r="CA55" s="852"/>
      <c r="CB55" s="852"/>
      <c r="CC55" s="368"/>
      <c r="CD55" s="316"/>
      <c r="CE55" s="316"/>
      <c r="CF55" s="369"/>
      <c r="CG55" s="374"/>
      <c r="CH55" s="886"/>
      <c r="CI55" s="852"/>
      <c r="CJ55" s="852"/>
      <c r="CK55" s="853"/>
      <c r="CL55" s="886"/>
      <c r="CM55" s="852"/>
      <c r="CN55" s="852"/>
      <c r="CO55" s="853"/>
      <c r="CP55" s="854" t="e">
        <f t="shared" si="3"/>
        <v>#DIV/0!</v>
      </c>
      <c r="CQ55" s="852"/>
      <c r="CR55" s="852"/>
      <c r="CS55" s="852"/>
      <c r="CT55" s="368"/>
      <c r="CU55" s="316"/>
      <c r="CV55" s="316"/>
      <c r="CW55" s="369"/>
      <c r="CX55" s="374"/>
      <c r="CY55" s="328"/>
      <c r="CZ55" s="221" t="s">
        <v>323</v>
      </c>
      <c r="DA55" s="221"/>
      <c r="DB55" s="221"/>
      <c r="DC55" s="221"/>
      <c r="DD55" s="221"/>
      <c r="DE55" s="221"/>
      <c r="DF55" s="221"/>
      <c r="DG55" s="221"/>
      <c r="DH55" s="221"/>
      <c r="DI55" s="221"/>
      <c r="DJ55" s="221"/>
      <c r="DK55" s="221"/>
      <c r="DL55" s="221"/>
      <c r="DM55" s="221"/>
      <c r="DN55" s="257"/>
      <c r="DO55" s="374"/>
      <c r="DP55" s="886"/>
      <c r="DQ55" s="852"/>
      <c r="DR55" s="852"/>
      <c r="DS55" s="853"/>
      <c r="DT55" s="886"/>
      <c r="DU55" s="852"/>
      <c r="DV55" s="852"/>
      <c r="DW55" s="853"/>
      <c r="DX55" s="854" t="e">
        <f t="shared" si="4"/>
        <v>#DIV/0!</v>
      </c>
      <c r="DY55" s="852"/>
      <c r="DZ55" s="852"/>
      <c r="EA55" s="852"/>
      <c r="EB55" s="368"/>
      <c r="EC55" s="316"/>
      <c r="ED55" s="316"/>
      <c r="EE55" s="369"/>
      <c r="EF55" s="374"/>
      <c r="EG55" s="886"/>
      <c r="EH55" s="852"/>
      <c r="EI55" s="852"/>
      <c r="EJ55" s="853"/>
      <c r="EK55" s="886"/>
      <c r="EL55" s="852"/>
      <c r="EM55" s="852"/>
      <c r="EN55" s="853"/>
      <c r="EO55" s="854" t="e">
        <f t="shared" si="5"/>
        <v>#DIV/0!</v>
      </c>
      <c r="EP55" s="852"/>
      <c r="EQ55" s="852"/>
      <c r="ER55" s="852"/>
      <c r="ES55" s="368"/>
      <c r="ET55" s="316"/>
      <c r="EU55" s="316"/>
      <c r="EV55" s="369"/>
      <c r="EW55" s="374"/>
    </row>
    <row r="56" spans="1:153" s="124" customFormat="1" ht="12.75" customHeight="1" thickBot="1" x14ac:dyDescent="0.25">
      <c r="A56" s="328"/>
      <c r="B56" s="221"/>
      <c r="C56" s="221"/>
      <c r="D56" s="221"/>
      <c r="E56" s="221"/>
      <c r="F56" s="221"/>
      <c r="G56" s="221"/>
      <c r="H56" s="221"/>
      <c r="I56" s="221"/>
      <c r="J56" s="221"/>
      <c r="K56" s="221"/>
      <c r="L56" s="221"/>
      <c r="M56" s="221"/>
      <c r="N56" s="221"/>
      <c r="O56" s="221"/>
      <c r="P56" s="257"/>
      <c r="Q56" s="374"/>
      <c r="R56" s="886"/>
      <c r="S56" s="852"/>
      <c r="T56" s="852"/>
      <c r="U56" s="853"/>
      <c r="V56" s="886"/>
      <c r="W56" s="852"/>
      <c r="X56" s="852"/>
      <c r="Y56" s="853"/>
      <c r="Z56" s="854">
        <f t="shared" si="0"/>
        <v>0</v>
      </c>
      <c r="AA56" s="852"/>
      <c r="AB56" s="852"/>
      <c r="AC56" s="853"/>
      <c r="AD56" s="365"/>
      <c r="AE56" s="317"/>
      <c r="AF56" s="317"/>
      <c r="AG56" s="347"/>
      <c r="AH56" s="374"/>
      <c r="AI56" s="886"/>
      <c r="AJ56" s="852"/>
      <c r="AK56" s="852"/>
      <c r="AL56" s="853"/>
      <c r="AM56" s="886"/>
      <c r="AN56" s="852"/>
      <c r="AO56" s="852"/>
      <c r="AP56" s="853"/>
      <c r="AQ56" s="854">
        <f t="shared" si="1"/>
        <v>0</v>
      </c>
      <c r="AR56" s="852"/>
      <c r="AS56" s="852"/>
      <c r="AT56" s="853"/>
      <c r="AU56" s="365"/>
      <c r="AV56" s="317"/>
      <c r="AW56" s="317"/>
      <c r="AX56" s="347"/>
      <c r="AY56" s="374"/>
      <c r="AZ56" s="328"/>
      <c r="BA56" s="221"/>
      <c r="BB56" s="221"/>
      <c r="BC56" s="221"/>
      <c r="BD56" s="221"/>
      <c r="BE56" s="221"/>
      <c r="BF56" s="221"/>
      <c r="BG56" s="221"/>
      <c r="BH56" s="221"/>
      <c r="BI56" s="221"/>
      <c r="BJ56" s="221"/>
      <c r="BK56" s="221"/>
      <c r="BL56" s="221"/>
      <c r="BM56" s="221"/>
      <c r="BN56" s="221"/>
      <c r="BO56" s="257"/>
      <c r="BP56" s="374"/>
      <c r="BQ56" s="886"/>
      <c r="BR56" s="852"/>
      <c r="BS56" s="852"/>
      <c r="BT56" s="853"/>
      <c r="BU56" s="886"/>
      <c r="BV56" s="852"/>
      <c r="BW56" s="852"/>
      <c r="BX56" s="853"/>
      <c r="BY56" s="854" t="e">
        <f t="shared" si="2"/>
        <v>#DIV/0!</v>
      </c>
      <c r="BZ56" s="852"/>
      <c r="CA56" s="852"/>
      <c r="CB56" s="852"/>
      <c r="CC56" s="368"/>
      <c r="CD56" s="316"/>
      <c r="CE56" s="316"/>
      <c r="CF56" s="369"/>
      <c r="CG56" s="374"/>
      <c r="CH56" s="886"/>
      <c r="CI56" s="852"/>
      <c r="CJ56" s="852"/>
      <c r="CK56" s="853"/>
      <c r="CL56" s="886"/>
      <c r="CM56" s="852"/>
      <c r="CN56" s="852"/>
      <c r="CO56" s="853"/>
      <c r="CP56" s="854" t="e">
        <f t="shared" si="3"/>
        <v>#DIV/0!</v>
      </c>
      <c r="CQ56" s="852"/>
      <c r="CR56" s="852"/>
      <c r="CS56" s="852"/>
      <c r="CT56" s="368"/>
      <c r="CU56" s="316"/>
      <c r="CV56" s="316"/>
      <c r="CW56" s="369"/>
      <c r="CX56" s="374"/>
      <c r="CY56" s="328"/>
      <c r="CZ56" s="221"/>
      <c r="DA56" s="221"/>
      <c r="DB56" s="221"/>
      <c r="DC56" s="221"/>
      <c r="DD56" s="221"/>
      <c r="DE56" s="221"/>
      <c r="DF56" s="221"/>
      <c r="DG56" s="221"/>
      <c r="DH56" s="221"/>
      <c r="DI56" s="221"/>
      <c r="DJ56" s="221"/>
      <c r="DK56" s="221"/>
      <c r="DL56" s="221"/>
      <c r="DM56" s="221"/>
      <c r="DN56" s="257"/>
      <c r="DO56" s="374"/>
      <c r="DP56" s="886"/>
      <c r="DQ56" s="852"/>
      <c r="DR56" s="852"/>
      <c r="DS56" s="853"/>
      <c r="DT56" s="886"/>
      <c r="DU56" s="852"/>
      <c r="DV56" s="852"/>
      <c r="DW56" s="853"/>
      <c r="DX56" s="854" t="e">
        <f t="shared" si="4"/>
        <v>#DIV/0!</v>
      </c>
      <c r="DY56" s="852"/>
      <c r="DZ56" s="852"/>
      <c r="EA56" s="852"/>
      <c r="EB56" s="368"/>
      <c r="EC56" s="316"/>
      <c r="ED56" s="316"/>
      <c r="EE56" s="369"/>
      <c r="EF56" s="374"/>
      <c r="EG56" s="886"/>
      <c r="EH56" s="852"/>
      <c r="EI56" s="852"/>
      <c r="EJ56" s="853"/>
      <c r="EK56" s="886"/>
      <c r="EL56" s="852"/>
      <c r="EM56" s="852"/>
      <c r="EN56" s="853"/>
      <c r="EO56" s="854" t="e">
        <f t="shared" si="5"/>
        <v>#DIV/0!</v>
      </c>
      <c r="EP56" s="852"/>
      <c r="EQ56" s="852"/>
      <c r="ER56" s="852"/>
      <c r="ES56" s="368"/>
      <c r="ET56" s="316"/>
      <c r="EU56" s="316"/>
      <c r="EV56" s="369"/>
      <c r="EW56" s="374"/>
    </row>
    <row r="57" spans="1:153" s="124" customFormat="1" ht="12.75" customHeight="1" thickBot="1" x14ac:dyDescent="0.25">
      <c r="A57" s="328"/>
      <c r="B57" s="221"/>
      <c r="C57" s="221"/>
      <c r="D57" s="221"/>
      <c r="E57" s="221"/>
      <c r="F57" s="221"/>
      <c r="G57" s="221"/>
      <c r="H57" s="221"/>
      <c r="I57" s="221"/>
      <c r="J57" s="221"/>
      <c r="K57" s="221"/>
      <c r="L57" s="221"/>
      <c r="M57" s="221"/>
      <c r="N57" s="221"/>
      <c r="O57" s="221"/>
      <c r="P57" s="257"/>
      <c r="Q57" s="374"/>
      <c r="R57" s="886"/>
      <c r="S57" s="852"/>
      <c r="T57" s="852"/>
      <c r="U57" s="853"/>
      <c r="V57" s="886"/>
      <c r="W57" s="852"/>
      <c r="X57" s="852"/>
      <c r="Y57" s="853"/>
      <c r="Z57" s="854">
        <f t="shared" si="0"/>
        <v>0</v>
      </c>
      <c r="AA57" s="852"/>
      <c r="AB57" s="852"/>
      <c r="AC57" s="853"/>
      <c r="AD57" s="365"/>
      <c r="AE57" s="317"/>
      <c r="AF57" s="317"/>
      <c r="AG57" s="347"/>
      <c r="AH57" s="374"/>
      <c r="AI57" s="886"/>
      <c r="AJ57" s="852"/>
      <c r="AK57" s="852"/>
      <c r="AL57" s="853"/>
      <c r="AM57" s="886"/>
      <c r="AN57" s="852"/>
      <c r="AO57" s="852"/>
      <c r="AP57" s="853"/>
      <c r="AQ57" s="854">
        <f t="shared" si="1"/>
        <v>0</v>
      </c>
      <c r="AR57" s="852"/>
      <c r="AS57" s="852"/>
      <c r="AT57" s="853"/>
      <c r="AU57" s="365"/>
      <c r="AV57" s="317"/>
      <c r="AW57" s="317"/>
      <c r="AX57" s="347"/>
      <c r="AY57" s="374"/>
      <c r="AZ57" s="328"/>
      <c r="BA57" s="221"/>
      <c r="BB57" s="221"/>
      <c r="BC57" s="221"/>
      <c r="BD57" s="221"/>
      <c r="BE57" s="221"/>
      <c r="BF57" s="221"/>
      <c r="BG57" s="221"/>
      <c r="BH57" s="221"/>
      <c r="BI57" s="221"/>
      <c r="BJ57" s="221"/>
      <c r="BK57" s="221"/>
      <c r="BL57" s="221"/>
      <c r="BM57" s="221"/>
      <c r="BN57" s="221"/>
      <c r="BO57" s="257"/>
      <c r="BP57" s="374"/>
      <c r="BQ57" s="886"/>
      <c r="BR57" s="852"/>
      <c r="BS57" s="852"/>
      <c r="BT57" s="853"/>
      <c r="BU57" s="886"/>
      <c r="BV57" s="852"/>
      <c r="BW57" s="852"/>
      <c r="BX57" s="853"/>
      <c r="BY57" s="854" t="e">
        <f t="shared" si="2"/>
        <v>#DIV/0!</v>
      </c>
      <c r="BZ57" s="852"/>
      <c r="CA57" s="852"/>
      <c r="CB57" s="852"/>
      <c r="CC57" s="368"/>
      <c r="CD57" s="316"/>
      <c r="CE57" s="316"/>
      <c r="CF57" s="369"/>
      <c r="CG57" s="374"/>
      <c r="CH57" s="886"/>
      <c r="CI57" s="852"/>
      <c r="CJ57" s="852"/>
      <c r="CK57" s="853"/>
      <c r="CL57" s="886"/>
      <c r="CM57" s="852"/>
      <c r="CN57" s="852"/>
      <c r="CO57" s="853"/>
      <c r="CP57" s="854" t="e">
        <f t="shared" si="3"/>
        <v>#DIV/0!</v>
      </c>
      <c r="CQ57" s="852"/>
      <c r="CR57" s="852"/>
      <c r="CS57" s="852"/>
      <c r="CT57" s="368"/>
      <c r="CU57" s="316"/>
      <c r="CV57" s="316"/>
      <c r="CW57" s="369"/>
      <c r="CX57" s="374"/>
      <c r="CY57" s="328"/>
      <c r="CZ57" s="221"/>
      <c r="DA57" s="221"/>
      <c r="DB57" s="221"/>
      <c r="DC57" s="221"/>
      <c r="DD57" s="221"/>
      <c r="DE57" s="221"/>
      <c r="DF57" s="221"/>
      <c r="DG57" s="221"/>
      <c r="DH57" s="221"/>
      <c r="DI57" s="221"/>
      <c r="DJ57" s="221"/>
      <c r="DK57" s="221"/>
      <c r="DL57" s="221"/>
      <c r="DM57" s="221"/>
      <c r="DN57" s="257"/>
      <c r="DO57" s="374"/>
      <c r="DP57" s="886"/>
      <c r="DQ57" s="852"/>
      <c r="DR57" s="852"/>
      <c r="DS57" s="853"/>
      <c r="DT57" s="886"/>
      <c r="DU57" s="852"/>
      <c r="DV57" s="852"/>
      <c r="DW57" s="853"/>
      <c r="DX57" s="854" t="e">
        <f t="shared" si="4"/>
        <v>#DIV/0!</v>
      </c>
      <c r="DY57" s="852"/>
      <c r="DZ57" s="852"/>
      <c r="EA57" s="852"/>
      <c r="EB57" s="368"/>
      <c r="EC57" s="316"/>
      <c r="ED57" s="316"/>
      <c r="EE57" s="369"/>
      <c r="EF57" s="374"/>
      <c r="EG57" s="886"/>
      <c r="EH57" s="852"/>
      <c r="EI57" s="852"/>
      <c r="EJ57" s="853"/>
      <c r="EK57" s="886"/>
      <c r="EL57" s="852"/>
      <c r="EM57" s="852"/>
      <c r="EN57" s="853"/>
      <c r="EO57" s="854" t="e">
        <f t="shared" si="5"/>
        <v>#DIV/0!</v>
      </c>
      <c r="EP57" s="852"/>
      <c r="EQ57" s="852"/>
      <c r="ER57" s="852"/>
      <c r="ES57" s="368"/>
      <c r="ET57" s="316"/>
      <c r="EU57" s="316"/>
      <c r="EV57" s="369"/>
      <c r="EW57" s="374"/>
    </row>
    <row r="58" spans="1:153" s="124" customFormat="1" ht="12.75" customHeight="1" thickBot="1" x14ac:dyDescent="0.25">
      <c r="A58" s="328"/>
      <c r="B58" s="221"/>
      <c r="C58" s="221"/>
      <c r="D58" s="221"/>
      <c r="E58" s="221"/>
      <c r="F58" s="221"/>
      <c r="G58" s="221"/>
      <c r="H58" s="221"/>
      <c r="I58" s="221"/>
      <c r="J58" s="221"/>
      <c r="K58" s="221"/>
      <c r="L58" s="221"/>
      <c r="M58" s="221"/>
      <c r="N58" s="221"/>
      <c r="O58" s="221"/>
      <c r="P58" s="257"/>
      <c r="Q58" s="374"/>
      <c r="R58" s="886"/>
      <c r="S58" s="852"/>
      <c r="T58" s="852"/>
      <c r="U58" s="853"/>
      <c r="V58" s="886"/>
      <c r="W58" s="852"/>
      <c r="X58" s="852"/>
      <c r="Y58" s="853"/>
      <c r="Z58" s="854">
        <f t="shared" si="0"/>
        <v>0</v>
      </c>
      <c r="AA58" s="852"/>
      <c r="AB58" s="852"/>
      <c r="AC58" s="853"/>
      <c r="AD58" s="365"/>
      <c r="AE58" s="317"/>
      <c r="AF58" s="317"/>
      <c r="AG58" s="347"/>
      <c r="AH58" s="374"/>
      <c r="AI58" s="886"/>
      <c r="AJ58" s="852"/>
      <c r="AK58" s="852"/>
      <c r="AL58" s="853"/>
      <c r="AM58" s="886"/>
      <c r="AN58" s="852"/>
      <c r="AO58" s="852"/>
      <c r="AP58" s="853"/>
      <c r="AQ58" s="854">
        <f t="shared" si="1"/>
        <v>0</v>
      </c>
      <c r="AR58" s="852"/>
      <c r="AS58" s="852"/>
      <c r="AT58" s="853"/>
      <c r="AU58" s="365"/>
      <c r="AV58" s="317"/>
      <c r="AW58" s="317"/>
      <c r="AX58" s="347"/>
      <c r="AY58" s="374"/>
      <c r="AZ58" s="328"/>
      <c r="BA58" s="221"/>
      <c r="BB58" s="221"/>
      <c r="BC58" s="221"/>
      <c r="BD58" s="221"/>
      <c r="BE58" s="221"/>
      <c r="BF58" s="221"/>
      <c r="BG58" s="221"/>
      <c r="BH58" s="221"/>
      <c r="BI58" s="221"/>
      <c r="BJ58" s="221"/>
      <c r="BK58" s="221"/>
      <c r="BL58" s="221"/>
      <c r="BM58" s="221"/>
      <c r="BN58" s="221"/>
      <c r="BO58" s="257"/>
      <c r="BP58" s="374"/>
      <c r="BQ58" s="886"/>
      <c r="BR58" s="852"/>
      <c r="BS58" s="852"/>
      <c r="BT58" s="853"/>
      <c r="BU58" s="886"/>
      <c r="BV58" s="852"/>
      <c r="BW58" s="852"/>
      <c r="BX58" s="853"/>
      <c r="BY58" s="854" t="e">
        <f t="shared" si="2"/>
        <v>#DIV/0!</v>
      </c>
      <c r="BZ58" s="852"/>
      <c r="CA58" s="852"/>
      <c r="CB58" s="852"/>
      <c r="CC58" s="368"/>
      <c r="CD58" s="316"/>
      <c r="CE58" s="316"/>
      <c r="CF58" s="369"/>
      <c r="CG58" s="374"/>
      <c r="CH58" s="886"/>
      <c r="CI58" s="852"/>
      <c r="CJ58" s="852"/>
      <c r="CK58" s="853"/>
      <c r="CL58" s="886"/>
      <c r="CM58" s="852"/>
      <c r="CN58" s="852"/>
      <c r="CO58" s="853"/>
      <c r="CP58" s="854" t="e">
        <f t="shared" si="3"/>
        <v>#DIV/0!</v>
      </c>
      <c r="CQ58" s="852"/>
      <c r="CR58" s="852"/>
      <c r="CS58" s="852"/>
      <c r="CT58" s="368"/>
      <c r="CU58" s="316"/>
      <c r="CV58" s="316"/>
      <c r="CW58" s="369"/>
      <c r="CX58" s="374"/>
      <c r="CY58" s="328"/>
      <c r="CZ58" s="221"/>
      <c r="DA58" s="221"/>
      <c r="DB58" s="221"/>
      <c r="DC58" s="221"/>
      <c r="DD58" s="221"/>
      <c r="DE58" s="221"/>
      <c r="DF58" s="221"/>
      <c r="DG58" s="221"/>
      <c r="DH58" s="221"/>
      <c r="DI58" s="221"/>
      <c r="DJ58" s="221"/>
      <c r="DK58" s="221"/>
      <c r="DL58" s="221"/>
      <c r="DM58" s="221"/>
      <c r="DN58" s="257"/>
      <c r="DO58" s="374"/>
      <c r="DP58" s="886"/>
      <c r="DQ58" s="852"/>
      <c r="DR58" s="852"/>
      <c r="DS58" s="853"/>
      <c r="DT58" s="886"/>
      <c r="DU58" s="852"/>
      <c r="DV58" s="852"/>
      <c r="DW58" s="853"/>
      <c r="DX58" s="854" t="e">
        <f t="shared" si="4"/>
        <v>#DIV/0!</v>
      </c>
      <c r="DY58" s="852"/>
      <c r="DZ58" s="852"/>
      <c r="EA58" s="852"/>
      <c r="EB58" s="368"/>
      <c r="EC58" s="316"/>
      <c r="ED58" s="316"/>
      <c r="EE58" s="369"/>
      <c r="EF58" s="374"/>
      <c r="EG58" s="886"/>
      <c r="EH58" s="852"/>
      <c r="EI58" s="852"/>
      <c r="EJ58" s="853"/>
      <c r="EK58" s="886"/>
      <c r="EL58" s="852"/>
      <c r="EM58" s="852"/>
      <c r="EN58" s="853"/>
      <c r="EO58" s="854" t="e">
        <f t="shared" si="5"/>
        <v>#DIV/0!</v>
      </c>
      <c r="EP58" s="852"/>
      <c r="EQ58" s="852"/>
      <c r="ER58" s="852"/>
      <c r="ES58" s="368"/>
      <c r="ET58" s="316"/>
      <c r="EU58" s="316"/>
      <c r="EV58" s="369"/>
      <c r="EW58" s="374"/>
    </row>
    <row r="59" spans="1:153" s="124" customFormat="1" ht="12.75" customHeight="1" thickBot="1" x14ac:dyDescent="0.25">
      <c r="A59" s="328"/>
      <c r="B59" s="221"/>
      <c r="C59" s="221"/>
      <c r="D59" s="221"/>
      <c r="E59" s="221"/>
      <c r="F59" s="221"/>
      <c r="G59" s="221"/>
      <c r="H59" s="221"/>
      <c r="I59" s="221"/>
      <c r="J59" s="221"/>
      <c r="K59" s="221"/>
      <c r="L59" s="221"/>
      <c r="M59" s="221"/>
      <c r="N59" s="221"/>
      <c r="O59" s="221"/>
      <c r="P59" s="257"/>
      <c r="Q59" s="374"/>
      <c r="R59" s="886"/>
      <c r="S59" s="852"/>
      <c r="T59" s="852"/>
      <c r="U59" s="853"/>
      <c r="V59" s="886"/>
      <c r="W59" s="852"/>
      <c r="X59" s="852"/>
      <c r="Y59" s="853"/>
      <c r="Z59" s="854">
        <f t="shared" si="0"/>
        <v>0</v>
      </c>
      <c r="AA59" s="852"/>
      <c r="AB59" s="852"/>
      <c r="AC59" s="853"/>
      <c r="AD59" s="365"/>
      <c r="AE59" s="317"/>
      <c r="AF59" s="317"/>
      <c r="AG59" s="347"/>
      <c r="AH59" s="374"/>
      <c r="AI59" s="886"/>
      <c r="AJ59" s="852"/>
      <c r="AK59" s="852"/>
      <c r="AL59" s="853"/>
      <c r="AM59" s="886"/>
      <c r="AN59" s="852"/>
      <c r="AO59" s="852"/>
      <c r="AP59" s="853"/>
      <c r="AQ59" s="854">
        <f t="shared" si="1"/>
        <v>0</v>
      </c>
      <c r="AR59" s="852"/>
      <c r="AS59" s="852"/>
      <c r="AT59" s="853"/>
      <c r="AU59" s="365"/>
      <c r="AV59" s="317"/>
      <c r="AW59" s="317"/>
      <c r="AX59" s="347"/>
      <c r="AY59" s="374"/>
      <c r="AZ59" s="328"/>
      <c r="BA59" s="221"/>
      <c r="BB59" s="221"/>
      <c r="BC59" s="221"/>
      <c r="BD59" s="221"/>
      <c r="BE59" s="221"/>
      <c r="BF59" s="221"/>
      <c r="BG59" s="221"/>
      <c r="BH59" s="221"/>
      <c r="BI59" s="221"/>
      <c r="BJ59" s="221"/>
      <c r="BK59" s="221"/>
      <c r="BL59" s="221"/>
      <c r="BM59" s="221"/>
      <c r="BN59" s="221"/>
      <c r="BO59" s="257"/>
      <c r="BP59" s="374"/>
      <c r="BQ59" s="886"/>
      <c r="BR59" s="852"/>
      <c r="BS59" s="852"/>
      <c r="BT59" s="853"/>
      <c r="BU59" s="886"/>
      <c r="BV59" s="852"/>
      <c r="BW59" s="852"/>
      <c r="BX59" s="853"/>
      <c r="BY59" s="854" t="e">
        <f t="shared" si="2"/>
        <v>#DIV/0!</v>
      </c>
      <c r="BZ59" s="852"/>
      <c r="CA59" s="852"/>
      <c r="CB59" s="852"/>
      <c r="CC59" s="368"/>
      <c r="CD59" s="316"/>
      <c r="CE59" s="316"/>
      <c r="CF59" s="369"/>
      <c r="CG59" s="374"/>
      <c r="CH59" s="886"/>
      <c r="CI59" s="852"/>
      <c r="CJ59" s="852"/>
      <c r="CK59" s="853"/>
      <c r="CL59" s="886"/>
      <c r="CM59" s="852"/>
      <c r="CN59" s="852"/>
      <c r="CO59" s="853"/>
      <c r="CP59" s="854" t="e">
        <f t="shared" si="3"/>
        <v>#DIV/0!</v>
      </c>
      <c r="CQ59" s="852"/>
      <c r="CR59" s="852"/>
      <c r="CS59" s="852"/>
      <c r="CT59" s="368"/>
      <c r="CU59" s="316"/>
      <c r="CV59" s="316"/>
      <c r="CW59" s="369"/>
      <c r="CX59" s="374"/>
      <c r="CY59" s="328"/>
      <c r="CZ59" s="221"/>
      <c r="DA59" s="221"/>
      <c r="DB59" s="221"/>
      <c r="DC59" s="221"/>
      <c r="DD59" s="221"/>
      <c r="DE59" s="221"/>
      <c r="DF59" s="221"/>
      <c r="DG59" s="221"/>
      <c r="DH59" s="221"/>
      <c r="DI59" s="221"/>
      <c r="DJ59" s="221"/>
      <c r="DK59" s="221"/>
      <c r="DL59" s="221"/>
      <c r="DM59" s="221"/>
      <c r="DN59" s="257"/>
      <c r="DO59" s="374"/>
      <c r="DP59" s="886"/>
      <c r="DQ59" s="852"/>
      <c r="DR59" s="852"/>
      <c r="DS59" s="853"/>
      <c r="DT59" s="886"/>
      <c r="DU59" s="852"/>
      <c r="DV59" s="852"/>
      <c r="DW59" s="853"/>
      <c r="DX59" s="854" t="e">
        <f t="shared" si="4"/>
        <v>#DIV/0!</v>
      </c>
      <c r="DY59" s="852"/>
      <c r="DZ59" s="852"/>
      <c r="EA59" s="852"/>
      <c r="EB59" s="368"/>
      <c r="EC59" s="316"/>
      <c r="ED59" s="316"/>
      <c r="EE59" s="369"/>
      <c r="EF59" s="374"/>
      <c r="EG59" s="886"/>
      <c r="EH59" s="852"/>
      <c r="EI59" s="852"/>
      <c r="EJ59" s="853"/>
      <c r="EK59" s="886"/>
      <c r="EL59" s="852"/>
      <c r="EM59" s="852"/>
      <c r="EN59" s="853"/>
      <c r="EO59" s="854" t="e">
        <f t="shared" si="5"/>
        <v>#DIV/0!</v>
      </c>
      <c r="EP59" s="852"/>
      <c r="EQ59" s="852"/>
      <c r="ER59" s="852"/>
      <c r="ES59" s="368"/>
      <c r="ET59" s="316"/>
      <c r="EU59" s="316"/>
      <c r="EV59" s="369"/>
      <c r="EW59" s="374"/>
    </row>
    <row r="60" spans="1:153" s="124" customFormat="1" ht="12.75" customHeight="1" thickBot="1" x14ac:dyDescent="0.25">
      <c r="A60" s="328"/>
      <c r="B60" s="221"/>
      <c r="C60" s="221"/>
      <c r="D60" s="221"/>
      <c r="E60" s="221"/>
      <c r="F60" s="221"/>
      <c r="G60" s="221"/>
      <c r="H60" s="221"/>
      <c r="I60" s="221"/>
      <c r="J60" s="221"/>
      <c r="K60" s="221"/>
      <c r="L60" s="221"/>
      <c r="M60" s="221"/>
      <c r="N60" s="221"/>
      <c r="O60" s="221"/>
      <c r="P60" s="257"/>
      <c r="Q60" s="374"/>
      <c r="R60" s="886"/>
      <c r="S60" s="852"/>
      <c r="T60" s="852"/>
      <c r="U60" s="853"/>
      <c r="V60" s="886"/>
      <c r="W60" s="852"/>
      <c r="X60" s="852"/>
      <c r="Y60" s="853"/>
      <c r="Z60" s="854">
        <f t="shared" si="0"/>
        <v>0</v>
      </c>
      <c r="AA60" s="852"/>
      <c r="AB60" s="852"/>
      <c r="AC60" s="853"/>
      <c r="AD60" s="365"/>
      <c r="AE60" s="317"/>
      <c r="AF60" s="317"/>
      <c r="AG60" s="347"/>
      <c r="AH60" s="374"/>
      <c r="AI60" s="886"/>
      <c r="AJ60" s="852"/>
      <c r="AK60" s="852"/>
      <c r="AL60" s="853"/>
      <c r="AM60" s="886"/>
      <c r="AN60" s="852"/>
      <c r="AO60" s="852"/>
      <c r="AP60" s="853"/>
      <c r="AQ60" s="854">
        <f t="shared" si="1"/>
        <v>0</v>
      </c>
      <c r="AR60" s="852"/>
      <c r="AS60" s="852"/>
      <c r="AT60" s="853"/>
      <c r="AU60" s="365"/>
      <c r="AV60" s="317"/>
      <c r="AW60" s="317"/>
      <c r="AX60" s="347"/>
      <c r="AY60" s="374"/>
      <c r="AZ60" s="328"/>
      <c r="BA60" s="221"/>
      <c r="BB60" s="221"/>
      <c r="BC60" s="221"/>
      <c r="BD60" s="221"/>
      <c r="BE60" s="221"/>
      <c r="BF60" s="221"/>
      <c r="BG60" s="221"/>
      <c r="BH60" s="221"/>
      <c r="BI60" s="221"/>
      <c r="BJ60" s="221"/>
      <c r="BK60" s="221"/>
      <c r="BL60" s="221"/>
      <c r="BM60" s="221"/>
      <c r="BN60" s="221"/>
      <c r="BO60" s="257"/>
      <c r="BP60" s="374"/>
      <c r="BQ60" s="886"/>
      <c r="BR60" s="852"/>
      <c r="BS60" s="852"/>
      <c r="BT60" s="853"/>
      <c r="BU60" s="886"/>
      <c r="BV60" s="852"/>
      <c r="BW60" s="852"/>
      <c r="BX60" s="853"/>
      <c r="BY60" s="854" t="e">
        <f t="shared" si="2"/>
        <v>#DIV/0!</v>
      </c>
      <c r="BZ60" s="852"/>
      <c r="CA60" s="852"/>
      <c r="CB60" s="852"/>
      <c r="CC60" s="368"/>
      <c r="CD60" s="316"/>
      <c r="CE60" s="316"/>
      <c r="CF60" s="369"/>
      <c r="CG60" s="374"/>
      <c r="CH60" s="886"/>
      <c r="CI60" s="852"/>
      <c r="CJ60" s="852"/>
      <c r="CK60" s="853"/>
      <c r="CL60" s="886"/>
      <c r="CM60" s="852"/>
      <c r="CN60" s="852"/>
      <c r="CO60" s="853"/>
      <c r="CP60" s="854" t="e">
        <f t="shared" si="3"/>
        <v>#DIV/0!</v>
      </c>
      <c r="CQ60" s="852"/>
      <c r="CR60" s="852"/>
      <c r="CS60" s="852"/>
      <c r="CT60" s="368"/>
      <c r="CU60" s="316"/>
      <c r="CV60" s="316"/>
      <c r="CW60" s="369"/>
      <c r="CX60" s="374"/>
      <c r="CY60" s="328"/>
      <c r="CZ60" s="221"/>
      <c r="DA60" s="221"/>
      <c r="DB60" s="221"/>
      <c r="DC60" s="221"/>
      <c r="DD60" s="221"/>
      <c r="DE60" s="221"/>
      <c r="DF60" s="221"/>
      <c r="DG60" s="221"/>
      <c r="DH60" s="221"/>
      <c r="DI60" s="221"/>
      <c r="DJ60" s="221"/>
      <c r="DK60" s="221"/>
      <c r="DL60" s="221"/>
      <c r="DM60" s="221"/>
      <c r="DN60" s="257"/>
      <c r="DO60" s="374"/>
      <c r="DP60" s="886"/>
      <c r="DQ60" s="852"/>
      <c r="DR60" s="852"/>
      <c r="DS60" s="853"/>
      <c r="DT60" s="886"/>
      <c r="DU60" s="852"/>
      <c r="DV60" s="852"/>
      <c r="DW60" s="853"/>
      <c r="DX60" s="854" t="e">
        <f t="shared" si="4"/>
        <v>#DIV/0!</v>
      </c>
      <c r="DY60" s="852"/>
      <c r="DZ60" s="852"/>
      <c r="EA60" s="852"/>
      <c r="EB60" s="368"/>
      <c r="EC60" s="316"/>
      <c r="ED60" s="316"/>
      <c r="EE60" s="369"/>
      <c r="EF60" s="374"/>
      <c r="EG60" s="886"/>
      <c r="EH60" s="852"/>
      <c r="EI60" s="852"/>
      <c r="EJ60" s="853"/>
      <c r="EK60" s="886"/>
      <c r="EL60" s="852"/>
      <c r="EM60" s="852"/>
      <c r="EN60" s="853"/>
      <c r="EO60" s="854" t="e">
        <f t="shared" si="5"/>
        <v>#DIV/0!</v>
      </c>
      <c r="EP60" s="852"/>
      <c r="EQ60" s="852"/>
      <c r="ER60" s="852"/>
      <c r="ES60" s="368"/>
      <c r="ET60" s="316"/>
      <c r="EU60" s="316"/>
      <c r="EV60" s="369"/>
      <c r="EW60" s="374"/>
    </row>
    <row r="61" spans="1:153" s="124" customFormat="1" ht="12.75" customHeight="1" thickBot="1" x14ac:dyDescent="0.25">
      <c r="A61" s="328"/>
      <c r="B61" s="221"/>
      <c r="C61" s="221"/>
      <c r="D61" s="221"/>
      <c r="E61" s="221"/>
      <c r="F61" s="221"/>
      <c r="G61" s="221"/>
      <c r="H61" s="221"/>
      <c r="I61" s="221"/>
      <c r="J61" s="221"/>
      <c r="K61" s="221"/>
      <c r="L61" s="221"/>
      <c r="M61" s="221"/>
      <c r="N61" s="221"/>
      <c r="O61" s="221"/>
      <c r="P61" s="257"/>
      <c r="Q61" s="374"/>
      <c r="R61" s="886"/>
      <c r="S61" s="852"/>
      <c r="T61" s="852"/>
      <c r="U61" s="853"/>
      <c r="V61" s="886"/>
      <c r="W61" s="852"/>
      <c r="X61" s="852"/>
      <c r="Y61" s="853"/>
      <c r="Z61" s="854">
        <f t="shared" si="0"/>
        <v>0</v>
      </c>
      <c r="AA61" s="852"/>
      <c r="AB61" s="852"/>
      <c r="AC61" s="853"/>
      <c r="AD61" s="365"/>
      <c r="AE61" s="317"/>
      <c r="AF61" s="317"/>
      <c r="AG61" s="347"/>
      <c r="AH61" s="374"/>
      <c r="AI61" s="886"/>
      <c r="AJ61" s="852"/>
      <c r="AK61" s="852"/>
      <c r="AL61" s="853"/>
      <c r="AM61" s="886"/>
      <c r="AN61" s="852"/>
      <c r="AO61" s="852"/>
      <c r="AP61" s="853"/>
      <c r="AQ61" s="854">
        <f t="shared" si="1"/>
        <v>0</v>
      </c>
      <c r="AR61" s="852"/>
      <c r="AS61" s="852"/>
      <c r="AT61" s="853"/>
      <c r="AU61" s="365"/>
      <c r="AV61" s="317"/>
      <c r="AW61" s="317"/>
      <c r="AX61" s="347"/>
      <c r="AY61" s="374"/>
      <c r="AZ61" s="328"/>
      <c r="BA61" s="221"/>
      <c r="BB61" s="221"/>
      <c r="BC61" s="221"/>
      <c r="BD61" s="221"/>
      <c r="BE61" s="221"/>
      <c r="BF61" s="221"/>
      <c r="BG61" s="221"/>
      <c r="BH61" s="221"/>
      <c r="BI61" s="221"/>
      <c r="BJ61" s="221"/>
      <c r="BK61" s="221"/>
      <c r="BL61" s="221"/>
      <c r="BM61" s="221"/>
      <c r="BN61" s="221"/>
      <c r="BO61" s="257"/>
      <c r="BP61" s="374"/>
      <c r="BQ61" s="886"/>
      <c r="BR61" s="852"/>
      <c r="BS61" s="852"/>
      <c r="BT61" s="853"/>
      <c r="BU61" s="886"/>
      <c r="BV61" s="852"/>
      <c r="BW61" s="852"/>
      <c r="BX61" s="853"/>
      <c r="BY61" s="854" t="e">
        <f t="shared" si="2"/>
        <v>#DIV/0!</v>
      </c>
      <c r="BZ61" s="852"/>
      <c r="CA61" s="852"/>
      <c r="CB61" s="852"/>
      <c r="CC61" s="368"/>
      <c r="CD61" s="316"/>
      <c r="CE61" s="316"/>
      <c r="CF61" s="369"/>
      <c r="CG61" s="374"/>
      <c r="CH61" s="886"/>
      <c r="CI61" s="852"/>
      <c r="CJ61" s="852"/>
      <c r="CK61" s="853"/>
      <c r="CL61" s="886"/>
      <c r="CM61" s="852"/>
      <c r="CN61" s="852"/>
      <c r="CO61" s="853"/>
      <c r="CP61" s="854" t="e">
        <f t="shared" si="3"/>
        <v>#DIV/0!</v>
      </c>
      <c r="CQ61" s="852"/>
      <c r="CR61" s="852"/>
      <c r="CS61" s="852"/>
      <c r="CT61" s="368"/>
      <c r="CU61" s="316"/>
      <c r="CV61" s="316"/>
      <c r="CW61" s="369"/>
      <c r="CX61" s="374"/>
      <c r="CY61" s="328"/>
      <c r="CZ61" s="221"/>
      <c r="DA61" s="221"/>
      <c r="DB61" s="221"/>
      <c r="DC61" s="221"/>
      <c r="DD61" s="221"/>
      <c r="DE61" s="221"/>
      <c r="DF61" s="221"/>
      <c r="DG61" s="221"/>
      <c r="DH61" s="221"/>
      <c r="DI61" s="221"/>
      <c r="DJ61" s="221"/>
      <c r="DK61" s="221"/>
      <c r="DL61" s="221"/>
      <c r="DM61" s="221"/>
      <c r="DN61" s="257"/>
      <c r="DO61" s="374"/>
      <c r="DP61" s="886"/>
      <c r="DQ61" s="852"/>
      <c r="DR61" s="852"/>
      <c r="DS61" s="853"/>
      <c r="DT61" s="886"/>
      <c r="DU61" s="852"/>
      <c r="DV61" s="852"/>
      <c r="DW61" s="853"/>
      <c r="DX61" s="854" t="e">
        <f t="shared" si="4"/>
        <v>#DIV/0!</v>
      </c>
      <c r="DY61" s="852"/>
      <c r="DZ61" s="852"/>
      <c r="EA61" s="852"/>
      <c r="EB61" s="368"/>
      <c r="EC61" s="316"/>
      <c r="ED61" s="316"/>
      <c r="EE61" s="369"/>
      <c r="EF61" s="374"/>
      <c r="EG61" s="886"/>
      <c r="EH61" s="852"/>
      <c r="EI61" s="852"/>
      <c r="EJ61" s="853"/>
      <c r="EK61" s="886"/>
      <c r="EL61" s="852"/>
      <c r="EM61" s="852"/>
      <c r="EN61" s="853"/>
      <c r="EO61" s="854" t="e">
        <f t="shared" si="5"/>
        <v>#DIV/0!</v>
      </c>
      <c r="EP61" s="852"/>
      <c r="EQ61" s="852"/>
      <c r="ER61" s="852"/>
      <c r="ES61" s="368"/>
      <c r="ET61" s="316"/>
      <c r="EU61" s="316"/>
      <c r="EV61" s="369"/>
      <c r="EW61" s="374"/>
    </row>
    <row r="62" spans="1:153" s="124" customFormat="1" ht="12.75" customHeight="1" thickBot="1" x14ac:dyDescent="0.25">
      <c r="A62" s="328"/>
      <c r="B62" s="221"/>
      <c r="C62" s="221"/>
      <c r="D62" s="221"/>
      <c r="E62" s="221"/>
      <c r="F62" s="221"/>
      <c r="G62" s="221"/>
      <c r="H62" s="221"/>
      <c r="I62" s="221"/>
      <c r="J62" s="221"/>
      <c r="K62" s="221"/>
      <c r="L62" s="221"/>
      <c r="M62" s="221"/>
      <c r="N62" s="221"/>
      <c r="O62" s="221"/>
      <c r="P62" s="257"/>
      <c r="Q62" s="374"/>
      <c r="R62" s="886"/>
      <c r="S62" s="852"/>
      <c r="T62" s="852"/>
      <c r="U62" s="853"/>
      <c r="V62" s="886"/>
      <c r="W62" s="852"/>
      <c r="X62" s="852"/>
      <c r="Y62" s="853"/>
      <c r="Z62" s="854">
        <f t="shared" si="0"/>
        <v>0</v>
      </c>
      <c r="AA62" s="852"/>
      <c r="AB62" s="852"/>
      <c r="AC62" s="853"/>
      <c r="AD62" s="365"/>
      <c r="AE62" s="317"/>
      <c r="AF62" s="317"/>
      <c r="AG62" s="347"/>
      <c r="AH62" s="374"/>
      <c r="AI62" s="886"/>
      <c r="AJ62" s="852"/>
      <c r="AK62" s="852"/>
      <c r="AL62" s="853"/>
      <c r="AM62" s="886"/>
      <c r="AN62" s="852"/>
      <c r="AO62" s="852"/>
      <c r="AP62" s="853"/>
      <c r="AQ62" s="854">
        <f t="shared" si="1"/>
        <v>0</v>
      </c>
      <c r="AR62" s="852"/>
      <c r="AS62" s="852"/>
      <c r="AT62" s="853"/>
      <c r="AU62" s="365"/>
      <c r="AV62" s="317"/>
      <c r="AW62" s="317"/>
      <c r="AX62" s="347"/>
      <c r="AY62" s="374"/>
      <c r="AZ62" s="328"/>
      <c r="BA62" s="221"/>
      <c r="BB62" s="221"/>
      <c r="BC62" s="221"/>
      <c r="BD62" s="221"/>
      <c r="BE62" s="221"/>
      <c r="BF62" s="221"/>
      <c r="BG62" s="221"/>
      <c r="BH62" s="221"/>
      <c r="BI62" s="221"/>
      <c r="BJ62" s="221"/>
      <c r="BK62" s="221"/>
      <c r="BL62" s="221"/>
      <c r="BM62" s="221"/>
      <c r="BN62" s="221"/>
      <c r="BO62" s="257"/>
      <c r="BP62" s="374"/>
      <c r="BQ62" s="886"/>
      <c r="BR62" s="852"/>
      <c r="BS62" s="852"/>
      <c r="BT62" s="853"/>
      <c r="BU62" s="886"/>
      <c r="BV62" s="852"/>
      <c r="BW62" s="852"/>
      <c r="BX62" s="853"/>
      <c r="BY62" s="854" t="e">
        <f t="shared" si="2"/>
        <v>#DIV/0!</v>
      </c>
      <c r="BZ62" s="852"/>
      <c r="CA62" s="852"/>
      <c r="CB62" s="852"/>
      <c r="CC62" s="368"/>
      <c r="CD62" s="316"/>
      <c r="CE62" s="316"/>
      <c r="CF62" s="369"/>
      <c r="CG62" s="374"/>
      <c r="CH62" s="886"/>
      <c r="CI62" s="852"/>
      <c r="CJ62" s="852"/>
      <c r="CK62" s="853"/>
      <c r="CL62" s="886"/>
      <c r="CM62" s="852"/>
      <c r="CN62" s="852"/>
      <c r="CO62" s="853"/>
      <c r="CP62" s="854" t="e">
        <f t="shared" si="3"/>
        <v>#DIV/0!</v>
      </c>
      <c r="CQ62" s="852"/>
      <c r="CR62" s="852"/>
      <c r="CS62" s="852"/>
      <c r="CT62" s="368"/>
      <c r="CU62" s="316"/>
      <c r="CV62" s="316"/>
      <c r="CW62" s="369"/>
      <c r="CX62" s="374"/>
      <c r="CY62" s="328"/>
      <c r="CZ62" s="221"/>
      <c r="DA62" s="221"/>
      <c r="DB62" s="221"/>
      <c r="DC62" s="221"/>
      <c r="DD62" s="221"/>
      <c r="DE62" s="221"/>
      <c r="DF62" s="221"/>
      <c r="DG62" s="221"/>
      <c r="DH62" s="221"/>
      <c r="DI62" s="221"/>
      <c r="DJ62" s="221"/>
      <c r="DK62" s="221"/>
      <c r="DL62" s="221"/>
      <c r="DM62" s="221"/>
      <c r="DN62" s="257"/>
      <c r="DO62" s="374"/>
      <c r="DP62" s="886"/>
      <c r="DQ62" s="852"/>
      <c r="DR62" s="852"/>
      <c r="DS62" s="853"/>
      <c r="DT62" s="886"/>
      <c r="DU62" s="852"/>
      <c r="DV62" s="852"/>
      <c r="DW62" s="853"/>
      <c r="DX62" s="854" t="e">
        <f t="shared" si="4"/>
        <v>#DIV/0!</v>
      </c>
      <c r="DY62" s="852"/>
      <c r="DZ62" s="852"/>
      <c r="EA62" s="852"/>
      <c r="EB62" s="368"/>
      <c r="EC62" s="316"/>
      <c r="ED62" s="316"/>
      <c r="EE62" s="369"/>
      <c r="EF62" s="374"/>
      <c r="EG62" s="886"/>
      <c r="EH62" s="852"/>
      <c r="EI62" s="852"/>
      <c r="EJ62" s="853"/>
      <c r="EK62" s="886"/>
      <c r="EL62" s="852"/>
      <c r="EM62" s="852"/>
      <c r="EN62" s="853"/>
      <c r="EO62" s="854" t="e">
        <f t="shared" si="5"/>
        <v>#DIV/0!</v>
      </c>
      <c r="EP62" s="852"/>
      <c r="EQ62" s="852"/>
      <c r="ER62" s="852"/>
      <c r="ES62" s="368"/>
      <c r="ET62" s="316"/>
      <c r="EU62" s="316"/>
      <c r="EV62" s="369"/>
      <c r="EW62" s="374"/>
    </row>
    <row r="63" spans="1:153" s="124" customFormat="1" ht="12.75" customHeight="1" thickBot="1" x14ac:dyDescent="0.25">
      <c r="A63" s="328"/>
      <c r="B63" s="221"/>
      <c r="C63" s="221"/>
      <c r="D63" s="221"/>
      <c r="E63" s="221"/>
      <c r="F63" s="221"/>
      <c r="G63" s="221"/>
      <c r="H63" s="221"/>
      <c r="I63" s="221"/>
      <c r="J63" s="221"/>
      <c r="K63" s="221"/>
      <c r="L63" s="221"/>
      <c r="M63" s="221"/>
      <c r="N63" s="221"/>
      <c r="O63" s="221"/>
      <c r="P63" s="257"/>
      <c r="Q63" s="374"/>
      <c r="R63" s="886"/>
      <c r="S63" s="852"/>
      <c r="T63" s="852"/>
      <c r="U63" s="853"/>
      <c r="V63" s="886"/>
      <c r="W63" s="852"/>
      <c r="X63" s="852"/>
      <c r="Y63" s="853"/>
      <c r="Z63" s="854">
        <f t="shared" si="0"/>
        <v>0</v>
      </c>
      <c r="AA63" s="852"/>
      <c r="AB63" s="852"/>
      <c r="AC63" s="853"/>
      <c r="AD63" s="365"/>
      <c r="AE63" s="317"/>
      <c r="AF63" s="317"/>
      <c r="AG63" s="347"/>
      <c r="AH63" s="374"/>
      <c r="AI63" s="886"/>
      <c r="AJ63" s="852"/>
      <c r="AK63" s="852"/>
      <c r="AL63" s="853"/>
      <c r="AM63" s="886"/>
      <c r="AN63" s="852"/>
      <c r="AO63" s="852"/>
      <c r="AP63" s="853"/>
      <c r="AQ63" s="854">
        <f t="shared" si="1"/>
        <v>0</v>
      </c>
      <c r="AR63" s="852"/>
      <c r="AS63" s="852"/>
      <c r="AT63" s="853"/>
      <c r="AU63" s="365"/>
      <c r="AV63" s="317"/>
      <c r="AW63" s="317"/>
      <c r="AX63" s="347"/>
      <c r="AY63" s="374"/>
      <c r="AZ63" s="328"/>
      <c r="BA63" s="221"/>
      <c r="BB63" s="221"/>
      <c r="BC63" s="221"/>
      <c r="BD63" s="221"/>
      <c r="BE63" s="221"/>
      <c r="BF63" s="221"/>
      <c r="BG63" s="221"/>
      <c r="BH63" s="221"/>
      <c r="BI63" s="221"/>
      <c r="BJ63" s="221"/>
      <c r="BK63" s="221"/>
      <c r="BL63" s="221"/>
      <c r="BM63" s="221"/>
      <c r="BN63" s="221"/>
      <c r="BO63" s="257"/>
      <c r="BP63" s="374"/>
      <c r="BQ63" s="886"/>
      <c r="BR63" s="852"/>
      <c r="BS63" s="852"/>
      <c r="BT63" s="853"/>
      <c r="BU63" s="886"/>
      <c r="BV63" s="852"/>
      <c r="BW63" s="852"/>
      <c r="BX63" s="853"/>
      <c r="BY63" s="854" t="e">
        <f t="shared" si="2"/>
        <v>#DIV/0!</v>
      </c>
      <c r="BZ63" s="852"/>
      <c r="CA63" s="852"/>
      <c r="CB63" s="852"/>
      <c r="CC63" s="368"/>
      <c r="CD63" s="316"/>
      <c r="CE63" s="316"/>
      <c r="CF63" s="369"/>
      <c r="CG63" s="374"/>
      <c r="CH63" s="886"/>
      <c r="CI63" s="852"/>
      <c r="CJ63" s="852"/>
      <c r="CK63" s="853"/>
      <c r="CL63" s="886"/>
      <c r="CM63" s="852"/>
      <c r="CN63" s="852"/>
      <c r="CO63" s="853"/>
      <c r="CP63" s="854" t="e">
        <f t="shared" si="3"/>
        <v>#DIV/0!</v>
      </c>
      <c r="CQ63" s="852"/>
      <c r="CR63" s="852"/>
      <c r="CS63" s="852"/>
      <c r="CT63" s="368"/>
      <c r="CU63" s="316"/>
      <c r="CV63" s="316"/>
      <c r="CW63" s="369"/>
      <c r="CX63" s="374"/>
      <c r="CY63" s="328"/>
      <c r="CZ63" s="221"/>
      <c r="DA63" s="221"/>
      <c r="DB63" s="221"/>
      <c r="DC63" s="221"/>
      <c r="DD63" s="221"/>
      <c r="DE63" s="221"/>
      <c r="DF63" s="221"/>
      <c r="DG63" s="221"/>
      <c r="DH63" s="221"/>
      <c r="DI63" s="221"/>
      <c r="DJ63" s="221"/>
      <c r="DK63" s="221"/>
      <c r="DL63" s="221"/>
      <c r="DM63" s="221"/>
      <c r="DN63" s="257"/>
      <c r="DO63" s="374"/>
      <c r="DP63" s="886"/>
      <c r="DQ63" s="852"/>
      <c r="DR63" s="852"/>
      <c r="DS63" s="853"/>
      <c r="DT63" s="886"/>
      <c r="DU63" s="852"/>
      <c r="DV63" s="852"/>
      <c r="DW63" s="853"/>
      <c r="DX63" s="854" t="e">
        <f t="shared" si="4"/>
        <v>#DIV/0!</v>
      </c>
      <c r="DY63" s="852"/>
      <c r="DZ63" s="852"/>
      <c r="EA63" s="852"/>
      <c r="EB63" s="368"/>
      <c r="EC63" s="316"/>
      <c r="ED63" s="316"/>
      <c r="EE63" s="369"/>
      <c r="EF63" s="374"/>
      <c r="EG63" s="886"/>
      <c r="EH63" s="852"/>
      <c r="EI63" s="852"/>
      <c r="EJ63" s="853"/>
      <c r="EK63" s="886"/>
      <c r="EL63" s="852"/>
      <c r="EM63" s="852"/>
      <c r="EN63" s="853"/>
      <c r="EO63" s="854" t="e">
        <f t="shared" si="5"/>
        <v>#DIV/0!</v>
      </c>
      <c r="EP63" s="852"/>
      <c r="EQ63" s="852"/>
      <c r="ER63" s="852"/>
      <c r="ES63" s="368"/>
      <c r="ET63" s="316"/>
      <c r="EU63" s="316"/>
      <c r="EV63" s="369"/>
      <c r="EW63" s="374"/>
    </row>
    <row r="64" spans="1:153" s="124" customFormat="1" ht="12.75" customHeight="1" thickBot="1" x14ac:dyDescent="0.25">
      <c r="A64" s="328"/>
      <c r="B64" s="221"/>
      <c r="C64" s="221"/>
      <c r="D64" s="221"/>
      <c r="E64" s="221"/>
      <c r="F64" s="221"/>
      <c r="G64" s="221"/>
      <c r="H64" s="221"/>
      <c r="I64" s="221"/>
      <c r="J64" s="221"/>
      <c r="K64" s="221"/>
      <c r="L64" s="221"/>
      <c r="M64" s="221"/>
      <c r="N64" s="221"/>
      <c r="O64" s="221"/>
      <c r="P64" s="257"/>
      <c r="Q64" s="374"/>
      <c r="R64" s="886"/>
      <c r="S64" s="852"/>
      <c r="T64" s="852"/>
      <c r="U64" s="853"/>
      <c r="V64" s="886"/>
      <c r="W64" s="852"/>
      <c r="X64" s="852"/>
      <c r="Y64" s="853"/>
      <c r="Z64" s="854">
        <f t="shared" si="0"/>
        <v>0</v>
      </c>
      <c r="AA64" s="852"/>
      <c r="AB64" s="852"/>
      <c r="AC64" s="853"/>
      <c r="AD64" s="365"/>
      <c r="AE64" s="317"/>
      <c r="AF64" s="317"/>
      <c r="AG64" s="347"/>
      <c r="AH64" s="374"/>
      <c r="AI64" s="886"/>
      <c r="AJ64" s="852"/>
      <c r="AK64" s="852"/>
      <c r="AL64" s="853"/>
      <c r="AM64" s="886"/>
      <c r="AN64" s="852"/>
      <c r="AO64" s="852"/>
      <c r="AP64" s="853"/>
      <c r="AQ64" s="854">
        <f t="shared" si="1"/>
        <v>0</v>
      </c>
      <c r="AR64" s="852"/>
      <c r="AS64" s="852"/>
      <c r="AT64" s="853"/>
      <c r="AU64" s="365"/>
      <c r="AV64" s="317"/>
      <c r="AW64" s="317"/>
      <c r="AX64" s="347"/>
      <c r="AY64" s="374"/>
      <c r="AZ64" s="328"/>
      <c r="BA64" s="221"/>
      <c r="BB64" s="221"/>
      <c r="BC64" s="221"/>
      <c r="BD64" s="221"/>
      <c r="BE64" s="221"/>
      <c r="BF64" s="221"/>
      <c r="BG64" s="221"/>
      <c r="BH64" s="221"/>
      <c r="BI64" s="221"/>
      <c r="BJ64" s="221"/>
      <c r="BK64" s="221"/>
      <c r="BL64" s="221"/>
      <c r="BM64" s="221"/>
      <c r="BN64" s="221"/>
      <c r="BO64" s="257"/>
      <c r="BP64" s="374"/>
      <c r="BQ64" s="886"/>
      <c r="BR64" s="852"/>
      <c r="BS64" s="852"/>
      <c r="BT64" s="853"/>
      <c r="BU64" s="886"/>
      <c r="BV64" s="852"/>
      <c r="BW64" s="852"/>
      <c r="BX64" s="853"/>
      <c r="BY64" s="854" t="e">
        <f t="shared" si="2"/>
        <v>#DIV/0!</v>
      </c>
      <c r="BZ64" s="852"/>
      <c r="CA64" s="852"/>
      <c r="CB64" s="852"/>
      <c r="CC64" s="368"/>
      <c r="CD64" s="316"/>
      <c r="CE64" s="316"/>
      <c r="CF64" s="369"/>
      <c r="CG64" s="374"/>
      <c r="CH64" s="886"/>
      <c r="CI64" s="852"/>
      <c r="CJ64" s="852"/>
      <c r="CK64" s="853"/>
      <c r="CL64" s="886"/>
      <c r="CM64" s="852"/>
      <c r="CN64" s="852"/>
      <c r="CO64" s="853"/>
      <c r="CP64" s="854" t="e">
        <f t="shared" si="3"/>
        <v>#DIV/0!</v>
      </c>
      <c r="CQ64" s="852"/>
      <c r="CR64" s="852"/>
      <c r="CS64" s="852"/>
      <c r="CT64" s="368"/>
      <c r="CU64" s="316"/>
      <c r="CV64" s="316"/>
      <c r="CW64" s="369"/>
      <c r="CX64" s="374"/>
      <c r="CY64" s="328"/>
      <c r="CZ64" s="221"/>
      <c r="DA64" s="221"/>
      <c r="DB64" s="221"/>
      <c r="DC64" s="221"/>
      <c r="DD64" s="221"/>
      <c r="DE64" s="221"/>
      <c r="DF64" s="221"/>
      <c r="DG64" s="221"/>
      <c r="DH64" s="221"/>
      <c r="DI64" s="221"/>
      <c r="DJ64" s="221"/>
      <c r="DK64" s="221"/>
      <c r="DL64" s="221"/>
      <c r="DM64" s="221"/>
      <c r="DN64" s="257"/>
      <c r="DO64" s="374"/>
      <c r="DP64" s="886"/>
      <c r="DQ64" s="852"/>
      <c r="DR64" s="852"/>
      <c r="DS64" s="853"/>
      <c r="DT64" s="886"/>
      <c r="DU64" s="852"/>
      <c r="DV64" s="852"/>
      <c r="DW64" s="853"/>
      <c r="DX64" s="854" t="e">
        <f t="shared" si="4"/>
        <v>#DIV/0!</v>
      </c>
      <c r="DY64" s="852"/>
      <c r="DZ64" s="852"/>
      <c r="EA64" s="852"/>
      <c r="EB64" s="368"/>
      <c r="EC64" s="316"/>
      <c r="ED64" s="316"/>
      <c r="EE64" s="369"/>
      <c r="EF64" s="374"/>
      <c r="EG64" s="886"/>
      <c r="EH64" s="852"/>
      <c r="EI64" s="852"/>
      <c r="EJ64" s="853"/>
      <c r="EK64" s="886"/>
      <c r="EL64" s="852"/>
      <c r="EM64" s="852"/>
      <c r="EN64" s="853"/>
      <c r="EO64" s="854" t="e">
        <f t="shared" si="5"/>
        <v>#DIV/0!</v>
      </c>
      <c r="EP64" s="852"/>
      <c r="EQ64" s="852"/>
      <c r="ER64" s="852"/>
      <c r="ES64" s="368"/>
      <c r="ET64" s="316"/>
      <c r="EU64" s="316"/>
      <c r="EV64" s="369"/>
      <c r="EW64" s="374"/>
    </row>
    <row r="65" spans="1:153" s="124" customFormat="1" ht="12.75" customHeight="1" thickBot="1" x14ac:dyDescent="0.25">
      <c r="A65" s="328"/>
      <c r="B65" s="221"/>
      <c r="C65" s="221"/>
      <c r="D65" s="221"/>
      <c r="E65" s="221"/>
      <c r="F65" s="221"/>
      <c r="G65" s="221"/>
      <c r="H65" s="221"/>
      <c r="I65" s="221"/>
      <c r="J65" s="221"/>
      <c r="K65" s="221"/>
      <c r="L65" s="221"/>
      <c r="M65" s="221"/>
      <c r="N65" s="221"/>
      <c r="O65" s="221"/>
      <c r="P65" s="257"/>
      <c r="Q65" s="374"/>
      <c r="R65" s="886"/>
      <c r="S65" s="852"/>
      <c r="T65" s="852"/>
      <c r="U65" s="853"/>
      <c r="V65" s="886"/>
      <c r="W65" s="852"/>
      <c r="X65" s="852"/>
      <c r="Y65" s="853"/>
      <c r="Z65" s="854">
        <f t="shared" si="0"/>
        <v>0</v>
      </c>
      <c r="AA65" s="852"/>
      <c r="AB65" s="852"/>
      <c r="AC65" s="853"/>
      <c r="AD65" s="365"/>
      <c r="AE65" s="317"/>
      <c r="AF65" s="317"/>
      <c r="AG65" s="347"/>
      <c r="AH65" s="374"/>
      <c r="AI65" s="886"/>
      <c r="AJ65" s="852"/>
      <c r="AK65" s="852"/>
      <c r="AL65" s="853"/>
      <c r="AM65" s="886"/>
      <c r="AN65" s="852"/>
      <c r="AO65" s="852"/>
      <c r="AP65" s="853"/>
      <c r="AQ65" s="854">
        <f t="shared" si="1"/>
        <v>0</v>
      </c>
      <c r="AR65" s="852"/>
      <c r="AS65" s="852"/>
      <c r="AT65" s="853"/>
      <c r="AU65" s="365"/>
      <c r="AV65" s="317"/>
      <c r="AW65" s="317"/>
      <c r="AX65" s="347"/>
      <c r="AY65" s="374"/>
      <c r="AZ65" s="328"/>
      <c r="BA65" s="221"/>
      <c r="BB65" s="221"/>
      <c r="BC65" s="221"/>
      <c r="BD65" s="221"/>
      <c r="BE65" s="221"/>
      <c r="BF65" s="221"/>
      <c r="BG65" s="221"/>
      <c r="BH65" s="221"/>
      <c r="BI65" s="221"/>
      <c r="BJ65" s="221"/>
      <c r="BK65" s="221"/>
      <c r="BL65" s="221"/>
      <c r="BM65" s="221"/>
      <c r="BN65" s="221"/>
      <c r="BO65" s="257"/>
      <c r="BP65" s="374"/>
      <c r="BQ65" s="886"/>
      <c r="BR65" s="852"/>
      <c r="BS65" s="852"/>
      <c r="BT65" s="853"/>
      <c r="BU65" s="886"/>
      <c r="BV65" s="852"/>
      <c r="BW65" s="852"/>
      <c r="BX65" s="853"/>
      <c r="BY65" s="854" t="e">
        <f t="shared" si="2"/>
        <v>#DIV/0!</v>
      </c>
      <c r="BZ65" s="852"/>
      <c r="CA65" s="852"/>
      <c r="CB65" s="852"/>
      <c r="CC65" s="368"/>
      <c r="CD65" s="316"/>
      <c r="CE65" s="316"/>
      <c r="CF65" s="369"/>
      <c r="CG65" s="374"/>
      <c r="CH65" s="886"/>
      <c r="CI65" s="852"/>
      <c r="CJ65" s="852"/>
      <c r="CK65" s="853"/>
      <c r="CL65" s="886"/>
      <c r="CM65" s="852"/>
      <c r="CN65" s="852"/>
      <c r="CO65" s="853"/>
      <c r="CP65" s="854" t="e">
        <f t="shared" si="3"/>
        <v>#DIV/0!</v>
      </c>
      <c r="CQ65" s="852"/>
      <c r="CR65" s="852"/>
      <c r="CS65" s="852"/>
      <c r="CT65" s="368"/>
      <c r="CU65" s="316"/>
      <c r="CV65" s="316"/>
      <c r="CW65" s="369"/>
      <c r="CX65" s="374"/>
      <c r="CY65" s="328"/>
      <c r="CZ65" s="221"/>
      <c r="DA65" s="221"/>
      <c r="DB65" s="221"/>
      <c r="DC65" s="221"/>
      <c r="DD65" s="221"/>
      <c r="DE65" s="221"/>
      <c r="DF65" s="221"/>
      <c r="DG65" s="221"/>
      <c r="DH65" s="221"/>
      <c r="DI65" s="221"/>
      <c r="DJ65" s="221"/>
      <c r="DK65" s="221"/>
      <c r="DL65" s="221"/>
      <c r="DM65" s="221"/>
      <c r="DN65" s="257"/>
      <c r="DO65" s="374"/>
      <c r="DP65" s="886"/>
      <c r="DQ65" s="852"/>
      <c r="DR65" s="852"/>
      <c r="DS65" s="853"/>
      <c r="DT65" s="886"/>
      <c r="DU65" s="852"/>
      <c r="DV65" s="852"/>
      <c r="DW65" s="853"/>
      <c r="DX65" s="854" t="e">
        <f t="shared" si="4"/>
        <v>#DIV/0!</v>
      </c>
      <c r="DY65" s="852"/>
      <c r="DZ65" s="852"/>
      <c r="EA65" s="852"/>
      <c r="EB65" s="368"/>
      <c r="EC65" s="316"/>
      <c r="ED65" s="316"/>
      <c r="EE65" s="369"/>
      <c r="EF65" s="374"/>
      <c r="EG65" s="886"/>
      <c r="EH65" s="852"/>
      <c r="EI65" s="852"/>
      <c r="EJ65" s="853"/>
      <c r="EK65" s="886"/>
      <c r="EL65" s="852"/>
      <c r="EM65" s="852"/>
      <c r="EN65" s="853"/>
      <c r="EO65" s="854" t="e">
        <f t="shared" si="5"/>
        <v>#DIV/0!</v>
      </c>
      <c r="EP65" s="852"/>
      <c r="EQ65" s="852"/>
      <c r="ER65" s="852"/>
      <c r="ES65" s="368"/>
      <c r="ET65" s="316"/>
      <c r="EU65" s="316"/>
      <c r="EV65" s="369"/>
      <c r="EW65" s="374"/>
    </row>
    <row r="66" spans="1:153" s="124" customFormat="1" ht="12.75" customHeight="1" thickBot="1" x14ac:dyDescent="0.25">
      <c r="A66" s="328"/>
      <c r="B66" s="221"/>
      <c r="C66" s="221"/>
      <c r="D66" s="221"/>
      <c r="E66" s="221"/>
      <c r="F66" s="221"/>
      <c r="G66" s="221"/>
      <c r="H66" s="221"/>
      <c r="I66" s="221"/>
      <c r="J66" s="221"/>
      <c r="K66" s="221"/>
      <c r="L66" s="221"/>
      <c r="M66" s="221"/>
      <c r="N66" s="221"/>
      <c r="O66" s="221"/>
      <c r="P66" s="257"/>
      <c r="Q66" s="374"/>
      <c r="R66" s="886"/>
      <c r="S66" s="852"/>
      <c r="T66" s="852"/>
      <c r="U66" s="853"/>
      <c r="V66" s="886"/>
      <c r="W66" s="852"/>
      <c r="X66" s="852"/>
      <c r="Y66" s="853"/>
      <c r="Z66" s="854">
        <f t="shared" si="0"/>
        <v>0</v>
      </c>
      <c r="AA66" s="852"/>
      <c r="AB66" s="852"/>
      <c r="AC66" s="853"/>
      <c r="AD66" s="365"/>
      <c r="AE66" s="317"/>
      <c r="AF66" s="317"/>
      <c r="AG66" s="347"/>
      <c r="AH66" s="374"/>
      <c r="AI66" s="886"/>
      <c r="AJ66" s="852"/>
      <c r="AK66" s="852"/>
      <c r="AL66" s="853"/>
      <c r="AM66" s="886"/>
      <c r="AN66" s="852"/>
      <c r="AO66" s="852"/>
      <c r="AP66" s="853"/>
      <c r="AQ66" s="854">
        <f t="shared" si="1"/>
        <v>0</v>
      </c>
      <c r="AR66" s="852"/>
      <c r="AS66" s="852"/>
      <c r="AT66" s="853"/>
      <c r="AU66" s="365"/>
      <c r="AV66" s="317"/>
      <c r="AW66" s="317"/>
      <c r="AX66" s="347"/>
      <c r="AY66" s="374"/>
      <c r="AZ66" s="328"/>
      <c r="BA66" s="221"/>
      <c r="BB66" s="221"/>
      <c r="BC66" s="221"/>
      <c r="BD66" s="221"/>
      <c r="BE66" s="221"/>
      <c r="BF66" s="221"/>
      <c r="BG66" s="221"/>
      <c r="BH66" s="221"/>
      <c r="BI66" s="221"/>
      <c r="BJ66" s="221"/>
      <c r="BK66" s="221"/>
      <c r="BL66" s="221"/>
      <c r="BM66" s="221"/>
      <c r="BN66" s="221"/>
      <c r="BO66" s="257"/>
      <c r="BP66" s="374"/>
      <c r="BQ66" s="886"/>
      <c r="BR66" s="852"/>
      <c r="BS66" s="852"/>
      <c r="BT66" s="853"/>
      <c r="BU66" s="886"/>
      <c r="BV66" s="852"/>
      <c r="BW66" s="852"/>
      <c r="BX66" s="853"/>
      <c r="BY66" s="854" t="e">
        <f t="shared" si="2"/>
        <v>#DIV/0!</v>
      </c>
      <c r="BZ66" s="852"/>
      <c r="CA66" s="852"/>
      <c r="CB66" s="852"/>
      <c r="CC66" s="368"/>
      <c r="CD66" s="316"/>
      <c r="CE66" s="316"/>
      <c r="CF66" s="369"/>
      <c r="CG66" s="374"/>
      <c r="CH66" s="886"/>
      <c r="CI66" s="852"/>
      <c r="CJ66" s="852"/>
      <c r="CK66" s="853"/>
      <c r="CL66" s="886"/>
      <c r="CM66" s="852"/>
      <c r="CN66" s="852"/>
      <c r="CO66" s="853"/>
      <c r="CP66" s="854" t="e">
        <f t="shared" si="3"/>
        <v>#DIV/0!</v>
      </c>
      <c r="CQ66" s="852"/>
      <c r="CR66" s="852"/>
      <c r="CS66" s="852"/>
      <c r="CT66" s="368"/>
      <c r="CU66" s="316"/>
      <c r="CV66" s="316"/>
      <c r="CW66" s="369"/>
      <c r="CX66" s="374"/>
      <c r="CY66" s="328"/>
      <c r="CZ66" s="221"/>
      <c r="DA66" s="221"/>
      <c r="DB66" s="221"/>
      <c r="DC66" s="221"/>
      <c r="DD66" s="221"/>
      <c r="DE66" s="221"/>
      <c r="DF66" s="221"/>
      <c r="DG66" s="221"/>
      <c r="DH66" s="221"/>
      <c r="DI66" s="221"/>
      <c r="DJ66" s="221"/>
      <c r="DK66" s="221"/>
      <c r="DL66" s="221"/>
      <c r="DM66" s="221"/>
      <c r="DN66" s="257"/>
      <c r="DO66" s="374"/>
      <c r="DP66" s="886"/>
      <c r="DQ66" s="852"/>
      <c r="DR66" s="852"/>
      <c r="DS66" s="853"/>
      <c r="DT66" s="886"/>
      <c r="DU66" s="852"/>
      <c r="DV66" s="852"/>
      <c r="DW66" s="853"/>
      <c r="DX66" s="854" t="e">
        <f t="shared" si="4"/>
        <v>#DIV/0!</v>
      </c>
      <c r="DY66" s="852"/>
      <c r="DZ66" s="852"/>
      <c r="EA66" s="852"/>
      <c r="EB66" s="368"/>
      <c r="EC66" s="316"/>
      <c r="ED66" s="316"/>
      <c r="EE66" s="369"/>
      <c r="EF66" s="374"/>
      <c r="EG66" s="886"/>
      <c r="EH66" s="852"/>
      <c r="EI66" s="852"/>
      <c r="EJ66" s="853"/>
      <c r="EK66" s="886"/>
      <c r="EL66" s="852"/>
      <c r="EM66" s="852"/>
      <c r="EN66" s="853"/>
      <c r="EO66" s="854" t="e">
        <f t="shared" si="5"/>
        <v>#DIV/0!</v>
      </c>
      <c r="EP66" s="852"/>
      <c r="EQ66" s="852"/>
      <c r="ER66" s="852"/>
      <c r="ES66" s="368"/>
      <c r="ET66" s="316"/>
      <c r="EU66" s="316"/>
      <c r="EV66" s="369"/>
      <c r="EW66" s="374"/>
    </row>
    <row r="67" spans="1:153" s="124" customFormat="1" ht="12.75" customHeight="1" thickBot="1" x14ac:dyDescent="0.25">
      <c r="A67" s="328"/>
      <c r="B67" s="221"/>
      <c r="C67" s="221"/>
      <c r="D67" s="221"/>
      <c r="E67" s="221"/>
      <c r="F67" s="221"/>
      <c r="G67" s="221"/>
      <c r="H67" s="221"/>
      <c r="I67" s="221"/>
      <c r="J67" s="221"/>
      <c r="K67" s="221"/>
      <c r="L67" s="221"/>
      <c r="M67" s="221"/>
      <c r="N67" s="221"/>
      <c r="O67" s="221"/>
      <c r="P67" s="257"/>
      <c r="Q67" s="374"/>
      <c r="R67" s="886"/>
      <c r="S67" s="852"/>
      <c r="T67" s="852"/>
      <c r="U67" s="853"/>
      <c r="V67" s="886"/>
      <c r="W67" s="852"/>
      <c r="X67" s="852"/>
      <c r="Y67" s="853"/>
      <c r="Z67" s="854">
        <f t="shared" si="0"/>
        <v>0</v>
      </c>
      <c r="AA67" s="852"/>
      <c r="AB67" s="852"/>
      <c r="AC67" s="853"/>
      <c r="AD67" s="365"/>
      <c r="AE67" s="317"/>
      <c r="AF67" s="317"/>
      <c r="AG67" s="347"/>
      <c r="AH67" s="374"/>
      <c r="AI67" s="886"/>
      <c r="AJ67" s="852"/>
      <c r="AK67" s="852"/>
      <c r="AL67" s="853"/>
      <c r="AM67" s="886"/>
      <c r="AN67" s="852"/>
      <c r="AO67" s="852"/>
      <c r="AP67" s="853"/>
      <c r="AQ67" s="854">
        <f t="shared" si="1"/>
        <v>0</v>
      </c>
      <c r="AR67" s="852"/>
      <c r="AS67" s="852"/>
      <c r="AT67" s="853"/>
      <c r="AU67" s="365"/>
      <c r="AV67" s="317"/>
      <c r="AW67" s="317"/>
      <c r="AX67" s="347"/>
      <c r="AY67" s="374"/>
      <c r="AZ67" s="328"/>
      <c r="BA67" s="221"/>
      <c r="BB67" s="221"/>
      <c r="BC67" s="221"/>
      <c r="BD67" s="221"/>
      <c r="BE67" s="221"/>
      <c r="BF67" s="221"/>
      <c r="BG67" s="221"/>
      <c r="BH67" s="221"/>
      <c r="BI67" s="221"/>
      <c r="BJ67" s="221"/>
      <c r="BK67" s="221"/>
      <c r="BL67" s="221"/>
      <c r="BM67" s="221"/>
      <c r="BN67" s="221"/>
      <c r="BO67" s="257"/>
      <c r="BP67" s="374"/>
      <c r="BQ67" s="886"/>
      <c r="BR67" s="852"/>
      <c r="BS67" s="852"/>
      <c r="BT67" s="853"/>
      <c r="BU67" s="886"/>
      <c r="BV67" s="852"/>
      <c r="BW67" s="852"/>
      <c r="BX67" s="853"/>
      <c r="BY67" s="854" t="e">
        <f t="shared" si="2"/>
        <v>#DIV/0!</v>
      </c>
      <c r="BZ67" s="852"/>
      <c r="CA67" s="852"/>
      <c r="CB67" s="852"/>
      <c r="CC67" s="368"/>
      <c r="CD67" s="316"/>
      <c r="CE67" s="316"/>
      <c r="CF67" s="369"/>
      <c r="CG67" s="374"/>
      <c r="CH67" s="886"/>
      <c r="CI67" s="852"/>
      <c r="CJ67" s="852"/>
      <c r="CK67" s="853"/>
      <c r="CL67" s="886"/>
      <c r="CM67" s="852"/>
      <c r="CN67" s="852"/>
      <c r="CO67" s="853"/>
      <c r="CP67" s="854" t="e">
        <f t="shared" si="3"/>
        <v>#DIV/0!</v>
      </c>
      <c r="CQ67" s="852"/>
      <c r="CR67" s="852"/>
      <c r="CS67" s="852"/>
      <c r="CT67" s="368"/>
      <c r="CU67" s="316"/>
      <c r="CV67" s="316"/>
      <c r="CW67" s="369"/>
      <c r="CX67" s="374"/>
      <c r="CY67" s="328"/>
      <c r="CZ67" s="221"/>
      <c r="DA67" s="221"/>
      <c r="DB67" s="221"/>
      <c r="DC67" s="221"/>
      <c r="DD67" s="221"/>
      <c r="DE67" s="221"/>
      <c r="DF67" s="221"/>
      <c r="DG67" s="221"/>
      <c r="DH67" s="221"/>
      <c r="DI67" s="221"/>
      <c r="DJ67" s="221"/>
      <c r="DK67" s="221"/>
      <c r="DL67" s="221"/>
      <c r="DM67" s="221"/>
      <c r="DN67" s="257"/>
      <c r="DO67" s="374"/>
      <c r="DP67" s="886"/>
      <c r="DQ67" s="852"/>
      <c r="DR67" s="852"/>
      <c r="DS67" s="853"/>
      <c r="DT67" s="886"/>
      <c r="DU67" s="852"/>
      <c r="DV67" s="852"/>
      <c r="DW67" s="853"/>
      <c r="DX67" s="854" t="e">
        <f t="shared" si="4"/>
        <v>#DIV/0!</v>
      </c>
      <c r="DY67" s="852"/>
      <c r="DZ67" s="852"/>
      <c r="EA67" s="852"/>
      <c r="EB67" s="368"/>
      <c r="EC67" s="316"/>
      <c r="ED67" s="316"/>
      <c r="EE67" s="369"/>
      <c r="EF67" s="374"/>
      <c r="EG67" s="886"/>
      <c r="EH67" s="852"/>
      <c r="EI67" s="852"/>
      <c r="EJ67" s="853"/>
      <c r="EK67" s="886"/>
      <c r="EL67" s="852"/>
      <c r="EM67" s="852"/>
      <c r="EN67" s="853"/>
      <c r="EO67" s="854" t="e">
        <f t="shared" si="5"/>
        <v>#DIV/0!</v>
      </c>
      <c r="EP67" s="852"/>
      <c r="EQ67" s="852"/>
      <c r="ER67" s="852"/>
      <c r="ES67" s="368"/>
      <c r="ET67" s="316"/>
      <c r="EU67" s="316"/>
      <c r="EV67" s="369"/>
      <c r="EW67" s="374"/>
    </row>
    <row r="68" spans="1:153" s="124" customFormat="1" ht="12.75" customHeight="1" thickBot="1" x14ac:dyDescent="0.25">
      <c r="A68" s="328"/>
      <c r="B68" s="221"/>
      <c r="C68" s="221"/>
      <c r="D68" s="221"/>
      <c r="E68" s="221"/>
      <c r="F68" s="221"/>
      <c r="G68" s="221"/>
      <c r="H68" s="221"/>
      <c r="I68" s="221"/>
      <c r="J68" s="221"/>
      <c r="K68" s="221"/>
      <c r="L68" s="221"/>
      <c r="M68" s="221"/>
      <c r="N68" s="221"/>
      <c r="O68" s="221"/>
      <c r="P68" s="257"/>
      <c r="Q68" s="374"/>
      <c r="R68" s="886"/>
      <c r="S68" s="852"/>
      <c r="T68" s="852"/>
      <c r="U68" s="853"/>
      <c r="V68" s="886"/>
      <c r="W68" s="852"/>
      <c r="X68" s="852"/>
      <c r="Y68" s="853"/>
      <c r="Z68" s="854">
        <f t="shared" si="0"/>
        <v>0</v>
      </c>
      <c r="AA68" s="852"/>
      <c r="AB68" s="852"/>
      <c r="AC68" s="853"/>
      <c r="AD68" s="365"/>
      <c r="AE68" s="317"/>
      <c r="AF68" s="317"/>
      <c r="AG68" s="347"/>
      <c r="AH68" s="374"/>
      <c r="AI68" s="886"/>
      <c r="AJ68" s="852"/>
      <c r="AK68" s="852"/>
      <c r="AL68" s="853"/>
      <c r="AM68" s="886"/>
      <c r="AN68" s="852"/>
      <c r="AO68" s="852"/>
      <c r="AP68" s="853"/>
      <c r="AQ68" s="854">
        <f t="shared" si="1"/>
        <v>0</v>
      </c>
      <c r="AR68" s="852"/>
      <c r="AS68" s="852"/>
      <c r="AT68" s="853"/>
      <c r="AU68" s="365"/>
      <c r="AV68" s="317"/>
      <c r="AW68" s="317"/>
      <c r="AX68" s="347"/>
      <c r="AY68" s="374"/>
      <c r="AZ68" s="328"/>
      <c r="BA68" s="221"/>
      <c r="BB68" s="221"/>
      <c r="BC68" s="221"/>
      <c r="BD68" s="221"/>
      <c r="BE68" s="221"/>
      <c r="BF68" s="221"/>
      <c r="BG68" s="221"/>
      <c r="BH68" s="221"/>
      <c r="BI68" s="221"/>
      <c r="BJ68" s="221"/>
      <c r="BK68" s="221"/>
      <c r="BL68" s="221"/>
      <c r="BM68" s="221"/>
      <c r="BN68" s="221"/>
      <c r="BO68" s="257"/>
      <c r="BP68" s="374"/>
      <c r="BQ68" s="886"/>
      <c r="BR68" s="852"/>
      <c r="BS68" s="852"/>
      <c r="BT68" s="853"/>
      <c r="BU68" s="886"/>
      <c r="BV68" s="852"/>
      <c r="BW68" s="852"/>
      <c r="BX68" s="853"/>
      <c r="BY68" s="854" t="e">
        <f t="shared" si="2"/>
        <v>#DIV/0!</v>
      </c>
      <c r="BZ68" s="852"/>
      <c r="CA68" s="852"/>
      <c r="CB68" s="852"/>
      <c r="CC68" s="368"/>
      <c r="CD68" s="316"/>
      <c r="CE68" s="316"/>
      <c r="CF68" s="369"/>
      <c r="CG68" s="374"/>
      <c r="CH68" s="886"/>
      <c r="CI68" s="852"/>
      <c r="CJ68" s="852"/>
      <c r="CK68" s="853"/>
      <c r="CL68" s="886"/>
      <c r="CM68" s="852"/>
      <c r="CN68" s="852"/>
      <c r="CO68" s="853"/>
      <c r="CP68" s="854" t="e">
        <f t="shared" si="3"/>
        <v>#DIV/0!</v>
      </c>
      <c r="CQ68" s="852"/>
      <c r="CR68" s="852"/>
      <c r="CS68" s="852"/>
      <c r="CT68" s="368"/>
      <c r="CU68" s="316"/>
      <c r="CV68" s="316"/>
      <c r="CW68" s="369"/>
      <c r="CX68" s="374"/>
      <c r="CY68" s="328"/>
      <c r="CZ68" s="221"/>
      <c r="DA68" s="221"/>
      <c r="DB68" s="221"/>
      <c r="DC68" s="221"/>
      <c r="DD68" s="221"/>
      <c r="DE68" s="221"/>
      <c r="DF68" s="221"/>
      <c r="DG68" s="221"/>
      <c r="DH68" s="221"/>
      <c r="DI68" s="221"/>
      <c r="DJ68" s="221"/>
      <c r="DK68" s="221"/>
      <c r="DL68" s="221"/>
      <c r="DM68" s="221"/>
      <c r="DN68" s="257"/>
      <c r="DO68" s="374"/>
      <c r="DP68" s="886"/>
      <c r="DQ68" s="852"/>
      <c r="DR68" s="852"/>
      <c r="DS68" s="853"/>
      <c r="DT68" s="886"/>
      <c r="DU68" s="852"/>
      <c r="DV68" s="852"/>
      <c r="DW68" s="853"/>
      <c r="DX68" s="854" t="e">
        <f t="shared" si="4"/>
        <v>#DIV/0!</v>
      </c>
      <c r="DY68" s="852"/>
      <c r="DZ68" s="852"/>
      <c r="EA68" s="852"/>
      <c r="EB68" s="368"/>
      <c r="EC68" s="316"/>
      <c r="ED68" s="316"/>
      <c r="EE68" s="369"/>
      <c r="EF68" s="374"/>
      <c r="EG68" s="886"/>
      <c r="EH68" s="852"/>
      <c r="EI68" s="852"/>
      <c r="EJ68" s="853"/>
      <c r="EK68" s="886"/>
      <c r="EL68" s="852"/>
      <c r="EM68" s="852"/>
      <c r="EN68" s="853"/>
      <c r="EO68" s="854" t="e">
        <f t="shared" si="5"/>
        <v>#DIV/0!</v>
      </c>
      <c r="EP68" s="852"/>
      <c r="EQ68" s="852"/>
      <c r="ER68" s="852"/>
      <c r="ES68" s="368"/>
      <c r="ET68" s="316"/>
      <c r="EU68" s="316"/>
      <c r="EV68" s="369"/>
      <c r="EW68" s="374"/>
    </row>
    <row r="69" spans="1:153" s="124" customFormat="1" ht="12.75" customHeight="1" thickBot="1" x14ac:dyDescent="0.25">
      <c r="A69" s="328"/>
      <c r="B69" s="221"/>
      <c r="C69" s="221"/>
      <c r="D69" s="221"/>
      <c r="E69" s="221"/>
      <c r="F69" s="221"/>
      <c r="G69" s="221"/>
      <c r="H69" s="221"/>
      <c r="I69" s="221"/>
      <c r="J69" s="221"/>
      <c r="K69" s="221"/>
      <c r="L69" s="221"/>
      <c r="M69" s="221"/>
      <c r="N69" s="221"/>
      <c r="O69" s="221"/>
      <c r="P69" s="257"/>
      <c r="Q69" s="374"/>
      <c r="R69" s="886"/>
      <c r="S69" s="852"/>
      <c r="T69" s="852"/>
      <c r="U69" s="853"/>
      <c r="V69" s="886"/>
      <c r="W69" s="852"/>
      <c r="X69" s="852"/>
      <c r="Y69" s="853"/>
      <c r="Z69" s="854">
        <f t="shared" si="0"/>
        <v>0</v>
      </c>
      <c r="AA69" s="852"/>
      <c r="AB69" s="852"/>
      <c r="AC69" s="853"/>
      <c r="AD69" s="365"/>
      <c r="AE69" s="317"/>
      <c r="AF69" s="317"/>
      <c r="AG69" s="347"/>
      <c r="AH69" s="374"/>
      <c r="AI69" s="886"/>
      <c r="AJ69" s="852"/>
      <c r="AK69" s="852"/>
      <c r="AL69" s="853"/>
      <c r="AM69" s="886"/>
      <c r="AN69" s="852"/>
      <c r="AO69" s="852"/>
      <c r="AP69" s="853"/>
      <c r="AQ69" s="854">
        <f t="shared" si="1"/>
        <v>0</v>
      </c>
      <c r="AR69" s="852"/>
      <c r="AS69" s="852"/>
      <c r="AT69" s="853"/>
      <c r="AU69" s="365"/>
      <c r="AV69" s="317"/>
      <c r="AW69" s="317"/>
      <c r="AX69" s="347"/>
      <c r="AY69" s="374"/>
      <c r="AZ69" s="328"/>
      <c r="BA69" s="221"/>
      <c r="BB69" s="221"/>
      <c r="BC69" s="221"/>
      <c r="BD69" s="221"/>
      <c r="BE69" s="221"/>
      <c r="BF69" s="221"/>
      <c r="BG69" s="221"/>
      <c r="BH69" s="221"/>
      <c r="BI69" s="221"/>
      <c r="BJ69" s="221"/>
      <c r="BK69" s="221"/>
      <c r="BL69" s="221"/>
      <c r="BM69" s="221"/>
      <c r="BN69" s="221"/>
      <c r="BO69" s="257"/>
      <c r="BP69" s="374"/>
      <c r="BQ69" s="886"/>
      <c r="BR69" s="852"/>
      <c r="BS69" s="852"/>
      <c r="BT69" s="853"/>
      <c r="BU69" s="886"/>
      <c r="BV69" s="852"/>
      <c r="BW69" s="852"/>
      <c r="BX69" s="853"/>
      <c r="BY69" s="854" t="e">
        <f t="shared" si="2"/>
        <v>#DIV/0!</v>
      </c>
      <c r="BZ69" s="852"/>
      <c r="CA69" s="852"/>
      <c r="CB69" s="852"/>
      <c r="CC69" s="368"/>
      <c r="CD69" s="316"/>
      <c r="CE69" s="316"/>
      <c r="CF69" s="369"/>
      <c r="CG69" s="374"/>
      <c r="CH69" s="886"/>
      <c r="CI69" s="852"/>
      <c r="CJ69" s="852"/>
      <c r="CK69" s="853"/>
      <c r="CL69" s="886"/>
      <c r="CM69" s="852"/>
      <c r="CN69" s="852"/>
      <c r="CO69" s="853"/>
      <c r="CP69" s="854" t="e">
        <f t="shared" si="3"/>
        <v>#DIV/0!</v>
      </c>
      <c r="CQ69" s="852"/>
      <c r="CR69" s="852"/>
      <c r="CS69" s="852"/>
      <c r="CT69" s="368"/>
      <c r="CU69" s="316"/>
      <c r="CV69" s="316"/>
      <c r="CW69" s="369"/>
      <c r="CX69" s="374"/>
      <c r="CY69" s="328"/>
      <c r="CZ69" s="221"/>
      <c r="DA69" s="221"/>
      <c r="DB69" s="221"/>
      <c r="DC69" s="221"/>
      <c r="DD69" s="221"/>
      <c r="DE69" s="221"/>
      <c r="DF69" s="221"/>
      <c r="DG69" s="221"/>
      <c r="DH69" s="221"/>
      <c r="DI69" s="221"/>
      <c r="DJ69" s="221"/>
      <c r="DK69" s="221"/>
      <c r="DL69" s="221"/>
      <c r="DM69" s="221"/>
      <c r="DN69" s="257"/>
      <c r="DO69" s="374"/>
      <c r="DP69" s="886"/>
      <c r="DQ69" s="852"/>
      <c r="DR69" s="852"/>
      <c r="DS69" s="853"/>
      <c r="DT69" s="886"/>
      <c r="DU69" s="852"/>
      <c r="DV69" s="852"/>
      <c r="DW69" s="853"/>
      <c r="DX69" s="854" t="e">
        <f t="shared" si="4"/>
        <v>#DIV/0!</v>
      </c>
      <c r="DY69" s="852"/>
      <c r="DZ69" s="852"/>
      <c r="EA69" s="852"/>
      <c r="EB69" s="368"/>
      <c r="EC69" s="316"/>
      <c r="ED69" s="316"/>
      <c r="EE69" s="369"/>
      <c r="EF69" s="374"/>
      <c r="EG69" s="886"/>
      <c r="EH69" s="852"/>
      <c r="EI69" s="852"/>
      <c r="EJ69" s="853"/>
      <c r="EK69" s="886"/>
      <c r="EL69" s="852"/>
      <c r="EM69" s="852"/>
      <c r="EN69" s="853"/>
      <c r="EO69" s="854" t="e">
        <f t="shared" si="5"/>
        <v>#DIV/0!</v>
      </c>
      <c r="EP69" s="852"/>
      <c r="EQ69" s="852"/>
      <c r="ER69" s="852"/>
      <c r="ES69" s="368"/>
      <c r="ET69" s="316"/>
      <c r="EU69" s="316"/>
      <c r="EV69" s="369"/>
      <c r="EW69" s="374"/>
    </row>
    <row r="70" spans="1:153" s="124" customFormat="1" ht="12.75" customHeight="1" thickBot="1" x14ac:dyDescent="0.25">
      <c r="A70" s="328"/>
      <c r="B70" s="221"/>
      <c r="C70" s="221"/>
      <c r="D70" s="221"/>
      <c r="E70" s="221"/>
      <c r="F70" s="221"/>
      <c r="G70" s="221"/>
      <c r="H70" s="221"/>
      <c r="I70" s="221"/>
      <c r="J70" s="221"/>
      <c r="K70" s="221"/>
      <c r="L70" s="221"/>
      <c r="M70" s="221"/>
      <c r="N70" s="221"/>
      <c r="O70" s="221"/>
      <c r="P70" s="257"/>
      <c r="Q70" s="374"/>
      <c r="R70" s="886"/>
      <c r="S70" s="852"/>
      <c r="T70" s="852"/>
      <c r="U70" s="853"/>
      <c r="V70" s="886"/>
      <c r="W70" s="852"/>
      <c r="X70" s="852"/>
      <c r="Y70" s="853"/>
      <c r="Z70" s="854">
        <f t="shared" si="0"/>
        <v>0</v>
      </c>
      <c r="AA70" s="852"/>
      <c r="AB70" s="852"/>
      <c r="AC70" s="853"/>
      <c r="AD70" s="365"/>
      <c r="AE70" s="317"/>
      <c r="AF70" s="317"/>
      <c r="AG70" s="347"/>
      <c r="AH70" s="374"/>
      <c r="AI70" s="886"/>
      <c r="AJ70" s="852"/>
      <c r="AK70" s="852"/>
      <c r="AL70" s="853"/>
      <c r="AM70" s="886"/>
      <c r="AN70" s="852"/>
      <c r="AO70" s="852"/>
      <c r="AP70" s="853"/>
      <c r="AQ70" s="854">
        <f t="shared" si="1"/>
        <v>0</v>
      </c>
      <c r="AR70" s="852"/>
      <c r="AS70" s="852"/>
      <c r="AT70" s="853"/>
      <c r="AU70" s="365"/>
      <c r="AV70" s="317"/>
      <c r="AW70" s="317"/>
      <c r="AX70" s="347"/>
      <c r="AY70" s="374"/>
      <c r="AZ70" s="328"/>
      <c r="BA70" s="221"/>
      <c r="BB70" s="221"/>
      <c r="BC70" s="221"/>
      <c r="BD70" s="221"/>
      <c r="BE70" s="221"/>
      <c r="BF70" s="221"/>
      <c r="BG70" s="221"/>
      <c r="BH70" s="221"/>
      <c r="BI70" s="221"/>
      <c r="BJ70" s="221"/>
      <c r="BK70" s="221"/>
      <c r="BL70" s="221"/>
      <c r="BM70" s="221"/>
      <c r="BN70" s="221"/>
      <c r="BO70" s="257"/>
      <c r="BP70" s="374"/>
      <c r="BQ70" s="886"/>
      <c r="BR70" s="852"/>
      <c r="BS70" s="852"/>
      <c r="BT70" s="853"/>
      <c r="BU70" s="886"/>
      <c r="BV70" s="852"/>
      <c r="BW70" s="852"/>
      <c r="BX70" s="853"/>
      <c r="BY70" s="854" t="e">
        <f t="shared" si="2"/>
        <v>#DIV/0!</v>
      </c>
      <c r="BZ70" s="852"/>
      <c r="CA70" s="852"/>
      <c r="CB70" s="852"/>
      <c r="CC70" s="368"/>
      <c r="CD70" s="316"/>
      <c r="CE70" s="316"/>
      <c r="CF70" s="369"/>
      <c r="CG70" s="374"/>
      <c r="CH70" s="886"/>
      <c r="CI70" s="852"/>
      <c r="CJ70" s="852"/>
      <c r="CK70" s="853"/>
      <c r="CL70" s="886"/>
      <c r="CM70" s="852"/>
      <c r="CN70" s="852"/>
      <c r="CO70" s="853"/>
      <c r="CP70" s="854" t="e">
        <f t="shared" si="3"/>
        <v>#DIV/0!</v>
      </c>
      <c r="CQ70" s="852"/>
      <c r="CR70" s="852"/>
      <c r="CS70" s="852"/>
      <c r="CT70" s="368"/>
      <c r="CU70" s="316"/>
      <c r="CV70" s="316"/>
      <c r="CW70" s="369"/>
      <c r="CX70" s="374"/>
      <c r="CY70" s="328"/>
      <c r="CZ70" s="221"/>
      <c r="DA70" s="221"/>
      <c r="DB70" s="221"/>
      <c r="DC70" s="221"/>
      <c r="DD70" s="221"/>
      <c r="DE70" s="221"/>
      <c r="DF70" s="221"/>
      <c r="DG70" s="221"/>
      <c r="DH70" s="221"/>
      <c r="DI70" s="221"/>
      <c r="DJ70" s="221"/>
      <c r="DK70" s="221"/>
      <c r="DL70" s="221"/>
      <c r="DM70" s="221"/>
      <c r="DN70" s="257"/>
      <c r="DO70" s="374"/>
      <c r="DP70" s="886"/>
      <c r="DQ70" s="852"/>
      <c r="DR70" s="852"/>
      <c r="DS70" s="853"/>
      <c r="DT70" s="886"/>
      <c r="DU70" s="852"/>
      <c r="DV70" s="852"/>
      <c r="DW70" s="853"/>
      <c r="DX70" s="854" t="e">
        <f t="shared" si="4"/>
        <v>#DIV/0!</v>
      </c>
      <c r="DY70" s="852"/>
      <c r="DZ70" s="852"/>
      <c r="EA70" s="852"/>
      <c r="EB70" s="368"/>
      <c r="EC70" s="316"/>
      <c r="ED70" s="316"/>
      <c r="EE70" s="369"/>
      <c r="EF70" s="374"/>
      <c r="EG70" s="886"/>
      <c r="EH70" s="852"/>
      <c r="EI70" s="852"/>
      <c r="EJ70" s="853"/>
      <c r="EK70" s="886"/>
      <c r="EL70" s="852"/>
      <c r="EM70" s="852"/>
      <c r="EN70" s="853"/>
      <c r="EO70" s="854" t="e">
        <f t="shared" si="5"/>
        <v>#DIV/0!</v>
      </c>
      <c r="EP70" s="852"/>
      <c r="EQ70" s="852"/>
      <c r="ER70" s="852"/>
      <c r="ES70" s="368"/>
      <c r="ET70" s="316"/>
      <c r="EU70" s="316"/>
      <c r="EV70" s="369"/>
      <c r="EW70" s="374"/>
    </row>
    <row r="71" spans="1:153" s="124" customFormat="1" ht="12.75" customHeight="1" thickBot="1" x14ac:dyDescent="0.25">
      <c r="A71" s="328"/>
      <c r="B71" s="221"/>
      <c r="C71" s="221"/>
      <c r="D71" s="221"/>
      <c r="E71" s="221"/>
      <c r="F71" s="221"/>
      <c r="G71" s="221"/>
      <c r="H71" s="221"/>
      <c r="I71" s="221"/>
      <c r="J71" s="221"/>
      <c r="K71" s="221"/>
      <c r="L71" s="221"/>
      <c r="M71" s="221"/>
      <c r="N71" s="221"/>
      <c r="O71" s="221"/>
      <c r="P71" s="257"/>
      <c r="Q71" s="374"/>
      <c r="R71" s="886"/>
      <c r="S71" s="852"/>
      <c r="T71" s="852"/>
      <c r="U71" s="853"/>
      <c r="V71" s="886"/>
      <c r="W71" s="852"/>
      <c r="X71" s="852"/>
      <c r="Y71" s="853"/>
      <c r="Z71" s="854">
        <f t="shared" si="0"/>
        <v>0</v>
      </c>
      <c r="AA71" s="852"/>
      <c r="AB71" s="852"/>
      <c r="AC71" s="853"/>
      <c r="AD71" s="365"/>
      <c r="AE71" s="317"/>
      <c r="AF71" s="317"/>
      <c r="AG71" s="347"/>
      <c r="AH71" s="374"/>
      <c r="AI71" s="886"/>
      <c r="AJ71" s="852"/>
      <c r="AK71" s="852"/>
      <c r="AL71" s="853"/>
      <c r="AM71" s="886"/>
      <c r="AN71" s="852"/>
      <c r="AO71" s="852"/>
      <c r="AP71" s="853"/>
      <c r="AQ71" s="854">
        <f t="shared" si="1"/>
        <v>0</v>
      </c>
      <c r="AR71" s="852"/>
      <c r="AS71" s="852"/>
      <c r="AT71" s="853"/>
      <c r="AU71" s="365"/>
      <c r="AV71" s="317"/>
      <c r="AW71" s="317"/>
      <c r="AX71" s="347"/>
      <c r="AY71" s="374"/>
      <c r="AZ71" s="328"/>
      <c r="BA71" s="221"/>
      <c r="BB71" s="221"/>
      <c r="BC71" s="221"/>
      <c r="BD71" s="221"/>
      <c r="BE71" s="221"/>
      <c r="BF71" s="221"/>
      <c r="BG71" s="221"/>
      <c r="BH71" s="221"/>
      <c r="BI71" s="221"/>
      <c r="BJ71" s="221"/>
      <c r="BK71" s="221"/>
      <c r="BL71" s="221"/>
      <c r="BM71" s="221"/>
      <c r="BN71" s="221"/>
      <c r="BO71" s="257"/>
      <c r="BP71" s="374"/>
      <c r="BQ71" s="886"/>
      <c r="BR71" s="852"/>
      <c r="BS71" s="852"/>
      <c r="BT71" s="853"/>
      <c r="BU71" s="886"/>
      <c r="BV71" s="852"/>
      <c r="BW71" s="852"/>
      <c r="BX71" s="853"/>
      <c r="BY71" s="854" t="e">
        <f t="shared" si="2"/>
        <v>#DIV/0!</v>
      </c>
      <c r="BZ71" s="852"/>
      <c r="CA71" s="852"/>
      <c r="CB71" s="852"/>
      <c r="CC71" s="368"/>
      <c r="CD71" s="316"/>
      <c r="CE71" s="316"/>
      <c r="CF71" s="369"/>
      <c r="CG71" s="374"/>
      <c r="CH71" s="886"/>
      <c r="CI71" s="852"/>
      <c r="CJ71" s="852"/>
      <c r="CK71" s="853"/>
      <c r="CL71" s="886"/>
      <c r="CM71" s="852"/>
      <c r="CN71" s="852"/>
      <c r="CO71" s="853"/>
      <c r="CP71" s="854" t="e">
        <f t="shared" si="3"/>
        <v>#DIV/0!</v>
      </c>
      <c r="CQ71" s="852"/>
      <c r="CR71" s="852"/>
      <c r="CS71" s="852"/>
      <c r="CT71" s="368"/>
      <c r="CU71" s="316"/>
      <c r="CV71" s="316"/>
      <c r="CW71" s="369"/>
      <c r="CX71" s="374"/>
      <c r="CY71" s="328"/>
      <c r="CZ71" s="221"/>
      <c r="DA71" s="221"/>
      <c r="DB71" s="221"/>
      <c r="DC71" s="221"/>
      <c r="DD71" s="221"/>
      <c r="DE71" s="221"/>
      <c r="DF71" s="221"/>
      <c r="DG71" s="221"/>
      <c r="DH71" s="221"/>
      <c r="DI71" s="221"/>
      <c r="DJ71" s="221"/>
      <c r="DK71" s="221"/>
      <c r="DL71" s="221"/>
      <c r="DM71" s="221"/>
      <c r="DN71" s="257"/>
      <c r="DO71" s="374"/>
      <c r="DP71" s="886"/>
      <c r="DQ71" s="852"/>
      <c r="DR71" s="852"/>
      <c r="DS71" s="853"/>
      <c r="DT71" s="886"/>
      <c r="DU71" s="852"/>
      <c r="DV71" s="852"/>
      <c r="DW71" s="853"/>
      <c r="DX71" s="854" t="e">
        <f t="shared" si="4"/>
        <v>#DIV/0!</v>
      </c>
      <c r="DY71" s="852"/>
      <c r="DZ71" s="852"/>
      <c r="EA71" s="852"/>
      <c r="EB71" s="368"/>
      <c r="EC71" s="316"/>
      <c r="ED71" s="316"/>
      <c r="EE71" s="369"/>
      <c r="EF71" s="374"/>
      <c r="EG71" s="886"/>
      <c r="EH71" s="852"/>
      <c r="EI71" s="852"/>
      <c r="EJ71" s="853"/>
      <c r="EK71" s="886"/>
      <c r="EL71" s="852"/>
      <c r="EM71" s="852"/>
      <c r="EN71" s="853"/>
      <c r="EO71" s="854" t="e">
        <f t="shared" si="5"/>
        <v>#DIV/0!</v>
      </c>
      <c r="EP71" s="852"/>
      <c r="EQ71" s="852"/>
      <c r="ER71" s="852"/>
      <c r="ES71" s="368"/>
      <c r="ET71" s="316"/>
      <c r="EU71" s="316"/>
      <c r="EV71" s="369"/>
      <c r="EW71" s="374"/>
    </row>
    <row r="72" spans="1:153" s="124" customFormat="1" ht="12.75" customHeight="1" thickBot="1" x14ac:dyDescent="0.25">
      <c r="A72" s="328"/>
      <c r="B72" s="221"/>
      <c r="C72" s="221"/>
      <c r="D72" s="221"/>
      <c r="E72" s="221"/>
      <c r="F72" s="221"/>
      <c r="G72" s="221"/>
      <c r="H72" s="221"/>
      <c r="I72" s="221"/>
      <c r="J72" s="221"/>
      <c r="K72" s="221"/>
      <c r="L72" s="221"/>
      <c r="M72" s="221"/>
      <c r="N72" s="221"/>
      <c r="O72" s="221"/>
      <c r="P72" s="257"/>
      <c r="Q72" s="374"/>
      <c r="R72" s="886"/>
      <c r="S72" s="852"/>
      <c r="T72" s="852"/>
      <c r="U72" s="853"/>
      <c r="V72" s="886"/>
      <c r="W72" s="852"/>
      <c r="X72" s="852"/>
      <c r="Y72" s="853"/>
      <c r="Z72" s="854">
        <f t="shared" si="0"/>
        <v>0</v>
      </c>
      <c r="AA72" s="852"/>
      <c r="AB72" s="852"/>
      <c r="AC72" s="853"/>
      <c r="AD72" s="365"/>
      <c r="AE72" s="317"/>
      <c r="AF72" s="317"/>
      <c r="AG72" s="347"/>
      <c r="AH72" s="374"/>
      <c r="AI72" s="886"/>
      <c r="AJ72" s="852"/>
      <c r="AK72" s="852"/>
      <c r="AL72" s="853"/>
      <c r="AM72" s="886"/>
      <c r="AN72" s="852"/>
      <c r="AO72" s="852"/>
      <c r="AP72" s="853"/>
      <c r="AQ72" s="854">
        <f t="shared" si="1"/>
        <v>0</v>
      </c>
      <c r="AR72" s="852"/>
      <c r="AS72" s="852"/>
      <c r="AT72" s="853"/>
      <c r="AU72" s="365"/>
      <c r="AV72" s="317"/>
      <c r="AW72" s="317"/>
      <c r="AX72" s="347"/>
      <c r="AY72" s="374"/>
      <c r="AZ72" s="328"/>
      <c r="BA72" s="221"/>
      <c r="BB72" s="221"/>
      <c r="BC72" s="221"/>
      <c r="BD72" s="221"/>
      <c r="BE72" s="221"/>
      <c r="BF72" s="221"/>
      <c r="BG72" s="221"/>
      <c r="BH72" s="221"/>
      <c r="BI72" s="221"/>
      <c r="BJ72" s="221"/>
      <c r="BK72" s="221"/>
      <c r="BL72" s="221"/>
      <c r="BM72" s="221"/>
      <c r="BN72" s="221"/>
      <c r="BO72" s="257"/>
      <c r="BP72" s="374"/>
      <c r="BQ72" s="886"/>
      <c r="BR72" s="852"/>
      <c r="BS72" s="852"/>
      <c r="BT72" s="853"/>
      <c r="BU72" s="886"/>
      <c r="BV72" s="852"/>
      <c r="BW72" s="852"/>
      <c r="BX72" s="853"/>
      <c r="BY72" s="854" t="e">
        <f t="shared" si="2"/>
        <v>#DIV/0!</v>
      </c>
      <c r="BZ72" s="852"/>
      <c r="CA72" s="852"/>
      <c r="CB72" s="852"/>
      <c r="CC72" s="368"/>
      <c r="CD72" s="316"/>
      <c r="CE72" s="316"/>
      <c r="CF72" s="369"/>
      <c r="CG72" s="374"/>
      <c r="CH72" s="886"/>
      <c r="CI72" s="852"/>
      <c r="CJ72" s="852"/>
      <c r="CK72" s="853"/>
      <c r="CL72" s="886"/>
      <c r="CM72" s="852"/>
      <c r="CN72" s="852"/>
      <c r="CO72" s="853"/>
      <c r="CP72" s="854" t="e">
        <f t="shared" si="3"/>
        <v>#DIV/0!</v>
      </c>
      <c r="CQ72" s="852"/>
      <c r="CR72" s="852"/>
      <c r="CS72" s="852"/>
      <c r="CT72" s="368"/>
      <c r="CU72" s="316"/>
      <c r="CV72" s="316"/>
      <c r="CW72" s="369"/>
      <c r="CX72" s="374"/>
      <c r="CY72" s="328"/>
      <c r="CZ72" s="221"/>
      <c r="DA72" s="221"/>
      <c r="DB72" s="221"/>
      <c r="DC72" s="221"/>
      <c r="DD72" s="221"/>
      <c r="DE72" s="221"/>
      <c r="DF72" s="221"/>
      <c r="DG72" s="221"/>
      <c r="DH72" s="221"/>
      <c r="DI72" s="221"/>
      <c r="DJ72" s="221"/>
      <c r="DK72" s="221"/>
      <c r="DL72" s="221"/>
      <c r="DM72" s="221"/>
      <c r="DN72" s="257"/>
      <c r="DO72" s="374"/>
      <c r="DP72" s="886"/>
      <c r="DQ72" s="852"/>
      <c r="DR72" s="852"/>
      <c r="DS72" s="853"/>
      <c r="DT72" s="886"/>
      <c r="DU72" s="852"/>
      <c r="DV72" s="852"/>
      <c r="DW72" s="853"/>
      <c r="DX72" s="854" t="e">
        <f t="shared" si="4"/>
        <v>#DIV/0!</v>
      </c>
      <c r="DY72" s="852"/>
      <c r="DZ72" s="852"/>
      <c r="EA72" s="852"/>
      <c r="EB72" s="368"/>
      <c r="EC72" s="316"/>
      <c r="ED72" s="316"/>
      <c r="EE72" s="369"/>
      <c r="EF72" s="374"/>
      <c r="EG72" s="886"/>
      <c r="EH72" s="852"/>
      <c r="EI72" s="852"/>
      <c r="EJ72" s="853"/>
      <c r="EK72" s="886"/>
      <c r="EL72" s="852"/>
      <c r="EM72" s="852"/>
      <c r="EN72" s="853"/>
      <c r="EO72" s="854" t="e">
        <f t="shared" si="5"/>
        <v>#DIV/0!</v>
      </c>
      <c r="EP72" s="852"/>
      <c r="EQ72" s="852"/>
      <c r="ER72" s="852"/>
      <c r="ES72" s="368"/>
      <c r="ET72" s="316"/>
      <c r="EU72" s="316"/>
      <c r="EV72" s="369"/>
      <c r="EW72" s="374"/>
    </row>
    <row r="73" spans="1:153" s="124" customFormat="1" ht="12.75" customHeight="1" thickBot="1" x14ac:dyDescent="0.25">
      <c r="A73" s="328"/>
      <c r="B73" s="221"/>
      <c r="C73" s="221"/>
      <c r="D73" s="221"/>
      <c r="E73" s="221"/>
      <c r="F73" s="221"/>
      <c r="G73" s="221"/>
      <c r="H73" s="221"/>
      <c r="I73" s="221"/>
      <c r="J73" s="221"/>
      <c r="K73" s="221"/>
      <c r="L73" s="221"/>
      <c r="M73" s="221"/>
      <c r="N73" s="221"/>
      <c r="O73" s="221"/>
      <c r="P73" s="257"/>
      <c r="Q73" s="374"/>
      <c r="R73" s="886"/>
      <c r="S73" s="852"/>
      <c r="T73" s="852"/>
      <c r="U73" s="853"/>
      <c r="V73" s="886"/>
      <c r="W73" s="852"/>
      <c r="X73" s="852"/>
      <c r="Y73" s="853"/>
      <c r="Z73" s="854">
        <f t="shared" si="0"/>
        <v>0</v>
      </c>
      <c r="AA73" s="852"/>
      <c r="AB73" s="852"/>
      <c r="AC73" s="853"/>
      <c r="AD73" s="365"/>
      <c r="AE73" s="317"/>
      <c r="AF73" s="317"/>
      <c r="AG73" s="347"/>
      <c r="AH73" s="374"/>
      <c r="AI73" s="886"/>
      <c r="AJ73" s="852"/>
      <c r="AK73" s="852"/>
      <c r="AL73" s="853"/>
      <c r="AM73" s="886"/>
      <c r="AN73" s="852"/>
      <c r="AO73" s="852"/>
      <c r="AP73" s="853"/>
      <c r="AQ73" s="854">
        <f t="shared" si="1"/>
        <v>0</v>
      </c>
      <c r="AR73" s="852"/>
      <c r="AS73" s="852"/>
      <c r="AT73" s="853"/>
      <c r="AU73" s="365"/>
      <c r="AV73" s="317"/>
      <c r="AW73" s="317"/>
      <c r="AX73" s="347"/>
      <c r="AY73" s="374"/>
      <c r="AZ73" s="328"/>
      <c r="BA73" s="221"/>
      <c r="BB73" s="221"/>
      <c r="BC73" s="221"/>
      <c r="BD73" s="221"/>
      <c r="BE73" s="221"/>
      <c r="BF73" s="221"/>
      <c r="BG73" s="221"/>
      <c r="BH73" s="221"/>
      <c r="BI73" s="221"/>
      <c r="BJ73" s="221"/>
      <c r="BK73" s="221"/>
      <c r="BL73" s="221"/>
      <c r="BM73" s="221"/>
      <c r="BN73" s="221"/>
      <c r="BO73" s="257"/>
      <c r="BP73" s="374"/>
      <c r="BQ73" s="886"/>
      <c r="BR73" s="852"/>
      <c r="BS73" s="852"/>
      <c r="BT73" s="853"/>
      <c r="BU73" s="886"/>
      <c r="BV73" s="852"/>
      <c r="BW73" s="852"/>
      <c r="BX73" s="853"/>
      <c r="BY73" s="854" t="e">
        <f t="shared" si="2"/>
        <v>#DIV/0!</v>
      </c>
      <c r="BZ73" s="852"/>
      <c r="CA73" s="852"/>
      <c r="CB73" s="852"/>
      <c r="CC73" s="368"/>
      <c r="CD73" s="316"/>
      <c r="CE73" s="316"/>
      <c r="CF73" s="369"/>
      <c r="CG73" s="374"/>
      <c r="CH73" s="886"/>
      <c r="CI73" s="852"/>
      <c r="CJ73" s="852"/>
      <c r="CK73" s="853"/>
      <c r="CL73" s="886"/>
      <c r="CM73" s="852"/>
      <c r="CN73" s="852"/>
      <c r="CO73" s="853"/>
      <c r="CP73" s="854" t="e">
        <f t="shared" si="3"/>
        <v>#DIV/0!</v>
      </c>
      <c r="CQ73" s="852"/>
      <c r="CR73" s="852"/>
      <c r="CS73" s="852"/>
      <c r="CT73" s="368"/>
      <c r="CU73" s="316"/>
      <c r="CV73" s="316"/>
      <c r="CW73" s="369"/>
      <c r="CX73" s="374"/>
      <c r="CY73" s="328"/>
      <c r="CZ73" s="221"/>
      <c r="DA73" s="221"/>
      <c r="DB73" s="221"/>
      <c r="DC73" s="221"/>
      <c r="DD73" s="221"/>
      <c r="DE73" s="221"/>
      <c r="DF73" s="221"/>
      <c r="DG73" s="221"/>
      <c r="DH73" s="221"/>
      <c r="DI73" s="221"/>
      <c r="DJ73" s="221"/>
      <c r="DK73" s="221"/>
      <c r="DL73" s="221"/>
      <c r="DM73" s="221"/>
      <c r="DN73" s="257"/>
      <c r="DO73" s="374"/>
      <c r="DP73" s="886"/>
      <c r="DQ73" s="852"/>
      <c r="DR73" s="852"/>
      <c r="DS73" s="853"/>
      <c r="DT73" s="886"/>
      <c r="DU73" s="852"/>
      <c r="DV73" s="852"/>
      <c r="DW73" s="853"/>
      <c r="DX73" s="854" t="e">
        <f t="shared" si="4"/>
        <v>#DIV/0!</v>
      </c>
      <c r="DY73" s="852"/>
      <c r="DZ73" s="852"/>
      <c r="EA73" s="852"/>
      <c r="EB73" s="368"/>
      <c r="EC73" s="316"/>
      <c r="ED73" s="316"/>
      <c r="EE73" s="369"/>
      <c r="EF73" s="374"/>
      <c r="EG73" s="886"/>
      <c r="EH73" s="852"/>
      <c r="EI73" s="852"/>
      <c r="EJ73" s="853"/>
      <c r="EK73" s="886"/>
      <c r="EL73" s="852"/>
      <c r="EM73" s="852"/>
      <c r="EN73" s="853"/>
      <c r="EO73" s="854" t="e">
        <f t="shared" si="5"/>
        <v>#DIV/0!</v>
      </c>
      <c r="EP73" s="852"/>
      <c r="EQ73" s="852"/>
      <c r="ER73" s="852"/>
      <c r="ES73" s="368"/>
      <c r="ET73" s="316"/>
      <c r="EU73" s="316"/>
      <c r="EV73" s="369"/>
      <c r="EW73" s="374"/>
    </row>
    <row r="74" spans="1:153" s="124" customFormat="1" ht="12.75" customHeight="1" thickBot="1" x14ac:dyDescent="0.25">
      <c r="A74" s="328"/>
      <c r="B74" s="221"/>
      <c r="C74" s="221"/>
      <c r="D74" s="221"/>
      <c r="E74" s="221"/>
      <c r="F74" s="221"/>
      <c r="G74" s="221"/>
      <c r="H74" s="221"/>
      <c r="I74" s="221"/>
      <c r="J74" s="221"/>
      <c r="K74" s="221"/>
      <c r="L74" s="221"/>
      <c r="M74" s="221"/>
      <c r="N74" s="221"/>
      <c r="O74" s="221"/>
      <c r="P74" s="257"/>
      <c r="Q74" s="374"/>
      <c r="R74" s="886"/>
      <c r="S74" s="852"/>
      <c r="T74" s="852"/>
      <c r="U74" s="853"/>
      <c r="V74" s="886"/>
      <c r="W74" s="852"/>
      <c r="X74" s="852"/>
      <c r="Y74" s="853"/>
      <c r="Z74" s="854">
        <f t="shared" si="0"/>
        <v>0</v>
      </c>
      <c r="AA74" s="852"/>
      <c r="AB74" s="852"/>
      <c r="AC74" s="853"/>
      <c r="AD74" s="365"/>
      <c r="AE74" s="317"/>
      <c r="AF74" s="317"/>
      <c r="AG74" s="347"/>
      <c r="AH74" s="374"/>
      <c r="AI74" s="886"/>
      <c r="AJ74" s="852"/>
      <c r="AK74" s="852"/>
      <c r="AL74" s="853"/>
      <c r="AM74" s="886"/>
      <c r="AN74" s="852"/>
      <c r="AO74" s="852"/>
      <c r="AP74" s="853"/>
      <c r="AQ74" s="854">
        <f t="shared" si="1"/>
        <v>0</v>
      </c>
      <c r="AR74" s="852"/>
      <c r="AS74" s="852"/>
      <c r="AT74" s="853"/>
      <c r="AU74" s="365"/>
      <c r="AV74" s="317"/>
      <c r="AW74" s="317"/>
      <c r="AX74" s="347"/>
      <c r="AY74" s="374"/>
      <c r="AZ74" s="328"/>
      <c r="BA74" s="221"/>
      <c r="BB74" s="221"/>
      <c r="BC74" s="221"/>
      <c r="BD74" s="221"/>
      <c r="BE74" s="221"/>
      <c r="BF74" s="221"/>
      <c r="BG74" s="221"/>
      <c r="BH74" s="221"/>
      <c r="BI74" s="221"/>
      <c r="BJ74" s="221"/>
      <c r="BK74" s="221"/>
      <c r="BL74" s="221"/>
      <c r="BM74" s="221"/>
      <c r="BN74" s="221"/>
      <c r="BO74" s="257"/>
      <c r="BP74" s="374"/>
      <c r="BQ74" s="886"/>
      <c r="BR74" s="852"/>
      <c r="BS74" s="852"/>
      <c r="BT74" s="853"/>
      <c r="BU74" s="886"/>
      <c r="BV74" s="852"/>
      <c r="BW74" s="852"/>
      <c r="BX74" s="853"/>
      <c r="BY74" s="854" t="e">
        <f t="shared" si="2"/>
        <v>#DIV/0!</v>
      </c>
      <c r="BZ74" s="852"/>
      <c r="CA74" s="852"/>
      <c r="CB74" s="852"/>
      <c r="CC74" s="368"/>
      <c r="CD74" s="316"/>
      <c r="CE74" s="316"/>
      <c r="CF74" s="369"/>
      <c r="CG74" s="374"/>
      <c r="CH74" s="886"/>
      <c r="CI74" s="852"/>
      <c r="CJ74" s="852"/>
      <c r="CK74" s="853"/>
      <c r="CL74" s="886"/>
      <c r="CM74" s="852"/>
      <c r="CN74" s="852"/>
      <c r="CO74" s="853"/>
      <c r="CP74" s="854" t="e">
        <f t="shared" si="3"/>
        <v>#DIV/0!</v>
      </c>
      <c r="CQ74" s="852"/>
      <c r="CR74" s="852"/>
      <c r="CS74" s="852"/>
      <c r="CT74" s="368"/>
      <c r="CU74" s="316"/>
      <c r="CV74" s="316"/>
      <c r="CW74" s="369"/>
      <c r="CX74" s="374"/>
      <c r="CY74" s="328"/>
      <c r="CZ74" s="221"/>
      <c r="DA74" s="221"/>
      <c r="DB74" s="221"/>
      <c r="DC74" s="221"/>
      <c r="DD74" s="221"/>
      <c r="DE74" s="221"/>
      <c r="DF74" s="221"/>
      <c r="DG74" s="221"/>
      <c r="DH74" s="221"/>
      <c r="DI74" s="221"/>
      <c r="DJ74" s="221"/>
      <c r="DK74" s="221"/>
      <c r="DL74" s="221"/>
      <c r="DM74" s="221"/>
      <c r="DN74" s="257"/>
      <c r="DO74" s="374"/>
      <c r="DP74" s="886"/>
      <c r="DQ74" s="852"/>
      <c r="DR74" s="852"/>
      <c r="DS74" s="853"/>
      <c r="DT74" s="886"/>
      <c r="DU74" s="852"/>
      <c r="DV74" s="852"/>
      <c r="DW74" s="853"/>
      <c r="DX74" s="854" t="e">
        <f t="shared" si="4"/>
        <v>#DIV/0!</v>
      </c>
      <c r="DY74" s="852"/>
      <c r="DZ74" s="852"/>
      <c r="EA74" s="852"/>
      <c r="EB74" s="368"/>
      <c r="EC74" s="316"/>
      <c r="ED74" s="316"/>
      <c r="EE74" s="369"/>
      <c r="EF74" s="374"/>
      <c r="EG74" s="886"/>
      <c r="EH74" s="852"/>
      <c r="EI74" s="852"/>
      <c r="EJ74" s="853"/>
      <c r="EK74" s="886"/>
      <c r="EL74" s="852"/>
      <c r="EM74" s="852"/>
      <c r="EN74" s="853"/>
      <c r="EO74" s="854" t="e">
        <f t="shared" si="5"/>
        <v>#DIV/0!</v>
      </c>
      <c r="EP74" s="852"/>
      <c r="EQ74" s="852"/>
      <c r="ER74" s="852"/>
      <c r="ES74" s="368"/>
      <c r="ET74" s="316"/>
      <c r="EU74" s="316"/>
      <c r="EV74" s="369"/>
      <c r="EW74" s="374"/>
    </row>
    <row r="75" spans="1:153" s="124" customFormat="1" ht="12.75" customHeight="1" thickBot="1" x14ac:dyDescent="0.25">
      <c r="A75" s="328"/>
      <c r="B75" s="221"/>
      <c r="C75" s="221"/>
      <c r="D75" s="221"/>
      <c r="E75" s="221"/>
      <c r="F75" s="221"/>
      <c r="G75" s="221"/>
      <c r="H75" s="221"/>
      <c r="I75" s="221"/>
      <c r="J75" s="221"/>
      <c r="K75" s="221"/>
      <c r="L75" s="221"/>
      <c r="M75" s="221"/>
      <c r="N75" s="221"/>
      <c r="O75" s="221"/>
      <c r="P75" s="257"/>
      <c r="Q75" s="374"/>
      <c r="R75" s="886"/>
      <c r="S75" s="852"/>
      <c r="T75" s="852"/>
      <c r="U75" s="853"/>
      <c r="V75" s="886"/>
      <c r="W75" s="852"/>
      <c r="X75" s="852"/>
      <c r="Y75" s="853"/>
      <c r="Z75" s="854">
        <f t="shared" si="0"/>
        <v>0</v>
      </c>
      <c r="AA75" s="852"/>
      <c r="AB75" s="852"/>
      <c r="AC75" s="853"/>
      <c r="AD75" s="365"/>
      <c r="AE75" s="317"/>
      <c r="AF75" s="317"/>
      <c r="AG75" s="347"/>
      <c r="AH75" s="374"/>
      <c r="AI75" s="886"/>
      <c r="AJ75" s="852"/>
      <c r="AK75" s="852"/>
      <c r="AL75" s="853"/>
      <c r="AM75" s="886"/>
      <c r="AN75" s="852"/>
      <c r="AO75" s="852"/>
      <c r="AP75" s="853"/>
      <c r="AQ75" s="854">
        <f t="shared" si="1"/>
        <v>0</v>
      </c>
      <c r="AR75" s="852"/>
      <c r="AS75" s="852"/>
      <c r="AT75" s="853"/>
      <c r="AU75" s="365"/>
      <c r="AV75" s="317"/>
      <c r="AW75" s="317"/>
      <c r="AX75" s="347"/>
      <c r="AY75" s="374"/>
      <c r="AZ75" s="328"/>
      <c r="BA75" s="221"/>
      <c r="BB75" s="221"/>
      <c r="BC75" s="221"/>
      <c r="BD75" s="221"/>
      <c r="BE75" s="221"/>
      <c r="BF75" s="221"/>
      <c r="BG75" s="221"/>
      <c r="BH75" s="221"/>
      <c r="BI75" s="221"/>
      <c r="BJ75" s="221"/>
      <c r="BK75" s="221"/>
      <c r="BL75" s="221"/>
      <c r="BM75" s="221"/>
      <c r="BN75" s="221"/>
      <c r="BO75" s="257"/>
      <c r="BP75" s="374"/>
      <c r="BQ75" s="886"/>
      <c r="BR75" s="852"/>
      <c r="BS75" s="852"/>
      <c r="BT75" s="853"/>
      <c r="BU75" s="886"/>
      <c r="BV75" s="852"/>
      <c r="BW75" s="852"/>
      <c r="BX75" s="853"/>
      <c r="BY75" s="854" t="e">
        <f t="shared" si="2"/>
        <v>#DIV/0!</v>
      </c>
      <c r="BZ75" s="852"/>
      <c r="CA75" s="852"/>
      <c r="CB75" s="852"/>
      <c r="CC75" s="368"/>
      <c r="CD75" s="316"/>
      <c r="CE75" s="316"/>
      <c r="CF75" s="369"/>
      <c r="CG75" s="374"/>
      <c r="CH75" s="886"/>
      <c r="CI75" s="852"/>
      <c r="CJ75" s="852"/>
      <c r="CK75" s="853"/>
      <c r="CL75" s="886"/>
      <c r="CM75" s="852"/>
      <c r="CN75" s="852"/>
      <c r="CO75" s="853"/>
      <c r="CP75" s="854" t="e">
        <f t="shared" si="3"/>
        <v>#DIV/0!</v>
      </c>
      <c r="CQ75" s="852"/>
      <c r="CR75" s="852"/>
      <c r="CS75" s="852"/>
      <c r="CT75" s="368"/>
      <c r="CU75" s="316"/>
      <c r="CV75" s="316"/>
      <c r="CW75" s="369"/>
      <c r="CX75" s="374"/>
      <c r="CY75" s="328"/>
      <c r="CZ75" s="221"/>
      <c r="DA75" s="221"/>
      <c r="DB75" s="221"/>
      <c r="DC75" s="221"/>
      <c r="DD75" s="221"/>
      <c r="DE75" s="221"/>
      <c r="DF75" s="221"/>
      <c r="DG75" s="221"/>
      <c r="DH75" s="221"/>
      <c r="DI75" s="221"/>
      <c r="DJ75" s="221"/>
      <c r="DK75" s="221"/>
      <c r="DL75" s="221"/>
      <c r="DM75" s="221"/>
      <c r="DN75" s="257"/>
      <c r="DO75" s="374"/>
      <c r="DP75" s="886"/>
      <c r="DQ75" s="852"/>
      <c r="DR75" s="852"/>
      <c r="DS75" s="853"/>
      <c r="DT75" s="886"/>
      <c r="DU75" s="852"/>
      <c r="DV75" s="852"/>
      <c r="DW75" s="853"/>
      <c r="DX75" s="854" t="e">
        <f t="shared" si="4"/>
        <v>#DIV/0!</v>
      </c>
      <c r="DY75" s="852"/>
      <c r="DZ75" s="852"/>
      <c r="EA75" s="852"/>
      <c r="EB75" s="368"/>
      <c r="EC75" s="316"/>
      <c r="ED75" s="316"/>
      <c r="EE75" s="369"/>
      <c r="EF75" s="374"/>
      <c r="EG75" s="886"/>
      <c r="EH75" s="852"/>
      <c r="EI75" s="852"/>
      <c r="EJ75" s="853"/>
      <c r="EK75" s="886"/>
      <c r="EL75" s="852"/>
      <c r="EM75" s="852"/>
      <c r="EN75" s="853"/>
      <c r="EO75" s="854" t="e">
        <f t="shared" si="5"/>
        <v>#DIV/0!</v>
      </c>
      <c r="EP75" s="852"/>
      <c r="EQ75" s="852"/>
      <c r="ER75" s="852"/>
      <c r="ES75" s="368"/>
      <c r="ET75" s="316"/>
      <c r="EU75" s="316"/>
      <c r="EV75" s="369"/>
      <c r="EW75" s="374"/>
    </row>
    <row r="76" spans="1:153" s="124" customFormat="1" ht="12.75" customHeight="1" thickBot="1" x14ac:dyDescent="0.25">
      <c r="A76" s="328"/>
      <c r="B76" s="221"/>
      <c r="C76" s="221"/>
      <c r="D76" s="221"/>
      <c r="E76" s="221"/>
      <c r="F76" s="221"/>
      <c r="G76" s="221"/>
      <c r="H76" s="221"/>
      <c r="I76" s="221"/>
      <c r="J76" s="221"/>
      <c r="K76" s="221"/>
      <c r="L76" s="221"/>
      <c r="M76" s="221"/>
      <c r="N76" s="221"/>
      <c r="O76" s="221"/>
      <c r="P76" s="257"/>
      <c r="Q76" s="374"/>
      <c r="R76" s="886"/>
      <c r="S76" s="852"/>
      <c r="T76" s="852"/>
      <c r="U76" s="853"/>
      <c r="V76" s="886"/>
      <c r="W76" s="852"/>
      <c r="X76" s="852"/>
      <c r="Y76" s="853"/>
      <c r="Z76" s="854">
        <f t="shared" si="0"/>
        <v>0</v>
      </c>
      <c r="AA76" s="852"/>
      <c r="AB76" s="852"/>
      <c r="AC76" s="853"/>
      <c r="AD76" s="365"/>
      <c r="AE76" s="317"/>
      <c r="AF76" s="317"/>
      <c r="AG76" s="347"/>
      <c r="AH76" s="374"/>
      <c r="AI76" s="886"/>
      <c r="AJ76" s="852"/>
      <c r="AK76" s="852"/>
      <c r="AL76" s="853"/>
      <c r="AM76" s="886"/>
      <c r="AN76" s="852"/>
      <c r="AO76" s="852"/>
      <c r="AP76" s="853"/>
      <c r="AQ76" s="854">
        <f t="shared" si="1"/>
        <v>0</v>
      </c>
      <c r="AR76" s="852"/>
      <c r="AS76" s="852"/>
      <c r="AT76" s="853"/>
      <c r="AU76" s="365"/>
      <c r="AV76" s="317"/>
      <c r="AW76" s="317"/>
      <c r="AX76" s="347"/>
      <c r="AY76" s="374"/>
      <c r="AZ76" s="328"/>
      <c r="BA76" s="221"/>
      <c r="BB76" s="221"/>
      <c r="BC76" s="221"/>
      <c r="BD76" s="221"/>
      <c r="BE76" s="221"/>
      <c r="BF76" s="221"/>
      <c r="BG76" s="221"/>
      <c r="BH76" s="221"/>
      <c r="BI76" s="221"/>
      <c r="BJ76" s="221"/>
      <c r="BK76" s="221"/>
      <c r="BL76" s="221"/>
      <c r="BM76" s="221"/>
      <c r="BN76" s="221"/>
      <c r="BO76" s="257"/>
      <c r="BP76" s="374"/>
      <c r="BQ76" s="886"/>
      <c r="BR76" s="852"/>
      <c r="BS76" s="852"/>
      <c r="BT76" s="853"/>
      <c r="BU76" s="886"/>
      <c r="BV76" s="852"/>
      <c r="BW76" s="852"/>
      <c r="BX76" s="853"/>
      <c r="BY76" s="854" t="e">
        <f t="shared" si="2"/>
        <v>#DIV/0!</v>
      </c>
      <c r="BZ76" s="852"/>
      <c r="CA76" s="852"/>
      <c r="CB76" s="852"/>
      <c r="CC76" s="368"/>
      <c r="CD76" s="316"/>
      <c r="CE76" s="316"/>
      <c r="CF76" s="369"/>
      <c r="CG76" s="374"/>
      <c r="CH76" s="886"/>
      <c r="CI76" s="852"/>
      <c r="CJ76" s="852"/>
      <c r="CK76" s="853"/>
      <c r="CL76" s="886"/>
      <c r="CM76" s="852"/>
      <c r="CN76" s="852"/>
      <c r="CO76" s="853"/>
      <c r="CP76" s="854" t="e">
        <f t="shared" si="3"/>
        <v>#DIV/0!</v>
      </c>
      <c r="CQ76" s="852"/>
      <c r="CR76" s="852"/>
      <c r="CS76" s="852"/>
      <c r="CT76" s="368"/>
      <c r="CU76" s="316"/>
      <c r="CV76" s="316"/>
      <c r="CW76" s="369"/>
      <c r="CX76" s="374"/>
      <c r="CY76" s="328"/>
      <c r="CZ76" s="221"/>
      <c r="DA76" s="221"/>
      <c r="DB76" s="221"/>
      <c r="DC76" s="221"/>
      <c r="DD76" s="221"/>
      <c r="DE76" s="221"/>
      <c r="DF76" s="221"/>
      <c r="DG76" s="221"/>
      <c r="DH76" s="221"/>
      <c r="DI76" s="221"/>
      <c r="DJ76" s="221"/>
      <c r="DK76" s="221"/>
      <c r="DL76" s="221"/>
      <c r="DM76" s="221"/>
      <c r="DN76" s="257"/>
      <c r="DO76" s="374"/>
      <c r="DP76" s="886"/>
      <c r="DQ76" s="852"/>
      <c r="DR76" s="852"/>
      <c r="DS76" s="853"/>
      <c r="DT76" s="886"/>
      <c r="DU76" s="852"/>
      <c r="DV76" s="852"/>
      <c r="DW76" s="853"/>
      <c r="DX76" s="854" t="e">
        <f t="shared" si="4"/>
        <v>#DIV/0!</v>
      </c>
      <c r="DY76" s="852"/>
      <c r="DZ76" s="852"/>
      <c r="EA76" s="852"/>
      <c r="EB76" s="368"/>
      <c r="EC76" s="316"/>
      <c r="ED76" s="316"/>
      <c r="EE76" s="369"/>
      <c r="EF76" s="374"/>
      <c r="EG76" s="886"/>
      <c r="EH76" s="852"/>
      <c r="EI76" s="852"/>
      <c r="EJ76" s="853"/>
      <c r="EK76" s="886"/>
      <c r="EL76" s="852"/>
      <c r="EM76" s="852"/>
      <c r="EN76" s="853"/>
      <c r="EO76" s="854" t="e">
        <f t="shared" si="5"/>
        <v>#DIV/0!</v>
      </c>
      <c r="EP76" s="852"/>
      <c r="EQ76" s="852"/>
      <c r="ER76" s="852"/>
      <c r="ES76" s="368"/>
      <c r="ET76" s="316"/>
      <c r="EU76" s="316"/>
      <c r="EV76" s="369"/>
      <c r="EW76" s="374"/>
    </row>
    <row r="77" spans="1:153" s="124" customFormat="1" ht="12.75" customHeight="1" thickBot="1" x14ac:dyDescent="0.25">
      <c r="A77" s="328"/>
      <c r="B77" s="221"/>
      <c r="C77" s="221"/>
      <c r="D77" s="221"/>
      <c r="E77" s="221"/>
      <c r="F77" s="221"/>
      <c r="G77" s="221"/>
      <c r="H77" s="221"/>
      <c r="I77" s="221"/>
      <c r="J77" s="221"/>
      <c r="K77" s="221"/>
      <c r="L77" s="221"/>
      <c r="M77" s="221"/>
      <c r="N77" s="221"/>
      <c r="O77" s="221"/>
      <c r="P77" s="257"/>
      <c r="Q77" s="374"/>
      <c r="R77" s="886"/>
      <c r="S77" s="852"/>
      <c r="T77" s="852"/>
      <c r="U77" s="853"/>
      <c r="V77" s="886"/>
      <c r="W77" s="852"/>
      <c r="X77" s="852"/>
      <c r="Y77" s="853"/>
      <c r="Z77" s="854">
        <f t="shared" si="0"/>
        <v>0</v>
      </c>
      <c r="AA77" s="852"/>
      <c r="AB77" s="852"/>
      <c r="AC77" s="853"/>
      <c r="AD77" s="365"/>
      <c r="AE77" s="317"/>
      <c r="AF77" s="317"/>
      <c r="AG77" s="347"/>
      <c r="AH77" s="374"/>
      <c r="AI77" s="886"/>
      <c r="AJ77" s="852"/>
      <c r="AK77" s="852"/>
      <c r="AL77" s="853"/>
      <c r="AM77" s="886"/>
      <c r="AN77" s="852"/>
      <c r="AO77" s="852"/>
      <c r="AP77" s="853"/>
      <c r="AQ77" s="854">
        <f t="shared" si="1"/>
        <v>0</v>
      </c>
      <c r="AR77" s="852"/>
      <c r="AS77" s="852"/>
      <c r="AT77" s="853"/>
      <c r="AU77" s="365"/>
      <c r="AV77" s="317"/>
      <c r="AW77" s="317"/>
      <c r="AX77" s="347"/>
      <c r="AY77" s="374"/>
      <c r="AZ77" s="328"/>
      <c r="BA77" s="221"/>
      <c r="BB77" s="221"/>
      <c r="BC77" s="221"/>
      <c r="BD77" s="221"/>
      <c r="BE77" s="221"/>
      <c r="BF77" s="221"/>
      <c r="BG77" s="221"/>
      <c r="BH77" s="221"/>
      <c r="BI77" s="221"/>
      <c r="BJ77" s="221"/>
      <c r="BK77" s="221"/>
      <c r="BL77" s="221"/>
      <c r="BM77" s="221"/>
      <c r="BN77" s="221"/>
      <c r="BO77" s="257"/>
      <c r="BP77" s="374"/>
      <c r="BQ77" s="886"/>
      <c r="BR77" s="852"/>
      <c r="BS77" s="852"/>
      <c r="BT77" s="853"/>
      <c r="BU77" s="886"/>
      <c r="BV77" s="852"/>
      <c r="BW77" s="852"/>
      <c r="BX77" s="853"/>
      <c r="BY77" s="854" t="e">
        <f t="shared" si="2"/>
        <v>#DIV/0!</v>
      </c>
      <c r="BZ77" s="852"/>
      <c r="CA77" s="852"/>
      <c r="CB77" s="852"/>
      <c r="CC77" s="368"/>
      <c r="CD77" s="316"/>
      <c r="CE77" s="316"/>
      <c r="CF77" s="369"/>
      <c r="CG77" s="374"/>
      <c r="CH77" s="886"/>
      <c r="CI77" s="852"/>
      <c r="CJ77" s="852"/>
      <c r="CK77" s="853"/>
      <c r="CL77" s="886"/>
      <c r="CM77" s="852"/>
      <c r="CN77" s="852"/>
      <c r="CO77" s="853"/>
      <c r="CP77" s="854" t="e">
        <f t="shared" si="3"/>
        <v>#DIV/0!</v>
      </c>
      <c r="CQ77" s="852"/>
      <c r="CR77" s="852"/>
      <c r="CS77" s="852"/>
      <c r="CT77" s="368"/>
      <c r="CU77" s="316"/>
      <c r="CV77" s="316"/>
      <c r="CW77" s="369"/>
      <c r="CX77" s="374"/>
      <c r="CY77" s="328"/>
      <c r="CZ77" s="221"/>
      <c r="DA77" s="221"/>
      <c r="DB77" s="221"/>
      <c r="DC77" s="221"/>
      <c r="DD77" s="221"/>
      <c r="DE77" s="221"/>
      <c r="DF77" s="221"/>
      <c r="DG77" s="221"/>
      <c r="DH77" s="221"/>
      <c r="DI77" s="221"/>
      <c r="DJ77" s="221"/>
      <c r="DK77" s="221"/>
      <c r="DL77" s="221"/>
      <c r="DM77" s="221"/>
      <c r="DN77" s="257"/>
      <c r="DO77" s="374"/>
      <c r="DP77" s="886"/>
      <c r="DQ77" s="852"/>
      <c r="DR77" s="852"/>
      <c r="DS77" s="853"/>
      <c r="DT77" s="886"/>
      <c r="DU77" s="852"/>
      <c r="DV77" s="852"/>
      <c r="DW77" s="853"/>
      <c r="DX77" s="854" t="e">
        <f t="shared" si="4"/>
        <v>#DIV/0!</v>
      </c>
      <c r="DY77" s="852"/>
      <c r="DZ77" s="852"/>
      <c r="EA77" s="852"/>
      <c r="EB77" s="368"/>
      <c r="EC77" s="316"/>
      <c r="ED77" s="316"/>
      <c r="EE77" s="369"/>
      <c r="EF77" s="374"/>
      <c r="EG77" s="886"/>
      <c r="EH77" s="852"/>
      <c r="EI77" s="852"/>
      <c r="EJ77" s="853"/>
      <c r="EK77" s="886"/>
      <c r="EL77" s="852"/>
      <c r="EM77" s="852"/>
      <c r="EN77" s="853"/>
      <c r="EO77" s="854" t="e">
        <f t="shared" si="5"/>
        <v>#DIV/0!</v>
      </c>
      <c r="EP77" s="852"/>
      <c r="EQ77" s="852"/>
      <c r="ER77" s="852"/>
      <c r="ES77" s="368"/>
      <c r="ET77" s="316"/>
      <c r="EU77" s="316"/>
      <c r="EV77" s="369"/>
      <c r="EW77" s="374"/>
    </row>
    <row r="78" spans="1:153" s="124" customFormat="1" ht="12.75" customHeight="1" thickBot="1" x14ac:dyDescent="0.25">
      <c r="A78" s="328"/>
      <c r="B78" s="221"/>
      <c r="C78" s="221"/>
      <c r="D78" s="221"/>
      <c r="E78" s="221"/>
      <c r="F78" s="221"/>
      <c r="G78" s="221"/>
      <c r="H78" s="221"/>
      <c r="I78" s="221"/>
      <c r="J78" s="221"/>
      <c r="K78" s="221"/>
      <c r="L78" s="221"/>
      <c r="M78" s="221"/>
      <c r="N78" s="221"/>
      <c r="O78" s="221"/>
      <c r="P78" s="257"/>
      <c r="Q78" s="374"/>
      <c r="R78" s="886"/>
      <c r="S78" s="852"/>
      <c r="T78" s="852"/>
      <c r="U78" s="853"/>
      <c r="V78" s="886"/>
      <c r="W78" s="852"/>
      <c r="X78" s="852"/>
      <c r="Y78" s="853"/>
      <c r="Z78" s="854">
        <f t="shared" si="0"/>
        <v>0</v>
      </c>
      <c r="AA78" s="852"/>
      <c r="AB78" s="852"/>
      <c r="AC78" s="853"/>
      <c r="AD78" s="365"/>
      <c r="AE78" s="317"/>
      <c r="AF78" s="317"/>
      <c r="AG78" s="347"/>
      <c r="AH78" s="374"/>
      <c r="AI78" s="886"/>
      <c r="AJ78" s="852"/>
      <c r="AK78" s="852"/>
      <c r="AL78" s="853"/>
      <c r="AM78" s="886"/>
      <c r="AN78" s="852"/>
      <c r="AO78" s="852"/>
      <c r="AP78" s="853"/>
      <c r="AQ78" s="854">
        <f t="shared" si="1"/>
        <v>0</v>
      </c>
      <c r="AR78" s="852"/>
      <c r="AS78" s="852"/>
      <c r="AT78" s="853"/>
      <c r="AU78" s="365"/>
      <c r="AV78" s="317"/>
      <c r="AW78" s="317"/>
      <c r="AX78" s="347"/>
      <c r="AY78" s="374"/>
      <c r="AZ78" s="328"/>
      <c r="BA78" s="221"/>
      <c r="BB78" s="221"/>
      <c r="BC78" s="221"/>
      <c r="BD78" s="221"/>
      <c r="BE78" s="221"/>
      <c r="BF78" s="221"/>
      <c r="BG78" s="221"/>
      <c r="BH78" s="221"/>
      <c r="BI78" s="221"/>
      <c r="BJ78" s="221"/>
      <c r="BK78" s="221"/>
      <c r="BL78" s="221"/>
      <c r="BM78" s="221"/>
      <c r="BN78" s="221"/>
      <c r="BO78" s="257"/>
      <c r="BP78" s="374"/>
      <c r="BQ78" s="886"/>
      <c r="BR78" s="852"/>
      <c r="BS78" s="852"/>
      <c r="BT78" s="853"/>
      <c r="BU78" s="886"/>
      <c r="BV78" s="852"/>
      <c r="BW78" s="852"/>
      <c r="BX78" s="853"/>
      <c r="BY78" s="854" t="e">
        <f t="shared" si="2"/>
        <v>#DIV/0!</v>
      </c>
      <c r="BZ78" s="852"/>
      <c r="CA78" s="852"/>
      <c r="CB78" s="852"/>
      <c r="CC78" s="368"/>
      <c r="CD78" s="316"/>
      <c r="CE78" s="316"/>
      <c r="CF78" s="369"/>
      <c r="CG78" s="374"/>
      <c r="CH78" s="886"/>
      <c r="CI78" s="852"/>
      <c r="CJ78" s="852"/>
      <c r="CK78" s="853"/>
      <c r="CL78" s="886"/>
      <c r="CM78" s="852"/>
      <c r="CN78" s="852"/>
      <c r="CO78" s="853"/>
      <c r="CP78" s="854" t="e">
        <f t="shared" si="3"/>
        <v>#DIV/0!</v>
      </c>
      <c r="CQ78" s="852"/>
      <c r="CR78" s="852"/>
      <c r="CS78" s="852"/>
      <c r="CT78" s="368"/>
      <c r="CU78" s="316"/>
      <c r="CV78" s="316"/>
      <c r="CW78" s="369"/>
      <c r="CX78" s="374"/>
      <c r="CY78" s="328"/>
      <c r="CZ78" s="221"/>
      <c r="DA78" s="221"/>
      <c r="DB78" s="221"/>
      <c r="DC78" s="221"/>
      <c r="DD78" s="221"/>
      <c r="DE78" s="221"/>
      <c r="DF78" s="221"/>
      <c r="DG78" s="221"/>
      <c r="DH78" s="221"/>
      <c r="DI78" s="221"/>
      <c r="DJ78" s="221"/>
      <c r="DK78" s="221"/>
      <c r="DL78" s="221"/>
      <c r="DM78" s="221"/>
      <c r="DN78" s="257"/>
      <c r="DO78" s="374"/>
      <c r="DP78" s="886"/>
      <c r="DQ78" s="852"/>
      <c r="DR78" s="852"/>
      <c r="DS78" s="853"/>
      <c r="DT78" s="886"/>
      <c r="DU78" s="852"/>
      <c r="DV78" s="852"/>
      <c r="DW78" s="853"/>
      <c r="DX78" s="854" t="e">
        <f t="shared" si="4"/>
        <v>#DIV/0!</v>
      </c>
      <c r="DY78" s="852"/>
      <c r="DZ78" s="852"/>
      <c r="EA78" s="852"/>
      <c r="EB78" s="368"/>
      <c r="EC78" s="316"/>
      <c r="ED78" s="316"/>
      <c r="EE78" s="369"/>
      <c r="EF78" s="374"/>
      <c r="EG78" s="886"/>
      <c r="EH78" s="852"/>
      <c r="EI78" s="852"/>
      <c r="EJ78" s="853"/>
      <c r="EK78" s="886"/>
      <c r="EL78" s="852"/>
      <c r="EM78" s="852"/>
      <c r="EN78" s="853"/>
      <c r="EO78" s="854" t="e">
        <f t="shared" si="5"/>
        <v>#DIV/0!</v>
      </c>
      <c r="EP78" s="852"/>
      <c r="EQ78" s="852"/>
      <c r="ER78" s="852"/>
      <c r="ES78" s="368"/>
      <c r="ET78" s="316"/>
      <c r="EU78" s="316"/>
      <c r="EV78" s="369"/>
      <c r="EW78" s="374"/>
    </row>
    <row r="79" spans="1:153" s="124" customFormat="1" ht="12.75" customHeight="1" thickBot="1" x14ac:dyDescent="0.25">
      <c r="A79" s="328"/>
      <c r="B79" s="221"/>
      <c r="C79" s="221"/>
      <c r="D79" s="221"/>
      <c r="E79" s="221"/>
      <c r="F79" s="221"/>
      <c r="G79" s="221"/>
      <c r="H79" s="221"/>
      <c r="I79" s="221"/>
      <c r="J79" s="221"/>
      <c r="K79" s="221"/>
      <c r="L79" s="221"/>
      <c r="M79" s="221"/>
      <c r="N79" s="221"/>
      <c r="O79" s="221"/>
      <c r="P79" s="257"/>
      <c r="Q79" s="374"/>
      <c r="R79" s="886"/>
      <c r="S79" s="852"/>
      <c r="T79" s="852"/>
      <c r="U79" s="853"/>
      <c r="V79" s="886"/>
      <c r="W79" s="852"/>
      <c r="X79" s="852"/>
      <c r="Y79" s="853"/>
      <c r="Z79" s="854">
        <f t="shared" si="0"/>
        <v>0</v>
      </c>
      <c r="AA79" s="852"/>
      <c r="AB79" s="852"/>
      <c r="AC79" s="853"/>
      <c r="AD79" s="365"/>
      <c r="AE79" s="317"/>
      <c r="AF79" s="317"/>
      <c r="AG79" s="347"/>
      <c r="AH79" s="374"/>
      <c r="AI79" s="886"/>
      <c r="AJ79" s="852"/>
      <c r="AK79" s="852"/>
      <c r="AL79" s="853"/>
      <c r="AM79" s="886"/>
      <c r="AN79" s="852"/>
      <c r="AO79" s="852"/>
      <c r="AP79" s="853"/>
      <c r="AQ79" s="854">
        <f t="shared" si="1"/>
        <v>0</v>
      </c>
      <c r="AR79" s="852"/>
      <c r="AS79" s="852"/>
      <c r="AT79" s="853"/>
      <c r="AU79" s="365"/>
      <c r="AV79" s="317"/>
      <c r="AW79" s="317"/>
      <c r="AX79" s="347"/>
      <c r="AY79" s="374"/>
      <c r="AZ79" s="328"/>
      <c r="BA79" s="221"/>
      <c r="BB79" s="221"/>
      <c r="BC79" s="221"/>
      <c r="BD79" s="221"/>
      <c r="BE79" s="221"/>
      <c r="BF79" s="221"/>
      <c r="BG79" s="221"/>
      <c r="BH79" s="221"/>
      <c r="BI79" s="221"/>
      <c r="BJ79" s="221"/>
      <c r="BK79" s="221"/>
      <c r="BL79" s="221"/>
      <c r="BM79" s="221"/>
      <c r="BN79" s="221"/>
      <c r="BO79" s="257"/>
      <c r="BP79" s="374"/>
      <c r="BQ79" s="886"/>
      <c r="BR79" s="852"/>
      <c r="BS79" s="852"/>
      <c r="BT79" s="853"/>
      <c r="BU79" s="886"/>
      <c r="BV79" s="852"/>
      <c r="BW79" s="852"/>
      <c r="BX79" s="853"/>
      <c r="BY79" s="854" t="e">
        <f t="shared" si="2"/>
        <v>#DIV/0!</v>
      </c>
      <c r="BZ79" s="852"/>
      <c r="CA79" s="852"/>
      <c r="CB79" s="852"/>
      <c r="CC79" s="368"/>
      <c r="CD79" s="316"/>
      <c r="CE79" s="316"/>
      <c r="CF79" s="369"/>
      <c r="CG79" s="374"/>
      <c r="CH79" s="886"/>
      <c r="CI79" s="852"/>
      <c r="CJ79" s="852"/>
      <c r="CK79" s="853"/>
      <c r="CL79" s="886"/>
      <c r="CM79" s="852"/>
      <c r="CN79" s="852"/>
      <c r="CO79" s="853"/>
      <c r="CP79" s="854" t="e">
        <f t="shared" si="3"/>
        <v>#DIV/0!</v>
      </c>
      <c r="CQ79" s="852"/>
      <c r="CR79" s="852"/>
      <c r="CS79" s="852"/>
      <c r="CT79" s="368"/>
      <c r="CU79" s="316"/>
      <c r="CV79" s="316"/>
      <c r="CW79" s="369"/>
      <c r="CX79" s="374"/>
      <c r="CY79" s="328"/>
      <c r="CZ79" s="221"/>
      <c r="DA79" s="221"/>
      <c r="DB79" s="221"/>
      <c r="DC79" s="221"/>
      <c r="DD79" s="221"/>
      <c r="DE79" s="221"/>
      <c r="DF79" s="221"/>
      <c r="DG79" s="221"/>
      <c r="DH79" s="221"/>
      <c r="DI79" s="221"/>
      <c r="DJ79" s="221"/>
      <c r="DK79" s="221"/>
      <c r="DL79" s="221"/>
      <c r="DM79" s="221"/>
      <c r="DN79" s="257"/>
      <c r="DO79" s="374"/>
      <c r="DP79" s="886"/>
      <c r="DQ79" s="852"/>
      <c r="DR79" s="852"/>
      <c r="DS79" s="853"/>
      <c r="DT79" s="886"/>
      <c r="DU79" s="852"/>
      <c r="DV79" s="852"/>
      <c r="DW79" s="853"/>
      <c r="DX79" s="854" t="e">
        <f t="shared" si="4"/>
        <v>#DIV/0!</v>
      </c>
      <c r="DY79" s="852"/>
      <c r="DZ79" s="852"/>
      <c r="EA79" s="852"/>
      <c r="EB79" s="368"/>
      <c r="EC79" s="316"/>
      <c r="ED79" s="316"/>
      <c r="EE79" s="369"/>
      <c r="EF79" s="374"/>
      <c r="EG79" s="886"/>
      <c r="EH79" s="852"/>
      <c r="EI79" s="852"/>
      <c r="EJ79" s="853"/>
      <c r="EK79" s="886"/>
      <c r="EL79" s="852"/>
      <c r="EM79" s="852"/>
      <c r="EN79" s="853"/>
      <c r="EO79" s="854" t="e">
        <f t="shared" si="5"/>
        <v>#DIV/0!</v>
      </c>
      <c r="EP79" s="852"/>
      <c r="EQ79" s="852"/>
      <c r="ER79" s="852"/>
      <c r="ES79" s="368"/>
      <c r="ET79" s="316"/>
      <c r="EU79" s="316"/>
      <c r="EV79" s="369"/>
      <c r="EW79" s="374"/>
    </row>
    <row r="80" spans="1:153" s="124" customFormat="1" ht="12.75" customHeight="1" thickBot="1" x14ac:dyDescent="0.25">
      <c r="A80" s="328"/>
      <c r="B80" s="221"/>
      <c r="C80" s="221"/>
      <c r="D80" s="221"/>
      <c r="E80" s="221"/>
      <c r="F80" s="221"/>
      <c r="G80" s="221"/>
      <c r="H80" s="221"/>
      <c r="I80" s="221"/>
      <c r="J80" s="221"/>
      <c r="K80" s="221"/>
      <c r="L80" s="221"/>
      <c r="M80" s="221"/>
      <c r="N80" s="221"/>
      <c r="O80" s="221"/>
      <c r="P80" s="257"/>
      <c r="Q80" s="374"/>
      <c r="R80" s="886"/>
      <c r="S80" s="852"/>
      <c r="T80" s="852"/>
      <c r="U80" s="853"/>
      <c r="V80" s="886"/>
      <c r="W80" s="852"/>
      <c r="X80" s="852"/>
      <c r="Y80" s="853"/>
      <c r="Z80" s="854">
        <f t="shared" si="0"/>
        <v>0</v>
      </c>
      <c r="AA80" s="852"/>
      <c r="AB80" s="852"/>
      <c r="AC80" s="853"/>
      <c r="AD80" s="365"/>
      <c r="AE80" s="317"/>
      <c r="AF80" s="317"/>
      <c r="AG80" s="347"/>
      <c r="AH80" s="374"/>
      <c r="AI80" s="886"/>
      <c r="AJ80" s="852"/>
      <c r="AK80" s="852"/>
      <c r="AL80" s="853"/>
      <c r="AM80" s="886"/>
      <c r="AN80" s="852"/>
      <c r="AO80" s="852"/>
      <c r="AP80" s="853"/>
      <c r="AQ80" s="854">
        <f t="shared" si="1"/>
        <v>0</v>
      </c>
      <c r="AR80" s="852"/>
      <c r="AS80" s="852"/>
      <c r="AT80" s="853"/>
      <c r="AU80" s="365"/>
      <c r="AV80" s="317"/>
      <c r="AW80" s="317"/>
      <c r="AX80" s="347"/>
      <c r="AY80" s="374"/>
      <c r="AZ80" s="328"/>
      <c r="BA80" s="221"/>
      <c r="BB80" s="221"/>
      <c r="BC80" s="221"/>
      <c r="BD80" s="221"/>
      <c r="BE80" s="221"/>
      <c r="BF80" s="221"/>
      <c r="BG80" s="221"/>
      <c r="BH80" s="221"/>
      <c r="BI80" s="221"/>
      <c r="BJ80" s="221"/>
      <c r="BK80" s="221"/>
      <c r="BL80" s="221"/>
      <c r="BM80" s="221"/>
      <c r="BN80" s="221"/>
      <c r="BO80" s="257"/>
      <c r="BP80" s="374"/>
      <c r="BQ80" s="886"/>
      <c r="BR80" s="852"/>
      <c r="BS80" s="852"/>
      <c r="BT80" s="853"/>
      <c r="BU80" s="886"/>
      <c r="BV80" s="852"/>
      <c r="BW80" s="852"/>
      <c r="BX80" s="853"/>
      <c r="BY80" s="854" t="e">
        <f t="shared" si="2"/>
        <v>#DIV/0!</v>
      </c>
      <c r="BZ80" s="852"/>
      <c r="CA80" s="852"/>
      <c r="CB80" s="852"/>
      <c r="CC80" s="368"/>
      <c r="CD80" s="316"/>
      <c r="CE80" s="316"/>
      <c r="CF80" s="369"/>
      <c r="CG80" s="374"/>
      <c r="CH80" s="886"/>
      <c r="CI80" s="852"/>
      <c r="CJ80" s="852"/>
      <c r="CK80" s="853"/>
      <c r="CL80" s="886"/>
      <c r="CM80" s="852"/>
      <c r="CN80" s="852"/>
      <c r="CO80" s="853"/>
      <c r="CP80" s="854" t="e">
        <f t="shared" si="3"/>
        <v>#DIV/0!</v>
      </c>
      <c r="CQ80" s="852"/>
      <c r="CR80" s="852"/>
      <c r="CS80" s="852"/>
      <c r="CT80" s="368"/>
      <c r="CU80" s="316"/>
      <c r="CV80" s="316"/>
      <c r="CW80" s="369"/>
      <c r="CX80" s="374"/>
      <c r="CY80" s="328"/>
      <c r="CZ80" s="221"/>
      <c r="DA80" s="221"/>
      <c r="DB80" s="221"/>
      <c r="DC80" s="221"/>
      <c r="DD80" s="221"/>
      <c r="DE80" s="221"/>
      <c r="DF80" s="221"/>
      <c r="DG80" s="221"/>
      <c r="DH80" s="221"/>
      <c r="DI80" s="221"/>
      <c r="DJ80" s="221"/>
      <c r="DK80" s="221"/>
      <c r="DL80" s="221"/>
      <c r="DM80" s="221"/>
      <c r="DN80" s="257"/>
      <c r="DO80" s="374"/>
      <c r="DP80" s="886"/>
      <c r="DQ80" s="852"/>
      <c r="DR80" s="852"/>
      <c r="DS80" s="853"/>
      <c r="DT80" s="886"/>
      <c r="DU80" s="852"/>
      <c r="DV80" s="852"/>
      <c r="DW80" s="853"/>
      <c r="DX80" s="854" t="e">
        <f t="shared" si="4"/>
        <v>#DIV/0!</v>
      </c>
      <c r="DY80" s="852"/>
      <c r="DZ80" s="852"/>
      <c r="EA80" s="852"/>
      <c r="EB80" s="368"/>
      <c r="EC80" s="316"/>
      <c r="ED80" s="316"/>
      <c r="EE80" s="369"/>
      <c r="EF80" s="374"/>
      <c r="EG80" s="886"/>
      <c r="EH80" s="852"/>
      <c r="EI80" s="852"/>
      <c r="EJ80" s="853"/>
      <c r="EK80" s="886"/>
      <c r="EL80" s="852"/>
      <c r="EM80" s="852"/>
      <c r="EN80" s="853"/>
      <c r="EO80" s="854" t="e">
        <f t="shared" si="5"/>
        <v>#DIV/0!</v>
      </c>
      <c r="EP80" s="852"/>
      <c r="EQ80" s="852"/>
      <c r="ER80" s="852"/>
      <c r="ES80" s="368"/>
      <c r="ET80" s="316"/>
      <c r="EU80" s="316"/>
      <c r="EV80" s="369"/>
      <c r="EW80" s="374"/>
    </row>
    <row r="81" spans="1:153" s="124" customFormat="1" ht="12.75" customHeight="1" thickBot="1" x14ac:dyDescent="0.25">
      <c r="A81" s="328"/>
      <c r="B81" s="221"/>
      <c r="C81" s="221"/>
      <c r="D81" s="221"/>
      <c r="E81" s="221"/>
      <c r="F81" s="221"/>
      <c r="G81" s="221"/>
      <c r="H81" s="221"/>
      <c r="I81" s="221"/>
      <c r="J81" s="221"/>
      <c r="K81" s="221"/>
      <c r="L81" s="221"/>
      <c r="M81" s="221"/>
      <c r="N81" s="221"/>
      <c r="O81" s="221"/>
      <c r="P81" s="257"/>
      <c r="Q81" s="374"/>
      <c r="R81" s="886"/>
      <c r="S81" s="852"/>
      <c r="T81" s="852"/>
      <c r="U81" s="853"/>
      <c r="V81" s="886"/>
      <c r="W81" s="852"/>
      <c r="X81" s="852"/>
      <c r="Y81" s="853"/>
      <c r="Z81" s="854">
        <f t="shared" si="0"/>
        <v>0</v>
      </c>
      <c r="AA81" s="852"/>
      <c r="AB81" s="852"/>
      <c r="AC81" s="853"/>
      <c r="AD81" s="365"/>
      <c r="AE81" s="317"/>
      <c r="AF81" s="317"/>
      <c r="AG81" s="347"/>
      <c r="AH81" s="374"/>
      <c r="AI81" s="886"/>
      <c r="AJ81" s="852"/>
      <c r="AK81" s="852"/>
      <c r="AL81" s="853"/>
      <c r="AM81" s="886"/>
      <c r="AN81" s="852"/>
      <c r="AO81" s="852"/>
      <c r="AP81" s="853"/>
      <c r="AQ81" s="854">
        <f t="shared" si="1"/>
        <v>0</v>
      </c>
      <c r="AR81" s="852"/>
      <c r="AS81" s="852"/>
      <c r="AT81" s="853"/>
      <c r="AU81" s="365"/>
      <c r="AV81" s="317"/>
      <c r="AW81" s="317"/>
      <c r="AX81" s="347"/>
      <c r="AY81" s="374"/>
      <c r="AZ81" s="328"/>
      <c r="BA81" s="221"/>
      <c r="BB81" s="221"/>
      <c r="BC81" s="221"/>
      <c r="BD81" s="221"/>
      <c r="BE81" s="221"/>
      <c r="BF81" s="221"/>
      <c r="BG81" s="221"/>
      <c r="BH81" s="221"/>
      <c r="BI81" s="221"/>
      <c r="BJ81" s="221"/>
      <c r="BK81" s="221"/>
      <c r="BL81" s="221"/>
      <c r="BM81" s="221"/>
      <c r="BN81" s="221"/>
      <c r="BO81" s="257"/>
      <c r="BP81" s="374"/>
      <c r="BQ81" s="886"/>
      <c r="BR81" s="852"/>
      <c r="BS81" s="852"/>
      <c r="BT81" s="853"/>
      <c r="BU81" s="886"/>
      <c r="BV81" s="852"/>
      <c r="BW81" s="852"/>
      <c r="BX81" s="853"/>
      <c r="BY81" s="854" t="e">
        <f t="shared" si="2"/>
        <v>#DIV/0!</v>
      </c>
      <c r="BZ81" s="852"/>
      <c r="CA81" s="852"/>
      <c r="CB81" s="852"/>
      <c r="CC81" s="368"/>
      <c r="CD81" s="316"/>
      <c r="CE81" s="316"/>
      <c r="CF81" s="369"/>
      <c r="CG81" s="374"/>
      <c r="CH81" s="886"/>
      <c r="CI81" s="852"/>
      <c r="CJ81" s="852"/>
      <c r="CK81" s="853"/>
      <c r="CL81" s="886"/>
      <c r="CM81" s="852"/>
      <c r="CN81" s="852"/>
      <c r="CO81" s="853"/>
      <c r="CP81" s="854" t="e">
        <f t="shared" si="3"/>
        <v>#DIV/0!</v>
      </c>
      <c r="CQ81" s="852"/>
      <c r="CR81" s="852"/>
      <c r="CS81" s="852"/>
      <c r="CT81" s="368"/>
      <c r="CU81" s="316"/>
      <c r="CV81" s="316"/>
      <c r="CW81" s="369"/>
      <c r="CX81" s="374"/>
      <c r="CY81" s="328"/>
      <c r="CZ81" s="221"/>
      <c r="DA81" s="221"/>
      <c r="DB81" s="221"/>
      <c r="DC81" s="221"/>
      <c r="DD81" s="221"/>
      <c r="DE81" s="221"/>
      <c r="DF81" s="221"/>
      <c r="DG81" s="221"/>
      <c r="DH81" s="221"/>
      <c r="DI81" s="221"/>
      <c r="DJ81" s="221"/>
      <c r="DK81" s="221"/>
      <c r="DL81" s="221"/>
      <c r="DM81" s="221"/>
      <c r="DN81" s="257"/>
      <c r="DO81" s="374"/>
      <c r="DP81" s="886"/>
      <c r="DQ81" s="852"/>
      <c r="DR81" s="852"/>
      <c r="DS81" s="853"/>
      <c r="DT81" s="886"/>
      <c r="DU81" s="852"/>
      <c r="DV81" s="852"/>
      <c r="DW81" s="853"/>
      <c r="DX81" s="854" t="e">
        <f t="shared" si="4"/>
        <v>#DIV/0!</v>
      </c>
      <c r="DY81" s="852"/>
      <c r="DZ81" s="852"/>
      <c r="EA81" s="852"/>
      <c r="EB81" s="368"/>
      <c r="EC81" s="316"/>
      <c r="ED81" s="316"/>
      <c r="EE81" s="369"/>
      <c r="EF81" s="374"/>
      <c r="EG81" s="886"/>
      <c r="EH81" s="852"/>
      <c r="EI81" s="852"/>
      <c r="EJ81" s="853"/>
      <c r="EK81" s="886"/>
      <c r="EL81" s="852"/>
      <c r="EM81" s="852"/>
      <c r="EN81" s="853"/>
      <c r="EO81" s="854" t="e">
        <f t="shared" si="5"/>
        <v>#DIV/0!</v>
      </c>
      <c r="EP81" s="852"/>
      <c r="EQ81" s="852"/>
      <c r="ER81" s="852"/>
      <c r="ES81" s="368"/>
      <c r="ET81" s="316"/>
      <c r="EU81" s="316"/>
      <c r="EV81" s="369"/>
      <c r="EW81" s="374"/>
    </row>
    <row r="82" spans="1:153" s="124" customFormat="1" ht="12.75" customHeight="1" thickBot="1" x14ac:dyDescent="0.25">
      <c r="A82" s="328"/>
      <c r="B82" s="221"/>
      <c r="C82" s="221"/>
      <c r="D82" s="221"/>
      <c r="E82" s="221"/>
      <c r="F82" s="221"/>
      <c r="G82" s="221"/>
      <c r="H82" s="221"/>
      <c r="I82" s="221"/>
      <c r="J82" s="221"/>
      <c r="K82" s="221"/>
      <c r="L82" s="221"/>
      <c r="M82" s="221"/>
      <c r="N82" s="221"/>
      <c r="O82" s="221"/>
      <c r="P82" s="257"/>
      <c r="Q82" s="374"/>
      <c r="R82" s="886"/>
      <c r="S82" s="852"/>
      <c r="T82" s="852"/>
      <c r="U82" s="853"/>
      <c r="V82" s="886"/>
      <c r="W82" s="852"/>
      <c r="X82" s="852"/>
      <c r="Y82" s="853"/>
      <c r="Z82" s="854">
        <f t="shared" si="0"/>
        <v>0</v>
      </c>
      <c r="AA82" s="852"/>
      <c r="AB82" s="852"/>
      <c r="AC82" s="853"/>
      <c r="AD82" s="365"/>
      <c r="AE82" s="317"/>
      <c r="AF82" s="317"/>
      <c r="AG82" s="347"/>
      <c r="AH82" s="374"/>
      <c r="AI82" s="886"/>
      <c r="AJ82" s="852"/>
      <c r="AK82" s="852"/>
      <c r="AL82" s="853"/>
      <c r="AM82" s="886"/>
      <c r="AN82" s="852"/>
      <c r="AO82" s="852"/>
      <c r="AP82" s="853"/>
      <c r="AQ82" s="854">
        <f t="shared" si="1"/>
        <v>0</v>
      </c>
      <c r="AR82" s="852"/>
      <c r="AS82" s="852"/>
      <c r="AT82" s="853"/>
      <c r="AU82" s="365"/>
      <c r="AV82" s="317"/>
      <c r="AW82" s="317"/>
      <c r="AX82" s="347"/>
      <c r="AY82" s="374"/>
      <c r="AZ82" s="328"/>
      <c r="BA82" s="221"/>
      <c r="BB82" s="221"/>
      <c r="BC82" s="221"/>
      <c r="BD82" s="221"/>
      <c r="BE82" s="221"/>
      <c r="BF82" s="221"/>
      <c r="BG82" s="221"/>
      <c r="BH82" s="221"/>
      <c r="BI82" s="221"/>
      <c r="BJ82" s="221"/>
      <c r="BK82" s="221"/>
      <c r="BL82" s="221"/>
      <c r="BM82" s="221"/>
      <c r="BN82" s="221"/>
      <c r="BO82" s="257"/>
      <c r="BP82" s="374"/>
      <c r="BQ82" s="886"/>
      <c r="BR82" s="852"/>
      <c r="BS82" s="852"/>
      <c r="BT82" s="853"/>
      <c r="BU82" s="886"/>
      <c r="BV82" s="852"/>
      <c r="BW82" s="852"/>
      <c r="BX82" s="853"/>
      <c r="BY82" s="854" t="e">
        <f t="shared" si="2"/>
        <v>#DIV/0!</v>
      </c>
      <c r="BZ82" s="852"/>
      <c r="CA82" s="852"/>
      <c r="CB82" s="852"/>
      <c r="CC82" s="368"/>
      <c r="CD82" s="316"/>
      <c r="CE82" s="316"/>
      <c r="CF82" s="369"/>
      <c r="CG82" s="374"/>
      <c r="CH82" s="886"/>
      <c r="CI82" s="852"/>
      <c r="CJ82" s="852"/>
      <c r="CK82" s="853"/>
      <c r="CL82" s="886"/>
      <c r="CM82" s="852"/>
      <c r="CN82" s="852"/>
      <c r="CO82" s="853"/>
      <c r="CP82" s="854" t="e">
        <f t="shared" si="3"/>
        <v>#DIV/0!</v>
      </c>
      <c r="CQ82" s="852"/>
      <c r="CR82" s="852"/>
      <c r="CS82" s="852"/>
      <c r="CT82" s="368"/>
      <c r="CU82" s="316"/>
      <c r="CV82" s="316"/>
      <c r="CW82" s="369"/>
      <c r="CX82" s="374"/>
      <c r="CY82" s="328"/>
      <c r="CZ82" s="221"/>
      <c r="DA82" s="221"/>
      <c r="DB82" s="221"/>
      <c r="DC82" s="221"/>
      <c r="DD82" s="221"/>
      <c r="DE82" s="221"/>
      <c r="DF82" s="221"/>
      <c r="DG82" s="221"/>
      <c r="DH82" s="221"/>
      <c r="DI82" s="221"/>
      <c r="DJ82" s="221"/>
      <c r="DK82" s="221"/>
      <c r="DL82" s="221"/>
      <c r="DM82" s="221"/>
      <c r="DN82" s="257"/>
      <c r="DO82" s="374"/>
      <c r="DP82" s="886"/>
      <c r="DQ82" s="852"/>
      <c r="DR82" s="852"/>
      <c r="DS82" s="853"/>
      <c r="DT82" s="886"/>
      <c r="DU82" s="852"/>
      <c r="DV82" s="852"/>
      <c r="DW82" s="853"/>
      <c r="DX82" s="854" t="e">
        <f t="shared" si="4"/>
        <v>#DIV/0!</v>
      </c>
      <c r="DY82" s="852"/>
      <c r="DZ82" s="852"/>
      <c r="EA82" s="852"/>
      <c r="EB82" s="368"/>
      <c r="EC82" s="316"/>
      <c r="ED82" s="316"/>
      <c r="EE82" s="369"/>
      <c r="EF82" s="374"/>
      <c r="EG82" s="886"/>
      <c r="EH82" s="852"/>
      <c r="EI82" s="852"/>
      <c r="EJ82" s="853"/>
      <c r="EK82" s="886"/>
      <c r="EL82" s="852"/>
      <c r="EM82" s="852"/>
      <c r="EN82" s="853"/>
      <c r="EO82" s="854" t="e">
        <f t="shared" si="5"/>
        <v>#DIV/0!</v>
      </c>
      <c r="EP82" s="852"/>
      <c r="EQ82" s="852"/>
      <c r="ER82" s="852"/>
      <c r="ES82" s="368"/>
      <c r="ET82" s="316"/>
      <c r="EU82" s="316"/>
      <c r="EV82" s="369"/>
      <c r="EW82" s="374"/>
    </row>
    <row r="83" spans="1:153" s="124" customFormat="1" ht="12.75" customHeight="1" thickBot="1" x14ac:dyDescent="0.25">
      <c r="A83" s="328"/>
      <c r="B83" s="221"/>
      <c r="C83" s="221"/>
      <c r="D83" s="221"/>
      <c r="E83" s="221"/>
      <c r="F83" s="221"/>
      <c r="G83" s="221"/>
      <c r="H83" s="221"/>
      <c r="I83" s="221"/>
      <c r="J83" s="221"/>
      <c r="K83" s="221"/>
      <c r="L83" s="221"/>
      <c r="M83" s="221"/>
      <c r="N83" s="221"/>
      <c r="O83" s="221"/>
      <c r="P83" s="257"/>
      <c r="Q83" s="374"/>
      <c r="R83" s="886"/>
      <c r="S83" s="852"/>
      <c r="T83" s="852"/>
      <c r="U83" s="853"/>
      <c r="V83" s="886"/>
      <c r="W83" s="852"/>
      <c r="X83" s="852"/>
      <c r="Y83" s="853"/>
      <c r="Z83" s="854">
        <f t="shared" si="0"/>
        <v>0</v>
      </c>
      <c r="AA83" s="852"/>
      <c r="AB83" s="852"/>
      <c r="AC83" s="853"/>
      <c r="AD83" s="365"/>
      <c r="AE83" s="317"/>
      <c r="AF83" s="317"/>
      <c r="AG83" s="347"/>
      <c r="AH83" s="374"/>
      <c r="AI83" s="886"/>
      <c r="AJ83" s="852"/>
      <c r="AK83" s="852"/>
      <c r="AL83" s="853"/>
      <c r="AM83" s="886"/>
      <c r="AN83" s="852"/>
      <c r="AO83" s="852"/>
      <c r="AP83" s="853"/>
      <c r="AQ83" s="854">
        <f t="shared" si="1"/>
        <v>0</v>
      </c>
      <c r="AR83" s="852"/>
      <c r="AS83" s="852"/>
      <c r="AT83" s="853"/>
      <c r="AU83" s="365"/>
      <c r="AV83" s="317"/>
      <c r="AW83" s="317"/>
      <c r="AX83" s="347"/>
      <c r="AY83" s="374"/>
      <c r="AZ83" s="328"/>
      <c r="BA83" s="221"/>
      <c r="BB83" s="221"/>
      <c r="BC83" s="221"/>
      <c r="BD83" s="221"/>
      <c r="BE83" s="221"/>
      <c r="BF83" s="221"/>
      <c r="BG83" s="221"/>
      <c r="BH83" s="221"/>
      <c r="BI83" s="221"/>
      <c r="BJ83" s="221"/>
      <c r="BK83" s="221"/>
      <c r="BL83" s="221"/>
      <c r="BM83" s="221"/>
      <c r="BN83" s="221"/>
      <c r="BO83" s="257"/>
      <c r="BP83" s="374"/>
      <c r="BQ83" s="886"/>
      <c r="BR83" s="852"/>
      <c r="BS83" s="852"/>
      <c r="BT83" s="853"/>
      <c r="BU83" s="886"/>
      <c r="BV83" s="852"/>
      <c r="BW83" s="852"/>
      <c r="BX83" s="853"/>
      <c r="BY83" s="854" t="e">
        <f t="shared" si="2"/>
        <v>#DIV/0!</v>
      </c>
      <c r="BZ83" s="852"/>
      <c r="CA83" s="852"/>
      <c r="CB83" s="852"/>
      <c r="CC83" s="368"/>
      <c r="CD83" s="316"/>
      <c r="CE83" s="316"/>
      <c r="CF83" s="369"/>
      <c r="CG83" s="374"/>
      <c r="CH83" s="886"/>
      <c r="CI83" s="852"/>
      <c r="CJ83" s="852"/>
      <c r="CK83" s="853"/>
      <c r="CL83" s="886"/>
      <c r="CM83" s="852"/>
      <c r="CN83" s="852"/>
      <c r="CO83" s="853"/>
      <c r="CP83" s="854" t="e">
        <f t="shared" si="3"/>
        <v>#DIV/0!</v>
      </c>
      <c r="CQ83" s="852"/>
      <c r="CR83" s="852"/>
      <c r="CS83" s="852"/>
      <c r="CT83" s="368"/>
      <c r="CU83" s="316"/>
      <c r="CV83" s="316"/>
      <c r="CW83" s="369"/>
      <c r="CX83" s="374"/>
      <c r="CY83" s="328"/>
      <c r="CZ83" s="221"/>
      <c r="DA83" s="221"/>
      <c r="DB83" s="221"/>
      <c r="DC83" s="221"/>
      <c r="DD83" s="221"/>
      <c r="DE83" s="221"/>
      <c r="DF83" s="221"/>
      <c r="DG83" s="221"/>
      <c r="DH83" s="221"/>
      <c r="DI83" s="221"/>
      <c r="DJ83" s="221"/>
      <c r="DK83" s="221"/>
      <c r="DL83" s="221"/>
      <c r="DM83" s="221"/>
      <c r="DN83" s="257"/>
      <c r="DO83" s="374"/>
      <c r="DP83" s="886"/>
      <c r="DQ83" s="852"/>
      <c r="DR83" s="852"/>
      <c r="DS83" s="853"/>
      <c r="DT83" s="886"/>
      <c r="DU83" s="852"/>
      <c r="DV83" s="852"/>
      <c r="DW83" s="853"/>
      <c r="DX83" s="854" t="e">
        <f t="shared" si="4"/>
        <v>#DIV/0!</v>
      </c>
      <c r="DY83" s="852"/>
      <c r="DZ83" s="852"/>
      <c r="EA83" s="852"/>
      <c r="EB83" s="368"/>
      <c r="EC83" s="316"/>
      <c r="ED83" s="316"/>
      <c r="EE83" s="369"/>
      <c r="EF83" s="374"/>
      <c r="EG83" s="886"/>
      <c r="EH83" s="852"/>
      <c r="EI83" s="852"/>
      <c r="EJ83" s="853"/>
      <c r="EK83" s="886"/>
      <c r="EL83" s="852"/>
      <c r="EM83" s="852"/>
      <c r="EN83" s="853"/>
      <c r="EO83" s="854" t="e">
        <f t="shared" si="5"/>
        <v>#DIV/0!</v>
      </c>
      <c r="EP83" s="852"/>
      <c r="EQ83" s="852"/>
      <c r="ER83" s="852"/>
      <c r="ES83" s="368"/>
      <c r="ET83" s="316"/>
      <c r="EU83" s="316"/>
      <c r="EV83" s="369"/>
      <c r="EW83" s="374"/>
    </row>
    <row r="84" spans="1:153" s="124" customFormat="1" ht="12.75" customHeight="1" thickBot="1" x14ac:dyDescent="0.25">
      <c r="A84" s="328"/>
      <c r="B84" s="221"/>
      <c r="C84" s="221"/>
      <c r="D84" s="221"/>
      <c r="E84" s="221"/>
      <c r="F84" s="221"/>
      <c r="G84" s="221"/>
      <c r="H84" s="221"/>
      <c r="I84" s="221"/>
      <c r="J84" s="221"/>
      <c r="K84" s="221"/>
      <c r="L84" s="221"/>
      <c r="M84" s="221"/>
      <c r="N84" s="221"/>
      <c r="O84" s="221"/>
      <c r="P84" s="257"/>
      <c r="Q84" s="374"/>
      <c r="R84" s="886"/>
      <c r="S84" s="852"/>
      <c r="T84" s="852"/>
      <c r="U84" s="853"/>
      <c r="V84" s="886"/>
      <c r="W84" s="852"/>
      <c r="X84" s="852"/>
      <c r="Y84" s="853"/>
      <c r="Z84" s="854">
        <f t="shared" si="0"/>
        <v>0</v>
      </c>
      <c r="AA84" s="852"/>
      <c r="AB84" s="852"/>
      <c r="AC84" s="853"/>
      <c r="AD84" s="365"/>
      <c r="AE84" s="317"/>
      <c r="AF84" s="317"/>
      <c r="AG84" s="347"/>
      <c r="AH84" s="374"/>
      <c r="AI84" s="886"/>
      <c r="AJ84" s="852"/>
      <c r="AK84" s="852"/>
      <c r="AL84" s="853"/>
      <c r="AM84" s="886"/>
      <c r="AN84" s="852"/>
      <c r="AO84" s="852"/>
      <c r="AP84" s="853"/>
      <c r="AQ84" s="854">
        <f t="shared" si="1"/>
        <v>0</v>
      </c>
      <c r="AR84" s="852"/>
      <c r="AS84" s="852"/>
      <c r="AT84" s="853"/>
      <c r="AU84" s="365"/>
      <c r="AV84" s="317"/>
      <c r="AW84" s="317"/>
      <c r="AX84" s="347"/>
      <c r="AY84" s="374"/>
      <c r="AZ84" s="328"/>
      <c r="BA84" s="221"/>
      <c r="BB84" s="221"/>
      <c r="BC84" s="221"/>
      <c r="BD84" s="221"/>
      <c r="BE84" s="221"/>
      <c r="BF84" s="221"/>
      <c r="BG84" s="221"/>
      <c r="BH84" s="221"/>
      <c r="BI84" s="221"/>
      <c r="BJ84" s="221"/>
      <c r="BK84" s="221"/>
      <c r="BL84" s="221"/>
      <c r="BM84" s="221"/>
      <c r="BN84" s="221"/>
      <c r="BO84" s="257"/>
      <c r="BP84" s="374"/>
      <c r="BQ84" s="886"/>
      <c r="BR84" s="852"/>
      <c r="BS84" s="852"/>
      <c r="BT84" s="853"/>
      <c r="BU84" s="886"/>
      <c r="BV84" s="852"/>
      <c r="BW84" s="852"/>
      <c r="BX84" s="853"/>
      <c r="BY84" s="854" t="e">
        <f t="shared" si="2"/>
        <v>#DIV/0!</v>
      </c>
      <c r="BZ84" s="852"/>
      <c r="CA84" s="852"/>
      <c r="CB84" s="852"/>
      <c r="CC84" s="368"/>
      <c r="CD84" s="316"/>
      <c r="CE84" s="316"/>
      <c r="CF84" s="369"/>
      <c r="CG84" s="374"/>
      <c r="CH84" s="886"/>
      <c r="CI84" s="852"/>
      <c r="CJ84" s="852"/>
      <c r="CK84" s="853"/>
      <c r="CL84" s="886"/>
      <c r="CM84" s="852"/>
      <c r="CN84" s="852"/>
      <c r="CO84" s="853"/>
      <c r="CP84" s="854" t="e">
        <f t="shared" si="3"/>
        <v>#DIV/0!</v>
      </c>
      <c r="CQ84" s="852"/>
      <c r="CR84" s="852"/>
      <c r="CS84" s="852"/>
      <c r="CT84" s="368"/>
      <c r="CU84" s="316"/>
      <c r="CV84" s="316"/>
      <c r="CW84" s="369"/>
      <c r="CX84" s="374"/>
      <c r="CY84" s="328"/>
      <c r="CZ84" s="221"/>
      <c r="DA84" s="221"/>
      <c r="DB84" s="221"/>
      <c r="DC84" s="221"/>
      <c r="DD84" s="221"/>
      <c r="DE84" s="221"/>
      <c r="DF84" s="221"/>
      <c r="DG84" s="221"/>
      <c r="DH84" s="221"/>
      <c r="DI84" s="221"/>
      <c r="DJ84" s="221"/>
      <c r="DK84" s="221"/>
      <c r="DL84" s="221"/>
      <c r="DM84" s="221"/>
      <c r="DN84" s="257"/>
      <c r="DO84" s="374"/>
      <c r="DP84" s="886"/>
      <c r="DQ84" s="852"/>
      <c r="DR84" s="852"/>
      <c r="DS84" s="853"/>
      <c r="DT84" s="886"/>
      <c r="DU84" s="852"/>
      <c r="DV84" s="852"/>
      <c r="DW84" s="853"/>
      <c r="DX84" s="854" t="e">
        <f t="shared" si="4"/>
        <v>#DIV/0!</v>
      </c>
      <c r="DY84" s="852"/>
      <c r="DZ84" s="852"/>
      <c r="EA84" s="852"/>
      <c r="EB84" s="368"/>
      <c r="EC84" s="316"/>
      <c r="ED84" s="316"/>
      <c r="EE84" s="369"/>
      <c r="EF84" s="374"/>
      <c r="EG84" s="886"/>
      <c r="EH84" s="852"/>
      <c r="EI84" s="852"/>
      <c r="EJ84" s="853"/>
      <c r="EK84" s="886"/>
      <c r="EL84" s="852"/>
      <c r="EM84" s="852"/>
      <c r="EN84" s="853"/>
      <c r="EO84" s="854" t="e">
        <f t="shared" si="5"/>
        <v>#DIV/0!</v>
      </c>
      <c r="EP84" s="852"/>
      <c r="EQ84" s="852"/>
      <c r="ER84" s="852"/>
      <c r="ES84" s="368"/>
      <c r="ET84" s="316"/>
      <c r="EU84" s="316"/>
      <c r="EV84" s="369"/>
      <c r="EW84" s="374"/>
    </row>
    <row r="85" spans="1:153" s="124" customFormat="1" ht="12.75" customHeight="1" thickBot="1" x14ac:dyDescent="0.25">
      <c r="A85" s="328"/>
      <c r="B85" s="221"/>
      <c r="C85" s="221"/>
      <c r="D85" s="221"/>
      <c r="E85" s="221"/>
      <c r="F85" s="221"/>
      <c r="G85" s="221"/>
      <c r="H85" s="221"/>
      <c r="I85" s="221"/>
      <c r="J85" s="221"/>
      <c r="K85" s="221"/>
      <c r="L85" s="221"/>
      <c r="M85" s="221"/>
      <c r="N85" s="221"/>
      <c r="O85" s="221"/>
      <c r="P85" s="257"/>
      <c r="Q85" s="374"/>
      <c r="R85" s="886"/>
      <c r="S85" s="852"/>
      <c r="T85" s="852"/>
      <c r="U85" s="853"/>
      <c r="V85" s="886"/>
      <c r="W85" s="852"/>
      <c r="X85" s="852"/>
      <c r="Y85" s="853"/>
      <c r="Z85" s="854">
        <f t="shared" si="0"/>
        <v>0</v>
      </c>
      <c r="AA85" s="852"/>
      <c r="AB85" s="852"/>
      <c r="AC85" s="853"/>
      <c r="AD85" s="365"/>
      <c r="AE85" s="317"/>
      <c r="AF85" s="317"/>
      <c r="AG85" s="347"/>
      <c r="AH85" s="374"/>
      <c r="AI85" s="886"/>
      <c r="AJ85" s="852"/>
      <c r="AK85" s="852"/>
      <c r="AL85" s="853"/>
      <c r="AM85" s="886"/>
      <c r="AN85" s="852"/>
      <c r="AO85" s="852"/>
      <c r="AP85" s="853"/>
      <c r="AQ85" s="854">
        <f t="shared" si="1"/>
        <v>0</v>
      </c>
      <c r="AR85" s="852"/>
      <c r="AS85" s="852"/>
      <c r="AT85" s="853"/>
      <c r="AU85" s="365"/>
      <c r="AV85" s="317"/>
      <c r="AW85" s="317"/>
      <c r="AX85" s="347"/>
      <c r="AY85" s="374"/>
      <c r="AZ85" s="328"/>
      <c r="BA85" s="221"/>
      <c r="BB85" s="221"/>
      <c r="BC85" s="221"/>
      <c r="BD85" s="221"/>
      <c r="BE85" s="221"/>
      <c r="BF85" s="221"/>
      <c r="BG85" s="221"/>
      <c r="BH85" s="221"/>
      <c r="BI85" s="221"/>
      <c r="BJ85" s="221"/>
      <c r="BK85" s="221"/>
      <c r="BL85" s="221"/>
      <c r="BM85" s="221"/>
      <c r="BN85" s="221"/>
      <c r="BO85" s="257"/>
      <c r="BP85" s="374"/>
      <c r="BQ85" s="886"/>
      <c r="BR85" s="852"/>
      <c r="BS85" s="852"/>
      <c r="BT85" s="853"/>
      <c r="BU85" s="886"/>
      <c r="BV85" s="852"/>
      <c r="BW85" s="852"/>
      <c r="BX85" s="853"/>
      <c r="BY85" s="854" t="e">
        <f t="shared" si="2"/>
        <v>#DIV/0!</v>
      </c>
      <c r="BZ85" s="852"/>
      <c r="CA85" s="852"/>
      <c r="CB85" s="852"/>
      <c r="CC85" s="368"/>
      <c r="CD85" s="316"/>
      <c r="CE85" s="316"/>
      <c r="CF85" s="369"/>
      <c r="CG85" s="374"/>
      <c r="CH85" s="886"/>
      <c r="CI85" s="852"/>
      <c r="CJ85" s="852"/>
      <c r="CK85" s="853"/>
      <c r="CL85" s="886"/>
      <c r="CM85" s="852"/>
      <c r="CN85" s="852"/>
      <c r="CO85" s="853"/>
      <c r="CP85" s="854" t="e">
        <f t="shared" si="3"/>
        <v>#DIV/0!</v>
      </c>
      <c r="CQ85" s="852"/>
      <c r="CR85" s="852"/>
      <c r="CS85" s="852"/>
      <c r="CT85" s="368"/>
      <c r="CU85" s="316"/>
      <c r="CV85" s="316"/>
      <c r="CW85" s="369"/>
      <c r="CX85" s="374"/>
      <c r="CY85" s="328"/>
      <c r="CZ85" s="221"/>
      <c r="DA85" s="221"/>
      <c r="DB85" s="221"/>
      <c r="DC85" s="221"/>
      <c r="DD85" s="221"/>
      <c r="DE85" s="221"/>
      <c r="DF85" s="221"/>
      <c r="DG85" s="221"/>
      <c r="DH85" s="221"/>
      <c r="DI85" s="221"/>
      <c r="DJ85" s="221"/>
      <c r="DK85" s="221"/>
      <c r="DL85" s="221"/>
      <c r="DM85" s="221"/>
      <c r="DN85" s="257"/>
      <c r="DO85" s="374"/>
      <c r="DP85" s="886"/>
      <c r="DQ85" s="852"/>
      <c r="DR85" s="852"/>
      <c r="DS85" s="853"/>
      <c r="DT85" s="886"/>
      <c r="DU85" s="852"/>
      <c r="DV85" s="852"/>
      <c r="DW85" s="853"/>
      <c r="DX85" s="854" t="e">
        <f t="shared" si="4"/>
        <v>#DIV/0!</v>
      </c>
      <c r="DY85" s="852"/>
      <c r="DZ85" s="852"/>
      <c r="EA85" s="852"/>
      <c r="EB85" s="368"/>
      <c r="EC85" s="316"/>
      <c r="ED85" s="316"/>
      <c r="EE85" s="369"/>
      <c r="EF85" s="374"/>
      <c r="EG85" s="886"/>
      <c r="EH85" s="852"/>
      <c r="EI85" s="852"/>
      <c r="EJ85" s="853"/>
      <c r="EK85" s="886"/>
      <c r="EL85" s="852"/>
      <c r="EM85" s="852"/>
      <c r="EN85" s="853"/>
      <c r="EO85" s="854" t="e">
        <f t="shared" si="5"/>
        <v>#DIV/0!</v>
      </c>
      <c r="EP85" s="852"/>
      <c r="EQ85" s="852"/>
      <c r="ER85" s="852"/>
      <c r="ES85" s="368"/>
      <c r="ET85" s="316"/>
      <c r="EU85" s="316"/>
      <c r="EV85" s="369"/>
      <c r="EW85" s="374"/>
    </row>
    <row r="86" spans="1:153" s="124" customFormat="1" ht="12.75" customHeight="1" thickBot="1" x14ac:dyDescent="0.25">
      <c r="A86" s="328"/>
      <c r="B86" s="221"/>
      <c r="C86" s="221"/>
      <c r="D86" s="221"/>
      <c r="E86" s="221"/>
      <c r="F86" s="221"/>
      <c r="G86" s="221"/>
      <c r="H86" s="221"/>
      <c r="I86" s="221"/>
      <c r="J86" s="221"/>
      <c r="K86" s="221"/>
      <c r="L86" s="221"/>
      <c r="M86" s="221"/>
      <c r="N86" s="221"/>
      <c r="O86" s="221"/>
      <c r="P86" s="257"/>
      <c r="Q86" s="374"/>
      <c r="R86" s="886"/>
      <c r="S86" s="852"/>
      <c r="T86" s="852"/>
      <c r="U86" s="853"/>
      <c r="V86" s="886"/>
      <c r="W86" s="852"/>
      <c r="X86" s="852"/>
      <c r="Y86" s="853"/>
      <c r="Z86" s="854">
        <f t="shared" si="0"/>
        <v>0</v>
      </c>
      <c r="AA86" s="852"/>
      <c r="AB86" s="852"/>
      <c r="AC86" s="853"/>
      <c r="AD86" s="365"/>
      <c r="AE86" s="317"/>
      <c r="AF86" s="317"/>
      <c r="AG86" s="347"/>
      <c r="AH86" s="374"/>
      <c r="AI86" s="886"/>
      <c r="AJ86" s="852"/>
      <c r="AK86" s="852"/>
      <c r="AL86" s="853"/>
      <c r="AM86" s="886"/>
      <c r="AN86" s="852"/>
      <c r="AO86" s="852"/>
      <c r="AP86" s="853"/>
      <c r="AQ86" s="854">
        <f t="shared" si="1"/>
        <v>0</v>
      </c>
      <c r="AR86" s="852"/>
      <c r="AS86" s="852"/>
      <c r="AT86" s="853"/>
      <c r="AU86" s="365"/>
      <c r="AV86" s="317"/>
      <c r="AW86" s="317"/>
      <c r="AX86" s="347"/>
      <c r="AY86" s="374"/>
      <c r="AZ86" s="328"/>
      <c r="BA86" s="221"/>
      <c r="BB86" s="221"/>
      <c r="BC86" s="221"/>
      <c r="BD86" s="221"/>
      <c r="BE86" s="221"/>
      <c r="BF86" s="221"/>
      <c r="BG86" s="221"/>
      <c r="BH86" s="221"/>
      <c r="BI86" s="221"/>
      <c r="BJ86" s="221"/>
      <c r="BK86" s="221"/>
      <c r="BL86" s="221"/>
      <c r="BM86" s="221"/>
      <c r="BN86" s="221"/>
      <c r="BO86" s="257"/>
      <c r="BP86" s="374"/>
      <c r="BQ86" s="886"/>
      <c r="BR86" s="852"/>
      <c r="BS86" s="852"/>
      <c r="BT86" s="853"/>
      <c r="BU86" s="886"/>
      <c r="BV86" s="852"/>
      <c r="BW86" s="852"/>
      <c r="BX86" s="853"/>
      <c r="BY86" s="854" t="e">
        <f t="shared" si="2"/>
        <v>#DIV/0!</v>
      </c>
      <c r="BZ86" s="852"/>
      <c r="CA86" s="852"/>
      <c r="CB86" s="852"/>
      <c r="CC86" s="368"/>
      <c r="CD86" s="316"/>
      <c r="CE86" s="316"/>
      <c r="CF86" s="369"/>
      <c r="CG86" s="374"/>
      <c r="CH86" s="886"/>
      <c r="CI86" s="852"/>
      <c r="CJ86" s="852"/>
      <c r="CK86" s="853"/>
      <c r="CL86" s="886"/>
      <c r="CM86" s="852"/>
      <c r="CN86" s="852"/>
      <c r="CO86" s="853"/>
      <c r="CP86" s="854" t="e">
        <f t="shared" si="3"/>
        <v>#DIV/0!</v>
      </c>
      <c r="CQ86" s="852"/>
      <c r="CR86" s="852"/>
      <c r="CS86" s="852"/>
      <c r="CT86" s="368"/>
      <c r="CU86" s="316"/>
      <c r="CV86" s="316"/>
      <c r="CW86" s="369"/>
      <c r="CX86" s="374"/>
      <c r="CY86" s="328"/>
      <c r="CZ86" s="221"/>
      <c r="DA86" s="221"/>
      <c r="DB86" s="221"/>
      <c r="DC86" s="221"/>
      <c r="DD86" s="221"/>
      <c r="DE86" s="221"/>
      <c r="DF86" s="221"/>
      <c r="DG86" s="221"/>
      <c r="DH86" s="221"/>
      <c r="DI86" s="221"/>
      <c r="DJ86" s="221"/>
      <c r="DK86" s="221"/>
      <c r="DL86" s="221"/>
      <c r="DM86" s="221"/>
      <c r="DN86" s="257"/>
      <c r="DO86" s="374"/>
      <c r="DP86" s="886"/>
      <c r="DQ86" s="852"/>
      <c r="DR86" s="852"/>
      <c r="DS86" s="853"/>
      <c r="DT86" s="886"/>
      <c r="DU86" s="852"/>
      <c r="DV86" s="852"/>
      <c r="DW86" s="853"/>
      <c r="DX86" s="854" t="e">
        <f t="shared" si="4"/>
        <v>#DIV/0!</v>
      </c>
      <c r="DY86" s="852"/>
      <c r="DZ86" s="852"/>
      <c r="EA86" s="852"/>
      <c r="EB86" s="368"/>
      <c r="EC86" s="316"/>
      <c r="ED86" s="316"/>
      <c r="EE86" s="369"/>
      <c r="EF86" s="374"/>
      <c r="EG86" s="886"/>
      <c r="EH86" s="852"/>
      <c r="EI86" s="852"/>
      <c r="EJ86" s="853"/>
      <c r="EK86" s="886"/>
      <c r="EL86" s="852"/>
      <c r="EM86" s="852"/>
      <c r="EN86" s="853"/>
      <c r="EO86" s="854" t="e">
        <f t="shared" si="5"/>
        <v>#DIV/0!</v>
      </c>
      <c r="EP86" s="852"/>
      <c r="EQ86" s="852"/>
      <c r="ER86" s="852"/>
      <c r="ES86" s="368"/>
      <c r="ET86" s="316"/>
      <c r="EU86" s="316"/>
      <c r="EV86" s="369"/>
      <c r="EW86" s="374"/>
    </row>
    <row r="87" spans="1:153" s="124" customFormat="1" ht="12.75" customHeight="1" thickBot="1" x14ac:dyDescent="0.25">
      <c r="A87" s="328"/>
      <c r="B87" s="221"/>
      <c r="C87" s="221"/>
      <c r="D87" s="221"/>
      <c r="E87" s="221"/>
      <c r="F87" s="221"/>
      <c r="G87" s="221"/>
      <c r="H87" s="221"/>
      <c r="I87" s="221"/>
      <c r="J87" s="221"/>
      <c r="K87" s="221"/>
      <c r="L87" s="221"/>
      <c r="M87" s="221"/>
      <c r="N87" s="221"/>
      <c r="O87" s="221"/>
      <c r="P87" s="257"/>
      <c r="Q87" s="374"/>
      <c r="R87" s="886"/>
      <c r="S87" s="852"/>
      <c r="T87" s="852"/>
      <c r="U87" s="853"/>
      <c r="V87" s="886"/>
      <c r="W87" s="852"/>
      <c r="X87" s="852"/>
      <c r="Y87" s="853"/>
      <c r="Z87" s="854">
        <f t="shared" si="0"/>
        <v>0</v>
      </c>
      <c r="AA87" s="852"/>
      <c r="AB87" s="852"/>
      <c r="AC87" s="853"/>
      <c r="AD87" s="365"/>
      <c r="AE87" s="317"/>
      <c r="AF87" s="317"/>
      <c r="AG87" s="347"/>
      <c r="AH87" s="374"/>
      <c r="AI87" s="886"/>
      <c r="AJ87" s="852"/>
      <c r="AK87" s="852"/>
      <c r="AL87" s="853"/>
      <c r="AM87" s="886"/>
      <c r="AN87" s="852"/>
      <c r="AO87" s="852"/>
      <c r="AP87" s="853"/>
      <c r="AQ87" s="854">
        <f t="shared" si="1"/>
        <v>0</v>
      </c>
      <c r="AR87" s="852"/>
      <c r="AS87" s="852"/>
      <c r="AT87" s="853"/>
      <c r="AU87" s="365"/>
      <c r="AV87" s="317"/>
      <c r="AW87" s="317"/>
      <c r="AX87" s="347"/>
      <c r="AY87" s="374"/>
      <c r="AZ87" s="328"/>
      <c r="BA87" s="221"/>
      <c r="BB87" s="221"/>
      <c r="BC87" s="221"/>
      <c r="BD87" s="221"/>
      <c r="BE87" s="221"/>
      <c r="BF87" s="221"/>
      <c r="BG87" s="221"/>
      <c r="BH87" s="221"/>
      <c r="BI87" s="221"/>
      <c r="BJ87" s="221"/>
      <c r="BK87" s="221"/>
      <c r="BL87" s="221"/>
      <c r="BM87" s="221"/>
      <c r="BN87" s="221"/>
      <c r="BO87" s="257"/>
      <c r="BP87" s="374"/>
      <c r="BQ87" s="886"/>
      <c r="BR87" s="852"/>
      <c r="BS87" s="852"/>
      <c r="BT87" s="853"/>
      <c r="BU87" s="886"/>
      <c r="BV87" s="852"/>
      <c r="BW87" s="852"/>
      <c r="BX87" s="853"/>
      <c r="BY87" s="854" t="e">
        <f t="shared" si="2"/>
        <v>#DIV/0!</v>
      </c>
      <c r="BZ87" s="852"/>
      <c r="CA87" s="852"/>
      <c r="CB87" s="852"/>
      <c r="CC87" s="368"/>
      <c r="CD87" s="316"/>
      <c r="CE87" s="316"/>
      <c r="CF87" s="369"/>
      <c r="CG87" s="374"/>
      <c r="CH87" s="886"/>
      <c r="CI87" s="852"/>
      <c r="CJ87" s="852"/>
      <c r="CK87" s="853"/>
      <c r="CL87" s="886"/>
      <c r="CM87" s="852"/>
      <c r="CN87" s="852"/>
      <c r="CO87" s="853"/>
      <c r="CP87" s="854" t="e">
        <f t="shared" si="3"/>
        <v>#DIV/0!</v>
      </c>
      <c r="CQ87" s="852"/>
      <c r="CR87" s="852"/>
      <c r="CS87" s="852"/>
      <c r="CT87" s="368"/>
      <c r="CU87" s="316"/>
      <c r="CV87" s="316"/>
      <c r="CW87" s="369"/>
      <c r="CX87" s="374"/>
      <c r="CY87" s="328"/>
      <c r="CZ87" s="221"/>
      <c r="DA87" s="221"/>
      <c r="DB87" s="221"/>
      <c r="DC87" s="221"/>
      <c r="DD87" s="221"/>
      <c r="DE87" s="221"/>
      <c r="DF87" s="221"/>
      <c r="DG87" s="221"/>
      <c r="DH87" s="221"/>
      <c r="DI87" s="221"/>
      <c r="DJ87" s="221"/>
      <c r="DK87" s="221"/>
      <c r="DL87" s="221"/>
      <c r="DM87" s="221"/>
      <c r="DN87" s="257"/>
      <c r="DO87" s="374"/>
      <c r="DP87" s="886"/>
      <c r="DQ87" s="852"/>
      <c r="DR87" s="852"/>
      <c r="DS87" s="853"/>
      <c r="DT87" s="886"/>
      <c r="DU87" s="852"/>
      <c r="DV87" s="852"/>
      <c r="DW87" s="853"/>
      <c r="DX87" s="854" t="e">
        <f t="shared" si="4"/>
        <v>#DIV/0!</v>
      </c>
      <c r="DY87" s="852"/>
      <c r="DZ87" s="852"/>
      <c r="EA87" s="852"/>
      <c r="EB87" s="368"/>
      <c r="EC87" s="316"/>
      <c r="ED87" s="316"/>
      <c r="EE87" s="369"/>
      <c r="EF87" s="374"/>
      <c r="EG87" s="886"/>
      <c r="EH87" s="852"/>
      <c r="EI87" s="852"/>
      <c r="EJ87" s="853"/>
      <c r="EK87" s="886"/>
      <c r="EL87" s="852"/>
      <c r="EM87" s="852"/>
      <c r="EN87" s="853"/>
      <c r="EO87" s="854" t="e">
        <f t="shared" si="5"/>
        <v>#DIV/0!</v>
      </c>
      <c r="EP87" s="852"/>
      <c r="EQ87" s="852"/>
      <c r="ER87" s="852"/>
      <c r="ES87" s="368"/>
      <c r="ET87" s="316"/>
      <c r="EU87" s="316"/>
      <c r="EV87" s="369"/>
      <c r="EW87" s="374"/>
    </row>
    <row r="88" spans="1:153" s="124" customFormat="1" ht="12.75" customHeight="1" thickBot="1" x14ac:dyDescent="0.25">
      <c r="A88" s="328"/>
      <c r="B88" s="221"/>
      <c r="C88" s="221"/>
      <c r="D88" s="221"/>
      <c r="E88" s="221"/>
      <c r="F88" s="221"/>
      <c r="G88" s="221"/>
      <c r="H88" s="221"/>
      <c r="I88" s="221"/>
      <c r="J88" s="221"/>
      <c r="K88" s="221"/>
      <c r="L88" s="221"/>
      <c r="M88" s="221"/>
      <c r="N88" s="221"/>
      <c r="O88" s="221"/>
      <c r="P88" s="257"/>
      <c r="Q88" s="374"/>
      <c r="R88" s="886"/>
      <c r="S88" s="852"/>
      <c r="T88" s="852"/>
      <c r="U88" s="853"/>
      <c r="V88" s="886"/>
      <c r="W88" s="852"/>
      <c r="X88" s="852"/>
      <c r="Y88" s="853"/>
      <c r="Z88" s="854">
        <f t="shared" si="0"/>
        <v>0</v>
      </c>
      <c r="AA88" s="852"/>
      <c r="AB88" s="852"/>
      <c r="AC88" s="853"/>
      <c r="AD88" s="365"/>
      <c r="AE88" s="317"/>
      <c r="AF88" s="317"/>
      <c r="AG88" s="347"/>
      <c r="AH88" s="374"/>
      <c r="AI88" s="886"/>
      <c r="AJ88" s="852"/>
      <c r="AK88" s="852"/>
      <c r="AL88" s="853"/>
      <c r="AM88" s="886"/>
      <c r="AN88" s="852"/>
      <c r="AO88" s="852"/>
      <c r="AP88" s="853"/>
      <c r="AQ88" s="854">
        <f t="shared" si="1"/>
        <v>0</v>
      </c>
      <c r="AR88" s="852"/>
      <c r="AS88" s="852"/>
      <c r="AT88" s="853"/>
      <c r="AU88" s="365"/>
      <c r="AV88" s="317"/>
      <c r="AW88" s="317"/>
      <c r="AX88" s="347"/>
      <c r="AY88" s="374"/>
      <c r="AZ88" s="328"/>
      <c r="BA88" s="221"/>
      <c r="BB88" s="221"/>
      <c r="BC88" s="221"/>
      <c r="BD88" s="221"/>
      <c r="BE88" s="221"/>
      <c r="BF88" s="221"/>
      <c r="BG88" s="221"/>
      <c r="BH88" s="221"/>
      <c r="BI88" s="221"/>
      <c r="BJ88" s="221"/>
      <c r="BK88" s="221"/>
      <c r="BL88" s="221"/>
      <c r="BM88" s="221"/>
      <c r="BN88" s="221"/>
      <c r="BO88" s="257"/>
      <c r="BP88" s="374"/>
      <c r="BQ88" s="886"/>
      <c r="BR88" s="852"/>
      <c r="BS88" s="852"/>
      <c r="BT88" s="853"/>
      <c r="BU88" s="886"/>
      <c r="BV88" s="852"/>
      <c r="BW88" s="852"/>
      <c r="BX88" s="853"/>
      <c r="BY88" s="854" t="e">
        <f t="shared" si="2"/>
        <v>#DIV/0!</v>
      </c>
      <c r="BZ88" s="852"/>
      <c r="CA88" s="852"/>
      <c r="CB88" s="852"/>
      <c r="CC88" s="368"/>
      <c r="CD88" s="316"/>
      <c r="CE88" s="316"/>
      <c r="CF88" s="369"/>
      <c r="CG88" s="374"/>
      <c r="CH88" s="886"/>
      <c r="CI88" s="852"/>
      <c r="CJ88" s="852"/>
      <c r="CK88" s="853"/>
      <c r="CL88" s="886"/>
      <c r="CM88" s="852"/>
      <c r="CN88" s="852"/>
      <c r="CO88" s="853"/>
      <c r="CP88" s="854" t="e">
        <f t="shared" si="3"/>
        <v>#DIV/0!</v>
      </c>
      <c r="CQ88" s="852"/>
      <c r="CR88" s="852"/>
      <c r="CS88" s="852"/>
      <c r="CT88" s="368"/>
      <c r="CU88" s="316"/>
      <c r="CV88" s="316"/>
      <c r="CW88" s="369"/>
      <c r="CX88" s="374"/>
      <c r="CY88" s="328"/>
      <c r="CZ88" s="221"/>
      <c r="DA88" s="221"/>
      <c r="DB88" s="221"/>
      <c r="DC88" s="221"/>
      <c r="DD88" s="221"/>
      <c r="DE88" s="221"/>
      <c r="DF88" s="221"/>
      <c r="DG88" s="221"/>
      <c r="DH88" s="221"/>
      <c r="DI88" s="221"/>
      <c r="DJ88" s="221"/>
      <c r="DK88" s="221"/>
      <c r="DL88" s="221"/>
      <c r="DM88" s="221"/>
      <c r="DN88" s="257"/>
      <c r="DO88" s="374"/>
      <c r="DP88" s="886"/>
      <c r="DQ88" s="852"/>
      <c r="DR88" s="852"/>
      <c r="DS88" s="853"/>
      <c r="DT88" s="886"/>
      <c r="DU88" s="852"/>
      <c r="DV88" s="852"/>
      <c r="DW88" s="853"/>
      <c r="DX88" s="854" t="e">
        <f t="shared" si="4"/>
        <v>#DIV/0!</v>
      </c>
      <c r="DY88" s="852"/>
      <c r="DZ88" s="852"/>
      <c r="EA88" s="852"/>
      <c r="EB88" s="368"/>
      <c r="EC88" s="316"/>
      <c r="ED88" s="316"/>
      <c r="EE88" s="369"/>
      <c r="EF88" s="374"/>
      <c r="EG88" s="886"/>
      <c r="EH88" s="852"/>
      <c r="EI88" s="852"/>
      <c r="EJ88" s="853"/>
      <c r="EK88" s="886"/>
      <c r="EL88" s="852"/>
      <c r="EM88" s="852"/>
      <c r="EN88" s="853"/>
      <c r="EO88" s="854" t="e">
        <f t="shared" si="5"/>
        <v>#DIV/0!</v>
      </c>
      <c r="EP88" s="852"/>
      <c r="EQ88" s="852"/>
      <c r="ER88" s="852"/>
      <c r="ES88" s="368"/>
      <c r="ET88" s="316"/>
      <c r="EU88" s="316"/>
      <c r="EV88" s="369"/>
      <c r="EW88" s="374"/>
    </row>
    <row r="89" spans="1:153" s="124" customFormat="1" ht="12.75" customHeight="1" thickBot="1" x14ac:dyDescent="0.25">
      <c r="A89" s="328"/>
      <c r="B89" s="221"/>
      <c r="C89" s="221"/>
      <c r="D89" s="221"/>
      <c r="E89" s="221"/>
      <c r="F89" s="221"/>
      <c r="G89" s="221"/>
      <c r="H89" s="221"/>
      <c r="I89" s="221"/>
      <c r="J89" s="221"/>
      <c r="K89" s="221"/>
      <c r="L89" s="221"/>
      <c r="M89" s="221"/>
      <c r="N89" s="221"/>
      <c r="O89" s="221"/>
      <c r="P89" s="257"/>
      <c r="Q89" s="374"/>
      <c r="R89" s="886"/>
      <c r="S89" s="852"/>
      <c r="T89" s="852"/>
      <c r="U89" s="853"/>
      <c r="V89" s="886"/>
      <c r="W89" s="852"/>
      <c r="X89" s="852"/>
      <c r="Y89" s="853"/>
      <c r="Z89" s="854">
        <f t="shared" si="0"/>
        <v>0</v>
      </c>
      <c r="AA89" s="852"/>
      <c r="AB89" s="852"/>
      <c r="AC89" s="853"/>
      <c r="AD89" s="365"/>
      <c r="AE89" s="317"/>
      <c r="AF89" s="317"/>
      <c r="AG89" s="347"/>
      <c r="AH89" s="374"/>
      <c r="AI89" s="886"/>
      <c r="AJ89" s="852"/>
      <c r="AK89" s="852"/>
      <c r="AL89" s="853"/>
      <c r="AM89" s="886"/>
      <c r="AN89" s="852"/>
      <c r="AO89" s="852"/>
      <c r="AP89" s="853"/>
      <c r="AQ89" s="854">
        <f t="shared" si="1"/>
        <v>0</v>
      </c>
      <c r="AR89" s="852"/>
      <c r="AS89" s="852"/>
      <c r="AT89" s="853"/>
      <c r="AU89" s="365"/>
      <c r="AV89" s="317"/>
      <c r="AW89" s="317"/>
      <c r="AX89" s="347"/>
      <c r="AY89" s="374"/>
      <c r="AZ89" s="328"/>
      <c r="BA89" s="221"/>
      <c r="BB89" s="221"/>
      <c r="BC89" s="221"/>
      <c r="BD89" s="221"/>
      <c r="BE89" s="221"/>
      <c r="BF89" s="221"/>
      <c r="BG89" s="221"/>
      <c r="BH89" s="221"/>
      <c r="BI89" s="221"/>
      <c r="BJ89" s="221"/>
      <c r="BK89" s="221"/>
      <c r="BL89" s="221"/>
      <c r="BM89" s="221"/>
      <c r="BN89" s="221"/>
      <c r="BO89" s="257"/>
      <c r="BP89" s="374"/>
      <c r="BQ89" s="886"/>
      <c r="BR89" s="852"/>
      <c r="BS89" s="852"/>
      <c r="BT89" s="853"/>
      <c r="BU89" s="886"/>
      <c r="BV89" s="852"/>
      <c r="BW89" s="852"/>
      <c r="BX89" s="853"/>
      <c r="BY89" s="854" t="e">
        <f t="shared" si="2"/>
        <v>#DIV/0!</v>
      </c>
      <c r="BZ89" s="852"/>
      <c r="CA89" s="852"/>
      <c r="CB89" s="852"/>
      <c r="CC89" s="368"/>
      <c r="CD89" s="316"/>
      <c r="CE89" s="316"/>
      <c r="CF89" s="369"/>
      <c r="CG89" s="374"/>
      <c r="CH89" s="886"/>
      <c r="CI89" s="852"/>
      <c r="CJ89" s="852"/>
      <c r="CK89" s="853"/>
      <c r="CL89" s="886"/>
      <c r="CM89" s="852"/>
      <c r="CN89" s="852"/>
      <c r="CO89" s="853"/>
      <c r="CP89" s="854" t="e">
        <f t="shared" si="3"/>
        <v>#DIV/0!</v>
      </c>
      <c r="CQ89" s="852"/>
      <c r="CR89" s="852"/>
      <c r="CS89" s="852"/>
      <c r="CT89" s="368"/>
      <c r="CU89" s="316"/>
      <c r="CV89" s="316"/>
      <c r="CW89" s="369"/>
      <c r="CX89" s="374"/>
      <c r="CY89" s="328"/>
      <c r="CZ89" s="221"/>
      <c r="DA89" s="221"/>
      <c r="DB89" s="221"/>
      <c r="DC89" s="221"/>
      <c r="DD89" s="221"/>
      <c r="DE89" s="221"/>
      <c r="DF89" s="221"/>
      <c r="DG89" s="221"/>
      <c r="DH89" s="221"/>
      <c r="DI89" s="221"/>
      <c r="DJ89" s="221"/>
      <c r="DK89" s="221"/>
      <c r="DL89" s="221"/>
      <c r="DM89" s="221"/>
      <c r="DN89" s="257"/>
      <c r="DO89" s="374"/>
      <c r="DP89" s="886"/>
      <c r="DQ89" s="852"/>
      <c r="DR89" s="852"/>
      <c r="DS89" s="853"/>
      <c r="DT89" s="886"/>
      <c r="DU89" s="852"/>
      <c r="DV89" s="852"/>
      <c r="DW89" s="853"/>
      <c r="DX89" s="854" t="e">
        <f t="shared" si="4"/>
        <v>#DIV/0!</v>
      </c>
      <c r="DY89" s="852"/>
      <c r="DZ89" s="852"/>
      <c r="EA89" s="852"/>
      <c r="EB89" s="368"/>
      <c r="EC89" s="316"/>
      <c r="ED89" s="316"/>
      <c r="EE89" s="369"/>
      <c r="EF89" s="374"/>
      <c r="EG89" s="886"/>
      <c r="EH89" s="852"/>
      <c r="EI89" s="852"/>
      <c r="EJ89" s="853"/>
      <c r="EK89" s="886"/>
      <c r="EL89" s="852"/>
      <c r="EM89" s="852"/>
      <c r="EN89" s="853"/>
      <c r="EO89" s="854" t="e">
        <f t="shared" si="5"/>
        <v>#DIV/0!</v>
      </c>
      <c r="EP89" s="852"/>
      <c r="EQ89" s="852"/>
      <c r="ER89" s="852"/>
      <c r="ES89" s="368"/>
      <c r="ET89" s="316"/>
      <c r="EU89" s="316"/>
      <c r="EV89" s="369"/>
      <c r="EW89" s="374"/>
    </row>
    <row r="90" spans="1:153" s="124" customFormat="1" ht="12.75" customHeight="1" thickBot="1" x14ac:dyDescent="0.25">
      <c r="A90" s="328"/>
      <c r="B90" s="221"/>
      <c r="C90" s="221"/>
      <c r="D90" s="221"/>
      <c r="E90" s="221"/>
      <c r="F90" s="221"/>
      <c r="G90" s="221"/>
      <c r="H90" s="221"/>
      <c r="I90" s="221"/>
      <c r="J90" s="221"/>
      <c r="K90" s="221"/>
      <c r="L90" s="221"/>
      <c r="M90" s="221"/>
      <c r="N90" s="221"/>
      <c r="O90" s="221"/>
      <c r="P90" s="257"/>
      <c r="Q90" s="374"/>
      <c r="R90" s="886"/>
      <c r="S90" s="852"/>
      <c r="T90" s="852"/>
      <c r="U90" s="853"/>
      <c r="V90" s="886"/>
      <c r="W90" s="852"/>
      <c r="X90" s="852"/>
      <c r="Y90" s="853"/>
      <c r="Z90" s="854">
        <f t="shared" si="0"/>
        <v>0</v>
      </c>
      <c r="AA90" s="852"/>
      <c r="AB90" s="852"/>
      <c r="AC90" s="853"/>
      <c r="AD90" s="365"/>
      <c r="AE90" s="317"/>
      <c r="AF90" s="317"/>
      <c r="AG90" s="347"/>
      <c r="AH90" s="374"/>
      <c r="AI90" s="886"/>
      <c r="AJ90" s="852"/>
      <c r="AK90" s="852"/>
      <c r="AL90" s="853"/>
      <c r="AM90" s="886"/>
      <c r="AN90" s="852"/>
      <c r="AO90" s="852"/>
      <c r="AP90" s="853"/>
      <c r="AQ90" s="854">
        <f t="shared" si="1"/>
        <v>0</v>
      </c>
      <c r="AR90" s="852"/>
      <c r="AS90" s="852"/>
      <c r="AT90" s="853"/>
      <c r="AU90" s="365"/>
      <c r="AV90" s="317"/>
      <c r="AW90" s="317"/>
      <c r="AX90" s="347"/>
      <c r="AY90" s="374"/>
      <c r="AZ90" s="328"/>
      <c r="BA90" s="221"/>
      <c r="BB90" s="221"/>
      <c r="BC90" s="221"/>
      <c r="BD90" s="221"/>
      <c r="BE90" s="221"/>
      <c r="BF90" s="221"/>
      <c r="BG90" s="221"/>
      <c r="BH90" s="221"/>
      <c r="BI90" s="221"/>
      <c r="BJ90" s="221"/>
      <c r="BK90" s="221"/>
      <c r="BL90" s="221"/>
      <c r="BM90" s="221"/>
      <c r="BN90" s="221"/>
      <c r="BO90" s="257"/>
      <c r="BP90" s="374"/>
      <c r="BQ90" s="886"/>
      <c r="BR90" s="852"/>
      <c r="BS90" s="852"/>
      <c r="BT90" s="853"/>
      <c r="BU90" s="886"/>
      <c r="BV90" s="852"/>
      <c r="BW90" s="852"/>
      <c r="BX90" s="853"/>
      <c r="BY90" s="854" t="e">
        <f t="shared" si="2"/>
        <v>#DIV/0!</v>
      </c>
      <c r="BZ90" s="852"/>
      <c r="CA90" s="852"/>
      <c r="CB90" s="852"/>
      <c r="CC90" s="368"/>
      <c r="CD90" s="316"/>
      <c r="CE90" s="316"/>
      <c r="CF90" s="369"/>
      <c r="CG90" s="374"/>
      <c r="CH90" s="886"/>
      <c r="CI90" s="852"/>
      <c r="CJ90" s="852"/>
      <c r="CK90" s="853"/>
      <c r="CL90" s="886"/>
      <c r="CM90" s="852"/>
      <c r="CN90" s="852"/>
      <c r="CO90" s="853"/>
      <c r="CP90" s="854" t="e">
        <f t="shared" si="3"/>
        <v>#DIV/0!</v>
      </c>
      <c r="CQ90" s="852"/>
      <c r="CR90" s="852"/>
      <c r="CS90" s="852"/>
      <c r="CT90" s="368"/>
      <c r="CU90" s="316"/>
      <c r="CV90" s="316"/>
      <c r="CW90" s="369"/>
      <c r="CX90" s="374"/>
      <c r="CY90" s="328"/>
      <c r="CZ90" s="221"/>
      <c r="DA90" s="221"/>
      <c r="DB90" s="221"/>
      <c r="DC90" s="221"/>
      <c r="DD90" s="221"/>
      <c r="DE90" s="221"/>
      <c r="DF90" s="221"/>
      <c r="DG90" s="221"/>
      <c r="DH90" s="221"/>
      <c r="DI90" s="221"/>
      <c r="DJ90" s="221"/>
      <c r="DK90" s="221"/>
      <c r="DL90" s="221"/>
      <c r="DM90" s="221"/>
      <c r="DN90" s="257"/>
      <c r="DO90" s="374"/>
      <c r="DP90" s="886"/>
      <c r="DQ90" s="852"/>
      <c r="DR90" s="852"/>
      <c r="DS90" s="853"/>
      <c r="DT90" s="886"/>
      <c r="DU90" s="852"/>
      <c r="DV90" s="852"/>
      <c r="DW90" s="853"/>
      <c r="DX90" s="854" t="e">
        <f t="shared" si="4"/>
        <v>#DIV/0!</v>
      </c>
      <c r="DY90" s="852"/>
      <c r="DZ90" s="852"/>
      <c r="EA90" s="852"/>
      <c r="EB90" s="368"/>
      <c r="EC90" s="316"/>
      <c r="ED90" s="316"/>
      <c r="EE90" s="369"/>
      <c r="EF90" s="374"/>
      <c r="EG90" s="886"/>
      <c r="EH90" s="852"/>
      <c r="EI90" s="852"/>
      <c r="EJ90" s="853"/>
      <c r="EK90" s="886"/>
      <c r="EL90" s="852"/>
      <c r="EM90" s="852"/>
      <c r="EN90" s="853"/>
      <c r="EO90" s="854" t="e">
        <f t="shared" si="5"/>
        <v>#DIV/0!</v>
      </c>
      <c r="EP90" s="852"/>
      <c r="EQ90" s="852"/>
      <c r="ER90" s="852"/>
      <c r="ES90" s="368"/>
      <c r="ET90" s="316"/>
      <c r="EU90" s="316"/>
      <c r="EV90" s="369"/>
      <c r="EW90" s="374"/>
    </row>
    <row r="91" spans="1:153" s="124" customFormat="1" ht="12.75" customHeight="1" thickBot="1" x14ac:dyDescent="0.25">
      <c r="A91" s="328"/>
      <c r="B91" s="221"/>
      <c r="C91" s="221"/>
      <c r="D91" s="221"/>
      <c r="E91" s="221"/>
      <c r="F91" s="221"/>
      <c r="G91" s="221"/>
      <c r="H91" s="221"/>
      <c r="I91" s="221"/>
      <c r="J91" s="221"/>
      <c r="K91" s="221"/>
      <c r="L91" s="221"/>
      <c r="M91" s="221"/>
      <c r="N91" s="221"/>
      <c r="O91" s="221"/>
      <c r="P91" s="257"/>
      <c r="Q91" s="374"/>
      <c r="R91" s="886"/>
      <c r="S91" s="852"/>
      <c r="T91" s="852"/>
      <c r="U91" s="853"/>
      <c r="V91" s="886"/>
      <c r="W91" s="852"/>
      <c r="X91" s="852"/>
      <c r="Y91" s="853"/>
      <c r="Z91" s="854">
        <f t="shared" si="0"/>
        <v>0</v>
      </c>
      <c r="AA91" s="852"/>
      <c r="AB91" s="852"/>
      <c r="AC91" s="853"/>
      <c r="AD91" s="365"/>
      <c r="AE91" s="317"/>
      <c r="AF91" s="317"/>
      <c r="AG91" s="347"/>
      <c r="AH91" s="374"/>
      <c r="AI91" s="886"/>
      <c r="AJ91" s="852"/>
      <c r="AK91" s="852"/>
      <c r="AL91" s="853"/>
      <c r="AM91" s="886"/>
      <c r="AN91" s="852"/>
      <c r="AO91" s="852"/>
      <c r="AP91" s="853"/>
      <c r="AQ91" s="854">
        <f t="shared" si="1"/>
        <v>0</v>
      </c>
      <c r="AR91" s="852"/>
      <c r="AS91" s="852"/>
      <c r="AT91" s="853"/>
      <c r="AU91" s="365"/>
      <c r="AV91" s="317"/>
      <c r="AW91" s="317"/>
      <c r="AX91" s="347"/>
      <c r="AY91" s="374"/>
      <c r="AZ91" s="328"/>
      <c r="BA91" s="221"/>
      <c r="BB91" s="221"/>
      <c r="BC91" s="221"/>
      <c r="BD91" s="221"/>
      <c r="BE91" s="221"/>
      <c r="BF91" s="221"/>
      <c r="BG91" s="221"/>
      <c r="BH91" s="221"/>
      <c r="BI91" s="221"/>
      <c r="BJ91" s="221"/>
      <c r="BK91" s="221"/>
      <c r="BL91" s="221"/>
      <c r="BM91" s="221"/>
      <c r="BN91" s="221"/>
      <c r="BO91" s="257"/>
      <c r="BP91" s="374"/>
      <c r="BQ91" s="886"/>
      <c r="BR91" s="852"/>
      <c r="BS91" s="852"/>
      <c r="BT91" s="853"/>
      <c r="BU91" s="886"/>
      <c r="BV91" s="852"/>
      <c r="BW91" s="852"/>
      <c r="BX91" s="853"/>
      <c r="BY91" s="854" t="e">
        <f t="shared" si="2"/>
        <v>#DIV/0!</v>
      </c>
      <c r="BZ91" s="852"/>
      <c r="CA91" s="852"/>
      <c r="CB91" s="852"/>
      <c r="CC91" s="368"/>
      <c r="CD91" s="316"/>
      <c r="CE91" s="316"/>
      <c r="CF91" s="369"/>
      <c r="CG91" s="374"/>
      <c r="CH91" s="886"/>
      <c r="CI91" s="852"/>
      <c r="CJ91" s="852"/>
      <c r="CK91" s="853"/>
      <c r="CL91" s="886"/>
      <c r="CM91" s="852"/>
      <c r="CN91" s="852"/>
      <c r="CO91" s="853"/>
      <c r="CP91" s="854" t="e">
        <f t="shared" si="3"/>
        <v>#DIV/0!</v>
      </c>
      <c r="CQ91" s="852"/>
      <c r="CR91" s="852"/>
      <c r="CS91" s="852"/>
      <c r="CT91" s="368"/>
      <c r="CU91" s="316"/>
      <c r="CV91" s="316"/>
      <c r="CW91" s="369"/>
      <c r="CX91" s="374"/>
      <c r="CY91" s="328"/>
      <c r="CZ91" s="221"/>
      <c r="DA91" s="221"/>
      <c r="DB91" s="221"/>
      <c r="DC91" s="221"/>
      <c r="DD91" s="221"/>
      <c r="DE91" s="221"/>
      <c r="DF91" s="221"/>
      <c r="DG91" s="221"/>
      <c r="DH91" s="221"/>
      <c r="DI91" s="221"/>
      <c r="DJ91" s="221"/>
      <c r="DK91" s="221"/>
      <c r="DL91" s="221"/>
      <c r="DM91" s="221"/>
      <c r="DN91" s="257"/>
      <c r="DO91" s="374"/>
      <c r="DP91" s="886"/>
      <c r="DQ91" s="852"/>
      <c r="DR91" s="852"/>
      <c r="DS91" s="853"/>
      <c r="DT91" s="886"/>
      <c r="DU91" s="852"/>
      <c r="DV91" s="852"/>
      <c r="DW91" s="853"/>
      <c r="DX91" s="854" t="e">
        <f t="shared" si="4"/>
        <v>#DIV/0!</v>
      </c>
      <c r="DY91" s="852"/>
      <c r="DZ91" s="852"/>
      <c r="EA91" s="852"/>
      <c r="EB91" s="368"/>
      <c r="EC91" s="316"/>
      <c r="ED91" s="316"/>
      <c r="EE91" s="369"/>
      <c r="EF91" s="374"/>
      <c r="EG91" s="886"/>
      <c r="EH91" s="852"/>
      <c r="EI91" s="852"/>
      <c r="EJ91" s="853"/>
      <c r="EK91" s="886"/>
      <c r="EL91" s="852"/>
      <c r="EM91" s="852"/>
      <c r="EN91" s="853"/>
      <c r="EO91" s="854" t="e">
        <f t="shared" si="5"/>
        <v>#DIV/0!</v>
      </c>
      <c r="EP91" s="852"/>
      <c r="EQ91" s="852"/>
      <c r="ER91" s="852"/>
      <c r="ES91" s="368"/>
      <c r="ET91" s="316"/>
      <c r="EU91" s="316"/>
      <c r="EV91" s="369"/>
      <c r="EW91" s="374"/>
    </row>
    <row r="92" spans="1:153" s="124" customFormat="1" ht="12.75" customHeight="1" thickBot="1" x14ac:dyDescent="0.25">
      <c r="A92" s="328"/>
      <c r="B92" s="221"/>
      <c r="C92" s="221"/>
      <c r="D92" s="221"/>
      <c r="E92" s="221"/>
      <c r="F92" s="221"/>
      <c r="G92" s="221"/>
      <c r="H92" s="221"/>
      <c r="I92" s="221"/>
      <c r="J92" s="221"/>
      <c r="K92" s="221"/>
      <c r="L92" s="221"/>
      <c r="M92" s="221"/>
      <c r="N92" s="221"/>
      <c r="O92" s="221"/>
      <c r="P92" s="257"/>
      <c r="Q92" s="374"/>
      <c r="R92" s="886"/>
      <c r="S92" s="852"/>
      <c r="T92" s="852"/>
      <c r="U92" s="853"/>
      <c r="V92" s="886"/>
      <c r="W92" s="852"/>
      <c r="X92" s="852"/>
      <c r="Y92" s="853"/>
      <c r="Z92" s="854">
        <f t="shared" si="0"/>
        <v>0</v>
      </c>
      <c r="AA92" s="852"/>
      <c r="AB92" s="852"/>
      <c r="AC92" s="853"/>
      <c r="AD92" s="365"/>
      <c r="AE92" s="317"/>
      <c r="AF92" s="317"/>
      <c r="AG92" s="347"/>
      <c r="AH92" s="374"/>
      <c r="AI92" s="886"/>
      <c r="AJ92" s="852"/>
      <c r="AK92" s="852"/>
      <c r="AL92" s="853"/>
      <c r="AM92" s="886"/>
      <c r="AN92" s="852"/>
      <c r="AO92" s="852"/>
      <c r="AP92" s="853"/>
      <c r="AQ92" s="854">
        <f t="shared" si="1"/>
        <v>0</v>
      </c>
      <c r="AR92" s="852"/>
      <c r="AS92" s="852"/>
      <c r="AT92" s="853"/>
      <c r="AU92" s="365"/>
      <c r="AV92" s="317"/>
      <c r="AW92" s="317"/>
      <c r="AX92" s="347"/>
      <c r="AY92" s="374"/>
      <c r="AZ92" s="328"/>
      <c r="BA92" s="221"/>
      <c r="BB92" s="221"/>
      <c r="BC92" s="221"/>
      <c r="BD92" s="221"/>
      <c r="BE92" s="221"/>
      <c r="BF92" s="221"/>
      <c r="BG92" s="221"/>
      <c r="BH92" s="221"/>
      <c r="BI92" s="221"/>
      <c r="BJ92" s="221"/>
      <c r="BK92" s="221"/>
      <c r="BL92" s="221"/>
      <c r="BM92" s="221"/>
      <c r="BN92" s="221"/>
      <c r="BO92" s="257"/>
      <c r="BP92" s="374"/>
      <c r="BQ92" s="886"/>
      <c r="BR92" s="852"/>
      <c r="BS92" s="852"/>
      <c r="BT92" s="853"/>
      <c r="BU92" s="886"/>
      <c r="BV92" s="852"/>
      <c r="BW92" s="852"/>
      <c r="BX92" s="853"/>
      <c r="BY92" s="854" t="e">
        <f t="shared" si="2"/>
        <v>#DIV/0!</v>
      </c>
      <c r="BZ92" s="852"/>
      <c r="CA92" s="852"/>
      <c r="CB92" s="852"/>
      <c r="CC92" s="368"/>
      <c r="CD92" s="316"/>
      <c r="CE92" s="316"/>
      <c r="CF92" s="369"/>
      <c r="CG92" s="374"/>
      <c r="CH92" s="886"/>
      <c r="CI92" s="852"/>
      <c r="CJ92" s="852"/>
      <c r="CK92" s="853"/>
      <c r="CL92" s="886"/>
      <c r="CM92" s="852"/>
      <c r="CN92" s="852"/>
      <c r="CO92" s="853"/>
      <c r="CP92" s="854" t="e">
        <f t="shared" si="3"/>
        <v>#DIV/0!</v>
      </c>
      <c r="CQ92" s="852"/>
      <c r="CR92" s="852"/>
      <c r="CS92" s="852"/>
      <c r="CT92" s="368"/>
      <c r="CU92" s="316"/>
      <c r="CV92" s="316"/>
      <c r="CW92" s="369"/>
      <c r="CX92" s="374"/>
      <c r="CY92" s="328"/>
      <c r="CZ92" s="221"/>
      <c r="DA92" s="221"/>
      <c r="DB92" s="221"/>
      <c r="DC92" s="221"/>
      <c r="DD92" s="221"/>
      <c r="DE92" s="221"/>
      <c r="DF92" s="221"/>
      <c r="DG92" s="221"/>
      <c r="DH92" s="221"/>
      <c r="DI92" s="221"/>
      <c r="DJ92" s="221"/>
      <c r="DK92" s="221"/>
      <c r="DL92" s="221"/>
      <c r="DM92" s="221"/>
      <c r="DN92" s="257"/>
      <c r="DO92" s="374"/>
      <c r="DP92" s="886"/>
      <c r="DQ92" s="852"/>
      <c r="DR92" s="852"/>
      <c r="DS92" s="853"/>
      <c r="DT92" s="886"/>
      <c r="DU92" s="852"/>
      <c r="DV92" s="852"/>
      <c r="DW92" s="853"/>
      <c r="DX92" s="854" t="e">
        <f t="shared" si="4"/>
        <v>#DIV/0!</v>
      </c>
      <c r="DY92" s="852"/>
      <c r="DZ92" s="852"/>
      <c r="EA92" s="852"/>
      <c r="EB92" s="368"/>
      <c r="EC92" s="316"/>
      <c r="ED92" s="316"/>
      <c r="EE92" s="369"/>
      <c r="EF92" s="374"/>
      <c r="EG92" s="886"/>
      <c r="EH92" s="852"/>
      <c r="EI92" s="852"/>
      <c r="EJ92" s="853"/>
      <c r="EK92" s="886"/>
      <c r="EL92" s="852"/>
      <c r="EM92" s="852"/>
      <c r="EN92" s="853"/>
      <c r="EO92" s="854" t="e">
        <f t="shared" si="5"/>
        <v>#DIV/0!</v>
      </c>
      <c r="EP92" s="852"/>
      <c r="EQ92" s="852"/>
      <c r="ER92" s="852"/>
      <c r="ES92" s="368"/>
      <c r="ET92" s="316"/>
      <c r="EU92" s="316"/>
      <c r="EV92" s="369"/>
      <c r="EW92" s="374"/>
    </row>
    <row r="93" spans="1:153" s="124" customFormat="1" ht="12.75" customHeight="1" thickBot="1" x14ac:dyDescent="0.25">
      <c r="A93" s="328"/>
      <c r="B93" s="221"/>
      <c r="C93" s="221"/>
      <c r="D93" s="221"/>
      <c r="E93" s="221"/>
      <c r="F93" s="221"/>
      <c r="G93" s="221"/>
      <c r="H93" s="221"/>
      <c r="I93" s="221"/>
      <c r="J93" s="221"/>
      <c r="K93" s="221"/>
      <c r="L93" s="221"/>
      <c r="M93" s="221"/>
      <c r="N93" s="221"/>
      <c r="O93" s="221"/>
      <c r="P93" s="257"/>
      <c r="Q93" s="374"/>
      <c r="R93" s="886"/>
      <c r="S93" s="852"/>
      <c r="T93" s="852"/>
      <c r="U93" s="853"/>
      <c r="V93" s="886"/>
      <c r="W93" s="852"/>
      <c r="X93" s="852"/>
      <c r="Y93" s="853"/>
      <c r="Z93" s="854">
        <f t="shared" si="0"/>
        <v>0</v>
      </c>
      <c r="AA93" s="852"/>
      <c r="AB93" s="852"/>
      <c r="AC93" s="853"/>
      <c r="AD93" s="365"/>
      <c r="AE93" s="317"/>
      <c r="AF93" s="317"/>
      <c r="AG93" s="347"/>
      <c r="AH93" s="374"/>
      <c r="AI93" s="886"/>
      <c r="AJ93" s="852"/>
      <c r="AK93" s="852"/>
      <c r="AL93" s="853"/>
      <c r="AM93" s="886"/>
      <c r="AN93" s="852"/>
      <c r="AO93" s="852"/>
      <c r="AP93" s="853"/>
      <c r="AQ93" s="854">
        <f t="shared" si="1"/>
        <v>0</v>
      </c>
      <c r="AR93" s="852"/>
      <c r="AS93" s="852"/>
      <c r="AT93" s="853"/>
      <c r="AU93" s="365"/>
      <c r="AV93" s="317"/>
      <c r="AW93" s="317"/>
      <c r="AX93" s="347"/>
      <c r="AY93" s="374"/>
      <c r="AZ93" s="328"/>
      <c r="BA93" s="221"/>
      <c r="BB93" s="221"/>
      <c r="BC93" s="221"/>
      <c r="BD93" s="221"/>
      <c r="BE93" s="221"/>
      <c r="BF93" s="221"/>
      <c r="BG93" s="221"/>
      <c r="BH93" s="221"/>
      <c r="BI93" s="221"/>
      <c r="BJ93" s="221"/>
      <c r="BK93" s="221"/>
      <c r="BL93" s="221"/>
      <c r="BM93" s="221"/>
      <c r="BN93" s="221"/>
      <c r="BO93" s="257"/>
      <c r="BP93" s="374"/>
      <c r="BQ93" s="886"/>
      <c r="BR93" s="852"/>
      <c r="BS93" s="852"/>
      <c r="BT93" s="853"/>
      <c r="BU93" s="886"/>
      <c r="BV93" s="852"/>
      <c r="BW93" s="852"/>
      <c r="BX93" s="853"/>
      <c r="BY93" s="854" t="e">
        <f t="shared" si="2"/>
        <v>#DIV/0!</v>
      </c>
      <c r="BZ93" s="852"/>
      <c r="CA93" s="852"/>
      <c r="CB93" s="852"/>
      <c r="CC93" s="368"/>
      <c r="CD93" s="316"/>
      <c r="CE93" s="316"/>
      <c r="CF93" s="369"/>
      <c r="CG93" s="374"/>
      <c r="CH93" s="886"/>
      <c r="CI93" s="852"/>
      <c r="CJ93" s="852"/>
      <c r="CK93" s="853"/>
      <c r="CL93" s="886"/>
      <c r="CM93" s="852"/>
      <c r="CN93" s="852"/>
      <c r="CO93" s="853"/>
      <c r="CP93" s="854" t="e">
        <f t="shared" si="3"/>
        <v>#DIV/0!</v>
      </c>
      <c r="CQ93" s="852"/>
      <c r="CR93" s="852"/>
      <c r="CS93" s="852"/>
      <c r="CT93" s="368"/>
      <c r="CU93" s="316"/>
      <c r="CV93" s="316"/>
      <c r="CW93" s="369"/>
      <c r="CX93" s="374"/>
      <c r="CY93" s="328"/>
      <c r="CZ93" s="221"/>
      <c r="DA93" s="221"/>
      <c r="DB93" s="221"/>
      <c r="DC93" s="221"/>
      <c r="DD93" s="221"/>
      <c r="DE93" s="221"/>
      <c r="DF93" s="221"/>
      <c r="DG93" s="221"/>
      <c r="DH93" s="221"/>
      <c r="DI93" s="221"/>
      <c r="DJ93" s="221"/>
      <c r="DK93" s="221"/>
      <c r="DL93" s="221"/>
      <c r="DM93" s="221"/>
      <c r="DN93" s="257"/>
      <c r="DO93" s="374"/>
      <c r="DP93" s="886"/>
      <c r="DQ93" s="852"/>
      <c r="DR93" s="852"/>
      <c r="DS93" s="853"/>
      <c r="DT93" s="886"/>
      <c r="DU93" s="852"/>
      <c r="DV93" s="852"/>
      <c r="DW93" s="853"/>
      <c r="DX93" s="854" t="e">
        <f t="shared" si="4"/>
        <v>#DIV/0!</v>
      </c>
      <c r="DY93" s="852"/>
      <c r="DZ93" s="852"/>
      <c r="EA93" s="852"/>
      <c r="EB93" s="368"/>
      <c r="EC93" s="316"/>
      <c r="ED93" s="316"/>
      <c r="EE93" s="369"/>
      <c r="EF93" s="374"/>
      <c r="EG93" s="886"/>
      <c r="EH93" s="852"/>
      <c r="EI93" s="852"/>
      <c r="EJ93" s="853"/>
      <c r="EK93" s="886"/>
      <c r="EL93" s="852"/>
      <c r="EM93" s="852"/>
      <c r="EN93" s="853"/>
      <c r="EO93" s="854" t="e">
        <f t="shared" si="5"/>
        <v>#DIV/0!</v>
      </c>
      <c r="EP93" s="852"/>
      <c r="EQ93" s="852"/>
      <c r="ER93" s="852"/>
      <c r="ES93" s="368"/>
      <c r="ET93" s="316"/>
      <c r="EU93" s="316"/>
      <c r="EV93" s="369"/>
      <c r="EW93" s="374"/>
    </row>
    <row r="94" spans="1:153" s="124" customFormat="1" ht="12.75" customHeight="1" thickBot="1" x14ac:dyDescent="0.25">
      <c r="A94" s="328"/>
      <c r="B94" s="221"/>
      <c r="C94" s="221"/>
      <c r="D94" s="221"/>
      <c r="E94" s="221"/>
      <c r="F94" s="221"/>
      <c r="G94" s="221"/>
      <c r="H94" s="221"/>
      <c r="I94" s="221"/>
      <c r="J94" s="221"/>
      <c r="K94" s="221"/>
      <c r="L94" s="221"/>
      <c r="M94" s="221"/>
      <c r="N94" s="221"/>
      <c r="O94" s="221"/>
      <c r="P94" s="257"/>
      <c r="Q94" s="374"/>
      <c r="R94" s="886"/>
      <c r="S94" s="852"/>
      <c r="T94" s="852"/>
      <c r="U94" s="853"/>
      <c r="V94" s="886"/>
      <c r="W94" s="852"/>
      <c r="X94" s="852"/>
      <c r="Y94" s="853"/>
      <c r="Z94" s="854">
        <f t="shared" si="0"/>
        <v>0</v>
      </c>
      <c r="AA94" s="852"/>
      <c r="AB94" s="852"/>
      <c r="AC94" s="853"/>
      <c r="AD94" s="365"/>
      <c r="AE94" s="317"/>
      <c r="AF94" s="317"/>
      <c r="AG94" s="347"/>
      <c r="AH94" s="374"/>
      <c r="AI94" s="886"/>
      <c r="AJ94" s="852"/>
      <c r="AK94" s="852"/>
      <c r="AL94" s="853"/>
      <c r="AM94" s="886"/>
      <c r="AN94" s="852"/>
      <c r="AO94" s="852"/>
      <c r="AP94" s="853"/>
      <c r="AQ94" s="854">
        <f t="shared" si="1"/>
        <v>0</v>
      </c>
      <c r="AR94" s="852"/>
      <c r="AS94" s="852"/>
      <c r="AT94" s="853"/>
      <c r="AU94" s="365"/>
      <c r="AV94" s="317"/>
      <c r="AW94" s="317"/>
      <c r="AX94" s="347"/>
      <c r="AY94" s="374"/>
      <c r="AZ94" s="328"/>
      <c r="BA94" s="221"/>
      <c r="BB94" s="221"/>
      <c r="BC94" s="221"/>
      <c r="BD94" s="221"/>
      <c r="BE94" s="221"/>
      <c r="BF94" s="221"/>
      <c r="BG94" s="221"/>
      <c r="BH94" s="221"/>
      <c r="BI94" s="221"/>
      <c r="BJ94" s="221"/>
      <c r="BK94" s="221"/>
      <c r="BL94" s="221"/>
      <c r="BM94" s="221"/>
      <c r="BN94" s="221"/>
      <c r="BO94" s="257"/>
      <c r="BP94" s="374"/>
      <c r="BQ94" s="886"/>
      <c r="BR94" s="852"/>
      <c r="BS94" s="852"/>
      <c r="BT94" s="853"/>
      <c r="BU94" s="886"/>
      <c r="BV94" s="852"/>
      <c r="BW94" s="852"/>
      <c r="BX94" s="853"/>
      <c r="BY94" s="854" t="e">
        <f t="shared" si="2"/>
        <v>#DIV/0!</v>
      </c>
      <c r="BZ94" s="852"/>
      <c r="CA94" s="852"/>
      <c r="CB94" s="852"/>
      <c r="CC94" s="368"/>
      <c r="CD94" s="316"/>
      <c r="CE94" s="316"/>
      <c r="CF94" s="369"/>
      <c r="CG94" s="374"/>
      <c r="CH94" s="886"/>
      <c r="CI94" s="852"/>
      <c r="CJ94" s="852"/>
      <c r="CK94" s="853"/>
      <c r="CL94" s="886"/>
      <c r="CM94" s="852"/>
      <c r="CN94" s="852"/>
      <c r="CO94" s="853"/>
      <c r="CP94" s="854" t="e">
        <f t="shared" si="3"/>
        <v>#DIV/0!</v>
      </c>
      <c r="CQ94" s="852"/>
      <c r="CR94" s="852"/>
      <c r="CS94" s="852"/>
      <c r="CT94" s="368"/>
      <c r="CU94" s="316"/>
      <c r="CV94" s="316"/>
      <c r="CW94" s="369"/>
      <c r="CX94" s="374"/>
      <c r="CY94" s="328"/>
      <c r="CZ94" s="221"/>
      <c r="DA94" s="221"/>
      <c r="DB94" s="221"/>
      <c r="DC94" s="221"/>
      <c r="DD94" s="221"/>
      <c r="DE94" s="221"/>
      <c r="DF94" s="221"/>
      <c r="DG94" s="221"/>
      <c r="DH94" s="221"/>
      <c r="DI94" s="221"/>
      <c r="DJ94" s="221"/>
      <c r="DK94" s="221"/>
      <c r="DL94" s="221"/>
      <c r="DM94" s="221"/>
      <c r="DN94" s="257"/>
      <c r="DO94" s="374"/>
      <c r="DP94" s="886"/>
      <c r="DQ94" s="852"/>
      <c r="DR94" s="852"/>
      <c r="DS94" s="853"/>
      <c r="DT94" s="886"/>
      <c r="DU94" s="852"/>
      <c r="DV94" s="852"/>
      <c r="DW94" s="853"/>
      <c r="DX94" s="854" t="e">
        <f t="shared" si="4"/>
        <v>#DIV/0!</v>
      </c>
      <c r="DY94" s="852"/>
      <c r="DZ94" s="852"/>
      <c r="EA94" s="852"/>
      <c r="EB94" s="368"/>
      <c r="EC94" s="316"/>
      <c r="ED94" s="316"/>
      <c r="EE94" s="369"/>
      <c r="EF94" s="374"/>
      <c r="EG94" s="886"/>
      <c r="EH94" s="852"/>
      <c r="EI94" s="852"/>
      <c r="EJ94" s="853"/>
      <c r="EK94" s="886"/>
      <c r="EL94" s="852"/>
      <c r="EM94" s="852"/>
      <c r="EN94" s="853"/>
      <c r="EO94" s="854" t="e">
        <f t="shared" si="5"/>
        <v>#DIV/0!</v>
      </c>
      <c r="EP94" s="852"/>
      <c r="EQ94" s="852"/>
      <c r="ER94" s="852"/>
      <c r="ES94" s="368"/>
      <c r="ET94" s="316"/>
      <c r="EU94" s="316"/>
      <c r="EV94" s="369"/>
      <c r="EW94" s="374"/>
    </row>
    <row r="95" spans="1:153" s="124" customFormat="1" ht="12.75" customHeight="1" thickBot="1" x14ac:dyDescent="0.25">
      <c r="A95" s="328"/>
      <c r="B95" s="221"/>
      <c r="C95" s="221"/>
      <c r="D95" s="221"/>
      <c r="E95" s="221"/>
      <c r="F95" s="221"/>
      <c r="G95" s="221"/>
      <c r="H95" s="221"/>
      <c r="I95" s="221"/>
      <c r="J95" s="221"/>
      <c r="K95" s="221"/>
      <c r="L95" s="221"/>
      <c r="M95" s="221"/>
      <c r="N95" s="221"/>
      <c r="O95" s="221"/>
      <c r="P95" s="257"/>
      <c r="Q95" s="374"/>
      <c r="R95" s="886"/>
      <c r="S95" s="852"/>
      <c r="T95" s="852"/>
      <c r="U95" s="853"/>
      <c r="V95" s="886"/>
      <c r="W95" s="852"/>
      <c r="X95" s="852"/>
      <c r="Y95" s="853"/>
      <c r="Z95" s="854">
        <f t="shared" si="0"/>
        <v>0</v>
      </c>
      <c r="AA95" s="852"/>
      <c r="AB95" s="852"/>
      <c r="AC95" s="853"/>
      <c r="AD95" s="365"/>
      <c r="AE95" s="317"/>
      <c r="AF95" s="317"/>
      <c r="AG95" s="347"/>
      <c r="AH95" s="374"/>
      <c r="AI95" s="886"/>
      <c r="AJ95" s="852"/>
      <c r="AK95" s="852"/>
      <c r="AL95" s="853"/>
      <c r="AM95" s="886"/>
      <c r="AN95" s="852"/>
      <c r="AO95" s="852"/>
      <c r="AP95" s="853"/>
      <c r="AQ95" s="854">
        <f t="shared" si="1"/>
        <v>0</v>
      </c>
      <c r="AR95" s="852"/>
      <c r="AS95" s="852"/>
      <c r="AT95" s="853"/>
      <c r="AU95" s="365"/>
      <c r="AV95" s="317"/>
      <c r="AW95" s="317"/>
      <c r="AX95" s="347"/>
      <c r="AY95" s="374"/>
      <c r="AZ95" s="328"/>
      <c r="BA95" s="221"/>
      <c r="BB95" s="221"/>
      <c r="BC95" s="221"/>
      <c r="BD95" s="221"/>
      <c r="BE95" s="221"/>
      <c r="BF95" s="221"/>
      <c r="BG95" s="221"/>
      <c r="BH95" s="221"/>
      <c r="BI95" s="221"/>
      <c r="BJ95" s="221"/>
      <c r="BK95" s="221"/>
      <c r="BL95" s="221"/>
      <c r="BM95" s="221"/>
      <c r="BN95" s="221"/>
      <c r="BO95" s="257"/>
      <c r="BP95" s="374"/>
      <c r="BQ95" s="886"/>
      <c r="BR95" s="852"/>
      <c r="BS95" s="852"/>
      <c r="BT95" s="853"/>
      <c r="BU95" s="886"/>
      <c r="BV95" s="852"/>
      <c r="BW95" s="852"/>
      <c r="BX95" s="853"/>
      <c r="BY95" s="854" t="e">
        <f t="shared" si="2"/>
        <v>#DIV/0!</v>
      </c>
      <c r="BZ95" s="852"/>
      <c r="CA95" s="852"/>
      <c r="CB95" s="852"/>
      <c r="CC95" s="368"/>
      <c r="CD95" s="316"/>
      <c r="CE95" s="316"/>
      <c r="CF95" s="369"/>
      <c r="CG95" s="374"/>
      <c r="CH95" s="886"/>
      <c r="CI95" s="852"/>
      <c r="CJ95" s="852"/>
      <c r="CK95" s="853"/>
      <c r="CL95" s="886"/>
      <c r="CM95" s="852"/>
      <c r="CN95" s="852"/>
      <c r="CO95" s="853"/>
      <c r="CP95" s="854" t="e">
        <f t="shared" si="3"/>
        <v>#DIV/0!</v>
      </c>
      <c r="CQ95" s="852"/>
      <c r="CR95" s="852"/>
      <c r="CS95" s="852"/>
      <c r="CT95" s="368"/>
      <c r="CU95" s="316"/>
      <c r="CV95" s="316"/>
      <c r="CW95" s="369"/>
      <c r="CX95" s="374"/>
      <c r="CY95" s="328"/>
      <c r="CZ95" s="221"/>
      <c r="DA95" s="221"/>
      <c r="DB95" s="221"/>
      <c r="DC95" s="221"/>
      <c r="DD95" s="221"/>
      <c r="DE95" s="221"/>
      <c r="DF95" s="221"/>
      <c r="DG95" s="221"/>
      <c r="DH95" s="221"/>
      <c r="DI95" s="221"/>
      <c r="DJ95" s="221"/>
      <c r="DK95" s="221"/>
      <c r="DL95" s="221"/>
      <c r="DM95" s="221"/>
      <c r="DN95" s="257"/>
      <c r="DO95" s="374"/>
      <c r="DP95" s="886"/>
      <c r="DQ95" s="852"/>
      <c r="DR95" s="852"/>
      <c r="DS95" s="853"/>
      <c r="DT95" s="886"/>
      <c r="DU95" s="852"/>
      <c r="DV95" s="852"/>
      <c r="DW95" s="853"/>
      <c r="DX95" s="854" t="e">
        <f t="shared" si="4"/>
        <v>#DIV/0!</v>
      </c>
      <c r="DY95" s="852"/>
      <c r="DZ95" s="852"/>
      <c r="EA95" s="852"/>
      <c r="EB95" s="368"/>
      <c r="EC95" s="316"/>
      <c r="ED95" s="316"/>
      <c r="EE95" s="369"/>
      <c r="EF95" s="374"/>
      <c r="EG95" s="886"/>
      <c r="EH95" s="852"/>
      <c r="EI95" s="852"/>
      <c r="EJ95" s="853"/>
      <c r="EK95" s="886"/>
      <c r="EL95" s="852"/>
      <c r="EM95" s="852"/>
      <c r="EN95" s="853"/>
      <c r="EO95" s="854" t="e">
        <f t="shared" si="5"/>
        <v>#DIV/0!</v>
      </c>
      <c r="EP95" s="852"/>
      <c r="EQ95" s="852"/>
      <c r="ER95" s="852"/>
      <c r="ES95" s="368"/>
      <c r="ET95" s="316"/>
      <c r="EU95" s="316"/>
      <c r="EV95" s="369"/>
      <c r="EW95" s="374"/>
    </row>
    <row r="96" spans="1:153" s="124" customFormat="1" ht="12.75" customHeight="1" thickBot="1" x14ac:dyDescent="0.25">
      <c r="A96" s="328"/>
      <c r="B96" s="221"/>
      <c r="C96" s="221"/>
      <c r="D96" s="221"/>
      <c r="E96" s="221"/>
      <c r="F96" s="221"/>
      <c r="G96" s="221"/>
      <c r="H96" s="221"/>
      <c r="I96" s="221"/>
      <c r="J96" s="221"/>
      <c r="K96" s="221"/>
      <c r="L96" s="221"/>
      <c r="M96" s="221"/>
      <c r="N96" s="221"/>
      <c r="O96" s="221"/>
      <c r="P96" s="257"/>
      <c r="Q96" s="374"/>
      <c r="R96" s="886"/>
      <c r="S96" s="852"/>
      <c r="T96" s="852"/>
      <c r="U96" s="853"/>
      <c r="V96" s="886"/>
      <c r="W96" s="852"/>
      <c r="X96" s="852"/>
      <c r="Y96" s="853"/>
      <c r="Z96" s="854">
        <f t="shared" si="0"/>
        <v>0</v>
      </c>
      <c r="AA96" s="852"/>
      <c r="AB96" s="852"/>
      <c r="AC96" s="853"/>
      <c r="AD96" s="365"/>
      <c r="AE96" s="317"/>
      <c r="AF96" s="317"/>
      <c r="AG96" s="347"/>
      <c r="AH96" s="374"/>
      <c r="AI96" s="886"/>
      <c r="AJ96" s="852"/>
      <c r="AK96" s="852"/>
      <c r="AL96" s="853"/>
      <c r="AM96" s="886"/>
      <c r="AN96" s="852"/>
      <c r="AO96" s="852"/>
      <c r="AP96" s="853"/>
      <c r="AQ96" s="854">
        <f t="shared" si="1"/>
        <v>0</v>
      </c>
      <c r="AR96" s="852"/>
      <c r="AS96" s="852"/>
      <c r="AT96" s="853"/>
      <c r="AU96" s="365"/>
      <c r="AV96" s="317"/>
      <c r="AW96" s="317"/>
      <c r="AX96" s="347"/>
      <c r="AY96" s="374"/>
      <c r="AZ96" s="328"/>
      <c r="BA96" s="221"/>
      <c r="BB96" s="221"/>
      <c r="BC96" s="221"/>
      <c r="BD96" s="221"/>
      <c r="BE96" s="221"/>
      <c r="BF96" s="221"/>
      <c r="BG96" s="221"/>
      <c r="BH96" s="221"/>
      <c r="BI96" s="221"/>
      <c r="BJ96" s="221"/>
      <c r="BK96" s="221"/>
      <c r="BL96" s="221"/>
      <c r="BM96" s="221"/>
      <c r="BN96" s="221"/>
      <c r="BO96" s="257"/>
      <c r="BP96" s="374"/>
      <c r="BQ96" s="886"/>
      <c r="BR96" s="852"/>
      <c r="BS96" s="852"/>
      <c r="BT96" s="853"/>
      <c r="BU96" s="886"/>
      <c r="BV96" s="852"/>
      <c r="BW96" s="852"/>
      <c r="BX96" s="853"/>
      <c r="BY96" s="854" t="e">
        <f t="shared" si="2"/>
        <v>#DIV/0!</v>
      </c>
      <c r="BZ96" s="852"/>
      <c r="CA96" s="852"/>
      <c r="CB96" s="852"/>
      <c r="CC96" s="368"/>
      <c r="CD96" s="316"/>
      <c r="CE96" s="316"/>
      <c r="CF96" s="369"/>
      <c r="CG96" s="374"/>
      <c r="CH96" s="886"/>
      <c r="CI96" s="852"/>
      <c r="CJ96" s="852"/>
      <c r="CK96" s="853"/>
      <c r="CL96" s="886"/>
      <c r="CM96" s="852"/>
      <c r="CN96" s="852"/>
      <c r="CO96" s="853"/>
      <c r="CP96" s="854" t="e">
        <f t="shared" si="3"/>
        <v>#DIV/0!</v>
      </c>
      <c r="CQ96" s="852"/>
      <c r="CR96" s="852"/>
      <c r="CS96" s="852"/>
      <c r="CT96" s="368"/>
      <c r="CU96" s="316"/>
      <c r="CV96" s="316"/>
      <c r="CW96" s="369"/>
      <c r="CX96" s="374"/>
      <c r="CY96" s="328"/>
      <c r="CZ96" s="221"/>
      <c r="DA96" s="221"/>
      <c r="DB96" s="221"/>
      <c r="DC96" s="221"/>
      <c r="DD96" s="221"/>
      <c r="DE96" s="221"/>
      <c r="DF96" s="221"/>
      <c r="DG96" s="221"/>
      <c r="DH96" s="221"/>
      <c r="DI96" s="221"/>
      <c r="DJ96" s="221"/>
      <c r="DK96" s="221"/>
      <c r="DL96" s="221"/>
      <c r="DM96" s="221"/>
      <c r="DN96" s="257"/>
      <c r="DO96" s="374"/>
      <c r="DP96" s="886"/>
      <c r="DQ96" s="852"/>
      <c r="DR96" s="852"/>
      <c r="DS96" s="853"/>
      <c r="DT96" s="886"/>
      <c r="DU96" s="852"/>
      <c r="DV96" s="852"/>
      <c r="DW96" s="853"/>
      <c r="DX96" s="854" t="e">
        <f t="shared" si="4"/>
        <v>#DIV/0!</v>
      </c>
      <c r="DY96" s="852"/>
      <c r="DZ96" s="852"/>
      <c r="EA96" s="852"/>
      <c r="EB96" s="368"/>
      <c r="EC96" s="316"/>
      <c r="ED96" s="316"/>
      <c r="EE96" s="369"/>
      <c r="EF96" s="374"/>
      <c r="EG96" s="886"/>
      <c r="EH96" s="852"/>
      <c r="EI96" s="852"/>
      <c r="EJ96" s="853"/>
      <c r="EK96" s="886"/>
      <c r="EL96" s="852"/>
      <c r="EM96" s="852"/>
      <c r="EN96" s="853"/>
      <c r="EO96" s="854" t="e">
        <f t="shared" si="5"/>
        <v>#DIV/0!</v>
      </c>
      <c r="EP96" s="852"/>
      <c r="EQ96" s="852"/>
      <c r="ER96" s="852"/>
      <c r="ES96" s="368"/>
      <c r="ET96" s="316"/>
      <c r="EU96" s="316"/>
      <c r="EV96" s="369"/>
      <c r="EW96" s="374"/>
    </row>
    <row r="97" spans="1:153" s="124" customFormat="1" ht="12.75" customHeight="1" thickBot="1" x14ac:dyDescent="0.25">
      <c r="A97" s="328"/>
      <c r="B97" s="221"/>
      <c r="C97" s="221"/>
      <c r="D97" s="221"/>
      <c r="E97" s="221"/>
      <c r="F97" s="221"/>
      <c r="G97" s="221"/>
      <c r="H97" s="221"/>
      <c r="I97" s="221"/>
      <c r="J97" s="221"/>
      <c r="K97" s="221"/>
      <c r="L97" s="221"/>
      <c r="M97" s="221"/>
      <c r="N97" s="221"/>
      <c r="O97" s="221"/>
      <c r="P97" s="257"/>
      <c r="Q97" s="374"/>
      <c r="R97" s="886"/>
      <c r="S97" s="852"/>
      <c r="T97" s="852"/>
      <c r="U97" s="853"/>
      <c r="V97" s="886"/>
      <c r="W97" s="852"/>
      <c r="X97" s="852"/>
      <c r="Y97" s="853"/>
      <c r="Z97" s="854">
        <f t="shared" si="0"/>
        <v>0</v>
      </c>
      <c r="AA97" s="852"/>
      <c r="AB97" s="852"/>
      <c r="AC97" s="853"/>
      <c r="AD97" s="365"/>
      <c r="AE97" s="317"/>
      <c r="AF97" s="317"/>
      <c r="AG97" s="347"/>
      <c r="AH97" s="374"/>
      <c r="AI97" s="886"/>
      <c r="AJ97" s="852"/>
      <c r="AK97" s="852"/>
      <c r="AL97" s="853"/>
      <c r="AM97" s="886"/>
      <c r="AN97" s="852"/>
      <c r="AO97" s="852"/>
      <c r="AP97" s="853"/>
      <c r="AQ97" s="854">
        <f t="shared" si="1"/>
        <v>0</v>
      </c>
      <c r="AR97" s="852"/>
      <c r="AS97" s="852"/>
      <c r="AT97" s="853"/>
      <c r="AU97" s="365"/>
      <c r="AV97" s="317"/>
      <c r="AW97" s="317"/>
      <c r="AX97" s="347"/>
      <c r="AY97" s="374"/>
      <c r="AZ97" s="328"/>
      <c r="BA97" s="221"/>
      <c r="BB97" s="221"/>
      <c r="BC97" s="221"/>
      <c r="BD97" s="221"/>
      <c r="BE97" s="221"/>
      <c r="BF97" s="221"/>
      <c r="BG97" s="221"/>
      <c r="BH97" s="221"/>
      <c r="BI97" s="221"/>
      <c r="BJ97" s="221"/>
      <c r="BK97" s="221"/>
      <c r="BL97" s="221"/>
      <c r="BM97" s="221"/>
      <c r="BN97" s="221"/>
      <c r="BO97" s="257"/>
      <c r="BP97" s="374"/>
      <c r="BQ97" s="886"/>
      <c r="BR97" s="852"/>
      <c r="BS97" s="852"/>
      <c r="BT97" s="853"/>
      <c r="BU97" s="886"/>
      <c r="BV97" s="852"/>
      <c r="BW97" s="852"/>
      <c r="BX97" s="853"/>
      <c r="BY97" s="854" t="e">
        <f t="shared" si="2"/>
        <v>#DIV/0!</v>
      </c>
      <c r="BZ97" s="852"/>
      <c r="CA97" s="852"/>
      <c r="CB97" s="852"/>
      <c r="CC97" s="368"/>
      <c r="CD97" s="316"/>
      <c r="CE97" s="316"/>
      <c r="CF97" s="369"/>
      <c r="CG97" s="374"/>
      <c r="CH97" s="886"/>
      <c r="CI97" s="852"/>
      <c r="CJ97" s="852"/>
      <c r="CK97" s="853"/>
      <c r="CL97" s="886"/>
      <c r="CM97" s="852"/>
      <c r="CN97" s="852"/>
      <c r="CO97" s="853"/>
      <c r="CP97" s="854" t="e">
        <f t="shared" si="3"/>
        <v>#DIV/0!</v>
      </c>
      <c r="CQ97" s="852"/>
      <c r="CR97" s="852"/>
      <c r="CS97" s="852"/>
      <c r="CT97" s="368"/>
      <c r="CU97" s="316"/>
      <c r="CV97" s="316"/>
      <c r="CW97" s="369"/>
      <c r="CX97" s="374"/>
      <c r="CY97" s="328"/>
      <c r="CZ97" s="221"/>
      <c r="DA97" s="221"/>
      <c r="DB97" s="221"/>
      <c r="DC97" s="221"/>
      <c r="DD97" s="221"/>
      <c r="DE97" s="221"/>
      <c r="DF97" s="221"/>
      <c r="DG97" s="221"/>
      <c r="DH97" s="221"/>
      <c r="DI97" s="221"/>
      <c r="DJ97" s="221"/>
      <c r="DK97" s="221"/>
      <c r="DL97" s="221"/>
      <c r="DM97" s="221"/>
      <c r="DN97" s="257"/>
      <c r="DO97" s="374"/>
      <c r="DP97" s="886"/>
      <c r="DQ97" s="852"/>
      <c r="DR97" s="852"/>
      <c r="DS97" s="853"/>
      <c r="DT97" s="886"/>
      <c r="DU97" s="852"/>
      <c r="DV97" s="852"/>
      <c r="DW97" s="853"/>
      <c r="DX97" s="854" t="e">
        <f t="shared" si="4"/>
        <v>#DIV/0!</v>
      </c>
      <c r="DY97" s="852"/>
      <c r="DZ97" s="852"/>
      <c r="EA97" s="852"/>
      <c r="EB97" s="368"/>
      <c r="EC97" s="316"/>
      <c r="ED97" s="316"/>
      <c r="EE97" s="369"/>
      <c r="EF97" s="374"/>
      <c r="EG97" s="886"/>
      <c r="EH97" s="852"/>
      <c r="EI97" s="852"/>
      <c r="EJ97" s="853"/>
      <c r="EK97" s="886"/>
      <c r="EL97" s="852"/>
      <c r="EM97" s="852"/>
      <c r="EN97" s="853"/>
      <c r="EO97" s="854" t="e">
        <f t="shared" si="5"/>
        <v>#DIV/0!</v>
      </c>
      <c r="EP97" s="852"/>
      <c r="EQ97" s="852"/>
      <c r="ER97" s="852"/>
      <c r="ES97" s="368"/>
      <c r="ET97" s="316"/>
      <c r="EU97" s="316"/>
      <c r="EV97" s="369"/>
      <c r="EW97" s="374"/>
    </row>
    <row r="98" spans="1:153" s="124" customFormat="1" ht="12.75" customHeight="1" thickBot="1" x14ac:dyDescent="0.25">
      <c r="A98" s="328"/>
      <c r="B98" s="221"/>
      <c r="C98" s="221"/>
      <c r="D98" s="221"/>
      <c r="E98" s="221"/>
      <c r="F98" s="221"/>
      <c r="G98" s="221"/>
      <c r="H98" s="221"/>
      <c r="I98" s="221"/>
      <c r="J98" s="221"/>
      <c r="K98" s="221"/>
      <c r="L98" s="221"/>
      <c r="M98" s="221"/>
      <c r="N98" s="221"/>
      <c r="O98" s="221"/>
      <c r="P98" s="257"/>
      <c r="Q98" s="374"/>
      <c r="R98" s="886"/>
      <c r="S98" s="852"/>
      <c r="T98" s="852"/>
      <c r="U98" s="853"/>
      <c r="V98" s="886"/>
      <c r="W98" s="852"/>
      <c r="X98" s="852"/>
      <c r="Y98" s="853"/>
      <c r="Z98" s="854">
        <f t="shared" si="0"/>
        <v>0</v>
      </c>
      <c r="AA98" s="852"/>
      <c r="AB98" s="852"/>
      <c r="AC98" s="853"/>
      <c r="AD98" s="365"/>
      <c r="AE98" s="317"/>
      <c r="AF98" s="317"/>
      <c r="AG98" s="347"/>
      <c r="AH98" s="374"/>
      <c r="AI98" s="886"/>
      <c r="AJ98" s="852"/>
      <c r="AK98" s="852"/>
      <c r="AL98" s="853"/>
      <c r="AM98" s="886"/>
      <c r="AN98" s="852"/>
      <c r="AO98" s="852"/>
      <c r="AP98" s="853"/>
      <c r="AQ98" s="854">
        <f t="shared" si="1"/>
        <v>0</v>
      </c>
      <c r="AR98" s="852"/>
      <c r="AS98" s="852"/>
      <c r="AT98" s="853"/>
      <c r="AU98" s="365"/>
      <c r="AV98" s="317"/>
      <c r="AW98" s="317"/>
      <c r="AX98" s="347"/>
      <c r="AY98" s="374"/>
      <c r="AZ98" s="328"/>
      <c r="BA98" s="221"/>
      <c r="BB98" s="221"/>
      <c r="BC98" s="221"/>
      <c r="BD98" s="221"/>
      <c r="BE98" s="221"/>
      <c r="BF98" s="221"/>
      <c r="BG98" s="221"/>
      <c r="BH98" s="221"/>
      <c r="BI98" s="221"/>
      <c r="BJ98" s="221"/>
      <c r="BK98" s="221"/>
      <c r="BL98" s="221"/>
      <c r="BM98" s="221"/>
      <c r="BN98" s="221"/>
      <c r="BO98" s="257"/>
      <c r="BP98" s="374"/>
      <c r="BQ98" s="886"/>
      <c r="BR98" s="852"/>
      <c r="BS98" s="852"/>
      <c r="BT98" s="853"/>
      <c r="BU98" s="886"/>
      <c r="BV98" s="852"/>
      <c r="BW98" s="852"/>
      <c r="BX98" s="853"/>
      <c r="BY98" s="854" t="e">
        <f t="shared" si="2"/>
        <v>#DIV/0!</v>
      </c>
      <c r="BZ98" s="852"/>
      <c r="CA98" s="852"/>
      <c r="CB98" s="852"/>
      <c r="CC98" s="368"/>
      <c r="CD98" s="316"/>
      <c r="CE98" s="316"/>
      <c r="CF98" s="369"/>
      <c r="CG98" s="374"/>
      <c r="CH98" s="886"/>
      <c r="CI98" s="852"/>
      <c r="CJ98" s="852"/>
      <c r="CK98" s="853"/>
      <c r="CL98" s="886"/>
      <c r="CM98" s="852"/>
      <c r="CN98" s="852"/>
      <c r="CO98" s="853"/>
      <c r="CP98" s="854" t="e">
        <f t="shared" si="3"/>
        <v>#DIV/0!</v>
      </c>
      <c r="CQ98" s="852"/>
      <c r="CR98" s="852"/>
      <c r="CS98" s="852"/>
      <c r="CT98" s="368"/>
      <c r="CU98" s="316"/>
      <c r="CV98" s="316"/>
      <c r="CW98" s="369"/>
      <c r="CX98" s="374"/>
      <c r="CY98" s="328"/>
      <c r="CZ98" s="221"/>
      <c r="DA98" s="221"/>
      <c r="DB98" s="221"/>
      <c r="DC98" s="221"/>
      <c r="DD98" s="221"/>
      <c r="DE98" s="221"/>
      <c r="DF98" s="221"/>
      <c r="DG98" s="221"/>
      <c r="DH98" s="221"/>
      <c r="DI98" s="221"/>
      <c r="DJ98" s="221"/>
      <c r="DK98" s="221"/>
      <c r="DL98" s="221"/>
      <c r="DM98" s="221"/>
      <c r="DN98" s="257"/>
      <c r="DO98" s="374"/>
      <c r="DP98" s="886"/>
      <c r="DQ98" s="852"/>
      <c r="DR98" s="852"/>
      <c r="DS98" s="853"/>
      <c r="DT98" s="886"/>
      <c r="DU98" s="852"/>
      <c r="DV98" s="852"/>
      <c r="DW98" s="853"/>
      <c r="DX98" s="854" t="e">
        <f t="shared" si="4"/>
        <v>#DIV/0!</v>
      </c>
      <c r="DY98" s="852"/>
      <c r="DZ98" s="852"/>
      <c r="EA98" s="852"/>
      <c r="EB98" s="368"/>
      <c r="EC98" s="316"/>
      <c r="ED98" s="316"/>
      <c r="EE98" s="369"/>
      <c r="EF98" s="374"/>
      <c r="EG98" s="886"/>
      <c r="EH98" s="852"/>
      <c r="EI98" s="852"/>
      <c r="EJ98" s="853"/>
      <c r="EK98" s="886"/>
      <c r="EL98" s="852"/>
      <c r="EM98" s="852"/>
      <c r="EN98" s="853"/>
      <c r="EO98" s="854" t="e">
        <f t="shared" si="5"/>
        <v>#DIV/0!</v>
      </c>
      <c r="EP98" s="852"/>
      <c r="EQ98" s="852"/>
      <c r="ER98" s="852"/>
      <c r="ES98" s="368"/>
      <c r="ET98" s="316"/>
      <c r="EU98" s="316"/>
      <c r="EV98" s="369"/>
      <c r="EW98" s="374"/>
    </row>
    <row r="99" spans="1:153" s="124" customFormat="1" ht="12.75" customHeight="1" thickBot="1" x14ac:dyDescent="0.25">
      <c r="A99" s="328"/>
      <c r="B99" s="221"/>
      <c r="C99" s="221"/>
      <c r="D99" s="221"/>
      <c r="E99" s="221"/>
      <c r="F99" s="221"/>
      <c r="G99" s="221"/>
      <c r="H99" s="221"/>
      <c r="I99" s="221"/>
      <c r="J99" s="221"/>
      <c r="K99" s="221"/>
      <c r="L99" s="221"/>
      <c r="M99" s="221"/>
      <c r="N99" s="221"/>
      <c r="O99" s="221"/>
      <c r="P99" s="257"/>
      <c r="Q99" s="374"/>
      <c r="R99" s="886"/>
      <c r="S99" s="852"/>
      <c r="T99" s="852"/>
      <c r="U99" s="853"/>
      <c r="V99" s="886"/>
      <c r="W99" s="852"/>
      <c r="X99" s="852"/>
      <c r="Y99" s="853"/>
      <c r="Z99" s="854">
        <f t="shared" si="0"/>
        <v>0</v>
      </c>
      <c r="AA99" s="852"/>
      <c r="AB99" s="852"/>
      <c r="AC99" s="853"/>
      <c r="AD99" s="365"/>
      <c r="AE99" s="317"/>
      <c r="AF99" s="317"/>
      <c r="AG99" s="347"/>
      <c r="AH99" s="374"/>
      <c r="AI99" s="886"/>
      <c r="AJ99" s="852"/>
      <c r="AK99" s="852"/>
      <c r="AL99" s="853"/>
      <c r="AM99" s="886"/>
      <c r="AN99" s="852"/>
      <c r="AO99" s="852"/>
      <c r="AP99" s="853"/>
      <c r="AQ99" s="854">
        <f t="shared" ref="AQ99:AQ162" si="11">AI99-AM99/$AN$26*100</f>
        <v>0</v>
      </c>
      <c r="AR99" s="852"/>
      <c r="AS99" s="852"/>
      <c r="AT99" s="853"/>
      <c r="AU99" s="365"/>
      <c r="AV99" s="317"/>
      <c r="AW99" s="317"/>
      <c r="AX99" s="347"/>
      <c r="AY99" s="374"/>
      <c r="AZ99" s="328"/>
      <c r="BA99" s="221"/>
      <c r="BB99" s="221"/>
      <c r="BC99" s="221"/>
      <c r="BD99" s="221"/>
      <c r="BE99" s="221"/>
      <c r="BF99" s="221"/>
      <c r="BG99" s="221"/>
      <c r="BH99" s="221"/>
      <c r="BI99" s="221"/>
      <c r="BJ99" s="221"/>
      <c r="BK99" s="221"/>
      <c r="BL99" s="221"/>
      <c r="BM99" s="221"/>
      <c r="BN99" s="221"/>
      <c r="BO99" s="257"/>
      <c r="BP99" s="374"/>
      <c r="BQ99" s="886"/>
      <c r="BR99" s="852"/>
      <c r="BS99" s="852"/>
      <c r="BT99" s="853"/>
      <c r="BU99" s="886"/>
      <c r="BV99" s="852"/>
      <c r="BW99" s="852"/>
      <c r="BX99" s="853"/>
      <c r="BY99" s="854" t="e">
        <f t="shared" ref="BY99:BY162" si="12">BQ99-BU99/$BV$26*100</f>
        <v>#DIV/0!</v>
      </c>
      <c r="BZ99" s="852"/>
      <c r="CA99" s="852"/>
      <c r="CB99" s="852"/>
      <c r="CC99" s="368"/>
      <c r="CD99" s="316"/>
      <c r="CE99" s="316"/>
      <c r="CF99" s="369"/>
      <c r="CG99" s="374"/>
      <c r="CH99" s="886"/>
      <c r="CI99" s="852"/>
      <c r="CJ99" s="852"/>
      <c r="CK99" s="853"/>
      <c r="CL99" s="886"/>
      <c r="CM99" s="852"/>
      <c r="CN99" s="852"/>
      <c r="CO99" s="853"/>
      <c r="CP99" s="854" t="e">
        <f t="shared" ref="CP99:CP162" si="13">CH99-CL99/$CM$26*100</f>
        <v>#DIV/0!</v>
      </c>
      <c r="CQ99" s="852"/>
      <c r="CR99" s="852"/>
      <c r="CS99" s="852"/>
      <c r="CT99" s="368"/>
      <c r="CU99" s="316"/>
      <c r="CV99" s="316"/>
      <c r="CW99" s="369"/>
      <c r="CX99" s="374"/>
      <c r="CY99" s="328"/>
      <c r="CZ99" s="221"/>
      <c r="DA99" s="221"/>
      <c r="DB99" s="221"/>
      <c r="DC99" s="221"/>
      <c r="DD99" s="221"/>
      <c r="DE99" s="221"/>
      <c r="DF99" s="221"/>
      <c r="DG99" s="221"/>
      <c r="DH99" s="221"/>
      <c r="DI99" s="221"/>
      <c r="DJ99" s="221"/>
      <c r="DK99" s="221"/>
      <c r="DL99" s="221"/>
      <c r="DM99" s="221"/>
      <c r="DN99" s="257"/>
      <c r="DO99" s="374"/>
      <c r="DP99" s="886"/>
      <c r="DQ99" s="852"/>
      <c r="DR99" s="852"/>
      <c r="DS99" s="853"/>
      <c r="DT99" s="886"/>
      <c r="DU99" s="852"/>
      <c r="DV99" s="852"/>
      <c r="DW99" s="853"/>
      <c r="DX99" s="854" t="e">
        <f t="shared" ref="DX99:DX162" si="14">DP99-DT99/$DU$26*100</f>
        <v>#DIV/0!</v>
      </c>
      <c r="DY99" s="852"/>
      <c r="DZ99" s="852"/>
      <c r="EA99" s="852"/>
      <c r="EB99" s="368"/>
      <c r="EC99" s="316"/>
      <c r="ED99" s="316"/>
      <c r="EE99" s="369"/>
      <c r="EF99" s="374"/>
      <c r="EG99" s="886"/>
      <c r="EH99" s="852"/>
      <c r="EI99" s="852"/>
      <c r="EJ99" s="853"/>
      <c r="EK99" s="886"/>
      <c r="EL99" s="852"/>
      <c r="EM99" s="852"/>
      <c r="EN99" s="853"/>
      <c r="EO99" s="854" t="e">
        <f t="shared" ref="EO99:EO162" si="15">EG99-EK99/$DU$26*100</f>
        <v>#DIV/0!</v>
      </c>
      <c r="EP99" s="852"/>
      <c r="EQ99" s="852"/>
      <c r="ER99" s="852"/>
      <c r="ES99" s="368"/>
      <c r="ET99" s="316"/>
      <c r="EU99" s="316"/>
      <c r="EV99" s="369"/>
      <c r="EW99" s="374"/>
    </row>
    <row r="100" spans="1:153" s="124" customFormat="1" ht="12.75" customHeight="1" thickBot="1" x14ac:dyDescent="0.25">
      <c r="A100" s="328"/>
      <c r="B100" s="221"/>
      <c r="C100" s="221"/>
      <c r="D100" s="221"/>
      <c r="E100" s="221"/>
      <c r="F100" s="221"/>
      <c r="G100" s="221"/>
      <c r="H100" s="221"/>
      <c r="I100" s="221"/>
      <c r="J100" s="221"/>
      <c r="K100" s="221"/>
      <c r="L100" s="221"/>
      <c r="M100" s="221"/>
      <c r="N100" s="221"/>
      <c r="O100" s="221"/>
      <c r="P100" s="257"/>
      <c r="Q100" s="374"/>
      <c r="R100" s="886"/>
      <c r="S100" s="852"/>
      <c r="T100" s="852"/>
      <c r="U100" s="853"/>
      <c r="V100" s="886"/>
      <c r="W100" s="852"/>
      <c r="X100" s="852"/>
      <c r="Y100" s="853"/>
      <c r="Z100" s="854">
        <f t="shared" si="0"/>
        <v>0</v>
      </c>
      <c r="AA100" s="852"/>
      <c r="AB100" s="852"/>
      <c r="AC100" s="853"/>
      <c r="AD100" s="365"/>
      <c r="AE100" s="317"/>
      <c r="AF100" s="317"/>
      <c r="AG100" s="347"/>
      <c r="AH100" s="374"/>
      <c r="AI100" s="886"/>
      <c r="AJ100" s="852"/>
      <c r="AK100" s="852"/>
      <c r="AL100" s="853"/>
      <c r="AM100" s="886"/>
      <c r="AN100" s="852"/>
      <c r="AO100" s="852"/>
      <c r="AP100" s="853"/>
      <c r="AQ100" s="854">
        <f t="shared" si="11"/>
        <v>0</v>
      </c>
      <c r="AR100" s="852"/>
      <c r="AS100" s="852"/>
      <c r="AT100" s="853"/>
      <c r="AU100" s="365"/>
      <c r="AV100" s="317"/>
      <c r="AW100" s="317"/>
      <c r="AX100" s="347"/>
      <c r="AY100" s="374"/>
      <c r="AZ100" s="328"/>
      <c r="BA100" s="221"/>
      <c r="BB100" s="221"/>
      <c r="BC100" s="221"/>
      <c r="BD100" s="221"/>
      <c r="BE100" s="221"/>
      <c r="BF100" s="221"/>
      <c r="BG100" s="221"/>
      <c r="BH100" s="221"/>
      <c r="BI100" s="221"/>
      <c r="BJ100" s="221"/>
      <c r="BK100" s="221"/>
      <c r="BL100" s="221"/>
      <c r="BM100" s="221"/>
      <c r="BN100" s="221"/>
      <c r="BO100" s="257"/>
      <c r="BP100" s="374"/>
      <c r="BQ100" s="886"/>
      <c r="BR100" s="852"/>
      <c r="BS100" s="852"/>
      <c r="BT100" s="853"/>
      <c r="BU100" s="886"/>
      <c r="BV100" s="852"/>
      <c r="BW100" s="852"/>
      <c r="BX100" s="853"/>
      <c r="BY100" s="854" t="e">
        <f t="shared" si="12"/>
        <v>#DIV/0!</v>
      </c>
      <c r="BZ100" s="852"/>
      <c r="CA100" s="852"/>
      <c r="CB100" s="852"/>
      <c r="CC100" s="368"/>
      <c r="CD100" s="316"/>
      <c r="CE100" s="316"/>
      <c r="CF100" s="369"/>
      <c r="CG100" s="374"/>
      <c r="CH100" s="886"/>
      <c r="CI100" s="852"/>
      <c r="CJ100" s="852"/>
      <c r="CK100" s="853"/>
      <c r="CL100" s="886"/>
      <c r="CM100" s="852"/>
      <c r="CN100" s="852"/>
      <c r="CO100" s="853"/>
      <c r="CP100" s="854" t="e">
        <f t="shared" si="13"/>
        <v>#DIV/0!</v>
      </c>
      <c r="CQ100" s="852"/>
      <c r="CR100" s="852"/>
      <c r="CS100" s="852"/>
      <c r="CT100" s="368"/>
      <c r="CU100" s="316"/>
      <c r="CV100" s="316"/>
      <c r="CW100" s="369"/>
      <c r="CX100" s="374"/>
      <c r="CY100" s="328"/>
      <c r="CZ100" s="221"/>
      <c r="DA100" s="221"/>
      <c r="DB100" s="221"/>
      <c r="DC100" s="221"/>
      <c r="DD100" s="221"/>
      <c r="DE100" s="221"/>
      <c r="DF100" s="221"/>
      <c r="DG100" s="221"/>
      <c r="DH100" s="221"/>
      <c r="DI100" s="221"/>
      <c r="DJ100" s="221"/>
      <c r="DK100" s="221"/>
      <c r="DL100" s="221"/>
      <c r="DM100" s="221"/>
      <c r="DN100" s="257"/>
      <c r="DO100" s="374"/>
      <c r="DP100" s="886"/>
      <c r="DQ100" s="852"/>
      <c r="DR100" s="852"/>
      <c r="DS100" s="853"/>
      <c r="DT100" s="886"/>
      <c r="DU100" s="852"/>
      <c r="DV100" s="852"/>
      <c r="DW100" s="853"/>
      <c r="DX100" s="854" t="e">
        <f t="shared" si="14"/>
        <v>#DIV/0!</v>
      </c>
      <c r="DY100" s="852"/>
      <c r="DZ100" s="852"/>
      <c r="EA100" s="852"/>
      <c r="EB100" s="368"/>
      <c r="EC100" s="316"/>
      <c r="ED100" s="316"/>
      <c r="EE100" s="369"/>
      <c r="EF100" s="374"/>
      <c r="EG100" s="886"/>
      <c r="EH100" s="852"/>
      <c r="EI100" s="852"/>
      <c r="EJ100" s="853"/>
      <c r="EK100" s="886"/>
      <c r="EL100" s="852"/>
      <c r="EM100" s="852"/>
      <c r="EN100" s="853"/>
      <c r="EO100" s="854" t="e">
        <f t="shared" si="15"/>
        <v>#DIV/0!</v>
      </c>
      <c r="EP100" s="852"/>
      <c r="EQ100" s="852"/>
      <c r="ER100" s="852"/>
      <c r="ES100" s="368"/>
      <c r="ET100" s="316"/>
      <c r="EU100" s="316"/>
      <c r="EV100" s="369"/>
      <c r="EW100" s="374"/>
    </row>
    <row r="101" spans="1:153" s="124" customFormat="1" ht="12.75" customHeight="1" thickBot="1" x14ac:dyDescent="0.25">
      <c r="A101" s="328"/>
      <c r="B101" s="221"/>
      <c r="C101" s="221"/>
      <c r="D101" s="221"/>
      <c r="E101" s="221"/>
      <c r="F101" s="221"/>
      <c r="G101" s="221"/>
      <c r="H101" s="221"/>
      <c r="I101" s="221"/>
      <c r="J101" s="221"/>
      <c r="K101" s="221"/>
      <c r="L101" s="221"/>
      <c r="M101" s="221"/>
      <c r="N101" s="221"/>
      <c r="O101" s="221"/>
      <c r="P101" s="257"/>
      <c r="Q101" s="374"/>
      <c r="R101" s="886"/>
      <c r="S101" s="852"/>
      <c r="T101" s="852"/>
      <c r="U101" s="853"/>
      <c r="V101" s="886"/>
      <c r="W101" s="852"/>
      <c r="X101" s="852"/>
      <c r="Y101" s="853"/>
      <c r="Z101" s="854">
        <f t="shared" si="0"/>
        <v>0</v>
      </c>
      <c r="AA101" s="852"/>
      <c r="AB101" s="852"/>
      <c r="AC101" s="853"/>
      <c r="AD101" s="365"/>
      <c r="AE101" s="317"/>
      <c r="AF101" s="317"/>
      <c r="AG101" s="347"/>
      <c r="AH101" s="374"/>
      <c r="AI101" s="886"/>
      <c r="AJ101" s="852"/>
      <c r="AK101" s="852"/>
      <c r="AL101" s="853"/>
      <c r="AM101" s="886"/>
      <c r="AN101" s="852"/>
      <c r="AO101" s="852"/>
      <c r="AP101" s="853"/>
      <c r="AQ101" s="854">
        <f t="shared" si="11"/>
        <v>0</v>
      </c>
      <c r="AR101" s="852"/>
      <c r="AS101" s="852"/>
      <c r="AT101" s="853"/>
      <c r="AU101" s="365"/>
      <c r="AV101" s="317"/>
      <c r="AW101" s="317"/>
      <c r="AX101" s="347"/>
      <c r="AY101" s="374"/>
      <c r="AZ101" s="328"/>
      <c r="BA101" s="221"/>
      <c r="BB101" s="221"/>
      <c r="BC101" s="221"/>
      <c r="BD101" s="221"/>
      <c r="BE101" s="221"/>
      <c r="BF101" s="221"/>
      <c r="BG101" s="221"/>
      <c r="BH101" s="221"/>
      <c r="BI101" s="221"/>
      <c r="BJ101" s="221"/>
      <c r="BK101" s="221"/>
      <c r="BL101" s="221"/>
      <c r="BM101" s="221"/>
      <c r="BN101" s="221"/>
      <c r="BO101" s="257"/>
      <c r="BP101" s="374"/>
      <c r="BQ101" s="886"/>
      <c r="BR101" s="852"/>
      <c r="BS101" s="852"/>
      <c r="BT101" s="853"/>
      <c r="BU101" s="886"/>
      <c r="BV101" s="852"/>
      <c r="BW101" s="852"/>
      <c r="BX101" s="853"/>
      <c r="BY101" s="854" t="e">
        <f t="shared" si="12"/>
        <v>#DIV/0!</v>
      </c>
      <c r="BZ101" s="852"/>
      <c r="CA101" s="852"/>
      <c r="CB101" s="852"/>
      <c r="CC101" s="368"/>
      <c r="CD101" s="316"/>
      <c r="CE101" s="316"/>
      <c r="CF101" s="369"/>
      <c r="CG101" s="374"/>
      <c r="CH101" s="886"/>
      <c r="CI101" s="852"/>
      <c r="CJ101" s="852"/>
      <c r="CK101" s="853"/>
      <c r="CL101" s="886"/>
      <c r="CM101" s="852"/>
      <c r="CN101" s="852"/>
      <c r="CO101" s="853"/>
      <c r="CP101" s="854" t="e">
        <f t="shared" si="13"/>
        <v>#DIV/0!</v>
      </c>
      <c r="CQ101" s="852"/>
      <c r="CR101" s="852"/>
      <c r="CS101" s="852"/>
      <c r="CT101" s="368"/>
      <c r="CU101" s="316"/>
      <c r="CV101" s="316"/>
      <c r="CW101" s="369"/>
      <c r="CX101" s="374"/>
      <c r="CY101" s="328"/>
      <c r="CZ101" s="221"/>
      <c r="DA101" s="221"/>
      <c r="DB101" s="221"/>
      <c r="DC101" s="221"/>
      <c r="DD101" s="221"/>
      <c r="DE101" s="221"/>
      <c r="DF101" s="221"/>
      <c r="DG101" s="221"/>
      <c r="DH101" s="221"/>
      <c r="DI101" s="221"/>
      <c r="DJ101" s="221"/>
      <c r="DK101" s="221"/>
      <c r="DL101" s="221"/>
      <c r="DM101" s="221"/>
      <c r="DN101" s="257"/>
      <c r="DO101" s="374"/>
      <c r="DP101" s="886"/>
      <c r="DQ101" s="852"/>
      <c r="DR101" s="852"/>
      <c r="DS101" s="853"/>
      <c r="DT101" s="886"/>
      <c r="DU101" s="852"/>
      <c r="DV101" s="852"/>
      <c r="DW101" s="853"/>
      <c r="DX101" s="854" t="e">
        <f t="shared" si="14"/>
        <v>#DIV/0!</v>
      </c>
      <c r="DY101" s="852"/>
      <c r="DZ101" s="852"/>
      <c r="EA101" s="852"/>
      <c r="EB101" s="368"/>
      <c r="EC101" s="316"/>
      <c r="ED101" s="316"/>
      <c r="EE101" s="369"/>
      <c r="EF101" s="374"/>
      <c r="EG101" s="886"/>
      <c r="EH101" s="852"/>
      <c r="EI101" s="852"/>
      <c r="EJ101" s="853"/>
      <c r="EK101" s="886"/>
      <c r="EL101" s="852"/>
      <c r="EM101" s="852"/>
      <c r="EN101" s="853"/>
      <c r="EO101" s="854" t="e">
        <f t="shared" si="15"/>
        <v>#DIV/0!</v>
      </c>
      <c r="EP101" s="852"/>
      <c r="EQ101" s="852"/>
      <c r="ER101" s="852"/>
      <c r="ES101" s="368"/>
      <c r="ET101" s="316"/>
      <c r="EU101" s="316"/>
      <c r="EV101" s="369"/>
      <c r="EW101" s="374"/>
    </row>
    <row r="102" spans="1:153" s="124" customFormat="1" ht="12.75" customHeight="1" thickBot="1" x14ac:dyDescent="0.25">
      <c r="A102" s="328"/>
      <c r="B102" s="221"/>
      <c r="C102" s="221"/>
      <c r="D102" s="221"/>
      <c r="E102" s="221"/>
      <c r="F102" s="221"/>
      <c r="G102" s="221"/>
      <c r="H102" s="221"/>
      <c r="I102" s="221"/>
      <c r="J102" s="221"/>
      <c r="K102" s="221"/>
      <c r="L102" s="221"/>
      <c r="M102" s="221"/>
      <c r="N102" s="221"/>
      <c r="O102" s="221"/>
      <c r="P102" s="257"/>
      <c r="Q102" s="374"/>
      <c r="R102" s="886"/>
      <c r="S102" s="852"/>
      <c r="T102" s="852"/>
      <c r="U102" s="853"/>
      <c r="V102" s="886"/>
      <c r="W102" s="852"/>
      <c r="X102" s="852"/>
      <c r="Y102" s="853"/>
      <c r="Z102" s="854">
        <f t="shared" si="0"/>
        <v>0</v>
      </c>
      <c r="AA102" s="852"/>
      <c r="AB102" s="852"/>
      <c r="AC102" s="853"/>
      <c r="AD102" s="365"/>
      <c r="AE102" s="317"/>
      <c r="AF102" s="317"/>
      <c r="AG102" s="347"/>
      <c r="AH102" s="374"/>
      <c r="AI102" s="886"/>
      <c r="AJ102" s="852"/>
      <c r="AK102" s="852"/>
      <c r="AL102" s="853"/>
      <c r="AM102" s="886"/>
      <c r="AN102" s="852"/>
      <c r="AO102" s="852"/>
      <c r="AP102" s="853"/>
      <c r="AQ102" s="854">
        <f t="shared" si="11"/>
        <v>0</v>
      </c>
      <c r="AR102" s="852"/>
      <c r="AS102" s="852"/>
      <c r="AT102" s="853"/>
      <c r="AU102" s="365"/>
      <c r="AV102" s="317"/>
      <c r="AW102" s="317"/>
      <c r="AX102" s="347"/>
      <c r="AY102" s="374"/>
      <c r="AZ102" s="328"/>
      <c r="BA102" s="221"/>
      <c r="BB102" s="221"/>
      <c r="BC102" s="221"/>
      <c r="BD102" s="221"/>
      <c r="BE102" s="221"/>
      <c r="BF102" s="221"/>
      <c r="BG102" s="221"/>
      <c r="BH102" s="221"/>
      <c r="BI102" s="221"/>
      <c r="BJ102" s="221"/>
      <c r="BK102" s="221"/>
      <c r="BL102" s="221"/>
      <c r="BM102" s="221"/>
      <c r="BN102" s="221"/>
      <c r="BO102" s="257"/>
      <c r="BP102" s="374"/>
      <c r="BQ102" s="886"/>
      <c r="BR102" s="852"/>
      <c r="BS102" s="852"/>
      <c r="BT102" s="853"/>
      <c r="BU102" s="886"/>
      <c r="BV102" s="852"/>
      <c r="BW102" s="852"/>
      <c r="BX102" s="853"/>
      <c r="BY102" s="854" t="e">
        <f t="shared" si="12"/>
        <v>#DIV/0!</v>
      </c>
      <c r="BZ102" s="852"/>
      <c r="CA102" s="852"/>
      <c r="CB102" s="852"/>
      <c r="CC102" s="368"/>
      <c r="CD102" s="316"/>
      <c r="CE102" s="316"/>
      <c r="CF102" s="369"/>
      <c r="CG102" s="374"/>
      <c r="CH102" s="886"/>
      <c r="CI102" s="852"/>
      <c r="CJ102" s="852"/>
      <c r="CK102" s="853"/>
      <c r="CL102" s="886"/>
      <c r="CM102" s="852"/>
      <c r="CN102" s="852"/>
      <c r="CO102" s="853"/>
      <c r="CP102" s="854" t="e">
        <f t="shared" si="13"/>
        <v>#DIV/0!</v>
      </c>
      <c r="CQ102" s="852"/>
      <c r="CR102" s="852"/>
      <c r="CS102" s="852"/>
      <c r="CT102" s="368"/>
      <c r="CU102" s="316"/>
      <c r="CV102" s="316"/>
      <c r="CW102" s="369"/>
      <c r="CX102" s="374"/>
      <c r="CY102" s="328"/>
      <c r="CZ102" s="221"/>
      <c r="DA102" s="221"/>
      <c r="DB102" s="221"/>
      <c r="DC102" s="221"/>
      <c r="DD102" s="221"/>
      <c r="DE102" s="221"/>
      <c r="DF102" s="221"/>
      <c r="DG102" s="221"/>
      <c r="DH102" s="221"/>
      <c r="DI102" s="221"/>
      <c r="DJ102" s="221"/>
      <c r="DK102" s="221"/>
      <c r="DL102" s="221"/>
      <c r="DM102" s="221"/>
      <c r="DN102" s="257"/>
      <c r="DO102" s="374"/>
      <c r="DP102" s="886"/>
      <c r="DQ102" s="852"/>
      <c r="DR102" s="852"/>
      <c r="DS102" s="853"/>
      <c r="DT102" s="886"/>
      <c r="DU102" s="852"/>
      <c r="DV102" s="852"/>
      <c r="DW102" s="853"/>
      <c r="DX102" s="854" t="e">
        <f t="shared" si="14"/>
        <v>#DIV/0!</v>
      </c>
      <c r="DY102" s="852"/>
      <c r="DZ102" s="852"/>
      <c r="EA102" s="852"/>
      <c r="EB102" s="368"/>
      <c r="EC102" s="316"/>
      <c r="ED102" s="316"/>
      <c r="EE102" s="369"/>
      <c r="EF102" s="374"/>
      <c r="EG102" s="886"/>
      <c r="EH102" s="852"/>
      <c r="EI102" s="852"/>
      <c r="EJ102" s="853"/>
      <c r="EK102" s="886"/>
      <c r="EL102" s="852"/>
      <c r="EM102" s="852"/>
      <c r="EN102" s="853"/>
      <c r="EO102" s="854" t="e">
        <f t="shared" si="15"/>
        <v>#DIV/0!</v>
      </c>
      <c r="EP102" s="852"/>
      <c r="EQ102" s="852"/>
      <c r="ER102" s="852"/>
      <c r="ES102" s="368"/>
      <c r="ET102" s="316"/>
      <c r="EU102" s="316"/>
      <c r="EV102" s="369"/>
      <c r="EW102" s="374"/>
    </row>
    <row r="103" spans="1:153" s="124" customFormat="1" ht="12.75" customHeight="1" thickBot="1" x14ac:dyDescent="0.25">
      <c r="A103" s="328"/>
      <c r="B103" s="221"/>
      <c r="C103" s="221"/>
      <c r="D103" s="221"/>
      <c r="E103" s="221"/>
      <c r="F103" s="221"/>
      <c r="G103" s="221"/>
      <c r="H103" s="221"/>
      <c r="I103" s="221"/>
      <c r="J103" s="221"/>
      <c r="K103" s="221"/>
      <c r="L103" s="221"/>
      <c r="M103" s="221"/>
      <c r="N103" s="221"/>
      <c r="O103" s="221"/>
      <c r="P103" s="257"/>
      <c r="Q103" s="374"/>
      <c r="R103" s="886"/>
      <c r="S103" s="852"/>
      <c r="T103" s="852"/>
      <c r="U103" s="853"/>
      <c r="V103" s="886"/>
      <c r="W103" s="852"/>
      <c r="X103" s="852"/>
      <c r="Y103" s="853"/>
      <c r="Z103" s="854">
        <f t="shared" si="0"/>
        <v>0</v>
      </c>
      <c r="AA103" s="852"/>
      <c r="AB103" s="852"/>
      <c r="AC103" s="853"/>
      <c r="AD103" s="365"/>
      <c r="AE103" s="317"/>
      <c r="AF103" s="317"/>
      <c r="AG103" s="347"/>
      <c r="AH103" s="374"/>
      <c r="AI103" s="886"/>
      <c r="AJ103" s="852"/>
      <c r="AK103" s="852"/>
      <c r="AL103" s="853"/>
      <c r="AM103" s="886"/>
      <c r="AN103" s="852"/>
      <c r="AO103" s="852"/>
      <c r="AP103" s="853"/>
      <c r="AQ103" s="854">
        <f t="shared" si="11"/>
        <v>0</v>
      </c>
      <c r="AR103" s="852"/>
      <c r="AS103" s="852"/>
      <c r="AT103" s="853"/>
      <c r="AU103" s="365"/>
      <c r="AV103" s="317"/>
      <c r="AW103" s="317"/>
      <c r="AX103" s="347"/>
      <c r="AY103" s="374"/>
      <c r="AZ103" s="328"/>
      <c r="BA103" s="221"/>
      <c r="BB103" s="221"/>
      <c r="BC103" s="221"/>
      <c r="BD103" s="221"/>
      <c r="BE103" s="221"/>
      <c r="BF103" s="221"/>
      <c r="BG103" s="221"/>
      <c r="BH103" s="221"/>
      <c r="BI103" s="221"/>
      <c r="BJ103" s="221"/>
      <c r="BK103" s="221"/>
      <c r="BL103" s="221"/>
      <c r="BM103" s="221"/>
      <c r="BN103" s="221"/>
      <c r="BO103" s="257"/>
      <c r="BP103" s="374"/>
      <c r="BQ103" s="886"/>
      <c r="BR103" s="852"/>
      <c r="BS103" s="852"/>
      <c r="BT103" s="853"/>
      <c r="BU103" s="886"/>
      <c r="BV103" s="852"/>
      <c r="BW103" s="852"/>
      <c r="BX103" s="853"/>
      <c r="BY103" s="854" t="e">
        <f t="shared" si="12"/>
        <v>#DIV/0!</v>
      </c>
      <c r="BZ103" s="852"/>
      <c r="CA103" s="852"/>
      <c r="CB103" s="852"/>
      <c r="CC103" s="368"/>
      <c r="CD103" s="316"/>
      <c r="CE103" s="316"/>
      <c r="CF103" s="369"/>
      <c r="CG103" s="374"/>
      <c r="CH103" s="886"/>
      <c r="CI103" s="852"/>
      <c r="CJ103" s="852"/>
      <c r="CK103" s="853"/>
      <c r="CL103" s="886"/>
      <c r="CM103" s="852"/>
      <c r="CN103" s="852"/>
      <c r="CO103" s="853"/>
      <c r="CP103" s="854" t="e">
        <f t="shared" si="13"/>
        <v>#DIV/0!</v>
      </c>
      <c r="CQ103" s="852"/>
      <c r="CR103" s="852"/>
      <c r="CS103" s="852"/>
      <c r="CT103" s="368"/>
      <c r="CU103" s="316"/>
      <c r="CV103" s="316"/>
      <c r="CW103" s="369"/>
      <c r="CX103" s="374"/>
      <c r="CY103" s="328"/>
      <c r="CZ103" s="221"/>
      <c r="DA103" s="221"/>
      <c r="DB103" s="221"/>
      <c r="DC103" s="221"/>
      <c r="DD103" s="221"/>
      <c r="DE103" s="221"/>
      <c r="DF103" s="221"/>
      <c r="DG103" s="221"/>
      <c r="DH103" s="221"/>
      <c r="DI103" s="221"/>
      <c r="DJ103" s="221"/>
      <c r="DK103" s="221"/>
      <c r="DL103" s="221"/>
      <c r="DM103" s="221"/>
      <c r="DN103" s="257"/>
      <c r="DO103" s="374"/>
      <c r="DP103" s="886"/>
      <c r="DQ103" s="852"/>
      <c r="DR103" s="852"/>
      <c r="DS103" s="853"/>
      <c r="DT103" s="886"/>
      <c r="DU103" s="852"/>
      <c r="DV103" s="852"/>
      <c r="DW103" s="853"/>
      <c r="DX103" s="854" t="e">
        <f t="shared" si="14"/>
        <v>#DIV/0!</v>
      </c>
      <c r="DY103" s="852"/>
      <c r="DZ103" s="852"/>
      <c r="EA103" s="852"/>
      <c r="EB103" s="368"/>
      <c r="EC103" s="316"/>
      <c r="ED103" s="316"/>
      <c r="EE103" s="369"/>
      <c r="EF103" s="374"/>
      <c r="EG103" s="886"/>
      <c r="EH103" s="852"/>
      <c r="EI103" s="852"/>
      <c r="EJ103" s="853"/>
      <c r="EK103" s="886"/>
      <c r="EL103" s="852"/>
      <c r="EM103" s="852"/>
      <c r="EN103" s="853"/>
      <c r="EO103" s="854" t="e">
        <f t="shared" si="15"/>
        <v>#DIV/0!</v>
      </c>
      <c r="EP103" s="852"/>
      <c r="EQ103" s="852"/>
      <c r="ER103" s="852"/>
      <c r="ES103" s="368"/>
      <c r="ET103" s="316"/>
      <c r="EU103" s="316"/>
      <c r="EV103" s="369"/>
      <c r="EW103" s="374"/>
    </row>
    <row r="104" spans="1:153" s="124" customFormat="1" ht="12.75" customHeight="1" thickBot="1" x14ac:dyDescent="0.25">
      <c r="A104" s="328"/>
      <c r="B104" s="221"/>
      <c r="C104" s="221"/>
      <c r="D104" s="221"/>
      <c r="E104" s="221"/>
      <c r="F104" s="221"/>
      <c r="G104" s="221"/>
      <c r="H104" s="221"/>
      <c r="I104" s="221"/>
      <c r="J104" s="221"/>
      <c r="K104" s="221"/>
      <c r="L104" s="221"/>
      <c r="M104" s="221"/>
      <c r="N104" s="221"/>
      <c r="O104" s="221"/>
      <c r="P104" s="257"/>
      <c r="Q104" s="374"/>
      <c r="R104" s="886"/>
      <c r="S104" s="852"/>
      <c r="T104" s="852"/>
      <c r="U104" s="853"/>
      <c r="V104" s="886"/>
      <c r="W104" s="852"/>
      <c r="X104" s="852"/>
      <c r="Y104" s="853"/>
      <c r="Z104" s="854">
        <f t="shared" si="0"/>
        <v>0</v>
      </c>
      <c r="AA104" s="852"/>
      <c r="AB104" s="852"/>
      <c r="AC104" s="853"/>
      <c r="AD104" s="365"/>
      <c r="AE104" s="317"/>
      <c r="AF104" s="317"/>
      <c r="AG104" s="347"/>
      <c r="AH104" s="374"/>
      <c r="AI104" s="886"/>
      <c r="AJ104" s="852"/>
      <c r="AK104" s="852"/>
      <c r="AL104" s="853"/>
      <c r="AM104" s="886"/>
      <c r="AN104" s="852"/>
      <c r="AO104" s="852"/>
      <c r="AP104" s="853"/>
      <c r="AQ104" s="854">
        <f t="shared" si="11"/>
        <v>0</v>
      </c>
      <c r="AR104" s="852"/>
      <c r="AS104" s="852"/>
      <c r="AT104" s="853"/>
      <c r="AU104" s="365"/>
      <c r="AV104" s="317"/>
      <c r="AW104" s="317"/>
      <c r="AX104" s="347"/>
      <c r="AY104" s="374"/>
      <c r="AZ104" s="328"/>
      <c r="BA104" s="221"/>
      <c r="BB104" s="221"/>
      <c r="BC104" s="221"/>
      <c r="BD104" s="221"/>
      <c r="BE104" s="221"/>
      <c r="BF104" s="221"/>
      <c r="BG104" s="221"/>
      <c r="BH104" s="221"/>
      <c r="BI104" s="221"/>
      <c r="BJ104" s="221"/>
      <c r="BK104" s="221"/>
      <c r="BL104" s="221"/>
      <c r="BM104" s="221"/>
      <c r="BN104" s="221"/>
      <c r="BO104" s="257"/>
      <c r="BP104" s="374"/>
      <c r="BQ104" s="886"/>
      <c r="BR104" s="852"/>
      <c r="BS104" s="852"/>
      <c r="BT104" s="853"/>
      <c r="BU104" s="886"/>
      <c r="BV104" s="852"/>
      <c r="BW104" s="852"/>
      <c r="BX104" s="853"/>
      <c r="BY104" s="854" t="e">
        <f t="shared" si="12"/>
        <v>#DIV/0!</v>
      </c>
      <c r="BZ104" s="852"/>
      <c r="CA104" s="852"/>
      <c r="CB104" s="852"/>
      <c r="CC104" s="368"/>
      <c r="CD104" s="316"/>
      <c r="CE104" s="316"/>
      <c r="CF104" s="369"/>
      <c r="CG104" s="374"/>
      <c r="CH104" s="886"/>
      <c r="CI104" s="852"/>
      <c r="CJ104" s="852"/>
      <c r="CK104" s="853"/>
      <c r="CL104" s="886"/>
      <c r="CM104" s="852"/>
      <c r="CN104" s="852"/>
      <c r="CO104" s="853"/>
      <c r="CP104" s="854" t="e">
        <f t="shared" si="13"/>
        <v>#DIV/0!</v>
      </c>
      <c r="CQ104" s="852"/>
      <c r="CR104" s="852"/>
      <c r="CS104" s="852"/>
      <c r="CT104" s="368"/>
      <c r="CU104" s="316"/>
      <c r="CV104" s="316"/>
      <c r="CW104" s="369"/>
      <c r="CX104" s="374"/>
      <c r="CY104" s="328"/>
      <c r="CZ104" s="221"/>
      <c r="DA104" s="221"/>
      <c r="DB104" s="221"/>
      <c r="DC104" s="221"/>
      <c r="DD104" s="221"/>
      <c r="DE104" s="221"/>
      <c r="DF104" s="221"/>
      <c r="DG104" s="221"/>
      <c r="DH104" s="221"/>
      <c r="DI104" s="221"/>
      <c r="DJ104" s="221"/>
      <c r="DK104" s="221"/>
      <c r="DL104" s="221"/>
      <c r="DM104" s="221"/>
      <c r="DN104" s="257"/>
      <c r="DO104" s="374"/>
      <c r="DP104" s="886"/>
      <c r="DQ104" s="852"/>
      <c r="DR104" s="852"/>
      <c r="DS104" s="853"/>
      <c r="DT104" s="886"/>
      <c r="DU104" s="852"/>
      <c r="DV104" s="852"/>
      <c r="DW104" s="853"/>
      <c r="DX104" s="854" t="e">
        <f t="shared" si="14"/>
        <v>#DIV/0!</v>
      </c>
      <c r="DY104" s="852"/>
      <c r="DZ104" s="852"/>
      <c r="EA104" s="852"/>
      <c r="EB104" s="368"/>
      <c r="EC104" s="316"/>
      <c r="ED104" s="316"/>
      <c r="EE104" s="369"/>
      <c r="EF104" s="374"/>
      <c r="EG104" s="886"/>
      <c r="EH104" s="852"/>
      <c r="EI104" s="852"/>
      <c r="EJ104" s="853"/>
      <c r="EK104" s="886"/>
      <c r="EL104" s="852"/>
      <c r="EM104" s="852"/>
      <c r="EN104" s="853"/>
      <c r="EO104" s="854" t="e">
        <f t="shared" si="15"/>
        <v>#DIV/0!</v>
      </c>
      <c r="EP104" s="852"/>
      <c r="EQ104" s="852"/>
      <c r="ER104" s="852"/>
      <c r="ES104" s="368"/>
      <c r="ET104" s="316"/>
      <c r="EU104" s="316"/>
      <c r="EV104" s="369"/>
      <c r="EW104" s="374"/>
    </row>
    <row r="105" spans="1:153" s="124" customFormat="1" ht="12.75" customHeight="1" thickBot="1" x14ac:dyDescent="0.25">
      <c r="A105" s="328"/>
      <c r="B105" s="221"/>
      <c r="C105" s="221"/>
      <c r="D105" s="221"/>
      <c r="E105" s="221"/>
      <c r="F105" s="221"/>
      <c r="G105" s="221"/>
      <c r="H105" s="221"/>
      <c r="I105" s="221"/>
      <c r="J105" s="221"/>
      <c r="K105" s="221"/>
      <c r="L105" s="221"/>
      <c r="M105" s="221"/>
      <c r="N105" s="221"/>
      <c r="O105" s="221"/>
      <c r="P105" s="257"/>
      <c r="Q105" s="374"/>
      <c r="R105" s="886"/>
      <c r="S105" s="852"/>
      <c r="T105" s="852"/>
      <c r="U105" s="853"/>
      <c r="V105" s="886"/>
      <c r="W105" s="852"/>
      <c r="X105" s="852"/>
      <c r="Y105" s="853"/>
      <c r="Z105" s="854">
        <f t="shared" si="0"/>
        <v>0</v>
      </c>
      <c r="AA105" s="852"/>
      <c r="AB105" s="852"/>
      <c r="AC105" s="853"/>
      <c r="AD105" s="365"/>
      <c r="AE105" s="317"/>
      <c r="AF105" s="317"/>
      <c r="AG105" s="347"/>
      <c r="AH105" s="374"/>
      <c r="AI105" s="886"/>
      <c r="AJ105" s="852"/>
      <c r="AK105" s="852"/>
      <c r="AL105" s="853"/>
      <c r="AM105" s="886"/>
      <c r="AN105" s="852"/>
      <c r="AO105" s="852"/>
      <c r="AP105" s="853"/>
      <c r="AQ105" s="854">
        <f t="shared" si="11"/>
        <v>0</v>
      </c>
      <c r="AR105" s="852"/>
      <c r="AS105" s="852"/>
      <c r="AT105" s="853"/>
      <c r="AU105" s="365"/>
      <c r="AV105" s="317"/>
      <c r="AW105" s="317"/>
      <c r="AX105" s="347"/>
      <c r="AY105" s="374"/>
      <c r="AZ105" s="328"/>
      <c r="BA105" s="221"/>
      <c r="BB105" s="221"/>
      <c r="BC105" s="221"/>
      <c r="BD105" s="221"/>
      <c r="BE105" s="221"/>
      <c r="BF105" s="221"/>
      <c r="BG105" s="221"/>
      <c r="BH105" s="221"/>
      <c r="BI105" s="221"/>
      <c r="BJ105" s="221"/>
      <c r="BK105" s="221"/>
      <c r="BL105" s="221"/>
      <c r="BM105" s="221"/>
      <c r="BN105" s="221"/>
      <c r="BO105" s="257"/>
      <c r="BP105" s="374"/>
      <c r="BQ105" s="886"/>
      <c r="BR105" s="852"/>
      <c r="BS105" s="852"/>
      <c r="BT105" s="853"/>
      <c r="BU105" s="886"/>
      <c r="BV105" s="852"/>
      <c r="BW105" s="852"/>
      <c r="BX105" s="853"/>
      <c r="BY105" s="854" t="e">
        <f t="shared" si="12"/>
        <v>#DIV/0!</v>
      </c>
      <c r="BZ105" s="852"/>
      <c r="CA105" s="852"/>
      <c r="CB105" s="852"/>
      <c r="CC105" s="368"/>
      <c r="CD105" s="316"/>
      <c r="CE105" s="316"/>
      <c r="CF105" s="369"/>
      <c r="CG105" s="374"/>
      <c r="CH105" s="886"/>
      <c r="CI105" s="852"/>
      <c r="CJ105" s="852"/>
      <c r="CK105" s="853"/>
      <c r="CL105" s="886"/>
      <c r="CM105" s="852"/>
      <c r="CN105" s="852"/>
      <c r="CO105" s="853"/>
      <c r="CP105" s="854" t="e">
        <f t="shared" si="13"/>
        <v>#DIV/0!</v>
      </c>
      <c r="CQ105" s="852"/>
      <c r="CR105" s="852"/>
      <c r="CS105" s="852"/>
      <c r="CT105" s="368"/>
      <c r="CU105" s="316"/>
      <c r="CV105" s="316"/>
      <c r="CW105" s="369"/>
      <c r="CX105" s="374"/>
      <c r="CY105" s="328"/>
      <c r="CZ105" s="221"/>
      <c r="DA105" s="221"/>
      <c r="DB105" s="221"/>
      <c r="DC105" s="221"/>
      <c r="DD105" s="221"/>
      <c r="DE105" s="221"/>
      <c r="DF105" s="221"/>
      <c r="DG105" s="221"/>
      <c r="DH105" s="221"/>
      <c r="DI105" s="221"/>
      <c r="DJ105" s="221"/>
      <c r="DK105" s="221"/>
      <c r="DL105" s="221"/>
      <c r="DM105" s="221"/>
      <c r="DN105" s="257"/>
      <c r="DO105" s="374"/>
      <c r="DP105" s="886"/>
      <c r="DQ105" s="852"/>
      <c r="DR105" s="852"/>
      <c r="DS105" s="853"/>
      <c r="DT105" s="886"/>
      <c r="DU105" s="852"/>
      <c r="DV105" s="852"/>
      <c r="DW105" s="853"/>
      <c r="DX105" s="854" t="e">
        <f t="shared" si="14"/>
        <v>#DIV/0!</v>
      </c>
      <c r="DY105" s="852"/>
      <c r="DZ105" s="852"/>
      <c r="EA105" s="852"/>
      <c r="EB105" s="368"/>
      <c r="EC105" s="316"/>
      <c r="ED105" s="316"/>
      <c r="EE105" s="369"/>
      <c r="EF105" s="374"/>
      <c r="EG105" s="886"/>
      <c r="EH105" s="852"/>
      <c r="EI105" s="852"/>
      <c r="EJ105" s="853"/>
      <c r="EK105" s="886"/>
      <c r="EL105" s="852"/>
      <c r="EM105" s="852"/>
      <c r="EN105" s="853"/>
      <c r="EO105" s="854" t="e">
        <f t="shared" si="15"/>
        <v>#DIV/0!</v>
      </c>
      <c r="EP105" s="852"/>
      <c r="EQ105" s="852"/>
      <c r="ER105" s="852"/>
      <c r="ES105" s="368"/>
      <c r="ET105" s="316"/>
      <c r="EU105" s="316"/>
      <c r="EV105" s="369"/>
      <c r="EW105" s="374"/>
    </row>
    <row r="106" spans="1:153" s="124" customFormat="1" ht="12.75" customHeight="1" thickBot="1" x14ac:dyDescent="0.25">
      <c r="A106" s="328"/>
      <c r="B106" s="221"/>
      <c r="C106" s="221"/>
      <c r="D106" s="221"/>
      <c r="E106" s="221"/>
      <c r="F106" s="221"/>
      <c r="G106" s="221"/>
      <c r="H106" s="221"/>
      <c r="I106" s="221"/>
      <c r="J106" s="221"/>
      <c r="K106" s="221"/>
      <c r="L106" s="221"/>
      <c r="M106" s="221"/>
      <c r="N106" s="221"/>
      <c r="O106" s="221"/>
      <c r="P106" s="257"/>
      <c r="Q106" s="374"/>
      <c r="R106" s="886"/>
      <c r="S106" s="852"/>
      <c r="T106" s="852"/>
      <c r="U106" s="853"/>
      <c r="V106" s="886"/>
      <c r="W106" s="852"/>
      <c r="X106" s="852"/>
      <c r="Y106" s="853"/>
      <c r="Z106" s="854">
        <f t="shared" si="0"/>
        <v>0</v>
      </c>
      <c r="AA106" s="852"/>
      <c r="AB106" s="852"/>
      <c r="AC106" s="853"/>
      <c r="AD106" s="365"/>
      <c r="AE106" s="317"/>
      <c r="AF106" s="317"/>
      <c r="AG106" s="347"/>
      <c r="AH106" s="374"/>
      <c r="AI106" s="886"/>
      <c r="AJ106" s="852"/>
      <c r="AK106" s="852"/>
      <c r="AL106" s="853"/>
      <c r="AM106" s="886"/>
      <c r="AN106" s="852"/>
      <c r="AO106" s="852"/>
      <c r="AP106" s="853"/>
      <c r="AQ106" s="854">
        <f t="shared" si="11"/>
        <v>0</v>
      </c>
      <c r="AR106" s="852"/>
      <c r="AS106" s="852"/>
      <c r="AT106" s="853"/>
      <c r="AU106" s="365"/>
      <c r="AV106" s="317"/>
      <c r="AW106" s="317"/>
      <c r="AX106" s="347"/>
      <c r="AY106" s="374"/>
      <c r="AZ106" s="328"/>
      <c r="BA106" s="221"/>
      <c r="BB106" s="221"/>
      <c r="BC106" s="221"/>
      <c r="BD106" s="221"/>
      <c r="BE106" s="221"/>
      <c r="BF106" s="221"/>
      <c r="BG106" s="221"/>
      <c r="BH106" s="221"/>
      <c r="BI106" s="221"/>
      <c r="BJ106" s="221"/>
      <c r="BK106" s="221"/>
      <c r="BL106" s="221"/>
      <c r="BM106" s="221"/>
      <c r="BN106" s="221"/>
      <c r="BO106" s="257"/>
      <c r="BP106" s="374"/>
      <c r="BQ106" s="886"/>
      <c r="BR106" s="852"/>
      <c r="BS106" s="852"/>
      <c r="BT106" s="853"/>
      <c r="BU106" s="886"/>
      <c r="BV106" s="852"/>
      <c r="BW106" s="852"/>
      <c r="BX106" s="853"/>
      <c r="BY106" s="854" t="e">
        <f t="shared" si="12"/>
        <v>#DIV/0!</v>
      </c>
      <c r="BZ106" s="852"/>
      <c r="CA106" s="852"/>
      <c r="CB106" s="852"/>
      <c r="CC106" s="368"/>
      <c r="CD106" s="316"/>
      <c r="CE106" s="316"/>
      <c r="CF106" s="369"/>
      <c r="CG106" s="374"/>
      <c r="CH106" s="886"/>
      <c r="CI106" s="852"/>
      <c r="CJ106" s="852"/>
      <c r="CK106" s="853"/>
      <c r="CL106" s="886"/>
      <c r="CM106" s="852"/>
      <c r="CN106" s="852"/>
      <c r="CO106" s="853"/>
      <c r="CP106" s="854" t="e">
        <f t="shared" si="13"/>
        <v>#DIV/0!</v>
      </c>
      <c r="CQ106" s="852"/>
      <c r="CR106" s="852"/>
      <c r="CS106" s="852"/>
      <c r="CT106" s="368"/>
      <c r="CU106" s="316"/>
      <c r="CV106" s="316"/>
      <c r="CW106" s="369"/>
      <c r="CX106" s="374"/>
      <c r="CY106" s="328"/>
      <c r="CZ106" s="221"/>
      <c r="DA106" s="221"/>
      <c r="DB106" s="221"/>
      <c r="DC106" s="221"/>
      <c r="DD106" s="221"/>
      <c r="DE106" s="221"/>
      <c r="DF106" s="221"/>
      <c r="DG106" s="221"/>
      <c r="DH106" s="221"/>
      <c r="DI106" s="221"/>
      <c r="DJ106" s="221"/>
      <c r="DK106" s="221"/>
      <c r="DL106" s="221"/>
      <c r="DM106" s="221"/>
      <c r="DN106" s="257"/>
      <c r="DO106" s="374"/>
      <c r="DP106" s="886"/>
      <c r="DQ106" s="852"/>
      <c r="DR106" s="852"/>
      <c r="DS106" s="853"/>
      <c r="DT106" s="886"/>
      <c r="DU106" s="852"/>
      <c r="DV106" s="852"/>
      <c r="DW106" s="853"/>
      <c r="DX106" s="854" t="e">
        <f t="shared" si="14"/>
        <v>#DIV/0!</v>
      </c>
      <c r="DY106" s="852"/>
      <c r="DZ106" s="852"/>
      <c r="EA106" s="852"/>
      <c r="EB106" s="368"/>
      <c r="EC106" s="316"/>
      <c r="ED106" s="316"/>
      <c r="EE106" s="369"/>
      <c r="EF106" s="374"/>
      <c r="EG106" s="886"/>
      <c r="EH106" s="852"/>
      <c r="EI106" s="852"/>
      <c r="EJ106" s="853"/>
      <c r="EK106" s="886"/>
      <c r="EL106" s="852"/>
      <c r="EM106" s="852"/>
      <c r="EN106" s="853"/>
      <c r="EO106" s="854" t="e">
        <f t="shared" si="15"/>
        <v>#DIV/0!</v>
      </c>
      <c r="EP106" s="852"/>
      <c r="EQ106" s="852"/>
      <c r="ER106" s="852"/>
      <c r="ES106" s="368"/>
      <c r="ET106" s="316"/>
      <c r="EU106" s="316"/>
      <c r="EV106" s="369"/>
      <c r="EW106" s="374"/>
    </row>
    <row r="107" spans="1:153" s="124" customFormat="1" ht="12.75" customHeight="1" thickBot="1" x14ac:dyDescent="0.25">
      <c r="A107" s="328"/>
      <c r="B107" s="221"/>
      <c r="C107" s="221"/>
      <c r="D107" s="221"/>
      <c r="E107" s="221"/>
      <c r="F107" s="221"/>
      <c r="G107" s="221"/>
      <c r="H107" s="221"/>
      <c r="I107" s="221"/>
      <c r="J107" s="221"/>
      <c r="K107" s="221"/>
      <c r="L107" s="221"/>
      <c r="M107" s="221"/>
      <c r="N107" s="221"/>
      <c r="O107" s="221"/>
      <c r="P107" s="257"/>
      <c r="Q107" s="374"/>
      <c r="R107" s="886"/>
      <c r="S107" s="852"/>
      <c r="T107" s="852"/>
      <c r="U107" s="853"/>
      <c r="V107" s="886"/>
      <c r="W107" s="852"/>
      <c r="X107" s="852"/>
      <c r="Y107" s="853"/>
      <c r="Z107" s="854">
        <f t="shared" si="0"/>
        <v>0</v>
      </c>
      <c r="AA107" s="852"/>
      <c r="AB107" s="852"/>
      <c r="AC107" s="853"/>
      <c r="AD107" s="365"/>
      <c r="AE107" s="317"/>
      <c r="AF107" s="317"/>
      <c r="AG107" s="347"/>
      <c r="AH107" s="374"/>
      <c r="AI107" s="886"/>
      <c r="AJ107" s="852"/>
      <c r="AK107" s="852"/>
      <c r="AL107" s="853"/>
      <c r="AM107" s="886"/>
      <c r="AN107" s="852"/>
      <c r="AO107" s="852"/>
      <c r="AP107" s="853"/>
      <c r="AQ107" s="854">
        <f t="shared" si="11"/>
        <v>0</v>
      </c>
      <c r="AR107" s="852"/>
      <c r="AS107" s="852"/>
      <c r="AT107" s="853"/>
      <c r="AU107" s="365"/>
      <c r="AV107" s="317"/>
      <c r="AW107" s="317"/>
      <c r="AX107" s="347"/>
      <c r="AY107" s="374"/>
      <c r="AZ107" s="328"/>
      <c r="BA107" s="221"/>
      <c r="BB107" s="221"/>
      <c r="BC107" s="221"/>
      <c r="BD107" s="221"/>
      <c r="BE107" s="221"/>
      <c r="BF107" s="221"/>
      <c r="BG107" s="221"/>
      <c r="BH107" s="221"/>
      <c r="BI107" s="221"/>
      <c r="BJ107" s="221"/>
      <c r="BK107" s="221"/>
      <c r="BL107" s="221"/>
      <c r="BM107" s="221"/>
      <c r="BN107" s="221"/>
      <c r="BO107" s="257"/>
      <c r="BP107" s="374"/>
      <c r="BQ107" s="886"/>
      <c r="BR107" s="852"/>
      <c r="BS107" s="852"/>
      <c r="BT107" s="853"/>
      <c r="BU107" s="886"/>
      <c r="BV107" s="852"/>
      <c r="BW107" s="852"/>
      <c r="BX107" s="853"/>
      <c r="BY107" s="854" t="e">
        <f t="shared" si="12"/>
        <v>#DIV/0!</v>
      </c>
      <c r="BZ107" s="852"/>
      <c r="CA107" s="852"/>
      <c r="CB107" s="852"/>
      <c r="CC107" s="368"/>
      <c r="CD107" s="316"/>
      <c r="CE107" s="316"/>
      <c r="CF107" s="369"/>
      <c r="CG107" s="374"/>
      <c r="CH107" s="886"/>
      <c r="CI107" s="852"/>
      <c r="CJ107" s="852"/>
      <c r="CK107" s="853"/>
      <c r="CL107" s="886"/>
      <c r="CM107" s="852"/>
      <c r="CN107" s="852"/>
      <c r="CO107" s="853"/>
      <c r="CP107" s="854" t="e">
        <f t="shared" si="13"/>
        <v>#DIV/0!</v>
      </c>
      <c r="CQ107" s="852"/>
      <c r="CR107" s="852"/>
      <c r="CS107" s="852"/>
      <c r="CT107" s="368"/>
      <c r="CU107" s="316"/>
      <c r="CV107" s="316"/>
      <c r="CW107" s="369"/>
      <c r="CX107" s="374"/>
      <c r="CY107" s="328"/>
      <c r="CZ107" s="221"/>
      <c r="DA107" s="221"/>
      <c r="DB107" s="221"/>
      <c r="DC107" s="221"/>
      <c r="DD107" s="221"/>
      <c r="DE107" s="221"/>
      <c r="DF107" s="221"/>
      <c r="DG107" s="221"/>
      <c r="DH107" s="221"/>
      <c r="DI107" s="221"/>
      <c r="DJ107" s="221"/>
      <c r="DK107" s="221"/>
      <c r="DL107" s="221"/>
      <c r="DM107" s="221"/>
      <c r="DN107" s="257"/>
      <c r="DO107" s="374"/>
      <c r="DP107" s="886"/>
      <c r="DQ107" s="852"/>
      <c r="DR107" s="852"/>
      <c r="DS107" s="853"/>
      <c r="DT107" s="886"/>
      <c r="DU107" s="852"/>
      <c r="DV107" s="852"/>
      <c r="DW107" s="853"/>
      <c r="DX107" s="854" t="e">
        <f t="shared" si="14"/>
        <v>#DIV/0!</v>
      </c>
      <c r="DY107" s="852"/>
      <c r="DZ107" s="852"/>
      <c r="EA107" s="852"/>
      <c r="EB107" s="368"/>
      <c r="EC107" s="316"/>
      <c r="ED107" s="316"/>
      <c r="EE107" s="369"/>
      <c r="EF107" s="374"/>
      <c r="EG107" s="886"/>
      <c r="EH107" s="852"/>
      <c r="EI107" s="852"/>
      <c r="EJ107" s="853"/>
      <c r="EK107" s="886"/>
      <c r="EL107" s="852"/>
      <c r="EM107" s="852"/>
      <c r="EN107" s="853"/>
      <c r="EO107" s="854" t="e">
        <f t="shared" si="15"/>
        <v>#DIV/0!</v>
      </c>
      <c r="EP107" s="852"/>
      <c r="EQ107" s="852"/>
      <c r="ER107" s="852"/>
      <c r="ES107" s="368"/>
      <c r="ET107" s="316"/>
      <c r="EU107" s="316"/>
      <c r="EV107" s="369"/>
      <c r="EW107" s="374"/>
    </row>
    <row r="108" spans="1:153" s="124" customFormat="1" ht="12.75" customHeight="1" thickBot="1" x14ac:dyDescent="0.25">
      <c r="A108" s="328"/>
      <c r="B108" s="221"/>
      <c r="C108" s="221"/>
      <c r="D108" s="221"/>
      <c r="E108" s="221"/>
      <c r="F108" s="221"/>
      <c r="G108" s="221"/>
      <c r="H108" s="221"/>
      <c r="I108" s="221"/>
      <c r="J108" s="221"/>
      <c r="K108" s="221"/>
      <c r="L108" s="221"/>
      <c r="M108" s="221"/>
      <c r="N108" s="221"/>
      <c r="O108" s="221"/>
      <c r="P108" s="257"/>
      <c r="Q108" s="374"/>
      <c r="R108" s="886"/>
      <c r="S108" s="852"/>
      <c r="T108" s="852"/>
      <c r="U108" s="853"/>
      <c r="V108" s="886"/>
      <c r="W108" s="852"/>
      <c r="X108" s="852"/>
      <c r="Y108" s="853"/>
      <c r="Z108" s="854">
        <f t="shared" si="0"/>
        <v>0</v>
      </c>
      <c r="AA108" s="852"/>
      <c r="AB108" s="852"/>
      <c r="AC108" s="853"/>
      <c r="AD108" s="365"/>
      <c r="AE108" s="317"/>
      <c r="AF108" s="317"/>
      <c r="AG108" s="347"/>
      <c r="AH108" s="374"/>
      <c r="AI108" s="886"/>
      <c r="AJ108" s="852"/>
      <c r="AK108" s="852"/>
      <c r="AL108" s="853"/>
      <c r="AM108" s="886"/>
      <c r="AN108" s="852"/>
      <c r="AO108" s="852"/>
      <c r="AP108" s="853"/>
      <c r="AQ108" s="854">
        <f t="shared" si="11"/>
        <v>0</v>
      </c>
      <c r="AR108" s="852"/>
      <c r="AS108" s="852"/>
      <c r="AT108" s="853"/>
      <c r="AU108" s="365"/>
      <c r="AV108" s="317"/>
      <c r="AW108" s="317"/>
      <c r="AX108" s="347"/>
      <c r="AY108" s="374"/>
      <c r="AZ108" s="328"/>
      <c r="BA108" s="221"/>
      <c r="BB108" s="221"/>
      <c r="BC108" s="221"/>
      <c r="BD108" s="221"/>
      <c r="BE108" s="221"/>
      <c r="BF108" s="221"/>
      <c r="BG108" s="221"/>
      <c r="BH108" s="221"/>
      <c r="BI108" s="221"/>
      <c r="BJ108" s="221"/>
      <c r="BK108" s="221"/>
      <c r="BL108" s="221"/>
      <c r="BM108" s="221"/>
      <c r="BN108" s="221"/>
      <c r="BO108" s="257"/>
      <c r="BP108" s="374"/>
      <c r="BQ108" s="886"/>
      <c r="BR108" s="852"/>
      <c r="BS108" s="852"/>
      <c r="BT108" s="853"/>
      <c r="BU108" s="886"/>
      <c r="BV108" s="852"/>
      <c r="BW108" s="852"/>
      <c r="BX108" s="853"/>
      <c r="BY108" s="854" t="e">
        <f t="shared" si="12"/>
        <v>#DIV/0!</v>
      </c>
      <c r="BZ108" s="852"/>
      <c r="CA108" s="852"/>
      <c r="CB108" s="852"/>
      <c r="CC108" s="368"/>
      <c r="CD108" s="316"/>
      <c r="CE108" s="316"/>
      <c r="CF108" s="369"/>
      <c r="CG108" s="374"/>
      <c r="CH108" s="886"/>
      <c r="CI108" s="852"/>
      <c r="CJ108" s="852"/>
      <c r="CK108" s="853"/>
      <c r="CL108" s="886"/>
      <c r="CM108" s="852"/>
      <c r="CN108" s="852"/>
      <c r="CO108" s="853"/>
      <c r="CP108" s="854" t="e">
        <f t="shared" si="13"/>
        <v>#DIV/0!</v>
      </c>
      <c r="CQ108" s="852"/>
      <c r="CR108" s="852"/>
      <c r="CS108" s="852"/>
      <c r="CT108" s="368"/>
      <c r="CU108" s="316"/>
      <c r="CV108" s="316"/>
      <c r="CW108" s="369"/>
      <c r="CX108" s="374"/>
      <c r="CY108" s="328"/>
      <c r="CZ108" s="221"/>
      <c r="DA108" s="221"/>
      <c r="DB108" s="221"/>
      <c r="DC108" s="221"/>
      <c r="DD108" s="221"/>
      <c r="DE108" s="221"/>
      <c r="DF108" s="221"/>
      <c r="DG108" s="221"/>
      <c r="DH108" s="221"/>
      <c r="DI108" s="221"/>
      <c r="DJ108" s="221"/>
      <c r="DK108" s="221"/>
      <c r="DL108" s="221"/>
      <c r="DM108" s="221"/>
      <c r="DN108" s="257"/>
      <c r="DO108" s="374"/>
      <c r="DP108" s="886"/>
      <c r="DQ108" s="852"/>
      <c r="DR108" s="852"/>
      <c r="DS108" s="853"/>
      <c r="DT108" s="886"/>
      <c r="DU108" s="852"/>
      <c r="DV108" s="852"/>
      <c r="DW108" s="853"/>
      <c r="DX108" s="854" t="e">
        <f t="shared" si="14"/>
        <v>#DIV/0!</v>
      </c>
      <c r="DY108" s="852"/>
      <c r="DZ108" s="852"/>
      <c r="EA108" s="852"/>
      <c r="EB108" s="368"/>
      <c r="EC108" s="316"/>
      <c r="ED108" s="316"/>
      <c r="EE108" s="369"/>
      <c r="EF108" s="374"/>
      <c r="EG108" s="886"/>
      <c r="EH108" s="852"/>
      <c r="EI108" s="852"/>
      <c r="EJ108" s="853"/>
      <c r="EK108" s="886"/>
      <c r="EL108" s="852"/>
      <c r="EM108" s="852"/>
      <c r="EN108" s="853"/>
      <c r="EO108" s="854" t="e">
        <f t="shared" si="15"/>
        <v>#DIV/0!</v>
      </c>
      <c r="EP108" s="852"/>
      <c r="EQ108" s="852"/>
      <c r="ER108" s="852"/>
      <c r="ES108" s="368"/>
      <c r="ET108" s="316"/>
      <c r="EU108" s="316"/>
      <c r="EV108" s="369"/>
      <c r="EW108" s="374"/>
    </row>
    <row r="109" spans="1:153" s="124" customFormat="1" ht="12.75" customHeight="1" thickBot="1" x14ac:dyDescent="0.25">
      <c r="A109" s="328"/>
      <c r="B109" s="221"/>
      <c r="C109" s="221"/>
      <c r="D109" s="221"/>
      <c r="E109" s="221"/>
      <c r="F109" s="221"/>
      <c r="G109" s="221"/>
      <c r="H109" s="221"/>
      <c r="I109" s="221"/>
      <c r="J109" s="221"/>
      <c r="K109" s="221"/>
      <c r="L109" s="221"/>
      <c r="M109" s="221"/>
      <c r="N109" s="221"/>
      <c r="O109" s="221"/>
      <c r="P109" s="257"/>
      <c r="Q109" s="374"/>
      <c r="R109" s="886"/>
      <c r="S109" s="852"/>
      <c r="T109" s="852"/>
      <c r="U109" s="853"/>
      <c r="V109" s="886"/>
      <c r="W109" s="852"/>
      <c r="X109" s="852"/>
      <c r="Y109" s="853"/>
      <c r="Z109" s="854">
        <f t="shared" si="0"/>
        <v>0</v>
      </c>
      <c r="AA109" s="852"/>
      <c r="AB109" s="852"/>
      <c r="AC109" s="853"/>
      <c r="AD109" s="365"/>
      <c r="AE109" s="317"/>
      <c r="AF109" s="317"/>
      <c r="AG109" s="347"/>
      <c r="AH109" s="374"/>
      <c r="AI109" s="886"/>
      <c r="AJ109" s="852"/>
      <c r="AK109" s="852"/>
      <c r="AL109" s="853"/>
      <c r="AM109" s="886"/>
      <c r="AN109" s="852"/>
      <c r="AO109" s="852"/>
      <c r="AP109" s="853"/>
      <c r="AQ109" s="854">
        <f t="shared" si="11"/>
        <v>0</v>
      </c>
      <c r="AR109" s="852"/>
      <c r="AS109" s="852"/>
      <c r="AT109" s="853"/>
      <c r="AU109" s="365"/>
      <c r="AV109" s="317"/>
      <c r="AW109" s="317"/>
      <c r="AX109" s="347"/>
      <c r="AY109" s="374"/>
      <c r="AZ109" s="328"/>
      <c r="BA109" s="221"/>
      <c r="BB109" s="221"/>
      <c r="BC109" s="221"/>
      <c r="BD109" s="221"/>
      <c r="BE109" s="221"/>
      <c r="BF109" s="221"/>
      <c r="BG109" s="221"/>
      <c r="BH109" s="221"/>
      <c r="BI109" s="221"/>
      <c r="BJ109" s="221"/>
      <c r="BK109" s="221"/>
      <c r="BL109" s="221"/>
      <c r="BM109" s="221"/>
      <c r="BN109" s="221"/>
      <c r="BO109" s="257"/>
      <c r="BP109" s="374"/>
      <c r="BQ109" s="886"/>
      <c r="BR109" s="852"/>
      <c r="BS109" s="852"/>
      <c r="BT109" s="853"/>
      <c r="BU109" s="886"/>
      <c r="BV109" s="852"/>
      <c r="BW109" s="852"/>
      <c r="BX109" s="853"/>
      <c r="BY109" s="854" t="e">
        <f t="shared" si="12"/>
        <v>#DIV/0!</v>
      </c>
      <c r="BZ109" s="852"/>
      <c r="CA109" s="852"/>
      <c r="CB109" s="852"/>
      <c r="CC109" s="368"/>
      <c r="CD109" s="316"/>
      <c r="CE109" s="316"/>
      <c r="CF109" s="369"/>
      <c r="CG109" s="374"/>
      <c r="CH109" s="886"/>
      <c r="CI109" s="852"/>
      <c r="CJ109" s="852"/>
      <c r="CK109" s="853"/>
      <c r="CL109" s="886"/>
      <c r="CM109" s="852"/>
      <c r="CN109" s="852"/>
      <c r="CO109" s="853"/>
      <c r="CP109" s="854" t="e">
        <f t="shared" si="13"/>
        <v>#DIV/0!</v>
      </c>
      <c r="CQ109" s="852"/>
      <c r="CR109" s="852"/>
      <c r="CS109" s="852"/>
      <c r="CT109" s="368"/>
      <c r="CU109" s="316"/>
      <c r="CV109" s="316"/>
      <c r="CW109" s="369"/>
      <c r="CX109" s="374"/>
      <c r="CY109" s="328"/>
      <c r="CZ109" s="221"/>
      <c r="DA109" s="221"/>
      <c r="DB109" s="221"/>
      <c r="DC109" s="221"/>
      <c r="DD109" s="221"/>
      <c r="DE109" s="221"/>
      <c r="DF109" s="221"/>
      <c r="DG109" s="221"/>
      <c r="DH109" s="221"/>
      <c r="DI109" s="221"/>
      <c r="DJ109" s="221"/>
      <c r="DK109" s="221"/>
      <c r="DL109" s="221"/>
      <c r="DM109" s="221"/>
      <c r="DN109" s="257"/>
      <c r="DO109" s="374"/>
      <c r="DP109" s="886"/>
      <c r="DQ109" s="852"/>
      <c r="DR109" s="852"/>
      <c r="DS109" s="853"/>
      <c r="DT109" s="886"/>
      <c r="DU109" s="852"/>
      <c r="DV109" s="852"/>
      <c r="DW109" s="853"/>
      <c r="DX109" s="854" t="e">
        <f t="shared" si="14"/>
        <v>#DIV/0!</v>
      </c>
      <c r="DY109" s="852"/>
      <c r="DZ109" s="852"/>
      <c r="EA109" s="852"/>
      <c r="EB109" s="368"/>
      <c r="EC109" s="316"/>
      <c r="ED109" s="316"/>
      <c r="EE109" s="369"/>
      <c r="EF109" s="374"/>
      <c r="EG109" s="886"/>
      <c r="EH109" s="852"/>
      <c r="EI109" s="852"/>
      <c r="EJ109" s="853"/>
      <c r="EK109" s="886"/>
      <c r="EL109" s="852"/>
      <c r="EM109" s="852"/>
      <c r="EN109" s="853"/>
      <c r="EO109" s="854" t="e">
        <f t="shared" si="15"/>
        <v>#DIV/0!</v>
      </c>
      <c r="EP109" s="852"/>
      <c r="EQ109" s="852"/>
      <c r="ER109" s="852"/>
      <c r="ES109" s="368"/>
      <c r="ET109" s="316"/>
      <c r="EU109" s="316"/>
      <c r="EV109" s="369"/>
      <c r="EW109" s="374"/>
    </row>
    <row r="110" spans="1:153" s="124" customFormat="1" ht="12.75" customHeight="1" thickBot="1" x14ac:dyDescent="0.25">
      <c r="A110" s="328"/>
      <c r="B110" s="221"/>
      <c r="C110" s="221"/>
      <c r="D110" s="221"/>
      <c r="E110" s="221"/>
      <c r="F110" s="221"/>
      <c r="G110" s="221"/>
      <c r="H110" s="221"/>
      <c r="I110" s="221"/>
      <c r="J110" s="221"/>
      <c r="K110" s="221"/>
      <c r="L110" s="221"/>
      <c r="M110" s="221"/>
      <c r="N110" s="221"/>
      <c r="O110" s="221"/>
      <c r="P110" s="257"/>
      <c r="Q110" s="374"/>
      <c r="R110" s="886"/>
      <c r="S110" s="852"/>
      <c r="T110" s="852"/>
      <c r="U110" s="853"/>
      <c r="V110" s="886"/>
      <c r="W110" s="852"/>
      <c r="X110" s="852"/>
      <c r="Y110" s="853"/>
      <c r="Z110" s="854">
        <f t="shared" si="0"/>
        <v>0</v>
      </c>
      <c r="AA110" s="852"/>
      <c r="AB110" s="852"/>
      <c r="AC110" s="853"/>
      <c r="AD110" s="365"/>
      <c r="AE110" s="317"/>
      <c r="AF110" s="317"/>
      <c r="AG110" s="347"/>
      <c r="AH110" s="374"/>
      <c r="AI110" s="886"/>
      <c r="AJ110" s="852"/>
      <c r="AK110" s="852"/>
      <c r="AL110" s="853"/>
      <c r="AM110" s="886"/>
      <c r="AN110" s="852"/>
      <c r="AO110" s="852"/>
      <c r="AP110" s="853"/>
      <c r="AQ110" s="854">
        <f t="shared" si="11"/>
        <v>0</v>
      </c>
      <c r="AR110" s="852"/>
      <c r="AS110" s="852"/>
      <c r="AT110" s="853"/>
      <c r="AU110" s="365"/>
      <c r="AV110" s="317"/>
      <c r="AW110" s="317"/>
      <c r="AX110" s="347"/>
      <c r="AY110" s="374"/>
      <c r="AZ110" s="328"/>
      <c r="BA110" s="221"/>
      <c r="BB110" s="221"/>
      <c r="BC110" s="221"/>
      <c r="BD110" s="221"/>
      <c r="BE110" s="221"/>
      <c r="BF110" s="221"/>
      <c r="BG110" s="221"/>
      <c r="BH110" s="221"/>
      <c r="BI110" s="221"/>
      <c r="BJ110" s="221"/>
      <c r="BK110" s="221"/>
      <c r="BL110" s="221"/>
      <c r="BM110" s="221"/>
      <c r="BN110" s="221"/>
      <c r="BO110" s="257"/>
      <c r="BP110" s="374"/>
      <c r="BQ110" s="886"/>
      <c r="BR110" s="852"/>
      <c r="BS110" s="852"/>
      <c r="BT110" s="853"/>
      <c r="BU110" s="886"/>
      <c r="BV110" s="852"/>
      <c r="BW110" s="852"/>
      <c r="BX110" s="853"/>
      <c r="BY110" s="854" t="e">
        <f t="shared" si="12"/>
        <v>#DIV/0!</v>
      </c>
      <c r="BZ110" s="852"/>
      <c r="CA110" s="852"/>
      <c r="CB110" s="852"/>
      <c r="CC110" s="368"/>
      <c r="CD110" s="316"/>
      <c r="CE110" s="316"/>
      <c r="CF110" s="369"/>
      <c r="CG110" s="374"/>
      <c r="CH110" s="886"/>
      <c r="CI110" s="852"/>
      <c r="CJ110" s="852"/>
      <c r="CK110" s="853"/>
      <c r="CL110" s="886"/>
      <c r="CM110" s="852"/>
      <c r="CN110" s="852"/>
      <c r="CO110" s="853"/>
      <c r="CP110" s="854" t="e">
        <f t="shared" si="13"/>
        <v>#DIV/0!</v>
      </c>
      <c r="CQ110" s="852"/>
      <c r="CR110" s="852"/>
      <c r="CS110" s="852"/>
      <c r="CT110" s="368"/>
      <c r="CU110" s="316"/>
      <c r="CV110" s="316"/>
      <c r="CW110" s="369"/>
      <c r="CX110" s="374"/>
      <c r="CY110" s="328"/>
      <c r="CZ110" s="221"/>
      <c r="DA110" s="221"/>
      <c r="DB110" s="221"/>
      <c r="DC110" s="221"/>
      <c r="DD110" s="221"/>
      <c r="DE110" s="221"/>
      <c r="DF110" s="221"/>
      <c r="DG110" s="221"/>
      <c r="DH110" s="221"/>
      <c r="DI110" s="221"/>
      <c r="DJ110" s="221"/>
      <c r="DK110" s="221"/>
      <c r="DL110" s="221"/>
      <c r="DM110" s="221"/>
      <c r="DN110" s="257"/>
      <c r="DO110" s="374"/>
      <c r="DP110" s="886"/>
      <c r="DQ110" s="852"/>
      <c r="DR110" s="852"/>
      <c r="DS110" s="853"/>
      <c r="DT110" s="886"/>
      <c r="DU110" s="852"/>
      <c r="DV110" s="852"/>
      <c r="DW110" s="853"/>
      <c r="DX110" s="854" t="e">
        <f t="shared" si="14"/>
        <v>#DIV/0!</v>
      </c>
      <c r="DY110" s="852"/>
      <c r="DZ110" s="852"/>
      <c r="EA110" s="852"/>
      <c r="EB110" s="368"/>
      <c r="EC110" s="316"/>
      <c r="ED110" s="316"/>
      <c r="EE110" s="369"/>
      <c r="EF110" s="374"/>
      <c r="EG110" s="886"/>
      <c r="EH110" s="852"/>
      <c r="EI110" s="852"/>
      <c r="EJ110" s="853"/>
      <c r="EK110" s="886"/>
      <c r="EL110" s="852"/>
      <c r="EM110" s="852"/>
      <c r="EN110" s="853"/>
      <c r="EO110" s="854" t="e">
        <f t="shared" si="15"/>
        <v>#DIV/0!</v>
      </c>
      <c r="EP110" s="852"/>
      <c r="EQ110" s="852"/>
      <c r="ER110" s="852"/>
      <c r="ES110" s="368"/>
      <c r="ET110" s="316"/>
      <c r="EU110" s="316"/>
      <c r="EV110" s="369"/>
      <c r="EW110" s="374"/>
    </row>
    <row r="111" spans="1:153" s="124" customFormat="1" ht="12.75" customHeight="1" thickBot="1" x14ac:dyDescent="0.25">
      <c r="A111" s="328"/>
      <c r="B111" s="221"/>
      <c r="C111" s="221"/>
      <c r="D111" s="221"/>
      <c r="E111" s="221"/>
      <c r="F111" s="221"/>
      <c r="G111" s="221"/>
      <c r="H111" s="221"/>
      <c r="I111" s="221"/>
      <c r="J111" s="221"/>
      <c r="K111" s="221"/>
      <c r="L111" s="221"/>
      <c r="M111" s="221"/>
      <c r="N111" s="221"/>
      <c r="O111" s="221"/>
      <c r="P111" s="257"/>
      <c r="Q111" s="374"/>
      <c r="R111" s="886"/>
      <c r="S111" s="852"/>
      <c r="T111" s="852"/>
      <c r="U111" s="853"/>
      <c r="V111" s="886"/>
      <c r="W111" s="852"/>
      <c r="X111" s="852"/>
      <c r="Y111" s="853"/>
      <c r="Z111" s="854">
        <f t="shared" si="0"/>
        <v>0</v>
      </c>
      <c r="AA111" s="852"/>
      <c r="AB111" s="852"/>
      <c r="AC111" s="853"/>
      <c r="AD111" s="365"/>
      <c r="AE111" s="317"/>
      <c r="AF111" s="317"/>
      <c r="AG111" s="347"/>
      <c r="AH111" s="374"/>
      <c r="AI111" s="886"/>
      <c r="AJ111" s="852"/>
      <c r="AK111" s="852"/>
      <c r="AL111" s="853"/>
      <c r="AM111" s="886"/>
      <c r="AN111" s="852"/>
      <c r="AO111" s="852"/>
      <c r="AP111" s="853"/>
      <c r="AQ111" s="854">
        <f t="shared" si="11"/>
        <v>0</v>
      </c>
      <c r="AR111" s="852"/>
      <c r="AS111" s="852"/>
      <c r="AT111" s="853"/>
      <c r="AU111" s="365"/>
      <c r="AV111" s="317"/>
      <c r="AW111" s="317"/>
      <c r="AX111" s="347"/>
      <c r="AY111" s="374"/>
      <c r="AZ111" s="328"/>
      <c r="BA111" s="221"/>
      <c r="BB111" s="221"/>
      <c r="BC111" s="221"/>
      <c r="BD111" s="221"/>
      <c r="BE111" s="221"/>
      <c r="BF111" s="221"/>
      <c r="BG111" s="221"/>
      <c r="BH111" s="221"/>
      <c r="BI111" s="221"/>
      <c r="BJ111" s="221"/>
      <c r="BK111" s="221"/>
      <c r="BL111" s="221"/>
      <c r="BM111" s="221"/>
      <c r="BN111" s="221"/>
      <c r="BO111" s="257"/>
      <c r="BP111" s="374"/>
      <c r="BQ111" s="886"/>
      <c r="BR111" s="852"/>
      <c r="BS111" s="852"/>
      <c r="BT111" s="853"/>
      <c r="BU111" s="886"/>
      <c r="BV111" s="852"/>
      <c r="BW111" s="852"/>
      <c r="BX111" s="853"/>
      <c r="BY111" s="854" t="e">
        <f t="shared" si="12"/>
        <v>#DIV/0!</v>
      </c>
      <c r="BZ111" s="852"/>
      <c r="CA111" s="852"/>
      <c r="CB111" s="852"/>
      <c r="CC111" s="368"/>
      <c r="CD111" s="316"/>
      <c r="CE111" s="316"/>
      <c r="CF111" s="369"/>
      <c r="CG111" s="374"/>
      <c r="CH111" s="886"/>
      <c r="CI111" s="852"/>
      <c r="CJ111" s="852"/>
      <c r="CK111" s="853"/>
      <c r="CL111" s="886"/>
      <c r="CM111" s="852"/>
      <c r="CN111" s="852"/>
      <c r="CO111" s="853"/>
      <c r="CP111" s="854" t="e">
        <f t="shared" si="13"/>
        <v>#DIV/0!</v>
      </c>
      <c r="CQ111" s="852"/>
      <c r="CR111" s="852"/>
      <c r="CS111" s="852"/>
      <c r="CT111" s="368"/>
      <c r="CU111" s="316"/>
      <c r="CV111" s="316"/>
      <c r="CW111" s="369"/>
      <c r="CX111" s="374"/>
      <c r="CY111" s="328"/>
      <c r="CZ111" s="221"/>
      <c r="DA111" s="221"/>
      <c r="DB111" s="221"/>
      <c r="DC111" s="221"/>
      <c r="DD111" s="221"/>
      <c r="DE111" s="221"/>
      <c r="DF111" s="221"/>
      <c r="DG111" s="221"/>
      <c r="DH111" s="221"/>
      <c r="DI111" s="221"/>
      <c r="DJ111" s="221"/>
      <c r="DK111" s="221"/>
      <c r="DL111" s="221"/>
      <c r="DM111" s="221"/>
      <c r="DN111" s="257"/>
      <c r="DO111" s="374"/>
      <c r="DP111" s="886"/>
      <c r="DQ111" s="852"/>
      <c r="DR111" s="852"/>
      <c r="DS111" s="853"/>
      <c r="DT111" s="886"/>
      <c r="DU111" s="852"/>
      <c r="DV111" s="852"/>
      <c r="DW111" s="853"/>
      <c r="DX111" s="854" t="e">
        <f t="shared" si="14"/>
        <v>#DIV/0!</v>
      </c>
      <c r="DY111" s="852"/>
      <c r="DZ111" s="852"/>
      <c r="EA111" s="852"/>
      <c r="EB111" s="368"/>
      <c r="EC111" s="316"/>
      <c r="ED111" s="316"/>
      <c r="EE111" s="369"/>
      <c r="EF111" s="374"/>
      <c r="EG111" s="886"/>
      <c r="EH111" s="852"/>
      <c r="EI111" s="852"/>
      <c r="EJ111" s="853"/>
      <c r="EK111" s="886"/>
      <c r="EL111" s="852"/>
      <c r="EM111" s="852"/>
      <c r="EN111" s="853"/>
      <c r="EO111" s="854" t="e">
        <f t="shared" si="15"/>
        <v>#DIV/0!</v>
      </c>
      <c r="EP111" s="852"/>
      <c r="EQ111" s="852"/>
      <c r="ER111" s="852"/>
      <c r="ES111" s="368"/>
      <c r="ET111" s="316"/>
      <c r="EU111" s="316"/>
      <c r="EV111" s="369"/>
      <c r="EW111" s="374"/>
    </row>
    <row r="112" spans="1:153" s="124" customFormat="1" ht="12.75" customHeight="1" thickBot="1" x14ac:dyDescent="0.25">
      <c r="A112" s="328"/>
      <c r="B112" s="221"/>
      <c r="C112" s="221"/>
      <c r="D112" s="221"/>
      <c r="E112" s="221"/>
      <c r="F112" s="221"/>
      <c r="G112" s="221"/>
      <c r="H112" s="221"/>
      <c r="I112" s="221"/>
      <c r="J112" s="221"/>
      <c r="K112" s="221"/>
      <c r="L112" s="221"/>
      <c r="M112" s="221"/>
      <c r="N112" s="221"/>
      <c r="O112" s="221"/>
      <c r="P112" s="257"/>
      <c r="Q112" s="374"/>
      <c r="R112" s="886"/>
      <c r="S112" s="852"/>
      <c r="T112" s="852"/>
      <c r="U112" s="853"/>
      <c r="V112" s="886"/>
      <c r="W112" s="852"/>
      <c r="X112" s="852"/>
      <c r="Y112" s="853"/>
      <c r="Z112" s="854">
        <f t="shared" si="0"/>
        <v>0</v>
      </c>
      <c r="AA112" s="852"/>
      <c r="AB112" s="852"/>
      <c r="AC112" s="853"/>
      <c r="AD112" s="365"/>
      <c r="AE112" s="317"/>
      <c r="AF112" s="317"/>
      <c r="AG112" s="347"/>
      <c r="AH112" s="374"/>
      <c r="AI112" s="886"/>
      <c r="AJ112" s="852"/>
      <c r="AK112" s="852"/>
      <c r="AL112" s="853"/>
      <c r="AM112" s="886"/>
      <c r="AN112" s="852"/>
      <c r="AO112" s="852"/>
      <c r="AP112" s="853"/>
      <c r="AQ112" s="854">
        <f t="shared" si="11"/>
        <v>0</v>
      </c>
      <c r="AR112" s="852"/>
      <c r="AS112" s="852"/>
      <c r="AT112" s="853"/>
      <c r="AU112" s="365"/>
      <c r="AV112" s="317"/>
      <c r="AW112" s="317"/>
      <c r="AX112" s="347"/>
      <c r="AY112" s="374"/>
      <c r="AZ112" s="328"/>
      <c r="BA112" s="221"/>
      <c r="BB112" s="221"/>
      <c r="BC112" s="221"/>
      <c r="BD112" s="221"/>
      <c r="BE112" s="221"/>
      <c r="BF112" s="221"/>
      <c r="BG112" s="221"/>
      <c r="BH112" s="221"/>
      <c r="BI112" s="221"/>
      <c r="BJ112" s="221"/>
      <c r="BK112" s="221"/>
      <c r="BL112" s="221"/>
      <c r="BM112" s="221"/>
      <c r="BN112" s="221"/>
      <c r="BO112" s="257"/>
      <c r="BP112" s="374"/>
      <c r="BQ112" s="886"/>
      <c r="BR112" s="852"/>
      <c r="BS112" s="852"/>
      <c r="BT112" s="853"/>
      <c r="BU112" s="886"/>
      <c r="BV112" s="852"/>
      <c r="BW112" s="852"/>
      <c r="BX112" s="853"/>
      <c r="BY112" s="854" t="e">
        <f t="shared" si="12"/>
        <v>#DIV/0!</v>
      </c>
      <c r="BZ112" s="852"/>
      <c r="CA112" s="852"/>
      <c r="CB112" s="852"/>
      <c r="CC112" s="368"/>
      <c r="CD112" s="316"/>
      <c r="CE112" s="316"/>
      <c r="CF112" s="369"/>
      <c r="CG112" s="374"/>
      <c r="CH112" s="886"/>
      <c r="CI112" s="852"/>
      <c r="CJ112" s="852"/>
      <c r="CK112" s="853"/>
      <c r="CL112" s="886"/>
      <c r="CM112" s="852"/>
      <c r="CN112" s="852"/>
      <c r="CO112" s="853"/>
      <c r="CP112" s="854" t="e">
        <f t="shared" si="13"/>
        <v>#DIV/0!</v>
      </c>
      <c r="CQ112" s="852"/>
      <c r="CR112" s="852"/>
      <c r="CS112" s="852"/>
      <c r="CT112" s="368"/>
      <c r="CU112" s="316"/>
      <c r="CV112" s="316"/>
      <c r="CW112" s="369"/>
      <c r="CX112" s="374"/>
      <c r="CY112" s="328"/>
      <c r="CZ112" s="221"/>
      <c r="DA112" s="221"/>
      <c r="DB112" s="221"/>
      <c r="DC112" s="221"/>
      <c r="DD112" s="221"/>
      <c r="DE112" s="221"/>
      <c r="DF112" s="221"/>
      <c r="DG112" s="221"/>
      <c r="DH112" s="221"/>
      <c r="DI112" s="221"/>
      <c r="DJ112" s="221"/>
      <c r="DK112" s="221"/>
      <c r="DL112" s="221"/>
      <c r="DM112" s="221"/>
      <c r="DN112" s="257"/>
      <c r="DO112" s="374"/>
      <c r="DP112" s="886"/>
      <c r="DQ112" s="852"/>
      <c r="DR112" s="852"/>
      <c r="DS112" s="853"/>
      <c r="DT112" s="886"/>
      <c r="DU112" s="852"/>
      <c r="DV112" s="852"/>
      <c r="DW112" s="853"/>
      <c r="DX112" s="854" t="e">
        <f t="shared" si="14"/>
        <v>#DIV/0!</v>
      </c>
      <c r="DY112" s="852"/>
      <c r="DZ112" s="852"/>
      <c r="EA112" s="852"/>
      <c r="EB112" s="368"/>
      <c r="EC112" s="316"/>
      <c r="ED112" s="316"/>
      <c r="EE112" s="369"/>
      <c r="EF112" s="374"/>
      <c r="EG112" s="886"/>
      <c r="EH112" s="852"/>
      <c r="EI112" s="852"/>
      <c r="EJ112" s="853"/>
      <c r="EK112" s="886"/>
      <c r="EL112" s="852"/>
      <c r="EM112" s="852"/>
      <c r="EN112" s="853"/>
      <c r="EO112" s="854" t="e">
        <f t="shared" si="15"/>
        <v>#DIV/0!</v>
      </c>
      <c r="EP112" s="852"/>
      <c r="EQ112" s="852"/>
      <c r="ER112" s="852"/>
      <c r="ES112" s="368"/>
      <c r="ET112" s="316"/>
      <c r="EU112" s="316"/>
      <c r="EV112" s="369"/>
      <c r="EW112" s="374"/>
    </row>
    <row r="113" spans="1:153" s="124" customFormat="1" ht="12.75" customHeight="1" thickBot="1" x14ac:dyDescent="0.25">
      <c r="A113" s="328"/>
      <c r="B113" s="221"/>
      <c r="C113" s="221"/>
      <c r="D113" s="221"/>
      <c r="E113" s="221"/>
      <c r="F113" s="221"/>
      <c r="G113" s="221"/>
      <c r="H113" s="221"/>
      <c r="I113" s="221"/>
      <c r="J113" s="221"/>
      <c r="K113" s="221"/>
      <c r="L113" s="221"/>
      <c r="M113" s="221"/>
      <c r="N113" s="221"/>
      <c r="O113" s="221"/>
      <c r="P113" s="257"/>
      <c r="Q113" s="374"/>
      <c r="R113" s="886"/>
      <c r="S113" s="852"/>
      <c r="T113" s="852"/>
      <c r="U113" s="853"/>
      <c r="V113" s="886"/>
      <c r="W113" s="852"/>
      <c r="X113" s="852"/>
      <c r="Y113" s="853"/>
      <c r="Z113" s="854">
        <f t="shared" si="0"/>
        <v>0</v>
      </c>
      <c r="AA113" s="852"/>
      <c r="AB113" s="852"/>
      <c r="AC113" s="853"/>
      <c r="AD113" s="365"/>
      <c r="AE113" s="317"/>
      <c r="AF113" s="317"/>
      <c r="AG113" s="347"/>
      <c r="AH113" s="374"/>
      <c r="AI113" s="886"/>
      <c r="AJ113" s="852"/>
      <c r="AK113" s="852"/>
      <c r="AL113" s="853"/>
      <c r="AM113" s="886"/>
      <c r="AN113" s="852"/>
      <c r="AO113" s="852"/>
      <c r="AP113" s="853"/>
      <c r="AQ113" s="854">
        <f t="shared" si="11"/>
        <v>0</v>
      </c>
      <c r="AR113" s="852"/>
      <c r="AS113" s="852"/>
      <c r="AT113" s="853"/>
      <c r="AU113" s="365"/>
      <c r="AV113" s="317"/>
      <c r="AW113" s="317"/>
      <c r="AX113" s="347"/>
      <c r="AY113" s="374"/>
      <c r="AZ113" s="328"/>
      <c r="BA113" s="221"/>
      <c r="BB113" s="221" t="s">
        <v>324</v>
      </c>
      <c r="BC113" s="221"/>
      <c r="BD113" s="221"/>
      <c r="BE113" s="221"/>
      <c r="BF113" s="221"/>
      <c r="BG113" s="221"/>
      <c r="BH113" s="221"/>
      <c r="BI113" s="221"/>
      <c r="BJ113" s="221"/>
      <c r="BK113" s="221"/>
      <c r="BL113" s="221"/>
      <c r="BM113" s="221"/>
      <c r="BN113" s="221"/>
      <c r="BO113" s="257"/>
      <c r="BP113" s="374"/>
      <c r="BQ113" s="886"/>
      <c r="BR113" s="852"/>
      <c r="BS113" s="852"/>
      <c r="BT113" s="853"/>
      <c r="BU113" s="886"/>
      <c r="BV113" s="852"/>
      <c r="BW113" s="852"/>
      <c r="BX113" s="853"/>
      <c r="BY113" s="854" t="e">
        <f t="shared" si="12"/>
        <v>#DIV/0!</v>
      </c>
      <c r="BZ113" s="852"/>
      <c r="CA113" s="852"/>
      <c r="CB113" s="852"/>
      <c r="CC113" s="368"/>
      <c r="CD113" s="316"/>
      <c r="CE113" s="316"/>
      <c r="CF113" s="369"/>
      <c r="CG113" s="374"/>
      <c r="CH113" s="886"/>
      <c r="CI113" s="852"/>
      <c r="CJ113" s="852"/>
      <c r="CK113" s="853"/>
      <c r="CL113" s="886"/>
      <c r="CM113" s="852"/>
      <c r="CN113" s="852"/>
      <c r="CO113" s="853"/>
      <c r="CP113" s="854" t="e">
        <f t="shared" si="13"/>
        <v>#DIV/0!</v>
      </c>
      <c r="CQ113" s="852"/>
      <c r="CR113" s="852"/>
      <c r="CS113" s="852"/>
      <c r="CT113" s="368"/>
      <c r="CU113" s="316"/>
      <c r="CV113" s="316"/>
      <c r="CW113" s="369"/>
      <c r="CX113" s="374"/>
      <c r="CY113" s="328"/>
      <c r="CZ113" s="221"/>
      <c r="DA113" s="221"/>
      <c r="DB113" s="221"/>
      <c r="DC113" s="221"/>
      <c r="DD113" s="221"/>
      <c r="DE113" s="221"/>
      <c r="DF113" s="221"/>
      <c r="DG113" s="221"/>
      <c r="DH113" s="221"/>
      <c r="DI113" s="221"/>
      <c r="DJ113" s="221"/>
      <c r="DK113" s="221"/>
      <c r="DL113" s="221"/>
      <c r="DM113" s="221"/>
      <c r="DN113" s="257"/>
      <c r="DO113" s="374"/>
      <c r="DP113" s="886"/>
      <c r="DQ113" s="852"/>
      <c r="DR113" s="852"/>
      <c r="DS113" s="853"/>
      <c r="DT113" s="886"/>
      <c r="DU113" s="852"/>
      <c r="DV113" s="852"/>
      <c r="DW113" s="853"/>
      <c r="DX113" s="854" t="e">
        <f t="shared" si="14"/>
        <v>#DIV/0!</v>
      </c>
      <c r="DY113" s="852"/>
      <c r="DZ113" s="852"/>
      <c r="EA113" s="852"/>
      <c r="EB113" s="368"/>
      <c r="EC113" s="316"/>
      <c r="ED113" s="316"/>
      <c r="EE113" s="369"/>
      <c r="EF113" s="374"/>
      <c r="EG113" s="886"/>
      <c r="EH113" s="852"/>
      <c r="EI113" s="852"/>
      <c r="EJ113" s="853"/>
      <c r="EK113" s="886"/>
      <c r="EL113" s="852"/>
      <c r="EM113" s="852"/>
      <c r="EN113" s="853"/>
      <c r="EO113" s="854" t="e">
        <f t="shared" si="15"/>
        <v>#DIV/0!</v>
      </c>
      <c r="EP113" s="852"/>
      <c r="EQ113" s="852"/>
      <c r="ER113" s="852"/>
      <c r="ES113" s="368"/>
      <c r="ET113" s="316"/>
      <c r="EU113" s="316"/>
      <c r="EV113" s="369"/>
      <c r="EW113" s="374"/>
    </row>
    <row r="114" spans="1:153" s="124" customFormat="1" ht="12.75" customHeight="1" thickBot="1" x14ac:dyDescent="0.25">
      <c r="A114" s="328"/>
      <c r="B114" s="221"/>
      <c r="C114" s="221"/>
      <c r="D114" s="221"/>
      <c r="E114" s="221"/>
      <c r="F114" s="221"/>
      <c r="G114" s="221"/>
      <c r="H114" s="221"/>
      <c r="I114" s="221"/>
      <c r="J114" s="221"/>
      <c r="K114" s="221"/>
      <c r="L114" s="221"/>
      <c r="M114" s="221"/>
      <c r="N114" s="221"/>
      <c r="O114" s="221"/>
      <c r="P114" s="257"/>
      <c r="Q114" s="374"/>
      <c r="R114" s="886"/>
      <c r="S114" s="852"/>
      <c r="T114" s="852"/>
      <c r="U114" s="853"/>
      <c r="V114" s="886"/>
      <c r="W114" s="852"/>
      <c r="X114" s="852"/>
      <c r="Y114" s="853"/>
      <c r="Z114" s="854">
        <f t="shared" si="0"/>
        <v>0</v>
      </c>
      <c r="AA114" s="852"/>
      <c r="AB114" s="852"/>
      <c r="AC114" s="853"/>
      <c r="AD114" s="365"/>
      <c r="AE114" s="317"/>
      <c r="AF114" s="317"/>
      <c r="AG114" s="347"/>
      <c r="AH114" s="374"/>
      <c r="AI114" s="886"/>
      <c r="AJ114" s="852"/>
      <c r="AK114" s="852"/>
      <c r="AL114" s="853"/>
      <c r="AM114" s="886"/>
      <c r="AN114" s="852"/>
      <c r="AO114" s="852"/>
      <c r="AP114" s="853"/>
      <c r="AQ114" s="854">
        <f t="shared" si="11"/>
        <v>0</v>
      </c>
      <c r="AR114" s="852"/>
      <c r="AS114" s="852"/>
      <c r="AT114" s="853"/>
      <c r="AU114" s="365"/>
      <c r="AV114" s="317"/>
      <c r="AW114" s="317"/>
      <c r="AX114" s="347"/>
      <c r="AY114" s="374"/>
      <c r="AZ114" s="328"/>
      <c r="BA114" s="221"/>
      <c r="BB114" s="221"/>
      <c r="BC114" s="221"/>
      <c r="BD114" s="221"/>
      <c r="BE114" s="221"/>
      <c r="BF114" s="221"/>
      <c r="BG114" s="221"/>
      <c r="BH114" s="221"/>
      <c r="BI114" s="221"/>
      <c r="BJ114" s="221"/>
      <c r="BK114" s="221"/>
      <c r="BL114" s="221"/>
      <c r="BM114" s="221"/>
      <c r="BN114" s="221"/>
      <c r="BO114" s="257"/>
      <c r="BP114" s="374"/>
      <c r="BQ114" s="886"/>
      <c r="BR114" s="852"/>
      <c r="BS114" s="852"/>
      <c r="BT114" s="853"/>
      <c r="BU114" s="886"/>
      <c r="BV114" s="852"/>
      <c r="BW114" s="852"/>
      <c r="BX114" s="853"/>
      <c r="BY114" s="854" t="e">
        <f t="shared" si="12"/>
        <v>#DIV/0!</v>
      </c>
      <c r="BZ114" s="852"/>
      <c r="CA114" s="852"/>
      <c r="CB114" s="852"/>
      <c r="CC114" s="368"/>
      <c r="CD114" s="316"/>
      <c r="CE114" s="316"/>
      <c r="CF114" s="369"/>
      <c r="CG114" s="374"/>
      <c r="CH114" s="886"/>
      <c r="CI114" s="852"/>
      <c r="CJ114" s="852"/>
      <c r="CK114" s="853"/>
      <c r="CL114" s="886"/>
      <c r="CM114" s="852"/>
      <c r="CN114" s="852"/>
      <c r="CO114" s="853"/>
      <c r="CP114" s="854" t="e">
        <f t="shared" si="13"/>
        <v>#DIV/0!</v>
      </c>
      <c r="CQ114" s="852"/>
      <c r="CR114" s="852"/>
      <c r="CS114" s="852"/>
      <c r="CT114" s="368"/>
      <c r="CU114" s="316"/>
      <c r="CV114" s="316"/>
      <c r="CW114" s="369"/>
      <c r="CX114" s="374"/>
      <c r="CY114" s="328"/>
      <c r="CZ114" s="221"/>
      <c r="DA114" s="221"/>
      <c r="DB114" s="221"/>
      <c r="DC114" s="221"/>
      <c r="DD114" s="221"/>
      <c r="DE114" s="221"/>
      <c r="DF114" s="221"/>
      <c r="DG114" s="221"/>
      <c r="DH114" s="221"/>
      <c r="DI114" s="221"/>
      <c r="DJ114" s="221"/>
      <c r="DK114" s="221"/>
      <c r="DL114" s="221"/>
      <c r="DM114" s="221"/>
      <c r="DN114" s="257"/>
      <c r="DO114" s="374"/>
      <c r="DP114" s="886"/>
      <c r="DQ114" s="852"/>
      <c r="DR114" s="852"/>
      <c r="DS114" s="853"/>
      <c r="DT114" s="886"/>
      <c r="DU114" s="852"/>
      <c r="DV114" s="852"/>
      <c r="DW114" s="853"/>
      <c r="DX114" s="854" t="e">
        <f t="shared" si="14"/>
        <v>#DIV/0!</v>
      </c>
      <c r="DY114" s="852"/>
      <c r="DZ114" s="852"/>
      <c r="EA114" s="852"/>
      <c r="EB114" s="368"/>
      <c r="EC114" s="316"/>
      <c r="ED114" s="316"/>
      <c r="EE114" s="369"/>
      <c r="EF114" s="374"/>
      <c r="EG114" s="886"/>
      <c r="EH114" s="852"/>
      <c r="EI114" s="852"/>
      <c r="EJ114" s="853"/>
      <c r="EK114" s="886"/>
      <c r="EL114" s="852"/>
      <c r="EM114" s="852"/>
      <c r="EN114" s="853"/>
      <c r="EO114" s="854" t="e">
        <f t="shared" si="15"/>
        <v>#DIV/0!</v>
      </c>
      <c r="EP114" s="852"/>
      <c r="EQ114" s="852"/>
      <c r="ER114" s="852"/>
      <c r="ES114" s="368"/>
      <c r="ET114" s="316"/>
      <c r="EU114" s="316"/>
      <c r="EV114" s="369"/>
      <c r="EW114" s="374"/>
    </row>
    <row r="115" spans="1:153" s="124" customFormat="1" ht="12.75" customHeight="1" thickBot="1" x14ac:dyDescent="0.25">
      <c r="A115" s="328"/>
      <c r="B115" s="221"/>
      <c r="C115" s="221"/>
      <c r="D115" s="221"/>
      <c r="E115" s="221"/>
      <c r="F115" s="221"/>
      <c r="G115" s="221"/>
      <c r="H115" s="221"/>
      <c r="I115" s="221"/>
      <c r="J115" s="221"/>
      <c r="K115" s="221"/>
      <c r="L115" s="221"/>
      <c r="M115" s="221"/>
      <c r="N115" s="221"/>
      <c r="O115" s="221"/>
      <c r="P115" s="257"/>
      <c r="Q115" s="374"/>
      <c r="R115" s="886"/>
      <c r="S115" s="852"/>
      <c r="T115" s="852"/>
      <c r="U115" s="853"/>
      <c r="V115" s="886"/>
      <c r="W115" s="852"/>
      <c r="X115" s="852"/>
      <c r="Y115" s="853"/>
      <c r="Z115" s="854">
        <f t="shared" si="0"/>
        <v>0</v>
      </c>
      <c r="AA115" s="852"/>
      <c r="AB115" s="852"/>
      <c r="AC115" s="853"/>
      <c r="AD115" s="365"/>
      <c r="AE115" s="317"/>
      <c r="AF115" s="317"/>
      <c r="AG115" s="347"/>
      <c r="AH115" s="374"/>
      <c r="AI115" s="886"/>
      <c r="AJ115" s="852"/>
      <c r="AK115" s="852"/>
      <c r="AL115" s="853"/>
      <c r="AM115" s="886"/>
      <c r="AN115" s="852"/>
      <c r="AO115" s="852"/>
      <c r="AP115" s="853"/>
      <c r="AQ115" s="854">
        <f t="shared" si="11"/>
        <v>0</v>
      </c>
      <c r="AR115" s="852"/>
      <c r="AS115" s="852"/>
      <c r="AT115" s="853"/>
      <c r="AU115" s="365"/>
      <c r="AV115" s="317"/>
      <c r="AW115" s="317"/>
      <c r="AX115" s="347"/>
      <c r="AY115" s="374"/>
      <c r="AZ115" s="328"/>
      <c r="BA115" s="221"/>
      <c r="BB115" s="221"/>
      <c r="BC115" s="221"/>
      <c r="BD115" s="221"/>
      <c r="BE115" s="221"/>
      <c r="BF115" s="221"/>
      <c r="BG115" s="221"/>
      <c r="BH115" s="221"/>
      <c r="BI115" s="221"/>
      <c r="BJ115" s="221"/>
      <c r="BK115" s="221"/>
      <c r="BL115" s="221"/>
      <c r="BM115" s="221"/>
      <c r="BN115" s="221"/>
      <c r="BO115" s="257"/>
      <c r="BP115" s="374"/>
      <c r="BQ115" s="886"/>
      <c r="BR115" s="852"/>
      <c r="BS115" s="852"/>
      <c r="BT115" s="853"/>
      <c r="BU115" s="886"/>
      <c r="BV115" s="852"/>
      <c r="BW115" s="852"/>
      <c r="BX115" s="853"/>
      <c r="BY115" s="854" t="e">
        <f t="shared" si="12"/>
        <v>#DIV/0!</v>
      </c>
      <c r="BZ115" s="852"/>
      <c r="CA115" s="852"/>
      <c r="CB115" s="852"/>
      <c r="CC115" s="368"/>
      <c r="CD115" s="316"/>
      <c r="CE115" s="316"/>
      <c r="CF115" s="369"/>
      <c r="CG115" s="374"/>
      <c r="CH115" s="886"/>
      <c r="CI115" s="852"/>
      <c r="CJ115" s="852"/>
      <c r="CK115" s="853"/>
      <c r="CL115" s="886"/>
      <c r="CM115" s="852"/>
      <c r="CN115" s="852"/>
      <c r="CO115" s="853"/>
      <c r="CP115" s="854" t="e">
        <f t="shared" si="13"/>
        <v>#DIV/0!</v>
      </c>
      <c r="CQ115" s="852"/>
      <c r="CR115" s="852"/>
      <c r="CS115" s="852"/>
      <c r="CT115" s="368"/>
      <c r="CU115" s="316"/>
      <c r="CV115" s="316"/>
      <c r="CW115" s="369"/>
      <c r="CX115" s="374"/>
      <c r="CY115" s="328"/>
      <c r="CZ115" s="221"/>
      <c r="DA115" s="221"/>
      <c r="DB115" s="221"/>
      <c r="DC115" s="221"/>
      <c r="DD115" s="221"/>
      <c r="DE115" s="221"/>
      <c r="DF115" s="221"/>
      <c r="DG115" s="221"/>
      <c r="DH115" s="221"/>
      <c r="DI115" s="221"/>
      <c r="DJ115" s="221"/>
      <c r="DK115" s="221"/>
      <c r="DL115" s="221"/>
      <c r="DM115" s="221"/>
      <c r="DN115" s="257"/>
      <c r="DO115" s="374"/>
      <c r="DP115" s="886"/>
      <c r="DQ115" s="852"/>
      <c r="DR115" s="852"/>
      <c r="DS115" s="853"/>
      <c r="DT115" s="886"/>
      <c r="DU115" s="852"/>
      <c r="DV115" s="852"/>
      <c r="DW115" s="853"/>
      <c r="DX115" s="854" t="e">
        <f t="shared" si="14"/>
        <v>#DIV/0!</v>
      </c>
      <c r="DY115" s="852"/>
      <c r="DZ115" s="852"/>
      <c r="EA115" s="852"/>
      <c r="EB115" s="368"/>
      <c r="EC115" s="316"/>
      <c r="ED115" s="316"/>
      <c r="EE115" s="369"/>
      <c r="EF115" s="374"/>
      <c r="EG115" s="886"/>
      <c r="EH115" s="852"/>
      <c r="EI115" s="852"/>
      <c r="EJ115" s="853"/>
      <c r="EK115" s="886"/>
      <c r="EL115" s="852"/>
      <c r="EM115" s="852"/>
      <c r="EN115" s="853"/>
      <c r="EO115" s="854" t="e">
        <f t="shared" si="15"/>
        <v>#DIV/0!</v>
      </c>
      <c r="EP115" s="852"/>
      <c r="EQ115" s="852"/>
      <c r="ER115" s="852"/>
      <c r="ES115" s="368"/>
      <c r="ET115" s="316"/>
      <c r="EU115" s="316"/>
      <c r="EV115" s="369"/>
      <c r="EW115" s="374"/>
    </row>
    <row r="116" spans="1:153" s="124" customFormat="1" ht="12.75" customHeight="1" thickBot="1" x14ac:dyDescent="0.25">
      <c r="A116" s="328"/>
      <c r="B116" s="221"/>
      <c r="C116" s="221"/>
      <c r="D116" s="221"/>
      <c r="E116" s="221"/>
      <c r="F116" s="221"/>
      <c r="G116" s="221"/>
      <c r="H116" s="221"/>
      <c r="I116" s="221"/>
      <c r="J116" s="221"/>
      <c r="K116" s="221"/>
      <c r="L116" s="221"/>
      <c r="M116" s="221"/>
      <c r="N116" s="221"/>
      <c r="O116" s="221"/>
      <c r="P116" s="257"/>
      <c r="Q116" s="374"/>
      <c r="R116" s="886"/>
      <c r="S116" s="852"/>
      <c r="T116" s="852"/>
      <c r="U116" s="853"/>
      <c r="V116" s="886"/>
      <c r="W116" s="852"/>
      <c r="X116" s="852"/>
      <c r="Y116" s="853"/>
      <c r="Z116" s="854">
        <f t="shared" si="0"/>
        <v>0</v>
      </c>
      <c r="AA116" s="852"/>
      <c r="AB116" s="852"/>
      <c r="AC116" s="853"/>
      <c r="AD116" s="365"/>
      <c r="AE116" s="317"/>
      <c r="AF116" s="317"/>
      <c r="AG116" s="347"/>
      <c r="AH116" s="374"/>
      <c r="AI116" s="886"/>
      <c r="AJ116" s="852"/>
      <c r="AK116" s="852"/>
      <c r="AL116" s="853"/>
      <c r="AM116" s="886"/>
      <c r="AN116" s="852"/>
      <c r="AO116" s="852"/>
      <c r="AP116" s="853"/>
      <c r="AQ116" s="854">
        <f t="shared" si="11"/>
        <v>0</v>
      </c>
      <c r="AR116" s="852"/>
      <c r="AS116" s="852"/>
      <c r="AT116" s="853"/>
      <c r="AU116" s="365"/>
      <c r="AV116" s="317"/>
      <c r="AW116" s="317"/>
      <c r="AX116" s="347"/>
      <c r="AY116" s="374"/>
      <c r="AZ116" s="328"/>
      <c r="BA116" s="221"/>
      <c r="BB116" s="221"/>
      <c r="BC116" s="221"/>
      <c r="BD116" s="221"/>
      <c r="BE116" s="221"/>
      <c r="BF116" s="221"/>
      <c r="BG116" s="221"/>
      <c r="BH116" s="221"/>
      <c r="BI116" s="221"/>
      <c r="BJ116" s="221"/>
      <c r="BK116" s="221"/>
      <c r="BL116" s="221"/>
      <c r="BM116" s="221"/>
      <c r="BN116" s="221"/>
      <c r="BO116" s="257"/>
      <c r="BP116" s="374"/>
      <c r="BQ116" s="886"/>
      <c r="BR116" s="852"/>
      <c r="BS116" s="852"/>
      <c r="BT116" s="853"/>
      <c r="BU116" s="886"/>
      <c r="BV116" s="852"/>
      <c r="BW116" s="852"/>
      <c r="BX116" s="853"/>
      <c r="BY116" s="854" t="e">
        <f t="shared" si="12"/>
        <v>#DIV/0!</v>
      </c>
      <c r="BZ116" s="852"/>
      <c r="CA116" s="852"/>
      <c r="CB116" s="852"/>
      <c r="CC116" s="368"/>
      <c r="CD116" s="316"/>
      <c r="CE116" s="316"/>
      <c r="CF116" s="369"/>
      <c r="CG116" s="374"/>
      <c r="CH116" s="886"/>
      <c r="CI116" s="852"/>
      <c r="CJ116" s="852"/>
      <c r="CK116" s="853"/>
      <c r="CL116" s="886"/>
      <c r="CM116" s="852"/>
      <c r="CN116" s="852"/>
      <c r="CO116" s="853"/>
      <c r="CP116" s="854" t="e">
        <f t="shared" si="13"/>
        <v>#DIV/0!</v>
      </c>
      <c r="CQ116" s="852"/>
      <c r="CR116" s="852"/>
      <c r="CS116" s="852"/>
      <c r="CT116" s="368"/>
      <c r="CU116" s="316"/>
      <c r="CV116" s="316"/>
      <c r="CW116" s="369"/>
      <c r="CX116" s="374"/>
      <c r="CY116" s="328"/>
      <c r="CZ116" s="221"/>
      <c r="DA116" s="221"/>
      <c r="DB116" s="221"/>
      <c r="DC116" s="221"/>
      <c r="DD116" s="221"/>
      <c r="DE116" s="221"/>
      <c r="DF116" s="221"/>
      <c r="DG116" s="221"/>
      <c r="DH116" s="221"/>
      <c r="DI116" s="221"/>
      <c r="DJ116" s="221"/>
      <c r="DK116" s="221"/>
      <c r="DL116" s="221"/>
      <c r="DM116" s="221"/>
      <c r="DN116" s="257"/>
      <c r="DO116" s="374"/>
      <c r="DP116" s="886"/>
      <c r="DQ116" s="852"/>
      <c r="DR116" s="852"/>
      <c r="DS116" s="853"/>
      <c r="DT116" s="886"/>
      <c r="DU116" s="852"/>
      <c r="DV116" s="852"/>
      <c r="DW116" s="853"/>
      <c r="DX116" s="854" t="e">
        <f t="shared" si="14"/>
        <v>#DIV/0!</v>
      </c>
      <c r="DY116" s="852"/>
      <c r="DZ116" s="852"/>
      <c r="EA116" s="852"/>
      <c r="EB116" s="368"/>
      <c r="EC116" s="316"/>
      <c r="ED116" s="316"/>
      <c r="EE116" s="369"/>
      <c r="EF116" s="374"/>
      <c r="EG116" s="886"/>
      <c r="EH116" s="852"/>
      <c r="EI116" s="852"/>
      <c r="EJ116" s="853"/>
      <c r="EK116" s="886"/>
      <c r="EL116" s="852"/>
      <c r="EM116" s="852"/>
      <c r="EN116" s="853"/>
      <c r="EO116" s="854" t="e">
        <f t="shared" si="15"/>
        <v>#DIV/0!</v>
      </c>
      <c r="EP116" s="852"/>
      <c r="EQ116" s="852"/>
      <c r="ER116" s="852"/>
      <c r="ES116" s="368"/>
      <c r="ET116" s="316"/>
      <c r="EU116" s="316"/>
      <c r="EV116" s="369"/>
      <c r="EW116" s="374"/>
    </row>
    <row r="117" spans="1:153" s="124" customFormat="1" ht="12.75" customHeight="1" thickBot="1" x14ac:dyDescent="0.25">
      <c r="A117" s="328"/>
      <c r="B117" s="221"/>
      <c r="C117" s="221"/>
      <c r="D117" s="221"/>
      <c r="E117" s="221"/>
      <c r="F117" s="221"/>
      <c r="G117" s="221"/>
      <c r="H117" s="221"/>
      <c r="I117" s="221"/>
      <c r="J117" s="221"/>
      <c r="K117" s="221"/>
      <c r="L117" s="221"/>
      <c r="M117" s="221"/>
      <c r="N117" s="221"/>
      <c r="O117" s="221"/>
      <c r="P117" s="257"/>
      <c r="Q117" s="374"/>
      <c r="R117" s="886"/>
      <c r="S117" s="852"/>
      <c r="T117" s="852"/>
      <c r="U117" s="853"/>
      <c r="V117" s="886"/>
      <c r="W117" s="852"/>
      <c r="X117" s="852"/>
      <c r="Y117" s="853"/>
      <c r="Z117" s="854">
        <f t="shared" si="0"/>
        <v>0</v>
      </c>
      <c r="AA117" s="852"/>
      <c r="AB117" s="852"/>
      <c r="AC117" s="853"/>
      <c r="AD117" s="365"/>
      <c r="AE117" s="317"/>
      <c r="AF117" s="317"/>
      <c r="AG117" s="347"/>
      <c r="AH117" s="374"/>
      <c r="AI117" s="886"/>
      <c r="AJ117" s="852"/>
      <c r="AK117" s="852"/>
      <c r="AL117" s="853"/>
      <c r="AM117" s="886"/>
      <c r="AN117" s="852"/>
      <c r="AO117" s="852"/>
      <c r="AP117" s="853"/>
      <c r="AQ117" s="854">
        <f t="shared" si="11"/>
        <v>0</v>
      </c>
      <c r="AR117" s="852"/>
      <c r="AS117" s="852"/>
      <c r="AT117" s="853"/>
      <c r="AU117" s="365"/>
      <c r="AV117" s="317"/>
      <c r="AW117" s="317"/>
      <c r="AX117" s="347"/>
      <c r="AY117" s="374"/>
      <c r="AZ117" s="328"/>
      <c r="BA117" s="221"/>
      <c r="BB117" s="221"/>
      <c r="BC117" s="221"/>
      <c r="BD117" s="221"/>
      <c r="BE117" s="221"/>
      <c r="BF117" s="221"/>
      <c r="BG117" s="221"/>
      <c r="BH117" s="221"/>
      <c r="BI117" s="221"/>
      <c r="BJ117" s="221"/>
      <c r="BK117" s="221"/>
      <c r="BL117" s="221"/>
      <c r="BM117" s="221"/>
      <c r="BN117" s="221"/>
      <c r="BO117" s="257"/>
      <c r="BP117" s="374"/>
      <c r="BQ117" s="886"/>
      <c r="BR117" s="852"/>
      <c r="BS117" s="852"/>
      <c r="BT117" s="853"/>
      <c r="BU117" s="886"/>
      <c r="BV117" s="852"/>
      <c r="BW117" s="852"/>
      <c r="BX117" s="853"/>
      <c r="BY117" s="854" t="e">
        <f t="shared" si="12"/>
        <v>#DIV/0!</v>
      </c>
      <c r="BZ117" s="852"/>
      <c r="CA117" s="852"/>
      <c r="CB117" s="852"/>
      <c r="CC117" s="368"/>
      <c r="CD117" s="316"/>
      <c r="CE117" s="316"/>
      <c r="CF117" s="369"/>
      <c r="CG117" s="374"/>
      <c r="CH117" s="886"/>
      <c r="CI117" s="852"/>
      <c r="CJ117" s="852"/>
      <c r="CK117" s="853"/>
      <c r="CL117" s="886"/>
      <c r="CM117" s="852"/>
      <c r="CN117" s="852"/>
      <c r="CO117" s="853"/>
      <c r="CP117" s="854" t="e">
        <f t="shared" si="13"/>
        <v>#DIV/0!</v>
      </c>
      <c r="CQ117" s="852"/>
      <c r="CR117" s="852"/>
      <c r="CS117" s="852"/>
      <c r="CT117" s="368"/>
      <c r="CU117" s="316"/>
      <c r="CV117" s="316"/>
      <c r="CW117" s="369"/>
      <c r="CX117" s="374"/>
      <c r="CY117" s="328"/>
      <c r="CZ117" s="221"/>
      <c r="DA117" s="221"/>
      <c r="DB117" s="221"/>
      <c r="DC117" s="221"/>
      <c r="DD117" s="221"/>
      <c r="DE117" s="221"/>
      <c r="DF117" s="221"/>
      <c r="DG117" s="221"/>
      <c r="DH117" s="221"/>
      <c r="DI117" s="221"/>
      <c r="DJ117" s="221"/>
      <c r="DK117" s="221"/>
      <c r="DL117" s="221"/>
      <c r="DM117" s="221"/>
      <c r="DN117" s="257"/>
      <c r="DO117" s="374"/>
      <c r="DP117" s="886"/>
      <c r="DQ117" s="852"/>
      <c r="DR117" s="852"/>
      <c r="DS117" s="853"/>
      <c r="DT117" s="886"/>
      <c r="DU117" s="852"/>
      <c r="DV117" s="852"/>
      <c r="DW117" s="853"/>
      <c r="DX117" s="854" t="e">
        <f t="shared" si="14"/>
        <v>#DIV/0!</v>
      </c>
      <c r="DY117" s="852"/>
      <c r="DZ117" s="852"/>
      <c r="EA117" s="852"/>
      <c r="EB117" s="368"/>
      <c r="EC117" s="316"/>
      <c r="ED117" s="316"/>
      <c r="EE117" s="369"/>
      <c r="EF117" s="374"/>
      <c r="EG117" s="886"/>
      <c r="EH117" s="852"/>
      <c r="EI117" s="852"/>
      <c r="EJ117" s="853"/>
      <c r="EK117" s="886"/>
      <c r="EL117" s="852"/>
      <c r="EM117" s="852"/>
      <c r="EN117" s="853"/>
      <c r="EO117" s="854" t="e">
        <f t="shared" si="15"/>
        <v>#DIV/0!</v>
      </c>
      <c r="EP117" s="852"/>
      <c r="EQ117" s="852"/>
      <c r="ER117" s="852"/>
      <c r="ES117" s="368"/>
      <c r="ET117" s="316"/>
      <c r="EU117" s="316"/>
      <c r="EV117" s="369"/>
      <c r="EW117" s="374"/>
    </row>
    <row r="118" spans="1:153" s="124" customFormat="1" ht="12.75" customHeight="1" thickBot="1" x14ac:dyDescent="0.25">
      <c r="A118" s="328"/>
      <c r="B118" s="221"/>
      <c r="C118" s="221"/>
      <c r="D118" s="221"/>
      <c r="E118" s="221"/>
      <c r="F118" s="221"/>
      <c r="G118" s="221"/>
      <c r="H118" s="221"/>
      <c r="I118" s="221"/>
      <c r="J118" s="221"/>
      <c r="K118" s="221"/>
      <c r="L118" s="221"/>
      <c r="M118" s="221"/>
      <c r="N118" s="221"/>
      <c r="O118" s="221"/>
      <c r="P118" s="257"/>
      <c r="Q118" s="374"/>
      <c r="R118" s="886"/>
      <c r="S118" s="852"/>
      <c r="T118" s="852"/>
      <c r="U118" s="853"/>
      <c r="V118" s="886"/>
      <c r="W118" s="852"/>
      <c r="X118" s="852"/>
      <c r="Y118" s="853"/>
      <c r="Z118" s="854">
        <f t="shared" si="0"/>
        <v>0</v>
      </c>
      <c r="AA118" s="852"/>
      <c r="AB118" s="852"/>
      <c r="AC118" s="853"/>
      <c r="AD118" s="365"/>
      <c r="AE118" s="317"/>
      <c r="AF118" s="317"/>
      <c r="AG118" s="347"/>
      <c r="AH118" s="374"/>
      <c r="AI118" s="886"/>
      <c r="AJ118" s="852"/>
      <c r="AK118" s="852"/>
      <c r="AL118" s="853"/>
      <c r="AM118" s="886"/>
      <c r="AN118" s="852"/>
      <c r="AO118" s="852"/>
      <c r="AP118" s="853"/>
      <c r="AQ118" s="854">
        <f t="shared" si="11"/>
        <v>0</v>
      </c>
      <c r="AR118" s="852"/>
      <c r="AS118" s="852"/>
      <c r="AT118" s="853"/>
      <c r="AU118" s="365"/>
      <c r="AV118" s="317"/>
      <c r="AW118" s="317"/>
      <c r="AX118" s="347"/>
      <c r="AY118" s="374"/>
      <c r="AZ118" s="328"/>
      <c r="BA118" s="221"/>
      <c r="BB118" s="221"/>
      <c r="BC118" s="221"/>
      <c r="BD118" s="221"/>
      <c r="BE118" s="221"/>
      <c r="BF118" s="221"/>
      <c r="BG118" s="221"/>
      <c r="BH118" s="221"/>
      <c r="BI118" s="221"/>
      <c r="BJ118" s="221"/>
      <c r="BK118" s="221"/>
      <c r="BL118" s="221"/>
      <c r="BM118" s="221">
        <v>1</v>
      </c>
      <c r="BN118" s="221"/>
      <c r="BO118" s="257"/>
      <c r="BP118" s="374"/>
      <c r="BQ118" s="886"/>
      <c r="BR118" s="852"/>
      <c r="BS118" s="852"/>
      <c r="BT118" s="853"/>
      <c r="BU118" s="886"/>
      <c r="BV118" s="852"/>
      <c r="BW118" s="852"/>
      <c r="BX118" s="853"/>
      <c r="BY118" s="854" t="e">
        <f t="shared" si="12"/>
        <v>#DIV/0!</v>
      </c>
      <c r="BZ118" s="852"/>
      <c r="CA118" s="852"/>
      <c r="CB118" s="852"/>
      <c r="CC118" s="368"/>
      <c r="CD118" s="316"/>
      <c r="CE118" s="316"/>
      <c r="CF118" s="369"/>
      <c r="CG118" s="374"/>
      <c r="CH118" s="886"/>
      <c r="CI118" s="852"/>
      <c r="CJ118" s="852"/>
      <c r="CK118" s="853"/>
      <c r="CL118" s="886"/>
      <c r="CM118" s="852"/>
      <c r="CN118" s="852"/>
      <c r="CO118" s="853"/>
      <c r="CP118" s="854" t="e">
        <f t="shared" si="13"/>
        <v>#DIV/0!</v>
      </c>
      <c r="CQ118" s="852"/>
      <c r="CR118" s="852"/>
      <c r="CS118" s="852"/>
      <c r="CT118" s="368"/>
      <c r="CU118" s="316"/>
      <c r="CV118" s="316"/>
      <c r="CW118" s="369"/>
      <c r="CX118" s="374"/>
      <c r="CY118" s="328"/>
      <c r="CZ118" s="221"/>
      <c r="DA118" s="221"/>
      <c r="DB118" s="221"/>
      <c r="DC118" s="221"/>
      <c r="DD118" s="221"/>
      <c r="DE118" s="221"/>
      <c r="DF118" s="221"/>
      <c r="DG118" s="221"/>
      <c r="DH118" s="221"/>
      <c r="DI118" s="221"/>
      <c r="DJ118" s="221"/>
      <c r="DK118" s="221"/>
      <c r="DL118" s="221"/>
      <c r="DM118" s="221"/>
      <c r="DN118" s="257"/>
      <c r="DO118" s="374"/>
      <c r="DP118" s="886"/>
      <c r="DQ118" s="852"/>
      <c r="DR118" s="852"/>
      <c r="DS118" s="853"/>
      <c r="DT118" s="886"/>
      <c r="DU118" s="852"/>
      <c r="DV118" s="852"/>
      <c r="DW118" s="853"/>
      <c r="DX118" s="854" t="e">
        <f t="shared" si="14"/>
        <v>#DIV/0!</v>
      </c>
      <c r="DY118" s="852"/>
      <c r="DZ118" s="852"/>
      <c r="EA118" s="852"/>
      <c r="EB118" s="368"/>
      <c r="EC118" s="316"/>
      <c r="ED118" s="316"/>
      <c r="EE118" s="369"/>
      <c r="EF118" s="374"/>
      <c r="EG118" s="886"/>
      <c r="EH118" s="852"/>
      <c r="EI118" s="852"/>
      <c r="EJ118" s="853"/>
      <c r="EK118" s="886"/>
      <c r="EL118" s="852"/>
      <c r="EM118" s="852"/>
      <c r="EN118" s="853"/>
      <c r="EO118" s="854" t="e">
        <f t="shared" si="15"/>
        <v>#DIV/0!</v>
      </c>
      <c r="EP118" s="852"/>
      <c r="EQ118" s="852"/>
      <c r="ER118" s="852"/>
      <c r="ES118" s="368"/>
      <c r="ET118" s="316"/>
      <c r="EU118" s="316"/>
      <c r="EV118" s="369"/>
      <c r="EW118" s="374"/>
    </row>
    <row r="119" spans="1:153" s="124" customFormat="1" ht="12.75" customHeight="1" thickBot="1" x14ac:dyDescent="0.25">
      <c r="A119" s="328"/>
      <c r="B119" s="221"/>
      <c r="C119" s="221"/>
      <c r="D119" s="221"/>
      <c r="E119" s="221"/>
      <c r="F119" s="221"/>
      <c r="G119" s="221"/>
      <c r="H119" s="221"/>
      <c r="I119" s="221"/>
      <c r="J119" s="221"/>
      <c r="K119" s="221"/>
      <c r="L119" s="221"/>
      <c r="M119" s="221"/>
      <c r="N119" s="221"/>
      <c r="O119" s="221"/>
      <c r="P119" s="257"/>
      <c r="Q119" s="374"/>
      <c r="R119" s="886"/>
      <c r="S119" s="852"/>
      <c r="T119" s="852"/>
      <c r="U119" s="853"/>
      <c r="V119" s="886"/>
      <c r="W119" s="852"/>
      <c r="X119" s="852"/>
      <c r="Y119" s="853"/>
      <c r="Z119" s="854">
        <f t="shared" si="0"/>
        <v>0</v>
      </c>
      <c r="AA119" s="852"/>
      <c r="AB119" s="852"/>
      <c r="AC119" s="853"/>
      <c r="AD119" s="365"/>
      <c r="AE119" s="317"/>
      <c r="AF119" s="317"/>
      <c r="AG119" s="347"/>
      <c r="AH119" s="374"/>
      <c r="AI119" s="886"/>
      <c r="AJ119" s="852"/>
      <c r="AK119" s="852"/>
      <c r="AL119" s="853"/>
      <c r="AM119" s="886"/>
      <c r="AN119" s="852"/>
      <c r="AO119" s="852"/>
      <c r="AP119" s="853"/>
      <c r="AQ119" s="854">
        <f t="shared" si="11"/>
        <v>0</v>
      </c>
      <c r="AR119" s="852"/>
      <c r="AS119" s="852"/>
      <c r="AT119" s="853"/>
      <c r="AU119" s="365"/>
      <c r="AV119" s="317"/>
      <c r="AW119" s="317"/>
      <c r="AX119" s="347"/>
      <c r="AY119" s="374"/>
      <c r="AZ119" s="328"/>
      <c r="BA119" s="221"/>
      <c r="BB119" s="221"/>
      <c r="BC119" s="221"/>
      <c r="BD119" s="221"/>
      <c r="BE119" s="221"/>
      <c r="BF119" s="221"/>
      <c r="BG119" s="221"/>
      <c r="BH119" s="221"/>
      <c r="BI119" s="221"/>
      <c r="BJ119" s="221"/>
      <c r="BK119" s="221"/>
      <c r="BL119" s="221"/>
      <c r="BM119" s="221"/>
      <c r="BN119" s="221"/>
      <c r="BO119" s="257"/>
      <c r="BP119" s="374"/>
      <c r="BQ119" s="886"/>
      <c r="BR119" s="852"/>
      <c r="BS119" s="852"/>
      <c r="BT119" s="853"/>
      <c r="BU119" s="886"/>
      <c r="BV119" s="852"/>
      <c r="BW119" s="852"/>
      <c r="BX119" s="853"/>
      <c r="BY119" s="854" t="e">
        <f t="shared" si="12"/>
        <v>#DIV/0!</v>
      </c>
      <c r="BZ119" s="852"/>
      <c r="CA119" s="852"/>
      <c r="CB119" s="852"/>
      <c r="CC119" s="368"/>
      <c r="CD119" s="316"/>
      <c r="CE119" s="316"/>
      <c r="CF119" s="369"/>
      <c r="CG119" s="374"/>
      <c r="CH119" s="886"/>
      <c r="CI119" s="852"/>
      <c r="CJ119" s="852"/>
      <c r="CK119" s="853"/>
      <c r="CL119" s="886"/>
      <c r="CM119" s="852"/>
      <c r="CN119" s="852"/>
      <c r="CO119" s="853"/>
      <c r="CP119" s="854" t="e">
        <f t="shared" si="13"/>
        <v>#DIV/0!</v>
      </c>
      <c r="CQ119" s="852"/>
      <c r="CR119" s="852"/>
      <c r="CS119" s="852"/>
      <c r="CT119" s="368"/>
      <c r="CU119" s="316"/>
      <c r="CV119" s="316"/>
      <c r="CW119" s="369"/>
      <c r="CX119" s="374"/>
      <c r="CY119" s="328"/>
      <c r="CZ119" s="221"/>
      <c r="DA119" s="221"/>
      <c r="DB119" s="221"/>
      <c r="DC119" s="221"/>
      <c r="DD119" s="221"/>
      <c r="DE119" s="221"/>
      <c r="DF119" s="221"/>
      <c r="DG119" s="221"/>
      <c r="DH119" s="221"/>
      <c r="DI119" s="221"/>
      <c r="DJ119" s="221"/>
      <c r="DK119" s="221"/>
      <c r="DL119" s="221"/>
      <c r="DM119" s="221"/>
      <c r="DN119" s="257"/>
      <c r="DO119" s="374"/>
      <c r="DP119" s="886"/>
      <c r="DQ119" s="852"/>
      <c r="DR119" s="852"/>
      <c r="DS119" s="853"/>
      <c r="DT119" s="886"/>
      <c r="DU119" s="852"/>
      <c r="DV119" s="852"/>
      <c r="DW119" s="853"/>
      <c r="DX119" s="854" t="e">
        <f t="shared" si="14"/>
        <v>#DIV/0!</v>
      </c>
      <c r="DY119" s="852"/>
      <c r="DZ119" s="852"/>
      <c r="EA119" s="852"/>
      <c r="EB119" s="368"/>
      <c r="EC119" s="316"/>
      <c r="ED119" s="316"/>
      <c r="EE119" s="369"/>
      <c r="EF119" s="374"/>
      <c r="EG119" s="886"/>
      <c r="EH119" s="852"/>
      <c r="EI119" s="852"/>
      <c r="EJ119" s="853"/>
      <c r="EK119" s="886"/>
      <c r="EL119" s="852"/>
      <c r="EM119" s="852"/>
      <c r="EN119" s="853"/>
      <c r="EO119" s="854" t="e">
        <f t="shared" si="15"/>
        <v>#DIV/0!</v>
      </c>
      <c r="EP119" s="852"/>
      <c r="EQ119" s="852"/>
      <c r="ER119" s="852"/>
      <c r="ES119" s="368"/>
      <c r="ET119" s="316"/>
      <c r="EU119" s="316"/>
      <c r="EV119" s="369"/>
      <c r="EW119" s="374"/>
    </row>
    <row r="120" spans="1:153" s="124" customFormat="1" ht="12.75" customHeight="1" thickBot="1" x14ac:dyDescent="0.25">
      <c r="A120" s="328"/>
      <c r="B120" s="221"/>
      <c r="C120" s="221"/>
      <c r="D120" s="221"/>
      <c r="E120" s="221"/>
      <c r="F120" s="221"/>
      <c r="G120" s="221"/>
      <c r="H120" s="221"/>
      <c r="I120" s="221"/>
      <c r="J120" s="221"/>
      <c r="K120" s="221"/>
      <c r="L120" s="221"/>
      <c r="M120" s="221"/>
      <c r="N120" s="221"/>
      <c r="O120" s="221"/>
      <c r="P120" s="257"/>
      <c r="Q120" s="374"/>
      <c r="R120" s="886"/>
      <c r="S120" s="852"/>
      <c r="T120" s="852"/>
      <c r="U120" s="853"/>
      <c r="V120" s="886"/>
      <c r="W120" s="852"/>
      <c r="X120" s="852"/>
      <c r="Y120" s="853"/>
      <c r="Z120" s="854">
        <f t="shared" si="0"/>
        <v>0</v>
      </c>
      <c r="AA120" s="852"/>
      <c r="AB120" s="852"/>
      <c r="AC120" s="853"/>
      <c r="AD120" s="365"/>
      <c r="AE120" s="317"/>
      <c r="AF120" s="317"/>
      <c r="AG120" s="347"/>
      <c r="AH120" s="374"/>
      <c r="AI120" s="886"/>
      <c r="AJ120" s="852"/>
      <c r="AK120" s="852"/>
      <c r="AL120" s="853"/>
      <c r="AM120" s="886"/>
      <c r="AN120" s="852"/>
      <c r="AO120" s="852"/>
      <c r="AP120" s="853"/>
      <c r="AQ120" s="854">
        <f t="shared" si="11"/>
        <v>0</v>
      </c>
      <c r="AR120" s="852"/>
      <c r="AS120" s="852"/>
      <c r="AT120" s="853"/>
      <c r="AU120" s="365"/>
      <c r="AV120" s="317"/>
      <c r="AW120" s="317"/>
      <c r="AX120" s="347"/>
      <c r="AY120" s="374"/>
      <c r="AZ120" s="328"/>
      <c r="BA120" s="221"/>
      <c r="BB120" s="221"/>
      <c r="BC120" s="221"/>
      <c r="BD120" s="221"/>
      <c r="BE120" s="221"/>
      <c r="BF120" s="221"/>
      <c r="BG120" s="221"/>
      <c r="BH120" s="221"/>
      <c r="BI120" s="221"/>
      <c r="BJ120" s="221"/>
      <c r="BK120" s="221"/>
      <c r="BL120" s="221"/>
      <c r="BM120" s="221"/>
      <c r="BN120" s="221"/>
      <c r="BO120" s="257"/>
      <c r="BP120" s="374"/>
      <c r="BQ120" s="886"/>
      <c r="BR120" s="852"/>
      <c r="BS120" s="852"/>
      <c r="BT120" s="853"/>
      <c r="BU120" s="886"/>
      <c r="BV120" s="852"/>
      <c r="BW120" s="852"/>
      <c r="BX120" s="853"/>
      <c r="BY120" s="854" t="e">
        <f t="shared" si="12"/>
        <v>#DIV/0!</v>
      </c>
      <c r="BZ120" s="852"/>
      <c r="CA120" s="852"/>
      <c r="CB120" s="852"/>
      <c r="CC120" s="368"/>
      <c r="CD120" s="316"/>
      <c r="CE120" s="316"/>
      <c r="CF120" s="369"/>
      <c r="CG120" s="374"/>
      <c r="CH120" s="886"/>
      <c r="CI120" s="852"/>
      <c r="CJ120" s="852"/>
      <c r="CK120" s="853"/>
      <c r="CL120" s="886"/>
      <c r="CM120" s="852"/>
      <c r="CN120" s="852"/>
      <c r="CO120" s="853"/>
      <c r="CP120" s="854" t="e">
        <f t="shared" si="13"/>
        <v>#DIV/0!</v>
      </c>
      <c r="CQ120" s="852"/>
      <c r="CR120" s="852"/>
      <c r="CS120" s="852"/>
      <c r="CT120" s="368"/>
      <c r="CU120" s="316"/>
      <c r="CV120" s="316"/>
      <c r="CW120" s="369"/>
      <c r="CX120" s="374"/>
      <c r="CY120" s="328"/>
      <c r="CZ120" s="221"/>
      <c r="DA120" s="221"/>
      <c r="DB120" s="221"/>
      <c r="DC120" s="221"/>
      <c r="DD120" s="221"/>
      <c r="DE120" s="221"/>
      <c r="DF120" s="221"/>
      <c r="DG120" s="221"/>
      <c r="DH120" s="221"/>
      <c r="DI120" s="221"/>
      <c r="DJ120" s="221"/>
      <c r="DK120" s="221"/>
      <c r="DL120" s="221"/>
      <c r="DM120" s="221"/>
      <c r="DN120" s="257"/>
      <c r="DO120" s="374"/>
      <c r="DP120" s="886"/>
      <c r="DQ120" s="852"/>
      <c r="DR120" s="852"/>
      <c r="DS120" s="853"/>
      <c r="DT120" s="886"/>
      <c r="DU120" s="852"/>
      <c r="DV120" s="852"/>
      <c r="DW120" s="853"/>
      <c r="DX120" s="854" t="e">
        <f t="shared" si="14"/>
        <v>#DIV/0!</v>
      </c>
      <c r="DY120" s="852"/>
      <c r="DZ120" s="852"/>
      <c r="EA120" s="852"/>
      <c r="EB120" s="368"/>
      <c r="EC120" s="316"/>
      <c r="ED120" s="316"/>
      <c r="EE120" s="369"/>
      <c r="EF120" s="374"/>
      <c r="EG120" s="886"/>
      <c r="EH120" s="852"/>
      <c r="EI120" s="852"/>
      <c r="EJ120" s="853"/>
      <c r="EK120" s="886"/>
      <c r="EL120" s="852"/>
      <c r="EM120" s="852"/>
      <c r="EN120" s="853"/>
      <c r="EO120" s="854" t="e">
        <f t="shared" si="15"/>
        <v>#DIV/0!</v>
      </c>
      <c r="EP120" s="852"/>
      <c r="EQ120" s="852"/>
      <c r="ER120" s="852"/>
      <c r="ES120" s="368"/>
      <c r="ET120" s="316"/>
      <c r="EU120" s="316"/>
      <c r="EV120" s="369"/>
      <c r="EW120" s="374"/>
    </row>
    <row r="121" spans="1:153" s="124" customFormat="1" ht="12.75" customHeight="1" thickBot="1" x14ac:dyDescent="0.25">
      <c r="A121" s="328"/>
      <c r="B121" s="221"/>
      <c r="C121" s="221"/>
      <c r="D121" s="221"/>
      <c r="E121" s="221"/>
      <c r="F121" s="221"/>
      <c r="G121" s="221"/>
      <c r="H121" s="221"/>
      <c r="I121" s="221"/>
      <c r="J121" s="221"/>
      <c r="K121" s="221"/>
      <c r="L121" s="221"/>
      <c r="M121" s="221"/>
      <c r="N121" s="221"/>
      <c r="O121" s="221"/>
      <c r="P121" s="257"/>
      <c r="Q121" s="374"/>
      <c r="R121" s="886"/>
      <c r="S121" s="852"/>
      <c r="T121" s="852"/>
      <c r="U121" s="853"/>
      <c r="V121" s="886"/>
      <c r="W121" s="852"/>
      <c r="X121" s="852"/>
      <c r="Y121" s="853"/>
      <c r="Z121" s="854">
        <f t="shared" si="0"/>
        <v>0</v>
      </c>
      <c r="AA121" s="852"/>
      <c r="AB121" s="852"/>
      <c r="AC121" s="853"/>
      <c r="AD121" s="365"/>
      <c r="AE121" s="317"/>
      <c r="AF121" s="317"/>
      <c r="AG121" s="347"/>
      <c r="AH121" s="374"/>
      <c r="AI121" s="886"/>
      <c r="AJ121" s="852"/>
      <c r="AK121" s="852"/>
      <c r="AL121" s="853"/>
      <c r="AM121" s="886"/>
      <c r="AN121" s="852"/>
      <c r="AO121" s="852"/>
      <c r="AP121" s="853"/>
      <c r="AQ121" s="854">
        <f t="shared" si="11"/>
        <v>0</v>
      </c>
      <c r="AR121" s="852"/>
      <c r="AS121" s="852"/>
      <c r="AT121" s="853"/>
      <c r="AU121" s="365"/>
      <c r="AV121" s="317"/>
      <c r="AW121" s="317"/>
      <c r="AX121" s="347"/>
      <c r="AY121" s="374"/>
      <c r="AZ121" s="328"/>
      <c r="BA121" s="221"/>
      <c r="BB121" s="221"/>
      <c r="BC121" s="221"/>
      <c r="BD121" s="221"/>
      <c r="BE121" s="221"/>
      <c r="BF121" s="221"/>
      <c r="BG121" s="221"/>
      <c r="BH121" s="221"/>
      <c r="BI121" s="221"/>
      <c r="BJ121" s="221"/>
      <c r="BK121" s="221"/>
      <c r="BL121" s="221"/>
      <c r="BM121" s="221"/>
      <c r="BN121" s="221"/>
      <c r="BO121" s="257"/>
      <c r="BP121" s="374"/>
      <c r="BQ121" s="886"/>
      <c r="BR121" s="852"/>
      <c r="BS121" s="852"/>
      <c r="BT121" s="853"/>
      <c r="BU121" s="886"/>
      <c r="BV121" s="852"/>
      <c r="BW121" s="852"/>
      <c r="BX121" s="853"/>
      <c r="BY121" s="854" t="e">
        <f t="shared" si="12"/>
        <v>#DIV/0!</v>
      </c>
      <c r="BZ121" s="852"/>
      <c r="CA121" s="852"/>
      <c r="CB121" s="852"/>
      <c r="CC121" s="368"/>
      <c r="CD121" s="316"/>
      <c r="CE121" s="316"/>
      <c r="CF121" s="369"/>
      <c r="CG121" s="374"/>
      <c r="CH121" s="886"/>
      <c r="CI121" s="852"/>
      <c r="CJ121" s="852"/>
      <c r="CK121" s="853"/>
      <c r="CL121" s="886"/>
      <c r="CM121" s="852"/>
      <c r="CN121" s="852"/>
      <c r="CO121" s="853"/>
      <c r="CP121" s="854" t="e">
        <f t="shared" si="13"/>
        <v>#DIV/0!</v>
      </c>
      <c r="CQ121" s="852"/>
      <c r="CR121" s="852"/>
      <c r="CS121" s="852"/>
      <c r="CT121" s="368"/>
      <c r="CU121" s="316"/>
      <c r="CV121" s="316"/>
      <c r="CW121" s="369"/>
      <c r="CX121" s="374"/>
      <c r="CY121" s="328"/>
      <c r="CZ121" s="221"/>
      <c r="DA121" s="221"/>
      <c r="DB121" s="221"/>
      <c r="DC121" s="221"/>
      <c r="DD121" s="221"/>
      <c r="DE121" s="221"/>
      <c r="DF121" s="221"/>
      <c r="DG121" s="221"/>
      <c r="DH121" s="221"/>
      <c r="DI121" s="221"/>
      <c r="DJ121" s="221"/>
      <c r="DK121" s="221"/>
      <c r="DL121" s="221"/>
      <c r="DM121" s="221"/>
      <c r="DN121" s="257"/>
      <c r="DO121" s="374"/>
      <c r="DP121" s="886"/>
      <c r="DQ121" s="852"/>
      <c r="DR121" s="852"/>
      <c r="DS121" s="853"/>
      <c r="DT121" s="886"/>
      <c r="DU121" s="852"/>
      <c r="DV121" s="852"/>
      <c r="DW121" s="853"/>
      <c r="DX121" s="854" t="e">
        <f t="shared" si="14"/>
        <v>#DIV/0!</v>
      </c>
      <c r="DY121" s="852"/>
      <c r="DZ121" s="852"/>
      <c r="EA121" s="852"/>
      <c r="EB121" s="368"/>
      <c r="EC121" s="316"/>
      <c r="ED121" s="316"/>
      <c r="EE121" s="369"/>
      <c r="EF121" s="374"/>
      <c r="EG121" s="886"/>
      <c r="EH121" s="852"/>
      <c r="EI121" s="852"/>
      <c r="EJ121" s="853"/>
      <c r="EK121" s="886"/>
      <c r="EL121" s="852"/>
      <c r="EM121" s="852"/>
      <c r="EN121" s="853"/>
      <c r="EO121" s="854" t="e">
        <f t="shared" si="15"/>
        <v>#DIV/0!</v>
      </c>
      <c r="EP121" s="852"/>
      <c r="EQ121" s="852"/>
      <c r="ER121" s="852"/>
      <c r="ES121" s="368"/>
      <c r="ET121" s="316"/>
      <c r="EU121" s="316"/>
      <c r="EV121" s="369"/>
      <c r="EW121" s="374"/>
    </row>
    <row r="122" spans="1:153" s="124" customFormat="1" ht="12.75" customHeight="1" thickBot="1" x14ac:dyDescent="0.25">
      <c r="A122" s="328"/>
      <c r="B122" s="221"/>
      <c r="C122" s="221"/>
      <c r="D122" s="221"/>
      <c r="E122" s="221"/>
      <c r="F122" s="221"/>
      <c r="G122" s="221"/>
      <c r="H122" s="221"/>
      <c r="I122" s="221"/>
      <c r="J122" s="221"/>
      <c r="K122" s="221"/>
      <c r="L122" s="221"/>
      <c r="M122" s="221"/>
      <c r="N122" s="221"/>
      <c r="O122" s="221"/>
      <c r="P122" s="257"/>
      <c r="Q122" s="374"/>
      <c r="R122" s="886"/>
      <c r="S122" s="852"/>
      <c r="T122" s="852"/>
      <c r="U122" s="853"/>
      <c r="V122" s="886"/>
      <c r="W122" s="852"/>
      <c r="X122" s="852"/>
      <c r="Y122" s="853"/>
      <c r="Z122" s="854">
        <f t="shared" si="0"/>
        <v>0</v>
      </c>
      <c r="AA122" s="852"/>
      <c r="AB122" s="852"/>
      <c r="AC122" s="853"/>
      <c r="AD122" s="365"/>
      <c r="AE122" s="317"/>
      <c r="AF122" s="317"/>
      <c r="AG122" s="347"/>
      <c r="AH122" s="374"/>
      <c r="AI122" s="886"/>
      <c r="AJ122" s="852"/>
      <c r="AK122" s="852"/>
      <c r="AL122" s="853"/>
      <c r="AM122" s="886"/>
      <c r="AN122" s="852"/>
      <c r="AO122" s="852"/>
      <c r="AP122" s="853"/>
      <c r="AQ122" s="854">
        <f t="shared" si="11"/>
        <v>0</v>
      </c>
      <c r="AR122" s="852"/>
      <c r="AS122" s="852"/>
      <c r="AT122" s="853"/>
      <c r="AU122" s="365"/>
      <c r="AV122" s="317"/>
      <c r="AW122" s="317"/>
      <c r="AX122" s="347"/>
      <c r="AY122" s="374"/>
      <c r="AZ122" s="328"/>
      <c r="BA122" s="221"/>
      <c r="BB122" s="221"/>
      <c r="BC122" s="221"/>
      <c r="BD122" s="221"/>
      <c r="BE122" s="221"/>
      <c r="BF122" s="221"/>
      <c r="BG122" s="221"/>
      <c r="BH122" s="221"/>
      <c r="BI122" s="221"/>
      <c r="BJ122" s="221"/>
      <c r="BK122" s="221"/>
      <c r="BL122" s="221"/>
      <c r="BM122" s="221"/>
      <c r="BN122" s="221"/>
      <c r="BO122" s="257"/>
      <c r="BP122" s="374"/>
      <c r="BQ122" s="886"/>
      <c r="BR122" s="852"/>
      <c r="BS122" s="852"/>
      <c r="BT122" s="853"/>
      <c r="BU122" s="886"/>
      <c r="BV122" s="852"/>
      <c r="BW122" s="852"/>
      <c r="BX122" s="853"/>
      <c r="BY122" s="854" t="e">
        <f t="shared" si="12"/>
        <v>#DIV/0!</v>
      </c>
      <c r="BZ122" s="852"/>
      <c r="CA122" s="852"/>
      <c r="CB122" s="852"/>
      <c r="CC122" s="368"/>
      <c r="CD122" s="316"/>
      <c r="CE122" s="316"/>
      <c r="CF122" s="369"/>
      <c r="CG122" s="374"/>
      <c r="CH122" s="886"/>
      <c r="CI122" s="852"/>
      <c r="CJ122" s="852"/>
      <c r="CK122" s="853"/>
      <c r="CL122" s="886"/>
      <c r="CM122" s="852"/>
      <c r="CN122" s="852"/>
      <c r="CO122" s="853"/>
      <c r="CP122" s="854" t="e">
        <f t="shared" si="13"/>
        <v>#DIV/0!</v>
      </c>
      <c r="CQ122" s="852"/>
      <c r="CR122" s="852"/>
      <c r="CS122" s="852"/>
      <c r="CT122" s="368"/>
      <c r="CU122" s="316"/>
      <c r="CV122" s="316"/>
      <c r="CW122" s="369"/>
      <c r="CX122" s="374"/>
      <c r="CY122" s="328"/>
      <c r="CZ122" s="221"/>
      <c r="DA122" s="221"/>
      <c r="DB122" s="221"/>
      <c r="DC122" s="221"/>
      <c r="DD122" s="221"/>
      <c r="DE122" s="221"/>
      <c r="DF122" s="221"/>
      <c r="DG122" s="221"/>
      <c r="DH122" s="221"/>
      <c r="DI122" s="221"/>
      <c r="DJ122" s="221"/>
      <c r="DK122" s="221"/>
      <c r="DL122" s="221"/>
      <c r="DM122" s="221"/>
      <c r="DN122" s="257"/>
      <c r="DO122" s="374"/>
      <c r="DP122" s="886"/>
      <c r="DQ122" s="852"/>
      <c r="DR122" s="852"/>
      <c r="DS122" s="853"/>
      <c r="DT122" s="886"/>
      <c r="DU122" s="852"/>
      <c r="DV122" s="852"/>
      <c r="DW122" s="853"/>
      <c r="DX122" s="854" t="e">
        <f t="shared" si="14"/>
        <v>#DIV/0!</v>
      </c>
      <c r="DY122" s="852"/>
      <c r="DZ122" s="852"/>
      <c r="EA122" s="852"/>
      <c r="EB122" s="368"/>
      <c r="EC122" s="316"/>
      <c r="ED122" s="316"/>
      <c r="EE122" s="369"/>
      <c r="EF122" s="374"/>
      <c r="EG122" s="886"/>
      <c r="EH122" s="852"/>
      <c r="EI122" s="852"/>
      <c r="EJ122" s="853"/>
      <c r="EK122" s="886"/>
      <c r="EL122" s="852"/>
      <c r="EM122" s="852"/>
      <c r="EN122" s="853"/>
      <c r="EO122" s="854" t="e">
        <f t="shared" si="15"/>
        <v>#DIV/0!</v>
      </c>
      <c r="EP122" s="852"/>
      <c r="EQ122" s="852"/>
      <c r="ER122" s="852"/>
      <c r="ES122" s="368"/>
      <c r="ET122" s="316"/>
      <c r="EU122" s="316"/>
      <c r="EV122" s="369"/>
      <c r="EW122" s="374"/>
    </row>
    <row r="123" spans="1:153" s="124" customFormat="1" ht="12.75" customHeight="1" thickBot="1" x14ac:dyDescent="0.25">
      <c r="A123" s="328"/>
      <c r="B123" s="221"/>
      <c r="C123" s="221"/>
      <c r="D123" s="221"/>
      <c r="E123" s="221"/>
      <c r="F123" s="221"/>
      <c r="G123" s="221"/>
      <c r="H123" s="221"/>
      <c r="I123" s="221"/>
      <c r="J123" s="221"/>
      <c r="K123" s="221"/>
      <c r="L123" s="221"/>
      <c r="M123" s="221"/>
      <c r="N123" s="221"/>
      <c r="O123" s="221"/>
      <c r="P123" s="257"/>
      <c r="Q123" s="374"/>
      <c r="R123" s="886"/>
      <c r="S123" s="852"/>
      <c r="T123" s="852"/>
      <c r="U123" s="853"/>
      <c r="V123" s="886"/>
      <c r="W123" s="852"/>
      <c r="X123" s="852"/>
      <c r="Y123" s="853"/>
      <c r="Z123" s="854">
        <f t="shared" si="0"/>
        <v>0</v>
      </c>
      <c r="AA123" s="852"/>
      <c r="AB123" s="852"/>
      <c r="AC123" s="853"/>
      <c r="AD123" s="365"/>
      <c r="AE123" s="317"/>
      <c r="AF123" s="317"/>
      <c r="AG123" s="347"/>
      <c r="AH123" s="374"/>
      <c r="AI123" s="886"/>
      <c r="AJ123" s="852"/>
      <c r="AK123" s="852"/>
      <c r="AL123" s="853"/>
      <c r="AM123" s="886"/>
      <c r="AN123" s="852"/>
      <c r="AO123" s="852"/>
      <c r="AP123" s="853"/>
      <c r="AQ123" s="854">
        <f t="shared" si="11"/>
        <v>0</v>
      </c>
      <c r="AR123" s="852"/>
      <c r="AS123" s="852"/>
      <c r="AT123" s="853"/>
      <c r="AU123" s="365"/>
      <c r="AV123" s="317"/>
      <c r="AW123" s="317"/>
      <c r="AX123" s="347"/>
      <c r="AY123" s="374"/>
      <c r="AZ123" s="328"/>
      <c r="BA123" s="221"/>
      <c r="BB123" s="221"/>
      <c r="BC123" s="221"/>
      <c r="BD123" s="221"/>
      <c r="BE123" s="221"/>
      <c r="BF123" s="221"/>
      <c r="BG123" s="221"/>
      <c r="BH123" s="221"/>
      <c r="BI123" s="221"/>
      <c r="BJ123" s="221"/>
      <c r="BK123" s="221"/>
      <c r="BL123" s="221"/>
      <c r="BM123" s="221"/>
      <c r="BN123" s="221"/>
      <c r="BO123" s="257"/>
      <c r="BP123" s="374"/>
      <c r="BQ123" s="886"/>
      <c r="BR123" s="852"/>
      <c r="BS123" s="852"/>
      <c r="BT123" s="853"/>
      <c r="BU123" s="886"/>
      <c r="BV123" s="852"/>
      <c r="BW123" s="852"/>
      <c r="BX123" s="853"/>
      <c r="BY123" s="854" t="e">
        <f t="shared" si="12"/>
        <v>#DIV/0!</v>
      </c>
      <c r="BZ123" s="852"/>
      <c r="CA123" s="852"/>
      <c r="CB123" s="852"/>
      <c r="CC123" s="368"/>
      <c r="CD123" s="316"/>
      <c r="CE123" s="316"/>
      <c r="CF123" s="369"/>
      <c r="CG123" s="374"/>
      <c r="CH123" s="886"/>
      <c r="CI123" s="852"/>
      <c r="CJ123" s="852"/>
      <c r="CK123" s="853"/>
      <c r="CL123" s="886"/>
      <c r="CM123" s="852"/>
      <c r="CN123" s="852"/>
      <c r="CO123" s="853"/>
      <c r="CP123" s="854" t="e">
        <f t="shared" si="13"/>
        <v>#DIV/0!</v>
      </c>
      <c r="CQ123" s="852"/>
      <c r="CR123" s="852"/>
      <c r="CS123" s="852"/>
      <c r="CT123" s="368"/>
      <c r="CU123" s="316"/>
      <c r="CV123" s="316"/>
      <c r="CW123" s="369"/>
      <c r="CX123" s="374"/>
      <c r="CY123" s="328"/>
      <c r="CZ123" s="221"/>
      <c r="DA123" s="221"/>
      <c r="DB123" s="221"/>
      <c r="DC123" s="221"/>
      <c r="DD123" s="221"/>
      <c r="DE123" s="221"/>
      <c r="DF123" s="221"/>
      <c r="DG123" s="221"/>
      <c r="DH123" s="221"/>
      <c r="DI123" s="221"/>
      <c r="DJ123" s="221"/>
      <c r="DK123" s="221"/>
      <c r="DL123" s="221"/>
      <c r="DM123" s="221"/>
      <c r="DN123" s="257"/>
      <c r="DO123" s="374"/>
      <c r="DP123" s="886"/>
      <c r="DQ123" s="852"/>
      <c r="DR123" s="852"/>
      <c r="DS123" s="853"/>
      <c r="DT123" s="886"/>
      <c r="DU123" s="852"/>
      <c r="DV123" s="852"/>
      <c r="DW123" s="853"/>
      <c r="DX123" s="854" t="e">
        <f t="shared" si="14"/>
        <v>#DIV/0!</v>
      </c>
      <c r="DY123" s="852"/>
      <c r="DZ123" s="852"/>
      <c r="EA123" s="852"/>
      <c r="EB123" s="368"/>
      <c r="EC123" s="316"/>
      <c r="ED123" s="316"/>
      <c r="EE123" s="369"/>
      <c r="EF123" s="374"/>
      <c r="EG123" s="886"/>
      <c r="EH123" s="852"/>
      <c r="EI123" s="852"/>
      <c r="EJ123" s="853"/>
      <c r="EK123" s="886"/>
      <c r="EL123" s="852"/>
      <c r="EM123" s="852"/>
      <c r="EN123" s="853"/>
      <c r="EO123" s="854" t="e">
        <f t="shared" si="15"/>
        <v>#DIV/0!</v>
      </c>
      <c r="EP123" s="852"/>
      <c r="EQ123" s="852"/>
      <c r="ER123" s="852"/>
      <c r="ES123" s="368"/>
      <c r="ET123" s="316"/>
      <c r="EU123" s="316"/>
      <c r="EV123" s="369"/>
      <c r="EW123" s="374"/>
    </row>
    <row r="124" spans="1:153" s="124" customFormat="1" ht="12.75" customHeight="1" thickBot="1" x14ac:dyDescent="0.25">
      <c r="A124" s="328"/>
      <c r="B124" s="221"/>
      <c r="C124" s="221"/>
      <c r="D124" s="221"/>
      <c r="E124" s="221"/>
      <c r="F124" s="221"/>
      <c r="G124" s="221"/>
      <c r="H124" s="221"/>
      <c r="I124" s="221"/>
      <c r="J124" s="221"/>
      <c r="K124" s="221"/>
      <c r="L124" s="221"/>
      <c r="M124" s="221"/>
      <c r="N124" s="221"/>
      <c r="O124" s="221"/>
      <c r="P124" s="257"/>
      <c r="Q124" s="374"/>
      <c r="R124" s="886"/>
      <c r="S124" s="852"/>
      <c r="T124" s="852"/>
      <c r="U124" s="853"/>
      <c r="V124" s="886"/>
      <c r="W124" s="852"/>
      <c r="X124" s="852"/>
      <c r="Y124" s="853"/>
      <c r="Z124" s="854">
        <f t="shared" si="0"/>
        <v>0</v>
      </c>
      <c r="AA124" s="852"/>
      <c r="AB124" s="852"/>
      <c r="AC124" s="853"/>
      <c r="AD124" s="365"/>
      <c r="AE124" s="317"/>
      <c r="AF124" s="317"/>
      <c r="AG124" s="347"/>
      <c r="AH124" s="374"/>
      <c r="AI124" s="886"/>
      <c r="AJ124" s="852"/>
      <c r="AK124" s="852"/>
      <c r="AL124" s="853"/>
      <c r="AM124" s="886"/>
      <c r="AN124" s="852"/>
      <c r="AO124" s="852"/>
      <c r="AP124" s="853"/>
      <c r="AQ124" s="854">
        <f t="shared" si="11"/>
        <v>0</v>
      </c>
      <c r="AR124" s="852"/>
      <c r="AS124" s="852"/>
      <c r="AT124" s="853"/>
      <c r="AU124" s="365"/>
      <c r="AV124" s="317"/>
      <c r="AW124" s="317"/>
      <c r="AX124" s="347"/>
      <c r="AY124" s="374"/>
      <c r="AZ124" s="328"/>
      <c r="BA124" s="221"/>
      <c r="BB124" s="221"/>
      <c r="BC124" s="221"/>
      <c r="BD124" s="221"/>
      <c r="BE124" s="221"/>
      <c r="BF124" s="221"/>
      <c r="BG124" s="221"/>
      <c r="BH124" s="221"/>
      <c r="BI124" s="221"/>
      <c r="BJ124" s="221"/>
      <c r="BK124" s="221"/>
      <c r="BL124" s="221"/>
      <c r="BM124" s="221"/>
      <c r="BN124" s="221"/>
      <c r="BO124" s="257"/>
      <c r="BP124" s="374"/>
      <c r="BQ124" s="886"/>
      <c r="BR124" s="852"/>
      <c r="BS124" s="852"/>
      <c r="BT124" s="853"/>
      <c r="BU124" s="886"/>
      <c r="BV124" s="852"/>
      <c r="BW124" s="852"/>
      <c r="BX124" s="853"/>
      <c r="BY124" s="854" t="e">
        <f t="shared" si="12"/>
        <v>#DIV/0!</v>
      </c>
      <c r="BZ124" s="852"/>
      <c r="CA124" s="852"/>
      <c r="CB124" s="852"/>
      <c r="CC124" s="368"/>
      <c r="CD124" s="316"/>
      <c r="CE124" s="316"/>
      <c r="CF124" s="369"/>
      <c r="CG124" s="374"/>
      <c r="CH124" s="886"/>
      <c r="CI124" s="852"/>
      <c r="CJ124" s="852"/>
      <c r="CK124" s="853"/>
      <c r="CL124" s="886"/>
      <c r="CM124" s="852"/>
      <c r="CN124" s="852"/>
      <c r="CO124" s="853"/>
      <c r="CP124" s="854" t="e">
        <f t="shared" si="13"/>
        <v>#DIV/0!</v>
      </c>
      <c r="CQ124" s="852"/>
      <c r="CR124" s="852"/>
      <c r="CS124" s="852"/>
      <c r="CT124" s="368"/>
      <c r="CU124" s="316"/>
      <c r="CV124" s="316"/>
      <c r="CW124" s="369"/>
      <c r="CX124" s="374"/>
      <c r="CY124" s="328"/>
      <c r="CZ124" s="221"/>
      <c r="DA124" s="221"/>
      <c r="DB124" s="221"/>
      <c r="DC124" s="221"/>
      <c r="DD124" s="221"/>
      <c r="DE124" s="221"/>
      <c r="DF124" s="221"/>
      <c r="DG124" s="221"/>
      <c r="DH124" s="221"/>
      <c r="DI124" s="221"/>
      <c r="DJ124" s="221"/>
      <c r="DK124" s="221"/>
      <c r="DL124" s="221"/>
      <c r="DM124" s="221"/>
      <c r="DN124" s="257"/>
      <c r="DO124" s="374"/>
      <c r="DP124" s="886"/>
      <c r="DQ124" s="852"/>
      <c r="DR124" s="852"/>
      <c r="DS124" s="853"/>
      <c r="DT124" s="886"/>
      <c r="DU124" s="852"/>
      <c r="DV124" s="852"/>
      <c r="DW124" s="853"/>
      <c r="DX124" s="854" t="e">
        <f t="shared" si="14"/>
        <v>#DIV/0!</v>
      </c>
      <c r="DY124" s="852"/>
      <c r="DZ124" s="852"/>
      <c r="EA124" s="852"/>
      <c r="EB124" s="368"/>
      <c r="EC124" s="316"/>
      <c r="ED124" s="316"/>
      <c r="EE124" s="369"/>
      <c r="EF124" s="374"/>
      <c r="EG124" s="886"/>
      <c r="EH124" s="852"/>
      <c r="EI124" s="852"/>
      <c r="EJ124" s="853"/>
      <c r="EK124" s="886"/>
      <c r="EL124" s="852"/>
      <c r="EM124" s="852"/>
      <c r="EN124" s="853"/>
      <c r="EO124" s="854" t="e">
        <f t="shared" si="15"/>
        <v>#DIV/0!</v>
      </c>
      <c r="EP124" s="852"/>
      <c r="EQ124" s="852"/>
      <c r="ER124" s="852"/>
      <c r="ES124" s="368"/>
      <c r="ET124" s="316"/>
      <c r="EU124" s="316"/>
      <c r="EV124" s="369"/>
      <c r="EW124" s="374"/>
    </row>
    <row r="125" spans="1:153" s="124" customFormat="1" ht="12.75" customHeight="1" thickBot="1" x14ac:dyDescent="0.25">
      <c r="A125" s="328"/>
      <c r="B125" s="221"/>
      <c r="C125" s="221"/>
      <c r="D125" s="221"/>
      <c r="E125" s="221"/>
      <c r="F125" s="221"/>
      <c r="G125" s="221"/>
      <c r="H125" s="221"/>
      <c r="I125" s="221"/>
      <c r="J125" s="221"/>
      <c r="K125" s="221"/>
      <c r="L125" s="221"/>
      <c r="M125" s="221"/>
      <c r="N125" s="221"/>
      <c r="O125" s="221"/>
      <c r="P125" s="257"/>
      <c r="Q125" s="374"/>
      <c r="R125" s="886"/>
      <c r="S125" s="852"/>
      <c r="T125" s="852"/>
      <c r="U125" s="853"/>
      <c r="V125" s="886"/>
      <c r="W125" s="852"/>
      <c r="X125" s="852"/>
      <c r="Y125" s="853"/>
      <c r="Z125" s="854">
        <f t="shared" si="0"/>
        <v>0</v>
      </c>
      <c r="AA125" s="852"/>
      <c r="AB125" s="852"/>
      <c r="AC125" s="853"/>
      <c r="AD125" s="365"/>
      <c r="AE125" s="317"/>
      <c r="AF125" s="317"/>
      <c r="AG125" s="347"/>
      <c r="AH125" s="374"/>
      <c r="AI125" s="886"/>
      <c r="AJ125" s="852"/>
      <c r="AK125" s="852"/>
      <c r="AL125" s="853"/>
      <c r="AM125" s="886"/>
      <c r="AN125" s="852"/>
      <c r="AO125" s="852"/>
      <c r="AP125" s="853"/>
      <c r="AQ125" s="854">
        <f t="shared" si="11"/>
        <v>0</v>
      </c>
      <c r="AR125" s="852"/>
      <c r="AS125" s="852"/>
      <c r="AT125" s="853"/>
      <c r="AU125" s="365"/>
      <c r="AV125" s="317"/>
      <c r="AW125" s="317"/>
      <c r="AX125" s="347"/>
      <c r="AY125" s="374"/>
      <c r="AZ125" s="328"/>
      <c r="BA125" s="221"/>
      <c r="BB125" s="221"/>
      <c r="BC125" s="221"/>
      <c r="BD125" s="221"/>
      <c r="BE125" s="221"/>
      <c r="BF125" s="221"/>
      <c r="BG125" s="221"/>
      <c r="BH125" s="221"/>
      <c r="BI125" s="221"/>
      <c r="BJ125" s="221"/>
      <c r="BK125" s="221"/>
      <c r="BL125" s="221"/>
      <c r="BM125" s="221"/>
      <c r="BN125" s="221"/>
      <c r="BO125" s="257"/>
      <c r="BP125" s="374"/>
      <c r="BQ125" s="886"/>
      <c r="BR125" s="852"/>
      <c r="BS125" s="852"/>
      <c r="BT125" s="853"/>
      <c r="BU125" s="886"/>
      <c r="BV125" s="852"/>
      <c r="BW125" s="852"/>
      <c r="BX125" s="853"/>
      <c r="BY125" s="854" t="e">
        <f t="shared" si="12"/>
        <v>#DIV/0!</v>
      </c>
      <c r="BZ125" s="852"/>
      <c r="CA125" s="852"/>
      <c r="CB125" s="852"/>
      <c r="CC125" s="368"/>
      <c r="CD125" s="316"/>
      <c r="CE125" s="316"/>
      <c r="CF125" s="369"/>
      <c r="CG125" s="374"/>
      <c r="CH125" s="886"/>
      <c r="CI125" s="852"/>
      <c r="CJ125" s="852"/>
      <c r="CK125" s="853"/>
      <c r="CL125" s="886"/>
      <c r="CM125" s="852"/>
      <c r="CN125" s="852"/>
      <c r="CO125" s="853"/>
      <c r="CP125" s="854" t="e">
        <f t="shared" si="13"/>
        <v>#DIV/0!</v>
      </c>
      <c r="CQ125" s="852"/>
      <c r="CR125" s="852"/>
      <c r="CS125" s="852"/>
      <c r="CT125" s="368"/>
      <c r="CU125" s="316"/>
      <c r="CV125" s="316"/>
      <c r="CW125" s="369"/>
      <c r="CX125" s="374"/>
      <c r="CY125" s="328"/>
      <c r="CZ125" s="221"/>
      <c r="DA125" s="221"/>
      <c r="DB125" s="221"/>
      <c r="DC125" s="221"/>
      <c r="DD125" s="221"/>
      <c r="DE125" s="221"/>
      <c r="DF125" s="221"/>
      <c r="DG125" s="221"/>
      <c r="DH125" s="221"/>
      <c r="DI125" s="221"/>
      <c r="DJ125" s="221"/>
      <c r="DK125" s="221"/>
      <c r="DL125" s="221"/>
      <c r="DM125" s="221"/>
      <c r="DN125" s="257"/>
      <c r="DO125" s="374"/>
      <c r="DP125" s="886"/>
      <c r="DQ125" s="852"/>
      <c r="DR125" s="852"/>
      <c r="DS125" s="853"/>
      <c r="DT125" s="886"/>
      <c r="DU125" s="852"/>
      <c r="DV125" s="852"/>
      <c r="DW125" s="853"/>
      <c r="DX125" s="854" t="e">
        <f t="shared" si="14"/>
        <v>#DIV/0!</v>
      </c>
      <c r="DY125" s="852"/>
      <c r="DZ125" s="852"/>
      <c r="EA125" s="852"/>
      <c r="EB125" s="368"/>
      <c r="EC125" s="316"/>
      <c r="ED125" s="316"/>
      <c r="EE125" s="369"/>
      <c r="EF125" s="374"/>
      <c r="EG125" s="886"/>
      <c r="EH125" s="852"/>
      <c r="EI125" s="852"/>
      <c r="EJ125" s="853"/>
      <c r="EK125" s="886"/>
      <c r="EL125" s="852"/>
      <c r="EM125" s="852"/>
      <c r="EN125" s="853"/>
      <c r="EO125" s="854" t="e">
        <f t="shared" si="15"/>
        <v>#DIV/0!</v>
      </c>
      <c r="EP125" s="852"/>
      <c r="EQ125" s="852"/>
      <c r="ER125" s="852"/>
      <c r="ES125" s="368"/>
      <c r="ET125" s="316"/>
      <c r="EU125" s="316"/>
      <c r="EV125" s="369"/>
      <c r="EW125" s="374"/>
    </row>
    <row r="126" spans="1:153" s="124" customFormat="1" ht="12.75" customHeight="1" thickBot="1" x14ac:dyDescent="0.25">
      <c r="A126" s="328"/>
      <c r="B126" s="221"/>
      <c r="C126" s="221"/>
      <c r="D126" s="221"/>
      <c r="E126" s="221"/>
      <c r="F126" s="221"/>
      <c r="G126" s="221"/>
      <c r="H126" s="221"/>
      <c r="I126" s="221"/>
      <c r="J126" s="221"/>
      <c r="K126" s="221"/>
      <c r="L126" s="221"/>
      <c r="M126" s="221"/>
      <c r="N126" s="221"/>
      <c r="O126" s="221"/>
      <c r="P126" s="257"/>
      <c r="Q126" s="374"/>
      <c r="R126" s="886"/>
      <c r="S126" s="852"/>
      <c r="T126" s="852"/>
      <c r="U126" s="853"/>
      <c r="V126" s="886"/>
      <c r="W126" s="852"/>
      <c r="X126" s="852"/>
      <c r="Y126" s="853"/>
      <c r="Z126" s="854">
        <f t="shared" si="0"/>
        <v>0</v>
      </c>
      <c r="AA126" s="852"/>
      <c r="AB126" s="852"/>
      <c r="AC126" s="853"/>
      <c r="AD126" s="365"/>
      <c r="AE126" s="317"/>
      <c r="AF126" s="317"/>
      <c r="AG126" s="347"/>
      <c r="AH126" s="374"/>
      <c r="AI126" s="886"/>
      <c r="AJ126" s="852"/>
      <c r="AK126" s="852"/>
      <c r="AL126" s="853"/>
      <c r="AM126" s="886"/>
      <c r="AN126" s="852"/>
      <c r="AO126" s="852"/>
      <c r="AP126" s="853"/>
      <c r="AQ126" s="854">
        <f t="shared" si="11"/>
        <v>0</v>
      </c>
      <c r="AR126" s="852"/>
      <c r="AS126" s="852"/>
      <c r="AT126" s="853"/>
      <c r="AU126" s="365"/>
      <c r="AV126" s="317"/>
      <c r="AW126" s="317"/>
      <c r="AX126" s="347"/>
      <c r="AY126" s="374"/>
      <c r="AZ126" s="328"/>
      <c r="BA126" s="221"/>
      <c r="BB126" s="221"/>
      <c r="BC126" s="221"/>
      <c r="BD126" s="221"/>
      <c r="BE126" s="221"/>
      <c r="BF126" s="221"/>
      <c r="BG126" s="221"/>
      <c r="BH126" s="221"/>
      <c r="BI126" s="221"/>
      <c r="BJ126" s="221"/>
      <c r="BK126" s="221"/>
      <c r="BL126" s="221"/>
      <c r="BM126" s="221"/>
      <c r="BN126" s="221"/>
      <c r="BO126" s="257"/>
      <c r="BP126" s="374"/>
      <c r="BQ126" s="886"/>
      <c r="BR126" s="852"/>
      <c r="BS126" s="852"/>
      <c r="BT126" s="853"/>
      <c r="BU126" s="886"/>
      <c r="BV126" s="852"/>
      <c r="BW126" s="852"/>
      <c r="BX126" s="853"/>
      <c r="BY126" s="854" t="e">
        <f t="shared" si="12"/>
        <v>#DIV/0!</v>
      </c>
      <c r="BZ126" s="852"/>
      <c r="CA126" s="852"/>
      <c r="CB126" s="852"/>
      <c r="CC126" s="368"/>
      <c r="CD126" s="316"/>
      <c r="CE126" s="316"/>
      <c r="CF126" s="369"/>
      <c r="CG126" s="374"/>
      <c r="CH126" s="886"/>
      <c r="CI126" s="852"/>
      <c r="CJ126" s="852"/>
      <c r="CK126" s="853"/>
      <c r="CL126" s="886"/>
      <c r="CM126" s="852"/>
      <c r="CN126" s="852"/>
      <c r="CO126" s="853"/>
      <c r="CP126" s="854" t="e">
        <f t="shared" si="13"/>
        <v>#DIV/0!</v>
      </c>
      <c r="CQ126" s="852"/>
      <c r="CR126" s="852"/>
      <c r="CS126" s="852"/>
      <c r="CT126" s="368"/>
      <c r="CU126" s="316"/>
      <c r="CV126" s="316"/>
      <c r="CW126" s="369"/>
      <c r="CX126" s="374"/>
      <c r="CY126" s="328"/>
      <c r="CZ126" s="221"/>
      <c r="DA126" s="221"/>
      <c r="DB126" s="221"/>
      <c r="DC126" s="221"/>
      <c r="DD126" s="221"/>
      <c r="DE126" s="221"/>
      <c r="DF126" s="221"/>
      <c r="DG126" s="221"/>
      <c r="DH126" s="221"/>
      <c r="DI126" s="221"/>
      <c r="DJ126" s="221"/>
      <c r="DK126" s="221"/>
      <c r="DL126" s="221"/>
      <c r="DM126" s="221"/>
      <c r="DN126" s="257"/>
      <c r="DO126" s="374"/>
      <c r="DP126" s="886"/>
      <c r="DQ126" s="852"/>
      <c r="DR126" s="852"/>
      <c r="DS126" s="853"/>
      <c r="DT126" s="886"/>
      <c r="DU126" s="852"/>
      <c r="DV126" s="852"/>
      <c r="DW126" s="853"/>
      <c r="DX126" s="854" t="e">
        <f t="shared" si="14"/>
        <v>#DIV/0!</v>
      </c>
      <c r="DY126" s="852"/>
      <c r="DZ126" s="852"/>
      <c r="EA126" s="852"/>
      <c r="EB126" s="368"/>
      <c r="EC126" s="316"/>
      <c r="ED126" s="316"/>
      <c r="EE126" s="369"/>
      <c r="EF126" s="374"/>
      <c r="EG126" s="886"/>
      <c r="EH126" s="852"/>
      <c r="EI126" s="852"/>
      <c r="EJ126" s="853"/>
      <c r="EK126" s="886"/>
      <c r="EL126" s="852"/>
      <c r="EM126" s="852"/>
      <c r="EN126" s="853"/>
      <c r="EO126" s="854" t="e">
        <f t="shared" si="15"/>
        <v>#DIV/0!</v>
      </c>
      <c r="EP126" s="852"/>
      <c r="EQ126" s="852"/>
      <c r="ER126" s="852"/>
      <c r="ES126" s="368"/>
      <c r="ET126" s="316"/>
      <c r="EU126" s="316"/>
      <c r="EV126" s="369"/>
      <c r="EW126" s="374"/>
    </row>
    <row r="127" spans="1:153" s="124" customFormat="1" ht="12.75" customHeight="1" thickBot="1" x14ac:dyDescent="0.25">
      <c r="A127" s="328"/>
      <c r="B127" s="221"/>
      <c r="C127" s="221"/>
      <c r="D127" s="221"/>
      <c r="E127" s="221"/>
      <c r="F127" s="221"/>
      <c r="G127" s="221"/>
      <c r="H127" s="221"/>
      <c r="I127" s="221"/>
      <c r="J127" s="221"/>
      <c r="K127" s="221"/>
      <c r="L127" s="221"/>
      <c r="M127" s="221"/>
      <c r="N127" s="221"/>
      <c r="O127" s="221"/>
      <c r="P127" s="257"/>
      <c r="Q127" s="374"/>
      <c r="R127" s="851"/>
      <c r="S127" s="852"/>
      <c r="T127" s="852"/>
      <c r="U127" s="853"/>
      <c r="V127" s="851"/>
      <c r="W127" s="852"/>
      <c r="X127" s="852"/>
      <c r="Y127" s="853"/>
      <c r="Z127" s="854">
        <f t="shared" si="0"/>
        <v>0</v>
      </c>
      <c r="AA127" s="852"/>
      <c r="AB127" s="852"/>
      <c r="AC127" s="853"/>
      <c r="AD127" s="365"/>
      <c r="AE127" s="317"/>
      <c r="AF127" s="317"/>
      <c r="AG127" s="347"/>
      <c r="AH127" s="374"/>
      <c r="AI127" s="851"/>
      <c r="AJ127" s="852"/>
      <c r="AK127" s="852"/>
      <c r="AL127" s="853"/>
      <c r="AM127" s="851"/>
      <c r="AN127" s="852"/>
      <c r="AO127" s="852"/>
      <c r="AP127" s="853"/>
      <c r="AQ127" s="854">
        <f t="shared" si="11"/>
        <v>0</v>
      </c>
      <c r="AR127" s="852"/>
      <c r="AS127" s="852"/>
      <c r="AT127" s="853"/>
      <c r="AU127" s="365"/>
      <c r="AV127" s="317"/>
      <c r="AW127" s="317"/>
      <c r="AX127" s="347"/>
      <c r="AY127" s="374"/>
      <c r="AZ127" s="328"/>
      <c r="BA127" s="221"/>
      <c r="BB127" s="221"/>
      <c r="BC127" s="221"/>
      <c r="BD127" s="221"/>
      <c r="BE127" s="221"/>
      <c r="BF127" s="221"/>
      <c r="BG127" s="221"/>
      <c r="BH127" s="221"/>
      <c r="BI127" s="221"/>
      <c r="BJ127" s="221"/>
      <c r="BK127" s="221"/>
      <c r="BL127" s="221"/>
      <c r="BM127" s="221"/>
      <c r="BN127" s="221"/>
      <c r="BO127" s="257"/>
      <c r="BP127" s="374"/>
      <c r="BQ127" s="851"/>
      <c r="BR127" s="852"/>
      <c r="BS127" s="852"/>
      <c r="BT127" s="853"/>
      <c r="BU127" s="851"/>
      <c r="BV127" s="852"/>
      <c r="BW127" s="852"/>
      <c r="BX127" s="853"/>
      <c r="BY127" s="854" t="e">
        <f t="shared" si="12"/>
        <v>#DIV/0!</v>
      </c>
      <c r="BZ127" s="852"/>
      <c r="CA127" s="852"/>
      <c r="CB127" s="852"/>
      <c r="CC127" s="368"/>
      <c r="CD127" s="316"/>
      <c r="CE127" s="316"/>
      <c r="CF127" s="369"/>
      <c r="CG127" s="374"/>
      <c r="CH127" s="851"/>
      <c r="CI127" s="852"/>
      <c r="CJ127" s="852"/>
      <c r="CK127" s="853"/>
      <c r="CL127" s="851"/>
      <c r="CM127" s="852"/>
      <c r="CN127" s="852"/>
      <c r="CO127" s="853"/>
      <c r="CP127" s="854" t="e">
        <f t="shared" si="13"/>
        <v>#DIV/0!</v>
      </c>
      <c r="CQ127" s="852"/>
      <c r="CR127" s="852"/>
      <c r="CS127" s="852"/>
      <c r="CT127" s="368"/>
      <c r="CU127" s="316"/>
      <c r="CV127" s="316"/>
      <c r="CW127" s="369"/>
      <c r="CX127" s="374"/>
      <c r="CY127" s="328"/>
      <c r="CZ127" s="221"/>
      <c r="DA127" s="221"/>
      <c r="DB127" s="221"/>
      <c r="DC127" s="221"/>
      <c r="DD127" s="221"/>
      <c r="DE127" s="221"/>
      <c r="DF127" s="221"/>
      <c r="DG127" s="221"/>
      <c r="DH127" s="221"/>
      <c r="DI127" s="221"/>
      <c r="DJ127" s="221"/>
      <c r="DK127" s="221"/>
      <c r="DL127" s="221"/>
      <c r="DM127" s="221"/>
      <c r="DN127" s="257"/>
      <c r="DO127" s="374"/>
      <c r="DP127" s="851"/>
      <c r="DQ127" s="852"/>
      <c r="DR127" s="852"/>
      <c r="DS127" s="853"/>
      <c r="DT127" s="851"/>
      <c r="DU127" s="852"/>
      <c r="DV127" s="852"/>
      <c r="DW127" s="853"/>
      <c r="DX127" s="854" t="e">
        <f t="shared" si="14"/>
        <v>#DIV/0!</v>
      </c>
      <c r="DY127" s="852"/>
      <c r="DZ127" s="852"/>
      <c r="EA127" s="852"/>
      <c r="EB127" s="368"/>
      <c r="EC127" s="316"/>
      <c r="ED127" s="316"/>
      <c r="EE127" s="369"/>
      <c r="EF127" s="374"/>
      <c r="EG127" s="851"/>
      <c r="EH127" s="852"/>
      <c r="EI127" s="852"/>
      <c r="EJ127" s="853"/>
      <c r="EK127" s="851"/>
      <c r="EL127" s="852"/>
      <c r="EM127" s="852"/>
      <c r="EN127" s="853"/>
      <c r="EO127" s="854" t="e">
        <f t="shared" si="15"/>
        <v>#DIV/0!</v>
      </c>
      <c r="EP127" s="852"/>
      <c r="EQ127" s="852"/>
      <c r="ER127" s="852"/>
      <c r="ES127" s="368"/>
      <c r="ET127" s="316"/>
      <c r="EU127" s="316"/>
      <c r="EV127" s="369"/>
      <c r="EW127" s="374"/>
    </row>
    <row r="128" spans="1:153" s="124" customFormat="1" ht="12.75" customHeight="1" thickBot="1" x14ac:dyDescent="0.25">
      <c r="A128" s="328"/>
      <c r="B128" s="221"/>
      <c r="C128" s="221"/>
      <c r="D128" s="221"/>
      <c r="E128" s="221"/>
      <c r="F128" s="221"/>
      <c r="G128" s="221"/>
      <c r="H128" s="221"/>
      <c r="I128" s="221"/>
      <c r="J128" s="221"/>
      <c r="K128" s="221"/>
      <c r="L128" s="221"/>
      <c r="M128" s="221"/>
      <c r="N128" s="221"/>
      <c r="O128" s="221"/>
      <c r="P128" s="257"/>
      <c r="Q128" s="374"/>
      <c r="R128" s="851"/>
      <c r="S128" s="852"/>
      <c r="T128" s="852"/>
      <c r="U128" s="853"/>
      <c r="V128" s="851"/>
      <c r="W128" s="852"/>
      <c r="X128" s="852"/>
      <c r="Y128" s="853"/>
      <c r="Z128" s="854">
        <f t="shared" si="0"/>
        <v>0</v>
      </c>
      <c r="AA128" s="852"/>
      <c r="AB128" s="852"/>
      <c r="AC128" s="853"/>
      <c r="AD128" s="365"/>
      <c r="AE128" s="317"/>
      <c r="AF128" s="317"/>
      <c r="AG128" s="347"/>
      <c r="AH128" s="374"/>
      <c r="AI128" s="851"/>
      <c r="AJ128" s="852"/>
      <c r="AK128" s="852"/>
      <c r="AL128" s="853"/>
      <c r="AM128" s="851"/>
      <c r="AN128" s="852"/>
      <c r="AO128" s="852"/>
      <c r="AP128" s="853"/>
      <c r="AQ128" s="854">
        <f t="shared" si="11"/>
        <v>0</v>
      </c>
      <c r="AR128" s="852"/>
      <c r="AS128" s="852"/>
      <c r="AT128" s="853"/>
      <c r="AU128" s="365"/>
      <c r="AV128" s="317"/>
      <c r="AW128" s="317"/>
      <c r="AX128" s="347"/>
      <c r="AY128" s="374"/>
      <c r="AZ128" s="328"/>
      <c r="BA128" s="221"/>
      <c r="BB128" s="221"/>
      <c r="BC128" s="221"/>
      <c r="BD128" s="221"/>
      <c r="BE128" s="221"/>
      <c r="BF128" s="221"/>
      <c r="BG128" s="221"/>
      <c r="BH128" s="221"/>
      <c r="BI128" s="221"/>
      <c r="BJ128" s="221"/>
      <c r="BK128" s="221"/>
      <c r="BL128" s="221"/>
      <c r="BM128" s="221">
        <v>2</v>
      </c>
      <c r="BN128" s="221"/>
      <c r="BO128" s="257"/>
      <c r="BP128" s="374"/>
      <c r="BQ128" s="851"/>
      <c r="BR128" s="852"/>
      <c r="BS128" s="852"/>
      <c r="BT128" s="853"/>
      <c r="BU128" s="851"/>
      <c r="BV128" s="852"/>
      <c r="BW128" s="852"/>
      <c r="BX128" s="853"/>
      <c r="BY128" s="854" t="e">
        <f t="shared" si="12"/>
        <v>#DIV/0!</v>
      </c>
      <c r="BZ128" s="852"/>
      <c r="CA128" s="852"/>
      <c r="CB128" s="852"/>
      <c r="CC128" s="368"/>
      <c r="CD128" s="316"/>
      <c r="CE128" s="316"/>
      <c r="CF128" s="369"/>
      <c r="CG128" s="374"/>
      <c r="CH128" s="851"/>
      <c r="CI128" s="852"/>
      <c r="CJ128" s="852"/>
      <c r="CK128" s="853"/>
      <c r="CL128" s="851"/>
      <c r="CM128" s="852"/>
      <c r="CN128" s="852"/>
      <c r="CO128" s="853"/>
      <c r="CP128" s="854" t="e">
        <f t="shared" si="13"/>
        <v>#DIV/0!</v>
      </c>
      <c r="CQ128" s="852"/>
      <c r="CR128" s="852"/>
      <c r="CS128" s="852"/>
      <c r="CT128" s="368"/>
      <c r="CU128" s="316"/>
      <c r="CV128" s="316"/>
      <c r="CW128" s="369"/>
      <c r="CX128" s="374"/>
      <c r="CY128" s="328"/>
      <c r="CZ128" s="221"/>
      <c r="DA128" s="221"/>
      <c r="DB128" s="221"/>
      <c r="DC128" s="221"/>
      <c r="DD128" s="221"/>
      <c r="DE128" s="221"/>
      <c r="DF128" s="221"/>
      <c r="DG128" s="221"/>
      <c r="DH128" s="221"/>
      <c r="DI128" s="221"/>
      <c r="DJ128" s="221"/>
      <c r="DK128" s="221"/>
      <c r="DL128" s="221"/>
      <c r="DM128" s="221"/>
      <c r="DN128" s="257"/>
      <c r="DO128" s="374"/>
      <c r="DP128" s="851"/>
      <c r="DQ128" s="852"/>
      <c r="DR128" s="852"/>
      <c r="DS128" s="853"/>
      <c r="DT128" s="851"/>
      <c r="DU128" s="852"/>
      <c r="DV128" s="852"/>
      <c r="DW128" s="853"/>
      <c r="DX128" s="854" t="e">
        <f t="shared" si="14"/>
        <v>#DIV/0!</v>
      </c>
      <c r="DY128" s="852"/>
      <c r="DZ128" s="852"/>
      <c r="EA128" s="852"/>
      <c r="EB128" s="368"/>
      <c r="EC128" s="316"/>
      <c r="ED128" s="316"/>
      <c r="EE128" s="369"/>
      <c r="EF128" s="374"/>
      <c r="EG128" s="851"/>
      <c r="EH128" s="852"/>
      <c r="EI128" s="852"/>
      <c r="EJ128" s="853"/>
      <c r="EK128" s="851"/>
      <c r="EL128" s="852"/>
      <c r="EM128" s="852"/>
      <c r="EN128" s="853"/>
      <c r="EO128" s="854" t="e">
        <f t="shared" si="15"/>
        <v>#DIV/0!</v>
      </c>
      <c r="EP128" s="852"/>
      <c r="EQ128" s="852"/>
      <c r="ER128" s="852"/>
      <c r="ES128" s="368"/>
      <c r="ET128" s="316"/>
      <c r="EU128" s="316"/>
      <c r="EV128" s="369"/>
      <c r="EW128" s="374"/>
    </row>
    <row r="129" spans="1:153" s="124" customFormat="1" ht="12.75" customHeight="1" thickBot="1" x14ac:dyDescent="0.25">
      <c r="A129" s="328"/>
      <c r="B129" s="221"/>
      <c r="C129" s="221"/>
      <c r="D129" s="221"/>
      <c r="E129" s="221"/>
      <c r="F129" s="221"/>
      <c r="G129" s="221"/>
      <c r="H129" s="221"/>
      <c r="I129" s="221"/>
      <c r="J129" s="221"/>
      <c r="K129" s="221"/>
      <c r="L129" s="221"/>
      <c r="M129" s="221"/>
      <c r="N129" s="221"/>
      <c r="O129" s="221"/>
      <c r="P129" s="257"/>
      <c r="Q129" s="374"/>
      <c r="R129" s="851"/>
      <c r="S129" s="852"/>
      <c r="T129" s="852"/>
      <c r="U129" s="853"/>
      <c r="V129" s="851"/>
      <c r="W129" s="852"/>
      <c r="X129" s="852"/>
      <c r="Y129" s="853"/>
      <c r="Z129" s="854">
        <f t="shared" si="0"/>
        <v>0</v>
      </c>
      <c r="AA129" s="852"/>
      <c r="AB129" s="852"/>
      <c r="AC129" s="853"/>
      <c r="AD129" s="365"/>
      <c r="AE129" s="317"/>
      <c r="AF129" s="317"/>
      <c r="AG129" s="347"/>
      <c r="AH129" s="374"/>
      <c r="AI129" s="851"/>
      <c r="AJ129" s="852"/>
      <c r="AK129" s="852"/>
      <c r="AL129" s="853"/>
      <c r="AM129" s="851"/>
      <c r="AN129" s="852"/>
      <c r="AO129" s="852"/>
      <c r="AP129" s="853"/>
      <c r="AQ129" s="854">
        <f t="shared" si="11"/>
        <v>0</v>
      </c>
      <c r="AR129" s="852"/>
      <c r="AS129" s="852"/>
      <c r="AT129" s="853"/>
      <c r="AU129" s="365"/>
      <c r="AV129" s="317"/>
      <c r="AW129" s="317"/>
      <c r="AX129" s="347"/>
      <c r="AY129" s="374"/>
      <c r="AZ129" s="328"/>
      <c r="BA129" s="221"/>
      <c r="BB129" s="221"/>
      <c r="BC129" s="221"/>
      <c r="BD129" s="221"/>
      <c r="BE129" s="221"/>
      <c r="BF129" s="221"/>
      <c r="BG129" s="221"/>
      <c r="BH129" s="221"/>
      <c r="BI129" s="221"/>
      <c r="BJ129" s="221"/>
      <c r="BK129" s="221"/>
      <c r="BL129" s="221"/>
      <c r="BM129" s="221"/>
      <c r="BN129" s="221"/>
      <c r="BO129" s="257"/>
      <c r="BP129" s="374"/>
      <c r="BQ129" s="851"/>
      <c r="BR129" s="852"/>
      <c r="BS129" s="852"/>
      <c r="BT129" s="853"/>
      <c r="BU129" s="851"/>
      <c r="BV129" s="852"/>
      <c r="BW129" s="852"/>
      <c r="BX129" s="853"/>
      <c r="BY129" s="854" t="e">
        <f t="shared" si="12"/>
        <v>#DIV/0!</v>
      </c>
      <c r="BZ129" s="852"/>
      <c r="CA129" s="852"/>
      <c r="CB129" s="852"/>
      <c r="CC129" s="368"/>
      <c r="CD129" s="316"/>
      <c r="CE129" s="316"/>
      <c r="CF129" s="369"/>
      <c r="CG129" s="374"/>
      <c r="CH129" s="851"/>
      <c r="CI129" s="852"/>
      <c r="CJ129" s="852"/>
      <c r="CK129" s="853"/>
      <c r="CL129" s="851"/>
      <c r="CM129" s="852"/>
      <c r="CN129" s="852"/>
      <c r="CO129" s="853"/>
      <c r="CP129" s="854" t="e">
        <f t="shared" si="13"/>
        <v>#DIV/0!</v>
      </c>
      <c r="CQ129" s="852"/>
      <c r="CR129" s="852"/>
      <c r="CS129" s="852"/>
      <c r="CT129" s="368"/>
      <c r="CU129" s="316"/>
      <c r="CV129" s="316"/>
      <c r="CW129" s="369"/>
      <c r="CX129" s="374"/>
      <c r="CY129" s="328"/>
      <c r="CZ129" s="221"/>
      <c r="DA129" s="221"/>
      <c r="DB129" s="221"/>
      <c r="DC129" s="221"/>
      <c r="DD129" s="221"/>
      <c r="DE129" s="221"/>
      <c r="DF129" s="221"/>
      <c r="DG129" s="221"/>
      <c r="DH129" s="221"/>
      <c r="DI129" s="221"/>
      <c r="DJ129" s="221"/>
      <c r="DK129" s="221"/>
      <c r="DL129" s="221"/>
      <c r="DM129" s="221"/>
      <c r="DN129" s="257"/>
      <c r="DO129" s="374"/>
      <c r="DP129" s="851"/>
      <c r="DQ129" s="852"/>
      <c r="DR129" s="852"/>
      <c r="DS129" s="853"/>
      <c r="DT129" s="851"/>
      <c r="DU129" s="852"/>
      <c r="DV129" s="852"/>
      <c r="DW129" s="853"/>
      <c r="DX129" s="854" t="e">
        <f t="shared" si="14"/>
        <v>#DIV/0!</v>
      </c>
      <c r="DY129" s="852"/>
      <c r="DZ129" s="852"/>
      <c r="EA129" s="852"/>
      <c r="EB129" s="368"/>
      <c r="EC129" s="316"/>
      <c r="ED129" s="316"/>
      <c r="EE129" s="369"/>
      <c r="EF129" s="374"/>
      <c r="EG129" s="851"/>
      <c r="EH129" s="852"/>
      <c r="EI129" s="852"/>
      <c r="EJ129" s="853"/>
      <c r="EK129" s="851"/>
      <c r="EL129" s="852"/>
      <c r="EM129" s="852"/>
      <c r="EN129" s="853"/>
      <c r="EO129" s="854" t="e">
        <f t="shared" si="15"/>
        <v>#DIV/0!</v>
      </c>
      <c r="EP129" s="852"/>
      <c r="EQ129" s="852"/>
      <c r="ER129" s="852"/>
      <c r="ES129" s="368"/>
      <c r="ET129" s="316"/>
      <c r="EU129" s="316"/>
      <c r="EV129" s="369"/>
      <c r="EW129" s="374"/>
    </row>
    <row r="130" spans="1:153" s="124" customFormat="1" ht="12.75" customHeight="1" thickBot="1" x14ac:dyDescent="0.25">
      <c r="A130" s="328"/>
      <c r="B130" s="221"/>
      <c r="C130" s="221"/>
      <c r="D130" s="221"/>
      <c r="E130" s="221"/>
      <c r="F130" s="221"/>
      <c r="G130" s="221"/>
      <c r="H130" s="221"/>
      <c r="I130" s="221"/>
      <c r="J130" s="221"/>
      <c r="K130" s="221"/>
      <c r="L130" s="221"/>
      <c r="M130" s="221"/>
      <c r="N130" s="221"/>
      <c r="O130" s="221"/>
      <c r="P130" s="257"/>
      <c r="Q130" s="374"/>
      <c r="R130" s="851"/>
      <c r="S130" s="852"/>
      <c r="T130" s="852"/>
      <c r="U130" s="853"/>
      <c r="V130" s="851"/>
      <c r="W130" s="852"/>
      <c r="X130" s="852"/>
      <c r="Y130" s="853"/>
      <c r="Z130" s="854">
        <f t="shared" si="0"/>
        <v>0</v>
      </c>
      <c r="AA130" s="852"/>
      <c r="AB130" s="852"/>
      <c r="AC130" s="853"/>
      <c r="AD130" s="365"/>
      <c r="AE130" s="317"/>
      <c r="AF130" s="317"/>
      <c r="AG130" s="347"/>
      <c r="AH130" s="374"/>
      <c r="AI130" s="851"/>
      <c r="AJ130" s="852"/>
      <c r="AK130" s="852"/>
      <c r="AL130" s="853"/>
      <c r="AM130" s="851"/>
      <c r="AN130" s="852"/>
      <c r="AO130" s="852"/>
      <c r="AP130" s="853"/>
      <c r="AQ130" s="854">
        <f t="shared" si="11"/>
        <v>0</v>
      </c>
      <c r="AR130" s="852"/>
      <c r="AS130" s="852"/>
      <c r="AT130" s="853"/>
      <c r="AU130" s="365"/>
      <c r="AV130" s="317"/>
      <c r="AW130" s="317"/>
      <c r="AX130" s="347"/>
      <c r="AY130" s="374"/>
      <c r="AZ130" s="328"/>
      <c r="BA130" s="221"/>
      <c r="BB130" s="221"/>
      <c r="BC130" s="221"/>
      <c r="BD130" s="221"/>
      <c r="BE130" s="221"/>
      <c r="BF130" s="221"/>
      <c r="BG130" s="221"/>
      <c r="BH130" s="221"/>
      <c r="BI130" s="221"/>
      <c r="BJ130" s="221"/>
      <c r="BK130" s="221"/>
      <c r="BL130" s="221"/>
      <c r="BM130" s="221"/>
      <c r="BN130" s="221"/>
      <c r="BO130" s="257"/>
      <c r="BP130" s="374"/>
      <c r="BQ130" s="851"/>
      <c r="BR130" s="852"/>
      <c r="BS130" s="852"/>
      <c r="BT130" s="853"/>
      <c r="BU130" s="851"/>
      <c r="BV130" s="852"/>
      <c r="BW130" s="852"/>
      <c r="BX130" s="853"/>
      <c r="BY130" s="854" t="e">
        <f t="shared" si="12"/>
        <v>#DIV/0!</v>
      </c>
      <c r="BZ130" s="852"/>
      <c r="CA130" s="852"/>
      <c r="CB130" s="852"/>
      <c r="CC130" s="368"/>
      <c r="CD130" s="316"/>
      <c r="CE130" s="316"/>
      <c r="CF130" s="369"/>
      <c r="CG130" s="374"/>
      <c r="CH130" s="851"/>
      <c r="CI130" s="852"/>
      <c r="CJ130" s="852"/>
      <c r="CK130" s="853"/>
      <c r="CL130" s="851"/>
      <c r="CM130" s="852"/>
      <c r="CN130" s="852"/>
      <c r="CO130" s="853"/>
      <c r="CP130" s="854" t="e">
        <f t="shared" si="13"/>
        <v>#DIV/0!</v>
      </c>
      <c r="CQ130" s="852"/>
      <c r="CR130" s="852"/>
      <c r="CS130" s="852"/>
      <c r="CT130" s="368"/>
      <c r="CU130" s="316"/>
      <c r="CV130" s="316"/>
      <c r="CW130" s="369"/>
      <c r="CX130" s="374"/>
      <c r="CY130" s="328"/>
      <c r="CZ130" s="221"/>
      <c r="DA130" s="221"/>
      <c r="DB130" s="221"/>
      <c r="DC130" s="221"/>
      <c r="DD130" s="221"/>
      <c r="DE130" s="221"/>
      <c r="DF130" s="221"/>
      <c r="DG130" s="221"/>
      <c r="DH130" s="221"/>
      <c r="DI130" s="221"/>
      <c r="DJ130" s="221"/>
      <c r="DK130" s="221"/>
      <c r="DL130" s="221"/>
      <c r="DM130" s="221"/>
      <c r="DN130" s="257"/>
      <c r="DO130" s="374"/>
      <c r="DP130" s="851"/>
      <c r="DQ130" s="852"/>
      <c r="DR130" s="852"/>
      <c r="DS130" s="853"/>
      <c r="DT130" s="851"/>
      <c r="DU130" s="852"/>
      <c r="DV130" s="852"/>
      <c r="DW130" s="853"/>
      <c r="DX130" s="854" t="e">
        <f t="shared" si="14"/>
        <v>#DIV/0!</v>
      </c>
      <c r="DY130" s="852"/>
      <c r="DZ130" s="852"/>
      <c r="EA130" s="852"/>
      <c r="EB130" s="368"/>
      <c r="EC130" s="316"/>
      <c r="ED130" s="316"/>
      <c r="EE130" s="369"/>
      <c r="EF130" s="374"/>
      <c r="EG130" s="851"/>
      <c r="EH130" s="852"/>
      <c r="EI130" s="852"/>
      <c r="EJ130" s="853"/>
      <c r="EK130" s="851"/>
      <c r="EL130" s="852"/>
      <c r="EM130" s="852"/>
      <c r="EN130" s="853"/>
      <c r="EO130" s="854" t="e">
        <f t="shared" si="15"/>
        <v>#DIV/0!</v>
      </c>
      <c r="EP130" s="852"/>
      <c r="EQ130" s="852"/>
      <c r="ER130" s="852"/>
      <c r="ES130" s="368"/>
      <c r="ET130" s="316"/>
      <c r="EU130" s="316"/>
      <c r="EV130" s="369"/>
      <c r="EW130" s="374"/>
    </row>
    <row r="131" spans="1:153" s="124" customFormat="1" ht="12.75" customHeight="1" thickBot="1" x14ac:dyDescent="0.25">
      <c r="A131" s="328"/>
      <c r="B131" s="221"/>
      <c r="C131" s="221"/>
      <c r="D131" s="221"/>
      <c r="E131" s="221"/>
      <c r="F131" s="221"/>
      <c r="G131" s="221"/>
      <c r="H131" s="221"/>
      <c r="I131" s="221"/>
      <c r="J131" s="221"/>
      <c r="K131" s="221"/>
      <c r="L131" s="221"/>
      <c r="M131" s="221"/>
      <c r="N131" s="221"/>
      <c r="O131" s="221"/>
      <c r="P131" s="257"/>
      <c r="Q131" s="374"/>
      <c r="R131" s="851"/>
      <c r="S131" s="852"/>
      <c r="T131" s="852"/>
      <c r="U131" s="853"/>
      <c r="V131" s="851"/>
      <c r="W131" s="852"/>
      <c r="X131" s="852"/>
      <c r="Y131" s="853"/>
      <c r="Z131" s="854">
        <f t="shared" si="0"/>
        <v>0</v>
      </c>
      <c r="AA131" s="852"/>
      <c r="AB131" s="852"/>
      <c r="AC131" s="853"/>
      <c r="AD131" s="365"/>
      <c r="AE131" s="317"/>
      <c r="AF131" s="317"/>
      <c r="AG131" s="347"/>
      <c r="AH131" s="374"/>
      <c r="AI131" s="851"/>
      <c r="AJ131" s="852"/>
      <c r="AK131" s="852"/>
      <c r="AL131" s="853"/>
      <c r="AM131" s="851"/>
      <c r="AN131" s="852"/>
      <c r="AO131" s="852"/>
      <c r="AP131" s="853"/>
      <c r="AQ131" s="854">
        <f t="shared" si="11"/>
        <v>0</v>
      </c>
      <c r="AR131" s="852"/>
      <c r="AS131" s="852"/>
      <c r="AT131" s="853"/>
      <c r="AU131" s="365"/>
      <c r="AV131" s="317"/>
      <c r="AW131" s="317"/>
      <c r="AX131" s="347"/>
      <c r="AY131" s="374"/>
      <c r="AZ131" s="328"/>
      <c r="BA131" s="221"/>
      <c r="BB131" s="221"/>
      <c r="BC131" s="221"/>
      <c r="BD131" s="221"/>
      <c r="BE131" s="221"/>
      <c r="BF131" s="221"/>
      <c r="BG131" s="221"/>
      <c r="BH131" s="221"/>
      <c r="BI131" s="221"/>
      <c r="BJ131" s="221"/>
      <c r="BK131" s="221"/>
      <c r="BL131" s="221"/>
      <c r="BM131" s="221"/>
      <c r="BN131" s="221"/>
      <c r="BO131" s="257"/>
      <c r="BP131" s="374"/>
      <c r="BQ131" s="851"/>
      <c r="BR131" s="852"/>
      <c r="BS131" s="852"/>
      <c r="BT131" s="853"/>
      <c r="BU131" s="851"/>
      <c r="BV131" s="852"/>
      <c r="BW131" s="852"/>
      <c r="BX131" s="853"/>
      <c r="BY131" s="854" t="e">
        <f t="shared" si="12"/>
        <v>#DIV/0!</v>
      </c>
      <c r="BZ131" s="852"/>
      <c r="CA131" s="852"/>
      <c r="CB131" s="852"/>
      <c r="CC131" s="368"/>
      <c r="CD131" s="316"/>
      <c r="CE131" s="316"/>
      <c r="CF131" s="369"/>
      <c r="CG131" s="374"/>
      <c r="CH131" s="851"/>
      <c r="CI131" s="852"/>
      <c r="CJ131" s="852"/>
      <c r="CK131" s="853"/>
      <c r="CL131" s="851"/>
      <c r="CM131" s="852"/>
      <c r="CN131" s="852"/>
      <c r="CO131" s="853"/>
      <c r="CP131" s="854" t="e">
        <f t="shared" si="13"/>
        <v>#DIV/0!</v>
      </c>
      <c r="CQ131" s="852"/>
      <c r="CR131" s="852"/>
      <c r="CS131" s="852"/>
      <c r="CT131" s="368"/>
      <c r="CU131" s="316"/>
      <c r="CV131" s="316"/>
      <c r="CW131" s="369"/>
      <c r="CX131" s="374"/>
      <c r="CY131" s="328"/>
      <c r="CZ131" s="221"/>
      <c r="DA131" s="221"/>
      <c r="DB131" s="221"/>
      <c r="DC131" s="221"/>
      <c r="DD131" s="221"/>
      <c r="DE131" s="221"/>
      <c r="DF131" s="221"/>
      <c r="DG131" s="221"/>
      <c r="DH131" s="221"/>
      <c r="DI131" s="221"/>
      <c r="DJ131" s="221"/>
      <c r="DK131" s="221"/>
      <c r="DL131" s="221"/>
      <c r="DM131" s="221"/>
      <c r="DN131" s="257"/>
      <c r="DO131" s="374"/>
      <c r="DP131" s="851"/>
      <c r="DQ131" s="852"/>
      <c r="DR131" s="852"/>
      <c r="DS131" s="853"/>
      <c r="DT131" s="851"/>
      <c r="DU131" s="852"/>
      <c r="DV131" s="852"/>
      <c r="DW131" s="853"/>
      <c r="DX131" s="854" t="e">
        <f t="shared" si="14"/>
        <v>#DIV/0!</v>
      </c>
      <c r="DY131" s="852"/>
      <c r="DZ131" s="852"/>
      <c r="EA131" s="852"/>
      <c r="EB131" s="368"/>
      <c r="EC131" s="316"/>
      <c r="ED131" s="316"/>
      <c r="EE131" s="369"/>
      <c r="EF131" s="374"/>
      <c r="EG131" s="851"/>
      <c r="EH131" s="852"/>
      <c r="EI131" s="852"/>
      <c r="EJ131" s="853"/>
      <c r="EK131" s="851"/>
      <c r="EL131" s="852"/>
      <c r="EM131" s="852"/>
      <c r="EN131" s="853"/>
      <c r="EO131" s="854" t="e">
        <f t="shared" si="15"/>
        <v>#DIV/0!</v>
      </c>
      <c r="EP131" s="852"/>
      <c r="EQ131" s="852"/>
      <c r="ER131" s="852"/>
      <c r="ES131" s="368"/>
      <c r="ET131" s="316"/>
      <c r="EU131" s="316"/>
      <c r="EV131" s="369"/>
      <c r="EW131" s="374"/>
    </row>
    <row r="132" spans="1:153" s="124" customFormat="1" ht="12.75" customHeight="1" thickBot="1" x14ac:dyDescent="0.25">
      <c r="A132" s="328"/>
      <c r="B132" s="221"/>
      <c r="C132" s="221"/>
      <c r="D132" s="221"/>
      <c r="E132" s="221"/>
      <c r="F132" s="221"/>
      <c r="G132" s="221"/>
      <c r="H132" s="221"/>
      <c r="I132" s="221"/>
      <c r="J132" s="221"/>
      <c r="K132" s="221"/>
      <c r="L132" s="221"/>
      <c r="M132" s="221"/>
      <c r="N132" s="221"/>
      <c r="O132" s="221"/>
      <c r="P132" s="257"/>
      <c r="Q132" s="374"/>
      <c r="R132" s="851"/>
      <c r="S132" s="852"/>
      <c r="T132" s="852"/>
      <c r="U132" s="853"/>
      <c r="V132" s="851"/>
      <c r="W132" s="852"/>
      <c r="X132" s="852"/>
      <c r="Y132" s="853"/>
      <c r="Z132" s="854">
        <f t="shared" si="0"/>
        <v>0</v>
      </c>
      <c r="AA132" s="852"/>
      <c r="AB132" s="852"/>
      <c r="AC132" s="853"/>
      <c r="AD132" s="365"/>
      <c r="AE132" s="317"/>
      <c r="AF132" s="317"/>
      <c r="AG132" s="347"/>
      <c r="AH132" s="374"/>
      <c r="AI132" s="851"/>
      <c r="AJ132" s="852"/>
      <c r="AK132" s="852"/>
      <c r="AL132" s="853"/>
      <c r="AM132" s="851"/>
      <c r="AN132" s="852"/>
      <c r="AO132" s="852"/>
      <c r="AP132" s="853"/>
      <c r="AQ132" s="854">
        <f t="shared" si="11"/>
        <v>0</v>
      </c>
      <c r="AR132" s="852"/>
      <c r="AS132" s="852"/>
      <c r="AT132" s="853"/>
      <c r="AU132" s="365"/>
      <c r="AV132" s="317"/>
      <c r="AW132" s="317"/>
      <c r="AX132" s="347"/>
      <c r="AY132" s="374"/>
      <c r="AZ132" s="328"/>
      <c r="BA132" s="221"/>
      <c r="BB132" s="221"/>
      <c r="BC132" s="221"/>
      <c r="BD132" s="221"/>
      <c r="BE132" s="221"/>
      <c r="BF132" s="221"/>
      <c r="BG132" s="221"/>
      <c r="BH132" s="221"/>
      <c r="BI132" s="221"/>
      <c r="BJ132" s="221"/>
      <c r="BK132" s="221"/>
      <c r="BL132" s="221"/>
      <c r="BM132" s="221"/>
      <c r="BN132" s="221"/>
      <c r="BO132" s="257"/>
      <c r="BP132" s="374"/>
      <c r="BQ132" s="851"/>
      <c r="BR132" s="852"/>
      <c r="BS132" s="852"/>
      <c r="BT132" s="853"/>
      <c r="BU132" s="851"/>
      <c r="BV132" s="852"/>
      <c r="BW132" s="852"/>
      <c r="BX132" s="853"/>
      <c r="BY132" s="854" t="e">
        <f t="shared" si="12"/>
        <v>#DIV/0!</v>
      </c>
      <c r="BZ132" s="852"/>
      <c r="CA132" s="852"/>
      <c r="CB132" s="852"/>
      <c r="CC132" s="368"/>
      <c r="CD132" s="316"/>
      <c r="CE132" s="316"/>
      <c r="CF132" s="369"/>
      <c r="CG132" s="374"/>
      <c r="CH132" s="851"/>
      <c r="CI132" s="852"/>
      <c r="CJ132" s="852"/>
      <c r="CK132" s="853"/>
      <c r="CL132" s="851"/>
      <c r="CM132" s="852"/>
      <c r="CN132" s="852"/>
      <c r="CO132" s="853"/>
      <c r="CP132" s="854" t="e">
        <f t="shared" si="13"/>
        <v>#DIV/0!</v>
      </c>
      <c r="CQ132" s="852"/>
      <c r="CR132" s="852"/>
      <c r="CS132" s="852"/>
      <c r="CT132" s="368"/>
      <c r="CU132" s="316"/>
      <c r="CV132" s="316"/>
      <c r="CW132" s="369"/>
      <c r="CX132" s="374"/>
      <c r="CY132" s="328"/>
      <c r="CZ132" s="221"/>
      <c r="DA132" s="221"/>
      <c r="DB132" s="221"/>
      <c r="DC132" s="221"/>
      <c r="DD132" s="221"/>
      <c r="DE132" s="221"/>
      <c r="DF132" s="221"/>
      <c r="DG132" s="221"/>
      <c r="DH132" s="221"/>
      <c r="DI132" s="221"/>
      <c r="DJ132" s="221"/>
      <c r="DK132" s="221"/>
      <c r="DL132" s="221"/>
      <c r="DM132" s="221"/>
      <c r="DN132" s="257"/>
      <c r="DO132" s="374"/>
      <c r="DP132" s="851"/>
      <c r="DQ132" s="852"/>
      <c r="DR132" s="852"/>
      <c r="DS132" s="853"/>
      <c r="DT132" s="851"/>
      <c r="DU132" s="852"/>
      <c r="DV132" s="852"/>
      <c r="DW132" s="853"/>
      <c r="DX132" s="854" t="e">
        <f t="shared" si="14"/>
        <v>#DIV/0!</v>
      </c>
      <c r="DY132" s="852"/>
      <c r="DZ132" s="852"/>
      <c r="EA132" s="852"/>
      <c r="EB132" s="368"/>
      <c r="EC132" s="316"/>
      <c r="ED132" s="316"/>
      <c r="EE132" s="369"/>
      <c r="EF132" s="374"/>
      <c r="EG132" s="851"/>
      <c r="EH132" s="852"/>
      <c r="EI132" s="852"/>
      <c r="EJ132" s="853"/>
      <c r="EK132" s="851"/>
      <c r="EL132" s="852"/>
      <c r="EM132" s="852"/>
      <c r="EN132" s="853"/>
      <c r="EO132" s="854" t="e">
        <f t="shared" si="15"/>
        <v>#DIV/0!</v>
      </c>
      <c r="EP132" s="852"/>
      <c r="EQ132" s="852"/>
      <c r="ER132" s="852"/>
      <c r="ES132" s="368"/>
      <c r="ET132" s="316"/>
      <c r="EU132" s="316"/>
      <c r="EV132" s="369"/>
      <c r="EW132" s="374"/>
    </row>
    <row r="133" spans="1:153" s="124" customFormat="1" ht="12.75" customHeight="1" thickBot="1" x14ac:dyDescent="0.25">
      <c r="A133" s="328"/>
      <c r="B133" s="221"/>
      <c r="C133" s="221"/>
      <c r="D133" s="221"/>
      <c r="E133" s="221"/>
      <c r="F133" s="221"/>
      <c r="G133" s="221"/>
      <c r="H133" s="221"/>
      <c r="I133" s="221"/>
      <c r="J133" s="221"/>
      <c r="K133" s="221"/>
      <c r="L133" s="221"/>
      <c r="M133" s="221"/>
      <c r="N133" s="221"/>
      <c r="O133" s="221"/>
      <c r="P133" s="257"/>
      <c r="Q133" s="374"/>
      <c r="R133" s="851"/>
      <c r="S133" s="852"/>
      <c r="T133" s="852"/>
      <c r="U133" s="853"/>
      <c r="V133" s="851"/>
      <c r="W133" s="852"/>
      <c r="X133" s="852"/>
      <c r="Y133" s="853"/>
      <c r="Z133" s="854">
        <f t="shared" si="0"/>
        <v>0</v>
      </c>
      <c r="AA133" s="852"/>
      <c r="AB133" s="852"/>
      <c r="AC133" s="853"/>
      <c r="AD133" s="365"/>
      <c r="AE133" s="317"/>
      <c r="AF133" s="317"/>
      <c r="AG133" s="347"/>
      <c r="AH133" s="374"/>
      <c r="AI133" s="851"/>
      <c r="AJ133" s="852"/>
      <c r="AK133" s="852"/>
      <c r="AL133" s="853"/>
      <c r="AM133" s="851"/>
      <c r="AN133" s="852"/>
      <c r="AO133" s="852"/>
      <c r="AP133" s="853"/>
      <c r="AQ133" s="854">
        <f t="shared" si="11"/>
        <v>0</v>
      </c>
      <c r="AR133" s="852"/>
      <c r="AS133" s="852"/>
      <c r="AT133" s="853"/>
      <c r="AU133" s="365"/>
      <c r="AV133" s="317"/>
      <c r="AW133" s="317"/>
      <c r="AX133" s="347"/>
      <c r="AY133" s="374"/>
      <c r="AZ133" s="328"/>
      <c r="BA133" s="221"/>
      <c r="BB133" s="221"/>
      <c r="BC133" s="221"/>
      <c r="BD133" s="221"/>
      <c r="BE133" s="221"/>
      <c r="BF133" s="221"/>
      <c r="BG133" s="221"/>
      <c r="BH133" s="221"/>
      <c r="BI133" s="221"/>
      <c r="BJ133" s="221"/>
      <c r="BK133" s="221"/>
      <c r="BL133" s="221"/>
      <c r="BM133" s="221"/>
      <c r="BN133" s="221"/>
      <c r="BO133" s="257"/>
      <c r="BP133" s="374"/>
      <c r="BQ133" s="851"/>
      <c r="BR133" s="852"/>
      <c r="BS133" s="852"/>
      <c r="BT133" s="853"/>
      <c r="BU133" s="851"/>
      <c r="BV133" s="852"/>
      <c r="BW133" s="852"/>
      <c r="BX133" s="853"/>
      <c r="BY133" s="854" t="e">
        <f t="shared" si="12"/>
        <v>#DIV/0!</v>
      </c>
      <c r="BZ133" s="852"/>
      <c r="CA133" s="852"/>
      <c r="CB133" s="852"/>
      <c r="CC133" s="368"/>
      <c r="CD133" s="316"/>
      <c r="CE133" s="316"/>
      <c r="CF133" s="369"/>
      <c r="CG133" s="374"/>
      <c r="CH133" s="851"/>
      <c r="CI133" s="852"/>
      <c r="CJ133" s="852"/>
      <c r="CK133" s="853"/>
      <c r="CL133" s="851"/>
      <c r="CM133" s="852"/>
      <c r="CN133" s="852"/>
      <c r="CO133" s="853"/>
      <c r="CP133" s="854" t="e">
        <f t="shared" si="13"/>
        <v>#DIV/0!</v>
      </c>
      <c r="CQ133" s="852"/>
      <c r="CR133" s="852"/>
      <c r="CS133" s="852"/>
      <c r="CT133" s="368"/>
      <c r="CU133" s="316"/>
      <c r="CV133" s="316"/>
      <c r="CW133" s="369"/>
      <c r="CX133" s="374"/>
      <c r="CY133" s="328"/>
      <c r="CZ133" s="221"/>
      <c r="DA133" s="221"/>
      <c r="DB133" s="221"/>
      <c r="DC133" s="221"/>
      <c r="DD133" s="221"/>
      <c r="DE133" s="221"/>
      <c r="DF133" s="221"/>
      <c r="DG133" s="221"/>
      <c r="DH133" s="221"/>
      <c r="DI133" s="221"/>
      <c r="DJ133" s="221"/>
      <c r="DK133" s="221"/>
      <c r="DL133" s="221"/>
      <c r="DM133" s="221"/>
      <c r="DN133" s="257"/>
      <c r="DO133" s="374"/>
      <c r="DP133" s="851"/>
      <c r="DQ133" s="852"/>
      <c r="DR133" s="852"/>
      <c r="DS133" s="853"/>
      <c r="DT133" s="851"/>
      <c r="DU133" s="852"/>
      <c r="DV133" s="852"/>
      <c r="DW133" s="853"/>
      <c r="DX133" s="854" t="e">
        <f t="shared" si="14"/>
        <v>#DIV/0!</v>
      </c>
      <c r="DY133" s="852"/>
      <c r="DZ133" s="852"/>
      <c r="EA133" s="852"/>
      <c r="EB133" s="368"/>
      <c r="EC133" s="316"/>
      <c r="ED133" s="316"/>
      <c r="EE133" s="369"/>
      <c r="EF133" s="374"/>
      <c r="EG133" s="851"/>
      <c r="EH133" s="852"/>
      <c r="EI133" s="852"/>
      <c r="EJ133" s="853"/>
      <c r="EK133" s="851"/>
      <c r="EL133" s="852"/>
      <c r="EM133" s="852"/>
      <c r="EN133" s="853"/>
      <c r="EO133" s="854" t="e">
        <f t="shared" si="15"/>
        <v>#DIV/0!</v>
      </c>
      <c r="EP133" s="852"/>
      <c r="EQ133" s="852"/>
      <c r="ER133" s="852"/>
      <c r="ES133" s="368"/>
      <c r="ET133" s="316"/>
      <c r="EU133" s="316"/>
      <c r="EV133" s="369"/>
      <c r="EW133" s="374"/>
    </row>
    <row r="134" spans="1:153" s="124" customFormat="1" ht="12.75" customHeight="1" thickBot="1" x14ac:dyDescent="0.25">
      <c r="A134" s="328"/>
      <c r="B134" s="221"/>
      <c r="C134" s="221"/>
      <c r="D134" s="221"/>
      <c r="E134" s="221"/>
      <c r="F134" s="221"/>
      <c r="G134" s="221"/>
      <c r="H134" s="221"/>
      <c r="I134" s="221"/>
      <c r="J134" s="221"/>
      <c r="K134" s="221"/>
      <c r="L134" s="221"/>
      <c r="M134" s="221"/>
      <c r="N134" s="221"/>
      <c r="O134" s="221"/>
      <c r="P134" s="257"/>
      <c r="Q134" s="374"/>
      <c r="R134" s="851"/>
      <c r="S134" s="852"/>
      <c r="T134" s="852"/>
      <c r="U134" s="853"/>
      <c r="V134" s="851"/>
      <c r="W134" s="852"/>
      <c r="X134" s="852"/>
      <c r="Y134" s="853"/>
      <c r="Z134" s="854">
        <f t="shared" si="0"/>
        <v>0</v>
      </c>
      <c r="AA134" s="852"/>
      <c r="AB134" s="852"/>
      <c r="AC134" s="853"/>
      <c r="AD134" s="365"/>
      <c r="AE134" s="317"/>
      <c r="AF134" s="317"/>
      <c r="AG134" s="347"/>
      <c r="AH134" s="374"/>
      <c r="AI134" s="851"/>
      <c r="AJ134" s="852"/>
      <c r="AK134" s="852"/>
      <c r="AL134" s="853"/>
      <c r="AM134" s="851"/>
      <c r="AN134" s="852"/>
      <c r="AO134" s="852"/>
      <c r="AP134" s="853"/>
      <c r="AQ134" s="854">
        <f t="shared" si="11"/>
        <v>0</v>
      </c>
      <c r="AR134" s="852"/>
      <c r="AS134" s="852"/>
      <c r="AT134" s="853"/>
      <c r="AU134" s="365"/>
      <c r="AV134" s="317"/>
      <c r="AW134" s="317"/>
      <c r="AX134" s="347"/>
      <c r="AY134" s="374"/>
      <c r="AZ134" s="328"/>
      <c r="BA134" s="221"/>
      <c r="BB134" s="221"/>
      <c r="BC134" s="221"/>
      <c r="BD134" s="221"/>
      <c r="BE134" s="221"/>
      <c r="BF134" s="221"/>
      <c r="BG134" s="221"/>
      <c r="BH134" s="221"/>
      <c r="BI134" s="221"/>
      <c r="BJ134" s="221"/>
      <c r="BK134" s="221"/>
      <c r="BL134" s="221"/>
      <c r="BM134" s="221"/>
      <c r="BN134" s="221"/>
      <c r="BO134" s="257"/>
      <c r="BP134" s="374"/>
      <c r="BQ134" s="851"/>
      <c r="BR134" s="852"/>
      <c r="BS134" s="852"/>
      <c r="BT134" s="853"/>
      <c r="BU134" s="851"/>
      <c r="BV134" s="852"/>
      <c r="BW134" s="852"/>
      <c r="BX134" s="853"/>
      <c r="BY134" s="854" t="e">
        <f t="shared" si="12"/>
        <v>#DIV/0!</v>
      </c>
      <c r="BZ134" s="852"/>
      <c r="CA134" s="852"/>
      <c r="CB134" s="852"/>
      <c r="CC134" s="368"/>
      <c r="CD134" s="316"/>
      <c r="CE134" s="316"/>
      <c r="CF134" s="369"/>
      <c r="CG134" s="374"/>
      <c r="CH134" s="851"/>
      <c r="CI134" s="852"/>
      <c r="CJ134" s="852"/>
      <c r="CK134" s="853"/>
      <c r="CL134" s="851"/>
      <c r="CM134" s="852"/>
      <c r="CN134" s="852"/>
      <c r="CO134" s="853"/>
      <c r="CP134" s="854" t="e">
        <f t="shared" si="13"/>
        <v>#DIV/0!</v>
      </c>
      <c r="CQ134" s="852"/>
      <c r="CR134" s="852"/>
      <c r="CS134" s="852"/>
      <c r="CT134" s="368"/>
      <c r="CU134" s="316"/>
      <c r="CV134" s="316"/>
      <c r="CW134" s="369"/>
      <c r="CX134" s="374"/>
      <c r="CY134" s="328"/>
      <c r="CZ134" s="221"/>
      <c r="DA134" s="221"/>
      <c r="DB134" s="221"/>
      <c r="DC134" s="221"/>
      <c r="DD134" s="221"/>
      <c r="DE134" s="221"/>
      <c r="DF134" s="221"/>
      <c r="DG134" s="221"/>
      <c r="DH134" s="221"/>
      <c r="DI134" s="221"/>
      <c r="DJ134" s="221"/>
      <c r="DK134" s="221"/>
      <c r="DL134" s="221"/>
      <c r="DM134" s="221"/>
      <c r="DN134" s="257"/>
      <c r="DO134" s="374"/>
      <c r="DP134" s="851"/>
      <c r="DQ134" s="852"/>
      <c r="DR134" s="852"/>
      <c r="DS134" s="853"/>
      <c r="DT134" s="851"/>
      <c r="DU134" s="852"/>
      <c r="DV134" s="852"/>
      <c r="DW134" s="853"/>
      <c r="DX134" s="854" t="e">
        <f t="shared" si="14"/>
        <v>#DIV/0!</v>
      </c>
      <c r="DY134" s="852"/>
      <c r="DZ134" s="852"/>
      <c r="EA134" s="852"/>
      <c r="EB134" s="368"/>
      <c r="EC134" s="316"/>
      <c r="ED134" s="316"/>
      <c r="EE134" s="369"/>
      <c r="EF134" s="374"/>
      <c r="EG134" s="851"/>
      <c r="EH134" s="852"/>
      <c r="EI134" s="852"/>
      <c r="EJ134" s="853"/>
      <c r="EK134" s="851"/>
      <c r="EL134" s="852"/>
      <c r="EM134" s="852"/>
      <c r="EN134" s="853"/>
      <c r="EO134" s="854" t="e">
        <f t="shared" si="15"/>
        <v>#DIV/0!</v>
      </c>
      <c r="EP134" s="852"/>
      <c r="EQ134" s="852"/>
      <c r="ER134" s="852"/>
      <c r="ES134" s="368"/>
      <c r="ET134" s="316"/>
      <c r="EU134" s="316"/>
      <c r="EV134" s="369"/>
      <c r="EW134" s="374"/>
    </row>
    <row r="135" spans="1:153" s="124" customFormat="1" ht="12.75" customHeight="1" thickBot="1" x14ac:dyDescent="0.25">
      <c r="A135" s="328"/>
      <c r="B135" s="221"/>
      <c r="C135" s="221"/>
      <c r="D135" s="221"/>
      <c r="E135" s="221"/>
      <c r="F135" s="221"/>
      <c r="G135" s="221"/>
      <c r="H135" s="221"/>
      <c r="I135" s="221"/>
      <c r="J135" s="221"/>
      <c r="K135" s="221"/>
      <c r="L135" s="221"/>
      <c r="M135" s="221"/>
      <c r="N135" s="221"/>
      <c r="O135" s="221"/>
      <c r="P135" s="257"/>
      <c r="Q135" s="374"/>
      <c r="R135" s="851"/>
      <c r="S135" s="852"/>
      <c r="T135" s="852"/>
      <c r="U135" s="853"/>
      <c r="V135" s="851"/>
      <c r="W135" s="852"/>
      <c r="X135" s="852"/>
      <c r="Y135" s="853"/>
      <c r="Z135" s="854">
        <f t="shared" si="0"/>
        <v>0</v>
      </c>
      <c r="AA135" s="852"/>
      <c r="AB135" s="852"/>
      <c r="AC135" s="853"/>
      <c r="AD135" s="365"/>
      <c r="AE135" s="317"/>
      <c r="AF135" s="317"/>
      <c r="AG135" s="347"/>
      <c r="AH135" s="374"/>
      <c r="AI135" s="851"/>
      <c r="AJ135" s="852"/>
      <c r="AK135" s="852"/>
      <c r="AL135" s="853"/>
      <c r="AM135" s="851"/>
      <c r="AN135" s="852"/>
      <c r="AO135" s="852"/>
      <c r="AP135" s="853"/>
      <c r="AQ135" s="854">
        <f t="shared" si="11"/>
        <v>0</v>
      </c>
      <c r="AR135" s="852"/>
      <c r="AS135" s="852"/>
      <c r="AT135" s="853"/>
      <c r="AU135" s="365"/>
      <c r="AV135" s="317"/>
      <c r="AW135" s="317"/>
      <c r="AX135" s="347"/>
      <c r="AY135" s="374"/>
      <c r="AZ135" s="328"/>
      <c r="BA135" s="221"/>
      <c r="BB135" s="221"/>
      <c r="BC135" s="221"/>
      <c r="BD135" s="221"/>
      <c r="BE135" s="221"/>
      <c r="BF135" s="221"/>
      <c r="BG135" s="221"/>
      <c r="BH135" s="221"/>
      <c r="BI135" s="221"/>
      <c r="BJ135" s="221"/>
      <c r="BK135" s="221"/>
      <c r="BL135" s="221"/>
      <c r="BM135" s="221"/>
      <c r="BN135" s="221"/>
      <c r="BO135" s="257"/>
      <c r="BP135" s="374"/>
      <c r="BQ135" s="851"/>
      <c r="BR135" s="852"/>
      <c r="BS135" s="852"/>
      <c r="BT135" s="853"/>
      <c r="BU135" s="851"/>
      <c r="BV135" s="852"/>
      <c r="BW135" s="852"/>
      <c r="BX135" s="853"/>
      <c r="BY135" s="854" t="e">
        <f t="shared" si="12"/>
        <v>#DIV/0!</v>
      </c>
      <c r="BZ135" s="852"/>
      <c r="CA135" s="852"/>
      <c r="CB135" s="852"/>
      <c r="CC135" s="368"/>
      <c r="CD135" s="316"/>
      <c r="CE135" s="316"/>
      <c r="CF135" s="369"/>
      <c r="CG135" s="374"/>
      <c r="CH135" s="851"/>
      <c r="CI135" s="852"/>
      <c r="CJ135" s="852"/>
      <c r="CK135" s="853"/>
      <c r="CL135" s="851"/>
      <c r="CM135" s="852"/>
      <c r="CN135" s="852"/>
      <c r="CO135" s="853"/>
      <c r="CP135" s="854" t="e">
        <f t="shared" si="13"/>
        <v>#DIV/0!</v>
      </c>
      <c r="CQ135" s="852"/>
      <c r="CR135" s="852"/>
      <c r="CS135" s="852"/>
      <c r="CT135" s="368"/>
      <c r="CU135" s="316"/>
      <c r="CV135" s="316"/>
      <c r="CW135" s="369"/>
      <c r="CX135" s="374"/>
      <c r="CY135" s="328"/>
      <c r="CZ135" s="221"/>
      <c r="DA135" s="221"/>
      <c r="DB135" s="221"/>
      <c r="DC135" s="221"/>
      <c r="DD135" s="221"/>
      <c r="DE135" s="221"/>
      <c r="DF135" s="221"/>
      <c r="DG135" s="221"/>
      <c r="DH135" s="221"/>
      <c r="DI135" s="221"/>
      <c r="DJ135" s="221"/>
      <c r="DK135" s="221"/>
      <c r="DL135" s="221"/>
      <c r="DM135" s="221"/>
      <c r="DN135" s="257"/>
      <c r="DO135" s="374"/>
      <c r="DP135" s="851"/>
      <c r="DQ135" s="852"/>
      <c r="DR135" s="852"/>
      <c r="DS135" s="853"/>
      <c r="DT135" s="851"/>
      <c r="DU135" s="852"/>
      <c r="DV135" s="852"/>
      <c r="DW135" s="853"/>
      <c r="DX135" s="854" t="e">
        <f t="shared" si="14"/>
        <v>#DIV/0!</v>
      </c>
      <c r="DY135" s="852"/>
      <c r="DZ135" s="852"/>
      <c r="EA135" s="852"/>
      <c r="EB135" s="368"/>
      <c r="EC135" s="316"/>
      <c r="ED135" s="316"/>
      <c r="EE135" s="369"/>
      <c r="EF135" s="374"/>
      <c r="EG135" s="851"/>
      <c r="EH135" s="852"/>
      <c r="EI135" s="852"/>
      <c r="EJ135" s="853"/>
      <c r="EK135" s="851"/>
      <c r="EL135" s="852"/>
      <c r="EM135" s="852"/>
      <c r="EN135" s="853"/>
      <c r="EO135" s="854" t="e">
        <f t="shared" si="15"/>
        <v>#DIV/0!</v>
      </c>
      <c r="EP135" s="852"/>
      <c r="EQ135" s="852"/>
      <c r="ER135" s="852"/>
      <c r="ES135" s="368"/>
      <c r="ET135" s="316"/>
      <c r="EU135" s="316"/>
      <c r="EV135" s="369"/>
      <c r="EW135" s="374"/>
    </row>
    <row r="136" spans="1:153" s="124" customFormat="1" ht="12.75" customHeight="1" thickBot="1" x14ac:dyDescent="0.25">
      <c r="A136" s="328"/>
      <c r="B136" s="221"/>
      <c r="C136" s="221"/>
      <c r="D136" s="221"/>
      <c r="E136" s="221"/>
      <c r="F136" s="221"/>
      <c r="G136" s="221"/>
      <c r="H136" s="221"/>
      <c r="I136" s="221"/>
      <c r="J136" s="221"/>
      <c r="K136" s="221"/>
      <c r="L136" s="221"/>
      <c r="M136" s="221"/>
      <c r="N136" s="221"/>
      <c r="O136" s="221"/>
      <c r="P136" s="257"/>
      <c r="Q136" s="374"/>
      <c r="R136" s="851"/>
      <c r="S136" s="852"/>
      <c r="T136" s="852"/>
      <c r="U136" s="853"/>
      <c r="V136" s="851"/>
      <c r="W136" s="852"/>
      <c r="X136" s="852"/>
      <c r="Y136" s="853"/>
      <c r="Z136" s="854">
        <f t="shared" si="0"/>
        <v>0</v>
      </c>
      <c r="AA136" s="852"/>
      <c r="AB136" s="852"/>
      <c r="AC136" s="853"/>
      <c r="AD136" s="365"/>
      <c r="AE136" s="317"/>
      <c r="AF136" s="317"/>
      <c r="AG136" s="347"/>
      <c r="AH136" s="374"/>
      <c r="AI136" s="851"/>
      <c r="AJ136" s="852"/>
      <c r="AK136" s="852"/>
      <c r="AL136" s="853"/>
      <c r="AM136" s="851"/>
      <c r="AN136" s="852"/>
      <c r="AO136" s="852"/>
      <c r="AP136" s="853"/>
      <c r="AQ136" s="854">
        <f t="shared" si="11"/>
        <v>0</v>
      </c>
      <c r="AR136" s="852"/>
      <c r="AS136" s="852"/>
      <c r="AT136" s="853"/>
      <c r="AU136" s="365"/>
      <c r="AV136" s="317"/>
      <c r="AW136" s="317"/>
      <c r="AX136" s="347"/>
      <c r="AY136" s="374"/>
      <c r="AZ136" s="328"/>
      <c r="BA136" s="221"/>
      <c r="BB136" s="221"/>
      <c r="BC136" s="221"/>
      <c r="BD136" s="221"/>
      <c r="BE136" s="221"/>
      <c r="BF136" s="221"/>
      <c r="BG136" s="221"/>
      <c r="BH136" s="221"/>
      <c r="BI136" s="221"/>
      <c r="BJ136" s="221"/>
      <c r="BK136" s="221"/>
      <c r="BL136" s="221"/>
      <c r="BM136" s="221"/>
      <c r="BN136" s="221"/>
      <c r="BO136" s="257"/>
      <c r="BP136" s="374"/>
      <c r="BQ136" s="851"/>
      <c r="BR136" s="852"/>
      <c r="BS136" s="852"/>
      <c r="BT136" s="853"/>
      <c r="BU136" s="851"/>
      <c r="BV136" s="852"/>
      <c r="BW136" s="852"/>
      <c r="BX136" s="853"/>
      <c r="BY136" s="854" t="e">
        <f t="shared" si="12"/>
        <v>#DIV/0!</v>
      </c>
      <c r="BZ136" s="852"/>
      <c r="CA136" s="852"/>
      <c r="CB136" s="852"/>
      <c r="CC136" s="368"/>
      <c r="CD136" s="316"/>
      <c r="CE136" s="316"/>
      <c r="CF136" s="369"/>
      <c r="CG136" s="374"/>
      <c r="CH136" s="851"/>
      <c r="CI136" s="852"/>
      <c r="CJ136" s="852"/>
      <c r="CK136" s="853"/>
      <c r="CL136" s="851"/>
      <c r="CM136" s="852"/>
      <c r="CN136" s="852"/>
      <c r="CO136" s="853"/>
      <c r="CP136" s="854" t="e">
        <f t="shared" si="13"/>
        <v>#DIV/0!</v>
      </c>
      <c r="CQ136" s="852"/>
      <c r="CR136" s="852"/>
      <c r="CS136" s="852"/>
      <c r="CT136" s="368"/>
      <c r="CU136" s="316"/>
      <c r="CV136" s="316"/>
      <c r="CW136" s="369"/>
      <c r="CX136" s="374"/>
      <c r="CY136" s="328"/>
      <c r="CZ136" s="221"/>
      <c r="DA136" s="221"/>
      <c r="DB136" s="221"/>
      <c r="DC136" s="221"/>
      <c r="DD136" s="221"/>
      <c r="DE136" s="221"/>
      <c r="DF136" s="221"/>
      <c r="DG136" s="221"/>
      <c r="DH136" s="221"/>
      <c r="DI136" s="221"/>
      <c r="DJ136" s="221"/>
      <c r="DK136" s="221"/>
      <c r="DL136" s="221"/>
      <c r="DM136" s="221"/>
      <c r="DN136" s="257"/>
      <c r="DO136" s="374"/>
      <c r="DP136" s="851"/>
      <c r="DQ136" s="852"/>
      <c r="DR136" s="852"/>
      <c r="DS136" s="853"/>
      <c r="DT136" s="851"/>
      <c r="DU136" s="852"/>
      <c r="DV136" s="852"/>
      <c r="DW136" s="853"/>
      <c r="DX136" s="854" t="e">
        <f t="shared" si="14"/>
        <v>#DIV/0!</v>
      </c>
      <c r="DY136" s="852"/>
      <c r="DZ136" s="852"/>
      <c r="EA136" s="852"/>
      <c r="EB136" s="368"/>
      <c r="EC136" s="316"/>
      <c r="ED136" s="316"/>
      <c r="EE136" s="369"/>
      <c r="EF136" s="374"/>
      <c r="EG136" s="851"/>
      <c r="EH136" s="852"/>
      <c r="EI136" s="852"/>
      <c r="EJ136" s="853"/>
      <c r="EK136" s="851"/>
      <c r="EL136" s="852"/>
      <c r="EM136" s="852"/>
      <c r="EN136" s="853"/>
      <c r="EO136" s="854" t="e">
        <f t="shared" si="15"/>
        <v>#DIV/0!</v>
      </c>
      <c r="EP136" s="852"/>
      <c r="EQ136" s="852"/>
      <c r="ER136" s="852"/>
      <c r="ES136" s="368"/>
      <c r="ET136" s="316"/>
      <c r="EU136" s="316"/>
      <c r="EV136" s="369"/>
      <c r="EW136" s="374"/>
    </row>
    <row r="137" spans="1:153" s="124" customFormat="1" ht="12.75" customHeight="1" thickBot="1" x14ac:dyDescent="0.25">
      <c r="A137" s="328"/>
      <c r="B137" s="221"/>
      <c r="C137" s="221"/>
      <c r="D137" s="221"/>
      <c r="E137" s="221"/>
      <c r="F137" s="221"/>
      <c r="G137" s="221"/>
      <c r="H137" s="221"/>
      <c r="I137" s="221"/>
      <c r="J137" s="221"/>
      <c r="K137" s="221"/>
      <c r="L137" s="221"/>
      <c r="M137" s="221"/>
      <c r="N137" s="221"/>
      <c r="O137" s="221"/>
      <c r="P137" s="257"/>
      <c r="Q137" s="374"/>
      <c r="R137" s="851"/>
      <c r="S137" s="852"/>
      <c r="T137" s="852"/>
      <c r="U137" s="853"/>
      <c r="V137" s="851"/>
      <c r="W137" s="852"/>
      <c r="X137" s="852"/>
      <c r="Y137" s="853"/>
      <c r="Z137" s="854">
        <f t="shared" si="0"/>
        <v>0</v>
      </c>
      <c r="AA137" s="852"/>
      <c r="AB137" s="852"/>
      <c r="AC137" s="853"/>
      <c r="AD137" s="365"/>
      <c r="AE137" s="317"/>
      <c r="AF137" s="317"/>
      <c r="AG137" s="347"/>
      <c r="AH137" s="374"/>
      <c r="AI137" s="851"/>
      <c r="AJ137" s="852"/>
      <c r="AK137" s="852"/>
      <c r="AL137" s="853"/>
      <c r="AM137" s="851"/>
      <c r="AN137" s="852"/>
      <c r="AO137" s="852"/>
      <c r="AP137" s="853"/>
      <c r="AQ137" s="854">
        <f t="shared" si="11"/>
        <v>0</v>
      </c>
      <c r="AR137" s="852"/>
      <c r="AS137" s="852"/>
      <c r="AT137" s="853"/>
      <c r="AU137" s="365"/>
      <c r="AV137" s="317"/>
      <c r="AW137" s="317"/>
      <c r="AX137" s="347"/>
      <c r="AY137" s="374"/>
      <c r="AZ137" s="328"/>
      <c r="BA137" s="221"/>
      <c r="BB137" s="221"/>
      <c r="BC137" s="221"/>
      <c r="BD137" s="221"/>
      <c r="BE137" s="221"/>
      <c r="BF137" s="221"/>
      <c r="BG137" s="221"/>
      <c r="BH137" s="221"/>
      <c r="BI137" s="221"/>
      <c r="BJ137" s="221"/>
      <c r="BK137" s="221"/>
      <c r="BL137" s="221"/>
      <c r="BM137" s="221"/>
      <c r="BN137" s="221"/>
      <c r="BO137" s="257"/>
      <c r="BP137" s="374"/>
      <c r="BQ137" s="851"/>
      <c r="BR137" s="852"/>
      <c r="BS137" s="852"/>
      <c r="BT137" s="853"/>
      <c r="BU137" s="851"/>
      <c r="BV137" s="852"/>
      <c r="BW137" s="852"/>
      <c r="BX137" s="853"/>
      <c r="BY137" s="854" t="e">
        <f t="shared" si="12"/>
        <v>#DIV/0!</v>
      </c>
      <c r="BZ137" s="852"/>
      <c r="CA137" s="852"/>
      <c r="CB137" s="852"/>
      <c r="CC137" s="368"/>
      <c r="CD137" s="316"/>
      <c r="CE137" s="316"/>
      <c r="CF137" s="369"/>
      <c r="CG137" s="374"/>
      <c r="CH137" s="851"/>
      <c r="CI137" s="852"/>
      <c r="CJ137" s="852"/>
      <c r="CK137" s="853"/>
      <c r="CL137" s="851"/>
      <c r="CM137" s="852"/>
      <c r="CN137" s="852"/>
      <c r="CO137" s="853"/>
      <c r="CP137" s="854" t="e">
        <f t="shared" si="13"/>
        <v>#DIV/0!</v>
      </c>
      <c r="CQ137" s="852"/>
      <c r="CR137" s="852"/>
      <c r="CS137" s="852"/>
      <c r="CT137" s="368"/>
      <c r="CU137" s="316"/>
      <c r="CV137" s="316"/>
      <c r="CW137" s="369"/>
      <c r="CX137" s="374"/>
      <c r="CY137" s="328"/>
      <c r="CZ137" s="221"/>
      <c r="DA137" s="221"/>
      <c r="DB137" s="221"/>
      <c r="DC137" s="221"/>
      <c r="DD137" s="221"/>
      <c r="DE137" s="221"/>
      <c r="DF137" s="221"/>
      <c r="DG137" s="221"/>
      <c r="DH137" s="221"/>
      <c r="DI137" s="221"/>
      <c r="DJ137" s="221"/>
      <c r="DK137" s="221"/>
      <c r="DL137" s="221"/>
      <c r="DM137" s="221"/>
      <c r="DN137" s="257"/>
      <c r="DO137" s="374"/>
      <c r="DP137" s="851"/>
      <c r="DQ137" s="852"/>
      <c r="DR137" s="852"/>
      <c r="DS137" s="853"/>
      <c r="DT137" s="851"/>
      <c r="DU137" s="852"/>
      <c r="DV137" s="852"/>
      <c r="DW137" s="853"/>
      <c r="DX137" s="854" t="e">
        <f t="shared" si="14"/>
        <v>#DIV/0!</v>
      </c>
      <c r="DY137" s="852"/>
      <c r="DZ137" s="852"/>
      <c r="EA137" s="852"/>
      <c r="EB137" s="368"/>
      <c r="EC137" s="316"/>
      <c r="ED137" s="316"/>
      <c r="EE137" s="369"/>
      <c r="EF137" s="374"/>
      <c r="EG137" s="851"/>
      <c r="EH137" s="852"/>
      <c r="EI137" s="852"/>
      <c r="EJ137" s="853"/>
      <c r="EK137" s="851"/>
      <c r="EL137" s="852"/>
      <c r="EM137" s="852"/>
      <c r="EN137" s="853"/>
      <c r="EO137" s="854" t="e">
        <f t="shared" si="15"/>
        <v>#DIV/0!</v>
      </c>
      <c r="EP137" s="852"/>
      <c r="EQ137" s="852"/>
      <c r="ER137" s="852"/>
      <c r="ES137" s="368"/>
      <c r="ET137" s="316"/>
      <c r="EU137" s="316"/>
      <c r="EV137" s="369"/>
      <c r="EW137" s="374"/>
    </row>
    <row r="138" spans="1:153" s="124" customFormat="1" ht="12.75" customHeight="1" thickBot="1" x14ac:dyDescent="0.25">
      <c r="A138" s="328"/>
      <c r="B138" s="221"/>
      <c r="C138" s="221"/>
      <c r="D138" s="221"/>
      <c r="E138" s="221"/>
      <c r="F138" s="221"/>
      <c r="G138" s="221"/>
      <c r="H138" s="221"/>
      <c r="I138" s="221"/>
      <c r="J138" s="221"/>
      <c r="K138" s="221"/>
      <c r="L138" s="221"/>
      <c r="M138" s="221"/>
      <c r="N138" s="221"/>
      <c r="O138" s="221"/>
      <c r="P138" s="257"/>
      <c r="Q138" s="374"/>
      <c r="R138" s="851"/>
      <c r="S138" s="852"/>
      <c r="T138" s="852"/>
      <c r="U138" s="853"/>
      <c r="V138" s="851"/>
      <c r="W138" s="852"/>
      <c r="X138" s="852"/>
      <c r="Y138" s="853"/>
      <c r="Z138" s="854">
        <f t="shared" si="0"/>
        <v>0</v>
      </c>
      <c r="AA138" s="852"/>
      <c r="AB138" s="852"/>
      <c r="AC138" s="853"/>
      <c r="AD138" s="365"/>
      <c r="AE138" s="317"/>
      <c r="AF138" s="317"/>
      <c r="AG138" s="347"/>
      <c r="AH138" s="374"/>
      <c r="AI138" s="851"/>
      <c r="AJ138" s="852"/>
      <c r="AK138" s="852"/>
      <c r="AL138" s="853"/>
      <c r="AM138" s="851"/>
      <c r="AN138" s="852"/>
      <c r="AO138" s="852"/>
      <c r="AP138" s="853"/>
      <c r="AQ138" s="854">
        <f t="shared" si="11"/>
        <v>0</v>
      </c>
      <c r="AR138" s="852"/>
      <c r="AS138" s="852"/>
      <c r="AT138" s="853"/>
      <c r="AU138" s="365"/>
      <c r="AV138" s="317"/>
      <c r="AW138" s="317"/>
      <c r="AX138" s="347"/>
      <c r="AY138" s="374"/>
      <c r="AZ138" s="328"/>
      <c r="BA138" s="221"/>
      <c r="BB138" s="221"/>
      <c r="BC138" s="221"/>
      <c r="BD138" s="221"/>
      <c r="BE138" s="221"/>
      <c r="BF138" s="221"/>
      <c r="BG138" s="221"/>
      <c r="BH138" s="221"/>
      <c r="BI138" s="221"/>
      <c r="BJ138" s="221"/>
      <c r="BK138" s="221"/>
      <c r="BL138" s="221"/>
      <c r="BM138" s="221">
        <v>3</v>
      </c>
      <c r="BN138" s="221"/>
      <c r="BO138" s="257"/>
      <c r="BP138" s="374"/>
      <c r="BQ138" s="851"/>
      <c r="BR138" s="852"/>
      <c r="BS138" s="852"/>
      <c r="BT138" s="853"/>
      <c r="BU138" s="851"/>
      <c r="BV138" s="852"/>
      <c r="BW138" s="852"/>
      <c r="BX138" s="853"/>
      <c r="BY138" s="854" t="e">
        <f t="shared" si="12"/>
        <v>#DIV/0!</v>
      </c>
      <c r="BZ138" s="852"/>
      <c r="CA138" s="852"/>
      <c r="CB138" s="852"/>
      <c r="CC138" s="368"/>
      <c r="CD138" s="316"/>
      <c r="CE138" s="316"/>
      <c r="CF138" s="369"/>
      <c r="CG138" s="374"/>
      <c r="CH138" s="851"/>
      <c r="CI138" s="852"/>
      <c r="CJ138" s="852"/>
      <c r="CK138" s="853"/>
      <c r="CL138" s="851"/>
      <c r="CM138" s="852"/>
      <c r="CN138" s="852"/>
      <c r="CO138" s="853"/>
      <c r="CP138" s="854" t="e">
        <f t="shared" si="13"/>
        <v>#DIV/0!</v>
      </c>
      <c r="CQ138" s="852"/>
      <c r="CR138" s="852"/>
      <c r="CS138" s="852"/>
      <c r="CT138" s="368"/>
      <c r="CU138" s="316"/>
      <c r="CV138" s="316"/>
      <c r="CW138" s="369"/>
      <c r="CX138" s="374"/>
      <c r="CY138" s="328"/>
      <c r="CZ138" s="221"/>
      <c r="DA138" s="221"/>
      <c r="DB138" s="221"/>
      <c r="DC138" s="221"/>
      <c r="DD138" s="221"/>
      <c r="DE138" s="221"/>
      <c r="DF138" s="221"/>
      <c r="DG138" s="221"/>
      <c r="DH138" s="221"/>
      <c r="DI138" s="221"/>
      <c r="DJ138" s="221"/>
      <c r="DK138" s="221"/>
      <c r="DL138" s="221"/>
      <c r="DM138" s="221"/>
      <c r="DN138" s="257"/>
      <c r="DO138" s="374"/>
      <c r="DP138" s="851"/>
      <c r="DQ138" s="852"/>
      <c r="DR138" s="852"/>
      <c r="DS138" s="853"/>
      <c r="DT138" s="851"/>
      <c r="DU138" s="852"/>
      <c r="DV138" s="852"/>
      <c r="DW138" s="853"/>
      <c r="DX138" s="854" t="e">
        <f t="shared" si="14"/>
        <v>#DIV/0!</v>
      </c>
      <c r="DY138" s="852"/>
      <c r="DZ138" s="852"/>
      <c r="EA138" s="852"/>
      <c r="EB138" s="368"/>
      <c r="EC138" s="316"/>
      <c r="ED138" s="316"/>
      <c r="EE138" s="369"/>
      <c r="EF138" s="374"/>
      <c r="EG138" s="851"/>
      <c r="EH138" s="852"/>
      <c r="EI138" s="852"/>
      <c r="EJ138" s="853"/>
      <c r="EK138" s="851"/>
      <c r="EL138" s="852"/>
      <c r="EM138" s="852"/>
      <c r="EN138" s="853"/>
      <c r="EO138" s="854" t="e">
        <f t="shared" si="15"/>
        <v>#DIV/0!</v>
      </c>
      <c r="EP138" s="852"/>
      <c r="EQ138" s="852"/>
      <c r="ER138" s="852"/>
      <c r="ES138" s="368"/>
      <c r="ET138" s="316"/>
      <c r="EU138" s="316"/>
      <c r="EV138" s="369"/>
      <c r="EW138" s="374"/>
    </row>
    <row r="139" spans="1:153" s="124" customFormat="1" ht="12.75" customHeight="1" thickBot="1" x14ac:dyDescent="0.25">
      <c r="A139" s="328"/>
      <c r="B139" s="221"/>
      <c r="C139" s="221"/>
      <c r="D139" s="221"/>
      <c r="E139" s="221"/>
      <c r="F139" s="221"/>
      <c r="G139" s="221"/>
      <c r="H139" s="221"/>
      <c r="I139" s="221"/>
      <c r="J139" s="221"/>
      <c r="K139" s="221"/>
      <c r="L139" s="221"/>
      <c r="M139" s="221"/>
      <c r="N139" s="221"/>
      <c r="O139" s="221"/>
      <c r="P139" s="257"/>
      <c r="Q139" s="374"/>
      <c r="R139" s="851"/>
      <c r="S139" s="852"/>
      <c r="T139" s="852"/>
      <c r="U139" s="853"/>
      <c r="V139" s="851"/>
      <c r="W139" s="852"/>
      <c r="X139" s="852"/>
      <c r="Y139" s="853"/>
      <c r="Z139" s="854">
        <f t="shared" si="0"/>
        <v>0</v>
      </c>
      <c r="AA139" s="852"/>
      <c r="AB139" s="852"/>
      <c r="AC139" s="853"/>
      <c r="AD139" s="365"/>
      <c r="AE139" s="317"/>
      <c r="AF139" s="317"/>
      <c r="AG139" s="347"/>
      <c r="AH139" s="374"/>
      <c r="AI139" s="851"/>
      <c r="AJ139" s="852"/>
      <c r="AK139" s="852"/>
      <c r="AL139" s="853"/>
      <c r="AM139" s="851"/>
      <c r="AN139" s="852"/>
      <c r="AO139" s="852"/>
      <c r="AP139" s="853"/>
      <c r="AQ139" s="854">
        <f t="shared" si="11"/>
        <v>0</v>
      </c>
      <c r="AR139" s="852"/>
      <c r="AS139" s="852"/>
      <c r="AT139" s="853"/>
      <c r="AU139" s="365"/>
      <c r="AV139" s="317"/>
      <c r="AW139" s="317"/>
      <c r="AX139" s="347"/>
      <c r="AY139" s="374"/>
      <c r="AZ139" s="328"/>
      <c r="BA139" s="221"/>
      <c r="BB139" s="221"/>
      <c r="BC139" s="221"/>
      <c r="BD139" s="221"/>
      <c r="BE139" s="221"/>
      <c r="BF139" s="221"/>
      <c r="BG139" s="221"/>
      <c r="BH139" s="221"/>
      <c r="BI139" s="221"/>
      <c r="BJ139" s="221"/>
      <c r="BK139" s="221"/>
      <c r="BL139" s="221"/>
      <c r="BM139" s="221"/>
      <c r="BN139" s="221"/>
      <c r="BO139" s="257"/>
      <c r="BP139" s="374"/>
      <c r="BQ139" s="851"/>
      <c r="BR139" s="852"/>
      <c r="BS139" s="852"/>
      <c r="BT139" s="853"/>
      <c r="BU139" s="851"/>
      <c r="BV139" s="852"/>
      <c r="BW139" s="852"/>
      <c r="BX139" s="853"/>
      <c r="BY139" s="854" t="e">
        <f t="shared" si="12"/>
        <v>#DIV/0!</v>
      </c>
      <c r="BZ139" s="852"/>
      <c r="CA139" s="852"/>
      <c r="CB139" s="852"/>
      <c r="CC139" s="368"/>
      <c r="CD139" s="316"/>
      <c r="CE139" s="316"/>
      <c r="CF139" s="369"/>
      <c r="CG139" s="374"/>
      <c r="CH139" s="851"/>
      <c r="CI139" s="852"/>
      <c r="CJ139" s="852"/>
      <c r="CK139" s="853"/>
      <c r="CL139" s="851"/>
      <c r="CM139" s="852"/>
      <c r="CN139" s="852"/>
      <c r="CO139" s="853"/>
      <c r="CP139" s="854" t="e">
        <f t="shared" si="13"/>
        <v>#DIV/0!</v>
      </c>
      <c r="CQ139" s="852"/>
      <c r="CR139" s="852"/>
      <c r="CS139" s="852"/>
      <c r="CT139" s="368"/>
      <c r="CU139" s="316"/>
      <c r="CV139" s="316"/>
      <c r="CW139" s="369"/>
      <c r="CX139" s="374"/>
      <c r="CY139" s="328"/>
      <c r="CZ139" s="221"/>
      <c r="DA139" s="221"/>
      <c r="DB139" s="221"/>
      <c r="DC139" s="221"/>
      <c r="DD139" s="221"/>
      <c r="DE139" s="221"/>
      <c r="DF139" s="221"/>
      <c r="DG139" s="221"/>
      <c r="DH139" s="221"/>
      <c r="DI139" s="221"/>
      <c r="DJ139" s="221"/>
      <c r="DK139" s="221"/>
      <c r="DL139" s="221"/>
      <c r="DM139" s="221"/>
      <c r="DN139" s="257"/>
      <c r="DO139" s="374"/>
      <c r="DP139" s="851"/>
      <c r="DQ139" s="852"/>
      <c r="DR139" s="852"/>
      <c r="DS139" s="853"/>
      <c r="DT139" s="851"/>
      <c r="DU139" s="852"/>
      <c r="DV139" s="852"/>
      <c r="DW139" s="853"/>
      <c r="DX139" s="854" t="e">
        <f t="shared" si="14"/>
        <v>#DIV/0!</v>
      </c>
      <c r="DY139" s="852"/>
      <c r="DZ139" s="852"/>
      <c r="EA139" s="852"/>
      <c r="EB139" s="368"/>
      <c r="EC139" s="316"/>
      <c r="ED139" s="316"/>
      <c r="EE139" s="369"/>
      <c r="EF139" s="374"/>
      <c r="EG139" s="851"/>
      <c r="EH139" s="852"/>
      <c r="EI139" s="852"/>
      <c r="EJ139" s="853"/>
      <c r="EK139" s="851"/>
      <c r="EL139" s="852"/>
      <c r="EM139" s="852"/>
      <c r="EN139" s="853"/>
      <c r="EO139" s="854" t="e">
        <f t="shared" si="15"/>
        <v>#DIV/0!</v>
      </c>
      <c r="EP139" s="852"/>
      <c r="EQ139" s="852"/>
      <c r="ER139" s="852"/>
      <c r="ES139" s="368"/>
      <c r="ET139" s="316"/>
      <c r="EU139" s="316"/>
      <c r="EV139" s="369"/>
      <c r="EW139" s="374"/>
    </row>
    <row r="140" spans="1:153" s="124" customFormat="1" ht="12.75" customHeight="1" thickBot="1" x14ac:dyDescent="0.25">
      <c r="A140" s="328"/>
      <c r="B140" s="221"/>
      <c r="C140" s="221"/>
      <c r="D140" s="221"/>
      <c r="E140" s="221"/>
      <c r="F140" s="221"/>
      <c r="G140" s="221"/>
      <c r="H140" s="221"/>
      <c r="I140" s="221"/>
      <c r="J140" s="221"/>
      <c r="K140" s="221"/>
      <c r="L140" s="221"/>
      <c r="M140" s="221"/>
      <c r="N140" s="221"/>
      <c r="O140" s="221"/>
      <c r="P140" s="257"/>
      <c r="Q140" s="374"/>
      <c r="R140" s="851"/>
      <c r="S140" s="852"/>
      <c r="T140" s="852"/>
      <c r="U140" s="853"/>
      <c r="V140" s="851"/>
      <c r="W140" s="852"/>
      <c r="X140" s="852"/>
      <c r="Y140" s="853"/>
      <c r="Z140" s="854">
        <f t="shared" si="0"/>
        <v>0</v>
      </c>
      <c r="AA140" s="852"/>
      <c r="AB140" s="852"/>
      <c r="AC140" s="853"/>
      <c r="AD140" s="365"/>
      <c r="AE140" s="317"/>
      <c r="AF140" s="317"/>
      <c r="AG140" s="347"/>
      <c r="AH140" s="374"/>
      <c r="AI140" s="851"/>
      <c r="AJ140" s="852"/>
      <c r="AK140" s="852"/>
      <c r="AL140" s="853"/>
      <c r="AM140" s="851"/>
      <c r="AN140" s="852"/>
      <c r="AO140" s="852"/>
      <c r="AP140" s="853"/>
      <c r="AQ140" s="854">
        <f t="shared" si="11"/>
        <v>0</v>
      </c>
      <c r="AR140" s="852"/>
      <c r="AS140" s="852"/>
      <c r="AT140" s="853"/>
      <c r="AU140" s="365"/>
      <c r="AV140" s="317"/>
      <c r="AW140" s="317"/>
      <c r="AX140" s="347"/>
      <c r="AY140" s="374"/>
      <c r="AZ140" s="328"/>
      <c r="BA140" s="221"/>
      <c r="BB140" s="221"/>
      <c r="BC140" s="221"/>
      <c r="BD140" s="221"/>
      <c r="BE140" s="221"/>
      <c r="BF140" s="221"/>
      <c r="BG140" s="221"/>
      <c r="BH140" s="221"/>
      <c r="BI140" s="221"/>
      <c r="BJ140" s="221"/>
      <c r="BK140" s="221"/>
      <c r="BL140" s="221"/>
      <c r="BM140" s="221"/>
      <c r="BN140" s="221"/>
      <c r="BO140" s="257"/>
      <c r="BP140" s="374"/>
      <c r="BQ140" s="851"/>
      <c r="BR140" s="852"/>
      <c r="BS140" s="852"/>
      <c r="BT140" s="853"/>
      <c r="BU140" s="851"/>
      <c r="BV140" s="852"/>
      <c r="BW140" s="852"/>
      <c r="BX140" s="853"/>
      <c r="BY140" s="854" t="e">
        <f t="shared" si="12"/>
        <v>#DIV/0!</v>
      </c>
      <c r="BZ140" s="852"/>
      <c r="CA140" s="852"/>
      <c r="CB140" s="852"/>
      <c r="CC140" s="368"/>
      <c r="CD140" s="316"/>
      <c r="CE140" s="316"/>
      <c r="CF140" s="369"/>
      <c r="CG140" s="374"/>
      <c r="CH140" s="851"/>
      <c r="CI140" s="852"/>
      <c r="CJ140" s="852"/>
      <c r="CK140" s="853"/>
      <c r="CL140" s="851"/>
      <c r="CM140" s="852"/>
      <c r="CN140" s="852"/>
      <c r="CO140" s="853"/>
      <c r="CP140" s="854" t="e">
        <f t="shared" si="13"/>
        <v>#DIV/0!</v>
      </c>
      <c r="CQ140" s="852"/>
      <c r="CR140" s="852"/>
      <c r="CS140" s="852"/>
      <c r="CT140" s="368"/>
      <c r="CU140" s="316"/>
      <c r="CV140" s="316"/>
      <c r="CW140" s="369"/>
      <c r="CX140" s="374"/>
      <c r="CY140" s="328"/>
      <c r="CZ140" s="221"/>
      <c r="DA140" s="221"/>
      <c r="DB140" s="221"/>
      <c r="DC140" s="221"/>
      <c r="DD140" s="221"/>
      <c r="DE140" s="221"/>
      <c r="DF140" s="221"/>
      <c r="DG140" s="221"/>
      <c r="DH140" s="221"/>
      <c r="DI140" s="221"/>
      <c r="DJ140" s="221"/>
      <c r="DK140" s="221"/>
      <c r="DL140" s="221"/>
      <c r="DM140" s="221"/>
      <c r="DN140" s="257"/>
      <c r="DO140" s="374"/>
      <c r="DP140" s="851"/>
      <c r="DQ140" s="852"/>
      <c r="DR140" s="852"/>
      <c r="DS140" s="853"/>
      <c r="DT140" s="851"/>
      <c r="DU140" s="852"/>
      <c r="DV140" s="852"/>
      <c r="DW140" s="853"/>
      <c r="DX140" s="854" t="e">
        <f t="shared" si="14"/>
        <v>#DIV/0!</v>
      </c>
      <c r="DY140" s="852"/>
      <c r="DZ140" s="852"/>
      <c r="EA140" s="852"/>
      <c r="EB140" s="368"/>
      <c r="EC140" s="316"/>
      <c r="ED140" s="316"/>
      <c r="EE140" s="369"/>
      <c r="EF140" s="374"/>
      <c r="EG140" s="851"/>
      <c r="EH140" s="852"/>
      <c r="EI140" s="852"/>
      <c r="EJ140" s="853"/>
      <c r="EK140" s="851"/>
      <c r="EL140" s="852"/>
      <c r="EM140" s="852"/>
      <c r="EN140" s="853"/>
      <c r="EO140" s="854" t="e">
        <f t="shared" si="15"/>
        <v>#DIV/0!</v>
      </c>
      <c r="EP140" s="852"/>
      <c r="EQ140" s="852"/>
      <c r="ER140" s="852"/>
      <c r="ES140" s="368"/>
      <c r="ET140" s="316"/>
      <c r="EU140" s="316"/>
      <c r="EV140" s="369"/>
      <c r="EW140" s="374"/>
    </row>
    <row r="141" spans="1:153" s="124" customFormat="1" ht="12.75" customHeight="1" thickBot="1" x14ac:dyDescent="0.25">
      <c r="A141" s="328"/>
      <c r="B141" s="221"/>
      <c r="C141" s="221"/>
      <c r="D141" s="221"/>
      <c r="E141" s="221"/>
      <c r="F141" s="221"/>
      <c r="G141" s="221"/>
      <c r="H141" s="221"/>
      <c r="I141" s="221"/>
      <c r="J141" s="221"/>
      <c r="K141" s="221"/>
      <c r="L141" s="221"/>
      <c r="M141" s="221"/>
      <c r="N141" s="221"/>
      <c r="O141" s="221"/>
      <c r="P141" s="257"/>
      <c r="Q141" s="374"/>
      <c r="R141" s="851"/>
      <c r="S141" s="852"/>
      <c r="T141" s="852"/>
      <c r="U141" s="853"/>
      <c r="V141" s="851"/>
      <c r="W141" s="852"/>
      <c r="X141" s="852"/>
      <c r="Y141" s="853"/>
      <c r="Z141" s="854">
        <f t="shared" si="0"/>
        <v>0</v>
      </c>
      <c r="AA141" s="852"/>
      <c r="AB141" s="852"/>
      <c r="AC141" s="853"/>
      <c r="AD141" s="365"/>
      <c r="AE141" s="317"/>
      <c r="AF141" s="317"/>
      <c r="AG141" s="347"/>
      <c r="AH141" s="374"/>
      <c r="AI141" s="851"/>
      <c r="AJ141" s="852"/>
      <c r="AK141" s="852"/>
      <c r="AL141" s="853"/>
      <c r="AM141" s="851"/>
      <c r="AN141" s="852"/>
      <c r="AO141" s="852"/>
      <c r="AP141" s="853"/>
      <c r="AQ141" s="854">
        <f t="shared" si="11"/>
        <v>0</v>
      </c>
      <c r="AR141" s="852"/>
      <c r="AS141" s="852"/>
      <c r="AT141" s="853"/>
      <c r="AU141" s="365"/>
      <c r="AV141" s="317"/>
      <c r="AW141" s="317"/>
      <c r="AX141" s="347"/>
      <c r="AY141" s="374"/>
      <c r="AZ141" s="328"/>
      <c r="BA141" s="221"/>
      <c r="BB141" s="221"/>
      <c r="BC141" s="221"/>
      <c r="BD141" s="221"/>
      <c r="BE141" s="221"/>
      <c r="BF141" s="221"/>
      <c r="BG141" s="221"/>
      <c r="BH141" s="221"/>
      <c r="BI141" s="221"/>
      <c r="BJ141" s="221"/>
      <c r="BK141" s="221"/>
      <c r="BL141" s="221"/>
      <c r="BM141" s="221"/>
      <c r="BN141" s="221"/>
      <c r="BO141" s="257"/>
      <c r="BP141" s="374"/>
      <c r="BQ141" s="851"/>
      <c r="BR141" s="852"/>
      <c r="BS141" s="852"/>
      <c r="BT141" s="853"/>
      <c r="BU141" s="851"/>
      <c r="BV141" s="852"/>
      <c r="BW141" s="852"/>
      <c r="BX141" s="853"/>
      <c r="BY141" s="854" t="e">
        <f t="shared" si="12"/>
        <v>#DIV/0!</v>
      </c>
      <c r="BZ141" s="852"/>
      <c r="CA141" s="852"/>
      <c r="CB141" s="852"/>
      <c r="CC141" s="368"/>
      <c r="CD141" s="316"/>
      <c r="CE141" s="316"/>
      <c r="CF141" s="369"/>
      <c r="CG141" s="374"/>
      <c r="CH141" s="851"/>
      <c r="CI141" s="852"/>
      <c r="CJ141" s="852"/>
      <c r="CK141" s="853"/>
      <c r="CL141" s="851"/>
      <c r="CM141" s="852"/>
      <c r="CN141" s="852"/>
      <c r="CO141" s="853"/>
      <c r="CP141" s="854" t="e">
        <f t="shared" si="13"/>
        <v>#DIV/0!</v>
      </c>
      <c r="CQ141" s="852"/>
      <c r="CR141" s="852"/>
      <c r="CS141" s="852"/>
      <c r="CT141" s="368"/>
      <c r="CU141" s="316"/>
      <c r="CV141" s="316"/>
      <c r="CW141" s="369"/>
      <c r="CX141" s="374"/>
      <c r="CY141" s="328"/>
      <c r="CZ141" s="221"/>
      <c r="DA141" s="221"/>
      <c r="DB141" s="221"/>
      <c r="DC141" s="221"/>
      <c r="DD141" s="221"/>
      <c r="DE141" s="221"/>
      <c r="DF141" s="221"/>
      <c r="DG141" s="221"/>
      <c r="DH141" s="221"/>
      <c r="DI141" s="221"/>
      <c r="DJ141" s="221"/>
      <c r="DK141" s="221"/>
      <c r="DL141" s="221"/>
      <c r="DM141" s="221"/>
      <c r="DN141" s="257"/>
      <c r="DO141" s="374"/>
      <c r="DP141" s="851"/>
      <c r="DQ141" s="852"/>
      <c r="DR141" s="852"/>
      <c r="DS141" s="853"/>
      <c r="DT141" s="851"/>
      <c r="DU141" s="852"/>
      <c r="DV141" s="852"/>
      <c r="DW141" s="853"/>
      <c r="DX141" s="854" t="e">
        <f t="shared" si="14"/>
        <v>#DIV/0!</v>
      </c>
      <c r="DY141" s="852"/>
      <c r="DZ141" s="852"/>
      <c r="EA141" s="852"/>
      <c r="EB141" s="368"/>
      <c r="EC141" s="316"/>
      <c r="ED141" s="316"/>
      <c r="EE141" s="369"/>
      <c r="EF141" s="374"/>
      <c r="EG141" s="851"/>
      <c r="EH141" s="852"/>
      <c r="EI141" s="852"/>
      <c r="EJ141" s="853"/>
      <c r="EK141" s="851"/>
      <c r="EL141" s="852"/>
      <c r="EM141" s="852"/>
      <c r="EN141" s="853"/>
      <c r="EO141" s="854" t="e">
        <f t="shared" si="15"/>
        <v>#DIV/0!</v>
      </c>
      <c r="EP141" s="852"/>
      <c r="EQ141" s="852"/>
      <c r="ER141" s="852"/>
      <c r="ES141" s="368"/>
      <c r="ET141" s="316"/>
      <c r="EU141" s="316"/>
      <c r="EV141" s="369"/>
      <c r="EW141" s="374"/>
    </row>
    <row r="142" spans="1:153" s="124" customFormat="1" ht="12.75" customHeight="1" thickBot="1" x14ac:dyDescent="0.25">
      <c r="A142" s="328"/>
      <c r="B142" s="221"/>
      <c r="C142" s="221"/>
      <c r="D142" s="221"/>
      <c r="E142" s="221"/>
      <c r="F142" s="221"/>
      <c r="G142" s="221"/>
      <c r="H142" s="221"/>
      <c r="I142" s="221"/>
      <c r="J142" s="221"/>
      <c r="K142" s="221"/>
      <c r="L142" s="221"/>
      <c r="M142" s="221"/>
      <c r="N142" s="221"/>
      <c r="O142" s="221"/>
      <c r="P142" s="257"/>
      <c r="Q142" s="374"/>
      <c r="R142" s="851"/>
      <c r="S142" s="852"/>
      <c r="T142" s="852"/>
      <c r="U142" s="853"/>
      <c r="V142" s="851"/>
      <c r="W142" s="852"/>
      <c r="X142" s="852"/>
      <c r="Y142" s="853"/>
      <c r="Z142" s="854">
        <f t="shared" si="0"/>
        <v>0</v>
      </c>
      <c r="AA142" s="852"/>
      <c r="AB142" s="852"/>
      <c r="AC142" s="853"/>
      <c r="AD142" s="365"/>
      <c r="AE142" s="317"/>
      <c r="AF142" s="317"/>
      <c r="AG142" s="347"/>
      <c r="AH142" s="374"/>
      <c r="AI142" s="851"/>
      <c r="AJ142" s="852"/>
      <c r="AK142" s="852"/>
      <c r="AL142" s="853"/>
      <c r="AM142" s="851"/>
      <c r="AN142" s="852"/>
      <c r="AO142" s="852"/>
      <c r="AP142" s="853"/>
      <c r="AQ142" s="854">
        <f t="shared" si="11"/>
        <v>0</v>
      </c>
      <c r="AR142" s="852"/>
      <c r="AS142" s="852"/>
      <c r="AT142" s="853"/>
      <c r="AU142" s="365"/>
      <c r="AV142" s="317"/>
      <c r="AW142" s="317"/>
      <c r="AX142" s="347"/>
      <c r="AY142" s="374"/>
      <c r="AZ142" s="328"/>
      <c r="BA142" s="221"/>
      <c r="BB142" s="221"/>
      <c r="BC142" s="221"/>
      <c r="BD142" s="221"/>
      <c r="BE142" s="221"/>
      <c r="BF142" s="221"/>
      <c r="BG142" s="221"/>
      <c r="BH142" s="221"/>
      <c r="BI142" s="221"/>
      <c r="BJ142" s="221"/>
      <c r="BK142" s="221"/>
      <c r="BL142" s="221"/>
      <c r="BM142" s="221"/>
      <c r="BN142" s="221"/>
      <c r="BO142" s="257"/>
      <c r="BP142" s="374"/>
      <c r="BQ142" s="851"/>
      <c r="BR142" s="852"/>
      <c r="BS142" s="852"/>
      <c r="BT142" s="853"/>
      <c r="BU142" s="851"/>
      <c r="BV142" s="852"/>
      <c r="BW142" s="852"/>
      <c r="BX142" s="853"/>
      <c r="BY142" s="854" t="e">
        <f t="shared" si="12"/>
        <v>#DIV/0!</v>
      </c>
      <c r="BZ142" s="852"/>
      <c r="CA142" s="852"/>
      <c r="CB142" s="852"/>
      <c r="CC142" s="368"/>
      <c r="CD142" s="316"/>
      <c r="CE142" s="316"/>
      <c r="CF142" s="369"/>
      <c r="CG142" s="374"/>
      <c r="CH142" s="851"/>
      <c r="CI142" s="852"/>
      <c r="CJ142" s="852"/>
      <c r="CK142" s="853"/>
      <c r="CL142" s="851"/>
      <c r="CM142" s="852"/>
      <c r="CN142" s="852"/>
      <c r="CO142" s="853"/>
      <c r="CP142" s="854" t="e">
        <f t="shared" si="13"/>
        <v>#DIV/0!</v>
      </c>
      <c r="CQ142" s="852"/>
      <c r="CR142" s="852"/>
      <c r="CS142" s="852"/>
      <c r="CT142" s="368"/>
      <c r="CU142" s="316"/>
      <c r="CV142" s="316"/>
      <c r="CW142" s="369"/>
      <c r="CX142" s="374"/>
      <c r="CY142" s="328"/>
      <c r="CZ142" s="221"/>
      <c r="DA142" s="221"/>
      <c r="DB142" s="221"/>
      <c r="DC142" s="221"/>
      <c r="DD142" s="221"/>
      <c r="DE142" s="221"/>
      <c r="DF142" s="221"/>
      <c r="DG142" s="221"/>
      <c r="DH142" s="221"/>
      <c r="DI142" s="221"/>
      <c r="DJ142" s="221"/>
      <c r="DK142" s="221"/>
      <c r="DL142" s="221"/>
      <c r="DM142" s="221"/>
      <c r="DN142" s="257"/>
      <c r="DO142" s="374"/>
      <c r="DP142" s="851"/>
      <c r="DQ142" s="852"/>
      <c r="DR142" s="852"/>
      <c r="DS142" s="853"/>
      <c r="DT142" s="851"/>
      <c r="DU142" s="852"/>
      <c r="DV142" s="852"/>
      <c r="DW142" s="853"/>
      <c r="DX142" s="854" t="e">
        <f t="shared" si="14"/>
        <v>#DIV/0!</v>
      </c>
      <c r="DY142" s="852"/>
      <c r="DZ142" s="852"/>
      <c r="EA142" s="852"/>
      <c r="EB142" s="368"/>
      <c r="EC142" s="316"/>
      <c r="ED142" s="316"/>
      <c r="EE142" s="369"/>
      <c r="EF142" s="374"/>
      <c r="EG142" s="851"/>
      <c r="EH142" s="852"/>
      <c r="EI142" s="852"/>
      <c r="EJ142" s="853"/>
      <c r="EK142" s="851"/>
      <c r="EL142" s="852"/>
      <c r="EM142" s="852"/>
      <c r="EN142" s="853"/>
      <c r="EO142" s="854" t="e">
        <f t="shared" si="15"/>
        <v>#DIV/0!</v>
      </c>
      <c r="EP142" s="852"/>
      <c r="EQ142" s="852"/>
      <c r="ER142" s="852"/>
      <c r="ES142" s="368"/>
      <c r="ET142" s="316"/>
      <c r="EU142" s="316"/>
      <c r="EV142" s="369"/>
      <c r="EW142" s="374"/>
    </row>
    <row r="143" spans="1:153" s="124" customFormat="1" ht="12.75" customHeight="1" thickBot="1" x14ac:dyDescent="0.25">
      <c r="A143" s="328"/>
      <c r="B143" s="221"/>
      <c r="C143" s="221"/>
      <c r="D143" s="221"/>
      <c r="E143" s="221"/>
      <c r="F143" s="221"/>
      <c r="G143" s="221"/>
      <c r="H143" s="221"/>
      <c r="I143" s="221"/>
      <c r="J143" s="221"/>
      <c r="K143" s="221"/>
      <c r="L143" s="221"/>
      <c r="M143" s="221"/>
      <c r="N143" s="221"/>
      <c r="O143" s="221"/>
      <c r="P143" s="257"/>
      <c r="Q143" s="374"/>
      <c r="R143" s="851"/>
      <c r="S143" s="852"/>
      <c r="T143" s="852"/>
      <c r="U143" s="853"/>
      <c r="V143" s="851"/>
      <c r="W143" s="852"/>
      <c r="X143" s="852"/>
      <c r="Y143" s="853"/>
      <c r="Z143" s="854">
        <f t="shared" si="0"/>
        <v>0</v>
      </c>
      <c r="AA143" s="852"/>
      <c r="AB143" s="852"/>
      <c r="AC143" s="853"/>
      <c r="AD143" s="365"/>
      <c r="AE143" s="317"/>
      <c r="AF143" s="317"/>
      <c r="AG143" s="347"/>
      <c r="AH143" s="374"/>
      <c r="AI143" s="851"/>
      <c r="AJ143" s="852"/>
      <c r="AK143" s="852"/>
      <c r="AL143" s="853"/>
      <c r="AM143" s="851"/>
      <c r="AN143" s="852"/>
      <c r="AO143" s="852"/>
      <c r="AP143" s="853"/>
      <c r="AQ143" s="854">
        <f t="shared" si="11"/>
        <v>0</v>
      </c>
      <c r="AR143" s="852"/>
      <c r="AS143" s="852"/>
      <c r="AT143" s="853"/>
      <c r="AU143" s="365"/>
      <c r="AV143" s="317"/>
      <c r="AW143" s="317"/>
      <c r="AX143" s="347"/>
      <c r="AY143" s="374"/>
      <c r="AZ143" s="328"/>
      <c r="BA143" s="221"/>
      <c r="BB143" s="221"/>
      <c r="BC143" s="221"/>
      <c r="BD143" s="221"/>
      <c r="BE143" s="221"/>
      <c r="BF143" s="221"/>
      <c r="BG143" s="221"/>
      <c r="BH143" s="221"/>
      <c r="BI143" s="221"/>
      <c r="BJ143" s="221"/>
      <c r="BK143" s="221"/>
      <c r="BL143" s="221"/>
      <c r="BM143" s="221"/>
      <c r="BN143" s="221"/>
      <c r="BO143" s="257"/>
      <c r="BP143" s="374"/>
      <c r="BQ143" s="851"/>
      <c r="BR143" s="852"/>
      <c r="BS143" s="852"/>
      <c r="BT143" s="853"/>
      <c r="BU143" s="851"/>
      <c r="BV143" s="852"/>
      <c r="BW143" s="852"/>
      <c r="BX143" s="853"/>
      <c r="BY143" s="854" t="e">
        <f t="shared" si="12"/>
        <v>#DIV/0!</v>
      </c>
      <c r="BZ143" s="852"/>
      <c r="CA143" s="852"/>
      <c r="CB143" s="852"/>
      <c r="CC143" s="368"/>
      <c r="CD143" s="316"/>
      <c r="CE143" s="316"/>
      <c r="CF143" s="369"/>
      <c r="CG143" s="374"/>
      <c r="CH143" s="851"/>
      <c r="CI143" s="852"/>
      <c r="CJ143" s="852"/>
      <c r="CK143" s="853"/>
      <c r="CL143" s="851"/>
      <c r="CM143" s="852"/>
      <c r="CN143" s="852"/>
      <c r="CO143" s="853"/>
      <c r="CP143" s="854" t="e">
        <f t="shared" si="13"/>
        <v>#DIV/0!</v>
      </c>
      <c r="CQ143" s="852"/>
      <c r="CR143" s="852"/>
      <c r="CS143" s="852"/>
      <c r="CT143" s="368"/>
      <c r="CU143" s="316"/>
      <c r="CV143" s="316"/>
      <c r="CW143" s="369"/>
      <c r="CX143" s="374"/>
      <c r="CY143" s="328"/>
      <c r="CZ143" s="221"/>
      <c r="DA143" s="221"/>
      <c r="DB143" s="221"/>
      <c r="DC143" s="221"/>
      <c r="DD143" s="221"/>
      <c r="DE143" s="221"/>
      <c r="DF143" s="221"/>
      <c r="DG143" s="221"/>
      <c r="DH143" s="221"/>
      <c r="DI143" s="221"/>
      <c r="DJ143" s="221"/>
      <c r="DK143" s="221"/>
      <c r="DL143" s="221"/>
      <c r="DM143" s="221"/>
      <c r="DN143" s="257"/>
      <c r="DO143" s="374"/>
      <c r="DP143" s="851"/>
      <c r="DQ143" s="852"/>
      <c r="DR143" s="852"/>
      <c r="DS143" s="853"/>
      <c r="DT143" s="851"/>
      <c r="DU143" s="852"/>
      <c r="DV143" s="852"/>
      <c r="DW143" s="853"/>
      <c r="DX143" s="854" t="e">
        <f t="shared" si="14"/>
        <v>#DIV/0!</v>
      </c>
      <c r="DY143" s="852"/>
      <c r="DZ143" s="852"/>
      <c r="EA143" s="852"/>
      <c r="EB143" s="368"/>
      <c r="EC143" s="316"/>
      <c r="ED143" s="316"/>
      <c r="EE143" s="369"/>
      <c r="EF143" s="374"/>
      <c r="EG143" s="851"/>
      <c r="EH143" s="852"/>
      <c r="EI143" s="852"/>
      <c r="EJ143" s="853"/>
      <c r="EK143" s="851"/>
      <c r="EL143" s="852"/>
      <c r="EM143" s="852"/>
      <c r="EN143" s="853"/>
      <c r="EO143" s="854" t="e">
        <f t="shared" si="15"/>
        <v>#DIV/0!</v>
      </c>
      <c r="EP143" s="852"/>
      <c r="EQ143" s="852"/>
      <c r="ER143" s="852"/>
      <c r="ES143" s="368"/>
      <c r="ET143" s="316"/>
      <c r="EU143" s="316"/>
      <c r="EV143" s="369"/>
      <c r="EW143" s="374"/>
    </row>
    <row r="144" spans="1:153" s="124" customFormat="1" ht="12.75" customHeight="1" thickBot="1" x14ac:dyDescent="0.25">
      <c r="A144" s="328"/>
      <c r="B144" s="221"/>
      <c r="C144" s="221"/>
      <c r="D144" s="221"/>
      <c r="E144" s="221"/>
      <c r="F144" s="221"/>
      <c r="G144" s="221"/>
      <c r="H144" s="221"/>
      <c r="I144" s="221"/>
      <c r="J144" s="221"/>
      <c r="K144" s="221"/>
      <c r="L144" s="221"/>
      <c r="M144" s="221"/>
      <c r="N144" s="221"/>
      <c r="O144" s="221"/>
      <c r="P144" s="257"/>
      <c r="Q144" s="374"/>
      <c r="R144" s="851"/>
      <c r="S144" s="852"/>
      <c r="T144" s="852"/>
      <c r="U144" s="853"/>
      <c r="V144" s="851"/>
      <c r="W144" s="852"/>
      <c r="X144" s="852"/>
      <c r="Y144" s="853"/>
      <c r="Z144" s="854">
        <f t="shared" si="0"/>
        <v>0</v>
      </c>
      <c r="AA144" s="852"/>
      <c r="AB144" s="852"/>
      <c r="AC144" s="853"/>
      <c r="AD144" s="365"/>
      <c r="AE144" s="317"/>
      <c r="AF144" s="317"/>
      <c r="AG144" s="347"/>
      <c r="AH144" s="374"/>
      <c r="AI144" s="851"/>
      <c r="AJ144" s="852"/>
      <c r="AK144" s="852"/>
      <c r="AL144" s="853"/>
      <c r="AM144" s="851"/>
      <c r="AN144" s="852"/>
      <c r="AO144" s="852"/>
      <c r="AP144" s="853"/>
      <c r="AQ144" s="854">
        <f t="shared" si="11"/>
        <v>0</v>
      </c>
      <c r="AR144" s="852"/>
      <c r="AS144" s="852"/>
      <c r="AT144" s="853"/>
      <c r="AU144" s="365"/>
      <c r="AV144" s="317"/>
      <c r="AW144" s="317"/>
      <c r="AX144" s="347"/>
      <c r="AY144" s="374"/>
      <c r="AZ144" s="328"/>
      <c r="BA144" s="221"/>
      <c r="BB144" s="221"/>
      <c r="BC144" s="221"/>
      <c r="BD144" s="221"/>
      <c r="BE144" s="221"/>
      <c r="BF144" s="221"/>
      <c r="BG144" s="221"/>
      <c r="BH144" s="221"/>
      <c r="BI144" s="221"/>
      <c r="BJ144" s="221"/>
      <c r="BK144" s="221"/>
      <c r="BL144" s="221"/>
      <c r="BM144" s="221"/>
      <c r="BN144" s="221"/>
      <c r="BO144" s="257"/>
      <c r="BP144" s="374"/>
      <c r="BQ144" s="851"/>
      <c r="BR144" s="852"/>
      <c r="BS144" s="852"/>
      <c r="BT144" s="853"/>
      <c r="BU144" s="851"/>
      <c r="BV144" s="852"/>
      <c r="BW144" s="852"/>
      <c r="BX144" s="853"/>
      <c r="BY144" s="854" t="e">
        <f t="shared" si="12"/>
        <v>#DIV/0!</v>
      </c>
      <c r="BZ144" s="852"/>
      <c r="CA144" s="852"/>
      <c r="CB144" s="852"/>
      <c r="CC144" s="368"/>
      <c r="CD144" s="316"/>
      <c r="CE144" s="316"/>
      <c r="CF144" s="369"/>
      <c r="CG144" s="374"/>
      <c r="CH144" s="851"/>
      <c r="CI144" s="852"/>
      <c r="CJ144" s="852"/>
      <c r="CK144" s="853"/>
      <c r="CL144" s="851"/>
      <c r="CM144" s="852"/>
      <c r="CN144" s="852"/>
      <c r="CO144" s="853"/>
      <c r="CP144" s="854" t="e">
        <f t="shared" si="13"/>
        <v>#DIV/0!</v>
      </c>
      <c r="CQ144" s="852"/>
      <c r="CR144" s="852"/>
      <c r="CS144" s="852"/>
      <c r="CT144" s="368"/>
      <c r="CU144" s="316"/>
      <c r="CV144" s="316"/>
      <c r="CW144" s="369"/>
      <c r="CX144" s="374"/>
      <c r="CY144" s="328"/>
      <c r="CZ144" s="221"/>
      <c r="DA144" s="221"/>
      <c r="DB144" s="221"/>
      <c r="DC144" s="221"/>
      <c r="DD144" s="221"/>
      <c r="DE144" s="221"/>
      <c r="DF144" s="221"/>
      <c r="DG144" s="221"/>
      <c r="DH144" s="221"/>
      <c r="DI144" s="221"/>
      <c r="DJ144" s="221"/>
      <c r="DK144" s="221"/>
      <c r="DL144" s="221"/>
      <c r="DM144" s="221"/>
      <c r="DN144" s="257"/>
      <c r="DO144" s="374"/>
      <c r="DP144" s="851"/>
      <c r="DQ144" s="852"/>
      <c r="DR144" s="852"/>
      <c r="DS144" s="853"/>
      <c r="DT144" s="851"/>
      <c r="DU144" s="852"/>
      <c r="DV144" s="852"/>
      <c r="DW144" s="853"/>
      <c r="DX144" s="854" t="e">
        <f t="shared" si="14"/>
        <v>#DIV/0!</v>
      </c>
      <c r="DY144" s="852"/>
      <c r="DZ144" s="852"/>
      <c r="EA144" s="852"/>
      <c r="EB144" s="368"/>
      <c r="EC144" s="316"/>
      <c r="ED144" s="316"/>
      <c r="EE144" s="369"/>
      <c r="EF144" s="374"/>
      <c r="EG144" s="851"/>
      <c r="EH144" s="852"/>
      <c r="EI144" s="852"/>
      <c r="EJ144" s="853"/>
      <c r="EK144" s="851"/>
      <c r="EL144" s="852"/>
      <c r="EM144" s="852"/>
      <c r="EN144" s="853"/>
      <c r="EO144" s="854" t="e">
        <f t="shared" si="15"/>
        <v>#DIV/0!</v>
      </c>
      <c r="EP144" s="852"/>
      <c r="EQ144" s="852"/>
      <c r="ER144" s="852"/>
      <c r="ES144" s="368"/>
      <c r="ET144" s="316"/>
      <c r="EU144" s="316"/>
      <c r="EV144" s="369"/>
      <c r="EW144" s="374"/>
    </row>
    <row r="145" spans="1:153" s="124" customFormat="1" ht="12.75" customHeight="1" thickBot="1" x14ac:dyDescent="0.25">
      <c r="A145" s="328"/>
      <c r="B145" s="221"/>
      <c r="C145" s="221"/>
      <c r="D145" s="221"/>
      <c r="E145" s="221"/>
      <c r="F145" s="221"/>
      <c r="G145" s="221"/>
      <c r="H145" s="221"/>
      <c r="I145" s="221"/>
      <c r="J145" s="221"/>
      <c r="K145" s="221"/>
      <c r="L145" s="221"/>
      <c r="M145" s="221"/>
      <c r="N145" s="221"/>
      <c r="O145" s="221"/>
      <c r="P145" s="257"/>
      <c r="Q145" s="374"/>
      <c r="R145" s="851"/>
      <c r="S145" s="852"/>
      <c r="T145" s="852"/>
      <c r="U145" s="853"/>
      <c r="V145" s="851"/>
      <c r="W145" s="852"/>
      <c r="X145" s="852"/>
      <c r="Y145" s="853"/>
      <c r="Z145" s="854">
        <f t="shared" si="0"/>
        <v>0</v>
      </c>
      <c r="AA145" s="852"/>
      <c r="AB145" s="852"/>
      <c r="AC145" s="853"/>
      <c r="AD145" s="365"/>
      <c r="AE145" s="317"/>
      <c r="AF145" s="317"/>
      <c r="AG145" s="347"/>
      <c r="AH145" s="374"/>
      <c r="AI145" s="851"/>
      <c r="AJ145" s="852"/>
      <c r="AK145" s="852"/>
      <c r="AL145" s="853"/>
      <c r="AM145" s="851"/>
      <c r="AN145" s="852"/>
      <c r="AO145" s="852"/>
      <c r="AP145" s="853"/>
      <c r="AQ145" s="854">
        <f t="shared" si="11"/>
        <v>0</v>
      </c>
      <c r="AR145" s="852"/>
      <c r="AS145" s="852"/>
      <c r="AT145" s="853"/>
      <c r="AU145" s="365"/>
      <c r="AV145" s="317"/>
      <c r="AW145" s="317"/>
      <c r="AX145" s="347"/>
      <c r="AY145" s="374"/>
      <c r="AZ145" s="328"/>
      <c r="BA145" s="221"/>
      <c r="BB145" s="221"/>
      <c r="BC145" s="221"/>
      <c r="BD145" s="221"/>
      <c r="BE145" s="221"/>
      <c r="BF145" s="221"/>
      <c r="BG145" s="221"/>
      <c r="BH145" s="221"/>
      <c r="BI145" s="221"/>
      <c r="BJ145" s="221"/>
      <c r="BK145" s="221"/>
      <c r="BL145" s="221"/>
      <c r="BM145" s="221"/>
      <c r="BN145" s="221"/>
      <c r="BO145" s="257"/>
      <c r="BP145" s="374"/>
      <c r="BQ145" s="851"/>
      <c r="BR145" s="852"/>
      <c r="BS145" s="852"/>
      <c r="BT145" s="853"/>
      <c r="BU145" s="851"/>
      <c r="BV145" s="852"/>
      <c r="BW145" s="852"/>
      <c r="BX145" s="853"/>
      <c r="BY145" s="854" t="e">
        <f t="shared" si="12"/>
        <v>#DIV/0!</v>
      </c>
      <c r="BZ145" s="852"/>
      <c r="CA145" s="852"/>
      <c r="CB145" s="852"/>
      <c r="CC145" s="368"/>
      <c r="CD145" s="316"/>
      <c r="CE145" s="316"/>
      <c r="CF145" s="369"/>
      <c r="CG145" s="374"/>
      <c r="CH145" s="851"/>
      <c r="CI145" s="852"/>
      <c r="CJ145" s="852"/>
      <c r="CK145" s="853"/>
      <c r="CL145" s="851"/>
      <c r="CM145" s="852"/>
      <c r="CN145" s="852"/>
      <c r="CO145" s="853"/>
      <c r="CP145" s="854" t="e">
        <f t="shared" si="13"/>
        <v>#DIV/0!</v>
      </c>
      <c r="CQ145" s="852"/>
      <c r="CR145" s="852"/>
      <c r="CS145" s="852"/>
      <c r="CT145" s="368"/>
      <c r="CU145" s="316"/>
      <c r="CV145" s="316"/>
      <c r="CW145" s="369"/>
      <c r="CX145" s="374"/>
      <c r="CY145" s="328"/>
      <c r="CZ145" s="221"/>
      <c r="DA145" s="221"/>
      <c r="DB145" s="221"/>
      <c r="DC145" s="221"/>
      <c r="DD145" s="221"/>
      <c r="DE145" s="221"/>
      <c r="DF145" s="221"/>
      <c r="DG145" s="221"/>
      <c r="DH145" s="221"/>
      <c r="DI145" s="221"/>
      <c r="DJ145" s="221"/>
      <c r="DK145" s="221"/>
      <c r="DL145" s="221"/>
      <c r="DM145" s="221"/>
      <c r="DN145" s="257"/>
      <c r="DO145" s="374"/>
      <c r="DP145" s="851"/>
      <c r="DQ145" s="852"/>
      <c r="DR145" s="852"/>
      <c r="DS145" s="853"/>
      <c r="DT145" s="851"/>
      <c r="DU145" s="852"/>
      <c r="DV145" s="852"/>
      <c r="DW145" s="853"/>
      <c r="DX145" s="854" t="e">
        <f t="shared" si="14"/>
        <v>#DIV/0!</v>
      </c>
      <c r="DY145" s="852"/>
      <c r="DZ145" s="852"/>
      <c r="EA145" s="852"/>
      <c r="EB145" s="368"/>
      <c r="EC145" s="316"/>
      <c r="ED145" s="316"/>
      <c r="EE145" s="369"/>
      <c r="EF145" s="374"/>
      <c r="EG145" s="851"/>
      <c r="EH145" s="852"/>
      <c r="EI145" s="852"/>
      <c r="EJ145" s="853"/>
      <c r="EK145" s="851"/>
      <c r="EL145" s="852"/>
      <c r="EM145" s="852"/>
      <c r="EN145" s="853"/>
      <c r="EO145" s="854" t="e">
        <f t="shared" si="15"/>
        <v>#DIV/0!</v>
      </c>
      <c r="EP145" s="852"/>
      <c r="EQ145" s="852"/>
      <c r="ER145" s="852"/>
      <c r="ES145" s="368"/>
      <c r="ET145" s="316"/>
      <c r="EU145" s="316"/>
      <c r="EV145" s="369"/>
      <c r="EW145" s="374"/>
    </row>
    <row r="146" spans="1:153" s="124" customFormat="1" ht="12.75" customHeight="1" thickBot="1" x14ac:dyDescent="0.25">
      <c r="A146" s="328"/>
      <c r="B146" s="221"/>
      <c r="C146" s="221"/>
      <c r="D146" s="221"/>
      <c r="E146" s="221"/>
      <c r="F146" s="221"/>
      <c r="G146" s="221"/>
      <c r="H146" s="221"/>
      <c r="I146" s="221"/>
      <c r="J146" s="221"/>
      <c r="K146" s="221"/>
      <c r="L146" s="221"/>
      <c r="M146" s="221"/>
      <c r="N146" s="221"/>
      <c r="O146" s="221"/>
      <c r="P146" s="257"/>
      <c r="Q146" s="374"/>
      <c r="R146" s="851"/>
      <c r="S146" s="852"/>
      <c r="T146" s="852"/>
      <c r="U146" s="853"/>
      <c r="V146" s="851"/>
      <c r="W146" s="852"/>
      <c r="X146" s="852"/>
      <c r="Y146" s="853"/>
      <c r="Z146" s="854">
        <f t="shared" si="0"/>
        <v>0</v>
      </c>
      <c r="AA146" s="852"/>
      <c r="AB146" s="852"/>
      <c r="AC146" s="853"/>
      <c r="AD146" s="365"/>
      <c r="AE146" s="317"/>
      <c r="AF146" s="317"/>
      <c r="AG146" s="347"/>
      <c r="AH146" s="374"/>
      <c r="AI146" s="851"/>
      <c r="AJ146" s="852"/>
      <c r="AK146" s="852"/>
      <c r="AL146" s="853"/>
      <c r="AM146" s="851"/>
      <c r="AN146" s="852"/>
      <c r="AO146" s="852"/>
      <c r="AP146" s="853"/>
      <c r="AQ146" s="854">
        <f t="shared" si="11"/>
        <v>0</v>
      </c>
      <c r="AR146" s="852"/>
      <c r="AS146" s="852"/>
      <c r="AT146" s="853"/>
      <c r="AU146" s="365"/>
      <c r="AV146" s="317"/>
      <c r="AW146" s="317"/>
      <c r="AX146" s="347"/>
      <c r="AY146" s="374"/>
      <c r="AZ146" s="328"/>
      <c r="BA146" s="221"/>
      <c r="BB146" s="221"/>
      <c r="BC146" s="221"/>
      <c r="BD146" s="221"/>
      <c r="BE146" s="221"/>
      <c r="BF146" s="221"/>
      <c r="BG146" s="221"/>
      <c r="BH146" s="221"/>
      <c r="BI146" s="221"/>
      <c r="BJ146" s="221"/>
      <c r="BK146" s="221"/>
      <c r="BL146" s="221"/>
      <c r="BM146" s="221"/>
      <c r="BN146" s="221"/>
      <c r="BO146" s="257"/>
      <c r="BP146" s="374"/>
      <c r="BQ146" s="851"/>
      <c r="BR146" s="852"/>
      <c r="BS146" s="852"/>
      <c r="BT146" s="853"/>
      <c r="BU146" s="851"/>
      <c r="BV146" s="852"/>
      <c r="BW146" s="852"/>
      <c r="BX146" s="853"/>
      <c r="BY146" s="854" t="e">
        <f t="shared" si="12"/>
        <v>#DIV/0!</v>
      </c>
      <c r="BZ146" s="852"/>
      <c r="CA146" s="852"/>
      <c r="CB146" s="852"/>
      <c r="CC146" s="368"/>
      <c r="CD146" s="316"/>
      <c r="CE146" s="316"/>
      <c r="CF146" s="369"/>
      <c r="CG146" s="374"/>
      <c r="CH146" s="851"/>
      <c r="CI146" s="852"/>
      <c r="CJ146" s="852"/>
      <c r="CK146" s="853"/>
      <c r="CL146" s="851"/>
      <c r="CM146" s="852"/>
      <c r="CN146" s="852"/>
      <c r="CO146" s="853"/>
      <c r="CP146" s="854" t="e">
        <f t="shared" si="13"/>
        <v>#DIV/0!</v>
      </c>
      <c r="CQ146" s="852"/>
      <c r="CR146" s="852"/>
      <c r="CS146" s="852"/>
      <c r="CT146" s="368"/>
      <c r="CU146" s="316"/>
      <c r="CV146" s="316"/>
      <c r="CW146" s="369"/>
      <c r="CX146" s="374"/>
      <c r="CY146" s="328"/>
      <c r="CZ146" s="221"/>
      <c r="DA146" s="221"/>
      <c r="DB146" s="221"/>
      <c r="DC146" s="221"/>
      <c r="DD146" s="221"/>
      <c r="DE146" s="221"/>
      <c r="DF146" s="221"/>
      <c r="DG146" s="221"/>
      <c r="DH146" s="221"/>
      <c r="DI146" s="221"/>
      <c r="DJ146" s="221"/>
      <c r="DK146" s="221"/>
      <c r="DL146" s="221"/>
      <c r="DM146" s="221"/>
      <c r="DN146" s="257"/>
      <c r="DO146" s="374"/>
      <c r="DP146" s="851"/>
      <c r="DQ146" s="852"/>
      <c r="DR146" s="852"/>
      <c r="DS146" s="853"/>
      <c r="DT146" s="851"/>
      <c r="DU146" s="852"/>
      <c r="DV146" s="852"/>
      <c r="DW146" s="853"/>
      <c r="DX146" s="854" t="e">
        <f t="shared" si="14"/>
        <v>#DIV/0!</v>
      </c>
      <c r="DY146" s="852"/>
      <c r="DZ146" s="852"/>
      <c r="EA146" s="852"/>
      <c r="EB146" s="368"/>
      <c r="EC146" s="316"/>
      <c r="ED146" s="316"/>
      <c r="EE146" s="369"/>
      <c r="EF146" s="374"/>
      <c r="EG146" s="851"/>
      <c r="EH146" s="852"/>
      <c r="EI146" s="852"/>
      <c r="EJ146" s="853"/>
      <c r="EK146" s="851"/>
      <c r="EL146" s="852"/>
      <c r="EM146" s="852"/>
      <c r="EN146" s="853"/>
      <c r="EO146" s="854" t="e">
        <f t="shared" si="15"/>
        <v>#DIV/0!</v>
      </c>
      <c r="EP146" s="852"/>
      <c r="EQ146" s="852"/>
      <c r="ER146" s="852"/>
      <c r="ES146" s="368"/>
      <c r="ET146" s="316"/>
      <c r="EU146" s="316"/>
      <c r="EV146" s="369"/>
      <c r="EW146" s="374"/>
    </row>
    <row r="147" spans="1:153" s="124" customFormat="1" ht="12.75" customHeight="1" thickBot="1" x14ac:dyDescent="0.25">
      <c r="A147" s="328"/>
      <c r="B147" s="221"/>
      <c r="C147" s="221"/>
      <c r="D147" s="221"/>
      <c r="E147" s="221"/>
      <c r="F147" s="221"/>
      <c r="G147" s="221"/>
      <c r="H147" s="221"/>
      <c r="I147" s="221"/>
      <c r="J147" s="221"/>
      <c r="K147" s="221"/>
      <c r="L147" s="221"/>
      <c r="M147" s="221"/>
      <c r="N147" s="221"/>
      <c r="O147" s="221"/>
      <c r="P147" s="257"/>
      <c r="Q147" s="374"/>
      <c r="R147" s="851"/>
      <c r="S147" s="852"/>
      <c r="T147" s="852"/>
      <c r="U147" s="853"/>
      <c r="V147" s="851"/>
      <c r="W147" s="852"/>
      <c r="X147" s="852"/>
      <c r="Y147" s="853"/>
      <c r="Z147" s="854">
        <f t="shared" si="0"/>
        <v>0</v>
      </c>
      <c r="AA147" s="852"/>
      <c r="AB147" s="852"/>
      <c r="AC147" s="853"/>
      <c r="AD147" s="365"/>
      <c r="AE147" s="317"/>
      <c r="AF147" s="317"/>
      <c r="AG147" s="347"/>
      <c r="AH147" s="374"/>
      <c r="AI147" s="851"/>
      <c r="AJ147" s="852"/>
      <c r="AK147" s="852"/>
      <c r="AL147" s="853"/>
      <c r="AM147" s="851"/>
      <c r="AN147" s="852"/>
      <c r="AO147" s="852"/>
      <c r="AP147" s="853"/>
      <c r="AQ147" s="854">
        <f t="shared" si="11"/>
        <v>0</v>
      </c>
      <c r="AR147" s="852"/>
      <c r="AS147" s="852"/>
      <c r="AT147" s="853"/>
      <c r="AU147" s="365"/>
      <c r="AV147" s="317"/>
      <c r="AW147" s="317"/>
      <c r="AX147" s="347"/>
      <c r="AY147" s="374"/>
      <c r="AZ147" s="328"/>
      <c r="BA147" s="221"/>
      <c r="BB147" s="221"/>
      <c r="BC147" s="221"/>
      <c r="BD147" s="221"/>
      <c r="BE147" s="221"/>
      <c r="BF147" s="221"/>
      <c r="BG147" s="221"/>
      <c r="BH147" s="221"/>
      <c r="BI147" s="221"/>
      <c r="BJ147" s="221"/>
      <c r="BK147" s="221"/>
      <c r="BL147" s="221"/>
      <c r="BM147" s="221"/>
      <c r="BN147" s="221"/>
      <c r="BO147" s="257"/>
      <c r="BP147" s="374"/>
      <c r="BQ147" s="851"/>
      <c r="BR147" s="852"/>
      <c r="BS147" s="852"/>
      <c r="BT147" s="853"/>
      <c r="BU147" s="851"/>
      <c r="BV147" s="852"/>
      <c r="BW147" s="852"/>
      <c r="BX147" s="853"/>
      <c r="BY147" s="854" t="e">
        <f t="shared" si="12"/>
        <v>#DIV/0!</v>
      </c>
      <c r="BZ147" s="852"/>
      <c r="CA147" s="852"/>
      <c r="CB147" s="852"/>
      <c r="CC147" s="368"/>
      <c r="CD147" s="316"/>
      <c r="CE147" s="316"/>
      <c r="CF147" s="369"/>
      <c r="CG147" s="374"/>
      <c r="CH147" s="851"/>
      <c r="CI147" s="852"/>
      <c r="CJ147" s="852"/>
      <c r="CK147" s="853"/>
      <c r="CL147" s="851"/>
      <c r="CM147" s="852"/>
      <c r="CN147" s="852"/>
      <c r="CO147" s="853"/>
      <c r="CP147" s="854" t="e">
        <f t="shared" si="13"/>
        <v>#DIV/0!</v>
      </c>
      <c r="CQ147" s="852"/>
      <c r="CR147" s="852"/>
      <c r="CS147" s="852"/>
      <c r="CT147" s="368"/>
      <c r="CU147" s="316"/>
      <c r="CV147" s="316"/>
      <c r="CW147" s="369"/>
      <c r="CX147" s="374"/>
      <c r="CY147" s="328"/>
      <c r="CZ147" s="221"/>
      <c r="DA147" s="221"/>
      <c r="DB147" s="221"/>
      <c r="DC147" s="221"/>
      <c r="DD147" s="221"/>
      <c r="DE147" s="221"/>
      <c r="DF147" s="221"/>
      <c r="DG147" s="221"/>
      <c r="DH147" s="221"/>
      <c r="DI147" s="221"/>
      <c r="DJ147" s="221"/>
      <c r="DK147" s="221"/>
      <c r="DL147" s="221"/>
      <c r="DM147" s="221"/>
      <c r="DN147" s="257"/>
      <c r="DO147" s="374"/>
      <c r="DP147" s="851"/>
      <c r="DQ147" s="852"/>
      <c r="DR147" s="852"/>
      <c r="DS147" s="853"/>
      <c r="DT147" s="851"/>
      <c r="DU147" s="852"/>
      <c r="DV147" s="852"/>
      <c r="DW147" s="853"/>
      <c r="DX147" s="854" t="e">
        <f t="shared" si="14"/>
        <v>#DIV/0!</v>
      </c>
      <c r="DY147" s="852"/>
      <c r="DZ147" s="852"/>
      <c r="EA147" s="852"/>
      <c r="EB147" s="368"/>
      <c r="EC147" s="316"/>
      <c r="ED147" s="316"/>
      <c r="EE147" s="369"/>
      <c r="EF147" s="374"/>
      <c r="EG147" s="851"/>
      <c r="EH147" s="852"/>
      <c r="EI147" s="852"/>
      <c r="EJ147" s="853"/>
      <c r="EK147" s="851"/>
      <c r="EL147" s="852"/>
      <c r="EM147" s="852"/>
      <c r="EN147" s="853"/>
      <c r="EO147" s="854" t="e">
        <f t="shared" si="15"/>
        <v>#DIV/0!</v>
      </c>
      <c r="EP147" s="852"/>
      <c r="EQ147" s="852"/>
      <c r="ER147" s="852"/>
      <c r="ES147" s="368"/>
      <c r="ET147" s="316"/>
      <c r="EU147" s="316"/>
      <c r="EV147" s="369"/>
      <c r="EW147" s="374"/>
    </row>
    <row r="148" spans="1:153" s="124" customFormat="1" ht="12.75" customHeight="1" thickBot="1" x14ac:dyDescent="0.25">
      <c r="A148" s="328"/>
      <c r="B148" s="221"/>
      <c r="C148" s="221"/>
      <c r="D148" s="221"/>
      <c r="E148" s="221"/>
      <c r="F148" s="221"/>
      <c r="G148" s="221"/>
      <c r="H148" s="221"/>
      <c r="I148" s="221"/>
      <c r="J148" s="221"/>
      <c r="K148" s="221"/>
      <c r="L148" s="221"/>
      <c r="M148" s="221"/>
      <c r="N148" s="221"/>
      <c r="O148" s="221"/>
      <c r="P148" s="257"/>
      <c r="Q148" s="374"/>
      <c r="R148" s="851"/>
      <c r="S148" s="852"/>
      <c r="T148" s="852"/>
      <c r="U148" s="853"/>
      <c r="V148" s="851"/>
      <c r="W148" s="852"/>
      <c r="X148" s="852"/>
      <c r="Y148" s="853"/>
      <c r="Z148" s="854">
        <f t="shared" si="0"/>
        <v>0</v>
      </c>
      <c r="AA148" s="852"/>
      <c r="AB148" s="852"/>
      <c r="AC148" s="853"/>
      <c r="AD148" s="365"/>
      <c r="AE148" s="317"/>
      <c r="AF148" s="317"/>
      <c r="AG148" s="347"/>
      <c r="AH148" s="374"/>
      <c r="AI148" s="851"/>
      <c r="AJ148" s="852"/>
      <c r="AK148" s="852"/>
      <c r="AL148" s="853"/>
      <c r="AM148" s="851"/>
      <c r="AN148" s="852"/>
      <c r="AO148" s="852"/>
      <c r="AP148" s="853"/>
      <c r="AQ148" s="854">
        <f t="shared" si="11"/>
        <v>0</v>
      </c>
      <c r="AR148" s="852"/>
      <c r="AS148" s="852"/>
      <c r="AT148" s="853"/>
      <c r="AU148" s="365"/>
      <c r="AV148" s="317"/>
      <c r="AW148" s="317"/>
      <c r="AX148" s="347"/>
      <c r="AY148" s="374"/>
      <c r="AZ148" s="328"/>
      <c r="BA148" s="221"/>
      <c r="BB148" s="221"/>
      <c r="BC148" s="221"/>
      <c r="BD148" s="221"/>
      <c r="BE148" s="221"/>
      <c r="BF148" s="221"/>
      <c r="BG148" s="221"/>
      <c r="BH148" s="221"/>
      <c r="BI148" s="221"/>
      <c r="BJ148" s="221"/>
      <c r="BK148" s="221"/>
      <c r="BL148" s="221"/>
      <c r="BM148" s="221"/>
      <c r="BN148" s="221"/>
      <c r="BO148" s="257"/>
      <c r="BP148" s="374"/>
      <c r="BQ148" s="851"/>
      <c r="BR148" s="852"/>
      <c r="BS148" s="852"/>
      <c r="BT148" s="853"/>
      <c r="BU148" s="851"/>
      <c r="BV148" s="852"/>
      <c r="BW148" s="852"/>
      <c r="BX148" s="853"/>
      <c r="BY148" s="854" t="e">
        <f t="shared" si="12"/>
        <v>#DIV/0!</v>
      </c>
      <c r="BZ148" s="852"/>
      <c r="CA148" s="852"/>
      <c r="CB148" s="852"/>
      <c r="CC148" s="368"/>
      <c r="CD148" s="316"/>
      <c r="CE148" s="316"/>
      <c r="CF148" s="369"/>
      <c r="CG148" s="374"/>
      <c r="CH148" s="851"/>
      <c r="CI148" s="852"/>
      <c r="CJ148" s="852"/>
      <c r="CK148" s="853"/>
      <c r="CL148" s="851"/>
      <c r="CM148" s="852"/>
      <c r="CN148" s="852"/>
      <c r="CO148" s="853"/>
      <c r="CP148" s="854" t="e">
        <f t="shared" si="13"/>
        <v>#DIV/0!</v>
      </c>
      <c r="CQ148" s="852"/>
      <c r="CR148" s="852"/>
      <c r="CS148" s="852"/>
      <c r="CT148" s="368"/>
      <c r="CU148" s="316"/>
      <c r="CV148" s="316"/>
      <c r="CW148" s="369"/>
      <c r="CX148" s="374"/>
      <c r="CY148" s="328"/>
      <c r="CZ148" s="221"/>
      <c r="DA148" s="221"/>
      <c r="DB148" s="221"/>
      <c r="DC148" s="221"/>
      <c r="DD148" s="221"/>
      <c r="DE148" s="221"/>
      <c r="DF148" s="221"/>
      <c r="DG148" s="221"/>
      <c r="DH148" s="221"/>
      <c r="DI148" s="221"/>
      <c r="DJ148" s="221"/>
      <c r="DK148" s="221"/>
      <c r="DL148" s="221"/>
      <c r="DM148" s="221"/>
      <c r="DN148" s="257"/>
      <c r="DO148" s="374"/>
      <c r="DP148" s="851"/>
      <c r="DQ148" s="852"/>
      <c r="DR148" s="852"/>
      <c r="DS148" s="853"/>
      <c r="DT148" s="851"/>
      <c r="DU148" s="852"/>
      <c r="DV148" s="852"/>
      <c r="DW148" s="853"/>
      <c r="DX148" s="854" t="e">
        <f t="shared" si="14"/>
        <v>#DIV/0!</v>
      </c>
      <c r="DY148" s="852"/>
      <c r="DZ148" s="852"/>
      <c r="EA148" s="852"/>
      <c r="EB148" s="368"/>
      <c r="EC148" s="316"/>
      <c r="ED148" s="316"/>
      <c r="EE148" s="369"/>
      <c r="EF148" s="374"/>
      <c r="EG148" s="851"/>
      <c r="EH148" s="852"/>
      <c r="EI148" s="852"/>
      <c r="EJ148" s="853"/>
      <c r="EK148" s="851"/>
      <c r="EL148" s="852"/>
      <c r="EM148" s="852"/>
      <c r="EN148" s="853"/>
      <c r="EO148" s="854" t="e">
        <f t="shared" si="15"/>
        <v>#DIV/0!</v>
      </c>
      <c r="EP148" s="852"/>
      <c r="EQ148" s="852"/>
      <c r="ER148" s="852"/>
      <c r="ES148" s="368"/>
      <c r="ET148" s="316"/>
      <c r="EU148" s="316"/>
      <c r="EV148" s="369"/>
      <c r="EW148" s="374"/>
    </row>
    <row r="149" spans="1:153" s="124" customFormat="1" ht="12.75" customHeight="1" thickBot="1" x14ac:dyDescent="0.25">
      <c r="A149" s="328"/>
      <c r="B149" s="221"/>
      <c r="C149" s="221"/>
      <c r="D149" s="221"/>
      <c r="E149" s="221"/>
      <c r="F149" s="221"/>
      <c r="G149" s="221"/>
      <c r="H149" s="221"/>
      <c r="I149" s="221"/>
      <c r="J149" s="221"/>
      <c r="K149" s="221"/>
      <c r="L149" s="221"/>
      <c r="M149" s="221"/>
      <c r="N149" s="221"/>
      <c r="O149" s="221"/>
      <c r="P149" s="257"/>
      <c r="Q149" s="374"/>
      <c r="R149" s="851"/>
      <c r="S149" s="852"/>
      <c r="T149" s="852"/>
      <c r="U149" s="853"/>
      <c r="V149" s="851"/>
      <c r="W149" s="852"/>
      <c r="X149" s="852"/>
      <c r="Y149" s="853"/>
      <c r="Z149" s="854">
        <f t="shared" si="0"/>
        <v>0</v>
      </c>
      <c r="AA149" s="852"/>
      <c r="AB149" s="852"/>
      <c r="AC149" s="853"/>
      <c r="AD149" s="365"/>
      <c r="AE149" s="317"/>
      <c r="AF149" s="317"/>
      <c r="AG149" s="347"/>
      <c r="AH149" s="374"/>
      <c r="AI149" s="851"/>
      <c r="AJ149" s="852"/>
      <c r="AK149" s="852"/>
      <c r="AL149" s="853"/>
      <c r="AM149" s="851"/>
      <c r="AN149" s="852"/>
      <c r="AO149" s="852"/>
      <c r="AP149" s="853"/>
      <c r="AQ149" s="854">
        <f t="shared" si="11"/>
        <v>0</v>
      </c>
      <c r="AR149" s="852"/>
      <c r="AS149" s="852"/>
      <c r="AT149" s="853"/>
      <c r="AU149" s="365"/>
      <c r="AV149" s="317"/>
      <c r="AW149" s="317"/>
      <c r="AX149" s="347"/>
      <c r="AY149" s="374"/>
      <c r="AZ149" s="328"/>
      <c r="BA149" s="221"/>
      <c r="BB149" s="221"/>
      <c r="BC149" s="221"/>
      <c r="BD149" s="221"/>
      <c r="BE149" s="221"/>
      <c r="BF149" s="221"/>
      <c r="BG149" s="221"/>
      <c r="BH149" s="221"/>
      <c r="BI149" s="221"/>
      <c r="BJ149" s="221"/>
      <c r="BK149" s="221"/>
      <c r="BL149" s="221"/>
      <c r="BM149" s="221">
        <v>4</v>
      </c>
      <c r="BN149" s="221"/>
      <c r="BO149" s="257"/>
      <c r="BP149" s="374"/>
      <c r="BQ149" s="851"/>
      <c r="BR149" s="852"/>
      <c r="BS149" s="852"/>
      <c r="BT149" s="853"/>
      <c r="BU149" s="851"/>
      <c r="BV149" s="852"/>
      <c r="BW149" s="852"/>
      <c r="BX149" s="853"/>
      <c r="BY149" s="854" t="e">
        <f t="shared" si="12"/>
        <v>#DIV/0!</v>
      </c>
      <c r="BZ149" s="852"/>
      <c r="CA149" s="852"/>
      <c r="CB149" s="852"/>
      <c r="CC149" s="368"/>
      <c r="CD149" s="316"/>
      <c r="CE149" s="316"/>
      <c r="CF149" s="369"/>
      <c r="CG149" s="374"/>
      <c r="CH149" s="851"/>
      <c r="CI149" s="852"/>
      <c r="CJ149" s="852"/>
      <c r="CK149" s="853"/>
      <c r="CL149" s="851"/>
      <c r="CM149" s="852"/>
      <c r="CN149" s="852"/>
      <c r="CO149" s="853"/>
      <c r="CP149" s="854" t="e">
        <f t="shared" si="13"/>
        <v>#DIV/0!</v>
      </c>
      <c r="CQ149" s="852"/>
      <c r="CR149" s="852"/>
      <c r="CS149" s="852"/>
      <c r="CT149" s="368"/>
      <c r="CU149" s="316"/>
      <c r="CV149" s="316"/>
      <c r="CW149" s="369"/>
      <c r="CX149" s="374"/>
      <c r="CY149" s="328"/>
      <c r="CZ149" s="221"/>
      <c r="DA149" s="221"/>
      <c r="DB149" s="221"/>
      <c r="DC149" s="221"/>
      <c r="DD149" s="221"/>
      <c r="DE149" s="221"/>
      <c r="DF149" s="221"/>
      <c r="DG149" s="221"/>
      <c r="DH149" s="221"/>
      <c r="DI149" s="221"/>
      <c r="DJ149" s="221"/>
      <c r="DK149" s="221"/>
      <c r="DL149" s="221"/>
      <c r="DM149" s="221"/>
      <c r="DN149" s="257"/>
      <c r="DO149" s="374"/>
      <c r="DP149" s="851"/>
      <c r="DQ149" s="852"/>
      <c r="DR149" s="852"/>
      <c r="DS149" s="853"/>
      <c r="DT149" s="851"/>
      <c r="DU149" s="852"/>
      <c r="DV149" s="852"/>
      <c r="DW149" s="853"/>
      <c r="DX149" s="854" t="e">
        <f t="shared" si="14"/>
        <v>#DIV/0!</v>
      </c>
      <c r="DY149" s="852"/>
      <c r="DZ149" s="852"/>
      <c r="EA149" s="852"/>
      <c r="EB149" s="368"/>
      <c r="EC149" s="316"/>
      <c r="ED149" s="316"/>
      <c r="EE149" s="369"/>
      <c r="EF149" s="374"/>
      <c r="EG149" s="851"/>
      <c r="EH149" s="852"/>
      <c r="EI149" s="852"/>
      <c r="EJ149" s="853"/>
      <c r="EK149" s="851"/>
      <c r="EL149" s="852"/>
      <c r="EM149" s="852"/>
      <c r="EN149" s="853"/>
      <c r="EO149" s="854" t="e">
        <f t="shared" si="15"/>
        <v>#DIV/0!</v>
      </c>
      <c r="EP149" s="852"/>
      <c r="EQ149" s="852"/>
      <c r="ER149" s="852"/>
      <c r="ES149" s="368"/>
      <c r="ET149" s="316"/>
      <c r="EU149" s="316"/>
      <c r="EV149" s="369"/>
      <c r="EW149" s="374"/>
    </row>
    <row r="150" spans="1:153" s="124" customFormat="1" ht="12.75" customHeight="1" thickBot="1" x14ac:dyDescent="0.25">
      <c r="A150" s="328"/>
      <c r="B150" s="221"/>
      <c r="C150" s="221"/>
      <c r="D150" s="221"/>
      <c r="E150" s="221"/>
      <c r="F150" s="221"/>
      <c r="G150" s="221"/>
      <c r="H150" s="221"/>
      <c r="I150" s="221"/>
      <c r="J150" s="221"/>
      <c r="K150" s="221"/>
      <c r="L150" s="221"/>
      <c r="M150" s="221"/>
      <c r="N150" s="221"/>
      <c r="O150" s="221"/>
      <c r="P150" s="257"/>
      <c r="Q150" s="374"/>
      <c r="R150" s="851"/>
      <c r="S150" s="852"/>
      <c r="T150" s="852"/>
      <c r="U150" s="853"/>
      <c r="V150" s="851"/>
      <c r="W150" s="852"/>
      <c r="X150" s="852"/>
      <c r="Y150" s="853"/>
      <c r="Z150" s="854">
        <f t="shared" si="0"/>
        <v>0</v>
      </c>
      <c r="AA150" s="852"/>
      <c r="AB150" s="852"/>
      <c r="AC150" s="853"/>
      <c r="AD150" s="365"/>
      <c r="AE150" s="317"/>
      <c r="AF150" s="317"/>
      <c r="AG150" s="347"/>
      <c r="AH150" s="374"/>
      <c r="AI150" s="851"/>
      <c r="AJ150" s="852"/>
      <c r="AK150" s="852"/>
      <c r="AL150" s="853"/>
      <c r="AM150" s="851"/>
      <c r="AN150" s="852"/>
      <c r="AO150" s="852"/>
      <c r="AP150" s="853"/>
      <c r="AQ150" s="854">
        <f t="shared" si="11"/>
        <v>0</v>
      </c>
      <c r="AR150" s="852"/>
      <c r="AS150" s="852"/>
      <c r="AT150" s="853"/>
      <c r="AU150" s="365"/>
      <c r="AV150" s="317"/>
      <c r="AW150" s="317"/>
      <c r="AX150" s="347"/>
      <c r="AY150" s="374"/>
      <c r="AZ150" s="328"/>
      <c r="BA150" s="221"/>
      <c r="BB150" s="221"/>
      <c r="BC150" s="221"/>
      <c r="BD150" s="221"/>
      <c r="BE150" s="221"/>
      <c r="BF150" s="221"/>
      <c r="BG150" s="221"/>
      <c r="BH150" s="221"/>
      <c r="BI150" s="221"/>
      <c r="BJ150" s="221"/>
      <c r="BK150" s="221"/>
      <c r="BL150" s="221"/>
      <c r="BM150" s="221"/>
      <c r="BN150" s="221"/>
      <c r="BO150" s="257"/>
      <c r="BP150" s="374"/>
      <c r="BQ150" s="851"/>
      <c r="BR150" s="852"/>
      <c r="BS150" s="852"/>
      <c r="BT150" s="853"/>
      <c r="BU150" s="851"/>
      <c r="BV150" s="852"/>
      <c r="BW150" s="852"/>
      <c r="BX150" s="853"/>
      <c r="BY150" s="854" t="e">
        <f t="shared" si="12"/>
        <v>#DIV/0!</v>
      </c>
      <c r="BZ150" s="852"/>
      <c r="CA150" s="852"/>
      <c r="CB150" s="852"/>
      <c r="CC150" s="368"/>
      <c r="CD150" s="316"/>
      <c r="CE150" s="316"/>
      <c r="CF150" s="369"/>
      <c r="CG150" s="374"/>
      <c r="CH150" s="851"/>
      <c r="CI150" s="852"/>
      <c r="CJ150" s="852"/>
      <c r="CK150" s="853"/>
      <c r="CL150" s="851"/>
      <c r="CM150" s="852"/>
      <c r="CN150" s="852"/>
      <c r="CO150" s="853"/>
      <c r="CP150" s="854" t="e">
        <f t="shared" si="13"/>
        <v>#DIV/0!</v>
      </c>
      <c r="CQ150" s="852"/>
      <c r="CR150" s="852"/>
      <c r="CS150" s="852"/>
      <c r="CT150" s="368"/>
      <c r="CU150" s="316"/>
      <c r="CV150" s="316"/>
      <c r="CW150" s="369"/>
      <c r="CX150" s="374"/>
      <c r="CY150" s="328"/>
      <c r="CZ150" s="221"/>
      <c r="DA150" s="221"/>
      <c r="DB150" s="221"/>
      <c r="DC150" s="221"/>
      <c r="DD150" s="221"/>
      <c r="DE150" s="221"/>
      <c r="DF150" s="221"/>
      <c r="DG150" s="221"/>
      <c r="DH150" s="221"/>
      <c r="DI150" s="221"/>
      <c r="DJ150" s="221"/>
      <c r="DK150" s="221"/>
      <c r="DL150" s="221"/>
      <c r="DM150" s="221"/>
      <c r="DN150" s="257"/>
      <c r="DO150" s="374"/>
      <c r="DP150" s="851"/>
      <c r="DQ150" s="852"/>
      <c r="DR150" s="852"/>
      <c r="DS150" s="853"/>
      <c r="DT150" s="851"/>
      <c r="DU150" s="852"/>
      <c r="DV150" s="852"/>
      <c r="DW150" s="853"/>
      <c r="DX150" s="854" t="e">
        <f t="shared" si="14"/>
        <v>#DIV/0!</v>
      </c>
      <c r="DY150" s="852"/>
      <c r="DZ150" s="852"/>
      <c r="EA150" s="852"/>
      <c r="EB150" s="368"/>
      <c r="EC150" s="316"/>
      <c r="ED150" s="316"/>
      <c r="EE150" s="369"/>
      <c r="EF150" s="374"/>
      <c r="EG150" s="851"/>
      <c r="EH150" s="852"/>
      <c r="EI150" s="852"/>
      <c r="EJ150" s="853"/>
      <c r="EK150" s="851"/>
      <c r="EL150" s="852"/>
      <c r="EM150" s="852"/>
      <c r="EN150" s="853"/>
      <c r="EO150" s="854" t="e">
        <f t="shared" si="15"/>
        <v>#DIV/0!</v>
      </c>
      <c r="EP150" s="852"/>
      <c r="EQ150" s="852"/>
      <c r="ER150" s="852"/>
      <c r="ES150" s="368"/>
      <c r="ET150" s="316"/>
      <c r="EU150" s="316"/>
      <c r="EV150" s="369"/>
      <c r="EW150" s="374"/>
    </row>
    <row r="151" spans="1:153" s="124" customFormat="1" ht="12.75" customHeight="1" thickBot="1" x14ac:dyDescent="0.25">
      <c r="A151" s="328"/>
      <c r="B151" s="221"/>
      <c r="C151" s="221"/>
      <c r="D151" s="221"/>
      <c r="E151" s="221"/>
      <c r="F151" s="221"/>
      <c r="G151" s="221"/>
      <c r="H151" s="221"/>
      <c r="I151" s="221"/>
      <c r="J151" s="221"/>
      <c r="K151" s="221"/>
      <c r="L151" s="221"/>
      <c r="M151" s="221"/>
      <c r="N151" s="221"/>
      <c r="O151" s="221"/>
      <c r="P151" s="257"/>
      <c r="Q151" s="374"/>
      <c r="R151" s="851"/>
      <c r="S151" s="852"/>
      <c r="T151" s="852"/>
      <c r="U151" s="853"/>
      <c r="V151" s="851"/>
      <c r="W151" s="852"/>
      <c r="X151" s="852"/>
      <c r="Y151" s="853"/>
      <c r="Z151" s="854">
        <f t="shared" si="0"/>
        <v>0</v>
      </c>
      <c r="AA151" s="852"/>
      <c r="AB151" s="852"/>
      <c r="AC151" s="853"/>
      <c r="AD151" s="365"/>
      <c r="AE151" s="317"/>
      <c r="AF151" s="317"/>
      <c r="AG151" s="347"/>
      <c r="AH151" s="374"/>
      <c r="AI151" s="851"/>
      <c r="AJ151" s="852"/>
      <c r="AK151" s="852"/>
      <c r="AL151" s="853"/>
      <c r="AM151" s="851"/>
      <c r="AN151" s="852"/>
      <c r="AO151" s="852"/>
      <c r="AP151" s="853"/>
      <c r="AQ151" s="854">
        <f t="shared" si="11"/>
        <v>0</v>
      </c>
      <c r="AR151" s="852"/>
      <c r="AS151" s="852"/>
      <c r="AT151" s="853"/>
      <c r="AU151" s="365"/>
      <c r="AV151" s="317"/>
      <c r="AW151" s="317"/>
      <c r="AX151" s="347"/>
      <c r="AY151" s="374"/>
      <c r="AZ151" s="328"/>
      <c r="BA151" s="221"/>
      <c r="BB151" s="221"/>
      <c r="BC151" s="221"/>
      <c r="BD151" s="221"/>
      <c r="BE151" s="221"/>
      <c r="BF151" s="221"/>
      <c r="BG151" s="221"/>
      <c r="BH151" s="221"/>
      <c r="BI151" s="221"/>
      <c r="BJ151" s="221"/>
      <c r="BK151" s="221"/>
      <c r="BL151" s="221"/>
      <c r="BM151" s="221"/>
      <c r="BN151" s="221"/>
      <c r="BO151" s="257"/>
      <c r="BP151" s="374"/>
      <c r="BQ151" s="851"/>
      <c r="BR151" s="852"/>
      <c r="BS151" s="852"/>
      <c r="BT151" s="853"/>
      <c r="BU151" s="851"/>
      <c r="BV151" s="852"/>
      <c r="BW151" s="852"/>
      <c r="BX151" s="853"/>
      <c r="BY151" s="854" t="e">
        <f t="shared" si="12"/>
        <v>#DIV/0!</v>
      </c>
      <c r="BZ151" s="852"/>
      <c r="CA151" s="852"/>
      <c r="CB151" s="852"/>
      <c r="CC151" s="368"/>
      <c r="CD151" s="316"/>
      <c r="CE151" s="316"/>
      <c r="CF151" s="369"/>
      <c r="CG151" s="374"/>
      <c r="CH151" s="851"/>
      <c r="CI151" s="852"/>
      <c r="CJ151" s="852"/>
      <c r="CK151" s="853"/>
      <c r="CL151" s="851"/>
      <c r="CM151" s="852"/>
      <c r="CN151" s="852"/>
      <c r="CO151" s="853"/>
      <c r="CP151" s="854" t="e">
        <f t="shared" si="13"/>
        <v>#DIV/0!</v>
      </c>
      <c r="CQ151" s="852"/>
      <c r="CR151" s="852"/>
      <c r="CS151" s="852"/>
      <c r="CT151" s="368"/>
      <c r="CU151" s="316"/>
      <c r="CV151" s="316"/>
      <c r="CW151" s="369"/>
      <c r="CX151" s="374"/>
      <c r="CY151" s="328"/>
      <c r="CZ151" s="221"/>
      <c r="DA151" s="221"/>
      <c r="DB151" s="221"/>
      <c r="DC151" s="221"/>
      <c r="DD151" s="221"/>
      <c r="DE151" s="221"/>
      <c r="DF151" s="221"/>
      <c r="DG151" s="221"/>
      <c r="DH151" s="221"/>
      <c r="DI151" s="221"/>
      <c r="DJ151" s="221"/>
      <c r="DK151" s="221"/>
      <c r="DL151" s="221"/>
      <c r="DM151" s="221"/>
      <c r="DN151" s="257"/>
      <c r="DO151" s="374"/>
      <c r="DP151" s="851"/>
      <c r="DQ151" s="852"/>
      <c r="DR151" s="852"/>
      <c r="DS151" s="853"/>
      <c r="DT151" s="851"/>
      <c r="DU151" s="852"/>
      <c r="DV151" s="852"/>
      <c r="DW151" s="853"/>
      <c r="DX151" s="854" t="e">
        <f t="shared" si="14"/>
        <v>#DIV/0!</v>
      </c>
      <c r="DY151" s="852"/>
      <c r="DZ151" s="852"/>
      <c r="EA151" s="852"/>
      <c r="EB151" s="368"/>
      <c r="EC151" s="316"/>
      <c r="ED151" s="316"/>
      <c r="EE151" s="369"/>
      <c r="EF151" s="374"/>
      <c r="EG151" s="851"/>
      <c r="EH151" s="852"/>
      <c r="EI151" s="852"/>
      <c r="EJ151" s="853"/>
      <c r="EK151" s="851"/>
      <c r="EL151" s="852"/>
      <c r="EM151" s="852"/>
      <c r="EN151" s="853"/>
      <c r="EO151" s="854" t="e">
        <f t="shared" si="15"/>
        <v>#DIV/0!</v>
      </c>
      <c r="EP151" s="852"/>
      <c r="EQ151" s="852"/>
      <c r="ER151" s="852"/>
      <c r="ES151" s="368"/>
      <c r="ET151" s="316"/>
      <c r="EU151" s="316"/>
      <c r="EV151" s="369"/>
      <c r="EW151" s="374"/>
    </row>
    <row r="152" spans="1:153" s="124" customFormat="1" ht="12.75" customHeight="1" thickBot="1" x14ac:dyDescent="0.25">
      <c r="A152" s="328"/>
      <c r="B152" s="221"/>
      <c r="C152" s="221"/>
      <c r="D152" s="221"/>
      <c r="E152" s="221"/>
      <c r="F152" s="221"/>
      <c r="G152" s="221"/>
      <c r="H152" s="221"/>
      <c r="I152" s="221"/>
      <c r="J152" s="221"/>
      <c r="K152" s="221"/>
      <c r="L152" s="221"/>
      <c r="M152" s="221"/>
      <c r="N152" s="221"/>
      <c r="O152" s="221"/>
      <c r="P152" s="257"/>
      <c r="Q152" s="374"/>
      <c r="R152" s="851"/>
      <c r="S152" s="852"/>
      <c r="T152" s="852"/>
      <c r="U152" s="853"/>
      <c r="V152" s="851"/>
      <c r="W152" s="852"/>
      <c r="X152" s="852"/>
      <c r="Y152" s="853"/>
      <c r="Z152" s="854">
        <f t="shared" si="0"/>
        <v>0</v>
      </c>
      <c r="AA152" s="852"/>
      <c r="AB152" s="852"/>
      <c r="AC152" s="853"/>
      <c r="AD152" s="365"/>
      <c r="AE152" s="317"/>
      <c r="AF152" s="317"/>
      <c r="AG152" s="347"/>
      <c r="AH152" s="374"/>
      <c r="AI152" s="851"/>
      <c r="AJ152" s="852"/>
      <c r="AK152" s="852"/>
      <c r="AL152" s="853"/>
      <c r="AM152" s="851"/>
      <c r="AN152" s="852"/>
      <c r="AO152" s="852"/>
      <c r="AP152" s="853"/>
      <c r="AQ152" s="854">
        <f t="shared" si="11"/>
        <v>0</v>
      </c>
      <c r="AR152" s="852"/>
      <c r="AS152" s="852"/>
      <c r="AT152" s="853"/>
      <c r="AU152" s="365"/>
      <c r="AV152" s="317"/>
      <c r="AW152" s="317"/>
      <c r="AX152" s="347"/>
      <c r="AY152" s="374"/>
      <c r="AZ152" s="328"/>
      <c r="BA152" s="221"/>
      <c r="BB152" s="221"/>
      <c r="BC152" s="221"/>
      <c r="BD152" s="221"/>
      <c r="BE152" s="221"/>
      <c r="BF152" s="221"/>
      <c r="BG152" s="221"/>
      <c r="BH152" s="221"/>
      <c r="BI152" s="221"/>
      <c r="BJ152" s="221"/>
      <c r="BK152" s="221"/>
      <c r="BL152" s="221"/>
      <c r="BM152" s="221"/>
      <c r="BN152" s="221"/>
      <c r="BO152" s="257"/>
      <c r="BP152" s="374"/>
      <c r="BQ152" s="851"/>
      <c r="BR152" s="852"/>
      <c r="BS152" s="852"/>
      <c r="BT152" s="853"/>
      <c r="BU152" s="851"/>
      <c r="BV152" s="852"/>
      <c r="BW152" s="852"/>
      <c r="BX152" s="853"/>
      <c r="BY152" s="854" t="e">
        <f t="shared" si="12"/>
        <v>#DIV/0!</v>
      </c>
      <c r="BZ152" s="852"/>
      <c r="CA152" s="852"/>
      <c r="CB152" s="852"/>
      <c r="CC152" s="368"/>
      <c r="CD152" s="316"/>
      <c r="CE152" s="316"/>
      <c r="CF152" s="369"/>
      <c r="CG152" s="374"/>
      <c r="CH152" s="851"/>
      <c r="CI152" s="852"/>
      <c r="CJ152" s="852"/>
      <c r="CK152" s="853"/>
      <c r="CL152" s="851"/>
      <c r="CM152" s="852"/>
      <c r="CN152" s="852"/>
      <c r="CO152" s="853"/>
      <c r="CP152" s="854" t="e">
        <f t="shared" si="13"/>
        <v>#DIV/0!</v>
      </c>
      <c r="CQ152" s="852"/>
      <c r="CR152" s="852"/>
      <c r="CS152" s="852"/>
      <c r="CT152" s="368"/>
      <c r="CU152" s="316"/>
      <c r="CV152" s="316"/>
      <c r="CW152" s="369"/>
      <c r="CX152" s="374"/>
      <c r="CY152" s="328"/>
      <c r="CZ152" s="221"/>
      <c r="DA152" s="221"/>
      <c r="DB152" s="221"/>
      <c r="DC152" s="221"/>
      <c r="DD152" s="221"/>
      <c r="DE152" s="221"/>
      <c r="DF152" s="221"/>
      <c r="DG152" s="221"/>
      <c r="DH152" s="221"/>
      <c r="DI152" s="221"/>
      <c r="DJ152" s="221"/>
      <c r="DK152" s="221"/>
      <c r="DL152" s="221"/>
      <c r="DM152" s="221"/>
      <c r="DN152" s="257"/>
      <c r="DO152" s="374"/>
      <c r="DP152" s="851"/>
      <c r="DQ152" s="852"/>
      <c r="DR152" s="852"/>
      <c r="DS152" s="853"/>
      <c r="DT152" s="851"/>
      <c r="DU152" s="852"/>
      <c r="DV152" s="852"/>
      <c r="DW152" s="853"/>
      <c r="DX152" s="854" t="e">
        <f t="shared" si="14"/>
        <v>#DIV/0!</v>
      </c>
      <c r="DY152" s="852"/>
      <c r="DZ152" s="852"/>
      <c r="EA152" s="852"/>
      <c r="EB152" s="368"/>
      <c r="EC152" s="316"/>
      <c r="ED152" s="316"/>
      <c r="EE152" s="369"/>
      <c r="EF152" s="374"/>
      <c r="EG152" s="851"/>
      <c r="EH152" s="852"/>
      <c r="EI152" s="852"/>
      <c r="EJ152" s="853"/>
      <c r="EK152" s="851"/>
      <c r="EL152" s="852"/>
      <c r="EM152" s="852"/>
      <c r="EN152" s="853"/>
      <c r="EO152" s="854" t="e">
        <f t="shared" si="15"/>
        <v>#DIV/0!</v>
      </c>
      <c r="EP152" s="852"/>
      <c r="EQ152" s="852"/>
      <c r="ER152" s="852"/>
      <c r="ES152" s="368"/>
      <c r="ET152" s="316"/>
      <c r="EU152" s="316"/>
      <c r="EV152" s="369"/>
      <c r="EW152" s="374"/>
    </row>
    <row r="153" spans="1:153" s="124" customFormat="1" ht="12.75" customHeight="1" thickBot="1" x14ac:dyDescent="0.25">
      <c r="A153" s="328"/>
      <c r="B153" s="221"/>
      <c r="C153" s="221"/>
      <c r="D153" s="221"/>
      <c r="E153" s="221"/>
      <c r="F153" s="221"/>
      <c r="G153" s="221"/>
      <c r="H153" s="221"/>
      <c r="I153" s="221"/>
      <c r="J153" s="221"/>
      <c r="K153" s="221"/>
      <c r="L153" s="221"/>
      <c r="M153" s="221"/>
      <c r="N153" s="221"/>
      <c r="O153" s="221"/>
      <c r="P153" s="257"/>
      <c r="Q153" s="374"/>
      <c r="R153" s="851"/>
      <c r="S153" s="852"/>
      <c r="T153" s="852"/>
      <c r="U153" s="853"/>
      <c r="V153" s="851"/>
      <c r="W153" s="852"/>
      <c r="X153" s="852"/>
      <c r="Y153" s="853"/>
      <c r="Z153" s="854">
        <f t="shared" si="0"/>
        <v>0</v>
      </c>
      <c r="AA153" s="852"/>
      <c r="AB153" s="852"/>
      <c r="AC153" s="853"/>
      <c r="AD153" s="365"/>
      <c r="AE153" s="317"/>
      <c r="AF153" s="317"/>
      <c r="AG153" s="347"/>
      <c r="AH153" s="374"/>
      <c r="AI153" s="851"/>
      <c r="AJ153" s="852"/>
      <c r="AK153" s="852"/>
      <c r="AL153" s="853"/>
      <c r="AM153" s="851"/>
      <c r="AN153" s="852"/>
      <c r="AO153" s="852"/>
      <c r="AP153" s="853"/>
      <c r="AQ153" s="854">
        <f t="shared" si="11"/>
        <v>0</v>
      </c>
      <c r="AR153" s="852"/>
      <c r="AS153" s="852"/>
      <c r="AT153" s="853"/>
      <c r="AU153" s="365"/>
      <c r="AV153" s="317"/>
      <c r="AW153" s="317"/>
      <c r="AX153" s="347"/>
      <c r="AY153" s="374"/>
      <c r="AZ153" s="328"/>
      <c r="BA153" s="221"/>
      <c r="BB153" s="221"/>
      <c r="BC153" s="221"/>
      <c r="BD153" s="221"/>
      <c r="BE153" s="221"/>
      <c r="BF153" s="221"/>
      <c r="BG153" s="221"/>
      <c r="BH153" s="221"/>
      <c r="BI153" s="221"/>
      <c r="BJ153" s="221"/>
      <c r="BK153" s="221"/>
      <c r="BL153" s="221"/>
      <c r="BM153" s="221"/>
      <c r="BN153" s="221"/>
      <c r="BO153" s="257"/>
      <c r="BP153" s="374"/>
      <c r="BQ153" s="851"/>
      <c r="BR153" s="852"/>
      <c r="BS153" s="852"/>
      <c r="BT153" s="853"/>
      <c r="BU153" s="851"/>
      <c r="BV153" s="852"/>
      <c r="BW153" s="852"/>
      <c r="BX153" s="853"/>
      <c r="BY153" s="854" t="e">
        <f t="shared" si="12"/>
        <v>#DIV/0!</v>
      </c>
      <c r="BZ153" s="852"/>
      <c r="CA153" s="852"/>
      <c r="CB153" s="852"/>
      <c r="CC153" s="368"/>
      <c r="CD153" s="316"/>
      <c r="CE153" s="316"/>
      <c r="CF153" s="369"/>
      <c r="CG153" s="374"/>
      <c r="CH153" s="851"/>
      <c r="CI153" s="852"/>
      <c r="CJ153" s="852"/>
      <c r="CK153" s="853"/>
      <c r="CL153" s="851"/>
      <c r="CM153" s="852"/>
      <c r="CN153" s="852"/>
      <c r="CO153" s="853"/>
      <c r="CP153" s="854" t="e">
        <f t="shared" si="13"/>
        <v>#DIV/0!</v>
      </c>
      <c r="CQ153" s="852"/>
      <c r="CR153" s="852"/>
      <c r="CS153" s="852"/>
      <c r="CT153" s="368"/>
      <c r="CU153" s="316"/>
      <c r="CV153" s="316"/>
      <c r="CW153" s="369"/>
      <c r="CX153" s="374"/>
      <c r="CY153" s="328"/>
      <c r="CZ153" s="221"/>
      <c r="DA153" s="221"/>
      <c r="DB153" s="221"/>
      <c r="DC153" s="221"/>
      <c r="DD153" s="221"/>
      <c r="DE153" s="221"/>
      <c r="DF153" s="221"/>
      <c r="DG153" s="221"/>
      <c r="DH153" s="221"/>
      <c r="DI153" s="221"/>
      <c r="DJ153" s="221"/>
      <c r="DK153" s="221"/>
      <c r="DL153" s="221"/>
      <c r="DM153" s="221"/>
      <c r="DN153" s="257"/>
      <c r="DO153" s="374"/>
      <c r="DP153" s="851"/>
      <c r="DQ153" s="852"/>
      <c r="DR153" s="852"/>
      <c r="DS153" s="853"/>
      <c r="DT153" s="851"/>
      <c r="DU153" s="852"/>
      <c r="DV153" s="852"/>
      <c r="DW153" s="853"/>
      <c r="DX153" s="854" t="e">
        <f t="shared" si="14"/>
        <v>#DIV/0!</v>
      </c>
      <c r="DY153" s="852"/>
      <c r="DZ153" s="852"/>
      <c r="EA153" s="852"/>
      <c r="EB153" s="368"/>
      <c r="EC153" s="316"/>
      <c r="ED153" s="316"/>
      <c r="EE153" s="369"/>
      <c r="EF153" s="374"/>
      <c r="EG153" s="851"/>
      <c r="EH153" s="852"/>
      <c r="EI153" s="852"/>
      <c r="EJ153" s="853"/>
      <c r="EK153" s="851"/>
      <c r="EL153" s="852"/>
      <c r="EM153" s="852"/>
      <c r="EN153" s="853"/>
      <c r="EO153" s="854" t="e">
        <f t="shared" si="15"/>
        <v>#DIV/0!</v>
      </c>
      <c r="EP153" s="852"/>
      <c r="EQ153" s="852"/>
      <c r="ER153" s="852"/>
      <c r="ES153" s="368"/>
      <c r="ET153" s="316"/>
      <c r="EU153" s="316"/>
      <c r="EV153" s="369"/>
      <c r="EW153" s="374"/>
    </row>
    <row r="154" spans="1:153" s="124" customFormat="1" ht="12.75" customHeight="1" thickBot="1" x14ac:dyDescent="0.25">
      <c r="A154" s="328"/>
      <c r="B154" s="221"/>
      <c r="C154" s="221"/>
      <c r="D154" s="221"/>
      <c r="E154" s="221"/>
      <c r="F154" s="221"/>
      <c r="G154" s="221"/>
      <c r="H154" s="221"/>
      <c r="I154" s="221"/>
      <c r="J154" s="221"/>
      <c r="K154" s="221"/>
      <c r="L154" s="221"/>
      <c r="M154" s="221"/>
      <c r="N154" s="221"/>
      <c r="O154" s="221"/>
      <c r="P154" s="257"/>
      <c r="Q154" s="374"/>
      <c r="R154" s="851"/>
      <c r="S154" s="852"/>
      <c r="T154" s="852"/>
      <c r="U154" s="853"/>
      <c r="V154" s="851"/>
      <c r="W154" s="852"/>
      <c r="X154" s="852"/>
      <c r="Y154" s="853"/>
      <c r="Z154" s="854">
        <f t="shared" si="0"/>
        <v>0</v>
      </c>
      <c r="AA154" s="852"/>
      <c r="AB154" s="852"/>
      <c r="AC154" s="853"/>
      <c r="AD154" s="365"/>
      <c r="AE154" s="317"/>
      <c r="AF154" s="317"/>
      <c r="AG154" s="347"/>
      <c r="AH154" s="374"/>
      <c r="AI154" s="851"/>
      <c r="AJ154" s="852"/>
      <c r="AK154" s="852"/>
      <c r="AL154" s="853"/>
      <c r="AM154" s="851"/>
      <c r="AN154" s="852"/>
      <c r="AO154" s="852"/>
      <c r="AP154" s="853"/>
      <c r="AQ154" s="854">
        <f t="shared" si="11"/>
        <v>0</v>
      </c>
      <c r="AR154" s="852"/>
      <c r="AS154" s="852"/>
      <c r="AT154" s="853"/>
      <c r="AU154" s="365"/>
      <c r="AV154" s="317"/>
      <c r="AW154" s="317"/>
      <c r="AX154" s="347"/>
      <c r="AY154" s="374"/>
      <c r="AZ154" s="328"/>
      <c r="BA154" s="221"/>
      <c r="BB154" s="221"/>
      <c r="BC154" s="221"/>
      <c r="BD154" s="221"/>
      <c r="BE154" s="221"/>
      <c r="BF154" s="221"/>
      <c r="BG154" s="221"/>
      <c r="BH154" s="221"/>
      <c r="BI154" s="221"/>
      <c r="BJ154" s="221"/>
      <c r="BK154" s="221"/>
      <c r="BL154" s="221"/>
      <c r="BM154" s="221"/>
      <c r="BN154" s="221"/>
      <c r="BO154" s="257"/>
      <c r="BP154" s="374"/>
      <c r="BQ154" s="851"/>
      <c r="BR154" s="852"/>
      <c r="BS154" s="852"/>
      <c r="BT154" s="853"/>
      <c r="BU154" s="851"/>
      <c r="BV154" s="852"/>
      <c r="BW154" s="852"/>
      <c r="BX154" s="853"/>
      <c r="BY154" s="854" t="e">
        <f t="shared" si="12"/>
        <v>#DIV/0!</v>
      </c>
      <c r="BZ154" s="852"/>
      <c r="CA154" s="852"/>
      <c r="CB154" s="852"/>
      <c r="CC154" s="368"/>
      <c r="CD154" s="316"/>
      <c r="CE154" s="316"/>
      <c r="CF154" s="369"/>
      <c r="CG154" s="374"/>
      <c r="CH154" s="851"/>
      <c r="CI154" s="852"/>
      <c r="CJ154" s="852"/>
      <c r="CK154" s="853"/>
      <c r="CL154" s="851"/>
      <c r="CM154" s="852"/>
      <c r="CN154" s="852"/>
      <c r="CO154" s="853"/>
      <c r="CP154" s="854" t="e">
        <f t="shared" si="13"/>
        <v>#DIV/0!</v>
      </c>
      <c r="CQ154" s="852"/>
      <c r="CR154" s="852"/>
      <c r="CS154" s="852"/>
      <c r="CT154" s="368"/>
      <c r="CU154" s="316"/>
      <c r="CV154" s="316"/>
      <c r="CW154" s="369"/>
      <c r="CX154" s="374"/>
      <c r="CY154" s="328"/>
      <c r="CZ154" s="221"/>
      <c r="DA154" s="221"/>
      <c r="DB154" s="221"/>
      <c r="DC154" s="221"/>
      <c r="DD154" s="221"/>
      <c r="DE154" s="221"/>
      <c r="DF154" s="221"/>
      <c r="DG154" s="221"/>
      <c r="DH154" s="221"/>
      <c r="DI154" s="221"/>
      <c r="DJ154" s="221"/>
      <c r="DK154" s="221"/>
      <c r="DL154" s="221"/>
      <c r="DM154" s="221"/>
      <c r="DN154" s="257"/>
      <c r="DO154" s="374"/>
      <c r="DP154" s="851"/>
      <c r="DQ154" s="852"/>
      <c r="DR154" s="852"/>
      <c r="DS154" s="853"/>
      <c r="DT154" s="851"/>
      <c r="DU154" s="852"/>
      <c r="DV154" s="852"/>
      <c r="DW154" s="853"/>
      <c r="DX154" s="854" t="e">
        <f t="shared" si="14"/>
        <v>#DIV/0!</v>
      </c>
      <c r="DY154" s="852"/>
      <c r="DZ154" s="852"/>
      <c r="EA154" s="852"/>
      <c r="EB154" s="368"/>
      <c r="EC154" s="316"/>
      <c r="ED154" s="316"/>
      <c r="EE154" s="369"/>
      <c r="EF154" s="374"/>
      <c r="EG154" s="851"/>
      <c r="EH154" s="852"/>
      <c r="EI154" s="852"/>
      <c r="EJ154" s="853"/>
      <c r="EK154" s="851"/>
      <c r="EL154" s="852"/>
      <c r="EM154" s="852"/>
      <c r="EN154" s="853"/>
      <c r="EO154" s="854" t="e">
        <f t="shared" si="15"/>
        <v>#DIV/0!</v>
      </c>
      <c r="EP154" s="852"/>
      <c r="EQ154" s="852"/>
      <c r="ER154" s="852"/>
      <c r="ES154" s="368"/>
      <c r="ET154" s="316"/>
      <c r="EU154" s="316"/>
      <c r="EV154" s="369"/>
      <c r="EW154" s="374"/>
    </row>
    <row r="155" spans="1:153" s="124" customFormat="1" ht="12.75" customHeight="1" thickBot="1" x14ac:dyDescent="0.25">
      <c r="A155" s="328"/>
      <c r="B155" s="221"/>
      <c r="C155" s="221"/>
      <c r="D155" s="221"/>
      <c r="E155" s="221"/>
      <c r="F155" s="221"/>
      <c r="G155" s="221"/>
      <c r="H155" s="221"/>
      <c r="I155" s="221"/>
      <c r="J155" s="221"/>
      <c r="K155" s="221"/>
      <c r="L155" s="221"/>
      <c r="M155" s="221"/>
      <c r="N155" s="221"/>
      <c r="O155" s="221"/>
      <c r="P155" s="257"/>
      <c r="Q155" s="374"/>
      <c r="R155" s="851"/>
      <c r="S155" s="852"/>
      <c r="T155" s="852"/>
      <c r="U155" s="853"/>
      <c r="V155" s="851"/>
      <c r="W155" s="852"/>
      <c r="X155" s="852"/>
      <c r="Y155" s="853"/>
      <c r="Z155" s="854">
        <f t="shared" si="0"/>
        <v>0</v>
      </c>
      <c r="AA155" s="852"/>
      <c r="AB155" s="852"/>
      <c r="AC155" s="853"/>
      <c r="AD155" s="365"/>
      <c r="AE155" s="317"/>
      <c r="AF155" s="317"/>
      <c r="AG155" s="347"/>
      <c r="AH155" s="374"/>
      <c r="AI155" s="851"/>
      <c r="AJ155" s="852"/>
      <c r="AK155" s="852"/>
      <c r="AL155" s="853"/>
      <c r="AM155" s="851"/>
      <c r="AN155" s="852"/>
      <c r="AO155" s="852"/>
      <c r="AP155" s="853"/>
      <c r="AQ155" s="854">
        <f t="shared" si="11"/>
        <v>0</v>
      </c>
      <c r="AR155" s="852"/>
      <c r="AS155" s="852"/>
      <c r="AT155" s="853"/>
      <c r="AU155" s="365"/>
      <c r="AV155" s="317"/>
      <c r="AW155" s="317"/>
      <c r="AX155" s="347"/>
      <c r="AY155" s="374"/>
      <c r="AZ155" s="328"/>
      <c r="BA155" s="221"/>
      <c r="BB155" s="221"/>
      <c r="BC155" s="221"/>
      <c r="BD155" s="221"/>
      <c r="BE155" s="221"/>
      <c r="BF155" s="221"/>
      <c r="BG155" s="221"/>
      <c r="BH155" s="221"/>
      <c r="BI155" s="221"/>
      <c r="BJ155" s="221"/>
      <c r="BK155" s="221"/>
      <c r="BL155" s="221"/>
      <c r="BM155" s="221"/>
      <c r="BN155" s="221"/>
      <c r="BO155" s="257"/>
      <c r="BP155" s="374"/>
      <c r="BQ155" s="851"/>
      <c r="BR155" s="852"/>
      <c r="BS155" s="852"/>
      <c r="BT155" s="853"/>
      <c r="BU155" s="851"/>
      <c r="BV155" s="852"/>
      <c r="BW155" s="852"/>
      <c r="BX155" s="853"/>
      <c r="BY155" s="854" t="e">
        <f t="shared" si="12"/>
        <v>#DIV/0!</v>
      </c>
      <c r="BZ155" s="852"/>
      <c r="CA155" s="852"/>
      <c r="CB155" s="852"/>
      <c r="CC155" s="368"/>
      <c r="CD155" s="316"/>
      <c r="CE155" s="316"/>
      <c r="CF155" s="369"/>
      <c r="CG155" s="374"/>
      <c r="CH155" s="851"/>
      <c r="CI155" s="852"/>
      <c r="CJ155" s="852"/>
      <c r="CK155" s="853"/>
      <c r="CL155" s="851"/>
      <c r="CM155" s="852"/>
      <c r="CN155" s="852"/>
      <c r="CO155" s="853"/>
      <c r="CP155" s="854" t="e">
        <f t="shared" si="13"/>
        <v>#DIV/0!</v>
      </c>
      <c r="CQ155" s="852"/>
      <c r="CR155" s="852"/>
      <c r="CS155" s="852"/>
      <c r="CT155" s="368"/>
      <c r="CU155" s="316"/>
      <c r="CV155" s="316"/>
      <c r="CW155" s="369"/>
      <c r="CX155" s="374"/>
      <c r="CY155" s="328"/>
      <c r="CZ155" s="221"/>
      <c r="DA155" s="221"/>
      <c r="DB155" s="221"/>
      <c r="DC155" s="221"/>
      <c r="DD155" s="221"/>
      <c r="DE155" s="221"/>
      <c r="DF155" s="221"/>
      <c r="DG155" s="221"/>
      <c r="DH155" s="221"/>
      <c r="DI155" s="221"/>
      <c r="DJ155" s="221"/>
      <c r="DK155" s="221"/>
      <c r="DL155" s="221"/>
      <c r="DM155" s="221"/>
      <c r="DN155" s="257"/>
      <c r="DO155" s="374"/>
      <c r="DP155" s="851"/>
      <c r="DQ155" s="852"/>
      <c r="DR155" s="852"/>
      <c r="DS155" s="853"/>
      <c r="DT155" s="851"/>
      <c r="DU155" s="852"/>
      <c r="DV155" s="852"/>
      <c r="DW155" s="853"/>
      <c r="DX155" s="854" t="e">
        <f t="shared" si="14"/>
        <v>#DIV/0!</v>
      </c>
      <c r="DY155" s="852"/>
      <c r="DZ155" s="852"/>
      <c r="EA155" s="852"/>
      <c r="EB155" s="368"/>
      <c r="EC155" s="316"/>
      <c r="ED155" s="316"/>
      <c r="EE155" s="369"/>
      <c r="EF155" s="374"/>
      <c r="EG155" s="851"/>
      <c r="EH155" s="852"/>
      <c r="EI155" s="852"/>
      <c r="EJ155" s="853"/>
      <c r="EK155" s="851"/>
      <c r="EL155" s="852"/>
      <c r="EM155" s="852"/>
      <c r="EN155" s="853"/>
      <c r="EO155" s="854" t="e">
        <f t="shared" si="15"/>
        <v>#DIV/0!</v>
      </c>
      <c r="EP155" s="852"/>
      <c r="EQ155" s="852"/>
      <c r="ER155" s="852"/>
      <c r="ES155" s="368"/>
      <c r="ET155" s="316"/>
      <c r="EU155" s="316"/>
      <c r="EV155" s="369"/>
      <c r="EW155" s="374"/>
    </row>
    <row r="156" spans="1:153" s="124" customFormat="1" ht="12.75" customHeight="1" thickBot="1" x14ac:dyDescent="0.25">
      <c r="A156" s="328"/>
      <c r="B156" s="221"/>
      <c r="C156" s="221"/>
      <c r="D156" s="221"/>
      <c r="E156" s="221"/>
      <c r="F156" s="221"/>
      <c r="G156" s="221"/>
      <c r="H156" s="221"/>
      <c r="I156" s="221"/>
      <c r="J156" s="221"/>
      <c r="K156" s="221"/>
      <c r="L156" s="221"/>
      <c r="M156" s="221"/>
      <c r="N156" s="221"/>
      <c r="O156" s="221"/>
      <c r="P156" s="257"/>
      <c r="Q156" s="374"/>
      <c r="R156" s="851"/>
      <c r="S156" s="852"/>
      <c r="T156" s="852"/>
      <c r="U156" s="853"/>
      <c r="V156" s="851"/>
      <c r="W156" s="852"/>
      <c r="X156" s="852"/>
      <c r="Y156" s="853"/>
      <c r="Z156" s="854">
        <f t="shared" si="0"/>
        <v>0</v>
      </c>
      <c r="AA156" s="852"/>
      <c r="AB156" s="852"/>
      <c r="AC156" s="853"/>
      <c r="AD156" s="365"/>
      <c r="AE156" s="317"/>
      <c r="AF156" s="317"/>
      <c r="AG156" s="347"/>
      <c r="AH156" s="374"/>
      <c r="AI156" s="851"/>
      <c r="AJ156" s="852"/>
      <c r="AK156" s="852"/>
      <c r="AL156" s="853"/>
      <c r="AM156" s="851"/>
      <c r="AN156" s="852"/>
      <c r="AO156" s="852"/>
      <c r="AP156" s="853"/>
      <c r="AQ156" s="854">
        <f t="shared" si="11"/>
        <v>0</v>
      </c>
      <c r="AR156" s="852"/>
      <c r="AS156" s="852"/>
      <c r="AT156" s="853"/>
      <c r="AU156" s="365"/>
      <c r="AV156" s="317"/>
      <c r="AW156" s="317"/>
      <c r="AX156" s="347"/>
      <c r="AY156" s="374"/>
      <c r="AZ156" s="328"/>
      <c r="BA156" s="221"/>
      <c r="BB156" s="221"/>
      <c r="BC156" s="221"/>
      <c r="BD156" s="221"/>
      <c r="BE156" s="221"/>
      <c r="BF156" s="221"/>
      <c r="BG156" s="221"/>
      <c r="BH156" s="221"/>
      <c r="BI156" s="221"/>
      <c r="BJ156" s="221"/>
      <c r="BK156" s="221"/>
      <c r="BL156" s="221"/>
      <c r="BM156" s="221"/>
      <c r="BN156" s="221"/>
      <c r="BO156" s="257"/>
      <c r="BP156" s="374"/>
      <c r="BQ156" s="851"/>
      <c r="BR156" s="852"/>
      <c r="BS156" s="852"/>
      <c r="BT156" s="853"/>
      <c r="BU156" s="851"/>
      <c r="BV156" s="852"/>
      <c r="BW156" s="852"/>
      <c r="BX156" s="853"/>
      <c r="BY156" s="854" t="e">
        <f t="shared" si="12"/>
        <v>#DIV/0!</v>
      </c>
      <c r="BZ156" s="852"/>
      <c r="CA156" s="852"/>
      <c r="CB156" s="852"/>
      <c r="CC156" s="368"/>
      <c r="CD156" s="316"/>
      <c r="CE156" s="316"/>
      <c r="CF156" s="369"/>
      <c r="CG156" s="374"/>
      <c r="CH156" s="851"/>
      <c r="CI156" s="852"/>
      <c r="CJ156" s="852"/>
      <c r="CK156" s="853"/>
      <c r="CL156" s="851"/>
      <c r="CM156" s="852"/>
      <c r="CN156" s="852"/>
      <c r="CO156" s="853"/>
      <c r="CP156" s="854" t="e">
        <f t="shared" si="13"/>
        <v>#DIV/0!</v>
      </c>
      <c r="CQ156" s="852"/>
      <c r="CR156" s="852"/>
      <c r="CS156" s="852"/>
      <c r="CT156" s="368"/>
      <c r="CU156" s="316"/>
      <c r="CV156" s="316"/>
      <c r="CW156" s="369"/>
      <c r="CX156" s="374"/>
      <c r="CY156" s="328"/>
      <c r="CZ156" s="221"/>
      <c r="DA156" s="221"/>
      <c r="DB156" s="221"/>
      <c r="DC156" s="221"/>
      <c r="DD156" s="221"/>
      <c r="DE156" s="221"/>
      <c r="DF156" s="221"/>
      <c r="DG156" s="221"/>
      <c r="DH156" s="221"/>
      <c r="DI156" s="221"/>
      <c r="DJ156" s="221"/>
      <c r="DK156" s="221"/>
      <c r="DL156" s="221"/>
      <c r="DM156" s="221"/>
      <c r="DN156" s="257"/>
      <c r="DO156" s="374"/>
      <c r="DP156" s="851"/>
      <c r="DQ156" s="852"/>
      <c r="DR156" s="852"/>
      <c r="DS156" s="853"/>
      <c r="DT156" s="851"/>
      <c r="DU156" s="852"/>
      <c r="DV156" s="852"/>
      <c r="DW156" s="853"/>
      <c r="DX156" s="854" t="e">
        <f t="shared" si="14"/>
        <v>#DIV/0!</v>
      </c>
      <c r="DY156" s="852"/>
      <c r="DZ156" s="852"/>
      <c r="EA156" s="852"/>
      <c r="EB156" s="368"/>
      <c r="EC156" s="316"/>
      <c r="ED156" s="316"/>
      <c r="EE156" s="369"/>
      <c r="EF156" s="374"/>
      <c r="EG156" s="851"/>
      <c r="EH156" s="852"/>
      <c r="EI156" s="852"/>
      <c r="EJ156" s="853"/>
      <c r="EK156" s="851"/>
      <c r="EL156" s="852"/>
      <c r="EM156" s="852"/>
      <c r="EN156" s="853"/>
      <c r="EO156" s="854" t="e">
        <f t="shared" si="15"/>
        <v>#DIV/0!</v>
      </c>
      <c r="EP156" s="852"/>
      <c r="EQ156" s="852"/>
      <c r="ER156" s="852"/>
      <c r="ES156" s="368"/>
      <c r="ET156" s="316"/>
      <c r="EU156" s="316"/>
      <c r="EV156" s="369"/>
      <c r="EW156" s="374"/>
    </row>
    <row r="157" spans="1:153" s="124" customFormat="1" ht="12.75" customHeight="1" thickBot="1" x14ac:dyDescent="0.25">
      <c r="A157" s="328"/>
      <c r="B157" s="221"/>
      <c r="C157" s="221"/>
      <c r="D157" s="221"/>
      <c r="E157" s="221"/>
      <c r="F157" s="221"/>
      <c r="G157" s="221"/>
      <c r="H157" s="221"/>
      <c r="I157" s="221"/>
      <c r="J157" s="221"/>
      <c r="K157" s="221"/>
      <c r="L157" s="221"/>
      <c r="M157" s="221"/>
      <c r="N157" s="221"/>
      <c r="O157" s="221"/>
      <c r="P157" s="257"/>
      <c r="Q157" s="374"/>
      <c r="R157" s="851"/>
      <c r="S157" s="852"/>
      <c r="T157" s="852"/>
      <c r="U157" s="853"/>
      <c r="V157" s="851"/>
      <c r="W157" s="852"/>
      <c r="X157" s="852"/>
      <c r="Y157" s="853"/>
      <c r="Z157" s="854">
        <f t="shared" si="0"/>
        <v>0</v>
      </c>
      <c r="AA157" s="852"/>
      <c r="AB157" s="852"/>
      <c r="AC157" s="853"/>
      <c r="AD157" s="365"/>
      <c r="AE157" s="317"/>
      <c r="AF157" s="317"/>
      <c r="AG157" s="347"/>
      <c r="AH157" s="374"/>
      <c r="AI157" s="851"/>
      <c r="AJ157" s="852"/>
      <c r="AK157" s="852"/>
      <c r="AL157" s="853"/>
      <c r="AM157" s="851"/>
      <c r="AN157" s="852"/>
      <c r="AO157" s="852"/>
      <c r="AP157" s="853"/>
      <c r="AQ157" s="854">
        <f t="shared" si="11"/>
        <v>0</v>
      </c>
      <c r="AR157" s="852"/>
      <c r="AS157" s="852"/>
      <c r="AT157" s="853"/>
      <c r="AU157" s="365"/>
      <c r="AV157" s="317"/>
      <c r="AW157" s="317"/>
      <c r="AX157" s="347"/>
      <c r="AY157" s="374"/>
      <c r="AZ157" s="328"/>
      <c r="BA157" s="221"/>
      <c r="BB157" s="221"/>
      <c r="BC157" s="221"/>
      <c r="BD157" s="221"/>
      <c r="BE157" s="221"/>
      <c r="BF157" s="221"/>
      <c r="BG157" s="221"/>
      <c r="BH157" s="221"/>
      <c r="BI157" s="221"/>
      <c r="BJ157" s="221"/>
      <c r="BK157" s="221"/>
      <c r="BL157" s="221"/>
      <c r="BM157" s="221"/>
      <c r="BN157" s="221"/>
      <c r="BO157" s="257"/>
      <c r="BP157" s="374"/>
      <c r="BQ157" s="851"/>
      <c r="BR157" s="852"/>
      <c r="BS157" s="852"/>
      <c r="BT157" s="853"/>
      <c r="BU157" s="851"/>
      <c r="BV157" s="852"/>
      <c r="BW157" s="852"/>
      <c r="BX157" s="853"/>
      <c r="BY157" s="854" t="e">
        <f t="shared" si="12"/>
        <v>#DIV/0!</v>
      </c>
      <c r="BZ157" s="852"/>
      <c r="CA157" s="852"/>
      <c r="CB157" s="852"/>
      <c r="CC157" s="368"/>
      <c r="CD157" s="316"/>
      <c r="CE157" s="316"/>
      <c r="CF157" s="369"/>
      <c r="CG157" s="374"/>
      <c r="CH157" s="851"/>
      <c r="CI157" s="852"/>
      <c r="CJ157" s="852"/>
      <c r="CK157" s="853"/>
      <c r="CL157" s="851"/>
      <c r="CM157" s="852"/>
      <c r="CN157" s="852"/>
      <c r="CO157" s="853"/>
      <c r="CP157" s="854" t="e">
        <f t="shared" si="13"/>
        <v>#DIV/0!</v>
      </c>
      <c r="CQ157" s="852"/>
      <c r="CR157" s="852"/>
      <c r="CS157" s="852"/>
      <c r="CT157" s="368"/>
      <c r="CU157" s="316"/>
      <c r="CV157" s="316"/>
      <c r="CW157" s="369"/>
      <c r="CX157" s="374"/>
      <c r="CY157" s="328"/>
      <c r="CZ157" s="221"/>
      <c r="DA157" s="221"/>
      <c r="DB157" s="221"/>
      <c r="DC157" s="221"/>
      <c r="DD157" s="221"/>
      <c r="DE157" s="221"/>
      <c r="DF157" s="221"/>
      <c r="DG157" s="221"/>
      <c r="DH157" s="221"/>
      <c r="DI157" s="221"/>
      <c r="DJ157" s="221"/>
      <c r="DK157" s="221"/>
      <c r="DL157" s="221"/>
      <c r="DM157" s="221"/>
      <c r="DN157" s="257"/>
      <c r="DO157" s="374"/>
      <c r="DP157" s="851"/>
      <c r="DQ157" s="852"/>
      <c r="DR157" s="852"/>
      <c r="DS157" s="853"/>
      <c r="DT157" s="851"/>
      <c r="DU157" s="852"/>
      <c r="DV157" s="852"/>
      <c r="DW157" s="853"/>
      <c r="DX157" s="854" t="e">
        <f t="shared" si="14"/>
        <v>#DIV/0!</v>
      </c>
      <c r="DY157" s="852"/>
      <c r="DZ157" s="852"/>
      <c r="EA157" s="852"/>
      <c r="EB157" s="368"/>
      <c r="EC157" s="316"/>
      <c r="ED157" s="316"/>
      <c r="EE157" s="369"/>
      <c r="EF157" s="374"/>
      <c r="EG157" s="851"/>
      <c r="EH157" s="852"/>
      <c r="EI157" s="852"/>
      <c r="EJ157" s="853"/>
      <c r="EK157" s="851"/>
      <c r="EL157" s="852"/>
      <c r="EM157" s="852"/>
      <c r="EN157" s="853"/>
      <c r="EO157" s="854" t="e">
        <f t="shared" si="15"/>
        <v>#DIV/0!</v>
      </c>
      <c r="EP157" s="852"/>
      <c r="EQ157" s="852"/>
      <c r="ER157" s="852"/>
      <c r="ES157" s="368"/>
      <c r="ET157" s="316"/>
      <c r="EU157" s="316"/>
      <c r="EV157" s="369"/>
      <c r="EW157" s="374"/>
    </row>
    <row r="158" spans="1:153" s="124" customFormat="1" ht="12.75" customHeight="1" thickBot="1" x14ac:dyDescent="0.25">
      <c r="A158" s="328"/>
      <c r="B158" s="221"/>
      <c r="C158" s="221"/>
      <c r="D158" s="221"/>
      <c r="E158" s="221"/>
      <c r="F158" s="221"/>
      <c r="G158" s="221"/>
      <c r="H158" s="221"/>
      <c r="I158" s="221"/>
      <c r="J158" s="221"/>
      <c r="K158" s="221"/>
      <c r="L158" s="221"/>
      <c r="M158" s="221"/>
      <c r="N158" s="221"/>
      <c r="O158" s="221"/>
      <c r="P158" s="257"/>
      <c r="Q158" s="374"/>
      <c r="R158" s="851"/>
      <c r="S158" s="852"/>
      <c r="T158" s="852"/>
      <c r="U158" s="853"/>
      <c r="V158" s="851"/>
      <c r="W158" s="852"/>
      <c r="X158" s="852"/>
      <c r="Y158" s="853"/>
      <c r="Z158" s="854">
        <f t="shared" si="0"/>
        <v>0</v>
      </c>
      <c r="AA158" s="852"/>
      <c r="AB158" s="852"/>
      <c r="AC158" s="853"/>
      <c r="AD158" s="365"/>
      <c r="AE158" s="317"/>
      <c r="AF158" s="317"/>
      <c r="AG158" s="347"/>
      <c r="AH158" s="374"/>
      <c r="AI158" s="851"/>
      <c r="AJ158" s="852"/>
      <c r="AK158" s="852"/>
      <c r="AL158" s="853"/>
      <c r="AM158" s="851"/>
      <c r="AN158" s="852"/>
      <c r="AO158" s="852"/>
      <c r="AP158" s="853"/>
      <c r="AQ158" s="854">
        <f t="shared" si="11"/>
        <v>0</v>
      </c>
      <c r="AR158" s="852"/>
      <c r="AS158" s="852"/>
      <c r="AT158" s="853"/>
      <c r="AU158" s="365"/>
      <c r="AV158" s="317"/>
      <c r="AW158" s="317"/>
      <c r="AX158" s="347"/>
      <c r="AY158" s="374"/>
      <c r="AZ158" s="328"/>
      <c r="BA158" s="221"/>
      <c r="BB158" s="221"/>
      <c r="BC158" s="221"/>
      <c r="BD158" s="221"/>
      <c r="BE158" s="221"/>
      <c r="BF158" s="221"/>
      <c r="BG158" s="221"/>
      <c r="BH158" s="221"/>
      <c r="BI158" s="221"/>
      <c r="BJ158" s="221"/>
      <c r="BK158" s="221"/>
      <c r="BL158" s="221"/>
      <c r="BM158" s="221"/>
      <c r="BN158" s="221"/>
      <c r="BO158" s="257"/>
      <c r="BP158" s="374"/>
      <c r="BQ158" s="851"/>
      <c r="BR158" s="852"/>
      <c r="BS158" s="852"/>
      <c r="BT158" s="853"/>
      <c r="BU158" s="851"/>
      <c r="BV158" s="852"/>
      <c r="BW158" s="852"/>
      <c r="BX158" s="853"/>
      <c r="BY158" s="854" t="e">
        <f t="shared" si="12"/>
        <v>#DIV/0!</v>
      </c>
      <c r="BZ158" s="852"/>
      <c r="CA158" s="852"/>
      <c r="CB158" s="852"/>
      <c r="CC158" s="368"/>
      <c r="CD158" s="316"/>
      <c r="CE158" s="316"/>
      <c r="CF158" s="369"/>
      <c r="CG158" s="374"/>
      <c r="CH158" s="851"/>
      <c r="CI158" s="852"/>
      <c r="CJ158" s="852"/>
      <c r="CK158" s="853"/>
      <c r="CL158" s="851"/>
      <c r="CM158" s="852"/>
      <c r="CN158" s="852"/>
      <c r="CO158" s="853"/>
      <c r="CP158" s="854" t="e">
        <f t="shared" si="13"/>
        <v>#DIV/0!</v>
      </c>
      <c r="CQ158" s="852"/>
      <c r="CR158" s="852"/>
      <c r="CS158" s="852"/>
      <c r="CT158" s="368"/>
      <c r="CU158" s="316"/>
      <c r="CV158" s="316"/>
      <c r="CW158" s="369"/>
      <c r="CX158" s="374"/>
      <c r="CY158" s="328"/>
      <c r="CZ158" s="221"/>
      <c r="DA158" s="221"/>
      <c r="DB158" s="221"/>
      <c r="DC158" s="221"/>
      <c r="DD158" s="221"/>
      <c r="DE158" s="221"/>
      <c r="DF158" s="221"/>
      <c r="DG158" s="221"/>
      <c r="DH158" s="221"/>
      <c r="DI158" s="221"/>
      <c r="DJ158" s="221"/>
      <c r="DK158" s="221"/>
      <c r="DL158" s="221"/>
      <c r="DM158" s="221"/>
      <c r="DN158" s="257"/>
      <c r="DO158" s="374"/>
      <c r="DP158" s="851"/>
      <c r="DQ158" s="852"/>
      <c r="DR158" s="852"/>
      <c r="DS158" s="853"/>
      <c r="DT158" s="851"/>
      <c r="DU158" s="852"/>
      <c r="DV158" s="852"/>
      <c r="DW158" s="853"/>
      <c r="DX158" s="854" t="e">
        <f t="shared" si="14"/>
        <v>#DIV/0!</v>
      </c>
      <c r="DY158" s="852"/>
      <c r="DZ158" s="852"/>
      <c r="EA158" s="852"/>
      <c r="EB158" s="368"/>
      <c r="EC158" s="316"/>
      <c r="ED158" s="316"/>
      <c r="EE158" s="369"/>
      <c r="EF158" s="374"/>
      <c r="EG158" s="851"/>
      <c r="EH158" s="852"/>
      <c r="EI158" s="852"/>
      <c r="EJ158" s="853"/>
      <c r="EK158" s="851"/>
      <c r="EL158" s="852"/>
      <c r="EM158" s="852"/>
      <c r="EN158" s="853"/>
      <c r="EO158" s="854" t="e">
        <f t="shared" si="15"/>
        <v>#DIV/0!</v>
      </c>
      <c r="EP158" s="852"/>
      <c r="EQ158" s="852"/>
      <c r="ER158" s="852"/>
      <c r="ES158" s="368"/>
      <c r="ET158" s="316"/>
      <c r="EU158" s="316"/>
      <c r="EV158" s="369"/>
      <c r="EW158" s="374"/>
    </row>
    <row r="159" spans="1:153" s="124" customFormat="1" ht="12.75" customHeight="1" thickBot="1" x14ac:dyDescent="0.25">
      <c r="A159" s="328"/>
      <c r="B159" s="221"/>
      <c r="C159" s="221"/>
      <c r="D159" s="221"/>
      <c r="E159" s="221"/>
      <c r="F159" s="221"/>
      <c r="G159" s="221"/>
      <c r="H159" s="221"/>
      <c r="I159" s="221"/>
      <c r="J159" s="221"/>
      <c r="K159" s="221"/>
      <c r="L159" s="221"/>
      <c r="M159" s="221"/>
      <c r="N159" s="221"/>
      <c r="O159" s="221"/>
      <c r="P159" s="257"/>
      <c r="Q159" s="374"/>
      <c r="R159" s="851"/>
      <c r="S159" s="852"/>
      <c r="T159" s="852"/>
      <c r="U159" s="853"/>
      <c r="V159" s="851"/>
      <c r="W159" s="852"/>
      <c r="X159" s="852"/>
      <c r="Y159" s="853"/>
      <c r="Z159" s="854">
        <f t="shared" si="0"/>
        <v>0</v>
      </c>
      <c r="AA159" s="852"/>
      <c r="AB159" s="852"/>
      <c r="AC159" s="853"/>
      <c r="AD159" s="365"/>
      <c r="AE159" s="317"/>
      <c r="AF159" s="317"/>
      <c r="AG159" s="347"/>
      <c r="AH159" s="374"/>
      <c r="AI159" s="851"/>
      <c r="AJ159" s="852"/>
      <c r="AK159" s="852"/>
      <c r="AL159" s="853"/>
      <c r="AM159" s="851"/>
      <c r="AN159" s="852"/>
      <c r="AO159" s="852"/>
      <c r="AP159" s="853"/>
      <c r="AQ159" s="854">
        <f t="shared" si="11"/>
        <v>0</v>
      </c>
      <c r="AR159" s="852"/>
      <c r="AS159" s="852"/>
      <c r="AT159" s="853"/>
      <c r="AU159" s="365"/>
      <c r="AV159" s="317"/>
      <c r="AW159" s="317"/>
      <c r="AX159" s="347"/>
      <c r="AY159" s="374"/>
      <c r="AZ159" s="328"/>
      <c r="BA159" s="221"/>
      <c r="BB159" s="221"/>
      <c r="BC159" s="221"/>
      <c r="BD159" s="221"/>
      <c r="BE159" s="221"/>
      <c r="BF159" s="221"/>
      <c r="BG159" s="221"/>
      <c r="BH159" s="221"/>
      <c r="BI159" s="221"/>
      <c r="BJ159" s="221"/>
      <c r="BK159" s="221"/>
      <c r="BL159" s="221"/>
      <c r="BM159" s="221"/>
      <c r="BN159" s="221"/>
      <c r="BO159" s="257"/>
      <c r="BP159" s="374"/>
      <c r="BQ159" s="851"/>
      <c r="BR159" s="852"/>
      <c r="BS159" s="852"/>
      <c r="BT159" s="853"/>
      <c r="BU159" s="851"/>
      <c r="BV159" s="852"/>
      <c r="BW159" s="852"/>
      <c r="BX159" s="853"/>
      <c r="BY159" s="854" t="e">
        <f t="shared" si="12"/>
        <v>#DIV/0!</v>
      </c>
      <c r="BZ159" s="852"/>
      <c r="CA159" s="852"/>
      <c r="CB159" s="852"/>
      <c r="CC159" s="368"/>
      <c r="CD159" s="316"/>
      <c r="CE159" s="316"/>
      <c r="CF159" s="369"/>
      <c r="CG159" s="374"/>
      <c r="CH159" s="851"/>
      <c r="CI159" s="852"/>
      <c r="CJ159" s="852"/>
      <c r="CK159" s="853"/>
      <c r="CL159" s="851"/>
      <c r="CM159" s="852"/>
      <c r="CN159" s="852"/>
      <c r="CO159" s="853"/>
      <c r="CP159" s="854" t="e">
        <f t="shared" si="13"/>
        <v>#DIV/0!</v>
      </c>
      <c r="CQ159" s="852"/>
      <c r="CR159" s="852"/>
      <c r="CS159" s="852"/>
      <c r="CT159" s="368"/>
      <c r="CU159" s="316"/>
      <c r="CV159" s="316"/>
      <c r="CW159" s="369"/>
      <c r="CX159" s="374"/>
      <c r="CY159" s="328"/>
      <c r="CZ159" s="221"/>
      <c r="DA159" s="221"/>
      <c r="DB159" s="221"/>
      <c r="DC159" s="221"/>
      <c r="DD159" s="221"/>
      <c r="DE159" s="221"/>
      <c r="DF159" s="221"/>
      <c r="DG159" s="221"/>
      <c r="DH159" s="221"/>
      <c r="DI159" s="221"/>
      <c r="DJ159" s="221"/>
      <c r="DK159" s="221"/>
      <c r="DL159" s="221"/>
      <c r="DM159" s="221"/>
      <c r="DN159" s="257"/>
      <c r="DO159" s="374"/>
      <c r="DP159" s="851"/>
      <c r="DQ159" s="852"/>
      <c r="DR159" s="852"/>
      <c r="DS159" s="853"/>
      <c r="DT159" s="851"/>
      <c r="DU159" s="852"/>
      <c r="DV159" s="852"/>
      <c r="DW159" s="853"/>
      <c r="DX159" s="854" t="e">
        <f t="shared" si="14"/>
        <v>#DIV/0!</v>
      </c>
      <c r="DY159" s="852"/>
      <c r="DZ159" s="852"/>
      <c r="EA159" s="852"/>
      <c r="EB159" s="368"/>
      <c r="EC159" s="316"/>
      <c r="ED159" s="316"/>
      <c r="EE159" s="369"/>
      <c r="EF159" s="374"/>
      <c r="EG159" s="851"/>
      <c r="EH159" s="852"/>
      <c r="EI159" s="852"/>
      <c r="EJ159" s="853"/>
      <c r="EK159" s="851"/>
      <c r="EL159" s="852"/>
      <c r="EM159" s="852"/>
      <c r="EN159" s="853"/>
      <c r="EO159" s="854" t="e">
        <f t="shared" si="15"/>
        <v>#DIV/0!</v>
      </c>
      <c r="EP159" s="852"/>
      <c r="EQ159" s="852"/>
      <c r="ER159" s="852"/>
      <c r="ES159" s="368"/>
      <c r="ET159" s="316"/>
      <c r="EU159" s="316"/>
      <c r="EV159" s="369"/>
      <c r="EW159" s="374"/>
    </row>
    <row r="160" spans="1:153" s="124" customFormat="1" ht="12.75" customHeight="1" thickBot="1" x14ac:dyDescent="0.25">
      <c r="A160" s="328"/>
      <c r="B160" s="221"/>
      <c r="C160" s="221"/>
      <c r="D160" s="221"/>
      <c r="E160" s="221"/>
      <c r="F160" s="221"/>
      <c r="G160" s="221"/>
      <c r="H160" s="221"/>
      <c r="I160" s="221"/>
      <c r="J160" s="221"/>
      <c r="K160" s="221"/>
      <c r="L160" s="221"/>
      <c r="M160" s="221"/>
      <c r="N160" s="221"/>
      <c r="O160" s="221"/>
      <c r="P160" s="257"/>
      <c r="Q160" s="374"/>
      <c r="R160" s="851"/>
      <c r="S160" s="852"/>
      <c r="T160" s="852"/>
      <c r="U160" s="853"/>
      <c r="V160" s="851"/>
      <c r="W160" s="852"/>
      <c r="X160" s="852"/>
      <c r="Y160" s="853"/>
      <c r="Z160" s="854">
        <f t="shared" si="0"/>
        <v>0</v>
      </c>
      <c r="AA160" s="852"/>
      <c r="AB160" s="852"/>
      <c r="AC160" s="853"/>
      <c r="AD160" s="365"/>
      <c r="AE160" s="317"/>
      <c r="AF160" s="317"/>
      <c r="AG160" s="347"/>
      <c r="AH160" s="374"/>
      <c r="AI160" s="851"/>
      <c r="AJ160" s="852"/>
      <c r="AK160" s="852"/>
      <c r="AL160" s="853"/>
      <c r="AM160" s="851"/>
      <c r="AN160" s="852"/>
      <c r="AO160" s="852"/>
      <c r="AP160" s="853"/>
      <c r="AQ160" s="854">
        <f t="shared" si="11"/>
        <v>0</v>
      </c>
      <c r="AR160" s="852"/>
      <c r="AS160" s="852"/>
      <c r="AT160" s="853"/>
      <c r="AU160" s="365"/>
      <c r="AV160" s="317"/>
      <c r="AW160" s="317"/>
      <c r="AX160" s="347"/>
      <c r="AY160" s="374"/>
      <c r="AZ160" s="328"/>
      <c r="BA160" s="221"/>
      <c r="BB160" s="221"/>
      <c r="BC160" s="221"/>
      <c r="BD160" s="221"/>
      <c r="BE160" s="221"/>
      <c r="BF160" s="221"/>
      <c r="BG160" s="221"/>
      <c r="BH160" s="221"/>
      <c r="BI160" s="221"/>
      <c r="BJ160" s="221"/>
      <c r="BK160" s="221"/>
      <c r="BL160" s="221"/>
      <c r="BM160" s="221"/>
      <c r="BN160" s="221"/>
      <c r="BO160" s="257"/>
      <c r="BP160" s="374"/>
      <c r="BQ160" s="851"/>
      <c r="BR160" s="852"/>
      <c r="BS160" s="852"/>
      <c r="BT160" s="853"/>
      <c r="BU160" s="851"/>
      <c r="BV160" s="852"/>
      <c r="BW160" s="852"/>
      <c r="BX160" s="853"/>
      <c r="BY160" s="854" t="e">
        <f t="shared" si="12"/>
        <v>#DIV/0!</v>
      </c>
      <c r="BZ160" s="852"/>
      <c r="CA160" s="852"/>
      <c r="CB160" s="852"/>
      <c r="CC160" s="368"/>
      <c r="CD160" s="316"/>
      <c r="CE160" s="316"/>
      <c r="CF160" s="369"/>
      <c r="CG160" s="374"/>
      <c r="CH160" s="851"/>
      <c r="CI160" s="852"/>
      <c r="CJ160" s="852"/>
      <c r="CK160" s="853"/>
      <c r="CL160" s="851"/>
      <c r="CM160" s="852"/>
      <c r="CN160" s="852"/>
      <c r="CO160" s="853"/>
      <c r="CP160" s="854" t="e">
        <f t="shared" si="13"/>
        <v>#DIV/0!</v>
      </c>
      <c r="CQ160" s="852"/>
      <c r="CR160" s="852"/>
      <c r="CS160" s="852"/>
      <c r="CT160" s="368"/>
      <c r="CU160" s="316"/>
      <c r="CV160" s="316"/>
      <c r="CW160" s="369"/>
      <c r="CX160" s="374"/>
      <c r="CY160" s="328"/>
      <c r="CZ160" s="221"/>
      <c r="DA160" s="221"/>
      <c r="DB160" s="221"/>
      <c r="DC160" s="221"/>
      <c r="DD160" s="221"/>
      <c r="DE160" s="221"/>
      <c r="DF160" s="221"/>
      <c r="DG160" s="221"/>
      <c r="DH160" s="221"/>
      <c r="DI160" s="221"/>
      <c r="DJ160" s="221"/>
      <c r="DK160" s="221"/>
      <c r="DL160" s="221"/>
      <c r="DM160" s="221"/>
      <c r="DN160" s="257"/>
      <c r="DO160" s="374"/>
      <c r="DP160" s="851"/>
      <c r="DQ160" s="852"/>
      <c r="DR160" s="852"/>
      <c r="DS160" s="853"/>
      <c r="DT160" s="851"/>
      <c r="DU160" s="852"/>
      <c r="DV160" s="852"/>
      <c r="DW160" s="853"/>
      <c r="DX160" s="854" t="e">
        <f t="shared" si="14"/>
        <v>#DIV/0!</v>
      </c>
      <c r="DY160" s="852"/>
      <c r="DZ160" s="852"/>
      <c r="EA160" s="852"/>
      <c r="EB160" s="368"/>
      <c r="EC160" s="316"/>
      <c r="ED160" s="316"/>
      <c r="EE160" s="369"/>
      <c r="EF160" s="374"/>
      <c r="EG160" s="851"/>
      <c r="EH160" s="852"/>
      <c r="EI160" s="852"/>
      <c r="EJ160" s="853"/>
      <c r="EK160" s="851"/>
      <c r="EL160" s="852"/>
      <c r="EM160" s="852"/>
      <c r="EN160" s="853"/>
      <c r="EO160" s="854" t="e">
        <f t="shared" si="15"/>
        <v>#DIV/0!</v>
      </c>
      <c r="EP160" s="852"/>
      <c r="EQ160" s="852"/>
      <c r="ER160" s="852"/>
      <c r="ES160" s="368"/>
      <c r="ET160" s="316"/>
      <c r="EU160" s="316"/>
      <c r="EV160" s="369"/>
      <c r="EW160" s="374"/>
    </row>
    <row r="161" spans="1:153" s="124" customFormat="1" ht="12.75" customHeight="1" thickBot="1" x14ac:dyDescent="0.25">
      <c r="A161" s="328"/>
      <c r="B161" s="221"/>
      <c r="C161" s="221"/>
      <c r="D161" s="221"/>
      <c r="E161" s="221"/>
      <c r="F161" s="221"/>
      <c r="G161" s="221"/>
      <c r="H161" s="221"/>
      <c r="I161" s="221"/>
      <c r="J161" s="221"/>
      <c r="K161" s="221"/>
      <c r="L161" s="221"/>
      <c r="M161" s="221"/>
      <c r="N161" s="221"/>
      <c r="O161" s="221"/>
      <c r="P161" s="257"/>
      <c r="Q161" s="374"/>
      <c r="R161" s="851"/>
      <c r="S161" s="852"/>
      <c r="T161" s="852"/>
      <c r="U161" s="853"/>
      <c r="V161" s="851"/>
      <c r="W161" s="852"/>
      <c r="X161" s="852"/>
      <c r="Y161" s="853"/>
      <c r="Z161" s="854">
        <f t="shared" si="0"/>
        <v>0</v>
      </c>
      <c r="AA161" s="852"/>
      <c r="AB161" s="852"/>
      <c r="AC161" s="853"/>
      <c r="AD161" s="365"/>
      <c r="AE161" s="317"/>
      <c r="AF161" s="317"/>
      <c r="AG161" s="347"/>
      <c r="AH161" s="374"/>
      <c r="AI161" s="851"/>
      <c r="AJ161" s="852"/>
      <c r="AK161" s="852"/>
      <c r="AL161" s="853"/>
      <c r="AM161" s="851"/>
      <c r="AN161" s="852"/>
      <c r="AO161" s="852"/>
      <c r="AP161" s="853"/>
      <c r="AQ161" s="854">
        <f t="shared" si="11"/>
        <v>0</v>
      </c>
      <c r="AR161" s="852"/>
      <c r="AS161" s="852"/>
      <c r="AT161" s="853"/>
      <c r="AU161" s="365"/>
      <c r="AV161" s="317"/>
      <c r="AW161" s="317"/>
      <c r="AX161" s="347"/>
      <c r="AY161" s="374"/>
      <c r="AZ161" s="328"/>
      <c r="BA161" s="221"/>
      <c r="BB161" s="221"/>
      <c r="BC161" s="221"/>
      <c r="BD161" s="221"/>
      <c r="BE161" s="221"/>
      <c r="BF161" s="221"/>
      <c r="BG161" s="221"/>
      <c r="BH161" s="221"/>
      <c r="BI161" s="221"/>
      <c r="BJ161" s="221"/>
      <c r="BK161" s="221"/>
      <c r="BL161" s="221"/>
      <c r="BM161" s="221">
        <v>5</v>
      </c>
      <c r="BN161" s="221"/>
      <c r="BO161" s="257"/>
      <c r="BP161" s="374"/>
      <c r="BQ161" s="851"/>
      <c r="BR161" s="852"/>
      <c r="BS161" s="852"/>
      <c r="BT161" s="853"/>
      <c r="BU161" s="851"/>
      <c r="BV161" s="852"/>
      <c r="BW161" s="852"/>
      <c r="BX161" s="853"/>
      <c r="BY161" s="854" t="e">
        <f t="shared" si="12"/>
        <v>#DIV/0!</v>
      </c>
      <c r="BZ161" s="852"/>
      <c r="CA161" s="852"/>
      <c r="CB161" s="852"/>
      <c r="CC161" s="368"/>
      <c r="CD161" s="316"/>
      <c r="CE161" s="316"/>
      <c r="CF161" s="369"/>
      <c r="CG161" s="374"/>
      <c r="CH161" s="851"/>
      <c r="CI161" s="852"/>
      <c r="CJ161" s="852"/>
      <c r="CK161" s="853"/>
      <c r="CL161" s="851"/>
      <c r="CM161" s="852"/>
      <c r="CN161" s="852"/>
      <c r="CO161" s="853"/>
      <c r="CP161" s="854" t="e">
        <f t="shared" si="13"/>
        <v>#DIV/0!</v>
      </c>
      <c r="CQ161" s="852"/>
      <c r="CR161" s="852"/>
      <c r="CS161" s="852"/>
      <c r="CT161" s="368"/>
      <c r="CU161" s="316"/>
      <c r="CV161" s="316"/>
      <c r="CW161" s="369"/>
      <c r="CX161" s="374"/>
      <c r="CY161" s="328"/>
      <c r="CZ161" s="221"/>
      <c r="DA161" s="221"/>
      <c r="DB161" s="221"/>
      <c r="DC161" s="221"/>
      <c r="DD161" s="221"/>
      <c r="DE161" s="221"/>
      <c r="DF161" s="221"/>
      <c r="DG161" s="221"/>
      <c r="DH161" s="221"/>
      <c r="DI161" s="221"/>
      <c r="DJ161" s="221"/>
      <c r="DK161" s="221"/>
      <c r="DL161" s="221"/>
      <c r="DM161" s="221"/>
      <c r="DN161" s="257"/>
      <c r="DO161" s="374"/>
      <c r="DP161" s="851"/>
      <c r="DQ161" s="852"/>
      <c r="DR161" s="852"/>
      <c r="DS161" s="853"/>
      <c r="DT161" s="851"/>
      <c r="DU161" s="852"/>
      <c r="DV161" s="852"/>
      <c r="DW161" s="853"/>
      <c r="DX161" s="854" t="e">
        <f t="shared" si="14"/>
        <v>#DIV/0!</v>
      </c>
      <c r="DY161" s="852"/>
      <c r="DZ161" s="852"/>
      <c r="EA161" s="852"/>
      <c r="EB161" s="368"/>
      <c r="EC161" s="316"/>
      <c r="ED161" s="316"/>
      <c r="EE161" s="369"/>
      <c r="EF161" s="374"/>
      <c r="EG161" s="851"/>
      <c r="EH161" s="852"/>
      <c r="EI161" s="852"/>
      <c r="EJ161" s="853"/>
      <c r="EK161" s="851"/>
      <c r="EL161" s="852"/>
      <c r="EM161" s="852"/>
      <c r="EN161" s="853"/>
      <c r="EO161" s="854" t="e">
        <f t="shared" si="15"/>
        <v>#DIV/0!</v>
      </c>
      <c r="EP161" s="852"/>
      <c r="EQ161" s="852"/>
      <c r="ER161" s="852"/>
      <c r="ES161" s="368"/>
      <c r="ET161" s="316"/>
      <c r="EU161" s="316"/>
      <c r="EV161" s="369"/>
      <c r="EW161" s="374"/>
    </row>
    <row r="162" spans="1:153" s="124" customFormat="1" ht="12.75" customHeight="1" thickBot="1" x14ac:dyDescent="0.25">
      <c r="A162" s="328"/>
      <c r="B162" s="221"/>
      <c r="C162" s="221"/>
      <c r="D162" s="221"/>
      <c r="E162" s="221"/>
      <c r="F162" s="221"/>
      <c r="G162" s="221"/>
      <c r="H162" s="221"/>
      <c r="I162" s="221"/>
      <c r="J162" s="221"/>
      <c r="K162" s="221"/>
      <c r="L162" s="221"/>
      <c r="M162" s="221"/>
      <c r="N162" s="221"/>
      <c r="O162" s="221"/>
      <c r="P162" s="257"/>
      <c r="Q162" s="374"/>
      <c r="R162" s="851"/>
      <c r="S162" s="852"/>
      <c r="T162" s="852"/>
      <c r="U162" s="853"/>
      <c r="V162" s="851"/>
      <c r="W162" s="852"/>
      <c r="X162" s="852"/>
      <c r="Y162" s="853"/>
      <c r="Z162" s="854">
        <f t="shared" si="0"/>
        <v>0</v>
      </c>
      <c r="AA162" s="852"/>
      <c r="AB162" s="852"/>
      <c r="AC162" s="853"/>
      <c r="AD162" s="365"/>
      <c r="AE162" s="317"/>
      <c r="AF162" s="317"/>
      <c r="AG162" s="347"/>
      <c r="AH162" s="374"/>
      <c r="AI162" s="851"/>
      <c r="AJ162" s="852"/>
      <c r="AK162" s="852"/>
      <c r="AL162" s="853"/>
      <c r="AM162" s="851"/>
      <c r="AN162" s="852"/>
      <c r="AO162" s="852"/>
      <c r="AP162" s="853"/>
      <c r="AQ162" s="854">
        <f t="shared" si="11"/>
        <v>0</v>
      </c>
      <c r="AR162" s="852"/>
      <c r="AS162" s="852"/>
      <c r="AT162" s="853"/>
      <c r="AU162" s="365"/>
      <c r="AV162" s="317"/>
      <c r="AW162" s="317"/>
      <c r="AX162" s="347"/>
      <c r="AY162" s="374"/>
      <c r="AZ162" s="328"/>
      <c r="BA162" s="221"/>
      <c r="BB162" s="221"/>
      <c r="BC162" s="221"/>
      <c r="BD162" s="221"/>
      <c r="BE162" s="221"/>
      <c r="BF162" s="221"/>
      <c r="BG162" s="221"/>
      <c r="BH162" s="221"/>
      <c r="BI162" s="221"/>
      <c r="BJ162" s="221"/>
      <c r="BK162" s="221"/>
      <c r="BL162" s="221"/>
      <c r="BM162" s="221"/>
      <c r="BN162" s="221"/>
      <c r="BO162" s="257"/>
      <c r="BP162" s="374"/>
      <c r="BQ162" s="851"/>
      <c r="BR162" s="852"/>
      <c r="BS162" s="852"/>
      <c r="BT162" s="853"/>
      <c r="BU162" s="851"/>
      <c r="BV162" s="852"/>
      <c r="BW162" s="852"/>
      <c r="BX162" s="853"/>
      <c r="BY162" s="854" t="e">
        <f t="shared" si="12"/>
        <v>#DIV/0!</v>
      </c>
      <c r="BZ162" s="852"/>
      <c r="CA162" s="852"/>
      <c r="CB162" s="852"/>
      <c r="CC162" s="368"/>
      <c r="CD162" s="316"/>
      <c r="CE162" s="316"/>
      <c r="CF162" s="369"/>
      <c r="CG162" s="374"/>
      <c r="CH162" s="851"/>
      <c r="CI162" s="852"/>
      <c r="CJ162" s="852"/>
      <c r="CK162" s="853"/>
      <c r="CL162" s="851"/>
      <c r="CM162" s="852"/>
      <c r="CN162" s="852"/>
      <c r="CO162" s="853"/>
      <c r="CP162" s="854" t="e">
        <f t="shared" si="13"/>
        <v>#DIV/0!</v>
      </c>
      <c r="CQ162" s="852"/>
      <c r="CR162" s="852"/>
      <c r="CS162" s="852"/>
      <c r="CT162" s="368"/>
      <c r="CU162" s="316"/>
      <c r="CV162" s="316"/>
      <c r="CW162" s="369"/>
      <c r="CX162" s="374"/>
      <c r="CY162" s="328"/>
      <c r="CZ162" s="221"/>
      <c r="DA162" s="221"/>
      <c r="DB162" s="221"/>
      <c r="DC162" s="221"/>
      <c r="DD162" s="221"/>
      <c r="DE162" s="221"/>
      <c r="DF162" s="221"/>
      <c r="DG162" s="221"/>
      <c r="DH162" s="221"/>
      <c r="DI162" s="221"/>
      <c r="DJ162" s="221"/>
      <c r="DK162" s="221"/>
      <c r="DL162" s="221"/>
      <c r="DM162" s="221"/>
      <c r="DN162" s="257"/>
      <c r="DO162" s="374"/>
      <c r="DP162" s="851"/>
      <c r="DQ162" s="852"/>
      <c r="DR162" s="852"/>
      <c r="DS162" s="853"/>
      <c r="DT162" s="851"/>
      <c r="DU162" s="852"/>
      <c r="DV162" s="852"/>
      <c r="DW162" s="853"/>
      <c r="DX162" s="854" t="e">
        <f t="shared" si="14"/>
        <v>#DIV/0!</v>
      </c>
      <c r="DY162" s="852"/>
      <c r="DZ162" s="852"/>
      <c r="EA162" s="852"/>
      <c r="EB162" s="368"/>
      <c r="EC162" s="316"/>
      <c r="ED162" s="316"/>
      <c r="EE162" s="369"/>
      <c r="EF162" s="374"/>
      <c r="EG162" s="851"/>
      <c r="EH162" s="852"/>
      <c r="EI162" s="852"/>
      <c r="EJ162" s="853"/>
      <c r="EK162" s="851"/>
      <c r="EL162" s="852"/>
      <c r="EM162" s="852"/>
      <c r="EN162" s="853"/>
      <c r="EO162" s="854" t="e">
        <f t="shared" si="15"/>
        <v>#DIV/0!</v>
      </c>
      <c r="EP162" s="852"/>
      <c r="EQ162" s="852"/>
      <c r="ER162" s="852"/>
      <c r="ES162" s="368"/>
      <c r="ET162" s="316"/>
      <c r="EU162" s="316"/>
      <c r="EV162" s="369"/>
      <c r="EW162" s="374"/>
    </row>
    <row r="163" spans="1:153" s="124" customFormat="1" ht="12.75" customHeight="1" thickBot="1" x14ac:dyDescent="0.25">
      <c r="A163" s="328"/>
      <c r="B163" s="221"/>
      <c r="C163" s="221"/>
      <c r="D163" s="221"/>
      <c r="E163" s="221"/>
      <c r="F163" s="221"/>
      <c r="G163" s="221"/>
      <c r="H163" s="221"/>
      <c r="I163" s="221"/>
      <c r="J163" s="221"/>
      <c r="K163" s="221"/>
      <c r="L163" s="221"/>
      <c r="M163" s="221"/>
      <c r="N163" s="221"/>
      <c r="O163" s="221"/>
      <c r="P163" s="257"/>
      <c r="Q163" s="374"/>
      <c r="R163" s="851"/>
      <c r="S163" s="852"/>
      <c r="T163" s="852"/>
      <c r="U163" s="853"/>
      <c r="V163" s="851"/>
      <c r="W163" s="852"/>
      <c r="X163" s="852"/>
      <c r="Y163" s="853"/>
      <c r="Z163" s="854">
        <f t="shared" si="0"/>
        <v>0</v>
      </c>
      <c r="AA163" s="852"/>
      <c r="AB163" s="852"/>
      <c r="AC163" s="853"/>
      <c r="AD163" s="365"/>
      <c r="AE163" s="317"/>
      <c r="AF163" s="317"/>
      <c r="AG163" s="347"/>
      <c r="AH163" s="374"/>
      <c r="AI163" s="851"/>
      <c r="AJ163" s="852"/>
      <c r="AK163" s="852"/>
      <c r="AL163" s="853"/>
      <c r="AM163" s="851"/>
      <c r="AN163" s="852"/>
      <c r="AO163" s="852"/>
      <c r="AP163" s="853"/>
      <c r="AQ163" s="854">
        <f t="shared" ref="AQ163:AQ226" si="16">AI163-AM163/$AN$26*100</f>
        <v>0</v>
      </c>
      <c r="AR163" s="852"/>
      <c r="AS163" s="852"/>
      <c r="AT163" s="853"/>
      <c r="AU163" s="365"/>
      <c r="AV163" s="317"/>
      <c r="AW163" s="317"/>
      <c r="AX163" s="347"/>
      <c r="AY163" s="374"/>
      <c r="AZ163" s="328"/>
      <c r="BA163" s="221"/>
      <c r="BB163" s="221"/>
      <c r="BC163" s="221"/>
      <c r="BD163" s="221"/>
      <c r="BE163" s="221"/>
      <c r="BF163" s="221"/>
      <c r="BG163" s="221"/>
      <c r="BH163" s="221"/>
      <c r="BI163" s="221"/>
      <c r="BJ163" s="221"/>
      <c r="BK163" s="221"/>
      <c r="BL163" s="221"/>
      <c r="BM163" s="221"/>
      <c r="BN163" s="221"/>
      <c r="BO163" s="257"/>
      <c r="BP163" s="374"/>
      <c r="BQ163" s="851"/>
      <c r="BR163" s="852"/>
      <c r="BS163" s="852"/>
      <c r="BT163" s="853"/>
      <c r="BU163" s="851"/>
      <c r="BV163" s="852"/>
      <c r="BW163" s="852"/>
      <c r="BX163" s="853"/>
      <c r="BY163" s="854" t="e">
        <f t="shared" ref="BY163:BY226" si="17">BQ163-BU163/$BV$26*100</f>
        <v>#DIV/0!</v>
      </c>
      <c r="BZ163" s="852"/>
      <c r="CA163" s="852"/>
      <c r="CB163" s="852"/>
      <c r="CC163" s="368"/>
      <c r="CD163" s="316"/>
      <c r="CE163" s="316"/>
      <c r="CF163" s="369"/>
      <c r="CG163" s="374"/>
      <c r="CH163" s="851"/>
      <c r="CI163" s="852"/>
      <c r="CJ163" s="852"/>
      <c r="CK163" s="853"/>
      <c r="CL163" s="851"/>
      <c r="CM163" s="852"/>
      <c r="CN163" s="852"/>
      <c r="CO163" s="853"/>
      <c r="CP163" s="854" t="e">
        <f t="shared" ref="CP163:CP226" si="18">CH163-CL163/$CM$26*100</f>
        <v>#DIV/0!</v>
      </c>
      <c r="CQ163" s="852"/>
      <c r="CR163" s="852"/>
      <c r="CS163" s="852"/>
      <c r="CT163" s="368"/>
      <c r="CU163" s="316"/>
      <c r="CV163" s="316"/>
      <c r="CW163" s="369"/>
      <c r="CX163" s="374"/>
      <c r="CY163" s="328"/>
      <c r="CZ163" s="221"/>
      <c r="DA163" s="221"/>
      <c r="DB163" s="221"/>
      <c r="DC163" s="221"/>
      <c r="DD163" s="221"/>
      <c r="DE163" s="221"/>
      <c r="DF163" s="221"/>
      <c r="DG163" s="221"/>
      <c r="DH163" s="221"/>
      <c r="DI163" s="221"/>
      <c r="DJ163" s="221"/>
      <c r="DK163" s="221"/>
      <c r="DL163" s="221"/>
      <c r="DM163" s="221"/>
      <c r="DN163" s="257"/>
      <c r="DO163" s="374"/>
      <c r="DP163" s="851"/>
      <c r="DQ163" s="852"/>
      <c r="DR163" s="852"/>
      <c r="DS163" s="853"/>
      <c r="DT163" s="851"/>
      <c r="DU163" s="852"/>
      <c r="DV163" s="852"/>
      <c r="DW163" s="853"/>
      <c r="DX163" s="854" t="e">
        <f t="shared" ref="DX163:DX226" si="19">DP163-DT163/$DU$26*100</f>
        <v>#DIV/0!</v>
      </c>
      <c r="DY163" s="852"/>
      <c r="DZ163" s="852"/>
      <c r="EA163" s="852"/>
      <c r="EB163" s="368"/>
      <c r="EC163" s="316"/>
      <c r="ED163" s="316"/>
      <c r="EE163" s="369"/>
      <c r="EF163" s="374"/>
      <c r="EG163" s="851"/>
      <c r="EH163" s="852"/>
      <c r="EI163" s="852"/>
      <c r="EJ163" s="853"/>
      <c r="EK163" s="851"/>
      <c r="EL163" s="852"/>
      <c r="EM163" s="852"/>
      <c r="EN163" s="853"/>
      <c r="EO163" s="854" t="e">
        <f t="shared" ref="EO163:EO226" si="20">EG163-EK163/$DU$26*100</f>
        <v>#DIV/0!</v>
      </c>
      <c r="EP163" s="852"/>
      <c r="EQ163" s="852"/>
      <c r="ER163" s="852"/>
      <c r="ES163" s="368"/>
      <c r="ET163" s="316"/>
      <c r="EU163" s="316"/>
      <c r="EV163" s="369"/>
      <c r="EW163" s="374"/>
    </row>
    <row r="164" spans="1:153" s="124" customFormat="1" ht="12.75" customHeight="1" thickBot="1" x14ac:dyDescent="0.25">
      <c r="A164" s="328"/>
      <c r="B164" s="221"/>
      <c r="C164" s="221"/>
      <c r="D164" s="221"/>
      <c r="E164" s="221"/>
      <c r="F164" s="221"/>
      <c r="G164" s="221"/>
      <c r="H164" s="221"/>
      <c r="I164" s="221"/>
      <c r="J164" s="221"/>
      <c r="K164" s="221"/>
      <c r="L164" s="221"/>
      <c r="M164" s="221"/>
      <c r="N164" s="221"/>
      <c r="O164" s="221"/>
      <c r="P164" s="257"/>
      <c r="Q164" s="374"/>
      <c r="R164" s="851"/>
      <c r="S164" s="852"/>
      <c r="T164" s="852"/>
      <c r="U164" s="853"/>
      <c r="V164" s="851"/>
      <c r="W164" s="852"/>
      <c r="X164" s="852"/>
      <c r="Y164" s="853"/>
      <c r="Z164" s="854">
        <f t="shared" si="0"/>
        <v>0</v>
      </c>
      <c r="AA164" s="852"/>
      <c r="AB164" s="852"/>
      <c r="AC164" s="853"/>
      <c r="AD164" s="365"/>
      <c r="AE164" s="317"/>
      <c r="AF164" s="317"/>
      <c r="AG164" s="347"/>
      <c r="AH164" s="374"/>
      <c r="AI164" s="851"/>
      <c r="AJ164" s="852"/>
      <c r="AK164" s="852"/>
      <c r="AL164" s="853"/>
      <c r="AM164" s="851"/>
      <c r="AN164" s="852"/>
      <c r="AO164" s="852"/>
      <c r="AP164" s="853"/>
      <c r="AQ164" s="854">
        <f t="shared" si="16"/>
        <v>0</v>
      </c>
      <c r="AR164" s="852"/>
      <c r="AS164" s="852"/>
      <c r="AT164" s="853"/>
      <c r="AU164" s="365"/>
      <c r="AV164" s="317"/>
      <c r="AW164" s="317"/>
      <c r="AX164" s="347"/>
      <c r="AY164" s="374"/>
      <c r="AZ164" s="328"/>
      <c r="BA164" s="221"/>
      <c r="BB164" s="221"/>
      <c r="BC164" s="221"/>
      <c r="BD164" s="221"/>
      <c r="BE164" s="221"/>
      <c r="BF164" s="221"/>
      <c r="BG164" s="221"/>
      <c r="BH164" s="221"/>
      <c r="BI164" s="221"/>
      <c r="BJ164" s="221"/>
      <c r="BK164" s="221"/>
      <c r="BL164" s="221"/>
      <c r="BM164" s="221"/>
      <c r="BN164" s="221"/>
      <c r="BO164" s="257"/>
      <c r="BP164" s="374"/>
      <c r="BQ164" s="851"/>
      <c r="BR164" s="852"/>
      <c r="BS164" s="852"/>
      <c r="BT164" s="853"/>
      <c r="BU164" s="851"/>
      <c r="BV164" s="852"/>
      <c r="BW164" s="852"/>
      <c r="BX164" s="853"/>
      <c r="BY164" s="854" t="e">
        <f t="shared" si="17"/>
        <v>#DIV/0!</v>
      </c>
      <c r="BZ164" s="852"/>
      <c r="CA164" s="852"/>
      <c r="CB164" s="852"/>
      <c r="CC164" s="368"/>
      <c r="CD164" s="316"/>
      <c r="CE164" s="316"/>
      <c r="CF164" s="369"/>
      <c r="CG164" s="374"/>
      <c r="CH164" s="851"/>
      <c r="CI164" s="852"/>
      <c r="CJ164" s="852"/>
      <c r="CK164" s="853"/>
      <c r="CL164" s="851"/>
      <c r="CM164" s="852"/>
      <c r="CN164" s="852"/>
      <c r="CO164" s="853"/>
      <c r="CP164" s="854" t="e">
        <f t="shared" si="18"/>
        <v>#DIV/0!</v>
      </c>
      <c r="CQ164" s="852"/>
      <c r="CR164" s="852"/>
      <c r="CS164" s="852"/>
      <c r="CT164" s="368"/>
      <c r="CU164" s="316"/>
      <c r="CV164" s="316"/>
      <c r="CW164" s="369"/>
      <c r="CX164" s="374"/>
      <c r="CY164" s="328"/>
      <c r="CZ164" s="221"/>
      <c r="DA164" s="221"/>
      <c r="DB164" s="221"/>
      <c r="DC164" s="221"/>
      <c r="DD164" s="221"/>
      <c r="DE164" s="221"/>
      <c r="DF164" s="221"/>
      <c r="DG164" s="221"/>
      <c r="DH164" s="221"/>
      <c r="DI164" s="221"/>
      <c r="DJ164" s="221"/>
      <c r="DK164" s="221"/>
      <c r="DL164" s="221"/>
      <c r="DM164" s="221"/>
      <c r="DN164" s="257"/>
      <c r="DO164" s="374"/>
      <c r="DP164" s="851"/>
      <c r="DQ164" s="852"/>
      <c r="DR164" s="852"/>
      <c r="DS164" s="853"/>
      <c r="DT164" s="851"/>
      <c r="DU164" s="852"/>
      <c r="DV164" s="852"/>
      <c r="DW164" s="853"/>
      <c r="DX164" s="854" t="e">
        <f t="shared" si="19"/>
        <v>#DIV/0!</v>
      </c>
      <c r="DY164" s="852"/>
      <c r="DZ164" s="852"/>
      <c r="EA164" s="852"/>
      <c r="EB164" s="368"/>
      <c r="EC164" s="316"/>
      <c r="ED164" s="316"/>
      <c r="EE164" s="369"/>
      <c r="EF164" s="374"/>
      <c r="EG164" s="851"/>
      <c r="EH164" s="852"/>
      <c r="EI164" s="852"/>
      <c r="EJ164" s="853"/>
      <c r="EK164" s="851"/>
      <c r="EL164" s="852"/>
      <c r="EM164" s="852"/>
      <c r="EN164" s="853"/>
      <c r="EO164" s="854" t="e">
        <f t="shared" si="20"/>
        <v>#DIV/0!</v>
      </c>
      <c r="EP164" s="852"/>
      <c r="EQ164" s="852"/>
      <c r="ER164" s="852"/>
      <c r="ES164" s="368"/>
      <c r="ET164" s="316"/>
      <c r="EU164" s="316"/>
      <c r="EV164" s="369"/>
      <c r="EW164" s="374"/>
    </row>
    <row r="165" spans="1:153" s="124" customFormat="1" ht="12.75" customHeight="1" thickBot="1" x14ac:dyDescent="0.25">
      <c r="A165" s="328"/>
      <c r="B165" s="221"/>
      <c r="C165" s="221"/>
      <c r="D165" s="221"/>
      <c r="E165" s="221"/>
      <c r="F165" s="221"/>
      <c r="G165" s="221"/>
      <c r="H165" s="221"/>
      <c r="I165" s="221"/>
      <c r="J165" s="221"/>
      <c r="K165" s="221"/>
      <c r="L165" s="221"/>
      <c r="M165" s="221"/>
      <c r="N165" s="221"/>
      <c r="O165" s="221"/>
      <c r="P165" s="257"/>
      <c r="Q165" s="374"/>
      <c r="R165" s="851"/>
      <c r="S165" s="852"/>
      <c r="T165" s="852"/>
      <c r="U165" s="853"/>
      <c r="V165" s="851"/>
      <c r="W165" s="852"/>
      <c r="X165" s="852"/>
      <c r="Y165" s="853"/>
      <c r="Z165" s="854">
        <f t="shared" si="0"/>
        <v>0</v>
      </c>
      <c r="AA165" s="852"/>
      <c r="AB165" s="852"/>
      <c r="AC165" s="853"/>
      <c r="AD165" s="365"/>
      <c r="AE165" s="317"/>
      <c r="AF165" s="317"/>
      <c r="AG165" s="347"/>
      <c r="AH165" s="374"/>
      <c r="AI165" s="851"/>
      <c r="AJ165" s="852"/>
      <c r="AK165" s="852"/>
      <c r="AL165" s="853"/>
      <c r="AM165" s="851"/>
      <c r="AN165" s="852"/>
      <c r="AO165" s="852"/>
      <c r="AP165" s="853"/>
      <c r="AQ165" s="854">
        <f t="shared" si="16"/>
        <v>0</v>
      </c>
      <c r="AR165" s="852"/>
      <c r="AS165" s="852"/>
      <c r="AT165" s="853"/>
      <c r="AU165" s="365"/>
      <c r="AV165" s="317"/>
      <c r="AW165" s="317"/>
      <c r="AX165" s="347"/>
      <c r="AY165" s="374"/>
      <c r="AZ165" s="328"/>
      <c r="BA165" s="221"/>
      <c r="BB165" s="221"/>
      <c r="BC165" s="221"/>
      <c r="BD165" s="221"/>
      <c r="BE165" s="221"/>
      <c r="BF165" s="221"/>
      <c r="BG165" s="221"/>
      <c r="BH165" s="221"/>
      <c r="BI165" s="221"/>
      <c r="BJ165" s="221"/>
      <c r="BK165" s="221"/>
      <c r="BL165" s="221"/>
      <c r="BM165" s="221"/>
      <c r="BN165" s="221"/>
      <c r="BO165" s="257"/>
      <c r="BP165" s="374"/>
      <c r="BQ165" s="851"/>
      <c r="BR165" s="852"/>
      <c r="BS165" s="852"/>
      <c r="BT165" s="853"/>
      <c r="BU165" s="851"/>
      <c r="BV165" s="852"/>
      <c r="BW165" s="852"/>
      <c r="BX165" s="853"/>
      <c r="BY165" s="854" t="e">
        <f t="shared" si="17"/>
        <v>#DIV/0!</v>
      </c>
      <c r="BZ165" s="852"/>
      <c r="CA165" s="852"/>
      <c r="CB165" s="852"/>
      <c r="CC165" s="368"/>
      <c r="CD165" s="316"/>
      <c r="CE165" s="316"/>
      <c r="CF165" s="369"/>
      <c r="CG165" s="374"/>
      <c r="CH165" s="851"/>
      <c r="CI165" s="852"/>
      <c r="CJ165" s="852"/>
      <c r="CK165" s="853"/>
      <c r="CL165" s="851"/>
      <c r="CM165" s="852"/>
      <c r="CN165" s="852"/>
      <c r="CO165" s="853"/>
      <c r="CP165" s="854" t="e">
        <f t="shared" si="18"/>
        <v>#DIV/0!</v>
      </c>
      <c r="CQ165" s="852"/>
      <c r="CR165" s="852"/>
      <c r="CS165" s="852"/>
      <c r="CT165" s="368"/>
      <c r="CU165" s="316"/>
      <c r="CV165" s="316"/>
      <c r="CW165" s="369"/>
      <c r="CX165" s="374"/>
      <c r="CY165" s="328"/>
      <c r="CZ165" s="221"/>
      <c r="DA165" s="221"/>
      <c r="DB165" s="221"/>
      <c r="DC165" s="221"/>
      <c r="DD165" s="221"/>
      <c r="DE165" s="221"/>
      <c r="DF165" s="221"/>
      <c r="DG165" s="221"/>
      <c r="DH165" s="221"/>
      <c r="DI165" s="221"/>
      <c r="DJ165" s="221"/>
      <c r="DK165" s="221"/>
      <c r="DL165" s="221"/>
      <c r="DM165" s="221"/>
      <c r="DN165" s="257"/>
      <c r="DO165" s="374"/>
      <c r="DP165" s="851"/>
      <c r="DQ165" s="852"/>
      <c r="DR165" s="852"/>
      <c r="DS165" s="853"/>
      <c r="DT165" s="851"/>
      <c r="DU165" s="852"/>
      <c r="DV165" s="852"/>
      <c r="DW165" s="853"/>
      <c r="DX165" s="854" t="e">
        <f t="shared" si="19"/>
        <v>#DIV/0!</v>
      </c>
      <c r="DY165" s="852"/>
      <c r="DZ165" s="852"/>
      <c r="EA165" s="852"/>
      <c r="EB165" s="368"/>
      <c r="EC165" s="316"/>
      <c r="ED165" s="316"/>
      <c r="EE165" s="369"/>
      <c r="EF165" s="374"/>
      <c r="EG165" s="851"/>
      <c r="EH165" s="852"/>
      <c r="EI165" s="852"/>
      <c r="EJ165" s="853"/>
      <c r="EK165" s="851"/>
      <c r="EL165" s="852"/>
      <c r="EM165" s="852"/>
      <c r="EN165" s="853"/>
      <c r="EO165" s="854" t="e">
        <f t="shared" si="20"/>
        <v>#DIV/0!</v>
      </c>
      <c r="EP165" s="852"/>
      <c r="EQ165" s="852"/>
      <c r="ER165" s="852"/>
      <c r="ES165" s="368"/>
      <c r="ET165" s="316"/>
      <c r="EU165" s="316"/>
      <c r="EV165" s="369"/>
      <c r="EW165" s="374"/>
    </row>
    <row r="166" spans="1:153" s="124" customFormat="1" ht="12.75" customHeight="1" thickBot="1" x14ac:dyDescent="0.25">
      <c r="A166" s="328"/>
      <c r="B166" s="221"/>
      <c r="C166" s="221"/>
      <c r="D166" s="221"/>
      <c r="E166" s="221"/>
      <c r="F166" s="221"/>
      <c r="G166" s="221"/>
      <c r="H166" s="221"/>
      <c r="I166" s="221"/>
      <c r="J166" s="221"/>
      <c r="K166" s="221"/>
      <c r="L166" s="221"/>
      <c r="M166" s="221"/>
      <c r="N166" s="221"/>
      <c r="O166" s="221"/>
      <c r="P166" s="257"/>
      <c r="Q166" s="374"/>
      <c r="R166" s="851"/>
      <c r="S166" s="852"/>
      <c r="T166" s="852"/>
      <c r="U166" s="853"/>
      <c r="V166" s="851"/>
      <c r="W166" s="852"/>
      <c r="X166" s="852"/>
      <c r="Y166" s="853"/>
      <c r="Z166" s="854">
        <f t="shared" si="0"/>
        <v>0</v>
      </c>
      <c r="AA166" s="852"/>
      <c r="AB166" s="852"/>
      <c r="AC166" s="853"/>
      <c r="AD166" s="365"/>
      <c r="AE166" s="317"/>
      <c r="AF166" s="317"/>
      <c r="AG166" s="347"/>
      <c r="AH166" s="374"/>
      <c r="AI166" s="851"/>
      <c r="AJ166" s="852"/>
      <c r="AK166" s="852"/>
      <c r="AL166" s="853"/>
      <c r="AM166" s="851"/>
      <c r="AN166" s="852"/>
      <c r="AO166" s="852"/>
      <c r="AP166" s="853"/>
      <c r="AQ166" s="854">
        <f t="shared" si="16"/>
        <v>0</v>
      </c>
      <c r="AR166" s="852"/>
      <c r="AS166" s="852"/>
      <c r="AT166" s="853"/>
      <c r="AU166" s="365"/>
      <c r="AV166" s="317"/>
      <c r="AW166" s="317"/>
      <c r="AX166" s="347"/>
      <c r="AY166" s="374"/>
      <c r="AZ166" s="328"/>
      <c r="BA166" s="221"/>
      <c r="BB166" s="221"/>
      <c r="BC166" s="221"/>
      <c r="BD166" s="221"/>
      <c r="BE166" s="221"/>
      <c r="BF166" s="221"/>
      <c r="BG166" s="221"/>
      <c r="BH166" s="221"/>
      <c r="BI166" s="221"/>
      <c r="BJ166" s="221"/>
      <c r="BK166" s="221"/>
      <c r="BL166" s="221"/>
      <c r="BM166" s="221"/>
      <c r="BN166" s="221"/>
      <c r="BO166" s="257"/>
      <c r="BP166" s="374"/>
      <c r="BQ166" s="851"/>
      <c r="BR166" s="852"/>
      <c r="BS166" s="852"/>
      <c r="BT166" s="853"/>
      <c r="BU166" s="851"/>
      <c r="BV166" s="852"/>
      <c r="BW166" s="852"/>
      <c r="BX166" s="853"/>
      <c r="BY166" s="854" t="e">
        <f t="shared" si="17"/>
        <v>#DIV/0!</v>
      </c>
      <c r="BZ166" s="852"/>
      <c r="CA166" s="852"/>
      <c r="CB166" s="852"/>
      <c r="CC166" s="368"/>
      <c r="CD166" s="316"/>
      <c r="CE166" s="316"/>
      <c r="CF166" s="369"/>
      <c r="CG166" s="374"/>
      <c r="CH166" s="851"/>
      <c r="CI166" s="852"/>
      <c r="CJ166" s="852"/>
      <c r="CK166" s="853"/>
      <c r="CL166" s="851"/>
      <c r="CM166" s="852"/>
      <c r="CN166" s="852"/>
      <c r="CO166" s="853"/>
      <c r="CP166" s="854" t="e">
        <f t="shared" si="18"/>
        <v>#DIV/0!</v>
      </c>
      <c r="CQ166" s="852"/>
      <c r="CR166" s="852"/>
      <c r="CS166" s="852"/>
      <c r="CT166" s="368"/>
      <c r="CU166" s="316"/>
      <c r="CV166" s="316"/>
      <c r="CW166" s="369"/>
      <c r="CX166" s="374"/>
      <c r="CY166" s="328"/>
      <c r="CZ166" s="221"/>
      <c r="DA166" s="221"/>
      <c r="DB166" s="221"/>
      <c r="DC166" s="221"/>
      <c r="DD166" s="221"/>
      <c r="DE166" s="221"/>
      <c r="DF166" s="221"/>
      <c r="DG166" s="221"/>
      <c r="DH166" s="221"/>
      <c r="DI166" s="221"/>
      <c r="DJ166" s="221"/>
      <c r="DK166" s="221"/>
      <c r="DL166" s="221"/>
      <c r="DM166" s="221"/>
      <c r="DN166" s="257"/>
      <c r="DO166" s="374"/>
      <c r="DP166" s="851"/>
      <c r="DQ166" s="852"/>
      <c r="DR166" s="852"/>
      <c r="DS166" s="853"/>
      <c r="DT166" s="851"/>
      <c r="DU166" s="852"/>
      <c r="DV166" s="852"/>
      <c r="DW166" s="853"/>
      <c r="DX166" s="854" t="e">
        <f t="shared" si="19"/>
        <v>#DIV/0!</v>
      </c>
      <c r="DY166" s="852"/>
      <c r="DZ166" s="852"/>
      <c r="EA166" s="852"/>
      <c r="EB166" s="368"/>
      <c r="EC166" s="316"/>
      <c r="ED166" s="316"/>
      <c r="EE166" s="369"/>
      <c r="EF166" s="374"/>
      <c r="EG166" s="851"/>
      <c r="EH166" s="852"/>
      <c r="EI166" s="852"/>
      <c r="EJ166" s="853"/>
      <c r="EK166" s="851"/>
      <c r="EL166" s="852"/>
      <c r="EM166" s="852"/>
      <c r="EN166" s="853"/>
      <c r="EO166" s="854" t="e">
        <f t="shared" si="20"/>
        <v>#DIV/0!</v>
      </c>
      <c r="EP166" s="852"/>
      <c r="EQ166" s="852"/>
      <c r="ER166" s="852"/>
      <c r="ES166" s="368"/>
      <c r="ET166" s="316"/>
      <c r="EU166" s="316"/>
      <c r="EV166" s="369"/>
      <c r="EW166" s="374"/>
    </row>
    <row r="167" spans="1:153" s="124" customFormat="1" ht="12.75" customHeight="1" thickBot="1" x14ac:dyDescent="0.25">
      <c r="A167" s="328"/>
      <c r="B167" s="221"/>
      <c r="C167" s="221"/>
      <c r="D167" s="221"/>
      <c r="E167" s="221"/>
      <c r="F167" s="221"/>
      <c r="G167" s="221"/>
      <c r="H167" s="221"/>
      <c r="I167" s="221"/>
      <c r="J167" s="221"/>
      <c r="K167" s="221"/>
      <c r="L167" s="221"/>
      <c r="M167" s="221"/>
      <c r="N167" s="221"/>
      <c r="O167" s="221"/>
      <c r="P167" s="257"/>
      <c r="Q167" s="374"/>
      <c r="R167" s="851"/>
      <c r="S167" s="852"/>
      <c r="T167" s="852"/>
      <c r="U167" s="853"/>
      <c r="V167" s="851"/>
      <c r="W167" s="852"/>
      <c r="X167" s="852"/>
      <c r="Y167" s="853"/>
      <c r="Z167" s="854">
        <f t="shared" si="0"/>
        <v>0</v>
      </c>
      <c r="AA167" s="852"/>
      <c r="AB167" s="852"/>
      <c r="AC167" s="853"/>
      <c r="AD167" s="365"/>
      <c r="AE167" s="317"/>
      <c r="AF167" s="317"/>
      <c r="AG167" s="347"/>
      <c r="AH167" s="374"/>
      <c r="AI167" s="851"/>
      <c r="AJ167" s="852"/>
      <c r="AK167" s="852"/>
      <c r="AL167" s="853"/>
      <c r="AM167" s="851"/>
      <c r="AN167" s="852"/>
      <c r="AO167" s="852"/>
      <c r="AP167" s="853"/>
      <c r="AQ167" s="854">
        <f t="shared" si="16"/>
        <v>0</v>
      </c>
      <c r="AR167" s="852"/>
      <c r="AS167" s="852"/>
      <c r="AT167" s="853"/>
      <c r="AU167" s="365"/>
      <c r="AV167" s="317"/>
      <c r="AW167" s="317"/>
      <c r="AX167" s="347"/>
      <c r="AY167" s="374"/>
      <c r="AZ167" s="328"/>
      <c r="BA167" s="221"/>
      <c r="BB167" s="221"/>
      <c r="BC167" s="221"/>
      <c r="BD167" s="221"/>
      <c r="BE167" s="221"/>
      <c r="BF167" s="221"/>
      <c r="BG167" s="221"/>
      <c r="BH167" s="221"/>
      <c r="BI167" s="221"/>
      <c r="BJ167" s="221"/>
      <c r="BK167" s="221"/>
      <c r="BL167" s="221"/>
      <c r="BM167" s="221"/>
      <c r="BN167" s="221"/>
      <c r="BO167" s="257"/>
      <c r="BP167" s="374"/>
      <c r="BQ167" s="851"/>
      <c r="BR167" s="852"/>
      <c r="BS167" s="852"/>
      <c r="BT167" s="853"/>
      <c r="BU167" s="851"/>
      <c r="BV167" s="852"/>
      <c r="BW167" s="852"/>
      <c r="BX167" s="853"/>
      <c r="BY167" s="854" t="e">
        <f t="shared" si="17"/>
        <v>#DIV/0!</v>
      </c>
      <c r="BZ167" s="852"/>
      <c r="CA167" s="852"/>
      <c r="CB167" s="852"/>
      <c r="CC167" s="368"/>
      <c r="CD167" s="316"/>
      <c r="CE167" s="316"/>
      <c r="CF167" s="369"/>
      <c r="CG167" s="374"/>
      <c r="CH167" s="851"/>
      <c r="CI167" s="852"/>
      <c r="CJ167" s="852"/>
      <c r="CK167" s="853"/>
      <c r="CL167" s="851"/>
      <c r="CM167" s="852"/>
      <c r="CN167" s="852"/>
      <c r="CO167" s="853"/>
      <c r="CP167" s="854" t="e">
        <f t="shared" si="18"/>
        <v>#DIV/0!</v>
      </c>
      <c r="CQ167" s="852"/>
      <c r="CR167" s="852"/>
      <c r="CS167" s="852"/>
      <c r="CT167" s="368"/>
      <c r="CU167" s="316"/>
      <c r="CV167" s="316"/>
      <c r="CW167" s="369"/>
      <c r="CX167" s="374"/>
      <c r="CY167" s="328"/>
      <c r="CZ167" s="221"/>
      <c r="DA167" s="221"/>
      <c r="DB167" s="221"/>
      <c r="DC167" s="221"/>
      <c r="DD167" s="221"/>
      <c r="DE167" s="221"/>
      <c r="DF167" s="221"/>
      <c r="DG167" s="221"/>
      <c r="DH167" s="221"/>
      <c r="DI167" s="221"/>
      <c r="DJ167" s="221"/>
      <c r="DK167" s="221"/>
      <c r="DL167" s="221"/>
      <c r="DM167" s="221"/>
      <c r="DN167" s="257"/>
      <c r="DO167" s="374"/>
      <c r="DP167" s="851"/>
      <c r="DQ167" s="852"/>
      <c r="DR167" s="852"/>
      <c r="DS167" s="853"/>
      <c r="DT167" s="851"/>
      <c r="DU167" s="852"/>
      <c r="DV167" s="852"/>
      <c r="DW167" s="853"/>
      <c r="DX167" s="854" t="e">
        <f t="shared" si="19"/>
        <v>#DIV/0!</v>
      </c>
      <c r="DY167" s="852"/>
      <c r="DZ167" s="852"/>
      <c r="EA167" s="852"/>
      <c r="EB167" s="368"/>
      <c r="EC167" s="316"/>
      <c r="ED167" s="316"/>
      <c r="EE167" s="369"/>
      <c r="EF167" s="374"/>
      <c r="EG167" s="851"/>
      <c r="EH167" s="852"/>
      <c r="EI167" s="852"/>
      <c r="EJ167" s="853"/>
      <c r="EK167" s="851"/>
      <c r="EL167" s="852"/>
      <c r="EM167" s="852"/>
      <c r="EN167" s="853"/>
      <c r="EO167" s="854" t="e">
        <f t="shared" si="20"/>
        <v>#DIV/0!</v>
      </c>
      <c r="EP167" s="852"/>
      <c r="EQ167" s="852"/>
      <c r="ER167" s="852"/>
      <c r="ES167" s="368"/>
      <c r="ET167" s="316"/>
      <c r="EU167" s="316"/>
      <c r="EV167" s="369"/>
      <c r="EW167" s="374"/>
    </row>
    <row r="168" spans="1:153" s="124" customFormat="1" ht="12.75" customHeight="1" thickBot="1" x14ac:dyDescent="0.25">
      <c r="A168" s="328"/>
      <c r="B168" s="221"/>
      <c r="C168" s="221"/>
      <c r="D168" s="221"/>
      <c r="E168" s="221"/>
      <c r="F168" s="221"/>
      <c r="G168" s="221"/>
      <c r="H168" s="221"/>
      <c r="I168" s="221"/>
      <c r="J168" s="221"/>
      <c r="K168" s="221"/>
      <c r="L168" s="221"/>
      <c r="M168" s="221"/>
      <c r="N168" s="221"/>
      <c r="O168" s="221"/>
      <c r="P168" s="257"/>
      <c r="Q168" s="374"/>
      <c r="R168" s="851"/>
      <c r="S168" s="852"/>
      <c r="T168" s="852"/>
      <c r="U168" s="853"/>
      <c r="V168" s="851"/>
      <c r="W168" s="852"/>
      <c r="X168" s="852"/>
      <c r="Y168" s="853"/>
      <c r="Z168" s="854">
        <f t="shared" si="0"/>
        <v>0</v>
      </c>
      <c r="AA168" s="852"/>
      <c r="AB168" s="852"/>
      <c r="AC168" s="853"/>
      <c r="AD168" s="365"/>
      <c r="AE168" s="317"/>
      <c r="AF168" s="317"/>
      <c r="AG168" s="347"/>
      <c r="AH168" s="374"/>
      <c r="AI168" s="851"/>
      <c r="AJ168" s="852"/>
      <c r="AK168" s="852"/>
      <c r="AL168" s="853"/>
      <c r="AM168" s="851"/>
      <c r="AN168" s="852"/>
      <c r="AO168" s="852"/>
      <c r="AP168" s="853"/>
      <c r="AQ168" s="854">
        <f t="shared" si="16"/>
        <v>0</v>
      </c>
      <c r="AR168" s="852"/>
      <c r="AS168" s="852"/>
      <c r="AT168" s="853"/>
      <c r="AU168" s="365"/>
      <c r="AV168" s="317"/>
      <c r="AW168" s="317"/>
      <c r="AX168" s="347"/>
      <c r="AY168" s="374"/>
      <c r="AZ168" s="328"/>
      <c r="BA168" s="221"/>
      <c r="BB168" s="221"/>
      <c r="BC168" s="221"/>
      <c r="BD168" s="221"/>
      <c r="BE168" s="221"/>
      <c r="BF168" s="221"/>
      <c r="BG168" s="221"/>
      <c r="BH168" s="221"/>
      <c r="BI168" s="221"/>
      <c r="BJ168" s="221"/>
      <c r="BK168" s="221"/>
      <c r="BL168" s="221"/>
      <c r="BM168" s="221"/>
      <c r="BN168" s="221"/>
      <c r="BO168" s="257"/>
      <c r="BP168" s="374"/>
      <c r="BQ168" s="851"/>
      <c r="BR168" s="852"/>
      <c r="BS168" s="852"/>
      <c r="BT168" s="853"/>
      <c r="BU168" s="851"/>
      <c r="BV168" s="852"/>
      <c r="BW168" s="852"/>
      <c r="BX168" s="853"/>
      <c r="BY168" s="854" t="e">
        <f t="shared" si="17"/>
        <v>#DIV/0!</v>
      </c>
      <c r="BZ168" s="852"/>
      <c r="CA168" s="852"/>
      <c r="CB168" s="852"/>
      <c r="CC168" s="368"/>
      <c r="CD168" s="316"/>
      <c r="CE168" s="316"/>
      <c r="CF168" s="369"/>
      <c r="CG168" s="374"/>
      <c r="CH168" s="851"/>
      <c r="CI168" s="852"/>
      <c r="CJ168" s="852"/>
      <c r="CK168" s="853"/>
      <c r="CL168" s="851"/>
      <c r="CM168" s="852"/>
      <c r="CN168" s="852"/>
      <c r="CO168" s="853"/>
      <c r="CP168" s="854" t="e">
        <f t="shared" si="18"/>
        <v>#DIV/0!</v>
      </c>
      <c r="CQ168" s="852"/>
      <c r="CR168" s="852"/>
      <c r="CS168" s="852"/>
      <c r="CT168" s="368"/>
      <c r="CU168" s="316"/>
      <c r="CV168" s="316"/>
      <c r="CW168" s="369"/>
      <c r="CX168" s="374"/>
      <c r="CY168" s="328"/>
      <c r="CZ168" s="221"/>
      <c r="DA168" s="221"/>
      <c r="DB168" s="221"/>
      <c r="DC168" s="221"/>
      <c r="DD168" s="221"/>
      <c r="DE168" s="221"/>
      <c r="DF168" s="221"/>
      <c r="DG168" s="221"/>
      <c r="DH168" s="221"/>
      <c r="DI168" s="221"/>
      <c r="DJ168" s="221"/>
      <c r="DK168" s="221"/>
      <c r="DL168" s="221"/>
      <c r="DM168" s="221"/>
      <c r="DN168" s="257"/>
      <c r="DO168" s="374"/>
      <c r="DP168" s="851"/>
      <c r="DQ168" s="852"/>
      <c r="DR168" s="852"/>
      <c r="DS168" s="853"/>
      <c r="DT168" s="851"/>
      <c r="DU168" s="852"/>
      <c r="DV168" s="852"/>
      <c r="DW168" s="853"/>
      <c r="DX168" s="854" t="e">
        <f t="shared" si="19"/>
        <v>#DIV/0!</v>
      </c>
      <c r="DY168" s="852"/>
      <c r="DZ168" s="852"/>
      <c r="EA168" s="852"/>
      <c r="EB168" s="368"/>
      <c r="EC168" s="316"/>
      <c r="ED168" s="316"/>
      <c r="EE168" s="369"/>
      <c r="EF168" s="374"/>
      <c r="EG168" s="851"/>
      <c r="EH168" s="852"/>
      <c r="EI168" s="852"/>
      <c r="EJ168" s="853"/>
      <c r="EK168" s="851"/>
      <c r="EL168" s="852"/>
      <c r="EM168" s="852"/>
      <c r="EN168" s="853"/>
      <c r="EO168" s="854" t="e">
        <f t="shared" si="20"/>
        <v>#DIV/0!</v>
      </c>
      <c r="EP168" s="852"/>
      <c r="EQ168" s="852"/>
      <c r="ER168" s="852"/>
      <c r="ES168" s="368"/>
      <c r="ET168" s="316"/>
      <c r="EU168" s="316"/>
      <c r="EV168" s="369"/>
      <c r="EW168" s="374"/>
    </row>
    <row r="169" spans="1:153" s="124" customFormat="1" ht="12.75" customHeight="1" thickBot="1" x14ac:dyDescent="0.25">
      <c r="A169" s="328"/>
      <c r="B169" s="221"/>
      <c r="C169" s="221"/>
      <c r="D169" s="221"/>
      <c r="E169" s="221"/>
      <c r="F169" s="221"/>
      <c r="G169" s="221"/>
      <c r="H169" s="221"/>
      <c r="I169" s="221"/>
      <c r="J169" s="221"/>
      <c r="K169" s="221"/>
      <c r="L169" s="221"/>
      <c r="M169" s="221"/>
      <c r="N169" s="221"/>
      <c r="O169" s="221"/>
      <c r="P169" s="257"/>
      <c r="Q169" s="374"/>
      <c r="R169" s="851"/>
      <c r="S169" s="852"/>
      <c r="T169" s="852"/>
      <c r="U169" s="853"/>
      <c r="V169" s="851"/>
      <c r="W169" s="852"/>
      <c r="X169" s="852"/>
      <c r="Y169" s="853"/>
      <c r="Z169" s="854">
        <f t="shared" si="0"/>
        <v>0</v>
      </c>
      <c r="AA169" s="852"/>
      <c r="AB169" s="852"/>
      <c r="AC169" s="853"/>
      <c r="AD169" s="365"/>
      <c r="AE169" s="317"/>
      <c r="AF169" s="317"/>
      <c r="AG169" s="347"/>
      <c r="AH169" s="374"/>
      <c r="AI169" s="851"/>
      <c r="AJ169" s="852"/>
      <c r="AK169" s="852"/>
      <c r="AL169" s="853"/>
      <c r="AM169" s="851"/>
      <c r="AN169" s="852"/>
      <c r="AO169" s="852"/>
      <c r="AP169" s="853"/>
      <c r="AQ169" s="854">
        <f t="shared" si="16"/>
        <v>0</v>
      </c>
      <c r="AR169" s="852"/>
      <c r="AS169" s="852"/>
      <c r="AT169" s="853"/>
      <c r="AU169" s="365"/>
      <c r="AV169" s="317"/>
      <c r="AW169" s="317"/>
      <c r="AX169" s="347"/>
      <c r="AY169" s="374"/>
      <c r="AZ169" s="328"/>
      <c r="BA169" s="221" t="s">
        <v>325</v>
      </c>
      <c r="BB169" s="221"/>
      <c r="BC169" s="221"/>
      <c r="BD169" s="221"/>
      <c r="BE169" s="221"/>
      <c r="BF169" s="221"/>
      <c r="BG169" s="221"/>
      <c r="BH169" s="221"/>
      <c r="BI169" s="221"/>
      <c r="BJ169" s="221"/>
      <c r="BK169" s="221"/>
      <c r="BL169" s="221"/>
      <c r="BM169" s="221"/>
      <c r="BN169" s="221"/>
      <c r="BO169" s="257"/>
      <c r="BP169" s="374"/>
      <c r="BQ169" s="851"/>
      <c r="BR169" s="852"/>
      <c r="BS169" s="852"/>
      <c r="BT169" s="853"/>
      <c r="BU169" s="851"/>
      <c r="BV169" s="852"/>
      <c r="BW169" s="852"/>
      <c r="BX169" s="853"/>
      <c r="BY169" s="854" t="e">
        <f t="shared" si="17"/>
        <v>#DIV/0!</v>
      </c>
      <c r="BZ169" s="852"/>
      <c r="CA169" s="852"/>
      <c r="CB169" s="852"/>
      <c r="CC169" s="368"/>
      <c r="CD169" s="316"/>
      <c r="CE169" s="316"/>
      <c r="CF169" s="369"/>
      <c r="CG169" s="374"/>
      <c r="CH169" s="851"/>
      <c r="CI169" s="852"/>
      <c r="CJ169" s="852"/>
      <c r="CK169" s="853"/>
      <c r="CL169" s="851"/>
      <c r="CM169" s="852"/>
      <c r="CN169" s="852"/>
      <c r="CO169" s="853"/>
      <c r="CP169" s="854" t="e">
        <f t="shared" si="18"/>
        <v>#DIV/0!</v>
      </c>
      <c r="CQ169" s="852"/>
      <c r="CR169" s="852"/>
      <c r="CS169" s="852"/>
      <c r="CT169" s="368"/>
      <c r="CU169" s="316"/>
      <c r="CV169" s="316"/>
      <c r="CW169" s="369"/>
      <c r="CX169" s="374"/>
      <c r="CY169" s="328"/>
      <c r="CZ169" s="221"/>
      <c r="DA169" s="221"/>
      <c r="DB169" s="221"/>
      <c r="DC169" s="221"/>
      <c r="DD169" s="221"/>
      <c r="DE169" s="221"/>
      <c r="DF169" s="221"/>
      <c r="DG169" s="221"/>
      <c r="DH169" s="221"/>
      <c r="DI169" s="221"/>
      <c r="DJ169" s="221"/>
      <c r="DK169" s="221"/>
      <c r="DL169" s="221"/>
      <c r="DM169" s="221"/>
      <c r="DN169" s="257"/>
      <c r="DO169" s="374"/>
      <c r="DP169" s="851"/>
      <c r="DQ169" s="852"/>
      <c r="DR169" s="852"/>
      <c r="DS169" s="853"/>
      <c r="DT169" s="851"/>
      <c r="DU169" s="852"/>
      <c r="DV169" s="852"/>
      <c r="DW169" s="853"/>
      <c r="DX169" s="854" t="e">
        <f t="shared" si="19"/>
        <v>#DIV/0!</v>
      </c>
      <c r="DY169" s="852"/>
      <c r="DZ169" s="852"/>
      <c r="EA169" s="852"/>
      <c r="EB169" s="368"/>
      <c r="EC169" s="316"/>
      <c r="ED169" s="316"/>
      <c r="EE169" s="369"/>
      <c r="EF169" s="374"/>
      <c r="EG169" s="851"/>
      <c r="EH169" s="852"/>
      <c r="EI169" s="852"/>
      <c r="EJ169" s="853"/>
      <c r="EK169" s="851"/>
      <c r="EL169" s="852"/>
      <c r="EM169" s="852"/>
      <c r="EN169" s="853"/>
      <c r="EO169" s="854" t="e">
        <f t="shared" si="20"/>
        <v>#DIV/0!</v>
      </c>
      <c r="EP169" s="852"/>
      <c r="EQ169" s="852"/>
      <c r="ER169" s="852"/>
      <c r="ES169" s="368"/>
      <c r="ET169" s="316"/>
      <c r="EU169" s="316"/>
      <c r="EV169" s="369"/>
      <c r="EW169" s="374"/>
    </row>
    <row r="170" spans="1:153" s="124" customFormat="1" ht="12.75" customHeight="1" thickBot="1" x14ac:dyDescent="0.25">
      <c r="A170" s="328"/>
      <c r="B170" s="221"/>
      <c r="C170" s="221"/>
      <c r="D170" s="221"/>
      <c r="E170" s="221"/>
      <c r="F170" s="221"/>
      <c r="G170" s="221"/>
      <c r="H170" s="221"/>
      <c r="I170" s="221"/>
      <c r="J170" s="221"/>
      <c r="K170" s="221"/>
      <c r="L170" s="221"/>
      <c r="M170" s="221"/>
      <c r="N170" s="221"/>
      <c r="O170" s="221"/>
      <c r="P170" s="257"/>
      <c r="Q170" s="374"/>
      <c r="R170" s="851"/>
      <c r="S170" s="852"/>
      <c r="T170" s="852"/>
      <c r="U170" s="853"/>
      <c r="V170" s="851"/>
      <c r="W170" s="852"/>
      <c r="X170" s="852"/>
      <c r="Y170" s="853"/>
      <c r="Z170" s="854">
        <f t="shared" si="0"/>
        <v>0</v>
      </c>
      <c r="AA170" s="852"/>
      <c r="AB170" s="852"/>
      <c r="AC170" s="853"/>
      <c r="AD170" s="365"/>
      <c r="AE170" s="317"/>
      <c r="AF170" s="317"/>
      <c r="AG170" s="347"/>
      <c r="AH170" s="374"/>
      <c r="AI170" s="851"/>
      <c r="AJ170" s="852"/>
      <c r="AK170" s="852"/>
      <c r="AL170" s="853"/>
      <c r="AM170" s="851"/>
      <c r="AN170" s="852"/>
      <c r="AO170" s="852"/>
      <c r="AP170" s="853"/>
      <c r="AQ170" s="854">
        <f t="shared" si="16"/>
        <v>0</v>
      </c>
      <c r="AR170" s="852"/>
      <c r="AS170" s="852"/>
      <c r="AT170" s="853"/>
      <c r="AU170" s="365"/>
      <c r="AV170" s="317"/>
      <c r="AW170" s="317"/>
      <c r="AX170" s="347"/>
      <c r="AY170" s="374"/>
      <c r="AZ170" s="328"/>
      <c r="BA170" s="221"/>
      <c r="BB170" s="221"/>
      <c r="BC170" s="221"/>
      <c r="BD170" s="221"/>
      <c r="BE170" s="221"/>
      <c r="BF170" s="221"/>
      <c r="BG170" s="221"/>
      <c r="BH170" s="221"/>
      <c r="BI170" s="221"/>
      <c r="BJ170" s="221"/>
      <c r="BK170" s="221"/>
      <c r="BL170" s="221"/>
      <c r="BM170" s="221"/>
      <c r="BN170" s="221"/>
      <c r="BO170" s="257"/>
      <c r="BP170" s="374"/>
      <c r="BQ170" s="851"/>
      <c r="BR170" s="852"/>
      <c r="BS170" s="852"/>
      <c r="BT170" s="853"/>
      <c r="BU170" s="851"/>
      <c r="BV170" s="852"/>
      <c r="BW170" s="852"/>
      <c r="BX170" s="853"/>
      <c r="BY170" s="854" t="e">
        <f t="shared" si="17"/>
        <v>#DIV/0!</v>
      </c>
      <c r="BZ170" s="852"/>
      <c r="CA170" s="852"/>
      <c r="CB170" s="852"/>
      <c r="CC170" s="368"/>
      <c r="CD170" s="316"/>
      <c r="CE170" s="316"/>
      <c r="CF170" s="369"/>
      <c r="CG170" s="374"/>
      <c r="CH170" s="851"/>
      <c r="CI170" s="852"/>
      <c r="CJ170" s="852"/>
      <c r="CK170" s="853"/>
      <c r="CL170" s="851"/>
      <c r="CM170" s="852"/>
      <c r="CN170" s="852"/>
      <c r="CO170" s="853"/>
      <c r="CP170" s="854" t="e">
        <f t="shared" si="18"/>
        <v>#DIV/0!</v>
      </c>
      <c r="CQ170" s="852"/>
      <c r="CR170" s="852"/>
      <c r="CS170" s="852"/>
      <c r="CT170" s="368"/>
      <c r="CU170" s="316"/>
      <c r="CV170" s="316"/>
      <c r="CW170" s="369"/>
      <c r="CX170" s="374"/>
      <c r="CY170" s="328"/>
      <c r="CZ170" s="221"/>
      <c r="DA170" s="221"/>
      <c r="DB170" s="221"/>
      <c r="DC170" s="221"/>
      <c r="DD170" s="221"/>
      <c r="DE170" s="221"/>
      <c r="DF170" s="221"/>
      <c r="DG170" s="221"/>
      <c r="DH170" s="221"/>
      <c r="DI170" s="221"/>
      <c r="DJ170" s="221"/>
      <c r="DK170" s="221"/>
      <c r="DL170" s="221"/>
      <c r="DM170" s="221"/>
      <c r="DN170" s="257"/>
      <c r="DO170" s="374"/>
      <c r="DP170" s="851"/>
      <c r="DQ170" s="852"/>
      <c r="DR170" s="852"/>
      <c r="DS170" s="853"/>
      <c r="DT170" s="851"/>
      <c r="DU170" s="852"/>
      <c r="DV170" s="852"/>
      <c r="DW170" s="853"/>
      <c r="DX170" s="854" t="e">
        <f t="shared" si="19"/>
        <v>#DIV/0!</v>
      </c>
      <c r="DY170" s="852"/>
      <c r="DZ170" s="852"/>
      <c r="EA170" s="852"/>
      <c r="EB170" s="368"/>
      <c r="EC170" s="316"/>
      <c r="ED170" s="316"/>
      <c r="EE170" s="369"/>
      <c r="EF170" s="374"/>
      <c r="EG170" s="851"/>
      <c r="EH170" s="852"/>
      <c r="EI170" s="852"/>
      <c r="EJ170" s="853"/>
      <c r="EK170" s="851"/>
      <c r="EL170" s="852"/>
      <c r="EM170" s="852"/>
      <c r="EN170" s="853"/>
      <c r="EO170" s="854" t="e">
        <f t="shared" si="20"/>
        <v>#DIV/0!</v>
      </c>
      <c r="EP170" s="852"/>
      <c r="EQ170" s="852"/>
      <c r="ER170" s="852"/>
      <c r="ES170" s="368"/>
      <c r="ET170" s="316"/>
      <c r="EU170" s="316"/>
      <c r="EV170" s="369"/>
      <c r="EW170" s="374"/>
    </row>
    <row r="171" spans="1:153" s="124" customFormat="1" ht="12.75" customHeight="1" thickBot="1" x14ac:dyDescent="0.25">
      <c r="A171" s="328"/>
      <c r="B171" s="221"/>
      <c r="C171" s="221"/>
      <c r="D171" s="221"/>
      <c r="E171" s="221"/>
      <c r="F171" s="221"/>
      <c r="G171" s="221"/>
      <c r="H171" s="221"/>
      <c r="I171" s="221"/>
      <c r="J171" s="221"/>
      <c r="K171" s="221"/>
      <c r="L171" s="221"/>
      <c r="M171" s="221"/>
      <c r="N171" s="221"/>
      <c r="O171" s="221"/>
      <c r="P171" s="257"/>
      <c r="Q171" s="374"/>
      <c r="R171" s="851"/>
      <c r="S171" s="852"/>
      <c r="T171" s="852"/>
      <c r="U171" s="853"/>
      <c r="V171" s="851"/>
      <c r="W171" s="852"/>
      <c r="X171" s="852"/>
      <c r="Y171" s="853"/>
      <c r="Z171" s="854">
        <f t="shared" si="0"/>
        <v>0</v>
      </c>
      <c r="AA171" s="852"/>
      <c r="AB171" s="852"/>
      <c r="AC171" s="853"/>
      <c r="AD171" s="365"/>
      <c r="AE171" s="317"/>
      <c r="AF171" s="317"/>
      <c r="AG171" s="347"/>
      <c r="AH171" s="374"/>
      <c r="AI171" s="851"/>
      <c r="AJ171" s="852"/>
      <c r="AK171" s="852"/>
      <c r="AL171" s="853"/>
      <c r="AM171" s="851"/>
      <c r="AN171" s="852"/>
      <c r="AO171" s="852"/>
      <c r="AP171" s="853"/>
      <c r="AQ171" s="854">
        <f t="shared" si="16"/>
        <v>0</v>
      </c>
      <c r="AR171" s="852"/>
      <c r="AS171" s="852"/>
      <c r="AT171" s="853"/>
      <c r="AU171" s="365"/>
      <c r="AV171" s="317"/>
      <c r="AW171" s="317"/>
      <c r="AX171" s="347"/>
      <c r="AY171" s="374"/>
      <c r="AZ171" s="328"/>
      <c r="BA171" s="221" t="s">
        <v>326</v>
      </c>
      <c r="BB171" s="221" t="s">
        <v>327</v>
      </c>
      <c r="BC171" s="221" t="s">
        <v>328</v>
      </c>
      <c r="BD171" s="221" t="s">
        <v>329</v>
      </c>
      <c r="BE171" s="221" t="s">
        <v>330</v>
      </c>
      <c r="BF171" s="221" t="s">
        <v>331</v>
      </c>
      <c r="BG171" s="221" t="s">
        <v>332</v>
      </c>
      <c r="BH171" s="221" t="s">
        <v>333</v>
      </c>
      <c r="BI171" s="221"/>
      <c r="BJ171" s="221"/>
      <c r="BK171" s="221"/>
      <c r="BL171" s="221"/>
      <c r="BM171" s="221"/>
      <c r="BN171" s="221"/>
      <c r="BO171" s="257"/>
      <c r="BP171" s="374"/>
      <c r="BQ171" s="851"/>
      <c r="BR171" s="852"/>
      <c r="BS171" s="852"/>
      <c r="BT171" s="853"/>
      <c r="BU171" s="851"/>
      <c r="BV171" s="852"/>
      <c r="BW171" s="852"/>
      <c r="BX171" s="853"/>
      <c r="BY171" s="854" t="e">
        <f t="shared" si="17"/>
        <v>#DIV/0!</v>
      </c>
      <c r="BZ171" s="852"/>
      <c r="CA171" s="852"/>
      <c r="CB171" s="852"/>
      <c r="CC171" s="368"/>
      <c r="CD171" s="316"/>
      <c r="CE171" s="316"/>
      <c r="CF171" s="369"/>
      <c r="CG171" s="374"/>
      <c r="CH171" s="851"/>
      <c r="CI171" s="852"/>
      <c r="CJ171" s="852"/>
      <c r="CK171" s="853"/>
      <c r="CL171" s="851"/>
      <c r="CM171" s="852"/>
      <c r="CN171" s="852"/>
      <c r="CO171" s="853"/>
      <c r="CP171" s="854" t="e">
        <f t="shared" si="18"/>
        <v>#DIV/0!</v>
      </c>
      <c r="CQ171" s="852"/>
      <c r="CR171" s="852"/>
      <c r="CS171" s="852"/>
      <c r="CT171" s="368"/>
      <c r="CU171" s="316"/>
      <c r="CV171" s="316"/>
      <c r="CW171" s="369"/>
      <c r="CX171" s="374"/>
      <c r="CY171" s="328"/>
      <c r="CZ171" s="221"/>
      <c r="DA171" s="221"/>
      <c r="DB171" s="221"/>
      <c r="DC171" s="221"/>
      <c r="DD171" s="221"/>
      <c r="DE171" s="221"/>
      <c r="DF171" s="221"/>
      <c r="DG171" s="221"/>
      <c r="DH171" s="221"/>
      <c r="DI171" s="221"/>
      <c r="DJ171" s="221"/>
      <c r="DK171" s="221"/>
      <c r="DL171" s="221"/>
      <c r="DM171" s="221"/>
      <c r="DN171" s="257"/>
      <c r="DO171" s="374"/>
      <c r="DP171" s="851"/>
      <c r="DQ171" s="852"/>
      <c r="DR171" s="852"/>
      <c r="DS171" s="853"/>
      <c r="DT171" s="851"/>
      <c r="DU171" s="852"/>
      <c r="DV171" s="852"/>
      <c r="DW171" s="853"/>
      <c r="DX171" s="854" t="e">
        <f t="shared" si="19"/>
        <v>#DIV/0!</v>
      </c>
      <c r="DY171" s="852"/>
      <c r="DZ171" s="852"/>
      <c r="EA171" s="852"/>
      <c r="EB171" s="368"/>
      <c r="EC171" s="316"/>
      <c r="ED171" s="316"/>
      <c r="EE171" s="369"/>
      <c r="EF171" s="374"/>
      <c r="EG171" s="851"/>
      <c r="EH171" s="852"/>
      <c r="EI171" s="852"/>
      <c r="EJ171" s="853"/>
      <c r="EK171" s="851"/>
      <c r="EL171" s="852"/>
      <c r="EM171" s="852"/>
      <c r="EN171" s="853"/>
      <c r="EO171" s="854" t="e">
        <f t="shared" si="20"/>
        <v>#DIV/0!</v>
      </c>
      <c r="EP171" s="852"/>
      <c r="EQ171" s="852"/>
      <c r="ER171" s="852"/>
      <c r="ES171" s="368"/>
      <c r="ET171" s="316"/>
      <c r="EU171" s="316"/>
      <c r="EV171" s="369"/>
      <c r="EW171" s="374"/>
    </row>
    <row r="172" spans="1:153" s="124" customFormat="1" ht="12.75" customHeight="1" thickBot="1" x14ac:dyDescent="0.25">
      <c r="A172" s="328"/>
      <c r="B172" s="221"/>
      <c r="C172" s="221"/>
      <c r="D172" s="221"/>
      <c r="E172" s="221"/>
      <c r="F172" s="221"/>
      <c r="G172" s="221"/>
      <c r="H172" s="221"/>
      <c r="I172" s="221"/>
      <c r="J172" s="221"/>
      <c r="K172" s="221"/>
      <c r="L172" s="221"/>
      <c r="M172" s="221"/>
      <c r="N172" s="221"/>
      <c r="O172" s="221"/>
      <c r="P172" s="257"/>
      <c r="Q172" s="374"/>
      <c r="R172" s="851"/>
      <c r="S172" s="852"/>
      <c r="T172" s="852"/>
      <c r="U172" s="853"/>
      <c r="V172" s="851"/>
      <c r="W172" s="852"/>
      <c r="X172" s="852"/>
      <c r="Y172" s="853"/>
      <c r="Z172" s="854">
        <f t="shared" si="0"/>
        <v>0</v>
      </c>
      <c r="AA172" s="852"/>
      <c r="AB172" s="852"/>
      <c r="AC172" s="853"/>
      <c r="AD172" s="365"/>
      <c r="AE172" s="317"/>
      <c r="AF172" s="317"/>
      <c r="AG172" s="347"/>
      <c r="AH172" s="374"/>
      <c r="AI172" s="851"/>
      <c r="AJ172" s="852"/>
      <c r="AK172" s="852"/>
      <c r="AL172" s="853"/>
      <c r="AM172" s="851"/>
      <c r="AN172" s="852"/>
      <c r="AO172" s="852"/>
      <c r="AP172" s="853"/>
      <c r="AQ172" s="854">
        <f t="shared" si="16"/>
        <v>0</v>
      </c>
      <c r="AR172" s="852"/>
      <c r="AS172" s="852"/>
      <c r="AT172" s="853"/>
      <c r="AU172" s="365"/>
      <c r="AV172" s="317"/>
      <c r="AW172" s="317"/>
      <c r="AX172" s="347"/>
      <c r="AY172" s="374"/>
      <c r="AZ172" s="328"/>
      <c r="BA172" s="221">
        <v>1</v>
      </c>
      <c r="BB172" s="221">
        <v>49.5</v>
      </c>
      <c r="BC172" s="221">
        <v>8</v>
      </c>
      <c r="BD172" s="221">
        <v>72.180000000000007</v>
      </c>
      <c r="BE172" s="221">
        <v>145.727</v>
      </c>
      <c r="BF172" s="221">
        <v>204.73</v>
      </c>
      <c r="BG172" s="221">
        <v>4.3899999999999997</v>
      </c>
      <c r="BH172" s="221">
        <v>4.3239999999999998</v>
      </c>
      <c r="BI172" s="221"/>
      <c r="BJ172" s="221"/>
      <c r="BK172" s="221"/>
      <c r="BL172" s="221"/>
      <c r="BM172" s="221"/>
      <c r="BN172" s="221"/>
      <c r="BO172" s="257"/>
      <c r="BP172" s="374"/>
      <c r="BQ172" s="851"/>
      <c r="BR172" s="852"/>
      <c r="BS172" s="852"/>
      <c r="BT172" s="853"/>
      <c r="BU172" s="851"/>
      <c r="BV172" s="852"/>
      <c r="BW172" s="852"/>
      <c r="BX172" s="853"/>
      <c r="BY172" s="854" t="e">
        <f t="shared" si="17"/>
        <v>#DIV/0!</v>
      </c>
      <c r="BZ172" s="852"/>
      <c r="CA172" s="852"/>
      <c r="CB172" s="852"/>
      <c r="CC172" s="368"/>
      <c r="CD172" s="316"/>
      <c r="CE172" s="316"/>
      <c r="CF172" s="369"/>
      <c r="CG172" s="374"/>
      <c r="CH172" s="851"/>
      <c r="CI172" s="852"/>
      <c r="CJ172" s="852"/>
      <c r="CK172" s="853"/>
      <c r="CL172" s="851"/>
      <c r="CM172" s="852"/>
      <c r="CN172" s="852"/>
      <c r="CO172" s="853"/>
      <c r="CP172" s="854" t="e">
        <f t="shared" si="18"/>
        <v>#DIV/0!</v>
      </c>
      <c r="CQ172" s="852"/>
      <c r="CR172" s="852"/>
      <c r="CS172" s="852"/>
      <c r="CT172" s="368"/>
      <c r="CU172" s="316"/>
      <c r="CV172" s="316"/>
      <c r="CW172" s="369"/>
      <c r="CX172" s="374"/>
      <c r="CY172" s="328"/>
      <c r="CZ172" s="221"/>
      <c r="DA172" s="221"/>
      <c r="DB172" s="221"/>
      <c r="DC172" s="221"/>
      <c r="DD172" s="221"/>
      <c r="DE172" s="221"/>
      <c r="DF172" s="221"/>
      <c r="DG172" s="221"/>
      <c r="DH172" s="221"/>
      <c r="DI172" s="221"/>
      <c r="DJ172" s="221"/>
      <c r="DK172" s="221"/>
      <c r="DL172" s="221"/>
      <c r="DM172" s="221"/>
      <c r="DN172" s="257"/>
      <c r="DO172" s="374"/>
      <c r="DP172" s="851"/>
      <c r="DQ172" s="852"/>
      <c r="DR172" s="852"/>
      <c r="DS172" s="853"/>
      <c r="DT172" s="851"/>
      <c r="DU172" s="852"/>
      <c r="DV172" s="852"/>
      <c r="DW172" s="853"/>
      <c r="DX172" s="854" t="e">
        <f t="shared" si="19"/>
        <v>#DIV/0!</v>
      </c>
      <c r="DY172" s="852"/>
      <c r="DZ172" s="852"/>
      <c r="EA172" s="852"/>
      <c r="EB172" s="368"/>
      <c r="EC172" s="316"/>
      <c r="ED172" s="316"/>
      <c r="EE172" s="369"/>
      <c r="EF172" s="374"/>
      <c r="EG172" s="851"/>
      <c r="EH172" s="852"/>
      <c r="EI172" s="852"/>
      <c r="EJ172" s="853"/>
      <c r="EK172" s="851"/>
      <c r="EL172" s="852"/>
      <c r="EM172" s="852"/>
      <c r="EN172" s="853"/>
      <c r="EO172" s="854" t="e">
        <f t="shared" si="20"/>
        <v>#DIV/0!</v>
      </c>
      <c r="EP172" s="852"/>
      <c r="EQ172" s="852"/>
      <c r="ER172" s="852"/>
      <c r="ES172" s="368"/>
      <c r="ET172" s="316"/>
      <c r="EU172" s="316"/>
      <c r="EV172" s="369"/>
      <c r="EW172" s="374"/>
    </row>
    <row r="173" spans="1:153" s="124" customFormat="1" ht="12.75" customHeight="1" thickBot="1" x14ac:dyDescent="0.25">
      <c r="A173" s="328"/>
      <c r="B173" s="221"/>
      <c r="C173" s="221"/>
      <c r="D173" s="221"/>
      <c r="E173" s="221"/>
      <c r="F173" s="221"/>
      <c r="G173" s="221"/>
      <c r="H173" s="221"/>
      <c r="I173" s="221"/>
      <c r="J173" s="221"/>
      <c r="K173" s="221"/>
      <c r="L173" s="221"/>
      <c r="M173" s="221"/>
      <c r="N173" s="221"/>
      <c r="O173" s="221"/>
      <c r="P173" s="257"/>
      <c r="Q173" s="374"/>
      <c r="R173" s="851"/>
      <c r="S173" s="852"/>
      <c r="T173" s="852"/>
      <c r="U173" s="853"/>
      <c r="V173" s="851"/>
      <c r="W173" s="852"/>
      <c r="X173" s="852"/>
      <c r="Y173" s="853"/>
      <c r="Z173" s="854">
        <f t="shared" si="0"/>
        <v>0</v>
      </c>
      <c r="AA173" s="852"/>
      <c r="AB173" s="852"/>
      <c r="AC173" s="853"/>
      <c r="AD173" s="365"/>
      <c r="AE173" s="317"/>
      <c r="AF173" s="317"/>
      <c r="AG173" s="347"/>
      <c r="AH173" s="374"/>
      <c r="AI173" s="851"/>
      <c r="AJ173" s="852"/>
      <c r="AK173" s="852"/>
      <c r="AL173" s="853"/>
      <c r="AM173" s="851"/>
      <c r="AN173" s="852"/>
      <c r="AO173" s="852"/>
      <c r="AP173" s="853"/>
      <c r="AQ173" s="854">
        <f t="shared" si="16"/>
        <v>0</v>
      </c>
      <c r="AR173" s="852"/>
      <c r="AS173" s="852"/>
      <c r="AT173" s="853"/>
      <c r="AU173" s="365"/>
      <c r="AV173" s="317"/>
      <c r="AW173" s="317"/>
      <c r="AX173" s="347"/>
      <c r="AY173" s="374"/>
      <c r="AZ173" s="328"/>
      <c r="BA173" s="221">
        <v>2</v>
      </c>
      <c r="BB173" s="221">
        <v>49.5</v>
      </c>
      <c r="BC173" s="221">
        <v>8</v>
      </c>
      <c r="BD173" s="221">
        <v>71.44</v>
      </c>
      <c r="BE173" s="221">
        <v>137.19200000000001</v>
      </c>
      <c r="BF173" s="221">
        <v>189.99</v>
      </c>
      <c r="BG173" s="221">
        <v>4.62</v>
      </c>
      <c r="BH173" s="221">
        <v>4.6130000000000004</v>
      </c>
      <c r="BI173" s="221"/>
      <c r="BJ173" s="221"/>
      <c r="BK173" s="221"/>
      <c r="BL173" s="221"/>
      <c r="BM173" s="221"/>
      <c r="BN173" s="221"/>
      <c r="BO173" s="257"/>
      <c r="BP173" s="374"/>
      <c r="BQ173" s="851"/>
      <c r="BR173" s="852"/>
      <c r="BS173" s="852"/>
      <c r="BT173" s="853"/>
      <c r="BU173" s="851"/>
      <c r="BV173" s="852"/>
      <c r="BW173" s="852"/>
      <c r="BX173" s="853"/>
      <c r="BY173" s="854" t="e">
        <f t="shared" si="17"/>
        <v>#DIV/0!</v>
      </c>
      <c r="BZ173" s="852"/>
      <c r="CA173" s="852"/>
      <c r="CB173" s="852"/>
      <c r="CC173" s="368"/>
      <c r="CD173" s="316"/>
      <c r="CE173" s="316"/>
      <c r="CF173" s="369"/>
      <c r="CG173" s="374"/>
      <c r="CH173" s="851"/>
      <c r="CI173" s="852"/>
      <c r="CJ173" s="852"/>
      <c r="CK173" s="853"/>
      <c r="CL173" s="851"/>
      <c r="CM173" s="852"/>
      <c r="CN173" s="852"/>
      <c r="CO173" s="853"/>
      <c r="CP173" s="854" t="e">
        <f t="shared" si="18"/>
        <v>#DIV/0!</v>
      </c>
      <c r="CQ173" s="852"/>
      <c r="CR173" s="852"/>
      <c r="CS173" s="852"/>
      <c r="CT173" s="368"/>
      <c r="CU173" s="316"/>
      <c r="CV173" s="316"/>
      <c r="CW173" s="369"/>
      <c r="CX173" s="374"/>
      <c r="CY173" s="328"/>
      <c r="CZ173" s="221"/>
      <c r="DA173" s="221"/>
      <c r="DB173" s="221"/>
      <c r="DC173" s="221"/>
      <c r="DD173" s="221"/>
      <c r="DE173" s="221"/>
      <c r="DF173" s="221"/>
      <c r="DG173" s="221"/>
      <c r="DH173" s="221"/>
      <c r="DI173" s="221"/>
      <c r="DJ173" s="221"/>
      <c r="DK173" s="221"/>
      <c r="DL173" s="221"/>
      <c r="DM173" s="221"/>
      <c r="DN173" s="257"/>
      <c r="DO173" s="374"/>
      <c r="DP173" s="851"/>
      <c r="DQ173" s="852"/>
      <c r="DR173" s="852"/>
      <c r="DS173" s="853"/>
      <c r="DT173" s="851"/>
      <c r="DU173" s="852"/>
      <c r="DV173" s="852"/>
      <c r="DW173" s="853"/>
      <c r="DX173" s="854" t="e">
        <f t="shared" si="19"/>
        <v>#DIV/0!</v>
      </c>
      <c r="DY173" s="852"/>
      <c r="DZ173" s="852"/>
      <c r="EA173" s="852"/>
      <c r="EB173" s="368"/>
      <c r="EC173" s="316"/>
      <c r="ED173" s="316"/>
      <c r="EE173" s="369"/>
      <c r="EF173" s="374"/>
      <c r="EG173" s="851"/>
      <c r="EH173" s="852"/>
      <c r="EI173" s="852"/>
      <c r="EJ173" s="853"/>
      <c r="EK173" s="851"/>
      <c r="EL173" s="852"/>
      <c r="EM173" s="852"/>
      <c r="EN173" s="853"/>
      <c r="EO173" s="854" t="e">
        <f t="shared" si="20"/>
        <v>#DIV/0!</v>
      </c>
      <c r="EP173" s="852"/>
      <c r="EQ173" s="852"/>
      <c r="ER173" s="852"/>
      <c r="ES173" s="368"/>
      <c r="ET173" s="316"/>
      <c r="EU173" s="316"/>
      <c r="EV173" s="369"/>
      <c r="EW173" s="374"/>
    </row>
    <row r="174" spans="1:153" s="124" customFormat="1" ht="12.75" customHeight="1" thickBot="1" x14ac:dyDescent="0.25">
      <c r="A174" s="328"/>
      <c r="B174" s="221"/>
      <c r="C174" s="221"/>
      <c r="D174" s="221"/>
      <c r="E174" s="221"/>
      <c r="F174" s="221"/>
      <c r="G174" s="221"/>
      <c r="H174" s="221"/>
      <c r="I174" s="221"/>
      <c r="J174" s="221"/>
      <c r="K174" s="221"/>
      <c r="L174" s="221"/>
      <c r="M174" s="221"/>
      <c r="N174" s="221"/>
      <c r="O174" s="221"/>
      <c r="P174" s="257"/>
      <c r="Q174" s="374"/>
      <c r="R174" s="851"/>
      <c r="S174" s="852"/>
      <c r="T174" s="852"/>
      <c r="U174" s="853"/>
      <c r="V174" s="851"/>
      <c r="W174" s="852"/>
      <c r="X174" s="852"/>
      <c r="Y174" s="853"/>
      <c r="Z174" s="854">
        <f t="shared" si="0"/>
        <v>0</v>
      </c>
      <c r="AA174" s="852"/>
      <c r="AB174" s="852"/>
      <c r="AC174" s="853"/>
      <c r="AD174" s="365"/>
      <c r="AE174" s="317"/>
      <c r="AF174" s="317"/>
      <c r="AG174" s="347"/>
      <c r="AH174" s="374"/>
      <c r="AI174" s="851"/>
      <c r="AJ174" s="852"/>
      <c r="AK174" s="852"/>
      <c r="AL174" s="853"/>
      <c r="AM174" s="851"/>
      <c r="AN174" s="852"/>
      <c r="AO174" s="852"/>
      <c r="AP174" s="853"/>
      <c r="AQ174" s="854">
        <f t="shared" si="16"/>
        <v>0</v>
      </c>
      <c r="AR174" s="852"/>
      <c r="AS174" s="852"/>
      <c r="AT174" s="853"/>
      <c r="AU174" s="365"/>
      <c r="AV174" s="317"/>
      <c r="AW174" s="317"/>
      <c r="AX174" s="347"/>
      <c r="AY174" s="374"/>
      <c r="AZ174" s="328"/>
      <c r="BA174" s="221">
        <v>3</v>
      </c>
      <c r="BB174" s="221">
        <v>49.5</v>
      </c>
      <c r="BC174" s="221">
        <v>8</v>
      </c>
      <c r="BD174" s="221">
        <v>69.23</v>
      </c>
      <c r="BE174" s="221">
        <v>143.09100000000001</v>
      </c>
      <c r="BF174" s="221">
        <v>198.97</v>
      </c>
      <c r="BG174" s="221">
        <v>4.0999999999999996</v>
      </c>
      <c r="BH174" s="221">
        <v>4.008</v>
      </c>
      <c r="BI174" s="221"/>
      <c r="BJ174" s="221"/>
      <c r="BK174" s="221"/>
      <c r="BL174" s="221"/>
      <c r="BM174" s="221"/>
      <c r="BN174" s="221"/>
      <c r="BO174" s="257"/>
      <c r="BP174" s="374"/>
      <c r="BQ174" s="851"/>
      <c r="BR174" s="852"/>
      <c r="BS174" s="852"/>
      <c r="BT174" s="853"/>
      <c r="BU174" s="851"/>
      <c r="BV174" s="852"/>
      <c r="BW174" s="852"/>
      <c r="BX174" s="853"/>
      <c r="BY174" s="854" t="e">
        <f t="shared" si="17"/>
        <v>#DIV/0!</v>
      </c>
      <c r="BZ174" s="852"/>
      <c r="CA174" s="852"/>
      <c r="CB174" s="852"/>
      <c r="CC174" s="368"/>
      <c r="CD174" s="316"/>
      <c r="CE174" s="316"/>
      <c r="CF174" s="369"/>
      <c r="CG174" s="374"/>
      <c r="CH174" s="851"/>
      <c r="CI174" s="852"/>
      <c r="CJ174" s="852"/>
      <c r="CK174" s="853"/>
      <c r="CL174" s="851"/>
      <c r="CM174" s="852"/>
      <c r="CN174" s="852"/>
      <c r="CO174" s="853"/>
      <c r="CP174" s="854" t="e">
        <f t="shared" si="18"/>
        <v>#DIV/0!</v>
      </c>
      <c r="CQ174" s="852"/>
      <c r="CR174" s="852"/>
      <c r="CS174" s="852"/>
      <c r="CT174" s="368"/>
      <c r="CU174" s="316"/>
      <c r="CV174" s="316"/>
      <c r="CW174" s="369"/>
      <c r="CX174" s="374"/>
      <c r="CY174" s="328"/>
      <c r="CZ174" s="221"/>
      <c r="DA174" s="221"/>
      <c r="DB174" s="221"/>
      <c r="DC174" s="221"/>
      <c r="DD174" s="221"/>
      <c r="DE174" s="221"/>
      <c r="DF174" s="221"/>
      <c r="DG174" s="221"/>
      <c r="DH174" s="221"/>
      <c r="DI174" s="221"/>
      <c r="DJ174" s="221"/>
      <c r="DK174" s="221"/>
      <c r="DL174" s="221"/>
      <c r="DM174" s="221"/>
      <c r="DN174" s="257"/>
      <c r="DO174" s="374"/>
      <c r="DP174" s="851"/>
      <c r="DQ174" s="852"/>
      <c r="DR174" s="852"/>
      <c r="DS174" s="853"/>
      <c r="DT174" s="851"/>
      <c r="DU174" s="852"/>
      <c r="DV174" s="852"/>
      <c r="DW174" s="853"/>
      <c r="DX174" s="854" t="e">
        <f t="shared" si="19"/>
        <v>#DIV/0!</v>
      </c>
      <c r="DY174" s="852"/>
      <c r="DZ174" s="852"/>
      <c r="EA174" s="852"/>
      <c r="EB174" s="368"/>
      <c r="EC174" s="316"/>
      <c r="ED174" s="316"/>
      <c r="EE174" s="369"/>
      <c r="EF174" s="374"/>
      <c r="EG174" s="851"/>
      <c r="EH174" s="852"/>
      <c r="EI174" s="852"/>
      <c r="EJ174" s="853"/>
      <c r="EK174" s="851"/>
      <c r="EL174" s="852"/>
      <c r="EM174" s="852"/>
      <c r="EN174" s="853"/>
      <c r="EO174" s="854" t="e">
        <f t="shared" si="20"/>
        <v>#DIV/0!</v>
      </c>
      <c r="EP174" s="852"/>
      <c r="EQ174" s="852"/>
      <c r="ER174" s="852"/>
      <c r="ES174" s="368"/>
      <c r="ET174" s="316"/>
      <c r="EU174" s="316"/>
      <c r="EV174" s="369"/>
      <c r="EW174" s="374"/>
    </row>
    <row r="175" spans="1:153" s="124" customFormat="1" ht="12.75" customHeight="1" thickBot="1" x14ac:dyDescent="0.25">
      <c r="A175" s="328"/>
      <c r="B175" s="221"/>
      <c r="C175" s="221"/>
      <c r="D175" s="221"/>
      <c r="E175" s="221"/>
      <c r="F175" s="221"/>
      <c r="G175" s="221"/>
      <c r="H175" s="221"/>
      <c r="I175" s="221"/>
      <c r="J175" s="221"/>
      <c r="K175" s="221"/>
      <c r="L175" s="221"/>
      <c r="M175" s="221"/>
      <c r="N175" s="221"/>
      <c r="O175" s="221"/>
      <c r="P175" s="257"/>
      <c r="Q175" s="374"/>
      <c r="R175" s="851"/>
      <c r="S175" s="852"/>
      <c r="T175" s="852"/>
      <c r="U175" s="853"/>
      <c r="V175" s="851"/>
      <c r="W175" s="852"/>
      <c r="X175" s="852"/>
      <c r="Y175" s="853"/>
      <c r="Z175" s="854">
        <f t="shared" si="0"/>
        <v>0</v>
      </c>
      <c r="AA175" s="852"/>
      <c r="AB175" s="852"/>
      <c r="AC175" s="853"/>
      <c r="AD175" s="365"/>
      <c r="AE175" s="317"/>
      <c r="AF175" s="317"/>
      <c r="AG175" s="347"/>
      <c r="AH175" s="374"/>
      <c r="AI175" s="851"/>
      <c r="AJ175" s="852"/>
      <c r="AK175" s="852"/>
      <c r="AL175" s="853"/>
      <c r="AM175" s="851"/>
      <c r="AN175" s="852"/>
      <c r="AO175" s="852"/>
      <c r="AP175" s="853"/>
      <c r="AQ175" s="854">
        <f t="shared" si="16"/>
        <v>0</v>
      </c>
      <c r="AR175" s="852"/>
      <c r="AS175" s="852"/>
      <c r="AT175" s="853"/>
      <c r="AU175" s="365"/>
      <c r="AV175" s="317"/>
      <c r="AW175" s="317"/>
      <c r="AX175" s="347"/>
      <c r="AY175" s="374"/>
      <c r="AZ175" s="328"/>
      <c r="BA175" s="221">
        <v>4</v>
      </c>
      <c r="BB175" s="221">
        <v>49.5</v>
      </c>
      <c r="BC175" s="221">
        <v>8</v>
      </c>
      <c r="BD175" s="221">
        <v>83.2</v>
      </c>
      <c r="BE175" s="221">
        <v>141.60599999999999</v>
      </c>
      <c r="BF175" s="221">
        <v>188.22</v>
      </c>
      <c r="BG175" s="221">
        <v>3.21</v>
      </c>
      <c r="BH175" s="221">
        <v>3.1509999999999998</v>
      </c>
      <c r="BI175" s="221"/>
      <c r="BJ175" s="221"/>
      <c r="BK175" s="221"/>
      <c r="BL175" s="221"/>
      <c r="BM175" s="221"/>
      <c r="BN175" s="221"/>
      <c r="BO175" s="257"/>
      <c r="BP175" s="374"/>
      <c r="BQ175" s="851"/>
      <c r="BR175" s="852"/>
      <c r="BS175" s="852"/>
      <c r="BT175" s="853"/>
      <c r="BU175" s="851"/>
      <c r="BV175" s="852"/>
      <c r="BW175" s="852"/>
      <c r="BX175" s="853"/>
      <c r="BY175" s="854" t="e">
        <f t="shared" si="17"/>
        <v>#DIV/0!</v>
      </c>
      <c r="BZ175" s="852"/>
      <c r="CA175" s="852"/>
      <c r="CB175" s="852"/>
      <c r="CC175" s="368"/>
      <c r="CD175" s="316"/>
      <c r="CE175" s="316"/>
      <c r="CF175" s="369"/>
      <c r="CG175" s="374"/>
      <c r="CH175" s="851"/>
      <c r="CI175" s="852"/>
      <c r="CJ175" s="852"/>
      <c r="CK175" s="853"/>
      <c r="CL175" s="851"/>
      <c r="CM175" s="852"/>
      <c r="CN175" s="852"/>
      <c r="CO175" s="853"/>
      <c r="CP175" s="854" t="e">
        <f t="shared" si="18"/>
        <v>#DIV/0!</v>
      </c>
      <c r="CQ175" s="852"/>
      <c r="CR175" s="852"/>
      <c r="CS175" s="852"/>
      <c r="CT175" s="368"/>
      <c r="CU175" s="316"/>
      <c r="CV175" s="316"/>
      <c r="CW175" s="369"/>
      <c r="CX175" s="374"/>
      <c r="CY175" s="328"/>
      <c r="CZ175" s="221"/>
      <c r="DA175" s="221"/>
      <c r="DB175" s="221"/>
      <c r="DC175" s="221"/>
      <c r="DD175" s="221"/>
      <c r="DE175" s="221"/>
      <c r="DF175" s="221"/>
      <c r="DG175" s="221"/>
      <c r="DH175" s="221"/>
      <c r="DI175" s="221"/>
      <c r="DJ175" s="221"/>
      <c r="DK175" s="221"/>
      <c r="DL175" s="221"/>
      <c r="DM175" s="221"/>
      <c r="DN175" s="257"/>
      <c r="DO175" s="374"/>
      <c r="DP175" s="851"/>
      <c r="DQ175" s="852"/>
      <c r="DR175" s="852"/>
      <c r="DS175" s="853"/>
      <c r="DT175" s="851"/>
      <c r="DU175" s="852"/>
      <c r="DV175" s="852"/>
      <c r="DW175" s="853"/>
      <c r="DX175" s="854" t="e">
        <f t="shared" si="19"/>
        <v>#DIV/0!</v>
      </c>
      <c r="DY175" s="852"/>
      <c r="DZ175" s="852"/>
      <c r="EA175" s="852"/>
      <c r="EB175" s="368"/>
      <c r="EC175" s="316"/>
      <c r="ED175" s="316"/>
      <c r="EE175" s="369"/>
      <c r="EF175" s="374"/>
      <c r="EG175" s="851"/>
      <c r="EH175" s="852"/>
      <c r="EI175" s="852"/>
      <c r="EJ175" s="853"/>
      <c r="EK175" s="851"/>
      <c r="EL175" s="852"/>
      <c r="EM175" s="852"/>
      <c r="EN175" s="853"/>
      <c r="EO175" s="854" t="e">
        <f t="shared" si="20"/>
        <v>#DIV/0!</v>
      </c>
      <c r="EP175" s="852"/>
      <c r="EQ175" s="852"/>
      <c r="ER175" s="852"/>
      <c r="ES175" s="368"/>
      <c r="ET175" s="316"/>
      <c r="EU175" s="316"/>
      <c r="EV175" s="369"/>
      <c r="EW175" s="374"/>
    </row>
    <row r="176" spans="1:153" s="124" customFormat="1" ht="12.75" customHeight="1" thickBot="1" x14ac:dyDescent="0.25">
      <c r="A176" s="328"/>
      <c r="B176" s="221"/>
      <c r="C176" s="221"/>
      <c r="D176" s="221"/>
      <c r="E176" s="221"/>
      <c r="F176" s="221"/>
      <c r="G176" s="221"/>
      <c r="H176" s="221"/>
      <c r="I176" s="221"/>
      <c r="J176" s="221"/>
      <c r="K176" s="221"/>
      <c r="L176" s="221"/>
      <c r="M176" s="221"/>
      <c r="N176" s="221"/>
      <c r="O176" s="221"/>
      <c r="P176" s="257"/>
      <c r="Q176" s="374"/>
      <c r="R176" s="851"/>
      <c r="S176" s="852"/>
      <c r="T176" s="852"/>
      <c r="U176" s="853"/>
      <c r="V176" s="851"/>
      <c r="W176" s="852"/>
      <c r="X176" s="852"/>
      <c r="Y176" s="853"/>
      <c r="Z176" s="854">
        <f t="shared" si="0"/>
        <v>0</v>
      </c>
      <c r="AA176" s="852"/>
      <c r="AB176" s="852"/>
      <c r="AC176" s="853"/>
      <c r="AD176" s="365"/>
      <c r="AE176" s="317"/>
      <c r="AF176" s="317"/>
      <c r="AG176" s="347"/>
      <c r="AH176" s="374"/>
      <c r="AI176" s="851"/>
      <c r="AJ176" s="852"/>
      <c r="AK176" s="852"/>
      <c r="AL176" s="853"/>
      <c r="AM176" s="851"/>
      <c r="AN176" s="852"/>
      <c r="AO176" s="852"/>
      <c r="AP176" s="853"/>
      <c r="AQ176" s="854">
        <f t="shared" si="16"/>
        <v>0</v>
      </c>
      <c r="AR176" s="852"/>
      <c r="AS176" s="852"/>
      <c r="AT176" s="853"/>
      <c r="AU176" s="365"/>
      <c r="AV176" s="317"/>
      <c r="AW176" s="317"/>
      <c r="AX176" s="347"/>
      <c r="AY176" s="374"/>
      <c r="AZ176" s="328"/>
      <c r="BA176" s="221">
        <v>5</v>
      </c>
      <c r="BB176" s="221">
        <v>49.5</v>
      </c>
      <c r="BC176" s="221">
        <v>8</v>
      </c>
      <c r="BD176" s="221">
        <v>75.819999999999993</v>
      </c>
      <c r="BE176" s="221">
        <v>143.798</v>
      </c>
      <c r="BF176" s="221">
        <v>190.77</v>
      </c>
      <c r="BG176" s="221">
        <v>3.83</v>
      </c>
      <c r="BH176" s="221">
        <v>3.7360000000000002</v>
      </c>
      <c r="BI176" s="221"/>
      <c r="BJ176" s="221"/>
      <c r="BK176" s="221"/>
      <c r="BL176" s="221"/>
      <c r="BM176" s="221"/>
      <c r="BN176" s="221"/>
      <c r="BO176" s="257"/>
      <c r="BP176" s="374"/>
      <c r="BQ176" s="851"/>
      <c r="BR176" s="852"/>
      <c r="BS176" s="852"/>
      <c r="BT176" s="853"/>
      <c r="BU176" s="851"/>
      <c r="BV176" s="852"/>
      <c r="BW176" s="852"/>
      <c r="BX176" s="853"/>
      <c r="BY176" s="854" t="e">
        <f t="shared" si="17"/>
        <v>#DIV/0!</v>
      </c>
      <c r="BZ176" s="852"/>
      <c r="CA176" s="852"/>
      <c r="CB176" s="852"/>
      <c r="CC176" s="368"/>
      <c r="CD176" s="316"/>
      <c r="CE176" s="316"/>
      <c r="CF176" s="369"/>
      <c r="CG176" s="374"/>
      <c r="CH176" s="851"/>
      <c r="CI176" s="852"/>
      <c r="CJ176" s="852"/>
      <c r="CK176" s="853"/>
      <c r="CL176" s="851"/>
      <c r="CM176" s="852"/>
      <c r="CN176" s="852"/>
      <c r="CO176" s="853"/>
      <c r="CP176" s="854" t="e">
        <f t="shared" si="18"/>
        <v>#DIV/0!</v>
      </c>
      <c r="CQ176" s="852"/>
      <c r="CR176" s="852"/>
      <c r="CS176" s="852"/>
      <c r="CT176" s="368"/>
      <c r="CU176" s="316"/>
      <c r="CV176" s="316"/>
      <c r="CW176" s="369"/>
      <c r="CX176" s="374"/>
      <c r="CY176" s="328"/>
      <c r="CZ176" s="221"/>
      <c r="DA176" s="221"/>
      <c r="DB176" s="221"/>
      <c r="DC176" s="221"/>
      <c r="DD176" s="221"/>
      <c r="DE176" s="221"/>
      <c r="DF176" s="221"/>
      <c r="DG176" s="221"/>
      <c r="DH176" s="221"/>
      <c r="DI176" s="221"/>
      <c r="DJ176" s="221"/>
      <c r="DK176" s="221"/>
      <c r="DL176" s="221"/>
      <c r="DM176" s="221"/>
      <c r="DN176" s="257"/>
      <c r="DO176" s="374"/>
      <c r="DP176" s="851"/>
      <c r="DQ176" s="852"/>
      <c r="DR176" s="852"/>
      <c r="DS176" s="853"/>
      <c r="DT176" s="851"/>
      <c r="DU176" s="852"/>
      <c r="DV176" s="852"/>
      <c r="DW176" s="853"/>
      <c r="DX176" s="854" t="e">
        <f t="shared" si="19"/>
        <v>#DIV/0!</v>
      </c>
      <c r="DY176" s="852"/>
      <c r="DZ176" s="852"/>
      <c r="EA176" s="852"/>
      <c r="EB176" s="368"/>
      <c r="EC176" s="316"/>
      <c r="ED176" s="316"/>
      <c r="EE176" s="369"/>
      <c r="EF176" s="374"/>
      <c r="EG176" s="851"/>
      <c r="EH176" s="852"/>
      <c r="EI176" s="852"/>
      <c r="EJ176" s="853"/>
      <c r="EK176" s="851"/>
      <c r="EL176" s="852"/>
      <c r="EM176" s="852"/>
      <c r="EN176" s="853"/>
      <c r="EO176" s="854" t="e">
        <f t="shared" si="20"/>
        <v>#DIV/0!</v>
      </c>
      <c r="EP176" s="852"/>
      <c r="EQ176" s="852"/>
      <c r="ER176" s="852"/>
      <c r="ES176" s="368"/>
      <c r="ET176" s="316"/>
      <c r="EU176" s="316"/>
      <c r="EV176" s="369"/>
      <c r="EW176" s="374"/>
    </row>
    <row r="177" spans="1:153" s="124" customFormat="1" ht="12.75" customHeight="1" thickBot="1" x14ac:dyDescent="0.25">
      <c r="A177" s="328"/>
      <c r="B177" s="221"/>
      <c r="C177" s="221"/>
      <c r="D177" s="221"/>
      <c r="E177" s="221"/>
      <c r="F177" s="221"/>
      <c r="G177" s="221"/>
      <c r="H177" s="221"/>
      <c r="I177" s="221"/>
      <c r="J177" s="221"/>
      <c r="K177" s="221"/>
      <c r="L177" s="221"/>
      <c r="M177" s="221"/>
      <c r="N177" s="221"/>
      <c r="O177" s="221"/>
      <c r="P177" s="257"/>
      <c r="Q177" s="374"/>
      <c r="R177" s="851"/>
      <c r="S177" s="852"/>
      <c r="T177" s="852"/>
      <c r="U177" s="853"/>
      <c r="V177" s="851"/>
      <c r="W177" s="852"/>
      <c r="X177" s="852"/>
      <c r="Y177" s="853"/>
      <c r="Z177" s="854">
        <f t="shared" si="0"/>
        <v>0</v>
      </c>
      <c r="AA177" s="852"/>
      <c r="AB177" s="852"/>
      <c r="AC177" s="853"/>
      <c r="AD177" s="365"/>
      <c r="AE177" s="317"/>
      <c r="AF177" s="317"/>
      <c r="AG177" s="347"/>
      <c r="AH177" s="374"/>
      <c r="AI177" s="851"/>
      <c r="AJ177" s="852"/>
      <c r="AK177" s="852"/>
      <c r="AL177" s="853"/>
      <c r="AM177" s="851"/>
      <c r="AN177" s="852"/>
      <c r="AO177" s="852"/>
      <c r="AP177" s="853"/>
      <c r="AQ177" s="854">
        <f t="shared" si="16"/>
        <v>0</v>
      </c>
      <c r="AR177" s="852"/>
      <c r="AS177" s="852"/>
      <c r="AT177" s="853"/>
      <c r="AU177" s="365"/>
      <c r="AV177" s="317"/>
      <c r="AW177" s="317"/>
      <c r="AX177" s="347"/>
      <c r="AY177" s="374"/>
      <c r="AZ177" s="328"/>
      <c r="BA177" s="221"/>
      <c r="BB177" s="221"/>
      <c r="BC177" s="221"/>
      <c r="BD177" s="221">
        <f>AVERAGE(BD172:BD176)</f>
        <v>74.373999999999995</v>
      </c>
      <c r="BE177" s="221">
        <f>AVERAGE(BE172:BE176)</f>
        <v>142.28280000000001</v>
      </c>
      <c r="BF177" s="221">
        <f>AVERAGE(BF172:BF176)</f>
        <v>194.536</v>
      </c>
      <c r="BG177" s="221">
        <f>AVERAGE(BG172:BG176)</f>
        <v>4.0299999999999994</v>
      </c>
      <c r="BH177" s="221">
        <f>AVERAGE(BH172:BH176)</f>
        <v>3.9664000000000001</v>
      </c>
      <c r="BI177" s="221"/>
      <c r="BJ177" s="221"/>
      <c r="BK177" s="221"/>
      <c r="BL177" s="221"/>
      <c r="BM177" s="221"/>
      <c r="BN177" s="221"/>
      <c r="BO177" s="257"/>
      <c r="BP177" s="374"/>
      <c r="BQ177" s="851"/>
      <c r="BR177" s="852"/>
      <c r="BS177" s="852"/>
      <c r="BT177" s="853"/>
      <c r="BU177" s="851"/>
      <c r="BV177" s="852"/>
      <c r="BW177" s="852"/>
      <c r="BX177" s="853"/>
      <c r="BY177" s="854" t="e">
        <f t="shared" si="17"/>
        <v>#DIV/0!</v>
      </c>
      <c r="BZ177" s="852"/>
      <c r="CA177" s="852"/>
      <c r="CB177" s="852"/>
      <c r="CC177" s="368"/>
      <c r="CD177" s="316"/>
      <c r="CE177" s="316"/>
      <c r="CF177" s="369"/>
      <c r="CG177" s="374"/>
      <c r="CH177" s="851"/>
      <c r="CI177" s="852"/>
      <c r="CJ177" s="852"/>
      <c r="CK177" s="853"/>
      <c r="CL177" s="851"/>
      <c r="CM177" s="852"/>
      <c r="CN177" s="852"/>
      <c r="CO177" s="853"/>
      <c r="CP177" s="854" t="e">
        <f t="shared" si="18"/>
        <v>#DIV/0!</v>
      </c>
      <c r="CQ177" s="852"/>
      <c r="CR177" s="852"/>
      <c r="CS177" s="852"/>
      <c r="CT177" s="368"/>
      <c r="CU177" s="316"/>
      <c r="CV177" s="316"/>
      <c r="CW177" s="369"/>
      <c r="CX177" s="374"/>
      <c r="CY177" s="328"/>
      <c r="CZ177" s="221"/>
      <c r="DA177" s="221"/>
      <c r="DB177" s="221"/>
      <c r="DC177" s="221"/>
      <c r="DD177" s="221"/>
      <c r="DE177" s="221"/>
      <c r="DF177" s="221"/>
      <c r="DG177" s="221"/>
      <c r="DH177" s="221"/>
      <c r="DI177" s="221"/>
      <c r="DJ177" s="221"/>
      <c r="DK177" s="221"/>
      <c r="DL177" s="221"/>
      <c r="DM177" s="221"/>
      <c r="DN177" s="257"/>
      <c r="DO177" s="374"/>
      <c r="DP177" s="851"/>
      <c r="DQ177" s="852"/>
      <c r="DR177" s="852"/>
      <c r="DS177" s="853"/>
      <c r="DT177" s="851"/>
      <c r="DU177" s="852"/>
      <c r="DV177" s="852"/>
      <c r="DW177" s="853"/>
      <c r="DX177" s="854" t="e">
        <f t="shared" si="19"/>
        <v>#DIV/0!</v>
      </c>
      <c r="DY177" s="852"/>
      <c r="DZ177" s="852"/>
      <c r="EA177" s="852"/>
      <c r="EB177" s="368"/>
      <c r="EC177" s="316"/>
      <c r="ED177" s="316"/>
      <c r="EE177" s="369"/>
      <c r="EF177" s="374"/>
      <c r="EG177" s="851"/>
      <c r="EH177" s="852"/>
      <c r="EI177" s="852"/>
      <c r="EJ177" s="853"/>
      <c r="EK177" s="851"/>
      <c r="EL177" s="852"/>
      <c r="EM177" s="852"/>
      <c r="EN177" s="853"/>
      <c r="EO177" s="854" t="e">
        <f t="shared" si="20"/>
        <v>#DIV/0!</v>
      </c>
      <c r="EP177" s="852"/>
      <c r="EQ177" s="852"/>
      <c r="ER177" s="852"/>
      <c r="ES177" s="368"/>
      <c r="ET177" s="316"/>
      <c r="EU177" s="316"/>
      <c r="EV177" s="369"/>
      <c r="EW177" s="374"/>
    </row>
    <row r="178" spans="1:153" s="124" customFormat="1" ht="12.75" customHeight="1" thickBot="1" x14ac:dyDescent="0.25">
      <c r="A178" s="328"/>
      <c r="B178" s="221"/>
      <c r="C178" s="221"/>
      <c r="D178" s="221"/>
      <c r="E178" s="221"/>
      <c r="F178" s="221"/>
      <c r="G178" s="221"/>
      <c r="H178" s="221"/>
      <c r="I178" s="221"/>
      <c r="J178" s="221"/>
      <c r="K178" s="221"/>
      <c r="L178" s="221"/>
      <c r="M178" s="221"/>
      <c r="N178" s="221"/>
      <c r="O178" s="221"/>
      <c r="P178" s="257"/>
      <c r="Q178" s="374"/>
      <c r="R178" s="851"/>
      <c r="S178" s="852"/>
      <c r="T178" s="852"/>
      <c r="U178" s="853"/>
      <c r="V178" s="851"/>
      <c r="W178" s="852"/>
      <c r="X178" s="852"/>
      <c r="Y178" s="853"/>
      <c r="Z178" s="854">
        <f t="shared" si="0"/>
        <v>0</v>
      </c>
      <c r="AA178" s="852"/>
      <c r="AB178" s="852"/>
      <c r="AC178" s="853"/>
      <c r="AD178" s="365"/>
      <c r="AE178" s="317"/>
      <c r="AF178" s="317"/>
      <c r="AG178" s="347"/>
      <c r="AH178" s="374"/>
      <c r="AI178" s="851"/>
      <c r="AJ178" s="852"/>
      <c r="AK178" s="852"/>
      <c r="AL178" s="853"/>
      <c r="AM178" s="851"/>
      <c r="AN178" s="852"/>
      <c r="AO178" s="852"/>
      <c r="AP178" s="853"/>
      <c r="AQ178" s="854">
        <f t="shared" si="16"/>
        <v>0</v>
      </c>
      <c r="AR178" s="852"/>
      <c r="AS178" s="852"/>
      <c r="AT178" s="853"/>
      <c r="AU178" s="365"/>
      <c r="AV178" s="317"/>
      <c r="AW178" s="317"/>
      <c r="AX178" s="347"/>
      <c r="AY178" s="374"/>
      <c r="AZ178" s="328"/>
      <c r="BA178" s="221"/>
      <c r="BB178" s="221"/>
      <c r="BC178" s="221"/>
      <c r="BD178" s="221"/>
      <c r="BE178" s="221"/>
      <c r="BF178" s="221"/>
      <c r="BG178" s="221"/>
      <c r="BH178" s="221"/>
      <c r="BI178" s="221"/>
      <c r="BJ178" s="221"/>
      <c r="BK178" s="221"/>
      <c r="BL178" s="221"/>
      <c r="BM178" s="221"/>
      <c r="BN178" s="221"/>
      <c r="BO178" s="257"/>
      <c r="BP178" s="374"/>
      <c r="BQ178" s="851"/>
      <c r="BR178" s="852"/>
      <c r="BS178" s="852"/>
      <c r="BT178" s="853"/>
      <c r="BU178" s="851"/>
      <c r="BV178" s="852"/>
      <c r="BW178" s="852"/>
      <c r="BX178" s="853"/>
      <c r="BY178" s="854" t="e">
        <f t="shared" si="17"/>
        <v>#DIV/0!</v>
      </c>
      <c r="BZ178" s="852"/>
      <c r="CA178" s="852"/>
      <c r="CB178" s="852"/>
      <c r="CC178" s="368"/>
      <c r="CD178" s="316"/>
      <c r="CE178" s="316"/>
      <c r="CF178" s="369"/>
      <c r="CG178" s="374"/>
      <c r="CH178" s="851"/>
      <c r="CI178" s="852"/>
      <c r="CJ178" s="852"/>
      <c r="CK178" s="853"/>
      <c r="CL178" s="851"/>
      <c r="CM178" s="852"/>
      <c r="CN178" s="852"/>
      <c r="CO178" s="853"/>
      <c r="CP178" s="854" t="e">
        <f t="shared" si="18"/>
        <v>#DIV/0!</v>
      </c>
      <c r="CQ178" s="852"/>
      <c r="CR178" s="852"/>
      <c r="CS178" s="852"/>
      <c r="CT178" s="368"/>
      <c r="CU178" s="316"/>
      <c r="CV178" s="316"/>
      <c r="CW178" s="369"/>
      <c r="CX178" s="374"/>
      <c r="CY178" s="328"/>
      <c r="CZ178" s="221"/>
      <c r="DA178" s="221"/>
      <c r="DB178" s="221"/>
      <c r="DC178" s="221"/>
      <c r="DD178" s="221"/>
      <c r="DE178" s="221"/>
      <c r="DF178" s="221"/>
      <c r="DG178" s="221"/>
      <c r="DH178" s="221"/>
      <c r="DI178" s="221"/>
      <c r="DJ178" s="221"/>
      <c r="DK178" s="221"/>
      <c r="DL178" s="221"/>
      <c r="DM178" s="221"/>
      <c r="DN178" s="257"/>
      <c r="DO178" s="374"/>
      <c r="DP178" s="851"/>
      <c r="DQ178" s="852"/>
      <c r="DR178" s="852"/>
      <c r="DS178" s="853"/>
      <c r="DT178" s="851"/>
      <c r="DU178" s="852"/>
      <c r="DV178" s="852"/>
      <c r="DW178" s="853"/>
      <c r="DX178" s="854" t="e">
        <f t="shared" si="19"/>
        <v>#DIV/0!</v>
      </c>
      <c r="DY178" s="852"/>
      <c r="DZ178" s="852"/>
      <c r="EA178" s="852"/>
      <c r="EB178" s="368"/>
      <c r="EC178" s="316"/>
      <c r="ED178" s="316"/>
      <c r="EE178" s="369"/>
      <c r="EF178" s="374"/>
      <c r="EG178" s="851"/>
      <c r="EH178" s="852"/>
      <c r="EI178" s="852"/>
      <c r="EJ178" s="853"/>
      <c r="EK178" s="851"/>
      <c r="EL178" s="852"/>
      <c r="EM178" s="852"/>
      <c r="EN178" s="853"/>
      <c r="EO178" s="854" t="e">
        <f t="shared" si="20"/>
        <v>#DIV/0!</v>
      </c>
      <c r="EP178" s="852"/>
      <c r="EQ178" s="852"/>
      <c r="ER178" s="852"/>
      <c r="ES178" s="368"/>
      <c r="ET178" s="316"/>
      <c r="EU178" s="316"/>
      <c r="EV178" s="369"/>
      <c r="EW178" s="374"/>
    </row>
    <row r="179" spans="1:153" s="124" customFormat="1" ht="12.75" customHeight="1" thickBot="1" x14ac:dyDescent="0.25">
      <c r="A179" s="328"/>
      <c r="B179" s="221"/>
      <c r="C179" s="221"/>
      <c r="D179" s="221"/>
      <c r="E179" s="221"/>
      <c r="F179" s="221"/>
      <c r="G179" s="221"/>
      <c r="H179" s="221"/>
      <c r="I179" s="221"/>
      <c r="J179" s="221"/>
      <c r="K179" s="221"/>
      <c r="L179" s="221"/>
      <c r="M179" s="221"/>
      <c r="N179" s="221"/>
      <c r="O179" s="221"/>
      <c r="P179" s="257"/>
      <c r="Q179" s="374"/>
      <c r="R179" s="851"/>
      <c r="S179" s="852"/>
      <c r="T179" s="852"/>
      <c r="U179" s="853"/>
      <c r="V179" s="851"/>
      <c r="W179" s="852"/>
      <c r="X179" s="852"/>
      <c r="Y179" s="853"/>
      <c r="Z179" s="854">
        <f t="shared" si="0"/>
        <v>0</v>
      </c>
      <c r="AA179" s="852"/>
      <c r="AB179" s="852"/>
      <c r="AC179" s="853"/>
      <c r="AD179" s="365"/>
      <c r="AE179" s="317"/>
      <c r="AF179" s="317"/>
      <c r="AG179" s="347"/>
      <c r="AH179" s="374"/>
      <c r="AI179" s="851"/>
      <c r="AJ179" s="852"/>
      <c r="AK179" s="852"/>
      <c r="AL179" s="853"/>
      <c r="AM179" s="851"/>
      <c r="AN179" s="852"/>
      <c r="AO179" s="852"/>
      <c r="AP179" s="853"/>
      <c r="AQ179" s="854">
        <f t="shared" si="16"/>
        <v>0</v>
      </c>
      <c r="AR179" s="852"/>
      <c r="AS179" s="852"/>
      <c r="AT179" s="853"/>
      <c r="AU179" s="365"/>
      <c r="AV179" s="317"/>
      <c r="AW179" s="317"/>
      <c r="AX179" s="347"/>
      <c r="AY179" s="374"/>
      <c r="AZ179" s="328"/>
      <c r="BA179" s="221"/>
      <c r="BB179" s="221"/>
      <c r="BC179" s="221"/>
      <c r="BD179" s="221"/>
      <c r="BE179" s="221"/>
      <c r="BF179" s="221"/>
      <c r="BG179" s="221"/>
      <c r="BH179" s="221"/>
      <c r="BI179" s="221"/>
      <c r="BJ179" s="221"/>
      <c r="BK179" s="221"/>
      <c r="BL179" s="221"/>
      <c r="BM179" s="221"/>
      <c r="BN179" s="221"/>
      <c r="BO179" s="257"/>
      <c r="BP179" s="374"/>
      <c r="BQ179" s="851"/>
      <c r="BR179" s="852"/>
      <c r="BS179" s="852"/>
      <c r="BT179" s="853"/>
      <c r="BU179" s="851"/>
      <c r="BV179" s="852"/>
      <c r="BW179" s="852"/>
      <c r="BX179" s="853"/>
      <c r="BY179" s="854" t="e">
        <f t="shared" si="17"/>
        <v>#DIV/0!</v>
      </c>
      <c r="BZ179" s="852"/>
      <c r="CA179" s="852"/>
      <c r="CB179" s="852"/>
      <c r="CC179" s="368"/>
      <c r="CD179" s="316"/>
      <c r="CE179" s="316"/>
      <c r="CF179" s="369"/>
      <c r="CG179" s="374"/>
      <c r="CH179" s="851"/>
      <c r="CI179" s="852"/>
      <c r="CJ179" s="852"/>
      <c r="CK179" s="853"/>
      <c r="CL179" s="851"/>
      <c r="CM179" s="852"/>
      <c r="CN179" s="852"/>
      <c r="CO179" s="853"/>
      <c r="CP179" s="854" t="e">
        <f t="shared" si="18"/>
        <v>#DIV/0!</v>
      </c>
      <c r="CQ179" s="852"/>
      <c r="CR179" s="852"/>
      <c r="CS179" s="852"/>
      <c r="CT179" s="368"/>
      <c r="CU179" s="316"/>
      <c r="CV179" s="316"/>
      <c r="CW179" s="369"/>
      <c r="CX179" s="374"/>
      <c r="CY179" s="328"/>
      <c r="CZ179" s="221"/>
      <c r="DA179" s="221"/>
      <c r="DB179" s="221"/>
      <c r="DC179" s="221"/>
      <c r="DD179" s="221"/>
      <c r="DE179" s="221"/>
      <c r="DF179" s="221"/>
      <c r="DG179" s="221"/>
      <c r="DH179" s="221"/>
      <c r="DI179" s="221"/>
      <c r="DJ179" s="221"/>
      <c r="DK179" s="221"/>
      <c r="DL179" s="221"/>
      <c r="DM179" s="221"/>
      <c r="DN179" s="257"/>
      <c r="DO179" s="374"/>
      <c r="DP179" s="851"/>
      <c r="DQ179" s="852"/>
      <c r="DR179" s="852"/>
      <c r="DS179" s="853"/>
      <c r="DT179" s="851"/>
      <c r="DU179" s="852"/>
      <c r="DV179" s="852"/>
      <c r="DW179" s="853"/>
      <c r="DX179" s="854" t="e">
        <f t="shared" si="19"/>
        <v>#DIV/0!</v>
      </c>
      <c r="DY179" s="852"/>
      <c r="DZ179" s="852"/>
      <c r="EA179" s="852"/>
      <c r="EB179" s="368"/>
      <c r="EC179" s="316"/>
      <c r="ED179" s="316"/>
      <c r="EE179" s="369"/>
      <c r="EF179" s="374"/>
      <c r="EG179" s="851"/>
      <c r="EH179" s="852"/>
      <c r="EI179" s="852"/>
      <c r="EJ179" s="853"/>
      <c r="EK179" s="851"/>
      <c r="EL179" s="852"/>
      <c r="EM179" s="852"/>
      <c r="EN179" s="853"/>
      <c r="EO179" s="854" t="e">
        <f t="shared" si="20"/>
        <v>#DIV/0!</v>
      </c>
      <c r="EP179" s="852"/>
      <c r="EQ179" s="852"/>
      <c r="ER179" s="852"/>
      <c r="ES179" s="368"/>
      <c r="ET179" s="316"/>
      <c r="EU179" s="316"/>
      <c r="EV179" s="369"/>
      <c r="EW179" s="374"/>
    </row>
    <row r="180" spans="1:153" s="124" customFormat="1" ht="12.75" customHeight="1" thickBot="1" x14ac:dyDescent="0.25">
      <c r="A180" s="328"/>
      <c r="B180" s="221"/>
      <c r="C180" s="221"/>
      <c r="D180" s="221"/>
      <c r="E180" s="221"/>
      <c r="F180" s="221"/>
      <c r="G180" s="221"/>
      <c r="H180" s="221"/>
      <c r="I180" s="221"/>
      <c r="J180" s="221"/>
      <c r="K180" s="221"/>
      <c r="L180" s="221"/>
      <c r="M180" s="221"/>
      <c r="N180" s="221"/>
      <c r="O180" s="221"/>
      <c r="P180" s="257"/>
      <c r="Q180" s="374"/>
      <c r="R180" s="851"/>
      <c r="S180" s="852"/>
      <c r="T180" s="852"/>
      <c r="U180" s="853"/>
      <c r="V180" s="851"/>
      <c r="W180" s="852"/>
      <c r="X180" s="852"/>
      <c r="Y180" s="853"/>
      <c r="Z180" s="854">
        <f t="shared" si="0"/>
        <v>0</v>
      </c>
      <c r="AA180" s="852"/>
      <c r="AB180" s="852"/>
      <c r="AC180" s="853"/>
      <c r="AD180" s="365"/>
      <c r="AE180" s="317"/>
      <c r="AF180" s="317"/>
      <c r="AG180" s="347"/>
      <c r="AH180" s="374"/>
      <c r="AI180" s="851"/>
      <c r="AJ180" s="852"/>
      <c r="AK180" s="852"/>
      <c r="AL180" s="853"/>
      <c r="AM180" s="851"/>
      <c r="AN180" s="852"/>
      <c r="AO180" s="852"/>
      <c r="AP180" s="853"/>
      <c r="AQ180" s="854">
        <f t="shared" si="16"/>
        <v>0</v>
      </c>
      <c r="AR180" s="852"/>
      <c r="AS180" s="852"/>
      <c r="AT180" s="853"/>
      <c r="AU180" s="365"/>
      <c r="AV180" s="317"/>
      <c r="AW180" s="317"/>
      <c r="AX180" s="347"/>
      <c r="AY180" s="374"/>
      <c r="AZ180" s="328"/>
      <c r="BA180" s="221"/>
      <c r="BB180" s="221"/>
      <c r="BC180" s="221"/>
      <c r="BD180" s="221"/>
      <c r="BE180" s="221"/>
      <c r="BF180" s="221"/>
      <c r="BG180" s="221"/>
      <c r="BH180" s="221"/>
      <c r="BI180" s="221"/>
      <c r="BJ180" s="221"/>
      <c r="BK180" s="221"/>
      <c r="BL180" s="221"/>
      <c r="BM180" s="221"/>
      <c r="BN180" s="221"/>
      <c r="BO180" s="257"/>
      <c r="BP180" s="374"/>
      <c r="BQ180" s="851"/>
      <c r="BR180" s="852"/>
      <c r="BS180" s="852"/>
      <c r="BT180" s="853"/>
      <c r="BU180" s="851"/>
      <c r="BV180" s="852"/>
      <c r="BW180" s="852"/>
      <c r="BX180" s="853"/>
      <c r="BY180" s="854" t="e">
        <f t="shared" si="17"/>
        <v>#DIV/0!</v>
      </c>
      <c r="BZ180" s="852"/>
      <c r="CA180" s="852"/>
      <c r="CB180" s="852"/>
      <c r="CC180" s="368"/>
      <c r="CD180" s="316"/>
      <c r="CE180" s="316"/>
      <c r="CF180" s="369"/>
      <c r="CG180" s="374"/>
      <c r="CH180" s="851"/>
      <c r="CI180" s="852"/>
      <c r="CJ180" s="852"/>
      <c r="CK180" s="853"/>
      <c r="CL180" s="851"/>
      <c r="CM180" s="852"/>
      <c r="CN180" s="852"/>
      <c r="CO180" s="853"/>
      <c r="CP180" s="854" t="e">
        <f t="shared" si="18"/>
        <v>#DIV/0!</v>
      </c>
      <c r="CQ180" s="852"/>
      <c r="CR180" s="852"/>
      <c r="CS180" s="852"/>
      <c r="CT180" s="368"/>
      <c r="CU180" s="316"/>
      <c r="CV180" s="316"/>
      <c r="CW180" s="369"/>
      <c r="CX180" s="374"/>
      <c r="CY180" s="328"/>
      <c r="CZ180" s="221"/>
      <c r="DA180" s="221"/>
      <c r="DB180" s="221"/>
      <c r="DC180" s="221"/>
      <c r="DD180" s="221"/>
      <c r="DE180" s="221"/>
      <c r="DF180" s="221"/>
      <c r="DG180" s="221"/>
      <c r="DH180" s="221"/>
      <c r="DI180" s="221"/>
      <c r="DJ180" s="221"/>
      <c r="DK180" s="221"/>
      <c r="DL180" s="221"/>
      <c r="DM180" s="221"/>
      <c r="DN180" s="257"/>
      <c r="DO180" s="374"/>
      <c r="DP180" s="851"/>
      <c r="DQ180" s="852"/>
      <c r="DR180" s="852"/>
      <c r="DS180" s="853"/>
      <c r="DT180" s="851"/>
      <c r="DU180" s="852"/>
      <c r="DV180" s="852"/>
      <c r="DW180" s="853"/>
      <c r="DX180" s="854" t="e">
        <f t="shared" si="19"/>
        <v>#DIV/0!</v>
      </c>
      <c r="DY180" s="852"/>
      <c r="DZ180" s="852"/>
      <c r="EA180" s="852"/>
      <c r="EB180" s="368"/>
      <c r="EC180" s="316"/>
      <c r="ED180" s="316"/>
      <c r="EE180" s="369"/>
      <c r="EF180" s="374"/>
      <c r="EG180" s="851"/>
      <c r="EH180" s="852"/>
      <c r="EI180" s="852"/>
      <c r="EJ180" s="853"/>
      <c r="EK180" s="851"/>
      <c r="EL180" s="852"/>
      <c r="EM180" s="852"/>
      <c r="EN180" s="853"/>
      <c r="EO180" s="854" t="e">
        <f t="shared" si="20"/>
        <v>#DIV/0!</v>
      </c>
      <c r="EP180" s="852"/>
      <c r="EQ180" s="852"/>
      <c r="ER180" s="852"/>
      <c r="ES180" s="368"/>
      <c r="ET180" s="316"/>
      <c r="EU180" s="316"/>
      <c r="EV180" s="369"/>
      <c r="EW180" s="374"/>
    </row>
    <row r="181" spans="1:153" s="124" customFormat="1" ht="12.75" customHeight="1" thickBot="1" x14ac:dyDescent="0.25">
      <c r="A181" s="328"/>
      <c r="B181" s="221"/>
      <c r="C181" s="221"/>
      <c r="D181" s="221"/>
      <c r="E181" s="221"/>
      <c r="F181" s="221"/>
      <c r="G181" s="221"/>
      <c r="H181" s="221"/>
      <c r="I181" s="221"/>
      <c r="J181" s="221"/>
      <c r="K181" s="221"/>
      <c r="L181" s="221"/>
      <c r="M181" s="221"/>
      <c r="N181" s="221"/>
      <c r="O181" s="221"/>
      <c r="P181" s="257"/>
      <c r="Q181" s="374"/>
      <c r="R181" s="851"/>
      <c r="S181" s="852"/>
      <c r="T181" s="852"/>
      <c r="U181" s="853"/>
      <c r="V181" s="851"/>
      <c r="W181" s="852"/>
      <c r="X181" s="852"/>
      <c r="Y181" s="853"/>
      <c r="Z181" s="854">
        <f t="shared" si="0"/>
        <v>0</v>
      </c>
      <c r="AA181" s="852"/>
      <c r="AB181" s="852"/>
      <c r="AC181" s="853"/>
      <c r="AD181" s="365"/>
      <c r="AE181" s="317"/>
      <c r="AF181" s="317"/>
      <c r="AG181" s="347"/>
      <c r="AH181" s="374"/>
      <c r="AI181" s="851"/>
      <c r="AJ181" s="852"/>
      <c r="AK181" s="852"/>
      <c r="AL181" s="853"/>
      <c r="AM181" s="851"/>
      <c r="AN181" s="852"/>
      <c r="AO181" s="852"/>
      <c r="AP181" s="853"/>
      <c r="AQ181" s="854">
        <f t="shared" si="16"/>
        <v>0</v>
      </c>
      <c r="AR181" s="852"/>
      <c r="AS181" s="852"/>
      <c r="AT181" s="853"/>
      <c r="AU181" s="365"/>
      <c r="AV181" s="317"/>
      <c r="AW181" s="317"/>
      <c r="AX181" s="347"/>
      <c r="AY181" s="374"/>
      <c r="AZ181" s="328"/>
      <c r="BA181" s="221"/>
      <c r="BB181" s="221"/>
      <c r="BC181" s="221"/>
      <c r="BD181" s="221"/>
      <c r="BE181" s="221"/>
      <c r="BF181" s="221"/>
      <c r="BG181" s="221"/>
      <c r="BH181" s="221"/>
      <c r="BI181" s="221"/>
      <c r="BJ181" s="221"/>
      <c r="BK181" s="221"/>
      <c r="BL181" s="221"/>
      <c r="BM181" s="221"/>
      <c r="BN181" s="221"/>
      <c r="BO181" s="257"/>
      <c r="BP181" s="374"/>
      <c r="BQ181" s="851"/>
      <c r="BR181" s="852"/>
      <c r="BS181" s="852"/>
      <c r="BT181" s="853"/>
      <c r="BU181" s="851"/>
      <c r="BV181" s="852"/>
      <c r="BW181" s="852"/>
      <c r="BX181" s="853"/>
      <c r="BY181" s="854" t="e">
        <f t="shared" si="17"/>
        <v>#DIV/0!</v>
      </c>
      <c r="BZ181" s="852"/>
      <c r="CA181" s="852"/>
      <c r="CB181" s="852"/>
      <c r="CC181" s="368"/>
      <c r="CD181" s="316"/>
      <c r="CE181" s="316"/>
      <c r="CF181" s="369"/>
      <c r="CG181" s="374"/>
      <c r="CH181" s="851"/>
      <c r="CI181" s="852"/>
      <c r="CJ181" s="852"/>
      <c r="CK181" s="853"/>
      <c r="CL181" s="851"/>
      <c r="CM181" s="852"/>
      <c r="CN181" s="852"/>
      <c r="CO181" s="853"/>
      <c r="CP181" s="854" t="e">
        <f t="shared" si="18"/>
        <v>#DIV/0!</v>
      </c>
      <c r="CQ181" s="852"/>
      <c r="CR181" s="852"/>
      <c r="CS181" s="852"/>
      <c r="CT181" s="368"/>
      <c r="CU181" s="316"/>
      <c r="CV181" s="316"/>
      <c r="CW181" s="369"/>
      <c r="CX181" s="374"/>
      <c r="CY181" s="328"/>
      <c r="CZ181" s="221"/>
      <c r="DA181" s="221"/>
      <c r="DB181" s="221"/>
      <c r="DC181" s="221"/>
      <c r="DD181" s="221"/>
      <c r="DE181" s="221"/>
      <c r="DF181" s="221"/>
      <c r="DG181" s="221"/>
      <c r="DH181" s="221"/>
      <c r="DI181" s="221"/>
      <c r="DJ181" s="221"/>
      <c r="DK181" s="221"/>
      <c r="DL181" s="221"/>
      <c r="DM181" s="221"/>
      <c r="DN181" s="257"/>
      <c r="DO181" s="374"/>
      <c r="DP181" s="851"/>
      <c r="DQ181" s="852"/>
      <c r="DR181" s="852"/>
      <c r="DS181" s="853"/>
      <c r="DT181" s="851"/>
      <c r="DU181" s="852"/>
      <c r="DV181" s="852"/>
      <c r="DW181" s="853"/>
      <c r="DX181" s="854" t="e">
        <f t="shared" si="19"/>
        <v>#DIV/0!</v>
      </c>
      <c r="DY181" s="852"/>
      <c r="DZ181" s="852"/>
      <c r="EA181" s="852"/>
      <c r="EB181" s="368"/>
      <c r="EC181" s="316"/>
      <c r="ED181" s="316"/>
      <c r="EE181" s="369"/>
      <c r="EF181" s="374"/>
      <c r="EG181" s="851"/>
      <c r="EH181" s="852"/>
      <c r="EI181" s="852"/>
      <c r="EJ181" s="853"/>
      <c r="EK181" s="851"/>
      <c r="EL181" s="852"/>
      <c r="EM181" s="852"/>
      <c r="EN181" s="853"/>
      <c r="EO181" s="854" t="e">
        <f t="shared" si="20"/>
        <v>#DIV/0!</v>
      </c>
      <c r="EP181" s="852"/>
      <c r="EQ181" s="852"/>
      <c r="ER181" s="852"/>
      <c r="ES181" s="368"/>
      <c r="ET181" s="316"/>
      <c r="EU181" s="316"/>
      <c r="EV181" s="369"/>
      <c r="EW181" s="374"/>
    </row>
    <row r="182" spans="1:153" s="124" customFormat="1" ht="12.75" customHeight="1" thickBot="1" x14ac:dyDescent="0.25">
      <c r="A182" s="328"/>
      <c r="B182" s="221"/>
      <c r="C182" s="221"/>
      <c r="D182" s="221"/>
      <c r="E182" s="221"/>
      <c r="F182" s="221"/>
      <c r="G182" s="221"/>
      <c r="H182" s="221"/>
      <c r="I182" s="221"/>
      <c r="J182" s="221"/>
      <c r="K182" s="221"/>
      <c r="L182" s="221"/>
      <c r="M182" s="221"/>
      <c r="N182" s="221"/>
      <c r="O182" s="221"/>
      <c r="P182" s="257"/>
      <c r="Q182" s="374"/>
      <c r="R182" s="851"/>
      <c r="S182" s="852"/>
      <c r="T182" s="852"/>
      <c r="U182" s="853"/>
      <c r="V182" s="851"/>
      <c r="W182" s="852"/>
      <c r="X182" s="852"/>
      <c r="Y182" s="853"/>
      <c r="Z182" s="854">
        <f t="shared" si="0"/>
        <v>0</v>
      </c>
      <c r="AA182" s="852"/>
      <c r="AB182" s="852"/>
      <c r="AC182" s="853"/>
      <c r="AD182" s="365"/>
      <c r="AE182" s="317"/>
      <c r="AF182" s="317"/>
      <c r="AG182" s="347"/>
      <c r="AH182" s="374"/>
      <c r="AI182" s="851"/>
      <c r="AJ182" s="852"/>
      <c r="AK182" s="852"/>
      <c r="AL182" s="853"/>
      <c r="AM182" s="851"/>
      <c r="AN182" s="852"/>
      <c r="AO182" s="852"/>
      <c r="AP182" s="853"/>
      <c r="AQ182" s="854">
        <f t="shared" si="16"/>
        <v>0</v>
      </c>
      <c r="AR182" s="852"/>
      <c r="AS182" s="852"/>
      <c r="AT182" s="853"/>
      <c r="AU182" s="365"/>
      <c r="AV182" s="317"/>
      <c r="AW182" s="317"/>
      <c r="AX182" s="347"/>
      <c r="AY182" s="374"/>
      <c r="AZ182" s="328"/>
      <c r="BA182" s="221"/>
      <c r="BB182" s="221"/>
      <c r="BC182" s="221"/>
      <c r="BD182" s="221"/>
      <c r="BE182" s="221"/>
      <c r="BF182" s="221"/>
      <c r="BG182" s="221"/>
      <c r="BH182" s="221"/>
      <c r="BI182" s="221"/>
      <c r="BJ182" s="221"/>
      <c r="BK182" s="221"/>
      <c r="BL182" s="221"/>
      <c r="BM182" s="221"/>
      <c r="BN182" s="221"/>
      <c r="BO182" s="257"/>
      <c r="BP182" s="374"/>
      <c r="BQ182" s="851"/>
      <c r="BR182" s="852"/>
      <c r="BS182" s="852"/>
      <c r="BT182" s="853"/>
      <c r="BU182" s="851"/>
      <c r="BV182" s="852"/>
      <c r="BW182" s="852"/>
      <c r="BX182" s="853"/>
      <c r="BY182" s="854" t="e">
        <f t="shared" si="17"/>
        <v>#DIV/0!</v>
      </c>
      <c r="BZ182" s="852"/>
      <c r="CA182" s="852"/>
      <c r="CB182" s="852"/>
      <c r="CC182" s="368"/>
      <c r="CD182" s="316"/>
      <c r="CE182" s="316"/>
      <c r="CF182" s="369"/>
      <c r="CG182" s="374"/>
      <c r="CH182" s="851"/>
      <c r="CI182" s="852"/>
      <c r="CJ182" s="852"/>
      <c r="CK182" s="853"/>
      <c r="CL182" s="851"/>
      <c r="CM182" s="852"/>
      <c r="CN182" s="852"/>
      <c r="CO182" s="853"/>
      <c r="CP182" s="854" t="e">
        <f t="shared" si="18"/>
        <v>#DIV/0!</v>
      </c>
      <c r="CQ182" s="852"/>
      <c r="CR182" s="852"/>
      <c r="CS182" s="852"/>
      <c r="CT182" s="368"/>
      <c r="CU182" s="316"/>
      <c r="CV182" s="316"/>
      <c r="CW182" s="369"/>
      <c r="CX182" s="374"/>
      <c r="CY182" s="328"/>
      <c r="CZ182" s="221"/>
      <c r="DA182" s="221"/>
      <c r="DB182" s="221"/>
      <c r="DC182" s="221"/>
      <c r="DD182" s="221"/>
      <c r="DE182" s="221"/>
      <c r="DF182" s="221"/>
      <c r="DG182" s="221"/>
      <c r="DH182" s="221"/>
      <c r="DI182" s="221"/>
      <c r="DJ182" s="221"/>
      <c r="DK182" s="221"/>
      <c r="DL182" s="221"/>
      <c r="DM182" s="221"/>
      <c r="DN182" s="257"/>
      <c r="DO182" s="374"/>
      <c r="DP182" s="851"/>
      <c r="DQ182" s="852"/>
      <c r="DR182" s="852"/>
      <c r="DS182" s="853"/>
      <c r="DT182" s="851"/>
      <c r="DU182" s="852"/>
      <c r="DV182" s="852"/>
      <c r="DW182" s="853"/>
      <c r="DX182" s="854" t="e">
        <f t="shared" si="19"/>
        <v>#DIV/0!</v>
      </c>
      <c r="DY182" s="852"/>
      <c r="DZ182" s="852"/>
      <c r="EA182" s="852"/>
      <c r="EB182" s="368"/>
      <c r="EC182" s="316"/>
      <c r="ED182" s="316"/>
      <c r="EE182" s="369"/>
      <c r="EF182" s="374"/>
      <c r="EG182" s="851"/>
      <c r="EH182" s="852"/>
      <c r="EI182" s="852"/>
      <c r="EJ182" s="853"/>
      <c r="EK182" s="851"/>
      <c r="EL182" s="852"/>
      <c r="EM182" s="852"/>
      <c r="EN182" s="853"/>
      <c r="EO182" s="854" t="e">
        <f t="shared" si="20"/>
        <v>#DIV/0!</v>
      </c>
      <c r="EP182" s="852"/>
      <c r="EQ182" s="852"/>
      <c r="ER182" s="852"/>
      <c r="ES182" s="368"/>
      <c r="ET182" s="316"/>
      <c r="EU182" s="316"/>
      <c r="EV182" s="369"/>
      <c r="EW182" s="374"/>
    </row>
    <row r="183" spans="1:153" s="124" customFormat="1" ht="12.75" customHeight="1" thickBot="1" x14ac:dyDescent="0.25">
      <c r="A183" s="328"/>
      <c r="B183" s="221"/>
      <c r="C183" s="221"/>
      <c r="D183" s="221"/>
      <c r="E183" s="221"/>
      <c r="F183" s="221"/>
      <c r="G183" s="221"/>
      <c r="H183" s="221"/>
      <c r="I183" s="221"/>
      <c r="J183" s="221"/>
      <c r="K183" s="221"/>
      <c r="L183" s="221"/>
      <c r="M183" s="221"/>
      <c r="N183" s="221"/>
      <c r="O183" s="221"/>
      <c r="P183" s="257"/>
      <c r="Q183" s="374"/>
      <c r="R183" s="851"/>
      <c r="S183" s="852"/>
      <c r="T183" s="852"/>
      <c r="U183" s="853"/>
      <c r="V183" s="851"/>
      <c r="W183" s="852"/>
      <c r="X183" s="852"/>
      <c r="Y183" s="853"/>
      <c r="Z183" s="854">
        <f t="shared" si="0"/>
        <v>0</v>
      </c>
      <c r="AA183" s="852"/>
      <c r="AB183" s="852"/>
      <c r="AC183" s="853"/>
      <c r="AD183" s="365"/>
      <c r="AE183" s="317"/>
      <c r="AF183" s="317"/>
      <c r="AG183" s="347"/>
      <c r="AH183" s="374"/>
      <c r="AI183" s="851"/>
      <c r="AJ183" s="852"/>
      <c r="AK183" s="852"/>
      <c r="AL183" s="853"/>
      <c r="AM183" s="851"/>
      <c r="AN183" s="852"/>
      <c r="AO183" s="852"/>
      <c r="AP183" s="853"/>
      <c r="AQ183" s="854">
        <f t="shared" si="16"/>
        <v>0</v>
      </c>
      <c r="AR183" s="852"/>
      <c r="AS183" s="852"/>
      <c r="AT183" s="853"/>
      <c r="AU183" s="365"/>
      <c r="AV183" s="317"/>
      <c r="AW183" s="317"/>
      <c r="AX183" s="347"/>
      <c r="AY183" s="374"/>
      <c r="AZ183" s="328"/>
      <c r="BA183" s="221"/>
      <c r="BB183" s="221"/>
      <c r="BC183" s="221"/>
      <c r="BD183" s="221"/>
      <c r="BE183" s="221"/>
      <c r="BF183" s="221"/>
      <c r="BG183" s="221"/>
      <c r="BH183" s="221"/>
      <c r="BI183" s="221"/>
      <c r="BJ183" s="221"/>
      <c r="BK183" s="221"/>
      <c r="BL183" s="221"/>
      <c r="BM183" s="221"/>
      <c r="BN183" s="221"/>
      <c r="BO183" s="257"/>
      <c r="BP183" s="374"/>
      <c r="BQ183" s="851"/>
      <c r="BR183" s="852"/>
      <c r="BS183" s="852"/>
      <c r="BT183" s="853"/>
      <c r="BU183" s="851"/>
      <c r="BV183" s="852"/>
      <c r="BW183" s="852"/>
      <c r="BX183" s="853"/>
      <c r="BY183" s="854" t="e">
        <f t="shared" si="17"/>
        <v>#DIV/0!</v>
      </c>
      <c r="BZ183" s="852"/>
      <c r="CA183" s="852"/>
      <c r="CB183" s="852"/>
      <c r="CC183" s="368"/>
      <c r="CD183" s="316"/>
      <c r="CE183" s="316"/>
      <c r="CF183" s="369"/>
      <c r="CG183" s="374"/>
      <c r="CH183" s="851"/>
      <c r="CI183" s="852"/>
      <c r="CJ183" s="852"/>
      <c r="CK183" s="853"/>
      <c r="CL183" s="851"/>
      <c r="CM183" s="852"/>
      <c r="CN183" s="852"/>
      <c r="CO183" s="853"/>
      <c r="CP183" s="854" t="e">
        <f t="shared" si="18"/>
        <v>#DIV/0!</v>
      </c>
      <c r="CQ183" s="852"/>
      <c r="CR183" s="852"/>
      <c r="CS183" s="852"/>
      <c r="CT183" s="368"/>
      <c r="CU183" s="316"/>
      <c r="CV183" s="316"/>
      <c r="CW183" s="369"/>
      <c r="CX183" s="374"/>
      <c r="CY183" s="328"/>
      <c r="CZ183" s="221"/>
      <c r="DA183" s="221"/>
      <c r="DB183" s="221"/>
      <c r="DC183" s="221"/>
      <c r="DD183" s="221"/>
      <c r="DE183" s="221"/>
      <c r="DF183" s="221"/>
      <c r="DG183" s="221"/>
      <c r="DH183" s="221"/>
      <c r="DI183" s="221"/>
      <c r="DJ183" s="221"/>
      <c r="DK183" s="221"/>
      <c r="DL183" s="221"/>
      <c r="DM183" s="221"/>
      <c r="DN183" s="257"/>
      <c r="DO183" s="374"/>
      <c r="DP183" s="851"/>
      <c r="DQ183" s="852"/>
      <c r="DR183" s="852"/>
      <c r="DS183" s="853"/>
      <c r="DT183" s="851"/>
      <c r="DU183" s="852"/>
      <c r="DV183" s="852"/>
      <c r="DW183" s="853"/>
      <c r="DX183" s="854" t="e">
        <f t="shared" si="19"/>
        <v>#DIV/0!</v>
      </c>
      <c r="DY183" s="852"/>
      <c r="DZ183" s="852"/>
      <c r="EA183" s="852"/>
      <c r="EB183" s="368"/>
      <c r="EC183" s="316"/>
      <c r="ED183" s="316"/>
      <c r="EE183" s="369"/>
      <c r="EF183" s="374"/>
      <c r="EG183" s="851"/>
      <c r="EH183" s="852"/>
      <c r="EI183" s="852"/>
      <c r="EJ183" s="853"/>
      <c r="EK183" s="851"/>
      <c r="EL183" s="852"/>
      <c r="EM183" s="852"/>
      <c r="EN183" s="853"/>
      <c r="EO183" s="854" t="e">
        <f t="shared" si="20"/>
        <v>#DIV/0!</v>
      </c>
      <c r="EP183" s="852"/>
      <c r="EQ183" s="852"/>
      <c r="ER183" s="852"/>
      <c r="ES183" s="368"/>
      <c r="ET183" s="316"/>
      <c r="EU183" s="316"/>
      <c r="EV183" s="369"/>
      <c r="EW183" s="374"/>
    </row>
    <row r="184" spans="1:153" s="124" customFormat="1" ht="12.75" customHeight="1" thickBot="1" x14ac:dyDescent="0.25">
      <c r="A184" s="328"/>
      <c r="B184" s="221"/>
      <c r="C184" s="221"/>
      <c r="D184" s="221"/>
      <c r="E184" s="221"/>
      <c r="F184" s="221"/>
      <c r="G184" s="221"/>
      <c r="H184" s="221"/>
      <c r="I184" s="221"/>
      <c r="J184" s="221"/>
      <c r="K184" s="221"/>
      <c r="L184" s="221"/>
      <c r="M184" s="221"/>
      <c r="N184" s="221"/>
      <c r="O184" s="221"/>
      <c r="P184" s="257"/>
      <c r="Q184" s="374"/>
      <c r="R184" s="851"/>
      <c r="S184" s="852"/>
      <c r="T184" s="852"/>
      <c r="U184" s="853"/>
      <c r="V184" s="851"/>
      <c r="W184" s="852"/>
      <c r="X184" s="852"/>
      <c r="Y184" s="853"/>
      <c r="Z184" s="854">
        <f t="shared" si="0"/>
        <v>0</v>
      </c>
      <c r="AA184" s="852"/>
      <c r="AB184" s="852"/>
      <c r="AC184" s="853"/>
      <c r="AD184" s="365"/>
      <c r="AE184" s="317"/>
      <c r="AF184" s="317"/>
      <c r="AG184" s="347"/>
      <c r="AH184" s="374"/>
      <c r="AI184" s="851"/>
      <c r="AJ184" s="852"/>
      <c r="AK184" s="852"/>
      <c r="AL184" s="853"/>
      <c r="AM184" s="851"/>
      <c r="AN184" s="852"/>
      <c r="AO184" s="852"/>
      <c r="AP184" s="853"/>
      <c r="AQ184" s="854">
        <f t="shared" si="16"/>
        <v>0</v>
      </c>
      <c r="AR184" s="852"/>
      <c r="AS184" s="852"/>
      <c r="AT184" s="853"/>
      <c r="AU184" s="365"/>
      <c r="AV184" s="317"/>
      <c r="AW184" s="317"/>
      <c r="AX184" s="347"/>
      <c r="AY184" s="374"/>
      <c r="AZ184" s="328"/>
      <c r="BA184" s="221"/>
      <c r="BB184" s="221"/>
      <c r="BC184" s="221"/>
      <c r="BD184" s="221"/>
      <c r="BE184" s="221"/>
      <c r="BF184" s="221"/>
      <c r="BG184" s="221"/>
      <c r="BH184" s="221"/>
      <c r="BI184" s="221"/>
      <c r="BJ184" s="221"/>
      <c r="BK184" s="221"/>
      <c r="BL184" s="221"/>
      <c r="BM184" s="221"/>
      <c r="BN184" s="221"/>
      <c r="BO184" s="257"/>
      <c r="BP184" s="374"/>
      <c r="BQ184" s="851"/>
      <c r="BR184" s="852"/>
      <c r="BS184" s="852"/>
      <c r="BT184" s="853"/>
      <c r="BU184" s="851"/>
      <c r="BV184" s="852"/>
      <c r="BW184" s="852"/>
      <c r="BX184" s="853"/>
      <c r="BY184" s="854" t="e">
        <f t="shared" si="17"/>
        <v>#DIV/0!</v>
      </c>
      <c r="BZ184" s="852"/>
      <c r="CA184" s="852"/>
      <c r="CB184" s="852"/>
      <c r="CC184" s="368"/>
      <c r="CD184" s="316"/>
      <c r="CE184" s="316"/>
      <c r="CF184" s="369"/>
      <c r="CG184" s="374"/>
      <c r="CH184" s="851"/>
      <c r="CI184" s="852"/>
      <c r="CJ184" s="852"/>
      <c r="CK184" s="853"/>
      <c r="CL184" s="851"/>
      <c r="CM184" s="852"/>
      <c r="CN184" s="852"/>
      <c r="CO184" s="853"/>
      <c r="CP184" s="854" t="e">
        <f t="shared" si="18"/>
        <v>#DIV/0!</v>
      </c>
      <c r="CQ184" s="852"/>
      <c r="CR184" s="852"/>
      <c r="CS184" s="852"/>
      <c r="CT184" s="368"/>
      <c r="CU184" s="316"/>
      <c r="CV184" s="316"/>
      <c r="CW184" s="369"/>
      <c r="CX184" s="374"/>
      <c r="CY184" s="328"/>
      <c r="CZ184" s="221"/>
      <c r="DA184" s="221"/>
      <c r="DB184" s="221"/>
      <c r="DC184" s="221"/>
      <c r="DD184" s="221"/>
      <c r="DE184" s="221"/>
      <c r="DF184" s="221"/>
      <c r="DG184" s="221"/>
      <c r="DH184" s="221"/>
      <c r="DI184" s="221"/>
      <c r="DJ184" s="221"/>
      <c r="DK184" s="221"/>
      <c r="DL184" s="221"/>
      <c r="DM184" s="221"/>
      <c r="DN184" s="257"/>
      <c r="DO184" s="374"/>
      <c r="DP184" s="851"/>
      <c r="DQ184" s="852"/>
      <c r="DR184" s="852"/>
      <c r="DS184" s="853"/>
      <c r="DT184" s="851"/>
      <c r="DU184" s="852"/>
      <c r="DV184" s="852"/>
      <c r="DW184" s="853"/>
      <c r="DX184" s="854" t="e">
        <f t="shared" si="19"/>
        <v>#DIV/0!</v>
      </c>
      <c r="DY184" s="852"/>
      <c r="DZ184" s="852"/>
      <c r="EA184" s="852"/>
      <c r="EB184" s="368"/>
      <c r="EC184" s="316"/>
      <c r="ED184" s="316"/>
      <c r="EE184" s="369"/>
      <c r="EF184" s="374"/>
      <c r="EG184" s="851"/>
      <c r="EH184" s="852"/>
      <c r="EI184" s="852"/>
      <c r="EJ184" s="853"/>
      <c r="EK184" s="851"/>
      <c r="EL184" s="852"/>
      <c r="EM184" s="852"/>
      <c r="EN184" s="853"/>
      <c r="EO184" s="854" t="e">
        <f t="shared" si="20"/>
        <v>#DIV/0!</v>
      </c>
      <c r="EP184" s="852"/>
      <c r="EQ184" s="852"/>
      <c r="ER184" s="852"/>
      <c r="ES184" s="368"/>
      <c r="ET184" s="316"/>
      <c r="EU184" s="316"/>
      <c r="EV184" s="369"/>
      <c r="EW184" s="374"/>
    </row>
    <row r="185" spans="1:153" s="124" customFormat="1" ht="12.75" customHeight="1" thickBot="1" x14ac:dyDescent="0.25">
      <c r="A185" s="328"/>
      <c r="B185" s="221"/>
      <c r="C185" s="221"/>
      <c r="D185" s="221"/>
      <c r="E185" s="221"/>
      <c r="F185" s="221"/>
      <c r="G185" s="221"/>
      <c r="H185" s="221"/>
      <c r="I185" s="221"/>
      <c r="J185" s="221"/>
      <c r="K185" s="221"/>
      <c r="L185" s="221"/>
      <c r="M185" s="221"/>
      <c r="N185" s="221"/>
      <c r="O185" s="221"/>
      <c r="P185" s="257"/>
      <c r="Q185" s="374"/>
      <c r="R185" s="851"/>
      <c r="S185" s="852"/>
      <c r="T185" s="852"/>
      <c r="U185" s="853"/>
      <c r="V185" s="851"/>
      <c r="W185" s="852"/>
      <c r="X185" s="852"/>
      <c r="Y185" s="853"/>
      <c r="Z185" s="854">
        <f t="shared" si="0"/>
        <v>0</v>
      </c>
      <c r="AA185" s="852"/>
      <c r="AB185" s="852"/>
      <c r="AC185" s="853"/>
      <c r="AD185" s="365"/>
      <c r="AE185" s="317"/>
      <c r="AF185" s="317"/>
      <c r="AG185" s="347"/>
      <c r="AH185" s="374"/>
      <c r="AI185" s="851"/>
      <c r="AJ185" s="852"/>
      <c r="AK185" s="852"/>
      <c r="AL185" s="853"/>
      <c r="AM185" s="851"/>
      <c r="AN185" s="852"/>
      <c r="AO185" s="852"/>
      <c r="AP185" s="853"/>
      <c r="AQ185" s="854">
        <f t="shared" si="16"/>
        <v>0</v>
      </c>
      <c r="AR185" s="852"/>
      <c r="AS185" s="852"/>
      <c r="AT185" s="853"/>
      <c r="AU185" s="365"/>
      <c r="AV185" s="317"/>
      <c r="AW185" s="317"/>
      <c r="AX185" s="347"/>
      <c r="AY185" s="374"/>
      <c r="AZ185" s="328"/>
      <c r="BA185" s="221"/>
      <c r="BB185" s="221"/>
      <c r="BC185" s="221"/>
      <c r="BD185" s="221"/>
      <c r="BE185" s="221"/>
      <c r="BF185" s="221"/>
      <c r="BG185" s="221"/>
      <c r="BH185" s="221"/>
      <c r="BI185" s="221"/>
      <c r="BJ185" s="221"/>
      <c r="BK185" s="221"/>
      <c r="BL185" s="221"/>
      <c r="BM185" s="221"/>
      <c r="BN185" s="221"/>
      <c r="BO185" s="257"/>
      <c r="BP185" s="374"/>
      <c r="BQ185" s="851"/>
      <c r="BR185" s="852"/>
      <c r="BS185" s="852"/>
      <c r="BT185" s="853"/>
      <c r="BU185" s="851"/>
      <c r="BV185" s="852"/>
      <c r="BW185" s="852"/>
      <c r="BX185" s="853"/>
      <c r="BY185" s="854" t="e">
        <f t="shared" si="17"/>
        <v>#DIV/0!</v>
      </c>
      <c r="BZ185" s="852"/>
      <c r="CA185" s="852"/>
      <c r="CB185" s="852"/>
      <c r="CC185" s="368"/>
      <c r="CD185" s="316"/>
      <c r="CE185" s="316"/>
      <c r="CF185" s="369"/>
      <c r="CG185" s="374"/>
      <c r="CH185" s="851"/>
      <c r="CI185" s="852"/>
      <c r="CJ185" s="852"/>
      <c r="CK185" s="853"/>
      <c r="CL185" s="851"/>
      <c r="CM185" s="852"/>
      <c r="CN185" s="852"/>
      <c r="CO185" s="853"/>
      <c r="CP185" s="854" t="e">
        <f t="shared" si="18"/>
        <v>#DIV/0!</v>
      </c>
      <c r="CQ185" s="852"/>
      <c r="CR185" s="852"/>
      <c r="CS185" s="852"/>
      <c r="CT185" s="368"/>
      <c r="CU185" s="316"/>
      <c r="CV185" s="316"/>
      <c r="CW185" s="369"/>
      <c r="CX185" s="374"/>
      <c r="CY185" s="328"/>
      <c r="CZ185" s="221"/>
      <c r="DA185" s="221"/>
      <c r="DB185" s="221"/>
      <c r="DC185" s="221"/>
      <c r="DD185" s="221"/>
      <c r="DE185" s="221"/>
      <c r="DF185" s="221"/>
      <c r="DG185" s="221"/>
      <c r="DH185" s="221"/>
      <c r="DI185" s="221"/>
      <c r="DJ185" s="221"/>
      <c r="DK185" s="221"/>
      <c r="DL185" s="221"/>
      <c r="DM185" s="221"/>
      <c r="DN185" s="257"/>
      <c r="DO185" s="374"/>
      <c r="DP185" s="851"/>
      <c r="DQ185" s="852"/>
      <c r="DR185" s="852"/>
      <c r="DS185" s="853"/>
      <c r="DT185" s="851"/>
      <c r="DU185" s="852"/>
      <c r="DV185" s="852"/>
      <c r="DW185" s="853"/>
      <c r="DX185" s="854" t="e">
        <f t="shared" si="19"/>
        <v>#DIV/0!</v>
      </c>
      <c r="DY185" s="852"/>
      <c r="DZ185" s="852"/>
      <c r="EA185" s="852"/>
      <c r="EB185" s="368"/>
      <c r="EC185" s="316"/>
      <c r="ED185" s="316"/>
      <c r="EE185" s="369"/>
      <c r="EF185" s="374"/>
      <c r="EG185" s="851"/>
      <c r="EH185" s="852"/>
      <c r="EI185" s="852"/>
      <c r="EJ185" s="853"/>
      <c r="EK185" s="851"/>
      <c r="EL185" s="852"/>
      <c r="EM185" s="852"/>
      <c r="EN185" s="853"/>
      <c r="EO185" s="854" t="e">
        <f t="shared" si="20"/>
        <v>#DIV/0!</v>
      </c>
      <c r="EP185" s="852"/>
      <c r="EQ185" s="852"/>
      <c r="ER185" s="852"/>
      <c r="ES185" s="368"/>
      <c r="ET185" s="316"/>
      <c r="EU185" s="316"/>
      <c r="EV185" s="369"/>
      <c r="EW185" s="374"/>
    </row>
    <row r="186" spans="1:153" s="124" customFormat="1" ht="12.75" customHeight="1" thickBot="1" x14ac:dyDescent="0.25">
      <c r="A186" s="328"/>
      <c r="B186" s="221"/>
      <c r="C186" s="221"/>
      <c r="D186" s="221"/>
      <c r="E186" s="221"/>
      <c r="F186" s="221"/>
      <c r="G186" s="221"/>
      <c r="H186" s="221"/>
      <c r="I186" s="221"/>
      <c r="J186" s="221"/>
      <c r="K186" s="221"/>
      <c r="L186" s="221"/>
      <c r="M186" s="221"/>
      <c r="N186" s="221"/>
      <c r="O186" s="221"/>
      <c r="P186" s="257"/>
      <c r="Q186" s="374"/>
      <c r="R186" s="851"/>
      <c r="S186" s="852"/>
      <c r="T186" s="852"/>
      <c r="U186" s="853"/>
      <c r="V186" s="851"/>
      <c r="W186" s="852"/>
      <c r="X186" s="852"/>
      <c r="Y186" s="853"/>
      <c r="Z186" s="854">
        <f t="shared" si="0"/>
        <v>0</v>
      </c>
      <c r="AA186" s="852"/>
      <c r="AB186" s="852"/>
      <c r="AC186" s="853"/>
      <c r="AD186" s="365"/>
      <c r="AE186" s="317"/>
      <c r="AF186" s="317"/>
      <c r="AG186" s="347"/>
      <c r="AH186" s="374"/>
      <c r="AI186" s="851"/>
      <c r="AJ186" s="852"/>
      <c r="AK186" s="852"/>
      <c r="AL186" s="853"/>
      <c r="AM186" s="851"/>
      <c r="AN186" s="852"/>
      <c r="AO186" s="852"/>
      <c r="AP186" s="853"/>
      <c r="AQ186" s="854">
        <f t="shared" si="16"/>
        <v>0</v>
      </c>
      <c r="AR186" s="852"/>
      <c r="AS186" s="852"/>
      <c r="AT186" s="853"/>
      <c r="AU186" s="365"/>
      <c r="AV186" s="317"/>
      <c r="AW186" s="317"/>
      <c r="AX186" s="347"/>
      <c r="AY186" s="374"/>
      <c r="AZ186" s="328"/>
      <c r="BA186" s="221"/>
      <c r="BB186" s="221"/>
      <c r="BC186" s="221"/>
      <c r="BD186" s="221"/>
      <c r="BE186" s="221"/>
      <c r="BF186" s="221"/>
      <c r="BG186" s="221"/>
      <c r="BH186" s="221"/>
      <c r="BI186" s="221"/>
      <c r="BJ186" s="221"/>
      <c r="BK186" s="221"/>
      <c r="BL186" s="221"/>
      <c r="BM186" s="221"/>
      <c r="BN186" s="221"/>
      <c r="BO186" s="257"/>
      <c r="BP186" s="374"/>
      <c r="BQ186" s="851"/>
      <c r="BR186" s="852"/>
      <c r="BS186" s="852"/>
      <c r="BT186" s="853"/>
      <c r="BU186" s="851"/>
      <c r="BV186" s="852"/>
      <c r="BW186" s="852"/>
      <c r="BX186" s="853"/>
      <c r="BY186" s="854" t="e">
        <f t="shared" si="17"/>
        <v>#DIV/0!</v>
      </c>
      <c r="BZ186" s="852"/>
      <c r="CA186" s="852"/>
      <c r="CB186" s="852"/>
      <c r="CC186" s="368"/>
      <c r="CD186" s="316"/>
      <c r="CE186" s="316"/>
      <c r="CF186" s="369"/>
      <c r="CG186" s="374"/>
      <c r="CH186" s="851"/>
      <c r="CI186" s="852"/>
      <c r="CJ186" s="852"/>
      <c r="CK186" s="853"/>
      <c r="CL186" s="851"/>
      <c r="CM186" s="852"/>
      <c r="CN186" s="852"/>
      <c r="CO186" s="853"/>
      <c r="CP186" s="854" t="e">
        <f t="shared" si="18"/>
        <v>#DIV/0!</v>
      </c>
      <c r="CQ186" s="852"/>
      <c r="CR186" s="852"/>
      <c r="CS186" s="852"/>
      <c r="CT186" s="368"/>
      <c r="CU186" s="316"/>
      <c r="CV186" s="316"/>
      <c r="CW186" s="369"/>
      <c r="CX186" s="374"/>
      <c r="CY186" s="328"/>
      <c r="CZ186" s="221"/>
      <c r="DA186" s="221"/>
      <c r="DB186" s="221"/>
      <c r="DC186" s="221"/>
      <c r="DD186" s="221"/>
      <c r="DE186" s="221"/>
      <c r="DF186" s="221"/>
      <c r="DG186" s="221"/>
      <c r="DH186" s="221"/>
      <c r="DI186" s="221"/>
      <c r="DJ186" s="221"/>
      <c r="DK186" s="221"/>
      <c r="DL186" s="221"/>
      <c r="DM186" s="221"/>
      <c r="DN186" s="257"/>
      <c r="DO186" s="374"/>
      <c r="DP186" s="851"/>
      <c r="DQ186" s="852"/>
      <c r="DR186" s="852"/>
      <c r="DS186" s="853"/>
      <c r="DT186" s="851"/>
      <c r="DU186" s="852"/>
      <c r="DV186" s="852"/>
      <c r="DW186" s="853"/>
      <c r="DX186" s="854" t="e">
        <f t="shared" si="19"/>
        <v>#DIV/0!</v>
      </c>
      <c r="DY186" s="852"/>
      <c r="DZ186" s="852"/>
      <c r="EA186" s="852"/>
      <c r="EB186" s="368"/>
      <c r="EC186" s="316"/>
      <c r="ED186" s="316"/>
      <c r="EE186" s="369"/>
      <c r="EF186" s="374"/>
      <c r="EG186" s="851"/>
      <c r="EH186" s="852"/>
      <c r="EI186" s="852"/>
      <c r="EJ186" s="853"/>
      <c r="EK186" s="851"/>
      <c r="EL186" s="852"/>
      <c r="EM186" s="852"/>
      <c r="EN186" s="853"/>
      <c r="EO186" s="854" t="e">
        <f t="shared" si="20"/>
        <v>#DIV/0!</v>
      </c>
      <c r="EP186" s="852"/>
      <c r="EQ186" s="852"/>
      <c r="ER186" s="852"/>
      <c r="ES186" s="368"/>
      <c r="ET186" s="316"/>
      <c r="EU186" s="316"/>
      <c r="EV186" s="369"/>
      <c r="EW186" s="374"/>
    </row>
    <row r="187" spans="1:153" s="124" customFormat="1" ht="12.75" customHeight="1" thickBot="1" x14ac:dyDescent="0.25">
      <c r="A187" s="328"/>
      <c r="B187" s="221"/>
      <c r="C187" s="221"/>
      <c r="D187" s="221"/>
      <c r="E187" s="221"/>
      <c r="F187" s="221"/>
      <c r="G187" s="221"/>
      <c r="H187" s="221"/>
      <c r="I187" s="221"/>
      <c r="J187" s="221"/>
      <c r="K187" s="221"/>
      <c r="L187" s="221"/>
      <c r="M187" s="221"/>
      <c r="N187" s="221"/>
      <c r="O187" s="221"/>
      <c r="P187" s="257"/>
      <c r="Q187" s="374"/>
      <c r="R187" s="851"/>
      <c r="S187" s="852"/>
      <c r="T187" s="852"/>
      <c r="U187" s="853"/>
      <c r="V187" s="851"/>
      <c r="W187" s="852"/>
      <c r="X187" s="852"/>
      <c r="Y187" s="853"/>
      <c r="Z187" s="854">
        <f t="shared" si="0"/>
        <v>0</v>
      </c>
      <c r="AA187" s="852"/>
      <c r="AB187" s="852"/>
      <c r="AC187" s="853"/>
      <c r="AD187" s="365"/>
      <c r="AE187" s="317"/>
      <c r="AF187" s="317"/>
      <c r="AG187" s="347"/>
      <c r="AH187" s="374"/>
      <c r="AI187" s="851"/>
      <c r="AJ187" s="852"/>
      <c r="AK187" s="852"/>
      <c r="AL187" s="853"/>
      <c r="AM187" s="851"/>
      <c r="AN187" s="852"/>
      <c r="AO187" s="852"/>
      <c r="AP187" s="853"/>
      <c r="AQ187" s="854">
        <f t="shared" si="16"/>
        <v>0</v>
      </c>
      <c r="AR187" s="852"/>
      <c r="AS187" s="852"/>
      <c r="AT187" s="853"/>
      <c r="AU187" s="365"/>
      <c r="AV187" s="317"/>
      <c r="AW187" s="317"/>
      <c r="AX187" s="347"/>
      <c r="AY187" s="374"/>
      <c r="AZ187" s="328"/>
      <c r="BA187" s="221"/>
      <c r="BB187" s="221"/>
      <c r="BC187" s="221"/>
      <c r="BD187" s="221"/>
      <c r="BE187" s="221"/>
      <c r="BF187" s="221"/>
      <c r="BG187" s="221"/>
      <c r="BH187" s="221"/>
      <c r="BI187" s="221"/>
      <c r="BJ187" s="221"/>
      <c r="BK187" s="221"/>
      <c r="BL187" s="221"/>
      <c r="BM187" s="221"/>
      <c r="BN187" s="221"/>
      <c r="BO187" s="257"/>
      <c r="BP187" s="374"/>
      <c r="BQ187" s="851"/>
      <c r="BR187" s="852"/>
      <c r="BS187" s="852"/>
      <c r="BT187" s="853"/>
      <c r="BU187" s="851"/>
      <c r="BV187" s="852"/>
      <c r="BW187" s="852"/>
      <c r="BX187" s="853"/>
      <c r="BY187" s="854" t="e">
        <f t="shared" si="17"/>
        <v>#DIV/0!</v>
      </c>
      <c r="BZ187" s="852"/>
      <c r="CA187" s="852"/>
      <c r="CB187" s="852"/>
      <c r="CC187" s="368"/>
      <c r="CD187" s="316"/>
      <c r="CE187" s="316"/>
      <c r="CF187" s="369"/>
      <c r="CG187" s="374"/>
      <c r="CH187" s="851"/>
      <c r="CI187" s="852"/>
      <c r="CJ187" s="852"/>
      <c r="CK187" s="853"/>
      <c r="CL187" s="851"/>
      <c r="CM187" s="852"/>
      <c r="CN187" s="852"/>
      <c r="CO187" s="853"/>
      <c r="CP187" s="854" t="e">
        <f t="shared" si="18"/>
        <v>#DIV/0!</v>
      </c>
      <c r="CQ187" s="852"/>
      <c r="CR187" s="852"/>
      <c r="CS187" s="852"/>
      <c r="CT187" s="368"/>
      <c r="CU187" s="316"/>
      <c r="CV187" s="316"/>
      <c r="CW187" s="369"/>
      <c r="CX187" s="374"/>
      <c r="CY187" s="328"/>
      <c r="CZ187" s="221"/>
      <c r="DA187" s="221"/>
      <c r="DB187" s="221"/>
      <c r="DC187" s="221"/>
      <c r="DD187" s="221"/>
      <c r="DE187" s="221"/>
      <c r="DF187" s="221"/>
      <c r="DG187" s="221"/>
      <c r="DH187" s="221"/>
      <c r="DI187" s="221"/>
      <c r="DJ187" s="221"/>
      <c r="DK187" s="221"/>
      <c r="DL187" s="221"/>
      <c r="DM187" s="221"/>
      <c r="DN187" s="257"/>
      <c r="DO187" s="374"/>
      <c r="DP187" s="851"/>
      <c r="DQ187" s="852"/>
      <c r="DR187" s="852"/>
      <c r="DS187" s="853"/>
      <c r="DT187" s="851"/>
      <c r="DU187" s="852"/>
      <c r="DV187" s="852"/>
      <c r="DW187" s="853"/>
      <c r="DX187" s="854" t="e">
        <f t="shared" si="19"/>
        <v>#DIV/0!</v>
      </c>
      <c r="DY187" s="852"/>
      <c r="DZ187" s="852"/>
      <c r="EA187" s="852"/>
      <c r="EB187" s="368"/>
      <c r="EC187" s="316"/>
      <c r="ED187" s="316"/>
      <c r="EE187" s="369"/>
      <c r="EF187" s="374"/>
      <c r="EG187" s="851"/>
      <c r="EH187" s="852"/>
      <c r="EI187" s="852"/>
      <c r="EJ187" s="853"/>
      <c r="EK187" s="851"/>
      <c r="EL187" s="852"/>
      <c r="EM187" s="852"/>
      <c r="EN187" s="853"/>
      <c r="EO187" s="854" t="e">
        <f t="shared" si="20"/>
        <v>#DIV/0!</v>
      </c>
      <c r="EP187" s="852"/>
      <c r="EQ187" s="852"/>
      <c r="ER187" s="852"/>
      <c r="ES187" s="368"/>
      <c r="ET187" s="316"/>
      <c r="EU187" s="316"/>
      <c r="EV187" s="369"/>
      <c r="EW187" s="374"/>
    </row>
    <row r="188" spans="1:153" s="124" customFormat="1" ht="12.75" customHeight="1" thickBot="1" x14ac:dyDescent="0.25">
      <c r="A188" s="328"/>
      <c r="B188" s="221"/>
      <c r="C188" s="221"/>
      <c r="D188" s="221"/>
      <c r="E188" s="221"/>
      <c r="F188" s="221"/>
      <c r="G188" s="221"/>
      <c r="H188" s="221"/>
      <c r="I188" s="221"/>
      <c r="J188" s="221"/>
      <c r="K188" s="221"/>
      <c r="L188" s="221"/>
      <c r="M188" s="221"/>
      <c r="N188" s="221"/>
      <c r="O188" s="221"/>
      <c r="P188" s="257"/>
      <c r="Q188" s="374"/>
      <c r="R188" s="851"/>
      <c r="S188" s="852"/>
      <c r="T188" s="852"/>
      <c r="U188" s="853"/>
      <c r="V188" s="851"/>
      <c r="W188" s="852"/>
      <c r="X188" s="852"/>
      <c r="Y188" s="853"/>
      <c r="Z188" s="854">
        <f t="shared" si="0"/>
        <v>0</v>
      </c>
      <c r="AA188" s="852"/>
      <c r="AB188" s="852"/>
      <c r="AC188" s="853"/>
      <c r="AD188" s="365"/>
      <c r="AE188" s="317"/>
      <c r="AF188" s="317"/>
      <c r="AG188" s="347"/>
      <c r="AH188" s="374"/>
      <c r="AI188" s="851"/>
      <c r="AJ188" s="852"/>
      <c r="AK188" s="852"/>
      <c r="AL188" s="853"/>
      <c r="AM188" s="851"/>
      <c r="AN188" s="852"/>
      <c r="AO188" s="852"/>
      <c r="AP188" s="853"/>
      <c r="AQ188" s="854">
        <f t="shared" si="16"/>
        <v>0</v>
      </c>
      <c r="AR188" s="852"/>
      <c r="AS188" s="852"/>
      <c r="AT188" s="853"/>
      <c r="AU188" s="365"/>
      <c r="AV188" s="317"/>
      <c r="AW188" s="317"/>
      <c r="AX188" s="347"/>
      <c r="AY188" s="374"/>
      <c r="AZ188" s="328"/>
      <c r="BA188" s="221"/>
      <c r="BB188" s="221"/>
      <c r="BC188" s="221"/>
      <c r="BD188" s="221"/>
      <c r="BE188" s="221"/>
      <c r="BF188" s="221"/>
      <c r="BG188" s="221"/>
      <c r="BH188" s="221"/>
      <c r="BI188" s="221"/>
      <c r="BJ188" s="221"/>
      <c r="BK188" s="221"/>
      <c r="BL188" s="221"/>
      <c r="BM188" s="221"/>
      <c r="BN188" s="221"/>
      <c r="BO188" s="257"/>
      <c r="BP188" s="374"/>
      <c r="BQ188" s="851"/>
      <c r="BR188" s="852"/>
      <c r="BS188" s="852"/>
      <c r="BT188" s="853"/>
      <c r="BU188" s="851"/>
      <c r="BV188" s="852"/>
      <c r="BW188" s="852"/>
      <c r="BX188" s="853"/>
      <c r="BY188" s="854" t="e">
        <f t="shared" si="17"/>
        <v>#DIV/0!</v>
      </c>
      <c r="BZ188" s="852"/>
      <c r="CA188" s="852"/>
      <c r="CB188" s="852"/>
      <c r="CC188" s="368"/>
      <c r="CD188" s="316"/>
      <c r="CE188" s="316"/>
      <c r="CF188" s="369"/>
      <c r="CG188" s="374"/>
      <c r="CH188" s="851"/>
      <c r="CI188" s="852"/>
      <c r="CJ188" s="852"/>
      <c r="CK188" s="853"/>
      <c r="CL188" s="851"/>
      <c r="CM188" s="852"/>
      <c r="CN188" s="852"/>
      <c r="CO188" s="853"/>
      <c r="CP188" s="854" t="e">
        <f t="shared" si="18"/>
        <v>#DIV/0!</v>
      </c>
      <c r="CQ188" s="852"/>
      <c r="CR188" s="852"/>
      <c r="CS188" s="852"/>
      <c r="CT188" s="368"/>
      <c r="CU188" s="316"/>
      <c r="CV188" s="316"/>
      <c r="CW188" s="369"/>
      <c r="CX188" s="374"/>
      <c r="CY188" s="328"/>
      <c r="CZ188" s="221"/>
      <c r="DA188" s="221"/>
      <c r="DB188" s="221"/>
      <c r="DC188" s="221"/>
      <c r="DD188" s="221"/>
      <c r="DE188" s="221"/>
      <c r="DF188" s="221"/>
      <c r="DG188" s="221"/>
      <c r="DH188" s="221"/>
      <c r="DI188" s="221"/>
      <c r="DJ188" s="221"/>
      <c r="DK188" s="221"/>
      <c r="DL188" s="221"/>
      <c r="DM188" s="221"/>
      <c r="DN188" s="257"/>
      <c r="DO188" s="374"/>
      <c r="DP188" s="851"/>
      <c r="DQ188" s="852"/>
      <c r="DR188" s="852"/>
      <c r="DS188" s="853"/>
      <c r="DT188" s="851"/>
      <c r="DU188" s="852"/>
      <c r="DV188" s="852"/>
      <c r="DW188" s="853"/>
      <c r="DX188" s="854" t="e">
        <f t="shared" si="19"/>
        <v>#DIV/0!</v>
      </c>
      <c r="DY188" s="852"/>
      <c r="DZ188" s="852"/>
      <c r="EA188" s="852"/>
      <c r="EB188" s="368"/>
      <c r="EC188" s="316"/>
      <c r="ED188" s="316"/>
      <c r="EE188" s="369"/>
      <c r="EF188" s="374"/>
      <c r="EG188" s="851"/>
      <c r="EH188" s="852"/>
      <c r="EI188" s="852"/>
      <c r="EJ188" s="853"/>
      <c r="EK188" s="851"/>
      <c r="EL188" s="852"/>
      <c r="EM188" s="852"/>
      <c r="EN188" s="853"/>
      <c r="EO188" s="854" t="e">
        <f t="shared" si="20"/>
        <v>#DIV/0!</v>
      </c>
      <c r="EP188" s="852"/>
      <c r="EQ188" s="852"/>
      <c r="ER188" s="852"/>
      <c r="ES188" s="368"/>
      <c r="ET188" s="316"/>
      <c r="EU188" s="316"/>
      <c r="EV188" s="369"/>
      <c r="EW188" s="374"/>
    </row>
    <row r="189" spans="1:153" s="124" customFormat="1" ht="12.75" customHeight="1" thickBot="1" x14ac:dyDescent="0.25">
      <c r="A189" s="328"/>
      <c r="B189" s="221"/>
      <c r="C189" s="221"/>
      <c r="D189" s="221"/>
      <c r="E189" s="221"/>
      <c r="F189" s="221"/>
      <c r="G189" s="221"/>
      <c r="H189" s="221"/>
      <c r="I189" s="221"/>
      <c r="J189" s="221"/>
      <c r="K189" s="221"/>
      <c r="L189" s="221"/>
      <c r="M189" s="221"/>
      <c r="N189" s="221"/>
      <c r="O189" s="221"/>
      <c r="P189" s="257"/>
      <c r="Q189" s="374"/>
      <c r="R189" s="851"/>
      <c r="S189" s="852"/>
      <c r="T189" s="852"/>
      <c r="U189" s="853"/>
      <c r="V189" s="851"/>
      <c r="W189" s="852"/>
      <c r="X189" s="852"/>
      <c r="Y189" s="853"/>
      <c r="Z189" s="854">
        <f t="shared" si="0"/>
        <v>0</v>
      </c>
      <c r="AA189" s="852"/>
      <c r="AB189" s="852"/>
      <c r="AC189" s="853"/>
      <c r="AD189" s="365"/>
      <c r="AE189" s="317"/>
      <c r="AF189" s="317"/>
      <c r="AG189" s="347"/>
      <c r="AH189" s="374"/>
      <c r="AI189" s="851"/>
      <c r="AJ189" s="852"/>
      <c r="AK189" s="852"/>
      <c r="AL189" s="853"/>
      <c r="AM189" s="851"/>
      <c r="AN189" s="852"/>
      <c r="AO189" s="852"/>
      <c r="AP189" s="853"/>
      <c r="AQ189" s="854">
        <f t="shared" si="16"/>
        <v>0</v>
      </c>
      <c r="AR189" s="852"/>
      <c r="AS189" s="852"/>
      <c r="AT189" s="853"/>
      <c r="AU189" s="365"/>
      <c r="AV189" s="317"/>
      <c r="AW189" s="317"/>
      <c r="AX189" s="347"/>
      <c r="AY189" s="374"/>
      <c r="AZ189" s="328"/>
      <c r="BA189" s="221"/>
      <c r="BB189" s="221"/>
      <c r="BC189" s="221"/>
      <c r="BD189" s="221"/>
      <c r="BE189" s="221"/>
      <c r="BF189" s="221"/>
      <c r="BG189" s="221"/>
      <c r="BH189" s="221"/>
      <c r="BI189" s="221"/>
      <c r="BJ189" s="221"/>
      <c r="BK189" s="221"/>
      <c r="BL189" s="221"/>
      <c r="BM189" s="221"/>
      <c r="BN189" s="221"/>
      <c r="BO189" s="257"/>
      <c r="BP189" s="374"/>
      <c r="BQ189" s="851"/>
      <c r="BR189" s="852"/>
      <c r="BS189" s="852"/>
      <c r="BT189" s="853"/>
      <c r="BU189" s="851"/>
      <c r="BV189" s="852"/>
      <c r="BW189" s="852"/>
      <c r="BX189" s="853"/>
      <c r="BY189" s="854" t="e">
        <f t="shared" si="17"/>
        <v>#DIV/0!</v>
      </c>
      <c r="BZ189" s="852"/>
      <c r="CA189" s="852"/>
      <c r="CB189" s="852"/>
      <c r="CC189" s="368"/>
      <c r="CD189" s="316"/>
      <c r="CE189" s="316"/>
      <c r="CF189" s="369"/>
      <c r="CG189" s="374"/>
      <c r="CH189" s="851"/>
      <c r="CI189" s="852"/>
      <c r="CJ189" s="852"/>
      <c r="CK189" s="853"/>
      <c r="CL189" s="851"/>
      <c r="CM189" s="852"/>
      <c r="CN189" s="852"/>
      <c r="CO189" s="853"/>
      <c r="CP189" s="854" t="e">
        <f t="shared" si="18"/>
        <v>#DIV/0!</v>
      </c>
      <c r="CQ189" s="852"/>
      <c r="CR189" s="852"/>
      <c r="CS189" s="852"/>
      <c r="CT189" s="368"/>
      <c r="CU189" s="316"/>
      <c r="CV189" s="316"/>
      <c r="CW189" s="369"/>
      <c r="CX189" s="374"/>
      <c r="CY189" s="328"/>
      <c r="CZ189" s="221"/>
      <c r="DA189" s="221"/>
      <c r="DB189" s="221"/>
      <c r="DC189" s="221"/>
      <c r="DD189" s="221"/>
      <c r="DE189" s="221"/>
      <c r="DF189" s="221"/>
      <c r="DG189" s="221"/>
      <c r="DH189" s="221"/>
      <c r="DI189" s="221"/>
      <c r="DJ189" s="221"/>
      <c r="DK189" s="221"/>
      <c r="DL189" s="221"/>
      <c r="DM189" s="221"/>
      <c r="DN189" s="257"/>
      <c r="DO189" s="374"/>
      <c r="DP189" s="851"/>
      <c r="DQ189" s="852"/>
      <c r="DR189" s="852"/>
      <c r="DS189" s="853"/>
      <c r="DT189" s="851"/>
      <c r="DU189" s="852"/>
      <c r="DV189" s="852"/>
      <c r="DW189" s="853"/>
      <c r="DX189" s="854" t="e">
        <f t="shared" si="19"/>
        <v>#DIV/0!</v>
      </c>
      <c r="DY189" s="852"/>
      <c r="DZ189" s="852"/>
      <c r="EA189" s="852"/>
      <c r="EB189" s="368"/>
      <c r="EC189" s="316"/>
      <c r="ED189" s="316"/>
      <c r="EE189" s="369"/>
      <c r="EF189" s="374"/>
      <c r="EG189" s="851"/>
      <c r="EH189" s="852"/>
      <c r="EI189" s="852"/>
      <c r="EJ189" s="853"/>
      <c r="EK189" s="851"/>
      <c r="EL189" s="852"/>
      <c r="EM189" s="852"/>
      <c r="EN189" s="853"/>
      <c r="EO189" s="854" t="e">
        <f t="shared" si="20"/>
        <v>#DIV/0!</v>
      </c>
      <c r="EP189" s="852"/>
      <c r="EQ189" s="852"/>
      <c r="ER189" s="852"/>
      <c r="ES189" s="368"/>
      <c r="ET189" s="316"/>
      <c r="EU189" s="316"/>
      <c r="EV189" s="369"/>
      <c r="EW189" s="374"/>
    </row>
    <row r="190" spans="1:153" s="124" customFormat="1" ht="12.75" customHeight="1" thickBot="1" x14ac:dyDescent="0.25">
      <c r="A190" s="328"/>
      <c r="B190" s="221"/>
      <c r="C190" s="221"/>
      <c r="D190" s="221"/>
      <c r="E190" s="221"/>
      <c r="F190" s="221"/>
      <c r="G190" s="221"/>
      <c r="H190" s="221"/>
      <c r="I190" s="221"/>
      <c r="J190" s="221"/>
      <c r="K190" s="221"/>
      <c r="L190" s="221"/>
      <c r="M190" s="221"/>
      <c r="N190" s="221"/>
      <c r="O190" s="221"/>
      <c r="P190" s="257"/>
      <c r="Q190" s="374"/>
      <c r="R190" s="851"/>
      <c r="S190" s="852"/>
      <c r="T190" s="852"/>
      <c r="U190" s="853"/>
      <c r="V190" s="851"/>
      <c r="W190" s="852"/>
      <c r="X190" s="852"/>
      <c r="Y190" s="853"/>
      <c r="Z190" s="854">
        <f t="shared" si="0"/>
        <v>0</v>
      </c>
      <c r="AA190" s="852"/>
      <c r="AB190" s="852"/>
      <c r="AC190" s="853"/>
      <c r="AD190" s="365"/>
      <c r="AE190" s="317"/>
      <c r="AF190" s="317"/>
      <c r="AG190" s="347"/>
      <c r="AH190" s="374"/>
      <c r="AI190" s="851"/>
      <c r="AJ190" s="852"/>
      <c r="AK190" s="852"/>
      <c r="AL190" s="853"/>
      <c r="AM190" s="851"/>
      <c r="AN190" s="852"/>
      <c r="AO190" s="852"/>
      <c r="AP190" s="853"/>
      <c r="AQ190" s="854">
        <f t="shared" si="16"/>
        <v>0</v>
      </c>
      <c r="AR190" s="852"/>
      <c r="AS190" s="852"/>
      <c r="AT190" s="853"/>
      <c r="AU190" s="365"/>
      <c r="AV190" s="317"/>
      <c r="AW190" s="317"/>
      <c r="AX190" s="347"/>
      <c r="AY190" s="374"/>
      <c r="AZ190" s="328"/>
      <c r="BA190" s="221"/>
      <c r="BB190" s="221"/>
      <c r="BC190" s="221"/>
      <c r="BD190" s="221"/>
      <c r="BE190" s="221"/>
      <c r="BF190" s="221"/>
      <c r="BG190" s="221"/>
      <c r="BH190" s="221"/>
      <c r="BI190" s="221"/>
      <c r="BJ190" s="221"/>
      <c r="BK190" s="221"/>
      <c r="BL190" s="221"/>
      <c r="BM190" s="221"/>
      <c r="BN190" s="221"/>
      <c r="BO190" s="257"/>
      <c r="BP190" s="374"/>
      <c r="BQ190" s="851"/>
      <c r="BR190" s="852"/>
      <c r="BS190" s="852"/>
      <c r="BT190" s="853"/>
      <c r="BU190" s="851"/>
      <c r="BV190" s="852"/>
      <c r="BW190" s="852"/>
      <c r="BX190" s="853"/>
      <c r="BY190" s="854" t="e">
        <f t="shared" si="17"/>
        <v>#DIV/0!</v>
      </c>
      <c r="BZ190" s="852"/>
      <c r="CA190" s="852"/>
      <c r="CB190" s="852"/>
      <c r="CC190" s="368"/>
      <c r="CD190" s="316"/>
      <c r="CE190" s="316"/>
      <c r="CF190" s="369"/>
      <c r="CG190" s="374"/>
      <c r="CH190" s="851"/>
      <c r="CI190" s="852"/>
      <c r="CJ190" s="852"/>
      <c r="CK190" s="853"/>
      <c r="CL190" s="851"/>
      <c r="CM190" s="852"/>
      <c r="CN190" s="852"/>
      <c r="CO190" s="853"/>
      <c r="CP190" s="854" t="e">
        <f t="shared" si="18"/>
        <v>#DIV/0!</v>
      </c>
      <c r="CQ190" s="852"/>
      <c r="CR190" s="852"/>
      <c r="CS190" s="852"/>
      <c r="CT190" s="368"/>
      <c r="CU190" s="316"/>
      <c r="CV190" s="316"/>
      <c r="CW190" s="369"/>
      <c r="CX190" s="374"/>
      <c r="CY190" s="328"/>
      <c r="CZ190" s="221"/>
      <c r="DA190" s="221"/>
      <c r="DB190" s="221"/>
      <c r="DC190" s="221"/>
      <c r="DD190" s="221"/>
      <c r="DE190" s="221"/>
      <c r="DF190" s="221"/>
      <c r="DG190" s="221"/>
      <c r="DH190" s="221"/>
      <c r="DI190" s="221"/>
      <c r="DJ190" s="221"/>
      <c r="DK190" s="221"/>
      <c r="DL190" s="221"/>
      <c r="DM190" s="221"/>
      <c r="DN190" s="257"/>
      <c r="DO190" s="374"/>
      <c r="DP190" s="851"/>
      <c r="DQ190" s="852"/>
      <c r="DR190" s="852"/>
      <c r="DS190" s="853"/>
      <c r="DT190" s="851"/>
      <c r="DU190" s="852"/>
      <c r="DV190" s="852"/>
      <c r="DW190" s="853"/>
      <c r="DX190" s="854" t="e">
        <f t="shared" si="19"/>
        <v>#DIV/0!</v>
      </c>
      <c r="DY190" s="852"/>
      <c r="DZ190" s="852"/>
      <c r="EA190" s="852"/>
      <c r="EB190" s="368"/>
      <c r="EC190" s="316"/>
      <c r="ED190" s="316"/>
      <c r="EE190" s="369"/>
      <c r="EF190" s="374"/>
      <c r="EG190" s="851"/>
      <c r="EH190" s="852"/>
      <c r="EI190" s="852"/>
      <c r="EJ190" s="853"/>
      <c r="EK190" s="851"/>
      <c r="EL190" s="852"/>
      <c r="EM190" s="852"/>
      <c r="EN190" s="853"/>
      <c r="EO190" s="854" t="e">
        <f t="shared" si="20"/>
        <v>#DIV/0!</v>
      </c>
      <c r="EP190" s="852"/>
      <c r="EQ190" s="852"/>
      <c r="ER190" s="852"/>
      <c r="ES190" s="368"/>
      <c r="ET190" s="316"/>
      <c r="EU190" s="316"/>
      <c r="EV190" s="369"/>
      <c r="EW190" s="374"/>
    </row>
    <row r="191" spans="1:153" s="124" customFormat="1" ht="12.75" customHeight="1" thickBot="1" x14ac:dyDescent="0.25">
      <c r="A191" s="328"/>
      <c r="B191" s="221"/>
      <c r="C191" s="221"/>
      <c r="D191" s="221"/>
      <c r="E191" s="221"/>
      <c r="F191" s="221"/>
      <c r="G191" s="221"/>
      <c r="H191" s="221"/>
      <c r="I191" s="221"/>
      <c r="J191" s="221"/>
      <c r="K191" s="221"/>
      <c r="L191" s="221"/>
      <c r="M191" s="221"/>
      <c r="N191" s="221"/>
      <c r="O191" s="221"/>
      <c r="P191" s="257"/>
      <c r="Q191" s="374"/>
      <c r="R191" s="851"/>
      <c r="S191" s="852"/>
      <c r="T191" s="852"/>
      <c r="U191" s="853"/>
      <c r="V191" s="851"/>
      <c r="W191" s="852"/>
      <c r="X191" s="852"/>
      <c r="Y191" s="853"/>
      <c r="Z191" s="854">
        <f t="shared" si="0"/>
        <v>0</v>
      </c>
      <c r="AA191" s="852"/>
      <c r="AB191" s="852"/>
      <c r="AC191" s="853"/>
      <c r="AD191" s="365"/>
      <c r="AE191" s="317"/>
      <c r="AF191" s="317"/>
      <c r="AG191" s="347"/>
      <c r="AH191" s="374"/>
      <c r="AI191" s="851"/>
      <c r="AJ191" s="852"/>
      <c r="AK191" s="852"/>
      <c r="AL191" s="853"/>
      <c r="AM191" s="851"/>
      <c r="AN191" s="852"/>
      <c r="AO191" s="852"/>
      <c r="AP191" s="853"/>
      <c r="AQ191" s="854">
        <f t="shared" si="16"/>
        <v>0</v>
      </c>
      <c r="AR191" s="852"/>
      <c r="AS191" s="852"/>
      <c r="AT191" s="853"/>
      <c r="AU191" s="365"/>
      <c r="AV191" s="317"/>
      <c r="AW191" s="317"/>
      <c r="AX191" s="347"/>
      <c r="AY191" s="374"/>
      <c r="AZ191" s="328"/>
      <c r="BA191" s="221"/>
      <c r="BB191" s="221"/>
      <c r="BC191" s="221"/>
      <c r="BD191" s="221"/>
      <c r="BE191" s="221"/>
      <c r="BF191" s="221"/>
      <c r="BG191" s="221"/>
      <c r="BH191" s="221"/>
      <c r="BI191" s="221"/>
      <c r="BJ191" s="221"/>
      <c r="BK191" s="221"/>
      <c r="BL191" s="221"/>
      <c r="BM191" s="221"/>
      <c r="BN191" s="221"/>
      <c r="BO191" s="257"/>
      <c r="BP191" s="374"/>
      <c r="BQ191" s="851"/>
      <c r="BR191" s="852"/>
      <c r="BS191" s="852"/>
      <c r="BT191" s="853"/>
      <c r="BU191" s="851"/>
      <c r="BV191" s="852"/>
      <c r="BW191" s="852"/>
      <c r="BX191" s="853"/>
      <c r="BY191" s="854" t="e">
        <f t="shared" si="17"/>
        <v>#DIV/0!</v>
      </c>
      <c r="BZ191" s="852"/>
      <c r="CA191" s="852"/>
      <c r="CB191" s="852"/>
      <c r="CC191" s="368"/>
      <c r="CD191" s="316"/>
      <c r="CE191" s="316"/>
      <c r="CF191" s="369"/>
      <c r="CG191" s="374"/>
      <c r="CH191" s="851"/>
      <c r="CI191" s="852"/>
      <c r="CJ191" s="852"/>
      <c r="CK191" s="853"/>
      <c r="CL191" s="851"/>
      <c r="CM191" s="852"/>
      <c r="CN191" s="852"/>
      <c r="CO191" s="853"/>
      <c r="CP191" s="854" t="e">
        <f t="shared" si="18"/>
        <v>#DIV/0!</v>
      </c>
      <c r="CQ191" s="852"/>
      <c r="CR191" s="852"/>
      <c r="CS191" s="852"/>
      <c r="CT191" s="368"/>
      <c r="CU191" s="316"/>
      <c r="CV191" s="316"/>
      <c r="CW191" s="369"/>
      <c r="CX191" s="374"/>
      <c r="CY191" s="328"/>
      <c r="CZ191" s="221"/>
      <c r="DA191" s="221"/>
      <c r="DB191" s="221"/>
      <c r="DC191" s="221"/>
      <c r="DD191" s="221"/>
      <c r="DE191" s="221"/>
      <c r="DF191" s="221"/>
      <c r="DG191" s="221"/>
      <c r="DH191" s="221"/>
      <c r="DI191" s="221"/>
      <c r="DJ191" s="221"/>
      <c r="DK191" s="221"/>
      <c r="DL191" s="221"/>
      <c r="DM191" s="221"/>
      <c r="DN191" s="257"/>
      <c r="DO191" s="374"/>
      <c r="DP191" s="851"/>
      <c r="DQ191" s="852"/>
      <c r="DR191" s="852"/>
      <c r="DS191" s="853"/>
      <c r="DT191" s="851"/>
      <c r="DU191" s="852"/>
      <c r="DV191" s="852"/>
      <c r="DW191" s="853"/>
      <c r="DX191" s="854" t="e">
        <f t="shared" si="19"/>
        <v>#DIV/0!</v>
      </c>
      <c r="DY191" s="852"/>
      <c r="DZ191" s="852"/>
      <c r="EA191" s="852"/>
      <c r="EB191" s="368"/>
      <c r="EC191" s="316"/>
      <c r="ED191" s="316"/>
      <c r="EE191" s="369"/>
      <c r="EF191" s="374"/>
      <c r="EG191" s="851"/>
      <c r="EH191" s="852"/>
      <c r="EI191" s="852"/>
      <c r="EJ191" s="853"/>
      <c r="EK191" s="851"/>
      <c r="EL191" s="852"/>
      <c r="EM191" s="852"/>
      <c r="EN191" s="853"/>
      <c r="EO191" s="854" t="e">
        <f t="shared" si="20"/>
        <v>#DIV/0!</v>
      </c>
      <c r="EP191" s="852"/>
      <c r="EQ191" s="852"/>
      <c r="ER191" s="852"/>
      <c r="ES191" s="368"/>
      <c r="ET191" s="316"/>
      <c r="EU191" s="316"/>
      <c r="EV191" s="369"/>
      <c r="EW191" s="374"/>
    </row>
    <row r="192" spans="1:153" s="124" customFormat="1" ht="12.75" customHeight="1" thickBot="1" x14ac:dyDescent="0.25">
      <c r="A192" s="328"/>
      <c r="B192" s="221"/>
      <c r="C192" s="221"/>
      <c r="D192" s="221"/>
      <c r="E192" s="221"/>
      <c r="F192" s="221"/>
      <c r="G192" s="221"/>
      <c r="H192" s="221"/>
      <c r="I192" s="221"/>
      <c r="J192" s="221"/>
      <c r="K192" s="221"/>
      <c r="L192" s="221"/>
      <c r="M192" s="221"/>
      <c r="N192" s="221"/>
      <c r="O192" s="221"/>
      <c r="P192" s="257"/>
      <c r="Q192" s="374"/>
      <c r="R192" s="851"/>
      <c r="S192" s="852"/>
      <c r="T192" s="852"/>
      <c r="U192" s="853"/>
      <c r="V192" s="851"/>
      <c r="W192" s="852"/>
      <c r="X192" s="852"/>
      <c r="Y192" s="853"/>
      <c r="Z192" s="854">
        <f t="shared" si="0"/>
        <v>0</v>
      </c>
      <c r="AA192" s="852"/>
      <c r="AB192" s="852"/>
      <c r="AC192" s="853"/>
      <c r="AD192" s="365"/>
      <c r="AE192" s="317"/>
      <c r="AF192" s="317"/>
      <c r="AG192" s="347"/>
      <c r="AH192" s="374"/>
      <c r="AI192" s="851"/>
      <c r="AJ192" s="852"/>
      <c r="AK192" s="852"/>
      <c r="AL192" s="853"/>
      <c r="AM192" s="851"/>
      <c r="AN192" s="852"/>
      <c r="AO192" s="852"/>
      <c r="AP192" s="853"/>
      <c r="AQ192" s="854">
        <f t="shared" si="16"/>
        <v>0</v>
      </c>
      <c r="AR192" s="852"/>
      <c r="AS192" s="852"/>
      <c r="AT192" s="853"/>
      <c r="AU192" s="365"/>
      <c r="AV192" s="317"/>
      <c r="AW192" s="317"/>
      <c r="AX192" s="347"/>
      <c r="AY192" s="374"/>
      <c r="AZ192" s="328"/>
      <c r="BA192" s="221"/>
      <c r="BB192" s="221"/>
      <c r="BC192" s="221"/>
      <c r="BD192" s="221"/>
      <c r="BE192" s="221"/>
      <c r="BF192" s="221"/>
      <c r="BG192" s="221"/>
      <c r="BH192" s="221"/>
      <c r="BI192" s="221"/>
      <c r="BJ192" s="221"/>
      <c r="BK192" s="221"/>
      <c r="BL192" s="221"/>
      <c r="BM192" s="221"/>
      <c r="BN192" s="221"/>
      <c r="BO192" s="257"/>
      <c r="BP192" s="374"/>
      <c r="BQ192" s="851"/>
      <c r="BR192" s="852"/>
      <c r="BS192" s="852"/>
      <c r="BT192" s="853"/>
      <c r="BU192" s="851"/>
      <c r="BV192" s="852"/>
      <c r="BW192" s="852"/>
      <c r="BX192" s="853"/>
      <c r="BY192" s="854" t="e">
        <f t="shared" si="17"/>
        <v>#DIV/0!</v>
      </c>
      <c r="BZ192" s="852"/>
      <c r="CA192" s="852"/>
      <c r="CB192" s="852"/>
      <c r="CC192" s="368"/>
      <c r="CD192" s="316"/>
      <c r="CE192" s="316"/>
      <c r="CF192" s="369"/>
      <c r="CG192" s="374"/>
      <c r="CH192" s="851"/>
      <c r="CI192" s="852"/>
      <c r="CJ192" s="852"/>
      <c r="CK192" s="853"/>
      <c r="CL192" s="851"/>
      <c r="CM192" s="852"/>
      <c r="CN192" s="852"/>
      <c r="CO192" s="853"/>
      <c r="CP192" s="854" t="e">
        <f t="shared" si="18"/>
        <v>#DIV/0!</v>
      </c>
      <c r="CQ192" s="852"/>
      <c r="CR192" s="852"/>
      <c r="CS192" s="852"/>
      <c r="CT192" s="368"/>
      <c r="CU192" s="316"/>
      <c r="CV192" s="316"/>
      <c r="CW192" s="369"/>
      <c r="CX192" s="374"/>
      <c r="CY192" s="328"/>
      <c r="CZ192" s="221"/>
      <c r="DA192" s="221"/>
      <c r="DB192" s="221"/>
      <c r="DC192" s="221"/>
      <c r="DD192" s="221"/>
      <c r="DE192" s="221"/>
      <c r="DF192" s="221"/>
      <c r="DG192" s="221"/>
      <c r="DH192" s="221"/>
      <c r="DI192" s="221"/>
      <c r="DJ192" s="221"/>
      <c r="DK192" s="221"/>
      <c r="DL192" s="221"/>
      <c r="DM192" s="221"/>
      <c r="DN192" s="257"/>
      <c r="DO192" s="374"/>
      <c r="DP192" s="851"/>
      <c r="DQ192" s="852"/>
      <c r="DR192" s="852"/>
      <c r="DS192" s="853"/>
      <c r="DT192" s="851"/>
      <c r="DU192" s="852"/>
      <c r="DV192" s="852"/>
      <c r="DW192" s="853"/>
      <c r="DX192" s="854" t="e">
        <f t="shared" si="19"/>
        <v>#DIV/0!</v>
      </c>
      <c r="DY192" s="852"/>
      <c r="DZ192" s="852"/>
      <c r="EA192" s="852"/>
      <c r="EB192" s="368"/>
      <c r="EC192" s="316"/>
      <c r="ED192" s="316"/>
      <c r="EE192" s="369"/>
      <c r="EF192" s="374"/>
      <c r="EG192" s="851"/>
      <c r="EH192" s="852"/>
      <c r="EI192" s="852"/>
      <c r="EJ192" s="853"/>
      <c r="EK192" s="851"/>
      <c r="EL192" s="852"/>
      <c r="EM192" s="852"/>
      <c r="EN192" s="853"/>
      <c r="EO192" s="854" t="e">
        <f t="shared" si="20"/>
        <v>#DIV/0!</v>
      </c>
      <c r="EP192" s="852"/>
      <c r="EQ192" s="852"/>
      <c r="ER192" s="852"/>
      <c r="ES192" s="368"/>
      <c r="ET192" s="316"/>
      <c r="EU192" s="316"/>
      <c r="EV192" s="369"/>
      <c r="EW192" s="374"/>
    </row>
    <row r="193" spans="1:153" s="124" customFormat="1" ht="12.75" customHeight="1" thickBot="1" x14ac:dyDescent="0.25">
      <c r="A193" s="328"/>
      <c r="B193" s="221"/>
      <c r="C193" s="221"/>
      <c r="D193" s="221"/>
      <c r="E193" s="221"/>
      <c r="F193" s="221"/>
      <c r="G193" s="221"/>
      <c r="H193" s="221"/>
      <c r="I193" s="221"/>
      <c r="J193" s="221"/>
      <c r="K193" s="221"/>
      <c r="L193" s="221"/>
      <c r="M193" s="221"/>
      <c r="N193" s="221"/>
      <c r="O193" s="221"/>
      <c r="P193" s="257"/>
      <c r="Q193" s="374"/>
      <c r="R193" s="851"/>
      <c r="S193" s="852"/>
      <c r="T193" s="852"/>
      <c r="U193" s="853"/>
      <c r="V193" s="851"/>
      <c r="W193" s="852"/>
      <c r="X193" s="852"/>
      <c r="Y193" s="853"/>
      <c r="Z193" s="854">
        <f t="shared" si="0"/>
        <v>0</v>
      </c>
      <c r="AA193" s="852"/>
      <c r="AB193" s="852"/>
      <c r="AC193" s="853"/>
      <c r="AD193" s="365"/>
      <c r="AE193" s="317"/>
      <c r="AF193" s="317"/>
      <c r="AG193" s="347"/>
      <c r="AH193" s="374"/>
      <c r="AI193" s="851"/>
      <c r="AJ193" s="852"/>
      <c r="AK193" s="852"/>
      <c r="AL193" s="853"/>
      <c r="AM193" s="851"/>
      <c r="AN193" s="852"/>
      <c r="AO193" s="852"/>
      <c r="AP193" s="853"/>
      <c r="AQ193" s="854">
        <f t="shared" si="16"/>
        <v>0</v>
      </c>
      <c r="AR193" s="852"/>
      <c r="AS193" s="852"/>
      <c r="AT193" s="853"/>
      <c r="AU193" s="365"/>
      <c r="AV193" s="317"/>
      <c r="AW193" s="317"/>
      <c r="AX193" s="347"/>
      <c r="AY193" s="374"/>
      <c r="AZ193" s="328"/>
      <c r="BA193" s="221"/>
      <c r="BB193" s="221"/>
      <c r="BC193" s="221"/>
      <c r="BD193" s="221"/>
      <c r="BE193" s="221"/>
      <c r="BF193" s="221"/>
      <c r="BG193" s="221"/>
      <c r="BH193" s="221"/>
      <c r="BI193" s="221"/>
      <c r="BJ193" s="221"/>
      <c r="BK193" s="221"/>
      <c r="BL193" s="221"/>
      <c r="BM193" s="221"/>
      <c r="BN193" s="221"/>
      <c r="BO193" s="257"/>
      <c r="BP193" s="374"/>
      <c r="BQ193" s="851"/>
      <c r="BR193" s="852"/>
      <c r="BS193" s="852"/>
      <c r="BT193" s="853"/>
      <c r="BU193" s="851"/>
      <c r="BV193" s="852"/>
      <c r="BW193" s="852"/>
      <c r="BX193" s="853"/>
      <c r="BY193" s="854" t="e">
        <f t="shared" si="17"/>
        <v>#DIV/0!</v>
      </c>
      <c r="BZ193" s="852"/>
      <c r="CA193" s="852"/>
      <c r="CB193" s="852"/>
      <c r="CC193" s="368"/>
      <c r="CD193" s="316"/>
      <c r="CE193" s="316"/>
      <c r="CF193" s="369"/>
      <c r="CG193" s="374"/>
      <c r="CH193" s="851"/>
      <c r="CI193" s="852"/>
      <c r="CJ193" s="852"/>
      <c r="CK193" s="853"/>
      <c r="CL193" s="851"/>
      <c r="CM193" s="852"/>
      <c r="CN193" s="852"/>
      <c r="CO193" s="853"/>
      <c r="CP193" s="854" t="e">
        <f t="shared" si="18"/>
        <v>#DIV/0!</v>
      </c>
      <c r="CQ193" s="852"/>
      <c r="CR193" s="852"/>
      <c r="CS193" s="852"/>
      <c r="CT193" s="368"/>
      <c r="CU193" s="316"/>
      <c r="CV193" s="316"/>
      <c r="CW193" s="369"/>
      <c r="CX193" s="374"/>
      <c r="CY193" s="328"/>
      <c r="CZ193" s="221"/>
      <c r="DA193" s="221"/>
      <c r="DB193" s="221"/>
      <c r="DC193" s="221"/>
      <c r="DD193" s="221"/>
      <c r="DE193" s="221"/>
      <c r="DF193" s="221"/>
      <c r="DG193" s="221"/>
      <c r="DH193" s="221"/>
      <c r="DI193" s="221"/>
      <c r="DJ193" s="221"/>
      <c r="DK193" s="221"/>
      <c r="DL193" s="221"/>
      <c r="DM193" s="221"/>
      <c r="DN193" s="257"/>
      <c r="DO193" s="374"/>
      <c r="DP193" s="851"/>
      <c r="DQ193" s="852"/>
      <c r="DR193" s="852"/>
      <c r="DS193" s="853"/>
      <c r="DT193" s="851"/>
      <c r="DU193" s="852"/>
      <c r="DV193" s="852"/>
      <c r="DW193" s="853"/>
      <c r="DX193" s="854" t="e">
        <f t="shared" si="19"/>
        <v>#DIV/0!</v>
      </c>
      <c r="DY193" s="852"/>
      <c r="DZ193" s="852"/>
      <c r="EA193" s="852"/>
      <c r="EB193" s="368"/>
      <c r="EC193" s="316"/>
      <c r="ED193" s="316"/>
      <c r="EE193" s="369"/>
      <c r="EF193" s="374"/>
      <c r="EG193" s="851"/>
      <c r="EH193" s="852"/>
      <c r="EI193" s="852"/>
      <c r="EJ193" s="853"/>
      <c r="EK193" s="851"/>
      <c r="EL193" s="852"/>
      <c r="EM193" s="852"/>
      <c r="EN193" s="853"/>
      <c r="EO193" s="854" t="e">
        <f t="shared" si="20"/>
        <v>#DIV/0!</v>
      </c>
      <c r="EP193" s="852"/>
      <c r="EQ193" s="852"/>
      <c r="ER193" s="852"/>
      <c r="ES193" s="368"/>
      <c r="ET193" s="316"/>
      <c r="EU193" s="316"/>
      <c r="EV193" s="369"/>
      <c r="EW193" s="374"/>
    </row>
    <row r="194" spans="1:153" s="124" customFormat="1" ht="12.75" customHeight="1" thickBot="1" x14ac:dyDescent="0.25">
      <c r="A194" s="328"/>
      <c r="B194" s="221"/>
      <c r="C194" s="221"/>
      <c r="D194" s="221"/>
      <c r="E194" s="221"/>
      <c r="F194" s="221"/>
      <c r="G194" s="221"/>
      <c r="H194" s="221"/>
      <c r="I194" s="221"/>
      <c r="J194" s="221"/>
      <c r="K194" s="221"/>
      <c r="L194" s="221"/>
      <c r="M194" s="221"/>
      <c r="N194" s="221"/>
      <c r="O194" s="221"/>
      <c r="P194" s="257"/>
      <c r="Q194" s="374"/>
      <c r="R194" s="851"/>
      <c r="S194" s="852"/>
      <c r="T194" s="852"/>
      <c r="U194" s="853"/>
      <c r="V194" s="851"/>
      <c r="W194" s="852"/>
      <c r="X194" s="852"/>
      <c r="Y194" s="853"/>
      <c r="Z194" s="854">
        <f t="shared" si="0"/>
        <v>0</v>
      </c>
      <c r="AA194" s="852"/>
      <c r="AB194" s="852"/>
      <c r="AC194" s="853"/>
      <c r="AD194" s="365"/>
      <c r="AE194" s="317"/>
      <c r="AF194" s="317"/>
      <c r="AG194" s="347"/>
      <c r="AH194" s="374"/>
      <c r="AI194" s="851"/>
      <c r="AJ194" s="852"/>
      <c r="AK194" s="852"/>
      <c r="AL194" s="853"/>
      <c r="AM194" s="851"/>
      <c r="AN194" s="852"/>
      <c r="AO194" s="852"/>
      <c r="AP194" s="853"/>
      <c r="AQ194" s="854">
        <f t="shared" si="16"/>
        <v>0</v>
      </c>
      <c r="AR194" s="852"/>
      <c r="AS194" s="852"/>
      <c r="AT194" s="853"/>
      <c r="AU194" s="365"/>
      <c r="AV194" s="317"/>
      <c r="AW194" s="317"/>
      <c r="AX194" s="347"/>
      <c r="AY194" s="374"/>
      <c r="AZ194" s="328"/>
      <c r="BA194" s="221"/>
      <c r="BB194" s="221"/>
      <c r="BC194" s="221"/>
      <c r="BD194" s="221"/>
      <c r="BE194" s="221"/>
      <c r="BF194" s="221"/>
      <c r="BG194" s="221"/>
      <c r="BH194" s="221"/>
      <c r="BI194" s="221"/>
      <c r="BJ194" s="221"/>
      <c r="BK194" s="221"/>
      <c r="BL194" s="221"/>
      <c r="BM194" s="221"/>
      <c r="BN194" s="221"/>
      <c r="BO194" s="257"/>
      <c r="BP194" s="374"/>
      <c r="BQ194" s="851"/>
      <c r="BR194" s="852"/>
      <c r="BS194" s="852"/>
      <c r="BT194" s="853"/>
      <c r="BU194" s="851"/>
      <c r="BV194" s="852"/>
      <c r="BW194" s="852"/>
      <c r="BX194" s="853"/>
      <c r="BY194" s="854" t="e">
        <f t="shared" si="17"/>
        <v>#DIV/0!</v>
      </c>
      <c r="BZ194" s="852"/>
      <c r="CA194" s="852"/>
      <c r="CB194" s="852"/>
      <c r="CC194" s="368"/>
      <c r="CD194" s="316"/>
      <c r="CE194" s="316"/>
      <c r="CF194" s="369"/>
      <c r="CG194" s="374"/>
      <c r="CH194" s="851"/>
      <c r="CI194" s="852"/>
      <c r="CJ194" s="852"/>
      <c r="CK194" s="853"/>
      <c r="CL194" s="851"/>
      <c r="CM194" s="852"/>
      <c r="CN194" s="852"/>
      <c r="CO194" s="853"/>
      <c r="CP194" s="854" t="e">
        <f t="shared" si="18"/>
        <v>#DIV/0!</v>
      </c>
      <c r="CQ194" s="852"/>
      <c r="CR194" s="852"/>
      <c r="CS194" s="852"/>
      <c r="CT194" s="368"/>
      <c r="CU194" s="316"/>
      <c r="CV194" s="316"/>
      <c r="CW194" s="369"/>
      <c r="CX194" s="374"/>
      <c r="CY194" s="328"/>
      <c r="CZ194" s="221"/>
      <c r="DA194" s="221"/>
      <c r="DB194" s="221"/>
      <c r="DC194" s="221"/>
      <c r="DD194" s="221"/>
      <c r="DE194" s="221"/>
      <c r="DF194" s="221"/>
      <c r="DG194" s="221"/>
      <c r="DH194" s="221"/>
      <c r="DI194" s="221"/>
      <c r="DJ194" s="221"/>
      <c r="DK194" s="221"/>
      <c r="DL194" s="221"/>
      <c r="DM194" s="221"/>
      <c r="DN194" s="257"/>
      <c r="DO194" s="374"/>
      <c r="DP194" s="851"/>
      <c r="DQ194" s="852"/>
      <c r="DR194" s="852"/>
      <c r="DS194" s="853"/>
      <c r="DT194" s="851"/>
      <c r="DU194" s="852"/>
      <c r="DV194" s="852"/>
      <c r="DW194" s="853"/>
      <c r="DX194" s="854" t="e">
        <f t="shared" si="19"/>
        <v>#DIV/0!</v>
      </c>
      <c r="DY194" s="852"/>
      <c r="DZ194" s="852"/>
      <c r="EA194" s="852"/>
      <c r="EB194" s="368"/>
      <c r="EC194" s="316"/>
      <c r="ED194" s="316"/>
      <c r="EE194" s="369"/>
      <c r="EF194" s="374"/>
      <c r="EG194" s="851"/>
      <c r="EH194" s="852"/>
      <c r="EI194" s="852"/>
      <c r="EJ194" s="853"/>
      <c r="EK194" s="851"/>
      <c r="EL194" s="852"/>
      <c r="EM194" s="852"/>
      <c r="EN194" s="853"/>
      <c r="EO194" s="854" t="e">
        <f t="shared" si="20"/>
        <v>#DIV/0!</v>
      </c>
      <c r="EP194" s="852"/>
      <c r="EQ194" s="852"/>
      <c r="ER194" s="852"/>
      <c r="ES194" s="368"/>
      <c r="ET194" s="316"/>
      <c r="EU194" s="316"/>
      <c r="EV194" s="369"/>
      <c r="EW194" s="374"/>
    </row>
    <row r="195" spans="1:153" s="124" customFormat="1" ht="12.75" customHeight="1" thickBot="1" x14ac:dyDescent="0.25">
      <c r="A195" s="328"/>
      <c r="B195" s="221"/>
      <c r="C195" s="221"/>
      <c r="D195" s="221"/>
      <c r="E195" s="221"/>
      <c r="F195" s="221"/>
      <c r="G195" s="221"/>
      <c r="H195" s="221"/>
      <c r="I195" s="221"/>
      <c r="J195" s="221"/>
      <c r="K195" s="221"/>
      <c r="L195" s="221"/>
      <c r="M195" s="221"/>
      <c r="N195" s="221"/>
      <c r="O195" s="221"/>
      <c r="P195" s="257"/>
      <c r="Q195" s="374"/>
      <c r="R195" s="851"/>
      <c r="S195" s="852"/>
      <c r="T195" s="852"/>
      <c r="U195" s="853"/>
      <c r="V195" s="851"/>
      <c r="W195" s="852"/>
      <c r="X195" s="852"/>
      <c r="Y195" s="853"/>
      <c r="Z195" s="854">
        <f t="shared" si="0"/>
        <v>0</v>
      </c>
      <c r="AA195" s="852"/>
      <c r="AB195" s="852"/>
      <c r="AC195" s="853"/>
      <c r="AD195" s="365"/>
      <c r="AE195" s="317"/>
      <c r="AF195" s="317"/>
      <c r="AG195" s="347"/>
      <c r="AH195" s="374"/>
      <c r="AI195" s="851"/>
      <c r="AJ195" s="852"/>
      <c r="AK195" s="852"/>
      <c r="AL195" s="853"/>
      <c r="AM195" s="851"/>
      <c r="AN195" s="852"/>
      <c r="AO195" s="852"/>
      <c r="AP195" s="853"/>
      <c r="AQ195" s="854">
        <f t="shared" si="16"/>
        <v>0</v>
      </c>
      <c r="AR195" s="852"/>
      <c r="AS195" s="852"/>
      <c r="AT195" s="853"/>
      <c r="AU195" s="365"/>
      <c r="AV195" s="317"/>
      <c r="AW195" s="317"/>
      <c r="AX195" s="347"/>
      <c r="AY195" s="374"/>
      <c r="AZ195" s="328"/>
      <c r="BA195" s="221"/>
      <c r="BB195" s="221"/>
      <c r="BC195" s="221"/>
      <c r="BD195" s="221"/>
      <c r="BE195" s="221"/>
      <c r="BF195" s="221"/>
      <c r="BG195" s="221"/>
      <c r="BH195" s="221"/>
      <c r="BI195" s="221"/>
      <c r="BJ195" s="221"/>
      <c r="BK195" s="221"/>
      <c r="BL195" s="221"/>
      <c r="BM195" s="221"/>
      <c r="BN195" s="221"/>
      <c r="BO195" s="257"/>
      <c r="BP195" s="374"/>
      <c r="BQ195" s="851"/>
      <c r="BR195" s="852"/>
      <c r="BS195" s="852"/>
      <c r="BT195" s="853"/>
      <c r="BU195" s="851"/>
      <c r="BV195" s="852"/>
      <c r="BW195" s="852"/>
      <c r="BX195" s="853"/>
      <c r="BY195" s="854" t="e">
        <f t="shared" si="17"/>
        <v>#DIV/0!</v>
      </c>
      <c r="BZ195" s="852"/>
      <c r="CA195" s="852"/>
      <c r="CB195" s="852"/>
      <c r="CC195" s="368"/>
      <c r="CD195" s="316"/>
      <c r="CE195" s="316"/>
      <c r="CF195" s="369"/>
      <c r="CG195" s="374"/>
      <c r="CH195" s="851"/>
      <c r="CI195" s="852"/>
      <c r="CJ195" s="852"/>
      <c r="CK195" s="853"/>
      <c r="CL195" s="851"/>
      <c r="CM195" s="852"/>
      <c r="CN195" s="852"/>
      <c r="CO195" s="853"/>
      <c r="CP195" s="854" t="e">
        <f t="shared" si="18"/>
        <v>#DIV/0!</v>
      </c>
      <c r="CQ195" s="852"/>
      <c r="CR195" s="852"/>
      <c r="CS195" s="852"/>
      <c r="CT195" s="368"/>
      <c r="CU195" s="316"/>
      <c r="CV195" s="316"/>
      <c r="CW195" s="369"/>
      <c r="CX195" s="374"/>
      <c r="CY195" s="328"/>
      <c r="CZ195" s="221"/>
      <c r="DA195" s="221"/>
      <c r="DB195" s="221"/>
      <c r="DC195" s="221"/>
      <c r="DD195" s="221"/>
      <c r="DE195" s="221"/>
      <c r="DF195" s="221"/>
      <c r="DG195" s="221"/>
      <c r="DH195" s="221"/>
      <c r="DI195" s="221"/>
      <c r="DJ195" s="221"/>
      <c r="DK195" s="221"/>
      <c r="DL195" s="221"/>
      <c r="DM195" s="221"/>
      <c r="DN195" s="257"/>
      <c r="DO195" s="374"/>
      <c r="DP195" s="851"/>
      <c r="DQ195" s="852"/>
      <c r="DR195" s="852"/>
      <c r="DS195" s="853"/>
      <c r="DT195" s="851"/>
      <c r="DU195" s="852"/>
      <c r="DV195" s="852"/>
      <c r="DW195" s="853"/>
      <c r="DX195" s="854" t="e">
        <f t="shared" si="19"/>
        <v>#DIV/0!</v>
      </c>
      <c r="DY195" s="852"/>
      <c r="DZ195" s="852"/>
      <c r="EA195" s="852"/>
      <c r="EB195" s="368"/>
      <c r="EC195" s="316"/>
      <c r="ED195" s="316"/>
      <c r="EE195" s="369"/>
      <c r="EF195" s="374"/>
      <c r="EG195" s="851"/>
      <c r="EH195" s="852"/>
      <c r="EI195" s="852"/>
      <c r="EJ195" s="853"/>
      <c r="EK195" s="851"/>
      <c r="EL195" s="852"/>
      <c r="EM195" s="852"/>
      <c r="EN195" s="853"/>
      <c r="EO195" s="854" t="e">
        <f t="shared" si="20"/>
        <v>#DIV/0!</v>
      </c>
      <c r="EP195" s="852"/>
      <c r="EQ195" s="852"/>
      <c r="ER195" s="852"/>
      <c r="ES195" s="368"/>
      <c r="ET195" s="316"/>
      <c r="EU195" s="316"/>
      <c r="EV195" s="369"/>
      <c r="EW195" s="374"/>
    </row>
    <row r="196" spans="1:153" s="124" customFormat="1" ht="12.75" customHeight="1" thickBot="1" x14ac:dyDescent="0.25">
      <c r="A196" s="328"/>
      <c r="B196" s="221"/>
      <c r="C196" s="221"/>
      <c r="D196" s="221"/>
      <c r="E196" s="221"/>
      <c r="F196" s="221"/>
      <c r="G196" s="221"/>
      <c r="H196" s="221"/>
      <c r="I196" s="221"/>
      <c r="J196" s="221"/>
      <c r="K196" s="221"/>
      <c r="L196" s="221"/>
      <c r="M196" s="221"/>
      <c r="N196" s="221"/>
      <c r="O196" s="221"/>
      <c r="P196" s="257"/>
      <c r="Q196" s="374"/>
      <c r="R196" s="851"/>
      <c r="S196" s="852"/>
      <c r="T196" s="852"/>
      <c r="U196" s="853"/>
      <c r="V196" s="851"/>
      <c r="W196" s="852"/>
      <c r="X196" s="852"/>
      <c r="Y196" s="853"/>
      <c r="Z196" s="854">
        <f t="shared" si="0"/>
        <v>0</v>
      </c>
      <c r="AA196" s="852"/>
      <c r="AB196" s="852"/>
      <c r="AC196" s="853"/>
      <c r="AD196" s="365"/>
      <c r="AE196" s="317"/>
      <c r="AF196" s="317"/>
      <c r="AG196" s="347"/>
      <c r="AH196" s="374"/>
      <c r="AI196" s="851"/>
      <c r="AJ196" s="852"/>
      <c r="AK196" s="852"/>
      <c r="AL196" s="853"/>
      <c r="AM196" s="851"/>
      <c r="AN196" s="852"/>
      <c r="AO196" s="852"/>
      <c r="AP196" s="853"/>
      <c r="AQ196" s="854">
        <f t="shared" si="16"/>
        <v>0</v>
      </c>
      <c r="AR196" s="852"/>
      <c r="AS196" s="852"/>
      <c r="AT196" s="853"/>
      <c r="AU196" s="365"/>
      <c r="AV196" s="317"/>
      <c r="AW196" s="317"/>
      <c r="AX196" s="347"/>
      <c r="AY196" s="374"/>
      <c r="AZ196" s="328"/>
      <c r="BA196" s="221"/>
      <c r="BB196" s="221"/>
      <c r="BC196" s="221"/>
      <c r="BD196" s="221"/>
      <c r="BE196" s="221"/>
      <c r="BF196" s="221"/>
      <c r="BG196" s="221"/>
      <c r="BH196" s="221"/>
      <c r="BI196" s="221"/>
      <c r="BJ196" s="221"/>
      <c r="BK196" s="221"/>
      <c r="BL196" s="221"/>
      <c r="BM196" s="221"/>
      <c r="BN196" s="221"/>
      <c r="BO196" s="257"/>
      <c r="BP196" s="374"/>
      <c r="BQ196" s="851"/>
      <c r="BR196" s="852"/>
      <c r="BS196" s="852"/>
      <c r="BT196" s="853"/>
      <c r="BU196" s="851"/>
      <c r="BV196" s="852"/>
      <c r="BW196" s="852"/>
      <c r="BX196" s="853"/>
      <c r="BY196" s="854" t="e">
        <f t="shared" si="17"/>
        <v>#DIV/0!</v>
      </c>
      <c r="BZ196" s="852"/>
      <c r="CA196" s="852"/>
      <c r="CB196" s="852"/>
      <c r="CC196" s="368"/>
      <c r="CD196" s="316"/>
      <c r="CE196" s="316"/>
      <c r="CF196" s="369"/>
      <c r="CG196" s="374"/>
      <c r="CH196" s="851"/>
      <c r="CI196" s="852"/>
      <c r="CJ196" s="852"/>
      <c r="CK196" s="853"/>
      <c r="CL196" s="851"/>
      <c r="CM196" s="852"/>
      <c r="CN196" s="852"/>
      <c r="CO196" s="853"/>
      <c r="CP196" s="854" t="e">
        <f t="shared" si="18"/>
        <v>#DIV/0!</v>
      </c>
      <c r="CQ196" s="852"/>
      <c r="CR196" s="852"/>
      <c r="CS196" s="852"/>
      <c r="CT196" s="368"/>
      <c r="CU196" s="316"/>
      <c r="CV196" s="316"/>
      <c r="CW196" s="369"/>
      <c r="CX196" s="374"/>
      <c r="CY196" s="328"/>
      <c r="CZ196" s="221"/>
      <c r="DA196" s="221"/>
      <c r="DB196" s="221"/>
      <c r="DC196" s="221"/>
      <c r="DD196" s="221"/>
      <c r="DE196" s="221"/>
      <c r="DF196" s="221"/>
      <c r="DG196" s="221"/>
      <c r="DH196" s="221"/>
      <c r="DI196" s="221"/>
      <c r="DJ196" s="221"/>
      <c r="DK196" s="221"/>
      <c r="DL196" s="221"/>
      <c r="DM196" s="221"/>
      <c r="DN196" s="257"/>
      <c r="DO196" s="374"/>
      <c r="DP196" s="851"/>
      <c r="DQ196" s="852"/>
      <c r="DR196" s="852"/>
      <c r="DS196" s="853"/>
      <c r="DT196" s="851"/>
      <c r="DU196" s="852"/>
      <c r="DV196" s="852"/>
      <c r="DW196" s="853"/>
      <c r="DX196" s="854" t="e">
        <f t="shared" si="19"/>
        <v>#DIV/0!</v>
      </c>
      <c r="DY196" s="852"/>
      <c r="DZ196" s="852"/>
      <c r="EA196" s="852"/>
      <c r="EB196" s="368"/>
      <c r="EC196" s="316"/>
      <c r="ED196" s="316"/>
      <c r="EE196" s="369"/>
      <c r="EF196" s="374"/>
      <c r="EG196" s="851"/>
      <c r="EH196" s="852"/>
      <c r="EI196" s="852"/>
      <c r="EJ196" s="853"/>
      <c r="EK196" s="851"/>
      <c r="EL196" s="852"/>
      <c r="EM196" s="852"/>
      <c r="EN196" s="853"/>
      <c r="EO196" s="854" t="e">
        <f t="shared" si="20"/>
        <v>#DIV/0!</v>
      </c>
      <c r="EP196" s="852"/>
      <c r="EQ196" s="852"/>
      <c r="ER196" s="852"/>
      <c r="ES196" s="368"/>
      <c r="ET196" s="316"/>
      <c r="EU196" s="316"/>
      <c r="EV196" s="369"/>
      <c r="EW196" s="374"/>
    </row>
    <row r="197" spans="1:153" s="124" customFormat="1" ht="12.75" customHeight="1" thickBot="1" x14ac:dyDescent="0.25">
      <c r="A197" s="328"/>
      <c r="B197" s="221"/>
      <c r="C197" s="221"/>
      <c r="D197" s="221"/>
      <c r="E197" s="221"/>
      <c r="F197" s="221"/>
      <c r="G197" s="221"/>
      <c r="H197" s="221"/>
      <c r="I197" s="221"/>
      <c r="J197" s="221"/>
      <c r="K197" s="221"/>
      <c r="L197" s="221"/>
      <c r="M197" s="221"/>
      <c r="N197" s="221"/>
      <c r="O197" s="221"/>
      <c r="P197" s="257"/>
      <c r="Q197" s="374"/>
      <c r="R197" s="851"/>
      <c r="S197" s="852"/>
      <c r="T197" s="852"/>
      <c r="U197" s="853"/>
      <c r="V197" s="851"/>
      <c r="W197" s="852"/>
      <c r="X197" s="852"/>
      <c r="Y197" s="853"/>
      <c r="Z197" s="854">
        <f t="shared" si="0"/>
        <v>0</v>
      </c>
      <c r="AA197" s="852"/>
      <c r="AB197" s="852"/>
      <c r="AC197" s="853"/>
      <c r="AD197" s="365"/>
      <c r="AE197" s="317"/>
      <c r="AF197" s="317"/>
      <c r="AG197" s="347"/>
      <c r="AH197" s="374"/>
      <c r="AI197" s="851"/>
      <c r="AJ197" s="852"/>
      <c r="AK197" s="852"/>
      <c r="AL197" s="853"/>
      <c r="AM197" s="851"/>
      <c r="AN197" s="852"/>
      <c r="AO197" s="852"/>
      <c r="AP197" s="853"/>
      <c r="AQ197" s="854">
        <f t="shared" si="16"/>
        <v>0</v>
      </c>
      <c r="AR197" s="852"/>
      <c r="AS197" s="852"/>
      <c r="AT197" s="853"/>
      <c r="AU197" s="365"/>
      <c r="AV197" s="317"/>
      <c r="AW197" s="317"/>
      <c r="AX197" s="347"/>
      <c r="AY197" s="374"/>
      <c r="AZ197" s="328"/>
      <c r="BA197" s="221"/>
      <c r="BB197" s="221"/>
      <c r="BC197" s="221"/>
      <c r="BD197" s="221"/>
      <c r="BE197" s="221"/>
      <c r="BF197" s="221"/>
      <c r="BG197" s="221"/>
      <c r="BH197" s="221"/>
      <c r="BI197" s="221"/>
      <c r="BJ197" s="221"/>
      <c r="BK197" s="221"/>
      <c r="BL197" s="221"/>
      <c r="BM197" s="221"/>
      <c r="BN197" s="221"/>
      <c r="BO197" s="257"/>
      <c r="BP197" s="374"/>
      <c r="BQ197" s="851"/>
      <c r="BR197" s="852"/>
      <c r="BS197" s="852"/>
      <c r="BT197" s="853"/>
      <c r="BU197" s="851"/>
      <c r="BV197" s="852"/>
      <c r="BW197" s="852"/>
      <c r="BX197" s="853"/>
      <c r="BY197" s="854" t="e">
        <f t="shared" si="17"/>
        <v>#DIV/0!</v>
      </c>
      <c r="BZ197" s="852"/>
      <c r="CA197" s="852"/>
      <c r="CB197" s="852"/>
      <c r="CC197" s="368"/>
      <c r="CD197" s="316"/>
      <c r="CE197" s="316"/>
      <c r="CF197" s="369"/>
      <c r="CG197" s="374"/>
      <c r="CH197" s="851"/>
      <c r="CI197" s="852"/>
      <c r="CJ197" s="852"/>
      <c r="CK197" s="853"/>
      <c r="CL197" s="851"/>
      <c r="CM197" s="852"/>
      <c r="CN197" s="852"/>
      <c r="CO197" s="853"/>
      <c r="CP197" s="854" t="e">
        <f t="shared" si="18"/>
        <v>#DIV/0!</v>
      </c>
      <c r="CQ197" s="852"/>
      <c r="CR197" s="852"/>
      <c r="CS197" s="852"/>
      <c r="CT197" s="368"/>
      <c r="CU197" s="316"/>
      <c r="CV197" s="316"/>
      <c r="CW197" s="369"/>
      <c r="CX197" s="374"/>
      <c r="CY197" s="328"/>
      <c r="CZ197" s="221"/>
      <c r="DA197" s="221"/>
      <c r="DB197" s="221"/>
      <c r="DC197" s="221"/>
      <c r="DD197" s="221"/>
      <c r="DE197" s="221"/>
      <c r="DF197" s="221"/>
      <c r="DG197" s="221"/>
      <c r="DH197" s="221"/>
      <c r="DI197" s="221"/>
      <c r="DJ197" s="221"/>
      <c r="DK197" s="221"/>
      <c r="DL197" s="221"/>
      <c r="DM197" s="221"/>
      <c r="DN197" s="257"/>
      <c r="DO197" s="374"/>
      <c r="DP197" s="851"/>
      <c r="DQ197" s="852"/>
      <c r="DR197" s="852"/>
      <c r="DS197" s="853"/>
      <c r="DT197" s="851"/>
      <c r="DU197" s="852"/>
      <c r="DV197" s="852"/>
      <c r="DW197" s="853"/>
      <c r="DX197" s="854" t="e">
        <f t="shared" si="19"/>
        <v>#DIV/0!</v>
      </c>
      <c r="DY197" s="852"/>
      <c r="DZ197" s="852"/>
      <c r="EA197" s="852"/>
      <c r="EB197" s="368"/>
      <c r="EC197" s="316"/>
      <c r="ED197" s="316"/>
      <c r="EE197" s="369"/>
      <c r="EF197" s="374"/>
      <c r="EG197" s="851"/>
      <c r="EH197" s="852"/>
      <c r="EI197" s="852"/>
      <c r="EJ197" s="853"/>
      <c r="EK197" s="851"/>
      <c r="EL197" s="852"/>
      <c r="EM197" s="852"/>
      <c r="EN197" s="853"/>
      <c r="EO197" s="854" t="e">
        <f t="shared" si="20"/>
        <v>#DIV/0!</v>
      </c>
      <c r="EP197" s="852"/>
      <c r="EQ197" s="852"/>
      <c r="ER197" s="852"/>
      <c r="ES197" s="368"/>
      <c r="ET197" s="316"/>
      <c r="EU197" s="316"/>
      <c r="EV197" s="369"/>
      <c r="EW197" s="374"/>
    </row>
    <row r="198" spans="1:153" s="124" customFormat="1" ht="12.75" customHeight="1" thickBot="1" x14ac:dyDescent="0.25">
      <c r="A198" s="328"/>
      <c r="B198" s="221"/>
      <c r="C198" s="221"/>
      <c r="D198" s="221"/>
      <c r="E198" s="221"/>
      <c r="F198" s="221"/>
      <c r="G198" s="221"/>
      <c r="H198" s="221"/>
      <c r="I198" s="221"/>
      <c r="J198" s="221"/>
      <c r="K198" s="221"/>
      <c r="L198" s="221"/>
      <c r="M198" s="221"/>
      <c r="N198" s="221"/>
      <c r="O198" s="221"/>
      <c r="P198" s="257"/>
      <c r="Q198" s="374"/>
      <c r="R198" s="851"/>
      <c r="S198" s="852"/>
      <c r="T198" s="852"/>
      <c r="U198" s="853"/>
      <c r="V198" s="851"/>
      <c r="W198" s="852"/>
      <c r="X198" s="852"/>
      <c r="Y198" s="853"/>
      <c r="Z198" s="854">
        <f t="shared" si="0"/>
        <v>0</v>
      </c>
      <c r="AA198" s="852"/>
      <c r="AB198" s="852"/>
      <c r="AC198" s="853"/>
      <c r="AD198" s="365"/>
      <c r="AE198" s="317"/>
      <c r="AF198" s="317"/>
      <c r="AG198" s="347"/>
      <c r="AH198" s="374"/>
      <c r="AI198" s="851"/>
      <c r="AJ198" s="852"/>
      <c r="AK198" s="852"/>
      <c r="AL198" s="853"/>
      <c r="AM198" s="851"/>
      <c r="AN198" s="852"/>
      <c r="AO198" s="852"/>
      <c r="AP198" s="853"/>
      <c r="AQ198" s="854">
        <f t="shared" si="16"/>
        <v>0</v>
      </c>
      <c r="AR198" s="852"/>
      <c r="AS198" s="852"/>
      <c r="AT198" s="853"/>
      <c r="AU198" s="365"/>
      <c r="AV198" s="317"/>
      <c r="AW198" s="317"/>
      <c r="AX198" s="347"/>
      <c r="AY198" s="374"/>
      <c r="AZ198" s="328"/>
      <c r="BA198" s="221"/>
      <c r="BB198" s="221"/>
      <c r="BC198" s="221"/>
      <c r="BD198" s="221"/>
      <c r="BE198" s="221"/>
      <c r="BF198" s="221"/>
      <c r="BG198" s="221"/>
      <c r="BH198" s="221"/>
      <c r="BI198" s="221"/>
      <c r="BJ198" s="221"/>
      <c r="BK198" s="221"/>
      <c r="BL198" s="221"/>
      <c r="BM198" s="221"/>
      <c r="BN198" s="221"/>
      <c r="BO198" s="257"/>
      <c r="BP198" s="374"/>
      <c r="BQ198" s="851"/>
      <c r="BR198" s="852"/>
      <c r="BS198" s="852"/>
      <c r="BT198" s="853"/>
      <c r="BU198" s="851"/>
      <c r="BV198" s="852"/>
      <c r="BW198" s="852"/>
      <c r="BX198" s="853"/>
      <c r="BY198" s="854" t="e">
        <f t="shared" si="17"/>
        <v>#DIV/0!</v>
      </c>
      <c r="BZ198" s="852"/>
      <c r="CA198" s="852"/>
      <c r="CB198" s="852"/>
      <c r="CC198" s="368"/>
      <c r="CD198" s="316"/>
      <c r="CE198" s="316"/>
      <c r="CF198" s="369"/>
      <c r="CG198" s="374"/>
      <c r="CH198" s="851"/>
      <c r="CI198" s="852"/>
      <c r="CJ198" s="852"/>
      <c r="CK198" s="853"/>
      <c r="CL198" s="851"/>
      <c r="CM198" s="852"/>
      <c r="CN198" s="852"/>
      <c r="CO198" s="853"/>
      <c r="CP198" s="854" t="e">
        <f t="shared" si="18"/>
        <v>#DIV/0!</v>
      </c>
      <c r="CQ198" s="852"/>
      <c r="CR198" s="852"/>
      <c r="CS198" s="852"/>
      <c r="CT198" s="368"/>
      <c r="CU198" s="316"/>
      <c r="CV198" s="316"/>
      <c r="CW198" s="369"/>
      <c r="CX198" s="374"/>
      <c r="CY198" s="328"/>
      <c r="CZ198" s="221"/>
      <c r="DA198" s="221"/>
      <c r="DB198" s="221"/>
      <c r="DC198" s="221"/>
      <c r="DD198" s="221"/>
      <c r="DE198" s="221"/>
      <c r="DF198" s="221"/>
      <c r="DG198" s="221"/>
      <c r="DH198" s="221"/>
      <c r="DI198" s="221"/>
      <c r="DJ198" s="221"/>
      <c r="DK198" s="221"/>
      <c r="DL198" s="221"/>
      <c r="DM198" s="221"/>
      <c r="DN198" s="257"/>
      <c r="DO198" s="374"/>
      <c r="DP198" s="851"/>
      <c r="DQ198" s="852"/>
      <c r="DR198" s="852"/>
      <c r="DS198" s="853"/>
      <c r="DT198" s="851"/>
      <c r="DU198" s="852"/>
      <c r="DV198" s="852"/>
      <c r="DW198" s="853"/>
      <c r="DX198" s="854" t="e">
        <f t="shared" si="19"/>
        <v>#DIV/0!</v>
      </c>
      <c r="DY198" s="852"/>
      <c r="DZ198" s="852"/>
      <c r="EA198" s="852"/>
      <c r="EB198" s="368"/>
      <c r="EC198" s="316"/>
      <c r="ED198" s="316"/>
      <c r="EE198" s="369"/>
      <c r="EF198" s="374"/>
      <c r="EG198" s="851"/>
      <c r="EH198" s="852"/>
      <c r="EI198" s="852"/>
      <c r="EJ198" s="853"/>
      <c r="EK198" s="851"/>
      <c r="EL198" s="852"/>
      <c r="EM198" s="852"/>
      <c r="EN198" s="853"/>
      <c r="EO198" s="854" t="e">
        <f t="shared" si="20"/>
        <v>#DIV/0!</v>
      </c>
      <c r="EP198" s="852"/>
      <c r="EQ198" s="852"/>
      <c r="ER198" s="852"/>
      <c r="ES198" s="368"/>
      <c r="ET198" s="316"/>
      <c r="EU198" s="316"/>
      <c r="EV198" s="369"/>
      <c r="EW198" s="374"/>
    </row>
    <row r="199" spans="1:153" s="124" customFormat="1" ht="12.75" customHeight="1" thickBot="1" x14ac:dyDescent="0.25">
      <c r="A199" s="328"/>
      <c r="B199" s="221"/>
      <c r="C199" s="221"/>
      <c r="D199" s="221"/>
      <c r="E199" s="221"/>
      <c r="F199" s="221"/>
      <c r="G199" s="221"/>
      <c r="H199" s="221"/>
      <c r="I199" s="221"/>
      <c r="J199" s="221"/>
      <c r="K199" s="221"/>
      <c r="L199" s="221"/>
      <c r="M199" s="221"/>
      <c r="N199" s="221"/>
      <c r="O199" s="221"/>
      <c r="P199" s="257"/>
      <c r="Q199" s="374"/>
      <c r="R199" s="851"/>
      <c r="S199" s="852"/>
      <c r="T199" s="852"/>
      <c r="U199" s="853"/>
      <c r="V199" s="851"/>
      <c r="W199" s="852"/>
      <c r="X199" s="852"/>
      <c r="Y199" s="853"/>
      <c r="Z199" s="854">
        <f t="shared" si="0"/>
        <v>0</v>
      </c>
      <c r="AA199" s="852"/>
      <c r="AB199" s="852"/>
      <c r="AC199" s="853"/>
      <c r="AD199" s="365"/>
      <c r="AE199" s="317"/>
      <c r="AF199" s="317"/>
      <c r="AG199" s="347"/>
      <c r="AH199" s="374"/>
      <c r="AI199" s="851"/>
      <c r="AJ199" s="852"/>
      <c r="AK199" s="852"/>
      <c r="AL199" s="853"/>
      <c r="AM199" s="851"/>
      <c r="AN199" s="852"/>
      <c r="AO199" s="852"/>
      <c r="AP199" s="853"/>
      <c r="AQ199" s="854">
        <f t="shared" si="16"/>
        <v>0</v>
      </c>
      <c r="AR199" s="852"/>
      <c r="AS199" s="852"/>
      <c r="AT199" s="853"/>
      <c r="AU199" s="365"/>
      <c r="AV199" s="317"/>
      <c r="AW199" s="317"/>
      <c r="AX199" s="347"/>
      <c r="AY199" s="374"/>
      <c r="AZ199" s="328"/>
      <c r="BA199" s="221"/>
      <c r="BB199" s="221"/>
      <c r="BC199" s="221"/>
      <c r="BD199" s="221"/>
      <c r="BE199" s="221"/>
      <c r="BF199" s="221"/>
      <c r="BG199" s="221"/>
      <c r="BH199" s="221"/>
      <c r="BI199" s="221"/>
      <c r="BJ199" s="221"/>
      <c r="BK199" s="221"/>
      <c r="BL199" s="221"/>
      <c r="BM199" s="221"/>
      <c r="BN199" s="221"/>
      <c r="BO199" s="257"/>
      <c r="BP199" s="374"/>
      <c r="BQ199" s="851"/>
      <c r="BR199" s="852"/>
      <c r="BS199" s="852"/>
      <c r="BT199" s="853"/>
      <c r="BU199" s="851"/>
      <c r="BV199" s="852"/>
      <c r="BW199" s="852"/>
      <c r="BX199" s="853"/>
      <c r="BY199" s="854" t="e">
        <f t="shared" si="17"/>
        <v>#DIV/0!</v>
      </c>
      <c r="BZ199" s="852"/>
      <c r="CA199" s="852"/>
      <c r="CB199" s="852"/>
      <c r="CC199" s="368"/>
      <c r="CD199" s="316"/>
      <c r="CE199" s="316"/>
      <c r="CF199" s="369"/>
      <c r="CG199" s="374"/>
      <c r="CH199" s="851"/>
      <c r="CI199" s="852"/>
      <c r="CJ199" s="852"/>
      <c r="CK199" s="853"/>
      <c r="CL199" s="851"/>
      <c r="CM199" s="852"/>
      <c r="CN199" s="852"/>
      <c r="CO199" s="853"/>
      <c r="CP199" s="854" t="e">
        <f t="shared" si="18"/>
        <v>#DIV/0!</v>
      </c>
      <c r="CQ199" s="852"/>
      <c r="CR199" s="852"/>
      <c r="CS199" s="852"/>
      <c r="CT199" s="368"/>
      <c r="CU199" s="316"/>
      <c r="CV199" s="316"/>
      <c r="CW199" s="369"/>
      <c r="CX199" s="374"/>
      <c r="CY199" s="328"/>
      <c r="CZ199" s="221"/>
      <c r="DA199" s="221"/>
      <c r="DB199" s="221"/>
      <c r="DC199" s="221"/>
      <c r="DD199" s="221"/>
      <c r="DE199" s="221"/>
      <c r="DF199" s="221"/>
      <c r="DG199" s="221"/>
      <c r="DH199" s="221"/>
      <c r="DI199" s="221"/>
      <c r="DJ199" s="221"/>
      <c r="DK199" s="221"/>
      <c r="DL199" s="221"/>
      <c r="DM199" s="221"/>
      <c r="DN199" s="257"/>
      <c r="DO199" s="374"/>
      <c r="DP199" s="851"/>
      <c r="DQ199" s="852"/>
      <c r="DR199" s="852"/>
      <c r="DS199" s="853"/>
      <c r="DT199" s="851"/>
      <c r="DU199" s="852"/>
      <c r="DV199" s="852"/>
      <c r="DW199" s="853"/>
      <c r="DX199" s="854" t="e">
        <f t="shared" si="19"/>
        <v>#DIV/0!</v>
      </c>
      <c r="DY199" s="852"/>
      <c r="DZ199" s="852"/>
      <c r="EA199" s="852"/>
      <c r="EB199" s="368"/>
      <c r="EC199" s="316"/>
      <c r="ED199" s="316"/>
      <c r="EE199" s="369"/>
      <c r="EF199" s="374"/>
      <c r="EG199" s="851"/>
      <c r="EH199" s="852"/>
      <c r="EI199" s="852"/>
      <c r="EJ199" s="853"/>
      <c r="EK199" s="851"/>
      <c r="EL199" s="852"/>
      <c r="EM199" s="852"/>
      <c r="EN199" s="853"/>
      <c r="EO199" s="854" t="e">
        <f t="shared" si="20"/>
        <v>#DIV/0!</v>
      </c>
      <c r="EP199" s="852"/>
      <c r="EQ199" s="852"/>
      <c r="ER199" s="852"/>
      <c r="ES199" s="368"/>
      <c r="ET199" s="316"/>
      <c r="EU199" s="316"/>
      <c r="EV199" s="369"/>
      <c r="EW199" s="374"/>
    </row>
    <row r="200" spans="1:153" s="124" customFormat="1" ht="12.75" customHeight="1" thickBot="1" x14ac:dyDescent="0.25">
      <c r="A200" s="328"/>
      <c r="B200" s="221"/>
      <c r="C200" s="221"/>
      <c r="D200" s="221"/>
      <c r="E200" s="221"/>
      <c r="F200" s="221"/>
      <c r="G200" s="221"/>
      <c r="H200" s="221"/>
      <c r="I200" s="221"/>
      <c r="J200" s="221"/>
      <c r="K200" s="221"/>
      <c r="L200" s="221"/>
      <c r="M200" s="221"/>
      <c r="N200" s="221"/>
      <c r="O200" s="221"/>
      <c r="P200" s="257"/>
      <c r="Q200" s="374"/>
      <c r="R200" s="851"/>
      <c r="S200" s="852"/>
      <c r="T200" s="852"/>
      <c r="U200" s="853"/>
      <c r="V200" s="851"/>
      <c r="W200" s="852"/>
      <c r="X200" s="852"/>
      <c r="Y200" s="853"/>
      <c r="Z200" s="854">
        <f t="shared" si="0"/>
        <v>0</v>
      </c>
      <c r="AA200" s="852"/>
      <c r="AB200" s="852"/>
      <c r="AC200" s="853"/>
      <c r="AD200" s="365"/>
      <c r="AE200" s="317"/>
      <c r="AF200" s="317"/>
      <c r="AG200" s="347"/>
      <c r="AH200" s="374"/>
      <c r="AI200" s="851"/>
      <c r="AJ200" s="852"/>
      <c r="AK200" s="852"/>
      <c r="AL200" s="853"/>
      <c r="AM200" s="851"/>
      <c r="AN200" s="852"/>
      <c r="AO200" s="852"/>
      <c r="AP200" s="853"/>
      <c r="AQ200" s="854">
        <f t="shared" si="16"/>
        <v>0</v>
      </c>
      <c r="AR200" s="852"/>
      <c r="AS200" s="852"/>
      <c r="AT200" s="853"/>
      <c r="AU200" s="365"/>
      <c r="AV200" s="317"/>
      <c r="AW200" s="317"/>
      <c r="AX200" s="347"/>
      <c r="AY200" s="374"/>
      <c r="AZ200" s="328"/>
      <c r="BA200" s="221"/>
      <c r="BB200" s="221"/>
      <c r="BC200" s="221"/>
      <c r="BD200" s="221"/>
      <c r="BE200" s="221"/>
      <c r="BF200" s="221"/>
      <c r="BG200" s="221"/>
      <c r="BH200" s="221"/>
      <c r="BI200" s="221"/>
      <c r="BJ200" s="221"/>
      <c r="BK200" s="221"/>
      <c r="BL200" s="221"/>
      <c r="BM200" s="221"/>
      <c r="BN200" s="221"/>
      <c r="BO200" s="257"/>
      <c r="BP200" s="374"/>
      <c r="BQ200" s="851"/>
      <c r="BR200" s="852"/>
      <c r="BS200" s="852"/>
      <c r="BT200" s="853"/>
      <c r="BU200" s="851"/>
      <c r="BV200" s="852"/>
      <c r="BW200" s="852"/>
      <c r="BX200" s="853"/>
      <c r="BY200" s="854" t="e">
        <f t="shared" si="17"/>
        <v>#DIV/0!</v>
      </c>
      <c r="BZ200" s="852"/>
      <c r="CA200" s="852"/>
      <c r="CB200" s="852"/>
      <c r="CC200" s="368"/>
      <c r="CD200" s="316"/>
      <c r="CE200" s="316"/>
      <c r="CF200" s="369"/>
      <c r="CG200" s="374"/>
      <c r="CH200" s="851"/>
      <c r="CI200" s="852"/>
      <c r="CJ200" s="852"/>
      <c r="CK200" s="853"/>
      <c r="CL200" s="851"/>
      <c r="CM200" s="852"/>
      <c r="CN200" s="852"/>
      <c r="CO200" s="853"/>
      <c r="CP200" s="854" t="e">
        <f t="shared" si="18"/>
        <v>#DIV/0!</v>
      </c>
      <c r="CQ200" s="852"/>
      <c r="CR200" s="852"/>
      <c r="CS200" s="852"/>
      <c r="CT200" s="368"/>
      <c r="CU200" s="316"/>
      <c r="CV200" s="316"/>
      <c r="CW200" s="369"/>
      <c r="CX200" s="374"/>
      <c r="CY200" s="328"/>
      <c r="CZ200" s="221"/>
      <c r="DA200" s="221"/>
      <c r="DB200" s="221"/>
      <c r="DC200" s="221"/>
      <c r="DD200" s="221"/>
      <c r="DE200" s="221"/>
      <c r="DF200" s="221"/>
      <c r="DG200" s="221"/>
      <c r="DH200" s="221"/>
      <c r="DI200" s="221"/>
      <c r="DJ200" s="221"/>
      <c r="DK200" s="221"/>
      <c r="DL200" s="221"/>
      <c r="DM200" s="221"/>
      <c r="DN200" s="257"/>
      <c r="DO200" s="374"/>
      <c r="DP200" s="851"/>
      <c r="DQ200" s="852"/>
      <c r="DR200" s="852"/>
      <c r="DS200" s="853"/>
      <c r="DT200" s="851"/>
      <c r="DU200" s="852"/>
      <c r="DV200" s="852"/>
      <c r="DW200" s="853"/>
      <c r="DX200" s="854" t="e">
        <f t="shared" si="19"/>
        <v>#DIV/0!</v>
      </c>
      <c r="DY200" s="852"/>
      <c r="DZ200" s="852"/>
      <c r="EA200" s="852"/>
      <c r="EB200" s="368"/>
      <c r="EC200" s="316"/>
      <c r="ED200" s="316"/>
      <c r="EE200" s="369"/>
      <c r="EF200" s="374"/>
      <c r="EG200" s="851"/>
      <c r="EH200" s="852"/>
      <c r="EI200" s="852"/>
      <c r="EJ200" s="853"/>
      <c r="EK200" s="851"/>
      <c r="EL200" s="852"/>
      <c r="EM200" s="852"/>
      <c r="EN200" s="853"/>
      <c r="EO200" s="854" t="e">
        <f t="shared" si="20"/>
        <v>#DIV/0!</v>
      </c>
      <c r="EP200" s="852"/>
      <c r="EQ200" s="852"/>
      <c r="ER200" s="852"/>
      <c r="ES200" s="368"/>
      <c r="ET200" s="316"/>
      <c r="EU200" s="316"/>
      <c r="EV200" s="369"/>
      <c r="EW200" s="374"/>
    </row>
    <row r="201" spans="1:153" s="124" customFormat="1" ht="12.75" customHeight="1" thickBot="1" x14ac:dyDescent="0.25">
      <c r="A201" s="328"/>
      <c r="B201" s="221"/>
      <c r="C201" s="221"/>
      <c r="D201" s="221"/>
      <c r="E201" s="221"/>
      <c r="F201" s="221"/>
      <c r="G201" s="221"/>
      <c r="H201" s="221"/>
      <c r="I201" s="221"/>
      <c r="J201" s="221"/>
      <c r="K201" s="221"/>
      <c r="L201" s="221"/>
      <c r="M201" s="221"/>
      <c r="N201" s="221"/>
      <c r="O201" s="221"/>
      <c r="P201" s="257"/>
      <c r="Q201" s="374"/>
      <c r="R201" s="851"/>
      <c r="S201" s="852"/>
      <c r="T201" s="852"/>
      <c r="U201" s="853"/>
      <c r="V201" s="851"/>
      <c r="W201" s="852"/>
      <c r="X201" s="852"/>
      <c r="Y201" s="853"/>
      <c r="Z201" s="854">
        <f t="shared" si="0"/>
        <v>0</v>
      </c>
      <c r="AA201" s="852"/>
      <c r="AB201" s="852"/>
      <c r="AC201" s="853"/>
      <c r="AD201" s="365"/>
      <c r="AE201" s="317"/>
      <c r="AF201" s="317"/>
      <c r="AG201" s="347"/>
      <c r="AH201" s="374"/>
      <c r="AI201" s="851"/>
      <c r="AJ201" s="852"/>
      <c r="AK201" s="852"/>
      <c r="AL201" s="853"/>
      <c r="AM201" s="851"/>
      <c r="AN201" s="852"/>
      <c r="AO201" s="852"/>
      <c r="AP201" s="853"/>
      <c r="AQ201" s="854">
        <f t="shared" si="16"/>
        <v>0</v>
      </c>
      <c r="AR201" s="852"/>
      <c r="AS201" s="852"/>
      <c r="AT201" s="853"/>
      <c r="AU201" s="365"/>
      <c r="AV201" s="317"/>
      <c r="AW201" s="317"/>
      <c r="AX201" s="347"/>
      <c r="AY201" s="374"/>
      <c r="AZ201" s="328"/>
      <c r="BA201" s="221"/>
      <c r="BB201" s="221"/>
      <c r="BC201" s="221"/>
      <c r="BD201" s="221"/>
      <c r="BE201" s="221"/>
      <c r="BF201" s="221"/>
      <c r="BG201" s="221"/>
      <c r="BH201" s="221"/>
      <c r="BI201" s="221"/>
      <c r="BJ201" s="221"/>
      <c r="BK201" s="221"/>
      <c r="BL201" s="221"/>
      <c r="BM201" s="221"/>
      <c r="BN201" s="221"/>
      <c r="BO201" s="257"/>
      <c r="BP201" s="374"/>
      <c r="BQ201" s="851"/>
      <c r="BR201" s="852"/>
      <c r="BS201" s="852"/>
      <c r="BT201" s="853"/>
      <c r="BU201" s="851"/>
      <c r="BV201" s="852"/>
      <c r="BW201" s="852"/>
      <c r="BX201" s="853"/>
      <c r="BY201" s="854" t="e">
        <f t="shared" si="17"/>
        <v>#DIV/0!</v>
      </c>
      <c r="BZ201" s="852"/>
      <c r="CA201" s="852"/>
      <c r="CB201" s="852"/>
      <c r="CC201" s="368"/>
      <c r="CD201" s="316"/>
      <c r="CE201" s="316"/>
      <c r="CF201" s="369"/>
      <c r="CG201" s="374"/>
      <c r="CH201" s="851"/>
      <c r="CI201" s="852"/>
      <c r="CJ201" s="852"/>
      <c r="CK201" s="853"/>
      <c r="CL201" s="851"/>
      <c r="CM201" s="852"/>
      <c r="CN201" s="852"/>
      <c r="CO201" s="853"/>
      <c r="CP201" s="854" t="e">
        <f t="shared" si="18"/>
        <v>#DIV/0!</v>
      </c>
      <c r="CQ201" s="852"/>
      <c r="CR201" s="852"/>
      <c r="CS201" s="852"/>
      <c r="CT201" s="368"/>
      <c r="CU201" s="316"/>
      <c r="CV201" s="316"/>
      <c r="CW201" s="369"/>
      <c r="CX201" s="374"/>
      <c r="CY201" s="328"/>
      <c r="CZ201" s="221"/>
      <c r="DA201" s="221"/>
      <c r="DB201" s="221"/>
      <c r="DC201" s="221"/>
      <c r="DD201" s="221"/>
      <c r="DE201" s="221"/>
      <c r="DF201" s="221"/>
      <c r="DG201" s="221"/>
      <c r="DH201" s="221"/>
      <c r="DI201" s="221"/>
      <c r="DJ201" s="221"/>
      <c r="DK201" s="221"/>
      <c r="DL201" s="221"/>
      <c r="DM201" s="221"/>
      <c r="DN201" s="257"/>
      <c r="DO201" s="374"/>
      <c r="DP201" s="851"/>
      <c r="DQ201" s="852"/>
      <c r="DR201" s="852"/>
      <c r="DS201" s="853"/>
      <c r="DT201" s="851"/>
      <c r="DU201" s="852"/>
      <c r="DV201" s="852"/>
      <c r="DW201" s="853"/>
      <c r="DX201" s="854" t="e">
        <f t="shared" si="19"/>
        <v>#DIV/0!</v>
      </c>
      <c r="DY201" s="852"/>
      <c r="DZ201" s="852"/>
      <c r="EA201" s="852"/>
      <c r="EB201" s="368"/>
      <c r="EC201" s="316"/>
      <c r="ED201" s="316"/>
      <c r="EE201" s="369"/>
      <c r="EF201" s="374"/>
      <c r="EG201" s="851"/>
      <c r="EH201" s="852"/>
      <c r="EI201" s="852"/>
      <c r="EJ201" s="853"/>
      <c r="EK201" s="851"/>
      <c r="EL201" s="852"/>
      <c r="EM201" s="852"/>
      <c r="EN201" s="853"/>
      <c r="EO201" s="854" t="e">
        <f t="shared" si="20"/>
        <v>#DIV/0!</v>
      </c>
      <c r="EP201" s="852"/>
      <c r="EQ201" s="852"/>
      <c r="ER201" s="852"/>
      <c r="ES201" s="368"/>
      <c r="ET201" s="316"/>
      <c r="EU201" s="316"/>
      <c r="EV201" s="369"/>
      <c r="EW201" s="374"/>
    </row>
    <row r="202" spans="1:153" s="124" customFormat="1" ht="12.75" customHeight="1" thickBot="1" x14ac:dyDescent="0.25">
      <c r="A202" s="328"/>
      <c r="B202" s="221"/>
      <c r="C202" s="221"/>
      <c r="D202" s="221"/>
      <c r="E202" s="221"/>
      <c r="F202" s="221"/>
      <c r="G202" s="221"/>
      <c r="H202" s="221"/>
      <c r="I202" s="221"/>
      <c r="J202" s="221"/>
      <c r="K202" s="221"/>
      <c r="L202" s="221"/>
      <c r="M202" s="221"/>
      <c r="N202" s="221"/>
      <c r="O202" s="221"/>
      <c r="P202" s="257"/>
      <c r="Q202" s="374"/>
      <c r="R202" s="851"/>
      <c r="S202" s="852"/>
      <c r="T202" s="852"/>
      <c r="U202" s="853"/>
      <c r="V202" s="851"/>
      <c r="W202" s="852"/>
      <c r="X202" s="852"/>
      <c r="Y202" s="853"/>
      <c r="Z202" s="854">
        <f t="shared" si="0"/>
        <v>0</v>
      </c>
      <c r="AA202" s="852"/>
      <c r="AB202" s="852"/>
      <c r="AC202" s="853"/>
      <c r="AD202" s="365"/>
      <c r="AE202" s="317"/>
      <c r="AF202" s="317"/>
      <c r="AG202" s="347"/>
      <c r="AH202" s="374"/>
      <c r="AI202" s="851"/>
      <c r="AJ202" s="852"/>
      <c r="AK202" s="852"/>
      <c r="AL202" s="853"/>
      <c r="AM202" s="851"/>
      <c r="AN202" s="852"/>
      <c r="AO202" s="852"/>
      <c r="AP202" s="853"/>
      <c r="AQ202" s="854">
        <f t="shared" si="16"/>
        <v>0</v>
      </c>
      <c r="AR202" s="852"/>
      <c r="AS202" s="852"/>
      <c r="AT202" s="853"/>
      <c r="AU202" s="365"/>
      <c r="AV202" s="317"/>
      <c r="AW202" s="317"/>
      <c r="AX202" s="347"/>
      <c r="AY202" s="374"/>
      <c r="AZ202" s="328"/>
      <c r="BA202" s="221"/>
      <c r="BB202" s="221"/>
      <c r="BC202" s="221"/>
      <c r="BD202" s="221"/>
      <c r="BE202" s="221"/>
      <c r="BF202" s="221"/>
      <c r="BG202" s="221"/>
      <c r="BH202" s="221"/>
      <c r="BI202" s="221"/>
      <c r="BJ202" s="221"/>
      <c r="BK202" s="221"/>
      <c r="BL202" s="221"/>
      <c r="BM202" s="221"/>
      <c r="BN202" s="221"/>
      <c r="BO202" s="257"/>
      <c r="BP202" s="374"/>
      <c r="BQ202" s="851"/>
      <c r="BR202" s="852"/>
      <c r="BS202" s="852"/>
      <c r="BT202" s="853"/>
      <c r="BU202" s="851"/>
      <c r="BV202" s="852"/>
      <c r="BW202" s="852"/>
      <c r="BX202" s="853"/>
      <c r="BY202" s="854" t="e">
        <f t="shared" si="17"/>
        <v>#DIV/0!</v>
      </c>
      <c r="BZ202" s="852"/>
      <c r="CA202" s="852"/>
      <c r="CB202" s="852"/>
      <c r="CC202" s="368"/>
      <c r="CD202" s="316"/>
      <c r="CE202" s="316"/>
      <c r="CF202" s="369"/>
      <c r="CG202" s="374"/>
      <c r="CH202" s="851"/>
      <c r="CI202" s="852"/>
      <c r="CJ202" s="852"/>
      <c r="CK202" s="853"/>
      <c r="CL202" s="851"/>
      <c r="CM202" s="852"/>
      <c r="CN202" s="852"/>
      <c r="CO202" s="853"/>
      <c r="CP202" s="854" t="e">
        <f t="shared" si="18"/>
        <v>#DIV/0!</v>
      </c>
      <c r="CQ202" s="852"/>
      <c r="CR202" s="852"/>
      <c r="CS202" s="852"/>
      <c r="CT202" s="368"/>
      <c r="CU202" s="316"/>
      <c r="CV202" s="316"/>
      <c r="CW202" s="369"/>
      <c r="CX202" s="374"/>
      <c r="CY202" s="328"/>
      <c r="CZ202" s="221"/>
      <c r="DA202" s="221"/>
      <c r="DB202" s="221"/>
      <c r="DC202" s="221"/>
      <c r="DD202" s="221"/>
      <c r="DE202" s="221"/>
      <c r="DF202" s="221"/>
      <c r="DG202" s="221"/>
      <c r="DH202" s="221"/>
      <c r="DI202" s="221"/>
      <c r="DJ202" s="221"/>
      <c r="DK202" s="221"/>
      <c r="DL202" s="221"/>
      <c r="DM202" s="221"/>
      <c r="DN202" s="257"/>
      <c r="DO202" s="374"/>
      <c r="DP202" s="851"/>
      <c r="DQ202" s="852"/>
      <c r="DR202" s="852"/>
      <c r="DS202" s="853"/>
      <c r="DT202" s="851"/>
      <c r="DU202" s="852"/>
      <c r="DV202" s="852"/>
      <c r="DW202" s="853"/>
      <c r="DX202" s="854" t="e">
        <f t="shared" si="19"/>
        <v>#DIV/0!</v>
      </c>
      <c r="DY202" s="852"/>
      <c r="DZ202" s="852"/>
      <c r="EA202" s="852"/>
      <c r="EB202" s="368"/>
      <c r="EC202" s="316"/>
      <c r="ED202" s="316"/>
      <c r="EE202" s="369"/>
      <c r="EF202" s="374"/>
      <c r="EG202" s="851"/>
      <c r="EH202" s="852"/>
      <c r="EI202" s="852"/>
      <c r="EJ202" s="853"/>
      <c r="EK202" s="851"/>
      <c r="EL202" s="852"/>
      <c r="EM202" s="852"/>
      <c r="EN202" s="853"/>
      <c r="EO202" s="854" t="e">
        <f t="shared" si="20"/>
        <v>#DIV/0!</v>
      </c>
      <c r="EP202" s="852"/>
      <c r="EQ202" s="852"/>
      <c r="ER202" s="852"/>
      <c r="ES202" s="368"/>
      <c r="ET202" s="316"/>
      <c r="EU202" s="316"/>
      <c r="EV202" s="369"/>
      <c r="EW202" s="374"/>
    </row>
    <row r="203" spans="1:153" s="124" customFormat="1" ht="12.75" customHeight="1" thickBot="1" x14ac:dyDescent="0.25">
      <c r="A203" s="328"/>
      <c r="B203" s="221"/>
      <c r="C203" s="221"/>
      <c r="D203" s="221"/>
      <c r="E203" s="221"/>
      <c r="F203" s="221"/>
      <c r="G203" s="221"/>
      <c r="H203" s="221"/>
      <c r="I203" s="221"/>
      <c r="J203" s="221"/>
      <c r="K203" s="221"/>
      <c r="L203" s="221"/>
      <c r="M203" s="221"/>
      <c r="N203" s="221"/>
      <c r="O203" s="221"/>
      <c r="P203" s="257"/>
      <c r="Q203" s="374"/>
      <c r="R203" s="851"/>
      <c r="S203" s="852"/>
      <c r="T203" s="852"/>
      <c r="U203" s="853"/>
      <c r="V203" s="851"/>
      <c r="W203" s="852"/>
      <c r="X203" s="852"/>
      <c r="Y203" s="853"/>
      <c r="Z203" s="854">
        <f t="shared" si="0"/>
        <v>0</v>
      </c>
      <c r="AA203" s="852"/>
      <c r="AB203" s="852"/>
      <c r="AC203" s="853"/>
      <c r="AD203" s="365"/>
      <c r="AE203" s="317"/>
      <c r="AF203" s="317"/>
      <c r="AG203" s="347"/>
      <c r="AH203" s="374"/>
      <c r="AI203" s="851"/>
      <c r="AJ203" s="852"/>
      <c r="AK203" s="852"/>
      <c r="AL203" s="853"/>
      <c r="AM203" s="851"/>
      <c r="AN203" s="852"/>
      <c r="AO203" s="852"/>
      <c r="AP203" s="853"/>
      <c r="AQ203" s="854">
        <f t="shared" si="16"/>
        <v>0</v>
      </c>
      <c r="AR203" s="852"/>
      <c r="AS203" s="852"/>
      <c r="AT203" s="853"/>
      <c r="AU203" s="365"/>
      <c r="AV203" s="317"/>
      <c r="AW203" s="317"/>
      <c r="AX203" s="347"/>
      <c r="AY203" s="374"/>
      <c r="AZ203" s="328"/>
      <c r="BA203" s="221"/>
      <c r="BB203" s="221"/>
      <c r="BC203" s="221"/>
      <c r="BD203" s="221"/>
      <c r="BE203" s="221"/>
      <c r="BF203" s="221"/>
      <c r="BG203" s="221"/>
      <c r="BH203" s="221"/>
      <c r="BI203" s="221"/>
      <c r="BJ203" s="221"/>
      <c r="BK203" s="221"/>
      <c r="BL203" s="221"/>
      <c r="BM203" s="221"/>
      <c r="BN203" s="221"/>
      <c r="BO203" s="257"/>
      <c r="BP203" s="374"/>
      <c r="BQ203" s="851"/>
      <c r="BR203" s="852"/>
      <c r="BS203" s="852"/>
      <c r="BT203" s="853"/>
      <c r="BU203" s="851"/>
      <c r="BV203" s="852"/>
      <c r="BW203" s="852"/>
      <c r="BX203" s="853"/>
      <c r="BY203" s="854" t="e">
        <f t="shared" si="17"/>
        <v>#DIV/0!</v>
      </c>
      <c r="BZ203" s="852"/>
      <c r="CA203" s="852"/>
      <c r="CB203" s="852"/>
      <c r="CC203" s="368"/>
      <c r="CD203" s="316"/>
      <c r="CE203" s="316"/>
      <c r="CF203" s="369"/>
      <c r="CG203" s="374"/>
      <c r="CH203" s="851"/>
      <c r="CI203" s="852"/>
      <c r="CJ203" s="852"/>
      <c r="CK203" s="853"/>
      <c r="CL203" s="851"/>
      <c r="CM203" s="852"/>
      <c r="CN203" s="852"/>
      <c r="CO203" s="853"/>
      <c r="CP203" s="854" t="e">
        <f t="shared" si="18"/>
        <v>#DIV/0!</v>
      </c>
      <c r="CQ203" s="852"/>
      <c r="CR203" s="852"/>
      <c r="CS203" s="852"/>
      <c r="CT203" s="368"/>
      <c r="CU203" s="316"/>
      <c r="CV203" s="316"/>
      <c r="CW203" s="369"/>
      <c r="CX203" s="374"/>
      <c r="CY203" s="328"/>
      <c r="CZ203" s="221"/>
      <c r="DA203" s="221"/>
      <c r="DB203" s="221"/>
      <c r="DC203" s="221"/>
      <c r="DD203" s="221"/>
      <c r="DE203" s="221"/>
      <c r="DF203" s="221"/>
      <c r="DG203" s="221"/>
      <c r="DH203" s="221"/>
      <c r="DI203" s="221"/>
      <c r="DJ203" s="221"/>
      <c r="DK203" s="221"/>
      <c r="DL203" s="221"/>
      <c r="DM203" s="221"/>
      <c r="DN203" s="257"/>
      <c r="DO203" s="374"/>
      <c r="DP203" s="851"/>
      <c r="DQ203" s="852"/>
      <c r="DR203" s="852"/>
      <c r="DS203" s="853"/>
      <c r="DT203" s="851"/>
      <c r="DU203" s="852"/>
      <c r="DV203" s="852"/>
      <c r="DW203" s="853"/>
      <c r="DX203" s="854" t="e">
        <f t="shared" si="19"/>
        <v>#DIV/0!</v>
      </c>
      <c r="DY203" s="852"/>
      <c r="DZ203" s="852"/>
      <c r="EA203" s="852"/>
      <c r="EB203" s="368"/>
      <c r="EC203" s="316"/>
      <c r="ED203" s="316"/>
      <c r="EE203" s="369"/>
      <c r="EF203" s="374"/>
      <c r="EG203" s="851"/>
      <c r="EH203" s="852"/>
      <c r="EI203" s="852"/>
      <c r="EJ203" s="853"/>
      <c r="EK203" s="851"/>
      <c r="EL203" s="852"/>
      <c r="EM203" s="852"/>
      <c r="EN203" s="853"/>
      <c r="EO203" s="854" t="e">
        <f t="shared" si="20"/>
        <v>#DIV/0!</v>
      </c>
      <c r="EP203" s="852"/>
      <c r="EQ203" s="852"/>
      <c r="ER203" s="852"/>
      <c r="ES203" s="368"/>
      <c r="ET203" s="316"/>
      <c r="EU203" s="316"/>
      <c r="EV203" s="369"/>
      <c r="EW203" s="374"/>
    </row>
    <row r="204" spans="1:153" s="124" customFormat="1" ht="12.75" customHeight="1" thickBot="1" x14ac:dyDescent="0.25">
      <c r="A204" s="328"/>
      <c r="B204" s="221"/>
      <c r="C204" s="221"/>
      <c r="D204" s="221"/>
      <c r="E204" s="221"/>
      <c r="F204" s="221"/>
      <c r="G204" s="221"/>
      <c r="H204" s="221"/>
      <c r="I204" s="221"/>
      <c r="J204" s="221"/>
      <c r="K204" s="221"/>
      <c r="L204" s="221"/>
      <c r="M204" s="221"/>
      <c r="N204" s="221"/>
      <c r="O204" s="221"/>
      <c r="P204" s="257"/>
      <c r="Q204" s="374"/>
      <c r="R204" s="851"/>
      <c r="S204" s="852"/>
      <c r="T204" s="852"/>
      <c r="U204" s="853"/>
      <c r="V204" s="851"/>
      <c r="W204" s="852"/>
      <c r="X204" s="852"/>
      <c r="Y204" s="853"/>
      <c r="Z204" s="854">
        <f t="shared" si="0"/>
        <v>0</v>
      </c>
      <c r="AA204" s="852"/>
      <c r="AB204" s="852"/>
      <c r="AC204" s="853"/>
      <c r="AD204" s="365"/>
      <c r="AE204" s="317"/>
      <c r="AF204" s="317"/>
      <c r="AG204" s="347"/>
      <c r="AH204" s="374"/>
      <c r="AI204" s="851"/>
      <c r="AJ204" s="852"/>
      <c r="AK204" s="852"/>
      <c r="AL204" s="853"/>
      <c r="AM204" s="851"/>
      <c r="AN204" s="852"/>
      <c r="AO204" s="852"/>
      <c r="AP204" s="853"/>
      <c r="AQ204" s="854">
        <f t="shared" si="16"/>
        <v>0</v>
      </c>
      <c r="AR204" s="852"/>
      <c r="AS204" s="852"/>
      <c r="AT204" s="853"/>
      <c r="AU204" s="365"/>
      <c r="AV204" s="317"/>
      <c r="AW204" s="317"/>
      <c r="AX204" s="347"/>
      <c r="AY204" s="374"/>
      <c r="AZ204" s="328"/>
      <c r="BA204" s="221"/>
      <c r="BB204" s="221"/>
      <c r="BC204" s="221"/>
      <c r="BD204" s="221"/>
      <c r="BE204" s="221"/>
      <c r="BF204" s="221"/>
      <c r="BG204" s="221"/>
      <c r="BH204" s="221"/>
      <c r="BI204" s="221"/>
      <c r="BJ204" s="221"/>
      <c r="BK204" s="221"/>
      <c r="BL204" s="221"/>
      <c r="BM204" s="221"/>
      <c r="BN204" s="221"/>
      <c r="BO204" s="257"/>
      <c r="BP204" s="374"/>
      <c r="BQ204" s="851"/>
      <c r="BR204" s="852"/>
      <c r="BS204" s="852"/>
      <c r="BT204" s="853"/>
      <c r="BU204" s="851"/>
      <c r="BV204" s="852"/>
      <c r="BW204" s="852"/>
      <c r="BX204" s="853"/>
      <c r="BY204" s="854" t="e">
        <f t="shared" si="17"/>
        <v>#DIV/0!</v>
      </c>
      <c r="BZ204" s="852"/>
      <c r="CA204" s="852"/>
      <c r="CB204" s="852"/>
      <c r="CC204" s="368"/>
      <c r="CD204" s="316"/>
      <c r="CE204" s="316"/>
      <c r="CF204" s="369"/>
      <c r="CG204" s="374"/>
      <c r="CH204" s="851"/>
      <c r="CI204" s="852"/>
      <c r="CJ204" s="852"/>
      <c r="CK204" s="853"/>
      <c r="CL204" s="851"/>
      <c r="CM204" s="852"/>
      <c r="CN204" s="852"/>
      <c r="CO204" s="853"/>
      <c r="CP204" s="854" t="e">
        <f t="shared" si="18"/>
        <v>#DIV/0!</v>
      </c>
      <c r="CQ204" s="852"/>
      <c r="CR204" s="852"/>
      <c r="CS204" s="852"/>
      <c r="CT204" s="368"/>
      <c r="CU204" s="316"/>
      <c r="CV204" s="316"/>
      <c r="CW204" s="369"/>
      <c r="CX204" s="374"/>
      <c r="CY204" s="328"/>
      <c r="CZ204" s="221"/>
      <c r="DA204" s="221"/>
      <c r="DB204" s="221"/>
      <c r="DC204" s="221"/>
      <c r="DD204" s="221"/>
      <c r="DE204" s="221"/>
      <c r="DF204" s="221"/>
      <c r="DG204" s="221"/>
      <c r="DH204" s="221"/>
      <c r="DI204" s="221"/>
      <c r="DJ204" s="221"/>
      <c r="DK204" s="221"/>
      <c r="DL204" s="221"/>
      <c r="DM204" s="221"/>
      <c r="DN204" s="257"/>
      <c r="DO204" s="374"/>
      <c r="DP204" s="851"/>
      <c r="DQ204" s="852"/>
      <c r="DR204" s="852"/>
      <c r="DS204" s="853"/>
      <c r="DT204" s="851"/>
      <c r="DU204" s="852"/>
      <c r="DV204" s="852"/>
      <c r="DW204" s="853"/>
      <c r="DX204" s="854" t="e">
        <f t="shared" si="19"/>
        <v>#DIV/0!</v>
      </c>
      <c r="DY204" s="852"/>
      <c r="DZ204" s="852"/>
      <c r="EA204" s="852"/>
      <c r="EB204" s="368"/>
      <c r="EC204" s="316"/>
      <c r="ED204" s="316"/>
      <c r="EE204" s="369"/>
      <c r="EF204" s="374"/>
      <c r="EG204" s="851"/>
      <c r="EH204" s="852"/>
      <c r="EI204" s="852"/>
      <c r="EJ204" s="853"/>
      <c r="EK204" s="851"/>
      <c r="EL204" s="852"/>
      <c r="EM204" s="852"/>
      <c r="EN204" s="853"/>
      <c r="EO204" s="854" t="e">
        <f t="shared" si="20"/>
        <v>#DIV/0!</v>
      </c>
      <c r="EP204" s="852"/>
      <c r="EQ204" s="852"/>
      <c r="ER204" s="852"/>
      <c r="ES204" s="368"/>
      <c r="ET204" s="316"/>
      <c r="EU204" s="316"/>
      <c r="EV204" s="369"/>
      <c r="EW204" s="374"/>
    </row>
    <row r="205" spans="1:153" s="124" customFormat="1" ht="12.75" customHeight="1" thickBot="1" x14ac:dyDescent="0.25">
      <c r="A205" s="328"/>
      <c r="B205" s="221"/>
      <c r="C205" s="221"/>
      <c r="D205" s="221"/>
      <c r="E205" s="221"/>
      <c r="F205" s="221"/>
      <c r="G205" s="221"/>
      <c r="H205" s="221"/>
      <c r="I205" s="221"/>
      <c r="J205" s="221"/>
      <c r="K205" s="221"/>
      <c r="L205" s="221"/>
      <c r="M205" s="221"/>
      <c r="N205" s="221"/>
      <c r="O205" s="221"/>
      <c r="P205" s="257"/>
      <c r="Q205" s="374"/>
      <c r="R205" s="851"/>
      <c r="S205" s="852"/>
      <c r="T205" s="852"/>
      <c r="U205" s="853"/>
      <c r="V205" s="851"/>
      <c r="W205" s="852"/>
      <c r="X205" s="852"/>
      <c r="Y205" s="853"/>
      <c r="Z205" s="854">
        <f t="shared" si="0"/>
        <v>0</v>
      </c>
      <c r="AA205" s="852"/>
      <c r="AB205" s="852"/>
      <c r="AC205" s="853"/>
      <c r="AD205" s="365"/>
      <c r="AE205" s="317"/>
      <c r="AF205" s="317"/>
      <c r="AG205" s="347"/>
      <c r="AH205" s="374"/>
      <c r="AI205" s="851"/>
      <c r="AJ205" s="852"/>
      <c r="AK205" s="852"/>
      <c r="AL205" s="853"/>
      <c r="AM205" s="851"/>
      <c r="AN205" s="852"/>
      <c r="AO205" s="852"/>
      <c r="AP205" s="853"/>
      <c r="AQ205" s="854">
        <f t="shared" si="16"/>
        <v>0</v>
      </c>
      <c r="AR205" s="852"/>
      <c r="AS205" s="852"/>
      <c r="AT205" s="853"/>
      <c r="AU205" s="365"/>
      <c r="AV205" s="317"/>
      <c r="AW205" s="317"/>
      <c r="AX205" s="347"/>
      <c r="AY205" s="374"/>
      <c r="AZ205" s="328"/>
      <c r="BA205" s="221"/>
      <c r="BB205" s="221"/>
      <c r="BC205" s="221"/>
      <c r="BD205" s="221"/>
      <c r="BE205" s="221"/>
      <c r="BF205" s="221"/>
      <c r="BG205" s="221"/>
      <c r="BH205" s="221"/>
      <c r="BI205" s="221"/>
      <c r="BJ205" s="221"/>
      <c r="BK205" s="221"/>
      <c r="BL205" s="221"/>
      <c r="BM205" s="221"/>
      <c r="BN205" s="221"/>
      <c r="BO205" s="257"/>
      <c r="BP205" s="374"/>
      <c r="BQ205" s="851"/>
      <c r="BR205" s="852"/>
      <c r="BS205" s="852"/>
      <c r="BT205" s="853"/>
      <c r="BU205" s="851"/>
      <c r="BV205" s="852"/>
      <c r="BW205" s="852"/>
      <c r="BX205" s="853"/>
      <c r="BY205" s="854" t="e">
        <f t="shared" si="17"/>
        <v>#DIV/0!</v>
      </c>
      <c r="BZ205" s="852"/>
      <c r="CA205" s="852"/>
      <c r="CB205" s="852"/>
      <c r="CC205" s="368"/>
      <c r="CD205" s="316"/>
      <c r="CE205" s="316"/>
      <c r="CF205" s="369"/>
      <c r="CG205" s="374"/>
      <c r="CH205" s="851"/>
      <c r="CI205" s="852"/>
      <c r="CJ205" s="852"/>
      <c r="CK205" s="853"/>
      <c r="CL205" s="851"/>
      <c r="CM205" s="852"/>
      <c r="CN205" s="852"/>
      <c r="CO205" s="853"/>
      <c r="CP205" s="854" t="e">
        <f t="shared" si="18"/>
        <v>#DIV/0!</v>
      </c>
      <c r="CQ205" s="852"/>
      <c r="CR205" s="852"/>
      <c r="CS205" s="852"/>
      <c r="CT205" s="368"/>
      <c r="CU205" s="316"/>
      <c r="CV205" s="316"/>
      <c r="CW205" s="369"/>
      <c r="CX205" s="374"/>
      <c r="CY205" s="328"/>
      <c r="CZ205" s="221"/>
      <c r="DA205" s="221"/>
      <c r="DB205" s="221"/>
      <c r="DC205" s="221"/>
      <c r="DD205" s="221"/>
      <c r="DE205" s="221"/>
      <c r="DF205" s="221"/>
      <c r="DG205" s="221"/>
      <c r="DH205" s="221"/>
      <c r="DI205" s="221"/>
      <c r="DJ205" s="221"/>
      <c r="DK205" s="221"/>
      <c r="DL205" s="221"/>
      <c r="DM205" s="221"/>
      <c r="DN205" s="257"/>
      <c r="DO205" s="374"/>
      <c r="DP205" s="851"/>
      <c r="DQ205" s="852"/>
      <c r="DR205" s="852"/>
      <c r="DS205" s="853"/>
      <c r="DT205" s="851"/>
      <c r="DU205" s="852"/>
      <c r="DV205" s="852"/>
      <c r="DW205" s="853"/>
      <c r="DX205" s="854" t="e">
        <f t="shared" si="19"/>
        <v>#DIV/0!</v>
      </c>
      <c r="DY205" s="852"/>
      <c r="DZ205" s="852"/>
      <c r="EA205" s="852"/>
      <c r="EB205" s="368"/>
      <c r="EC205" s="316"/>
      <c r="ED205" s="316"/>
      <c r="EE205" s="369"/>
      <c r="EF205" s="374"/>
      <c r="EG205" s="851"/>
      <c r="EH205" s="852"/>
      <c r="EI205" s="852"/>
      <c r="EJ205" s="853"/>
      <c r="EK205" s="851"/>
      <c r="EL205" s="852"/>
      <c r="EM205" s="852"/>
      <c r="EN205" s="853"/>
      <c r="EO205" s="854" t="e">
        <f t="shared" si="20"/>
        <v>#DIV/0!</v>
      </c>
      <c r="EP205" s="852"/>
      <c r="EQ205" s="852"/>
      <c r="ER205" s="852"/>
      <c r="ES205" s="368"/>
      <c r="ET205" s="316"/>
      <c r="EU205" s="316"/>
      <c r="EV205" s="369"/>
      <c r="EW205" s="374"/>
    </row>
    <row r="206" spans="1:153" s="124" customFormat="1" ht="12.75" customHeight="1" thickBot="1" x14ac:dyDescent="0.25">
      <c r="A206" s="328"/>
      <c r="B206" s="221"/>
      <c r="C206" s="221"/>
      <c r="D206" s="221"/>
      <c r="E206" s="221"/>
      <c r="F206" s="221"/>
      <c r="G206" s="221"/>
      <c r="H206" s="221"/>
      <c r="I206" s="221"/>
      <c r="J206" s="221"/>
      <c r="K206" s="221"/>
      <c r="L206" s="221"/>
      <c r="M206" s="221"/>
      <c r="N206" s="221"/>
      <c r="O206" s="221"/>
      <c r="P206" s="257"/>
      <c r="Q206" s="374"/>
      <c r="R206" s="851"/>
      <c r="S206" s="852"/>
      <c r="T206" s="852"/>
      <c r="U206" s="853"/>
      <c r="V206" s="851"/>
      <c r="W206" s="852"/>
      <c r="X206" s="852"/>
      <c r="Y206" s="853"/>
      <c r="Z206" s="854">
        <f t="shared" si="0"/>
        <v>0</v>
      </c>
      <c r="AA206" s="852"/>
      <c r="AB206" s="852"/>
      <c r="AC206" s="853"/>
      <c r="AD206" s="365"/>
      <c r="AE206" s="317"/>
      <c r="AF206" s="317"/>
      <c r="AG206" s="347"/>
      <c r="AH206" s="374"/>
      <c r="AI206" s="851"/>
      <c r="AJ206" s="852"/>
      <c r="AK206" s="852"/>
      <c r="AL206" s="853"/>
      <c r="AM206" s="851"/>
      <c r="AN206" s="852"/>
      <c r="AO206" s="852"/>
      <c r="AP206" s="853"/>
      <c r="AQ206" s="854">
        <f t="shared" si="16"/>
        <v>0</v>
      </c>
      <c r="AR206" s="852"/>
      <c r="AS206" s="852"/>
      <c r="AT206" s="853"/>
      <c r="AU206" s="365"/>
      <c r="AV206" s="317"/>
      <c r="AW206" s="317"/>
      <c r="AX206" s="347"/>
      <c r="AY206" s="374"/>
      <c r="AZ206" s="328"/>
      <c r="BA206" s="221"/>
      <c r="BB206" s="221"/>
      <c r="BC206" s="221"/>
      <c r="BD206" s="221"/>
      <c r="BE206" s="221"/>
      <c r="BF206" s="221"/>
      <c r="BG206" s="221"/>
      <c r="BH206" s="221"/>
      <c r="BI206" s="221"/>
      <c r="BJ206" s="221"/>
      <c r="BK206" s="221"/>
      <c r="BL206" s="221"/>
      <c r="BM206" s="221"/>
      <c r="BN206" s="221"/>
      <c r="BO206" s="257"/>
      <c r="BP206" s="374"/>
      <c r="BQ206" s="851"/>
      <c r="BR206" s="852"/>
      <c r="BS206" s="852"/>
      <c r="BT206" s="853"/>
      <c r="BU206" s="851"/>
      <c r="BV206" s="852"/>
      <c r="BW206" s="852"/>
      <c r="BX206" s="853"/>
      <c r="BY206" s="854" t="e">
        <f t="shared" si="17"/>
        <v>#DIV/0!</v>
      </c>
      <c r="BZ206" s="852"/>
      <c r="CA206" s="852"/>
      <c r="CB206" s="852"/>
      <c r="CC206" s="368"/>
      <c r="CD206" s="316"/>
      <c r="CE206" s="316"/>
      <c r="CF206" s="369"/>
      <c r="CG206" s="374"/>
      <c r="CH206" s="851"/>
      <c r="CI206" s="852"/>
      <c r="CJ206" s="852"/>
      <c r="CK206" s="853"/>
      <c r="CL206" s="851"/>
      <c r="CM206" s="852"/>
      <c r="CN206" s="852"/>
      <c r="CO206" s="853"/>
      <c r="CP206" s="854" t="e">
        <f t="shared" si="18"/>
        <v>#DIV/0!</v>
      </c>
      <c r="CQ206" s="852"/>
      <c r="CR206" s="852"/>
      <c r="CS206" s="852"/>
      <c r="CT206" s="368"/>
      <c r="CU206" s="316"/>
      <c r="CV206" s="316"/>
      <c r="CW206" s="369"/>
      <c r="CX206" s="374"/>
      <c r="CY206" s="328"/>
      <c r="CZ206" s="221"/>
      <c r="DA206" s="221"/>
      <c r="DB206" s="221"/>
      <c r="DC206" s="221"/>
      <c r="DD206" s="221"/>
      <c r="DE206" s="221"/>
      <c r="DF206" s="221"/>
      <c r="DG206" s="221"/>
      <c r="DH206" s="221"/>
      <c r="DI206" s="221"/>
      <c r="DJ206" s="221"/>
      <c r="DK206" s="221"/>
      <c r="DL206" s="221"/>
      <c r="DM206" s="221"/>
      <c r="DN206" s="257"/>
      <c r="DO206" s="374"/>
      <c r="DP206" s="851"/>
      <c r="DQ206" s="852"/>
      <c r="DR206" s="852"/>
      <c r="DS206" s="853"/>
      <c r="DT206" s="851"/>
      <c r="DU206" s="852"/>
      <c r="DV206" s="852"/>
      <c r="DW206" s="853"/>
      <c r="DX206" s="854" t="e">
        <f t="shared" si="19"/>
        <v>#DIV/0!</v>
      </c>
      <c r="DY206" s="852"/>
      <c r="DZ206" s="852"/>
      <c r="EA206" s="852"/>
      <c r="EB206" s="368"/>
      <c r="EC206" s="316"/>
      <c r="ED206" s="316"/>
      <c r="EE206" s="369"/>
      <c r="EF206" s="374"/>
      <c r="EG206" s="851"/>
      <c r="EH206" s="852"/>
      <c r="EI206" s="852"/>
      <c r="EJ206" s="853"/>
      <c r="EK206" s="851"/>
      <c r="EL206" s="852"/>
      <c r="EM206" s="852"/>
      <c r="EN206" s="853"/>
      <c r="EO206" s="854" t="e">
        <f t="shared" si="20"/>
        <v>#DIV/0!</v>
      </c>
      <c r="EP206" s="852"/>
      <c r="EQ206" s="852"/>
      <c r="ER206" s="852"/>
      <c r="ES206" s="368"/>
      <c r="ET206" s="316"/>
      <c r="EU206" s="316"/>
      <c r="EV206" s="369"/>
      <c r="EW206" s="374"/>
    </row>
    <row r="207" spans="1:153" s="124" customFormat="1" ht="12.75" customHeight="1" thickBot="1" x14ac:dyDescent="0.25">
      <c r="A207" s="328"/>
      <c r="B207" s="221"/>
      <c r="C207" s="221"/>
      <c r="D207" s="221"/>
      <c r="E207" s="221"/>
      <c r="F207" s="221"/>
      <c r="G207" s="221"/>
      <c r="H207" s="221"/>
      <c r="I207" s="221"/>
      <c r="J207" s="221"/>
      <c r="K207" s="221"/>
      <c r="L207" s="221"/>
      <c r="M207" s="221"/>
      <c r="N207" s="221"/>
      <c r="O207" s="221"/>
      <c r="P207" s="257"/>
      <c r="Q207" s="374"/>
      <c r="R207" s="851"/>
      <c r="S207" s="852"/>
      <c r="T207" s="852"/>
      <c r="U207" s="853"/>
      <c r="V207" s="851"/>
      <c r="W207" s="852"/>
      <c r="X207" s="852"/>
      <c r="Y207" s="853"/>
      <c r="Z207" s="854">
        <f t="shared" si="0"/>
        <v>0</v>
      </c>
      <c r="AA207" s="852"/>
      <c r="AB207" s="852"/>
      <c r="AC207" s="853"/>
      <c r="AD207" s="365"/>
      <c r="AE207" s="317"/>
      <c r="AF207" s="317"/>
      <c r="AG207" s="347"/>
      <c r="AH207" s="374"/>
      <c r="AI207" s="851"/>
      <c r="AJ207" s="852"/>
      <c r="AK207" s="852"/>
      <c r="AL207" s="853"/>
      <c r="AM207" s="851"/>
      <c r="AN207" s="852"/>
      <c r="AO207" s="852"/>
      <c r="AP207" s="853"/>
      <c r="AQ207" s="854">
        <f t="shared" si="16"/>
        <v>0</v>
      </c>
      <c r="AR207" s="852"/>
      <c r="AS207" s="852"/>
      <c r="AT207" s="853"/>
      <c r="AU207" s="365"/>
      <c r="AV207" s="317"/>
      <c r="AW207" s="317"/>
      <c r="AX207" s="347"/>
      <c r="AY207" s="374"/>
      <c r="AZ207" s="328"/>
      <c r="BA207" s="221"/>
      <c r="BB207" s="221"/>
      <c r="BC207" s="221"/>
      <c r="BD207" s="221"/>
      <c r="BE207" s="221"/>
      <c r="BF207" s="221"/>
      <c r="BG207" s="221"/>
      <c r="BH207" s="221"/>
      <c r="BI207" s="221"/>
      <c r="BJ207" s="221"/>
      <c r="BK207" s="221"/>
      <c r="BL207" s="221"/>
      <c r="BM207" s="221"/>
      <c r="BN207" s="221"/>
      <c r="BO207" s="257"/>
      <c r="BP207" s="374"/>
      <c r="BQ207" s="851"/>
      <c r="BR207" s="852"/>
      <c r="BS207" s="852"/>
      <c r="BT207" s="853"/>
      <c r="BU207" s="851"/>
      <c r="BV207" s="852"/>
      <c r="BW207" s="852"/>
      <c r="BX207" s="853"/>
      <c r="BY207" s="854" t="e">
        <f t="shared" si="17"/>
        <v>#DIV/0!</v>
      </c>
      <c r="BZ207" s="852"/>
      <c r="CA207" s="852"/>
      <c r="CB207" s="852"/>
      <c r="CC207" s="368"/>
      <c r="CD207" s="316"/>
      <c r="CE207" s="316"/>
      <c r="CF207" s="369"/>
      <c r="CG207" s="374"/>
      <c r="CH207" s="851"/>
      <c r="CI207" s="852"/>
      <c r="CJ207" s="852"/>
      <c r="CK207" s="853"/>
      <c r="CL207" s="851"/>
      <c r="CM207" s="852"/>
      <c r="CN207" s="852"/>
      <c r="CO207" s="853"/>
      <c r="CP207" s="854" t="e">
        <f t="shared" si="18"/>
        <v>#DIV/0!</v>
      </c>
      <c r="CQ207" s="852"/>
      <c r="CR207" s="852"/>
      <c r="CS207" s="852"/>
      <c r="CT207" s="368"/>
      <c r="CU207" s="316"/>
      <c r="CV207" s="316"/>
      <c r="CW207" s="369"/>
      <c r="CX207" s="374"/>
      <c r="CY207" s="328"/>
      <c r="CZ207" s="221"/>
      <c r="DA207" s="221"/>
      <c r="DB207" s="221"/>
      <c r="DC207" s="221"/>
      <c r="DD207" s="221"/>
      <c r="DE207" s="221"/>
      <c r="DF207" s="221"/>
      <c r="DG207" s="221"/>
      <c r="DH207" s="221"/>
      <c r="DI207" s="221"/>
      <c r="DJ207" s="221"/>
      <c r="DK207" s="221"/>
      <c r="DL207" s="221"/>
      <c r="DM207" s="221"/>
      <c r="DN207" s="257"/>
      <c r="DO207" s="374"/>
      <c r="DP207" s="851"/>
      <c r="DQ207" s="852"/>
      <c r="DR207" s="852"/>
      <c r="DS207" s="853"/>
      <c r="DT207" s="851"/>
      <c r="DU207" s="852"/>
      <c r="DV207" s="852"/>
      <c r="DW207" s="853"/>
      <c r="DX207" s="854" t="e">
        <f t="shared" si="19"/>
        <v>#DIV/0!</v>
      </c>
      <c r="DY207" s="852"/>
      <c r="DZ207" s="852"/>
      <c r="EA207" s="852"/>
      <c r="EB207" s="368"/>
      <c r="EC207" s="316"/>
      <c r="ED207" s="316"/>
      <c r="EE207" s="369"/>
      <c r="EF207" s="374"/>
      <c r="EG207" s="851"/>
      <c r="EH207" s="852"/>
      <c r="EI207" s="852"/>
      <c r="EJ207" s="853"/>
      <c r="EK207" s="851"/>
      <c r="EL207" s="852"/>
      <c r="EM207" s="852"/>
      <c r="EN207" s="853"/>
      <c r="EO207" s="854" t="e">
        <f t="shared" si="20"/>
        <v>#DIV/0!</v>
      </c>
      <c r="EP207" s="852"/>
      <c r="EQ207" s="852"/>
      <c r="ER207" s="852"/>
      <c r="ES207" s="368"/>
      <c r="ET207" s="316"/>
      <c r="EU207" s="316"/>
      <c r="EV207" s="369"/>
      <c r="EW207" s="374"/>
    </row>
    <row r="208" spans="1:153" s="124" customFormat="1" ht="12.75" customHeight="1" thickBot="1" x14ac:dyDescent="0.25">
      <c r="A208" s="328"/>
      <c r="B208" s="221"/>
      <c r="C208" s="221"/>
      <c r="D208" s="221"/>
      <c r="E208" s="221"/>
      <c r="F208" s="221"/>
      <c r="G208" s="221"/>
      <c r="H208" s="221"/>
      <c r="I208" s="221"/>
      <c r="J208" s="221"/>
      <c r="K208" s="221"/>
      <c r="L208" s="221"/>
      <c r="M208" s="221"/>
      <c r="N208" s="221"/>
      <c r="O208" s="221"/>
      <c r="P208" s="257"/>
      <c r="Q208" s="374"/>
      <c r="R208" s="851"/>
      <c r="S208" s="852"/>
      <c r="T208" s="852"/>
      <c r="U208" s="853"/>
      <c r="V208" s="851"/>
      <c r="W208" s="852"/>
      <c r="X208" s="852"/>
      <c r="Y208" s="853"/>
      <c r="Z208" s="854">
        <f t="shared" si="0"/>
        <v>0</v>
      </c>
      <c r="AA208" s="852"/>
      <c r="AB208" s="852"/>
      <c r="AC208" s="853"/>
      <c r="AD208" s="365"/>
      <c r="AE208" s="317"/>
      <c r="AF208" s="317"/>
      <c r="AG208" s="347"/>
      <c r="AH208" s="374"/>
      <c r="AI208" s="851"/>
      <c r="AJ208" s="852"/>
      <c r="AK208" s="852"/>
      <c r="AL208" s="853"/>
      <c r="AM208" s="851"/>
      <c r="AN208" s="852"/>
      <c r="AO208" s="852"/>
      <c r="AP208" s="853"/>
      <c r="AQ208" s="854">
        <f t="shared" si="16"/>
        <v>0</v>
      </c>
      <c r="AR208" s="852"/>
      <c r="AS208" s="852"/>
      <c r="AT208" s="853"/>
      <c r="AU208" s="365"/>
      <c r="AV208" s="317"/>
      <c r="AW208" s="317"/>
      <c r="AX208" s="347"/>
      <c r="AY208" s="374"/>
      <c r="AZ208" s="328"/>
      <c r="BA208" s="221"/>
      <c r="BB208" s="221"/>
      <c r="BC208" s="221"/>
      <c r="BD208" s="221"/>
      <c r="BE208" s="221"/>
      <c r="BF208" s="221"/>
      <c r="BG208" s="221"/>
      <c r="BH208" s="221"/>
      <c r="BI208" s="221"/>
      <c r="BJ208" s="221"/>
      <c r="BK208" s="221"/>
      <c r="BL208" s="221"/>
      <c r="BM208" s="221"/>
      <c r="BN208" s="221"/>
      <c r="BO208" s="257"/>
      <c r="BP208" s="374"/>
      <c r="BQ208" s="851"/>
      <c r="BR208" s="852"/>
      <c r="BS208" s="852"/>
      <c r="BT208" s="853"/>
      <c r="BU208" s="851"/>
      <c r="BV208" s="852"/>
      <c r="BW208" s="852"/>
      <c r="BX208" s="853"/>
      <c r="BY208" s="854" t="e">
        <f t="shared" si="17"/>
        <v>#DIV/0!</v>
      </c>
      <c r="BZ208" s="852"/>
      <c r="CA208" s="852"/>
      <c r="CB208" s="852"/>
      <c r="CC208" s="368"/>
      <c r="CD208" s="316"/>
      <c r="CE208" s="316"/>
      <c r="CF208" s="369"/>
      <c r="CG208" s="374"/>
      <c r="CH208" s="851"/>
      <c r="CI208" s="852"/>
      <c r="CJ208" s="852"/>
      <c r="CK208" s="853"/>
      <c r="CL208" s="851"/>
      <c r="CM208" s="852"/>
      <c r="CN208" s="852"/>
      <c r="CO208" s="853"/>
      <c r="CP208" s="854" t="e">
        <f t="shared" si="18"/>
        <v>#DIV/0!</v>
      </c>
      <c r="CQ208" s="852"/>
      <c r="CR208" s="852"/>
      <c r="CS208" s="852"/>
      <c r="CT208" s="368"/>
      <c r="CU208" s="316"/>
      <c r="CV208" s="316"/>
      <c r="CW208" s="369"/>
      <c r="CX208" s="374"/>
      <c r="CY208" s="328"/>
      <c r="CZ208" s="221"/>
      <c r="DA208" s="221"/>
      <c r="DB208" s="221"/>
      <c r="DC208" s="221"/>
      <c r="DD208" s="221"/>
      <c r="DE208" s="221"/>
      <c r="DF208" s="221"/>
      <c r="DG208" s="221"/>
      <c r="DH208" s="221"/>
      <c r="DI208" s="221"/>
      <c r="DJ208" s="221"/>
      <c r="DK208" s="221"/>
      <c r="DL208" s="221"/>
      <c r="DM208" s="221"/>
      <c r="DN208" s="257"/>
      <c r="DO208" s="374"/>
      <c r="DP208" s="851"/>
      <c r="DQ208" s="852"/>
      <c r="DR208" s="852"/>
      <c r="DS208" s="853"/>
      <c r="DT208" s="851"/>
      <c r="DU208" s="852"/>
      <c r="DV208" s="852"/>
      <c r="DW208" s="853"/>
      <c r="DX208" s="854" t="e">
        <f t="shared" si="19"/>
        <v>#DIV/0!</v>
      </c>
      <c r="DY208" s="852"/>
      <c r="DZ208" s="852"/>
      <c r="EA208" s="852"/>
      <c r="EB208" s="368"/>
      <c r="EC208" s="316"/>
      <c r="ED208" s="316"/>
      <c r="EE208" s="369"/>
      <c r="EF208" s="374"/>
      <c r="EG208" s="851"/>
      <c r="EH208" s="852"/>
      <c r="EI208" s="852"/>
      <c r="EJ208" s="853"/>
      <c r="EK208" s="851"/>
      <c r="EL208" s="852"/>
      <c r="EM208" s="852"/>
      <c r="EN208" s="853"/>
      <c r="EO208" s="854" t="e">
        <f t="shared" si="20"/>
        <v>#DIV/0!</v>
      </c>
      <c r="EP208" s="852"/>
      <c r="EQ208" s="852"/>
      <c r="ER208" s="852"/>
      <c r="ES208" s="368"/>
      <c r="ET208" s="316"/>
      <c r="EU208" s="316"/>
      <c r="EV208" s="369"/>
      <c r="EW208" s="374"/>
    </row>
    <row r="209" spans="1:153" s="124" customFormat="1" ht="12.75" customHeight="1" thickBot="1" x14ac:dyDescent="0.25">
      <c r="A209" s="328"/>
      <c r="B209" s="221"/>
      <c r="C209" s="221"/>
      <c r="D209" s="221"/>
      <c r="E209" s="221"/>
      <c r="F209" s="221"/>
      <c r="G209" s="221"/>
      <c r="H209" s="221"/>
      <c r="I209" s="221"/>
      <c r="J209" s="221"/>
      <c r="K209" s="221"/>
      <c r="L209" s="221"/>
      <c r="M209" s="221"/>
      <c r="N209" s="221"/>
      <c r="O209" s="221"/>
      <c r="P209" s="257"/>
      <c r="Q209" s="374"/>
      <c r="R209" s="851"/>
      <c r="S209" s="852"/>
      <c r="T209" s="852"/>
      <c r="U209" s="853"/>
      <c r="V209" s="851"/>
      <c r="W209" s="852"/>
      <c r="X209" s="852"/>
      <c r="Y209" s="853"/>
      <c r="Z209" s="854">
        <f t="shared" si="0"/>
        <v>0</v>
      </c>
      <c r="AA209" s="852"/>
      <c r="AB209" s="852"/>
      <c r="AC209" s="853"/>
      <c r="AD209" s="365"/>
      <c r="AE209" s="317"/>
      <c r="AF209" s="317"/>
      <c r="AG209" s="347"/>
      <c r="AH209" s="374"/>
      <c r="AI209" s="851"/>
      <c r="AJ209" s="852"/>
      <c r="AK209" s="852"/>
      <c r="AL209" s="853"/>
      <c r="AM209" s="851"/>
      <c r="AN209" s="852"/>
      <c r="AO209" s="852"/>
      <c r="AP209" s="853"/>
      <c r="AQ209" s="854">
        <f t="shared" si="16"/>
        <v>0</v>
      </c>
      <c r="AR209" s="852"/>
      <c r="AS209" s="852"/>
      <c r="AT209" s="853"/>
      <c r="AU209" s="365"/>
      <c r="AV209" s="317"/>
      <c r="AW209" s="317"/>
      <c r="AX209" s="347"/>
      <c r="AY209" s="374"/>
      <c r="AZ209" s="328"/>
      <c r="BA209" s="221"/>
      <c r="BB209" s="221"/>
      <c r="BC209" s="221"/>
      <c r="BD209" s="221"/>
      <c r="BE209" s="221"/>
      <c r="BF209" s="221"/>
      <c r="BG209" s="221"/>
      <c r="BH209" s="221"/>
      <c r="BI209" s="221"/>
      <c r="BJ209" s="221"/>
      <c r="BK209" s="221"/>
      <c r="BL209" s="221"/>
      <c r="BM209" s="221"/>
      <c r="BN209" s="221"/>
      <c r="BO209" s="257"/>
      <c r="BP209" s="374"/>
      <c r="BQ209" s="851"/>
      <c r="BR209" s="852"/>
      <c r="BS209" s="852"/>
      <c r="BT209" s="853"/>
      <c r="BU209" s="851"/>
      <c r="BV209" s="852"/>
      <c r="BW209" s="852"/>
      <c r="BX209" s="853"/>
      <c r="BY209" s="854" t="e">
        <f t="shared" si="17"/>
        <v>#DIV/0!</v>
      </c>
      <c r="BZ209" s="852"/>
      <c r="CA209" s="852"/>
      <c r="CB209" s="852"/>
      <c r="CC209" s="368"/>
      <c r="CD209" s="316"/>
      <c r="CE209" s="316"/>
      <c r="CF209" s="369"/>
      <c r="CG209" s="374"/>
      <c r="CH209" s="851"/>
      <c r="CI209" s="852"/>
      <c r="CJ209" s="852"/>
      <c r="CK209" s="853"/>
      <c r="CL209" s="851"/>
      <c r="CM209" s="852"/>
      <c r="CN209" s="852"/>
      <c r="CO209" s="853"/>
      <c r="CP209" s="854" t="e">
        <f t="shared" si="18"/>
        <v>#DIV/0!</v>
      </c>
      <c r="CQ209" s="852"/>
      <c r="CR209" s="852"/>
      <c r="CS209" s="852"/>
      <c r="CT209" s="368"/>
      <c r="CU209" s="316"/>
      <c r="CV209" s="316"/>
      <c r="CW209" s="369"/>
      <c r="CX209" s="374"/>
      <c r="CY209" s="328"/>
      <c r="CZ209" s="221"/>
      <c r="DA209" s="221"/>
      <c r="DB209" s="221"/>
      <c r="DC209" s="221"/>
      <c r="DD209" s="221"/>
      <c r="DE209" s="221"/>
      <c r="DF209" s="221"/>
      <c r="DG209" s="221"/>
      <c r="DH209" s="221"/>
      <c r="DI209" s="221"/>
      <c r="DJ209" s="221"/>
      <c r="DK209" s="221"/>
      <c r="DL209" s="221"/>
      <c r="DM209" s="221"/>
      <c r="DN209" s="257"/>
      <c r="DO209" s="374"/>
      <c r="DP209" s="851"/>
      <c r="DQ209" s="852"/>
      <c r="DR209" s="852"/>
      <c r="DS209" s="853"/>
      <c r="DT209" s="851"/>
      <c r="DU209" s="852"/>
      <c r="DV209" s="852"/>
      <c r="DW209" s="853"/>
      <c r="DX209" s="854" t="e">
        <f t="shared" si="19"/>
        <v>#DIV/0!</v>
      </c>
      <c r="DY209" s="852"/>
      <c r="DZ209" s="852"/>
      <c r="EA209" s="852"/>
      <c r="EB209" s="368"/>
      <c r="EC209" s="316"/>
      <c r="ED209" s="316"/>
      <c r="EE209" s="369"/>
      <c r="EF209" s="374"/>
      <c r="EG209" s="851"/>
      <c r="EH209" s="852"/>
      <c r="EI209" s="852"/>
      <c r="EJ209" s="853"/>
      <c r="EK209" s="851"/>
      <c r="EL209" s="852"/>
      <c r="EM209" s="852"/>
      <c r="EN209" s="853"/>
      <c r="EO209" s="854" t="e">
        <f t="shared" si="20"/>
        <v>#DIV/0!</v>
      </c>
      <c r="EP209" s="852"/>
      <c r="EQ209" s="852"/>
      <c r="ER209" s="852"/>
      <c r="ES209" s="368"/>
      <c r="ET209" s="316"/>
      <c r="EU209" s="316"/>
      <c r="EV209" s="369"/>
      <c r="EW209" s="374"/>
    </row>
    <row r="210" spans="1:153" s="124" customFormat="1" ht="12.75" customHeight="1" thickBot="1" x14ac:dyDescent="0.25">
      <c r="A210" s="328"/>
      <c r="B210" s="221"/>
      <c r="C210" s="221"/>
      <c r="D210" s="221"/>
      <c r="E210" s="221"/>
      <c r="F210" s="221"/>
      <c r="G210" s="221"/>
      <c r="H210" s="221"/>
      <c r="I210" s="221"/>
      <c r="J210" s="221"/>
      <c r="K210" s="221"/>
      <c r="L210" s="221"/>
      <c r="M210" s="221"/>
      <c r="N210" s="221"/>
      <c r="O210" s="221"/>
      <c r="P210" s="257"/>
      <c r="Q210" s="374"/>
      <c r="R210" s="851"/>
      <c r="S210" s="852"/>
      <c r="T210" s="852"/>
      <c r="U210" s="853"/>
      <c r="V210" s="851"/>
      <c r="W210" s="852"/>
      <c r="X210" s="852"/>
      <c r="Y210" s="853"/>
      <c r="Z210" s="854">
        <f t="shared" si="0"/>
        <v>0</v>
      </c>
      <c r="AA210" s="852"/>
      <c r="AB210" s="852"/>
      <c r="AC210" s="853"/>
      <c r="AD210" s="365"/>
      <c r="AE210" s="317"/>
      <c r="AF210" s="317"/>
      <c r="AG210" s="347"/>
      <c r="AH210" s="374"/>
      <c r="AI210" s="851"/>
      <c r="AJ210" s="852"/>
      <c r="AK210" s="852"/>
      <c r="AL210" s="853"/>
      <c r="AM210" s="851"/>
      <c r="AN210" s="852"/>
      <c r="AO210" s="852"/>
      <c r="AP210" s="853"/>
      <c r="AQ210" s="854">
        <f t="shared" si="16"/>
        <v>0</v>
      </c>
      <c r="AR210" s="852"/>
      <c r="AS210" s="852"/>
      <c r="AT210" s="853"/>
      <c r="AU210" s="365"/>
      <c r="AV210" s="317"/>
      <c r="AW210" s="317"/>
      <c r="AX210" s="347"/>
      <c r="AY210" s="374"/>
      <c r="AZ210" s="328"/>
      <c r="BA210" s="221"/>
      <c r="BB210" s="221"/>
      <c r="BC210" s="221"/>
      <c r="BD210" s="221"/>
      <c r="BE210" s="221"/>
      <c r="BF210" s="221"/>
      <c r="BG210" s="221"/>
      <c r="BH210" s="221"/>
      <c r="BI210" s="221"/>
      <c r="BJ210" s="221"/>
      <c r="BK210" s="221"/>
      <c r="BL210" s="221"/>
      <c r="BM210" s="221"/>
      <c r="BN210" s="221"/>
      <c r="BO210" s="257"/>
      <c r="BP210" s="374"/>
      <c r="BQ210" s="851"/>
      <c r="BR210" s="852"/>
      <c r="BS210" s="852"/>
      <c r="BT210" s="853"/>
      <c r="BU210" s="851"/>
      <c r="BV210" s="852"/>
      <c r="BW210" s="852"/>
      <c r="BX210" s="853"/>
      <c r="BY210" s="854" t="e">
        <f t="shared" si="17"/>
        <v>#DIV/0!</v>
      </c>
      <c r="BZ210" s="852"/>
      <c r="CA210" s="852"/>
      <c r="CB210" s="852"/>
      <c r="CC210" s="368"/>
      <c r="CD210" s="316"/>
      <c r="CE210" s="316"/>
      <c r="CF210" s="369"/>
      <c r="CG210" s="374"/>
      <c r="CH210" s="851"/>
      <c r="CI210" s="852"/>
      <c r="CJ210" s="852"/>
      <c r="CK210" s="853"/>
      <c r="CL210" s="851"/>
      <c r="CM210" s="852"/>
      <c r="CN210" s="852"/>
      <c r="CO210" s="853"/>
      <c r="CP210" s="854" t="e">
        <f t="shared" si="18"/>
        <v>#DIV/0!</v>
      </c>
      <c r="CQ210" s="852"/>
      <c r="CR210" s="852"/>
      <c r="CS210" s="852"/>
      <c r="CT210" s="368"/>
      <c r="CU210" s="316"/>
      <c r="CV210" s="316"/>
      <c r="CW210" s="369"/>
      <c r="CX210" s="374"/>
      <c r="CY210" s="328"/>
      <c r="CZ210" s="221"/>
      <c r="DA210" s="221"/>
      <c r="DB210" s="221"/>
      <c r="DC210" s="221"/>
      <c r="DD210" s="221"/>
      <c r="DE210" s="221"/>
      <c r="DF210" s="221"/>
      <c r="DG210" s="221"/>
      <c r="DH210" s="221"/>
      <c r="DI210" s="221"/>
      <c r="DJ210" s="221"/>
      <c r="DK210" s="221"/>
      <c r="DL210" s="221"/>
      <c r="DM210" s="221"/>
      <c r="DN210" s="257"/>
      <c r="DO210" s="374"/>
      <c r="DP210" s="851"/>
      <c r="DQ210" s="852"/>
      <c r="DR210" s="852"/>
      <c r="DS210" s="853"/>
      <c r="DT210" s="851"/>
      <c r="DU210" s="852"/>
      <c r="DV210" s="852"/>
      <c r="DW210" s="853"/>
      <c r="DX210" s="854" t="e">
        <f t="shared" si="19"/>
        <v>#DIV/0!</v>
      </c>
      <c r="DY210" s="852"/>
      <c r="DZ210" s="852"/>
      <c r="EA210" s="852"/>
      <c r="EB210" s="368"/>
      <c r="EC210" s="316"/>
      <c r="ED210" s="316"/>
      <c r="EE210" s="369"/>
      <c r="EF210" s="374"/>
      <c r="EG210" s="851"/>
      <c r="EH210" s="852"/>
      <c r="EI210" s="852"/>
      <c r="EJ210" s="853"/>
      <c r="EK210" s="851"/>
      <c r="EL210" s="852"/>
      <c r="EM210" s="852"/>
      <c r="EN210" s="853"/>
      <c r="EO210" s="854" t="e">
        <f t="shared" si="20"/>
        <v>#DIV/0!</v>
      </c>
      <c r="EP210" s="852"/>
      <c r="EQ210" s="852"/>
      <c r="ER210" s="852"/>
      <c r="ES210" s="368"/>
      <c r="ET210" s="316"/>
      <c r="EU210" s="316"/>
      <c r="EV210" s="369"/>
      <c r="EW210" s="374"/>
    </row>
    <row r="211" spans="1:153" s="124" customFormat="1" ht="12.75" customHeight="1" thickBot="1" x14ac:dyDescent="0.25">
      <c r="A211" s="328"/>
      <c r="B211" s="221"/>
      <c r="C211" s="221"/>
      <c r="D211" s="221"/>
      <c r="E211" s="221"/>
      <c r="F211" s="221"/>
      <c r="G211" s="221"/>
      <c r="H211" s="221"/>
      <c r="I211" s="221"/>
      <c r="J211" s="221"/>
      <c r="K211" s="221"/>
      <c r="L211" s="221"/>
      <c r="M211" s="221"/>
      <c r="N211" s="221"/>
      <c r="O211" s="221"/>
      <c r="P211" s="257"/>
      <c r="Q211" s="374"/>
      <c r="R211" s="851"/>
      <c r="S211" s="852"/>
      <c r="T211" s="852"/>
      <c r="U211" s="853"/>
      <c r="V211" s="851"/>
      <c r="W211" s="852"/>
      <c r="X211" s="852"/>
      <c r="Y211" s="853"/>
      <c r="Z211" s="854">
        <f t="shared" si="0"/>
        <v>0</v>
      </c>
      <c r="AA211" s="852"/>
      <c r="AB211" s="852"/>
      <c r="AC211" s="853"/>
      <c r="AD211" s="365"/>
      <c r="AE211" s="317"/>
      <c r="AF211" s="317"/>
      <c r="AG211" s="347"/>
      <c r="AH211" s="374"/>
      <c r="AI211" s="851"/>
      <c r="AJ211" s="852"/>
      <c r="AK211" s="852"/>
      <c r="AL211" s="853"/>
      <c r="AM211" s="851"/>
      <c r="AN211" s="852"/>
      <c r="AO211" s="852"/>
      <c r="AP211" s="853"/>
      <c r="AQ211" s="854">
        <f t="shared" si="16"/>
        <v>0</v>
      </c>
      <c r="AR211" s="852"/>
      <c r="AS211" s="852"/>
      <c r="AT211" s="853"/>
      <c r="AU211" s="365"/>
      <c r="AV211" s="317"/>
      <c r="AW211" s="317"/>
      <c r="AX211" s="347"/>
      <c r="AY211" s="374"/>
      <c r="AZ211" s="328"/>
      <c r="BA211" s="221"/>
      <c r="BB211" s="221"/>
      <c r="BC211" s="221"/>
      <c r="BD211" s="221"/>
      <c r="BE211" s="221"/>
      <c r="BF211" s="221"/>
      <c r="BG211" s="221"/>
      <c r="BH211" s="221"/>
      <c r="BI211" s="221"/>
      <c r="BJ211" s="221"/>
      <c r="BK211" s="221"/>
      <c r="BL211" s="221"/>
      <c r="BM211" s="221"/>
      <c r="BN211" s="221"/>
      <c r="BO211" s="257"/>
      <c r="BP211" s="374"/>
      <c r="BQ211" s="851"/>
      <c r="BR211" s="852"/>
      <c r="BS211" s="852"/>
      <c r="BT211" s="853"/>
      <c r="BU211" s="851"/>
      <c r="BV211" s="852"/>
      <c r="BW211" s="852"/>
      <c r="BX211" s="853"/>
      <c r="BY211" s="854" t="e">
        <f t="shared" si="17"/>
        <v>#DIV/0!</v>
      </c>
      <c r="BZ211" s="852"/>
      <c r="CA211" s="852"/>
      <c r="CB211" s="852"/>
      <c r="CC211" s="368"/>
      <c r="CD211" s="316"/>
      <c r="CE211" s="316"/>
      <c r="CF211" s="369"/>
      <c r="CG211" s="374"/>
      <c r="CH211" s="851"/>
      <c r="CI211" s="852"/>
      <c r="CJ211" s="852"/>
      <c r="CK211" s="853"/>
      <c r="CL211" s="851"/>
      <c r="CM211" s="852"/>
      <c r="CN211" s="852"/>
      <c r="CO211" s="853"/>
      <c r="CP211" s="854" t="e">
        <f t="shared" si="18"/>
        <v>#DIV/0!</v>
      </c>
      <c r="CQ211" s="852"/>
      <c r="CR211" s="852"/>
      <c r="CS211" s="852"/>
      <c r="CT211" s="368"/>
      <c r="CU211" s="316"/>
      <c r="CV211" s="316"/>
      <c r="CW211" s="369"/>
      <c r="CX211" s="374"/>
      <c r="CY211" s="328"/>
      <c r="CZ211" s="221"/>
      <c r="DA211" s="221"/>
      <c r="DB211" s="221"/>
      <c r="DC211" s="221"/>
      <c r="DD211" s="221"/>
      <c r="DE211" s="221"/>
      <c r="DF211" s="221"/>
      <c r="DG211" s="221"/>
      <c r="DH211" s="221"/>
      <c r="DI211" s="221"/>
      <c r="DJ211" s="221"/>
      <c r="DK211" s="221"/>
      <c r="DL211" s="221"/>
      <c r="DM211" s="221"/>
      <c r="DN211" s="257"/>
      <c r="DO211" s="374"/>
      <c r="DP211" s="851"/>
      <c r="DQ211" s="852"/>
      <c r="DR211" s="852"/>
      <c r="DS211" s="853"/>
      <c r="DT211" s="851"/>
      <c r="DU211" s="852"/>
      <c r="DV211" s="852"/>
      <c r="DW211" s="853"/>
      <c r="DX211" s="854" t="e">
        <f t="shared" si="19"/>
        <v>#DIV/0!</v>
      </c>
      <c r="DY211" s="852"/>
      <c r="DZ211" s="852"/>
      <c r="EA211" s="852"/>
      <c r="EB211" s="368"/>
      <c r="EC211" s="316"/>
      <c r="ED211" s="316"/>
      <c r="EE211" s="369"/>
      <c r="EF211" s="374"/>
      <c r="EG211" s="851"/>
      <c r="EH211" s="852"/>
      <c r="EI211" s="852"/>
      <c r="EJ211" s="853"/>
      <c r="EK211" s="851"/>
      <c r="EL211" s="852"/>
      <c r="EM211" s="852"/>
      <c r="EN211" s="853"/>
      <c r="EO211" s="854" t="e">
        <f t="shared" si="20"/>
        <v>#DIV/0!</v>
      </c>
      <c r="EP211" s="852"/>
      <c r="EQ211" s="852"/>
      <c r="ER211" s="852"/>
      <c r="ES211" s="368"/>
      <c r="ET211" s="316"/>
      <c r="EU211" s="316"/>
      <c r="EV211" s="369"/>
      <c r="EW211" s="374"/>
    </row>
    <row r="212" spans="1:153" s="124" customFormat="1" ht="12.75" customHeight="1" thickBot="1" x14ac:dyDescent="0.25">
      <c r="A212" s="328"/>
      <c r="B212" s="221"/>
      <c r="C212" s="221"/>
      <c r="D212" s="221"/>
      <c r="E212" s="221"/>
      <c r="F212" s="221"/>
      <c r="G212" s="221"/>
      <c r="H212" s="221"/>
      <c r="I212" s="221"/>
      <c r="J212" s="221"/>
      <c r="K212" s="221"/>
      <c r="L212" s="221"/>
      <c r="M212" s="221"/>
      <c r="N212" s="221"/>
      <c r="O212" s="221"/>
      <c r="P212" s="257"/>
      <c r="Q212" s="374"/>
      <c r="R212" s="851"/>
      <c r="S212" s="852"/>
      <c r="T212" s="852"/>
      <c r="U212" s="853"/>
      <c r="V212" s="851"/>
      <c r="W212" s="852"/>
      <c r="X212" s="852"/>
      <c r="Y212" s="853"/>
      <c r="Z212" s="854">
        <f t="shared" si="0"/>
        <v>0</v>
      </c>
      <c r="AA212" s="852"/>
      <c r="AB212" s="852"/>
      <c r="AC212" s="853"/>
      <c r="AD212" s="365"/>
      <c r="AE212" s="317"/>
      <c r="AF212" s="317"/>
      <c r="AG212" s="347"/>
      <c r="AH212" s="374"/>
      <c r="AI212" s="851"/>
      <c r="AJ212" s="852"/>
      <c r="AK212" s="852"/>
      <c r="AL212" s="853"/>
      <c r="AM212" s="851"/>
      <c r="AN212" s="852"/>
      <c r="AO212" s="852"/>
      <c r="AP212" s="853"/>
      <c r="AQ212" s="854">
        <f t="shared" si="16"/>
        <v>0</v>
      </c>
      <c r="AR212" s="852"/>
      <c r="AS212" s="852"/>
      <c r="AT212" s="853"/>
      <c r="AU212" s="365"/>
      <c r="AV212" s="317"/>
      <c r="AW212" s="317"/>
      <c r="AX212" s="347"/>
      <c r="AY212" s="374"/>
      <c r="AZ212" s="328"/>
      <c r="BA212" s="221"/>
      <c r="BB212" s="221"/>
      <c r="BC212" s="221"/>
      <c r="BD212" s="221"/>
      <c r="BE212" s="221"/>
      <c r="BF212" s="221"/>
      <c r="BG212" s="221"/>
      <c r="BH212" s="221"/>
      <c r="BI212" s="221"/>
      <c r="BJ212" s="221"/>
      <c r="BK212" s="221"/>
      <c r="BL212" s="221"/>
      <c r="BM212" s="221"/>
      <c r="BN212" s="221"/>
      <c r="BO212" s="257"/>
      <c r="BP212" s="374"/>
      <c r="BQ212" s="851"/>
      <c r="BR212" s="852"/>
      <c r="BS212" s="852"/>
      <c r="BT212" s="853"/>
      <c r="BU212" s="851"/>
      <c r="BV212" s="852"/>
      <c r="BW212" s="852"/>
      <c r="BX212" s="853"/>
      <c r="BY212" s="854" t="e">
        <f t="shared" si="17"/>
        <v>#DIV/0!</v>
      </c>
      <c r="BZ212" s="852"/>
      <c r="CA212" s="852"/>
      <c r="CB212" s="852"/>
      <c r="CC212" s="368"/>
      <c r="CD212" s="316"/>
      <c r="CE212" s="316"/>
      <c r="CF212" s="369"/>
      <c r="CG212" s="374"/>
      <c r="CH212" s="851"/>
      <c r="CI212" s="852"/>
      <c r="CJ212" s="852"/>
      <c r="CK212" s="853"/>
      <c r="CL212" s="851"/>
      <c r="CM212" s="852"/>
      <c r="CN212" s="852"/>
      <c r="CO212" s="853"/>
      <c r="CP212" s="854" t="e">
        <f t="shared" si="18"/>
        <v>#DIV/0!</v>
      </c>
      <c r="CQ212" s="852"/>
      <c r="CR212" s="852"/>
      <c r="CS212" s="852"/>
      <c r="CT212" s="368"/>
      <c r="CU212" s="316"/>
      <c r="CV212" s="316"/>
      <c r="CW212" s="369"/>
      <c r="CX212" s="374"/>
      <c r="CY212" s="328"/>
      <c r="CZ212" s="221"/>
      <c r="DA212" s="221"/>
      <c r="DB212" s="221"/>
      <c r="DC212" s="221"/>
      <c r="DD212" s="221"/>
      <c r="DE212" s="221"/>
      <c r="DF212" s="221"/>
      <c r="DG212" s="221"/>
      <c r="DH212" s="221"/>
      <c r="DI212" s="221"/>
      <c r="DJ212" s="221"/>
      <c r="DK212" s="221"/>
      <c r="DL212" s="221"/>
      <c r="DM212" s="221"/>
      <c r="DN212" s="257"/>
      <c r="DO212" s="374"/>
      <c r="DP212" s="851"/>
      <c r="DQ212" s="852"/>
      <c r="DR212" s="852"/>
      <c r="DS212" s="853"/>
      <c r="DT212" s="851"/>
      <c r="DU212" s="852"/>
      <c r="DV212" s="852"/>
      <c r="DW212" s="853"/>
      <c r="DX212" s="854" t="e">
        <f t="shared" si="19"/>
        <v>#DIV/0!</v>
      </c>
      <c r="DY212" s="852"/>
      <c r="DZ212" s="852"/>
      <c r="EA212" s="852"/>
      <c r="EB212" s="368"/>
      <c r="EC212" s="316"/>
      <c r="ED212" s="316"/>
      <c r="EE212" s="369"/>
      <c r="EF212" s="374"/>
      <c r="EG212" s="851"/>
      <c r="EH212" s="852"/>
      <c r="EI212" s="852"/>
      <c r="EJ212" s="853"/>
      <c r="EK212" s="851"/>
      <c r="EL212" s="852"/>
      <c r="EM212" s="852"/>
      <c r="EN212" s="853"/>
      <c r="EO212" s="854" t="e">
        <f t="shared" si="20"/>
        <v>#DIV/0!</v>
      </c>
      <c r="EP212" s="852"/>
      <c r="EQ212" s="852"/>
      <c r="ER212" s="852"/>
      <c r="ES212" s="368"/>
      <c r="ET212" s="316"/>
      <c r="EU212" s="316"/>
      <c r="EV212" s="369"/>
      <c r="EW212" s="374"/>
    </row>
    <row r="213" spans="1:153" s="124" customFormat="1" ht="12.75" customHeight="1" thickBot="1" x14ac:dyDescent="0.25">
      <c r="A213" s="328"/>
      <c r="B213" s="221"/>
      <c r="C213" s="221"/>
      <c r="D213" s="221"/>
      <c r="E213" s="221"/>
      <c r="F213" s="221"/>
      <c r="G213" s="221"/>
      <c r="H213" s="221"/>
      <c r="I213" s="221"/>
      <c r="J213" s="221"/>
      <c r="K213" s="221"/>
      <c r="L213" s="221"/>
      <c r="M213" s="221"/>
      <c r="N213" s="221"/>
      <c r="O213" s="221"/>
      <c r="P213" s="257"/>
      <c r="Q213" s="374"/>
      <c r="R213" s="851"/>
      <c r="S213" s="852"/>
      <c r="T213" s="852"/>
      <c r="U213" s="853"/>
      <c r="V213" s="851"/>
      <c r="W213" s="852"/>
      <c r="X213" s="852"/>
      <c r="Y213" s="853"/>
      <c r="Z213" s="854">
        <f t="shared" si="0"/>
        <v>0</v>
      </c>
      <c r="AA213" s="852"/>
      <c r="AB213" s="852"/>
      <c r="AC213" s="853"/>
      <c r="AD213" s="365"/>
      <c r="AE213" s="317"/>
      <c r="AF213" s="317"/>
      <c r="AG213" s="347"/>
      <c r="AH213" s="374"/>
      <c r="AI213" s="851"/>
      <c r="AJ213" s="852"/>
      <c r="AK213" s="852"/>
      <c r="AL213" s="853"/>
      <c r="AM213" s="851"/>
      <c r="AN213" s="852"/>
      <c r="AO213" s="852"/>
      <c r="AP213" s="853"/>
      <c r="AQ213" s="854">
        <f t="shared" si="16"/>
        <v>0</v>
      </c>
      <c r="AR213" s="852"/>
      <c r="AS213" s="852"/>
      <c r="AT213" s="853"/>
      <c r="AU213" s="365"/>
      <c r="AV213" s="317"/>
      <c r="AW213" s="317"/>
      <c r="AX213" s="347"/>
      <c r="AY213" s="374"/>
      <c r="AZ213" s="328"/>
      <c r="BA213" s="221"/>
      <c r="BB213" s="221"/>
      <c r="BC213" s="221"/>
      <c r="BD213" s="221"/>
      <c r="BE213" s="221"/>
      <c r="BF213" s="221"/>
      <c r="BG213" s="221"/>
      <c r="BH213" s="221"/>
      <c r="BI213" s="221"/>
      <c r="BJ213" s="221"/>
      <c r="BK213" s="221"/>
      <c r="BL213" s="221"/>
      <c r="BM213" s="221"/>
      <c r="BN213" s="221"/>
      <c r="BO213" s="257"/>
      <c r="BP213" s="374"/>
      <c r="BQ213" s="851"/>
      <c r="BR213" s="852"/>
      <c r="BS213" s="852"/>
      <c r="BT213" s="853"/>
      <c r="BU213" s="851"/>
      <c r="BV213" s="852"/>
      <c r="BW213" s="852"/>
      <c r="BX213" s="853"/>
      <c r="BY213" s="854" t="e">
        <f t="shared" si="17"/>
        <v>#DIV/0!</v>
      </c>
      <c r="BZ213" s="852"/>
      <c r="CA213" s="852"/>
      <c r="CB213" s="852"/>
      <c r="CC213" s="368"/>
      <c r="CD213" s="316"/>
      <c r="CE213" s="316"/>
      <c r="CF213" s="369"/>
      <c r="CG213" s="374"/>
      <c r="CH213" s="851"/>
      <c r="CI213" s="852"/>
      <c r="CJ213" s="852"/>
      <c r="CK213" s="853"/>
      <c r="CL213" s="851"/>
      <c r="CM213" s="852"/>
      <c r="CN213" s="852"/>
      <c r="CO213" s="853"/>
      <c r="CP213" s="854" t="e">
        <f t="shared" si="18"/>
        <v>#DIV/0!</v>
      </c>
      <c r="CQ213" s="852"/>
      <c r="CR213" s="852"/>
      <c r="CS213" s="852"/>
      <c r="CT213" s="368"/>
      <c r="CU213" s="316"/>
      <c r="CV213" s="316"/>
      <c r="CW213" s="369"/>
      <c r="CX213" s="374"/>
      <c r="CY213" s="328"/>
      <c r="CZ213" s="221"/>
      <c r="DA213" s="221"/>
      <c r="DB213" s="221"/>
      <c r="DC213" s="221"/>
      <c r="DD213" s="221"/>
      <c r="DE213" s="221"/>
      <c r="DF213" s="221"/>
      <c r="DG213" s="221"/>
      <c r="DH213" s="221"/>
      <c r="DI213" s="221"/>
      <c r="DJ213" s="221"/>
      <c r="DK213" s="221"/>
      <c r="DL213" s="221"/>
      <c r="DM213" s="221"/>
      <c r="DN213" s="257"/>
      <c r="DO213" s="374"/>
      <c r="DP213" s="851"/>
      <c r="DQ213" s="852"/>
      <c r="DR213" s="852"/>
      <c r="DS213" s="853"/>
      <c r="DT213" s="851"/>
      <c r="DU213" s="852"/>
      <c r="DV213" s="852"/>
      <c r="DW213" s="853"/>
      <c r="DX213" s="854" t="e">
        <f t="shared" si="19"/>
        <v>#DIV/0!</v>
      </c>
      <c r="DY213" s="852"/>
      <c r="DZ213" s="852"/>
      <c r="EA213" s="852"/>
      <c r="EB213" s="368"/>
      <c r="EC213" s="316"/>
      <c r="ED213" s="316"/>
      <c r="EE213" s="369"/>
      <c r="EF213" s="374"/>
      <c r="EG213" s="851"/>
      <c r="EH213" s="852"/>
      <c r="EI213" s="852"/>
      <c r="EJ213" s="853"/>
      <c r="EK213" s="851"/>
      <c r="EL213" s="852"/>
      <c r="EM213" s="852"/>
      <c r="EN213" s="853"/>
      <c r="EO213" s="854" t="e">
        <f t="shared" si="20"/>
        <v>#DIV/0!</v>
      </c>
      <c r="EP213" s="852"/>
      <c r="EQ213" s="852"/>
      <c r="ER213" s="852"/>
      <c r="ES213" s="368"/>
      <c r="ET213" s="316"/>
      <c r="EU213" s="316"/>
      <c r="EV213" s="369"/>
      <c r="EW213" s="374"/>
    </row>
    <row r="214" spans="1:153" s="124" customFormat="1" ht="12.75" customHeight="1" thickBot="1" x14ac:dyDescent="0.25">
      <c r="A214" s="328"/>
      <c r="B214" s="221"/>
      <c r="C214" s="221"/>
      <c r="D214" s="221"/>
      <c r="E214" s="221"/>
      <c r="F214" s="221"/>
      <c r="G214" s="221"/>
      <c r="H214" s="221"/>
      <c r="I214" s="221"/>
      <c r="J214" s="221"/>
      <c r="K214" s="221"/>
      <c r="L214" s="221"/>
      <c r="M214" s="221"/>
      <c r="N214" s="221"/>
      <c r="O214" s="221"/>
      <c r="P214" s="257"/>
      <c r="Q214" s="374"/>
      <c r="R214" s="851"/>
      <c r="S214" s="852"/>
      <c r="T214" s="852"/>
      <c r="U214" s="853"/>
      <c r="V214" s="851"/>
      <c r="W214" s="852"/>
      <c r="X214" s="852"/>
      <c r="Y214" s="853"/>
      <c r="Z214" s="854">
        <f t="shared" si="0"/>
        <v>0</v>
      </c>
      <c r="AA214" s="852"/>
      <c r="AB214" s="852"/>
      <c r="AC214" s="853"/>
      <c r="AD214" s="365"/>
      <c r="AE214" s="317"/>
      <c r="AF214" s="317"/>
      <c r="AG214" s="347"/>
      <c r="AH214" s="374"/>
      <c r="AI214" s="851"/>
      <c r="AJ214" s="852"/>
      <c r="AK214" s="852"/>
      <c r="AL214" s="853"/>
      <c r="AM214" s="851"/>
      <c r="AN214" s="852"/>
      <c r="AO214" s="852"/>
      <c r="AP214" s="853"/>
      <c r="AQ214" s="854">
        <f t="shared" si="16"/>
        <v>0</v>
      </c>
      <c r="AR214" s="852"/>
      <c r="AS214" s="852"/>
      <c r="AT214" s="853"/>
      <c r="AU214" s="365"/>
      <c r="AV214" s="317"/>
      <c r="AW214" s="317"/>
      <c r="AX214" s="347"/>
      <c r="AY214" s="374"/>
      <c r="AZ214" s="328"/>
      <c r="BA214" s="221"/>
      <c r="BB214" s="221"/>
      <c r="BC214" s="221"/>
      <c r="BD214" s="221"/>
      <c r="BE214" s="221"/>
      <c r="BF214" s="221"/>
      <c r="BG214" s="221"/>
      <c r="BH214" s="221"/>
      <c r="BI214" s="221"/>
      <c r="BJ214" s="221"/>
      <c r="BK214" s="221"/>
      <c r="BL214" s="221"/>
      <c r="BM214" s="221"/>
      <c r="BN214" s="221"/>
      <c r="BO214" s="257"/>
      <c r="BP214" s="374"/>
      <c r="BQ214" s="851"/>
      <c r="BR214" s="852"/>
      <c r="BS214" s="852"/>
      <c r="BT214" s="853"/>
      <c r="BU214" s="851"/>
      <c r="BV214" s="852"/>
      <c r="BW214" s="852"/>
      <c r="BX214" s="853"/>
      <c r="BY214" s="854" t="e">
        <f t="shared" si="17"/>
        <v>#DIV/0!</v>
      </c>
      <c r="BZ214" s="852"/>
      <c r="CA214" s="852"/>
      <c r="CB214" s="852"/>
      <c r="CC214" s="368"/>
      <c r="CD214" s="316"/>
      <c r="CE214" s="316"/>
      <c r="CF214" s="369"/>
      <c r="CG214" s="374"/>
      <c r="CH214" s="851"/>
      <c r="CI214" s="852"/>
      <c r="CJ214" s="852"/>
      <c r="CK214" s="853"/>
      <c r="CL214" s="851"/>
      <c r="CM214" s="852"/>
      <c r="CN214" s="852"/>
      <c r="CO214" s="853"/>
      <c r="CP214" s="854" t="e">
        <f t="shared" si="18"/>
        <v>#DIV/0!</v>
      </c>
      <c r="CQ214" s="852"/>
      <c r="CR214" s="852"/>
      <c r="CS214" s="852"/>
      <c r="CT214" s="368"/>
      <c r="CU214" s="316"/>
      <c r="CV214" s="316"/>
      <c r="CW214" s="369"/>
      <c r="CX214" s="374"/>
      <c r="CY214" s="328"/>
      <c r="CZ214" s="221"/>
      <c r="DA214" s="221"/>
      <c r="DB214" s="221"/>
      <c r="DC214" s="221"/>
      <c r="DD214" s="221"/>
      <c r="DE214" s="221"/>
      <c r="DF214" s="221"/>
      <c r="DG214" s="221"/>
      <c r="DH214" s="221"/>
      <c r="DI214" s="221"/>
      <c r="DJ214" s="221"/>
      <c r="DK214" s="221"/>
      <c r="DL214" s="221"/>
      <c r="DM214" s="221"/>
      <c r="DN214" s="257"/>
      <c r="DO214" s="374"/>
      <c r="DP214" s="851"/>
      <c r="DQ214" s="852"/>
      <c r="DR214" s="852"/>
      <c r="DS214" s="853"/>
      <c r="DT214" s="851"/>
      <c r="DU214" s="852"/>
      <c r="DV214" s="852"/>
      <c r="DW214" s="853"/>
      <c r="DX214" s="854" t="e">
        <f t="shared" si="19"/>
        <v>#DIV/0!</v>
      </c>
      <c r="DY214" s="852"/>
      <c r="DZ214" s="852"/>
      <c r="EA214" s="852"/>
      <c r="EB214" s="368"/>
      <c r="EC214" s="316"/>
      <c r="ED214" s="316"/>
      <c r="EE214" s="369"/>
      <c r="EF214" s="374"/>
      <c r="EG214" s="851"/>
      <c r="EH214" s="852"/>
      <c r="EI214" s="852"/>
      <c r="EJ214" s="853"/>
      <c r="EK214" s="851"/>
      <c r="EL214" s="852"/>
      <c r="EM214" s="852"/>
      <c r="EN214" s="853"/>
      <c r="EO214" s="854" t="e">
        <f t="shared" si="20"/>
        <v>#DIV/0!</v>
      </c>
      <c r="EP214" s="852"/>
      <c r="EQ214" s="852"/>
      <c r="ER214" s="852"/>
      <c r="ES214" s="368"/>
      <c r="ET214" s="316"/>
      <c r="EU214" s="316"/>
      <c r="EV214" s="369"/>
      <c r="EW214" s="374"/>
    </row>
    <row r="215" spans="1:153" s="124" customFormat="1" ht="12.75" customHeight="1" thickBot="1" x14ac:dyDescent="0.25">
      <c r="A215" s="328"/>
      <c r="B215" s="221"/>
      <c r="C215" s="221"/>
      <c r="D215" s="221"/>
      <c r="E215" s="221"/>
      <c r="F215" s="221"/>
      <c r="G215" s="221"/>
      <c r="H215" s="221"/>
      <c r="I215" s="221"/>
      <c r="J215" s="221"/>
      <c r="K215" s="221"/>
      <c r="L215" s="221"/>
      <c r="M215" s="221"/>
      <c r="N215" s="221"/>
      <c r="O215" s="221"/>
      <c r="P215" s="257"/>
      <c r="Q215" s="374"/>
      <c r="R215" s="851"/>
      <c r="S215" s="852"/>
      <c r="T215" s="852"/>
      <c r="U215" s="853"/>
      <c r="V215" s="851"/>
      <c r="W215" s="852"/>
      <c r="X215" s="852"/>
      <c r="Y215" s="853"/>
      <c r="Z215" s="854">
        <f t="shared" si="0"/>
        <v>0</v>
      </c>
      <c r="AA215" s="852"/>
      <c r="AB215" s="852"/>
      <c r="AC215" s="853"/>
      <c r="AD215" s="365"/>
      <c r="AE215" s="317"/>
      <c r="AF215" s="317"/>
      <c r="AG215" s="347"/>
      <c r="AH215" s="374"/>
      <c r="AI215" s="851"/>
      <c r="AJ215" s="852"/>
      <c r="AK215" s="852"/>
      <c r="AL215" s="853"/>
      <c r="AM215" s="851"/>
      <c r="AN215" s="852"/>
      <c r="AO215" s="852"/>
      <c r="AP215" s="853"/>
      <c r="AQ215" s="854">
        <f t="shared" si="16"/>
        <v>0</v>
      </c>
      <c r="AR215" s="852"/>
      <c r="AS215" s="852"/>
      <c r="AT215" s="853"/>
      <c r="AU215" s="365"/>
      <c r="AV215" s="317"/>
      <c r="AW215" s="317"/>
      <c r="AX215" s="347"/>
      <c r="AY215" s="374"/>
      <c r="AZ215" s="328"/>
      <c r="BA215" s="221"/>
      <c r="BB215" s="221"/>
      <c r="BC215" s="221"/>
      <c r="BD215" s="221"/>
      <c r="BE215" s="221"/>
      <c r="BF215" s="221"/>
      <c r="BG215" s="221"/>
      <c r="BH215" s="221"/>
      <c r="BI215" s="221"/>
      <c r="BJ215" s="221"/>
      <c r="BK215" s="221"/>
      <c r="BL215" s="221"/>
      <c r="BM215" s="221"/>
      <c r="BN215" s="221"/>
      <c r="BO215" s="257"/>
      <c r="BP215" s="374"/>
      <c r="BQ215" s="851"/>
      <c r="BR215" s="852"/>
      <c r="BS215" s="852"/>
      <c r="BT215" s="853"/>
      <c r="BU215" s="851"/>
      <c r="BV215" s="852"/>
      <c r="BW215" s="852"/>
      <c r="BX215" s="853"/>
      <c r="BY215" s="854" t="e">
        <f t="shared" si="17"/>
        <v>#DIV/0!</v>
      </c>
      <c r="BZ215" s="852"/>
      <c r="CA215" s="852"/>
      <c r="CB215" s="852"/>
      <c r="CC215" s="368"/>
      <c r="CD215" s="316"/>
      <c r="CE215" s="316"/>
      <c r="CF215" s="369"/>
      <c r="CG215" s="374"/>
      <c r="CH215" s="851"/>
      <c r="CI215" s="852"/>
      <c r="CJ215" s="852"/>
      <c r="CK215" s="853"/>
      <c r="CL215" s="851"/>
      <c r="CM215" s="852"/>
      <c r="CN215" s="852"/>
      <c r="CO215" s="853"/>
      <c r="CP215" s="854" t="e">
        <f t="shared" si="18"/>
        <v>#DIV/0!</v>
      </c>
      <c r="CQ215" s="852"/>
      <c r="CR215" s="852"/>
      <c r="CS215" s="852"/>
      <c r="CT215" s="368"/>
      <c r="CU215" s="316"/>
      <c r="CV215" s="316"/>
      <c r="CW215" s="369"/>
      <c r="CX215" s="374"/>
      <c r="CY215" s="328"/>
      <c r="CZ215" s="221"/>
      <c r="DA215" s="221"/>
      <c r="DB215" s="221"/>
      <c r="DC215" s="221"/>
      <c r="DD215" s="221"/>
      <c r="DE215" s="221"/>
      <c r="DF215" s="221"/>
      <c r="DG215" s="221"/>
      <c r="DH215" s="221"/>
      <c r="DI215" s="221"/>
      <c r="DJ215" s="221"/>
      <c r="DK215" s="221"/>
      <c r="DL215" s="221"/>
      <c r="DM215" s="221"/>
      <c r="DN215" s="257"/>
      <c r="DO215" s="374"/>
      <c r="DP215" s="851"/>
      <c r="DQ215" s="852"/>
      <c r="DR215" s="852"/>
      <c r="DS215" s="853"/>
      <c r="DT215" s="851"/>
      <c r="DU215" s="852"/>
      <c r="DV215" s="852"/>
      <c r="DW215" s="853"/>
      <c r="DX215" s="854" t="e">
        <f t="shared" si="19"/>
        <v>#DIV/0!</v>
      </c>
      <c r="DY215" s="852"/>
      <c r="DZ215" s="852"/>
      <c r="EA215" s="852"/>
      <c r="EB215" s="368"/>
      <c r="EC215" s="316"/>
      <c r="ED215" s="316"/>
      <c r="EE215" s="369"/>
      <c r="EF215" s="374"/>
      <c r="EG215" s="851"/>
      <c r="EH215" s="852"/>
      <c r="EI215" s="852"/>
      <c r="EJ215" s="853"/>
      <c r="EK215" s="851"/>
      <c r="EL215" s="852"/>
      <c r="EM215" s="852"/>
      <c r="EN215" s="853"/>
      <c r="EO215" s="854" t="e">
        <f t="shared" si="20"/>
        <v>#DIV/0!</v>
      </c>
      <c r="EP215" s="852"/>
      <c r="EQ215" s="852"/>
      <c r="ER215" s="852"/>
      <c r="ES215" s="368"/>
      <c r="ET215" s="316"/>
      <c r="EU215" s="316"/>
      <c r="EV215" s="369"/>
      <c r="EW215" s="374"/>
    </row>
    <row r="216" spans="1:153" s="124" customFormat="1" ht="12.75" customHeight="1" thickBot="1" x14ac:dyDescent="0.25">
      <c r="A216" s="328"/>
      <c r="B216" s="221"/>
      <c r="C216" s="221"/>
      <c r="D216" s="221"/>
      <c r="E216" s="221"/>
      <c r="F216" s="221"/>
      <c r="G216" s="221"/>
      <c r="H216" s="221"/>
      <c r="I216" s="221"/>
      <c r="J216" s="221"/>
      <c r="K216" s="221"/>
      <c r="L216" s="221"/>
      <c r="M216" s="221"/>
      <c r="N216" s="221"/>
      <c r="O216" s="221"/>
      <c r="P216" s="257"/>
      <c r="Q216" s="374"/>
      <c r="R216" s="851"/>
      <c r="S216" s="852"/>
      <c r="T216" s="852"/>
      <c r="U216" s="853"/>
      <c r="V216" s="851"/>
      <c r="W216" s="852"/>
      <c r="X216" s="852"/>
      <c r="Y216" s="853"/>
      <c r="Z216" s="854">
        <f t="shared" si="0"/>
        <v>0</v>
      </c>
      <c r="AA216" s="852"/>
      <c r="AB216" s="852"/>
      <c r="AC216" s="853"/>
      <c r="AD216" s="365"/>
      <c r="AE216" s="317"/>
      <c r="AF216" s="317"/>
      <c r="AG216" s="347"/>
      <c r="AH216" s="374"/>
      <c r="AI216" s="851"/>
      <c r="AJ216" s="852"/>
      <c r="AK216" s="852"/>
      <c r="AL216" s="853"/>
      <c r="AM216" s="851"/>
      <c r="AN216" s="852"/>
      <c r="AO216" s="852"/>
      <c r="AP216" s="853"/>
      <c r="AQ216" s="854">
        <f t="shared" si="16"/>
        <v>0</v>
      </c>
      <c r="AR216" s="852"/>
      <c r="AS216" s="852"/>
      <c r="AT216" s="853"/>
      <c r="AU216" s="365"/>
      <c r="AV216" s="317"/>
      <c r="AW216" s="317"/>
      <c r="AX216" s="347"/>
      <c r="AY216" s="374"/>
      <c r="AZ216" s="328"/>
      <c r="BA216" s="221"/>
      <c r="BB216" s="221"/>
      <c r="BC216" s="221"/>
      <c r="BD216" s="221"/>
      <c r="BE216" s="221"/>
      <c r="BF216" s="221"/>
      <c r="BG216" s="221"/>
      <c r="BH216" s="221"/>
      <c r="BI216" s="221"/>
      <c r="BJ216" s="221"/>
      <c r="BK216" s="221"/>
      <c r="BL216" s="221"/>
      <c r="BM216" s="221"/>
      <c r="BN216" s="221"/>
      <c r="BO216" s="257"/>
      <c r="BP216" s="374"/>
      <c r="BQ216" s="851"/>
      <c r="BR216" s="852"/>
      <c r="BS216" s="852"/>
      <c r="BT216" s="853"/>
      <c r="BU216" s="851"/>
      <c r="BV216" s="852"/>
      <c r="BW216" s="852"/>
      <c r="BX216" s="853"/>
      <c r="BY216" s="854" t="e">
        <f t="shared" si="17"/>
        <v>#DIV/0!</v>
      </c>
      <c r="BZ216" s="852"/>
      <c r="CA216" s="852"/>
      <c r="CB216" s="852"/>
      <c r="CC216" s="368"/>
      <c r="CD216" s="316"/>
      <c r="CE216" s="316"/>
      <c r="CF216" s="369"/>
      <c r="CG216" s="374"/>
      <c r="CH216" s="851"/>
      <c r="CI216" s="852"/>
      <c r="CJ216" s="852"/>
      <c r="CK216" s="853"/>
      <c r="CL216" s="851"/>
      <c r="CM216" s="852"/>
      <c r="CN216" s="852"/>
      <c r="CO216" s="853"/>
      <c r="CP216" s="854" t="e">
        <f t="shared" si="18"/>
        <v>#DIV/0!</v>
      </c>
      <c r="CQ216" s="852"/>
      <c r="CR216" s="852"/>
      <c r="CS216" s="852"/>
      <c r="CT216" s="368"/>
      <c r="CU216" s="316"/>
      <c r="CV216" s="316"/>
      <c r="CW216" s="369"/>
      <c r="CX216" s="374"/>
      <c r="CY216" s="328"/>
      <c r="CZ216" s="221"/>
      <c r="DA216" s="221"/>
      <c r="DB216" s="221"/>
      <c r="DC216" s="221"/>
      <c r="DD216" s="221"/>
      <c r="DE216" s="221"/>
      <c r="DF216" s="221"/>
      <c r="DG216" s="221"/>
      <c r="DH216" s="221"/>
      <c r="DI216" s="221"/>
      <c r="DJ216" s="221"/>
      <c r="DK216" s="221"/>
      <c r="DL216" s="221"/>
      <c r="DM216" s="221"/>
      <c r="DN216" s="257"/>
      <c r="DO216" s="374"/>
      <c r="DP216" s="851"/>
      <c r="DQ216" s="852"/>
      <c r="DR216" s="852"/>
      <c r="DS216" s="853"/>
      <c r="DT216" s="851"/>
      <c r="DU216" s="852"/>
      <c r="DV216" s="852"/>
      <c r="DW216" s="853"/>
      <c r="DX216" s="854" t="e">
        <f t="shared" si="19"/>
        <v>#DIV/0!</v>
      </c>
      <c r="DY216" s="852"/>
      <c r="DZ216" s="852"/>
      <c r="EA216" s="852"/>
      <c r="EB216" s="368"/>
      <c r="EC216" s="316"/>
      <c r="ED216" s="316"/>
      <c r="EE216" s="369"/>
      <c r="EF216" s="374"/>
      <c r="EG216" s="851"/>
      <c r="EH216" s="852"/>
      <c r="EI216" s="852"/>
      <c r="EJ216" s="853"/>
      <c r="EK216" s="851"/>
      <c r="EL216" s="852"/>
      <c r="EM216" s="852"/>
      <c r="EN216" s="853"/>
      <c r="EO216" s="854" t="e">
        <f t="shared" si="20"/>
        <v>#DIV/0!</v>
      </c>
      <c r="EP216" s="852"/>
      <c r="EQ216" s="852"/>
      <c r="ER216" s="852"/>
      <c r="ES216" s="368"/>
      <c r="ET216" s="316"/>
      <c r="EU216" s="316"/>
      <c r="EV216" s="369"/>
      <c r="EW216" s="374"/>
    </row>
    <row r="217" spans="1:153" s="124" customFormat="1" ht="12.75" customHeight="1" thickBot="1" x14ac:dyDescent="0.25">
      <c r="A217" s="328"/>
      <c r="B217" s="221"/>
      <c r="C217" s="221"/>
      <c r="D217" s="221"/>
      <c r="E217" s="221"/>
      <c r="F217" s="221"/>
      <c r="G217" s="221"/>
      <c r="H217" s="221"/>
      <c r="I217" s="221"/>
      <c r="J217" s="221"/>
      <c r="K217" s="221"/>
      <c r="L217" s="221"/>
      <c r="M217" s="221"/>
      <c r="N217" s="221"/>
      <c r="O217" s="221"/>
      <c r="P217" s="257"/>
      <c r="Q217" s="374"/>
      <c r="R217" s="851"/>
      <c r="S217" s="852"/>
      <c r="T217" s="852"/>
      <c r="U217" s="853"/>
      <c r="V217" s="851"/>
      <c r="W217" s="852"/>
      <c r="X217" s="852"/>
      <c r="Y217" s="853"/>
      <c r="Z217" s="854">
        <f t="shared" si="0"/>
        <v>0</v>
      </c>
      <c r="AA217" s="852"/>
      <c r="AB217" s="852"/>
      <c r="AC217" s="853"/>
      <c r="AD217" s="365"/>
      <c r="AE217" s="317"/>
      <c r="AF217" s="317"/>
      <c r="AG217" s="347"/>
      <c r="AH217" s="374"/>
      <c r="AI217" s="851"/>
      <c r="AJ217" s="852"/>
      <c r="AK217" s="852"/>
      <c r="AL217" s="853"/>
      <c r="AM217" s="851"/>
      <c r="AN217" s="852"/>
      <c r="AO217" s="852"/>
      <c r="AP217" s="853"/>
      <c r="AQ217" s="854">
        <f t="shared" si="16"/>
        <v>0</v>
      </c>
      <c r="AR217" s="852"/>
      <c r="AS217" s="852"/>
      <c r="AT217" s="853"/>
      <c r="AU217" s="365"/>
      <c r="AV217" s="317"/>
      <c r="AW217" s="317"/>
      <c r="AX217" s="347"/>
      <c r="AY217" s="374"/>
      <c r="AZ217" s="328"/>
      <c r="BA217" s="221"/>
      <c r="BB217" s="221"/>
      <c r="BC217" s="221"/>
      <c r="BD217" s="221"/>
      <c r="BE217" s="221"/>
      <c r="BF217" s="221"/>
      <c r="BG217" s="221"/>
      <c r="BH217" s="221"/>
      <c r="BI217" s="221"/>
      <c r="BJ217" s="221"/>
      <c r="BK217" s="221"/>
      <c r="BL217" s="221"/>
      <c r="BM217" s="221"/>
      <c r="BN217" s="221"/>
      <c r="BO217" s="257"/>
      <c r="BP217" s="374"/>
      <c r="BQ217" s="851"/>
      <c r="BR217" s="852"/>
      <c r="BS217" s="852"/>
      <c r="BT217" s="853"/>
      <c r="BU217" s="851"/>
      <c r="BV217" s="852"/>
      <c r="BW217" s="852"/>
      <c r="BX217" s="853"/>
      <c r="BY217" s="854" t="e">
        <f t="shared" si="17"/>
        <v>#DIV/0!</v>
      </c>
      <c r="BZ217" s="852"/>
      <c r="CA217" s="852"/>
      <c r="CB217" s="852"/>
      <c r="CC217" s="368"/>
      <c r="CD217" s="316"/>
      <c r="CE217" s="316"/>
      <c r="CF217" s="369"/>
      <c r="CG217" s="374"/>
      <c r="CH217" s="851"/>
      <c r="CI217" s="852"/>
      <c r="CJ217" s="852"/>
      <c r="CK217" s="853"/>
      <c r="CL217" s="851"/>
      <c r="CM217" s="852"/>
      <c r="CN217" s="852"/>
      <c r="CO217" s="853"/>
      <c r="CP217" s="854" t="e">
        <f t="shared" si="18"/>
        <v>#DIV/0!</v>
      </c>
      <c r="CQ217" s="852"/>
      <c r="CR217" s="852"/>
      <c r="CS217" s="852"/>
      <c r="CT217" s="368"/>
      <c r="CU217" s="316"/>
      <c r="CV217" s="316"/>
      <c r="CW217" s="369"/>
      <c r="CX217" s="374"/>
      <c r="CY217" s="328"/>
      <c r="CZ217" s="221"/>
      <c r="DA217" s="221"/>
      <c r="DB217" s="221"/>
      <c r="DC217" s="221"/>
      <c r="DD217" s="221"/>
      <c r="DE217" s="221"/>
      <c r="DF217" s="221"/>
      <c r="DG217" s="221"/>
      <c r="DH217" s="221"/>
      <c r="DI217" s="221"/>
      <c r="DJ217" s="221"/>
      <c r="DK217" s="221"/>
      <c r="DL217" s="221"/>
      <c r="DM217" s="221"/>
      <c r="DN217" s="257"/>
      <c r="DO217" s="374"/>
      <c r="DP217" s="851"/>
      <c r="DQ217" s="852"/>
      <c r="DR217" s="852"/>
      <c r="DS217" s="853"/>
      <c r="DT217" s="851"/>
      <c r="DU217" s="852"/>
      <c r="DV217" s="852"/>
      <c r="DW217" s="853"/>
      <c r="DX217" s="854" t="e">
        <f t="shared" si="19"/>
        <v>#DIV/0!</v>
      </c>
      <c r="DY217" s="852"/>
      <c r="DZ217" s="852"/>
      <c r="EA217" s="852"/>
      <c r="EB217" s="368"/>
      <c r="EC217" s="316"/>
      <c r="ED217" s="316"/>
      <c r="EE217" s="369"/>
      <c r="EF217" s="374"/>
      <c r="EG217" s="851"/>
      <c r="EH217" s="852"/>
      <c r="EI217" s="852"/>
      <c r="EJ217" s="853"/>
      <c r="EK217" s="851"/>
      <c r="EL217" s="852"/>
      <c r="EM217" s="852"/>
      <c r="EN217" s="853"/>
      <c r="EO217" s="854" t="e">
        <f t="shared" si="20"/>
        <v>#DIV/0!</v>
      </c>
      <c r="EP217" s="852"/>
      <c r="EQ217" s="852"/>
      <c r="ER217" s="852"/>
      <c r="ES217" s="368"/>
      <c r="ET217" s="316"/>
      <c r="EU217" s="316"/>
      <c r="EV217" s="369"/>
      <c r="EW217" s="374"/>
    </row>
    <row r="218" spans="1:153" s="124" customFormat="1" ht="12.75" customHeight="1" thickBot="1" x14ac:dyDescent="0.25">
      <c r="A218" s="328"/>
      <c r="B218" s="221"/>
      <c r="C218" s="221"/>
      <c r="D218" s="221"/>
      <c r="E218" s="221"/>
      <c r="F218" s="221"/>
      <c r="G218" s="221"/>
      <c r="H218" s="221"/>
      <c r="I218" s="221"/>
      <c r="J218" s="221"/>
      <c r="K218" s="221"/>
      <c r="L218" s="221"/>
      <c r="M218" s="221"/>
      <c r="N218" s="221"/>
      <c r="O218" s="221"/>
      <c r="P218" s="257"/>
      <c r="Q218" s="374"/>
      <c r="R218" s="851"/>
      <c r="S218" s="852"/>
      <c r="T218" s="852"/>
      <c r="U218" s="853"/>
      <c r="V218" s="851"/>
      <c r="W218" s="852"/>
      <c r="X218" s="852"/>
      <c r="Y218" s="853"/>
      <c r="Z218" s="854">
        <f t="shared" si="0"/>
        <v>0</v>
      </c>
      <c r="AA218" s="852"/>
      <c r="AB218" s="852"/>
      <c r="AC218" s="853"/>
      <c r="AD218" s="365"/>
      <c r="AE218" s="317"/>
      <c r="AF218" s="317"/>
      <c r="AG218" s="347"/>
      <c r="AH218" s="374"/>
      <c r="AI218" s="851"/>
      <c r="AJ218" s="852"/>
      <c r="AK218" s="852"/>
      <c r="AL218" s="853"/>
      <c r="AM218" s="851"/>
      <c r="AN218" s="852"/>
      <c r="AO218" s="852"/>
      <c r="AP218" s="853"/>
      <c r="AQ218" s="854">
        <f t="shared" si="16"/>
        <v>0</v>
      </c>
      <c r="AR218" s="852"/>
      <c r="AS218" s="852"/>
      <c r="AT218" s="853"/>
      <c r="AU218" s="365"/>
      <c r="AV218" s="317"/>
      <c r="AW218" s="317"/>
      <c r="AX218" s="347"/>
      <c r="AY218" s="374"/>
      <c r="AZ218" s="328"/>
      <c r="BA218" s="221"/>
      <c r="BB218" s="221"/>
      <c r="BC218" s="221"/>
      <c r="BD218" s="221"/>
      <c r="BE218" s="221"/>
      <c r="BF218" s="221"/>
      <c r="BG218" s="221"/>
      <c r="BH218" s="221"/>
      <c r="BI218" s="221"/>
      <c r="BJ218" s="221"/>
      <c r="BK218" s="221"/>
      <c r="BL218" s="221"/>
      <c r="BM218" s="221"/>
      <c r="BN218" s="221"/>
      <c r="BO218" s="257"/>
      <c r="BP218" s="374"/>
      <c r="BQ218" s="851"/>
      <c r="BR218" s="852"/>
      <c r="BS218" s="852"/>
      <c r="BT218" s="853"/>
      <c r="BU218" s="851"/>
      <c r="BV218" s="852"/>
      <c r="BW218" s="852"/>
      <c r="BX218" s="853"/>
      <c r="BY218" s="854" t="e">
        <f t="shared" si="17"/>
        <v>#DIV/0!</v>
      </c>
      <c r="BZ218" s="852"/>
      <c r="CA218" s="852"/>
      <c r="CB218" s="852"/>
      <c r="CC218" s="368"/>
      <c r="CD218" s="316"/>
      <c r="CE218" s="316"/>
      <c r="CF218" s="369"/>
      <c r="CG218" s="374"/>
      <c r="CH218" s="851"/>
      <c r="CI218" s="852"/>
      <c r="CJ218" s="852"/>
      <c r="CK218" s="853"/>
      <c r="CL218" s="851"/>
      <c r="CM218" s="852"/>
      <c r="CN218" s="852"/>
      <c r="CO218" s="853"/>
      <c r="CP218" s="854" t="e">
        <f t="shared" si="18"/>
        <v>#DIV/0!</v>
      </c>
      <c r="CQ218" s="852"/>
      <c r="CR218" s="852"/>
      <c r="CS218" s="852"/>
      <c r="CT218" s="368"/>
      <c r="CU218" s="316"/>
      <c r="CV218" s="316"/>
      <c r="CW218" s="369"/>
      <c r="CX218" s="374"/>
      <c r="CY218" s="328"/>
      <c r="CZ218" s="221"/>
      <c r="DA218" s="221"/>
      <c r="DB218" s="221"/>
      <c r="DC218" s="221"/>
      <c r="DD218" s="221"/>
      <c r="DE218" s="221"/>
      <c r="DF218" s="221"/>
      <c r="DG218" s="221"/>
      <c r="DH218" s="221"/>
      <c r="DI218" s="221"/>
      <c r="DJ218" s="221"/>
      <c r="DK218" s="221"/>
      <c r="DL218" s="221"/>
      <c r="DM218" s="221"/>
      <c r="DN218" s="257"/>
      <c r="DO218" s="374"/>
      <c r="DP218" s="851"/>
      <c r="DQ218" s="852"/>
      <c r="DR218" s="852"/>
      <c r="DS218" s="853"/>
      <c r="DT218" s="851"/>
      <c r="DU218" s="852"/>
      <c r="DV218" s="852"/>
      <c r="DW218" s="853"/>
      <c r="DX218" s="854" t="e">
        <f t="shared" si="19"/>
        <v>#DIV/0!</v>
      </c>
      <c r="DY218" s="852"/>
      <c r="DZ218" s="852"/>
      <c r="EA218" s="852"/>
      <c r="EB218" s="368"/>
      <c r="EC218" s="316"/>
      <c r="ED218" s="316"/>
      <c r="EE218" s="369"/>
      <c r="EF218" s="374"/>
      <c r="EG218" s="851"/>
      <c r="EH218" s="852"/>
      <c r="EI218" s="852"/>
      <c r="EJ218" s="853"/>
      <c r="EK218" s="851"/>
      <c r="EL218" s="852"/>
      <c r="EM218" s="852"/>
      <c r="EN218" s="853"/>
      <c r="EO218" s="854" t="e">
        <f t="shared" si="20"/>
        <v>#DIV/0!</v>
      </c>
      <c r="EP218" s="852"/>
      <c r="EQ218" s="852"/>
      <c r="ER218" s="852"/>
      <c r="ES218" s="368"/>
      <c r="ET218" s="316"/>
      <c r="EU218" s="316"/>
      <c r="EV218" s="369"/>
      <c r="EW218" s="374"/>
    </row>
    <row r="219" spans="1:153" s="124" customFormat="1" ht="12.75" customHeight="1" thickBot="1" x14ac:dyDescent="0.25">
      <c r="A219" s="328"/>
      <c r="B219" s="221"/>
      <c r="C219" s="221"/>
      <c r="D219" s="221"/>
      <c r="E219" s="221"/>
      <c r="F219" s="221"/>
      <c r="G219" s="221"/>
      <c r="H219" s="221"/>
      <c r="I219" s="221"/>
      <c r="J219" s="221"/>
      <c r="K219" s="221"/>
      <c r="L219" s="221"/>
      <c r="M219" s="221"/>
      <c r="N219" s="221"/>
      <c r="O219" s="221"/>
      <c r="P219" s="257"/>
      <c r="Q219" s="374"/>
      <c r="R219" s="851"/>
      <c r="S219" s="852"/>
      <c r="T219" s="852"/>
      <c r="U219" s="853"/>
      <c r="V219" s="851"/>
      <c r="W219" s="852"/>
      <c r="X219" s="852"/>
      <c r="Y219" s="853"/>
      <c r="Z219" s="854">
        <f t="shared" si="0"/>
        <v>0</v>
      </c>
      <c r="AA219" s="852"/>
      <c r="AB219" s="852"/>
      <c r="AC219" s="853"/>
      <c r="AD219" s="365"/>
      <c r="AE219" s="317"/>
      <c r="AF219" s="317"/>
      <c r="AG219" s="347"/>
      <c r="AH219" s="374"/>
      <c r="AI219" s="851"/>
      <c r="AJ219" s="852"/>
      <c r="AK219" s="852"/>
      <c r="AL219" s="853"/>
      <c r="AM219" s="851"/>
      <c r="AN219" s="852"/>
      <c r="AO219" s="852"/>
      <c r="AP219" s="853"/>
      <c r="AQ219" s="854">
        <f t="shared" si="16"/>
        <v>0</v>
      </c>
      <c r="AR219" s="852"/>
      <c r="AS219" s="852"/>
      <c r="AT219" s="853"/>
      <c r="AU219" s="365"/>
      <c r="AV219" s="317"/>
      <c r="AW219" s="317"/>
      <c r="AX219" s="347"/>
      <c r="AY219" s="374"/>
      <c r="AZ219" s="328"/>
      <c r="BA219" s="221"/>
      <c r="BB219" s="221"/>
      <c r="BC219" s="221"/>
      <c r="BD219" s="221"/>
      <c r="BE219" s="221"/>
      <c r="BF219" s="221"/>
      <c r="BG219" s="221"/>
      <c r="BH219" s="221"/>
      <c r="BI219" s="221"/>
      <c r="BJ219" s="221"/>
      <c r="BK219" s="221"/>
      <c r="BL219" s="221"/>
      <c r="BM219" s="221"/>
      <c r="BN219" s="221"/>
      <c r="BO219" s="257"/>
      <c r="BP219" s="374"/>
      <c r="BQ219" s="851"/>
      <c r="BR219" s="852"/>
      <c r="BS219" s="852"/>
      <c r="BT219" s="853"/>
      <c r="BU219" s="851"/>
      <c r="BV219" s="852"/>
      <c r="BW219" s="852"/>
      <c r="BX219" s="853"/>
      <c r="BY219" s="854" t="e">
        <f t="shared" si="17"/>
        <v>#DIV/0!</v>
      </c>
      <c r="BZ219" s="852"/>
      <c r="CA219" s="852"/>
      <c r="CB219" s="852"/>
      <c r="CC219" s="368"/>
      <c r="CD219" s="316"/>
      <c r="CE219" s="316"/>
      <c r="CF219" s="369"/>
      <c r="CG219" s="374"/>
      <c r="CH219" s="851"/>
      <c r="CI219" s="852"/>
      <c r="CJ219" s="852"/>
      <c r="CK219" s="853"/>
      <c r="CL219" s="851"/>
      <c r="CM219" s="852"/>
      <c r="CN219" s="852"/>
      <c r="CO219" s="853"/>
      <c r="CP219" s="854" t="e">
        <f t="shared" si="18"/>
        <v>#DIV/0!</v>
      </c>
      <c r="CQ219" s="852"/>
      <c r="CR219" s="852"/>
      <c r="CS219" s="852"/>
      <c r="CT219" s="368"/>
      <c r="CU219" s="316"/>
      <c r="CV219" s="316"/>
      <c r="CW219" s="369"/>
      <c r="CX219" s="374"/>
      <c r="CY219" s="328"/>
      <c r="CZ219" s="221"/>
      <c r="DA219" s="221"/>
      <c r="DB219" s="221"/>
      <c r="DC219" s="221"/>
      <c r="DD219" s="221"/>
      <c r="DE219" s="221"/>
      <c r="DF219" s="221"/>
      <c r="DG219" s="221"/>
      <c r="DH219" s="221"/>
      <c r="DI219" s="221"/>
      <c r="DJ219" s="221"/>
      <c r="DK219" s="221"/>
      <c r="DL219" s="221"/>
      <c r="DM219" s="221"/>
      <c r="DN219" s="257"/>
      <c r="DO219" s="374"/>
      <c r="DP219" s="851"/>
      <c r="DQ219" s="852"/>
      <c r="DR219" s="852"/>
      <c r="DS219" s="853"/>
      <c r="DT219" s="851"/>
      <c r="DU219" s="852"/>
      <c r="DV219" s="852"/>
      <c r="DW219" s="853"/>
      <c r="DX219" s="854" t="e">
        <f t="shared" si="19"/>
        <v>#DIV/0!</v>
      </c>
      <c r="DY219" s="852"/>
      <c r="DZ219" s="852"/>
      <c r="EA219" s="852"/>
      <c r="EB219" s="368"/>
      <c r="EC219" s="316"/>
      <c r="ED219" s="316"/>
      <c r="EE219" s="369"/>
      <c r="EF219" s="374"/>
      <c r="EG219" s="851"/>
      <c r="EH219" s="852"/>
      <c r="EI219" s="852"/>
      <c r="EJ219" s="853"/>
      <c r="EK219" s="851"/>
      <c r="EL219" s="852"/>
      <c r="EM219" s="852"/>
      <c r="EN219" s="853"/>
      <c r="EO219" s="854" t="e">
        <f t="shared" si="20"/>
        <v>#DIV/0!</v>
      </c>
      <c r="EP219" s="852"/>
      <c r="EQ219" s="852"/>
      <c r="ER219" s="852"/>
      <c r="ES219" s="368"/>
      <c r="ET219" s="316"/>
      <c r="EU219" s="316"/>
      <c r="EV219" s="369"/>
      <c r="EW219" s="374"/>
    </row>
    <row r="220" spans="1:153" s="124" customFormat="1" ht="12.75" customHeight="1" thickBot="1" x14ac:dyDescent="0.25">
      <c r="A220" s="328"/>
      <c r="B220" s="221"/>
      <c r="C220" s="221"/>
      <c r="D220" s="221"/>
      <c r="E220" s="221"/>
      <c r="F220" s="221"/>
      <c r="G220" s="221"/>
      <c r="H220" s="221"/>
      <c r="I220" s="221"/>
      <c r="J220" s="221"/>
      <c r="K220" s="221"/>
      <c r="L220" s="221"/>
      <c r="M220" s="221"/>
      <c r="N220" s="221"/>
      <c r="O220" s="221"/>
      <c r="P220" s="257"/>
      <c r="Q220" s="374"/>
      <c r="R220" s="851"/>
      <c r="S220" s="852"/>
      <c r="T220" s="852"/>
      <c r="U220" s="853"/>
      <c r="V220" s="851"/>
      <c r="W220" s="852"/>
      <c r="X220" s="852"/>
      <c r="Y220" s="853"/>
      <c r="Z220" s="854">
        <f t="shared" si="0"/>
        <v>0</v>
      </c>
      <c r="AA220" s="852"/>
      <c r="AB220" s="852"/>
      <c r="AC220" s="853"/>
      <c r="AD220" s="365"/>
      <c r="AE220" s="317"/>
      <c r="AF220" s="317"/>
      <c r="AG220" s="347"/>
      <c r="AH220" s="374"/>
      <c r="AI220" s="851"/>
      <c r="AJ220" s="852"/>
      <c r="AK220" s="852"/>
      <c r="AL220" s="853"/>
      <c r="AM220" s="851"/>
      <c r="AN220" s="852"/>
      <c r="AO220" s="852"/>
      <c r="AP220" s="853"/>
      <c r="AQ220" s="854">
        <f t="shared" si="16"/>
        <v>0</v>
      </c>
      <c r="AR220" s="852"/>
      <c r="AS220" s="852"/>
      <c r="AT220" s="853"/>
      <c r="AU220" s="365"/>
      <c r="AV220" s="317"/>
      <c r="AW220" s="317"/>
      <c r="AX220" s="347"/>
      <c r="AY220" s="374"/>
      <c r="AZ220" s="328"/>
      <c r="BA220" s="221"/>
      <c r="BB220" s="221"/>
      <c r="BC220" s="221"/>
      <c r="BD220" s="221"/>
      <c r="BE220" s="221"/>
      <c r="BF220" s="221"/>
      <c r="BG220" s="221"/>
      <c r="BH220" s="221"/>
      <c r="BI220" s="221"/>
      <c r="BJ220" s="221"/>
      <c r="BK220" s="221"/>
      <c r="BL220" s="221"/>
      <c r="BM220" s="221"/>
      <c r="BN220" s="221"/>
      <c r="BO220" s="257"/>
      <c r="BP220" s="374"/>
      <c r="BQ220" s="851"/>
      <c r="BR220" s="852"/>
      <c r="BS220" s="852"/>
      <c r="BT220" s="853"/>
      <c r="BU220" s="851"/>
      <c r="BV220" s="852"/>
      <c r="BW220" s="852"/>
      <c r="BX220" s="853"/>
      <c r="BY220" s="854" t="e">
        <f t="shared" si="17"/>
        <v>#DIV/0!</v>
      </c>
      <c r="BZ220" s="852"/>
      <c r="CA220" s="852"/>
      <c r="CB220" s="852"/>
      <c r="CC220" s="368"/>
      <c r="CD220" s="316"/>
      <c r="CE220" s="316"/>
      <c r="CF220" s="369"/>
      <c r="CG220" s="374"/>
      <c r="CH220" s="851"/>
      <c r="CI220" s="852"/>
      <c r="CJ220" s="852"/>
      <c r="CK220" s="853"/>
      <c r="CL220" s="851"/>
      <c r="CM220" s="852"/>
      <c r="CN220" s="852"/>
      <c r="CO220" s="853"/>
      <c r="CP220" s="854" t="e">
        <f t="shared" si="18"/>
        <v>#DIV/0!</v>
      </c>
      <c r="CQ220" s="852"/>
      <c r="CR220" s="852"/>
      <c r="CS220" s="852"/>
      <c r="CT220" s="368"/>
      <c r="CU220" s="316"/>
      <c r="CV220" s="316"/>
      <c r="CW220" s="369"/>
      <c r="CX220" s="374"/>
      <c r="CY220" s="328"/>
      <c r="CZ220" s="221"/>
      <c r="DA220" s="221"/>
      <c r="DB220" s="221"/>
      <c r="DC220" s="221"/>
      <c r="DD220" s="221"/>
      <c r="DE220" s="221"/>
      <c r="DF220" s="221"/>
      <c r="DG220" s="221"/>
      <c r="DH220" s="221"/>
      <c r="DI220" s="221"/>
      <c r="DJ220" s="221"/>
      <c r="DK220" s="221"/>
      <c r="DL220" s="221"/>
      <c r="DM220" s="221"/>
      <c r="DN220" s="257"/>
      <c r="DO220" s="374"/>
      <c r="DP220" s="851"/>
      <c r="DQ220" s="852"/>
      <c r="DR220" s="852"/>
      <c r="DS220" s="853"/>
      <c r="DT220" s="851"/>
      <c r="DU220" s="852"/>
      <c r="DV220" s="852"/>
      <c r="DW220" s="853"/>
      <c r="DX220" s="854" t="e">
        <f t="shared" si="19"/>
        <v>#DIV/0!</v>
      </c>
      <c r="DY220" s="852"/>
      <c r="DZ220" s="852"/>
      <c r="EA220" s="852"/>
      <c r="EB220" s="368"/>
      <c r="EC220" s="316"/>
      <c r="ED220" s="316"/>
      <c r="EE220" s="369"/>
      <c r="EF220" s="374"/>
      <c r="EG220" s="851"/>
      <c r="EH220" s="852"/>
      <c r="EI220" s="852"/>
      <c r="EJ220" s="853"/>
      <c r="EK220" s="851"/>
      <c r="EL220" s="852"/>
      <c r="EM220" s="852"/>
      <c r="EN220" s="853"/>
      <c r="EO220" s="854" t="e">
        <f t="shared" si="20"/>
        <v>#DIV/0!</v>
      </c>
      <c r="EP220" s="852"/>
      <c r="EQ220" s="852"/>
      <c r="ER220" s="852"/>
      <c r="ES220" s="368"/>
      <c r="ET220" s="316"/>
      <c r="EU220" s="316"/>
      <c r="EV220" s="369"/>
      <c r="EW220" s="374"/>
    </row>
    <row r="221" spans="1:153" s="124" customFormat="1" ht="12.75" customHeight="1" thickBot="1" x14ac:dyDescent="0.25">
      <c r="A221" s="328"/>
      <c r="B221" s="221"/>
      <c r="C221" s="221"/>
      <c r="D221" s="221"/>
      <c r="E221" s="221"/>
      <c r="F221" s="221"/>
      <c r="G221" s="221"/>
      <c r="H221" s="221"/>
      <c r="I221" s="221"/>
      <c r="J221" s="221"/>
      <c r="K221" s="221"/>
      <c r="L221" s="221"/>
      <c r="M221" s="221"/>
      <c r="N221" s="221"/>
      <c r="O221" s="221"/>
      <c r="P221" s="257"/>
      <c r="Q221" s="374"/>
      <c r="R221" s="851"/>
      <c r="S221" s="852"/>
      <c r="T221" s="852"/>
      <c r="U221" s="853"/>
      <c r="V221" s="851"/>
      <c r="W221" s="852"/>
      <c r="X221" s="852"/>
      <c r="Y221" s="853"/>
      <c r="Z221" s="854">
        <f t="shared" si="0"/>
        <v>0</v>
      </c>
      <c r="AA221" s="852"/>
      <c r="AB221" s="852"/>
      <c r="AC221" s="853"/>
      <c r="AD221" s="365"/>
      <c r="AE221" s="317"/>
      <c r="AF221" s="317"/>
      <c r="AG221" s="347"/>
      <c r="AH221" s="374"/>
      <c r="AI221" s="851"/>
      <c r="AJ221" s="852"/>
      <c r="AK221" s="852"/>
      <c r="AL221" s="853"/>
      <c r="AM221" s="851"/>
      <c r="AN221" s="852"/>
      <c r="AO221" s="852"/>
      <c r="AP221" s="853"/>
      <c r="AQ221" s="854">
        <f t="shared" si="16"/>
        <v>0</v>
      </c>
      <c r="AR221" s="852"/>
      <c r="AS221" s="852"/>
      <c r="AT221" s="853"/>
      <c r="AU221" s="365"/>
      <c r="AV221" s="317"/>
      <c r="AW221" s="317"/>
      <c r="AX221" s="347"/>
      <c r="AY221" s="374"/>
      <c r="AZ221" s="328"/>
      <c r="BA221" s="221"/>
      <c r="BB221" s="221"/>
      <c r="BC221" s="221"/>
      <c r="BD221" s="221"/>
      <c r="BE221" s="221"/>
      <c r="BF221" s="221"/>
      <c r="BG221" s="221"/>
      <c r="BH221" s="221"/>
      <c r="BI221" s="221"/>
      <c r="BJ221" s="221"/>
      <c r="BK221" s="221"/>
      <c r="BL221" s="221"/>
      <c r="BM221" s="221"/>
      <c r="BN221" s="221"/>
      <c r="BO221" s="257"/>
      <c r="BP221" s="374"/>
      <c r="BQ221" s="851"/>
      <c r="BR221" s="852"/>
      <c r="BS221" s="852"/>
      <c r="BT221" s="853"/>
      <c r="BU221" s="851"/>
      <c r="BV221" s="852"/>
      <c r="BW221" s="852"/>
      <c r="BX221" s="853"/>
      <c r="BY221" s="854" t="e">
        <f t="shared" si="17"/>
        <v>#DIV/0!</v>
      </c>
      <c r="BZ221" s="852"/>
      <c r="CA221" s="852"/>
      <c r="CB221" s="852"/>
      <c r="CC221" s="368"/>
      <c r="CD221" s="316"/>
      <c r="CE221" s="316"/>
      <c r="CF221" s="369"/>
      <c r="CG221" s="374"/>
      <c r="CH221" s="851"/>
      <c r="CI221" s="852"/>
      <c r="CJ221" s="852"/>
      <c r="CK221" s="853"/>
      <c r="CL221" s="851"/>
      <c r="CM221" s="852"/>
      <c r="CN221" s="852"/>
      <c r="CO221" s="853"/>
      <c r="CP221" s="854" t="e">
        <f t="shared" si="18"/>
        <v>#DIV/0!</v>
      </c>
      <c r="CQ221" s="852"/>
      <c r="CR221" s="852"/>
      <c r="CS221" s="852"/>
      <c r="CT221" s="368"/>
      <c r="CU221" s="316"/>
      <c r="CV221" s="316"/>
      <c r="CW221" s="369"/>
      <c r="CX221" s="374"/>
      <c r="CY221" s="328"/>
      <c r="CZ221" s="221"/>
      <c r="DA221" s="221"/>
      <c r="DB221" s="221"/>
      <c r="DC221" s="221"/>
      <c r="DD221" s="221"/>
      <c r="DE221" s="221"/>
      <c r="DF221" s="221"/>
      <c r="DG221" s="221"/>
      <c r="DH221" s="221"/>
      <c r="DI221" s="221"/>
      <c r="DJ221" s="221"/>
      <c r="DK221" s="221"/>
      <c r="DL221" s="221"/>
      <c r="DM221" s="221"/>
      <c r="DN221" s="257"/>
      <c r="DO221" s="374"/>
      <c r="DP221" s="851"/>
      <c r="DQ221" s="852"/>
      <c r="DR221" s="852"/>
      <c r="DS221" s="853"/>
      <c r="DT221" s="851"/>
      <c r="DU221" s="852"/>
      <c r="DV221" s="852"/>
      <c r="DW221" s="853"/>
      <c r="DX221" s="854" t="e">
        <f t="shared" si="19"/>
        <v>#DIV/0!</v>
      </c>
      <c r="DY221" s="852"/>
      <c r="DZ221" s="852"/>
      <c r="EA221" s="852"/>
      <c r="EB221" s="368"/>
      <c r="EC221" s="316"/>
      <c r="ED221" s="316"/>
      <c r="EE221" s="369"/>
      <c r="EF221" s="374"/>
      <c r="EG221" s="851"/>
      <c r="EH221" s="852"/>
      <c r="EI221" s="852"/>
      <c r="EJ221" s="853"/>
      <c r="EK221" s="851"/>
      <c r="EL221" s="852"/>
      <c r="EM221" s="852"/>
      <c r="EN221" s="853"/>
      <c r="EO221" s="854" t="e">
        <f t="shared" si="20"/>
        <v>#DIV/0!</v>
      </c>
      <c r="EP221" s="852"/>
      <c r="EQ221" s="852"/>
      <c r="ER221" s="852"/>
      <c r="ES221" s="368"/>
      <c r="ET221" s="316"/>
      <c r="EU221" s="316"/>
      <c r="EV221" s="369"/>
      <c r="EW221" s="374"/>
    </row>
    <row r="222" spans="1:153" s="124" customFormat="1" ht="12.75" customHeight="1" thickBot="1" x14ac:dyDescent="0.25">
      <c r="A222" s="328"/>
      <c r="B222" s="221"/>
      <c r="C222" s="221"/>
      <c r="D222" s="221"/>
      <c r="E222" s="221"/>
      <c r="F222" s="221"/>
      <c r="G222" s="221"/>
      <c r="H222" s="221"/>
      <c r="I222" s="221"/>
      <c r="J222" s="221"/>
      <c r="K222" s="221"/>
      <c r="L222" s="221"/>
      <c r="M222" s="221"/>
      <c r="N222" s="221"/>
      <c r="O222" s="221"/>
      <c r="P222" s="257"/>
      <c r="Q222" s="374"/>
      <c r="R222" s="851"/>
      <c r="S222" s="852"/>
      <c r="T222" s="852"/>
      <c r="U222" s="853"/>
      <c r="V222" s="851"/>
      <c r="W222" s="852"/>
      <c r="X222" s="852"/>
      <c r="Y222" s="853"/>
      <c r="Z222" s="854">
        <f t="shared" si="0"/>
        <v>0</v>
      </c>
      <c r="AA222" s="852"/>
      <c r="AB222" s="852"/>
      <c r="AC222" s="853"/>
      <c r="AD222" s="365"/>
      <c r="AE222" s="317"/>
      <c r="AF222" s="317"/>
      <c r="AG222" s="347"/>
      <c r="AH222" s="374"/>
      <c r="AI222" s="851"/>
      <c r="AJ222" s="852"/>
      <c r="AK222" s="852"/>
      <c r="AL222" s="853"/>
      <c r="AM222" s="851"/>
      <c r="AN222" s="852"/>
      <c r="AO222" s="852"/>
      <c r="AP222" s="853"/>
      <c r="AQ222" s="854">
        <f t="shared" si="16"/>
        <v>0</v>
      </c>
      <c r="AR222" s="852"/>
      <c r="AS222" s="852"/>
      <c r="AT222" s="853"/>
      <c r="AU222" s="365"/>
      <c r="AV222" s="317"/>
      <c r="AW222" s="317"/>
      <c r="AX222" s="347"/>
      <c r="AY222" s="374"/>
      <c r="AZ222" s="328"/>
      <c r="BA222" s="221"/>
      <c r="BB222" s="221"/>
      <c r="BC222" s="221"/>
      <c r="BD222" s="221"/>
      <c r="BE222" s="221"/>
      <c r="BF222" s="221"/>
      <c r="BG222" s="221"/>
      <c r="BH222" s="221"/>
      <c r="BI222" s="221"/>
      <c r="BJ222" s="221"/>
      <c r="BK222" s="221"/>
      <c r="BL222" s="221"/>
      <c r="BM222" s="221"/>
      <c r="BN222" s="221"/>
      <c r="BO222" s="257"/>
      <c r="BP222" s="374"/>
      <c r="BQ222" s="851"/>
      <c r="BR222" s="852"/>
      <c r="BS222" s="852"/>
      <c r="BT222" s="853"/>
      <c r="BU222" s="851"/>
      <c r="BV222" s="852"/>
      <c r="BW222" s="852"/>
      <c r="BX222" s="853"/>
      <c r="BY222" s="854" t="e">
        <f t="shared" si="17"/>
        <v>#DIV/0!</v>
      </c>
      <c r="BZ222" s="852"/>
      <c r="CA222" s="852"/>
      <c r="CB222" s="852"/>
      <c r="CC222" s="368"/>
      <c r="CD222" s="316"/>
      <c r="CE222" s="316"/>
      <c r="CF222" s="369"/>
      <c r="CG222" s="374"/>
      <c r="CH222" s="851"/>
      <c r="CI222" s="852"/>
      <c r="CJ222" s="852"/>
      <c r="CK222" s="853"/>
      <c r="CL222" s="851"/>
      <c r="CM222" s="852"/>
      <c r="CN222" s="852"/>
      <c r="CO222" s="853"/>
      <c r="CP222" s="854" t="e">
        <f t="shared" si="18"/>
        <v>#DIV/0!</v>
      </c>
      <c r="CQ222" s="852"/>
      <c r="CR222" s="852"/>
      <c r="CS222" s="852"/>
      <c r="CT222" s="368"/>
      <c r="CU222" s="316"/>
      <c r="CV222" s="316"/>
      <c r="CW222" s="369"/>
      <c r="CX222" s="374"/>
      <c r="CY222" s="328"/>
      <c r="CZ222" s="221"/>
      <c r="DA222" s="221"/>
      <c r="DB222" s="221"/>
      <c r="DC222" s="221"/>
      <c r="DD222" s="221"/>
      <c r="DE222" s="221"/>
      <c r="DF222" s="221"/>
      <c r="DG222" s="221"/>
      <c r="DH222" s="221"/>
      <c r="DI222" s="221"/>
      <c r="DJ222" s="221"/>
      <c r="DK222" s="221"/>
      <c r="DL222" s="221"/>
      <c r="DM222" s="221"/>
      <c r="DN222" s="257"/>
      <c r="DO222" s="374"/>
      <c r="DP222" s="851"/>
      <c r="DQ222" s="852"/>
      <c r="DR222" s="852"/>
      <c r="DS222" s="853"/>
      <c r="DT222" s="851"/>
      <c r="DU222" s="852"/>
      <c r="DV222" s="852"/>
      <c r="DW222" s="853"/>
      <c r="DX222" s="854" t="e">
        <f t="shared" si="19"/>
        <v>#DIV/0!</v>
      </c>
      <c r="DY222" s="852"/>
      <c r="DZ222" s="852"/>
      <c r="EA222" s="852"/>
      <c r="EB222" s="368"/>
      <c r="EC222" s="316"/>
      <c r="ED222" s="316"/>
      <c r="EE222" s="369"/>
      <c r="EF222" s="374"/>
      <c r="EG222" s="851"/>
      <c r="EH222" s="852"/>
      <c r="EI222" s="852"/>
      <c r="EJ222" s="853"/>
      <c r="EK222" s="851"/>
      <c r="EL222" s="852"/>
      <c r="EM222" s="852"/>
      <c r="EN222" s="853"/>
      <c r="EO222" s="854" t="e">
        <f t="shared" si="20"/>
        <v>#DIV/0!</v>
      </c>
      <c r="EP222" s="852"/>
      <c r="EQ222" s="852"/>
      <c r="ER222" s="852"/>
      <c r="ES222" s="368"/>
      <c r="ET222" s="316"/>
      <c r="EU222" s="316"/>
      <c r="EV222" s="369"/>
      <c r="EW222" s="374"/>
    </row>
    <row r="223" spans="1:153" s="124" customFormat="1" ht="12.75" customHeight="1" thickBot="1" x14ac:dyDescent="0.25">
      <c r="A223" s="328"/>
      <c r="B223" s="221"/>
      <c r="C223" s="221"/>
      <c r="D223" s="221"/>
      <c r="E223" s="221"/>
      <c r="F223" s="221"/>
      <c r="G223" s="221"/>
      <c r="H223" s="221"/>
      <c r="I223" s="221"/>
      <c r="J223" s="221"/>
      <c r="K223" s="221"/>
      <c r="L223" s="221"/>
      <c r="M223" s="221"/>
      <c r="N223" s="221"/>
      <c r="O223" s="221"/>
      <c r="P223" s="257"/>
      <c r="Q223" s="374"/>
      <c r="R223" s="851"/>
      <c r="S223" s="852"/>
      <c r="T223" s="852"/>
      <c r="U223" s="853"/>
      <c r="V223" s="851"/>
      <c r="W223" s="852"/>
      <c r="X223" s="852"/>
      <c r="Y223" s="853"/>
      <c r="Z223" s="854">
        <f t="shared" si="0"/>
        <v>0</v>
      </c>
      <c r="AA223" s="852"/>
      <c r="AB223" s="852"/>
      <c r="AC223" s="853"/>
      <c r="AD223" s="365"/>
      <c r="AE223" s="317"/>
      <c r="AF223" s="317"/>
      <c r="AG223" s="347"/>
      <c r="AH223" s="374"/>
      <c r="AI223" s="851"/>
      <c r="AJ223" s="852"/>
      <c r="AK223" s="852"/>
      <c r="AL223" s="853"/>
      <c r="AM223" s="851"/>
      <c r="AN223" s="852"/>
      <c r="AO223" s="852"/>
      <c r="AP223" s="853"/>
      <c r="AQ223" s="854">
        <f t="shared" si="16"/>
        <v>0</v>
      </c>
      <c r="AR223" s="852"/>
      <c r="AS223" s="852"/>
      <c r="AT223" s="853"/>
      <c r="AU223" s="365"/>
      <c r="AV223" s="317"/>
      <c r="AW223" s="317"/>
      <c r="AX223" s="347"/>
      <c r="AY223" s="374"/>
      <c r="AZ223" s="328"/>
      <c r="BA223" s="221"/>
      <c r="BB223" s="221"/>
      <c r="BC223" s="221"/>
      <c r="BD223" s="221"/>
      <c r="BE223" s="221"/>
      <c r="BF223" s="221"/>
      <c r="BG223" s="221"/>
      <c r="BH223" s="221"/>
      <c r="BI223" s="221"/>
      <c r="BJ223" s="221"/>
      <c r="BK223" s="221"/>
      <c r="BL223" s="221"/>
      <c r="BM223" s="221"/>
      <c r="BN223" s="221"/>
      <c r="BO223" s="257"/>
      <c r="BP223" s="374"/>
      <c r="BQ223" s="851"/>
      <c r="BR223" s="852"/>
      <c r="BS223" s="852"/>
      <c r="BT223" s="853"/>
      <c r="BU223" s="851"/>
      <c r="BV223" s="852"/>
      <c r="BW223" s="852"/>
      <c r="BX223" s="853"/>
      <c r="BY223" s="854" t="e">
        <f t="shared" si="17"/>
        <v>#DIV/0!</v>
      </c>
      <c r="BZ223" s="852"/>
      <c r="CA223" s="852"/>
      <c r="CB223" s="852"/>
      <c r="CC223" s="368"/>
      <c r="CD223" s="316"/>
      <c r="CE223" s="316"/>
      <c r="CF223" s="369"/>
      <c r="CG223" s="374"/>
      <c r="CH223" s="851"/>
      <c r="CI223" s="852"/>
      <c r="CJ223" s="852"/>
      <c r="CK223" s="853"/>
      <c r="CL223" s="851"/>
      <c r="CM223" s="852"/>
      <c r="CN223" s="852"/>
      <c r="CO223" s="853"/>
      <c r="CP223" s="854" t="e">
        <f t="shared" si="18"/>
        <v>#DIV/0!</v>
      </c>
      <c r="CQ223" s="852"/>
      <c r="CR223" s="852"/>
      <c r="CS223" s="852"/>
      <c r="CT223" s="368"/>
      <c r="CU223" s="316"/>
      <c r="CV223" s="316"/>
      <c r="CW223" s="369"/>
      <c r="CX223" s="374"/>
      <c r="CY223" s="328"/>
      <c r="CZ223" s="221"/>
      <c r="DA223" s="221"/>
      <c r="DB223" s="221"/>
      <c r="DC223" s="221"/>
      <c r="DD223" s="221"/>
      <c r="DE223" s="221"/>
      <c r="DF223" s="221"/>
      <c r="DG223" s="221"/>
      <c r="DH223" s="221"/>
      <c r="DI223" s="221"/>
      <c r="DJ223" s="221"/>
      <c r="DK223" s="221"/>
      <c r="DL223" s="221"/>
      <c r="DM223" s="221"/>
      <c r="DN223" s="257"/>
      <c r="DO223" s="374"/>
      <c r="DP223" s="851"/>
      <c r="DQ223" s="852"/>
      <c r="DR223" s="852"/>
      <c r="DS223" s="853"/>
      <c r="DT223" s="851"/>
      <c r="DU223" s="852"/>
      <c r="DV223" s="852"/>
      <c r="DW223" s="853"/>
      <c r="DX223" s="854" t="e">
        <f t="shared" si="19"/>
        <v>#DIV/0!</v>
      </c>
      <c r="DY223" s="852"/>
      <c r="DZ223" s="852"/>
      <c r="EA223" s="852"/>
      <c r="EB223" s="368"/>
      <c r="EC223" s="316"/>
      <c r="ED223" s="316"/>
      <c r="EE223" s="369"/>
      <c r="EF223" s="374"/>
      <c r="EG223" s="851"/>
      <c r="EH223" s="852"/>
      <c r="EI223" s="852"/>
      <c r="EJ223" s="853"/>
      <c r="EK223" s="851"/>
      <c r="EL223" s="852"/>
      <c r="EM223" s="852"/>
      <c r="EN223" s="853"/>
      <c r="EO223" s="854" t="e">
        <f t="shared" si="20"/>
        <v>#DIV/0!</v>
      </c>
      <c r="EP223" s="852"/>
      <c r="EQ223" s="852"/>
      <c r="ER223" s="852"/>
      <c r="ES223" s="368"/>
      <c r="ET223" s="316"/>
      <c r="EU223" s="316"/>
      <c r="EV223" s="369"/>
      <c r="EW223" s="374"/>
    </row>
    <row r="224" spans="1:153" s="124" customFormat="1" ht="12.75" customHeight="1" thickBot="1" x14ac:dyDescent="0.25">
      <c r="A224" s="328"/>
      <c r="B224" s="221"/>
      <c r="C224" s="221"/>
      <c r="D224" s="221"/>
      <c r="E224" s="221"/>
      <c r="F224" s="221"/>
      <c r="G224" s="221"/>
      <c r="H224" s="221"/>
      <c r="I224" s="221"/>
      <c r="J224" s="221"/>
      <c r="K224" s="221"/>
      <c r="L224" s="221"/>
      <c r="M224" s="221"/>
      <c r="N224" s="221"/>
      <c r="O224" s="221"/>
      <c r="P224" s="257"/>
      <c r="Q224" s="374"/>
      <c r="R224" s="851"/>
      <c r="S224" s="852"/>
      <c r="T224" s="852"/>
      <c r="U224" s="853"/>
      <c r="V224" s="851"/>
      <c r="W224" s="852"/>
      <c r="X224" s="852"/>
      <c r="Y224" s="853"/>
      <c r="Z224" s="854">
        <f t="shared" si="0"/>
        <v>0</v>
      </c>
      <c r="AA224" s="852"/>
      <c r="AB224" s="852"/>
      <c r="AC224" s="853"/>
      <c r="AD224" s="365"/>
      <c r="AE224" s="317"/>
      <c r="AF224" s="317"/>
      <c r="AG224" s="347"/>
      <c r="AH224" s="374"/>
      <c r="AI224" s="851"/>
      <c r="AJ224" s="852"/>
      <c r="AK224" s="852"/>
      <c r="AL224" s="853"/>
      <c r="AM224" s="851"/>
      <c r="AN224" s="852"/>
      <c r="AO224" s="852"/>
      <c r="AP224" s="853"/>
      <c r="AQ224" s="854">
        <f t="shared" si="16"/>
        <v>0</v>
      </c>
      <c r="AR224" s="852"/>
      <c r="AS224" s="852"/>
      <c r="AT224" s="853"/>
      <c r="AU224" s="365"/>
      <c r="AV224" s="317"/>
      <c r="AW224" s="317"/>
      <c r="AX224" s="347"/>
      <c r="AY224" s="374"/>
      <c r="AZ224" s="328"/>
      <c r="BA224" s="221"/>
      <c r="BB224" s="221"/>
      <c r="BC224" s="221"/>
      <c r="BD224" s="221"/>
      <c r="BE224" s="221"/>
      <c r="BF224" s="221"/>
      <c r="BG224" s="221"/>
      <c r="BH224" s="221"/>
      <c r="BI224" s="221"/>
      <c r="BJ224" s="221"/>
      <c r="BK224" s="221"/>
      <c r="BL224" s="221"/>
      <c r="BM224" s="221"/>
      <c r="BN224" s="221"/>
      <c r="BO224" s="257"/>
      <c r="BP224" s="374"/>
      <c r="BQ224" s="851"/>
      <c r="BR224" s="852"/>
      <c r="BS224" s="852"/>
      <c r="BT224" s="853"/>
      <c r="BU224" s="851"/>
      <c r="BV224" s="852"/>
      <c r="BW224" s="852"/>
      <c r="BX224" s="853"/>
      <c r="BY224" s="854" t="e">
        <f t="shared" si="17"/>
        <v>#DIV/0!</v>
      </c>
      <c r="BZ224" s="852"/>
      <c r="CA224" s="852"/>
      <c r="CB224" s="852"/>
      <c r="CC224" s="368"/>
      <c r="CD224" s="316"/>
      <c r="CE224" s="316"/>
      <c r="CF224" s="369"/>
      <c r="CG224" s="374"/>
      <c r="CH224" s="851"/>
      <c r="CI224" s="852"/>
      <c r="CJ224" s="852"/>
      <c r="CK224" s="853"/>
      <c r="CL224" s="851"/>
      <c r="CM224" s="852"/>
      <c r="CN224" s="852"/>
      <c r="CO224" s="853"/>
      <c r="CP224" s="854" t="e">
        <f t="shared" si="18"/>
        <v>#DIV/0!</v>
      </c>
      <c r="CQ224" s="852"/>
      <c r="CR224" s="852"/>
      <c r="CS224" s="852"/>
      <c r="CT224" s="368"/>
      <c r="CU224" s="316"/>
      <c r="CV224" s="316"/>
      <c r="CW224" s="369"/>
      <c r="CX224" s="374"/>
      <c r="CY224" s="328"/>
      <c r="CZ224" s="221"/>
      <c r="DA224" s="221"/>
      <c r="DB224" s="221"/>
      <c r="DC224" s="221"/>
      <c r="DD224" s="221"/>
      <c r="DE224" s="221"/>
      <c r="DF224" s="221"/>
      <c r="DG224" s="221"/>
      <c r="DH224" s="221"/>
      <c r="DI224" s="221"/>
      <c r="DJ224" s="221"/>
      <c r="DK224" s="221"/>
      <c r="DL224" s="221"/>
      <c r="DM224" s="221"/>
      <c r="DN224" s="257"/>
      <c r="DO224" s="374"/>
      <c r="DP224" s="851"/>
      <c r="DQ224" s="852"/>
      <c r="DR224" s="852"/>
      <c r="DS224" s="853"/>
      <c r="DT224" s="851"/>
      <c r="DU224" s="852"/>
      <c r="DV224" s="852"/>
      <c r="DW224" s="853"/>
      <c r="DX224" s="854" t="e">
        <f t="shared" si="19"/>
        <v>#DIV/0!</v>
      </c>
      <c r="DY224" s="852"/>
      <c r="DZ224" s="852"/>
      <c r="EA224" s="852"/>
      <c r="EB224" s="368"/>
      <c r="EC224" s="316"/>
      <c r="ED224" s="316"/>
      <c r="EE224" s="369"/>
      <c r="EF224" s="374"/>
      <c r="EG224" s="851"/>
      <c r="EH224" s="852"/>
      <c r="EI224" s="852"/>
      <c r="EJ224" s="853"/>
      <c r="EK224" s="851"/>
      <c r="EL224" s="852"/>
      <c r="EM224" s="852"/>
      <c r="EN224" s="853"/>
      <c r="EO224" s="854" t="e">
        <f t="shared" si="20"/>
        <v>#DIV/0!</v>
      </c>
      <c r="EP224" s="852"/>
      <c r="EQ224" s="852"/>
      <c r="ER224" s="852"/>
      <c r="ES224" s="368"/>
      <c r="ET224" s="316"/>
      <c r="EU224" s="316"/>
      <c r="EV224" s="369"/>
      <c r="EW224" s="374"/>
    </row>
    <row r="225" spans="1:153" s="124" customFormat="1" ht="12.75" customHeight="1" thickBot="1" x14ac:dyDescent="0.25">
      <c r="A225" s="328"/>
      <c r="B225" s="221"/>
      <c r="C225" s="221"/>
      <c r="D225" s="221"/>
      <c r="E225" s="221"/>
      <c r="F225" s="221"/>
      <c r="G225" s="221"/>
      <c r="H225" s="221"/>
      <c r="I225" s="221"/>
      <c r="J225" s="221"/>
      <c r="K225" s="221"/>
      <c r="L225" s="221"/>
      <c r="M225" s="221"/>
      <c r="N225" s="221"/>
      <c r="O225" s="221"/>
      <c r="P225" s="257"/>
      <c r="Q225" s="374"/>
      <c r="R225" s="851"/>
      <c r="S225" s="852"/>
      <c r="T225" s="852"/>
      <c r="U225" s="853"/>
      <c r="V225" s="851"/>
      <c r="W225" s="852"/>
      <c r="X225" s="852"/>
      <c r="Y225" s="853"/>
      <c r="Z225" s="854">
        <f t="shared" si="0"/>
        <v>0</v>
      </c>
      <c r="AA225" s="852"/>
      <c r="AB225" s="852"/>
      <c r="AC225" s="853"/>
      <c r="AD225" s="365"/>
      <c r="AE225" s="317"/>
      <c r="AF225" s="317"/>
      <c r="AG225" s="347"/>
      <c r="AH225" s="374"/>
      <c r="AI225" s="851"/>
      <c r="AJ225" s="852"/>
      <c r="AK225" s="852"/>
      <c r="AL225" s="853"/>
      <c r="AM225" s="851"/>
      <c r="AN225" s="852"/>
      <c r="AO225" s="852"/>
      <c r="AP225" s="853"/>
      <c r="AQ225" s="854">
        <f t="shared" si="16"/>
        <v>0</v>
      </c>
      <c r="AR225" s="852"/>
      <c r="AS225" s="852"/>
      <c r="AT225" s="853"/>
      <c r="AU225" s="365"/>
      <c r="AV225" s="317"/>
      <c r="AW225" s="317"/>
      <c r="AX225" s="347"/>
      <c r="AY225" s="374"/>
      <c r="AZ225" s="328"/>
      <c r="BA225" s="221"/>
      <c r="BB225" s="221"/>
      <c r="BC225" s="221"/>
      <c r="BD225" s="221"/>
      <c r="BE225" s="221"/>
      <c r="BF225" s="221"/>
      <c r="BG225" s="221"/>
      <c r="BH225" s="221"/>
      <c r="BI225" s="221"/>
      <c r="BJ225" s="221"/>
      <c r="BK225" s="221"/>
      <c r="BL225" s="221"/>
      <c r="BM225" s="221"/>
      <c r="BN225" s="221"/>
      <c r="BO225" s="257"/>
      <c r="BP225" s="374"/>
      <c r="BQ225" s="851"/>
      <c r="BR225" s="852"/>
      <c r="BS225" s="852"/>
      <c r="BT225" s="853"/>
      <c r="BU225" s="851"/>
      <c r="BV225" s="852"/>
      <c r="BW225" s="852"/>
      <c r="BX225" s="853"/>
      <c r="BY225" s="854" t="e">
        <f t="shared" si="17"/>
        <v>#DIV/0!</v>
      </c>
      <c r="BZ225" s="852"/>
      <c r="CA225" s="852"/>
      <c r="CB225" s="852"/>
      <c r="CC225" s="368"/>
      <c r="CD225" s="316"/>
      <c r="CE225" s="316"/>
      <c r="CF225" s="369"/>
      <c r="CG225" s="374"/>
      <c r="CH225" s="851"/>
      <c r="CI225" s="852"/>
      <c r="CJ225" s="852"/>
      <c r="CK225" s="853"/>
      <c r="CL225" s="851"/>
      <c r="CM225" s="852"/>
      <c r="CN225" s="852"/>
      <c r="CO225" s="853"/>
      <c r="CP225" s="854" t="e">
        <f t="shared" si="18"/>
        <v>#DIV/0!</v>
      </c>
      <c r="CQ225" s="852"/>
      <c r="CR225" s="852"/>
      <c r="CS225" s="852"/>
      <c r="CT225" s="368"/>
      <c r="CU225" s="316"/>
      <c r="CV225" s="316"/>
      <c r="CW225" s="369"/>
      <c r="CX225" s="374"/>
      <c r="CY225" s="328"/>
      <c r="CZ225" s="221"/>
      <c r="DA225" s="221"/>
      <c r="DB225" s="221"/>
      <c r="DC225" s="221"/>
      <c r="DD225" s="221"/>
      <c r="DE225" s="221"/>
      <c r="DF225" s="221"/>
      <c r="DG225" s="221"/>
      <c r="DH225" s="221"/>
      <c r="DI225" s="221"/>
      <c r="DJ225" s="221"/>
      <c r="DK225" s="221"/>
      <c r="DL225" s="221"/>
      <c r="DM225" s="221"/>
      <c r="DN225" s="257"/>
      <c r="DO225" s="374"/>
      <c r="DP225" s="851"/>
      <c r="DQ225" s="852"/>
      <c r="DR225" s="852"/>
      <c r="DS225" s="853"/>
      <c r="DT225" s="851"/>
      <c r="DU225" s="852"/>
      <c r="DV225" s="852"/>
      <c r="DW225" s="853"/>
      <c r="DX225" s="854" t="e">
        <f t="shared" si="19"/>
        <v>#DIV/0!</v>
      </c>
      <c r="DY225" s="852"/>
      <c r="DZ225" s="852"/>
      <c r="EA225" s="852"/>
      <c r="EB225" s="368"/>
      <c r="EC225" s="316"/>
      <c r="ED225" s="316"/>
      <c r="EE225" s="369"/>
      <c r="EF225" s="374"/>
      <c r="EG225" s="851"/>
      <c r="EH225" s="852"/>
      <c r="EI225" s="852"/>
      <c r="EJ225" s="853"/>
      <c r="EK225" s="851"/>
      <c r="EL225" s="852"/>
      <c r="EM225" s="852"/>
      <c r="EN225" s="853"/>
      <c r="EO225" s="854" t="e">
        <f t="shared" si="20"/>
        <v>#DIV/0!</v>
      </c>
      <c r="EP225" s="852"/>
      <c r="EQ225" s="852"/>
      <c r="ER225" s="852"/>
      <c r="ES225" s="368"/>
      <c r="ET225" s="316"/>
      <c r="EU225" s="316"/>
      <c r="EV225" s="369"/>
      <c r="EW225" s="374"/>
    </row>
    <row r="226" spans="1:153" s="124" customFormat="1" ht="12.75" customHeight="1" thickBot="1" x14ac:dyDescent="0.25">
      <c r="A226" s="328"/>
      <c r="B226" s="221"/>
      <c r="C226" s="221"/>
      <c r="D226" s="221"/>
      <c r="E226" s="221"/>
      <c r="F226" s="221"/>
      <c r="G226" s="221"/>
      <c r="H226" s="221"/>
      <c r="I226" s="221"/>
      <c r="J226" s="221"/>
      <c r="K226" s="221"/>
      <c r="L226" s="221"/>
      <c r="M226" s="221"/>
      <c r="N226" s="221"/>
      <c r="O226" s="221"/>
      <c r="P226" s="257"/>
      <c r="Q226" s="374"/>
      <c r="R226" s="851"/>
      <c r="S226" s="852"/>
      <c r="T226" s="852"/>
      <c r="U226" s="853"/>
      <c r="V226" s="851"/>
      <c r="W226" s="852"/>
      <c r="X226" s="852"/>
      <c r="Y226" s="853"/>
      <c r="Z226" s="854">
        <f t="shared" si="0"/>
        <v>0</v>
      </c>
      <c r="AA226" s="852"/>
      <c r="AB226" s="852"/>
      <c r="AC226" s="853"/>
      <c r="AD226" s="365"/>
      <c r="AE226" s="317"/>
      <c r="AF226" s="317"/>
      <c r="AG226" s="347"/>
      <c r="AH226" s="374"/>
      <c r="AI226" s="851"/>
      <c r="AJ226" s="852"/>
      <c r="AK226" s="852"/>
      <c r="AL226" s="853"/>
      <c r="AM226" s="851"/>
      <c r="AN226" s="852"/>
      <c r="AO226" s="852"/>
      <c r="AP226" s="853"/>
      <c r="AQ226" s="854">
        <f t="shared" si="16"/>
        <v>0</v>
      </c>
      <c r="AR226" s="852"/>
      <c r="AS226" s="852"/>
      <c r="AT226" s="853"/>
      <c r="AU226" s="365"/>
      <c r="AV226" s="317"/>
      <c r="AW226" s="317"/>
      <c r="AX226" s="347"/>
      <c r="AY226" s="374"/>
      <c r="AZ226" s="328"/>
      <c r="BA226" s="221"/>
      <c r="BB226" s="221"/>
      <c r="BC226" s="221"/>
      <c r="BD226" s="221"/>
      <c r="BE226" s="221"/>
      <c r="BF226" s="221"/>
      <c r="BG226" s="221"/>
      <c r="BH226" s="221"/>
      <c r="BI226" s="221"/>
      <c r="BJ226" s="221"/>
      <c r="BK226" s="221"/>
      <c r="BL226" s="221"/>
      <c r="BM226" s="221"/>
      <c r="BN226" s="221"/>
      <c r="BO226" s="257"/>
      <c r="BP226" s="374"/>
      <c r="BQ226" s="851"/>
      <c r="BR226" s="852"/>
      <c r="BS226" s="852"/>
      <c r="BT226" s="853"/>
      <c r="BU226" s="851"/>
      <c r="BV226" s="852"/>
      <c r="BW226" s="852"/>
      <c r="BX226" s="853"/>
      <c r="BY226" s="854" t="e">
        <f t="shared" si="17"/>
        <v>#DIV/0!</v>
      </c>
      <c r="BZ226" s="852"/>
      <c r="CA226" s="852"/>
      <c r="CB226" s="852"/>
      <c r="CC226" s="368"/>
      <c r="CD226" s="316"/>
      <c r="CE226" s="316"/>
      <c r="CF226" s="369"/>
      <c r="CG226" s="374"/>
      <c r="CH226" s="851"/>
      <c r="CI226" s="852"/>
      <c r="CJ226" s="852"/>
      <c r="CK226" s="853"/>
      <c r="CL226" s="851"/>
      <c r="CM226" s="852"/>
      <c r="CN226" s="852"/>
      <c r="CO226" s="853"/>
      <c r="CP226" s="854" t="e">
        <f t="shared" si="18"/>
        <v>#DIV/0!</v>
      </c>
      <c r="CQ226" s="852"/>
      <c r="CR226" s="852"/>
      <c r="CS226" s="852"/>
      <c r="CT226" s="368"/>
      <c r="CU226" s="316"/>
      <c r="CV226" s="316"/>
      <c r="CW226" s="369"/>
      <c r="CX226" s="374"/>
      <c r="CY226" s="328"/>
      <c r="CZ226" s="221"/>
      <c r="DA226" s="221"/>
      <c r="DB226" s="221"/>
      <c r="DC226" s="221"/>
      <c r="DD226" s="221"/>
      <c r="DE226" s="221"/>
      <c r="DF226" s="221"/>
      <c r="DG226" s="221"/>
      <c r="DH226" s="221"/>
      <c r="DI226" s="221"/>
      <c r="DJ226" s="221"/>
      <c r="DK226" s="221"/>
      <c r="DL226" s="221"/>
      <c r="DM226" s="221"/>
      <c r="DN226" s="257"/>
      <c r="DO226" s="374"/>
      <c r="DP226" s="851"/>
      <c r="DQ226" s="852"/>
      <c r="DR226" s="852"/>
      <c r="DS226" s="853"/>
      <c r="DT226" s="851"/>
      <c r="DU226" s="852"/>
      <c r="DV226" s="852"/>
      <c r="DW226" s="853"/>
      <c r="DX226" s="854" t="e">
        <f t="shared" si="19"/>
        <v>#DIV/0!</v>
      </c>
      <c r="DY226" s="852"/>
      <c r="DZ226" s="852"/>
      <c r="EA226" s="852"/>
      <c r="EB226" s="368"/>
      <c r="EC226" s="316"/>
      <c r="ED226" s="316"/>
      <c r="EE226" s="369"/>
      <c r="EF226" s="374"/>
      <c r="EG226" s="851"/>
      <c r="EH226" s="852"/>
      <c r="EI226" s="852"/>
      <c r="EJ226" s="853"/>
      <c r="EK226" s="851"/>
      <c r="EL226" s="852"/>
      <c r="EM226" s="852"/>
      <c r="EN226" s="853"/>
      <c r="EO226" s="854" t="e">
        <f t="shared" si="20"/>
        <v>#DIV/0!</v>
      </c>
      <c r="EP226" s="852"/>
      <c r="EQ226" s="852"/>
      <c r="ER226" s="852"/>
      <c r="ES226" s="368"/>
      <c r="ET226" s="316"/>
      <c r="EU226" s="316"/>
      <c r="EV226" s="369"/>
      <c r="EW226" s="374"/>
    </row>
    <row r="227" spans="1:153" s="124" customFormat="1" ht="12.75" customHeight="1" thickBot="1" x14ac:dyDescent="0.25">
      <c r="A227" s="328"/>
      <c r="B227" s="221"/>
      <c r="C227" s="221"/>
      <c r="D227" s="221"/>
      <c r="E227" s="221"/>
      <c r="F227" s="221"/>
      <c r="G227" s="221"/>
      <c r="H227" s="221"/>
      <c r="I227" s="221"/>
      <c r="J227" s="221"/>
      <c r="K227" s="221"/>
      <c r="L227" s="221"/>
      <c r="M227" s="221"/>
      <c r="N227" s="221"/>
      <c r="O227" s="221"/>
      <c r="P227" s="257"/>
      <c r="Q227" s="374"/>
      <c r="R227" s="851"/>
      <c r="S227" s="852"/>
      <c r="T227" s="852"/>
      <c r="U227" s="853"/>
      <c r="V227" s="851"/>
      <c r="W227" s="852"/>
      <c r="X227" s="852"/>
      <c r="Y227" s="853"/>
      <c r="Z227" s="854">
        <f t="shared" si="0"/>
        <v>0</v>
      </c>
      <c r="AA227" s="852"/>
      <c r="AB227" s="852"/>
      <c r="AC227" s="853"/>
      <c r="AD227" s="365"/>
      <c r="AE227" s="317"/>
      <c r="AF227" s="317"/>
      <c r="AG227" s="347"/>
      <c r="AH227" s="374"/>
      <c r="AI227" s="851"/>
      <c r="AJ227" s="852"/>
      <c r="AK227" s="852"/>
      <c r="AL227" s="853"/>
      <c r="AM227" s="851"/>
      <c r="AN227" s="852"/>
      <c r="AO227" s="852"/>
      <c r="AP227" s="853"/>
      <c r="AQ227" s="854">
        <f t="shared" ref="AQ227:AQ290" si="21">AI227-AM227/$AN$26*100</f>
        <v>0</v>
      </c>
      <c r="AR227" s="852"/>
      <c r="AS227" s="852"/>
      <c r="AT227" s="853"/>
      <c r="AU227" s="365"/>
      <c r="AV227" s="317"/>
      <c r="AW227" s="317"/>
      <c r="AX227" s="347"/>
      <c r="AY227" s="374"/>
      <c r="AZ227" s="328"/>
      <c r="BA227" s="221"/>
      <c r="BB227" s="221"/>
      <c r="BC227" s="221"/>
      <c r="BD227" s="221"/>
      <c r="BE227" s="221"/>
      <c r="BF227" s="221"/>
      <c r="BG227" s="221"/>
      <c r="BH227" s="221"/>
      <c r="BI227" s="221"/>
      <c r="BJ227" s="221"/>
      <c r="BK227" s="221"/>
      <c r="BL227" s="221"/>
      <c r="BM227" s="221"/>
      <c r="BN227" s="221"/>
      <c r="BO227" s="257"/>
      <c r="BP227" s="374"/>
      <c r="BQ227" s="851"/>
      <c r="BR227" s="852"/>
      <c r="BS227" s="852"/>
      <c r="BT227" s="853"/>
      <c r="BU227" s="851"/>
      <c r="BV227" s="852"/>
      <c r="BW227" s="852"/>
      <c r="BX227" s="853"/>
      <c r="BY227" s="854" t="e">
        <f t="shared" ref="BY227:BY290" si="22">BQ227-BU227/$BV$26*100</f>
        <v>#DIV/0!</v>
      </c>
      <c r="BZ227" s="852"/>
      <c r="CA227" s="852"/>
      <c r="CB227" s="852"/>
      <c r="CC227" s="368"/>
      <c r="CD227" s="316"/>
      <c r="CE227" s="316"/>
      <c r="CF227" s="369"/>
      <c r="CG227" s="374"/>
      <c r="CH227" s="851"/>
      <c r="CI227" s="852"/>
      <c r="CJ227" s="852"/>
      <c r="CK227" s="853"/>
      <c r="CL227" s="851"/>
      <c r="CM227" s="852"/>
      <c r="CN227" s="852"/>
      <c r="CO227" s="853"/>
      <c r="CP227" s="854" t="e">
        <f t="shared" ref="CP227:CP290" si="23">CH227-CL227/$CM$26*100</f>
        <v>#DIV/0!</v>
      </c>
      <c r="CQ227" s="852"/>
      <c r="CR227" s="852"/>
      <c r="CS227" s="852"/>
      <c r="CT227" s="368"/>
      <c r="CU227" s="316"/>
      <c r="CV227" s="316"/>
      <c r="CW227" s="369"/>
      <c r="CX227" s="374"/>
      <c r="CY227" s="328"/>
      <c r="CZ227" s="221"/>
      <c r="DA227" s="221"/>
      <c r="DB227" s="221"/>
      <c r="DC227" s="221"/>
      <c r="DD227" s="221"/>
      <c r="DE227" s="221"/>
      <c r="DF227" s="221"/>
      <c r="DG227" s="221"/>
      <c r="DH227" s="221"/>
      <c r="DI227" s="221"/>
      <c r="DJ227" s="221"/>
      <c r="DK227" s="221"/>
      <c r="DL227" s="221"/>
      <c r="DM227" s="221"/>
      <c r="DN227" s="257"/>
      <c r="DO227" s="374"/>
      <c r="DP227" s="851"/>
      <c r="DQ227" s="852"/>
      <c r="DR227" s="852"/>
      <c r="DS227" s="853"/>
      <c r="DT227" s="851"/>
      <c r="DU227" s="852"/>
      <c r="DV227" s="852"/>
      <c r="DW227" s="853"/>
      <c r="DX227" s="854" t="e">
        <f t="shared" ref="DX227:DX290" si="24">DP227-DT227/$DU$26*100</f>
        <v>#DIV/0!</v>
      </c>
      <c r="DY227" s="852"/>
      <c r="DZ227" s="852"/>
      <c r="EA227" s="852"/>
      <c r="EB227" s="368"/>
      <c r="EC227" s="316"/>
      <c r="ED227" s="316"/>
      <c r="EE227" s="369"/>
      <c r="EF227" s="374"/>
      <c r="EG227" s="851"/>
      <c r="EH227" s="852"/>
      <c r="EI227" s="852"/>
      <c r="EJ227" s="853"/>
      <c r="EK227" s="851"/>
      <c r="EL227" s="852"/>
      <c r="EM227" s="852"/>
      <c r="EN227" s="853"/>
      <c r="EO227" s="854" t="e">
        <f t="shared" ref="EO227:EO290" si="25">EG227-EK227/$DU$26*100</f>
        <v>#DIV/0!</v>
      </c>
      <c r="EP227" s="852"/>
      <c r="EQ227" s="852"/>
      <c r="ER227" s="852"/>
      <c r="ES227" s="368"/>
      <c r="ET227" s="316"/>
      <c r="EU227" s="316"/>
      <c r="EV227" s="369"/>
      <c r="EW227" s="374"/>
    </row>
    <row r="228" spans="1:153" s="124" customFormat="1" ht="12.75" customHeight="1" thickBot="1" x14ac:dyDescent="0.25">
      <c r="A228" s="328"/>
      <c r="B228" s="221"/>
      <c r="C228" s="221"/>
      <c r="D228" s="221"/>
      <c r="E228" s="221"/>
      <c r="F228" s="221"/>
      <c r="G228" s="221"/>
      <c r="H228" s="221"/>
      <c r="I228" s="221"/>
      <c r="J228" s="221"/>
      <c r="K228" s="221"/>
      <c r="L228" s="221"/>
      <c r="M228" s="221"/>
      <c r="N228" s="221"/>
      <c r="O228" s="221"/>
      <c r="P228" s="257"/>
      <c r="Q228" s="374"/>
      <c r="R228" s="851"/>
      <c r="S228" s="852"/>
      <c r="T228" s="852"/>
      <c r="U228" s="853"/>
      <c r="V228" s="851"/>
      <c r="W228" s="852"/>
      <c r="X228" s="852"/>
      <c r="Y228" s="853"/>
      <c r="Z228" s="854">
        <f t="shared" si="0"/>
        <v>0</v>
      </c>
      <c r="AA228" s="852"/>
      <c r="AB228" s="852"/>
      <c r="AC228" s="853"/>
      <c r="AD228" s="365"/>
      <c r="AE228" s="317"/>
      <c r="AF228" s="317"/>
      <c r="AG228" s="347"/>
      <c r="AH228" s="374"/>
      <c r="AI228" s="851"/>
      <c r="AJ228" s="852"/>
      <c r="AK228" s="852"/>
      <c r="AL228" s="853"/>
      <c r="AM228" s="851"/>
      <c r="AN228" s="852"/>
      <c r="AO228" s="852"/>
      <c r="AP228" s="853"/>
      <c r="AQ228" s="854">
        <f t="shared" si="21"/>
        <v>0</v>
      </c>
      <c r="AR228" s="852"/>
      <c r="AS228" s="852"/>
      <c r="AT228" s="853"/>
      <c r="AU228" s="365"/>
      <c r="AV228" s="317"/>
      <c r="AW228" s="317"/>
      <c r="AX228" s="347"/>
      <c r="AY228" s="374"/>
      <c r="AZ228" s="328"/>
      <c r="BA228" s="221"/>
      <c r="BB228" s="221"/>
      <c r="BC228" s="221"/>
      <c r="BD228" s="221"/>
      <c r="BE228" s="221"/>
      <c r="BF228" s="221"/>
      <c r="BG228" s="221"/>
      <c r="BH228" s="221"/>
      <c r="BI228" s="221"/>
      <c r="BJ228" s="221"/>
      <c r="BK228" s="221"/>
      <c r="BL228" s="221"/>
      <c r="BM228" s="221"/>
      <c r="BN228" s="221"/>
      <c r="BO228" s="257"/>
      <c r="BP228" s="374"/>
      <c r="BQ228" s="851"/>
      <c r="BR228" s="852"/>
      <c r="BS228" s="852"/>
      <c r="BT228" s="853"/>
      <c r="BU228" s="851"/>
      <c r="BV228" s="852"/>
      <c r="BW228" s="852"/>
      <c r="BX228" s="853"/>
      <c r="BY228" s="854" t="e">
        <f t="shared" si="22"/>
        <v>#DIV/0!</v>
      </c>
      <c r="BZ228" s="852"/>
      <c r="CA228" s="852"/>
      <c r="CB228" s="852"/>
      <c r="CC228" s="368"/>
      <c r="CD228" s="316"/>
      <c r="CE228" s="316"/>
      <c r="CF228" s="369"/>
      <c r="CG228" s="374"/>
      <c r="CH228" s="851"/>
      <c r="CI228" s="852"/>
      <c r="CJ228" s="852"/>
      <c r="CK228" s="853"/>
      <c r="CL228" s="851"/>
      <c r="CM228" s="852"/>
      <c r="CN228" s="852"/>
      <c r="CO228" s="853"/>
      <c r="CP228" s="854" t="e">
        <f t="shared" si="23"/>
        <v>#DIV/0!</v>
      </c>
      <c r="CQ228" s="852"/>
      <c r="CR228" s="852"/>
      <c r="CS228" s="852"/>
      <c r="CT228" s="368"/>
      <c r="CU228" s="316"/>
      <c r="CV228" s="316"/>
      <c r="CW228" s="369"/>
      <c r="CX228" s="374"/>
      <c r="CY228" s="328"/>
      <c r="CZ228" s="221"/>
      <c r="DA228" s="221"/>
      <c r="DB228" s="221"/>
      <c r="DC228" s="221"/>
      <c r="DD228" s="221"/>
      <c r="DE228" s="221"/>
      <c r="DF228" s="221"/>
      <c r="DG228" s="221"/>
      <c r="DH228" s="221"/>
      <c r="DI228" s="221"/>
      <c r="DJ228" s="221"/>
      <c r="DK228" s="221"/>
      <c r="DL228" s="221"/>
      <c r="DM228" s="221"/>
      <c r="DN228" s="257"/>
      <c r="DO228" s="374"/>
      <c r="DP228" s="851"/>
      <c r="DQ228" s="852"/>
      <c r="DR228" s="852"/>
      <c r="DS228" s="853"/>
      <c r="DT228" s="851"/>
      <c r="DU228" s="852"/>
      <c r="DV228" s="852"/>
      <c r="DW228" s="853"/>
      <c r="DX228" s="854" t="e">
        <f t="shared" si="24"/>
        <v>#DIV/0!</v>
      </c>
      <c r="DY228" s="852"/>
      <c r="DZ228" s="852"/>
      <c r="EA228" s="852"/>
      <c r="EB228" s="368"/>
      <c r="EC228" s="316"/>
      <c r="ED228" s="316"/>
      <c r="EE228" s="369"/>
      <c r="EF228" s="374"/>
      <c r="EG228" s="851"/>
      <c r="EH228" s="852"/>
      <c r="EI228" s="852"/>
      <c r="EJ228" s="853"/>
      <c r="EK228" s="851"/>
      <c r="EL228" s="852"/>
      <c r="EM228" s="852"/>
      <c r="EN228" s="853"/>
      <c r="EO228" s="854" t="e">
        <f t="shared" si="25"/>
        <v>#DIV/0!</v>
      </c>
      <c r="EP228" s="852"/>
      <c r="EQ228" s="852"/>
      <c r="ER228" s="852"/>
      <c r="ES228" s="368"/>
      <c r="ET228" s="316"/>
      <c r="EU228" s="316"/>
      <c r="EV228" s="369"/>
      <c r="EW228" s="374"/>
    </row>
    <row r="229" spans="1:153" s="124" customFormat="1" ht="12.75" customHeight="1" thickBot="1" x14ac:dyDescent="0.25">
      <c r="A229" s="328"/>
      <c r="B229" s="221"/>
      <c r="C229" s="221"/>
      <c r="D229" s="221"/>
      <c r="E229" s="221"/>
      <c r="F229" s="221"/>
      <c r="G229" s="221"/>
      <c r="H229" s="221"/>
      <c r="I229" s="221"/>
      <c r="J229" s="221"/>
      <c r="K229" s="221"/>
      <c r="L229" s="221"/>
      <c r="M229" s="221"/>
      <c r="N229" s="221"/>
      <c r="O229" s="221"/>
      <c r="P229" s="257"/>
      <c r="Q229" s="374"/>
      <c r="R229" s="851"/>
      <c r="S229" s="852"/>
      <c r="T229" s="852"/>
      <c r="U229" s="853"/>
      <c r="V229" s="851"/>
      <c r="W229" s="852"/>
      <c r="X229" s="852"/>
      <c r="Y229" s="853"/>
      <c r="Z229" s="854">
        <f t="shared" si="0"/>
        <v>0</v>
      </c>
      <c r="AA229" s="852"/>
      <c r="AB229" s="852"/>
      <c r="AC229" s="853"/>
      <c r="AD229" s="365"/>
      <c r="AE229" s="317"/>
      <c r="AF229" s="317"/>
      <c r="AG229" s="347"/>
      <c r="AH229" s="374"/>
      <c r="AI229" s="851"/>
      <c r="AJ229" s="852"/>
      <c r="AK229" s="852"/>
      <c r="AL229" s="853"/>
      <c r="AM229" s="851"/>
      <c r="AN229" s="852"/>
      <c r="AO229" s="852"/>
      <c r="AP229" s="853"/>
      <c r="AQ229" s="854">
        <f t="shared" si="21"/>
        <v>0</v>
      </c>
      <c r="AR229" s="852"/>
      <c r="AS229" s="852"/>
      <c r="AT229" s="853"/>
      <c r="AU229" s="365"/>
      <c r="AV229" s="317"/>
      <c r="AW229" s="317"/>
      <c r="AX229" s="347"/>
      <c r="AY229" s="374"/>
      <c r="AZ229" s="328"/>
      <c r="BA229" s="221"/>
      <c r="BB229" s="221"/>
      <c r="BC229" s="221"/>
      <c r="BD229" s="221"/>
      <c r="BE229" s="221"/>
      <c r="BF229" s="221"/>
      <c r="BG229" s="221"/>
      <c r="BH229" s="221"/>
      <c r="BI229" s="221"/>
      <c r="BJ229" s="221"/>
      <c r="BK229" s="221"/>
      <c r="BL229" s="221"/>
      <c r="BM229" s="221"/>
      <c r="BN229" s="221"/>
      <c r="BO229" s="257"/>
      <c r="BP229" s="374"/>
      <c r="BQ229" s="851"/>
      <c r="BR229" s="852"/>
      <c r="BS229" s="852"/>
      <c r="BT229" s="853"/>
      <c r="BU229" s="851"/>
      <c r="BV229" s="852"/>
      <c r="BW229" s="852"/>
      <c r="BX229" s="853"/>
      <c r="BY229" s="854" t="e">
        <f t="shared" si="22"/>
        <v>#DIV/0!</v>
      </c>
      <c r="BZ229" s="852"/>
      <c r="CA229" s="852"/>
      <c r="CB229" s="852"/>
      <c r="CC229" s="368"/>
      <c r="CD229" s="316"/>
      <c r="CE229" s="316"/>
      <c r="CF229" s="369"/>
      <c r="CG229" s="374"/>
      <c r="CH229" s="851"/>
      <c r="CI229" s="852"/>
      <c r="CJ229" s="852"/>
      <c r="CK229" s="853"/>
      <c r="CL229" s="851"/>
      <c r="CM229" s="852"/>
      <c r="CN229" s="852"/>
      <c r="CO229" s="853"/>
      <c r="CP229" s="854" t="e">
        <f t="shared" si="23"/>
        <v>#DIV/0!</v>
      </c>
      <c r="CQ229" s="852"/>
      <c r="CR229" s="852"/>
      <c r="CS229" s="852"/>
      <c r="CT229" s="368"/>
      <c r="CU229" s="316"/>
      <c r="CV229" s="316"/>
      <c r="CW229" s="369"/>
      <c r="CX229" s="374"/>
      <c r="CY229" s="328"/>
      <c r="CZ229" s="221"/>
      <c r="DA229" s="221"/>
      <c r="DB229" s="221"/>
      <c r="DC229" s="221"/>
      <c r="DD229" s="221"/>
      <c r="DE229" s="221"/>
      <c r="DF229" s="221"/>
      <c r="DG229" s="221"/>
      <c r="DH229" s="221"/>
      <c r="DI229" s="221"/>
      <c r="DJ229" s="221"/>
      <c r="DK229" s="221"/>
      <c r="DL229" s="221"/>
      <c r="DM229" s="221"/>
      <c r="DN229" s="257"/>
      <c r="DO229" s="374"/>
      <c r="DP229" s="851"/>
      <c r="DQ229" s="852"/>
      <c r="DR229" s="852"/>
      <c r="DS229" s="853"/>
      <c r="DT229" s="851"/>
      <c r="DU229" s="852"/>
      <c r="DV229" s="852"/>
      <c r="DW229" s="853"/>
      <c r="DX229" s="854" t="e">
        <f t="shared" si="24"/>
        <v>#DIV/0!</v>
      </c>
      <c r="DY229" s="852"/>
      <c r="DZ229" s="852"/>
      <c r="EA229" s="852"/>
      <c r="EB229" s="368"/>
      <c r="EC229" s="316"/>
      <c r="ED229" s="316"/>
      <c r="EE229" s="369"/>
      <c r="EF229" s="374"/>
      <c r="EG229" s="851"/>
      <c r="EH229" s="852"/>
      <c r="EI229" s="852"/>
      <c r="EJ229" s="853"/>
      <c r="EK229" s="851"/>
      <c r="EL229" s="852"/>
      <c r="EM229" s="852"/>
      <c r="EN229" s="853"/>
      <c r="EO229" s="854" t="e">
        <f t="shared" si="25"/>
        <v>#DIV/0!</v>
      </c>
      <c r="EP229" s="852"/>
      <c r="EQ229" s="852"/>
      <c r="ER229" s="852"/>
      <c r="ES229" s="368"/>
      <c r="ET229" s="316"/>
      <c r="EU229" s="316"/>
      <c r="EV229" s="369"/>
      <c r="EW229" s="374"/>
    </row>
    <row r="230" spans="1:153" s="124" customFormat="1" ht="12.75" customHeight="1" thickBot="1" x14ac:dyDescent="0.25">
      <c r="A230" s="328"/>
      <c r="B230" s="221"/>
      <c r="C230" s="221"/>
      <c r="D230" s="221"/>
      <c r="E230" s="221"/>
      <c r="F230" s="221"/>
      <c r="G230" s="221"/>
      <c r="H230" s="221"/>
      <c r="I230" s="221"/>
      <c r="J230" s="221"/>
      <c r="K230" s="221"/>
      <c r="L230" s="221"/>
      <c r="M230" s="221"/>
      <c r="N230" s="221"/>
      <c r="O230" s="221"/>
      <c r="P230" s="257"/>
      <c r="Q230" s="374"/>
      <c r="R230" s="851"/>
      <c r="S230" s="852"/>
      <c r="T230" s="852"/>
      <c r="U230" s="853"/>
      <c r="V230" s="851"/>
      <c r="W230" s="852"/>
      <c r="X230" s="852"/>
      <c r="Y230" s="853"/>
      <c r="Z230" s="854">
        <f t="shared" si="0"/>
        <v>0</v>
      </c>
      <c r="AA230" s="852"/>
      <c r="AB230" s="852"/>
      <c r="AC230" s="853"/>
      <c r="AD230" s="365"/>
      <c r="AE230" s="317"/>
      <c r="AF230" s="317"/>
      <c r="AG230" s="347"/>
      <c r="AH230" s="374"/>
      <c r="AI230" s="851"/>
      <c r="AJ230" s="852"/>
      <c r="AK230" s="852"/>
      <c r="AL230" s="853"/>
      <c r="AM230" s="851"/>
      <c r="AN230" s="852"/>
      <c r="AO230" s="852"/>
      <c r="AP230" s="853"/>
      <c r="AQ230" s="854">
        <f t="shared" si="21"/>
        <v>0</v>
      </c>
      <c r="AR230" s="852"/>
      <c r="AS230" s="852"/>
      <c r="AT230" s="853"/>
      <c r="AU230" s="365"/>
      <c r="AV230" s="317"/>
      <c r="AW230" s="317"/>
      <c r="AX230" s="347"/>
      <c r="AY230" s="374"/>
      <c r="AZ230" s="328"/>
      <c r="BA230" s="221"/>
      <c r="BB230" s="221"/>
      <c r="BC230" s="221"/>
      <c r="BD230" s="221"/>
      <c r="BE230" s="221"/>
      <c r="BF230" s="221"/>
      <c r="BG230" s="221"/>
      <c r="BH230" s="221"/>
      <c r="BI230" s="221"/>
      <c r="BJ230" s="221"/>
      <c r="BK230" s="221"/>
      <c r="BL230" s="221"/>
      <c r="BM230" s="221"/>
      <c r="BN230" s="221"/>
      <c r="BO230" s="257"/>
      <c r="BP230" s="374"/>
      <c r="BQ230" s="851"/>
      <c r="BR230" s="852"/>
      <c r="BS230" s="852"/>
      <c r="BT230" s="853"/>
      <c r="BU230" s="851"/>
      <c r="BV230" s="852"/>
      <c r="BW230" s="852"/>
      <c r="BX230" s="853"/>
      <c r="BY230" s="854" t="e">
        <f t="shared" si="22"/>
        <v>#DIV/0!</v>
      </c>
      <c r="BZ230" s="852"/>
      <c r="CA230" s="852"/>
      <c r="CB230" s="852"/>
      <c r="CC230" s="368"/>
      <c r="CD230" s="316"/>
      <c r="CE230" s="316"/>
      <c r="CF230" s="369"/>
      <c r="CG230" s="374"/>
      <c r="CH230" s="851"/>
      <c r="CI230" s="852"/>
      <c r="CJ230" s="852"/>
      <c r="CK230" s="853"/>
      <c r="CL230" s="851"/>
      <c r="CM230" s="852"/>
      <c r="CN230" s="852"/>
      <c r="CO230" s="853"/>
      <c r="CP230" s="854" t="e">
        <f t="shared" si="23"/>
        <v>#DIV/0!</v>
      </c>
      <c r="CQ230" s="852"/>
      <c r="CR230" s="852"/>
      <c r="CS230" s="852"/>
      <c r="CT230" s="368"/>
      <c r="CU230" s="316"/>
      <c r="CV230" s="316"/>
      <c r="CW230" s="369"/>
      <c r="CX230" s="374"/>
      <c r="CY230" s="328"/>
      <c r="CZ230" s="221"/>
      <c r="DA230" s="221"/>
      <c r="DB230" s="221"/>
      <c r="DC230" s="221"/>
      <c r="DD230" s="221"/>
      <c r="DE230" s="221"/>
      <c r="DF230" s="221"/>
      <c r="DG230" s="221"/>
      <c r="DH230" s="221"/>
      <c r="DI230" s="221"/>
      <c r="DJ230" s="221"/>
      <c r="DK230" s="221"/>
      <c r="DL230" s="221"/>
      <c r="DM230" s="221"/>
      <c r="DN230" s="257"/>
      <c r="DO230" s="374"/>
      <c r="DP230" s="851"/>
      <c r="DQ230" s="852"/>
      <c r="DR230" s="852"/>
      <c r="DS230" s="853"/>
      <c r="DT230" s="851"/>
      <c r="DU230" s="852"/>
      <c r="DV230" s="852"/>
      <c r="DW230" s="853"/>
      <c r="DX230" s="854" t="e">
        <f t="shared" si="24"/>
        <v>#DIV/0!</v>
      </c>
      <c r="DY230" s="852"/>
      <c r="DZ230" s="852"/>
      <c r="EA230" s="852"/>
      <c r="EB230" s="368"/>
      <c r="EC230" s="316"/>
      <c r="ED230" s="316"/>
      <c r="EE230" s="369"/>
      <c r="EF230" s="374"/>
      <c r="EG230" s="851"/>
      <c r="EH230" s="852"/>
      <c r="EI230" s="852"/>
      <c r="EJ230" s="853"/>
      <c r="EK230" s="851"/>
      <c r="EL230" s="852"/>
      <c r="EM230" s="852"/>
      <c r="EN230" s="853"/>
      <c r="EO230" s="854" t="e">
        <f t="shared" si="25"/>
        <v>#DIV/0!</v>
      </c>
      <c r="EP230" s="852"/>
      <c r="EQ230" s="852"/>
      <c r="ER230" s="852"/>
      <c r="ES230" s="368"/>
      <c r="ET230" s="316"/>
      <c r="EU230" s="316"/>
      <c r="EV230" s="369"/>
      <c r="EW230" s="374"/>
    </row>
    <row r="231" spans="1:153" s="124" customFormat="1" ht="12.75" customHeight="1" thickBot="1" x14ac:dyDescent="0.25">
      <c r="A231" s="328"/>
      <c r="B231" s="221"/>
      <c r="C231" s="221"/>
      <c r="D231" s="221"/>
      <c r="E231" s="221"/>
      <c r="F231" s="221"/>
      <c r="G231" s="221"/>
      <c r="H231" s="221"/>
      <c r="I231" s="221"/>
      <c r="J231" s="221"/>
      <c r="K231" s="221"/>
      <c r="L231" s="221"/>
      <c r="M231" s="221"/>
      <c r="N231" s="221"/>
      <c r="O231" s="221"/>
      <c r="P231" s="257"/>
      <c r="Q231" s="374"/>
      <c r="R231" s="851"/>
      <c r="S231" s="852"/>
      <c r="T231" s="852"/>
      <c r="U231" s="853"/>
      <c r="V231" s="851"/>
      <c r="W231" s="852"/>
      <c r="X231" s="852"/>
      <c r="Y231" s="853"/>
      <c r="Z231" s="854">
        <f t="shared" si="0"/>
        <v>0</v>
      </c>
      <c r="AA231" s="852"/>
      <c r="AB231" s="852"/>
      <c r="AC231" s="853"/>
      <c r="AD231" s="365"/>
      <c r="AE231" s="317"/>
      <c r="AF231" s="317"/>
      <c r="AG231" s="347"/>
      <c r="AH231" s="374"/>
      <c r="AI231" s="851"/>
      <c r="AJ231" s="852"/>
      <c r="AK231" s="852"/>
      <c r="AL231" s="853"/>
      <c r="AM231" s="851"/>
      <c r="AN231" s="852"/>
      <c r="AO231" s="852"/>
      <c r="AP231" s="853"/>
      <c r="AQ231" s="854">
        <f t="shared" si="21"/>
        <v>0</v>
      </c>
      <c r="AR231" s="852"/>
      <c r="AS231" s="852"/>
      <c r="AT231" s="853"/>
      <c r="AU231" s="365"/>
      <c r="AV231" s="317"/>
      <c r="AW231" s="317"/>
      <c r="AX231" s="347"/>
      <c r="AY231" s="374"/>
      <c r="AZ231" s="328"/>
      <c r="BA231" s="221"/>
      <c r="BB231" s="221"/>
      <c r="BC231" s="221"/>
      <c r="BD231" s="221"/>
      <c r="BE231" s="221"/>
      <c r="BF231" s="221"/>
      <c r="BG231" s="221"/>
      <c r="BH231" s="221"/>
      <c r="BI231" s="221"/>
      <c r="BJ231" s="221"/>
      <c r="BK231" s="221"/>
      <c r="BL231" s="221"/>
      <c r="BM231" s="221"/>
      <c r="BN231" s="221"/>
      <c r="BO231" s="257"/>
      <c r="BP231" s="374"/>
      <c r="BQ231" s="851"/>
      <c r="BR231" s="852"/>
      <c r="BS231" s="852"/>
      <c r="BT231" s="853"/>
      <c r="BU231" s="851"/>
      <c r="BV231" s="852"/>
      <c r="BW231" s="852"/>
      <c r="BX231" s="853"/>
      <c r="BY231" s="854" t="e">
        <f t="shared" si="22"/>
        <v>#DIV/0!</v>
      </c>
      <c r="BZ231" s="852"/>
      <c r="CA231" s="852"/>
      <c r="CB231" s="852"/>
      <c r="CC231" s="368"/>
      <c r="CD231" s="316"/>
      <c r="CE231" s="316"/>
      <c r="CF231" s="369"/>
      <c r="CG231" s="374"/>
      <c r="CH231" s="851"/>
      <c r="CI231" s="852"/>
      <c r="CJ231" s="852"/>
      <c r="CK231" s="853"/>
      <c r="CL231" s="851"/>
      <c r="CM231" s="852"/>
      <c r="CN231" s="852"/>
      <c r="CO231" s="853"/>
      <c r="CP231" s="854" t="e">
        <f t="shared" si="23"/>
        <v>#DIV/0!</v>
      </c>
      <c r="CQ231" s="852"/>
      <c r="CR231" s="852"/>
      <c r="CS231" s="852"/>
      <c r="CT231" s="368"/>
      <c r="CU231" s="316"/>
      <c r="CV231" s="316"/>
      <c r="CW231" s="369"/>
      <c r="CX231" s="374"/>
      <c r="CY231" s="328"/>
      <c r="CZ231" s="221"/>
      <c r="DA231" s="221"/>
      <c r="DB231" s="221"/>
      <c r="DC231" s="221"/>
      <c r="DD231" s="221"/>
      <c r="DE231" s="221"/>
      <c r="DF231" s="221"/>
      <c r="DG231" s="221"/>
      <c r="DH231" s="221"/>
      <c r="DI231" s="221"/>
      <c r="DJ231" s="221"/>
      <c r="DK231" s="221"/>
      <c r="DL231" s="221"/>
      <c r="DM231" s="221"/>
      <c r="DN231" s="257"/>
      <c r="DO231" s="374"/>
      <c r="DP231" s="851"/>
      <c r="DQ231" s="852"/>
      <c r="DR231" s="852"/>
      <c r="DS231" s="853"/>
      <c r="DT231" s="851"/>
      <c r="DU231" s="852"/>
      <c r="DV231" s="852"/>
      <c r="DW231" s="853"/>
      <c r="DX231" s="854" t="e">
        <f t="shared" si="24"/>
        <v>#DIV/0!</v>
      </c>
      <c r="DY231" s="852"/>
      <c r="DZ231" s="852"/>
      <c r="EA231" s="852"/>
      <c r="EB231" s="368"/>
      <c r="EC231" s="316"/>
      <c r="ED231" s="316"/>
      <c r="EE231" s="369"/>
      <c r="EF231" s="374"/>
      <c r="EG231" s="851"/>
      <c r="EH231" s="852"/>
      <c r="EI231" s="852"/>
      <c r="EJ231" s="853"/>
      <c r="EK231" s="851"/>
      <c r="EL231" s="852"/>
      <c r="EM231" s="852"/>
      <c r="EN231" s="853"/>
      <c r="EO231" s="854" t="e">
        <f t="shared" si="25"/>
        <v>#DIV/0!</v>
      </c>
      <c r="EP231" s="852"/>
      <c r="EQ231" s="852"/>
      <c r="ER231" s="852"/>
      <c r="ES231" s="368"/>
      <c r="ET231" s="316"/>
      <c r="EU231" s="316"/>
      <c r="EV231" s="369"/>
      <c r="EW231" s="374"/>
    </row>
    <row r="232" spans="1:153" s="124" customFormat="1" ht="12.75" customHeight="1" thickBot="1" x14ac:dyDescent="0.25">
      <c r="A232" s="328"/>
      <c r="B232" s="221"/>
      <c r="C232" s="221"/>
      <c r="D232" s="221"/>
      <c r="E232" s="221"/>
      <c r="F232" s="221"/>
      <c r="G232" s="221"/>
      <c r="H232" s="221"/>
      <c r="I232" s="221"/>
      <c r="J232" s="221"/>
      <c r="K232" s="221"/>
      <c r="L232" s="221"/>
      <c r="M232" s="221"/>
      <c r="N232" s="221"/>
      <c r="O232" s="221"/>
      <c r="P232" s="257"/>
      <c r="Q232" s="374"/>
      <c r="R232" s="851"/>
      <c r="S232" s="852"/>
      <c r="T232" s="852"/>
      <c r="U232" s="853"/>
      <c r="V232" s="851"/>
      <c r="W232" s="852"/>
      <c r="X232" s="852"/>
      <c r="Y232" s="853"/>
      <c r="Z232" s="854">
        <f t="shared" si="0"/>
        <v>0</v>
      </c>
      <c r="AA232" s="852"/>
      <c r="AB232" s="852"/>
      <c r="AC232" s="853"/>
      <c r="AD232" s="365"/>
      <c r="AE232" s="317"/>
      <c r="AF232" s="317"/>
      <c r="AG232" s="347"/>
      <c r="AH232" s="374"/>
      <c r="AI232" s="851"/>
      <c r="AJ232" s="852"/>
      <c r="AK232" s="852"/>
      <c r="AL232" s="853"/>
      <c r="AM232" s="851"/>
      <c r="AN232" s="852"/>
      <c r="AO232" s="852"/>
      <c r="AP232" s="853"/>
      <c r="AQ232" s="854">
        <f t="shared" si="21"/>
        <v>0</v>
      </c>
      <c r="AR232" s="852"/>
      <c r="AS232" s="852"/>
      <c r="AT232" s="853"/>
      <c r="AU232" s="365"/>
      <c r="AV232" s="317"/>
      <c r="AW232" s="317"/>
      <c r="AX232" s="347"/>
      <c r="AY232" s="374"/>
      <c r="AZ232" s="328"/>
      <c r="BA232" s="221"/>
      <c r="BB232" s="221"/>
      <c r="BC232" s="221"/>
      <c r="BD232" s="221"/>
      <c r="BE232" s="221"/>
      <c r="BF232" s="221"/>
      <c r="BG232" s="221"/>
      <c r="BH232" s="221"/>
      <c r="BI232" s="221"/>
      <c r="BJ232" s="221"/>
      <c r="BK232" s="221"/>
      <c r="BL232" s="221"/>
      <c r="BM232" s="221"/>
      <c r="BN232" s="221"/>
      <c r="BO232" s="257"/>
      <c r="BP232" s="374"/>
      <c r="BQ232" s="851"/>
      <c r="BR232" s="852"/>
      <c r="BS232" s="852"/>
      <c r="BT232" s="853"/>
      <c r="BU232" s="851"/>
      <c r="BV232" s="852"/>
      <c r="BW232" s="852"/>
      <c r="BX232" s="853"/>
      <c r="BY232" s="854" t="e">
        <f t="shared" si="22"/>
        <v>#DIV/0!</v>
      </c>
      <c r="BZ232" s="852"/>
      <c r="CA232" s="852"/>
      <c r="CB232" s="852"/>
      <c r="CC232" s="368"/>
      <c r="CD232" s="316"/>
      <c r="CE232" s="316"/>
      <c r="CF232" s="369"/>
      <c r="CG232" s="374"/>
      <c r="CH232" s="851"/>
      <c r="CI232" s="852"/>
      <c r="CJ232" s="852"/>
      <c r="CK232" s="853"/>
      <c r="CL232" s="851"/>
      <c r="CM232" s="852"/>
      <c r="CN232" s="852"/>
      <c r="CO232" s="853"/>
      <c r="CP232" s="854" t="e">
        <f t="shared" si="23"/>
        <v>#DIV/0!</v>
      </c>
      <c r="CQ232" s="852"/>
      <c r="CR232" s="852"/>
      <c r="CS232" s="852"/>
      <c r="CT232" s="368"/>
      <c r="CU232" s="316"/>
      <c r="CV232" s="316"/>
      <c r="CW232" s="369"/>
      <c r="CX232" s="374"/>
      <c r="CY232" s="328"/>
      <c r="CZ232" s="221"/>
      <c r="DA232" s="221"/>
      <c r="DB232" s="221"/>
      <c r="DC232" s="221"/>
      <c r="DD232" s="221"/>
      <c r="DE232" s="221"/>
      <c r="DF232" s="221"/>
      <c r="DG232" s="221"/>
      <c r="DH232" s="221"/>
      <c r="DI232" s="221"/>
      <c r="DJ232" s="221"/>
      <c r="DK232" s="221"/>
      <c r="DL232" s="221"/>
      <c r="DM232" s="221"/>
      <c r="DN232" s="257"/>
      <c r="DO232" s="374"/>
      <c r="DP232" s="851"/>
      <c r="DQ232" s="852"/>
      <c r="DR232" s="852"/>
      <c r="DS232" s="853"/>
      <c r="DT232" s="851"/>
      <c r="DU232" s="852"/>
      <c r="DV232" s="852"/>
      <c r="DW232" s="853"/>
      <c r="DX232" s="854" t="e">
        <f t="shared" si="24"/>
        <v>#DIV/0!</v>
      </c>
      <c r="DY232" s="852"/>
      <c r="DZ232" s="852"/>
      <c r="EA232" s="852"/>
      <c r="EB232" s="368"/>
      <c r="EC232" s="316"/>
      <c r="ED232" s="316"/>
      <c r="EE232" s="369"/>
      <c r="EF232" s="374"/>
      <c r="EG232" s="851"/>
      <c r="EH232" s="852"/>
      <c r="EI232" s="852"/>
      <c r="EJ232" s="853"/>
      <c r="EK232" s="851"/>
      <c r="EL232" s="852"/>
      <c r="EM232" s="852"/>
      <c r="EN232" s="853"/>
      <c r="EO232" s="854" t="e">
        <f t="shared" si="25"/>
        <v>#DIV/0!</v>
      </c>
      <c r="EP232" s="852"/>
      <c r="EQ232" s="852"/>
      <c r="ER232" s="852"/>
      <c r="ES232" s="368"/>
      <c r="ET232" s="316"/>
      <c r="EU232" s="316"/>
      <c r="EV232" s="369"/>
      <c r="EW232" s="374"/>
    </row>
    <row r="233" spans="1:153" s="124" customFormat="1" ht="12.75" customHeight="1" thickBot="1" x14ac:dyDescent="0.25">
      <c r="A233" s="328"/>
      <c r="B233" s="221"/>
      <c r="C233" s="221"/>
      <c r="D233" s="221"/>
      <c r="E233" s="221"/>
      <c r="F233" s="221"/>
      <c r="G233" s="221"/>
      <c r="H233" s="221"/>
      <c r="I233" s="221"/>
      <c r="J233" s="221"/>
      <c r="K233" s="221"/>
      <c r="L233" s="221"/>
      <c r="M233" s="221"/>
      <c r="N233" s="221"/>
      <c r="O233" s="221"/>
      <c r="P233" s="257"/>
      <c r="Q233" s="374"/>
      <c r="R233" s="851"/>
      <c r="S233" s="852"/>
      <c r="T233" s="852"/>
      <c r="U233" s="853"/>
      <c r="V233" s="851"/>
      <c r="W233" s="852"/>
      <c r="X233" s="852"/>
      <c r="Y233" s="853"/>
      <c r="Z233" s="854">
        <f t="shared" si="0"/>
        <v>0</v>
      </c>
      <c r="AA233" s="852"/>
      <c r="AB233" s="852"/>
      <c r="AC233" s="853"/>
      <c r="AD233" s="365"/>
      <c r="AE233" s="317"/>
      <c r="AF233" s="317"/>
      <c r="AG233" s="347"/>
      <c r="AH233" s="374"/>
      <c r="AI233" s="851"/>
      <c r="AJ233" s="852"/>
      <c r="AK233" s="852"/>
      <c r="AL233" s="853"/>
      <c r="AM233" s="851"/>
      <c r="AN233" s="852"/>
      <c r="AO233" s="852"/>
      <c r="AP233" s="853"/>
      <c r="AQ233" s="854">
        <f t="shared" si="21"/>
        <v>0</v>
      </c>
      <c r="AR233" s="852"/>
      <c r="AS233" s="852"/>
      <c r="AT233" s="853"/>
      <c r="AU233" s="365"/>
      <c r="AV233" s="317"/>
      <c r="AW233" s="317"/>
      <c r="AX233" s="347"/>
      <c r="AY233" s="374"/>
      <c r="AZ233" s="328"/>
      <c r="BA233" s="221"/>
      <c r="BB233" s="221"/>
      <c r="BC233" s="221"/>
      <c r="BD233" s="221"/>
      <c r="BE233" s="221"/>
      <c r="BF233" s="221"/>
      <c r="BG233" s="221"/>
      <c r="BH233" s="221"/>
      <c r="BI233" s="221"/>
      <c r="BJ233" s="221"/>
      <c r="BK233" s="221"/>
      <c r="BL233" s="221"/>
      <c r="BM233" s="221"/>
      <c r="BN233" s="221"/>
      <c r="BO233" s="257"/>
      <c r="BP233" s="374"/>
      <c r="BQ233" s="851"/>
      <c r="BR233" s="852"/>
      <c r="BS233" s="852"/>
      <c r="BT233" s="853"/>
      <c r="BU233" s="851"/>
      <c r="BV233" s="852"/>
      <c r="BW233" s="852"/>
      <c r="BX233" s="853"/>
      <c r="BY233" s="854" t="e">
        <f t="shared" si="22"/>
        <v>#DIV/0!</v>
      </c>
      <c r="BZ233" s="852"/>
      <c r="CA233" s="852"/>
      <c r="CB233" s="852"/>
      <c r="CC233" s="368"/>
      <c r="CD233" s="316"/>
      <c r="CE233" s="316"/>
      <c r="CF233" s="369"/>
      <c r="CG233" s="374"/>
      <c r="CH233" s="851"/>
      <c r="CI233" s="852"/>
      <c r="CJ233" s="852"/>
      <c r="CK233" s="853"/>
      <c r="CL233" s="851"/>
      <c r="CM233" s="852"/>
      <c r="CN233" s="852"/>
      <c r="CO233" s="853"/>
      <c r="CP233" s="854" t="e">
        <f t="shared" si="23"/>
        <v>#DIV/0!</v>
      </c>
      <c r="CQ233" s="852"/>
      <c r="CR233" s="852"/>
      <c r="CS233" s="852"/>
      <c r="CT233" s="368"/>
      <c r="CU233" s="316"/>
      <c r="CV233" s="316"/>
      <c r="CW233" s="369"/>
      <c r="CX233" s="374"/>
      <c r="CY233" s="328"/>
      <c r="CZ233" s="221"/>
      <c r="DA233" s="221"/>
      <c r="DB233" s="221"/>
      <c r="DC233" s="221"/>
      <c r="DD233" s="221"/>
      <c r="DE233" s="221"/>
      <c r="DF233" s="221"/>
      <c r="DG233" s="221"/>
      <c r="DH233" s="221"/>
      <c r="DI233" s="221"/>
      <c r="DJ233" s="221"/>
      <c r="DK233" s="221"/>
      <c r="DL233" s="221"/>
      <c r="DM233" s="221"/>
      <c r="DN233" s="257"/>
      <c r="DO233" s="374"/>
      <c r="DP233" s="851"/>
      <c r="DQ233" s="852"/>
      <c r="DR233" s="852"/>
      <c r="DS233" s="853"/>
      <c r="DT233" s="851"/>
      <c r="DU233" s="852"/>
      <c r="DV233" s="852"/>
      <c r="DW233" s="853"/>
      <c r="DX233" s="854" t="e">
        <f t="shared" si="24"/>
        <v>#DIV/0!</v>
      </c>
      <c r="DY233" s="852"/>
      <c r="DZ233" s="852"/>
      <c r="EA233" s="852"/>
      <c r="EB233" s="368"/>
      <c r="EC233" s="316"/>
      <c r="ED233" s="316"/>
      <c r="EE233" s="369"/>
      <c r="EF233" s="374"/>
      <c r="EG233" s="851"/>
      <c r="EH233" s="852"/>
      <c r="EI233" s="852"/>
      <c r="EJ233" s="853"/>
      <c r="EK233" s="851"/>
      <c r="EL233" s="852"/>
      <c r="EM233" s="852"/>
      <c r="EN233" s="853"/>
      <c r="EO233" s="854" t="e">
        <f t="shared" si="25"/>
        <v>#DIV/0!</v>
      </c>
      <c r="EP233" s="852"/>
      <c r="EQ233" s="852"/>
      <c r="ER233" s="852"/>
      <c r="ES233" s="368"/>
      <c r="ET233" s="316"/>
      <c r="EU233" s="316"/>
      <c r="EV233" s="369"/>
      <c r="EW233" s="374"/>
    </row>
    <row r="234" spans="1:153" s="124" customFormat="1" ht="12.75" customHeight="1" thickBot="1" x14ac:dyDescent="0.25">
      <c r="A234" s="328"/>
      <c r="B234" s="221"/>
      <c r="C234" s="221"/>
      <c r="D234" s="221"/>
      <c r="E234" s="221"/>
      <c r="F234" s="221"/>
      <c r="G234" s="221"/>
      <c r="H234" s="221"/>
      <c r="I234" s="221"/>
      <c r="J234" s="221"/>
      <c r="K234" s="221"/>
      <c r="L234" s="221"/>
      <c r="M234" s="221"/>
      <c r="N234" s="221"/>
      <c r="O234" s="221"/>
      <c r="P234" s="257"/>
      <c r="Q234" s="374"/>
      <c r="R234" s="851"/>
      <c r="S234" s="852"/>
      <c r="T234" s="852"/>
      <c r="U234" s="853"/>
      <c r="V234" s="851"/>
      <c r="W234" s="852"/>
      <c r="X234" s="852"/>
      <c r="Y234" s="853"/>
      <c r="Z234" s="854">
        <f t="shared" si="0"/>
        <v>0</v>
      </c>
      <c r="AA234" s="852"/>
      <c r="AB234" s="852"/>
      <c r="AC234" s="853"/>
      <c r="AD234" s="365"/>
      <c r="AE234" s="317"/>
      <c r="AF234" s="317"/>
      <c r="AG234" s="347"/>
      <c r="AH234" s="374"/>
      <c r="AI234" s="851"/>
      <c r="AJ234" s="852"/>
      <c r="AK234" s="852"/>
      <c r="AL234" s="853"/>
      <c r="AM234" s="851"/>
      <c r="AN234" s="852"/>
      <c r="AO234" s="852"/>
      <c r="AP234" s="853"/>
      <c r="AQ234" s="854">
        <f t="shared" si="21"/>
        <v>0</v>
      </c>
      <c r="AR234" s="852"/>
      <c r="AS234" s="852"/>
      <c r="AT234" s="853"/>
      <c r="AU234" s="365"/>
      <c r="AV234" s="317"/>
      <c r="AW234" s="317"/>
      <c r="AX234" s="347"/>
      <c r="AY234" s="374"/>
      <c r="AZ234" s="328"/>
      <c r="BA234" s="221"/>
      <c r="BB234" s="221"/>
      <c r="BC234" s="221"/>
      <c r="BD234" s="221"/>
      <c r="BE234" s="221"/>
      <c r="BF234" s="221"/>
      <c r="BG234" s="221"/>
      <c r="BH234" s="221"/>
      <c r="BI234" s="221"/>
      <c r="BJ234" s="221"/>
      <c r="BK234" s="221"/>
      <c r="BL234" s="221"/>
      <c r="BM234" s="221"/>
      <c r="BN234" s="221"/>
      <c r="BO234" s="257"/>
      <c r="BP234" s="374"/>
      <c r="BQ234" s="851"/>
      <c r="BR234" s="852"/>
      <c r="BS234" s="852"/>
      <c r="BT234" s="853"/>
      <c r="BU234" s="851"/>
      <c r="BV234" s="852"/>
      <c r="BW234" s="852"/>
      <c r="BX234" s="853"/>
      <c r="BY234" s="854" t="e">
        <f t="shared" si="22"/>
        <v>#DIV/0!</v>
      </c>
      <c r="BZ234" s="852"/>
      <c r="CA234" s="852"/>
      <c r="CB234" s="852"/>
      <c r="CC234" s="368"/>
      <c r="CD234" s="316"/>
      <c r="CE234" s="316"/>
      <c r="CF234" s="369"/>
      <c r="CG234" s="374"/>
      <c r="CH234" s="851"/>
      <c r="CI234" s="852"/>
      <c r="CJ234" s="852"/>
      <c r="CK234" s="853"/>
      <c r="CL234" s="851"/>
      <c r="CM234" s="852"/>
      <c r="CN234" s="852"/>
      <c r="CO234" s="853"/>
      <c r="CP234" s="854" t="e">
        <f t="shared" si="23"/>
        <v>#DIV/0!</v>
      </c>
      <c r="CQ234" s="852"/>
      <c r="CR234" s="852"/>
      <c r="CS234" s="852"/>
      <c r="CT234" s="368"/>
      <c r="CU234" s="316"/>
      <c r="CV234" s="316"/>
      <c r="CW234" s="369"/>
      <c r="CX234" s="374"/>
      <c r="CY234" s="328"/>
      <c r="CZ234" s="221"/>
      <c r="DA234" s="221"/>
      <c r="DB234" s="221"/>
      <c r="DC234" s="221"/>
      <c r="DD234" s="221"/>
      <c r="DE234" s="221"/>
      <c r="DF234" s="221"/>
      <c r="DG234" s="221"/>
      <c r="DH234" s="221"/>
      <c r="DI234" s="221"/>
      <c r="DJ234" s="221"/>
      <c r="DK234" s="221"/>
      <c r="DL234" s="221"/>
      <c r="DM234" s="221"/>
      <c r="DN234" s="257"/>
      <c r="DO234" s="374"/>
      <c r="DP234" s="851"/>
      <c r="DQ234" s="852"/>
      <c r="DR234" s="852"/>
      <c r="DS234" s="853"/>
      <c r="DT234" s="851"/>
      <c r="DU234" s="852"/>
      <c r="DV234" s="852"/>
      <c r="DW234" s="853"/>
      <c r="DX234" s="854" t="e">
        <f t="shared" si="24"/>
        <v>#DIV/0!</v>
      </c>
      <c r="DY234" s="852"/>
      <c r="DZ234" s="852"/>
      <c r="EA234" s="852"/>
      <c r="EB234" s="368"/>
      <c r="EC234" s="316"/>
      <c r="ED234" s="316"/>
      <c r="EE234" s="369"/>
      <c r="EF234" s="374"/>
      <c r="EG234" s="851"/>
      <c r="EH234" s="852"/>
      <c r="EI234" s="852"/>
      <c r="EJ234" s="853"/>
      <c r="EK234" s="851"/>
      <c r="EL234" s="852"/>
      <c r="EM234" s="852"/>
      <c r="EN234" s="853"/>
      <c r="EO234" s="854" t="e">
        <f t="shared" si="25"/>
        <v>#DIV/0!</v>
      </c>
      <c r="EP234" s="852"/>
      <c r="EQ234" s="852"/>
      <c r="ER234" s="852"/>
      <c r="ES234" s="368"/>
      <c r="ET234" s="316"/>
      <c r="EU234" s="316"/>
      <c r="EV234" s="369"/>
      <c r="EW234" s="374"/>
    </row>
    <row r="235" spans="1:153" s="124" customFormat="1" ht="12.75" customHeight="1" thickBot="1" x14ac:dyDescent="0.25">
      <c r="A235" s="328"/>
      <c r="B235" s="221"/>
      <c r="C235" s="221"/>
      <c r="D235" s="221"/>
      <c r="E235" s="221"/>
      <c r="F235" s="221"/>
      <c r="G235" s="221"/>
      <c r="H235" s="221"/>
      <c r="I235" s="221"/>
      <c r="J235" s="221"/>
      <c r="K235" s="221"/>
      <c r="L235" s="221"/>
      <c r="M235" s="221"/>
      <c r="N235" s="221"/>
      <c r="O235" s="221"/>
      <c r="P235" s="257"/>
      <c r="Q235" s="374"/>
      <c r="R235" s="851"/>
      <c r="S235" s="852"/>
      <c r="T235" s="852"/>
      <c r="U235" s="853"/>
      <c r="V235" s="851"/>
      <c r="W235" s="852"/>
      <c r="X235" s="852"/>
      <c r="Y235" s="853"/>
      <c r="Z235" s="854">
        <f t="shared" si="0"/>
        <v>0</v>
      </c>
      <c r="AA235" s="852"/>
      <c r="AB235" s="852"/>
      <c r="AC235" s="853"/>
      <c r="AD235" s="365"/>
      <c r="AE235" s="317"/>
      <c r="AF235" s="317"/>
      <c r="AG235" s="347"/>
      <c r="AH235" s="374"/>
      <c r="AI235" s="851"/>
      <c r="AJ235" s="852"/>
      <c r="AK235" s="852"/>
      <c r="AL235" s="853"/>
      <c r="AM235" s="851"/>
      <c r="AN235" s="852"/>
      <c r="AO235" s="852"/>
      <c r="AP235" s="853"/>
      <c r="AQ235" s="854">
        <f t="shared" si="21"/>
        <v>0</v>
      </c>
      <c r="AR235" s="852"/>
      <c r="AS235" s="852"/>
      <c r="AT235" s="853"/>
      <c r="AU235" s="365"/>
      <c r="AV235" s="317"/>
      <c r="AW235" s="317"/>
      <c r="AX235" s="347"/>
      <c r="AY235" s="374"/>
      <c r="AZ235" s="328"/>
      <c r="BA235" s="221"/>
      <c r="BB235" s="221"/>
      <c r="BC235" s="221"/>
      <c r="BD235" s="221"/>
      <c r="BE235" s="221"/>
      <c r="BF235" s="221"/>
      <c r="BG235" s="221"/>
      <c r="BH235" s="221"/>
      <c r="BI235" s="221"/>
      <c r="BJ235" s="221"/>
      <c r="BK235" s="221"/>
      <c r="BL235" s="221"/>
      <c r="BM235" s="221"/>
      <c r="BN235" s="221"/>
      <c r="BO235" s="257"/>
      <c r="BP235" s="374"/>
      <c r="BQ235" s="851"/>
      <c r="BR235" s="852"/>
      <c r="BS235" s="852"/>
      <c r="BT235" s="853"/>
      <c r="BU235" s="851"/>
      <c r="BV235" s="852"/>
      <c r="BW235" s="852"/>
      <c r="BX235" s="853"/>
      <c r="BY235" s="854" t="e">
        <f t="shared" si="22"/>
        <v>#DIV/0!</v>
      </c>
      <c r="BZ235" s="852"/>
      <c r="CA235" s="852"/>
      <c r="CB235" s="852"/>
      <c r="CC235" s="368"/>
      <c r="CD235" s="316"/>
      <c r="CE235" s="316"/>
      <c r="CF235" s="369"/>
      <c r="CG235" s="374"/>
      <c r="CH235" s="851"/>
      <c r="CI235" s="852"/>
      <c r="CJ235" s="852"/>
      <c r="CK235" s="853"/>
      <c r="CL235" s="851"/>
      <c r="CM235" s="852"/>
      <c r="CN235" s="852"/>
      <c r="CO235" s="853"/>
      <c r="CP235" s="854" t="e">
        <f t="shared" si="23"/>
        <v>#DIV/0!</v>
      </c>
      <c r="CQ235" s="852"/>
      <c r="CR235" s="852"/>
      <c r="CS235" s="852"/>
      <c r="CT235" s="368"/>
      <c r="CU235" s="316"/>
      <c r="CV235" s="316"/>
      <c r="CW235" s="369"/>
      <c r="CX235" s="374"/>
      <c r="CY235" s="328"/>
      <c r="CZ235" s="221"/>
      <c r="DA235" s="221"/>
      <c r="DB235" s="221"/>
      <c r="DC235" s="221"/>
      <c r="DD235" s="221"/>
      <c r="DE235" s="221"/>
      <c r="DF235" s="221"/>
      <c r="DG235" s="221"/>
      <c r="DH235" s="221"/>
      <c r="DI235" s="221"/>
      <c r="DJ235" s="221"/>
      <c r="DK235" s="221"/>
      <c r="DL235" s="221"/>
      <c r="DM235" s="221"/>
      <c r="DN235" s="257"/>
      <c r="DO235" s="374"/>
      <c r="DP235" s="851"/>
      <c r="DQ235" s="852"/>
      <c r="DR235" s="852"/>
      <c r="DS235" s="853"/>
      <c r="DT235" s="851"/>
      <c r="DU235" s="852"/>
      <c r="DV235" s="852"/>
      <c r="DW235" s="853"/>
      <c r="DX235" s="854" t="e">
        <f t="shared" si="24"/>
        <v>#DIV/0!</v>
      </c>
      <c r="DY235" s="852"/>
      <c r="DZ235" s="852"/>
      <c r="EA235" s="852"/>
      <c r="EB235" s="368"/>
      <c r="EC235" s="316"/>
      <c r="ED235" s="316"/>
      <c r="EE235" s="369"/>
      <c r="EF235" s="374"/>
      <c r="EG235" s="851"/>
      <c r="EH235" s="852"/>
      <c r="EI235" s="852"/>
      <c r="EJ235" s="853"/>
      <c r="EK235" s="851"/>
      <c r="EL235" s="852"/>
      <c r="EM235" s="852"/>
      <c r="EN235" s="853"/>
      <c r="EO235" s="854" t="e">
        <f t="shared" si="25"/>
        <v>#DIV/0!</v>
      </c>
      <c r="EP235" s="852"/>
      <c r="EQ235" s="852"/>
      <c r="ER235" s="852"/>
      <c r="ES235" s="368"/>
      <c r="ET235" s="316"/>
      <c r="EU235" s="316"/>
      <c r="EV235" s="369"/>
      <c r="EW235" s="374"/>
    </row>
    <row r="236" spans="1:153" s="124" customFormat="1" ht="12.75" customHeight="1" thickBot="1" x14ac:dyDescent="0.25">
      <c r="A236" s="328"/>
      <c r="B236" s="221"/>
      <c r="C236" s="221"/>
      <c r="D236" s="221"/>
      <c r="E236" s="221"/>
      <c r="F236" s="221"/>
      <c r="G236" s="221"/>
      <c r="H236" s="221"/>
      <c r="I236" s="221"/>
      <c r="J236" s="221"/>
      <c r="K236" s="221"/>
      <c r="L236" s="221"/>
      <c r="M236" s="221"/>
      <c r="N236" s="221"/>
      <c r="O236" s="221"/>
      <c r="P236" s="257"/>
      <c r="Q236" s="374"/>
      <c r="R236" s="851"/>
      <c r="S236" s="852"/>
      <c r="T236" s="852"/>
      <c r="U236" s="853"/>
      <c r="V236" s="851"/>
      <c r="W236" s="852"/>
      <c r="X236" s="852"/>
      <c r="Y236" s="853"/>
      <c r="Z236" s="854">
        <f t="shared" si="0"/>
        <v>0</v>
      </c>
      <c r="AA236" s="852"/>
      <c r="AB236" s="852"/>
      <c r="AC236" s="853"/>
      <c r="AD236" s="365"/>
      <c r="AE236" s="317"/>
      <c r="AF236" s="317"/>
      <c r="AG236" s="347"/>
      <c r="AH236" s="374"/>
      <c r="AI236" s="851"/>
      <c r="AJ236" s="852"/>
      <c r="AK236" s="852"/>
      <c r="AL236" s="853"/>
      <c r="AM236" s="851"/>
      <c r="AN236" s="852"/>
      <c r="AO236" s="852"/>
      <c r="AP236" s="853"/>
      <c r="AQ236" s="854">
        <f t="shared" si="21"/>
        <v>0</v>
      </c>
      <c r="AR236" s="852"/>
      <c r="AS236" s="852"/>
      <c r="AT236" s="853"/>
      <c r="AU236" s="365"/>
      <c r="AV236" s="317"/>
      <c r="AW236" s="317"/>
      <c r="AX236" s="347"/>
      <c r="AY236" s="374"/>
      <c r="AZ236" s="328"/>
      <c r="BA236" s="221"/>
      <c r="BB236" s="221"/>
      <c r="BC236" s="221"/>
      <c r="BD236" s="221"/>
      <c r="BE236" s="221"/>
      <c r="BF236" s="221"/>
      <c r="BG236" s="221"/>
      <c r="BH236" s="221"/>
      <c r="BI236" s="221"/>
      <c r="BJ236" s="221"/>
      <c r="BK236" s="221"/>
      <c r="BL236" s="221"/>
      <c r="BM236" s="221"/>
      <c r="BN236" s="221"/>
      <c r="BO236" s="257"/>
      <c r="BP236" s="374"/>
      <c r="BQ236" s="851"/>
      <c r="BR236" s="852"/>
      <c r="BS236" s="852"/>
      <c r="BT236" s="853"/>
      <c r="BU236" s="851"/>
      <c r="BV236" s="852"/>
      <c r="BW236" s="852"/>
      <c r="BX236" s="853"/>
      <c r="BY236" s="854" t="e">
        <f t="shared" si="22"/>
        <v>#DIV/0!</v>
      </c>
      <c r="BZ236" s="852"/>
      <c r="CA236" s="852"/>
      <c r="CB236" s="852"/>
      <c r="CC236" s="368"/>
      <c r="CD236" s="316"/>
      <c r="CE236" s="316"/>
      <c r="CF236" s="369"/>
      <c r="CG236" s="374"/>
      <c r="CH236" s="851"/>
      <c r="CI236" s="852"/>
      <c r="CJ236" s="852"/>
      <c r="CK236" s="853"/>
      <c r="CL236" s="851"/>
      <c r="CM236" s="852"/>
      <c r="CN236" s="852"/>
      <c r="CO236" s="853"/>
      <c r="CP236" s="854" t="e">
        <f t="shared" si="23"/>
        <v>#DIV/0!</v>
      </c>
      <c r="CQ236" s="852"/>
      <c r="CR236" s="852"/>
      <c r="CS236" s="852"/>
      <c r="CT236" s="368"/>
      <c r="CU236" s="316"/>
      <c r="CV236" s="316"/>
      <c r="CW236" s="369"/>
      <c r="CX236" s="374"/>
      <c r="CY236" s="328"/>
      <c r="CZ236" s="221"/>
      <c r="DA236" s="221"/>
      <c r="DB236" s="221"/>
      <c r="DC236" s="221"/>
      <c r="DD236" s="221"/>
      <c r="DE236" s="221"/>
      <c r="DF236" s="221"/>
      <c r="DG236" s="221"/>
      <c r="DH236" s="221"/>
      <c r="DI236" s="221"/>
      <c r="DJ236" s="221"/>
      <c r="DK236" s="221"/>
      <c r="DL236" s="221"/>
      <c r="DM236" s="221"/>
      <c r="DN236" s="257"/>
      <c r="DO236" s="374"/>
      <c r="DP236" s="851"/>
      <c r="DQ236" s="852"/>
      <c r="DR236" s="852"/>
      <c r="DS236" s="853"/>
      <c r="DT236" s="851"/>
      <c r="DU236" s="852"/>
      <c r="DV236" s="852"/>
      <c r="DW236" s="853"/>
      <c r="DX236" s="854" t="e">
        <f t="shared" si="24"/>
        <v>#DIV/0!</v>
      </c>
      <c r="DY236" s="852"/>
      <c r="DZ236" s="852"/>
      <c r="EA236" s="852"/>
      <c r="EB236" s="368"/>
      <c r="EC236" s="316"/>
      <c r="ED236" s="316"/>
      <c r="EE236" s="369"/>
      <c r="EF236" s="374"/>
      <c r="EG236" s="851"/>
      <c r="EH236" s="852"/>
      <c r="EI236" s="852"/>
      <c r="EJ236" s="853"/>
      <c r="EK236" s="851"/>
      <c r="EL236" s="852"/>
      <c r="EM236" s="852"/>
      <c r="EN236" s="853"/>
      <c r="EO236" s="854" t="e">
        <f t="shared" si="25"/>
        <v>#DIV/0!</v>
      </c>
      <c r="EP236" s="852"/>
      <c r="EQ236" s="852"/>
      <c r="ER236" s="852"/>
      <c r="ES236" s="368"/>
      <c r="ET236" s="316"/>
      <c r="EU236" s="316"/>
      <c r="EV236" s="369"/>
      <c r="EW236" s="374"/>
    </row>
    <row r="237" spans="1:153" s="124" customFormat="1" ht="12.75" customHeight="1" thickBot="1" x14ac:dyDescent="0.25">
      <c r="A237" s="328"/>
      <c r="B237" s="221"/>
      <c r="C237" s="221"/>
      <c r="D237" s="221"/>
      <c r="E237" s="221"/>
      <c r="F237" s="221"/>
      <c r="G237" s="221"/>
      <c r="H237" s="221"/>
      <c r="I237" s="221"/>
      <c r="J237" s="221"/>
      <c r="K237" s="221"/>
      <c r="L237" s="221"/>
      <c r="M237" s="221"/>
      <c r="N237" s="221"/>
      <c r="O237" s="221"/>
      <c r="P237" s="257"/>
      <c r="Q237" s="374"/>
      <c r="R237" s="851"/>
      <c r="S237" s="852"/>
      <c r="T237" s="852"/>
      <c r="U237" s="853"/>
      <c r="V237" s="851"/>
      <c r="W237" s="852"/>
      <c r="X237" s="852"/>
      <c r="Y237" s="853"/>
      <c r="Z237" s="854">
        <f t="shared" si="0"/>
        <v>0</v>
      </c>
      <c r="AA237" s="852"/>
      <c r="AB237" s="852"/>
      <c r="AC237" s="853"/>
      <c r="AD237" s="365"/>
      <c r="AE237" s="317"/>
      <c r="AF237" s="317"/>
      <c r="AG237" s="347"/>
      <c r="AH237" s="374"/>
      <c r="AI237" s="851"/>
      <c r="AJ237" s="852"/>
      <c r="AK237" s="852"/>
      <c r="AL237" s="853"/>
      <c r="AM237" s="851"/>
      <c r="AN237" s="852"/>
      <c r="AO237" s="852"/>
      <c r="AP237" s="853"/>
      <c r="AQ237" s="854">
        <f t="shared" si="21"/>
        <v>0</v>
      </c>
      <c r="AR237" s="852"/>
      <c r="AS237" s="852"/>
      <c r="AT237" s="853"/>
      <c r="AU237" s="365"/>
      <c r="AV237" s="317"/>
      <c r="AW237" s="317"/>
      <c r="AX237" s="347"/>
      <c r="AY237" s="374"/>
      <c r="AZ237" s="328"/>
      <c r="BA237" s="221"/>
      <c r="BB237" s="221"/>
      <c r="BC237" s="221"/>
      <c r="BD237" s="221"/>
      <c r="BE237" s="221"/>
      <c r="BF237" s="221"/>
      <c r="BG237" s="221"/>
      <c r="BH237" s="221"/>
      <c r="BI237" s="221"/>
      <c r="BJ237" s="221"/>
      <c r="BK237" s="221"/>
      <c r="BL237" s="221"/>
      <c r="BM237" s="221"/>
      <c r="BN237" s="221"/>
      <c r="BO237" s="257"/>
      <c r="BP237" s="374"/>
      <c r="BQ237" s="851"/>
      <c r="BR237" s="852"/>
      <c r="BS237" s="852"/>
      <c r="BT237" s="853"/>
      <c r="BU237" s="851"/>
      <c r="BV237" s="852"/>
      <c r="BW237" s="852"/>
      <c r="BX237" s="853"/>
      <c r="BY237" s="854" t="e">
        <f t="shared" si="22"/>
        <v>#DIV/0!</v>
      </c>
      <c r="BZ237" s="852"/>
      <c r="CA237" s="852"/>
      <c r="CB237" s="852"/>
      <c r="CC237" s="368"/>
      <c r="CD237" s="316"/>
      <c r="CE237" s="316"/>
      <c r="CF237" s="369"/>
      <c r="CG237" s="374"/>
      <c r="CH237" s="851"/>
      <c r="CI237" s="852"/>
      <c r="CJ237" s="852"/>
      <c r="CK237" s="853"/>
      <c r="CL237" s="851"/>
      <c r="CM237" s="852"/>
      <c r="CN237" s="852"/>
      <c r="CO237" s="853"/>
      <c r="CP237" s="854" t="e">
        <f t="shared" si="23"/>
        <v>#DIV/0!</v>
      </c>
      <c r="CQ237" s="852"/>
      <c r="CR237" s="852"/>
      <c r="CS237" s="852"/>
      <c r="CT237" s="368"/>
      <c r="CU237" s="316"/>
      <c r="CV237" s="316"/>
      <c r="CW237" s="369"/>
      <c r="CX237" s="374"/>
      <c r="CY237" s="328"/>
      <c r="CZ237" s="221"/>
      <c r="DA237" s="221"/>
      <c r="DB237" s="221"/>
      <c r="DC237" s="221"/>
      <c r="DD237" s="221"/>
      <c r="DE237" s="221"/>
      <c r="DF237" s="221"/>
      <c r="DG237" s="221"/>
      <c r="DH237" s="221"/>
      <c r="DI237" s="221"/>
      <c r="DJ237" s="221"/>
      <c r="DK237" s="221"/>
      <c r="DL237" s="221"/>
      <c r="DM237" s="221"/>
      <c r="DN237" s="257"/>
      <c r="DO237" s="374"/>
      <c r="DP237" s="851"/>
      <c r="DQ237" s="852"/>
      <c r="DR237" s="852"/>
      <c r="DS237" s="853"/>
      <c r="DT237" s="851"/>
      <c r="DU237" s="852"/>
      <c r="DV237" s="852"/>
      <c r="DW237" s="853"/>
      <c r="DX237" s="854" t="e">
        <f t="shared" si="24"/>
        <v>#DIV/0!</v>
      </c>
      <c r="DY237" s="852"/>
      <c r="DZ237" s="852"/>
      <c r="EA237" s="852"/>
      <c r="EB237" s="368"/>
      <c r="EC237" s="316"/>
      <c r="ED237" s="316"/>
      <c r="EE237" s="369"/>
      <c r="EF237" s="374"/>
      <c r="EG237" s="851"/>
      <c r="EH237" s="852"/>
      <c r="EI237" s="852"/>
      <c r="EJ237" s="853"/>
      <c r="EK237" s="851"/>
      <c r="EL237" s="852"/>
      <c r="EM237" s="852"/>
      <c r="EN237" s="853"/>
      <c r="EO237" s="854" t="e">
        <f t="shared" si="25"/>
        <v>#DIV/0!</v>
      </c>
      <c r="EP237" s="852"/>
      <c r="EQ237" s="852"/>
      <c r="ER237" s="852"/>
      <c r="ES237" s="368"/>
      <c r="ET237" s="316"/>
      <c r="EU237" s="316"/>
      <c r="EV237" s="369"/>
      <c r="EW237" s="374"/>
    </row>
    <row r="238" spans="1:153" s="124" customFormat="1" ht="12.75" customHeight="1" thickBot="1" x14ac:dyDescent="0.25">
      <c r="A238" s="328"/>
      <c r="B238" s="221"/>
      <c r="C238" s="221"/>
      <c r="D238" s="221"/>
      <c r="E238" s="221"/>
      <c r="F238" s="221"/>
      <c r="G238" s="221"/>
      <c r="H238" s="221"/>
      <c r="I238" s="221"/>
      <c r="J238" s="221"/>
      <c r="K238" s="221"/>
      <c r="L238" s="221"/>
      <c r="M238" s="221"/>
      <c r="N238" s="221"/>
      <c r="O238" s="221"/>
      <c r="P238" s="257"/>
      <c r="Q238" s="374"/>
      <c r="R238" s="851"/>
      <c r="S238" s="852"/>
      <c r="T238" s="852"/>
      <c r="U238" s="853"/>
      <c r="V238" s="851"/>
      <c r="W238" s="852"/>
      <c r="X238" s="852"/>
      <c r="Y238" s="853"/>
      <c r="Z238" s="854">
        <f t="shared" si="0"/>
        <v>0</v>
      </c>
      <c r="AA238" s="852"/>
      <c r="AB238" s="852"/>
      <c r="AC238" s="853"/>
      <c r="AD238" s="365"/>
      <c r="AE238" s="317"/>
      <c r="AF238" s="317"/>
      <c r="AG238" s="347"/>
      <c r="AH238" s="374"/>
      <c r="AI238" s="851"/>
      <c r="AJ238" s="852"/>
      <c r="AK238" s="852"/>
      <c r="AL238" s="853"/>
      <c r="AM238" s="851"/>
      <c r="AN238" s="852"/>
      <c r="AO238" s="852"/>
      <c r="AP238" s="853"/>
      <c r="AQ238" s="854">
        <f t="shared" si="21"/>
        <v>0</v>
      </c>
      <c r="AR238" s="852"/>
      <c r="AS238" s="852"/>
      <c r="AT238" s="853"/>
      <c r="AU238" s="365"/>
      <c r="AV238" s="317"/>
      <c r="AW238" s="317"/>
      <c r="AX238" s="347"/>
      <c r="AY238" s="374"/>
      <c r="AZ238" s="328"/>
      <c r="BA238" s="221"/>
      <c r="BB238" s="221"/>
      <c r="BC238" s="221"/>
      <c r="BD238" s="221"/>
      <c r="BE238" s="221"/>
      <c r="BF238" s="221"/>
      <c r="BG238" s="221"/>
      <c r="BH238" s="221"/>
      <c r="BI238" s="221"/>
      <c r="BJ238" s="221"/>
      <c r="BK238" s="221"/>
      <c r="BL238" s="221"/>
      <c r="BM238" s="221"/>
      <c r="BN238" s="221"/>
      <c r="BO238" s="257"/>
      <c r="BP238" s="374"/>
      <c r="BQ238" s="851"/>
      <c r="BR238" s="852"/>
      <c r="BS238" s="852"/>
      <c r="BT238" s="853"/>
      <c r="BU238" s="851"/>
      <c r="BV238" s="852"/>
      <c r="BW238" s="852"/>
      <c r="BX238" s="853"/>
      <c r="BY238" s="854" t="e">
        <f t="shared" si="22"/>
        <v>#DIV/0!</v>
      </c>
      <c r="BZ238" s="852"/>
      <c r="CA238" s="852"/>
      <c r="CB238" s="852"/>
      <c r="CC238" s="368"/>
      <c r="CD238" s="316"/>
      <c r="CE238" s="316"/>
      <c r="CF238" s="369"/>
      <c r="CG238" s="374"/>
      <c r="CH238" s="851"/>
      <c r="CI238" s="852"/>
      <c r="CJ238" s="852"/>
      <c r="CK238" s="853"/>
      <c r="CL238" s="851"/>
      <c r="CM238" s="852"/>
      <c r="CN238" s="852"/>
      <c r="CO238" s="853"/>
      <c r="CP238" s="854" t="e">
        <f t="shared" si="23"/>
        <v>#DIV/0!</v>
      </c>
      <c r="CQ238" s="852"/>
      <c r="CR238" s="852"/>
      <c r="CS238" s="852"/>
      <c r="CT238" s="368"/>
      <c r="CU238" s="316"/>
      <c r="CV238" s="316"/>
      <c r="CW238" s="369"/>
      <c r="CX238" s="374"/>
      <c r="CY238" s="328"/>
      <c r="CZ238" s="221"/>
      <c r="DA238" s="221"/>
      <c r="DB238" s="221"/>
      <c r="DC238" s="221"/>
      <c r="DD238" s="221"/>
      <c r="DE238" s="221"/>
      <c r="DF238" s="221"/>
      <c r="DG238" s="221"/>
      <c r="DH238" s="221"/>
      <c r="DI238" s="221"/>
      <c r="DJ238" s="221"/>
      <c r="DK238" s="221"/>
      <c r="DL238" s="221"/>
      <c r="DM238" s="221"/>
      <c r="DN238" s="257"/>
      <c r="DO238" s="374"/>
      <c r="DP238" s="851"/>
      <c r="DQ238" s="852"/>
      <c r="DR238" s="852"/>
      <c r="DS238" s="853"/>
      <c r="DT238" s="851"/>
      <c r="DU238" s="852"/>
      <c r="DV238" s="852"/>
      <c r="DW238" s="853"/>
      <c r="DX238" s="854" t="e">
        <f t="shared" si="24"/>
        <v>#DIV/0!</v>
      </c>
      <c r="DY238" s="852"/>
      <c r="DZ238" s="852"/>
      <c r="EA238" s="852"/>
      <c r="EB238" s="368"/>
      <c r="EC238" s="316"/>
      <c r="ED238" s="316"/>
      <c r="EE238" s="369"/>
      <c r="EF238" s="374"/>
      <c r="EG238" s="851"/>
      <c r="EH238" s="852"/>
      <c r="EI238" s="852"/>
      <c r="EJ238" s="853"/>
      <c r="EK238" s="851"/>
      <c r="EL238" s="852"/>
      <c r="EM238" s="852"/>
      <c r="EN238" s="853"/>
      <c r="EO238" s="854" t="e">
        <f t="shared" si="25"/>
        <v>#DIV/0!</v>
      </c>
      <c r="EP238" s="852"/>
      <c r="EQ238" s="852"/>
      <c r="ER238" s="852"/>
      <c r="ES238" s="368"/>
      <c r="ET238" s="316"/>
      <c r="EU238" s="316"/>
      <c r="EV238" s="369"/>
      <c r="EW238" s="374"/>
    </row>
    <row r="239" spans="1:153" s="124" customFormat="1" ht="12.75" customHeight="1" thickBot="1" x14ac:dyDescent="0.25">
      <c r="A239" s="328"/>
      <c r="B239" s="221"/>
      <c r="C239" s="221"/>
      <c r="D239" s="221"/>
      <c r="E239" s="221"/>
      <c r="F239" s="221"/>
      <c r="G239" s="221"/>
      <c r="H239" s="221"/>
      <c r="I239" s="221"/>
      <c r="J239" s="221"/>
      <c r="K239" s="221"/>
      <c r="L239" s="221"/>
      <c r="M239" s="221"/>
      <c r="N239" s="221"/>
      <c r="O239" s="221"/>
      <c r="P239" s="257"/>
      <c r="Q239" s="374"/>
      <c r="R239" s="851"/>
      <c r="S239" s="852"/>
      <c r="T239" s="852"/>
      <c r="U239" s="853"/>
      <c r="V239" s="851"/>
      <c r="W239" s="852"/>
      <c r="X239" s="852"/>
      <c r="Y239" s="853"/>
      <c r="Z239" s="854">
        <f t="shared" si="0"/>
        <v>0</v>
      </c>
      <c r="AA239" s="852"/>
      <c r="AB239" s="852"/>
      <c r="AC239" s="853"/>
      <c r="AD239" s="365"/>
      <c r="AE239" s="317"/>
      <c r="AF239" s="317"/>
      <c r="AG239" s="347"/>
      <c r="AH239" s="374"/>
      <c r="AI239" s="851"/>
      <c r="AJ239" s="852"/>
      <c r="AK239" s="852"/>
      <c r="AL239" s="853"/>
      <c r="AM239" s="851"/>
      <c r="AN239" s="852"/>
      <c r="AO239" s="852"/>
      <c r="AP239" s="853"/>
      <c r="AQ239" s="854">
        <f t="shared" si="21"/>
        <v>0</v>
      </c>
      <c r="AR239" s="852"/>
      <c r="AS239" s="852"/>
      <c r="AT239" s="853"/>
      <c r="AU239" s="365"/>
      <c r="AV239" s="317"/>
      <c r="AW239" s="317"/>
      <c r="AX239" s="347"/>
      <c r="AY239" s="374"/>
      <c r="AZ239" s="328"/>
      <c r="BA239" s="221"/>
      <c r="BB239" s="221"/>
      <c r="BC239" s="221"/>
      <c r="BD239" s="221"/>
      <c r="BE239" s="221"/>
      <c r="BF239" s="221"/>
      <c r="BG239" s="221"/>
      <c r="BH239" s="221"/>
      <c r="BI239" s="221"/>
      <c r="BJ239" s="221"/>
      <c r="BK239" s="221"/>
      <c r="BL239" s="221"/>
      <c r="BM239" s="221"/>
      <c r="BN239" s="221"/>
      <c r="BO239" s="257"/>
      <c r="BP239" s="374"/>
      <c r="BQ239" s="851"/>
      <c r="BR239" s="852"/>
      <c r="BS239" s="852"/>
      <c r="BT239" s="853"/>
      <c r="BU239" s="851"/>
      <c r="BV239" s="852"/>
      <c r="BW239" s="852"/>
      <c r="BX239" s="853"/>
      <c r="BY239" s="854" t="e">
        <f t="shared" si="22"/>
        <v>#DIV/0!</v>
      </c>
      <c r="BZ239" s="852"/>
      <c r="CA239" s="852"/>
      <c r="CB239" s="852"/>
      <c r="CC239" s="368"/>
      <c r="CD239" s="316"/>
      <c r="CE239" s="316"/>
      <c r="CF239" s="369"/>
      <c r="CG239" s="374"/>
      <c r="CH239" s="851"/>
      <c r="CI239" s="852"/>
      <c r="CJ239" s="852"/>
      <c r="CK239" s="853"/>
      <c r="CL239" s="851"/>
      <c r="CM239" s="852"/>
      <c r="CN239" s="852"/>
      <c r="CO239" s="853"/>
      <c r="CP239" s="854" t="e">
        <f t="shared" si="23"/>
        <v>#DIV/0!</v>
      </c>
      <c r="CQ239" s="852"/>
      <c r="CR239" s="852"/>
      <c r="CS239" s="852"/>
      <c r="CT239" s="368"/>
      <c r="CU239" s="316"/>
      <c r="CV239" s="316"/>
      <c r="CW239" s="369"/>
      <c r="CX239" s="374"/>
      <c r="CY239" s="328"/>
      <c r="CZ239" s="221"/>
      <c r="DA239" s="221"/>
      <c r="DB239" s="221"/>
      <c r="DC239" s="221"/>
      <c r="DD239" s="221"/>
      <c r="DE239" s="221"/>
      <c r="DF239" s="221"/>
      <c r="DG239" s="221"/>
      <c r="DH239" s="221"/>
      <c r="DI239" s="221"/>
      <c r="DJ239" s="221"/>
      <c r="DK239" s="221"/>
      <c r="DL239" s="221"/>
      <c r="DM239" s="221"/>
      <c r="DN239" s="257"/>
      <c r="DO239" s="374"/>
      <c r="DP239" s="851"/>
      <c r="DQ239" s="852"/>
      <c r="DR239" s="852"/>
      <c r="DS239" s="853"/>
      <c r="DT239" s="851"/>
      <c r="DU239" s="852"/>
      <c r="DV239" s="852"/>
      <c r="DW239" s="853"/>
      <c r="DX239" s="854" t="e">
        <f t="shared" si="24"/>
        <v>#DIV/0!</v>
      </c>
      <c r="DY239" s="852"/>
      <c r="DZ239" s="852"/>
      <c r="EA239" s="852"/>
      <c r="EB239" s="368"/>
      <c r="EC239" s="316"/>
      <c r="ED239" s="316"/>
      <c r="EE239" s="369"/>
      <c r="EF239" s="374"/>
      <c r="EG239" s="851"/>
      <c r="EH239" s="852"/>
      <c r="EI239" s="852"/>
      <c r="EJ239" s="853"/>
      <c r="EK239" s="851"/>
      <c r="EL239" s="852"/>
      <c r="EM239" s="852"/>
      <c r="EN239" s="853"/>
      <c r="EO239" s="854" t="e">
        <f t="shared" si="25"/>
        <v>#DIV/0!</v>
      </c>
      <c r="EP239" s="852"/>
      <c r="EQ239" s="852"/>
      <c r="ER239" s="852"/>
      <c r="ES239" s="368"/>
      <c r="ET239" s="316"/>
      <c r="EU239" s="316"/>
      <c r="EV239" s="369"/>
      <c r="EW239" s="374"/>
    </row>
    <row r="240" spans="1:153" s="124" customFormat="1" ht="12.75" customHeight="1" thickBot="1" x14ac:dyDescent="0.25">
      <c r="A240" s="328"/>
      <c r="B240" s="221"/>
      <c r="C240" s="221"/>
      <c r="D240" s="221"/>
      <c r="E240" s="221"/>
      <c r="F240" s="221"/>
      <c r="G240" s="221"/>
      <c r="H240" s="221"/>
      <c r="I240" s="221"/>
      <c r="J240" s="221"/>
      <c r="K240" s="221"/>
      <c r="L240" s="221"/>
      <c r="M240" s="221"/>
      <c r="N240" s="221"/>
      <c r="O240" s="221"/>
      <c r="P240" s="257"/>
      <c r="Q240" s="374"/>
      <c r="R240" s="851"/>
      <c r="S240" s="852"/>
      <c r="T240" s="852"/>
      <c r="U240" s="853"/>
      <c r="V240" s="851"/>
      <c r="W240" s="852"/>
      <c r="X240" s="852"/>
      <c r="Y240" s="853"/>
      <c r="Z240" s="854">
        <f t="shared" si="0"/>
        <v>0</v>
      </c>
      <c r="AA240" s="852"/>
      <c r="AB240" s="852"/>
      <c r="AC240" s="853"/>
      <c r="AD240" s="365"/>
      <c r="AE240" s="317"/>
      <c r="AF240" s="317"/>
      <c r="AG240" s="347"/>
      <c r="AH240" s="374"/>
      <c r="AI240" s="851"/>
      <c r="AJ240" s="852"/>
      <c r="AK240" s="852"/>
      <c r="AL240" s="853"/>
      <c r="AM240" s="851"/>
      <c r="AN240" s="852"/>
      <c r="AO240" s="852"/>
      <c r="AP240" s="853"/>
      <c r="AQ240" s="854">
        <f t="shared" si="21"/>
        <v>0</v>
      </c>
      <c r="AR240" s="852"/>
      <c r="AS240" s="852"/>
      <c r="AT240" s="853"/>
      <c r="AU240" s="365"/>
      <c r="AV240" s="317"/>
      <c r="AW240" s="317"/>
      <c r="AX240" s="347"/>
      <c r="AY240" s="374"/>
      <c r="AZ240" s="328"/>
      <c r="BA240" s="221"/>
      <c r="BB240" s="221"/>
      <c r="BC240" s="221"/>
      <c r="BD240" s="221"/>
      <c r="BE240" s="221"/>
      <c r="BF240" s="221"/>
      <c r="BG240" s="221"/>
      <c r="BH240" s="221"/>
      <c r="BI240" s="221"/>
      <c r="BJ240" s="221"/>
      <c r="BK240" s="221"/>
      <c r="BL240" s="221"/>
      <c r="BM240" s="221"/>
      <c r="BN240" s="221"/>
      <c r="BO240" s="257"/>
      <c r="BP240" s="374"/>
      <c r="BQ240" s="851"/>
      <c r="BR240" s="852"/>
      <c r="BS240" s="852"/>
      <c r="BT240" s="853"/>
      <c r="BU240" s="851"/>
      <c r="BV240" s="852"/>
      <c r="BW240" s="852"/>
      <c r="BX240" s="853"/>
      <c r="BY240" s="854" t="e">
        <f t="shared" si="22"/>
        <v>#DIV/0!</v>
      </c>
      <c r="BZ240" s="852"/>
      <c r="CA240" s="852"/>
      <c r="CB240" s="852"/>
      <c r="CC240" s="368"/>
      <c r="CD240" s="316"/>
      <c r="CE240" s="316"/>
      <c r="CF240" s="369"/>
      <c r="CG240" s="374"/>
      <c r="CH240" s="851"/>
      <c r="CI240" s="852"/>
      <c r="CJ240" s="852"/>
      <c r="CK240" s="853"/>
      <c r="CL240" s="851"/>
      <c r="CM240" s="852"/>
      <c r="CN240" s="852"/>
      <c r="CO240" s="853"/>
      <c r="CP240" s="854" t="e">
        <f t="shared" si="23"/>
        <v>#DIV/0!</v>
      </c>
      <c r="CQ240" s="852"/>
      <c r="CR240" s="852"/>
      <c r="CS240" s="852"/>
      <c r="CT240" s="368"/>
      <c r="CU240" s="316"/>
      <c r="CV240" s="316"/>
      <c r="CW240" s="369"/>
      <c r="CX240" s="374"/>
      <c r="CY240" s="328"/>
      <c r="CZ240" s="221"/>
      <c r="DA240" s="221"/>
      <c r="DB240" s="221"/>
      <c r="DC240" s="221"/>
      <c r="DD240" s="221"/>
      <c r="DE240" s="221"/>
      <c r="DF240" s="221"/>
      <c r="DG240" s="221"/>
      <c r="DH240" s="221"/>
      <c r="DI240" s="221"/>
      <c r="DJ240" s="221"/>
      <c r="DK240" s="221"/>
      <c r="DL240" s="221"/>
      <c r="DM240" s="221"/>
      <c r="DN240" s="257"/>
      <c r="DO240" s="374"/>
      <c r="DP240" s="851"/>
      <c r="DQ240" s="852"/>
      <c r="DR240" s="852"/>
      <c r="DS240" s="853"/>
      <c r="DT240" s="851"/>
      <c r="DU240" s="852"/>
      <c r="DV240" s="852"/>
      <c r="DW240" s="853"/>
      <c r="DX240" s="854" t="e">
        <f t="shared" si="24"/>
        <v>#DIV/0!</v>
      </c>
      <c r="DY240" s="852"/>
      <c r="DZ240" s="852"/>
      <c r="EA240" s="852"/>
      <c r="EB240" s="368"/>
      <c r="EC240" s="316"/>
      <c r="ED240" s="316"/>
      <c r="EE240" s="369"/>
      <c r="EF240" s="374"/>
      <c r="EG240" s="851"/>
      <c r="EH240" s="852"/>
      <c r="EI240" s="852"/>
      <c r="EJ240" s="853"/>
      <c r="EK240" s="851"/>
      <c r="EL240" s="852"/>
      <c r="EM240" s="852"/>
      <c r="EN240" s="853"/>
      <c r="EO240" s="854" t="e">
        <f t="shared" si="25"/>
        <v>#DIV/0!</v>
      </c>
      <c r="EP240" s="852"/>
      <c r="EQ240" s="852"/>
      <c r="ER240" s="852"/>
      <c r="ES240" s="368"/>
      <c r="ET240" s="316"/>
      <c r="EU240" s="316"/>
      <c r="EV240" s="369"/>
      <c r="EW240" s="374"/>
    </row>
    <row r="241" spans="1:153" s="124" customFormat="1" ht="12.75" customHeight="1" thickBot="1" x14ac:dyDescent="0.25">
      <c r="A241" s="328"/>
      <c r="B241" s="221"/>
      <c r="C241" s="221"/>
      <c r="D241" s="221"/>
      <c r="E241" s="221"/>
      <c r="F241" s="221"/>
      <c r="G241" s="221"/>
      <c r="H241" s="221"/>
      <c r="I241" s="221"/>
      <c r="J241" s="221"/>
      <c r="K241" s="221"/>
      <c r="L241" s="221"/>
      <c r="M241" s="221"/>
      <c r="N241" s="221"/>
      <c r="O241" s="221"/>
      <c r="P241" s="257"/>
      <c r="Q241" s="374"/>
      <c r="R241" s="851"/>
      <c r="S241" s="852"/>
      <c r="T241" s="852"/>
      <c r="U241" s="853"/>
      <c r="V241" s="851"/>
      <c r="W241" s="852"/>
      <c r="X241" s="852"/>
      <c r="Y241" s="853"/>
      <c r="Z241" s="854">
        <f t="shared" si="0"/>
        <v>0</v>
      </c>
      <c r="AA241" s="852"/>
      <c r="AB241" s="852"/>
      <c r="AC241" s="853"/>
      <c r="AD241" s="365"/>
      <c r="AE241" s="317"/>
      <c r="AF241" s="317"/>
      <c r="AG241" s="347"/>
      <c r="AH241" s="374"/>
      <c r="AI241" s="851"/>
      <c r="AJ241" s="852"/>
      <c r="AK241" s="852"/>
      <c r="AL241" s="853"/>
      <c r="AM241" s="851"/>
      <c r="AN241" s="852"/>
      <c r="AO241" s="852"/>
      <c r="AP241" s="853"/>
      <c r="AQ241" s="854">
        <f t="shared" si="21"/>
        <v>0</v>
      </c>
      <c r="AR241" s="852"/>
      <c r="AS241" s="852"/>
      <c r="AT241" s="853"/>
      <c r="AU241" s="365"/>
      <c r="AV241" s="317"/>
      <c r="AW241" s="317"/>
      <c r="AX241" s="347"/>
      <c r="AY241" s="374"/>
      <c r="AZ241" s="328"/>
      <c r="BA241" s="221"/>
      <c r="BB241" s="221"/>
      <c r="BC241" s="221"/>
      <c r="BD241" s="221"/>
      <c r="BE241" s="221"/>
      <c r="BF241" s="221"/>
      <c r="BG241" s="221"/>
      <c r="BH241" s="221"/>
      <c r="BI241" s="221"/>
      <c r="BJ241" s="221"/>
      <c r="BK241" s="221"/>
      <c r="BL241" s="221"/>
      <c r="BM241" s="221"/>
      <c r="BN241" s="221"/>
      <c r="BO241" s="257"/>
      <c r="BP241" s="374"/>
      <c r="BQ241" s="851"/>
      <c r="BR241" s="852"/>
      <c r="BS241" s="852"/>
      <c r="BT241" s="853"/>
      <c r="BU241" s="851"/>
      <c r="BV241" s="852"/>
      <c r="BW241" s="852"/>
      <c r="BX241" s="853"/>
      <c r="BY241" s="854" t="e">
        <f t="shared" si="22"/>
        <v>#DIV/0!</v>
      </c>
      <c r="BZ241" s="852"/>
      <c r="CA241" s="852"/>
      <c r="CB241" s="852"/>
      <c r="CC241" s="368"/>
      <c r="CD241" s="316"/>
      <c r="CE241" s="316"/>
      <c r="CF241" s="369"/>
      <c r="CG241" s="374"/>
      <c r="CH241" s="851"/>
      <c r="CI241" s="852"/>
      <c r="CJ241" s="852"/>
      <c r="CK241" s="853"/>
      <c r="CL241" s="851"/>
      <c r="CM241" s="852"/>
      <c r="CN241" s="852"/>
      <c r="CO241" s="853"/>
      <c r="CP241" s="854" t="e">
        <f t="shared" si="23"/>
        <v>#DIV/0!</v>
      </c>
      <c r="CQ241" s="852"/>
      <c r="CR241" s="852"/>
      <c r="CS241" s="852"/>
      <c r="CT241" s="368"/>
      <c r="CU241" s="316"/>
      <c r="CV241" s="316"/>
      <c r="CW241" s="369"/>
      <c r="CX241" s="374"/>
      <c r="CY241" s="328"/>
      <c r="CZ241" s="221"/>
      <c r="DA241" s="221"/>
      <c r="DB241" s="221"/>
      <c r="DC241" s="221"/>
      <c r="DD241" s="221"/>
      <c r="DE241" s="221"/>
      <c r="DF241" s="221"/>
      <c r="DG241" s="221"/>
      <c r="DH241" s="221"/>
      <c r="DI241" s="221"/>
      <c r="DJ241" s="221"/>
      <c r="DK241" s="221"/>
      <c r="DL241" s="221"/>
      <c r="DM241" s="221"/>
      <c r="DN241" s="257"/>
      <c r="DO241" s="374"/>
      <c r="DP241" s="851"/>
      <c r="DQ241" s="852"/>
      <c r="DR241" s="852"/>
      <c r="DS241" s="853"/>
      <c r="DT241" s="851"/>
      <c r="DU241" s="852"/>
      <c r="DV241" s="852"/>
      <c r="DW241" s="853"/>
      <c r="DX241" s="854" t="e">
        <f t="shared" si="24"/>
        <v>#DIV/0!</v>
      </c>
      <c r="DY241" s="852"/>
      <c r="DZ241" s="852"/>
      <c r="EA241" s="852"/>
      <c r="EB241" s="368"/>
      <c r="EC241" s="316"/>
      <c r="ED241" s="316"/>
      <c r="EE241" s="369"/>
      <c r="EF241" s="374"/>
      <c r="EG241" s="851"/>
      <c r="EH241" s="852"/>
      <c r="EI241" s="852"/>
      <c r="EJ241" s="853"/>
      <c r="EK241" s="851"/>
      <c r="EL241" s="852"/>
      <c r="EM241" s="852"/>
      <c r="EN241" s="853"/>
      <c r="EO241" s="854" t="e">
        <f t="shared" si="25"/>
        <v>#DIV/0!</v>
      </c>
      <c r="EP241" s="852"/>
      <c r="EQ241" s="852"/>
      <c r="ER241" s="852"/>
      <c r="ES241" s="368"/>
      <c r="ET241" s="316"/>
      <c r="EU241" s="316"/>
      <c r="EV241" s="369"/>
      <c r="EW241" s="374"/>
    </row>
    <row r="242" spans="1:153" s="124" customFormat="1" ht="12.75" customHeight="1" thickBot="1" x14ac:dyDescent="0.25">
      <c r="A242" s="328"/>
      <c r="B242" s="221"/>
      <c r="C242" s="221"/>
      <c r="D242" s="221"/>
      <c r="E242" s="221"/>
      <c r="F242" s="221"/>
      <c r="G242" s="221"/>
      <c r="H242" s="221"/>
      <c r="I242" s="221"/>
      <c r="J242" s="221"/>
      <c r="K242" s="221"/>
      <c r="L242" s="221"/>
      <c r="M242" s="221"/>
      <c r="N242" s="221"/>
      <c r="O242" s="221"/>
      <c r="P242" s="257"/>
      <c r="Q242" s="374"/>
      <c r="R242" s="851"/>
      <c r="S242" s="852"/>
      <c r="T242" s="852"/>
      <c r="U242" s="853"/>
      <c r="V242" s="851"/>
      <c r="W242" s="852"/>
      <c r="X242" s="852"/>
      <c r="Y242" s="853"/>
      <c r="Z242" s="854">
        <f t="shared" si="0"/>
        <v>0</v>
      </c>
      <c r="AA242" s="852"/>
      <c r="AB242" s="852"/>
      <c r="AC242" s="853"/>
      <c r="AD242" s="365"/>
      <c r="AE242" s="317"/>
      <c r="AF242" s="317"/>
      <c r="AG242" s="347"/>
      <c r="AH242" s="374"/>
      <c r="AI242" s="851"/>
      <c r="AJ242" s="852"/>
      <c r="AK242" s="852"/>
      <c r="AL242" s="853"/>
      <c r="AM242" s="851"/>
      <c r="AN242" s="852"/>
      <c r="AO242" s="852"/>
      <c r="AP242" s="853"/>
      <c r="AQ242" s="854">
        <f t="shared" si="21"/>
        <v>0</v>
      </c>
      <c r="AR242" s="852"/>
      <c r="AS242" s="852"/>
      <c r="AT242" s="853"/>
      <c r="AU242" s="365"/>
      <c r="AV242" s="317"/>
      <c r="AW242" s="317"/>
      <c r="AX242" s="347"/>
      <c r="AY242" s="374"/>
      <c r="AZ242" s="328"/>
      <c r="BA242" s="221"/>
      <c r="BB242" s="221"/>
      <c r="BC242" s="221"/>
      <c r="BD242" s="221"/>
      <c r="BE242" s="221"/>
      <c r="BF242" s="221"/>
      <c r="BG242" s="221"/>
      <c r="BH242" s="221"/>
      <c r="BI242" s="221"/>
      <c r="BJ242" s="221"/>
      <c r="BK242" s="221"/>
      <c r="BL242" s="221"/>
      <c r="BM242" s="221"/>
      <c r="BN242" s="221"/>
      <c r="BO242" s="257"/>
      <c r="BP242" s="374"/>
      <c r="BQ242" s="851"/>
      <c r="BR242" s="852"/>
      <c r="BS242" s="852"/>
      <c r="BT242" s="853"/>
      <c r="BU242" s="851"/>
      <c r="BV242" s="852"/>
      <c r="BW242" s="852"/>
      <c r="BX242" s="853"/>
      <c r="BY242" s="854" t="e">
        <f t="shared" si="22"/>
        <v>#DIV/0!</v>
      </c>
      <c r="BZ242" s="852"/>
      <c r="CA242" s="852"/>
      <c r="CB242" s="852"/>
      <c r="CC242" s="368"/>
      <c r="CD242" s="316"/>
      <c r="CE242" s="316"/>
      <c r="CF242" s="369"/>
      <c r="CG242" s="374"/>
      <c r="CH242" s="851"/>
      <c r="CI242" s="852"/>
      <c r="CJ242" s="852"/>
      <c r="CK242" s="853"/>
      <c r="CL242" s="851"/>
      <c r="CM242" s="852"/>
      <c r="CN242" s="852"/>
      <c r="CO242" s="853"/>
      <c r="CP242" s="854" t="e">
        <f t="shared" si="23"/>
        <v>#DIV/0!</v>
      </c>
      <c r="CQ242" s="852"/>
      <c r="CR242" s="852"/>
      <c r="CS242" s="852"/>
      <c r="CT242" s="368"/>
      <c r="CU242" s="316"/>
      <c r="CV242" s="316"/>
      <c r="CW242" s="369"/>
      <c r="CX242" s="374"/>
      <c r="CY242" s="328"/>
      <c r="CZ242" s="221"/>
      <c r="DA242" s="221"/>
      <c r="DB242" s="221"/>
      <c r="DC242" s="221"/>
      <c r="DD242" s="221"/>
      <c r="DE242" s="221"/>
      <c r="DF242" s="221"/>
      <c r="DG242" s="221"/>
      <c r="DH242" s="221"/>
      <c r="DI242" s="221"/>
      <c r="DJ242" s="221"/>
      <c r="DK242" s="221"/>
      <c r="DL242" s="221"/>
      <c r="DM242" s="221"/>
      <c r="DN242" s="257"/>
      <c r="DO242" s="374"/>
      <c r="DP242" s="851"/>
      <c r="DQ242" s="852"/>
      <c r="DR242" s="852"/>
      <c r="DS242" s="853"/>
      <c r="DT242" s="851"/>
      <c r="DU242" s="852"/>
      <c r="DV242" s="852"/>
      <c r="DW242" s="853"/>
      <c r="DX242" s="854" t="e">
        <f t="shared" si="24"/>
        <v>#DIV/0!</v>
      </c>
      <c r="DY242" s="852"/>
      <c r="DZ242" s="852"/>
      <c r="EA242" s="852"/>
      <c r="EB242" s="368"/>
      <c r="EC242" s="316"/>
      <c r="ED242" s="316"/>
      <c r="EE242" s="369"/>
      <c r="EF242" s="374"/>
      <c r="EG242" s="851"/>
      <c r="EH242" s="852"/>
      <c r="EI242" s="852"/>
      <c r="EJ242" s="853"/>
      <c r="EK242" s="851"/>
      <c r="EL242" s="852"/>
      <c r="EM242" s="852"/>
      <c r="EN242" s="853"/>
      <c r="EO242" s="854" t="e">
        <f t="shared" si="25"/>
        <v>#DIV/0!</v>
      </c>
      <c r="EP242" s="852"/>
      <c r="EQ242" s="852"/>
      <c r="ER242" s="852"/>
      <c r="ES242" s="368"/>
      <c r="ET242" s="316"/>
      <c r="EU242" s="316"/>
      <c r="EV242" s="369"/>
      <c r="EW242" s="374"/>
    </row>
    <row r="243" spans="1:153" s="124" customFormat="1" ht="12.75" customHeight="1" thickBot="1" x14ac:dyDescent="0.25">
      <c r="A243" s="328"/>
      <c r="B243" s="221"/>
      <c r="C243" s="221"/>
      <c r="D243" s="221"/>
      <c r="E243" s="221"/>
      <c r="F243" s="221"/>
      <c r="G243" s="221"/>
      <c r="H243" s="221"/>
      <c r="I243" s="221"/>
      <c r="J243" s="221"/>
      <c r="K243" s="221"/>
      <c r="L243" s="221"/>
      <c r="M243" s="221"/>
      <c r="N243" s="221"/>
      <c r="O243" s="221"/>
      <c r="P243" s="257"/>
      <c r="Q243" s="374"/>
      <c r="R243" s="851"/>
      <c r="S243" s="852"/>
      <c r="T243" s="852"/>
      <c r="U243" s="853"/>
      <c r="V243" s="851"/>
      <c r="W243" s="852"/>
      <c r="X243" s="852"/>
      <c r="Y243" s="853"/>
      <c r="Z243" s="854">
        <f t="shared" si="0"/>
        <v>0</v>
      </c>
      <c r="AA243" s="852"/>
      <c r="AB243" s="852"/>
      <c r="AC243" s="853"/>
      <c r="AD243" s="365"/>
      <c r="AE243" s="317"/>
      <c r="AF243" s="317"/>
      <c r="AG243" s="347"/>
      <c r="AH243" s="374"/>
      <c r="AI243" s="851"/>
      <c r="AJ243" s="852"/>
      <c r="AK243" s="852"/>
      <c r="AL243" s="853"/>
      <c r="AM243" s="851"/>
      <c r="AN243" s="852"/>
      <c r="AO243" s="852"/>
      <c r="AP243" s="853"/>
      <c r="AQ243" s="854">
        <f t="shared" si="21"/>
        <v>0</v>
      </c>
      <c r="AR243" s="852"/>
      <c r="AS243" s="852"/>
      <c r="AT243" s="853"/>
      <c r="AU243" s="365"/>
      <c r="AV243" s="317"/>
      <c r="AW243" s="317"/>
      <c r="AX243" s="347"/>
      <c r="AY243" s="374"/>
      <c r="AZ243" s="328"/>
      <c r="BA243" s="221"/>
      <c r="BB243" s="221"/>
      <c r="BC243" s="221"/>
      <c r="BD243" s="221"/>
      <c r="BE243" s="221"/>
      <c r="BF243" s="221"/>
      <c r="BG243" s="221"/>
      <c r="BH243" s="221"/>
      <c r="BI243" s="221"/>
      <c r="BJ243" s="221"/>
      <c r="BK243" s="221"/>
      <c r="BL243" s="221"/>
      <c r="BM243" s="221"/>
      <c r="BN243" s="221"/>
      <c r="BO243" s="257"/>
      <c r="BP243" s="374"/>
      <c r="BQ243" s="851"/>
      <c r="BR243" s="852"/>
      <c r="BS243" s="852"/>
      <c r="BT243" s="853"/>
      <c r="BU243" s="851"/>
      <c r="BV243" s="852"/>
      <c r="BW243" s="852"/>
      <c r="BX243" s="853"/>
      <c r="BY243" s="854" t="e">
        <f t="shared" si="22"/>
        <v>#DIV/0!</v>
      </c>
      <c r="BZ243" s="852"/>
      <c r="CA243" s="852"/>
      <c r="CB243" s="852"/>
      <c r="CC243" s="368"/>
      <c r="CD243" s="316"/>
      <c r="CE243" s="316"/>
      <c r="CF243" s="369"/>
      <c r="CG243" s="374"/>
      <c r="CH243" s="851"/>
      <c r="CI243" s="852"/>
      <c r="CJ243" s="852"/>
      <c r="CK243" s="853"/>
      <c r="CL243" s="851"/>
      <c r="CM243" s="852"/>
      <c r="CN243" s="852"/>
      <c r="CO243" s="853"/>
      <c r="CP243" s="854" t="e">
        <f t="shared" si="23"/>
        <v>#DIV/0!</v>
      </c>
      <c r="CQ243" s="852"/>
      <c r="CR243" s="852"/>
      <c r="CS243" s="852"/>
      <c r="CT243" s="368"/>
      <c r="CU243" s="316"/>
      <c r="CV243" s="316"/>
      <c r="CW243" s="369"/>
      <c r="CX243" s="374"/>
      <c r="CY243" s="328"/>
      <c r="CZ243" s="221"/>
      <c r="DA243" s="221"/>
      <c r="DB243" s="221"/>
      <c r="DC243" s="221"/>
      <c r="DD243" s="221"/>
      <c r="DE243" s="221"/>
      <c r="DF243" s="221"/>
      <c r="DG243" s="221"/>
      <c r="DH243" s="221"/>
      <c r="DI243" s="221"/>
      <c r="DJ243" s="221"/>
      <c r="DK243" s="221"/>
      <c r="DL243" s="221"/>
      <c r="DM243" s="221"/>
      <c r="DN243" s="257"/>
      <c r="DO243" s="374"/>
      <c r="DP243" s="851"/>
      <c r="DQ243" s="852"/>
      <c r="DR243" s="852"/>
      <c r="DS243" s="853"/>
      <c r="DT243" s="851"/>
      <c r="DU243" s="852"/>
      <c r="DV243" s="852"/>
      <c r="DW243" s="853"/>
      <c r="DX243" s="854" t="e">
        <f t="shared" si="24"/>
        <v>#DIV/0!</v>
      </c>
      <c r="DY243" s="852"/>
      <c r="DZ243" s="852"/>
      <c r="EA243" s="852"/>
      <c r="EB243" s="368"/>
      <c r="EC243" s="316"/>
      <c r="ED243" s="316"/>
      <c r="EE243" s="369"/>
      <c r="EF243" s="374"/>
      <c r="EG243" s="851"/>
      <c r="EH243" s="852"/>
      <c r="EI243" s="852"/>
      <c r="EJ243" s="853"/>
      <c r="EK243" s="851"/>
      <c r="EL243" s="852"/>
      <c r="EM243" s="852"/>
      <c r="EN243" s="853"/>
      <c r="EO243" s="854" t="e">
        <f t="shared" si="25"/>
        <v>#DIV/0!</v>
      </c>
      <c r="EP243" s="852"/>
      <c r="EQ243" s="852"/>
      <c r="ER243" s="852"/>
      <c r="ES243" s="368"/>
      <c r="ET243" s="316"/>
      <c r="EU243" s="316"/>
      <c r="EV243" s="369"/>
      <c r="EW243" s="374"/>
    </row>
    <row r="244" spans="1:153" s="124" customFormat="1" ht="12.75" customHeight="1" thickBot="1" x14ac:dyDescent="0.25">
      <c r="A244" s="328"/>
      <c r="B244" s="221"/>
      <c r="C244" s="221"/>
      <c r="D244" s="221"/>
      <c r="E244" s="221"/>
      <c r="F244" s="221"/>
      <c r="G244" s="221"/>
      <c r="H244" s="221"/>
      <c r="I244" s="221"/>
      <c r="J244" s="221"/>
      <c r="K244" s="221"/>
      <c r="L244" s="221"/>
      <c r="M244" s="221"/>
      <c r="N244" s="221"/>
      <c r="O244" s="221"/>
      <c r="P244" s="257"/>
      <c r="Q244" s="374"/>
      <c r="R244" s="851"/>
      <c r="S244" s="852"/>
      <c r="T244" s="852"/>
      <c r="U244" s="853"/>
      <c r="V244" s="851"/>
      <c r="W244" s="852"/>
      <c r="X244" s="852"/>
      <c r="Y244" s="853"/>
      <c r="Z244" s="854">
        <f t="shared" si="0"/>
        <v>0</v>
      </c>
      <c r="AA244" s="852"/>
      <c r="AB244" s="852"/>
      <c r="AC244" s="853"/>
      <c r="AD244" s="365"/>
      <c r="AE244" s="317"/>
      <c r="AF244" s="317"/>
      <c r="AG244" s="347"/>
      <c r="AH244" s="374"/>
      <c r="AI244" s="851"/>
      <c r="AJ244" s="852"/>
      <c r="AK244" s="852"/>
      <c r="AL244" s="853"/>
      <c r="AM244" s="851"/>
      <c r="AN244" s="852"/>
      <c r="AO244" s="852"/>
      <c r="AP244" s="853"/>
      <c r="AQ244" s="854">
        <f t="shared" si="21"/>
        <v>0</v>
      </c>
      <c r="AR244" s="852"/>
      <c r="AS244" s="852"/>
      <c r="AT244" s="853"/>
      <c r="AU244" s="365"/>
      <c r="AV244" s="317"/>
      <c r="AW244" s="317"/>
      <c r="AX244" s="347"/>
      <c r="AY244" s="374"/>
      <c r="AZ244" s="328"/>
      <c r="BA244" s="221"/>
      <c r="BB244" s="221"/>
      <c r="BC244" s="221"/>
      <c r="BD244" s="221"/>
      <c r="BE244" s="221"/>
      <c r="BF244" s="221"/>
      <c r="BG244" s="221"/>
      <c r="BH244" s="221"/>
      <c r="BI244" s="221"/>
      <c r="BJ244" s="221"/>
      <c r="BK244" s="221"/>
      <c r="BL244" s="221"/>
      <c r="BM244" s="221"/>
      <c r="BN244" s="221"/>
      <c r="BO244" s="257"/>
      <c r="BP244" s="374"/>
      <c r="BQ244" s="851"/>
      <c r="BR244" s="852"/>
      <c r="BS244" s="852"/>
      <c r="BT244" s="853"/>
      <c r="BU244" s="851"/>
      <c r="BV244" s="852"/>
      <c r="BW244" s="852"/>
      <c r="BX244" s="853"/>
      <c r="BY244" s="854" t="e">
        <f t="shared" si="22"/>
        <v>#DIV/0!</v>
      </c>
      <c r="BZ244" s="852"/>
      <c r="CA244" s="852"/>
      <c r="CB244" s="852"/>
      <c r="CC244" s="368"/>
      <c r="CD244" s="316"/>
      <c r="CE244" s="316"/>
      <c r="CF244" s="369"/>
      <c r="CG244" s="374"/>
      <c r="CH244" s="851"/>
      <c r="CI244" s="852"/>
      <c r="CJ244" s="852"/>
      <c r="CK244" s="853"/>
      <c r="CL244" s="851"/>
      <c r="CM244" s="852"/>
      <c r="CN244" s="852"/>
      <c r="CO244" s="853"/>
      <c r="CP244" s="854" t="e">
        <f t="shared" si="23"/>
        <v>#DIV/0!</v>
      </c>
      <c r="CQ244" s="852"/>
      <c r="CR244" s="852"/>
      <c r="CS244" s="852"/>
      <c r="CT244" s="368"/>
      <c r="CU244" s="316"/>
      <c r="CV244" s="316"/>
      <c r="CW244" s="369"/>
      <c r="CX244" s="374"/>
      <c r="CY244" s="328"/>
      <c r="CZ244" s="221"/>
      <c r="DA244" s="221"/>
      <c r="DB244" s="221"/>
      <c r="DC244" s="221"/>
      <c r="DD244" s="221"/>
      <c r="DE244" s="221"/>
      <c r="DF244" s="221"/>
      <c r="DG244" s="221"/>
      <c r="DH244" s="221"/>
      <c r="DI244" s="221"/>
      <c r="DJ244" s="221"/>
      <c r="DK244" s="221"/>
      <c r="DL244" s="221"/>
      <c r="DM244" s="221"/>
      <c r="DN244" s="257"/>
      <c r="DO244" s="374"/>
      <c r="DP244" s="851"/>
      <c r="DQ244" s="852"/>
      <c r="DR244" s="852"/>
      <c r="DS244" s="853"/>
      <c r="DT244" s="851"/>
      <c r="DU244" s="852"/>
      <c r="DV244" s="852"/>
      <c r="DW244" s="853"/>
      <c r="DX244" s="854" t="e">
        <f t="shared" si="24"/>
        <v>#DIV/0!</v>
      </c>
      <c r="DY244" s="852"/>
      <c r="DZ244" s="852"/>
      <c r="EA244" s="852"/>
      <c r="EB244" s="368"/>
      <c r="EC244" s="316"/>
      <c r="ED244" s="316"/>
      <c r="EE244" s="369"/>
      <c r="EF244" s="374"/>
      <c r="EG244" s="851"/>
      <c r="EH244" s="852"/>
      <c r="EI244" s="852"/>
      <c r="EJ244" s="853"/>
      <c r="EK244" s="851"/>
      <c r="EL244" s="852"/>
      <c r="EM244" s="852"/>
      <c r="EN244" s="853"/>
      <c r="EO244" s="854" t="e">
        <f t="shared" si="25"/>
        <v>#DIV/0!</v>
      </c>
      <c r="EP244" s="852"/>
      <c r="EQ244" s="852"/>
      <c r="ER244" s="852"/>
      <c r="ES244" s="368"/>
      <c r="ET244" s="316"/>
      <c r="EU244" s="316"/>
      <c r="EV244" s="369"/>
      <c r="EW244" s="374"/>
    </row>
    <row r="245" spans="1:153" s="124" customFormat="1" ht="12.75" customHeight="1" thickBot="1" x14ac:dyDescent="0.25">
      <c r="A245" s="328"/>
      <c r="B245" s="221"/>
      <c r="C245" s="221"/>
      <c r="D245" s="221"/>
      <c r="E245" s="221"/>
      <c r="F245" s="221"/>
      <c r="G245" s="221"/>
      <c r="H245" s="221"/>
      <c r="I245" s="221"/>
      <c r="J245" s="221"/>
      <c r="K245" s="221"/>
      <c r="L245" s="221"/>
      <c r="M245" s="221"/>
      <c r="N245" s="221"/>
      <c r="O245" s="221"/>
      <c r="P245" s="257"/>
      <c r="Q245" s="374"/>
      <c r="R245" s="851"/>
      <c r="S245" s="852"/>
      <c r="T245" s="852"/>
      <c r="U245" s="853"/>
      <c r="V245" s="851"/>
      <c r="W245" s="852"/>
      <c r="X245" s="852"/>
      <c r="Y245" s="853"/>
      <c r="Z245" s="854">
        <f t="shared" si="0"/>
        <v>0</v>
      </c>
      <c r="AA245" s="852"/>
      <c r="AB245" s="852"/>
      <c r="AC245" s="853"/>
      <c r="AD245" s="365"/>
      <c r="AE245" s="317"/>
      <c r="AF245" s="317"/>
      <c r="AG245" s="347"/>
      <c r="AH245" s="374"/>
      <c r="AI245" s="851"/>
      <c r="AJ245" s="852"/>
      <c r="AK245" s="852"/>
      <c r="AL245" s="853"/>
      <c r="AM245" s="851"/>
      <c r="AN245" s="852"/>
      <c r="AO245" s="852"/>
      <c r="AP245" s="853"/>
      <c r="AQ245" s="854">
        <f t="shared" si="21"/>
        <v>0</v>
      </c>
      <c r="AR245" s="852"/>
      <c r="AS245" s="852"/>
      <c r="AT245" s="853"/>
      <c r="AU245" s="365"/>
      <c r="AV245" s="317"/>
      <c r="AW245" s="317"/>
      <c r="AX245" s="347"/>
      <c r="AY245" s="374"/>
      <c r="AZ245" s="328"/>
      <c r="BA245" s="221"/>
      <c r="BB245" s="221"/>
      <c r="BC245" s="221"/>
      <c r="BD245" s="221"/>
      <c r="BE245" s="221"/>
      <c r="BF245" s="221"/>
      <c r="BG245" s="221"/>
      <c r="BH245" s="221"/>
      <c r="BI245" s="221"/>
      <c r="BJ245" s="221"/>
      <c r="BK245" s="221"/>
      <c r="BL245" s="221"/>
      <c r="BM245" s="221"/>
      <c r="BN245" s="221"/>
      <c r="BO245" s="257"/>
      <c r="BP245" s="374"/>
      <c r="BQ245" s="851"/>
      <c r="BR245" s="852"/>
      <c r="BS245" s="852"/>
      <c r="BT245" s="853"/>
      <c r="BU245" s="851"/>
      <c r="BV245" s="852"/>
      <c r="BW245" s="852"/>
      <c r="BX245" s="853"/>
      <c r="BY245" s="854" t="e">
        <f t="shared" si="22"/>
        <v>#DIV/0!</v>
      </c>
      <c r="BZ245" s="852"/>
      <c r="CA245" s="852"/>
      <c r="CB245" s="852"/>
      <c r="CC245" s="368"/>
      <c r="CD245" s="316"/>
      <c r="CE245" s="316"/>
      <c r="CF245" s="369"/>
      <c r="CG245" s="374"/>
      <c r="CH245" s="851"/>
      <c r="CI245" s="852"/>
      <c r="CJ245" s="852"/>
      <c r="CK245" s="853"/>
      <c r="CL245" s="851"/>
      <c r="CM245" s="852"/>
      <c r="CN245" s="852"/>
      <c r="CO245" s="853"/>
      <c r="CP245" s="854" t="e">
        <f t="shared" si="23"/>
        <v>#DIV/0!</v>
      </c>
      <c r="CQ245" s="852"/>
      <c r="CR245" s="852"/>
      <c r="CS245" s="852"/>
      <c r="CT245" s="368"/>
      <c r="CU245" s="316"/>
      <c r="CV245" s="316"/>
      <c r="CW245" s="369"/>
      <c r="CX245" s="374"/>
      <c r="CY245" s="328"/>
      <c r="CZ245" s="221"/>
      <c r="DA245" s="221"/>
      <c r="DB245" s="221"/>
      <c r="DC245" s="221"/>
      <c r="DD245" s="221"/>
      <c r="DE245" s="221"/>
      <c r="DF245" s="221"/>
      <c r="DG245" s="221"/>
      <c r="DH245" s="221"/>
      <c r="DI245" s="221"/>
      <c r="DJ245" s="221"/>
      <c r="DK245" s="221"/>
      <c r="DL245" s="221"/>
      <c r="DM245" s="221"/>
      <c r="DN245" s="257"/>
      <c r="DO245" s="374"/>
      <c r="DP245" s="851"/>
      <c r="DQ245" s="852"/>
      <c r="DR245" s="852"/>
      <c r="DS245" s="853"/>
      <c r="DT245" s="851"/>
      <c r="DU245" s="852"/>
      <c r="DV245" s="852"/>
      <c r="DW245" s="853"/>
      <c r="DX245" s="854" t="e">
        <f t="shared" si="24"/>
        <v>#DIV/0!</v>
      </c>
      <c r="DY245" s="852"/>
      <c r="DZ245" s="852"/>
      <c r="EA245" s="852"/>
      <c r="EB245" s="368"/>
      <c r="EC245" s="316"/>
      <c r="ED245" s="316"/>
      <c r="EE245" s="369"/>
      <c r="EF245" s="374"/>
      <c r="EG245" s="851"/>
      <c r="EH245" s="852"/>
      <c r="EI245" s="852"/>
      <c r="EJ245" s="853"/>
      <c r="EK245" s="851"/>
      <c r="EL245" s="852"/>
      <c r="EM245" s="852"/>
      <c r="EN245" s="853"/>
      <c r="EO245" s="854" t="e">
        <f t="shared" si="25"/>
        <v>#DIV/0!</v>
      </c>
      <c r="EP245" s="852"/>
      <c r="EQ245" s="852"/>
      <c r="ER245" s="852"/>
      <c r="ES245" s="368"/>
      <c r="ET245" s="316"/>
      <c r="EU245" s="316"/>
      <c r="EV245" s="369"/>
      <c r="EW245" s="374"/>
    </row>
    <row r="246" spans="1:153" s="124" customFormat="1" ht="12.75" customHeight="1" thickBot="1" x14ac:dyDescent="0.25">
      <c r="A246" s="328"/>
      <c r="B246" s="221"/>
      <c r="C246" s="221"/>
      <c r="D246" s="221"/>
      <c r="E246" s="221"/>
      <c r="F246" s="221"/>
      <c r="G246" s="221"/>
      <c r="H246" s="221"/>
      <c r="I246" s="221"/>
      <c r="J246" s="221"/>
      <c r="K246" s="221"/>
      <c r="L246" s="221"/>
      <c r="M246" s="221"/>
      <c r="N246" s="221"/>
      <c r="O246" s="221"/>
      <c r="P246" s="257"/>
      <c r="Q246" s="374"/>
      <c r="R246" s="851"/>
      <c r="S246" s="852"/>
      <c r="T246" s="852"/>
      <c r="U246" s="853"/>
      <c r="V246" s="851"/>
      <c r="W246" s="852"/>
      <c r="X246" s="852"/>
      <c r="Y246" s="853"/>
      <c r="Z246" s="854">
        <f t="shared" si="0"/>
        <v>0</v>
      </c>
      <c r="AA246" s="852"/>
      <c r="AB246" s="852"/>
      <c r="AC246" s="853"/>
      <c r="AD246" s="365"/>
      <c r="AE246" s="317"/>
      <c r="AF246" s="317"/>
      <c r="AG246" s="347"/>
      <c r="AH246" s="374"/>
      <c r="AI246" s="851"/>
      <c r="AJ246" s="852"/>
      <c r="AK246" s="852"/>
      <c r="AL246" s="853"/>
      <c r="AM246" s="851"/>
      <c r="AN246" s="852"/>
      <c r="AO246" s="852"/>
      <c r="AP246" s="853"/>
      <c r="AQ246" s="854">
        <f t="shared" si="21"/>
        <v>0</v>
      </c>
      <c r="AR246" s="852"/>
      <c r="AS246" s="852"/>
      <c r="AT246" s="853"/>
      <c r="AU246" s="365"/>
      <c r="AV246" s="317"/>
      <c r="AW246" s="317"/>
      <c r="AX246" s="347"/>
      <c r="AY246" s="374"/>
      <c r="AZ246" s="328"/>
      <c r="BA246" s="221"/>
      <c r="BB246" s="221"/>
      <c r="BC246" s="221"/>
      <c r="BD246" s="221"/>
      <c r="BE246" s="221"/>
      <c r="BF246" s="221"/>
      <c r="BG246" s="221"/>
      <c r="BH246" s="221"/>
      <c r="BI246" s="221"/>
      <c r="BJ246" s="221"/>
      <c r="BK246" s="221"/>
      <c r="BL246" s="221"/>
      <c r="BM246" s="221"/>
      <c r="BN246" s="221"/>
      <c r="BO246" s="257"/>
      <c r="BP246" s="374"/>
      <c r="BQ246" s="851"/>
      <c r="BR246" s="852"/>
      <c r="BS246" s="852"/>
      <c r="BT246" s="853"/>
      <c r="BU246" s="851"/>
      <c r="BV246" s="852"/>
      <c r="BW246" s="852"/>
      <c r="BX246" s="853"/>
      <c r="BY246" s="854" t="e">
        <f t="shared" si="22"/>
        <v>#DIV/0!</v>
      </c>
      <c r="BZ246" s="852"/>
      <c r="CA246" s="852"/>
      <c r="CB246" s="852"/>
      <c r="CC246" s="368"/>
      <c r="CD246" s="316"/>
      <c r="CE246" s="316"/>
      <c r="CF246" s="369"/>
      <c r="CG246" s="374"/>
      <c r="CH246" s="851"/>
      <c r="CI246" s="852"/>
      <c r="CJ246" s="852"/>
      <c r="CK246" s="853"/>
      <c r="CL246" s="851"/>
      <c r="CM246" s="852"/>
      <c r="CN246" s="852"/>
      <c r="CO246" s="853"/>
      <c r="CP246" s="854" t="e">
        <f t="shared" si="23"/>
        <v>#DIV/0!</v>
      </c>
      <c r="CQ246" s="852"/>
      <c r="CR246" s="852"/>
      <c r="CS246" s="852"/>
      <c r="CT246" s="368"/>
      <c r="CU246" s="316"/>
      <c r="CV246" s="316"/>
      <c r="CW246" s="369"/>
      <c r="CX246" s="374"/>
      <c r="CY246" s="328"/>
      <c r="CZ246" s="221"/>
      <c r="DA246" s="221"/>
      <c r="DB246" s="221"/>
      <c r="DC246" s="221"/>
      <c r="DD246" s="221"/>
      <c r="DE246" s="221"/>
      <c r="DF246" s="221"/>
      <c r="DG246" s="221"/>
      <c r="DH246" s="221"/>
      <c r="DI246" s="221"/>
      <c r="DJ246" s="221"/>
      <c r="DK246" s="221"/>
      <c r="DL246" s="221"/>
      <c r="DM246" s="221"/>
      <c r="DN246" s="257"/>
      <c r="DO246" s="374"/>
      <c r="DP246" s="851"/>
      <c r="DQ246" s="852"/>
      <c r="DR246" s="852"/>
      <c r="DS246" s="853"/>
      <c r="DT246" s="851"/>
      <c r="DU246" s="852"/>
      <c r="DV246" s="852"/>
      <c r="DW246" s="853"/>
      <c r="DX246" s="854" t="e">
        <f t="shared" si="24"/>
        <v>#DIV/0!</v>
      </c>
      <c r="DY246" s="852"/>
      <c r="DZ246" s="852"/>
      <c r="EA246" s="852"/>
      <c r="EB246" s="368"/>
      <c r="EC246" s="316"/>
      <c r="ED246" s="316"/>
      <c r="EE246" s="369"/>
      <c r="EF246" s="374"/>
      <c r="EG246" s="851"/>
      <c r="EH246" s="852"/>
      <c r="EI246" s="852"/>
      <c r="EJ246" s="853"/>
      <c r="EK246" s="851"/>
      <c r="EL246" s="852"/>
      <c r="EM246" s="852"/>
      <c r="EN246" s="853"/>
      <c r="EO246" s="854" t="e">
        <f t="shared" si="25"/>
        <v>#DIV/0!</v>
      </c>
      <c r="EP246" s="852"/>
      <c r="EQ246" s="852"/>
      <c r="ER246" s="852"/>
      <c r="ES246" s="368"/>
      <c r="ET246" s="316"/>
      <c r="EU246" s="316"/>
      <c r="EV246" s="369"/>
      <c r="EW246" s="374"/>
    </row>
    <row r="247" spans="1:153" s="124" customFormat="1" ht="12.75" customHeight="1" thickBot="1" x14ac:dyDescent="0.25">
      <c r="A247" s="328"/>
      <c r="B247" s="221"/>
      <c r="C247" s="221"/>
      <c r="D247" s="221"/>
      <c r="E247" s="221"/>
      <c r="F247" s="221"/>
      <c r="G247" s="221"/>
      <c r="H247" s="221"/>
      <c r="I247" s="221"/>
      <c r="J247" s="221"/>
      <c r="K247" s="221"/>
      <c r="L247" s="221"/>
      <c r="M247" s="221"/>
      <c r="N247" s="221"/>
      <c r="O247" s="221"/>
      <c r="P247" s="257"/>
      <c r="Q247" s="374"/>
      <c r="R247" s="851"/>
      <c r="S247" s="852"/>
      <c r="T247" s="852"/>
      <c r="U247" s="853"/>
      <c r="V247" s="851"/>
      <c r="W247" s="852"/>
      <c r="X247" s="852"/>
      <c r="Y247" s="853"/>
      <c r="Z247" s="854">
        <f t="shared" si="0"/>
        <v>0</v>
      </c>
      <c r="AA247" s="852"/>
      <c r="AB247" s="852"/>
      <c r="AC247" s="853"/>
      <c r="AD247" s="365"/>
      <c r="AE247" s="317"/>
      <c r="AF247" s="317"/>
      <c r="AG247" s="347"/>
      <c r="AH247" s="374"/>
      <c r="AI247" s="851"/>
      <c r="AJ247" s="852"/>
      <c r="AK247" s="852"/>
      <c r="AL247" s="853"/>
      <c r="AM247" s="851"/>
      <c r="AN247" s="852"/>
      <c r="AO247" s="852"/>
      <c r="AP247" s="853"/>
      <c r="AQ247" s="854">
        <f t="shared" si="21"/>
        <v>0</v>
      </c>
      <c r="AR247" s="852"/>
      <c r="AS247" s="852"/>
      <c r="AT247" s="853"/>
      <c r="AU247" s="365"/>
      <c r="AV247" s="317"/>
      <c r="AW247" s="317"/>
      <c r="AX247" s="347"/>
      <c r="AY247" s="374"/>
      <c r="AZ247" s="328"/>
      <c r="BA247" s="221"/>
      <c r="BB247" s="221"/>
      <c r="BC247" s="221"/>
      <c r="BD247" s="221"/>
      <c r="BE247" s="221"/>
      <c r="BF247" s="221"/>
      <c r="BG247" s="221"/>
      <c r="BH247" s="221"/>
      <c r="BI247" s="221"/>
      <c r="BJ247" s="221"/>
      <c r="BK247" s="221"/>
      <c r="BL247" s="221"/>
      <c r="BM247" s="221"/>
      <c r="BN247" s="221"/>
      <c r="BO247" s="257"/>
      <c r="BP247" s="374"/>
      <c r="BQ247" s="851"/>
      <c r="BR247" s="852"/>
      <c r="BS247" s="852"/>
      <c r="BT247" s="853"/>
      <c r="BU247" s="851"/>
      <c r="BV247" s="852"/>
      <c r="BW247" s="852"/>
      <c r="BX247" s="853"/>
      <c r="BY247" s="854" t="e">
        <f t="shared" si="22"/>
        <v>#DIV/0!</v>
      </c>
      <c r="BZ247" s="852"/>
      <c r="CA247" s="852"/>
      <c r="CB247" s="852"/>
      <c r="CC247" s="368"/>
      <c r="CD247" s="316"/>
      <c r="CE247" s="316"/>
      <c r="CF247" s="369"/>
      <c r="CG247" s="374"/>
      <c r="CH247" s="851"/>
      <c r="CI247" s="852"/>
      <c r="CJ247" s="852"/>
      <c r="CK247" s="853"/>
      <c r="CL247" s="851"/>
      <c r="CM247" s="852"/>
      <c r="CN247" s="852"/>
      <c r="CO247" s="853"/>
      <c r="CP247" s="854" t="e">
        <f t="shared" si="23"/>
        <v>#DIV/0!</v>
      </c>
      <c r="CQ247" s="852"/>
      <c r="CR247" s="852"/>
      <c r="CS247" s="852"/>
      <c r="CT247" s="368"/>
      <c r="CU247" s="316"/>
      <c r="CV247" s="316"/>
      <c r="CW247" s="369"/>
      <c r="CX247" s="374"/>
      <c r="CY247" s="328"/>
      <c r="CZ247" s="221"/>
      <c r="DA247" s="221"/>
      <c r="DB247" s="221"/>
      <c r="DC247" s="221"/>
      <c r="DD247" s="221"/>
      <c r="DE247" s="221"/>
      <c r="DF247" s="221"/>
      <c r="DG247" s="221"/>
      <c r="DH247" s="221"/>
      <c r="DI247" s="221"/>
      <c r="DJ247" s="221"/>
      <c r="DK247" s="221"/>
      <c r="DL247" s="221"/>
      <c r="DM247" s="221"/>
      <c r="DN247" s="257"/>
      <c r="DO247" s="374"/>
      <c r="DP247" s="851"/>
      <c r="DQ247" s="852"/>
      <c r="DR247" s="852"/>
      <c r="DS247" s="853"/>
      <c r="DT247" s="851"/>
      <c r="DU247" s="852"/>
      <c r="DV247" s="852"/>
      <c r="DW247" s="853"/>
      <c r="DX247" s="854" t="e">
        <f t="shared" si="24"/>
        <v>#DIV/0!</v>
      </c>
      <c r="DY247" s="852"/>
      <c r="DZ247" s="852"/>
      <c r="EA247" s="852"/>
      <c r="EB247" s="368"/>
      <c r="EC247" s="316"/>
      <c r="ED247" s="316"/>
      <c r="EE247" s="369"/>
      <c r="EF247" s="374"/>
      <c r="EG247" s="851"/>
      <c r="EH247" s="852"/>
      <c r="EI247" s="852"/>
      <c r="EJ247" s="853"/>
      <c r="EK247" s="851"/>
      <c r="EL247" s="852"/>
      <c r="EM247" s="852"/>
      <c r="EN247" s="853"/>
      <c r="EO247" s="854" t="e">
        <f t="shared" si="25"/>
        <v>#DIV/0!</v>
      </c>
      <c r="EP247" s="852"/>
      <c r="EQ247" s="852"/>
      <c r="ER247" s="852"/>
      <c r="ES247" s="368"/>
      <c r="ET247" s="316"/>
      <c r="EU247" s="316"/>
      <c r="EV247" s="369"/>
      <c r="EW247" s="374"/>
    </row>
    <row r="248" spans="1:153" s="124" customFormat="1" ht="12.75" customHeight="1" thickBot="1" x14ac:dyDescent="0.25">
      <c r="A248" s="328"/>
      <c r="B248" s="221"/>
      <c r="C248" s="221"/>
      <c r="D248" s="221"/>
      <c r="E248" s="221"/>
      <c r="F248" s="221"/>
      <c r="G248" s="221"/>
      <c r="H248" s="221"/>
      <c r="I248" s="221"/>
      <c r="J248" s="221"/>
      <c r="K248" s="221"/>
      <c r="L248" s="221"/>
      <c r="M248" s="221"/>
      <c r="N248" s="221"/>
      <c r="O248" s="221"/>
      <c r="P248" s="257"/>
      <c r="Q248" s="374"/>
      <c r="R248" s="851"/>
      <c r="S248" s="852"/>
      <c r="T248" s="852"/>
      <c r="U248" s="853"/>
      <c r="V248" s="851"/>
      <c r="W248" s="852"/>
      <c r="X248" s="852"/>
      <c r="Y248" s="853"/>
      <c r="Z248" s="854">
        <f t="shared" si="0"/>
        <v>0</v>
      </c>
      <c r="AA248" s="852"/>
      <c r="AB248" s="852"/>
      <c r="AC248" s="853"/>
      <c r="AD248" s="365"/>
      <c r="AE248" s="317"/>
      <c r="AF248" s="317"/>
      <c r="AG248" s="347"/>
      <c r="AH248" s="374"/>
      <c r="AI248" s="851"/>
      <c r="AJ248" s="852"/>
      <c r="AK248" s="852"/>
      <c r="AL248" s="853"/>
      <c r="AM248" s="851"/>
      <c r="AN248" s="852"/>
      <c r="AO248" s="852"/>
      <c r="AP248" s="853"/>
      <c r="AQ248" s="854">
        <f t="shared" si="21"/>
        <v>0</v>
      </c>
      <c r="AR248" s="852"/>
      <c r="AS248" s="852"/>
      <c r="AT248" s="853"/>
      <c r="AU248" s="365"/>
      <c r="AV248" s="317"/>
      <c r="AW248" s="317"/>
      <c r="AX248" s="347"/>
      <c r="AY248" s="374"/>
      <c r="AZ248" s="328"/>
      <c r="BA248" s="221"/>
      <c r="BB248" s="221"/>
      <c r="BC248" s="221"/>
      <c r="BD248" s="221"/>
      <c r="BE248" s="221"/>
      <c r="BF248" s="221"/>
      <c r="BG248" s="221"/>
      <c r="BH248" s="221"/>
      <c r="BI248" s="221"/>
      <c r="BJ248" s="221"/>
      <c r="BK248" s="221"/>
      <c r="BL248" s="221"/>
      <c r="BM248" s="221"/>
      <c r="BN248" s="221"/>
      <c r="BO248" s="257"/>
      <c r="BP248" s="374"/>
      <c r="BQ248" s="851"/>
      <c r="BR248" s="852"/>
      <c r="BS248" s="852"/>
      <c r="BT248" s="853"/>
      <c r="BU248" s="851"/>
      <c r="BV248" s="852"/>
      <c r="BW248" s="852"/>
      <c r="BX248" s="853"/>
      <c r="BY248" s="854" t="e">
        <f t="shared" si="22"/>
        <v>#DIV/0!</v>
      </c>
      <c r="BZ248" s="852"/>
      <c r="CA248" s="852"/>
      <c r="CB248" s="852"/>
      <c r="CC248" s="368"/>
      <c r="CD248" s="316"/>
      <c r="CE248" s="316"/>
      <c r="CF248" s="369"/>
      <c r="CG248" s="374"/>
      <c r="CH248" s="851"/>
      <c r="CI248" s="852"/>
      <c r="CJ248" s="852"/>
      <c r="CK248" s="853"/>
      <c r="CL248" s="851"/>
      <c r="CM248" s="852"/>
      <c r="CN248" s="852"/>
      <c r="CO248" s="853"/>
      <c r="CP248" s="854" t="e">
        <f t="shared" si="23"/>
        <v>#DIV/0!</v>
      </c>
      <c r="CQ248" s="852"/>
      <c r="CR248" s="852"/>
      <c r="CS248" s="852"/>
      <c r="CT248" s="368"/>
      <c r="CU248" s="316"/>
      <c r="CV248" s="316"/>
      <c r="CW248" s="369"/>
      <c r="CX248" s="374"/>
      <c r="CY248" s="328"/>
      <c r="CZ248" s="221"/>
      <c r="DA248" s="221"/>
      <c r="DB248" s="221"/>
      <c r="DC248" s="221"/>
      <c r="DD248" s="221"/>
      <c r="DE248" s="221"/>
      <c r="DF248" s="221"/>
      <c r="DG248" s="221"/>
      <c r="DH248" s="221"/>
      <c r="DI248" s="221"/>
      <c r="DJ248" s="221"/>
      <c r="DK248" s="221"/>
      <c r="DL248" s="221"/>
      <c r="DM248" s="221"/>
      <c r="DN248" s="257"/>
      <c r="DO248" s="374"/>
      <c r="DP248" s="851"/>
      <c r="DQ248" s="852"/>
      <c r="DR248" s="852"/>
      <c r="DS248" s="853"/>
      <c r="DT248" s="851"/>
      <c r="DU248" s="852"/>
      <c r="DV248" s="852"/>
      <c r="DW248" s="853"/>
      <c r="DX248" s="854" t="e">
        <f t="shared" si="24"/>
        <v>#DIV/0!</v>
      </c>
      <c r="DY248" s="852"/>
      <c r="DZ248" s="852"/>
      <c r="EA248" s="852"/>
      <c r="EB248" s="368"/>
      <c r="EC248" s="316"/>
      <c r="ED248" s="316"/>
      <c r="EE248" s="369"/>
      <c r="EF248" s="374"/>
      <c r="EG248" s="851"/>
      <c r="EH248" s="852"/>
      <c r="EI248" s="852"/>
      <c r="EJ248" s="853"/>
      <c r="EK248" s="851"/>
      <c r="EL248" s="852"/>
      <c r="EM248" s="852"/>
      <c r="EN248" s="853"/>
      <c r="EO248" s="854" t="e">
        <f t="shared" si="25"/>
        <v>#DIV/0!</v>
      </c>
      <c r="EP248" s="852"/>
      <c r="EQ248" s="852"/>
      <c r="ER248" s="852"/>
      <c r="ES248" s="368"/>
      <c r="ET248" s="316"/>
      <c r="EU248" s="316"/>
      <c r="EV248" s="369"/>
      <c r="EW248" s="374"/>
    </row>
    <row r="249" spans="1:153" s="124" customFormat="1" ht="12.75" customHeight="1" thickBot="1" x14ac:dyDescent="0.25">
      <c r="A249" s="328"/>
      <c r="B249" s="221"/>
      <c r="C249" s="221"/>
      <c r="D249" s="221"/>
      <c r="E249" s="221"/>
      <c r="F249" s="221"/>
      <c r="G249" s="221"/>
      <c r="H249" s="221"/>
      <c r="I249" s="221"/>
      <c r="J249" s="221"/>
      <c r="K249" s="221"/>
      <c r="L249" s="221"/>
      <c r="M249" s="221"/>
      <c r="N249" s="221"/>
      <c r="O249" s="221"/>
      <c r="P249" s="257"/>
      <c r="Q249" s="374"/>
      <c r="R249" s="851"/>
      <c r="S249" s="852"/>
      <c r="T249" s="852"/>
      <c r="U249" s="853"/>
      <c r="V249" s="851"/>
      <c r="W249" s="852"/>
      <c r="X249" s="852"/>
      <c r="Y249" s="853"/>
      <c r="Z249" s="854">
        <f t="shared" si="0"/>
        <v>0</v>
      </c>
      <c r="AA249" s="852"/>
      <c r="AB249" s="852"/>
      <c r="AC249" s="853"/>
      <c r="AD249" s="365"/>
      <c r="AE249" s="317"/>
      <c r="AF249" s="317"/>
      <c r="AG249" s="347"/>
      <c r="AH249" s="374"/>
      <c r="AI249" s="851"/>
      <c r="AJ249" s="852"/>
      <c r="AK249" s="852"/>
      <c r="AL249" s="853"/>
      <c r="AM249" s="851"/>
      <c r="AN249" s="852"/>
      <c r="AO249" s="852"/>
      <c r="AP249" s="853"/>
      <c r="AQ249" s="854">
        <f t="shared" si="21"/>
        <v>0</v>
      </c>
      <c r="AR249" s="852"/>
      <c r="AS249" s="852"/>
      <c r="AT249" s="853"/>
      <c r="AU249" s="365"/>
      <c r="AV249" s="317"/>
      <c r="AW249" s="317"/>
      <c r="AX249" s="347"/>
      <c r="AY249" s="374"/>
      <c r="AZ249" s="328"/>
      <c r="BA249" s="221"/>
      <c r="BB249" s="221"/>
      <c r="BC249" s="221"/>
      <c r="BD249" s="221"/>
      <c r="BE249" s="221"/>
      <c r="BF249" s="221"/>
      <c r="BG249" s="221"/>
      <c r="BH249" s="221"/>
      <c r="BI249" s="221"/>
      <c r="BJ249" s="221"/>
      <c r="BK249" s="221"/>
      <c r="BL249" s="221"/>
      <c r="BM249" s="221"/>
      <c r="BN249" s="221"/>
      <c r="BO249" s="257"/>
      <c r="BP249" s="374"/>
      <c r="BQ249" s="851"/>
      <c r="BR249" s="852"/>
      <c r="BS249" s="852"/>
      <c r="BT249" s="853"/>
      <c r="BU249" s="851"/>
      <c r="BV249" s="852"/>
      <c r="BW249" s="852"/>
      <c r="BX249" s="853"/>
      <c r="BY249" s="854" t="e">
        <f t="shared" si="22"/>
        <v>#DIV/0!</v>
      </c>
      <c r="BZ249" s="852"/>
      <c r="CA249" s="852"/>
      <c r="CB249" s="852"/>
      <c r="CC249" s="368"/>
      <c r="CD249" s="316"/>
      <c r="CE249" s="316"/>
      <c r="CF249" s="369"/>
      <c r="CG249" s="374"/>
      <c r="CH249" s="851"/>
      <c r="CI249" s="852"/>
      <c r="CJ249" s="852"/>
      <c r="CK249" s="853"/>
      <c r="CL249" s="851"/>
      <c r="CM249" s="852"/>
      <c r="CN249" s="852"/>
      <c r="CO249" s="853"/>
      <c r="CP249" s="854" t="e">
        <f t="shared" si="23"/>
        <v>#DIV/0!</v>
      </c>
      <c r="CQ249" s="852"/>
      <c r="CR249" s="852"/>
      <c r="CS249" s="852"/>
      <c r="CT249" s="368"/>
      <c r="CU249" s="316"/>
      <c r="CV249" s="316"/>
      <c r="CW249" s="369"/>
      <c r="CX249" s="374"/>
      <c r="CY249" s="328"/>
      <c r="CZ249" s="221"/>
      <c r="DA249" s="221"/>
      <c r="DB249" s="221"/>
      <c r="DC249" s="221"/>
      <c r="DD249" s="221"/>
      <c r="DE249" s="221"/>
      <c r="DF249" s="221"/>
      <c r="DG249" s="221"/>
      <c r="DH249" s="221"/>
      <c r="DI249" s="221"/>
      <c r="DJ249" s="221"/>
      <c r="DK249" s="221"/>
      <c r="DL249" s="221"/>
      <c r="DM249" s="221"/>
      <c r="DN249" s="257"/>
      <c r="DO249" s="374"/>
      <c r="DP249" s="851"/>
      <c r="DQ249" s="852"/>
      <c r="DR249" s="852"/>
      <c r="DS249" s="853"/>
      <c r="DT249" s="851"/>
      <c r="DU249" s="852"/>
      <c r="DV249" s="852"/>
      <c r="DW249" s="853"/>
      <c r="DX249" s="854" t="e">
        <f t="shared" si="24"/>
        <v>#DIV/0!</v>
      </c>
      <c r="DY249" s="852"/>
      <c r="DZ249" s="852"/>
      <c r="EA249" s="852"/>
      <c r="EB249" s="368"/>
      <c r="EC249" s="316"/>
      <c r="ED249" s="316"/>
      <c r="EE249" s="369"/>
      <c r="EF249" s="374"/>
      <c r="EG249" s="851"/>
      <c r="EH249" s="852"/>
      <c r="EI249" s="852"/>
      <c r="EJ249" s="853"/>
      <c r="EK249" s="851"/>
      <c r="EL249" s="852"/>
      <c r="EM249" s="852"/>
      <c r="EN249" s="853"/>
      <c r="EO249" s="854" t="e">
        <f t="shared" si="25"/>
        <v>#DIV/0!</v>
      </c>
      <c r="EP249" s="852"/>
      <c r="EQ249" s="852"/>
      <c r="ER249" s="852"/>
      <c r="ES249" s="368"/>
      <c r="ET249" s="316"/>
      <c r="EU249" s="316"/>
      <c r="EV249" s="369"/>
      <c r="EW249" s="374"/>
    </row>
    <row r="250" spans="1:153" s="124" customFormat="1" ht="12.75" customHeight="1" thickBot="1" x14ac:dyDescent="0.25">
      <c r="A250" s="328"/>
      <c r="B250" s="221"/>
      <c r="C250" s="221"/>
      <c r="D250" s="221"/>
      <c r="E250" s="221"/>
      <c r="F250" s="221"/>
      <c r="G250" s="221"/>
      <c r="H250" s="221"/>
      <c r="I250" s="221"/>
      <c r="J250" s="221"/>
      <c r="K250" s="221"/>
      <c r="L250" s="221"/>
      <c r="M250" s="221"/>
      <c r="N250" s="221"/>
      <c r="O250" s="221"/>
      <c r="P250" s="257"/>
      <c r="Q250" s="374"/>
      <c r="R250" s="851"/>
      <c r="S250" s="852"/>
      <c r="T250" s="852"/>
      <c r="U250" s="853"/>
      <c r="V250" s="851"/>
      <c r="W250" s="852"/>
      <c r="X250" s="852"/>
      <c r="Y250" s="853"/>
      <c r="Z250" s="854">
        <f t="shared" si="0"/>
        <v>0</v>
      </c>
      <c r="AA250" s="852"/>
      <c r="AB250" s="852"/>
      <c r="AC250" s="853"/>
      <c r="AD250" s="365"/>
      <c r="AE250" s="317"/>
      <c r="AF250" s="317"/>
      <c r="AG250" s="347"/>
      <c r="AH250" s="374"/>
      <c r="AI250" s="851"/>
      <c r="AJ250" s="852"/>
      <c r="AK250" s="852"/>
      <c r="AL250" s="853"/>
      <c r="AM250" s="851"/>
      <c r="AN250" s="852"/>
      <c r="AO250" s="852"/>
      <c r="AP250" s="853"/>
      <c r="AQ250" s="854">
        <f t="shared" si="21"/>
        <v>0</v>
      </c>
      <c r="AR250" s="852"/>
      <c r="AS250" s="852"/>
      <c r="AT250" s="853"/>
      <c r="AU250" s="365"/>
      <c r="AV250" s="317"/>
      <c r="AW250" s="317"/>
      <c r="AX250" s="347"/>
      <c r="AY250" s="374"/>
      <c r="AZ250" s="328"/>
      <c r="BA250" s="221"/>
      <c r="BB250" s="221"/>
      <c r="BC250" s="221"/>
      <c r="BD250" s="221"/>
      <c r="BE250" s="221"/>
      <c r="BF250" s="221"/>
      <c r="BG250" s="221"/>
      <c r="BH250" s="221"/>
      <c r="BI250" s="221"/>
      <c r="BJ250" s="221"/>
      <c r="BK250" s="221"/>
      <c r="BL250" s="221"/>
      <c r="BM250" s="221"/>
      <c r="BN250" s="221"/>
      <c r="BO250" s="257"/>
      <c r="BP250" s="374"/>
      <c r="BQ250" s="851"/>
      <c r="BR250" s="852"/>
      <c r="BS250" s="852"/>
      <c r="BT250" s="853"/>
      <c r="BU250" s="851"/>
      <c r="BV250" s="852"/>
      <c r="BW250" s="852"/>
      <c r="BX250" s="853"/>
      <c r="BY250" s="854" t="e">
        <f t="shared" si="22"/>
        <v>#DIV/0!</v>
      </c>
      <c r="BZ250" s="852"/>
      <c r="CA250" s="852"/>
      <c r="CB250" s="852"/>
      <c r="CC250" s="368"/>
      <c r="CD250" s="316"/>
      <c r="CE250" s="316"/>
      <c r="CF250" s="369"/>
      <c r="CG250" s="374"/>
      <c r="CH250" s="851"/>
      <c r="CI250" s="852"/>
      <c r="CJ250" s="852"/>
      <c r="CK250" s="853"/>
      <c r="CL250" s="851"/>
      <c r="CM250" s="852"/>
      <c r="CN250" s="852"/>
      <c r="CO250" s="853"/>
      <c r="CP250" s="854" t="e">
        <f t="shared" si="23"/>
        <v>#DIV/0!</v>
      </c>
      <c r="CQ250" s="852"/>
      <c r="CR250" s="852"/>
      <c r="CS250" s="852"/>
      <c r="CT250" s="368"/>
      <c r="CU250" s="316"/>
      <c r="CV250" s="316"/>
      <c r="CW250" s="369"/>
      <c r="CX250" s="374"/>
      <c r="CY250" s="328"/>
      <c r="CZ250" s="221"/>
      <c r="DA250" s="221"/>
      <c r="DB250" s="221"/>
      <c r="DC250" s="221"/>
      <c r="DD250" s="221"/>
      <c r="DE250" s="221"/>
      <c r="DF250" s="221"/>
      <c r="DG250" s="221"/>
      <c r="DH250" s="221"/>
      <c r="DI250" s="221"/>
      <c r="DJ250" s="221"/>
      <c r="DK250" s="221"/>
      <c r="DL250" s="221"/>
      <c r="DM250" s="221"/>
      <c r="DN250" s="257"/>
      <c r="DO250" s="374"/>
      <c r="DP250" s="851"/>
      <c r="DQ250" s="852"/>
      <c r="DR250" s="852"/>
      <c r="DS250" s="853"/>
      <c r="DT250" s="851"/>
      <c r="DU250" s="852"/>
      <c r="DV250" s="852"/>
      <c r="DW250" s="853"/>
      <c r="DX250" s="854" t="e">
        <f t="shared" si="24"/>
        <v>#DIV/0!</v>
      </c>
      <c r="DY250" s="852"/>
      <c r="DZ250" s="852"/>
      <c r="EA250" s="852"/>
      <c r="EB250" s="368"/>
      <c r="EC250" s="316"/>
      <c r="ED250" s="316"/>
      <c r="EE250" s="369"/>
      <c r="EF250" s="374"/>
      <c r="EG250" s="851"/>
      <c r="EH250" s="852"/>
      <c r="EI250" s="852"/>
      <c r="EJ250" s="853"/>
      <c r="EK250" s="851"/>
      <c r="EL250" s="852"/>
      <c r="EM250" s="852"/>
      <c r="EN250" s="853"/>
      <c r="EO250" s="854" t="e">
        <f t="shared" si="25"/>
        <v>#DIV/0!</v>
      </c>
      <c r="EP250" s="852"/>
      <c r="EQ250" s="852"/>
      <c r="ER250" s="852"/>
      <c r="ES250" s="368"/>
      <c r="ET250" s="316"/>
      <c r="EU250" s="316"/>
      <c r="EV250" s="369"/>
      <c r="EW250" s="374"/>
    </row>
    <row r="251" spans="1:153" s="124" customFormat="1" ht="12.75" customHeight="1" thickBot="1" x14ac:dyDescent="0.25">
      <c r="A251" s="328"/>
      <c r="B251" s="221"/>
      <c r="C251" s="221"/>
      <c r="D251" s="221"/>
      <c r="E251" s="221"/>
      <c r="F251" s="221"/>
      <c r="G251" s="221"/>
      <c r="H251" s="221"/>
      <c r="I251" s="221"/>
      <c r="J251" s="221"/>
      <c r="K251" s="221"/>
      <c r="L251" s="221"/>
      <c r="M251" s="221"/>
      <c r="N251" s="221"/>
      <c r="O251" s="221"/>
      <c r="P251" s="257"/>
      <c r="Q251" s="374"/>
      <c r="R251" s="851"/>
      <c r="S251" s="852"/>
      <c r="T251" s="852"/>
      <c r="U251" s="853"/>
      <c r="V251" s="851"/>
      <c r="W251" s="852"/>
      <c r="X251" s="852"/>
      <c r="Y251" s="853"/>
      <c r="Z251" s="854">
        <f t="shared" si="0"/>
        <v>0</v>
      </c>
      <c r="AA251" s="852"/>
      <c r="AB251" s="852"/>
      <c r="AC251" s="853"/>
      <c r="AD251" s="365"/>
      <c r="AE251" s="317"/>
      <c r="AF251" s="317"/>
      <c r="AG251" s="347"/>
      <c r="AH251" s="374"/>
      <c r="AI251" s="851"/>
      <c r="AJ251" s="852"/>
      <c r="AK251" s="852"/>
      <c r="AL251" s="853"/>
      <c r="AM251" s="851"/>
      <c r="AN251" s="852"/>
      <c r="AO251" s="852"/>
      <c r="AP251" s="853"/>
      <c r="AQ251" s="854">
        <f t="shared" si="21"/>
        <v>0</v>
      </c>
      <c r="AR251" s="852"/>
      <c r="AS251" s="852"/>
      <c r="AT251" s="853"/>
      <c r="AU251" s="365"/>
      <c r="AV251" s="317"/>
      <c r="AW251" s="317"/>
      <c r="AX251" s="347"/>
      <c r="AY251" s="374"/>
      <c r="AZ251" s="328"/>
      <c r="BA251" s="221"/>
      <c r="BB251" s="221"/>
      <c r="BC251" s="221"/>
      <c r="BD251" s="221"/>
      <c r="BE251" s="221"/>
      <c r="BF251" s="221"/>
      <c r="BG251" s="221"/>
      <c r="BH251" s="221"/>
      <c r="BI251" s="221"/>
      <c r="BJ251" s="221"/>
      <c r="BK251" s="221"/>
      <c r="BL251" s="221"/>
      <c r="BM251" s="221"/>
      <c r="BN251" s="221"/>
      <c r="BO251" s="257"/>
      <c r="BP251" s="374"/>
      <c r="BQ251" s="851"/>
      <c r="BR251" s="852"/>
      <c r="BS251" s="852"/>
      <c r="BT251" s="853"/>
      <c r="BU251" s="851"/>
      <c r="BV251" s="852"/>
      <c r="BW251" s="852"/>
      <c r="BX251" s="853"/>
      <c r="BY251" s="854" t="e">
        <f t="shared" si="22"/>
        <v>#DIV/0!</v>
      </c>
      <c r="BZ251" s="852"/>
      <c r="CA251" s="852"/>
      <c r="CB251" s="852"/>
      <c r="CC251" s="368"/>
      <c r="CD251" s="316"/>
      <c r="CE251" s="316"/>
      <c r="CF251" s="369"/>
      <c r="CG251" s="374"/>
      <c r="CH251" s="851"/>
      <c r="CI251" s="852"/>
      <c r="CJ251" s="852"/>
      <c r="CK251" s="853"/>
      <c r="CL251" s="851"/>
      <c r="CM251" s="852"/>
      <c r="CN251" s="852"/>
      <c r="CO251" s="853"/>
      <c r="CP251" s="854" t="e">
        <f t="shared" si="23"/>
        <v>#DIV/0!</v>
      </c>
      <c r="CQ251" s="852"/>
      <c r="CR251" s="852"/>
      <c r="CS251" s="852"/>
      <c r="CT251" s="368"/>
      <c r="CU251" s="316"/>
      <c r="CV251" s="316"/>
      <c r="CW251" s="369"/>
      <c r="CX251" s="374"/>
      <c r="CY251" s="328"/>
      <c r="CZ251" s="221"/>
      <c r="DA251" s="221"/>
      <c r="DB251" s="221"/>
      <c r="DC251" s="221"/>
      <c r="DD251" s="221"/>
      <c r="DE251" s="221"/>
      <c r="DF251" s="221"/>
      <c r="DG251" s="221"/>
      <c r="DH251" s="221"/>
      <c r="DI251" s="221"/>
      <c r="DJ251" s="221"/>
      <c r="DK251" s="221"/>
      <c r="DL251" s="221"/>
      <c r="DM251" s="221"/>
      <c r="DN251" s="257"/>
      <c r="DO251" s="374"/>
      <c r="DP251" s="851"/>
      <c r="DQ251" s="852"/>
      <c r="DR251" s="852"/>
      <c r="DS251" s="853"/>
      <c r="DT251" s="851"/>
      <c r="DU251" s="852"/>
      <c r="DV251" s="852"/>
      <c r="DW251" s="853"/>
      <c r="DX251" s="854" t="e">
        <f t="shared" si="24"/>
        <v>#DIV/0!</v>
      </c>
      <c r="DY251" s="852"/>
      <c r="DZ251" s="852"/>
      <c r="EA251" s="852"/>
      <c r="EB251" s="368"/>
      <c r="EC251" s="316"/>
      <c r="ED251" s="316"/>
      <c r="EE251" s="369"/>
      <c r="EF251" s="374"/>
      <c r="EG251" s="851"/>
      <c r="EH251" s="852"/>
      <c r="EI251" s="852"/>
      <c r="EJ251" s="853"/>
      <c r="EK251" s="851"/>
      <c r="EL251" s="852"/>
      <c r="EM251" s="852"/>
      <c r="EN251" s="853"/>
      <c r="EO251" s="854" t="e">
        <f t="shared" si="25"/>
        <v>#DIV/0!</v>
      </c>
      <c r="EP251" s="852"/>
      <c r="EQ251" s="852"/>
      <c r="ER251" s="852"/>
      <c r="ES251" s="368"/>
      <c r="ET251" s="316"/>
      <c r="EU251" s="316"/>
      <c r="EV251" s="369"/>
      <c r="EW251" s="374"/>
    </row>
    <row r="252" spans="1:153" s="124" customFormat="1" ht="12.75" customHeight="1" thickBot="1" x14ac:dyDescent="0.25">
      <c r="A252" s="328"/>
      <c r="B252" s="221"/>
      <c r="C252" s="221"/>
      <c r="D252" s="221"/>
      <c r="E252" s="221"/>
      <c r="F252" s="221"/>
      <c r="G252" s="221"/>
      <c r="H252" s="221"/>
      <c r="I252" s="221"/>
      <c r="J252" s="221"/>
      <c r="K252" s="221"/>
      <c r="L252" s="221"/>
      <c r="M252" s="221"/>
      <c r="N252" s="221"/>
      <c r="O252" s="221"/>
      <c r="P252" s="257"/>
      <c r="Q252" s="374"/>
      <c r="R252" s="851"/>
      <c r="S252" s="852"/>
      <c r="T252" s="852"/>
      <c r="U252" s="853"/>
      <c r="V252" s="851"/>
      <c r="W252" s="852"/>
      <c r="X252" s="852"/>
      <c r="Y252" s="853"/>
      <c r="Z252" s="854">
        <f t="shared" si="0"/>
        <v>0</v>
      </c>
      <c r="AA252" s="852"/>
      <c r="AB252" s="852"/>
      <c r="AC252" s="853"/>
      <c r="AD252" s="365"/>
      <c r="AE252" s="317"/>
      <c r="AF252" s="317"/>
      <c r="AG252" s="347"/>
      <c r="AH252" s="374"/>
      <c r="AI252" s="851"/>
      <c r="AJ252" s="852"/>
      <c r="AK252" s="852"/>
      <c r="AL252" s="853"/>
      <c r="AM252" s="851"/>
      <c r="AN252" s="852"/>
      <c r="AO252" s="852"/>
      <c r="AP252" s="853"/>
      <c r="AQ252" s="854">
        <f t="shared" si="21"/>
        <v>0</v>
      </c>
      <c r="AR252" s="852"/>
      <c r="AS252" s="852"/>
      <c r="AT252" s="853"/>
      <c r="AU252" s="365"/>
      <c r="AV252" s="317"/>
      <c r="AW252" s="317"/>
      <c r="AX252" s="347"/>
      <c r="AY252" s="374"/>
      <c r="AZ252" s="328"/>
      <c r="BA252" s="221"/>
      <c r="BB252" s="221"/>
      <c r="BC252" s="221"/>
      <c r="BD252" s="221"/>
      <c r="BE252" s="221"/>
      <c r="BF252" s="221"/>
      <c r="BG252" s="221"/>
      <c r="BH252" s="221"/>
      <c r="BI252" s="221"/>
      <c r="BJ252" s="221"/>
      <c r="BK252" s="221"/>
      <c r="BL252" s="221"/>
      <c r="BM252" s="221"/>
      <c r="BN252" s="221"/>
      <c r="BO252" s="257"/>
      <c r="BP252" s="374"/>
      <c r="BQ252" s="851"/>
      <c r="BR252" s="852"/>
      <c r="BS252" s="852"/>
      <c r="BT252" s="853"/>
      <c r="BU252" s="851"/>
      <c r="BV252" s="852"/>
      <c r="BW252" s="852"/>
      <c r="BX252" s="853"/>
      <c r="BY252" s="854" t="e">
        <f t="shared" si="22"/>
        <v>#DIV/0!</v>
      </c>
      <c r="BZ252" s="852"/>
      <c r="CA252" s="852"/>
      <c r="CB252" s="852"/>
      <c r="CC252" s="368"/>
      <c r="CD252" s="316"/>
      <c r="CE252" s="316"/>
      <c r="CF252" s="369"/>
      <c r="CG252" s="374"/>
      <c r="CH252" s="851"/>
      <c r="CI252" s="852"/>
      <c r="CJ252" s="852"/>
      <c r="CK252" s="853"/>
      <c r="CL252" s="851"/>
      <c r="CM252" s="852"/>
      <c r="CN252" s="852"/>
      <c r="CO252" s="853"/>
      <c r="CP252" s="854" t="e">
        <f t="shared" si="23"/>
        <v>#DIV/0!</v>
      </c>
      <c r="CQ252" s="852"/>
      <c r="CR252" s="852"/>
      <c r="CS252" s="852"/>
      <c r="CT252" s="368"/>
      <c r="CU252" s="316"/>
      <c r="CV252" s="316"/>
      <c r="CW252" s="369"/>
      <c r="CX252" s="374"/>
      <c r="CY252" s="328"/>
      <c r="CZ252" s="221"/>
      <c r="DA252" s="221"/>
      <c r="DB252" s="221"/>
      <c r="DC252" s="221"/>
      <c r="DD252" s="221"/>
      <c r="DE252" s="221"/>
      <c r="DF252" s="221"/>
      <c r="DG252" s="221"/>
      <c r="DH252" s="221"/>
      <c r="DI252" s="221"/>
      <c r="DJ252" s="221"/>
      <c r="DK252" s="221"/>
      <c r="DL252" s="221"/>
      <c r="DM252" s="221"/>
      <c r="DN252" s="257"/>
      <c r="DO252" s="374"/>
      <c r="DP252" s="851"/>
      <c r="DQ252" s="852"/>
      <c r="DR252" s="852"/>
      <c r="DS252" s="853"/>
      <c r="DT252" s="851"/>
      <c r="DU252" s="852"/>
      <c r="DV252" s="852"/>
      <c r="DW252" s="853"/>
      <c r="DX252" s="854" t="e">
        <f t="shared" si="24"/>
        <v>#DIV/0!</v>
      </c>
      <c r="DY252" s="852"/>
      <c r="DZ252" s="852"/>
      <c r="EA252" s="852"/>
      <c r="EB252" s="368"/>
      <c r="EC252" s="316"/>
      <c r="ED252" s="316"/>
      <c r="EE252" s="369"/>
      <c r="EF252" s="374"/>
      <c r="EG252" s="851"/>
      <c r="EH252" s="852"/>
      <c r="EI252" s="852"/>
      <c r="EJ252" s="853"/>
      <c r="EK252" s="851"/>
      <c r="EL252" s="852"/>
      <c r="EM252" s="852"/>
      <c r="EN252" s="853"/>
      <c r="EO252" s="854" t="e">
        <f t="shared" si="25"/>
        <v>#DIV/0!</v>
      </c>
      <c r="EP252" s="852"/>
      <c r="EQ252" s="852"/>
      <c r="ER252" s="852"/>
      <c r="ES252" s="368"/>
      <c r="ET252" s="316"/>
      <c r="EU252" s="316"/>
      <c r="EV252" s="369"/>
      <c r="EW252" s="374"/>
    </row>
    <row r="253" spans="1:153" s="124" customFormat="1" ht="12.75" customHeight="1" thickBot="1" x14ac:dyDescent="0.25">
      <c r="A253" s="328"/>
      <c r="B253" s="221"/>
      <c r="C253" s="221"/>
      <c r="D253" s="221"/>
      <c r="E253" s="221"/>
      <c r="F253" s="221"/>
      <c r="G253" s="221"/>
      <c r="H253" s="221"/>
      <c r="I253" s="221"/>
      <c r="J253" s="221"/>
      <c r="K253" s="221"/>
      <c r="L253" s="221"/>
      <c r="M253" s="221"/>
      <c r="N253" s="221"/>
      <c r="O253" s="221"/>
      <c r="P253" s="257"/>
      <c r="Q253" s="374"/>
      <c r="R253" s="851"/>
      <c r="S253" s="852"/>
      <c r="T253" s="852"/>
      <c r="U253" s="853"/>
      <c r="V253" s="851"/>
      <c r="W253" s="852"/>
      <c r="X253" s="852"/>
      <c r="Y253" s="853"/>
      <c r="Z253" s="854">
        <f t="shared" si="0"/>
        <v>0</v>
      </c>
      <c r="AA253" s="852"/>
      <c r="AB253" s="852"/>
      <c r="AC253" s="853"/>
      <c r="AD253" s="365"/>
      <c r="AE253" s="317"/>
      <c r="AF253" s="317"/>
      <c r="AG253" s="347"/>
      <c r="AH253" s="374"/>
      <c r="AI253" s="851"/>
      <c r="AJ253" s="852"/>
      <c r="AK253" s="852"/>
      <c r="AL253" s="853"/>
      <c r="AM253" s="851"/>
      <c r="AN253" s="852"/>
      <c r="AO253" s="852"/>
      <c r="AP253" s="853"/>
      <c r="AQ253" s="854">
        <f t="shared" si="21"/>
        <v>0</v>
      </c>
      <c r="AR253" s="852"/>
      <c r="AS253" s="852"/>
      <c r="AT253" s="853"/>
      <c r="AU253" s="365"/>
      <c r="AV253" s="317"/>
      <c r="AW253" s="317"/>
      <c r="AX253" s="347"/>
      <c r="AY253" s="374"/>
      <c r="AZ253" s="328"/>
      <c r="BA253" s="221"/>
      <c r="BB253" s="221"/>
      <c r="BC253" s="221"/>
      <c r="BD253" s="221"/>
      <c r="BE253" s="221"/>
      <c r="BF253" s="221"/>
      <c r="BG253" s="221"/>
      <c r="BH253" s="221"/>
      <c r="BI253" s="221"/>
      <c r="BJ253" s="221"/>
      <c r="BK253" s="221"/>
      <c r="BL253" s="221"/>
      <c r="BM253" s="221"/>
      <c r="BN253" s="221"/>
      <c r="BO253" s="257"/>
      <c r="BP253" s="374"/>
      <c r="BQ253" s="851"/>
      <c r="BR253" s="852"/>
      <c r="BS253" s="852"/>
      <c r="BT253" s="853"/>
      <c r="BU253" s="851"/>
      <c r="BV253" s="852"/>
      <c r="BW253" s="852"/>
      <c r="BX253" s="853"/>
      <c r="BY253" s="854" t="e">
        <f t="shared" si="22"/>
        <v>#DIV/0!</v>
      </c>
      <c r="BZ253" s="852"/>
      <c r="CA253" s="852"/>
      <c r="CB253" s="852"/>
      <c r="CC253" s="368"/>
      <c r="CD253" s="316"/>
      <c r="CE253" s="316"/>
      <c r="CF253" s="369"/>
      <c r="CG253" s="374"/>
      <c r="CH253" s="851"/>
      <c r="CI253" s="852"/>
      <c r="CJ253" s="852"/>
      <c r="CK253" s="853"/>
      <c r="CL253" s="851"/>
      <c r="CM253" s="852"/>
      <c r="CN253" s="852"/>
      <c r="CO253" s="853"/>
      <c r="CP253" s="854" t="e">
        <f t="shared" si="23"/>
        <v>#DIV/0!</v>
      </c>
      <c r="CQ253" s="852"/>
      <c r="CR253" s="852"/>
      <c r="CS253" s="852"/>
      <c r="CT253" s="368"/>
      <c r="CU253" s="316"/>
      <c r="CV253" s="316"/>
      <c r="CW253" s="369"/>
      <c r="CX253" s="374"/>
      <c r="CY253" s="328"/>
      <c r="CZ253" s="221"/>
      <c r="DA253" s="221"/>
      <c r="DB253" s="221"/>
      <c r="DC253" s="221"/>
      <c r="DD253" s="221"/>
      <c r="DE253" s="221"/>
      <c r="DF253" s="221"/>
      <c r="DG253" s="221"/>
      <c r="DH253" s="221"/>
      <c r="DI253" s="221"/>
      <c r="DJ253" s="221"/>
      <c r="DK253" s="221"/>
      <c r="DL253" s="221"/>
      <c r="DM253" s="221"/>
      <c r="DN253" s="257"/>
      <c r="DO253" s="374"/>
      <c r="DP253" s="851"/>
      <c r="DQ253" s="852"/>
      <c r="DR253" s="852"/>
      <c r="DS253" s="853"/>
      <c r="DT253" s="851"/>
      <c r="DU253" s="852"/>
      <c r="DV253" s="852"/>
      <c r="DW253" s="853"/>
      <c r="DX253" s="854" t="e">
        <f t="shared" si="24"/>
        <v>#DIV/0!</v>
      </c>
      <c r="DY253" s="852"/>
      <c r="DZ253" s="852"/>
      <c r="EA253" s="852"/>
      <c r="EB253" s="368"/>
      <c r="EC253" s="316"/>
      <c r="ED253" s="316"/>
      <c r="EE253" s="369"/>
      <c r="EF253" s="374"/>
      <c r="EG253" s="851"/>
      <c r="EH253" s="852"/>
      <c r="EI253" s="852"/>
      <c r="EJ253" s="853"/>
      <c r="EK253" s="851"/>
      <c r="EL253" s="852"/>
      <c r="EM253" s="852"/>
      <c r="EN253" s="853"/>
      <c r="EO253" s="854" t="e">
        <f t="shared" si="25"/>
        <v>#DIV/0!</v>
      </c>
      <c r="EP253" s="852"/>
      <c r="EQ253" s="852"/>
      <c r="ER253" s="852"/>
      <c r="ES253" s="368"/>
      <c r="ET253" s="316"/>
      <c r="EU253" s="316"/>
      <c r="EV253" s="369"/>
      <c r="EW253" s="374"/>
    </row>
    <row r="254" spans="1:153" s="124" customFormat="1" ht="12.75" customHeight="1" thickBot="1" x14ac:dyDescent="0.25">
      <c r="A254" s="328"/>
      <c r="B254" s="221"/>
      <c r="C254" s="221"/>
      <c r="D254" s="221"/>
      <c r="E254" s="221"/>
      <c r="F254" s="221"/>
      <c r="G254" s="221"/>
      <c r="H254" s="221"/>
      <c r="I254" s="221"/>
      <c r="J254" s="221"/>
      <c r="K254" s="221"/>
      <c r="L254" s="221"/>
      <c r="M254" s="221"/>
      <c r="N254" s="221"/>
      <c r="O254" s="221"/>
      <c r="P254" s="257"/>
      <c r="Q254" s="374"/>
      <c r="R254" s="851"/>
      <c r="S254" s="852"/>
      <c r="T254" s="852"/>
      <c r="U254" s="853"/>
      <c r="V254" s="851"/>
      <c r="W254" s="852"/>
      <c r="X254" s="852"/>
      <c r="Y254" s="853"/>
      <c r="Z254" s="854">
        <f t="shared" si="0"/>
        <v>0</v>
      </c>
      <c r="AA254" s="852"/>
      <c r="AB254" s="852"/>
      <c r="AC254" s="853"/>
      <c r="AD254" s="365"/>
      <c r="AE254" s="317"/>
      <c r="AF254" s="317"/>
      <c r="AG254" s="347"/>
      <c r="AH254" s="374"/>
      <c r="AI254" s="851"/>
      <c r="AJ254" s="852"/>
      <c r="AK254" s="852"/>
      <c r="AL254" s="853"/>
      <c r="AM254" s="851"/>
      <c r="AN254" s="852"/>
      <c r="AO254" s="852"/>
      <c r="AP254" s="853"/>
      <c r="AQ254" s="854">
        <f t="shared" si="21"/>
        <v>0</v>
      </c>
      <c r="AR254" s="852"/>
      <c r="AS254" s="852"/>
      <c r="AT254" s="853"/>
      <c r="AU254" s="365"/>
      <c r="AV254" s="317"/>
      <c r="AW254" s="317"/>
      <c r="AX254" s="347"/>
      <c r="AY254" s="374"/>
      <c r="AZ254" s="328"/>
      <c r="BA254" s="221"/>
      <c r="BB254" s="221"/>
      <c r="BC254" s="221"/>
      <c r="BD254" s="221"/>
      <c r="BE254" s="221"/>
      <c r="BF254" s="221"/>
      <c r="BG254" s="221"/>
      <c r="BH254" s="221"/>
      <c r="BI254" s="221"/>
      <c r="BJ254" s="221"/>
      <c r="BK254" s="221"/>
      <c r="BL254" s="221"/>
      <c r="BM254" s="221"/>
      <c r="BN254" s="221"/>
      <c r="BO254" s="257"/>
      <c r="BP254" s="374"/>
      <c r="BQ254" s="851"/>
      <c r="BR254" s="852"/>
      <c r="BS254" s="852"/>
      <c r="BT254" s="853"/>
      <c r="BU254" s="851"/>
      <c r="BV254" s="852"/>
      <c r="BW254" s="852"/>
      <c r="BX254" s="853"/>
      <c r="BY254" s="854" t="e">
        <f t="shared" si="22"/>
        <v>#DIV/0!</v>
      </c>
      <c r="BZ254" s="852"/>
      <c r="CA254" s="852"/>
      <c r="CB254" s="852"/>
      <c r="CC254" s="368"/>
      <c r="CD254" s="316"/>
      <c r="CE254" s="316"/>
      <c r="CF254" s="369"/>
      <c r="CG254" s="374"/>
      <c r="CH254" s="851"/>
      <c r="CI254" s="852"/>
      <c r="CJ254" s="852"/>
      <c r="CK254" s="853"/>
      <c r="CL254" s="851"/>
      <c r="CM254" s="852"/>
      <c r="CN254" s="852"/>
      <c r="CO254" s="853"/>
      <c r="CP254" s="854" t="e">
        <f t="shared" si="23"/>
        <v>#DIV/0!</v>
      </c>
      <c r="CQ254" s="852"/>
      <c r="CR254" s="852"/>
      <c r="CS254" s="852"/>
      <c r="CT254" s="368"/>
      <c r="CU254" s="316"/>
      <c r="CV254" s="316"/>
      <c r="CW254" s="369"/>
      <c r="CX254" s="374"/>
      <c r="CY254" s="328"/>
      <c r="CZ254" s="221"/>
      <c r="DA254" s="221"/>
      <c r="DB254" s="221"/>
      <c r="DC254" s="221"/>
      <c r="DD254" s="221"/>
      <c r="DE254" s="221"/>
      <c r="DF254" s="221"/>
      <c r="DG254" s="221"/>
      <c r="DH254" s="221"/>
      <c r="DI254" s="221"/>
      <c r="DJ254" s="221"/>
      <c r="DK254" s="221"/>
      <c r="DL254" s="221"/>
      <c r="DM254" s="221"/>
      <c r="DN254" s="257"/>
      <c r="DO254" s="374"/>
      <c r="DP254" s="851"/>
      <c r="DQ254" s="852"/>
      <c r="DR254" s="852"/>
      <c r="DS254" s="853"/>
      <c r="DT254" s="851"/>
      <c r="DU254" s="852"/>
      <c r="DV254" s="852"/>
      <c r="DW254" s="853"/>
      <c r="DX254" s="854" t="e">
        <f t="shared" si="24"/>
        <v>#DIV/0!</v>
      </c>
      <c r="DY254" s="852"/>
      <c r="DZ254" s="852"/>
      <c r="EA254" s="852"/>
      <c r="EB254" s="368"/>
      <c r="EC254" s="316"/>
      <c r="ED254" s="316"/>
      <c r="EE254" s="369"/>
      <c r="EF254" s="374"/>
      <c r="EG254" s="851"/>
      <c r="EH254" s="852"/>
      <c r="EI254" s="852"/>
      <c r="EJ254" s="853"/>
      <c r="EK254" s="851"/>
      <c r="EL254" s="852"/>
      <c r="EM254" s="852"/>
      <c r="EN254" s="853"/>
      <c r="EO254" s="854" t="e">
        <f t="shared" si="25"/>
        <v>#DIV/0!</v>
      </c>
      <c r="EP254" s="852"/>
      <c r="EQ254" s="852"/>
      <c r="ER254" s="852"/>
      <c r="ES254" s="368"/>
      <c r="ET254" s="316"/>
      <c r="EU254" s="316"/>
      <c r="EV254" s="369"/>
      <c r="EW254" s="374"/>
    </row>
    <row r="255" spans="1:153" s="124" customFormat="1" ht="12.75" customHeight="1" thickBot="1" x14ac:dyDescent="0.25">
      <c r="A255" s="328"/>
      <c r="B255" s="221"/>
      <c r="C255" s="221"/>
      <c r="D255" s="221"/>
      <c r="E255" s="221"/>
      <c r="F255" s="221"/>
      <c r="G255" s="221"/>
      <c r="H255" s="221"/>
      <c r="I255" s="221"/>
      <c r="J255" s="221"/>
      <c r="K255" s="221"/>
      <c r="L255" s="221"/>
      <c r="M255" s="221"/>
      <c r="N255" s="221"/>
      <c r="O255" s="221"/>
      <c r="P255" s="257"/>
      <c r="Q255" s="374"/>
      <c r="R255" s="851"/>
      <c r="S255" s="852"/>
      <c r="T255" s="852"/>
      <c r="U255" s="853"/>
      <c r="V255" s="851"/>
      <c r="W255" s="852"/>
      <c r="X255" s="852"/>
      <c r="Y255" s="853"/>
      <c r="Z255" s="854">
        <f t="shared" si="0"/>
        <v>0</v>
      </c>
      <c r="AA255" s="852"/>
      <c r="AB255" s="852"/>
      <c r="AC255" s="853"/>
      <c r="AD255" s="365"/>
      <c r="AE255" s="317"/>
      <c r="AF255" s="317"/>
      <c r="AG255" s="347"/>
      <c r="AH255" s="374"/>
      <c r="AI255" s="851"/>
      <c r="AJ255" s="852"/>
      <c r="AK255" s="852"/>
      <c r="AL255" s="853"/>
      <c r="AM255" s="851"/>
      <c r="AN255" s="852"/>
      <c r="AO255" s="852"/>
      <c r="AP255" s="853"/>
      <c r="AQ255" s="854">
        <f t="shared" si="21"/>
        <v>0</v>
      </c>
      <c r="AR255" s="852"/>
      <c r="AS255" s="852"/>
      <c r="AT255" s="853"/>
      <c r="AU255" s="365"/>
      <c r="AV255" s="317"/>
      <c r="AW255" s="317"/>
      <c r="AX255" s="347"/>
      <c r="AY255" s="374"/>
      <c r="AZ255" s="328"/>
      <c r="BA255" s="221"/>
      <c r="BB255" s="221"/>
      <c r="BC255" s="221"/>
      <c r="BD255" s="221"/>
      <c r="BE255" s="221"/>
      <c r="BF255" s="221"/>
      <c r="BG255" s="221"/>
      <c r="BH255" s="221"/>
      <c r="BI255" s="221"/>
      <c r="BJ255" s="221"/>
      <c r="BK255" s="221"/>
      <c r="BL255" s="221"/>
      <c r="BM255" s="221"/>
      <c r="BN255" s="221"/>
      <c r="BO255" s="257"/>
      <c r="BP255" s="374"/>
      <c r="BQ255" s="851"/>
      <c r="BR255" s="852"/>
      <c r="BS255" s="852"/>
      <c r="BT255" s="853"/>
      <c r="BU255" s="851"/>
      <c r="BV255" s="852"/>
      <c r="BW255" s="852"/>
      <c r="BX255" s="853"/>
      <c r="BY255" s="854" t="e">
        <f t="shared" si="22"/>
        <v>#DIV/0!</v>
      </c>
      <c r="BZ255" s="852"/>
      <c r="CA255" s="852"/>
      <c r="CB255" s="852"/>
      <c r="CC255" s="368"/>
      <c r="CD255" s="316"/>
      <c r="CE255" s="316"/>
      <c r="CF255" s="369"/>
      <c r="CG255" s="374"/>
      <c r="CH255" s="851"/>
      <c r="CI255" s="852"/>
      <c r="CJ255" s="852"/>
      <c r="CK255" s="853"/>
      <c r="CL255" s="851"/>
      <c r="CM255" s="852"/>
      <c r="CN255" s="852"/>
      <c r="CO255" s="853"/>
      <c r="CP255" s="854" t="e">
        <f t="shared" si="23"/>
        <v>#DIV/0!</v>
      </c>
      <c r="CQ255" s="852"/>
      <c r="CR255" s="852"/>
      <c r="CS255" s="852"/>
      <c r="CT255" s="368"/>
      <c r="CU255" s="316"/>
      <c r="CV255" s="316"/>
      <c r="CW255" s="369"/>
      <c r="CX255" s="374"/>
      <c r="CY255" s="328"/>
      <c r="CZ255" s="221"/>
      <c r="DA255" s="221"/>
      <c r="DB255" s="221"/>
      <c r="DC255" s="221"/>
      <c r="DD255" s="221"/>
      <c r="DE255" s="221"/>
      <c r="DF255" s="221"/>
      <c r="DG255" s="221"/>
      <c r="DH255" s="221"/>
      <c r="DI255" s="221"/>
      <c r="DJ255" s="221"/>
      <c r="DK255" s="221"/>
      <c r="DL255" s="221"/>
      <c r="DM255" s="221"/>
      <c r="DN255" s="257"/>
      <c r="DO255" s="374"/>
      <c r="DP255" s="851"/>
      <c r="DQ255" s="852"/>
      <c r="DR255" s="852"/>
      <c r="DS255" s="853"/>
      <c r="DT255" s="851"/>
      <c r="DU255" s="852"/>
      <c r="DV255" s="852"/>
      <c r="DW255" s="853"/>
      <c r="DX255" s="854" t="e">
        <f t="shared" si="24"/>
        <v>#DIV/0!</v>
      </c>
      <c r="DY255" s="852"/>
      <c r="DZ255" s="852"/>
      <c r="EA255" s="852"/>
      <c r="EB255" s="368"/>
      <c r="EC255" s="316"/>
      <c r="ED255" s="316"/>
      <c r="EE255" s="369"/>
      <c r="EF255" s="374"/>
      <c r="EG255" s="851"/>
      <c r="EH255" s="852"/>
      <c r="EI255" s="852"/>
      <c r="EJ255" s="853"/>
      <c r="EK255" s="851"/>
      <c r="EL255" s="852"/>
      <c r="EM255" s="852"/>
      <c r="EN255" s="853"/>
      <c r="EO255" s="854" t="e">
        <f t="shared" si="25"/>
        <v>#DIV/0!</v>
      </c>
      <c r="EP255" s="852"/>
      <c r="EQ255" s="852"/>
      <c r="ER255" s="852"/>
      <c r="ES255" s="368"/>
      <c r="ET255" s="316"/>
      <c r="EU255" s="316"/>
      <c r="EV255" s="369"/>
      <c r="EW255" s="374"/>
    </row>
    <row r="256" spans="1:153" s="124" customFormat="1" ht="12.75" customHeight="1" thickBot="1" x14ac:dyDescent="0.25">
      <c r="A256" s="328"/>
      <c r="B256" s="221"/>
      <c r="C256" s="221"/>
      <c r="D256" s="221"/>
      <c r="E256" s="221"/>
      <c r="F256" s="221"/>
      <c r="G256" s="221"/>
      <c r="H256" s="221"/>
      <c r="I256" s="221"/>
      <c r="J256" s="221"/>
      <c r="K256" s="221"/>
      <c r="L256" s="221"/>
      <c r="M256" s="221"/>
      <c r="N256" s="221"/>
      <c r="O256" s="221"/>
      <c r="P256" s="257"/>
      <c r="Q256" s="374"/>
      <c r="R256" s="851"/>
      <c r="S256" s="852"/>
      <c r="T256" s="852"/>
      <c r="U256" s="853"/>
      <c r="V256" s="851"/>
      <c r="W256" s="852"/>
      <c r="X256" s="852"/>
      <c r="Y256" s="853"/>
      <c r="Z256" s="854">
        <f t="shared" si="0"/>
        <v>0</v>
      </c>
      <c r="AA256" s="852"/>
      <c r="AB256" s="852"/>
      <c r="AC256" s="853"/>
      <c r="AD256" s="365"/>
      <c r="AE256" s="317"/>
      <c r="AF256" s="317"/>
      <c r="AG256" s="347"/>
      <c r="AH256" s="374"/>
      <c r="AI256" s="851"/>
      <c r="AJ256" s="852"/>
      <c r="AK256" s="852"/>
      <c r="AL256" s="853"/>
      <c r="AM256" s="851"/>
      <c r="AN256" s="852"/>
      <c r="AO256" s="852"/>
      <c r="AP256" s="853"/>
      <c r="AQ256" s="854">
        <f t="shared" si="21"/>
        <v>0</v>
      </c>
      <c r="AR256" s="852"/>
      <c r="AS256" s="852"/>
      <c r="AT256" s="853"/>
      <c r="AU256" s="365"/>
      <c r="AV256" s="317"/>
      <c r="AW256" s="317"/>
      <c r="AX256" s="347"/>
      <c r="AY256" s="374"/>
      <c r="AZ256" s="328"/>
      <c r="BA256" s="221"/>
      <c r="BB256" s="221"/>
      <c r="BC256" s="221"/>
      <c r="BD256" s="221"/>
      <c r="BE256" s="221"/>
      <c r="BF256" s="221"/>
      <c r="BG256" s="221"/>
      <c r="BH256" s="221"/>
      <c r="BI256" s="221"/>
      <c r="BJ256" s="221"/>
      <c r="BK256" s="221"/>
      <c r="BL256" s="221"/>
      <c r="BM256" s="221"/>
      <c r="BN256" s="221"/>
      <c r="BO256" s="257"/>
      <c r="BP256" s="374"/>
      <c r="BQ256" s="851"/>
      <c r="BR256" s="852"/>
      <c r="BS256" s="852"/>
      <c r="BT256" s="853"/>
      <c r="BU256" s="851"/>
      <c r="BV256" s="852"/>
      <c r="BW256" s="852"/>
      <c r="BX256" s="853"/>
      <c r="BY256" s="854" t="e">
        <f t="shared" si="22"/>
        <v>#DIV/0!</v>
      </c>
      <c r="BZ256" s="852"/>
      <c r="CA256" s="852"/>
      <c r="CB256" s="852"/>
      <c r="CC256" s="368"/>
      <c r="CD256" s="316"/>
      <c r="CE256" s="316"/>
      <c r="CF256" s="369"/>
      <c r="CG256" s="374"/>
      <c r="CH256" s="851"/>
      <c r="CI256" s="852"/>
      <c r="CJ256" s="852"/>
      <c r="CK256" s="853"/>
      <c r="CL256" s="851"/>
      <c r="CM256" s="852"/>
      <c r="CN256" s="852"/>
      <c r="CO256" s="853"/>
      <c r="CP256" s="854" t="e">
        <f t="shared" si="23"/>
        <v>#DIV/0!</v>
      </c>
      <c r="CQ256" s="852"/>
      <c r="CR256" s="852"/>
      <c r="CS256" s="852"/>
      <c r="CT256" s="368"/>
      <c r="CU256" s="316"/>
      <c r="CV256" s="316"/>
      <c r="CW256" s="369"/>
      <c r="CX256" s="374"/>
      <c r="CY256" s="328"/>
      <c r="CZ256" s="221"/>
      <c r="DA256" s="221"/>
      <c r="DB256" s="221"/>
      <c r="DC256" s="221"/>
      <c r="DD256" s="221"/>
      <c r="DE256" s="221"/>
      <c r="DF256" s="221"/>
      <c r="DG256" s="221"/>
      <c r="DH256" s="221"/>
      <c r="DI256" s="221"/>
      <c r="DJ256" s="221"/>
      <c r="DK256" s="221"/>
      <c r="DL256" s="221"/>
      <c r="DM256" s="221"/>
      <c r="DN256" s="257"/>
      <c r="DO256" s="374"/>
      <c r="DP256" s="851"/>
      <c r="DQ256" s="852"/>
      <c r="DR256" s="852"/>
      <c r="DS256" s="853"/>
      <c r="DT256" s="851"/>
      <c r="DU256" s="852"/>
      <c r="DV256" s="852"/>
      <c r="DW256" s="853"/>
      <c r="DX256" s="854" t="e">
        <f t="shared" si="24"/>
        <v>#DIV/0!</v>
      </c>
      <c r="DY256" s="852"/>
      <c r="DZ256" s="852"/>
      <c r="EA256" s="852"/>
      <c r="EB256" s="368"/>
      <c r="EC256" s="316"/>
      <c r="ED256" s="316"/>
      <c r="EE256" s="369"/>
      <c r="EF256" s="374"/>
      <c r="EG256" s="851"/>
      <c r="EH256" s="852"/>
      <c r="EI256" s="852"/>
      <c r="EJ256" s="853"/>
      <c r="EK256" s="851"/>
      <c r="EL256" s="852"/>
      <c r="EM256" s="852"/>
      <c r="EN256" s="853"/>
      <c r="EO256" s="854" t="e">
        <f t="shared" si="25"/>
        <v>#DIV/0!</v>
      </c>
      <c r="EP256" s="852"/>
      <c r="EQ256" s="852"/>
      <c r="ER256" s="852"/>
      <c r="ES256" s="368"/>
      <c r="ET256" s="316"/>
      <c r="EU256" s="316"/>
      <c r="EV256" s="369"/>
      <c r="EW256" s="374"/>
    </row>
    <row r="257" spans="1:153" s="124" customFormat="1" ht="12.75" customHeight="1" thickBot="1" x14ac:dyDescent="0.25">
      <c r="A257" s="328"/>
      <c r="B257" s="221"/>
      <c r="C257" s="221"/>
      <c r="D257" s="221"/>
      <c r="E257" s="221"/>
      <c r="F257" s="221"/>
      <c r="G257" s="221"/>
      <c r="H257" s="221"/>
      <c r="I257" s="221"/>
      <c r="J257" s="221"/>
      <c r="K257" s="221"/>
      <c r="L257" s="221"/>
      <c r="M257" s="221"/>
      <c r="N257" s="221"/>
      <c r="O257" s="221"/>
      <c r="P257" s="257"/>
      <c r="Q257" s="374"/>
      <c r="R257" s="851"/>
      <c r="S257" s="852"/>
      <c r="T257" s="852"/>
      <c r="U257" s="853"/>
      <c r="V257" s="851"/>
      <c r="W257" s="852"/>
      <c r="X257" s="852"/>
      <c r="Y257" s="853"/>
      <c r="Z257" s="854">
        <f t="shared" si="0"/>
        <v>0</v>
      </c>
      <c r="AA257" s="852"/>
      <c r="AB257" s="852"/>
      <c r="AC257" s="853"/>
      <c r="AD257" s="365"/>
      <c r="AE257" s="317"/>
      <c r="AF257" s="317"/>
      <c r="AG257" s="347"/>
      <c r="AH257" s="374"/>
      <c r="AI257" s="851"/>
      <c r="AJ257" s="852"/>
      <c r="AK257" s="852"/>
      <c r="AL257" s="853"/>
      <c r="AM257" s="851"/>
      <c r="AN257" s="852"/>
      <c r="AO257" s="852"/>
      <c r="AP257" s="853"/>
      <c r="AQ257" s="854">
        <f t="shared" si="21"/>
        <v>0</v>
      </c>
      <c r="AR257" s="852"/>
      <c r="AS257" s="852"/>
      <c r="AT257" s="853"/>
      <c r="AU257" s="365"/>
      <c r="AV257" s="317"/>
      <c r="AW257" s="317"/>
      <c r="AX257" s="347"/>
      <c r="AY257" s="374"/>
      <c r="AZ257" s="328"/>
      <c r="BA257" s="221"/>
      <c r="BB257" s="221"/>
      <c r="BC257" s="221"/>
      <c r="BD257" s="221"/>
      <c r="BE257" s="221"/>
      <c r="BF257" s="221"/>
      <c r="BG257" s="221"/>
      <c r="BH257" s="221"/>
      <c r="BI257" s="221"/>
      <c r="BJ257" s="221"/>
      <c r="BK257" s="221"/>
      <c r="BL257" s="221"/>
      <c r="BM257" s="221"/>
      <c r="BN257" s="221"/>
      <c r="BO257" s="257"/>
      <c r="BP257" s="374"/>
      <c r="BQ257" s="851"/>
      <c r="BR257" s="852"/>
      <c r="BS257" s="852"/>
      <c r="BT257" s="853"/>
      <c r="BU257" s="851"/>
      <c r="BV257" s="852"/>
      <c r="BW257" s="852"/>
      <c r="BX257" s="853"/>
      <c r="BY257" s="854" t="e">
        <f t="shared" si="22"/>
        <v>#DIV/0!</v>
      </c>
      <c r="BZ257" s="852"/>
      <c r="CA257" s="852"/>
      <c r="CB257" s="852"/>
      <c r="CC257" s="368"/>
      <c r="CD257" s="316"/>
      <c r="CE257" s="316"/>
      <c r="CF257" s="369"/>
      <c r="CG257" s="374"/>
      <c r="CH257" s="851"/>
      <c r="CI257" s="852"/>
      <c r="CJ257" s="852"/>
      <c r="CK257" s="853"/>
      <c r="CL257" s="851"/>
      <c r="CM257" s="852"/>
      <c r="CN257" s="852"/>
      <c r="CO257" s="853"/>
      <c r="CP257" s="854" t="e">
        <f t="shared" si="23"/>
        <v>#DIV/0!</v>
      </c>
      <c r="CQ257" s="852"/>
      <c r="CR257" s="852"/>
      <c r="CS257" s="852"/>
      <c r="CT257" s="368"/>
      <c r="CU257" s="316"/>
      <c r="CV257" s="316"/>
      <c r="CW257" s="369"/>
      <c r="CX257" s="374"/>
      <c r="CY257" s="328"/>
      <c r="CZ257" s="221"/>
      <c r="DA257" s="221"/>
      <c r="DB257" s="221"/>
      <c r="DC257" s="221"/>
      <c r="DD257" s="221"/>
      <c r="DE257" s="221"/>
      <c r="DF257" s="221"/>
      <c r="DG257" s="221"/>
      <c r="DH257" s="221"/>
      <c r="DI257" s="221"/>
      <c r="DJ257" s="221"/>
      <c r="DK257" s="221"/>
      <c r="DL257" s="221"/>
      <c r="DM257" s="221"/>
      <c r="DN257" s="257"/>
      <c r="DO257" s="374"/>
      <c r="DP257" s="851"/>
      <c r="DQ257" s="852"/>
      <c r="DR257" s="852"/>
      <c r="DS257" s="853"/>
      <c r="DT257" s="851"/>
      <c r="DU257" s="852"/>
      <c r="DV257" s="852"/>
      <c r="DW257" s="853"/>
      <c r="DX257" s="854" t="e">
        <f t="shared" si="24"/>
        <v>#DIV/0!</v>
      </c>
      <c r="DY257" s="852"/>
      <c r="DZ257" s="852"/>
      <c r="EA257" s="852"/>
      <c r="EB257" s="368"/>
      <c r="EC257" s="316"/>
      <c r="ED257" s="316"/>
      <c r="EE257" s="369"/>
      <c r="EF257" s="374"/>
      <c r="EG257" s="851"/>
      <c r="EH257" s="852"/>
      <c r="EI257" s="852"/>
      <c r="EJ257" s="853"/>
      <c r="EK257" s="851"/>
      <c r="EL257" s="852"/>
      <c r="EM257" s="852"/>
      <c r="EN257" s="853"/>
      <c r="EO257" s="854" t="e">
        <f t="shared" si="25"/>
        <v>#DIV/0!</v>
      </c>
      <c r="EP257" s="852"/>
      <c r="EQ257" s="852"/>
      <c r="ER257" s="852"/>
      <c r="ES257" s="368"/>
      <c r="ET257" s="316"/>
      <c r="EU257" s="316"/>
      <c r="EV257" s="369"/>
      <c r="EW257" s="374"/>
    </row>
    <row r="258" spans="1:153" s="124" customFormat="1" ht="12.75" customHeight="1" thickBot="1" x14ac:dyDescent="0.25">
      <c r="A258" s="328"/>
      <c r="B258" s="221"/>
      <c r="C258" s="221"/>
      <c r="D258" s="221"/>
      <c r="E258" s="221"/>
      <c r="F258" s="221"/>
      <c r="G258" s="221"/>
      <c r="H258" s="221"/>
      <c r="I258" s="221"/>
      <c r="J258" s="221"/>
      <c r="K258" s="221"/>
      <c r="L258" s="221"/>
      <c r="M258" s="221"/>
      <c r="N258" s="221"/>
      <c r="O258" s="221"/>
      <c r="P258" s="257"/>
      <c r="Q258" s="374"/>
      <c r="R258" s="851"/>
      <c r="S258" s="852"/>
      <c r="T258" s="852"/>
      <c r="U258" s="853"/>
      <c r="V258" s="851"/>
      <c r="W258" s="852"/>
      <c r="X258" s="852"/>
      <c r="Y258" s="853"/>
      <c r="Z258" s="854">
        <f t="shared" si="0"/>
        <v>0</v>
      </c>
      <c r="AA258" s="852"/>
      <c r="AB258" s="852"/>
      <c r="AC258" s="853"/>
      <c r="AD258" s="365"/>
      <c r="AE258" s="317"/>
      <c r="AF258" s="317"/>
      <c r="AG258" s="347"/>
      <c r="AH258" s="374"/>
      <c r="AI258" s="851"/>
      <c r="AJ258" s="852"/>
      <c r="AK258" s="852"/>
      <c r="AL258" s="853"/>
      <c r="AM258" s="851"/>
      <c r="AN258" s="852"/>
      <c r="AO258" s="852"/>
      <c r="AP258" s="853"/>
      <c r="AQ258" s="854">
        <f t="shared" si="21"/>
        <v>0</v>
      </c>
      <c r="AR258" s="852"/>
      <c r="AS258" s="852"/>
      <c r="AT258" s="853"/>
      <c r="AU258" s="365"/>
      <c r="AV258" s="317"/>
      <c r="AW258" s="317"/>
      <c r="AX258" s="347"/>
      <c r="AY258" s="374"/>
      <c r="AZ258" s="328"/>
      <c r="BA258" s="221"/>
      <c r="BB258" s="221"/>
      <c r="BC258" s="221"/>
      <c r="BD258" s="221"/>
      <c r="BE258" s="221"/>
      <c r="BF258" s="221"/>
      <c r="BG258" s="221"/>
      <c r="BH258" s="221"/>
      <c r="BI258" s="221"/>
      <c r="BJ258" s="221"/>
      <c r="BK258" s="221"/>
      <c r="BL258" s="221"/>
      <c r="BM258" s="221"/>
      <c r="BN258" s="221"/>
      <c r="BO258" s="257"/>
      <c r="BP258" s="374"/>
      <c r="BQ258" s="851"/>
      <c r="BR258" s="852"/>
      <c r="BS258" s="852"/>
      <c r="BT258" s="853"/>
      <c r="BU258" s="851"/>
      <c r="BV258" s="852"/>
      <c r="BW258" s="852"/>
      <c r="BX258" s="853"/>
      <c r="BY258" s="854" t="e">
        <f t="shared" si="22"/>
        <v>#DIV/0!</v>
      </c>
      <c r="BZ258" s="852"/>
      <c r="CA258" s="852"/>
      <c r="CB258" s="852"/>
      <c r="CC258" s="368"/>
      <c r="CD258" s="316"/>
      <c r="CE258" s="316"/>
      <c r="CF258" s="369"/>
      <c r="CG258" s="374"/>
      <c r="CH258" s="851"/>
      <c r="CI258" s="852"/>
      <c r="CJ258" s="852"/>
      <c r="CK258" s="853"/>
      <c r="CL258" s="851"/>
      <c r="CM258" s="852"/>
      <c r="CN258" s="852"/>
      <c r="CO258" s="853"/>
      <c r="CP258" s="854" t="e">
        <f t="shared" si="23"/>
        <v>#DIV/0!</v>
      </c>
      <c r="CQ258" s="852"/>
      <c r="CR258" s="852"/>
      <c r="CS258" s="852"/>
      <c r="CT258" s="368"/>
      <c r="CU258" s="316"/>
      <c r="CV258" s="316"/>
      <c r="CW258" s="369"/>
      <c r="CX258" s="374"/>
      <c r="CY258" s="328"/>
      <c r="CZ258" s="221"/>
      <c r="DA258" s="221"/>
      <c r="DB258" s="221"/>
      <c r="DC258" s="221"/>
      <c r="DD258" s="221"/>
      <c r="DE258" s="221"/>
      <c r="DF258" s="221"/>
      <c r="DG258" s="221"/>
      <c r="DH258" s="221"/>
      <c r="DI258" s="221"/>
      <c r="DJ258" s="221"/>
      <c r="DK258" s="221"/>
      <c r="DL258" s="221"/>
      <c r="DM258" s="221"/>
      <c r="DN258" s="257"/>
      <c r="DO258" s="374"/>
      <c r="DP258" s="851"/>
      <c r="DQ258" s="852"/>
      <c r="DR258" s="852"/>
      <c r="DS258" s="853"/>
      <c r="DT258" s="851"/>
      <c r="DU258" s="852"/>
      <c r="DV258" s="852"/>
      <c r="DW258" s="853"/>
      <c r="DX258" s="854" t="e">
        <f t="shared" si="24"/>
        <v>#DIV/0!</v>
      </c>
      <c r="DY258" s="852"/>
      <c r="DZ258" s="852"/>
      <c r="EA258" s="852"/>
      <c r="EB258" s="368"/>
      <c r="EC258" s="316"/>
      <c r="ED258" s="316"/>
      <c r="EE258" s="369"/>
      <c r="EF258" s="374"/>
      <c r="EG258" s="851"/>
      <c r="EH258" s="852"/>
      <c r="EI258" s="852"/>
      <c r="EJ258" s="853"/>
      <c r="EK258" s="851"/>
      <c r="EL258" s="852"/>
      <c r="EM258" s="852"/>
      <c r="EN258" s="853"/>
      <c r="EO258" s="854" t="e">
        <f t="shared" si="25"/>
        <v>#DIV/0!</v>
      </c>
      <c r="EP258" s="852"/>
      <c r="EQ258" s="852"/>
      <c r="ER258" s="852"/>
      <c r="ES258" s="368"/>
      <c r="ET258" s="316"/>
      <c r="EU258" s="316"/>
      <c r="EV258" s="369"/>
      <c r="EW258" s="374"/>
    </row>
    <row r="259" spans="1:153" s="124" customFormat="1" ht="12.75" customHeight="1" thickBot="1" x14ac:dyDescent="0.25">
      <c r="A259" s="328"/>
      <c r="B259" s="221"/>
      <c r="C259" s="221"/>
      <c r="D259" s="221"/>
      <c r="E259" s="221"/>
      <c r="F259" s="221"/>
      <c r="G259" s="221"/>
      <c r="H259" s="221"/>
      <c r="I259" s="221"/>
      <c r="J259" s="221"/>
      <c r="K259" s="221"/>
      <c r="L259" s="221"/>
      <c r="M259" s="221"/>
      <c r="N259" s="221"/>
      <c r="O259" s="221"/>
      <c r="P259" s="257"/>
      <c r="Q259" s="374"/>
      <c r="R259" s="851"/>
      <c r="S259" s="852"/>
      <c r="T259" s="852"/>
      <c r="U259" s="853"/>
      <c r="V259" s="851"/>
      <c r="W259" s="852"/>
      <c r="X259" s="852"/>
      <c r="Y259" s="853"/>
      <c r="Z259" s="854">
        <f t="shared" si="0"/>
        <v>0</v>
      </c>
      <c r="AA259" s="852"/>
      <c r="AB259" s="852"/>
      <c r="AC259" s="853"/>
      <c r="AD259" s="365"/>
      <c r="AE259" s="317"/>
      <c r="AF259" s="317"/>
      <c r="AG259" s="347"/>
      <c r="AH259" s="374"/>
      <c r="AI259" s="851"/>
      <c r="AJ259" s="852"/>
      <c r="AK259" s="852"/>
      <c r="AL259" s="853"/>
      <c r="AM259" s="851"/>
      <c r="AN259" s="852"/>
      <c r="AO259" s="852"/>
      <c r="AP259" s="853"/>
      <c r="AQ259" s="854">
        <f t="shared" si="21"/>
        <v>0</v>
      </c>
      <c r="AR259" s="852"/>
      <c r="AS259" s="852"/>
      <c r="AT259" s="853"/>
      <c r="AU259" s="365"/>
      <c r="AV259" s="317"/>
      <c r="AW259" s="317"/>
      <c r="AX259" s="347"/>
      <c r="AY259" s="374"/>
      <c r="AZ259" s="328"/>
      <c r="BA259" s="221"/>
      <c r="BB259" s="221"/>
      <c r="BC259" s="221"/>
      <c r="BD259" s="221"/>
      <c r="BE259" s="221"/>
      <c r="BF259" s="221"/>
      <c r="BG259" s="221"/>
      <c r="BH259" s="221"/>
      <c r="BI259" s="221"/>
      <c r="BJ259" s="221"/>
      <c r="BK259" s="221"/>
      <c r="BL259" s="221"/>
      <c r="BM259" s="221"/>
      <c r="BN259" s="221"/>
      <c r="BO259" s="257"/>
      <c r="BP259" s="374"/>
      <c r="BQ259" s="851"/>
      <c r="BR259" s="852"/>
      <c r="BS259" s="852"/>
      <c r="BT259" s="853"/>
      <c r="BU259" s="851"/>
      <c r="BV259" s="852"/>
      <c r="BW259" s="852"/>
      <c r="BX259" s="853"/>
      <c r="BY259" s="854" t="e">
        <f t="shared" si="22"/>
        <v>#DIV/0!</v>
      </c>
      <c r="BZ259" s="852"/>
      <c r="CA259" s="852"/>
      <c r="CB259" s="852"/>
      <c r="CC259" s="368"/>
      <c r="CD259" s="316"/>
      <c r="CE259" s="316"/>
      <c r="CF259" s="369"/>
      <c r="CG259" s="374"/>
      <c r="CH259" s="851"/>
      <c r="CI259" s="852"/>
      <c r="CJ259" s="852"/>
      <c r="CK259" s="853"/>
      <c r="CL259" s="851"/>
      <c r="CM259" s="852"/>
      <c r="CN259" s="852"/>
      <c r="CO259" s="853"/>
      <c r="CP259" s="854" t="e">
        <f t="shared" si="23"/>
        <v>#DIV/0!</v>
      </c>
      <c r="CQ259" s="852"/>
      <c r="CR259" s="852"/>
      <c r="CS259" s="852"/>
      <c r="CT259" s="368"/>
      <c r="CU259" s="316"/>
      <c r="CV259" s="316"/>
      <c r="CW259" s="369"/>
      <c r="CX259" s="374"/>
      <c r="CY259" s="328"/>
      <c r="CZ259" s="221"/>
      <c r="DA259" s="221"/>
      <c r="DB259" s="221"/>
      <c r="DC259" s="221"/>
      <c r="DD259" s="221"/>
      <c r="DE259" s="221"/>
      <c r="DF259" s="221"/>
      <c r="DG259" s="221"/>
      <c r="DH259" s="221"/>
      <c r="DI259" s="221"/>
      <c r="DJ259" s="221"/>
      <c r="DK259" s="221"/>
      <c r="DL259" s="221"/>
      <c r="DM259" s="221"/>
      <c r="DN259" s="257"/>
      <c r="DO259" s="374"/>
      <c r="DP259" s="851"/>
      <c r="DQ259" s="852"/>
      <c r="DR259" s="852"/>
      <c r="DS259" s="853"/>
      <c r="DT259" s="851"/>
      <c r="DU259" s="852"/>
      <c r="DV259" s="852"/>
      <c r="DW259" s="853"/>
      <c r="DX259" s="854" t="e">
        <f t="shared" si="24"/>
        <v>#DIV/0!</v>
      </c>
      <c r="DY259" s="852"/>
      <c r="DZ259" s="852"/>
      <c r="EA259" s="852"/>
      <c r="EB259" s="368"/>
      <c r="EC259" s="316"/>
      <c r="ED259" s="316"/>
      <c r="EE259" s="369"/>
      <c r="EF259" s="374"/>
      <c r="EG259" s="851"/>
      <c r="EH259" s="852"/>
      <c r="EI259" s="852"/>
      <c r="EJ259" s="853"/>
      <c r="EK259" s="851"/>
      <c r="EL259" s="852"/>
      <c r="EM259" s="852"/>
      <c r="EN259" s="853"/>
      <c r="EO259" s="854" t="e">
        <f t="shared" si="25"/>
        <v>#DIV/0!</v>
      </c>
      <c r="EP259" s="852"/>
      <c r="EQ259" s="852"/>
      <c r="ER259" s="852"/>
      <c r="ES259" s="368"/>
      <c r="ET259" s="316"/>
      <c r="EU259" s="316"/>
      <c r="EV259" s="369"/>
      <c r="EW259" s="374"/>
    </row>
    <row r="260" spans="1:153" s="124" customFormat="1" ht="12.75" customHeight="1" thickBot="1" x14ac:dyDescent="0.25">
      <c r="A260" s="328"/>
      <c r="B260" s="221"/>
      <c r="C260" s="221"/>
      <c r="D260" s="221"/>
      <c r="E260" s="221"/>
      <c r="F260" s="221"/>
      <c r="G260" s="221"/>
      <c r="H260" s="221"/>
      <c r="I260" s="221"/>
      <c r="J260" s="221"/>
      <c r="K260" s="221"/>
      <c r="L260" s="221"/>
      <c r="M260" s="221"/>
      <c r="N260" s="221"/>
      <c r="O260" s="221"/>
      <c r="P260" s="257"/>
      <c r="Q260" s="374"/>
      <c r="R260" s="851"/>
      <c r="S260" s="852"/>
      <c r="T260" s="852"/>
      <c r="U260" s="853"/>
      <c r="V260" s="851"/>
      <c r="W260" s="852"/>
      <c r="X260" s="852"/>
      <c r="Y260" s="853"/>
      <c r="Z260" s="854">
        <f t="shared" si="0"/>
        <v>0</v>
      </c>
      <c r="AA260" s="852"/>
      <c r="AB260" s="852"/>
      <c r="AC260" s="853"/>
      <c r="AD260" s="365"/>
      <c r="AE260" s="317"/>
      <c r="AF260" s="317"/>
      <c r="AG260" s="347"/>
      <c r="AH260" s="374"/>
      <c r="AI260" s="851"/>
      <c r="AJ260" s="852"/>
      <c r="AK260" s="852"/>
      <c r="AL260" s="853"/>
      <c r="AM260" s="851"/>
      <c r="AN260" s="852"/>
      <c r="AO260" s="852"/>
      <c r="AP260" s="853"/>
      <c r="AQ260" s="854">
        <f t="shared" si="21"/>
        <v>0</v>
      </c>
      <c r="AR260" s="852"/>
      <c r="AS260" s="852"/>
      <c r="AT260" s="853"/>
      <c r="AU260" s="365"/>
      <c r="AV260" s="317"/>
      <c r="AW260" s="317"/>
      <c r="AX260" s="347"/>
      <c r="AY260" s="374"/>
      <c r="AZ260" s="328"/>
      <c r="BA260" s="221"/>
      <c r="BB260" s="221"/>
      <c r="BC260" s="221"/>
      <c r="BD260" s="221"/>
      <c r="BE260" s="221"/>
      <c r="BF260" s="221"/>
      <c r="BG260" s="221"/>
      <c r="BH260" s="221"/>
      <c r="BI260" s="221"/>
      <c r="BJ260" s="221"/>
      <c r="BK260" s="221"/>
      <c r="BL260" s="221"/>
      <c r="BM260" s="221"/>
      <c r="BN260" s="221"/>
      <c r="BO260" s="257"/>
      <c r="BP260" s="374"/>
      <c r="BQ260" s="851"/>
      <c r="BR260" s="852"/>
      <c r="BS260" s="852"/>
      <c r="BT260" s="853"/>
      <c r="BU260" s="851"/>
      <c r="BV260" s="852"/>
      <c r="BW260" s="852"/>
      <c r="BX260" s="853"/>
      <c r="BY260" s="854" t="e">
        <f t="shared" si="22"/>
        <v>#DIV/0!</v>
      </c>
      <c r="BZ260" s="852"/>
      <c r="CA260" s="852"/>
      <c r="CB260" s="852"/>
      <c r="CC260" s="368"/>
      <c r="CD260" s="316"/>
      <c r="CE260" s="316"/>
      <c r="CF260" s="369"/>
      <c r="CG260" s="374"/>
      <c r="CH260" s="851"/>
      <c r="CI260" s="852"/>
      <c r="CJ260" s="852"/>
      <c r="CK260" s="853"/>
      <c r="CL260" s="851"/>
      <c r="CM260" s="852"/>
      <c r="CN260" s="852"/>
      <c r="CO260" s="853"/>
      <c r="CP260" s="854" t="e">
        <f t="shared" si="23"/>
        <v>#DIV/0!</v>
      </c>
      <c r="CQ260" s="852"/>
      <c r="CR260" s="852"/>
      <c r="CS260" s="852"/>
      <c r="CT260" s="368"/>
      <c r="CU260" s="316"/>
      <c r="CV260" s="316"/>
      <c r="CW260" s="369"/>
      <c r="CX260" s="374"/>
      <c r="CY260" s="328"/>
      <c r="CZ260" s="221"/>
      <c r="DA260" s="221"/>
      <c r="DB260" s="221"/>
      <c r="DC260" s="221"/>
      <c r="DD260" s="221"/>
      <c r="DE260" s="221"/>
      <c r="DF260" s="221"/>
      <c r="DG260" s="221"/>
      <c r="DH260" s="221"/>
      <c r="DI260" s="221"/>
      <c r="DJ260" s="221"/>
      <c r="DK260" s="221"/>
      <c r="DL260" s="221"/>
      <c r="DM260" s="221"/>
      <c r="DN260" s="257"/>
      <c r="DO260" s="374"/>
      <c r="DP260" s="851"/>
      <c r="DQ260" s="852"/>
      <c r="DR260" s="852"/>
      <c r="DS260" s="853"/>
      <c r="DT260" s="851"/>
      <c r="DU260" s="852"/>
      <c r="DV260" s="852"/>
      <c r="DW260" s="853"/>
      <c r="DX260" s="854" t="e">
        <f t="shared" si="24"/>
        <v>#DIV/0!</v>
      </c>
      <c r="DY260" s="852"/>
      <c r="DZ260" s="852"/>
      <c r="EA260" s="852"/>
      <c r="EB260" s="368"/>
      <c r="EC260" s="316"/>
      <c r="ED260" s="316"/>
      <c r="EE260" s="369"/>
      <c r="EF260" s="374"/>
      <c r="EG260" s="851"/>
      <c r="EH260" s="852"/>
      <c r="EI260" s="852"/>
      <c r="EJ260" s="853"/>
      <c r="EK260" s="851"/>
      <c r="EL260" s="852"/>
      <c r="EM260" s="852"/>
      <c r="EN260" s="853"/>
      <c r="EO260" s="854" t="e">
        <f t="shared" si="25"/>
        <v>#DIV/0!</v>
      </c>
      <c r="EP260" s="852"/>
      <c r="EQ260" s="852"/>
      <c r="ER260" s="852"/>
      <c r="ES260" s="368"/>
      <c r="ET260" s="316"/>
      <c r="EU260" s="316"/>
      <c r="EV260" s="369"/>
      <c r="EW260" s="374"/>
    </row>
    <row r="261" spans="1:153" s="124" customFormat="1" ht="12.75" customHeight="1" thickBot="1" x14ac:dyDescent="0.25">
      <c r="A261" s="328"/>
      <c r="B261" s="221"/>
      <c r="C261" s="221"/>
      <c r="D261" s="221"/>
      <c r="E261" s="221"/>
      <c r="F261" s="221"/>
      <c r="G261" s="221"/>
      <c r="H261" s="221"/>
      <c r="I261" s="221"/>
      <c r="J261" s="221"/>
      <c r="K261" s="221"/>
      <c r="L261" s="221"/>
      <c r="M261" s="221"/>
      <c r="N261" s="221"/>
      <c r="O261" s="221"/>
      <c r="P261" s="257"/>
      <c r="Q261" s="374"/>
      <c r="R261" s="851"/>
      <c r="S261" s="852"/>
      <c r="T261" s="852"/>
      <c r="U261" s="853"/>
      <c r="V261" s="851"/>
      <c r="W261" s="852"/>
      <c r="X261" s="852"/>
      <c r="Y261" s="853"/>
      <c r="Z261" s="854">
        <f t="shared" si="0"/>
        <v>0</v>
      </c>
      <c r="AA261" s="852"/>
      <c r="AB261" s="852"/>
      <c r="AC261" s="853"/>
      <c r="AD261" s="365"/>
      <c r="AE261" s="317"/>
      <c r="AF261" s="317"/>
      <c r="AG261" s="347"/>
      <c r="AH261" s="374"/>
      <c r="AI261" s="851"/>
      <c r="AJ261" s="852"/>
      <c r="AK261" s="852"/>
      <c r="AL261" s="853"/>
      <c r="AM261" s="851"/>
      <c r="AN261" s="852"/>
      <c r="AO261" s="852"/>
      <c r="AP261" s="853"/>
      <c r="AQ261" s="854">
        <f t="shared" si="21"/>
        <v>0</v>
      </c>
      <c r="AR261" s="852"/>
      <c r="AS261" s="852"/>
      <c r="AT261" s="853"/>
      <c r="AU261" s="365"/>
      <c r="AV261" s="317"/>
      <c r="AW261" s="317"/>
      <c r="AX261" s="347"/>
      <c r="AY261" s="374"/>
      <c r="AZ261" s="328"/>
      <c r="BA261" s="221"/>
      <c r="BB261" s="221"/>
      <c r="BC261" s="221"/>
      <c r="BD261" s="221"/>
      <c r="BE261" s="221"/>
      <c r="BF261" s="221"/>
      <c r="BG261" s="221"/>
      <c r="BH261" s="221"/>
      <c r="BI261" s="221"/>
      <c r="BJ261" s="221"/>
      <c r="BK261" s="221"/>
      <c r="BL261" s="221"/>
      <c r="BM261" s="221"/>
      <c r="BN261" s="221"/>
      <c r="BO261" s="257"/>
      <c r="BP261" s="374"/>
      <c r="BQ261" s="851"/>
      <c r="BR261" s="852"/>
      <c r="BS261" s="852"/>
      <c r="BT261" s="853"/>
      <c r="BU261" s="851"/>
      <c r="BV261" s="852"/>
      <c r="BW261" s="852"/>
      <c r="BX261" s="853"/>
      <c r="BY261" s="854" t="e">
        <f t="shared" si="22"/>
        <v>#DIV/0!</v>
      </c>
      <c r="BZ261" s="852"/>
      <c r="CA261" s="852"/>
      <c r="CB261" s="852"/>
      <c r="CC261" s="368"/>
      <c r="CD261" s="316"/>
      <c r="CE261" s="316"/>
      <c r="CF261" s="369"/>
      <c r="CG261" s="374"/>
      <c r="CH261" s="851"/>
      <c r="CI261" s="852"/>
      <c r="CJ261" s="852"/>
      <c r="CK261" s="853"/>
      <c r="CL261" s="851"/>
      <c r="CM261" s="852"/>
      <c r="CN261" s="852"/>
      <c r="CO261" s="853"/>
      <c r="CP261" s="854" t="e">
        <f t="shared" si="23"/>
        <v>#DIV/0!</v>
      </c>
      <c r="CQ261" s="852"/>
      <c r="CR261" s="852"/>
      <c r="CS261" s="852"/>
      <c r="CT261" s="368"/>
      <c r="CU261" s="316"/>
      <c r="CV261" s="316"/>
      <c r="CW261" s="369"/>
      <c r="CX261" s="374"/>
      <c r="CY261" s="328"/>
      <c r="CZ261" s="221"/>
      <c r="DA261" s="221"/>
      <c r="DB261" s="221"/>
      <c r="DC261" s="221"/>
      <c r="DD261" s="221"/>
      <c r="DE261" s="221"/>
      <c r="DF261" s="221"/>
      <c r="DG261" s="221"/>
      <c r="DH261" s="221"/>
      <c r="DI261" s="221"/>
      <c r="DJ261" s="221"/>
      <c r="DK261" s="221"/>
      <c r="DL261" s="221"/>
      <c r="DM261" s="221"/>
      <c r="DN261" s="257"/>
      <c r="DO261" s="374"/>
      <c r="DP261" s="851"/>
      <c r="DQ261" s="852"/>
      <c r="DR261" s="852"/>
      <c r="DS261" s="853"/>
      <c r="DT261" s="851"/>
      <c r="DU261" s="852"/>
      <c r="DV261" s="852"/>
      <c r="DW261" s="853"/>
      <c r="DX261" s="854" t="e">
        <f t="shared" si="24"/>
        <v>#DIV/0!</v>
      </c>
      <c r="DY261" s="852"/>
      <c r="DZ261" s="852"/>
      <c r="EA261" s="852"/>
      <c r="EB261" s="368"/>
      <c r="EC261" s="316"/>
      <c r="ED261" s="316"/>
      <c r="EE261" s="369"/>
      <c r="EF261" s="374"/>
      <c r="EG261" s="851"/>
      <c r="EH261" s="852"/>
      <c r="EI261" s="852"/>
      <c r="EJ261" s="853"/>
      <c r="EK261" s="851"/>
      <c r="EL261" s="852"/>
      <c r="EM261" s="852"/>
      <c r="EN261" s="853"/>
      <c r="EO261" s="854" t="e">
        <f t="shared" si="25"/>
        <v>#DIV/0!</v>
      </c>
      <c r="EP261" s="852"/>
      <c r="EQ261" s="852"/>
      <c r="ER261" s="852"/>
      <c r="ES261" s="368"/>
      <c r="ET261" s="316"/>
      <c r="EU261" s="316"/>
      <c r="EV261" s="369"/>
      <c r="EW261" s="374"/>
    </row>
    <row r="262" spans="1:153" s="124" customFormat="1" ht="12.75" customHeight="1" thickBot="1" x14ac:dyDescent="0.25">
      <c r="A262" s="328"/>
      <c r="B262" s="221"/>
      <c r="C262" s="221"/>
      <c r="D262" s="221"/>
      <c r="E262" s="221"/>
      <c r="F262" s="221"/>
      <c r="G262" s="221"/>
      <c r="H262" s="221"/>
      <c r="I262" s="221"/>
      <c r="J262" s="221"/>
      <c r="K262" s="221"/>
      <c r="L262" s="221"/>
      <c r="M262" s="221"/>
      <c r="N262" s="221"/>
      <c r="O262" s="221"/>
      <c r="P262" s="257"/>
      <c r="Q262" s="374"/>
      <c r="R262" s="851"/>
      <c r="S262" s="852"/>
      <c r="T262" s="852"/>
      <c r="U262" s="853"/>
      <c r="V262" s="851"/>
      <c r="W262" s="852"/>
      <c r="X262" s="852"/>
      <c r="Y262" s="853"/>
      <c r="Z262" s="854">
        <f t="shared" si="0"/>
        <v>0</v>
      </c>
      <c r="AA262" s="852"/>
      <c r="AB262" s="852"/>
      <c r="AC262" s="853"/>
      <c r="AD262" s="365"/>
      <c r="AE262" s="317"/>
      <c r="AF262" s="317"/>
      <c r="AG262" s="347"/>
      <c r="AH262" s="374"/>
      <c r="AI262" s="851"/>
      <c r="AJ262" s="852"/>
      <c r="AK262" s="852"/>
      <c r="AL262" s="853"/>
      <c r="AM262" s="851"/>
      <c r="AN262" s="852"/>
      <c r="AO262" s="852"/>
      <c r="AP262" s="853"/>
      <c r="AQ262" s="854">
        <f t="shared" si="21"/>
        <v>0</v>
      </c>
      <c r="AR262" s="852"/>
      <c r="AS262" s="852"/>
      <c r="AT262" s="853"/>
      <c r="AU262" s="365"/>
      <c r="AV262" s="317"/>
      <c r="AW262" s="317"/>
      <c r="AX262" s="347"/>
      <c r="AY262" s="374"/>
      <c r="AZ262" s="328"/>
      <c r="BA262" s="221"/>
      <c r="BB262" s="221"/>
      <c r="BC262" s="221"/>
      <c r="BD262" s="221"/>
      <c r="BE262" s="221"/>
      <c r="BF262" s="221"/>
      <c r="BG262" s="221"/>
      <c r="BH262" s="221"/>
      <c r="BI262" s="221"/>
      <c r="BJ262" s="221"/>
      <c r="BK262" s="221"/>
      <c r="BL262" s="221"/>
      <c r="BM262" s="221"/>
      <c r="BN262" s="221"/>
      <c r="BO262" s="257"/>
      <c r="BP262" s="374"/>
      <c r="BQ262" s="851"/>
      <c r="BR262" s="852"/>
      <c r="BS262" s="852"/>
      <c r="BT262" s="853"/>
      <c r="BU262" s="851"/>
      <c r="BV262" s="852"/>
      <c r="BW262" s="852"/>
      <c r="BX262" s="853"/>
      <c r="BY262" s="854" t="e">
        <f t="shared" si="22"/>
        <v>#DIV/0!</v>
      </c>
      <c r="BZ262" s="852"/>
      <c r="CA262" s="852"/>
      <c r="CB262" s="852"/>
      <c r="CC262" s="368"/>
      <c r="CD262" s="316"/>
      <c r="CE262" s="316"/>
      <c r="CF262" s="369"/>
      <c r="CG262" s="374"/>
      <c r="CH262" s="851"/>
      <c r="CI262" s="852"/>
      <c r="CJ262" s="852"/>
      <c r="CK262" s="853"/>
      <c r="CL262" s="851"/>
      <c r="CM262" s="852"/>
      <c r="CN262" s="852"/>
      <c r="CO262" s="853"/>
      <c r="CP262" s="854" t="e">
        <f t="shared" si="23"/>
        <v>#DIV/0!</v>
      </c>
      <c r="CQ262" s="852"/>
      <c r="CR262" s="852"/>
      <c r="CS262" s="852"/>
      <c r="CT262" s="368"/>
      <c r="CU262" s="316"/>
      <c r="CV262" s="316"/>
      <c r="CW262" s="369"/>
      <c r="CX262" s="374"/>
      <c r="CY262" s="328"/>
      <c r="CZ262" s="221"/>
      <c r="DA262" s="221"/>
      <c r="DB262" s="221"/>
      <c r="DC262" s="221"/>
      <c r="DD262" s="221"/>
      <c r="DE262" s="221"/>
      <c r="DF262" s="221"/>
      <c r="DG262" s="221"/>
      <c r="DH262" s="221"/>
      <c r="DI262" s="221"/>
      <c r="DJ262" s="221"/>
      <c r="DK262" s="221"/>
      <c r="DL262" s="221"/>
      <c r="DM262" s="221"/>
      <c r="DN262" s="257"/>
      <c r="DO262" s="374"/>
      <c r="DP262" s="851"/>
      <c r="DQ262" s="852"/>
      <c r="DR262" s="852"/>
      <c r="DS262" s="853"/>
      <c r="DT262" s="851"/>
      <c r="DU262" s="852"/>
      <c r="DV262" s="852"/>
      <c r="DW262" s="853"/>
      <c r="DX262" s="854" t="e">
        <f t="shared" si="24"/>
        <v>#DIV/0!</v>
      </c>
      <c r="DY262" s="852"/>
      <c r="DZ262" s="852"/>
      <c r="EA262" s="852"/>
      <c r="EB262" s="368"/>
      <c r="EC262" s="316"/>
      <c r="ED262" s="316"/>
      <c r="EE262" s="369"/>
      <c r="EF262" s="374"/>
      <c r="EG262" s="851"/>
      <c r="EH262" s="852"/>
      <c r="EI262" s="852"/>
      <c r="EJ262" s="853"/>
      <c r="EK262" s="851"/>
      <c r="EL262" s="852"/>
      <c r="EM262" s="852"/>
      <c r="EN262" s="853"/>
      <c r="EO262" s="854" t="e">
        <f t="shared" si="25"/>
        <v>#DIV/0!</v>
      </c>
      <c r="EP262" s="852"/>
      <c r="EQ262" s="852"/>
      <c r="ER262" s="852"/>
      <c r="ES262" s="368"/>
      <c r="ET262" s="316"/>
      <c r="EU262" s="316"/>
      <c r="EV262" s="369"/>
      <c r="EW262" s="374"/>
    </row>
    <row r="263" spans="1:153" s="124" customFormat="1" ht="12.75" customHeight="1" thickBot="1" x14ac:dyDescent="0.25">
      <c r="A263" s="328"/>
      <c r="B263" s="221"/>
      <c r="C263" s="221"/>
      <c r="D263" s="221"/>
      <c r="E263" s="221"/>
      <c r="F263" s="221"/>
      <c r="G263" s="221"/>
      <c r="H263" s="221"/>
      <c r="I263" s="221"/>
      <c r="J263" s="221"/>
      <c r="K263" s="221"/>
      <c r="L263" s="221"/>
      <c r="M263" s="221"/>
      <c r="N263" s="221"/>
      <c r="O263" s="221"/>
      <c r="P263" s="257"/>
      <c r="Q263" s="374"/>
      <c r="R263" s="851"/>
      <c r="S263" s="852"/>
      <c r="T263" s="852"/>
      <c r="U263" s="853"/>
      <c r="V263" s="851"/>
      <c r="W263" s="852"/>
      <c r="X263" s="852"/>
      <c r="Y263" s="853"/>
      <c r="Z263" s="854">
        <f t="shared" si="0"/>
        <v>0</v>
      </c>
      <c r="AA263" s="852"/>
      <c r="AB263" s="852"/>
      <c r="AC263" s="853"/>
      <c r="AD263" s="365"/>
      <c r="AE263" s="317"/>
      <c r="AF263" s="317"/>
      <c r="AG263" s="347"/>
      <c r="AH263" s="374"/>
      <c r="AI263" s="851"/>
      <c r="AJ263" s="852"/>
      <c r="AK263" s="852"/>
      <c r="AL263" s="853"/>
      <c r="AM263" s="851"/>
      <c r="AN263" s="852"/>
      <c r="AO263" s="852"/>
      <c r="AP263" s="853"/>
      <c r="AQ263" s="854">
        <f t="shared" si="21"/>
        <v>0</v>
      </c>
      <c r="AR263" s="852"/>
      <c r="AS263" s="852"/>
      <c r="AT263" s="853"/>
      <c r="AU263" s="365"/>
      <c r="AV263" s="317"/>
      <c r="AW263" s="317"/>
      <c r="AX263" s="347"/>
      <c r="AY263" s="374"/>
      <c r="AZ263" s="328"/>
      <c r="BA263" s="221"/>
      <c r="BB263" s="221"/>
      <c r="BC263" s="221"/>
      <c r="BD263" s="221"/>
      <c r="BE263" s="221"/>
      <c r="BF263" s="221"/>
      <c r="BG263" s="221"/>
      <c r="BH263" s="221"/>
      <c r="BI263" s="221"/>
      <c r="BJ263" s="221"/>
      <c r="BK263" s="221"/>
      <c r="BL263" s="221"/>
      <c r="BM263" s="221"/>
      <c r="BN263" s="221"/>
      <c r="BO263" s="257"/>
      <c r="BP263" s="374"/>
      <c r="BQ263" s="851"/>
      <c r="BR263" s="852"/>
      <c r="BS263" s="852"/>
      <c r="BT263" s="853"/>
      <c r="BU263" s="851"/>
      <c r="BV263" s="852"/>
      <c r="BW263" s="852"/>
      <c r="BX263" s="853"/>
      <c r="BY263" s="854" t="e">
        <f t="shared" si="22"/>
        <v>#DIV/0!</v>
      </c>
      <c r="BZ263" s="852"/>
      <c r="CA263" s="852"/>
      <c r="CB263" s="852"/>
      <c r="CC263" s="368"/>
      <c r="CD263" s="316"/>
      <c r="CE263" s="316"/>
      <c r="CF263" s="369"/>
      <c r="CG263" s="374"/>
      <c r="CH263" s="851"/>
      <c r="CI263" s="852"/>
      <c r="CJ263" s="852"/>
      <c r="CK263" s="853"/>
      <c r="CL263" s="851"/>
      <c r="CM263" s="852"/>
      <c r="CN263" s="852"/>
      <c r="CO263" s="853"/>
      <c r="CP263" s="854" t="e">
        <f t="shared" si="23"/>
        <v>#DIV/0!</v>
      </c>
      <c r="CQ263" s="852"/>
      <c r="CR263" s="852"/>
      <c r="CS263" s="852"/>
      <c r="CT263" s="368"/>
      <c r="CU263" s="316"/>
      <c r="CV263" s="316"/>
      <c r="CW263" s="369"/>
      <c r="CX263" s="374"/>
      <c r="CY263" s="328"/>
      <c r="CZ263" s="221"/>
      <c r="DA263" s="221"/>
      <c r="DB263" s="221"/>
      <c r="DC263" s="221"/>
      <c r="DD263" s="221"/>
      <c r="DE263" s="221"/>
      <c r="DF263" s="221"/>
      <c r="DG263" s="221"/>
      <c r="DH263" s="221"/>
      <c r="DI263" s="221"/>
      <c r="DJ263" s="221"/>
      <c r="DK263" s="221"/>
      <c r="DL263" s="221"/>
      <c r="DM263" s="221"/>
      <c r="DN263" s="257"/>
      <c r="DO263" s="374"/>
      <c r="DP263" s="851"/>
      <c r="DQ263" s="852"/>
      <c r="DR263" s="852"/>
      <c r="DS263" s="853"/>
      <c r="DT263" s="851"/>
      <c r="DU263" s="852"/>
      <c r="DV263" s="852"/>
      <c r="DW263" s="853"/>
      <c r="DX263" s="854" t="e">
        <f t="shared" si="24"/>
        <v>#DIV/0!</v>
      </c>
      <c r="DY263" s="852"/>
      <c r="DZ263" s="852"/>
      <c r="EA263" s="852"/>
      <c r="EB263" s="368"/>
      <c r="EC263" s="316"/>
      <c r="ED263" s="316"/>
      <c r="EE263" s="369"/>
      <c r="EF263" s="374"/>
      <c r="EG263" s="851"/>
      <c r="EH263" s="852"/>
      <c r="EI263" s="852"/>
      <c r="EJ263" s="853"/>
      <c r="EK263" s="851"/>
      <c r="EL263" s="852"/>
      <c r="EM263" s="852"/>
      <c r="EN263" s="853"/>
      <c r="EO263" s="854" t="e">
        <f t="shared" si="25"/>
        <v>#DIV/0!</v>
      </c>
      <c r="EP263" s="852"/>
      <c r="EQ263" s="852"/>
      <c r="ER263" s="852"/>
      <c r="ES263" s="368"/>
      <c r="ET263" s="316"/>
      <c r="EU263" s="316"/>
      <c r="EV263" s="369"/>
      <c r="EW263" s="374"/>
    </row>
    <row r="264" spans="1:153" s="124" customFormat="1" ht="12.75" customHeight="1" thickBot="1" x14ac:dyDescent="0.25">
      <c r="A264" s="328"/>
      <c r="B264" s="221"/>
      <c r="C264" s="221"/>
      <c r="D264" s="221"/>
      <c r="E264" s="221"/>
      <c r="F264" s="221"/>
      <c r="G264" s="221"/>
      <c r="H264" s="221"/>
      <c r="I264" s="221"/>
      <c r="J264" s="221"/>
      <c r="K264" s="221"/>
      <c r="L264" s="221"/>
      <c r="M264" s="221"/>
      <c r="N264" s="221"/>
      <c r="O264" s="221"/>
      <c r="P264" s="257"/>
      <c r="Q264" s="374"/>
      <c r="R264" s="851"/>
      <c r="S264" s="852"/>
      <c r="T264" s="852"/>
      <c r="U264" s="853"/>
      <c r="V264" s="851"/>
      <c r="W264" s="852"/>
      <c r="X264" s="852"/>
      <c r="Y264" s="853"/>
      <c r="Z264" s="854">
        <f t="shared" si="0"/>
        <v>0</v>
      </c>
      <c r="AA264" s="852"/>
      <c r="AB264" s="852"/>
      <c r="AC264" s="853"/>
      <c r="AD264" s="365"/>
      <c r="AE264" s="317"/>
      <c r="AF264" s="317"/>
      <c r="AG264" s="347"/>
      <c r="AH264" s="374"/>
      <c r="AI264" s="851"/>
      <c r="AJ264" s="852"/>
      <c r="AK264" s="852"/>
      <c r="AL264" s="853"/>
      <c r="AM264" s="851"/>
      <c r="AN264" s="852"/>
      <c r="AO264" s="852"/>
      <c r="AP264" s="853"/>
      <c r="AQ264" s="854">
        <f t="shared" si="21"/>
        <v>0</v>
      </c>
      <c r="AR264" s="852"/>
      <c r="AS264" s="852"/>
      <c r="AT264" s="853"/>
      <c r="AU264" s="365"/>
      <c r="AV264" s="317"/>
      <c r="AW264" s="317"/>
      <c r="AX264" s="347"/>
      <c r="AY264" s="374"/>
      <c r="AZ264" s="328"/>
      <c r="BA264" s="221"/>
      <c r="BB264" s="221"/>
      <c r="BC264" s="221"/>
      <c r="BD264" s="221"/>
      <c r="BE264" s="221"/>
      <c r="BF264" s="221"/>
      <c r="BG264" s="221"/>
      <c r="BH264" s="221"/>
      <c r="BI264" s="221"/>
      <c r="BJ264" s="221"/>
      <c r="BK264" s="221"/>
      <c r="BL264" s="221"/>
      <c r="BM264" s="221"/>
      <c r="BN264" s="221"/>
      <c r="BO264" s="257"/>
      <c r="BP264" s="374"/>
      <c r="BQ264" s="851"/>
      <c r="BR264" s="852"/>
      <c r="BS264" s="852"/>
      <c r="BT264" s="853"/>
      <c r="BU264" s="851"/>
      <c r="BV264" s="852"/>
      <c r="BW264" s="852"/>
      <c r="BX264" s="853"/>
      <c r="BY264" s="854" t="e">
        <f t="shared" si="22"/>
        <v>#DIV/0!</v>
      </c>
      <c r="BZ264" s="852"/>
      <c r="CA264" s="852"/>
      <c r="CB264" s="852"/>
      <c r="CC264" s="368"/>
      <c r="CD264" s="316"/>
      <c r="CE264" s="316"/>
      <c r="CF264" s="369"/>
      <c r="CG264" s="374"/>
      <c r="CH264" s="851"/>
      <c r="CI264" s="852"/>
      <c r="CJ264" s="852"/>
      <c r="CK264" s="853"/>
      <c r="CL264" s="851"/>
      <c r="CM264" s="852"/>
      <c r="CN264" s="852"/>
      <c r="CO264" s="853"/>
      <c r="CP264" s="854" t="e">
        <f t="shared" si="23"/>
        <v>#DIV/0!</v>
      </c>
      <c r="CQ264" s="852"/>
      <c r="CR264" s="852"/>
      <c r="CS264" s="852"/>
      <c r="CT264" s="368"/>
      <c r="CU264" s="316"/>
      <c r="CV264" s="316"/>
      <c r="CW264" s="369"/>
      <c r="CX264" s="374"/>
      <c r="CY264" s="328"/>
      <c r="CZ264" s="221"/>
      <c r="DA264" s="221"/>
      <c r="DB264" s="221"/>
      <c r="DC264" s="221"/>
      <c r="DD264" s="221"/>
      <c r="DE264" s="221"/>
      <c r="DF264" s="221"/>
      <c r="DG264" s="221"/>
      <c r="DH264" s="221"/>
      <c r="DI264" s="221"/>
      <c r="DJ264" s="221"/>
      <c r="DK264" s="221"/>
      <c r="DL264" s="221"/>
      <c r="DM264" s="221"/>
      <c r="DN264" s="257"/>
      <c r="DO264" s="374"/>
      <c r="DP264" s="851"/>
      <c r="DQ264" s="852"/>
      <c r="DR264" s="852"/>
      <c r="DS264" s="853"/>
      <c r="DT264" s="851"/>
      <c r="DU264" s="852"/>
      <c r="DV264" s="852"/>
      <c r="DW264" s="853"/>
      <c r="DX264" s="854" t="e">
        <f t="shared" si="24"/>
        <v>#DIV/0!</v>
      </c>
      <c r="DY264" s="852"/>
      <c r="DZ264" s="852"/>
      <c r="EA264" s="852"/>
      <c r="EB264" s="368"/>
      <c r="EC264" s="316"/>
      <c r="ED264" s="316"/>
      <c r="EE264" s="369"/>
      <c r="EF264" s="374"/>
      <c r="EG264" s="851"/>
      <c r="EH264" s="852"/>
      <c r="EI264" s="852"/>
      <c r="EJ264" s="853"/>
      <c r="EK264" s="851"/>
      <c r="EL264" s="852"/>
      <c r="EM264" s="852"/>
      <c r="EN264" s="853"/>
      <c r="EO264" s="854" t="e">
        <f t="shared" si="25"/>
        <v>#DIV/0!</v>
      </c>
      <c r="EP264" s="852"/>
      <c r="EQ264" s="852"/>
      <c r="ER264" s="852"/>
      <c r="ES264" s="368"/>
      <c r="ET264" s="316"/>
      <c r="EU264" s="316"/>
      <c r="EV264" s="369"/>
      <c r="EW264" s="374"/>
    </row>
    <row r="265" spans="1:153" s="124" customFormat="1" ht="12.75" customHeight="1" thickBot="1" x14ac:dyDescent="0.25">
      <c r="A265" s="328"/>
      <c r="B265" s="221"/>
      <c r="C265" s="221"/>
      <c r="D265" s="221"/>
      <c r="E265" s="221"/>
      <c r="F265" s="221"/>
      <c r="G265" s="221"/>
      <c r="H265" s="221"/>
      <c r="I265" s="221"/>
      <c r="J265" s="221"/>
      <c r="K265" s="221"/>
      <c r="L265" s="221"/>
      <c r="M265" s="221"/>
      <c r="N265" s="221"/>
      <c r="O265" s="221"/>
      <c r="P265" s="257"/>
      <c r="Q265" s="374"/>
      <c r="R265" s="851"/>
      <c r="S265" s="852"/>
      <c r="T265" s="852"/>
      <c r="U265" s="853"/>
      <c r="V265" s="851"/>
      <c r="W265" s="852"/>
      <c r="X265" s="852"/>
      <c r="Y265" s="853"/>
      <c r="Z265" s="854">
        <f t="shared" si="0"/>
        <v>0</v>
      </c>
      <c r="AA265" s="852"/>
      <c r="AB265" s="852"/>
      <c r="AC265" s="853"/>
      <c r="AD265" s="365"/>
      <c r="AE265" s="317"/>
      <c r="AF265" s="317"/>
      <c r="AG265" s="347"/>
      <c r="AH265" s="374"/>
      <c r="AI265" s="851"/>
      <c r="AJ265" s="852"/>
      <c r="AK265" s="852"/>
      <c r="AL265" s="853"/>
      <c r="AM265" s="851"/>
      <c r="AN265" s="852"/>
      <c r="AO265" s="852"/>
      <c r="AP265" s="853"/>
      <c r="AQ265" s="854">
        <f t="shared" si="21"/>
        <v>0</v>
      </c>
      <c r="AR265" s="852"/>
      <c r="AS265" s="852"/>
      <c r="AT265" s="853"/>
      <c r="AU265" s="365"/>
      <c r="AV265" s="317"/>
      <c r="AW265" s="317"/>
      <c r="AX265" s="347"/>
      <c r="AY265" s="374"/>
      <c r="AZ265" s="328"/>
      <c r="BA265" s="221"/>
      <c r="BB265" s="221"/>
      <c r="BC265" s="221"/>
      <c r="BD265" s="221"/>
      <c r="BE265" s="221"/>
      <c r="BF265" s="221"/>
      <c r="BG265" s="221"/>
      <c r="BH265" s="221"/>
      <c r="BI265" s="221"/>
      <c r="BJ265" s="221"/>
      <c r="BK265" s="221"/>
      <c r="BL265" s="221"/>
      <c r="BM265" s="221"/>
      <c r="BN265" s="221"/>
      <c r="BO265" s="257"/>
      <c r="BP265" s="374"/>
      <c r="BQ265" s="851"/>
      <c r="BR265" s="852"/>
      <c r="BS265" s="852"/>
      <c r="BT265" s="853"/>
      <c r="BU265" s="851"/>
      <c r="BV265" s="852"/>
      <c r="BW265" s="852"/>
      <c r="BX265" s="853"/>
      <c r="BY265" s="854" t="e">
        <f t="shared" si="22"/>
        <v>#DIV/0!</v>
      </c>
      <c r="BZ265" s="852"/>
      <c r="CA265" s="852"/>
      <c r="CB265" s="852"/>
      <c r="CC265" s="368"/>
      <c r="CD265" s="316"/>
      <c r="CE265" s="316"/>
      <c r="CF265" s="369"/>
      <c r="CG265" s="374"/>
      <c r="CH265" s="851"/>
      <c r="CI265" s="852"/>
      <c r="CJ265" s="852"/>
      <c r="CK265" s="853"/>
      <c r="CL265" s="851"/>
      <c r="CM265" s="852"/>
      <c r="CN265" s="852"/>
      <c r="CO265" s="853"/>
      <c r="CP265" s="854" t="e">
        <f t="shared" si="23"/>
        <v>#DIV/0!</v>
      </c>
      <c r="CQ265" s="852"/>
      <c r="CR265" s="852"/>
      <c r="CS265" s="852"/>
      <c r="CT265" s="368"/>
      <c r="CU265" s="316"/>
      <c r="CV265" s="316"/>
      <c r="CW265" s="369"/>
      <c r="CX265" s="374"/>
      <c r="CY265" s="328"/>
      <c r="CZ265" s="221"/>
      <c r="DA265" s="221"/>
      <c r="DB265" s="221"/>
      <c r="DC265" s="221"/>
      <c r="DD265" s="221"/>
      <c r="DE265" s="221"/>
      <c r="DF265" s="221"/>
      <c r="DG265" s="221"/>
      <c r="DH265" s="221"/>
      <c r="DI265" s="221"/>
      <c r="DJ265" s="221"/>
      <c r="DK265" s="221"/>
      <c r="DL265" s="221"/>
      <c r="DM265" s="221"/>
      <c r="DN265" s="257"/>
      <c r="DO265" s="374"/>
      <c r="DP265" s="851"/>
      <c r="DQ265" s="852"/>
      <c r="DR265" s="852"/>
      <c r="DS265" s="853"/>
      <c r="DT265" s="851"/>
      <c r="DU265" s="852"/>
      <c r="DV265" s="852"/>
      <c r="DW265" s="853"/>
      <c r="DX265" s="854" t="e">
        <f t="shared" si="24"/>
        <v>#DIV/0!</v>
      </c>
      <c r="DY265" s="852"/>
      <c r="DZ265" s="852"/>
      <c r="EA265" s="852"/>
      <c r="EB265" s="368"/>
      <c r="EC265" s="316"/>
      <c r="ED265" s="316"/>
      <c r="EE265" s="369"/>
      <c r="EF265" s="374"/>
      <c r="EG265" s="851"/>
      <c r="EH265" s="852"/>
      <c r="EI265" s="852"/>
      <c r="EJ265" s="853"/>
      <c r="EK265" s="851"/>
      <c r="EL265" s="852"/>
      <c r="EM265" s="852"/>
      <c r="EN265" s="853"/>
      <c r="EO265" s="854" t="e">
        <f t="shared" si="25"/>
        <v>#DIV/0!</v>
      </c>
      <c r="EP265" s="852"/>
      <c r="EQ265" s="852"/>
      <c r="ER265" s="852"/>
      <c r="ES265" s="368"/>
      <c r="ET265" s="316"/>
      <c r="EU265" s="316"/>
      <c r="EV265" s="369"/>
      <c r="EW265" s="374"/>
    </row>
    <row r="266" spans="1:153" s="124" customFormat="1" ht="12.75" customHeight="1" thickBot="1" x14ac:dyDescent="0.25">
      <c r="A266" s="328"/>
      <c r="B266" s="221"/>
      <c r="C266" s="221"/>
      <c r="D266" s="221"/>
      <c r="E266" s="221"/>
      <c r="F266" s="221"/>
      <c r="G266" s="221"/>
      <c r="H266" s="221"/>
      <c r="I266" s="221"/>
      <c r="J266" s="221"/>
      <c r="K266" s="221"/>
      <c r="L266" s="221"/>
      <c r="M266" s="221"/>
      <c r="N266" s="221"/>
      <c r="O266" s="221"/>
      <c r="P266" s="257"/>
      <c r="Q266" s="374"/>
      <c r="R266" s="851"/>
      <c r="S266" s="852"/>
      <c r="T266" s="852"/>
      <c r="U266" s="853"/>
      <c r="V266" s="851"/>
      <c r="W266" s="852"/>
      <c r="X266" s="852"/>
      <c r="Y266" s="853"/>
      <c r="Z266" s="854">
        <f t="shared" si="0"/>
        <v>0</v>
      </c>
      <c r="AA266" s="852"/>
      <c r="AB266" s="852"/>
      <c r="AC266" s="853"/>
      <c r="AD266" s="365"/>
      <c r="AE266" s="317"/>
      <c r="AF266" s="317"/>
      <c r="AG266" s="347"/>
      <c r="AH266" s="374"/>
      <c r="AI266" s="851"/>
      <c r="AJ266" s="852"/>
      <c r="AK266" s="852"/>
      <c r="AL266" s="853"/>
      <c r="AM266" s="851"/>
      <c r="AN266" s="852"/>
      <c r="AO266" s="852"/>
      <c r="AP266" s="853"/>
      <c r="AQ266" s="854">
        <f t="shared" si="21"/>
        <v>0</v>
      </c>
      <c r="AR266" s="852"/>
      <c r="AS266" s="852"/>
      <c r="AT266" s="853"/>
      <c r="AU266" s="365"/>
      <c r="AV266" s="317"/>
      <c r="AW266" s="317"/>
      <c r="AX266" s="347"/>
      <c r="AY266" s="374"/>
      <c r="AZ266" s="328"/>
      <c r="BA266" s="221"/>
      <c r="BB266" s="221"/>
      <c r="BC266" s="221"/>
      <c r="BD266" s="221"/>
      <c r="BE266" s="221"/>
      <c r="BF266" s="221"/>
      <c r="BG266" s="221"/>
      <c r="BH266" s="221"/>
      <c r="BI266" s="221"/>
      <c r="BJ266" s="221"/>
      <c r="BK266" s="221"/>
      <c r="BL266" s="221"/>
      <c r="BM266" s="221"/>
      <c r="BN266" s="221"/>
      <c r="BO266" s="257"/>
      <c r="BP266" s="374"/>
      <c r="BQ266" s="851"/>
      <c r="BR266" s="852"/>
      <c r="BS266" s="852"/>
      <c r="BT266" s="853"/>
      <c r="BU266" s="851"/>
      <c r="BV266" s="852"/>
      <c r="BW266" s="852"/>
      <c r="BX266" s="853"/>
      <c r="BY266" s="854" t="e">
        <f t="shared" si="22"/>
        <v>#DIV/0!</v>
      </c>
      <c r="BZ266" s="852"/>
      <c r="CA266" s="852"/>
      <c r="CB266" s="852"/>
      <c r="CC266" s="368"/>
      <c r="CD266" s="316"/>
      <c r="CE266" s="316"/>
      <c r="CF266" s="369"/>
      <c r="CG266" s="374"/>
      <c r="CH266" s="851"/>
      <c r="CI266" s="852"/>
      <c r="CJ266" s="852"/>
      <c r="CK266" s="853"/>
      <c r="CL266" s="851"/>
      <c r="CM266" s="852"/>
      <c r="CN266" s="852"/>
      <c r="CO266" s="853"/>
      <c r="CP266" s="854" t="e">
        <f t="shared" si="23"/>
        <v>#DIV/0!</v>
      </c>
      <c r="CQ266" s="852"/>
      <c r="CR266" s="852"/>
      <c r="CS266" s="852"/>
      <c r="CT266" s="368"/>
      <c r="CU266" s="316"/>
      <c r="CV266" s="316"/>
      <c r="CW266" s="369"/>
      <c r="CX266" s="374"/>
      <c r="CY266" s="328"/>
      <c r="CZ266" s="221"/>
      <c r="DA266" s="221"/>
      <c r="DB266" s="221"/>
      <c r="DC266" s="221"/>
      <c r="DD266" s="221"/>
      <c r="DE266" s="221"/>
      <c r="DF266" s="221"/>
      <c r="DG266" s="221"/>
      <c r="DH266" s="221"/>
      <c r="DI266" s="221"/>
      <c r="DJ266" s="221"/>
      <c r="DK266" s="221"/>
      <c r="DL266" s="221"/>
      <c r="DM266" s="221"/>
      <c r="DN266" s="257"/>
      <c r="DO266" s="374"/>
      <c r="DP266" s="851"/>
      <c r="DQ266" s="852"/>
      <c r="DR266" s="852"/>
      <c r="DS266" s="853"/>
      <c r="DT266" s="851"/>
      <c r="DU266" s="852"/>
      <c r="DV266" s="852"/>
      <c r="DW266" s="853"/>
      <c r="DX266" s="854" t="e">
        <f t="shared" si="24"/>
        <v>#DIV/0!</v>
      </c>
      <c r="DY266" s="852"/>
      <c r="DZ266" s="852"/>
      <c r="EA266" s="852"/>
      <c r="EB266" s="368"/>
      <c r="EC266" s="316"/>
      <c r="ED266" s="316"/>
      <c r="EE266" s="369"/>
      <c r="EF266" s="374"/>
      <c r="EG266" s="851"/>
      <c r="EH266" s="852"/>
      <c r="EI266" s="852"/>
      <c r="EJ266" s="853"/>
      <c r="EK266" s="851"/>
      <c r="EL266" s="852"/>
      <c r="EM266" s="852"/>
      <c r="EN266" s="853"/>
      <c r="EO266" s="854" t="e">
        <f t="shared" si="25"/>
        <v>#DIV/0!</v>
      </c>
      <c r="EP266" s="852"/>
      <c r="EQ266" s="852"/>
      <c r="ER266" s="852"/>
      <c r="ES266" s="368"/>
      <c r="ET266" s="316"/>
      <c r="EU266" s="316"/>
      <c r="EV266" s="369"/>
      <c r="EW266" s="374"/>
    </row>
    <row r="267" spans="1:153" s="124" customFormat="1" ht="12.75" customHeight="1" thickBot="1" x14ac:dyDescent="0.25">
      <c r="A267" s="328"/>
      <c r="B267" s="221"/>
      <c r="C267" s="221"/>
      <c r="D267" s="221"/>
      <c r="E267" s="221"/>
      <c r="F267" s="221"/>
      <c r="G267" s="221"/>
      <c r="H267" s="221"/>
      <c r="I267" s="221"/>
      <c r="J267" s="221"/>
      <c r="K267" s="221"/>
      <c r="L267" s="221"/>
      <c r="M267" s="221"/>
      <c r="N267" s="221"/>
      <c r="O267" s="221"/>
      <c r="P267" s="257"/>
      <c r="Q267" s="374"/>
      <c r="R267" s="851"/>
      <c r="S267" s="852"/>
      <c r="T267" s="852"/>
      <c r="U267" s="853"/>
      <c r="V267" s="851"/>
      <c r="W267" s="852"/>
      <c r="X267" s="852"/>
      <c r="Y267" s="853"/>
      <c r="Z267" s="854">
        <f t="shared" si="0"/>
        <v>0</v>
      </c>
      <c r="AA267" s="852"/>
      <c r="AB267" s="852"/>
      <c r="AC267" s="853"/>
      <c r="AD267" s="365"/>
      <c r="AE267" s="317"/>
      <c r="AF267" s="317"/>
      <c r="AG267" s="347"/>
      <c r="AH267" s="374"/>
      <c r="AI267" s="851"/>
      <c r="AJ267" s="852"/>
      <c r="AK267" s="852"/>
      <c r="AL267" s="853"/>
      <c r="AM267" s="851"/>
      <c r="AN267" s="852"/>
      <c r="AO267" s="852"/>
      <c r="AP267" s="853"/>
      <c r="AQ267" s="854">
        <f t="shared" si="21"/>
        <v>0</v>
      </c>
      <c r="AR267" s="852"/>
      <c r="AS267" s="852"/>
      <c r="AT267" s="853"/>
      <c r="AU267" s="365"/>
      <c r="AV267" s="317"/>
      <c r="AW267" s="317"/>
      <c r="AX267" s="347"/>
      <c r="AY267" s="374"/>
      <c r="AZ267" s="328"/>
      <c r="BA267" s="221"/>
      <c r="BB267" s="221"/>
      <c r="BC267" s="221"/>
      <c r="BD267" s="221"/>
      <c r="BE267" s="221"/>
      <c r="BF267" s="221"/>
      <c r="BG267" s="221"/>
      <c r="BH267" s="221"/>
      <c r="BI267" s="221"/>
      <c r="BJ267" s="221"/>
      <c r="BK267" s="221"/>
      <c r="BL267" s="221"/>
      <c r="BM267" s="221"/>
      <c r="BN267" s="221"/>
      <c r="BO267" s="257"/>
      <c r="BP267" s="374"/>
      <c r="BQ267" s="851"/>
      <c r="BR267" s="852"/>
      <c r="BS267" s="852"/>
      <c r="BT267" s="853"/>
      <c r="BU267" s="851"/>
      <c r="BV267" s="852"/>
      <c r="BW267" s="852"/>
      <c r="BX267" s="853"/>
      <c r="BY267" s="854" t="e">
        <f t="shared" si="22"/>
        <v>#DIV/0!</v>
      </c>
      <c r="BZ267" s="852"/>
      <c r="CA267" s="852"/>
      <c r="CB267" s="852"/>
      <c r="CC267" s="368"/>
      <c r="CD267" s="316"/>
      <c r="CE267" s="316"/>
      <c r="CF267" s="369"/>
      <c r="CG267" s="374"/>
      <c r="CH267" s="851"/>
      <c r="CI267" s="852"/>
      <c r="CJ267" s="852"/>
      <c r="CK267" s="853"/>
      <c r="CL267" s="851"/>
      <c r="CM267" s="852"/>
      <c r="CN267" s="852"/>
      <c r="CO267" s="853"/>
      <c r="CP267" s="854" t="e">
        <f t="shared" si="23"/>
        <v>#DIV/0!</v>
      </c>
      <c r="CQ267" s="852"/>
      <c r="CR267" s="852"/>
      <c r="CS267" s="852"/>
      <c r="CT267" s="368"/>
      <c r="CU267" s="316"/>
      <c r="CV267" s="316"/>
      <c r="CW267" s="369"/>
      <c r="CX267" s="374"/>
      <c r="CY267" s="328"/>
      <c r="CZ267" s="221"/>
      <c r="DA267" s="221"/>
      <c r="DB267" s="221"/>
      <c r="DC267" s="221"/>
      <c r="DD267" s="221"/>
      <c r="DE267" s="221"/>
      <c r="DF267" s="221"/>
      <c r="DG267" s="221"/>
      <c r="DH267" s="221"/>
      <c r="DI267" s="221"/>
      <c r="DJ267" s="221"/>
      <c r="DK267" s="221"/>
      <c r="DL267" s="221"/>
      <c r="DM267" s="221"/>
      <c r="DN267" s="257"/>
      <c r="DO267" s="374"/>
      <c r="DP267" s="851"/>
      <c r="DQ267" s="852"/>
      <c r="DR267" s="852"/>
      <c r="DS267" s="853"/>
      <c r="DT267" s="851"/>
      <c r="DU267" s="852"/>
      <c r="DV267" s="852"/>
      <c r="DW267" s="853"/>
      <c r="DX267" s="854" t="e">
        <f t="shared" si="24"/>
        <v>#DIV/0!</v>
      </c>
      <c r="DY267" s="852"/>
      <c r="DZ267" s="852"/>
      <c r="EA267" s="852"/>
      <c r="EB267" s="368"/>
      <c r="EC267" s="316"/>
      <c r="ED267" s="316"/>
      <c r="EE267" s="369"/>
      <c r="EF267" s="374"/>
      <c r="EG267" s="851"/>
      <c r="EH267" s="852"/>
      <c r="EI267" s="852"/>
      <c r="EJ267" s="853"/>
      <c r="EK267" s="851"/>
      <c r="EL267" s="852"/>
      <c r="EM267" s="852"/>
      <c r="EN267" s="853"/>
      <c r="EO267" s="854" t="e">
        <f t="shared" si="25"/>
        <v>#DIV/0!</v>
      </c>
      <c r="EP267" s="852"/>
      <c r="EQ267" s="852"/>
      <c r="ER267" s="852"/>
      <c r="ES267" s="368"/>
      <c r="ET267" s="316"/>
      <c r="EU267" s="316"/>
      <c r="EV267" s="369"/>
      <c r="EW267" s="374"/>
    </row>
    <row r="268" spans="1:153" s="124" customFormat="1" ht="12.75" customHeight="1" thickBot="1" x14ac:dyDescent="0.25">
      <c r="A268" s="328"/>
      <c r="B268" s="221"/>
      <c r="C268" s="221"/>
      <c r="D268" s="221"/>
      <c r="E268" s="221"/>
      <c r="F268" s="221"/>
      <c r="G268" s="221"/>
      <c r="H268" s="221"/>
      <c r="I268" s="221"/>
      <c r="J268" s="221"/>
      <c r="K268" s="221"/>
      <c r="L268" s="221"/>
      <c r="M268" s="221"/>
      <c r="N268" s="221"/>
      <c r="O268" s="221"/>
      <c r="P268" s="257"/>
      <c r="Q268" s="374"/>
      <c r="R268" s="851"/>
      <c r="S268" s="852"/>
      <c r="T268" s="852"/>
      <c r="U268" s="853"/>
      <c r="V268" s="851"/>
      <c r="W268" s="852"/>
      <c r="X268" s="852"/>
      <c r="Y268" s="853"/>
      <c r="Z268" s="854">
        <f t="shared" si="0"/>
        <v>0</v>
      </c>
      <c r="AA268" s="852"/>
      <c r="AB268" s="852"/>
      <c r="AC268" s="853"/>
      <c r="AD268" s="365"/>
      <c r="AE268" s="317"/>
      <c r="AF268" s="317"/>
      <c r="AG268" s="347"/>
      <c r="AH268" s="374"/>
      <c r="AI268" s="851"/>
      <c r="AJ268" s="852"/>
      <c r="AK268" s="852"/>
      <c r="AL268" s="853"/>
      <c r="AM268" s="851"/>
      <c r="AN268" s="852"/>
      <c r="AO268" s="852"/>
      <c r="AP268" s="853"/>
      <c r="AQ268" s="854">
        <f t="shared" si="21"/>
        <v>0</v>
      </c>
      <c r="AR268" s="852"/>
      <c r="AS268" s="852"/>
      <c r="AT268" s="853"/>
      <c r="AU268" s="365"/>
      <c r="AV268" s="317"/>
      <c r="AW268" s="317"/>
      <c r="AX268" s="347"/>
      <c r="AY268" s="374"/>
      <c r="AZ268" s="328"/>
      <c r="BA268" s="221"/>
      <c r="BB268" s="221"/>
      <c r="BC268" s="221"/>
      <c r="BD268" s="221"/>
      <c r="BE268" s="221"/>
      <c r="BF268" s="221"/>
      <c r="BG268" s="221"/>
      <c r="BH268" s="221"/>
      <c r="BI268" s="221"/>
      <c r="BJ268" s="221"/>
      <c r="BK268" s="221"/>
      <c r="BL268" s="221"/>
      <c r="BM268" s="221"/>
      <c r="BN268" s="221"/>
      <c r="BO268" s="257"/>
      <c r="BP268" s="374"/>
      <c r="BQ268" s="851"/>
      <c r="BR268" s="852"/>
      <c r="BS268" s="852"/>
      <c r="BT268" s="853"/>
      <c r="BU268" s="851"/>
      <c r="BV268" s="852"/>
      <c r="BW268" s="852"/>
      <c r="BX268" s="853"/>
      <c r="BY268" s="854" t="e">
        <f t="shared" si="22"/>
        <v>#DIV/0!</v>
      </c>
      <c r="BZ268" s="852"/>
      <c r="CA268" s="852"/>
      <c r="CB268" s="852"/>
      <c r="CC268" s="368"/>
      <c r="CD268" s="316"/>
      <c r="CE268" s="316"/>
      <c r="CF268" s="369"/>
      <c r="CG268" s="374"/>
      <c r="CH268" s="851"/>
      <c r="CI268" s="852"/>
      <c r="CJ268" s="852"/>
      <c r="CK268" s="853"/>
      <c r="CL268" s="851"/>
      <c r="CM268" s="852"/>
      <c r="CN268" s="852"/>
      <c r="CO268" s="853"/>
      <c r="CP268" s="854" t="e">
        <f t="shared" si="23"/>
        <v>#DIV/0!</v>
      </c>
      <c r="CQ268" s="852"/>
      <c r="CR268" s="852"/>
      <c r="CS268" s="852"/>
      <c r="CT268" s="368"/>
      <c r="CU268" s="316"/>
      <c r="CV268" s="316"/>
      <c r="CW268" s="369"/>
      <c r="CX268" s="374"/>
      <c r="CY268" s="328"/>
      <c r="CZ268" s="221"/>
      <c r="DA268" s="221"/>
      <c r="DB268" s="221"/>
      <c r="DC268" s="221"/>
      <c r="DD268" s="221"/>
      <c r="DE268" s="221"/>
      <c r="DF268" s="221"/>
      <c r="DG268" s="221"/>
      <c r="DH268" s="221"/>
      <c r="DI268" s="221"/>
      <c r="DJ268" s="221"/>
      <c r="DK268" s="221"/>
      <c r="DL268" s="221"/>
      <c r="DM268" s="221"/>
      <c r="DN268" s="257"/>
      <c r="DO268" s="374"/>
      <c r="DP268" s="851"/>
      <c r="DQ268" s="852"/>
      <c r="DR268" s="852"/>
      <c r="DS268" s="853"/>
      <c r="DT268" s="851"/>
      <c r="DU268" s="852"/>
      <c r="DV268" s="852"/>
      <c r="DW268" s="853"/>
      <c r="DX268" s="854" t="e">
        <f t="shared" si="24"/>
        <v>#DIV/0!</v>
      </c>
      <c r="DY268" s="852"/>
      <c r="DZ268" s="852"/>
      <c r="EA268" s="852"/>
      <c r="EB268" s="368"/>
      <c r="EC268" s="316"/>
      <c r="ED268" s="316"/>
      <c r="EE268" s="369"/>
      <c r="EF268" s="374"/>
      <c r="EG268" s="851"/>
      <c r="EH268" s="852"/>
      <c r="EI268" s="852"/>
      <c r="EJ268" s="853"/>
      <c r="EK268" s="851"/>
      <c r="EL268" s="852"/>
      <c r="EM268" s="852"/>
      <c r="EN268" s="853"/>
      <c r="EO268" s="854" t="e">
        <f t="shared" si="25"/>
        <v>#DIV/0!</v>
      </c>
      <c r="EP268" s="852"/>
      <c r="EQ268" s="852"/>
      <c r="ER268" s="852"/>
      <c r="ES268" s="368"/>
      <c r="ET268" s="316"/>
      <c r="EU268" s="316"/>
      <c r="EV268" s="369"/>
      <c r="EW268" s="374"/>
    </row>
    <row r="269" spans="1:153" s="124" customFormat="1" ht="12.75" customHeight="1" thickBot="1" x14ac:dyDescent="0.25">
      <c r="A269" s="328"/>
      <c r="B269" s="221"/>
      <c r="C269" s="221"/>
      <c r="D269" s="221"/>
      <c r="E269" s="221"/>
      <c r="F269" s="221"/>
      <c r="G269" s="221"/>
      <c r="H269" s="221"/>
      <c r="I269" s="221"/>
      <c r="J269" s="221"/>
      <c r="K269" s="221"/>
      <c r="L269" s="221"/>
      <c r="M269" s="221"/>
      <c r="N269" s="221"/>
      <c r="O269" s="221"/>
      <c r="P269" s="257"/>
      <c r="Q269" s="374"/>
      <c r="R269" s="851"/>
      <c r="S269" s="852"/>
      <c r="T269" s="852"/>
      <c r="U269" s="853"/>
      <c r="V269" s="851"/>
      <c r="W269" s="852"/>
      <c r="X269" s="852"/>
      <c r="Y269" s="853"/>
      <c r="Z269" s="854">
        <f t="shared" si="0"/>
        <v>0</v>
      </c>
      <c r="AA269" s="852"/>
      <c r="AB269" s="852"/>
      <c r="AC269" s="853"/>
      <c r="AD269" s="365"/>
      <c r="AE269" s="317"/>
      <c r="AF269" s="317"/>
      <c r="AG269" s="347"/>
      <c r="AH269" s="374"/>
      <c r="AI269" s="851"/>
      <c r="AJ269" s="852"/>
      <c r="AK269" s="852"/>
      <c r="AL269" s="853"/>
      <c r="AM269" s="851"/>
      <c r="AN269" s="852"/>
      <c r="AO269" s="852"/>
      <c r="AP269" s="853"/>
      <c r="AQ269" s="854">
        <f t="shared" si="21"/>
        <v>0</v>
      </c>
      <c r="AR269" s="852"/>
      <c r="AS269" s="852"/>
      <c r="AT269" s="853"/>
      <c r="AU269" s="365"/>
      <c r="AV269" s="317"/>
      <c r="AW269" s="317"/>
      <c r="AX269" s="347"/>
      <c r="AY269" s="374"/>
      <c r="AZ269" s="328"/>
      <c r="BA269" s="221"/>
      <c r="BB269" s="221"/>
      <c r="BC269" s="221"/>
      <c r="BD269" s="221"/>
      <c r="BE269" s="221"/>
      <c r="BF269" s="221"/>
      <c r="BG269" s="221"/>
      <c r="BH269" s="221"/>
      <c r="BI269" s="221"/>
      <c r="BJ269" s="221"/>
      <c r="BK269" s="221"/>
      <c r="BL269" s="221"/>
      <c r="BM269" s="221"/>
      <c r="BN269" s="221"/>
      <c r="BO269" s="257"/>
      <c r="BP269" s="374"/>
      <c r="BQ269" s="851"/>
      <c r="BR269" s="852"/>
      <c r="BS269" s="852"/>
      <c r="BT269" s="853"/>
      <c r="BU269" s="851"/>
      <c r="BV269" s="852"/>
      <c r="BW269" s="852"/>
      <c r="BX269" s="853"/>
      <c r="BY269" s="854" t="e">
        <f t="shared" si="22"/>
        <v>#DIV/0!</v>
      </c>
      <c r="BZ269" s="852"/>
      <c r="CA269" s="852"/>
      <c r="CB269" s="852"/>
      <c r="CC269" s="368"/>
      <c r="CD269" s="316"/>
      <c r="CE269" s="316"/>
      <c r="CF269" s="369"/>
      <c r="CG269" s="374"/>
      <c r="CH269" s="851"/>
      <c r="CI269" s="852"/>
      <c r="CJ269" s="852"/>
      <c r="CK269" s="853"/>
      <c r="CL269" s="851"/>
      <c r="CM269" s="852"/>
      <c r="CN269" s="852"/>
      <c r="CO269" s="853"/>
      <c r="CP269" s="854" t="e">
        <f t="shared" si="23"/>
        <v>#DIV/0!</v>
      </c>
      <c r="CQ269" s="852"/>
      <c r="CR269" s="852"/>
      <c r="CS269" s="852"/>
      <c r="CT269" s="368"/>
      <c r="CU269" s="316"/>
      <c r="CV269" s="316"/>
      <c r="CW269" s="369"/>
      <c r="CX269" s="374"/>
      <c r="CY269" s="328"/>
      <c r="CZ269" s="221"/>
      <c r="DA269" s="221"/>
      <c r="DB269" s="221"/>
      <c r="DC269" s="221"/>
      <c r="DD269" s="221"/>
      <c r="DE269" s="221"/>
      <c r="DF269" s="221"/>
      <c r="DG269" s="221"/>
      <c r="DH269" s="221"/>
      <c r="DI269" s="221"/>
      <c r="DJ269" s="221"/>
      <c r="DK269" s="221"/>
      <c r="DL269" s="221"/>
      <c r="DM269" s="221"/>
      <c r="DN269" s="257"/>
      <c r="DO269" s="374"/>
      <c r="DP269" s="851"/>
      <c r="DQ269" s="852"/>
      <c r="DR269" s="852"/>
      <c r="DS269" s="853"/>
      <c r="DT269" s="851"/>
      <c r="DU269" s="852"/>
      <c r="DV269" s="852"/>
      <c r="DW269" s="853"/>
      <c r="DX269" s="854" t="e">
        <f t="shared" si="24"/>
        <v>#DIV/0!</v>
      </c>
      <c r="DY269" s="852"/>
      <c r="DZ269" s="852"/>
      <c r="EA269" s="852"/>
      <c r="EB269" s="368"/>
      <c r="EC269" s="316"/>
      <c r="ED269" s="316"/>
      <c r="EE269" s="369"/>
      <c r="EF269" s="374"/>
      <c r="EG269" s="851"/>
      <c r="EH269" s="852"/>
      <c r="EI269" s="852"/>
      <c r="EJ269" s="853"/>
      <c r="EK269" s="851"/>
      <c r="EL269" s="852"/>
      <c r="EM269" s="852"/>
      <c r="EN269" s="853"/>
      <c r="EO269" s="854" t="e">
        <f t="shared" si="25"/>
        <v>#DIV/0!</v>
      </c>
      <c r="EP269" s="852"/>
      <c r="EQ269" s="852"/>
      <c r="ER269" s="852"/>
      <c r="ES269" s="368"/>
      <c r="ET269" s="316"/>
      <c r="EU269" s="316"/>
      <c r="EV269" s="369"/>
      <c r="EW269" s="374"/>
    </row>
    <row r="270" spans="1:153" s="124" customFormat="1" ht="12.75" customHeight="1" thickBot="1" x14ac:dyDescent="0.25">
      <c r="A270" s="328"/>
      <c r="B270" s="221"/>
      <c r="C270" s="221"/>
      <c r="D270" s="221"/>
      <c r="E270" s="221"/>
      <c r="F270" s="221"/>
      <c r="G270" s="221"/>
      <c r="H270" s="221"/>
      <c r="I270" s="221"/>
      <c r="J270" s="221"/>
      <c r="K270" s="221"/>
      <c r="L270" s="221"/>
      <c r="M270" s="221"/>
      <c r="N270" s="221"/>
      <c r="O270" s="221"/>
      <c r="P270" s="257"/>
      <c r="Q270" s="374"/>
      <c r="R270" s="851"/>
      <c r="S270" s="852"/>
      <c r="T270" s="852"/>
      <c r="U270" s="853"/>
      <c r="V270" s="851"/>
      <c r="W270" s="852"/>
      <c r="X270" s="852"/>
      <c r="Y270" s="853"/>
      <c r="Z270" s="854">
        <f t="shared" si="0"/>
        <v>0</v>
      </c>
      <c r="AA270" s="852"/>
      <c r="AB270" s="852"/>
      <c r="AC270" s="853"/>
      <c r="AD270" s="365"/>
      <c r="AE270" s="317"/>
      <c r="AF270" s="317"/>
      <c r="AG270" s="347"/>
      <c r="AH270" s="374"/>
      <c r="AI270" s="851"/>
      <c r="AJ270" s="852"/>
      <c r="AK270" s="852"/>
      <c r="AL270" s="853"/>
      <c r="AM270" s="851"/>
      <c r="AN270" s="852"/>
      <c r="AO270" s="852"/>
      <c r="AP270" s="853"/>
      <c r="AQ270" s="854">
        <f t="shared" si="21"/>
        <v>0</v>
      </c>
      <c r="AR270" s="852"/>
      <c r="AS270" s="852"/>
      <c r="AT270" s="853"/>
      <c r="AU270" s="365"/>
      <c r="AV270" s="317"/>
      <c r="AW270" s="317"/>
      <c r="AX270" s="347"/>
      <c r="AY270" s="374"/>
      <c r="AZ270" s="328"/>
      <c r="BA270" s="221"/>
      <c r="BB270" s="221"/>
      <c r="BC270" s="221"/>
      <c r="BD270" s="221"/>
      <c r="BE270" s="221"/>
      <c r="BF270" s="221"/>
      <c r="BG270" s="221"/>
      <c r="BH270" s="221"/>
      <c r="BI270" s="221"/>
      <c r="BJ270" s="221"/>
      <c r="BK270" s="221"/>
      <c r="BL270" s="221"/>
      <c r="BM270" s="221"/>
      <c r="BN270" s="221"/>
      <c r="BO270" s="257"/>
      <c r="BP270" s="374"/>
      <c r="BQ270" s="851"/>
      <c r="BR270" s="852"/>
      <c r="BS270" s="852"/>
      <c r="BT270" s="853"/>
      <c r="BU270" s="851"/>
      <c r="BV270" s="852"/>
      <c r="BW270" s="852"/>
      <c r="BX270" s="853"/>
      <c r="BY270" s="854" t="e">
        <f t="shared" si="22"/>
        <v>#DIV/0!</v>
      </c>
      <c r="BZ270" s="852"/>
      <c r="CA270" s="852"/>
      <c r="CB270" s="852"/>
      <c r="CC270" s="368"/>
      <c r="CD270" s="316"/>
      <c r="CE270" s="316"/>
      <c r="CF270" s="369"/>
      <c r="CG270" s="374"/>
      <c r="CH270" s="851"/>
      <c r="CI270" s="852"/>
      <c r="CJ270" s="852"/>
      <c r="CK270" s="853"/>
      <c r="CL270" s="851"/>
      <c r="CM270" s="852"/>
      <c r="CN270" s="852"/>
      <c r="CO270" s="853"/>
      <c r="CP270" s="854" t="e">
        <f t="shared" si="23"/>
        <v>#DIV/0!</v>
      </c>
      <c r="CQ270" s="852"/>
      <c r="CR270" s="852"/>
      <c r="CS270" s="852"/>
      <c r="CT270" s="368"/>
      <c r="CU270" s="316"/>
      <c r="CV270" s="316"/>
      <c r="CW270" s="369"/>
      <c r="CX270" s="374"/>
      <c r="CY270" s="328"/>
      <c r="CZ270" s="221"/>
      <c r="DA270" s="221"/>
      <c r="DB270" s="221"/>
      <c r="DC270" s="221"/>
      <c r="DD270" s="221"/>
      <c r="DE270" s="221"/>
      <c r="DF270" s="221"/>
      <c r="DG270" s="221"/>
      <c r="DH270" s="221"/>
      <c r="DI270" s="221"/>
      <c r="DJ270" s="221"/>
      <c r="DK270" s="221"/>
      <c r="DL270" s="221"/>
      <c r="DM270" s="221"/>
      <c r="DN270" s="257"/>
      <c r="DO270" s="374"/>
      <c r="DP270" s="851"/>
      <c r="DQ270" s="852"/>
      <c r="DR270" s="852"/>
      <c r="DS270" s="853"/>
      <c r="DT270" s="851"/>
      <c r="DU270" s="852"/>
      <c r="DV270" s="852"/>
      <c r="DW270" s="853"/>
      <c r="DX270" s="854" t="e">
        <f t="shared" si="24"/>
        <v>#DIV/0!</v>
      </c>
      <c r="DY270" s="852"/>
      <c r="DZ270" s="852"/>
      <c r="EA270" s="852"/>
      <c r="EB270" s="368"/>
      <c r="EC270" s="316"/>
      <c r="ED270" s="316"/>
      <c r="EE270" s="369"/>
      <c r="EF270" s="374"/>
      <c r="EG270" s="851"/>
      <c r="EH270" s="852"/>
      <c r="EI270" s="852"/>
      <c r="EJ270" s="853"/>
      <c r="EK270" s="851"/>
      <c r="EL270" s="852"/>
      <c r="EM270" s="852"/>
      <c r="EN270" s="853"/>
      <c r="EO270" s="854" t="e">
        <f t="shared" si="25"/>
        <v>#DIV/0!</v>
      </c>
      <c r="EP270" s="852"/>
      <c r="EQ270" s="852"/>
      <c r="ER270" s="852"/>
      <c r="ES270" s="368"/>
      <c r="ET270" s="316"/>
      <c r="EU270" s="316"/>
      <c r="EV270" s="369"/>
      <c r="EW270" s="374"/>
    </row>
    <row r="271" spans="1:153" s="124" customFormat="1" ht="12.75" customHeight="1" thickBot="1" x14ac:dyDescent="0.25">
      <c r="A271" s="328"/>
      <c r="B271" s="221"/>
      <c r="C271" s="221"/>
      <c r="D271" s="221"/>
      <c r="E271" s="221"/>
      <c r="F271" s="221"/>
      <c r="G271" s="221"/>
      <c r="H271" s="221"/>
      <c r="I271" s="221"/>
      <c r="J271" s="221"/>
      <c r="K271" s="221"/>
      <c r="L271" s="221"/>
      <c r="M271" s="221"/>
      <c r="N271" s="221"/>
      <c r="O271" s="221"/>
      <c r="P271" s="257"/>
      <c r="Q271" s="374"/>
      <c r="R271" s="851"/>
      <c r="S271" s="852"/>
      <c r="T271" s="852"/>
      <c r="U271" s="853"/>
      <c r="V271" s="851"/>
      <c r="W271" s="852"/>
      <c r="X271" s="852"/>
      <c r="Y271" s="853"/>
      <c r="Z271" s="854">
        <f t="shared" si="0"/>
        <v>0</v>
      </c>
      <c r="AA271" s="852"/>
      <c r="AB271" s="852"/>
      <c r="AC271" s="853"/>
      <c r="AD271" s="365"/>
      <c r="AE271" s="317"/>
      <c r="AF271" s="317"/>
      <c r="AG271" s="347"/>
      <c r="AH271" s="374"/>
      <c r="AI271" s="851"/>
      <c r="AJ271" s="852"/>
      <c r="AK271" s="852"/>
      <c r="AL271" s="853"/>
      <c r="AM271" s="851"/>
      <c r="AN271" s="852"/>
      <c r="AO271" s="852"/>
      <c r="AP271" s="853"/>
      <c r="AQ271" s="854">
        <f t="shared" si="21"/>
        <v>0</v>
      </c>
      <c r="AR271" s="852"/>
      <c r="AS271" s="852"/>
      <c r="AT271" s="853"/>
      <c r="AU271" s="365"/>
      <c r="AV271" s="317"/>
      <c r="AW271" s="317"/>
      <c r="AX271" s="347"/>
      <c r="AY271" s="374"/>
      <c r="AZ271" s="328"/>
      <c r="BA271" s="221"/>
      <c r="BB271" s="221"/>
      <c r="BC271" s="221"/>
      <c r="BD271" s="221"/>
      <c r="BE271" s="221"/>
      <c r="BF271" s="221"/>
      <c r="BG271" s="221"/>
      <c r="BH271" s="221"/>
      <c r="BI271" s="221"/>
      <c r="BJ271" s="221"/>
      <c r="BK271" s="221"/>
      <c r="BL271" s="221"/>
      <c r="BM271" s="221"/>
      <c r="BN271" s="221"/>
      <c r="BO271" s="257"/>
      <c r="BP271" s="374"/>
      <c r="BQ271" s="851"/>
      <c r="BR271" s="852"/>
      <c r="BS271" s="852"/>
      <c r="BT271" s="853"/>
      <c r="BU271" s="851"/>
      <c r="BV271" s="852"/>
      <c r="BW271" s="852"/>
      <c r="BX271" s="853"/>
      <c r="BY271" s="854" t="e">
        <f t="shared" si="22"/>
        <v>#DIV/0!</v>
      </c>
      <c r="BZ271" s="852"/>
      <c r="CA271" s="852"/>
      <c r="CB271" s="852"/>
      <c r="CC271" s="368"/>
      <c r="CD271" s="316"/>
      <c r="CE271" s="316"/>
      <c r="CF271" s="369"/>
      <c r="CG271" s="374"/>
      <c r="CH271" s="851"/>
      <c r="CI271" s="852"/>
      <c r="CJ271" s="852"/>
      <c r="CK271" s="853"/>
      <c r="CL271" s="851"/>
      <c r="CM271" s="852"/>
      <c r="CN271" s="852"/>
      <c r="CO271" s="853"/>
      <c r="CP271" s="854" t="e">
        <f t="shared" si="23"/>
        <v>#DIV/0!</v>
      </c>
      <c r="CQ271" s="852"/>
      <c r="CR271" s="852"/>
      <c r="CS271" s="852"/>
      <c r="CT271" s="368"/>
      <c r="CU271" s="316"/>
      <c r="CV271" s="316"/>
      <c r="CW271" s="369"/>
      <c r="CX271" s="374"/>
      <c r="CY271" s="328"/>
      <c r="CZ271" s="221"/>
      <c r="DA271" s="221"/>
      <c r="DB271" s="221"/>
      <c r="DC271" s="221"/>
      <c r="DD271" s="221"/>
      <c r="DE271" s="221"/>
      <c r="DF271" s="221"/>
      <c r="DG271" s="221"/>
      <c r="DH271" s="221"/>
      <c r="DI271" s="221"/>
      <c r="DJ271" s="221"/>
      <c r="DK271" s="221"/>
      <c r="DL271" s="221"/>
      <c r="DM271" s="221"/>
      <c r="DN271" s="257"/>
      <c r="DO271" s="374"/>
      <c r="DP271" s="851"/>
      <c r="DQ271" s="852"/>
      <c r="DR271" s="852"/>
      <c r="DS271" s="853"/>
      <c r="DT271" s="851"/>
      <c r="DU271" s="852"/>
      <c r="DV271" s="852"/>
      <c r="DW271" s="853"/>
      <c r="DX271" s="854" t="e">
        <f t="shared" si="24"/>
        <v>#DIV/0!</v>
      </c>
      <c r="DY271" s="852"/>
      <c r="DZ271" s="852"/>
      <c r="EA271" s="852"/>
      <c r="EB271" s="368"/>
      <c r="EC271" s="316"/>
      <c r="ED271" s="316"/>
      <c r="EE271" s="369"/>
      <c r="EF271" s="374"/>
      <c r="EG271" s="851"/>
      <c r="EH271" s="852"/>
      <c r="EI271" s="852"/>
      <c r="EJ271" s="853"/>
      <c r="EK271" s="851"/>
      <c r="EL271" s="852"/>
      <c r="EM271" s="852"/>
      <c r="EN271" s="853"/>
      <c r="EO271" s="854" t="e">
        <f t="shared" si="25"/>
        <v>#DIV/0!</v>
      </c>
      <c r="EP271" s="852"/>
      <c r="EQ271" s="852"/>
      <c r="ER271" s="852"/>
      <c r="ES271" s="368"/>
      <c r="ET271" s="316"/>
      <c r="EU271" s="316"/>
      <c r="EV271" s="369"/>
      <c r="EW271" s="374"/>
    </row>
    <row r="272" spans="1:153" s="124" customFormat="1" ht="12.75" customHeight="1" thickBot="1" x14ac:dyDescent="0.25">
      <c r="A272" s="328"/>
      <c r="B272" s="221"/>
      <c r="C272" s="221"/>
      <c r="D272" s="221"/>
      <c r="E272" s="221"/>
      <c r="F272" s="221"/>
      <c r="G272" s="221"/>
      <c r="H272" s="221"/>
      <c r="I272" s="221"/>
      <c r="J272" s="221"/>
      <c r="K272" s="221"/>
      <c r="L272" s="221"/>
      <c r="M272" s="221"/>
      <c r="N272" s="221"/>
      <c r="O272" s="221"/>
      <c r="P272" s="257"/>
      <c r="Q272" s="374"/>
      <c r="R272" s="851"/>
      <c r="S272" s="852"/>
      <c r="T272" s="852"/>
      <c r="U272" s="853"/>
      <c r="V272" s="851"/>
      <c r="W272" s="852"/>
      <c r="X272" s="852"/>
      <c r="Y272" s="853"/>
      <c r="Z272" s="854">
        <f t="shared" si="0"/>
        <v>0</v>
      </c>
      <c r="AA272" s="852"/>
      <c r="AB272" s="852"/>
      <c r="AC272" s="853"/>
      <c r="AD272" s="365"/>
      <c r="AE272" s="317"/>
      <c r="AF272" s="317"/>
      <c r="AG272" s="347"/>
      <c r="AH272" s="374"/>
      <c r="AI272" s="851"/>
      <c r="AJ272" s="852"/>
      <c r="AK272" s="852"/>
      <c r="AL272" s="853"/>
      <c r="AM272" s="851"/>
      <c r="AN272" s="852"/>
      <c r="AO272" s="852"/>
      <c r="AP272" s="853"/>
      <c r="AQ272" s="854">
        <f t="shared" si="21"/>
        <v>0</v>
      </c>
      <c r="AR272" s="852"/>
      <c r="AS272" s="852"/>
      <c r="AT272" s="853"/>
      <c r="AU272" s="365"/>
      <c r="AV272" s="317"/>
      <c r="AW272" s="317"/>
      <c r="AX272" s="347"/>
      <c r="AY272" s="374"/>
      <c r="AZ272" s="328"/>
      <c r="BA272" s="221"/>
      <c r="BB272" s="221"/>
      <c r="BC272" s="221"/>
      <c r="BD272" s="221"/>
      <c r="BE272" s="221"/>
      <c r="BF272" s="221"/>
      <c r="BG272" s="221"/>
      <c r="BH272" s="221"/>
      <c r="BI272" s="221"/>
      <c r="BJ272" s="221"/>
      <c r="BK272" s="221"/>
      <c r="BL272" s="221"/>
      <c r="BM272" s="221"/>
      <c r="BN272" s="221"/>
      <c r="BO272" s="257"/>
      <c r="BP272" s="374"/>
      <c r="BQ272" s="851"/>
      <c r="BR272" s="852"/>
      <c r="BS272" s="852"/>
      <c r="BT272" s="853"/>
      <c r="BU272" s="851"/>
      <c r="BV272" s="852"/>
      <c r="BW272" s="852"/>
      <c r="BX272" s="853"/>
      <c r="BY272" s="854" t="e">
        <f t="shared" si="22"/>
        <v>#DIV/0!</v>
      </c>
      <c r="BZ272" s="852"/>
      <c r="CA272" s="852"/>
      <c r="CB272" s="852"/>
      <c r="CC272" s="368"/>
      <c r="CD272" s="316"/>
      <c r="CE272" s="316"/>
      <c r="CF272" s="369"/>
      <c r="CG272" s="374"/>
      <c r="CH272" s="851"/>
      <c r="CI272" s="852"/>
      <c r="CJ272" s="852"/>
      <c r="CK272" s="853"/>
      <c r="CL272" s="851"/>
      <c r="CM272" s="852"/>
      <c r="CN272" s="852"/>
      <c r="CO272" s="853"/>
      <c r="CP272" s="854" t="e">
        <f t="shared" si="23"/>
        <v>#DIV/0!</v>
      </c>
      <c r="CQ272" s="852"/>
      <c r="CR272" s="852"/>
      <c r="CS272" s="852"/>
      <c r="CT272" s="368"/>
      <c r="CU272" s="316"/>
      <c r="CV272" s="316"/>
      <c r="CW272" s="369"/>
      <c r="CX272" s="374"/>
      <c r="CY272" s="328"/>
      <c r="CZ272" s="221"/>
      <c r="DA272" s="221"/>
      <c r="DB272" s="221"/>
      <c r="DC272" s="221"/>
      <c r="DD272" s="221"/>
      <c r="DE272" s="221"/>
      <c r="DF272" s="221"/>
      <c r="DG272" s="221"/>
      <c r="DH272" s="221"/>
      <c r="DI272" s="221"/>
      <c r="DJ272" s="221"/>
      <c r="DK272" s="221"/>
      <c r="DL272" s="221"/>
      <c r="DM272" s="221"/>
      <c r="DN272" s="257"/>
      <c r="DO272" s="374"/>
      <c r="DP272" s="851"/>
      <c r="DQ272" s="852"/>
      <c r="DR272" s="852"/>
      <c r="DS272" s="853"/>
      <c r="DT272" s="851"/>
      <c r="DU272" s="852"/>
      <c r="DV272" s="852"/>
      <c r="DW272" s="853"/>
      <c r="DX272" s="854" t="e">
        <f t="shared" si="24"/>
        <v>#DIV/0!</v>
      </c>
      <c r="DY272" s="852"/>
      <c r="DZ272" s="852"/>
      <c r="EA272" s="852"/>
      <c r="EB272" s="368"/>
      <c r="EC272" s="316"/>
      <c r="ED272" s="316"/>
      <c r="EE272" s="369"/>
      <c r="EF272" s="374"/>
      <c r="EG272" s="851"/>
      <c r="EH272" s="852"/>
      <c r="EI272" s="852"/>
      <c r="EJ272" s="853"/>
      <c r="EK272" s="851"/>
      <c r="EL272" s="852"/>
      <c r="EM272" s="852"/>
      <c r="EN272" s="853"/>
      <c r="EO272" s="854" t="e">
        <f t="shared" si="25"/>
        <v>#DIV/0!</v>
      </c>
      <c r="EP272" s="852"/>
      <c r="EQ272" s="852"/>
      <c r="ER272" s="852"/>
      <c r="ES272" s="368"/>
      <c r="ET272" s="316"/>
      <c r="EU272" s="316"/>
      <c r="EV272" s="369"/>
      <c r="EW272" s="374"/>
    </row>
    <row r="273" spans="1:153" s="124" customFormat="1" ht="12.75" customHeight="1" thickBot="1" x14ac:dyDescent="0.25">
      <c r="A273" s="328"/>
      <c r="B273" s="221"/>
      <c r="C273" s="221"/>
      <c r="D273" s="221"/>
      <c r="E273" s="221"/>
      <c r="F273" s="221"/>
      <c r="G273" s="221"/>
      <c r="H273" s="221"/>
      <c r="I273" s="221"/>
      <c r="J273" s="221"/>
      <c r="K273" s="221"/>
      <c r="L273" s="221"/>
      <c r="M273" s="221"/>
      <c r="N273" s="221"/>
      <c r="O273" s="221"/>
      <c r="P273" s="257"/>
      <c r="Q273" s="374"/>
      <c r="R273" s="851"/>
      <c r="S273" s="852"/>
      <c r="T273" s="852"/>
      <c r="U273" s="853"/>
      <c r="V273" s="851"/>
      <c r="W273" s="852"/>
      <c r="X273" s="852"/>
      <c r="Y273" s="853"/>
      <c r="Z273" s="854">
        <f t="shared" si="0"/>
        <v>0</v>
      </c>
      <c r="AA273" s="852"/>
      <c r="AB273" s="852"/>
      <c r="AC273" s="853"/>
      <c r="AD273" s="365"/>
      <c r="AE273" s="317"/>
      <c r="AF273" s="317"/>
      <c r="AG273" s="347"/>
      <c r="AH273" s="374"/>
      <c r="AI273" s="851"/>
      <c r="AJ273" s="852"/>
      <c r="AK273" s="852"/>
      <c r="AL273" s="853"/>
      <c r="AM273" s="851"/>
      <c r="AN273" s="852"/>
      <c r="AO273" s="852"/>
      <c r="AP273" s="853"/>
      <c r="AQ273" s="854">
        <f t="shared" si="21"/>
        <v>0</v>
      </c>
      <c r="AR273" s="852"/>
      <c r="AS273" s="852"/>
      <c r="AT273" s="853"/>
      <c r="AU273" s="365"/>
      <c r="AV273" s="317"/>
      <c r="AW273" s="317"/>
      <c r="AX273" s="347"/>
      <c r="AY273" s="374"/>
      <c r="AZ273" s="328"/>
      <c r="BA273" s="221"/>
      <c r="BB273" s="221"/>
      <c r="BC273" s="221"/>
      <c r="BD273" s="221"/>
      <c r="BE273" s="221"/>
      <c r="BF273" s="221"/>
      <c r="BG273" s="221"/>
      <c r="BH273" s="221"/>
      <c r="BI273" s="221"/>
      <c r="BJ273" s="221"/>
      <c r="BK273" s="221"/>
      <c r="BL273" s="221"/>
      <c r="BM273" s="221"/>
      <c r="BN273" s="221"/>
      <c r="BO273" s="257"/>
      <c r="BP273" s="374"/>
      <c r="BQ273" s="851"/>
      <c r="BR273" s="852"/>
      <c r="BS273" s="852"/>
      <c r="BT273" s="853"/>
      <c r="BU273" s="851"/>
      <c r="BV273" s="852"/>
      <c r="BW273" s="852"/>
      <c r="BX273" s="853"/>
      <c r="BY273" s="854" t="e">
        <f t="shared" si="22"/>
        <v>#DIV/0!</v>
      </c>
      <c r="BZ273" s="852"/>
      <c r="CA273" s="852"/>
      <c r="CB273" s="852"/>
      <c r="CC273" s="368"/>
      <c r="CD273" s="316"/>
      <c r="CE273" s="316"/>
      <c r="CF273" s="369"/>
      <c r="CG273" s="374"/>
      <c r="CH273" s="851"/>
      <c r="CI273" s="852"/>
      <c r="CJ273" s="852"/>
      <c r="CK273" s="853"/>
      <c r="CL273" s="851"/>
      <c r="CM273" s="852"/>
      <c r="CN273" s="852"/>
      <c r="CO273" s="853"/>
      <c r="CP273" s="854" t="e">
        <f t="shared" si="23"/>
        <v>#DIV/0!</v>
      </c>
      <c r="CQ273" s="852"/>
      <c r="CR273" s="852"/>
      <c r="CS273" s="852"/>
      <c r="CT273" s="368"/>
      <c r="CU273" s="316"/>
      <c r="CV273" s="316"/>
      <c r="CW273" s="369"/>
      <c r="CX273" s="374"/>
      <c r="CY273" s="328"/>
      <c r="CZ273" s="221"/>
      <c r="DA273" s="221"/>
      <c r="DB273" s="221"/>
      <c r="DC273" s="221"/>
      <c r="DD273" s="221"/>
      <c r="DE273" s="221"/>
      <c r="DF273" s="221"/>
      <c r="DG273" s="221"/>
      <c r="DH273" s="221"/>
      <c r="DI273" s="221"/>
      <c r="DJ273" s="221"/>
      <c r="DK273" s="221"/>
      <c r="DL273" s="221"/>
      <c r="DM273" s="221"/>
      <c r="DN273" s="257"/>
      <c r="DO273" s="374"/>
      <c r="DP273" s="851"/>
      <c r="DQ273" s="852"/>
      <c r="DR273" s="852"/>
      <c r="DS273" s="853"/>
      <c r="DT273" s="851"/>
      <c r="DU273" s="852"/>
      <c r="DV273" s="852"/>
      <c r="DW273" s="853"/>
      <c r="DX273" s="854" t="e">
        <f t="shared" si="24"/>
        <v>#DIV/0!</v>
      </c>
      <c r="DY273" s="852"/>
      <c r="DZ273" s="852"/>
      <c r="EA273" s="852"/>
      <c r="EB273" s="368"/>
      <c r="EC273" s="316"/>
      <c r="ED273" s="316"/>
      <c r="EE273" s="369"/>
      <c r="EF273" s="374"/>
      <c r="EG273" s="851"/>
      <c r="EH273" s="852"/>
      <c r="EI273" s="852"/>
      <c r="EJ273" s="853"/>
      <c r="EK273" s="851"/>
      <c r="EL273" s="852"/>
      <c r="EM273" s="852"/>
      <c r="EN273" s="853"/>
      <c r="EO273" s="854" t="e">
        <f t="shared" si="25"/>
        <v>#DIV/0!</v>
      </c>
      <c r="EP273" s="852"/>
      <c r="EQ273" s="852"/>
      <c r="ER273" s="852"/>
      <c r="ES273" s="368"/>
      <c r="ET273" s="316"/>
      <c r="EU273" s="316"/>
      <c r="EV273" s="369"/>
      <c r="EW273" s="374"/>
    </row>
    <row r="274" spans="1:153" s="124" customFormat="1" ht="12.75" customHeight="1" thickBot="1" x14ac:dyDescent="0.25">
      <c r="A274" s="328"/>
      <c r="B274" s="221"/>
      <c r="C274" s="221"/>
      <c r="D274" s="221"/>
      <c r="E274" s="221"/>
      <c r="F274" s="221"/>
      <c r="G274" s="221"/>
      <c r="H274" s="221"/>
      <c r="I274" s="221"/>
      <c r="J274" s="221"/>
      <c r="K274" s="221"/>
      <c r="L274" s="221"/>
      <c r="M274" s="221"/>
      <c r="N274" s="221"/>
      <c r="O274" s="221"/>
      <c r="P274" s="257"/>
      <c r="Q274" s="374"/>
      <c r="R274" s="851"/>
      <c r="S274" s="852"/>
      <c r="T274" s="852"/>
      <c r="U274" s="853"/>
      <c r="V274" s="851"/>
      <c r="W274" s="852"/>
      <c r="X274" s="852"/>
      <c r="Y274" s="853"/>
      <c r="Z274" s="854">
        <f t="shared" si="0"/>
        <v>0</v>
      </c>
      <c r="AA274" s="852"/>
      <c r="AB274" s="852"/>
      <c r="AC274" s="853"/>
      <c r="AD274" s="365"/>
      <c r="AE274" s="317"/>
      <c r="AF274" s="317"/>
      <c r="AG274" s="347"/>
      <c r="AH274" s="374"/>
      <c r="AI274" s="851"/>
      <c r="AJ274" s="852"/>
      <c r="AK274" s="852"/>
      <c r="AL274" s="853"/>
      <c r="AM274" s="851"/>
      <c r="AN274" s="852"/>
      <c r="AO274" s="852"/>
      <c r="AP274" s="853"/>
      <c r="AQ274" s="854">
        <f t="shared" si="21"/>
        <v>0</v>
      </c>
      <c r="AR274" s="852"/>
      <c r="AS274" s="852"/>
      <c r="AT274" s="853"/>
      <c r="AU274" s="365"/>
      <c r="AV274" s="317"/>
      <c r="AW274" s="317"/>
      <c r="AX274" s="347"/>
      <c r="AY274" s="374"/>
      <c r="AZ274" s="328"/>
      <c r="BA274" s="221"/>
      <c r="BB274" s="221"/>
      <c r="BC274" s="221"/>
      <c r="BD274" s="221"/>
      <c r="BE274" s="221"/>
      <c r="BF274" s="221"/>
      <c r="BG274" s="221"/>
      <c r="BH274" s="221"/>
      <c r="BI274" s="221"/>
      <c r="BJ274" s="221"/>
      <c r="BK274" s="221"/>
      <c r="BL274" s="221"/>
      <c r="BM274" s="221"/>
      <c r="BN274" s="221"/>
      <c r="BO274" s="257"/>
      <c r="BP274" s="374"/>
      <c r="BQ274" s="851"/>
      <c r="BR274" s="852"/>
      <c r="BS274" s="852"/>
      <c r="BT274" s="853"/>
      <c r="BU274" s="851"/>
      <c r="BV274" s="852"/>
      <c r="BW274" s="852"/>
      <c r="BX274" s="853"/>
      <c r="BY274" s="854" t="e">
        <f t="shared" si="22"/>
        <v>#DIV/0!</v>
      </c>
      <c r="BZ274" s="852"/>
      <c r="CA274" s="852"/>
      <c r="CB274" s="852"/>
      <c r="CC274" s="368"/>
      <c r="CD274" s="316"/>
      <c r="CE274" s="316"/>
      <c r="CF274" s="369"/>
      <c r="CG274" s="374"/>
      <c r="CH274" s="851"/>
      <c r="CI274" s="852"/>
      <c r="CJ274" s="852"/>
      <c r="CK274" s="853"/>
      <c r="CL274" s="851"/>
      <c r="CM274" s="852"/>
      <c r="CN274" s="852"/>
      <c r="CO274" s="853"/>
      <c r="CP274" s="854" t="e">
        <f t="shared" si="23"/>
        <v>#DIV/0!</v>
      </c>
      <c r="CQ274" s="852"/>
      <c r="CR274" s="852"/>
      <c r="CS274" s="852"/>
      <c r="CT274" s="368"/>
      <c r="CU274" s="316"/>
      <c r="CV274" s="316"/>
      <c r="CW274" s="369"/>
      <c r="CX274" s="374"/>
      <c r="CY274" s="328"/>
      <c r="CZ274" s="221"/>
      <c r="DA274" s="221"/>
      <c r="DB274" s="221"/>
      <c r="DC274" s="221"/>
      <c r="DD274" s="221"/>
      <c r="DE274" s="221"/>
      <c r="DF274" s="221"/>
      <c r="DG274" s="221"/>
      <c r="DH274" s="221"/>
      <c r="DI274" s="221"/>
      <c r="DJ274" s="221"/>
      <c r="DK274" s="221"/>
      <c r="DL274" s="221"/>
      <c r="DM274" s="221"/>
      <c r="DN274" s="257"/>
      <c r="DO274" s="374"/>
      <c r="DP274" s="851"/>
      <c r="DQ274" s="852"/>
      <c r="DR274" s="852"/>
      <c r="DS274" s="853"/>
      <c r="DT274" s="851"/>
      <c r="DU274" s="852"/>
      <c r="DV274" s="852"/>
      <c r="DW274" s="853"/>
      <c r="DX274" s="854" t="e">
        <f t="shared" si="24"/>
        <v>#DIV/0!</v>
      </c>
      <c r="DY274" s="852"/>
      <c r="DZ274" s="852"/>
      <c r="EA274" s="852"/>
      <c r="EB274" s="368"/>
      <c r="EC274" s="316"/>
      <c r="ED274" s="316"/>
      <c r="EE274" s="369"/>
      <c r="EF274" s="374"/>
      <c r="EG274" s="851"/>
      <c r="EH274" s="852"/>
      <c r="EI274" s="852"/>
      <c r="EJ274" s="853"/>
      <c r="EK274" s="851"/>
      <c r="EL274" s="852"/>
      <c r="EM274" s="852"/>
      <c r="EN274" s="853"/>
      <c r="EO274" s="854" t="e">
        <f t="shared" si="25"/>
        <v>#DIV/0!</v>
      </c>
      <c r="EP274" s="852"/>
      <c r="EQ274" s="852"/>
      <c r="ER274" s="852"/>
      <c r="ES274" s="368"/>
      <c r="ET274" s="316"/>
      <c r="EU274" s="316"/>
      <c r="EV274" s="369"/>
      <c r="EW274" s="374"/>
    </row>
    <row r="275" spans="1:153" s="124" customFormat="1" ht="12.75" customHeight="1" thickBot="1" x14ac:dyDescent="0.25">
      <c r="A275" s="328"/>
      <c r="B275" s="221"/>
      <c r="C275" s="221"/>
      <c r="D275" s="221"/>
      <c r="E275" s="221"/>
      <c r="F275" s="221"/>
      <c r="G275" s="221"/>
      <c r="H275" s="221"/>
      <c r="I275" s="221"/>
      <c r="J275" s="221"/>
      <c r="K275" s="221"/>
      <c r="L275" s="221"/>
      <c r="M275" s="221"/>
      <c r="N275" s="221"/>
      <c r="O275" s="221"/>
      <c r="P275" s="257"/>
      <c r="Q275" s="374"/>
      <c r="R275" s="851"/>
      <c r="S275" s="852"/>
      <c r="T275" s="852"/>
      <c r="U275" s="853"/>
      <c r="V275" s="851"/>
      <c r="W275" s="852"/>
      <c r="X275" s="852"/>
      <c r="Y275" s="853"/>
      <c r="Z275" s="854">
        <f t="shared" si="0"/>
        <v>0</v>
      </c>
      <c r="AA275" s="852"/>
      <c r="AB275" s="852"/>
      <c r="AC275" s="853"/>
      <c r="AD275" s="365"/>
      <c r="AE275" s="317"/>
      <c r="AF275" s="317"/>
      <c r="AG275" s="347"/>
      <c r="AH275" s="374"/>
      <c r="AI275" s="851"/>
      <c r="AJ275" s="852"/>
      <c r="AK275" s="852"/>
      <c r="AL275" s="853"/>
      <c r="AM275" s="851"/>
      <c r="AN275" s="852"/>
      <c r="AO275" s="852"/>
      <c r="AP275" s="853"/>
      <c r="AQ275" s="854">
        <f t="shared" si="21"/>
        <v>0</v>
      </c>
      <c r="AR275" s="852"/>
      <c r="AS275" s="852"/>
      <c r="AT275" s="853"/>
      <c r="AU275" s="365"/>
      <c r="AV275" s="317"/>
      <c r="AW275" s="317"/>
      <c r="AX275" s="347"/>
      <c r="AY275" s="374"/>
      <c r="AZ275" s="328"/>
      <c r="BA275" s="221"/>
      <c r="BB275" s="221"/>
      <c r="BC275" s="221"/>
      <c r="BD275" s="221"/>
      <c r="BE275" s="221"/>
      <c r="BF275" s="221"/>
      <c r="BG275" s="221"/>
      <c r="BH275" s="221"/>
      <c r="BI275" s="221"/>
      <c r="BJ275" s="221"/>
      <c r="BK275" s="221"/>
      <c r="BL275" s="221"/>
      <c r="BM275" s="221"/>
      <c r="BN275" s="221"/>
      <c r="BO275" s="257"/>
      <c r="BP275" s="374"/>
      <c r="BQ275" s="851"/>
      <c r="BR275" s="852"/>
      <c r="BS275" s="852"/>
      <c r="BT275" s="853"/>
      <c r="BU275" s="851"/>
      <c r="BV275" s="852"/>
      <c r="BW275" s="852"/>
      <c r="BX275" s="853"/>
      <c r="BY275" s="854" t="e">
        <f t="shared" si="22"/>
        <v>#DIV/0!</v>
      </c>
      <c r="BZ275" s="852"/>
      <c r="CA275" s="852"/>
      <c r="CB275" s="852"/>
      <c r="CC275" s="368"/>
      <c r="CD275" s="316"/>
      <c r="CE275" s="316"/>
      <c r="CF275" s="369"/>
      <c r="CG275" s="374"/>
      <c r="CH275" s="851"/>
      <c r="CI275" s="852"/>
      <c r="CJ275" s="852"/>
      <c r="CK275" s="853"/>
      <c r="CL275" s="851"/>
      <c r="CM275" s="852"/>
      <c r="CN275" s="852"/>
      <c r="CO275" s="853"/>
      <c r="CP275" s="854" t="e">
        <f t="shared" si="23"/>
        <v>#DIV/0!</v>
      </c>
      <c r="CQ275" s="852"/>
      <c r="CR275" s="852"/>
      <c r="CS275" s="852"/>
      <c r="CT275" s="368"/>
      <c r="CU275" s="316"/>
      <c r="CV275" s="316"/>
      <c r="CW275" s="369"/>
      <c r="CX275" s="374"/>
      <c r="CY275" s="328"/>
      <c r="CZ275" s="221"/>
      <c r="DA275" s="221"/>
      <c r="DB275" s="221"/>
      <c r="DC275" s="221"/>
      <c r="DD275" s="221"/>
      <c r="DE275" s="221"/>
      <c r="DF275" s="221"/>
      <c r="DG275" s="221"/>
      <c r="DH275" s="221"/>
      <c r="DI275" s="221"/>
      <c r="DJ275" s="221"/>
      <c r="DK275" s="221"/>
      <c r="DL275" s="221"/>
      <c r="DM275" s="221"/>
      <c r="DN275" s="257"/>
      <c r="DO275" s="374"/>
      <c r="DP275" s="851"/>
      <c r="DQ275" s="852"/>
      <c r="DR275" s="852"/>
      <c r="DS275" s="853"/>
      <c r="DT275" s="851"/>
      <c r="DU275" s="852"/>
      <c r="DV275" s="852"/>
      <c r="DW275" s="853"/>
      <c r="DX275" s="854" t="e">
        <f t="shared" si="24"/>
        <v>#DIV/0!</v>
      </c>
      <c r="DY275" s="852"/>
      <c r="DZ275" s="852"/>
      <c r="EA275" s="852"/>
      <c r="EB275" s="368"/>
      <c r="EC275" s="316"/>
      <c r="ED275" s="316"/>
      <c r="EE275" s="369"/>
      <c r="EF275" s="374"/>
      <c r="EG275" s="851"/>
      <c r="EH275" s="852"/>
      <c r="EI275" s="852"/>
      <c r="EJ275" s="853"/>
      <c r="EK275" s="851"/>
      <c r="EL275" s="852"/>
      <c r="EM275" s="852"/>
      <c r="EN275" s="853"/>
      <c r="EO275" s="854" t="e">
        <f t="shared" si="25"/>
        <v>#DIV/0!</v>
      </c>
      <c r="EP275" s="852"/>
      <c r="EQ275" s="852"/>
      <c r="ER275" s="852"/>
      <c r="ES275" s="368"/>
      <c r="ET275" s="316"/>
      <c r="EU275" s="316"/>
      <c r="EV275" s="369"/>
      <c r="EW275" s="374"/>
    </row>
    <row r="276" spans="1:153" s="124" customFormat="1" ht="12.75" customHeight="1" thickBot="1" x14ac:dyDescent="0.25">
      <c r="A276" s="328"/>
      <c r="B276" s="221"/>
      <c r="C276" s="221"/>
      <c r="D276" s="221"/>
      <c r="E276" s="221"/>
      <c r="F276" s="221"/>
      <c r="G276" s="221"/>
      <c r="H276" s="221"/>
      <c r="I276" s="221"/>
      <c r="J276" s="221"/>
      <c r="K276" s="221"/>
      <c r="L276" s="221"/>
      <c r="M276" s="221"/>
      <c r="N276" s="221"/>
      <c r="O276" s="221"/>
      <c r="P276" s="257"/>
      <c r="Q276" s="374"/>
      <c r="R276" s="851"/>
      <c r="S276" s="852"/>
      <c r="T276" s="852"/>
      <c r="U276" s="853"/>
      <c r="V276" s="851"/>
      <c r="W276" s="852"/>
      <c r="X276" s="852"/>
      <c r="Y276" s="853"/>
      <c r="Z276" s="854">
        <f t="shared" si="0"/>
        <v>0</v>
      </c>
      <c r="AA276" s="852"/>
      <c r="AB276" s="852"/>
      <c r="AC276" s="853"/>
      <c r="AD276" s="365"/>
      <c r="AE276" s="317"/>
      <c r="AF276" s="317"/>
      <c r="AG276" s="347"/>
      <c r="AH276" s="374"/>
      <c r="AI276" s="851"/>
      <c r="AJ276" s="852"/>
      <c r="AK276" s="852"/>
      <c r="AL276" s="853"/>
      <c r="AM276" s="851"/>
      <c r="AN276" s="852"/>
      <c r="AO276" s="852"/>
      <c r="AP276" s="853"/>
      <c r="AQ276" s="854">
        <f t="shared" si="21"/>
        <v>0</v>
      </c>
      <c r="AR276" s="852"/>
      <c r="AS276" s="852"/>
      <c r="AT276" s="853"/>
      <c r="AU276" s="365"/>
      <c r="AV276" s="317"/>
      <c r="AW276" s="317"/>
      <c r="AX276" s="347"/>
      <c r="AY276" s="374"/>
      <c r="AZ276" s="328"/>
      <c r="BA276" s="221"/>
      <c r="BB276" s="221"/>
      <c r="BC276" s="221"/>
      <c r="BD276" s="221"/>
      <c r="BE276" s="221"/>
      <c r="BF276" s="221"/>
      <c r="BG276" s="221"/>
      <c r="BH276" s="221"/>
      <c r="BI276" s="221"/>
      <c r="BJ276" s="221"/>
      <c r="BK276" s="221"/>
      <c r="BL276" s="221"/>
      <c r="BM276" s="221"/>
      <c r="BN276" s="221"/>
      <c r="BO276" s="257"/>
      <c r="BP276" s="374"/>
      <c r="BQ276" s="851"/>
      <c r="BR276" s="852"/>
      <c r="BS276" s="852"/>
      <c r="BT276" s="853"/>
      <c r="BU276" s="851"/>
      <c r="BV276" s="852"/>
      <c r="BW276" s="852"/>
      <c r="BX276" s="853"/>
      <c r="BY276" s="854" t="e">
        <f t="shared" si="22"/>
        <v>#DIV/0!</v>
      </c>
      <c r="BZ276" s="852"/>
      <c r="CA276" s="852"/>
      <c r="CB276" s="852"/>
      <c r="CC276" s="368"/>
      <c r="CD276" s="316"/>
      <c r="CE276" s="316"/>
      <c r="CF276" s="369"/>
      <c r="CG276" s="374"/>
      <c r="CH276" s="851"/>
      <c r="CI276" s="852"/>
      <c r="CJ276" s="852"/>
      <c r="CK276" s="853"/>
      <c r="CL276" s="851"/>
      <c r="CM276" s="852"/>
      <c r="CN276" s="852"/>
      <c r="CO276" s="853"/>
      <c r="CP276" s="854" t="e">
        <f t="shared" si="23"/>
        <v>#DIV/0!</v>
      </c>
      <c r="CQ276" s="852"/>
      <c r="CR276" s="852"/>
      <c r="CS276" s="852"/>
      <c r="CT276" s="368"/>
      <c r="CU276" s="316"/>
      <c r="CV276" s="316"/>
      <c r="CW276" s="369"/>
      <c r="CX276" s="374"/>
      <c r="CY276" s="328"/>
      <c r="CZ276" s="221"/>
      <c r="DA276" s="221"/>
      <c r="DB276" s="221"/>
      <c r="DC276" s="221"/>
      <c r="DD276" s="221"/>
      <c r="DE276" s="221"/>
      <c r="DF276" s="221"/>
      <c r="DG276" s="221"/>
      <c r="DH276" s="221"/>
      <c r="DI276" s="221"/>
      <c r="DJ276" s="221"/>
      <c r="DK276" s="221"/>
      <c r="DL276" s="221"/>
      <c r="DM276" s="221"/>
      <c r="DN276" s="257"/>
      <c r="DO276" s="374"/>
      <c r="DP276" s="851"/>
      <c r="DQ276" s="852"/>
      <c r="DR276" s="852"/>
      <c r="DS276" s="853"/>
      <c r="DT276" s="851"/>
      <c r="DU276" s="852"/>
      <c r="DV276" s="852"/>
      <c r="DW276" s="853"/>
      <c r="DX276" s="854" t="e">
        <f t="shared" si="24"/>
        <v>#DIV/0!</v>
      </c>
      <c r="DY276" s="852"/>
      <c r="DZ276" s="852"/>
      <c r="EA276" s="852"/>
      <c r="EB276" s="368"/>
      <c r="EC276" s="316"/>
      <c r="ED276" s="316"/>
      <c r="EE276" s="369"/>
      <c r="EF276" s="374"/>
      <c r="EG276" s="851"/>
      <c r="EH276" s="852"/>
      <c r="EI276" s="852"/>
      <c r="EJ276" s="853"/>
      <c r="EK276" s="851"/>
      <c r="EL276" s="852"/>
      <c r="EM276" s="852"/>
      <c r="EN276" s="853"/>
      <c r="EO276" s="854" t="e">
        <f t="shared" si="25"/>
        <v>#DIV/0!</v>
      </c>
      <c r="EP276" s="852"/>
      <c r="EQ276" s="852"/>
      <c r="ER276" s="852"/>
      <c r="ES276" s="368"/>
      <c r="ET276" s="316"/>
      <c r="EU276" s="316"/>
      <c r="EV276" s="369"/>
      <c r="EW276" s="374"/>
    </row>
    <row r="277" spans="1:153" s="124" customFormat="1" ht="12.75" customHeight="1" thickBot="1" x14ac:dyDescent="0.25">
      <c r="A277" s="328"/>
      <c r="B277" s="221"/>
      <c r="C277" s="221"/>
      <c r="D277" s="221"/>
      <c r="E277" s="221"/>
      <c r="F277" s="221"/>
      <c r="G277" s="221"/>
      <c r="H277" s="221"/>
      <c r="I277" s="221"/>
      <c r="J277" s="221"/>
      <c r="K277" s="221"/>
      <c r="L277" s="221"/>
      <c r="M277" s="221"/>
      <c r="N277" s="221"/>
      <c r="O277" s="221"/>
      <c r="P277" s="257"/>
      <c r="Q277" s="374"/>
      <c r="R277" s="851"/>
      <c r="S277" s="852"/>
      <c r="T277" s="852"/>
      <c r="U277" s="853"/>
      <c r="V277" s="851"/>
      <c r="W277" s="852"/>
      <c r="X277" s="852"/>
      <c r="Y277" s="853"/>
      <c r="Z277" s="854">
        <f t="shared" si="0"/>
        <v>0</v>
      </c>
      <c r="AA277" s="852"/>
      <c r="AB277" s="852"/>
      <c r="AC277" s="853"/>
      <c r="AD277" s="365"/>
      <c r="AE277" s="317"/>
      <c r="AF277" s="317"/>
      <c r="AG277" s="347"/>
      <c r="AH277" s="374"/>
      <c r="AI277" s="851"/>
      <c r="AJ277" s="852"/>
      <c r="AK277" s="852"/>
      <c r="AL277" s="853"/>
      <c r="AM277" s="851"/>
      <c r="AN277" s="852"/>
      <c r="AO277" s="852"/>
      <c r="AP277" s="853"/>
      <c r="AQ277" s="854">
        <f t="shared" si="21"/>
        <v>0</v>
      </c>
      <c r="AR277" s="852"/>
      <c r="AS277" s="852"/>
      <c r="AT277" s="853"/>
      <c r="AU277" s="365"/>
      <c r="AV277" s="317"/>
      <c r="AW277" s="317"/>
      <c r="AX277" s="347"/>
      <c r="AY277" s="374"/>
      <c r="AZ277" s="328"/>
      <c r="BA277" s="221"/>
      <c r="BB277" s="221"/>
      <c r="BC277" s="221"/>
      <c r="BD277" s="221"/>
      <c r="BE277" s="221"/>
      <c r="BF277" s="221"/>
      <c r="BG277" s="221"/>
      <c r="BH277" s="221"/>
      <c r="BI277" s="221"/>
      <c r="BJ277" s="221"/>
      <c r="BK277" s="221"/>
      <c r="BL277" s="221"/>
      <c r="BM277" s="221"/>
      <c r="BN277" s="221"/>
      <c r="BO277" s="257"/>
      <c r="BP277" s="374"/>
      <c r="BQ277" s="851"/>
      <c r="BR277" s="852"/>
      <c r="BS277" s="852"/>
      <c r="BT277" s="853"/>
      <c r="BU277" s="851"/>
      <c r="BV277" s="852"/>
      <c r="BW277" s="852"/>
      <c r="BX277" s="853"/>
      <c r="BY277" s="854" t="e">
        <f t="shared" si="22"/>
        <v>#DIV/0!</v>
      </c>
      <c r="BZ277" s="852"/>
      <c r="CA277" s="852"/>
      <c r="CB277" s="852"/>
      <c r="CC277" s="368"/>
      <c r="CD277" s="316"/>
      <c r="CE277" s="316"/>
      <c r="CF277" s="369"/>
      <c r="CG277" s="374"/>
      <c r="CH277" s="851"/>
      <c r="CI277" s="852"/>
      <c r="CJ277" s="852"/>
      <c r="CK277" s="853"/>
      <c r="CL277" s="851"/>
      <c r="CM277" s="852"/>
      <c r="CN277" s="852"/>
      <c r="CO277" s="853"/>
      <c r="CP277" s="854" t="e">
        <f t="shared" si="23"/>
        <v>#DIV/0!</v>
      </c>
      <c r="CQ277" s="852"/>
      <c r="CR277" s="852"/>
      <c r="CS277" s="852"/>
      <c r="CT277" s="368"/>
      <c r="CU277" s="316"/>
      <c r="CV277" s="316"/>
      <c r="CW277" s="369"/>
      <c r="CX277" s="374"/>
      <c r="CY277" s="328"/>
      <c r="CZ277" s="221"/>
      <c r="DA277" s="221"/>
      <c r="DB277" s="221"/>
      <c r="DC277" s="221"/>
      <c r="DD277" s="221"/>
      <c r="DE277" s="221"/>
      <c r="DF277" s="221"/>
      <c r="DG277" s="221"/>
      <c r="DH277" s="221"/>
      <c r="DI277" s="221"/>
      <c r="DJ277" s="221"/>
      <c r="DK277" s="221"/>
      <c r="DL277" s="221"/>
      <c r="DM277" s="221"/>
      <c r="DN277" s="257"/>
      <c r="DO277" s="374"/>
      <c r="DP277" s="851"/>
      <c r="DQ277" s="852"/>
      <c r="DR277" s="852"/>
      <c r="DS277" s="853"/>
      <c r="DT277" s="851"/>
      <c r="DU277" s="852"/>
      <c r="DV277" s="852"/>
      <c r="DW277" s="853"/>
      <c r="DX277" s="854" t="e">
        <f t="shared" si="24"/>
        <v>#DIV/0!</v>
      </c>
      <c r="DY277" s="852"/>
      <c r="DZ277" s="852"/>
      <c r="EA277" s="852"/>
      <c r="EB277" s="368"/>
      <c r="EC277" s="316"/>
      <c r="ED277" s="316"/>
      <c r="EE277" s="369"/>
      <c r="EF277" s="374"/>
      <c r="EG277" s="851"/>
      <c r="EH277" s="852"/>
      <c r="EI277" s="852"/>
      <c r="EJ277" s="853"/>
      <c r="EK277" s="851"/>
      <c r="EL277" s="852"/>
      <c r="EM277" s="852"/>
      <c r="EN277" s="853"/>
      <c r="EO277" s="854" t="e">
        <f t="shared" si="25"/>
        <v>#DIV/0!</v>
      </c>
      <c r="EP277" s="852"/>
      <c r="EQ277" s="852"/>
      <c r="ER277" s="852"/>
      <c r="ES277" s="368"/>
      <c r="ET277" s="316"/>
      <c r="EU277" s="316"/>
      <c r="EV277" s="369"/>
      <c r="EW277" s="374"/>
    </row>
    <row r="278" spans="1:153" s="124" customFormat="1" ht="12.75" customHeight="1" thickBot="1" x14ac:dyDescent="0.25">
      <c r="A278" s="328"/>
      <c r="B278" s="221"/>
      <c r="C278" s="221"/>
      <c r="D278" s="221"/>
      <c r="E278" s="221"/>
      <c r="F278" s="221"/>
      <c r="G278" s="221"/>
      <c r="H278" s="221"/>
      <c r="I278" s="221"/>
      <c r="J278" s="221"/>
      <c r="K278" s="221"/>
      <c r="L278" s="221"/>
      <c r="M278" s="221"/>
      <c r="N278" s="221"/>
      <c r="O278" s="221"/>
      <c r="P278" s="257"/>
      <c r="Q278" s="374"/>
      <c r="R278" s="851"/>
      <c r="S278" s="852"/>
      <c r="T278" s="852"/>
      <c r="U278" s="853"/>
      <c r="V278" s="851"/>
      <c r="W278" s="852"/>
      <c r="X278" s="852"/>
      <c r="Y278" s="853"/>
      <c r="Z278" s="854">
        <f t="shared" si="0"/>
        <v>0</v>
      </c>
      <c r="AA278" s="852"/>
      <c r="AB278" s="852"/>
      <c r="AC278" s="853"/>
      <c r="AD278" s="365"/>
      <c r="AE278" s="317"/>
      <c r="AF278" s="317"/>
      <c r="AG278" s="347"/>
      <c r="AH278" s="374"/>
      <c r="AI278" s="851"/>
      <c r="AJ278" s="852"/>
      <c r="AK278" s="852"/>
      <c r="AL278" s="853"/>
      <c r="AM278" s="851"/>
      <c r="AN278" s="852"/>
      <c r="AO278" s="852"/>
      <c r="AP278" s="853"/>
      <c r="AQ278" s="854">
        <f t="shared" si="21"/>
        <v>0</v>
      </c>
      <c r="AR278" s="852"/>
      <c r="AS278" s="852"/>
      <c r="AT278" s="853"/>
      <c r="AU278" s="365"/>
      <c r="AV278" s="317"/>
      <c r="AW278" s="317"/>
      <c r="AX278" s="347"/>
      <c r="AY278" s="374"/>
      <c r="AZ278" s="328"/>
      <c r="BA278" s="221"/>
      <c r="BB278" s="221"/>
      <c r="BC278" s="221"/>
      <c r="BD278" s="221"/>
      <c r="BE278" s="221"/>
      <c r="BF278" s="221"/>
      <c r="BG278" s="221"/>
      <c r="BH278" s="221"/>
      <c r="BI278" s="221"/>
      <c r="BJ278" s="221"/>
      <c r="BK278" s="221"/>
      <c r="BL278" s="221"/>
      <c r="BM278" s="221"/>
      <c r="BN278" s="221"/>
      <c r="BO278" s="257"/>
      <c r="BP278" s="374"/>
      <c r="BQ278" s="851"/>
      <c r="BR278" s="852"/>
      <c r="BS278" s="852"/>
      <c r="BT278" s="853"/>
      <c r="BU278" s="851"/>
      <c r="BV278" s="852"/>
      <c r="BW278" s="852"/>
      <c r="BX278" s="853"/>
      <c r="BY278" s="854" t="e">
        <f t="shared" si="22"/>
        <v>#DIV/0!</v>
      </c>
      <c r="BZ278" s="852"/>
      <c r="CA278" s="852"/>
      <c r="CB278" s="852"/>
      <c r="CC278" s="368"/>
      <c r="CD278" s="316"/>
      <c r="CE278" s="316"/>
      <c r="CF278" s="369"/>
      <c r="CG278" s="374"/>
      <c r="CH278" s="851"/>
      <c r="CI278" s="852"/>
      <c r="CJ278" s="852"/>
      <c r="CK278" s="853"/>
      <c r="CL278" s="851"/>
      <c r="CM278" s="852"/>
      <c r="CN278" s="852"/>
      <c r="CO278" s="853"/>
      <c r="CP278" s="854" t="e">
        <f t="shared" si="23"/>
        <v>#DIV/0!</v>
      </c>
      <c r="CQ278" s="852"/>
      <c r="CR278" s="852"/>
      <c r="CS278" s="852"/>
      <c r="CT278" s="368"/>
      <c r="CU278" s="316"/>
      <c r="CV278" s="316"/>
      <c r="CW278" s="369"/>
      <c r="CX278" s="374"/>
      <c r="CY278" s="328"/>
      <c r="CZ278" s="221"/>
      <c r="DA278" s="221"/>
      <c r="DB278" s="221"/>
      <c r="DC278" s="221"/>
      <c r="DD278" s="221"/>
      <c r="DE278" s="221"/>
      <c r="DF278" s="221"/>
      <c r="DG278" s="221"/>
      <c r="DH278" s="221"/>
      <c r="DI278" s="221"/>
      <c r="DJ278" s="221"/>
      <c r="DK278" s="221"/>
      <c r="DL278" s="221"/>
      <c r="DM278" s="221"/>
      <c r="DN278" s="257"/>
      <c r="DO278" s="374"/>
      <c r="DP278" s="851"/>
      <c r="DQ278" s="852"/>
      <c r="DR278" s="852"/>
      <c r="DS278" s="853"/>
      <c r="DT278" s="851"/>
      <c r="DU278" s="852"/>
      <c r="DV278" s="852"/>
      <c r="DW278" s="853"/>
      <c r="DX278" s="854" t="e">
        <f t="shared" si="24"/>
        <v>#DIV/0!</v>
      </c>
      <c r="DY278" s="852"/>
      <c r="DZ278" s="852"/>
      <c r="EA278" s="852"/>
      <c r="EB278" s="368"/>
      <c r="EC278" s="316"/>
      <c r="ED278" s="316"/>
      <c r="EE278" s="369"/>
      <c r="EF278" s="374"/>
      <c r="EG278" s="851"/>
      <c r="EH278" s="852"/>
      <c r="EI278" s="852"/>
      <c r="EJ278" s="853"/>
      <c r="EK278" s="851"/>
      <c r="EL278" s="852"/>
      <c r="EM278" s="852"/>
      <c r="EN278" s="853"/>
      <c r="EO278" s="854" t="e">
        <f t="shared" si="25"/>
        <v>#DIV/0!</v>
      </c>
      <c r="EP278" s="852"/>
      <c r="EQ278" s="852"/>
      <c r="ER278" s="852"/>
      <c r="ES278" s="368"/>
      <c r="ET278" s="316"/>
      <c r="EU278" s="316"/>
      <c r="EV278" s="369"/>
      <c r="EW278" s="374"/>
    </row>
    <row r="279" spans="1:153" s="124" customFormat="1" ht="12.75" customHeight="1" thickBot="1" x14ac:dyDescent="0.25">
      <c r="A279" s="328"/>
      <c r="B279" s="221"/>
      <c r="C279" s="221"/>
      <c r="D279" s="221"/>
      <c r="E279" s="221"/>
      <c r="F279" s="221"/>
      <c r="G279" s="221"/>
      <c r="H279" s="221"/>
      <c r="I279" s="221"/>
      <c r="J279" s="221"/>
      <c r="K279" s="221"/>
      <c r="L279" s="221"/>
      <c r="M279" s="221"/>
      <c r="N279" s="221"/>
      <c r="O279" s="221"/>
      <c r="P279" s="257"/>
      <c r="Q279" s="374"/>
      <c r="R279" s="851"/>
      <c r="S279" s="852"/>
      <c r="T279" s="852"/>
      <c r="U279" s="853"/>
      <c r="V279" s="851"/>
      <c r="W279" s="852"/>
      <c r="X279" s="852"/>
      <c r="Y279" s="853"/>
      <c r="Z279" s="854">
        <f t="shared" si="0"/>
        <v>0</v>
      </c>
      <c r="AA279" s="852"/>
      <c r="AB279" s="852"/>
      <c r="AC279" s="853"/>
      <c r="AD279" s="365"/>
      <c r="AE279" s="317"/>
      <c r="AF279" s="317"/>
      <c r="AG279" s="347"/>
      <c r="AH279" s="374"/>
      <c r="AI279" s="851"/>
      <c r="AJ279" s="852"/>
      <c r="AK279" s="852"/>
      <c r="AL279" s="853"/>
      <c r="AM279" s="851"/>
      <c r="AN279" s="852"/>
      <c r="AO279" s="852"/>
      <c r="AP279" s="853"/>
      <c r="AQ279" s="854">
        <f t="shared" si="21"/>
        <v>0</v>
      </c>
      <c r="AR279" s="852"/>
      <c r="AS279" s="852"/>
      <c r="AT279" s="853"/>
      <c r="AU279" s="365"/>
      <c r="AV279" s="317"/>
      <c r="AW279" s="317"/>
      <c r="AX279" s="347"/>
      <c r="AY279" s="374"/>
      <c r="AZ279" s="328"/>
      <c r="BA279" s="221"/>
      <c r="BB279" s="221"/>
      <c r="BC279" s="221"/>
      <c r="BD279" s="221"/>
      <c r="BE279" s="221"/>
      <c r="BF279" s="221"/>
      <c r="BG279" s="221"/>
      <c r="BH279" s="221"/>
      <c r="BI279" s="221"/>
      <c r="BJ279" s="221"/>
      <c r="BK279" s="221"/>
      <c r="BL279" s="221"/>
      <c r="BM279" s="221"/>
      <c r="BN279" s="221"/>
      <c r="BO279" s="257"/>
      <c r="BP279" s="374"/>
      <c r="BQ279" s="851"/>
      <c r="BR279" s="852"/>
      <c r="BS279" s="852"/>
      <c r="BT279" s="853"/>
      <c r="BU279" s="851"/>
      <c r="BV279" s="852"/>
      <c r="BW279" s="852"/>
      <c r="BX279" s="853"/>
      <c r="BY279" s="854" t="e">
        <f t="shared" si="22"/>
        <v>#DIV/0!</v>
      </c>
      <c r="BZ279" s="852"/>
      <c r="CA279" s="852"/>
      <c r="CB279" s="852"/>
      <c r="CC279" s="368"/>
      <c r="CD279" s="316"/>
      <c r="CE279" s="316"/>
      <c r="CF279" s="369"/>
      <c r="CG279" s="374"/>
      <c r="CH279" s="851"/>
      <c r="CI279" s="852"/>
      <c r="CJ279" s="852"/>
      <c r="CK279" s="853"/>
      <c r="CL279" s="851"/>
      <c r="CM279" s="852"/>
      <c r="CN279" s="852"/>
      <c r="CO279" s="853"/>
      <c r="CP279" s="854" t="e">
        <f t="shared" si="23"/>
        <v>#DIV/0!</v>
      </c>
      <c r="CQ279" s="852"/>
      <c r="CR279" s="852"/>
      <c r="CS279" s="852"/>
      <c r="CT279" s="368"/>
      <c r="CU279" s="316"/>
      <c r="CV279" s="316"/>
      <c r="CW279" s="369"/>
      <c r="CX279" s="374"/>
      <c r="CY279" s="328"/>
      <c r="CZ279" s="221"/>
      <c r="DA279" s="221"/>
      <c r="DB279" s="221"/>
      <c r="DC279" s="221"/>
      <c r="DD279" s="221"/>
      <c r="DE279" s="221"/>
      <c r="DF279" s="221"/>
      <c r="DG279" s="221"/>
      <c r="DH279" s="221"/>
      <c r="DI279" s="221"/>
      <c r="DJ279" s="221"/>
      <c r="DK279" s="221"/>
      <c r="DL279" s="221"/>
      <c r="DM279" s="221"/>
      <c r="DN279" s="257"/>
      <c r="DO279" s="374"/>
      <c r="DP279" s="851"/>
      <c r="DQ279" s="852"/>
      <c r="DR279" s="852"/>
      <c r="DS279" s="853"/>
      <c r="DT279" s="851"/>
      <c r="DU279" s="852"/>
      <c r="DV279" s="852"/>
      <c r="DW279" s="853"/>
      <c r="DX279" s="854" t="e">
        <f t="shared" si="24"/>
        <v>#DIV/0!</v>
      </c>
      <c r="DY279" s="852"/>
      <c r="DZ279" s="852"/>
      <c r="EA279" s="852"/>
      <c r="EB279" s="368"/>
      <c r="EC279" s="316"/>
      <c r="ED279" s="316"/>
      <c r="EE279" s="369"/>
      <c r="EF279" s="374"/>
      <c r="EG279" s="851"/>
      <c r="EH279" s="852"/>
      <c r="EI279" s="852"/>
      <c r="EJ279" s="853"/>
      <c r="EK279" s="851"/>
      <c r="EL279" s="852"/>
      <c r="EM279" s="852"/>
      <c r="EN279" s="853"/>
      <c r="EO279" s="854" t="e">
        <f t="shared" si="25"/>
        <v>#DIV/0!</v>
      </c>
      <c r="EP279" s="852"/>
      <c r="EQ279" s="852"/>
      <c r="ER279" s="852"/>
      <c r="ES279" s="368"/>
      <c r="ET279" s="316"/>
      <c r="EU279" s="316"/>
      <c r="EV279" s="369"/>
      <c r="EW279" s="374"/>
    </row>
    <row r="280" spans="1:153" s="124" customFormat="1" ht="12.75" customHeight="1" thickBot="1" x14ac:dyDescent="0.25">
      <c r="A280" s="328"/>
      <c r="B280" s="221"/>
      <c r="C280" s="221"/>
      <c r="D280" s="221"/>
      <c r="E280" s="221"/>
      <c r="F280" s="221"/>
      <c r="G280" s="221"/>
      <c r="H280" s="221"/>
      <c r="I280" s="221"/>
      <c r="J280" s="221"/>
      <c r="K280" s="221"/>
      <c r="L280" s="221"/>
      <c r="M280" s="221"/>
      <c r="N280" s="221"/>
      <c r="O280" s="221"/>
      <c r="P280" s="257"/>
      <c r="Q280" s="374"/>
      <c r="R280" s="851"/>
      <c r="S280" s="852"/>
      <c r="T280" s="852"/>
      <c r="U280" s="853"/>
      <c r="V280" s="851"/>
      <c r="W280" s="852"/>
      <c r="X280" s="852"/>
      <c r="Y280" s="853"/>
      <c r="Z280" s="854">
        <f t="shared" si="0"/>
        <v>0</v>
      </c>
      <c r="AA280" s="852"/>
      <c r="AB280" s="852"/>
      <c r="AC280" s="853"/>
      <c r="AD280" s="365"/>
      <c r="AE280" s="317"/>
      <c r="AF280" s="317"/>
      <c r="AG280" s="347"/>
      <c r="AH280" s="374"/>
      <c r="AI280" s="851"/>
      <c r="AJ280" s="852"/>
      <c r="AK280" s="852"/>
      <c r="AL280" s="853"/>
      <c r="AM280" s="851"/>
      <c r="AN280" s="852"/>
      <c r="AO280" s="852"/>
      <c r="AP280" s="853"/>
      <c r="AQ280" s="854">
        <f t="shared" si="21"/>
        <v>0</v>
      </c>
      <c r="AR280" s="852"/>
      <c r="AS280" s="852"/>
      <c r="AT280" s="853"/>
      <c r="AU280" s="365"/>
      <c r="AV280" s="317"/>
      <c r="AW280" s="317"/>
      <c r="AX280" s="347"/>
      <c r="AY280" s="374"/>
      <c r="AZ280" s="328"/>
      <c r="BA280" s="221"/>
      <c r="BB280" s="221"/>
      <c r="BC280" s="221"/>
      <c r="BD280" s="221"/>
      <c r="BE280" s="221"/>
      <c r="BF280" s="221"/>
      <c r="BG280" s="221"/>
      <c r="BH280" s="221"/>
      <c r="BI280" s="221"/>
      <c r="BJ280" s="221"/>
      <c r="BK280" s="221"/>
      <c r="BL280" s="221"/>
      <c r="BM280" s="221"/>
      <c r="BN280" s="221"/>
      <c r="BO280" s="257"/>
      <c r="BP280" s="374"/>
      <c r="BQ280" s="851"/>
      <c r="BR280" s="852"/>
      <c r="BS280" s="852"/>
      <c r="BT280" s="853"/>
      <c r="BU280" s="851"/>
      <c r="BV280" s="852"/>
      <c r="BW280" s="852"/>
      <c r="BX280" s="853"/>
      <c r="BY280" s="854" t="e">
        <f t="shared" si="22"/>
        <v>#DIV/0!</v>
      </c>
      <c r="BZ280" s="852"/>
      <c r="CA280" s="852"/>
      <c r="CB280" s="852"/>
      <c r="CC280" s="368"/>
      <c r="CD280" s="316"/>
      <c r="CE280" s="316"/>
      <c r="CF280" s="369"/>
      <c r="CG280" s="374"/>
      <c r="CH280" s="851"/>
      <c r="CI280" s="852"/>
      <c r="CJ280" s="852"/>
      <c r="CK280" s="853"/>
      <c r="CL280" s="851"/>
      <c r="CM280" s="852"/>
      <c r="CN280" s="852"/>
      <c r="CO280" s="853"/>
      <c r="CP280" s="854" t="e">
        <f t="shared" si="23"/>
        <v>#DIV/0!</v>
      </c>
      <c r="CQ280" s="852"/>
      <c r="CR280" s="852"/>
      <c r="CS280" s="852"/>
      <c r="CT280" s="368"/>
      <c r="CU280" s="316"/>
      <c r="CV280" s="316"/>
      <c r="CW280" s="369"/>
      <c r="CX280" s="374"/>
      <c r="CY280" s="328"/>
      <c r="CZ280" s="221"/>
      <c r="DA280" s="221"/>
      <c r="DB280" s="221"/>
      <c r="DC280" s="221"/>
      <c r="DD280" s="221"/>
      <c r="DE280" s="221"/>
      <c r="DF280" s="221"/>
      <c r="DG280" s="221"/>
      <c r="DH280" s="221"/>
      <c r="DI280" s="221"/>
      <c r="DJ280" s="221"/>
      <c r="DK280" s="221"/>
      <c r="DL280" s="221"/>
      <c r="DM280" s="221"/>
      <c r="DN280" s="257"/>
      <c r="DO280" s="374"/>
      <c r="DP280" s="851"/>
      <c r="DQ280" s="852"/>
      <c r="DR280" s="852"/>
      <c r="DS280" s="853"/>
      <c r="DT280" s="851"/>
      <c r="DU280" s="852"/>
      <c r="DV280" s="852"/>
      <c r="DW280" s="853"/>
      <c r="DX280" s="854" t="e">
        <f t="shared" si="24"/>
        <v>#DIV/0!</v>
      </c>
      <c r="DY280" s="852"/>
      <c r="DZ280" s="852"/>
      <c r="EA280" s="852"/>
      <c r="EB280" s="368"/>
      <c r="EC280" s="316"/>
      <c r="ED280" s="316"/>
      <c r="EE280" s="369"/>
      <c r="EF280" s="374"/>
      <c r="EG280" s="851"/>
      <c r="EH280" s="852"/>
      <c r="EI280" s="852"/>
      <c r="EJ280" s="853"/>
      <c r="EK280" s="851"/>
      <c r="EL280" s="852"/>
      <c r="EM280" s="852"/>
      <c r="EN280" s="853"/>
      <c r="EO280" s="854" t="e">
        <f t="shared" si="25"/>
        <v>#DIV/0!</v>
      </c>
      <c r="EP280" s="852"/>
      <c r="EQ280" s="852"/>
      <c r="ER280" s="852"/>
      <c r="ES280" s="368"/>
      <c r="ET280" s="316"/>
      <c r="EU280" s="316"/>
      <c r="EV280" s="369"/>
      <c r="EW280" s="374"/>
    </row>
    <row r="281" spans="1:153" s="124" customFormat="1" ht="12.75" customHeight="1" thickBot="1" x14ac:dyDescent="0.25">
      <c r="A281" s="328"/>
      <c r="B281" s="221"/>
      <c r="C281" s="221"/>
      <c r="D281" s="221"/>
      <c r="E281" s="221"/>
      <c r="F281" s="221"/>
      <c r="G281" s="221"/>
      <c r="H281" s="221"/>
      <c r="I281" s="221"/>
      <c r="J281" s="221"/>
      <c r="K281" s="221"/>
      <c r="L281" s="221"/>
      <c r="M281" s="221"/>
      <c r="N281" s="221"/>
      <c r="O281" s="221"/>
      <c r="P281" s="257"/>
      <c r="Q281" s="374"/>
      <c r="R281" s="851"/>
      <c r="S281" s="852"/>
      <c r="T281" s="852"/>
      <c r="U281" s="853"/>
      <c r="V281" s="851"/>
      <c r="W281" s="852"/>
      <c r="X281" s="852"/>
      <c r="Y281" s="853"/>
      <c r="Z281" s="854">
        <f t="shared" si="0"/>
        <v>0</v>
      </c>
      <c r="AA281" s="852"/>
      <c r="AB281" s="852"/>
      <c r="AC281" s="853"/>
      <c r="AD281" s="365"/>
      <c r="AE281" s="317"/>
      <c r="AF281" s="317"/>
      <c r="AG281" s="347"/>
      <c r="AH281" s="374"/>
      <c r="AI281" s="851"/>
      <c r="AJ281" s="852"/>
      <c r="AK281" s="852"/>
      <c r="AL281" s="853"/>
      <c r="AM281" s="851"/>
      <c r="AN281" s="852"/>
      <c r="AO281" s="852"/>
      <c r="AP281" s="853"/>
      <c r="AQ281" s="854">
        <f t="shared" si="21"/>
        <v>0</v>
      </c>
      <c r="AR281" s="852"/>
      <c r="AS281" s="852"/>
      <c r="AT281" s="853"/>
      <c r="AU281" s="365"/>
      <c r="AV281" s="317"/>
      <c r="AW281" s="317"/>
      <c r="AX281" s="347"/>
      <c r="AY281" s="374"/>
      <c r="AZ281" s="328"/>
      <c r="BA281" s="221"/>
      <c r="BB281" s="221"/>
      <c r="BC281" s="221"/>
      <c r="BD281" s="221"/>
      <c r="BE281" s="221"/>
      <c r="BF281" s="221"/>
      <c r="BG281" s="221"/>
      <c r="BH281" s="221"/>
      <c r="BI281" s="221"/>
      <c r="BJ281" s="221"/>
      <c r="BK281" s="221"/>
      <c r="BL281" s="221"/>
      <c r="BM281" s="221"/>
      <c r="BN281" s="221"/>
      <c r="BO281" s="257"/>
      <c r="BP281" s="374"/>
      <c r="BQ281" s="851"/>
      <c r="BR281" s="852"/>
      <c r="BS281" s="852"/>
      <c r="BT281" s="853"/>
      <c r="BU281" s="851"/>
      <c r="BV281" s="852"/>
      <c r="BW281" s="852"/>
      <c r="BX281" s="853"/>
      <c r="BY281" s="854" t="e">
        <f t="shared" si="22"/>
        <v>#DIV/0!</v>
      </c>
      <c r="BZ281" s="852"/>
      <c r="CA281" s="852"/>
      <c r="CB281" s="852"/>
      <c r="CC281" s="368"/>
      <c r="CD281" s="316"/>
      <c r="CE281" s="316"/>
      <c r="CF281" s="369"/>
      <c r="CG281" s="374"/>
      <c r="CH281" s="851"/>
      <c r="CI281" s="852"/>
      <c r="CJ281" s="852"/>
      <c r="CK281" s="853"/>
      <c r="CL281" s="851"/>
      <c r="CM281" s="852"/>
      <c r="CN281" s="852"/>
      <c r="CO281" s="853"/>
      <c r="CP281" s="854" t="e">
        <f t="shared" si="23"/>
        <v>#DIV/0!</v>
      </c>
      <c r="CQ281" s="852"/>
      <c r="CR281" s="852"/>
      <c r="CS281" s="852"/>
      <c r="CT281" s="368"/>
      <c r="CU281" s="316"/>
      <c r="CV281" s="316"/>
      <c r="CW281" s="369"/>
      <c r="CX281" s="374"/>
      <c r="CY281" s="328"/>
      <c r="CZ281" s="221"/>
      <c r="DA281" s="221"/>
      <c r="DB281" s="221"/>
      <c r="DC281" s="221"/>
      <c r="DD281" s="221"/>
      <c r="DE281" s="221"/>
      <c r="DF281" s="221"/>
      <c r="DG281" s="221"/>
      <c r="DH281" s="221"/>
      <c r="DI281" s="221"/>
      <c r="DJ281" s="221"/>
      <c r="DK281" s="221"/>
      <c r="DL281" s="221"/>
      <c r="DM281" s="221"/>
      <c r="DN281" s="257"/>
      <c r="DO281" s="374"/>
      <c r="DP281" s="851"/>
      <c r="DQ281" s="852"/>
      <c r="DR281" s="852"/>
      <c r="DS281" s="853"/>
      <c r="DT281" s="851"/>
      <c r="DU281" s="852"/>
      <c r="DV281" s="852"/>
      <c r="DW281" s="853"/>
      <c r="DX281" s="854" t="e">
        <f t="shared" si="24"/>
        <v>#DIV/0!</v>
      </c>
      <c r="DY281" s="852"/>
      <c r="DZ281" s="852"/>
      <c r="EA281" s="852"/>
      <c r="EB281" s="368"/>
      <c r="EC281" s="316"/>
      <c r="ED281" s="316"/>
      <c r="EE281" s="369"/>
      <c r="EF281" s="374"/>
      <c r="EG281" s="851"/>
      <c r="EH281" s="852"/>
      <c r="EI281" s="852"/>
      <c r="EJ281" s="853"/>
      <c r="EK281" s="851"/>
      <c r="EL281" s="852"/>
      <c r="EM281" s="852"/>
      <c r="EN281" s="853"/>
      <c r="EO281" s="854" t="e">
        <f t="shared" si="25"/>
        <v>#DIV/0!</v>
      </c>
      <c r="EP281" s="852"/>
      <c r="EQ281" s="852"/>
      <c r="ER281" s="852"/>
      <c r="ES281" s="368"/>
      <c r="ET281" s="316"/>
      <c r="EU281" s="316"/>
      <c r="EV281" s="369"/>
      <c r="EW281" s="374"/>
    </row>
    <row r="282" spans="1:153" s="124" customFormat="1" ht="12.75" customHeight="1" thickBot="1" x14ac:dyDescent="0.25">
      <c r="A282" s="328"/>
      <c r="B282" s="221"/>
      <c r="C282" s="221"/>
      <c r="D282" s="221"/>
      <c r="E282" s="221"/>
      <c r="F282" s="221"/>
      <c r="G282" s="221"/>
      <c r="H282" s="221"/>
      <c r="I282" s="221"/>
      <c r="J282" s="221"/>
      <c r="K282" s="221"/>
      <c r="L282" s="221"/>
      <c r="M282" s="221"/>
      <c r="N282" s="221"/>
      <c r="O282" s="221"/>
      <c r="P282" s="257"/>
      <c r="Q282" s="374"/>
      <c r="R282" s="851"/>
      <c r="S282" s="852"/>
      <c r="T282" s="852"/>
      <c r="U282" s="853"/>
      <c r="V282" s="851"/>
      <c r="W282" s="852"/>
      <c r="X282" s="852"/>
      <c r="Y282" s="853"/>
      <c r="Z282" s="854">
        <f t="shared" si="0"/>
        <v>0</v>
      </c>
      <c r="AA282" s="852"/>
      <c r="AB282" s="852"/>
      <c r="AC282" s="853"/>
      <c r="AD282" s="365"/>
      <c r="AE282" s="317"/>
      <c r="AF282" s="317"/>
      <c r="AG282" s="347"/>
      <c r="AH282" s="374"/>
      <c r="AI282" s="851"/>
      <c r="AJ282" s="852"/>
      <c r="AK282" s="852"/>
      <c r="AL282" s="853"/>
      <c r="AM282" s="851"/>
      <c r="AN282" s="852"/>
      <c r="AO282" s="852"/>
      <c r="AP282" s="853"/>
      <c r="AQ282" s="854">
        <f t="shared" si="21"/>
        <v>0</v>
      </c>
      <c r="AR282" s="852"/>
      <c r="AS282" s="852"/>
      <c r="AT282" s="853"/>
      <c r="AU282" s="365"/>
      <c r="AV282" s="317"/>
      <c r="AW282" s="317"/>
      <c r="AX282" s="347"/>
      <c r="AY282" s="374"/>
      <c r="AZ282" s="328"/>
      <c r="BA282" s="221"/>
      <c r="BB282" s="221"/>
      <c r="BC282" s="221"/>
      <c r="BD282" s="221"/>
      <c r="BE282" s="221"/>
      <c r="BF282" s="221"/>
      <c r="BG282" s="221"/>
      <c r="BH282" s="221"/>
      <c r="BI282" s="221"/>
      <c r="BJ282" s="221"/>
      <c r="BK282" s="221"/>
      <c r="BL282" s="221"/>
      <c r="BM282" s="221"/>
      <c r="BN282" s="221"/>
      <c r="BO282" s="257"/>
      <c r="BP282" s="374"/>
      <c r="BQ282" s="851"/>
      <c r="BR282" s="852"/>
      <c r="BS282" s="852"/>
      <c r="BT282" s="853"/>
      <c r="BU282" s="851"/>
      <c r="BV282" s="852"/>
      <c r="BW282" s="852"/>
      <c r="BX282" s="853"/>
      <c r="BY282" s="854" t="e">
        <f t="shared" si="22"/>
        <v>#DIV/0!</v>
      </c>
      <c r="BZ282" s="852"/>
      <c r="CA282" s="852"/>
      <c r="CB282" s="852"/>
      <c r="CC282" s="368"/>
      <c r="CD282" s="316"/>
      <c r="CE282" s="316"/>
      <c r="CF282" s="369"/>
      <c r="CG282" s="374"/>
      <c r="CH282" s="851"/>
      <c r="CI282" s="852"/>
      <c r="CJ282" s="852"/>
      <c r="CK282" s="853"/>
      <c r="CL282" s="851"/>
      <c r="CM282" s="852"/>
      <c r="CN282" s="852"/>
      <c r="CO282" s="853"/>
      <c r="CP282" s="854" t="e">
        <f t="shared" si="23"/>
        <v>#DIV/0!</v>
      </c>
      <c r="CQ282" s="852"/>
      <c r="CR282" s="852"/>
      <c r="CS282" s="852"/>
      <c r="CT282" s="368"/>
      <c r="CU282" s="316"/>
      <c r="CV282" s="316"/>
      <c r="CW282" s="369"/>
      <c r="CX282" s="374"/>
      <c r="CY282" s="328"/>
      <c r="CZ282" s="221"/>
      <c r="DA282" s="221"/>
      <c r="DB282" s="221"/>
      <c r="DC282" s="221"/>
      <c r="DD282" s="221"/>
      <c r="DE282" s="221"/>
      <c r="DF282" s="221"/>
      <c r="DG282" s="221"/>
      <c r="DH282" s="221"/>
      <c r="DI282" s="221"/>
      <c r="DJ282" s="221"/>
      <c r="DK282" s="221"/>
      <c r="DL282" s="221"/>
      <c r="DM282" s="221"/>
      <c r="DN282" s="257"/>
      <c r="DO282" s="374"/>
      <c r="DP282" s="851"/>
      <c r="DQ282" s="852"/>
      <c r="DR282" s="852"/>
      <c r="DS282" s="853"/>
      <c r="DT282" s="851"/>
      <c r="DU282" s="852"/>
      <c r="DV282" s="852"/>
      <c r="DW282" s="853"/>
      <c r="DX282" s="854" t="e">
        <f t="shared" si="24"/>
        <v>#DIV/0!</v>
      </c>
      <c r="DY282" s="852"/>
      <c r="DZ282" s="852"/>
      <c r="EA282" s="852"/>
      <c r="EB282" s="368"/>
      <c r="EC282" s="316"/>
      <c r="ED282" s="316"/>
      <c r="EE282" s="369"/>
      <c r="EF282" s="374"/>
      <c r="EG282" s="851"/>
      <c r="EH282" s="852"/>
      <c r="EI282" s="852"/>
      <c r="EJ282" s="853"/>
      <c r="EK282" s="851"/>
      <c r="EL282" s="852"/>
      <c r="EM282" s="852"/>
      <c r="EN282" s="853"/>
      <c r="EO282" s="854" t="e">
        <f t="shared" si="25"/>
        <v>#DIV/0!</v>
      </c>
      <c r="EP282" s="852"/>
      <c r="EQ282" s="852"/>
      <c r="ER282" s="852"/>
      <c r="ES282" s="368"/>
      <c r="ET282" s="316"/>
      <c r="EU282" s="316"/>
      <c r="EV282" s="369"/>
      <c r="EW282" s="374"/>
    </row>
    <row r="283" spans="1:153" s="124" customFormat="1" ht="12.75" customHeight="1" thickBot="1" x14ac:dyDescent="0.25">
      <c r="A283" s="328"/>
      <c r="B283" s="221"/>
      <c r="C283" s="221"/>
      <c r="D283" s="221"/>
      <c r="E283" s="221"/>
      <c r="F283" s="221"/>
      <c r="G283" s="221"/>
      <c r="H283" s="221"/>
      <c r="I283" s="221"/>
      <c r="J283" s="221"/>
      <c r="K283" s="221"/>
      <c r="L283" s="221"/>
      <c r="M283" s="221"/>
      <c r="N283" s="221"/>
      <c r="O283" s="221"/>
      <c r="P283" s="257"/>
      <c r="Q283" s="374"/>
      <c r="R283" s="851"/>
      <c r="S283" s="852"/>
      <c r="T283" s="852"/>
      <c r="U283" s="853"/>
      <c r="V283" s="851"/>
      <c r="W283" s="852"/>
      <c r="X283" s="852"/>
      <c r="Y283" s="853"/>
      <c r="Z283" s="854">
        <f t="shared" si="0"/>
        <v>0</v>
      </c>
      <c r="AA283" s="852"/>
      <c r="AB283" s="852"/>
      <c r="AC283" s="853"/>
      <c r="AD283" s="365"/>
      <c r="AE283" s="317"/>
      <c r="AF283" s="317"/>
      <c r="AG283" s="347"/>
      <c r="AH283" s="374"/>
      <c r="AI283" s="851"/>
      <c r="AJ283" s="852"/>
      <c r="AK283" s="852"/>
      <c r="AL283" s="853"/>
      <c r="AM283" s="851"/>
      <c r="AN283" s="852"/>
      <c r="AO283" s="852"/>
      <c r="AP283" s="853"/>
      <c r="AQ283" s="854">
        <f t="shared" si="21"/>
        <v>0</v>
      </c>
      <c r="AR283" s="852"/>
      <c r="AS283" s="852"/>
      <c r="AT283" s="853"/>
      <c r="AU283" s="365"/>
      <c r="AV283" s="317"/>
      <c r="AW283" s="317"/>
      <c r="AX283" s="347"/>
      <c r="AY283" s="374"/>
      <c r="AZ283" s="328"/>
      <c r="BA283" s="221"/>
      <c r="BB283" s="221"/>
      <c r="BC283" s="221"/>
      <c r="BD283" s="221"/>
      <c r="BE283" s="221"/>
      <c r="BF283" s="221"/>
      <c r="BG283" s="221"/>
      <c r="BH283" s="221"/>
      <c r="BI283" s="221"/>
      <c r="BJ283" s="221"/>
      <c r="BK283" s="221"/>
      <c r="BL283" s="221"/>
      <c r="BM283" s="221"/>
      <c r="BN283" s="221"/>
      <c r="BO283" s="257"/>
      <c r="BP283" s="374"/>
      <c r="BQ283" s="851"/>
      <c r="BR283" s="852"/>
      <c r="BS283" s="852"/>
      <c r="BT283" s="853"/>
      <c r="BU283" s="851"/>
      <c r="BV283" s="852"/>
      <c r="BW283" s="852"/>
      <c r="BX283" s="853"/>
      <c r="BY283" s="854" t="e">
        <f t="shared" si="22"/>
        <v>#DIV/0!</v>
      </c>
      <c r="BZ283" s="852"/>
      <c r="CA283" s="852"/>
      <c r="CB283" s="852"/>
      <c r="CC283" s="368"/>
      <c r="CD283" s="316"/>
      <c r="CE283" s="316"/>
      <c r="CF283" s="369"/>
      <c r="CG283" s="374"/>
      <c r="CH283" s="851"/>
      <c r="CI283" s="852"/>
      <c r="CJ283" s="852"/>
      <c r="CK283" s="853"/>
      <c r="CL283" s="851"/>
      <c r="CM283" s="852"/>
      <c r="CN283" s="852"/>
      <c r="CO283" s="853"/>
      <c r="CP283" s="854" t="e">
        <f t="shared" si="23"/>
        <v>#DIV/0!</v>
      </c>
      <c r="CQ283" s="852"/>
      <c r="CR283" s="852"/>
      <c r="CS283" s="852"/>
      <c r="CT283" s="368"/>
      <c r="CU283" s="316"/>
      <c r="CV283" s="316"/>
      <c r="CW283" s="369"/>
      <c r="CX283" s="374"/>
      <c r="CY283" s="328"/>
      <c r="CZ283" s="221"/>
      <c r="DA283" s="221"/>
      <c r="DB283" s="221"/>
      <c r="DC283" s="221"/>
      <c r="DD283" s="221"/>
      <c r="DE283" s="221"/>
      <c r="DF283" s="221"/>
      <c r="DG283" s="221"/>
      <c r="DH283" s="221"/>
      <c r="DI283" s="221"/>
      <c r="DJ283" s="221"/>
      <c r="DK283" s="221"/>
      <c r="DL283" s="221"/>
      <c r="DM283" s="221"/>
      <c r="DN283" s="257"/>
      <c r="DO283" s="374"/>
      <c r="DP283" s="851"/>
      <c r="DQ283" s="852"/>
      <c r="DR283" s="852"/>
      <c r="DS283" s="853"/>
      <c r="DT283" s="851"/>
      <c r="DU283" s="852"/>
      <c r="DV283" s="852"/>
      <c r="DW283" s="853"/>
      <c r="DX283" s="854" t="e">
        <f t="shared" si="24"/>
        <v>#DIV/0!</v>
      </c>
      <c r="DY283" s="852"/>
      <c r="DZ283" s="852"/>
      <c r="EA283" s="852"/>
      <c r="EB283" s="368"/>
      <c r="EC283" s="316"/>
      <c r="ED283" s="316"/>
      <c r="EE283" s="369"/>
      <c r="EF283" s="374"/>
      <c r="EG283" s="851"/>
      <c r="EH283" s="852"/>
      <c r="EI283" s="852"/>
      <c r="EJ283" s="853"/>
      <c r="EK283" s="851"/>
      <c r="EL283" s="852"/>
      <c r="EM283" s="852"/>
      <c r="EN283" s="853"/>
      <c r="EO283" s="854" t="e">
        <f t="shared" si="25"/>
        <v>#DIV/0!</v>
      </c>
      <c r="EP283" s="852"/>
      <c r="EQ283" s="852"/>
      <c r="ER283" s="852"/>
      <c r="ES283" s="368"/>
      <c r="ET283" s="316"/>
      <c r="EU283" s="316"/>
      <c r="EV283" s="369"/>
      <c r="EW283" s="374"/>
    </row>
    <row r="284" spans="1:153" s="124" customFormat="1" ht="12.75" customHeight="1" thickBot="1" x14ac:dyDescent="0.25">
      <c r="A284" s="328"/>
      <c r="B284" s="221"/>
      <c r="C284" s="221"/>
      <c r="D284" s="221"/>
      <c r="E284" s="221"/>
      <c r="F284" s="221"/>
      <c r="G284" s="221"/>
      <c r="H284" s="221"/>
      <c r="I284" s="221"/>
      <c r="J284" s="221"/>
      <c r="K284" s="221"/>
      <c r="L284" s="221"/>
      <c r="M284" s="221"/>
      <c r="N284" s="221"/>
      <c r="O284" s="221"/>
      <c r="P284" s="257"/>
      <c r="Q284" s="374"/>
      <c r="R284" s="851"/>
      <c r="S284" s="852"/>
      <c r="T284" s="852"/>
      <c r="U284" s="853"/>
      <c r="V284" s="851"/>
      <c r="W284" s="852"/>
      <c r="X284" s="852"/>
      <c r="Y284" s="853"/>
      <c r="Z284" s="854">
        <f t="shared" si="0"/>
        <v>0</v>
      </c>
      <c r="AA284" s="852"/>
      <c r="AB284" s="852"/>
      <c r="AC284" s="853"/>
      <c r="AD284" s="365"/>
      <c r="AE284" s="317"/>
      <c r="AF284" s="317"/>
      <c r="AG284" s="347"/>
      <c r="AH284" s="374"/>
      <c r="AI284" s="851"/>
      <c r="AJ284" s="852"/>
      <c r="AK284" s="852"/>
      <c r="AL284" s="853"/>
      <c r="AM284" s="851"/>
      <c r="AN284" s="852"/>
      <c r="AO284" s="852"/>
      <c r="AP284" s="853"/>
      <c r="AQ284" s="854">
        <f t="shared" si="21"/>
        <v>0</v>
      </c>
      <c r="AR284" s="852"/>
      <c r="AS284" s="852"/>
      <c r="AT284" s="853"/>
      <c r="AU284" s="365"/>
      <c r="AV284" s="317"/>
      <c r="AW284" s="317"/>
      <c r="AX284" s="347"/>
      <c r="AY284" s="374"/>
      <c r="AZ284" s="328"/>
      <c r="BA284" s="221"/>
      <c r="BB284" s="221"/>
      <c r="BC284" s="221"/>
      <c r="BD284" s="221"/>
      <c r="BE284" s="221"/>
      <c r="BF284" s="221"/>
      <c r="BG284" s="221"/>
      <c r="BH284" s="221"/>
      <c r="BI284" s="221"/>
      <c r="BJ284" s="221"/>
      <c r="BK284" s="221"/>
      <c r="BL284" s="221"/>
      <c r="BM284" s="221"/>
      <c r="BN284" s="221"/>
      <c r="BO284" s="257"/>
      <c r="BP284" s="374"/>
      <c r="BQ284" s="851"/>
      <c r="BR284" s="852"/>
      <c r="BS284" s="852"/>
      <c r="BT284" s="853"/>
      <c r="BU284" s="851"/>
      <c r="BV284" s="852"/>
      <c r="BW284" s="852"/>
      <c r="BX284" s="853"/>
      <c r="BY284" s="854" t="e">
        <f t="shared" si="22"/>
        <v>#DIV/0!</v>
      </c>
      <c r="BZ284" s="852"/>
      <c r="CA284" s="852"/>
      <c r="CB284" s="852"/>
      <c r="CC284" s="368"/>
      <c r="CD284" s="316"/>
      <c r="CE284" s="316"/>
      <c r="CF284" s="369"/>
      <c r="CG284" s="374"/>
      <c r="CH284" s="851"/>
      <c r="CI284" s="852"/>
      <c r="CJ284" s="852"/>
      <c r="CK284" s="853"/>
      <c r="CL284" s="851"/>
      <c r="CM284" s="852"/>
      <c r="CN284" s="852"/>
      <c r="CO284" s="853"/>
      <c r="CP284" s="854" t="e">
        <f t="shared" si="23"/>
        <v>#DIV/0!</v>
      </c>
      <c r="CQ284" s="852"/>
      <c r="CR284" s="852"/>
      <c r="CS284" s="852"/>
      <c r="CT284" s="368"/>
      <c r="CU284" s="316"/>
      <c r="CV284" s="316"/>
      <c r="CW284" s="369"/>
      <c r="CX284" s="374"/>
      <c r="CY284" s="328"/>
      <c r="CZ284" s="221"/>
      <c r="DA284" s="221"/>
      <c r="DB284" s="221"/>
      <c r="DC284" s="221"/>
      <c r="DD284" s="221"/>
      <c r="DE284" s="221"/>
      <c r="DF284" s="221"/>
      <c r="DG284" s="221"/>
      <c r="DH284" s="221"/>
      <c r="DI284" s="221"/>
      <c r="DJ284" s="221"/>
      <c r="DK284" s="221"/>
      <c r="DL284" s="221"/>
      <c r="DM284" s="221"/>
      <c r="DN284" s="257"/>
      <c r="DO284" s="374"/>
      <c r="DP284" s="851"/>
      <c r="DQ284" s="852"/>
      <c r="DR284" s="852"/>
      <c r="DS284" s="853"/>
      <c r="DT284" s="851"/>
      <c r="DU284" s="852"/>
      <c r="DV284" s="852"/>
      <c r="DW284" s="853"/>
      <c r="DX284" s="854" t="e">
        <f t="shared" si="24"/>
        <v>#DIV/0!</v>
      </c>
      <c r="DY284" s="852"/>
      <c r="DZ284" s="852"/>
      <c r="EA284" s="852"/>
      <c r="EB284" s="368"/>
      <c r="EC284" s="316"/>
      <c r="ED284" s="316"/>
      <c r="EE284" s="369"/>
      <c r="EF284" s="374"/>
      <c r="EG284" s="851"/>
      <c r="EH284" s="852"/>
      <c r="EI284" s="852"/>
      <c r="EJ284" s="853"/>
      <c r="EK284" s="851"/>
      <c r="EL284" s="852"/>
      <c r="EM284" s="852"/>
      <c r="EN284" s="853"/>
      <c r="EO284" s="854" t="e">
        <f t="shared" si="25"/>
        <v>#DIV/0!</v>
      </c>
      <c r="EP284" s="852"/>
      <c r="EQ284" s="852"/>
      <c r="ER284" s="852"/>
      <c r="ES284" s="368"/>
      <c r="ET284" s="316"/>
      <c r="EU284" s="316"/>
      <c r="EV284" s="369"/>
      <c r="EW284" s="374"/>
    </row>
    <row r="285" spans="1:153" s="124" customFormat="1" ht="12.75" customHeight="1" thickBot="1" x14ac:dyDescent="0.25">
      <c r="A285" s="328"/>
      <c r="B285" s="221"/>
      <c r="C285" s="221"/>
      <c r="D285" s="221"/>
      <c r="E285" s="221"/>
      <c r="F285" s="221"/>
      <c r="G285" s="221"/>
      <c r="H285" s="221"/>
      <c r="I285" s="221"/>
      <c r="J285" s="221"/>
      <c r="K285" s="221"/>
      <c r="L285" s="221"/>
      <c r="M285" s="221"/>
      <c r="N285" s="221"/>
      <c r="O285" s="221"/>
      <c r="P285" s="257"/>
      <c r="Q285" s="374"/>
      <c r="R285" s="851"/>
      <c r="S285" s="852"/>
      <c r="T285" s="852"/>
      <c r="U285" s="853"/>
      <c r="V285" s="851"/>
      <c r="W285" s="852"/>
      <c r="X285" s="852"/>
      <c r="Y285" s="853"/>
      <c r="Z285" s="854">
        <f t="shared" si="0"/>
        <v>0</v>
      </c>
      <c r="AA285" s="852"/>
      <c r="AB285" s="852"/>
      <c r="AC285" s="853"/>
      <c r="AD285" s="365"/>
      <c r="AE285" s="317"/>
      <c r="AF285" s="317"/>
      <c r="AG285" s="347"/>
      <c r="AH285" s="374"/>
      <c r="AI285" s="851"/>
      <c r="AJ285" s="852"/>
      <c r="AK285" s="852"/>
      <c r="AL285" s="853"/>
      <c r="AM285" s="851"/>
      <c r="AN285" s="852"/>
      <c r="AO285" s="852"/>
      <c r="AP285" s="853"/>
      <c r="AQ285" s="854">
        <f t="shared" si="21"/>
        <v>0</v>
      </c>
      <c r="AR285" s="852"/>
      <c r="AS285" s="852"/>
      <c r="AT285" s="853"/>
      <c r="AU285" s="365"/>
      <c r="AV285" s="317"/>
      <c r="AW285" s="317"/>
      <c r="AX285" s="347"/>
      <c r="AY285" s="374"/>
      <c r="AZ285" s="328"/>
      <c r="BA285" s="221"/>
      <c r="BB285" s="221"/>
      <c r="BC285" s="221"/>
      <c r="BD285" s="221"/>
      <c r="BE285" s="221"/>
      <c r="BF285" s="221"/>
      <c r="BG285" s="221"/>
      <c r="BH285" s="221"/>
      <c r="BI285" s="221"/>
      <c r="BJ285" s="221"/>
      <c r="BK285" s="221"/>
      <c r="BL285" s="221"/>
      <c r="BM285" s="221"/>
      <c r="BN285" s="221"/>
      <c r="BO285" s="257"/>
      <c r="BP285" s="374"/>
      <c r="BQ285" s="851"/>
      <c r="BR285" s="852"/>
      <c r="BS285" s="852"/>
      <c r="BT285" s="853"/>
      <c r="BU285" s="851"/>
      <c r="BV285" s="852"/>
      <c r="BW285" s="852"/>
      <c r="BX285" s="853"/>
      <c r="BY285" s="854" t="e">
        <f t="shared" si="22"/>
        <v>#DIV/0!</v>
      </c>
      <c r="BZ285" s="852"/>
      <c r="CA285" s="852"/>
      <c r="CB285" s="852"/>
      <c r="CC285" s="368"/>
      <c r="CD285" s="316"/>
      <c r="CE285" s="316"/>
      <c r="CF285" s="369"/>
      <c r="CG285" s="374"/>
      <c r="CH285" s="851"/>
      <c r="CI285" s="852"/>
      <c r="CJ285" s="852"/>
      <c r="CK285" s="853"/>
      <c r="CL285" s="851"/>
      <c r="CM285" s="852"/>
      <c r="CN285" s="852"/>
      <c r="CO285" s="853"/>
      <c r="CP285" s="854" t="e">
        <f t="shared" si="23"/>
        <v>#DIV/0!</v>
      </c>
      <c r="CQ285" s="852"/>
      <c r="CR285" s="852"/>
      <c r="CS285" s="852"/>
      <c r="CT285" s="368"/>
      <c r="CU285" s="316"/>
      <c r="CV285" s="316"/>
      <c r="CW285" s="369"/>
      <c r="CX285" s="374"/>
      <c r="CY285" s="328"/>
      <c r="CZ285" s="221"/>
      <c r="DA285" s="221"/>
      <c r="DB285" s="221"/>
      <c r="DC285" s="221"/>
      <c r="DD285" s="221"/>
      <c r="DE285" s="221"/>
      <c r="DF285" s="221"/>
      <c r="DG285" s="221"/>
      <c r="DH285" s="221"/>
      <c r="DI285" s="221"/>
      <c r="DJ285" s="221"/>
      <c r="DK285" s="221"/>
      <c r="DL285" s="221"/>
      <c r="DM285" s="221"/>
      <c r="DN285" s="257"/>
      <c r="DO285" s="374"/>
      <c r="DP285" s="851"/>
      <c r="DQ285" s="852"/>
      <c r="DR285" s="852"/>
      <c r="DS285" s="853"/>
      <c r="DT285" s="851"/>
      <c r="DU285" s="852"/>
      <c r="DV285" s="852"/>
      <c r="DW285" s="853"/>
      <c r="DX285" s="854" t="e">
        <f t="shared" si="24"/>
        <v>#DIV/0!</v>
      </c>
      <c r="DY285" s="852"/>
      <c r="DZ285" s="852"/>
      <c r="EA285" s="852"/>
      <c r="EB285" s="368"/>
      <c r="EC285" s="316"/>
      <c r="ED285" s="316"/>
      <c r="EE285" s="369"/>
      <c r="EF285" s="374"/>
      <c r="EG285" s="851"/>
      <c r="EH285" s="852"/>
      <c r="EI285" s="852"/>
      <c r="EJ285" s="853"/>
      <c r="EK285" s="851"/>
      <c r="EL285" s="852"/>
      <c r="EM285" s="852"/>
      <c r="EN285" s="853"/>
      <c r="EO285" s="854" t="e">
        <f t="shared" si="25"/>
        <v>#DIV/0!</v>
      </c>
      <c r="EP285" s="852"/>
      <c r="EQ285" s="852"/>
      <c r="ER285" s="852"/>
      <c r="ES285" s="368"/>
      <c r="ET285" s="316"/>
      <c r="EU285" s="316"/>
      <c r="EV285" s="369"/>
      <c r="EW285" s="374"/>
    </row>
    <row r="286" spans="1:153" s="124" customFormat="1" ht="12.75" customHeight="1" thickBot="1" x14ac:dyDescent="0.25">
      <c r="A286" s="328"/>
      <c r="B286" s="221"/>
      <c r="C286" s="221"/>
      <c r="D286" s="221"/>
      <c r="E286" s="221"/>
      <c r="F286" s="221"/>
      <c r="G286" s="221"/>
      <c r="H286" s="221"/>
      <c r="I286" s="221"/>
      <c r="J286" s="221"/>
      <c r="K286" s="221"/>
      <c r="L286" s="221"/>
      <c r="M286" s="221"/>
      <c r="N286" s="221"/>
      <c r="O286" s="221"/>
      <c r="P286" s="257"/>
      <c r="Q286" s="374"/>
      <c r="R286" s="851"/>
      <c r="S286" s="852"/>
      <c r="T286" s="852"/>
      <c r="U286" s="853"/>
      <c r="V286" s="851"/>
      <c r="W286" s="852"/>
      <c r="X286" s="852"/>
      <c r="Y286" s="853"/>
      <c r="Z286" s="854">
        <f t="shared" si="0"/>
        <v>0</v>
      </c>
      <c r="AA286" s="852"/>
      <c r="AB286" s="852"/>
      <c r="AC286" s="853"/>
      <c r="AD286" s="365"/>
      <c r="AE286" s="317"/>
      <c r="AF286" s="317"/>
      <c r="AG286" s="347"/>
      <c r="AH286" s="374"/>
      <c r="AI286" s="851"/>
      <c r="AJ286" s="852"/>
      <c r="AK286" s="852"/>
      <c r="AL286" s="853"/>
      <c r="AM286" s="851"/>
      <c r="AN286" s="852"/>
      <c r="AO286" s="852"/>
      <c r="AP286" s="853"/>
      <c r="AQ286" s="854">
        <f t="shared" si="21"/>
        <v>0</v>
      </c>
      <c r="AR286" s="852"/>
      <c r="AS286" s="852"/>
      <c r="AT286" s="853"/>
      <c r="AU286" s="365"/>
      <c r="AV286" s="317"/>
      <c r="AW286" s="317"/>
      <c r="AX286" s="347"/>
      <c r="AY286" s="374"/>
      <c r="AZ286" s="328"/>
      <c r="BA286" s="221"/>
      <c r="BB286" s="221"/>
      <c r="BC286" s="221"/>
      <c r="BD286" s="221"/>
      <c r="BE286" s="221"/>
      <c r="BF286" s="221"/>
      <c r="BG286" s="221"/>
      <c r="BH286" s="221"/>
      <c r="BI286" s="221"/>
      <c r="BJ286" s="221"/>
      <c r="BK286" s="221"/>
      <c r="BL286" s="221"/>
      <c r="BM286" s="221"/>
      <c r="BN286" s="221"/>
      <c r="BO286" s="257"/>
      <c r="BP286" s="374"/>
      <c r="BQ286" s="851"/>
      <c r="BR286" s="852"/>
      <c r="BS286" s="852"/>
      <c r="BT286" s="853"/>
      <c r="BU286" s="851"/>
      <c r="BV286" s="852"/>
      <c r="BW286" s="852"/>
      <c r="BX286" s="853"/>
      <c r="BY286" s="854" t="e">
        <f t="shared" si="22"/>
        <v>#DIV/0!</v>
      </c>
      <c r="BZ286" s="852"/>
      <c r="CA286" s="852"/>
      <c r="CB286" s="852"/>
      <c r="CC286" s="368"/>
      <c r="CD286" s="316"/>
      <c r="CE286" s="316"/>
      <c r="CF286" s="369"/>
      <c r="CG286" s="374"/>
      <c r="CH286" s="851"/>
      <c r="CI286" s="852"/>
      <c r="CJ286" s="852"/>
      <c r="CK286" s="853"/>
      <c r="CL286" s="851"/>
      <c r="CM286" s="852"/>
      <c r="CN286" s="852"/>
      <c r="CO286" s="853"/>
      <c r="CP286" s="854" t="e">
        <f t="shared" si="23"/>
        <v>#DIV/0!</v>
      </c>
      <c r="CQ286" s="852"/>
      <c r="CR286" s="852"/>
      <c r="CS286" s="852"/>
      <c r="CT286" s="368"/>
      <c r="CU286" s="316"/>
      <c r="CV286" s="316"/>
      <c r="CW286" s="369"/>
      <c r="CX286" s="374"/>
      <c r="CY286" s="328"/>
      <c r="CZ286" s="221"/>
      <c r="DA286" s="221"/>
      <c r="DB286" s="221"/>
      <c r="DC286" s="221"/>
      <c r="DD286" s="221"/>
      <c r="DE286" s="221"/>
      <c r="DF286" s="221"/>
      <c r="DG286" s="221"/>
      <c r="DH286" s="221"/>
      <c r="DI286" s="221"/>
      <c r="DJ286" s="221"/>
      <c r="DK286" s="221"/>
      <c r="DL286" s="221"/>
      <c r="DM286" s="221"/>
      <c r="DN286" s="257"/>
      <c r="DO286" s="374"/>
      <c r="DP286" s="851"/>
      <c r="DQ286" s="852"/>
      <c r="DR286" s="852"/>
      <c r="DS286" s="853"/>
      <c r="DT286" s="851"/>
      <c r="DU286" s="852"/>
      <c r="DV286" s="852"/>
      <c r="DW286" s="853"/>
      <c r="DX286" s="854" t="e">
        <f t="shared" si="24"/>
        <v>#DIV/0!</v>
      </c>
      <c r="DY286" s="852"/>
      <c r="DZ286" s="852"/>
      <c r="EA286" s="852"/>
      <c r="EB286" s="368"/>
      <c r="EC286" s="316"/>
      <c r="ED286" s="316"/>
      <c r="EE286" s="369"/>
      <c r="EF286" s="374"/>
      <c r="EG286" s="851"/>
      <c r="EH286" s="852"/>
      <c r="EI286" s="852"/>
      <c r="EJ286" s="853"/>
      <c r="EK286" s="851"/>
      <c r="EL286" s="852"/>
      <c r="EM286" s="852"/>
      <c r="EN286" s="853"/>
      <c r="EO286" s="854" t="e">
        <f t="shared" si="25"/>
        <v>#DIV/0!</v>
      </c>
      <c r="EP286" s="852"/>
      <c r="EQ286" s="852"/>
      <c r="ER286" s="852"/>
      <c r="ES286" s="368"/>
      <c r="ET286" s="316"/>
      <c r="EU286" s="316"/>
      <c r="EV286" s="369"/>
      <c r="EW286" s="374"/>
    </row>
    <row r="287" spans="1:153" s="124" customFormat="1" ht="12.75" customHeight="1" thickBot="1" x14ac:dyDescent="0.25">
      <c r="A287" s="328"/>
      <c r="B287" s="221"/>
      <c r="C287" s="221"/>
      <c r="D287" s="221"/>
      <c r="E287" s="221"/>
      <c r="F287" s="221"/>
      <c r="G287" s="221"/>
      <c r="H287" s="221"/>
      <c r="I287" s="221"/>
      <c r="J287" s="221"/>
      <c r="K287" s="221"/>
      <c r="L287" s="221"/>
      <c r="M287" s="221"/>
      <c r="N287" s="221"/>
      <c r="O287" s="221"/>
      <c r="P287" s="257"/>
      <c r="Q287" s="374"/>
      <c r="R287" s="851"/>
      <c r="S287" s="852"/>
      <c r="T287" s="852"/>
      <c r="U287" s="853"/>
      <c r="V287" s="851"/>
      <c r="W287" s="852"/>
      <c r="X287" s="852"/>
      <c r="Y287" s="853"/>
      <c r="Z287" s="854">
        <f t="shared" si="0"/>
        <v>0</v>
      </c>
      <c r="AA287" s="852"/>
      <c r="AB287" s="852"/>
      <c r="AC287" s="853"/>
      <c r="AD287" s="365"/>
      <c r="AE287" s="317"/>
      <c r="AF287" s="317"/>
      <c r="AG287" s="347"/>
      <c r="AH287" s="374"/>
      <c r="AI287" s="851"/>
      <c r="AJ287" s="852"/>
      <c r="AK287" s="852"/>
      <c r="AL287" s="853"/>
      <c r="AM287" s="851"/>
      <c r="AN287" s="852"/>
      <c r="AO287" s="852"/>
      <c r="AP287" s="853"/>
      <c r="AQ287" s="854">
        <f t="shared" si="21"/>
        <v>0</v>
      </c>
      <c r="AR287" s="852"/>
      <c r="AS287" s="852"/>
      <c r="AT287" s="853"/>
      <c r="AU287" s="365"/>
      <c r="AV287" s="317"/>
      <c r="AW287" s="317"/>
      <c r="AX287" s="347"/>
      <c r="AY287" s="374"/>
      <c r="AZ287" s="328"/>
      <c r="BA287" s="221"/>
      <c r="BB287" s="221"/>
      <c r="BC287" s="221"/>
      <c r="BD287" s="221"/>
      <c r="BE287" s="221"/>
      <c r="BF287" s="221"/>
      <c r="BG287" s="221"/>
      <c r="BH287" s="221"/>
      <c r="BI287" s="221"/>
      <c r="BJ287" s="221"/>
      <c r="BK287" s="221"/>
      <c r="BL287" s="221"/>
      <c r="BM287" s="221"/>
      <c r="BN287" s="221"/>
      <c r="BO287" s="257"/>
      <c r="BP287" s="374"/>
      <c r="BQ287" s="851"/>
      <c r="BR287" s="852"/>
      <c r="BS287" s="852"/>
      <c r="BT287" s="853"/>
      <c r="BU287" s="851"/>
      <c r="BV287" s="852"/>
      <c r="BW287" s="852"/>
      <c r="BX287" s="853"/>
      <c r="BY287" s="854" t="e">
        <f t="shared" si="22"/>
        <v>#DIV/0!</v>
      </c>
      <c r="BZ287" s="852"/>
      <c r="CA287" s="852"/>
      <c r="CB287" s="852"/>
      <c r="CC287" s="368"/>
      <c r="CD287" s="316"/>
      <c r="CE287" s="316"/>
      <c r="CF287" s="369"/>
      <c r="CG287" s="374"/>
      <c r="CH287" s="851"/>
      <c r="CI287" s="852"/>
      <c r="CJ287" s="852"/>
      <c r="CK287" s="853"/>
      <c r="CL287" s="851"/>
      <c r="CM287" s="852"/>
      <c r="CN287" s="852"/>
      <c r="CO287" s="853"/>
      <c r="CP287" s="854" t="e">
        <f t="shared" si="23"/>
        <v>#DIV/0!</v>
      </c>
      <c r="CQ287" s="852"/>
      <c r="CR287" s="852"/>
      <c r="CS287" s="852"/>
      <c r="CT287" s="368"/>
      <c r="CU287" s="316"/>
      <c r="CV287" s="316"/>
      <c r="CW287" s="369"/>
      <c r="CX287" s="374"/>
      <c r="CY287" s="328"/>
      <c r="CZ287" s="221"/>
      <c r="DA287" s="221"/>
      <c r="DB287" s="221"/>
      <c r="DC287" s="221"/>
      <c r="DD287" s="221"/>
      <c r="DE287" s="221"/>
      <c r="DF287" s="221"/>
      <c r="DG287" s="221"/>
      <c r="DH287" s="221"/>
      <c r="DI287" s="221"/>
      <c r="DJ287" s="221"/>
      <c r="DK287" s="221"/>
      <c r="DL287" s="221"/>
      <c r="DM287" s="221"/>
      <c r="DN287" s="257"/>
      <c r="DO287" s="374"/>
      <c r="DP287" s="851"/>
      <c r="DQ287" s="852"/>
      <c r="DR287" s="852"/>
      <c r="DS287" s="853"/>
      <c r="DT287" s="851"/>
      <c r="DU287" s="852"/>
      <c r="DV287" s="852"/>
      <c r="DW287" s="853"/>
      <c r="DX287" s="854" t="e">
        <f t="shared" si="24"/>
        <v>#DIV/0!</v>
      </c>
      <c r="DY287" s="852"/>
      <c r="DZ287" s="852"/>
      <c r="EA287" s="852"/>
      <c r="EB287" s="368"/>
      <c r="EC287" s="316"/>
      <c r="ED287" s="316"/>
      <c r="EE287" s="369"/>
      <c r="EF287" s="374"/>
      <c r="EG287" s="851"/>
      <c r="EH287" s="852"/>
      <c r="EI287" s="852"/>
      <c r="EJ287" s="853"/>
      <c r="EK287" s="851"/>
      <c r="EL287" s="852"/>
      <c r="EM287" s="852"/>
      <c r="EN287" s="853"/>
      <c r="EO287" s="854" t="e">
        <f t="shared" si="25"/>
        <v>#DIV/0!</v>
      </c>
      <c r="EP287" s="852"/>
      <c r="EQ287" s="852"/>
      <c r="ER287" s="852"/>
      <c r="ES287" s="368"/>
      <c r="ET287" s="316"/>
      <c r="EU287" s="316"/>
      <c r="EV287" s="369"/>
      <c r="EW287" s="374"/>
    </row>
    <row r="288" spans="1:153" s="124" customFormat="1" ht="12.75" customHeight="1" thickBot="1" x14ac:dyDescent="0.25">
      <c r="A288" s="328"/>
      <c r="B288" s="221"/>
      <c r="C288" s="221"/>
      <c r="D288" s="221"/>
      <c r="E288" s="221"/>
      <c r="F288" s="221"/>
      <c r="G288" s="221"/>
      <c r="H288" s="221"/>
      <c r="I288" s="221"/>
      <c r="J288" s="221"/>
      <c r="K288" s="221"/>
      <c r="L288" s="221"/>
      <c r="M288" s="221"/>
      <c r="N288" s="221"/>
      <c r="O288" s="221"/>
      <c r="P288" s="257"/>
      <c r="Q288" s="374"/>
      <c r="R288" s="851"/>
      <c r="S288" s="852"/>
      <c r="T288" s="852"/>
      <c r="U288" s="853"/>
      <c r="V288" s="851"/>
      <c r="W288" s="852"/>
      <c r="X288" s="852"/>
      <c r="Y288" s="853"/>
      <c r="Z288" s="854">
        <f t="shared" ref="Z288:Z332" si="26">R288-V288/$W$26*100</f>
        <v>0</v>
      </c>
      <c r="AA288" s="852"/>
      <c r="AB288" s="852"/>
      <c r="AC288" s="853"/>
      <c r="AD288" s="365"/>
      <c r="AE288" s="317"/>
      <c r="AF288" s="317"/>
      <c r="AG288" s="347"/>
      <c r="AH288" s="374"/>
      <c r="AI288" s="851"/>
      <c r="AJ288" s="852"/>
      <c r="AK288" s="852"/>
      <c r="AL288" s="853"/>
      <c r="AM288" s="851"/>
      <c r="AN288" s="852"/>
      <c r="AO288" s="852"/>
      <c r="AP288" s="853"/>
      <c r="AQ288" s="854">
        <f t="shared" si="21"/>
        <v>0</v>
      </c>
      <c r="AR288" s="852"/>
      <c r="AS288" s="852"/>
      <c r="AT288" s="853"/>
      <c r="AU288" s="365"/>
      <c r="AV288" s="317"/>
      <c r="AW288" s="317"/>
      <c r="AX288" s="347"/>
      <c r="AY288" s="374"/>
      <c r="AZ288" s="328"/>
      <c r="BA288" s="221"/>
      <c r="BB288" s="221"/>
      <c r="BC288" s="221"/>
      <c r="BD288" s="221"/>
      <c r="BE288" s="221"/>
      <c r="BF288" s="221"/>
      <c r="BG288" s="221"/>
      <c r="BH288" s="221"/>
      <c r="BI288" s="221"/>
      <c r="BJ288" s="221"/>
      <c r="BK288" s="221"/>
      <c r="BL288" s="221"/>
      <c r="BM288" s="221"/>
      <c r="BN288" s="221"/>
      <c r="BO288" s="257"/>
      <c r="BP288" s="374"/>
      <c r="BQ288" s="851"/>
      <c r="BR288" s="852"/>
      <c r="BS288" s="852"/>
      <c r="BT288" s="853"/>
      <c r="BU288" s="851"/>
      <c r="BV288" s="852"/>
      <c r="BW288" s="852"/>
      <c r="BX288" s="853"/>
      <c r="BY288" s="854" t="e">
        <f t="shared" si="22"/>
        <v>#DIV/0!</v>
      </c>
      <c r="BZ288" s="852"/>
      <c r="CA288" s="852"/>
      <c r="CB288" s="852"/>
      <c r="CC288" s="368"/>
      <c r="CD288" s="316"/>
      <c r="CE288" s="316"/>
      <c r="CF288" s="369"/>
      <c r="CG288" s="374"/>
      <c r="CH288" s="851"/>
      <c r="CI288" s="852"/>
      <c r="CJ288" s="852"/>
      <c r="CK288" s="853"/>
      <c r="CL288" s="851"/>
      <c r="CM288" s="852"/>
      <c r="CN288" s="852"/>
      <c r="CO288" s="853"/>
      <c r="CP288" s="854" t="e">
        <f t="shared" si="23"/>
        <v>#DIV/0!</v>
      </c>
      <c r="CQ288" s="852"/>
      <c r="CR288" s="852"/>
      <c r="CS288" s="852"/>
      <c r="CT288" s="368"/>
      <c r="CU288" s="316"/>
      <c r="CV288" s="316"/>
      <c r="CW288" s="369"/>
      <c r="CX288" s="374"/>
      <c r="CY288" s="328"/>
      <c r="CZ288" s="221"/>
      <c r="DA288" s="221"/>
      <c r="DB288" s="221"/>
      <c r="DC288" s="221"/>
      <c r="DD288" s="221"/>
      <c r="DE288" s="221"/>
      <c r="DF288" s="221"/>
      <c r="DG288" s="221"/>
      <c r="DH288" s="221"/>
      <c r="DI288" s="221"/>
      <c r="DJ288" s="221"/>
      <c r="DK288" s="221"/>
      <c r="DL288" s="221"/>
      <c r="DM288" s="221"/>
      <c r="DN288" s="257"/>
      <c r="DO288" s="374"/>
      <c r="DP288" s="851"/>
      <c r="DQ288" s="852"/>
      <c r="DR288" s="852"/>
      <c r="DS288" s="853"/>
      <c r="DT288" s="851"/>
      <c r="DU288" s="852"/>
      <c r="DV288" s="852"/>
      <c r="DW288" s="853"/>
      <c r="DX288" s="854" t="e">
        <f t="shared" si="24"/>
        <v>#DIV/0!</v>
      </c>
      <c r="DY288" s="852"/>
      <c r="DZ288" s="852"/>
      <c r="EA288" s="852"/>
      <c r="EB288" s="368"/>
      <c r="EC288" s="316"/>
      <c r="ED288" s="316"/>
      <c r="EE288" s="369"/>
      <c r="EF288" s="374"/>
      <c r="EG288" s="851"/>
      <c r="EH288" s="852"/>
      <c r="EI288" s="852"/>
      <c r="EJ288" s="853"/>
      <c r="EK288" s="851"/>
      <c r="EL288" s="852"/>
      <c r="EM288" s="852"/>
      <c r="EN288" s="853"/>
      <c r="EO288" s="854" t="e">
        <f t="shared" si="25"/>
        <v>#DIV/0!</v>
      </c>
      <c r="EP288" s="852"/>
      <c r="EQ288" s="852"/>
      <c r="ER288" s="852"/>
      <c r="ES288" s="368"/>
      <c r="ET288" s="316"/>
      <c r="EU288" s="316"/>
      <c r="EV288" s="369"/>
      <c r="EW288" s="374"/>
    </row>
    <row r="289" spans="1:153" s="124" customFormat="1" ht="12.75" customHeight="1" thickBot="1" x14ac:dyDescent="0.25">
      <c r="A289" s="328"/>
      <c r="B289" s="221"/>
      <c r="C289" s="221"/>
      <c r="D289" s="221"/>
      <c r="E289" s="221"/>
      <c r="F289" s="221"/>
      <c r="G289" s="221"/>
      <c r="H289" s="221"/>
      <c r="I289" s="221"/>
      <c r="J289" s="221"/>
      <c r="K289" s="221"/>
      <c r="L289" s="221"/>
      <c r="M289" s="221"/>
      <c r="N289" s="221"/>
      <c r="O289" s="221"/>
      <c r="P289" s="257"/>
      <c r="Q289" s="374"/>
      <c r="R289" s="851"/>
      <c r="S289" s="852"/>
      <c r="T289" s="852"/>
      <c r="U289" s="853"/>
      <c r="V289" s="851"/>
      <c r="W289" s="852"/>
      <c r="X289" s="852"/>
      <c r="Y289" s="853"/>
      <c r="Z289" s="854">
        <f t="shared" si="26"/>
        <v>0</v>
      </c>
      <c r="AA289" s="852"/>
      <c r="AB289" s="852"/>
      <c r="AC289" s="853"/>
      <c r="AD289" s="365"/>
      <c r="AE289" s="317"/>
      <c r="AF289" s="317"/>
      <c r="AG289" s="347"/>
      <c r="AH289" s="374"/>
      <c r="AI289" s="851"/>
      <c r="AJ289" s="852"/>
      <c r="AK289" s="852"/>
      <c r="AL289" s="853"/>
      <c r="AM289" s="851"/>
      <c r="AN289" s="852"/>
      <c r="AO289" s="852"/>
      <c r="AP289" s="853"/>
      <c r="AQ289" s="854">
        <f t="shared" si="21"/>
        <v>0</v>
      </c>
      <c r="AR289" s="852"/>
      <c r="AS289" s="852"/>
      <c r="AT289" s="853"/>
      <c r="AU289" s="365"/>
      <c r="AV289" s="317"/>
      <c r="AW289" s="317"/>
      <c r="AX289" s="347"/>
      <c r="AY289" s="374"/>
      <c r="AZ289" s="328"/>
      <c r="BA289" s="221"/>
      <c r="BB289" s="221"/>
      <c r="BC289" s="221"/>
      <c r="BD289" s="221"/>
      <c r="BE289" s="221"/>
      <c r="BF289" s="221"/>
      <c r="BG289" s="221"/>
      <c r="BH289" s="221"/>
      <c r="BI289" s="221"/>
      <c r="BJ289" s="221"/>
      <c r="BK289" s="221"/>
      <c r="BL289" s="221"/>
      <c r="BM289" s="221"/>
      <c r="BN289" s="221"/>
      <c r="BO289" s="257"/>
      <c r="BP289" s="374"/>
      <c r="BQ289" s="851"/>
      <c r="BR289" s="852"/>
      <c r="BS289" s="852"/>
      <c r="BT289" s="853"/>
      <c r="BU289" s="851"/>
      <c r="BV289" s="852"/>
      <c r="BW289" s="852"/>
      <c r="BX289" s="853"/>
      <c r="BY289" s="854" t="e">
        <f t="shared" si="22"/>
        <v>#DIV/0!</v>
      </c>
      <c r="BZ289" s="852"/>
      <c r="CA289" s="852"/>
      <c r="CB289" s="852"/>
      <c r="CC289" s="368"/>
      <c r="CD289" s="316"/>
      <c r="CE289" s="316"/>
      <c r="CF289" s="369"/>
      <c r="CG289" s="374"/>
      <c r="CH289" s="851"/>
      <c r="CI289" s="852"/>
      <c r="CJ289" s="852"/>
      <c r="CK289" s="853"/>
      <c r="CL289" s="851"/>
      <c r="CM289" s="852"/>
      <c r="CN289" s="852"/>
      <c r="CO289" s="853"/>
      <c r="CP289" s="854" t="e">
        <f t="shared" si="23"/>
        <v>#DIV/0!</v>
      </c>
      <c r="CQ289" s="852"/>
      <c r="CR289" s="852"/>
      <c r="CS289" s="852"/>
      <c r="CT289" s="368"/>
      <c r="CU289" s="316"/>
      <c r="CV289" s="316"/>
      <c r="CW289" s="369"/>
      <c r="CX289" s="374"/>
      <c r="CY289" s="328"/>
      <c r="CZ289" s="221"/>
      <c r="DA289" s="221"/>
      <c r="DB289" s="221"/>
      <c r="DC289" s="221"/>
      <c r="DD289" s="221"/>
      <c r="DE289" s="221"/>
      <c r="DF289" s="221"/>
      <c r="DG289" s="221"/>
      <c r="DH289" s="221"/>
      <c r="DI289" s="221"/>
      <c r="DJ289" s="221"/>
      <c r="DK289" s="221"/>
      <c r="DL289" s="221"/>
      <c r="DM289" s="221"/>
      <c r="DN289" s="257"/>
      <c r="DO289" s="374"/>
      <c r="DP289" s="851"/>
      <c r="DQ289" s="852"/>
      <c r="DR289" s="852"/>
      <c r="DS289" s="853"/>
      <c r="DT289" s="851"/>
      <c r="DU289" s="852"/>
      <c r="DV289" s="852"/>
      <c r="DW289" s="853"/>
      <c r="DX289" s="854" t="e">
        <f t="shared" si="24"/>
        <v>#DIV/0!</v>
      </c>
      <c r="DY289" s="852"/>
      <c r="DZ289" s="852"/>
      <c r="EA289" s="852"/>
      <c r="EB289" s="368"/>
      <c r="EC289" s="316"/>
      <c r="ED289" s="316"/>
      <c r="EE289" s="369"/>
      <c r="EF289" s="374"/>
      <c r="EG289" s="851"/>
      <c r="EH289" s="852"/>
      <c r="EI289" s="852"/>
      <c r="EJ289" s="853"/>
      <c r="EK289" s="851"/>
      <c r="EL289" s="852"/>
      <c r="EM289" s="852"/>
      <c r="EN289" s="853"/>
      <c r="EO289" s="854" t="e">
        <f t="shared" si="25"/>
        <v>#DIV/0!</v>
      </c>
      <c r="EP289" s="852"/>
      <c r="EQ289" s="852"/>
      <c r="ER289" s="852"/>
      <c r="ES289" s="368"/>
      <c r="ET289" s="316"/>
      <c r="EU289" s="316"/>
      <c r="EV289" s="369"/>
      <c r="EW289" s="374"/>
    </row>
    <row r="290" spans="1:153" s="124" customFormat="1" ht="12.75" customHeight="1" thickBot="1" x14ac:dyDescent="0.25">
      <c r="A290" s="328"/>
      <c r="B290" s="221"/>
      <c r="C290" s="221"/>
      <c r="D290" s="221"/>
      <c r="E290" s="221"/>
      <c r="F290" s="221"/>
      <c r="G290" s="221"/>
      <c r="H290" s="221"/>
      <c r="I290" s="221"/>
      <c r="J290" s="221"/>
      <c r="K290" s="221"/>
      <c r="L290" s="221"/>
      <c r="M290" s="221"/>
      <c r="N290" s="221"/>
      <c r="O290" s="221"/>
      <c r="P290" s="257"/>
      <c r="Q290" s="374"/>
      <c r="R290" s="851"/>
      <c r="S290" s="852"/>
      <c r="T290" s="852"/>
      <c r="U290" s="853"/>
      <c r="V290" s="851"/>
      <c r="W290" s="852"/>
      <c r="X290" s="852"/>
      <c r="Y290" s="853"/>
      <c r="Z290" s="854">
        <f t="shared" si="26"/>
        <v>0</v>
      </c>
      <c r="AA290" s="852"/>
      <c r="AB290" s="852"/>
      <c r="AC290" s="853"/>
      <c r="AD290" s="365"/>
      <c r="AE290" s="317"/>
      <c r="AF290" s="317"/>
      <c r="AG290" s="347"/>
      <c r="AH290" s="374"/>
      <c r="AI290" s="851"/>
      <c r="AJ290" s="852"/>
      <c r="AK290" s="852"/>
      <c r="AL290" s="853"/>
      <c r="AM290" s="851"/>
      <c r="AN290" s="852"/>
      <c r="AO290" s="852"/>
      <c r="AP290" s="853"/>
      <c r="AQ290" s="854">
        <f t="shared" si="21"/>
        <v>0</v>
      </c>
      <c r="AR290" s="852"/>
      <c r="AS290" s="852"/>
      <c r="AT290" s="853"/>
      <c r="AU290" s="365"/>
      <c r="AV290" s="317"/>
      <c r="AW290" s="317"/>
      <c r="AX290" s="347"/>
      <c r="AY290" s="374"/>
      <c r="AZ290" s="328"/>
      <c r="BA290" s="221"/>
      <c r="BB290" s="221"/>
      <c r="BC290" s="221"/>
      <c r="BD290" s="221"/>
      <c r="BE290" s="221"/>
      <c r="BF290" s="221"/>
      <c r="BG290" s="221"/>
      <c r="BH290" s="221"/>
      <c r="BI290" s="221"/>
      <c r="BJ290" s="221"/>
      <c r="BK290" s="221"/>
      <c r="BL290" s="221"/>
      <c r="BM290" s="221"/>
      <c r="BN290" s="221"/>
      <c r="BO290" s="257"/>
      <c r="BP290" s="374"/>
      <c r="BQ290" s="851"/>
      <c r="BR290" s="852"/>
      <c r="BS290" s="852"/>
      <c r="BT290" s="853"/>
      <c r="BU290" s="851"/>
      <c r="BV290" s="852"/>
      <c r="BW290" s="852"/>
      <c r="BX290" s="853"/>
      <c r="BY290" s="854" t="e">
        <f t="shared" si="22"/>
        <v>#DIV/0!</v>
      </c>
      <c r="BZ290" s="852"/>
      <c r="CA290" s="852"/>
      <c r="CB290" s="852"/>
      <c r="CC290" s="368"/>
      <c r="CD290" s="316"/>
      <c r="CE290" s="316"/>
      <c r="CF290" s="369"/>
      <c r="CG290" s="374"/>
      <c r="CH290" s="851"/>
      <c r="CI290" s="852"/>
      <c r="CJ290" s="852"/>
      <c r="CK290" s="853"/>
      <c r="CL290" s="851"/>
      <c r="CM290" s="852"/>
      <c r="CN290" s="852"/>
      <c r="CO290" s="853"/>
      <c r="CP290" s="854" t="e">
        <f t="shared" si="23"/>
        <v>#DIV/0!</v>
      </c>
      <c r="CQ290" s="852"/>
      <c r="CR290" s="852"/>
      <c r="CS290" s="852"/>
      <c r="CT290" s="368"/>
      <c r="CU290" s="316"/>
      <c r="CV290" s="316"/>
      <c r="CW290" s="369"/>
      <c r="CX290" s="374"/>
      <c r="CY290" s="328"/>
      <c r="CZ290" s="221"/>
      <c r="DA290" s="221"/>
      <c r="DB290" s="221"/>
      <c r="DC290" s="221"/>
      <c r="DD290" s="221"/>
      <c r="DE290" s="221"/>
      <c r="DF290" s="221"/>
      <c r="DG290" s="221"/>
      <c r="DH290" s="221"/>
      <c r="DI290" s="221"/>
      <c r="DJ290" s="221"/>
      <c r="DK290" s="221"/>
      <c r="DL290" s="221"/>
      <c r="DM290" s="221"/>
      <c r="DN290" s="257"/>
      <c r="DO290" s="374"/>
      <c r="DP290" s="851"/>
      <c r="DQ290" s="852"/>
      <c r="DR290" s="852"/>
      <c r="DS290" s="853"/>
      <c r="DT290" s="851"/>
      <c r="DU290" s="852"/>
      <c r="DV290" s="852"/>
      <c r="DW290" s="853"/>
      <c r="DX290" s="854" t="e">
        <f t="shared" si="24"/>
        <v>#DIV/0!</v>
      </c>
      <c r="DY290" s="852"/>
      <c r="DZ290" s="852"/>
      <c r="EA290" s="852"/>
      <c r="EB290" s="368"/>
      <c r="EC290" s="316"/>
      <c r="ED290" s="316"/>
      <c r="EE290" s="369"/>
      <c r="EF290" s="374"/>
      <c r="EG290" s="851"/>
      <c r="EH290" s="852"/>
      <c r="EI290" s="852"/>
      <c r="EJ290" s="853"/>
      <c r="EK290" s="851"/>
      <c r="EL290" s="852"/>
      <c r="EM290" s="852"/>
      <c r="EN290" s="853"/>
      <c r="EO290" s="854" t="e">
        <f t="shared" si="25"/>
        <v>#DIV/0!</v>
      </c>
      <c r="EP290" s="852"/>
      <c r="EQ290" s="852"/>
      <c r="ER290" s="852"/>
      <c r="ES290" s="368"/>
      <c r="ET290" s="316"/>
      <c r="EU290" s="316"/>
      <c r="EV290" s="369"/>
      <c r="EW290" s="374"/>
    </row>
    <row r="291" spans="1:153" s="124" customFormat="1" ht="12.75" customHeight="1" thickBot="1" x14ac:dyDescent="0.25">
      <c r="A291" s="328"/>
      <c r="B291" s="221"/>
      <c r="C291" s="221"/>
      <c r="D291" s="221"/>
      <c r="E291" s="221"/>
      <c r="F291" s="221"/>
      <c r="G291" s="221"/>
      <c r="H291" s="221"/>
      <c r="I291" s="221"/>
      <c r="J291" s="221"/>
      <c r="K291" s="221"/>
      <c r="L291" s="221"/>
      <c r="M291" s="221"/>
      <c r="N291" s="221"/>
      <c r="O291" s="221"/>
      <c r="P291" s="257"/>
      <c r="Q291" s="374"/>
      <c r="R291" s="851"/>
      <c r="S291" s="852"/>
      <c r="T291" s="852"/>
      <c r="U291" s="853"/>
      <c r="V291" s="851"/>
      <c r="W291" s="852"/>
      <c r="X291" s="852"/>
      <c r="Y291" s="853"/>
      <c r="Z291" s="854">
        <f t="shared" si="26"/>
        <v>0</v>
      </c>
      <c r="AA291" s="852"/>
      <c r="AB291" s="852"/>
      <c r="AC291" s="853"/>
      <c r="AD291" s="365"/>
      <c r="AE291" s="317"/>
      <c r="AF291" s="317"/>
      <c r="AG291" s="347"/>
      <c r="AH291" s="374"/>
      <c r="AI291" s="851"/>
      <c r="AJ291" s="852"/>
      <c r="AK291" s="852"/>
      <c r="AL291" s="853"/>
      <c r="AM291" s="851"/>
      <c r="AN291" s="852"/>
      <c r="AO291" s="852"/>
      <c r="AP291" s="853"/>
      <c r="AQ291" s="854">
        <f t="shared" ref="AQ291:AQ332" si="27">AI291-AM291/$AN$26*100</f>
        <v>0</v>
      </c>
      <c r="AR291" s="852"/>
      <c r="AS291" s="852"/>
      <c r="AT291" s="853"/>
      <c r="AU291" s="365"/>
      <c r="AV291" s="317"/>
      <c r="AW291" s="317"/>
      <c r="AX291" s="347"/>
      <c r="AY291" s="374"/>
      <c r="AZ291" s="328"/>
      <c r="BA291" s="221"/>
      <c r="BB291" s="221"/>
      <c r="BC291" s="221"/>
      <c r="BD291" s="221"/>
      <c r="BE291" s="221"/>
      <c r="BF291" s="221"/>
      <c r="BG291" s="221"/>
      <c r="BH291" s="221"/>
      <c r="BI291" s="221"/>
      <c r="BJ291" s="221"/>
      <c r="BK291" s="221"/>
      <c r="BL291" s="221"/>
      <c r="BM291" s="221"/>
      <c r="BN291" s="221"/>
      <c r="BO291" s="257"/>
      <c r="BP291" s="374"/>
      <c r="BQ291" s="851"/>
      <c r="BR291" s="852"/>
      <c r="BS291" s="852"/>
      <c r="BT291" s="853"/>
      <c r="BU291" s="851"/>
      <c r="BV291" s="852"/>
      <c r="BW291" s="852"/>
      <c r="BX291" s="853"/>
      <c r="BY291" s="854" t="e">
        <f t="shared" ref="BY291:BY332" si="28">BQ291-BU291/$BV$26*100</f>
        <v>#DIV/0!</v>
      </c>
      <c r="BZ291" s="852"/>
      <c r="CA291" s="852"/>
      <c r="CB291" s="852"/>
      <c r="CC291" s="368"/>
      <c r="CD291" s="316"/>
      <c r="CE291" s="316"/>
      <c r="CF291" s="369"/>
      <c r="CG291" s="374"/>
      <c r="CH291" s="851"/>
      <c r="CI291" s="852"/>
      <c r="CJ291" s="852"/>
      <c r="CK291" s="853"/>
      <c r="CL291" s="851"/>
      <c r="CM291" s="852"/>
      <c r="CN291" s="852"/>
      <c r="CO291" s="853"/>
      <c r="CP291" s="854" t="e">
        <f t="shared" ref="CP291:CP332" si="29">CH291-CL291/$CM$26*100</f>
        <v>#DIV/0!</v>
      </c>
      <c r="CQ291" s="852"/>
      <c r="CR291" s="852"/>
      <c r="CS291" s="852"/>
      <c r="CT291" s="368"/>
      <c r="CU291" s="316"/>
      <c r="CV291" s="316"/>
      <c r="CW291" s="369"/>
      <c r="CX291" s="374"/>
      <c r="CY291" s="328"/>
      <c r="CZ291" s="221"/>
      <c r="DA291" s="221"/>
      <c r="DB291" s="221"/>
      <c r="DC291" s="221"/>
      <c r="DD291" s="221"/>
      <c r="DE291" s="221"/>
      <c r="DF291" s="221"/>
      <c r="DG291" s="221"/>
      <c r="DH291" s="221"/>
      <c r="DI291" s="221"/>
      <c r="DJ291" s="221"/>
      <c r="DK291" s="221"/>
      <c r="DL291" s="221"/>
      <c r="DM291" s="221"/>
      <c r="DN291" s="257"/>
      <c r="DO291" s="374"/>
      <c r="DP291" s="851"/>
      <c r="DQ291" s="852"/>
      <c r="DR291" s="852"/>
      <c r="DS291" s="853"/>
      <c r="DT291" s="851"/>
      <c r="DU291" s="852"/>
      <c r="DV291" s="852"/>
      <c r="DW291" s="853"/>
      <c r="DX291" s="854" t="e">
        <f t="shared" ref="DX291:DX332" si="30">DP291-DT291/$DU$26*100</f>
        <v>#DIV/0!</v>
      </c>
      <c r="DY291" s="852"/>
      <c r="DZ291" s="852"/>
      <c r="EA291" s="852"/>
      <c r="EB291" s="368"/>
      <c r="EC291" s="316"/>
      <c r="ED291" s="316"/>
      <c r="EE291" s="369"/>
      <c r="EF291" s="374"/>
      <c r="EG291" s="851"/>
      <c r="EH291" s="852"/>
      <c r="EI291" s="852"/>
      <c r="EJ291" s="853"/>
      <c r="EK291" s="851"/>
      <c r="EL291" s="852"/>
      <c r="EM291" s="852"/>
      <c r="EN291" s="853"/>
      <c r="EO291" s="854" t="e">
        <f t="shared" ref="EO291:EO332" si="31">EG291-EK291/$DU$26*100</f>
        <v>#DIV/0!</v>
      </c>
      <c r="EP291" s="852"/>
      <c r="EQ291" s="852"/>
      <c r="ER291" s="852"/>
      <c r="ES291" s="368"/>
      <c r="ET291" s="316"/>
      <c r="EU291" s="316"/>
      <c r="EV291" s="369"/>
      <c r="EW291" s="374"/>
    </row>
    <row r="292" spans="1:153" s="124" customFormat="1" ht="12.75" customHeight="1" thickBot="1" x14ac:dyDescent="0.25">
      <c r="A292" s="328"/>
      <c r="B292" s="221"/>
      <c r="C292" s="221"/>
      <c r="D292" s="221"/>
      <c r="E292" s="221"/>
      <c r="F292" s="221"/>
      <c r="G292" s="221"/>
      <c r="H292" s="221"/>
      <c r="I292" s="221"/>
      <c r="J292" s="221"/>
      <c r="K292" s="221"/>
      <c r="L292" s="221"/>
      <c r="M292" s="221"/>
      <c r="N292" s="221"/>
      <c r="O292" s="221"/>
      <c r="P292" s="257"/>
      <c r="Q292" s="374"/>
      <c r="R292" s="851"/>
      <c r="S292" s="852"/>
      <c r="T292" s="852"/>
      <c r="U292" s="853"/>
      <c r="V292" s="851"/>
      <c r="W292" s="852"/>
      <c r="X292" s="852"/>
      <c r="Y292" s="853"/>
      <c r="Z292" s="854">
        <f t="shared" si="26"/>
        <v>0</v>
      </c>
      <c r="AA292" s="852"/>
      <c r="AB292" s="852"/>
      <c r="AC292" s="853"/>
      <c r="AD292" s="365"/>
      <c r="AE292" s="317"/>
      <c r="AF292" s="317"/>
      <c r="AG292" s="347"/>
      <c r="AH292" s="374"/>
      <c r="AI292" s="851"/>
      <c r="AJ292" s="852"/>
      <c r="AK292" s="852"/>
      <c r="AL292" s="853"/>
      <c r="AM292" s="851"/>
      <c r="AN292" s="852"/>
      <c r="AO292" s="852"/>
      <c r="AP292" s="853"/>
      <c r="AQ292" s="854">
        <f t="shared" si="27"/>
        <v>0</v>
      </c>
      <c r="AR292" s="852"/>
      <c r="AS292" s="852"/>
      <c r="AT292" s="853"/>
      <c r="AU292" s="365"/>
      <c r="AV292" s="317"/>
      <c r="AW292" s="317"/>
      <c r="AX292" s="347"/>
      <c r="AY292" s="374"/>
      <c r="AZ292" s="328"/>
      <c r="BA292" s="221"/>
      <c r="BB292" s="221"/>
      <c r="BC292" s="221"/>
      <c r="BD292" s="221"/>
      <c r="BE292" s="221"/>
      <c r="BF292" s="221"/>
      <c r="BG292" s="221"/>
      <c r="BH292" s="221"/>
      <c r="BI292" s="221"/>
      <c r="BJ292" s="221"/>
      <c r="BK292" s="221"/>
      <c r="BL292" s="221"/>
      <c r="BM292" s="221"/>
      <c r="BN292" s="221"/>
      <c r="BO292" s="257"/>
      <c r="BP292" s="374"/>
      <c r="BQ292" s="851"/>
      <c r="BR292" s="852"/>
      <c r="BS292" s="852"/>
      <c r="BT292" s="853"/>
      <c r="BU292" s="851"/>
      <c r="BV292" s="852"/>
      <c r="BW292" s="852"/>
      <c r="BX292" s="853"/>
      <c r="BY292" s="854" t="e">
        <f t="shared" si="28"/>
        <v>#DIV/0!</v>
      </c>
      <c r="BZ292" s="852"/>
      <c r="CA292" s="852"/>
      <c r="CB292" s="852"/>
      <c r="CC292" s="368"/>
      <c r="CD292" s="316"/>
      <c r="CE292" s="316"/>
      <c r="CF292" s="369"/>
      <c r="CG292" s="374"/>
      <c r="CH292" s="851"/>
      <c r="CI292" s="852"/>
      <c r="CJ292" s="852"/>
      <c r="CK292" s="853"/>
      <c r="CL292" s="851"/>
      <c r="CM292" s="852"/>
      <c r="CN292" s="852"/>
      <c r="CO292" s="853"/>
      <c r="CP292" s="854" t="e">
        <f t="shared" si="29"/>
        <v>#DIV/0!</v>
      </c>
      <c r="CQ292" s="852"/>
      <c r="CR292" s="852"/>
      <c r="CS292" s="852"/>
      <c r="CT292" s="368"/>
      <c r="CU292" s="316"/>
      <c r="CV292" s="316"/>
      <c r="CW292" s="369"/>
      <c r="CX292" s="374"/>
      <c r="CY292" s="328"/>
      <c r="CZ292" s="221"/>
      <c r="DA292" s="221"/>
      <c r="DB292" s="221"/>
      <c r="DC292" s="221"/>
      <c r="DD292" s="221"/>
      <c r="DE292" s="221"/>
      <c r="DF292" s="221"/>
      <c r="DG292" s="221"/>
      <c r="DH292" s="221"/>
      <c r="DI292" s="221"/>
      <c r="DJ292" s="221"/>
      <c r="DK292" s="221"/>
      <c r="DL292" s="221"/>
      <c r="DM292" s="221"/>
      <c r="DN292" s="257"/>
      <c r="DO292" s="374"/>
      <c r="DP292" s="851"/>
      <c r="DQ292" s="852"/>
      <c r="DR292" s="852"/>
      <c r="DS292" s="853"/>
      <c r="DT292" s="851"/>
      <c r="DU292" s="852"/>
      <c r="DV292" s="852"/>
      <c r="DW292" s="853"/>
      <c r="DX292" s="854" t="e">
        <f t="shared" si="30"/>
        <v>#DIV/0!</v>
      </c>
      <c r="DY292" s="852"/>
      <c r="DZ292" s="852"/>
      <c r="EA292" s="852"/>
      <c r="EB292" s="368"/>
      <c r="EC292" s="316"/>
      <c r="ED292" s="316"/>
      <c r="EE292" s="369"/>
      <c r="EF292" s="374"/>
      <c r="EG292" s="851"/>
      <c r="EH292" s="852"/>
      <c r="EI292" s="852"/>
      <c r="EJ292" s="853"/>
      <c r="EK292" s="851"/>
      <c r="EL292" s="852"/>
      <c r="EM292" s="852"/>
      <c r="EN292" s="853"/>
      <c r="EO292" s="854" t="e">
        <f t="shared" si="31"/>
        <v>#DIV/0!</v>
      </c>
      <c r="EP292" s="852"/>
      <c r="EQ292" s="852"/>
      <c r="ER292" s="852"/>
      <c r="ES292" s="368"/>
      <c r="ET292" s="316"/>
      <c r="EU292" s="316"/>
      <c r="EV292" s="369"/>
      <c r="EW292" s="374"/>
    </row>
    <row r="293" spans="1:153" s="124" customFormat="1" ht="12.75" customHeight="1" thickBot="1" x14ac:dyDescent="0.25">
      <c r="A293" s="328"/>
      <c r="B293" s="221"/>
      <c r="C293" s="221"/>
      <c r="D293" s="221"/>
      <c r="E293" s="221"/>
      <c r="F293" s="221"/>
      <c r="G293" s="221"/>
      <c r="H293" s="221"/>
      <c r="I293" s="221"/>
      <c r="J293" s="221"/>
      <c r="K293" s="221"/>
      <c r="L293" s="221"/>
      <c r="M293" s="221"/>
      <c r="N293" s="221"/>
      <c r="O293" s="221"/>
      <c r="P293" s="257"/>
      <c r="Q293" s="374"/>
      <c r="R293" s="851"/>
      <c r="S293" s="852"/>
      <c r="T293" s="852"/>
      <c r="U293" s="853"/>
      <c r="V293" s="851"/>
      <c r="W293" s="852"/>
      <c r="X293" s="852"/>
      <c r="Y293" s="853"/>
      <c r="Z293" s="854">
        <f t="shared" si="26"/>
        <v>0</v>
      </c>
      <c r="AA293" s="852"/>
      <c r="AB293" s="852"/>
      <c r="AC293" s="853"/>
      <c r="AD293" s="365"/>
      <c r="AE293" s="317"/>
      <c r="AF293" s="317"/>
      <c r="AG293" s="347"/>
      <c r="AH293" s="374"/>
      <c r="AI293" s="851"/>
      <c r="AJ293" s="852"/>
      <c r="AK293" s="852"/>
      <c r="AL293" s="853"/>
      <c r="AM293" s="851"/>
      <c r="AN293" s="852"/>
      <c r="AO293" s="852"/>
      <c r="AP293" s="853"/>
      <c r="AQ293" s="854">
        <f t="shared" si="27"/>
        <v>0</v>
      </c>
      <c r="AR293" s="852"/>
      <c r="AS293" s="852"/>
      <c r="AT293" s="853"/>
      <c r="AU293" s="365"/>
      <c r="AV293" s="317"/>
      <c r="AW293" s="317"/>
      <c r="AX293" s="347"/>
      <c r="AY293" s="374"/>
      <c r="AZ293" s="328"/>
      <c r="BA293" s="221"/>
      <c r="BB293" s="221"/>
      <c r="BC293" s="221"/>
      <c r="BD293" s="221"/>
      <c r="BE293" s="221"/>
      <c r="BF293" s="221"/>
      <c r="BG293" s="221"/>
      <c r="BH293" s="221"/>
      <c r="BI293" s="221"/>
      <c r="BJ293" s="221"/>
      <c r="BK293" s="221"/>
      <c r="BL293" s="221"/>
      <c r="BM293" s="221"/>
      <c r="BN293" s="221"/>
      <c r="BO293" s="257"/>
      <c r="BP293" s="374"/>
      <c r="BQ293" s="851"/>
      <c r="BR293" s="852"/>
      <c r="BS293" s="852"/>
      <c r="BT293" s="853"/>
      <c r="BU293" s="851"/>
      <c r="BV293" s="852"/>
      <c r="BW293" s="852"/>
      <c r="BX293" s="853"/>
      <c r="BY293" s="854" t="e">
        <f t="shared" si="28"/>
        <v>#DIV/0!</v>
      </c>
      <c r="BZ293" s="852"/>
      <c r="CA293" s="852"/>
      <c r="CB293" s="852"/>
      <c r="CC293" s="368"/>
      <c r="CD293" s="316"/>
      <c r="CE293" s="316"/>
      <c r="CF293" s="369"/>
      <c r="CG293" s="374"/>
      <c r="CH293" s="851"/>
      <c r="CI293" s="852"/>
      <c r="CJ293" s="852"/>
      <c r="CK293" s="853"/>
      <c r="CL293" s="851"/>
      <c r="CM293" s="852"/>
      <c r="CN293" s="852"/>
      <c r="CO293" s="853"/>
      <c r="CP293" s="854" t="e">
        <f t="shared" si="29"/>
        <v>#DIV/0!</v>
      </c>
      <c r="CQ293" s="852"/>
      <c r="CR293" s="852"/>
      <c r="CS293" s="852"/>
      <c r="CT293" s="368"/>
      <c r="CU293" s="316"/>
      <c r="CV293" s="316"/>
      <c r="CW293" s="369"/>
      <c r="CX293" s="374"/>
      <c r="CY293" s="328"/>
      <c r="CZ293" s="221"/>
      <c r="DA293" s="221"/>
      <c r="DB293" s="221"/>
      <c r="DC293" s="221"/>
      <c r="DD293" s="221"/>
      <c r="DE293" s="221"/>
      <c r="DF293" s="221"/>
      <c r="DG293" s="221"/>
      <c r="DH293" s="221"/>
      <c r="DI293" s="221"/>
      <c r="DJ293" s="221"/>
      <c r="DK293" s="221"/>
      <c r="DL293" s="221"/>
      <c r="DM293" s="221"/>
      <c r="DN293" s="257"/>
      <c r="DO293" s="374"/>
      <c r="DP293" s="851"/>
      <c r="DQ293" s="852"/>
      <c r="DR293" s="852"/>
      <c r="DS293" s="853"/>
      <c r="DT293" s="851"/>
      <c r="DU293" s="852"/>
      <c r="DV293" s="852"/>
      <c r="DW293" s="853"/>
      <c r="DX293" s="854" t="e">
        <f t="shared" si="30"/>
        <v>#DIV/0!</v>
      </c>
      <c r="DY293" s="852"/>
      <c r="DZ293" s="852"/>
      <c r="EA293" s="852"/>
      <c r="EB293" s="368"/>
      <c r="EC293" s="316"/>
      <c r="ED293" s="316"/>
      <c r="EE293" s="369"/>
      <c r="EF293" s="374"/>
      <c r="EG293" s="851"/>
      <c r="EH293" s="852"/>
      <c r="EI293" s="852"/>
      <c r="EJ293" s="853"/>
      <c r="EK293" s="851"/>
      <c r="EL293" s="852"/>
      <c r="EM293" s="852"/>
      <c r="EN293" s="853"/>
      <c r="EO293" s="854" t="e">
        <f t="shared" si="31"/>
        <v>#DIV/0!</v>
      </c>
      <c r="EP293" s="852"/>
      <c r="EQ293" s="852"/>
      <c r="ER293" s="852"/>
      <c r="ES293" s="368"/>
      <c r="ET293" s="316"/>
      <c r="EU293" s="316"/>
      <c r="EV293" s="369"/>
      <c r="EW293" s="374"/>
    </row>
    <row r="294" spans="1:153" s="124" customFormat="1" ht="12.75" customHeight="1" thickBot="1" x14ac:dyDescent="0.25">
      <c r="A294" s="328"/>
      <c r="B294" s="221"/>
      <c r="C294" s="221"/>
      <c r="D294" s="221"/>
      <c r="E294" s="221"/>
      <c r="F294" s="221"/>
      <c r="G294" s="221"/>
      <c r="H294" s="221"/>
      <c r="I294" s="221"/>
      <c r="J294" s="221"/>
      <c r="K294" s="221"/>
      <c r="L294" s="221"/>
      <c r="M294" s="221"/>
      <c r="N294" s="221"/>
      <c r="O294" s="221"/>
      <c r="P294" s="257"/>
      <c r="Q294" s="374"/>
      <c r="R294" s="851"/>
      <c r="S294" s="852"/>
      <c r="T294" s="852"/>
      <c r="U294" s="853"/>
      <c r="V294" s="851"/>
      <c r="W294" s="852"/>
      <c r="X294" s="852"/>
      <c r="Y294" s="853"/>
      <c r="Z294" s="854">
        <f t="shared" si="26"/>
        <v>0</v>
      </c>
      <c r="AA294" s="852"/>
      <c r="AB294" s="852"/>
      <c r="AC294" s="853"/>
      <c r="AD294" s="365"/>
      <c r="AE294" s="317"/>
      <c r="AF294" s="317"/>
      <c r="AG294" s="347"/>
      <c r="AH294" s="374"/>
      <c r="AI294" s="851"/>
      <c r="AJ294" s="852"/>
      <c r="AK294" s="852"/>
      <c r="AL294" s="853"/>
      <c r="AM294" s="851"/>
      <c r="AN294" s="852"/>
      <c r="AO294" s="852"/>
      <c r="AP294" s="853"/>
      <c r="AQ294" s="854">
        <f t="shared" si="27"/>
        <v>0</v>
      </c>
      <c r="AR294" s="852"/>
      <c r="AS294" s="852"/>
      <c r="AT294" s="853"/>
      <c r="AU294" s="365"/>
      <c r="AV294" s="317"/>
      <c r="AW294" s="317"/>
      <c r="AX294" s="347"/>
      <c r="AY294" s="374"/>
      <c r="AZ294" s="328"/>
      <c r="BA294" s="221"/>
      <c r="BB294" s="221"/>
      <c r="BC294" s="221"/>
      <c r="BD294" s="221"/>
      <c r="BE294" s="221"/>
      <c r="BF294" s="221"/>
      <c r="BG294" s="221"/>
      <c r="BH294" s="221"/>
      <c r="BI294" s="221"/>
      <c r="BJ294" s="221"/>
      <c r="BK294" s="221"/>
      <c r="BL294" s="221"/>
      <c r="BM294" s="221"/>
      <c r="BN294" s="221"/>
      <c r="BO294" s="257"/>
      <c r="BP294" s="374"/>
      <c r="BQ294" s="851"/>
      <c r="BR294" s="852"/>
      <c r="BS294" s="852"/>
      <c r="BT294" s="853"/>
      <c r="BU294" s="851"/>
      <c r="BV294" s="852"/>
      <c r="BW294" s="852"/>
      <c r="BX294" s="853"/>
      <c r="BY294" s="854" t="e">
        <f t="shared" si="28"/>
        <v>#DIV/0!</v>
      </c>
      <c r="BZ294" s="852"/>
      <c r="CA294" s="852"/>
      <c r="CB294" s="852"/>
      <c r="CC294" s="368"/>
      <c r="CD294" s="316"/>
      <c r="CE294" s="316"/>
      <c r="CF294" s="369"/>
      <c r="CG294" s="374"/>
      <c r="CH294" s="851"/>
      <c r="CI294" s="852"/>
      <c r="CJ294" s="852"/>
      <c r="CK294" s="853"/>
      <c r="CL294" s="851"/>
      <c r="CM294" s="852"/>
      <c r="CN294" s="852"/>
      <c r="CO294" s="853"/>
      <c r="CP294" s="854" t="e">
        <f t="shared" si="29"/>
        <v>#DIV/0!</v>
      </c>
      <c r="CQ294" s="852"/>
      <c r="CR294" s="852"/>
      <c r="CS294" s="852"/>
      <c r="CT294" s="368"/>
      <c r="CU294" s="316"/>
      <c r="CV294" s="316"/>
      <c r="CW294" s="369"/>
      <c r="CX294" s="374"/>
      <c r="CY294" s="328"/>
      <c r="CZ294" s="221"/>
      <c r="DA294" s="221"/>
      <c r="DB294" s="221"/>
      <c r="DC294" s="221"/>
      <c r="DD294" s="221"/>
      <c r="DE294" s="221"/>
      <c r="DF294" s="221"/>
      <c r="DG294" s="221"/>
      <c r="DH294" s="221"/>
      <c r="DI294" s="221"/>
      <c r="DJ294" s="221"/>
      <c r="DK294" s="221"/>
      <c r="DL294" s="221"/>
      <c r="DM294" s="221"/>
      <c r="DN294" s="257"/>
      <c r="DO294" s="374"/>
      <c r="DP294" s="851"/>
      <c r="DQ294" s="852"/>
      <c r="DR294" s="852"/>
      <c r="DS294" s="853"/>
      <c r="DT294" s="851"/>
      <c r="DU294" s="852"/>
      <c r="DV294" s="852"/>
      <c r="DW294" s="853"/>
      <c r="DX294" s="854" t="e">
        <f t="shared" si="30"/>
        <v>#DIV/0!</v>
      </c>
      <c r="DY294" s="852"/>
      <c r="DZ294" s="852"/>
      <c r="EA294" s="852"/>
      <c r="EB294" s="368"/>
      <c r="EC294" s="316"/>
      <c r="ED294" s="316"/>
      <c r="EE294" s="369"/>
      <c r="EF294" s="374"/>
      <c r="EG294" s="851"/>
      <c r="EH294" s="852"/>
      <c r="EI294" s="852"/>
      <c r="EJ294" s="853"/>
      <c r="EK294" s="851"/>
      <c r="EL294" s="852"/>
      <c r="EM294" s="852"/>
      <c r="EN294" s="853"/>
      <c r="EO294" s="854" t="e">
        <f t="shared" si="31"/>
        <v>#DIV/0!</v>
      </c>
      <c r="EP294" s="852"/>
      <c r="EQ294" s="852"/>
      <c r="ER294" s="852"/>
      <c r="ES294" s="368"/>
      <c r="ET294" s="316"/>
      <c r="EU294" s="316"/>
      <c r="EV294" s="369"/>
      <c r="EW294" s="374"/>
    </row>
    <row r="295" spans="1:153" s="124" customFormat="1" ht="12.75" customHeight="1" thickBot="1" x14ac:dyDescent="0.25">
      <c r="A295" s="328"/>
      <c r="B295" s="221"/>
      <c r="C295" s="221"/>
      <c r="D295" s="221"/>
      <c r="E295" s="221"/>
      <c r="F295" s="221"/>
      <c r="G295" s="221"/>
      <c r="H295" s="221"/>
      <c r="I295" s="221"/>
      <c r="J295" s="221"/>
      <c r="K295" s="221"/>
      <c r="L295" s="221"/>
      <c r="M295" s="221"/>
      <c r="N295" s="221"/>
      <c r="O295" s="221"/>
      <c r="P295" s="257"/>
      <c r="Q295" s="374"/>
      <c r="R295" s="851"/>
      <c r="S295" s="852"/>
      <c r="T295" s="852"/>
      <c r="U295" s="853"/>
      <c r="V295" s="851"/>
      <c r="W295" s="852"/>
      <c r="X295" s="852"/>
      <c r="Y295" s="853"/>
      <c r="Z295" s="854">
        <f t="shared" si="26"/>
        <v>0</v>
      </c>
      <c r="AA295" s="852"/>
      <c r="AB295" s="852"/>
      <c r="AC295" s="853"/>
      <c r="AD295" s="365"/>
      <c r="AE295" s="317"/>
      <c r="AF295" s="317"/>
      <c r="AG295" s="347"/>
      <c r="AH295" s="374"/>
      <c r="AI295" s="851"/>
      <c r="AJ295" s="852"/>
      <c r="AK295" s="852"/>
      <c r="AL295" s="853"/>
      <c r="AM295" s="851"/>
      <c r="AN295" s="852"/>
      <c r="AO295" s="852"/>
      <c r="AP295" s="853"/>
      <c r="AQ295" s="854">
        <f t="shared" si="27"/>
        <v>0</v>
      </c>
      <c r="AR295" s="852"/>
      <c r="AS295" s="852"/>
      <c r="AT295" s="853"/>
      <c r="AU295" s="365"/>
      <c r="AV295" s="317"/>
      <c r="AW295" s="317"/>
      <c r="AX295" s="347"/>
      <c r="AY295" s="374"/>
      <c r="AZ295" s="328"/>
      <c r="BA295" s="221"/>
      <c r="BB295" s="221"/>
      <c r="BC295" s="221"/>
      <c r="BD295" s="221"/>
      <c r="BE295" s="221"/>
      <c r="BF295" s="221"/>
      <c r="BG295" s="221"/>
      <c r="BH295" s="221"/>
      <c r="BI295" s="221"/>
      <c r="BJ295" s="221"/>
      <c r="BK295" s="221"/>
      <c r="BL295" s="221"/>
      <c r="BM295" s="221"/>
      <c r="BN295" s="221"/>
      <c r="BO295" s="257"/>
      <c r="BP295" s="374"/>
      <c r="BQ295" s="851"/>
      <c r="BR295" s="852"/>
      <c r="BS295" s="852"/>
      <c r="BT295" s="853"/>
      <c r="BU295" s="851"/>
      <c r="BV295" s="852"/>
      <c r="BW295" s="852"/>
      <c r="BX295" s="853"/>
      <c r="BY295" s="854" t="e">
        <f t="shared" si="28"/>
        <v>#DIV/0!</v>
      </c>
      <c r="BZ295" s="852"/>
      <c r="CA295" s="852"/>
      <c r="CB295" s="852"/>
      <c r="CC295" s="368"/>
      <c r="CD295" s="316"/>
      <c r="CE295" s="316"/>
      <c r="CF295" s="369"/>
      <c r="CG295" s="374"/>
      <c r="CH295" s="851"/>
      <c r="CI295" s="852"/>
      <c r="CJ295" s="852"/>
      <c r="CK295" s="853"/>
      <c r="CL295" s="851"/>
      <c r="CM295" s="852"/>
      <c r="CN295" s="852"/>
      <c r="CO295" s="853"/>
      <c r="CP295" s="854" t="e">
        <f t="shared" si="29"/>
        <v>#DIV/0!</v>
      </c>
      <c r="CQ295" s="852"/>
      <c r="CR295" s="852"/>
      <c r="CS295" s="852"/>
      <c r="CT295" s="368"/>
      <c r="CU295" s="316"/>
      <c r="CV295" s="316"/>
      <c r="CW295" s="369"/>
      <c r="CX295" s="374"/>
      <c r="CY295" s="328"/>
      <c r="CZ295" s="221"/>
      <c r="DA295" s="221"/>
      <c r="DB295" s="221"/>
      <c r="DC295" s="221"/>
      <c r="DD295" s="221"/>
      <c r="DE295" s="221"/>
      <c r="DF295" s="221"/>
      <c r="DG295" s="221"/>
      <c r="DH295" s="221"/>
      <c r="DI295" s="221"/>
      <c r="DJ295" s="221"/>
      <c r="DK295" s="221"/>
      <c r="DL295" s="221"/>
      <c r="DM295" s="221"/>
      <c r="DN295" s="257"/>
      <c r="DO295" s="374"/>
      <c r="DP295" s="851"/>
      <c r="DQ295" s="852"/>
      <c r="DR295" s="852"/>
      <c r="DS295" s="853"/>
      <c r="DT295" s="851"/>
      <c r="DU295" s="852"/>
      <c r="DV295" s="852"/>
      <c r="DW295" s="853"/>
      <c r="DX295" s="854" t="e">
        <f t="shared" si="30"/>
        <v>#DIV/0!</v>
      </c>
      <c r="DY295" s="852"/>
      <c r="DZ295" s="852"/>
      <c r="EA295" s="852"/>
      <c r="EB295" s="368"/>
      <c r="EC295" s="316"/>
      <c r="ED295" s="316"/>
      <c r="EE295" s="369"/>
      <c r="EF295" s="374"/>
      <c r="EG295" s="851"/>
      <c r="EH295" s="852"/>
      <c r="EI295" s="852"/>
      <c r="EJ295" s="853"/>
      <c r="EK295" s="851"/>
      <c r="EL295" s="852"/>
      <c r="EM295" s="852"/>
      <c r="EN295" s="853"/>
      <c r="EO295" s="854" t="e">
        <f t="shared" si="31"/>
        <v>#DIV/0!</v>
      </c>
      <c r="EP295" s="852"/>
      <c r="EQ295" s="852"/>
      <c r="ER295" s="852"/>
      <c r="ES295" s="368"/>
      <c r="ET295" s="316"/>
      <c r="EU295" s="316"/>
      <c r="EV295" s="369"/>
      <c r="EW295" s="374"/>
    </row>
    <row r="296" spans="1:153" s="124" customFormat="1" ht="12.75" customHeight="1" thickBot="1" x14ac:dyDescent="0.25">
      <c r="A296" s="328"/>
      <c r="B296" s="221"/>
      <c r="C296" s="221"/>
      <c r="D296" s="221"/>
      <c r="E296" s="221"/>
      <c r="F296" s="221"/>
      <c r="G296" s="221"/>
      <c r="H296" s="221"/>
      <c r="I296" s="221"/>
      <c r="J296" s="221"/>
      <c r="K296" s="221"/>
      <c r="L296" s="221"/>
      <c r="M296" s="221"/>
      <c r="N296" s="221"/>
      <c r="O296" s="221"/>
      <c r="P296" s="257"/>
      <c r="Q296" s="374"/>
      <c r="R296" s="851"/>
      <c r="S296" s="852"/>
      <c r="T296" s="852"/>
      <c r="U296" s="853"/>
      <c r="V296" s="851"/>
      <c r="W296" s="852"/>
      <c r="X296" s="852"/>
      <c r="Y296" s="853"/>
      <c r="Z296" s="854">
        <f t="shared" si="26"/>
        <v>0</v>
      </c>
      <c r="AA296" s="852"/>
      <c r="AB296" s="852"/>
      <c r="AC296" s="853"/>
      <c r="AD296" s="365"/>
      <c r="AE296" s="317"/>
      <c r="AF296" s="317"/>
      <c r="AG296" s="347"/>
      <c r="AH296" s="374"/>
      <c r="AI296" s="851"/>
      <c r="AJ296" s="852"/>
      <c r="AK296" s="852"/>
      <c r="AL296" s="853"/>
      <c r="AM296" s="851"/>
      <c r="AN296" s="852"/>
      <c r="AO296" s="852"/>
      <c r="AP296" s="853"/>
      <c r="AQ296" s="854">
        <f t="shared" si="27"/>
        <v>0</v>
      </c>
      <c r="AR296" s="852"/>
      <c r="AS296" s="852"/>
      <c r="AT296" s="853"/>
      <c r="AU296" s="365"/>
      <c r="AV296" s="317"/>
      <c r="AW296" s="317"/>
      <c r="AX296" s="347"/>
      <c r="AY296" s="374"/>
      <c r="AZ296" s="328"/>
      <c r="BA296" s="221"/>
      <c r="BB296" s="221"/>
      <c r="BC296" s="221"/>
      <c r="BD296" s="221"/>
      <c r="BE296" s="221"/>
      <c r="BF296" s="221"/>
      <c r="BG296" s="221"/>
      <c r="BH296" s="221"/>
      <c r="BI296" s="221"/>
      <c r="BJ296" s="221"/>
      <c r="BK296" s="221"/>
      <c r="BL296" s="221"/>
      <c r="BM296" s="221"/>
      <c r="BN296" s="221"/>
      <c r="BO296" s="257"/>
      <c r="BP296" s="374"/>
      <c r="BQ296" s="851"/>
      <c r="BR296" s="852"/>
      <c r="BS296" s="852"/>
      <c r="BT296" s="853"/>
      <c r="BU296" s="851"/>
      <c r="BV296" s="852"/>
      <c r="BW296" s="852"/>
      <c r="BX296" s="853"/>
      <c r="BY296" s="854" t="e">
        <f t="shared" si="28"/>
        <v>#DIV/0!</v>
      </c>
      <c r="BZ296" s="852"/>
      <c r="CA296" s="852"/>
      <c r="CB296" s="852"/>
      <c r="CC296" s="368"/>
      <c r="CD296" s="316"/>
      <c r="CE296" s="316"/>
      <c r="CF296" s="369"/>
      <c r="CG296" s="374"/>
      <c r="CH296" s="851"/>
      <c r="CI296" s="852"/>
      <c r="CJ296" s="852"/>
      <c r="CK296" s="853"/>
      <c r="CL296" s="851"/>
      <c r="CM296" s="852"/>
      <c r="CN296" s="852"/>
      <c r="CO296" s="853"/>
      <c r="CP296" s="854" t="e">
        <f t="shared" si="29"/>
        <v>#DIV/0!</v>
      </c>
      <c r="CQ296" s="852"/>
      <c r="CR296" s="852"/>
      <c r="CS296" s="852"/>
      <c r="CT296" s="368"/>
      <c r="CU296" s="316"/>
      <c r="CV296" s="316"/>
      <c r="CW296" s="369"/>
      <c r="CX296" s="374"/>
      <c r="CY296" s="328"/>
      <c r="CZ296" s="221"/>
      <c r="DA296" s="221"/>
      <c r="DB296" s="221"/>
      <c r="DC296" s="221"/>
      <c r="DD296" s="221"/>
      <c r="DE296" s="221"/>
      <c r="DF296" s="221"/>
      <c r="DG296" s="221"/>
      <c r="DH296" s="221"/>
      <c r="DI296" s="221"/>
      <c r="DJ296" s="221"/>
      <c r="DK296" s="221"/>
      <c r="DL296" s="221"/>
      <c r="DM296" s="221"/>
      <c r="DN296" s="257"/>
      <c r="DO296" s="374"/>
      <c r="DP296" s="851"/>
      <c r="DQ296" s="852"/>
      <c r="DR296" s="852"/>
      <c r="DS296" s="853"/>
      <c r="DT296" s="851"/>
      <c r="DU296" s="852"/>
      <c r="DV296" s="852"/>
      <c r="DW296" s="853"/>
      <c r="DX296" s="854" t="e">
        <f t="shared" si="30"/>
        <v>#DIV/0!</v>
      </c>
      <c r="DY296" s="852"/>
      <c r="DZ296" s="852"/>
      <c r="EA296" s="852"/>
      <c r="EB296" s="368"/>
      <c r="EC296" s="316"/>
      <c r="ED296" s="316"/>
      <c r="EE296" s="369"/>
      <c r="EF296" s="374"/>
      <c r="EG296" s="851"/>
      <c r="EH296" s="852"/>
      <c r="EI296" s="852"/>
      <c r="EJ296" s="853"/>
      <c r="EK296" s="851"/>
      <c r="EL296" s="852"/>
      <c r="EM296" s="852"/>
      <c r="EN296" s="853"/>
      <c r="EO296" s="854" t="e">
        <f t="shared" si="31"/>
        <v>#DIV/0!</v>
      </c>
      <c r="EP296" s="852"/>
      <c r="EQ296" s="852"/>
      <c r="ER296" s="852"/>
      <c r="ES296" s="368"/>
      <c r="ET296" s="316"/>
      <c r="EU296" s="316"/>
      <c r="EV296" s="369"/>
      <c r="EW296" s="374"/>
    </row>
    <row r="297" spans="1:153" s="124" customFormat="1" ht="12.75" customHeight="1" thickBot="1" x14ac:dyDescent="0.25">
      <c r="A297" s="328"/>
      <c r="B297" s="221"/>
      <c r="C297" s="221"/>
      <c r="D297" s="221"/>
      <c r="E297" s="221"/>
      <c r="F297" s="221"/>
      <c r="G297" s="221"/>
      <c r="H297" s="221"/>
      <c r="I297" s="221"/>
      <c r="J297" s="221"/>
      <c r="K297" s="221"/>
      <c r="L297" s="221"/>
      <c r="M297" s="221"/>
      <c r="N297" s="221"/>
      <c r="O297" s="221"/>
      <c r="P297" s="257"/>
      <c r="Q297" s="374"/>
      <c r="R297" s="851"/>
      <c r="S297" s="852"/>
      <c r="T297" s="852"/>
      <c r="U297" s="853"/>
      <c r="V297" s="851"/>
      <c r="W297" s="852"/>
      <c r="X297" s="852"/>
      <c r="Y297" s="853"/>
      <c r="Z297" s="854">
        <f t="shared" si="26"/>
        <v>0</v>
      </c>
      <c r="AA297" s="852"/>
      <c r="AB297" s="852"/>
      <c r="AC297" s="853"/>
      <c r="AD297" s="365"/>
      <c r="AE297" s="317"/>
      <c r="AF297" s="317"/>
      <c r="AG297" s="347"/>
      <c r="AH297" s="374"/>
      <c r="AI297" s="851"/>
      <c r="AJ297" s="852"/>
      <c r="AK297" s="852"/>
      <c r="AL297" s="853"/>
      <c r="AM297" s="851"/>
      <c r="AN297" s="852"/>
      <c r="AO297" s="852"/>
      <c r="AP297" s="853"/>
      <c r="AQ297" s="854">
        <f t="shared" si="27"/>
        <v>0</v>
      </c>
      <c r="AR297" s="852"/>
      <c r="AS297" s="852"/>
      <c r="AT297" s="853"/>
      <c r="AU297" s="365"/>
      <c r="AV297" s="317"/>
      <c r="AW297" s="317"/>
      <c r="AX297" s="347"/>
      <c r="AY297" s="374"/>
      <c r="AZ297" s="328"/>
      <c r="BA297" s="221"/>
      <c r="BB297" s="221"/>
      <c r="BC297" s="221"/>
      <c r="BD297" s="221"/>
      <c r="BE297" s="221"/>
      <c r="BF297" s="221"/>
      <c r="BG297" s="221"/>
      <c r="BH297" s="221"/>
      <c r="BI297" s="221"/>
      <c r="BJ297" s="221"/>
      <c r="BK297" s="221"/>
      <c r="BL297" s="221"/>
      <c r="BM297" s="221"/>
      <c r="BN297" s="221"/>
      <c r="BO297" s="257"/>
      <c r="BP297" s="374"/>
      <c r="BQ297" s="851"/>
      <c r="BR297" s="852"/>
      <c r="BS297" s="852"/>
      <c r="BT297" s="853"/>
      <c r="BU297" s="851"/>
      <c r="BV297" s="852"/>
      <c r="BW297" s="852"/>
      <c r="BX297" s="853"/>
      <c r="BY297" s="854" t="e">
        <f t="shared" si="28"/>
        <v>#DIV/0!</v>
      </c>
      <c r="BZ297" s="852"/>
      <c r="CA297" s="852"/>
      <c r="CB297" s="852"/>
      <c r="CC297" s="368"/>
      <c r="CD297" s="316"/>
      <c r="CE297" s="316"/>
      <c r="CF297" s="369"/>
      <c r="CG297" s="374"/>
      <c r="CH297" s="851"/>
      <c r="CI297" s="852"/>
      <c r="CJ297" s="852"/>
      <c r="CK297" s="853"/>
      <c r="CL297" s="851"/>
      <c r="CM297" s="852"/>
      <c r="CN297" s="852"/>
      <c r="CO297" s="853"/>
      <c r="CP297" s="854" t="e">
        <f t="shared" si="29"/>
        <v>#DIV/0!</v>
      </c>
      <c r="CQ297" s="852"/>
      <c r="CR297" s="852"/>
      <c r="CS297" s="852"/>
      <c r="CT297" s="368"/>
      <c r="CU297" s="316"/>
      <c r="CV297" s="316"/>
      <c r="CW297" s="369"/>
      <c r="CX297" s="374"/>
      <c r="CY297" s="328"/>
      <c r="CZ297" s="221"/>
      <c r="DA297" s="221"/>
      <c r="DB297" s="221"/>
      <c r="DC297" s="221"/>
      <c r="DD297" s="221"/>
      <c r="DE297" s="221"/>
      <c r="DF297" s="221"/>
      <c r="DG297" s="221"/>
      <c r="DH297" s="221"/>
      <c r="DI297" s="221"/>
      <c r="DJ297" s="221"/>
      <c r="DK297" s="221"/>
      <c r="DL297" s="221"/>
      <c r="DM297" s="221"/>
      <c r="DN297" s="257"/>
      <c r="DO297" s="374"/>
      <c r="DP297" s="851"/>
      <c r="DQ297" s="852"/>
      <c r="DR297" s="852"/>
      <c r="DS297" s="853"/>
      <c r="DT297" s="851"/>
      <c r="DU297" s="852"/>
      <c r="DV297" s="852"/>
      <c r="DW297" s="853"/>
      <c r="DX297" s="854" t="e">
        <f t="shared" si="30"/>
        <v>#DIV/0!</v>
      </c>
      <c r="DY297" s="852"/>
      <c r="DZ297" s="852"/>
      <c r="EA297" s="852"/>
      <c r="EB297" s="368"/>
      <c r="EC297" s="316"/>
      <c r="ED297" s="316"/>
      <c r="EE297" s="369"/>
      <c r="EF297" s="374"/>
      <c r="EG297" s="851"/>
      <c r="EH297" s="852"/>
      <c r="EI297" s="852"/>
      <c r="EJ297" s="853"/>
      <c r="EK297" s="851"/>
      <c r="EL297" s="852"/>
      <c r="EM297" s="852"/>
      <c r="EN297" s="853"/>
      <c r="EO297" s="854" t="e">
        <f t="shared" si="31"/>
        <v>#DIV/0!</v>
      </c>
      <c r="EP297" s="852"/>
      <c r="EQ297" s="852"/>
      <c r="ER297" s="852"/>
      <c r="ES297" s="368"/>
      <c r="ET297" s="316"/>
      <c r="EU297" s="316"/>
      <c r="EV297" s="369"/>
      <c r="EW297" s="374"/>
    </row>
    <row r="298" spans="1:153" s="124" customFormat="1" ht="12.75" customHeight="1" thickBot="1" x14ac:dyDescent="0.25">
      <c r="A298" s="328"/>
      <c r="B298" s="221"/>
      <c r="C298" s="221"/>
      <c r="D298" s="221"/>
      <c r="E298" s="221"/>
      <c r="F298" s="221"/>
      <c r="G298" s="221"/>
      <c r="H298" s="221"/>
      <c r="I298" s="221"/>
      <c r="J298" s="221"/>
      <c r="K298" s="221"/>
      <c r="L298" s="221"/>
      <c r="M298" s="221"/>
      <c r="N298" s="221"/>
      <c r="O298" s="221"/>
      <c r="P298" s="257"/>
      <c r="Q298" s="374"/>
      <c r="R298" s="851"/>
      <c r="S298" s="852"/>
      <c r="T298" s="852"/>
      <c r="U298" s="853"/>
      <c r="V298" s="851"/>
      <c r="W298" s="852"/>
      <c r="X298" s="852"/>
      <c r="Y298" s="853"/>
      <c r="Z298" s="854">
        <f t="shared" si="26"/>
        <v>0</v>
      </c>
      <c r="AA298" s="852"/>
      <c r="AB298" s="852"/>
      <c r="AC298" s="853"/>
      <c r="AD298" s="365"/>
      <c r="AE298" s="317"/>
      <c r="AF298" s="317"/>
      <c r="AG298" s="347"/>
      <c r="AH298" s="374"/>
      <c r="AI298" s="851"/>
      <c r="AJ298" s="852"/>
      <c r="AK298" s="852"/>
      <c r="AL298" s="853"/>
      <c r="AM298" s="851"/>
      <c r="AN298" s="852"/>
      <c r="AO298" s="852"/>
      <c r="AP298" s="853"/>
      <c r="AQ298" s="854">
        <f t="shared" si="27"/>
        <v>0</v>
      </c>
      <c r="AR298" s="852"/>
      <c r="AS298" s="852"/>
      <c r="AT298" s="853"/>
      <c r="AU298" s="365"/>
      <c r="AV298" s="317"/>
      <c r="AW298" s="317"/>
      <c r="AX298" s="347"/>
      <c r="AY298" s="374"/>
      <c r="AZ298" s="328"/>
      <c r="BA298" s="221"/>
      <c r="BB298" s="221"/>
      <c r="BC298" s="221"/>
      <c r="BD298" s="221"/>
      <c r="BE298" s="221"/>
      <c r="BF298" s="221"/>
      <c r="BG298" s="221"/>
      <c r="BH298" s="221"/>
      <c r="BI298" s="221"/>
      <c r="BJ298" s="221"/>
      <c r="BK298" s="221"/>
      <c r="BL298" s="221"/>
      <c r="BM298" s="221"/>
      <c r="BN298" s="221"/>
      <c r="BO298" s="257"/>
      <c r="BP298" s="374"/>
      <c r="BQ298" s="851"/>
      <c r="BR298" s="852"/>
      <c r="BS298" s="852"/>
      <c r="BT298" s="853"/>
      <c r="BU298" s="851"/>
      <c r="BV298" s="852"/>
      <c r="BW298" s="852"/>
      <c r="BX298" s="853"/>
      <c r="BY298" s="854" t="e">
        <f t="shared" si="28"/>
        <v>#DIV/0!</v>
      </c>
      <c r="BZ298" s="852"/>
      <c r="CA298" s="852"/>
      <c r="CB298" s="852"/>
      <c r="CC298" s="368"/>
      <c r="CD298" s="316"/>
      <c r="CE298" s="316"/>
      <c r="CF298" s="369"/>
      <c r="CG298" s="374"/>
      <c r="CH298" s="851"/>
      <c r="CI298" s="852"/>
      <c r="CJ298" s="852"/>
      <c r="CK298" s="853"/>
      <c r="CL298" s="851"/>
      <c r="CM298" s="852"/>
      <c r="CN298" s="852"/>
      <c r="CO298" s="853"/>
      <c r="CP298" s="854" t="e">
        <f t="shared" si="29"/>
        <v>#DIV/0!</v>
      </c>
      <c r="CQ298" s="852"/>
      <c r="CR298" s="852"/>
      <c r="CS298" s="852"/>
      <c r="CT298" s="368"/>
      <c r="CU298" s="316"/>
      <c r="CV298" s="316"/>
      <c r="CW298" s="369"/>
      <c r="CX298" s="374"/>
      <c r="CY298" s="328"/>
      <c r="CZ298" s="221"/>
      <c r="DA298" s="221"/>
      <c r="DB298" s="221"/>
      <c r="DC298" s="221"/>
      <c r="DD298" s="221"/>
      <c r="DE298" s="221"/>
      <c r="DF298" s="221"/>
      <c r="DG298" s="221"/>
      <c r="DH298" s="221"/>
      <c r="DI298" s="221"/>
      <c r="DJ298" s="221"/>
      <c r="DK298" s="221"/>
      <c r="DL298" s="221"/>
      <c r="DM298" s="221"/>
      <c r="DN298" s="257"/>
      <c r="DO298" s="374"/>
      <c r="DP298" s="851"/>
      <c r="DQ298" s="852"/>
      <c r="DR298" s="852"/>
      <c r="DS298" s="853"/>
      <c r="DT298" s="851"/>
      <c r="DU298" s="852"/>
      <c r="DV298" s="852"/>
      <c r="DW298" s="853"/>
      <c r="DX298" s="854" t="e">
        <f t="shared" si="30"/>
        <v>#DIV/0!</v>
      </c>
      <c r="DY298" s="852"/>
      <c r="DZ298" s="852"/>
      <c r="EA298" s="852"/>
      <c r="EB298" s="368"/>
      <c r="EC298" s="316"/>
      <c r="ED298" s="316"/>
      <c r="EE298" s="369"/>
      <c r="EF298" s="374"/>
      <c r="EG298" s="851"/>
      <c r="EH298" s="852"/>
      <c r="EI298" s="852"/>
      <c r="EJ298" s="853"/>
      <c r="EK298" s="851"/>
      <c r="EL298" s="852"/>
      <c r="EM298" s="852"/>
      <c r="EN298" s="853"/>
      <c r="EO298" s="854" t="e">
        <f t="shared" si="31"/>
        <v>#DIV/0!</v>
      </c>
      <c r="EP298" s="852"/>
      <c r="EQ298" s="852"/>
      <c r="ER298" s="852"/>
      <c r="ES298" s="368"/>
      <c r="ET298" s="316"/>
      <c r="EU298" s="316"/>
      <c r="EV298" s="369"/>
      <c r="EW298" s="374"/>
    </row>
    <row r="299" spans="1:153" s="124" customFormat="1" ht="12.75" customHeight="1" thickBot="1" x14ac:dyDescent="0.25">
      <c r="A299" s="328"/>
      <c r="B299" s="221"/>
      <c r="C299" s="221"/>
      <c r="D299" s="221"/>
      <c r="E299" s="221"/>
      <c r="F299" s="221"/>
      <c r="G299" s="221"/>
      <c r="H299" s="221"/>
      <c r="I299" s="221"/>
      <c r="J299" s="221"/>
      <c r="K299" s="221"/>
      <c r="L299" s="221"/>
      <c r="M299" s="221"/>
      <c r="N299" s="221"/>
      <c r="O299" s="221"/>
      <c r="P299" s="257"/>
      <c r="Q299" s="374"/>
      <c r="R299" s="851"/>
      <c r="S299" s="852"/>
      <c r="T299" s="852"/>
      <c r="U299" s="853"/>
      <c r="V299" s="851"/>
      <c r="W299" s="852"/>
      <c r="X299" s="852"/>
      <c r="Y299" s="853"/>
      <c r="Z299" s="854">
        <f t="shared" si="26"/>
        <v>0</v>
      </c>
      <c r="AA299" s="852"/>
      <c r="AB299" s="852"/>
      <c r="AC299" s="853"/>
      <c r="AD299" s="365"/>
      <c r="AE299" s="317"/>
      <c r="AF299" s="317"/>
      <c r="AG299" s="347"/>
      <c r="AH299" s="374"/>
      <c r="AI299" s="851"/>
      <c r="AJ299" s="852"/>
      <c r="AK299" s="852"/>
      <c r="AL299" s="853"/>
      <c r="AM299" s="851"/>
      <c r="AN299" s="852"/>
      <c r="AO299" s="852"/>
      <c r="AP299" s="853"/>
      <c r="AQ299" s="854">
        <f t="shared" si="27"/>
        <v>0</v>
      </c>
      <c r="AR299" s="852"/>
      <c r="AS299" s="852"/>
      <c r="AT299" s="853"/>
      <c r="AU299" s="365"/>
      <c r="AV299" s="317"/>
      <c r="AW299" s="317"/>
      <c r="AX299" s="347"/>
      <c r="AY299" s="374"/>
      <c r="AZ299" s="328"/>
      <c r="BA299" s="221"/>
      <c r="BB299" s="221"/>
      <c r="BC299" s="221"/>
      <c r="BD299" s="221"/>
      <c r="BE299" s="221"/>
      <c r="BF299" s="221"/>
      <c r="BG299" s="221"/>
      <c r="BH299" s="221"/>
      <c r="BI299" s="221"/>
      <c r="BJ299" s="221"/>
      <c r="BK299" s="221"/>
      <c r="BL299" s="221"/>
      <c r="BM299" s="221"/>
      <c r="BN299" s="221"/>
      <c r="BO299" s="257"/>
      <c r="BP299" s="374"/>
      <c r="BQ299" s="851"/>
      <c r="BR299" s="852"/>
      <c r="BS299" s="852"/>
      <c r="BT299" s="853"/>
      <c r="BU299" s="851"/>
      <c r="BV299" s="852"/>
      <c r="BW299" s="852"/>
      <c r="BX299" s="853"/>
      <c r="BY299" s="854" t="e">
        <f t="shared" si="28"/>
        <v>#DIV/0!</v>
      </c>
      <c r="BZ299" s="852"/>
      <c r="CA299" s="852"/>
      <c r="CB299" s="852"/>
      <c r="CC299" s="368"/>
      <c r="CD299" s="316"/>
      <c r="CE299" s="316"/>
      <c r="CF299" s="369"/>
      <c r="CG299" s="374"/>
      <c r="CH299" s="851"/>
      <c r="CI299" s="852"/>
      <c r="CJ299" s="852"/>
      <c r="CK299" s="853"/>
      <c r="CL299" s="851"/>
      <c r="CM299" s="852"/>
      <c r="CN299" s="852"/>
      <c r="CO299" s="853"/>
      <c r="CP299" s="854" t="e">
        <f t="shared" si="29"/>
        <v>#DIV/0!</v>
      </c>
      <c r="CQ299" s="852"/>
      <c r="CR299" s="852"/>
      <c r="CS299" s="852"/>
      <c r="CT299" s="368"/>
      <c r="CU299" s="316"/>
      <c r="CV299" s="316"/>
      <c r="CW299" s="369"/>
      <c r="CX299" s="374"/>
      <c r="CY299" s="328"/>
      <c r="CZ299" s="221"/>
      <c r="DA299" s="221"/>
      <c r="DB299" s="221"/>
      <c r="DC299" s="221"/>
      <c r="DD299" s="221"/>
      <c r="DE299" s="221"/>
      <c r="DF299" s="221"/>
      <c r="DG299" s="221"/>
      <c r="DH299" s="221"/>
      <c r="DI299" s="221"/>
      <c r="DJ299" s="221"/>
      <c r="DK299" s="221"/>
      <c r="DL299" s="221"/>
      <c r="DM299" s="221"/>
      <c r="DN299" s="257"/>
      <c r="DO299" s="374"/>
      <c r="DP299" s="851"/>
      <c r="DQ299" s="852"/>
      <c r="DR299" s="852"/>
      <c r="DS299" s="853"/>
      <c r="DT299" s="851"/>
      <c r="DU299" s="852"/>
      <c r="DV299" s="852"/>
      <c r="DW299" s="853"/>
      <c r="DX299" s="854" t="e">
        <f t="shared" si="30"/>
        <v>#DIV/0!</v>
      </c>
      <c r="DY299" s="852"/>
      <c r="DZ299" s="852"/>
      <c r="EA299" s="852"/>
      <c r="EB299" s="368"/>
      <c r="EC299" s="316"/>
      <c r="ED299" s="316"/>
      <c r="EE299" s="369"/>
      <c r="EF299" s="374"/>
      <c r="EG299" s="851"/>
      <c r="EH299" s="852"/>
      <c r="EI299" s="852"/>
      <c r="EJ299" s="853"/>
      <c r="EK299" s="851"/>
      <c r="EL299" s="852"/>
      <c r="EM299" s="852"/>
      <c r="EN299" s="853"/>
      <c r="EO299" s="854" t="e">
        <f t="shared" si="31"/>
        <v>#DIV/0!</v>
      </c>
      <c r="EP299" s="852"/>
      <c r="EQ299" s="852"/>
      <c r="ER299" s="852"/>
      <c r="ES299" s="368"/>
      <c r="ET299" s="316"/>
      <c r="EU299" s="316"/>
      <c r="EV299" s="369"/>
      <c r="EW299" s="374"/>
    </row>
    <row r="300" spans="1:153" s="124" customFormat="1" ht="12.75" customHeight="1" thickBot="1" x14ac:dyDescent="0.25">
      <c r="A300" s="328"/>
      <c r="B300" s="221"/>
      <c r="C300" s="221"/>
      <c r="D300" s="221"/>
      <c r="E300" s="221"/>
      <c r="F300" s="221"/>
      <c r="G300" s="221"/>
      <c r="H300" s="221"/>
      <c r="I300" s="221"/>
      <c r="J300" s="221"/>
      <c r="K300" s="221"/>
      <c r="L300" s="221"/>
      <c r="M300" s="221"/>
      <c r="N300" s="221"/>
      <c r="O300" s="221"/>
      <c r="P300" s="257"/>
      <c r="Q300" s="374"/>
      <c r="R300" s="851"/>
      <c r="S300" s="852"/>
      <c r="T300" s="852"/>
      <c r="U300" s="853"/>
      <c r="V300" s="851"/>
      <c r="W300" s="852"/>
      <c r="X300" s="852"/>
      <c r="Y300" s="853"/>
      <c r="Z300" s="854">
        <f t="shared" si="26"/>
        <v>0</v>
      </c>
      <c r="AA300" s="852"/>
      <c r="AB300" s="852"/>
      <c r="AC300" s="853"/>
      <c r="AD300" s="365"/>
      <c r="AE300" s="317"/>
      <c r="AF300" s="317"/>
      <c r="AG300" s="347"/>
      <c r="AH300" s="374"/>
      <c r="AI300" s="851"/>
      <c r="AJ300" s="852"/>
      <c r="AK300" s="852"/>
      <c r="AL300" s="853"/>
      <c r="AM300" s="851"/>
      <c r="AN300" s="852"/>
      <c r="AO300" s="852"/>
      <c r="AP300" s="853"/>
      <c r="AQ300" s="854">
        <f t="shared" si="27"/>
        <v>0</v>
      </c>
      <c r="AR300" s="852"/>
      <c r="AS300" s="852"/>
      <c r="AT300" s="853"/>
      <c r="AU300" s="365"/>
      <c r="AV300" s="317"/>
      <c r="AW300" s="317"/>
      <c r="AX300" s="347"/>
      <c r="AY300" s="374"/>
      <c r="AZ300" s="328"/>
      <c r="BA300" s="221"/>
      <c r="BB300" s="221"/>
      <c r="BC300" s="221"/>
      <c r="BD300" s="221"/>
      <c r="BE300" s="221"/>
      <c r="BF300" s="221"/>
      <c r="BG300" s="221"/>
      <c r="BH300" s="221"/>
      <c r="BI300" s="221"/>
      <c r="BJ300" s="221"/>
      <c r="BK300" s="221"/>
      <c r="BL300" s="221"/>
      <c r="BM300" s="221"/>
      <c r="BN300" s="221"/>
      <c r="BO300" s="257"/>
      <c r="BP300" s="374"/>
      <c r="BQ300" s="851"/>
      <c r="BR300" s="852"/>
      <c r="BS300" s="852"/>
      <c r="BT300" s="853"/>
      <c r="BU300" s="851"/>
      <c r="BV300" s="852"/>
      <c r="BW300" s="852"/>
      <c r="BX300" s="853"/>
      <c r="BY300" s="854" t="e">
        <f t="shared" si="28"/>
        <v>#DIV/0!</v>
      </c>
      <c r="BZ300" s="852"/>
      <c r="CA300" s="852"/>
      <c r="CB300" s="852"/>
      <c r="CC300" s="368"/>
      <c r="CD300" s="316"/>
      <c r="CE300" s="316"/>
      <c r="CF300" s="369"/>
      <c r="CG300" s="374"/>
      <c r="CH300" s="851"/>
      <c r="CI300" s="852"/>
      <c r="CJ300" s="852"/>
      <c r="CK300" s="853"/>
      <c r="CL300" s="851"/>
      <c r="CM300" s="852"/>
      <c r="CN300" s="852"/>
      <c r="CO300" s="853"/>
      <c r="CP300" s="854" t="e">
        <f t="shared" si="29"/>
        <v>#DIV/0!</v>
      </c>
      <c r="CQ300" s="852"/>
      <c r="CR300" s="852"/>
      <c r="CS300" s="852"/>
      <c r="CT300" s="368"/>
      <c r="CU300" s="316"/>
      <c r="CV300" s="316"/>
      <c r="CW300" s="369"/>
      <c r="CX300" s="374"/>
      <c r="CY300" s="328"/>
      <c r="CZ300" s="221"/>
      <c r="DA300" s="221"/>
      <c r="DB300" s="221"/>
      <c r="DC300" s="221"/>
      <c r="DD300" s="221"/>
      <c r="DE300" s="221"/>
      <c r="DF300" s="221"/>
      <c r="DG300" s="221"/>
      <c r="DH300" s="221"/>
      <c r="DI300" s="221"/>
      <c r="DJ300" s="221"/>
      <c r="DK300" s="221"/>
      <c r="DL300" s="221"/>
      <c r="DM300" s="221"/>
      <c r="DN300" s="257"/>
      <c r="DO300" s="374"/>
      <c r="DP300" s="851"/>
      <c r="DQ300" s="852"/>
      <c r="DR300" s="852"/>
      <c r="DS300" s="853"/>
      <c r="DT300" s="851"/>
      <c r="DU300" s="852"/>
      <c r="DV300" s="852"/>
      <c r="DW300" s="853"/>
      <c r="DX300" s="854" t="e">
        <f t="shared" si="30"/>
        <v>#DIV/0!</v>
      </c>
      <c r="DY300" s="852"/>
      <c r="DZ300" s="852"/>
      <c r="EA300" s="852"/>
      <c r="EB300" s="368"/>
      <c r="EC300" s="316"/>
      <c r="ED300" s="316"/>
      <c r="EE300" s="369"/>
      <c r="EF300" s="374"/>
      <c r="EG300" s="851"/>
      <c r="EH300" s="852"/>
      <c r="EI300" s="852"/>
      <c r="EJ300" s="853"/>
      <c r="EK300" s="851"/>
      <c r="EL300" s="852"/>
      <c r="EM300" s="852"/>
      <c r="EN300" s="853"/>
      <c r="EO300" s="854" t="e">
        <f t="shared" si="31"/>
        <v>#DIV/0!</v>
      </c>
      <c r="EP300" s="852"/>
      <c r="EQ300" s="852"/>
      <c r="ER300" s="852"/>
      <c r="ES300" s="368"/>
      <c r="ET300" s="316"/>
      <c r="EU300" s="316"/>
      <c r="EV300" s="369"/>
      <c r="EW300" s="374"/>
    </row>
    <row r="301" spans="1:153" s="124" customFormat="1" ht="12.75" customHeight="1" thickBot="1" x14ac:dyDescent="0.25">
      <c r="A301" s="328"/>
      <c r="B301" s="221"/>
      <c r="C301" s="221"/>
      <c r="D301" s="221"/>
      <c r="E301" s="221"/>
      <c r="F301" s="221"/>
      <c r="G301" s="221"/>
      <c r="H301" s="221"/>
      <c r="I301" s="221"/>
      <c r="J301" s="221"/>
      <c r="K301" s="221"/>
      <c r="L301" s="221"/>
      <c r="M301" s="221"/>
      <c r="N301" s="221"/>
      <c r="O301" s="221"/>
      <c r="P301" s="257"/>
      <c r="Q301" s="374"/>
      <c r="R301" s="851"/>
      <c r="S301" s="852"/>
      <c r="T301" s="852"/>
      <c r="U301" s="853"/>
      <c r="V301" s="851"/>
      <c r="W301" s="852"/>
      <c r="X301" s="852"/>
      <c r="Y301" s="853"/>
      <c r="Z301" s="854">
        <f t="shared" si="26"/>
        <v>0</v>
      </c>
      <c r="AA301" s="852"/>
      <c r="AB301" s="852"/>
      <c r="AC301" s="853"/>
      <c r="AD301" s="365"/>
      <c r="AE301" s="317"/>
      <c r="AF301" s="317"/>
      <c r="AG301" s="347"/>
      <c r="AH301" s="374"/>
      <c r="AI301" s="851"/>
      <c r="AJ301" s="852"/>
      <c r="AK301" s="852"/>
      <c r="AL301" s="853"/>
      <c r="AM301" s="851"/>
      <c r="AN301" s="852"/>
      <c r="AO301" s="852"/>
      <c r="AP301" s="853"/>
      <c r="AQ301" s="854">
        <f t="shared" si="27"/>
        <v>0</v>
      </c>
      <c r="AR301" s="852"/>
      <c r="AS301" s="852"/>
      <c r="AT301" s="853"/>
      <c r="AU301" s="365"/>
      <c r="AV301" s="317"/>
      <c r="AW301" s="317"/>
      <c r="AX301" s="347"/>
      <c r="AY301" s="374"/>
      <c r="AZ301" s="328"/>
      <c r="BA301" s="221"/>
      <c r="BB301" s="221"/>
      <c r="BC301" s="221"/>
      <c r="BD301" s="221"/>
      <c r="BE301" s="221"/>
      <c r="BF301" s="221"/>
      <c r="BG301" s="221"/>
      <c r="BH301" s="221"/>
      <c r="BI301" s="221"/>
      <c r="BJ301" s="221"/>
      <c r="BK301" s="221"/>
      <c r="BL301" s="221"/>
      <c r="BM301" s="221"/>
      <c r="BN301" s="221"/>
      <c r="BO301" s="257"/>
      <c r="BP301" s="374"/>
      <c r="BQ301" s="851"/>
      <c r="BR301" s="852"/>
      <c r="BS301" s="852"/>
      <c r="BT301" s="853"/>
      <c r="BU301" s="851"/>
      <c r="BV301" s="852"/>
      <c r="BW301" s="852"/>
      <c r="BX301" s="853"/>
      <c r="BY301" s="854" t="e">
        <f t="shared" si="28"/>
        <v>#DIV/0!</v>
      </c>
      <c r="BZ301" s="852"/>
      <c r="CA301" s="852"/>
      <c r="CB301" s="852"/>
      <c r="CC301" s="368"/>
      <c r="CD301" s="316"/>
      <c r="CE301" s="316"/>
      <c r="CF301" s="369"/>
      <c r="CG301" s="374"/>
      <c r="CH301" s="851"/>
      <c r="CI301" s="852"/>
      <c r="CJ301" s="852"/>
      <c r="CK301" s="853"/>
      <c r="CL301" s="851"/>
      <c r="CM301" s="852"/>
      <c r="CN301" s="852"/>
      <c r="CO301" s="853"/>
      <c r="CP301" s="854" t="e">
        <f t="shared" si="29"/>
        <v>#DIV/0!</v>
      </c>
      <c r="CQ301" s="852"/>
      <c r="CR301" s="852"/>
      <c r="CS301" s="852"/>
      <c r="CT301" s="368"/>
      <c r="CU301" s="316"/>
      <c r="CV301" s="316"/>
      <c r="CW301" s="369"/>
      <c r="CX301" s="374"/>
      <c r="CY301" s="328"/>
      <c r="CZ301" s="221"/>
      <c r="DA301" s="221"/>
      <c r="DB301" s="221"/>
      <c r="DC301" s="221"/>
      <c r="DD301" s="221"/>
      <c r="DE301" s="221"/>
      <c r="DF301" s="221"/>
      <c r="DG301" s="221"/>
      <c r="DH301" s="221"/>
      <c r="DI301" s="221"/>
      <c r="DJ301" s="221"/>
      <c r="DK301" s="221"/>
      <c r="DL301" s="221"/>
      <c r="DM301" s="221"/>
      <c r="DN301" s="257"/>
      <c r="DO301" s="374"/>
      <c r="DP301" s="851"/>
      <c r="DQ301" s="852"/>
      <c r="DR301" s="852"/>
      <c r="DS301" s="853"/>
      <c r="DT301" s="851"/>
      <c r="DU301" s="852"/>
      <c r="DV301" s="852"/>
      <c r="DW301" s="853"/>
      <c r="DX301" s="854" t="e">
        <f t="shared" si="30"/>
        <v>#DIV/0!</v>
      </c>
      <c r="DY301" s="852"/>
      <c r="DZ301" s="852"/>
      <c r="EA301" s="852"/>
      <c r="EB301" s="368"/>
      <c r="EC301" s="316"/>
      <c r="ED301" s="316"/>
      <c r="EE301" s="369"/>
      <c r="EF301" s="374"/>
      <c r="EG301" s="851"/>
      <c r="EH301" s="852"/>
      <c r="EI301" s="852"/>
      <c r="EJ301" s="853"/>
      <c r="EK301" s="851"/>
      <c r="EL301" s="852"/>
      <c r="EM301" s="852"/>
      <c r="EN301" s="853"/>
      <c r="EO301" s="854" t="e">
        <f t="shared" si="31"/>
        <v>#DIV/0!</v>
      </c>
      <c r="EP301" s="852"/>
      <c r="EQ301" s="852"/>
      <c r="ER301" s="852"/>
      <c r="ES301" s="368"/>
      <c r="ET301" s="316"/>
      <c r="EU301" s="316"/>
      <c r="EV301" s="369"/>
      <c r="EW301" s="374"/>
    </row>
    <row r="302" spans="1:153" s="124" customFormat="1" ht="12.75" customHeight="1" thickBot="1" x14ac:dyDescent="0.25">
      <c r="A302" s="328"/>
      <c r="B302" s="221"/>
      <c r="C302" s="221"/>
      <c r="D302" s="221"/>
      <c r="E302" s="221"/>
      <c r="F302" s="221"/>
      <c r="G302" s="221"/>
      <c r="H302" s="221"/>
      <c r="I302" s="221"/>
      <c r="J302" s="221"/>
      <c r="K302" s="221"/>
      <c r="L302" s="221"/>
      <c r="M302" s="221"/>
      <c r="N302" s="221"/>
      <c r="O302" s="221"/>
      <c r="P302" s="257"/>
      <c r="Q302" s="374"/>
      <c r="R302" s="851"/>
      <c r="S302" s="852"/>
      <c r="T302" s="852"/>
      <c r="U302" s="853"/>
      <c r="V302" s="851"/>
      <c r="W302" s="852"/>
      <c r="X302" s="852"/>
      <c r="Y302" s="853"/>
      <c r="Z302" s="854">
        <f t="shared" si="26"/>
        <v>0</v>
      </c>
      <c r="AA302" s="852"/>
      <c r="AB302" s="852"/>
      <c r="AC302" s="853"/>
      <c r="AD302" s="365"/>
      <c r="AE302" s="317"/>
      <c r="AF302" s="317"/>
      <c r="AG302" s="347"/>
      <c r="AH302" s="374"/>
      <c r="AI302" s="851"/>
      <c r="AJ302" s="852"/>
      <c r="AK302" s="852"/>
      <c r="AL302" s="853"/>
      <c r="AM302" s="851"/>
      <c r="AN302" s="852"/>
      <c r="AO302" s="852"/>
      <c r="AP302" s="853"/>
      <c r="AQ302" s="854">
        <f t="shared" si="27"/>
        <v>0</v>
      </c>
      <c r="AR302" s="852"/>
      <c r="AS302" s="852"/>
      <c r="AT302" s="853"/>
      <c r="AU302" s="365"/>
      <c r="AV302" s="317"/>
      <c r="AW302" s="317"/>
      <c r="AX302" s="347"/>
      <c r="AY302" s="374"/>
      <c r="AZ302" s="328"/>
      <c r="BA302" s="221"/>
      <c r="BB302" s="221"/>
      <c r="BC302" s="221"/>
      <c r="BD302" s="221"/>
      <c r="BE302" s="221"/>
      <c r="BF302" s="221"/>
      <c r="BG302" s="221"/>
      <c r="BH302" s="221"/>
      <c r="BI302" s="221"/>
      <c r="BJ302" s="221"/>
      <c r="BK302" s="221"/>
      <c r="BL302" s="221"/>
      <c r="BM302" s="221"/>
      <c r="BN302" s="221"/>
      <c r="BO302" s="257"/>
      <c r="BP302" s="374"/>
      <c r="BQ302" s="851"/>
      <c r="BR302" s="852"/>
      <c r="BS302" s="852"/>
      <c r="BT302" s="853"/>
      <c r="BU302" s="851"/>
      <c r="BV302" s="852"/>
      <c r="BW302" s="852"/>
      <c r="BX302" s="853"/>
      <c r="BY302" s="854" t="e">
        <f t="shared" si="28"/>
        <v>#DIV/0!</v>
      </c>
      <c r="BZ302" s="852"/>
      <c r="CA302" s="852"/>
      <c r="CB302" s="852"/>
      <c r="CC302" s="368"/>
      <c r="CD302" s="316"/>
      <c r="CE302" s="316"/>
      <c r="CF302" s="369"/>
      <c r="CG302" s="374"/>
      <c r="CH302" s="851"/>
      <c r="CI302" s="852"/>
      <c r="CJ302" s="852"/>
      <c r="CK302" s="853"/>
      <c r="CL302" s="851"/>
      <c r="CM302" s="852"/>
      <c r="CN302" s="852"/>
      <c r="CO302" s="853"/>
      <c r="CP302" s="854" t="e">
        <f t="shared" si="29"/>
        <v>#DIV/0!</v>
      </c>
      <c r="CQ302" s="852"/>
      <c r="CR302" s="852"/>
      <c r="CS302" s="852"/>
      <c r="CT302" s="368"/>
      <c r="CU302" s="316"/>
      <c r="CV302" s="316"/>
      <c r="CW302" s="369"/>
      <c r="CX302" s="374"/>
      <c r="CY302" s="328"/>
      <c r="CZ302" s="221"/>
      <c r="DA302" s="221"/>
      <c r="DB302" s="221"/>
      <c r="DC302" s="221"/>
      <c r="DD302" s="221"/>
      <c r="DE302" s="221"/>
      <c r="DF302" s="221"/>
      <c r="DG302" s="221"/>
      <c r="DH302" s="221"/>
      <c r="DI302" s="221"/>
      <c r="DJ302" s="221"/>
      <c r="DK302" s="221"/>
      <c r="DL302" s="221"/>
      <c r="DM302" s="221"/>
      <c r="DN302" s="257"/>
      <c r="DO302" s="374"/>
      <c r="DP302" s="851"/>
      <c r="DQ302" s="852"/>
      <c r="DR302" s="852"/>
      <c r="DS302" s="853"/>
      <c r="DT302" s="851"/>
      <c r="DU302" s="852"/>
      <c r="DV302" s="852"/>
      <c r="DW302" s="853"/>
      <c r="DX302" s="854" t="e">
        <f t="shared" si="30"/>
        <v>#DIV/0!</v>
      </c>
      <c r="DY302" s="852"/>
      <c r="DZ302" s="852"/>
      <c r="EA302" s="852"/>
      <c r="EB302" s="368"/>
      <c r="EC302" s="316"/>
      <c r="ED302" s="316"/>
      <c r="EE302" s="369"/>
      <c r="EF302" s="374"/>
      <c r="EG302" s="851"/>
      <c r="EH302" s="852"/>
      <c r="EI302" s="852"/>
      <c r="EJ302" s="853"/>
      <c r="EK302" s="851"/>
      <c r="EL302" s="852"/>
      <c r="EM302" s="852"/>
      <c r="EN302" s="853"/>
      <c r="EO302" s="854" t="e">
        <f t="shared" si="31"/>
        <v>#DIV/0!</v>
      </c>
      <c r="EP302" s="852"/>
      <c r="EQ302" s="852"/>
      <c r="ER302" s="852"/>
      <c r="ES302" s="368"/>
      <c r="ET302" s="316"/>
      <c r="EU302" s="316"/>
      <c r="EV302" s="369"/>
      <c r="EW302" s="374"/>
    </row>
    <row r="303" spans="1:153" s="124" customFormat="1" ht="12.75" customHeight="1" thickBot="1" x14ac:dyDescent="0.25">
      <c r="A303" s="328"/>
      <c r="B303" s="221"/>
      <c r="C303" s="221"/>
      <c r="D303" s="221"/>
      <c r="E303" s="221"/>
      <c r="F303" s="221"/>
      <c r="G303" s="221"/>
      <c r="H303" s="221"/>
      <c r="I303" s="221"/>
      <c r="J303" s="221"/>
      <c r="K303" s="221"/>
      <c r="L303" s="221"/>
      <c r="M303" s="221"/>
      <c r="N303" s="221"/>
      <c r="O303" s="221"/>
      <c r="P303" s="257"/>
      <c r="Q303" s="374"/>
      <c r="R303" s="851"/>
      <c r="S303" s="852"/>
      <c r="T303" s="852"/>
      <c r="U303" s="853"/>
      <c r="V303" s="851"/>
      <c r="W303" s="852"/>
      <c r="X303" s="852"/>
      <c r="Y303" s="853"/>
      <c r="Z303" s="854">
        <f t="shared" si="26"/>
        <v>0</v>
      </c>
      <c r="AA303" s="852"/>
      <c r="AB303" s="852"/>
      <c r="AC303" s="853"/>
      <c r="AD303" s="365"/>
      <c r="AE303" s="317"/>
      <c r="AF303" s="317"/>
      <c r="AG303" s="347"/>
      <c r="AH303" s="374"/>
      <c r="AI303" s="851"/>
      <c r="AJ303" s="852"/>
      <c r="AK303" s="852"/>
      <c r="AL303" s="853"/>
      <c r="AM303" s="851"/>
      <c r="AN303" s="852"/>
      <c r="AO303" s="852"/>
      <c r="AP303" s="853"/>
      <c r="AQ303" s="854">
        <f t="shared" si="27"/>
        <v>0</v>
      </c>
      <c r="AR303" s="852"/>
      <c r="AS303" s="852"/>
      <c r="AT303" s="853"/>
      <c r="AU303" s="365"/>
      <c r="AV303" s="317"/>
      <c r="AW303" s="317"/>
      <c r="AX303" s="347"/>
      <c r="AY303" s="374"/>
      <c r="AZ303" s="328"/>
      <c r="BA303" s="221"/>
      <c r="BB303" s="221"/>
      <c r="BC303" s="221"/>
      <c r="BD303" s="221"/>
      <c r="BE303" s="221"/>
      <c r="BF303" s="221"/>
      <c r="BG303" s="221"/>
      <c r="BH303" s="221"/>
      <c r="BI303" s="221"/>
      <c r="BJ303" s="221"/>
      <c r="BK303" s="221"/>
      <c r="BL303" s="221"/>
      <c r="BM303" s="221"/>
      <c r="BN303" s="221"/>
      <c r="BO303" s="257"/>
      <c r="BP303" s="374"/>
      <c r="BQ303" s="851"/>
      <c r="BR303" s="852"/>
      <c r="BS303" s="852"/>
      <c r="BT303" s="853"/>
      <c r="BU303" s="851"/>
      <c r="BV303" s="852"/>
      <c r="BW303" s="852"/>
      <c r="BX303" s="853"/>
      <c r="BY303" s="854" t="e">
        <f t="shared" si="28"/>
        <v>#DIV/0!</v>
      </c>
      <c r="BZ303" s="852"/>
      <c r="CA303" s="852"/>
      <c r="CB303" s="852"/>
      <c r="CC303" s="368"/>
      <c r="CD303" s="316"/>
      <c r="CE303" s="316"/>
      <c r="CF303" s="369"/>
      <c r="CG303" s="374"/>
      <c r="CH303" s="851"/>
      <c r="CI303" s="852"/>
      <c r="CJ303" s="852"/>
      <c r="CK303" s="853"/>
      <c r="CL303" s="851"/>
      <c r="CM303" s="852"/>
      <c r="CN303" s="852"/>
      <c r="CO303" s="853"/>
      <c r="CP303" s="854" t="e">
        <f t="shared" si="29"/>
        <v>#DIV/0!</v>
      </c>
      <c r="CQ303" s="852"/>
      <c r="CR303" s="852"/>
      <c r="CS303" s="852"/>
      <c r="CT303" s="368"/>
      <c r="CU303" s="316"/>
      <c r="CV303" s="316"/>
      <c r="CW303" s="369"/>
      <c r="CX303" s="374"/>
      <c r="CY303" s="328"/>
      <c r="CZ303" s="221"/>
      <c r="DA303" s="221"/>
      <c r="DB303" s="221"/>
      <c r="DC303" s="221"/>
      <c r="DD303" s="221"/>
      <c r="DE303" s="221"/>
      <c r="DF303" s="221"/>
      <c r="DG303" s="221"/>
      <c r="DH303" s="221"/>
      <c r="DI303" s="221"/>
      <c r="DJ303" s="221"/>
      <c r="DK303" s="221"/>
      <c r="DL303" s="221"/>
      <c r="DM303" s="221"/>
      <c r="DN303" s="257"/>
      <c r="DO303" s="374"/>
      <c r="DP303" s="851"/>
      <c r="DQ303" s="852"/>
      <c r="DR303" s="852"/>
      <c r="DS303" s="853"/>
      <c r="DT303" s="851"/>
      <c r="DU303" s="852"/>
      <c r="DV303" s="852"/>
      <c r="DW303" s="853"/>
      <c r="DX303" s="854" t="e">
        <f t="shared" si="30"/>
        <v>#DIV/0!</v>
      </c>
      <c r="DY303" s="852"/>
      <c r="DZ303" s="852"/>
      <c r="EA303" s="852"/>
      <c r="EB303" s="368"/>
      <c r="EC303" s="316"/>
      <c r="ED303" s="316"/>
      <c r="EE303" s="369"/>
      <c r="EF303" s="374"/>
      <c r="EG303" s="851"/>
      <c r="EH303" s="852"/>
      <c r="EI303" s="852"/>
      <c r="EJ303" s="853"/>
      <c r="EK303" s="851"/>
      <c r="EL303" s="852"/>
      <c r="EM303" s="852"/>
      <c r="EN303" s="853"/>
      <c r="EO303" s="854" t="e">
        <f t="shared" si="31"/>
        <v>#DIV/0!</v>
      </c>
      <c r="EP303" s="852"/>
      <c r="EQ303" s="852"/>
      <c r="ER303" s="852"/>
      <c r="ES303" s="368"/>
      <c r="ET303" s="316"/>
      <c r="EU303" s="316"/>
      <c r="EV303" s="369"/>
      <c r="EW303" s="374"/>
    </row>
    <row r="304" spans="1:153" s="124" customFormat="1" ht="12.75" customHeight="1" thickBot="1" x14ac:dyDescent="0.25">
      <c r="A304" s="328"/>
      <c r="B304" s="221"/>
      <c r="C304" s="221"/>
      <c r="D304" s="221"/>
      <c r="E304" s="221"/>
      <c r="F304" s="221"/>
      <c r="G304" s="221"/>
      <c r="H304" s="221"/>
      <c r="I304" s="221"/>
      <c r="J304" s="221"/>
      <c r="K304" s="221"/>
      <c r="L304" s="221"/>
      <c r="M304" s="221"/>
      <c r="N304" s="221"/>
      <c r="O304" s="221"/>
      <c r="P304" s="257"/>
      <c r="Q304" s="374"/>
      <c r="R304" s="851"/>
      <c r="S304" s="852"/>
      <c r="T304" s="852"/>
      <c r="U304" s="853"/>
      <c r="V304" s="851"/>
      <c r="W304" s="852"/>
      <c r="X304" s="852"/>
      <c r="Y304" s="853"/>
      <c r="Z304" s="854">
        <f t="shared" si="26"/>
        <v>0</v>
      </c>
      <c r="AA304" s="852"/>
      <c r="AB304" s="852"/>
      <c r="AC304" s="853"/>
      <c r="AD304" s="365"/>
      <c r="AE304" s="317"/>
      <c r="AF304" s="317"/>
      <c r="AG304" s="347"/>
      <c r="AH304" s="374"/>
      <c r="AI304" s="851"/>
      <c r="AJ304" s="852"/>
      <c r="AK304" s="852"/>
      <c r="AL304" s="853"/>
      <c r="AM304" s="851"/>
      <c r="AN304" s="852"/>
      <c r="AO304" s="852"/>
      <c r="AP304" s="853"/>
      <c r="AQ304" s="854">
        <f t="shared" si="27"/>
        <v>0</v>
      </c>
      <c r="AR304" s="852"/>
      <c r="AS304" s="852"/>
      <c r="AT304" s="853"/>
      <c r="AU304" s="365"/>
      <c r="AV304" s="317"/>
      <c r="AW304" s="317"/>
      <c r="AX304" s="347"/>
      <c r="AY304" s="374"/>
      <c r="AZ304" s="328"/>
      <c r="BA304" s="221"/>
      <c r="BB304" s="221"/>
      <c r="BC304" s="221"/>
      <c r="BD304" s="221"/>
      <c r="BE304" s="221"/>
      <c r="BF304" s="221"/>
      <c r="BG304" s="221"/>
      <c r="BH304" s="221"/>
      <c r="BI304" s="221"/>
      <c r="BJ304" s="221"/>
      <c r="BK304" s="221"/>
      <c r="BL304" s="221"/>
      <c r="BM304" s="221"/>
      <c r="BN304" s="221"/>
      <c r="BO304" s="257"/>
      <c r="BP304" s="374"/>
      <c r="BQ304" s="851"/>
      <c r="BR304" s="852"/>
      <c r="BS304" s="852"/>
      <c r="BT304" s="853"/>
      <c r="BU304" s="851"/>
      <c r="BV304" s="852"/>
      <c r="BW304" s="852"/>
      <c r="BX304" s="853"/>
      <c r="BY304" s="854" t="e">
        <f t="shared" si="28"/>
        <v>#DIV/0!</v>
      </c>
      <c r="BZ304" s="852"/>
      <c r="CA304" s="852"/>
      <c r="CB304" s="852"/>
      <c r="CC304" s="368"/>
      <c r="CD304" s="316"/>
      <c r="CE304" s="316"/>
      <c r="CF304" s="369"/>
      <c r="CG304" s="374"/>
      <c r="CH304" s="851"/>
      <c r="CI304" s="852"/>
      <c r="CJ304" s="852"/>
      <c r="CK304" s="853"/>
      <c r="CL304" s="851"/>
      <c r="CM304" s="852"/>
      <c r="CN304" s="852"/>
      <c r="CO304" s="853"/>
      <c r="CP304" s="854" t="e">
        <f t="shared" si="29"/>
        <v>#DIV/0!</v>
      </c>
      <c r="CQ304" s="852"/>
      <c r="CR304" s="852"/>
      <c r="CS304" s="852"/>
      <c r="CT304" s="368"/>
      <c r="CU304" s="316"/>
      <c r="CV304" s="316"/>
      <c r="CW304" s="369"/>
      <c r="CX304" s="374"/>
      <c r="CY304" s="328"/>
      <c r="CZ304" s="221"/>
      <c r="DA304" s="221"/>
      <c r="DB304" s="221"/>
      <c r="DC304" s="221"/>
      <c r="DD304" s="221"/>
      <c r="DE304" s="221"/>
      <c r="DF304" s="221"/>
      <c r="DG304" s="221"/>
      <c r="DH304" s="221"/>
      <c r="DI304" s="221"/>
      <c r="DJ304" s="221"/>
      <c r="DK304" s="221"/>
      <c r="DL304" s="221"/>
      <c r="DM304" s="221"/>
      <c r="DN304" s="257"/>
      <c r="DO304" s="374"/>
      <c r="DP304" s="851"/>
      <c r="DQ304" s="852"/>
      <c r="DR304" s="852"/>
      <c r="DS304" s="853"/>
      <c r="DT304" s="851"/>
      <c r="DU304" s="852"/>
      <c r="DV304" s="852"/>
      <c r="DW304" s="853"/>
      <c r="DX304" s="854" t="e">
        <f t="shared" si="30"/>
        <v>#DIV/0!</v>
      </c>
      <c r="DY304" s="852"/>
      <c r="DZ304" s="852"/>
      <c r="EA304" s="852"/>
      <c r="EB304" s="368"/>
      <c r="EC304" s="316"/>
      <c r="ED304" s="316"/>
      <c r="EE304" s="369"/>
      <c r="EF304" s="374"/>
      <c r="EG304" s="851"/>
      <c r="EH304" s="852"/>
      <c r="EI304" s="852"/>
      <c r="EJ304" s="853"/>
      <c r="EK304" s="851"/>
      <c r="EL304" s="852"/>
      <c r="EM304" s="852"/>
      <c r="EN304" s="853"/>
      <c r="EO304" s="854" t="e">
        <f t="shared" si="31"/>
        <v>#DIV/0!</v>
      </c>
      <c r="EP304" s="852"/>
      <c r="EQ304" s="852"/>
      <c r="ER304" s="852"/>
      <c r="ES304" s="368"/>
      <c r="ET304" s="316"/>
      <c r="EU304" s="316"/>
      <c r="EV304" s="369"/>
      <c r="EW304" s="374"/>
    </row>
    <row r="305" spans="1:153" s="124" customFormat="1" ht="12.75" customHeight="1" thickBot="1" x14ac:dyDescent="0.25">
      <c r="A305" s="328"/>
      <c r="B305" s="221"/>
      <c r="C305" s="221"/>
      <c r="D305" s="221"/>
      <c r="E305" s="221"/>
      <c r="F305" s="221"/>
      <c r="G305" s="221"/>
      <c r="H305" s="221"/>
      <c r="I305" s="221"/>
      <c r="J305" s="221"/>
      <c r="K305" s="221"/>
      <c r="L305" s="221"/>
      <c r="M305" s="221"/>
      <c r="N305" s="221"/>
      <c r="O305" s="221"/>
      <c r="P305" s="257"/>
      <c r="Q305" s="374"/>
      <c r="R305" s="851"/>
      <c r="S305" s="852"/>
      <c r="T305" s="852"/>
      <c r="U305" s="853"/>
      <c r="V305" s="851"/>
      <c r="W305" s="852"/>
      <c r="X305" s="852"/>
      <c r="Y305" s="853"/>
      <c r="Z305" s="854">
        <f t="shared" si="26"/>
        <v>0</v>
      </c>
      <c r="AA305" s="852"/>
      <c r="AB305" s="852"/>
      <c r="AC305" s="853"/>
      <c r="AD305" s="365"/>
      <c r="AE305" s="317"/>
      <c r="AF305" s="317"/>
      <c r="AG305" s="347"/>
      <c r="AH305" s="374"/>
      <c r="AI305" s="851"/>
      <c r="AJ305" s="852"/>
      <c r="AK305" s="852"/>
      <c r="AL305" s="853"/>
      <c r="AM305" s="851"/>
      <c r="AN305" s="852"/>
      <c r="AO305" s="852"/>
      <c r="AP305" s="853"/>
      <c r="AQ305" s="854">
        <f t="shared" si="27"/>
        <v>0</v>
      </c>
      <c r="AR305" s="852"/>
      <c r="AS305" s="852"/>
      <c r="AT305" s="853"/>
      <c r="AU305" s="365"/>
      <c r="AV305" s="317"/>
      <c r="AW305" s="317"/>
      <c r="AX305" s="347"/>
      <c r="AY305" s="374"/>
      <c r="AZ305" s="328"/>
      <c r="BA305" s="221"/>
      <c r="BB305" s="221"/>
      <c r="BC305" s="221"/>
      <c r="BD305" s="221"/>
      <c r="BE305" s="221"/>
      <c r="BF305" s="221"/>
      <c r="BG305" s="221"/>
      <c r="BH305" s="221"/>
      <c r="BI305" s="221"/>
      <c r="BJ305" s="221"/>
      <c r="BK305" s="221"/>
      <c r="BL305" s="221"/>
      <c r="BM305" s="221"/>
      <c r="BN305" s="221"/>
      <c r="BO305" s="257"/>
      <c r="BP305" s="374"/>
      <c r="BQ305" s="851"/>
      <c r="BR305" s="852"/>
      <c r="BS305" s="852"/>
      <c r="BT305" s="853"/>
      <c r="BU305" s="851"/>
      <c r="BV305" s="852"/>
      <c r="BW305" s="852"/>
      <c r="BX305" s="853"/>
      <c r="BY305" s="854" t="e">
        <f t="shared" si="28"/>
        <v>#DIV/0!</v>
      </c>
      <c r="BZ305" s="852"/>
      <c r="CA305" s="852"/>
      <c r="CB305" s="852"/>
      <c r="CC305" s="368"/>
      <c r="CD305" s="316"/>
      <c r="CE305" s="316"/>
      <c r="CF305" s="369"/>
      <c r="CG305" s="374"/>
      <c r="CH305" s="851"/>
      <c r="CI305" s="852"/>
      <c r="CJ305" s="852"/>
      <c r="CK305" s="853"/>
      <c r="CL305" s="851"/>
      <c r="CM305" s="852"/>
      <c r="CN305" s="852"/>
      <c r="CO305" s="853"/>
      <c r="CP305" s="854" t="e">
        <f t="shared" si="29"/>
        <v>#DIV/0!</v>
      </c>
      <c r="CQ305" s="852"/>
      <c r="CR305" s="852"/>
      <c r="CS305" s="852"/>
      <c r="CT305" s="368"/>
      <c r="CU305" s="316"/>
      <c r="CV305" s="316"/>
      <c r="CW305" s="369"/>
      <c r="CX305" s="374"/>
      <c r="CY305" s="328"/>
      <c r="CZ305" s="221"/>
      <c r="DA305" s="221"/>
      <c r="DB305" s="221"/>
      <c r="DC305" s="221"/>
      <c r="DD305" s="221"/>
      <c r="DE305" s="221"/>
      <c r="DF305" s="221"/>
      <c r="DG305" s="221"/>
      <c r="DH305" s="221"/>
      <c r="DI305" s="221"/>
      <c r="DJ305" s="221"/>
      <c r="DK305" s="221"/>
      <c r="DL305" s="221"/>
      <c r="DM305" s="221"/>
      <c r="DN305" s="257"/>
      <c r="DO305" s="374"/>
      <c r="DP305" s="851"/>
      <c r="DQ305" s="852"/>
      <c r="DR305" s="852"/>
      <c r="DS305" s="853"/>
      <c r="DT305" s="851"/>
      <c r="DU305" s="852"/>
      <c r="DV305" s="852"/>
      <c r="DW305" s="853"/>
      <c r="DX305" s="854" t="e">
        <f t="shared" si="30"/>
        <v>#DIV/0!</v>
      </c>
      <c r="DY305" s="852"/>
      <c r="DZ305" s="852"/>
      <c r="EA305" s="852"/>
      <c r="EB305" s="368"/>
      <c r="EC305" s="316"/>
      <c r="ED305" s="316"/>
      <c r="EE305" s="369"/>
      <c r="EF305" s="374"/>
      <c r="EG305" s="851"/>
      <c r="EH305" s="852"/>
      <c r="EI305" s="852"/>
      <c r="EJ305" s="853"/>
      <c r="EK305" s="851"/>
      <c r="EL305" s="852"/>
      <c r="EM305" s="852"/>
      <c r="EN305" s="853"/>
      <c r="EO305" s="854" t="e">
        <f t="shared" si="31"/>
        <v>#DIV/0!</v>
      </c>
      <c r="EP305" s="852"/>
      <c r="EQ305" s="852"/>
      <c r="ER305" s="852"/>
      <c r="ES305" s="368"/>
      <c r="ET305" s="316"/>
      <c r="EU305" s="316"/>
      <c r="EV305" s="369"/>
      <c r="EW305" s="374"/>
    </row>
    <row r="306" spans="1:153" s="124" customFormat="1" ht="12.75" customHeight="1" thickBot="1" x14ac:dyDescent="0.25">
      <c r="A306" s="328"/>
      <c r="B306" s="221"/>
      <c r="C306" s="221"/>
      <c r="D306" s="221"/>
      <c r="E306" s="221"/>
      <c r="F306" s="221"/>
      <c r="G306" s="221"/>
      <c r="H306" s="221"/>
      <c r="I306" s="221"/>
      <c r="J306" s="221"/>
      <c r="K306" s="221"/>
      <c r="L306" s="221"/>
      <c r="M306" s="221"/>
      <c r="N306" s="221"/>
      <c r="O306" s="221"/>
      <c r="P306" s="257"/>
      <c r="Q306" s="374"/>
      <c r="R306" s="851"/>
      <c r="S306" s="852"/>
      <c r="T306" s="852"/>
      <c r="U306" s="853"/>
      <c r="V306" s="851"/>
      <c r="W306" s="852"/>
      <c r="X306" s="852"/>
      <c r="Y306" s="853"/>
      <c r="Z306" s="854">
        <f t="shared" si="26"/>
        <v>0</v>
      </c>
      <c r="AA306" s="852"/>
      <c r="AB306" s="852"/>
      <c r="AC306" s="853"/>
      <c r="AD306" s="365"/>
      <c r="AE306" s="317"/>
      <c r="AF306" s="317"/>
      <c r="AG306" s="347"/>
      <c r="AH306" s="374"/>
      <c r="AI306" s="851"/>
      <c r="AJ306" s="852"/>
      <c r="AK306" s="852"/>
      <c r="AL306" s="853"/>
      <c r="AM306" s="851"/>
      <c r="AN306" s="852"/>
      <c r="AO306" s="852"/>
      <c r="AP306" s="853"/>
      <c r="AQ306" s="854">
        <f t="shared" si="27"/>
        <v>0</v>
      </c>
      <c r="AR306" s="852"/>
      <c r="AS306" s="852"/>
      <c r="AT306" s="853"/>
      <c r="AU306" s="365"/>
      <c r="AV306" s="317"/>
      <c r="AW306" s="317"/>
      <c r="AX306" s="347"/>
      <c r="AY306" s="374"/>
      <c r="AZ306" s="328"/>
      <c r="BA306" s="221"/>
      <c r="BB306" s="221"/>
      <c r="BC306" s="221"/>
      <c r="BD306" s="221"/>
      <c r="BE306" s="221"/>
      <c r="BF306" s="221"/>
      <c r="BG306" s="221"/>
      <c r="BH306" s="221"/>
      <c r="BI306" s="221"/>
      <c r="BJ306" s="221"/>
      <c r="BK306" s="221"/>
      <c r="BL306" s="221"/>
      <c r="BM306" s="221"/>
      <c r="BN306" s="221"/>
      <c r="BO306" s="257"/>
      <c r="BP306" s="374"/>
      <c r="BQ306" s="851"/>
      <c r="BR306" s="852"/>
      <c r="BS306" s="852"/>
      <c r="BT306" s="853"/>
      <c r="BU306" s="851"/>
      <c r="BV306" s="852"/>
      <c r="BW306" s="852"/>
      <c r="BX306" s="853"/>
      <c r="BY306" s="854" t="e">
        <f t="shared" si="28"/>
        <v>#DIV/0!</v>
      </c>
      <c r="BZ306" s="852"/>
      <c r="CA306" s="852"/>
      <c r="CB306" s="852"/>
      <c r="CC306" s="368"/>
      <c r="CD306" s="316"/>
      <c r="CE306" s="316"/>
      <c r="CF306" s="369"/>
      <c r="CG306" s="374"/>
      <c r="CH306" s="851"/>
      <c r="CI306" s="852"/>
      <c r="CJ306" s="852"/>
      <c r="CK306" s="853"/>
      <c r="CL306" s="851"/>
      <c r="CM306" s="852"/>
      <c r="CN306" s="852"/>
      <c r="CO306" s="853"/>
      <c r="CP306" s="854" t="e">
        <f t="shared" si="29"/>
        <v>#DIV/0!</v>
      </c>
      <c r="CQ306" s="852"/>
      <c r="CR306" s="852"/>
      <c r="CS306" s="852"/>
      <c r="CT306" s="368"/>
      <c r="CU306" s="316"/>
      <c r="CV306" s="316"/>
      <c r="CW306" s="369"/>
      <c r="CX306" s="374"/>
      <c r="CY306" s="328"/>
      <c r="CZ306" s="221"/>
      <c r="DA306" s="221"/>
      <c r="DB306" s="221"/>
      <c r="DC306" s="221"/>
      <c r="DD306" s="221"/>
      <c r="DE306" s="221"/>
      <c r="DF306" s="221"/>
      <c r="DG306" s="221"/>
      <c r="DH306" s="221"/>
      <c r="DI306" s="221"/>
      <c r="DJ306" s="221"/>
      <c r="DK306" s="221"/>
      <c r="DL306" s="221"/>
      <c r="DM306" s="221"/>
      <c r="DN306" s="257"/>
      <c r="DO306" s="374"/>
      <c r="DP306" s="851"/>
      <c r="DQ306" s="852"/>
      <c r="DR306" s="852"/>
      <c r="DS306" s="853"/>
      <c r="DT306" s="851"/>
      <c r="DU306" s="852"/>
      <c r="DV306" s="852"/>
      <c r="DW306" s="853"/>
      <c r="DX306" s="854" t="e">
        <f t="shared" si="30"/>
        <v>#DIV/0!</v>
      </c>
      <c r="DY306" s="852"/>
      <c r="DZ306" s="852"/>
      <c r="EA306" s="852"/>
      <c r="EB306" s="368"/>
      <c r="EC306" s="316"/>
      <c r="ED306" s="316"/>
      <c r="EE306" s="369"/>
      <c r="EF306" s="374"/>
      <c r="EG306" s="851"/>
      <c r="EH306" s="852"/>
      <c r="EI306" s="852"/>
      <c r="EJ306" s="853"/>
      <c r="EK306" s="851"/>
      <c r="EL306" s="852"/>
      <c r="EM306" s="852"/>
      <c r="EN306" s="853"/>
      <c r="EO306" s="854" t="e">
        <f t="shared" si="31"/>
        <v>#DIV/0!</v>
      </c>
      <c r="EP306" s="852"/>
      <c r="EQ306" s="852"/>
      <c r="ER306" s="852"/>
      <c r="ES306" s="368"/>
      <c r="ET306" s="316"/>
      <c r="EU306" s="316"/>
      <c r="EV306" s="369"/>
      <c r="EW306" s="374"/>
    </row>
    <row r="307" spans="1:153" s="124" customFormat="1" ht="12.75" customHeight="1" thickBot="1" x14ac:dyDescent="0.25">
      <c r="A307" s="328"/>
      <c r="B307" s="221"/>
      <c r="C307" s="221"/>
      <c r="D307" s="221"/>
      <c r="E307" s="221"/>
      <c r="F307" s="221"/>
      <c r="G307" s="221"/>
      <c r="H307" s="221"/>
      <c r="I307" s="221"/>
      <c r="J307" s="221"/>
      <c r="K307" s="221"/>
      <c r="L307" s="221"/>
      <c r="M307" s="221"/>
      <c r="N307" s="221"/>
      <c r="O307" s="221"/>
      <c r="P307" s="257"/>
      <c r="Q307" s="374"/>
      <c r="R307" s="851"/>
      <c r="S307" s="852"/>
      <c r="T307" s="852"/>
      <c r="U307" s="853"/>
      <c r="V307" s="851"/>
      <c r="W307" s="852"/>
      <c r="X307" s="852"/>
      <c r="Y307" s="853"/>
      <c r="Z307" s="854">
        <f t="shared" si="26"/>
        <v>0</v>
      </c>
      <c r="AA307" s="852"/>
      <c r="AB307" s="852"/>
      <c r="AC307" s="853"/>
      <c r="AD307" s="365"/>
      <c r="AE307" s="317"/>
      <c r="AF307" s="317"/>
      <c r="AG307" s="347"/>
      <c r="AH307" s="374"/>
      <c r="AI307" s="851"/>
      <c r="AJ307" s="852"/>
      <c r="AK307" s="852"/>
      <c r="AL307" s="853"/>
      <c r="AM307" s="851"/>
      <c r="AN307" s="852"/>
      <c r="AO307" s="852"/>
      <c r="AP307" s="853"/>
      <c r="AQ307" s="854">
        <f t="shared" si="27"/>
        <v>0</v>
      </c>
      <c r="AR307" s="852"/>
      <c r="AS307" s="852"/>
      <c r="AT307" s="853"/>
      <c r="AU307" s="365"/>
      <c r="AV307" s="317"/>
      <c r="AW307" s="317"/>
      <c r="AX307" s="347"/>
      <c r="AY307" s="374"/>
      <c r="AZ307" s="328"/>
      <c r="BA307" s="221"/>
      <c r="BB307" s="221"/>
      <c r="BC307" s="221"/>
      <c r="BD307" s="221"/>
      <c r="BE307" s="221"/>
      <c r="BF307" s="221"/>
      <c r="BG307" s="221"/>
      <c r="BH307" s="221"/>
      <c r="BI307" s="221"/>
      <c r="BJ307" s="221"/>
      <c r="BK307" s="221"/>
      <c r="BL307" s="221"/>
      <c r="BM307" s="221"/>
      <c r="BN307" s="221"/>
      <c r="BO307" s="257"/>
      <c r="BP307" s="374"/>
      <c r="BQ307" s="851"/>
      <c r="BR307" s="852"/>
      <c r="BS307" s="852"/>
      <c r="BT307" s="853"/>
      <c r="BU307" s="851"/>
      <c r="BV307" s="852"/>
      <c r="BW307" s="852"/>
      <c r="BX307" s="853"/>
      <c r="BY307" s="854" t="e">
        <f t="shared" si="28"/>
        <v>#DIV/0!</v>
      </c>
      <c r="BZ307" s="852"/>
      <c r="CA307" s="852"/>
      <c r="CB307" s="852"/>
      <c r="CC307" s="368"/>
      <c r="CD307" s="316"/>
      <c r="CE307" s="316"/>
      <c r="CF307" s="369"/>
      <c r="CG307" s="374"/>
      <c r="CH307" s="851"/>
      <c r="CI307" s="852"/>
      <c r="CJ307" s="852"/>
      <c r="CK307" s="853"/>
      <c r="CL307" s="851"/>
      <c r="CM307" s="852"/>
      <c r="CN307" s="852"/>
      <c r="CO307" s="853"/>
      <c r="CP307" s="854" t="e">
        <f t="shared" si="29"/>
        <v>#DIV/0!</v>
      </c>
      <c r="CQ307" s="852"/>
      <c r="CR307" s="852"/>
      <c r="CS307" s="852"/>
      <c r="CT307" s="368"/>
      <c r="CU307" s="316"/>
      <c r="CV307" s="316"/>
      <c r="CW307" s="369"/>
      <c r="CX307" s="374"/>
      <c r="CY307" s="328"/>
      <c r="CZ307" s="221"/>
      <c r="DA307" s="221"/>
      <c r="DB307" s="221"/>
      <c r="DC307" s="221"/>
      <c r="DD307" s="221"/>
      <c r="DE307" s="221"/>
      <c r="DF307" s="221"/>
      <c r="DG307" s="221"/>
      <c r="DH307" s="221"/>
      <c r="DI307" s="221"/>
      <c r="DJ307" s="221"/>
      <c r="DK307" s="221"/>
      <c r="DL307" s="221"/>
      <c r="DM307" s="221"/>
      <c r="DN307" s="257"/>
      <c r="DO307" s="374"/>
      <c r="DP307" s="851"/>
      <c r="DQ307" s="852"/>
      <c r="DR307" s="852"/>
      <c r="DS307" s="853"/>
      <c r="DT307" s="851"/>
      <c r="DU307" s="852"/>
      <c r="DV307" s="852"/>
      <c r="DW307" s="853"/>
      <c r="DX307" s="854" t="e">
        <f t="shared" si="30"/>
        <v>#DIV/0!</v>
      </c>
      <c r="DY307" s="852"/>
      <c r="DZ307" s="852"/>
      <c r="EA307" s="852"/>
      <c r="EB307" s="368"/>
      <c r="EC307" s="316"/>
      <c r="ED307" s="316"/>
      <c r="EE307" s="369"/>
      <c r="EF307" s="374"/>
      <c r="EG307" s="851"/>
      <c r="EH307" s="852"/>
      <c r="EI307" s="852"/>
      <c r="EJ307" s="853"/>
      <c r="EK307" s="851"/>
      <c r="EL307" s="852"/>
      <c r="EM307" s="852"/>
      <c r="EN307" s="853"/>
      <c r="EO307" s="854" t="e">
        <f t="shared" si="31"/>
        <v>#DIV/0!</v>
      </c>
      <c r="EP307" s="852"/>
      <c r="EQ307" s="852"/>
      <c r="ER307" s="852"/>
      <c r="ES307" s="368"/>
      <c r="ET307" s="316"/>
      <c r="EU307" s="316"/>
      <c r="EV307" s="369"/>
      <c r="EW307" s="374"/>
    </row>
    <row r="308" spans="1:153" s="124" customFormat="1" ht="12.75" customHeight="1" thickBot="1" x14ac:dyDescent="0.25">
      <c r="A308" s="328"/>
      <c r="B308" s="221"/>
      <c r="C308" s="221"/>
      <c r="D308" s="221"/>
      <c r="E308" s="221"/>
      <c r="F308" s="221"/>
      <c r="G308" s="221"/>
      <c r="H308" s="221"/>
      <c r="I308" s="221"/>
      <c r="J308" s="221"/>
      <c r="K308" s="221"/>
      <c r="L308" s="221"/>
      <c r="M308" s="221"/>
      <c r="N308" s="221"/>
      <c r="O308" s="221"/>
      <c r="P308" s="257"/>
      <c r="Q308" s="374"/>
      <c r="R308" s="851"/>
      <c r="S308" s="852"/>
      <c r="T308" s="852"/>
      <c r="U308" s="853"/>
      <c r="V308" s="851"/>
      <c r="W308" s="852"/>
      <c r="X308" s="852"/>
      <c r="Y308" s="853"/>
      <c r="Z308" s="854">
        <f t="shared" si="26"/>
        <v>0</v>
      </c>
      <c r="AA308" s="852"/>
      <c r="AB308" s="852"/>
      <c r="AC308" s="853"/>
      <c r="AD308" s="365"/>
      <c r="AE308" s="317"/>
      <c r="AF308" s="317"/>
      <c r="AG308" s="347"/>
      <c r="AH308" s="374"/>
      <c r="AI308" s="851"/>
      <c r="AJ308" s="852"/>
      <c r="AK308" s="852"/>
      <c r="AL308" s="853"/>
      <c r="AM308" s="851"/>
      <c r="AN308" s="852"/>
      <c r="AO308" s="852"/>
      <c r="AP308" s="853"/>
      <c r="AQ308" s="854">
        <f t="shared" si="27"/>
        <v>0</v>
      </c>
      <c r="AR308" s="852"/>
      <c r="AS308" s="852"/>
      <c r="AT308" s="853"/>
      <c r="AU308" s="365"/>
      <c r="AV308" s="317"/>
      <c r="AW308" s="317"/>
      <c r="AX308" s="347"/>
      <c r="AY308" s="374"/>
      <c r="AZ308" s="328"/>
      <c r="BA308" s="221"/>
      <c r="BB308" s="221"/>
      <c r="BC308" s="221"/>
      <c r="BD308" s="221"/>
      <c r="BE308" s="221"/>
      <c r="BF308" s="221"/>
      <c r="BG308" s="221"/>
      <c r="BH308" s="221"/>
      <c r="BI308" s="221"/>
      <c r="BJ308" s="221"/>
      <c r="BK308" s="221"/>
      <c r="BL308" s="221"/>
      <c r="BM308" s="221"/>
      <c r="BN308" s="221"/>
      <c r="BO308" s="257"/>
      <c r="BP308" s="374"/>
      <c r="BQ308" s="851"/>
      <c r="BR308" s="852"/>
      <c r="BS308" s="852"/>
      <c r="BT308" s="853"/>
      <c r="BU308" s="851"/>
      <c r="BV308" s="852"/>
      <c r="BW308" s="852"/>
      <c r="BX308" s="853"/>
      <c r="BY308" s="854" t="e">
        <f t="shared" si="28"/>
        <v>#DIV/0!</v>
      </c>
      <c r="BZ308" s="852"/>
      <c r="CA308" s="852"/>
      <c r="CB308" s="852"/>
      <c r="CC308" s="368"/>
      <c r="CD308" s="316"/>
      <c r="CE308" s="316"/>
      <c r="CF308" s="369"/>
      <c r="CG308" s="374"/>
      <c r="CH308" s="851"/>
      <c r="CI308" s="852"/>
      <c r="CJ308" s="852"/>
      <c r="CK308" s="853"/>
      <c r="CL308" s="851"/>
      <c r="CM308" s="852"/>
      <c r="CN308" s="852"/>
      <c r="CO308" s="853"/>
      <c r="CP308" s="854" t="e">
        <f t="shared" si="29"/>
        <v>#DIV/0!</v>
      </c>
      <c r="CQ308" s="852"/>
      <c r="CR308" s="852"/>
      <c r="CS308" s="852"/>
      <c r="CT308" s="368"/>
      <c r="CU308" s="316"/>
      <c r="CV308" s="316"/>
      <c r="CW308" s="369"/>
      <c r="CX308" s="374"/>
      <c r="CY308" s="328"/>
      <c r="CZ308" s="221"/>
      <c r="DA308" s="221"/>
      <c r="DB308" s="221"/>
      <c r="DC308" s="221"/>
      <c r="DD308" s="221"/>
      <c r="DE308" s="221"/>
      <c r="DF308" s="221"/>
      <c r="DG308" s="221"/>
      <c r="DH308" s="221"/>
      <c r="DI308" s="221"/>
      <c r="DJ308" s="221"/>
      <c r="DK308" s="221"/>
      <c r="DL308" s="221"/>
      <c r="DM308" s="221"/>
      <c r="DN308" s="257"/>
      <c r="DO308" s="374"/>
      <c r="DP308" s="851"/>
      <c r="DQ308" s="852"/>
      <c r="DR308" s="852"/>
      <c r="DS308" s="853"/>
      <c r="DT308" s="851"/>
      <c r="DU308" s="852"/>
      <c r="DV308" s="852"/>
      <c r="DW308" s="853"/>
      <c r="DX308" s="854" t="e">
        <f t="shared" si="30"/>
        <v>#DIV/0!</v>
      </c>
      <c r="DY308" s="852"/>
      <c r="DZ308" s="852"/>
      <c r="EA308" s="852"/>
      <c r="EB308" s="368"/>
      <c r="EC308" s="316"/>
      <c r="ED308" s="316"/>
      <c r="EE308" s="369"/>
      <c r="EF308" s="374"/>
      <c r="EG308" s="851"/>
      <c r="EH308" s="852"/>
      <c r="EI308" s="852"/>
      <c r="EJ308" s="853"/>
      <c r="EK308" s="851"/>
      <c r="EL308" s="852"/>
      <c r="EM308" s="852"/>
      <c r="EN308" s="853"/>
      <c r="EO308" s="854" t="e">
        <f t="shared" si="31"/>
        <v>#DIV/0!</v>
      </c>
      <c r="EP308" s="852"/>
      <c r="EQ308" s="852"/>
      <c r="ER308" s="852"/>
      <c r="ES308" s="368"/>
      <c r="ET308" s="316"/>
      <c r="EU308" s="316"/>
      <c r="EV308" s="369"/>
      <c r="EW308" s="374"/>
    </row>
    <row r="309" spans="1:153" s="124" customFormat="1" ht="12.75" customHeight="1" thickBot="1" x14ac:dyDescent="0.25">
      <c r="A309" s="328"/>
      <c r="B309" s="221"/>
      <c r="C309" s="221"/>
      <c r="D309" s="221"/>
      <c r="E309" s="221"/>
      <c r="F309" s="221"/>
      <c r="G309" s="221"/>
      <c r="H309" s="221"/>
      <c r="I309" s="221"/>
      <c r="J309" s="221"/>
      <c r="K309" s="221"/>
      <c r="L309" s="221"/>
      <c r="M309" s="221"/>
      <c r="N309" s="221"/>
      <c r="O309" s="221"/>
      <c r="P309" s="257"/>
      <c r="Q309" s="374"/>
      <c r="R309" s="851"/>
      <c r="S309" s="852"/>
      <c r="T309" s="852"/>
      <c r="U309" s="853"/>
      <c r="V309" s="851"/>
      <c r="W309" s="852"/>
      <c r="X309" s="852"/>
      <c r="Y309" s="853"/>
      <c r="Z309" s="854">
        <f t="shared" si="26"/>
        <v>0</v>
      </c>
      <c r="AA309" s="852"/>
      <c r="AB309" s="852"/>
      <c r="AC309" s="853"/>
      <c r="AD309" s="365"/>
      <c r="AE309" s="317"/>
      <c r="AF309" s="317"/>
      <c r="AG309" s="347"/>
      <c r="AH309" s="374"/>
      <c r="AI309" s="851"/>
      <c r="AJ309" s="852"/>
      <c r="AK309" s="852"/>
      <c r="AL309" s="853"/>
      <c r="AM309" s="851"/>
      <c r="AN309" s="852"/>
      <c r="AO309" s="852"/>
      <c r="AP309" s="853"/>
      <c r="AQ309" s="854">
        <f t="shared" si="27"/>
        <v>0</v>
      </c>
      <c r="AR309" s="852"/>
      <c r="AS309" s="852"/>
      <c r="AT309" s="853"/>
      <c r="AU309" s="365"/>
      <c r="AV309" s="317"/>
      <c r="AW309" s="317"/>
      <c r="AX309" s="347"/>
      <c r="AY309" s="374"/>
      <c r="AZ309" s="328"/>
      <c r="BA309" s="221"/>
      <c r="BB309" s="221"/>
      <c r="BC309" s="221"/>
      <c r="BD309" s="221"/>
      <c r="BE309" s="221"/>
      <c r="BF309" s="221"/>
      <c r="BG309" s="221"/>
      <c r="BH309" s="221"/>
      <c r="BI309" s="221"/>
      <c r="BJ309" s="221"/>
      <c r="BK309" s="221"/>
      <c r="BL309" s="221"/>
      <c r="BM309" s="221"/>
      <c r="BN309" s="221"/>
      <c r="BO309" s="257"/>
      <c r="BP309" s="374"/>
      <c r="BQ309" s="851"/>
      <c r="BR309" s="852"/>
      <c r="BS309" s="852"/>
      <c r="BT309" s="853"/>
      <c r="BU309" s="851"/>
      <c r="BV309" s="852"/>
      <c r="BW309" s="852"/>
      <c r="BX309" s="853"/>
      <c r="BY309" s="854" t="e">
        <f t="shared" si="28"/>
        <v>#DIV/0!</v>
      </c>
      <c r="BZ309" s="852"/>
      <c r="CA309" s="852"/>
      <c r="CB309" s="852"/>
      <c r="CC309" s="368"/>
      <c r="CD309" s="316"/>
      <c r="CE309" s="316"/>
      <c r="CF309" s="369"/>
      <c r="CG309" s="374"/>
      <c r="CH309" s="851"/>
      <c r="CI309" s="852"/>
      <c r="CJ309" s="852"/>
      <c r="CK309" s="853"/>
      <c r="CL309" s="851"/>
      <c r="CM309" s="852"/>
      <c r="CN309" s="852"/>
      <c r="CO309" s="853"/>
      <c r="CP309" s="854" t="e">
        <f t="shared" si="29"/>
        <v>#DIV/0!</v>
      </c>
      <c r="CQ309" s="852"/>
      <c r="CR309" s="852"/>
      <c r="CS309" s="852"/>
      <c r="CT309" s="368"/>
      <c r="CU309" s="316"/>
      <c r="CV309" s="316"/>
      <c r="CW309" s="369"/>
      <c r="CX309" s="374"/>
      <c r="CY309" s="328"/>
      <c r="CZ309" s="221"/>
      <c r="DA309" s="221"/>
      <c r="DB309" s="221"/>
      <c r="DC309" s="221"/>
      <c r="DD309" s="221"/>
      <c r="DE309" s="221"/>
      <c r="DF309" s="221"/>
      <c r="DG309" s="221"/>
      <c r="DH309" s="221"/>
      <c r="DI309" s="221"/>
      <c r="DJ309" s="221"/>
      <c r="DK309" s="221"/>
      <c r="DL309" s="221"/>
      <c r="DM309" s="221"/>
      <c r="DN309" s="257"/>
      <c r="DO309" s="374"/>
      <c r="DP309" s="851"/>
      <c r="DQ309" s="852"/>
      <c r="DR309" s="852"/>
      <c r="DS309" s="853"/>
      <c r="DT309" s="851"/>
      <c r="DU309" s="852"/>
      <c r="DV309" s="852"/>
      <c r="DW309" s="853"/>
      <c r="DX309" s="854" t="e">
        <f t="shared" si="30"/>
        <v>#DIV/0!</v>
      </c>
      <c r="DY309" s="852"/>
      <c r="DZ309" s="852"/>
      <c r="EA309" s="852"/>
      <c r="EB309" s="368"/>
      <c r="EC309" s="316"/>
      <c r="ED309" s="316"/>
      <c r="EE309" s="369"/>
      <c r="EF309" s="374"/>
      <c r="EG309" s="851"/>
      <c r="EH309" s="852"/>
      <c r="EI309" s="852"/>
      <c r="EJ309" s="853"/>
      <c r="EK309" s="851"/>
      <c r="EL309" s="852"/>
      <c r="EM309" s="852"/>
      <c r="EN309" s="853"/>
      <c r="EO309" s="854" t="e">
        <f t="shared" si="31"/>
        <v>#DIV/0!</v>
      </c>
      <c r="EP309" s="852"/>
      <c r="EQ309" s="852"/>
      <c r="ER309" s="852"/>
      <c r="ES309" s="368"/>
      <c r="ET309" s="316"/>
      <c r="EU309" s="316"/>
      <c r="EV309" s="369"/>
      <c r="EW309" s="374"/>
    </row>
    <row r="310" spans="1:153" s="124" customFormat="1" ht="12.75" customHeight="1" thickBot="1" x14ac:dyDescent="0.25">
      <c r="A310" s="328"/>
      <c r="B310" s="221"/>
      <c r="C310" s="221"/>
      <c r="D310" s="221"/>
      <c r="E310" s="221"/>
      <c r="F310" s="221"/>
      <c r="G310" s="221"/>
      <c r="H310" s="221"/>
      <c r="I310" s="221"/>
      <c r="J310" s="221"/>
      <c r="K310" s="221"/>
      <c r="L310" s="221"/>
      <c r="M310" s="221"/>
      <c r="N310" s="221"/>
      <c r="O310" s="221"/>
      <c r="P310" s="257"/>
      <c r="Q310" s="374"/>
      <c r="R310" s="851"/>
      <c r="S310" s="852"/>
      <c r="T310" s="852"/>
      <c r="U310" s="853"/>
      <c r="V310" s="851"/>
      <c r="W310" s="852"/>
      <c r="X310" s="852"/>
      <c r="Y310" s="853"/>
      <c r="Z310" s="854">
        <f t="shared" si="26"/>
        <v>0</v>
      </c>
      <c r="AA310" s="852"/>
      <c r="AB310" s="852"/>
      <c r="AC310" s="853"/>
      <c r="AD310" s="365"/>
      <c r="AE310" s="317"/>
      <c r="AF310" s="317"/>
      <c r="AG310" s="347"/>
      <c r="AH310" s="374"/>
      <c r="AI310" s="851"/>
      <c r="AJ310" s="852"/>
      <c r="AK310" s="852"/>
      <c r="AL310" s="853"/>
      <c r="AM310" s="851"/>
      <c r="AN310" s="852"/>
      <c r="AO310" s="852"/>
      <c r="AP310" s="853"/>
      <c r="AQ310" s="854">
        <f t="shared" si="27"/>
        <v>0</v>
      </c>
      <c r="AR310" s="852"/>
      <c r="AS310" s="852"/>
      <c r="AT310" s="853"/>
      <c r="AU310" s="365"/>
      <c r="AV310" s="317"/>
      <c r="AW310" s="317"/>
      <c r="AX310" s="347"/>
      <c r="AY310" s="374"/>
      <c r="AZ310" s="328"/>
      <c r="BA310" s="221"/>
      <c r="BB310" s="221"/>
      <c r="BC310" s="221"/>
      <c r="BD310" s="221"/>
      <c r="BE310" s="221"/>
      <c r="BF310" s="221"/>
      <c r="BG310" s="221"/>
      <c r="BH310" s="221"/>
      <c r="BI310" s="221"/>
      <c r="BJ310" s="221"/>
      <c r="BK310" s="221"/>
      <c r="BL310" s="221"/>
      <c r="BM310" s="221"/>
      <c r="BN310" s="221"/>
      <c r="BO310" s="257"/>
      <c r="BP310" s="374"/>
      <c r="BQ310" s="851"/>
      <c r="BR310" s="852"/>
      <c r="BS310" s="852"/>
      <c r="BT310" s="853"/>
      <c r="BU310" s="851"/>
      <c r="BV310" s="852"/>
      <c r="BW310" s="852"/>
      <c r="BX310" s="853"/>
      <c r="BY310" s="854" t="e">
        <f t="shared" si="28"/>
        <v>#DIV/0!</v>
      </c>
      <c r="BZ310" s="852"/>
      <c r="CA310" s="852"/>
      <c r="CB310" s="852"/>
      <c r="CC310" s="368"/>
      <c r="CD310" s="316"/>
      <c r="CE310" s="316"/>
      <c r="CF310" s="369"/>
      <c r="CG310" s="374"/>
      <c r="CH310" s="851"/>
      <c r="CI310" s="852"/>
      <c r="CJ310" s="852"/>
      <c r="CK310" s="853"/>
      <c r="CL310" s="851"/>
      <c r="CM310" s="852"/>
      <c r="CN310" s="852"/>
      <c r="CO310" s="853"/>
      <c r="CP310" s="854" t="e">
        <f t="shared" si="29"/>
        <v>#DIV/0!</v>
      </c>
      <c r="CQ310" s="852"/>
      <c r="CR310" s="852"/>
      <c r="CS310" s="852"/>
      <c r="CT310" s="368"/>
      <c r="CU310" s="316"/>
      <c r="CV310" s="316"/>
      <c r="CW310" s="369"/>
      <c r="CX310" s="374"/>
      <c r="CY310" s="328"/>
      <c r="CZ310" s="221"/>
      <c r="DA310" s="221"/>
      <c r="DB310" s="221"/>
      <c r="DC310" s="221"/>
      <c r="DD310" s="221"/>
      <c r="DE310" s="221"/>
      <c r="DF310" s="221"/>
      <c r="DG310" s="221"/>
      <c r="DH310" s="221"/>
      <c r="DI310" s="221"/>
      <c r="DJ310" s="221"/>
      <c r="DK310" s="221"/>
      <c r="DL310" s="221"/>
      <c r="DM310" s="221"/>
      <c r="DN310" s="257"/>
      <c r="DO310" s="374"/>
      <c r="DP310" s="851"/>
      <c r="DQ310" s="852"/>
      <c r="DR310" s="852"/>
      <c r="DS310" s="853"/>
      <c r="DT310" s="851"/>
      <c r="DU310" s="852"/>
      <c r="DV310" s="852"/>
      <c r="DW310" s="853"/>
      <c r="DX310" s="854" t="e">
        <f t="shared" si="30"/>
        <v>#DIV/0!</v>
      </c>
      <c r="DY310" s="852"/>
      <c r="DZ310" s="852"/>
      <c r="EA310" s="852"/>
      <c r="EB310" s="368"/>
      <c r="EC310" s="316"/>
      <c r="ED310" s="316"/>
      <c r="EE310" s="369"/>
      <c r="EF310" s="374"/>
      <c r="EG310" s="851"/>
      <c r="EH310" s="852"/>
      <c r="EI310" s="852"/>
      <c r="EJ310" s="853"/>
      <c r="EK310" s="851"/>
      <c r="EL310" s="852"/>
      <c r="EM310" s="852"/>
      <c r="EN310" s="853"/>
      <c r="EO310" s="854" t="e">
        <f t="shared" si="31"/>
        <v>#DIV/0!</v>
      </c>
      <c r="EP310" s="852"/>
      <c r="EQ310" s="852"/>
      <c r="ER310" s="852"/>
      <c r="ES310" s="368"/>
      <c r="ET310" s="316"/>
      <c r="EU310" s="316"/>
      <c r="EV310" s="369"/>
      <c r="EW310" s="374"/>
    </row>
    <row r="311" spans="1:153" s="124" customFormat="1" ht="12.75" customHeight="1" thickBot="1" x14ac:dyDescent="0.25">
      <c r="A311" s="328"/>
      <c r="B311" s="221"/>
      <c r="C311" s="221"/>
      <c r="D311" s="221"/>
      <c r="E311" s="221"/>
      <c r="F311" s="221"/>
      <c r="G311" s="221"/>
      <c r="H311" s="221"/>
      <c r="I311" s="221"/>
      <c r="J311" s="221"/>
      <c r="K311" s="221"/>
      <c r="L311" s="221"/>
      <c r="M311" s="221"/>
      <c r="N311" s="221"/>
      <c r="O311" s="221"/>
      <c r="P311" s="257"/>
      <c r="Q311" s="374"/>
      <c r="R311" s="851"/>
      <c r="S311" s="852"/>
      <c r="T311" s="852"/>
      <c r="U311" s="853"/>
      <c r="V311" s="851"/>
      <c r="W311" s="852"/>
      <c r="X311" s="852"/>
      <c r="Y311" s="853"/>
      <c r="Z311" s="854">
        <f t="shared" si="26"/>
        <v>0</v>
      </c>
      <c r="AA311" s="852"/>
      <c r="AB311" s="852"/>
      <c r="AC311" s="853"/>
      <c r="AD311" s="365"/>
      <c r="AE311" s="317"/>
      <c r="AF311" s="317"/>
      <c r="AG311" s="347"/>
      <c r="AH311" s="374"/>
      <c r="AI311" s="851"/>
      <c r="AJ311" s="852"/>
      <c r="AK311" s="852"/>
      <c r="AL311" s="853"/>
      <c r="AM311" s="851"/>
      <c r="AN311" s="852"/>
      <c r="AO311" s="852"/>
      <c r="AP311" s="853"/>
      <c r="AQ311" s="854">
        <f t="shared" si="27"/>
        <v>0</v>
      </c>
      <c r="AR311" s="852"/>
      <c r="AS311" s="852"/>
      <c r="AT311" s="853"/>
      <c r="AU311" s="365"/>
      <c r="AV311" s="317"/>
      <c r="AW311" s="317"/>
      <c r="AX311" s="347"/>
      <c r="AY311" s="374"/>
      <c r="AZ311" s="328"/>
      <c r="BA311" s="221"/>
      <c r="BB311" s="221"/>
      <c r="BC311" s="221"/>
      <c r="BD311" s="221"/>
      <c r="BE311" s="221"/>
      <c r="BF311" s="221"/>
      <c r="BG311" s="221"/>
      <c r="BH311" s="221"/>
      <c r="BI311" s="221"/>
      <c r="BJ311" s="221"/>
      <c r="BK311" s="221"/>
      <c r="BL311" s="221"/>
      <c r="BM311" s="221"/>
      <c r="BN311" s="221"/>
      <c r="BO311" s="257"/>
      <c r="BP311" s="374"/>
      <c r="BQ311" s="851"/>
      <c r="BR311" s="852"/>
      <c r="BS311" s="852"/>
      <c r="BT311" s="853"/>
      <c r="BU311" s="851"/>
      <c r="BV311" s="852"/>
      <c r="BW311" s="852"/>
      <c r="BX311" s="853"/>
      <c r="BY311" s="854" t="e">
        <f t="shared" si="28"/>
        <v>#DIV/0!</v>
      </c>
      <c r="BZ311" s="852"/>
      <c r="CA311" s="852"/>
      <c r="CB311" s="852"/>
      <c r="CC311" s="368"/>
      <c r="CD311" s="316"/>
      <c r="CE311" s="316"/>
      <c r="CF311" s="369"/>
      <c r="CG311" s="374"/>
      <c r="CH311" s="851"/>
      <c r="CI311" s="852"/>
      <c r="CJ311" s="852"/>
      <c r="CK311" s="853"/>
      <c r="CL311" s="851"/>
      <c r="CM311" s="852"/>
      <c r="CN311" s="852"/>
      <c r="CO311" s="853"/>
      <c r="CP311" s="854" t="e">
        <f t="shared" si="29"/>
        <v>#DIV/0!</v>
      </c>
      <c r="CQ311" s="852"/>
      <c r="CR311" s="852"/>
      <c r="CS311" s="852"/>
      <c r="CT311" s="368"/>
      <c r="CU311" s="316"/>
      <c r="CV311" s="316"/>
      <c r="CW311" s="369"/>
      <c r="CX311" s="374"/>
      <c r="CY311" s="328"/>
      <c r="CZ311" s="221"/>
      <c r="DA311" s="221"/>
      <c r="DB311" s="221"/>
      <c r="DC311" s="221"/>
      <c r="DD311" s="221"/>
      <c r="DE311" s="221"/>
      <c r="DF311" s="221"/>
      <c r="DG311" s="221"/>
      <c r="DH311" s="221"/>
      <c r="DI311" s="221"/>
      <c r="DJ311" s="221"/>
      <c r="DK311" s="221"/>
      <c r="DL311" s="221"/>
      <c r="DM311" s="221"/>
      <c r="DN311" s="257"/>
      <c r="DO311" s="374"/>
      <c r="DP311" s="851"/>
      <c r="DQ311" s="852"/>
      <c r="DR311" s="852"/>
      <c r="DS311" s="853"/>
      <c r="DT311" s="851"/>
      <c r="DU311" s="852"/>
      <c r="DV311" s="852"/>
      <c r="DW311" s="853"/>
      <c r="DX311" s="854" t="e">
        <f t="shared" si="30"/>
        <v>#DIV/0!</v>
      </c>
      <c r="DY311" s="852"/>
      <c r="DZ311" s="852"/>
      <c r="EA311" s="852"/>
      <c r="EB311" s="368"/>
      <c r="EC311" s="316"/>
      <c r="ED311" s="316"/>
      <c r="EE311" s="369"/>
      <c r="EF311" s="374"/>
      <c r="EG311" s="851"/>
      <c r="EH311" s="852"/>
      <c r="EI311" s="852"/>
      <c r="EJ311" s="853"/>
      <c r="EK311" s="851"/>
      <c r="EL311" s="852"/>
      <c r="EM311" s="852"/>
      <c r="EN311" s="853"/>
      <c r="EO311" s="854" t="e">
        <f t="shared" si="31"/>
        <v>#DIV/0!</v>
      </c>
      <c r="EP311" s="852"/>
      <c r="EQ311" s="852"/>
      <c r="ER311" s="852"/>
      <c r="ES311" s="368"/>
      <c r="ET311" s="316"/>
      <c r="EU311" s="316"/>
      <c r="EV311" s="369"/>
      <c r="EW311" s="374"/>
    </row>
    <row r="312" spans="1:153" s="124" customFormat="1" ht="12.75" customHeight="1" thickBot="1" x14ac:dyDescent="0.25">
      <c r="A312" s="328"/>
      <c r="B312" s="221"/>
      <c r="C312" s="221"/>
      <c r="D312" s="221"/>
      <c r="E312" s="221"/>
      <c r="F312" s="221"/>
      <c r="G312" s="221"/>
      <c r="H312" s="221"/>
      <c r="I312" s="221"/>
      <c r="J312" s="221"/>
      <c r="K312" s="221"/>
      <c r="L312" s="221"/>
      <c r="M312" s="221"/>
      <c r="N312" s="221"/>
      <c r="O312" s="221"/>
      <c r="P312" s="257"/>
      <c r="Q312" s="374"/>
      <c r="R312" s="851"/>
      <c r="S312" s="852"/>
      <c r="T312" s="852"/>
      <c r="U312" s="853"/>
      <c r="V312" s="851"/>
      <c r="W312" s="852"/>
      <c r="X312" s="852"/>
      <c r="Y312" s="853"/>
      <c r="Z312" s="854">
        <f t="shared" si="26"/>
        <v>0</v>
      </c>
      <c r="AA312" s="852"/>
      <c r="AB312" s="852"/>
      <c r="AC312" s="853"/>
      <c r="AD312" s="365"/>
      <c r="AE312" s="317"/>
      <c r="AF312" s="317"/>
      <c r="AG312" s="347"/>
      <c r="AH312" s="374"/>
      <c r="AI312" s="851"/>
      <c r="AJ312" s="852"/>
      <c r="AK312" s="852"/>
      <c r="AL312" s="853"/>
      <c r="AM312" s="851"/>
      <c r="AN312" s="852"/>
      <c r="AO312" s="852"/>
      <c r="AP312" s="853"/>
      <c r="AQ312" s="854">
        <f t="shared" si="27"/>
        <v>0</v>
      </c>
      <c r="AR312" s="852"/>
      <c r="AS312" s="852"/>
      <c r="AT312" s="853"/>
      <c r="AU312" s="365"/>
      <c r="AV312" s="317"/>
      <c r="AW312" s="317"/>
      <c r="AX312" s="347"/>
      <c r="AY312" s="374"/>
      <c r="AZ312" s="328"/>
      <c r="BA312" s="221"/>
      <c r="BB312" s="221"/>
      <c r="BC312" s="221"/>
      <c r="BD312" s="221"/>
      <c r="BE312" s="221"/>
      <c r="BF312" s="221"/>
      <c r="BG312" s="221"/>
      <c r="BH312" s="221"/>
      <c r="BI312" s="221"/>
      <c r="BJ312" s="221"/>
      <c r="BK312" s="221"/>
      <c r="BL312" s="221"/>
      <c r="BM312" s="221"/>
      <c r="BN312" s="221"/>
      <c r="BO312" s="257"/>
      <c r="BP312" s="374"/>
      <c r="BQ312" s="851"/>
      <c r="BR312" s="852"/>
      <c r="BS312" s="852"/>
      <c r="BT312" s="853"/>
      <c r="BU312" s="851"/>
      <c r="BV312" s="852"/>
      <c r="BW312" s="852"/>
      <c r="BX312" s="853"/>
      <c r="BY312" s="854" t="e">
        <f t="shared" si="28"/>
        <v>#DIV/0!</v>
      </c>
      <c r="BZ312" s="852"/>
      <c r="CA312" s="852"/>
      <c r="CB312" s="852"/>
      <c r="CC312" s="368"/>
      <c r="CD312" s="316"/>
      <c r="CE312" s="316"/>
      <c r="CF312" s="369"/>
      <c r="CG312" s="374"/>
      <c r="CH312" s="851"/>
      <c r="CI312" s="852"/>
      <c r="CJ312" s="852"/>
      <c r="CK312" s="853"/>
      <c r="CL312" s="851"/>
      <c r="CM312" s="852"/>
      <c r="CN312" s="852"/>
      <c r="CO312" s="853"/>
      <c r="CP312" s="854" t="e">
        <f t="shared" si="29"/>
        <v>#DIV/0!</v>
      </c>
      <c r="CQ312" s="852"/>
      <c r="CR312" s="852"/>
      <c r="CS312" s="852"/>
      <c r="CT312" s="368"/>
      <c r="CU312" s="316"/>
      <c r="CV312" s="316"/>
      <c r="CW312" s="369"/>
      <c r="CX312" s="374"/>
      <c r="CY312" s="328"/>
      <c r="CZ312" s="221"/>
      <c r="DA312" s="221"/>
      <c r="DB312" s="221"/>
      <c r="DC312" s="221"/>
      <c r="DD312" s="221"/>
      <c r="DE312" s="221"/>
      <c r="DF312" s="221"/>
      <c r="DG312" s="221"/>
      <c r="DH312" s="221"/>
      <c r="DI312" s="221"/>
      <c r="DJ312" s="221"/>
      <c r="DK312" s="221"/>
      <c r="DL312" s="221"/>
      <c r="DM312" s="221"/>
      <c r="DN312" s="257"/>
      <c r="DO312" s="374"/>
      <c r="DP312" s="851"/>
      <c r="DQ312" s="852"/>
      <c r="DR312" s="852"/>
      <c r="DS312" s="853"/>
      <c r="DT312" s="851"/>
      <c r="DU312" s="852"/>
      <c r="DV312" s="852"/>
      <c r="DW312" s="853"/>
      <c r="DX312" s="854" t="e">
        <f t="shared" si="30"/>
        <v>#DIV/0!</v>
      </c>
      <c r="DY312" s="852"/>
      <c r="DZ312" s="852"/>
      <c r="EA312" s="852"/>
      <c r="EB312" s="368"/>
      <c r="EC312" s="316"/>
      <c r="ED312" s="316"/>
      <c r="EE312" s="369"/>
      <c r="EF312" s="374"/>
      <c r="EG312" s="851"/>
      <c r="EH312" s="852"/>
      <c r="EI312" s="852"/>
      <c r="EJ312" s="853"/>
      <c r="EK312" s="851"/>
      <c r="EL312" s="852"/>
      <c r="EM312" s="852"/>
      <c r="EN312" s="853"/>
      <c r="EO312" s="854" t="e">
        <f t="shared" si="31"/>
        <v>#DIV/0!</v>
      </c>
      <c r="EP312" s="852"/>
      <c r="EQ312" s="852"/>
      <c r="ER312" s="852"/>
      <c r="ES312" s="368"/>
      <c r="ET312" s="316"/>
      <c r="EU312" s="316"/>
      <c r="EV312" s="369"/>
      <c r="EW312" s="374"/>
    </row>
    <row r="313" spans="1:153" s="124" customFormat="1" ht="12.75" customHeight="1" thickBot="1" x14ac:dyDescent="0.25">
      <c r="A313" s="328"/>
      <c r="B313" s="221"/>
      <c r="C313" s="221"/>
      <c r="D313" s="221"/>
      <c r="E313" s="221"/>
      <c r="F313" s="221"/>
      <c r="G313" s="221"/>
      <c r="H313" s="221"/>
      <c r="I313" s="221"/>
      <c r="J313" s="221"/>
      <c r="K313" s="221"/>
      <c r="L313" s="221"/>
      <c r="M313" s="221"/>
      <c r="N313" s="221"/>
      <c r="O313" s="221"/>
      <c r="P313" s="257"/>
      <c r="Q313" s="374"/>
      <c r="R313" s="851"/>
      <c r="S313" s="852"/>
      <c r="T313" s="852"/>
      <c r="U313" s="853"/>
      <c r="V313" s="851"/>
      <c r="W313" s="852"/>
      <c r="X313" s="852"/>
      <c r="Y313" s="853"/>
      <c r="Z313" s="854">
        <f t="shared" si="26"/>
        <v>0</v>
      </c>
      <c r="AA313" s="852"/>
      <c r="AB313" s="852"/>
      <c r="AC313" s="853"/>
      <c r="AD313" s="365"/>
      <c r="AE313" s="317"/>
      <c r="AF313" s="317"/>
      <c r="AG313" s="347"/>
      <c r="AH313" s="374"/>
      <c r="AI313" s="851"/>
      <c r="AJ313" s="852"/>
      <c r="AK313" s="852"/>
      <c r="AL313" s="853"/>
      <c r="AM313" s="851"/>
      <c r="AN313" s="852"/>
      <c r="AO313" s="852"/>
      <c r="AP313" s="853"/>
      <c r="AQ313" s="854">
        <f t="shared" si="27"/>
        <v>0</v>
      </c>
      <c r="AR313" s="852"/>
      <c r="AS313" s="852"/>
      <c r="AT313" s="853"/>
      <c r="AU313" s="365"/>
      <c r="AV313" s="317"/>
      <c r="AW313" s="317"/>
      <c r="AX313" s="347"/>
      <c r="AY313" s="374"/>
      <c r="AZ313" s="328"/>
      <c r="BA313" s="221"/>
      <c r="BB313" s="221"/>
      <c r="BC313" s="221"/>
      <c r="BD313" s="221"/>
      <c r="BE313" s="221"/>
      <c r="BF313" s="221"/>
      <c r="BG313" s="221"/>
      <c r="BH313" s="221"/>
      <c r="BI313" s="221"/>
      <c r="BJ313" s="221"/>
      <c r="BK313" s="221"/>
      <c r="BL313" s="221"/>
      <c r="BM313" s="221"/>
      <c r="BN313" s="221"/>
      <c r="BO313" s="257"/>
      <c r="BP313" s="374"/>
      <c r="BQ313" s="851"/>
      <c r="BR313" s="852"/>
      <c r="BS313" s="852"/>
      <c r="BT313" s="853"/>
      <c r="BU313" s="851"/>
      <c r="BV313" s="852"/>
      <c r="BW313" s="852"/>
      <c r="BX313" s="853"/>
      <c r="BY313" s="854" t="e">
        <f t="shared" si="28"/>
        <v>#DIV/0!</v>
      </c>
      <c r="BZ313" s="852"/>
      <c r="CA313" s="852"/>
      <c r="CB313" s="852"/>
      <c r="CC313" s="368"/>
      <c r="CD313" s="316"/>
      <c r="CE313" s="316"/>
      <c r="CF313" s="369"/>
      <c r="CG313" s="374"/>
      <c r="CH313" s="851"/>
      <c r="CI313" s="852"/>
      <c r="CJ313" s="852"/>
      <c r="CK313" s="853"/>
      <c r="CL313" s="851"/>
      <c r="CM313" s="852"/>
      <c r="CN313" s="852"/>
      <c r="CO313" s="853"/>
      <c r="CP313" s="854" t="e">
        <f t="shared" si="29"/>
        <v>#DIV/0!</v>
      </c>
      <c r="CQ313" s="852"/>
      <c r="CR313" s="852"/>
      <c r="CS313" s="852"/>
      <c r="CT313" s="368"/>
      <c r="CU313" s="316"/>
      <c r="CV313" s="316"/>
      <c r="CW313" s="369"/>
      <c r="CX313" s="374"/>
      <c r="CY313" s="328"/>
      <c r="CZ313" s="221"/>
      <c r="DA313" s="221"/>
      <c r="DB313" s="221"/>
      <c r="DC313" s="221"/>
      <c r="DD313" s="221"/>
      <c r="DE313" s="221"/>
      <c r="DF313" s="221"/>
      <c r="DG313" s="221"/>
      <c r="DH313" s="221"/>
      <c r="DI313" s="221"/>
      <c r="DJ313" s="221"/>
      <c r="DK313" s="221"/>
      <c r="DL313" s="221"/>
      <c r="DM313" s="221"/>
      <c r="DN313" s="257"/>
      <c r="DO313" s="374"/>
      <c r="DP313" s="851"/>
      <c r="DQ313" s="852"/>
      <c r="DR313" s="852"/>
      <c r="DS313" s="853"/>
      <c r="DT313" s="851"/>
      <c r="DU313" s="852"/>
      <c r="DV313" s="852"/>
      <c r="DW313" s="853"/>
      <c r="DX313" s="854" t="e">
        <f t="shared" si="30"/>
        <v>#DIV/0!</v>
      </c>
      <c r="DY313" s="852"/>
      <c r="DZ313" s="852"/>
      <c r="EA313" s="852"/>
      <c r="EB313" s="368"/>
      <c r="EC313" s="316"/>
      <c r="ED313" s="316"/>
      <c r="EE313" s="369"/>
      <c r="EF313" s="374"/>
      <c r="EG313" s="851"/>
      <c r="EH313" s="852"/>
      <c r="EI313" s="852"/>
      <c r="EJ313" s="853"/>
      <c r="EK313" s="851"/>
      <c r="EL313" s="852"/>
      <c r="EM313" s="852"/>
      <c r="EN313" s="853"/>
      <c r="EO313" s="854" t="e">
        <f t="shared" si="31"/>
        <v>#DIV/0!</v>
      </c>
      <c r="EP313" s="852"/>
      <c r="EQ313" s="852"/>
      <c r="ER313" s="852"/>
      <c r="ES313" s="368"/>
      <c r="ET313" s="316"/>
      <c r="EU313" s="316"/>
      <c r="EV313" s="369"/>
      <c r="EW313" s="374"/>
    </row>
    <row r="314" spans="1:153" s="124" customFormat="1" ht="12.75" customHeight="1" thickBot="1" x14ac:dyDescent="0.25">
      <c r="A314" s="328"/>
      <c r="B314" s="221"/>
      <c r="C314" s="221"/>
      <c r="D314" s="221"/>
      <c r="E314" s="221"/>
      <c r="F314" s="221"/>
      <c r="G314" s="221"/>
      <c r="H314" s="221"/>
      <c r="I314" s="221"/>
      <c r="J314" s="221"/>
      <c r="K314" s="221"/>
      <c r="L314" s="221"/>
      <c r="M314" s="221"/>
      <c r="N314" s="221"/>
      <c r="O314" s="221"/>
      <c r="P314" s="257"/>
      <c r="Q314" s="374"/>
      <c r="R314" s="851"/>
      <c r="S314" s="852"/>
      <c r="T314" s="852"/>
      <c r="U314" s="853"/>
      <c r="V314" s="851"/>
      <c r="W314" s="852"/>
      <c r="X314" s="852"/>
      <c r="Y314" s="853"/>
      <c r="Z314" s="854">
        <f t="shared" si="26"/>
        <v>0</v>
      </c>
      <c r="AA314" s="852"/>
      <c r="AB314" s="852"/>
      <c r="AC314" s="853"/>
      <c r="AD314" s="365"/>
      <c r="AE314" s="317"/>
      <c r="AF314" s="317"/>
      <c r="AG314" s="347"/>
      <c r="AH314" s="374"/>
      <c r="AI314" s="851"/>
      <c r="AJ314" s="852"/>
      <c r="AK314" s="852"/>
      <c r="AL314" s="853"/>
      <c r="AM314" s="851"/>
      <c r="AN314" s="852"/>
      <c r="AO314" s="852"/>
      <c r="AP314" s="853"/>
      <c r="AQ314" s="854">
        <f t="shared" si="27"/>
        <v>0</v>
      </c>
      <c r="AR314" s="852"/>
      <c r="AS314" s="852"/>
      <c r="AT314" s="853"/>
      <c r="AU314" s="365"/>
      <c r="AV314" s="317"/>
      <c r="AW314" s="317"/>
      <c r="AX314" s="347"/>
      <c r="AY314" s="374"/>
      <c r="AZ314" s="328"/>
      <c r="BA314" s="221"/>
      <c r="BB314" s="221"/>
      <c r="BC314" s="221"/>
      <c r="BD314" s="221"/>
      <c r="BE314" s="221"/>
      <c r="BF314" s="221"/>
      <c r="BG314" s="221"/>
      <c r="BH314" s="221"/>
      <c r="BI314" s="221"/>
      <c r="BJ314" s="221"/>
      <c r="BK314" s="221"/>
      <c r="BL314" s="221"/>
      <c r="BM314" s="221"/>
      <c r="BN314" s="221"/>
      <c r="BO314" s="257"/>
      <c r="BP314" s="374"/>
      <c r="BQ314" s="851"/>
      <c r="BR314" s="852"/>
      <c r="BS314" s="852"/>
      <c r="BT314" s="853"/>
      <c r="BU314" s="851"/>
      <c r="BV314" s="852"/>
      <c r="BW314" s="852"/>
      <c r="BX314" s="853"/>
      <c r="BY314" s="854" t="e">
        <f t="shared" si="28"/>
        <v>#DIV/0!</v>
      </c>
      <c r="BZ314" s="852"/>
      <c r="CA314" s="852"/>
      <c r="CB314" s="852"/>
      <c r="CC314" s="368"/>
      <c r="CD314" s="316"/>
      <c r="CE314" s="316"/>
      <c r="CF314" s="369"/>
      <c r="CG314" s="374"/>
      <c r="CH314" s="851"/>
      <c r="CI314" s="852"/>
      <c r="CJ314" s="852"/>
      <c r="CK314" s="853"/>
      <c r="CL314" s="851"/>
      <c r="CM314" s="852"/>
      <c r="CN314" s="852"/>
      <c r="CO314" s="853"/>
      <c r="CP314" s="854" t="e">
        <f t="shared" si="29"/>
        <v>#DIV/0!</v>
      </c>
      <c r="CQ314" s="852"/>
      <c r="CR314" s="852"/>
      <c r="CS314" s="852"/>
      <c r="CT314" s="368"/>
      <c r="CU314" s="316"/>
      <c r="CV314" s="316"/>
      <c r="CW314" s="369"/>
      <c r="CX314" s="374"/>
      <c r="CY314" s="328"/>
      <c r="CZ314" s="221"/>
      <c r="DA314" s="221"/>
      <c r="DB314" s="221"/>
      <c r="DC314" s="221"/>
      <c r="DD314" s="221"/>
      <c r="DE314" s="221"/>
      <c r="DF314" s="221"/>
      <c r="DG314" s="221"/>
      <c r="DH314" s="221"/>
      <c r="DI314" s="221"/>
      <c r="DJ314" s="221"/>
      <c r="DK314" s="221"/>
      <c r="DL314" s="221"/>
      <c r="DM314" s="221"/>
      <c r="DN314" s="257"/>
      <c r="DO314" s="374"/>
      <c r="DP314" s="851"/>
      <c r="DQ314" s="852"/>
      <c r="DR314" s="852"/>
      <c r="DS314" s="853"/>
      <c r="DT314" s="851"/>
      <c r="DU314" s="852"/>
      <c r="DV314" s="852"/>
      <c r="DW314" s="853"/>
      <c r="DX314" s="854" t="e">
        <f t="shared" si="30"/>
        <v>#DIV/0!</v>
      </c>
      <c r="DY314" s="852"/>
      <c r="DZ314" s="852"/>
      <c r="EA314" s="852"/>
      <c r="EB314" s="368"/>
      <c r="EC314" s="316"/>
      <c r="ED314" s="316"/>
      <c r="EE314" s="369"/>
      <c r="EF314" s="374"/>
      <c r="EG314" s="851"/>
      <c r="EH314" s="852"/>
      <c r="EI314" s="852"/>
      <c r="EJ314" s="853"/>
      <c r="EK314" s="851"/>
      <c r="EL314" s="852"/>
      <c r="EM314" s="852"/>
      <c r="EN314" s="853"/>
      <c r="EO314" s="854" t="e">
        <f t="shared" si="31"/>
        <v>#DIV/0!</v>
      </c>
      <c r="EP314" s="852"/>
      <c r="EQ314" s="852"/>
      <c r="ER314" s="852"/>
      <c r="ES314" s="368"/>
      <c r="ET314" s="316"/>
      <c r="EU314" s="316"/>
      <c r="EV314" s="369"/>
      <c r="EW314" s="374"/>
    </row>
    <row r="315" spans="1:153" s="124" customFormat="1" ht="12.75" customHeight="1" thickBot="1" x14ac:dyDescent="0.25">
      <c r="A315" s="328"/>
      <c r="B315" s="221"/>
      <c r="C315" s="221"/>
      <c r="D315" s="221"/>
      <c r="E315" s="221"/>
      <c r="F315" s="221"/>
      <c r="G315" s="221"/>
      <c r="H315" s="221"/>
      <c r="I315" s="221"/>
      <c r="J315" s="221"/>
      <c r="K315" s="221"/>
      <c r="L315" s="221"/>
      <c r="M315" s="221"/>
      <c r="N315" s="221"/>
      <c r="O315" s="221"/>
      <c r="P315" s="257"/>
      <c r="Q315" s="374"/>
      <c r="R315" s="851"/>
      <c r="S315" s="852"/>
      <c r="T315" s="852"/>
      <c r="U315" s="853"/>
      <c r="V315" s="851"/>
      <c r="W315" s="852"/>
      <c r="X315" s="852"/>
      <c r="Y315" s="853"/>
      <c r="Z315" s="854">
        <f t="shared" si="26"/>
        <v>0</v>
      </c>
      <c r="AA315" s="852"/>
      <c r="AB315" s="852"/>
      <c r="AC315" s="853"/>
      <c r="AD315" s="365"/>
      <c r="AE315" s="317"/>
      <c r="AF315" s="317"/>
      <c r="AG315" s="347"/>
      <c r="AH315" s="374"/>
      <c r="AI315" s="851"/>
      <c r="AJ315" s="852"/>
      <c r="AK315" s="852"/>
      <c r="AL315" s="853"/>
      <c r="AM315" s="851"/>
      <c r="AN315" s="852"/>
      <c r="AO315" s="852"/>
      <c r="AP315" s="853"/>
      <c r="AQ315" s="854">
        <f t="shared" si="27"/>
        <v>0</v>
      </c>
      <c r="AR315" s="852"/>
      <c r="AS315" s="852"/>
      <c r="AT315" s="853"/>
      <c r="AU315" s="365"/>
      <c r="AV315" s="317"/>
      <c r="AW315" s="317"/>
      <c r="AX315" s="347"/>
      <c r="AY315" s="374"/>
      <c r="AZ315" s="328"/>
      <c r="BA315" s="221"/>
      <c r="BB315" s="221"/>
      <c r="BC315" s="221"/>
      <c r="BD315" s="221"/>
      <c r="BE315" s="221"/>
      <c r="BF315" s="221"/>
      <c r="BG315" s="221"/>
      <c r="BH315" s="221"/>
      <c r="BI315" s="221"/>
      <c r="BJ315" s="221"/>
      <c r="BK315" s="221"/>
      <c r="BL315" s="221"/>
      <c r="BM315" s="221"/>
      <c r="BN315" s="221"/>
      <c r="BO315" s="257"/>
      <c r="BP315" s="374"/>
      <c r="BQ315" s="851"/>
      <c r="BR315" s="852"/>
      <c r="BS315" s="852"/>
      <c r="BT315" s="853"/>
      <c r="BU315" s="851"/>
      <c r="BV315" s="852"/>
      <c r="BW315" s="852"/>
      <c r="BX315" s="853"/>
      <c r="BY315" s="854" t="e">
        <f t="shared" si="28"/>
        <v>#DIV/0!</v>
      </c>
      <c r="BZ315" s="852"/>
      <c r="CA315" s="852"/>
      <c r="CB315" s="852"/>
      <c r="CC315" s="368"/>
      <c r="CD315" s="316"/>
      <c r="CE315" s="316"/>
      <c r="CF315" s="369"/>
      <c r="CG315" s="374"/>
      <c r="CH315" s="851"/>
      <c r="CI315" s="852"/>
      <c r="CJ315" s="852"/>
      <c r="CK315" s="853"/>
      <c r="CL315" s="851"/>
      <c r="CM315" s="852"/>
      <c r="CN315" s="852"/>
      <c r="CO315" s="853"/>
      <c r="CP315" s="854" t="e">
        <f t="shared" si="29"/>
        <v>#DIV/0!</v>
      </c>
      <c r="CQ315" s="852"/>
      <c r="CR315" s="852"/>
      <c r="CS315" s="852"/>
      <c r="CT315" s="368"/>
      <c r="CU315" s="316"/>
      <c r="CV315" s="316"/>
      <c r="CW315" s="369"/>
      <c r="CX315" s="374"/>
      <c r="CY315" s="328"/>
      <c r="CZ315" s="221"/>
      <c r="DA315" s="221"/>
      <c r="DB315" s="221"/>
      <c r="DC315" s="221"/>
      <c r="DD315" s="221"/>
      <c r="DE315" s="221"/>
      <c r="DF315" s="221"/>
      <c r="DG315" s="221"/>
      <c r="DH315" s="221"/>
      <c r="DI315" s="221"/>
      <c r="DJ315" s="221"/>
      <c r="DK315" s="221"/>
      <c r="DL315" s="221"/>
      <c r="DM315" s="221"/>
      <c r="DN315" s="257"/>
      <c r="DO315" s="374"/>
      <c r="DP315" s="851"/>
      <c r="DQ315" s="852"/>
      <c r="DR315" s="852"/>
      <c r="DS315" s="853"/>
      <c r="DT315" s="851"/>
      <c r="DU315" s="852"/>
      <c r="DV315" s="852"/>
      <c r="DW315" s="853"/>
      <c r="DX315" s="854" t="e">
        <f t="shared" si="30"/>
        <v>#DIV/0!</v>
      </c>
      <c r="DY315" s="852"/>
      <c r="DZ315" s="852"/>
      <c r="EA315" s="852"/>
      <c r="EB315" s="368"/>
      <c r="EC315" s="316"/>
      <c r="ED315" s="316"/>
      <c r="EE315" s="369"/>
      <c r="EF315" s="374"/>
      <c r="EG315" s="851"/>
      <c r="EH315" s="852"/>
      <c r="EI315" s="852"/>
      <c r="EJ315" s="853"/>
      <c r="EK315" s="851"/>
      <c r="EL315" s="852"/>
      <c r="EM315" s="852"/>
      <c r="EN315" s="853"/>
      <c r="EO315" s="854" t="e">
        <f t="shared" si="31"/>
        <v>#DIV/0!</v>
      </c>
      <c r="EP315" s="852"/>
      <c r="EQ315" s="852"/>
      <c r="ER315" s="852"/>
      <c r="ES315" s="368"/>
      <c r="ET315" s="316"/>
      <c r="EU315" s="316"/>
      <c r="EV315" s="369"/>
      <c r="EW315" s="374"/>
    </row>
    <row r="316" spans="1:153" s="124" customFormat="1" ht="12.75" customHeight="1" thickBot="1" x14ac:dyDescent="0.25">
      <c r="A316" s="328"/>
      <c r="B316" s="221"/>
      <c r="C316" s="221"/>
      <c r="D316" s="221"/>
      <c r="E316" s="221"/>
      <c r="F316" s="221"/>
      <c r="G316" s="221"/>
      <c r="H316" s="221"/>
      <c r="I316" s="221"/>
      <c r="J316" s="221"/>
      <c r="K316" s="221"/>
      <c r="L316" s="221"/>
      <c r="M316" s="221"/>
      <c r="N316" s="221"/>
      <c r="O316" s="221"/>
      <c r="P316" s="257"/>
      <c r="Q316" s="374"/>
      <c r="R316" s="851"/>
      <c r="S316" s="852"/>
      <c r="T316" s="852"/>
      <c r="U316" s="853"/>
      <c r="V316" s="851"/>
      <c r="W316" s="852"/>
      <c r="X316" s="852"/>
      <c r="Y316" s="853"/>
      <c r="Z316" s="854">
        <f t="shared" si="26"/>
        <v>0</v>
      </c>
      <c r="AA316" s="852"/>
      <c r="AB316" s="852"/>
      <c r="AC316" s="853"/>
      <c r="AD316" s="365"/>
      <c r="AE316" s="317"/>
      <c r="AF316" s="317"/>
      <c r="AG316" s="347"/>
      <c r="AH316" s="374"/>
      <c r="AI316" s="851"/>
      <c r="AJ316" s="852"/>
      <c r="AK316" s="852"/>
      <c r="AL316" s="853"/>
      <c r="AM316" s="851"/>
      <c r="AN316" s="852"/>
      <c r="AO316" s="852"/>
      <c r="AP316" s="853"/>
      <c r="AQ316" s="854">
        <f t="shared" si="27"/>
        <v>0</v>
      </c>
      <c r="AR316" s="852"/>
      <c r="AS316" s="852"/>
      <c r="AT316" s="853"/>
      <c r="AU316" s="365"/>
      <c r="AV316" s="317"/>
      <c r="AW316" s="317"/>
      <c r="AX316" s="347"/>
      <c r="AY316" s="374"/>
      <c r="AZ316" s="328"/>
      <c r="BA316" s="221"/>
      <c r="BB316" s="221"/>
      <c r="BC316" s="221"/>
      <c r="BD316" s="221"/>
      <c r="BE316" s="221"/>
      <c r="BF316" s="221"/>
      <c r="BG316" s="221"/>
      <c r="BH316" s="221"/>
      <c r="BI316" s="221"/>
      <c r="BJ316" s="221"/>
      <c r="BK316" s="221"/>
      <c r="BL316" s="221"/>
      <c r="BM316" s="221"/>
      <c r="BN316" s="221"/>
      <c r="BO316" s="257"/>
      <c r="BP316" s="374"/>
      <c r="BQ316" s="851"/>
      <c r="BR316" s="852"/>
      <c r="BS316" s="852"/>
      <c r="BT316" s="853"/>
      <c r="BU316" s="851"/>
      <c r="BV316" s="852"/>
      <c r="BW316" s="852"/>
      <c r="BX316" s="853"/>
      <c r="BY316" s="854" t="e">
        <f t="shared" si="28"/>
        <v>#DIV/0!</v>
      </c>
      <c r="BZ316" s="852"/>
      <c r="CA316" s="852"/>
      <c r="CB316" s="852"/>
      <c r="CC316" s="368"/>
      <c r="CD316" s="316"/>
      <c r="CE316" s="316"/>
      <c r="CF316" s="369"/>
      <c r="CG316" s="374"/>
      <c r="CH316" s="851"/>
      <c r="CI316" s="852"/>
      <c r="CJ316" s="852"/>
      <c r="CK316" s="853"/>
      <c r="CL316" s="851"/>
      <c r="CM316" s="852"/>
      <c r="CN316" s="852"/>
      <c r="CO316" s="853"/>
      <c r="CP316" s="854" t="e">
        <f t="shared" si="29"/>
        <v>#DIV/0!</v>
      </c>
      <c r="CQ316" s="852"/>
      <c r="CR316" s="852"/>
      <c r="CS316" s="852"/>
      <c r="CT316" s="368"/>
      <c r="CU316" s="316"/>
      <c r="CV316" s="316"/>
      <c r="CW316" s="369"/>
      <c r="CX316" s="374"/>
      <c r="CY316" s="328"/>
      <c r="CZ316" s="221"/>
      <c r="DA316" s="221"/>
      <c r="DB316" s="221"/>
      <c r="DC316" s="221"/>
      <c r="DD316" s="221"/>
      <c r="DE316" s="221"/>
      <c r="DF316" s="221"/>
      <c r="DG316" s="221"/>
      <c r="DH316" s="221"/>
      <c r="DI316" s="221"/>
      <c r="DJ316" s="221"/>
      <c r="DK316" s="221"/>
      <c r="DL316" s="221"/>
      <c r="DM316" s="221"/>
      <c r="DN316" s="257"/>
      <c r="DO316" s="374"/>
      <c r="DP316" s="851"/>
      <c r="DQ316" s="852"/>
      <c r="DR316" s="852"/>
      <c r="DS316" s="853"/>
      <c r="DT316" s="851"/>
      <c r="DU316" s="852"/>
      <c r="DV316" s="852"/>
      <c r="DW316" s="853"/>
      <c r="DX316" s="854" t="e">
        <f t="shared" si="30"/>
        <v>#DIV/0!</v>
      </c>
      <c r="DY316" s="852"/>
      <c r="DZ316" s="852"/>
      <c r="EA316" s="852"/>
      <c r="EB316" s="368"/>
      <c r="EC316" s="316"/>
      <c r="ED316" s="316"/>
      <c r="EE316" s="369"/>
      <c r="EF316" s="374"/>
      <c r="EG316" s="851"/>
      <c r="EH316" s="852"/>
      <c r="EI316" s="852"/>
      <c r="EJ316" s="853"/>
      <c r="EK316" s="851"/>
      <c r="EL316" s="852"/>
      <c r="EM316" s="852"/>
      <c r="EN316" s="853"/>
      <c r="EO316" s="854" t="e">
        <f t="shared" si="31"/>
        <v>#DIV/0!</v>
      </c>
      <c r="EP316" s="852"/>
      <c r="EQ316" s="852"/>
      <c r="ER316" s="852"/>
      <c r="ES316" s="368"/>
      <c r="ET316" s="316"/>
      <c r="EU316" s="316"/>
      <c r="EV316" s="369"/>
      <c r="EW316" s="374"/>
    </row>
    <row r="317" spans="1:153" s="124" customFormat="1" ht="12.75" customHeight="1" thickBot="1" x14ac:dyDescent="0.25">
      <c r="A317" s="328"/>
      <c r="B317" s="221"/>
      <c r="C317" s="221"/>
      <c r="D317" s="221"/>
      <c r="E317" s="221"/>
      <c r="F317" s="221"/>
      <c r="G317" s="221"/>
      <c r="H317" s="221"/>
      <c r="I317" s="221"/>
      <c r="J317" s="221"/>
      <c r="K317" s="221"/>
      <c r="L317" s="221"/>
      <c r="M317" s="221"/>
      <c r="N317" s="221"/>
      <c r="O317" s="221"/>
      <c r="P317" s="257"/>
      <c r="Q317" s="374"/>
      <c r="R317" s="851"/>
      <c r="S317" s="852"/>
      <c r="T317" s="852"/>
      <c r="U317" s="853"/>
      <c r="V317" s="851"/>
      <c r="W317" s="852"/>
      <c r="X317" s="852"/>
      <c r="Y317" s="853"/>
      <c r="Z317" s="854">
        <f t="shared" si="26"/>
        <v>0</v>
      </c>
      <c r="AA317" s="852"/>
      <c r="AB317" s="852"/>
      <c r="AC317" s="853"/>
      <c r="AD317" s="365"/>
      <c r="AE317" s="317"/>
      <c r="AF317" s="317"/>
      <c r="AG317" s="347"/>
      <c r="AH317" s="374"/>
      <c r="AI317" s="851"/>
      <c r="AJ317" s="852"/>
      <c r="AK317" s="852"/>
      <c r="AL317" s="853"/>
      <c r="AM317" s="851"/>
      <c r="AN317" s="852"/>
      <c r="AO317" s="852"/>
      <c r="AP317" s="853"/>
      <c r="AQ317" s="854">
        <f t="shared" si="27"/>
        <v>0</v>
      </c>
      <c r="AR317" s="852"/>
      <c r="AS317" s="852"/>
      <c r="AT317" s="853"/>
      <c r="AU317" s="365"/>
      <c r="AV317" s="317"/>
      <c r="AW317" s="317"/>
      <c r="AX317" s="347"/>
      <c r="AY317" s="374"/>
      <c r="AZ317" s="328"/>
      <c r="BA317" s="221"/>
      <c r="BB317" s="221"/>
      <c r="BC317" s="221"/>
      <c r="BD317" s="221"/>
      <c r="BE317" s="221"/>
      <c r="BF317" s="221"/>
      <c r="BG317" s="221"/>
      <c r="BH317" s="221"/>
      <c r="BI317" s="221"/>
      <c r="BJ317" s="221"/>
      <c r="BK317" s="221"/>
      <c r="BL317" s="221"/>
      <c r="BM317" s="221"/>
      <c r="BN317" s="221"/>
      <c r="BO317" s="257"/>
      <c r="BP317" s="374"/>
      <c r="BQ317" s="851"/>
      <c r="BR317" s="852"/>
      <c r="BS317" s="852"/>
      <c r="BT317" s="853"/>
      <c r="BU317" s="851"/>
      <c r="BV317" s="852"/>
      <c r="BW317" s="852"/>
      <c r="BX317" s="853"/>
      <c r="BY317" s="854" t="e">
        <f t="shared" si="28"/>
        <v>#DIV/0!</v>
      </c>
      <c r="BZ317" s="852"/>
      <c r="CA317" s="852"/>
      <c r="CB317" s="852"/>
      <c r="CC317" s="368"/>
      <c r="CD317" s="316"/>
      <c r="CE317" s="316"/>
      <c r="CF317" s="369"/>
      <c r="CG317" s="374"/>
      <c r="CH317" s="851"/>
      <c r="CI317" s="852"/>
      <c r="CJ317" s="852"/>
      <c r="CK317" s="853"/>
      <c r="CL317" s="851"/>
      <c r="CM317" s="852"/>
      <c r="CN317" s="852"/>
      <c r="CO317" s="853"/>
      <c r="CP317" s="854" t="e">
        <f t="shared" si="29"/>
        <v>#DIV/0!</v>
      </c>
      <c r="CQ317" s="852"/>
      <c r="CR317" s="852"/>
      <c r="CS317" s="852"/>
      <c r="CT317" s="368"/>
      <c r="CU317" s="316"/>
      <c r="CV317" s="316"/>
      <c r="CW317" s="369"/>
      <c r="CX317" s="374"/>
      <c r="CY317" s="328"/>
      <c r="CZ317" s="221"/>
      <c r="DA317" s="221"/>
      <c r="DB317" s="221"/>
      <c r="DC317" s="221"/>
      <c r="DD317" s="221"/>
      <c r="DE317" s="221"/>
      <c r="DF317" s="221"/>
      <c r="DG317" s="221"/>
      <c r="DH317" s="221"/>
      <c r="DI317" s="221"/>
      <c r="DJ317" s="221"/>
      <c r="DK317" s="221"/>
      <c r="DL317" s="221"/>
      <c r="DM317" s="221"/>
      <c r="DN317" s="257"/>
      <c r="DO317" s="374"/>
      <c r="DP317" s="851"/>
      <c r="DQ317" s="852"/>
      <c r="DR317" s="852"/>
      <c r="DS317" s="853"/>
      <c r="DT317" s="851"/>
      <c r="DU317" s="852"/>
      <c r="DV317" s="852"/>
      <c r="DW317" s="853"/>
      <c r="DX317" s="854" t="e">
        <f t="shared" si="30"/>
        <v>#DIV/0!</v>
      </c>
      <c r="DY317" s="852"/>
      <c r="DZ317" s="852"/>
      <c r="EA317" s="852"/>
      <c r="EB317" s="368"/>
      <c r="EC317" s="316"/>
      <c r="ED317" s="316"/>
      <c r="EE317" s="369"/>
      <c r="EF317" s="374"/>
      <c r="EG317" s="851"/>
      <c r="EH317" s="852"/>
      <c r="EI317" s="852"/>
      <c r="EJ317" s="853"/>
      <c r="EK317" s="851"/>
      <c r="EL317" s="852"/>
      <c r="EM317" s="852"/>
      <c r="EN317" s="853"/>
      <c r="EO317" s="854" t="e">
        <f t="shared" si="31"/>
        <v>#DIV/0!</v>
      </c>
      <c r="EP317" s="852"/>
      <c r="EQ317" s="852"/>
      <c r="ER317" s="852"/>
      <c r="ES317" s="368"/>
      <c r="ET317" s="316"/>
      <c r="EU317" s="316"/>
      <c r="EV317" s="369"/>
      <c r="EW317" s="374"/>
    </row>
    <row r="318" spans="1:153" s="124" customFormat="1" ht="12.75" customHeight="1" thickBot="1" x14ac:dyDescent="0.25">
      <c r="A318" s="328"/>
      <c r="B318" s="221"/>
      <c r="C318" s="221"/>
      <c r="D318" s="221"/>
      <c r="E318" s="221"/>
      <c r="F318" s="221"/>
      <c r="G318" s="221"/>
      <c r="H318" s="221"/>
      <c r="I318" s="221"/>
      <c r="J318" s="221"/>
      <c r="K318" s="221"/>
      <c r="L318" s="221"/>
      <c r="M318" s="221"/>
      <c r="N318" s="221"/>
      <c r="O318" s="221"/>
      <c r="P318" s="257"/>
      <c r="Q318" s="374"/>
      <c r="R318" s="851"/>
      <c r="S318" s="852"/>
      <c r="T318" s="852"/>
      <c r="U318" s="853"/>
      <c r="V318" s="851"/>
      <c r="W318" s="852"/>
      <c r="X318" s="852"/>
      <c r="Y318" s="853"/>
      <c r="Z318" s="854">
        <f t="shared" si="26"/>
        <v>0</v>
      </c>
      <c r="AA318" s="852"/>
      <c r="AB318" s="852"/>
      <c r="AC318" s="853"/>
      <c r="AD318" s="365"/>
      <c r="AE318" s="317"/>
      <c r="AF318" s="317"/>
      <c r="AG318" s="347"/>
      <c r="AH318" s="374"/>
      <c r="AI318" s="851"/>
      <c r="AJ318" s="852"/>
      <c r="AK318" s="852"/>
      <c r="AL318" s="853"/>
      <c r="AM318" s="851"/>
      <c r="AN318" s="852"/>
      <c r="AO318" s="852"/>
      <c r="AP318" s="853"/>
      <c r="AQ318" s="854">
        <f t="shared" si="27"/>
        <v>0</v>
      </c>
      <c r="AR318" s="852"/>
      <c r="AS318" s="852"/>
      <c r="AT318" s="853"/>
      <c r="AU318" s="365"/>
      <c r="AV318" s="317"/>
      <c r="AW318" s="317"/>
      <c r="AX318" s="347"/>
      <c r="AY318" s="374"/>
      <c r="AZ318" s="328"/>
      <c r="BA318" s="221"/>
      <c r="BB318" s="221"/>
      <c r="BC318" s="221"/>
      <c r="BD318" s="221"/>
      <c r="BE318" s="221"/>
      <c r="BF318" s="221"/>
      <c r="BG318" s="221"/>
      <c r="BH318" s="221"/>
      <c r="BI318" s="221"/>
      <c r="BJ318" s="221"/>
      <c r="BK318" s="221"/>
      <c r="BL318" s="221"/>
      <c r="BM318" s="221"/>
      <c r="BN318" s="221"/>
      <c r="BO318" s="257"/>
      <c r="BP318" s="374"/>
      <c r="BQ318" s="851"/>
      <c r="BR318" s="852"/>
      <c r="BS318" s="852"/>
      <c r="BT318" s="853"/>
      <c r="BU318" s="851"/>
      <c r="BV318" s="852"/>
      <c r="BW318" s="852"/>
      <c r="BX318" s="853"/>
      <c r="BY318" s="854" t="e">
        <f t="shared" si="28"/>
        <v>#DIV/0!</v>
      </c>
      <c r="BZ318" s="852"/>
      <c r="CA318" s="852"/>
      <c r="CB318" s="852"/>
      <c r="CC318" s="368"/>
      <c r="CD318" s="316"/>
      <c r="CE318" s="316"/>
      <c r="CF318" s="369"/>
      <c r="CG318" s="374"/>
      <c r="CH318" s="851"/>
      <c r="CI318" s="852"/>
      <c r="CJ318" s="852"/>
      <c r="CK318" s="853"/>
      <c r="CL318" s="851"/>
      <c r="CM318" s="852"/>
      <c r="CN318" s="852"/>
      <c r="CO318" s="853"/>
      <c r="CP318" s="854" t="e">
        <f t="shared" si="29"/>
        <v>#DIV/0!</v>
      </c>
      <c r="CQ318" s="852"/>
      <c r="CR318" s="852"/>
      <c r="CS318" s="852"/>
      <c r="CT318" s="368"/>
      <c r="CU318" s="316"/>
      <c r="CV318" s="316"/>
      <c r="CW318" s="369"/>
      <c r="CX318" s="374"/>
      <c r="CY318" s="328"/>
      <c r="CZ318" s="221"/>
      <c r="DA318" s="221"/>
      <c r="DB318" s="221"/>
      <c r="DC318" s="221"/>
      <c r="DD318" s="221"/>
      <c r="DE318" s="221"/>
      <c r="DF318" s="221"/>
      <c r="DG318" s="221"/>
      <c r="DH318" s="221"/>
      <c r="DI318" s="221"/>
      <c r="DJ318" s="221"/>
      <c r="DK318" s="221"/>
      <c r="DL318" s="221"/>
      <c r="DM318" s="221"/>
      <c r="DN318" s="257"/>
      <c r="DO318" s="374"/>
      <c r="DP318" s="851"/>
      <c r="DQ318" s="852"/>
      <c r="DR318" s="852"/>
      <c r="DS318" s="853"/>
      <c r="DT318" s="851"/>
      <c r="DU318" s="852"/>
      <c r="DV318" s="852"/>
      <c r="DW318" s="853"/>
      <c r="DX318" s="854" t="e">
        <f t="shared" si="30"/>
        <v>#DIV/0!</v>
      </c>
      <c r="DY318" s="852"/>
      <c r="DZ318" s="852"/>
      <c r="EA318" s="852"/>
      <c r="EB318" s="368"/>
      <c r="EC318" s="316"/>
      <c r="ED318" s="316"/>
      <c r="EE318" s="369"/>
      <c r="EF318" s="374"/>
      <c r="EG318" s="851"/>
      <c r="EH318" s="852"/>
      <c r="EI318" s="852"/>
      <c r="EJ318" s="853"/>
      <c r="EK318" s="851"/>
      <c r="EL318" s="852"/>
      <c r="EM318" s="852"/>
      <c r="EN318" s="853"/>
      <c r="EO318" s="854" t="e">
        <f t="shared" si="31"/>
        <v>#DIV/0!</v>
      </c>
      <c r="EP318" s="852"/>
      <c r="EQ318" s="852"/>
      <c r="ER318" s="852"/>
      <c r="ES318" s="368"/>
      <c r="ET318" s="316"/>
      <c r="EU318" s="316"/>
      <c r="EV318" s="369"/>
      <c r="EW318" s="374"/>
    </row>
    <row r="319" spans="1:153" s="124" customFormat="1" ht="12.75" customHeight="1" thickBot="1" x14ac:dyDescent="0.25">
      <c r="A319" s="328"/>
      <c r="B319" s="221"/>
      <c r="C319" s="221"/>
      <c r="D319" s="221"/>
      <c r="E319" s="221"/>
      <c r="F319" s="221"/>
      <c r="G319" s="221"/>
      <c r="H319" s="221"/>
      <c r="I319" s="221"/>
      <c r="J319" s="221"/>
      <c r="K319" s="221"/>
      <c r="L319" s="221"/>
      <c r="M319" s="221"/>
      <c r="N319" s="221"/>
      <c r="O319" s="221"/>
      <c r="P319" s="257"/>
      <c r="Q319" s="374"/>
      <c r="R319" s="851"/>
      <c r="S319" s="852"/>
      <c r="T319" s="852"/>
      <c r="U319" s="853"/>
      <c r="V319" s="851"/>
      <c r="W319" s="852"/>
      <c r="X319" s="852"/>
      <c r="Y319" s="853"/>
      <c r="Z319" s="854">
        <f t="shared" si="26"/>
        <v>0</v>
      </c>
      <c r="AA319" s="852"/>
      <c r="AB319" s="852"/>
      <c r="AC319" s="853"/>
      <c r="AD319" s="365"/>
      <c r="AE319" s="317"/>
      <c r="AF319" s="317"/>
      <c r="AG319" s="347"/>
      <c r="AH319" s="374"/>
      <c r="AI319" s="851"/>
      <c r="AJ319" s="852"/>
      <c r="AK319" s="852"/>
      <c r="AL319" s="853"/>
      <c r="AM319" s="851"/>
      <c r="AN319" s="852"/>
      <c r="AO319" s="852"/>
      <c r="AP319" s="853"/>
      <c r="AQ319" s="854">
        <f t="shared" si="27"/>
        <v>0</v>
      </c>
      <c r="AR319" s="852"/>
      <c r="AS319" s="852"/>
      <c r="AT319" s="853"/>
      <c r="AU319" s="365"/>
      <c r="AV319" s="317"/>
      <c r="AW319" s="317"/>
      <c r="AX319" s="347"/>
      <c r="AY319" s="374"/>
      <c r="AZ319" s="328"/>
      <c r="BA319" s="221"/>
      <c r="BB319" s="221"/>
      <c r="BC319" s="221"/>
      <c r="BD319" s="221"/>
      <c r="BE319" s="221"/>
      <c r="BF319" s="221"/>
      <c r="BG319" s="221"/>
      <c r="BH319" s="221"/>
      <c r="BI319" s="221"/>
      <c r="BJ319" s="221"/>
      <c r="BK319" s="221"/>
      <c r="BL319" s="221"/>
      <c r="BM319" s="221"/>
      <c r="BN319" s="221"/>
      <c r="BO319" s="257"/>
      <c r="BP319" s="374"/>
      <c r="BQ319" s="851"/>
      <c r="BR319" s="852"/>
      <c r="BS319" s="852"/>
      <c r="BT319" s="853"/>
      <c r="BU319" s="851"/>
      <c r="BV319" s="852"/>
      <c r="BW319" s="852"/>
      <c r="BX319" s="853"/>
      <c r="BY319" s="854" t="e">
        <f t="shared" si="28"/>
        <v>#DIV/0!</v>
      </c>
      <c r="BZ319" s="852"/>
      <c r="CA319" s="852"/>
      <c r="CB319" s="852"/>
      <c r="CC319" s="368"/>
      <c r="CD319" s="316"/>
      <c r="CE319" s="316"/>
      <c r="CF319" s="369"/>
      <c r="CG319" s="374"/>
      <c r="CH319" s="851"/>
      <c r="CI319" s="852"/>
      <c r="CJ319" s="852"/>
      <c r="CK319" s="853"/>
      <c r="CL319" s="851"/>
      <c r="CM319" s="852"/>
      <c r="CN319" s="852"/>
      <c r="CO319" s="853"/>
      <c r="CP319" s="854" t="e">
        <f t="shared" si="29"/>
        <v>#DIV/0!</v>
      </c>
      <c r="CQ319" s="852"/>
      <c r="CR319" s="852"/>
      <c r="CS319" s="852"/>
      <c r="CT319" s="368"/>
      <c r="CU319" s="316"/>
      <c r="CV319" s="316"/>
      <c r="CW319" s="369"/>
      <c r="CX319" s="374"/>
      <c r="CY319" s="328"/>
      <c r="CZ319" s="221"/>
      <c r="DA319" s="221"/>
      <c r="DB319" s="221"/>
      <c r="DC319" s="221"/>
      <c r="DD319" s="221"/>
      <c r="DE319" s="221"/>
      <c r="DF319" s="221"/>
      <c r="DG319" s="221"/>
      <c r="DH319" s="221"/>
      <c r="DI319" s="221"/>
      <c r="DJ319" s="221"/>
      <c r="DK319" s="221"/>
      <c r="DL319" s="221"/>
      <c r="DM319" s="221"/>
      <c r="DN319" s="257"/>
      <c r="DO319" s="374"/>
      <c r="DP319" s="851"/>
      <c r="DQ319" s="852"/>
      <c r="DR319" s="852"/>
      <c r="DS319" s="853"/>
      <c r="DT319" s="851"/>
      <c r="DU319" s="852"/>
      <c r="DV319" s="852"/>
      <c r="DW319" s="853"/>
      <c r="DX319" s="854" t="e">
        <f t="shared" si="30"/>
        <v>#DIV/0!</v>
      </c>
      <c r="DY319" s="852"/>
      <c r="DZ319" s="852"/>
      <c r="EA319" s="852"/>
      <c r="EB319" s="368"/>
      <c r="EC319" s="316"/>
      <c r="ED319" s="316"/>
      <c r="EE319" s="369"/>
      <c r="EF319" s="374"/>
      <c r="EG319" s="851"/>
      <c r="EH319" s="852"/>
      <c r="EI319" s="852"/>
      <c r="EJ319" s="853"/>
      <c r="EK319" s="851"/>
      <c r="EL319" s="852"/>
      <c r="EM319" s="852"/>
      <c r="EN319" s="853"/>
      <c r="EO319" s="854" t="e">
        <f t="shared" si="31"/>
        <v>#DIV/0!</v>
      </c>
      <c r="EP319" s="852"/>
      <c r="EQ319" s="852"/>
      <c r="ER319" s="852"/>
      <c r="ES319" s="368"/>
      <c r="ET319" s="316"/>
      <c r="EU319" s="316"/>
      <c r="EV319" s="369"/>
      <c r="EW319" s="374"/>
    </row>
    <row r="320" spans="1:153" s="124" customFormat="1" ht="12.75" customHeight="1" thickBot="1" x14ac:dyDescent="0.25">
      <c r="A320" s="328"/>
      <c r="B320" s="221"/>
      <c r="C320" s="221"/>
      <c r="D320" s="221"/>
      <c r="E320" s="221"/>
      <c r="F320" s="221"/>
      <c r="G320" s="221"/>
      <c r="H320" s="221"/>
      <c r="I320" s="221"/>
      <c r="J320" s="221"/>
      <c r="K320" s="221"/>
      <c r="L320" s="221"/>
      <c r="M320" s="221"/>
      <c r="N320" s="221"/>
      <c r="O320" s="221"/>
      <c r="P320" s="257"/>
      <c r="Q320" s="374"/>
      <c r="R320" s="851"/>
      <c r="S320" s="852"/>
      <c r="T320" s="852"/>
      <c r="U320" s="853"/>
      <c r="V320" s="851"/>
      <c r="W320" s="852"/>
      <c r="X320" s="852"/>
      <c r="Y320" s="853"/>
      <c r="Z320" s="854">
        <f t="shared" si="26"/>
        <v>0</v>
      </c>
      <c r="AA320" s="852"/>
      <c r="AB320" s="852"/>
      <c r="AC320" s="853"/>
      <c r="AD320" s="365"/>
      <c r="AE320" s="317"/>
      <c r="AF320" s="317"/>
      <c r="AG320" s="347"/>
      <c r="AH320" s="374"/>
      <c r="AI320" s="851"/>
      <c r="AJ320" s="852"/>
      <c r="AK320" s="852"/>
      <c r="AL320" s="853"/>
      <c r="AM320" s="851"/>
      <c r="AN320" s="852"/>
      <c r="AO320" s="852"/>
      <c r="AP320" s="853"/>
      <c r="AQ320" s="854">
        <f t="shared" si="27"/>
        <v>0</v>
      </c>
      <c r="AR320" s="852"/>
      <c r="AS320" s="852"/>
      <c r="AT320" s="853"/>
      <c r="AU320" s="365"/>
      <c r="AV320" s="317"/>
      <c r="AW320" s="317"/>
      <c r="AX320" s="347"/>
      <c r="AY320" s="374"/>
      <c r="AZ320" s="328"/>
      <c r="BA320" s="221"/>
      <c r="BB320" s="221"/>
      <c r="BC320" s="221"/>
      <c r="BD320" s="221"/>
      <c r="BE320" s="221"/>
      <c r="BF320" s="221"/>
      <c r="BG320" s="221"/>
      <c r="BH320" s="221"/>
      <c r="BI320" s="221"/>
      <c r="BJ320" s="221"/>
      <c r="BK320" s="221"/>
      <c r="BL320" s="221"/>
      <c r="BM320" s="221"/>
      <c r="BN320" s="221"/>
      <c r="BO320" s="257"/>
      <c r="BP320" s="374"/>
      <c r="BQ320" s="851"/>
      <c r="BR320" s="852"/>
      <c r="BS320" s="852"/>
      <c r="BT320" s="853"/>
      <c r="BU320" s="851"/>
      <c r="BV320" s="852"/>
      <c r="BW320" s="852"/>
      <c r="BX320" s="853"/>
      <c r="BY320" s="854" t="e">
        <f t="shared" si="28"/>
        <v>#DIV/0!</v>
      </c>
      <c r="BZ320" s="852"/>
      <c r="CA320" s="852"/>
      <c r="CB320" s="852"/>
      <c r="CC320" s="368"/>
      <c r="CD320" s="316"/>
      <c r="CE320" s="316"/>
      <c r="CF320" s="369"/>
      <c r="CG320" s="374"/>
      <c r="CH320" s="851"/>
      <c r="CI320" s="852"/>
      <c r="CJ320" s="852"/>
      <c r="CK320" s="853"/>
      <c r="CL320" s="851"/>
      <c r="CM320" s="852"/>
      <c r="CN320" s="852"/>
      <c r="CO320" s="853"/>
      <c r="CP320" s="854" t="e">
        <f t="shared" si="29"/>
        <v>#DIV/0!</v>
      </c>
      <c r="CQ320" s="852"/>
      <c r="CR320" s="852"/>
      <c r="CS320" s="852"/>
      <c r="CT320" s="368"/>
      <c r="CU320" s="316"/>
      <c r="CV320" s="316"/>
      <c r="CW320" s="369"/>
      <c r="CX320" s="374"/>
      <c r="CY320" s="328"/>
      <c r="CZ320" s="221"/>
      <c r="DA320" s="221"/>
      <c r="DB320" s="221"/>
      <c r="DC320" s="221"/>
      <c r="DD320" s="221"/>
      <c r="DE320" s="221"/>
      <c r="DF320" s="221"/>
      <c r="DG320" s="221"/>
      <c r="DH320" s="221"/>
      <c r="DI320" s="221"/>
      <c r="DJ320" s="221"/>
      <c r="DK320" s="221"/>
      <c r="DL320" s="221"/>
      <c r="DM320" s="221"/>
      <c r="DN320" s="257"/>
      <c r="DO320" s="374"/>
      <c r="DP320" s="851"/>
      <c r="DQ320" s="852"/>
      <c r="DR320" s="852"/>
      <c r="DS320" s="853"/>
      <c r="DT320" s="851"/>
      <c r="DU320" s="852"/>
      <c r="DV320" s="852"/>
      <c r="DW320" s="853"/>
      <c r="DX320" s="854" t="e">
        <f t="shared" si="30"/>
        <v>#DIV/0!</v>
      </c>
      <c r="DY320" s="852"/>
      <c r="DZ320" s="852"/>
      <c r="EA320" s="852"/>
      <c r="EB320" s="368"/>
      <c r="EC320" s="316"/>
      <c r="ED320" s="316"/>
      <c r="EE320" s="369"/>
      <c r="EF320" s="374"/>
      <c r="EG320" s="851"/>
      <c r="EH320" s="852"/>
      <c r="EI320" s="852"/>
      <c r="EJ320" s="853"/>
      <c r="EK320" s="851"/>
      <c r="EL320" s="852"/>
      <c r="EM320" s="852"/>
      <c r="EN320" s="853"/>
      <c r="EO320" s="854" t="e">
        <f t="shared" si="31"/>
        <v>#DIV/0!</v>
      </c>
      <c r="EP320" s="852"/>
      <c r="EQ320" s="852"/>
      <c r="ER320" s="852"/>
      <c r="ES320" s="368"/>
      <c r="ET320" s="316"/>
      <c r="EU320" s="316"/>
      <c r="EV320" s="369"/>
      <c r="EW320" s="374"/>
    </row>
    <row r="321" spans="1:153" s="124" customFormat="1" ht="12.75" customHeight="1" thickBot="1" x14ac:dyDescent="0.25">
      <c r="A321" s="328"/>
      <c r="B321" s="221"/>
      <c r="C321" s="221"/>
      <c r="D321" s="221"/>
      <c r="E321" s="221"/>
      <c r="F321" s="221"/>
      <c r="G321" s="221"/>
      <c r="H321" s="221"/>
      <c r="I321" s="221"/>
      <c r="J321" s="221"/>
      <c r="K321" s="221"/>
      <c r="L321" s="221"/>
      <c r="M321" s="221"/>
      <c r="N321" s="221"/>
      <c r="O321" s="221"/>
      <c r="P321" s="257"/>
      <c r="Q321" s="374"/>
      <c r="R321" s="851"/>
      <c r="S321" s="852"/>
      <c r="T321" s="852"/>
      <c r="U321" s="853"/>
      <c r="V321" s="851"/>
      <c r="W321" s="852"/>
      <c r="X321" s="852"/>
      <c r="Y321" s="853"/>
      <c r="Z321" s="854">
        <f t="shared" si="26"/>
        <v>0</v>
      </c>
      <c r="AA321" s="852"/>
      <c r="AB321" s="852"/>
      <c r="AC321" s="853"/>
      <c r="AD321" s="365"/>
      <c r="AE321" s="317"/>
      <c r="AF321" s="317"/>
      <c r="AG321" s="347"/>
      <c r="AH321" s="374"/>
      <c r="AI321" s="851"/>
      <c r="AJ321" s="852"/>
      <c r="AK321" s="852"/>
      <c r="AL321" s="853"/>
      <c r="AM321" s="851"/>
      <c r="AN321" s="852"/>
      <c r="AO321" s="852"/>
      <c r="AP321" s="853"/>
      <c r="AQ321" s="854">
        <f t="shared" si="27"/>
        <v>0</v>
      </c>
      <c r="AR321" s="852"/>
      <c r="AS321" s="852"/>
      <c r="AT321" s="853"/>
      <c r="AU321" s="365"/>
      <c r="AV321" s="317"/>
      <c r="AW321" s="317"/>
      <c r="AX321" s="347"/>
      <c r="AY321" s="374"/>
      <c r="AZ321" s="328"/>
      <c r="BA321" s="221"/>
      <c r="BB321" s="221"/>
      <c r="BC321" s="221"/>
      <c r="BD321" s="221"/>
      <c r="BE321" s="221"/>
      <c r="BF321" s="221"/>
      <c r="BG321" s="221"/>
      <c r="BH321" s="221"/>
      <c r="BI321" s="221"/>
      <c r="BJ321" s="221"/>
      <c r="BK321" s="221"/>
      <c r="BL321" s="221"/>
      <c r="BM321" s="221"/>
      <c r="BN321" s="221"/>
      <c r="BO321" s="257"/>
      <c r="BP321" s="374"/>
      <c r="BQ321" s="851"/>
      <c r="BR321" s="852"/>
      <c r="BS321" s="852"/>
      <c r="BT321" s="853"/>
      <c r="BU321" s="851"/>
      <c r="BV321" s="852"/>
      <c r="BW321" s="852"/>
      <c r="BX321" s="853"/>
      <c r="BY321" s="854" t="e">
        <f t="shared" si="28"/>
        <v>#DIV/0!</v>
      </c>
      <c r="BZ321" s="852"/>
      <c r="CA321" s="852"/>
      <c r="CB321" s="852"/>
      <c r="CC321" s="368"/>
      <c r="CD321" s="316"/>
      <c r="CE321" s="316"/>
      <c r="CF321" s="369"/>
      <c r="CG321" s="374"/>
      <c r="CH321" s="851"/>
      <c r="CI321" s="852"/>
      <c r="CJ321" s="852"/>
      <c r="CK321" s="853"/>
      <c r="CL321" s="851"/>
      <c r="CM321" s="852"/>
      <c r="CN321" s="852"/>
      <c r="CO321" s="853"/>
      <c r="CP321" s="854" t="e">
        <f t="shared" si="29"/>
        <v>#DIV/0!</v>
      </c>
      <c r="CQ321" s="852"/>
      <c r="CR321" s="852"/>
      <c r="CS321" s="852"/>
      <c r="CT321" s="368"/>
      <c r="CU321" s="316"/>
      <c r="CV321" s="316"/>
      <c r="CW321" s="369"/>
      <c r="CX321" s="374"/>
      <c r="CY321" s="328"/>
      <c r="CZ321" s="221"/>
      <c r="DA321" s="221"/>
      <c r="DB321" s="221"/>
      <c r="DC321" s="221"/>
      <c r="DD321" s="221"/>
      <c r="DE321" s="221"/>
      <c r="DF321" s="221"/>
      <c r="DG321" s="221"/>
      <c r="DH321" s="221"/>
      <c r="DI321" s="221"/>
      <c r="DJ321" s="221"/>
      <c r="DK321" s="221"/>
      <c r="DL321" s="221"/>
      <c r="DM321" s="221"/>
      <c r="DN321" s="257"/>
      <c r="DO321" s="374"/>
      <c r="DP321" s="851"/>
      <c r="DQ321" s="852"/>
      <c r="DR321" s="852"/>
      <c r="DS321" s="853"/>
      <c r="DT321" s="851"/>
      <c r="DU321" s="852"/>
      <c r="DV321" s="852"/>
      <c r="DW321" s="853"/>
      <c r="DX321" s="854" t="e">
        <f t="shared" si="30"/>
        <v>#DIV/0!</v>
      </c>
      <c r="DY321" s="852"/>
      <c r="DZ321" s="852"/>
      <c r="EA321" s="852"/>
      <c r="EB321" s="368"/>
      <c r="EC321" s="316"/>
      <c r="ED321" s="316"/>
      <c r="EE321" s="369"/>
      <c r="EF321" s="374"/>
      <c r="EG321" s="851"/>
      <c r="EH321" s="852"/>
      <c r="EI321" s="852"/>
      <c r="EJ321" s="853"/>
      <c r="EK321" s="851"/>
      <c r="EL321" s="852"/>
      <c r="EM321" s="852"/>
      <c r="EN321" s="853"/>
      <c r="EO321" s="854" t="e">
        <f t="shared" si="31"/>
        <v>#DIV/0!</v>
      </c>
      <c r="EP321" s="852"/>
      <c r="EQ321" s="852"/>
      <c r="ER321" s="852"/>
      <c r="ES321" s="368"/>
      <c r="ET321" s="316"/>
      <c r="EU321" s="316"/>
      <c r="EV321" s="369"/>
      <c r="EW321" s="374"/>
    </row>
    <row r="322" spans="1:153" s="124" customFormat="1" ht="12.75" customHeight="1" thickBot="1" x14ac:dyDescent="0.25">
      <c r="A322" s="328"/>
      <c r="B322" s="221"/>
      <c r="C322" s="221"/>
      <c r="D322" s="221"/>
      <c r="E322" s="221"/>
      <c r="F322" s="221"/>
      <c r="G322" s="221"/>
      <c r="H322" s="221"/>
      <c r="I322" s="221"/>
      <c r="J322" s="221"/>
      <c r="K322" s="221"/>
      <c r="L322" s="221"/>
      <c r="M322" s="221"/>
      <c r="N322" s="221"/>
      <c r="O322" s="221"/>
      <c r="P322" s="257"/>
      <c r="Q322" s="374"/>
      <c r="R322" s="851"/>
      <c r="S322" s="852"/>
      <c r="T322" s="852"/>
      <c r="U322" s="853"/>
      <c r="V322" s="851"/>
      <c r="W322" s="852"/>
      <c r="X322" s="852"/>
      <c r="Y322" s="853"/>
      <c r="Z322" s="854">
        <f t="shared" si="26"/>
        <v>0</v>
      </c>
      <c r="AA322" s="852"/>
      <c r="AB322" s="852"/>
      <c r="AC322" s="853"/>
      <c r="AD322" s="365"/>
      <c r="AE322" s="317"/>
      <c r="AF322" s="317"/>
      <c r="AG322" s="347"/>
      <c r="AH322" s="374"/>
      <c r="AI322" s="851"/>
      <c r="AJ322" s="852"/>
      <c r="AK322" s="852"/>
      <c r="AL322" s="853"/>
      <c r="AM322" s="851"/>
      <c r="AN322" s="852"/>
      <c r="AO322" s="852"/>
      <c r="AP322" s="853"/>
      <c r="AQ322" s="854">
        <f t="shared" si="27"/>
        <v>0</v>
      </c>
      <c r="AR322" s="852"/>
      <c r="AS322" s="852"/>
      <c r="AT322" s="853"/>
      <c r="AU322" s="365"/>
      <c r="AV322" s="317"/>
      <c r="AW322" s="317"/>
      <c r="AX322" s="347"/>
      <c r="AY322" s="374"/>
      <c r="AZ322" s="328"/>
      <c r="BA322" s="221"/>
      <c r="BB322" s="221"/>
      <c r="BC322" s="221"/>
      <c r="BD322" s="221"/>
      <c r="BE322" s="221"/>
      <c r="BF322" s="221"/>
      <c r="BG322" s="221"/>
      <c r="BH322" s="221"/>
      <c r="BI322" s="221"/>
      <c r="BJ322" s="221"/>
      <c r="BK322" s="221"/>
      <c r="BL322" s="221"/>
      <c r="BM322" s="221"/>
      <c r="BN322" s="221"/>
      <c r="BO322" s="257"/>
      <c r="BP322" s="374"/>
      <c r="BQ322" s="851"/>
      <c r="BR322" s="852"/>
      <c r="BS322" s="852"/>
      <c r="BT322" s="853"/>
      <c r="BU322" s="851"/>
      <c r="BV322" s="852"/>
      <c r="BW322" s="852"/>
      <c r="BX322" s="853"/>
      <c r="BY322" s="854" t="e">
        <f t="shared" si="28"/>
        <v>#DIV/0!</v>
      </c>
      <c r="BZ322" s="852"/>
      <c r="CA322" s="852"/>
      <c r="CB322" s="852"/>
      <c r="CC322" s="368"/>
      <c r="CD322" s="316"/>
      <c r="CE322" s="316"/>
      <c r="CF322" s="369"/>
      <c r="CG322" s="374"/>
      <c r="CH322" s="851"/>
      <c r="CI322" s="852"/>
      <c r="CJ322" s="852"/>
      <c r="CK322" s="853"/>
      <c r="CL322" s="851"/>
      <c r="CM322" s="852"/>
      <c r="CN322" s="852"/>
      <c r="CO322" s="853"/>
      <c r="CP322" s="854" t="e">
        <f t="shared" si="29"/>
        <v>#DIV/0!</v>
      </c>
      <c r="CQ322" s="852"/>
      <c r="CR322" s="852"/>
      <c r="CS322" s="852"/>
      <c r="CT322" s="368"/>
      <c r="CU322" s="316"/>
      <c r="CV322" s="316"/>
      <c r="CW322" s="369"/>
      <c r="CX322" s="374"/>
      <c r="CY322" s="328"/>
      <c r="CZ322" s="221"/>
      <c r="DA322" s="221"/>
      <c r="DB322" s="221"/>
      <c r="DC322" s="221"/>
      <c r="DD322" s="221"/>
      <c r="DE322" s="221"/>
      <c r="DF322" s="221"/>
      <c r="DG322" s="221"/>
      <c r="DH322" s="221"/>
      <c r="DI322" s="221"/>
      <c r="DJ322" s="221"/>
      <c r="DK322" s="221"/>
      <c r="DL322" s="221"/>
      <c r="DM322" s="221"/>
      <c r="DN322" s="257"/>
      <c r="DO322" s="374"/>
      <c r="DP322" s="851"/>
      <c r="DQ322" s="852"/>
      <c r="DR322" s="852"/>
      <c r="DS322" s="853"/>
      <c r="DT322" s="851"/>
      <c r="DU322" s="852"/>
      <c r="DV322" s="852"/>
      <c r="DW322" s="853"/>
      <c r="DX322" s="854" t="e">
        <f t="shared" si="30"/>
        <v>#DIV/0!</v>
      </c>
      <c r="DY322" s="852"/>
      <c r="DZ322" s="852"/>
      <c r="EA322" s="852"/>
      <c r="EB322" s="368"/>
      <c r="EC322" s="316"/>
      <c r="ED322" s="316"/>
      <c r="EE322" s="369"/>
      <c r="EF322" s="374"/>
      <c r="EG322" s="851"/>
      <c r="EH322" s="852"/>
      <c r="EI322" s="852"/>
      <c r="EJ322" s="853"/>
      <c r="EK322" s="851"/>
      <c r="EL322" s="852"/>
      <c r="EM322" s="852"/>
      <c r="EN322" s="853"/>
      <c r="EO322" s="854" t="e">
        <f t="shared" si="31"/>
        <v>#DIV/0!</v>
      </c>
      <c r="EP322" s="852"/>
      <c r="EQ322" s="852"/>
      <c r="ER322" s="852"/>
      <c r="ES322" s="368"/>
      <c r="ET322" s="316"/>
      <c r="EU322" s="316"/>
      <c r="EV322" s="369"/>
      <c r="EW322" s="374"/>
    </row>
    <row r="323" spans="1:153" s="124" customFormat="1" ht="12.75" customHeight="1" thickBot="1" x14ac:dyDescent="0.25">
      <c r="A323" s="328"/>
      <c r="B323" s="221"/>
      <c r="C323" s="221"/>
      <c r="D323" s="221"/>
      <c r="E323" s="221"/>
      <c r="F323" s="221"/>
      <c r="G323" s="221"/>
      <c r="H323" s="221"/>
      <c r="I323" s="221"/>
      <c r="J323" s="221"/>
      <c r="K323" s="221"/>
      <c r="L323" s="221"/>
      <c r="M323" s="221"/>
      <c r="N323" s="221"/>
      <c r="O323" s="221"/>
      <c r="P323" s="257"/>
      <c r="Q323" s="374"/>
      <c r="R323" s="851"/>
      <c r="S323" s="852"/>
      <c r="T323" s="852"/>
      <c r="U323" s="853"/>
      <c r="V323" s="851"/>
      <c r="W323" s="852"/>
      <c r="X323" s="852"/>
      <c r="Y323" s="853"/>
      <c r="Z323" s="854">
        <f t="shared" si="26"/>
        <v>0</v>
      </c>
      <c r="AA323" s="852"/>
      <c r="AB323" s="852"/>
      <c r="AC323" s="853"/>
      <c r="AD323" s="365"/>
      <c r="AE323" s="317"/>
      <c r="AF323" s="317"/>
      <c r="AG323" s="347"/>
      <c r="AH323" s="374"/>
      <c r="AI323" s="851"/>
      <c r="AJ323" s="852"/>
      <c r="AK323" s="852"/>
      <c r="AL323" s="853"/>
      <c r="AM323" s="851"/>
      <c r="AN323" s="852"/>
      <c r="AO323" s="852"/>
      <c r="AP323" s="853"/>
      <c r="AQ323" s="854">
        <f t="shared" si="27"/>
        <v>0</v>
      </c>
      <c r="AR323" s="852"/>
      <c r="AS323" s="852"/>
      <c r="AT323" s="853"/>
      <c r="AU323" s="365"/>
      <c r="AV323" s="317"/>
      <c r="AW323" s="317"/>
      <c r="AX323" s="347"/>
      <c r="AY323" s="374"/>
      <c r="AZ323" s="328"/>
      <c r="BA323" s="221"/>
      <c r="BB323" s="221"/>
      <c r="BC323" s="221"/>
      <c r="BD323" s="221"/>
      <c r="BE323" s="221"/>
      <c r="BF323" s="221"/>
      <c r="BG323" s="221"/>
      <c r="BH323" s="221"/>
      <c r="BI323" s="221"/>
      <c r="BJ323" s="221"/>
      <c r="BK323" s="221"/>
      <c r="BL323" s="221"/>
      <c r="BM323" s="221"/>
      <c r="BN323" s="221"/>
      <c r="BO323" s="257"/>
      <c r="BP323" s="374"/>
      <c r="BQ323" s="851"/>
      <c r="BR323" s="852"/>
      <c r="BS323" s="852"/>
      <c r="BT323" s="853"/>
      <c r="BU323" s="851"/>
      <c r="BV323" s="852"/>
      <c r="BW323" s="852"/>
      <c r="BX323" s="853"/>
      <c r="BY323" s="854" t="e">
        <f t="shared" si="28"/>
        <v>#DIV/0!</v>
      </c>
      <c r="BZ323" s="852"/>
      <c r="CA323" s="852"/>
      <c r="CB323" s="852"/>
      <c r="CC323" s="368"/>
      <c r="CD323" s="316"/>
      <c r="CE323" s="316"/>
      <c r="CF323" s="369"/>
      <c r="CG323" s="374"/>
      <c r="CH323" s="851"/>
      <c r="CI323" s="852"/>
      <c r="CJ323" s="852"/>
      <c r="CK323" s="853"/>
      <c r="CL323" s="851"/>
      <c r="CM323" s="852"/>
      <c r="CN323" s="852"/>
      <c r="CO323" s="853"/>
      <c r="CP323" s="854" t="e">
        <f t="shared" si="29"/>
        <v>#DIV/0!</v>
      </c>
      <c r="CQ323" s="852"/>
      <c r="CR323" s="852"/>
      <c r="CS323" s="852"/>
      <c r="CT323" s="368"/>
      <c r="CU323" s="316"/>
      <c r="CV323" s="316"/>
      <c r="CW323" s="369"/>
      <c r="CX323" s="374"/>
      <c r="CY323" s="328"/>
      <c r="CZ323" s="221"/>
      <c r="DA323" s="221"/>
      <c r="DB323" s="221"/>
      <c r="DC323" s="221"/>
      <c r="DD323" s="221"/>
      <c r="DE323" s="221"/>
      <c r="DF323" s="221"/>
      <c r="DG323" s="221"/>
      <c r="DH323" s="221"/>
      <c r="DI323" s="221"/>
      <c r="DJ323" s="221"/>
      <c r="DK323" s="221"/>
      <c r="DL323" s="221"/>
      <c r="DM323" s="221"/>
      <c r="DN323" s="257"/>
      <c r="DO323" s="374"/>
      <c r="DP323" s="851"/>
      <c r="DQ323" s="852"/>
      <c r="DR323" s="852"/>
      <c r="DS323" s="853"/>
      <c r="DT323" s="851"/>
      <c r="DU323" s="852"/>
      <c r="DV323" s="852"/>
      <c r="DW323" s="853"/>
      <c r="DX323" s="854" t="e">
        <f t="shared" si="30"/>
        <v>#DIV/0!</v>
      </c>
      <c r="DY323" s="852"/>
      <c r="DZ323" s="852"/>
      <c r="EA323" s="852"/>
      <c r="EB323" s="368"/>
      <c r="EC323" s="316"/>
      <c r="ED323" s="316"/>
      <c r="EE323" s="369"/>
      <c r="EF323" s="374"/>
      <c r="EG323" s="851"/>
      <c r="EH323" s="852"/>
      <c r="EI323" s="852"/>
      <c r="EJ323" s="853"/>
      <c r="EK323" s="851"/>
      <c r="EL323" s="852"/>
      <c r="EM323" s="852"/>
      <c r="EN323" s="853"/>
      <c r="EO323" s="854" t="e">
        <f t="shared" si="31"/>
        <v>#DIV/0!</v>
      </c>
      <c r="EP323" s="852"/>
      <c r="EQ323" s="852"/>
      <c r="ER323" s="852"/>
      <c r="ES323" s="368"/>
      <c r="ET323" s="316"/>
      <c r="EU323" s="316"/>
      <c r="EV323" s="369"/>
      <c r="EW323" s="374"/>
    </row>
    <row r="324" spans="1:153" s="124" customFormat="1" ht="12.75" customHeight="1" thickBot="1" x14ac:dyDescent="0.25">
      <c r="A324" s="328"/>
      <c r="B324" s="221"/>
      <c r="C324" s="221"/>
      <c r="D324" s="221"/>
      <c r="E324" s="221"/>
      <c r="F324" s="221"/>
      <c r="G324" s="221"/>
      <c r="H324" s="221"/>
      <c r="I324" s="221"/>
      <c r="J324" s="221"/>
      <c r="K324" s="221"/>
      <c r="L324" s="221"/>
      <c r="M324" s="221"/>
      <c r="N324" s="221"/>
      <c r="O324" s="221"/>
      <c r="P324" s="257"/>
      <c r="Q324" s="374"/>
      <c r="R324" s="851"/>
      <c r="S324" s="852"/>
      <c r="T324" s="852"/>
      <c r="U324" s="853"/>
      <c r="V324" s="851"/>
      <c r="W324" s="852"/>
      <c r="X324" s="852"/>
      <c r="Y324" s="853"/>
      <c r="Z324" s="854">
        <f t="shared" si="26"/>
        <v>0</v>
      </c>
      <c r="AA324" s="852"/>
      <c r="AB324" s="852"/>
      <c r="AC324" s="853"/>
      <c r="AD324" s="365"/>
      <c r="AE324" s="317"/>
      <c r="AF324" s="317"/>
      <c r="AG324" s="347"/>
      <c r="AH324" s="374"/>
      <c r="AI324" s="851"/>
      <c r="AJ324" s="852"/>
      <c r="AK324" s="852"/>
      <c r="AL324" s="853"/>
      <c r="AM324" s="851"/>
      <c r="AN324" s="852"/>
      <c r="AO324" s="852"/>
      <c r="AP324" s="853"/>
      <c r="AQ324" s="854">
        <f t="shared" si="27"/>
        <v>0</v>
      </c>
      <c r="AR324" s="852"/>
      <c r="AS324" s="852"/>
      <c r="AT324" s="853"/>
      <c r="AU324" s="365"/>
      <c r="AV324" s="317"/>
      <c r="AW324" s="317"/>
      <c r="AX324" s="347"/>
      <c r="AY324" s="374"/>
      <c r="AZ324" s="328"/>
      <c r="BA324" s="221"/>
      <c r="BB324" s="221"/>
      <c r="BC324" s="221"/>
      <c r="BD324" s="221"/>
      <c r="BE324" s="221"/>
      <c r="BF324" s="221"/>
      <c r="BG324" s="221"/>
      <c r="BH324" s="221"/>
      <c r="BI324" s="221"/>
      <c r="BJ324" s="221"/>
      <c r="BK324" s="221"/>
      <c r="BL324" s="221"/>
      <c r="BM324" s="221"/>
      <c r="BN324" s="221"/>
      <c r="BO324" s="257"/>
      <c r="BP324" s="374"/>
      <c r="BQ324" s="851"/>
      <c r="BR324" s="852"/>
      <c r="BS324" s="852"/>
      <c r="BT324" s="853"/>
      <c r="BU324" s="851"/>
      <c r="BV324" s="852"/>
      <c r="BW324" s="852"/>
      <c r="BX324" s="853"/>
      <c r="BY324" s="854" t="e">
        <f t="shared" si="28"/>
        <v>#DIV/0!</v>
      </c>
      <c r="BZ324" s="852"/>
      <c r="CA324" s="852"/>
      <c r="CB324" s="852"/>
      <c r="CC324" s="368"/>
      <c r="CD324" s="316"/>
      <c r="CE324" s="316"/>
      <c r="CF324" s="369"/>
      <c r="CG324" s="374"/>
      <c r="CH324" s="851"/>
      <c r="CI324" s="852"/>
      <c r="CJ324" s="852"/>
      <c r="CK324" s="853"/>
      <c r="CL324" s="851"/>
      <c r="CM324" s="852"/>
      <c r="CN324" s="852"/>
      <c r="CO324" s="853"/>
      <c r="CP324" s="854" t="e">
        <f t="shared" si="29"/>
        <v>#DIV/0!</v>
      </c>
      <c r="CQ324" s="852"/>
      <c r="CR324" s="852"/>
      <c r="CS324" s="852"/>
      <c r="CT324" s="368"/>
      <c r="CU324" s="316"/>
      <c r="CV324" s="316"/>
      <c r="CW324" s="369"/>
      <c r="CX324" s="374"/>
      <c r="CY324" s="328"/>
      <c r="CZ324" s="221"/>
      <c r="DA324" s="221"/>
      <c r="DB324" s="221"/>
      <c r="DC324" s="221"/>
      <c r="DD324" s="221"/>
      <c r="DE324" s="221"/>
      <c r="DF324" s="221"/>
      <c r="DG324" s="221"/>
      <c r="DH324" s="221"/>
      <c r="DI324" s="221"/>
      <c r="DJ324" s="221"/>
      <c r="DK324" s="221"/>
      <c r="DL324" s="221"/>
      <c r="DM324" s="221"/>
      <c r="DN324" s="257"/>
      <c r="DO324" s="374"/>
      <c r="DP324" s="851"/>
      <c r="DQ324" s="852"/>
      <c r="DR324" s="852"/>
      <c r="DS324" s="853"/>
      <c r="DT324" s="851"/>
      <c r="DU324" s="852"/>
      <c r="DV324" s="852"/>
      <c r="DW324" s="853"/>
      <c r="DX324" s="854" t="e">
        <f t="shared" si="30"/>
        <v>#DIV/0!</v>
      </c>
      <c r="DY324" s="852"/>
      <c r="DZ324" s="852"/>
      <c r="EA324" s="852"/>
      <c r="EB324" s="368"/>
      <c r="EC324" s="316"/>
      <c r="ED324" s="316"/>
      <c r="EE324" s="369"/>
      <c r="EF324" s="374"/>
      <c r="EG324" s="851"/>
      <c r="EH324" s="852"/>
      <c r="EI324" s="852"/>
      <c r="EJ324" s="853"/>
      <c r="EK324" s="851"/>
      <c r="EL324" s="852"/>
      <c r="EM324" s="852"/>
      <c r="EN324" s="853"/>
      <c r="EO324" s="854" t="e">
        <f t="shared" si="31"/>
        <v>#DIV/0!</v>
      </c>
      <c r="EP324" s="852"/>
      <c r="EQ324" s="852"/>
      <c r="ER324" s="852"/>
      <c r="ES324" s="368"/>
      <c r="ET324" s="316"/>
      <c r="EU324" s="316"/>
      <c r="EV324" s="369"/>
      <c r="EW324" s="374"/>
    </row>
    <row r="325" spans="1:153" s="124" customFormat="1" ht="12.75" customHeight="1" thickBot="1" x14ac:dyDescent="0.25">
      <c r="A325" s="328"/>
      <c r="B325" s="221"/>
      <c r="C325" s="221"/>
      <c r="D325" s="221"/>
      <c r="E325" s="221"/>
      <c r="F325" s="221"/>
      <c r="G325" s="221"/>
      <c r="H325" s="221"/>
      <c r="I325" s="221"/>
      <c r="J325" s="221"/>
      <c r="K325" s="221"/>
      <c r="L325" s="221"/>
      <c r="M325" s="221"/>
      <c r="N325" s="221"/>
      <c r="O325" s="221"/>
      <c r="P325" s="257"/>
      <c r="Q325" s="374"/>
      <c r="R325" s="851"/>
      <c r="S325" s="852"/>
      <c r="T325" s="852"/>
      <c r="U325" s="853"/>
      <c r="V325" s="851"/>
      <c r="W325" s="852"/>
      <c r="X325" s="852"/>
      <c r="Y325" s="853"/>
      <c r="Z325" s="854">
        <f t="shared" si="26"/>
        <v>0</v>
      </c>
      <c r="AA325" s="852"/>
      <c r="AB325" s="852"/>
      <c r="AC325" s="853"/>
      <c r="AD325" s="365"/>
      <c r="AE325" s="317"/>
      <c r="AF325" s="317"/>
      <c r="AG325" s="347"/>
      <c r="AH325" s="374"/>
      <c r="AI325" s="851"/>
      <c r="AJ325" s="852"/>
      <c r="AK325" s="852"/>
      <c r="AL325" s="853"/>
      <c r="AM325" s="851"/>
      <c r="AN325" s="852"/>
      <c r="AO325" s="852"/>
      <c r="AP325" s="853"/>
      <c r="AQ325" s="854">
        <f t="shared" si="27"/>
        <v>0</v>
      </c>
      <c r="AR325" s="852"/>
      <c r="AS325" s="852"/>
      <c r="AT325" s="853"/>
      <c r="AU325" s="365"/>
      <c r="AV325" s="317"/>
      <c r="AW325" s="317"/>
      <c r="AX325" s="347"/>
      <c r="AY325" s="374"/>
      <c r="AZ325" s="328"/>
      <c r="BA325" s="221"/>
      <c r="BB325" s="221"/>
      <c r="BC325" s="221"/>
      <c r="BD325" s="221"/>
      <c r="BE325" s="221"/>
      <c r="BF325" s="221"/>
      <c r="BG325" s="221"/>
      <c r="BH325" s="221"/>
      <c r="BI325" s="221"/>
      <c r="BJ325" s="221"/>
      <c r="BK325" s="221"/>
      <c r="BL325" s="221"/>
      <c r="BM325" s="221"/>
      <c r="BN325" s="221"/>
      <c r="BO325" s="257"/>
      <c r="BP325" s="374"/>
      <c r="BQ325" s="851"/>
      <c r="BR325" s="852"/>
      <c r="BS325" s="852"/>
      <c r="BT325" s="853"/>
      <c r="BU325" s="851"/>
      <c r="BV325" s="852"/>
      <c r="BW325" s="852"/>
      <c r="BX325" s="853"/>
      <c r="BY325" s="854" t="e">
        <f t="shared" si="28"/>
        <v>#DIV/0!</v>
      </c>
      <c r="BZ325" s="852"/>
      <c r="CA325" s="852"/>
      <c r="CB325" s="852"/>
      <c r="CC325" s="368"/>
      <c r="CD325" s="316"/>
      <c r="CE325" s="316"/>
      <c r="CF325" s="369"/>
      <c r="CG325" s="374"/>
      <c r="CH325" s="851"/>
      <c r="CI325" s="852"/>
      <c r="CJ325" s="852"/>
      <c r="CK325" s="853"/>
      <c r="CL325" s="851"/>
      <c r="CM325" s="852"/>
      <c r="CN325" s="852"/>
      <c r="CO325" s="853"/>
      <c r="CP325" s="854" t="e">
        <f t="shared" si="29"/>
        <v>#DIV/0!</v>
      </c>
      <c r="CQ325" s="852"/>
      <c r="CR325" s="852"/>
      <c r="CS325" s="852"/>
      <c r="CT325" s="368"/>
      <c r="CU325" s="316"/>
      <c r="CV325" s="316"/>
      <c r="CW325" s="369"/>
      <c r="CX325" s="374"/>
      <c r="CY325" s="328"/>
      <c r="CZ325" s="221"/>
      <c r="DA325" s="221"/>
      <c r="DB325" s="221"/>
      <c r="DC325" s="221"/>
      <c r="DD325" s="221"/>
      <c r="DE325" s="221"/>
      <c r="DF325" s="221"/>
      <c r="DG325" s="221"/>
      <c r="DH325" s="221"/>
      <c r="DI325" s="221"/>
      <c r="DJ325" s="221"/>
      <c r="DK325" s="221"/>
      <c r="DL325" s="221"/>
      <c r="DM325" s="221"/>
      <c r="DN325" s="257"/>
      <c r="DO325" s="374"/>
      <c r="DP325" s="851"/>
      <c r="DQ325" s="852"/>
      <c r="DR325" s="852"/>
      <c r="DS325" s="853"/>
      <c r="DT325" s="851"/>
      <c r="DU325" s="852"/>
      <c r="DV325" s="852"/>
      <c r="DW325" s="853"/>
      <c r="DX325" s="854" t="e">
        <f t="shared" si="30"/>
        <v>#DIV/0!</v>
      </c>
      <c r="DY325" s="852"/>
      <c r="DZ325" s="852"/>
      <c r="EA325" s="852"/>
      <c r="EB325" s="368"/>
      <c r="EC325" s="316"/>
      <c r="ED325" s="316"/>
      <c r="EE325" s="369"/>
      <c r="EF325" s="374"/>
      <c r="EG325" s="851"/>
      <c r="EH325" s="852"/>
      <c r="EI325" s="852"/>
      <c r="EJ325" s="853"/>
      <c r="EK325" s="851"/>
      <c r="EL325" s="852"/>
      <c r="EM325" s="852"/>
      <c r="EN325" s="853"/>
      <c r="EO325" s="854" t="e">
        <f t="shared" si="31"/>
        <v>#DIV/0!</v>
      </c>
      <c r="EP325" s="852"/>
      <c r="EQ325" s="852"/>
      <c r="ER325" s="852"/>
      <c r="ES325" s="368"/>
      <c r="ET325" s="316"/>
      <c r="EU325" s="316"/>
      <c r="EV325" s="369"/>
      <c r="EW325" s="374"/>
    </row>
    <row r="326" spans="1:153" s="124" customFormat="1" ht="12.75" customHeight="1" thickBot="1" x14ac:dyDescent="0.25">
      <c r="A326" s="328"/>
      <c r="B326" s="221"/>
      <c r="C326" s="221"/>
      <c r="D326" s="221"/>
      <c r="E326" s="221"/>
      <c r="F326" s="221"/>
      <c r="G326" s="221"/>
      <c r="H326" s="221"/>
      <c r="I326" s="221"/>
      <c r="J326" s="221"/>
      <c r="K326" s="221"/>
      <c r="L326" s="221"/>
      <c r="M326" s="221"/>
      <c r="N326" s="221"/>
      <c r="O326" s="221"/>
      <c r="P326" s="257"/>
      <c r="Q326" s="374"/>
      <c r="R326" s="851"/>
      <c r="S326" s="852"/>
      <c r="T326" s="852"/>
      <c r="U326" s="853"/>
      <c r="V326" s="851"/>
      <c r="W326" s="852"/>
      <c r="X326" s="852"/>
      <c r="Y326" s="853"/>
      <c r="Z326" s="854">
        <f t="shared" si="26"/>
        <v>0</v>
      </c>
      <c r="AA326" s="852"/>
      <c r="AB326" s="852"/>
      <c r="AC326" s="853"/>
      <c r="AD326" s="365"/>
      <c r="AE326" s="317"/>
      <c r="AF326" s="317"/>
      <c r="AG326" s="347"/>
      <c r="AH326" s="374"/>
      <c r="AI326" s="851"/>
      <c r="AJ326" s="852"/>
      <c r="AK326" s="852"/>
      <c r="AL326" s="853"/>
      <c r="AM326" s="851"/>
      <c r="AN326" s="852"/>
      <c r="AO326" s="852"/>
      <c r="AP326" s="853"/>
      <c r="AQ326" s="854">
        <f t="shared" si="27"/>
        <v>0</v>
      </c>
      <c r="AR326" s="852"/>
      <c r="AS326" s="852"/>
      <c r="AT326" s="853"/>
      <c r="AU326" s="365"/>
      <c r="AV326" s="317"/>
      <c r="AW326" s="317"/>
      <c r="AX326" s="347"/>
      <c r="AY326" s="374"/>
      <c r="AZ326" s="328"/>
      <c r="BA326" s="221"/>
      <c r="BB326" s="221"/>
      <c r="BC326" s="221"/>
      <c r="BD326" s="221"/>
      <c r="BE326" s="221"/>
      <c r="BF326" s="221"/>
      <c r="BG326" s="221"/>
      <c r="BH326" s="221"/>
      <c r="BI326" s="221"/>
      <c r="BJ326" s="221"/>
      <c r="BK326" s="221"/>
      <c r="BL326" s="221"/>
      <c r="BM326" s="221"/>
      <c r="BN326" s="221"/>
      <c r="BO326" s="257"/>
      <c r="BP326" s="374"/>
      <c r="BQ326" s="851"/>
      <c r="BR326" s="852"/>
      <c r="BS326" s="852"/>
      <c r="BT326" s="853"/>
      <c r="BU326" s="851"/>
      <c r="BV326" s="852"/>
      <c r="BW326" s="852"/>
      <c r="BX326" s="853"/>
      <c r="BY326" s="854" t="e">
        <f t="shared" si="28"/>
        <v>#DIV/0!</v>
      </c>
      <c r="BZ326" s="852"/>
      <c r="CA326" s="852"/>
      <c r="CB326" s="852"/>
      <c r="CC326" s="368"/>
      <c r="CD326" s="316"/>
      <c r="CE326" s="316"/>
      <c r="CF326" s="369"/>
      <c r="CG326" s="374"/>
      <c r="CH326" s="851"/>
      <c r="CI326" s="852"/>
      <c r="CJ326" s="852"/>
      <c r="CK326" s="853"/>
      <c r="CL326" s="851"/>
      <c r="CM326" s="852"/>
      <c r="CN326" s="852"/>
      <c r="CO326" s="853"/>
      <c r="CP326" s="854" t="e">
        <f t="shared" si="29"/>
        <v>#DIV/0!</v>
      </c>
      <c r="CQ326" s="852"/>
      <c r="CR326" s="852"/>
      <c r="CS326" s="852"/>
      <c r="CT326" s="368"/>
      <c r="CU326" s="316"/>
      <c r="CV326" s="316"/>
      <c r="CW326" s="369"/>
      <c r="CX326" s="374"/>
      <c r="CY326" s="328"/>
      <c r="CZ326" s="221"/>
      <c r="DA326" s="221"/>
      <c r="DB326" s="221"/>
      <c r="DC326" s="221"/>
      <c r="DD326" s="221"/>
      <c r="DE326" s="221"/>
      <c r="DF326" s="221"/>
      <c r="DG326" s="221"/>
      <c r="DH326" s="221"/>
      <c r="DI326" s="221"/>
      <c r="DJ326" s="221"/>
      <c r="DK326" s="221"/>
      <c r="DL326" s="221"/>
      <c r="DM326" s="221"/>
      <c r="DN326" s="257"/>
      <c r="DO326" s="374"/>
      <c r="DP326" s="851"/>
      <c r="DQ326" s="852"/>
      <c r="DR326" s="852"/>
      <c r="DS326" s="853"/>
      <c r="DT326" s="851"/>
      <c r="DU326" s="852"/>
      <c r="DV326" s="852"/>
      <c r="DW326" s="853"/>
      <c r="DX326" s="854" t="e">
        <f t="shared" si="30"/>
        <v>#DIV/0!</v>
      </c>
      <c r="DY326" s="852"/>
      <c r="DZ326" s="852"/>
      <c r="EA326" s="852"/>
      <c r="EB326" s="368"/>
      <c r="EC326" s="316"/>
      <c r="ED326" s="316"/>
      <c r="EE326" s="369"/>
      <c r="EF326" s="374"/>
      <c r="EG326" s="851"/>
      <c r="EH326" s="852"/>
      <c r="EI326" s="852"/>
      <c r="EJ326" s="853"/>
      <c r="EK326" s="851"/>
      <c r="EL326" s="852"/>
      <c r="EM326" s="852"/>
      <c r="EN326" s="853"/>
      <c r="EO326" s="854" t="e">
        <f t="shared" si="31"/>
        <v>#DIV/0!</v>
      </c>
      <c r="EP326" s="852"/>
      <c r="EQ326" s="852"/>
      <c r="ER326" s="852"/>
      <c r="ES326" s="368"/>
      <c r="ET326" s="316"/>
      <c r="EU326" s="316"/>
      <c r="EV326" s="369"/>
      <c r="EW326" s="374"/>
    </row>
    <row r="327" spans="1:153" s="124" customFormat="1" ht="12.75" customHeight="1" thickBot="1" x14ac:dyDescent="0.25">
      <c r="A327" s="328"/>
      <c r="B327" s="221"/>
      <c r="C327" s="221"/>
      <c r="D327" s="221"/>
      <c r="E327" s="221"/>
      <c r="F327" s="221"/>
      <c r="G327" s="221"/>
      <c r="H327" s="221"/>
      <c r="I327" s="221"/>
      <c r="J327" s="221"/>
      <c r="K327" s="221"/>
      <c r="L327" s="221"/>
      <c r="M327" s="221"/>
      <c r="N327" s="221"/>
      <c r="O327" s="221"/>
      <c r="P327" s="257"/>
      <c r="Q327" s="374"/>
      <c r="R327" s="851"/>
      <c r="S327" s="852"/>
      <c r="T327" s="852"/>
      <c r="U327" s="853"/>
      <c r="V327" s="851"/>
      <c r="W327" s="852"/>
      <c r="X327" s="852"/>
      <c r="Y327" s="853"/>
      <c r="Z327" s="854">
        <f t="shared" si="26"/>
        <v>0</v>
      </c>
      <c r="AA327" s="852"/>
      <c r="AB327" s="852"/>
      <c r="AC327" s="853"/>
      <c r="AD327" s="365"/>
      <c r="AE327" s="317"/>
      <c r="AF327" s="317"/>
      <c r="AG327" s="347"/>
      <c r="AH327" s="374"/>
      <c r="AI327" s="851"/>
      <c r="AJ327" s="852"/>
      <c r="AK327" s="852"/>
      <c r="AL327" s="853"/>
      <c r="AM327" s="851"/>
      <c r="AN327" s="852"/>
      <c r="AO327" s="852"/>
      <c r="AP327" s="853"/>
      <c r="AQ327" s="854">
        <f t="shared" si="27"/>
        <v>0</v>
      </c>
      <c r="AR327" s="852"/>
      <c r="AS327" s="852"/>
      <c r="AT327" s="853"/>
      <c r="AU327" s="365"/>
      <c r="AV327" s="317"/>
      <c r="AW327" s="317"/>
      <c r="AX327" s="347"/>
      <c r="AY327" s="374"/>
      <c r="AZ327" s="328"/>
      <c r="BA327" s="221"/>
      <c r="BB327" s="221"/>
      <c r="BC327" s="221"/>
      <c r="BD327" s="221"/>
      <c r="BE327" s="221"/>
      <c r="BF327" s="221"/>
      <c r="BG327" s="221"/>
      <c r="BH327" s="221"/>
      <c r="BI327" s="221"/>
      <c r="BJ327" s="221"/>
      <c r="BK327" s="221"/>
      <c r="BL327" s="221"/>
      <c r="BM327" s="221"/>
      <c r="BN327" s="221"/>
      <c r="BO327" s="257"/>
      <c r="BP327" s="374"/>
      <c r="BQ327" s="851"/>
      <c r="BR327" s="852"/>
      <c r="BS327" s="852"/>
      <c r="BT327" s="853"/>
      <c r="BU327" s="851"/>
      <c r="BV327" s="852"/>
      <c r="BW327" s="852"/>
      <c r="BX327" s="853"/>
      <c r="BY327" s="854" t="e">
        <f t="shared" si="28"/>
        <v>#DIV/0!</v>
      </c>
      <c r="BZ327" s="852"/>
      <c r="CA327" s="852"/>
      <c r="CB327" s="852"/>
      <c r="CC327" s="368"/>
      <c r="CD327" s="316"/>
      <c r="CE327" s="316"/>
      <c r="CF327" s="369"/>
      <c r="CG327" s="374"/>
      <c r="CH327" s="851"/>
      <c r="CI327" s="852"/>
      <c r="CJ327" s="852"/>
      <c r="CK327" s="853"/>
      <c r="CL327" s="851"/>
      <c r="CM327" s="852"/>
      <c r="CN327" s="852"/>
      <c r="CO327" s="853"/>
      <c r="CP327" s="854" t="e">
        <f t="shared" si="29"/>
        <v>#DIV/0!</v>
      </c>
      <c r="CQ327" s="852"/>
      <c r="CR327" s="852"/>
      <c r="CS327" s="852"/>
      <c r="CT327" s="368"/>
      <c r="CU327" s="316"/>
      <c r="CV327" s="316"/>
      <c r="CW327" s="369"/>
      <c r="CX327" s="374"/>
      <c r="CY327" s="328"/>
      <c r="CZ327" s="221"/>
      <c r="DA327" s="221"/>
      <c r="DB327" s="221"/>
      <c r="DC327" s="221"/>
      <c r="DD327" s="221"/>
      <c r="DE327" s="221"/>
      <c r="DF327" s="221"/>
      <c r="DG327" s="221"/>
      <c r="DH327" s="221"/>
      <c r="DI327" s="221"/>
      <c r="DJ327" s="221"/>
      <c r="DK327" s="221"/>
      <c r="DL327" s="221"/>
      <c r="DM327" s="221"/>
      <c r="DN327" s="257"/>
      <c r="DO327" s="374"/>
      <c r="DP327" s="851"/>
      <c r="DQ327" s="852"/>
      <c r="DR327" s="852"/>
      <c r="DS327" s="853"/>
      <c r="DT327" s="851"/>
      <c r="DU327" s="852"/>
      <c r="DV327" s="852"/>
      <c r="DW327" s="853"/>
      <c r="DX327" s="854" t="e">
        <f t="shared" si="30"/>
        <v>#DIV/0!</v>
      </c>
      <c r="DY327" s="852"/>
      <c r="DZ327" s="852"/>
      <c r="EA327" s="852"/>
      <c r="EB327" s="368"/>
      <c r="EC327" s="316"/>
      <c r="ED327" s="316"/>
      <c r="EE327" s="369"/>
      <c r="EF327" s="374"/>
      <c r="EG327" s="851"/>
      <c r="EH327" s="852"/>
      <c r="EI327" s="852"/>
      <c r="EJ327" s="853"/>
      <c r="EK327" s="851"/>
      <c r="EL327" s="852"/>
      <c r="EM327" s="852"/>
      <c r="EN327" s="853"/>
      <c r="EO327" s="854" t="e">
        <f t="shared" si="31"/>
        <v>#DIV/0!</v>
      </c>
      <c r="EP327" s="852"/>
      <c r="EQ327" s="852"/>
      <c r="ER327" s="852"/>
      <c r="ES327" s="368"/>
      <c r="ET327" s="316"/>
      <c r="EU327" s="316"/>
      <c r="EV327" s="369"/>
      <c r="EW327" s="374"/>
    </row>
    <row r="328" spans="1:153" s="124" customFormat="1" ht="12.75" customHeight="1" thickBot="1" x14ac:dyDescent="0.25">
      <c r="A328" s="328"/>
      <c r="B328" s="221"/>
      <c r="C328" s="221"/>
      <c r="D328" s="221"/>
      <c r="E328" s="221"/>
      <c r="F328" s="221"/>
      <c r="G328" s="221"/>
      <c r="H328" s="221"/>
      <c r="I328" s="221"/>
      <c r="J328" s="221"/>
      <c r="K328" s="221"/>
      <c r="L328" s="221"/>
      <c r="M328" s="221"/>
      <c r="N328" s="221"/>
      <c r="O328" s="221"/>
      <c r="P328" s="257"/>
      <c r="Q328" s="374"/>
      <c r="R328" s="851"/>
      <c r="S328" s="852"/>
      <c r="T328" s="852"/>
      <c r="U328" s="853"/>
      <c r="V328" s="851"/>
      <c r="W328" s="852"/>
      <c r="X328" s="852"/>
      <c r="Y328" s="853"/>
      <c r="Z328" s="854">
        <f t="shared" si="26"/>
        <v>0</v>
      </c>
      <c r="AA328" s="852"/>
      <c r="AB328" s="852"/>
      <c r="AC328" s="853"/>
      <c r="AD328" s="365"/>
      <c r="AE328" s="317"/>
      <c r="AF328" s="317"/>
      <c r="AG328" s="347"/>
      <c r="AH328" s="374"/>
      <c r="AI328" s="851"/>
      <c r="AJ328" s="852"/>
      <c r="AK328" s="852"/>
      <c r="AL328" s="853"/>
      <c r="AM328" s="851"/>
      <c r="AN328" s="852"/>
      <c r="AO328" s="852"/>
      <c r="AP328" s="853"/>
      <c r="AQ328" s="854">
        <f t="shared" si="27"/>
        <v>0</v>
      </c>
      <c r="AR328" s="852"/>
      <c r="AS328" s="852"/>
      <c r="AT328" s="853"/>
      <c r="AU328" s="365"/>
      <c r="AV328" s="317"/>
      <c r="AW328" s="317"/>
      <c r="AX328" s="347"/>
      <c r="AY328" s="374"/>
      <c r="AZ328" s="328"/>
      <c r="BA328" s="221"/>
      <c r="BB328" s="221"/>
      <c r="BC328" s="221"/>
      <c r="BD328" s="221"/>
      <c r="BE328" s="221"/>
      <c r="BF328" s="221"/>
      <c r="BG328" s="221"/>
      <c r="BH328" s="221"/>
      <c r="BI328" s="221"/>
      <c r="BJ328" s="221"/>
      <c r="BK328" s="221"/>
      <c r="BL328" s="221"/>
      <c r="BM328" s="221"/>
      <c r="BN328" s="221"/>
      <c r="BO328" s="257"/>
      <c r="BP328" s="374"/>
      <c r="BQ328" s="851"/>
      <c r="BR328" s="852"/>
      <c r="BS328" s="852"/>
      <c r="BT328" s="853"/>
      <c r="BU328" s="851"/>
      <c r="BV328" s="852"/>
      <c r="BW328" s="852"/>
      <c r="BX328" s="853"/>
      <c r="BY328" s="854" t="e">
        <f t="shared" si="28"/>
        <v>#DIV/0!</v>
      </c>
      <c r="BZ328" s="852"/>
      <c r="CA328" s="852"/>
      <c r="CB328" s="852"/>
      <c r="CC328" s="368"/>
      <c r="CD328" s="316"/>
      <c r="CE328" s="316"/>
      <c r="CF328" s="369"/>
      <c r="CG328" s="374"/>
      <c r="CH328" s="851"/>
      <c r="CI328" s="852"/>
      <c r="CJ328" s="852"/>
      <c r="CK328" s="853"/>
      <c r="CL328" s="851"/>
      <c r="CM328" s="852"/>
      <c r="CN328" s="852"/>
      <c r="CO328" s="853"/>
      <c r="CP328" s="854" t="e">
        <f t="shared" si="29"/>
        <v>#DIV/0!</v>
      </c>
      <c r="CQ328" s="852"/>
      <c r="CR328" s="852"/>
      <c r="CS328" s="852"/>
      <c r="CT328" s="368"/>
      <c r="CU328" s="316"/>
      <c r="CV328" s="316"/>
      <c r="CW328" s="369"/>
      <c r="CX328" s="374"/>
      <c r="CY328" s="328"/>
      <c r="CZ328" s="221"/>
      <c r="DA328" s="221"/>
      <c r="DB328" s="221"/>
      <c r="DC328" s="221"/>
      <c r="DD328" s="221"/>
      <c r="DE328" s="221"/>
      <c r="DF328" s="221"/>
      <c r="DG328" s="221"/>
      <c r="DH328" s="221"/>
      <c r="DI328" s="221"/>
      <c r="DJ328" s="221"/>
      <c r="DK328" s="221"/>
      <c r="DL328" s="221"/>
      <c r="DM328" s="221"/>
      <c r="DN328" s="257"/>
      <c r="DO328" s="374"/>
      <c r="DP328" s="851"/>
      <c r="DQ328" s="852"/>
      <c r="DR328" s="852"/>
      <c r="DS328" s="853"/>
      <c r="DT328" s="851"/>
      <c r="DU328" s="852"/>
      <c r="DV328" s="852"/>
      <c r="DW328" s="853"/>
      <c r="DX328" s="854" t="e">
        <f t="shared" si="30"/>
        <v>#DIV/0!</v>
      </c>
      <c r="DY328" s="852"/>
      <c r="DZ328" s="852"/>
      <c r="EA328" s="852"/>
      <c r="EB328" s="368"/>
      <c r="EC328" s="316"/>
      <c r="ED328" s="316"/>
      <c r="EE328" s="369"/>
      <c r="EF328" s="374"/>
      <c r="EG328" s="851"/>
      <c r="EH328" s="852"/>
      <c r="EI328" s="852"/>
      <c r="EJ328" s="853"/>
      <c r="EK328" s="851"/>
      <c r="EL328" s="852"/>
      <c r="EM328" s="852"/>
      <c r="EN328" s="853"/>
      <c r="EO328" s="854" t="e">
        <f t="shared" si="31"/>
        <v>#DIV/0!</v>
      </c>
      <c r="EP328" s="852"/>
      <c r="EQ328" s="852"/>
      <c r="ER328" s="852"/>
      <c r="ES328" s="368"/>
      <c r="ET328" s="316"/>
      <c r="EU328" s="316"/>
      <c r="EV328" s="369"/>
      <c r="EW328" s="374"/>
    </row>
    <row r="329" spans="1:153" s="124" customFormat="1" ht="12.75" customHeight="1" thickBot="1" x14ac:dyDescent="0.25">
      <c r="A329" s="328"/>
      <c r="B329" s="221"/>
      <c r="C329" s="221"/>
      <c r="D329" s="221"/>
      <c r="E329" s="221"/>
      <c r="F329" s="221"/>
      <c r="G329" s="221"/>
      <c r="H329" s="221"/>
      <c r="I329" s="221"/>
      <c r="J329" s="221"/>
      <c r="K329" s="221"/>
      <c r="L329" s="221"/>
      <c r="M329" s="221"/>
      <c r="N329" s="221"/>
      <c r="O329" s="221"/>
      <c r="P329" s="257"/>
      <c r="Q329" s="374"/>
      <c r="R329" s="851"/>
      <c r="S329" s="852"/>
      <c r="T329" s="852"/>
      <c r="U329" s="853"/>
      <c r="V329" s="851"/>
      <c r="W329" s="852"/>
      <c r="X329" s="852"/>
      <c r="Y329" s="853"/>
      <c r="Z329" s="854">
        <f t="shared" si="26"/>
        <v>0</v>
      </c>
      <c r="AA329" s="852"/>
      <c r="AB329" s="852"/>
      <c r="AC329" s="853"/>
      <c r="AD329" s="365"/>
      <c r="AE329" s="317"/>
      <c r="AF329" s="317"/>
      <c r="AG329" s="347"/>
      <c r="AH329" s="374"/>
      <c r="AI329" s="851"/>
      <c r="AJ329" s="852"/>
      <c r="AK329" s="852"/>
      <c r="AL329" s="853"/>
      <c r="AM329" s="851"/>
      <c r="AN329" s="852"/>
      <c r="AO329" s="852"/>
      <c r="AP329" s="853"/>
      <c r="AQ329" s="854">
        <f t="shared" si="27"/>
        <v>0</v>
      </c>
      <c r="AR329" s="852"/>
      <c r="AS329" s="852"/>
      <c r="AT329" s="853"/>
      <c r="AU329" s="365"/>
      <c r="AV329" s="317"/>
      <c r="AW329" s="317"/>
      <c r="AX329" s="347"/>
      <c r="AY329" s="374"/>
      <c r="AZ329" s="328"/>
      <c r="BA329" s="221"/>
      <c r="BB329" s="221"/>
      <c r="BC329" s="221"/>
      <c r="BD329" s="221"/>
      <c r="BE329" s="221"/>
      <c r="BF329" s="221"/>
      <c r="BG329" s="221"/>
      <c r="BH329" s="221"/>
      <c r="BI329" s="221"/>
      <c r="BJ329" s="221"/>
      <c r="BK329" s="221"/>
      <c r="BL329" s="221"/>
      <c r="BM329" s="221"/>
      <c r="BN329" s="221"/>
      <c r="BO329" s="257"/>
      <c r="BP329" s="374"/>
      <c r="BQ329" s="851"/>
      <c r="BR329" s="852"/>
      <c r="BS329" s="852"/>
      <c r="BT329" s="853"/>
      <c r="BU329" s="851"/>
      <c r="BV329" s="852"/>
      <c r="BW329" s="852"/>
      <c r="BX329" s="853"/>
      <c r="BY329" s="854" t="e">
        <f t="shared" si="28"/>
        <v>#DIV/0!</v>
      </c>
      <c r="BZ329" s="852"/>
      <c r="CA329" s="852"/>
      <c r="CB329" s="852"/>
      <c r="CC329" s="368"/>
      <c r="CD329" s="316"/>
      <c r="CE329" s="316"/>
      <c r="CF329" s="369"/>
      <c r="CG329" s="374"/>
      <c r="CH329" s="851"/>
      <c r="CI329" s="852"/>
      <c r="CJ329" s="852"/>
      <c r="CK329" s="853"/>
      <c r="CL329" s="851"/>
      <c r="CM329" s="852"/>
      <c r="CN329" s="852"/>
      <c r="CO329" s="853"/>
      <c r="CP329" s="854" t="e">
        <f t="shared" si="29"/>
        <v>#DIV/0!</v>
      </c>
      <c r="CQ329" s="852"/>
      <c r="CR329" s="852"/>
      <c r="CS329" s="852"/>
      <c r="CT329" s="368"/>
      <c r="CU329" s="316"/>
      <c r="CV329" s="316"/>
      <c r="CW329" s="369"/>
      <c r="CX329" s="374"/>
      <c r="CY329" s="328"/>
      <c r="CZ329" s="221"/>
      <c r="DA329" s="221"/>
      <c r="DB329" s="221"/>
      <c r="DC329" s="221"/>
      <c r="DD329" s="221"/>
      <c r="DE329" s="221"/>
      <c r="DF329" s="221"/>
      <c r="DG329" s="221"/>
      <c r="DH329" s="221"/>
      <c r="DI329" s="221"/>
      <c r="DJ329" s="221"/>
      <c r="DK329" s="221"/>
      <c r="DL329" s="221"/>
      <c r="DM329" s="221"/>
      <c r="DN329" s="257"/>
      <c r="DO329" s="374"/>
      <c r="DP329" s="851"/>
      <c r="DQ329" s="852"/>
      <c r="DR329" s="852"/>
      <c r="DS329" s="853"/>
      <c r="DT329" s="851"/>
      <c r="DU329" s="852"/>
      <c r="DV329" s="852"/>
      <c r="DW329" s="853"/>
      <c r="DX329" s="854" t="e">
        <f t="shared" si="30"/>
        <v>#DIV/0!</v>
      </c>
      <c r="DY329" s="852"/>
      <c r="DZ329" s="852"/>
      <c r="EA329" s="852"/>
      <c r="EB329" s="368"/>
      <c r="EC329" s="316"/>
      <c r="ED329" s="316"/>
      <c r="EE329" s="369"/>
      <c r="EF329" s="374"/>
      <c r="EG329" s="851"/>
      <c r="EH329" s="852"/>
      <c r="EI329" s="852"/>
      <c r="EJ329" s="853"/>
      <c r="EK329" s="851"/>
      <c r="EL329" s="852"/>
      <c r="EM329" s="852"/>
      <c r="EN329" s="853"/>
      <c r="EO329" s="854" t="e">
        <f t="shared" si="31"/>
        <v>#DIV/0!</v>
      </c>
      <c r="EP329" s="852"/>
      <c r="EQ329" s="852"/>
      <c r="ER329" s="852"/>
      <c r="ES329" s="368"/>
      <c r="ET329" s="316"/>
      <c r="EU329" s="316"/>
      <c r="EV329" s="369"/>
      <c r="EW329" s="374"/>
    </row>
    <row r="330" spans="1:153" s="124" customFormat="1" ht="12.75" customHeight="1" thickBot="1" x14ac:dyDescent="0.25">
      <c r="A330" s="328"/>
      <c r="B330" s="221"/>
      <c r="C330" s="221"/>
      <c r="D330" s="221"/>
      <c r="E330" s="221"/>
      <c r="F330" s="221"/>
      <c r="G330" s="221"/>
      <c r="H330" s="221"/>
      <c r="I330" s="221"/>
      <c r="J330" s="221"/>
      <c r="K330" s="221"/>
      <c r="L330" s="221"/>
      <c r="M330" s="221"/>
      <c r="N330" s="221"/>
      <c r="O330" s="221"/>
      <c r="P330" s="257"/>
      <c r="Q330" s="374"/>
      <c r="R330" s="851"/>
      <c r="S330" s="852"/>
      <c r="T330" s="852"/>
      <c r="U330" s="853"/>
      <c r="V330" s="851"/>
      <c r="W330" s="852"/>
      <c r="X330" s="852"/>
      <c r="Y330" s="853"/>
      <c r="Z330" s="854">
        <f t="shared" si="26"/>
        <v>0</v>
      </c>
      <c r="AA330" s="852"/>
      <c r="AB330" s="852"/>
      <c r="AC330" s="853"/>
      <c r="AD330" s="365"/>
      <c r="AE330" s="317"/>
      <c r="AF330" s="317"/>
      <c r="AG330" s="347"/>
      <c r="AH330" s="374"/>
      <c r="AI330" s="851"/>
      <c r="AJ330" s="852"/>
      <c r="AK330" s="852"/>
      <c r="AL330" s="853"/>
      <c r="AM330" s="851"/>
      <c r="AN330" s="852"/>
      <c r="AO330" s="852"/>
      <c r="AP330" s="853"/>
      <c r="AQ330" s="854">
        <f t="shared" si="27"/>
        <v>0</v>
      </c>
      <c r="AR330" s="852"/>
      <c r="AS330" s="852"/>
      <c r="AT330" s="853"/>
      <c r="AU330" s="365"/>
      <c r="AV330" s="317"/>
      <c r="AW330" s="317"/>
      <c r="AX330" s="347"/>
      <c r="AY330" s="374"/>
      <c r="AZ330" s="328"/>
      <c r="BA330" s="221"/>
      <c r="BB330" s="221"/>
      <c r="BC330" s="221"/>
      <c r="BD330" s="221"/>
      <c r="BE330" s="221"/>
      <c r="BF330" s="221"/>
      <c r="BG330" s="221"/>
      <c r="BH330" s="221"/>
      <c r="BI330" s="221"/>
      <c r="BJ330" s="221"/>
      <c r="BK330" s="221"/>
      <c r="BL330" s="221"/>
      <c r="BM330" s="221"/>
      <c r="BN330" s="221"/>
      <c r="BO330" s="257"/>
      <c r="BP330" s="374"/>
      <c r="BQ330" s="851"/>
      <c r="BR330" s="852"/>
      <c r="BS330" s="852"/>
      <c r="BT330" s="853"/>
      <c r="BU330" s="851"/>
      <c r="BV330" s="852"/>
      <c r="BW330" s="852"/>
      <c r="BX330" s="853"/>
      <c r="BY330" s="854" t="e">
        <f t="shared" si="28"/>
        <v>#DIV/0!</v>
      </c>
      <c r="BZ330" s="852"/>
      <c r="CA330" s="852"/>
      <c r="CB330" s="852"/>
      <c r="CC330" s="368"/>
      <c r="CD330" s="316"/>
      <c r="CE330" s="316"/>
      <c r="CF330" s="369"/>
      <c r="CG330" s="374"/>
      <c r="CH330" s="851"/>
      <c r="CI330" s="852"/>
      <c r="CJ330" s="852"/>
      <c r="CK330" s="853"/>
      <c r="CL330" s="851"/>
      <c r="CM330" s="852"/>
      <c r="CN330" s="852"/>
      <c r="CO330" s="853"/>
      <c r="CP330" s="854" t="e">
        <f t="shared" si="29"/>
        <v>#DIV/0!</v>
      </c>
      <c r="CQ330" s="852"/>
      <c r="CR330" s="852"/>
      <c r="CS330" s="852"/>
      <c r="CT330" s="368"/>
      <c r="CU330" s="316"/>
      <c r="CV330" s="316"/>
      <c r="CW330" s="369"/>
      <c r="CX330" s="374"/>
      <c r="CY330" s="328"/>
      <c r="CZ330" s="221"/>
      <c r="DA330" s="221"/>
      <c r="DB330" s="221"/>
      <c r="DC330" s="221"/>
      <c r="DD330" s="221"/>
      <c r="DE330" s="221"/>
      <c r="DF330" s="221"/>
      <c r="DG330" s="221"/>
      <c r="DH330" s="221"/>
      <c r="DI330" s="221"/>
      <c r="DJ330" s="221"/>
      <c r="DK330" s="221"/>
      <c r="DL330" s="221"/>
      <c r="DM330" s="221"/>
      <c r="DN330" s="257"/>
      <c r="DO330" s="374"/>
      <c r="DP330" s="851"/>
      <c r="DQ330" s="852"/>
      <c r="DR330" s="852"/>
      <c r="DS330" s="853"/>
      <c r="DT330" s="851"/>
      <c r="DU330" s="852"/>
      <c r="DV330" s="852"/>
      <c r="DW330" s="853"/>
      <c r="DX330" s="854" t="e">
        <f t="shared" si="30"/>
        <v>#DIV/0!</v>
      </c>
      <c r="DY330" s="852"/>
      <c r="DZ330" s="852"/>
      <c r="EA330" s="852"/>
      <c r="EB330" s="368"/>
      <c r="EC330" s="316"/>
      <c r="ED330" s="316"/>
      <c r="EE330" s="369"/>
      <c r="EF330" s="374"/>
      <c r="EG330" s="851"/>
      <c r="EH330" s="852"/>
      <c r="EI330" s="852"/>
      <c r="EJ330" s="853"/>
      <c r="EK330" s="851"/>
      <c r="EL330" s="852"/>
      <c r="EM330" s="852"/>
      <c r="EN330" s="853"/>
      <c r="EO330" s="854" t="e">
        <f t="shared" si="31"/>
        <v>#DIV/0!</v>
      </c>
      <c r="EP330" s="852"/>
      <c r="EQ330" s="852"/>
      <c r="ER330" s="852"/>
      <c r="ES330" s="368"/>
      <c r="ET330" s="316"/>
      <c r="EU330" s="316"/>
      <c r="EV330" s="369"/>
      <c r="EW330" s="374"/>
    </row>
    <row r="331" spans="1:153" s="124" customFormat="1" ht="12.75" customHeight="1" thickBot="1" x14ac:dyDescent="0.25">
      <c r="A331" s="328"/>
      <c r="B331" s="221"/>
      <c r="C331" s="221"/>
      <c r="D331" s="221"/>
      <c r="E331" s="221"/>
      <c r="F331" s="221"/>
      <c r="G331" s="221"/>
      <c r="H331" s="221"/>
      <c r="I331" s="221"/>
      <c r="J331" s="221"/>
      <c r="K331" s="221"/>
      <c r="L331" s="221"/>
      <c r="M331" s="221"/>
      <c r="N331" s="221"/>
      <c r="O331" s="221"/>
      <c r="P331" s="257"/>
      <c r="Q331" s="374"/>
      <c r="R331" s="851"/>
      <c r="S331" s="852"/>
      <c r="T331" s="852"/>
      <c r="U331" s="853"/>
      <c r="V331" s="851"/>
      <c r="W331" s="852"/>
      <c r="X331" s="852"/>
      <c r="Y331" s="853"/>
      <c r="Z331" s="854">
        <f t="shared" si="26"/>
        <v>0</v>
      </c>
      <c r="AA331" s="852"/>
      <c r="AB331" s="852"/>
      <c r="AC331" s="853"/>
      <c r="AD331" s="365"/>
      <c r="AE331" s="317"/>
      <c r="AF331" s="317"/>
      <c r="AG331" s="347"/>
      <c r="AH331" s="374"/>
      <c r="AI331" s="851"/>
      <c r="AJ331" s="852"/>
      <c r="AK331" s="852"/>
      <c r="AL331" s="853"/>
      <c r="AM331" s="851"/>
      <c r="AN331" s="852"/>
      <c r="AO331" s="852"/>
      <c r="AP331" s="853"/>
      <c r="AQ331" s="854">
        <f t="shared" si="27"/>
        <v>0</v>
      </c>
      <c r="AR331" s="852"/>
      <c r="AS331" s="852"/>
      <c r="AT331" s="853"/>
      <c r="AU331" s="365"/>
      <c r="AV331" s="317"/>
      <c r="AW331" s="317"/>
      <c r="AX331" s="347"/>
      <c r="AY331" s="374"/>
      <c r="AZ331" s="328"/>
      <c r="BA331" s="221"/>
      <c r="BB331" s="221"/>
      <c r="BC331" s="221"/>
      <c r="BD331" s="221"/>
      <c r="BE331" s="221"/>
      <c r="BF331" s="221"/>
      <c r="BG331" s="221"/>
      <c r="BH331" s="221"/>
      <c r="BI331" s="221"/>
      <c r="BJ331" s="221"/>
      <c r="BK331" s="221"/>
      <c r="BL331" s="221"/>
      <c r="BM331" s="221"/>
      <c r="BN331" s="221"/>
      <c r="BO331" s="257"/>
      <c r="BP331" s="374"/>
      <c r="BQ331" s="851"/>
      <c r="BR331" s="852"/>
      <c r="BS331" s="852"/>
      <c r="BT331" s="853"/>
      <c r="BU331" s="851"/>
      <c r="BV331" s="852"/>
      <c r="BW331" s="852"/>
      <c r="BX331" s="853"/>
      <c r="BY331" s="854" t="e">
        <f t="shared" si="28"/>
        <v>#DIV/0!</v>
      </c>
      <c r="BZ331" s="852"/>
      <c r="CA331" s="852"/>
      <c r="CB331" s="852"/>
      <c r="CC331" s="368"/>
      <c r="CD331" s="316"/>
      <c r="CE331" s="316"/>
      <c r="CF331" s="369"/>
      <c r="CG331" s="374"/>
      <c r="CH331" s="851"/>
      <c r="CI331" s="852"/>
      <c r="CJ331" s="852"/>
      <c r="CK331" s="853"/>
      <c r="CL331" s="851"/>
      <c r="CM331" s="852"/>
      <c r="CN331" s="852"/>
      <c r="CO331" s="853"/>
      <c r="CP331" s="854" t="e">
        <f t="shared" si="29"/>
        <v>#DIV/0!</v>
      </c>
      <c r="CQ331" s="852"/>
      <c r="CR331" s="852"/>
      <c r="CS331" s="852"/>
      <c r="CT331" s="368"/>
      <c r="CU331" s="316"/>
      <c r="CV331" s="316"/>
      <c r="CW331" s="369"/>
      <c r="CX331" s="374"/>
      <c r="CY331" s="328"/>
      <c r="CZ331" s="221"/>
      <c r="DA331" s="221"/>
      <c r="DB331" s="221"/>
      <c r="DC331" s="221"/>
      <c r="DD331" s="221"/>
      <c r="DE331" s="221"/>
      <c r="DF331" s="221"/>
      <c r="DG331" s="221"/>
      <c r="DH331" s="221"/>
      <c r="DI331" s="221"/>
      <c r="DJ331" s="221"/>
      <c r="DK331" s="221"/>
      <c r="DL331" s="221"/>
      <c r="DM331" s="221"/>
      <c r="DN331" s="257"/>
      <c r="DO331" s="374"/>
      <c r="DP331" s="851"/>
      <c r="DQ331" s="852"/>
      <c r="DR331" s="852"/>
      <c r="DS331" s="853"/>
      <c r="DT331" s="851"/>
      <c r="DU331" s="852"/>
      <c r="DV331" s="852"/>
      <c r="DW331" s="853"/>
      <c r="DX331" s="854" t="e">
        <f t="shared" si="30"/>
        <v>#DIV/0!</v>
      </c>
      <c r="DY331" s="852"/>
      <c r="DZ331" s="852"/>
      <c r="EA331" s="852"/>
      <c r="EB331" s="368"/>
      <c r="EC331" s="316"/>
      <c r="ED331" s="316"/>
      <c r="EE331" s="369"/>
      <c r="EF331" s="374"/>
      <c r="EG331" s="851"/>
      <c r="EH331" s="852"/>
      <c r="EI331" s="852"/>
      <c r="EJ331" s="853"/>
      <c r="EK331" s="851"/>
      <c r="EL331" s="852"/>
      <c r="EM331" s="852"/>
      <c r="EN331" s="853"/>
      <c r="EO331" s="854" t="e">
        <f t="shared" si="31"/>
        <v>#DIV/0!</v>
      </c>
      <c r="EP331" s="852"/>
      <c r="EQ331" s="852"/>
      <c r="ER331" s="852"/>
      <c r="ES331" s="368"/>
      <c r="ET331" s="316"/>
      <c r="EU331" s="316"/>
      <c r="EV331" s="369"/>
      <c r="EW331" s="374"/>
    </row>
    <row r="332" spans="1:153" s="124" customFormat="1" ht="12.75" customHeight="1" x14ac:dyDescent="0.2">
      <c r="A332" s="258"/>
      <c r="B332" s="259"/>
      <c r="C332" s="259"/>
      <c r="D332" s="259"/>
      <c r="E332" s="259"/>
      <c r="F332" s="259"/>
      <c r="G332" s="259"/>
      <c r="H332" s="259"/>
      <c r="I332" s="259"/>
      <c r="J332" s="259"/>
      <c r="K332" s="259"/>
      <c r="L332" s="259"/>
      <c r="M332" s="259"/>
      <c r="N332" s="259"/>
      <c r="O332" s="259"/>
      <c r="P332" s="260"/>
      <c r="Q332" s="374"/>
      <c r="R332" s="874"/>
      <c r="S332" s="875"/>
      <c r="T332" s="875"/>
      <c r="U332" s="876"/>
      <c r="V332" s="874"/>
      <c r="W332" s="875"/>
      <c r="X332" s="875"/>
      <c r="Y332" s="876"/>
      <c r="Z332" s="877">
        <f t="shared" si="26"/>
        <v>0</v>
      </c>
      <c r="AA332" s="875"/>
      <c r="AB332" s="875"/>
      <c r="AC332" s="876"/>
      <c r="AD332" s="351"/>
      <c r="AE332" s="352"/>
      <c r="AF332" s="352"/>
      <c r="AG332" s="353"/>
      <c r="AH332" s="374"/>
      <c r="AI332" s="874"/>
      <c r="AJ332" s="875"/>
      <c r="AK332" s="875"/>
      <c r="AL332" s="876"/>
      <c r="AM332" s="874"/>
      <c r="AN332" s="875"/>
      <c r="AO332" s="875"/>
      <c r="AP332" s="876"/>
      <c r="AQ332" s="854">
        <f t="shared" si="27"/>
        <v>0</v>
      </c>
      <c r="AR332" s="852"/>
      <c r="AS332" s="852"/>
      <c r="AT332" s="853"/>
      <c r="AU332" s="351"/>
      <c r="AV332" s="352"/>
      <c r="AW332" s="352"/>
      <c r="AX332" s="353"/>
      <c r="AY332" s="374"/>
      <c r="AZ332" s="258"/>
      <c r="BA332" s="259"/>
      <c r="BB332" s="259"/>
      <c r="BC332" s="259"/>
      <c r="BD332" s="259"/>
      <c r="BE332" s="259"/>
      <c r="BF332" s="259"/>
      <c r="BG332" s="259"/>
      <c r="BH332" s="259"/>
      <c r="BI332" s="259"/>
      <c r="BJ332" s="259"/>
      <c r="BK332" s="259"/>
      <c r="BL332" s="259"/>
      <c r="BM332" s="259"/>
      <c r="BN332" s="259"/>
      <c r="BO332" s="260"/>
      <c r="BP332" s="374"/>
      <c r="BQ332" s="874"/>
      <c r="BR332" s="875"/>
      <c r="BS332" s="875"/>
      <c r="BT332" s="876"/>
      <c r="BU332" s="874"/>
      <c r="BV332" s="875"/>
      <c r="BW332" s="875"/>
      <c r="BX332" s="876"/>
      <c r="BY332" s="854" t="e">
        <f t="shared" si="28"/>
        <v>#DIV/0!</v>
      </c>
      <c r="BZ332" s="852"/>
      <c r="CA332" s="852"/>
      <c r="CB332" s="852"/>
      <c r="CC332" s="370"/>
      <c r="CD332" s="371"/>
      <c r="CE332" s="371"/>
      <c r="CF332" s="372"/>
      <c r="CG332" s="374"/>
      <c r="CH332" s="874"/>
      <c r="CI332" s="875"/>
      <c r="CJ332" s="875"/>
      <c r="CK332" s="876"/>
      <c r="CL332" s="874"/>
      <c r="CM332" s="875"/>
      <c r="CN332" s="875"/>
      <c r="CO332" s="876"/>
      <c r="CP332" s="854" t="e">
        <f t="shared" si="29"/>
        <v>#DIV/0!</v>
      </c>
      <c r="CQ332" s="852"/>
      <c r="CR332" s="852"/>
      <c r="CS332" s="852"/>
      <c r="CT332" s="370"/>
      <c r="CU332" s="371"/>
      <c r="CV332" s="371"/>
      <c r="CW332" s="372"/>
      <c r="CX332" s="374"/>
      <c r="CY332" s="258"/>
      <c r="CZ332" s="259"/>
      <c r="DA332" s="259"/>
      <c r="DB332" s="259"/>
      <c r="DC332" s="259"/>
      <c r="DD332" s="259"/>
      <c r="DE332" s="259"/>
      <c r="DF332" s="259"/>
      <c r="DG332" s="259"/>
      <c r="DH332" s="259"/>
      <c r="DI332" s="259"/>
      <c r="DJ332" s="259"/>
      <c r="DK332" s="259"/>
      <c r="DL332" s="259"/>
      <c r="DM332" s="259"/>
      <c r="DN332" s="260"/>
      <c r="DO332" s="374"/>
      <c r="DP332" s="874"/>
      <c r="DQ332" s="875"/>
      <c r="DR332" s="875"/>
      <c r="DS332" s="876"/>
      <c r="DT332" s="874"/>
      <c r="DU332" s="875"/>
      <c r="DV332" s="875"/>
      <c r="DW332" s="876"/>
      <c r="DX332" s="854" t="e">
        <f t="shared" si="30"/>
        <v>#DIV/0!</v>
      </c>
      <c r="DY332" s="852"/>
      <c r="DZ332" s="852"/>
      <c r="EA332" s="852"/>
      <c r="EB332" s="370"/>
      <c r="EC332" s="371"/>
      <c r="ED332" s="371"/>
      <c r="EE332" s="372"/>
      <c r="EF332" s="374"/>
      <c r="EG332" s="874"/>
      <c r="EH332" s="875"/>
      <c r="EI332" s="875"/>
      <c r="EJ332" s="876"/>
      <c r="EK332" s="874"/>
      <c r="EL332" s="875"/>
      <c r="EM332" s="875"/>
      <c r="EN332" s="876"/>
      <c r="EO332" s="854" t="e">
        <f t="shared" si="31"/>
        <v>#DIV/0!</v>
      </c>
      <c r="EP332" s="852"/>
      <c r="EQ332" s="852"/>
      <c r="ER332" s="852"/>
      <c r="ES332" s="370"/>
      <c r="ET332" s="371"/>
      <c r="EU332" s="371"/>
      <c r="EV332" s="372"/>
      <c r="EW332" s="374"/>
    </row>
    <row r="333" spans="1:153" s="124" customFormat="1" ht="13.5" thickBot="1" x14ac:dyDescent="0.25">
      <c r="A333" s="878"/>
      <c r="B333" s="879"/>
      <c r="C333" s="880"/>
      <c r="D333" s="881"/>
      <c r="E333" s="879"/>
      <c r="F333" s="880"/>
      <c r="G333" s="375"/>
      <c r="H333" s="375"/>
      <c r="I333" s="376"/>
      <c r="J333" s="376"/>
      <c r="K333" s="375"/>
      <c r="L333" s="375"/>
      <c r="M333" s="375"/>
      <c r="N333" s="375"/>
      <c r="O333" s="375"/>
      <c r="P333" s="375"/>
      <c r="Q333" s="374"/>
      <c r="R333" s="377" t="s">
        <v>334</v>
      </c>
      <c r="S333" s="377" t="s">
        <v>334</v>
      </c>
      <c r="T333" s="377" t="s">
        <v>334</v>
      </c>
      <c r="U333" s="377" t="s">
        <v>334</v>
      </c>
      <c r="V333" s="377" t="s">
        <v>334</v>
      </c>
      <c r="W333" s="377" t="s">
        <v>334</v>
      </c>
      <c r="X333" s="377" t="s">
        <v>334</v>
      </c>
      <c r="Y333" s="377" t="s">
        <v>334</v>
      </c>
      <c r="Z333" s="377" t="s">
        <v>334</v>
      </c>
      <c r="AA333" s="377" t="s">
        <v>334</v>
      </c>
      <c r="AB333" s="377" t="s">
        <v>334</v>
      </c>
      <c r="AC333" s="377" t="s">
        <v>334</v>
      </c>
      <c r="AD333" s="377" t="s">
        <v>334</v>
      </c>
      <c r="AE333" s="377" t="s">
        <v>334</v>
      </c>
      <c r="AF333" s="377" t="s">
        <v>334</v>
      </c>
      <c r="AG333" s="377" t="s">
        <v>334</v>
      </c>
      <c r="AH333" s="374"/>
      <c r="AI333" s="377" t="s">
        <v>334</v>
      </c>
      <c r="AJ333" s="375"/>
      <c r="AK333" s="375"/>
      <c r="AL333" s="375"/>
      <c r="AM333" s="375"/>
      <c r="AN333" s="375"/>
      <c r="AO333" s="375"/>
      <c r="AP333" s="375"/>
      <c r="AQ333" s="375"/>
      <c r="AR333" s="375"/>
      <c r="AS333" s="375"/>
      <c r="AT333" s="375"/>
      <c r="AU333" s="375"/>
      <c r="AV333" s="375"/>
      <c r="AW333" s="375"/>
      <c r="AX333" s="375"/>
      <c r="AY333" s="374"/>
      <c r="AZ333" s="375"/>
      <c r="BA333" s="375"/>
      <c r="BB333" s="375"/>
      <c r="BC333" s="375"/>
      <c r="BD333" s="375"/>
      <c r="BE333" s="375"/>
      <c r="BF333" s="375"/>
      <c r="BG333" s="375"/>
      <c r="BH333" s="375"/>
      <c r="BI333" s="375"/>
      <c r="BJ333" s="375"/>
      <c r="BK333" s="375"/>
      <c r="BL333" s="375"/>
      <c r="BM333" s="375"/>
      <c r="BN333" s="375"/>
      <c r="BO333" s="375"/>
      <c r="BP333" s="374"/>
      <c r="BQ333" s="375"/>
      <c r="BR333" s="375"/>
      <c r="BS333" s="375"/>
      <c r="BT333" s="375"/>
      <c r="BU333" s="375"/>
      <c r="BV333" s="375"/>
      <c r="BW333" s="375"/>
      <c r="BX333" s="375"/>
      <c r="BY333" s="375"/>
      <c r="BZ333" s="375"/>
      <c r="CA333" s="375"/>
      <c r="CB333" s="375"/>
      <c r="CC333" s="375"/>
      <c r="CD333" s="375"/>
      <c r="CE333" s="375"/>
      <c r="CF333" s="375"/>
      <c r="CG333" s="374"/>
      <c r="CH333" s="375"/>
      <c r="CI333" s="375"/>
      <c r="CJ333" s="375"/>
      <c r="CK333" s="375"/>
      <c r="CL333" s="375"/>
      <c r="CM333" s="375"/>
      <c r="CN333" s="375"/>
      <c r="CO333" s="375"/>
      <c r="CP333" s="375"/>
      <c r="CQ333" s="375"/>
      <c r="CR333" s="375"/>
      <c r="CS333" s="375"/>
      <c r="CT333" s="375"/>
      <c r="CU333" s="375"/>
      <c r="CV333" s="375"/>
      <c r="CW333" s="378"/>
      <c r="CX333" s="374"/>
      <c r="CY333" s="379"/>
      <c r="CZ333" s="375"/>
      <c r="DA333" s="375"/>
      <c r="DB333" s="375"/>
      <c r="DC333" s="375"/>
      <c r="DD333" s="375"/>
      <c r="DE333" s="375"/>
      <c r="DF333" s="375"/>
      <c r="DG333" s="375"/>
      <c r="DH333" s="375"/>
      <c r="DI333" s="375"/>
      <c r="DJ333" s="375"/>
      <c r="DK333" s="375"/>
      <c r="DL333" s="375"/>
      <c r="DM333" s="375"/>
      <c r="DN333" s="378"/>
      <c r="DO333" s="374"/>
      <c r="DP333" s="379"/>
      <c r="DQ333" s="375"/>
      <c r="DR333" s="375"/>
      <c r="DS333" s="375"/>
      <c r="DT333" s="375"/>
      <c r="DU333" s="375"/>
      <c r="DV333" s="375"/>
      <c r="DW333" s="375"/>
      <c r="DX333" s="375"/>
      <c r="DY333" s="375"/>
      <c r="DZ333" s="375"/>
      <c r="EA333" s="375"/>
      <c r="EB333" s="375"/>
      <c r="EC333" s="375"/>
      <c r="ED333" s="375"/>
      <c r="EE333" s="378"/>
      <c r="EF333" s="374"/>
      <c r="EG333" s="379"/>
      <c r="EH333" s="375"/>
      <c r="EI333" s="375"/>
      <c r="EJ333" s="375"/>
      <c r="EK333" s="375"/>
      <c r="EL333" s="375"/>
      <c r="EM333" s="375"/>
      <c r="EN333" s="375"/>
      <c r="EO333" s="375"/>
      <c r="EP333" s="375"/>
      <c r="EQ333" s="375"/>
      <c r="ER333" s="375"/>
      <c r="ES333" s="375"/>
      <c r="ET333" s="375"/>
      <c r="EU333" s="375"/>
      <c r="EV333" s="378"/>
      <c r="EW333" s="374"/>
    </row>
    <row r="334" spans="1:153" s="124" customFormat="1" ht="13.5" thickBot="1" x14ac:dyDescent="0.25">
      <c r="A334" s="882"/>
      <c r="B334" s="883"/>
      <c r="C334" s="884"/>
      <c r="D334" s="885"/>
      <c r="E334" s="883"/>
      <c r="F334" s="884"/>
      <c r="G334" s="380"/>
      <c r="H334" s="380"/>
      <c r="I334" s="381"/>
      <c r="J334" s="381"/>
      <c r="K334" s="380"/>
      <c r="L334" s="380"/>
      <c r="M334" s="380"/>
      <c r="N334" s="380"/>
      <c r="O334" s="380"/>
      <c r="P334" s="380"/>
      <c r="Q334" s="380"/>
      <c r="R334" s="380"/>
      <c r="S334" s="380"/>
      <c r="T334" s="380"/>
      <c r="U334" s="380"/>
      <c r="V334" s="380"/>
      <c r="W334" s="380"/>
      <c r="X334" s="380"/>
      <c r="Y334" s="380"/>
      <c r="Z334" s="380"/>
      <c r="AA334" s="380"/>
      <c r="AB334" s="380"/>
      <c r="AC334" s="380"/>
      <c r="AD334" s="380"/>
      <c r="AE334" s="380"/>
      <c r="AF334" s="380"/>
      <c r="AG334" s="380"/>
      <c r="AH334" s="380"/>
      <c r="AI334" s="380"/>
      <c r="AJ334" s="380"/>
      <c r="AK334" s="380"/>
      <c r="AL334" s="380"/>
      <c r="AM334" s="380"/>
      <c r="AN334" s="380"/>
      <c r="AO334" s="380"/>
      <c r="AP334" s="380"/>
      <c r="AQ334" s="380"/>
      <c r="AR334" s="380"/>
      <c r="AS334" s="380"/>
      <c r="AT334" s="380"/>
      <c r="AU334" s="380"/>
      <c r="AV334" s="380"/>
      <c r="AW334" s="380"/>
      <c r="AX334" s="380"/>
      <c r="AY334" s="380"/>
      <c r="AZ334" s="380"/>
      <c r="BA334" s="380"/>
      <c r="BB334" s="380"/>
      <c r="BC334" s="380"/>
      <c r="BD334" s="380"/>
      <c r="BE334" s="380"/>
      <c r="BF334" s="380"/>
      <c r="BG334" s="380"/>
      <c r="BH334" s="380"/>
      <c r="BI334" s="380"/>
      <c r="BJ334" s="380"/>
      <c r="BK334" s="380"/>
      <c r="BL334" s="380"/>
      <c r="BM334" s="380"/>
      <c r="BN334" s="380"/>
      <c r="BO334" s="380"/>
      <c r="BP334" s="380"/>
      <c r="BQ334" s="380"/>
      <c r="BR334" s="380"/>
      <c r="BS334" s="380"/>
      <c r="BT334" s="380"/>
      <c r="BU334" s="380"/>
      <c r="BV334" s="380"/>
      <c r="BW334" s="380"/>
      <c r="BX334" s="380"/>
      <c r="BY334" s="380"/>
      <c r="BZ334" s="380"/>
      <c r="CA334" s="380"/>
      <c r="CB334" s="380"/>
      <c r="CC334" s="380"/>
      <c r="CD334" s="380"/>
      <c r="CE334" s="380"/>
      <c r="CF334" s="380"/>
      <c r="CG334" s="380"/>
      <c r="CH334" s="380"/>
      <c r="CI334" s="380"/>
      <c r="CJ334" s="380"/>
      <c r="CK334" s="380"/>
      <c r="CL334" s="380"/>
      <c r="CM334" s="380"/>
      <c r="CN334" s="380"/>
      <c r="CO334" s="380"/>
      <c r="CP334" s="380"/>
      <c r="CQ334" s="380"/>
      <c r="CR334" s="380"/>
      <c r="CS334" s="380"/>
      <c r="CT334" s="380"/>
      <c r="CU334" s="380"/>
      <c r="CV334" s="380"/>
      <c r="CW334" s="382"/>
      <c r="CX334" s="227"/>
      <c r="CY334" s="383"/>
      <c r="CZ334" s="380"/>
      <c r="DA334" s="380"/>
      <c r="DB334" s="380"/>
      <c r="DC334" s="380"/>
      <c r="DD334" s="380"/>
      <c r="DE334" s="380"/>
      <c r="DF334" s="380"/>
      <c r="DG334" s="380"/>
      <c r="DH334" s="380"/>
      <c r="DI334" s="380"/>
      <c r="DJ334" s="380"/>
      <c r="DK334" s="380"/>
      <c r="DL334" s="380"/>
      <c r="DM334" s="380"/>
      <c r="DN334" s="382"/>
      <c r="DO334" s="227"/>
      <c r="DP334" s="383"/>
      <c r="DQ334" s="380"/>
      <c r="DR334" s="380"/>
      <c r="DS334" s="380"/>
      <c r="DT334" s="380"/>
      <c r="DU334" s="380"/>
      <c r="DV334" s="380"/>
      <c r="DW334" s="380"/>
      <c r="DX334" s="380"/>
      <c r="DY334" s="380"/>
      <c r="DZ334" s="380"/>
      <c r="EA334" s="380"/>
      <c r="EB334" s="380"/>
      <c r="EC334" s="380"/>
      <c r="ED334" s="380"/>
      <c r="EE334" s="382"/>
      <c r="EF334" s="227"/>
      <c r="EG334" s="383"/>
      <c r="EH334" s="380"/>
      <c r="EI334" s="380"/>
      <c r="EJ334" s="380"/>
      <c r="EK334" s="380"/>
      <c r="EL334" s="380"/>
      <c r="EM334" s="380"/>
      <c r="EN334" s="380"/>
      <c r="EO334" s="380"/>
      <c r="EP334" s="380"/>
      <c r="EQ334" s="380"/>
      <c r="ER334" s="380"/>
      <c r="ES334" s="380"/>
      <c r="ET334" s="380"/>
      <c r="EU334" s="380"/>
      <c r="EV334" s="382"/>
      <c r="EW334" s="374"/>
    </row>
    <row r="335" spans="1:153" ht="12.75" x14ac:dyDescent="0.2">
      <c r="CW335"/>
      <c r="CX335"/>
      <c r="CY335"/>
      <c r="DN335"/>
      <c r="DO335"/>
      <c r="DP335"/>
      <c r="EE335"/>
      <c r="EF335"/>
      <c r="EG335"/>
      <c r="EV335"/>
      <c r="EW335"/>
    </row>
    <row r="336" spans="1:153" ht="12.75" x14ac:dyDescent="0.2">
      <c r="CW336"/>
      <c r="CX336"/>
      <c r="CY336"/>
      <c r="DN336"/>
      <c r="DO336"/>
      <c r="DP336"/>
      <c r="EE336"/>
      <c r="EF336"/>
      <c r="EG336"/>
      <c r="EV336"/>
      <c r="EW336"/>
    </row>
    <row r="337" customFormat="1" ht="12.75" x14ac:dyDescent="0.2"/>
    <row r="338" customFormat="1" ht="12.75" x14ac:dyDescent="0.2"/>
    <row r="339" customFormat="1" ht="12.75" x14ac:dyDescent="0.2"/>
  </sheetData>
  <sheetProtection algorithmName="SHA-512" hashValue="2JXejupzUVqlB52cApxsVWfasDIU8irF/qLzisCu/p9UznnvSweV04TTE5oRz3oE9BCdjBtRx7mN2KSpEOFK8Q==" saltValue="QEo652IVSjzTv2FroZBqiA==" spinCount="100000" sheet="1" scenarios="1" insertHyperlinks="0"/>
  <protectedRanges>
    <protectedRange sqref="A26:P332 R33:Y332 AI33:AP332 AZ26:BO332 BQ33:BX332 CH33:CO332 CY26:DN332 DP33:DW332 EG33:EN332" name="YellowZone2"/>
    <protectedRange sqref="W24:Y25 AN24:AP25 BV24:BX25 CM24:CO25 BQ7 CH7 DU24:DW25 EL24:EN25 EG7 DP7 R7 AI7" name="YellowZone"/>
    <protectedRange sqref="A5 I7 I9 I14:P21 A13:H13" name="YellowZone_1"/>
    <protectedRange sqref="AZ5 BH7:BO10 BH14:BO21 AZ13:BG13" name="YellowZone_2"/>
    <protectedRange sqref="CY5 DG7 DG9 CY13:DF13 DG14:DN21" name="YellowZone_3"/>
  </protectedRanges>
  <mergeCells count="5602">
    <mergeCell ref="EK275:EN275"/>
    <mergeCell ref="EO275:ER275"/>
    <mergeCell ref="DP275:DS275"/>
    <mergeCell ref="DT275:DW275"/>
    <mergeCell ref="DX275:EA275"/>
    <mergeCell ref="EG275:EJ275"/>
    <mergeCell ref="EK279:EN279"/>
    <mergeCell ref="EO279:ER279"/>
    <mergeCell ref="DP279:DS279"/>
    <mergeCell ref="DT279:DW279"/>
    <mergeCell ref="DX279:EA279"/>
    <mergeCell ref="EG279:EJ279"/>
    <mergeCell ref="DP276:DS276"/>
    <mergeCell ref="DT276:DW276"/>
    <mergeCell ref="DX276:EA276"/>
    <mergeCell ref="EG276:EJ276"/>
    <mergeCell ref="EK276:EN276"/>
    <mergeCell ref="EO276:ER276"/>
    <mergeCell ref="DP277:DS277"/>
    <mergeCell ref="DT277:DW277"/>
    <mergeCell ref="DX277:EA277"/>
    <mergeCell ref="EG277:EJ277"/>
    <mergeCell ref="EG278:EJ278"/>
    <mergeCell ref="EK278:EN278"/>
    <mergeCell ref="EK277:EN277"/>
    <mergeCell ref="EO277:ER277"/>
    <mergeCell ref="DP278:DS278"/>
    <mergeCell ref="DT278:DW278"/>
    <mergeCell ref="DX278:EA278"/>
    <mergeCell ref="EO278:ER278"/>
    <mergeCell ref="EK271:EN271"/>
    <mergeCell ref="EO271:ER271"/>
    <mergeCell ref="DP271:DS271"/>
    <mergeCell ref="DT271:DW271"/>
    <mergeCell ref="DX271:EA271"/>
    <mergeCell ref="EG271:EJ271"/>
    <mergeCell ref="DP272:DS272"/>
    <mergeCell ref="DT272:DW272"/>
    <mergeCell ref="DX272:EA272"/>
    <mergeCell ref="EG272:EJ272"/>
    <mergeCell ref="EK272:EN272"/>
    <mergeCell ref="EO272:ER272"/>
    <mergeCell ref="DP273:DS273"/>
    <mergeCell ref="DT273:DW273"/>
    <mergeCell ref="DX273:EA273"/>
    <mergeCell ref="EG273:EJ273"/>
    <mergeCell ref="EG274:EJ274"/>
    <mergeCell ref="EK274:EN274"/>
    <mergeCell ref="EK273:EN273"/>
    <mergeCell ref="EO273:ER273"/>
    <mergeCell ref="DP274:DS274"/>
    <mergeCell ref="DT274:DW274"/>
    <mergeCell ref="DX274:EA274"/>
    <mergeCell ref="EO274:ER274"/>
    <mergeCell ref="EK267:EN267"/>
    <mergeCell ref="EO267:ER267"/>
    <mergeCell ref="DP267:DS267"/>
    <mergeCell ref="DT267:DW267"/>
    <mergeCell ref="DX267:EA267"/>
    <mergeCell ref="EG267:EJ267"/>
    <mergeCell ref="DP268:DS268"/>
    <mergeCell ref="DT268:DW268"/>
    <mergeCell ref="DX268:EA268"/>
    <mergeCell ref="EG268:EJ268"/>
    <mergeCell ref="EK268:EN268"/>
    <mergeCell ref="EO268:ER268"/>
    <mergeCell ref="DP269:DS269"/>
    <mergeCell ref="DT269:DW269"/>
    <mergeCell ref="DX269:EA269"/>
    <mergeCell ref="EG269:EJ269"/>
    <mergeCell ref="EG270:EJ270"/>
    <mergeCell ref="EK270:EN270"/>
    <mergeCell ref="EK269:EN269"/>
    <mergeCell ref="EO269:ER269"/>
    <mergeCell ref="DP270:DS270"/>
    <mergeCell ref="DT270:DW270"/>
    <mergeCell ref="DX270:EA270"/>
    <mergeCell ref="EO270:ER270"/>
    <mergeCell ref="EK263:EN263"/>
    <mergeCell ref="EO263:ER263"/>
    <mergeCell ref="DP263:DS263"/>
    <mergeCell ref="DT263:DW263"/>
    <mergeCell ref="DX263:EA263"/>
    <mergeCell ref="EG263:EJ263"/>
    <mergeCell ref="DP264:DS264"/>
    <mergeCell ref="DT264:DW264"/>
    <mergeCell ref="DX264:EA264"/>
    <mergeCell ref="EG264:EJ264"/>
    <mergeCell ref="EK264:EN264"/>
    <mergeCell ref="EO264:ER264"/>
    <mergeCell ref="DP265:DS265"/>
    <mergeCell ref="DT265:DW265"/>
    <mergeCell ref="DX265:EA265"/>
    <mergeCell ref="EG265:EJ265"/>
    <mergeCell ref="EG266:EJ266"/>
    <mergeCell ref="EK266:EN266"/>
    <mergeCell ref="EK265:EN265"/>
    <mergeCell ref="EO265:ER265"/>
    <mergeCell ref="DP266:DS266"/>
    <mergeCell ref="DT266:DW266"/>
    <mergeCell ref="DX266:EA266"/>
    <mergeCell ref="EO266:ER266"/>
    <mergeCell ref="EK259:EN259"/>
    <mergeCell ref="EO259:ER259"/>
    <mergeCell ref="DP259:DS259"/>
    <mergeCell ref="DT259:DW259"/>
    <mergeCell ref="DX259:EA259"/>
    <mergeCell ref="EG259:EJ259"/>
    <mergeCell ref="EG262:EJ262"/>
    <mergeCell ref="EK262:EN262"/>
    <mergeCell ref="EK261:EN261"/>
    <mergeCell ref="EO261:ER261"/>
    <mergeCell ref="DP262:DS262"/>
    <mergeCell ref="DT262:DW262"/>
    <mergeCell ref="DX262:EA262"/>
    <mergeCell ref="EO262:ER262"/>
    <mergeCell ref="DP260:DS260"/>
    <mergeCell ref="DT260:DW260"/>
    <mergeCell ref="DX260:EA260"/>
    <mergeCell ref="EG260:EJ260"/>
    <mergeCell ref="EK260:EN260"/>
    <mergeCell ref="EO260:ER260"/>
    <mergeCell ref="DP261:DS261"/>
    <mergeCell ref="DT261:DW261"/>
    <mergeCell ref="DX261:EA261"/>
    <mergeCell ref="EG261:EJ261"/>
    <mergeCell ref="EK255:EN255"/>
    <mergeCell ref="EO255:ER255"/>
    <mergeCell ref="DP255:DS255"/>
    <mergeCell ref="DT255:DW255"/>
    <mergeCell ref="DX255:EA255"/>
    <mergeCell ref="EG255:EJ255"/>
    <mergeCell ref="DP256:DS256"/>
    <mergeCell ref="DT256:DW256"/>
    <mergeCell ref="DX256:EA256"/>
    <mergeCell ref="EG256:EJ256"/>
    <mergeCell ref="EK256:EN256"/>
    <mergeCell ref="EO256:ER256"/>
    <mergeCell ref="DP257:DS257"/>
    <mergeCell ref="DT257:DW257"/>
    <mergeCell ref="DX257:EA257"/>
    <mergeCell ref="EG257:EJ257"/>
    <mergeCell ref="EG258:EJ258"/>
    <mergeCell ref="EK258:EN258"/>
    <mergeCell ref="EK257:EN257"/>
    <mergeCell ref="EO257:ER257"/>
    <mergeCell ref="DP258:DS258"/>
    <mergeCell ref="DT258:DW258"/>
    <mergeCell ref="DX258:EA258"/>
    <mergeCell ref="EO258:ER258"/>
    <mergeCell ref="EK251:EN251"/>
    <mergeCell ref="EO251:ER251"/>
    <mergeCell ref="DP251:DS251"/>
    <mergeCell ref="DT251:DW251"/>
    <mergeCell ref="DX251:EA251"/>
    <mergeCell ref="EG251:EJ251"/>
    <mergeCell ref="DP252:DS252"/>
    <mergeCell ref="DT252:DW252"/>
    <mergeCell ref="DX252:EA252"/>
    <mergeCell ref="EG252:EJ252"/>
    <mergeCell ref="EK252:EN252"/>
    <mergeCell ref="EO252:ER252"/>
    <mergeCell ref="DP253:DS253"/>
    <mergeCell ref="DT253:DW253"/>
    <mergeCell ref="DX253:EA253"/>
    <mergeCell ref="EG253:EJ253"/>
    <mergeCell ref="EG254:EJ254"/>
    <mergeCell ref="EK254:EN254"/>
    <mergeCell ref="EK253:EN253"/>
    <mergeCell ref="EO253:ER253"/>
    <mergeCell ref="DP254:DS254"/>
    <mergeCell ref="DT254:DW254"/>
    <mergeCell ref="DX254:EA254"/>
    <mergeCell ref="EO254:ER254"/>
    <mergeCell ref="EK247:EN247"/>
    <mergeCell ref="EO247:ER247"/>
    <mergeCell ref="DP247:DS247"/>
    <mergeCell ref="DT247:DW247"/>
    <mergeCell ref="DX247:EA247"/>
    <mergeCell ref="EG247:EJ247"/>
    <mergeCell ref="DP248:DS248"/>
    <mergeCell ref="DT248:DW248"/>
    <mergeCell ref="DX248:EA248"/>
    <mergeCell ref="EG248:EJ248"/>
    <mergeCell ref="EK248:EN248"/>
    <mergeCell ref="EO248:ER248"/>
    <mergeCell ref="DP249:DS249"/>
    <mergeCell ref="DT249:DW249"/>
    <mergeCell ref="DX249:EA249"/>
    <mergeCell ref="EG249:EJ249"/>
    <mergeCell ref="EG250:EJ250"/>
    <mergeCell ref="EK250:EN250"/>
    <mergeCell ref="EK249:EN249"/>
    <mergeCell ref="EO249:ER249"/>
    <mergeCell ref="DP250:DS250"/>
    <mergeCell ref="DT250:DW250"/>
    <mergeCell ref="DX250:EA250"/>
    <mergeCell ref="EO250:ER250"/>
    <mergeCell ref="EK243:EN243"/>
    <mergeCell ref="EO243:ER243"/>
    <mergeCell ref="DP243:DS243"/>
    <mergeCell ref="DT243:DW243"/>
    <mergeCell ref="DX243:EA243"/>
    <mergeCell ref="EG243:EJ243"/>
    <mergeCell ref="DP244:DS244"/>
    <mergeCell ref="DT244:DW244"/>
    <mergeCell ref="DX244:EA244"/>
    <mergeCell ref="EG244:EJ244"/>
    <mergeCell ref="EK244:EN244"/>
    <mergeCell ref="EO244:ER244"/>
    <mergeCell ref="DP245:DS245"/>
    <mergeCell ref="DT245:DW245"/>
    <mergeCell ref="DX245:EA245"/>
    <mergeCell ref="EG245:EJ245"/>
    <mergeCell ref="EG246:EJ246"/>
    <mergeCell ref="EK246:EN246"/>
    <mergeCell ref="EK245:EN245"/>
    <mergeCell ref="EO245:ER245"/>
    <mergeCell ref="DP246:DS246"/>
    <mergeCell ref="DT246:DW246"/>
    <mergeCell ref="DX246:EA246"/>
    <mergeCell ref="EO246:ER246"/>
    <mergeCell ref="EK239:EN239"/>
    <mergeCell ref="EO239:ER239"/>
    <mergeCell ref="DP239:DS239"/>
    <mergeCell ref="DT239:DW239"/>
    <mergeCell ref="DX239:EA239"/>
    <mergeCell ref="EG239:EJ239"/>
    <mergeCell ref="DP240:DS240"/>
    <mergeCell ref="DT240:DW240"/>
    <mergeCell ref="DX240:EA240"/>
    <mergeCell ref="EG240:EJ240"/>
    <mergeCell ref="EK240:EN240"/>
    <mergeCell ref="EO240:ER240"/>
    <mergeCell ref="DP241:DS241"/>
    <mergeCell ref="DT241:DW241"/>
    <mergeCell ref="DX241:EA241"/>
    <mergeCell ref="EG241:EJ241"/>
    <mergeCell ref="EG242:EJ242"/>
    <mergeCell ref="EK242:EN242"/>
    <mergeCell ref="EK241:EN241"/>
    <mergeCell ref="EO241:ER241"/>
    <mergeCell ref="DP242:DS242"/>
    <mergeCell ref="DT242:DW242"/>
    <mergeCell ref="DX242:EA242"/>
    <mergeCell ref="EO242:ER242"/>
    <mergeCell ref="DP236:DS236"/>
    <mergeCell ref="DT236:DW236"/>
    <mergeCell ref="DX236:EA236"/>
    <mergeCell ref="EG236:EJ236"/>
    <mergeCell ref="EK236:EN236"/>
    <mergeCell ref="EO236:ER236"/>
    <mergeCell ref="DP237:DS237"/>
    <mergeCell ref="DT237:DW237"/>
    <mergeCell ref="DX237:EA237"/>
    <mergeCell ref="EG237:EJ237"/>
    <mergeCell ref="EG238:EJ238"/>
    <mergeCell ref="EK238:EN238"/>
    <mergeCell ref="EK237:EN237"/>
    <mergeCell ref="EO237:ER237"/>
    <mergeCell ref="DP238:DS238"/>
    <mergeCell ref="DT238:DW238"/>
    <mergeCell ref="DX238:EA238"/>
    <mergeCell ref="EO238:ER238"/>
    <mergeCell ref="EO199:ER199"/>
    <mergeCell ref="EG200:EJ200"/>
    <mergeCell ref="EG234:EJ234"/>
    <mergeCell ref="EK234:EN234"/>
    <mergeCell ref="EK233:EN233"/>
    <mergeCell ref="EO233:ER233"/>
    <mergeCell ref="DP234:DS234"/>
    <mergeCell ref="DT234:DW234"/>
    <mergeCell ref="DX234:EA234"/>
    <mergeCell ref="EO234:ER234"/>
    <mergeCell ref="DP232:DS232"/>
    <mergeCell ref="DT232:DW232"/>
    <mergeCell ref="DX232:EA232"/>
    <mergeCell ref="EG232:EJ232"/>
    <mergeCell ref="EK232:EN232"/>
    <mergeCell ref="EO232:ER232"/>
    <mergeCell ref="DP230:DS230"/>
    <mergeCell ref="DT230:DW230"/>
    <mergeCell ref="DX230:EA230"/>
    <mergeCell ref="EG230:EJ230"/>
    <mergeCell ref="EK230:EN230"/>
    <mergeCell ref="EO230:ER230"/>
    <mergeCell ref="EK231:EN231"/>
    <mergeCell ref="EO231:ER231"/>
    <mergeCell ref="EG219:EJ219"/>
    <mergeCell ref="EK219:EN219"/>
    <mergeCell ref="EO219:ER219"/>
    <mergeCell ref="DP233:DS233"/>
    <mergeCell ref="DT233:DW233"/>
    <mergeCell ref="DX233:EA233"/>
    <mergeCell ref="EG233:EJ233"/>
    <mergeCell ref="EO223:ER223"/>
    <mergeCell ref="DP179:DS179"/>
    <mergeCell ref="DT179:DW179"/>
    <mergeCell ref="DX179:EA179"/>
    <mergeCell ref="EG179:EJ179"/>
    <mergeCell ref="EK179:EN179"/>
    <mergeCell ref="EO179:ER179"/>
    <mergeCell ref="DP180:DS180"/>
    <mergeCell ref="EO180:ER180"/>
    <mergeCell ref="EG185:EJ185"/>
    <mergeCell ref="EK185:EN185"/>
    <mergeCell ref="EO185:ER185"/>
    <mergeCell ref="DT193:DW193"/>
    <mergeCell ref="DX193:EA193"/>
    <mergeCell ref="DP191:DS191"/>
    <mergeCell ref="DT191:DW191"/>
    <mergeCell ref="DX191:EA191"/>
    <mergeCell ref="DP192:DS192"/>
    <mergeCell ref="DT192:DW192"/>
    <mergeCell ref="DX192:EA192"/>
    <mergeCell ref="DP193:DS193"/>
    <mergeCell ref="EG192:EJ192"/>
    <mergeCell ref="EK192:EN192"/>
    <mergeCell ref="EO192:ER192"/>
    <mergeCell ref="EG193:EJ193"/>
    <mergeCell ref="EK193:EN193"/>
    <mergeCell ref="EO193:ER193"/>
    <mergeCell ref="EK191:EN191"/>
    <mergeCell ref="EO191:ER191"/>
    <mergeCell ref="EG189:EJ189"/>
    <mergeCell ref="EK189:EN189"/>
    <mergeCell ref="EO189:ER189"/>
    <mergeCell ref="EG190:EJ190"/>
    <mergeCell ref="DX172:EA172"/>
    <mergeCell ref="DP173:DS173"/>
    <mergeCell ref="DT173:DW173"/>
    <mergeCell ref="DX173:EA173"/>
    <mergeCell ref="DT177:DW177"/>
    <mergeCell ref="DX177:EA177"/>
    <mergeCell ref="DP178:DS178"/>
    <mergeCell ref="DT178:DW178"/>
    <mergeCell ref="DX178:EA178"/>
    <mergeCell ref="EG178:EJ178"/>
    <mergeCell ref="EK178:EN178"/>
    <mergeCell ref="EO178:ER178"/>
    <mergeCell ref="DP175:DS175"/>
    <mergeCell ref="DT175:DW175"/>
    <mergeCell ref="DX175:EA175"/>
    <mergeCell ref="DP176:DS176"/>
    <mergeCell ref="DT176:DW176"/>
    <mergeCell ref="DX176:EA176"/>
    <mergeCell ref="DP177:DS177"/>
    <mergeCell ref="DP169:DS169"/>
    <mergeCell ref="EO169:ER169"/>
    <mergeCell ref="EG169:EJ169"/>
    <mergeCell ref="EK169:EN169"/>
    <mergeCell ref="EG170:EJ170"/>
    <mergeCell ref="EK170:EN170"/>
    <mergeCell ref="EO170:ER170"/>
    <mergeCell ref="EK171:EN171"/>
    <mergeCell ref="EO171:ER171"/>
    <mergeCell ref="DP174:DS174"/>
    <mergeCell ref="DT174:DW174"/>
    <mergeCell ref="DX174:EA174"/>
    <mergeCell ref="EG174:EJ174"/>
    <mergeCell ref="EK174:EN174"/>
    <mergeCell ref="EO174:ER174"/>
    <mergeCell ref="EG171:EJ171"/>
    <mergeCell ref="EG172:EJ172"/>
    <mergeCell ref="EK172:EN172"/>
    <mergeCell ref="EO172:ER172"/>
    <mergeCell ref="EG173:EJ173"/>
    <mergeCell ref="EK173:EN173"/>
    <mergeCell ref="EO173:ER173"/>
    <mergeCell ref="DT169:DW169"/>
    <mergeCell ref="DX169:EA169"/>
    <mergeCell ref="DP170:DS170"/>
    <mergeCell ref="DT170:DW170"/>
    <mergeCell ref="DX170:EA170"/>
    <mergeCell ref="DT171:DW171"/>
    <mergeCell ref="DX171:EA171"/>
    <mergeCell ref="DP171:DS171"/>
    <mergeCell ref="DP172:DS172"/>
    <mergeCell ref="DT172:DW172"/>
    <mergeCell ref="DT166:DW166"/>
    <mergeCell ref="DX166:EA166"/>
    <mergeCell ref="EG166:EJ166"/>
    <mergeCell ref="EK166:EN166"/>
    <mergeCell ref="EO166:ER166"/>
    <mergeCell ref="DP166:DS166"/>
    <mergeCell ref="DP167:DS167"/>
    <mergeCell ref="DT167:DW167"/>
    <mergeCell ref="DX167:EA167"/>
    <mergeCell ref="EG167:EJ167"/>
    <mergeCell ref="EK167:EN167"/>
    <mergeCell ref="EO167:ER167"/>
    <mergeCell ref="DP168:DS168"/>
    <mergeCell ref="DT168:DW168"/>
    <mergeCell ref="DX168:EA168"/>
    <mergeCell ref="EG168:EJ168"/>
    <mergeCell ref="EK168:EN168"/>
    <mergeCell ref="EO168:ER168"/>
    <mergeCell ref="EK190:EN190"/>
    <mergeCell ref="EO190:ER190"/>
    <mergeCell ref="EG191:EJ191"/>
    <mergeCell ref="EG204:EJ204"/>
    <mergeCell ref="EK204:EN204"/>
    <mergeCell ref="EO204:ER204"/>
    <mergeCell ref="EG163:EJ163"/>
    <mergeCell ref="EK163:EN163"/>
    <mergeCell ref="EO163:ER163"/>
    <mergeCell ref="EG164:EJ164"/>
    <mergeCell ref="EK164:EN164"/>
    <mergeCell ref="EO164:ER164"/>
    <mergeCell ref="EG165:EJ165"/>
    <mergeCell ref="EK165:EN165"/>
    <mergeCell ref="EO165:ER165"/>
    <mergeCell ref="EK194:EN194"/>
    <mergeCell ref="EO194:ER194"/>
    <mergeCell ref="EG194:EJ194"/>
    <mergeCell ref="EK197:EN197"/>
    <mergeCell ref="EO197:ER197"/>
    <mergeCell ref="EG195:EJ195"/>
    <mergeCell ref="EK195:EN195"/>
    <mergeCell ref="EO195:ER195"/>
    <mergeCell ref="EG196:EJ196"/>
    <mergeCell ref="EK196:EN196"/>
    <mergeCell ref="EO196:ER196"/>
    <mergeCell ref="EG180:EJ180"/>
    <mergeCell ref="EK180:EN180"/>
    <mergeCell ref="EG181:EJ181"/>
    <mergeCell ref="EK181:EN181"/>
    <mergeCell ref="EO181:ER181"/>
    <mergeCell ref="EK182:EN182"/>
    <mergeCell ref="EO182:ER182"/>
    <mergeCell ref="EG182:EJ182"/>
    <mergeCell ref="EG183:EJ183"/>
    <mergeCell ref="EK183:EN183"/>
    <mergeCell ref="EO183:ER183"/>
    <mergeCell ref="EG184:EJ184"/>
    <mergeCell ref="EK184:EN184"/>
    <mergeCell ref="EO184:ER184"/>
    <mergeCell ref="EK188:EN188"/>
    <mergeCell ref="EO188:ER188"/>
    <mergeCell ref="EG186:EJ186"/>
    <mergeCell ref="EK186:EN186"/>
    <mergeCell ref="EO186:ER186"/>
    <mergeCell ref="EG187:EJ187"/>
    <mergeCell ref="EK187:EN187"/>
    <mergeCell ref="EO187:ER187"/>
    <mergeCell ref="EG188:EJ188"/>
    <mergeCell ref="DP324:DS324"/>
    <mergeCell ref="DT324:DW324"/>
    <mergeCell ref="DX324:EA324"/>
    <mergeCell ref="EG324:EJ324"/>
    <mergeCell ref="EK324:EN324"/>
    <mergeCell ref="EO324:ER324"/>
    <mergeCell ref="DP325:DS325"/>
    <mergeCell ref="DT325:DW325"/>
    <mergeCell ref="DX325:EA325"/>
    <mergeCell ref="EG325:EJ325"/>
    <mergeCell ref="EG326:EJ326"/>
    <mergeCell ref="EK326:EN326"/>
    <mergeCell ref="EK325:EN325"/>
    <mergeCell ref="EO325:ER325"/>
    <mergeCell ref="DP326:DS326"/>
    <mergeCell ref="DT326:DW326"/>
    <mergeCell ref="DX326:EA326"/>
    <mergeCell ref="EO326:ER326"/>
    <mergeCell ref="DT321:DW321"/>
    <mergeCell ref="DX321:EA321"/>
    <mergeCell ref="EG321:EJ321"/>
    <mergeCell ref="EG322:EJ322"/>
    <mergeCell ref="EK322:EN322"/>
    <mergeCell ref="EK321:EN321"/>
    <mergeCell ref="EO321:ER321"/>
    <mergeCell ref="DP322:DS322"/>
    <mergeCell ref="DT322:DW322"/>
    <mergeCell ref="DX322:EA322"/>
    <mergeCell ref="EO322:ER322"/>
    <mergeCell ref="EK323:EN323"/>
    <mergeCell ref="EO323:ER323"/>
    <mergeCell ref="DP323:DS323"/>
    <mergeCell ref="DT323:DW323"/>
    <mergeCell ref="DX323:EA323"/>
    <mergeCell ref="EG323:EJ323"/>
    <mergeCell ref="DP332:DS332"/>
    <mergeCell ref="DT332:DW332"/>
    <mergeCell ref="DX332:EA332"/>
    <mergeCell ref="EG332:EJ332"/>
    <mergeCell ref="EK332:EN332"/>
    <mergeCell ref="EO332:ER332"/>
    <mergeCell ref="DP316:DS316"/>
    <mergeCell ref="DT316:DW316"/>
    <mergeCell ref="DX316:EA316"/>
    <mergeCell ref="EG316:EJ316"/>
    <mergeCell ref="EK316:EN316"/>
    <mergeCell ref="EO316:ER316"/>
    <mergeCell ref="DP329:DS329"/>
    <mergeCell ref="DT329:DW329"/>
    <mergeCell ref="DX329:EA329"/>
    <mergeCell ref="EG329:EJ329"/>
    <mergeCell ref="EG330:EJ330"/>
    <mergeCell ref="EK330:EN330"/>
    <mergeCell ref="EK329:EN329"/>
    <mergeCell ref="EK319:EN319"/>
    <mergeCell ref="EO319:ER319"/>
    <mergeCell ref="DP319:DS319"/>
    <mergeCell ref="DT319:DW319"/>
    <mergeCell ref="DX319:EA319"/>
    <mergeCell ref="EG319:EJ319"/>
    <mergeCell ref="DP320:DS320"/>
    <mergeCell ref="DT320:DW320"/>
    <mergeCell ref="DX320:EA320"/>
    <mergeCell ref="EG320:EJ320"/>
    <mergeCell ref="EK320:EN320"/>
    <mergeCell ref="EO320:ER320"/>
    <mergeCell ref="DP321:DS321"/>
    <mergeCell ref="DP194:DS194"/>
    <mergeCell ref="DT194:DW194"/>
    <mergeCell ref="DX194:EA194"/>
    <mergeCell ref="DP195:DS195"/>
    <mergeCell ref="DT195:DW195"/>
    <mergeCell ref="DX195:EA195"/>
    <mergeCell ref="DP196:DS196"/>
    <mergeCell ref="EG229:EJ229"/>
    <mergeCell ref="EK229:EN229"/>
    <mergeCell ref="EO229:ER229"/>
    <mergeCell ref="DT196:DW196"/>
    <mergeCell ref="DX196:EA196"/>
    <mergeCell ref="DP229:DS229"/>
    <mergeCell ref="DT229:DW229"/>
    <mergeCell ref="DX229:EA229"/>
    <mergeCell ref="EK203:EN203"/>
    <mergeCell ref="EO203:ER203"/>
    <mergeCell ref="EG201:EJ201"/>
    <mergeCell ref="EK201:EN201"/>
    <mergeCell ref="EO201:ER201"/>
    <mergeCell ref="EG202:EJ202"/>
    <mergeCell ref="EK202:EN202"/>
    <mergeCell ref="EO202:ER202"/>
    <mergeCell ref="EG203:EJ203"/>
    <mergeCell ref="EG197:EJ197"/>
    <mergeCell ref="EK200:EN200"/>
    <mergeCell ref="EO200:ER200"/>
    <mergeCell ref="EG198:EJ198"/>
    <mergeCell ref="EK198:EN198"/>
    <mergeCell ref="EO198:ER198"/>
    <mergeCell ref="EG199:EJ199"/>
    <mergeCell ref="EK199:EN199"/>
    <mergeCell ref="EO329:ER329"/>
    <mergeCell ref="DP330:DS330"/>
    <mergeCell ref="DT330:DW330"/>
    <mergeCell ref="DX330:EA330"/>
    <mergeCell ref="EO330:ER330"/>
    <mergeCell ref="EK331:EN331"/>
    <mergeCell ref="EO331:ER331"/>
    <mergeCell ref="DP331:DS331"/>
    <mergeCell ref="DT331:DW331"/>
    <mergeCell ref="DX331:EA331"/>
    <mergeCell ref="EG331:EJ331"/>
    <mergeCell ref="EK327:EN327"/>
    <mergeCell ref="EO327:ER327"/>
    <mergeCell ref="DP327:DS327"/>
    <mergeCell ref="DT327:DW327"/>
    <mergeCell ref="DX327:EA327"/>
    <mergeCell ref="EG327:EJ327"/>
    <mergeCell ref="DP328:DS328"/>
    <mergeCell ref="DT328:DW328"/>
    <mergeCell ref="DX328:EA328"/>
    <mergeCell ref="EG328:EJ328"/>
    <mergeCell ref="EK328:EN328"/>
    <mergeCell ref="EO328:ER328"/>
    <mergeCell ref="EK315:EN315"/>
    <mergeCell ref="EO315:ER315"/>
    <mergeCell ref="DP315:DS315"/>
    <mergeCell ref="DT315:DW315"/>
    <mergeCell ref="DX315:EA315"/>
    <mergeCell ref="EG315:EJ315"/>
    <mergeCell ref="EG318:EJ318"/>
    <mergeCell ref="EK318:EN318"/>
    <mergeCell ref="EK317:EN317"/>
    <mergeCell ref="EO317:ER317"/>
    <mergeCell ref="DP318:DS318"/>
    <mergeCell ref="DT318:DW318"/>
    <mergeCell ref="DX318:EA318"/>
    <mergeCell ref="EO318:ER318"/>
    <mergeCell ref="DP317:DS317"/>
    <mergeCell ref="DT317:DW317"/>
    <mergeCell ref="DX317:EA317"/>
    <mergeCell ref="EG317:EJ317"/>
    <mergeCell ref="EK311:EN311"/>
    <mergeCell ref="EO311:ER311"/>
    <mergeCell ref="DP311:DS311"/>
    <mergeCell ref="DT311:DW311"/>
    <mergeCell ref="DX311:EA311"/>
    <mergeCell ref="EG311:EJ311"/>
    <mergeCell ref="DP312:DS312"/>
    <mergeCell ref="DT312:DW312"/>
    <mergeCell ref="DX312:EA312"/>
    <mergeCell ref="EG312:EJ312"/>
    <mergeCell ref="EK312:EN312"/>
    <mergeCell ref="EO312:ER312"/>
    <mergeCell ref="DP313:DS313"/>
    <mergeCell ref="DT313:DW313"/>
    <mergeCell ref="DX313:EA313"/>
    <mergeCell ref="EG313:EJ313"/>
    <mergeCell ref="EG314:EJ314"/>
    <mergeCell ref="EK314:EN314"/>
    <mergeCell ref="EK313:EN313"/>
    <mergeCell ref="EO313:ER313"/>
    <mergeCell ref="DP314:DS314"/>
    <mergeCell ref="DT314:DW314"/>
    <mergeCell ref="DX314:EA314"/>
    <mergeCell ref="EO314:ER314"/>
    <mergeCell ref="EK307:EN307"/>
    <mergeCell ref="EO307:ER307"/>
    <mergeCell ref="DP307:DS307"/>
    <mergeCell ref="DT307:DW307"/>
    <mergeCell ref="DX307:EA307"/>
    <mergeCell ref="EG307:EJ307"/>
    <mergeCell ref="DP308:DS308"/>
    <mergeCell ref="DT308:DW308"/>
    <mergeCell ref="DX308:EA308"/>
    <mergeCell ref="EG308:EJ308"/>
    <mergeCell ref="EK308:EN308"/>
    <mergeCell ref="EO308:ER308"/>
    <mergeCell ref="DP309:DS309"/>
    <mergeCell ref="DT309:DW309"/>
    <mergeCell ref="DX309:EA309"/>
    <mergeCell ref="EG309:EJ309"/>
    <mergeCell ref="EG310:EJ310"/>
    <mergeCell ref="EK310:EN310"/>
    <mergeCell ref="EK309:EN309"/>
    <mergeCell ref="EO309:ER309"/>
    <mergeCell ref="DP310:DS310"/>
    <mergeCell ref="DT310:DW310"/>
    <mergeCell ref="DX310:EA310"/>
    <mergeCell ref="EO310:ER310"/>
    <mergeCell ref="EK303:EN303"/>
    <mergeCell ref="EO303:ER303"/>
    <mergeCell ref="DP303:DS303"/>
    <mergeCell ref="DT303:DW303"/>
    <mergeCell ref="DX303:EA303"/>
    <mergeCell ref="EG303:EJ303"/>
    <mergeCell ref="DP304:DS304"/>
    <mergeCell ref="DT304:DW304"/>
    <mergeCell ref="DX304:EA304"/>
    <mergeCell ref="EG304:EJ304"/>
    <mergeCell ref="EK304:EN304"/>
    <mergeCell ref="EO304:ER304"/>
    <mergeCell ref="DP305:DS305"/>
    <mergeCell ref="DT305:DW305"/>
    <mergeCell ref="DX305:EA305"/>
    <mergeCell ref="EG305:EJ305"/>
    <mergeCell ref="EG306:EJ306"/>
    <mergeCell ref="EK306:EN306"/>
    <mergeCell ref="EK305:EN305"/>
    <mergeCell ref="EO305:ER305"/>
    <mergeCell ref="DP306:DS306"/>
    <mergeCell ref="DT306:DW306"/>
    <mergeCell ref="DX306:EA306"/>
    <mergeCell ref="EO306:ER306"/>
    <mergeCell ref="DP300:DS300"/>
    <mergeCell ref="DT300:DW300"/>
    <mergeCell ref="DX300:EA300"/>
    <mergeCell ref="EG300:EJ300"/>
    <mergeCell ref="EK300:EN300"/>
    <mergeCell ref="EO300:ER300"/>
    <mergeCell ref="DP301:DS301"/>
    <mergeCell ref="DT301:DW301"/>
    <mergeCell ref="DX301:EA301"/>
    <mergeCell ref="EG301:EJ301"/>
    <mergeCell ref="EG302:EJ302"/>
    <mergeCell ref="EK302:EN302"/>
    <mergeCell ref="EK301:EN301"/>
    <mergeCell ref="EO301:ER301"/>
    <mergeCell ref="DP302:DS302"/>
    <mergeCell ref="DT302:DW302"/>
    <mergeCell ref="DX302:EA302"/>
    <mergeCell ref="EO302:ER302"/>
    <mergeCell ref="DP297:DS297"/>
    <mergeCell ref="DT297:DW297"/>
    <mergeCell ref="DX297:EA297"/>
    <mergeCell ref="EG297:EJ297"/>
    <mergeCell ref="EG298:EJ298"/>
    <mergeCell ref="EK298:EN298"/>
    <mergeCell ref="EK297:EN297"/>
    <mergeCell ref="EO297:ER297"/>
    <mergeCell ref="DP298:DS298"/>
    <mergeCell ref="DT298:DW298"/>
    <mergeCell ref="DX298:EA298"/>
    <mergeCell ref="EO298:ER298"/>
    <mergeCell ref="EK299:EN299"/>
    <mergeCell ref="EO299:ER299"/>
    <mergeCell ref="DP299:DS299"/>
    <mergeCell ref="DT299:DW299"/>
    <mergeCell ref="DX299:EA299"/>
    <mergeCell ref="EG299:EJ299"/>
    <mergeCell ref="EG294:EJ294"/>
    <mergeCell ref="EK294:EN294"/>
    <mergeCell ref="EK293:EN293"/>
    <mergeCell ref="EO293:ER293"/>
    <mergeCell ref="DP294:DS294"/>
    <mergeCell ref="DT294:DW294"/>
    <mergeCell ref="DX294:EA294"/>
    <mergeCell ref="EO294:ER294"/>
    <mergeCell ref="EK295:EN295"/>
    <mergeCell ref="EO295:ER295"/>
    <mergeCell ref="DP295:DS295"/>
    <mergeCell ref="DT295:DW295"/>
    <mergeCell ref="DX295:EA295"/>
    <mergeCell ref="EG295:EJ295"/>
    <mergeCell ref="DP296:DS296"/>
    <mergeCell ref="DT296:DW296"/>
    <mergeCell ref="DX296:EA296"/>
    <mergeCell ref="EG296:EJ296"/>
    <mergeCell ref="EK296:EN296"/>
    <mergeCell ref="EO296:ER296"/>
    <mergeCell ref="EK291:EN291"/>
    <mergeCell ref="EO291:ER291"/>
    <mergeCell ref="DP291:DS291"/>
    <mergeCell ref="DT291:DW291"/>
    <mergeCell ref="DX291:EA291"/>
    <mergeCell ref="EG291:EJ291"/>
    <mergeCell ref="DP292:DS292"/>
    <mergeCell ref="DT292:DW292"/>
    <mergeCell ref="DX292:EA292"/>
    <mergeCell ref="EG292:EJ292"/>
    <mergeCell ref="EK292:EN292"/>
    <mergeCell ref="EO292:ER292"/>
    <mergeCell ref="EG290:EJ290"/>
    <mergeCell ref="EK290:EN290"/>
    <mergeCell ref="DP293:DS293"/>
    <mergeCell ref="DT293:DW293"/>
    <mergeCell ref="DX293:EA293"/>
    <mergeCell ref="EG293:EJ293"/>
    <mergeCell ref="EK287:EN287"/>
    <mergeCell ref="EO287:ER287"/>
    <mergeCell ref="DP287:DS287"/>
    <mergeCell ref="DT287:DW287"/>
    <mergeCell ref="DX287:EA287"/>
    <mergeCell ref="EG287:EJ287"/>
    <mergeCell ref="EK289:EN289"/>
    <mergeCell ref="EO289:ER289"/>
    <mergeCell ref="DP290:DS290"/>
    <mergeCell ref="DT290:DW290"/>
    <mergeCell ref="DX290:EA290"/>
    <mergeCell ref="EO290:ER290"/>
    <mergeCell ref="DP288:DS288"/>
    <mergeCell ref="DT288:DW288"/>
    <mergeCell ref="DX288:EA288"/>
    <mergeCell ref="EG288:EJ288"/>
    <mergeCell ref="EK288:EN288"/>
    <mergeCell ref="EO288:ER288"/>
    <mergeCell ref="DP289:DS289"/>
    <mergeCell ref="DT289:DW289"/>
    <mergeCell ref="DX289:EA289"/>
    <mergeCell ref="EG289:EJ289"/>
    <mergeCell ref="DP284:DS284"/>
    <mergeCell ref="DT284:DW284"/>
    <mergeCell ref="DX284:EA284"/>
    <mergeCell ref="EG284:EJ284"/>
    <mergeCell ref="EK284:EN284"/>
    <mergeCell ref="EO284:ER284"/>
    <mergeCell ref="DP285:DS285"/>
    <mergeCell ref="DT285:DW285"/>
    <mergeCell ref="DX285:EA285"/>
    <mergeCell ref="EG285:EJ285"/>
    <mergeCell ref="EG286:EJ286"/>
    <mergeCell ref="EK286:EN286"/>
    <mergeCell ref="EK285:EN285"/>
    <mergeCell ref="EO285:ER285"/>
    <mergeCell ref="DP286:DS286"/>
    <mergeCell ref="DT286:DW286"/>
    <mergeCell ref="DX286:EA286"/>
    <mergeCell ref="EO286:ER286"/>
    <mergeCell ref="DP281:DS281"/>
    <mergeCell ref="DT281:DW281"/>
    <mergeCell ref="DX281:EA281"/>
    <mergeCell ref="EG281:EJ281"/>
    <mergeCell ref="EG282:EJ282"/>
    <mergeCell ref="EK282:EN282"/>
    <mergeCell ref="EK281:EN281"/>
    <mergeCell ref="EO281:ER281"/>
    <mergeCell ref="DP282:DS282"/>
    <mergeCell ref="DT282:DW282"/>
    <mergeCell ref="DX282:EA282"/>
    <mergeCell ref="EO282:ER282"/>
    <mergeCell ref="EK283:EN283"/>
    <mergeCell ref="EO283:ER283"/>
    <mergeCell ref="DP283:DS283"/>
    <mergeCell ref="DT283:DW283"/>
    <mergeCell ref="DX283:EA283"/>
    <mergeCell ref="EG283:EJ283"/>
    <mergeCell ref="EG221:EJ221"/>
    <mergeCell ref="EK221:EN221"/>
    <mergeCell ref="EO221:ER221"/>
    <mergeCell ref="EG222:EJ222"/>
    <mergeCell ref="EK222:EN222"/>
    <mergeCell ref="EO222:ER222"/>
    <mergeCell ref="EG223:EJ223"/>
    <mergeCell ref="EG227:EJ227"/>
    <mergeCell ref="EK227:EN227"/>
    <mergeCell ref="EO227:ER227"/>
    <mergeCell ref="EG228:EJ228"/>
    <mergeCell ref="EK228:EN228"/>
    <mergeCell ref="EO228:ER228"/>
    <mergeCell ref="EK214:EN214"/>
    <mergeCell ref="EO214:ER214"/>
    <mergeCell ref="DP280:DS280"/>
    <mergeCell ref="DT280:DW280"/>
    <mergeCell ref="DX280:EA280"/>
    <mergeCell ref="EG280:EJ280"/>
    <mergeCell ref="EK280:EN280"/>
    <mergeCell ref="EO280:ER280"/>
    <mergeCell ref="DP231:DS231"/>
    <mergeCell ref="DT231:DW231"/>
    <mergeCell ref="DX231:EA231"/>
    <mergeCell ref="EG231:EJ231"/>
    <mergeCell ref="EK235:EN235"/>
    <mergeCell ref="EO235:ER235"/>
    <mergeCell ref="DP235:DS235"/>
    <mergeCell ref="DT235:DW235"/>
    <mergeCell ref="DX235:EA235"/>
    <mergeCell ref="EG235:EJ235"/>
    <mergeCell ref="DT214:DW214"/>
    <mergeCell ref="EG212:EJ212"/>
    <mergeCell ref="EK212:EN212"/>
    <mergeCell ref="EO212:ER212"/>
    <mergeCell ref="EG213:EJ213"/>
    <mergeCell ref="EK213:EN213"/>
    <mergeCell ref="EO213:ER213"/>
    <mergeCell ref="EG214:EJ214"/>
    <mergeCell ref="EK226:EN226"/>
    <mergeCell ref="EO226:ER226"/>
    <mergeCell ref="EG224:EJ224"/>
    <mergeCell ref="EK224:EN224"/>
    <mergeCell ref="EO224:ER224"/>
    <mergeCell ref="EG225:EJ225"/>
    <mergeCell ref="EK225:EN225"/>
    <mergeCell ref="EO225:ER225"/>
    <mergeCell ref="EG226:EJ226"/>
    <mergeCell ref="EK217:EN217"/>
    <mergeCell ref="EO217:ER217"/>
    <mergeCell ref="EG215:EJ215"/>
    <mergeCell ref="EK215:EN215"/>
    <mergeCell ref="EO215:ER215"/>
    <mergeCell ref="EG216:EJ216"/>
    <mergeCell ref="EK216:EN216"/>
    <mergeCell ref="EO216:ER216"/>
    <mergeCell ref="EG217:EJ217"/>
    <mergeCell ref="EK220:EN220"/>
    <mergeCell ref="EO220:ER220"/>
    <mergeCell ref="EG218:EJ218"/>
    <mergeCell ref="EK218:EN218"/>
    <mergeCell ref="EO218:ER218"/>
    <mergeCell ref="EG220:EJ220"/>
    <mergeCell ref="EK223:EN223"/>
    <mergeCell ref="EG205:EJ205"/>
    <mergeCell ref="EK205:EN205"/>
    <mergeCell ref="EO205:ER205"/>
    <mergeCell ref="EK206:EN206"/>
    <mergeCell ref="EO206:ER206"/>
    <mergeCell ref="EG206:EJ206"/>
    <mergeCell ref="EG207:EJ207"/>
    <mergeCell ref="EK207:EN207"/>
    <mergeCell ref="EO207:ER207"/>
    <mergeCell ref="EG208:EJ208"/>
    <mergeCell ref="EK208:EN208"/>
    <mergeCell ref="EO208:ER208"/>
    <mergeCell ref="EK211:EN211"/>
    <mergeCell ref="EO211:ER211"/>
    <mergeCell ref="EG209:EJ209"/>
    <mergeCell ref="EK209:EN209"/>
    <mergeCell ref="EO209:ER209"/>
    <mergeCell ref="EG210:EJ210"/>
    <mergeCell ref="EK210:EN210"/>
    <mergeCell ref="EO210:ER210"/>
    <mergeCell ref="EG211:EJ211"/>
    <mergeCell ref="DX214:EA214"/>
    <mergeCell ref="DP212:DS212"/>
    <mergeCell ref="DT212:DW212"/>
    <mergeCell ref="DX212:EA212"/>
    <mergeCell ref="DP213:DS213"/>
    <mergeCell ref="DT213:DW213"/>
    <mergeCell ref="DX213:EA213"/>
    <mergeCell ref="DP214:DS214"/>
    <mergeCell ref="DP200:DS200"/>
    <mergeCell ref="DT200:DW200"/>
    <mergeCell ref="DX200:EA200"/>
    <mergeCell ref="DP201:DS201"/>
    <mergeCell ref="DT201:DW201"/>
    <mergeCell ref="DX201:EA201"/>
    <mergeCell ref="DP202:DS202"/>
    <mergeCell ref="DT202:DW202"/>
    <mergeCell ref="DX202:EA202"/>
    <mergeCell ref="DP205:DS205"/>
    <mergeCell ref="DT208:DW208"/>
    <mergeCell ref="DX208:EA208"/>
    <mergeCell ref="DP206:DS206"/>
    <mergeCell ref="DT206:DW206"/>
    <mergeCell ref="DX206:EA206"/>
    <mergeCell ref="DP207:DS207"/>
    <mergeCell ref="DT207:DW207"/>
    <mergeCell ref="DX207:EA207"/>
    <mergeCell ref="DP208:DS208"/>
    <mergeCell ref="DT211:DW211"/>
    <mergeCell ref="DX211:EA211"/>
    <mergeCell ref="DP209:DS209"/>
    <mergeCell ref="DT209:DW209"/>
    <mergeCell ref="DX209:EA209"/>
    <mergeCell ref="DP210:DS210"/>
    <mergeCell ref="DT210:DW210"/>
    <mergeCell ref="DX210:EA210"/>
    <mergeCell ref="DP211:DS211"/>
    <mergeCell ref="DT190:DW190"/>
    <mergeCell ref="DX190:EA190"/>
    <mergeCell ref="DP188:DS188"/>
    <mergeCell ref="DT188:DW188"/>
    <mergeCell ref="DX188:EA188"/>
    <mergeCell ref="DP189:DS189"/>
    <mergeCell ref="DT189:DW189"/>
    <mergeCell ref="DX189:EA189"/>
    <mergeCell ref="DP190:DS190"/>
    <mergeCell ref="DP227:DS227"/>
    <mergeCell ref="DT227:DW227"/>
    <mergeCell ref="DX227:EA227"/>
    <mergeCell ref="DT224:DW224"/>
    <mergeCell ref="DX224:EA224"/>
    <mergeCell ref="DP225:DS225"/>
    <mergeCell ref="DT225:DW225"/>
    <mergeCell ref="DX225:EA225"/>
    <mergeCell ref="DP226:DS226"/>
    <mergeCell ref="DT217:DW217"/>
    <mergeCell ref="DX217:EA217"/>
    <mergeCell ref="DP215:DS215"/>
    <mergeCell ref="DT215:DW215"/>
    <mergeCell ref="DX215:EA215"/>
    <mergeCell ref="DP216:DS216"/>
    <mergeCell ref="DT216:DW216"/>
    <mergeCell ref="DX216:EA216"/>
    <mergeCell ref="DP217:DS217"/>
    <mergeCell ref="DT220:DW220"/>
    <mergeCell ref="DP228:DS228"/>
    <mergeCell ref="DT228:DW228"/>
    <mergeCell ref="DX228:EA228"/>
    <mergeCell ref="DT199:DW199"/>
    <mergeCell ref="DX199:EA199"/>
    <mergeCell ref="DP197:DS197"/>
    <mergeCell ref="DT197:DW197"/>
    <mergeCell ref="DX197:EA197"/>
    <mergeCell ref="DP198:DS198"/>
    <mergeCell ref="DT198:DW198"/>
    <mergeCell ref="DX198:EA198"/>
    <mergeCell ref="DP199:DS199"/>
    <mergeCell ref="DT205:DW205"/>
    <mergeCell ref="DX205:EA205"/>
    <mergeCell ref="DP203:DS203"/>
    <mergeCell ref="DT203:DW203"/>
    <mergeCell ref="DX203:EA203"/>
    <mergeCell ref="DP204:DS204"/>
    <mergeCell ref="DT204:DW204"/>
    <mergeCell ref="DX204:EA204"/>
    <mergeCell ref="DT223:DW223"/>
    <mergeCell ref="DX223:EA223"/>
    <mergeCell ref="DP221:DS221"/>
    <mergeCell ref="DT221:DW221"/>
    <mergeCell ref="DX221:EA221"/>
    <mergeCell ref="DP222:DS222"/>
    <mergeCell ref="DT222:DW222"/>
    <mergeCell ref="DX222:EA222"/>
    <mergeCell ref="DP223:DS223"/>
    <mergeCell ref="DT226:DW226"/>
    <mergeCell ref="DX226:EA226"/>
    <mergeCell ref="DP224:DS224"/>
    <mergeCell ref="DT180:DW180"/>
    <mergeCell ref="DX180:EA180"/>
    <mergeCell ref="DP181:DS181"/>
    <mergeCell ref="DT181:DW181"/>
    <mergeCell ref="DX181:EA181"/>
    <mergeCell ref="DT182:DW182"/>
    <mergeCell ref="DX182:EA182"/>
    <mergeCell ref="DP182:DS182"/>
    <mergeCell ref="DP183:DS183"/>
    <mergeCell ref="DT183:DW183"/>
    <mergeCell ref="DX183:EA183"/>
    <mergeCell ref="DP184:DS184"/>
    <mergeCell ref="DT184:DW184"/>
    <mergeCell ref="DX184:EA184"/>
    <mergeCell ref="DT187:DW187"/>
    <mergeCell ref="DX187:EA187"/>
    <mergeCell ref="DP185:DS185"/>
    <mergeCell ref="DT185:DW185"/>
    <mergeCell ref="DX185:EA185"/>
    <mergeCell ref="DP186:DS186"/>
    <mergeCell ref="DT186:DW186"/>
    <mergeCell ref="DX186:EA186"/>
    <mergeCell ref="DP187:DS187"/>
    <mergeCell ref="DX220:EA220"/>
    <mergeCell ref="DP218:DS218"/>
    <mergeCell ref="DT218:DW218"/>
    <mergeCell ref="DX218:EA218"/>
    <mergeCell ref="DP219:DS219"/>
    <mergeCell ref="DT219:DW219"/>
    <mergeCell ref="DX219:EA219"/>
    <mergeCell ref="DP220:DS220"/>
    <mergeCell ref="DP156:DS156"/>
    <mergeCell ref="DT156:DW156"/>
    <mergeCell ref="DX156:EA156"/>
    <mergeCell ref="EG156:EJ156"/>
    <mergeCell ref="EK156:EN156"/>
    <mergeCell ref="EO156:ER156"/>
    <mergeCell ref="DP157:DS157"/>
    <mergeCell ref="EO157:ER157"/>
    <mergeCell ref="EG157:EJ157"/>
    <mergeCell ref="EK157:EN157"/>
    <mergeCell ref="EG158:EJ158"/>
    <mergeCell ref="EK158:EN158"/>
    <mergeCell ref="EO158:ER158"/>
    <mergeCell ref="EK159:EN159"/>
    <mergeCell ref="EO159:ER159"/>
    <mergeCell ref="DP162:DS162"/>
    <mergeCell ref="DT162:DW162"/>
    <mergeCell ref="DX162:EA162"/>
    <mergeCell ref="EG162:EJ162"/>
    <mergeCell ref="EK162:EN162"/>
    <mergeCell ref="EO162:ER162"/>
    <mergeCell ref="EG159:EJ159"/>
    <mergeCell ref="EG160:EJ160"/>
    <mergeCell ref="EG161:EJ161"/>
    <mergeCell ref="EK161:EN161"/>
    <mergeCell ref="EO161:ER161"/>
    <mergeCell ref="EG151:EJ151"/>
    <mergeCell ref="EK151:EN151"/>
    <mergeCell ref="EO151:ER151"/>
    <mergeCell ref="EG152:EJ152"/>
    <mergeCell ref="EK152:EN152"/>
    <mergeCell ref="EO152:ER152"/>
    <mergeCell ref="EG153:EJ153"/>
    <mergeCell ref="EK153:EN153"/>
    <mergeCell ref="EO153:ER153"/>
    <mergeCell ref="DT154:DW154"/>
    <mergeCell ref="DX154:EA154"/>
    <mergeCell ref="EG154:EJ154"/>
    <mergeCell ref="EK154:EN154"/>
    <mergeCell ref="EO154:ER154"/>
    <mergeCell ref="DP155:DS155"/>
    <mergeCell ref="DT155:DW155"/>
    <mergeCell ref="DX155:EA155"/>
    <mergeCell ref="EG155:EJ155"/>
    <mergeCell ref="EK155:EN155"/>
    <mergeCell ref="EO155:ER155"/>
    <mergeCell ref="DT157:DW157"/>
    <mergeCell ref="DX157:EA157"/>
    <mergeCell ref="DP158:DS158"/>
    <mergeCell ref="DT158:DW158"/>
    <mergeCell ref="DX158:EA158"/>
    <mergeCell ref="DT159:DW159"/>
    <mergeCell ref="DX159:EA159"/>
    <mergeCell ref="DP159:DS159"/>
    <mergeCell ref="DP160:DS160"/>
    <mergeCell ref="DT160:DW160"/>
    <mergeCell ref="DX160:EA160"/>
    <mergeCell ref="EK160:EN160"/>
    <mergeCell ref="EO160:ER160"/>
    <mergeCell ref="DP161:DS161"/>
    <mergeCell ref="DT161:DW161"/>
    <mergeCell ref="DX161:EA161"/>
    <mergeCell ref="DT165:DW165"/>
    <mergeCell ref="DX165:EA165"/>
    <mergeCell ref="DP163:DS163"/>
    <mergeCell ref="DT163:DW163"/>
    <mergeCell ref="DX163:EA163"/>
    <mergeCell ref="DP164:DS164"/>
    <mergeCell ref="DT164:DW164"/>
    <mergeCell ref="DX164:EA164"/>
    <mergeCell ref="DP165:DS165"/>
    <mergeCell ref="DP144:DS144"/>
    <mergeCell ref="DT144:DW144"/>
    <mergeCell ref="DX144:EA144"/>
    <mergeCell ref="EG144:EJ144"/>
    <mergeCell ref="EK144:EN144"/>
    <mergeCell ref="DT148:DW148"/>
    <mergeCell ref="DX148:EA148"/>
    <mergeCell ref="DP149:DS149"/>
    <mergeCell ref="DT149:DW149"/>
    <mergeCell ref="DX149:EA149"/>
    <mergeCell ref="DT153:DW153"/>
    <mergeCell ref="DX153:EA153"/>
    <mergeCell ref="DP151:DS151"/>
    <mergeCell ref="DT151:DW151"/>
    <mergeCell ref="DX151:EA151"/>
    <mergeCell ref="DP152:DS152"/>
    <mergeCell ref="DT152:DW152"/>
    <mergeCell ref="DX152:EA152"/>
    <mergeCell ref="DP153:DS153"/>
    <mergeCell ref="DP154:DS154"/>
    <mergeCell ref="EO144:ER144"/>
    <mergeCell ref="DP145:DS145"/>
    <mergeCell ref="EO145:ER145"/>
    <mergeCell ref="EG145:EJ145"/>
    <mergeCell ref="EK145:EN145"/>
    <mergeCell ref="EG146:EJ146"/>
    <mergeCell ref="EK146:EN146"/>
    <mergeCell ref="EO146:ER146"/>
    <mergeCell ref="EK147:EN147"/>
    <mergeCell ref="EO147:ER147"/>
    <mergeCell ref="DP150:DS150"/>
    <mergeCell ref="DT150:DW150"/>
    <mergeCell ref="DX150:EA150"/>
    <mergeCell ref="EG150:EJ150"/>
    <mergeCell ref="EK150:EN150"/>
    <mergeCell ref="EO150:ER150"/>
    <mergeCell ref="EG147:EJ147"/>
    <mergeCell ref="EG148:EJ148"/>
    <mergeCell ref="EK148:EN148"/>
    <mergeCell ref="EO148:ER148"/>
    <mergeCell ref="EG149:EJ149"/>
    <mergeCell ref="EK149:EN149"/>
    <mergeCell ref="EO149:ER149"/>
    <mergeCell ref="DT145:DW145"/>
    <mergeCell ref="DX145:EA145"/>
    <mergeCell ref="DP146:DS146"/>
    <mergeCell ref="DT146:DW146"/>
    <mergeCell ref="DX146:EA146"/>
    <mergeCell ref="DT147:DW147"/>
    <mergeCell ref="DX147:EA147"/>
    <mergeCell ref="DP147:DS147"/>
    <mergeCell ref="DP148:DS148"/>
    <mergeCell ref="EG139:EJ139"/>
    <mergeCell ref="EK139:EN139"/>
    <mergeCell ref="EO139:ER139"/>
    <mergeCell ref="EG140:EJ140"/>
    <mergeCell ref="EK140:EN140"/>
    <mergeCell ref="EO140:ER140"/>
    <mergeCell ref="EG141:EJ141"/>
    <mergeCell ref="EK141:EN141"/>
    <mergeCell ref="EO141:ER141"/>
    <mergeCell ref="DT142:DW142"/>
    <mergeCell ref="DX142:EA142"/>
    <mergeCell ref="EG142:EJ142"/>
    <mergeCell ref="EK142:EN142"/>
    <mergeCell ref="EO142:ER142"/>
    <mergeCell ref="DP142:DS142"/>
    <mergeCell ref="DP143:DS143"/>
    <mergeCell ref="DT143:DW143"/>
    <mergeCell ref="DX143:EA143"/>
    <mergeCell ref="EG143:EJ143"/>
    <mergeCell ref="EK143:EN143"/>
    <mergeCell ref="EO143:ER143"/>
    <mergeCell ref="DP132:DS132"/>
    <mergeCell ref="DT132:DW132"/>
    <mergeCell ref="DX132:EA132"/>
    <mergeCell ref="EG132:EJ132"/>
    <mergeCell ref="EK132:EN132"/>
    <mergeCell ref="EO132:ER132"/>
    <mergeCell ref="DP133:DS133"/>
    <mergeCell ref="EO133:ER133"/>
    <mergeCell ref="EG133:EJ133"/>
    <mergeCell ref="EK133:EN133"/>
    <mergeCell ref="EG134:EJ134"/>
    <mergeCell ref="EK134:EN134"/>
    <mergeCell ref="EO134:ER134"/>
    <mergeCell ref="EK135:EN135"/>
    <mergeCell ref="EO135:ER135"/>
    <mergeCell ref="DP138:DS138"/>
    <mergeCell ref="DT138:DW138"/>
    <mergeCell ref="DX138:EA138"/>
    <mergeCell ref="EG138:EJ138"/>
    <mergeCell ref="EK138:EN138"/>
    <mergeCell ref="EO138:ER138"/>
    <mergeCell ref="EG135:EJ135"/>
    <mergeCell ref="EG136:EJ136"/>
    <mergeCell ref="EK136:EN136"/>
    <mergeCell ref="EO136:ER136"/>
    <mergeCell ref="EG137:EJ137"/>
    <mergeCell ref="EK137:EN137"/>
    <mergeCell ref="EO137:ER137"/>
    <mergeCell ref="DT133:DW133"/>
    <mergeCell ref="DX133:EA133"/>
    <mergeCell ref="DP134:DS134"/>
    <mergeCell ref="DT134:DW134"/>
    <mergeCell ref="EG127:EJ127"/>
    <mergeCell ref="EK127:EN127"/>
    <mergeCell ref="EO127:ER127"/>
    <mergeCell ref="EG128:EJ128"/>
    <mergeCell ref="EK128:EN128"/>
    <mergeCell ref="EO128:ER128"/>
    <mergeCell ref="EG129:EJ129"/>
    <mergeCell ref="EK129:EN129"/>
    <mergeCell ref="EO129:ER129"/>
    <mergeCell ref="DT130:DW130"/>
    <mergeCell ref="DX130:EA130"/>
    <mergeCell ref="EG130:EJ130"/>
    <mergeCell ref="EK130:EN130"/>
    <mergeCell ref="EO130:ER130"/>
    <mergeCell ref="DP130:DS130"/>
    <mergeCell ref="DP131:DS131"/>
    <mergeCell ref="DT131:DW131"/>
    <mergeCell ref="DX131:EA131"/>
    <mergeCell ref="EG131:EJ131"/>
    <mergeCell ref="EK131:EN131"/>
    <mergeCell ref="EO131:ER131"/>
    <mergeCell ref="DX134:EA134"/>
    <mergeCell ref="DT135:DW135"/>
    <mergeCell ref="DX135:EA135"/>
    <mergeCell ref="DP135:DS135"/>
    <mergeCell ref="DP136:DS136"/>
    <mergeCell ref="DT136:DW136"/>
    <mergeCell ref="DX136:EA136"/>
    <mergeCell ref="DP137:DS137"/>
    <mergeCell ref="DT137:DW137"/>
    <mergeCell ref="DX137:EA137"/>
    <mergeCell ref="DT141:DW141"/>
    <mergeCell ref="DX141:EA141"/>
    <mergeCell ref="DP139:DS139"/>
    <mergeCell ref="DT139:DW139"/>
    <mergeCell ref="DX139:EA139"/>
    <mergeCell ref="DP140:DS140"/>
    <mergeCell ref="DT140:DW140"/>
    <mergeCell ref="DX140:EA140"/>
    <mergeCell ref="DP141:DS141"/>
    <mergeCell ref="DP120:DS120"/>
    <mergeCell ref="DT120:DW120"/>
    <mergeCell ref="DX120:EA120"/>
    <mergeCell ref="EG120:EJ120"/>
    <mergeCell ref="EK120:EN120"/>
    <mergeCell ref="EO120:ER120"/>
    <mergeCell ref="DP121:DS121"/>
    <mergeCell ref="EO121:ER121"/>
    <mergeCell ref="EG121:EJ121"/>
    <mergeCell ref="EK121:EN121"/>
    <mergeCell ref="EG122:EJ122"/>
    <mergeCell ref="EK122:EN122"/>
    <mergeCell ref="EO122:ER122"/>
    <mergeCell ref="EK123:EN123"/>
    <mergeCell ref="EO123:ER123"/>
    <mergeCell ref="DP126:DS126"/>
    <mergeCell ref="DT126:DW126"/>
    <mergeCell ref="DX126:EA126"/>
    <mergeCell ref="EG126:EJ126"/>
    <mergeCell ref="EK126:EN126"/>
    <mergeCell ref="EO126:ER126"/>
    <mergeCell ref="EG123:EJ123"/>
    <mergeCell ref="EG124:EJ124"/>
    <mergeCell ref="EK124:EN124"/>
    <mergeCell ref="EO124:ER124"/>
    <mergeCell ref="EG125:EJ125"/>
    <mergeCell ref="EK125:EN125"/>
    <mergeCell ref="EO125:ER125"/>
    <mergeCell ref="DT121:DW121"/>
    <mergeCell ref="DX121:EA121"/>
    <mergeCell ref="DP122:DS122"/>
    <mergeCell ref="DT122:DW122"/>
    <mergeCell ref="EG115:EJ115"/>
    <mergeCell ref="EK115:EN115"/>
    <mergeCell ref="EO115:ER115"/>
    <mergeCell ref="EG116:EJ116"/>
    <mergeCell ref="EK116:EN116"/>
    <mergeCell ref="EO116:ER116"/>
    <mergeCell ref="EG117:EJ117"/>
    <mergeCell ref="EK117:EN117"/>
    <mergeCell ref="EO117:ER117"/>
    <mergeCell ref="DT118:DW118"/>
    <mergeCell ref="DX118:EA118"/>
    <mergeCell ref="EG118:EJ118"/>
    <mergeCell ref="EK118:EN118"/>
    <mergeCell ref="EO118:ER118"/>
    <mergeCell ref="DP118:DS118"/>
    <mergeCell ref="DP119:DS119"/>
    <mergeCell ref="DT119:DW119"/>
    <mergeCell ref="DX119:EA119"/>
    <mergeCell ref="EG119:EJ119"/>
    <mergeCell ref="EK119:EN119"/>
    <mergeCell ref="EO119:ER119"/>
    <mergeCell ref="DX122:EA122"/>
    <mergeCell ref="DT123:DW123"/>
    <mergeCell ref="DX123:EA123"/>
    <mergeCell ref="DP123:DS123"/>
    <mergeCell ref="DP124:DS124"/>
    <mergeCell ref="DT124:DW124"/>
    <mergeCell ref="DX124:EA124"/>
    <mergeCell ref="DP125:DS125"/>
    <mergeCell ref="DT125:DW125"/>
    <mergeCell ref="DX125:EA125"/>
    <mergeCell ref="DT129:DW129"/>
    <mergeCell ref="DX129:EA129"/>
    <mergeCell ref="DP127:DS127"/>
    <mergeCell ref="DT127:DW127"/>
    <mergeCell ref="DX127:EA127"/>
    <mergeCell ref="DP128:DS128"/>
    <mergeCell ref="DT128:DW128"/>
    <mergeCell ref="DX128:EA128"/>
    <mergeCell ref="DP129:DS129"/>
    <mergeCell ref="DP108:DS108"/>
    <mergeCell ref="DT108:DW108"/>
    <mergeCell ref="DX108:EA108"/>
    <mergeCell ref="EG108:EJ108"/>
    <mergeCell ref="EK108:EN108"/>
    <mergeCell ref="EO108:ER108"/>
    <mergeCell ref="DP109:DS109"/>
    <mergeCell ref="EO109:ER109"/>
    <mergeCell ref="EG109:EJ109"/>
    <mergeCell ref="EK109:EN109"/>
    <mergeCell ref="EG110:EJ110"/>
    <mergeCell ref="EK110:EN110"/>
    <mergeCell ref="EO110:ER110"/>
    <mergeCell ref="EK111:EN111"/>
    <mergeCell ref="EO111:ER111"/>
    <mergeCell ref="DP114:DS114"/>
    <mergeCell ref="DT114:DW114"/>
    <mergeCell ref="DX114:EA114"/>
    <mergeCell ref="EG114:EJ114"/>
    <mergeCell ref="EK114:EN114"/>
    <mergeCell ref="EO114:ER114"/>
    <mergeCell ref="EG111:EJ111"/>
    <mergeCell ref="EG112:EJ112"/>
    <mergeCell ref="EK112:EN112"/>
    <mergeCell ref="EO112:ER112"/>
    <mergeCell ref="EG113:EJ113"/>
    <mergeCell ref="EK113:EN113"/>
    <mergeCell ref="EO113:ER113"/>
    <mergeCell ref="DT109:DW109"/>
    <mergeCell ref="DX109:EA109"/>
    <mergeCell ref="DP110:DS110"/>
    <mergeCell ref="DT110:DW110"/>
    <mergeCell ref="EG103:EJ103"/>
    <mergeCell ref="EK103:EN103"/>
    <mergeCell ref="EO103:ER103"/>
    <mergeCell ref="EG104:EJ104"/>
    <mergeCell ref="EK104:EN104"/>
    <mergeCell ref="EO104:ER104"/>
    <mergeCell ref="EG105:EJ105"/>
    <mergeCell ref="EK105:EN105"/>
    <mergeCell ref="EO105:ER105"/>
    <mergeCell ref="DT106:DW106"/>
    <mergeCell ref="DX106:EA106"/>
    <mergeCell ref="EG106:EJ106"/>
    <mergeCell ref="EK106:EN106"/>
    <mergeCell ref="EO106:ER106"/>
    <mergeCell ref="DP106:DS106"/>
    <mergeCell ref="DP107:DS107"/>
    <mergeCell ref="DT107:DW107"/>
    <mergeCell ref="DX107:EA107"/>
    <mergeCell ref="EG107:EJ107"/>
    <mergeCell ref="EK107:EN107"/>
    <mergeCell ref="EO107:ER107"/>
    <mergeCell ref="DT111:DW111"/>
    <mergeCell ref="DX111:EA111"/>
    <mergeCell ref="DP111:DS111"/>
    <mergeCell ref="DP112:DS112"/>
    <mergeCell ref="DT112:DW112"/>
    <mergeCell ref="DX112:EA112"/>
    <mergeCell ref="DP113:DS113"/>
    <mergeCell ref="DT113:DW113"/>
    <mergeCell ref="DX113:EA113"/>
    <mergeCell ref="DT117:DW117"/>
    <mergeCell ref="DX117:EA117"/>
    <mergeCell ref="DP115:DS115"/>
    <mergeCell ref="DT115:DW115"/>
    <mergeCell ref="DX115:EA115"/>
    <mergeCell ref="DP116:DS116"/>
    <mergeCell ref="DT116:DW116"/>
    <mergeCell ref="DX116:EA116"/>
    <mergeCell ref="DP117:DS117"/>
    <mergeCell ref="EG79:EJ79"/>
    <mergeCell ref="EK79:EN79"/>
    <mergeCell ref="EO79:ER79"/>
    <mergeCell ref="EG80:EJ80"/>
    <mergeCell ref="EK83:EN83"/>
    <mergeCell ref="EO83:ER83"/>
    <mergeCell ref="EG81:EJ81"/>
    <mergeCell ref="EK81:EN81"/>
    <mergeCell ref="EO81:ER81"/>
    <mergeCell ref="EG82:EJ82"/>
    <mergeCell ref="EK82:EN82"/>
    <mergeCell ref="EO82:ER82"/>
    <mergeCell ref="EG83:EJ83"/>
    <mergeCell ref="EK86:EN86"/>
    <mergeCell ref="EO86:ER86"/>
    <mergeCell ref="EG84:EJ84"/>
    <mergeCell ref="EK84:EN84"/>
    <mergeCell ref="EO84:ER84"/>
    <mergeCell ref="EG85:EJ85"/>
    <mergeCell ref="EK85:EN85"/>
    <mergeCell ref="EO85:ER85"/>
    <mergeCell ref="EG86:EJ86"/>
    <mergeCell ref="EK77:EN77"/>
    <mergeCell ref="EO77:ER77"/>
    <mergeCell ref="EG75:EJ75"/>
    <mergeCell ref="EK75:EN75"/>
    <mergeCell ref="EO75:ER75"/>
    <mergeCell ref="EG76:EJ76"/>
    <mergeCell ref="EK76:EN76"/>
    <mergeCell ref="EO76:ER76"/>
    <mergeCell ref="EG77:EJ77"/>
    <mergeCell ref="EK177:EN177"/>
    <mergeCell ref="EO177:ER177"/>
    <mergeCell ref="EG175:EJ175"/>
    <mergeCell ref="EK175:EN175"/>
    <mergeCell ref="EO175:ER175"/>
    <mergeCell ref="EG176:EJ176"/>
    <mergeCell ref="EK176:EN176"/>
    <mergeCell ref="EO176:ER176"/>
    <mergeCell ref="EG177:EJ177"/>
    <mergeCell ref="EK92:EN92"/>
    <mergeCell ref="EO92:ER92"/>
    <mergeCell ref="EG90:EJ90"/>
    <mergeCell ref="EK90:EN90"/>
    <mergeCell ref="EO90:ER90"/>
    <mergeCell ref="EG91:EJ91"/>
    <mergeCell ref="EK91:EN91"/>
    <mergeCell ref="EO91:ER91"/>
    <mergeCell ref="EG92:EJ92"/>
    <mergeCell ref="EK80:EN80"/>
    <mergeCell ref="EO80:ER80"/>
    <mergeCell ref="EG78:EJ78"/>
    <mergeCell ref="EK78:EN78"/>
    <mergeCell ref="EO78:ER78"/>
    <mergeCell ref="EG68:EJ68"/>
    <mergeCell ref="EK68:EN68"/>
    <mergeCell ref="EO68:ER68"/>
    <mergeCell ref="EK69:EN69"/>
    <mergeCell ref="EO69:ER69"/>
    <mergeCell ref="EG69:EJ69"/>
    <mergeCell ref="EG70:EJ70"/>
    <mergeCell ref="EK70:EN70"/>
    <mergeCell ref="EO70:ER70"/>
    <mergeCell ref="EG71:EJ71"/>
    <mergeCell ref="EK71:EN71"/>
    <mergeCell ref="EO71:ER71"/>
    <mergeCell ref="EK74:EN74"/>
    <mergeCell ref="EO74:ER74"/>
    <mergeCell ref="EG72:EJ72"/>
    <mergeCell ref="EK72:EN72"/>
    <mergeCell ref="EO72:ER72"/>
    <mergeCell ref="EG73:EJ73"/>
    <mergeCell ref="EK73:EN73"/>
    <mergeCell ref="EO73:ER73"/>
    <mergeCell ref="EG74:EJ74"/>
    <mergeCell ref="DT77:DW77"/>
    <mergeCell ref="DX77:EA77"/>
    <mergeCell ref="DP75:DS75"/>
    <mergeCell ref="DT75:DW75"/>
    <mergeCell ref="DX75:EA75"/>
    <mergeCell ref="DP76:DS76"/>
    <mergeCell ref="DT76:DW76"/>
    <mergeCell ref="DX76:EA76"/>
    <mergeCell ref="DP77:DS77"/>
    <mergeCell ref="DP63:DS63"/>
    <mergeCell ref="DT63:DW63"/>
    <mergeCell ref="DX63:EA63"/>
    <mergeCell ref="DP64:DS64"/>
    <mergeCell ref="DT64:DW64"/>
    <mergeCell ref="DX64:EA64"/>
    <mergeCell ref="DP65:DS65"/>
    <mergeCell ref="DT65:DW65"/>
    <mergeCell ref="DX65:EA65"/>
    <mergeCell ref="DT71:DW71"/>
    <mergeCell ref="DX71:EA71"/>
    <mergeCell ref="DP69:DS69"/>
    <mergeCell ref="DT69:DW69"/>
    <mergeCell ref="DX69:EA69"/>
    <mergeCell ref="DP70:DS70"/>
    <mergeCell ref="DT70:DW70"/>
    <mergeCell ref="DX70:EA70"/>
    <mergeCell ref="DP71:DS71"/>
    <mergeCell ref="DT74:DW74"/>
    <mergeCell ref="DX74:EA74"/>
    <mergeCell ref="DP72:DS72"/>
    <mergeCell ref="DT72:DW72"/>
    <mergeCell ref="DX72:EA72"/>
    <mergeCell ref="DP73:DS73"/>
    <mergeCell ref="DT73:DW73"/>
    <mergeCell ref="DX73:EA73"/>
    <mergeCell ref="DP74:DS74"/>
    <mergeCell ref="DT62:DW62"/>
    <mergeCell ref="DX62:EA62"/>
    <mergeCell ref="DP60:DS60"/>
    <mergeCell ref="DT60:DW60"/>
    <mergeCell ref="DX60:EA60"/>
    <mergeCell ref="DP61:DS61"/>
    <mergeCell ref="DT61:DW61"/>
    <mergeCell ref="DX61:EA61"/>
    <mergeCell ref="DP62:DS62"/>
    <mergeCell ref="DT68:DW68"/>
    <mergeCell ref="DX68:EA68"/>
    <mergeCell ref="DP66:DS66"/>
    <mergeCell ref="DT66:DW66"/>
    <mergeCell ref="DX66:EA66"/>
    <mergeCell ref="DP67:DS67"/>
    <mergeCell ref="DT67:DW67"/>
    <mergeCell ref="DX67:EA67"/>
    <mergeCell ref="DP68:DS68"/>
    <mergeCell ref="DP96:DS96"/>
    <mergeCell ref="DT96:DW96"/>
    <mergeCell ref="DX96:EA96"/>
    <mergeCell ref="EG96:EJ96"/>
    <mergeCell ref="EK96:EN96"/>
    <mergeCell ref="EO96:ER96"/>
    <mergeCell ref="DP97:DS97"/>
    <mergeCell ref="EO97:ER97"/>
    <mergeCell ref="EG97:EJ97"/>
    <mergeCell ref="EK97:EN97"/>
    <mergeCell ref="EG98:EJ98"/>
    <mergeCell ref="EK98:EN98"/>
    <mergeCell ref="EO98:ER98"/>
    <mergeCell ref="EK99:EN99"/>
    <mergeCell ref="EO99:ER99"/>
    <mergeCell ref="DP102:DS102"/>
    <mergeCell ref="DT102:DW102"/>
    <mergeCell ref="DX102:EA102"/>
    <mergeCell ref="EG102:EJ102"/>
    <mergeCell ref="EK102:EN102"/>
    <mergeCell ref="EO102:ER102"/>
    <mergeCell ref="EG99:EJ99"/>
    <mergeCell ref="EG100:EJ100"/>
    <mergeCell ref="EK100:EN100"/>
    <mergeCell ref="EO100:ER100"/>
    <mergeCell ref="EG101:EJ101"/>
    <mergeCell ref="EK101:EN101"/>
    <mergeCell ref="EO101:ER101"/>
    <mergeCell ref="DT97:DW97"/>
    <mergeCell ref="DX97:EA97"/>
    <mergeCell ref="DP98:DS98"/>
    <mergeCell ref="DT98:DW98"/>
    <mergeCell ref="DX110:EA110"/>
    <mergeCell ref="EG87:EJ87"/>
    <mergeCell ref="EK87:EN87"/>
    <mergeCell ref="EO87:ER87"/>
    <mergeCell ref="EG88:EJ88"/>
    <mergeCell ref="EK88:EN88"/>
    <mergeCell ref="EO88:ER88"/>
    <mergeCell ref="EG89:EJ89"/>
    <mergeCell ref="EK89:EN89"/>
    <mergeCell ref="EO89:ER89"/>
    <mergeCell ref="DT94:DW94"/>
    <mergeCell ref="DX94:EA94"/>
    <mergeCell ref="EG94:EJ94"/>
    <mergeCell ref="EK94:EN94"/>
    <mergeCell ref="EO94:ER94"/>
    <mergeCell ref="DP94:DS94"/>
    <mergeCell ref="DP95:DS95"/>
    <mergeCell ref="DT95:DW95"/>
    <mergeCell ref="DX95:EA95"/>
    <mergeCell ref="EG95:EJ95"/>
    <mergeCell ref="EK95:EN95"/>
    <mergeCell ref="EO95:ER95"/>
    <mergeCell ref="EG93:EJ93"/>
    <mergeCell ref="EK93:EN93"/>
    <mergeCell ref="EO93:ER93"/>
    <mergeCell ref="DT89:DW89"/>
    <mergeCell ref="DX89:EA89"/>
    <mergeCell ref="DP87:DS87"/>
    <mergeCell ref="DT87:DW87"/>
    <mergeCell ref="DX87:EA87"/>
    <mergeCell ref="DP88:DS88"/>
    <mergeCell ref="DT88:DW88"/>
    <mergeCell ref="DX98:EA98"/>
    <mergeCell ref="DT99:DW99"/>
    <mergeCell ref="DX99:EA99"/>
    <mergeCell ref="DP99:DS99"/>
    <mergeCell ref="DP100:DS100"/>
    <mergeCell ref="DT100:DW100"/>
    <mergeCell ref="DX100:EA100"/>
    <mergeCell ref="DP101:DS101"/>
    <mergeCell ref="DT101:DW101"/>
    <mergeCell ref="DX101:EA101"/>
    <mergeCell ref="DT105:DW105"/>
    <mergeCell ref="DX105:EA105"/>
    <mergeCell ref="DP103:DS103"/>
    <mergeCell ref="DT103:DW103"/>
    <mergeCell ref="DX103:EA103"/>
    <mergeCell ref="DP104:DS104"/>
    <mergeCell ref="DT104:DW104"/>
    <mergeCell ref="DX104:EA104"/>
    <mergeCell ref="DP105:DS105"/>
    <mergeCell ref="BU164:BX164"/>
    <mergeCell ref="BY164:CB164"/>
    <mergeCell ref="CH164:CK164"/>
    <mergeCell ref="CL164:CO164"/>
    <mergeCell ref="CP164:CS164"/>
    <mergeCell ref="R164:U164"/>
    <mergeCell ref="V164:Y164"/>
    <mergeCell ref="Z164:AC164"/>
    <mergeCell ref="AI164:AL164"/>
    <mergeCell ref="AM164:AP164"/>
    <mergeCell ref="AQ164:AT164"/>
    <mergeCell ref="BQ164:BT164"/>
    <mergeCell ref="BU165:BX165"/>
    <mergeCell ref="BY165:CB165"/>
    <mergeCell ref="CH165:CK165"/>
    <mergeCell ref="CL165:CO165"/>
    <mergeCell ref="CP165:CS165"/>
    <mergeCell ref="R165:U165"/>
    <mergeCell ref="V165:Y165"/>
    <mergeCell ref="Z165:AC165"/>
    <mergeCell ref="AI165:AL165"/>
    <mergeCell ref="AM165:AP165"/>
    <mergeCell ref="AQ165:AT165"/>
    <mergeCell ref="BQ165:BT165"/>
    <mergeCell ref="BU162:BX162"/>
    <mergeCell ref="BY162:CB162"/>
    <mergeCell ref="CH162:CK162"/>
    <mergeCell ref="CL162:CO162"/>
    <mergeCell ref="CP162:CS162"/>
    <mergeCell ref="R162:U162"/>
    <mergeCell ref="V162:Y162"/>
    <mergeCell ref="Z162:AC162"/>
    <mergeCell ref="AI162:AL162"/>
    <mergeCell ref="AM162:AP162"/>
    <mergeCell ref="AQ162:AT162"/>
    <mergeCell ref="BQ162:BT162"/>
    <mergeCell ref="BU163:BX163"/>
    <mergeCell ref="BY163:CB163"/>
    <mergeCell ref="CH163:CK163"/>
    <mergeCell ref="CL163:CO163"/>
    <mergeCell ref="CP163:CS163"/>
    <mergeCell ref="R163:U163"/>
    <mergeCell ref="V163:Y163"/>
    <mergeCell ref="Z163:AC163"/>
    <mergeCell ref="AI163:AL163"/>
    <mergeCell ref="AM163:AP163"/>
    <mergeCell ref="AQ163:AT163"/>
    <mergeCell ref="BQ163:BT163"/>
    <mergeCell ref="BU160:BX160"/>
    <mergeCell ref="BY160:CB160"/>
    <mergeCell ref="CH160:CK160"/>
    <mergeCell ref="CL160:CO160"/>
    <mergeCell ref="CP160:CS160"/>
    <mergeCell ref="R160:U160"/>
    <mergeCell ref="V160:Y160"/>
    <mergeCell ref="Z160:AC160"/>
    <mergeCell ref="AI160:AL160"/>
    <mergeCell ref="AM160:AP160"/>
    <mergeCell ref="AQ160:AT160"/>
    <mergeCell ref="BQ160:BT160"/>
    <mergeCell ref="BU161:BX161"/>
    <mergeCell ref="BY161:CB161"/>
    <mergeCell ref="CH161:CK161"/>
    <mergeCell ref="CL161:CO161"/>
    <mergeCell ref="CP161:CS161"/>
    <mergeCell ref="R161:U161"/>
    <mergeCell ref="V161:Y161"/>
    <mergeCell ref="Z161:AC161"/>
    <mergeCell ref="AI161:AL161"/>
    <mergeCell ref="AM161:AP161"/>
    <mergeCell ref="AQ161:AT161"/>
    <mergeCell ref="BQ161:BT161"/>
    <mergeCell ref="BU158:BX158"/>
    <mergeCell ref="BY158:CB158"/>
    <mergeCell ref="CH158:CK158"/>
    <mergeCell ref="CL158:CO158"/>
    <mergeCell ref="CP158:CS158"/>
    <mergeCell ref="R158:U158"/>
    <mergeCell ref="V158:Y158"/>
    <mergeCell ref="Z158:AC158"/>
    <mergeCell ref="AI158:AL158"/>
    <mergeCell ref="AM158:AP158"/>
    <mergeCell ref="AQ158:AT158"/>
    <mergeCell ref="BQ158:BT158"/>
    <mergeCell ref="BU159:BX159"/>
    <mergeCell ref="BY159:CB159"/>
    <mergeCell ref="CH159:CK159"/>
    <mergeCell ref="CL159:CO159"/>
    <mergeCell ref="CP159:CS159"/>
    <mergeCell ref="R159:U159"/>
    <mergeCell ref="V159:Y159"/>
    <mergeCell ref="Z159:AC159"/>
    <mergeCell ref="AI159:AL159"/>
    <mergeCell ref="AM159:AP159"/>
    <mergeCell ref="AQ159:AT159"/>
    <mergeCell ref="BQ159:BT159"/>
    <mergeCell ref="BU156:BX156"/>
    <mergeCell ref="BY156:CB156"/>
    <mergeCell ref="CH156:CK156"/>
    <mergeCell ref="CL156:CO156"/>
    <mergeCell ref="CP156:CS156"/>
    <mergeCell ref="R156:U156"/>
    <mergeCell ref="V156:Y156"/>
    <mergeCell ref="Z156:AC156"/>
    <mergeCell ref="AI156:AL156"/>
    <mergeCell ref="AM156:AP156"/>
    <mergeCell ref="AQ156:AT156"/>
    <mergeCell ref="BQ156:BT156"/>
    <mergeCell ref="BU157:BX157"/>
    <mergeCell ref="BY157:CB157"/>
    <mergeCell ref="CH157:CK157"/>
    <mergeCell ref="CL157:CO157"/>
    <mergeCell ref="CP157:CS157"/>
    <mergeCell ref="R157:U157"/>
    <mergeCell ref="V157:Y157"/>
    <mergeCell ref="Z157:AC157"/>
    <mergeCell ref="AI157:AL157"/>
    <mergeCell ref="AM157:AP157"/>
    <mergeCell ref="AQ157:AT157"/>
    <mergeCell ref="BQ157:BT157"/>
    <mergeCell ref="BU154:BX154"/>
    <mergeCell ref="BY154:CB154"/>
    <mergeCell ref="CH154:CK154"/>
    <mergeCell ref="CL154:CO154"/>
    <mergeCell ref="CP154:CS154"/>
    <mergeCell ref="R154:U154"/>
    <mergeCell ref="V154:Y154"/>
    <mergeCell ref="Z154:AC154"/>
    <mergeCell ref="AI154:AL154"/>
    <mergeCell ref="AM154:AP154"/>
    <mergeCell ref="AQ154:AT154"/>
    <mergeCell ref="BQ154:BT154"/>
    <mergeCell ref="BU155:BX155"/>
    <mergeCell ref="BY155:CB155"/>
    <mergeCell ref="CH155:CK155"/>
    <mergeCell ref="CL155:CO155"/>
    <mergeCell ref="CP155:CS155"/>
    <mergeCell ref="R155:U155"/>
    <mergeCell ref="V155:Y155"/>
    <mergeCell ref="Z155:AC155"/>
    <mergeCell ref="AI155:AL155"/>
    <mergeCell ref="AM155:AP155"/>
    <mergeCell ref="AQ155:AT155"/>
    <mergeCell ref="BQ155:BT155"/>
    <mergeCell ref="BU152:BX152"/>
    <mergeCell ref="BY152:CB152"/>
    <mergeCell ref="CH152:CK152"/>
    <mergeCell ref="CL152:CO152"/>
    <mergeCell ref="CP152:CS152"/>
    <mergeCell ref="R152:U152"/>
    <mergeCell ref="V152:Y152"/>
    <mergeCell ref="Z152:AC152"/>
    <mergeCell ref="AI152:AL152"/>
    <mergeCell ref="AM152:AP152"/>
    <mergeCell ref="AQ152:AT152"/>
    <mergeCell ref="BQ152:BT152"/>
    <mergeCell ref="BU153:BX153"/>
    <mergeCell ref="BY153:CB153"/>
    <mergeCell ref="CH153:CK153"/>
    <mergeCell ref="CL153:CO153"/>
    <mergeCell ref="CP153:CS153"/>
    <mergeCell ref="R153:U153"/>
    <mergeCell ref="V153:Y153"/>
    <mergeCell ref="Z153:AC153"/>
    <mergeCell ref="AI153:AL153"/>
    <mergeCell ref="AM153:AP153"/>
    <mergeCell ref="AQ153:AT153"/>
    <mergeCell ref="BQ153:BT153"/>
    <mergeCell ref="BU150:BX150"/>
    <mergeCell ref="BY150:CB150"/>
    <mergeCell ref="CH150:CK150"/>
    <mergeCell ref="CL150:CO150"/>
    <mergeCell ref="CP150:CS150"/>
    <mergeCell ref="R150:U150"/>
    <mergeCell ref="V150:Y150"/>
    <mergeCell ref="Z150:AC150"/>
    <mergeCell ref="AI150:AL150"/>
    <mergeCell ref="AM150:AP150"/>
    <mergeCell ref="AQ150:AT150"/>
    <mergeCell ref="BQ150:BT150"/>
    <mergeCell ref="BU151:BX151"/>
    <mergeCell ref="BY151:CB151"/>
    <mergeCell ref="CH151:CK151"/>
    <mergeCell ref="CL151:CO151"/>
    <mergeCell ref="CP151:CS151"/>
    <mergeCell ref="R151:U151"/>
    <mergeCell ref="V151:Y151"/>
    <mergeCell ref="Z151:AC151"/>
    <mergeCell ref="AI151:AL151"/>
    <mergeCell ref="AM151:AP151"/>
    <mergeCell ref="AQ151:AT151"/>
    <mergeCell ref="BQ151:BT151"/>
    <mergeCell ref="BU148:BX148"/>
    <mergeCell ref="BY148:CB148"/>
    <mergeCell ref="CH148:CK148"/>
    <mergeCell ref="CL148:CO148"/>
    <mergeCell ref="CP148:CS148"/>
    <mergeCell ref="R148:U148"/>
    <mergeCell ref="V148:Y148"/>
    <mergeCell ref="Z148:AC148"/>
    <mergeCell ref="AI148:AL148"/>
    <mergeCell ref="AM148:AP148"/>
    <mergeCell ref="AQ148:AT148"/>
    <mergeCell ref="BQ148:BT148"/>
    <mergeCell ref="BU149:BX149"/>
    <mergeCell ref="BY149:CB149"/>
    <mergeCell ref="CH149:CK149"/>
    <mergeCell ref="CL149:CO149"/>
    <mergeCell ref="CP149:CS149"/>
    <mergeCell ref="R149:U149"/>
    <mergeCell ref="V149:Y149"/>
    <mergeCell ref="Z149:AC149"/>
    <mergeCell ref="AI149:AL149"/>
    <mergeCell ref="AM149:AP149"/>
    <mergeCell ref="AQ149:AT149"/>
    <mergeCell ref="BQ149:BT149"/>
    <mergeCell ref="BU146:BX146"/>
    <mergeCell ref="BY146:CB146"/>
    <mergeCell ref="CH146:CK146"/>
    <mergeCell ref="CL146:CO146"/>
    <mergeCell ref="CP146:CS146"/>
    <mergeCell ref="R146:U146"/>
    <mergeCell ref="V146:Y146"/>
    <mergeCell ref="Z146:AC146"/>
    <mergeCell ref="AI146:AL146"/>
    <mergeCell ref="AM146:AP146"/>
    <mergeCell ref="AQ146:AT146"/>
    <mergeCell ref="BQ146:BT146"/>
    <mergeCell ref="BU147:BX147"/>
    <mergeCell ref="BY147:CB147"/>
    <mergeCell ref="CH147:CK147"/>
    <mergeCell ref="CL147:CO147"/>
    <mergeCell ref="CP147:CS147"/>
    <mergeCell ref="R147:U147"/>
    <mergeCell ref="V147:Y147"/>
    <mergeCell ref="Z147:AC147"/>
    <mergeCell ref="AI147:AL147"/>
    <mergeCell ref="AM147:AP147"/>
    <mergeCell ref="AQ147:AT147"/>
    <mergeCell ref="BQ147:BT147"/>
    <mergeCell ref="BU144:BX144"/>
    <mergeCell ref="BY144:CB144"/>
    <mergeCell ref="CH144:CK144"/>
    <mergeCell ref="CL144:CO144"/>
    <mergeCell ref="CP144:CS144"/>
    <mergeCell ref="R144:U144"/>
    <mergeCell ref="V144:Y144"/>
    <mergeCell ref="Z144:AC144"/>
    <mergeCell ref="AI144:AL144"/>
    <mergeCell ref="AM144:AP144"/>
    <mergeCell ref="AQ144:AT144"/>
    <mergeCell ref="BQ144:BT144"/>
    <mergeCell ref="BU145:BX145"/>
    <mergeCell ref="BY145:CB145"/>
    <mergeCell ref="CH145:CK145"/>
    <mergeCell ref="CL145:CO145"/>
    <mergeCell ref="CP145:CS145"/>
    <mergeCell ref="R145:U145"/>
    <mergeCell ref="V145:Y145"/>
    <mergeCell ref="Z145:AC145"/>
    <mergeCell ref="AI145:AL145"/>
    <mergeCell ref="AM145:AP145"/>
    <mergeCell ref="AQ145:AT145"/>
    <mergeCell ref="BQ145:BT145"/>
    <mergeCell ref="BU142:BX142"/>
    <mergeCell ref="BY142:CB142"/>
    <mergeCell ref="CH142:CK142"/>
    <mergeCell ref="CL142:CO142"/>
    <mergeCell ref="CP142:CS142"/>
    <mergeCell ref="R142:U142"/>
    <mergeCell ref="V142:Y142"/>
    <mergeCell ref="Z142:AC142"/>
    <mergeCell ref="AI142:AL142"/>
    <mergeCell ref="AM142:AP142"/>
    <mergeCell ref="AQ142:AT142"/>
    <mergeCell ref="BQ142:BT142"/>
    <mergeCell ref="BU143:BX143"/>
    <mergeCell ref="BY143:CB143"/>
    <mergeCell ref="CH143:CK143"/>
    <mergeCell ref="CL143:CO143"/>
    <mergeCell ref="CP143:CS143"/>
    <mergeCell ref="R143:U143"/>
    <mergeCell ref="V143:Y143"/>
    <mergeCell ref="Z143:AC143"/>
    <mergeCell ref="AI143:AL143"/>
    <mergeCell ref="AM143:AP143"/>
    <mergeCell ref="AQ143:AT143"/>
    <mergeCell ref="BQ143:BT143"/>
    <mergeCell ref="BU140:BX140"/>
    <mergeCell ref="BY140:CB140"/>
    <mergeCell ref="CH140:CK140"/>
    <mergeCell ref="CL140:CO140"/>
    <mergeCell ref="CP140:CS140"/>
    <mergeCell ref="R140:U140"/>
    <mergeCell ref="V140:Y140"/>
    <mergeCell ref="Z140:AC140"/>
    <mergeCell ref="AI140:AL140"/>
    <mergeCell ref="AM140:AP140"/>
    <mergeCell ref="AQ140:AT140"/>
    <mergeCell ref="BQ140:BT140"/>
    <mergeCell ref="BU141:BX141"/>
    <mergeCell ref="BY141:CB141"/>
    <mergeCell ref="CH141:CK141"/>
    <mergeCell ref="CL141:CO141"/>
    <mergeCell ref="CP141:CS141"/>
    <mergeCell ref="R141:U141"/>
    <mergeCell ref="V141:Y141"/>
    <mergeCell ref="Z141:AC141"/>
    <mergeCell ref="AI141:AL141"/>
    <mergeCell ref="AM141:AP141"/>
    <mergeCell ref="AQ141:AT141"/>
    <mergeCell ref="BQ141:BT141"/>
    <mergeCell ref="BU138:BX138"/>
    <mergeCell ref="BY138:CB138"/>
    <mergeCell ref="CH138:CK138"/>
    <mergeCell ref="CL138:CO138"/>
    <mergeCell ref="CP138:CS138"/>
    <mergeCell ref="R138:U138"/>
    <mergeCell ref="V138:Y138"/>
    <mergeCell ref="Z138:AC138"/>
    <mergeCell ref="AI138:AL138"/>
    <mergeCell ref="AM138:AP138"/>
    <mergeCell ref="AQ138:AT138"/>
    <mergeCell ref="BQ138:BT138"/>
    <mergeCell ref="BU139:BX139"/>
    <mergeCell ref="BY139:CB139"/>
    <mergeCell ref="CH139:CK139"/>
    <mergeCell ref="CL139:CO139"/>
    <mergeCell ref="CP139:CS139"/>
    <mergeCell ref="R139:U139"/>
    <mergeCell ref="V139:Y139"/>
    <mergeCell ref="Z139:AC139"/>
    <mergeCell ref="AI139:AL139"/>
    <mergeCell ref="AM139:AP139"/>
    <mergeCell ref="AQ139:AT139"/>
    <mergeCell ref="BQ139:BT139"/>
    <mergeCell ref="BU136:BX136"/>
    <mergeCell ref="BY136:CB136"/>
    <mergeCell ref="CH136:CK136"/>
    <mergeCell ref="CL136:CO136"/>
    <mergeCell ref="CP136:CS136"/>
    <mergeCell ref="R136:U136"/>
    <mergeCell ref="V136:Y136"/>
    <mergeCell ref="Z136:AC136"/>
    <mergeCell ref="AI136:AL136"/>
    <mergeCell ref="AM136:AP136"/>
    <mergeCell ref="AQ136:AT136"/>
    <mergeCell ref="BQ136:BT136"/>
    <mergeCell ref="BU137:BX137"/>
    <mergeCell ref="BY137:CB137"/>
    <mergeCell ref="CH137:CK137"/>
    <mergeCell ref="CL137:CO137"/>
    <mergeCell ref="CP137:CS137"/>
    <mergeCell ref="R137:U137"/>
    <mergeCell ref="V137:Y137"/>
    <mergeCell ref="Z137:AC137"/>
    <mergeCell ref="AI137:AL137"/>
    <mergeCell ref="AM137:AP137"/>
    <mergeCell ref="AQ137:AT137"/>
    <mergeCell ref="BQ137:BT137"/>
    <mergeCell ref="BU134:BX134"/>
    <mergeCell ref="BY134:CB134"/>
    <mergeCell ref="CH134:CK134"/>
    <mergeCell ref="CL134:CO134"/>
    <mergeCell ref="CP134:CS134"/>
    <mergeCell ref="R134:U134"/>
    <mergeCell ref="V134:Y134"/>
    <mergeCell ref="Z134:AC134"/>
    <mergeCell ref="AI134:AL134"/>
    <mergeCell ref="AM134:AP134"/>
    <mergeCell ref="AQ134:AT134"/>
    <mergeCell ref="BQ134:BT134"/>
    <mergeCell ref="BU135:BX135"/>
    <mergeCell ref="BY135:CB135"/>
    <mergeCell ref="CH135:CK135"/>
    <mergeCell ref="CL135:CO135"/>
    <mergeCell ref="CP135:CS135"/>
    <mergeCell ref="R135:U135"/>
    <mergeCell ref="V135:Y135"/>
    <mergeCell ref="Z135:AC135"/>
    <mergeCell ref="AI135:AL135"/>
    <mergeCell ref="AM135:AP135"/>
    <mergeCell ref="AQ135:AT135"/>
    <mergeCell ref="BQ135:BT135"/>
    <mergeCell ref="BU132:BX132"/>
    <mergeCell ref="BY132:CB132"/>
    <mergeCell ref="CH132:CK132"/>
    <mergeCell ref="CL132:CO132"/>
    <mergeCell ref="CP132:CS132"/>
    <mergeCell ref="R132:U132"/>
    <mergeCell ref="V132:Y132"/>
    <mergeCell ref="Z132:AC132"/>
    <mergeCell ref="AI132:AL132"/>
    <mergeCell ref="AM132:AP132"/>
    <mergeCell ref="AQ132:AT132"/>
    <mergeCell ref="BQ132:BT132"/>
    <mergeCell ref="BU133:BX133"/>
    <mergeCell ref="BY133:CB133"/>
    <mergeCell ref="CH133:CK133"/>
    <mergeCell ref="CL133:CO133"/>
    <mergeCell ref="CP133:CS133"/>
    <mergeCell ref="R133:U133"/>
    <mergeCell ref="V133:Y133"/>
    <mergeCell ref="Z133:AC133"/>
    <mergeCell ref="AI133:AL133"/>
    <mergeCell ref="AM133:AP133"/>
    <mergeCell ref="AQ133:AT133"/>
    <mergeCell ref="BQ133:BT133"/>
    <mergeCell ref="BU130:BX130"/>
    <mergeCell ref="BY130:CB130"/>
    <mergeCell ref="CH130:CK130"/>
    <mergeCell ref="CL130:CO130"/>
    <mergeCell ref="CP130:CS130"/>
    <mergeCell ref="R130:U130"/>
    <mergeCell ref="V130:Y130"/>
    <mergeCell ref="Z130:AC130"/>
    <mergeCell ref="AI130:AL130"/>
    <mergeCell ref="AM130:AP130"/>
    <mergeCell ref="AQ130:AT130"/>
    <mergeCell ref="BQ130:BT130"/>
    <mergeCell ref="BU131:BX131"/>
    <mergeCell ref="BY131:CB131"/>
    <mergeCell ref="CH131:CK131"/>
    <mergeCell ref="CL131:CO131"/>
    <mergeCell ref="CP131:CS131"/>
    <mergeCell ref="R131:U131"/>
    <mergeCell ref="V131:Y131"/>
    <mergeCell ref="Z131:AC131"/>
    <mergeCell ref="AI131:AL131"/>
    <mergeCell ref="AM131:AP131"/>
    <mergeCell ref="AQ131:AT131"/>
    <mergeCell ref="BQ131:BT131"/>
    <mergeCell ref="BU128:BX128"/>
    <mergeCell ref="BY128:CB128"/>
    <mergeCell ref="CH128:CK128"/>
    <mergeCell ref="CL128:CO128"/>
    <mergeCell ref="CP128:CS128"/>
    <mergeCell ref="R128:U128"/>
    <mergeCell ref="V128:Y128"/>
    <mergeCell ref="Z128:AC128"/>
    <mergeCell ref="AI128:AL128"/>
    <mergeCell ref="AM128:AP128"/>
    <mergeCell ref="AQ128:AT128"/>
    <mergeCell ref="BQ128:BT128"/>
    <mergeCell ref="BU129:BX129"/>
    <mergeCell ref="BY129:CB129"/>
    <mergeCell ref="CH129:CK129"/>
    <mergeCell ref="CL129:CO129"/>
    <mergeCell ref="CP129:CS129"/>
    <mergeCell ref="R129:U129"/>
    <mergeCell ref="V129:Y129"/>
    <mergeCell ref="Z129:AC129"/>
    <mergeCell ref="AI129:AL129"/>
    <mergeCell ref="AM129:AP129"/>
    <mergeCell ref="AQ129:AT129"/>
    <mergeCell ref="BQ129:BT129"/>
    <mergeCell ref="BU126:BX126"/>
    <mergeCell ref="BY126:CB126"/>
    <mergeCell ref="CH126:CK126"/>
    <mergeCell ref="CL126:CO126"/>
    <mergeCell ref="CP126:CS126"/>
    <mergeCell ref="R126:U126"/>
    <mergeCell ref="V126:Y126"/>
    <mergeCell ref="Z126:AC126"/>
    <mergeCell ref="AI126:AL126"/>
    <mergeCell ref="AM126:AP126"/>
    <mergeCell ref="AQ126:AT126"/>
    <mergeCell ref="BQ126:BT126"/>
    <mergeCell ref="BU127:BX127"/>
    <mergeCell ref="BY127:CB127"/>
    <mergeCell ref="CH127:CK127"/>
    <mergeCell ref="CL127:CO127"/>
    <mergeCell ref="CP127:CS127"/>
    <mergeCell ref="R127:U127"/>
    <mergeCell ref="V127:Y127"/>
    <mergeCell ref="Z127:AC127"/>
    <mergeCell ref="AI127:AL127"/>
    <mergeCell ref="AM127:AP127"/>
    <mergeCell ref="AQ127:AT127"/>
    <mergeCell ref="BQ127:BT127"/>
    <mergeCell ref="BU124:BX124"/>
    <mergeCell ref="BY124:CB124"/>
    <mergeCell ref="CH124:CK124"/>
    <mergeCell ref="CL124:CO124"/>
    <mergeCell ref="CP124:CS124"/>
    <mergeCell ref="R124:U124"/>
    <mergeCell ref="V124:Y124"/>
    <mergeCell ref="Z124:AC124"/>
    <mergeCell ref="AI124:AL124"/>
    <mergeCell ref="AM124:AP124"/>
    <mergeCell ref="AQ124:AT124"/>
    <mergeCell ref="BQ124:BT124"/>
    <mergeCell ref="BU125:BX125"/>
    <mergeCell ref="BY125:CB125"/>
    <mergeCell ref="CH125:CK125"/>
    <mergeCell ref="CL125:CO125"/>
    <mergeCell ref="CP125:CS125"/>
    <mergeCell ref="R125:U125"/>
    <mergeCell ref="V125:Y125"/>
    <mergeCell ref="Z125:AC125"/>
    <mergeCell ref="AI125:AL125"/>
    <mergeCell ref="AM125:AP125"/>
    <mergeCell ref="AQ125:AT125"/>
    <mergeCell ref="BQ125:BT125"/>
    <mergeCell ref="BU122:BX122"/>
    <mergeCell ref="BY122:CB122"/>
    <mergeCell ref="CH122:CK122"/>
    <mergeCell ref="CL122:CO122"/>
    <mergeCell ref="CP122:CS122"/>
    <mergeCell ref="R122:U122"/>
    <mergeCell ref="V122:Y122"/>
    <mergeCell ref="Z122:AC122"/>
    <mergeCell ref="AI122:AL122"/>
    <mergeCell ref="AM122:AP122"/>
    <mergeCell ref="AQ122:AT122"/>
    <mergeCell ref="BQ122:BT122"/>
    <mergeCell ref="BU123:BX123"/>
    <mergeCell ref="BY123:CB123"/>
    <mergeCell ref="CH123:CK123"/>
    <mergeCell ref="CL123:CO123"/>
    <mergeCell ref="CP123:CS123"/>
    <mergeCell ref="R123:U123"/>
    <mergeCell ref="V123:Y123"/>
    <mergeCell ref="Z123:AC123"/>
    <mergeCell ref="AI123:AL123"/>
    <mergeCell ref="AM123:AP123"/>
    <mergeCell ref="AQ123:AT123"/>
    <mergeCell ref="BQ123:BT123"/>
    <mergeCell ref="BU120:BX120"/>
    <mergeCell ref="BY120:CB120"/>
    <mergeCell ref="CH120:CK120"/>
    <mergeCell ref="CL120:CO120"/>
    <mergeCell ref="CP120:CS120"/>
    <mergeCell ref="R120:U120"/>
    <mergeCell ref="V120:Y120"/>
    <mergeCell ref="Z120:AC120"/>
    <mergeCell ref="AI120:AL120"/>
    <mergeCell ref="AM120:AP120"/>
    <mergeCell ref="AQ120:AT120"/>
    <mergeCell ref="BQ120:BT120"/>
    <mergeCell ref="BU121:BX121"/>
    <mergeCell ref="BY121:CB121"/>
    <mergeCell ref="CH121:CK121"/>
    <mergeCell ref="CL121:CO121"/>
    <mergeCell ref="CP121:CS121"/>
    <mergeCell ref="R121:U121"/>
    <mergeCell ref="V121:Y121"/>
    <mergeCell ref="Z121:AC121"/>
    <mergeCell ref="AI121:AL121"/>
    <mergeCell ref="AM121:AP121"/>
    <mergeCell ref="AQ121:AT121"/>
    <mergeCell ref="BQ121:BT121"/>
    <mergeCell ref="BU118:BX118"/>
    <mergeCell ref="BY118:CB118"/>
    <mergeCell ref="CH118:CK118"/>
    <mergeCell ref="CL118:CO118"/>
    <mergeCell ref="CP118:CS118"/>
    <mergeCell ref="R118:U118"/>
    <mergeCell ref="V118:Y118"/>
    <mergeCell ref="Z118:AC118"/>
    <mergeCell ref="AI118:AL118"/>
    <mergeCell ref="AM118:AP118"/>
    <mergeCell ref="AQ118:AT118"/>
    <mergeCell ref="BQ118:BT118"/>
    <mergeCell ref="BU119:BX119"/>
    <mergeCell ref="BY119:CB119"/>
    <mergeCell ref="CH119:CK119"/>
    <mergeCell ref="CL119:CO119"/>
    <mergeCell ref="CP119:CS119"/>
    <mergeCell ref="R119:U119"/>
    <mergeCell ref="V119:Y119"/>
    <mergeCell ref="Z119:AC119"/>
    <mergeCell ref="AI119:AL119"/>
    <mergeCell ref="AM119:AP119"/>
    <mergeCell ref="AQ119:AT119"/>
    <mergeCell ref="BQ119:BT119"/>
    <mergeCell ref="BU116:BX116"/>
    <mergeCell ref="BY116:CB116"/>
    <mergeCell ref="CH116:CK116"/>
    <mergeCell ref="CL116:CO116"/>
    <mergeCell ref="CP116:CS116"/>
    <mergeCell ref="R116:U116"/>
    <mergeCell ref="V116:Y116"/>
    <mergeCell ref="Z116:AC116"/>
    <mergeCell ref="AI116:AL116"/>
    <mergeCell ref="AM116:AP116"/>
    <mergeCell ref="AQ116:AT116"/>
    <mergeCell ref="BQ116:BT116"/>
    <mergeCell ref="BU117:BX117"/>
    <mergeCell ref="BY117:CB117"/>
    <mergeCell ref="CH117:CK117"/>
    <mergeCell ref="CL117:CO117"/>
    <mergeCell ref="CP117:CS117"/>
    <mergeCell ref="R117:U117"/>
    <mergeCell ref="V117:Y117"/>
    <mergeCell ref="Z117:AC117"/>
    <mergeCell ref="AI117:AL117"/>
    <mergeCell ref="AM117:AP117"/>
    <mergeCell ref="AQ117:AT117"/>
    <mergeCell ref="BQ117:BT117"/>
    <mergeCell ref="BU114:BX114"/>
    <mergeCell ref="BY114:CB114"/>
    <mergeCell ref="CH114:CK114"/>
    <mergeCell ref="CL114:CO114"/>
    <mergeCell ref="CP114:CS114"/>
    <mergeCell ref="R114:U114"/>
    <mergeCell ref="V114:Y114"/>
    <mergeCell ref="Z114:AC114"/>
    <mergeCell ref="AI114:AL114"/>
    <mergeCell ref="AM114:AP114"/>
    <mergeCell ref="AQ114:AT114"/>
    <mergeCell ref="BQ114:BT114"/>
    <mergeCell ref="BU115:BX115"/>
    <mergeCell ref="BY115:CB115"/>
    <mergeCell ref="CH115:CK115"/>
    <mergeCell ref="CL115:CO115"/>
    <mergeCell ref="CP115:CS115"/>
    <mergeCell ref="R115:U115"/>
    <mergeCell ref="V115:Y115"/>
    <mergeCell ref="Z115:AC115"/>
    <mergeCell ref="AI115:AL115"/>
    <mergeCell ref="AM115:AP115"/>
    <mergeCell ref="AQ115:AT115"/>
    <mergeCell ref="BQ115:BT115"/>
    <mergeCell ref="BU112:BX112"/>
    <mergeCell ref="BY112:CB112"/>
    <mergeCell ref="CH112:CK112"/>
    <mergeCell ref="CL112:CO112"/>
    <mergeCell ref="CP112:CS112"/>
    <mergeCell ref="R112:U112"/>
    <mergeCell ref="V112:Y112"/>
    <mergeCell ref="Z112:AC112"/>
    <mergeCell ref="AI112:AL112"/>
    <mergeCell ref="AM112:AP112"/>
    <mergeCell ref="AQ112:AT112"/>
    <mergeCell ref="BQ112:BT112"/>
    <mergeCell ref="BU113:BX113"/>
    <mergeCell ref="BY113:CB113"/>
    <mergeCell ref="CH113:CK113"/>
    <mergeCell ref="CL113:CO113"/>
    <mergeCell ref="CP113:CS113"/>
    <mergeCell ref="R113:U113"/>
    <mergeCell ref="V113:Y113"/>
    <mergeCell ref="Z113:AC113"/>
    <mergeCell ref="AI113:AL113"/>
    <mergeCell ref="AM113:AP113"/>
    <mergeCell ref="AQ113:AT113"/>
    <mergeCell ref="BQ113:BT113"/>
    <mergeCell ref="BU110:BX110"/>
    <mergeCell ref="BY110:CB110"/>
    <mergeCell ref="CH110:CK110"/>
    <mergeCell ref="CL110:CO110"/>
    <mergeCell ref="CP110:CS110"/>
    <mergeCell ref="R110:U110"/>
    <mergeCell ref="V110:Y110"/>
    <mergeCell ref="Z110:AC110"/>
    <mergeCell ref="AI110:AL110"/>
    <mergeCell ref="AM110:AP110"/>
    <mergeCell ref="AQ110:AT110"/>
    <mergeCell ref="BQ110:BT110"/>
    <mergeCell ref="BU111:BX111"/>
    <mergeCell ref="BY111:CB111"/>
    <mergeCell ref="CH111:CK111"/>
    <mergeCell ref="CL111:CO111"/>
    <mergeCell ref="CP111:CS111"/>
    <mergeCell ref="R111:U111"/>
    <mergeCell ref="V111:Y111"/>
    <mergeCell ref="Z111:AC111"/>
    <mergeCell ref="AI111:AL111"/>
    <mergeCell ref="AM111:AP111"/>
    <mergeCell ref="AQ111:AT111"/>
    <mergeCell ref="BQ111:BT111"/>
    <mergeCell ref="BU108:BX108"/>
    <mergeCell ref="BY108:CB108"/>
    <mergeCell ref="CH108:CK108"/>
    <mergeCell ref="CL108:CO108"/>
    <mergeCell ref="CP108:CS108"/>
    <mergeCell ref="R108:U108"/>
    <mergeCell ref="V108:Y108"/>
    <mergeCell ref="Z108:AC108"/>
    <mergeCell ref="AI108:AL108"/>
    <mergeCell ref="AM108:AP108"/>
    <mergeCell ref="AQ108:AT108"/>
    <mergeCell ref="BQ108:BT108"/>
    <mergeCell ref="BU109:BX109"/>
    <mergeCell ref="BY109:CB109"/>
    <mergeCell ref="CH109:CK109"/>
    <mergeCell ref="CL109:CO109"/>
    <mergeCell ref="CP109:CS109"/>
    <mergeCell ref="R109:U109"/>
    <mergeCell ref="V109:Y109"/>
    <mergeCell ref="Z109:AC109"/>
    <mergeCell ref="AI109:AL109"/>
    <mergeCell ref="AM109:AP109"/>
    <mergeCell ref="AQ109:AT109"/>
    <mergeCell ref="BQ109:BT109"/>
    <mergeCell ref="BU106:BX106"/>
    <mergeCell ref="BY106:CB106"/>
    <mergeCell ref="CH106:CK106"/>
    <mergeCell ref="CL106:CO106"/>
    <mergeCell ref="CP106:CS106"/>
    <mergeCell ref="R106:U106"/>
    <mergeCell ref="V106:Y106"/>
    <mergeCell ref="Z106:AC106"/>
    <mergeCell ref="AI106:AL106"/>
    <mergeCell ref="AM106:AP106"/>
    <mergeCell ref="AQ106:AT106"/>
    <mergeCell ref="BQ106:BT106"/>
    <mergeCell ref="BU107:BX107"/>
    <mergeCell ref="BY107:CB107"/>
    <mergeCell ref="CH107:CK107"/>
    <mergeCell ref="CL107:CO107"/>
    <mergeCell ref="CP107:CS107"/>
    <mergeCell ref="R107:U107"/>
    <mergeCell ref="V107:Y107"/>
    <mergeCell ref="Z107:AC107"/>
    <mergeCell ref="AI107:AL107"/>
    <mergeCell ref="AM107:AP107"/>
    <mergeCell ref="AQ107:AT107"/>
    <mergeCell ref="BQ107:BT107"/>
    <mergeCell ref="BU104:BX104"/>
    <mergeCell ref="BY104:CB104"/>
    <mergeCell ref="CH104:CK104"/>
    <mergeCell ref="CL104:CO104"/>
    <mergeCell ref="CP104:CS104"/>
    <mergeCell ref="R104:U104"/>
    <mergeCell ref="V104:Y104"/>
    <mergeCell ref="Z104:AC104"/>
    <mergeCell ref="AI104:AL104"/>
    <mergeCell ref="AM104:AP104"/>
    <mergeCell ref="AQ104:AT104"/>
    <mergeCell ref="BQ104:BT104"/>
    <mergeCell ref="BU105:BX105"/>
    <mergeCell ref="BY105:CB105"/>
    <mergeCell ref="CH105:CK105"/>
    <mergeCell ref="CL105:CO105"/>
    <mergeCell ref="CP105:CS105"/>
    <mergeCell ref="R105:U105"/>
    <mergeCell ref="V105:Y105"/>
    <mergeCell ref="Z105:AC105"/>
    <mergeCell ref="AI105:AL105"/>
    <mergeCell ref="AM105:AP105"/>
    <mergeCell ref="AQ105:AT105"/>
    <mergeCell ref="BQ105:BT105"/>
    <mergeCell ref="BU102:BX102"/>
    <mergeCell ref="BY102:CB102"/>
    <mergeCell ref="CH102:CK102"/>
    <mergeCell ref="CL102:CO102"/>
    <mergeCell ref="CP102:CS102"/>
    <mergeCell ref="R102:U102"/>
    <mergeCell ref="V102:Y102"/>
    <mergeCell ref="Z102:AC102"/>
    <mergeCell ref="AI102:AL102"/>
    <mergeCell ref="AM102:AP102"/>
    <mergeCell ref="AQ102:AT102"/>
    <mergeCell ref="BQ102:BT102"/>
    <mergeCell ref="BU103:BX103"/>
    <mergeCell ref="BY103:CB103"/>
    <mergeCell ref="CH103:CK103"/>
    <mergeCell ref="CL103:CO103"/>
    <mergeCell ref="CP103:CS103"/>
    <mergeCell ref="R103:U103"/>
    <mergeCell ref="V103:Y103"/>
    <mergeCell ref="Z103:AC103"/>
    <mergeCell ref="AI103:AL103"/>
    <mergeCell ref="AM103:AP103"/>
    <mergeCell ref="AQ103:AT103"/>
    <mergeCell ref="BQ103:BT103"/>
    <mergeCell ref="BU100:BX100"/>
    <mergeCell ref="BY100:CB100"/>
    <mergeCell ref="CH100:CK100"/>
    <mergeCell ref="CL100:CO100"/>
    <mergeCell ref="CP100:CS100"/>
    <mergeCell ref="R100:U100"/>
    <mergeCell ref="V100:Y100"/>
    <mergeCell ref="Z100:AC100"/>
    <mergeCell ref="AI100:AL100"/>
    <mergeCell ref="AM100:AP100"/>
    <mergeCell ref="AQ100:AT100"/>
    <mergeCell ref="BQ100:BT100"/>
    <mergeCell ref="BU101:BX101"/>
    <mergeCell ref="BY101:CB101"/>
    <mergeCell ref="CH101:CK101"/>
    <mergeCell ref="CL101:CO101"/>
    <mergeCell ref="CP101:CS101"/>
    <mergeCell ref="R101:U101"/>
    <mergeCell ref="V101:Y101"/>
    <mergeCell ref="Z101:AC101"/>
    <mergeCell ref="AI101:AL101"/>
    <mergeCell ref="AM101:AP101"/>
    <mergeCell ref="AQ101:AT101"/>
    <mergeCell ref="BQ101:BT101"/>
    <mergeCell ref="BU98:BX98"/>
    <mergeCell ref="BY98:CB98"/>
    <mergeCell ref="CH98:CK98"/>
    <mergeCell ref="CL98:CO98"/>
    <mergeCell ref="CP98:CS98"/>
    <mergeCell ref="R98:U98"/>
    <mergeCell ref="V98:Y98"/>
    <mergeCell ref="Z98:AC98"/>
    <mergeCell ref="AI98:AL98"/>
    <mergeCell ref="AM98:AP98"/>
    <mergeCell ref="AQ98:AT98"/>
    <mergeCell ref="BQ98:BT98"/>
    <mergeCell ref="BU99:BX99"/>
    <mergeCell ref="BY99:CB99"/>
    <mergeCell ref="CH99:CK99"/>
    <mergeCell ref="CL99:CO99"/>
    <mergeCell ref="CP99:CS99"/>
    <mergeCell ref="R99:U99"/>
    <mergeCell ref="V99:Y99"/>
    <mergeCell ref="Z99:AC99"/>
    <mergeCell ref="AI99:AL99"/>
    <mergeCell ref="AM99:AP99"/>
    <mergeCell ref="AQ99:AT99"/>
    <mergeCell ref="BQ99:BT99"/>
    <mergeCell ref="BU96:BX96"/>
    <mergeCell ref="BY96:CB96"/>
    <mergeCell ref="CH96:CK96"/>
    <mergeCell ref="CL96:CO96"/>
    <mergeCell ref="CP96:CS96"/>
    <mergeCell ref="R96:U96"/>
    <mergeCell ref="V96:Y96"/>
    <mergeCell ref="Z96:AC96"/>
    <mergeCell ref="AI96:AL96"/>
    <mergeCell ref="AM96:AP96"/>
    <mergeCell ref="AQ96:AT96"/>
    <mergeCell ref="BQ96:BT96"/>
    <mergeCell ref="BU97:BX97"/>
    <mergeCell ref="BY97:CB97"/>
    <mergeCell ref="CH97:CK97"/>
    <mergeCell ref="CL97:CO97"/>
    <mergeCell ref="CP97:CS97"/>
    <mergeCell ref="R97:U97"/>
    <mergeCell ref="V97:Y97"/>
    <mergeCell ref="Z97:AC97"/>
    <mergeCell ref="AI97:AL97"/>
    <mergeCell ref="AM97:AP97"/>
    <mergeCell ref="AQ97:AT97"/>
    <mergeCell ref="BQ97:BT97"/>
    <mergeCell ref="BU94:BX94"/>
    <mergeCell ref="BY94:CB94"/>
    <mergeCell ref="CH94:CK94"/>
    <mergeCell ref="CL94:CO94"/>
    <mergeCell ref="CP94:CS94"/>
    <mergeCell ref="R94:U94"/>
    <mergeCell ref="V94:Y94"/>
    <mergeCell ref="Z94:AC94"/>
    <mergeCell ref="AI94:AL94"/>
    <mergeCell ref="AM94:AP94"/>
    <mergeCell ref="AQ94:AT94"/>
    <mergeCell ref="BQ94:BT94"/>
    <mergeCell ref="BU95:BX95"/>
    <mergeCell ref="BY95:CB95"/>
    <mergeCell ref="CH95:CK95"/>
    <mergeCell ref="CL95:CO95"/>
    <mergeCell ref="CP95:CS95"/>
    <mergeCell ref="R95:U95"/>
    <mergeCell ref="V95:Y95"/>
    <mergeCell ref="Z95:AC95"/>
    <mergeCell ref="AI95:AL95"/>
    <mergeCell ref="AM95:AP95"/>
    <mergeCell ref="AQ95:AT95"/>
    <mergeCell ref="BQ95:BT95"/>
    <mergeCell ref="BU92:BX92"/>
    <mergeCell ref="BY92:CB92"/>
    <mergeCell ref="CH92:CK92"/>
    <mergeCell ref="CL92:CO92"/>
    <mergeCell ref="CP92:CS92"/>
    <mergeCell ref="R92:U92"/>
    <mergeCell ref="V92:Y92"/>
    <mergeCell ref="Z92:AC92"/>
    <mergeCell ref="AI92:AL92"/>
    <mergeCell ref="AM92:AP92"/>
    <mergeCell ref="AQ92:AT92"/>
    <mergeCell ref="BQ92:BT92"/>
    <mergeCell ref="BU93:BX93"/>
    <mergeCell ref="BY93:CB93"/>
    <mergeCell ref="CH93:CK93"/>
    <mergeCell ref="CL93:CO93"/>
    <mergeCell ref="CP93:CS93"/>
    <mergeCell ref="R93:U93"/>
    <mergeCell ref="V93:Y93"/>
    <mergeCell ref="Z93:AC93"/>
    <mergeCell ref="AI93:AL93"/>
    <mergeCell ref="AM93:AP93"/>
    <mergeCell ref="AQ93:AT93"/>
    <mergeCell ref="BQ93:BT93"/>
    <mergeCell ref="BU90:BX90"/>
    <mergeCell ref="BY90:CB90"/>
    <mergeCell ref="CH90:CK90"/>
    <mergeCell ref="CL90:CO90"/>
    <mergeCell ref="CP90:CS90"/>
    <mergeCell ref="R90:U90"/>
    <mergeCell ref="V90:Y90"/>
    <mergeCell ref="Z90:AC90"/>
    <mergeCell ref="AI90:AL90"/>
    <mergeCell ref="AM90:AP90"/>
    <mergeCell ref="AQ90:AT90"/>
    <mergeCell ref="BQ90:BT90"/>
    <mergeCell ref="BU91:BX91"/>
    <mergeCell ref="BY91:CB91"/>
    <mergeCell ref="CH91:CK91"/>
    <mergeCell ref="CL91:CO91"/>
    <mergeCell ref="CP91:CS91"/>
    <mergeCell ref="R91:U91"/>
    <mergeCell ref="V91:Y91"/>
    <mergeCell ref="Z91:AC91"/>
    <mergeCell ref="AI91:AL91"/>
    <mergeCell ref="AM91:AP91"/>
    <mergeCell ref="AQ91:AT91"/>
    <mergeCell ref="BQ91:BT91"/>
    <mergeCell ref="BU88:BX88"/>
    <mergeCell ref="BY88:CB88"/>
    <mergeCell ref="CH88:CK88"/>
    <mergeCell ref="CL88:CO88"/>
    <mergeCell ref="CP88:CS88"/>
    <mergeCell ref="R88:U88"/>
    <mergeCell ref="V88:Y88"/>
    <mergeCell ref="Z88:AC88"/>
    <mergeCell ref="AI88:AL88"/>
    <mergeCell ref="AM88:AP88"/>
    <mergeCell ref="AQ88:AT88"/>
    <mergeCell ref="BQ88:BT88"/>
    <mergeCell ref="BU89:BX89"/>
    <mergeCell ref="BY89:CB89"/>
    <mergeCell ref="CH89:CK89"/>
    <mergeCell ref="CL89:CO89"/>
    <mergeCell ref="CP89:CS89"/>
    <mergeCell ref="R89:U89"/>
    <mergeCell ref="V89:Y89"/>
    <mergeCell ref="Z89:AC89"/>
    <mergeCell ref="AI89:AL89"/>
    <mergeCell ref="AM89:AP89"/>
    <mergeCell ref="AQ89:AT89"/>
    <mergeCell ref="BQ89:BT89"/>
    <mergeCell ref="BU86:BX86"/>
    <mergeCell ref="BY86:CB86"/>
    <mergeCell ref="CH86:CK86"/>
    <mergeCell ref="CL86:CO86"/>
    <mergeCell ref="CP86:CS86"/>
    <mergeCell ref="R86:U86"/>
    <mergeCell ref="V86:Y86"/>
    <mergeCell ref="Z86:AC86"/>
    <mergeCell ref="AI86:AL86"/>
    <mergeCell ref="AM86:AP86"/>
    <mergeCell ref="AQ86:AT86"/>
    <mergeCell ref="BQ86:BT86"/>
    <mergeCell ref="BU87:BX87"/>
    <mergeCell ref="BY87:CB87"/>
    <mergeCell ref="CH87:CK87"/>
    <mergeCell ref="CL87:CO87"/>
    <mergeCell ref="CP87:CS87"/>
    <mergeCell ref="R87:U87"/>
    <mergeCell ref="V87:Y87"/>
    <mergeCell ref="Z87:AC87"/>
    <mergeCell ref="AI87:AL87"/>
    <mergeCell ref="AM87:AP87"/>
    <mergeCell ref="AQ87:AT87"/>
    <mergeCell ref="BQ87:BT87"/>
    <mergeCell ref="BU84:BX84"/>
    <mergeCell ref="BY84:CB84"/>
    <mergeCell ref="CH84:CK84"/>
    <mergeCell ref="CL84:CO84"/>
    <mergeCell ref="CP84:CS84"/>
    <mergeCell ref="R84:U84"/>
    <mergeCell ref="V84:Y84"/>
    <mergeCell ref="Z84:AC84"/>
    <mergeCell ref="AI84:AL84"/>
    <mergeCell ref="AM84:AP84"/>
    <mergeCell ref="AQ84:AT84"/>
    <mergeCell ref="BQ84:BT84"/>
    <mergeCell ref="BU85:BX85"/>
    <mergeCell ref="BY85:CB85"/>
    <mergeCell ref="CH85:CK85"/>
    <mergeCell ref="CL85:CO85"/>
    <mergeCell ref="CP85:CS85"/>
    <mergeCell ref="R85:U85"/>
    <mergeCell ref="V85:Y85"/>
    <mergeCell ref="Z85:AC85"/>
    <mergeCell ref="AI85:AL85"/>
    <mergeCell ref="AM85:AP85"/>
    <mergeCell ref="AQ85:AT85"/>
    <mergeCell ref="BQ85:BT85"/>
    <mergeCell ref="BU82:BX82"/>
    <mergeCell ref="BY82:CB82"/>
    <mergeCell ref="CH82:CK82"/>
    <mergeCell ref="CL82:CO82"/>
    <mergeCell ref="CP82:CS82"/>
    <mergeCell ref="R82:U82"/>
    <mergeCell ref="V82:Y82"/>
    <mergeCell ref="Z82:AC82"/>
    <mergeCell ref="AI82:AL82"/>
    <mergeCell ref="AM82:AP82"/>
    <mergeCell ref="AQ82:AT82"/>
    <mergeCell ref="BQ82:BT82"/>
    <mergeCell ref="BU83:BX83"/>
    <mergeCell ref="BY83:CB83"/>
    <mergeCell ref="CH83:CK83"/>
    <mergeCell ref="CL83:CO83"/>
    <mergeCell ref="CP83:CS83"/>
    <mergeCell ref="R83:U83"/>
    <mergeCell ref="V83:Y83"/>
    <mergeCell ref="Z83:AC83"/>
    <mergeCell ref="AI83:AL83"/>
    <mergeCell ref="AM83:AP83"/>
    <mergeCell ref="AQ83:AT83"/>
    <mergeCell ref="BQ83:BT83"/>
    <mergeCell ref="BU80:BX80"/>
    <mergeCell ref="BY80:CB80"/>
    <mergeCell ref="CH80:CK80"/>
    <mergeCell ref="CL80:CO80"/>
    <mergeCell ref="CP80:CS80"/>
    <mergeCell ref="R80:U80"/>
    <mergeCell ref="V80:Y80"/>
    <mergeCell ref="Z80:AC80"/>
    <mergeCell ref="AI80:AL80"/>
    <mergeCell ref="AM80:AP80"/>
    <mergeCell ref="AQ80:AT80"/>
    <mergeCell ref="BQ80:BT80"/>
    <mergeCell ref="BU81:BX81"/>
    <mergeCell ref="BY81:CB81"/>
    <mergeCell ref="CH81:CK81"/>
    <mergeCell ref="CL81:CO81"/>
    <mergeCell ref="CP81:CS81"/>
    <mergeCell ref="R81:U81"/>
    <mergeCell ref="V81:Y81"/>
    <mergeCell ref="Z81:AC81"/>
    <mergeCell ref="AI81:AL81"/>
    <mergeCell ref="AM81:AP81"/>
    <mergeCell ref="AQ81:AT81"/>
    <mergeCell ref="BQ81:BT81"/>
    <mergeCell ref="BU78:BX78"/>
    <mergeCell ref="BY78:CB78"/>
    <mergeCell ref="CH78:CK78"/>
    <mergeCell ref="CL78:CO78"/>
    <mergeCell ref="CP78:CS78"/>
    <mergeCell ref="R78:U78"/>
    <mergeCell ref="V78:Y78"/>
    <mergeCell ref="Z78:AC78"/>
    <mergeCell ref="AI78:AL78"/>
    <mergeCell ref="AM78:AP78"/>
    <mergeCell ref="AQ78:AT78"/>
    <mergeCell ref="BQ78:BT78"/>
    <mergeCell ref="BU79:BX79"/>
    <mergeCell ref="BY79:CB79"/>
    <mergeCell ref="CH79:CK79"/>
    <mergeCell ref="CL79:CO79"/>
    <mergeCell ref="CP79:CS79"/>
    <mergeCell ref="R79:U79"/>
    <mergeCell ref="V79:Y79"/>
    <mergeCell ref="Z79:AC79"/>
    <mergeCell ref="AI79:AL79"/>
    <mergeCell ref="AM79:AP79"/>
    <mergeCell ref="AQ79:AT79"/>
    <mergeCell ref="BQ79:BT79"/>
    <mergeCell ref="CH76:CK76"/>
    <mergeCell ref="CL76:CO76"/>
    <mergeCell ref="CP76:CS76"/>
    <mergeCell ref="R76:U76"/>
    <mergeCell ref="V76:Y76"/>
    <mergeCell ref="Z76:AC76"/>
    <mergeCell ref="AI76:AL76"/>
    <mergeCell ref="AM76:AP76"/>
    <mergeCell ref="AQ76:AT76"/>
    <mergeCell ref="BQ76:BT76"/>
    <mergeCell ref="BU77:BX77"/>
    <mergeCell ref="BY77:CB77"/>
    <mergeCell ref="CH77:CK77"/>
    <mergeCell ref="CL77:CO77"/>
    <mergeCell ref="CP77:CS77"/>
    <mergeCell ref="R77:U77"/>
    <mergeCell ref="V77:Y77"/>
    <mergeCell ref="Z77:AC77"/>
    <mergeCell ref="AI77:AL77"/>
    <mergeCell ref="AM77:AP77"/>
    <mergeCell ref="AQ77:AT77"/>
    <mergeCell ref="BQ77:BT77"/>
    <mergeCell ref="R73:U73"/>
    <mergeCell ref="V73:Y73"/>
    <mergeCell ref="Z73:AC73"/>
    <mergeCell ref="AI73:AL73"/>
    <mergeCell ref="AM73:AP73"/>
    <mergeCell ref="AQ73:AT73"/>
    <mergeCell ref="BQ73:BT73"/>
    <mergeCell ref="R74:U74"/>
    <mergeCell ref="V74:Y74"/>
    <mergeCell ref="Z74:AC74"/>
    <mergeCell ref="AI74:AL74"/>
    <mergeCell ref="AM74:AP74"/>
    <mergeCell ref="AQ74:AT74"/>
    <mergeCell ref="BQ74:BT74"/>
    <mergeCell ref="BU75:BX75"/>
    <mergeCell ref="BY75:CB75"/>
    <mergeCell ref="CH75:CK75"/>
    <mergeCell ref="R75:U75"/>
    <mergeCell ref="V75:Y75"/>
    <mergeCell ref="Z75:AC75"/>
    <mergeCell ref="AI75:AL75"/>
    <mergeCell ref="AM75:AP75"/>
    <mergeCell ref="AQ75:AT75"/>
    <mergeCell ref="BQ75:BT75"/>
    <mergeCell ref="AM70:AP70"/>
    <mergeCell ref="AQ70:AT70"/>
    <mergeCell ref="BQ70:BT70"/>
    <mergeCell ref="BU71:BX71"/>
    <mergeCell ref="BY71:CB71"/>
    <mergeCell ref="CH71:CK71"/>
    <mergeCell ref="CL71:CO71"/>
    <mergeCell ref="CP71:CS71"/>
    <mergeCell ref="R71:U71"/>
    <mergeCell ref="V71:Y71"/>
    <mergeCell ref="Z71:AC71"/>
    <mergeCell ref="AI71:AL71"/>
    <mergeCell ref="AM71:AP71"/>
    <mergeCell ref="AQ71:AT71"/>
    <mergeCell ref="BQ71:BT71"/>
    <mergeCell ref="R72:U72"/>
    <mergeCell ref="V72:Y72"/>
    <mergeCell ref="Z72:AC72"/>
    <mergeCell ref="AI72:AL72"/>
    <mergeCell ref="AM72:AP72"/>
    <mergeCell ref="AQ72:AT72"/>
    <mergeCell ref="BQ72:BT72"/>
    <mergeCell ref="DP93:DS93"/>
    <mergeCell ref="DT93:DW93"/>
    <mergeCell ref="DX93:EA93"/>
    <mergeCell ref="BU68:BX68"/>
    <mergeCell ref="BY68:CB68"/>
    <mergeCell ref="CH68:CK68"/>
    <mergeCell ref="CL68:CO68"/>
    <mergeCell ref="CP68:CS68"/>
    <mergeCell ref="BU69:BX69"/>
    <mergeCell ref="BY69:CB69"/>
    <mergeCell ref="CH69:CK69"/>
    <mergeCell ref="CL69:CO69"/>
    <mergeCell ref="CP69:CS69"/>
    <mergeCell ref="BU72:BX72"/>
    <mergeCell ref="BY72:CB72"/>
    <mergeCell ref="CH72:CK72"/>
    <mergeCell ref="CL72:CO72"/>
    <mergeCell ref="CP72:CS72"/>
    <mergeCell ref="BU74:BX74"/>
    <mergeCell ref="BY74:CB74"/>
    <mergeCell ref="CH74:CK74"/>
    <mergeCell ref="CL74:CO74"/>
    <mergeCell ref="CP74:CS74"/>
    <mergeCell ref="BU73:BX73"/>
    <mergeCell ref="BY73:CB73"/>
    <mergeCell ref="CH73:CK73"/>
    <mergeCell ref="CL73:CO73"/>
    <mergeCell ref="CP73:CS73"/>
    <mergeCell ref="CL75:CO75"/>
    <mergeCell ref="CP75:CS75"/>
    <mergeCell ref="BU76:BX76"/>
    <mergeCell ref="BY76:CB76"/>
    <mergeCell ref="DT47:DW47"/>
    <mergeCell ref="DX47:EA47"/>
    <mergeCell ref="DT50:DW50"/>
    <mergeCell ref="DX50:EA50"/>
    <mergeCell ref="DP48:DS48"/>
    <mergeCell ref="DT48:DW48"/>
    <mergeCell ref="DX48:EA48"/>
    <mergeCell ref="DP49:DS49"/>
    <mergeCell ref="DT49:DW49"/>
    <mergeCell ref="DX49:EA49"/>
    <mergeCell ref="DP50:DS50"/>
    <mergeCell ref="DT53:DW53"/>
    <mergeCell ref="DX53:EA53"/>
    <mergeCell ref="DP51:DS51"/>
    <mergeCell ref="DT51:DW51"/>
    <mergeCell ref="DX51:EA51"/>
    <mergeCell ref="DP52:DS52"/>
    <mergeCell ref="DT52:DW52"/>
    <mergeCell ref="DX52:EA52"/>
    <mergeCell ref="DP53:DS53"/>
    <mergeCell ref="DP89:DS89"/>
    <mergeCell ref="DT92:DW92"/>
    <mergeCell ref="DX92:EA92"/>
    <mergeCell ref="DP90:DS90"/>
    <mergeCell ref="DT90:DW90"/>
    <mergeCell ref="DX90:EA90"/>
    <mergeCell ref="DP91:DS91"/>
    <mergeCell ref="DT91:DW91"/>
    <mergeCell ref="DX91:EA91"/>
    <mergeCell ref="DP92:DS92"/>
    <mergeCell ref="DT83:DW83"/>
    <mergeCell ref="DX83:EA83"/>
    <mergeCell ref="DP81:DS81"/>
    <mergeCell ref="DT81:DW81"/>
    <mergeCell ref="DX81:EA81"/>
    <mergeCell ref="DP82:DS82"/>
    <mergeCell ref="DT82:DW82"/>
    <mergeCell ref="DX82:EA82"/>
    <mergeCell ref="DP83:DS83"/>
    <mergeCell ref="DT86:DW86"/>
    <mergeCell ref="DX86:EA86"/>
    <mergeCell ref="DP84:DS84"/>
    <mergeCell ref="DT84:DW84"/>
    <mergeCell ref="DX84:EA84"/>
    <mergeCell ref="DP85:DS85"/>
    <mergeCell ref="DT85:DW85"/>
    <mergeCell ref="DX85:EA85"/>
    <mergeCell ref="DP86:DS86"/>
    <mergeCell ref="DX88:EA88"/>
    <mergeCell ref="DT80:DW80"/>
    <mergeCell ref="DX80:EA80"/>
    <mergeCell ref="DP78:DS78"/>
    <mergeCell ref="DT78:DW78"/>
    <mergeCell ref="DX78:EA78"/>
    <mergeCell ref="DP79:DS79"/>
    <mergeCell ref="DT79:DW79"/>
    <mergeCell ref="DX79:EA79"/>
    <mergeCell ref="DP80:DS80"/>
    <mergeCell ref="R68:U68"/>
    <mergeCell ref="V68:Y68"/>
    <mergeCell ref="Z68:AC68"/>
    <mergeCell ref="AI68:AL68"/>
    <mergeCell ref="AM68:AP68"/>
    <mergeCell ref="AQ68:AT68"/>
    <mergeCell ref="BQ68:BT68"/>
    <mergeCell ref="R69:U69"/>
    <mergeCell ref="V69:Y69"/>
    <mergeCell ref="Z69:AC69"/>
    <mergeCell ref="AI69:AL69"/>
    <mergeCell ref="AM69:AP69"/>
    <mergeCell ref="AQ69:AT69"/>
    <mergeCell ref="BQ69:BT69"/>
    <mergeCell ref="BU70:BX70"/>
    <mergeCell ref="BY70:CB70"/>
    <mergeCell ref="CH70:CK70"/>
    <mergeCell ref="CL70:CO70"/>
    <mergeCell ref="CP70:CS70"/>
    <mergeCell ref="R70:U70"/>
    <mergeCell ref="V70:Y70"/>
    <mergeCell ref="Z70:AC70"/>
    <mergeCell ref="AI70:AL70"/>
    <mergeCell ref="CH66:CK66"/>
    <mergeCell ref="CL66:CO66"/>
    <mergeCell ref="CP66:CS66"/>
    <mergeCell ref="R66:U66"/>
    <mergeCell ref="V66:Y66"/>
    <mergeCell ref="Z66:AC66"/>
    <mergeCell ref="AI66:AL66"/>
    <mergeCell ref="AM66:AP66"/>
    <mergeCell ref="AQ66:AT66"/>
    <mergeCell ref="BQ66:BT66"/>
    <mergeCell ref="BU67:BX67"/>
    <mergeCell ref="BY67:CB67"/>
    <mergeCell ref="CH67:CK67"/>
    <mergeCell ref="CL67:CO67"/>
    <mergeCell ref="CP67:CS67"/>
    <mergeCell ref="R67:U67"/>
    <mergeCell ref="V67:Y67"/>
    <mergeCell ref="Z67:AC67"/>
    <mergeCell ref="AI67:AL67"/>
    <mergeCell ref="AM67:AP67"/>
    <mergeCell ref="AQ67:AT67"/>
    <mergeCell ref="BQ67:BT67"/>
    <mergeCell ref="BU63:BX63"/>
    <mergeCell ref="BY63:CB63"/>
    <mergeCell ref="CH63:CK63"/>
    <mergeCell ref="CL63:CO63"/>
    <mergeCell ref="CP63:CS63"/>
    <mergeCell ref="R63:U63"/>
    <mergeCell ref="V63:Y63"/>
    <mergeCell ref="Z63:AC63"/>
    <mergeCell ref="AI63:AL63"/>
    <mergeCell ref="AM63:AP63"/>
    <mergeCell ref="AQ63:AT63"/>
    <mergeCell ref="BQ63:BT63"/>
    <mergeCell ref="BU64:BX64"/>
    <mergeCell ref="BY64:CB64"/>
    <mergeCell ref="CH64:CK64"/>
    <mergeCell ref="CL64:CO64"/>
    <mergeCell ref="CP64:CS64"/>
    <mergeCell ref="R64:U64"/>
    <mergeCell ref="V64:Y64"/>
    <mergeCell ref="Z64:AC64"/>
    <mergeCell ref="AI64:AL64"/>
    <mergeCell ref="AM64:AP64"/>
    <mergeCell ref="AQ64:AT64"/>
    <mergeCell ref="BQ64:BT64"/>
    <mergeCell ref="BU61:BX61"/>
    <mergeCell ref="BY61:CB61"/>
    <mergeCell ref="CH61:CK61"/>
    <mergeCell ref="CL61:CO61"/>
    <mergeCell ref="CP61:CS61"/>
    <mergeCell ref="R61:U61"/>
    <mergeCell ref="V61:Y61"/>
    <mergeCell ref="Z61:AC61"/>
    <mergeCell ref="AI61:AL61"/>
    <mergeCell ref="AM61:AP61"/>
    <mergeCell ref="AQ61:AT61"/>
    <mergeCell ref="BQ61:BT61"/>
    <mergeCell ref="BU62:BX62"/>
    <mergeCell ref="BY62:CB62"/>
    <mergeCell ref="CH62:CK62"/>
    <mergeCell ref="CL62:CO62"/>
    <mergeCell ref="CP62:CS62"/>
    <mergeCell ref="R62:U62"/>
    <mergeCell ref="V62:Y62"/>
    <mergeCell ref="Z62:AC62"/>
    <mergeCell ref="AI62:AL62"/>
    <mergeCell ref="AM62:AP62"/>
    <mergeCell ref="AQ62:AT62"/>
    <mergeCell ref="BQ62:BT62"/>
    <mergeCell ref="BU59:BX59"/>
    <mergeCell ref="BY59:CB59"/>
    <mergeCell ref="CH59:CK59"/>
    <mergeCell ref="CL59:CO59"/>
    <mergeCell ref="CP59:CS59"/>
    <mergeCell ref="R59:U59"/>
    <mergeCell ref="V59:Y59"/>
    <mergeCell ref="Z59:AC59"/>
    <mergeCell ref="AI59:AL59"/>
    <mergeCell ref="AM59:AP59"/>
    <mergeCell ref="AQ59:AT59"/>
    <mergeCell ref="BQ59:BT59"/>
    <mergeCell ref="BU60:BX60"/>
    <mergeCell ref="BY60:CB60"/>
    <mergeCell ref="CH60:CK60"/>
    <mergeCell ref="CL60:CO60"/>
    <mergeCell ref="CP60:CS60"/>
    <mergeCell ref="R60:U60"/>
    <mergeCell ref="V60:Y60"/>
    <mergeCell ref="Z60:AC60"/>
    <mergeCell ref="AI60:AL60"/>
    <mergeCell ref="AM60:AP60"/>
    <mergeCell ref="AQ60:AT60"/>
    <mergeCell ref="BQ60:BT60"/>
    <mergeCell ref="BU57:BX57"/>
    <mergeCell ref="BY57:CB57"/>
    <mergeCell ref="CH57:CK57"/>
    <mergeCell ref="CL57:CO57"/>
    <mergeCell ref="CP57:CS57"/>
    <mergeCell ref="R57:U57"/>
    <mergeCell ref="V57:Y57"/>
    <mergeCell ref="Z57:AC57"/>
    <mergeCell ref="AI57:AL57"/>
    <mergeCell ref="AM57:AP57"/>
    <mergeCell ref="AQ57:AT57"/>
    <mergeCell ref="BQ57:BT57"/>
    <mergeCell ref="BU58:BX58"/>
    <mergeCell ref="BY58:CB58"/>
    <mergeCell ref="CH58:CK58"/>
    <mergeCell ref="CL58:CO58"/>
    <mergeCell ref="CP58:CS58"/>
    <mergeCell ref="R58:U58"/>
    <mergeCell ref="V58:Y58"/>
    <mergeCell ref="Z58:AC58"/>
    <mergeCell ref="AI58:AL58"/>
    <mergeCell ref="AM58:AP58"/>
    <mergeCell ref="AQ58:AT58"/>
    <mergeCell ref="BQ58:BT58"/>
    <mergeCell ref="BU55:BX55"/>
    <mergeCell ref="BY55:CB55"/>
    <mergeCell ref="CH55:CK55"/>
    <mergeCell ref="CL55:CO55"/>
    <mergeCell ref="CP55:CS55"/>
    <mergeCell ref="R55:U55"/>
    <mergeCell ref="V55:Y55"/>
    <mergeCell ref="Z55:AC55"/>
    <mergeCell ref="AI55:AL55"/>
    <mergeCell ref="AM55:AP55"/>
    <mergeCell ref="AQ55:AT55"/>
    <mergeCell ref="BQ55:BT55"/>
    <mergeCell ref="BU56:BX56"/>
    <mergeCell ref="BY56:CB56"/>
    <mergeCell ref="CH56:CK56"/>
    <mergeCell ref="CL56:CO56"/>
    <mergeCell ref="CP56:CS56"/>
    <mergeCell ref="R56:U56"/>
    <mergeCell ref="V56:Y56"/>
    <mergeCell ref="Z56:AC56"/>
    <mergeCell ref="AI56:AL56"/>
    <mergeCell ref="AM56:AP56"/>
    <mergeCell ref="AQ56:AT56"/>
    <mergeCell ref="BQ56:BT56"/>
    <mergeCell ref="BU53:BX53"/>
    <mergeCell ref="BY53:CB53"/>
    <mergeCell ref="CH53:CK53"/>
    <mergeCell ref="CL53:CO53"/>
    <mergeCell ref="CP53:CS53"/>
    <mergeCell ref="R53:U53"/>
    <mergeCell ref="V53:Y53"/>
    <mergeCell ref="Z53:AC53"/>
    <mergeCell ref="AI53:AL53"/>
    <mergeCell ref="AM53:AP53"/>
    <mergeCell ref="AQ53:AT53"/>
    <mergeCell ref="BQ53:BT53"/>
    <mergeCell ref="BU54:BX54"/>
    <mergeCell ref="BY54:CB54"/>
    <mergeCell ref="CH54:CK54"/>
    <mergeCell ref="CL54:CO54"/>
    <mergeCell ref="CP54:CS54"/>
    <mergeCell ref="R54:U54"/>
    <mergeCell ref="V54:Y54"/>
    <mergeCell ref="Z54:AC54"/>
    <mergeCell ref="AI54:AL54"/>
    <mergeCell ref="AM54:AP54"/>
    <mergeCell ref="AQ54:AT54"/>
    <mergeCell ref="BQ54:BT54"/>
    <mergeCell ref="BU51:BX51"/>
    <mergeCell ref="BY51:CB51"/>
    <mergeCell ref="CH51:CK51"/>
    <mergeCell ref="CL51:CO51"/>
    <mergeCell ref="CP51:CS51"/>
    <mergeCell ref="R51:U51"/>
    <mergeCell ref="V51:Y51"/>
    <mergeCell ref="Z51:AC51"/>
    <mergeCell ref="AI51:AL51"/>
    <mergeCell ref="AM51:AP51"/>
    <mergeCell ref="AQ51:AT51"/>
    <mergeCell ref="BQ51:BT51"/>
    <mergeCell ref="BU52:BX52"/>
    <mergeCell ref="BY52:CB52"/>
    <mergeCell ref="CH52:CK52"/>
    <mergeCell ref="CL52:CO52"/>
    <mergeCell ref="CP52:CS52"/>
    <mergeCell ref="R52:U52"/>
    <mergeCell ref="V52:Y52"/>
    <mergeCell ref="Z52:AC52"/>
    <mergeCell ref="AI52:AL52"/>
    <mergeCell ref="AM52:AP52"/>
    <mergeCell ref="AQ52:AT52"/>
    <mergeCell ref="BQ52:BT52"/>
    <mergeCell ref="BU49:BX49"/>
    <mergeCell ref="BY49:CB49"/>
    <mergeCell ref="CH49:CK49"/>
    <mergeCell ref="CL49:CO49"/>
    <mergeCell ref="CP49:CS49"/>
    <mergeCell ref="R49:U49"/>
    <mergeCell ref="V49:Y49"/>
    <mergeCell ref="Z49:AC49"/>
    <mergeCell ref="AI49:AL49"/>
    <mergeCell ref="AM49:AP49"/>
    <mergeCell ref="AQ49:AT49"/>
    <mergeCell ref="BQ49:BT49"/>
    <mergeCell ref="BU50:BX50"/>
    <mergeCell ref="BY50:CB50"/>
    <mergeCell ref="CH50:CK50"/>
    <mergeCell ref="CL50:CO50"/>
    <mergeCell ref="CP50:CS50"/>
    <mergeCell ref="R50:U50"/>
    <mergeCell ref="V50:Y50"/>
    <mergeCell ref="Z50:AC50"/>
    <mergeCell ref="AI50:AL50"/>
    <mergeCell ref="AM50:AP50"/>
    <mergeCell ref="AQ50:AT50"/>
    <mergeCell ref="BQ50:BT50"/>
    <mergeCell ref="BU47:BX47"/>
    <mergeCell ref="BY47:CB47"/>
    <mergeCell ref="CH47:CK47"/>
    <mergeCell ref="CL47:CO47"/>
    <mergeCell ref="CP47:CS47"/>
    <mergeCell ref="R47:U47"/>
    <mergeCell ref="V47:Y47"/>
    <mergeCell ref="Z47:AC47"/>
    <mergeCell ref="AI47:AL47"/>
    <mergeCell ref="AM47:AP47"/>
    <mergeCell ref="AQ47:AT47"/>
    <mergeCell ref="BQ47:BT47"/>
    <mergeCell ref="BU48:BX48"/>
    <mergeCell ref="BY48:CB48"/>
    <mergeCell ref="CH48:CK48"/>
    <mergeCell ref="CL48:CO48"/>
    <mergeCell ref="CP48:CS48"/>
    <mergeCell ref="R48:U48"/>
    <mergeCell ref="V48:Y48"/>
    <mergeCell ref="Z48:AC48"/>
    <mergeCell ref="AI48:AL48"/>
    <mergeCell ref="AM48:AP48"/>
    <mergeCell ref="AQ48:AT48"/>
    <mergeCell ref="BQ48:BT48"/>
    <mergeCell ref="BU45:BX45"/>
    <mergeCell ref="BY45:CB45"/>
    <mergeCell ref="CH45:CK45"/>
    <mergeCell ref="CL45:CO45"/>
    <mergeCell ref="CP45:CS45"/>
    <mergeCell ref="R45:U45"/>
    <mergeCell ref="V45:Y45"/>
    <mergeCell ref="Z45:AC45"/>
    <mergeCell ref="AI45:AL45"/>
    <mergeCell ref="AM45:AP45"/>
    <mergeCell ref="AQ45:AT45"/>
    <mergeCell ref="BQ45:BT45"/>
    <mergeCell ref="BU46:BX46"/>
    <mergeCell ref="BY46:CB46"/>
    <mergeCell ref="CH46:CK46"/>
    <mergeCell ref="CL46:CO46"/>
    <mergeCell ref="CP46:CS46"/>
    <mergeCell ref="R46:U46"/>
    <mergeCell ref="V46:Y46"/>
    <mergeCell ref="Z46:AC46"/>
    <mergeCell ref="AI46:AL46"/>
    <mergeCell ref="AM46:AP46"/>
    <mergeCell ref="AQ46:AT46"/>
    <mergeCell ref="BQ46:BT46"/>
    <mergeCell ref="BU43:BX43"/>
    <mergeCell ref="BY43:CB43"/>
    <mergeCell ref="CH43:CK43"/>
    <mergeCell ref="CL43:CO43"/>
    <mergeCell ref="CP43:CS43"/>
    <mergeCell ref="R43:U43"/>
    <mergeCell ref="V43:Y43"/>
    <mergeCell ref="Z43:AC43"/>
    <mergeCell ref="AI43:AL43"/>
    <mergeCell ref="AM43:AP43"/>
    <mergeCell ref="AQ43:AT43"/>
    <mergeCell ref="BQ43:BT43"/>
    <mergeCell ref="BU44:BX44"/>
    <mergeCell ref="BY44:CB44"/>
    <mergeCell ref="CH44:CK44"/>
    <mergeCell ref="CL44:CO44"/>
    <mergeCell ref="CP44:CS44"/>
    <mergeCell ref="R44:U44"/>
    <mergeCell ref="V44:Y44"/>
    <mergeCell ref="Z44:AC44"/>
    <mergeCell ref="AI44:AL44"/>
    <mergeCell ref="AM44:AP44"/>
    <mergeCell ref="AQ44:AT44"/>
    <mergeCell ref="BQ44:BT44"/>
    <mergeCell ref="BU41:BX41"/>
    <mergeCell ref="BY41:CB41"/>
    <mergeCell ref="CH41:CK41"/>
    <mergeCell ref="CL41:CO41"/>
    <mergeCell ref="CP41:CS41"/>
    <mergeCell ref="R41:U41"/>
    <mergeCell ref="V41:Y41"/>
    <mergeCell ref="Z41:AC41"/>
    <mergeCell ref="AI41:AL41"/>
    <mergeCell ref="AM41:AP41"/>
    <mergeCell ref="AQ41:AT41"/>
    <mergeCell ref="BQ41:BT41"/>
    <mergeCell ref="BU42:BX42"/>
    <mergeCell ref="BY42:CB42"/>
    <mergeCell ref="CH42:CK42"/>
    <mergeCell ref="CL42:CO42"/>
    <mergeCell ref="CP42:CS42"/>
    <mergeCell ref="R42:U42"/>
    <mergeCell ref="V42:Y42"/>
    <mergeCell ref="Z42:AC42"/>
    <mergeCell ref="AI42:AL42"/>
    <mergeCell ref="AM42:AP42"/>
    <mergeCell ref="AQ42:AT42"/>
    <mergeCell ref="BQ42:BT42"/>
    <mergeCell ref="BU39:BX39"/>
    <mergeCell ref="BY39:CB39"/>
    <mergeCell ref="CH39:CK39"/>
    <mergeCell ref="CL39:CO39"/>
    <mergeCell ref="CP39:CS39"/>
    <mergeCell ref="R39:U39"/>
    <mergeCell ref="V39:Y39"/>
    <mergeCell ref="Z39:AC39"/>
    <mergeCell ref="AI39:AL39"/>
    <mergeCell ref="AM39:AP39"/>
    <mergeCell ref="AQ39:AT39"/>
    <mergeCell ref="BQ39:BT39"/>
    <mergeCell ref="BU40:BX40"/>
    <mergeCell ref="BY40:CB40"/>
    <mergeCell ref="CH40:CK40"/>
    <mergeCell ref="CL40:CO40"/>
    <mergeCell ref="CP40:CS40"/>
    <mergeCell ref="R40:U40"/>
    <mergeCell ref="V40:Y40"/>
    <mergeCell ref="Z40:AC40"/>
    <mergeCell ref="AI40:AL40"/>
    <mergeCell ref="AM40:AP40"/>
    <mergeCell ref="AQ40:AT40"/>
    <mergeCell ref="BQ40:BT40"/>
    <mergeCell ref="BU37:BX37"/>
    <mergeCell ref="BY37:CB37"/>
    <mergeCell ref="CH37:CK37"/>
    <mergeCell ref="CL37:CO37"/>
    <mergeCell ref="CP37:CS37"/>
    <mergeCell ref="R37:U37"/>
    <mergeCell ref="V37:Y37"/>
    <mergeCell ref="Z37:AC37"/>
    <mergeCell ref="AI37:AL37"/>
    <mergeCell ref="AM37:AP37"/>
    <mergeCell ref="AQ37:AT37"/>
    <mergeCell ref="BQ37:BT37"/>
    <mergeCell ref="BU38:BX38"/>
    <mergeCell ref="BY38:CB38"/>
    <mergeCell ref="CH38:CK38"/>
    <mergeCell ref="CL38:CO38"/>
    <mergeCell ref="CP38:CS38"/>
    <mergeCell ref="R38:U38"/>
    <mergeCell ref="V38:Y38"/>
    <mergeCell ref="Z38:AC38"/>
    <mergeCell ref="AI38:AL38"/>
    <mergeCell ref="AM38:AP38"/>
    <mergeCell ref="AQ38:AT38"/>
    <mergeCell ref="BQ38:BT38"/>
    <mergeCell ref="BU35:BX35"/>
    <mergeCell ref="BY35:CB35"/>
    <mergeCell ref="CH35:CK35"/>
    <mergeCell ref="CL35:CO35"/>
    <mergeCell ref="CP35:CS35"/>
    <mergeCell ref="R35:U35"/>
    <mergeCell ref="V35:Y35"/>
    <mergeCell ref="Z35:AC35"/>
    <mergeCell ref="AI35:AL35"/>
    <mergeCell ref="AM35:AP35"/>
    <mergeCell ref="AQ35:AT35"/>
    <mergeCell ref="BQ35:BT35"/>
    <mergeCell ref="BU36:BX36"/>
    <mergeCell ref="BY36:CB36"/>
    <mergeCell ref="CH36:CK36"/>
    <mergeCell ref="CL36:CO36"/>
    <mergeCell ref="CP36:CS36"/>
    <mergeCell ref="R36:U36"/>
    <mergeCell ref="V36:Y36"/>
    <mergeCell ref="Z36:AC36"/>
    <mergeCell ref="AI36:AL36"/>
    <mergeCell ref="AM36:AP36"/>
    <mergeCell ref="AQ36:AT36"/>
    <mergeCell ref="BQ36:BT36"/>
    <mergeCell ref="CP33:CS33"/>
    <mergeCell ref="R33:U33"/>
    <mergeCell ref="V33:Y33"/>
    <mergeCell ref="Z33:AC33"/>
    <mergeCell ref="AI33:AL33"/>
    <mergeCell ref="AM33:AP33"/>
    <mergeCell ref="AQ33:AT33"/>
    <mergeCell ref="BQ33:BT33"/>
    <mergeCell ref="BU34:BX34"/>
    <mergeCell ref="BY34:CB34"/>
    <mergeCell ref="CH34:CK34"/>
    <mergeCell ref="CL34:CO34"/>
    <mergeCell ref="CP34:CS34"/>
    <mergeCell ref="R34:U34"/>
    <mergeCell ref="V34:Y34"/>
    <mergeCell ref="Z34:AC34"/>
    <mergeCell ref="AI34:AL34"/>
    <mergeCell ref="AM34:AP34"/>
    <mergeCell ref="AQ34:AT34"/>
    <mergeCell ref="BQ34:BT34"/>
    <mergeCell ref="EG22:EV23"/>
    <mergeCell ref="CH7:CW21"/>
    <mergeCell ref="CH22:CW23"/>
    <mergeCell ref="A7:H8"/>
    <mergeCell ref="I7:P8"/>
    <mergeCell ref="AI7:AX21"/>
    <mergeCell ref="BQ7:CF21"/>
    <mergeCell ref="A22:P23"/>
    <mergeCell ref="BQ22:CF23"/>
    <mergeCell ref="R25:V25"/>
    <mergeCell ref="W25:Y25"/>
    <mergeCell ref="EL25:EN25"/>
    <mergeCell ref="EO25:ES25"/>
    <mergeCell ref="BU32:BX32"/>
    <mergeCell ref="BY32:CB32"/>
    <mergeCell ref="CH32:CK32"/>
    <mergeCell ref="CL32:CO32"/>
    <mergeCell ref="CP32:CS32"/>
    <mergeCell ref="R32:U32"/>
    <mergeCell ref="V32:Y32"/>
    <mergeCell ref="Z32:AC32"/>
    <mergeCell ref="AI32:AL32"/>
    <mergeCell ref="AM32:AP32"/>
    <mergeCell ref="AQ32:AT32"/>
    <mergeCell ref="BQ32:BT32"/>
    <mergeCell ref="CU25:CW25"/>
    <mergeCell ref="DP25:DT25"/>
    <mergeCell ref="DU25:DW25"/>
    <mergeCell ref="CH24:CL24"/>
    <mergeCell ref="CM24:CO24"/>
    <mergeCell ref="CP24:CT24"/>
    <mergeCell ref="CU24:CW24"/>
    <mergeCell ref="CY24:DN25"/>
    <mergeCell ref="DP24:DT24"/>
    <mergeCell ref="DU24:DW24"/>
    <mergeCell ref="AZ7:BG8"/>
    <mergeCell ref="R7:AG21"/>
    <mergeCell ref="R22:AG23"/>
    <mergeCell ref="AI22:AX23"/>
    <mergeCell ref="AZ22:BO23"/>
    <mergeCell ref="CY22:DN23"/>
    <mergeCell ref="DP22:EE23"/>
    <mergeCell ref="A9:H10"/>
    <mergeCell ref="I9:P10"/>
    <mergeCell ref="A14:H15"/>
    <mergeCell ref="I14:P15"/>
    <mergeCell ref="AZ14:BG15"/>
    <mergeCell ref="BH14:BO15"/>
    <mergeCell ref="A16:H17"/>
    <mergeCell ref="I16:P17"/>
    <mergeCell ref="AQ25:AU25"/>
    <mergeCell ref="AV25:AX25"/>
    <mergeCell ref="AQ24:AU24"/>
    <mergeCell ref="AV24:AX24"/>
    <mergeCell ref="DX24:EB24"/>
    <mergeCell ref="EC24:EE24"/>
    <mergeCell ref="DG11:DN13"/>
    <mergeCell ref="CY12:CZ12"/>
    <mergeCell ref="DA12:DC12"/>
    <mergeCell ref="DD12:DF12"/>
    <mergeCell ref="CY13:CZ13"/>
    <mergeCell ref="DA13:DC13"/>
    <mergeCell ref="DD13:DF13"/>
    <mergeCell ref="CY9:DF10"/>
    <mergeCell ref="DP5:EE6"/>
    <mergeCell ref="EG5:EV6"/>
    <mergeCell ref="A5:P6"/>
    <mergeCell ref="R5:AG6"/>
    <mergeCell ref="AI5:AX6"/>
    <mergeCell ref="AZ5:BO6"/>
    <mergeCell ref="BH7:BO8"/>
    <mergeCell ref="CY7:DF8"/>
    <mergeCell ref="DG7:DN8"/>
    <mergeCell ref="DP7:EE21"/>
    <mergeCell ref="EG7:EV21"/>
    <mergeCell ref="A18:H19"/>
    <mergeCell ref="I18:P19"/>
    <mergeCell ref="A20:H21"/>
    <mergeCell ref="I20:P21"/>
    <mergeCell ref="A1:P1"/>
    <mergeCell ref="D3:H3"/>
    <mergeCell ref="AZ16:BG17"/>
    <mergeCell ref="BH16:BO17"/>
    <mergeCell ref="AZ18:BG19"/>
    <mergeCell ref="BH18:BO19"/>
    <mergeCell ref="AZ20:BG21"/>
    <mergeCell ref="BH20:BO21"/>
    <mergeCell ref="CY18:DF19"/>
    <mergeCell ref="CY20:DF21"/>
    <mergeCell ref="CY14:DF15"/>
    <mergeCell ref="DG14:DN15"/>
    <mergeCell ref="CY16:DF17"/>
    <mergeCell ref="DG16:DN17"/>
    <mergeCell ref="DG18:DN19"/>
    <mergeCell ref="DG20:DN21"/>
    <mergeCell ref="CY11:DF11"/>
    <mergeCell ref="DT59:DW59"/>
    <mergeCell ref="DX59:EA59"/>
    <mergeCell ref="DP57:DS57"/>
    <mergeCell ref="DT57:DW57"/>
    <mergeCell ref="DX57:EA57"/>
    <mergeCell ref="DP58:DS58"/>
    <mergeCell ref="DT58:DW58"/>
    <mergeCell ref="DX58:EA58"/>
    <mergeCell ref="DP59:DS59"/>
    <mergeCell ref="EK60:EN60"/>
    <mergeCell ref="EO60:ER60"/>
    <mergeCell ref="EG58:EJ58"/>
    <mergeCell ref="EK58:EN58"/>
    <mergeCell ref="EO58:ER58"/>
    <mergeCell ref="EG59:EJ59"/>
    <mergeCell ref="EK59:EN59"/>
    <mergeCell ref="EO59:ER59"/>
    <mergeCell ref="EG60:EJ60"/>
    <mergeCell ref="DT56:DW56"/>
    <mergeCell ref="DX56:EA56"/>
    <mergeCell ref="DP54:DS54"/>
    <mergeCell ref="DT54:DW54"/>
    <mergeCell ref="DX54:EA54"/>
    <mergeCell ref="DP55:DS55"/>
    <mergeCell ref="DT55:DW55"/>
    <mergeCell ref="DX55:EA55"/>
    <mergeCell ref="DP56:DS56"/>
    <mergeCell ref="EK57:EN57"/>
    <mergeCell ref="EO57:ER57"/>
    <mergeCell ref="EG55:EJ55"/>
    <mergeCell ref="EK55:EN55"/>
    <mergeCell ref="EO55:ER55"/>
    <mergeCell ref="EG56:EJ56"/>
    <mergeCell ref="EK56:EN56"/>
    <mergeCell ref="EO56:ER56"/>
    <mergeCell ref="EG57:EJ57"/>
    <mergeCell ref="DP42:DS42"/>
    <mergeCell ref="DT42:DW42"/>
    <mergeCell ref="DX42:EA42"/>
    <mergeCell ref="EG42:EJ42"/>
    <mergeCell ref="EK42:EN42"/>
    <mergeCell ref="EO42:ER42"/>
    <mergeCell ref="DP43:DS43"/>
    <mergeCell ref="EO43:ER43"/>
    <mergeCell ref="EG48:EJ48"/>
    <mergeCell ref="EK48:EN48"/>
    <mergeCell ref="EO48:ER48"/>
    <mergeCell ref="EK40:EN40"/>
    <mergeCell ref="EO40:ER40"/>
    <mergeCell ref="EG38:EJ38"/>
    <mergeCell ref="EK38:EN38"/>
    <mergeCell ref="EO38:ER38"/>
    <mergeCell ref="EG39:EJ39"/>
    <mergeCell ref="EK39:EN39"/>
    <mergeCell ref="EO39:ER39"/>
    <mergeCell ref="EG40:EJ40"/>
    <mergeCell ref="DT43:DW43"/>
    <mergeCell ref="DX43:EA43"/>
    <mergeCell ref="DP44:DS44"/>
    <mergeCell ref="DT44:DW44"/>
    <mergeCell ref="DX44:EA44"/>
    <mergeCell ref="DT45:DW45"/>
    <mergeCell ref="DX45:EA45"/>
    <mergeCell ref="DP45:DS45"/>
    <mergeCell ref="DP46:DS46"/>
    <mergeCell ref="DT46:DW46"/>
    <mergeCell ref="DX46:EA46"/>
    <mergeCell ref="DP47:DS47"/>
    <mergeCell ref="DP35:DS35"/>
    <mergeCell ref="DT35:DW35"/>
    <mergeCell ref="DX35:EA35"/>
    <mergeCell ref="DP36:DS36"/>
    <mergeCell ref="DT36:DW36"/>
    <mergeCell ref="DX36:EA36"/>
    <mergeCell ref="DT40:DW40"/>
    <mergeCell ref="DX40:EA40"/>
    <mergeCell ref="DP41:DS41"/>
    <mergeCell ref="DT41:DW41"/>
    <mergeCell ref="DX41:EA41"/>
    <mergeCell ref="EG41:EJ41"/>
    <mergeCell ref="EK41:EN41"/>
    <mergeCell ref="EO41:ER41"/>
    <mergeCell ref="DP38:DS38"/>
    <mergeCell ref="DT38:DW38"/>
    <mergeCell ref="DX38:EA38"/>
    <mergeCell ref="DP39:DS39"/>
    <mergeCell ref="DT39:DW39"/>
    <mergeCell ref="DX39:EA39"/>
    <mergeCell ref="DP40:DS40"/>
    <mergeCell ref="DP30:EE31"/>
    <mergeCell ref="EG30:EV31"/>
    <mergeCell ref="DP32:DS32"/>
    <mergeCell ref="EO32:ER32"/>
    <mergeCell ref="EG32:EJ32"/>
    <mergeCell ref="EK32:EN32"/>
    <mergeCell ref="EG33:EJ33"/>
    <mergeCell ref="EK33:EN33"/>
    <mergeCell ref="EO33:ER33"/>
    <mergeCell ref="EK34:EN34"/>
    <mergeCell ref="EO34:ER34"/>
    <mergeCell ref="DP37:DS37"/>
    <mergeCell ref="DT37:DW37"/>
    <mergeCell ref="DX37:EA37"/>
    <mergeCell ref="EG37:EJ37"/>
    <mergeCell ref="EK37:EN37"/>
    <mergeCell ref="EO37:ER37"/>
    <mergeCell ref="EG34:EJ34"/>
    <mergeCell ref="EG35:EJ35"/>
    <mergeCell ref="EK35:EN35"/>
    <mergeCell ref="EO35:ER35"/>
    <mergeCell ref="EG36:EJ36"/>
    <mergeCell ref="EK36:EN36"/>
    <mergeCell ref="EO36:ER36"/>
    <mergeCell ref="DT32:DW32"/>
    <mergeCell ref="DX32:EA32"/>
    <mergeCell ref="DP33:DS33"/>
    <mergeCell ref="DT33:DW33"/>
    <mergeCell ref="DX33:EA33"/>
    <mergeCell ref="DT34:DW34"/>
    <mergeCell ref="DX34:EA34"/>
    <mergeCell ref="DP34:DS34"/>
    <mergeCell ref="EL24:EN24"/>
    <mergeCell ref="EO24:ES24"/>
    <mergeCell ref="ET24:EV24"/>
    <mergeCell ref="DX25:EB25"/>
    <mergeCell ref="EC25:EE25"/>
    <mergeCell ref="ET25:EV25"/>
    <mergeCell ref="EL26:EN27"/>
    <mergeCell ref="EO26:ES27"/>
    <mergeCell ref="ET26:EV27"/>
    <mergeCell ref="EG24:EK24"/>
    <mergeCell ref="EG25:EK25"/>
    <mergeCell ref="DP26:DT27"/>
    <mergeCell ref="DU26:DW27"/>
    <mergeCell ref="DX26:EB27"/>
    <mergeCell ref="EC26:EE27"/>
    <mergeCell ref="EG26:EK27"/>
    <mergeCell ref="EK54:EN54"/>
    <mergeCell ref="EO54:ER54"/>
    <mergeCell ref="EG52:EJ52"/>
    <mergeCell ref="EK52:EN52"/>
    <mergeCell ref="EO52:ER52"/>
    <mergeCell ref="EG53:EJ53"/>
    <mergeCell ref="EK53:EN53"/>
    <mergeCell ref="EO53:ER53"/>
    <mergeCell ref="EG54:EJ54"/>
    <mergeCell ref="EK50:EN50"/>
    <mergeCell ref="EO50:ER50"/>
    <mergeCell ref="EG51:EJ51"/>
    <mergeCell ref="DP28:DT29"/>
    <mergeCell ref="DU28:DW29"/>
    <mergeCell ref="EG28:EK29"/>
    <mergeCell ref="EL28:EN29"/>
    <mergeCell ref="EG67:EJ67"/>
    <mergeCell ref="EK67:EN67"/>
    <mergeCell ref="EO67:ER67"/>
    <mergeCell ref="EK63:EN63"/>
    <mergeCell ref="EO63:ER63"/>
    <mergeCell ref="EG61:EJ61"/>
    <mergeCell ref="EK61:EN61"/>
    <mergeCell ref="EO61:ER61"/>
    <mergeCell ref="EG62:EJ62"/>
    <mergeCell ref="EK62:EN62"/>
    <mergeCell ref="EO62:ER62"/>
    <mergeCell ref="EG63:EJ63"/>
    <mergeCell ref="EG43:EJ43"/>
    <mergeCell ref="EK43:EN43"/>
    <mergeCell ref="EG44:EJ44"/>
    <mergeCell ref="EK44:EN44"/>
    <mergeCell ref="EO44:ER44"/>
    <mergeCell ref="EK45:EN45"/>
    <mergeCell ref="EO45:ER45"/>
    <mergeCell ref="EG45:EJ45"/>
    <mergeCell ref="EG46:EJ46"/>
    <mergeCell ref="EK46:EN46"/>
    <mergeCell ref="EO46:ER46"/>
    <mergeCell ref="EG47:EJ47"/>
    <mergeCell ref="EK47:EN47"/>
    <mergeCell ref="EO47:ER47"/>
    <mergeCell ref="EK51:EN51"/>
    <mergeCell ref="EO51:ER51"/>
    <mergeCell ref="EG49:EJ49"/>
    <mergeCell ref="EK49:EN49"/>
    <mergeCell ref="EO49:ER49"/>
    <mergeCell ref="EG50:EJ50"/>
    <mergeCell ref="V315:Y315"/>
    <mergeCell ref="Z315:AC315"/>
    <mergeCell ref="AI315:AL315"/>
    <mergeCell ref="AM315:AP315"/>
    <mergeCell ref="R316:U316"/>
    <mergeCell ref="V316:Y316"/>
    <mergeCell ref="Z316:AC316"/>
    <mergeCell ref="AI316:AL316"/>
    <mergeCell ref="AM316:AP316"/>
    <mergeCell ref="EK66:EN66"/>
    <mergeCell ref="EO66:ER66"/>
    <mergeCell ref="EG64:EJ64"/>
    <mergeCell ref="EK64:EN64"/>
    <mergeCell ref="EO64:ER64"/>
    <mergeCell ref="EG65:EJ65"/>
    <mergeCell ref="EK65:EN65"/>
    <mergeCell ref="EO65:ER65"/>
    <mergeCell ref="EG66:EJ66"/>
    <mergeCell ref="BU65:BX65"/>
    <mergeCell ref="BY65:CB65"/>
    <mergeCell ref="CH65:CK65"/>
    <mergeCell ref="CL65:CO65"/>
    <mergeCell ref="CP65:CS65"/>
    <mergeCell ref="R65:U65"/>
    <mergeCell ref="V65:Y65"/>
    <mergeCell ref="Z65:AC65"/>
    <mergeCell ref="AI65:AL65"/>
    <mergeCell ref="AM65:AP65"/>
    <mergeCell ref="AQ65:AT65"/>
    <mergeCell ref="BQ65:BT65"/>
    <mergeCell ref="BU66:BX66"/>
    <mergeCell ref="BY66:CB66"/>
    <mergeCell ref="R313:U313"/>
    <mergeCell ref="V313:Y313"/>
    <mergeCell ref="Z313:AC313"/>
    <mergeCell ref="AI313:AL313"/>
    <mergeCell ref="AM313:AP313"/>
    <mergeCell ref="CL316:CO316"/>
    <mergeCell ref="CP316:CS316"/>
    <mergeCell ref="AQ316:AT316"/>
    <mergeCell ref="BQ316:BT316"/>
    <mergeCell ref="BU316:BX316"/>
    <mergeCell ref="BY316:CB316"/>
    <mergeCell ref="CH316:CK316"/>
    <mergeCell ref="CL314:CO314"/>
    <mergeCell ref="CP314:CS314"/>
    <mergeCell ref="AQ314:AT314"/>
    <mergeCell ref="BQ314:BT314"/>
    <mergeCell ref="BU314:BX314"/>
    <mergeCell ref="BY314:CB314"/>
    <mergeCell ref="CH314:CK314"/>
    <mergeCell ref="R314:U314"/>
    <mergeCell ref="V314:Y314"/>
    <mergeCell ref="Z314:AC314"/>
    <mergeCell ref="AI314:AL314"/>
    <mergeCell ref="AM314:AP314"/>
    <mergeCell ref="CL315:CO315"/>
    <mergeCell ref="CP315:CS315"/>
    <mergeCell ref="AQ315:AT315"/>
    <mergeCell ref="BQ315:BT315"/>
    <mergeCell ref="BU315:BX315"/>
    <mergeCell ref="BY315:CB315"/>
    <mergeCell ref="CH315:CK315"/>
    <mergeCell ref="R315:U315"/>
    <mergeCell ref="R311:U311"/>
    <mergeCell ref="V311:Y311"/>
    <mergeCell ref="Z311:AC311"/>
    <mergeCell ref="AI311:AL311"/>
    <mergeCell ref="AM311:AP311"/>
    <mergeCell ref="CL312:CO312"/>
    <mergeCell ref="CP312:CS312"/>
    <mergeCell ref="AQ312:AT312"/>
    <mergeCell ref="BQ312:BT312"/>
    <mergeCell ref="BU312:BX312"/>
    <mergeCell ref="BY312:CB312"/>
    <mergeCell ref="CH312:CK312"/>
    <mergeCell ref="R312:U312"/>
    <mergeCell ref="V312:Y312"/>
    <mergeCell ref="Z312:AC312"/>
    <mergeCell ref="AI312:AL312"/>
    <mergeCell ref="AM312:AP312"/>
    <mergeCell ref="CL313:CO313"/>
    <mergeCell ref="CP313:CS313"/>
    <mergeCell ref="AQ313:AT313"/>
    <mergeCell ref="BQ313:BT313"/>
    <mergeCell ref="BU313:BX313"/>
    <mergeCell ref="BY313:CB313"/>
    <mergeCell ref="CH313:CK313"/>
    <mergeCell ref="CL311:CO311"/>
    <mergeCell ref="CP311:CS311"/>
    <mergeCell ref="AQ311:AT311"/>
    <mergeCell ref="BQ311:BT311"/>
    <mergeCell ref="BU311:BX311"/>
    <mergeCell ref="BY311:CB311"/>
    <mergeCell ref="CH311:CK311"/>
    <mergeCell ref="CL310:CO310"/>
    <mergeCell ref="CP310:CS310"/>
    <mergeCell ref="AQ310:AT310"/>
    <mergeCell ref="BQ310:BT310"/>
    <mergeCell ref="BU310:BX310"/>
    <mergeCell ref="BY310:CB310"/>
    <mergeCell ref="CH310:CK310"/>
    <mergeCell ref="CL308:CO308"/>
    <mergeCell ref="CP308:CS308"/>
    <mergeCell ref="AQ308:AT308"/>
    <mergeCell ref="BQ308:BT308"/>
    <mergeCell ref="BU308:BX308"/>
    <mergeCell ref="BY308:CB308"/>
    <mergeCell ref="CH308:CK308"/>
    <mergeCell ref="R308:U308"/>
    <mergeCell ref="V308:Y308"/>
    <mergeCell ref="Z308:AC308"/>
    <mergeCell ref="AI308:AL308"/>
    <mergeCell ref="AM308:AP308"/>
    <mergeCell ref="CL309:CO309"/>
    <mergeCell ref="CP309:CS309"/>
    <mergeCell ref="AQ309:AT309"/>
    <mergeCell ref="BQ309:BT309"/>
    <mergeCell ref="BU309:BX309"/>
    <mergeCell ref="BY309:CB309"/>
    <mergeCell ref="CH309:CK309"/>
    <mergeCell ref="R309:U309"/>
    <mergeCell ref="V309:Y309"/>
    <mergeCell ref="Z309:AC309"/>
    <mergeCell ref="AI309:AL309"/>
    <mergeCell ref="AM309:AP309"/>
    <mergeCell ref="R310:U310"/>
    <mergeCell ref="R305:U305"/>
    <mergeCell ref="V305:Y305"/>
    <mergeCell ref="Z305:AC305"/>
    <mergeCell ref="AI305:AL305"/>
    <mergeCell ref="AM305:AP305"/>
    <mergeCell ref="BQ306:BT306"/>
    <mergeCell ref="BU306:BX306"/>
    <mergeCell ref="BY306:CB306"/>
    <mergeCell ref="CH306:CK306"/>
    <mergeCell ref="R306:U306"/>
    <mergeCell ref="V306:Y306"/>
    <mergeCell ref="Z306:AC306"/>
    <mergeCell ref="AI306:AL306"/>
    <mergeCell ref="AM306:AP306"/>
    <mergeCell ref="R307:U307"/>
    <mergeCell ref="V307:Y307"/>
    <mergeCell ref="Z307:AC307"/>
    <mergeCell ref="AI307:AL307"/>
    <mergeCell ref="AM307:AP307"/>
    <mergeCell ref="V310:Y310"/>
    <mergeCell ref="Z310:AC310"/>
    <mergeCell ref="AI310:AL310"/>
    <mergeCell ref="AM310:AP310"/>
    <mergeCell ref="CL307:CO307"/>
    <mergeCell ref="CP307:CS307"/>
    <mergeCell ref="AQ307:AT307"/>
    <mergeCell ref="BQ307:BT307"/>
    <mergeCell ref="BU307:BX307"/>
    <mergeCell ref="BY307:CB307"/>
    <mergeCell ref="CH307:CK307"/>
    <mergeCell ref="CL305:CO305"/>
    <mergeCell ref="CP305:CS305"/>
    <mergeCell ref="AQ305:AT305"/>
    <mergeCell ref="BQ305:BT305"/>
    <mergeCell ref="BU305:BX305"/>
    <mergeCell ref="BY305:CB305"/>
    <mergeCell ref="CH305:CK305"/>
    <mergeCell ref="CL304:CO304"/>
    <mergeCell ref="CP304:CS304"/>
    <mergeCell ref="AQ304:AT304"/>
    <mergeCell ref="BQ304:BT304"/>
    <mergeCell ref="BU304:BX304"/>
    <mergeCell ref="BY304:CB304"/>
    <mergeCell ref="CH304:CK304"/>
    <mergeCell ref="CL302:CO302"/>
    <mergeCell ref="CP302:CS302"/>
    <mergeCell ref="AQ302:AT302"/>
    <mergeCell ref="BQ302:BT302"/>
    <mergeCell ref="BU302:BX302"/>
    <mergeCell ref="BY302:CB302"/>
    <mergeCell ref="CH302:CK302"/>
    <mergeCell ref="R302:U302"/>
    <mergeCell ref="V302:Y302"/>
    <mergeCell ref="Z302:AC302"/>
    <mergeCell ref="AI302:AL302"/>
    <mergeCell ref="AM302:AP302"/>
    <mergeCell ref="CL303:CO303"/>
    <mergeCell ref="CP303:CS303"/>
    <mergeCell ref="AQ303:AT303"/>
    <mergeCell ref="BQ303:BT303"/>
    <mergeCell ref="BU303:BX303"/>
    <mergeCell ref="BY303:CB303"/>
    <mergeCell ref="CH303:CK303"/>
    <mergeCell ref="R303:U303"/>
    <mergeCell ref="V303:Y303"/>
    <mergeCell ref="Z303:AC303"/>
    <mergeCell ref="AI303:AL303"/>
    <mergeCell ref="AM303:AP303"/>
    <mergeCell ref="R304:U304"/>
    <mergeCell ref="BY299:CB299"/>
    <mergeCell ref="CH299:CK299"/>
    <mergeCell ref="R299:U299"/>
    <mergeCell ref="V299:Y299"/>
    <mergeCell ref="Z299:AC299"/>
    <mergeCell ref="AI299:AL299"/>
    <mergeCell ref="AM299:AP299"/>
    <mergeCell ref="R300:U300"/>
    <mergeCell ref="V300:Y300"/>
    <mergeCell ref="Z300:AC300"/>
    <mergeCell ref="AI300:AL300"/>
    <mergeCell ref="AM300:AP300"/>
    <mergeCell ref="R301:U301"/>
    <mergeCell ref="V301:Y301"/>
    <mergeCell ref="Z301:AC301"/>
    <mergeCell ref="AI301:AL301"/>
    <mergeCell ref="AM301:AP301"/>
    <mergeCell ref="V304:Y304"/>
    <mergeCell ref="Z304:AC304"/>
    <mergeCell ref="AI304:AL304"/>
    <mergeCell ref="AM304:AP304"/>
    <mergeCell ref="AI296:AL296"/>
    <mergeCell ref="AM296:AP296"/>
    <mergeCell ref="CL297:CO297"/>
    <mergeCell ref="CP297:CS297"/>
    <mergeCell ref="AQ297:AT297"/>
    <mergeCell ref="BQ297:BT297"/>
    <mergeCell ref="BU297:BX297"/>
    <mergeCell ref="BY297:CB297"/>
    <mergeCell ref="CH297:CK297"/>
    <mergeCell ref="R297:U297"/>
    <mergeCell ref="V297:Y297"/>
    <mergeCell ref="Z297:AC297"/>
    <mergeCell ref="AI297:AL297"/>
    <mergeCell ref="AM297:AP297"/>
    <mergeCell ref="R298:U298"/>
    <mergeCell ref="V298:Y298"/>
    <mergeCell ref="Z298:AC298"/>
    <mergeCell ref="AI298:AL298"/>
    <mergeCell ref="AM298:AP298"/>
    <mergeCell ref="A333:C333"/>
    <mergeCell ref="D333:F333"/>
    <mergeCell ref="A334:C334"/>
    <mergeCell ref="D334:F334"/>
    <mergeCell ref="CL298:CO298"/>
    <mergeCell ref="CP298:CS298"/>
    <mergeCell ref="AQ298:AT298"/>
    <mergeCell ref="BQ298:BT298"/>
    <mergeCell ref="BU298:BX298"/>
    <mergeCell ref="BY298:CB298"/>
    <mergeCell ref="CH298:CK298"/>
    <mergeCell ref="CL300:CO300"/>
    <mergeCell ref="CP300:CS300"/>
    <mergeCell ref="AQ300:AT300"/>
    <mergeCell ref="BQ300:BT300"/>
    <mergeCell ref="BU300:BX300"/>
    <mergeCell ref="BY300:CB300"/>
    <mergeCell ref="CH300:CK300"/>
    <mergeCell ref="CL306:CO306"/>
    <mergeCell ref="CP306:CS306"/>
    <mergeCell ref="AQ306:AT306"/>
    <mergeCell ref="CL301:CO301"/>
    <mergeCell ref="CP301:CS301"/>
    <mergeCell ref="AQ301:AT301"/>
    <mergeCell ref="BQ301:BT301"/>
    <mergeCell ref="BU301:BX301"/>
    <mergeCell ref="BY301:CB301"/>
    <mergeCell ref="CH301:CK301"/>
    <mergeCell ref="CL299:CO299"/>
    <mergeCell ref="CP299:CS299"/>
    <mergeCell ref="AQ299:AT299"/>
    <mergeCell ref="BQ299:BT299"/>
    <mergeCell ref="R234:U234"/>
    <mergeCell ref="V234:Y234"/>
    <mergeCell ref="Z234:AC234"/>
    <mergeCell ref="AI234:AL234"/>
    <mergeCell ref="AM234:AP234"/>
    <mergeCell ref="R235:U235"/>
    <mergeCell ref="V235:Y235"/>
    <mergeCell ref="Z235:AC235"/>
    <mergeCell ref="AI235:AL235"/>
    <mergeCell ref="AM235:AP235"/>
    <mergeCell ref="CL332:CO332"/>
    <mergeCell ref="CP332:CS332"/>
    <mergeCell ref="AQ332:AT332"/>
    <mergeCell ref="BQ332:BT332"/>
    <mergeCell ref="BU332:BX332"/>
    <mergeCell ref="BY332:CB332"/>
    <mergeCell ref="CH332:CK332"/>
    <mergeCell ref="R332:U332"/>
    <mergeCell ref="V332:Y332"/>
    <mergeCell ref="Z332:AC332"/>
    <mergeCell ref="AI332:AL332"/>
    <mergeCell ref="AM332:AP332"/>
    <mergeCell ref="CL296:CO296"/>
    <mergeCell ref="CP296:CS296"/>
    <mergeCell ref="AQ296:AT296"/>
    <mergeCell ref="BQ296:BT296"/>
    <mergeCell ref="BU296:BX296"/>
    <mergeCell ref="BY296:CB296"/>
    <mergeCell ref="CH296:CK296"/>
    <mergeCell ref="R296:U296"/>
    <mergeCell ref="V296:Y296"/>
    <mergeCell ref="Z296:AC296"/>
    <mergeCell ref="V231:Y231"/>
    <mergeCell ref="Z231:AC231"/>
    <mergeCell ref="AI231:AL231"/>
    <mergeCell ref="AM231:AP231"/>
    <mergeCell ref="R232:U232"/>
    <mergeCell ref="V232:Y232"/>
    <mergeCell ref="Z232:AC232"/>
    <mergeCell ref="AI232:AL232"/>
    <mergeCell ref="AM232:AP232"/>
    <mergeCell ref="CL235:CO235"/>
    <mergeCell ref="CP235:CS235"/>
    <mergeCell ref="AQ235:AT235"/>
    <mergeCell ref="BQ235:BT235"/>
    <mergeCell ref="BU235:BX235"/>
    <mergeCell ref="BY235:CB235"/>
    <mergeCell ref="CH235:CK235"/>
    <mergeCell ref="CL233:CO233"/>
    <mergeCell ref="CP233:CS233"/>
    <mergeCell ref="AQ233:AT233"/>
    <mergeCell ref="BQ233:BT233"/>
    <mergeCell ref="BU233:BX233"/>
    <mergeCell ref="BY233:CB233"/>
    <mergeCell ref="CH233:CK233"/>
    <mergeCell ref="R233:U233"/>
    <mergeCell ref="V233:Y233"/>
    <mergeCell ref="Z233:AC233"/>
    <mergeCell ref="AI233:AL233"/>
    <mergeCell ref="AM233:AP233"/>
    <mergeCell ref="CL234:CO234"/>
    <mergeCell ref="CP234:CS234"/>
    <mergeCell ref="AQ234:AT234"/>
    <mergeCell ref="BQ234:BT234"/>
    <mergeCell ref="CU26:CW27"/>
    <mergeCell ref="AI25:AM25"/>
    <mergeCell ref="AN25:AP25"/>
    <mergeCell ref="AI26:AM27"/>
    <mergeCell ref="AN26:AP27"/>
    <mergeCell ref="AQ26:AU27"/>
    <mergeCell ref="AV26:AX27"/>
    <mergeCell ref="BQ26:BU27"/>
    <mergeCell ref="W28:Y29"/>
    <mergeCell ref="AI28:AM29"/>
    <mergeCell ref="AN28:AP29"/>
    <mergeCell ref="BQ28:BU29"/>
    <mergeCell ref="BV28:BX29"/>
    <mergeCell ref="CH28:CL29"/>
    <mergeCell ref="CM28:CO29"/>
    <mergeCell ref="R30:AG31"/>
    <mergeCell ref="AI30:AX31"/>
    <mergeCell ref="BQ30:CF31"/>
    <mergeCell ref="CH30:CW31"/>
    <mergeCell ref="Z25:AD25"/>
    <mergeCell ref="AE25:AG25"/>
    <mergeCell ref="R26:V27"/>
    <mergeCell ref="W26:Y27"/>
    <mergeCell ref="Z26:AD27"/>
    <mergeCell ref="AE26:AG27"/>
    <mergeCell ref="R28:V29"/>
    <mergeCell ref="BQ25:BU25"/>
    <mergeCell ref="BV25:BX25"/>
    <mergeCell ref="BY25:CC25"/>
    <mergeCell ref="CD25:CF25"/>
    <mergeCell ref="CH25:CL25"/>
    <mergeCell ref="CM25:CO25"/>
    <mergeCell ref="CL228:CO228"/>
    <mergeCell ref="CP228:CS228"/>
    <mergeCell ref="R228:U228"/>
    <mergeCell ref="V228:Y228"/>
    <mergeCell ref="Z228:AC228"/>
    <mergeCell ref="AI228:AL228"/>
    <mergeCell ref="AM228:AP228"/>
    <mergeCell ref="AQ228:AT228"/>
    <mergeCell ref="BQ228:BT228"/>
    <mergeCell ref="A24:P25"/>
    <mergeCell ref="R24:V24"/>
    <mergeCell ref="W24:Y24"/>
    <mergeCell ref="Z24:AD24"/>
    <mergeCell ref="AE24:AG24"/>
    <mergeCell ref="AI24:AM24"/>
    <mergeCell ref="AN24:AP24"/>
    <mergeCell ref="BV26:BX27"/>
    <mergeCell ref="BY26:CC27"/>
    <mergeCell ref="CD26:CF27"/>
    <mergeCell ref="CH26:CL27"/>
    <mergeCell ref="CM26:CO27"/>
    <mergeCell ref="CP26:CT27"/>
    <mergeCell ref="BQ24:BU24"/>
    <mergeCell ref="BV24:BX24"/>
    <mergeCell ref="BY24:CC24"/>
    <mergeCell ref="CD24:CF24"/>
    <mergeCell ref="CP25:CT25"/>
    <mergeCell ref="BU33:BX33"/>
    <mergeCell ref="BY33:CB33"/>
    <mergeCell ref="CH33:CK33"/>
    <mergeCell ref="CL33:CO33"/>
    <mergeCell ref="AZ24:BO25"/>
    <mergeCell ref="V331:Y331"/>
    <mergeCell ref="Z331:AC331"/>
    <mergeCell ref="AI331:AL331"/>
    <mergeCell ref="AM331:AP331"/>
    <mergeCell ref="BU228:BX228"/>
    <mergeCell ref="BY228:CB228"/>
    <mergeCell ref="R229:U229"/>
    <mergeCell ref="V229:Y229"/>
    <mergeCell ref="Z229:AC229"/>
    <mergeCell ref="AI229:AL229"/>
    <mergeCell ref="AM229:AP229"/>
    <mergeCell ref="AQ232:AT232"/>
    <mergeCell ref="BQ232:BT232"/>
    <mergeCell ref="BU232:BX232"/>
    <mergeCell ref="BY232:CB232"/>
    <mergeCell ref="AQ230:AT230"/>
    <mergeCell ref="CH228:CK228"/>
    <mergeCell ref="BQ230:BT230"/>
    <mergeCell ref="BU230:BX230"/>
    <mergeCell ref="BY230:CB230"/>
    <mergeCell ref="CH230:CK230"/>
    <mergeCell ref="R230:U230"/>
    <mergeCell ref="V230:Y230"/>
    <mergeCell ref="Z230:AC230"/>
    <mergeCell ref="AI230:AL230"/>
    <mergeCell ref="AM230:AP230"/>
    <mergeCell ref="AQ231:AT231"/>
    <mergeCell ref="BQ231:BT231"/>
    <mergeCell ref="BU231:BX231"/>
    <mergeCell ref="BY231:CB231"/>
    <mergeCell ref="CH231:CK231"/>
    <mergeCell ref="R231:U231"/>
    <mergeCell ref="CL331:CO331"/>
    <mergeCell ref="CP331:CS331"/>
    <mergeCell ref="AQ331:AT331"/>
    <mergeCell ref="BQ331:BT331"/>
    <mergeCell ref="BU331:BX331"/>
    <mergeCell ref="BY331:CB331"/>
    <mergeCell ref="CH331:CK331"/>
    <mergeCell ref="CL329:CO329"/>
    <mergeCell ref="CP329:CS329"/>
    <mergeCell ref="AQ329:AT329"/>
    <mergeCell ref="BQ329:BT329"/>
    <mergeCell ref="BU329:BX329"/>
    <mergeCell ref="BY329:CB329"/>
    <mergeCell ref="CH329:CK329"/>
    <mergeCell ref="R329:U329"/>
    <mergeCell ref="V329:Y329"/>
    <mergeCell ref="Z329:AC329"/>
    <mergeCell ref="AI329:AL329"/>
    <mergeCell ref="AM329:AP329"/>
    <mergeCell ref="CL330:CO330"/>
    <mergeCell ref="CP330:CS330"/>
    <mergeCell ref="AQ330:AT330"/>
    <mergeCell ref="BQ330:BT330"/>
    <mergeCell ref="BU330:BX330"/>
    <mergeCell ref="BY330:CB330"/>
    <mergeCell ref="CH330:CK330"/>
    <mergeCell ref="R330:U330"/>
    <mergeCell ref="V330:Y330"/>
    <mergeCell ref="Z330:AC330"/>
    <mergeCell ref="AI330:AL330"/>
    <mergeCell ref="AM330:AP330"/>
    <mergeCell ref="R331:U331"/>
    <mergeCell ref="CL327:CO327"/>
    <mergeCell ref="CP327:CS327"/>
    <mergeCell ref="AQ327:AT327"/>
    <mergeCell ref="BQ327:BT327"/>
    <mergeCell ref="BU327:BX327"/>
    <mergeCell ref="BY327:CB327"/>
    <mergeCell ref="CH327:CK327"/>
    <mergeCell ref="R327:U327"/>
    <mergeCell ref="V327:Y327"/>
    <mergeCell ref="Z327:AC327"/>
    <mergeCell ref="AI327:AL327"/>
    <mergeCell ref="AM327:AP327"/>
    <mergeCell ref="R328:U328"/>
    <mergeCell ref="V328:Y328"/>
    <mergeCell ref="Z328:AC328"/>
    <mergeCell ref="AI328:AL328"/>
    <mergeCell ref="AM328:AP328"/>
    <mergeCell ref="BU324:BX324"/>
    <mergeCell ref="BY324:CB324"/>
    <mergeCell ref="CH324:CK324"/>
    <mergeCell ref="R324:U324"/>
    <mergeCell ref="V324:Y324"/>
    <mergeCell ref="Z324:AC324"/>
    <mergeCell ref="AI324:AL324"/>
    <mergeCell ref="AM324:AP324"/>
    <mergeCell ref="R325:U325"/>
    <mergeCell ref="V325:Y325"/>
    <mergeCell ref="Z325:AC325"/>
    <mergeCell ref="AI325:AL325"/>
    <mergeCell ref="AM325:AP325"/>
    <mergeCell ref="CL328:CO328"/>
    <mergeCell ref="CP328:CS328"/>
    <mergeCell ref="AQ328:AT328"/>
    <mergeCell ref="BQ328:BT328"/>
    <mergeCell ref="BU328:BX328"/>
    <mergeCell ref="BY328:CB328"/>
    <mergeCell ref="CH328:CK328"/>
    <mergeCell ref="CL326:CO326"/>
    <mergeCell ref="CP326:CS326"/>
    <mergeCell ref="AQ326:AT326"/>
    <mergeCell ref="BQ326:BT326"/>
    <mergeCell ref="BU326:BX326"/>
    <mergeCell ref="BY326:CB326"/>
    <mergeCell ref="CH326:CK326"/>
    <mergeCell ref="R326:U326"/>
    <mergeCell ref="V326:Y326"/>
    <mergeCell ref="Z326:AC326"/>
    <mergeCell ref="AI326:AL326"/>
    <mergeCell ref="AM326:AP326"/>
    <mergeCell ref="V321:Y321"/>
    <mergeCell ref="Z321:AC321"/>
    <mergeCell ref="AI321:AL321"/>
    <mergeCell ref="AM321:AP321"/>
    <mergeCell ref="R322:U322"/>
    <mergeCell ref="V322:Y322"/>
    <mergeCell ref="Z322:AC322"/>
    <mergeCell ref="AI322:AL322"/>
    <mergeCell ref="AM322:AP322"/>
    <mergeCell ref="CL325:CO325"/>
    <mergeCell ref="CP325:CS325"/>
    <mergeCell ref="AQ325:AT325"/>
    <mergeCell ref="BQ325:BT325"/>
    <mergeCell ref="BU325:BX325"/>
    <mergeCell ref="BY325:CB325"/>
    <mergeCell ref="CH325:CK325"/>
    <mergeCell ref="CL323:CO323"/>
    <mergeCell ref="CP323:CS323"/>
    <mergeCell ref="AQ323:AT323"/>
    <mergeCell ref="BQ323:BT323"/>
    <mergeCell ref="BU323:BX323"/>
    <mergeCell ref="BY323:CB323"/>
    <mergeCell ref="CH323:CK323"/>
    <mergeCell ref="R323:U323"/>
    <mergeCell ref="V323:Y323"/>
    <mergeCell ref="Z323:AC323"/>
    <mergeCell ref="AI323:AL323"/>
    <mergeCell ref="AM323:AP323"/>
    <mergeCell ref="CL324:CO324"/>
    <mergeCell ref="CP324:CS324"/>
    <mergeCell ref="AQ324:AT324"/>
    <mergeCell ref="BQ324:BT324"/>
    <mergeCell ref="R319:U319"/>
    <mergeCell ref="V319:Y319"/>
    <mergeCell ref="Z319:AC319"/>
    <mergeCell ref="AI319:AL319"/>
    <mergeCell ref="AM319:AP319"/>
    <mergeCell ref="CL322:CO322"/>
    <mergeCell ref="CP322:CS322"/>
    <mergeCell ref="AQ322:AT322"/>
    <mergeCell ref="BQ322:BT322"/>
    <mergeCell ref="BU322:BX322"/>
    <mergeCell ref="BY322:CB322"/>
    <mergeCell ref="CH322:CK322"/>
    <mergeCell ref="CL320:CO320"/>
    <mergeCell ref="CP320:CS320"/>
    <mergeCell ref="AQ320:AT320"/>
    <mergeCell ref="BQ320:BT320"/>
    <mergeCell ref="BU320:BX320"/>
    <mergeCell ref="BY320:CB320"/>
    <mergeCell ref="CH320:CK320"/>
    <mergeCell ref="R320:U320"/>
    <mergeCell ref="V320:Y320"/>
    <mergeCell ref="Z320:AC320"/>
    <mergeCell ref="AI320:AL320"/>
    <mergeCell ref="AM320:AP320"/>
    <mergeCell ref="CL321:CO321"/>
    <mergeCell ref="CP321:CS321"/>
    <mergeCell ref="AQ321:AT321"/>
    <mergeCell ref="BQ321:BT321"/>
    <mergeCell ref="BU321:BX321"/>
    <mergeCell ref="BY321:CB321"/>
    <mergeCell ref="CH321:CK321"/>
    <mergeCell ref="R321:U321"/>
    <mergeCell ref="R317:U317"/>
    <mergeCell ref="V317:Y317"/>
    <mergeCell ref="Z317:AC317"/>
    <mergeCell ref="AI317:AL317"/>
    <mergeCell ref="AM317:AP317"/>
    <mergeCell ref="CL318:CO318"/>
    <mergeCell ref="CP318:CS318"/>
    <mergeCell ref="AQ318:AT318"/>
    <mergeCell ref="BQ318:BT318"/>
    <mergeCell ref="BU318:BX318"/>
    <mergeCell ref="BY318:CB318"/>
    <mergeCell ref="CH318:CK318"/>
    <mergeCell ref="R318:U318"/>
    <mergeCell ref="V318:Y318"/>
    <mergeCell ref="Z318:AC318"/>
    <mergeCell ref="AI318:AL318"/>
    <mergeCell ref="AM318:AP318"/>
    <mergeCell ref="CL229:CO229"/>
    <mergeCell ref="CP229:CS229"/>
    <mergeCell ref="AQ229:AT229"/>
    <mergeCell ref="BQ229:BT229"/>
    <mergeCell ref="BU229:BX229"/>
    <mergeCell ref="BY229:CB229"/>
    <mergeCell ref="CH229:CK229"/>
    <mergeCell ref="CL319:CO319"/>
    <mergeCell ref="CP319:CS319"/>
    <mergeCell ref="AQ319:AT319"/>
    <mergeCell ref="BQ319:BT319"/>
    <mergeCell ref="BU319:BX319"/>
    <mergeCell ref="BY319:CB319"/>
    <mergeCell ref="CH319:CK319"/>
    <mergeCell ref="CL317:CO317"/>
    <mergeCell ref="CP317:CS317"/>
    <mergeCell ref="AQ317:AT317"/>
    <mergeCell ref="BQ317:BT317"/>
    <mergeCell ref="BU317:BX317"/>
    <mergeCell ref="BY317:CB317"/>
    <mergeCell ref="CH317:CK317"/>
    <mergeCell ref="CL232:CO232"/>
    <mergeCell ref="CP232:CS232"/>
    <mergeCell ref="CH232:CK232"/>
    <mergeCell ref="CL230:CO230"/>
    <mergeCell ref="CP230:CS230"/>
    <mergeCell ref="CL231:CO231"/>
    <mergeCell ref="CP231:CS231"/>
    <mergeCell ref="BU234:BX234"/>
    <mergeCell ref="BY234:CB234"/>
    <mergeCell ref="CH234:CK234"/>
    <mergeCell ref="BU299:BX299"/>
    <mergeCell ref="BU226:BX226"/>
    <mergeCell ref="BY226:CB226"/>
    <mergeCell ref="CH226:CK226"/>
    <mergeCell ref="CL226:CO226"/>
    <mergeCell ref="CP226:CS226"/>
    <mergeCell ref="R226:U226"/>
    <mergeCell ref="V226:Y226"/>
    <mergeCell ref="Z226:AC226"/>
    <mergeCell ref="AI226:AL226"/>
    <mergeCell ref="AM226:AP226"/>
    <mergeCell ref="AQ226:AT226"/>
    <mergeCell ref="BQ226:BT226"/>
    <mergeCell ref="BU227:BX227"/>
    <mergeCell ref="BY227:CB227"/>
    <mergeCell ref="CH227:CK227"/>
    <mergeCell ref="CL227:CO227"/>
    <mergeCell ref="CP227:CS227"/>
    <mergeCell ref="R227:U227"/>
    <mergeCell ref="V227:Y227"/>
    <mergeCell ref="Z227:AC227"/>
    <mergeCell ref="AI227:AL227"/>
    <mergeCell ref="AM227:AP227"/>
    <mergeCell ref="AQ227:AT227"/>
    <mergeCell ref="BQ227:BT227"/>
    <mergeCell ref="BU224:BX224"/>
    <mergeCell ref="BY224:CB224"/>
    <mergeCell ref="CH224:CK224"/>
    <mergeCell ref="CL224:CO224"/>
    <mergeCell ref="CP224:CS224"/>
    <mergeCell ref="R224:U224"/>
    <mergeCell ref="V224:Y224"/>
    <mergeCell ref="Z224:AC224"/>
    <mergeCell ref="AI224:AL224"/>
    <mergeCell ref="AM224:AP224"/>
    <mergeCell ref="AQ224:AT224"/>
    <mergeCell ref="BQ224:BT224"/>
    <mergeCell ref="BU225:BX225"/>
    <mergeCell ref="BY225:CB225"/>
    <mergeCell ref="CH225:CK225"/>
    <mergeCell ref="CL225:CO225"/>
    <mergeCell ref="CP225:CS225"/>
    <mergeCell ref="R225:U225"/>
    <mergeCell ref="V225:Y225"/>
    <mergeCell ref="Z225:AC225"/>
    <mergeCell ref="AI225:AL225"/>
    <mergeCell ref="AM225:AP225"/>
    <mergeCell ref="AQ225:AT225"/>
    <mergeCell ref="BQ225:BT225"/>
    <mergeCell ref="BU222:BX222"/>
    <mergeCell ref="BY222:CB222"/>
    <mergeCell ref="CH222:CK222"/>
    <mergeCell ref="CL222:CO222"/>
    <mergeCell ref="CP222:CS222"/>
    <mergeCell ref="R222:U222"/>
    <mergeCell ref="V222:Y222"/>
    <mergeCell ref="Z222:AC222"/>
    <mergeCell ref="AI222:AL222"/>
    <mergeCell ref="AM222:AP222"/>
    <mergeCell ref="AQ222:AT222"/>
    <mergeCell ref="BQ222:BT222"/>
    <mergeCell ref="BU223:BX223"/>
    <mergeCell ref="BY223:CB223"/>
    <mergeCell ref="CH223:CK223"/>
    <mergeCell ref="CL223:CO223"/>
    <mergeCell ref="CP223:CS223"/>
    <mergeCell ref="R223:U223"/>
    <mergeCell ref="V223:Y223"/>
    <mergeCell ref="Z223:AC223"/>
    <mergeCell ref="AI223:AL223"/>
    <mergeCell ref="AM223:AP223"/>
    <mergeCell ref="AQ223:AT223"/>
    <mergeCell ref="BQ223:BT223"/>
    <mergeCell ref="CL294:CO294"/>
    <mergeCell ref="CP294:CS294"/>
    <mergeCell ref="AQ294:AT294"/>
    <mergeCell ref="BQ294:BT294"/>
    <mergeCell ref="BU294:BX294"/>
    <mergeCell ref="BY294:CB294"/>
    <mergeCell ref="CH294:CK294"/>
    <mergeCell ref="R294:U294"/>
    <mergeCell ref="V294:Y294"/>
    <mergeCell ref="Z294:AC294"/>
    <mergeCell ref="AI294:AL294"/>
    <mergeCell ref="AM294:AP294"/>
    <mergeCell ref="R295:U295"/>
    <mergeCell ref="V295:Y295"/>
    <mergeCell ref="Z295:AC295"/>
    <mergeCell ref="AI295:AL295"/>
    <mergeCell ref="AM295:AP295"/>
    <mergeCell ref="BU291:BX291"/>
    <mergeCell ref="BY291:CB291"/>
    <mergeCell ref="CH291:CK291"/>
    <mergeCell ref="R291:U291"/>
    <mergeCell ref="V291:Y291"/>
    <mergeCell ref="Z291:AC291"/>
    <mergeCell ref="AI291:AL291"/>
    <mergeCell ref="AM291:AP291"/>
    <mergeCell ref="R292:U292"/>
    <mergeCell ref="V292:Y292"/>
    <mergeCell ref="Z292:AC292"/>
    <mergeCell ref="AI292:AL292"/>
    <mergeCell ref="AM292:AP292"/>
    <mergeCell ref="CL295:CO295"/>
    <mergeCell ref="CP295:CS295"/>
    <mergeCell ref="AQ295:AT295"/>
    <mergeCell ref="BQ295:BT295"/>
    <mergeCell ref="BU295:BX295"/>
    <mergeCell ref="BY295:CB295"/>
    <mergeCell ref="CH295:CK295"/>
    <mergeCell ref="CL293:CO293"/>
    <mergeCell ref="CP293:CS293"/>
    <mergeCell ref="AQ293:AT293"/>
    <mergeCell ref="BQ293:BT293"/>
    <mergeCell ref="BU293:BX293"/>
    <mergeCell ref="BY293:CB293"/>
    <mergeCell ref="CH293:CK293"/>
    <mergeCell ref="R293:U293"/>
    <mergeCell ref="V293:Y293"/>
    <mergeCell ref="Z293:AC293"/>
    <mergeCell ref="AI293:AL293"/>
    <mergeCell ref="AM293:AP293"/>
    <mergeCell ref="V288:Y288"/>
    <mergeCell ref="Z288:AC288"/>
    <mergeCell ref="AI288:AL288"/>
    <mergeCell ref="AM288:AP288"/>
    <mergeCell ref="R289:U289"/>
    <mergeCell ref="V289:Y289"/>
    <mergeCell ref="Z289:AC289"/>
    <mergeCell ref="AI289:AL289"/>
    <mergeCell ref="AM289:AP289"/>
    <mergeCell ref="CL292:CO292"/>
    <mergeCell ref="CP292:CS292"/>
    <mergeCell ref="AQ292:AT292"/>
    <mergeCell ref="BQ292:BT292"/>
    <mergeCell ref="BU292:BX292"/>
    <mergeCell ref="BY292:CB292"/>
    <mergeCell ref="CH292:CK292"/>
    <mergeCell ref="CL290:CO290"/>
    <mergeCell ref="CP290:CS290"/>
    <mergeCell ref="AQ290:AT290"/>
    <mergeCell ref="BQ290:BT290"/>
    <mergeCell ref="BU290:BX290"/>
    <mergeCell ref="BY290:CB290"/>
    <mergeCell ref="CH290:CK290"/>
    <mergeCell ref="R290:U290"/>
    <mergeCell ref="V290:Y290"/>
    <mergeCell ref="Z290:AC290"/>
    <mergeCell ref="AI290:AL290"/>
    <mergeCell ref="AM290:AP290"/>
    <mergeCell ref="CL291:CO291"/>
    <mergeCell ref="CP291:CS291"/>
    <mergeCell ref="AQ291:AT291"/>
    <mergeCell ref="BQ291:BT291"/>
    <mergeCell ref="R286:U286"/>
    <mergeCell ref="V286:Y286"/>
    <mergeCell ref="Z286:AC286"/>
    <mergeCell ref="AI286:AL286"/>
    <mergeCell ref="AM286:AP286"/>
    <mergeCell ref="CL289:CO289"/>
    <mergeCell ref="CP289:CS289"/>
    <mergeCell ref="AQ289:AT289"/>
    <mergeCell ref="BQ289:BT289"/>
    <mergeCell ref="BU289:BX289"/>
    <mergeCell ref="BY289:CB289"/>
    <mergeCell ref="CH289:CK289"/>
    <mergeCell ref="CL287:CO287"/>
    <mergeCell ref="CP287:CS287"/>
    <mergeCell ref="AQ287:AT287"/>
    <mergeCell ref="BQ287:BT287"/>
    <mergeCell ref="BU287:BX287"/>
    <mergeCell ref="BY287:CB287"/>
    <mergeCell ref="CH287:CK287"/>
    <mergeCell ref="R287:U287"/>
    <mergeCell ref="V287:Y287"/>
    <mergeCell ref="Z287:AC287"/>
    <mergeCell ref="AI287:AL287"/>
    <mergeCell ref="AM287:AP287"/>
    <mergeCell ref="CL288:CO288"/>
    <mergeCell ref="CP288:CS288"/>
    <mergeCell ref="AQ288:AT288"/>
    <mergeCell ref="BQ288:BT288"/>
    <mergeCell ref="BU288:BX288"/>
    <mergeCell ref="BY288:CB288"/>
    <mergeCell ref="CH288:CK288"/>
    <mergeCell ref="R288:U288"/>
    <mergeCell ref="BU283:BX283"/>
    <mergeCell ref="BY283:CB283"/>
    <mergeCell ref="CH283:CK283"/>
    <mergeCell ref="R284:U284"/>
    <mergeCell ref="V284:Y284"/>
    <mergeCell ref="Z284:AC284"/>
    <mergeCell ref="AI284:AL284"/>
    <mergeCell ref="AM284:AP284"/>
    <mergeCell ref="CL285:CO285"/>
    <mergeCell ref="CP285:CS285"/>
    <mergeCell ref="AQ285:AT285"/>
    <mergeCell ref="BQ285:BT285"/>
    <mergeCell ref="BU285:BX285"/>
    <mergeCell ref="BY285:CB285"/>
    <mergeCell ref="CH285:CK285"/>
    <mergeCell ref="R285:U285"/>
    <mergeCell ref="V285:Y285"/>
    <mergeCell ref="Z285:AC285"/>
    <mergeCell ref="AI285:AL285"/>
    <mergeCell ref="AM285:AP285"/>
    <mergeCell ref="R283:U283"/>
    <mergeCell ref="AQ282:AT282"/>
    <mergeCell ref="BQ282:BT282"/>
    <mergeCell ref="BU282:BX282"/>
    <mergeCell ref="BY282:CB282"/>
    <mergeCell ref="CH282:CK282"/>
    <mergeCell ref="R282:U282"/>
    <mergeCell ref="V282:Y282"/>
    <mergeCell ref="Z282:AC282"/>
    <mergeCell ref="AI282:AL282"/>
    <mergeCell ref="AM282:AP282"/>
    <mergeCell ref="V283:Y283"/>
    <mergeCell ref="Z283:AC283"/>
    <mergeCell ref="AI283:AL283"/>
    <mergeCell ref="AM283:AP283"/>
    <mergeCell ref="CL286:CO286"/>
    <mergeCell ref="CP286:CS286"/>
    <mergeCell ref="AQ286:AT286"/>
    <mergeCell ref="BQ286:BT286"/>
    <mergeCell ref="BU286:BX286"/>
    <mergeCell ref="BY286:CB286"/>
    <mergeCell ref="CH286:CK286"/>
    <mergeCell ref="CL284:CO284"/>
    <mergeCell ref="CP284:CS284"/>
    <mergeCell ref="AQ284:AT284"/>
    <mergeCell ref="BQ284:BT284"/>
    <mergeCell ref="BU284:BX284"/>
    <mergeCell ref="BY284:CB284"/>
    <mergeCell ref="CH284:CK284"/>
    <mergeCell ref="CL283:CO283"/>
    <mergeCell ref="CP283:CS283"/>
    <mergeCell ref="AQ283:AT283"/>
    <mergeCell ref="BQ283:BT283"/>
    <mergeCell ref="CL279:CO279"/>
    <mergeCell ref="CP279:CS279"/>
    <mergeCell ref="AQ279:AT279"/>
    <mergeCell ref="BQ279:BT279"/>
    <mergeCell ref="BU279:BX279"/>
    <mergeCell ref="BY279:CB279"/>
    <mergeCell ref="CH279:CK279"/>
    <mergeCell ref="R279:U279"/>
    <mergeCell ref="V279:Y279"/>
    <mergeCell ref="Z279:AC279"/>
    <mergeCell ref="AI279:AL279"/>
    <mergeCell ref="AM279:AP279"/>
    <mergeCell ref="R280:U280"/>
    <mergeCell ref="V280:Y280"/>
    <mergeCell ref="Z280:AC280"/>
    <mergeCell ref="AI280:AL280"/>
    <mergeCell ref="AM280:AP280"/>
    <mergeCell ref="BY280:CB280"/>
    <mergeCell ref="CH280:CK280"/>
    <mergeCell ref="CL281:CO281"/>
    <mergeCell ref="CP281:CS281"/>
    <mergeCell ref="AQ281:AT281"/>
    <mergeCell ref="BQ281:BT281"/>
    <mergeCell ref="BU281:BX281"/>
    <mergeCell ref="BY281:CB281"/>
    <mergeCell ref="CH281:CK281"/>
    <mergeCell ref="R281:U281"/>
    <mergeCell ref="V281:Y281"/>
    <mergeCell ref="Z281:AC281"/>
    <mergeCell ref="AI281:AL281"/>
    <mergeCell ref="AM281:AP281"/>
    <mergeCell ref="CL282:CO282"/>
    <mergeCell ref="CP282:CS282"/>
    <mergeCell ref="BU276:BX276"/>
    <mergeCell ref="BY276:CB276"/>
    <mergeCell ref="CH276:CK276"/>
    <mergeCell ref="R276:U276"/>
    <mergeCell ref="V276:Y276"/>
    <mergeCell ref="Z276:AC276"/>
    <mergeCell ref="AI276:AL276"/>
    <mergeCell ref="AM276:AP276"/>
    <mergeCell ref="R277:U277"/>
    <mergeCell ref="V277:Y277"/>
    <mergeCell ref="Z277:AC277"/>
    <mergeCell ref="AI277:AL277"/>
    <mergeCell ref="AM277:AP277"/>
    <mergeCell ref="CL280:CO280"/>
    <mergeCell ref="CP280:CS280"/>
    <mergeCell ref="AQ280:AT280"/>
    <mergeCell ref="BQ280:BT280"/>
    <mergeCell ref="BU280:BX280"/>
    <mergeCell ref="CL278:CO278"/>
    <mergeCell ref="CP278:CS278"/>
    <mergeCell ref="AQ278:AT278"/>
    <mergeCell ref="BQ278:BT278"/>
    <mergeCell ref="BU278:BX278"/>
    <mergeCell ref="BY278:CB278"/>
    <mergeCell ref="CH278:CK278"/>
    <mergeCell ref="R278:U278"/>
    <mergeCell ref="V278:Y278"/>
    <mergeCell ref="Z278:AC278"/>
    <mergeCell ref="AI278:AL278"/>
    <mergeCell ref="AM278:AP278"/>
    <mergeCell ref="V273:Y273"/>
    <mergeCell ref="Z273:AC273"/>
    <mergeCell ref="AI273:AL273"/>
    <mergeCell ref="AM273:AP273"/>
    <mergeCell ref="R274:U274"/>
    <mergeCell ref="V274:Y274"/>
    <mergeCell ref="Z274:AC274"/>
    <mergeCell ref="AI274:AL274"/>
    <mergeCell ref="AM274:AP274"/>
    <mergeCell ref="CL277:CO277"/>
    <mergeCell ref="CP277:CS277"/>
    <mergeCell ref="AQ277:AT277"/>
    <mergeCell ref="BQ277:BT277"/>
    <mergeCell ref="BU277:BX277"/>
    <mergeCell ref="BY277:CB277"/>
    <mergeCell ref="CH277:CK277"/>
    <mergeCell ref="CL275:CO275"/>
    <mergeCell ref="CP275:CS275"/>
    <mergeCell ref="AQ275:AT275"/>
    <mergeCell ref="BQ275:BT275"/>
    <mergeCell ref="BU275:BX275"/>
    <mergeCell ref="BY275:CB275"/>
    <mergeCell ref="CH275:CK275"/>
    <mergeCell ref="R275:U275"/>
    <mergeCell ref="V275:Y275"/>
    <mergeCell ref="Z275:AC275"/>
    <mergeCell ref="AI275:AL275"/>
    <mergeCell ref="AM275:AP275"/>
    <mergeCell ref="CL276:CO276"/>
    <mergeCell ref="CP276:CS276"/>
    <mergeCell ref="AQ276:AT276"/>
    <mergeCell ref="BQ276:BT276"/>
    <mergeCell ref="R271:U271"/>
    <mergeCell ref="V271:Y271"/>
    <mergeCell ref="Z271:AC271"/>
    <mergeCell ref="AI271:AL271"/>
    <mergeCell ref="AM271:AP271"/>
    <mergeCell ref="CL274:CO274"/>
    <mergeCell ref="CP274:CS274"/>
    <mergeCell ref="AQ274:AT274"/>
    <mergeCell ref="BQ274:BT274"/>
    <mergeCell ref="BU274:BX274"/>
    <mergeCell ref="BY274:CB274"/>
    <mergeCell ref="CH274:CK274"/>
    <mergeCell ref="CL272:CO272"/>
    <mergeCell ref="CP272:CS272"/>
    <mergeCell ref="AQ272:AT272"/>
    <mergeCell ref="BQ272:BT272"/>
    <mergeCell ref="BU272:BX272"/>
    <mergeCell ref="BY272:CB272"/>
    <mergeCell ref="CH272:CK272"/>
    <mergeCell ref="R272:U272"/>
    <mergeCell ref="V272:Y272"/>
    <mergeCell ref="Z272:AC272"/>
    <mergeCell ref="AI272:AL272"/>
    <mergeCell ref="AM272:AP272"/>
    <mergeCell ref="CL273:CO273"/>
    <mergeCell ref="CP273:CS273"/>
    <mergeCell ref="AQ273:AT273"/>
    <mergeCell ref="BQ273:BT273"/>
    <mergeCell ref="BU273:BX273"/>
    <mergeCell ref="BY273:CB273"/>
    <mergeCell ref="CH273:CK273"/>
    <mergeCell ref="R273:U273"/>
    <mergeCell ref="BU268:BX268"/>
    <mergeCell ref="BY268:CB268"/>
    <mergeCell ref="CH268:CK268"/>
    <mergeCell ref="R269:U269"/>
    <mergeCell ref="V269:Y269"/>
    <mergeCell ref="Z269:AC269"/>
    <mergeCell ref="AI269:AL269"/>
    <mergeCell ref="AM269:AP269"/>
    <mergeCell ref="CL270:CO270"/>
    <mergeCell ref="CP270:CS270"/>
    <mergeCell ref="AQ270:AT270"/>
    <mergeCell ref="BQ270:BT270"/>
    <mergeCell ref="BU270:BX270"/>
    <mergeCell ref="BY270:CB270"/>
    <mergeCell ref="CH270:CK270"/>
    <mergeCell ref="R270:U270"/>
    <mergeCell ref="V270:Y270"/>
    <mergeCell ref="Z270:AC270"/>
    <mergeCell ref="AI270:AL270"/>
    <mergeCell ref="AM270:AP270"/>
    <mergeCell ref="AQ267:AT267"/>
    <mergeCell ref="BQ267:BT267"/>
    <mergeCell ref="BU267:BX267"/>
    <mergeCell ref="BY267:CB267"/>
    <mergeCell ref="CH267:CK267"/>
    <mergeCell ref="R267:U267"/>
    <mergeCell ref="V267:Y267"/>
    <mergeCell ref="Z267:AC267"/>
    <mergeCell ref="AI267:AL267"/>
    <mergeCell ref="AM267:AP267"/>
    <mergeCell ref="V268:Y268"/>
    <mergeCell ref="Z268:AC268"/>
    <mergeCell ref="AI268:AL268"/>
    <mergeCell ref="AM268:AP268"/>
    <mergeCell ref="CL271:CO271"/>
    <mergeCell ref="CP271:CS271"/>
    <mergeCell ref="AQ271:AT271"/>
    <mergeCell ref="BQ271:BT271"/>
    <mergeCell ref="BU271:BX271"/>
    <mergeCell ref="BY271:CB271"/>
    <mergeCell ref="CH271:CK271"/>
    <mergeCell ref="CL269:CO269"/>
    <mergeCell ref="CP269:CS269"/>
    <mergeCell ref="AQ269:AT269"/>
    <mergeCell ref="BQ269:BT269"/>
    <mergeCell ref="BU269:BX269"/>
    <mergeCell ref="BY269:CB269"/>
    <mergeCell ref="CH269:CK269"/>
    <mergeCell ref="CL268:CO268"/>
    <mergeCell ref="CP268:CS268"/>
    <mergeCell ref="AQ268:AT268"/>
    <mergeCell ref="BQ268:BT268"/>
    <mergeCell ref="R268:U268"/>
    <mergeCell ref="CL264:CO264"/>
    <mergeCell ref="CP264:CS264"/>
    <mergeCell ref="AQ264:AT264"/>
    <mergeCell ref="BQ264:BT264"/>
    <mergeCell ref="BU264:BX264"/>
    <mergeCell ref="BY264:CB264"/>
    <mergeCell ref="CH264:CK264"/>
    <mergeCell ref="R264:U264"/>
    <mergeCell ref="V264:Y264"/>
    <mergeCell ref="Z264:AC264"/>
    <mergeCell ref="AI264:AL264"/>
    <mergeCell ref="AM264:AP264"/>
    <mergeCell ref="R265:U265"/>
    <mergeCell ref="V265:Y265"/>
    <mergeCell ref="Z265:AC265"/>
    <mergeCell ref="AI265:AL265"/>
    <mergeCell ref="AM265:AP265"/>
    <mergeCell ref="CL266:CO266"/>
    <mergeCell ref="CP266:CS266"/>
    <mergeCell ref="AQ266:AT266"/>
    <mergeCell ref="BQ266:BT266"/>
    <mergeCell ref="BU266:BX266"/>
    <mergeCell ref="BY266:CB266"/>
    <mergeCell ref="CH266:CK266"/>
    <mergeCell ref="R266:U266"/>
    <mergeCell ref="V266:Y266"/>
    <mergeCell ref="Z266:AC266"/>
    <mergeCell ref="AI266:AL266"/>
    <mergeCell ref="AM266:AP266"/>
    <mergeCell ref="CL267:CO267"/>
    <mergeCell ref="CP267:CS267"/>
    <mergeCell ref="BU261:BX261"/>
    <mergeCell ref="BY261:CB261"/>
    <mergeCell ref="CH261:CK261"/>
    <mergeCell ref="R261:U261"/>
    <mergeCell ref="V261:Y261"/>
    <mergeCell ref="Z261:AC261"/>
    <mergeCell ref="AI261:AL261"/>
    <mergeCell ref="AM261:AP261"/>
    <mergeCell ref="R262:U262"/>
    <mergeCell ref="V262:Y262"/>
    <mergeCell ref="Z262:AC262"/>
    <mergeCell ref="AI262:AL262"/>
    <mergeCell ref="AM262:AP262"/>
    <mergeCell ref="CL265:CO265"/>
    <mergeCell ref="CP265:CS265"/>
    <mergeCell ref="AQ265:AT265"/>
    <mergeCell ref="BQ265:BT265"/>
    <mergeCell ref="BU265:BX265"/>
    <mergeCell ref="BY265:CB265"/>
    <mergeCell ref="CH265:CK265"/>
    <mergeCell ref="CL263:CO263"/>
    <mergeCell ref="CP263:CS263"/>
    <mergeCell ref="AQ263:AT263"/>
    <mergeCell ref="BQ263:BT263"/>
    <mergeCell ref="BU263:BX263"/>
    <mergeCell ref="BY263:CB263"/>
    <mergeCell ref="CH263:CK263"/>
    <mergeCell ref="R263:U263"/>
    <mergeCell ref="V263:Y263"/>
    <mergeCell ref="Z263:AC263"/>
    <mergeCell ref="AI263:AL263"/>
    <mergeCell ref="AM263:AP263"/>
    <mergeCell ref="V258:Y258"/>
    <mergeCell ref="Z258:AC258"/>
    <mergeCell ref="AI258:AL258"/>
    <mergeCell ref="AM258:AP258"/>
    <mergeCell ref="R259:U259"/>
    <mergeCell ref="V259:Y259"/>
    <mergeCell ref="Z259:AC259"/>
    <mergeCell ref="AI259:AL259"/>
    <mergeCell ref="AM259:AP259"/>
    <mergeCell ref="CL262:CO262"/>
    <mergeCell ref="CP262:CS262"/>
    <mergeCell ref="AQ262:AT262"/>
    <mergeCell ref="BQ262:BT262"/>
    <mergeCell ref="BU262:BX262"/>
    <mergeCell ref="BY262:CB262"/>
    <mergeCell ref="CH262:CK262"/>
    <mergeCell ref="CL260:CO260"/>
    <mergeCell ref="CP260:CS260"/>
    <mergeCell ref="AQ260:AT260"/>
    <mergeCell ref="BQ260:BT260"/>
    <mergeCell ref="BU260:BX260"/>
    <mergeCell ref="BY260:CB260"/>
    <mergeCell ref="CH260:CK260"/>
    <mergeCell ref="R260:U260"/>
    <mergeCell ref="V260:Y260"/>
    <mergeCell ref="Z260:AC260"/>
    <mergeCell ref="AI260:AL260"/>
    <mergeCell ref="AM260:AP260"/>
    <mergeCell ref="CL261:CO261"/>
    <mergeCell ref="CP261:CS261"/>
    <mergeCell ref="AQ261:AT261"/>
    <mergeCell ref="BQ261:BT261"/>
    <mergeCell ref="R256:U256"/>
    <mergeCell ref="V256:Y256"/>
    <mergeCell ref="Z256:AC256"/>
    <mergeCell ref="AI256:AL256"/>
    <mergeCell ref="AM256:AP256"/>
    <mergeCell ref="CL259:CO259"/>
    <mergeCell ref="CP259:CS259"/>
    <mergeCell ref="AQ259:AT259"/>
    <mergeCell ref="BQ259:BT259"/>
    <mergeCell ref="BU259:BX259"/>
    <mergeCell ref="BY259:CB259"/>
    <mergeCell ref="CH259:CK259"/>
    <mergeCell ref="CL257:CO257"/>
    <mergeCell ref="CP257:CS257"/>
    <mergeCell ref="AQ257:AT257"/>
    <mergeCell ref="BQ257:BT257"/>
    <mergeCell ref="BU257:BX257"/>
    <mergeCell ref="BY257:CB257"/>
    <mergeCell ref="CH257:CK257"/>
    <mergeCell ref="R257:U257"/>
    <mergeCell ref="V257:Y257"/>
    <mergeCell ref="Z257:AC257"/>
    <mergeCell ref="AI257:AL257"/>
    <mergeCell ref="AM257:AP257"/>
    <mergeCell ref="CL258:CO258"/>
    <mergeCell ref="CP258:CS258"/>
    <mergeCell ref="AQ258:AT258"/>
    <mergeCell ref="BQ258:BT258"/>
    <mergeCell ref="BU258:BX258"/>
    <mergeCell ref="BY258:CB258"/>
    <mergeCell ref="CH258:CK258"/>
    <mergeCell ref="R258:U258"/>
    <mergeCell ref="BU253:BX253"/>
    <mergeCell ref="BY253:CB253"/>
    <mergeCell ref="CH253:CK253"/>
    <mergeCell ref="R254:U254"/>
    <mergeCell ref="V254:Y254"/>
    <mergeCell ref="Z254:AC254"/>
    <mergeCell ref="AI254:AL254"/>
    <mergeCell ref="AM254:AP254"/>
    <mergeCell ref="CL255:CO255"/>
    <mergeCell ref="CP255:CS255"/>
    <mergeCell ref="AQ255:AT255"/>
    <mergeCell ref="BQ255:BT255"/>
    <mergeCell ref="BU255:BX255"/>
    <mergeCell ref="BY255:CB255"/>
    <mergeCell ref="CH255:CK255"/>
    <mergeCell ref="R255:U255"/>
    <mergeCell ref="V255:Y255"/>
    <mergeCell ref="Z255:AC255"/>
    <mergeCell ref="AI255:AL255"/>
    <mergeCell ref="AM255:AP255"/>
    <mergeCell ref="R253:U253"/>
    <mergeCell ref="AQ252:AT252"/>
    <mergeCell ref="BQ252:BT252"/>
    <mergeCell ref="BU252:BX252"/>
    <mergeCell ref="BY252:CB252"/>
    <mergeCell ref="CH252:CK252"/>
    <mergeCell ref="R252:U252"/>
    <mergeCell ref="V252:Y252"/>
    <mergeCell ref="Z252:AC252"/>
    <mergeCell ref="AI252:AL252"/>
    <mergeCell ref="AM252:AP252"/>
    <mergeCell ref="V253:Y253"/>
    <mergeCell ref="Z253:AC253"/>
    <mergeCell ref="AI253:AL253"/>
    <mergeCell ref="AM253:AP253"/>
    <mergeCell ref="CL256:CO256"/>
    <mergeCell ref="CP256:CS256"/>
    <mergeCell ref="AQ256:AT256"/>
    <mergeCell ref="BQ256:BT256"/>
    <mergeCell ref="BU256:BX256"/>
    <mergeCell ref="BY256:CB256"/>
    <mergeCell ref="CH256:CK256"/>
    <mergeCell ref="CL254:CO254"/>
    <mergeCell ref="CP254:CS254"/>
    <mergeCell ref="AQ254:AT254"/>
    <mergeCell ref="BQ254:BT254"/>
    <mergeCell ref="BU254:BX254"/>
    <mergeCell ref="BY254:CB254"/>
    <mergeCell ref="CH254:CK254"/>
    <mergeCell ref="CL253:CO253"/>
    <mergeCell ref="CP253:CS253"/>
    <mergeCell ref="AQ253:AT253"/>
    <mergeCell ref="BQ253:BT253"/>
    <mergeCell ref="CL249:CO249"/>
    <mergeCell ref="CP249:CS249"/>
    <mergeCell ref="AQ249:AT249"/>
    <mergeCell ref="BQ249:BT249"/>
    <mergeCell ref="BU249:BX249"/>
    <mergeCell ref="BY249:CB249"/>
    <mergeCell ref="CH249:CK249"/>
    <mergeCell ref="R249:U249"/>
    <mergeCell ref="V249:Y249"/>
    <mergeCell ref="Z249:AC249"/>
    <mergeCell ref="AI249:AL249"/>
    <mergeCell ref="AM249:AP249"/>
    <mergeCell ref="R250:U250"/>
    <mergeCell ref="V250:Y250"/>
    <mergeCell ref="Z250:AC250"/>
    <mergeCell ref="AI250:AL250"/>
    <mergeCell ref="AM250:AP250"/>
    <mergeCell ref="BY250:CB250"/>
    <mergeCell ref="CH250:CK250"/>
    <mergeCell ref="CL251:CO251"/>
    <mergeCell ref="CP251:CS251"/>
    <mergeCell ref="AQ251:AT251"/>
    <mergeCell ref="BQ251:BT251"/>
    <mergeCell ref="BU251:BX251"/>
    <mergeCell ref="BY251:CB251"/>
    <mergeCell ref="CH251:CK251"/>
    <mergeCell ref="R251:U251"/>
    <mergeCell ref="V251:Y251"/>
    <mergeCell ref="Z251:AC251"/>
    <mergeCell ref="AI251:AL251"/>
    <mergeCell ref="AM251:AP251"/>
    <mergeCell ref="CL252:CO252"/>
    <mergeCell ref="CP252:CS252"/>
    <mergeCell ref="BU246:BX246"/>
    <mergeCell ref="BY246:CB246"/>
    <mergeCell ref="CH246:CK246"/>
    <mergeCell ref="R246:U246"/>
    <mergeCell ref="V246:Y246"/>
    <mergeCell ref="Z246:AC246"/>
    <mergeCell ref="AI246:AL246"/>
    <mergeCell ref="AM246:AP246"/>
    <mergeCell ref="R247:U247"/>
    <mergeCell ref="V247:Y247"/>
    <mergeCell ref="Z247:AC247"/>
    <mergeCell ref="AI247:AL247"/>
    <mergeCell ref="AM247:AP247"/>
    <mergeCell ref="CL250:CO250"/>
    <mergeCell ref="CP250:CS250"/>
    <mergeCell ref="AQ250:AT250"/>
    <mergeCell ref="BQ250:BT250"/>
    <mergeCell ref="BU250:BX250"/>
    <mergeCell ref="CL248:CO248"/>
    <mergeCell ref="CP248:CS248"/>
    <mergeCell ref="AQ248:AT248"/>
    <mergeCell ref="BQ248:BT248"/>
    <mergeCell ref="BU248:BX248"/>
    <mergeCell ref="BY248:CB248"/>
    <mergeCell ref="CH248:CK248"/>
    <mergeCell ref="R248:U248"/>
    <mergeCell ref="V248:Y248"/>
    <mergeCell ref="Z248:AC248"/>
    <mergeCell ref="AI248:AL248"/>
    <mergeCell ref="AM248:AP248"/>
    <mergeCell ref="V243:Y243"/>
    <mergeCell ref="Z243:AC243"/>
    <mergeCell ref="AI243:AL243"/>
    <mergeCell ref="AM243:AP243"/>
    <mergeCell ref="R244:U244"/>
    <mergeCell ref="V244:Y244"/>
    <mergeCell ref="Z244:AC244"/>
    <mergeCell ref="AI244:AL244"/>
    <mergeCell ref="AM244:AP244"/>
    <mergeCell ref="CL247:CO247"/>
    <mergeCell ref="CP247:CS247"/>
    <mergeCell ref="AQ247:AT247"/>
    <mergeCell ref="BQ247:BT247"/>
    <mergeCell ref="BU247:BX247"/>
    <mergeCell ref="BY247:CB247"/>
    <mergeCell ref="CH247:CK247"/>
    <mergeCell ref="CL245:CO245"/>
    <mergeCell ref="CP245:CS245"/>
    <mergeCell ref="AQ245:AT245"/>
    <mergeCell ref="BQ245:BT245"/>
    <mergeCell ref="BU245:BX245"/>
    <mergeCell ref="BY245:CB245"/>
    <mergeCell ref="CH245:CK245"/>
    <mergeCell ref="R245:U245"/>
    <mergeCell ref="V245:Y245"/>
    <mergeCell ref="Z245:AC245"/>
    <mergeCell ref="AI245:AL245"/>
    <mergeCell ref="AM245:AP245"/>
    <mergeCell ref="CL246:CO246"/>
    <mergeCell ref="CP246:CS246"/>
    <mergeCell ref="AQ246:AT246"/>
    <mergeCell ref="BQ246:BT246"/>
    <mergeCell ref="R241:U241"/>
    <mergeCell ref="V241:Y241"/>
    <mergeCell ref="Z241:AC241"/>
    <mergeCell ref="AI241:AL241"/>
    <mergeCell ref="AM241:AP241"/>
    <mergeCell ref="CL244:CO244"/>
    <mergeCell ref="CP244:CS244"/>
    <mergeCell ref="AQ244:AT244"/>
    <mergeCell ref="BQ244:BT244"/>
    <mergeCell ref="BU244:BX244"/>
    <mergeCell ref="BY244:CB244"/>
    <mergeCell ref="CH244:CK244"/>
    <mergeCell ref="CL242:CO242"/>
    <mergeCell ref="CP242:CS242"/>
    <mergeCell ref="AQ242:AT242"/>
    <mergeCell ref="BQ242:BT242"/>
    <mergeCell ref="BU242:BX242"/>
    <mergeCell ref="BY242:CB242"/>
    <mergeCell ref="CH242:CK242"/>
    <mergeCell ref="R242:U242"/>
    <mergeCell ref="V242:Y242"/>
    <mergeCell ref="Z242:AC242"/>
    <mergeCell ref="AI242:AL242"/>
    <mergeCell ref="AM242:AP242"/>
    <mergeCell ref="CL243:CO243"/>
    <mergeCell ref="CP243:CS243"/>
    <mergeCell ref="AQ243:AT243"/>
    <mergeCell ref="BQ243:BT243"/>
    <mergeCell ref="BU243:BX243"/>
    <mergeCell ref="BY243:CB243"/>
    <mergeCell ref="CH243:CK243"/>
    <mergeCell ref="R243:U243"/>
    <mergeCell ref="R239:U239"/>
    <mergeCell ref="V239:Y239"/>
    <mergeCell ref="Z239:AC239"/>
    <mergeCell ref="AI239:AL239"/>
    <mergeCell ref="AM239:AP239"/>
    <mergeCell ref="CL240:CO240"/>
    <mergeCell ref="CP240:CS240"/>
    <mergeCell ref="AQ240:AT240"/>
    <mergeCell ref="BQ240:BT240"/>
    <mergeCell ref="BU240:BX240"/>
    <mergeCell ref="BY240:CB240"/>
    <mergeCell ref="CH240:CK240"/>
    <mergeCell ref="R240:U240"/>
    <mergeCell ref="V240:Y240"/>
    <mergeCell ref="Z240:AC240"/>
    <mergeCell ref="AI240:AL240"/>
    <mergeCell ref="AM240:AP240"/>
    <mergeCell ref="V238:Y238"/>
    <mergeCell ref="Z238:AC238"/>
    <mergeCell ref="AI238:AL238"/>
    <mergeCell ref="AM238:AP238"/>
    <mergeCell ref="CL241:CO241"/>
    <mergeCell ref="CP241:CS241"/>
    <mergeCell ref="AQ241:AT241"/>
    <mergeCell ref="BQ241:BT241"/>
    <mergeCell ref="BU241:BX241"/>
    <mergeCell ref="BY241:CB241"/>
    <mergeCell ref="CH241:CK241"/>
    <mergeCell ref="CL239:CO239"/>
    <mergeCell ref="CP239:CS239"/>
    <mergeCell ref="AQ239:AT239"/>
    <mergeCell ref="BQ239:BT239"/>
    <mergeCell ref="BU239:BX239"/>
    <mergeCell ref="BY239:CB239"/>
    <mergeCell ref="CH239:CK239"/>
    <mergeCell ref="CL238:CO238"/>
    <mergeCell ref="CP238:CS238"/>
    <mergeCell ref="AQ238:AT238"/>
    <mergeCell ref="BQ238:BT238"/>
    <mergeCell ref="BU238:BX238"/>
    <mergeCell ref="BY238:CB238"/>
    <mergeCell ref="CH238:CK238"/>
    <mergeCell ref="R236:U236"/>
    <mergeCell ref="V236:Y236"/>
    <mergeCell ref="Z236:AC236"/>
    <mergeCell ref="AI236:AL236"/>
    <mergeCell ref="AM236:AP236"/>
    <mergeCell ref="CL237:CO237"/>
    <mergeCell ref="CP237:CS237"/>
    <mergeCell ref="AQ237:AT237"/>
    <mergeCell ref="BQ237:BT237"/>
    <mergeCell ref="BU237:BX237"/>
    <mergeCell ref="BY237:CB237"/>
    <mergeCell ref="CH237:CK237"/>
    <mergeCell ref="R237:U237"/>
    <mergeCell ref="V237:Y237"/>
    <mergeCell ref="Z237:AC237"/>
    <mergeCell ref="AI237:AL237"/>
    <mergeCell ref="AM237:AP237"/>
    <mergeCell ref="R238:U238"/>
    <mergeCell ref="BU220:BX220"/>
    <mergeCell ref="BY220:CB220"/>
    <mergeCell ref="CH220:CK220"/>
    <mergeCell ref="CL220:CO220"/>
    <mergeCell ref="CP220:CS220"/>
    <mergeCell ref="R220:U220"/>
    <mergeCell ref="V220:Y220"/>
    <mergeCell ref="Z220:AC220"/>
    <mergeCell ref="AI220:AL220"/>
    <mergeCell ref="AM220:AP220"/>
    <mergeCell ref="AQ220:AT220"/>
    <mergeCell ref="BQ220:BT220"/>
    <mergeCell ref="BU221:BX221"/>
    <mergeCell ref="BY221:CB221"/>
    <mergeCell ref="CH221:CK221"/>
    <mergeCell ref="CL221:CO221"/>
    <mergeCell ref="CP221:CS221"/>
    <mergeCell ref="R221:U221"/>
    <mergeCell ref="V221:Y221"/>
    <mergeCell ref="Z221:AC221"/>
    <mergeCell ref="AI221:AL221"/>
    <mergeCell ref="AM221:AP221"/>
    <mergeCell ref="AQ221:AT221"/>
    <mergeCell ref="BQ221:BT221"/>
    <mergeCell ref="CL236:CO236"/>
    <mergeCell ref="CP236:CS236"/>
    <mergeCell ref="AQ236:AT236"/>
    <mergeCell ref="BQ236:BT236"/>
    <mergeCell ref="BU236:BX236"/>
    <mergeCell ref="BY236:CB236"/>
    <mergeCell ref="CH236:CK236"/>
    <mergeCell ref="BU218:BX218"/>
    <mergeCell ref="BY218:CB218"/>
    <mergeCell ref="CH218:CK218"/>
    <mergeCell ref="CL218:CO218"/>
    <mergeCell ref="CP218:CS218"/>
    <mergeCell ref="R218:U218"/>
    <mergeCell ref="V218:Y218"/>
    <mergeCell ref="Z218:AC218"/>
    <mergeCell ref="AI218:AL218"/>
    <mergeCell ref="AM218:AP218"/>
    <mergeCell ref="AQ218:AT218"/>
    <mergeCell ref="BQ218:BT218"/>
    <mergeCell ref="BU219:BX219"/>
    <mergeCell ref="BY219:CB219"/>
    <mergeCell ref="CH219:CK219"/>
    <mergeCell ref="CL219:CO219"/>
    <mergeCell ref="CP219:CS219"/>
    <mergeCell ref="R219:U219"/>
    <mergeCell ref="V219:Y219"/>
    <mergeCell ref="Z219:AC219"/>
    <mergeCell ref="AI219:AL219"/>
    <mergeCell ref="AM219:AP219"/>
    <mergeCell ref="AQ219:AT219"/>
    <mergeCell ref="BQ219:BT219"/>
    <mergeCell ref="BU216:BX216"/>
    <mergeCell ref="BY216:CB216"/>
    <mergeCell ref="CH216:CK216"/>
    <mergeCell ref="CL216:CO216"/>
    <mergeCell ref="CP216:CS216"/>
    <mergeCell ref="R216:U216"/>
    <mergeCell ref="V216:Y216"/>
    <mergeCell ref="Z216:AC216"/>
    <mergeCell ref="AI216:AL216"/>
    <mergeCell ref="AM216:AP216"/>
    <mergeCell ref="AQ216:AT216"/>
    <mergeCell ref="BQ216:BT216"/>
    <mergeCell ref="BU217:BX217"/>
    <mergeCell ref="BY217:CB217"/>
    <mergeCell ref="CH217:CK217"/>
    <mergeCell ref="CL217:CO217"/>
    <mergeCell ref="CP217:CS217"/>
    <mergeCell ref="R217:U217"/>
    <mergeCell ref="V217:Y217"/>
    <mergeCell ref="Z217:AC217"/>
    <mergeCell ref="AI217:AL217"/>
    <mergeCell ref="AM217:AP217"/>
    <mergeCell ref="AQ217:AT217"/>
    <mergeCell ref="BQ217:BT217"/>
    <mergeCell ref="BU214:BX214"/>
    <mergeCell ref="BY214:CB214"/>
    <mergeCell ref="CH214:CK214"/>
    <mergeCell ref="CL214:CO214"/>
    <mergeCell ref="CP214:CS214"/>
    <mergeCell ref="R214:U214"/>
    <mergeCell ref="V214:Y214"/>
    <mergeCell ref="Z214:AC214"/>
    <mergeCell ref="AI214:AL214"/>
    <mergeCell ref="AM214:AP214"/>
    <mergeCell ref="AQ214:AT214"/>
    <mergeCell ref="BQ214:BT214"/>
    <mergeCell ref="BU215:BX215"/>
    <mergeCell ref="BY215:CB215"/>
    <mergeCell ref="CH215:CK215"/>
    <mergeCell ref="CL215:CO215"/>
    <mergeCell ref="CP215:CS215"/>
    <mergeCell ref="R215:U215"/>
    <mergeCell ref="V215:Y215"/>
    <mergeCell ref="Z215:AC215"/>
    <mergeCell ref="AI215:AL215"/>
    <mergeCell ref="AM215:AP215"/>
    <mergeCell ref="AQ215:AT215"/>
    <mergeCell ref="BQ215:BT215"/>
    <mergeCell ref="BU212:BX212"/>
    <mergeCell ref="BY212:CB212"/>
    <mergeCell ref="CH212:CK212"/>
    <mergeCell ref="CL212:CO212"/>
    <mergeCell ref="CP212:CS212"/>
    <mergeCell ref="R212:U212"/>
    <mergeCell ref="V212:Y212"/>
    <mergeCell ref="Z212:AC212"/>
    <mergeCell ref="AI212:AL212"/>
    <mergeCell ref="AM212:AP212"/>
    <mergeCell ref="AQ212:AT212"/>
    <mergeCell ref="BQ212:BT212"/>
    <mergeCell ref="BU213:BX213"/>
    <mergeCell ref="BY213:CB213"/>
    <mergeCell ref="CH213:CK213"/>
    <mergeCell ref="CL213:CO213"/>
    <mergeCell ref="CP213:CS213"/>
    <mergeCell ref="R213:U213"/>
    <mergeCell ref="V213:Y213"/>
    <mergeCell ref="Z213:AC213"/>
    <mergeCell ref="AI213:AL213"/>
    <mergeCell ref="AM213:AP213"/>
    <mergeCell ref="AQ213:AT213"/>
    <mergeCell ref="BQ213:BT213"/>
    <mergeCell ref="BU210:BX210"/>
    <mergeCell ref="BY210:CB210"/>
    <mergeCell ref="CH210:CK210"/>
    <mergeCell ref="CL210:CO210"/>
    <mergeCell ref="CP210:CS210"/>
    <mergeCell ref="R210:U210"/>
    <mergeCell ref="V210:Y210"/>
    <mergeCell ref="Z210:AC210"/>
    <mergeCell ref="AI210:AL210"/>
    <mergeCell ref="AM210:AP210"/>
    <mergeCell ref="AQ210:AT210"/>
    <mergeCell ref="BQ210:BT210"/>
    <mergeCell ref="BU211:BX211"/>
    <mergeCell ref="BY211:CB211"/>
    <mergeCell ref="CH211:CK211"/>
    <mergeCell ref="CL211:CO211"/>
    <mergeCell ref="CP211:CS211"/>
    <mergeCell ref="R211:U211"/>
    <mergeCell ref="V211:Y211"/>
    <mergeCell ref="Z211:AC211"/>
    <mergeCell ref="AI211:AL211"/>
    <mergeCell ref="AM211:AP211"/>
    <mergeCell ref="AQ211:AT211"/>
    <mergeCell ref="BQ211:BT211"/>
    <mergeCell ref="BU208:BX208"/>
    <mergeCell ref="BY208:CB208"/>
    <mergeCell ref="CH208:CK208"/>
    <mergeCell ref="CL208:CO208"/>
    <mergeCell ref="CP208:CS208"/>
    <mergeCell ref="R208:U208"/>
    <mergeCell ref="V208:Y208"/>
    <mergeCell ref="Z208:AC208"/>
    <mergeCell ref="AI208:AL208"/>
    <mergeCell ref="AM208:AP208"/>
    <mergeCell ref="AQ208:AT208"/>
    <mergeCell ref="BQ208:BT208"/>
    <mergeCell ref="BU209:BX209"/>
    <mergeCell ref="BY209:CB209"/>
    <mergeCell ref="CH209:CK209"/>
    <mergeCell ref="CL209:CO209"/>
    <mergeCell ref="CP209:CS209"/>
    <mergeCell ref="R209:U209"/>
    <mergeCell ref="V209:Y209"/>
    <mergeCell ref="Z209:AC209"/>
    <mergeCell ref="AI209:AL209"/>
    <mergeCell ref="AM209:AP209"/>
    <mergeCell ref="AQ209:AT209"/>
    <mergeCell ref="BQ209:BT209"/>
    <mergeCell ref="BU206:BX206"/>
    <mergeCell ref="BY206:CB206"/>
    <mergeCell ref="CH206:CK206"/>
    <mergeCell ref="CL206:CO206"/>
    <mergeCell ref="CP206:CS206"/>
    <mergeCell ref="R206:U206"/>
    <mergeCell ref="V206:Y206"/>
    <mergeCell ref="Z206:AC206"/>
    <mergeCell ref="AI206:AL206"/>
    <mergeCell ref="AM206:AP206"/>
    <mergeCell ref="AQ206:AT206"/>
    <mergeCell ref="BQ206:BT206"/>
    <mergeCell ref="BU207:BX207"/>
    <mergeCell ref="BY207:CB207"/>
    <mergeCell ref="CH207:CK207"/>
    <mergeCell ref="CL207:CO207"/>
    <mergeCell ref="CP207:CS207"/>
    <mergeCell ref="R207:U207"/>
    <mergeCell ref="V207:Y207"/>
    <mergeCell ref="Z207:AC207"/>
    <mergeCell ref="AI207:AL207"/>
    <mergeCell ref="AM207:AP207"/>
    <mergeCell ref="AQ207:AT207"/>
    <mergeCell ref="BQ207:BT207"/>
    <mergeCell ref="BU204:BX204"/>
    <mergeCell ref="BY204:CB204"/>
    <mergeCell ref="CH204:CK204"/>
    <mergeCell ref="CL204:CO204"/>
    <mergeCell ref="CP204:CS204"/>
    <mergeCell ref="R204:U204"/>
    <mergeCell ref="V204:Y204"/>
    <mergeCell ref="Z204:AC204"/>
    <mergeCell ref="AI204:AL204"/>
    <mergeCell ref="AM204:AP204"/>
    <mergeCell ref="AQ204:AT204"/>
    <mergeCell ref="BQ204:BT204"/>
    <mergeCell ref="BU205:BX205"/>
    <mergeCell ref="BY205:CB205"/>
    <mergeCell ref="CH205:CK205"/>
    <mergeCell ref="CL205:CO205"/>
    <mergeCell ref="CP205:CS205"/>
    <mergeCell ref="R205:U205"/>
    <mergeCell ref="V205:Y205"/>
    <mergeCell ref="Z205:AC205"/>
    <mergeCell ref="AI205:AL205"/>
    <mergeCell ref="AM205:AP205"/>
    <mergeCell ref="AQ205:AT205"/>
    <mergeCell ref="BQ205:BT205"/>
    <mergeCell ref="BU202:BX202"/>
    <mergeCell ref="BY202:CB202"/>
    <mergeCell ref="CH202:CK202"/>
    <mergeCell ref="CL202:CO202"/>
    <mergeCell ref="CP202:CS202"/>
    <mergeCell ref="R202:U202"/>
    <mergeCell ref="V202:Y202"/>
    <mergeCell ref="Z202:AC202"/>
    <mergeCell ref="AI202:AL202"/>
    <mergeCell ref="AM202:AP202"/>
    <mergeCell ref="AQ202:AT202"/>
    <mergeCell ref="BQ202:BT202"/>
    <mergeCell ref="BU203:BX203"/>
    <mergeCell ref="BY203:CB203"/>
    <mergeCell ref="CH203:CK203"/>
    <mergeCell ref="CL203:CO203"/>
    <mergeCell ref="CP203:CS203"/>
    <mergeCell ref="R203:U203"/>
    <mergeCell ref="V203:Y203"/>
    <mergeCell ref="Z203:AC203"/>
    <mergeCell ref="AI203:AL203"/>
    <mergeCell ref="AM203:AP203"/>
    <mergeCell ref="AQ203:AT203"/>
    <mergeCell ref="BQ203:BT203"/>
    <mergeCell ref="BU200:BX200"/>
    <mergeCell ref="BY200:CB200"/>
    <mergeCell ref="CH200:CK200"/>
    <mergeCell ref="CL200:CO200"/>
    <mergeCell ref="CP200:CS200"/>
    <mergeCell ref="R200:U200"/>
    <mergeCell ref="V200:Y200"/>
    <mergeCell ref="Z200:AC200"/>
    <mergeCell ref="AI200:AL200"/>
    <mergeCell ref="AM200:AP200"/>
    <mergeCell ref="AQ200:AT200"/>
    <mergeCell ref="BQ200:BT200"/>
    <mergeCell ref="BU201:BX201"/>
    <mergeCell ref="BY201:CB201"/>
    <mergeCell ref="CH201:CK201"/>
    <mergeCell ref="CL201:CO201"/>
    <mergeCell ref="CP201:CS201"/>
    <mergeCell ref="R201:U201"/>
    <mergeCell ref="V201:Y201"/>
    <mergeCell ref="Z201:AC201"/>
    <mergeCell ref="AI201:AL201"/>
    <mergeCell ref="AM201:AP201"/>
    <mergeCell ref="AQ201:AT201"/>
    <mergeCell ref="BQ201:BT201"/>
    <mergeCell ref="BU198:BX198"/>
    <mergeCell ref="BY198:CB198"/>
    <mergeCell ref="CH198:CK198"/>
    <mergeCell ref="CL198:CO198"/>
    <mergeCell ref="CP198:CS198"/>
    <mergeCell ref="R198:U198"/>
    <mergeCell ref="V198:Y198"/>
    <mergeCell ref="Z198:AC198"/>
    <mergeCell ref="AI198:AL198"/>
    <mergeCell ref="AM198:AP198"/>
    <mergeCell ref="AQ198:AT198"/>
    <mergeCell ref="BQ198:BT198"/>
    <mergeCell ref="BU199:BX199"/>
    <mergeCell ref="BY199:CB199"/>
    <mergeCell ref="CH199:CK199"/>
    <mergeCell ref="CL199:CO199"/>
    <mergeCell ref="CP199:CS199"/>
    <mergeCell ref="R199:U199"/>
    <mergeCell ref="V199:Y199"/>
    <mergeCell ref="Z199:AC199"/>
    <mergeCell ref="AI199:AL199"/>
    <mergeCell ref="AM199:AP199"/>
    <mergeCell ref="AQ199:AT199"/>
    <mergeCell ref="BQ199:BT199"/>
    <mergeCell ref="BU196:BX196"/>
    <mergeCell ref="BY196:CB196"/>
    <mergeCell ref="CH196:CK196"/>
    <mergeCell ref="CL196:CO196"/>
    <mergeCell ref="CP196:CS196"/>
    <mergeCell ref="R196:U196"/>
    <mergeCell ref="V196:Y196"/>
    <mergeCell ref="Z196:AC196"/>
    <mergeCell ref="AI196:AL196"/>
    <mergeCell ref="AM196:AP196"/>
    <mergeCell ref="AQ196:AT196"/>
    <mergeCell ref="BQ196:BT196"/>
    <mergeCell ref="BU197:BX197"/>
    <mergeCell ref="BY197:CB197"/>
    <mergeCell ref="CH197:CK197"/>
    <mergeCell ref="CL197:CO197"/>
    <mergeCell ref="CP197:CS197"/>
    <mergeCell ref="R197:U197"/>
    <mergeCell ref="V197:Y197"/>
    <mergeCell ref="Z197:AC197"/>
    <mergeCell ref="AI197:AL197"/>
    <mergeCell ref="AM197:AP197"/>
    <mergeCell ref="AQ197:AT197"/>
    <mergeCell ref="BQ197:BT197"/>
    <mergeCell ref="BU194:BX194"/>
    <mergeCell ref="BY194:CB194"/>
    <mergeCell ref="CH194:CK194"/>
    <mergeCell ref="CL194:CO194"/>
    <mergeCell ref="CP194:CS194"/>
    <mergeCell ref="R194:U194"/>
    <mergeCell ref="V194:Y194"/>
    <mergeCell ref="Z194:AC194"/>
    <mergeCell ref="AI194:AL194"/>
    <mergeCell ref="AM194:AP194"/>
    <mergeCell ref="AQ194:AT194"/>
    <mergeCell ref="BQ194:BT194"/>
    <mergeCell ref="BU195:BX195"/>
    <mergeCell ref="BY195:CB195"/>
    <mergeCell ref="CH195:CK195"/>
    <mergeCell ref="CL195:CO195"/>
    <mergeCell ref="CP195:CS195"/>
    <mergeCell ref="R195:U195"/>
    <mergeCell ref="V195:Y195"/>
    <mergeCell ref="Z195:AC195"/>
    <mergeCell ref="AI195:AL195"/>
    <mergeCell ref="AM195:AP195"/>
    <mergeCell ref="AQ195:AT195"/>
    <mergeCell ref="BQ195:BT195"/>
    <mergeCell ref="BU192:BX192"/>
    <mergeCell ref="BY192:CB192"/>
    <mergeCell ref="CH192:CK192"/>
    <mergeCell ref="CL192:CO192"/>
    <mergeCell ref="CP192:CS192"/>
    <mergeCell ref="R192:U192"/>
    <mergeCell ref="V192:Y192"/>
    <mergeCell ref="Z192:AC192"/>
    <mergeCell ref="AI192:AL192"/>
    <mergeCell ref="AM192:AP192"/>
    <mergeCell ref="AQ192:AT192"/>
    <mergeCell ref="BQ192:BT192"/>
    <mergeCell ref="BU193:BX193"/>
    <mergeCell ref="BY193:CB193"/>
    <mergeCell ref="CH193:CK193"/>
    <mergeCell ref="CL193:CO193"/>
    <mergeCell ref="CP193:CS193"/>
    <mergeCell ref="R193:U193"/>
    <mergeCell ref="V193:Y193"/>
    <mergeCell ref="Z193:AC193"/>
    <mergeCell ref="AI193:AL193"/>
    <mergeCell ref="AM193:AP193"/>
    <mergeCell ref="AQ193:AT193"/>
    <mergeCell ref="BQ193:BT193"/>
    <mergeCell ref="BU190:BX190"/>
    <mergeCell ref="BY190:CB190"/>
    <mergeCell ref="CH190:CK190"/>
    <mergeCell ref="CL190:CO190"/>
    <mergeCell ref="CP190:CS190"/>
    <mergeCell ref="R190:U190"/>
    <mergeCell ref="V190:Y190"/>
    <mergeCell ref="Z190:AC190"/>
    <mergeCell ref="AI190:AL190"/>
    <mergeCell ref="AM190:AP190"/>
    <mergeCell ref="AQ190:AT190"/>
    <mergeCell ref="BQ190:BT190"/>
    <mergeCell ref="BU191:BX191"/>
    <mergeCell ref="BY191:CB191"/>
    <mergeCell ref="CH191:CK191"/>
    <mergeCell ref="CL191:CO191"/>
    <mergeCell ref="CP191:CS191"/>
    <mergeCell ref="R191:U191"/>
    <mergeCell ref="V191:Y191"/>
    <mergeCell ref="Z191:AC191"/>
    <mergeCell ref="AI191:AL191"/>
    <mergeCell ref="AM191:AP191"/>
    <mergeCell ref="AQ191:AT191"/>
    <mergeCell ref="BQ191:BT191"/>
    <mergeCell ref="BU188:BX188"/>
    <mergeCell ref="BY188:CB188"/>
    <mergeCell ref="CH188:CK188"/>
    <mergeCell ref="CL188:CO188"/>
    <mergeCell ref="CP188:CS188"/>
    <mergeCell ref="R188:U188"/>
    <mergeCell ref="V188:Y188"/>
    <mergeCell ref="Z188:AC188"/>
    <mergeCell ref="AI188:AL188"/>
    <mergeCell ref="AM188:AP188"/>
    <mergeCell ref="AQ188:AT188"/>
    <mergeCell ref="BQ188:BT188"/>
    <mergeCell ref="BU189:BX189"/>
    <mergeCell ref="BY189:CB189"/>
    <mergeCell ref="CH189:CK189"/>
    <mergeCell ref="CL189:CO189"/>
    <mergeCell ref="CP189:CS189"/>
    <mergeCell ref="R189:U189"/>
    <mergeCell ref="V189:Y189"/>
    <mergeCell ref="Z189:AC189"/>
    <mergeCell ref="AI189:AL189"/>
    <mergeCell ref="AM189:AP189"/>
    <mergeCell ref="AQ189:AT189"/>
    <mergeCell ref="BQ189:BT189"/>
    <mergeCell ref="BU186:BX186"/>
    <mergeCell ref="BY186:CB186"/>
    <mergeCell ref="CH186:CK186"/>
    <mergeCell ref="CL186:CO186"/>
    <mergeCell ref="CP186:CS186"/>
    <mergeCell ref="R186:U186"/>
    <mergeCell ref="V186:Y186"/>
    <mergeCell ref="Z186:AC186"/>
    <mergeCell ref="AI186:AL186"/>
    <mergeCell ref="AM186:AP186"/>
    <mergeCell ref="AQ186:AT186"/>
    <mergeCell ref="BQ186:BT186"/>
    <mergeCell ref="BU187:BX187"/>
    <mergeCell ref="BY187:CB187"/>
    <mergeCell ref="CH187:CK187"/>
    <mergeCell ref="CL187:CO187"/>
    <mergeCell ref="CP187:CS187"/>
    <mergeCell ref="R187:U187"/>
    <mergeCell ref="V187:Y187"/>
    <mergeCell ref="Z187:AC187"/>
    <mergeCell ref="AI187:AL187"/>
    <mergeCell ref="AM187:AP187"/>
    <mergeCell ref="AQ187:AT187"/>
    <mergeCell ref="BQ187:BT187"/>
    <mergeCell ref="BU184:BX184"/>
    <mergeCell ref="BY184:CB184"/>
    <mergeCell ref="CH184:CK184"/>
    <mergeCell ref="CL184:CO184"/>
    <mergeCell ref="CP184:CS184"/>
    <mergeCell ref="R184:U184"/>
    <mergeCell ref="V184:Y184"/>
    <mergeCell ref="Z184:AC184"/>
    <mergeCell ref="AI184:AL184"/>
    <mergeCell ref="AM184:AP184"/>
    <mergeCell ref="AQ184:AT184"/>
    <mergeCell ref="BQ184:BT184"/>
    <mergeCell ref="BU185:BX185"/>
    <mergeCell ref="BY185:CB185"/>
    <mergeCell ref="CH185:CK185"/>
    <mergeCell ref="CL185:CO185"/>
    <mergeCell ref="CP185:CS185"/>
    <mergeCell ref="R185:U185"/>
    <mergeCell ref="V185:Y185"/>
    <mergeCell ref="Z185:AC185"/>
    <mergeCell ref="AI185:AL185"/>
    <mergeCell ref="AM185:AP185"/>
    <mergeCell ref="AQ185:AT185"/>
    <mergeCell ref="BQ185:BT185"/>
    <mergeCell ref="BU182:BX182"/>
    <mergeCell ref="BY182:CB182"/>
    <mergeCell ref="CH182:CK182"/>
    <mergeCell ref="CL182:CO182"/>
    <mergeCell ref="CP182:CS182"/>
    <mergeCell ref="R182:U182"/>
    <mergeCell ref="V182:Y182"/>
    <mergeCell ref="Z182:AC182"/>
    <mergeCell ref="AI182:AL182"/>
    <mergeCell ref="AM182:AP182"/>
    <mergeCell ref="AQ182:AT182"/>
    <mergeCell ref="BQ182:BT182"/>
    <mergeCell ref="BU183:BX183"/>
    <mergeCell ref="BY183:CB183"/>
    <mergeCell ref="CH183:CK183"/>
    <mergeCell ref="CL183:CO183"/>
    <mergeCell ref="CP183:CS183"/>
    <mergeCell ref="R183:U183"/>
    <mergeCell ref="V183:Y183"/>
    <mergeCell ref="Z183:AC183"/>
    <mergeCell ref="AI183:AL183"/>
    <mergeCell ref="AM183:AP183"/>
    <mergeCell ref="AQ183:AT183"/>
    <mergeCell ref="BQ183:BT183"/>
    <mergeCell ref="BU180:BX180"/>
    <mergeCell ref="BY180:CB180"/>
    <mergeCell ref="CH180:CK180"/>
    <mergeCell ref="CL180:CO180"/>
    <mergeCell ref="CP180:CS180"/>
    <mergeCell ref="R180:U180"/>
    <mergeCell ref="V180:Y180"/>
    <mergeCell ref="Z180:AC180"/>
    <mergeCell ref="AI180:AL180"/>
    <mergeCell ref="AM180:AP180"/>
    <mergeCell ref="AQ180:AT180"/>
    <mergeCell ref="BQ180:BT180"/>
    <mergeCell ref="BU181:BX181"/>
    <mergeCell ref="BY181:CB181"/>
    <mergeCell ref="CH181:CK181"/>
    <mergeCell ref="CL181:CO181"/>
    <mergeCell ref="CP181:CS181"/>
    <mergeCell ref="R181:U181"/>
    <mergeCell ref="V181:Y181"/>
    <mergeCell ref="Z181:AC181"/>
    <mergeCell ref="AI181:AL181"/>
    <mergeCell ref="AM181:AP181"/>
    <mergeCell ref="AQ181:AT181"/>
    <mergeCell ref="BQ181:BT181"/>
    <mergeCell ref="BU178:BX178"/>
    <mergeCell ref="BY178:CB178"/>
    <mergeCell ref="CH178:CK178"/>
    <mergeCell ref="CL178:CO178"/>
    <mergeCell ref="CP178:CS178"/>
    <mergeCell ref="R178:U178"/>
    <mergeCell ref="V178:Y178"/>
    <mergeCell ref="Z178:AC178"/>
    <mergeCell ref="AI178:AL178"/>
    <mergeCell ref="AM178:AP178"/>
    <mergeCell ref="AQ178:AT178"/>
    <mergeCell ref="BQ178:BT178"/>
    <mergeCell ref="BU179:BX179"/>
    <mergeCell ref="BY179:CB179"/>
    <mergeCell ref="CH179:CK179"/>
    <mergeCell ref="CL179:CO179"/>
    <mergeCell ref="CP179:CS179"/>
    <mergeCell ref="R179:U179"/>
    <mergeCell ref="V179:Y179"/>
    <mergeCell ref="Z179:AC179"/>
    <mergeCell ref="AI179:AL179"/>
    <mergeCell ref="AM179:AP179"/>
    <mergeCell ref="AQ179:AT179"/>
    <mergeCell ref="BQ179:BT179"/>
    <mergeCell ref="BU176:BX176"/>
    <mergeCell ref="BY176:CB176"/>
    <mergeCell ref="CH176:CK176"/>
    <mergeCell ref="CL176:CO176"/>
    <mergeCell ref="CP176:CS176"/>
    <mergeCell ref="R176:U176"/>
    <mergeCell ref="V176:Y176"/>
    <mergeCell ref="Z176:AC176"/>
    <mergeCell ref="AI176:AL176"/>
    <mergeCell ref="AM176:AP176"/>
    <mergeCell ref="AQ176:AT176"/>
    <mergeCell ref="BQ176:BT176"/>
    <mergeCell ref="BU177:BX177"/>
    <mergeCell ref="BY177:CB177"/>
    <mergeCell ref="CH177:CK177"/>
    <mergeCell ref="CL177:CO177"/>
    <mergeCell ref="CP177:CS177"/>
    <mergeCell ref="R177:U177"/>
    <mergeCell ref="V177:Y177"/>
    <mergeCell ref="Z177:AC177"/>
    <mergeCell ref="AI177:AL177"/>
    <mergeCell ref="AM177:AP177"/>
    <mergeCell ref="AQ177:AT177"/>
    <mergeCell ref="BQ177:BT177"/>
    <mergeCell ref="BU174:BX174"/>
    <mergeCell ref="BY174:CB174"/>
    <mergeCell ref="CH174:CK174"/>
    <mergeCell ref="CL174:CO174"/>
    <mergeCell ref="CP174:CS174"/>
    <mergeCell ref="R174:U174"/>
    <mergeCell ref="V174:Y174"/>
    <mergeCell ref="Z174:AC174"/>
    <mergeCell ref="AI174:AL174"/>
    <mergeCell ref="AM174:AP174"/>
    <mergeCell ref="AQ174:AT174"/>
    <mergeCell ref="BQ174:BT174"/>
    <mergeCell ref="BU175:BX175"/>
    <mergeCell ref="BY175:CB175"/>
    <mergeCell ref="CH175:CK175"/>
    <mergeCell ref="CL175:CO175"/>
    <mergeCell ref="CP175:CS175"/>
    <mergeCell ref="R175:U175"/>
    <mergeCell ref="V175:Y175"/>
    <mergeCell ref="Z175:AC175"/>
    <mergeCell ref="AI175:AL175"/>
    <mergeCell ref="AM175:AP175"/>
    <mergeCell ref="AQ175:AT175"/>
    <mergeCell ref="BQ175:BT175"/>
    <mergeCell ref="BU172:BX172"/>
    <mergeCell ref="BY172:CB172"/>
    <mergeCell ref="CH172:CK172"/>
    <mergeCell ref="CL172:CO172"/>
    <mergeCell ref="CP172:CS172"/>
    <mergeCell ref="R172:U172"/>
    <mergeCell ref="V172:Y172"/>
    <mergeCell ref="Z172:AC172"/>
    <mergeCell ref="AI172:AL172"/>
    <mergeCell ref="AM172:AP172"/>
    <mergeCell ref="AQ172:AT172"/>
    <mergeCell ref="BQ172:BT172"/>
    <mergeCell ref="BU173:BX173"/>
    <mergeCell ref="BY173:CB173"/>
    <mergeCell ref="CH173:CK173"/>
    <mergeCell ref="CL173:CO173"/>
    <mergeCell ref="CP173:CS173"/>
    <mergeCell ref="R173:U173"/>
    <mergeCell ref="V173:Y173"/>
    <mergeCell ref="Z173:AC173"/>
    <mergeCell ref="AI173:AL173"/>
    <mergeCell ref="AM173:AP173"/>
    <mergeCell ref="AQ173:AT173"/>
    <mergeCell ref="BQ173:BT173"/>
    <mergeCell ref="BU170:BX170"/>
    <mergeCell ref="BY170:CB170"/>
    <mergeCell ref="CH170:CK170"/>
    <mergeCell ref="CL170:CO170"/>
    <mergeCell ref="CP170:CS170"/>
    <mergeCell ref="R170:U170"/>
    <mergeCell ref="V170:Y170"/>
    <mergeCell ref="Z170:AC170"/>
    <mergeCell ref="AI170:AL170"/>
    <mergeCell ref="AM170:AP170"/>
    <mergeCell ref="AQ170:AT170"/>
    <mergeCell ref="BQ170:BT170"/>
    <mergeCell ref="BU171:BX171"/>
    <mergeCell ref="BY171:CB171"/>
    <mergeCell ref="CH171:CK171"/>
    <mergeCell ref="CL171:CO171"/>
    <mergeCell ref="CP171:CS171"/>
    <mergeCell ref="R171:U171"/>
    <mergeCell ref="V171:Y171"/>
    <mergeCell ref="Z171:AC171"/>
    <mergeCell ref="AI171:AL171"/>
    <mergeCell ref="AM171:AP171"/>
    <mergeCell ref="AQ171:AT171"/>
    <mergeCell ref="BQ171:BT171"/>
    <mergeCell ref="BU168:BX168"/>
    <mergeCell ref="BY168:CB168"/>
    <mergeCell ref="CH168:CK168"/>
    <mergeCell ref="CL168:CO168"/>
    <mergeCell ref="CP168:CS168"/>
    <mergeCell ref="R168:U168"/>
    <mergeCell ref="V168:Y168"/>
    <mergeCell ref="Z168:AC168"/>
    <mergeCell ref="AI168:AL168"/>
    <mergeCell ref="AM168:AP168"/>
    <mergeCell ref="AQ168:AT168"/>
    <mergeCell ref="BQ168:BT168"/>
    <mergeCell ref="BU169:BX169"/>
    <mergeCell ref="BY169:CB169"/>
    <mergeCell ref="CH169:CK169"/>
    <mergeCell ref="CL169:CO169"/>
    <mergeCell ref="CP169:CS169"/>
    <mergeCell ref="R169:U169"/>
    <mergeCell ref="V169:Y169"/>
    <mergeCell ref="Z169:AC169"/>
    <mergeCell ref="AI169:AL169"/>
    <mergeCell ref="AM169:AP169"/>
    <mergeCell ref="AQ169:AT169"/>
    <mergeCell ref="BQ169:BT169"/>
    <mergeCell ref="BU166:BX166"/>
    <mergeCell ref="BY166:CB166"/>
    <mergeCell ref="CH166:CK166"/>
    <mergeCell ref="CL166:CO166"/>
    <mergeCell ref="CP166:CS166"/>
    <mergeCell ref="R166:U166"/>
    <mergeCell ref="V166:Y166"/>
    <mergeCell ref="Z166:AC166"/>
    <mergeCell ref="AI166:AL166"/>
    <mergeCell ref="AM166:AP166"/>
    <mergeCell ref="AQ166:AT166"/>
    <mergeCell ref="BQ166:BT166"/>
    <mergeCell ref="BU167:BX167"/>
    <mergeCell ref="BY167:CB167"/>
    <mergeCell ref="CH167:CK167"/>
    <mergeCell ref="CL167:CO167"/>
    <mergeCell ref="CP167:CS167"/>
    <mergeCell ref="R167:U167"/>
    <mergeCell ref="V167:Y167"/>
    <mergeCell ref="Z167:AC167"/>
    <mergeCell ref="AI167:AL167"/>
    <mergeCell ref="AM167:AP167"/>
    <mergeCell ref="AQ167:AT167"/>
    <mergeCell ref="BQ167:BT167"/>
    <mergeCell ref="DG9:DN10"/>
    <mergeCell ref="BQ5:CF6"/>
    <mergeCell ref="CH5:CW6"/>
    <mergeCell ref="CY5:DN6"/>
    <mergeCell ref="M3:P3"/>
    <mergeCell ref="A11:H11"/>
    <mergeCell ref="I11:P13"/>
    <mergeCell ref="F12:H12"/>
    <mergeCell ref="C12:E12"/>
    <mergeCell ref="A12:B12"/>
    <mergeCell ref="F13:H13"/>
    <mergeCell ref="C13:E13"/>
    <mergeCell ref="A13:B13"/>
    <mergeCell ref="AZ11:BG11"/>
    <mergeCell ref="BH11:BO13"/>
    <mergeCell ref="AZ12:BA12"/>
    <mergeCell ref="BB12:BD12"/>
    <mergeCell ref="BE12:BG12"/>
    <mergeCell ref="AZ13:BA13"/>
    <mergeCell ref="BB13:BD13"/>
    <mergeCell ref="BE13:BG13"/>
    <mergeCell ref="AZ9:BG10"/>
    <mergeCell ref="BH9:BO10"/>
  </mergeCells>
  <conditionalFormatting sqref="A9:P13">
    <cfRule type="expression" dxfId="472" priority="13">
      <formula>IF($I$7="Steel",0,1)</formula>
    </cfRule>
  </conditionalFormatting>
  <conditionalFormatting sqref="A18:P21">
    <cfRule type="expression" dxfId="471" priority="16">
      <formula>IF(AND($I$7="Steel",$I$9="Yes"),1,0)</formula>
    </cfRule>
  </conditionalFormatting>
  <conditionalFormatting sqref="I11">
    <cfRule type="containsText" dxfId="470" priority="14" operator="containsText" text="Baseline Composition">
      <formula>NOT(ISERROR(SEARCH(("Baseline Composition"),(I11))))</formula>
    </cfRule>
    <cfRule type="containsText" dxfId="469" priority="15" operator="containsText" text="Not Baseline">
      <formula>NOT(ISERROR(SEARCH(("Not Baseline"),(I11))))</formula>
    </cfRule>
  </conditionalFormatting>
  <conditionalFormatting sqref="I9:P10">
    <cfRule type="containsText" dxfId="468" priority="17" operator="containsText" text="Yes">
      <formula>NOT(ISERROR(SEARCH(("Yes"),(I9))))</formula>
    </cfRule>
    <cfRule type="containsText" dxfId="467" priority="18" operator="containsText" text="No">
      <formula>NOT(ISERROR(SEARCH(("No"),(I9))))</formula>
    </cfRule>
  </conditionalFormatting>
  <conditionalFormatting sqref="AZ9:BO13">
    <cfRule type="expression" dxfId="466" priority="7">
      <formula>IF($BH$7="Steel",0,1)</formula>
    </cfRule>
  </conditionalFormatting>
  <conditionalFormatting sqref="AZ18:BO21">
    <cfRule type="expression" dxfId="465" priority="10">
      <formula>IF(AND($I$7="Steel",$I$9="Yes"),1,0)</formula>
    </cfRule>
  </conditionalFormatting>
  <conditionalFormatting sqref="BH11">
    <cfRule type="containsText" dxfId="464" priority="8" operator="containsText" text="Baseline Composition">
      <formula>NOT(ISERROR(SEARCH(("Baseline Composition"),(BH11))))</formula>
    </cfRule>
    <cfRule type="containsText" dxfId="463" priority="9" operator="containsText" text="Not Baseline">
      <formula>NOT(ISERROR(SEARCH(("Not Baseline"),(BH11))))</formula>
    </cfRule>
  </conditionalFormatting>
  <conditionalFormatting sqref="BH9:BO10">
    <cfRule type="containsText" dxfId="462" priority="11" operator="containsText" text="Yes">
      <formula>NOT(ISERROR(SEARCH(("Yes"),(BH9))))</formula>
    </cfRule>
    <cfRule type="containsText" dxfId="461" priority="12" operator="containsText" text="No">
      <formula>NOT(ISERROR(SEARCH(("No"),(BH9))))</formula>
    </cfRule>
  </conditionalFormatting>
  <conditionalFormatting sqref="CY9:DN13">
    <cfRule type="expression" dxfId="460" priority="1">
      <formula>IF($DG$7="Steel",0,1)</formula>
    </cfRule>
  </conditionalFormatting>
  <conditionalFormatting sqref="CY18:DN21">
    <cfRule type="expression" dxfId="459" priority="4">
      <formula>IF(AND($I$7="Steel",$I$9="Yes"),1,0)</formula>
    </cfRule>
  </conditionalFormatting>
  <conditionalFormatting sqref="DG11">
    <cfRule type="containsText" dxfId="458" priority="2" operator="containsText" text="Baseline Composition">
      <formula>NOT(ISERROR(SEARCH(("Baseline Composition"),(DG11))))</formula>
    </cfRule>
    <cfRule type="containsText" dxfId="457" priority="3" operator="containsText" text="Not Baseline">
      <formula>NOT(ISERROR(SEARCH(("Not Baseline"),(DG11))))</formula>
    </cfRule>
  </conditionalFormatting>
  <conditionalFormatting sqref="DG9:DN10">
    <cfRule type="containsText" dxfId="456" priority="5" operator="containsText" text="Yes">
      <formula>NOT(ISERROR(SEARCH(("Yes"),(DG9))))</formula>
    </cfRule>
    <cfRule type="containsText" dxfId="455" priority="6" operator="containsText" text="No">
      <formula>NOT(ISERROR(SEARCH(("No"),(DG9))))</formula>
    </cfRule>
  </conditionalFormatting>
  <dataValidations count="2">
    <dataValidation type="list" allowBlank="1" showErrorMessage="1" sqref="BH9 I9 DG9" xr:uid="{00000000-0002-0000-0900-000000000000}">
      <formula1>"Yes,No"</formula1>
    </dataValidation>
    <dataValidation type="list" allowBlank="1" showErrorMessage="1" sqref="BH7 I7 DG7" xr:uid="{00000000-0002-0000-0900-000001000000}">
      <formula1>"Steel,Aluminium,Other"</formula1>
    </dataValidation>
  </dataValidations>
  <hyperlinks>
    <hyperlink ref="R2" location="null!A1" display="BACK to COVER SHEET" xr:uid="{00000000-0004-0000-0900-000000000000}"/>
  </hyperlinks>
  <pageMargins left="0.7" right="0.7" top="0.78740157499999996" bottom="0.78740157499999996" header="0.3" footer="0.3"/>
  <pageSetup paperSize="9" orientation="portrait" verticalDpi="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tabColor rgb="FF9999FF"/>
    <outlinePr summaryBelow="0" summaryRight="0"/>
  </sheetPr>
  <dimension ref="A1:MG123"/>
  <sheetViews>
    <sheetView topLeftCell="ER1" zoomScaleNormal="100" workbookViewId="0">
      <selection activeCell="FF7" sqref="FF7:FM8"/>
    </sheetView>
  </sheetViews>
  <sheetFormatPr baseColWidth="10" defaultColWidth="14.42578125" defaultRowHeight="15" customHeight="1" x14ac:dyDescent="0.2"/>
  <cols>
    <col min="1" max="16" width="5" style="422" customWidth="1"/>
    <col min="17" max="17" width="3.7109375" style="422" customWidth="1"/>
    <col min="18" max="33" width="5" style="422" customWidth="1"/>
    <col min="34" max="34" width="3.7109375" style="422" customWidth="1"/>
    <col min="35" max="50" width="5" style="422" customWidth="1"/>
    <col min="51" max="51" width="3.7109375" style="422" customWidth="1"/>
    <col min="52" max="67" width="5" style="422" customWidth="1"/>
    <col min="68" max="68" width="3.7109375" style="422" customWidth="1"/>
    <col min="69" max="84" width="5" style="422" customWidth="1"/>
    <col min="85" max="85" width="3.7109375" style="422" customWidth="1"/>
    <col min="86" max="101" width="5" style="422" customWidth="1"/>
    <col min="102" max="102" width="3.7109375" style="422" customWidth="1"/>
    <col min="103" max="118" width="5" style="422" customWidth="1"/>
    <col min="119" max="119" width="3.7109375" style="422" customWidth="1"/>
    <col min="120" max="135" width="5" style="422" customWidth="1"/>
    <col min="136" max="136" width="3.7109375" style="422" customWidth="1"/>
    <col min="137" max="152" width="5" style="422" customWidth="1"/>
    <col min="153" max="153" width="3.7109375" style="422" customWidth="1"/>
    <col min="154" max="169" width="5" style="422" customWidth="1"/>
    <col min="170" max="170" width="3.7109375" style="422" customWidth="1"/>
    <col min="171" max="186" width="5" style="422" customWidth="1"/>
    <col min="187" max="187" width="3.7109375" style="422" customWidth="1"/>
    <col min="188" max="203" width="5" style="422" customWidth="1"/>
    <col min="204" max="204" width="3.7109375" style="422" customWidth="1"/>
    <col min="205" max="220" width="5" style="422" customWidth="1"/>
    <col min="221" max="221" width="3.7109375" style="422" customWidth="1"/>
    <col min="222" max="237" width="5" style="422" customWidth="1"/>
    <col min="238" max="238" width="3.7109375" style="422" customWidth="1"/>
    <col min="239" max="254" width="5" style="422" customWidth="1"/>
    <col min="255" max="255" width="3.7109375" style="422" customWidth="1"/>
    <col min="256" max="271" width="5" style="422" customWidth="1"/>
    <col min="272" max="272" width="3.7109375" style="422" customWidth="1"/>
    <col min="273" max="288" width="5" style="422" customWidth="1"/>
    <col min="289" max="289" width="3.7109375" style="422" customWidth="1"/>
    <col min="290" max="305" width="5" style="422" customWidth="1"/>
    <col min="306" max="306" width="3.7109375" style="422" customWidth="1"/>
    <col min="307" max="322" width="5" style="422" customWidth="1"/>
    <col min="323" max="323" width="3.7109375" style="422" customWidth="1"/>
    <col min="324" max="339" width="5" style="422" customWidth="1"/>
    <col min="340" max="16384" width="14.42578125" style="422"/>
  </cols>
  <sheetData>
    <row r="1" spans="1:345" customFormat="1" ht="12.75" customHeight="1" x14ac:dyDescent="0.2">
      <c r="A1" s="894" t="str">
        <f>CONCATENATE(Read_Me!A1," FS SES ",Read_Me!B1," - Datasheets Composites")</f>
        <v>2026 FS SES V1.3 - Datasheets Composites</v>
      </c>
      <c r="B1" s="894"/>
      <c r="C1" s="894"/>
      <c r="D1" s="894"/>
      <c r="E1" s="894"/>
      <c r="F1" s="894"/>
      <c r="G1" s="894"/>
      <c r="H1" s="894"/>
      <c r="I1" s="894"/>
      <c r="J1" s="894"/>
      <c r="K1" s="894"/>
      <c r="L1" s="894"/>
      <c r="M1" s="894"/>
      <c r="N1" s="894"/>
      <c r="O1" s="894"/>
      <c r="P1" s="894"/>
      <c r="Q1" s="549"/>
      <c r="R1" s="324"/>
      <c r="S1" s="324"/>
      <c r="T1" s="324"/>
      <c r="U1" s="324"/>
      <c r="V1" s="324"/>
      <c r="W1" s="324"/>
      <c r="X1" s="324"/>
      <c r="Y1" s="324"/>
      <c r="Z1" s="324"/>
      <c r="AA1" s="324"/>
      <c r="AB1" s="324"/>
      <c r="AC1" s="324"/>
      <c r="AD1" s="324"/>
      <c r="AE1" s="324"/>
      <c r="AF1" s="324"/>
      <c r="AG1" s="324"/>
      <c r="AH1" s="324"/>
      <c r="AI1" s="324"/>
      <c r="AJ1" s="324"/>
      <c r="AK1" s="324"/>
      <c r="AL1" s="324"/>
      <c r="AM1" s="324"/>
      <c r="AN1" s="324"/>
      <c r="AO1" s="324"/>
      <c r="AP1" s="324"/>
      <c r="AQ1" s="324"/>
      <c r="AR1" s="324"/>
      <c r="AS1" s="324"/>
      <c r="AT1" s="324"/>
      <c r="AU1" s="324"/>
      <c r="AV1" s="324"/>
      <c r="AW1" s="324"/>
      <c r="AX1" s="324"/>
      <c r="AY1" s="324"/>
      <c r="AZ1" s="324"/>
      <c r="BA1" s="324"/>
      <c r="BB1" s="324"/>
      <c r="BC1" s="324"/>
      <c r="BD1" s="324"/>
      <c r="BE1" s="324"/>
      <c r="BF1" s="324"/>
      <c r="BG1" s="324"/>
      <c r="BH1" s="324"/>
      <c r="BI1" s="324"/>
      <c r="BJ1" s="324"/>
      <c r="BK1" s="324"/>
      <c r="BL1" s="324"/>
      <c r="BM1" s="324"/>
      <c r="BN1" s="324"/>
      <c r="BO1" s="324"/>
      <c r="BP1" s="324"/>
      <c r="BQ1" s="324"/>
      <c r="BR1" s="324"/>
      <c r="BS1" s="324"/>
      <c r="BT1" s="324"/>
      <c r="BU1" s="324"/>
      <c r="BV1" s="324"/>
      <c r="BW1" s="324"/>
      <c r="BX1" s="324"/>
      <c r="BY1" s="324"/>
      <c r="BZ1" s="324"/>
      <c r="CA1" s="324"/>
      <c r="CB1" s="324"/>
      <c r="CC1" s="324"/>
      <c r="CD1" s="324"/>
      <c r="CE1" s="324"/>
      <c r="CF1" s="324"/>
      <c r="CG1" s="324"/>
      <c r="CH1" s="324"/>
      <c r="CI1" s="324"/>
      <c r="CJ1" s="324"/>
      <c r="CK1" s="324"/>
      <c r="CL1" s="324"/>
      <c r="CM1" s="324"/>
      <c r="CN1" s="324"/>
      <c r="CO1" s="324"/>
      <c r="CP1" s="324"/>
      <c r="CQ1" s="324"/>
      <c r="CR1" s="324"/>
      <c r="CS1" s="324"/>
      <c r="CT1" s="324"/>
      <c r="CU1" s="324"/>
      <c r="CV1" s="324"/>
      <c r="CW1" s="324"/>
      <c r="CX1" s="324"/>
      <c r="CY1" s="324"/>
      <c r="CZ1" s="324"/>
      <c r="DA1" s="324"/>
      <c r="DB1" s="324"/>
      <c r="DC1" s="324"/>
      <c r="DD1" s="324"/>
      <c r="DE1" s="324"/>
      <c r="DF1" s="324"/>
      <c r="DG1" s="324"/>
      <c r="DH1" s="324"/>
      <c r="DI1" s="324"/>
      <c r="DJ1" s="324"/>
      <c r="DK1" s="324"/>
      <c r="DL1" s="324"/>
      <c r="DM1" s="324"/>
      <c r="DN1" s="324"/>
      <c r="DO1" s="324"/>
      <c r="DP1" s="324"/>
      <c r="DQ1" s="324"/>
      <c r="DR1" s="324"/>
      <c r="DS1" s="324"/>
      <c r="DT1" s="324"/>
      <c r="DU1" s="324"/>
      <c r="DV1" s="324"/>
      <c r="DW1" s="324"/>
      <c r="DX1" s="324"/>
      <c r="DY1" s="324"/>
      <c r="DZ1" s="324"/>
      <c r="EA1" s="324"/>
      <c r="EB1" s="324"/>
      <c r="EC1" s="324"/>
      <c r="ED1" s="324"/>
      <c r="EE1" s="324"/>
      <c r="EF1" s="324"/>
      <c r="EG1" s="324"/>
      <c r="EH1" s="324"/>
      <c r="EI1" s="324"/>
      <c r="EJ1" s="324"/>
      <c r="EK1" s="324"/>
      <c r="EL1" s="324"/>
      <c r="EM1" s="324"/>
      <c r="EN1" s="324"/>
      <c r="EO1" s="324"/>
      <c r="EP1" s="324"/>
      <c r="EQ1" s="324"/>
      <c r="ER1" s="324"/>
      <c r="ES1" s="324"/>
      <c r="ET1" s="324"/>
      <c r="EU1" s="324"/>
      <c r="EV1" s="324"/>
      <c r="EW1" s="324"/>
      <c r="EX1" s="324"/>
      <c r="EY1" s="324"/>
      <c r="EZ1" s="324"/>
      <c r="FA1" s="324"/>
      <c r="FB1" s="324"/>
      <c r="FC1" s="324"/>
      <c r="FD1" s="324"/>
      <c r="FE1" s="324"/>
      <c r="FF1" s="324"/>
      <c r="FG1" s="324"/>
      <c r="FH1" s="324"/>
      <c r="FI1" s="324"/>
      <c r="FJ1" s="324"/>
      <c r="FK1" s="324"/>
      <c r="FL1" s="324"/>
      <c r="FM1" s="324"/>
      <c r="FN1" s="324"/>
      <c r="FO1" s="324"/>
      <c r="FP1" s="324"/>
      <c r="FQ1" s="324"/>
      <c r="FR1" s="324"/>
      <c r="FS1" s="324"/>
      <c r="FT1" s="324"/>
      <c r="FU1" s="324"/>
      <c r="FV1" s="324"/>
      <c r="FW1" s="324"/>
      <c r="FX1" s="324"/>
      <c r="FY1" s="324"/>
      <c r="FZ1" s="324"/>
      <c r="GA1" s="324"/>
      <c r="GB1" s="324"/>
      <c r="GC1" s="324"/>
      <c r="GD1" s="324"/>
      <c r="GE1" s="324"/>
      <c r="GF1" s="324"/>
      <c r="GG1" s="324"/>
      <c r="GH1" s="324"/>
      <c r="GI1" s="324"/>
      <c r="GJ1" s="324"/>
      <c r="GK1" s="324"/>
      <c r="GL1" s="324"/>
      <c r="GM1" s="324"/>
      <c r="GN1" s="324"/>
      <c r="GO1" s="324"/>
      <c r="GP1" s="324"/>
      <c r="GQ1" s="324"/>
      <c r="GR1" s="324"/>
      <c r="GS1" s="324"/>
      <c r="GT1" s="324"/>
      <c r="GU1" s="324"/>
      <c r="GV1" s="324"/>
      <c r="GW1" s="324"/>
      <c r="GX1" s="324"/>
      <c r="GY1" s="324"/>
      <c r="GZ1" s="324"/>
      <c r="HA1" s="324"/>
      <c r="HB1" s="324"/>
      <c r="HC1" s="324"/>
      <c r="HD1" s="324"/>
      <c r="HE1" s="324"/>
      <c r="HF1" s="324"/>
      <c r="HG1" s="324"/>
      <c r="HH1" s="324"/>
      <c r="HI1" s="324"/>
      <c r="HJ1" s="324"/>
      <c r="HK1" s="324"/>
      <c r="HL1" s="324"/>
      <c r="HM1" s="324"/>
      <c r="HN1" s="324"/>
      <c r="HO1" s="324"/>
      <c r="HP1" s="324"/>
      <c r="HQ1" s="324"/>
      <c r="HR1" s="324"/>
      <c r="HS1" s="324"/>
      <c r="HT1" s="324"/>
      <c r="HU1" s="324"/>
      <c r="HV1" s="324"/>
      <c r="HW1" s="324"/>
      <c r="HX1" s="324"/>
      <c r="HY1" s="324"/>
      <c r="HZ1" s="324"/>
      <c r="IA1" s="324"/>
      <c r="IB1" s="324"/>
      <c r="IC1" s="324"/>
      <c r="ID1" s="324"/>
      <c r="IE1" s="324"/>
      <c r="IF1" s="324"/>
      <c r="IG1" s="324"/>
      <c r="IH1" s="324"/>
      <c r="II1" s="324"/>
      <c r="IJ1" s="324"/>
      <c r="IK1" s="324"/>
      <c r="IL1" s="324"/>
      <c r="IM1" s="324"/>
      <c r="IN1" s="324"/>
      <c r="IO1" s="324"/>
      <c r="IP1" s="324"/>
      <c r="IQ1" s="324"/>
      <c r="IR1" s="324"/>
      <c r="IS1" s="324"/>
      <c r="IT1" s="324"/>
      <c r="IU1" s="324"/>
      <c r="IV1" s="324"/>
      <c r="IW1" s="324"/>
      <c r="IX1" s="324"/>
      <c r="IY1" s="324"/>
      <c r="IZ1" s="324"/>
      <c r="JA1" s="324"/>
      <c r="JB1" s="324"/>
      <c r="JC1" s="324"/>
      <c r="JD1" s="324"/>
      <c r="JE1" s="324"/>
      <c r="JF1" s="324"/>
      <c r="JG1" s="324"/>
      <c r="JH1" s="324"/>
      <c r="JI1" s="324"/>
      <c r="JJ1" s="324"/>
      <c r="JK1" s="324"/>
      <c r="JL1" s="324"/>
      <c r="JM1" s="324"/>
      <c r="JN1" s="324"/>
      <c r="JO1" s="324"/>
      <c r="JP1" s="324"/>
      <c r="JQ1" s="324"/>
      <c r="JR1" s="324"/>
      <c r="JS1" s="324"/>
      <c r="JT1" s="324"/>
      <c r="JU1" s="324"/>
      <c r="JV1" s="324"/>
      <c r="JW1" s="324"/>
      <c r="JX1" s="324"/>
      <c r="JY1" s="324"/>
      <c r="JZ1" s="324"/>
      <c r="KA1" s="324"/>
      <c r="KB1" s="324"/>
      <c r="KC1" s="324"/>
      <c r="KD1" s="324"/>
      <c r="KE1" s="324"/>
      <c r="KF1" s="324"/>
      <c r="KG1" s="324"/>
      <c r="KH1" s="324"/>
      <c r="KI1" s="324"/>
      <c r="KJ1" s="324"/>
      <c r="KK1" s="324"/>
      <c r="KL1" s="324"/>
      <c r="KM1" s="324"/>
      <c r="KN1" s="324"/>
      <c r="KO1" s="324"/>
      <c r="KP1" s="324"/>
      <c r="KQ1" s="324"/>
      <c r="KR1" s="324"/>
      <c r="KS1" s="324"/>
      <c r="KT1" s="324"/>
      <c r="KU1" s="324"/>
      <c r="KV1" s="324"/>
      <c r="KW1" s="324"/>
      <c r="KX1" s="324"/>
      <c r="KY1" s="324"/>
      <c r="KZ1" s="324"/>
      <c r="LA1" s="324"/>
      <c r="LB1" s="324"/>
      <c r="LC1" s="324"/>
      <c r="LD1" s="324"/>
      <c r="LE1" s="324"/>
      <c r="LF1" s="324"/>
      <c r="LG1" s="324"/>
      <c r="LH1" s="324"/>
      <c r="LI1" s="324"/>
      <c r="LJ1" s="324"/>
      <c r="LK1" s="324"/>
      <c r="LL1" s="324"/>
      <c r="LM1" s="324"/>
      <c r="LN1" s="324"/>
      <c r="LO1" s="324"/>
      <c r="LP1" s="324"/>
      <c r="LQ1" s="324"/>
      <c r="LR1" s="324"/>
      <c r="LS1" s="324"/>
      <c r="LT1" s="324"/>
      <c r="LU1" s="324"/>
      <c r="LV1" s="324"/>
      <c r="LW1" s="324"/>
      <c r="LX1" s="324"/>
      <c r="LY1" s="324"/>
      <c r="LZ1" s="324"/>
      <c r="MA1" s="324"/>
      <c r="MB1" s="324"/>
      <c r="MC1" s="56"/>
      <c r="MD1" s="56"/>
      <c r="ME1" s="56"/>
      <c r="MF1" s="56"/>
      <c r="MG1" s="228"/>
    </row>
    <row r="2" spans="1:345" customFormat="1" ht="12.75" customHeight="1" x14ac:dyDescent="0.2">
      <c r="A2" s="324"/>
      <c r="B2" s="324"/>
      <c r="C2" s="324"/>
      <c r="D2" s="324"/>
      <c r="E2" s="324"/>
      <c r="F2" s="324"/>
      <c r="G2" s="324"/>
      <c r="H2" s="324"/>
      <c r="I2" s="324"/>
      <c r="J2" s="324"/>
      <c r="K2" s="324"/>
      <c r="L2" s="324"/>
      <c r="M2" s="324"/>
      <c r="N2" s="324"/>
      <c r="O2" s="324"/>
      <c r="P2" s="324"/>
      <c r="Q2" s="324"/>
      <c r="R2" s="324"/>
      <c r="S2" s="295" t="s">
        <v>290</v>
      </c>
      <c r="T2" s="324"/>
      <c r="U2" s="324"/>
      <c r="V2" s="324"/>
      <c r="W2" s="324"/>
      <c r="X2" s="550" t="s">
        <v>335</v>
      </c>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4"/>
      <c r="BP2" s="324"/>
      <c r="BQ2" s="324"/>
      <c r="BR2" s="324"/>
      <c r="BS2" s="324"/>
      <c r="BT2" s="324"/>
      <c r="BU2" s="324"/>
      <c r="BV2" s="324"/>
      <c r="BW2" s="324"/>
      <c r="BX2" s="324"/>
      <c r="BY2" s="324"/>
      <c r="BZ2" s="324"/>
      <c r="CA2" s="324"/>
      <c r="CB2" s="324"/>
      <c r="CC2" s="324"/>
      <c r="CD2" s="324"/>
      <c r="CE2" s="324"/>
      <c r="CF2" s="324"/>
      <c r="CG2" s="324"/>
      <c r="CH2" s="324"/>
      <c r="CI2" s="324"/>
      <c r="CJ2" s="324"/>
      <c r="CK2" s="324"/>
      <c r="CL2" s="324"/>
      <c r="CM2" s="324"/>
      <c r="CN2" s="324"/>
      <c r="CO2" s="324"/>
      <c r="CP2" s="324"/>
      <c r="CQ2" s="324"/>
      <c r="CR2" s="324"/>
      <c r="CS2" s="324"/>
      <c r="CT2" s="324"/>
      <c r="CU2" s="324"/>
      <c r="CV2" s="324"/>
      <c r="CW2" s="324"/>
      <c r="CX2" s="324"/>
      <c r="CY2" s="324"/>
      <c r="CZ2" s="324"/>
      <c r="DA2" s="324"/>
      <c r="DB2" s="324"/>
      <c r="DC2" s="324"/>
      <c r="DD2" s="324"/>
      <c r="DE2" s="324"/>
      <c r="DF2" s="324"/>
      <c r="DG2" s="324"/>
      <c r="DH2" s="324"/>
      <c r="DI2" s="324"/>
      <c r="DJ2" s="324"/>
      <c r="DK2" s="324"/>
      <c r="DL2" s="324"/>
      <c r="DM2" s="324"/>
      <c r="DN2" s="324"/>
      <c r="DO2" s="324"/>
      <c r="DP2" s="324"/>
      <c r="DQ2" s="324"/>
      <c r="DR2" s="324"/>
      <c r="DS2" s="324"/>
      <c r="DT2" s="324"/>
      <c r="DU2" s="324"/>
      <c r="DV2" s="324"/>
      <c r="DW2" s="324"/>
      <c r="DX2" s="324"/>
      <c r="DY2" s="324"/>
      <c r="DZ2" s="324"/>
      <c r="EA2" s="324"/>
      <c r="EB2" s="324"/>
      <c r="EC2" s="324"/>
      <c r="ED2" s="324"/>
      <c r="EE2" s="324"/>
      <c r="EF2" s="324"/>
      <c r="EG2" s="324"/>
      <c r="EH2" s="324"/>
      <c r="EI2" s="324"/>
      <c r="EJ2" s="324"/>
      <c r="EK2" s="324"/>
      <c r="EL2" s="324"/>
      <c r="EM2" s="324"/>
      <c r="EN2" s="324"/>
      <c r="EO2" s="324"/>
      <c r="EP2" s="324"/>
      <c r="EQ2" s="324"/>
      <c r="ER2" s="324"/>
      <c r="ES2" s="324"/>
      <c r="ET2" s="324"/>
      <c r="EU2" s="324"/>
      <c r="EV2" s="324"/>
      <c r="EW2" s="324"/>
      <c r="EX2" s="324"/>
      <c r="EY2" s="324"/>
      <c r="EZ2" s="324"/>
      <c r="FA2" s="324"/>
      <c r="FB2" s="324"/>
      <c r="FC2" s="324"/>
      <c r="FD2" s="324"/>
      <c r="FE2" s="324"/>
      <c r="FF2" s="324"/>
      <c r="FG2" s="324"/>
      <c r="FH2" s="324"/>
      <c r="FI2" s="324"/>
      <c r="FJ2" s="324"/>
      <c r="FK2" s="324"/>
      <c r="FL2" s="324"/>
      <c r="FM2" s="324"/>
      <c r="FN2" s="324"/>
      <c r="FO2" s="324"/>
      <c r="FP2" s="324"/>
      <c r="FQ2" s="324"/>
      <c r="FR2" s="324"/>
      <c r="FS2" s="324"/>
      <c r="FT2" s="324"/>
      <c r="FU2" s="324"/>
      <c r="FV2" s="324"/>
      <c r="FW2" s="324"/>
      <c r="FX2" s="324"/>
      <c r="FY2" s="324"/>
      <c r="FZ2" s="324"/>
      <c r="GA2" s="324"/>
      <c r="GB2" s="324"/>
      <c r="GC2" s="324"/>
      <c r="GD2" s="324"/>
      <c r="GE2" s="324"/>
      <c r="GF2" s="324"/>
      <c r="GG2" s="324"/>
      <c r="GH2" s="324"/>
      <c r="GI2" s="324"/>
      <c r="GJ2" s="324"/>
      <c r="GK2" s="324"/>
      <c r="GL2" s="324"/>
      <c r="GM2" s="324"/>
      <c r="GN2" s="324"/>
      <c r="GO2" s="324"/>
      <c r="GP2" s="324"/>
      <c r="GQ2" s="324"/>
      <c r="GR2" s="324"/>
      <c r="GS2" s="324"/>
      <c r="GT2" s="324"/>
      <c r="GU2" s="324"/>
      <c r="GV2" s="324"/>
      <c r="GW2" s="324"/>
      <c r="GX2" s="324"/>
      <c r="GY2" s="324"/>
      <c r="GZ2" s="324"/>
      <c r="HA2" s="324"/>
      <c r="HB2" s="324"/>
      <c r="HC2" s="324"/>
      <c r="HD2" s="324"/>
      <c r="HE2" s="324"/>
      <c r="HF2" s="324"/>
      <c r="HG2" s="324"/>
      <c r="HH2" s="324"/>
      <c r="HI2" s="324"/>
      <c r="HJ2" s="324"/>
      <c r="HK2" s="324"/>
      <c r="HL2" s="324"/>
      <c r="HM2" s="324"/>
      <c r="HN2" s="324"/>
      <c r="HO2" s="324"/>
      <c r="HP2" s="324"/>
      <c r="HQ2" s="324"/>
      <c r="HR2" s="324"/>
      <c r="HS2" s="324"/>
      <c r="HT2" s="324"/>
      <c r="HU2" s="324"/>
      <c r="HV2" s="324"/>
      <c r="HW2" s="324"/>
      <c r="HX2" s="324"/>
      <c r="HY2" s="324"/>
      <c r="HZ2" s="324"/>
      <c r="IA2" s="324"/>
      <c r="IB2" s="324"/>
      <c r="IC2" s="324"/>
      <c r="ID2" s="324"/>
      <c r="IE2" s="324"/>
      <c r="IF2" s="324"/>
      <c r="IG2" s="324"/>
      <c r="IH2" s="324"/>
      <c r="II2" s="324"/>
      <c r="IJ2" s="324"/>
      <c r="IK2" s="324"/>
      <c r="IL2" s="324"/>
      <c r="IM2" s="324"/>
      <c r="IN2" s="324"/>
      <c r="IO2" s="324"/>
      <c r="IP2" s="324"/>
      <c r="IQ2" s="324"/>
      <c r="IR2" s="324"/>
      <c r="IS2" s="324"/>
      <c r="IT2" s="324"/>
      <c r="IU2" s="324"/>
      <c r="IV2" s="324"/>
      <c r="IW2" s="324"/>
      <c r="IX2" s="324"/>
      <c r="IY2" s="324"/>
      <c r="IZ2" s="324"/>
      <c r="JA2" s="324"/>
      <c r="JB2" s="324"/>
      <c r="JC2" s="324"/>
      <c r="JD2" s="324"/>
      <c r="JE2" s="324"/>
      <c r="JF2" s="324"/>
      <c r="JG2" s="324"/>
      <c r="JH2" s="324"/>
      <c r="JI2" s="324"/>
      <c r="JJ2" s="324"/>
      <c r="JK2" s="324"/>
      <c r="JL2" s="324"/>
      <c r="JM2" s="324"/>
      <c r="JN2" s="324"/>
      <c r="JO2" s="324"/>
      <c r="JP2" s="324"/>
      <c r="JQ2" s="324"/>
      <c r="JR2" s="324"/>
      <c r="JS2" s="324"/>
      <c r="JT2" s="324"/>
      <c r="JU2" s="324"/>
      <c r="JV2" s="324"/>
      <c r="JW2" s="324"/>
      <c r="JX2" s="324"/>
      <c r="JY2" s="324"/>
      <c r="JZ2" s="324"/>
      <c r="KA2" s="324"/>
      <c r="KB2" s="324"/>
      <c r="KC2" s="324"/>
      <c r="KD2" s="324"/>
      <c r="KE2" s="324"/>
      <c r="KF2" s="324"/>
      <c r="KG2" s="324"/>
      <c r="KH2" s="324"/>
      <c r="KI2" s="324"/>
      <c r="KJ2" s="324"/>
      <c r="KK2" s="324"/>
      <c r="KL2" s="324"/>
      <c r="KM2" s="324"/>
      <c r="KN2" s="324"/>
      <c r="KO2" s="324"/>
      <c r="KP2" s="324"/>
      <c r="KQ2" s="324"/>
      <c r="KR2" s="324"/>
      <c r="KS2" s="324"/>
      <c r="KT2" s="324"/>
      <c r="KU2" s="324"/>
      <c r="KV2" s="324"/>
      <c r="KW2" s="324"/>
      <c r="KX2" s="324"/>
      <c r="KY2" s="324"/>
      <c r="KZ2" s="324"/>
      <c r="LA2" s="324"/>
      <c r="LB2" s="324"/>
      <c r="LC2" s="324"/>
      <c r="LD2" s="324"/>
      <c r="LE2" s="324"/>
      <c r="LF2" s="324"/>
      <c r="LG2" s="324"/>
      <c r="LH2" s="324"/>
      <c r="LI2" s="324"/>
      <c r="LJ2" s="324"/>
      <c r="LK2" s="324"/>
      <c r="LL2" s="324"/>
      <c r="LM2" s="324"/>
      <c r="LN2" s="324"/>
      <c r="LO2" s="324"/>
      <c r="LP2" s="324"/>
      <c r="LQ2" s="324"/>
      <c r="LR2" s="324"/>
      <c r="LS2" s="324"/>
      <c r="LT2" s="324"/>
      <c r="LU2" s="324"/>
      <c r="LV2" s="324"/>
      <c r="LW2" s="324"/>
      <c r="LX2" s="324"/>
      <c r="LY2" s="324"/>
      <c r="LZ2" s="324"/>
      <c r="MA2" s="324"/>
      <c r="MB2" s="324"/>
      <c r="MC2" s="56"/>
      <c r="MD2" s="56"/>
      <c r="ME2" s="56"/>
      <c r="MF2" s="56"/>
      <c r="MG2" s="228"/>
    </row>
    <row r="3" spans="1:345" customFormat="1" ht="12.75" customHeight="1" x14ac:dyDescent="0.2">
      <c r="A3" t="s">
        <v>62</v>
      </c>
      <c r="D3" s="845" t="str">
        <f>IF('Cover Sheet'!$D$14&gt;0,'Cover Sheet'!$D$14,"")</f>
        <v>OTH Amberg-Weiden</v>
      </c>
      <c r="E3" s="845"/>
      <c r="F3" s="845"/>
      <c r="G3" s="845"/>
      <c r="H3" s="845"/>
      <c r="I3" s="317" t="s">
        <v>64</v>
      </c>
      <c r="K3" s="324"/>
      <c r="L3" s="324"/>
      <c r="M3" s="845" t="str">
        <f>IF('Cover Sheet'!$O$14&gt;0,'Cover Sheet'!$O$14,"")</f>
        <v>FSA E32; FSG 23; FSP E23</v>
      </c>
      <c r="N3" s="845"/>
      <c r="O3" s="845"/>
      <c r="P3" s="845"/>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4"/>
      <c r="AV3" s="324"/>
      <c r="AW3" s="324"/>
      <c r="AX3" s="324"/>
      <c r="AY3" s="324"/>
      <c r="AZ3" s="324"/>
      <c r="BA3" s="324"/>
      <c r="BB3" s="324"/>
      <c r="BC3" s="324"/>
      <c r="BD3" s="324"/>
      <c r="BE3" s="324"/>
      <c r="BF3" s="324"/>
      <c r="BG3" s="324"/>
      <c r="BH3" s="324"/>
      <c r="BI3" s="324"/>
      <c r="BJ3" s="324"/>
      <c r="BK3" s="324"/>
      <c r="BL3" s="324"/>
      <c r="BM3" s="324"/>
      <c r="BN3" s="324"/>
      <c r="BO3" s="324"/>
      <c r="BP3" s="324"/>
      <c r="BQ3" s="324"/>
      <c r="BR3" s="324"/>
      <c r="BS3" s="324"/>
      <c r="BT3" s="324"/>
      <c r="BU3" s="324"/>
      <c r="BV3" s="324"/>
      <c r="BW3" s="324"/>
      <c r="BX3" s="324"/>
      <c r="BY3" s="324"/>
      <c r="BZ3" s="324"/>
      <c r="CA3" s="324"/>
      <c r="CB3" s="324"/>
      <c r="CC3" s="324"/>
      <c r="CD3" s="324"/>
      <c r="CE3" s="324"/>
      <c r="CF3" s="324"/>
      <c r="CG3" s="324"/>
      <c r="CH3" s="324"/>
      <c r="CI3" s="324"/>
      <c r="CJ3" s="324"/>
      <c r="CK3" s="324"/>
      <c r="CL3" s="324"/>
      <c r="CM3" s="324"/>
      <c r="CN3" s="324"/>
      <c r="CO3" s="324"/>
      <c r="CP3" s="324"/>
      <c r="CQ3" s="324"/>
      <c r="CR3" s="324"/>
      <c r="CS3" s="324"/>
      <c r="CT3" s="324"/>
      <c r="CU3" s="324"/>
      <c r="CV3" s="324"/>
      <c r="CW3" s="324"/>
      <c r="CX3" s="324"/>
      <c r="CY3" s="324"/>
      <c r="CZ3" s="324"/>
      <c r="DA3" s="324"/>
      <c r="DB3" s="324"/>
      <c r="DC3" s="324"/>
      <c r="DD3" s="324"/>
      <c r="DE3" s="324"/>
      <c r="DF3" s="324"/>
      <c r="DG3" s="324"/>
      <c r="DH3" s="324"/>
      <c r="DI3" s="324"/>
      <c r="DJ3" s="324"/>
      <c r="DK3" s="324"/>
      <c r="DL3" s="324"/>
      <c r="DM3" s="324"/>
      <c r="DN3" s="324"/>
      <c r="DO3" s="324"/>
      <c r="DP3" s="324"/>
      <c r="DQ3" s="324"/>
      <c r="DR3" s="324"/>
      <c r="DS3" s="324"/>
      <c r="DT3" s="324"/>
      <c r="DU3" s="324"/>
      <c r="DV3" s="324"/>
      <c r="DW3" s="324"/>
      <c r="DX3" s="324"/>
      <c r="DY3" s="324"/>
      <c r="DZ3" s="324"/>
      <c r="EA3" s="324"/>
      <c r="EB3" s="324"/>
      <c r="EC3" s="324"/>
      <c r="ED3" s="324"/>
      <c r="EE3" s="324"/>
      <c r="EF3" s="324"/>
      <c r="EG3" s="324"/>
      <c r="EH3" s="324"/>
      <c r="EI3" s="324"/>
      <c r="EJ3" s="324"/>
      <c r="EK3" s="324"/>
      <c r="EL3" s="324"/>
      <c r="EM3" s="324"/>
      <c r="EN3" s="324"/>
      <c r="EO3" s="324"/>
      <c r="EP3" s="324"/>
      <c r="EQ3" s="324"/>
      <c r="ER3" s="324"/>
      <c r="ES3" s="324"/>
      <c r="ET3" s="324"/>
      <c r="EU3" s="324"/>
      <c r="EV3" s="324"/>
      <c r="EW3" s="324"/>
      <c r="EX3" s="324"/>
      <c r="EY3" s="324"/>
      <c r="EZ3" s="324"/>
      <c r="FA3" s="324"/>
      <c r="FB3" s="324"/>
      <c r="FC3" s="324"/>
      <c r="FD3" s="324"/>
      <c r="FE3" s="324"/>
      <c r="FF3" s="324"/>
      <c r="FG3" s="324"/>
      <c r="FH3" s="324"/>
      <c r="FI3" s="324"/>
      <c r="FJ3" s="324"/>
      <c r="FK3" s="324"/>
      <c r="FL3" s="324"/>
      <c r="FM3" s="324"/>
      <c r="FN3" s="324"/>
      <c r="FO3" s="324"/>
      <c r="FP3" s="324"/>
      <c r="FQ3" s="324"/>
      <c r="FR3" s="324"/>
      <c r="FS3" s="324"/>
      <c r="FT3" s="324"/>
      <c r="FU3" s="324"/>
      <c r="FV3" s="324"/>
      <c r="FW3" s="324"/>
      <c r="FX3" s="324"/>
      <c r="FY3" s="324"/>
      <c r="FZ3" s="324"/>
      <c r="GA3" s="324"/>
      <c r="GB3" s="324"/>
      <c r="GC3" s="324"/>
      <c r="GD3" s="324"/>
      <c r="GE3" s="324"/>
      <c r="GF3" s="324"/>
      <c r="GG3" s="324"/>
      <c r="GH3" s="324"/>
      <c r="GI3" s="324"/>
      <c r="GJ3" s="324"/>
      <c r="GK3" s="324"/>
      <c r="GL3" s="324"/>
      <c r="GM3" s="324"/>
      <c r="GN3" s="324"/>
      <c r="GO3" s="324"/>
      <c r="GP3" s="324"/>
      <c r="GQ3" s="324"/>
      <c r="GR3" s="324"/>
      <c r="GS3" s="324"/>
      <c r="GT3" s="324"/>
      <c r="GU3" s="324"/>
      <c r="GV3" s="324"/>
      <c r="GW3" s="324"/>
      <c r="GX3" s="324"/>
      <c r="GY3" s="324"/>
      <c r="GZ3" s="324"/>
      <c r="HA3" s="324"/>
      <c r="HB3" s="324"/>
      <c r="HC3" s="324"/>
      <c r="HD3" s="324"/>
      <c r="HE3" s="324"/>
      <c r="HF3" s="324"/>
      <c r="HG3" s="324"/>
      <c r="HH3" s="324"/>
      <c r="HI3" s="324"/>
      <c r="HJ3" s="324"/>
      <c r="HK3" s="324"/>
      <c r="HL3" s="324"/>
      <c r="HM3" s="324"/>
      <c r="HN3" s="324"/>
      <c r="HO3" s="324"/>
      <c r="HP3" s="324"/>
      <c r="HQ3" s="324"/>
      <c r="HR3" s="324"/>
      <c r="HS3" s="324"/>
      <c r="HT3" s="324"/>
      <c r="HU3" s="324"/>
      <c r="HV3" s="324"/>
      <c r="HW3" s="324"/>
      <c r="HX3" s="324"/>
      <c r="HY3" s="324"/>
      <c r="HZ3" s="324"/>
      <c r="IA3" s="324"/>
      <c r="IB3" s="324"/>
      <c r="IC3" s="324"/>
      <c r="ID3" s="324"/>
      <c r="IE3" s="324"/>
      <c r="IF3" s="324"/>
      <c r="IG3" s="324"/>
      <c r="IH3" s="324"/>
      <c r="II3" s="324"/>
      <c r="IJ3" s="324"/>
      <c r="IK3" s="324"/>
      <c r="IL3" s="324"/>
      <c r="IM3" s="324"/>
      <c r="IN3" s="324"/>
      <c r="IO3" s="324"/>
      <c r="IP3" s="324"/>
      <c r="IQ3" s="324"/>
      <c r="IR3" s="324"/>
      <c r="IS3" s="324"/>
      <c r="IT3" s="324"/>
      <c r="IU3" s="324"/>
      <c r="IV3" s="324"/>
      <c r="IW3" s="324"/>
      <c r="IX3" s="324"/>
      <c r="IY3" s="324"/>
      <c r="IZ3" s="324"/>
      <c r="JA3" s="324"/>
      <c r="JB3" s="324"/>
      <c r="JC3" s="324"/>
      <c r="JD3" s="324"/>
      <c r="JE3" s="324"/>
      <c r="JF3" s="324"/>
      <c r="JG3" s="324"/>
      <c r="JH3" s="324"/>
      <c r="JI3" s="324"/>
      <c r="JJ3" s="324"/>
      <c r="JK3" s="324"/>
      <c r="JL3" s="324"/>
      <c r="JM3" s="324"/>
      <c r="JN3" s="324"/>
      <c r="JO3" s="324"/>
      <c r="JP3" s="324"/>
      <c r="JQ3" s="324"/>
      <c r="JR3" s="324"/>
      <c r="JS3" s="324"/>
      <c r="JT3" s="324"/>
      <c r="JU3" s="324"/>
      <c r="JV3" s="324"/>
      <c r="JW3" s="324"/>
      <c r="JX3" s="324"/>
      <c r="JY3" s="324"/>
      <c r="JZ3" s="324"/>
      <c r="KA3" s="324"/>
      <c r="KB3" s="324"/>
      <c r="KC3" s="324"/>
      <c r="KD3" s="324"/>
      <c r="KE3" s="324"/>
      <c r="KF3" s="324"/>
      <c r="KG3" s="324"/>
      <c r="KH3" s="324"/>
      <c r="KI3" s="324"/>
      <c r="KJ3" s="324"/>
      <c r="KK3" s="324"/>
      <c r="KL3" s="324"/>
      <c r="KM3" s="324"/>
      <c r="KN3" s="324"/>
      <c r="KO3" s="324"/>
      <c r="KP3" s="324"/>
      <c r="KQ3" s="324"/>
      <c r="KR3" s="324"/>
      <c r="KS3" s="324"/>
      <c r="KT3" s="324"/>
      <c r="KU3" s="324"/>
      <c r="KV3" s="324"/>
      <c r="KW3" s="324"/>
      <c r="KX3" s="324"/>
      <c r="KY3" s="324"/>
      <c r="KZ3" s="324"/>
      <c r="LA3" s="324"/>
      <c r="LB3" s="324"/>
      <c r="LC3" s="324"/>
      <c r="LD3" s="324"/>
      <c r="LE3" s="324"/>
      <c r="LF3" s="324"/>
      <c r="LG3" s="324"/>
      <c r="LH3" s="324"/>
      <c r="LI3" s="324"/>
      <c r="LJ3" s="324"/>
      <c r="LK3" s="324"/>
      <c r="LL3" s="324"/>
      <c r="LM3" s="324"/>
      <c r="LN3" s="324"/>
      <c r="LO3" s="324"/>
      <c r="LP3" s="324"/>
      <c r="LQ3" s="324"/>
      <c r="LR3" s="324"/>
      <c r="LS3" s="324"/>
      <c r="LT3" s="324"/>
      <c r="LU3" s="324"/>
      <c r="LV3" s="324"/>
      <c r="LW3" s="324"/>
      <c r="LX3" s="324"/>
      <c r="LY3" s="324"/>
      <c r="LZ3" s="324"/>
      <c r="MA3" s="324"/>
      <c r="MB3" s="324"/>
      <c r="MC3" s="56"/>
      <c r="MD3" s="56"/>
      <c r="ME3" s="56"/>
      <c r="MF3" s="56"/>
      <c r="MG3" s="228"/>
    </row>
    <row r="4" spans="1:345" customFormat="1" ht="12.75" customHeight="1" x14ac:dyDescent="0.2">
      <c r="A4" s="324"/>
      <c r="B4" s="324"/>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4"/>
      <c r="AV4" s="324"/>
      <c r="AW4" s="324"/>
      <c r="AX4" s="324"/>
      <c r="AY4" s="324"/>
      <c r="AZ4" s="324"/>
      <c r="BA4" s="324"/>
      <c r="BB4" s="324"/>
      <c r="BC4" s="324"/>
      <c r="BD4" s="324"/>
      <c r="BE4" s="324"/>
      <c r="BF4" s="324"/>
      <c r="BG4" s="324"/>
      <c r="BH4" s="324"/>
      <c r="BI4" s="324"/>
      <c r="BJ4" s="324"/>
      <c r="BK4" s="324"/>
      <c r="BL4" s="324"/>
      <c r="BM4" s="324"/>
      <c r="BN4" s="324"/>
      <c r="BO4" s="324"/>
      <c r="BP4" s="324"/>
      <c r="BQ4" s="324"/>
      <c r="BR4" s="324"/>
      <c r="BS4" s="324"/>
      <c r="BT4" s="324"/>
      <c r="BU4" s="324"/>
      <c r="BV4" s="324"/>
      <c r="BW4" s="324"/>
      <c r="BX4" s="324"/>
      <c r="BY4" s="324"/>
      <c r="BZ4" s="324"/>
      <c r="CA4" s="324"/>
      <c r="CB4" s="324"/>
      <c r="CC4" s="324"/>
      <c r="CD4" s="324"/>
      <c r="CE4" s="324"/>
      <c r="CF4" s="324"/>
      <c r="CG4" s="324"/>
      <c r="CH4" s="324"/>
      <c r="CI4" s="324"/>
      <c r="CJ4" s="324"/>
      <c r="CK4" s="324"/>
      <c r="CL4" s="324"/>
      <c r="CM4" s="324"/>
      <c r="CN4" s="324"/>
      <c r="CO4" s="324"/>
      <c r="CP4" s="324"/>
      <c r="CQ4" s="324"/>
      <c r="CR4" s="324"/>
      <c r="CS4" s="324"/>
      <c r="CT4" s="324"/>
      <c r="CU4" s="324"/>
      <c r="CV4" s="324"/>
      <c r="CW4" s="324"/>
      <c r="CX4" s="324"/>
      <c r="CY4" s="324"/>
      <c r="CZ4" s="324"/>
      <c r="DA4" s="324"/>
      <c r="DB4" s="324"/>
      <c r="DC4" s="324"/>
      <c r="DD4" s="324"/>
      <c r="DE4" s="324"/>
      <c r="DF4" s="324"/>
      <c r="DG4" s="324"/>
      <c r="DH4" s="324"/>
      <c r="DI4" s="324"/>
      <c r="DJ4" s="324"/>
      <c r="DK4" s="324"/>
      <c r="DL4" s="324"/>
      <c r="DM4" s="324"/>
      <c r="DN4" s="324"/>
      <c r="DO4" s="324"/>
      <c r="DP4" s="324"/>
      <c r="DQ4" s="324"/>
      <c r="DR4" s="324"/>
      <c r="DS4" s="324"/>
      <c r="DT4" s="324"/>
      <c r="DU4" s="324"/>
      <c r="DV4" s="324"/>
      <c r="DW4" s="324"/>
      <c r="DX4" s="324"/>
      <c r="DY4" s="324"/>
      <c r="DZ4" s="324"/>
      <c r="EA4" s="324"/>
      <c r="EB4" s="324"/>
      <c r="EC4" s="324"/>
      <c r="ED4" s="324"/>
      <c r="EE4" s="324"/>
      <c r="EF4" s="324"/>
      <c r="EG4" s="324"/>
      <c r="EH4" s="324"/>
      <c r="EI4" s="324"/>
      <c r="EJ4" s="324"/>
      <c r="EK4" s="324"/>
      <c r="EL4" s="324"/>
      <c r="EM4" s="324"/>
      <c r="EN4" s="324"/>
      <c r="EO4" s="324"/>
      <c r="EP4" s="324"/>
      <c r="EQ4" s="324"/>
      <c r="ER4" s="324"/>
      <c r="ES4" s="324"/>
      <c r="ET4" s="324"/>
      <c r="EU4" s="324"/>
      <c r="EV4" s="324"/>
      <c r="EW4" s="324"/>
      <c r="EX4" s="324"/>
      <c r="EY4" s="324"/>
      <c r="EZ4" s="324"/>
      <c r="FA4" s="324"/>
      <c r="FB4" s="324"/>
      <c r="FC4" s="324"/>
      <c r="FD4" s="324"/>
      <c r="FE4" s="324"/>
      <c r="FF4" s="324"/>
      <c r="FG4" s="324"/>
      <c r="FH4" s="324"/>
      <c r="FI4" s="324"/>
      <c r="FJ4" s="324"/>
      <c r="FK4" s="324"/>
      <c r="FL4" s="324"/>
      <c r="FM4" s="324"/>
      <c r="FN4" s="324"/>
      <c r="FO4" s="324"/>
      <c r="FP4" s="324"/>
      <c r="FQ4" s="324"/>
      <c r="FR4" s="324"/>
      <c r="FS4" s="324"/>
      <c r="FT4" s="324"/>
      <c r="FU4" s="324"/>
      <c r="FV4" s="324"/>
      <c r="FW4" s="324"/>
      <c r="FX4" s="324"/>
      <c r="FY4" s="324"/>
      <c r="FZ4" s="324"/>
      <c r="GA4" s="324"/>
      <c r="GB4" s="324"/>
      <c r="GC4" s="324"/>
      <c r="GD4" s="324"/>
      <c r="GE4" s="324"/>
      <c r="GF4" s="324"/>
      <c r="GG4" s="324"/>
      <c r="GH4" s="324"/>
      <c r="GI4" s="324"/>
      <c r="GJ4" s="324"/>
      <c r="GK4" s="324"/>
      <c r="GL4" s="324"/>
      <c r="GM4" s="324"/>
      <c r="GN4" s="324"/>
      <c r="GO4" s="324"/>
      <c r="GP4" s="324"/>
      <c r="GQ4" s="324"/>
      <c r="GR4" s="324"/>
      <c r="GS4" s="324"/>
      <c r="GT4" s="324"/>
      <c r="GU4" s="324"/>
      <c r="GV4" s="324"/>
      <c r="GW4" s="324"/>
      <c r="GX4" s="324"/>
      <c r="GY4" s="324"/>
      <c r="GZ4" s="324"/>
      <c r="HA4" s="324"/>
      <c r="HB4" s="324"/>
      <c r="HC4" s="324"/>
      <c r="HD4" s="324"/>
      <c r="HE4" s="324"/>
      <c r="HF4" s="324"/>
      <c r="HG4" s="324"/>
      <c r="HH4" s="324"/>
      <c r="HI4" s="324"/>
      <c r="HJ4" s="324"/>
      <c r="HK4" s="324"/>
      <c r="HL4" s="324"/>
      <c r="HM4" s="324"/>
      <c r="HN4" s="324"/>
      <c r="HO4" s="324"/>
      <c r="HP4" s="324"/>
      <c r="HQ4" s="324"/>
      <c r="HR4" s="324"/>
      <c r="HS4" s="324"/>
      <c r="HT4" s="324"/>
      <c r="HU4" s="324"/>
      <c r="HV4" s="324"/>
      <c r="HW4" s="324"/>
      <c r="HX4" s="324"/>
      <c r="HY4" s="324"/>
      <c r="HZ4" s="324"/>
      <c r="IA4" s="324"/>
      <c r="IB4" s="324"/>
      <c r="IC4" s="324"/>
      <c r="ID4" s="324"/>
      <c r="IE4" s="324"/>
      <c r="IF4" s="324"/>
      <c r="IG4" s="324"/>
      <c r="IH4" s="324"/>
      <c r="II4" s="324"/>
      <c r="IJ4" s="324"/>
      <c r="IK4" s="324"/>
      <c r="IL4" s="324"/>
      <c r="IM4" s="324"/>
      <c r="IN4" s="324"/>
      <c r="IO4" s="324"/>
      <c r="IP4" s="324"/>
      <c r="IQ4" s="324"/>
      <c r="IR4" s="324"/>
      <c r="IS4" s="324"/>
      <c r="IT4" s="324"/>
      <c r="IU4" s="324"/>
      <c r="IV4" s="324"/>
      <c r="IW4" s="324"/>
      <c r="IX4" s="324"/>
      <c r="IY4" s="324"/>
      <c r="IZ4" s="324"/>
      <c r="JA4" s="324"/>
      <c r="JB4" s="324"/>
      <c r="JC4" s="324"/>
      <c r="JD4" s="324"/>
      <c r="JE4" s="324"/>
      <c r="JF4" s="324"/>
      <c r="JG4" s="324"/>
      <c r="JH4" s="324"/>
      <c r="JI4" s="324"/>
      <c r="JJ4" s="324"/>
      <c r="JK4" s="324"/>
      <c r="JL4" s="324"/>
      <c r="JM4" s="324"/>
      <c r="JN4" s="324"/>
      <c r="JO4" s="324"/>
      <c r="JP4" s="324"/>
      <c r="JQ4" s="324"/>
      <c r="JR4" s="324"/>
      <c r="JS4" s="324"/>
      <c r="JT4" s="324"/>
      <c r="JU4" s="324"/>
      <c r="JV4" s="324"/>
      <c r="JW4" s="324"/>
      <c r="JX4" s="324"/>
      <c r="JY4" s="324"/>
      <c r="JZ4" s="324"/>
      <c r="KA4" s="324"/>
      <c r="KB4" s="324"/>
      <c r="KC4" s="324"/>
      <c r="KD4" s="324"/>
      <c r="KE4" s="324"/>
      <c r="KF4" s="324"/>
      <c r="KG4" s="324"/>
      <c r="KH4" s="324"/>
      <c r="KI4" s="324"/>
      <c r="KJ4" s="324"/>
      <c r="KK4" s="324"/>
      <c r="KL4" s="324"/>
      <c r="KM4" s="324"/>
      <c r="KN4" s="324"/>
      <c r="KO4" s="324"/>
      <c r="KP4" s="324"/>
      <c r="KQ4" s="324"/>
      <c r="KR4" s="324"/>
      <c r="KS4" s="324"/>
      <c r="KT4" s="324"/>
      <c r="KU4" s="324"/>
      <c r="KV4" s="324"/>
      <c r="KW4" s="324"/>
      <c r="KX4" s="324"/>
      <c r="KY4" s="324"/>
      <c r="KZ4" s="324"/>
      <c r="LA4" s="324"/>
      <c r="LB4" s="324"/>
      <c r="LC4" s="324"/>
      <c r="LD4" s="324"/>
      <c r="LE4" s="324"/>
      <c r="LF4" s="324"/>
      <c r="LG4" s="324"/>
      <c r="LH4" s="324"/>
      <c r="LI4" s="324"/>
      <c r="LJ4" s="324"/>
      <c r="LK4" s="324"/>
      <c r="LL4" s="324"/>
      <c r="LM4" s="324"/>
      <c r="LN4" s="324"/>
      <c r="LO4" s="324"/>
      <c r="LP4" s="324"/>
      <c r="LQ4" s="324"/>
      <c r="LR4" s="324"/>
      <c r="LS4" s="324"/>
      <c r="LT4" s="324"/>
      <c r="LU4" s="324"/>
      <c r="LV4" s="324"/>
      <c r="LW4" s="324"/>
      <c r="LX4" s="324"/>
      <c r="LY4" s="324"/>
      <c r="LZ4" s="324"/>
      <c r="MA4" s="324"/>
      <c r="MB4" s="324"/>
      <c r="MC4" s="56"/>
      <c r="MD4" s="56"/>
      <c r="ME4" s="56"/>
      <c r="MF4" s="56"/>
      <c r="MG4" s="228"/>
    </row>
    <row r="5" spans="1:345" s="124" customFormat="1" ht="12.75" x14ac:dyDescent="0.2">
      <c r="A5" s="907" t="s">
        <v>336</v>
      </c>
      <c r="B5" s="866"/>
      <c r="C5" s="866"/>
      <c r="D5" s="866"/>
      <c r="E5" s="866"/>
      <c r="F5" s="866"/>
      <c r="G5" s="866"/>
      <c r="H5" s="866"/>
      <c r="I5" s="866"/>
      <c r="J5" s="866"/>
      <c r="K5" s="866"/>
      <c r="L5" s="866"/>
      <c r="M5" s="866"/>
      <c r="N5" s="866"/>
      <c r="O5" s="866"/>
      <c r="P5" s="867"/>
      <c r="Q5" s="323"/>
      <c r="R5" s="907" t="s">
        <v>337</v>
      </c>
      <c r="S5" s="866"/>
      <c r="T5" s="866"/>
      <c r="U5" s="866"/>
      <c r="V5" s="866"/>
      <c r="W5" s="866"/>
      <c r="X5" s="866"/>
      <c r="Y5" s="866"/>
      <c r="Z5" s="866"/>
      <c r="AA5" s="866"/>
      <c r="AB5" s="866"/>
      <c r="AC5" s="866"/>
      <c r="AD5" s="866"/>
      <c r="AE5" s="866"/>
      <c r="AF5" s="866"/>
      <c r="AG5" s="867"/>
      <c r="AH5" s="323"/>
      <c r="AI5" s="907" t="s">
        <v>338</v>
      </c>
      <c r="AJ5" s="866"/>
      <c r="AK5" s="866"/>
      <c r="AL5" s="866"/>
      <c r="AM5" s="866"/>
      <c r="AN5" s="866"/>
      <c r="AO5" s="866"/>
      <c r="AP5" s="866"/>
      <c r="AQ5" s="866"/>
      <c r="AR5" s="866"/>
      <c r="AS5" s="866"/>
      <c r="AT5" s="866"/>
      <c r="AU5" s="866"/>
      <c r="AV5" s="866"/>
      <c r="AW5" s="866"/>
      <c r="AX5" s="867"/>
      <c r="AY5" s="323"/>
      <c r="AZ5" s="843" t="s">
        <v>339</v>
      </c>
      <c r="BA5" s="839"/>
      <c r="BB5" s="839"/>
      <c r="BC5" s="839"/>
      <c r="BD5" s="839"/>
      <c r="BE5" s="839"/>
      <c r="BF5" s="839"/>
      <c r="BG5" s="839"/>
      <c r="BH5" s="839"/>
      <c r="BI5" s="839"/>
      <c r="BJ5" s="839"/>
      <c r="BK5" s="839"/>
      <c r="BL5" s="839"/>
      <c r="BM5" s="839"/>
      <c r="BN5" s="839"/>
      <c r="BO5" s="839"/>
      <c r="BP5" s="323"/>
      <c r="BQ5" s="843" t="s">
        <v>340</v>
      </c>
      <c r="BR5" s="839"/>
      <c r="BS5" s="839"/>
      <c r="BT5" s="839"/>
      <c r="BU5" s="839"/>
      <c r="BV5" s="839"/>
      <c r="BW5" s="839"/>
      <c r="BX5" s="839"/>
      <c r="BY5" s="839"/>
      <c r="BZ5" s="839"/>
      <c r="CA5" s="839"/>
      <c r="CB5" s="839"/>
      <c r="CC5" s="839"/>
      <c r="CD5" s="839"/>
      <c r="CE5" s="839"/>
      <c r="CF5" s="839"/>
      <c r="CG5" s="323"/>
      <c r="CH5" s="843" t="s">
        <v>341</v>
      </c>
      <c r="CI5" s="839"/>
      <c r="CJ5" s="839"/>
      <c r="CK5" s="839"/>
      <c r="CL5" s="839"/>
      <c r="CM5" s="839"/>
      <c r="CN5" s="839"/>
      <c r="CO5" s="839"/>
      <c r="CP5" s="839"/>
      <c r="CQ5" s="839"/>
      <c r="CR5" s="839"/>
      <c r="CS5" s="839"/>
      <c r="CT5" s="839"/>
      <c r="CU5" s="839"/>
      <c r="CV5" s="839"/>
      <c r="CW5" s="839"/>
      <c r="CX5" s="323"/>
      <c r="CY5" s="843" t="s">
        <v>342</v>
      </c>
      <c r="CZ5" s="839"/>
      <c r="DA5" s="839"/>
      <c r="DB5" s="839"/>
      <c r="DC5" s="839"/>
      <c r="DD5" s="839"/>
      <c r="DE5" s="839"/>
      <c r="DF5" s="839"/>
      <c r="DG5" s="839"/>
      <c r="DH5" s="839"/>
      <c r="DI5" s="839"/>
      <c r="DJ5" s="839"/>
      <c r="DK5" s="839"/>
      <c r="DL5" s="839"/>
      <c r="DM5" s="839"/>
      <c r="DN5" s="839"/>
      <c r="DO5" s="323"/>
      <c r="DP5" s="843" t="s">
        <v>343</v>
      </c>
      <c r="DQ5" s="839"/>
      <c r="DR5" s="839"/>
      <c r="DS5" s="839"/>
      <c r="DT5" s="839"/>
      <c r="DU5" s="839"/>
      <c r="DV5" s="839"/>
      <c r="DW5" s="839"/>
      <c r="DX5" s="839"/>
      <c r="DY5" s="839"/>
      <c r="DZ5" s="839"/>
      <c r="EA5" s="839"/>
      <c r="EB5" s="839"/>
      <c r="EC5" s="839"/>
      <c r="ED5" s="839"/>
      <c r="EE5" s="839"/>
      <c r="EF5" s="323"/>
      <c r="EG5" s="843" t="s">
        <v>344</v>
      </c>
      <c r="EH5" s="839"/>
      <c r="EI5" s="839"/>
      <c r="EJ5" s="839"/>
      <c r="EK5" s="839"/>
      <c r="EL5" s="839"/>
      <c r="EM5" s="839"/>
      <c r="EN5" s="839"/>
      <c r="EO5" s="839"/>
      <c r="EP5" s="839"/>
      <c r="EQ5" s="839"/>
      <c r="ER5" s="839"/>
      <c r="ES5" s="839"/>
      <c r="ET5" s="839"/>
      <c r="EU5" s="839"/>
      <c r="EV5" s="839"/>
      <c r="EW5" s="323"/>
      <c r="EX5" s="843"/>
      <c r="EY5" s="839"/>
      <c r="EZ5" s="839"/>
      <c r="FA5" s="839"/>
      <c r="FB5" s="839"/>
      <c r="FC5" s="839"/>
      <c r="FD5" s="839"/>
      <c r="FE5" s="839"/>
      <c r="FF5" s="839"/>
      <c r="FG5" s="839"/>
      <c r="FH5" s="839"/>
      <c r="FI5" s="839"/>
      <c r="FJ5" s="839"/>
      <c r="FK5" s="839"/>
      <c r="FL5" s="839"/>
      <c r="FM5" s="839"/>
      <c r="FN5" s="323"/>
      <c r="FO5" s="843" t="s">
        <v>345</v>
      </c>
      <c r="FP5" s="839"/>
      <c r="FQ5" s="839"/>
      <c r="FR5" s="839"/>
      <c r="FS5" s="839"/>
      <c r="FT5" s="839"/>
      <c r="FU5" s="839"/>
      <c r="FV5" s="839"/>
      <c r="FW5" s="839"/>
      <c r="FX5" s="839"/>
      <c r="FY5" s="839"/>
      <c r="FZ5" s="839"/>
      <c r="GA5" s="839"/>
      <c r="GB5" s="839"/>
      <c r="GC5" s="839"/>
      <c r="GD5" s="839"/>
      <c r="GE5" s="323"/>
      <c r="GF5" s="843" t="s">
        <v>346</v>
      </c>
      <c r="GG5" s="839"/>
      <c r="GH5" s="839"/>
      <c r="GI5" s="839"/>
      <c r="GJ5" s="839"/>
      <c r="GK5" s="839"/>
      <c r="GL5" s="839"/>
      <c r="GM5" s="839"/>
      <c r="GN5" s="839"/>
      <c r="GO5" s="839"/>
      <c r="GP5" s="839"/>
      <c r="GQ5" s="839"/>
      <c r="GR5" s="839"/>
      <c r="GS5" s="839"/>
      <c r="GT5" s="839"/>
      <c r="GU5" s="839"/>
      <c r="GV5" s="323"/>
      <c r="GW5" s="843" t="s">
        <v>347</v>
      </c>
      <c r="GX5" s="839"/>
      <c r="GY5" s="839"/>
      <c r="GZ5" s="839"/>
      <c r="HA5" s="839"/>
      <c r="HB5" s="839"/>
      <c r="HC5" s="839"/>
      <c r="HD5" s="839"/>
      <c r="HE5" s="839"/>
      <c r="HF5" s="839"/>
      <c r="HG5" s="839"/>
      <c r="HH5" s="839"/>
      <c r="HI5" s="839"/>
      <c r="HJ5" s="839"/>
      <c r="HK5" s="839"/>
      <c r="HL5" s="839"/>
      <c r="HM5" s="323"/>
      <c r="HN5" s="843" t="s">
        <v>348</v>
      </c>
      <c r="HO5" s="839"/>
      <c r="HP5" s="839"/>
      <c r="HQ5" s="839"/>
      <c r="HR5" s="839"/>
      <c r="HS5" s="839"/>
      <c r="HT5" s="839"/>
      <c r="HU5" s="839"/>
      <c r="HV5" s="839"/>
      <c r="HW5" s="839"/>
      <c r="HX5" s="839"/>
      <c r="HY5" s="839"/>
      <c r="HZ5" s="839"/>
      <c r="IA5" s="839"/>
      <c r="IB5" s="839"/>
      <c r="IC5" s="839"/>
      <c r="ID5" s="323"/>
      <c r="IE5" s="843" t="s">
        <v>349</v>
      </c>
      <c r="IF5" s="839"/>
      <c r="IG5" s="839"/>
      <c r="IH5" s="839"/>
      <c r="II5" s="839"/>
      <c r="IJ5" s="839"/>
      <c r="IK5" s="839"/>
      <c r="IL5" s="839"/>
      <c r="IM5" s="839"/>
      <c r="IN5" s="839"/>
      <c r="IO5" s="839"/>
      <c r="IP5" s="839"/>
      <c r="IQ5" s="839"/>
      <c r="IR5" s="839"/>
      <c r="IS5" s="839"/>
      <c r="IT5" s="839"/>
      <c r="IU5" s="323"/>
      <c r="IV5" s="843" t="s">
        <v>350</v>
      </c>
      <c r="IW5" s="839"/>
      <c r="IX5" s="839"/>
      <c r="IY5" s="839"/>
      <c r="IZ5" s="839"/>
      <c r="JA5" s="839"/>
      <c r="JB5" s="839"/>
      <c r="JC5" s="839"/>
      <c r="JD5" s="839"/>
      <c r="JE5" s="839"/>
      <c r="JF5" s="839"/>
      <c r="JG5" s="839"/>
      <c r="JH5" s="839"/>
      <c r="JI5" s="839"/>
      <c r="JJ5" s="839"/>
      <c r="JK5" s="839"/>
      <c r="JL5" s="323"/>
      <c r="JM5" s="843" t="s">
        <v>351</v>
      </c>
      <c r="JN5" s="839"/>
      <c r="JO5" s="839"/>
      <c r="JP5" s="839"/>
      <c r="JQ5" s="839"/>
      <c r="JR5" s="839"/>
      <c r="JS5" s="839"/>
      <c r="JT5" s="839"/>
      <c r="JU5" s="839"/>
      <c r="JV5" s="839"/>
      <c r="JW5" s="839"/>
      <c r="JX5" s="839"/>
      <c r="JY5" s="839"/>
      <c r="JZ5" s="839"/>
      <c r="KA5" s="839"/>
      <c r="KB5" s="839"/>
      <c r="KC5" s="323"/>
      <c r="KD5" s="843" t="s">
        <v>352</v>
      </c>
      <c r="KE5" s="839"/>
      <c r="KF5" s="839"/>
      <c r="KG5" s="839"/>
      <c r="KH5" s="839"/>
      <c r="KI5" s="839"/>
      <c r="KJ5" s="839"/>
      <c r="KK5" s="839"/>
      <c r="KL5" s="839"/>
      <c r="KM5" s="839"/>
      <c r="KN5" s="839"/>
      <c r="KO5" s="839"/>
      <c r="KP5" s="839"/>
      <c r="KQ5" s="839"/>
      <c r="KR5" s="839"/>
      <c r="KS5" s="839"/>
      <c r="KT5" s="323"/>
      <c r="KU5" s="843" t="s">
        <v>353</v>
      </c>
      <c r="KV5" s="839"/>
      <c r="KW5" s="839"/>
      <c r="KX5" s="839"/>
      <c r="KY5" s="839"/>
      <c r="KZ5" s="839"/>
      <c r="LA5" s="839"/>
      <c r="LB5" s="839"/>
      <c r="LC5" s="839"/>
      <c r="LD5" s="839"/>
      <c r="LE5" s="839"/>
      <c r="LF5" s="839"/>
      <c r="LG5" s="839"/>
      <c r="LH5" s="839"/>
      <c r="LI5" s="839"/>
      <c r="LJ5" s="839"/>
      <c r="LK5" s="323"/>
      <c r="LL5" s="843" t="s">
        <v>354</v>
      </c>
      <c r="LM5" s="839"/>
      <c r="LN5" s="839"/>
      <c r="LO5" s="839"/>
      <c r="LP5" s="839"/>
      <c r="LQ5" s="839"/>
      <c r="LR5" s="839"/>
      <c r="LS5" s="839"/>
      <c r="LT5" s="839"/>
      <c r="LU5" s="839"/>
      <c r="LV5" s="839"/>
      <c r="LW5" s="839"/>
      <c r="LX5" s="839"/>
      <c r="LY5" s="839"/>
      <c r="LZ5" s="839"/>
      <c r="MA5" s="839"/>
      <c r="MB5" s="317"/>
      <c r="MC5" s="321" t="s">
        <v>93</v>
      </c>
      <c r="MD5" s="5" t="s">
        <v>355</v>
      </c>
      <c r="ME5" s="321" t="s">
        <v>356</v>
      </c>
      <c r="MF5" s="321" t="s">
        <v>357</v>
      </c>
      <c r="MG5" s="335"/>
    </row>
    <row r="6" spans="1:345" s="124" customFormat="1" ht="12.75" x14ac:dyDescent="0.2">
      <c r="A6" s="901"/>
      <c r="B6" s="875"/>
      <c r="C6" s="875"/>
      <c r="D6" s="875"/>
      <c r="E6" s="875"/>
      <c r="F6" s="875"/>
      <c r="G6" s="875"/>
      <c r="H6" s="875"/>
      <c r="I6" s="875"/>
      <c r="J6" s="875"/>
      <c r="K6" s="875"/>
      <c r="L6" s="875"/>
      <c r="M6" s="875"/>
      <c r="N6" s="875"/>
      <c r="O6" s="875"/>
      <c r="P6" s="876"/>
      <c r="Q6" s="323"/>
      <c r="R6" s="901"/>
      <c r="S6" s="875"/>
      <c r="T6" s="875"/>
      <c r="U6" s="875"/>
      <c r="V6" s="875"/>
      <c r="W6" s="875"/>
      <c r="X6" s="875"/>
      <c r="Y6" s="875"/>
      <c r="Z6" s="875"/>
      <c r="AA6" s="875"/>
      <c r="AB6" s="875"/>
      <c r="AC6" s="875"/>
      <c r="AD6" s="875"/>
      <c r="AE6" s="875"/>
      <c r="AF6" s="875"/>
      <c r="AG6" s="876"/>
      <c r="AH6" s="323"/>
      <c r="AI6" s="901"/>
      <c r="AJ6" s="875"/>
      <c r="AK6" s="875"/>
      <c r="AL6" s="875"/>
      <c r="AM6" s="875"/>
      <c r="AN6" s="875"/>
      <c r="AO6" s="875"/>
      <c r="AP6" s="875"/>
      <c r="AQ6" s="875"/>
      <c r="AR6" s="875"/>
      <c r="AS6" s="875"/>
      <c r="AT6" s="875"/>
      <c r="AU6" s="875"/>
      <c r="AV6" s="875"/>
      <c r="AW6" s="875"/>
      <c r="AX6" s="876"/>
      <c r="AY6" s="323"/>
      <c r="AZ6" s="839"/>
      <c r="BA6" s="839"/>
      <c r="BB6" s="839"/>
      <c r="BC6" s="839"/>
      <c r="BD6" s="839"/>
      <c r="BE6" s="839"/>
      <c r="BF6" s="839"/>
      <c r="BG6" s="839"/>
      <c r="BH6" s="839"/>
      <c r="BI6" s="839"/>
      <c r="BJ6" s="839"/>
      <c r="BK6" s="839"/>
      <c r="BL6" s="839"/>
      <c r="BM6" s="839"/>
      <c r="BN6" s="839"/>
      <c r="BO6" s="839"/>
      <c r="BP6" s="323"/>
      <c r="BQ6" s="839"/>
      <c r="BR6" s="839"/>
      <c r="BS6" s="839"/>
      <c r="BT6" s="839"/>
      <c r="BU6" s="839"/>
      <c r="BV6" s="839"/>
      <c r="BW6" s="839"/>
      <c r="BX6" s="839"/>
      <c r="BY6" s="839"/>
      <c r="BZ6" s="839"/>
      <c r="CA6" s="839"/>
      <c r="CB6" s="839"/>
      <c r="CC6" s="839"/>
      <c r="CD6" s="839"/>
      <c r="CE6" s="839"/>
      <c r="CF6" s="839"/>
      <c r="CG6" s="323"/>
      <c r="CH6" s="839"/>
      <c r="CI6" s="839"/>
      <c r="CJ6" s="839"/>
      <c r="CK6" s="839"/>
      <c r="CL6" s="839"/>
      <c r="CM6" s="839"/>
      <c r="CN6" s="839"/>
      <c r="CO6" s="839"/>
      <c r="CP6" s="839"/>
      <c r="CQ6" s="839"/>
      <c r="CR6" s="839"/>
      <c r="CS6" s="839"/>
      <c r="CT6" s="839"/>
      <c r="CU6" s="839"/>
      <c r="CV6" s="839"/>
      <c r="CW6" s="839"/>
      <c r="CX6" s="323"/>
      <c r="CY6" s="839"/>
      <c r="CZ6" s="839"/>
      <c r="DA6" s="839"/>
      <c r="DB6" s="839"/>
      <c r="DC6" s="839"/>
      <c r="DD6" s="839"/>
      <c r="DE6" s="839"/>
      <c r="DF6" s="839"/>
      <c r="DG6" s="839"/>
      <c r="DH6" s="839"/>
      <c r="DI6" s="839"/>
      <c r="DJ6" s="839"/>
      <c r="DK6" s="839"/>
      <c r="DL6" s="839"/>
      <c r="DM6" s="839"/>
      <c r="DN6" s="839"/>
      <c r="DO6" s="323"/>
      <c r="DP6" s="839"/>
      <c r="DQ6" s="839"/>
      <c r="DR6" s="839"/>
      <c r="DS6" s="839"/>
      <c r="DT6" s="839"/>
      <c r="DU6" s="839"/>
      <c r="DV6" s="839"/>
      <c r="DW6" s="839"/>
      <c r="DX6" s="839"/>
      <c r="DY6" s="839"/>
      <c r="DZ6" s="839"/>
      <c r="EA6" s="839"/>
      <c r="EB6" s="839"/>
      <c r="EC6" s="839"/>
      <c r="ED6" s="839"/>
      <c r="EE6" s="839"/>
      <c r="EF6" s="323"/>
      <c r="EG6" s="839"/>
      <c r="EH6" s="839"/>
      <c r="EI6" s="839"/>
      <c r="EJ6" s="839"/>
      <c r="EK6" s="839"/>
      <c r="EL6" s="839"/>
      <c r="EM6" s="839"/>
      <c r="EN6" s="839"/>
      <c r="EO6" s="839"/>
      <c r="EP6" s="839"/>
      <c r="EQ6" s="839"/>
      <c r="ER6" s="839"/>
      <c r="ES6" s="839"/>
      <c r="ET6" s="839"/>
      <c r="EU6" s="839"/>
      <c r="EV6" s="839"/>
      <c r="EW6" s="323"/>
      <c r="EX6" s="839"/>
      <c r="EY6" s="839"/>
      <c r="EZ6" s="839"/>
      <c r="FA6" s="839"/>
      <c r="FB6" s="839"/>
      <c r="FC6" s="839"/>
      <c r="FD6" s="839"/>
      <c r="FE6" s="839"/>
      <c r="FF6" s="839"/>
      <c r="FG6" s="839"/>
      <c r="FH6" s="839"/>
      <c r="FI6" s="839"/>
      <c r="FJ6" s="839"/>
      <c r="FK6" s="839"/>
      <c r="FL6" s="839"/>
      <c r="FM6" s="839"/>
      <c r="FN6" s="323"/>
      <c r="FO6" s="839"/>
      <c r="FP6" s="839"/>
      <c r="FQ6" s="839"/>
      <c r="FR6" s="839"/>
      <c r="FS6" s="839"/>
      <c r="FT6" s="839"/>
      <c r="FU6" s="839"/>
      <c r="FV6" s="839"/>
      <c r="FW6" s="839"/>
      <c r="FX6" s="839"/>
      <c r="FY6" s="839"/>
      <c r="FZ6" s="839"/>
      <c r="GA6" s="839"/>
      <c r="GB6" s="839"/>
      <c r="GC6" s="839"/>
      <c r="GD6" s="839"/>
      <c r="GE6" s="323"/>
      <c r="GF6" s="839"/>
      <c r="GG6" s="839"/>
      <c r="GH6" s="839"/>
      <c r="GI6" s="839"/>
      <c r="GJ6" s="839"/>
      <c r="GK6" s="839"/>
      <c r="GL6" s="839"/>
      <c r="GM6" s="839"/>
      <c r="GN6" s="839"/>
      <c r="GO6" s="839"/>
      <c r="GP6" s="839"/>
      <c r="GQ6" s="839"/>
      <c r="GR6" s="839"/>
      <c r="GS6" s="839"/>
      <c r="GT6" s="839"/>
      <c r="GU6" s="839"/>
      <c r="GV6" s="323"/>
      <c r="GW6" s="839"/>
      <c r="GX6" s="839"/>
      <c r="GY6" s="839"/>
      <c r="GZ6" s="839"/>
      <c r="HA6" s="839"/>
      <c r="HB6" s="839"/>
      <c r="HC6" s="839"/>
      <c r="HD6" s="839"/>
      <c r="HE6" s="839"/>
      <c r="HF6" s="839"/>
      <c r="HG6" s="839"/>
      <c r="HH6" s="839"/>
      <c r="HI6" s="839"/>
      <c r="HJ6" s="839"/>
      <c r="HK6" s="839"/>
      <c r="HL6" s="839"/>
      <c r="HM6" s="323"/>
      <c r="HN6" s="839"/>
      <c r="HO6" s="839"/>
      <c r="HP6" s="839"/>
      <c r="HQ6" s="839"/>
      <c r="HR6" s="839"/>
      <c r="HS6" s="839"/>
      <c r="HT6" s="839"/>
      <c r="HU6" s="839"/>
      <c r="HV6" s="839"/>
      <c r="HW6" s="839"/>
      <c r="HX6" s="839"/>
      <c r="HY6" s="839"/>
      <c r="HZ6" s="839"/>
      <c r="IA6" s="839"/>
      <c r="IB6" s="839"/>
      <c r="IC6" s="839"/>
      <c r="ID6" s="323"/>
      <c r="IE6" s="839"/>
      <c r="IF6" s="839"/>
      <c r="IG6" s="839"/>
      <c r="IH6" s="839"/>
      <c r="II6" s="839"/>
      <c r="IJ6" s="839"/>
      <c r="IK6" s="839"/>
      <c r="IL6" s="839"/>
      <c r="IM6" s="839"/>
      <c r="IN6" s="839"/>
      <c r="IO6" s="839"/>
      <c r="IP6" s="839"/>
      <c r="IQ6" s="839"/>
      <c r="IR6" s="839"/>
      <c r="IS6" s="839"/>
      <c r="IT6" s="839"/>
      <c r="IU6" s="323"/>
      <c r="IV6" s="839"/>
      <c r="IW6" s="839"/>
      <c r="IX6" s="839"/>
      <c r="IY6" s="839"/>
      <c r="IZ6" s="839"/>
      <c r="JA6" s="839"/>
      <c r="JB6" s="839"/>
      <c r="JC6" s="839"/>
      <c r="JD6" s="839"/>
      <c r="JE6" s="839"/>
      <c r="JF6" s="839"/>
      <c r="JG6" s="839"/>
      <c r="JH6" s="839"/>
      <c r="JI6" s="839"/>
      <c r="JJ6" s="839"/>
      <c r="JK6" s="839"/>
      <c r="JL6" s="323"/>
      <c r="JM6" s="839"/>
      <c r="JN6" s="839"/>
      <c r="JO6" s="839"/>
      <c r="JP6" s="839"/>
      <c r="JQ6" s="839"/>
      <c r="JR6" s="839"/>
      <c r="JS6" s="839"/>
      <c r="JT6" s="839"/>
      <c r="JU6" s="839"/>
      <c r="JV6" s="839"/>
      <c r="JW6" s="839"/>
      <c r="JX6" s="839"/>
      <c r="JY6" s="839"/>
      <c r="JZ6" s="839"/>
      <c r="KA6" s="839"/>
      <c r="KB6" s="839"/>
      <c r="KC6" s="323"/>
      <c r="KD6" s="839"/>
      <c r="KE6" s="839"/>
      <c r="KF6" s="839"/>
      <c r="KG6" s="839"/>
      <c r="KH6" s="839"/>
      <c r="KI6" s="839"/>
      <c r="KJ6" s="839"/>
      <c r="KK6" s="839"/>
      <c r="KL6" s="839"/>
      <c r="KM6" s="839"/>
      <c r="KN6" s="839"/>
      <c r="KO6" s="839"/>
      <c r="KP6" s="839"/>
      <c r="KQ6" s="839"/>
      <c r="KR6" s="839"/>
      <c r="KS6" s="839"/>
      <c r="KT6" s="323"/>
      <c r="KU6" s="839"/>
      <c r="KV6" s="839"/>
      <c r="KW6" s="839"/>
      <c r="KX6" s="839"/>
      <c r="KY6" s="839"/>
      <c r="KZ6" s="839"/>
      <c r="LA6" s="839"/>
      <c r="LB6" s="839"/>
      <c r="LC6" s="839"/>
      <c r="LD6" s="839"/>
      <c r="LE6" s="839"/>
      <c r="LF6" s="839"/>
      <c r="LG6" s="839"/>
      <c r="LH6" s="839"/>
      <c r="LI6" s="839"/>
      <c r="LJ6" s="839"/>
      <c r="LK6" s="323"/>
      <c r="LL6" s="839"/>
      <c r="LM6" s="839"/>
      <c r="LN6" s="839"/>
      <c r="LO6" s="839"/>
      <c r="LP6" s="839"/>
      <c r="LQ6" s="839"/>
      <c r="LR6" s="839"/>
      <c r="LS6" s="839"/>
      <c r="LT6" s="839"/>
      <c r="LU6" s="839"/>
      <c r="LV6" s="839"/>
      <c r="LW6" s="839"/>
      <c r="LX6" s="839"/>
      <c r="LY6" s="839"/>
      <c r="LZ6" s="839"/>
      <c r="MA6" s="839"/>
      <c r="MB6" s="317"/>
      <c r="MC6" s="8" t="str">
        <f>A5</f>
        <v>M40J Fabric</v>
      </c>
      <c r="MD6" s="322" t="str">
        <f>I7</f>
        <v>Carbon Fiber</v>
      </c>
      <c r="ME6" s="322" t="str">
        <f>I9</f>
        <v>Bidirectional</v>
      </c>
      <c r="MF6" s="322" cm="1">
        <f t="array" aca="1" ref="MF6" ca="1">IF(
    ISNUMBER(SEARCH("core", MD6)),
    "",
    INDIRECT(ADDRESS(11, 9 + (ROW(A1)-1)*17))
)</f>
        <v>200</v>
      </c>
      <c r="MG6" s="335"/>
    </row>
    <row r="7" spans="1:345" s="124" customFormat="1" ht="12.75" customHeight="1" x14ac:dyDescent="0.2">
      <c r="A7" s="903" t="s">
        <v>358</v>
      </c>
      <c r="B7" s="866"/>
      <c r="C7" s="866"/>
      <c r="D7" s="866"/>
      <c r="E7" s="866"/>
      <c r="F7" s="866"/>
      <c r="G7" s="866"/>
      <c r="H7" s="867"/>
      <c r="I7" s="900" t="s">
        <v>359</v>
      </c>
      <c r="J7" s="866"/>
      <c r="K7" s="866"/>
      <c r="L7" s="866"/>
      <c r="M7" s="866"/>
      <c r="N7" s="866"/>
      <c r="O7" s="866"/>
      <c r="P7" s="867"/>
      <c r="Q7" s="323"/>
      <c r="R7" s="903" t="s">
        <v>358</v>
      </c>
      <c r="S7" s="866"/>
      <c r="T7" s="866"/>
      <c r="U7" s="866"/>
      <c r="V7" s="866"/>
      <c r="W7" s="866"/>
      <c r="X7" s="866"/>
      <c r="Y7" s="867"/>
      <c r="Z7" s="900" t="s">
        <v>359</v>
      </c>
      <c r="AA7" s="866"/>
      <c r="AB7" s="866"/>
      <c r="AC7" s="866"/>
      <c r="AD7" s="866"/>
      <c r="AE7" s="866"/>
      <c r="AF7" s="866"/>
      <c r="AG7" s="867"/>
      <c r="AH7" s="323"/>
      <c r="AI7" s="903" t="s">
        <v>358</v>
      </c>
      <c r="AJ7" s="866"/>
      <c r="AK7" s="866"/>
      <c r="AL7" s="866"/>
      <c r="AM7" s="866"/>
      <c r="AN7" s="866"/>
      <c r="AO7" s="866"/>
      <c r="AP7" s="867"/>
      <c r="AQ7" s="900" t="s">
        <v>359</v>
      </c>
      <c r="AR7" s="866"/>
      <c r="AS7" s="866"/>
      <c r="AT7" s="866"/>
      <c r="AU7" s="866"/>
      <c r="AV7" s="866"/>
      <c r="AW7" s="866"/>
      <c r="AX7" s="867"/>
      <c r="AY7" s="323"/>
      <c r="AZ7" s="903" t="s">
        <v>358</v>
      </c>
      <c r="BA7" s="866"/>
      <c r="BB7" s="866"/>
      <c r="BC7" s="866"/>
      <c r="BD7" s="866"/>
      <c r="BE7" s="866"/>
      <c r="BF7" s="866"/>
      <c r="BG7" s="867"/>
      <c r="BH7" s="900" t="s">
        <v>359</v>
      </c>
      <c r="BI7" s="866"/>
      <c r="BJ7" s="866"/>
      <c r="BK7" s="866"/>
      <c r="BL7" s="866"/>
      <c r="BM7" s="866"/>
      <c r="BN7" s="866"/>
      <c r="BO7" s="867"/>
      <c r="BP7" s="323"/>
      <c r="BQ7" s="903" t="s">
        <v>358</v>
      </c>
      <c r="BR7" s="866"/>
      <c r="BS7" s="866"/>
      <c r="BT7" s="866"/>
      <c r="BU7" s="866"/>
      <c r="BV7" s="866"/>
      <c r="BW7" s="866"/>
      <c r="BX7" s="867"/>
      <c r="BY7" s="900" t="s">
        <v>360</v>
      </c>
      <c r="BZ7" s="866"/>
      <c r="CA7" s="866"/>
      <c r="CB7" s="866"/>
      <c r="CC7" s="866"/>
      <c r="CD7" s="866"/>
      <c r="CE7" s="866"/>
      <c r="CF7" s="867"/>
      <c r="CG7" s="323"/>
      <c r="CH7" s="903" t="s">
        <v>358</v>
      </c>
      <c r="CI7" s="866"/>
      <c r="CJ7" s="866"/>
      <c r="CK7" s="866"/>
      <c r="CL7" s="866"/>
      <c r="CM7" s="866"/>
      <c r="CN7" s="866"/>
      <c r="CO7" s="867"/>
      <c r="CP7" s="900" t="s">
        <v>361</v>
      </c>
      <c r="CQ7" s="866"/>
      <c r="CR7" s="866"/>
      <c r="CS7" s="866"/>
      <c r="CT7" s="866"/>
      <c r="CU7" s="866"/>
      <c r="CV7" s="866"/>
      <c r="CW7" s="867"/>
      <c r="CX7" s="323"/>
      <c r="CY7" s="903" t="s">
        <v>358</v>
      </c>
      <c r="CZ7" s="866"/>
      <c r="DA7" s="866"/>
      <c r="DB7" s="866"/>
      <c r="DC7" s="866"/>
      <c r="DD7" s="866"/>
      <c r="DE7" s="866"/>
      <c r="DF7" s="867"/>
      <c r="DG7" s="900" t="s">
        <v>362</v>
      </c>
      <c r="DH7" s="866"/>
      <c r="DI7" s="866"/>
      <c r="DJ7" s="866"/>
      <c r="DK7" s="866"/>
      <c r="DL7" s="866"/>
      <c r="DM7" s="866"/>
      <c r="DN7" s="867"/>
      <c r="DO7" s="323"/>
      <c r="DP7" s="903" t="s">
        <v>358</v>
      </c>
      <c r="DQ7" s="866"/>
      <c r="DR7" s="866"/>
      <c r="DS7" s="866"/>
      <c r="DT7" s="866"/>
      <c r="DU7" s="866"/>
      <c r="DV7" s="866"/>
      <c r="DW7" s="867"/>
      <c r="DX7" s="900" t="s">
        <v>362</v>
      </c>
      <c r="DY7" s="866"/>
      <c r="DZ7" s="866"/>
      <c r="EA7" s="866"/>
      <c r="EB7" s="866"/>
      <c r="EC7" s="866"/>
      <c r="ED7" s="866"/>
      <c r="EE7" s="867"/>
      <c r="EF7" s="323"/>
      <c r="EG7" s="903" t="s">
        <v>358</v>
      </c>
      <c r="EH7" s="866"/>
      <c r="EI7" s="866"/>
      <c r="EJ7" s="866"/>
      <c r="EK7" s="866"/>
      <c r="EL7" s="866"/>
      <c r="EM7" s="866"/>
      <c r="EN7" s="867"/>
      <c r="EO7" s="900" t="s">
        <v>360</v>
      </c>
      <c r="EP7" s="866"/>
      <c r="EQ7" s="866"/>
      <c r="ER7" s="866"/>
      <c r="ES7" s="866"/>
      <c r="ET7" s="866"/>
      <c r="EU7" s="866"/>
      <c r="EV7" s="867"/>
      <c r="EW7" s="323"/>
      <c r="EX7" s="903" t="s">
        <v>358</v>
      </c>
      <c r="EY7" s="866"/>
      <c r="EZ7" s="866"/>
      <c r="FA7" s="866"/>
      <c r="FB7" s="866"/>
      <c r="FC7" s="866"/>
      <c r="FD7" s="866"/>
      <c r="FE7" s="867"/>
      <c r="FF7" s="900" t="s">
        <v>359</v>
      </c>
      <c r="FG7" s="866"/>
      <c r="FH7" s="866"/>
      <c r="FI7" s="866"/>
      <c r="FJ7" s="866"/>
      <c r="FK7" s="866"/>
      <c r="FL7" s="866"/>
      <c r="FM7" s="867"/>
      <c r="FN7" s="323"/>
      <c r="FO7" s="903" t="s">
        <v>358</v>
      </c>
      <c r="FP7" s="866"/>
      <c r="FQ7" s="866"/>
      <c r="FR7" s="866"/>
      <c r="FS7" s="866"/>
      <c r="FT7" s="866"/>
      <c r="FU7" s="866"/>
      <c r="FV7" s="867"/>
      <c r="FW7" s="900" t="s">
        <v>359</v>
      </c>
      <c r="FX7" s="866"/>
      <c r="FY7" s="866"/>
      <c r="FZ7" s="866"/>
      <c r="GA7" s="866"/>
      <c r="GB7" s="866"/>
      <c r="GC7" s="866"/>
      <c r="GD7" s="867"/>
      <c r="GE7" s="323"/>
      <c r="GF7" s="903" t="s">
        <v>358</v>
      </c>
      <c r="GG7" s="866"/>
      <c r="GH7" s="866"/>
      <c r="GI7" s="866"/>
      <c r="GJ7" s="866"/>
      <c r="GK7" s="866"/>
      <c r="GL7" s="866"/>
      <c r="GM7" s="867"/>
      <c r="GN7" s="900" t="s">
        <v>359</v>
      </c>
      <c r="GO7" s="866"/>
      <c r="GP7" s="866"/>
      <c r="GQ7" s="866"/>
      <c r="GR7" s="866"/>
      <c r="GS7" s="866"/>
      <c r="GT7" s="866"/>
      <c r="GU7" s="867"/>
      <c r="GV7" s="323"/>
      <c r="GW7" s="903" t="s">
        <v>358</v>
      </c>
      <c r="GX7" s="866"/>
      <c r="GY7" s="866"/>
      <c r="GZ7" s="866"/>
      <c r="HA7" s="866"/>
      <c r="HB7" s="866"/>
      <c r="HC7" s="866"/>
      <c r="HD7" s="867"/>
      <c r="HE7" s="900" t="s">
        <v>359</v>
      </c>
      <c r="HF7" s="866"/>
      <c r="HG7" s="866"/>
      <c r="HH7" s="866"/>
      <c r="HI7" s="866"/>
      <c r="HJ7" s="866"/>
      <c r="HK7" s="866"/>
      <c r="HL7" s="867"/>
      <c r="HM7" s="323"/>
      <c r="HN7" s="903" t="s">
        <v>358</v>
      </c>
      <c r="HO7" s="866"/>
      <c r="HP7" s="866"/>
      <c r="HQ7" s="866"/>
      <c r="HR7" s="866"/>
      <c r="HS7" s="866"/>
      <c r="HT7" s="866"/>
      <c r="HU7" s="867"/>
      <c r="HV7" s="900" t="s">
        <v>359</v>
      </c>
      <c r="HW7" s="866"/>
      <c r="HX7" s="866"/>
      <c r="HY7" s="866"/>
      <c r="HZ7" s="866"/>
      <c r="IA7" s="866"/>
      <c r="IB7" s="866"/>
      <c r="IC7" s="867"/>
      <c r="ID7" s="323"/>
      <c r="IE7" s="903" t="s">
        <v>358</v>
      </c>
      <c r="IF7" s="866"/>
      <c r="IG7" s="866"/>
      <c r="IH7" s="866"/>
      <c r="II7" s="866"/>
      <c r="IJ7" s="866"/>
      <c r="IK7" s="866"/>
      <c r="IL7" s="867"/>
      <c r="IM7" s="900" t="s">
        <v>359</v>
      </c>
      <c r="IN7" s="866"/>
      <c r="IO7" s="866"/>
      <c r="IP7" s="866"/>
      <c r="IQ7" s="866"/>
      <c r="IR7" s="866"/>
      <c r="IS7" s="866"/>
      <c r="IT7" s="867"/>
      <c r="IU7" s="323"/>
      <c r="IV7" s="903" t="s">
        <v>358</v>
      </c>
      <c r="IW7" s="866"/>
      <c r="IX7" s="866"/>
      <c r="IY7" s="866"/>
      <c r="IZ7" s="866"/>
      <c r="JA7" s="866"/>
      <c r="JB7" s="866"/>
      <c r="JC7" s="867"/>
      <c r="JD7" s="900" t="s">
        <v>359</v>
      </c>
      <c r="JE7" s="866"/>
      <c r="JF7" s="866"/>
      <c r="JG7" s="866"/>
      <c r="JH7" s="866"/>
      <c r="JI7" s="866"/>
      <c r="JJ7" s="866"/>
      <c r="JK7" s="867"/>
      <c r="JL7" s="323"/>
      <c r="JM7" s="903" t="s">
        <v>358</v>
      </c>
      <c r="JN7" s="866"/>
      <c r="JO7" s="866"/>
      <c r="JP7" s="866"/>
      <c r="JQ7" s="866"/>
      <c r="JR7" s="866"/>
      <c r="JS7" s="866"/>
      <c r="JT7" s="867"/>
      <c r="JU7" s="900" t="s">
        <v>359</v>
      </c>
      <c r="JV7" s="866"/>
      <c r="JW7" s="866"/>
      <c r="JX7" s="866"/>
      <c r="JY7" s="866"/>
      <c r="JZ7" s="866"/>
      <c r="KA7" s="866"/>
      <c r="KB7" s="867"/>
      <c r="KC7" s="323"/>
      <c r="KD7" s="903" t="s">
        <v>358</v>
      </c>
      <c r="KE7" s="866"/>
      <c r="KF7" s="866"/>
      <c r="KG7" s="866"/>
      <c r="KH7" s="866"/>
      <c r="KI7" s="866"/>
      <c r="KJ7" s="866"/>
      <c r="KK7" s="867"/>
      <c r="KL7" s="900" t="s">
        <v>359</v>
      </c>
      <c r="KM7" s="866"/>
      <c r="KN7" s="866"/>
      <c r="KO7" s="866"/>
      <c r="KP7" s="866"/>
      <c r="KQ7" s="866"/>
      <c r="KR7" s="866"/>
      <c r="KS7" s="867"/>
      <c r="KT7" s="323"/>
      <c r="KU7" s="903" t="s">
        <v>358</v>
      </c>
      <c r="KV7" s="866"/>
      <c r="KW7" s="866"/>
      <c r="KX7" s="866"/>
      <c r="KY7" s="866"/>
      <c r="KZ7" s="866"/>
      <c r="LA7" s="866"/>
      <c r="LB7" s="867"/>
      <c r="LC7" s="900" t="s">
        <v>359</v>
      </c>
      <c r="LD7" s="866"/>
      <c r="LE7" s="866"/>
      <c r="LF7" s="866"/>
      <c r="LG7" s="866"/>
      <c r="LH7" s="866"/>
      <c r="LI7" s="866"/>
      <c r="LJ7" s="867"/>
      <c r="LK7" s="323"/>
      <c r="LL7" s="903" t="s">
        <v>358</v>
      </c>
      <c r="LM7" s="866"/>
      <c r="LN7" s="866"/>
      <c r="LO7" s="866"/>
      <c r="LP7" s="866"/>
      <c r="LQ7" s="866"/>
      <c r="LR7" s="866"/>
      <c r="LS7" s="867"/>
      <c r="LT7" s="900" t="s">
        <v>359</v>
      </c>
      <c r="LU7" s="866"/>
      <c r="LV7" s="866"/>
      <c r="LW7" s="866"/>
      <c r="LX7" s="866"/>
      <c r="LY7" s="866"/>
      <c r="LZ7" s="866"/>
      <c r="MA7" s="867"/>
      <c r="MB7" s="317"/>
      <c r="MC7" s="322" t="str">
        <f>R5</f>
        <v>T700 Fabric</v>
      </c>
      <c r="MD7" s="322" t="str">
        <f>Z7</f>
        <v>Carbon Fiber</v>
      </c>
      <c r="ME7" s="322" t="str">
        <f>Z9</f>
        <v>Bidirectional</v>
      </c>
      <c r="MF7" s="322" cm="1">
        <f t="array" aca="1" ref="MF7" ca="1">IF(
    ISNUMBER(SEARCH("core", MD7)),
    "",
    INDIRECT(ADDRESS(11, 9 + (ROW(A2)-1)*17))
)</f>
        <v>285</v>
      </c>
      <c r="MG7" s="335"/>
    </row>
    <row r="8" spans="1:345" s="124" customFormat="1" ht="12.75" x14ac:dyDescent="0.2">
      <c r="A8" s="901"/>
      <c r="B8" s="875"/>
      <c r="C8" s="875"/>
      <c r="D8" s="875"/>
      <c r="E8" s="875"/>
      <c r="F8" s="875"/>
      <c r="G8" s="875"/>
      <c r="H8" s="876"/>
      <c r="I8" s="901"/>
      <c r="J8" s="875"/>
      <c r="K8" s="875"/>
      <c r="L8" s="875"/>
      <c r="M8" s="875"/>
      <c r="N8" s="875"/>
      <c r="O8" s="875"/>
      <c r="P8" s="876"/>
      <c r="Q8" s="323"/>
      <c r="R8" s="901"/>
      <c r="S8" s="875"/>
      <c r="T8" s="875"/>
      <c r="U8" s="875"/>
      <c r="V8" s="875"/>
      <c r="W8" s="875"/>
      <c r="X8" s="875"/>
      <c r="Y8" s="876"/>
      <c r="Z8" s="901"/>
      <c r="AA8" s="875"/>
      <c r="AB8" s="875"/>
      <c r="AC8" s="875"/>
      <c r="AD8" s="875"/>
      <c r="AE8" s="875"/>
      <c r="AF8" s="875"/>
      <c r="AG8" s="876"/>
      <c r="AH8" s="323"/>
      <c r="AI8" s="901"/>
      <c r="AJ8" s="875"/>
      <c r="AK8" s="875"/>
      <c r="AL8" s="875"/>
      <c r="AM8" s="875"/>
      <c r="AN8" s="875"/>
      <c r="AO8" s="875"/>
      <c r="AP8" s="876"/>
      <c r="AQ8" s="901"/>
      <c r="AR8" s="875"/>
      <c r="AS8" s="875"/>
      <c r="AT8" s="875"/>
      <c r="AU8" s="875"/>
      <c r="AV8" s="875"/>
      <c r="AW8" s="875"/>
      <c r="AX8" s="876"/>
      <c r="AY8" s="323"/>
      <c r="AZ8" s="901"/>
      <c r="BA8" s="875"/>
      <c r="BB8" s="875"/>
      <c r="BC8" s="875"/>
      <c r="BD8" s="875"/>
      <c r="BE8" s="875"/>
      <c r="BF8" s="875"/>
      <c r="BG8" s="876"/>
      <c r="BH8" s="901"/>
      <c r="BI8" s="875"/>
      <c r="BJ8" s="875"/>
      <c r="BK8" s="875"/>
      <c r="BL8" s="875"/>
      <c r="BM8" s="875"/>
      <c r="BN8" s="875"/>
      <c r="BO8" s="876"/>
      <c r="BP8" s="323"/>
      <c r="BQ8" s="901"/>
      <c r="BR8" s="875"/>
      <c r="BS8" s="875"/>
      <c r="BT8" s="875"/>
      <c r="BU8" s="875"/>
      <c r="BV8" s="875"/>
      <c r="BW8" s="875"/>
      <c r="BX8" s="876"/>
      <c r="BY8" s="901"/>
      <c r="BZ8" s="875"/>
      <c r="CA8" s="875"/>
      <c r="CB8" s="875"/>
      <c r="CC8" s="875"/>
      <c r="CD8" s="875"/>
      <c r="CE8" s="875"/>
      <c r="CF8" s="876"/>
      <c r="CG8" s="323"/>
      <c r="CH8" s="901"/>
      <c r="CI8" s="875"/>
      <c r="CJ8" s="875"/>
      <c r="CK8" s="875"/>
      <c r="CL8" s="875"/>
      <c r="CM8" s="875"/>
      <c r="CN8" s="875"/>
      <c r="CO8" s="876"/>
      <c r="CP8" s="901"/>
      <c r="CQ8" s="875"/>
      <c r="CR8" s="875"/>
      <c r="CS8" s="875"/>
      <c r="CT8" s="875"/>
      <c r="CU8" s="875"/>
      <c r="CV8" s="875"/>
      <c r="CW8" s="876"/>
      <c r="CX8" s="323"/>
      <c r="CY8" s="901"/>
      <c r="CZ8" s="875"/>
      <c r="DA8" s="875"/>
      <c r="DB8" s="875"/>
      <c r="DC8" s="875"/>
      <c r="DD8" s="875"/>
      <c r="DE8" s="875"/>
      <c r="DF8" s="876"/>
      <c r="DG8" s="901"/>
      <c r="DH8" s="875"/>
      <c r="DI8" s="875"/>
      <c r="DJ8" s="875"/>
      <c r="DK8" s="875"/>
      <c r="DL8" s="875"/>
      <c r="DM8" s="875"/>
      <c r="DN8" s="876"/>
      <c r="DO8" s="323"/>
      <c r="DP8" s="901"/>
      <c r="DQ8" s="875"/>
      <c r="DR8" s="875"/>
      <c r="DS8" s="875"/>
      <c r="DT8" s="875"/>
      <c r="DU8" s="875"/>
      <c r="DV8" s="875"/>
      <c r="DW8" s="876"/>
      <c r="DX8" s="901"/>
      <c r="DY8" s="875"/>
      <c r="DZ8" s="875"/>
      <c r="EA8" s="875"/>
      <c r="EB8" s="875"/>
      <c r="EC8" s="875"/>
      <c r="ED8" s="875"/>
      <c r="EE8" s="876"/>
      <c r="EF8" s="323"/>
      <c r="EG8" s="901"/>
      <c r="EH8" s="875"/>
      <c r="EI8" s="875"/>
      <c r="EJ8" s="875"/>
      <c r="EK8" s="875"/>
      <c r="EL8" s="875"/>
      <c r="EM8" s="875"/>
      <c r="EN8" s="876"/>
      <c r="EO8" s="901"/>
      <c r="EP8" s="875"/>
      <c r="EQ8" s="875"/>
      <c r="ER8" s="875"/>
      <c r="ES8" s="875"/>
      <c r="ET8" s="875"/>
      <c r="EU8" s="875"/>
      <c r="EV8" s="876"/>
      <c r="EW8" s="323"/>
      <c r="EX8" s="901"/>
      <c r="EY8" s="875"/>
      <c r="EZ8" s="875"/>
      <c r="FA8" s="875"/>
      <c r="FB8" s="875"/>
      <c r="FC8" s="875"/>
      <c r="FD8" s="875"/>
      <c r="FE8" s="876"/>
      <c r="FF8" s="901"/>
      <c r="FG8" s="875"/>
      <c r="FH8" s="875"/>
      <c r="FI8" s="875"/>
      <c r="FJ8" s="875"/>
      <c r="FK8" s="875"/>
      <c r="FL8" s="875"/>
      <c r="FM8" s="876"/>
      <c r="FN8" s="323"/>
      <c r="FO8" s="901"/>
      <c r="FP8" s="875"/>
      <c r="FQ8" s="875"/>
      <c r="FR8" s="875"/>
      <c r="FS8" s="875"/>
      <c r="FT8" s="875"/>
      <c r="FU8" s="875"/>
      <c r="FV8" s="876"/>
      <c r="FW8" s="901"/>
      <c r="FX8" s="875"/>
      <c r="FY8" s="875"/>
      <c r="FZ8" s="875"/>
      <c r="GA8" s="875"/>
      <c r="GB8" s="875"/>
      <c r="GC8" s="875"/>
      <c r="GD8" s="876"/>
      <c r="GE8" s="323"/>
      <c r="GF8" s="901"/>
      <c r="GG8" s="875"/>
      <c r="GH8" s="875"/>
      <c r="GI8" s="875"/>
      <c r="GJ8" s="875"/>
      <c r="GK8" s="875"/>
      <c r="GL8" s="875"/>
      <c r="GM8" s="876"/>
      <c r="GN8" s="901"/>
      <c r="GO8" s="875"/>
      <c r="GP8" s="875"/>
      <c r="GQ8" s="875"/>
      <c r="GR8" s="875"/>
      <c r="GS8" s="875"/>
      <c r="GT8" s="875"/>
      <c r="GU8" s="876"/>
      <c r="GV8" s="323"/>
      <c r="GW8" s="901"/>
      <c r="GX8" s="875"/>
      <c r="GY8" s="875"/>
      <c r="GZ8" s="875"/>
      <c r="HA8" s="875"/>
      <c r="HB8" s="875"/>
      <c r="HC8" s="875"/>
      <c r="HD8" s="876"/>
      <c r="HE8" s="901"/>
      <c r="HF8" s="875"/>
      <c r="HG8" s="875"/>
      <c r="HH8" s="875"/>
      <c r="HI8" s="875"/>
      <c r="HJ8" s="875"/>
      <c r="HK8" s="875"/>
      <c r="HL8" s="876"/>
      <c r="HM8" s="323"/>
      <c r="HN8" s="901"/>
      <c r="HO8" s="875"/>
      <c r="HP8" s="875"/>
      <c r="HQ8" s="875"/>
      <c r="HR8" s="875"/>
      <c r="HS8" s="875"/>
      <c r="HT8" s="875"/>
      <c r="HU8" s="876"/>
      <c r="HV8" s="901"/>
      <c r="HW8" s="875"/>
      <c r="HX8" s="875"/>
      <c r="HY8" s="875"/>
      <c r="HZ8" s="875"/>
      <c r="IA8" s="875"/>
      <c r="IB8" s="875"/>
      <c r="IC8" s="876"/>
      <c r="ID8" s="323"/>
      <c r="IE8" s="901"/>
      <c r="IF8" s="875"/>
      <c r="IG8" s="875"/>
      <c r="IH8" s="875"/>
      <c r="II8" s="875"/>
      <c r="IJ8" s="875"/>
      <c r="IK8" s="875"/>
      <c r="IL8" s="876"/>
      <c r="IM8" s="901"/>
      <c r="IN8" s="875"/>
      <c r="IO8" s="875"/>
      <c r="IP8" s="875"/>
      <c r="IQ8" s="875"/>
      <c r="IR8" s="875"/>
      <c r="IS8" s="875"/>
      <c r="IT8" s="876"/>
      <c r="IU8" s="323"/>
      <c r="IV8" s="901"/>
      <c r="IW8" s="875"/>
      <c r="IX8" s="875"/>
      <c r="IY8" s="875"/>
      <c r="IZ8" s="875"/>
      <c r="JA8" s="875"/>
      <c r="JB8" s="875"/>
      <c r="JC8" s="876"/>
      <c r="JD8" s="901"/>
      <c r="JE8" s="875"/>
      <c r="JF8" s="875"/>
      <c r="JG8" s="875"/>
      <c r="JH8" s="875"/>
      <c r="JI8" s="875"/>
      <c r="JJ8" s="875"/>
      <c r="JK8" s="876"/>
      <c r="JL8" s="323"/>
      <c r="JM8" s="901"/>
      <c r="JN8" s="875"/>
      <c r="JO8" s="875"/>
      <c r="JP8" s="875"/>
      <c r="JQ8" s="875"/>
      <c r="JR8" s="875"/>
      <c r="JS8" s="875"/>
      <c r="JT8" s="876"/>
      <c r="JU8" s="901"/>
      <c r="JV8" s="875"/>
      <c r="JW8" s="875"/>
      <c r="JX8" s="875"/>
      <c r="JY8" s="875"/>
      <c r="JZ8" s="875"/>
      <c r="KA8" s="875"/>
      <c r="KB8" s="876"/>
      <c r="KC8" s="323"/>
      <c r="KD8" s="901"/>
      <c r="KE8" s="875"/>
      <c r="KF8" s="875"/>
      <c r="KG8" s="875"/>
      <c r="KH8" s="875"/>
      <c r="KI8" s="875"/>
      <c r="KJ8" s="875"/>
      <c r="KK8" s="876"/>
      <c r="KL8" s="901"/>
      <c r="KM8" s="875"/>
      <c r="KN8" s="875"/>
      <c r="KO8" s="875"/>
      <c r="KP8" s="875"/>
      <c r="KQ8" s="875"/>
      <c r="KR8" s="875"/>
      <c r="KS8" s="876"/>
      <c r="KT8" s="323"/>
      <c r="KU8" s="901"/>
      <c r="KV8" s="875"/>
      <c r="KW8" s="875"/>
      <c r="KX8" s="875"/>
      <c r="KY8" s="875"/>
      <c r="KZ8" s="875"/>
      <c r="LA8" s="875"/>
      <c r="LB8" s="876"/>
      <c r="LC8" s="901"/>
      <c r="LD8" s="875"/>
      <c r="LE8" s="875"/>
      <c r="LF8" s="875"/>
      <c r="LG8" s="875"/>
      <c r="LH8" s="875"/>
      <c r="LI8" s="875"/>
      <c r="LJ8" s="876"/>
      <c r="LK8" s="323"/>
      <c r="LL8" s="901"/>
      <c r="LM8" s="875"/>
      <c r="LN8" s="875"/>
      <c r="LO8" s="875"/>
      <c r="LP8" s="875"/>
      <c r="LQ8" s="875"/>
      <c r="LR8" s="875"/>
      <c r="LS8" s="876"/>
      <c r="LT8" s="901"/>
      <c r="LU8" s="875"/>
      <c r="LV8" s="875"/>
      <c r="LW8" s="875"/>
      <c r="LX8" s="875"/>
      <c r="LY8" s="875"/>
      <c r="LZ8" s="875"/>
      <c r="MA8" s="876"/>
      <c r="MB8" s="317"/>
      <c r="MC8" s="322" t="str">
        <f>AI5</f>
        <v>M40J UD</v>
      </c>
      <c r="MD8" s="322" t="str">
        <f>AQ7</f>
        <v>Carbon Fiber</v>
      </c>
      <c r="ME8" s="322" t="str">
        <f>AQ9</f>
        <v>Unidirectional</v>
      </c>
      <c r="MF8" s="322" cm="1">
        <f t="array" aca="1" ref="MF8" ca="1">IF(
    ISNUMBER(SEARCH("core", MD8)),
    "",
    INDIRECT(ADDRESS(11, 9 + (ROW(A3)-1)*17))
)</f>
        <v>200</v>
      </c>
      <c r="MG8" s="335"/>
    </row>
    <row r="9" spans="1:345" s="124" customFormat="1" ht="12.75" customHeight="1" x14ac:dyDescent="0.2">
      <c r="A9" s="903" t="s">
        <v>363</v>
      </c>
      <c r="B9" s="866"/>
      <c r="C9" s="866"/>
      <c r="D9" s="866"/>
      <c r="E9" s="866"/>
      <c r="F9" s="866"/>
      <c r="G9" s="866"/>
      <c r="H9" s="867"/>
      <c r="I9" s="900" t="s">
        <v>364</v>
      </c>
      <c r="J9" s="866"/>
      <c r="K9" s="866"/>
      <c r="L9" s="866"/>
      <c r="M9" s="866"/>
      <c r="N9" s="866"/>
      <c r="O9" s="866"/>
      <c r="P9" s="867"/>
      <c r="Q9" s="323"/>
      <c r="R9" s="903" t="s">
        <v>363</v>
      </c>
      <c r="S9" s="866"/>
      <c r="T9" s="866"/>
      <c r="U9" s="866"/>
      <c r="V9" s="866"/>
      <c r="W9" s="866"/>
      <c r="X9" s="866"/>
      <c r="Y9" s="867"/>
      <c r="Z9" s="900" t="s">
        <v>364</v>
      </c>
      <c r="AA9" s="866"/>
      <c r="AB9" s="866"/>
      <c r="AC9" s="866"/>
      <c r="AD9" s="866"/>
      <c r="AE9" s="866"/>
      <c r="AF9" s="866"/>
      <c r="AG9" s="867"/>
      <c r="AH9" s="323"/>
      <c r="AI9" s="903" t="s">
        <v>363</v>
      </c>
      <c r="AJ9" s="866"/>
      <c r="AK9" s="866"/>
      <c r="AL9" s="866"/>
      <c r="AM9" s="866"/>
      <c r="AN9" s="866"/>
      <c r="AO9" s="866"/>
      <c r="AP9" s="867"/>
      <c r="AQ9" s="900" t="s">
        <v>365</v>
      </c>
      <c r="AR9" s="866"/>
      <c r="AS9" s="866"/>
      <c r="AT9" s="866"/>
      <c r="AU9" s="866"/>
      <c r="AV9" s="866"/>
      <c r="AW9" s="866"/>
      <c r="AX9" s="867"/>
      <c r="AY9" s="323"/>
      <c r="AZ9" s="903" t="s">
        <v>363</v>
      </c>
      <c r="BA9" s="866"/>
      <c r="BB9" s="866"/>
      <c r="BC9" s="866"/>
      <c r="BD9" s="866"/>
      <c r="BE9" s="866"/>
      <c r="BF9" s="866"/>
      <c r="BG9" s="867"/>
      <c r="BH9" s="900" t="s">
        <v>365</v>
      </c>
      <c r="BI9" s="866"/>
      <c r="BJ9" s="866"/>
      <c r="BK9" s="866"/>
      <c r="BL9" s="866"/>
      <c r="BM9" s="866"/>
      <c r="BN9" s="866"/>
      <c r="BO9" s="867"/>
      <c r="BP9" s="323"/>
      <c r="BQ9" s="903" t="s">
        <v>363</v>
      </c>
      <c r="BR9" s="866"/>
      <c r="BS9" s="866"/>
      <c r="BT9" s="866"/>
      <c r="BU9" s="866"/>
      <c r="BV9" s="866"/>
      <c r="BW9" s="866"/>
      <c r="BX9" s="867"/>
      <c r="BY9" s="900" t="s">
        <v>364</v>
      </c>
      <c r="BZ9" s="866"/>
      <c r="CA9" s="866"/>
      <c r="CB9" s="866"/>
      <c r="CC9" s="866"/>
      <c r="CD9" s="866"/>
      <c r="CE9" s="866"/>
      <c r="CF9" s="867"/>
      <c r="CG9" s="323"/>
      <c r="CH9" s="903" t="s">
        <v>363</v>
      </c>
      <c r="CI9" s="866"/>
      <c r="CJ9" s="866"/>
      <c r="CK9" s="866"/>
      <c r="CL9" s="866"/>
      <c r="CM9" s="866"/>
      <c r="CN9" s="866"/>
      <c r="CO9" s="867"/>
      <c r="CP9" s="900" t="s">
        <v>364</v>
      </c>
      <c r="CQ9" s="866"/>
      <c r="CR9" s="866"/>
      <c r="CS9" s="866"/>
      <c r="CT9" s="866"/>
      <c r="CU9" s="866"/>
      <c r="CV9" s="866"/>
      <c r="CW9" s="867"/>
      <c r="CX9" s="323"/>
      <c r="CY9" s="903" t="s">
        <v>363</v>
      </c>
      <c r="CZ9" s="866"/>
      <c r="DA9" s="866"/>
      <c r="DB9" s="866"/>
      <c r="DC9" s="866"/>
      <c r="DD9" s="866"/>
      <c r="DE9" s="866"/>
      <c r="DF9" s="867"/>
      <c r="DG9" s="900" t="s">
        <v>366</v>
      </c>
      <c r="DH9" s="866"/>
      <c r="DI9" s="866"/>
      <c r="DJ9" s="866"/>
      <c r="DK9" s="866"/>
      <c r="DL9" s="866"/>
      <c r="DM9" s="866"/>
      <c r="DN9" s="867"/>
      <c r="DO9" s="323"/>
      <c r="DP9" s="903" t="s">
        <v>363</v>
      </c>
      <c r="DQ9" s="866"/>
      <c r="DR9" s="866"/>
      <c r="DS9" s="866"/>
      <c r="DT9" s="866"/>
      <c r="DU9" s="866"/>
      <c r="DV9" s="866"/>
      <c r="DW9" s="867"/>
      <c r="DX9" s="900" t="s">
        <v>366</v>
      </c>
      <c r="DY9" s="866"/>
      <c r="DZ9" s="866"/>
      <c r="EA9" s="866"/>
      <c r="EB9" s="866"/>
      <c r="EC9" s="866"/>
      <c r="ED9" s="866"/>
      <c r="EE9" s="867"/>
      <c r="EF9" s="323"/>
      <c r="EG9" s="903" t="s">
        <v>363</v>
      </c>
      <c r="EH9" s="866"/>
      <c r="EI9" s="866"/>
      <c r="EJ9" s="866"/>
      <c r="EK9" s="866"/>
      <c r="EL9" s="866"/>
      <c r="EM9" s="866"/>
      <c r="EN9" s="867"/>
      <c r="EO9" s="900" t="s">
        <v>360</v>
      </c>
      <c r="EP9" s="866"/>
      <c r="EQ9" s="866"/>
      <c r="ER9" s="866"/>
      <c r="ES9" s="866"/>
      <c r="ET9" s="866"/>
      <c r="EU9" s="866"/>
      <c r="EV9" s="867"/>
      <c r="EW9" s="323"/>
      <c r="EX9" s="903" t="s">
        <v>363</v>
      </c>
      <c r="EY9" s="866"/>
      <c r="EZ9" s="866"/>
      <c r="FA9" s="866"/>
      <c r="FB9" s="866"/>
      <c r="FC9" s="866"/>
      <c r="FD9" s="866"/>
      <c r="FE9" s="867"/>
      <c r="FF9" s="900" t="s">
        <v>360</v>
      </c>
      <c r="FG9" s="866"/>
      <c r="FH9" s="866"/>
      <c r="FI9" s="866"/>
      <c r="FJ9" s="866"/>
      <c r="FK9" s="866"/>
      <c r="FL9" s="866"/>
      <c r="FM9" s="867"/>
      <c r="FN9" s="323"/>
      <c r="FO9" s="903" t="s">
        <v>363</v>
      </c>
      <c r="FP9" s="866"/>
      <c r="FQ9" s="866"/>
      <c r="FR9" s="866"/>
      <c r="FS9" s="866"/>
      <c r="FT9" s="866"/>
      <c r="FU9" s="866"/>
      <c r="FV9" s="867"/>
      <c r="FW9" s="900" t="s">
        <v>365</v>
      </c>
      <c r="FX9" s="866"/>
      <c r="FY9" s="866"/>
      <c r="FZ9" s="866"/>
      <c r="GA9" s="866"/>
      <c r="GB9" s="866"/>
      <c r="GC9" s="866"/>
      <c r="GD9" s="867"/>
      <c r="GE9" s="323"/>
      <c r="GF9" s="903" t="s">
        <v>363</v>
      </c>
      <c r="GG9" s="866"/>
      <c r="GH9" s="866"/>
      <c r="GI9" s="866"/>
      <c r="GJ9" s="866"/>
      <c r="GK9" s="866"/>
      <c r="GL9" s="866"/>
      <c r="GM9" s="867"/>
      <c r="GN9" s="900" t="s">
        <v>365</v>
      </c>
      <c r="GO9" s="866"/>
      <c r="GP9" s="866"/>
      <c r="GQ9" s="866"/>
      <c r="GR9" s="866"/>
      <c r="GS9" s="866"/>
      <c r="GT9" s="866"/>
      <c r="GU9" s="867"/>
      <c r="GV9" s="323"/>
      <c r="GW9" s="903" t="s">
        <v>363</v>
      </c>
      <c r="GX9" s="866"/>
      <c r="GY9" s="866"/>
      <c r="GZ9" s="866"/>
      <c r="HA9" s="866"/>
      <c r="HB9" s="866"/>
      <c r="HC9" s="866"/>
      <c r="HD9" s="867"/>
      <c r="HE9" s="900" t="s">
        <v>365</v>
      </c>
      <c r="HF9" s="866"/>
      <c r="HG9" s="866"/>
      <c r="HH9" s="866"/>
      <c r="HI9" s="866"/>
      <c r="HJ9" s="866"/>
      <c r="HK9" s="866"/>
      <c r="HL9" s="867"/>
      <c r="HM9" s="323"/>
      <c r="HN9" s="903" t="s">
        <v>363</v>
      </c>
      <c r="HO9" s="866"/>
      <c r="HP9" s="866"/>
      <c r="HQ9" s="866"/>
      <c r="HR9" s="866"/>
      <c r="HS9" s="866"/>
      <c r="HT9" s="866"/>
      <c r="HU9" s="867"/>
      <c r="HV9" s="900" t="s">
        <v>365</v>
      </c>
      <c r="HW9" s="866"/>
      <c r="HX9" s="866"/>
      <c r="HY9" s="866"/>
      <c r="HZ9" s="866"/>
      <c r="IA9" s="866"/>
      <c r="IB9" s="866"/>
      <c r="IC9" s="867"/>
      <c r="ID9" s="323"/>
      <c r="IE9" s="903" t="s">
        <v>363</v>
      </c>
      <c r="IF9" s="866"/>
      <c r="IG9" s="866"/>
      <c r="IH9" s="866"/>
      <c r="II9" s="866"/>
      <c r="IJ9" s="866"/>
      <c r="IK9" s="866"/>
      <c r="IL9" s="867"/>
      <c r="IM9" s="900" t="s">
        <v>365</v>
      </c>
      <c r="IN9" s="866"/>
      <c r="IO9" s="866"/>
      <c r="IP9" s="866"/>
      <c r="IQ9" s="866"/>
      <c r="IR9" s="866"/>
      <c r="IS9" s="866"/>
      <c r="IT9" s="867"/>
      <c r="IU9" s="323"/>
      <c r="IV9" s="903" t="s">
        <v>363</v>
      </c>
      <c r="IW9" s="866"/>
      <c r="IX9" s="866"/>
      <c r="IY9" s="866"/>
      <c r="IZ9" s="866"/>
      <c r="JA9" s="866"/>
      <c r="JB9" s="866"/>
      <c r="JC9" s="867"/>
      <c r="JD9" s="900" t="s">
        <v>365</v>
      </c>
      <c r="JE9" s="866"/>
      <c r="JF9" s="866"/>
      <c r="JG9" s="866"/>
      <c r="JH9" s="866"/>
      <c r="JI9" s="866"/>
      <c r="JJ9" s="866"/>
      <c r="JK9" s="867"/>
      <c r="JL9" s="323"/>
      <c r="JM9" s="903" t="s">
        <v>363</v>
      </c>
      <c r="JN9" s="866"/>
      <c r="JO9" s="866"/>
      <c r="JP9" s="866"/>
      <c r="JQ9" s="866"/>
      <c r="JR9" s="866"/>
      <c r="JS9" s="866"/>
      <c r="JT9" s="867"/>
      <c r="JU9" s="900" t="s">
        <v>365</v>
      </c>
      <c r="JV9" s="866"/>
      <c r="JW9" s="866"/>
      <c r="JX9" s="866"/>
      <c r="JY9" s="866"/>
      <c r="JZ9" s="866"/>
      <c r="KA9" s="866"/>
      <c r="KB9" s="867"/>
      <c r="KC9" s="323"/>
      <c r="KD9" s="903" t="s">
        <v>363</v>
      </c>
      <c r="KE9" s="866"/>
      <c r="KF9" s="866"/>
      <c r="KG9" s="866"/>
      <c r="KH9" s="866"/>
      <c r="KI9" s="866"/>
      <c r="KJ9" s="866"/>
      <c r="KK9" s="867"/>
      <c r="KL9" s="900" t="s">
        <v>365</v>
      </c>
      <c r="KM9" s="866"/>
      <c r="KN9" s="866"/>
      <c r="KO9" s="866"/>
      <c r="KP9" s="866"/>
      <c r="KQ9" s="866"/>
      <c r="KR9" s="866"/>
      <c r="KS9" s="867"/>
      <c r="KT9" s="323"/>
      <c r="KU9" s="903" t="s">
        <v>363</v>
      </c>
      <c r="KV9" s="866"/>
      <c r="KW9" s="866"/>
      <c r="KX9" s="866"/>
      <c r="KY9" s="866"/>
      <c r="KZ9" s="866"/>
      <c r="LA9" s="866"/>
      <c r="LB9" s="867"/>
      <c r="LC9" s="900" t="s">
        <v>365</v>
      </c>
      <c r="LD9" s="866"/>
      <c r="LE9" s="866"/>
      <c r="LF9" s="866"/>
      <c r="LG9" s="866"/>
      <c r="LH9" s="866"/>
      <c r="LI9" s="866"/>
      <c r="LJ9" s="867"/>
      <c r="LK9" s="323"/>
      <c r="LL9" s="903" t="s">
        <v>363</v>
      </c>
      <c r="LM9" s="866"/>
      <c r="LN9" s="866"/>
      <c r="LO9" s="866"/>
      <c r="LP9" s="866"/>
      <c r="LQ9" s="866"/>
      <c r="LR9" s="866"/>
      <c r="LS9" s="867"/>
      <c r="LT9" s="900" t="s">
        <v>365</v>
      </c>
      <c r="LU9" s="866"/>
      <c r="LV9" s="866"/>
      <c r="LW9" s="866"/>
      <c r="LX9" s="866"/>
      <c r="LY9" s="866"/>
      <c r="LZ9" s="866"/>
      <c r="MA9" s="867"/>
      <c r="MB9" s="317"/>
      <c r="MC9" s="322" t="str">
        <f>AZ5</f>
        <v>T800S UD</v>
      </c>
      <c r="MD9" s="322" t="str">
        <f>BH7</f>
        <v>Carbon Fiber</v>
      </c>
      <c r="ME9" s="322" t="str">
        <f>BH9</f>
        <v>Unidirectional</v>
      </c>
      <c r="MF9" s="322" cm="1">
        <f t="array" aca="1" ref="MF9" ca="1">IF(
    ISNUMBER(SEARCH("core", MD9)),
    "",
    INDIRECT(ADDRESS(11, 9 + (ROW(A4)-1)*17))
)</f>
        <v>150</v>
      </c>
      <c r="MG9" s="335"/>
    </row>
    <row r="10" spans="1:345" s="124" customFormat="1" ht="12.75" x14ac:dyDescent="0.2">
      <c r="A10" s="901"/>
      <c r="B10" s="875"/>
      <c r="C10" s="875"/>
      <c r="D10" s="875"/>
      <c r="E10" s="875"/>
      <c r="F10" s="875"/>
      <c r="G10" s="875"/>
      <c r="H10" s="876"/>
      <c r="I10" s="901"/>
      <c r="J10" s="902"/>
      <c r="K10" s="902"/>
      <c r="L10" s="902"/>
      <c r="M10" s="902"/>
      <c r="N10" s="902"/>
      <c r="O10" s="902"/>
      <c r="P10" s="876"/>
      <c r="Q10" s="323"/>
      <c r="R10" s="901"/>
      <c r="S10" s="875"/>
      <c r="T10" s="875"/>
      <c r="U10" s="875"/>
      <c r="V10" s="875"/>
      <c r="W10" s="875"/>
      <c r="X10" s="875"/>
      <c r="Y10" s="876"/>
      <c r="Z10" s="901"/>
      <c r="AA10" s="902"/>
      <c r="AB10" s="902"/>
      <c r="AC10" s="902"/>
      <c r="AD10" s="902"/>
      <c r="AE10" s="902"/>
      <c r="AF10" s="902"/>
      <c r="AG10" s="876"/>
      <c r="AH10" s="323"/>
      <c r="AI10" s="901"/>
      <c r="AJ10" s="875"/>
      <c r="AK10" s="875"/>
      <c r="AL10" s="875"/>
      <c r="AM10" s="875"/>
      <c r="AN10" s="875"/>
      <c r="AO10" s="875"/>
      <c r="AP10" s="876"/>
      <c r="AQ10" s="901"/>
      <c r="AR10" s="902"/>
      <c r="AS10" s="902"/>
      <c r="AT10" s="902"/>
      <c r="AU10" s="902"/>
      <c r="AV10" s="902"/>
      <c r="AW10" s="902"/>
      <c r="AX10" s="876"/>
      <c r="AY10" s="323"/>
      <c r="AZ10" s="901"/>
      <c r="BA10" s="875"/>
      <c r="BB10" s="875"/>
      <c r="BC10" s="875"/>
      <c r="BD10" s="875"/>
      <c r="BE10" s="875"/>
      <c r="BF10" s="875"/>
      <c r="BG10" s="876"/>
      <c r="BH10" s="901"/>
      <c r="BI10" s="902"/>
      <c r="BJ10" s="902"/>
      <c r="BK10" s="902"/>
      <c r="BL10" s="902"/>
      <c r="BM10" s="902"/>
      <c r="BN10" s="902"/>
      <c r="BO10" s="876"/>
      <c r="BP10" s="323"/>
      <c r="BQ10" s="901"/>
      <c r="BR10" s="875"/>
      <c r="BS10" s="875"/>
      <c r="BT10" s="875"/>
      <c r="BU10" s="875"/>
      <c r="BV10" s="875"/>
      <c r="BW10" s="875"/>
      <c r="BX10" s="876"/>
      <c r="BY10" s="901"/>
      <c r="BZ10" s="902"/>
      <c r="CA10" s="902"/>
      <c r="CB10" s="902"/>
      <c r="CC10" s="902"/>
      <c r="CD10" s="902"/>
      <c r="CE10" s="902"/>
      <c r="CF10" s="876"/>
      <c r="CG10" s="323"/>
      <c r="CH10" s="901"/>
      <c r="CI10" s="875"/>
      <c r="CJ10" s="875"/>
      <c r="CK10" s="875"/>
      <c r="CL10" s="875"/>
      <c r="CM10" s="875"/>
      <c r="CN10" s="875"/>
      <c r="CO10" s="876"/>
      <c r="CP10" s="901"/>
      <c r="CQ10" s="902"/>
      <c r="CR10" s="902"/>
      <c r="CS10" s="902"/>
      <c r="CT10" s="902"/>
      <c r="CU10" s="902"/>
      <c r="CV10" s="902"/>
      <c r="CW10" s="876"/>
      <c r="CX10" s="323"/>
      <c r="CY10" s="901"/>
      <c r="CZ10" s="875"/>
      <c r="DA10" s="875"/>
      <c r="DB10" s="875"/>
      <c r="DC10" s="875"/>
      <c r="DD10" s="875"/>
      <c r="DE10" s="875"/>
      <c r="DF10" s="876"/>
      <c r="DG10" s="901"/>
      <c r="DH10" s="902"/>
      <c r="DI10" s="902"/>
      <c r="DJ10" s="902"/>
      <c r="DK10" s="902"/>
      <c r="DL10" s="902"/>
      <c r="DM10" s="902"/>
      <c r="DN10" s="876"/>
      <c r="DO10" s="323"/>
      <c r="DP10" s="901"/>
      <c r="DQ10" s="875"/>
      <c r="DR10" s="875"/>
      <c r="DS10" s="875"/>
      <c r="DT10" s="875"/>
      <c r="DU10" s="875"/>
      <c r="DV10" s="875"/>
      <c r="DW10" s="876"/>
      <c r="DX10" s="901"/>
      <c r="DY10" s="902"/>
      <c r="DZ10" s="902"/>
      <c r="EA10" s="902"/>
      <c r="EB10" s="902"/>
      <c r="EC10" s="902"/>
      <c r="ED10" s="902"/>
      <c r="EE10" s="876"/>
      <c r="EF10" s="323"/>
      <c r="EG10" s="901"/>
      <c r="EH10" s="875"/>
      <c r="EI10" s="875"/>
      <c r="EJ10" s="875"/>
      <c r="EK10" s="875"/>
      <c r="EL10" s="875"/>
      <c r="EM10" s="875"/>
      <c r="EN10" s="876"/>
      <c r="EO10" s="901"/>
      <c r="EP10" s="902"/>
      <c r="EQ10" s="902"/>
      <c r="ER10" s="902"/>
      <c r="ES10" s="902"/>
      <c r="ET10" s="902"/>
      <c r="EU10" s="902"/>
      <c r="EV10" s="876"/>
      <c r="EW10" s="323"/>
      <c r="EX10" s="901"/>
      <c r="EY10" s="875"/>
      <c r="EZ10" s="875"/>
      <c r="FA10" s="875"/>
      <c r="FB10" s="875"/>
      <c r="FC10" s="875"/>
      <c r="FD10" s="875"/>
      <c r="FE10" s="876"/>
      <c r="FF10" s="901"/>
      <c r="FG10" s="902"/>
      <c r="FH10" s="902"/>
      <c r="FI10" s="902"/>
      <c r="FJ10" s="902"/>
      <c r="FK10" s="902"/>
      <c r="FL10" s="902"/>
      <c r="FM10" s="876"/>
      <c r="FN10" s="323"/>
      <c r="FO10" s="901"/>
      <c r="FP10" s="875"/>
      <c r="FQ10" s="875"/>
      <c r="FR10" s="875"/>
      <c r="FS10" s="875"/>
      <c r="FT10" s="875"/>
      <c r="FU10" s="875"/>
      <c r="FV10" s="876"/>
      <c r="FW10" s="901"/>
      <c r="FX10" s="902"/>
      <c r="FY10" s="902"/>
      <c r="FZ10" s="902"/>
      <c r="GA10" s="902"/>
      <c r="GB10" s="902"/>
      <c r="GC10" s="902"/>
      <c r="GD10" s="876"/>
      <c r="GE10" s="323"/>
      <c r="GF10" s="901"/>
      <c r="GG10" s="875"/>
      <c r="GH10" s="875"/>
      <c r="GI10" s="875"/>
      <c r="GJ10" s="875"/>
      <c r="GK10" s="875"/>
      <c r="GL10" s="875"/>
      <c r="GM10" s="876"/>
      <c r="GN10" s="901"/>
      <c r="GO10" s="902"/>
      <c r="GP10" s="902"/>
      <c r="GQ10" s="902"/>
      <c r="GR10" s="902"/>
      <c r="GS10" s="902"/>
      <c r="GT10" s="902"/>
      <c r="GU10" s="876"/>
      <c r="GV10" s="323"/>
      <c r="GW10" s="901"/>
      <c r="GX10" s="875"/>
      <c r="GY10" s="875"/>
      <c r="GZ10" s="875"/>
      <c r="HA10" s="875"/>
      <c r="HB10" s="875"/>
      <c r="HC10" s="875"/>
      <c r="HD10" s="876"/>
      <c r="HE10" s="901"/>
      <c r="HF10" s="902"/>
      <c r="HG10" s="902"/>
      <c r="HH10" s="902"/>
      <c r="HI10" s="902"/>
      <c r="HJ10" s="902"/>
      <c r="HK10" s="902"/>
      <c r="HL10" s="876"/>
      <c r="HM10" s="323"/>
      <c r="HN10" s="901"/>
      <c r="HO10" s="875"/>
      <c r="HP10" s="875"/>
      <c r="HQ10" s="875"/>
      <c r="HR10" s="875"/>
      <c r="HS10" s="875"/>
      <c r="HT10" s="875"/>
      <c r="HU10" s="876"/>
      <c r="HV10" s="901"/>
      <c r="HW10" s="902"/>
      <c r="HX10" s="902"/>
      <c r="HY10" s="902"/>
      <c r="HZ10" s="902"/>
      <c r="IA10" s="902"/>
      <c r="IB10" s="902"/>
      <c r="IC10" s="876"/>
      <c r="ID10" s="323"/>
      <c r="IE10" s="901"/>
      <c r="IF10" s="875"/>
      <c r="IG10" s="875"/>
      <c r="IH10" s="875"/>
      <c r="II10" s="875"/>
      <c r="IJ10" s="875"/>
      <c r="IK10" s="875"/>
      <c r="IL10" s="876"/>
      <c r="IM10" s="901"/>
      <c r="IN10" s="902"/>
      <c r="IO10" s="902"/>
      <c r="IP10" s="902"/>
      <c r="IQ10" s="902"/>
      <c r="IR10" s="902"/>
      <c r="IS10" s="902"/>
      <c r="IT10" s="876"/>
      <c r="IU10" s="323"/>
      <c r="IV10" s="901"/>
      <c r="IW10" s="875"/>
      <c r="IX10" s="875"/>
      <c r="IY10" s="875"/>
      <c r="IZ10" s="875"/>
      <c r="JA10" s="875"/>
      <c r="JB10" s="875"/>
      <c r="JC10" s="876"/>
      <c r="JD10" s="901"/>
      <c r="JE10" s="902"/>
      <c r="JF10" s="902"/>
      <c r="JG10" s="902"/>
      <c r="JH10" s="902"/>
      <c r="JI10" s="902"/>
      <c r="JJ10" s="902"/>
      <c r="JK10" s="876"/>
      <c r="JL10" s="323"/>
      <c r="JM10" s="901"/>
      <c r="JN10" s="875"/>
      <c r="JO10" s="875"/>
      <c r="JP10" s="875"/>
      <c r="JQ10" s="875"/>
      <c r="JR10" s="875"/>
      <c r="JS10" s="875"/>
      <c r="JT10" s="876"/>
      <c r="JU10" s="901"/>
      <c r="JV10" s="902"/>
      <c r="JW10" s="902"/>
      <c r="JX10" s="902"/>
      <c r="JY10" s="902"/>
      <c r="JZ10" s="902"/>
      <c r="KA10" s="902"/>
      <c r="KB10" s="876"/>
      <c r="KC10" s="323"/>
      <c r="KD10" s="901"/>
      <c r="KE10" s="875"/>
      <c r="KF10" s="875"/>
      <c r="KG10" s="875"/>
      <c r="KH10" s="875"/>
      <c r="KI10" s="875"/>
      <c r="KJ10" s="875"/>
      <c r="KK10" s="876"/>
      <c r="KL10" s="901"/>
      <c r="KM10" s="902"/>
      <c r="KN10" s="902"/>
      <c r="KO10" s="902"/>
      <c r="KP10" s="902"/>
      <c r="KQ10" s="902"/>
      <c r="KR10" s="902"/>
      <c r="KS10" s="876"/>
      <c r="KT10" s="323"/>
      <c r="KU10" s="901"/>
      <c r="KV10" s="875"/>
      <c r="KW10" s="875"/>
      <c r="KX10" s="875"/>
      <c r="KY10" s="875"/>
      <c r="KZ10" s="875"/>
      <c r="LA10" s="875"/>
      <c r="LB10" s="876"/>
      <c r="LC10" s="901"/>
      <c r="LD10" s="902"/>
      <c r="LE10" s="902"/>
      <c r="LF10" s="902"/>
      <c r="LG10" s="902"/>
      <c r="LH10" s="902"/>
      <c r="LI10" s="902"/>
      <c r="LJ10" s="876"/>
      <c r="LK10" s="323"/>
      <c r="LL10" s="901"/>
      <c r="LM10" s="875"/>
      <c r="LN10" s="875"/>
      <c r="LO10" s="875"/>
      <c r="LP10" s="875"/>
      <c r="LQ10" s="875"/>
      <c r="LR10" s="875"/>
      <c r="LS10" s="876"/>
      <c r="LT10" s="901"/>
      <c r="LU10" s="902"/>
      <c r="LV10" s="902"/>
      <c r="LW10" s="902"/>
      <c r="LX10" s="902"/>
      <c r="LY10" s="902"/>
      <c r="LZ10" s="902"/>
      <c r="MA10" s="876"/>
      <c r="MB10" s="317"/>
      <c r="MC10" s="322" t="str">
        <f>BQ5</f>
        <v>Zylon</v>
      </c>
      <c r="MD10" s="322" t="str">
        <f>BY7</f>
        <v>Other</v>
      </c>
      <c r="ME10" s="322" t="str">
        <f>BY9</f>
        <v>Bidirectional</v>
      </c>
      <c r="MF10" s="322" cm="1">
        <f t="array" aca="1" ref="MF10" ca="1">IF(
    ISNUMBER(SEARCH("core", MD10)),
    "",
    INDIRECT(ADDRESS(11, 9 + (ROW(A5)-1)*17))
)</f>
        <v>300</v>
      </c>
      <c r="MG10" s="335"/>
    </row>
    <row r="11" spans="1:345" s="124" customFormat="1" ht="12.75" customHeight="1" x14ac:dyDescent="0.2">
      <c r="A11" s="903" t="s">
        <v>367</v>
      </c>
      <c r="B11" s="866"/>
      <c r="C11" s="866"/>
      <c r="D11" s="866"/>
      <c r="E11" s="866"/>
      <c r="F11" s="866"/>
      <c r="G11" s="866"/>
      <c r="H11" s="867"/>
      <c r="I11" s="904">
        <v>200</v>
      </c>
      <c r="J11" s="866"/>
      <c r="K11" s="866"/>
      <c r="L11" s="866"/>
      <c r="M11" s="866"/>
      <c r="N11" s="866"/>
      <c r="O11" s="866"/>
      <c r="P11" s="867"/>
      <c r="Q11" s="323"/>
      <c r="R11" s="903" t="s">
        <v>367</v>
      </c>
      <c r="S11" s="866"/>
      <c r="T11" s="866"/>
      <c r="U11" s="866"/>
      <c r="V11" s="866"/>
      <c r="W11" s="866"/>
      <c r="X11" s="866"/>
      <c r="Y11" s="867"/>
      <c r="Z11" s="904">
        <v>285</v>
      </c>
      <c r="AA11" s="866"/>
      <c r="AB11" s="866"/>
      <c r="AC11" s="866"/>
      <c r="AD11" s="866"/>
      <c r="AE11" s="866"/>
      <c r="AF11" s="866"/>
      <c r="AG11" s="867"/>
      <c r="AH11" s="323"/>
      <c r="AI11" s="903" t="s">
        <v>367</v>
      </c>
      <c r="AJ11" s="866"/>
      <c r="AK11" s="866"/>
      <c r="AL11" s="866"/>
      <c r="AM11" s="866"/>
      <c r="AN11" s="866"/>
      <c r="AO11" s="866"/>
      <c r="AP11" s="867"/>
      <c r="AQ11" s="904">
        <v>200</v>
      </c>
      <c r="AR11" s="866"/>
      <c r="AS11" s="866"/>
      <c r="AT11" s="866"/>
      <c r="AU11" s="866"/>
      <c r="AV11" s="866"/>
      <c r="AW11" s="866"/>
      <c r="AX11" s="867"/>
      <c r="AY11" s="323"/>
      <c r="AZ11" s="903" t="s">
        <v>367</v>
      </c>
      <c r="BA11" s="866"/>
      <c r="BB11" s="866"/>
      <c r="BC11" s="866"/>
      <c r="BD11" s="866"/>
      <c r="BE11" s="866"/>
      <c r="BF11" s="866"/>
      <c r="BG11" s="867"/>
      <c r="BH11" s="904">
        <v>150</v>
      </c>
      <c r="BI11" s="866"/>
      <c r="BJ11" s="866"/>
      <c r="BK11" s="866"/>
      <c r="BL11" s="866"/>
      <c r="BM11" s="866"/>
      <c r="BN11" s="866"/>
      <c r="BO11" s="867"/>
      <c r="BP11" s="323"/>
      <c r="BQ11" s="903" t="s">
        <v>367</v>
      </c>
      <c r="BR11" s="866"/>
      <c r="BS11" s="866"/>
      <c r="BT11" s="866"/>
      <c r="BU11" s="866"/>
      <c r="BV11" s="866"/>
      <c r="BW11" s="866"/>
      <c r="BX11" s="867"/>
      <c r="BY11" s="904">
        <v>300</v>
      </c>
      <c r="BZ11" s="866"/>
      <c r="CA11" s="866"/>
      <c r="CB11" s="866"/>
      <c r="CC11" s="866"/>
      <c r="CD11" s="866"/>
      <c r="CE11" s="866"/>
      <c r="CF11" s="867"/>
      <c r="CG11" s="323"/>
      <c r="CH11" s="903" t="s">
        <v>367</v>
      </c>
      <c r="CI11" s="866"/>
      <c r="CJ11" s="866"/>
      <c r="CK11" s="866"/>
      <c r="CL11" s="866"/>
      <c r="CM11" s="866"/>
      <c r="CN11" s="866"/>
      <c r="CO11" s="867"/>
      <c r="CP11" s="904">
        <v>170</v>
      </c>
      <c r="CQ11" s="866"/>
      <c r="CR11" s="866"/>
      <c r="CS11" s="866"/>
      <c r="CT11" s="866"/>
      <c r="CU11" s="866"/>
      <c r="CV11" s="866"/>
      <c r="CW11" s="867"/>
      <c r="CX11" s="323"/>
      <c r="CY11" s="903" t="s">
        <v>367</v>
      </c>
      <c r="CZ11" s="866"/>
      <c r="DA11" s="866"/>
      <c r="DB11" s="866"/>
      <c r="DC11" s="866"/>
      <c r="DD11" s="866"/>
      <c r="DE11" s="866"/>
      <c r="DF11" s="867"/>
      <c r="DG11" s="904"/>
      <c r="DH11" s="866"/>
      <c r="DI11" s="866"/>
      <c r="DJ11" s="866"/>
      <c r="DK11" s="866"/>
      <c r="DL11" s="866"/>
      <c r="DM11" s="866"/>
      <c r="DN11" s="867"/>
      <c r="DO11" s="323"/>
      <c r="DP11" s="903" t="s">
        <v>367</v>
      </c>
      <c r="DQ11" s="866"/>
      <c r="DR11" s="866"/>
      <c r="DS11" s="866"/>
      <c r="DT11" s="866"/>
      <c r="DU11" s="866"/>
      <c r="DV11" s="866"/>
      <c r="DW11" s="867"/>
      <c r="DX11" s="904"/>
      <c r="DY11" s="866"/>
      <c r="DZ11" s="866"/>
      <c r="EA11" s="866"/>
      <c r="EB11" s="866"/>
      <c r="EC11" s="866"/>
      <c r="ED11" s="866"/>
      <c r="EE11" s="867"/>
      <c r="EF11" s="323"/>
      <c r="EG11" s="903" t="s">
        <v>367</v>
      </c>
      <c r="EH11" s="866"/>
      <c r="EI11" s="866"/>
      <c r="EJ11" s="866"/>
      <c r="EK11" s="866"/>
      <c r="EL11" s="866"/>
      <c r="EM11" s="866"/>
      <c r="EN11" s="867"/>
      <c r="EO11" s="904">
        <v>20</v>
      </c>
      <c r="EP11" s="866"/>
      <c r="EQ11" s="866"/>
      <c r="ER11" s="866"/>
      <c r="ES11" s="866"/>
      <c r="ET11" s="866"/>
      <c r="EU11" s="866"/>
      <c r="EV11" s="867"/>
      <c r="EW11" s="323"/>
      <c r="EX11" s="903" t="s">
        <v>367</v>
      </c>
      <c r="EY11" s="866"/>
      <c r="EZ11" s="866"/>
      <c r="FA11" s="866"/>
      <c r="FB11" s="866"/>
      <c r="FC11" s="866"/>
      <c r="FD11" s="866"/>
      <c r="FE11" s="867"/>
      <c r="FF11" s="904"/>
      <c r="FG11" s="866"/>
      <c r="FH11" s="866"/>
      <c r="FI11" s="866"/>
      <c r="FJ11" s="866"/>
      <c r="FK11" s="866"/>
      <c r="FL11" s="866"/>
      <c r="FM11" s="867"/>
      <c r="FN11" s="323"/>
      <c r="FO11" s="903" t="s">
        <v>367</v>
      </c>
      <c r="FP11" s="866"/>
      <c r="FQ11" s="866"/>
      <c r="FR11" s="866"/>
      <c r="FS11" s="866"/>
      <c r="FT11" s="866"/>
      <c r="FU11" s="866"/>
      <c r="FV11" s="867"/>
      <c r="FW11" s="904">
        <v>200</v>
      </c>
      <c r="FX11" s="866"/>
      <c r="FY11" s="866"/>
      <c r="FZ11" s="866"/>
      <c r="GA11" s="866"/>
      <c r="GB11" s="866"/>
      <c r="GC11" s="866"/>
      <c r="GD11" s="867"/>
      <c r="GE11" s="323"/>
      <c r="GF11" s="903" t="s">
        <v>367</v>
      </c>
      <c r="GG11" s="866"/>
      <c r="GH11" s="866"/>
      <c r="GI11" s="866"/>
      <c r="GJ11" s="866"/>
      <c r="GK11" s="866"/>
      <c r="GL11" s="866"/>
      <c r="GM11" s="867"/>
      <c r="GN11" s="904">
        <v>200</v>
      </c>
      <c r="GO11" s="866"/>
      <c r="GP11" s="866"/>
      <c r="GQ11" s="866"/>
      <c r="GR11" s="866"/>
      <c r="GS11" s="866"/>
      <c r="GT11" s="866"/>
      <c r="GU11" s="867"/>
      <c r="GV11" s="323"/>
      <c r="GW11" s="903" t="s">
        <v>367</v>
      </c>
      <c r="GX11" s="866"/>
      <c r="GY11" s="866"/>
      <c r="GZ11" s="866"/>
      <c r="HA11" s="866"/>
      <c r="HB11" s="866"/>
      <c r="HC11" s="866"/>
      <c r="HD11" s="867"/>
      <c r="HE11" s="904">
        <v>200</v>
      </c>
      <c r="HF11" s="866"/>
      <c r="HG11" s="866"/>
      <c r="HH11" s="866"/>
      <c r="HI11" s="866"/>
      <c r="HJ11" s="866"/>
      <c r="HK11" s="866"/>
      <c r="HL11" s="867"/>
      <c r="HM11" s="323"/>
      <c r="HN11" s="903" t="s">
        <v>367</v>
      </c>
      <c r="HO11" s="866"/>
      <c r="HP11" s="866"/>
      <c r="HQ11" s="866"/>
      <c r="HR11" s="866"/>
      <c r="HS11" s="866"/>
      <c r="HT11" s="866"/>
      <c r="HU11" s="867"/>
      <c r="HV11" s="904">
        <v>200</v>
      </c>
      <c r="HW11" s="866"/>
      <c r="HX11" s="866"/>
      <c r="HY11" s="866"/>
      <c r="HZ11" s="866"/>
      <c r="IA11" s="866"/>
      <c r="IB11" s="866"/>
      <c r="IC11" s="867"/>
      <c r="ID11" s="323"/>
      <c r="IE11" s="903" t="s">
        <v>367</v>
      </c>
      <c r="IF11" s="866"/>
      <c r="IG11" s="866"/>
      <c r="IH11" s="866"/>
      <c r="II11" s="866"/>
      <c r="IJ11" s="866"/>
      <c r="IK11" s="866"/>
      <c r="IL11" s="867"/>
      <c r="IM11" s="904">
        <v>200</v>
      </c>
      <c r="IN11" s="866"/>
      <c r="IO11" s="866"/>
      <c r="IP11" s="866"/>
      <c r="IQ11" s="866"/>
      <c r="IR11" s="866"/>
      <c r="IS11" s="866"/>
      <c r="IT11" s="867"/>
      <c r="IU11" s="323"/>
      <c r="IV11" s="903" t="s">
        <v>367</v>
      </c>
      <c r="IW11" s="866"/>
      <c r="IX11" s="866"/>
      <c r="IY11" s="866"/>
      <c r="IZ11" s="866"/>
      <c r="JA11" s="866"/>
      <c r="JB11" s="866"/>
      <c r="JC11" s="867"/>
      <c r="JD11" s="904">
        <v>200</v>
      </c>
      <c r="JE11" s="866"/>
      <c r="JF11" s="866"/>
      <c r="JG11" s="866"/>
      <c r="JH11" s="866"/>
      <c r="JI11" s="866"/>
      <c r="JJ11" s="866"/>
      <c r="JK11" s="867"/>
      <c r="JL11" s="323"/>
      <c r="JM11" s="903" t="s">
        <v>367</v>
      </c>
      <c r="JN11" s="866"/>
      <c r="JO11" s="866"/>
      <c r="JP11" s="866"/>
      <c r="JQ11" s="866"/>
      <c r="JR11" s="866"/>
      <c r="JS11" s="866"/>
      <c r="JT11" s="867"/>
      <c r="JU11" s="904">
        <v>200</v>
      </c>
      <c r="JV11" s="866"/>
      <c r="JW11" s="866"/>
      <c r="JX11" s="866"/>
      <c r="JY11" s="866"/>
      <c r="JZ11" s="866"/>
      <c r="KA11" s="866"/>
      <c r="KB11" s="867"/>
      <c r="KC11" s="323"/>
      <c r="KD11" s="903" t="s">
        <v>367</v>
      </c>
      <c r="KE11" s="866"/>
      <c r="KF11" s="866"/>
      <c r="KG11" s="866"/>
      <c r="KH11" s="866"/>
      <c r="KI11" s="866"/>
      <c r="KJ11" s="866"/>
      <c r="KK11" s="867"/>
      <c r="KL11" s="904">
        <v>200</v>
      </c>
      <c r="KM11" s="866"/>
      <c r="KN11" s="866"/>
      <c r="KO11" s="866"/>
      <c r="KP11" s="866"/>
      <c r="KQ11" s="866"/>
      <c r="KR11" s="866"/>
      <c r="KS11" s="867"/>
      <c r="KT11" s="323"/>
      <c r="KU11" s="903" t="s">
        <v>367</v>
      </c>
      <c r="KV11" s="866"/>
      <c r="KW11" s="866"/>
      <c r="KX11" s="866"/>
      <c r="KY11" s="866"/>
      <c r="KZ11" s="866"/>
      <c r="LA11" s="866"/>
      <c r="LB11" s="867"/>
      <c r="LC11" s="904">
        <v>200</v>
      </c>
      <c r="LD11" s="866"/>
      <c r="LE11" s="866"/>
      <c r="LF11" s="866"/>
      <c r="LG11" s="866"/>
      <c r="LH11" s="866"/>
      <c r="LI11" s="866"/>
      <c r="LJ11" s="867"/>
      <c r="LK11" s="323"/>
      <c r="LL11" s="903" t="s">
        <v>367</v>
      </c>
      <c r="LM11" s="866"/>
      <c r="LN11" s="866"/>
      <c r="LO11" s="866"/>
      <c r="LP11" s="866"/>
      <c r="LQ11" s="866"/>
      <c r="LR11" s="866"/>
      <c r="LS11" s="867"/>
      <c r="LT11" s="904">
        <v>200</v>
      </c>
      <c r="LU11" s="866"/>
      <c r="LV11" s="866"/>
      <c r="LW11" s="866"/>
      <c r="LX11" s="866"/>
      <c r="LY11" s="866"/>
      <c r="LZ11" s="866"/>
      <c r="MA11" s="867"/>
      <c r="MB11" s="317"/>
      <c r="MC11" s="322" t="str">
        <f>CH5</f>
        <v>Aramid</v>
      </c>
      <c r="MD11" s="322" t="str">
        <f>CP7</f>
        <v>Aramid Fiber</v>
      </c>
      <c r="ME11" s="322" t="str">
        <f>CP9</f>
        <v>Bidirectional</v>
      </c>
      <c r="MF11" s="322" cm="1">
        <f t="array" aca="1" ref="MF11" ca="1">IF(
    ISNUMBER(SEARCH("core", MD11)),
    "",
    INDIRECT(ADDRESS(11, 9 + (ROW(A6)-1)*17))
)</f>
        <v>170</v>
      </c>
      <c r="MG11" s="335"/>
    </row>
    <row r="12" spans="1:345" s="124" customFormat="1" ht="12.75" x14ac:dyDescent="0.2">
      <c r="A12" s="901"/>
      <c r="B12" s="875"/>
      <c r="C12" s="875"/>
      <c r="D12" s="875"/>
      <c r="E12" s="875"/>
      <c r="F12" s="875"/>
      <c r="G12" s="875"/>
      <c r="H12" s="876"/>
      <c r="I12" s="901"/>
      <c r="J12" s="875"/>
      <c r="K12" s="875"/>
      <c r="L12" s="875"/>
      <c r="M12" s="875"/>
      <c r="N12" s="875"/>
      <c r="O12" s="875"/>
      <c r="P12" s="876"/>
      <c r="Q12" s="323"/>
      <c r="R12" s="901"/>
      <c r="S12" s="875"/>
      <c r="T12" s="875"/>
      <c r="U12" s="875"/>
      <c r="V12" s="875"/>
      <c r="W12" s="875"/>
      <c r="X12" s="875"/>
      <c r="Y12" s="876"/>
      <c r="Z12" s="901"/>
      <c r="AA12" s="875"/>
      <c r="AB12" s="875"/>
      <c r="AC12" s="875"/>
      <c r="AD12" s="875"/>
      <c r="AE12" s="875"/>
      <c r="AF12" s="875"/>
      <c r="AG12" s="876"/>
      <c r="AH12" s="323"/>
      <c r="AI12" s="901"/>
      <c r="AJ12" s="875"/>
      <c r="AK12" s="875"/>
      <c r="AL12" s="875"/>
      <c r="AM12" s="875"/>
      <c r="AN12" s="875"/>
      <c r="AO12" s="875"/>
      <c r="AP12" s="876"/>
      <c r="AQ12" s="901"/>
      <c r="AR12" s="875"/>
      <c r="AS12" s="875"/>
      <c r="AT12" s="875"/>
      <c r="AU12" s="875"/>
      <c r="AV12" s="875"/>
      <c r="AW12" s="875"/>
      <c r="AX12" s="876"/>
      <c r="AY12" s="323"/>
      <c r="AZ12" s="901"/>
      <c r="BA12" s="875"/>
      <c r="BB12" s="875"/>
      <c r="BC12" s="875"/>
      <c r="BD12" s="875"/>
      <c r="BE12" s="875"/>
      <c r="BF12" s="875"/>
      <c r="BG12" s="876"/>
      <c r="BH12" s="901"/>
      <c r="BI12" s="875"/>
      <c r="BJ12" s="875"/>
      <c r="BK12" s="875"/>
      <c r="BL12" s="875"/>
      <c r="BM12" s="875"/>
      <c r="BN12" s="875"/>
      <c r="BO12" s="876"/>
      <c r="BP12" s="323"/>
      <c r="BQ12" s="901"/>
      <c r="BR12" s="875"/>
      <c r="BS12" s="875"/>
      <c r="BT12" s="875"/>
      <c r="BU12" s="875"/>
      <c r="BV12" s="875"/>
      <c r="BW12" s="875"/>
      <c r="BX12" s="876"/>
      <c r="BY12" s="901"/>
      <c r="BZ12" s="875"/>
      <c r="CA12" s="875"/>
      <c r="CB12" s="875"/>
      <c r="CC12" s="875"/>
      <c r="CD12" s="875"/>
      <c r="CE12" s="875"/>
      <c r="CF12" s="876"/>
      <c r="CG12" s="323"/>
      <c r="CH12" s="901"/>
      <c r="CI12" s="875"/>
      <c r="CJ12" s="875"/>
      <c r="CK12" s="875"/>
      <c r="CL12" s="875"/>
      <c r="CM12" s="875"/>
      <c r="CN12" s="875"/>
      <c r="CO12" s="876"/>
      <c r="CP12" s="901"/>
      <c r="CQ12" s="875"/>
      <c r="CR12" s="875"/>
      <c r="CS12" s="875"/>
      <c r="CT12" s="875"/>
      <c r="CU12" s="875"/>
      <c r="CV12" s="875"/>
      <c r="CW12" s="876"/>
      <c r="CX12" s="323"/>
      <c r="CY12" s="901"/>
      <c r="CZ12" s="875"/>
      <c r="DA12" s="875"/>
      <c r="DB12" s="875"/>
      <c r="DC12" s="875"/>
      <c r="DD12" s="875"/>
      <c r="DE12" s="875"/>
      <c r="DF12" s="876"/>
      <c r="DG12" s="901"/>
      <c r="DH12" s="875"/>
      <c r="DI12" s="875"/>
      <c r="DJ12" s="875"/>
      <c r="DK12" s="875"/>
      <c r="DL12" s="875"/>
      <c r="DM12" s="875"/>
      <c r="DN12" s="876"/>
      <c r="DO12" s="323"/>
      <c r="DP12" s="901"/>
      <c r="DQ12" s="875"/>
      <c r="DR12" s="875"/>
      <c r="DS12" s="875"/>
      <c r="DT12" s="875"/>
      <c r="DU12" s="875"/>
      <c r="DV12" s="875"/>
      <c r="DW12" s="876"/>
      <c r="DX12" s="901"/>
      <c r="DY12" s="875"/>
      <c r="DZ12" s="875"/>
      <c r="EA12" s="875"/>
      <c r="EB12" s="875"/>
      <c r="EC12" s="875"/>
      <c r="ED12" s="875"/>
      <c r="EE12" s="876"/>
      <c r="EF12" s="323"/>
      <c r="EG12" s="901"/>
      <c r="EH12" s="875"/>
      <c r="EI12" s="875"/>
      <c r="EJ12" s="875"/>
      <c r="EK12" s="875"/>
      <c r="EL12" s="875"/>
      <c r="EM12" s="875"/>
      <c r="EN12" s="876"/>
      <c r="EO12" s="901"/>
      <c r="EP12" s="875"/>
      <c r="EQ12" s="875"/>
      <c r="ER12" s="875"/>
      <c r="ES12" s="875"/>
      <c r="ET12" s="875"/>
      <c r="EU12" s="875"/>
      <c r="EV12" s="876"/>
      <c r="EW12" s="323"/>
      <c r="EX12" s="901"/>
      <c r="EY12" s="875"/>
      <c r="EZ12" s="875"/>
      <c r="FA12" s="875"/>
      <c r="FB12" s="875"/>
      <c r="FC12" s="875"/>
      <c r="FD12" s="875"/>
      <c r="FE12" s="876"/>
      <c r="FF12" s="901"/>
      <c r="FG12" s="875"/>
      <c r="FH12" s="875"/>
      <c r="FI12" s="875"/>
      <c r="FJ12" s="875"/>
      <c r="FK12" s="875"/>
      <c r="FL12" s="875"/>
      <c r="FM12" s="876"/>
      <c r="FN12" s="323"/>
      <c r="FO12" s="901"/>
      <c r="FP12" s="875"/>
      <c r="FQ12" s="875"/>
      <c r="FR12" s="875"/>
      <c r="FS12" s="875"/>
      <c r="FT12" s="875"/>
      <c r="FU12" s="875"/>
      <c r="FV12" s="876"/>
      <c r="FW12" s="901"/>
      <c r="FX12" s="875"/>
      <c r="FY12" s="875"/>
      <c r="FZ12" s="875"/>
      <c r="GA12" s="875"/>
      <c r="GB12" s="875"/>
      <c r="GC12" s="875"/>
      <c r="GD12" s="876"/>
      <c r="GE12" s="323"/>
      <c r="GF12" s="901"/>
      <c r="GG12" s="875"/>
      <c r="GH12" s="875"/>
      <c r="GI12" s="875"/>
      <c r="GJ12" s="875"/>
      <c r="GK12" s="875"/>
      <c r="GL12" s="875"/>
      <c r="GM12" s="876"/>
      <c r="GN12" s="901"/>
      <c r="GO12" s="875"/>
      <c r="GP12" s="875"/>
      <c r="GQ12" s="875"/>
      <c r="GR12" s="875"/>
      <c r="GS12" s="875"/>
      <c r="GT12" s="875"/>
      <c r="GU12" s="876"/>
      <c r="GV12" s="323"/>
      <c r="GW12" s="901"/>
      <c r="GX12" s="875"/>
      <c r="GY12" s="875"/>
      <c r="GZ12" s="875"/>
      <c r="HA12" s="875"/>
      <c r="HB12" s="875"/>
      <c r="HC12" s="875"/>
      <c r="HD12" s="876"/>
      <c r="HE12" s="901"/>
      <c r="HF12" s="875"/>
      <c r="HG12" s="875"/>
      <c r="HH12" s="875"/>
      <c r="HI12" s="875"/>
      <c r="HJ12" s="875"/>
      <c r="HK12" s="875"/>
      <c r="HL12" s="876"/>
      <c r="HM12" s="323"/>
      <c r="HN12" s="901"/>
      <c r="HO12" s="875"/>
      <c r="HP12" s="875"/>
      <c r="HQ12" s="875"/>
      <c r="HR12" s="875"/>
      <c r="HS12" s="875"/>
      <c r="HT12" s="875"/>
      <c r="HU12" s="876"/>
      <c r="HV12" s="901"/>
      <c r="HW12" s="875"/>
      <c r="HX12" s="875"/>
      <c r="HY12" s="875"/>
      <c r="HZ12" s="875"/>
      <c r="IA12" s="875"/>
      <c r="IB12" s="875"/>
      <c r="IC12" s="876"/>
      <c r="ID12" s="323"/>
      <c r="IE12" s="901"/>
      <c r="IF12" s="875"/>
      <c r="IG12" s="875"/>
      <c r="IH12" s="875"/>
      <c r="II12" s="875"/>
      <c r="IJ12" s="875"/>
      <c r="IK12" s="875"/>
      <c r="IL12" s="876"/>
      <c r="IM12" s="901"/>
      <c r="IN12" s="875"/>
      <c r="IO12" s="875"/>
      <c r="IP12" s="875"/>
      <c r="IQ12" s="875"/>
      <c r="IR12" s="875"/>
      <c r="IS12" s="875"/>
      <c r="IT12" s="876"/>
      <c r="IU12" s="323"/>
      <c r="IV12" s="901"/>
      <c r="IW12" s="875"/>
      <c r="IX12" s="875"/>
      <c r="IY12" s="875"/>
      <c r="IZ12" s="875"/>
      <c r="JA12" s="875"/>
      <c r="JB12" s="875"/>
      <c r="JC12" s="876"/>
      <c r="JD12" s="901"/>
      <c r="JE12" s="875"/>
      <c r="JF12" s="875"/>
      <c r="JG12" s="875"/>
      <c r="JH12" s="875"/>
      <c r="JI12" s="875"/>
      <c r="JJ12" s="875"/>
      <c r="JK12" s="876"/>
      <c r="JL12" s="323"/>
      <c r="JM12" s="901"/>
      <c r="JN12" s="875"/>
      <c r="JO12" s="875"/>
      <c r="JP12" s="875"/>
      <c r="JQ12" s="875"/>
      <c r="JR12" s="875"/>
      <c r="JS12" s="875"/>
      <c r="JT12" s="876"/>
      <c r="JU12" s="901"/>
      <c r="JV12" s="875"/>
      <c r="JW12" s="875"/>
      <c r="JX12" s="875"/>
      <c r="JY12" s="875"/>
      <c r="JZ12" s="875"/>
      <c r="KA12" s="875"/>
      <c r="KB12" s="876"/>
      <c r="KC12" s="323"/>
      <c r="KD12" s="901"/>
      <c r="KE12" s="875"/>
      <c r="KF12" s="875"/>
      <c r="KG12" s="875"/>
      <c r="KH12" s="875"/>
      <c r="KI12" s="875"/>
      <c r="KJ12" s="875"/>
      <c r="KK12" s="876"/>
      <c r="KL12" s="901"/>
      <c r="KM12" s="875"/>
      <c r="KN12" s="875"/>
      <c r="KO12" s="875"/>
      <c r="KP12" s="875"/>
      <c r="KQ12" s="875"/>
      <c r="KR12" s="875"/>
      <c r="KS12" s="876"/>
      <c r="KT12" s="323"/>
      <c r="KU12" s="901"/>
      <c r="KV12" s="875"/>
      <c r="KW12" s="875"/>
      <c r="KX12" s="875"/>
      <c r="KY12" s="875"/>
      <c r="KZ12" s="875"/>
      <c r="LA12" s="875"/>
      <c r="LB12" s="876"/>
      <c r="LC12" s="901"/>
      <c r="LD12" s="875"/>
      <c r="LE12" s="875"/>
      <c r="LF12" s="875"/>
      <c r="LG12" s="875"/>
      <c r="LH12" s="875"/>
      <c r="LI12" s="875"/>
      <c r="LJ12" s="876"/>
      <c r="LK12" s="323"/>
      <c r="LL12" s="901"/>
      <c r="LM12" s="875"/>
      <c r="LN12" s="875"/>
      <c r="LO12" s="875"/>
      <c r="LP12" s="875"/>
      <c r="LQ12" s="875"/>
      <c r="LR12" s="875"/>
      <c r="LS12" s="876"/>
      <c r="LT12" s="901"/>
      <c r="LU12" s="875"/>
      <c r="LV12" s="875"/>
      <c r="LW12" s="875"/>
      <c r="LX12" s="875"/>
      <c r="LY12" s="875"/>
      <c r="LZ12" s="875"/>
      <c r="MA12" s="876"/>
      <c r="MB12" s="317"/>
      <c r="MC12" s="322" t="str">
        <f>CY5</f>
        <v>Aluminum core 18 mm</v>
      </c>
      <c r="MD12" s="322" t="str">
        <f>DG7</f>
        <v>Core</v>
      </c>
      <c r="ME12" s="322" t="str">
        <f>DG9</f>
        <v>Al Honeycomb</v>
      </c>
      <c r="MF12" s="322" t="str" cm="1">
        <f t="array" aca="1" ref="MF12" ca="1">IF(
    ISNUMBER(SEARCH("core", MD12)),
    "",
    INDIRECT(ADDRESS(11, 9 + (ROW(A7)-1)*17))
)</f>
        <v/>
      </c>
      <c r="MG12" s="335"/>
    </row>
    <row r="13" spans="1:345" s="124" customFormat="1" ht="12.75" x14ac:dyDescent="0.2">
      <c r="A13" s="905" t="s">
        <v>308</v>
      </c>
      <c r="B13" s="906"/>
      <c r="C13" s="906"/>
      <c r="D13" s="906"/>
      <c r="E13" s="906"/>
      <c r="F13" s="906"/>
      <c r="G13" s="906"/>
      <c r="H13" s="906"/>
      <c r="I13" s="906"/>
      <c r="J13" s="906"/>
      <c r="K13" s="906"/>
      <c r="L13" s="906"/>
      <c r="M13" s="906"/>
      <c r="N13" s="906"/>
      <c r="O13" s="906"/>
      <c r="P13" s="867"/>
      <c r="Q13" s="323"/>
      <c r="R13" s="905" t="s">
        <v>308</v>
      </c>
      <c r="S13" s="906"/>
      <c r="T13" s="906"/>
      <c r="U13" s="906"/>
      <c r="V13" s="906"/>
      <c r="W13" s="906"/>
      <c r="X13" s="906"/>
      <c r="Y13" s="906"/>
      <c r="Z13" s="906"/>
      <c r="AA13" s="906"/>
      <c r="AB13" s="906"/>
      <c r="AC13" s="906"/>
      <c r="AD13" s="906"/>
      <c r="AE13" s="906"/>
      <c r="AF13" s="906"/>
      <c r="AG13" s="867"/>
      <c r="AH13" s="323"/>
      <c r="AI13" s="905" t="s">
        <v>308</v>
      </c>
      <c r="AJ13" s="906"/>
      <c r="AK13" s="906"/>
      <c r="AL13" s="906"/>
      <c r="AM13" s="906"/>
      <c r="AN13" s="906"/>
      <c r="AO13" s="906"/>
      <c r="AP13" s="906"/>
      <c r="AQ13" s="906"/>
      <c r="AR13" s="906"/>
      <c r="AS13" s="906"/>
      <c r="AT13" s="906"/>
      <c r="AU13" s="906"/>
      <c r="AV13" s="906"/>
      <c r="AW13" s="906"/>
      <c r="AX13" s="867"/>
      <c r="AY13" s="323"/>
      <c r="AZ13" s="855" t="s">
        <v>308</v>
      </c>
      <c r="BA13" s="840"/>
      <c r="BB13" s="840"/>
      <c r="BC13" s="840"/>
      <c r="BD13" s="840"/>
      <c r="BE13" s="840"/>
      <c r="BF13" s="840"/>
      <c r="BG13" s="840"/>
      <c r="BH13" s="840"/>
      <c r="BI13" s="840"/>
      <c r="BJ13" s="840"/>
      <c r="BK13" s="840"/>
      <c r="BL13" s="840"/>
      <c r="BM13" s="840"/>
      <c r="BN13" s="840"/>
      <c r="BO13" s="839"/>
      <c r="BP13" s="323"/>
      <c r="BQ13" s="855" t="s">
        <v>308</v>
      </c>
      <c r="BR13" s="840"/>
      <c r="BS13" s="840"/>
      <c r="BT13" s="840"/>
      <c r="BU13" s="840"/>
      <c r="BV13" s="840"/>
      <c r="BW13" s="840"/>
      <c r="BX13" s="840"/>
      <c r="BY13" s="840"/>
      <c r="BZ13" s="840"/>
      <c r="CA13" s="840"/>
      <c r="CB13" s="840"/>
      <c r="CC13" s="840"/>
      <c r="CD13" s="840"/>
      <c r="CE13" s="840"/>
      <c r="CF13" s="839"/>
      <c r="CG13" s="323"/>
      <c r="CH13" s="855" t="s">
        <v>308</v>
      </c>
      <c r="CI13" s="840"/>
      <c r="CJ13" s="840"/>
      <c r="CK13" s="840"/>
      <c r="CL13" s="840"/>
      <c r="CM13" s="840"/>
      <c r="CN13" s="840"/>
      <c r="CO13" s="840"/>
      <c r="CP13" s="840"/>
      <c r="CQ13" s="840"/>
      <c r="CR13" s="840"/>
      <c r="CS13" s="840"/>
      <c r="CT13" s="840"/>
      <c r="CU13" s="840"/>
      <c r="CV13" s="840"/>
      <c r="CW13" s="839"/>
      <c r="CX13" s="323"/>
      <c r="CY13" s="855" t="s">
        <v>308</v>
      </c>
      <c r="CZ13" s="840"/>
      <c r="DA13" s="840"/>
      <c r="DB13" s="840"/>
      <c r="DC13" s="840"/>
      <c r="DD13" s="840"/>
      <c r="DE13" s="840"/>
      <c r="DF13" s="840"/>
      <c r="DG13" s="840"/>
      <c r="DH13" s="840"/>
      <c r="DI13" s="840"/>
      <c r="DJ13" s="840"/>
      <c r="DK13" s="840"/>
      <c r="DL13" s="840"/>
      <c r="DM13" s="840"/>
      <c r="DN13" s="839"/>
      <c r="DO13" s="323"/>
      <c r="DP13" s="855" t="s">
        <v>308</v>
      </c>
      <c r="DQ13" s="840"/>
      <c r="DR13" s="840"/>
      <c r="DS13" s="840"/>
      <c r="DT13" s="840"/>
      <c r="DU13" s="840"/>
      <c r="DV13" s="840"/>
      <c r="DW13" s="840"/>
      <c r="DX13" s="840"/>
      <c r="DY13" s="840"/>
      <c r="DZ13" s="840"/>
      <c r="EA13" s="840"/>
      <c r="EB13" s="840"/>
      <c r="EC13" s="840"/>
      <c r="ED13" s="840"/>
      <c r="EE13" s="839"/>
      <c r="EF13" s="323"/>
      <c r="EG13" s="855" t="s">
        <v>308</v>
      </c>
      <c r="EH13" s="840"/>
      <c r="EI13" s="840"/>
      <c r="EJ13" s="840"/>
      <c r="EK13" s="840"/>
      <c r="EL13" s="840"/>
      <c r="EM13" s="840"/>
      <c r="EN13" s="840"/>
      <c r="EO13" s="840"/>
      <c r="EP13" s="840"/>
      <c r="EQ13" s="840"/>
      <c r="ER13" s="840"/>
      <c r="ES13" s="840"/>
      <c r="ET13" s="840"/>
      <c r="EU13" s="840"/>
      <c r="EV13" s="839"/>
      <c r="EW13" s="323"/>
      <c r="EX13" s="855" t="s">
        <v>308</v>
      </c>
      <c r="EY13" s="840"/>
      <c r="EZ13" s="840"/>
      <c r="FA13" s="840"/>
      <c r="FB13" s="840"/>
      <c r="FC13" s="840"/>
      <c r="FD13" s="840"/>
      <c r="FE13" s="840"/>
      <c r="FF13" s="840"/>
      <c r="FG13" s="840"/>
      <c r="FH13" s="840"/>
      <c r="FI13" s="840"/>
      <c r="FJ13" s="840"/>
      <c r="FK13" s="840"/>
      <c r="FL13" s="840"/>
      <c r="FM13" s="839"/>
      <c r="FN13" s="323"/>
      <c r="FO13" s="855" t="s">
        <v>308</v>
      </c>
      <c r="FP13" s="840"/>
      <c r="FQ13" s="840"/>
      <c r="FR13" s="840"/>
      <c r="FS13" s="840"/>
      <c r="FT13" s="840"/>
      <c r="FU13" s="840"/>
      <c r="FV13" s="840"/>
      <c r="FW13" s="840"/>
      <c r="FX13" s="840"/>
      <c r="FY13" s="840"/>
      <c r="FZ13" s="840"/>
      <c r="GA13" s="840"/>
      <c r="GB13" s="840"/>
      <c r="GC13" s="840"/>
      <c r="GD13" s="839"/>
      <c r="GE13" s="323"/>
      <c r="GF13" s="855" t="s">
        <v>308</v>
      </c>
      <c r="GG13" s="840"/>
      <c r="GH13" s="840"/>
      <c r="GI13" s="840"/>
      <c r="GJ13" s="840"/>
      <c r="GK13" s="840"/>
      <c r="GL13" s="840"/>
      <c r="GM13" s="840"/>
      <c r="GN13" s="840"/>
      <c r="GO13" s="840"/>
      <c r="GP13" s="840"/>
      <c r="GQ13" s="840"/>
      <c r="GR13" s="840"/>
      <c r="GS13" s="840"/>
      <c r="GT13" s="840"/>
      <c r="GU13" s="839"/>
      <c r="GV13" s="323"/>
      <c r="GW13" s="855" t="s">
        <v>308</v>
      </c>
      <c r="GX13" s="840"/>
      <c r="GY13" s="840"/>
      <c r="GZ13" s="840"/>
      <c r="HA13" s="840"/>
      <c r="HB13" s="840"/>
      <c r="HC13" s="840"/>
      <c r="HD13" s="840"/>
      <c r="HE13" s="840"/>
      <c r="HF13" s="840"/>
      <c r="HG13" s="840"/>
      <c r="HH13" s="840"/>
      <c r="HI13" s="840"/>
      <c r="HJ13" s="840"/>
      <c r="HK13" s="840"/>
      <c r="HL13" s="839"/>
      <c r="HM13" s="323"/>
      <c r="HN13" s="855" t="s">
        <v>308</v>
      </c>
      <c r="HO13" s="840"/>
      <c r="HP13" s="840"/>
      <c r="HQ13" s="840"/>
      <c r="HR13" s="840"/>
      <c r="HS13" s="840"/>
      <c r="HT13" s="840"/>
      <c r="HU13" s="840"/>
      <c r="HV13" s="840"/>
      <c r="HW13" s="840"/>
      <c r="HX13" s="840"/>
      <c r="HY13" s="840"/>
      <c r="HZ13" s="840"/>
      <c r="IA13" s="840"/>
      <c r="IB13" s="840"/>
      <c r="IC13" s="839"/>
      <c r="ID13" s="323"/>
      <c r="IE13" s="855" t="s">
        <v>308</v>
      </c>
      <c r="IF13" s="840"/>
      <c r="IG13" s="840"/>
      <c r="IH13" s="840"/>
      <c r="II13" s="840"/>
      <c r="IJ13" s="840"/>
      <c r="IK13" s="840"/>
      <c r="IL13" s="840"/>
      <c r="IM13" s="840"/>
      <c r="IN13" s="840"/>
      <c r="IO13" s="840"/>
      <c r="IP13" s="840"/>
      <c r="IQ13" s="840"/>
      <c r="IR13" s="840"/>
      <c r="IS13" s="840"/>
      <c r="IT13" s="839"/>
      <c r="IU13" s="323"/>
      <c r="IV13" s="855" t="s">
        <v>308</v>
      </c>
      <c r="IW13" s="840"/>
      <c r="IX13" s="840"/>
      <c r="IY13" s="840"/>
      <c r="IZ13" s="840"/>
      <c r="JA13" s="840"/>
      <c r="JB13" s="840"/>
      <c r="JC13" s="840"/>
      <c r="JD13" s="840"/>
      <c r="JE13" s="840"/>
      <c r="JF13" s="840"/>
      <c r="JG13" s="840"/>
      <c r="JH13" s="840"/>
      <c r="JI13" s="840"/>
      <c r="JJ13" s="840"/>
      <c r="JK13" s="839"/>
      <c r="JL13" s="323"/>
      <c r="JM13" s="855" t="s">
        <v>308</v>
      </c>
      <c r="JN13" s="840"/>
      <c r="JO13" s="840"/>
      <c r="JP13" s="840"/>
      <c r="JQ13" s="840"/>
      <c r="JR13" s="840"/>
      <c r="JS13" s="840"/>
      <c r="JT13" s="840"/>
      <c r="JU13" s="840"/>
      <c r="JV13" s="840"/>
      <c r="JW13" s="840"/>
      <c r="JX13" s="840"/>
      <c r="JY13" s="840"/>
      <c r="JZ13" s="840"/>
      <c r="KA13" s="840"/>
      <c r="KB13" s="839"/>
      <c r="KC13" s="323"/>
      <c r="KD13" s="855" t="s">
        <v>308</v>
      </c>
      <c r="KE13" s="840"/>
      <c r="KF13" s="840"/>
      <c r="KG13" s="840"/>
      <c r="KH13" s="840"/>
      <c r="KI13" s="840"/>
      <c r="KJ13" s="840"/>
      <c r="KK13" s="840"/>
      <c r="KL13" s="840"/>
      <c r="KM13" s="840"/>
      <c r="KN13" s="840"/>
      <c r="KO13" s="840"/>
      <c r="KP13" s="840"/>
      <c r="KQ13" s="840"/>
      <c r="KR13" s="840"/>
      <c r="KS13" s="839"/>
      <c r="KT13" s="323"/>
      <c r="KU13" s="855" t="s">
        <v>308</v>
      </c>
      <c r="KV13" s="840"/>
      <c r="KW13" s="840"/>
      <c r="KX13" s="840"/>
      <c r="KY13" s="840"/>
      <c r="KZ13" s="840"/>
      <c r="LA13" s="840"/>
      <c r="LB13" s="840"/>
      <c r="LC13" s="840"/>
      <c r="LD13" s="840"/>
      <c r="LE13" s="840"/>
      <c r="LF13" s="840"/>
      <c r="LG13" s="840"/>
      <c r="LH13" s="840"/>
      <c r="LI13" s="840"/>
      <c r="LJ13" s="839"/>
      <c r="LK13" s="323"/>
      <c r="LL13" s="855" t="s">
        <v>308</v>
      </c>
      <c r="LM13" s="840"/>
      <c r="LN13" s="840"/>
      <c r="LO13" s="840"/>
      <c r="LP13" s="840"/>
      <c r="LQ13" s="840"/>
      <c r="LR13" s="840"/>
      <c r="LS13" s="840"/>
      <c r="LT13" s="840"/>
      <c r="LU13" s="840"/>
      <c r="LV13" s="840"/>
      <c r="LW13" s="840"/>
      <c r="LX13" s="840"/>
      <c r="LY13" s="840"/>
      <c r="LZ13" s="840"/>
      <c r="MA13" s="839"/>
      <c r="MB13" s="317"/>
      <c r="MC13" s="322" t="str">
        <f>DP5</f>
        <v>Aluminum core 10mm</v>
      </c>
      <c r="MD13" s="322" t="str">
        <f>DX7</f>
        <v>Core</v>
      </c>
      <c r="ME13" s="322" t="str">
        <f>DX9</f>
        <v>Al Honeycomb</v>
      </c>
      <c r="MF13" s="322" t="str" cm="1">
        <f t="array" aca="1" ref="MF13" ca="1">IF(
    ISNUMBER(SEARCH("core", MD13)),
    "",
    INDIRECT(ADDRESS(11, 9 + (ROW(A8)-1)*17))
)</f>
        <v/>
      </c>
      <c r="MG13" s="335"/>
    </row>
    <row r="14" spans="1:345" s="124" customFormat="1" ht="12.75" x14ac:dyDescent="0.2">
      <c r="A14" s="901"/>
      <c r="B14" s="875"/>
      <c r="C14" s="875"/>
      <c r="D14" s="875"/>
      <c r="E14" s="875"/>
      <c r="F14" s="875"/>
      <c r="G14" s="875"/>
      <c r="H14" s="875"/>
      <c r="I14" s="875"/>
      <c r="J14" s="875"/>
      <c r="K14" s="875"/>
      <c r="L14" s="875"/>
      <c r="M14" s="875"/>
      <c r="N14" s="875"/>
      <c r="O14" s="875"/>
      <c r="P14" s="876"/>
      <c r="Q14" s="323"/>
      <c r="R14" s="901"/>
      <c r="S14" s="875"/>
      <c r="T14" s="875"/>
      <c r="U14" s="875"/>
      <c r="V14" s="875"/>
      <c r="W14" s="875"/>
      <c r="X14" s="875"/>
      <c r="Y14" s="875"/>
      <c r="Z14" s="875"/>
      <c r="AA14" s="875"/>
      <c r="AB14" s="875"/>
      <c r="AC14" s="875"/>
      <c r="AD14" s="875"/>
      <c r="AE14" s="875"/>
      <c r="AF14" s="875"/>
      <c r="AG14" s="876"/>
      <c r="AH14" s="323"/>
      <c r="AI14" s="901"/>
      <c r="AJ14" s="875"/>
      <c r="AK14" s="875"/>
      <c r="AL14" s="875"/>
      <c r="AM14" s="875"/>
      <c r="AN14" s="875"/>
      <c r="AO14" s="875"/>
      <c r="AP14" s="875"/>
      <c r="AQ14" s="875"/>
      <c r="AR14" s="875"/>
      <c r="AS14" s="875"/>
      <c r="AT14" s="875"/>
      <c r="AU14" s="875"/>
      <c r="AV14" s="875"/>
      <c r="AW14" s="875"/>
      <c r="AX14" s="876"/>
      <c r="AY14" s="323"/>
      <c r="AZ14" s="839"/>
      <c r="BA14" s="839"/>
      <c r="BB14" s="839"/>
      <c r="BC14" s="839"/>
      <c r="BD14" s="839"/>
      <c r="BE14" s="839"/>
      <c r="BF14" s="839"/>
      <c r="BG14" s="839"/>
      <c r="BH14" s="839"/>
      <c r="BI14" s="839"/>
      <c r="BJ14" s="839"/>
      <c r="BK14" s="839"/>
      <c r="BL14" s="839"/>
      <c r="BM14" s="839"/>
      <c r="BN14" s="839"/>
      <c r="BO14" s="839"/>
      <c r="BP14" s="323"/>
      <c r="BQ14" s="839"/>
      <c r="BR14" s="839"/>
      <c r="BS14" s="839"/>
      <c r="BT14" s="839"/>
      <c r="BU14" s="839"/>
      <c r="BV14" s="839"/>
      <c r="BW14" s="839"/>
      <c r="BX14" s="839"/>
      <c r="BY14" s="839"/>
      <c r="BZ14" s="839"/>
      <c r="CA14" s="839"/>
      <c r="CB14" s="839"/>
      <c r="CC14" s="839"/>
      <c r="CD14" s="839"/>
      <c r="CE14" s="839"/>
      <c r="CF14" s="839"/>
      <c r="CG14" s="323"/>
      <c r="CH14" s="839"/>
      <c r="CI14" s="839"/>
      <c r="CJ14" s="839"/>
      <c r="CK14" s="839"/>
      <c r="CL14" s="839"/>
      <c r="CM14" s="839"/>
      <c r="CN14" s="839"/>
      <c r="CO14" s="839"/>
      <c r="CP14" s="839"/>
      <c r="CQ14" s="839"/>
      <c r="CR14" s="839"/>
      <c r="CS14" s="839"/>
      <c r="CT14" s="839"/>
      <c r="CU14" s="839"/>
      <c r="CV14" s="839"/>
      <c r="CW14" s="839"/>
      <c r="CX14" s="323"/>
      <c r="CY14" s="839"/>
      <c r="CZ14" s="839"/>
      <c r="DA14" s="839"/>
      <c r="DB14" s="839"/>
      <c r="DC14" s="839"/>
      <c r="DD14" s="839"/>
      <c r="DE14" s="839"/>
      <c r="DF14" s="839"/>
      <c r="DG14" s="839"/>
      <c r="DH14" s="839"/>
      <c r="DI14" s="839"/>
      <c r="DJ14" s="839"/>
      <c r="DK14" s="839"/>
      <c r="DL14" s="839"/>
      <c r="DM14" s="839"/>
      <c r="DN14" s="839"/>
      <c r="DO14" s="323"/>
      <c r="DP14" s="839"/>
      <c r="DQ14" s="839"/>
      <c r="DR14" s="839"/>
      <c r="DS14" s="839"/>
      <c r="DT14" s="839"/>
      <c r="DU14" s="839"/>
      <c r="DV14" s="839"/>
      <c r="DW14" s="839"/>
      <c r="DX14" s="839"/>
      <c r="DY14" s="839"/>
      <c r="DZ14" s="839"/>
      <c r="EA14" s="839"/>
      <c r="EB14" s="839"/>
      <c r="EC14" s="839"/>
      <c r="ED14" s="839"/>
      <c r="EE14" s="839"/>
      <c r="EF14" s="323"/>
      <c r="EG14" s="839"/>
      <c r="EH14" s="839"/>
      <c r="EI14" s="839"/>
      <c r="EJ14" s="839"/>
      <c r="EK14" s="839"/>
      <c r="EL14" s="839"/>
      <c r="EM14" s="839"/>
      <c r="EN14" s="839"/>
      <c r="EO14" s="839"/>
      <c r="EP14" s="839"/>
      <c r="EQ14" s="839"/>
      <c r="ER14" s="839"/>
      <c r="ES14" s="839"/>
      <c r="ET14" s="839"/>
      <c r="EU14" s="839"/>
      <c r="EV14" s="839"/>
      <c r="EW14" s="323"/>
      <c r="EX14" s="839"/>
      <c r="EY14" s="839"/>
      <c r="EZ14" s="839"/>
      <c r="FA14" s="839"/>
      <c r="FB14" s="839"/>
      <c r="FC14" s="839"/>
      <c r="FD14" s="839"/>
      <c r="FE14" s="839"/>
      <c r="FF14" s="839"/>
      <c r="FG14" s="839"/>
      <c r="FH14" s="839"/>
      <c r="FI14" s="839"/>
      <c r="FJ14" s="839"/>
      <c r="FK14" s="839"/>
      <c r="FL14" s="839"/>
      <c r="FM14" s="839"/>
      <c r="FN14" s="323"/>
      <c r="FO14" s="839"/>
      <c r="FP14" s="839"/>
      <c r="FQ14" s="839"/>
      <c r="FR14" s="839"/>
      <c r="FS14" s="839"/>
      <c r="FT14" s="839"/>
      <c r="FU14" s="839"/>
      <c r="FV14" s="839"/>
      <c r="FW14" s="839"/>
      <c r="FX14" s="839"/>
      <c r="FY14" s="839"/>
      <c r="FZ14" s="839"/>
      <c r="GA14" s="839"/>
      <c r="GB14" s="839"/>
      <c r="GC14" s="839"/>
      <c r="GD14" s="839"/>
      <c r="GE14" s="323"/>
      <c r="GF14" s="839"/>
      <c r="GG14" s="839"/>
      <c r="GH14" s="839"/>
      <c r="GI14" s="839"/>
      <c r="GJ14" s="839"/>
      <c r="GK14" s="839"/>
      <c r="GL14" s="839"/>
      <c r="GM14" s="839"/>
      <c r="GN14" s="839"/>
      <c r="GO14" s="839"/>
      <c r="GP14" s="839"/>
      <c r="GQ14" s="839"/>
      <c r="GR14" s="839"/>
      <c r="GS14" s="839"/>
      <c r="GT14" s="839"/>
      <c r="GU14" s="839"/>
      <c r="GV14" s="323"/>
      <c r="GW14" s="839"/>
      <c r="GX14" s="839"/>
      <c r="GY14" s="839"/>
      <c r="GZ14" s="839"/>
      <c r="HA14" s="839"/>
      <c r="HB14" s="839"/>
      <c r="HC14" s="839"/>
      <c r="HD14" s="839"/>
      <c r="HE14" s="839"/>
      <c r="HF14" s="839"/>
      <c r="HG14" s="839"/>
      <c r="HH14" s="839"/>
      <c r="HI14" s="839"/>
      <c r="HJ14" s="839"/>
      <c r="HK14" s="839"/>
      <c r="HL14" s="839"/>
      <c r="HM14" s="323"/>
      <c r="HN14" s="839"/>
      <c r="HO14" s="839"/>
      <c r="HP14" s="839"/>
      <c r="HQ14" s="839"/>
      <c r="HR14" s="839"/>
      <c r="HS14" s="839"/>
      <c r="HT14" s="839"/>
      <c r="HU14" s="839"/>
      <c r="HV14" s="839"/>
      <c r="HW14" s="839"/>
      <c r="HX14" s="839"/>
      <c r="HY14" s="839"/>
      <c r="HZ14" s="839"/>
      <c r="IA14" s="839"/>
      <c r="IB14" s="839"/>
      <c r="IC14" s="839"/>
      <c r="ID14" s="323"/>
      <c r="IE14" s="839"/>
      <c r="IF14" s="839"/>
      <c r="IG14" s="839"/>
      <c r="IH14" s="839"/>
      <c r="II14" s="839"/>
      <c r="IJ14" s="839"/>
      <c r="IK14" s="839"/>
      <c r="IL14" s="839"/>
      <c r="IM14" s="839"/>
      <c r="IN14" s="839"/>
      <c r="IO14" s="839"/>
      <c r="IP14" s="839"/>
      <c r="IQ14" s="839"/>
      <c r="IR14" s="839"/>
      <c r="IS14" s="839"/>
      <c r="IT14" s="839"/>
      <c r="IU14" s="323"/>
      <c r="IV14" s="839"/>
      <c r="IW14" s="839"/>
      <c r="IX14" s="839"/>
      <c r="IY14" s="839"/>
      <c r="IZ14" s="839"/>
      <c r="JA14" s="839"/>
      <c r="JB14" s="839"/>
      <c r="JC14" s="839"/>
      <c r="JD14" s="839"/>
      <c r="JE14" s="839"/>
      <c r="JF14" s="839"/>
      <c r="JG14" s="839"/>
      <c r="JH14" s="839"/>
      <c r="JI14" s="839"/>
      <c r="JJ14" s="839"/>
      <c r="JK14" s="839"/>
      <c r="JL14" s="323"/>
      <c r="JM14" s="839"/>
      <c r="JN14" s="839"/>
      <c r="JO14" s="839"/>
      <c r="JP14" s="839"/>
      <c r="JQ14" s="839"/>
      <c r="JR14" s="839"/>
      <c r="JS14" s="839"/>
      <c r="JT14" s="839"/>
      <c r="JU14" s="839"/>
      <c r="JV14" s="839"/>
      <c r="JW14" s="839"/>
      <c r="JX14" s="839"/>
      <c r="JY14" s="839"/>
      <c r="JZ14" s="839"/>
      <c r="KA14" s="839"/>
      <c r="KB14" s="839"/>
      <c r="KC14" s="323"/>
      <c r="KD14" s="839"/>
      <c r="KE14" s="839"/>
      <c r="KF14" s="839"/>
      <c r="KG14" s="839"/>
      <c r="KH14" s="839"/>
      <c r="KI14" s="839"/>
      <c r="KJ14" s="839"/>
      <c r="KK14" s="839"/>
      <c r="KL14" s="839"/>
      <c r="KM14" s="839"/>
      <c r="KN14" s="839"/>
      <c r="KO14" s="839"/>
      <c r="KP14" s="839"/>
      <c r="KQ14" s="839"/>
      <c r="KR14" s="839"/>
      <c r="KS14" s="839"/>
      <c r="KT14" s="323"/>
      <c r="KU14" s="839"/>
      <c r="KV14" s="839"/>
      <c r="KW14" s="839"/>
      <c r="KX14" s="839"/>
      <c r="KY14" s="839"/>
      <c r="KZ14" s="839"/>
      <c r="LA14" s="839"/>
      <c r="LB14" s="839"/>
      <c r="LC14" s="839"/>
      <c r="LD14" s="839"/>
      <c r="LE14" s="839"/>
      <c r="LF14" s="839"/>
      <c r="LG14" s="839"/>
      <c r="LH14" s="839"/>
      <c r="LI14" s="839"/>
      <c r="LJ14" s="839"/>
      <c r="LK14" s="323"/>
      <c r="LL14" s="839"/>
      <c r="LM14" s="839"/>
      <c r="LN14" s="839"/>
      <c r="LO14" s="839"/>
      <c r="LP14" s="839"/>
      <c r="LQ14" s="839"/>
      <c r="LR14" s="839"/>
      <c r="LS14" s="839"/>
      <c r="LT14" s="839"/>
      <c r="LU14" s="839"/>
      <c r="LV14" s="839"/>
      <c r="LW14" s="839"/>
      <c r="LX14" s="839"/>
      <c r="LY14" s="839"/>
      <c r="LZ14" s="839"/>
      <c r="MA14" s="839"/>
      <c r="MB14" s="317"/>
      <c r="MC14" s="322" t="str">
        <f>EG5</f>
        <v>CP</v>
      </c>
      <c r="MD14" s="322" t="str">
        <f>EO7</f>
        <v>Other</v>
      </c>
      <c r="ME14" s="322" t="str">
        <f>EO9</f>
        <v>Other</v>
      </c>
      <c r="MF14" s="322" cm="1">
        <f t="array" aca="1" ref="MF14" ca="1">IF(
    ISNUMBER(SEARCH("core", MD14)),
    "",
    INDIRECT(ADDRESS(11, 9 + (ROW(A9)-1)*17))
)</f>
        <v>20</v>
      </c>
      <c r="MG14" s="335"/>
    </row>
    <row r="15" spans="1:345" s="124" customFormat="1" ht="12.75" x14ac:dyDescent="0.2">
      <c r="A15" s="325"/>
      <c r="B15" s="326"/>
      <c r="C15" s="326"/>
      <c r="D15" s="326"/>
      <c r="E15" s="326"/>
      <c r="F15" s="326"/>
      <c r="G15" s="326"/>
      <c r="H15" s="326"/>
      <c r="I15" s="326"/>
      <c r="J15" s="326"/>
      <c r="K15" s="326"/>
      <c r="L15" s="326"/>
      <c r="M15" s="326"/>
      <c r="N15" s="326"/>
      <c r="O15" s="326"/>
      <c r="P15" s="327"/>
      <c r="Q15" s="317"/>
      <c r="R15" s="325"/>
      <c r="S15" s="326"/>
      <c r="T15" s="326"/>
      <c r="U15" s="326"/>
      <c r="V15" s="326"/>
      <c r="W15" s="326"/>
      <c r="X15" s="326"/>
      <c r="Y15" s="326"/>
      <c r="Z15" s="326"/>
      <c r="AA15" s="326"/>
      <c r="AB15" s="326"/>
      <c r="AC15" s="326"/>
      <c r="AD15" s="326"/>
      <c r="AE15" s="326"/>
      <c r="AF15" s="326"/>
      <c r="AG15" s="327"/>
      <c r="AH15" s="317"/>
      <c r="AI15" s="325"/>
      <c r="AJ15" s="326"/>
      <c r="AK15" s="326"/>
      <c r="AL15" s="326"/>
      <c r="AM15" s="326"/>
      <c r="AN15" s="326"/>
      <c r="AO15" s="326"/>
      <c r="AP15" s="326"/>
      <c r="AQ15" s="326"/>
      <c r="AR15" s="326"/>
      <c r="AS15" s="326"/>
      <c r="AT15" s="326"/>
      <c r="AU15" s="326"/>
      <c r="AV15" s="326"/>
      <c r="AW15" s="326"/>
      <c r="AX15" s="327"/>
      <c r="AY15" s="317"/>
      <c r="AZ15" s="325"/>
      <c r="BA15" s="326"/>
      <c r="BB15" s="326"/>
      <c r="BC15" s="326"/>
      <c r="BD15" s="326"/>
      <c r="BE15" s="326"/>
      <c r="BF15" s="326"/>
      <c r="BG15" s="326"/>
      <c r="BH15" s="326"/>
      <c r="BI15" s="326"/>
      <c r="BJ15" s="326"/>
      <c r="BK15" s="326"/>
      <c r="BL15" s="326"/>
      <c r="BM15" s="326"/>
      <c r="BN15" s="326"/>
      <c r="BO15" s="327"/>
      <c r="BP15" s="317"/>
      <c r="BQ15" s="325"/>
      <c r="BR15" s="326"/>
      <c r="BS15" s="326"/>
      <c r="BT15" s="326"/>
      <c r="BU15" s="326"/>
      <c r="BV15" s="326"/>
      <c r="BW15" s="326"/>
      <c r="BX15" s="326"/>
      <c r="BY15" s="326"/>
      <c r="BZ15" s="326"/>
      <c r="CA15" s="326"/>
      <c r="CB15" s="326"/>
      <c r="CC15" s="326"/>
      <c r="CD15" s="326"/>
      <c r="CE15" s="326"/>
      <c r="CF15" s="327"/>
      <c r="CG15" s="317"/>
      <c r="CH15" s="325"/>
      <c r="CI15" s="326"/>
      <c r="CJ15" s="326"/>
      <c r="CK15" s="326"/>
      <c r="CL15" s="326"/>
      <c r="CM15" s="326"/>
      <c r="CN15" s="326"/>
      <c r="CO15" s="326"/>
      <c r="CP15" s="326"/>
      <c r="CQ15" s="326"/>
      <c r="CR15" s="326"/>
      <c r="CS15" s="326"/>
      <c r="CT15" s="326"/>
      <c r="CU15" s="326"/>
      <c r="CV15" s="326"/>
      <c r="CW15" s="327"/>
      <c r="CX15" s="317"/>
      <c r="CY15" s="325"/>
      <c r="CZ15" s="326"/>
      <c r="DA15" s="326"/>
      <c r="DB15" s="326"/>
      <c r="DC15" s="326"/>
      <c r="DD15" s="326"/>
      <c r="DE15" s="326"/>
      <c r="DF15" s="326"/>
      <c r="DG15" s="326"/>
      <c r="DH15" s="326"/>
      <c r="DI15" s="326"/>
      <c r="DJ15" s="326"/>
      <c r="DK15" s="326"/>
      <c r="DL15" s="326"/>
      <c r="DM15" s="326"/>
      <c r="DN15" s="327"/>
      <c r="DO15" s="317"/>
      <c r="DP15" s="325"/>
      <c r="DQ15" s="326"/>
      <c r="DR15" s="326"/>
      <c r="DS15" s="326"/>
      <c r="DT15" s="326"/>
      <c r="DU15" s="326"/>
      <c r="DV15" s="326"/>
      <c r="DW15" s="326"/>
      <c r="DX15" s="326"/>
      <c r="DY15" s="326"/>
      <c r="DZ15" s="326"/>
      <c r="EA15" s="326"/>
      <c r="EB15" s="326"/>
      <c r="EC15" s="326"/>
      <c r="ED15" s="326"/>
      <c r="EE15" s="327"/>
      <c r="EF15" s="317"/>
      <c r="EG15" s="325"/>
      <c r="EH15" s="326"/>
      <c r="EI15" s="326"/>
      <c r="EJ15" s="326"/>
      <c r="EK15" s="326"/>
      <c r="EL15" s="326"/>
      <c r="EM15" s="326"/>
      <c r="EN15" s="326"/>
      <c r="EO15" s="326"/>
      <c r="EP15" s="326"/>
      <c r="EQ15" s="326"/>
      <c r="ER15" s="326"/>
      <c r="ES15" s="326"/>
      <c r="ET15" s="326"/>
      <c r="EU15" s="326"/>
      <c r="EV15" s="327"/>
      <c r="EW15" s="317"/>
      <c r="EX15" s="325"/>
      <c r="EY15" s="326"/>
      <c r="EZ15" s="326"/>
      <c r="FA15" s="326"/>
      <c r="FB15" s="326"/>
      <c r="FC15" s="326"/>
      <c r="FD15" s="326"/>
      <c r="FE15" s="326"/>
      <c r="FF15" s="326"/>
      <c r="FG15" s="326"/>
      <c r="FH15" s="326"/>
      <c r="FI15" s="326"/>
      <c r="FJ15" s="326"/>
      <c r="FK15" s="326"/>
      <c r="FL15" s="326"/>
      <c r="FM15" s="327"/>
      <c r="FN15" s="317"/>
      <c r="FO15" s="325"/>
      <c r="FP15" s="326"/>
      <c r="FQ15" s="326"/>
      <c r="FR15" s="326"/>
      <c r="FS15" s="326"/>
      <c r="FT15" s="326"/>
      <c r="FU15" s="326"/>
      <c r="FV15" s="326"/>
      <c r="FW15" s="326"/>
      <c r="FX15" s="326"/>
      <c r="FY15" s="326"/>
      <c r="FZ15" s="326"/>
      <c r="GA15" s="326"/>
      <c r="GB15" s="326"/>
      <c r="GC15" s="326"/>
      <c r="GD15" s="327"/>
      <c r="GE15" s="317"/>
      <c r="GF15" s="325"/>
      <c r="GG15" s="326"/>
      <c r="GH15" s="326"/>
      <c r="GI15" s="326"/>
      <c r="GJ15" s="326"/>
      <c r="GK15" s="326"/>
      <c r="GL15" s="326"/>
      <c r="GM15" s="326"/>
      <c r="GN15" s="326"/>
      <c r="GO15" s="326"/>
      <c r="GP15" s="326"/>
      <c r="GQ15" s="326"/>
      <c r="GR15" s="326"/>
      <c r="GS15" s="326"/>
      <c r="GT15" s="326"/>
      <c r="GU15" s="327"/>
      <c r="GV15" s="317"/>
      <c r="GW15" s="325"/>
      <c r="GX15" s="326"/>
      <c r="GY15" s="326"/>
      <c r="GZ15" s="326"/>
      <c r="HA15" s="326"/>
      <c r="HB15" s="326"/>
      <c r="HC15" s="326"/>
      <c r="HD15" s="326"/>
      <c r="HE15" s="326"/>
      <c r="HF15" s="326"/>
      <c r="HG15" s="326"/>
      <c r="HH15" s="326"/>
      <c r="HI15" s="326"/>
      <c r="HJ15" s="326"/>
      <c r="HK15" s="326"/>
      <c r="HL15" s="327"/>
      <c r="HM15" s="317"/>
      <c r="HN15" s="325"/>
      <c r="HO15" s="326"/>
      <c r="HP15" s="326"/>
      <c r="HQ15" s="326"/>
      <c r="HR15" s="326"/>
      <c r="HS15" s="326"/>
      <c r="HT15" s="326"/>
      <c r="HU15" s="326"/>
      <c r="HV15" s="326"/>
      <c r="HW15" s="326"/>
      <c r="HX15" s="326"/>
      <c r="HY15" s="326"/>
      <c r="HZ15" s="326"/>
      <c r="IA15" s="326"/>
      <c r="IB15" s="326"/>
      <c r="IC15" s="327"/>
      <c r="ID15" s="317"/>
      <c r="IE15" s="325"/>
      <c r="IF15" s="326"/>
      <c r="IG15" s="326"/>
      <c r="IH15" s="326"/>
      <c r="II15" s="326"/>
      <c r="IJ15" s="326"/>
      <c r="IK15" s="326"/>
      <c r="IL15" s="326"/>
      <c r="IM15" s="326"/>
      <c r="IN15" s="326"/>
      <c r="IO15" s="326"/>
      <c r="IP15" s="326"/>
      <c r="IQ15" s="326"/>
      <c r="IR15" s="326"/>
      <c r="IS15" s="326"/>
      <c r="IT15" s="327"/>
      <c r="IU15" s="317"/>
      <c r="IV15" s="325"/>
      <c r="IW15" s="326"/>
      <c r="IX15" s="326"/>
      <c r="IY15" s="326"/>
      <c r="IZ15" s="326"/>
      <c r="JA15" s="326"/>
      <c r="JB15" s="326"/>
      <c r="JC15" s="326"/>
      <c r="JD15" s="326"/>
      <c r="JE15" s="326"/>
      <c r="JF15" s="326"/>
      <c r="JG15" s="326"/>
      <c r="JH15" s="326"/>
      <c r="JI15" s="326"/>
      <c r="JJ15" s="326"/>
      <c r="JK15" s="327"/>
      <c r="JL15" s="317"/>
      <c r="JM15" s="325"/>
      <c r="JN15" s="326"/>
      <c r="JO15" s="326"/>
      <c r="JP15" s="326"/>
      <c r="JQ15" s="326"/>
      <c r="JR15" s="326"/>
      <c r="JS15" s="326"/>
      <c r="JT15" s="326"/>
      <c r="JU15" s="326"/>
      <c r="JV15" s="326"/>
      <c r="JW15" s="326"/>
      <c r="JX15" s="326"/>
      <c r="JY15" s="326"/>
      <c r="JZ15" s="326"/>
      <c r="KA15" s="326"/>
      <c r="KB15" s="327"/>
      <c r="KC15" s="317"/>
      <c r="KD15" s="325"/>
      <c r="KE15" s="326"/>
      <c r="KF15" s="326"/>
      <c r="KG15" s="326"/>
      <c r="KH15" s="326"/>
      <c r="KI15" s="326"/>
      <c r="KJ15" s="326"/>
      <c r="KK15" s="326"/>
      <c r="KL15" s="326"/>
      <c r="KM15" s="326"/>
      <c r="KN15" s="326"/>
      <c r="KO15" s="326"/>
      <c r="KP15" s="326"/>
      <c r="KQ15" s="326"/>
      <c r="KR15" s="326"/>
      <c r="KS15" s="327"/>
      <c r="KT15" s="317"/>
      <c r="KU15" s="325"/>
      <c r="KV15" s="326"/>
      <c r="KW15" s="326"/>
      <c r="KX15" s="326"/>
      <c r="KY15" s="326"/>
      <c r="KZ15" s="326"/>
      <c r="LA15" s="326"/>
      <c r="LB15" s="326"/>
      <c r="LC15" s="326"/>
      <c r="LD15" s="326"/>
      <c r="LE15" s="326"/>
      <c r="LF15" s="326"/>
      <c r="LG15" s="326"/>
      <c r="LH15" s="326"/>
      <c r="LI15" s="326"/>
      <c r="LJ15" s="327"/>
      <c r="LK15" s="317"/>
      <c r="LL15" s="325"/>
      <c r="LM15" s="326"/>
      <c r="LN15" s="326"/>
      <c r="LO15" s="326"/>
      <c r="LP15" s="326"/>
      <c r="LQ15" s="326"/>
      <c r="LR15" s="326"/>
      <c r="LS15" s="326"/>
      <c r="LT15" s="326"/>
      <c r="LU15" s="326"/>
      <c r="LV15" s="326"/>
      <c r="LW15" s="326"/>
      <c r="LX15" s="326"/>
      <c r="LY15" s="326"/>
      <c r="LZ15" s="326"/>
      <c r="MA15" s="327"/>
      <c r="MB15" s="317"/>
      <c r="MC15" s="322">
        <f>EX5</f>
        <v>0</v>
      </c>
      <c r="MD15" s="322" t="str">
        <f>FF7</f>
        <v>Carbon Fiber</v>
      </c>
      <c r="ME15" s="322" t="str">
        <f>FF9</f>
        <v>Other</v>
      </c>
      <c r="MF15" s="322" cm="1">
        <f t="array" aca="1" ref="MF15" ca="1">IF(
    ISNUMBER(SEARCH("core", MD15)),
    "",
    INDIRECT(ADDRESS(11, 9 + (ROW(A10)-1)*17))
)</f>
        <v>0</v>
      </c>
      <c r="MG15" s="335"/>
    </row>
    <row r="16" spans="1:345" s="124" customFormat="1" ht="12.75" x14ac:dyDescent="0.2">
      <c r="A16" s="328"/>
      <c r="B16" s="221"/>
      <c r="C16" s="221"/>
      <c r="D16" s="221"/>
      <c r="E16" s="221"/>
      <c r="F16" s="221"/>
      <c r="G16" s="221"/>
      <c r="H16" s="221"/>
      <c r="I16" s="221"/>
      <c r="J16" s="221"/>
      <c r="K16" s="221"/>
      <c r="L16" s="221"/>
      <c r="M16" s="221"/>
      <c r="N16" s="221"/>
      <c r="O16" s="221"/>
      <c r="P16" s="257"/>
      <c r="Q16" s="317"/>
      <c r="R16" s="328"/>
      <c r="S16" s="221"/>
      <c r="T16" s="221"/>
      <c r="U16" s="221"/>
      <c r="V16" s="221"/>
      <c r="W16" s="221"/>
      <c r="X16" s="221"/>
      <c r="Y16" s="221"/>
      <c r="Z16" s="221"/>
      <c r="AA16" s="221"/>
      <c r="AB16" s="221"/>
      <c r="AC16" s="221"/>
      <c r="AD16" s="221"/>
      <c r="AE16" s="221"/>
      <c r="AF16" s="221"/>
      <c r="AG16" s="257"/>
      <c r="AH16" s="317"/>
      <c r="AI16" s="328"/>
      <c r="AJ16" s="221"/>
      <c r="AK16" s="221"/>
      <c r="AL16" s="221"/>
      <c r="AM16" s="221"/>
      <c r="AN16" s="221"/>
      <c r="AO16" s="221"/>
      <c r="AP16" s="221"/>
      <c r="AQ16" s="221"/>
      <c r="AR16" s="221"/>
      <c r="AS16" s="221"/>
      <c r="AT16" s="221"/>
      <c r="AU16" s="221"/>
      <c r="AV16" s="221"/>
      <c r="AW16" s="221"/>
      <c r="AX16" s="257"/>
      <c r="AY16" s="317"/>
      <c r="AZ16" s="328"/>
      <c r="BA16" s="221"/>
      <c r="BB16" s="221"/>
      <c r="BC16" s="221"/>
      <c r="BD16" s="221"/>
      <c r="BE16" s="221"/>
      <c r="BF16" s="221"/>
      <c r="BG16" s="221"/>
      <c r="BH16" s="221"/>
      <c r="BI16" s="221"/>
      <c r="BJ16" s="221"/>
      <c r="BK16" s="221"/>
      <c r="BL16" s="221"/>
      <c r="BM16" s="221"/>
      <c r="BN16" s="221"/>
      <c r="BO16" s="257"/>
      <c r="BP16" s="317"/>
      <c r="BQ16" s="328"/>
      <c r="BR16" s="221"/>
      <c r="BS16" s="221"/>
      <c r="BT16" s="221"/>
      <c r="BU16" s="221"/>
      <c r="BV16" s="221"/>
      <c r="BW16" s="221"/>
      <c r="BX16" s="221"/>
      <c r="BY16" s="221"/>
      <c r="BZ16" s="221"/>
      <c r="CA16" s="221"/>
      <c r="CB16" s="221"/>
      <c r="CC16" s="221"/>
      <c r="CD16" s="221"/>
      <c r="CE16" s="221"/>
      <c r="CF16" s="257"/>
      <c r="CG16" s="317"/>
      <c r="CH16" s="328"/>
      <c r="CI16" s="221"/>
      <c r="CJ16" s="221"/>
      <c r="CK16" s="221"/>
      <c r="CL16" s="221"/>
      <c r="CM16" s="221"/>
      <c r="CN16" s="221"/>
      <c r="CO16" s="221"/>
      <c r="CP16" s="221"/>
      <c r="CQ16" s="221"/>
      <c r="CR16" s="221"/>
      <c r="CS16" s="221"/>
      <c r="CT16" s="221"/>
      <c r="CU16" s="221"/>
      <c r="CV16" s="221"/>
      <c r="CW16" s="257"/>
      <c r="CX16" s="317"/>
      <c r="CY16" s="328"/>
      <c r="CZ16" s="221"/>
      <c r="DA16" s="221"/>
      <c r="DB16" s="221"/>
      <c r="DC16" s="221"/>
      <c r="DD16" s="221"/>
      <c r="DE16" s="221"/>
      <c r="DF16" s="221"/>
      <c r="DG16" s="221"/>
      <c r="DH16" s="221"/>
      <c r="DI16" s="221"/>
      <c r="DJ16" s="221"/>
      <c r="DK16" s="221"/>
      <c r="DL16" s="221"/>
      <c r="DM16" s="221"/>
      <c r="DN16" s="257"/>
      <c r="DO16" s="317"/>
      <c r="DP16" s="328"/>
      <c r="DQ16" s="221"/>
      <c r="DR16" s="221"/>
      <c r="DS16" s="221"/>
      <c r="DT16" s="221"/>
      <c r="DU16" s="221"/>
      <c r="DV16" s="221"/>
      <c r="DW16" s="221"/>
      <c r="DX16" s="221"/>
      <c r="DY16" s="221"/>
      <c r="DZ16" s="221"/>
      <c r="EA16" s="221"/>
      <c r="EB16" s="221"/>
      <c r="EC16" s="221"/>
      <c r="ED16" s="221"/>
      <c r="EE16" s="257"/>
      <c r="EF16" s="317"/>
      <c r="EG16" s="328"/>
      <c r="EH16" s="221"/>
      <c r="EI16" s="221"/>
      <c r="EJ16" s="221"/>
      <c r="EK16" s="221"/>
      <c r="EL16" s="221"/>
      <c r="EM16" s="221"/>
      <c r="EN16" s="221"/>
      <c r="EO16" s="221"/>
      <c r="EP16" s="221"/>
      <c r="EQ16" s="221"/>
      <c r="ER16" s="221"/>
      <c r="ES16" s="221"/>
      <c r="ET16" s="221"/>
      <c r="EU16" s="221"/>
      <c r="EV16" s="257"/>
      <c r="EW16" s="317"/>
      <c r="EX16" s="328"/>
      <c r="EY16" s="221"/>
      <c r="EZ16" s="221"/>
      <c r="FA16" s="221"/>
      <c r="FB16" s="221"/>
      <c r="FC16" s="221"/>
      <c r="FD16" s="221"/>
      <c r="FE16" s="221"/>
      <c r="FF16" s="221"/>
      <c r="FG16" s="221"/>
      <c r="FH16" s="221"/>
      <c r="FI16" s="221"/>
      <c r="FJ16" s="221"/>
      <c r="FK16" s="221"/>
      <c r="FL16" s="221"/>
      <c r="FM16" s="257"/>
      <c r="FN16" s="317"/>
      <c r="FO16" s="328"/>
      <c r="FP16" s="221"/>
      <c r="FQ16" s="221"/>
      <c r="FR16" s="221"/>
      <c r="FS16" s="221"/>
      <c r="FT16" s="221"/>
      <c r="FU16" s="221"/>
      <c r="FV16" s="221"/>
      <c r="FW16" s="221"/>
      <c r="FX16" s="221"/>
      <c r="FY16" s="221"/>
      <c r="FZ16" s="221"/>
      <c r="GA16" s="221"/>
      <c r="GB16" s="221"/>
      <c r="GC16" s="221"/>
      <c r="GD16" s="257"/>
      <c r="GE16" s="317"/>
      <c r="GF16" s="328"/>
      <c r="GG16" s="221"/>
      <c r="GH16" s="221"/>
      <c r="GI16" s="221"/>
      <c r="GJ16" s="221"/>
      <c r="GK16" s="221"/>
      <c r="GL16" s="221"/>
      <c r="GM16" s="221"/>
      <c r="GN16" s="221"/>
      <c r="GO16" s="221"/>
      <c r="GP16" s="221"/>
      <c r="GQ16" s="221"/>
      <c r="GR16" s="221"/>
      <c r="GS16" s="221"/>
      <c r="GT16" s="221"/>
      <c r="GU16" s="257"/>
      <c r="GV16" s="317"/>
      <c r="GW16" s="328"/>
      <c r="GX16" s="221"/>
      <c r="GY16" s="221"/>
      <c r="GZ16" s="221"/>
      <c r="HA16" s="221"/>
      <c r="HB16" s="221"/>
      <c r="HC16" s="221"/>
      <c r="HD16" s="221"/>
      <c r="HE16" s="221"/>
      <c r="HF16" s="221"/>
      <c r="HG16" s="221"/>
      <c r="HH16" s="221"/>
      <c r="HI16" s="221"/>
      <c r="HJ16" s="221"/>
      <c r="HK16" s="221"/>
      <c r="HL16" s="257"/>
      <c r="HM16" s="317"/>
      <c r="HN16" s="328"/>
      <c r="HO16" s="221"/>
      <c r="HP16" s="221"/>
      <c r="HQ16" s="221"/>
      <c r="HR16" s="221"/>
      <c r="HS16" s="221"/>
      <c r="HT16" s="221"/>
      <c r="HU16" s="221"/>
      <c r="HV16" s="221"/>
      <c r="HW16" s="221"/>
      <c r="HX16" s="221"/>
      <c r="HY16" s="221"/>
      <c r="HZ16" s="221"/>
      <c r="IA16" s="221"/>
      <c r="IB16" s="221"/>
      <c r="IC16" s="257"/>
      <c r="ID16" s="317"/>
      <c r="IE16" s="328"/>
      <c r="IF16" s="221"/>
      <c r="IG16" s="221"/>
      <c r="IH16" s="221"/>
      <c r="II16" s="221"/>
      <c r="IJ16" s="221"/>
      <c r="IK16" s="221"/>
      <c r="IL16" s="221"/>
      <c r="IM16" s="221"/>
      <c r="IN16" s="221"/>
      <c r="IO16" s="221"/>
      <c r="IP16" s="221"/>
      <c r="IQ16" s="221"/>
      <c r="IR16" s="221"/>
      <c r="IS16" s="221"/>
      <c r="IT16" s="257"/>
      <c r="IU16" s="317"/>
      <c r="IV16" s="328"/>
      <c r="IW16" s="221"/>
      <c r="IX16" s="221"/>
      <c r="IY16" s="221"/>
      <c r="IZ16" s="221"/>
      <c r="JA16" s="221"/>
      <c r="JB16" s="221"/>
      <c r="JC16" s="221"/>
      <c r="JD16" s="221"/>
      <c r="JE16" s="221"/>
      <c r="JF16" s="221"/>
      <c r="JG16" s="221"/>
      <c r="JH16" s="221"/>
      <c r="JI16" s="221"/>
      <c r="JJ16" s="221"/>
      <c r="JK16" s="257"/>
      <c r="JL16" s="317"/>
      <c r="JM16" s="328"/>
      <c r="JN16" s="221"/>
      <c r="JO16" s="221"/>
      <c r="JP16" s="221"/>
      <c r="JQ16" s="221"/>
      <c r="JR16" s="221"/>
      <c r="JS16" s="221"/>
      <c r="JT16" s="221"/>
      <c r="JU16" s="221"/>
      <c r="JV16" s="221"/>
      <c r="JW16" s="221"/>
      <c r="JX16" s="221"/>
      <c r="JY16" s="221"/>
      <c r="JZ16" s="221"/>
      <c r="KA16" s="221"/>
      <c r="KB16" s="257"/>
      <c r="KC16" s="317"/>
      <c r="KD16" s="328"/>
      <c r="KE16" s="221"/>
      <c r="KF16" s="221"/>
      <c r="KG16" s="221"/>
      <c r="KH16" s="221"/>
      <c r="KI16" s="221"/>
      <c r="KJ16" s="221"/>
      <c r="KK16" s="221"/>
      <c r="KL16" s="221"/>
      <c r="KM16" s="221"/>
      <c r="KN16" s="221"/>
      <c r="KO16" s="221"/>
      <c r="KP16" s="221"/>
      <c r="KQ16" s="221"/>
      <c r="KR16" s="221"/>
      <c r="KS16" s="257"/>
      <c r="KT16" s="317"/>
      <c r="KU16" s="328"/>
      <c r="KV16" s="221"/>
      <c r="KW16" s="221"/>
      <c r="KX16" s="221"/>
      <c r="KY16" s="221"/>
      <c r="KZ16" s="221"/>
      <c r="LA16" s="221"/>
      <c r="LB16" s="221"/>
      <c r="LC16" s="221"/>
      <c r="LD16" s="221"/>
      <c r="LE16" s="221"/>
      <c r="LF16" s="221"/>
      <c r="LG16" s="221"/>
      <c r="LH16" s="221"/>
      <c r="LI16" s="221"/>
      <c r="LJ16" s="257"/>
      <c r="LK16" s="317"/>
      <c r="LL16" s="328"/>
      <c r="LM16" s="221"/>
      <c r="LN16" s="221"/>
      <c r="LO16" s="221"/>
      <c r="LP16" s="221"/>
      <c r="LQ16" s="221"/>
      <c r="LR16" s="221"/>
      <c r="LS16" s="221"/>
      <c r="LT16" s="221"/>
      <c r="LU16" s="221"/>
      <c r="LV16" s="221"/>
      <c r="LW16" s="221"/>
      <c r="LX16" s="221"/>
      <c r="LY16" s="221"/>
      <c r="LZ16" s="221"/>
      <c r="MA16" s="257"/>
      <c r="MB16" s="317"/>
      <c r="MC16" s="322" t="str">
        <f>FO5</f>
        <v>Your Material 11</v>
      </c>
      <c r="MD16" s="322" t="str">
        <f>FW7</f>
        <v>Carbon Fiber</v>
      </c>
      <c r="ME16" s="322" t="str">
        <f>FW9</f>
        <v>Unidirectional</v>
      </c>
      <c r="MF16" s="322" cm="1">
        <f t="array" aca="1" ref="MF16" ca="1">IF(
    ISNUMBER(SEARCH("core", MD16)),
    "",
    INDIRECT(ADDRESS(11, 9 + (ROW(A11)-1)*17))
)</f>
        <v>200</v>
      </c>
      <c r="MG16" s="335"/>
    </row>
    <row r="17" spans="1:345" s="124" customFormat="1" ht="12.75" x14ac:dyDescent="0.2">
      <c r="A17" s="328" t="s">
        <v>313</v>
      </c>
      <c r="B17" s="221"/>
      <c r="C17" s="221"/>
      <c r="D17" s="221"/>
      <c r="E17" s="221"/>
      <c r="F17" s="221"/>
      <c r="G17" s="221"/>
      <c r="H17" s="221"/>
      <c r="I17" s="221"/>
      <c r="J17" s="221"/>
      <c r="K17" s="221"/>
      <c r="L17" s="221"/>
      <c r="M17" s="221"/>
      <c r="N17" s="221"/>
      <c r="O17" s="221"/>
      <c r="P17" s="257"/>
      <c r="Q17" s="317"/>
      <c r="R17" s="328" t="s">
        <v>313</v>
      </c>
      <c r="S17" s="221"/>
      <c r="T17" s="221"/>
      <c r="U17" s="221"/>
      <c r="V17" s="221"/>
      <c r="W17" s="221"/>
      <c r="X17" s="221"/>
      <c r="Y17" s="221"/>
      <c r="Z17" s="221"/>
      <c r="AA17" s="221"/>
      <c r="AB17" s="221"/>
      <c r="AC17" s="221"/>
      <c r="AD17" s="221"/>
      <c r="AE17" s="221"/>
      <c r="AF17" s="221"/>
      <c r="AG17" s="257"/>
      <c r="AH17" s="317"/>
      <c r="AI17" s="328" t="s">
        <v>313</v>
      </c>
      <c r="AJ17" s="221"/>
      <c r="AK17" s="221"/>
      <c r="AL17" s="221"/>
      <c r="AM17" s="221"/>
      <c r="AN17" s="221"/>
      <c r="AO17" s="221"/>
      <c r="AP17" s="221"/>
      <c r="AQ17" s="221"/>
      <c r="AR17" s="221"/>
      <c r="AS17" s="221"/>
      <c r="AT17" s="221"/>
      <c r="AU17" s="221"/>
      <c r="AV17" s="221"/>
      <c r="AW17" s="221"/>
      <c r="AX17" s="257"/>
      <c r="AY17" s="317"/>
      <c r="AZ17" s="328" t="s">
        <v>313</v>
      </c>
      <c r="BA17" s="221"/>
      <c r="BB17" s="221"/>
      <c r="BC17" s="221"/>
      <c r="BD17" s="221"/>
      <c r="BE17" s="221"/>
      <c r="BF17" s="221"/>
      <c r="BG17" s="221"/>
      <c r="BH17" s="221"/>
      <c r="BI17" s="221"/>
      <c r="BJ17" s="221"/>
      <c r="BK17" s="221"/>
      <c r="BL17" s="221"/>
      <c r="BM17" s="221"/>
      <c r="BN17" s="221"/>
      <c r="BO17" s="257"/>
      <c r="BP17" s="317"/>
      <c r="BQ17" s="328" t="s">
        <v>313</v>
      </c>
      <c r="BR17" s="221"/>
      <c r="BS17" s="221"/>
      <c r="BT17" s="221"/>
      <c r="BU17" s="221"/>
      <c r="BV17" s="221"/>
      <c r="BW17" s="221"/>
      <c r="BX17" s="221"/>
      <c r="BY17" s="221"/>
      <c r="BZ17" s="221"/>
      <c r="CA17" s="221"/>
      <c r="CB17" s="221"/>
      <c r="CC17" s="221"/>
      <c r="CD17" s="221"/>
      <c r="CE17" s="221"/>
      <c r="CF17" s="257"/>
      <c r="CG17" s="317"/>
      <c r="CH17" s="328" t="s">
        <v>313</v>
      </c>
      <c r="CI17" s="221"/>
      <c r="CJ17" s="221"/>
      <c r="CK17" s="221"/>
      <c r="CL17" s="221"/>
      <c r="CM17" s="221"/>
      <c r="CN17" s="221"/>
      <c r="CO17" s="221"/>
      <c r="CP17" s="221"/>
      <c r="CQ17" s="221"/>
      <c r="CR17" s="221"/>
      <c r="CS17" s="221"/>
      <c r="CT17" s="221"/>
      <c r="CU17" s="221"/>
      <c r="CV17" s="221"/>
      <c r="CW17" s="257"/>
      <c r="CX17" s="317"/>
      <c r="CY17" s="328" t="s">
        <v>313</v>
      </c>
      <c r="CZ17" s="221"/>
      <c r="DA17" s="221"/>
      <c r="DB17" s="221"/>
      <c r="DC17" s="221"/>
      <c r="DD17" s="221"/>
      <c r="DE17" s="221"/>
      <c r="DF17" s="221"/>
      <c r="DG17" s="221"/>
      <c r="DH17" s="221"/>
      <c r="DI17" s="221"/>
      <c r="DJ17" s="221"/>
      <c r="DK17" s="221"/>
      <c r="DL17" s="221"/>
      <c r="DM17" s="221"/>
      <c r="DN17" s="257"/>
      <c r="DO17" s="317"/>
      <c r="DP17" s="328" t="s">
        <v>313</v>
      </c>
      <c r="DQ17" s="221"/>
      <c r="DR17" s="221"/>
      <c r="DS17" s="221"/>
      <c r="DT17" s="221"/>
      <c r="DU17" s="221"/>
      <c r="DV17" s="221"/>
      <c r="DW17" s="221"/>
      <c r="DX17" s="221"/>
      <c r="DY17" s="221"/>
      <c r="DZ17" s="221"/>
      <c r="EA17" s="221"/>
      <c r="EB17" s="221"/>
      <c r="EC17" s="221"/>
      <c r="ED17" s="221"/>
      <c r="EE17" s="257"/>
      <c r="EF17" s="317"/>
      <c r="EG17" s="328" t="s">
        <v>313</v>
      </c>
      <c r="EH17" s="221"/>
      <c r="EI17" s="221"/>
      <c r="EJ17" s="221"/>
      <c r="EK17" s="221"/>
      <c r="EL17" s="221"/>
      <c r="EM17" s="221"/>
      <c r="EN17" s="221"/>
      <c r="EO17" s="221"/>
      <c r="EP17" s="221"/>
      <c r="EQ17" s="221"/>
      <c r="ER17" s="221"/>
      <c r="ES17" s="221"/>
      <c r="ET17" s="221"/>
      <c r="EU17" s="221"/>
      <c r="EV17" s="257"/>
      <c r="EW17" s="317"/>
      <c r="EX17" s="328" t="s">
        <v>313</v>
      </c>
      <c r="EY17" s="221"/>
      <c r="EZ17" s="221"/>
      <c r="FA17" s="221"/>
      <c r="FB17" s="221"/>
      <c r="FC17" s="221"/>
      <c r="FD17" s="221"/>
      <c r="FE17" s="221"/>
      <c r="FF17" s="221"/>
      <c r="FG17" s="221"/>
      <c r="FH17" s="221"/>
      <c r="FI17" s="221"/>
      <c r="FJ17" s="221"/>
      <c r="FK17" s="221"/>
      <c r="FL17" s="221"/>
      <c r="FM17" s="257"/>
      <c r="FN17" s="317"/>
      <c r="FO17" s="328" t="s">
        <v>313</v>
      </c>
      <c r="FP17" s="221"/>
      <c r="FQ17" s="221"/>
      <c r="FR17" s="221"/>
      <c r="FS17" s="221"/>
      <c r="FT17" s="221"/>
      <c r="FU17" s="221"/>
      <c r="FV17" s="221"/>
      <c r="FW17" s="221"/>
      <c r="FX17" s="221"/>
      <c r="FY17" s="221"/>
      <c r="FZ17" s="221"/>
      <c r="GA17" s="221"/>
      <c r="GB17" s="221"/>
      <c r="GC17" s="221"/>
      <c r="GD17" s="257"/>
      <c r="GE17" s="317"/>
      <c r="GF17" s="328" t="s">
        <v>313</v>
      </c>
      <c r="GG17" s="221"/>
      <c r="GH17" s="221"/>
      <c r="GI17" s="221"/>
      <c r="GJ17" s="221"/>
      <c r="GK17" s="221"/>
      <c r="GL17" s="221"/>
      <c r="GM17" s="221"/>
      <c r="GN17" s="221"/>
      <c r="GO17" s="221"/>
      <c r="GP17" s="221"/>
      <c r="GQ17" s="221"/>
      <c r="GR17" s="221"/>
      <c r="GS17" s="221"/>
      <c r="GT17" s="221"/>
      <c r="GU17" s="257"/>
      <c r="GV17" s="317"/>
      <c r="GW17" s="328" t="s">
        <v>313</v>
      </c>
      <c r="GX17" s="221"/>
      <c r="GY17" s="221"/>
      <c r="GZ17" s="221"/>
      <c r="HA17" s="221"/>
      <c r="HB17" s="221"/>
      <c r="HC17" s="221"/>
      <c r="HD17" s="221"/>
      <c r="HE17" s="221"/>
      <c r="HF17" s="221"/>
      <c r="HG17" s="221"/>
      <c r="HH17" s="221"/>
      <c r="HI17" s="221"/>
      <c r="HJ17" s="221"/>
      <c r="HK17" s="221"/>
      <c r="HL17" s="257"/>
      <c r="HM17" s="317"/>
      <c r="HN17" s="328" t="s">
        <v>313</v>
      </c>
      <c r="HO17" s="221"/>
      <c r="HP17" s="221"/>
      <c r="HQ17" s="221"/>
      <c r="HR17" s="221"/>
      <c r="HS17" s="221"/>
      <c r="HT17" s="221"/>
      <c r="HU17" s="221"/>
      <c r="HV17" s="221"/>
      <c r="HW17" s="221"/>
      <c r="HX17" s="221"/>
      <c r="HY17" s="221"/>
      <c r="HZ17" s="221"/>
      <c r="IA17" s="221"/>
      <c r="IB17" s="221"/>
      <c r="IC17" s="257"/>
      <c r="ID17" s="317"/>
      <c r="IE17" s="328" t="s">
        <v>313</v>
      </c>
      <c r="IF17" s="221"/>
      <c r="IG17" s="221"/>
      <c r="IH17" s="221"/>
      <c r="II17" s="221"/>
      <c r="IJ17" s="221"/>
      <c r="IK17" s="221"/>
      <c r="IL17" s="221"/>
      <c r="IM17" s="221"/>
      <c r="IN17" s="221"/>
      <c r="IO17" s="221"/>
      <c r="IP17" s="221"/>
      <c r="IQ17" s="221"/>
      <c r="IR17" s="221"/>
      <c r="IS17" s="221"/>
      <c r="IT17" s="257"/>
      <c r="IU17" s="317"/>
      <c r="IV17" s="328" t="s">
        <v>313</v>
      </c>
      <c r="IW17" s="221"/>
      <c r="IX17" s="221"/>
      <c r="IY17" s="221"/>
      <c r="IZ17" s="221"/>
      <c r="JA17" s="221"/>
      <c r="JB17" s="221"/>
      <c r="JC17" s="221"/>
      <c r="JD17" s="221"/>
      <c r="JE17" s="221"/>
      <c r="JF17" s="221"/>
      <c r="JG17" s="221"/>
      <c r="JH17" s="221"/>
      <c r="JI17" s="221"/>
      <c r="JJ17" s="221"/>
      <c r="JK17" s="257"/>
      <c r="JL17" s="317"/>
      <c r="JM17" s="328" t="s">
        <v>313</v>
      </c>
      <c r="JN17" s="221"/>
      <c r="JO17" s="221"/>
      <c r="JP17" s="221"/>
      <c r="JQ17" s="221"/>
      <c r="JR17" s="221"/>
      <c r="JS17" s="221"/>
      <c r="JT17" s="221"/>
      <c r="JU17" s="221"/>
      <c r="JV17" s="221"/>
      <c r="JW17" s="221"/>
      <c r="JX17" s="221"/>
      <c r="JY17" s="221"/>
      <c r="JZ17" s="221"/>
      <c r="KA17" s="221"/>
      <c r="KB17" s="257"/>
      <c r="KC17" s="317"/>
      <c r="KD17" s="328" t="s">
        <v>313</v>
      </c>
      <c r="KE17" s="221"/>
      <c r="KF17" s="221"/>
      <c r="KG17" s="221"/>
      <c r="KH17" s="221"/>
      <c r="KI17" s="221"/>
      <c r="KJ17" s="221"/>
      <c r="KK17" s="221"/>
      <c r="KL17" s="221"/>
      <c r="KM17" s="221"/>
      <c r="KN17" s="221"/>
      <c r="KO17" s="221"/>
      <c r="KP17" s="221"/>
      <c r="KQ17" s="221"/>
      <c r="KR17" s="221"/>
      <c r="KS17" s="257"/>
      <c r="KT17" s="317"/>
      <c r="KU17" s="328" t="s">
        <v>313</v>
      </c>
      <c r="KV17" s="221"/>
      <c r="KW17" s="221"/>
      <c r="KX17" s="221"/>
      <c r="KY17" s="221"/>
      <c r="KZ17" s="221"/>
      <c r="LA17" s="221"/>
      <c r="LB17" s="221"/>
      <c r="LC17" s="221"/>
      <c r="LD17" s="221"/>
      <c r="LE17" s="221"/>
      <c r="LF17" s="221"/>
      <c r="LG17" s="221"/>
      <c r="LH17" s="221"/>
      <c r="LI17" s="221"/>
      <c r="LJ17" s="257"/>
      <c r="LK17" s="317"/>
      <c r="LL17" s="328" t="s">
        <v>313</v>
      </c>
      <c r="LM17" s="221"/>
      <c r="LN17" s="221"/>
      <c r="LO17" s="221"/>
      <c r="LP17" s="221"/>
      <c r="LQ17" s="221"/>
      <c r="LR17" s="221"/>
      <c r="LS17" s="221"/>
      <c r="LT17" s="221"/>
      <c r="LU17" s="221"/>
      <c r="LV17" s="221"/>
      <c r="LW17" s="221"/>
      <c r="LX17" s="221"/>
      <c r="LY17" s="221"/>
      <c r="LZ17" s="221"/>
      <c r="MA17" s="257"/>
      <c r="MB17" s="317"/>
      <c r="MC17" s="322" t="str">
        <f>GF5</f>
        <v>Your Material 12</v>
      </c>
      <c r="MD17" s="322" t="str">
        <f>GN7</f>
        <v>Carbon Fiber</v>
      </c>
      <c r="ME17" s="322" t="str">
        <f>GN9</f>
        <v>Unidirectional</v>
      </c>
      <c r="MF17" s="322" cm="1">
        <f t="array" aca="1" ref="MF17" ca="1">IF(
    ISNUMBER(SEARCH("core", MD17)),
    "",
    INDIRECT(ADDRESS(11, 9 + (ROW(A12)-1)*17))
)</f>
        <v>200</v>
      </c>
      <c r="MG17" s="335"/>
    </row>
    <row r="18" spans="1:345" s="124" customFormat="1" ht="12.75" x14ac:dyDescent="0.2">
      <c r="A18" s="328" t="s">
        <v>368</v>
      </c>
      <c r="B18" s="221"/>
      <c r="C18" s="221"/>
      <c r="D18" s="221"/>
      <c r="E18" s="221"/>
      <c r="F18" s="221"/>
      <c r="G18" s="221"/>
      <c r="H18" s="221"/>
      <c r="I18" s="221"/>
      <c r="J18" s="221"/>
      <c r="K18" s="221"/>
      <c r="L18" s="221"/>
      <c r="M18" s="221"/>
      <c r="N18" s="221"/>
      <c r="O18" s="221"/>
      <c r="P18" s="257"/>
      <c r="Q18" s="317"/>
      <c r="R18" s="328" t="s">
        <v>368</v>
      </c>
      <c r="S18" s="221"/>
      <c r="T18" s="221"/>
      <c r="U18" s="221"/>
      <c r="V18" s="221"/>
      <c r="W18" s="221"/>
      <c r="X18" s="221"/>
      <c r="Y18" s="221"/>
      <c r="Z18" s="221"/>
      <c r="AA18" s="221"/>
      <c r="AB18" s="221"/>
      <c r="AC18" s="221"/>
      <c r="AD18" s="221"/>
      <c r="AE18" s="221"/>
      <c r="AF18" s="221"/>
      <c r="AG18" s="257"/>
      <c r="AH18" s="317"/>
      <c r="AI18" s="328" t="s">
        <v>368</v>
      </c>
      <c r="AJ18" s="221"/>
      <c r="AK18" s="221"/>
      <c r="AL18" s="221"/>
      <c r="AM18" s="221"/>
      <c r="AN18" s="221"/>
      <c r="AO18" s="221"/>
      <c r="AP18" s="221"/>
      <c r="AQ18" s="221"/>
      <c r="AR18" s="221"/>
      <c r="AS18" s="221"/>
      <c r="AT18" s="221"/>
      <c r="AU18" s="221"/>
      <c r="AV18" s="221"/>
      <c r="AW18" s="221"/>
      <c r="AX18" s="257"/>
      <c r="AY18" s="317"/>
      <c r="AZ18" s="328" t="s">
        <v>368</v>
      </c>
      <c r="BA18" s="221"/>
      <c r="BB18" s="221"/>
      <c r="BC18" s="221"/>
      <c r="BD18" s="221"/>
      <c r="BE18" s="221"/>
      <c r="BF18" s="221"/>
      <c r="BG18" s="221"/>
      <c r="BH18" s="221"/>
      <c r="BI18" s="221"/>
      <c r="BJ18" s="221"/>
      <c r="BK18" s="221"/>
      <c r="BL18" s="221"/>
      <c r="BM18" s="221"/>
      <c r="BN18" s="221"/>
      <c r="BO18" s="257"/>
      <c r="BP18" s="317"/>
      <c r="BQ18" s="328" t="s">
        <v>368</v>
      </c>
      <c r="BR18" s="221"/>
      <c r="BS18" s="221"/>
      <c r="BT18" s="221"/>
      <c r="BU18" s="221"/>
      <c r="BV18" s="221"/>
      <c r="BW18" s="221"/>
      <c r="BX18" s="221"/>
      <c r="BY18" s="221"/>
      <c r="BZ18" s="221"/>
      <c r="CA18" s="221"/>
      <c r="CB18" s="221"/>
      <c r="CC18" s="221"/>
      <c r="CD18" s="221"/>
      <c r="CE18" s="221"/>
      <c r="CF18" s="257"/>
      <c r="CG18" s="317"/>
      <c r="CH18" s="328" t="s">
        <v>368</v>
      </c>
      <c r="CI18" s="221"/>
      <c r="CJ18" s="221"/>
      <c r="CK18" s="221"/>
      <c r="CL18" s="221"/>
      <c r="CM18" s="221"/>
      <c r="CN18" s="221"/>
      <c r="CO18" s="221"/>
      <c r="CP18" s="221"/>
      <c r="CQ18" s="221"/>
      <c r="CR18" s="221"/>
      <c r="CS18" s="221"/>
      <c r="CT18" s="221"/>
      <c r="CU18" s="221"/>
      <c r="CV18" s="221"/>
      <c r="CW18" s="257"/>
      <c r="CX18" s="317"/>
      <c r="CY18" s="328" t="s">
        <v>368</v>
      </c>
      <c r="CZ18" s="221"/>
      <c r="DA18" s="221"/>
      <c r="DB18" s="221"/>
      <c r="DC18" s="221"/>
      <c r="DD18" s="221"/>
      <c r="DE18" s="221"/>
      <c r="DF18" s="221"/>
      <c r="DG18" s="221"/>
      <c r="DH18" s="221"/>
      <c r="DI18" s="221"/>
      <c r="DJ18" s="221"/>
      <c r="DK18" s="221"/>
      <c r="DL18" s="221"/>
      <c r="DM18" s="221"/>
      <c r="DN18" s="257"/>
      <c r="DO18" s="317"/>
      <c r="DP18" s="328" t="s">
        <v>368</v>
      </c>
      <c r="DQ18" s="221"/>
      <c r="DR18" s="221"/>
      <c r="DS18" s="221"/>
      <c r="DT18" s="221"/>
      <c r="DU18" s="221"/>
      <c r="DV18" s="221"/>
      <c r="DW18" s="221"/>
      <c r="DX18" s="221"/>
      <c r="DY18" s="221"/>
      <c r="DZ18" s="221"/>
      <c r="EA18" s="221"/>
      <c r="EB18" s="221"/>
      <c r="EC18" s="221"/>
      <c r="ED18" s="221"/>
      <c r="EE18" s="257"/>
      <c r="EF18" s="317"/>
      <c r="EG18" s="328" t="s">
        <v>368</v>
      </c>
      <c r="EH18" s="221"/>
      <c r="EI18" s="221"/>
      <c r="EJ18" s="221"/>
      <c r="EK18" s="221"/>
      <c r="EL18" s="221"/>
      <c r="EM18" s="221"/>
      <c r="EN18" s="221"/>
      <c r="EO18" s="221"/>
      <c r="EP18" s="221"/>
      <c r="EQ18" s="221"/>
      <c r="ER18" s="221"/>
      <c r="ES18" s="221"/>
      <c r="ET18" s="221"/>
      <c r="EU18" s="221"/>
      <c r="EV18" s="257"/>
      <c r="EW18" s="317"/>
      <c r="EX18" s="328" t="s">
        <v>368</v>
      </c>
      <c r="EY18" s="221"/>
      <c r="EZ18" s="221"/>
      <c r="FA18" s="221"/>
      <c r="FB18" s="221"/>
      <c r="FC18" s="221"/>
      <c r="FD18" s="221"/>
      <c r="FE18" s="221"/>
      <c r="FF18" s="221"/>
      <c r="FG18" s="221"/>
      <c r="FH18" s="221"/>
      <c r="FI18" s="221"/>
      <c r="FJ18" s="221"/>
      <c r="FK18" s="221"/>
      <c r="FL18" s="221"/>
      <c r="FM18" s="257"/>
      <c r="FN18" s="317"/>
      <c r="FO18" s="328" t="s">
        <v>368</v>
      </c>
      <c r="FP18" s="221"/>
      <c r="FQ18" s="221"/>
      <c r="FR18" s="221"/>
      <c r="FS18" s="221"/>
      <c r="FT18" s="221"/>
      <c r="FU18" s="221"/>
      <c r="FV18" s="221"/>
      <c r="FW18" s="221"/>
      <c r="FX18" s="221"/>
      <c r="FY18" s="221"/>
      <c r="FZ18" s="221"/>
      <c r="GA18" s="221"/>
      <c r="GB18" s="221"/>
      <c r="GC18" s="221"/>
      <c r="GD18" s="257"/>
      <c r="GE18" s="317"/>
      <c r="GF18" s="328" t="s">
        <v>368</v>
      </c>
      <c r="GG18" s="221"/>
      <c r="GH18" s="221"/>
      <c r="GI18" s="221"/>
      <c r="GJ18" s="221"/>
      <c r="GK18" s="221"/>
      <c r="GL18" s="221"/>
      <c r="GM18" s="221"/>
      <c r="GN18" s="221"/>
      <c r="GO18" s="221"/>
      <c r="GP18" s="221"/>
      <c r="GQ18" s="221"/>
      <c r="GR18" s="221"/>
      <c r="GS18" s="221"/>
      <c r="GT18" s="221"/>
      <c r="GU18" s="257"/>
      <c r="GV18" s="317"/>
      <c r="GW18" s="328" t="s">
        <v>368</v>
      </c>
      <c r="GX18" s="221"/>
      <c r="GY18" s="221"/>
      <c r="GZ18" s="221"/>
      <c r="HA18" s="221"/>
      <c r="HB18" s="221"/>
      <c r="HC18" s="221"/>
      <c r="HD18" s="221"/>
      <c r="HE18" s="221"/>
      <c r="HF18" s="221"/>
      <c r="HG18" s="221"/>
      <c r="HH18" s="221"/>
      <c r="HI18" s="221"/>
      <c r="HJ18" s="221"/>
      <c r="HK18" s="221"/>
      <c r="HL18" s="257"/>
      <c r="HM18" s="317"/>
      <c r="HN18" s="328" t="s">
        <v>368</v>
      </c>
      <c r="HO18" s="221"/>
      <c r="HP18" s="221"/>
      <c r="HQ18" s="221"/>
      <c r="HR18" s="221"/>
      <c r="HS18" s="221"/>
      <c r="HT18" s="221"/>
      <c r="HU18" s="221"/>
      <c r="HV18" s="221"/>
      <c r="HW18" s="221"/>
      <c r="HX18" s="221"/>
      <c r="HY18" s="221"/>
      <c r="HZ18" s="221"/>
      <c r="IA18" s="221"/>
      <c r="IB18" s="221"/>
      <c r="IC18" s="257"/>
      <c r="ID18" s="317"/>
      <c r="IE18" s="328" t="s">
        <v>368</v>
      </c>
      <c r="IF18" s="221"/>
      <c r="IG18" s="221"/>
      <c r="IH18" s="221"/>
      <c r="II18" s="221"/>
      <c r="IJ18" s="221"/>
      <c r="IK18" s="221"/>
      <c r="IL18" s="221"/>
      <c r="IM18" s="221"/>
      <c r="IN18" s="221"/>
      <c r="IO18" s="221"/>
      <c r="IP18" s="221"/>
      <c r="IQ18" s="221"/>
      <c r="IR18" s="221"/>
      <c r="IS18" s="221"/>
      <c r="IT18" s="257"/>
      <c r="IU18" s="317"/>
      <c r="IV18" s="328" t="s">
        <v>368</v>
      </c>
      <c r="IW18" s="221"/>
      <c r="IX18" s="221"/>
      <c r="IY18" s="221"/>
      <c r="IZ18" s="221"/>
      <c r="JA18" s="221"/>
      <c r="JB18" s="221"/>
      <c r="JC18" s="221"/>
      <c r="JD18" s="221"/>
      <c r="JE18" s="221"/>
      <c r="JF18" s="221"/>
      <c r="JG18" s="221"/>
      <c r="JH18" s="221"/>
      <c r="JI18" s="221"/>
      <c r="JJ18" s="221"/>
      <c r="JK18" s="257"/>
      <c r="JL18" s="317"/>
      <c r="JM18" s="328" t="s">
        <v>368</v>
      </c>
      <c r="JN18" s="221"/>
      <c r="JO18" s="221"/>
      <c r="JP18" s="221"/>
      <c r="JQ18" s="221"/>
      <c r="JR18" s="221"/>
      <c r="JS18" s="221"/>
      <c r="JT18" s="221"/>
      <c r="JU18" s="221"/>
      <c r="JV18" s="221"/>
      <c r="JW18" s="221"/>
      <c r="JX18" s="221"/>
      <c r="JY18" s="221"/>
      <c r="JZ18" s="221"/>
      <c r="KA18" s="221"/>
      <c r="KB18" s="257"/>
      <c r="KC18" s="317"/>
      <c r="KD18" s="328" t="s">
        <v>368</v>
      </c>
      <c r="KE18" s="221"/>
      <c r="KF18" s="221"/>
      <c r="KG18" s="221"/>
      <c r="KH18" s="221"/>
      <c r="KI18" s="221"/>
      <c r="KJ18" s="221"/>
      <c r="KK18" s="221"/>
      <c r="KL18" s="221"/>
      <c r="KM18" s="221"/>
      <c r="KN18" s="221"/>
      <c r="KO18" s="221"/>
      <c r="KP18" s="221"/>
      <c r="KQ18" s="221"/>
      <c r="KR18" s="221"/>
      <c r="KS18" s="257"/>
      <c r="KT18" s="317"/>
      <c r="KU18" s="328" t="s">
        <v>368</v>
      </c>
      <c r="KV18" s="221"/>
      <c r="KW18" s="221"/>
      <c r="KX18" s="221"/>
      <c r="KY18" s="221"/>
      <c r="KZ18" s="221"/>
      <c r="LA18" s="221"/>
      <c r="LB18" s="221"/>
      <c r="LC18" s="221"/>
      <c r="LD18" s="221"/>
      <c r="LE18" s="221"/>
      <c r="LF18" s="221"/>
      <c r="LG18" s="221"/>
      <c r="LH18" s="221"/>
      <c r="LI18" s="221"/>
      <c r="LJ18" s="257"/>
      <c r="LK18" s="317"/>
      <c r="LL18" s="328" t="s">
        <v>368</v>
      </c>
      <c r="LM18" s="221"/>
      <c r="LN18" s="221"/>
      <c r="LO18" s="221"/>
      <c r="LP18" s="221"/>
      <c r="LQ18" s="221"/>
      <c r="LR18" s="221"/>
      <c r="LS18" s="221"/>
      <c r="LT18" s="221"/>
      <c r="LU18" s="221"/>
      <c r="LV18" s="221"/>
      <c r="LW18" s="221"/>
      <c r="LX18" s="221"/>
      <c r="LY18" s="221"/>
      <c r="LZ18" s="221"/>
      <c r="MA18" s="257"/>
      <c r="MB18" s="317"/>
      <c r="MC18" s="322" t="str">
        <f>GW5</f>
        <v>Your Material 13</v>
      </c>
      <c r="MD18" s="322" t="str">
        <f>HE7</f>
        <v>Carbon Fiber</v>
      </c>
      <c r="ME18" s="322" t="str">
        <f>HE9</f>
        <v>Unidirectional</v>
      </c>
      <c r="MF18" s="322" cm="1">
        <f t="array" aca="1" ref="MF18" ca="1">IF(
    ISNUMBER(SEARCH("core", MD18)),
    "",
    INDIRECT(ADDRESS(11, 9 + (ROW(A13)-1)*17))
)</f>
        <v>200</v>
      </c>
      <c r="MG18" s="335"/>
    </row>
    <row r="19" spans="1:345" s="124" customFormat="1" ht="12.75" x14ac:dyDescent="0.2">
      <c r="A19" s="328"/>
      <c r="B19" s="221"/>
      <c r="C19" s="221"/>
      <c r="D19" s="221"/>
      <c r="E19" s="221"/>
      <c r="F19" s="221"/>
      <c r="G19" s="221"/>
      <c r="H19" s="221"/>
      <c r="I19" s="221"/>
      <c r="J19" s="221"/>
      <c r="K19" s="221"/>
      <c r="L19" s="221"/>
      <c r="M19" s="221"/>
      <c r="N19" s="221"/>
      <c r="O19" s="221"/>
      <c r="P19" s="257"/>
      <c r="Q19" s="317"/>
      <c r="R19" s="328"/>
      <c r="S19" s="221"/>
      <c r="T19" s="221"/>
      <c r="U19" s="221"/>
      <c r="V19" s="221"/>
      <c r="W19" s="221"/>
      <c r="X19" s="221"/>
      <c r="Y19" s="221"/>
      <c r="Z19" s="221"/>
      <c r="AA19" s="221"/>
      <c r="AB19" s="221"/>
      <c r="AC19" s="221"/>
      <c r="AD19" s="221"/>
      <c r="AE19" s="221"/>
      <c r="AF19" s="221"/>
      <c r="AG19" s="257"/>
      <c r="AH19" s="317"/>
      <c r="AI19" s="328"/>
      <c r="AJ19" s="221"/>
      <c r="AK19" s="221"/>
      <c r="AL19" s="221"/>
      <c r="AM19" s="221"/>
      <c r="AN19" s="221"/>
      <c r="AO19" s="221"/>
      <c r="AP19" s="221"/>
      <c r="AQ19" s="221"/>
      <c r="AR19" s="221"/>
      <c r="AS19" s="221"/>
      <c r="AT19" s="221"/>
      <c r="AU19" s="221"/>
      <c r="AV19" s="221"/>
      <c r="AW19" s="221"/>
      <c r="AX19" s="257"/>
      <c r="AY19" s="317"/>
      <c r="AZ19" s="328"/>
      <c r="BA19" s="221"/>
      <c r="BB19" s="221"/>
      <c r="BC19" s="221"/>
      <c r="BD19" s="221"/>
      <c r="BE19" s="221"/>
      <c r="BF19" s="221"/>
      <c r="BG19" s="221"/>
      <c r="BH19" s="221"/>
      <c r="BI19" s="221"/>
      <c r="BJ19" s="221"/>
      <c r="BK19" s="221"/>
      <c r="BL19" s="221"/>
      <c r="BM19" s="221"/>
      <c r="BN19" s="221"/>
      <c r="BO19" s="257"/>
      <c r="BP19" s="317"/>
      <c r="BQ19" s="328"/>
      <c r="BR19" s="221"/>
      <c r="BS19" s="221"/>
      <c r="BT19" s="221"/>
      <c r="BU19" s="221"/>
      <c r="BV19" s="221"/>
      <c r="BW19" s="221"/>
      <c r="BX19" s="221"/>
      <c r="BY19" s="221"/>
      <c r="BZ19" s="221"/>
      <c r="CA19" s="221"/>
      <c r="CB19" s="221"/>
      <c r="CC19" s="221"/>
      <c r="CD19" s="221"/>
      <c r="CE19" s="221"/>
      <c r="CF19" s="257"/>
      <c r="CG19" s="317"/>
      <c r="CH19" s="328"/>
      <c r="CI19" s="221"/>
      <c r="CJ19" s="221"/>
      <c r="CK19" s="221"/>
      <c r="CL19" s="221"/>
      <c r="CM19" s="221"/>
      <c r="CN19" s="221"/>
      <c r="CO19" s="221"/>
      <c r="CP19" s="221"/>
      <c r="CQ19" s="221"/>
      <c r="CR19" s="221"/>
      <c r="CS19" s="221"/>
      <c r="CT19" s="221"/>
      <c r="CU19" s="221"/>
      <c r="CV19" s="221"/>
      <c r="CW19" s="257"/>
      <c r="CX19" s="317"/>
      <c r="CY19" s="328"/>
      <c r="CZ19" s="221"/>
      <c r="DA19" s="221"/>
      <c r="DB19" s="221"/>
      <c r="DC19" s="221"/>
      <c r="DD19" s="221"/>
      <c r="DE19" s="221"/>
      <c r="DF19" s="221"/>
      <c r="DG19" s="221"/>
      <c r="DH19" s="221"/>
      <c r="DI19" s="221"/>
      <c r="DJ19" s="221"/>
      <c r="DK19" s="221"/>
      <c r="DL19" s="221"/>
      <c r="DM19" s="221"/>
      <c r="DN19" s="257"/>
      <c r="DO19" s="317"/>
      <c r="DP19" s="328"/>
      <c r="DQ19" s="221"/>
      <c r="DR19" s="221"/>
      <c r="DS19" s="221"/>
      <c r="DT19" s="221"/>
      <c r="DU19" s="221"/>
      <c r="DV19" s="221"/>
      <c r="DW19" s="221"/>
      <c r="DX19" s="221"/>
      <c r="DY19" s="221"/>
      <c r="DZ19" s="221"/>
      <c r="EA19" s="221"/>
      <c r="EB19" s="221"/>
      <c r="EC19" s="221"/>
      <c r="ED19" s="221"/>
      <c r="EE19" s="257"/>
      <c r="EF19" s="317"/>
      <c r="EG19" s="328"/>
      <c r="EH19" s="221"/>
      <c r="EI19" s="221"/>
      <c r="EJ19" s="221"/>
      <c r="EK19" s="221"/>
      <c r="EL19" s="221"/>
      <c r="EM19" s="221"/>
      <c r="EN19" s="221"/>
      <c r="EO19" s="221"/>
      <c r="EP19" s="221"/>
      <c r="EQ19" s="221"/>
      <c r="ER19" s="221"/>
      <c r="ES19" s="221"/>
      <c r="ET19" s="221"/>
      <c r="EU19" s="221"/>
      <c r="EV19" s="257"/>
      <c r="EW19" s="317"/>
      <c r="EX19" s="328"/>
      <c r="EY19" s="221"/>
      <c r="EZ19" s="221"/>
      <c r="FA19" s="221"/>
      <c r="FB19" s="221"/>
      <c r="FC19" s="221"/>
      <c r="FD19" s="221"/>
      <c r="FE19" s="221"/>
      <c r="FF19" s="221"/>
      <c r="FG19" s="221"/>
      <c r="FH19" s="221"/>
      <c r="FI19" s="221"/>
      <c r="FJ19" s="221"/>
      <c r="FK19" s="221"/>
      <c r="FL19" s="221"/>
      <c r="FM19" s="257"/>
      <c r="FN19" s="317"/>
      <c r="FO19" s="328"/>
      <c r="FP19" s="221"/>
      <c r="FQ19" s="221"/>
      <c r="FR19" s="221"/>
      <c r="FS19" s="221"/>
      <c r="FT19" s="221"/>
      <c r="FU19" s="221"/>
      <c r="FV19" s="221"/>
      <c r="FW19" s="221"/>
      <c r="FX19" s="221"/>
      <c r="FY19" s="221"/>
      <c r="FZ19" s="221"/>
      <c r="GA19" s="221"/>
      <c r="GB19" s="221"/>
      <c r="GC19" s="221"/>
      <c r="GD19" s="257"/>
      <c r="GE19" s="317"/>
      <c r="GF19" s="328"/>
      <c r="GG19" s="221"/>
      <c r="GH19" s="221"/>
      <c r="GI19" s="221"/>
      <c r="GJ19" s="221"/>
      <c r="GK19" s="221"/>
      <c r="GL19" s="221"/>
      <c r="GM19" s="221"/>
      <c r="GN19" s="221"/>
      <c r="GO19" s="221"/>
      <c r="GP19" s="221"/>
      <c r="GQ19" s="221"/>
      <c r="GR19" s="221"/>
      <c r="GS19" s="221"/>
      <c r="GT19" s="221"/>
      <c r="GU19" s="257"/>
      <c r="GV19" s="317"/>
      <c r="GW19" s="328"/>
      <c r="GX19" s="221"/>
      <c r="GY19" s="221"/>
      <c r="GZ19" s="221"/>
      <c r="HA19" s="221"/>
      <c r="HB19" s="221"/>
      <c r="HC19" s="221"/>
      <c r="HD19" s="221"/>
      <c r="HE19" s="221"/>
      <c r="HF19" s="221"/>
      <c r="HG19" s="221"/>
      <c r="HH19" s="221"/>
      <c r="HI19" s="221"/>
      <c r="HJ19" s="221"/>
      <c r="HK19" s="221"/>
      <c r="HL19" s="257"/>
      <c r="HM19" s="317"/>
      <c r="HN19" s="328"/>
      <c r="HO19" s="221"/>
      <c r="HP19" s="221"/>
      <c r="HQ19" s="221"/>
      <c r="HR19" s="221"/>
      <c r="HS19" s="221"/>
      <c r="HT19" s="221"/>
      <c r="HU19" s="221"/>
      <c r="HV19" s="221"/>
      <c r="HW19" s="221"/>
      <c r="HX19" s="221"/>
      <c r="HY19" s="221"/>
      <c r="HZ19" s="221"/>
      <c r="IA19" s="221"/>
      <c r="IB19" s="221"/>
      <c r="IC19" s="257"/>
      <c r="ID19" s="317"/>
      <c r="IE19" s="328"/>
      <c r="IF19" s="221"/>
      <c r="IG19" s="221"/>
      <c r="IH19" s="221"/>
      <c r="II19" s="221"/>
      <c r="IJ19" s="221"/>
      <c r="IK19" s="221"/>
      <c r="IL19" s="221"/>
      <c r="IM19" s="221"/>
      <c r="IN19" s="221"/>
      <c r="IO19" s="221"/>
      <c r="IP19" s="221"/>
      <c r="IQ19" s="221"/>
      <c r="IR19" s="221"/>
      <c r="IS19" s="221"/>
      <c r="IT19" s="257"/>
      <c r="IU19" s="317"/>
      <c r="IV19" s="328"/>
      <c r="IW19" s="221"/>
      <c r="IX19" s="221"/>
      <c r="IY19" s="221"/>
      <c r="IZ19" s="221"/>
      <c r="JA19" s="221"/>
      <c r="JB19" s="221"/>
      <c r="JC19" s="221"/>
      <c r="JD19" s="221"/>
      <c r="JE19" s="221"/>
      <c r="JF19" s="221"/>
      <c r="JG19" s="221"/>
      <c r="JH19" s="221"/>
      <c r="JI19" s="221"/>
      <c r="JJ19" s="221"/>
      <c r="JK19" s="257"/>
      <c r="JL19" s="317"/>
      <c r="JM19" s="328"/>
      <c r="JN19" s="221"/>
      <c r="JO19" s="221"/>
      <c r="JP19" s="221"/>
      <c r="JQ19" s="221"/>
      <c r="JR19" s="221"/>
      <c r="JS19" s="221"/>
      <c r="JT19" s="221"/>
      <c r="JU19" s="221"/>
      <c r="JV19" s="221"/>
      <c r="JW19" s="221"/>
      <c r="JX19" s="221"/>
      <c r="JY19" s="221"/>
      <c r="JZ19" s="221"/>
      <c r="KA19" s="221"/>
      <c r="KB19" s="257"/>
      <c r="KC19" s="317"/>
      <c r="KD19" s="328"/>
      <c r="KE19" s="221"/>
      <c r="KF19" s="221"/>
      <c r="KG19" s="221"/>
      <c r="KH19" s="221"/>
      <c r="KI19" s="221"/>
      <c r="KJ19" s="221"/>
      <c r="KK19" s="221"/>
      <c r="KL19" s="221"/>
      <c r="KM19" s="221"/>
      <c r="KN19" s="221"/>
      <c r="KO19" s="221"/>
      <c r="KP19" s="221"/>
      <c r="KQ19" s="221"/>
      <c r="KR19" s="221"/>
      <c r="KS19" s="257"/>
      <c r="KT19" s="317"/>
      <c r="KU19" s="328"/>
      <c r="KV19" s="221"/>
      <c r="KW19" s="221"/>
      <c r="KX19" s="221"/>
      <c r="KY19" s="221"/>
      <c r="KZ19" s="221"/>
      <c r="LA19" s="221"/>
      <c r="LB19" s="221"/>
      <c r="LC19" s="221"/>
      <c r="LD19" s="221"/>
      <c r="LE19" s="221"/>
      <c r="LF19" s="221"/>
      <c r="LG19" s="221"/>
      <c r="LH19" s="221"/>
      <c r="LI19" s="221"/>
      <c r="LJ19" s="257"/>
      <c r="LK19" s="317"/>
      <c r="LL19" s="328"/>
      <c r="LM19" s="221"/>
      <c r="LN19" s="221"/>
      <c r="LO19" s="221"/>
      <c r="LP19" s="221"/>
      <c r="LQ19" s="221"/>
      <c r="LR19" s="221"/>
      <c r="LS19" s="221"/>
      <c r="LT19" s="221"/>
      <c r="LU19" s="221"/>
      <c r="LV19" s="221"/>
      <c r="LW19" s="221"/>
      <c r="LX19" s="221"/>
      <c r="LY19" s="221"/>
      <c r="LZ19" s="221"/>
      <c r="MA19" s="257"/>
      <c r="MB19" s="317"/>
      <c r="MC19" s="322" t="str">
        <f>HN5</f>
        <v>Your Material 14</v>
      </c>
      <c r="MD19" s="322" t="str">
        <f>HV7</f>
        <v>Carbon Fiber</v>
      </c>
      <c r="ME19" s="322" t="str">
        <f>HV9</f>
        <v>Unidirectional</v>
      </c>
      <c r="MF19" s="322" cm="1">
        <f t="array" aca="1" ref="MF19" ca="1">IF(
    ISNUMBER(SEARCH("core", MD19)),
    "",
    INDIRECT(ADDRESS(11, 9 + (ROW(A14)-1)*17))
)</f>
        <v>200</v>
      </c>
      <c r="MG19" s="335"/>
    </row>
    <row r="20" spans="1:345" s="124" customFormat="1" ht="12.75" x14ac:dyDescent="0.2">
      <c r="A20" s="328"/>
      <c r="B20" s="221"/>
      <c r="C20" s="221"/>
      <c r="D20" s="221"/>
      <c r="E20" s="221"/>
      <c r="F20" s="221"/>
      <c r="G20" s="221"/>
      <c r="H20" s="221"/>
      <c r="I20" s="221"/>
      <c r="J20" s="221"/>
      <c r="K20" s="221"/>
      <c r="L20" s="221"/>
      <c r="M20" s="221"/>
      <c r="N20" s="221"/>
      <c r="O20" s="221"/>
      <c r="P20" s="257"/>
      <c r="Q20" s="317"/>
      <c r="R20" s="328"/>
      <c r="S20" s="221"/>
      <c r="T20" s="221"/>
      <c r="U20" s="221"/>
      <c r="V20" s="221"/>
      <c r="W20" s="221"/>
      <c r="X20" s="221"/>
      <c r="Y20" s="221"/>
      <c r="Z20" s="221"/>
      <c r="AA20" s="221"/>
      <c r="AB20" s="221"/>
      <c r="AC20" s="221"/>
      <c r="AD20" s="221"/>
      <c r="AE20" s="221"/>
      <c r="AF20" s="221"/>
      <c r="AG20" s="257"/>
      <c r="AH20" s="317"/>
      <c r="AI20" s="328"/>
      <c r="AJ20" s="221"/>
      <c r="AK20" s="221"/>
      <c r="AL20" s="221"/>
      <c r="AM20" s="221"/>
      <c r="AN20" s="221"/>
      <c r="AO20" s="221"/>
      <c r="AP20" s="221"/>
      <c r="AQ20" s="221"/>
      <c r="AR20" s="221"/>
      <c r="AS20" s="221"/>
      <c r="AT20" s="221"/>
      <c r="AU20" s="221"/>
      <c r="AV20" s="221"/>
      <c r="AW20" s="221"/>
      <c r="AX20" s="257"/>
      <c r="AY20" s="317"/>
      <c r="AZ20" s="328"/>
      <c r="BA20" s="221"/>
      <c r="BB20" s="221"/>
      <c r="BC20" s="221"/>
      <c r="BD20" s="221"/>
      <c r="BE20" s="221"/>
      <c r="BF20" s="221"/>
      <c r="BG20" s="221"/>
      <c r="BH20" s="221"/>
      <c r="BI20" s="221"/>
      <c r="BJ20" s="221"/>
      <c r="BK20" s="221"/>
      <c r="BL20" s="221"/>
      <c r="BM20" s="221"/>
      <c r="BN20" s="221"/>
      <c r="BO20" s="257"/>
      <c r="BP20" s="317"/>
      <c r="BQ20" s="328"/>
      <c r="BR20" s="221"/>
      <c r="BS20" s="221"/>
      <c r="BT20" s="221"/>
      <c r="BU20" s="221"/>
      <c r="BV20" s="221"/>
      <c r="BW20" s="221"/>
      <c r="BX20" s="221"/>
      <c r="BY20" s="221"/>
      <c r="BZ20" s="221"/>
      <c r="CA20" s="221"/>
      <c r="CB20" s="221"/>
      <c r="CC20" s="221"/>
      <c r="CD20" s="221"/>
      <c r="CE20" s="221"/>
      <c r="CF20" s="257"/>
      <c r="CG20" s="317"/>
      <c r="CH20" s="328"/>
      <c r="CI20" s="221"/>
      <c r="CJ20" s="221"/>
      <c r="CK20" s="221"/>
      <c r="CL20" s="221"/>
      <c r="CM20" s="221"/>
      <c r="CN20" s="221"/>
      <c r="CO20" s="221"/>
      <c r="CP20" s="221"/>
      <c r="CQ20" s="221"/>
      <c r="CR20" s="221"/>
      <c r="CS20" s="221"/>
      <c r="CT20" s="221"/>
      <c r="CU20" s="221"/>
      <c r="CV20" s="221"/>
      <c r="CW20" s="257"/>
      <c r="CX20" s="317"/>
      <c r="CY20" s="328"/>
      <c r="CZ20" s="221"/>
      <c r="DA20" s="221"/>
      <c r="DB20" s="221"/>
      <c r="DC20" s="221"/>
      <c r="DD20" s="221"/>
      <c r="DE20" s="221"/>
      <c r="DF20" s="221"/>
      <c r="DG20" s="221"/>
      <c r="DH20" s="221"/>
      <c r="DI20" s="221"/>
      <c r="DJ20" s="221"/>
      <c r="DK20" s="221"/>
      <c r="DL20" s="221"/>
      <c r="DM20" s="221"/>
      <c r="DN20" s="257"/>
      <c r="DO20" s="317"/>
      <c r="DP20" s="328"/>
      <c r="DQ20" s="221"/>
      <c r="DR20" s="221"/>
      <c r="DS20" s="221"/>
      <c r="DT20" s="221"/>
      <c r="DU20" s="221"/>
      <c r="DV20" s="221"/>
      <c r="DW20" s="221"/>
      <c r="DX20" s="221"/>
      <c r="DY20" s="221"/>
      <c r="DZ20" s="221"/>
      <c r="EA20" s="221"/>
      <c r="EB20" s="221"/>
      <c r="EC20" s="221"/>
      <c r="ED20" s="221"/>
      <c r="EE20" s="257"/>
      <c r="EF20" s="317"/>
      <c r="EG20" s="328"/>
      <c r="EH20" s="221"/>
      <c r="EI20" s="221"/>
      <c r="EJ20" s="221"/>
      <c r="EK20" s="221"/>
      <c r="EL20" s="221"/>
      <c r="EM20" s="221"/>
      <c r="EN20" s="221"/>
      <c r="EO20" s="221"/>
      <c r="EP20" s="221"/>
      <c r="EQ20" s="221"/>
      <c r="ER20" s="221"/>
      <c r="ES20" s="221"/>
      <c r="ET20" s="221"/>
      <c r="EU20" s="221"/>
      <c r="EV20" s="257"/>
      <c r="EW20" s="317"/>
      <c r="EX20" s="328"/>
      <c r="EY20" s="221"/>
      <c r="EZ20" s="221"/>
      <c r="FA20" s="221"/>
      <c r="FB20" s="221"/>
      <c r="FC20" s="221"/>
      <c r="FD20" s="221"/>
      <c r="FE20" s="221"/>
      <c r="FF20" s="221"/>
      <c r="FG20" s="221"/>
      <c r="FH20" s="221"/>
      <c r="FI20" s="221"/>
      <c r="FJ20" s="221"/>
      <c r="FK20" s="221"/>
      <c r="FL20" s="221"/>
      <c r="FM20" s="257"/>
      <c r="FN20" s="317"/>
      <c r="FO20" s="328"/>
      <c r="FP20" s="221"/>
      <c r="FQ20" s="221"/>
      <c r="FR20" s="221"/>
      <c r="FS20" s="221"/>
      <c r="FT20" s="221"/>
      <c r="FU20" s="221"/>
      <c r="FV20" s="221"/>
      <c r="FW20" s="221"/>
      <c r="FX20" s="221"/>
      <c r="FY20" s="221"/>
      <c r="FZ20" s="221"/>
      <c r="GA20" s="221"/>
      <c r="GB20" s="221"/>
      <c r="GC20" s="221"/>
      <c r="GD20" s="257"/>
      <c r="GE20" s="317"/>
      <c r="GF20" s="328"/>
      <c r="GG20" s="221"/>
      <c r="GH20" s="221"/>
      <c r="GI20" s="221"/>
      <c r="GJ20" s="221"/>
      <c r="GK20" s="221"/>
      <c r="GL20" s="221"/>
      <c r="GM20" s="221"/>
      <c r="GN20" s="221"/>
      <c r="GO20" s="221"/>
      <c r="GP20" s="221"/>
      <c r="GQ20" s="221"/>
      <c r="GR20" s="221"/>
      <c r="GS20" s="221"/>
      <c r="GT20" s="221"/>
      <c r="GU20" s="257"/>
      <c r="GV20" s="317"/>
      <c r="GW20" s="328"/>
      <c r="GX20" s="221"/>
      <c r="GY20" s="221"/>
      <c r="GZ20" s="221"/>
      <c r="HA20" s="221"/>
      <c r="HB20" s="221"/>
      <c r="HC20" s="221"/>
      <c r="HD20" s="221"/>
      <c r="HE20" s="221"/>
      <c r="HF20" s="221"/>
      <c r="HG20" s="221"/>
      <c r="HH20" s="221"/>
      <c r="HI20" s="221"/>
      <c r="HJ20" s="221"/>
      <c r="HK20" s="221"/>
      <c r="HL20" s="257"/>
      <c r="HM20" s="317"/>
      <c r="HN20" s="328"/>
      <c r="HO20" s="221"/>
      <c r="HP20" s="221"/>
      <c r="HQ20" s="221"/>
      <c r="HR20" s="221"/>
      <c r="HS20" s="221"/>
      <c r="HT20" s="221"/>
      <c r="HU20" s="221"/>
      <c r="HV20" s="221"/>
      <c r="HW20" s="221"/>
      <c r="HX20" s="221"/>
      <c r="HY20" s="221"/>
      <c r="HZ20" s="221"/>
      <c r="IA20" s="221"/>
      <c r="IB20" s="221"/>
      <c r="IC20" s="257"/>
      <c r="ID20" s="317"/>
      <c r="IE20" s="328"/>
      <c r="IF20" s="221"/>
      <c r="IG20" s="221"/>
      <c r="IH20" s="221"/>
      <c r="II20" s="221"/>
      <c r="IJ20" s="221"/>
      <c r="IK20" s="221"/>
      <c r="IL20" s="221"/>
      <c r="IM20" s="221"/>
      <c r="IN20" s="221"/>
      <c r="IO20" s="221"/>
      <c r="IP20" s="221"/>
      <c r="IQ20" s="221"/>
      <c r="IR20" s="221"/>
      <c r="IS20" s="221"/>
      <c r="IT20" s="257"/>
      <c r="IU20" s="317"/>
      <c r="IV20" s="328"/>
      <c r="IW20" s="221"/>
      <c r="IX20" s="221"/>
      <c r="IY20" s="221"/>
      <c r="IZ20" s="221"/>
      <c r="JA20" s="221"/>
      <c r="JB20" s="221"/>
      <c r="JC20" s="221"/>
      <c r="JD20" s="221"/>
      <c r="JE20" s="221"/>
      <c r="JF20" s="221"/>
      <c r="JG20" s="221"/>
      <c r="JH20" s="221"/>
      <c r="JI20" s="221"/>
      <c r="JJ20" s="221"/>
      <c r="JK20" s="257"/>
      <c r="JL20" s="317"/>
      <c r="JM20" s="328"/>
      <c r="JN20" s="221"/>
      <c r="JO20" s="221"/>
      <c r="JP20" s="221"/>
      <c r="JQ20" s="221"/>
      <c r="JR20" s="221"/>
      <c r="JS20" s="221"/>
      <c r="JT20" s="221"/>
      <c r="JU20" s="221"/>
      <c r="JV20" s="221"/>
      <c r="JW20" s="221"/>
      <c r="JX20" s="221"/>
      <c r="JY20" s="221"/>
      <c r="JZ20" s="221"/>
      <c r="KA20" s="221"/>
      <c r="KB20" s="257"/>
      <c r="KC20" s="317"/>
      <c r="KD20" s="328"/>
      <c r="KE20" s="221"/>
      <c r="KF20" s="221"/>
      <c r="KG20" s="221"/>
      <c r="KH20" s="221"/>
      <c r="KI20" s="221"/>
      <c r="KJ20" s="221"/>
      <c r="KK20" s="221"/>
      <c r="KL20" s="221"/>
      <c r="KM20" s="221"/>
      <c r="KN20" s="221"/>
      <c r="KO20" s="221"/>
      <c r="KP20" s="221"/>
      <c r="KQ20" s="221"/>
      <c r="KR20" s="221"/>
      <c r="KS20" s="257"/>
      <c r="KT20" s="317"/>
      <c r="KU20" s="328"/>
      <c r="KV20" s="221"/>
      <c r="KW20" s="221"/>
      <c r="KX20" s="221"/>
      <c r="KY20" s="221"/>
      <c r="KZ20" s="221"/>
      <c r="LA20" s="221"/>
      <c r="LB20" s="221"/>
      <c r="LC20" s="221"/>
      <c r="LD20" s="221"/>
      <c r="LE20" s="221"/>
      <c r="LF20" s="221"/>
      <c r="LG20" s="221"/>
      <c r="LH20" s="221"/>
      <c r="LI20" s="221"/>
      <c r="LJ20" s="257"/>
      <c r="LK20" s="317"/>
      <c r="LL20" s="328"/>
      <c r="LM20" s="221"/>
      <c r="LN20" s="221"/>
      <c r="LO20" s="221"/>
      <c r="LP20" s="221"/>
      <c r="LQ20" s="221"/>
      <c r="LR20" s="221"/>
      <c r="LS20" s="221"/>
      <c r="LT20" s="221"/>
      <c r="LU20" s="221"/>
      <c r="LV20" s="221"/>
      <c r="LW20" s="221"/>
      <c r="LX20" s="221"/>
      <c r="LY20" s="221"/>
      <c r="LZ20" s="221"/>
      <c r="MA20" s="257"/>
      <c r="MB20" s="317"/>
      <c r="MC20" s="322" t="str">
        <f>IE5</f>
        <v>Your Material 15</v>
      </c>
      <c r="MD20" s="322" t="str">
        <f>IM7</f>
        <v>Carbon Fiber</v>
      </c>
      <c r="ME20" s="322" t="str">
        <f>IM9</f>
        <v>Unidirectional</v>
      </c>
      <c r="MF20" s="322" cm="1">
        <f t="array" aca="1" ref="MF20" ca="1">IF(
    ISNUMBER(SEARCH("core", MD20)),
    "",
    INDIRECT(ADDRESS(11, 9 + (ROW(A15)-1)*17))
)</f>
        <v>200</v>
      </c>
      <c r="MG20" s="335"/>
    </row>
    <row r="21" spans="1:345" s="124" customFormat="1" ht="12.75" x14ac:dyDescent="0.2">
      <c r="A21" s="328"/>
      <c r="B21" s="221"/>
      <c r="C21" s="221"/>
      <c r="D21" s="221"/>
      <c r="E21" s="221"/>
      <c r="F21" s="221"/>
      <c r="G21" s="221"/>
      <c r="H21" s="221"/>
      <c r="I21" s="221"/>
      <c r="J21" s="221"/>
      <c r="K21" s="221"/>
      <c r="L21" s="221"/>
      <c r="M21" s="221"/>
      <c r="N21" s="221"/>
      <c r="O21" s="221"/>
      <c r="P21" s="257"/>
      <c r="Q21" s="317"/>
      <c r="R21" s="328"/>
      <c r="S21" s="221"/>
      <c r="T21" s="221"/>
      <c r="U21" s="221"/>
      <c r="V21" s="221"/>
      <c r="W21" s="221"/>
      <c r="X21" s="221"/>
      <c r="Y21" s="221"/>
      <c r="Z21" s="221"/>
      <c r="AA21" s="221"/>
      <c r="AB21" s="221"/>
      <c r="AC21" s="221"/>
      <c r="AD21" s="221"/>
      <c r="AE21" s="221"/>
      <c r="AF21" s="221"/>
      <c r="AG21" s="257"/>
      <c r="AH21" s="317"/>
      <c r="AI21" s="328"/>
      <c r="AJ21" s="221"/>
      <c r="AK21" s="221"/>
      <c r="AL21" s="221"/>
      <c r="AM21" s="221"/>
      <c r="AN21" s="221"/>
      <c r="AO21" s="221"/>
      <c r="AP21" s="221"/>
      <c r="AQ21" s="221"/>
      <c r="AR21" s="221"/>
      <c r="AS21" s="221"/>
      <c r="AT21" s="221"/>
      <c r="AU21" s="221"/>
      <c r="AV21" s="221"/>
      <c r="AW21" s="221"/>
      <c r="AX21" s="257"/>
      <c r="AY21" s="317"/>
      <c r="AZ21" s="328"/>
      <c r="BA21" s="221"/>
      <c r="BB21" s="221"/>
      <c r="BC21" s="221"/>
      <c r="BD21" s="221"/>
      <c r="BE21" s="221"/>
      <c r="BF21" s="221"/>
      <c r="BG21" s="221"/>
      <c r="BH21" s="221"/>
      <c r="BI21" s="221"/>
      <c r="BJ21" s="221"/>
      <c r="BK21" s="221"/>
      <c r="BL21" s="221"/>
      <c r="BM21" s="221"/>
      <c r="BN21" s="221"/>
      <c r="BO21" s="257"/>
      <c r="BP21" s="317"/>
      <c r="BQ21" s="328"/>
      <c r="BR21" s="221"/>
      <c r="BS21" s="221"/>
      <c r="BT21" s="221"/>
      <c r="BU21" s="221"/>
      <c r="BV21" s="221"/>
      <c r="BW21" s="221"/>
      <c r="BX21" s="221"/>
      <c r="BY21" s="221"/>
      <c r="BZ21" s="221"/>
      <c r="CA21" s="221"/>
      <c r="CB21" s="221"/>
      <c r="CC21" s="221"/>
      <c r="CD21" s="221"/>
      <c r="CE21" s="221"/>
      <c r="CF21" s="257"/>
      <c r="CG21" s="317"/>
      <c r="CH21" s="328"/>
      <c r="CI21" s="221"/>
      <c r="CJ21" s="221"/>
      <c r="CK21" s="221"/>
      <c r="CL21" s="221"/>
      <c r="CM21" s="221"/>
      <c r="CN21" s="221"/>
      <c r="CO21" s="221"/>
      <c r="CP21" s="221"/>
      <c r="CQ21" s="221"/>
      <c r="CR21" s="221"/>
      <c r="CS21" s="221"/>
      <c r="CT21" s="221"/>
      <c r="CU21" s="221"/>
      <c r="CV21" s="221"/>
      <c r="CW21" s="257"/>
      <c r="CX21" s="317"/>
      <c r="CY21" s="328"/>
      <c r="CZ21" s="221"/>
      <c r="DA21" s="221"/>
      <c r="DB21" s="221"/>
      <c r="DC21" s="221"/>
      <c r="DD21" s="221"/>
      <c r="DE21" s="221"/>
      <c r="DF21" s="221"/>
      <c r="DG21" s="221"/>
      <c r="DH21" s="221"/>
      <c r="DI21" s="221"/>
      <c r="DJ21" s="221"/>
      <c r="DK21" s="221"/>
      <c r="DL21" s="221"/>
      <c r="DM21" s="221"/>
      <c r="DN21" s="257"/>
      <c r="DO21" s="317"/>
      <c r="DP21" s="328"/>
      <c r="DQ21" s="221"/>
      <c r="DR21" s="221"/>
      <c r="DS21" s="221"/>
      <c r="DT21" s="221"/>
      <c r="DU21" s="221"/>
      <c r="DV21" s="221"/>
      <c r="DW21" s="221"/>
      <c r="DX21" s="221"/>
      <c r="DY21" s="221"/>
      <c r="DZ21" s="221"/>
      <c r="EA21" s="221"/>
      <c r="EB21" s="221"/>
      <c r="EC21" s="221"/>
      <c r="ED21" s="221"/>
      <c r="EE21" s="257"/>
      <c r="EF21" s="317"/>
      <c r="EG21" s="328"/>
      <c r="EH21" s="221"/>
      <c r="EI21" s="221"/>
      <c r="EJ21" s="221"/>
      <c r="EK21" s="221"/>
      <c r="EL21" s="221"/>
      <c r="EM21" s="221"/>
      <c r="EN21" s="221"/>
      <c r="EO21" s="221"/>
      <c r="EP21" s="221"/>
      <c r="EQ21" s="221"/>
      <c r="ER21" s="221"/>
      <c r="ES21" s="221"/>
      <c r="ET21" s="221"/>
      <c r="EU21" s="221"/>
      <c r="EV21" s="257"/>
      <c r="EW21" s="317"/>
      <c r="EX21" s="328"/>
      <c r="EY21" s="221"/>
      <c r="EZ21" s="221"/>
      <c r="FA21" s="221"/>
      <c r="FB21" s="221"/>
      <c r="FC21" s="221"/>
      <c r="FD21" s="221"/>
      <c r="FE21" s="221"/>
      <c r="FF21" s="221"/>
      <c r="FG21" s="221"/>
      <c r="FH21" s="221"/>
      <c r="FI21" s="221"/>
      <c r="FJ21" s="221"/>
      <c r="FK21" s="221"/>
      <c r="FL21" s="221"/>
      <c r="FM21" s="257"/>
      <c r="FN21" s="317"/>
      <c r="FO21" s="328"/>
      <c r="FP21" s="221"/>
      <c r="FQ21" s="221"/>
      <c r="FR21" s="221"/>
      <c r="FS21" s="221"/>
      <c r="FT21" s="221"/>
      <c r="FU21" s="221"/>
      <c r="FV21" s="221"/>
      <c r="FW21" s="221"/>
      <c r="FX21" s="221"/>
      <c r="FY21" s="221"/>
      <c r="FZ21" s="221"/>
      <c r="GA21" s="221"/>
      <c r="GB21" s="221"/>
      <c r="GC21" s="221"/>
      <c r="GD21" s="257"/>
      <c r="GE21" s="317"/>
      <c r="GF21" s="328"/>
      <c r="GG21" s="221"/>
      <c r="GH21" s="221"/>
      <c r="GI21" s="221"/>
      <c r="GJ21" s="221"/>
      <c r="GK21" s="221"/>
      <c r="GL21" s="221"/>
      <c r="GM21" s="221"/>
      <c r="GN21" s="221"/>
      <c r="GO21" s="221"/>
      <c r="GP21" s="221"/>
      <c r="GQ21" s="221"/>
      <c r="GR21" s="221"/>
      <c r="GS21" s="221"/>
      <c r="GT21" s="221"/>
      <c r="GU21" s="257"/>
      <c r="GV21" s="317"/>
      <c r="GW21" s="328"/>
      <c r="GX21" s="221"/>
      <c r="GY21" s="221"/>
      <c r="GZ21" s="221"/>
      <c r="HA21" s="221"/>
      <c r="HB21" s="221"/>
      <c r="HC21" s="221"/>
      <c r="HD21" s="221"/>
      <c r="HE21" s="221"/>
      <c r="HF21" s="221"/>
      <c r="HG21" s="221"/>
      <c r="HH21" s="221"/>
      <c r="HI21" s="221"/>
      <c r="HJ21" s="221"/>
      <c r="HK21" s="221"/>
      <c r="HL21" s="257"/>
      <c r="HM21" s="317"/>
      <c r="HN21" s="328"/>
      <c r="HO21" s="221"/>
      <c r="HP21" s="221"/>
      <c r="HQ21" s="221"/>
      <c r="HR21" s="221"/>
      <c r="HS21" s="221"/>
      <c r="HT21" s="221"/>
      <c r="HU21" s="221"/>
      <c r="HV21" s="221"/>
      <c r="HW21" s="221"/>
      <c r="HX21" s="221"/>
      <c r="HY21" s="221"/>
      <c r="HZ21" s="221"/>
      <c r="IA21" s="221"/>
      <c r="IB21" s="221"/>
      <c r="IC21" s="257"/>
      <c r="ID21" s="317"/>
      <c r="IE21" s="328"/>
      <c r="IF21" s="221"/>
      <c r="IG21" s="221"/>
      <c r="IH21" s="221"/>
      <c r="II21" s="221"/>
      <c r="IJ21" s="221"/>
      <c r="IK21" s="221"/>
      <c r="IL21" s="221"/>
      <c r="IM21" s="221"/>
      <c r="IN21" s="221"/>
      <c r="IO21" s="221"/>
      <c r="IP21" s="221"/>
      <c r="IQ21" s="221"/>
      <c r="IR21" s="221"/>
      <c r="IS21" s="221"/>
      <c r="IT21" s="257"/>
      <c r="IU21" s="317"/>
      <c r="IV21" s="328"/>
      <c r="IW21" s="221"/>
      <c r="IX21" s="221"/>
      <c r="IY21" s="221"/>
      <c r="IZ21" s="221"/>
      <c r="JA21" s="221"/>
      <c r="JB21" s="221"/>
      <c r="JC21" s="221"/>
      <c r="JD21" s="221"/>
      <c r="JE21" s="221"/>
      <c r="JF21" s="221"/>
      <c r="JG21" s="221"/>
      <c r="JH21" s="221"/>
      <c r="JI21" s="221"/>
      <c r="JJ21" s="221"/>
      <c r="JK21" s="257"/>
      <c r="JL21" s="317"/>
      <c r="JM21" s="328"/>
      <c r="JN21" s="221"/>
      <c r="JO21" s="221"/>
      <c r="JP21" s="221"/>
      <c r="JQ21" s="221"/>
      <c r="JR21" s="221"/>
      <c r="JS21" s="221"/>
      <c r="JT21" s="221"/>
      <c r="JU21" s="221"/>
      <c r="JV21" s="221"/>
      <c r="JW21" s="221"/>
      <c r="JX21" s="221"/>
      <c r="JY21" s="221"/>
      <c r="JZ21" s="221"/>
      <c r="KA21" s="221"/>
      <c r="KB21" s="257"/>
      <c r="KC21" s="317"/>
      <c r="KD21" s="328"/>
      <c r="KE21" s="221"/>
      <c r="KF21" s="221"/>
      <c r="KG21" s="221"/>
      <c r="KH21" s="221"/>
      <c r="KI21" s="221"/>
      <c r="KJ21" s="221"/>
      <c r="KK21" s="221"/>
      <c r="KL21" s="221"/>
      <c r="KM21" s="221"/>
      <c r="KN21" s="221"/>
      <c r="KO21" s="221"/>
      <c r="KP21" s="221"/>
      <c r="KQ21" s="221"/>
      <c r="KR21" s="221"/>
      <c r="KS21" s="257"/>
      <c r="KT21" s="317"/>
      <c r="KU21" s="328"/>
      <c r="KV21" s="221"/>
      <c r="KW21" s="221"/>
      <c r="KX21" s="221"/>
      <c r="KY21" s="221"/>
      <c r="KZ21" s="221"/>
      <c r="LA21" s="221"/>
      <c r="LB21" s="221"/>
      <c r="LC21" s="221"/>
      <c r="LD21" s="221"/>
      <c r="LE21" s="221"/>
      <c r="LF21" s="221"/>
      <c r="LG21" s="221"/>
      <c r="LH21" s="221"/>
      <c r="LI21" s="221"/>
      <c r="LJ21" s="257"/>
      <c r="LK21" s="317"/>
      <c r="LL21" s="328"/>
      <c r="LM21" s="221"/>
      <c r="LN21" s="221"/>
      <c r="LO21" s="221"/>
      <c r="LP21" s="221"/>
      <c r="LQ21" s="221"/>
      <c r="LR21" s="221"/>
      <c r="LS21" s="221"/>
      <c r="LT21" s="221"/>
      <c r="LU21" s="221"/>
      <c r="LV21" s="221"/>
      <c r="LW21" s="221"/>
      <c r="LX21" s="221"/>
      <c r="LY21" s="221"/>
      <c r="LZ21" s="221"/>
      <c r="MA21" s="257"/>
      <c r="MB21" s="317"/>
      <c r="MC21" s="322" t="str">
        <f>IV5</f>
        <v>Your Material 16</v>
      </c>
      <c r="MD21" s="322" t="str">
        <f>JD7</f>
        <v>Carbon Fiber</v>
      </c>
      <c r="ME21" s="322" t="str">
        <f>JD9</f>
        <v>Unidirectional</v>
      </c>
      <c r="MF21" s="322" cm="1">
        <f t="array" aca="1" ref="MF21" ca="1">IF(
    ISNUMBER(SEARCH("core", MD21)),
    "",
    INDIRECT(ADDRESS(11, 9 + (ROW(A16)-1)*17))
)</f>
        <v>200</v>
      </c>
      <c r="MG21" s="335"/>
    </row>
    <row r="22" spans="1:345" s="124" customFormat="1" ht="12.75" x14ac:dyDescent="0.2">
      <c r="A22" s="328"/>
      <c r="B22" s="221"/>
      <c r="C22" s="221"/>
      <c r="D22" s="221"/>
      <c r="E22" s="221"/>
      <c r="F22" s="221"/>
      <c r="G22" s="221"/>
      <c r="H22" s="221"/>
      <c r="I22" s="221"/>
      <c r="J22" s="221"/>
      <c r="K22" s="221"/>
      <c r="L22" s="221"/>
      <c r="M22" s="221"/>
      <c r="N22" s="221"/>
      <c r="O22" s="221"/>
      <c r="P22" s="257"/>
      <c r="Q22" s="317"/>
      <c r="R22" s="328"/>
      <c r="S22" s="221"/>
      <c r="T22" s="221"/>
      <c r="U22" s="221"/>
      <c r="V22" s="221"/>
      <c r="W22" s="221"/>
      <c r="X22" s="221"/>
      <c r="Y22" s="221"/>
      <c r="Z22" s="221"/>
      <c r="AA22" s="221"/>
      <c r="AB22" s="221"/>
      <c r="AC22" s="221"/>
      <c r="AD22" s="221"/>
      <c r="AE22" s="221"/>
      <c r="AF22" s="221"/>
      <c r="AG22" s="257"/>
      <c r="AH22" s="317"/>
      <c r="AI22" s="328"/>
      <c r="AJ22" s="221"/>
      <c r="AK22" s="221"/>
      <c r="AL22" s="221"/>
      <c r="AM22" s="221"/>
      <c r="AN22" s="221"/>
      <c r="AO22" s="221"/>
      <c r="AP22" s="221"/>
      <c r="AQ22" s="221"/>
      <c r="AR22" s="221"/>
      <c r="AS22" s="221"/>
      <c r="AT22" s="221"/>
      <c r="AU22" s="221"/>
      <c r="AV22" s="221"/>
      <c r="AW22" s="221"/>
      <c r="AX22" s="257"/>
      <c r="AY22" s="317"/>
      <c r="AZ22" s="328"/>
      <c r="BA22" s="221"/>
      <c r="BB22" s="221"/>
      <c r="BC22" s="221"/>
      <c r="BD22" s="221"/>
      <c r="BE22" s="221"/>
      <c r="BF22" s="221"/>
      <c r="BG22" s="221"/>
      <c r="BH22" s="221"/>
      <c r="BI22" s="221"/>
      <c r="BJ22" s="221"/>
      <c r="BK22" s="221"/>
      <c r="BL22" s="221"/>
      <c r="BM22" s="221"/>
      <c r="BN22" s="221"/>
      <c r="BO22" s="257"/>
      <c r="BP22" s="317"/>
      <c r="BQ22" s="328"/>
      <c r="BR22" s="221"/>
      <c r="BS22" s="221"/>
      <c r="BT22" s="221"/>
      <c r="BU22" s="221"/>
      <c r="BV22" s="221"/>
      <c r="BW22" s="221"/>
      <c r="BX22" s="221"/>
      <c r="BY22" s="221"/>
      <c r="BZ22" s="221"/>
      <c r="CA22" s="221"/>
      <c r="CB22" s="221"/>
      <c r="CC22" s="221"/>
      <c r="CD22" s="221"/>
      <c r="CE22" s="221"/>
      <c r="CF22" s="257"/>
      <c r="CG22" s="317"/>
      <c r="CH22" s="328"/>
      <c r="CI22" s="221"/>
      <c r="CJ22" s="221"/>
      <c r="CK22" s="221"/>
      <c r="CL22" s="221"/>
      <c r="CM22" s="221"/>
      <c r="CN22" s="221"/>
      <c r="CO22" s="221"/>
      <c r="CP22" s="221"/>
      <c r="CQ22" s="221"/>
      <c r="CR22" s="221"/>
      <c r="CS22" s="221"/>
      <c r="CT22" s="221"/>
      <c r="CU22" s="221"/>
      <c r="CV22" s="221"/>
      <c r="CW22" s="257"/>
      <c r="CX22" s="317"/>
      <c r="CY22" s="328"/>
      <c r="CZ22" s="221"/>
      <c r="DA22" s="221"/>
      <c r="DB22" s="221"/>
      <c r="DC22" s="221"/>
      <c r="DD22" s="221"/>
      <c r="DE22" s="221"/>
      <c r="DF22" s="221"/>
      <c r="DG22" s="221"/>
      <c r="DH22" s="221"/>
      <c r="DI22" s="221"/>
      <c r="DJ22" s="221"/>
      <c r="DK22" s="221"/>
      <c r="DL22" s="221"/>
      <c r="DM22" s="221"/>
      <c r="DN22" s="257"/>
      <c r="DO22" s="317"/>
      <c r="DP22" s="328"/>
      <c r="DQ22" s="221"/>
      <c r="DR22" s="221"/>
      <c r="DS22" s="221"/>
      <c r="DT22" s="221"/>
      <c r="DU22" s="221"/>
      <c r="DV22" s="221"/>
      <c r="DW22" s="221"/>
      <c r="DX22" s="221"/>
      <c r="DY22" s="221"/>
      <c r="DZ22" s="221"/>
      <c r="EA22" s="221"/>
      <c r="EB22" s="221"/>
      <c r="EC22" s="221"/>
      <c r="ED22" s="221"/>
      <c r="EE22" s="257"/>
      <c r="EF22" s="317"/>
      <c r="EG22" s="328"/>
      <c r="EH22" s="221"/>
      <c r="EI22" s="221"/>
      <c r="EJ22" s="221"/>
      <c r="EK22" s="221"/>
      <c r="EL22" s="221"/>
      <c r="EM22" s="221"/>
      <c r="EN22" s="221"/>
      <c r="EO22" s="221"/>
      <c r="EP22" s="221"/>
      <c r="EQ22" s="221"/>
      <c r="ER22" s="221"/>
      <c r="ES22" s="221"/>
      <c r="ET22" s="221"/>
      <c r="EU22" s="221"/>
      <c r="EV22" s="257"/>
      <c r="EW22" s="317"/>
      <c r="EX22" s="328"/>
      <c r="EY22" s="221"/>
      <c r="EZ22" s="221"/>
      <c r="FA22" s="221"/>
      <c r="FB22" s="221"/>
      <c r="FC22" s="221"/>
      <c r="FD22" s="221"/>
      <c r="FE22" s="221"/>
      <c r="FF22" s="221"/>
      <c r="FG22" s="221"/>
      <c r="FH22" s="221"/>
      <c r="FI22" s="221"/>
      <c r="FJ22" s="221"/>
      <c r="FK22" s="221"/>
      <c r="FL22" s="221"/>
      <c r="FM22" s="257"/>
      <c r="FN22" s="317"/>
      <c r="FO22" s="328"/>
      <c r="FP22" s="221"/>
      <c r="FQ22" s="221"/>
      <c r="FR22" s="221"/>
      <c r="FS22" s="221"/>
      <c r="FT22" s="221"/>
      <c r="FU22" s="221"/>
      <c r="FV22" s="221"/>
      <c r="FW22" s="221"/>
      <c r="FX22" s="221"/>
      <c r="FY22" s="221"/>
      <c r="FZ22" s="221"/>
      <c r="GA22" s="221"/>
      <c r="GB22" s="221"/>
      <c r="GC22" s="221"/>
      <c r="GD22" s="257"/>
      <c r="GE22" s="317"/>
      <c r="GF22" s="328"/>
      <c r="GG22" s="221"/>
      <c r="GH22" s="221"/>
      <c r="GI22" s="221"/>
      <c r="GJ22" s="221"/>
      <c r="GK22" s="221"/>
      <c r="GL22" s="221"/>
      <c r="GM22" s="221"/>
      <c r="GN22" s="221"/>
      <c r="GO22" s="221"/>
      <c r="GP22" s="221"/>
      <c r="GQ22" s="221"/>
      <c r="GR22" s="221"/>
      <c r="GS22" s="221"/>
      <c r="GT22" s="221"/>
      <c r="GU22" s="257"/>
      <c r="GV22" s="317"/>
      <c r="GW22" s="328"/>
      <c r="GX22" s="221"/>
      <c r="GY22" s="221"/>
      <c r="GZ22" s="221"/>
      <c r="HA22" s="221"/>
      <c r="HB22" s="221"/>
      <c r="HC22" s="221"/>
      <c r="HD22" s="221"/>
      <c r="HE22" s="221"/>
      <c r="HF22" s="221"/>
      <c r="HG22" s="221"/>
      <c r="HH22" s="221"/>
      <c r="HI22" s="221"/>
      <c r="HJ22" s="221"/>
      <c r="HK22" s="221"/>
      <c r="HL22" s="257"/>
      <c r="HM22" s="317"/>
      <c r="HN22" s="328"/>
      <c r="HO22" s="221"/>
      <c r="HP22" s="221"/>
      <c r="HQ22" s="221"/>
      <c r="HR22" s="221"/>
      <c r="HS22" s="221"/>
      <c r="HT22" s="221"/>
      <c r="HU22" s="221"/>
      <c r="HV22" s="221"/>
      <c r="HW22" s="221"/>
      <c r="HX22" s="221"/>
      <c r="HY22" s="221"/>
      <c r="HZ22" s="221"/>
      <c r="IA22" s="221"/>
      <c r="IB22" s="221"/>
      <c r="IC22" s="257"/>
      <c r="ID22" s="317"/>
      <c r="IE22" s="328"/>
      <c r="IF22" s="221"/>
      <c r="IG22" s="221"/>
      <c r="IH22" s="221"/>
      <c r="II22" s="221"/>
      <c r="IJ22" s="221"/>
      <c r="IK22" s="221"/>
      <c r="IL22" s="221"/>
      <c r="IM22" s="221"/>
      <c r="IN22" s="221"/>
      <c r="IO22" s="221"/>
      <c r="IP22" s="221"/>
      <c r="IQ22" s="221"/>
      <c r="IR22" s="221"/>
      <c r="IS22" s="221"/>
      <c r="IT22" s="257"/>
      <c r="IU22" s="317"/>
      <c r="IV22" s="328"/>
      <c r="IW22" s="221"/>
      <c r="IX22" s="221"/>
      <c r="IY22" s="221"/>
      <c r="IZ22" s="221"/>
      <c r="JA22" s="221"/>
      <c r="JB22" s="221"/>
      <c r="JC22" s="221"/>
      <c r="JD22" s="221"/>
      <c r="JE22" s="221"/>
      <c r="JF22" s="221"/>
      <c r="JG22" s="221"/>
      <c r="JH22" s="221"/>
      <c r="JI22" s="221"/>
      <c r="JJ22" s="221"/>
      <c r="JK22" s="257"/>
      <c r="JL22" s="317"/>
      <c r="JM22" s="328"/>
      <c r="JN22" s="221"/>
      <c r="JO22" s="221"/>
      <c r="JP22" s="221"/>
      <c r="JQ22" s="221"/>
      <c r="JR22" s="221"/>
      <c r="JS22" s="221"/>
      <c r="JT22" s="221"/>
      <c r="JU22" s="221"/>
      <c r="JV22" s="221"/>
      <c r="JW22" s="221"/>
      <c r="JX22" s="221"/>
      <c r="JY22" s="221"/>
      <c r="JZ22" s="221"/>
      <c r="KA22" s="221"/>
      <c r="KB22" s="257"/>
      <c r="KC22" s="317"/>
      <c r="KD22" s="328"/>
      <c r="KE22" s="221"/>
      <c r="KF22" s="221"/>
      <c r="KG22" s="221"/>
      <c r="KH22" s="221"/>
      <c r="KI22" s="221"/>
      <c r="KJ22" s="221"/>
      <c r="KK22" s="221"/>
      <c r="KL22" s="221"/>
      <c r="KM22" s="221"/>
      <c r="KN22" s="221"/>
      <c r="KO22" s="221"/>
      <c r="KP22" s="221"/>
      <c r="KQ22" s="221"/>
      <c r="KR22" s="221"/>
      <c r="KS22" s="257"/>
      <c r="KT22" s="317"/>
      <c r="KU22" s="328"/>
      <c r="KV22" s="221"/>
      <c r="KW22" s="221"/>
      <c r="KX22" s="221"/>
      <c r="KY22" s="221"/>
      <c r="KZ22" s="221"/>
      <c r="LA22" s="221"/>
      <c r="LB22" s="221"/>
      <c r="LC22" s="221"/>
      <c r="LD22" s="221"/>
      <c r="LE22" s="221"/>
      <c r="LF22" s="221"/>
      <c r="LG22" s="221"/>
      <c r="LH22" s="221"/>
      <c r="LI22" s="221"/>
      <c r="LJ22" s="257"/>
      <c r="LK22" s="317"/>
      <c r="LL22" s="328"/>
      <c r="LM22" s="221"/>
      <c r="LN22" s="221"/>
      <c r="LO22" s="221"/>
      <c r="LP22" s="221"/>
      <c r="LQ22" s="221"/>
      <c r="LR22" s="221"/>
      <c r="LS22" s="221"/>
      <c r="LT22" s="221"/>
      <c r="LU22" s="221"/>
      <c r="LV22" s="221"/>
      <c r="LW22" s="221"/>
      <c r="LX22" s="221"/>
      <c r="LY22" s="221"/>
      <c r="LZ22" s="221"/>
      <c r="MA22" s="257"/>
      <c r="MB22" s="317"/>
      <c r="MC22" s="322" t="str">
        <f>JM5</f>
        <v>Your Material 17</v>
      </c>
      <c r="MD22" s="322" t="str">
        <f>JU7</f>
        <v>Carbon Fiber</v>
      </c>
      <c r="ME22" s="322" t="str">
        <f>JU9</f>
        <v>Unidirectional</v>
      </c>
      <c r="MF22" s="322" cm="1">
        <f t="array" aca="1" ref="MF22" ca="1">IF(
    ISNUMBER(SEARCH("core", MD22)),
    "",
    INDIRECT(ADDRESS(11, 9 + (ROW(A17)-1)*17))
)</f>
        <v>200</v>
      </c>
      <c r="MG22" s="335"/>
    </row>
    <row r="23" spans="1:345" s="124" customFormat="1" ht="12.75" x14ac:dyDescent="0.2">
      <c r="A23" s="328"/>
      <c r="B23" s="221"/>
      <c r="C23" s="221"/>
      <c r="D23" s="221"/>
      <c r="E23" s="221"/>
      <c r="F23" s="221"/>
      <c r="G23" s="221"/>
      <c r="H23" s="221"/>
      <c r="I23" s="221"/>
      <c r="J23" s="221"/>
      <c r="K23" s="221"/>
      <c r="L23" s="221"/>
      <c r="M23" s="221"/>
      <c r="N23" s="221"/>
      <c r="O23" s="221"/>
      <c r="P23" s="257"/>
      <c r="Q23" s="317"/>
      <c r="R23" s="328"/>
      <c r="S23" s="221"/>
      <c r="T23" s="221"/>
      <c r="U23" s="221"/>
      <c r="V23" s="221"/>
      <c r="W23" s="221"/>
      <c r="X23" s="221"/>
      <c r="Y23" s="221"/>
      <c r="Z23" s="221"/>
      <c r="AA23" s="221"/>
      <c r="AB23" s="221"/>
      <c r="AC23" s="221"/>
      <c r="AD23" s="221"/>
      <c r="AE23" s="221"/>
      <c r="AF23" s="221"/>
      <c r="AG23" s="257"/>
      <c r="AH23" s="317"/>
      <c r="AI23" s="328"/>
      <c r="AJ23" s="221"/>
      <c r="AK23" s="221"/>
      <c r="AL23" s="221"/>
      <c r="AM23" s="221"/>
      <c r="AN23" s="221"/>
      <c r="AO23" s="221"/>
      <c r="AP23" s="221"/>
      <c r="AQ23" s="221"/>
      <c r="AR23" s="221"/>
      <c r="AS23" s="221"/>
      <c r="AT23" s="221"/>
      <c r="AU23" s="221"/>
      <c r="AV23" s="221"/>
      <c r="AW23" s="221"/>
      <c r="AX23" s="257"/>
      <c r="AY23" s="317"/>
      <c r="AZ23" s="328"/>
      <c r="BA23" s="221"/>
      <c r="BB23" s="221"/>
      <c r="BC23" s="221"/>
      <c r="BD23" s="221"/>
      <c r="BE23" s="221"/>
      <c r="BF23" s="221"/>
      <c r="BG23" s="221"/>
      <c r="BH23" s="221"/>
      <c r="BI23" s="221"/>
      <c r="BJ23" s="221"/>
      <c r="BK23" s="221"/>
      <c r="BL23" s="221"/>
      <c r="BM23" s="221"/>
      <c r="BN23" s="221"/>
      <c r="BO23" s="257"/>
      <c r="BP23" s="317"/>
      <c r="BQ23" s="328"/>
      <c r="BR23" s="221"/>
      <c r="BS23" s="221"/>
      <c r="BT23" s="221"/>
      <c r="BU23" s="221"/>
      <c r="BV23" s="221"/>
      <c r="BW23" s="221"/>
      <c r="BX23" s="221"/>
      <c r="BY23" s="221"/>
      <c r="BZ23" s="221"/>
      <c r="CA23" s="221"/>
      <c r="CB23" s="221"/>
      <c r="CC23" s="221"/>
      <c r="CD23" s="221"/>
      <c r="CE23" s="221"/>
      <c r="CF23" s="257"/>
      <c r="CG23" s="317"/>
      <c r="CH23" s="328"/>
      <c r="CI23" s="221"/>
      <c r="CJ23" s="221"/>
      <c r="CK23" s="221"/>
      <c r="CL23" s="221"/>
      <c r="CM23" s="221"/>
      <c r="CN23" s="221"/>
      <c r="CO23" s="221"/>
      <c r="CP23" s="221"/>
      <c r="CQ23" s="221"/>
      <c r="CR23" s="221"/>
      <c r="CS23" s="221"/>
      <c r="CT23" s="221"/>
      <c r="CU23" s="221"/>
      <c r="CV23" s="221"/>
      <c r="CW23" s="257"/>
      <c r="CX23" s="317"/>
      <c r="CY23" s="328"/>
      <c r="CZ23" s="221"/>
      <c r="DA23" s="221"/>
      <c r="DB23" s="221"/>
      <c r="DC23" s="221"/>
      <c r="DD23" s="221"/>
      <c r="DE23" s="221"/>
      <c r="DF23" s="221"/>
      <c r="DG23" s="221"/>
      <c r="DH23" s="221"/>
      <c r="DI23" s="221"/>
      <c r="DJ23" s="221"/>
      <c r="DK23" s="221"/>
      <c r="DL23" s="221"/>
      <c r="DM23" s="221"/>
      <c r="DN23" s="257"/>
      <c r="DO23" s="317"/>
      <c r="DP23" s="328"/>
      <c r="DQ23" s="221"/>
      <c r="DR23" s="221"/>
      <c r="DS23" s="221"/>
      <c r="DT23" s="221"/>
      <c r="DU23" s="221"/>
      <c r="DV23" s="221"/>
      <c r="DW23" s="221"/>
      <c r="DX23" s="221"/>
      <c r="DY23" s="221"/>
      <c r="DZ23" s="221"/>
      <c r="EA23" s="221"/>
      <c r="EB23" s="221"/>
      <c r="EC23" s="221"/>
      <c r="ED23" s="221"/>
      <c r="EE23" s="257"/>
      <c r="EF23" s="317"/>
      <c r="EG23" s="328"/>
      <c r="EH23" s="221"/>
      <c r="EI23" s="221"/>
      <c r="EJ23" s="221"/>
      <c r="EK23" s="221"/>
      <c r="EL23" s="221"/>
      <c r="EM23" s="221"/>
      <c r="EN23" s="221"/>
      <c r="EO23" s="221"/>
      <c r="EP23" s="221"/>
      <c r="EQ23" s="221"/>
      <c r="ER23" s="221"/>
      <c r="ES23" s="221"/>
      <c r="ET23" s="221"/>
      <c r="EU23" s="221"/>
      <c r="EV23" s="257"/>
      <c r="EW23" s="317"/>
      <c r="EX23" s="328"/>
      <c r="EY23" s="221"/>
      <c r="EZ23" s="221"/>
      <c r="FA23" s="221"/>
      <c r="FB23" s="221"/>
      <c r="FC23" s="221"/>
      <c r="FD23" s="221"/>
      <c r="FE23" s="221"/>
      <c r="FF23" s="221"/>
      <c r="FG23" s="221"/>
      <c r="FH23" s="221"/>
      <c r="FI23" s="221"/>
      <c r="FJ23" s="221"/>
      <c r="FK23" s="221"/>
      <c r="FL23" s="221"/>
      <c r="FM23" s="257"/>
      <c r="FN23" s="317"/>
      <c r="FO23" s="328"/>
      <c r="FP23" s="221"/>
      <c r="FQ23" s="221"/>
      <c r="FR23" s="221"/>
      <c r="FS23" s="221"/>
      <c r="FT23" s="221"/>
      <c r="FU23" s="221"/>
      <c r="FV23" s="221"/>
      <c r="FW23" s="221"/>
      <c r="FX23" s="221"/>
      <c r="FY23" s="221"/>
      <c r="FZ23" s="221"/>
      <c r="GA23" s="221"/>
      <c r="GB23" s="221"/>
      <c r="GC23" s="221"/>
      <c r="GD23" s="257"/>
      <c r="GE23" s="317"/>
      <c r="GF23" s="328"/>
      <c r="GG23" s="221"/>
      <c r="GH23" s="221"/>
      <c r="GI23" s="221"/>
      <c r="GJ23" s="221"/>
      <c r="GK23" s="221"/>
      <c r="GL23" s="221"/>
      <c r="GM23" s="221"/>
      <c r="GN23" s="221"/>
      <c r="GO23" s="221"/>
      <c r="GP23" s="221"/>
      <c r="GQ23" s="221"/>
      <c r="GR23" s="221"/>
      <c r="GS23" s="221"/>
      <c r="GT23" s="221"/>
      <c r="GU23" s="257"/>
      <c r="GV23" s="317"/>
      <c r="GW23" s="328"/>
      <c r="GX23" s="221"/>
      <c r="GY23" s="221"/>
      <c r="GZ23" s="221"/>
      <c r="HA23" s="221"/>
      <c r="HB23" s="221"/>
      <c r="HC23" s="221"/>
      <c r="HD23" s="221"/>
      <c r="HE23" s="221"/>
      <c r="HF23" s="221"/>
      <c r="HG23" s="221"/>
      <c r="HH23" s="221"/>
      <c r="HI23" s="221"/>
      <c r="HJ23" s="221"/>
      <c r="HK23" s="221"/>
      <c r="HL23" s="257"/>
      <c r="HM23" s="317"/>
      <c r="HN23" s="328"/>
      <c r="HO23" s="221"/>
      <c r="HP23" s="221"/>
      <c r="HQ23" s="221"/>
      <c r="HR23" s="221"/>
      <c r="HS23" s="221"/>
      <c r="HT23" s="221"/>
      <c r="HU23" s="221"/>
      <c r="HV23" s="221"/>
      <c r="HW23" s="221"/>
      <c r="HX23" s="221"/>
      <c r="HY23" s="221"/>
      <c r="HZ23" s="221"/>
      <c r="IA23" s="221"/>
      <c r="IB23" s="221"/>
      <c r="IC23" s="257"/>
      <c r="ID23" s="317"/>
      <c r="IE23" s="328"/>
      <c r="IF23" s="221"/>
      <c r="IG23" s="221"/>
      <c r="IH23" s="221"/>
      <c r="II23" s="221"/>
      <c r="IJ23" s="221"/>
      <c r="IK23" s="221"/>
      <c r="IL23" s="221"/>
      <c r="IM23" s="221"/>
      <c r="IN23" s="221"/>
      <c r="IO23" s="221"/>
      <c r="IP23" s="221"/>
      <c r="IQ23" s="221"/>
      <c r="IR23" s="221"/>
      <c r="IS23" s="221"/>
      <c r="IT23" s="257"/>
      <c r="IU23" s="317"/>
      <c r="IV23" s="328"/>
      <c r="IW23" s="221"/>
      <c r="IX23" s="221"/>
      <c r="IY23" s="221"/>
      <c r="IZ23" s="221"/>
      <c r="JA23" s="221"/>
      <c r="JB23" s="221"/>
      <c r="JC23" s="221"/>
      <c r="JD23" s="221"/>
      <c r="JE23" s="221"/>
      <c r="JF23" s="221"/>
      <c r="JG23" s="221"/>
      <c r="JH23" s="221"/>
      <c r="JI23" s="221"/>
      <c r="JJ23" s="221"/>
      <c r="JK23" s="257"/>
      <c r="JL23" s="317"/>
      <c r="JM23" s="328"/>
      <c r="JN23" s="221"/>
      <c r="JO23" s="221"/>
      <c r="JP23" s="221"/>
      <c r="JQ23" s="221"/>
      <c r="JR23" s="221"/>
      <c r="JS23" s="221"/>
      <c r="JT23" s="221"/>
      <c r="JU23" s="221"/>
      <c r="JV23" s="221"/>
      <c r="JW23" s="221"/>
      <c r="JX23" s="221"/>
      <c r="JY23" s="221"/>
      <c r="JZ23" s="221"/>
      <c r="KA23" s="221"/>
      <c r="KB23" s="257"/>
      <c r="KC23" s="317"/>
      <c r="KD23" s="328"/>
      <c r="KE23" s="221"/>
      <c r="KF23" s="221"/>
      <c r="KG23" s="221"/>
      <c r="KH23" s="221"/>
      <c r="KI23" s="221"/>
      <c r="KJ23" s="221"/>
      <c r="KK23" s="221"/>
      <c r="KL23" s="221"/>
      <c r="KM23" s="221"/>
      <c r="KN23" s="221"/>
      <c r="KO23" s="221"/>
      <c r="KP23" s="221"/>
      <c r="KQ23" s="221"/>
      <c r="KR23" s="221"/>
      <c r="KS23" s="257"/>
      <c r="KT23" s="317"/>
      <c r="KU23" s="328"/>
      <c r="KV23" s="221"/>
      <c r="KW23" s="221"/>
      <c r="KX23" s="221"/>
      <c r="KY23" s="221"/>
      <c r="KZ23" s="221"/>
      <c r="LA23" s="221"/>
      <c r="LB23" s="221"/>
      <c r="LC23" s="221"/>
      <c r="LD23" s="221"/>
      <c r="LE23" s="221"/>
      <c r="LF23" s="221"/>
      <c r="LG23" s="221"/>
      <c r="LH23" s="221"/>
      <c r="LI23" s="221"/>
      <c r="LJ23" s="257"/>
      <c r="LK23" s="317"/>
      <c r="LL23" s="328"/>
      <c r="LM23" s="221"/>
      <c r="LN23" s="221"/>
      <c r="LO23" s="221"/>
      <c r="LP23" s="221"/>
      <c r="LQ23" s="221"/>
      <c r="LR23" s="221"/>
      <c r="LS23" s="221"/>
      <c r="LT23" s="221"/>
      <c r="LU23" s="221"/>
      <c r="LV23" s="221"/>
      <c r="LW23" s="221"/>
      <c r="LX23" s="221"/>
      <c r="LY23" s="221"/>
      <c r="LZ23" s="221"/>
      <c r="MA23" s="257"/>
      <c r="MB23" s="317"/>
      <c r="MC23" s="322" t="str">
        <f>KD5</f>
        <v>Your Material 18</v>
      </c>
      <c r="MD23" s="322" t="str">
        <f>KL7</f>
        <v>Carbon Fiber</v>
      </c>
      <c r="ME23" s="322" t="str">
        <f>KL9</f>
        <v>Unidirectional</v>
      </c>
      <c r="MF23" s="322" cm="1">
        <f t="array" aca="1" ref="MF23" ca="1">IF(
    ISNUMBER(SEARCH("core", MD23)),
    "",
    INDIRECT(ADDRESS(11, 9 + (ROW(A18)-1)*17))
)</f>
        <v>200</v>
      </c>
      <c r="MG23" s="335"/>
    </row>
    <row r="24" spans="1:345" customFormat="1" ht="12.75" x14ac:dyDescent="0.2">
      <c r="A24" s="329"/>
      <c r="B24" s="330"/>
      <c r="C24" s="330"/>
      <c r="D24" s="330"/>
      <c r="E24" s="330"/>
      <c r="F24" s="330"/>
      <c r="G24" s="330"/>
      <c r="H24" s="330"/>
      <c r="I24" s="330"/>
      <c r="J24" s="330"/>
      <c r="K24" s="330"/>
      <c r="L24" s="330"/>
      <c r="M24" s="330"/>
      <c r="N24" s="330"/>
      <c r="O24" s="330"/>
      <c r="P24" s="331"/>
      <c r="Q24" s="324"/>
      <c r="R24" s="329"/>
      <c r="S24" s="330"/>
      <c r="T24" s="330"/>
      <c r="U24" s="330"/>
      <c r="V24" s="330"/>
      <c r="W24" s="330"/>
      <c r="X24" s="330"/>
      <c r="Y24" s="221"/>
      <c r="Z24" s="330"/>
      <c r="AA24" s="330"/>
      <c r="AB24" s="330"/>
      <c r="AC24" s="330"/>
      <c r="AD24" s="330"/>
      <c r="AE24" s="330"/>
      <c r="AF24" s="330"/>
      <c r="AG24" s="331"/>
      <c r="AH24" s="324"/>
      <c r="AI24" s="329"/>
      <c r="AJ24" s="330"/>
      <c r="AK24" s="330"/>
      <c r="AL24" s="330"/>
      <c r="AM24" s="330"/>
      <c r="AN24" s="330"/>
      <c r="AO24" s="330"/>
      <c r="AP24" s="330"/>
      <c r="AQ24" s="330"/>
      <c r="AR24" s="330"/>
      <c r="AS24" s="330"/>
      <c r="AT24" s="330"/>
      <c r="AU24" s="330"/>
      <c r="AV24" s="330"/>
      <c r="AW24" s="330"/>
      <c r="AX24" s="331"/>
      <c r="AY24" s="324"/>
      <c r="AZ24" s="329"/>
      <c r="BA24" s="330"/>
      <c r="BB24" s="330"/>
      <c r="BC24" s="330"/>
      <c r="BD24" s="330"/>
      <c r="BE24" s="330"/>
      <c r="BF24" s="330"/>
      <c r="BG24" s="330"/>
      <c r="BH24" s="330"/>
      <c r="BI24" s="330"/>
      <c r="BJ24" s="330"/>
      <c r="BK24" s="330"/>
      <c r="BL24" s="330"/>
      <c r="BM24" s="330"/>
      <c r="BN24" s="330"/>
      <c r="BO24" s="331"/>
      <c r="BP24" s="324"/>
      <c r="BQ24" s="329"/>
      <c r="BR24" s="330"/>
      <c r="BS24" s="330"/>
      <c r="BT24" s="330"/>
      <c r="BU24" s="330"/>
      <c r="BV24" s="330"/>
      <c r="BW24" s="330"/>
      <c r="BX24" s="330"/>
      <c r="BY24" s="330"/>
      <c r="BZ24" s="330"/>
      <c r="CA24" s="330"/>
      <c r="CB24" s="330"/>
      <c r="CC24" s="330"/>
      <c r="CD24" s="330"/>
      <c r="CE24" s="330"/>
      <c r="CF24" s="331"/>
      <c r="CG24" s="324"/>
      <c r="CH24" s="329"/>
      <c r="CI24" s="330"/>
      <c r="CJ24" s="330"/>
      <c r="CK24" s="330"/>
      <c r="CL24" s="330"/>
      <c r="CM24" s="330"/>
      <c r="CN24" s="330"/>
      <c r="CO24" s="330"/>
      <c r="CP24" s="330"/>
      <c r="CQ24" s="330"/>
      <c r="CR24" s="330"/>
      <c r="CS24" s="330"/>
      <c r="CT24" s="330"/>
      <c r="CU24" s="330"/>
      <c r="CV24" s="330"/>
      <c r="CW24" s="331"/>
      <c r="CX24" s="324"/>
      <c r="CY24" s="329"/>
      <c r="CZ24" s="330"/>
      <c r="DA24" s="330"/>
      <c r="DB24" s="330"/>
      <c r="DC24" s="330"/>
      <c r="DD24" s="330"/>
      <c r="DE24" s="330"/>
      <c r="DF24" s="330"/>
      <c r="DG24" s="330"/>
      <c r="DH24" s="330"/>
      <c r="DI24" s="330"/>
      <c r="DJ24" s="330"/>
      <c r="DK24" s="330"/>
      <c r="DL24" s="330"/>
      <c r="DM24" s="330"/>
      <c r="DN24" s="331"/>
      <c r="DO24" s="324"/>
      <c r="DP24" s="329"/>
      <c r="DQ24" s="330"/>
      <c r="DR24" s="330"/>
      <c r="DS24" s="330"/>
      <c r="DT24" s="330"/>
      <c r="DU24" s="330"/>
      <c r="DV24" s="330"/>
      <c r="DW24" s="330"/>
      <c r="DX24" s="330"/>
      <c r="DY24" s="330"/>
      <c r="DZ24" s="330"/>
      <c r="EA24" s="330"/>
      <c r="EB24" s="330"/>
      <c r="EC24" s="330"/>
      <c r="ED24" s="330"/>
      <c r="EE24" s="331"/>
      <c r="EF24" s="324"/>
      <c r="EG24" s="329"/>
      <c r="EH24" s="330"/>
      <c r="EI24" s="330"/>
      <c r="EJ24" s="330"/>
      <c r="EK24" s="330"/>
      <c r="EL24" s="330"/>
      <c r="EM24" s="330"/>
      <c r="EN24" s="330"/>
      <c r="EO24" s="330"/>
      <c r="EP24" s="330"/>
      <c r="EQ24" s="330"/>
      <c r="ER24" s="330"/>
      <c r="ES24" s="330"/>
      <c r="ET24" s="330"/>
      <c r="EU24" s="330"/>
      <c r="EV24" s="331"/>
      <c r="EW24" s="324"/>
      <c r="EX24" s="329"/>
      <c r="EY24" s="330"/>
      <c r="EZ24" s="330"/>
      <c r="FA24" s="330"/>
      <c r="FB24" s="330"/>
      <c r="FC24" s="330"/>
      <c r="FD24" s="330"/>
      <c r="FE24" s="330"/>
      <c r="FF24" s="330"/>
      <c r="FG24" s="330"/>
      <c r="FH24" s="330"/>
      <c r="FI24" s="330"/>
      <c r="FJ24" s="330"/>
      <c r="FK24" s="330"/>
      <c r="FL24" s="330"/>
      <c r="FM24" s="331"/>
      <c r="FN24" s="324"/>
      <c r="FO24" s="329"/>
      <c r="FP24" s="330"/>
      <c r="FQ24" s="330"/>
      <c r="FR24" s="330"/>
      <c r="FS24" s="330"/>
      <c r="FT24" s="330"/>
      <c r="FU24" s="330"/>
      <c r="FV24" s="330"/>
      <c r="FW24" s="330"/>
      <c r="FX24" s="330"/>
      <c r="FY24" s="330"/>
      <c r="FZ24" s="330"/>
      <c r="GA24" s="330"/>
      <c r="GB24" s="330"/>
      <c r="GC24" s="330"/>
      <c r="GD24" s="331"/>
      <c r="GE24" s="324"/>
      <c r="GF24" s="329"/>
      <c r="GG24" s="330"/>
      <c r="GH24" s="330"/>
      <c r="GI24" s="330"/>
      <c r="GJ24" s="330"/>
      <c r="GK24" s="330"/>
      <c r="GL24" s="330"/>
      <c r="GM24" s="330"/>
      <c r="GN24" s="330"/>
      <c r="GO24" s="330"/>
      <c r="GP24" s="330"/>
      <c r="GQ24" s="330"/>
      <c r="GR24" s="330"/>
      <c r="GS24" s="330"/>
      <c r="GT24" s="330"/>
      <c r="GU24" s="331"/>
      <c r="GV24" s="324"/>
      <c r="GW24" s="329"/>
      <c r="GX24" s="330"/>
      <c r="GY24" s="330"/>
      <c r="GZ24" s="330"/>
      <c r="HA24" s="330"/>
      <c r="HB24" s="330"/>
      <c r="HC24" s="330"/>
      <c r="HD24" s="330"/>
      <c r="HE24" s="330"/>
      <c r="HF24" s="330"/>
      <c r="HG24" s="330"/>
      <c r="HH24" s="330"/>
      <c r="HI24" s="330"/>
      <c r="HJ24" s="330"/>
      <c r="HK24" s="330"/>
      <c r="HL24" s="331"/>
      <c r="HM24" s="324"/>
      <c r="HN24" s="329"/>
      <c r="HO24" s="330"/>
      <c r="HP24" s="330"/>
      <c r="HQ24" s="330"/>
      <c r="HR24" s="330"/>
      <c r="HS24" s="330"/>
      <c r="HT24" s="330"/>
      <c r="HU24" s="330"/>
      <c r="HV24" s="330"/>
      <c r="HW24" s="330"/>
      <c r="HX24" s="330"/>
      <c r="HY24" s="330"/>
      <c r="HZ24" s="330"/>
      <c r="IA24" s="330"/>
      <c r="IB24" s="330"/>
      <c r="IC24" s="331"/>
      <c r="ID24" s="324"/>
      <c r="IE24" s="329"/>
      <c r="IF24" s="330"/>
      <c r="IG24" s="330"/>
      <c r="IH24" s="330"/>
      <c r="II24" s="330"/>
      <c r="IJ24" s="330"/>
      <c r="IK24" s="330"/>
      <c r="IL24" s="330"/>
      <c r="IM24" s="330"/>
      <c r="IN24" s="330"/>
      <c r="IO24" s="330"/>
      <c r="IP24" s="330"/>
      <c r="IQ24" s="330"/>
      <c r="IR24" s="330"/>
      <c r="IS24" s="330"/>
      <c r="IT24" s="331"/>
      <c r="IU24" s="324"/>
      <c r="IV24" s="329"/>
      <c r="IW24" s="330"/>
      <c r="IX24" s="330"/>
      <c r="IY24" s="330"/>
      <c r="IZ24" s="330"/>
      <c r="JA24" s="330"/>
      <c r="JB24" s="330"/>
      <c r="JC24" s="330"/>
      <c r="JD24" s="330"/>
      <c r="JE24" s="330"/>
      <c r="JF24" s="330"/>
      <c r="JG24" s="330"/>
      <c r="JH24" s="330"/>
      <c r="JI24" s="330"/>
      <c r="JJ24" s="330"/>
      <c r="JK24" s="331"/>
      <c r="JL24" s="324"/>
      <c r="JM24" s="329"/>
      <c r="JN24" s="330"/>
      <c r="JO24" s="330"/>
      <c r="JP24" s="330"/>
      <c r="JQ24" s="330"/>
      <c r="JR24" s="330"/>
      <c r="JS24" s="330"/>
      <c r="JT24" s="330"/>
      <c r="JU24" s="330"/>
      <c r="JV24" s="330"/>
      <c r="JW24" s="330"/>
      <c r="JX24" s="330"/>
      <c r="JY24" s="330"/>
      <c r="JZ24" s="330"/>
      <c r="KA24" s="330"/>
      <c r="KB24" s="331"/>
      <c r="KC24" s="324"/>
      <c r="KD24" s="329"/>
      <c r="KE24" s="330"/>
      <c r="KF24" s="330"/>
      <c r="KG24" s="330"/>
      <c r="KH24" s="330"/>
      <c r="KI24" s="330"/>
      <c r="KJ24" s="330"/>
      <c r="KK24" s="330"/>
      <c r="KL24" s="330"/>
      <c r="KM24" s="330"/>
      <c r="KN24" s="330"/>
      <c r="KO24" s="330"/>
      <c r="KP24" s="330"/>
      <c r="KQ24" s="330"/>
      <c r="KR24" s="330"/>
      <c r="KS24" s="331"/>
      <c r="KT24" s="324"/>
      <c r="KU24" s="329"/>
      <c r="KV24" s="330"/>
      <c r="KW24" s="330"/>
      <c r="KX24" s="330"/>
      <c r="KY24" s="330"/>
      <c r="KZ24" s="330"/>
      <c r="LA24" s="330"/>
      <c r="LB24" s="330"/>
      <c r="LC24" s="330"/>
      <c r="LD24" s="330"/>
      <c r="LE24" s="330"/>
      <c r="LF24" s="330"/>
      <c r="LG24" s="330"/>
      <c r="LH24" s="330"/>
      <c r="LI24" s="330"/>
      <c r="LJ24" s="331"/>
      <c r="LK24" s="324"/>
      <c r="LL24" s="329"/>
      <c r="LM24" s="330"/>
      <c r="LN24" s="330"/>
      <c r="LO24" s="330"/>
      <c r="LP24" s="330"/>
      <c r="LQ24" s="330"/>
      <c r="LR24" s="330"/>
      <c r="LS24" s="330"/>
      <c r="LT24" s="330"/>
      <c r="LU24" s="330"/>
      <c r="LV24" s="330"/>
      <c r="LW24" s="330"/>
      <c r="LX24" s="330"/>
      <c r="LY24" s="330"/>
      <c r="LZ24" s="330"/>
      <c r="MA24" s="331"/>
      <c r="MB24" s="324"/>
      <c r="MC24" s="322" t="str">
        <f>KU5</f>
        <v>Your Material 19</v>
      </c>
      <c r="MD24" s="322" t="str">
        <f>LC7</f>
        <v>Carbon Fiber</v>
      </c>
      <c r="ME24" s="322" t="str">
        <f>LC9</f>
        <v>Unidirectional</v>
      </c>
      <c r="MF24" s="322" cm="1">
        <f t="array" aca="1" ref="MF24" ca="1">IF(
    ISNUMBER(SEARCH("core", MD24)),
    "",
    INDIRECT(ADDRESS(11, 9 + (ROW(A19)-1)*17))
)</f>
        <v>200</v>
      </c>
      <c r="MG24" s="228"/>
    </row>
    <row r="25" spans="1:345" customFormat="1" ht="12.75" x14ac:dyDescent="0.2">
      <c r="A25" s="329"/>
      <c r="B25" s="330"/>
      <c r="C25" s="330"/>
      <c r="D25" s="330"/>
      <c r="E25" s="330"/>
      <c r="F25" s="330"/>
      <c r="G25" s="330"/>
      <c r="H25" s="330"/>
      <c r="I25" s="330"/>
      <c r="J25" s="330"/>
      <c r="K25" s="330"/>
      <c r="L25" s="330"/>
      <c r="M25" s="330"/>
      <c r="N25" s="330"/>
      <c r="O25" s="330"/>
      <c r="P25" s="331"/>
      <c r="Q25" s="324"/>
      <c r="R25" s="329"/>
      <c r="S25" s="330"/>
      <c r="T25" s="330"/>
      <c r="U25" s="330"/>
      <c r="V25" s="330"/>
      <c r="W25" s="330"/>
      <c r="X25" s="330"/>
      <c r="Y25" s="330"/>
      <c r="Z25" s="330"/>
      <c r="AA25" s="330"/>
      <c r="AB25" s="330"/>
      <c r="AC25" s="330"/>
      <c r="AD25" s="330"/>
      <c r="AE25" s="330"/>
      <c r="AF25" s="330"/>
      <c r="AG25" s="331"/>
      <c r="AH25" s="324"/>
      <c r="AI25" s="329"/>
      <c r="AJ25" s="330"/>
      <c r="AK25" s="330"/>
      <c r="AL25" s="330"/>
      <c r="AM25" s="330"/>
      <c r="AN25" s="330"/>
      <c r="AO25" s="330"/>
      <c r="AP25" s="330"/>
      <c r="AQ25" s="330"/>
      <c r="AR25" s="330"/>
      <c r="AS25" s="330"/>
      <c r="AT25" s="330"/>
      <c r="AU25" s="330"/>
      <c r="AV25" s="330"/>
      <c r="AW25" s="330"/>
      <c r="AX25" s="331"/>
      <c r="AY25" s="324"/>
      <c r="AZ25" s="329"/>
      <c r="BA25" s="330"/>
      <c r="BB25" s="330"/>
      <c r="BC25" s="330"/>
      <c r="BD25" s="330"/>
      <c r="BE25" s="330"/>
      <c r="BF25" s="330"/>
      <c r="BG25" s="330"/>
      <c r="BH25" s="330"/>
      <c r="BI25" s="330"/>
      <c r="BJ25" s="330"/>
      <c r="BK25" s="330"/>
      <c r="BL25" s="330"/>
      <c r="BM25" s="330"/>
      <c r="BN25" s="330"/>
      <c r="BO25" s="331"/>
      <c r="BP25" s="324"/>
      <c r="BQ25" s="329"/>
      <c r="BR25" s="330"/>
      <c r="BS25" s="330"/>
      <c r="BT25" s="330"/>
      <c r="BU25" s="330"/>
      <c r="BV25" s="330"/>
      <c r="BW25" s="330"/>
      <c r="BX25" s="330"/>
      <c r="BY25" s="330"/>
      <c r="BZ25" s="330"/>
      <c r="CA25" s="330"/>
      <c r="CB25" s="330"/>
      <c r="CC25" s="330"/>
      <c r="CD25" s="330"/>
      <c r="CE25" s="330"/>
      <c r="CF25" s="331"/>
      <c r="CG25" s="324"/>
      <c r="CH25" s="329"/>
      <c r="CI25" s="330"/>
      <c r="CJ25" s="330"/>
      <c r="CK25" s="330"/>
      <c r="CL25" s="330"/>
      <c r="CM25" s="330"/>
      <c r="CN25" s="330"/>
      <c r="CO25" s="330"/>
      <c r="CP25" s="330"/>
      <c r="CQ25" s="330"/>
      <c r="CR25" s="330"/>
      <c r="CS25" s="330"/>
      <c r="CT25" s="330"/>
      <c r="CU25" s="330"/>
      <c r="CV25" s="330"/>
      <c r="CW25" s="331"/>
      <c r="CX25" s="324"/>
      <c r="CY25" s="329"/>
      <c r="CZ25" s="330"/>
      <c r="DA25" s="330"/>
      <c r="DB25" s="330"/>
      <c r="DC25" s="330"/>
      <c r="DD25" s="330"/>
      <c r="DE25" s="330"/>
      <c r="DF25" s="330"/>
      <c r="DG25" s="330"/>
      <c r="DH25" s="330"/>
      <c r="DI25" s="330"/>
      <c r="DJ25" s="330"/>
      <c r="DK25" s="330"/>
      <c r="DL25" s="330"/>
      <c r="DM25" s="330"/>
      <c r="DN25" s="331"/>
      <c r="DO25" s="324"/>
      <c r="DP25" s="329"/>
      <c r="DQ25" s="330"/>
      <c r="DR25" s="330"/>
      <c r="DS25" s="330"/>
      <c r="DT25" s="330"/>
      <c r="DU25" s="330"/>
      <c r="DV25" s="330"/>
      <c r="DW25" s="330"/>
      <c r="DX25" s="330"/>
      <c r="DY25" s="330"/>
      <c r="DZ25" s="330"/>
      <c r="EA25" s="330"/>
      <c r="EB25" s="330"/>
      <c r="EC25" s="330"/>
      <c r="ED25" s="330"/>
      <c r="EE25" s="331"/>
      <c r="EF25" s="324"/>
      <c r="EG25" s="329"/>
      <c r="EH25" s="330"/>
      <c r="EI25" s="330"/>
      <c r="EJ25" s="330"/>
      <c r="EK25" s="330"/>
      <c r="EL25" s="330"/>
      <c r="EM25" s="330"/>
      <c r="EN25" s="330"/>
      <c r="EO25" s="330"/>
      <c r="EP25" s="330"/>
      <c r="EQ25" s="330"/>
      <c r="ER25" s="330"/>
      <c r="ES25" s="330"/>
      <c r="ET25" s="330"/>
      <c r="EU25" s="330"/>
      <c r="EV25" s="331"/>
      <c r="EW25" s="324"/>
      <c r="EX25" s="329"/>
      <c r="EY25" s="330"/>
      <c r="EZ25" s="330"/>
      <c r="FA25" s="330"/>
      <c r="FB25" s="330"/>
      <c r="FC25" s="330"/>
      <c r="FD25" s="330"/>
      <c r="FE25" s="330"/>
      <c r="FF25" s="330"/>
      <c r="FG25" s="330"/>
      <c r="FH25" s="330"/>
      <c r="FI25" s="330"/>
      <c r="FJ25" s="330"/>
      <c r="FK25" s="330"/>
      <c r="FL25" s="330"/>
      <c r="FM25" s="331"/>
      <c r="FN25" s="324"/>
      <c r="FO25" s="329"/>
      <c r="FP25" s="330"/>
      <c r="FQ25" s="330"/>
      <c r="FR25" s="330"/>
      <c r="FS25" s="330"/>
      <c r="FT25" s="330"/>
      <c r="FU25" s="330"/>
      <c r="FV25" s="330"/>
      <c r="FW25" s="330"/>
      <c r="FX25" s="330"/>
      <c r="FY25" s="330"/>
      <c r="FZ25" s="330"/>
      <c r="GA25" s="330"/>
      <c r="GB25" s="330"/>
      <c r="GC25" s="330"/>
      <c r="GD25" s="331"/>
      <c r="GE25" s="324"/>
      <c r="GF25" s="329"/>
      <c r="GG25" s="330"/>
      <c r="GH25" s="330"/>
      <c r="GI25" s="330"/>
      <c r="GJ25" s="330"/>
      <c r="GK25" s="330"/>
      <c r="GL25" s="330"/>
      <c r="GM25" s="330"/>
      <c r="GN25" s="330"/>
      <c r="GO25" s="330"/>
      <c r="GP25" s="330"/>
      <c r="GQ25" s="330"/>
      <c r="GR25" s="330"/>
      <c r="GS25" s="330"/>
      <c r="GT25" s="330"/>
      <c r="GU25" s="331"/>
      <c r="GV25" s="324"/>
      <c r="GW25" s="329"/>
      <c r="GX25" s="330"/>
      <c r="GY25" s="330"/>
      <c r="GZ25" s="330"/>
      <c r="HA25" s="330"/>
      <c r="HB25" s="330"/>
      <c r="HC25" s="330"/>
      <c r="HD25" s="330"/>
      <c r="HE25" s="330"/>
      <c r="HF25" s="330"/>
      <c r="HG25" s="330"/>
      <c r="HH25" s="330"/>
      <c r="HI25" s="330"/>
      <c r="HJ25" s="330"/>
      <c r="HK25" s="330"/>
      <c r="HL25" s="331"/>
      <c r="HM25" s="324"/>
      <c r="HN25" s="329"/>
      <c r="HO25" s="330"/>
      <c r="HP25" s="330"/>
      <c r="HQ25" s="330"/>
      <c r="HR25" s="330"/>
      <c r="HS25" s="330"/>
      <c r="HT25" s="330"/>
      <c r="HU25" s="330"/>
      <c r="HV25" s="330"/>
      <c r="HW25" s="330"/>
      <c r="HX25" s="330"/>
      <c r="HY25" s="330"/>
      <c r="HZ25" s="330"/>
      <c r="IA25" s="330"/>
      <c r="IB25" s="330"/>
      <c r="IC25" s="331"/>
      <c r="ID25" s="324"/>
      <c r="IE25" s="329"/>
      <c r="IF25" s="330"/>
      <c r="IG25" s="330"/>
      <c r="IH25" s="330"/>
      <c r="II25" s="330"/>
      <c r="IJ25" s="330"/>
      <c r="IK25" s="330"/>
      <c r="IL25" s="330"/>
      <c r="IM25" s="330"/>
      <c r="IN25" s="330"/>
      <c r="IO25" s="330"/>
      <c r="IP25" s="330"/>
      <c r="IQ25" s="330"/>
      <c r="IR25" s="330"/>
      <c r="IS25" s="330"/>
      <c r="IT25" s="331"/>
      <c r="IU25" s="324"/>
      <c r="IV25" s="329"/>
      <c r="IW25" s="330"/>
      <c r="IX25" s="330"/>
      <c r="IY25" s="330"/>
      <c r="IZ25" s="330"/>
      <c r="JA25" s="330"/>
      <c r="JB25" s="330"/>
      <c r="JC25" s="330"/>
      <c r="JD25" s="330"/>
      <c r="JE25" s="330"/>
      <c r="JF25" s="330"/>
      <c r="JG25" s="330"/>
      <c r="JH25" s="330"/>
      <c r="JI25" s="330"/>
      <c r="JJ25" s="330"/>
      <c r="JK25" s="331"/>
      <c r="JL25" s="324"/>
      <c r="JM25" s="329"/>
      <c r="JN25" s="330"/>
      <c r="JO25" s="330"/>
      <c r="JP25" s="330"/>
      <c r="JQ25" s="330"/>
      <c r="JR25" s="330"/>
      <c r="JS25" s="330"/>
      <c r="JT25" s="330"/>
      <c r="JU25" s="330"/>
      <c r="JV25" s="330"/>
      <c r="JW25" s="330"/>
      <c r="JX25" s="330"/>
      <c r="JY25" s="330"/>
      <c r="JZ25" s="330"/>
      <c r="KA25" s="330"/>
      <c r="KB25" s="331"/>
      <c r="KC25" s="324"/>
      <c r="KD25" s="329"/>
      <c r="KE25" s="330"/>
      <c r="KF25" s="330"/>
      <c r="KG25" s="330"/>
      <c r="KH25" s="330"/>
      <c r="KI25" s="330"/>
      <c r="KJ25" s="330"/>
      <c r="KK25" s="330"/>
      <c r="KL25" s="330"/>
      <c r="KM25" s="330"/>
      <c r="KN25" s="330"/>
      <c r="KO25" s="330"/>
      <c r="KP25" s="330"/>
      <c r="KQ25" s="330"/>
      <c r="KR25" s="330"/>
      <c r="KS25" s="331"/>
      <c r="KT25" s="324"/>
      <c r="KU25" s="329"/>
      <c r="KV25" s="330"/>
      <c r="KW25" s="330"/>
      <c r="KX25" s="330"/>
      <c r="KY25" s="330"/>
      <c r="KZ25" s="330"/>
      <c r="LA25" s="330"/>
      <c r="LB25" s="330"/>
      <c r="LC25" s="330"/>
      <c r="LD25" s="330"/>
      <c r="LE25" s="330"/>
      <c r="LF25" s="330"/>
      <c r="LG25" s="330"/>
      <c r="LH25" s="330"/>
      <c r="LI25" s="330"/>
      <c r="LJ25" s="331"/>
      <c r="LK25" s="324"/>
      <c r="LL25" s="329"/>
      <c r="LM25" s="330"/>
      <c r="LN25" s="330"/>
      <c r="LO25" s="330"/>
      <c r="LP25" s="330"/>
      <c r="LQ25" s="330"/>
      <c r="LR25" s="330"/>
      <c r="LS25" s="330"/>
      <c r="LT25" s="330"/>
      <c r="LU25" s="330"/>
      <c r="LV25" s="330"/>
      <c r="LW25" s="330"/>
      <c r="LX25" s="330"/>
      <c r="LY25" s="330"/>
      <c r="LZ25" s="330"/>
      <c r="MA25" s="331"/>
      <c r="MB25" s="324"/>
      <c r="MC25" s="322" t="str">
        <f>LL5</f>
        <v>Your Material 20</v>
      </c>
      <c r="MD25" s="322" t="str">
        <f>LT7</f>
        <v>Carbon Fiber</v>
      </c>
      <c r="ME25" s="322" t="str">
        <f>LT9</f>
        <v>Unidirectional</v>
      </c>
      <c r="MF25" s="322" cm="1">
        <f t="array" aca="1" ref="MF25" ca="1">IF(
    ISNUMBER(SEARCH("core", MD25)),
    "",
    INDIRECT(ADDRESS(11, 9 + (ROW(A20)-1)*17))
)</f>
        <v>200</v>
      </c>
      <c r="MG25" s="228"/>
    </row>
    <row r="26" spans="1:345" customFormat="1" ht="12.75" x14ac:dyDescent="0.2">
      <c r="A26" s="329"/>
      <c r="B26" s="330"/>
      <c r="C26" s="330"/>
      <c r="D26" s="330"/>
      <c r="E26" s="330"/>
      <c r="F26" s="330"/>
      <c r="G26" s="330"/>
      <c r="H26" s="330"/>
      <c r="I26" s="330"/>
      <c r="J26" s="330"/>
      <c r="K26" s="330"/>
      <c r="L26" s="330"/>
      <c r="M26" s="330"/>
      <c r="N26" s="330"/>
      <c r="O26" s="330"/>
      <c r="P26" s="331"/>
      <c r="Q26" s="324"/>
      <c r="R26" s="329"/>
      <c r="S26" s="330"/>
      <c r="T26" s="330"/>
      <c r="U26" s="330"/>
      <c r="V26" s="330"/>
      <c r="W26" s="330"/>
      <c r="X26" s="330"/>
      <c r="Y26" s="330"/>
      <c r="Z26" s="330"/>
      <c r="AA26" s="330"/>
      <c r="AB26" s="330"/>
      <c r="AC26" s="330"/>
      <c r="AD26" s="330"/>
      <c r="AE26" s="330"/>
      <c r="AF26" s="330"/>
      <c r="AG26" s="331"/>
      <c r="AH26" s="324"/>
      <c r="AI26" s="329"/>
      <c r="AJ26" s="330"/>
      <c r="AK26" s="330"/>
      <c r="AL26" s="330"/>
      <c r="AM26" s="330"/>
      <c r="AN26" s="330"/>
      <c r="AO26" s="330"/>
      <c r="AP26" s="330"/>
      <c r="AQ26" s="330"/>
      <c r="AR26" s="330"/>
      <c r="AS26" s="330"/>
      <c r="AT26" s="330"/>
      <c r="AU26" s="330"/>
      <c r="AV26" s="330"/>
      <c r="AW26" s="330"/>
      <c r="AX26" s="331"/>
      <c r="AY26" s="324"/>
      <c r="AZ26" s="329"/>
      <c r="BA26" s="330"/>
      <c r="BB26" s="330"/>
      <c r="BC26" s="330"/>
      <c r="BD26" s="330"/>
      <c r="BE26" s="330"/>
      <c r="BF26" s="330"/>
      <c r="BG26" s="330"/>
      <c r="BH26" s="330"/>
      <c r="BI26" s="330"/>
      <c r="BJ26" s="330"/>
      <c r="BK26" s="330"/>
      <c r="BL26" s="330"/>
      <c r="BM26" s="330"/>
      <c r="BN26" s="330"/>
      <c r="BO26" s="331"/>
      <c r="BP26" s="324"/>
      <c r="BQ26" s="329"/>
      <c r="BR26" s="330"/>
      <c r="BS26" s="330"/>
      <c r="BT26" s="330"/>
      <c r="BU26" s="330"/>
      <c r="BV26" s="330"/>
      <c r="BW26" s="330"/>
      <c r="BX26" s="330"/>
      <c r="BY26" s="330"/>
      <c r="BZ26" s="330"/>
      <c r="CA26" s="330"/>
      <c r="CB26" s="330"/>
      <c r="CC26" s="330"/>
      <c r="CD26" s="330"/>
      <c r="CE26" s="330"/>
      <c r="CF26" s="331"/>
      <c r="CG26" s="324"/>
      <c r="CH26" s="329"/>
      <c r="CI26" s="330"/>
      <c r="CJ26" s="330"/>
      <c r="CK26" s="330"/>
      <c r="CL26" s="330"/>
      <c r="CM26" s="330"/>
      <c r="CN26" s="330"/>
      <c r="CO26" s="330"/>
      <c r="CP26" s="330"/>
      <c r="CQ26" s="330"/>
      <c r="CR26" s="330"/>
      <c r="CS26" s="330"/>
      <c r="CT26" s="330"/>
      <c r="CU26" s="330"/>
      <c r="CV26" s="330"/>
      <c r="CW26" s="331"/>
      <c r="CX26" s="324"/>
      <c r="CY26" s="329"/>
      <c r="CZ26" s="330"/>
      <c r="DA26" s="330"/>
      <c r="DB26" s="330"/>
      <c r="DC26" s="330"/>
      <c r="DD26" s="330"/>
      <c r="DE26" s="330"/>
      <c r="DF26" s="330"/>
      <c r="DG26" s="330"/>
      <c r="DH26" s="330"/>
      <c r="DI26" s="330"/>
      <c r="DJ26" s="330"/>
      <c r="DK26" s="330"/>
      <c r="DL26" s="330"/>
      <c r="DM26" s="330"/>
      <c r="DN26" s="331"/>
      <c r="DO26" s="324"/>
      <c r="DP26" s="329"/>
      <c r="DQ26" s="330"/>
      <c r="DR26" s="330"/>
      <c r="DS26" s="330"/>
      <c r="DT26" s="330"/>
      <c r="DU26" s="330"/>
      <c r="DV26" s="330"/>
      <c r="DW26" s="330"/>
      <c r="DX26" s="330"/>
      <c r="DY26" s="330"/>
      <c r="DZ26" s="330"/>
      <c r="EA26" s="330"/>
      <c r="EB26" s="330"/>
      <c r="EC26" s="330"/>
      <c r="ED26" s="330"/>
      <c r="EE26" s="331"/>
      <c r="EF26" s="324"/>
      <c r="EG26" s="329"/>
      <c r="EH26" s="330"/>
      <c r="EI26" s="330"/>
      <c r="EJ26" s="330"/>
      <c r="EK26" s="330"/>
      <c r="EL26" s="330"/>
      <c r="EM26" s="330"/>
      <c r="EN26" s="330"/>
      <c r="EO26" s="330"/>
      <c r="EP26" s="330"/>
      <c r="EQ26" s="330"/>
      <c r="ER26" s="330"/>
      <c r="ES26" s="330"/>
      <c r="ET26" s="330"/>
      <c r="EU26" s="330"/>
      <c r="EV26" s="331"/>
      <c r="EW26" s="324"/>
      <c r="EX26" s="329"/>
      <c r="EY26" s="330"/>
      <c r="EZ26" s="330"/>
      <c r="FA26" s="330"/>
      <c r="FB26" s="330"/>
      <c r="FC26" s="330"/>
      <c r="FD26" s="330"/>
      <c r="FE26" s="330"/>
      <c r="FF26" s="330"/>
      <c r="FG26" s="330"/>
      <c r="FH26" s="330"/>
      <c r="FI26" s="330"/>
      <c r="FJ26" s="330"/>
      <c r="FK26" s="330"/>
      <c r="FL26" s="330"/>
      <c r="FM26" s="331"/>
      <c r="FN26" s="324"/>
      <c r="FO26" s="329"/>
      <c r="FP26" s="330"/>
      <c r="FQ26" s="330"/>
      <c r="FR26" s="330"/>
      <c r="FS26" s="330"/>
      <c r="FT26" s="330"/>
      <c r="FU26" s="330"/>
      <c r="FV26" s="330"/>
      <c r="FW26" s="330"/>
      <c r="FX26" s="330"/>
      <c r="FY26" s="330"/>
      <c r="FZ26" s="330"/>
      <c r="GA26" s="330"/>
      <c r="GB26" s="330"/>
      <c r="GC26" s="330"/>
      <c r="GD26" s="331"/>
      <c r="GE26" s="324"/>
      <c r="GF26" s="329"/>
      <c r="GG26" s="330"/>
      <c r="GH26" s="330"/>
      <c r="GI26" s="330"/>
      <c r="GJ26" s="330"/>
      <c r="GK26" s="330"/>
      <c r="GL26" s="330"/>
      <c r="GM26" s="330"/>
      <c r="GN26" s="330"/>
      <c r="GO26" s="330"/>
      <c r="GP26" s="330"/>
      <c r="GQ26" s="330"/>
      <c r="GR26" s="330"/>
      <c r="GS26" s="330"/>
      <c r="GT26" s="330"/>
      <c r="GU26" s="331"/>
      <c r="GV26" s="324"/>
      <c r="GW26" s="329"/>
      <c r="GX26" s="330"/>
      <c r="GY26" s="330"/>
      <c r="GZ26" s="330"/>
      <c r="HA26" s="330"/>
      <c r="HB26" s="330"/>
      <c r="HC26" s="330"/>
      <c r="HD26" s="330"/>
      <c r="HE26" s="330"/>
      <c r="HF26" s="330"/>
      <c r="HG26" s="330"/>
      <c r="HH26" s="330"/>
      <c r="HI26" s="330"/>
      <c r="HJ26" s="330"/>
      <c r="HK26" s="330"/>
      <c r="HL26" s="331"/>
      <c r="HM26" s="324"/>
      <c r="HN26" s="329"/>
      <c r="HO26" s="330"/>
      <c r="HP26" s="330"/>
      <c r="HQ26" s="330"/>
      <c r="HR26" s="330"/>
      <c r="HS26" s="330"/>
      <c r="HT26" s="330"/>
      <c r="HU26" s="330"/>
      <c r="HV26" s="330"/>
      <c r="HW26" s="330"/>
      <c r="HX26" s="330"/>
      <c r="HY26" s="330"/>
      <c r="HZ26" s="330"/>
      <c r="IA26" s="330"/>
      <c r="IB26" s="330"/>
      <c r="IC26" s="331"/>
      <c r="ID26" s="324"/>
      <c r="IE26" s="329"/>
      <c r="IF26" s="330"/>
      <c r="IG26" s="330"/>
      <c r="IH26" s="330"/>
      <c r="II26" s="330"/>
      <c r="IJ26" s="330"/>
      <c r="IK26" s="330"/>
      <c r="IL26" s="330"/>
      <c r="IM26" s="330"/>
      <c r="IN26" s="330"/>
      <c r="IO26" s="330"/>
      <c r="IP26" s="330"/>
      <c r="IQ26" s="330"/>
      <c r="IR26" s="330"/>
      <c r="IS26" s="330"/>
      <c r="IT26" s="331"/>
      <c r="IU26" s="324"/>
      <c r="IV26" s="329"/>
      <c r="IW26" s="330"/>
      <c r="IX26" s="330"/>
      <c r="IY26" s="330"/>
      <c r="IZ26" s="330"/>
      <c r="JA26" s="330"/>
      <c r="JB26" s="330"/>
      <c r="JC26" s="330"/>
      <c r="JD26" s="330"/>
      <c r="JE26" s="330"/>
      <c r="JF26" s="330"/>
      <c r="JG26" s="330"/>
      <c r="JH26" s="330"/>
      <c r="JI26" s="330"/>
      <c r="JJ26" s="330"/>
      <c r="JK26" s="331"/>
      <c r="JL26" s="324"/>
      <c r="JM26" s="329"/>
      <c r="JN26" s="330"/>
      <c r="JO26" s="330"/>
      <c r="JP26" s="330"/>
      <c r="JQ26" s="330"/>
      <c r="JR26" s="330"/>
      <c r="JS26" s="330"/>
      <c r="JT26" s="330"/>
      <c r="JU26" s="330"/>
      <c r="JV26" s="330"/>
      <c r="JW26" s="330"/>
      <c r="JX26" s="330"/>
      <c r="JY26" s="330"/>
      <c r="JZ26" s="330"/>
      <c r="KA26" s="330"/>
      <c r="KB26" s="331"/>
      <c r="KC26" s="324"/>
      <c r="KD26" s="329"/>
      <c r="KE26" s="330"/>
      <c r="KF26" s="330"/>
      <c r="KG26" s="330"/>
      <c r="KH26" s="330"/>
      <c r="KI26" s="330"/>
      <c r="KJ26" s="330"/>
      <c r="KK26" s="330"/>
      <c r="KL26" s="330"/>
      <c r="KM26" s="330"/>
      <c r="KN26" s="330"/>
      <c r="KO26" s="330"/>
      <c r="KP26" s="330"/>
      <c r="KQ26" s="330"/>
      <c r="KR26" s="330"/>
      <c r="KS26" s="331"/>
      <c r="KT26" s="324"/>
      <c r="KU26" s="329"/>
      <c r="KV26" s="330"/>
      <c r="KW26" s="330"/>
      <c r="KX26" s="330"/>
      <c r="KY26" s="330"/>
      <c r="KZ26" s="330"/>
      <c r="LA26" s="330"/>
      <c r="LB26" s="330"/>
      <c r="LC26" s="330"/>
      <c r="LD26" s="330"/>
      <c r="LE26" s="330"/>
      <c r="LF26" s="330"/>
      <c r="LG26" s="330"/>
      <c r="LH26" s="330"/>
      <c r="LI26" s="330"/>
      <c r="LJ26" s="331"/>
      <c r="LK26" s="324"/>
      <c r="LL26" s="329"/>
      <c r="LM26" s="330"/>
      <c r="LN26" s="330"/>
      <c r="LO26" s="330"/>
      <c r="LP26" s="330"/>
      <c r="LQ26" s="330"/>
      <c r="LR26" s="330"/>
      <c r="LS26" s="330"/>
      <c r="LT26" s="330"/>
      <c r="LU26" s="330"/>
      <c r="LV26" s="330"/>
      <c r="LW26" s="330"/>
      <c r="LX26" s="330"/>
      <c r="LY26" s="330"/>
      <c r="LZ26" s="330"/>
      <c r="MA26" s="331"/>
      <c r="MB26" s="324"/>
      <c r="MC26" s="56"/>
      <c r="MD26" s="56"/>
      <c r="ME26" s="56"/>
      <c r="MF26" s="56"/>
      <c r="MG26" s="228"/>
    </row>
    <row r="27" spans="1:345" customFormat="1" ht="12.75" x14ac:dyDescent="0.2">
      <c r="A27" s="329"/>
      <c r="B27" s="330"/>
      <c r="C27" s="330"/>
      <c r="D27" s="330"/>
      <c r="E27" s="330"/>
      <c r="F27" s="330"/>
      <c r="G27" s="330"/>
      <c r="H27" s="330"/>
      <c r="I27" s="330"/>
      <c r="J27" s="330"/>
      <c r="K27" s="330"/>
      <c r="L27" s="330"/>
      <c r="M27" s="330"/>
      <c r="N27" s="330"/>
      <c r="O27" s="330"/>
      <c r="P27" s="331"/>
      <c r="Q27" s="324"/>
      <c r="R27" s="329"/>
      <c r="S27" s="330"/>
      <c r="T27" s="330"/>
      <c r="U27" s="330"/>
      <c r="V27" s="330"/>
      <c r="W27" s="330"/>
      <c r="X27" s="330"/>
      <c r="Y27" s="330"/>
      <c r="Z27" s="330"/>
      <c r="AA27" s="330"/>
      <c r="AB27" s="330"/>
      <c r="AC27" s="330"/>
      <c r="AD27" s="330"/>
      <c r="AE27" s="330"/>
      <c r="AF27" s="330"/>
      <c r="AG27" s="331"/>
      <c r="AH27" s="324"/>
      <c r="AI27" s="329"/>
      <c r="AJ27" s="330"/>
      <c r="AK27" s="330"/>
      <c r="AL27" s="330"/>
      <c r="AM27" s="330"/>
      <c r="AN27" s="330"/>
      <c r="AO27" s="330"/>
      <c r="AP27" s="330"/>
      <c r="AQ27" s="330"/>
      <c r="AR27" s="330"/>
      <c r="AS27" s="330"/>
      <c r="AT27" s="330"/>
      <c r="AU27" s="330"/>
      <c r="AV27" s="330"/>
      <c r="AW27" s="330"/>
      <c r="AX27" s="331"/>
      <c r="AY27" s="324"/>
      <c r="AZ27" s="329"/>
      <c r="BA27" s="330"/>
      <c r="BB27" s="330"/>
      <c r="BC27" s="330"/>
      <c r="BD27" s="330"/>
      <c r="BE27" s="330"/>
      <c r="BF27" s="330"/>
      <c r="BG27" s="330"/>
      <c r="BH27" s="330"/>
      <c r="BI27" s="330"/>
      <c r="BJ27" s="330"/>
      <c r="BK27" s="330"/>
      <c r="BL27" s="330"/>
      <c r="BM27" s="330"/>
      <c r="BN27" s="330"/>
      <c r="BO27" s="331"/>
      <c r="BP27" s="324"/>
      <c r="BQ27" s="329"/>
      <c r="BR27" s="330"/>
      <c r="BS27" s="330"/>
      <c r="BT27" s="330"/>
      <c r="BU27" s="330"/>
      <c r="BV27" s="330"/>
      <c r="BW27" s="330"/>
      <c r="BX27" s="330"/>
      <c r="BY27" s="330"/>
      <c r="BZ27" s="330"/>
      <c r="CA27" s="330"/>
      <c r="CB27" s="330"/>
      <c r="CC27" s="330"/>
      <c r="CD27" s="330"/>
      <c r="CE27" s="330"/>
      <c r="CF27" s="331"/>
      <c r="CG27" s="324"/>
      <c r="CH27" s="329"/>
      <c r="CI27" s="330"/>
      <c r="CJ27" s="330"/>
      <c r="CK27" s="330"/>
      <c r="CL27" s="330"/>
      <c r="CM27" s="330"/>
      <c r="CN27" s="330"/>
      <c r="CO27" s="330"/>
      <c r="CP27" s="330"/>
      <c r="CQ27" s="330"/>
      <c r="CR27" s="330"/>
      <c r="CS27" s="330"/>
      <c r="CT27" s="330"/>
      <c r="CU27" s="330"/>
      <c r="CV27" s="330"/>
      <c r="CW27" s="331"/>
      <c r="CX27" s="324"/>
      <c r="CY27" s="329"/>
      <c r="CZ27" s="330"/>
      <c r="DA27" s="330"/>
      <c r="DB27" s="330"/>
      <c r="DC27" s="330"/>
      <c r="DD27" s="330"/>
      <c r="DE27" s="330"/>
      <c r="DF27" s="330"/>
      <c r="DG27" s="330"/>
      <c r="DH27" s="330"/>
      <c r="DI27" s="330"/>
      <c r="DJ27" s="330"/>
      <c r="DK27" s="330"/>
      <c r="DL27" s="330"/>
      <c r="DM27" s="330"/>
      <c r="DN27" s="331"/>
      <c r="DO27" s="324"/>
      <c r="DP27" s="329"/>
      <c r="DQ27" s="330"/>
      <c r="DR27" s="330"/>
      <c r="DS27" s="330"/>
      <c r="DT27" s="330"/>
      <c r="DU27" s="330"/>
      <c r="DV27" s="330"/>
      <c r="DW27" s="330"/>
      <c r="DX27" s="330"/>
      <c r="DY27" s="330"/>
      <c r="DZ27" s="330"/>
      <c r="EA27" s="330"/>
      <c r="EB27" s="330"/>
      <c r="EC27" s="330"/>
      <c r="ED27" s="330"/>
      <c r="EE27" s="331"/>
      <c r="EF27" s="324"/>
      <c r="EG27" s="329"/>
      <c r="EH27" s="330"/>
      <c r="EI27" s="330"/>
      <c r="EJ27" s="330"/>
      <c r="EK27" s="330"/>
      <c r="EL27" s="330"/>
      <c r="EM27" s="330"/>
      <c r="EN27" s="330"/>
      <c r="EO27" s="330"/>
      <c r="EP27" s="330"/>
      <c r="EQ27" s="330"/>
      <c r="ER27" s="330"/>
      <c r="ES27" s="330"/>
      <c r="ET27" s="330"/>
      <c r="EU27" s="330"/>
      <c r="EV27" s="331"/>
      <c r="EW27" s="324"/>
      <c r="EX27" s="329"/>
      <c r="EY27" s="330"/>
      <c r="EZ27" s="330"/>
      <c r="FA27" s="330"/>
      <c r="FB27" s="330"/>
      <c r="FC27" s="330"/>
      <c r="FD27" s="330"/>
      <c r="FE27" s="330"/>
      <c r="FF27" s="330"/>
      <c r="FG27" s="330"/>
      <c r="FH27" s="330"/>
      <c r="FI27" s="330"/>
      <c r="FJ27" s="330"/>
      <c r="FK27" s="330"/>
      <c r="FL27" s="330"/>
      <c r="FM27" s="331"/>
      <c r="FN27" s="324"/>
      <c r="FO27" s="329"/>
      <c r="FP27" s="330"/>
      <c r="FQ27" s="330"/>
      <c r="FR27" s="330"/>
      <c r="FS27" s="330"/>
      <c r="FT27" s="330"/>
      <c r="FU27" s="330"/>
      <c r="FV27" s="330"/>
      <c r="FW27" s="330"/>
      <c r="FX27" s="330"/>
      <c r="FY27" s="330"/>
      <c r="FZ27" s="330"/>
      <c r="GA27" s="330"/>
      <c r="GB27" s="330"/>
      <c r="GC27" s="330"/>
      <c r="GD27" s="331"/>
      <c r="GE27" s="324"/>
      <c r="GF27" s="329"/>
      <c r="GG27" s="330"/>
      <c r="GH27" s="330"/>
      <c r="GI27" s="330"/>
      <c r="GJ27" s="330"/>
      <c r="GK27" s="330"/>
      <c r="GL27" s="330"/>
      <c r="GM27" s="330"/>
      <c r="GN27" s="330"/>
      <c r="GO27" s="330"/>
      <c r="GP27" s="330"/>
      <c r="GQ27" s="330"/>
      <c r="GR27" s="330"/>
      <c r="GS27" s="330"/>
      <c r="GT27" s="330"/>
      <c r="GU27" s="331"/>
      <c r="GV27" s="324"/>
      <c r="GW27" s="329"/>
      <c r="GX27" s="330"/>
      <c r="GY27" s="330"/>
      <c r="GZ27" s="330"/>
      <c r="HA27" s="330"/>
      <c r="HB27" s="330"/>
      <c r="HC27" s="330"/>
      <c r="HD27" s="330"/>
      <c r="HE27" s="330"/>
      <c r="HF27" s="330"/>
      <c r="HG27" s="330"/>
      <c r="HH27" s="330"/>
      <c r="HI27" s="330"/>
      <c r="HJ27" s="330"/>
      <c r="HK27" s="330"/>
      <c r="HL27" s="331"/>
      <c r="HM27" s="324"/>
      <c r="HN27" s="329"/>
      <c r="HO27" s="330"/>
      <c r="HP27" s="330"/>
      <c r="HQ27" s="330"/>
      <c r="HR27" s="330"/>
      <c r="HS27" s="330"/>
      <c r="HT27" s="330"/>
      <c r="HU27" s="330"/>
      <c r="HV27" s="330"/>
      <c r="HW27" s="330"/>
      <c r="HX27" s="330"/>
      <c r="HY27" s="330"/>
      <c r="HZ27" s="330"/>
      <c r="IA27" s="330"/>
      <c r="IB27" s="330"/>
      <c r="IC27" s="331"/>
      <c r="ID27" s="324"/>
      <c r="IE27" s="329"/>
      <c r="IF27" s="330"/>
      <c r="IG27" s="330"/>
      <c r="IH27" s="330"/>
      <c r="II27" s="330"/>
      <c r="IJ27" s="330"/>
      <c r="IK27" s="330"/>
      <c r="IL27" s="330"/>
      <c r="IM27" s="330"/>
      <c r="IN27" s="330"/>
      <c r="IO27" s="330"/>
      <c r="IP27" s="330"/>
      <c r="IQ27" s="330"/>
      <c r="IR27" s="330"/>
      <c r="IS27" s="330"/>
      <c r="IT27" s="331"/>
      <c r="IU27" s="324"/>
      <c r="IV27" s="329"/>
      <c r="IW27" s="330"/>
      <c r="IX27" s="330"/>
      <c r="IY27" s="330"/>
      <c r="IZ27" s="330"/>
      <c r="JA27" s="330"/>
      <c r="JB27" s="330"/>
      <c r="JC27" s="330"/>
      <c r="JD27" s="330"/>
      <c r="JE27" s="330"/>
      <c r="JF27" s="330"/>
      <c r="JG27" s="330"/>
      <c r="JH27" s="330"/>
      <c r="JI27" s="330"/>
      <c r="JJ27" s="330"/>
      <c r="JK27" s="331"/>
      <c r="JL27" s="324"/>
      <c r="JM27" s="329"/>
      <c r="JN27" s="330"/>
      <c r="JO27" s="330"/>
      <c r="JP27" s="330"/>
      <c r="JQ27" s="330"/>
      <c r="JR27" s="330"/>
      <c r="JS27" s="330"/>
      <c r="JT27" s="330"/>
      <c r="JU27" s="330"/>
      <c r="JV27" s="330"/>
      <c r="JW27" s="330"/>
      <c r="JX27" s="330"/>
      <c r="JY27" s="330"/>
      <c r="JZ27" s="330"/>
      <c r="KA27" s="330"/>
      <c r="KB27" s="331"/>
      <c r="KC27" s="324"/>
      <c r="KD27" s="329"/>
      <c r="KE27" s="330"/>
      <c r="KF27" s="330"/>
      <c r="KG27" s="330"/>
      <c r="KH27" s="330"/>
      <c r="KI27" s="330"/>
      <c r="KJ27" s="330"/>
      <c r="KK27" s="330"/>
      <c r="KL27" s="330"/>
      <c r="KM27" s="330"/>
      <c r="KN27" s="330"/>
      <c r="KO27" s="330"/>
      <c r="KP27" s="330"/>
      <c r="KQ27" s="330"/>
      <c r="KR27" s="330"/>
      <c r="KS27" s="331"/>
      <c r="KT27" s="324"/>
      <c r="KU27" s="329"/>
      <c r="KV27" s="330"/>
      <c r="KW27" s="330"/>
      <c r="KX27" s="330"/>
      <c r="KY27" s="330"/>
      <c r="KZ27" s="330"/>
      <c r="LA27" s="330"/>
      <c r="LB27" s="330"/>
      <c r="LC27" s="330"/>
      <c r="LD27" s="330"/>
      <c r="LE27" s="330"/>
      <c r="LF27" s="330"/>
      <c r="LG27" s="330"/>
      <c r="LH27" s="330"/>
      <c r="LI27" s="330"/>
      <c r="LJ27" s="331"/>
      <c r="LK27" s="324"/>
      <c r="LL27" s="329"/>
      <c r="LM27" s="330"/>
      <c r="LN27" s="330"/>
      <c r="LO27" s="330"/>
      <c r="LP27" s="330"/>
      <c r="LQ27" s="330"/>
      <c r="LR27" s="330"/>
      <c r="LS27" s="330"/>
      <c r="LT27" s="330"/>
      <c r="LU27" s="330"/>
      <c r="LV27" s="330"/>
      <c r="LW27" s="330"/>
      <c r="LX27" s="330"/>
      <c r="LY27" s="330"/>
      <c r="LZ27" s="330"/>
      <c r="MA27" s="331"/>
      <c r="MB27" s="324"/>
      <c r="MC27" s="56"/>
      <c r="MD27" s="56"/>
      <c r="ME27" s="56"/>
      <c r="MF27" s="56"/>
      <c r="MG27" s="228"/>
    </row>
    <row r="28" spans="1:345" customFormat="1" ht="12.75" x14ac:dyDescent="0.2">
      <c r="A28" s="329"/>
      <c r="B28" s="330"/>
      <c r="C28" s="330"/>
      <c r="D28" s="330"/>
      <c r="E28" s="330"/>
      <c r="F28" s="330"/>
      <c r="G28" s="330"/>
      <c r="H28" s="330"/>
      <c r="I28" s="330"/>
      <c r="J28" s="330"/>
      <c r="K28" s="330"/>
      <c r="L28" s="330"/>
      <c r="M28" s="330"/>
      <c r="N28" s="330"/>
      <c r="O28" s="330"/>
      <c r="P28" s="331"/>
      <c r="Q28" s="324"/>
      <c r="R28" s="329"/>
      <c r="S28" s="330"/>
      <c r="T28" s="330"/>
      <c r="U28" s="330"/>
      <c r="V28" s="330"/>
      <c r="W28" s="330"/>
      <c r="X28" s="330"/>
      <c r="Y28" s="330"/>
      <c r="Z28" s="330"/>
      <c r="AA28" s="330"/>
      <c r="AB28" s="330"/>
      <c r="AC28" s="330"/>
      <c r="AD28" s="330"/>
      <c r="AE28" s="330"/>
      <c r="AF28" s="330"/>
      <c r="AG28" s="331"/>
      <c r="AH28" s="324"/>
      <c r="AI28" s="329"/>
      <c r="AJ28" s="330"/>
      <c r="AK28" s="330"/>
      <c r="AL28" s="330"/>
      <c r="AM28" s="330"/>
      <c r="AN28" s="330"/>
      <c r="AO28" s="330"/>
      <c r="AP28" s="330"/>
      <c r="AQ28" s="330"/>
      <c r="AR28" s="330"/>
      <c r="AS28" s="330"/>
      <c r="AT28" s="330"/>
      <c r="AU28" s="330"/>
      <c r="AV28" s="330"/>
      <c r="AW28" s="330"/>
      <c r="AX28" s="331"/>
      <c r="AY28" s="324"/>
      <c r="AZ28" s="329"/>
      <c r="BA28" s="330"/>
      <c r="BB28" s="330"/>
      <c r="BC28" s="330"/>
      <c r="BD28" s="330"/>
      <c r="BE28" s="330"/>
      <c r="BF28" s="330"/>
      <c r="BG28" s="330"/>
      <c r="BH28" s="330"/>
      <c r="BI28" s="330"/>
      <c r="BJ28" s="330"/>
      <c r="BK28" s="330"/>
      <c r="BL28" s="330"/>
      <c r="BM28" s="330"/>
      <c r="BN28" s="330"/>
      <c r="BO28" s="331"/>
      <c r="BP28" s="324"/>
      <c r="BQ28" s="329"/>
      <c r="BR28" s="330"/>
      <c r="BS28" s="330"/>
      <c r="BT28" s="330"/>
      <c r="BU28" s="330"/>
      <c r="BV28" s="330"/>
      <c r="BW28" s="330"/>
      <c r="BX28" s="330"/>
      <c r="BY28" s="330"/>
      <c r="BZ28" s="330"/>
      <c r="CA28" s="330"/>
      <c r="CB28" s="330"/>
      <c r="CC28" s="330"/>
      <c r="CD28" s="330"/>
      <c r="CE28" s="330"/>
      <c r="CF28" s="331"/>
      <c r="CG28" s="324"/>
      <c r="CH28" s="329"/>
      <c r="CI28" s="330"/>
      <c r="CJ28" s="330"/>
      <c r="CK28" s="330"/>
      <c r="CL28" s="330"/>
      <c r="CM28" s="330"/>
      <c r="CN28" s="330"/>
      <c r="CO28" s="330"/>
      <c r="CP28" s="330"/>
      <c r="CQ28" s="330"/>
      <c r="CR28" s="330"/>
      <c r="CS28" s="330"/>
      <c r="CT28" s="330"/>
      <c r="CU28" s="330"/>
      <c r="CV28" s="330"/>
      <c r="CW28" s="331"/>
      <c r="CX28" s="324"/>
      <c r="CY28" s="329"/>
      <c r="CZ28" s="330"/>
      <c r="DA28" s="330"/>
      <c r="DB28" s="330"/>
      <c r="DC28" s="330"/>
      <c r="DD28" s="330"/>
      <c r="DE28" s="330"/>
      <c r="DF28" s="330"/>
      <c r="DG28" s="330"/>
      <c r="DH28" s="330"/>
      <c r="DI28" s="330"/>
      <c r="DJ28" s="330"/>
      <c r="DK28" s="330"/>
      <c r="DL28" s="330"/>
      <c r="DM28" s="330"/>
      <c r="DN28" s="331"/>
      <c r="DO28" s="324"/>
      <c r="DP28" s="329"/>
      <c r="DQ28" s="330"/>
      <c r="DR28" s="330"/>
      <c r="DS28" s="330"/>
      <c r="DT28" s="330"/>
      <c r="DU28" s="330"/>
      <c r="DV28" s="330"/>
      <c r="DW28" s="330"/>
      <c r="DX28" s="330"/>
      <c r="DY28" s="330"/>
      <c r="DZ28" s="330"/>
      <c r="EA28" s="330"/>
      <c r="EB28" s="330"/>
      <c r="EC28" s="330"/>
      <c r="ED28" s="330"/>
      <c r="EE28" s="331"/>
      <c r="EF28" s="324"/>
      <c r="EG28" s="329"/>
      <c r="EH28" s="330"/>
      <c r="EI28" s="330"/>
      <c r="EJ28" s="330"/>
      <c r="EK28" s="330"/>
      <c r="EL28" s="330"/>
      <c r="EM28" s="330"/>
      <c r="EN28" s="330"/>
      <c r="EO28" s="330"/>
      <c r="EP28" s="330"/>
      <c r="EQ28" s="330"/>
      <c r="ER28" s="330"/>
      <c r="ES28" s="330"/>
      <c r="ET28" s="330"/>
      <c r="EU28" s="330"/>
      <c r="EV28" s="331"/>
      <c r="EW28" s="324"/>
      <c r="EX28" s="329"/>
      <c r="EY28" s="330"/>
      <c r="EZ28" s="330"/>
      <c r="FA28" s="330"/>
      <c r="FB28" s="330"/>
      <c r="FC28" s="330"/>
      <c r="FD28" s="330"/>
      <c r="FE28" s="330"/>
      <c r="FF28" s="330"/>
      <c r="FG28" s="330"/>
      <c r="FH28" s="330"/>
      <c r="FI28" s="330"/>
      <c r="FJ28" s="330"/>
      <c r="FK28" s="330"/>
      <c r="FL28" s="330"/>
      <c r="FM28" s="331"/>
      <c r="FN28" s="324"/>
      <c r="FO28" s="329"/>
      <c r="FP28" s="330"/>
      <c r="FQ28" s="330"/>
      <c r="FR28" s="330"/>
      <c r="FS28" s="330"/>
      <c r="FT28" s="330"/>
      <c r="FU28" s="330"/>
      <c r="FV28" s="330"/>
      <c r="FW28" s="330"/>
      <c r="FX28" s="330"/>
      <c r="FY28" s="330"/>
      <c r="FZ28" s="330"/>
      <c r="GA28" s="330"/>
      <c r="GB28" s="330"/>
      <c r="GC28" s="330"/>
      <c r="GD28" s="331"/>
      <c r="GE28" s="324"/>
      <c r="GF28" s="329"/>
      <c r="GG28" s="330"/>
      <c r="GH28" s="330"/>
      <c r="GI28" s="330"/>
      <c r="GJ28" s="330"/>
      <c r="GK28" s="330"/>
      <c r="GL28" s="330"/>
      <c r="GM28" s="330"/>
      <c r="GN28" s="330"/>
      <c r="GO28" s="330"/>
      <c r="GP28" s="330"/>
      <c r="GQ28" s="330"/>
      <c r="GR28" s="330"/>
      <c r="GS28" s="330"/>
      <c r="GT28" s="330"/>
      <c r="GU28" s="331"/>
      <c r="GV28" s="324"/>
      <c r="GW28" s="329"/>
      <c r="GX28" s="330"/>
      <c r="GY28" s="330"/>
      <c r="GZ28" s="330"/>
      <c r="HA28" s="330"/>
      <c r="HB28" s="330"/>
      <c r="HC28" s="330"/>
      <c r="HD28" s="330"/>
      <c r="HE28" s="330"/>
      <c r="HF28" s="330"/>
      <c r="HG28" s="330"/>
      <c r="HH28" s="330"/>
      <c r="HI28" s="330"/>
      <c r="HJ28" s="330"/>
      <c r="HK28" s="330"/>
      <c r="HL28" s="331"/>
      <c r="HM28" s="324"/>
      <c r="HN28" s="329"/>
      <c r="HO28" s="330"/>
      <c r="HP28" s="330"/>
      <c r="HQ28" s="330"/>
      <c r="HR28" s="330"/>
      <c r="HS28" s="330"/>
      <c r="HT28" s="330"/>
      <c r="HU28" s="330"/>
      <c r="HV28" s="330"/>
      <c r="HW28" s="330"/>
      <c r="HX28" s="330"/>
      <c r="HY28" s="330"/>
      <c r="HZ28" s="330"/>
      <c r="IA28" s="330"/>
      <c r="IB28" s="330"/>
      <c r="IC28" s="331"/>
      <c r="ID28" s="324"/>
      <c r="IE28" s="329"/>
      <c r="IF28" s="330"/>
      <c r="IG28" s="330"/>
      <c r="IH28" s="330"/>
      <c r="II28" s="330"/>
      <c r="IJ28" s="330"/>
      <c r="IK28" s="330"/>
      <c r="IL28" s="330"/>
      <c r="IM28" s="330"/>
      <c r="IN28" s="330"/>
      <c r="IO28" s="330"/>
      <c r="IP28" s="330"/>
      <c r="IQ28" s="330"/>
      <c r="IR28" s="330"/>
      <c r="IS28" s="330"/>
      <c r="IT28" s="331"/>
      <c r="IU28" s="324"/>
      <c r="IV28" s="329"/>
      <c r="IW28" s="330"/>
      <c r="IX28" s="330"/>
      <c r="IY28" s="330"/>
      <c r="IZ28" s="330"/>
      <c r="JA28" s="330"/>
      <c r="JB28" s="330"/>
      <c r="JC28" s="330"/>
      <c r="JD28" s="330"/>
      <c r="JE28" s="330"/>
      <c r="JF28" s="330"/>
      <c r="JG28" s="330"/>
      <c r="JH28" s="330"/>
      <c r="JI28" s="330"/>
      <c r="JJ28" s="330"/>
      <c r="JK28" s="331"/>
      <c r="JL28" s="324"/>
      <c r="JM28" s="329"/>
      <c r="JN28" s="330"/>
      <c r="JO28" s="330"/>
      <c r="JP28" s="330"/>
      <c r="JQ28" s="330"/>
      <c r="JR28" s="330"/>
      <c r="JS28" s="330"/>
      <c r="JT28" s="330"/>
      <c r="JU28" s="330"/>
      <c r="JV28" s="330"/>
      <c r="JW28" s="330"/>
      <c r="JX28" s="330"/>
      <c r="JY28" s="330"/>
      <c r="JZ28" s="330"/>
      <c r="KA28" s="330"/>
      <c r="KB28" s="331"/>
      <c r="KC28" s="324"/>
      <c r="KD28" s="329"/>
      <c r="KE28" s="330"/>
      <c r="KF28" s="330"/>
      <c r="KG28" s="330"/>
      <c r="KH28" s="330"/>
      <c r="KI28" s="330"/>
      <c r="KJ28" s="330"/>
      <c r="KK28" s="330"/>
      <c r="KL28" s="330"/>
      <c r="KM28" s="330"/>
      <c r="KN28" s="330"/>
      <c r="KO28" s="330"/>
      <c r="KP28" s="330"/>
      <c r="KQ28" s="330"/>
      <c r="KR28" s="330"/>
      <c r="KS28" s="331"/>
      <c r="KT28" s="324"/>
      <c r="KU28" s="329"/>
      <c r="KV28" s="330"/>
      <c r="KW28" s="330"/>
      <c r="KX28" s="330"/>
      <c r="KY28" s="330"/>
      <c r="KZ28" s="330"/>
      <c r="LA28" s="330"/>
      <c r="LB28" s="330"/>
      <c r="LC28" s="330"/>
      <c r="LD28" s="330"/>
      <c r="LE28" s="330"/>
      <c r="LF28" s="330"/>
      <c r="LG28" s="330"/>
      <c r="LH28" s="330"/>
      <c r="LI28" s="330"/>
      <c r="LJ28" s="331"/>
      <c r="LK28" s="324"/>
      <c r="LL28" s="329"/>
      <c r="LM28" s="330"/>
      <c r="LN28" s="330"/>
      <c r="LO28" s="330"/>
      <c r="LP28" s="330"/>
      <c r="LQ28" s="330"/>
      <c r="LR28" s="330"/>
      <c r="LS28" s="330"/>
      <c r="LT28" s="330"/>
      <c r="LU28" s="330"/>
      <c r="LV28" s="330"/>
      <c r="LW28" s="330"/>
      <c r="LX28" s="330"/>
      <c r="LY28" s="330"/>
      <c r="LZ28" s="330"/>
      <c r="MA28" s="331"/>
      <c r="MB28" s="324"/>
      <c r="MC28" s="56"/>
      <c r="MD28" s="56"/>
      <c r="ME28" s="56"/>
      <c r="MF28" s="56"/>
      <c r="MG28" s="228"/>
    </row>
    <row r="29" spans="1:345" customFormat="1" ht="12.75" x14ac:dyDescent="0.2">
      <c r="A29" s="329"/>
      <c r="B29" s="330"/>
      <c r="C29" s="330"/>
      <c r="D29" s="330"/>
      <c r="E29" s="330"/>
      <c r="F29" s="330"/>
      <c r="G29" s="330"/>
      <c r="H29" s="330"/>
      <c r="I29" s="330"/>
      <c r="J29" s="330"/>
      <c r="K29" s="330"/>
      <c r="L29" s="330"/>
      <c r="M29" s="330"/>
      <c r="N29" s="330"/>
      <c r="O29" s="330"/>
      <c r="P29" s="331"/>
      <c r="Q29" s="324"/>
      <c r="R29" s="329"/>
      <c r="S29" s="330"/>
      <c r="T29" s="330"/>
      <c r="U29" s="330"/>
      <c r="V29" s="330"/>
      <c r="W29" s="330"/>
      <c r="X29" s="330"/>
      <c r="Y29" s="330"/>
      <c r="Z29" s="330"/>
      <c r="AA29" s="330"/>
      <c r="AB29" s="330"/>
      <c r="AC29" s="330"/>
      <c r="AD29" s="330"/>
      <c r="AE29" s="330"/>
      <c r="AF29" s="330"/>
      <c r="AG29" s="331"/>
      <c r="AH29" s="324"/>
      <c r="AI29" s="329"/>
      <c r="AJ29" s="330"/>
      <c r="AK29" s="330"/>
      <c r="AL29" s="330"/>
      <c r="AM29" s="330"/>
      <c r="AN29" s="330"/>
      <c r="AO29" s="330"/>
      <c r="AP29" s="330"/>
      <c r="AQ29" s="330"/>
      <c r="AR29" s="330"/>
      <c r="AS29" s="330"/>
      <c r="AT29" s="330"/>
      <c r="AU29" s="330"/>
      <c r="AV29" s="330"/>
      <c r="AW29" s="330"/>
      <c r="AX29" s="331"/>
      <c r="AY29" s="324"/>
      <c r="AZ29" s="329"/>
      <c r="BA29" s="330"/>
      <c r="BB29" s="330"/>
      <c r="BC29" s="330"/>
      <c r="BD29" s="330"/>
      <c r="BE29" s="330"/>
      <c r="BF29" s="330"/>
      <c r="BG29" s="330"/>
      <c r="BH29" s="330"/>
      <c r="BI29" s="330"/>
      <c r="BJ29" s="330"/>
      <c r="BK29" s="330"/>
      <c r="BL29" s="330"/>
      <c r="BM29" s="330"/>
      <c r="BN29" s="330"/>
      <c r="BO29" s="331"/>
      <c r="BP29" s="324"/>
      <c r="BQ29" s="329"/>
      <c r="BR29" s="330"/>
      <c r="BS29" s="330"/>
      <c r="BT29" s="330"/>
      <c r="BU29" s="330"/>
      <c r="BV29" s="330"/>
      <c r="BW29" s="330"/>
      <c r="BX29" s="330"/>
      <c r="BY29" s="330"/>
      <c r="BZ29" s="330"/>
      <c r="CA29" s="330"/>
      <c r="CB29" s="330"/>
      <c r="CC29" s="330"/>
      <c r="CD29" s="330"/>
      <c r="CE29" s="330"/>
      <c r="CF29" s="331"/>
      <c r="CG29" s="324"/>
      <c r="CH29" s="329"/>
      <c r="CI29" s="330"/>
      <c r="CJ29" s="330"/>
      <c r="CK29" s="330"/>
      <c r="CL29" s="330"/>
      <c r="CM29" s="330"/>
      <c r="CN29" s="330"/>
      <c r="CO29" s="330"/>
      <c r="CP29" s="330"/>
      <c r="CQ29" s="330"/>
      <c r="CR29" s="330"/>
      <c r="CS29" s="330"/>
      <c r="CT29" s="330"/>
      <c r="CU29" s="330"/>
      <c r="CV29" s="330"/>
      <c r="CW29" s="331"/>
      <c r="CX29" s="324"/>
      <c r="CY29" s="329"/>
      <c r="CZ29" s="330"/>
      <c r="DA29" s="330"/>
      <c r="DB29" s="330"/>
      <c r="DC29" s="330"/>
      <c r="DD29" s="330"/>
      <c r="DE29" s="330"/>
      <c r="DF29" s="330"/>
      <c r="DG29" s="330"/>
      <c r="DH29" s="330"/>
      <c r="DI29" s="330"/>
      <c r="DJ29" s="330"/>
      <c r="DK29" s="330"/>
      <c r="DL29" s="330"/>
      <c r="DM29" s="330"/>
      <c r="DN29" s="331"/>
      <c r="DO29" s="324"/>
      <c r="DP29" s="329"/>
      <c r="DQ29" s="330"/>
      <c r="DR29" s="330"/>
      <c r="DS29" s="330"/>
      <c r="DT29" s="330"/>
      <c r="DU29" s="330"/>
      <c r="DV29" s="330"/>
      <c r="DW29" s="330"/>
      <c r="DX29" s="330"/>
      <c r="DY29" s="330"/>
      <c r="DZ29" s="330"/>
      <c r="EA29" s="330"/>
      <c r="EB29" s="330"/>
      <c r="EC29" s="330"/>
      <c r="ED29" s="330"/>
      <c r="EE29" s="331"/>
      <c r="EF29" s="324"/>
      <c r="EG29" s="329"/>
      <c r="EH29" s="330"/>
      <c r="EI29" s="330"/>
      <c r="EJ29" s="330"/>
      <c r="EK29" s="330"/>
      <c r="EL29" s="330"/>
      <c r="EM29" s="330"/>
      <c r="EN29" s="330"/>
      <c r="EO29" s="330"/>
      <c r="EP29" s="330"/>
      <c r="EQ29" s="330"/>
      <c r="ER29" s="330"/>
      <c r="ES29" s="330"/>
      <c r="ET29" s="330"/>
      <c r="EU29" s="330"/>
      <c r="EV29" s="331"/>
      <c r="EW29" s="324"/>
      <c r="EX29" s="329"/>
      <c r="EY29" s="330"/>
      <c r="EZ29" s="330"/>
      <c r="FA29" s="330"/>
      <c r="FB29" s="330"/>
      <c r="FC29" s="330"/>
      <c r="FD29" s="330"/>
      <c r="FE29" s="330"/>
      <c r="FF29" s="330"/>
      <c r="FG29" s="330"/>
      <c r="FH29" s="330"/>
      <c r="FI29" s="330"/>
      <c r="FJ29" s="330"/>
      <c r="FK29" s="330"/>
      <c r="FL29" s="330"/>
      <c r="FM29" s="331"/>
      <c r="FN29" s="324"/>
      <c r="FO29" s="329"/>
      <c r="FP29" s="330"/>
      <c r="FQ29" s="330"/>
      <c r="FR29" s="330"/>
      <c r="FS29" s="330"/>
      <c r="FT29" s="330"/>
      <c r="FU29" s="330"/>
      <c r="FV29" s="330"/>
      <c r="FW29" s="330"/>
      <c r="FX29" s="330"/>
      <c r="FY29" s="330"/>
      <c r="FZ29" s="330"/>
      <c r="GA29" s="330"/>
      <c r="GB29" s="330"/>
      <c r="GC29" s="330"/>
      <c r="GD29" s="331"/>
      <c r="GE29" s="324"/>
      <c r="GF29" s="329"/>
      <c r="GG29" s="330"/>
      <c r="GH29" s="330"/>
      <c r="GI29" s="330"/>
      <c r="GJ29" s="330"/>
      <c r="GK29" s="330"/>
      <c r="GL29" s="330"/>
      <c r="GM29" s="330"/>
      <c r="GN29" s="330"/>
      <c r="GO29" s="330"/>
      <c r="GP29" s="330"/>
      <c r="GQ29" s="330"/>
      <c r="GR29" s="330"/>
      <c r="GS29" s="330"/>
      <c r="GT29" s="330"/>
      <c r="GU29" s="331"/>
      <c r="GV29" s="324"/>
      <c r="GW29" s="329"/>
      <c r="GX29" s="330"/>
      <c r="GY29" s="330"/>
      <c r="GZ29" s="330"/>
      <c r="HA29" s="330"/>
      <c r="HB29" s="330"/>
      <c r="HC29" s="330"/>
      <c r="HD29" s="330"/>
      <c r="HE29" s="330"/>
      <c r="HF29" s="330"/>
      <c r="HG29" s="330"/>
      <c r="HH29" s="330"/>
      <c r="HI29" s="330"/>
      <c r="HJ29" s="330"/>
      <c r="HK29" s="330"/>
      <c r="HL29" s="331"/>
      <c r="HM29" s="324"/>
      <c r="HN29" s="329"/>
      <c r="HO29" s="330"/>
      <c r="HP29" s="330"/>
      <c r="HQ29" s="330"/>
      <c r="HR29" s="330"/>
      <c r="HS29" s="330"/>
      <c r="HT29" s="330"/>
      <c r="HU29" s="330"/>
      <c r="HV29" s="330"/>
      <c r="HW29" s="330"/>
      <c r="HX29" s="330"/>
      <c r="HY29" s="330"/>
      <c r="HZ29" s="330"/>
      <c r="IA29" s="330"/>
      <c r="IB29" s="330"/>
      <c r="IC29" s="331"/>
      <c r="ID29" s="324"/>
      <c r="IE29" s="329"/>
      <c r="IF29" s="330"/>
      <c r="IG29" s="330"/>
      <c r="IH29" s="330"/>
      <c r="II29" s="330"/>
      <c r="IJ29" s="330"/>
      <c r="IK29" s="330"/>
      <c r="IL29" s="330"/>
      <c r="IM29" s="330"/>
      <c r="IN29" s="330"/>
      <c r="IO29" s="330"/>
      <c r="IP29" s="330"/>
      <c r="IQ29" s="330"/>
      <c r="IR29" s="330"/>
      <c r="IS29" s="330"/>
      <c r="IT29" s="331"/>
      <c r="IU29" s="324"/>
      <c r="IV29" s="329"/>
      <c r="IW29" s="330"/>
      <c r="IX29" s="330"/>
      <c r="IY29" s="330"/>
      <c r="IZ29" s="330"/>
      <c r="JA29" s="330"/>
      <c r="JB29" s="330"/>
      <c r="JC29" s="330"/>
      <c r="JD29" s="330"/>
      <c r="JE29" s="330"/>
      <c r="JF29" s="330"/>
      <c r="JG29" s="330"/>
      <c r="JH29" s="330"/>
      <c r="JI29" s="330"/>
      <c r="JJ29" s="330"/>
      <c r="JK29" s="331"/>
      <c r="JL29" s="324"/>
      <c r="JM29" s="329"/>
      <c r="JN29" s="330"/>
      <c r="JO29" s="330"/>
      <c r="JP29" s="330"/>
      <c r="JQ29" s="330"/>
      <c r="JR29" s="330"/>
      <c r="JS29" s="330"/>
      <c r="JT29" s="330"/>
      <c r="JU29" s="330"/>
      <c r="JV29" s="330"/>
      <c r="JW29" s="330"/>
      <c r="JX29" s="330"/>
      <c r="JY29" s="330"/>
      <c r="JZ29" s="330"/>
      <c r="KA29" s="330"/>
      <c r="KB29" s="331"/>
      <c r="KC29" s="324"/>
      <c r="KD29" s="329"/>
      <c r="KE29" s="330"/>
      <c r="KF29" s="330"/>
      <c r="KG29" s="330"/>
      <c r="KH29" s="330"/>
      <c r="KI29" s="330"/>
      <c r="KJ29" s="330"/>
      <c r="KK29" s="330"/>
      <c r="KL29" s="330"/>
      <c r="KM29" s="330"/>
      <c r="KN29" s="330"/>
      <c r="KO29" s="330"/>
      <c r="KP29" s="330"/>
      <c r="KQ29" s="330"/>
      <c r="KR29" s="330"/>
      <c r="KS29" s="331"/>
      <c r="KT29" s="324"/>
      <c r="KU29" s="329"/>
      <c r="KV29" s="330"/>
      <c r="KW29" s="330"/>
      <c r="KX29" s="330"/>
      <c r="KY29" s="330"/>
      <c r="KZ29" s="330"/>
      <c r="LA29" s="330"/>
      <c r="LB29" s="330"/>
      <c r="LC29" s="330"/>
      <c r="LD29" s="330"/>
      <c r="LE29" s="330"/>
      <c r="LF29" s="330"/>
      <c r="LG29" s="330"/>
      <c r="LH29" s="330"/>
      <c r="LI29" s="330"/>
      <c r="LJ29" s="331"/>
      <c r="LK29" s="324"/>
      <c r="LL29" s="329"/>
      <c r="LM29" s="330"/>
      <c r="LN29" s="330"/>
      <c r="LO29" s="330"/>
      <c r="LP29" s="330"/>
      <c r="LQ29" s="330"/>
      <c r="LR29" s="330"/>
      <c r="LS29" s="330"/>
      <c r="LT29" s="330"/>
      <c r="LU29" s="330"/>
      <c r="LV29" s="330"/>
      <c r="LW29" s="330"/>
      <c r="LX29" s="330"/>
      <c r="LY29" s="330"/>
      <c r="LZ29" s="330"/>
      <c r="MA29" s="331"/>
      <c r="MB29" s="324"/>
      <c r="MC29" s="56"/>
      <c r="MD29" s="56"/>
      <c r="ME29" s="56"/>
      <c r="MF29" s="56"/>
      <c r="MG29" s="228"/>
    </row>
    <row r="30" spans="1:345" customFormat="1" ht="12.75" x14ac:dyDescent="0.2">
      <c r="A30" s="329"/>
      <c r="B30" s="330"/>
      <c r="C30" s="330"/>
      <c r="D30" s="330"/>
      <c r="E30" s="330"/>
      <c r="F30" s="330"/>
      <c r="G30" s="330"/>
      <c r="H30" s="330"/>
      <c r="I30" s="330"/>
      <c r="J30" s="330"/>
      <c r="K30" s="330"/>
      <c r="L30" s="330"/>
      <c r="M30" s="330"/>
      <c r="N30" s="330"/>
      <c r="O30" s="330"/>
      <c r="P30" s="331"/>
      <c r="Q30" s="324"/>
      <c r="R30" s="329"/>
      <c r="S30" s="330"/>
      <c r="T30" s="330"/>
      <c r="U30" s="330"/>
      <c r="V30" s="330"/>
      <c r="W30" s="330"/>
      <c r="X30" s="330"/>
      <c r="Y30" s="330"/>
      <c r="Z30" s="330"/>
      <c r="AA30" s="330"/>
      <c r="AB30" s="330"/>
      <c r="AC30" s="330"/>
      <c r="AD30" s="330"/>
      <c r="AE30" s="330"/>
      <c r="AF30" s="330"/>
      <c r="AG30" s="331"/>
      <c r="AH30" s="324"/>
      <c r="AI30" s="329"/>
      <c r="AJ30" s="330"/>
      <c r="AK30" s="330"/>
      <c r="AL30" s="330"/>
      <c r="AM30" s="330"/>
      <c r="AN30" s="330"/>
      <c r="AO30" s="330"/>
      <c r="AP30" s="330"/>
      <c r="AQ30" s="330"/>
      <c r="AR30" s="330"/>
      <c r="AS30" s="330"/>
      <c r="AT30" s="330"/>
      <c r="AU30" s="330"/>
      <c r="AV30" s="330"/>
      <c r="AW30" s="330"/>
      <c r="AX30" s="331"/>
      <c r="AY30" s="324"/>
      <c r="AZ30" s="329"/>
      <c r="BA30" s="330"/>
      <c r="BB30" s="330"/>
      <c r="BC30" s="330"/>
      <c r="BD30" s="330"/>
      <c r="BE30" s="330"/>
      <c r="BF30" s="330"/>
      <c r="BG30" s="330"/>
      <c r="BH30" s="330"/>
      <c r="BI30" s="330"/>
      <c r="BJ30" s="330"/>
      <c r="BK30" s="330"/>
      <c r="BL30" s="330"/>
      <c r="BM30" s="330"/>
      <c r="BN30" s="330"/>
      <c r="BO30" s="331"/>
      <c r="BP30" s="324"/>
      <c r="BQ30" s="329"/>
      <c r="BR30" s="330"/>
      <c r="BS30" s="330"/>
      <c r="BT30" s="330"/>
      <c r="BU30" s="330"/>
      <c r="BV30" s="330"/>
      <c r="BW30" s="330"/>
      <c r="BX30" s="330"/>
      <c r="BY30" s="330"/>
      <c r="BZ30" s="330"/>
      <c r="CA30" s="330"/>
      <c r="CB30" s="330"/>
      <c r="CC30" s="330"/>
      <c r="CD30" s="330"/>
      <c r="CE30" s="330"/>
      <c r="CF30" s="331"/>
      <c r="CG30" s="324"/>
      <c r="CH30" s="329"/>
      <c r="CI30" s="330"/>
      <c r="CJ30" s="330"/>
      <c r="CK30" s="330"/>
      <c r="CL30" s="330"/>
      <c r="CM30" s="330"/>
      <c r="CN30" s="330"/>
      <c r="CO30" s="330"/>
      <c r="CP30" s="330"/>
      <c r="CQ30" s="330"/>
      <c r="CR30" s="330"/>
      <c r="CS30" s="330"/>
      <c r="CT30" s="330"/>
      <c r="CU30" s="330"/>
      <c r="CV30" s="330"/>
      <c r="CW30" s="331"/>
      <c r="CX30" s="324"/>
      <c r="CY30" s="329"/>
      <c r="CZ30" s="330"/>
      <c r="DA30" s="330"/>
      <c r="DB30" s="330"/>
      <c r="DC30" s="330"/>
      <c r="DD30" s="330"/>
      <c r="DE30" s="330"/>
      <c r="DF30" s="330"/>
      <c r="DG30" s="330"/>
      <c r="DH30" s="330"/>
      <c r="DI30" s="330"/>
      <c r="DJ30" s="330"/>
      <c r="DK30" s="330"/>
      <c r="DL30" s="330"/>
      <c r="DM30" s="330"/>
      <c r="DN30" s="331"/>
      <c r="DO30" s="324"/>
      <c r="DP30" s="329"/>
      <c r="DQ30" s="330"/>
      <c r="DR30" s="330"/>
      <c r="DS30" s="330"/>
      <c r="DT30" s="330"/>
      <c r="DU30" s="330"/>
      <c r="DV30" s="330"/>
      <c r="DW30" s="330"/>
      <c r="DX30" s="330"/>
      <c r="DY30" s="330"/>
      <c r="DZ30" s="330"/>
      <c r="EA30" s="330"/>
      <c r="EB30" s="330"/>
      <c r="EC30" s="330"/>
      <c r="ED30" s="330"/>
      <c r="EE30" s="331"/>
      <c r="EF30" s="324"/>
      <c r="EG30" s="329"/>
      <c r="EH30" s="330"/>
      <c r="EI30" s="330"/>
      <c r="EJ30" s="330"/>
      <c r="EK30" s="330"/>
      <c r="EL30" s="330"/>
      <c r="EM30" s="330"/>
      <c r="EN30" s="330"/>
      <c r="EO30" s="330"/>
      <c r="EP30" s="330"/>
      <c r="EQ30" s="330"/>
      <c r="ER30" s="330"/>
      <c r="ES30" s="330"/>
      <c r="ET30" s="330"/>
      <c r="EU30" s="330"/>
      <c r="EV30" s="331"/>
      <c r="EW30" s="324"/>
      <c r="EX30" s="329"/>
      <c r="EY30" s="330"/>
      <c r="EZ30" s="330"/>
      <c r="FA30" s="330"/>
      <c r="FB30" s="330"/>
      <c r="FC30" s="330"/>
      <c r="FD30" s="330"/>
      <c r="FE30" s="330"/>
      <c r="FF30" s="330"/>
      <c r="FG30" s="330"/>
      <c r="FH30" s="330"/>
      <c r="FI30" s="330"/>
      <c r="FJ30" s="330"/>
      <c r="FK30" s="330"/>
      <c r="FL30" s="330"/>
      <c r="FM30" s="331"/>
      <c r="FN30" s="324"/>
      <c r="FO30" s="329"/>
      <c r="FP30" s="330"/>
      <c r="FQ30" s="330"/>
      <c r="FR30" s="330"/>
      <c r="FS30" s="330"/>
      <c r="FT30" s="330"/>
      <c r="FU30" s="330"/>
      <c r="FV30" s="330"/>
      <c r="FW30" s="330"/>
      <c r="FX30" s="330"/>
      <c r="FY30" s="330"/>
      <c r="FZ30" s="330"/>
      <c r="GA30" s="330"/>
      <c r="GB30" s="330"/>
      <c r="GC30" s="330"/>
      <c r="GD30" s="331"/>
      <c r="GE30" s="324"/>
      <c r="GF30" s="329"/>
      <c r="GG30" s="330"/>
      <c r="GH30" s="330"/>
      <c r="GI30" s="330"/>
      <c r="GJ30" s="330"/>
      <c r="GK30" s="330"/>
      <c r="GL30" s="330"/>
      <c r="GM30" s="330"/>
      <c r="GN30" s="330"/>
      <c r="GO30" s="330"/>
      <c r="GP30" s="330"/>
      <c r="GQ30" s="330"/>
      <c r="GR30" s="330"/>
      <c r="GS30" s="330"/>
      <c r="GT30" s="330"/>
      <c r="GU30" s="331"/>
      <c r="GV30" s="324"/>
      <c r="GW30" s="329"/>
      <c r="GX30" s="330"/>
      <c r="GY30" s="330"/>
      <c r="GZ30" s="330"/>
      <c r="HA30" s="330"/>
      <c r="HB30" s="330"/>
      <c r="HC30" s="330"/>
      <c r="HD30" s="330"/>
      <c r="HE30" s="330"/>
      <c r="HF30" s="330"/>
      <c r="HG30" s="330"/>
      <c r="HH30" s="330"/>
      <c r="HI30" s="330"/>
      <c r="HJ30" s="330"/>
      <c r="HK30" s="330"/>
      <c r="HL30" s="331"/>
      <c r="HM30" s="324"/>
      <c r="HN30" s="329"/>
      <c r="HO30" s="330"/>
      <c r="HP30" s="330"/>
      <c r="HQ30" s="330"/>
      <c r="HR30" s="330"/>
      <c r="HS30" s="330"/>
      <c r="HT30" s="330"/>
      <c r="HU30" s="330"/>
      <c r="HV30" s="330"/>
      <c r="HW30" s="330"/>
      <c r="HX30" s="330"/>
      <c r="HY30" s="330"/>
      <c r="HZ30" s="330"/>
      <c r="IA30" s="330"/>
      <c r="IB30" s="330"/>
      <c r="IC30" s="331"/>
      <c r="ID30" s="324"/>
      <c r="IE30" s="329"/>
      <c r="IF30" s="330"/>
      <c r="IG30" s="330"/>
      <c r="IH30" s="330"/>
      <c r="II30" s="330"/>
      <c r="IJ30" s="330"/>
      <c r="IK30" s="330"/>
      <c r="IL30" s="330"/>
      <c r="IM30" s="330"/>
      <c r="IN30" s="330"/>
      <c r="IO30" s="330"/>
      <c r="IP30" s="330"/>
      <c r="IQ30" s="330"/>
      <c r="IR30" s="330"/>
      <c r="IS30" s="330"/>
      <c r="IT30" s="331"/>
      <c r="IU30" s="324"/>
      <c r="IV30" s="329"/>
      <c r="IW30" s="330"/>
      <c r="IX30" s="330"/>
      <c r="IY30" s="330"/>
      <c r="IZ30" s="330"/>
      <c r="JA30" s="330"/>
      <c r="JB30" s="330"/>
      <c r="JC30" s="330"/>
      <c r="JD30" s="330"/>
      <c r="JE30" s="330"/>
      <c r="JF30" s="330"/>
      <c r="JG30" s="330"/>
      <c r="JH30" s="330"/>
      <c r="JI30" s="330"/>
      <c r="JJ30" s="330"/>
      <c r="JK30" s="331"/>
      <c r="JL30" s="324"/>
      <c r="JM30" s="329"/>
      <c r="JN30" s="330"/>
      <c r="JO30" s="330"/>
      <c r="JP30" s="330"/>
      <c r="JQ30" s="330"/>
      <c r="JR30" s="330"/>
      <c r="JS30" s="330"/>
      <c r="JT30" s="330"/>
      <c r="JU30" s="330"/>
      <c r="JV30" s="330"/>
      <c r="JW30" s="330"/>
      <c r="JX30" s="330"/>
      <c r="JY30" s="330"/>
      <c r="JZ30" s="330"/>
      <c r="KA30" s="330"/>
      <c r="KB30" s="331"/>
      <c r="KC30" s="324"/>
      <c r="KD30" s="329"/>
      <c r="KE30" s="330"/>
      <c r="KF30" s="330"/>
      <c r="KG30" s="330"/>
      <c r="KH30" s="330"/>
      <c r="KI30" s="330"/>
      <c r="KJ30" s="330"/>
      <c r="KK30" s="330"/>
      <c r="KL30" s="330"/>
      <c r="KM30" s="330"/>
      <c r="KN30" s="330"/>
      <c r="KO30" s="330"/>
      <c r="KP30" s="330"/>
      <c r="KQ30" s="330"/>
      <c r="KR30" s="330"/>
      <c r="KS30" s="331"/>
      <c r="KT30" s="324"/>
      <c r="KU30" s="329"/>
      <c r="KV30" s="330"/>
      <c r="KW30" s="330"/>
      <c r="KX30" s="330"/>
      <c r="KY30" s="330"/>
      <c r="KZ30" s="330"/>
      <c r="LA30" s="330"/>
      <c r="LB30" s="330"/>
      <c r="LC30" s="330"/>
      <c r="LD30" s="330"/>
      <c r="LE30" s="330"/>
      <c r="LF30" s="330"/>
      <c r="LG30" s="330"/>
      <c r="LH30" s="330"/>
      <c r="LI30" s="330"/>
      <c r="LJ30" s="331"/>
      <c r="LK30" s="324"/>
      <c r="LL30" s="329"/>
      <c r="LM30" s="330"/>
      <c r="LN30" s="330"/>
      <c r="LO30" s="330"/>
      <c r="LP30" s="330"/>
      <c r="LQ30" s="330"/>
      <c r="LR30" s="330"/>
      <c r="LS30" s="330"/>
      <c r="LT30" s="330"/>
      <c r="LU30" s="330"/>
      <c r="LV30" s="330"/>
      <c r="LW30" s="330"/>
      <c r="LX30" s="330"/>
      <c r="LY30" s="330"/>
      <c r="LZ30" s="330"/>
      <c r="MA30" s="331"/>
      <c r="MB30" s="324"/>
      <c r="MC30" s="56"/>
      <c r="MD30" s="56"/>
      <c r="ME30" s="56"/>
      <c r="MF30" s="56"/>
      <c r="MG30" s="228"/>
    </row>
    <row r="31" spans="1:345" customFormat="1" ht="12.75" x14ac:dyDescent="0.2">
      <c r="A31" s="329"/>
      <c r="B31" s="330"/>
      <c r="C31" s="330"/>
      <c r="D31" s="330"/>
      <c r="E31" s="330"/>
      <c r="F31" s="330"/>
      <c r="G31" s="330"/>
      <c r="H31" s="330"/>
      <c r="I31" s="330"/>
      <c r="J31" s="330"/>
      <c r="K31" s="330"/>
      <c r="L31" s="330"/>
      <c r="M31" s="330"/>
      <c r="N31" s="330"/>
      <c r="O31" s="330"/>
      <c r="P31" s="331"/>
      <c r="Q31" s="324"/>
      <c r="R31" s="329"/>
      <c r="S31" s="330"/>
      <c r="T31" s="330"/>
      <c r="U31" s="330"/>
      <c r="V31" s="330"/>
      <c r="W31" s="330"/>
      <c r="X31" s="330"/>
      <c r="Y31" s="330"/>
      <c r="Z31" s="330"/>
      <c r="AA31" s="330"/>
      <c r="AB31" s="330"/>
      <c r="AC31" s="330"/>
      <c r="AD31" s="330"/>
      <c r="AE31" s="330"/>
      <c r="AF31" s="330"/>
      <c r="AG31" s="331"/>
      <c r="AH31" s="324"/>
      <c r="AI31" s="329"/>
      <c r="AJ31" s="330"/>
      <c r="AK31" s="330"/>
      <c r="AL31" s="330"/>
      <c r="AM31" s="330"/>
      <c r="AN31" s="330"/>
      <c r="AO31" s="330"/>
      <c r="AP31" s="330"/>
      <c r="AQ31" s="330"/>
      <c r="AR31" s="330"/>
      <c r="AS31" s="330"/>
      <c r="AT31" s="330"/>
      <c r="AU31" s="330"/>
      <c r="AV31" s="330"/>
      <c r="AW31" s="330"/>
      <c r="AX31" s="331"/>
      <c r="AY31" s="324"/>
      <c r="AZ31" s="329"/>
      <c r="BA31" s="330"/>
      <c r="BB31" s="330"/>
      <c r="BC31" s="330"/>
      <c r="BD31" s="330"/>
      <c r="BE31" s="330"/>
      <c r="BF31" s="330"/>
      <c r="BG31" s="330"/>
      <c r="BH31" s="330"/>
      <c r="BI31" s="330"/>
      <c r="BJ31" s="330"/>
      <c r="BK31" s="330"/>
      <c r="BL31" s="330"/>
      <c r="BM31" s="330"/>
      <c r="BN31" s="330"/>
      <c r="BO31" s="331"/>
      <c r="BP31" s="324"/>
      <c r="BQ31" s="329"/>
      <c r="BR31" s="330"/>
      <c r="BS31" s="330"/>
      <c r="BT31" s="330"/>
      <c r="BU31" s="330"/>
      <c r="BV31" s="330"/>
      <c r="BW31" s="330"/>
      <c r="BX31" s="330"/>
      <c r="BY31" s="330"/>
      <c r="BZ31" s="330"/>
      <c r="CA31" s="330"/>
      <c r="CB31" s="330"/>
      <c r="CC31" s="330"/>
      <c r="CD31" s="330"/>
      <c r="CE31" s="330"/>
      <c r="CF31" s="331"/>
      <c r="CG31" s="324"/>
      <c r="CH31" s="329"/>
      <c r="CI31" s="330"/>
      <c r="CJ31" s="330"/>
      <c r="CK31" s="330"/>
      <c r="CL31" s="330"/>
      <c r="CM31" s="330"/>
      <c r="CN31" s="330"/>
      <c r="CO31" s="330"/>
      <c r="CP31" s="330"/>
      <c r="CQ31" s="330"/>
      <c r="CR31" s="330"/>
      <c r="CS31" s="330"/>
      <c r="CT31" s="330"/>
      <c r="CU31" s="330"/>
      <c r="CV31" s="330"/>
      <c r="CW31" s="331"/>
      <c r="CX31" s="324"/>
      <c r="CY31" s="329"/>
      <c r="CZ31" s="330"/>
      <c r="DA31" s="330"/>
      <c r="DB31" s="330"/>
      <c r="DC31" s="330"/>
      <c r="DD31" s="330"/>
      <c r="DE31" s="330"/>
      <c r="DF31" s="330"/>
      <c r="DG31" s="330"/>
      <c r="DH31" s="330"/>
      <c r="DI31" s="330"/>
      <c r="DJ31" s="330"/>
      <c r="DK31" s="330"/>
      <c r="DL31" s="330"/>
      <c r="DM31" s="330"/>
      <c r="DN31" s="331"/>
      <c r="DO31" s="324"/>
      <c r="DP31" s="329"/>
      <c r="DQ31" s="330"/>
      <c r="DR31" s="330"/>
      <c r="DS31" s="330"/>
      <c r="DT31" s="330"/>
      <c r="DU31" s="330"/>
      <c r="DV31" s="330"/>
      <c r="DW31" s="330"/>
      <c r="DX31" s="330"/>
      <c r="DY31" s="330"/>
      <c r="DZ31" s="330"/>
      <c r="EA31" s="330"/>
      <c r="EB31" s="330"/>
      <c r="EC31" s="330"/>
      <c r="ED31" s="330"/>
      <c r="EE31" s="331"/>
      <c r="EF31" s="324"/>
      <c r="EG31" s="329"/>
      <c r="EH31" s="330"/>
      <c r="EI31" s="330"/>
      <c r="EJ31" s="330"/>
      <c r="EK31" s="330"/>
      <c r="EL31" s="330"/>
      <c r="EM31" s="330"/>
      <c r="EN31" s="330"/>
      <c r="EO31" s="330"/>
      <c r="EP31" s="330"/>
      <c r="EQ31" s="330"/>
      <c r="ER31" s="330"/>
      <c r="ES31" s="330"/>
      <c r="ET31" s="330"/>
      <c r="EU31" s="330"/>
      <c r="EV31" s="331"/>
      <c r="EW31" s="324"/>
      <c r="EX31" s="329"/>
      <c r="EY31" s="330"/>
      <c r="EZ31" s="330"/>
      <c r="FA31" s="330"/>
      <c r="FB31" s="330"/>
      <c r="FC31" s="330"/>
      <c r="FD31" s="330"/>
      <c r="FE31" s="330"/>
      <c r="FF31" s="330"/>
      <c r="FG31" s="330"/>
      <c r="FH31" s="330"/>
      <c r="FI31" s="330"/>
      <c r="FJ31" s="330"/>
      <c r="FK31" s="330"/>
      <c r="FL31" s="330"/>
      <c r="FM31" s="331"/>
      <c r="FN31" s="324"/>
      <c r="FO31" s="329"/>
      <c r="FP31" s="330"/>
      <c r="FQ31" s="330"/>
      <c r="FR31" s="330"/>
      <c r="FS31" s="330"/>
      <c r="FT31" s="330"/>
      <c r="FU31" s="330"/>
      <c r="FV31" s="330"/>
      <c r="FW31" s="330"/>
      <c r="FX31" s="330"/>
      <c r="FY31" s="330"/>
      <c r="FZ31" s="330"/>
      <c r="GA31" s="330"/>
      <c r="GB31" s="330"/>
      <c r="GC31" s="330"/>
      <c r="GD31" s="331"/>
      <c r="GE31" s="324"/>
      <c r="GF31" s="329"/>
      <c r="GG31" s="330"/>
      <c r="GH31" s="330"/>
      <c r="GI31" s="330"/>
      <c r="GJ31" s="330"/>
      <c r="GK31" s="330"/>
      <c r="GL31" s="330"/>
      <c r="GM31" s="330"/>
      <c r="GN31" s="330"/>
      <c r="GO31" s="330"/>
      <c r="GP31" s="330"/>
      <c r="GQ31" s="330"/>
      <c r="GR31" s="330"/>
      <c r="GS31" s="330"/>
      <c r="GT31" s="330"/>
      <c r="GU31" s="331"/>
      <c r="GV31" s="324"/>
      <c r="GW31" s="329"/>
      <c r="GX31" s="330"/>
      <c r="GY31" s="330"/>
      <c r="GZ31" s="330"/>
      <c r="HA31" s="330"/>
      <c r="HB31" s="330"/>
      <c r="HC31" s="330"/>
      <c r="HD31" s="330"/>
      <c r="HE31" s="330"/>
      <c r="HF31" s="330"/>
      <c r="HG31" s="330"/>
      <c r="HH31" s="330"/>
      <c r="HI31" s="330"/>
      <c r="HJ31" s="330"/>
      <c r="HK31" s="330"/>
      <c r="HL31" s="331"/>
      <c r="HM31" s="324"/>
      <c r="HN31" s="329"/>
      <c r="HO31" s="330"/>
      <c r="HP31" s="330"/>
      <c r="HQ31" s="330"/>
      <c r="HR31" s="330"/>
      <c r="HS31" s="330"/>
      <c r="HT31" s="330"/>
      <c r="HU31" s="330"/>
      <c r="HV31" s="330"/>
      <c r="HW31" s="330"/>
      <c r="HX31" s="330"/>
      <c r="HY31" s="330"/>
      <c r="HZ31" s="330"/>
      <c r="IA31" s="330"/>
      <c r="IB31" s="330"/>
      <c r="IC31" s="331"/>
      <c r="ID31" s="324"/>
      <c r="IE31" s="329"/>
      <c r="IF31" s="330"/>
      <c r="IG31" s="330"/>
      <c r="IH31" s="330"/>
      <c r="II31" s="330"/>
      <c r="IJ31" s="330"/>
      <c r="IK31" s="330"/>
      <c r="IL31" s="330"/>
      <c r="IM31" s="330"/>
      <c r="IN31" s="330"/>
      <c r="IO31" s="330"/>
      <c r="IP31" s="330"/>
      <c r="IQ31" s="330"/>
      <c r="IR31" s="330"/>
      <c r="IS31" s="330"/>
      <c r="IT31" s="331"/>
      <c r="IU31" s="324"/>
      <c r="IV31" s="329"/>
      <c r="IW31" s="330"/>
      <c r="IX31" s="330"/>
      <c r="IY31" s="330"/>
      <c r="IZ31" s="330"/>
      <c r="JA31" s="330"/>
      <c r="JB31" s="330"/>
      <c r="JC31" s="330"/>
      <c r="JD31" s="330"/>
      <c r="JE31" s="330"/>
      <c r="JF31" s="330"/>
      <c r="JG31" s="330"/>
      <c r="JH31" s="330"/>
      <c r="JI31" s="330"/>
      <c r="JJ31" s="330"/>
      <c r="JK31" s="331"/>
      <c r="JL31" s="324"/>
      <c r="JM31" s="329"/>
      <c r="JN31" s="330"/>
      <c r="JO31" s="330"/>
      <c r="JP31" s="330"/>
      <c r="JQ31" s="330"/>
      <c r="JR31" s="330"/>
      <c r="JS31" s="330"/>
      <c r="JT31" s="330"/>
      <c r="JU31" s="330"/>
      <c r="JV31" s="330"/>
      <c r="JW31" s="330"/>
      <c r="JX31" s="330"/>
      <c r="JY31" s="330"/>
      <c r="JZ31" s="330"/>
      <c r="KA31" s="330"/>
      <c r="KB31" s="331"/>
      <c r="KC31" s="324"/>
      <c r="KD31" s="329"/>
      <c r="KE31" s="330"/>
      <c r="KF31" s="330"/>
      <c r="KG31" s="330"/>
      <c r="KH31" s="330"/>
      <c r="KI31" s="330"/>
      <c r="KJ31" s="330"/>
      <c r="KK31" s="330"/>
      <c r="KL31" s="330"/>
      <c r="KM31" s="330"/>
      <c r="KN31" s="330"/>
      <c r="KO31" s="330"/>
      <c r="KP31" s="330"/>
      <c r="KQ31" s="330"/>
      <c r="KR31" s="330"/>
      <c r="KS31" s="331"/>
      <c r="KT31" s="324"/>
      <c r="KU31" s="329"/>
      <c r="KV31" s="330"/>
      <c r="KW31" s="330"/>
      <c r="KX31" s="330"/>
      <c r="KY31" s="330"/>
      <c r="KZ31" s="330"/>
      <c r="LA31" s="330"/>
      <c r="LB31" s="330"/>
      <c r="LC31" s="330"/>
      <c r="LD31" s="330"/>
      <c r="LE31" s="330"/>
      <c r="LF31" s="330"/>
      <c r="LG31" s="330"/>
      <c r="LH31" s="330"/>
      <c r="LI31" s="330"/>
      <c r="LJ31" s="331"/>
      <c r="LK31" s="324"/>
      <c r="LL31" s="329"/>
      <c r="LM31" s="330"/>
      <c r="LN31" s="330"/>
      <c r="LO31" s="330"/>
      <c r="LP31" s="330"/>
      <c r="LQ31" s="330"/>
      <c r="LR31" s="330"/>
      <c r="LS31" s="330"/>
      <c r="LT31" s="330"/>
      <c r="LU31" s="330"/>
      <c r="LV31" s="330"/>
      <c r="LW31" s="330"/>
      <c r="LX31" s="330"/>
      <c r="LY31" s="330"/>
      <c r="LZ31" s="330"/>
      <c r="MA31" s="331"/>
      <c r="MB31" s="324"/>
      <c r="MC31" s="56"/>
      <c r="MD31" s="56"/>
      <c r="ME31" s="56"/>
      <c r="MF31" s="56"/>
      <c r="MG31" s="228"/>
    </row>
    <row r="32" spans="1:345" customFormat="1" ht="12.75" x14ac:dyDescent="0.2">
      <c r="A32" s="329"/>
      <c r="B32" s="330"/>
      <c r="C32" s="330"/>
      <c r="D32" s="330"/>
      <c r="E32" s="330"/>
      <c r="F32" s="330"/>
      <c r="G32" s="330"/>
      <c r="H32" s="330"/>
      <c r="I32" s="330"/>
      <c r="J32" s="330"/>
      <c r="K32" s="330"/>
      <c r="L32" s="330"/>
      <c r="M32" s="330"/>
      <c r="N32" s="330"/>
      <c r="O32" s="330"/>
      <c r="P32" s="331"/>
      <c r="Q32" s="324"/>
      <c r="R32" s="329"/>
      <c r="S32" s="330"/>
      <c r="T32" s="330"/>
      <c r="U32" s="330"/>
      <c r="V32" s="330"/>
      <c r="W32" s="330"/>
      <c r="X32" s="330"/>
      <c r="Y32" s="330"/>
      <c r="Z32" s="330"/>
      <c r="AA32" s="330"/>
      <c r="AB32" s="330"/>
      <c r="AC32" s="330"/>
      <c r="AD32" s="330"/>
      <c r="AE32" s="330"/>
      <c r="AF32" s="330"/>
      <c r="AG32" s="331"/>
      <c r="AH32" s="324"/>
      <c r="AI32" s="329"/>
      <c r="AJ32" s="330"/>
      <c r="AK32" s="330"/>
      <c r="AL32" s="330"/>
      <c r="AM32" s="330"/>
      <c r="AN32" s="330"/>
      <c r="AO32" s="330"/>
      <c r="AP32" s="330"/>
      <c r="AQ32" s="330"/>
      <c r="AR32" s="330"/>
      <c r="AS32" s="330"/>
      <c r="AT32" s="330"/>
      <c r="AU32" s="330"/>
      <c r="AV32" s="330"/>
      <c r="AW32" s="330"/>
      <c r="AX32" s="331"/>
      <c r="AY32" s="324"/>
      <c r="AZ32" s="329"/>
      <c r="BA32" s="330"/>
      <c r="BB32" s="330"/>
      <c r="BC32" s="330"/>
      <c r="BD32" s="330"/>
      <c r="BE32" s="330"/>
      <c r="BF32" s="330"/>
      <c r="BG32" s="330"/>
      <c r="BH32" s="330"/>
      <c r="BI32" s="330"/>
      <c r="BJ32" s="330"/>
      <c r="BK32" s="330"/>
      <c r="BL32" s="330"/>
      <c r="BM32" s="330"/>
      <c r="BN32" s="330"/>
      <c r="BO32" s="331"/>
      <c r="BP32" s="324"/>
      <c r="BQ32" s="329"/>
      <c r="BR32" s="330"/>
      <c r="BS32" s="330"/>
      <c r="BT32" s="330"/>
      <c r="BU32" s="330"/>
      <c r="BV32" s="330"/>
      <c r="BW32" s="330"/>
      <c r="BX32" s="330"/>
      <c r="BY32" s="330"/>
      <c r="BZ32" s="330"/>
      <c r="CA32" s="330"/>
      <c r="CB32" s="330"/>
      <c r="CC32" s="330"/>
      <c r="CD32" s="330"/>
      <c r="CE32" s="330"/>
      <c r="CF32" s="331"/>
      <c r="CG32" s="324"/>
      <c r="CH32" s="329"/>
      <c r="CI32" s="330"/>
      <c r="CJ32" s="330"/>
      <c r="CK32" s="330"/>
      <c r="CL32" s="330"/>
      <c r="CM32" s="330"/>
      <c r="CN32" s="330"/>
      <c r="CO32" s="330"/>
      <c r="CP32" s="330"/>
      <c r="CQ32" s="330"/>
      <c r="CR32" s="330"/>
      <c r="CS32" s="330"/>
      <c r="CT32" s="330"/>
      <c r="CU32" s="330"/>
      <c r="CV32" s="330"/>
      <c r="CW32" s="331"/>
      <c r="CX32" s="324"/>
      <c r="CY32" s="329"/>
      <c r="CZ32" s="330"/>
      <c r="DA32" s="330"/>
      <c r="DB32" s="330"/>
      <c r="DC32" s="330"/>
      <c r="DD32" s="330"/>
      <c r="DE32" s="330"/>
      <c r="DF32" s="330"/>
      <c r="DG32" s="330"/>
      <c r="DH32" s="330"/>
      <c r="DI32" s="330"/>
      <c r="DJ32" s="330"/>
      <c r="DK32" s="330"/>
      <c r="DL32" s="330"/>
      <c r="DM32" s="330"/>
      <c r="DN32" s="331"/>
      <c r="DO32" s="324"/>
      <c r="DP32" s="329"/>
      <c r="DQ32" s="330"/>
      <c r="DR32" s="330"/>
      <c r="DS32" s="330"/>
      <c r="DT32" s="330"/>
      <c r="DU32" s="330"/>
      <c r="DV32" s="330"/>
      <c r="DW32" s="330"/>
      <c r="DX32" s="330"/>
      <c r="DY32" s="330"/>
      <c r="DZ32" s="330"/>
      <c r="EA32" s="330"/>
      <c r="EB32" s="330"/>
      <c r="EC32" s="330"/>
      <c r="ED32" s="330"/>
      <c r="EE32" s="331"/>
      <c r="EF32" s="324"/>
      <c r="EG32" s="329"/>
      <c r="EH32" s="330"/>
      <c r="EI32" s="330"/>
      <c r="EJ32" s="330"/>
      <c r="EK32" s="330"/>
      <c r="EL32" s="330"/>
      <c r="EM32" s="330"/>
      <c r="EN32" s="330"/>
      <c r="EO32" s="330"/>
      <c r="EP32" s="330"/>
      <c r="EQ32" s="330"/>
      <c r="ER32" s="330"/>
      <c r="ES32" s="330"/>
      <c r="ET32" s="330"/>
      <c r="EU32" s="330"/>
      <c r="EV32" s="331"/>
      <c r="EW32" s="324"/>
      <c r="EX32" s="329"/>
      <c r="EY32" s="330"/>
      <c r="EZ32" s="330"/>
      <c r="FA32" s="330"/>
      <c r="FB32" s="330"/>
      <c r="FC32" s="330"/>
      <c r="FD32" s="330"/>
      <c r="FE32" s="330"/>
      <c r="FF32" s="330"/>
      <c r="FG32" s="330"/>
      <c r="FH32" s="330"/>
      <c r="FI32" s="330"/>
      <c r="FJ32" s="330"/>
      <c r="FK32" s="330"/>
      <c r="FL32" s="330"/>
      <c r="FM32" s="331"/>
      <c r="FN32" s="324"/>
      <c r="FO32" s="329"/>
      <c r="FP32" s="330"/>
      <c r="FQ32" s="330"/>
      <c r="FR32" s="330"/>
      <c r="FS32" s="330"/>
      <c r="FT32" s="330"/>
      <c r="FU32" s="330"/>
      <c r="FV32" s="330"/>
      <c r="FW32" s="330"/>
      <c r="FX32" s="330"/>
      <c r="FY32" s="330"/>
      <c r="FZ32" s="330"/>
      <c r="GA32" s="330"/>
      <c r="GB32" s="330"/>
      <c r="GC32" s="330"/>
      <c r="GD32" s="331"/>
      <c r="GE32" s="324"/>
      <c r="GF32" s="329"/>
      <c r="GG32" s="330"/>
      <c r="GH32" s="330"/>
      <c r="GI32" s="330"/>
      <c r="GJ32" s="330"/>
      <c r="GK32" s="330"/>
      <c r="GL32" s="330"/>
      <c r="GM32" s="330"/>
      <c r="GN32" s="330"/>
      <c r="GO32" s="330"/>
      <c r="GP32" s="330"/>
      <c r="GQ32" s="330"/>
      <c r="GR32" s="330"/>
      <c r="GS32" s="330"/>
      <c r="GT32" s="330"/>
      <c r="GU32" s="331"/>
      <c r="GV32" s="324"/>
      <c r="GW32" s="329"/>
      <c r="GX32" s="330"/>
      <c r="GY32" s="330"/>
      <c r="GZ32" s="330"/>
      <c r="HA32" s="330"/>
      <c r="HB32" s="330"/>
      <c r="HC32" s="330"/>
      <c r="HD32" s="330"/>
      <c r="HE32" s="330"/>
      <c r="HF32" s="330"/>
      <c r="HG32" s="330"/>
      <c r="HH32" s="330"/>
      <c r="HI32" s="330"/>
      <c r="HJ32" s="330"/>
      <c r="HK32" s="330"/>
      <c r="HL32" s="331"/>
      <c r="HM32" s="324"/>
      <c r="HN32" s="329"/>
      <c r="HO32" s="330"/>
      <c r="HP32" s="330"/>
      <c r="HQ32" s="330"/>
      <c r="HR32" s="330"/>
      <c r="HS32" s="330"/>
      <c r="HT32" s="330"/>
      <c r="HU32" s="330"/>
      <c r="HV32" s="330"/>
      <c r="HW32" s="330"/>
      <c r="HX32" s="330"/>
      <c r="HY32" s="330"/>
      <c r="HZ32" s="330"/>
      <c r="IA32" s="330"/>
      <c r="IB32" s="330"/>
      <c r="IC32" s="331"/>
      <c r="ID32" s="324"/>
      <c r="IE32" s="329"/>
      <c r="IF32" s="330"/>
      <c r="IG32" s="330"/>
      <c r="IH32" s="330"/>
      <c r="II32" s="330"/>
      <c r="IJ32" s="330"/>
      <c r="IK32" s="330"/>
      <c r="IL32" s="330"/>
      <c r="IM32" s="330"/>
      <c r="IN32" s="330"/>
      <c r="IO32" s="330"/>
      <c r="IP32" s="330"/>
      <c r="IQ32" s="330"/>
      <c r="IR32" s="330"/>
      <c r="IS32" s="330"/>
      <c r="IT32" s="331"/>
      <c r="IU32" s="324"/>
      <c r="IV32" s="329"/>
      <c r="IW32" s="330"/>
      <c r="IX32" s="330"/>
      <c r="IY32" s="330"/>
      <c r="IZ32" s="330"/>
      <c r="JA32" s="330"/>
      <c r="JB32" s="330"/>
      <c r="JC32" s="330"/>
      <c r="JD32" s="330"/>
      <c r="JE32" s="330"/>
      <c r="JF32" s="330"/>
      <c r="JG32" s="330"/>
      <c r="JH32" s="330"/>
      <c r="JI32" s="330"/>
      <c r="JJ32" s="330"/>
      <c r="JK32" s="331"/>
      <c r="JL32" s="324"/>
      <c r="JM32" s="329"/>
      <c r="JN32" s="330"/>
      <c r="JO32" s="330"/>
      <c r="JP32" s="330"/>
      <c r="JQ32" s="330"/>
      <c r="JR32" s="330"/>
      <c r="JS32" s="330"/>
      <c r="JT32" s="330"/>
      <c r="JU32" s="330"/>
      <c r="JV32" s="330"/>
      <c r="JW32" s="330"/>
      <c r="JX32" s="330"/>
      <c r="JY32" s="330"/>
      <c r="JZ32" s="330"/>
      <c r="KA32" s="330"/>
      <c r="KB32" s="331"/>
      <c r="KC32" s="324"/>
      <c r="KD32" s="329"/>
      <c r="KE32" s="330"/>
      <c r="KF32" s="330"/>
      <c r="KG32" s="330"/>
      <c r="KH32" s="330"/>
      <c r="KI32" s="330"/>
      <c r="KJ32" s="330"/>
      <c r="KK32" s="330"/>
      <c r="KL32" s="330"/>
      <c r="KM32" s="330"/>
      <c r="KN32" s="330"/>
      <c r="KO32" s="330"/>
      <c r="KP32" s="330"/>
      <c r="KQ32" s="330"/>
      <c r="KR32" s="330"/>
      <c r="KS32" s="331"/>
      <c r="KT32" s="324"/>
      <c r="KU32" s="329"/>
      <c r="KV32" s="330"/>
      <c r="KW32" s="330"/>
      <c r="KX32" s="330"/>
      <c r="KY32" s="330"/>
      <c r="KZ32" s="330"/>
      <c r="LA32" s="330"/>
      <c r="LB32" s="330"/>
      <c r="LC32" s="330"/>
      <c r="LD32" s="330"/>
      <c r="LE32" s="330"/>
      <c r="LF32" s="330"/>
      <c r="LG32" s="330"/>
      <c r="LH32" s="330"/>
      <c r="LI32" s="330"/>
      <c r="LJ32" s="331"/>
      <c r="LK32" s="324"/>
      <c r="LL32" s="329"/>
      <c r="LM32" s="330"/>
      <c r="LN32" s="330"/>
      <c r="LO32" s="330"/>
      <c r="LP32" s="330"/>
      <c r="LQ32" s="330"/>
      <c r="LR32" s="330"/>
      <c r="LS32" s="330"/>
      <c r="LT32" s="330"/>
      <c r="LU32" s="330"/>
      <c r="LV32" s="330"/>
      <c r="LW32" s="330"/>
      <c r="LX32" s="330"/>
      <c r="LY32" s="330"/>
      <c r="LZ32" s="330"/>
      <c r="MA32" s="331"/>
      <c r="MB32" s="324"/>
      <c r="MC32" s="56"/>
      <c r="MD32" s="56"/>
      <c r="ME32" s="56"/>
      <c r="MF32" s="56"/>
      <c r="MG32" s="228"/>
    </row>
    <row r="33" spans="1:345" customFormat="1" ht="12.75" x14ac:dyDescent="0.2">
      <c r="A33" s="329"/>
      <c r="B33" s="330"/>
      <c r="C33" s="330"/>
      <c r="D33" s="330"/>
      <c r="E33" s="330"/>
      <c r="F33" s="330"/>
      <c r="G33" s="330"/>
      <c r="H33" s="330"/>
      <c r="I33" s="330"/>
      <c r="J33" s="330"/>
      <c r="K33" s="330"/>
      <c r="L33" s="330"/>
      <c r="M33" s="330"/>
      <c r="N33" s="330"/>
      <c r="O33" s="330"/>
      <c r="P33" s="331"/>
      <c r="Q33" s="324"/>
      <c r="R33" s="329"/>
      <c r="S33" s="330"/>
      <c r="T33" s="330"/>
      <c r="U33" s="330"/>
      <c r="V33" s="330"/>
      <c r="W33" s="330"/>
      <c r="X33" s="330"/>
      <c r="Y33" s="330"/>
      <c r="Z33" s="330"/>
      <c r="AA33" s="330"/>
      <c r="AB33" s="330"/>
      <c r="AC33" s="330"/>
      <c r="AD33" s="330"/>
      <c r="AE33" s="330"/>
      <c r="AF33" s="330"/>
      <c r="AG33" s="331"/>
      <c r="AH33" s="324"/>
      <c r="AI33" s="329"/>
      <c r="AJ33" s="330"/>
      <c r="AK33" s="330"/>
      <c r="AL33" s="330"/>
      <c r="AM33" s="330"/>
      <c r="AN33" s="330"/>
      <c r="AO33" s="330"/>
      <c r="AP33" s="330"/>
      <c r="AQ33" s="330"/>
      <c r="AR33" s="330"/>
      <c r="AS33" s="330"/>
      <c r="AT33" s="330"/>
      <c r="AU33" s="330"/>
      <c r="AV33" s="330"/>
      <c r="AW33" s="330"/>
      <c r="AX33" s="331"/>
      <c r="AY33" s="324"/>
      <c r="AZ33" s="329"/>
      <c r="BA33" s="330"/>
      <c r="BB33" s="330"/>
      <c r="BC33" s="330"/>
      <c r="BD33" s="330"/>
      <c r="BE33" s="330"/>
      <c r="BF33" s="330"/>
      <c r="BG33" s="330"/>
      <c r="BH33" s="330"/>
      <c r="BI33" s="330"/>
      <c r="BJ33" s="330"/>
      <c r="BK33" s="330"/>
      <c r="BL33" s="330"/>
      <c r="BM33" s="330"/>
      <c r="BN33" s="330"/>
      <c r="BO33" s="331"/>
      <c r="BP33" s="324"/>
      <c r="BQ33" s="329"/>
      <c r="BR33" s="330"/>
      <c r="BS33" s="330"/>
      <c r="BT33" s="330"/>
      <c r="BU33" s="330"/>
      <c r="BV33" s="330"/>
      <c r="BW33" s="330"/>
      <c r="BX33" s="330"/>
      <c r="BY33" s="330"/>
      <c r="BZ33" s="330"/>
      <c r="CA33" s="330"/>
      <c r="CB33" s="330"/>
      <c r="CC33" s="330"/>
      <c r="CD33" s="330"/>
      <c r="CE33" s="330"/>
      <c r="CF33" s="331"/>
      <c r="CG33" s="324"/>
      <c r="CH33" s="329"/>
      <c r="CI33" s="330"/>
      <c r="CJ33" s="330"/>
      <c r="CK33" s="330"/>
      <c r="CL33" s="330"/>
      <c r="CM33" s="330"/>
      <c r="CN33" s="330"/>
      <c r="CO33" s="330"/>
      <c r="CP33" s="330"/>
      <c r="CQ33" s="330"/>
      <c r="CR33" s="330"/>
      <c r="CS33" s="330"/>
      <c r="CT33" s="330"/>
      <c r="CU33" s="330"/>
      <c r="CV33" s="330"/>
      <c r="CW33" s="331"/>
      <c r="CX33" s="324"/>
      <c r="CY33" s="329"/>
      <c r="CZ33" s="330"/>
      <c r="DA33" s="330"/>
      <c r="DB33" s="330"/>
      <c r="DC33" s="330"/>
      <c r="DD33" s="330"/>
      <c r="DE33" s="330"/>
      <c r="DF33" s="330"/>
      <c r="DG33" s="330"/>
      <c r="DH33" s="330"/>
      <c r="DI33" s="330"/>
      <c r="DJ33" s="330"/>
      <c r="DK33" s="330"/>
      <c r="DL33" s="330"/>
      <c r="DM33" s="330"/>
      <c r="DN33" s="331"/>
      <c r="DO33" s="324"/>
      <c r="DP33" s="329"/>
      <c r="DQ33" s="330"/>
      <c r="DR33" s="330"/>
      <c r="DS33" s="330"/>
      <c r="DT33" s="330"/>
      <c r="DU33" s="330"/>
      <c r="DV33" s="330"/>
      <c r="DW33" s="330"/>
      <c r="DX33" s="330"/>
      <c r="DY33" s="330"/>
      <c r="DZ33" s="330"/>
      <c r="EA33" s="330"/>
      <c r="EB33" s="330"/>
      <c r="EC33" s="330"/>
      <c r="ED33" s="330"/>
      <c r="EE33" s="331"/>
      <c r="EF33" s="324"/>
      <c r="EG33" s="329"/>
      <c r="EH33" s="330"/>
      <c r="EI33" s="330"/>
      <c r="EJ33" s="330"/>
      <c r="EK33" s="330"/>
      <c r="EL33" s="330"/>
      <c r="EM33" s="330"/>
      <c r="EN33" s="330"/>
      <c r="EO33" s="330"/>
      <c r="EP33" s="330"/>
      <c r="EQ33" s="330"/>
      <c r="ER33" s="330"/>
      <c r="ES33" s="330"/>
      <c r="ET33" s="330"/>
      <c r="EU33" s="330"/>
      <c r="EV33" s="331"/>
      <c r="EW33" s="324"/>
      <c r="EX33" s="329"/>
      <c r="EY33" s="330"/>
      <c r="EZ33" s="330"/>
      <c r="FA33" s="330"/>
      <c r="FB33" s="330"/>
      <c r="FC33" s="330"/>
      <c r="FD33" s="330"/>
      <c r="FE33" s="330"/>
      <c r="FF33" s="330"/>
      <c r="FG33" s="330"/>
      <c r="FH33" s="330"/>
      <c r="FI33" s="330"/>
      <c r="FJ33" s="330"/>
      <c r="FK33" s="330"/>
      <c r="FL33" s="330"/>
      <c r="FM33" s="331"/>
      <c r="FN33" s="324"/>
      <c r="FO33" s="329"/>
      <c r="FP33" s="330"/>
      <c r="FQ33" s="330"/>
      <c r="FR33" s="330"/>
      <c r="FS33" s="330"/>
      <c r="FT33" s="330"/>
      <c r="FU33" s="330"/>
      <c r="FV33" s="330"/>
      <c r="FW33" s="330"/>
      <c r="FX33" s="330"/>
      <c r="FY33" s="330"/>
      <c r="FZ33" s="330"/>
      <c r="GA33" s="330"/>
      <c r="GB33" s="330"/>
      <c r="GC33" s="330"/>
      <c r="GD33" s="331"/>
      <c r="GE33" s="324"/>
      <c r="GF33" s="329"/>
      <c r="GG33" s="330"/>
      <c r="GH33" s="330"/>
      <c r="GI33" s="330"/>
      <c r="GJ33" s="330"/>
      <c r="GK33" s="330"/>
      <c r="GL33" s="330"/>
      <c r="GM33" s="330"/>
      <c r="GN33" s="330"/>
      <c r="GO33" s="330"/>
      <c r="GP33" s="330"/>
      <c r="GQ33" s="330"/>
      <c r="GR33" s="330"/>
      <c r="GS33" s="330"/>
      <c r="GT33" s="330"/>
      <c r="GU33" s="331"/>
      <c r="GV33" s="324"/>
      <c r="GW33" s="329"/>
      <c r="GX33" s="330"/>
      <c r="GY33" s="330"/>
      <c r="GZ33" s="330"/>
      <c r="HA33" s="330"/>
      <c r="HB33" s="330"/>
      <c r="HC33" s="330"/>
      <c r="HD33" s="330"/>
      <c r="HE33" s="330"/>
      <c r="HF33" s="330"/>
      <c r="HG33" s="330"/>
      <c r="HH33" s="330"/>
      <c r="HI33" s="330"/>
      <c r="HJ33" s="330"/>
      <c r="HK33" s="330"/>
      <c r="HL33" s="331"/>
      <c r="HM33" s="324"/>
      <c r="HN33" s="329"/>
      <c r="HO33" s="330"/>
      <c r="HP33" s="330"/>
      <c r="HQ33" s="330"/>
      <c r="HR33" s="330"/>
      <c r="HS33" s="330"/>
      <c r="HT33" s="330"/>
      <c r="HU33" s="330"/>
      <c r="HV33" s="330"/>
      <c r="HW33" s="330"/>
      <c r="HX33" s="330"/>
      <c r="HY33" s="330"/>
      <c r="HZ33" s="330"/>
      <c r="IA33" s="330"/>
      <c r="IB33" s="330"/>
      <c r="IC33" s="331"/>
      <c r="ID33" s="324"/>
      <c r="IE33" s="329"/>
      <c r="IF33" s="330"/>
      <c r="IG33" s="330"/>
      <c r="IH33" s="330"/>
      <c r="II33" s="330"/>
      <c r="IJ33" s="330"/>
      <c r="IK33" s="330"/>
      <c r="IL33" s="330"/>
      <c r="IM33" s="330"/>
      <c r="IN33" s="330"/>
      <c r="IO33" s="330"/>
      <c r="IP33" s="330"/>
      <c r="IQ33" s="330"/>
      <c r="IR33" s="330"/>
      <c r="IS33" s="330"/>
      <c r="IT33" s="331"/>
      <c r="IU33" s="324"/>
      <c r="IV33" s="329"/>
      <c r="IW33" s="330"/>
      <c r="IX33" s="330"/>
      <c r="IY33" s="330"/>
      <c r="IZ33" s="330"/>
      <c r="JA33" s="330"/>
      <c r="JB33" s="330"/>
      <c r="JC33" s="330"/>
      <c r="JD33" s="330"/>
      <c r="JE33" s="330"/>
      <c r="JF33" s="330"/>
      <c r="JG33" s="330"/>
      <c r="JH33" s="330"/>
      <c r="JI33" s="330"/>
      <c r="JJ33" s="330"/>
      <c r="JK33" s="331"/>
      <c r="JL33" s="324"/>
      <c r="JM33" s="329"/>
      <c r="JN33" s="330"/>
      <c r="JO33" s="330"/>
      <c r="JP33" s="330"/>
      <c r="JQ33" s="330"/>
      <c r="JR33" s="330"/>
      <c r="JS33" s="330"/>
      <c r="JT33" s="330"/>
      <c r="JU33" s="330"/>
      <c r="JV33" s="330"/>
      <c r="JW33" s="330"/>
      <c r="JX33" s="330"/>
      <c r="JY33" s="330"/>
      <c r="JZ33" s="330"/>
      <c r="KA33" s="330"/>
      <c r="KB33" s="331"/>
      <c r="KC33" s="324"/>
      <c r="KD33" s="329"/>
      <c r="KE33" s="330"/>
      <c r="KF33" s="330"/>
      <c r="KG33" s="330"/>
      <c r="KH33" s="330"/>
      <c r="KI33" s="330"/>
      <c r="KJ33" s="330"/>
      <c r="KK33" s="330"/>
      <c r="KL33" s="330"/>
      <c r="KM33" s="330"/>
      <c r="KN33" s="330"/>
      <c r="KO33" s="330"/>
      <c r="KP33" s="330"/>
      <c r="KQ33" s="330"/>
      <c r="KR33" s="330"/>
      <c r="KS33" s="331"/>
      <c r="KT33" s="324"/>
      <c r="KU33" s="329"/>
      <c r="KV33" s="330"/>
      <c r="KW33" s="330"/>
      <c r="KX33" s="330"/>
      <c r="KY33" s="330"/>
      <c r="KZ33" s="330"/>
      <c r="LA33" s="330"/>
      <c r="LB33" s="330"/>
      <c r="LC33" s="330"/>
      <c r="LD33" s="330"/>
      <c r="LE33" s="330"/>
      <c r="LF33" s="330"/>
      <c r="LG33" s="330"/>
      <c r="LH33" s="330"/>
      <c r="LI33" s="330"/>
      <c r="LJ33" s="331"/>
      <c r="LK33" s="324"/>
      <c r="LL33" s="329"/>
      <c r="LM33" s="330"/>
      <c r="LN33" s="330"/>
      <c r="LO33" s="330"/>
      <c r="LP33" s="330"/>
      <c r="LQ33" s="330"/>
      <c r="LR33" s="330"/>
      <c r="LS33" s="330"/>
      <c r="LT33" s="330"/>
      <c r="LU33" s="330"/>
      <c r="LV33" s="330"/>
      <c r="LW33" s="330"/>
      <c r="LX33" s="330"/>
      <c r="LY33" s="330"/>
      <c r="LZ33" s="330"/>
      <c r="MA33" s="331"/>
      <c r="MB33" s="324"/>
      <c r="MC33" s="56"/>
      <c r="MD33" s="56"/>
      <c r="ME33" s="56"/>
      <c r="MF33" s="56"/>
      <c r="MG33" s="228"/>
    </row>
    <row r="34" spans="1:345" customFormat="1" ht="12.75" x14ac:dyDescent="0.2">
      <c r="A34" s="329"/>
      <c r="B34" s="330"/>
      <c r="C34" s="330"/>
      <c r="D34" s="330"/>
      <c r="E34" s="330"/>
      <c r="F34" s="330"/>
      <c r="G34" s="330"/>
      <c r="H34" s="330"/>
      <c r="I34" s="330"/>
      <c r="J34" s="330"/>
      <c r="K34" s="330"/>
      <c r="L34" s="330"/>
      <c r="M34" s="330"/>
      <c r="N34" s="330"/>
      <c r="O34" s="330"/>
      <c r="P34" s="331"/>
      <c r="Q34" s="324"/>
      <c r="R34" s="329"/>
      <c r="S34" s="330"/>
      <c r="T34" s="330"/>
      <c r="U34" s="330"/>
      <c r="V34" s="330"/>
      <c r="W34" s="330"/>
      <c r="X34" s="330"/>
      <c r="Y34" s="330"/>
      <c r="Z34" s="330"/>
      <c r="AA34" s="330"/>
      <c r="AB34" s="330"/>
      <c r="AC34" s="330"/>
      <c r="AD34" s="330"/>
      <c r="AE34" s="330"/>
      <c r="AF34" s="330"/>
      <c r="AG34" s="331"/>
      <c r="AH34" s="324"/>
      <c r="AI34" s="329"/>
      <c r="AJ34" s="330"/>
      <c r="AK34" s="330"/>
      <c r="AL34" s="330"/>
      <c r="AM34" s="330"/>
      <c r="AN34" s="330"/>
      <c r="AO34" s="330"/>
      <c r="AP34" s="330"/>
      <c r="AQ34" s="330"/>
      <c r="AR34" s="330"/>
      <c r="AS34" s="330"/>
      <c r="AT34" s="330"/>
      <c r="AU34" s="330"/>
      <c r="AV34" s="330"/>
      <c r="AW34" s="330"/>
      <c r="AX34" s="331"/>
      <c r="AY34" s="324"/>
      <c r="AZ34" s="329"/>
      <c r="BA34" s="330"/>
      <c r="BB34" s="330"/>
      <c r="BC34" s="330"/>
      <c r="BD34" s="330"/>
      <c r="BE34" s="330"/>
      <c r="BF34" s="330"/>
      <c r="BG34" s="330"/>
      <c r="BH34" s="330"/>
      <c r="BI34" s="330"/>
      <c r="BJ34" s="330"/>
      <c r="BK34" s="330"/>
      <c r="BL34" s="330"/>
      <c r="BM34" s="330"/>
      <c r="BN34" s="330"/>
      <c r="BO34" s="331"/>
      <c r="BP34" s="324"/>
      <c r="BQ34" s="329"/>
      <c r="BR34" s="330"/>
      <c r="BS34" s="330"/>
      <c r="BT34" s="330"/>
      <c r="BU34" s="330"/>
      <c r="BV34" s="330"/>
      <c r="BW34" s="330"/>
      <c r="BX34" s="330"/>
      <c r="BY34" s="330"/>
      <c r="BZ34" s="330"/>
      <c r="CA34" s="330"/>
      <c r="CB34" s="330"/>
      <c r="CC34" s="330"/>
      <c r="CD34" s="330"/>
      <c r="CE34" s="330"/>
      <c r="CF34" s="331"/>
      <c r="CG34" s="324"/>
      <c r="CH34" s="329"/>
      <c r="CI34" s="330"/>
      <c r="CJ34" s="330"/>
      <c r="CK34" s="330"/>
      <c r="CL34" s="330"/>
      <c r="CM34" s="330"/>
      <c r="CN34" s="330"/>
      <c r="CO34" s="330"/>
      <c r="CP34" s="330"/>
      <c r="CQ34" s="330"/>
      <c r="CR34" s="330"/>
      <c r="CS34" s="330"/>
      <c r="CT34" s="330"/>
      <c r="CU34" s="330"/>
      <c r="CV34" s="330"/>
      <c r="CW34" s="331"/>
      <c r="CX34" s="324"/>
      <c r="CY34" s="329"/>
      <c r="CZ34" s="330"/>
      <c r="DA34" s="330"/>
      <c r="DB34" s="330"/>
      <c r="DC34" s="330"/>
      <c r="DD34" s="330"/>
      <c r="DE34" s="330"/>
      <c r="DF34" s="330"/>
      <c r="DG34" s="330"/>
      <c r="DH34" s="330"/>
      <c r="DI34" s="330"/>
      <c r="DJ34" s="330"/>
      <c r="DK34" s="330"/>
      <c r="DL34" s="330"/>
      <c r="DM34" s="330"/>
      <c r="DN34" s="331"/>
      <c r="DO34" s="324"/>
      <c r="DP34" s="329"/>
      <c r="DQ34" s="330"/>
      <c r="DR34" s="330"/>
      <c r="DS34" s="330"/>
      <c r="DT34" s="330"/>
      <c r="DU34" s="330"/>
      <c r="DV34" s="330"/>
      <c r="DW34" s="330"/>
      <c r="DX34" s="330"/>
      <c r="DY34" s="330"/>
      <c r="DZ34" s="330"/>
      <c r="EA34" s="330"/>
      <c r="EB34" s="330"/>
      <c r="EC34" s="330"/>
      <c r="ED34" s="330"/>
      <c r="EE34" s="331"/>
      <c r="EF34" s="324"/>
      <c r="EG34" s="329"/>
      <c r="EH34" s="330"/>
      <c r="EI34" s="330"/>
      <c r="EJ34" s="330"/>
      <c r="EK34" s="330"/>
      <c r="EL34" s="330"/>
      <c r="EM34" s="330"/>
      <c r="EN34" s="330"/>
      <c r="EO34" s="330"/>
      <c r="EP34" s="330"/>
      <c r="EQ34" s="330"/>
      <c r="ER34" s="330"/>
      <c r="ES34" s="330"/>
      <c r="ET34" s="330"/>
      <c r="EU34" s="330"/>
      <c r="EV34" s="331"/>
      <c r="EW34" s="324"/>
      <c r="EX34" s="329"/>
      <c r="EY34" s="330"/>
      <c r="EZ34" s="330"/>
      <c r="FA34" s="330"/>
      <c r="FB34" s="330"/>
      <c r="FC34" s="330"/>
      <c r="FD34" s="330"/>
      <c r="FE34" s="330"/>
      <c r="FF34" s="330"/>
      <c r="FG34" s="330"/>
      <c r="FH34" s="330"/>
      <c r="FI34" s="330"/>
      <c r="FJ34" s="330"/>
      <c r="FK34" s="330"/>
      <c r="FL34" s="330"/>
      <c r="FM34" s="331"/>
      <c r="FN34" s="324"/>
      <c r="FO34" s="329"/>
      <c r="FP34" s="330"/>
      <c r="FQ34" s="330"/>
      <c r="FR34" s="330"/>
      <c r="FS34" s="330"/>
      <c r="FT34" s="330"/>
      <c r="FU34" s="330"/>
      <c r="FV34" s="330"/>
      <c r="FW34" s="330"/>
      <c r="FX34" s="330"/>
      <c r="FY34" s="330"/>
      <c r="FZ34" s="330"/>
      <c r="GA34" s="330"/>
      <c r="GB34" s="330"/>
      <c r="GC34" s="330"/>
      <c r="GD34" s="331"/>
      <c r="GE34" s="324"/>
      <c r="GF34" s="329"/>
      <c r="GG34" s="330"/>
      <c r="GH34" s="330"/>
      <c r="GI34" s="330"/>
      <c r="GJ34" s="330"/>
      <c r="GK34" s="330"/>
      <c r="GL34" s="330"/>
      <c r="GM34" s="330"/>
      <c r="GN34" s="330"/>
      <c r="GO34" s="330"/>
      <c r="GP34" s="330"/>
      <c r="GQ34" s="330"/>
      <c r="GR34" s="330"/>
      <c r="GS34" s="330"/>
      <c r="GT34" s="330"/>
      <c r="GU34" s="331"/>
      <c r="GV34" s="324"/>
      <c r="GW34" s="329"/>
      <c r="GX34" s="330"/>
      <c r="GY34" s="330"/>
      <c r="GZ34" s="330"/>
      <c r="HA34" s="330"/>
      <c r="HB34" s="330"/>
      <c r="HC34" s="330"/>
      <c r="HD34" s="330"/>
      <c r="HE34" s="330"/>
      <c r="HF34" s="330"/>
      <c r="HG34" s="330"/>
      <c r="HH34" s="330"/>
      <c r="HI34" s="330"/>
      <c r="HJ34" s="330"/>
      <c r="HK34" s="330"/>
      <c r="HL34" s="331"/>
      <c r="HM34" s="324"/>
      <c r="HN34" s="329"/>
      <c r="HO34" s="330"/>
      <c r="HP34" s="330"/>
      <c r="HQ34" s="330"/>
      <c r="HR34" s="330"/>
      <c r="HS34" s="330"/>
      <c r="HT34" s="330"/>
      <c r="HU34" s="330"/>
      <c r="HV34" s="330"/>
      <c r="HW34" s="330"/>
      <c r="HX34" s="330"/>
      <c r="HY34" s="330"/>
      <c r="HZ34" s="330"/>
      <c r="IA34" s="330"/>
      <c r="IB34" s="330"/>
      <c r="IC34" s="331"/>
      <c r="ID34" s="324"/>
      <c r="IE34" s="329"/>
      <c r="IF34" s="330"/>
      <c r="IG34" s="330"/>
      <c r="IH34" s="330"/>
      <c r="II34" s="330"/>
      <c r="IJ34" s="330"/>
      <c r="IK34" s="330"/>
      <c r="IL34" s="330"/>
      <c r="IM34" s="330"/>
      <c r="IN34" s="330"/>
      <c r="IO34" s="330"/>
      <c r="IP34" s="330"/>
      <c r="IQ34" s="330"/>
      <c r="IR34" s="330"/>
      <c r="IS34" s="330"/>
      <c r="IT34" s="331"/>
      <c r="IU34" s="324"/>
      <c r="IV34" s="329"/>
      <c r="IW34" s="330"/>
      <c r="IX34" s="330"/>
      <c r="IY34" s="330"/>
      <c r="IZ34" s="330"/>
      <c r="JA34" s="330"/>
      <c r="JB34" s="330"/>
      <c r="JC34" s="330"/>
      <c r="JD34" s="330"/>
      <c r="JE34" s="330"/>
      <c r="JF34" s="330"/>
      <c r="JG34" s="330"/>
      <c r="JH34" s="330"/>
      <c r="JI34" s="330"/>
      <c r="JJ34" s="330"/>
      <c r="JK34" s="331"/>
      <c r="JL34" s="324"/>
      <c r="JM34" s="329"/>
      <c r="JN34" s="330"/>
      <c r="JO34" s="330"/>
      <c r="JP34" s="330"/>
      <c r="JQ34" s="330"/>
      <c r="JR34" s="330"/>
      <c r="JS34" s="330"/>
      <c r="JT34" s="330"/>
      <c r="JU34" s="330"/>
      <c r="JV34" s="330"/>
      <c r="JW34" s="330"/>
      <c r="JX34" s="330"/>
      <c r="JY34" s="330"/>
      <c r="JZ34" s="330"/>
      <c r="KA34" s="330"/>
      <c r="KB34" s="331"/>
      <c r="KC34" s="324"/>
      <c r="KD34" s="329"/>
      <c r="KE34" s="330"/>
      <c r="KF34" s="330"/>
      <c r="KG34" s="330"/>
      <c r="KH34" s="330"/>
      <c r="KI34" s="330"/>
      <c r="KJ34" s="330"/>
      <c r="KK34" s="330"/>
      <c r="KL34" s="330"/>
      <c r="KM34" s="330"/>
      <c r="KN34" s="330"/>
      <c r="KO34" s="330"/>
      <c r="KP34" s="330"/>
      <c r="KQ34" s="330"/>
      <c r="KR34" s="330"/>
      <c r="KS34" s="331"/>
      <c r="KT34" s="324"/>
      <c r="KU34" s="329"/>
      <c r="KV34" s="330"/>
      <c r="KW34" s="330"/>
      <c r="KX34" s="330"/>
      <c r="KY34" s="330"/>
      <c r="KZ34" s="330"/>
      <c r="LA34" s="330"/>
      <c r="LB34" s="330"/>
      <c r="LC34" s="330"/>
      <c r="LD34" s="330"/>
      <c r="LE34" s="330"/>
      <c r="LF34" s="330"/>
      <c r="LG34" s="330"/>
      <c r="LH34" s="330"/>
      <c r="LI34" s="330"/>
      <c r="LJ34" s="331"/>
      <c r="LK34" s="324"/>
      <c r="LL34" s="329"/>
      <c r="LM34" s="330"/>
      <c r="LN34" s="330"/>
      <c r="LO34" s="330"/>
      <c r="LP34" s="330"/>
      <c r="LQ34" s="330"/>
      <c r="LR34" s="330"/>
      <c r="LS34" s="330"/>
      <c r="LT34" s="330"/>
      <c r="LU34" s="330"/>
      <c r="LV34" s="330"/>
      <c r="LW34" s="330"/>
      <c r="LX34" s="330"/>
      <c r="LY34" s="330"/>
      <c r="LZ34" s="330"/>
      <c r="MA34" s="331"/>
      <c r="MB34" s="324"/>
      <c r="MC34" s="56"/>
      <c r="MD34" s="56"/>
      <c r="ME34" s="56"/>
      <c r="MF34" s="56"/>
      <c r="MG34" s="228"/>
    </row>
    <row r="35" spans="1:345" customFormat="1" ht="12.75" x14ac:dyDescent="0.2">
      <c r="A35" s="329"/>
      <c r="B35" s="330"/>
      <c r="C35" s="330"/>
      <c r="D35" s="330"/>
      <c r="E35" s="330"/>
      <c r="F35" s="330"/>
      <c r="G35" s="330"/>
      <c r="H35" s="330"/>
      <c r="I35" s="330"/>
      <c r="J35" s="330"/>
      <c r="K35" s="330"/>
      <c r="L35" s="330"/>
      <c r="M35" s="330"/>
      <c r="N35" s="330"/>
      <c r="O35" s="330"/>
      <c r="P35" s="331"/>
      <c r="Q35" s="324"/>
      <c r="R35" s="329"/>
      <c r="S35" s="330"/>
      <c r="T35" s="330"/>
      <c r="U35" s="330"/>
      <c r="V35" s="330"/>
      <c r="W35" s="330"/>
      <c r="X35" s="330"/>
      <c r="Y35" s="330"/>
      <c r="Z35" s="330"/>
      <c r="AA35" s="330"/>
      <c r="AB35" s="330"/>
      <c r="AC35" s="330"/>
      <c r="AD35" s="330"/>
      <c r="AE35" s="330"/>
      <c r="AF35" s="330"/>
      <c r="AG35" s="331"/>
      <c r="AH35" s="324"/>
      <c r="AI35" s="329"/>
      <c r="AJ35" s="330"/>
      <c r="AK35" s="330"/>
      <c r="AL35" s="330"/>
      <c r="AM35" s="330"/>
      <c r="AN35" s="330"/>
      <c r="AO35" s="330"/>
      <c r="AP35" s="330"/>
      <c r="AQ35" s="330"/>
      <c r="AR35" s="330"/>
      <c r="AS35" s="330"/>
      <c r="AT35" s="330"/>
      <c r="AU35" s="330"/>
      <c r="AV35" s="330"/>
      <c r="AW35" s="330"/>
      <c r="AX35" s="331"/>
      <c r="AY35" s="324"/>
      <c r="AZ35" s="329"/>
      <c r="BA35" s="330"/>
      <c r="BB35" s="330"/>
      <c r="BC35" s="330"/>
      <c r="BD35" s="330"/>
      <c r="BE35" s="330"/>
      <c r="BF35" s="330"/>
      <c r="BG35" s="330"/>
      <c r="BH35" s="330"/>
      <c r="BI35" s="330"/>
      <c r="BJ35" s="330"/>
      <c r="BK35" s="330"/>
      <c r="BL35" s="330"/>
      <c r="BM35" s="330"/>
      <c r="BN35" s="330"/>
      <c r="BO35" s="331"/>
      <c r="BP35" s="324"/>
      <c r="BQ35" s="329"/>
      <c r="BR35" s="330"/>
      <c r="BS35" s="330"/>
      <c r="BT35" s="330"/>
      <c r="BU35" s="330"/>
      <c r="BV35" s="330"/>
      <c r="BW35" s="330"/>
      <c r="BX35" s="330"/>
      <c r="BY35" s="330"/>
      <c r="BZ35" s="330"/>
      <c r="CA35" s="330"/>
      <c r="CB35" s="330"/>
      <c r="CC35" s="330"/>
      <c r="CD35" s="330"/>
      <c r="CE35" s="330"/>
      <c r="CF35" s="331"/>
      <c r="CG35" s="324"/>
      <c r="CH35" s="329"/>
      <c r="CI35" s="330"/>
      <c r="CJ35" s="330"/>
      <c r="CK35" s="330"/>
      <c r="CL35" s="330"/>
      <c r="CM35" s="330"/>
      <c r="CN35" s="330"/>
      <c r="CO35" s="330"/>
      <c r="CP35" s="330"/>
      <c r="CQ35" s="330"/>
      <c r="CR35" s="330"/>
      <c r="CS35" s="330"/>
      <c r="CT35" s="330"/>
      <c r="CU35" s="330"/>
      <c r="CV35" s="330"/>
      <c r="CW35" s="331"/>
      <c r="CX35" s="324"/>
      <c r="CY35" s="329"/>
      <c r="CZ35" s="330"/>
      <c r="DA35" s="330"/>
      <c r="DB35" s="330"/>
      <c r="DC35" s="330"/>
      <c r="DD35" s="330"/>
      <c r="DE35" s="330"/>
      <c r="DF35" s="330"/>
      <c r="DG35" s="330"/>
      <c r="DH35" s="330"/>
      <c r="DI35" s="330"/>
      <c r="DJ35" s="330"/>
      <c r="DK35" s="330"/>
      <c r="DL35" s="330"/>
      <c r="DM35" s="330"/>
      <c r="DN35" s="331"/>
      <c r="DO35" s="324"/>
      <c r="DP35" s="329"/>
      <c r="DQ35" s="330"/>
      <c r="DR35" s="330"/>
      <c r="DS35" s="330"/>
      <c r="DT35" s="330"/>
      <c r="DU35" s="330"/>
      <c r="DV35" s="330"/>
      <c r="DW35" s="330"/>
      <c r="DX35" s="330"/>
      <c r="DY35" s="330"/>
      <c r="DZ35" s="330"/>
      <c r="EA35" s="330"/>
      <c r="EB35" s="330"/>
      <c r="EC35" s="330"/>
      <c r="ED35" s="330"/>
      <c r="EE35" s="331"/>
      <c r="EF35" s="324"/>
      <c r="EG35" s="329"/>
      <c r="EH35" s="330"/>
      <c r="EI35" s="330"/>
      <c r="EJ35" s="330"/>
      <c r="EK35" s="330"/>
      <c r="EL35" s="330"/>
      <c r="EM35" s="330"/>
      <c r="EN35" s="330"/>
      <c r="EO35" s="330"/>
      <c r="EP35" s="330"/>
      <c r="EQ35" s="330"/>
      <c r="ER35" s="330"/>
      <c r="ES35" s="330"/>
      <c r="ET35" s="330"/>
      <c r="EU35" s="330"/>
      <c r="EV35" s="331"/>
      <c r="EW35" s="324"/>
      <c r="EX35" s="329"/>
      <c r="EY35" s="330"/>
      <c r="EZ35" s="330"/>
      <c r="FA35" s="330"/>
      <c r="FB35" s="330"/>
      <c r="FC35" s="330"/>
      <c r="FD35" s="330"/>
      <c r="FE35" s="330"/>
      <c r="FF35" s="330"/>
      <c r="FG35" s="330"/>
      <c r="FH35" s="330"/>
      <c r="FI35" s="330"/>
      <c r="FJ35" s="330"/>
      <c r="FK35" s="330"/>
      <c r="FL35" s="330"/>
      <c r="FM35" s="331"/>
      <c r="FN35" s="324"/>
      <c r="FO35" s="329"/>
      <c r="FP35" s="330"/>
      <c r="FQ35" s="330"/>
      <c r="FR35" s="330"/>
      <c r="FS35" s="330"/>
      <c r="FT35" s="330"/>
      <c r="FU35" s="330"/>
      <c r="FV35" s="330"/>
      <c r="FW35" s="330"/>
      <c r="FX35" s="330"/>
      <c r="FY35" s="330"/>
      <c r="FZ35" s="330"/>
      <c r="GA35" s="330"/>
      <c r="GB35" s="330"/>
      <c r="GC35" s="330"/>
      <c r="GD35" s="331"/>
      <c r="GE35" s="324"/>
      <c r="GF35" s="329"/>
      <c r="GG35" s="330"/>
      <c r="GH35" s="330"/>
      <c r="GI35" s="330"/>
      <c r="GJ35" s="330"/>
      <c r="GK35" s="330"/>
      <c r="GL35" s="330"/>
      <c r="GM35" s="330"/>
      <c r="GN35" s="330"/>
      <c r="GO35" s="330"/>
      <c r="GP35" s="330"/>
      <c r="GQ35" s="330"/>
      <c r="GR35" s="330"/>
      <c r="GS35" s="330"/>
      <c r="GT35" s="330"/>
      <c r="GU35" s="331"/>
      <c r="GV35" s="324"/>
      <c r="GW35" s="329"/>
      <c r="GX35" s="330"/>
      <c r="GY35" s="330"/>
      <c r="GZ35" s="330"/>
      <c r="HA35" s="330"/>
      <c r="HB35" s="330"/>
      <c r="HC35" s="330"/>
      <c r="HD35" s="330"/>
      <c r="HE35" s="330"/>
      <c r="HF35" s="330"/>
      <c r="HG35" s="330"/>
      <c r="HH35" s="330"/>
      <c r="HI35" s="330"/>
      <c r="HJ35" s="330"/>
      <c r="HK35" s="330"/>
      <c r="HL35" s="331"/>
      <c r="HM35" s="324"/>
      <c r="HN35" s="329"/>
      <c r="HO35" s="330"/>
      <c r="HP35" s="330"/>
      <c r="HQ35" s="330"/>
      <c r="HR35" s="330"/>
      <c r="HS35" s="330"/>
      <c r="HT35" s="330"/>
      <c r="HU35" s="330"/>
      <c r="HV35" s="330"/>
      <c r="HW35" s="330"/>
      <c r="HX35" s="330"/>
      <c r="HY35" s="330"/>
      <c r="HZ35" s="330"/>
      <c r="IA35" s="330"/>
      <c r="IB35" s="330"/>
      <c r="IC35" s="331"/>
      <c r="ID35" s="324"/>
      <c r="IE35" s="329"/>
      <c r="IF35" s="330"/>
      <c r="IG35" s="330"/>
      <c r="IH35" s="330"/>
      <c r="II35" s="330"/>
      <c r="IJ35" s="330"/>
      <c r="IK35" s="330"/>
      <c r="IL35" s="330"/>
      <c r="IM35" s="330"/>
      <c r="IN35" s="330"/>
      <c r="IO35" s="330"/>
      <c r="IP35" s="330"/>
      <c r="IQ35" s="330"/>
      <c r="IR35" s="330"/>
      <c r="IS35" s="330"/>
      <c r="IT35" s="331"/>
      <c r="IU35" s="324"/>
      <c r="IV35" s="329"/>
      <c r="IW35" s="330"/>
      <c r="IX35" s="330"/>
      <c r="IY35" s="330"/>
      <c r="IZ35" s="330"/>
      <c r="JA35" s="330"/>
      <c r="JB35" s="330"/>
      <c r="JC35" s="330"/>
      <c r="JD35" s="330"/>
      <c r="JE35" s="330"/>
      <c r="JF35" s="330"/>
      <c r="JG35" s="330"/>
      <c r="JH35" s="330"/>
      <c r="JI35" s="330"/>
      <c r="JJ35" s="330"/>
      <c r="JK35" s="331"/>
      <c r="JL35" s="324"/>
      <c r="JM35" s="329"/>
      <c r="JN35" s="330"/>
      <c r="JO35" s="330"/>
      <c r="JP35" s="330"/>
      <c r="JQ35" s="330"/>
      <c r="JR35" s="330"/>
      <c r="JS35" s="330"/>
      <c r="JT35" s="330"/>
      <c r="JU35" s="330"/>
      <c r="JV35" s="330"/>
      <c r="JW35" s="330"/>
      <c r="JX35" s="330"/>
      <c r="JY35" s="330"/>
      <c r="JZ35" s="330"/>
      <c r="KA35" s="330"/>
      <c r="KB35" s="331"/>
      <c r="KC35" s="324"/>
      <c r="KD35" s="329"/>
      <c r="KE35" s="330"/>
      <c r="KF35" s="330"/>
      <c r="KG35" s="330"/>
      <c r="KH35" s="330"/>
      <c r="KI35" s="330"/>
      <c r="KJ35" s="330"/>
      <c r="KK35" s="330"/>
      <c r="KL35" s="330"/>
      <c r="KM35" s="330"/>
      <c r="KN35" s="330"/>
      <c r="KO35" s="330"/>
      <c r="KP35" s="330"/>
      <c r="KQ35" s="330"/>
      <c r="KR35" s="330"/>
      <c r="KS35" s="331"/>
      <c r="KT35" s="324"/>
      <c r="KU35" s="329"/>
      <c r="KV35" s="330"/>
      <c r="KW35" s="330"/>
      <c r="KX35" s="330"/>
      <c r="KY35" s="330"/>
      <c r="KZ35" s="330"/>
      <c r="LA35" s="330"/>
      <c r="LB35" s="330"/>
      <c r="LC35" s="330"/>
      <c r="LD35" s="330"/>
      <c r="LE35" s="330"/>
      <c r="LF35" s="330"/>
      <c r="LG35" s="330"/>
      <c r="LH35" s="330"/>
      <c r="LI35" s="330"/>
      <c r="LJ35" s="331"/>
      <c r="LK35" s="324"/>
      <c r="LL35" s="329"/>
      <c r="LM35" s="330"/>
      <c r="LN35" s="330"/>
      <c r="LO35" s="330"/>
      <c r="LP35" s="330"/>
      <c r="LQ35" s="330"/>
      <c r="LR35" s="330"/>
      <c r="LS35" s="330"/>
      <c r="LT35" s="330"/>
      <c r="LU35" s="330"/>
      <c r="LV35" s="330"/>
      <c r="LW35" s="330"/>
      <c r="LX35" s="330"/>
      <c r="LY35" s="330"/>
      <c r="LZ35" s="330"/>
      <c r="MA35" s="331"/>
      <c r="MB35" s="324"/>
      <c r="MC35" s="56"/>
      <c r="MD35" s="56"/>
      <c r="ME35" s="56"/>
      <c r="MF35" s="56"/>
      <c r="MG35" s="228"/>
    </row>
    <row r="36" spans="1:345" customFormat="1" ht="12.75" x14ac:dyDescent="0.2">
      <c r="A36" s="329"/>
      <c r="B36" s="330"/>
      <c r="C36" s="330"/>
      <c r="D36" s="330"/>
      <c r="E36" s="330"/>
      <c r="F36" s="330"/>
      <c r="G36" s="330"/>
      <c r="H36" s="330"/>
      <c r="I36" s="330"/>
      <c r="J36" s="330"/>
      <c r="K36" s="330"/>
      <c r="L36" s="330"/>
      <c r="M36" s="330"/>
      <c r="N36" s="330"/>
      <c r="O36" s="330"/>
      <c r="P36" s="331"/>
      <c r="Q36" s="324"/>
      <c r="R36" s="329"/>
      <c r="S36" s="330"/>
      <c r="T36" s="330"/>
      <c r="U36" s="330"/>
      <c r="V36" s="330"/>
      <c r="W36" s="330"/>
      <c r="X36" s="330"/>
      <c r="Y36" s="330"/>
      <c r="Z36" s="330"/>
      <c r="AA36" s="330"/>
      <c r="AB36" s="330"/>
      <c r="AC36" s="330"/>
      <c r="AD36" s="330"/>
      <c r="AE36" s="330"/>
      <c r="AF36" s="330"/>
      <c r="AG36" s="331"/>
      <c r="AH36" s="324"/>
      <c r="AI36" s="329"/>
      <c r="AJ36" s="330"/>
      <c r="AK36" s="330"/>
      <c r="AL36" s="330"/>
      <c r="AM36" s="330"/>
      <c r="AN36" s="330"/>
      <c r="AO36" s="330"/>
      <c r="AP36" s="330"/>
      <c r="AQ36" s="330"/>
      <c r="AR36" s="330"/>
      <c r="AS36" s="330"/>
      <c r="AT36" s="330"/>
      <c r="AU36" s="330"/>
      <c r="AV36" s="330"/>
      <c r="AW36" s="330"/>
      <c r="AX36" s="331"/>
      <c r="AY36" s="324"/>
      <c r="AZ36" s="329"/>
      <c r="BA36" s="330"/>
      <c r="BB36" s="330"/>
      <c r="BC36" s="330"/>
      <c r="BD36" s="330"/>
      <c r="BE36" s="330"/>
      <c r="BF36" s="330"/>
      <c r="BG36" s="330"/>
      <c r="BH36" s="330"/>
      <c r="BI36" s="330"/>
      <c r="BJ36" s="330"/>
      <c r="BK36" s="330"/>
      <c r="BL36" s="330"/>
      <c r="BM36" s="330"/>
      <c r="BN36" s="330"/>
      <c r="BO36" s="331"/>
      <c r="BP36" s="324"/>
      <c r="BQ36" s="329"/>
      <c r="BR36" s="330"/>
      <c r="BS36" s="330"/>
      <c r="BT36" s="330"/>
      <c r="BU36" s="330"/>
      <c r="BV36" s="330"/>
      <c r="BW36" s="330"/>
      <c r="BX36" s="330"/>
      <c r="BY36" s="330"/>
      <c r="BZ36" s="330"/>
      <c r="CA36" s="330"/>
      <c r="CB36" s="330"/>
      <c r="CC36" s="330"/>
      <c r="CD36" s="330"/>
      <c r="CE36" s="330"/>
      <c r="CF36" s="331"/>
      <c r="CG36" s="324"/>
      <c r="CH36" s="329"/>
      <c r="CI36" s="330"/>
      <c r="CJ36" s="330"/>
      <c r="CK36" s="330"/>
      <c r="CL36" s="330"/>
      <c r="CM36" s="330"/>
      <c r="CN36" s="330"/>
      <c r="CO36" s="330"/>
      <c r="CP36" s="330"/>
      <c r="CQ36" s="330"/>
      <c r="CR36" s="330"/>
      <c r="CS36" s="330"/>
      <c r="CT36" s="330"/>
      <c r="CU36" s="330"/>
      <c r="CV36" s="330"/>
      <c r="CW36" s="331"/>
      <c r="CX36" s="324"/>
      <c r="CY36" s="329"/>
      <c r="CZ36" s="330"/>
      <c r="DA36" s="330"/>
      <c r="DB36" s="330"/>
      <c r="DC36" s="330"/>
      <c r="DD36" s="330"/>
      <c r="DE36" s="330"/>
      <c r="DF36" s="330"/>
      <c r="DG36" s="330"/>
      <c r="DH36" s="330"/>
      <c r="DI36" s="330"/>
      <c r="DJ36" s="330"/>
      <c r="DK36" s="330"/>
      <c r="DL36" s="330"/>
      <c r="DM36" s="330"/>
      <c r="DN36" s="331"/>
      <c r="DO36" s="324"/>
      <c r="DP36" s="329"/>
      <c r="DQ36" s="330"/>
      <c r="DR36" s="330"/>
      <c r="DS36" s="330"/>
      <c r="DT36" s="330"/>
      <c r="DU36" s="330"/>
      <c r="DV36" s="330"/>
      <c r="DW36" s="330"/>
      <c r="DX36" s="330"/>
      <c r="DY36" s="330"/>
      <c r="DZ36" s="330"/>
      <c r="EA36" s="330"/>
      <c r="EB36" s="330"/>
      <c r="EC36" s="330"/>
      <c r="ED36" s="330"/>
      <c r="EE36" s="331"/>
      <c r="EF36" s="324"/>
      <c r="EG36" s="329"/>
      <c r="EH36" s="330"/>
      <c r="EI36" s="330"/>
      <c r="EJ36" s="330"/>
      <c r="EK36" s="330"/>
      <c r="EL36" s="330"/>
      <c r="EM36" s="330"/>
      <c r="EN36" s="330"/>
      <c r="EO36" s="330"/>
      <c r="EP36" s="330"/>
      <c r="EQ36" s="330"/>
      <c r="ER36" s="330"/>
      <c r="ES36" s="330"/>
      <c r="ET36" s="330"/>
      <c r="EU36" s="330"/>
      <c r="EV36" s="331"/>
      <c r="EW36" s="324"/>
      <c r="EX36" s="329"/>
      <c r="EY36" s="330"/>
      <c r="EZ36" s="330"/>
      <c r="FA36" s="330"/>
      <c r="FB36" s="330"/>
      <c r="FC36" s="330"/>
      <c r="FD36" s="330"/>
      <c r="FE36" s="330"/>
      <c r="FF36" s="330"/>
      <c r="FG36" s="330"/>
      <c r="FH36" s="330"/>
      <c r="FI36" s="330"/>
      <c r="FJ36" s="330"/>
      <c r="FK36" s="330"/>
      <c r="FL36" s="330"/>
      <c r="FM36" s="331"/>
      <c r="FN36" s="324"/>
      <c r="FO36" s="329"/>
      <c r="FP36" s="330"/>
      <c r="FQ36" s="330"/>
      <c r="FR36" s="330"/>
      <c r="FS36" s="330"/>
      <c r="FT36" s="330"/>
      <c r="FU36" s="330"/>
      <c r="FV36" s="330"/>
      <c r="FW36" s="330"/>
      <c r="FX36" s="330"/>
      <c r="FY36" s="330"/>
      <c r="FZ36" s="330"/>
      <c r="GA36" s="330"/>
      <c r="GB36" s="330"/>
      <c r="GC36" s="330"/>
      <c r="GD36" s="331"/>
      <c r="GE36" s="324"/>
      <c r="GF36" s="329"/>
      <c r="GG36" s="330"/>
      <c r="GH36" s="330"/>
      <c r="GI36" s="330"/>
      <c r="GJ36" s="330"/>
      <c r="GK36" s="330"/>
      <c r="GL36" s="330"/>
      <c r="GM36" s="330"/>
      <c r="GN36" s="330"/>
      <c r="GO36" s="330"/>
      <c r="GP36" s="330"/>
      <c r="GQ36" s="330"/>
      <c r="GR36" s="330"/>
      <c r="GS36" s="330"/>
      <c r="GT36" s="330"/>
      <c r="GU36" s="331"/>
      <c r="GV36" s="324"/>
      <c r="GW36" s="329"/>
      <c r="GX36" s="330"/>
      <c r="GY36" s="330"/>
      <c r="GZ36" s="330"/>
      <c r="HA36" s="330"/>
      <c r="HB36" s="330"/>
      <c r="HC36" s="330"/>
      <c r="HD36" s="330"/>
      <c r="HE36" s="330"/>
      <c r="HF36" s="330"/>
      <c r="HG36" s="330"/>
      <c r="HH36" s="330"/>
      <c r="HI36" s="330"/>
      <c r="HJ36" s="330"/>
      <c r="HK36" s="330"/>
      <c r="HL36" s="331"/>
      <c r="HM36" s="324"/>
      <c r="HN36" s="329"/>
      <c r="HO36" s="330"/>
      <c r="HP36" s="330"/>
      <c r="HQ36" s="330"/>
      <c r="HR36" s="330"/>
      <c r="HS36" s="330"/>
      <c r="HT36" s="330"/>
      <c r="HU36" s="330"/>
      <c r="HV36" s="330"/>
      <c r="HW36" s="330"/>
      <c r="HX36" s="330"/>
      <c r="HY36" s="330"/>
      <c r="HZ36" s="330"/>
      <c r="IA36" s="330"/>
      <c r="IB36" s="330"/>
      <c r="IC36" s="331"/>
      <c r="ID36" s="324"/>
      <c r="IE36" s="329"/>
      <c r="IF36" s="330"/>
      <c r="IG36" s="330"/>
      <c r="IH36" s="330"/>
      <c r="II36" s="330"/>
      <c r="IJ36" s="330"/>
      <c r="IK36" s="330"/>
      <c r="IL36" s="330"/>
      <c r="IM36" s="330"/>
      <c r="IN36" s="330"/>
      <c r="IO36" s="330"/>
      <c r="IP36" s="330"/>
      <c r="IQ36" s="330"/>
      <c r="IR36" s="330"/>
      <c r="IS36" s="330"/>
      <c r="IT36" s="331"/>
      <c r="IU36" s="324"/>
      <c r="IV36" s="329"/>
      <c r="IW36" s="330"/>
      <c r="IX36" s="330"/>
      <c r="IY36" s="330"/>
      <c r="IZ36" s="330"/>
      <c r="JA36" s="330"/>
      <c r="JB36" s="330"/>
      <c r="JC36" s="330"/>
      <c r="JD36" s="330"/>
      <c r="JE36" s="330"/>
      <c r="JF36" s="330"/>
      <c r="JG36" s="330"/>
      <c r="JH36" s="330"/>
      <c r="JI36" s="330"/>
      <c r="JJ36" s="330"/>
      <c r="JK36" s="331"/>
      <c r="JL36" s="324"/>
      <c r="JM36" s="329"/>
      <c r="JN36" s="330"/>
      <c r="JO36" s="330"/>
      <c r="JP36" s="330"/>
      <c r="JQ36" s="330"/>
      <c r="JR36" s="330"/>
      <c r="JS36" s="330"/>
      <c r="JT36" s="330"/>
      <c r="JU36" s="330"/>
      <c r="JV36" s="330"/>
      <c r="JW36" s="330"/>
      <c r="JX36" s="330"/>
      <c r="JY36" s="330"/>
      <c r="JZ36" s="330"/>
      <c r="KA36" s="330"/>
      <c r="KB36" s="331"/>
      <c r="KC36" s="324"/>
      <c r="KD36" s="329"/>
      <c r="KE36" s="330"/>
      <c r="KF36" s="330"/>
      <c r="KG36" s="330"/>
      <c r="KH36" s="330"/>
      <c r="KI36" s="330"/>
      <c r="KJ36" s="330"/>
      <c r="KK36" s="330"/>
      <c r="KL36" s="330"/>
      <c r="KM36" s="330"/>
      <c r="KN36" s="330"/>
      <c r="KO36" s="330"/>
      <c r="KP36" s="330"/>
      <c r="KQ36" s="330"/>
      <c r="KR36" s="330"/>
      <c r="KS36" s="331"/>
      <c r="KT36" s="324"/>
      <c r="KU36" s="329"/>
      <c r="KV36" s="330"/>
      <c r="KW36" s="330"/>
      <c r="KX36" s="330"/>
      <c r="KY36" s="330"/>
      <c r="KZ36" s="330"/>
      <c r="LA36" s="330"/>
      <c r="LB36" s="330"/>
      <c r="LC36" s="330"/>
      <c r="LD36" s="330"/>
      <c r="LE36" s="330"/>
      <c r="LF36" s="330"/>
      <c r="LG36" s="330"/>
      <c r="LH36" s="330"/>
      <c r="LI36" s="330"/>
      <c r="LJ36" s="331"/>
      <c r="LK36" s="324"/>
      <c r="LL36" s="329"/>
      <c r="LM36" s="330"/>
      <c r="LN36" s="330"/>
      <c r="LO36" s="330"/>
      <c r="LP36" s="330"/>
      <c r="LQ36" s="330"/>
      <c r="LR36" s="330"/>
      <c r="LS36" s="330"/>
      <c r="LT36" s="330"/>
      <c r="LU36" s="330"/>
      <c r="LV36" s="330"/>
      <c r="LW36" s="330"/>
      <c r="LX36" s="330"/>
      <c r="LY36" s="330"/>
      <c r="LZ36" s="330"/>
      <c r="MA36" s="331"/>
      <c r="MB36" s="324"/>
      <c r="MC36" s="56"/>
      <c r="MD36" s="56"/>
      <c r="ME36" s="56"/>
      <c r="MF36" s="56"/>
      <c r="MG36" s="228"/>
    </row>
    <row r="37" spans="1:345" customFormat="1" ht="12.75" x14ac:dyDescent="0.2">
      <c r="A37" s="329"/>
      <c r="B37" s="330"/>
      <c r="C37" s="330"/>
      <c r="D37" s="330"/>
      <c r="E37" s="330"/>
      <c r="F37" s="330"/>
      <c r="G37" s="330"/>
      <c r="H37" s="330"/>
      <c r="I37" s="330"/>
      <c r="J37" s="330"/>
      <c r="K37" s="330"/>
      <c r="L37" s="330"/>
      <c r="M37" s="330"/>
      <c r="N37" s="330"/>
      <c r="O37" s="330"/>
      <c r="P37" s="331"/>
      <c r="Q37" s="324"/>
      <c r="R37" s="329"/>
      <c r="S37" s="330"/>
      <c r="T37" s="330"/>
      <c r="U37" s="330"/>
      <c r="V37" s="330"/>
      <c r="W37" s="330"/>
      <c r="X37" s="330"/>
      <c r="Y37" s="330"/>
      <c r="Z37" s="330"/>
      <c r="AA37" s="330"/>
      <c r="AB37" s="330"/>
      <c r="AC37" s="330"/>
      <c r="AD37" s="330"/>
      <c r="AE37" s="330"/>
      <c r="AF37" s="330"/>
      <c r="AG37" s="331"/>
      <c r="AH37" s="324"/>
      <c r="AI37" s="329"/>
      <c r="AJ37" s="330"/>
      <c r="AK37" s="330"/>
      <c r="AL37" s="330"/>
      <c r="AM37" s="330"/>
      <c r="AN37" s="330"/>
      <c r="AO37" s="330"/>
      <c r="AP37" s="330"/>
      <c r="AQ37" s="330"/>
      <c r="AR37" s="330"/>
      <c r="AS37" s="330"/>
      <c r="AT37" s="330"/>
      <c r="AU37" s="330"/>
      <c r="AV37" s="330"/>
      <c r="AW37" s="330"/>
      <c r="AX37" s="331"/>
      <c r="AY37" s="324"/>
      <c r="AZ37" s="329"/>
      <c r="BA37" s="330"/>
      <c r="BB37" s="330"/>
      <c r="BC37" s="330"/>
      <c r="BD37" s="330"/>
      <c r="BE37" s="330"/>
      <c r="BF37" s="330"/>
      <c r="BG37" s="330"/>
      <c r="BH37" s="330"/>
      <c r="BI37" s="330"/>
      <c r="BJ37" s="330"/>
      <c r="BK37" s="330"/>
      <c r="BL37" s="330"/>
      <c r="BM37" s="330"/>
      <c r="BN37" s="330"/>
      <c r="BO37" s="331"/>
      <c r="BP37" s="324"/>
      <c r="BQ37" s="329"/>
      <c r="BR37" s="330"/>
      <c r="BS37" s="330"/>
      <c r="BT37" s="330"/>
      <c r="BU37" s="330"/>
      <c r="BV37" s="330"/>
      <c r="BW37" s="330"/>
      <c r="BX37" s="330"/>
      <c r="BY37" s="330"/>
      <c r="BZ37" s="330"/>
      <c r="CA37" s="330"/>
      <c r="CB37" s="330"/>
      <c r="CC37" s="330"/>
      <c r="CD37" s="330"/>
      <c r="CE37" s="330"/>
      <c r="CF37" s="331"/>
      <c r="CG37" s="324"/>
      <c r="CH37" s="329"/>
      <c r="CI37" s="330"/>
      <c r="CJ37" s="330"/>
      <c r="CK37" s="330"/>
      <c r="CL37" s="330"/>
      <c r="CM37" s="330"/>
      <c r="CN37" s="330"/>
      <c r="CO37" s="330"/>
      <c r="CP37" s="330"/>
      <c r="CQ37" s="330"/>
      <c r="CR37" s="330"/>
      <c r="CS37" s="330"/>
      <c r="CT37" s="330"/>
      <c r="CU37" s="330"/>
      <c r="CV37" s="330"/>
      <c r="CW37" s="331"/>
      <c r="CX37" s="324"/>
      <c r="CY37" s="329"/>
      <c r="CZ37" s="330"/>
      <c r="DA37" s="330"/>
      <c r="DB37" s="330"/>
      <c r="DC37" s="330"/>
      <c r="DD37" s="330"/>
      <c r="DE37" s="330"/>
      <c r="DF37" s="330"/>
      <c r="DG37" s="330"/>
      <c r="DH37" s="330"/>
      <c r="DI37" s="330"/>
      <c r="DJ37" s="330"/>
      <c r="DK37" s="330"/>
      <c r="DL37" s="330"/>
      <c r="DM37" s="330"/>
      <c r="DN37" s="331"/>
      <c r="DO37" s="324"/>
      <c r="DP37" s="329"/>
      <c r="DQ37" s="330"/>
      <c r="DR37" s="330"/>
      <c r="DS37" s="330"/>
      <c r="DT37" s="330"/>
      <c r="DU37" s="330"/>
      <c r="DV37" s="330"/>
      <c r="DW37" s="330"/>
      <c r="DX37" s="330"/>
      <c r="DY37" s="330"/>
      <c r="DZ37" s="330"/>
      <c r="EA37" s="330"/>
      <c r="EB37" s="330"/>
      <c r="EC37" s="330"/>
      <c r="ED37" s="330"/>
      <c r="EE37" s="331"/>
      <c r="EF37" s="324"/>
      <c r="EG37" s="329"/>
      <c r="EH37" s="330"/>
      <c r="EI37" s="330"/>
      <c r="EJ37" s="330"/>
      <c r="EK37" s="330"/>
      <c r="EL37" s="330"/>
      <c r="EM37" s="330"/>
      <c r="EN37" s="330"/>
      <c r="EO37" s="330"/>
      <c r="EP37" s="330"/>
      <c r="EQ37" s="330"/>
      <c r="ER37" s="330"/>
      <c r="ES37" s="330"/>
      <c r="ET37" s="330"/>
      <c r="EU37" s="330"/>
      <c r="EV37" s="331"/>
      <c r="EW37" s="324"/>
      <c r="EX37" s="329"/>
      <c r="EY37" s="330"/>
      <c r="EZ37" s="330"/>
      <c r="FA37" s="330"/>
      <c r="FB37" s="330"/>
      <c r="FC37" s="330"/>
      <c r="FD37" s="330"/>
      <c r="FE37" s="330"/>
      <c r="FF37" s="330"/>
      <c r="FG37" s="330"/>
      <c r="FH37" s="330"/>
      <c r="FI37" s="330"/>
      <c r="FJ37" s="330"/>
      <c r="FK37" s="330"/>
      <c r="FL37" s="330"/>
      <c r="FM37" s="331"/>
      <c r="FN37" s="324"/>
      <c r="FO37" s="329"/>
      <c r="FP37" s="330"/>
      <c r="FQ37" s="330"/>
      <c r="FR37" s="330"/>
      <c r="FS37" s="330"/>
      <c r="FT37" s="330"/>
      <c r="FU37" s="330"/>
      <c r="FV37" s="330"/>
      <c r="FW37" s="330"/>
      <c r="FX37" s="330"/>
      <c r="FY37" s="330"/>
      <c r="FZ37" s="330"/>
      <c r="GA37" s="330"/>
      <c r="GB37" s="330"/>
      <c r="GC37" s="330"/>
      <c r="GD37" s="331"/>
      <c r="GE37" s="324"/>
      <c r="GF37" s="329"/>
      <c r="GG37" s="330"/>
      <c r="GH37" s="330"/>
      <c r="GI37" s="330"/>
      <c r="GJ37" s="330"/>
      <c r="GK37" s="330"/>
      <c r="GL37" s="330"/>
      <c r="GM37" s="330"/>
      <c r="GN37" s="330"/>
      <c r="GO37" s="330"/>
      <c r="GP37" s="330"/>
      <c r="GQ37" s="330"/>
      <c r="GR37" s="330"/>
      <c r="GS37" s="330"/>
      <c r="GT37" s="330"/>
      <c r="GU37" s="331"/>
      <c r="GV37" s="324"/>
      <c r="GW37" s="329"/>
      <c r="GX37" s="330"/>
      <c r="GY37" s="330"/>
      <c r="GZ37" s="330"/>
      <c r="HA37" s="330"/>
      <c r="HB37" s="330"/>
      <c r="HC37" s="330"/>
      <c r="HD37" s="330"/>
      <c r="HE37" s="330"/>
      <c r="HF37" s="330"/>
      <c r="HG37" s="330"/>
      <c r="HH37" s="330"/>
      <c r="HI37" s="330"/>
      <c r="HJ37" s="330"/>
      <c r="HK37" s="330"/>
      <c r="HL37" s="331"/>
      <c r="HM37" s="324"/>
      <c r="HN37" s="329"/>
      <c r="HO37" s="330"/>
      <c r="HP37" s="330"/>
      <c r="HQ37" s="330"/>
      <c r="HR37" s="330"/>
      <c r="HS37" s="330"/>
      <c r="HT37" s="330"/>
      <c r="HU37" s="330"/>
      <c r="HV37" s="330"/>
      <c r="HW37" s="330"/>
      <c r="HX37" s="330"/>
      <c r="HY37" s="330"/>
      <c r="HZ37" s="330"/>
      <c r="IA37" s="330"/>
      <c r="IB37" s="330"/>
      <c r="IC37" s="331"/>
      <c r="ID37" s="324"/>
      <c r="IE37" s="329"/>
      <c r="IF37" s="330"/>
      <c r="IG37" s="330"/>
      <c r="IH37" s="330"/>
      <c r="II37" s="330"/>
      <c r="IJ37" s="330"/>
      <c r="IK37" s="330"/>
      <c r="IL37" s="330"/>
      <c r="IM37" s="330"/>
      <c r="IN37" s="330"/>
      <c r="IO37" s="330"/>
      <c r="IP37" s="330"/>
      <c r="IQ37" s="330"/>
      <c r="IR37" s="330"/>
      <c r="IS37" s="330"/>
      <c r="IT37" s="331"/>
      <c r="IU37" s="324"/>
      <c r="IV37" s="329"/>
      <c r="IW37" s="330"/>
      <c r="IX37" s="330"/>
      <c r="IY37" s="330"/>
      <c r="IZ37" s="330"/>
      <c r="JA37" s="330"/>
      <c r="JB37" s="330"/>
      <c r="JC37" s="330"/>
      <c r="JD37" s="330"/>
      <c r="JE37" s="330"/>
      <c r="JF37" s="330"/>
      <c r="JG37" s="330"/>
      <c r="JH37" s="330"/>
      <c r="JI37" s="330"/>
      <c r="JJ37" s="330"/>
      <c r="JK37" s="331"/>
      <c r="JL37" s="324"/>
      <c r="JM37" s="329"/>
      <c r="JN37" s="330"/>
      <c r="JO37" s="330"/>
      <c r="JP37" s="330"/>
      <c r="JQ37" s="330"/>
      <c r="JR37" s="330"/>
      <c r="JS37" s="330"/>
      <c r="JT37" s="330"/>
      <c r="JU37" s="330"/>
      <c r="JV37" s="330"/>
      <c r="JW37" s="330"/>
      <c r="JX37" s="330"/>
      <c r="JY37" s="330"/>
      <c r="JZ37" s="330"/>
      <c r="KA37" s="330"/>
      <c r="KB37" s="331"/>
      <c r="KC37" s="324"/>
      <c r="KD37" s="329"/>
      <c r="KE37" s="330"/>
      <c r="KF37" s="330"/>
      <c r="KG37" s="330"/>
      <c r="KH37" s="330"/>
      <c r="KI37" s="330"/>
      <c r="KJ37" s="330"/>
      <c r="KK37" s="330"/>
      <c r="KL37" s="330"/>
      <c r="KM37" s="330"/>
      <c r="KN37" s="330"/>
      <c r="KO37" s="330"/>
      <c r="KP37" s="330"/>
      <c r="KQ37" s="330"/>
      <c r="KR37" s="330"/>
      <c r="KS37" s="331"/>
      <c r="KT37" s="324"/>
      <c r="KU37" s="329"/>
      <c r="KV37" s="330"/>
      <c r="KW37" s="330"/>
      <c r="KX37" s="330"/>
      <c r="KY37" s="330"/>
      <c r="KZ37" s="330"/>
      <c r="LA37" s="330"/>
      <c r="LB37" s="330"/>
      <c r="LC37" s="330"/>
      <c r="LD37" s="330"/>
      <c r="LE37" s="330"/>
      <c r="LF37" s="330"/>
      <c r="LG37" s="330"/>
      <c r="LH37" s="330"/>
      <c r="LI37" s="330"/>
      <c r="LJ37" s="331"/>
      <c r="LK37" s="324"/>
      <c r="LL37" s="329"/>
      <c r="LM37" s="330"/>
      <c r="LN37" s="330"/>
      <c r="LO37" s="330"/>
      <c r="LP37" s="330"/>
      <c r="LQ37" s="330"/>
      <c r="LR37" s="330"/>
      <c r="LS37" s="330"/>
      <c r="LT37" s="330"/>
      <c r="LU37" s="330"/>
      <c r="LV37" s="330"/>
      <c r="LW37" s="330"/>
      <c r="LX37" s="330"/>
      <c r="LY37" s="330"/>
      <c r="LZ37" s="330"/>
      <c r="MA37" s="331"/>
      <c r="MB37" s="324"/>
      <c r="MC37" s="56"/>
      <c r="MD37" s="56"/>
      <c r="ME37" s="56"/>
      <c r="MF37" s="56"/>
      <c r="MG37" s="228"/>
    </row>
    <row r="38" spans="1:345" customFormat="1" ht="12.75" x14ac:dyDescent="0.2">
      <c r="A38" s="329"/>
      <c r="B38" s="330"/>
      <c r="C38" s="330"/>
      <c r="D38" s="330"/>
      <c r="E38" s="330"/>
      <c r="F38" s="330"/>
      <c r="G38" s="330"/>
      <c r="H38" s="330"/>
      <c r="I38" s="330"/>
      <c r="J38" s="330"/>
      <c r="K38" s="330"/>
      <c r="L38" s="330"/>
      <c r="M38" s="330"/>
      <c r="N38" s="330"/>
      <c r="O38" s="330"/>
      <c r="P38" s="331"/>
      <c r="Q38" s="324"/>
      <c r="R38" s="329"/>
      <c r="S38" s="330"/>
      <c r="T38" s="330"/>
      <c r="U38" s="330"/>
      <c r="V38" s="330"/>
      <c r="W38" s="330"/>
      <c r="X38" s="330"/>
      <c r="Y38" s="330"/>
      <c r="Z38" s="330"/>
      <c r="AA38" s="330"/>
      <c r="AB38" s="330"/>
      <c r="AC38" s="330"/>
      <c r="AD38" s="330"/>
      <c r="AE38" s="330"/>
      <c r="AF38" s="330"/>
      <c r="AG38" s="331"/>
      <c r="AH38" s="324"/>
      <c r="AI38" s="329"/>
      <c r="AJ38" s="330"/>
      <c r="AK38" s="330"/>
      <c r="AL38" s="330"/>
      <c r="AM38" s="330"/>
      <c r="AN38" s="330"/>
      <c r="AO38" s="330"/>
      <c r="AP38" s="330"/>
      <c r="AQ38" s="330"/>
      <c r="AR38" s="330"/>
      <c r="AS38" s="330"/>
      <c r="AT38" s="330"/>
      <c r="AU38" s="330"/>
      <c r="AV38" s="330"/>
      <c r="AW38" s="330"/>
      <c r="AX38" s="331"/>
      <c r="AY38" s="324"/>
      <c r="AZ38" s="329"/>
      <c r="BA38" s="330"/>
      <c r="BB38" s="330"/>
      <c r="BC38" s="330"/>
      <c r="BD38" s="330"/>
      <c r="BE38" s="330"/>
      <c r="BF38" s="330"/>
      <c r="BG38" s="330"/>
      <c r="BH38" s="330"/>
      <c r="BI38" s="330"/>
      <c r="BJ38" s="330"/>
      <c r="BK38" s="330"/>
      <c r="BL38" s="330"/>
      <c r="BM38" s="330"/>
      <c r="BN38" s="330"/>
      <c r="BO38" s="331"/>
      <c r="BP38" s="324"/>
      <c r="BQ38" s="329"/>
      <c r="BR38" s="330"/>
      <c r="BS38" s="330"/>
      <c r="BT38" s="330"/>
      <c r="BU38" s="330"/>
      <c r="BV38" s="330"/>
      <c r="BW38" s="330"/>
      <c r="BX38" s="330"/>
      <c r="BY38" s="330"/>
      <c r="BZ38" s="330"/>
      <c r="CA38" s="330"/>
      <c r="CB38" s="330"/>
      <c r="CC38" s="330"/>
      <c r="CD38" s="330"/>
      <c r="CE38" s="330"/>
      <c r="CF38" s="331"/>
      <c r="CG38" s="324"/>
      <c r="CH38" s="329"/>
      <c r="CI38" s="330"/>
      <c r="CJ38" s="330"/>
      <c r="CK38" s="330"/>
      <c r="CL38" s="330"/>
      <c r="CM38" s="330"/>
      <c r="CN38" s="330"/>
      <c r="CO38" s="330"/>
      <c r="CP38" s="330"/>
      <c r="CQ38" s="330"/>
      <c r="CR38" s="330"/>
      <c r="CS38" s="330"/>
      <c r="CT38" s="330"/>
      <c r="CU38" s="330"/>
      <c r="CV38" s="330"/>
      <c r="CW38" s="331"/>
      <c r="CX38" s="324"/>
      <c r="CY38" s="329"/>
      <c r="CZ38" s="330"/>
      <c r="DA38" s="330"/>
      <c r="DB38" s="330"/>
      <c r="DC38" s="330"/>
      <c r="DD38" s="330"/>
      <c r="DE38" s="330"/>
      <c r="DF38" s="330"/>
      <c r="DG38" s="330"/>
      <c r="DH38" s="330"/>
      <c r="DI38" s="330"/>
      <c r="DJ38" s="330"/>
      <c r="DK38" s="330"/>
      <c r="DL38" s="330"/>
      <c r="DM38" s="330"/>
      <c r="DN38" s="331"/>
      <c r="DO38" s="324"/>
      <c r="DP38" s="329"/>
      <c r="DQ38" s="330"/>
      <c r="DR38" s="330"/>
      <c r="DS38" s="330"/>
      <c r="DT38" s="330"/>
      <c r="DU38" s="330"/>
      <c r="DV38" s="330"/>
      <c r="DW38" s="330"/>
      <c r="DX38" s="330"/>
      <c r="DY38" s="330"/>
      <c r="DZ38" s="330"/>
      <c r="EA38" s="330"/>
      <c r="EB38" s="330"/>
      <c r="EC38" s="330"/>
      <c r="ED38" s="330"/>
      <c r="EE38" s="331"/>
      <c r="EF38" s="324"/>
      <c r="EG38" s="329"/>
      <c r="EH38" s="330"/>
      <c r="EI38" s="330"/>
      <c r="EJ38" s="330"/>
      <c r="EK38" s="330"/>
      <c r="EL38" s="330"/>
      <c r="EM38" s="330"/>
      <c r="EN38" s="330"/>
      <c r="EO38" s="330"/>
      <c r="EP38" s="330"/>
      <c r="EQ38" s="330"/>
      <c r="ER38" s="330"/>
      <c r="ES38" s="330"/>
      <c r="ET38" s="330"/>
      <c r="EU38" s="330"/>
      <c r="EV38" s="331"/>
      <c r="EW38" s="324"/>
      <c r="EX38" s="329"/>
      <c r="EY38" s="330"/>
      <c r="EZ38" s="330"/>
      <c r="FA38" s="330"/>
      <c r="FB38" s="330"/>
      <c r="FC38" s="330"/>
      <c r="FD38" s="330"/>
      <c r="FE38" s="330"/>
      <c r="FF38" s="330"/>
      <c r="FG38" s="330"/>
      <c r="FH38" s="330"/>
      <c r="FI38" s="330"/>
      <c r="FJ38" s="330"/>
      <c r="FK38" s="330"/>
      <c r="FL38" s="330"/>
      <c r="FM38" s="331"/>
      <c r="FN38" s="324"/>
      <c r="FO38" s="329"/>
      <c r="FP38" s="330"/>
      <c r="FQ38" s="330"/>
      <c r="FR38" s="330"/>
      <c r="FS38" s="330"/>
      <c r="FT38" s="330"/>
      <c r="FU38" s="330"/>
      <c r="FV38" s="330"/>
      <c r="FW38" s="330"/>
      <c r="FX38" s="330"/>
      <c r="FY38" s="330"/>
      <c r="FZ38" s="330"/>
      <c r="GA38" s="330"/>
      <c r="GB38" s="330"/>
      <c r="GC38" s="330"/>
      <c r="GD38" s="331"/>
      <c r="GE38" s="324"/>
      <c r="GF38" s="329"/>
      <c r="GG38" s="330"/>
      <c r="GH38" s="330"/>
      <c r="GI38" s="330"/>
      <c r="GJ38" s="330"/>
      <c r="GK38" s="330"/>
      <c r="GL38" s="330"/>
      <c r="GM38" s="330"/>
      <c r="GN38" s="330"/>
      <c r="GO38" s="330"/>
      <c r="GP38" s="330"/>
      <c r="GQ38" s="330"/>
      <c r="GR38" s="330"/>
      <c r="GS38" s="330"/>
      <c r="GT38" s="330"/>
      <c r="GU38" s="331"/>
      <c r="GV38" s="324"/>
      <c r="GW38" s="329"/>
      <c r="GX38" s="330"/>
      <c r="GY38" s="330"/>
      <c r="GZ38" s="330"/>
      <c r="HA38" s="330"/>
      <c r="HB38" s="330"/>
      <c r="HC38" s="330"/>
      <c r="HD38" s="330"/>
      <c r="HE38" s="330"/>
      <c r="HF38" s="330"/>
      <c r="HG38" s="330"/>
      <c r="HH38" s="330"/>
      <c r="HI38" s="330"/>
      <c r="HJ38" s="330"/>
      <c r="HK38" s="330"/>
      <c r="HL38" s="331"/>
      <c r="HM38" s="324"/>
      <c r="HN38" s="329"/>
      <c r="HO38" s="330"/>
      <c r="HP38" s="330"/>
      <c r="HQ38" s="330"/>
      <c r="HR38" s="330"/>
      <c r="HS38" s="330"/>
      <c r="HT38" s="330"/>
      <c r="HU38" s="330"/>
      <c r="HV38" s="330"/>
      <c r="HW38" s="330"/>
      <c r="HX38" s="330"/>
      <c r="HY38" s="330"/>
      <c r="HZ38" s="330"/>
      <c r="IA38" s="330"/>
      <c r="IB38" s="330"/>
      <c r="IC38" s="331"/>
      <c r="ID38" s="324"/>
      <c r="IE38" s="329"/>
      <c r="IF38" s="330"/>
      <c r="IG38" s="330"/>
      <c r="IH38" s="330"/>
      <c r="II38" s="330"/>
      <c r="IJ38" s="330"/>
      <c r="IK38" s="330"/>
      <c r="IL38" s="330"/>
      <c r="IM38" s="330"/>
      <c r="IN38" s="330"/>
      <c r="IO38" s="330"/>
      <c r="IP38" s="330"/>
      <c r="IQ38" s="330"/>
      <c r="IR38" s="330"/>
      <c r="IS38" s="330"/>
      <c r="IT38" s="331"/>
      <c r="IU38" s="324"/>
      <c r="IV38" s="329"/>
      <c r="IW38" s="330"/>
      <c r="IX38" s="330"/>
      <c r="IY38" s="330"/>
      <c r="IZ38" s="330"/>
      <c r="JA38" s="330"/>
      <c r="JB38" s="330"/>
      <c r="JC38" s="330"/>
      <c r="JD38" s="330"/>
      <c r="JE38" s="330"/>
      <c r="JF38" s="330"/>
      <c r="JG38" s="330"/>
      <c r="JH38" s="330"/>
      <c r="JI38" s="330"/>
      <c r="JJ38" s="330"/>
      <c r="JK38" s="331"/>
      <c r="JL38" s="324"/>
      <c r="JM38" s="329"/>
      <c r="JN38" s="330"/>
      <c r="JO38" s="330"/>
      <c r="JP38" s="330"/>
      <c r="JQ38" s="330"/>
      <c r="JR38" s="330"/>
      <c r="JS38" s="330"/>
      <c r="JT38" s="330"/>
      <c r="JU38" s="330"/>
      <c r="JV38" s="330"/>
      <c r="JW38" s="330"/>
      <c r="JX38" s="330"/>
      <c r="JY38" s="330"/>
      <c r="JZ38" s="330"/>
      <c r="KA38" s="330"/>
      <c r="KB38" s="331"/>
      <c r="KC38" s="324"/>
      <c r="KD38" s="329"/>
      <c r="KE38" s="330"/>
      <c r="KF38" s="330"/>
      <c r="KG38" s="330"/>
      <c r="KH38" s="330"/>
      <c r="KI38" s="330"/>
      <c r="KJ38" s="330"/>
      <c r="KK38" s="330"/>
      <c r="KL38" s="330"/>
      <c r="KM38" s="330"/>
      <c r="KN38" s="330"/>
      <c r="KO38" s="330"/>
      <c r="KP38" s="330"/>
      <c r="KQ38" s="330"/>
      <c r="KR38" s="330"/>
      <c r="KS38" s="331"/>
      <c r="KT38" s="324"/>
      <c r="KU38" s="329"/>
      <c r="KV38" s="330"/>
      <c r="KW38" s="330"/>
      <c r="KX38" s="330"/>
      <c r="KY38" s="330"/>
      <c r="KZ38" s="330"/>
      <c r="LA38" s="330"/>
      <c r="LB38" s="330"/>
      <c r="LC38" s="330"/>
      <c r="LD38" s="330"/>
      <c r="LE38" s="330"/>
      <c r="LF38" s="330"/>
      <c r="LG38" s="330"/>
      <c r="LH38" s="330"/>
      <c r="LI38" s="330"/>
      <c r="LJ38" s="331"/>
      <c r="LK38" s="324"/>
      <c r="LL38" s="329"/>
      <c r="LM38" s="330"/>
      <c r="LN38" s="330"/>
      <c r="LO38" s="330"/>
      <c r="LP38" s="330"/>
      <c r="LQ38" s="330"/>
      <c r="LR38" s="330"/>
      <c r="LS38" s="330"/>
      <c r="LT38" s="330"/>
      <c r="LU38" s="330"/>
      <c r="LV38" s="330"/>
      <c r="LW38" s="330"/>
      <c r="LX38" s="330"/>
      <c r="LY38" s="330"/>
      <c r="LZ38" s="330"/>
      <c r="MA38" s="331"/>
      <c r="MB38" s="324"/>
      <c r="MC38" s="56"/>
      <c r="MD38" s="56"/>
      <c r="ME38" s="56"/>
      <c r="MF38" s="56"/>
      <c r="MG38" s="228"/>
    </row>
    <row r="39" spans="1:345" customFormat="1" ht="12.75" x14ac:dyDescent="0.2">
      <c r="A39" s="329"/>
      <c r="B39" s="330"/>
      <c r="C39" s="330"/>
      <c r="D39" s="330"/>
      <c r="E39" s="330"/>
      <c r="F39" s="330"/>
      <c r="G39" s="330"/>
      <c r="H39" s="330"/>
      <c r="I39" s="330"/>
      <c r="J39" s="330"/>
      <c r="K39" s="330"/>
      <c r="L39" s="330"/>
      <c r="M39" s="330"/>
      <c r="N39" s="330"/>
      <c r="O39" s="330"/>
      <c r="P39" s="331"/>
      <c r="Q39" s="324"/>
      <c r="R39" s="329"/>
      <c r="S39" s="330"/>
      <c r="T39" s="330"/>
      <c r="U39" s="330"/>
      <c r="V39" s="330"/>
      <c r="W39" s="330"/>
      <c r="X39" s="330"/>
      <c r="Y39" s="330"/>
      <c r="Z39" s="330"/>
      <c r="AA39" s="330"/>
      <c r="AB39" s="330"/>
      <c r="AC39" s="330"/>
      <c r="AD39" s="330"/>
      <c r="AE39" s="330"/>
      <c r="AF39" s="330"/>
      <c r="AG39" s="331"/>
      <c r="AH39" s="324"/>
      <c r="AI39" s="329"/>
      <c r="AJ39" s="330"/>
      <c r="AK39" s="330"/>
      <c r="AL39" s="330"/>
      <c r="AM39" s="330"/>
      <c r="AN39" s="330"/>
      <c r="AO39" s="330"/>
      <c r="AP39" s="330"/>
      <c r="AQ39" s="330"/>
      <c r="AR39" s="330"/>
      <c r="AS39" s="330"/>
      <c r="AT39" s="330"/>
      <c r="AU39" s="330"/>
      <c r="AV39" s="330"/>
      <c r="AW39" s="330"/>
      <c r="AX39" s="331"/>
      <c r="AY39" s="324"/>
      <c r="AZ39" s="329"/>
      <c r="BA39" s="330"/>
      <c r="BB39" s="330"/>
      <c r="BC39" s="330"/>
      <c r="BD39" s="330"/>
      <c r="BE39" s="330"/>
      <c r="BF39" s="330"/>
      <c r="BG39" s="330"/>
      <c r="BH39" s="330"/>
      <c r="BI39" s="330"/>
      <c r="BJ39" s="330"/>
      <c r="BK39" s="330"/>
      <c r="BL39" s="330"/>
      <c r="BM39" s="330"/>
      <c r="BN39" s="330"/>
      <c r="BO39" s="331"/>
      <c r="BP39" s="324"/>
      <c r="BQ39" s="329"/>
      <c r="BR39" s="330"/>
      <c r="BS39" s="330"/>
      <c r="BT39" s="330"/>
      <c r="BU39" s="330"/>
      <c r="BV39" s="330"/>
      <c r="BW39" s="330"/>
      <c r="BX39" s="330"/>
      <c r="BY39" s="330"/>
      <c r="BZ39" s="330"/>
      <c r="CA39" s="330"/>
      <c r="CB39" s="330"/>
      <c r="CC39" s="330"/>
      <c r="CD39" s="330"/>
      <c r="CE39" s="330"/>
      <c r="CF39" s="331"/>
      <c r="CG39" s="324"/>
      <c r="CH39" s="329"/>
      <c r="CI39" s="330"/>
      <c r="CJ39" s="330"/>
      <c r="CK39" s="330"/>
      <c r="CL39" s="330"/>
      <c r="CM39" s="330"/>
      <c r="CN39" s="330"/>
      <c r="CO39" s="330"/>
      <c r="CP39" s="330"/>
      <c r="CQ39" s="330"/>
      <c r="CR39" s="330"/>
      <c r="CS39" s="330"/>
      <c r="CT39" s="330"/>
      <c r="CU39" s="330"/>
      <c r="CV39" s="330"/>
      <c r="CW39" s="331"/>
      <c r="CX39" s="324"/>
      <c r="CY39" s="329"/>
      <c r="CZ39" s="330"/>
      <c r="DA39" s="330"/>
      <c r="DB39" s="330"/>
      <c r="DC39" s="330"/>
      <c r="DD39" s="330"/>
      <c r="DE39" s="330"/>
      <c r="DF39" s="330"/>
      <c r="DG39" s="330"/>
      <c r="DH39" s="330"/>
      <c r="DI39" s="330"/>
      <c r="DJ39" s="330"/>
      <c r="DK39" s="330"/>
      <c r="DL39" s="330"/>
      <c r="DM39" s="330"/>
      <c r="DN39" s="331"/>
      <c r="DO39" s="324"/>
      <c r="DP39" s="329"/>
      <c r="DQ39" s="330"/>
      <c r="DR39" s="330"/>
      <c r="DS39" s="330"/>
      <c r="DT39" s="330"/>
      <c r="DU39" s="330"/>
      <c r="DV39" s="330"/>
      <c r="DW39" s="330"/>
      <c r="DX39" s="330"/>
      <c r="DY39" s="330"/>
      <c r="DZ39" s="330"/>
      <c r="EA39" s="330"/>
      <c r="EB39" s="330"/>
      <c r="EC39" s="330"/>
      <c r="ED39" s="330"/>
      <c r="EE39" s="331"/>
      <c r="EF39" s="324"/>
      <c r="EG39" s="329"/>
      <c r="EH39" s="330"/>
      <c r="EI39" s="330"/>
      <c r="EJ39" s="330"/>
      <c r="EK39" s="330"/>
      <c r="EL39" s="330"/>
      <c r="EM39" s="330"/>
      <c r="EN39" s="330"/>
      <c r="EO39" s="330"/>
      <c r="EP39" s="330"/>
      <c r="EQ39" s="330"/>
      <c r="ER39" s="330"/>
      <c r="ES39" s="330"/>
      <c r="ET39" s="330"/>
      <c r="EU39" s="330"/>
      <c r="EV39" s="331"/>
      <c r="EW39" s="324"/>
      <c r="EX39" s="329"/>
      <c r="EY39" s="330"/>
      <c r="EZ39" s="330"/>
      <c r="FA39" s="330"/>
      <c r="FB39" s="330"/>
      <c r="FC39" s="330"/>
      <c r="FD39" s="330"/>
      <c r="FE39" s="330"/>
      <c r="FF39" s="330"/>
      <c r="FG39" s="330"/>
      <c r="FH39" s="330"/>
      <c r="FI39" s="330"/>
      <c r="FJ39" s="330"/>
      <c r="FK39" s="330"/>
      <c r="FL39" s="330"/>
      <c r="FM39" s="331"/>
      <c r="FN39" s="324"/>
      <c r="FO39" s="329"/>
      <c r="FP39" s="330"/>
      <c r="FQ39" s="330"/>
      <c r="FR39" s="330"/>
      <c r="FS39" s="330"/>
      <c r="FT39" s="330"/>
      <c r="FU39" s="330"/>
      <c r="FV39" s="330"/>
      <c r="FW39" s="330"/>
      <c r="FX39" s="330"/>
      <c r="FY39" s="330"/>
      <c r="FZ39" s="330"/>
      <c r="GA39" s="330"/>
      <c r="GB39" s="330"/>
      <c r="GC39" s="330"/>
      <c r="GD39" s="331"/>
      <c r="GE39" s="324"/>
      <c r="GF39" s="329"/>
      <c r="GG39" s="330"/>
      <c r="GH39" s="330"/>
      <c r="GI39" s="330"/>
      <c r="GJ39" s="330"/>
      <c r="GK39" s="330"/>
      <c r="GL39" s="330"/>
      <c r="GM39" s="330"/>
      <c r="GN39" s="330"/>
      <c r="GO39" s="330"/>
      <c r="GP39" s="330"/>
      <c r="GQ39" s="330"/>
      <c r="GR39" s="330"/>
      <c r="GS39" s="330"/>
      <c r="GT39" s="330"/>
      <c r="GU39" s="331"/>
      <c r="GV39" s="324"/>
      <c r="GW39" s="329"/>
      <c r="GX39" s="330"/>
      <c r="GY39" s="330"/>
      <c r="GZ39" s="330"/>
      <c r="HA39" s="330"/>
      <c r="HB39" s="330"/>
      <c r="HC39" s="330"/>
      <c r="HD39" s="330"/>
      <c r="HE39" s="330"/>
      <c r="HF39" s="330"/>
      <c r="HG39" s="330"/>
      <c r="HH39" s="330"/>
      <c r="HI39" s="330"/>
      <c r="HJ39" s="330"/>
      <c r="HK39" s="330"/>
      <c r="HL39" s="331"/>
      <c r="HM39" s="324"/>
      <c r="HN39" s="329"/>
      <c r="HO39" s="330"/>
      <c r="HP39" s="330"/>
      <c r="HQ39" s="330"/>
      <c r="HR39" s="330"/>
      <c r="HS39" s="330"/>
      <c r="HT39" s="330"/>
      <c r="HU39" s="330"/>
      <c r="HV39" s="330"/>
      <c r="HW39" s="330"/>
      <c r="HX39" s="330"/>
      <c r="HY39" s="330"/>
      <c r="HZ39" s="330"/>
      <c r="IA39" s="330"/>
      <c r="IB39" s="330"/>
      <c r="IC39" s="331"/>
      <c r="ID39" s="324"/>
      <c r="IE39" s="329"/>
      <c r="IF39" s="330"/>
      <c r="IG39" s="330"/>
      <c r="IH39" s="330"/>
      <c r="II39" s="330"/>
      <c r="IJ39" s="330"/>
      <c r="IK39" s="330"/>
      <c r="IL39" s="330"/>
      <c r="IM39" s="330"/>
      <c r="IN39" s="330"/>
      <c r="IO39" s="330"/>
      <c r="IP39" s="330"/>
      <c r="IQ39" s="330"/>
      <c r="IR39" s="330"/>
      <c r="IS39" s="330"/>
      <c r="IT39" s="331"/>
      <c r="IU39" s="324"/>
      <c r="IV39" s="329"/>
      <c r="IW39" s="330"/>
      <c r="IX39" s="330"/>
      <c r="IY39" s="330"/>
      <c r="IZ39" s="330"/>
      <c r="JA39" s="330"/>
      <c r="JB39" s="330"/>
      <c r="JC39" s="330"/>
      <c r="JD39" s="330"/>
      <c r="JE39" s="330"/>
      <c r="JF39" s="330"/>
      <c r="JG39" s="330"/>
      <c r="JH39" s="330"/>
      <c r="JI39" s="330"/>
      <c r="JJ39" s="330"/>
      <c r="JK39" s="331"/>
      <c r="JL39" s="324"/>
      <c r="JM39" s="329"/>
      <c r="JN39" s="330"/>
      <c r="JO39" s="330"/>
      <c r="JP39" s="330"/>
      <c r="JQ39" s="330"/>
      <c r="JR39" s="330"/>
      <c r="JS39" s="330"/>
      <c r="JT39" s="330"/>
      <c r="JU39" s="330"/>
      <c r="JV39" s="330"/>
      <c r="JW39" s="330"/>
      <c r="JX39" s="330"/>
      <c r="JY39" s="330"/>
      <c r="JZ39" s="330"/>
      <c r="KA39" s="330"/>
      <c r="KB39" s="331"/>
      <c r="KC39" s="324"/>
      <c r="KD39" s="329"/>
      <c r="KE39" s="330"/>
      <c r="KF39" s="330"/>
      <c r="KG39" s="330"/>
      <c r="KH39" s="330"/>
      <c r="KI39" s="330"/>
      <c r="KJ39" s="330"/>
      <c r="KK39" s="330"/>
      <c r="KL39" s="330"/>
      <c r="KM39" s="330"/>
      <c r="KN39" s="330"/>
      <c r="KO39" s="330"/>
      <c r="KP39" s="330"/>
      <c r="KQ39" s="330"/>
      <c r="KR39" s="330"/>
      <c r="KS39" s="331"/>
      <c r="KT39" s="324"/>
      <c r="KU39" s="329"/>
      <c r="KV39" s="330"/>
      <c r="KW39" s="330"/>
      <c r="KX39" s="330"/>
      <c r="KY39" s="330"/>
      <c r="KZ39" s="330"/>
      <c r="LA39" s="330"/>
      <c r="LB39" s="330"/>
      <c r="LC39" s="330"/>
      <c r="LD39" s="330"/>
      <c r="LE39" s="330"/>
      <c r="LF39" s="330"/>
      <c r="LG39" s="330"/>
      <c r="LH39" s="330"/>
      <c r="LI39" s="330"/>
      <c r="LJ39" s="331"/>
      <c r="LK39" s="324"/>
      <c r="LL39" s="329"/>
      <c r="LM39" s="330"/>
      <c r="LN39" s="330"/>
      <c r="LO39" s="330"/>
      <c r="LP39" s="330"/>
      <c r="LQ39" s="330"/>
      <c r="LR39" s="330"/>
      <c r="LS39" s="330"/>
      <c r="LT39" s="330"/>
      <c r="LU39" s="330"/>
      <c r="LV39" s="330"/>
      <c r="LW39" s="330"/>
      <c r="LX39" s="330"/>
      <c r="LY39" s="330"/>
      <c r="LZ39" s="330"/>
      <c r="MA39" s="331"/>
      <c r="MB39" s="324"/>
      <c r="MC39" s="56"/>
      <c r="MD39" s="56"/>
      <c r="ME39" s="56"/>
      <c r="MF39" s="56"/>
      <c r="MG39" s="228"/>
    </row>
    <row r="40" spans="1:345" customFormat="1" ht="12.75" x14ac:dyDescent="0.2">
      <c r="A40" s="329"/>
      <c r="B40" s="330"/>
      <c r="C40" s="330"/>
      <c r="D40" s="330"/>
      <c r="E40" s="330"/>
      <c r="F40" s="330"/>
      <c r="G40" s="330"/>
      <c r="H40" s="330"/>
      <c r="I40" s="330"/>
      <c r="J40" s="330"/>
      <c r="K40" s="330"/>
      <c r="L40" s="330"/>
      <c r="M40" s="330"/>
      <c r="N40" s="330"/>
      <c r="O40" s="330"/>
      <c r="P40" s="331"/>
      <c r="Q40" s="324"/>
      <c r="R40" s="329"/>
      <c r="S40" s="330"/>
      <c r="T40" s="330"/>
      <c r="U40" s="330"/>
      <c r="V40" s="330"/>
      <c r="W40" s="330"/>
      <c r="X40" s="330"/>
      <c r="Y40" s="330"/>
      <c r="Z40" s="330"/>
      <c r="AA40" s="330"/>
      <c r="AB40" s="330"/>
      <c r="AC40" s="330"/>
      <c r="AD40" s="330"/>
      <c r="AE40" s="330"/>
      <c r="AF40" s="330"/>
      <c r="AG40" s="331"/>
      <c r="AH40" s="324"/>
      <c r="AI40" s="329"/>
      <c r="AJ40" s="330"/>
      <c r="AK40" s="330"/>
      <c r="AL40" s="330"/>
      <c r="AM40" s="330"/>
      <c r="AN40" s="330"/>
      <c r="AO40" s="330"/>
      <c r="AP40" s="330"/>
      <c r="AQ40" s="330"/>
      <c r="AR40" s="330"/>
      <c r="AS40" s="330"/>
      <c r="AT40" s="330"/>
      <c r="AU40" s="330"/>
      <c r="AV40" s="330"/>
      <c r="AW40" s="330"/>
      <c r="AX40" s="331"/>
      <c r="AY40" s="324"/>
      <c r="AZ40" s="329"/>
      <c r="BA40" s="330"/>
      <c r="BB40" s="330"/>
      <c r="BC40" s="330"/>
      <c r="BD40" s="330"/>
      <c r="BE40" s="330"/>
      <c r="BF40" s="330"/>
      <c r="BG40" s="330"/>
      <c r="BH40" s="330"/>
      <c r="BI40" s="330"/>
      <c r="BJ40" s="330"/>
      <c r="BK40" s="330"/>
      <c r="BL40" s="330"/>
      <c r="BM40" s="330"/>
      <c r="BN40" s="330"/>
      <c r="BO40" s="331"/>
      <c r="BP40" s="324"/>
      <c r="BQ40" s="329"/>
      <c r="BR40" s="330"/>
      <c r="BS40" s="330"/>
      <c r="BT40" s="330"/>
      <c r="BU40" s="330"/>
      <c r="BV40" s="330"/>
      <c r="BW40" s="330"/>
      <c r="BX40" s="330"/>
      <c r="BY40" s="330"/>
      <c r="BZ40" s="330"/>
      <c r="CA40" s="330"/>
      <c r="CB40" s="330"/>
      <c r="CC40" s="330"/>
      <c r="CD40" s="330"/>
      <c r="CE40" s="330"/>
      <c r="CF40" s="331"/>
      <c r="CG40" s="324"/>
      <c r="CH40" s="329"/>
      <c r="CI40" s="330"/>
      <c r="CJ40" s="330"/>
      <c r="CK40" s="330"/>
      <c r="CL40" s="330"/>
      <c r="CM40" s="330"/>
      <c r="CN40" s="330"/>
      <c r="CO40" s="330"/>
      <c r="CP40" s="330"/>
      <c r="CQ40" s="330"/>
      <c r="CR40" s="330"/>
      <c r="CS40" s="330"/>
      <c r="CT40" s="330"/>
      <c r="CU40" s="330"/>
      <c r="CV40" s="330"/>
      <c r="CW40" s="331"/>
      <c r="CX40" s="324"/>
      <c r="CY40" s="329"/>
      <c r="CZ40" s="330"/>
      <c r="DA40" s="330"/>
      <c r="DB40" s="330"/>
      <c r="DC40" s="330"/>
      <c r="DD40" s="330"/>
      <c r="DE40" s="330"/>
      <c r="DF40" s="330"/>
      <c r="DG40" s="330"/>
      <c r="DH40" s="330"/>
      <c r="DI40" s="330"/>
      <c r="DJ40" s="330"/>
      <c r="DK40" s="330"/>
      <c r="DL40" s="330"/>
      <c r="DM40" s="330"/>
      <c r="DN40" s="331"/>
      <c r="DO40" s="324"/>
      <c r="DP40" s="329"/>
      <c r="DQ40" s="330"/>
      <c r="DR40" s="330"/>
      <c r="DS40" s="330"/>
      <c r="DT40" s="330"/>
      <c r="DU40" s="330"/>
      <c r="DV40" s="330"/>
      <c r="DW40" s="330"/>
      <c r="DX40" s="330"/>
      <c r="DY40" s="330"/>
      <c r="DZ40" s="330"/>
      <c r="EA40" s="330"/>
      <c r="EB40" s="330"/>
      <c r="EC40" s="330"/>
      <c r="ED40" s="330"/>
      <c r="EE40" s="331"/>
      <c r="EF40" s="324"/>
      <c r="EG40" s="329"/>
      <c r="EH40" s="330"/>
      <c r="EI40" s="330"/>
      <c r="EJ40" s="330"/>
      <c r="EK40" s="330"/>
      <c r="EL40" s="330"/>
      <c r="EM40" s="330"/>
      <c r="EN40" s="330"/>
      <c r="EO40" s="330"/>
      <c r="EP40" s="330"/>
      <c r="EQ40" s="330"/>
      <c r="ER40" s="330"/>
      <c r="ES40" s="330"/>
      <c r="ET40" s="330"/>
      <c r="EU40" s="330"/>
      <c r="EV40" s="331"/>
      <c r="EW40" s="324"/>
      <c r="EX40" s="329"/>
      <c r="EY40" s="330"/>
      <c r="EZ40" s="330"/>
      <c r="FA40" s="330"/>
      <c r="FB40" s="330"/>
      <c r="FC40" s="330"/>
      <c r="FD40" s="330"/>
      <c r="FE40" s="330"/>
      <c r="FF40" s="330"/>
      <c r="FG40" s="330"/>
      <c r="FH40" s="330"/>
      <c r="FI40" s="330"/>
      <c r="FJ40" s="330"/>
      <c r="FK40" s="330"/>
      <c r="FL40" s="330"/>
      <c r="FM40" s="331"/>
      <c r="FN40" s="324"/>
      <c r="FO40" s="329"/>
      <c r="FP40" s="330"/>
      <c r="FQ40" s="330"/>
      <c r="FR40" s="330"/>
      <c r="FS40" s="330"/>
      <c r="FT40" s="330"/>
      <c r="FU40" s="330"/>
      <c r="FV40" s="330"/>
      <c r="FW40" s="330"/>
      <c r="FX40" s="330"/>
      <c r="FY40" s="330"/>
      <c r="FZ40" s="330"/>
      <c r="GA40" s="330"/>
      <c r="GB40" s="330"/>
      <c r="GC40" s="330"/>
      <c r="GD40" s="331"/>
      <c r="GE40" s="324"/>
      <c r="GF40" s="329"/>
      <c r="GG40" s="330"/>
      <c r="GH40" s="330"/>
      <c r="GI40" s="330"/>
      <c r="GJ40" s="330"/>
      <c r="GK40" s="330"/>
      <c r="GL40" s="330"/>
      <c r="GM40" s="330"/>
      <c r="GN40" s="330"/>
      <c r="GO40" s="330"/>
      <c r="GP40" s="330"/>
      <c r="GQ40" s="330"/>
      <c r="GR40" s="330"/>
      <c r="GS40" s="330"/>
      <c r="GT40" s="330"/>
      <c r="GU40" s="331"/>
      <c r="GV40" s="324"/>
      <c r="GW40" s="329"/>
      <c r="GX40" s="330"/>
      <c r="GY40" s="330"/>
      <c r="GZ40" s="330"/>
      <c r="HA40" s="330"/>
      <c r="HB40" s="330"/>
      <c r="HC40" s="330"/>
      <c r="HD40" s="330"/>
      <c r="HE40" s="330"/>
      <c r="HF40" s="330"/>
      <c r="HG40" s="330"/>
      <c r="HH40" s="330"/>
      <c r="HI40" s="330"/>
      <c r="HJ40" s="330"/>
      <c r="HK40" s="330"/>
      <c r="HL40" s="331"/>
      <c r="HM40" s="324"/>
      <c r="HN40" s="329"/>
      <c r="HO40" s="330"/>
      <c r="HP40" s="330"/>
      <c r="HQ40" s="330"/>
      <c r="HR40" s="330"/>
      <c r="HS40" s="330"/>
      <c r="HT40" s="330"/>
      <c r="HU40" s="330"/>
      <c r="HV40" s="330"/>
      <c r="HW40" s="330"/>
      <c r="HX40" s="330"/>
      <c r="HY40" s="330"/>
      <c r="HZ40" s="330"/>
      <c r="IA40" s="330"/>
      <c r="IB40" s="330"/>
      <c r="IC40" s="331"/>
      <c r="ID40" s="324"/>
      <c r="IE40" s="329"/>
      <c r="IF40" s="330"/>
      <c r="IG40" s="330"/>
      <c r="IH40" s="330"/>
      <c r="II40" s="330"/>
      <c r="IJ40" s="330"/>
      <c r="IK40" s="330"/>
      <c r="IL40" s="330"/>
      <c r="IM40" s="330"/>
      <c r="IN40" s="330"/>
      <c r="IO40" s="330"/>
      <c r="IP40" s="330"/>
      <c r="IQ40" s="330"/>
      <c r="IR40" s="330"/>
      <c r="IS40" s="330"/>
      <c r="IT40" s="331"/>
      <c r="IU40" s="324"/>
      <c r="IV40" s="329"/>
      <c r="IW40" s="330"/>
      <c r="IX40" s="330"/>
      <c r="IY40" s="330"/>
      <c r="IZ40" s="330"/>
      <c r="JA40" s="330"/>
      <c r="JB40" s="330"/>
      <c r="JC40" s="330"/>
      <c r="JD40" s="330"/>
      <c r="JE40" s="330"/>
      <c r="JF40" s="330"/>
      <c r="JG40" s="330"/>
      <c r="JH40" s="330"/>
      <c r="JI40" s="330"/>
      <c r="JJ40" s="330"/>
      <c r="JK40" s="331"/>
      <c r="JL40" s="324"/>
      <c r="JM40" s="329"/>
      <c r="JN40" s="330"/>
      <c r="JO40" s="330"/>
      <c r="JP40" s="330"/>
      <c r="JQ40" s="330"/>
      <c r="JR40" s="330"/>
      <c r="JS40" s="330"/>
      <c r="JT40" s="330"/>
      <c r="JU40" s="330"/>
      <c r="JV40" s="330"/>
      <c r="JW40" s="330"/>
      <c r="JX40" s="330"/>
      <c r="JY40" s="330"/>
      <c r="JZ40" s="330"/>
      <c r="KA40" s="330"/>
      <c r="KB40" s="331"/>
      <c r="KC40" s="324"/>
      <c r="KD40" s="329"/>
      <c r="KE40" s="330"/>
      <c r="KF40" s="330"/>
      <c r="KG40" s="330"/>
      <c r="KH40" s="330"/>
      <c r="KI40" s="330"/>
      <c r="KJ40" s="330"/>
      <c r="KK40" s="330"/>
      <c r="KL40" s="330"/>
      <c r="KM40" s="330"/>
      <c r="KN40" s="330"/>
      <c r="KO40" s="330"/>
      <c r="KP40" s="330"/>
      <c r="KQ40" s="330"/>
      <c r="KR40" s="330"/>
      <c r="KS40" s="331"/>
      <c r="KT40" s="324"/>
      <c r="KU40" s="329"/>
      <c r="KV40" s="330"/>
      <c r="KW40" s="330"/>
      <c r="KX40" s="330"/>
      <c r="KY40" s="330"/>
      <c r="KZ40" s="330"/>
      <c r="LA40" s="330"/>
      <c r="LB40" s="330"/>
      <c r="LC40" s="330"/>
      <c r="LD40" s="330"/>
      <c r="LE40" s="330"/>
      <c r="LF40" s="330"/>
      <c r="LG40" s="330"/>
      <c r="LH40" s="330"/>
      <c r="LI40" s="330"/>
      <c r="LJ40" s="331"/>
      <c r="LK40" s="324"/>
      <c r="LL40" s="329"/>
      <c r="LM40" s="330"/>
      <c r="LN40" s="330"/>
      <c r="LO40" s="330"/>
      <c r="LP40" s="330"/>
      <c r="LQ40" s="330"/>
      <c r="LR40" s="330"/>
      <c r="LS40" s="330"/>
      <c r="LT40" s="330"/>
      <c r="LU40" s="330"/>
      <c r="LV40" s="330"/>
      <c r="LW40" s="330"/>
      <c r="LX40" s="330"/>
      <c r="LY40" s="330"/>
      <c r="LZ40" s="330"/>
      <c r="MA40" s="331"/>
      <c r="MB40" s="324"/>
      <c r="MC40" s="56"/>
      <c r="MD40" s="56"/>
      <c r="ME40" s="56"/>
      <c r="MF40" s="56"/>
      <c r="MG40" s="228"/>
    </row>
    <row r="41" spans="1:345" customFormat="1" ht="12.75" x14ac:dyDescent="0.2">
      <c r="A41" s="329"/>
      <c r="B41" s="330"/>
      <c r="C41" s="330"/>
      <c r="D41" s="330"/>
      <c r="E41" s="330"/>
      <c r="F41" s="330"/>
      <c r="G41" s="330"/>
      <c r="H41" s="330"/>
      <c r="I41" s="330"/>
      <c r="J41" s="330"/>
      <c r="K41" s="330"/>
      <c r="L41" s="330"/>
      <c r="M41" s="330"/>
      <c r="N41" s="330"/>
      <c r="O41" s="330"/>
      <c r="P41" s="331"/>
      <c r="Q41" s="324"/>
      <c r="R41" s="329"/>
      <c r="S41" s="330"/>
      <c r="T41" s="330"/>
      <c r="U41" s="330"/>
      <c r="V41" s="330"/>
      <c r="W41" s="330"/>
      <c r="X41" s="330"/>
      <c r="Y41" s="330"/>
      <c r="Z41" s="330"/>
      <c r="AA41" s="330"/>
      <c r="AB41" s="330"/>
      <c r="AC41" s="330"/>
      <c r="AD41" s="330"/>
      <c r="AE41" s="330"/>
      <c r="AF41" s="330"/>
      <c r="AG41" s="331"/>
      <c r="AH41" s="324"/>
      <c r="AI41" s="329"/>
      <c r="AJ41" s="330"/>
      <c r="AK41" s="330"/>
      <c r="AL41" s="330"/>
      <c r="AM41" s="330"/>
      <c r="AN41" s="330"/>
      <c r="AO41" s="330"/>
      <c r="AP41" s="330"/>
      <c r="AQ41" s="330"/>
      <c r="AR41" s="330"/>
      <c r="AS41" s="330"/>
      <c r="AT41" s="330"/>
      <c r="AU41" s="330"/>
      <c r="AV41" s="330"/>
      <c r="AW41" s="330"/>
      <c r="AX41" s="331"/>
      <c r="AY41" s="324"/>
      <c r="AZ41" s="329"/>
      <c r="BA41" s="330"/>
      <c r="BB41" s="330"/>
      <c r="BC41" s="330"/>
      <c r="BD41" s="330"/>
      <c r="BE41" s="330"/>
      <c r="BF41" s="330"/>
      <c r="BG41" s="330"/>
      <c r="BH41" s="330"/>
      <c r="BI41" s="330"/>
      <c r="BJ41" s="330"/>
      <c r="BK41" s="330"/>
      <c r="BL41" s="330"/>
      <c r="BM41" s="330"/>
      <c r="BN41" s="330"/>
      <c r="BO41" s="331"/>
      <c r="BP41" s="324"/>
      <c r="BQ41" s="329"/>
      <c r="BR41" s="330"/>
      <c r="BS41" s="330"/>
      <c r="BT41" s="330"/>
      <c r="BU41" s="330"/>
      <c r="BV41" s="330"/>
      <c r="BW41" s="330"/>
      <c r="BX41" s="330"/>
      <c r="BY41" s="330"/>
      <c r="BZ41" s="330"/>
      <c r="CA41" s="330"/>
      <c r="CB41" s="330"/>
      <c r="CC41" s="330"/>
      <c r="CD41" s="330"/>
      <c r="CE41" s="330"/>
      <c r="CF41" s="331"/>
      <c r="CG41" s="324"/>
      <c r="CH41" s="329"/>
      <c r="CI41" s="330"/>
      <c r="CJ41" s="330"/>
      <c r="CK41" s="330"/>
      <c r="CL41" s="330"/>
      <c r="CM41" s="330"/>
      <c r="CN41" s="330"/>
      <c r="CO41" s="330"/>
      <c r="CP41" s="330"/>
      <c r="CQ41" s="330"/>
      <c r="CR41" s="330"/>
      <c r="CS41" s="330"/>
      <c r="CT41" s="330"/>
      <c r="CU41" s="330"/>
      <c r="CV41" s="330"/>
      <c r="CW41" s="331"/>
      <c r="CX41" s="324"/>
      <c r="CY41" s="329"/>
      <c r="CZ41" s="330"/>
      <c r="DA41" s="330"/>
      <c r="DB41" s="330"/>
      <c r="DC41" s="330"/>
      <c r="DD41" s="330"/>
      <c r="DE41" s="330"/>
      <c r="DF41" s="330"/>
      <c r="DG41" s="330"/>
      <c r="DH41" s="330"/>
      <c r="DI41" s="330"/>
      <c r="DJ41" s="330"/>
      <c r="DK41" s="330"/>
      <c r="DL41" s="330"/>
      <c r="DM41" s="330"/>
      <c r="DN41" s="331"/>
      <c r="DO41" s="324"/>
      <c r="DP41" s="329"/>
      <c r="DQ41" s="330"/>
      <c r="DR41" s="330"/>
      <c r="DS41" s="330"/>
      <c r="DT41" s="330"/>
      <c r="DU41" s="330"/>
      <c r="DV41" s="330"/>
      <c r="DW41" s="330"/>
      <c r="DX41" s="330"/>
      <c r="DY41" s="330"/>
      <c r="DZ41" s="330"/>
      <c r="EA41" s="330"/>
      <c r="EB41" s="330"/>
      <c r="EC41" s="330"/>
      <c r="ED41" s="330"/>
      <c r="EE41" s="331"/>
      <c r="EF41" s="324"/>
      <c r="EG41" s="329"/>
      <c r="EH41" s="330"/>
      <c r="EI41" s="330"/>
      <c r="EJ41" s="330"/>
      <c r="EK41" s="330"/>
      <c r="EL41" s="330"/>
      <c r="EM41" s="330"/>
      <c r="EN41" s="330"/>
      <c r="EO41" s="330"/>
      <c r="EP41" s="330"/>
      <c r="EQ41" s="330"/>
      <c r="ER41" s="330"/>
      <c r="ES41" s="330"/>
      <c r="ET41" s="330"/>
      <c r="EU41" s="330"/>
      <c r="EV41" s="331"/>
      <c r="EW41" s="324"/>
      <c r="EX41" s="329"/>
      <c r="EY41" s="330"/>
      <c r="EZ41" s="330"/>
      <c r="FA41" s="330"/>
      <c r="FB41" s="330"/>
      <c r="FC41" s="330"/>
      <c r="FD41" s="330"/>
      <c r="FE41" s="330"/>
      <c r="FF41" s="330"/>
      <c r="FG41" s="330"/>
      <c r="FH41" s="330"/>
      <c r="FI41" s="330"/>
      <c r="FJ41" s="330"/>
      <c r="FK41" s="330"/>
      <c r="FL41" s="330"/>
      <c r="FM41" s="331"/>
      <c r="FN41" s="324"/>
      <c r="FO41" s="329"/>
      <c r="FP41" s="330"/>
      <c r="FQ41" s="330"/>
      <c r="FR41" s="330"/>
      <c r="FS41" s="330"/>
      <c r="FT41" s="330"/>
      <c r="FU41" s="330"/>
      <c r="FV41" s="330"/>
      <c r="FW41" s="330"/>
      <c r="FX41" s="330"/>
      <c r="FY41" s="330"/>
      <c r="FZ41" s="330"/>
      <c r="GA41" s="330"/>
      <c r="GB41" s="330"/>
      <c r="GC41" s="330"/>
      <c r="GD41" s="331"/>
      <c r="GE41" s="324"/>
      <c r="GF41" s="329"/>
      <c r="GG41" s="330"/>
      <c r="GH41" s="330"/>
      <c r="GI41" s="330"/>
      <c r="GJ41" s="330"/>
      <c r="GK41" s="330"/>
      <c r="GL41" s="330"/>
      <c r="GM41" s="330"/>
      <c r="GN41" s="330"/>
      <c r="GO41" s="330"/>
      <c r="GP41" s="330"/>
      <c r="GQ41" s="330"/>
      <c r="GR41" s="330"/>
      <c r="GS41" s="330"/>
      <c r="GT41" s="330"/>
      <c r="GU41" s="331"/>
      <c r="GV41" s="324"/>
      <c r="GW41" s="329"/>
      <c r="GX41" s="330"/>
      <c r="GY41" s="330"/>
      <c r="GZ41" s="330"/>
      <c r="HA41" s="330"/>
      <c r="HB41" s="330"/>
      <c r="HC41" s="330"/>
      <c r="HD41" s="330"/>
      <c r="HE41" s="330"/>
      <c r="HF41" s="330"/>
      <c r="HG41" s="330"/>
      <c r="HH41" s="330"/>
      <c r="HI41" s="330"/>
      <c r="HJ41" s="330"/>
      <c r="HK41" s="330"/>
      <c r="HL41" s="331"/>
      <c r="HM41" s="324"/>
      <c r="HN41" s="329"/>
      <c r="HO41" s="330"/>
      <c r="HP41" s="330"/>
      <c r="HQ41" s="330"/>
      <c r="HR41" s="330"/>
      <c r="HS41" s="330"/>
      <c r="HT41" s="330"/>
      <c r="HU41" s="330"/>
      <c r="HV41" s="330"/>
      <c r="HW41" s="330"/>
      <c r="HX41" s="330"/>
      <c r="HY41" s="330"/>
      <c r="HZ41" s="330"/>
      <c r="IA41" s="330"/>
      <c r="IB41" s="330"/>
      <c r="IC41" s="331"/>
      <c r="ID41" s="324"/>
      <c r="IE41" s="329"/>
      <c r="IF41" s="330"/>
      <c r="IG41" s="330"/>
      <c r="IH41" s="330"/>
      <c r="II41" s="330"/>
      <c r="IJ41" s="330"/>
      <c r="IK41" s="330"/>
      <c r="IL41" s="330"/>
      <c r="IM41" s="330"/>
      <c r="IN41" s="330"/>
      <c r="IO41" s="330"/>
      <c r="IP41" s="330"/>
      <c r="IQ41" s="330"/>
      <c r="IR41" s="330"/>
      <c r="IS41" s="330"/>
      <c r="IT41" s="331"/>
      <c r="IU41" s="324"/>
      <c r="IV41" s="329"/>
      <c r="IW41" s="330"/>
      <c r="IX41" s="330"/>
      <c r="IY41" s="330"/>
      <c r="IZ41" s="330"/>
      <c r="JA41" s="330"/>
      <c r="JB41" s="330"/>
      <c r="JC41" s="330"/>
      <c r="JD41" s="330"/>
      <c r="JE41" s="330"/>
      <c r="JF41" s="330"/>
      <c r="JG41" s="330"/>
      <c r="JH41" s="330"/>
      <c r="JI41" s="330"/>
      <c r="JJ41" s="330"/>
      <c r="JK41" s="331"/>
      <c r="JL41" s="324"/>
      <c r="JM41" s="329"/>
      <c r="JN41" s="330"/>
      <c r="JO41" s="330"/>
      <c r="JP41" s="330"/>
      <c r="JQ41" s="330"/>
      <c r="JR41" s="330"/>
      <c r="JS41" s="330"/>
      <c r="JT41" s="330"/>
      <c r="JU41" s="330"/>
      <c r="JV41" s="330"/>
      <c r="JW41" s="330"/>
      <c r="JX41" s="330"/>
      <c r="JY41" s="330"/>
      <c r="JZ41" s="330"/>
      <c r="KA41" s="330"/>
      <c r="KB41" s="331"/>
      <c r="KC41" s="324"/>
      <c r="KD41" s="329"/>
      <c r="KE41" s="330"/>
      <c r="KF41" s="330"/>
      <c r="KG41" s="330"/>
      <c r="KH41" s="330"/>
      <c r="KI41" s="330"/>
      <c r="KJ41" s="330"/>
      <c r="KK41" s="330"/>
      <c r="KL41" s="330"/>
      <c r="KM41" s="330"/>
      <c r="KN41" s="330"/>
      <c r="KO41" s="330"/>
      <c r="KP41" s="330"/>
      <c r="KQ41" s="330"/>
      <c r="KR41" s="330"/>
      <c r="KS41" s="331"/>
      <c r="KT41" s="324"/>
      <c r="KU41" s="329"/>
      <c r="KV41" s="330"/>
      <c r="KW41" s="330"/>
      <c r="KX41" s="330"/>
      <c r="KY41" s="330"/>
      <c r="KZ41" s="330"/>
      <c r="LA41" s="330"/>
      <c r="LB41" s="330"/>
      <c r="LC41" s="330"/>
      <c r="LD41" s="330"/>
      <c r="LE41" s="330"/>
      <c r="LF41" s="330"/>
      <c r="LG41" s="330"/>
      <c r="LH41" s="330"/>
      <c r="LI41" s="330"/>
      <c r="LJ41" s="331"/>
      <c r="LK41" s="324"/>
      <c r="LL41" s="329"/>
      <c r="LM41" s="330"/>
      <c r="LN41" s="330"/>
      <c r="LO41" s="330"/>
      <c r="LP41" s="330"/>
      <c r="LQ41" s="330"/>
      <c r="LR41" s="330"/>
      <c r="LS41" s="330"/>
      <c r="LT41" s="330"/>
      <c r="LU41" s="330"/>
      <c r="LV41" s="330"/>
      <c r="LW41" s="330"/>
      <c r="LX41" s="330"/>
      <c r="LY41" s="330"/>
      <c r="LZ41" s="330"/>
      <c r="MA41" s="331"/>
      <c r="MB41" s="324"/>
      <c r="MC41" s="56"/>
      <c r="MD41" s="56"/>
      <c r="ME41" s="56"/>
      <c r="MF41" s="56"/>
      <c r="MG41" s="228"/>
    </row>
    <row r="42" spans="1:345" customFormat="1" ht="12.75" x14ac:dyDescent="0.2">
      <c r="A42" s="329"/>
      <c r="B42" s="330"/>
      <c r="C42" s="330"/>
      <c r="D42" s="330"/>
      <c r="E42" s="330"/>
      <c r="F42" s="330"/>
      <c r="G42" s="330"/>
      <c r="H42" s="330"/>
      <c r="I42" s="330"/>
      <c r="J42" s="330"/>
      <c r="K42" s="330"/>
      <c r="L42" s="330"/>
      <c r="M42" s="330"/>
      <c r="N42" s="330"/>
      <c r="O42" s="330"/>
      <c r="P42" s="331"/>
      <c r="Q42" s="324"/>
      <c r="R42" s="329"/>
      <c r="S42" s="330"/>
      <c r="T42" s="330"/>
      <c r="U42" s="330"/>
      <c r="V42" s="330"/>
      <c r="W42" s="330"/>
      <c r="X42" s="330"/>
      <c r="Y42" s="330"/>
      <c r="Z42" s="330"/>
      <c r="AA42" s="330"/>
      <c r="AB42" s="330"/>
      <c r="AC42" s="330"/>
      <c r="AD42" s="330"/>
      <c r="AE42" s="330"/>
      <c r="AF42" s="330"/>
      <c r="AG42" s="331"/>
      <c r="AH42" s="324"/>
      <c r="AI42" s="329"/>
      <c r="AJ42" s="330"/>
      <c r="AK42" s="330"/>
      <c r="AL42" s="330"/>
      <c r="AM42" s="330"/>
      <c r="AN42" s="330"/>
      <c r="AO42" s="330"/>
      <c r="AP42" s="330"/>
      <c r="AQ42" s="330"/>
      <c r="AR42" s="330"/>
      <c r="AS42" s="330"/>
      <c r="AT42" s="330"/>
      <c r="AU42" s="330"/>
      <c r="AV42" s="330"/>
      <c r="AW42" s="330"/>
      <c r="AX42" s="331"/>
      <c r="AY42" s="324"/>
      <c r="AZ42" s="329"/>
      <c r="BA42" s="330"/>
      <c r="BB42" s="330"/>
      <c r="BC42" s="330"/>
      <c r="BD42" s="330"/>
      <c r="BE42" s="330"/>
      <c r="BF42" s="330"/>
      <c r="BG42" s="330"/>
      <c r="BH42" s="330"/>
      <c r="BI42" s="330"/>
      <c r="BJ42" s="330"/>
      <c r="BK42" s="330"/>
      <c r="BL42" s="330"/>
      <c r="BM42" s="330"/>
      <c r="BN42" s="330"/>
      <c r="BO42" s="331"/>
      <c r="BP42" s="324"/>
      <c r="BQ42" s="329"/>
      <c r="BR42" s="330"/>
      <c r="BS42" s="330"/>
      <c r="BT42" s="330"/>
      <c r="BU42" s="330"/>
      <c r="BV42" s="330"/>
      <c r="BW42" s="330"/>
      <c r="BX42" s="330"/>
      <c r="BY42" s="330"/>
      <c r="BZ42" s="330"/>
      <c r="CA42" s="330"/>
      <c r="CB42" s="330"/>
      <c r="CC42" s="330"/>
      <c r="CD42" s="330"/>
      <c r="CE42" s="330"/>
      <c r="CF42" s="331"/>
      <c r="CG42" s="324"/>
      <c r="CH42" s="329"/>
      <c r="CI42" s="330"/>
      <c r="CJ42" s="330"/>
      <c r="CK42" s="330"/>
      <c r="CL42" s="330"/>
      <c r="CM42" s="330"/>
      <c r="CN42" s="330"/>
      <c r="CO42" s="330"/>
      <c r="CP42" s="330"/>
      <c r="CQ42" s="330"/>
      <c r="CR42" s="330"/>
      <c r="CS42" s="330"/>
      <c r="CT42" s="330"/>
      <c r="CU42" s="330"/>
      <c r="CV42" s="330"/>
      <c r="CW42" s="331"/>
      <c r="CX42" s="324"/>
      <c r="CY42" s="329"/>
      <c r="CZ42" s="330"/>
      <c r="DA42" s="330"/>
      <c r="DB42" s="330"/>
      <c r="DC42" s="330"/>
      <c r="DD42" s="330"/>
      <c r="DE42" s="330"/>
      <c r="DF42" s="330"/>
      <c r="DG42" s="330"/>
      <c r="DH42" s="330"/>
      <c r="DI42" s="330"/>
      <c r="DJ42" s="330"/>
      <c r="DK42" s="330"/>
      <c r="DL42" s="330"/>
      <c r="DM42" s="330"/>
      <c r="DN42" s="331"/>
      <c r="DO42" s="324"/>
      <c r="DP42" s="329"/>
      <c r="DQ42" s="330"/>
      <c r="DR42" s="330"/>
      <c r="DS42" s="330"/>
      <c r="DT42" s="330"/>
      <c r="DU42" s="330"/>
      <c r="DV42" s="330"/>
      <c r="DW42" s="330"/>
      <c r="DX42" s="330"/>
      <c r="DY42" s="330"/>
      <c r="DZ42" s="330"/>
      <c r="EA42" s="330"/>
      <c r="EB42" s="330"/>
      <c r="EC42" s="330"/>
      <c r="ED42" s="330"/>
      <c r="EE42" s="331"/>
      <c r="EF42" s="324"/>
      <c r="EG42" s="329"/>
      <c r="EH42" s="330"/>
      <c r="EI42" s="330"/>
      <c r="EJ42" s="330"/>
      <c r="EK42" s="330"/>
      <c r="EL42" s="330"/>
      <c r="EM42" s="330"/>
      <c r="EN42" s="330"/>
      <c r="EO42" s="330"/>
      <c r="EP42" s="330"/>
      <c r="EQ42" s="330"/>
      <c r="ER42" s="330"/>
      <c r="ES42" s="330"/>
      <c r="ET42" s="330"/>
      <c r="EU42" s="330"/>
      <c r="EV42" s="331"/>
      <c r="EW42" s="324"/>
      <c r="EX42" s="329"/>
      <c r="EY42" s="330"/>
      <c r="EZ42" s="330"/>
      <c r="FA42" s="330"/>
      <c r="FB42" s="330"/>
      <c r="FC42" s="330"/>
      <c r="FD42" s="330"/>
      <c r="FE42" s="330"/>
      <c r="FF42" s="330"/>
      <c r="FG42" s="330"/>
      <c r="FH42" s="330"/>
      <c r="FI42" s="330"/>
      <c r="FJ42" s="330"/>
      <c r="FK42" s="330"/>
      <c r="FL42" s="330"/>
      <c r="FM42" s="331"/>
      <c r="FN42" s="324"/>
      <c r="FO42" s="329"/>
      <c r="FP42" s="330"/>
      <c r="FQ42" s="330"/>
      <c r="FR42" s="330"/>
      <c r="FS42" s="330"/>
      <c r="FT42" s="330"/>
      <c r="FU42" s="330"/>
      <c r="FV42" s="330"/>
      <c r="FW42" s="330"/>
      <c r="FX42" s="330"/>
      <c r="FY42" s="330"/>
      <c r="FZ42" s="330"/>
      <c r="GA42" s="330"/>
      <c r="GB42" s="330"/>
      <c r="GC42" s="330"/>
      <c r="GD42" s="331"/>
      <c r="GE42" s="324"/>
      <c r="GF42" s="329"/>
      <c r="GG42" s="330"/>
      <c r="GH42" s="330"/>
      <c r="GI42" s="330"/>
      <c r="GJ42" s="330"/>
      <c r="GK42" s="330"/>
      <c r="GL42" s="330"/>
      <c r="GM42" s="330"/>
      <c r="GN42" s="330"/>
      <c r="GO42" s="330"/>
      <c r="GP42" s="330"/>
      <c r="GQ42" s="330"/>
      <c r="GR42" s="330"/>
      <c r="GS42" s="330"/>
      <c r="GT42" s="330"/>
      <c r="GU42" s="331"/>
      <c r="GV42" s="324"/>
      <c r="GW42" s="329"/>
      <c r="GX42" s="330"/>
      <c r="GY42" s="330"/>
      <c r="GZ42" s="330"/>
      <c r="HA42" s="330"/>
      <c r="HB42" s="330"/>
      <c r="HC42" s="330"/>
      <c r="HD42" s="330"/>
      <c r="HE42" s="330"/>
      <c r="HF42" s="330"/>
      <c r="HG42" s="330"/>
      <c r="HH42" s="330"/>
      <c r="HI42" s="330"/>
      <c r="HJ42" s="330"/>
      <c r="HK42" s="330"/>
      <c r="HL42" s="331"/>
      <c r="HM42" s="324"/>
      <c r="HN42" s="329"/>
      <c r="HO42" s="330"/>
      <c r="HP42" s="330"/>
      <c r="HQ42" s="330"/>
      <c r="HR42" s="330"/>
      <c r="HS42" s="330"/>
      <c r="HT42" s="330"/>
      <c r="HU42" s="330"/>
      <c r="HV42" s="330"/>
      <c r="HW42" s="330"/>
      <c r="HX42" s="330"/>
      <c r="HY42" s="330"/>
      <c r="HZ42" s="330"/>
      <c r="IA42" s="330"/>
      <c r="IB42" s="330"/>
      <c r="IC42" s="331"/>
      <c r="ID42" s="324"/>
      <c r="IE42" s="329"/>
      <c r="IF42" s="330"/>
      <c r="IG42" s="330"/>
      <c r="IH42" s="330"/>
      <c r="II42" s="330"/>
      <c r="IJ42" s="330"/>
      <c r="IK42" s="330"/>
      <c r="IL42" s="330"/>
      <c r="IM42" s="330"/>
      <c r="IN42" s="330"/>
      <c r="IO42" s="330"/>
      <c r="IP42" s="330"/>
      <c r="IQ42" s="330"/>
      <c r="IR42" s="330"/>
      <c r="IS42" s="330"/>
      <c r="IT42" s="331"/>
      <c r="IU42" s="324"/>
      <c r="IV42" s="329"/>
      <c r="IW42" s="330"/>
      <c r="IX42" s="330"/>
      <c r="IY42" s="330"/>
      <c r="IZ42" s="330"/>
      <c r="JA42" s="330"/>
      <c r="JB42" s="330"/>
      <c r="JC42" s="330"/>
      <c r="JD42" s="330"/>
      <c r="JE42" s="330"/>
      <c r="JF42" s="330"/>
      <c r="JG42" s="330"/>
      <c r="JH42" s="330"/>
      <c r="JI42" s="330"/>
      <c r="JJ42" s="330"/>
      <c r="JK42" s="331"/>
      <c r="JL42" s="324"/>
      <c r="JM42" s="329"/>
      <c r="JN42" s="330"/>
      <c r="JO42" s="330"/>
      <c r="JP42" s="330"/>
      <c r="JQ42" s="330"/>
      <c r="JR42" s="330"/>
      <c r="JS42" s="330"/>
      <c r="JT42" s="330"/>
      <c r="JU42" s="330"/>
      <c r="JV42" s="330"/>
      <c r="JW42" s="330"/>
      <c r="JX42" s="330"/>
      <c r="JY42" s="330"/>
      <c r="JZ42" s="330"/>
      <c r="KA42" s="330"/>
      <c r="KB42" s="331"/>
      <c r="KC42" s="324"/>
      <c r="KD42" s="329"/>
      <c r="KE42" s="330"/>
      <c r="KF42" s="330"/>
      <c r="KG42" s="330"/>
      <c r="KH42" s="330"/>
      <c r="KI42" s="330"/>
      <c r="KJ42" s="330"/>
      <c r="KK42" s="330"/>
      <c r="KL42" s="330"/>
      <c r="KM42" s="330"/>
      <c r="KN42" s="330"/>
      <c r="KO42" s="330"/>
      <c r="KP42" s="330"/>
      <c r="KQ42" s="330"/>
      <c r="KR42" s="330"/>
      <c r="KS42" s="331"/>
      <c r="KT42" s="324"/>
      <c r="KU42" s="329"/>
      <c r="KV42" s="330"/>
      <c r="KW42" s="330"/>
      <c r="KX42" s="330"/>
      <c r="KY42" s="330"/>
      <c r="KZ42" s="330"/>
      <c r="LA42" s="330"/>
      <c r="LB42" s="330"/>
      <c r="LC42" s="330"/>
      <c r="LD42" s="330"/>
      <c r="LE42" s="330"/>
      <c r="LF42" s="330"/>
      <c r="LG42" s="330"/>
      <c r="LH42" s="330"/>
      <c r="LI42" s="330"/>
      <c r="LJ42" s="331"/>
      <c r="LK42" s="324"/>
      <c r="LL42" s="329"/>
      <c r="LM42" s="330"/>
      <c r="LN42" s="330"/>
      <c r="LO42" s="330"/>
      <c r="LP42" s="330"/>
      <c r="LQ42" s="330"/>
      <c r="LR42" s="330"/>
      <c r="LS42" s="330"/>
      <c r="LT42" s="330"/>
      <c r="LU42" s="330"/>
      <c r="LV42" s="330"/>
      <c r="LW42" s="330"/>
      <c r="LX42" s="330"/>
      <c r="LY42" s="330"/>
      <c r="LZ42" s="330"/>
      <c r="MA42" s="331"/>
      <c r="MB42" s="324"/>
      <c r="MC42" s="56"/>
      <c r="MD42" s="56"/>
      <c r="ME42" s="56"/>
      <c r="MF42" s="56"/>
      <c r="MG42" s="228"/>
    </row>
    <row r="43" spans="1:345" customFormat="1" ht="12.75" x14ac:dyDescent="0.2">
      <c r="A43" s="329"/>
      <c r="B43" s="330"/>
      <c r="C43" s="330"/>
      <c r="D43" s="330"/>
      <c r="E43" s="330"/>
      <c r="F43" s="330"/>
      <c r="G43" s="330"/>
      <c r="H43" s="330"/>
      <c r="I43" s="330"/>
      <c r="J43" s="330"/>
      <c r="K43" s="330"/>
      <c r="L43" s="330"/>
      <c r="M43" s="330"/>
      <c r="N43" s="330"/>
      <c r="O43" s="330"/>
      <c r="P43" s="331"/>
      <c r="Q43" s="324"/>
      <c r="R43" s="329"/>
      <c r="S43" s="330"/>
      <c r="T43" s="330"/>
      <c r="U43" s="330"/>
      <c r="V43" s="330"/>
      <c r="W43" s="330"/>
      <c r="X43" s="330"/>
      <c r="Y43" s="330"/>
      <c r="Z43" s="330"/>
      <c r="AA43" s="330"/>
      <c r="AB43" s="330"/>
      <c r="AC43" s="330"/>
      <c r="AD43" s="330"/>
      <c r="AE43" s="330"/>
      <c r="AF43" s="330"/>
      <c r="AG43" s="331"/>
      <c r="AH43" s="324"/>
      <c r="AI43" s="329"/>
      <c r="AJ43" s="330"/>
      <c r="AK43" s="330"/>
      <c r="AL43" s="330"/>
      <c r="AM43" s="330"/>
      <c r="AN43" s="330"/>
      <c r="AO43" s="330"/>
      <c r="AP43" s="330"/>
      <c r="AQ43" s="330"/>
      <c r="AR43" s="330"/>
      <c r="AS43" s="330"/>
      <c r="AT43" s="330"/>
      <c r="AU43" s="330"/>
      <c r="AV43" s="330"/>
      <c r="AW43" s="330"/>
      <c r="AX43" s="331"/>
      <c r="AY43" s="324"/>
      <c r="AZ43" s="329"/>
      <c r="BA43" s="330"/>
      <c r="BB43" s="330"/>
      <c r="BC43" s="330"/>
      <c r="BD43" s="330"/>
      <c r="BE43" s="330"/>
      <c r="BF43" s="330"/>
      <c r="BG43" s="330"/>
      <c r="BH43" s="330"/>
      <c r="BI43" s="330"/>
      <c r="BJ43" s="330"/>
      <c r="BK43" s="330"/>
      <c r="BL43" s="330"/>
      <c r="BM43" s="330"/>
      <c r="BN43" s="330"/>
      <c r="BO43" s="331"/>
      <c r="BP43" s="324"/>
      <c r="BQ43" s="329"/>
      <c r="BR43" s="330"/>
      <c r="BS43" s="330"/>
      <c r="BT43" s="330"/>
      <c r="BU43" s="330"/>
      <c r="BV43" s="330"/>
      <c r="BW43" s="330"/>
      <c r="BX43" s="330"/>
      <c r="BY43" s="330"/>
      <c r="BZ43" s="330"/>
      <c r="CA43" s="330"/>
      <c r="CB43" s="330"/>
      <c r="CC43" s="330"/>
      <c r="CD43" s="330"/>
      <c r="CE43" s="330"/>
      <c r="CF43" s="331"/>
      <c r="CG43" s="324"/>
      <c r="CH43" s="329"/>
      <c r="CI43" s="330"/>
      <c r="CJ43" s="330"/>
      <c r="CK43" s="330"/>
      <c r="CL43" s="330"/>
      <c r="CM43" s="330"/>
      <c r="CN43" s="330"/>
      <c r="CO43" s="330"/>
      <c r="CP43" s="330"/>
      <c r="CQ43" s="330"/>
      <c r="CR43" s="330"/>
      <c r="CS43" s="330"/>
      <c r="CT43" s="330"/>
      <c r="CU43" s="330"/>
      <c r="CV43" s="330"/>
      <c r="CW43" s="331"/>
      <c r="CX43" s="324"/>
      <c r="CY43" s="329"/>
      <c r="CZ43" s="330"/>
      <c r="DA43" s="330"/>
      <c r="DB43" s="330"/>
      <c r="DC43" s="330"/>
      <c r="DD43" s="330"/>
      <c r="DE43" s="330"/>
      <c r="DF43" s="330"/>
      <c r="DG43" s="330"/>
      <c r="DH43" s="330"/>
      <c r="DI43" s="330"/>
      <c r="DJ43" s="330"/>
      <c r="DK43" s="330"/>
      <c r="DL43" s="330"/>
      <c r="DM43" s="330"/>
      <c r="DN43" s="331"/>
      <c r="DO43" s="324"/>
      <c r="DP43" s="329"/>
      <c r="DQ43" s="330"/>
      <c r="DR43" s="330"/>
      <c r="DS43" s="330"/>
      <c r="DT43" s="330"/>
      <c r="DU43" s="330"/>
      <c r="DV43" s="330"/>
      <c r="DW43" s="330"/>
      <c r="DX43" s="330"/>
      <c r="DY43" s="330"/>
      <c r="DZ43" s="330"/>
      <c r="EA43" s="330"/>
      <c r="EB43" s="330"/>
      <c r="EC43" s="330"/>
      <c r="ED43" s="330"/>
      <c r="EE43" s="331"/>
      <c r="EF43" s="324"/>
      <c r="EG43" s="329"/>
      <c r="EH43" s="330"/>
      <c r="EI43" s="330"/>
      <c r="EJ43" s="330"/>
      <c r="EK43" s="330"/>
      <c r="EL43" s="330"/>
      <c r="EM43" s="330"/>
      <c r="EN43" s="330"/>
      <c r="EO43" s="330"/>
      <c r="EP43" s="330"/>
      <c r="EQ43" s="330"/>
      <c r="ER43" s="330"/>
      <c r="ES43" s="330"/>
      <c r="ET43" s="330"/>
      <c r="EU43" s="330"/>
      <c r="EV43" s="331"/>
      <c r="EW43" s="324"/>
      <c r="EX43" s="329"/>
      <c r="EY43" s="330"/>
      <c r="EZ43" s="330"/>
      <c r="FA43" s="330"/>
      <c r="FB43" s="330"/>
      <c r="FC43" s="330"/>
      <c r="FD43" s="330"/>
      <c r="FE43" s="330"/>
      <c r="FF43" s="330"/>
      <c r="FG43" s="330"/>
      <c r="FH43" s="330"/>
      <c r="FI43" s="330"/>
      <c r="FJ43" s="330"/>
      <c r="FK43" s="330"/>
      <c r="FL43" s="330"/>
      <c r="FM43" s="331"/>
      <c r="FN43" s="324"/>
      <c r="FO43" s="329"/>
      <c r="FP43" s="330"/>
      <c r="FQ43" s="330"/>
      <c r="FR43" s="330"/>
      <c r="FS43" s="330"/>
      <c r="FT43" s="330"/>
      <c r="FU43" s="330"/>
      <c r="FV43" s="330"/>
      <c r="FW43" s="330"/>
      <c r="FX43" s="330"/>
      <c r="FY43" s="330"/>
      <c r="FZ43" s="330"/>
      <c r="GA43" s="330"/>
      <c r="GB43" s="330"/>
      <c r="GC43" s="330"/>
      <c r="GD43" s="331"/>
      <c r="GE43" s="324"/>
      <c r="GF43" s="329"/>
      <c r="GG43" s="330"/>
      <c r="GH43" s="330"/>
      <c r="GI43" s="330"/>
      <c r="GJ43" s="330"/>
      <c r="GK43" s="330"/>
      <c r="GL43" s="330"/>
      <c r="GM43" s="330"/>
      <c r="GN43" s="330"/>
      <c r="GO43" s="330"/>
      <c r="GP43" s="330"/>
      <c r="GQ43" s="330"/>
      <c r="GR43" s="330"/>
      <c r="GS43" s="330"/>
      <c r="GT43" s="330"/>
      <c r="GU43" s="331"/>
      <c r="GV43" s="324"/>
      <c r="GW43" s="329"/>
      <c r="GX43" s="330"/>
      <c r="GY43" s="330"/>
      <c r="GZ43" s="330"/>
      <c r="HA43" s="330"/>
      <c r="HB43" s="330"/>
      <c r="HC43" s="330"/>
      <c r="HD43" s="330"/>
      <c r="HE43" s="330"/>
      <c r="HF43" s="330"/>
      <c r="HG43" s="330"/>
      <c r="HH43" s="330"/>
      <c r="HI43" s="330"/>
      <c r="HJ43" s="330"/>
      <c r="HK43" s="330"/>
      <c r="HL43" s="331"/>
      <c r="HM43" s="324"/>
      <c r="HN43" s="329"/>
      <c r="HO43" s="330"/>
      <c r="HP43" s="330"/>
      <c r="HQ43" s="330"/>
      <c r="HR43" s="330"/>
      <c r="HS43" s="330"/>
      <c r="HT43" s="330"/>
      <c r="HU43" s="330"/>
      <c r="HV43" s="330"/>
      <c r="HW43" s="330"/>
      <c r="HX43" s="330"/>
      <c r="HY43" s="330"/>
      <c r="HZ43" s="330"/>
      <c r="IA43" s="330"/>
      <c r="IB43" s="330"/>
      <c r="IC43" s="331"/>
      <c r="ID43" s="324"/>
      <c r="IE43" s="329"/>
      <c r="IF43" s="330"/>
      <c r="IG43" s="330"/>
      <c r="IH43" s="330"/>
      <c r="II43" s="330"/>
      <c r="IJ43" s="330"/>
      <c r="IK43" s="330"/>
      <c r="IL43" s="330"/>
      <c r="IM43" s="330"/>
      <c r="IN43" s="330"/>
      <c r="IO43" s="330"/>
      <c r="IP43" s="330"/>
      <c r="IQ43" s="330"/>
      <c r="IR43" s="330"/>
      <c r="IS43" s="330"/>
      <c r="IT43" s="331"/>
      <c r="IU43" s="324"/>
      <c r="IV43" s="329"/>
      <c r="IW43" s="330"/>
      <c r="IX43" s="330"/>
      <c r="IY43" s="330"/>
      <c r="IZ43" s="330"/>
      <c r="JA43" s="330"/>
      <c r="JB43" s="330"/>
      <c r="JC43" s="330"/>
      <c r="JD43" s="330"/>
      <c r="JE43" s="330"/>
      <c r="JF43" s="330"/>
      <c r="JG43" s="330"/>
      <c r="JH43" s="330"/>
      <c r="JI43" s="330"/>
      <c r="JJ43" s="330"/>
      <c r="JK43" s="331"/>
      <c r="JL43" s="324"/>
      <c r="JM43" s="329"/>
      <c r="JN43" s="330"/>
      <c r="JO43" s="330"/>
      <c r="JP43" s="330"/>
      <c r="JQ43" s="330"/>
      <c r="JR43" s="330"/>
      <c r="JS43" s="330"/>
      <c r="JT43" s="330"/>
      <c r="JU43" s="330"/>
      <c r="JV43" s="330"/>
      <c r="JW43" s="330"/>
      <c r="JX43" s="330"/>
      <c r="JY43" s="330"/>
      <c r="JZ43" s="330"/>
      <c r="KA43" s="330"/>
      <c r="KB43" s="331"/>
      <c r="KC43" s="324"/>
      <c r="KD43" s="329"/>
      <c r="KE43" s="330"/>
      <c r="KF43" s="330"/>
      <c r="KG43" s="330"/>
      <c r="KH43" s="330"/>
      <c r="KI43" s="330"/>
      <c r="KJ43" s="330"/>
      <c r="KK43" s="330"/>
      <c r="KL43" s="330"/>
      <c r="KM43" s="330"/>
      <c r="KN43" s="330"/>
      <c r="KO43" s="330"/>
      <c r="KP43" s="330"/>
      <c r="KQ43" s="330"/>
      <c r="KR43" s="330"/>
      <c r="KS43" s="331"/>
      <c r="KT43" s="324"/>
      <c r="KU43" s="329"/>
      <c r="KV43" s="330"/>
      <c r="KW43" s="330"/>
      <c r="KX43" s="330"/>
      <c r="KY43" s="330"/>
      <c r="KZ43" s="330"/>
      <c r="LA43" s="330"/>
      <c r="LB43" s="330"/>
      <c r="LC43" s="330"/>
      <c r="LD43" s="330"/>
      <c r="LE43" s="330"/>
      <c r="LF43" s="330"/>
      <c r="LG43" s="330"/>
      <c r="LH43" s="330"/>
      <c r="LI43" s="330"/>
      <c r="LJ43" s="331"/>
      <c r="LK43" s="324"/>
      <c r="LL43" s="329"/>
      <c r="LM43" s="330"/>
      <c r="LN43" s="330"/>
      <c r="LO43" s="330"/>
      <c r="LP43" s="330"/>
      <c r="LQ43" s="330"/>
      <c r="LR43" s="330"/>
      <c r="LS43" s="330"/>
      <c r="LT43" s="330"/>
      <c r="LU43" s="330"/>
      <c r="LV43" s="330"/>
      <c r="LW43" s="330"/>
      <c r="LX43" s="330"/>
      <c r="LY43" s="330"/>
      <c r="LZ43" s="330"/>
      <c r="MA43" s="331"/>
      <c r="MB43" s="324"/>
      <c r="MC43" s="56"/>
      <c r="MD43" s="56"/>
      <c r="ME43" s="56"/>
      <c r="MF43" s="56"/>
      <c r="MG43" s="228"/>
    </row>
    <row r="44" spans="1:345" customFormat="1" ht="12.75" x14ac:dyDescent="0.2">
      <c r="A44" s="329"/>
      <c r="B44" s="330"/>
      <c r="C44" s="330"/>
      <c r="D44" s="330"/>
      <c r="E44" s="330"/>
      <c r="F44" s="330"/>
      <c r="G44" s="330"/>
      <c r="H44" s="330"/>
      <c r="I44" s="330"/>
      <c r="J44" s="330"/>
      <c r="K44" s="330"/>
      <c r="L44" s="330"/>
      <c r="M44" s="330"/>
      <c r="N44" s="330"/>
      <c r="O44" s="330"/>
      <c r="P44" s="331"/>
      <c r="Q44" s="324"/>
      <c r="R44" s="329"/>
      <c r="S44" s="330"/>
      <c r="T44" s="330"/>
      <c r="U44" s="330"/>
      <c r="V44" s="330"/>
      <c r="W44" s="330"/>
      <c r="X44" s="330"/>
      <c r="Y44" s="330"/>
      <c r="Z44" s="330"/>
      <c r="AA44" s="330"/>
      <c r="AB44" s="330"/>
      <c r="AC44" s="330"/>
      <c r="AD44" s="330"/>
      <c r="AE44" s="330"/>
      <c r="AF44" s="330"/>
      <c r="AG44" s="331"/>
      <c r="AH44" s="324"/>
      <c r="AI44" s="329"/>
      <c r="AJ44" s="330"/>
      <c r="AK44" s="330"/>
      <c r="AL44" s="330"/>
      <c r="AM44" s="330"/>
      <c r="AN44" s="330"/>
      <c r="AO44" s="330"/>
      <c r="AP44" s="330"/>
      <c r="AQ44" s="330"/>
      <c r="AR44" s="330"/>
      <c r="AS44" s="330"/>
      <c r="AT44" s="330"/>
      <c r="AU44" s="330"/>
      <c r="AV44" s="330"/>
      <c r="AW44" s="330"/>
      <c r="AX44" s="331"/>
      <c r="AY44" s="324"/>
      <c r="AZ44" s="329"/>
      <c r="BA44" s="330"/>
      <c r="BB44" s="330"/>
      <c r="BC44" s="330"/>
      <c r="BD44" s="330"/>
      <c r="BE44" s="330"/>
      <c r="BF44" s="330"/>
      <c r="BG44" s="330"/>
      <c r="BH44" s="330"/>
      <c r="BI44" s="330"/>
      <c r="BJ44" s="330"/>
      <c r="BK44" s="330"/>
      <c r="BL44" s="330"/>
      <c r="BM44" s="330"/>
      <c r="BN44" s="330"/>
      <c r="BO44" s="331"/>
      <c r="BP44" s="324"/>
      <c r="BQ44" s="329"/>
      <c r="BR44" s="330"/>
      <c r="BS44" s="330"/>
      <c r="BT44" s="330"/>
      <c r="BU44" s="330"/>
      <c r="BV44" s="330"/>
      <c r="BW44" s="330"/>
      <c r="BX44" s="330"/>
      <c r="BY44" s="330"/>
      <c r="BZ44" s="330"/>
      <c r="CA44" s="330"/>
      <c r="CB44" s="330"/>
      <c r="CC44" s="330"/>
      <c r="CD44" s="330"/>
      <c r="CE44" s="330"/>
      <c r="CF44" s="331"/>
      <c r="CG44" s="324"/>
      <c r="CH44" s="329"/>
      <c r="CI44" s="330"/>
      <c r="CJ44" s="330"/>
      <c r="CK44" s="330"/>
      <c r="CL44" s="330"/>
      <c r="CM44" s="330"/>
      <c r="CN44" s="330"/>
      <c r="CO44" s="330"/>
      <c r="CP44" s="330"/>
      <c r="CQ44" s="330"/>
      <c r="CR44" s="330"/>
      <c r="CS44" s="330"/>
      <c r="CT44" s="330"/>
      <c r="CU44" s="330"/>
      <c r="CV44" s="330"/>
      <c r="CW44" s="331"/>
      <c r="CX44" s="324"/>
      <c r="CY44" s="329"/>
      <c r="CZ44" s="330"/>
      <c r="DA44" s="330"/>
      <c r="DB44" s="330"/>
      <c r="DC44" s="330"/>
      <c r="DD44" s="330"/>
      <c r="DE44" s="330"/>
      <c r="DF44" s="330"/>
      <c r="DG44" s="330"/>
      <c r="DH44" s="330"/>
      <c r="DI44" s="330"/>
      <c r="DJ44" s="330"/>
      <c r="DK44" s="330"/>
      <c r="DL44" s="330"/>
      <c r="DM44" s="330"/>
      <c r="DN44" s="331"/>
      <c r="DO44" s="324"/>
      <c r="DP44" s="329"/>
      <c r="DQ44" s="330"/>
      <c r="DR44" s="330"/>
      <c r="DS44" s="330"/>
      <c r="DT44" s="330"/>
      <c r="DU44" s="330"/>
      <c r="DV44" s="330"/>
      <c r="DW44" s="330"/>
      <c r="DX44" s="330"/>
      <c r="DY44" s="330"/>
      <c r="DZ44" s="330"/>
      <c r="EA44" s="330"/>
      <c r="EB44" s="330"/>
      <c r="EC44" s="330"/>
      <c r="ED44" s="330"/>
      <c r="EE44" s="331"/>
      <c r="EF44" s="324"/>
      <c r="EG44" s="329"/>
      <c r="EH44" s="330"/>
      <c r="EI44" s="330"/>
      <c r="EJ44" s="330"/>
      <c r="EK44" s="330"/>
      <c r="EL44" s="330"/>
      <c r="EM44" s="330"/>
      <c r="EN44" s="330"/>
      <c r="EO44" s="330"/>
      <c r="EP44" s="330"/>
      <c r="EQ44" s="330"/>
      <c r="ER44" s="330"/>
      <c r="ES44" s="330"/>
      <c r="ET44" s="330"/>
      <c r="EU44" s="330"/>
      <c r="EV44" s="331"/>
      <c r="EW44" s="324"/>
      <c r="EX44" s="329"/>
      <c r="EY44" s="330"/>
      <c r="EZ44" s="330"/>
      <c r="FA44" s="330"/>
      <c r="FB44" s="330"/>
      <c r="FC44" s="330"/>
      <c r="FD44" s="330"/>
      <c r="FE44" s="330"/>
      <c r="FF44" s="330"/>
      <c r="FG44" s="330"/>
      <c r="FH44" s="330"/>
      <c r="FI44" s="330"/>
      <c r="FJ44" s="330"/>
      <c r="FK44" s="330"/>
      <c r="FL44" s="330"/>
      <c r="FM44" s="331"/>
      <c r="FN44" s="324"/>
      <c r="FO44" s="329"/>
      <c r="FP44" s="330"/>
      <c r="FQ44" s="330"/>
      <c r="FR44" s="330"/>
      <c r="FS44" s="330"/>
      <c r="FT44" s="330"/>
      <c r="FU44" s="330"/>
      <c r="FV44" s="330"/>
      <c r="FW44" s="330"/>
      <c r="FX44" s="330"/>
      <c r="FY44" s="330"/>
      <c r="FZ44" s="330"/>
      <c r="GA44" s="330"/>
      <c r="GB44" s="330"/>
      <c r="GC44" s="330"/>
      <c r="GD44" s="331"/>
      <c r="GE44" s="324"/>
      <c r="GF44" s="329"/>
      <c r="GG44" s="330"/>
      <c r="GH44" s="330"/>
      <c r="GI44" s="330"/>
      <c r="GJ44" s="330"/>
      <c r="GK44" s="330"/>
      <c r="GL44" s="330"/>
      <c r="GM44" s="330"/>
      <c r="GN44" s="330"/>
      <c r="GO44" s="330"/>
      <c r="GP44" s="330"/>
      <c r="GQ44" s="330"/>
      <c r="GR44" s="330"/>
      <c r="GS44" s="330"/>
      <c r="GT44" s="330"/>
      <c r="GU44" s="331"/>
      <c r="GV44" s="324"/>
      <c r="GW44" s="329"/>
      <c r="GX44" s="330"/>
      <c r="GY44" s="330"/>
      <c r="GZ44" s="330"/>
      <c r="HA44" s="330"/>
      <c r="HB44" s="330"/>
      <c r="HC44" s="330"/>
      <c r="HD44" s="330"/>
      <c r="HE44" s="330"/>
      <c r="HF44" s="330"/>
      <c r="HG44" s="330"/>
      <c r="HH44" s="330"/>
      <c r="HI44" s="330"/>
      <c r="HJ44" s="330"/>
      <c r="HK44" s="330"/>
      <c r="HL44" s="331"/>
      <c r="HM44" s="324"/>
      <c r="HN44" s="329"/>
      <c r="HO44" s="330"/>
      <c r="HP44" s="330"/>
      <c r="HQ44" s="330"/>
      <c r="HR44" s="330"/>
      <c r="HS44" s="330"/>
      <c r="HT44" s="330"/>
      <c r="HU44" s="330"/>
      <c r="HV44" s="330"/>
      <c r="HW44" s="330"/>
      <c r="HX44" s="330"/>
      <c r="HY44" s="330"/>
      <c r="HZ44" s="330"/>
      <c r="IA44" s="330"/>
      <c r="IB44" s="330"/>
      <c r="IC44" s="331"/>
      <c r="ID44" s="324"/>
      <c r="IE44" s="329"/>
      <c r="IF44" s="330"/>
      <c r="IG44" s="330"/>
      <c r="IH44" s="330"/>
      <c r="II44" s="330"/>
      <c r="IJ44" s="330"/>
      <c r="IK44" s="330"/>
      <c r="IL44" s="330"/>
      <c r="IM44" s="330"/>
      <c r="IN44" s="330"/>
      <c r="IO44" s="330"/>
      <c r="IP44" s="330"/>
      <c r="IQ44" s="330"/>
      <c r="IR44" s="330"/>
      <c r="IS44" s="330"/>
      <c r="IT44" s="331"/>
      <c r="IU44" s="324"/>
      <c r="IV44" s="329"/>
      <c r="IW44" s="330"/>
      <c r="IX44" s="330"/>
      <c r="IY44" s="330"/>
      <c r="IZ44" s="330"/>
      <c r="JA44" s="330"/>
      <c r="JB44" s="330"/>
      <c r="JC44" s="330"/>
      <c r="JD44" s="330"/>
      <c r="JE44" s="330"/>
      <c r="JF44" s="330"/>
      <c r="JG44" s="330"/>
      <c r="JH44" s="330"/>
      <c r="JI44" s="330"/>
      <c r="JJ44" s="330"/>
      <c r="JK44" s="331"/>
      <c r="JL44" s="324"/>
      <c r="JM44" s="329"/>
      <c r="JN44" s="330"/>
      <c r="JO44" s="330"/>
      <c r="JP44" s="330"/>
      <c r="JQ44" s="330"/>
      <c r="JR44" s="330"/>
      <c r="JS44" s="330"/>
      <c r="JT44" s="330"/>
      <c r="JU44" s="330"/>
      <c r="JV44" s="330"/>
      <c r="JW44" s="330"/>
      <c r="JX44" s="330"/>
      <c r="JY44" s="330"/>
      <c r="JZ44" s="330"/>
      <c r="KA44" s="330"/>
      <c r="KB44" s="331"/>
      <c r="KC44" s="324"/>
      <c r="KD44" s="329"/>
      <c r="KE44" s="330"/>
      <c r="KF44" s="330"/>
      <c r="KG44" s="330"/>
      <c r="KH44" s="330"/>
      <c r="KI44" s="330"/>
      <c r="KJ44" s="330"/>
      <c r="KK44" s="330"/>
      <c r="KL44" s="330"/>
      <c r="KM44" s="330"/>
      <c r="KN44" s="330"/>
      <c r="KO44" s="330"/>
      <c r="KP44" s="330"/>
      <c r="KQ44" s="330"/>
      <c r="KR44" s="330"/>
      <c r="KS44" s="331"/>
      <c r="KT44" s="324"/>
      <c r="KU44" s="329"/>
      <c r="KV44" s="330"/>
      <c r="KW44" s="330"/>
      <c r="KX44" s="330"/>
      <c r="KY44" s="330"/>
      <c r="KZ44" s="330"/>
      <c r="LA44" s="330"/>
      <c r="LB44" s="330"/>
      <c r="LC44" s="330"/>
      <c r="LD44" s="330"/>
      <c r="LE44" s="330"/>
      <c r="LF44" s="330"/>
      <c r="LG44" s="330"/>
      <c r="LH44" s="330"/>
      <c r="LI44" s="330"/>
      <c r="LJ44" s="331"/>
      <c r="LK44" s="324"/>
      <c r="LL44" s="329"/>
      <c r="LM44" s="330"/>
      <c r="LN44" s="330"/>
      <c r="LO44" s="330"/>
      <c r="LP44" s="330"/>
      <c r="LQ44" s="330"/>
      <c r="LR44" s="330"/>
      <c r="LS44" s="330"/>
      <c r="LT44" s="330"/>
      <c r="LU44" s="330"/>
      <c r="LV44" s="330"/>
      <c r="LW44" s="330"/>
      <c r="LX44" s="330"/>
      <c r="LY44" s="330"/>
      <c r="LZ44" s="330"/>
      <c r="MA44" s="331"/>
      <c r="MB44" s="324"/>
      <c r="MC44" s="56"/>
      <c r="MD44" s="56"/>
      <c r="ME44" s="56"/>
      <c r="MF44" s="56"/>
      <c r="MG44" s="228"/>
    </row>
    <row r="45" spans="1:345" customFormat="1" ht="12.75" x14ac:dyDescent="0.2">
      <c r="A45" s="329"/>
      <c r="B45" s="330"/>
      <c r="C45" s="330"/>
      <c r="D45" s="330"/>
      <c r="E45" s="330"/>
      <c r="F45" s="330"/>
      <c r="G45" s="330"/>
      <c r="H45" s="330"/>
      <c r="I45" s="330"/>
      <c r="J45" s="330"/>
      <c r="K45" s="330"/>
      <c r="L45" s="330"/>
      <c r="M45" s="330"/>
      <c r="N45" s="330"/>
      <c r="O45" s="330"/>
      <c r="P45" s="331"/>
      <c r="Q45" s="324"/>
      <c r="R45" s="329"/>
      <c r="S45" s="330"/>
      <c r="T45" s="330"/>
      <c r="U45" s="330"/>
      <c r="V45" s="330"/>
      <c r="W45" s="330"/>
      <c r="X45" s="330"/>
      <c r="Y45" s="330"/>
      <c r="Z45" s="330"/>
      <c r="AA45" s="330"/>
      <c r="AB45" s="330"/>
      <c r="AC45" s="330"/>
      <c r="AD45" s="330"/>
      <c r="AE45" s="330"/>
      <c r="AF45" s="330"/>
      <c r="AG45" s="331"/>
      <c r="AH45" s="324"/>
      <c r="AI45" s="329"/>
      <c r="AJ45" s="330"/>
      <c r="AK45" s="330"/>
      <c r="AL45" s="330"/>
      <c r="AM45" s="330"/>
      <c r="AN45" s="330"/>
      <c r="AO45" s="330"/>
      <c r="AP45" s="330"/>
      <c r="AQ45" s="330"/>
      <c r="AR45" s="330"/>
      <c r="AS45" s="330"/>
      <c r="AT45" s="330"/>
      <c r="AU45" s="330"/>
      <c r="AV45" s="330"/>
      <c r="AW45" s="330"/>
      <c r="AX45" s="331"/>
      <c r="AY45" s="324"/>
      <c r="AZ45" s="329"/>
      <c r="BA45" s="330"/>
      <c r="BB45" s="330"/>
      <c r="BC45" s="330"/>
      <c r="BD45" s="330"/>
      <c r="BE45" s="330"/>
      <c r="BF45" s="330"/>
      <c r="BG45" s="330"/>
      <c r="BH45" s="330"/>
      <c r="BI45" s="330"/>
      <c r="BJ45" s="330"/>
      <c r="BK45" s="330"/>
      <c r="BL45" s="330"/>
      <c r="BM45" s="330"/>
      <c r="BN45" s="330"/>
      <c r="BO45" s="331"/>
      <c r="BP45" s="324"/>
      <c r="BQ45" s="329"/>
      <c r="BR45" s="330"/>
      <c r="BS45" s="330"/>
      <c r="BT45" s="330"/>
      <c r="BU45" s="330"/>
      <c r="BV45" s="330"/>
      <c r="BW45" s="330"/>
      <c r="BX45" s="330"/>
      <c r="BY45" s="330"/>
      <c r="BZ45" s="330"/>
      <c r="CA45" s="330"/>
      <c r="CB45" s="330"/>
      <c r="CC45" s="330"/>
      <c r="CD45" s="330"/>
      <c r="CE45" s="330"/>
      <c r="CF45" s="331"/>
      <c r="CG45" s="324"/>
      <c r="CH45" s="329"/>
      <c r="CI45" s="330"/>
      <c r="CJ45" s="330"/>
      <c r="CK45" s="330"/>
      <c r="CL45" s="330"/>
      <c r="CM45" s="330"/>
      <c r="CN45" s="330"/>
      <c r="CO45" s="330"/>
      <c r="CP45" s="330"/>
      <c r="CQ45" s="330"/>
      <c r="CR45" s="330"/>
      <c r="CS45" s="330"/>
      <c r="CT45" s="330"/>
      <c r="CU45" s="330"/>
      <c r="CV45" s="330"/>
      <c r="CW45" s="331"/>
      <c r="CX45" s="324"/>
      <c r="CY45" s="329"/>
      <c r="CZ45" s="330"/>
      <c r="DA45" s="330"/>
      <c r="DB45" s="330"/>
      <c r="DC45" s="330"/>
      <c r="DD45" s="330"/>
      <c r="DE45" s="330"/>
      <c r="DF45" s="330"/>
      <c r="DG45" s="330"/>
      <c r="DH45" s="330"/>
      <c r="DI45" s="330"/>
      <c r="DJ45" s="330"/>
      <c r="DK45" s="330"/>
      <c r="DL45" s="330"/>
      <c r="DM45" s="330"/>
      <c r="DN45" s="331"/>
      <c r="DO45" s="324"/>
      <c r="DP45" s="329"/>
      <c r="DQ45" s="330"/>
      <c r="DR45" s="330"/>
      <c r="DS45" s="330"/>
      <c r="DT45" s="330"/>
      <c r="DU45" s="330"/>
      <c r="DV45" s="330"/>
      <c r="DW45" s="330"/>
      <c r="DX45" s="330"/>
      <c r="DY45" s="330"/>
      <c r="DZ45" s="330"/>
      <c r="EA45" s="330"/>
      <c r="EB45" s="330"/>
      <c r="EC45" s="330"/>
      <c r="ED45" s="330"/>
      <c r="EE45" s="331"/>
      <c r="EF45" s="324"/>
      <c r="EG45" s="329"/>
      <c r="EH45" s="330"/>
      <c r="EI45" s="330"/>
      <c r="EJ45" s="330"/>
      <c r="EK45" s="330"/>
      <c r="EL45" s="330"/>
      <c r="EM45" s="330"/>
      <c r="EN45" s="330"/>
      <c r="EO45" s="330"/>
      <c r="EP45" s="330"/>
      <c r="EQ45" s="330"/>
      <c r="ER45" s="330"/>
      <c r="ES45" s="330"/>
      <c r="ET45" s="330"/>
      <c r="EU45" s="330"/>
      <c r="EV45" s="331"/>
      <c r="EW45" s="324"/>
      <c r="EX45" s="329"/>
      <c r="EY45" s="330"/>
      <c r="EZ45" s="330"/>
      <c r="FA45" s="330"/>
      <c r="FB45" s="330"/>
      <c r="FC45" s="330"/>
      <c r="FD45" s="330"/>
      <c r="FE45" s="330"/>
      <c r="FF45" s="330"/>
      <c r="FG45" s="330"/>
      <c r="FH45" s="330"/>
      <c r="FI45" s="330"/>
      <c r="FJ45" s="330"/>
      <c r="FK45" s="330"/>
      <c r="FL45" s="330"/>
      <c r="FM45" s="331"/>
      <c r="FN45" s="324"/>
      <c r="FO45" s="329"/>
      <c r="FP45" s="330"/>
      <c r="FQ45" s="330"/>
      <c r="FR45" s="330"/>
      <c r="FS45" s="330"/>
      <c r="FT45" s="330"/>
      <c r="FU45" s="330"/>
      <c r="FV45" s="330"/>
      <c r="FW45" s="330"/>
      <c r="FX45" s="330"/>
      <c r="FY45" s="330"/>
      <c r="FZ45" s="330"/>
      <c r="GA45" s="330"/>
      <c r="GB45" s="330"/>
      <c r="GC45" s="330"/>
      <c r="GD45" s="331"/>
      <c r="GE45" s="324"/>
      <c r="GF45" s="329"/>
      <c r="GG45" s="330"/>
      <c r="GH45" s="330"/>
      <c r="GI45" s="330"/>
      <c r="GJ45" s="330"/>
      <c r="GK45" s="330"/>
      <c r="GL45" s="330"/>
      <c r="GM45" s="330"/>
      <c r="GN45" s="330"/>
      <c r="GO45" s="330"/>
      <c r="GP45" s="330"/>
      <c r="GQ45" s="330"/>
      <c r="GR45" s="330"/>
      <c r="GS45" s="330"/>
      <c r="GT45" s="330"/>
      <c r="GU45" s="331"/>
      <c r="GV45" s="324"/>
      <c r="GW45" s="329"/>
      <c r="GX45" s="330"/>
      <c r="GY45" s="330"/>
      <c r="GZ45" s="330"/>
      <c r="HA45" s="330"/>
      <c r="HB45" s="330"/>
      <c r="HC45" s="330"/>
      <c r="HD45" s="330"/>
      <c r="HE45" s="330"/>
      <c r="HF45" s="330"/>
      <c r="HG45" s="330"/>
      <c r="HH45" s="330"/>
      <c r="HI45" s="330"/>
      <c r="HJ45" s="330"/>
      <c r="HK45" s="330"/>
      <c r="HL45" s="331"/>
      <c r="HM45" s="324"/>
      <c r="HN45" s="329"/>
      <c r="HO45" s="330"/>
      <c r="HP45" s="330"/>
      <c r="HQ45" s="330"/>
      <c r="HR45" s="330"/>
      <c r="HS45" s="330"/>
      <c r="HT45" s="330"/>
      <c r="HU45" s="330"/>
      <c r="HV45" s="330"/>
      <c r="HW45" s="330"/>
      <c r="HX45" s="330"/>
      <c r="HY45" s="330"/>
      <c r="HZ45" s="330"/>
      <c r="IA45" s="330"/>
      <c r="IB45" s="330"/>
      <c r="IC45" s="331"/>
      <c r="ID45" s="324"/>
      <c r="IE45" s="329"/>
      <c r="IF45" s="330"/>
      <c r="IG45" s="330"/>
      <c r="IH45" s="330"/>
      <c r="II45" s="330"/>
      <c r="IJ45" s="330"/>
      <c r="IK45" s="330"/>
      <c r="IL45" s="330"/>
      <c r="IM45" s="330"/>
      <c r="IN45" s="330"/>
      <c r="IO45" s="330"/>
      <c r="IP45" s="330"/>
      <c r="IQ45" s="330"/>
      <c r="IR45" s="330"/>
      <c r="IS45" s="330"/>
      <c r="IT45" s="331"/>
      <c r="IU45" s="324"/>
      <c r="IV45" s="329"/>
      <c r="IW45" s="330"/>
      <c r="IX45" s="330"/>
      <c r="IY45" s="330"/>
      <c r="IZ45" s="330"/>
      <c r="JA45" s="330"/>
      <c r="JB45" s="330"/>
      <c r="JC45" s="330"/>
      <c r="JD45" s="330"/>
      <c r="JE45" s="330"/>
      <c r="JF45" s="330"/>
      <c r="JG45" s="330"/>
      <c r="JH45" s="330"/>
      <c r="JI45" s="330"/>
      <c r="JJ45" s="330"/>
      <c r="JK45" s="331"/>
      <c r="JL45" s="324"/>
      <c r="JM45" s="329"/>
      <c r="JN45" s="330"/>
      <c r="JO45" s="330"/>
      <c r="JP45" s="330"/>
      <c r="JQ45" s="330"/>
      <c r="JR45" s="330"/>
      <c r="JS45" s="330"/>
      <c r="JT45" s="330"/>
      <c r="JU45" s="330"/>
      <c r="JV45" s="330"/>
      <c r="JW45" s="330"/>
      <c r="JX45" s="330"/>
      <c r="JY45" s="330"/>
      <c r="JZ45" s="330"/>
      <c r="KA45" s="330"/>
      <c r="KB45" s="331"/>
      <c r="KC45" s="324"/>
      <c r="KD45" s="329"/>
      <c r="KE45" s="330"/>
      <c r="KF45" s="330"/>
      <c r="KG45" s="330"/>
      <c r="KH45" s="330"/>
      <c r="KI45" s="330"/>
      <c r="KJ45" s="330"/>
      <c r="KK45" s="330"/>
      <c r="KL45" s="330"/>
      <c r="KM45" s="330"/>
      <c r="KN45" s="330"/>
      <c r="KO45" s="330"/>
      <c r="KP45" s="330"/>
      <c r="KQ45" s="330"/>
      <c r="KR45" s="330"/>
      <c r="KS45" s="331"/>
      <c r="KT45" s="324"/>
      <c r="KU45" s="329"/>
      <c r="KV45" s="330"/>
      <c r="KW45" s="330"/>
      <c r="KX45" s="330"/>
      <c r="KY45" s="330"/>
      <c r="KZ45" s="330"/>
      <c r="LA45" s="330"/>
      <c r="LB45" s="330"/>
      <c r="LC45" s="330"/>
      <c r="LD45" s="330"/>
      <c r="LE45" s="330"/>
      <c r="LF45" s="330"/>
      <c r="LG45" s="330"/>
      <c r="LH45" s="330"/>
      <c r="LI45" s="330"/>
      <c r="LJ45" s="331"/>
      <c r="LK45" s="324"/>
      <c r="LL45" s="329"/>
      <c r="LM45" s="330"/>
      <c r="LN45" s="330"/>
      <c r="LO45" s="330"/>
      <c r="LP45" s="330"/>
      <c r="LQ45" s="330"/>
      <c r="LR45" s="330"/>
      <c r="LS45" s="330"/>
      <c r="LT45" s="330"/>
      <c r="LU45" s="330"/>
      <c r="LV45" s="330"/>
      <c r="LW45" s="330"/>
      <c r="LX45" s="330"/>
      <c r="LY45" s="330"/>
      <c r="LZ45" s="330"/>
      <c r="MA45" s="331"/>
      <c r="MB45" s="324"/>
      <c r="MC45" s="56"/>
      <c r="MD45" s="56"/>
      <c r="ME45" s="56"/>
      <c r="MF45" s="56"/>
      <c r="MG45" s="228"/>
    </row>
    <row r="46" spans="1:345" customFormat="1" ht="12.75" x14ac:dyDescent="0.2">
      <c r="A46" s="329"/>
      <c r="B46" s="330"/>
      <c r="C46" s="330"/>
      <c r="D46" s="330"/>
      <c r="E46" s="330"/>
      <c r="F46" s="330"/>
      <c r="G46" s="330"/>
      <c r="H46" s="330"/>
      <c r="I46" s="330"/>
      <c r="J46" s="330"/>
      <c r="K46" s="330"/>
      <c r="L46" s="330"/>
      <c r="M46" s="330"/>
      <c r="N46" s="330"/>
      <c r="O46" s="330"/>
      <c r="P46" s="331"/>
      <c r="Q46" s="324"/>
      <c r="R46" s="329"/>
      <c r="S46" s="330"/>
      <c r="T46" s="330"/>
      <c r="U46" s="330"/>
      <c r="V46" s="330"/>
      <c r="W46" s="330"/>
      <c r="X46" s="330"/>
      <c r="Y46" s="330"/>
      <c r="Z46" s="330"/>
      <c r="AA46" s="330"/>
      <c r="AB46" s="330"/>
      <c r="AC46" s="330"/>
      <c r="AD46" s="330"/>
      <c r="AE46" s="330"/>
      <c r="AF46" s="330"/>
      <c r="AG46" s="331"/>
      <c r="AH46" s="324"/>
      <c r="AI46" s="329"/>
      <c r="AJ46" s="330"/>
      <c r="AK46" s="330"/>
      <c r="AL46" s="330"/>
      <c r="AM46" s="330"/>
      <c r="AN46" s="330"/>
      <c r="AO46" s="330"/>
      <c r="AP46" s="330"/>
      <c r="AQ46" s="330"/>
      <c r="AR46" s="330"/>
      <c r="AS46" s="330"/>
      <c r="AT46" s="330"/>
      <c r="AU46" s="330"/>
      <c r="AV46" s="330"/>
      <c r="AW46" s="330"/>
      <c r="AX46" s="331"/>
      <c r="AY46" s="324"/>
      <c r="AZ46" s="329"/>
      <c r="BA46" s="330"/>
      <c r="BB46" s="330"/>
      <c r="BC46" s="330"/>
      <c r="BD46" s="330"/>
      <c r="BE46" s="330"/>
      <c r="BF46" s="330"/>
      <c r="BG46" s="330"/>
      <c r="BH46" s="330"/>
      <c r="BI46" s="330"/>
      <c r="BJ46" s="330"/>
      <c r="BK46" s="330"/>
      <c r="BL46" s="330"/>
      <c r="BM46" s="330"/>
      <c r="BN46" s="330"/>
      <c r="BO46" s="331"/>
      <c r="BP46" s="324"/>
      <c r="BQ46" s="329"/>
      <c r="BR46" s="330"/>
      <c r="BS46" s="330"/>
      <c r="BT46" s="330"/>
      <c r="BU46" s="330"/>
      <c r="BV46" s="330"/>
      <c r="BW46" s="330"/>
      <c r="BX46" s="330"/>
      <c r="BY46" s="330"/>
      <c r="BZ46" s="330"/>
      <c r="CA46" s="330"/>
      <c r="CB46" s="330"/>
      <c r="CC46" s="330"/>
      <c r="CD46" s="330"/>
      <c r="CE46" s="330"/>
      <c r="CF46" s="331"/>
      <c r="CG46" s="324"/>
      <c r="CH46" s="329"/>
      <c r="CI46" s="330"/>
      <c r="CJ46" s="330"/>
      <c r="CK46" s="330"/>
      <c r="CL46" s="330"/>
      <c r="CM46" s="330"/>
      <c r="CN46" s="330"/>
      <c r="CO46" s="330"/>
      <c r="CP46" s="330"/>
      <c r="CQ46" s="330"/>
      <c r="CR46" s="330"/>
      <c r="CS46" s="330"/>
      <c r="CT46" s="330"/>
      <c r="CU46" s="330"/>
      <c r="CV46" s="330"/>
      <c r="CW46" s="331"/>
      <c r="CX46" s="324"/>
      <c r="CY46" s="329"/>
      <c r="CZ46" s="330"/>
      <c r="DA46" s="330"/>
      <c r="DB46" s="330"/>
      <c r="DC46" s="330"/>
      <c r="DD46" s="330"/>
      <c r="DE46" s="330"/>
      <c r="DF46" s="330"/>
      <c r="DG46" s="330"/>
      <c r="DH46" s="330"/>
      <c r="DI46" s="330"/>
      <c r="DJ46" s="330"/>
      <c r="DK46" s="330"/>
      <c r="DL46" s="330"/>
      <c r="DM46" s="330"/>
      <c r="DN46" s="331"/>
      <c r="DO46" s="324"/>
      <c r="DP46" s="329"/>
      <c r="DQ46" s="330"/>
      <c r="DR46" s="330"/>
      <c r="DS46" s="330"/>
      <c r="DT46" s="330"/>
      <c r="DU46" s="330"/>
      <c r="DV46" s="330"/>
      <c r="DW46" s="330"/>
      <c r="DX46" s="330"/>
      <c r="DY46" s="330"/>
      <c r="DZ46" s="330"/>
      <c r="EA46" s="330"/>
      <c r="EB46" s="330"/>
      <c r="EC46" s="330"/>
      <c r="ED46" s="330"/>
      <c r="EE46" s="331"/>
      <c r="EF46" s="324"/>
      <c r="EG46" s="329"/>
      <c r="EH46" s="330"/>
      <c r="EI46" s="330"/>
      <c r="EJ46" s="330"/>
      <c r="EK46" s="330"/>
      <c r="EL46" s="330"/>
      <c r="EM46" s="330"/>
      <c r="EN46" s="330"/>
      <c r="EO46" s="330"/>
      <c r="EP46" s="330"/>
      <c r="EQ46" s="330"/>
      <c r="ER46" s="330"/>
      <c r="ES46" s="330"/>
      <c r="ET46" s="330"/>
      <c r="EU46" s="330"/>
      <c r="EV46" s="331"/>
      <c r="EW46" s="324"/>
      <c r="EX46" s="329"/>
      <c r="EY46" s="330"/>
      <c r="EZ46" s="330"/>
      <c r="FA46" s="330"/>
      <c r="FB46" s="330"/>
      <c r="FC46" s="330"/>
      <c r="FD46" s="330"/>
      <c r="FE46" s="330"/>
      <c r="FF46" s="330"/>
      <c r="FG46" s="330"/>
      <c r="FH46" s="330"/>
      <c r="FI46" s="330"/>
      <c r="FJ46" s="330"/>
      <c r="FK46" s="330"/>
      <c r="FL46" s="330"/>
      <c r="FM46" s="331"/>
      <c r="FN46" s="324"/>
      <c r="FO46" s="329"/>
      <c r="FP46" s="330"/>
      <c r="FQ46" s="330"/>
      <c r="FR46" s="330"/>
      <c r="FS46" s="330"/>
      <c r="FT46" s="330"/>
      <c r="FU46" s="330"/>
      <c r="FV46" s="330"/>
      <c r="FW46" s="330"/>
      <c r="FX46" s="330"/>
      <c r="FY46" s="330"/>
      <c r="FZ46" s="330"/>
      <c r="GA46" s="330"/>
      <c r="GB46" s="330"/>
      <c r="GC46" s="330"/>
      <c r="GD46" s="331"/>
      <c r="GE46" s="324"/>
      <c r="GF46" s="329"/>
      <c r="GG46" s="330"/>
      <c r="GH46" s="330"/>
      <c r="GI46" s="330"/>
      <c r="GJ46" s="330"/>
      <c r="GK46" s="330"/>
      <c r="GL46" s="330"/>
      <c r="GM46" s="330"/>
      <c r="GN46" s="330"/>
      <c r="GO46" s="330"/>
      <c r="GP46" s="330"/>
      <c r="GQ46" s="330"/>
      <c r="GR46" s="330"/>
      <c r="GS46" s="330"/>
      <c r="GT46" s="330"/>
      <c r="GU46" s="331"/>
      <c r="GV46" s="324"/>
      <c r="GW46" s="329"/>
      <c r="GX46" s="330"/>
      <c r="GY46" s="330"/>
      <c r="GZ46" s="330"/>
      <c r="HA46" s="330"/>
      <c r="HB46" s="330"/>
      <c r="HC46" s="330"/>
      <c r="HD46" s="330"/>
      <c r="HE46" s="330"/>
      <c r="HF46" s="330"/>
      <c r="HG46" s="330"/>
      <c r="HH46" s="330"/>
      <c r="HI46" s="330"/>
      <c r="HJ46" s="330"/>
      <c r="HK46" s="330"/>
      <c r="HL46" s="331"/>
      <c r="HM46" s="324"/>
      <c r="HN46" s="329"/>
      <c r="HO46" s="330"/>
      <c r="HP46" s="330"/>
      <c r="HQ46" s="330"/>
      <c r="HR46" s="330"/>
      <c r="HS46" s="330"/>
      <c r="HT46" s="330"/>
      <c r="HU46" s="330"/>
      <c r="HV46" s="330"/>
      <c r="HW46" s="330"/>
      <c r="HX46" s="330"/>
      <c r="HY46" s="330"/>
      <c r="HZ46" s="330"/>
      <c r="IA46" s="330"/>
      <c r="IB46" s="330"/>
      <c r="IC46" s="331"/>
      <c r="ID46" s="324"/>
      <c r="IE46" s="329"/>
      <c r="IF46" s="330"/>
      <c r="IG46" s="330"/>
      <c r="IH46" s="330"/>
      <c r="II46" s="330"/>
      <c r="IJ46" s="330"/>
      <c r="IK46" s="330"/>
      <c r="IL46" s="330"/>
      <c r="IM46" s="330"/>
      <c r="IN46" s="330"/>
      <c r="IO46" s="330"/>
      <c r="IP46" s="330"/>
      <c r="IQ46" s="330"/>
      <c r="IR46" s="330"/>
      <c r="IS46" s="330"/>
      <c r="IT46" s="331"/>
      <c r="IU46" s="324"/>
      <c r="IV46" s="329"/>
      <c r="IW46" s="330"/>
      <c r="IX46" s="330"/>
      <c r="IY46" s="330"/>
      <c r="IZ46" s="330"/>
      <c r="JA46" s="330"/>
      <c r="JB46" s="330"/>
      <c r="JC46" s="330"/>
      <c r="JD46" s="330"/>
      <c r="JE46" s="330"/>
      <c r="JF46" s="330"/>
      <c r="JG46" s="330"/>
      <c r="JH46" s="330"/>
      <c r="JI46" s="330"/>
      <c r="JJ46" s="330"/>
      <c r="JK46" s="331"/>
      <c r="JL46" s="324"/>
      <c r="JM46" s="329"/>
      <c r="JN46" s="330"/>
      <c r="JO46" s="330"/>
      <c r="JP46" s="330"/>
      <c r="JQ46" s="330"/>
      <c r="JR46" s="330"/>
      <c r="JS46" s="330"/>
      <c r="JT46" s="330"/>
      <c r="JU46" s="330"/>
      <c r="JV46" s="330"/>
      <c r="JW46" s="330"/>
      <c r="JX46" s="330"/>
      <c r="JY46" s="330"/>
      <c r="JZ46" s="330"/>
      <c r="KA46" s="330"/>
      <c r="KB46" s="331"/>
      <c r="KC46" s="324"/>
      <c r="KD46" s="329"/>
      <c r="KE46" s="330"/>
      <c r="KF46" s="330"/>
      <c r="KG46" s="330"/>
      <c r="KH46" s="330"/>
      <c r="KI46" s="330"/>
      <c r="KJ46" s="330"/>
      <c r="KK46" s="330"/>
      <c r="KL46" s="330"/>
      <c r="KM46" s="330"/>
      <c r="KN46" s="330"/>
      <c r="KO46" s="330"/>
      <c r="KP46" s="330"/>
      <c r="KQ46" s="330"/>
      <c r="KR46" s="330"/>
      <c r="KS46" s="331"/>
      <c r="KT46" s="324"/>
      <c r="KU46" s="329"/>
      <c r="KV46" s="330"/>
      <c r="KW46" s="330"/>
      <c r="KX46" s="330"/>
      <c r="KY46" s="330"/>
      <c r="KZ46" s="330"/>
      <c r="LA46" s="330"/>
      <c r="LB46" s="330"/>
      <c r="LC46" s="330"/>
      <c r="LD46" s="330"/>
      <c r="LE46" s="330"/>
      <c r="LF46" s="330"/>
      <c r="LG46" s="330"/>
      <c r="LH46" s="330"/>
      <c r="LI46" s="330"/>
      <c r="LJ46" s="331"/>
      <c r="LK46" s="324"/>
      <c r="LL46" s="329"/>
      <c r="LM46" s="330"/>
      <c r="LN46" s="330"/>
      <c r="LO46" s="330"/>
      <c r="LP46" s="330"/>
      <c r="LQ46" s="330"/>
      <c r="LR46" s="330"/>
      <c r="LS46" s="330"/>
      <c r="LT46" s="330"/>
      <c r="LU46" s="330"/>
      <c r="LV46" s="330"/>
      <c r="LW46" s="330"/>
      <c r="LX46" s="330"/>
      <c r="LY46" s="330"/>
      <c r="LZ46" s="330"/>
      <c r="MA46" s="331"/>
      <c r="MB46" s="324"/>
      <c r="MC46" s="56"/>
      <c r="MD46" s="56"/>
      <c r="ME46" s="56"/>
      <c r="MF46" s="56"/>
      <c r="MG46" s="228"/>
    </row>
    <row r="47" spans="1:345" customFormat="1" ht="12.75" x14ac:dyDescent="0.2">
      <c r="A47" s="329"/>
      <c r="B47" s="330"/>
      <c r="C47" s="330"/>
      <c r="D47" s="330"/>
      <c r="E47" s="330"/>
      <c r="F47" s="330"/>
      <c r="G47" s="330"/>
      <c r="H47" s="330"/>
      <c r="I47" s="330"/>
      <c r="J47" s="330"/>
      <c r="K47" s="330"/>
      <c r="L47" s="330"/>
      <c r="M47" s="330"/>
      <c r="N47" s="330"/>
      <c r="O47" s="330"/>
      <c r="P47" s="331"/>
      <c r="Q47" s="324"/>
      <c r="R47" s="329"/>
      <c r="S47" s="330"/>
      <c r="T47" s="330"/>
      <c r="U47" s="330"/>
      <c r="V47" s="330"/>
      <c r="W47" s="330"/>
      <c r="X47" s="330"/>
      <c r="Y47" s="330"/>
      <c r="Z47" s="330"/>
      <c r="AA47" s="330"/>
      <c r="AB47" s="330"/>
      <c r="AC47" s="330"/>
      <c r="AD47" s="330"/>
      <c r="AE47" s="330"/>
      <c r="AF47" s="330"/>
      <c r="AG47" s="331"/>
      <c r="AH47" s="324"/>
      <c r="AI47" s="329"/>
      <c r="AJ47" s="330"/>
      <c r="AK47" s="330"/>
      <c r="AL47" s="330"/>
      <c r="AM47" s="330"/>
      <c r="AN47" s="330"/>
      <c r="AO47" s="330"/>
      <c r="AP47" s="330"/>
      <c r="AQ47" s="330"/>
      <c r="AR47" s="330"/>
      <c r="AS47" s="330"/>
      <c r="AT47" s="330"/>
      <c r="AU47" s="330"/>
      <c r="AV47" s="330"/>
      <c r="AW47" s="330"/>
      <c r="AX47" s="331"/>
      <c r="AY47" s="324"/>
      <c r="AZ47" s="329"/>
      <c r="BA47" s="330"/>
      <c r="BB47" s="330"/>
      <c r="BC47" s="330"/>
      <c r="BD47" s="330"/>
      <c r="BE47" s="330"/>
      <c r="BF47" s="330"/>
      <c r="BG47" s="330"/>
      <c r="BH47" s="330"/>
      <c r="BI47" s="330"/>
      <c r="BJ47" s="330"/>
      <c r="BK47" s="330"/>
      <c r="BL47" s="330"/>
      <c r="BM47" s="330"/>
      <c r="BN47" s="330"/>
      <c r="BO47" s="331"/>
      <c r="BP47" s="324"/>
      <c r="BQ47" s="329"/>
      <c r="BR47" s="330"/>
      <c r="BS47" s="330"/>
      <c r="BT47" s="330"/>
      <c r="BU47" s="330"/>
      <c r="BV47" s="330"/>
      <c r="BW47" s="330"/>
      <c r="BX47" s="330"/>
      <c r="BY47" s="330"/>
      <c r="BZ47" s="330"/>
      <c r="CA47" s="330"/>
      <c r="CB47" s="330"/>
      <c r="CC47" s="330"/>
      <c r="CD47" s="330"/>
      <c r="CE47" s="330"/>
      <c r="CF47" s="331"/>
      <c r="CG47" s="324"/>
      <c r="CH47" s="329"/>
      <c r="CI47" s="330"/>
      <c r="CJ47" s="330"/>
      <c r="CK47" s="330"/>
      <c r="CL47" s="330"/>
      <c r="CM47" s="330"/>
      <c r="CN47" s="330"/>
      <c r="CO47" s="330"/>
      <c r="CP47" s="330"/>
      <c r="CQ47" s="330"/>
      <c r="CR47" s="330"/>
      <c r="CS47" s="330"/>
      <c r="CT47" s="330"/>
      <c r="CU47" s="330"/>
      <c r="CV47" s="330"/>
      <c r="CW47" s="331"/>
      <c r="CX47" s="324"/>
      <c r="CY47" s="329"/>
      <c r="CZ47" s="330"/>
      <c r="DA47" s="330"/>
      <c r="DB47" s="330"/>
      <c r="DC47" s="330"/>
      <c r="DD47" s="330"/>
      <c r="DE47" s="330"/>
      <c r="DF47" s="330"/>
      <c r="DG47" s="330"/>
      <c r="DH47" s="330"/>
      <c r="DI47" s="330"/>
      <c r="DJ47" s="330"/>
      <c r="DK47" s="330"/>
      <c r="DL47" s="330"/>
      <c r="DM47" s="330"/>
      <c r="DN47" s="331"/>
      <c r="DO47" s="324"/>
      <c r="DP47" s="329"/>
      <c r="DQ47" s="330"/>
      <c r="DR47" s="330"/>
      <c r="DS47" s="330"/>
      <c r="DT47" s="330"/>
      <c r="DU47" s="330"/>
      <c r="DV47" s="330"/>
      <c r="DW47" s="330"/>
      <c r="DX47" s="330"/>
      <c r="DY47" s="330"/>
      <c r="DZ47" s="330"/>
      <c r="EA47" s="330"/>
      <c r="EB47" s="330"/>
      <c r="EC47" s="330"/>
      <c r="ED47" s="330"/>
      <c r="EE47" s="331"/>
      <c r="EF47" s="324"/>
      <c r="EG47" s="329"/>
      <c r="EH47" s="330"/>
      <c r="EI47" s="330"/>
      <c r="EJ47" s="330"/>
      <c r="EK47" s="330"/>
      <c r="EL47" s="330"/>
      <c r="EM47" s="330"/>
      <c r="EN47" s="330"/>
      <c r="EO47" s="330"/>
      <c r="EP47" s="330"/>
      <c r="EQ47" s="330"/>
      <c r="ER47" s="330"/>
      <c r="ES47" s="330"/>
      <c r="ET47" s="330"/>
      <c r="EU47" s="330"/>
      <c r="EV47" s="331"/>
      <c r="EW47" s="324"/>
      <c r="EX47" s="329"/>
      <c r="EY47" s="330"/>
      <c r="EZ47" s="330"/>
      <c r="FA47" s="330"/>
      <c r="FB47" s="330"/>
      <c r="FC47" s="330"/>
      <c r="FD47" s="330"/>
      <c r="FE47" s="330"/>
      <c r="FF47" s="330"/>
      <c r="FG47" s="330"/>
      <c r="FH47" s="330"/>
      <c r="FI47" s="330"/>
      <c r="FJ47" s="330"/>
      <c r="FK47" s="330"/>
      <c r="FL47" s="330"/>
      <c r="FM47" s="331"/>
      <c r="FN47" s="324"/>
      <c r="FO47" s="329"/>
      <c r="FP47" s="330"/>
      <c r="FQ47" s="330"/>
      <c r="FR47" s="330"/>
      <c r="FS47" s="330"/>
      <c r="FT47" s="330"/>
      <c r="FU47" s="330"/>
      <c r="FV47" s="330"/>
      <c r="FW47" s="330"/>
      <c r="FX47" s="330"/>
      <c r="FY47" s="330"/>
      <c r="FZ47" s="330"/>
      <c r="GA47" s="330"/>
      <c r="GB47" s="330"/>
      <c r="GC47" s="330"/>
      <c r="GD47" s="331"/>
      <c r="GE47" s="324"/>
      <c r="GF47" s="329"/>
      <c r="GG47" s="330"/>
      <c r="GH47" s="330"/>
      <c r="GI47" s="330"/>
      <c r="GJ47" s="330"/>
      <c r="GK47" s="330"/>
      <c r="GL47" s="330"/>
      <c r="GM47" s="330"/>
      <c r="GN47" s="330"/>
      <c r="GO47" s="330"/>
      <c r="GP47" s="330"/>
      <c r="GQ47" s="330"/>
      <c r="GR47" s="330"/>
      <c r="GS47" s="330"/>
      <c r="GT47" s="330"/>
      <c r="GU47" s="331"/>
      <c r="GV47" s="324"/>
      <c r="GW47" s="329"/>
      <c r="GX47" s="330"/>
      <c r="GY47" s="330"/>
      <c r="GZ47" s="330"/>
      <c r="HA47" s="330"/>
      <c r="HB47" s="330"/>
      <c r="HC47" s="330"/>
      <c r="HD47" s="330"/>
      <c r="HE47" s="330"/>
      <c r="HF47" s="330"/>
      <c r="HG47" s="330"/>
      <c r="HH47" s="330"/>
      <c r="HI47" s="330"/>
      <c r="HJ47" s="330"/>
      <c r="HK47" s="330"/>
      <c r="HL47" s="331"/>
      <c r="HM47" s="324"/>
      <c r="HN47" s="329"/>
      <c r="HO47" s="330"/>
      <c r="HP47" s="330"/>
      <c r="HQ47" s="330"/>
      <c r="HR47" s="330"/>
      <c r="HS47" s="330"/>
      <c r="HT47" s="330"/>
      <c r="HU47" s="330"/>
      <c r="HV47" s="330"/>
      <c r="HW47" s="330"/>
      <c r="HX47" s="330"/>
      <c r="HY47" s="330"/>
      <c r="HZ47" s="330"/>
      <c r="IA47" s="330"/>
      <c r="IB47" s="330"/>
      <c r="IC47" s="331"/>
      <c r="ID47" s="324"/>
      <c r="IE47" s="329"/>
      <c r="IF47" s="330"/>
      <c r="IG47" s="330"/>
      <c r="IH47" s="330"/>
      <c r="II47" s="330"/>
      <c r="IJ47" s="330"/>
      <c r="IK47" s="330"/>
      <c r="IL47" s="330"/>
      <c r="IM47" s="330"/>
      <c r="IN47" s="330"/>
      <c r="IO47" s="330"/>
      <c r="IP47" s="330"/>
      <c r="IQ47" s="330"/>
      <c r="IR47" s="330"/>
      <c r="IS47" s="330"/>
      <c r="IT47" s="331"/>
      <c r="IU47" s="324"/>
      <c r="IV47" s="329"/>
      <c r="IW47" s="330"/>
      <c r="IX47" s="330"/>
      <c r="IY47" s="330"/>
      <c r="IZ47" s="330"/>
      <c r="JA47" s="330"/>
      <c r="JB47" s="330"/>
      <c r="JC47" s="330"/>
      <c r="JD47" s="330"/>
      <c r="JE47" s="330"/>
      <c r="JF47" s="330"/>
      <c r="JG47" s="330"/>
      <c r="JH47" s="330"/>
      <c r="JI47" s="330"/>
      <c r="JJ47" s="330"/>
      <c r="JK47" s="331"/>
      <c r="JL47" s="324"/>
      <c r="JM47" s="329"/>
      <c r="JN47" s="330"/>
      <c r="JO47" s="330"/>
      <c r="JP47" s="330"/>
      <c r="JQ47" s="330"/>
      <c r="JR47" s="330"/>
      <c r="JS47" s="330"/>
      <c r="JT47" s="330"/>
      <c r="JU47" s="330"/>
      <c r="JV47" s="330"/>
      <c r="JW47" s="330"/>
      <c r="JX47" s="330"/>
      <c r="JY47" s="330"/>
      <c r="JZ47" s="330"/>
      <c r="KA47" s="330"/>
      <c r="KB47" s="331"/>
      <c r="KC47" s="324"/>
      <c r="KD47" s="329"/>
      <c r="KE47" s="330"/>
      <c r="KF47" s="330"/>
      <c r="KG47" s="330"/>
      <c r="KH47" s="330"/>
      <c r="KI47" s="330"/>
      <c r="KJ47" s="330"/>
      <c r="KK47" s="330"/>
      <c r="KL47" s="330"/>
      <c r="KM47" s="330"/>
      <c r="KN47" s="330"/>
      <c r="KO47" s="330"/>
      <c r="KP47" s="330"/>
      <c r="KQ47" s="330"/>
      <c r="KR47" s="330"/>
      <c r="KS47" s="331"/>
      <c r="KT47" s="324"/>
      <c r="KU47" s="329"/>
      <c r="KV47" s="330"/>
      <c r="KW47" s="330"/>
      <c r="KX47" s="330"/>
      <c r="KY47" s="330"/>
      <c r="KZ47" s="330"/>
      <c r="LA47" s="330"/>
      <c r="LB47" s="330"/>
      <c r="LC47" s="330"/>
      <c r="LD47" s="330"/>
      <c r="LE47" s="330"/>
      <c r="LF47" s="330"/>
      <c r="LG47" s="330"/>
      <c r="LH47" s="330"/>
      <c r="LI47" s="330"/>
      <c r="LJ47" s="331"/>
      <c r="LK47" s="324"/>
      <c r="LL47" s="329"/>
      <c r="LM47" s="330"/>
      <c r="LN47" s="330"/>
      <c r="LO47" s="330"/>
      <c r="LP47" s="330"/>
      <c r="LQ47" s="330"/>
      <c r="LR47" s="330"/>
      <c r="LS47" s="330"/>
      <c r="LT47" s="330"/>
      <c r="LU47" s="330"/>
      <c r="LV47" s="330"/>
      <c r="LW47" s="330"/>
      <c r="LX47" s="330"/>
      <c r="LY47" s="330"/>
      <c r="LZ47" s="330"/>
      <c r="MA47" s="331"/>
      <c r="MB47" s="324"/>
      <c r="MC47" s="56"/>
      <c r="MD47" s="56"/>
      <c r="ME47" s="56"/>
      <c r="MF47" s="56"/>
      <c r="MG47" s="228"/>
    </row>
    <row r="48" spans="1:345" customFormat="1" ht="12.75" x14ac:dyDescent="0.2">
      <c r="A48" s="329"/>
      <c r="B48" s="330"/>
      <c r="C48" s="330"/>
      <c r="D48" s="330"/>
      <c r="E48" s="330"/>
      <c r="F48" s="330"/>
      <c r="G48" s="330"/>
      <c r="H48" s="330"/>
      <c r="I48" s="330"/>
      <c r="J48" s="330"/>
      <c r="K48" s="330"/>
      <c r="L48" s="330"/>
      <c r="M48" s="330"/>
      <c r="N48" s="330"/>
      <c r="O48" s="330"/>
      <c r="P48" s="331"/>
      <c r="Q48" s="324"/>
      <c r="R48" s="329"/>
      <c r="S48" s="330"/>
      <c r="T48" s="330"/>
      <c r="U48" s="330"/>
      <c r="V48" s="330"/>
      <c r="W48" s="330"/>
      <c r="X48" s="330"/>
      <c r="Y48" s="330"/>
      <c r="Z48" s="330"/>
      <c r="AA48" s="330"/>
      <c r="AB48" s="330"/>
      <c r="AC48" s="330"/>
      <c r="AD48" s="330"/>
      <c r="AE48" s="330"/>
      <c r="AF48" s="330"/>
      <c r="AG48" s="331"/>
      <c r="AH48" s="324"/>
      <c r="AI48" s="329"/>
      <c r="AJ48" s="330"/>
      <c r="AK48" s="330"/>
      <c r="AL48" s="330"/>
      <c r="AM48" s="330"/>
      <c r="AN48" s="330"/>
      <c r="AO48" s="330"/>
      <c r="AP48" s="330"/>
      <c r="AQ48" s="330"/>
      <c r="AR48" s="330"/>
      <c r="AS48" s="330"/>
      <c r="AT48" s="330"/>
      <c r="AU48" s="330"/>
      <c r="AV48" s="330"/>
      <c r="AW48" s="330"/>
      <c r="AX48" s="331"/>
      <c r="AY48" s="324"/>
      <c r="AZ48" s="329"/>
      <c r="BA48" s="330"/>
      <c r="BB48" s="330"/>
      <c r="BC48" s="330"/>
      <c r="BD48" s="330"/>
      <c r="BE48" s="330"/>
      <c r="BF48" s="330"/>
      <c r="BG48" s="330"/>
      <c r="BH48" s="330"/>
      <c r="BI48" s="330"/>
      <c r="BJ48" s="330"/>
      <c r="BK48" s="330"/>
      <c r="BL48" s="330"/>
      <c r="BM48" s="330"/>
      <c r="BN48" s="330"/>
      <c r="BO48" s="331"/>
      <c r="BP48" s="324"/>
      <c r="BQ48" s="329"/>
      <c r="BR48" s="330"/>
      <c r="BS48" s="330"/>
      <c r="BT48" s="330"/>
      <c r="BU48" s="330"/>
      <c r="BV48" s="330"/>
      <c r="BW48" s="330"/>
      <c r="BX48" s="330"/>
      <c r="BY48" s="330"/>
      <c r="BZ48" s="330"/>
      <c r="CA48" s="330"/>
      <c r="CB48" s="330"/>
      <c r="CC48" s="330"/>
      <c r="CD48" s="330"/>
      <c r="CE48" s="330"/>
      <c r="CF48" s="331"/>
      <c r="CG48" s="324"/>
      <c r="CH48" s="329"/>
      <c r="CI48" s="330"/>
      <c r="CJ48" s="330"/>
      <c r="CK48" s="330"/>
      <c r="CL48" s="330"/>
      <c r="CM48" s="330"/>
      <c r="CN48" s="330"/>
      <c r="CO48" s="330"/>
      <c r="CP48" s="330"/>
      <c r="CQ48" s="330"/>
      <c r="CR48" s="330"/>
      <c r="CS48" s="330"/>
      <c r="CT48" s="330"/>
      <c r="CU48" s="330"/>
      <c r="CV48" s="330"/>
      <c r="CW48" s="331"/>
      <c r="CX48" s="324"/>
      <c r="CY48" s="329"/>
      <c r="CZ48" s="330"/>
      <c r="DA48" s="330"/>
      <c r="DB48" s="330"/>
      <c r="DC48" s="330"/>
      <c r="DD48" s="330"/>
      <c r="DE48" s="330"/>
      <c r="DF48" s="330"/>
      <c r="DG48" s="330"/>
      <c r="DH48" s="330"/>
      <c r="DI48" s="330"/>
      <c r="DJ48" s="330"/>
      <c r="DK48" s="330"/>
      <c r="DL48" s="330"/>
      <c r="DM48" s="330"/>
      <c r="DN48" s="331"/>
      <c r="DO48" s="324"/>
      <c r="DP48" s="329"/>
      <c r="DQ48" s="330"/>
      <c r="DR48" s="330"/>
      <c r="DS48" s="330"/>
      <c r="DT48" s="330"/>
      <c r="DU48" s="330"/>
      <c r="DV48" s="330"/>
      <c r="DW48" s="330"/>
      <c r="DX48" s="330"/>
      <c r="DY48" s="330"/>
      <c r="DZ48" s="330"/>
      <c r="EA48" s="330"/>
      <c r="EB48" s="330"/>
      <c r="EC48" s="330"/>
      <c r="ED48" s="330"/>
      <c r="EE48" s="331"/>
      <c r="EF48" s="324"/>
      <c r="EG48" s="329"/>
      <c r="EH48" s="330"/>
      <c r="EI48" s="330"/>
      <c r="EJ48" s="330"/>
      <c r="EK48" s="330"/>
      <c r="EL48" s="330"/>
      <c r="EM48" s="330"/>
      <c r="EN48" s="330"/>
      <c r="EO48" s="330"/>
      <c r="EP48" s="330"/>
      <c r="EQ48" s="330"/>
      <c r="ER48" s="330"/>
      <c r="ES48" s="330"/>
      <c r="ET48" s="330"/>
      <c r="EU48" s="330"/>
      <c r="EV48" s="331"/>
      <c r="EW48" s="324"/>
      <c r="EX48" s="329"/>
      <c r="EY48" s="330"/>
      <c r="EZ48" s="330"/>
      <c r="FA48" s="330"/>
      <c r="FB48" s="330"/>
      <c r="FC48" s="330"/>
      <c r="FD48" s="330"/>
      <c r="FE48" s="330"/>
      <c r="FF48" s="330"/>
      <c r="FG48" s="330"/>
      <c r="FH48" s="330"/>
      <c r="FI48" s="330"/>
      <c r="FJ48" s="330"/>
      <c r="FK48" s="330"/>
      <c r="FL48" s="330"/>
      <c r="FM48" s="331"/>
      <c r="FN48" s="324"/>
      <c r="FO48" s="329"/>
      <c r="FP48" s="330"/>
      <c r="FQ48" s="330"/>
      <c r="FR48" s="330"/>
      <c r="FS48" s="330"/>
      <c r="FT48" s="330"/>
      <c r="FU48" s="330"/>
      <c r="FV48" s="330"/>
      <c r="FW48" s="330"/>
      <c r="FX48" s="330"/>
      <c r="FY48" s="330"/>
      <c r="FZ48" s="330"/>
      <c r="GA48" s="330"/>
      <c r="GB48" s="330"/>
      <c r="GC48" s="330"/>
      <c r="GD48" s="331"/>
      <c r="GE48" s="324"/>
      <c r="GF48" s="329"/>
      <c r="GG48" s="330"/>
      <c r="GH48" s="330"/>
      <c r="GI48" s="330"/>
      <c r="GJ48" s="330"/>
      <c r="GK48" s="330"/>
      <c r="GL48" s="330"/>
      <c r="GM48" s="330"/>
      <c r="GN48" s="330"/>
      <c r="GO48" s="330"/>
      <c r="GP48" s="330"/>
      <c r="GQ48" s="330"/>
      <c r="GR48" s="330"/>
      <c r="GS48" s="330"/>
      <c r="GT48" s="330"/>
      <c r="GU48" s="331"/>
      <c r="GV48" s="324"/>
      <c r="GW48" s="329"/>
      <c r="GX48" s="330"/>
      <c r="GY48" s="330"/>
      <c r="GZ48" s="330"/>
      <c r="HA48" s="330"/>
      <c r="HB48" s="330"/>
      <c r="HC48" s="330"/>
      <c r="HD48" s="330"/>
      <c r="HE48" s="330"/>
      <c r="HF48" s="330"/>
      <c r="HG48" s="330"/>
      <c r="HH48" s="330"/>
      <c r="HI48" s="330"/>
      <c r="HJ48" s="330"/>
      <c r="HK48" s="330"/>
      <c r="HL48" s="331"/>
      <c r="HM48" s="324"/>
      <c r="HN48" s="329"/>
      <c r="HO48" s="330"/>
      <c r="HP48" s="330"/>
      <c r="HQ48" s="330"/>
      <c r="HR48" s="330"/>
      <c r="HS48" s="330"/>
      <c r="HT48" s="330"/>
      <c r="HU48" s="330"/>
      <c r="HV48" s="330"/>
      <c r="HW48" s="330"/>
      <c r="HX48" s="330"/>
      <c r="HY48" s="330"/>
      <c r="HZ48" s="330"/>
      <c r="IA48" s="330"/>
      <c r="IB48" s="330"/>
      <c r="IC48" s="331"/>
      <c r="ID48" s="324"/>
      <c r="IE48" s="329"/>
      <c r="IF48" s="330"/>
      <c r="IG48" s="330"/>
      <c r="IH48" s="330"/>
      <c r="II48" s="330"/>
      <c r="IJ48" s="330"/>
      <c r="IK48" s="330"/>
      <c r="IL48" s="330"/>
      <c r="IM48" s="330"/>
      <c r="IN48" s="330"/>
      <c r="IO48" s="330"/>
      <c r="IP48" s="330"/>
      <c r="IQ48" s="330"/>
      <c r="IR48" s="330"/>
      <c r="IS48" s="330"/>
      <c r="IT48" s="331"/>
      <c r="IU48" s="324"/>
      <c r="IV48" s="329"/>
      <c r="IW48" s="330"/>
      <c r="IX48" s="330"/>
      <c r="IY48" s="330"/>
      <c r="IZ48" s="330"/>
      <c r="JA48" s="330"/>
      <c r="JB48" s="330"/>
      <c r="JC48" s="330"/>
      <c r="JD48" s="330"/>
      <c r="JE48" s="330"/>
      <c r="JF48" s="330"/>
      <c r="JG48" s="330"/>
      <c r="JH48" s="330"/>
      <c r="JI48" s="330"/>
      <c r="JJ48" s="330"/>
      <c r="JK48" s="331"/>
      <c r="JL48" s="324"/>
      <c r="JM48" s="329"/>
      <c r="JN48" s="330"/>
      <c r="JO48" s="330"/>
      <c r="JP48" s="330"/>
      <c r="JQ48" s="330"/>
      <c r="JR48" s="330"/>
      <c r="JS48" s="330"/>
      <c r="JT48" s="330"/>
      <c r="JU48" s="330"/>
      <c r="JV48" s="330"/>
      <c r="JW48" s="330"/>
      <c r="JX48" s="330"/>
      <c r="JY48" s="330"/>
      <c r="JZ48" s="330"/>
      <c r="KA48" s="330"/>
      <c r="KB48" s="331"/>
      <c r="KC48" s="324"/>
      <c r="KD48" s="329"/>
      <c r="KE48" s="330"/>
      <c r="KF48" s="330"/>
      <c r="KG48" s="330"/>
      <c r="KH48" s="330"/>
      <c r="KI48" s="330"/>
      <c r="KJ48" s="330"/>
      <c r="KK48" s="330"/>
      <c r="KL48" s="330"/>
      <c r="KM48" s="330"/>
      <c r="KN48" s="330"/>
      <c r="KO48" s="330"/>
      <c r="KP48" s="330"/>
      <c r="KQ48" s="330"/>
      <c r="KR48" s="330"/>
      <c r="KS48" s="331"/>
      <c r="KT48" s="324"/>
      <c r="KU48" s="329"/>
      <c r="KV48" s="330"/>
      <c r="KW48" s="330"/>
      <c r="KX48" s="330"/>
      <c r="KY48" s="330"/>
      <c r="KZ48" s="330"/>
      <c r="LA48" s="330"/>
      <c r="LB48" s="330"/>
      <c r="LC48" s="330"/>
      <c r="LD48" s="330"/>
      <c r="LE48" s="330"/>
      <c r="LF48" s="330"/>
      <c r="LG48" s="330"/>
      <c r="LH48" s="330"/>
      <c r="LI48" s="330"/>
      <c r="LJ48" s="331"/>
      <c r="LK48" s="324"/>
      <c r="LL48" s="329"/>
      <c r="LM48" s="330"/>
      <c r="LN48" s="330"/>
      <c r="LO48" s="330"/>
      <c r="LP48" s="330"/>
      <c r="LQ48" s="330"/>
      <c r="LR48" s="330"/>
      <c r="LS48" s="330"/>
      <c r="LT48" s="330"/>
      <c r="LU48" s="330"/>
      <c r="LV48" s="330"/>
      <c r="LW48" s="330"/>
      <c r="LX48" s="330"/>
      <c r="LY48" s="330"/>
      <c r="LZ48" s="330"/>
      <c r="MA48" s="331"/>
      <c r="MB48" s="324"/>
      <c r="MC48" s="56"/>
      <c r="MD48" s="56"/>
      <c r="ME48" s="56"/>
      <c r="MF48" s="56"/>
      <c r="MG48" s="228"/>
    </row>
    <row r="49" spans="1:345" customFormat="1" ht="12.75" x14ac:dyDescent="0.2">
      <c r="A49" s="329"/>
      <c r="B49" s="330"/>
      <c r="C49" s="330"/>
      <c r="D49" s="330"/>
      <c r="E49" s="330"/>
      <c r="F49" s="330"/>
      <c r="G49" s="330"/>
      <c r="H49" s="330"/>
      <c r="I49" s="330"/>
      <c r="J49" s="330"/>
      <c r="K49" s="330"/>
      <c r="L49" s="330"/>
      <c r="M49" s="330"/>
      <c r="N49" s="330"/>
      <c r="O49" s="330"/>
      <c r="P49" s="331"/>
      <c r="Q49" s="324"/>
      <c r="R49" s="329"/>
      <c r="S49" s="330"/>
      <c r="T49" s="330"/>
      <c r="U49" s="330"/>
      <c r="V49" s="330"/>
      <c r="W49" s="330"/>
      <c r="X49" s="330"/>
      <c r="Y49" s="330"/>
      <c r="Z49" s="330"/>
      <c r="AA49" s="330"/>
      <c r="AB49" s="330"/>
      <c r="AC49" s="330"/>
      <c r="AD49" s="330"/>
      <c r="AE49" s="330"/>
      <c r="AF49" s="330"/>
      <c r="AG49" s="331"/>
      <c r="AH49" s="324"/>
      <c r="AI49" s="329"/>
      <c r="AJ49" s="330"/>
      <c r="AK49" s="330"/>
      <c r="AL49" s="330"/>
      <c r="AM49" s="330"/>
      <c r="AN49" s="330"/>
      <c r="AO49" s="330"/>
      <c r="AP49" s="330"/>
      <c r="AQ49" s="330"/>
      <c r="AR49" s="330"/>
      <c r="AS49" s="330"/>
      <c r="AT49" s="330"/>
      <c r="AU49" s="330"/>
      <c r="AV49" s="330"/>
      <c r="AW49" s="330"/>
      <c r="AX49" s="331"/>
      <c r="AY49" s="324"/>
      <c r="AZ49" s="329"/>
      <c r="BA49" s="330"/>
      <c r="BB49" s="330"/>
      <c r="BC49" s="330"/>
      <c r="BD49" s="330"/>
      <c r="BE49" s="330"/>
      <c r="BF49" s="330"/>
      <c r="BG49" s="330"/>
      <c r="BH49" s="330"/>
      <c r="BI49" s="330"/>
      <c r="BJ49" s="330"/>
      <c r="BK49" s="330"/>
      <c r="BL49" s="330"/>
      <c r="BM49" s="330"/>
      <c r="BN49" s="330"/>
      <c r="BO49" s="331"/>
      <c r="BP49" s="324"/>
      <c r="BQ49" s="329"/>
      <c r="BR49" s="330"/>
      <c r="BS49" s="330"/>
      <c r="BT49" s="330"/>
      <c r="BU49" s="330"/>
      <c r="BV49" s="330"/>
      <c r="BW49" s="330"/>
      <c r="BX49" s="330"/>
      <c r="BY49" s="330"/>
      <c r="BZ49" s="330"/>
      <c r="CA49" s="330"/>
      <c r="CB49" s="330"/>
      <c r="CC49" s="330"/>
      <c r="CD49" s="330"/>
      <c r="CE49" s="330"/>
      <c r="CF49" s="331"/>
      <c r="CG49" s="324"/>
      <c r="CH49" s="329"/>
      <c r="CI49" s="330"/>
      <c r="CJ49" s="330"/>
      <c r="CK49" s="330"/>
      <c r="CL49" s="330"/>
      <c r="CM49" s="330"/>
      <c r="CN49" s="330"/>
      <c r="CO49" s="330"/>
      <c r="CP49" s="330"/>
      <c r="CQ49" s="330"/>
      <c r="CR49" s="330"/>
      <c r="CS49" s="330"/>
      <c r="CT49" s="330"/>
      <c r="CU49" s="330"/>
      <c r="CV49" s="330"/>
      <c r="CW49" s="331"/>
      <c r="CX49" s="324"/>
      <c r="CY49" s="329"/>
      <c r="CZ49" s="330"/>
      <c r="DA49" s="330"/>
      <c r="DB49" s="330"/>
      <c r="DC49" s="330"/>
      <c r="DD49" s="330"/>
      <c r="DE49" s="330"/>
      <c r="DF49" s="330"/>
      <c r="DG49" s="330"/>
      <c r="DH49" s="330"/>
      <c r="DI49" s="330"/>
      <c r="DJ49" s="330"/>
      <c r="DK49" s="330"/>
      <c r="DL49" s="330"/>
      <c r="DM49" s="330"/>
      <c r="DN49" s="331"/>
      <c r="DO49" s="324"/>
      <c r="DP49" s="329"/>
      <c r="DQ49" s="330"/>
      <c r="DR49" s="330"/>
      <c r="DS49" s="330"/>
      <c r="DT49" s="330"/>
      <c r="DU49" s="330"/>
      <c r="DV49" s="330"/>
      <c r="DW49" s="330"/>
      <c r="DX49" s="330"/>
      <c r="DY49" s="330"/>
      <c r="DZ49" s="330"/>
      <c r="EA49" s="330"/>
      <c r="EB49" s="330"/>
      <c r="EC49" s="330"/>
      <c r="ED49" s="330"/>
      <c r="EE49" s="331"/>
      <c r="EF49" s="324"/>
      <c r="EG49" s="329"/>
      <c r="EH49" s="330"/>
      <c r="EI49" s="330"/>
      <c r="EJ49" s="330"/>
      <c r="EK49" s="330"/>
      <c r="EL49" s="330"/>
      <c r="EM49" s="330"/>
      <c r="EN49" s="330"/>
      <c r="EO49" s="330"/>
      <c r="EP49" s="330"/>
      <c r="EQ49" s="330"/>
      <c r="ER49" s="330"/>
      <c r="ES49" s="330"/>
      <c r="ET49" s="330"/>
      <c r="EU49" s="330"/>
      <c r="EV49" s="331"/>
      <c r="EW49" s="324"/>
      <c r="EX49" s="329"/>
      <c r="EY49" s="330"/>
      <c r="EZ49" s="330"/>
      <c r="FA49" s="330"/>
      <c r="FB49" s="330"/>
      <c r="FC49" s="330"/>
      <c r="FD49" s="330"/>
      <c r="FE49" s="330"/>
      <c r="FF49" s="330"/>
      <c r="FG49" s="330"/>
      <c r="FH49" s="330"/>
      <c r="FI49" s="330"/>
      <c r="FJ49" s="330"/>
      <c r="FK49" s="330"/>
      <c r="FL49" s="330"/>
      <c r="FM49" s="331"/>
      <c r="FN49" s="324"/>
      <c r="FO49" s="329"/>
      <c r="FP49" s="330"/>
      <c r="FQ49" s="330"/>
      <c r="FR49" s="330"/>
      <c r="FS49" s="330"/>
      <c r="FT49" s="330"/>
      <c r="FU49" s="330"/>
      <c r="FV49" s="330"/>
      <c r="FW49" s="330"/>
      <c r="FX49" s="330"/>
      <c r="FY49" s="330"/>
      <c r="FZ49" s="330"/>
      <c r="GA49" s="330"/>
      <c r="GB49" s="330"/>
      <c r="GC49" s="330"/>
      <c r="GD49" s="331"/>
      <c r="GE49" s="324"/>
      <c r="GF49" s="329"/>
      <c r="GG49" s="330"/>
      <c r="GH49" s="330"/>
      <c r="GI49" s="330"/>
      <c r="GJ49" s="330"/>
      <c r="GK49" s="330"/>
      <c r="GL49" s="330"/>
      <c r="GM49" s="330"/>
      <c r="GN49" s="330"/>
      <c r="GO49" s="330"/>
      <c r="GP49" s="330"/>
      <c r="GQ49" s="330"/>
      <c r="GR49" s="330"/>
      <c r="GS49" s="330"/>
      <c r="GT49" s="330"/>
      <c r="GU49" s="331"/>
      <c r="GV49" s="324"/>
      <c r="GW49" s="329"/>
      <c r="GX49" s="330"/>
      <c r="GY49" s="330"/>
      <c r="GZ49" s="330"/>
      <c r="HA49" s="330"/>
      <c r="HB49" s="330"/>
      <c r="HC49" s="330"/>
      <c r="HD49" s="330"/>
      <c r="HE49" s="330"/>
      <c r="HF49" s="330"/>
      <c r="HG49" s="330"/>
      <c r="HH49" s="330"/>
      <c r="HI49" s="330"/>
      <c r="HJ49" s="330"/>
      <c r="HK49" s="330"/>
      <c r="HL49" s="331"/>
      <c r="HM49" s="324"/>
      <c r="HN49" s="329"/>
      <c r="HO49" s="330"/>
      <c r="HP49" s="330"/>
      <c r="HQ49" s="330"/>
      <c r="HR49" s="330"/>
      <c r="HS49" s="330"/>
      <c r="HT49" s="330"/>
      <c r="HU49" s="330"/>
      <c r="HV49" s="330"/>
      <c r="HW49" s="330"/>
      <c r="HX49" s="330"/>
      <c r="HY49" s="330"/>
      <c r="HZ49" s="330"/>
      <c r="IA49" s="330"/>
      <c r="IB49" s="330"/>
      <c r="IC49" s="331"/>
      <c r="ID49" s="324"/>
      <c r="IE49" s="329"/>
      <c r="IF49" s="330"/>
      <c r="IG49" s="330"/>
      <c r="IH49" s="330"/>
      <c r="II49" s="330"/>
      <c r="IJ49" s="330"/>
      <c r="IK49" s="330"/>
      <c r="IL49" s="330"/>
      <c r="IM49" s="330"/>
      <c r="IN49" s="330"/>
      <c r="IO49" s="330"/>
      <c r="IP49" s="330"/>
      <c r="IQ49" s="330"/>
      <c r="IR49" s="330"/>
      <c r="IS49" s="330"/>
      <c r="IT49" s="331"/>
      <c r="IU49" s="324"/>
      <c r="IV49" s="329"/>
      <c r="IW49" s="330"/>
      <c r="IX49" s="330"/>
      <c r="IY49" s="330"/>
      <c r="IZ49" s="330"/>
      <c r="JA49" s="330"/>
      <c r="JB49" s="330"/>
      <c r="JC49" s="330"/>
      <c r="JD49" s="330"/>
      <c r="JE49" s="330"/>
      <c r="JF49" s="330"/>
      <c r="JG49" s="330"/>
      <c r="JH49" s="330"/>
      <c r="JI49" s="330"/>
      <c r="JJ49" s="330"/>
      <c r="JK49" s="331"/>
      <c r="JL49" s="324"/>
      <c r="JM49" s="329"/>
      <c r="JN49" s="330"/>
      <c r="JO49" s="330"/>
      <c r="JP49" s="330"/>
      <c r="JQ49" s="330"/>
      <c r="JR49" s="330"/>
      <c r="JS49" s="330"/>
      <c r="JT49" s="330"/>
      <c r="JU49" s="330"/>
      <c r="JV49" s="330"/>
      <c r="JW49" s="330"/>
      <c r="JX49" s="330"/>
      <c r="JY49" s="330"/>
      <c r="JZ49" s="330"/>
      <c r="KA49" s="330"/>
      <c r="KB49" s="331"/>
      <c r="KC49" s="324"/>
      <c r="KD49" s="329"/>
      <c r="KE49" s="330"/>
      <c r="KF49" s="330"/>
      <c r="KG49" s="330"/>
      <c r="KH49" s="330"/>
      <c r="KI49" s="330"/>
      <c r="KJ49" s="330"/>
      <c r="KK49" s="330"/>
      <c r="KL49" s="330"/>
      <c r="KM49" s="330"/>
      <c r="KN49" s="330"/>
      <c r="KO49" s="330"/>
      <c r="KP49" s="330"/>
      <c r="KQ49" s="330"/>
      <c r="KR49" s="330"/>
      <c r="KS49" s="331"/>
      <c r="KT49" s="324"/>
      <c r="KU49" s="329"/>
      <c r="KV49" s="330"/>
      <c r="KW49" s="330"/>
      <c r="KX49" s="330"/>
      <c r="KY49" s="330"/>
      <c r="KZ49" s="330"/>
      <c r="LA49" s="330"/>
      <c r="LB49" s="330"/>
      <c r="LC49" s="330"/>
      <c r="LD49" s="330"/>
      <c r="LE49" s="330"/>
      <c r="LF49" s="330"/>
      <c r="LG49" s="330"/>
      <c r="LH49" s="330"/>
      <c r="LI49" s="330"/>
      <c r="LJ49" s="331"/>
      <c r="LK49" s="324"/>
      <c r="LL49" s="329"/>
      <c r="LM49" s="330"/>
      <c r="LN49" s="330"/>
      <c r="LO49" s="330"/>
      <c r="LP49" s="330"/>
      <c r="LQ49" s="330"/>
      <c r="LR49" s="330"/>
      <c r="LS49" s="330"/>
      <c r="LT49" s="330"/>
      <c r="LU49" s="330"/>
      <c r="LV49" s="330"/>
      <c r="LW49" s="330"/>
      <c r="LX49" s="330"/>
      <c r="LY49" s="330"/>
      <c r="LZ49" s="330"/>
      <c r="MA49" s="331"/>
      <c r="MB49" s="324"/>
      <c r="MC49" s="56"/>
      <c r="MD49" s="56"/>
      <c r="ME49" s="56"/>
      <c r="MF49" s="56"/>
      <c r="MG49" s="228"/>
    </row>
    <row r="50" spans="1:345" customFormat="1" ht="12.75" x14ac:dyDescent="0.2">
      <c r="A50" s="329"/>
      <c r="B50" s="330"/>
      <c r="C50" s="330"/>
      <c r="D50" s="330"/>
      <c r="E50" s="330"/>
      <c r="F50" s="330"/>
      <c r="G50" s="330"/>
      <c r="H50" s="330"/>
      <c r="I50" s="330"/>
      <c r="J50" s="330"/>
      <c r="K50" s="330"/>
      <c r="L50" s="330"/>
      <c r="M50" s="330"/>
      <c r="N50" s="330"/>
      <c r="O50" s="330"/>
      <c r="P50" s="331"/>
      <c r="Q50" s="324"/>
      <c r="R50" s="329"/>
      <c r="S50" s="330"/>
      <c r="T50" s="330"/>
      <c r="U50" s="330"/>
      <c r="V50" s="330"/>
      <c r="W50" s="330"/>
      <c r="X50" s="330"/>
      <c r="Y50" s="330"/>
      <c r="Z50" s="330"/>
      <c r="AA50" s="330"/>
      <c r="AB50" s="330"/>
      <c r="AC50" s="330"/>
      <c r="AD50" s="330"/>
      <c r="AE50" s="330"/>
      <c r="AF50" s="330"/>
      <c r="AG50" s="331"/>
      <c r="AH50" s="324"/>
      <c r="AI50" s="329"/>
      <c r="AJ50" s="330"/>
      <c r="AK50" s="330"/>
      <c r="AL50" s="330"/>
      <c r="AM50" s="330"/>
      <c r="AN50" s="330"/>
      <c r="AO50" s="330"/>
      <c r="AP50" s="330"/>
      <c r="AQ50" s="330"/>
      <c r="AR50" s="330"/>
      <c r="AS50" s="330"/>
      <c r="AT50" s="330"/>
      <c r="AU50" s="330"/>
      <c r="AV50" s="330"/>
      <c r="AW50" s="330"/>
      <c r="AX50" s="331"/>
      <c r="AY50" s="324"/>
      <c r="AZ50" s="329"/>
      <c r="BA50" s="330"/>
      <c r="BB50" s="330"/>
      <c r="BC50" s="330"/>
      <c r="BD50" s="330"/>
      <c r="BE50" s="330"/>
      <c r="BF50" s="330"/>
      <c r="BG50" s="330"/>
      <c r="BH50" s="330"/>
      <c r="BI50" s="330"/>
      <c r="BJ50" s="330"/>
      <c r="BK50" s="330"/>
      <c r="BL50" s="330"/>
      <c r="BM50" s="330"/>
      <c r="BN50" s="330"/>
      <c r="BO50" s="331"/>
      <c r="BP50" s="324"/>
      <c r="BQ50" s="329"/>
      <c r="BR50" s="330"/>
      <c r="BS50" s="330"/>
      <c r="BT50" s="330"/>
      <c r="BU50" s="330"/>
      <c r="BV50" s="330"/>
      <c r="BW50" s="330"/>
      <c r="BX50" s="330"/>
      <c r="BY50" s="330"/>
      <c r="BZ50" s="330"/>
      <c r="CA50" s="330"/>
      <c r="CB50" s="330"/>
      <c r="CC50" s="330"/>
      <c r="CD50" s="330"/>
      <c r="CE50" s="330"/>
      <c r="CF50" s="331"/>
      <c r="CG50" s="324"/>
      <c r="CH50" s="329"/>
      <c r="CI50" s="330"/>
      <c r="CJ50" s="330"/>
      <c r="CK50" s="330"/>
      <c r="CL50" s="330"/>
      <c r="CM50" s="330"/>
      <c r="CN50" s="330"/>
      <c r="CO50" s="330"/>
      <c r="CP50" s="330"/>
      <c r="CQ50" s="330"/>
      <c r="CR50" s="330"/>
      <c r="CS50" s="330"/>
      <c r="CT50" s="330"/>
      <c r="CU50" s="330"/>
      <c r="CV50" s="330"/>
      <c r="CW50" s="331"/>
      <c r="CX50" s="324"/>
      <c r="CY50" s="329"/>
      <c r="CZ50" s="330"/>
      <c r="DA50" s="330"/>
      <c r="DB50" s="330"/>
      <c r="DC50" s="330"/>
      <c r="DD50" s="330"/>
      <c r="DE50" s="330"/>
      <c r="DF50" s="330"/>
      <c r="DG50" s="330"/>
      <c r="DH50" s="330"/>
      <c r="DI50" s="330"/>
      <c r="DJ50" s="330"/>
      <c r="DK50" s="330"/>
      <c r="DL50" s="330"/>
      <c r="DM50" s="330"/>
      <c r="DN50" s="331"/>
      <c r="DO50" s="324"/>
      <c r="DP50" s="329"/>
      <c r="DQ50" s="330"/>
      <c r="DR50" s="330"/>
      <c r="DS50" s="330"/>
      <c r="DT50" s="330"/>
      <c r="DU50" s="330"/>
      <c r="DV50" s="330"/>
      <c r="DW50" s="330"/>
      <c r="DX50" s="330"/>
      <c r="DY50" s="330"/>
      <c r="DZ50" s="330"/>
      <c r="EA50" s="330"/>
      <c r="EB50" s="330"/>
      <c r="EC50" s="330"/>
      <c r="ED50" s="330"/>
      <c r="EE50" s="331"/>
      <c r="EF50" s="324"/>
      <c r="EG50" s="329"/>
      <c r="EH50" s="330"/>
      <c r="EI50" s="330"/>
      <c r="EJ50" s="330"/>
      <c r="EK50" s="330"/>
      <c r="EL50" s="330"/>
      <c r="EM50" s="330"/>
      <c r="EN50" s="330"/>
      <c r="EO50" s="330"/>
      <c r="EP50" s="330"/>
      <c r="EQ50" s="330"/>
      <c r="ER50" s="330"/>
      <c r="ES50" s="330"/>
      <c r="ET50" s="330"/>
      <c r="EU50" s="330"/>
      <c r="EV50" s="331"/>
      <c r="EW50" s="324"/>
      <c r="EX50" s="329"/>
      <c r="EY50" s="330"/>
      <c r="EZ50" s="330"/>
      <c r="FA50" s="330"/>
      <c r="FB50" s="330"/>
      <c r="FC50" s="330"/>
      <c r="FD50" s="330"/>
      <c r="FE50" s="330"/>
      <c r="FF50" s="330"/>
      <c r="FG50" s="330"/>
      <c r="FH50" s="330"/>
      <c r="FI50" s="330"/>
      <c r="FJ50" s="330"/>
      <c r="FK50" s="330"/>
      <c r="FL50" s="330"/>
      <c r="FM50" s="331"/>
      <c r="FN50" s="324"/>
      <c r="FO50" s="329"/>
      <c r="FP50" s="330"/>
      <c r="FQ50" s="330"/>
      <c r="FR50" s="330"/>
      <c r="FS50" s="330"/>
      <c r="FT50" s="330"/>
      <c r="FU50" s="330"/>
      <c r="FV50" s="330"/>
      <c r="FW50" s="330"/>
      <c r="FX50" s="330"/>
      <c r="FY50" s="330"/>
      <c r="FZ50" s="330"/>
      <c r="GA50" s="330"/>
      <c r="GB50" s="330"/>
      <c r="GC50" s="330"/>
      <c r="GD50" s="331"/>
      <c r="GE50" s="324"/>
      <c r="GF50" s="329"/>
      <c r="GG50" s="330"/>
      <c r="GH50" s="330"/>
      <c r="GI50" s="330"/>
      <c r="GJ50" s="330"/>
      <c r="GK50" s="330"/>
      <c r="GL50" s="330"/>
      <c r="GM50" s="330"/>
      <c r="GN50" s="330"/>
      <c r="GO50" s="330"/>
      <c r="GP50" s="330"/>
      <c r="GQ50" s="330"/>
      <c r="GR50" s="330"/>
      <c r="GS50" s="330"/>
      <c r="GT50" s="330"/>
      <c r="GU50" s="331"/>
      <c r="GV50" s="324"/>
      <c r="GW50" s="329"/>
      <c r="GX50" s="330"/>
      <c r="GY50" s="330"/>
      <c r="GZ50" s="330"/>
      <c r="HA50" s="330"/>
      <c r="HB50" s="330"/>
      <c r="HC50" s="330"/>
      <c r="HD50" s="330"/>
      <c r="HE50" s="330"/>
      <c r="HF50" s="330"/>
      <c r="HG50" s="330"/>
      <c r="HH50" s="330"/>
      <c r="HI50" s="330"/>
      <c r="HJ50" s="330"/>
      <c r="HK50" s="330"/>
      <c r="HL50" s="331"/>
      <c r="HM50" s="324"/>
      <c r="HN50" s="329"/>
      <c r="HO50" s="330"/>
      <c r="HP50" s="330"/>
      <c r="HQ50" s="330"/>
      <c r="HR50" s="330"/>
      <c r="HS50" s="330"/>
      <c r="HT50" s="330"/>
      <c r="HU50" s="330"/>
      <c r="HV50" s="330"/>
      <c r="HW50" s="330"/>
      <c r="HX50" s="330"/>
      <c r="HY50" s="330"/>
      <c r="HZ50" s="330"/>
      <c r="IA50" s="330"/>
      <c r="IB50" s="330"/>
      <c r="IC50" s="331"/>
      <c r="ID50" s="324"/>
      <c r="IE50" s="329"/>
      <c r="IF50" s="330"/>
      <c r="IG50" s="330"/>
      <c r="IH50" s="330"/>
      <c r="II50" s="330"/>
      <c r="IJ50" s="330"/>
      <c r="IK50" s="330"/>
      <c r="IL50" s="330"/>
      <c r="IM50" s="330"/>
      <c r="IN50" s="330"/>
      <c r="IO50" s="330"/>
      <c r="IP50" s="330"/>
      <c r="IQ50" s="330"/>
      <c r="IR50" s="330"/>
      <c r="IS50" s="330"/>
      <c r="IT50" s="331"/>
      <c r="IU50" s="324"/>
      <c r="IV50" s="329"/>
      <c r="IW50" s="330"/>
      <c r="IX50" s="330"/>
      <c r="IY50" s="330"/>
      <c r="IZ50" s="330"/>
      <c r="JA50" s="330"/>
      <c r="JB50" s="330"/>
      <c r="JC50" s="330"/>
      <c r="JD50" s="330"/>
      <c r="JE50" s="330"/>
      <c r="JF50" s="330"/>
      <c r="JG50" s="330"/>
      <c r="JH50" s="330"/>
      <c r="JI50" s="330"/>
      <c r="JJ50" s="330"/>
      <c r="JK50" s="331"/>
      <c r="JL50" s="324"/>
      <c r="JM50" s="329"/>
      <c r="JN50" s="330"/>
      <c r="JO50" s="330"/>
      <c r="JP50" s="330"/>
      <c r="JQ50" s="330"/>
      <c r="JR50" s="330"/>
      <c r="JS50" s="330"/>
      <c r="JT50" s="330"/>
      <c r="JU50" s="330"/>
      <c r="JV50" s="330"/>
      <c r="JW50" s="330"/>
      <c r="JX50" s="330"/>
      <c r="JY50" s="330"/>
      <c r="JZ50" s="330"/>
      <c r="KA50" s="330"/>
      <c r="KB50" s="331"/>
      <c r="KC50" s="324"/>
      <c r="KD50" s="329"/>
      <c r="KE50" s="330"/>
      <c r="KF50" s="330"/>
      <c r="KG50" s="330"/>
      <c r="KH50" s="330"/>
      <c r="KI50" s="330"/>
      <c r="KJ50" s="330"/>
      <c r="KK50" s="330"/>
      <c r="KL50" s="330"/>
      <c r="KM50" s="330"/>
      <c r="KN50" s="330"/>
      <c r="KO50" s="330"/>
      <c r="KP50" s="330"/>
      <c r="KQ50" s="330"/>
      <c r="KR50" s="330"/>
      <c r="KS50" s="331"/>
      <c r="KT50" s="324"/>
      <c r="KU50" s="329"/>
      <c r="KV50" s="330"/>
      <c r="KW50" s="330"/>
      <c r="KX50" s="330"/>
      <c r="KY50" s="330"/>
      <c r="KZ50" s="330"/>
      <c r="LA50" s="330"/>
      <c r="LB50" s="330"/>
      <c r="LC50" s="330"/>
      <c r="LD50" s="330"/>
      <c r="LE50" s="330"/>
      <c r="LF50" s="330"/>
      <c r="LG50" s="330"/>
      <c r="LH50" s="330"/>
      <c r="LI50" s="330"/>
      <c r="LJ50" s="331"/>
      <c r="LK50" s="324"/>
      <c r="LL50" s="329"/>
      <c r="LM50" s="330"/>
      <c r="LN50" s="330"/>
      <c r="LO50" s="330"/>
      <c r="LP50" s="330"/>
      <c r="LQ50" s="330"/>
      <c r="LR50" s="330"/>
      <c r="LS50" s="330"/>
      <c r="LT50" s="330"/>
      <c r="LU50" s="330"/>
      <c r="LV50" s="330"/>
      <c r="LW50" s="330"/>
      <c r="LX50" s="330"/>
      <c r="LY50" s="330"/>
      <c r="LZ50" s="330"/>
      <c r="MA50" s="331"/>
      <c r="MB50" s="324"/>
      <c r="MC50" s="56"/>
      <c r="MD50" s="56"/>
      <c r="ME50" s="56"/>
      <c r="MF50" s="56"/>
      <c r="MG50" s="228"/>
    </row>
    <row r="51" spans="1:345" customFormat="1" ht="12.75" x14ac:dyDescent="0.2">
      <c r="A51" s="329"/>
      <c r="B51" s="330"/>
      <c r="C51" s="330"/>
      <c r="D51" s="330"/>
      <c r="E51" s="330"/>
      <c r="F51" s="330"/>
      <c r="G51" s="330"/>
      <c r="H51" s="330"/>
      <c r="I51" s="330"/>
      <c r="J51" s="330"/>
      <c r="K51" s="330"/>
      <c r="L51" s="330"/>
      <c r="M51" s="330"/>
      <c r="N51" s="330"/>
      <c r="O51" s="330"/>
      <c r="P51" s="331"/>
      <c r="Q51" s="324"/>
      <c r="R51" s="329"/>
      <c r="S51" s="330"/>
      <c r="T51" s="330"/>
      <c r="U51" s="330"/>
      <c r="V51" s="330"/>
      <c r="W51" s="330"/>
      <c r="X51" s="330"/>
      <c r="Y51" s="330"/>
      <c r="Z51" s="330"/>
      <c r="AA51" s="330"/>
      <c r="AB51" s="330"/>
      <c r="AC51" s="330"/>
      <c r="AD51" s="330"/>
      <c r="AE51" s="330"/>
      <c r="AF51" s="330"/>
      <c r="AG51" s="331"/>
      <c r="AH51" s="324"/>
      <c r="AI51" s="329"/>
      <c r="AJ51" s="330"/>
      <c r="AK51" s="330"/>
      <c r="AL51" s="330"/>
      <c r="AM51" s="330"/>
      <c r="AN51" s="330"/>
      <c r="AO51" s="330"/>
      <c r="AP51" s="330"/>
      <c r="AQ51" s="330"/>
      <c r="AR51" s="330"/>
      <c r="AS51" s="330"/>
      <c r="AT51" s="330"/>
      <c r="AU51" s="330"/>
      <c r="AV51" s="330"/>
      <c r="AW51" s="330"/>
      <c r="AX51" s="331"/>
      <c r="AY51" s="324"/>
      <c r="AZ51" s="329"/>
      <c r="BA51" s="330"/>
      <c r="BB51" s="330"/>
      <c r="BC51" s="330"/>
      <c r="BD51" s="330"/>
      <c r="BE51" s="330"/>
      <c r="BF51" s="330"/>
      <c r="BG51" s="330"/>
      <c r="BH51" s="330"/>
      <c r="BI51" s="330"/>
      <c r="BJ51" s="330"/>
      <c r="BK51" s="330"/>
      <c r="BL51" s="330"/>
      <c r="BM51" s="330"/>
      <c r="BN51" s="330"/>
      <c r="BO51" s="331"/>
      <c r="BP51" s="324"/>
      <c r="BQ51" s="329"/>
      <c r="BR51" s="330"/>
      <c r="BS51" s="330"/>
      <c r="BT51" s="330"/>
      <c r="BU51" s="330"/>
      <c r="BV51" s="330"/>
      <c r="BW51" s="330"/>
      <c r="BX51" s="330"/>
      <c r="BY51" s="330"/>
      <c r="BZ51" s="330"/>
      <c r="CA51" s="330"/>
      <c r="CB51" s="330"/>
      <c r="CC51" s="330"/>
      <c r="CD51" s="330"/>
      <c r="CE51" s="330"/>
      <c r="CF51" s="331"/>
      <c r="CG51" s="324"/>
      <c r="CH51" s="329"/>
      <c r="CI51" s="330"/>
      <c r="CJ51" s="330"/>
      <c r="CK51" s="330"/>
      <c r="CL51" s="330"/>
      <c r="CM51" s="330"/>
      <c r="CN51" s="330"/>
      <c r="CO51" s="330"/>
      <c r="CP51" s="330"/>
      <c r="CQ51" s="330"/>
      <c r="CR51" s="330"/>
      <c r="CS51" s="330"/>
      <c r="CT51" s="330"/>
      <c r="CU51" s="330"/>
      <c r="CV51" s="330"/>
      <c r="CW51" s="331"/>
      <c r="CX51" s="324"/>
      <c r="CY51" s="329"/>
      <c r="CZ51" s="330"/>
      <c r="DA51" s="330"/>
      <c r="DB51" s="330"/>
      <c r="DC51" s="330"/>
      <c r="DD51" s="330"/>
      <c r="DE51" s="330"/>
      <c r="DF51" s="330"/>
      <c r="DG51" s="330"/>
      <c r="DH51" s="330"/>
      <c r="DI51" s="330"/>
      <c r="DJ51" s="330"/>
      <c r="DK51" s="330"/>
      <c r="DL51" s="330"/>
      <c r="DM51" s="330"/>
      <c r="DN51" s="331"/>
      <c r="DO51" s="324"/>
      <c r="DP51" s="329"/>
      <c r="DQ51" s="330"/>
      <c r="DR51" s="330"/>
      <c r="DS51" s="330"/>
      <c r="DT51" s="330"/>
      <c r="DU51" s="330"/>
      <c r="DV51" s="330"/>
      <c r="DW51" s="330"/>
      <c r="DX51" s="330"/>
      <c r="DY51" s="330"/>
      <c r="DZ51" s="330"/>
      <c r="EA51" s="330"/>
      <c r="EB51" s="330"/>
      <c r="EC51" s="330"/>
      <c r="ED51" s="330"/>
      <c r="EE51" s="331"/>
      <c r="EF51" s="324"/>
      <c r="EG51" s="329"/>
      <c r="EH51" s="330"/>
      <c r="EI51" s="330"/>
      <c r="EJ51" s="330"/>
      <c r="EK51" s="330"/>
      <c r="EL51" s="330"/>
      <c r="EM51" s="330"/>
      <c r="EN51" s="330"/>
      <c r="EO51" s="330"/>
      <c r="EP51" s="330"/>
      <c r="EQ51" s="330"/>
      <c r="ER51" s="330"/>
      <c r="ES51" s="330"/>
      <c r="ET51" s="330"/>
      <c r="EU51" s="330"/>
      <c r="EV51" s="331"/>
      <c r="EW51" s="324"/>
      <c r="EX51" s="329"/>
      <c r="EY51" s="330"/>
      <c r="EZ51" s="330"/>
      <c r="FA51" s="330"/>
      <c r="FB51" s="330"/>
      <c r="FC51" s="330"/>
      <c r="FD51" s="330"/>
      <c r="FE51" s="330"/>
      <c r="FF51" s="330"/>
      <c r="FG51" s="330"/>
      <c r="FH51" s="330"/>
      <c r="FI51" s="330"/>
      <c r="FJ51" s="330"/>
      <c r="FK51" s="330"/>
      <c r="FL51" s="330"/>
      <c r="FM51" s="331"/>
      <c r="FN51" s="324"/>
      <c r="FO51" s="329"/>
      <c r="FP51" s="330"/>
      <c r="FQ51" s="330"/>
      <c r="FR51" s="330"/>
      <c r="FS51" s="330"/>
      <c r="FT51" s="330"/>
      <c r="FU51" s="330"/>
      <c r="FV51" s="330"/>
      <c r="FW51" s="330"/>
      <c r="FX51" s="330"/>
      <c r="FY51" s="330"/>
      <c r="FZ51" s="330"/>
      <c r="GA51" s="330"/>
      <c r="GB51" s="330"/>
      <c r="GC51" s="330"/>
      <c r="GD51" s="331"/>
      <c r="GE51" s="324"/>
      <c r="GF51" s="329"/>
      <c r="GG51" s="330"/>
      <c r="GH51" s="330"/>
      <c r="GI51" s="330"/>
      <c r="GJ51" s="330"/>
      <c r="GK51" s="330"/>
      <c r="GL51" s="330"/>
      <c r="GM51" s="330"/>
      <c r="GN51" s="330"/>
      <c r="GO51" s="330"/>
      <c r="GP51" s="330"/>
      <c r="GQ51" s="330"/>
      <c r="GR51" s="330"/>
      <c r="GS51" s="330"/>
      <c r="GT51" s="330"/>
      <c r="GU51" s="331"/>
      <c r="GV51" s="324"/>
      <c r="GW51" s="329"/>
      <c r="GX51" s="330"/>
      <c r="GY51" s="330"/>
      <c r="GZ51" s="330"/>
      <c r="HA51" s="330"/>
      <c r="HB51" s="330"/>
      <c r="HC51" s="330"/>
      <c r="HD51" s="330"/>
      <c r="HE51" s="330"/>
      <c r="HF51" s="330"/>
      <c r="HG51" s="330"/>
      <c r="HH51" s="330"/>
      <c r="HI51" s="330"/>
      <c r="HJ51" s="330"/>
      <c r="HK51" s="330"/>
      <c r="HL51" s="331"/>
      <c r="HM51" s="324"/>
      <c r="HN51" s="329"/>
      <c r="HO51" s="330"/>
      <c r="HP51" s="330"/>
      <c r="HQ51" s="330"/>
      <c r="HR51" s="330"/>
      <c r="HS51" s="330"/>
      <c r="HT51" s="330"/>
      <c r="HU51" s="330"/>
      <c r="HV51" s="330"/>
      <c r="HW51" s="330"/>
      <c r="HX51" s="330"/>
      <c r="HY51" s="330"/>
      <c r="HZ51" s="330"/>
      <c r="IA51" s="330"/>
      <c r="IB51" s="330"/>
      <c r="IC51" s="331"/>
      <c r="ID51" s="324"/>
      <c r="IE51" s="329"/>
      <c r="IF51" s="330"/>
      <c r="IG51" s="330"/>
      <c r="IH51" s="330"/>
      <c r="II51" s="330"/>
      <c r="IJ51" s="330"/>
      <c r="IK51" s="330"/>
      <c r="IL51" s="330"/>
      <c r="IM51" s="330"/>
      <c r="IN51" s="330"/>
      <c r="IO51" s="330"/>
      <c r="IP51" s="330"/>
      <c r="IQ51" s="330"/>
      <c r="IR51" s="330"/>
      <c r="IS51" s="330"/>
      <c r="IT51" s="331"/>
      <c r="IU51" s="324"/>
      <c r="IV51" s="329"/>
      <c r="IW51" s="330"/>
      <c r="IX51" s="330"/>
      <c r="IY51" s="330"/>
      <c r="IZ51" s="330"/>
      <c r="JA51" s="330"/>
      <c r="JB51" s="330"/>
      <c r="JC51" s="330"/>
      <c r="JD51" s="330"/>
      <c r="JE51" s="330"/>
      <c r="JF51" s="330"/>
      <c r="JG51" s="330"/>
      <c r="JH51" s="330"/>
      <c r="JI51" s="330"/>
      <c r="JJ51" s="330"/>
      <c r="JK51" s="331"/>
      <c r="JL51" s="324"/>
      <c r="JM51" s="329"/>
      <c r="JN51" s="330"/>
      <c r="JO51" s="330"/>
      <c r="JP51" s="330"/>
      <c r="JQ51" s="330"/>
      <c r="JR51" s="330"/>
      <c r="JS51" s="330"/>
      <c r="JT51" s="330"/>
      <c r="JU51" s="330"/>
      <c r="JV51" s="330"/>
      <c r="JW51" s="330"/>
      <c r="JX51" s="330"/>
      <c r="JY51" s="330"/>
      <c r="JZ51" s="330"/>
      <c r="KA51" s="330"/>
      <c r="KB51" s="331"/>
      <c r="KC51" s="324"/>
      <c r="KD51" s="329"/>
      <c r="KE51" s="330"/>
      <c r="KF51" s="330"/>
      <c r="KG51" s="330"/>
      <c r="KH51" s="330"/>
      <c r="KI51" s="330"/>
      <c r="KJ51" s="330"/>
      <c r="KK51" s="330"/>
      <c r="KL51" s="330"/>
      <c r="KM51" s="330"/>
      <c r="KN51" s="330"/>
      <c r="KO51" s="330"/>
      <c r="KP51" s="330"/>
      <c r="KQ51" s="330"/>
      <c r="KR51" s="330"/>
      <c r="KS51" s="331"/>
      <c r="KT51" s="324"/>
      <c r="KU51" s="329"/>
      <c r="KV51" s="330"/>
      <c r="KW51" s="330"/>
      <c r="KX51" s="330"/>
      <c r="KY51" s="330"/>
      <c r="KZ51" s="330"/>
      <c r="LA51" s="330"/>
      <c r="LB51" s="330"/>
      <c r="LC51" s="330"/>
      <c r="LD51" s="330"/>
      <c r="LE51" s="330"/>
      <c r="LF51" s="330"/>
      <c r="LG51" s="330"/>
      <c r="LH51" s="330"/>
      <c r="LI51" s="330"/>
      <c r="LJ51" s="331"/>
      <c r="LK51" s="324"/>
      <c r="LL51" s="329"/>
      <c r="LM51" s="330"/>
      <c r="LN51" s="330"/>
      <c r="LO51" s="330"/>
      <c r="LP51" s="330"/>
      <c r="LQ51" s="330"/>
      <c r="LR51" s="330"/>
      <c r="LS51" s="330"/>
      <c r="LT51" s="330"/>
      <c r="LU51" s="330"/>
      <c r="LV51" s="330"/>
      <c r="LW51" s="330"/>
      <c r="LX51" s="330"/>
      <c r="LY51" s="330"/>
      <c r="LZ51" s="330"/>
      <c r="MA51" s="331"/>
      <c r="MB51" s="324"/>
      <c r="MC51" s="56"/>
      <c r="MD51" s="56"/>
      <c r="ME51" s="56"/>
      <c r="MF51" s="56"/>
      <c r="MG51" s="228"/>
    </row>
    <row r="52" spans="1:345" customFormat="1" ht="12.75" x14ac:dyDescent="0.2">
      <c r="A52" s="329"/>
      <c r="B52" s="330"/>
      <c r="C52" s="330"/>
      <c r="D52" s="330"/>
      <c r="E52" s="330"/>
      <c r="F52" s="330"/>
      <c r="G52" s="330"/>
      <c r="H52" s="330"/>
      <c r="I52" s="330"/>
      <c r="J52" s="330"/>
      <c r="K52" s="330"/>
      <c r="L52" s="330"/>
      <c r="M52" s="330"/>
      <c r="N52" s="330"/>
      <c r="O52" s="330"/>
      <c r="P52" s="331"/>
      <c r="Q52" s="324"/>
      <c r="R52" s="329"/>
      <c r="S52" s="330"/>
      <c r="T52" s="330"/>
      <c r="U52" s="330"/>
      <c r="V52" s="330"/>
      <c r="W52" s="330"/>
      <c r="X52" s="330"/>
      <c r="Y52" s="330"/>
      <c r="Z52" s="330"/>
      <c r="AA52" s="330"/>
      <c r="AB52" s="330"/>
      <c r="AC52" s="330"/>
      <c r="AD52" s="330"/>
      <c r="AE52" s="330"/>
      <c r="AF52" s="330"/>
      <c r="AG52" s="331"/>
      <c r="AH52" s="324"/>
      <c r="AI52" s="329"/>
      <c r="AJ52" s="330"/>
      <c r="AK52" s="330"/>
      <c r="AL52" s="330"/>
      <c r="AM52" s="330"/>
      <c r="AN52" s="330"/>
      <c r="AO52" s="330"/>
      <c r="AP52" s="330"/>
      <c r="AQ52" s="330"/>
      <c r="AR52" s="330"/>
      <c r="AS52" s="330"/>
      <c r="AT52" s="330"/>
      <c r="AU52" s="330"/>
      <c r="AV52" s="330"/>
      <c r="AW52" s="330"/>
      <c r="AX52" s="331"/>
      <c r="AY52" s="324"/>
      <c r="AZ52" s="329"/>
      <c r="BA52" s="330"/>
      <c r="BB52" s="330"/>
      <c r="BC52" s="330"/>
      <c r="BD52" s="330"/>
      <c r="BE52" s="330"/>
      <c r="BF52" s="330"/>
      <c r="BG52" s="330"/>
      <c r="BH52" s="330"/>
      <c r="BI52" s="330"/>
      <c r="BJ52" s="330"/>
      <c r="BK52" s="330"/>
      <c r="BL52" s="330"/>
      <c r="BM52" s="330"/>
      <c r="BN52" s="330"/>
      <c r="BO52" s="331"/>
      <c r="BP52" s="324"/>
      <c r="BQ52" s="329"/>
      <c r="BR52" s="330"/>
      <c r="BS52" s="330"/>
      <c r="BT52" s="330"/>
      <c r="BU52" s="330"/>
      <c r="BV52" s="330"/>
      <c r="BW52" s="330"/>
      <c r="BX52" s="330"/>
      <c r="BY52" s="330"/>
      <c r="BZ52" s="330"/>
      <c r="CA52" s="330"/>
      <c r="CB52" s="330"/>
      <c r="CC52" s="330"/>
      <c r="CD52" s="330"/>
      <c r="CE52" s="330"/>
      <c r="CF52" s="331"/>
      <c r="CG52" s="324"/>
      <c r="CH52" s="329"/>
      <c r="CI52" s="330"/>
      <c r="CJ52" s="330"/>
      <c r="CK52" s="330"/>
      <c r="CL52" s="330"/>
      <c r="CM52" s="330"/>
      <c r="CN52" s="330"/>
      <c r="CO52" s="330"/>
      <c r="CP52" s="330"/>
      <c r="CQ52" s="330"/>
      <c r="CR52" s="330"/>
      <c r="CS52" s="330"/>
      <c r="CT52" s="330"/>
      <c r="CU52" s="330"/>
      <c r="CV52" s="330"/>
      <c r="CW52" s="331"/>
      <c r="CX52" s="324"/>
      <c r="CY52" s="329"/>
      <c r="CZ52" s="330"/>
      <c r="DA52" s="330"/>
      <c r="DB52" s="330"/>
      <c r="DC52" s="330"/>
      <c r="DD52" s="330"/>
      <c r="DE52" s="330"/>
      <c r="DF52" s="330"/>
      <c r="DG52" s="330"/>
      <c r="DH52" s="330"/>
      <c r="DI52" s="330"/>
      <c r="DJ52" s="330"/>
      <c r="DK52" s="330"/>
      <c r="DL52" s="330"/>
      <c r="DM52" s="330"/>
      <c r="DN52" s="331"/>
      <c r="DO52" s="324"/>
      <c r="DP52" s="329"/>
      <c r="DQ52" s="330"/>
      <c r="DR52" s="330"/>
      <c r="DS52" s="330"/>
      <c r="DT52" s="330"/>
      <c r="DU52" s="330"/>
      <c r="DV52" s="330"/>
      <c r="DW52" s="330"/>
      <c r="DX52" s="330"/>
      <c r="DY52" s="330"/>
      <c r="DZ52" s="330"/>
      <c r="EA52" s="330"/>
      <c r="EB52" s="330"/>
      <c r="EC52" s="330"/>
      <c r="ED52" s="330"/>
      <c r="EE52" s="331"/>
      <c r="EF52" s="324"/>
      <c r="EG52" s="329"/>
      <c r="EH52" s="330"/>
      <c r="EI52" s="330"/>
      <c r="EJ52" s="330"/>
      <c r="EK52" s="330"/>
      <c r="EL52" s="330"/>
      <c r="EM52" s="330"/>
      <c r="EN52" s="330"/>
      <c r="EO52" s="330"/>
      <c r="EP52" s="330"/>
      <c r="EQ52" s="330"/>
      <c r="ER52" s="330"/>
      <c r="ES52" s="330"/>
      <c r="ET52" s="330"/>
      <c r="EU52" s="330"/>
      <c r="EV52" s="331"/>
      <c r="EW52" s="324"/>
      <c r="EX52" s="329"/>
      <c r="EY52" s="330"/>
      <c r="EZ52" s="330"/>
      <c r="FA52" s="330"/>
      <c r="FB52" s="330"/>
      <c r="FC52" s="330"/>
      <c r="FD52" s="330"/>
      <c r="FE52" s="330"/>
      <c r="FF52" s="330"/>
      <c r="FG52" s="330"/>
      <c r="FH52" s="330"/>
      <c r="FI52" s="330"/>
      <c r="FJ52" s="330"/>
      <c r="FK52" s="330"/>
      <c r="FL52" s="330"/>
      <c r="FM52" s="331"/>
      <c r="FN52" s="324"/>
      <c r="FO52" s="329"/>
      <c r="FP52" s="330"/>
      <c r="FQ52" s="330"/>
      <c r="FR52" s="330"/>
      <c r="FS52" s="330"/>
      <c r="FT52" s="330"/>
      <c r="FU52" s="330"/>
      <c r="FV52" s="330"/>
      <c r="FW52" s="330"/>
      <c r="FX52" s="330"/>
      <c r="FY52" s="330"/>
      <c r="FZ52" s="330"/>
      <c r="GA52" s="330"/>
      <c r="GB52" s="330"/>
      <c r="GC52" s="330"/>
      <c r="GD52" s="331"/>
      <c r="GE52" s="324"/>
      <c r="GF52" s="329"/>
      <c r="GG52" s="330"/>
      <c r="GH52" s="330"/>
      <c r="GI52" s="330"/>
      <c r="GJ52" s="330"/>
      <c r="GK52" s="330"/>
      <c r="GL52" s="330"/>
      <c r="GM52" s="330"/>
      <c r="GN52" s="330"/>
      <c r="GO52" s="330"/>
      <c r="GP52" s="330"/>
      <c r="GQ52" s="330"/>
      <c r="GR52" s="330"/>
      <c r="GS52" s="330"/>
      <c r="GT52" s="330"/>
      <c r="GU52" s="331"/>
      <c r="GV52" s="324"/>
      <c r="GW52" s="329"/>
      <c r="GX52" s="330"/>
      <c r="GY52" s="330"/>
      <c r="GZ52" s="330"/>
      <c r="HA52" s="330"/>
      <c r="HB52" s="330"/>
      <c r="HC52" s="330"/>
      <c r="HD52" s="330"/>
      <c r="HE52" s="330"/>
      <c r="HF52" s="330"/>
      <c r="HG52" s="330"/>
      <c r="HH52" s="330"/>
      <c r="HI52" s="330"/>
      <c r="HJ52" s="330"/>
      <c r="HK52" s="330"/>
      <c r="HL52" s="331"/>
      <c r="HM52" s="324"/>
      <c r="HN52" s="329"/>
      <c r="HO52" s="330"/>
      <c r="HP52" s="330"/>
      <c r="HQ52" s="330"/>
      <c r="HR52" s="330"/>
      <c r="HS52" s="330"/>
      <c r="HT52" s="330"/>
      <c r="HU52" s="330"/>
      <c r="HV52" s="330"/>
      <c r="HW52" s="330"/>
      <c r="HX52" s="330"/>
      <c r="HY52" s="330"/>
      <c r="HZ52" s="330"/>
      <c r="IA52" s="330"/>
      <c r="IB52" s="330"/>
      <c r="IC52" s="331"/>
      <c r="ID52" s="324"/>
      <c r="IE52" s="329"/>
      <c r="IF52" s="330"/>
      <c r="IG52" s="330"/>
      <c r="IH52" s="330"/>
      <c r="II52" s="330"/>
      <c r="IJ52" s="330"/>
      <c r="IK52" s="330"/>
      <c r="IL52" s="330"/>
      <c r="IM52" s="330"/>
      <c r="IN52" s="330"/>
      <c r="IO52" s="330"/>
      <c r="IP52" s="330"/>
      <c r="IQ52" s="330"/>
      <c r="IR52" s="330"/>
      <c r="IS52" s="330"/>
      <c r="IT52" s="331"/>
      <c r="IU52" s="324"/>
      <c r="IV52" s="329"/>
      <c r="IW52" s="330"/>
      <c r="IX52" s="330"/>
      <c r="IY52" s="330"/>
      <c r="IZ52" s="330"/>
      <c r="JA52" s="330"/>
      <c r="JB52" s="330"/>
      <c r="JC52" s="330"/>
      <c r="JD52" s="330"/>
      <c r="JE52" s="330"/>
      <c r="JF52" s="330"/>
      <c r="JG52" s="330"/>
      <c r="JH52" s="330"/>
      <c r="JI52" s="330"/>
      <c r="JJ52" s="330"/>
      <c r="JK52" s="331"/>
      <c r="JL52" s="324"/>
      <c r="JM52" s="329"/>
      <c r="JN52" s="330"/>
      <c r="JO52" s="330"/>
      <c r="JP52" s="330"/>
      <c r="JQ52" s="330"/>
      <c r="JR52" s="330"/>
      <c r="JS52" s="330"/>
      <c r="JT52" s="330"/>
      <c r="JU52" s="330"/>
      <c r="JV52" s="330"/>
      <c r="JW52" s="330"/>
      <c r="JX52" s="330"/>
      <c r="JY52" s="330"/>
      <c r="JZ52" s="330"/>
      <c r="KA52" s="330"/>
      <c r="KB52" s="331"/>
      <c r="KC52" s="324"/>
      <c r="KD52" s="329"/>
      <c r="KE52" s="330"/>
      <c r="KF52" s="330"/>
      <c r="KG52" s="330"/>
      <c r="KH52" s="330"/>
      <c r="KI52" s="330"/>
      <c r="KJ52" s="330"/>
      <c r="KK52" s="330"/>
      <c r="KL52" s="330"/>
      <c r="KM52" s="330"/>
      <c r="KN52" s="330"/>
      <c r="KO52" s="330"/>
      <c r="KP52" s="330"/>
      <c r="KQ52" s="330"/>
      <c r="KR52" s="330"/>
      <c r="KS52" s="331"/>
      <c r="KT52" s="324"/>
      <c r="KU52" s="329"/>
      <c r="KV52" s="330"/>
      <c r="KW52" s="330"/>
      <c r="KX52" s="330"/>
      <c r="KY52" s="330"/>
      <c r="KZ52" s="330"/>
      <c r="LA52" s="330"/>
      <c r="LB52" s="330"/>
      <c r="LC52" s="330"/>
      <c r="LD52" s="330"/>
      <c r="LE52" s="330"/>
      <c r="LF52" s="330"/>
      <c r="LG52" s="330"/>
      <c r="LH52" s="330"/>
      <c r="LI52" s="330"/>
      <c r="LJ52" s="331"/>
      <c r="LK52" s="324"/>
      <c r="LL52" s="329"/>
      <c r="LM52" s="330"/>
      <c r="LN52" s="330"/>
      <c r="LO52" s="330"/>
      <c r="LP52" s="330"/>
      <c r="LQ52" s="330"/>
      <c r="LR52" s="330"/>
      <c r="LS52" s="330"/>
      <c r="LT52" s="330"/>
      <c r="LU52" s="330"/>
      <c r="LV52" s="330"/>
      <c r="LW52" s="330"/>
      <c r="LX52" s="330"/>
      <c r="LY52" s="330"/>
      <c r="LZ52" s="330"/>
      <c r="MA52" s="331"/>
      <c r="MB52" s="324"/>
      <c r="MC52" s="56"/>
      <c r="MD52" s="56"/>
      <c r="ME52" s="56"/>
      <c r="MF52" s="56"/>
      <c r="MG52" s="228"/>
    </row>
    <row r="53" spans="1:345" customFormat="1" ht="12.75" x14ac:dyDescent="0.2">
      <c r="A53" s="329"/>
      <c r="B53" s="330"/>
      <c r="C53" s="330"/>
      <c r="D53" s="330"/>
      <c r="E53" s="330"/>
      <c r="F53" s="330"/>
      <c r="G53" s="330"/>
      <c r="H53" s="330"/>
      <c r="I53" s="330"/>
      <c r="J53" s="330"/>
      <c r="K53" s="330"/>
      <c r="L53" s="330"/>
      <c r="M53" s="330"/>
      <c r="N53" s="330"/>
      <c r="O53" s="330"/>
      <c r="P53" s="331"/>
      <c r="Q53" s="324"/>
      <c r="R53" s="329"/>
      <c r="S53" s="330"/>
      <c r="T53" s="330"/>
      <c r="U53" s="330"/>
      <c r="V53" s="330"/>
      <c r="W53" s="330"/>
      <c r="X53" s="330"/>
      <c r="Y53" s="330"/>
      <c r="Z53" s="330"/>
      <c r="AA53" s="330"/>
      <c r="AB53" s="330"/>
      <c r="AC53" s="330"/>
      <c r="AD53" s="330"/>
      <c r="AE53" s="330"/>
      <c r="AF53" s="330"/>
      <c r="AG53" s="331"/>
      <c r="AH53" s="324"/>
      <c r="AI53" s="329"/>
      <c r="AJ53" s="330"/>
      <c r="AK53" s="330"/>
      <c r="AL53" s="330"/>
      <c r="AM53" s="330"/>
      <c r="AN53" s="330"/>
      <c r="AO53" s="330"/>
      <c r="AP53" s="330"/>
      <c r="AQ53" s="330"/>
      <c r="AR53" s="330"/>
      <c r="AS53" s="330"/>
      <c r="AT53" s="330"/>
      <c r="AU53" s="330"/>
      <c r="AV53" s="330"/>
      <c r="AW53" s="330"/>
      <c r="AX53" s="331"/>
      <c r="AY53" s="324"/>
      <c r="AZ53" s="329"/>
      <c r="BA53" s="330"/>
      <c r="BB53" s="330"/>
      <c r="BC53" s="330"/>
      <c r="BD53" s="330"/>
      <c r="BE53" s="330"/>
      <c r="BF53" s="330"/>
      <c r="BG53" s="330"/>
      <c r="BH53" s="330"/>
      <c r="BI53" s="330"/>
      <c r="BJ53" s="330"/>
      <c r="BK53" s="330"/>
      <c r="BL53" s="330"/>
      <c r="BM53" s="330"/>
      <c r="BN53" s="330"/>
      <c r="BO53" s="331"/>
      <c r="BP53" s="324"/>
      <c r="BQ53" s="329"/>
      <c r="BR53" s="330"/>
      <c r="BS53" s="330"/>
      <c r="BT53" s="330"/>
      <c r="BU53" s="330"/>
      <c r="BV53" s="330"/>
      <c r="BW53" s="330"/>
      <c r="BX53" s="330"/>
      <c r="BY53" s="330"/>
      <c r="BZ53" s="330"/>
      <c r="CA53" s="330"/>
      <c r="CB53" s="330"/>
      <c r="CC53" s="330"/>
      <c r="CD53" s="330"/>
      <c r="CE53" s="330"/>
      <c r="CF53" s="331"/>
      <c r="CG53" s="324"/>
      <c r="CH53" s="329"/>
      <c r="CI53" s="330"/>
      <c r="CJ53" s="330"/>
      <c r="CK53" s="330"/>
      <c r="CL53" s="330"/>
      <c r="CM53" s="330"/>
      <c r="CN53" s="330"/>
      <c r="CO53" s="330"/>
      <c r="CP53" s="330"/>
      <c r="CQ53" s="330"/>
      <c r="CR53" s="330"/>
      <c r="CS53" s="330"/>
      <c r="CT53" s="330"/>
      <c r="CU53" s="330"/>
      <c r="CV53" s="330"/>
      <c r="CW53" s="331"/>
      <c r="CX53" s="324"/>
      <c r="CY53" s="329"/>
      <c r="CZ53" s="330"/>
      <c r="DA53" s="330"/>
      <c r="DB53" s="330"/>
      <c r="DC53" s="330"/>
      <c r="DD53" s="330"/>
      <c r="DE53" s="330"/>
      <c r="DF53" s="330"/>
      <c r="DG53" s="330"/>
      <c r="DH53" s="330"/>
      <c r="DI53" s="330"/>
      <c r="DJ53" s="330"/>
      <c r="DK53" s="330"/>
      <c r="DL53" s="330"/>
      <c r="DM53" s="330"/>
      <c r="DN53" s="331"/>
      <c r="DO53" s="324"/>
      <c r="DP53" s="329"/>
      <c r="DQ53" s="330"/>
      <c r="DR53" s="330"/>
      <c r="DS53" s="330"/>
      <c r="DT53" s="330"/>
      <c r="DU53" s="330"/>
      <c r="DV53" s="330"/>
      <c r="DW53" s="330"/>
      <c r="DX53" s="330"/>
      <c r="DY53" s="330"/>
      <c r="DZ53" s="330"/>
      <c r="EA53" s="330"/>
      <c r="EB53" s="330"/>
      <c r="EC53" s="330"/>
      <c r="ED53" s="330"/>
      <c r="EE53" s="331"/>
      <c r="EF53" s="324"/>
      <c r="EG53" s="329"/>
      <c r="EH53" s="330"/>
      <c r="EI53" s="330"/>
      <c r="EJ53" s="330"/>
      <c r="EK53" s="330"/>
      <c r="EL53" s="330"/>
      <c r="EM53" s="330"/>
      <c r="EN53" s="330"/>
      <c r="EO53" s="330"/>
      <c r="EP53" s="330"/>
      <c r="EQ53" s="330"/>
      <c r="ER53" s="330"/>
      <c r="ES53" s="330"/>
      <c r="ET53" s="330"/>
      <c r="EU53" s="330"/>
      <c r="EV53" s="331"/>
      <c r="EW53" s="324"/>
      <c r="EX53" s="329"/>
      <c r="EY53" s="330"/>
      <c r="EZ53" s="330"/>
      <c r="FA53" s="330"/>
      <c r="FB53" s="330"/>
      <c r="FC53" s="330"/>
      <c r="FD53" s="330"/>
      <c r="FE53" s="330"/>
      <c r="FF53" s="330"/>
      <c r="FG53" s="330"/>
      <c r="FH53" s="330"/>
      <c r="FI53" s="330"/>
      <c r="FJ53" s="330"/>
      <c r="FK53" s="330"/>
      <c r="FL53" s="330"/>
      <c r="FM53" s="331"/>
      <c r="FN53" s="324"/>
      <c r="FO53" s="329"/>
      <c r="FP53" s="330"/>
      <c r="FQ53" s="330"/>
      <c r="FR53" s="330"/>
      <c r="FS53" s="330"/>
      <c r="FT53" s="330"/>
      <c r="FU53" s="330"/>
      <c r="FV53" s="330"/>
      <c r="FW53" s="330"/>
      <c r="FX53" s="330"/>
      <c r="FY53" s="330"/>
      <c r="FZ53" s="330"/>
      <c r="GA53" s="330"/>
      <c r="GB53" s="330"/>
      <c r="GC53" s="330"/>
      <c r="GD53" s="331"/>
      <c r="GE53" s="324"/>
      <c r="GF53" s="329"/>
      <c r="GG53" s="330"/>
      <c r="GH53" s="330"/>
      <c r="GI53" s="330"/>
      <c r="GJ53" s="330"/>
      <c r="GK53" s="330"/>
      <c r="GL53" s="330"/>
      <c r="GM53" s="330"/>
      <c r="GN53" s="330"/>
      <c r="GO53" s="330"/>
      <c r="GP53" s="330"/>
      <c r="GQ53" s="330"/>
      <c r="GR53" s="330"/>
      <c r="GS53" s="330"/>
      <c r="GT53" s="330"/>
      <c r="GU53" s="331"/>
      <c r="GV53" s="324"/>
      <c r="GW53" s="329"/>
      <c r="GX53" s="330"/>
      <c r="GY53" s="330"/>
      <c r="GZ53" s="330"/>
      <c r="HA53" s="330"/>
      <c r="HB53" s="330"/>
      <c r="HC53" s="330"/>
      <c r="HD53" s="330"/>
      <c r="HE53" s="330"/>
      <c r="HF53" s="330"/>
      <c r="HG53" s="330"/>
      <c r="HH53" s="330"/>
      <c r="HI53" s="330"/>
      <c r="HJ53" s="330"/>
      <c r="HK53" s="330"/>
      <c r="HL53" s="331"/>
      <c r="HM53" s="324"/>
      <c r="HN53" s="329"/>
      <c r="HO53" s="330"/>
      <c r="HP53" s="330"/>
      <c r="HQ53" s="330"/>
      <c r="HR53" s="330"/>
      <c r="HS53" s="330"/>
      <c r="HT53" s="330"/>
      <c r="HU53" s="330"/>
      <c r="HV53" s="330"/>
      <c r="HW53" s="330"/>
      <c r="HX53" s="330"/>
      <c r="HY53" s="330"/>
      <c r="HZ53" s="330"/>
      <c r="IA53" s="330"/>
      <c r="IB53" s="330"/>
      <c r="IC53" s="331"/>
      <c r="ID53" s="324"/>
      <c r="IE53" s="329"/>
      <c r="IF53" s="330"/>
      <c r="IG53" s="330"/>
      <c r="IH53" s="330"/>
      <c r="II53" s="330"/>
      <c r="IJ53" s="330"/>
      <c r="IK53" s="330"/>
      <c r="IL53" s="330"/>
      <c r="IM53" s="330"/>
      <c r="IN53" s="330"/>
      <c r="IO53" s="330"/>
      <c r="IP53" s="330"/>
      <c r="IQ53" s="330"/>
      <c r="IR53" s="330"/>
      <c r="IS53" s="330"/>
      <c r="IT53" s="331"/>
      <c r="IU53" s="324"/>
      <c r="IV53" s="329"/>
      <c r="IW53" s="330"/>
      <c r="IX53" s="330"/>
      <c r="IY53" s="330"/>
      <c r="IZ53" s="330"/>
      <c r="JA53" s="330"/>
      <c r="JB53" s="330"/>
      <c r="JC53" s="330"/>
      <c r="JD53" s="330"/>
      <c r="JE53" s="330"/>
      <c r="JF53" s="330"/>
      <c r="JG53" s="330"/>
      <c r="JH53" s="330"/>
      <c r="JI53" s="330"/>
      <c r="JJ53" s="330"/>
      <c r="JK53" s="331"/>
      <c r="JL53" s="324"/>
      <c r="JM53" s="329"/>
      <c r="JN53" s="330"/>
      <c r="JO53" s="330"/>
      <c r="JP53" s="330"/>
      <c r="JQ53" s="330"/>
      <c r="JR53" s="330"/>
      <c r="JS53" s="330"/>
      <c r="JT53" s="330"/>
      <c r="JU53" s="330"/>
      <c r="JV53" s="330"/>
      <c r="JW53" s="330"/>
      <c r="JX53" s="330"/>
      <c r="JY53" s="330"/>
      <c r="JZ53" s="330"/>
      <c r="KA53" s="330"/>
      <c r="KB53" s="331"/>
      <c r="KC53" s="324"/>
      <c r="KD53" s="329"/>
      <c r="KE53" s="330"/>
      <c r="KF53" s="330"/>
      <c r="KG53" s="330"/>
      <c r="KH53" s="330"/>
      <c r="KI53" s="330"/>
      <c r="KJ53" s="330"/>
      <c r="KK53" s="330"/>
      <c r="KL53" s="330"/>
      <c r="KM53" s="330"/>
      <c r="KN53" s="330"/>
      <c r="KO53" s="330"/>
      <c r="KP53" s="330"/>
      <c r="KQ53" s="330"/>
      <c r="KR53" s="330"/>
      <c r="KS53" s="331"/>
      <c r="KT53" s="324"/>
      <c r="KU53" s="329"/>
      <c r="KV53" s="330"/>
      <c r="KW53" s="330"/>
      <c r="KX53" s="330"/>
      <c r="KY53" s="330"/>
      <c r="KZ53" s="330"/>
      <c r="LA53" s="330"/>
      <c r="LB53" s="330"/>
      <c r="LC53" s="330"/>
      <c r="LD53" s="330"/>
      <c r="LE53" s="330"/>
      <c r="LF53" s="330"/>
      <c r="LG53" s="330"/>
      <c r="LH53" s="330"/>
      <c r="LI53" s="330"/>
      <c r="LJ53" s="331"/>
      <c r="LK53" s="324"/>
      <c r="LL53" s="329"/>
      <c r="LM53" s="330"/>
      <c r="LN53" s="330"/>
      <c r="LO53" s="330"/>
      <c r="LP53" s="330"/>
      <c r="LQ53" s="330"/>
      <c r="LR53" s="330"/>
      <c r="LS53" s="330"/>
      <c r="LT53" s="330"/>
      <c r="LU53" s="330"/>
      <c r="LV53" s="330"/>
      <c r="LW53" s="330"/>
      <c r="LX53" s="330"/>
      <c r="LY53" s="330"/>
      <c r="LZ53" s="330"/>
      <c r="MA53" s="331"/>
      <c r="MB53" s="324"/>
      <c r="MC53" s="56"/>
      <c r="MD53" s="56"/>
      <c r="ME53" s="56"/>
      <c r="MF53" s="56"/>
      <c r="MG53" s="228"/>
    </row>
    <row r="54" spans="1:345" customFormat="1" ht="12.75" x14ac:dyDescent="0.2">
      <c r="A54" s="329"/>
      <c r="B54" s="330"/>
      <c r="C54" s="330"/>
      <c r="D54" s="330"/>
      <c r="E54" s="330"/>
      <c r="F54" s="330"/>
      <c r="G54" s="330"/>
      <c r="H54" s="330"/>
      <c r="I54" s="330"/>
      <c r="J54" s="330"/>
      <c r="K54" s="330"/>
      <c r="L54" s="330"/>
      <c r="M54" s="330"/>
      <c r="N54" s="330"/>
      <c r="O54" s="330"/>
      <c r="P54" s="331"/>
      <c r="Q54" s="324"/>
      <c r="R54" s="329"/>
      <c r="S54" s="330"/>
      <c r="T54" s="330"/>
      <c r="U54" s="330"/>
      <c r="V54" s="330"/>
      <c r="W54" s="330"/>
      <c r="X54" s="330"/>
      <c r="Y54" s="330"/>
      <c r="Z54" s="330"/>
      <c r="AA54" s="330"/>
      <c r="AB54" s="330"/>
      <c r="AC54" s="330"/>
      <c r="AD54" s="330"/>
      <c r="AE54" s="330"/>
      <c r="AF54" s="330"/>
      <c r="AG54" s="331"/>
      <c r="AH54" s="324"/>
      <c r="AI54" s="329"/>
      <c r="AJ54" s="330"/>
      <c r="AK54" s="330"/>
      <c r="AL54" s="330"/>
      <c r="AM54" s="330"/>
      <c r="AN54" s="330"/>
      <c r="AO54" s="330"/>
      <c r="AP54" s="330"/>
      <c r="AQ54" s="330"/>
      <c r="AR54" s="330"/>
      <c r="AS54" s="330"/>
      <c r="AT54" s="330"/>
      <c r="AU54" s="330"/>
      <c r="AV54" s="330"/>
      <c r="AW54" s="330"/>
      <c r="AX54" s="331"/>
      <c r="AY54" s="324"/>
      <c r="AZ54" s="329"/>
      <c r="BA54" s="330"/>
      <c r="BB54" s="330"/>
      <c r="BC54" s="330"/>
      <c r="BD54" s="330"/>
      <c r="BE54" s="330"/>
      <c r="BF54" s="330"/>
      <c r="BG54" s="330"/>
      <c r="BH54" s="330"/>
      <c r="BI54" s="330"/>
      <c r="BJ54" s="330"/>
      <c r="BK54" s="330"/>
      <c r="BL54" s="330"/>
      <c r="BM54" s="330"/>
      <c r="BN54" s="330"/>
      <c r="BO54" s="331"/>
      <c r="BP54" s="324"/>
      <c r="BQ54" s="329"/>
      <c r="BR54" s="330"/>
      <c r="BS54" s="330"/>
      <c r="BT54" s="330"/>
      <c r="BU54" s="330"/>
      <c r="BV54" s="330"/>
      <c r="BW54" s="330"/>
      <c r="BX54" s="330"/>
      <c r="BY54" s="330"/>
      <c r="BZ54" s="330"/>
      <c r="CA54" s="330"/>
      <c r="CB54" s="330"/>
      <c r="CC54" s="330"/>
      <c r="CD54" s="330"/>
      <c r="CE54" s="330"/>
      <c r="CF54" s="331"/>
      <c r="CG54" s="324"/>
      <c r="CH54" s="329"/>
      <c r="CI54" s="330"/>
      <c r="CJ54" s="330"/>
      <c r="CK54" s="330"/>
      <c r="CL54" s="330"/>
      <c r="CM54" s="330"/>
      <c r="CN54" s="330"/>
      <c r="CO54" s="330"/>
      <c r="CP54" s="330"/>
      <c r="CQ54" s="330"/>
      <c r="CR54" s="330"/>
      <c r="CS54" s="330"/>
      <c r="CT54" s="330"/>
      <c r="CU54" s="330"/>
      <c r="CV54" s="330"/>
      <c r="CW54" s="331"/>
      <c r="CX54" s="324"/>
      <c r="CY54" s="329"/>
      <c r="CZ54" s="330"/>
      <c r="DA54" s="330"/>
      <c r="DB54" s="330"/>
      <c r="DC54" s="330"/>
      <c r="DD54" s="330"/>
      <c r="DE54" s="330"/>
      <c r="DF54" s="330"/>
      <c r="DG54" s="330"/>
      <c r="DH54" s="330"/>
      <c r="DI54" s="330"/>
      <c r="DJ54" s="330"/>
      <c r="DK54" s="330"/>
      <c r="DL54" s="330"/>
      <c r="DM54" s="330"/>
      <c r="DN54" s="331"/>
      <c r="DO54" s="324"/>
      <c r="DP54" s="329"/>
      <c r="DQ54" s="330"/>
      <c r="DR54" s="330"/>
      <c r="DS54" s="330"/>
      <c r="DT54" s="330"/>
      <c r="DU54" s="330"/>
      <c r="DV54" s="330"/>
      <c r="DW54" s="330"/>
      <c r="DX54" s="330"/>
      <c r="DY54" s="330"/>
      <c r="DZ54" s="330"/>
      <c r="EA54" s="330"/>
      <c r="EB54" s="330"/>
      <c r="EC54" s="330"/>
      <c r="ED54" s="330"/>
      <c r="EE54" s="331"/>
      <c r="EF54" s="324"/>
      <c r="EG54" s="329"/>
      <c r="EH54" s="330"/>
      <c r="EI54" s="330"/>
      <c r="EJ54" s="330"/>
      <c r="EK54" s="330"/>
      <c r="EL54" s="330"/>
      <c r="EM54" s="330"/>
      <c r="EN54" s="330"/>
      <c r="EO54" s="330"/>
      <c r="EP54" s="330"/>
      <c r="EQ54" s="330"/>
      <c r="ER54" s="330"/>
      <c r="ES54" s="330"/>
      <c r="ET54" s="330"/>
      <c r="EU54" s="330"/>
      <c r="EV54" s="331"/>
      <c r="EW54" s="324"/>
      <c r="EX54" s="329"/>
      <c r="EY54" s="330"/>
      <c r="EZ54" s="330"/>
      <c r="FA54" s="330"/>
      <c r="FB54" s="330"/>
      <c r="FC54" s="330"/>
      <c r="FD54" s="330"/>
      <c r="FE54" s="330"/>
      <c r="FF54" s="330"/>
      <c r="FG54" s="330"/>
      <c r="FH54" s="330"/>
      <c r="FI54" s="330"/>
      <c r="FJ54" s="330"/>
      <c r="FK54" s="330"/>
      <c r="FL54" s="330"/>
      <c r="FM54" s="331"/>
      <c r="FN54" s="324"/>
      <c r="FO54" s="329"/>
      <c r="FP54" s="330"/>
      <c r="FQ54" s="330"/>
      <c r="FR54" s="330"/>
      <c r="FS54" s="330"/>
      <c r="FT54" s="330"/>
      <c r="FU54" s="330"/>
      <c r="FV54" s="330"/>
      <c r="FW54" s="330"/>
      <c r="FX54" s="330"/>
      <c r="FY54" s="330"/>
      <c r="FZ54" s="330"/>
      <c r="GA54" s="330"/>
      <c r="GB54" s="330"/>
      <c r="GC54" s="330"/>
      <c r="GD54" s="331"/>
      <c r="GE54" s="324"/>
      <c r="GF54" s="329"/>
      <c r="GG54" s="330"/>
      <c r="GH54" s="330"/>
      <c r="GI54" s="330"/>
      <c r="GJ54" s="330"/>
      <c r="GK54" s="330"/>
      <c r="GL54" s="330"/>
      <c r="GM54" s="330"/>
      <c r="GN54" s="330"/>
      <c r="GO54" s="330"/>
      <c r="GP54" s="330"/>
      <c r="GQ54" s="330"/>
      <c r="GR54" s="330"/>
      <c r="GS54" s="330"/>
      <c r="GT54" s="330"/>
      <c r="GU54" s="331"/>
      <c r="GV54" s="324"/>
      <c r="GW54" s="329"/>
      <c r="GX54" s="330"/>
      <c r="GY54" s="330"/>
      <c r="GZ54" s="330"/>
      <c r="HA54" s="330"/>
      <c r="HB54" s="330"/>
      <c r="HC54" s="330"/>
      <c r="HD54" s="330"/>
      <c r="HE54" s="330"/>
      <c r="HF54" s="330"/>
      <c r="HG54" s="330"/>
      <c r="HH54" s="330"/>
      <c r="HI54" s="330"/>
      <c r="HJ54" s="330"/>
      <c r="HK54" s="330"/>
      <c r="HL54" s="331"/>
      <c r="HM54" s="324"/>
      <c r="HN54" s="329"/>
      <c r="HO54" s="330"/>
      <c r="HP54" s="330"/>
      <c r="HQ54" s="330"/>
      <c r="HR54" s="330"/>
      <c r="HS54" s="330"/>
      <c r="HT54" s="330"/>
      <c r="HU54" s="330"/>
      <c r="HV54" s="330"/>
      <c r="HW54" s="330"/>
      <c r="HX54" s="330"/>
      <c r="HY54" s="330"/>
      <c r="HZ54" s="330"/>
      <c r="IA54" s="330"/>
      <c r="IB54" s="330"/>
      <c r="IC54" s="331"/>
      <c r="ID54" s="324"/>
      <c r="IE54" s="329"/>
      <c r="IF54" s="330"/>
      <c r="IG54" s="330"/>
      <c r="IH54" s="330"/>
      <c r="II54" s="330"/>
      <c r="IJ54" s="330"/>
      <c r="IK54" s="330"/>
      <c r="IL54" s="330"/>
      <c r="IM54" s="330"/>
      <c r="IN54" s="330"/>
      <c r="IO54" s="330"/>
      <c r="IP54" s="330"/>
      <c r="IQ54" s="330"/>
      <c r="IR54" s="330"/>
      <c r="IS54" s="330"/>
      <c r="IT54" s="331"/>
      <c r="IU54" s="324"/>
      <c r="IV54" s="329"/>
      <c r="IW54" s="330"/>
      <c r="IX54" s="330"/>
      <c r="IY54" s="330"/>
      <c r="IZ54" s="330"/>
      <c r="JA54" s="330"/>
      <c r="JB54" s="330"/>
      <c r="JC54" s="330"/>
      <c r="JD54" s="330"/>
      <c r="JE54" s="330"/>
      <c r="JF54" s="330"/>
      <c r="JG54" s="330"/>
      <c r="JH54" s="330"/>
      <c r="JI54" s="330"/>
      <c r="JJ54" s="330"/>
      <c r="JK54" s="331"/>
      <c r="JL54" s="324"/>
      <c r="JM54" s="329"/>
      <c r="JN54" s="330"/>
      <c r="JO54" s="330"/>
      <c r="JP54" s="330"/>
      <c r="JQ54" s="330"/>
      <c r="JR54" s="330"/>
      <c r="JS54" s="330"/>
      <c r="JT54" s="330"/>
      <c r="JU54" s="330"/>
      <c r="JV54" s="330"/>
      <c r="JW54" s="330"/>
      <c r="JX54" s="330"/>
      <c r="JY54" s="330"/>
      <c r="JZ54" s="330"/>
      <c r="KA54" s="330"/>
      <c r="KB54" s="331"/>
      <c r="KC54" s="324"/>
      <c r="KD54" s="329"/>
      <c r="KE54" s="330"/>
      <c r="KF54" s="330"/>
      <c r="KG54" s="330"/>
      <c r="KH54" s="330"/>
      <c r="KI54" s="330"/>
      <c r="KJ54" s="330"/>
      <c r="KK54" s="330"/>
      <c r="KL54" s="330"/>
      <c r="KM54" s="330"/>
      <c r="KN54" s="330"/>
      <c r="KO54" s="330"/>
      <c r="KP54" s="330"/>
      <c r="KQ54" s="330"/>
      <c r="KR54" s="330"/>
      <c r="KS54" s="331"/>
      <c r="KT54" s="324"/>
      <c r="KU54" s="329"/>
      <c r="KV54" s="330"/>
      <c r="KW54" s="330"/>
      <c r="KX54" s="330"/>
      <c r="KY54" s="330"/>
      <c r="KZ54" s="330"/>
      <c r="LA54" s="330"/>
      <c r="LB54" s="330"/>
      <c r="LC54" s="330"/>
      <c r="LD54" s="330"/>
      <c r="LE54" s="330"/>
      <c r="LF54" s="330"/>
      <c r="LG54" s="330"/>
      <c r="LH54" s="330"/>
      <c r="LI54" s="330"/>
      <c r="LJ54" s="331"/>
      <c r="LK54" s="324"/>
      <c r="LL54" s="329"/>
      <c r="LM54" s="330"/>
      <c r="LN54" s="330"/>
      <c r="LO54" s="330"/>
      <c r="LP54" s="330"/>
      <c r="LQ54" s="330"/>
      <c r="LR54" s="330"/>
      <c r="LS54" s="330"/>
      <c r="LT54" s="330"/>
      <c r="LU54" s="330"/>
      <c r="LV54" s="330"/>
      <c r="LW54" s="330"/>
      <c r="LX54" s="330"/>
      <c r="LY54" s="330"/>
      <c r="LZ54" s="330"/>
      <c r="MA54" s="331"/>
      <c r="MB54" s="324"/>
      <c r="MC54" s="56"/>
      <c r="MD54" s="56"/>
      <c r="ME54" s="56"/>
      <c r="MF54" s="56"/>
      <c r="MG54" s="228"/>
    </row>
    <row r="55" spans="1:345" customFormat="1" ht="12.75" x14ac:dyDescent="0.2">
      <c r="A55" s="329"/>
      <c r="B55" s="330"/>
      <c r="C55" s="330"/>
      <c r="D55" s="330"/>
      <c r="E55" s="330"/>
      <c r="F55" s="330"/>
      <c r="G55" s="330"/>
      <c r="H55" s="330"/>
      <c r="I55" s="330"/>
      <c r="J55" s="330"/>
      <c r="K55" s="330"/>
      <c r="L55" s="330"/>
      <c r="M55" s="330"/>
      <c r="N55" s="330"/>
      <c r="O55" s="330"/>
      <c r="P55" s="331"/>
      <c r="Q55" s="324"/>
      <c r="R55" s="329"/>
      <c r="S55" s="330"/>
      <c r="T55" s="330"/>
      <c r="U55" s="330"/>
      <c r="V55" s="330"/>
      <c r="W55" s="330"/>
      <c r="X55" s="330"/>
      <c r="Y55" s="330"/>
      <c r="Z55" s="330"/>
      <c r="AA55" s="330"/>
      <c r="AB55" s="330"/>
      <c r="AC55" s="330"/>
      <c r="AD55" s="330"/>
      <c r="AE55" s="330"/>
      <c r="AF55" s="330"/>
      <c r="AG55" s="331"/>
      <c r="AH55" s="324"/>
      <c r="AI55" s="329"/>
      <c r="AJ55" s="330"/>
      <c r="AK55" s="330"/>
      <c r="AL55" s="330"/>
      <c r="AM55" s="330"/>
      <c r="AN55" s="330"/>
      <c r="AO55" s="330"/>
      <c r="AP55" s="330"/>
      <c r="AQ55" s="330"/>
      <c r="AR55" s="330"/>
      <c r="AS55" s="330"/>
      <c r="AT55" s="330"/>
      <c r="AU55" s="330"/>
      <c r="AV55" s="330"/>
      <c r="AW55" s="330"/>
      <c r="AX55" s="331"/>
      <c r="AY55" s="324"/>
      <c r="AZ55" s="329"/>
      <c r="BA55" s="330"/>
      <c r="BB55" s="330"/>
      <c r="BC55" s="330"/>
      <c r="BD55" s="330"/>
      <c r="BE55" s="330"/>
      <c r="BF55" s="330"/>
      <c r="BG55" s="330"/>
      <c r="BH55" s="330"/>
      <c r="BI55" s="330"/>
      <c r="BJ55" s="330"/>
      <c r="BK55" s="330"/>
      <c r="BL55" s="330"/>
      <c r="BM55" s="330"/>
      <c r="BN55" s="330"/>
      <c r="BO55" s="331"/>
      <c r="BP55" s="324"/>
      <c r="BQ55" s="329"/>
      <c r="BR55" s="330"/>
      <c r="BS55" s="330"/>
      <c r="BT55" s="330"/>
      <c r="BU55" s="330"/>
      <c r="BV55" s="330"/>
      <c r="BW55" s="330"/>
      <c r="BX55" s="330"/>
      <c r="BY55" s="330"/>
      <c r="BZ55" s="330"/>
      <c r="CA55" s="330"/>
      <c r="CB55" s="330"/>
      <c r="CC55" s="330"/>
      <c r="CD55" s="330"/>
      <c r="CE55" s="330"/>
      <c r="CF55" s="331"/>
      <c r="CG55" s="324"/>
      <c r="CH55" s="329"/>
      <c r="CI55" s="330"/>
      <c r="CJ55" s="330"/>
      <c r="CK55" s="330"/>
      <c r="CL55" s="330"/>
      <c r="CM55" s="330"/>
      <c r="CN55" s="330"/>
      <c r="CO55" s="330"/>
      <c r="CP55" s="330"/>
      <c r="CQ55" s="330"/>
      <c r="CR55" s="330"/>
      <c r="CS55" s="330"/>
      <c r="CT55" s="330"/>
      <c r="CU55" s="330"/>
      <c r="CV55" s="330"/>
      <c r="CW55" s="331"/>
      <c r="CX55" s="324"/>
      <c r="CY55" s="329"/>
      <c r="CZ55" s="330"/>
      <c r="DA55" s="330"/>
      <c r="DB55" s="330"/>
      <c r="DC55" s="330"/>
      <c r="DD55" s="330"/>
      <c r="DE55" s="330"/>
      <c r="DF55" s="330"/>
      <c r="DG55" s="330"/>
      <c r="DH55" s="330"/>
      <c r="DI55" s="330"/>
      <c r="DJ55" s="330"/>
      <c r="DK55" s="330"/>
      <c r="DL55" s="330"/>
      <c r="DM55" s="330"/>
      <c r="DN55" s="331"/>
      <c r="DO55" s="324"/>
      <c r="DP55" s="329"/>
      <c r="DQ55" s="330"/>
      <c r="DR55" s="330"/>
      <c r="DS55" s="330"/>
      <c r="DT55" s="330"/>
      <c r="DU55" s="330"/>
      <c r="DV55" s="330"/>
      <c r="DW55" s="330"/>
      <c r="DX55" s="330"/>
      <c r="DY55" s="330"/>
      <c r="DZ55" s="330"/>
      <c r="EA55" s="330"/>
      <c r="EB55" s="330"/>
      <c r="EC55" s="330"/>
      <c r="ED55" s="330"/>
      <c r="EE55" s="331"/>
      <c r="EF55" s="324"/>
      <c r="EG55" s="329"/>
      <c r="EH55" s="330"/>
      <c r="EI55" s="330"/>
      <c r="EJ55" s="330"/>
      <c r="EK55" s="330"/>
      <c r="EL55" s="330"/>
      <c r="EM55" s="330"/>
      <c r="EN55" s="330"/>
      <c r="EO55" s="330"/>
      <c r="EP55" s="330"/>
      <c r="EQ55" s="330"/>
      <c r="ER55" s="330"/>
      <c r="ES55" s="330"/>
      <c r="ET55" s="330"/>
      <c r="EU55" s="330"/>
      <c r="EV55" s="331"/>
      <c r="EW55" s="324"/>
      <c r="EX55" s="329"/>
      <c r="EY55" s="330"/>
      <c r="EZ55" s="330"/>
      <c r="FA55" s="330"/>
      <c r="FB55" s="330"/>
      <c r="FC55" s="330"/>
      <c r="FD55" s="330"/>
      <c r="FE55" s="330"/>
      <c r="FF55" s="330"/>
      <c r="FG55" s="330"/>
      <c r="FH55" s="330"/>
      <c r="FI55" s="330"/>
      <c r="FJ55" s="330"/>
      <c r="FK55" s="330"/>
      <c r="FL55" s="330"/>
      <c r="FM55" s="331"/>
      <c r="FN55" s="324"/>
      <c r="FO55" s="329"/>
      <c r="FP55" s="330"/>
      <c r="FQ55" s="330"/>
      <c r="FR55" s="330"/>
      <c r="FS55" s="330"/>
      <c r="FT55" s="330"/>
      <c r="FU55" s="330"/>
      <c r="FV55" s="330"/>
      <c r="FW55" s="330"/>
      <c r="FX55" s="330"/>
      <c r="FY55" s="330"/>
      <c r="FZ55" s="330"/>
      <c r="GA55" s="330"/>
      <c r="GB55" s="330"/>
      <c r="GC55" s="330"/>
      <c r="GD55" s="331"/>
      <c r="GE55" s="324"/>
      <c r="GF55" s="329"/>
      <c r="GG55" s="330"/>
      <c r="GH55" s="330"/>
      <c r="GI55" s="330"/>
      <c r="GJ55" s="330"/>
      <c r="GK55" s="330"/>
      <c r="GL55" s="330"/>
      <c r="GM55" s="330"/>
      <c r="GN55" s="330"/>
      <c r="GO55" s="330"/>
      <c r="GP55" s="330"/>
      <c r="GQ55" s="330"/>
      <c r="GR55" s="330"/>
      <c r="GS55" s="330"/>
      <c r="GT55" s="330"/>
      <c r="GU55" s="331"/>
      <c r="GV55" s="324"/>
      <c r="GW55" s="329"/>
      <c r="GX55" s="330"/>
      <c r="GY55" s="330"/>
      <c r="GZ55" s="330"/>
      <c r="HA55" s="330"/>
      <c r="HB55" s="330"/>
      <c r="HC55" s="330"/>
      <c r="HD55" s="330"/>
      <c r="HE55" s="330"/>
      <c r="HF55" s="330"/>
      <c r="HG55" s="330"/>
      <c r="HH55" s="330"/>
      <c r="HI55" s="330"/>
      <c r="HJ55" s="330"/>
      <c r="HK55" s="330"/>
      <c r="HL55" s="331"/>
      <c r="HM55" s="324"/>
      <c r="HN55" s="329"/>
      <c r="HO55" s="330"/>
      <c r="HP55" s="330"/>
      <c r="HQ55" s="330"/>
      <c r="HR55" s="330"/>
      <c r="HS55" s="330"/>
      <c r="HT55" s="330"/>
      <c r="HU55" s="330"/>
      <c r="HV55" s="330"/>
      <c r="HW55" s="330"/>
      <c r="HX55" s="330"/>
      <c r="HY55" s="330"/>
      <c r="HZ55" s="330"/>
      <c r="IA55" s="330"/>
      <c r="IB55" s="330"/>
      <c r="IC55" s="331"/>
      <c r="ID55" s="324"/>
      <c r="IE55" s="329"/>
      <c r="IF55" s="330"/>
      <c r="IG55" s="330"/>
      <c r="IH55" s="330"/>
      <c r="II55" s="330"/>
      <c r="IJ55" s="330"/>
      <c r="IK55" s="330"/>
      <c r="IL55" s="330"/>
      <c r="IM55" s="330"/>
      <c r="IN55" s="330"/>
      <c r="IO55" s="330"/>
      <c r="IP55" s="330"/>
      <c r="IQ55" s="330"/>
      <c r="IR55" s="330"/>
      <c r="IS55" s="330"/>
      <c r="IT55" s="331"/>
      <c r="IU55" s="324"/>
      <c r="IV55" s="329"/>
      <c r="IW55" s="330"/>
      <c r="IX55" s="330"/>
      <c r="IY55" s="330"/>
      <c r="IZ55" s="330"/>
      <c r="JA55" s="330"/>
      <c r="JB55" s="330"/>
      <c r="JC55" s="330"/>
      <c r="JD55" s="330"/>
      <c r="JE55" s="330"/>
      <c r="JF55" s="330"/>
      <c r="JG55" s="330"/>
      <c r="JH55" s="330"/>
      <c r="JI55" s="330"/>
      <c r="JJ55" s="330"/>
      <c r="JK55" s="331"/>
      <c r="JL55" s="324"/>
      <c r="JM55" s="329"/>
      <c r="JN55" s="330"/>
      <c r="JO55" s="330"/>
      <c r="JP55" s="330"/>
      <c r="JQ55" s="330"/>
      <c r="JR55" s="330"/>
      <c r="JS55" s="330"/>
      <c r="JT55" s="330"/>
      <c r="JU55" s="330"/>
      <c r="JV55" s="330"/>
      <c r="JW55" s="330"/>
      <c r="JX55" s="330"/>
      <c r="JY55" s="330"/>
      <c r="JZ55" s="330"/>
      <c r="KA55" s="330"/>
      <c r="KB55" s="331"/>
      <c r="KC55" s="324"/>
      <c r="KD55" s="329"/>
      <c r="KE55" s="330"/>
      <c r="KF55" s="330"/>
      <c r="KG55" s="330"/>
      <c r="KH55" s="330"/>
      <c r="KI55" s="330"/>
      <c r="KJ55" s="330"/>
      <c r="KK55" s="330"/>
      <c r="KL55" s="330"/>
      <c r="KM55" s="330"/>
      <c r="KN55" s="330"/>
      <c r="KO55" s="330"/>
      <c r="KP55" s="330"/>
      <c r="KQ55" s="330"/>
      <c r="KR55" s="330"/>
      <c r="KS55" s="331"/>
      <c r="KT55" s="324"/>
      <c r="KU55" s="329"/>
      <c r="KV55" s="330"/>
      <c r="KW55" s="330"/>
      <c r="KX55" s="330"/>
      <c r="KY55" s="330"/>
      <c r="KZ55" s="330"/>
      <c r="LA55" s="330"/>
      <c r="LB55" s="330"/>
      <c r="LC55" s="330"/>
      <c r="LD55" s="330"/>
      <c r="LE55" s="330"/>
      <c r="LF55" s="330"/>
      <c r="LG55" s="330"/>
      <c r="LH55" s="330"/>
      <c r="LI55" s="330"/>
      <c r="LJ55" s="331"/>
      <c r="LK55" s="324"/>
      <c r="LL55" s="329"/>
      <c r="LM55" s="330"/>
      <c r="LN55" s="330"/>
      <c r="LO55" s="330"/>
      <c r="LP55" s="330"/>
      <c r="LQ55" s="330"/>
      <c r="LR55" s="330"/>
      <c r="LS55" s="330"/>
      <c r="LT55" s="330"/>
      <c r="LU55" s="330"/>
      <c r="LV55" s="330"/>
      <c r="LW55" s="330"/>
      <c r="LX55" s="330"/>
      <c r="LY55" s="330"/>
      <c r="LZ55" s="330"/>
      <c r="MA55" s="331"/>
      <c r="MB55" s="324"/>
      <c r="MC55" s="56"/>
      <c r="MD55" s="56"/>
      <c r="ME55" s="56"/>
      <c r="MF55" s="56"/>
      <c r="MG55" s="228"/>
    </row>
    <row r="56" spans="1:345" customFormat="1" ht="12.75" x14ac:dyDescent="0.2">
      <c r="A56" s="329"/>
      <c r="B56" s="330"/>
      <c r="C56" s="330"/>
      <c r="D56" s="330"/>
      <c r="E56" s="330"/>
      <c r="F56" s="330"/>
      <c r="G56" s="330"/>
      <c r="H56" s="330"/>
      <c r="I56" s="330"/>
      <c r="J56" s="330"/>
      <c r="K56" s="330"/>
      <c r="L56" s="330"/>
      <c r="M56" s="330"/>
      <c r="N56" s="330"/>
      <c r="O56" s="330"/>
      <c r="P56" s="331"/>
      <c r="Q56" s="324"/>
      <c r="R56" s="329"/>
      <c r="S56" s="330"/>
      <c r="T56" s="330"/>
      <c r="U56" s="330"/>
      <c r="V56" s="330"/>
      <c r="W56" s="330"/>
      <c r="X56" s="330"/>
      <c r="Y56" s="330"/>
      <c r="Z56" s="330"/>
      <c r="AA56" s="330"/>
      <c r="AB56" s="330"/>
      <c r="AC56" s="330"/>
      <c r="AD56" s="330"/>
      <c r="AE56" s="330"/>
      <c r="AF56" s="330"/>
      <c r="AG56" s="331"/>
      <c r="AH56" s="324"/>
      <c r="AI56" s="329"/>
      <c r="AJ56" s="330"/>
      <c r="AK56" s="330"/>
      <c r="AL56" s="330"/>
      <c r="AM56" s="330"/>
      <c r="AN56" s="330"/>
      <c r="AO56" s="330"/>
      <c r="AP56" s="330"/>
      <c r="AQ56" s="330"/>
      <c r="AR56" s="330"/>
      <c r="AS56" s="330"/>
      <c r="AT56" s="330"/>
      <c r="AU56" s="330"/>
      <c r="AV56" s="330"/>
      <c r="AW56" s="330"/>
      <c r="AX56" s="331"/>
      <c r="AY56" s="324"/>
      <c r="AZ56" s="329"/>
      <c r="BA56" s="330"/>
      <c r="BB56" s="330"/>
      <c r="BC56" s="330"/>
      <c r="BD56" s="330"/>
      <c r="BE56" s="330"/>
      <c r="BF56" s="330"/>
      <c r="BG56" s="330"/>
      <c r="BH56" s="330"/>
      <c r="BI56" s="330"/>
      <c r="BJ56" s="330"/>
      <c r="BK56" s="330"/>
      <c r="BL56" s="330"/>
      <c r="BM56" s="330"/>
      <c r="BN56" s="330"/>
      <c r="BO56" s="331"/>
      <c r="BP56" s="324"/>
      <c r="BQ56" s="329"/>
      <c r="BR56" s="330"/>
      <c r="BS56" s="330"/>
      <c r="BT56" s="330"/>
      <c r="BU56" s="330"/>
      <c r="BV56" s="330"/>
      <c r="BW56" s="330"/>
      <c r="BX56" s="330"/>
      <c r="BY56" s="330"/>
      <c r="BZ56" s="330"/>
      <c r="CA56" s="330"/>
      <c r="CB56" s="330"/>
      <c r="CC56" s="330"/>
      <c r="CD56" s="330"/>
      <c r="CE56" s="330"/>
      <c r="CF56" s="331"/>
      <c r="CG56" s="324"/>
      <c r="CH56" s="329"/>
      <c r="CI56" s="330"/>
      <c r="CJ56" s="330"/>
      <c r="CK56" s="330"/>
      <c r="CL56" s="330"/>
      <c r="CM56" s="330"/>
      <c r="CN56" s="330"/>
      <c r="CO56" s="330"/>
      <c r="CP56" s="330"/>
      <c r="CQ56" s="330"/>
      <c r="CR56" s="330"/>
      <c r="CS56" s="330"/>
      <c r="CT56" s="330"/>
      <c r="CU56" s="330"/>
      <c r="CV56" s="330"/>
      <c r="CW56" s="331"/>
      <c r="CX56" s="324"/>
      <c r="CY56" s="329"/>
      <c r="CZ56" s="330"/>
      <c r="DA56" s="330"/>
      <c r="DB56" s="330"/>
      <c r="DC56" s="330"/>
      <c r="DD56" s="330"/>
      <c r="DE56" s="330"/>
      <c r="DF56" s="330"/>
      <c r="DG56" s="330"/>
      <c r="DH56" s="330"/>
      <c r="DI56" s="330"/>
      <c r="DJ56" s="330"/>
      <c r="DK56" s="330"/>
      <c r="DL56" s="330"/>
      <c r="DM56" s="330"/>
      <c r="DN56" s="331"/>
      <c r="DO56" s="324"/>
      <c r="DP56" s="329"/>
      <c r="DQ56" s="330"/>
      <c r="DR56" s="330"/>
      <c r="DS56" s="330"/>
      <c r="DT56" s="330"/>
      <c r="DU56" s="330"/>
      <c r="DV56" s="330"/>
      <c r="DW56" s="330"/>
      <c r="DX56" s="330"/>
      <c r="DY56" s="330"/>
      <c r="DZ56" s="330"/>
      <c r="EA56" s="330"/>
      <c r="EB56" s="330"/>
      <c r="EC56" s="330"/>
      <c r="ED56" s="330"/>
      <c r="EE56" s="331"/>
      <c r="EF56" s="324"/>
      <c r="EG56" s="329"/>
      <c r="EH56" s="330"/>
      <c r="EI56" s="330"/>
      <c r="EJ56" s="330"/>
      <c r="EK56" s="330"/>
      <c r="EL56" s="330"/>
      <c r="EM56" s="330"/>
      <c r="EN56" s="330"/>
      <c r="EO56" s="330"/>
      <c r="EP56" s="330"/>
      <c r="EQ56" s="330"/>
      <c r="ER56" s="330"/>
      <c r="ES56" s="330"/>
      <c r="ET56" s="330"/>
      <c r="EU56" s="330"/>
      <c r="EV56" s="331"/>
      <c r="EW56" s="324"/>
      <c r="EX56" s="329"/>
      <c r="EY56" s="330"/>
      <c r="EZ56" s="330"/>
      <c r="FA56" s="330"/>
      <c r="FB56" s="330"/>
      <c r="FC56" s="330"/>
      <c r="FD56" s="330"/>
      <c r="FE56" s="330"/>
      <c r="FF56" s="330"/>
      <c r="FG56" s="330"/>
      <c r="FH56" s="330"/>
      <c r="FI56" s="330"/>
      <c r="FJ56" s="330"/>
      <c r="FK56" s="330"/>
      <c r="FL56" s="330"/>
      <c r="FM56" s="331"/>
      <c r="FN56" s="324"/>
      <c r="FO56" s="329"/>
      <c r="FP56" s="330"/>
      <c r="FQ56" s="330"/>
      <c r="FR56" s="330"/>
      <c r="FS56" s="330"/>
      <c r="FT56" s="330"/>
      <c r="FU56" s="330"/>
      <c r="FV56" s="330"/>
      <c r="FW56" s="330"/>
      <c r="FX56" s="330"/>
      <c r="FY56" s="330"/>
      <c r="FZ56" s="330"/>
      <c r="GA56" s="330"/>
      <c r="GB56" s="330"/>
      <c r="GC56" s="330"/>
      <c r="GD56" s="331"/>
      <c r="GE56" s="324"/>
      <c r="GF56" s="329"/>
      <c r="GG56" s="330"/>
      <c r="GH56" s="330"/>
      <c r="GI56" s="330"/>
      <c r="GJ56" s="330"/>
      <c r="GK56" s="330"/>
      <c r="GL56" s="330"/>
      <c r="GM56" s="330"/>
      <c r="GN56" s="330"/>
      <c r="GO56" s="330"/>
      <c r="GP56" s="330"/>
      <c r="GQ56" s="330"/>
      <c r="GR56" s="330"/>
      <c r="GS56" s="330"/>
      <c r="GT56" s="330"/>
      <c r="GU56" s="331"/>
      <c r="GV56" s="324"/>
      <c r="GW56" s="329"/>
      <c r="GX56" s="330"/>
      <c r="GY56" s="330"/>
      <c r="GZ56" s="330"/>
      <c r="HA56" s="330"/>
      <c r="HB56" s="330"/>
      <c r="HC56" s="330"/>
      <c r="HD56" s="330"/>
      <c r="HE56" s="330"/>
      <c r="HF56" s="330"/>
      <c r="HG56" s="330"/>
      <c r="HH56" s="330"/>
      <c r="HI56" s="330"/>
      <c r="HJ56" s="330"/>
      <c r="HK56" s="330"/>
      <c r="HL56" s="331"/>
      <c r="HM56" s="324"/>
      <c r="HN56" s="329"/>
      <c r="HO56" s="330"/>
      <c r="HP56" s="330"/>
      <c r="HQ56" s="330"/>
      <c r="HR56" s="330"/>
      <c r="HS56" s="330"/>
      <c r="HT56" s="330"/>
      <c r="HU56" s="330"/>
      <c r="HV56" s="330"/>
      <c r="HW56" s="330"/>
      <c r="HX56" s="330"/>
      <c r="HY56" s="330"/>
      <c r="HZ56" s="330"/>
      <c r="IA56" s="330"/>
      <c r="IB56" s="330"/>
      <c r="IC56" s="331"/>
      <c r="ID56" s="324"/>
      <c r="IE56" s="329"/>
      <c r="IF56" s="330"/>
      <c r="IG56" s="330"/>
      <c r="IH56" s="330"/>
      <c r="II56" s="330"/>
      <c r="IJ56" s="330"/>
      <c r="IK56" s="330"/>
      <c r="IL56" s="330"/>
      <c r="IM56" s="330"/>
      <c r="IN56" s="330"/>
      <c r="IO56" s="330"/>
      <c r="IP56" s="330"/>
      <c r="IQ56" s="330"/>
      <c r="IR56" s="330"/>
      <c r="IS56" s="330"/>
      <c r="IT56" s="331"/>
      <c r="IU56" s="324"/>
      <c r="IV56" s="329"/>
      <c r="IW56" s="330"/>
      <c r="IX56" s="330"/>
      <c r="IY56" s="330"/>
      <c r="IZ56" s="330"/>
      <c r="JA56" s="330"/>
      <c r="JB56" s="330"/>
      <c r="JC56" s="330"/>
      <c r="JD56" s="330"/>
      <c r="JE56" s="330"/>
      <c r="JF56" s="330"/>
      <c r="JG56" s="330"/>
      <c r="JH56" s="330"/>
      <c r="JI56" s="330"/>
      <c r="JJ56" s="330"/>
      <c r="JK56" s="331"/>
      <c r="JL56" s="324"/>
      <c r="JM56" s="329"/>
      <c r="JN56" s="330"/>
      <c r="JO56" s="330"/>
      <c r="JP56" s="330"/>
      <c r="JQ56" s="330"/>
      <c r="JR56" s="330"/>
      <c r="JS56" s="330"/>
      <c r="JT56" s="330"/>
      <c r="JU56" s="330"/>
      <c r="JV56" s="330"/>
      <c r="JW56" s="330"/>
      <c r="JX56" s="330"/>
      <c r="JY56" s="330"/>
      <c r="JZ56" s="330"/>
      <c r="KA56" s="330"/>
      <c r="KB56" s="331"/>
      <c r="KC56" s="324"/>
      <c r="KD56" s="329"/>
      <c r="KE56" s="330"/>
      <c r="KF56" s="330"/>
      <c r="KG56" s="330"/>
      <c r="KH56" s="330"/>
      <c r="KI56" s="330"/>
      <c r="KJ56" s="330"/>
      <c r="KK56" s="330"/>
      <c r="KL56" s="330"/>
      <c r="KM56" s="330"/>
      <c r="KN56" s="330"/>
      <c r="KO56" s="330"/>
      <c r="KP56" s="330"/>
      <c r="KQ56" s="330"/>
      <c r="KR56" s="330"/>
      <c r="KS56" s="331"/>
      <c r="KT56" s="324"/>
      <c r="KU56" s="329"/>
      <c r="KV56" s="330"/>
      <c r="KW56" s="330"/>
      <c r="KX56" s="330"/>
      <c r="KY56" s="330"/>
      <c r="KZ56" s="330"/>
      <c r="LA56" s="330"/>
      <c r="LB56" s="330"/>
      <c r="LC56" s="330"/>
      <c r="LD56" s="330"/>
      <c r="LE56" s="330"/>
      <c r="LF56" s="330"/>
      <c r="LG56" s="330"/>
      <c r="LH56" s="330"/>
      <c r="LI56" s="330"/>
      <c r="LJ56" s="331"/>
      <c r="LK56" s="324"/>
      <c r="LL56" s="329"/>
      <c r="LM56" s="330"/>
      <c r="LN56" s="330"/>
      <c r="LO56" s="330"/>
      <c r="LP56" s="330"/>
      <c r="LQ56" s="330"/>
      <c r="LR56" s="330"/>
      <c r="LS56" s="330"/>
      <c r="LT56" s="330"/>
      <c r="LU56" s="330"/>
      <c r="LV56" s="330"/>
      <c r="LW56" s="330"/>
      <c r="LX56" s="330"/>
      <c r="LY56" s="330"/>
      <c r="LZ56" s="330"/>
      <c r="MA56" s="331"/>
      <c r="MB56" s="324"/>
      <c r="MC56" s="56"/>
      <c r="MD56" s="56"/>
      <c r="ME56" s="56"/>
      <c r="MF56" s="56"/>
      <c r="MG56" s="228"/>
    </row>
    <row r="57" spans="1:345" customFormat="1" ht="12.75" x14ac:dyDescent="0.2">
      <c r="A57" s="329"/>
      <c r="B57" s="330"/>
      <c r="C57" s="330"/>
      <c r="D57" s="330"/>
      <c r="E57" s="330"/>
      <c r="F57" s="330"/>
      <c r="G57" s="330"/>
      <c r="H57" s="330"/>
      <c r="I57" s="330"/>
      <c r="J57" s="330"/>
      <c r="K57" s="330"/>
      <c r="L57" s="330"/>
      <c r="M57" s="330"/>
      <c r="N57" s="330"/>
      <c r="O57" s="330"/>
      <c r="P57" s="331"/>
      <c r="Q57" s="324"/>
      <c r="R57" s="329"/>
      <c r="S57" s="330"/>
      <c r="T57" s="330"/>
      <c r="U57" s="330"/>
      <c r="V57" s="330"/>
      <c r="W57" s="330"/>
      <c r="X57" s="330"/>
      <c r="Y57" s="330"/>
      <c r="Z57" s="330"/>
      <c r="AA57" s="330"/>
      <c r="AB57" s="330"/>
      <c r="AC57" s="330"/>
      <c r="AD57" s="330"/>
      <c r="AE57" s="330"/>
      <c r="AF57" s="330"/>
      <c r="AG57" s="331"/>
      <c r="AH57" s="324"/>
      <c r="AI57" s="329"/>
      <c r="AJ57" s="330"/>
      <c r="AK57" s="330"/>
      <c r="AL57" s="330"/>
      <c r="AM57" s="330"/>
      <c r="AN57" s="330"/>
      <c r="AO57" s="330"/>
      <c r="AP57" s="330"/>
      <c r="AQ57" s="330"/>
      <c r="AR57" s="330"/>
      <c r="AS57" s="330"/>
      <c r="AT57" s="330"/>
      <c r="AU57" s="330"/>
      <c r="AV57" s="330"/>
      <c r="AW57" s="330"/>
      <c r="AX57" s="331"/>
      <c r="AY57" s="324"/>
      <c r="AZ57" s="329"/>
      <c r="BA57" s="330"/>
      <c r="BB57" s="330"/>
      <c r="BC57" s="330"/>
      <c r="BD57" s="330"/>
      <c r="BE57" s="330"/>
      <c r="BF57" s="330"/>
      <c r="BG57" s="330"/>
      <c r="BH57" s="330"/>
      <c r="BI57" s="330"/>
      <c r="BJ57" s="330"/>
      <c r="BK57" s="330"/>
      <c r="BL57" s="330"/>
      <c r="BM57" s="330"/>
      <c r="BN57" s="330"/>
      <c r="BO57" s="331"/>
      <c r="BP57" s="324"/>
      <c r="BQ57" s="329"/>
      <c r="BR57" s="330"/>
      <c r="BS57" s="330"/>
      <c r="BT57" s="330"/>
      <c r="BU57" s="330"/>
      <c r="BV57" s="330"/>
      <c r="BW57" s="330"/>
      <c r="BX57" s="330"/>
      <c r="BY57" s="330"/>
      <c r="BZ57" s="330"/>
      <c r="CA57" s="330"/>
      <c r="CB57" s="330"/>
      <c r="CC57" s="330"/>
      <c r="CD57" s="330"/>
      <c r="CE57" s="330"/>
      <c r="CF57" s="331"/>
      <c r="CG57" s="324"/>
      <c r="CH57" s="329"/>
      <c r="CI57" s="330"/>
      <c r="CJ57" s="330"/>
      <c r="CK57" s="330"/>
      <c r="CL57" s="330"/>
      <c r="CM57" s="330"/>
      <c r="CN57" s="330"/>
      <c r="CO57" s="330"/>
      <c r="CP57" s="330"/>
      <c r="CQ57" s="330"/>
      <c r="CR57" s="330"/>
      <c r="CS57" s="330"/>
      <c r="CT57" s="330"/>
      <c r="CU57" s="330"/>
      <c r="CV57" s="330"/>
      <c r="CW57" s="331"/>
      <c r="CX57" s="324"/>
      <c r="CY57" s="329"/>
      <c r="CZ57" s="330"/>
      <c r="DA57" s="330"/>
      <c r="DB57" s="330"/>
      <c r="DC57" s="330"/>
      <c r="DD57" s="330"/>
      <c r="DE57" s="330"/>
      <c r="DF57" s="330"/>
      <c r="DG57" s="330"/>
      <c r="DH57" s="330"/>
      <c r="DI57" s="330"/>
      <c r="DJ57" s="330"/>
      <c r="DK57" s="330"/>
      <c r="DL57" s="330"/>
      <c r="DM57" s="330"/>
      <c r="DN57" s="331"/>
      <c r="DO57" s="324"/>
      <c r="DP57" s="329"/>
      <c r="DQ57" s="330"/>
      <c r="DR57" s="330"/>
      <c r="DS57" s="330"/>
      <c r="DT57" s="330"/>
      <c r="DU57" s="330"/>
      <c r="DV57" s="330"/>
      <c r="DW57" s="330"/>
      <c r="DX57" s="330"/>
      <c r="DY57" s="330"/>
      <c r="DZ57" s="330"/>
      <c r="EA57" s="330"/>
      <c r="EB57" s="330"/>
      <c r="EC57" s="330"/>
      <c r="ED57" s="330"/>
      <c r="EE57" s="331"/>
      <c r="EF57" s="324"/>
      <c r="EG57" s="329"/>
      <c r="EH57" s="330"/>
      <c r="EI57" s="330"/>
      <c r="EJ57" s="330"/>
      <c r="EK57" s="330"/>
      <c r="EL57" s="330"/>
      <c r="EM57" s="330"/>
      <c r="EN57" s="330"/>
      <c r="EO57" s="330"/>
      <c r="EP57" s="330"/>
      <c r="EQ57" s="330"/>
      <c r="ER57" s="330"/>
      <c r="ES57" s="330"/>
      <c r="ET57" s="330"/>
      <c r="EU57" s="330"/>
      <c r="EV57" s="331"/>
      <c r="EW57" s="324"/>
      <c r="EX57" s="329"/>
      <c r="EY57" s="330"/>
      <c r="EZ57" s="330"/>
      <c r="FA57" s="330"/>
      <c r="FB57" s="330"/>
      <c r="FC57" s="330"/>
      <c r="FD57" s="330"/>
      <c r="FE57" s="330"/>
      <c r="FF57" s="330"/>
      <c r="FG57" s="330"/>
      <c r="FH57" s="330"/>
      <c r="FI57" s="330"/>
      <c r="FJ57" s="330"/>
      <c r="FK57" s="330"/>
      <c r="FL57" s="330"/>
      <c r="FM57" s="331"/>
      <c r="FN57" s="324"/>
      <c r="FO57" s="329"/>
      <c r="FP57" s="330"/>
      <c r="FQ57" s="330"/>
      <c r="FR57" s="330"/>
      <c r="FS57" s="330"/>
      <c r="FT57" s="330"/>
      <c r="FU57" s="330"/>
      <c r="FV57" s="330"/>
      <c r="FW57" s="330"/>
      <c r="FX57" s="330"/>
      <c r="FY57" s="330"/>
      <c r="FZ57" s="330"/>
      <c r="GA57" s="330"/>
      <c r="GB57" s="330"/>
      <c r="GC57" s="330"/>
      <c r="GD57" s="331"/>
      <c r="GE57" s="324"/>
      <c r="GF57" s="329"/>
      <c r="GG57" s="330"/>
      <c r="GH57" s="330"/>
      <c r="GI57" s="330"/>
      <c r="GJ57" s="330"/>
      <c r="GK57" s="330"/>
      <c r="GL57" s="330"/>
      <c r="GM57" s="330"/>
      <c r="GN57" s="330"/>
      <c r="GO57" s="330"/>
      <c r="GP57" s="330"/>
      <c r="GQ57" s="330"/>
      <c r="GR57" s="330"/>
      <c r="GS57" s="330"/>
      <c r="GT57" s="330"/>
      <c r="GU57" s="331"/>
      <c r="GV57" s="324"/>
      <c r="GW57" s="329"/>
      <c r="GX57" s="330"/>
      <c r="GY57" s="330"/>
      <c r="GZ57" s="330"/>
      <c r="HA57" s="330"/>
      <c r="HB57" s="330"/>
      <c r="HC57" s="330"/>
      <c r="HD57" s="330"/>
      <c r="HE57" s="330"/>
      <c r="HF57" s="330"/>
      <c r="HG57" s="330"/>
      <c r="HH57" s="330"/>
      <c r="HI57" s="330"/>
      <c r="HJ57" s="330"/>
      <c r="HK57" s="330"/>
      <c r="HL57" s="331"/>
      <c r="HM57" s="324"/>
      <c r="HN57" s="329"/>
      <c r="HO57" s="330"/>
      <c r="HP57" s="330"/>
      <c r="HQ57" s="330"/>
      <c r="HR57" s="330"/>
      <c r="HS57" s="330"/>
      <c r="HT57" s="330"/>
      <c r="HU57" s="330"/>
      <c r="HV57" s="330"/>
      <c r="HW57" s="330"/>
      <c r="HX57" s="330"/>
      <c r="HY57" s="330"/>
      <c r="HZ57" s="330"/>
      <c r="IA57" s="330"/>
      <c r="IB57" s="330"/>
      <c r="IC57" s="331"/>
      <c r="ID57" s="324"/>
      <c r="IE57" s="329"/>
      <c r="IF57" s="330"/>
      <c r="IG57" s="330"/>
      <c r="IH57" s="330"/>
      <c r="II57" s="330"/>
      <c r="IJ57" s="330"/>
      <c r="IK57" s="330"/>
      <c r="IL57" s="330"/>
      <c r="IM57" s="330"/>
      <c r="IN57" s="330"/>
      <c r="IO57" s="330"/>
      <c r="IP57" s="330"/>
      <c r="IQ57" s="330"/>
      <c r="IR57" s="330"/>
      <c r="IS57" s="330"/>
      <c r="IT57" s="331"/>
      <c r="IU57" s="324"/>
      <c r="IV57" s="329"/>
      <c r="IW57" s="330"/>
      <c r="IX57" s="330"/>
      <c r="IY57" s="330"/>
      <c r="IZ57" s="330"/>
      <c r="JA57" s="330"/>
      <c r="JB57" s="330"/>
      <c r="JC57" s="330"/>
      <c r="JD57" s="330"/>
      <c r="JE57" s="330"/>
      <c r="JF57" s="330"/>
      <c r="JG57" s="330"/>
      <c r="JH57" s="330"/>
      <c r="JI57" s="330"/>
      <c r="JJ57" s="330"/>
      <c r="JK57" s="331"/>
      <c r="JL57" s="324"/>
      <c r="JM57" s="329"/>
      <c r="JN57" s="330"/>
      <c r="JO57" s="330"/>
      <c r="JP57" s="330"/>
      <c r="JQ57" s="330"/>
      <c r="JR57" s="330"/>
      <c r="JS57" s="330"/>
      <c r="JT57" s="330"/>
      <c r="JU57" s="330"/>
      <c r="JV57" s="330"/>
      <c r="JW57" s="330"/>
      <c r="JX57" s="330"/>
      <c r="JY57" s="330"/>
      <c r="JZ57" s="330"/>
      <c r="KA57" s="330"/>
      <c r="KB57" s="331"/>
      <c r="KC57" s="324"/>
      <c r="KD57" s="329"/>
      <c r="KE57" s="330"/>
      <c r="KF57" s="330"/>
      <c r="KG57" s="330"/>
      <c r="KH57" s="330"/>
      <c r="KI57" s="330"/>
      <c r="KJ57" s="330"/>
      <c r="KK57" s="330"/>
      <c r="KL57" s="330"/>
      <c r="KM57" s="330"/>
      <c r="KN57" s="330"/>
      <c r="KO57" s="330"/>
      <c r="KP57" s="330"/>
      <c r="KQ57" s="330"/>
      <c r="KR57" s="330"/>
      <c r="KS57" s="331"/>
      <c r="KT57" s="324"/>
      <c r="KU57" s="329"/>
      <c r="KV57" s="330"/>
      <c r="KW57" s="330"/>
      <c r="KX57" s="330"/>
      <c r="KY57" s="330"/>
      <c r="KZ57" s="330"/>
      <c r="LA57" s="330"/>
      <c r="LB57" s="330"/>
      <c r="LC57" s="330"/>
      <c r="LD57" s="330"/>
      <c r="LE57" s="330"/>
      <c r="LF57" s="330"/>
      <c r="LG57" s="330"/>
      <c r="LH57" s="330"/>
      <c r="LI57" s="330"/>
      <c r="LJ57" s="331"/>
      <c r="LK57" s="324"/>
      <c r="LL57" s="329"/>
      <c r="LM57" s="330"/>
      <c r="LN57" s="330"/>
      <c r="LO57" s="330"/>
      <c r="LP57" s="330"/>
      <c r="LQ57" s="330"/>
      <c r="LR57" s="330"/>
      <c r="LS57" s="330"/>
      <c r="LT57" s="330"/>
      <c r="LU57" s="330"/>
      <c r="LV57" s="330"/>
      <c r="LW57" s="330"/>
      <c r="LX57" s="330"/>
      <c r="LY57" s="330"/>
      <c r="LZ57" s="330"/>
      <c r="MA57" s="331"/>
      <c r="MB57" s="324"/>
      <c r="MC57" s="56"/>
      <c r="MD57" s="56"/>
      <c r="ME57" s="56"/>
      <c r="MF57" s="56"/>
      <c r="MG57" s="228"/>
    </row>
    <row r="58" spans="1:345" customFormat="1" ht="12.75" x14ac:dyDescent="0.2">
      <c r="A58" s="329"/>
      <c r="B58" s="330"/>
      <c r="C58" s="330"/>
      <c r="D58" s="330"/>
      <c r="E58" s="330"/>
      <c r="F58" s="330"/>
      <c r="G58" s="330"/>
      <c r="H58" s="330"/>
      <c r="I58" s="330"/>
      <c r="J58" s="330"/>
      <c r="K58" s="330"/>
      <c r="L58" s="330"/>
      <c r="M58" s="330"/>
      <c r="N58" s="330"/>
      <c r="O58" s="330"/>
      <c r="P58" s="331"/>
      <c r="Q58" s="324"/>
      <c r="R58" s="329"/>
      <c r="S58" s="330"/>
      <c r="T58" s="330"/>
      <c r="U58" s="330"/>
      <c r="V58" s="330"/>
      <c r="W58" s="330"/>
      <c r="X58" s="330"/>
      <c r="Y58" s="330"/>
      <c r="Z58" s="330"/>
      <c r="AA58" s="330"/>
      <c r="AB58" s="330"/>
      <c r="AC58" s="330"/>
      <c r="AD58" s="330"/>
      <c r="AE58" s="330"/>
      <c r="AF58" s="330"/>
      <c r="AG58" s="331"/>
      <c r="AH58" s="324"/>
      <c r="AI58" s="329"/>
      <c r="AJ58" s="330"/>
      <c r="AK58" s="330"/>
      <c r="AL58" s="330"/>
      <c r="AM58" s="330"/>
      <c r="AN58" s="330"/>
      <c r="AO58" s="330"/>
      <c r="AP58" s="330"/>
      <c r="AQ58" s="330"/>
      <c r="AR58" s="330"/>
      <c r="AS58" s="330"/>
      <c r="AT58" s="330"/>
      <c r="AU58" s="330"/>
      <c r="AV58" s="330"/>
      <c r="AW58" s="330"/>
      <c r="AX58" s="331"/>
      <c r="AY58" s="324"/>
      <c r="AZ58" s="329"/>
      <c r="BA58" s="330"/>
      <c r="BB58" s="330"/>
      <c r="BC58" s="330"/>
      <c r="BD58" s="330"/>
      <c r="BE58" s="330"/>
      <c r="BF58" s="330"/>
      <c r="BG58" s="330"/>
      <c r="BH58" s="330"/>
      <c r="BI58" s="330"/>
      <c r="BJ58" s="330"/>
      <c r="BK58" s="330"/>
      <c r="BL58" s="330"/>
      <c r="BM58" s="330"/>
      <c r="BN58" s="330"/>
      <c r="BO58" s="331"/>
      <c r="BP58" s="324"/>
      <c r="BQ58" s="329"/>
      <c r="BR58" s="330"/>
      <c r="BS58" s="330"/>
      <c r="BT58" s="330"/>
      <c r="BU58" s="330"/>
      <c r="BV58" s="330"/>
      <c r="BW58" s="330"/>
      <c r="BX58" s="330"/>
      <c r="BY58" s="330"/>
      <c r="BZ58" s="330"/>
      <c r="CA58" s="330"/>
      <c r="CB58" s="330"/>
      <c r="CC58" s="330"/>
      <c r="CD58" s="330"/>
      <c r="CE58" s="330"/>
      <c r="CF58" s="331"/>
      <c r="CG58" s="324"/>
      <c r="CH58" s="329"/>
      <c r="CI58" s="330"/>
      <c r="CJ58" s="330"/>
      <c r="CK58" s="330"/>
      <c r="CL58" s="330"/>
      <c r="CM58" s="330"/>
      <c r="CN58" s="330"/>
      <c r="CO58" s="330"/>
      <c r="CP58" s="330"/>
      <c r="CQ58" s="330"/>
      <c r="CR58" s="330"/>
      <c r="CS58" s="330"/>
      <c r="CT58" s="330"/>
      <c r="CU58" s="330"/>
      <c r="CV58" s="330"/>
      <c r="CW58" s="331"/>
      <c r="CX58" s="324"/>
      <c r="CY58" s="329"/>
      <c r="CZ58" s="330"/>
      <c r="DA58" s="330"/>
      <c r="DB58" s="330"/>
      <c r="DC58" s="330"/>
      <c r="DD58" s="330"/>
      <c r="DE58" s="330"/>
      <c r="DF58" s="330"/>
      <c r="DG58" s="330"/>
      <c r="DH58" s="330"/>
      <c r="DI58" s="330"/>
      <c r="DJ58" s="330"/>
      <c r="DK58" s="330"/>
      <c r="DL58" s="330"/>
      <c r="DM58" s="330"/>
      <c r="DN58" s="331"/>
      <c r="DO58" s="324"/>
      <c r="DP58" s="329"/>
      <c r="DQ58" s="330"/>
      <c r="DR58" s="330"/>
      <c r="DS58" s="330"/>
      <c r="DT58" s="330"/>
      <c r="DU58" s="330"/>
      <c r="DV58" s="330"/>
      <c r="DW58" s="330"/>
      <c r="DX58" s="330"/>
      <c r="DY58" s="330"/>
      <c r="DZ58" s="330"/>
      <c r="EA58" s="330"/>
      <c r="EB58" s="330"/>
      <c r="EC58" s="330"/>
      <c r="ED58" s="330"/>
      <c r="EE58" s="331"/>
      <c r="EF58" s="324"/>
      <c r="EG58" s="329"/>
      <c r="EH58" s="330"/>
      <c r="EI58" s="330"/>
      <c r="EJ58" s="330"/>
      <c r="EK58" s="330"/>
      <c r="EL58" s="330"/>
      <c r="EM58" s="330"/>
      <c r="EN58" s="330"/>
      <c r="EO58" s="330"/>
      <c r="EP58" s="330"/>
      <c r="EQ58" s="330"/>
      <c r="ER58" s="330"/>
      <c r="ES58" s="330"/>
      <c r="ET58" s="330"/>
      <c r="EU58" s="330"/>
      <c r="EV58" s="331"/>
      <c r="EW58" s="324"/>
      <c r="EX58" s="329"/>
      <c r="EY58" s="330"/>
      <c r="EZ58" s="330"/>
      <c r="FA58" s="330"/>
      <c r="FB58" s="330"/>
      <c r="FC58" s="330"/>
      <c r="FD58" s="330"/>
      <c r="FE58" s="330"/>
      <c r="FF58" s="330"/>
      <c r="FG58" s="330"/>
      <c r="FH58" s="330"/>
      <c r="FI58" s="330"/>
      <c r="FJ58" s="330"/>
      <c r="FK58" s="330"/>
      <c r="FL58" s="330"/>
      <c r="FM58" s="331"/>
      <c r="FN58" s="324"/>
      <c r="FO58" s="329"/>
      <c r="FP58" s="330"/>
      <c r="FQ58" s="330"/>
      <c r="FR58" s="330"/>
      <c r="FS58" s="330"/>
      <c r="FT58" s="330"/>
      <c r="FU58" s="330"/>
      <c r="FV58" s="330"/>
      <c r="FW58" s="330"/>
      <c r="FX58" s="330"/>
      <c r="FY58" s="330"/>
      <c r="FZ58" s="330"/>
      <c r="GA58" s="330"/>
      <c r="GB58" s="330"/>
      <c r="GC58" s="330"/>
      <c r="GD58" s="331"/>
      <c r="GE58" s="324"/>
      <c r="GF58" s="329"/>
      <c r="GG58" s="330"/>
      <c r="GH58" s="330"/>
      <c r="GI58" s="330"/>
      <c r="GJ58" s="330"/>
      <c r="GK58" s="330"/>
      <c r="GL58" s="330"/>
      <c r="GM58" s="330"/>
      <c r="GN58" s="330"/>
      <c r="GO58" s="330"/>
      <c r="GP58" s="330"/>
      <c r="GQ58" s="330"/>
      <c r="GR58" s="330"/>
      <c r="GS58" s="330"/>
      <c r="GT58" s="330"/>
      <c r="GU58" s="331"/>
      <c r="GV58" s="324"/>
      <c r="GW58" s="329"/>
      <c r="GX58" s="330"/>
      <c r="GY58" s="330"/>
      <c r="GZ58" s="330"/>
      <c r="HA58" s="330"/>
      <c r="HB58" s="330"/>
      <c r="HC58" s="330"/>
      <c r="HD58" s="330"/>
      <c r="HE58" s="330"/>
      <c r="HF58" s="330"/>
      <c r="HG58" s="330"/>
      <c r="HH58" s="330"/>
      <c r="HI58" s="330"/>
      <c r="HJ58" s="330"/>
      <c r="HK58" s="330"/>
      <c r="HL58" s="331"/>
      <c r="HM58" s="324"/>
      <c r="HN58" s="329"/>
      <c r="HO58" s="330"/>
      <c r="HP58" s="330"/>
      <c r="HQ58" s="330"/>
      <c r="HR58" s="330"/>
      <c r="HS58" s="330"/>
      <c r="HT58" s="330"/>
      <c r="HU58" s="330"/>
      <c r="HV58" s="330"/>
      <c r="HW58" s="330"/>
      <c r="HX58" s="330"/>
      <c r="HY58" s="330"/>
      <c r="HZ58" s="330"/>
      <c r="IA58" s="330"/>
      <c r="IB58" s="330"/>
      <c r="IC58" s="331"/>
      <c r="ID58" s="324"/>
      <c r="IE58" s="329"/>
      <c r="IF58" s="330"/>
      <c r="IG58" s="330"/>
      <c r="IH58" s="330"/>
      <c r="II58" s="330"/>
      <c r="IJ58" s="330"/>
      <c r="IK58" s="330"/>
      <c r="IL58" s="330"/>
      <c r="IM58" s="330"/>
      <c r="IN58" s="330"/>
      <c r="IO58" s="330"/>
      <c r="IP58" s="330"/>
      <c r="IQ58" s="330"/>
      <c r="IR58" s="330"/>
      <c r="IS58" s="330"/>
      <c r="IT58" s="331"/>
      <c r="IU58" s="324"/>
      <c r="IV58" s="329"/>
      <c r="IW58" s="330"/>
      <c r="IX58" s="330"/>
      <c r="IY58" s="330"/>
      <c r="IZ58" s="330"/>
      <c r="JA58" s="330"/>
      <c r="JB58" s="330"/>
      <c r="JC58" s="330"/>
      <c r="JD58" s="330"/>
      <c r="JE58" s="330"/>
      <c r="JF58" s="330"/>
      <c r="JG58" s="330"/>
      <c r="JH58" s="330"/>
      <c r="JI58" s="330"/>
      <c r="JJ58" s="330"/>
      <c r="JK58" s="331"/>
      <c r="JL58" s="324"/>
      <c r="JM58" s="329"/>
      <c r="JN58" s="330"/>
      <c r="JO58" s="330"/>
      <c r="JP58" s="330"/>
      <c r="JQ58" s="330"/>
      <c r="JR58" s="330"/>
      <c r="JS58" s="330"/>
      <c r="JT58" s="330"/>
      <c r="JU58" s="330"/>
      <c r="JV58" s="330"/>
      <c r="JW58" s="330"/>
      <c r="JX58" s="330"/>
      <c r="JY58" s="330"/>
      <c r="JZ58" s="330"/>
      <c r="KA58" s="330"/>
      <c r="KB58" s="331"/>
      <c r="KC58" s="324"/>
      <c r="KD58" s="329"/>
      <c r="KE58" s="330"/>
      <c r="KF58" s="330"/>
      <c r="KG58" s="330"/>
      <c r="KH58" s="330"/>
      <c r="KI58" s="330"/>
      <c r="KJ58" s="330"/>
      <c r="KK58" s="330"/>
      <c r="KL58" s="330"/>
      <c r="KM58" s="330"/>
      <c r="KN58" s="330"/>
      <c r="KO58" s="330"/>
      <c r="KP58" s="330"/>
      <c r="KQ58" s="330"/>
      <c r="KR58" s="330"/>
      <c r="KS58" s="331"/>
      <c r="KT58" s="324"/>
      <c r="KU58" s="329"/>
      <c r="KV58" s="330"/>
      <c r="KW58" s="330"/>
      <c r="KX58" s="330"/>
      <c r="KY58" s="330"/>
      <c r="KZ58" s="330"/>
      <c r="LA58" s="330"/>
      <c r="LB58" s="330"/>
      <c r="LC58" s="330"/>
      <c r="LD58" s="330"/>
      <c r="LE58" s="330"/>
      <c r="LF58" s="330"/>
      <c r="LG58" s="330"/>
      <c r="LH58" s="330"/>
      <c r="LI58" s="330"/>
      <c r="LJ58" s="331"/>
      <c r="LK58" s="324"/>
      <c r="LL58" s="329"/>
      <c r="LM58" s="330"/>
      <c r="LN58" s="330"/>
      <c r="LO58" s="330"/>
      <c r="LP58" s="330"/>
      <c r="LQ58" s="330"/>
      <c r="LR58" s="330"/>
      <c r="LS58" s="330"/>
      <c r="LT58" s="330"/>
      <c r="LU58" s="330"/>
      <c r="LV58" s="330"/>
      <c r="LW58" s="330"/>
      <c r="LX58" s="330"/>
      <c r="LY58" s="330"/>
      <c r="LZ58" s="330"/>
      <c r="MA58" s="331"/>
      <c r="MB58" s="324"/>
      <c r="MC58" s="56"/>
      <c r="MD58" s="56"/>
      <c r="ME58" s="56"/>
      <c r="MF58" s="56"/>
      <c r="MG58" s="228"/>
    </row>
    <row r="59" spans="1:345" customFormat="1" ht="12.75" x14ac:dyDescent="0.2">
      <c r="A59" s="329"/>
      <c r="B59" s="330"/>
      <c r="C59" s="330"/>
      <c r="D59" s="330"/>
      <c r="E59" s="330"/>
      <c r="F59" s="330"/>
      <c r="G59" s="330"/>
      <c r="H59" s="330"/>
      <c r="I59" s="330"/>
      <c r="J59" s="330"/>
      <c r="K59" s="330"/>
      <c r="L59" s="330"/>
      <c r="M59" s="330"/>
      <c r="N59" s="330"/>
      <c r="O59" s="330"/>
      <c r="P59" s="331"/>
      <c r="Q59" s="324"/>
      <c r="R59" s="329"/>
      <c r="S59" s="330"/>
      <c r="T59" s="330"/>
      <c r="U59" s="330"/>
      <c r="V59" s="330"/>
      <c r="W59" s="330"/>
      <c r="X59" s="330"/>
      <c r="Y59" s="330"/>
      <c r="Z59" s="330"/>
      <c r="AA59" s="330"/>
      <c r="AB59" s="330"/>
      <c r="AC59" s="330"/>
      <c r="AD59" s="330"/>
      <c r="AE59" s="330"/>
      <c r="AF59" s="330"/>
      <c r="AG59" s="331"/>
      <c r="AH59" s="324"/>
      <c r="AI59" s="329"/>
      <c r="AJ59" s="330"/>
      <c r="AK59" s="330"/>
      <c r="AL59" s="330"/>
      <c r="AM59" s="330"/>
      <c r="AN59" s="330"/>
      <c r="AO59" s="330"/>
      <c r="AP59" s="330"/>
      <c r="AQ59" s="330"/>
      <c r="AR59" s="330"/>
      <c r="AS59" s="330"/>
      <c r="AT59" s="330"/>
      <c r="AU59" s="330"/>
      <c r="AV59" s="330"/>
      <c r="AW59" s="330"/>
      <c r="AX59" s="331"/>
      <c r="AY59" s="324"/>
      <c r="AZ59" s="329"/>
      <c r="BA59" s="330"/>
      <c r="BB59" s="330"/>
      <c r="BC59" s="330"/>
      <c r="BD59" s="330"/>
      <c r="BE59" s="330"/>
      <c r="BF59" s="330"/>
      <c r="BG59" s="330"/>
      <c r="BH59" s="330"/>
      <c r="BI59" s="330"/>
      <c r="BJ59" s="330"/>
      <c r="BK59" s="330"/>
      <c r="BL59" s="330"/>
      <c r="BM59" s="330"/>
      <c r="BN59" s="330"/>
      <c r="BO59" s="331"/>
      <c r="BP59" s="324"/>
      <c r="BQ59" s="329"/>
      <c r="BR59" s="330"/>
      <c r="BS59" s="330"/>
      <c r="BT59" s="330"/>
      <c r="BU59" s="330"/>
      <c r="BV59" s="330"/>
      <c r="BW59" s="330"/>
      <c r="BX59" s="330"/>
      <c r="BY59" s="330"/>
      <c r="BZ59" s="330"/>
      <c r="CA59" s="330"/>
      <c r="CB59" s="330"/>
      <c r="CC59" s="330"/>
      <c r="CD59" s="330"/>
      <c r="CE59" s="330"/>
      <c r="CF59" s="331"/>
      <c r="CG59" s="324"/>
      <c r="CH59" s="329"/>
      <c r="CI59" s="330"/>
      <c r="CJ59" s="330"/>
      <c r="CK59" s="330"/>
      <c r="CL59" s="330"/>
      <c r="CM59" s="330"/>
      <c r="CN59" s="330"/>
      <c r="CO59" s="330"/>
      <c r="CP59" s="330"/>
      <c r="CQ59" s="330"/>
      <c r="CR59" s="330"/>
      <c r="CS59" s="330"/>
      <c r="CT59" s="330"/>
      <c r="CU59" s="330"/>
      <c r="CV59" s="330"/>
      <c r="CW59" s="331"/>
      <c r="CX59" s="324"/>
      <c r="CY59" s="329"/>
      <c r="CZ59" s="330"/>
      <c r="DA59" s="330"/>
      <c r="DB59" s="330"/>
      <c r="DC59" s="330"/>
      <c r="DD59" s="330"/>
      <c r="DE59" s="330"/>
      <c r="DF59" s="330"/>
      <c r="DG59" s="330"/>
      <c r="DH59" s="330"/>
      <c r="DI59" s="330"/>
      <c r="DJ59" s="330"/>
      <c r="DK59" s="330"/>
      <c r="DL59" s="330"/>
      <c r="DM59" s="330"/>
      <c r="DN59" s="331"/>
      <c r="DO59" s="324"/>
      <c r="DP59" s="329"/>
      <c r="DQ59" s="330"/>
      <c r="DR59" s="330"/>
      <c r="DS59" s="330"/>
      <c r="DT59" s="330"/>
      <c r="DU59" s="330"/>
      <c r="DV59" s="330"/>
      <c r="DW59" s="330"/>
      <c r="DX59" s="330"/>
      <c r="DY59" s="330"/>
      <c r="DZ59" s="330"/>
      <c r="EA59" s="330"/>
      <c r="EB59" s="330"/>
      <c r="EC59" s="330"/>
      <c r="ED59" s="330"/>
      <c r="EE59" s="331"/>
      <c r="EF59" s="324"/>
      <c r="EG59" s="329"/>
      <c r="EH59" s="330"/>
      <c r="EI59" s="330"/>
      <c r="EJ59" s="330"/>
      <c r="EK59" s="330"/>
      <c r="EL59" s="330"/>
      <c r="EM59" s="330"/>
      <c r="EN59" s="330"/>
      <c r="EO59" s="330"/>
      <c r="EP59" s="330"/>
      <c r="EQ59" s="330"/>
      <c r="ER59" s="330"/>
      <c r="ES59" s="330"/>
      <c r="ET59" s="330"/>
      <c r="EU59" s="330"/>
      <c r="EV59" s="331"/>
      <c r="EW59" s="324"/>
      <c r="EX59" s="329"/>
      <c r="EY59" s="330"/>
      <c r="EZ59" s="330"/>
      <c r="FA59" s="330"/>
      <c r="FB59" s="330"/>
      <c r="FC59" s="330"/>
      <c r="FD59" s="330"/>
      <c r="FE59" s="330"/>
      <c r="FF59" s="330"/>
      <c r="FG59" s="330"/>
      <c r="FH59" s="330"/>
      <c r="FI59" s="330"/>
      <c r="FJ59" s="330"/>
      <c r="FK59" s="330"/>
      <c r="FL59" s="330"/>
      <c r="FM59" s="331"/>
      <c r="FN59" s="324"/>
      <c r="FO59" s="329"/>
      <c r="FP59" s="330"/>
      <c r="FQ59" s="330"/>
      <c r="FR59" s="330"/>
      <c r="FS59" s="330"/>
      <c r="FT59" s="330"/>
      <c r="FU59" s="330"/>
      <c r="FV59" s="330"/>
      <c r="FW59" s="330"/>
      <c r="FX59" s="330"/>
      <c r="FY59" s="330"/>
      <c r="FZ59" s="330"/>
      <c r="GA59" s="330"/>
      <c r="GB59" s="330"/>
      <c r="GC59" s="330"/>
      <c r="GD59" s="331"/>
      <c r="GE59" s="324"/>
      <c r="GF59" s="329"/>
      <c r="GG59" s="330"/>
      <c r="GH59" s="330"/>
      <c r="GI59" s="330"/>
      <c r="GJ59" s="330"/>
      <c r="GK59" s="330"/>
      <c r="GL59" s="330"/>
      <c r="GM59" s="330"/>
      <c r="GN59" s="330"/>
      <c r="GO59" s="330"/>
      <c r="GP59" s="330"/>
      <c r="GQ59" s="330"/>
      <c r="GR59" s="330"/>
      <c r="GS59" s="330"/>
      <c r="GT59" s="330"/>
      <c r="GU59" s="331"/>
      <c r="GV59" s="324"/>
      <c r="GW59" s="329"/>
      <c r="GX59" s="330"/>
      <c r="GY59" s="330"/>
      <c r="GZ59" s="330"/>
      <c r="HA59" s="330"/>
      <c r="HB59" s="330"/>
      <c r="HC59" s="330"/>
      <c r="HD59" s="330"/>
      <c r="HE59" s="330"/>
      <c r="HF59" s="330"/>
      <c r="HG59" s="330"/>
      <c r="HH59" s="330"/>
      <c r="HI59" s="330"/>
      <c r="HJ59" s="330"/>
      <c r="HK59" s="330"/>
      <c r="HL59" s="331"/>
      <c r="HM59" s="324"/>
      <c r="HN59" s="329"/>
      <c r="HO59" s="330"/>
      <c r="HP59" s="330"/>
      <c r="HQ59" s="330"/>
      <c r="HR59" s="330"/>
      <c r="HS59" s="330"/>
      <c r="HT59" s="330"/>
      <c r="HU59" s="330"/>
      <c r="HV59" s="330"/>
      <c r="HW59" s="330"/>
      <c r="HX59" s="330"/>
      <c r="HY59" s="330"/>
      <c r="HZ59" s="330"/>
      <c r="IA59" s="330"/>
      <c r="IB59" s="330"/>
      <c r="IC59" s="331"/>
      <c r="ID59" s="324"/>
      <c r="IE59" s="329"/>
      <c r="IF59" s="330"/>
      <c r="IG59" s="330"/>
      <c r="IH59" s="330"/>
      <c r="II59" s="330"/>
      <c r="IJ59" s="330"/>
      <c r="IK59" s="330"/>
      <c r="IL59" s="330"/>
      <c r="IM59" s="330"/>
      <c r="IN59" s="330"/>
      <c r="IO59" s="330"/>
      <c r="IP59" s="330"/>
      <c r="IQ59" s="330"/>
      <c r="IR59" s="330"/>
      <c r="IS59" s="330"/>
      <c r="IT59" s="331"/>
      <c r="IU59" s="324"/>
      <c r="IV59" s="329"/>
      <c r="IW59" s="330"/>
      <c r="IX59" s="330"/>
      <c r="IY59" s="330"/>
      <c r="IZ59" s="330"/>
      <c r="JA59" s="330"/>
      <c r="JB59" s="330"/>
      <c r="JC59" s="330"/>
      <c r="JD59" s="330"/>
      <c r="JE59" s="330"/>
      <c r="JF59" s="330"/>
      <c r="JG59" s="330"/>
      <c r="JH59" s="330"/>
      <c r="JI59" s="330"/>
      <c r="JJ59" s="330"/>
      <c r="JK59" s="331"/>
      <c r="JL59" s="324"/>
      <c r="JM59" s="329"/>
      <c r="JN59" s="330"/>
      <c r="JO59" s="330"/>
      <c r="JP59" s="330"/>
      <c r="JQ59" s="330"/>
      <c r="JR59" s="330"/>
      <c r="JS59" s="330"/>
      <c r="JT59" s="330"/>
      <c r="JU59" s="330"/>
      <c r="JV59" s="330"/>
      <c r="JW59" s="330"/>
      <c r="JX59" s="330"/>
      <c r="JY59" s="330"/>
      <c r="JZ59" s="330"/>
      <c r="KA59" s="330"/>
      <c r="KB59" s="331"/>
      <c r="KC59" s="324"/>
      <c r="KD59" s="329"/>
      <c r="KE59" s="330"/>
      <c r="KF59" s="330"/>
      <c r="KG59" s="330"/>
      <c r="KH59" s="330"/>
      <c r="KI59" s="330"/>
      <c r="KJ59" s="330"/>
      <c r="KK59" s="330"/>
      <c r="KL59" s="330"/>
      <c r="KM59" s="330"/>
      <c r="KN59" s="330"/>
      <c r="KO59" s="330"/>
      <c r="KP59" s="330"/>
      <c r="KQ59" s="330"/>
      <c r="KR59" s="330"/>
      <c r="KS59" s="331"/>
      <c r="KT59" s="324"/>
      <c r="KU59" s="329"/>
      <c r="KV59" s="330"/>
      <c r="KW59" s="330"/>
      <c r="KX59" s="330"/>
      <c r="KY59" s="330"/>
      <c r="KZ59" s="330"/>
      <c r="LA59" s="330"/>
      <c r="LB59" s="330"/>
      <c r="LC59" s="330"/>
      <c r="LD59" s="330"/>
      <c r="LE59" s="330"/>
      <c r="LF59" s="330"/>
      <c r="LG59" s="330"/>
      <c r="LH59" s="330"/>
      <c r="LI59" s="330"/>
      <c r="LJ59" s="331"/>
      <c r="LK59" s="324"/>
      <c r="LL59" s="329"/>
      <c r="LM59" s="330"/>
      <c r="LN59" s="330"/>
      <c r="LO59" s="330"/>
      <c r="LP59" s="330"/>
      <c r="LQ59" s="330"/>
      <c r="LR59" s="330"/>
      <c r="LS59" s="330"/>
      <c r="LT59" s="330"/>
      <c r="LU59" s="330"/>
      <c r="LV59" s="330"/>
      <c r="LW59" s="330"/>
      <c r="LX59" s="330"/>
      <c r="LY59" s="330"/>
      <c r="LZ59" s="330"/>
      <c r="MA59" s="331"/>
      <c r="MB59" s="324"/>
      <c r="MC59" s="56"/>
      <c r="MD59" s="56"/>
      <c r="ME59" s="56"/>
      <c r="MF59" s="56"/>
      <c r="MG59" s="228"/>
    </row>
    <row r="60" spans="1:345" customFormat="1" ht="12.75" x14ac:dyDescent="0.2">
      <c r="A60" s="329"/>
      <c r="B60" s="330"/>
      <c r="C60" s="330"/>
      <c r="D60" s="330"/>
      <c r="E60" s="330"/>
      <c r="F60" s="330"/>
      <c r="G60" s="330"/>
      <c r="H60" s="330"/>
      <c r="I60" s="330"/>
      <c r="J60" s="330"/>
      <c r="K60" s="330"/>
      <c r="L60" s="330"/>
      <c r="M60" s="330"/>
      <c r="N60" s="330"/>
      <c r="O60" s="330"/>
      <c r="P60" s="331"/>
      <c r="Q60" s="324"/>
      <c r="R60" s="329"/>
      <c r="S60" s="330"/>
      <c r="T60" s="330"/>
      <c r="U60" s="330"/>
      <c r="V60" s="330"/>
      <c r="W60" s="330"/>
      <c r="X60" s="330"/>
      <c r="Y60" s="330"/>
      <c r="Z60" s="330"/>
      <c r="AA60" s="330"/>
      <c r="AB60" s="330"/>
      <c r="AC60" s="330"/>
      <c r="AD60" s="330"/>
      <c r="AE60" s="330"/>
      <c r="AF60" s="330"/>
      <c r="AG60" s="331"/>
      <c r="AH60" s="324"/>
      <c r="AI60" s="329"/>
      <c r="AJ60" s="330"/>
      <c r="AK60" s="330"/>
      <c r="AL60" s="330"/>
      <c r="AM60" s="330"/>
      <c r="AN60" s="330"/>
      <c r="AO60" s="330"/>
      <c r="AP60" s="330"/>
      <c r="AQ60" s="330"/>
      <c r="AR60" s="330"/>
      <c r="AS60" s="330"/>
      <c r="AT60" s="330"/>
      <c r="AU60" s="330"/>
      <c r="AV60" s="330"/>
      <c r="AW60" s="330"/>
      <c r="AX60" s="331"/>
      <c r="AY60" s="324"/>
      <c r="AZ60" s="329"/>
      <c r="BA60" s="330"/>
      <c r="BB60" s="330"/>
      <c r="BC60" s="330"/>
      <c r="BD60" s="330"/>
      <c r="BE60" s="330"/>
      <c r="BF60" s="330"/>
      <c r="BG60" s="330"/>
      <c r="BH60" s="330"/>
      <c r="BI60" s="330"/>
      <c r="BJ60" s="330"/>
      <c r="BK60" s="330"/>
      <c r="BL60" s="330"/>
      <c r="BM60" s="330"/>
      <c r="BN60" s="330"/>
      <c r="BO60" s="331"/>
      <c r="BP60" s="324"/>
      <c r="BQ60" s="329"/>
      <c r="BR60" s="330"/>
      <c r="BS60" s="330"/>
      <c r="BT60" s="330"/>
      <c r="BU60" s="330"/>
      <c r="BV60" s="330"/>
      <c r="BW60" s="330"/>
      <c r="BX60" s="330"/>
      <c r="BY60" s="330"/>
      <c r="BZ60" s="330"/>
      <c r="CA60" s="330"/>
      <c r="CB60" s="330"/>
      <c r="CC60" s="330"/>
      <c r="CD60" s="330"/>
      <c r="CE60" s="330"/>
      <c r="CF60" s="331"/>
      <c r="CG60" s="324"/>
      <c r="CH60" s="329"/>
      <c r="CI60" s="330"/>
      <c r="CJ60" s="330"/>
      <c r="CK60" s="330"/>
      <c r="CL60" s="330"/>
      <c r="CM60" s="330"/>
      <c r="CN60" s="330"/>
      <c r="CO60" s="330"/>
      <c r="CP60" s="330"/>
      <c r="CQ60" s="330"/>
      <c r="CR60" s="330"/>
      <c r="CS60" s="330"/>
      <c r="CT60" s="330"/>
      <c r="CU60" s="330"/>
      <c r="CV60" s="330"/>
      <c r="CW60" s="331"/>
      <c r="CX60" s="324"/>
      <c r="CY60" s="329"/>
      <c r="CZ60" s="330"/>
      <c r="DA60" s="330"/>
      <c r="DB60" s="330"/>
      <c r="DC60" s="330"/>
      <c r="DD60" s="330"/>
      <c r="DE60" s="330"/>
      <c r="DF60" s="330"/>
      <c r="DG60" s="330"/>
      <c r="DH60" s="330"/>
      <c r="DI60" s="330"/>
      <c r="DJ60" s="330"/>
      <c r="DK60" s="330"/>
      <c r="DL60" s="330"/>
      <c r="DM60" s="330"/>
      <c r="DN60" s="331"/>
      <c r="DO60" s="324"/>
      <c r="DP60" s="329"/>
      <c r="DQ60" s="330"/>
      <c r="DR60" s="330"/>
      <c r="DS60" s="330"/>
      <c r="DT60" s="330"/>
      <c r="DU60" s="330"/>
      <c r="DV60" s="330"/>
      <c r="DW60" s="330"/>
      <c r="DX60" s="330"/>
      <c r="DY60" s="330"/>
      <c r="DZ60" s="330"/>
      <c r="EA60" s="330"/>
      <c r="EB60" s="330"/>
      <c r="EC60" s="330"/>
      <c r="ED60" s="330"/>
      <c r="EE60" s="331"/>
      <c r="EF60" s="324"/>
      <c r="EG60" s="329"/>
      <c r="EH60" s="330"/>
      <c r="EI60" s="330"/>
      <c r="EJ60" s="330"/>
      <c r="EK60" s="330"/>
      <c r="EL60" s="330"/>
      <c r="EM60" s="330"/>
      <c r="EN60" s="330"/>
      <c r="EO60" s="330"/>
      <c r="EP60" s="330"/>
      <c r="EQ60" s="330"/>
      <c r="ER60" s="330"/>
      <c r="ES60" s="330"/>
      <c r="ET60" s="330"/>
      <c r="EU60" s="330"/>
      <c r="EV60" s="331"/>
      <c r="EW60" s="324"/>
      <c r="EX60" s="329"/>
      <c r="EY60" s="330"/>
      <c r="EZ60" s="330"/>
      <c r="FA60" s="330"/>
      <c r="FB60" s="330"/>
      <c r="FC60" s="330"/>
      <c r="FD60" s="330"/>
      <c r="FE60" s="330"/>
      <c r="FF60" s="330"/>
      <c r="FG60" s="330"/>
      <c r="FH60" s="330"/>
      <c r="FI60" s="330"/>
      <c r="FJ60" s="330"/>
      <c r="FK60" s="330"/>
      <c r="FL60" s="330"/>
      <c r="FM60" s="331"/>
      <c r="FN60" s="324"/>
      <c r="FO60" s="329"/>
      <c r="FP60" s="330"/>
      <c r="FQ60" s="330"/>
      <c r="FR60" s="330"/>
      <c r="FS60" s="330"/>
      <c r="FT60" s="330"/>
      <c r="FU60" s="330"/>
      <c r="FV60" s="330"/>
      <c r="FW60" s="330"/>
      <c r="FX60" s="330"/>
      <c r="FY60" s="330"/>
      <c r="FZ60" s="330"/>
      <c r="GA60" s="330"/>
      <c r="GB60" s="330"/>
      <c r="GC60" s="330"/>
      <c r="GD60" s="331"/>
      <c r="GE60" s="324"/>
      <c r="GF60" s="329"/>
      <c r="GG60" s="330"/>
      <c r="GH60" s="330"/>
      <c r="GI60" s="330"/>
      <c r="GJ60" s="330"/>
      <c r="GK60" s="330"/>
      <c r="GL60" s="330"/>
      <c r="GM60" s="330"/>
      <c r="GN60" s="330"/>
      <c r="GO60" s="330"/>
      <c r="GP60" s="330"/>
      <c r="GQ60" s="330"/>
      <c r="GR60" s="330"/>
      <c r="GS60" s="330"/>
      <c r="GT60" s="330"/>
      <c r="GU60" s="331"/>
      <c r="GV60" s="324"/>
      <c r="GW60" s="329"/>
      <c r="GX60" s="330"/>
      <c r="GY60" s="330"/>
      <c r="GZ60" s="330"/>
      <c r="HA60" s="330"/>
      <c r="HB60" s="330"/>
      <c r="HC60" s="330"/>
      <c r="HD60" s="330"/>
      <c r="HE60" s="330"/>
      <c r="HF60" s="330"/>
      <c r="HG60" s="330"/>
      <c r="HH60" s="330"/>
      <c r="HI60" s="330"/>
      <c r="HJ60" s="330"/>
      <c r="HK60" s="330"/>
      <c r="HL60" s="331"/>
      <c r="HM60" s="324"/>
      <c r="HN60" s="329"/>
      <c r="HO60" s="330"/>
      <c r="HP60" s="330"/>
      <c r="HQ60" s="330"/>
      <c r="HR60" s="330"/>
      <c r="HS60" s="330"/>
      <c r="HT60" s="330"/>
      <c r="HU60" s="330"/>
      <c r="HV60" s="330"/>
      <c r="HW60" s="330"/>
      <c r="HX60" s="330"/>
      <c r="HY60" s="330"/>
      <c r="HZ60" s="330"/>
      <c r="IA60" s="330"/>
      <c r="IB60" s="330"/>
      <c r="IC60" s="331"/>
      <c r="ID60" s="324"/>
      <c r="IE60" s="329"/>
      <c r="IF60" s="330"/>
      <c r="IG60" s="330"/>
      <c r="IH60" s="330"/>
      <c r="II60" s="330"/>
      <c r="IJ60" s="330"/>
      <c r="IK60" s="330"/>
      <c r="IL60" s="330"/>
      <c r="IM60" s="330"/>
      <c r="IN60" s="330"/>
      <c r="IO60" s="330"/>
      <c r="IP60" s="330"/>
      <c r="IQ60" s="330"/>
      <c r="IR60" s="330"/>
      <c r="IS60" s="330"/>
      <c r="IT60" s="331"/>
      <c r="IU60" s="324"/>
      <c r="IV60" s="329"/>
      <c r="IW60" s="330"/>
      <c r="IX60" s="330"/>
      <c r="IY60" s="330"/>
      <c r="IZ60" s="330"/>
      <c r="JA60" s="330"/>
      <c r="JB60" s="330"/>
      <c r="JC60" s="330"/>
      <c r="JD60" s="330"/>
      <c r="JE60" s="330"/>
      <c r="JF60" s="330"/>
      <c r="JG60" s="330"/>
      <c r="JH60" s="330"/>
      <c r="JI60" s="330"/>
      <c r="JJ60" s="330"/>
      <c r="JK60" s="331"/>
      <c r="JL60" s="324"/>
      <c r="JM60" s="329"/>
      <c r="JN60" s="330"/>
      <c r="JO60" s="330"/>
      <c r="JP60" s="330"/>
      <c r="JQ60" s="330"/>
      <c r="JR60" s="330"/>
      <c r="JS60" s="330"/>
      <c r="JT60" s="330"/>
      <c r="JU60" s="330"/>
      <c r="JV60" s="330"/>
      <c r="JW60" s="330"/>
      <c r="JX60" s="330"/>
      <c r="JY60" s="330"/>
      <c r="JZ60" s="330"/>
      <c r="KA60" s="330"/>
      <c r="KB60" s="331"/>
      <c r="KC60" s="324"/>
      <c r="KD60" s="329"/>
      <c r="KE60" s="330"/>
      <c r="KF60" s="330"/>
      <c r="KG60" s="330"/>
      <c r="KH60" s="330"/>
      <c r="KI60" s="330"/>
      <c r="KJ60" s="330"/>
      <c r="KK60" s="330"/>
      <c r="KL60" s="330"/>
      <c r="KM60" s="330"/>
      <c r="KN60" s="330"/>
      <c r="KO60" s="330"/>
      <c r="KP60" s="330"/>
      <c r="KQ60" s="330"/>
      <c r="KR60" s="330"/>
      <c r="KS60" s="331"/>
      <c r="KT60" s="324"/>
      <c r="KU60" s="329"/>
      <c r="KV60" s="330"/>
      <c r="KW60" s="330"/>
      <c r="KX60" s="330"/>
      <c r="KY60" s="330"/>
      <c r="KZ60" s="330"/>
      <c r="LA60" s="330"/>
      <c r="LB60" s="330"/>
      <c r="LC60" s="330"/>
      <c r="LD60" s="330"/>
      <c r="LE60" s="330"/>
      <c r="LF60" s="330"/>
      <c r="LG60" s="330"/>
      <c r="LH60" s="330"/>
      <c r="LI60" s="330"/>
      <c r="LJ60" s="331"/>
      <c r="LK60" s="324"/>
      <c r="LL60" s="329"/>
      <c r="LM60" s="330"/>
      <c r="LN60" s="330"/>
      <c r="LO60" s="330"/>
      <c r="LP60" s="330"/>
      <c r="LQ60" s="330"/>
      <c r="LR60" s="330"/>
      <c r="LS60" s="330"/>
      <c r="LT60" s="330"/>
      <c r="LU60" s="330"/>
      <c r="LV60" s="330"/>
      <c r="LW60" s="330"/>
      <c r="LX60" s="330"/>
      <c r="LY60" s="330"/>
      <c r="LZ60" s="330"/>
      <c r="MA60" s="331"/>
      <c r="MB60" s="324"/>
      <c r="MC60" s="56"/>
      <c r="MD60" s="56"/>
      <c r="ME60" s="56"/>
      <c r="MF60" s="56"/>
      <c r="MG60" s="228"/>
    </row>
    <row r="61" spans="1:345" customFormat="1" ht="12.75" x14ac:dyDescent="0.2">
      <c r="A61" s="329"/>
      <c r="B61" s="330"/>
      <c r="C61" s="330"/>
      <c r="D61" s="330"/>
      <c r="E61" s="330"/>
      <c r="F61" s="330"/>
      <c r="G61" s="330"/>
      <c r="H61" s="330"/>
      <c r="I61" s="330"/>
      <c r="J61" s="330"/>
      <c r="K61" s="330"/>
      <c r="L61" s="330"/>
      <c r="M61" s="330"/>
      <c r="N61" s="330"/>
      <c r="O61" s="330"/>
      <c r="P61" s="331"/>
      <c r="Q61" s="324"/>
      <c r="R61" s="329"/>
      <c r="S61" s="330"/>
      <c r="T61" s="330"/>
      <c r="U61" s="330"/>
      <c r="V61" s="330"/>
      <c r="W61" s="330"/>
      <c r="X61" s="330"/>
      <c r="Y61" s="330"/>
      <c r="Z61" s="330"/>
      <c r="AA61" s="330"/>
      <c r="AB61" s="330"/>
      <c r="AC61" s="330"/>
      <c r="AD61" s="330"/>
      <c r="AE61" s="330"/>
      <c r="AF61" s="330"/>
      <c r="AG61" s="331"/>
      <c r="AH61" s="324"/>
      <c r="AI61" s="329"/>
      <c r="AJ61" s="330"/>
      <c r="AK61" s="330"/>
      <c r="AL61" s="330"/>
      <c r="AM61" s="330"/>
      <c r="AN61" s="330"/>
      <c r="AO61" s="330"/>
      <c r="AP61" s="330"/>
      <c r="AQ61" s="330"/>
      <c r="AR61" s="330"/>
      <c r="AS61" s="330"/>
      <c r="AT61" s="330"/>
      <c r="AU61" s="330"/>
      <c r="AV61" s="330"/>
      <c r="AW61" s="330"/>
      <c r="AX61" s="331"/>
      <c r="AY61" s="324"/>
      <c r="AZ61" s="329"/>
      <c r="BA61" s="330"/>
      <c r="BB61" s="330"/>
      <c r="BC61" s="330"/>
      <c r="BD61" s="330"/>
      <c r="BE61" s="330"/>
      <c r="BF61" s="330"/>
      <c r="BG61" s="330"/>
      <c r="BH61" s="330"/>
      <c r="BI61" s="330"/>
      <c r="BJ61" s="330"/>
      <c r="BK61" s="330"/>
      <c r="BL61" s="330"/>
      <c r="BM61" s="330"/>
      <c r="BN61" s="330"/>
      <c r="BO61" s="331"/>
      <c r="BP61" s="324"/>
      <c r="BQ61" s="329"/>
      <c r="BR61" s="330"/>
      <c r="BS61" s="330"/>
      <c r="BT61" s="330"/>
      <c r="BU61" s="330"/>
      <c r="BV61" s="330"/>
      <c r="BW61" s="330"/>
      <c r="BX61" s="330"/>
      <c r="BY61" s="330"/>
      <c r="BZ61" s="330"/>
      <c r="CA61" s="330"/>
      <c r="CB61" s="330"/>
      <c r="CC61" s="330"/>
      <c r="CD61" s="330"/>
      <c r="CE61" s="330"/>
      <c r="CF61" s="331"/>
      <c r="CG61" s="324"/>
      <c r="CH61" s="329"/>
      <c r="CI61" s="330"/>
      <c r="CJ61" s="330"/>
      <c r="CK61" s="330"/>
      <c r="CL61" s="330"/>
      <c r="CM61" s="330"/>
      <c r="CN61" s="330"/>
      <c r="CO61" s="330"/>
      <c r="CP61" s="330"/>
      <c r="CQ61" s="330"/>
      <c r="CR61" s="330"/>
      <c r="CS61" s="330"/>
      <c r="CT61" s="330"/>
      <c r="CU61" s="330"/>
      <c r="CV61" s="330"/>
      <c r="CW61" s="331"/>
      <c r="CX61" s="324"/>
      <c r="CY61" s="329"/>
      <c r="CZ61" s="330"/>
      <c r="DA61" s="330"/>
      <c r="DB61" s="330"/>
      <c r="DC61" s="330"/>
      <c r="DD61" s="330"/>
      <c r="DE61" s="330"/>
      <c r="DF61" s="330"/>
      <c r="DG61" s="330"/>
      <c r="DH61" s="330"/>
      <c r="DI61" s="330"/>
      <c r="DJ61" s="330"/>
      <c r="DK61" s="330"/>
      <c r="DL61" s="330"/>
      <c r="DM61" s="330"/>
      <c r="DN61" s="331"/>
      <c r="DO61" s="324"/>
      <c r="DP61" s="329"/>
      <c r="DQ61" s="330"/>
      <c r="DR61" s="330"/>
      <c r="DS61" s="330"/>
      <c r="DT61" s="330"/>
      <c r="DU61" s="330"/>
      <c r="DV61" s="330"/>
      <c r="DW61" s="330"/>
      <c r="DX61" s="330"/>
      <c r="DY61" s="330"/>
      <c r="DZ61" s="330"/>
      <c r="EA61" s="330"/>
      <c r="EB61" s="330"/>
      <c r="EC61" s="330"/>
      <c r="ED61" s="330"/>
      <c r="EE61" s="331"/>
      <c r="EF61" s="324"/>
      <c r="EG61" s="329"/>
      <c r="EH61" s="330"/>
      <c r="EI61" s="330"/>
      <c r="EJ61" s="330"/>
      <c r="EK61" s="330"/>
      <c r="EL61" s="330"/>
      <c r="EM61" s="330"/>
      <c r="EN61" s="330"/>
      <c r="EO61" s="330"/>
      <c r="EP61" s="330"/>
      <c r="EQ61" s="330"/>
      <c r="ER61" s="330"/>
      <c r="ES61" s="330"/>
      <c r="ET61" s="330"/>
      <c r="EU61" s="330"/>
      <c r="EV61" s="331"/>
      <c r="EW61" s="324"/>
      <c r="EX61" s="329"/>
      <c r="EY61" s="330"/>
      <c r="EZ61" s="330"/>
      <c r="FA61" s="330"/>
      <c r="FB61" s="330"/>
      <c r="FC61" s="330"/>
      <c r="FD61" s="330"/>
      <c r="FE61" s="330"/>
      <c r="FF61" s="330"/>
      <c r="FG61" s="330"/>
      <c r="FH61" s="330"/>
      <c r="FI61" s="330"/>
      <c r="FJ61" s="330"/>
      <c r="FK61" s="330"/>
      <c r="FL61" s="330"/>
      <c r="FM61" s="331"/>
      <c r="FN61" s="324"/>
      <c r="FO61" s="329"/>
      <c r="FP61" s="330"/>
      <c r="FQ61" s="330"/>
      <c r="FR61" s="330"/>
      <c r="FS61" s="330"/>
      <c r="FT61" s="330"/>
      <c r="FU61" s="330"/>
      <c r="FV61" s="330"/>
      <c r="FW61" s="330"/>
      <c r="FX61" s="330"/>
      <c r="FY61" s="330"/>
      <c r="FZ61" s="330"/>
      <c r="GA61" s="330"/>
      <c r="GB61" s="330"/>
      <c r="GC61" s="330"/>
      <c r="GD61" s="331"/>
      <c r="GE61" s="324"/>
      <c r="GF61" s="329"/>
      <c r="GG61" s="330"/>
      <c r="GH61" s="330"/>
      <c r="GI61" s="330"/>
      <c r="GJ61" s="330"/>
      <c r="GK61" s="330"/>
      <c r="GL61" s="330"/>
      <c r="GM61" s="330"/>
      <c r="GN61" s="330"/>
      <c r="GO61" s="330"/>
      <c r="GP61" s="330"/>
      <c r="GQ61" s="330"/>
      <c r="GR61" s="330"/>
      <c r="GS61" s="330"/>
      <c r="GT61" s="330"/>
      <c r="GU61" s="331"/>
      <c r="GV61" s="324"/>
      <c r="GW61" s="329"/>
      <c r="GX61" s="330"/>
      <c r="GY61" s="330"/>
      <c r="GZ61" s="330"/>
      <c r="HA61" s="330"/>
      <c r="HB61" s="330"/>
      <c r="HC61" s="330"/>
      <c r="HD61" s="330"/>
      <c r="HE61" s="330"/>
      <c r="HF61" s="330"/>
      <c r="HG61" s="330"/>
      <c r="HH61" s="330"/>
      <c r="HI61" s="330"/>
      <c r="HJ61" s="330"/>
      <c r="HK61" s="330"/>
      <c r="HL61" s="331"/>
      <c r="HM61" s="324"/>
      <c r="HN61" s="329"/>
      <c r="HO61" s="330"/>
      <c r="HP61" s="330"/>
      <c r="HQ61" s="330"/>
      <c r="HR61" s="330"/>
      <c r="HS61" s="330"/>
      <c r="HT61" s="330"/>
      <c r="HU61" s="330"/>
      <c r="HV61" s="330"/>
      <c r="HW61" s="330"/>
      <c r="HX61" s="330"/>
      <c r="HY61" s="330"/>
      <c r="HZ61" s="330"/>
      <c r="IA61" s="330"/>
      <c r="IB61" s="330"/>
      <c r="IC61" s="331"/>
      <c r="ID61" s="324"/>
      <c r="IE61" s="329"/>
      <c r="IF61" s="330"/>
      <c r="IG61" s="330"/>
      <c r="IH61" s="330"/>
      <c r="II61" s="330"/>
      <c r="IJ61" s="330"/>
      <c r="IK61" s="330"/>
      <c r="IL61" s="330"/>
      <c r="IM61" s="330"/>
      <c r="IN61" s="330"/>
      <c r="IO61" s="330"/>
      <c r="IP61" s="330"/>
      <c r="IQ61" s="330"/>
      <c r="IR61" s="330"/>
      <c r="IS61" s="330"/>
      <c r="IT61" s="331"/>
      <c r="IU61" s="324"/>
      <c r="IV61" s="329"/>
      <c r="IW61" s="330"/>
      <c r="IX61" s="330"/>
      <c r="IY61" s="330"/>
      <c r="IZ61" s="330"/>
      <c r="JA61" s="330"/>
      <c r="JB61" s="330"/>
      <c r="JC61" s="330"/>
      <c r="JD61" s="330"/>
      <c r="JE61" s="330"/>
      <c r="JF61" s="330"/>
      <c r="JG61" s="330"/>
      <c r="JH61" s="330"/>
      <c r="JI61" s="330"/>
      <c r="JJ61" s="330"/>
      <c r="JK61" s="331"/>
      <c r="JL61" s="324"/>
      <c r="JM61" s="329"/>
      <c r="JN61" s="330"/>
      <c r="JO61" s="330"/>
      <c r="JP61" s="330"/>
      <c r="JQ61" s="330"/>
      <c r="JR61" s="330"/>
      <c r="JS61" s="330"/>
      <c r="JT61" s="330"/>
      <c r="JU61" s="330"/>
      <c r="JV61" s="330"/>
      <c r="JW61" s="330"/>
      <c r="JX61" s="330"/>
      <c r="JY61" s="330"/>
      <c r="JZ61" s="330"/>
      <c r="KA61" s="330"/>
      <c r="KB61" s="331"/>
      <c r="KC61" s="324"/>
      <c r="KD61" s="329"/>
      <c r="KE61" s="330"/>
      <c r="KF61" s="330"/>
      <c r="KG61" s="330"/>
      <c r="KH61" s="330"/>
      <c r="KI61" s="330"/>
      <c r="KJ61" s="330"/>
      <c r="KK61" s="330"/>
      <c r="KL61" s="330"/>
      <c r="KM61" s="330"/>
      <c r="KN61" s="330"/>
      <c r="KO61" s="330"/>
      <c r="KP61" s="330"/>
      <c r="KQ61" s="330"/>
      <c r="KR61" s="330"/>
      <c r="KS61" s="331"/>
      <c r="KT61" s="324"/>
      <c r="KU61" s="329"/>
      <c r="KV61" s="330"/>
      <c r="KW61" s="330"/>
      <c r="KX61" s="330"/>
      <c r="KY61" s="330"/>
      <c r="KZ61" s="330"/>
      <c r="LA61" s="330"/>
      <c r="LB61" s="330"/>
      <c r="LC61" s="330"/>
      <c r="LD61" s="330"/>
      <c r="LE61" s="330"/>
      <c r="LF61" s="330"/>
      <c r="LG61" s="330"/>
      <c r="LH61" s="330"/>
      <c r="LI61" s="330"/>
      <c r="LJ61" s="331"/>
      <c r="LK61" s="324"/>
      <c r="LL61" s="329"/>
      <c r="LM61" s="330"/>
      <c r="LN61" s="330"/>
      <c r="LO61" s="330"/>
      <c r="LP61" s="330"/>
      <c r="LQ61" s="330"/>
      <c r="LR61" s="330"/>
      <c r="LS61" s="330"/>
      <c r="LT61" s="330"/>
      <c r="LU61" s="330"/>
      <c r="LV61" s="330"/>
      <c r="LW61" s="330"/>
      <c r="LX61" s="330"/>
      <c r="LY61" s="330"/>
      <c r="LZ61" s="330"/>
      <c r="MA61" s="331"/>
      <c r="MB61" s="324"/>
      <c r="MC61" s="56"/>
      <c r="MD61" s="56"/>
      <c r="ME61" s="56"/>
      <c r="MF61" s="56"/>
      <c r="MG61" s="228"/>
    </row>
    <row r="62" spans="1:345" customFormat="1" ht="12.75" x14ac:dyDescent="0.2">
      <c r="A62" s="329"/>
      <c r="B62" s="330"/>
      <c r="C62" s="330"/>
      <c r="D62" s="330"/>
      <c r="E62" s="330"/>
      <c r="F62" s="330"/>
      <c r="G62" s="330"/>
      <c r="H62" s="330"/>
      <c r="I62" s="330"/>
      <c r="J62" s="330"/>
      <c r="K62" s="330"/>
      <c r="L62" s="330"/>
      <c r="M62" s="330"/>
      <c r="N62" s="330"/>
      <c r="O62" s="330"/>
      <c r="P62" s="331"/>
      <c r="Q62" s="324"/>
      <c r="R62" s="329"/>
      <c r="S62" s="330"/>
      <c r="T62" s="330"/>
      <c r="U62" s="330"/>
      <c r="V62" s="330"/>
      <c r="W62" s="330"/>
      <c r="X62" s="330"/>
      <c r="Y62" s="330"/>
      <c r="Z62" s="330"/>
      <c r="AA62" s="330"/>
      <c r="AB62" s="330"/>
      <c r="AC62" s="330"/>
      <c r="AD62" s="330"/>
      <c r="AE62" s="330"/>
      <c r="AF62" s="330"/>
      <c r="AG62" s="331"/>
      <c r="AH62" s="324"/>
      <c r="AI62" s="329"/>
      <c r="AJ62" s="330"/>
      <c r="AK62" s="330"/>
      <c r="AL62" s="330"/>
      <c r="AM62" s="330"/>
      <c r="AN62" s="330"/>
      <c r="AO62" s="330"/>
      <c r="AP62" s="330"/>
      <c r="AQ62" s="330"/>
      <c r="AR62" s="330"/>
      <c r="AS62" s="330"/>
      <c r="AT62" s="330"/>
      <c r="AU62" s="330"/>
      <c r="AV62" s="330"/>
      <c r="AW62" s="330"/>
      <c r="AX62" s="331"/>
      <c r="AY62" s="324"/>
      <c r="AZ62" s="329"/>
      <c r="BA62" s="330"/>
      <c r="BB62" s="330"/>
      <c r="BC62" s="330"/>
      <c r="BD62" s="330"/>
      <c r="BE62" s="330"/>
      <c r="BF62" s="330"/>
      <c r="BG62" s="330"/>
      <c r="BH62" s="330"/>
      <c r="BI62" s="330"/>
      <c r="BJ62" s="330"/>
      <c r="BK62" s="330"/>
      <c r="BL62" s="330"/>
      <c r="BM62" s="330"/>
      <c r="BN62" s="330"/>
      <c r="BO62" s="331"/>
      <c r="BP62" s="324"/>
      <c r="BQ62" s="329"/>
      <c r="BR62" s="330"/>
      <c r="BS62" s="330"/>
      <c r="BT62" s="330"/>
      <c r="BU62" s="330"/>
      <c r="BV62" s="330"/>
      <c r="BW62" s="330"/>
      <c r="BX62" s="330"/>
      <c r="BY62" s="330"/>
      <c r="BZ62" s="330"/>
      <c r="CA62" s="330"/>
      <c r="CB62" s="330"/>
      <c r="CC62" s="330"/>
      <c r="CD62" s="330"/>
      <c r="CE62" s="330"/>
      <c r="CF62" s="331"/>
      <c r="CG62" s="324"/>
      <c r="CH62" s="329"/>
      <c r="CI62" s="330"/>
      <c r="CJ62" s="330"/>
      <c r="CK62" s="330"/>
      <c r="CL62" s="330"/>
      <c r="CM62" s="330"/>
      <c r="CN62" s="330"/>
      <c r="CO62" s="330"/>
      <c r="CP62" s="330"/>
      <c r="CQ62" s="330"/>
      <c r="CR62" s="330"/>
      <c r="CS62" s="330"/>
      <c r="CT62" s="330"/>
      <c r="CU62" s="330"/>
      <c r="CV62" s="330"/>
      <c r="CW62" s="331"/>
      <c r="CX62" s="324"/>
      <c r="CY62" s="329"/>
      <c r="CZ62" s="330"/>
      <c r="DA62" s="330"/>
      <c r="DB62" s="330"/>
      <c r="DC62" s="330"/>
      <c r="DD62" s="330"/>
      <c r="DE62" s="330"/>
      <c r="DF62" s="330"/>
      <c r="DG62" s="330"/>
      <c r="DH62" s="330"/>
      <c r="DI62" s="330"/>
      <c r="DJ62" s="330"/>
      <c r="DK62" s="330"/>
      <c r="DL62" s="330"/>
      <c r="DM62" s="330"/>
      <c r="DN62" s="331"/>
      <c r="DO62" s="324"/>
      <c r="DP62" s="329"/>
      <c r="DQ62" s="330"/>
      <c r="DR62" s="330"/>
      <c r="DS62" s="330"/>
      <c r="DT62" s="330"/>
      <c r="DU62" s="330"/>
      <c r="DV62" s="330"/>
      <c r="DW62" s="330"/>
      <c r="DX62" s="330"/>
      <c r="DY62" s="330"/>
      <c r="DZ62" s="330"/>
      <c r="EA62" s="330"/>
      <c r="EB62" s="330"/>
      <c r="EC62" s="330"/>
      <c r="ED62" s="330"/>
      <c r="EE62" s="331"/>
      <c r="EF62" s="324"/>
      <c r="EG62" s="329"/>
      <c r="EH62" s="330"/>
      <c r="EI62" s="330"/>
      <c r="EJ62" s="330"/>
      <c r="EK62" s="330"/>
      <c r="EL62" s="330"/>
      <c r="EM62" s="330"/>
      <c r="EN62" s="330"/>
      <c r="EO62" s="330"/>
      <c r="EP62" s="330"/>
      <c r="EQ62" s="330"/>
      <c r="ER62" s="330"/>
      <c r="ES62" s="330"/>
      <c r="ET62" s="330"/>
      <c r="EU62" s="330"/>
      <c r="EV62" s="331"/>
      <c r="EW62" s="324"/>
      <c r="EX62" s="329"/>
      <c r="EY62" s="330"/>
      <c r="EZ62" s="330"/>
      <c r="FA62" s="330"/>
      <c r="FB62" s="330"/>
      <c r="FC62" s="330"/>
      <c r="FD62" s="330"/>
      <c r="FE62" s="330"/>
      <c r="FF62" s="330"/>
      <c r="FG62" s="330"/>
      <c r="FH62" s="330"/>
      <c r="FI62" s="330"/>
      <c r="FJ62" s="330"/>
      <c r="FK62" s="330"/>
      <c r="FL62" s="330"/>
      <c r="FM62" s="331"/>
      <c r="FN62" s="324"/>
      <c r="FO62" s="329"/>
      <c r="FP62" s="330"/>
      <c r="FQ62" s="330"/>
      <c r="FR62" s="330"/>
      <c r="FS62" s="330"/>
      <c r="FT62" s="330"/>
      <c r="FU62" s="330"/>
      <c r="FV62" s="330"/>
      <c r="FW62" s="330"/>
      <c r="FX62" s="330"/>
      <c r="FY62" s="330"/>
      <c r="FZ62" s="330"/>
      <c r="GA62" s="330"/>
      <c r="GB62" s="330"/>
      <c r="GC62" s="330"/>
      <c r="GD62" s="331"/>
      <c r="GE62" s="324"/>
      <c r="GF62" s="329"/>
      <c r="GG62" s="330"/>
      <c r="GH62" s="330"/>
      <c r="GI62" s="330"/>
      <c r="GJ62" s="330"/>
      <c r="GK62" s="330"/>
      <c r="GL62" s="330"/>
      <c r="GM62" s="330"/>
      <c r="GN62" s="330"/>
      <c r="GO62" s="330"/>
      <c r="GP62" s="330"/>
      <c r="GQ62" s="330"/>
      <c r="GR62" s="330"/>
      <c r="GS62" s="330"/>
      <c r="GT62" s="330"/>
      <c r="GU62" s="331"/>
      <c r="GV62" s="324"/>
      <c r="GW62" s="329"/>
      <c r="GX62" s="330"/>
      <c r="GY62" s="330"/>
      <c r="GZ62" s="330"/>
      <c r="HA62" s="330"/>
      <c r="HB62" s="330"/>
      <c r="HC62" s="330"/>
      <c r="HD62" s="330"/>
      <c r="HE62" s="330"/>
      <c r="HF62" s="330"/>
      <c r="HG62" s="330"/>
      <c r="HH62" s="330"/>
      <c r="HI62" s="330"/>
      <c r="HJ62" s="330"/>
      <c r="HK62" s="330"/>
      <c r="HL62" s="331"/>
      <c r="HM62" s="324"/>
      <c r="HN62" s="329"/>
      <c r="HO62" s="330"/>
      <c r="HP62" s="330"/>
      <c r="HQ62" s="330"/>
      <c r="HR62" s="330"/>
      <c r="HS62" s="330"/>
      <c r="HT62" s="330"/>
      <c r="HU62" s="330"/>
      <c r="HV62" s="330"/>
      <c r="HW62" s="330"/>
      <c r="HX62" s="330"/>
      <c r="HY62" s="330"/>
      <c r="HZ62" s="330"/>
      <c r="IA62" s="330"/>
      <c r="IB62" s="330"/>
      <c r="IC62" s="331"/>
      <c r="ID62" s="324"/>
      <c r="IE62" s="329"/>
      <c r="IF62" s="330"/>
      <c r="IG62" s="330"/>
      <c r="IH62" s="330"/>
      <c r="II62" s="330"/>
      <c r="IJ62" s="330"/>
      <c r="IK62" s="330"/>
      <c r="IL62" s="330"/>
      <c r="IM62" s="330"/>
      <c r="IN62" s="330"/>
      <c r="IO62" s="330"/>
      <c r="IP62" s="330"/>
      <c r="IQ62" s="330"/>
      <c r="IR62" s="330"/>
      <c r="IS62" s="330"/>
      <c r="IT62" s="331"/>
      <c r="IU62" s="324"/>
      <c r="IV62" s="329"/>
      <c r="IW62" s="330"/>
      <c r="IX62" s="330"/>
      <c r="IY62" s="330"/>
      <c r="IZ62" s="330"/>
      <c r="JA62" s="330"/>
      <c r="JB62" s="330"/>
      <c r="JC62" s="330"/>
      <c r="JD62" s="330"/>
      <c r="JE62" s="330"/>
      <c r="JF62" s="330"/>
      <c r="JG62" s="330"/>
      <c r="JH62" s="330"/>
      <c r="JI62" s="330"/>
      <c r="JJ62" s="330"/>
      <c r="JK62" s="331"/>
      <c r="JL62" s="324"/>
      <c r="JM62" s="329"/>
      <c r="JN62" s="330"/>
      <c r="JO62" s="330"/>
      <c r="JP62" s="330"/>
      <c r="JQ62" s="330"/>
      <c r="JR62" s="330"/>
      <c r="JS62" s="330"/>
      <c r="JT62" s="330"/>
      <c r="JU62" s="330"/>
      <c r="JV62" s="330"/>
      <c r="JW62" s="330"/>
      <c r="JX62" s="330"/>
      <c r="JY62" s="330"/>
      <c r="JZ62" s="330"/>
      <c r="KA62" s="330"/>
      <c r="KB62" s="331"/>
      <c r="KC62" s="324"/>
      <c r="KD62" s="329"/>
      <c r="KE62" s="330"/>
      <c r="KF62" s="330"/>
      <c r="KG62" s="330"/>
      <c r="KH62" s="330"/>
      <c r="KI62" s="330"/>
      <c r="KJ62" s="330"/>
      <c r="KK62" s="330"/>
      <c r="KL62" s="330"/>
      <c r="KM62" s="330"/>
      <c r="KN62" s="330"/>
      <c r="KO62" s="330"/>
      <c r="KP62" s="330"/>
      <c r="KQ62" s="330"/>
      <c r="KR62" s="330"/>
      <c r="KS62" s="331"/>
      <c r="KT62" s="324"/>
      <c r="KU62" s="329"/>
      <c r="KV62" s="330"/>
      <c r="KW62" s="330"/>
      <c r="KX62" s="330"/>
      <c r="KY62" s="330"/>
      <c r="KZ62" s="330"/>
      <c r="LA62" s="330"/>
      <c r="LB62" s="330"/>
      <c r="LC62" s="330"/>
      <c r="LD62" s="330"/>
      <c r="LE62" s="330"/>
      <c r="LF62" s="330"/>
      <c r="LG62" s="330"/>
      <c r="LH62" s="330"/>
      <c r="LI62" s="330"/>
      <c r="LJ62" s="331"/>
      <c r="LK62" s="324"/>
      <c r="LL62" s="329"/>
      <c r="LM62" s="330"/>
      <c r="LN62" s="330"/>
      <c r="LO62" s="330"/>
      <c r="LP62" s="330"/>
      <c r="LQ62" s="330"/>
      <c r="LR62" s="330"/>
      <c r="LS62" s="330"/>
      <c r="LT62" s="330"/>
      <c r="LU62" s="330"/>
      <c r="LV62" s="330"/>
      <c r="LW62" s="330"/>
      <c r="LX62" s="330"/>
      <c r="LY62" s="330"/>
      <c r="LZ62" s="330"/>
      <c r="MA62" s="331"/>
      <c r="MB62" s="324"/>
      <c r="MC62" s="56"/>
      <c r="MD62" s="56"/>
      <c r="ME62" s="56"/>
      <c r="MF62" s="56"/>
      <c r="MG62" s="228"/>
    </row>
    <row r="63" spans="1:345" customFormat="1" ht="12.75" x14ac:dyDescent="0.2">
      <c r="A63" s="329"/>
      <c r="B63" s="330"/>
      <c r="C63" s="330"/>
      <c r="D63" s="330"/>
      <c r="E63" s="330"/>
      <c r="F63" s="330"/>
      <c r="G63" s="330"/>
      <c r="H63" s="330"/>
      <c r="I63" s="330"/>
      <c r="J63" s="330"/>
      <c r="K63" s="330"/>
      <c r="L63" s="330"/>
      <c r="M63" s="330"/>
      <c r="N63" s="330"/>
      <c r="O63" s="330"/>
      <c r="P63" s="331"/>
      <c r="Q63" s="324"/>
      <c r="R63" s="329"/>
      <c r="S63" s="330"/>
      <c r="T63" s="330"/>
      <c r="U63" s="330"/>
      <c r="V63" s="330"/>
      <c r="W63" s="330"/>
      <c r="X63" s="330"/>
      <c r="Y63" s="330"/>
      <c r="Z63" s="330"/>
      <c r="AA63" s="330"/>
      <c r="AB63" s="330"/>
      <c r="AC63" s="330"/>
      <c r="AD63" s="330"/>
      <c r="AE63" s="330"/>
      <c r="AF63" s="330"/>
      <c r="AG63" s="331"/>
      <c r="AH63" s="324"/>
      <c r="AI63" s="329"/>
      <c r="AJ63" s="330"/>
      <c r="AK63" s="330"/>
      <c r="AL63" s="330"/>
      <c r="AM63" s="330"/>
      <c r="AN63" s="330"/>
      <c r="AO63" s="330"/>
      <c r="AP63" s="330"/>
      <c r="AQ63" s="330"/>
      <c r="AR63" s="330"/>
      <c r="AS63" s="330"/>
      <c r="AT63" s="330"/>
      <c r="AU63" s="330"/>
      <c r="AV63" s="330"/>
      <c r="AW63" s="330"/>
      <c r="AX63" s="331"/>
      <c r="AY63" s="324"/>
      <c r="AZ63" s="329"/>
      <c r="BA63" s="330"/>
      <c r="BB63" s="330"/>
      <c r="BC63" s="330"/>
      <c r="BD63" s="330"/>
      <c r="BE63" s="330"/>
      <c r="BF63" s="330"/>
      <c r="BG63" s="330"/>
      <c r="BH63" s="330"/>
      <c r="BI63" s="330"/>
      <c r="BJ63" s="330"/>
      <c r="BK63" s="330"/>
      <c r="BL63" s="330"/>
      <c r="BM63" s="330"/>
      <c r="BN63" s="330"/>
      <c r="BO63" s="331"/>
      <c r="BP63" s="324"/>
      <c r="BQ63" s="329"/>
      <c r="BR63" s="330"/>
      <c r="BS63" s="330"/>
      <c r="BT63" s="330"/>
      <c r="BU63" s="330"/>
      <c r="BV63" s="330"/>
      <c r="BW63" s="330"/>
      <c r="BX63" s="330"/>
      <c r="BY63" s="330"/>
      <c r="BZ63" s="330"/>
      <c r="CA63" s="330"/>
      <c r="CB63" s="330"/>
      <c r="CC63" s="330"/>
      <c r="CD63" s="330"/>
      <c r="CE63" s="330"/>
      <c r="CF63" s="331"/>
      <c r="CG63" s="324"/>
      <c r="CH63" s="329"/>
      <c r="CI63" s="330"/>
      <c r="CJ63" s="330"/>
      <c r="CK63" s="330"/>
      <c r="CL63" s="330"/>
      <c r="CM63" s="330"/>
      <c r="CN63" s="330"/>
      <c r="CO63" s="330"/>
      <c r="CP63" s="330"/>
      <c r="CQ63" s="330"/>
      <c r="CR63" s="330"/>
      <c r="CS63" s="330"/>
      <c r="CT63" s="330"/>
      <c r="CU63" s="330"/>
      <c r="CV63" s="330"/>
      <c r="CW63" s="331"/>
      <c r="CX63" s="324"/>
      <c r="CY63" s="329"/>
      <c r="CZ63" s="330"/>
      <c r="DA63" s="330"/>
      <c r="DB63" s="330"/>
      <c r="DC63" s="330"/>
      <c r="DD63" s="330"/>
      <c r="DE63" s="330"/>
      <c r="DF63" s="330"/>
      <c r="DG63" s="330"/>
      <c r="DH63" s="330"/>
      <c r="DI63" s="330"/>
      <c r="DJ63" s="330"/>
      <c r="DK63" s="330"/>
      <c r="DL63" s="330"/>
      <c r="DM63" s="330"/>
      <c r="DN63" s="331"/>
      <c r="DO63" s="324"/>
      <c r="DP63" s="329"/>
      <c r="DQ63" s="330"/>
      <c r="DR63" s="330"/>
      <c r="DS63" s="330"/>
      <c r="DT63" s="330"/>
      <c r="DU63" s="330"/>
      <c r="DV63" s="330"/>
      <c r="DW63" s="330"/>
      <c r="DX63" s="330"/>
      <c r="DY63" s="330"/>
      <c r="DZ63" s="330"/>
      <c r="EA63" s="330"/>
      <c r="EB63" s="330"/>
      <c r="EC63" s="330"/>
      <c r="ED63" s="330"/>
      <c r="EE63" s="331"/>
      <c r="EF63" s="324"/>
      <c r="EG63" s="329"/>
      <c r="EH63" s="330"/>
      <c r="EI63" s="330"/>
      <c r="EJ63" s="330"/>
      <c r="EK63" s="330"/>
      <c r="EL63" s="330"/>
      <c r="EM63" s="330"/>
      <c r="EN63" s="330"/>
      <c r="EO63" s="330"/>
      <c r="EP63" s="330"/>
      <c r="EQ63" s="330"/>
      <c r="ER63" s="330"/>
      <c r="ES63" s="330"/>
      <c r="ET63" s="330"/>
      <c r="EU63" s="330"/>
      <c r="EV63" s="331"/>
      <c r="EW63" s="324"/>
      <c r="EX63" s="329"/>
      <c r="EY63" s="330"/>
      <c r="EZ63" s="330"/>
      <c r="FA63" s="330"/>
      <c r="FB63" s="330"/>
      <c r="FC63" s="330"/>
      <c r="FD63" s="330"/>
      <c r="FE63" s="330"/>
      <c r="FF63" s="330"/>
      <c r="FG63" s="330"/>
      <c r="FH63" s="330"/>
      <c r="FI63" s="330"/>
      <c r="FJ63" s="330"/>
      <c r="FK63" s="330"/>
      <c r="FL63" s="330"/>
      <c r="FM63" s="331"/>
      <c r="FN63" s="324"/>
      <c r="FO63" s="329"/>
      <c r="FP63" s="330"/>
      <c r="FQ63" s="330"/>
      <c r="FR63" s="330"/>
      <c r="FS63" s="330"/>
      <c r="FT63" s="330"/>
      <c r="FU63" s="330"/>
      <c r="FV63" s="330"/>
      <c r="FW63" s="330"/>
      <c r="FX63" s="330"/>
      <c r="FY63" s="330"/>
      <c r="FZ63" s="330"/>
      <c r="GA63" s="330"/>
      <c r="GB63" s="330"/>
      <c r="GC63" s="330"/>
      <c r="GD63" s="331"/>
      <c r="GE63" s="324"/>
      <c r="GF63" s="329"/>
      <c r="GG63" s="330"/>
      <c r="GH63" s="330"/>
      <c r="GI63" s="330"/>
      <c r="GJ63" s="330"/>
      <c r="GK63" s="330"/>
      <c r="GL63" s="330"/>
      <c r="GM63" s="330"/>
      <c r="GN63" s="330"/>
      <c r="GO63" s="330"/>
      <c r="GP63" s="330"/>
      <c r="GQ63" s="330"/>
      <c r="GR63" s="330"/>
      <c r="GS63" s="330"/>
      <c r="GT63" s="330"/>
      <c r="GU63" s="331"/>
      <c r="GV63" s="324"/>
      <c r="GW63" s="329"/>
      <c r="GX63" s="330"/>
      <c r="GY63" s="330"/>
      <c r="GZ63" s="330"/>
      <c r="HA63" s="330"/>
      <c r="HB63" s="330"/>
      <c r="HC63" s="330"/>
      <c r="HD63" s="330"/>
      <c r="HE63" s="330"/>
      <c r="HF63" s="330"/>
      <c r="HG63" s="330"/>
      <c r="HH63" s="330"/>
      <c r="HI63" s="330"/>
      <c r="HJ63" s="330"/>
      <c r="HK63" s="330"/>
      <c r="HL63" s="331"/>
      <c r="HM63" s="324"/>
      <c r="HN63" s="329"/>
      <c r="HO63" s="330"/>
      <c r="HP63" s="330"/>
      <c r="HQ63" s="330"/>
      <c r="HR63" s="330"/>
      <c r="HS63" s="330"/>
      <c r="HT63" s="330"/>
      <c r="HU63" s="330"/>
      <c r="HV63" s="330"/>
      <c r="HW63" s="330"/>
      <c r="HX63" s="330"/>
      <c r="HY63" s="330"/>
      <c r="HZ63" s="330"/>
      <c r="IA63" s="330"/>
      <c r="IB63" s="330"/>
      <c r="IC63" s="331"/>
      <c r="ID63" s="324"/>
      <c r="IE63" s="329"/>
      <c r="IF63" s="330"/>
      <c r="IG63" s="330"/>
      <c r="IH63" s="330"/>
      <c r="II63" s="330"/>
      <c r="IJ63" s="330"/>
      <c r="IK63" s="330"/>
      <c r="IL63" s="330"/>
      <c r="IM63" s="330"/>
      <c r="IN63" s="330"/>
      <c r="IO63" s="330"/>
      <c r="IP63" s="330"/>
      <c r="IQ63" s="330"/>
      <c r="IR63" s="330"/>
      <c r="IS63" s="330"/>
      <c r="IT63" s="331"/>
      <c r="IU63" s="324"/>
      <c r="IV63" s="329"/>
      <c r="IW63" s="330"/>
      <c r="IX63" s="330"/>
      <c r="IY63" s="330"/>
      <c r="IZ63" s="330"/>
      <c r="JA63" s="330"/>
      <c r="JB63" s="330"/>
      <c r="JC63" s="330"/>
      <c r="JD63" s="330"/>
      <c r="JE63" s="330"/>
      <c r="JF63" s="330"/>
      <c r="JG63" s="330"/>
      <c r="JH63" s="330"/>
      <c r="JI63" s="330"/>
      <c r="JJ63" s="330"/>
      <c r="JK63" s="331"/>
      <c r="JL63" s="324"/>
      <c r="JM63" s="329"/>
      <c r="JN63" s="330"/>
      <c r="JO63" s="330"/>
      <c r="JP63" s="330"/>
      <c r="JQ63" s="330"/>
      <c r="JR63" s="330"/>
      <c r="JS63" s="330"/>
      <c r="JT63" s="330"/>
      <c r="JU63" s="330"/>
      <c r="JV63" s="330"/>
      <c r="JW63" s="330"/>
      <c r="JX63" s="330"/>
      <c r="JY63" s="330"/>
      <c r="JZ63" s="330"/>
      <c r="KA63" s="330"/>
      <c r="KB63" s="331"/>
      <c r="KC63" s="324"/>
      <c r="KD63" s="329"/>
      <c r="KE63" s="330"/>
      <c r="KF63" s="330"/>
      <c r="KG63" s="330"/>
      <c r="KH63" s="330"/>
      <c r="KI63" s="330"/>
      <c r="KJ63" s="330"/>
      <c r="KK63" s="330"/>
      <c r="KL63" s="330"/>
      <c r="KM63" s="330"/>
      <c r="KN63" s="330"/>
      <c r="KO63" s="330"/>
      <c r="KP63" s="330"/>
      <c r="KQ63" s="330"/>
      <c r="KR63" s="330"/>
      <c r="KS63" s="331"/>
      <c r="KT63" s="324"/>
      <c r="KU63" s="329"/>
      <c r="KV63" s="330"/>
      <c r="KW63" s="330"/>
      <c r="KX63" s="330"/>
      <c r="KY63" s="330"/>
      <c r="KZ63" s="330"/>
      <c r="LA63" s="330"/>
      <c r="LB63" s="330"/>
      <c r="LC63" s="330"/>
      <c r="LD63" s="330"/>
      <c r="LE63" s="330"/>
      <c r="LF63" s="330"/>
      <c r="LG63" s="330"/>
      <c r="LH63" s="330"/>
      <c r="LI63" s="330"/>
      <c r="LJ63" s="331"/>
      <c r="LK63" s="324"/>
      <c r="LL63" s="329"/>
      <c r="LM63" s="330"/>
      <c r="LN63" s="330"/>
      <c r="LO63" s="330"/>
      <c r="LP63" s="330"/>
      <c r="LQ63" s="330"/>
      <c r="LR63" s="330"/>
      <c r="LS63" s="330"/>
      <c r="LT63" s="330"/>
      <c r="LU63" s="330"/>
      <c r="LV63" s="330"/>
      <c r="LW63" s="330"/>
      <c r="LX63" s="330"/>
      <c r="LY63" s="330"/>
      <c r="LZ63" s="330"/>
      <c r="MA63" s="331"/>
      <c r="MB63" s="324"/>
      <c r="MC63" s="56"/>
      <c r="MD63" s="56"/>
      <c r="ME63" s="56"/>
      <c r="MF63" s="56"/>
      <c r="MG63" s="228"/>
    </row>
    <row r="64" spans="1:345" customFormat="1" ht="12.75" x14ac:dyDescent="0.2">
      <c r="A64" s="329"/>
      <c r="B64" s="330"/>
      <c r="C64" s="330"/>
      <c r="D64" s="330"/>
      <c r="E64" s="330"/>
      <c r="F64" s="330"/>
      <c r="G64" s="330"/>
      <c r="H64" s="330"/>
      <c r="I64" s="330"/>
      <c r="J64" s="330"/>
      <c r="K64" s="330"/>
      <c r="L64" s="330"/>
      <c r="M64" s="330"/>
      <c r="N64" s="330"/>
      <c r="O64" s="330"/>
      <c r="P64" s="331"/>
      <c r="Q64" s="324"/>
      <c r="R64" s="329"/>
      <c r="S64" s="330"/>
      <c r="T64" s="330"/>
      <c r="U64" s="330"/>
      <c r="V64" s="330"/>
      <c r="W64" s="330"/>
      <c r="X64" s="330"/>
      <c r="Y64" s="330"/>
      <c r="Z64" s="330"/>
      <c r="AA64" s="330"/>
      <c r="AB64" s="330"/>
      <c r="AC64" s="330"/>
      <c r="AD64" s="330"/>
      <c r="AE64" s="330"/>
      <c r="AF64" s="330"/>
      <c r="AG64" s="331"/>
      <c r="AH64" s="324"/>
      <c r="AI64" s="329"/>
      <c r="AJ64" s="330"/>
      <c r="AK64" s="330"/>
      <c r="AL64" s="330"/>
      <c r="AM64" s="330"/>
      <c r="AN64" s="330"/>
      <c r="AO64" s="330"/>
      <c r="AP64" s="330"/>
      <c r="AQ64" s="330"/>
      <c r="AR64" s="330"/>
      <c r="AS64" s="330"/>
      <c r="AT64" s="330"/>
      <c r="AU64" s="330"/>
      <c r="AV64" s="330"/>
      <c r="AW64" s="330"/>
      <c r="AX64" s="331"/>
      <c r="AY64" s="324"/>
      <c r="AZ64" s="329"/>
      <c r="BA64" s="330"/>
      <c r="BB64" s="330"/>
      <c r="BC64" s="330"/>
      <c r="BD64" s="330"/>
      <c r="BE64" s="330"/>
      <c r="BF64" s="330"/>
      <c r="BG64" s="330"/>
      <c r="BH64" s="330"/>
      <c r="BI64" s="330"/>
      <c r="BJ64" s="330"/>
      <c r="BK64" s="330"/>
      <c r="BL64" s="330"/>
      <c r="BM64" s="330"/>
      <c r="BN64" s="330"/>
      <c r="BO64" s="331"/>
      <c r="BP64" s="324"/>
      <c r="BQ64" s="329"/>
      <c r="BR64" s="330"/>
      <c r="BS64" s="330"/>
      <c r="BT64" s="330"/>
      <c r="BU64" s="330"/>
      <c r="BV64" s="330"/>
      <c r="BW64" s="330"/>
      <c r="BX64" s="330"/>
      <c r="BY64" s="330"/>
      <c r="BZ64" s="330"/>
      <c r="CA64" s="330"/>
      <c r="CB64" s="330"/>
      <c r="CC64" s="330"/>
      <c r="CD64" s="330"/>
      <c r="CE64" s="330"/>
      <c r="CF64" s="331"/>
      <c r="CG64" s="324"/>
      <c r="CH64" s="329"/>
      <c r="CI64" s="330"/>
      <c r="CJ64" s="330"/>
      <c r="CK64" s="330"/>
      <c r="CL64" s="330"/>
      <c r="CM64" s="330"/>
      <c r="CN64" s="330"/>
      <c r="CO64" s="330"/>
      <c r="CP64" s="330"/>
      <c r="CQ64" s="330"/>
      <c r="CR64" s="330"/>
      <c r="CS64" s="330"/>
      <c r="CT64" s="330"/>
      <c r="CU64" s="330"/>
      <c r="CV64" s="330"/>
      <c r="CW64" s="331"/>
      <c r="CX64" s="324"/>
      <c r="CY64" s="329"/>
      <c r="CZ64" s="330"/>
      <c r="DA64" s="330"/>
      <c r="DB64" s="330"/>
      <c r="DC64" s="330"/>
      <c r="DD64" s="330"/>
      <c r="DE64" s="330"/>
      <c r="DF64" s="330"/>
      <c r="DG64" s="330"/>
      <c r="DH64" s="330"/>
      <c r="DI64" s="330"/>
      <c r="DJ64" s="330"/>
      <c r="DK64" s="330"/>
      <c r="DL64" s="330"/>
      <c r="DM64" s="330"/>
      <c r="DN64" s="331"/>
      <c r="DO64" s="324"/>
      <c r="DP64" s="329"/>
      <c r="DQ64" s="330"/>
      <c r="DR64" s="330"/>
      <c r="DS64" s="330"/>
      <c r="DT64" s="330"/>
      <c r="DU64" s="330"/>
      <c r="DV64" s="330"/>
      <c r="DW64" s="330"/>
      <c r="DX64" s="330"/>
      <c r="DY64" s="330"/>
      <c r="DZ64" s="330"/>
      <c r="EA64" s="330"/>
      <c r="EB64" s="330"/>
      <c r="EC64" s="330"/>
      <c r="ED64" s="330"/>
      <c r="EE64" s="331"/>
      <c r="EF64" s="324"/>
      <c r="EG64" s="329"/>
      <c r="EH64" s="330"/>
      <c r="EI64" s="330"/>
      <c r="EJ64" s="330"/>
      <c r="EK64" s="330"/>
      <c r="EL64" s="330"/>
      <c r="EM64" s="330"/>
      <c r="EN64" s="330"/>
      <c r="EO64" s="330"/>
      <c r="EP64" s="330"/>
      <c r="EQ64" s="330"/>
      <c r="ER64" s="330"/>
      <c r="ES64" s="330"/>
      <c r="ET64" s="330"/>
      <c r="EU64" s="330"/>
      <c r="EV64" s="331"/>
      <c r="EW64" s="324"/>
      <c r="EX64" s="329"/>
      <c r="EY64" s="330"/>
      <c r="EZ64" s="330"/>
      <c r="FA64" s="330"/>
      <c r="FB64" s="330"/>
      <c r="FC64" s="330"/>
      <c r="FD64" s="330"/>
      <c r="FE64" s="330"/>
      <c r="FF64" s="330"/>
      <c r="FG64" s="330"/>
      <c r="FH64" s="330"/>
      <c r="FI64" s="330"/>
      <c r="FJ64" s="330"/>
      <c r="FK64" s="330"/>
      <c r="FL64" s="330"/>
      <c r="FM64" s="331"/>
      <c r="FN64" s="324"/>
      <c r="FO64" s="329"/>
      <c r="FP64" s="330"/>
      <c r="FQ64" s="330"/>
      <c r="FR64" s="330"/>
      <c r="FS64" s="330"/>
      <c r="FT64" s="330"/>
      <c r="FU64" s="330"/>
      <c r="FV64" s="330"/>
      <c r="FW64" s="330"/>
      <c r="FX64" s="330"/>
      <c r="FY64" s="330"/>
      <c r="FZ64" s="330"/>
      <c r="GA64" s="330"/>
      <c r="GB64" s="330"/>
      <c r="GC64" s="330"/>
      <c r="GD64" s="331"/>
      <c r="GE64" s="324"/>
      <c r="GF64" s="329"/>
      <c r="GG64" s="330"/>
      <c r="GH64" s="330"/>
      <c r="GI64" s="330"/>
      <c r="GJ64" s="330"/>
      <c r="GK64" s="330"/>
      <c r="GL64" s="330"/>
      <c r="GM64" s="330"/>
      <c r="GN64" s="330"/>
      <c r="GO64" s="330"/>
      <c r="GP64" s="330"/>
      <c r="GQ64" s="330"/>
      <c r="GR64" s="330"/>
      <c r="GS64" s="330"/>
      <c r="GT64" s="330"/>
      <c r="GU64" s="331"/>
      <c r="GV64" s="324"/>
      <c r="GW64" s="329"/>
      <c r="GX64" s="330"/>
      <c r="GY64" s="330"/>
      <c r="GZ64" s="330"/>
      <c r="HA64" s="330"/>
      <c r="HB64" s="330"/>
      <c r="HC64" s="330"/>
      <c r="HD64" s="330"/>
      <c r="HE64" s="330"/>
      <c r="HF64" s="330"/>
      <c r="HG64" s="330"/>
      <c r="HH64" s="330"/>
      <c r="HI64" s="330"/>
      <c r="HJ64" s="330"/>
      <c r="HK64" s="330"/>
      <c r="HL64" s="331"/>
      <c r="HM64" s="324"/>
      <c r="HN64" s="329"/>
      <c r="HO64" s="330"/>
      <c r="HP64" s="330"/>
      <c r="HQ64" s="330"/>
      <c r="HR64" s="330"/>
      <c r="HS64" s="330"/>
      <c r="HT64" s="330"/>
      <c r="HU64" s="330"/>
      <c r="HV64" s="330"/>
      <c r="HW64" s="330"/>
      <c r="HX64" s="330"/>
      <c r="HY64" s="330"/>
      <c r="HZ64" s="330"/>
      <c r="IA64" s="330"/>
      <c r="IB64" s="330"/>
      <c r="IC64" s="331"/>
      <c r="ID64" s="324"/>
      <c r="IE64" s="329"/>
      <c r="IF64" s="330"/>
      <c r="IG64" s="330"/>
      <c r="IH64" s="330"/>
      <c r="II64" s="330"/>
      <c r="IJ64" s="330"/>
      <c r="IK64" s="330"/>
      <c r="IL64" s="330"/>
      <c r="IM64" s="330"/>
      <c r="IN64" s="330"/>
      <c r="IO64" s="330"/>
      <c r="IP64" s="330"/>
      <c r="IQ64" s="330"/>
      <c r="IR64" s="330"/>
      <c r="IS64" s="330"/>
      <c r="IT64" s="331"/>
      <c r="IU64" s="324"/>
      <c r="IV64" s="329"/>
      <c r="IW64" s="330"/>
      <c r="IX64" s="330"/>
      <c r="IY64" s="330"/>
      <c r="IZ64" s="330"/>
      <c r="JA64" s="330"/>
      <c r="JB64" s="330"/>
      <c r="JC64" s="330"/>
      <c r="JD64" s="330"/>
      <c r="JE64" s="330"/>
      <c r="JF64" s="330"/>
      <c r="JG64" s="330"/>
      <c r="JH64" s="330"/>
      <c r="JI64" s="330"/>
      <c r="JJ64" s="330"/>
      <c r="JK64" s="331"/>
      <c r="JL64" s="324"/>
      <c r="JM64" s="329"/>
      <c r="JN64" s="330"/>
      <c r="JO64" s="330"/>
      <c r="JP64" s="330"/>
      <c r="JQ64" s="330"/>
      <c r="JR64" s="330"/>
      <c r="JS64" s="330"/>
      <c r="JT64" s="330"/>
      <c r="JU64" s="330"/>
      <c r="JV64" s="330"/>
      <c r="JW64" s="330"/>
      <c r="JX64" s="330"/>
      <c r="JY64" s="330"/>
      <c r="JZ64" s="330"/>
      <c r="KA64" s="330"/>
      <c r="KB64" s="331"/>
      <c r="KC64" s="324"/>
      <c r="KD64" s="329"/>
      <c r="KE64" s="330"/>
      <c r="KF64" s="330"/>
      <c r="KG64" s="330"/>
      <c r="KH64" s="330"/>
      <c r="KI64" s="330"/>
      <c r="KJ64" s="330"/>
      <c r="KK64" s="330"/>
      <c r="KL64" s="330"/>
      <c r="KM64" s="330"/>
      <c r="KN64" s="330"/>
      <c r="KO64" s="330"/>
      <c r="KP64" s="330"/>
      <c r="KQ64" s="330"/>
      <c r="KR64" s="330"/>
      <c r="KS64" s="331"/>
      <c r="KT64" s="324"/>
      <c r="KU64" s="329"/>
      <c r="KV64" s="330"/>
      <c r="KW64" s="330"/>
      <c r="KX64" s="330"/>
      <c r="KY64" s="330"/>
      <c r="KZ64" s="330"/>
      <c r="LA64" s="330"/>
      <c r="LB64" s="330"/>
      <c r="LC64" s="330"/>
      <c r="LD64" s="330"/>
      <c r="LE64" s="330"/>
      <c r="LF64" s="330"/>
      <c r="LG64" s="330"/>
      <c r="LH64" s="330"/>
      <c r="LI64" s="330"/>
      <c r="LJ64" s="331"/>
      <c r="LK64" s="324"/>
      <c r="LL64" s="329"/>
      <c r="LM64" s="330"/>
      <c r="LN64" s="330"/>
      <c r="LO64" s="330"/>
      <c r="LP64" s="330"/>
      <c r="LQ64" s="330"/>
      <c r="LR64" s="330"/>
      <c r="LS64" s="330"/>
      <c r="LT64" s="330"/>
      <c r="LU64" s="330"/>
      <c r="LV64" s="330"/>
      <c r="LW64" s="330"/>
      <c r="LX64" s="330"/>
      <c r="LY64" s="330"/>
      <c r="LZ64" s="330"/>
      <c r="MA64" s="331"/>
      <c r="MB64" s="324"/>
      <c r="MC64" s="56"/>
      <c r="MD64" s="56"/>
      <c r="ME64" s="56"/>
      <c r="MF64" s="56"/>
      <c r="MG64" s="228"/>
    </row>
    <row r="65" spans="1:345" customFormat="1" ht="12.75" x14ac:dyDescent="0.2">
      <c r="A65" s="329"/>
      <c r="B65" s="330"/>
      <c r="C65" s="330"/>
      <c r="D65" s="330"/>
      <c r="E65" s="330"/>
      <c r="F65" s="330"/>
      <c r="G65" s="330"/>
      <c r="H65" s="330"/>
      <c r="I65" s="330"/>
      <c r="J65" s="330"/>
      <c r="K65" s="330"/>
      <c r="L65" s="330"/>
      <c r="M65" s="330"/>
      <c r="N65" s="330"/>
      <c r="O65" s="330"/>
      <c r="P65" s="331"/>
      <c r="Q65" s="324"/>
      <c r="R65" s="329"/>
      <c r="S65" s="330"/>
      <c r="T65" s="330"/>
      <c r="U65" s="330"/>
      <c r="V65" s="330"/>
      <c r="W65" s="330"/>
      <c r="X65" s="330"/>
      <c r="Y65" s="330"/>
      <c r="Z65" s="330"/>
      <c r="AA65" s="330"/>
      <c r="AB65" s="330"/>
      <c r="AC65" s="330"/>
      <c r="AD65" s="330"/>
      <c r="AE65" s="330"/>
      <c r="AF65" s="330"/>
      <c r="AG65" s="331"/>
      <c r="AH65" s="324"/>
      <c r="AI65" s="329"/>
      <c r="AJ65" s="330"/>
      <c r="AK65" s="330"/>
      <c r="AL65" s="330"/>
      <c r="AM65" s="330"/>
      <c r="AN65" s="330"/>
      <c r="AO65" s="330"/>
      <c r="AP65" s="330"/>
      <c r="AQ65" s="330"/>
      <c r="AR65" s="330"/>
      <c r="AS65" s="330"/>
      <c r="AT65" s="330"/>
      <c r="AU65" s="330"/>
      <c r="AV65" s="330"/>
      <c r="AW65" s="330"/>
      <c r="AX65" s="331"/>
      <c r="AY65" s="324"/>
      <c r="AZ65" s="329"/>
      <c r="BA65" s="330"/>
      <c r="BB65" s="330"/>
      <c r="BC65" s="330"/>
      <c r="BD65" s="330"/>
      <c r="BE65" s="330"/>
      <c r="BF65" s="330"/>
      <c r="BG65" s="330"/>
      <c r="BH65" s="330"/>
      <c r="BI65" s="330"/>
      <c r="BJ65" s="330"/>
      <c r="BK65" s="330"/>
      <c r="BL65" s="330"/>
      <c r="BM65" s="330"/>
      <c r="BN65" s="330"/>
      <c r="BO65" s="331"/>
      <c r="BP65" s="324"/>
      <c r="BQ65" s="329"/>
      <c r="BR65" s="330"/>
      <c r="BS65" s="330"/>
      <c r="BT65" s="330"/>
      <c r="BU65" s="330"/>
      <c r="BV65" s="330"/>
      <c r="BW65" s="330"/>
      <c r="BX65" s="330"/>
      <c r="BY65" s="330"/>
      <c r="BZ65" s="330"/>
      <c r="CA65" s="330"/>
      <c r="CB65" s="330"/>
      <c r="CC65" s="330"/>
      <c r="CD65" s="330"/>
      <c r="CE65" s="330"/>
      <c r="CF65" s="331"/>
      <c r="CG65" s="324"/>
      <c r="CH65" s="329"/>
      <c r="CI65" s="330"/>
      <c r="CJ65" s="330"/>
      <c r="CK65" s="330"/>
      <c r="CL65" s="330"/>
      <c r="CM65" s="330"/>
      <c r="CN65" s="330"/>
      <c r="CO65" s="330"/>
      <c r="CP65" s="330"/>
      <c r="CQ65" s="330"/>
      <c r="CR65" s="330"/>
      <c r="CS65" s="330"/>
      <c r="CT65" s="330"/>
      <c r="CU65" s="330"/>
      <c r="CV65" s="330"/>
      <c r="CW65" s="331"/>
      <c r="CX65" s="324"/>
      <c r="CY65" s="329"/>
      <c r="CZ65" s="330"/>
      <c r="DA65" s="330"/>
      <c r="DB65" s="330"/>
      <c r="DC65" s="330"/>
      <c r="DD65" s="330"/>
      <c r="DE65" s="330"/>
      <c r="DF65" s="330"/>
      <c r="DG65" s="330"/>
      <c r="DH65" s="330"/>
      <c r="DI65" s="330"/>
      <c r="DJ65" s="330"/>
      <c r="DK65" s="330"/>
      <c r="DL65" s="330"/>
      <c r="DM65" s="330"/>
      <c r="DN65" s="331"/>
      <c r="DO65" s="324"/>
      <c r="DP65" s="329"/>
      <c r="DQ65" s="330"/>
      <c r="DR65" s="330"/>
      <c r="DS65" s="330"/>
      <c r="DT65" s="330"/>
      <c r="DU65" s="330"/>
      <c r="DV65" s="330"/>
      <c r="DW65" s="330"/>
      <c r="DX65" s="330"/>
      <c r="DY65" s="330"/>
      <c r="DZ65" s="330"/>
      <c r="EA65" s="330"/>
      <c r="EB65" s="330"/>
      <c r="EC65" s="330"/>
      <c r="ED65" s="330"/>
      <c r="EE65" s="331"/>
      <c r="EF65" s="324"/>
      <c r="EG65" s="329"/>
      <c r="EH65" s="330"/>
      <c r="EI65" s="330"/>
      <c r="EJ65" s="330"/>
      <c r="EK65" s="330"/>
      <c r="EL65" s="330"/>
      <c r="EM65" s="330"/>
      <c r="EN65" s="330"/>
      <c r="EO65" s="330"/>
      <c r="EP65" s="330"/>
      <c r="EQ65" s="330"/>
      <c r="ER65" s="330"/>
      <c r="ES65" s="330"/>
      <c r="ET65" s="330"/>
      <c r="EU65" s="330"/>
      <c r="EV65" s="331"/>
      <c r="EW65" s="324"/>
      <c r="EX65" s="329"/>
      <c r="EY65" s="330"/>
      <c r="EZ65" s="330"/>
      <c r="FA65" s="330"/>
      <c r="FB65" s="330"/>
      <c r="FC65" s="330"/>
      <c r="FD65" s="330"/>
      <c r="FE65" s="330"/>
      <c r="FF65" s="330"/>
      <c r="FG65" s="330"/>
      <c r="FH65" s="330"/>
      <c r="FI65" s="330"/>
      <c r="FJ65" s="330"/>
      <c r="FK65" s="330"/>
      <c r="FL65" s="330"/>
      <c r="FM65" s="331"/>
      <c r="FN65" s="324"/>
      <c r="FO65" s="329"/>
      <c r="FP65" s="330"/>
      <c r="FQ65" s="330"/>
      <c r="FR65" s="330"/>
      <c r="FS65" s="330"/>
      <c r="FT65" s="330"/>
      <c r="FU65" s="330"/>
      <c r="FV65" s="330"/>
      <c r="FW65" s="330"/>
      <c r="FX65" s="330"/>
      <c r="FY65" s="330"/>
      <c r="FZ65" s="330"/>
      <c r="GA65" s="330"/>
      <c r="GB65" s="330"/>
      <c r="GC65" s="330"/>
      <c r="GD65" s="331"/>
      <c r="GE65" s="324"/>
      <c r="GF65" s="329"/>
      <c r="GG65" s="330"/>
      <c r="GH65" s="330"/>
      <c r="GI65" s="330"/>
      <c r="GJ65" s="330"/>
      <c r="GK65" s="330"/>
      <c r="GL65" s="330"/>
      <c r="GM65" s="330"/>
      <c r="GN65" s="330"/>
      <c r="GO65" s="330"/>
      <c r="GP65" s="330"/>
      <c r="GQ65" s="330"/>
      <c r="GR65" s="330"/>
      <c r="GS65" s="330"/>
      <c r="GT65" s="330"/>
      <c r="GU65" s="331"/>
      <c r="GV65" s="324"/>
      <c r="GW65" s="329"/>
      <c r="GX65" s="330"/>
      <c r="GY65" s="330"/>
      <c r="GZ65" s="330"/>
      <c r="HA65" s="330"/>
      <c r="HB65" s="330"/>
      <c r="HC65" s="330"/>
      <c r="HD65" s="330"/>
      <c r="HE65" s="330"/>
      <c r="HF65" s="330"/>
      <c r="HG65" s="330"/>
      <c r="HH65" s="330"/>
      <c r="HI65" s="330"/>
      <c r="HJ65" s="330"/>
      <c r="HK65" s="330"/>
      <c r="HL65" s="331"/>
      <c r="HM65" s="324"/>
      <c r="HN65" s="329"/>
      <c r="HO65" s="330"/>
      <c r="HP65" s="330"/>
      <c r="HQ65" s="330"/>
      <c r="HR65" s="330"/>
      <c r="HS65" s="330"/>
      <c r="HT65" s="330"/>
      <c r="HU65" s="330"/>
      <c r="HV65" s="330"/>
      <c r="HW65" s="330"/>
      <c r="HX65" s="330"/>
      <c r="HY65" s="330"/>
      <c r="HZ65" s="330"/>
      <c r="IA65" s="330"/>
      <c r="IB65" s="330"/>
      <c r="IC65" s="331"/>
      <c r="ID65" s="324"/>
      <c r="IE65" s="329"/>
      <c r="IF65" s="330"/>
      <c r="IG65" s="330"/>
      <c r="IH65" s="330"/>
      <c r="II65" s="330"/>
      <c r="IJ65" s="330"/>
      <c r="IK65" s="330"/>
      <c r="IL65" s="330"/>
      <c r="IM65" s="330"/>
      <c r="IN65" s="330"/>
      <c r="IO65" s="330"/>
      <c r="IP65" s="330"/>
      <c r="IQ65" s="330"/>
      <c r="IR65" s="330"/>
      <c r="IS65" s="330"/>
      <c r="IT65" s="331"/>
      <c r="IU65" s="324"/>
      <c r="IV65" s="329"/>
      <c r="IW65" s="330"/>
      <c r="IX65" s="330"/>
      <c r="IY65" s="330"/>
      <c r="IZ65" s="330"/>
      <c r="JA65" s="330"/>
      <c r="JB65" s="330"/>
      <c r="JC65" s="330"/>
      <c r="JD65" s="330"/>
      <c r="JE65" s="330"/>
      <c r="JF65" s="330"/>
      <c r="JG65" s="330"/>
      <c r="JH65" s="330"/>
      <c r="JI65" s="330"/>
      <c r="JJ65" s="330"/>
      <c r="JK65" s="331"/>
      <c r="JL65" s="324"/>
      <c r="JM65" s="329"/>
      <c r="JN65" s="330"/>
      <c r="JO65" s="330"/>
      <c r="JP65" s="330"/>
      <c r="JQ65" s="330"/>
      <c r="JR65" s="330"/>
      <c r="JS65" s="330"/>
      <c r="JT65" s="330"/>
      <c r="JU65" s="330"/>
      <c r="JV65" s="330"/>
      <c r="JW65" s="330"/>
      <c r="JX65" s="330"/>
      <c r="JY65" s="330"/>
      <c r="JZ65" s="330"/>
      <c r="KA65" s="330"/>
      <c r="KB65" s="331"/>
      <c r="KC65" s="324"/>
      <c r="KD65" s="329"/>
      <c r="KE65" s="330"/>
      <c r="KF65" s="330"/>
      <c r="KG65" s="330"/>
      <c r="KH65" s="330"/>
      <c r="KI65" s="330"/>
      <c r="KJ65" s="330"/>
      <c r="KK65" s="330"/>
      <c r="KL65" s="330"/>
      <c r="KM65" s="330"/>
      <c r="KN65" s="330"/>
      <c r="KO65" s="330"/>
      <c r="KP65" s="330"/>
      <c r="KQ65" s="330"/>
      <c r="KR65" s="330"/>
      <c r="KS65" s="331"/>
      <c r="KT65" s="324"/>
      <c r="KU65" s="329"/>
      <c r="KV65" s="330"/>
      <c r="KW65" s="330"/>
      <c r="KX65" s="330"/>
      <c r="KY65" s="330"/>
      <c r="KZ65" s="330"/>
      <c r="LA65" s="330"/>
      <c r="LB65" s="330"/>
      <c r="LC65" s="330"/>
      <c r="LD65" s="330"/>
      <c r="LE65" s="330"/>
      <c r="LF65" s="330"/>
      <c r="LG65" s="330"/>
      <c r="LH65" s="330"/>
      <c r="LI65" s="330"/>
      <c r="LJ65" s="331"/>
      <c r="LK65" s="324"/>
      <c r="LL65" s="329"/>
      <c r="LM65" s="330"/>
      <c r="LN65" s="330"/>
      <c r="LO65" s="330"/>
      <c r="LP65" s="330"/>
      <c r="LQ65" s="330"/>
      <c r="LR65" s="330"/>
      <c r="LS65" s="330"/>
      <c r="LT65" s="330"/>
      <c r="LU65" s="330"/>
      <c r="LV65" s="330"/>
      <c r="LW65" s="330"/>
      <c r="LX65" s="330"/>
      <c r="LY65" s="330"/>
      <c r="LZ65" s="330"/>
      <c r="MA65" s="331"/>
      <c r="MB65" s="324"/>
      <c r="MC65" s="56"/>
      <c r="MD65" s="56"/>
      <c r="ME65" s="56"/>
      <c r="MF65" s="56"/>
      <c r="MG65" s="228"/>
    </row>
    <row r="66" spans="1:345" customFormat="1" ht="12.75" x14ac:dyDescent="0.2">
      <c r="A66" s="329"/>
      <c r="B66" s="330"/>
      <c r="C66" s="330"/>
      <c r="D66" s="330"/>
      <c r="E66" s="330"/>
      <c r="F66" s="330"/>
      <c r="G66" s="330"/>
      <c r="H66" s="330"/>
      <c r="I66" s="330"/>
      <c r="J66" s="330"/>
      <c r="K66" s="330"/>
      <c r="L66" s="330"/>
      <c r="M66" s="330"/>
      <c r="N66" s="330"/>
      <c r="O66" s="330"/>
      <c r="P66" s="331"/>
      <c r="Q66" s="324"/>
      <c r="R66" s="329"/>
      <c r="S66" s="330"/>
      <c r="T66" s="330"/>
      <c r="U66" s="330"/>
      <c r="V66" s="330"/>
      <c r="W66" s="330"/>
      <c r="X66" s="330"/>
      <c r="Y66" s="330"/>
      <c r="Z66" s="330"/>
      <c r="AA66" s="330"/>
      <c r="AB66" s="330"/>
      <c r="AC66" s="330"/>
      <c r="AD66" s="330"/>
      <c r="AE66" s="330"/>
      <c r="AF66" s="330"/>
      <c r="AG66" s="331"/>
      <c r="AH66" s="324"/>
      <c r="AI66" s="329"/>
      <c r="AJ66" s="330"/>
      <c r="AK66" s="330"/>
      <c r="AL66" s="330"/>
      <c r="AM66" s="330"/>
      <c r="AN66" s="330"/>
      <c r="AO66" s="330"/>
      <c r="AP66" s="330"/>
      <c r="AQ66" s="330"/>
      <c r="AR66" s="330"/>
      <c r="AS66" s="330"/>
      <c r="AT66" s="330"/>
      <c r="AU66" s="330"/>
      <c r="AV66" s="330"/>
      <c r="AW66" s="330"/>
      <c r="AX66" s="331"/>
      <c r="AY66" s="324"/>
      <c r="AZ66" s="329"/>
      <c r="BA66" s="330"/>
      <c r="BB66" s="330"/>
      <c r="BC66" s="330"/>
      <c r="BD66" s="330"/>
      <c r="BE66" s="330"/>
      <c r="BF66" s="330"/>
      <c r="BG66" s="330"/>
      <c r="BH66" s="330"/>
      <c r="BI66" s="330"/>
      <c r="BJ66" s="330"/>
      <c r="BK66" s="330"/>
      <c r="BL66" s="330"/>
      <c r="BM66" s="330"/>
      <c r="BN66" s="330"/>
      <c r="BO66" s="331"/>
      <c r="BP66" s="324"/>
      <c r="BQ66" s="329"/>
      <c r="BR66" s="330"/>
      <c r="BS66" s="330"/>
      <c r="BT66" s="330"/>
      <c r="BU66" s="330"/>
      <c r="BV66" s="330"/>
      <c r="BW66" s="330"/>
      <c r="BX66" s="330"/>
      <c r="BY66" s="330"/>
      <c r="BZ66" s="330"/>
      <c r="CA66" s="330"/>
      <c r="CB66" s="330"/>
      <c r="CC66" s="330"/>
      <c r="CD66" s="330"/>
      <c r="CE66" s="330"/>
      <c r="CF66" s="331"/>
      <c r="CG66" s="324"/>
      <c r="CH66" s="329"/>
      <c r="CI66" s="330"/>
      <c r="CJ66" s="330"/>
      <c r="CK66" s="330"/>
      <c r="CL66" s="330"/>
      <c r="CM66" s="330"/>
      <c r="CN66" s="330"/>
      <c r="CO66" s="330"/>
      <c r="CP66" s="330"/>
      <c r="CQ66" s="330"/>
      <c r="CR66" s="330"/>
      <c r="CS66" s="330"/>
      <c r="CT66" s="330"/>
      <c r="CU66" s="330"/>
      <c r="CV66" s="330"/>
      <c r="CW66" s="331"/>
      <c r="CX66" s="324"/>
      <c r="CY66" s="329"/>
      <c r="CZ66" s="330"/>
      <c r="DA66" s="330"/>
      <c r="DB66" s="330"/>
      <c r="DC66" s="330"/>
      <c r="DD66" s="330"/>
      <c r="DE66" s="330"/>
      <c r="DF66" s="330"/>
      <c r="DG66" s="330"/>
      <c r="DH66" s="330"/>
      <c r="DI66" s="330"/>
      <c r="DJ66" s="330"/>
      <c r="DK66" s="330"/>
      <c r="DL66" s="330"/>
      <c r="DM66" s="330"/>
      <c r="DN66" s="331"/>
      <c r="DO66" s="324"/>
      <c r="DP66" s="329"/>
      <c r="DQ66" s="330"/>
      <c r="DR66" s="330"/>
      <c r="DS66" s="330"/>
      <c r="DT66" s="330"/>
      <c r="DU66" s="330"/>
      <c r="DV66" s="330"/>
      <c r="DW66" s="330"/>
      <c r="DX66" s="330"/>
      <c r="DY66" s="330"/>
      <c r="DZ66" s="330"/>
      <c r="EA66" s="330"/>
      <c r="EB66" s="330"/>
      <c r="EC66" s="330"/>
      <c r="ED66" s="330"/>
      <c r="EE66" s="331"/>
      <c r="EF66" s="324"/>
      <c r="EG66" s="329"/>
      <c r="EH66" s="330"/>
      <c r="EI66" s="330"/>
      <c r="EJ66" s="330"/>
      <c r="EK66" s="330"/>
      <c r="EL66" s="330"/>
      <c r="EM66" s="330"/>
      <c r="EN66" s="330"/>
      <c r="EO66" s="330"/>
      <c r="EP66" s="330"/>
      <c r="EQ66" s="330"/>
      <c r="ER66" s="330"/>
      <c r="ES66" s="330"/>
      <c r="ET66" s="330"/>
      <c r="EU66" s="330"/>
      <c r="EV66" s="331"/>
      <c r="EW66" s="324"/>
      <c r="EX66" s="329"/>
      <c r="EY66" s="330"/>
      <c r="EZ66" s="330"/>
      <c r="FA66" s="330"/>
      <c r="FB66" s="330"/>
      <c r="FC66" s="330"/>
      <c r="FD66" s="330"/>
      <c r="FE66" s="330"/>
      <c r="FF66" s="330"/>
      <c r="FG66" s="330"/>
      <c r="FH66" s="330"/>
      <c r="FI66" s="330"/>
      <c r="FJ66" s="330"/>
      <c r="FK66" s="330"/>
      <c r="FL66" s="330"/>
      <c r="FM66" s="331"/>
      <c r="FN66" s="324"/>
      <c r="FO66" s="329"/>
      <c r="FP66" s="330"/>
      <c r="FQ66" s="330"/>
      <c r="FR66" s="330"/>
      <c r="FS66" s="330"/>
      <c r="FT66" s="330"/>
      <c r="FU66" s="330"/>
      <c r="FV66" s="330"/>
      <c r="FW66" s="330"/>
      <c r="FX66" s="330"/>
      <c r="FY66" s="330"/>
      <c r="FZ66" s="330"/>
      <c r="GA66" s="330"/>
      <c r="GB66" s="330"/>
      <c r="GC66" s="330"/>
      <c r="GD66" s="331"/>
      <c r="GE66" s="324"/>
      <c r="GF66" s="329"/>
      <c r="GG66" s="330"/>
      <c r="GH66" s="330"/>
      <c r="GI66" s="330"/>
      <c r="GJ66" s="330"/>
      <c r="GK66" s="330"/>
      <c r="GL66" s="330"/>
      <c r="GM66" s="330"/>
      <c r="GN66" s="330"/>
      <c r="GO66" s="330"/>
      <c r="GP66" s="330"/>
      <c r="GQ66" s="330"/>
      <c r="GR66" s="330"/>
      <c r="GS66" s="330"/>
      <c r="GT66" s="330"/>
      <c r="GU66" s="331"/>
      <c r="GV66" s="324"/>
      <c r="GW66" s="329"/>
      <c r="GX66" s="330"/>
      <c r="GY66" s="330"/>
      <c r="GZ66" s="330"/>
      <c r="HA66" s="330"/>
      <c r="HB66" s="330"/>
      <c r="HC66" s="330"/>
      <c r="HD66" s="330"/>
      <c r="HE66" s="330"/>
      <c r="HF66" s="330"/>
      <c r="HG66" s="330"/>
      <c r="HH66" s="330"/>
      <c r="HI66" s="330"/>
      <c r="HJ66" s="330"/>
      <c r="HK66" s="330"/>
      <c r="HL66" s="331"/>
      <c r="HM66" s="324"/>
      <c r="HN66" s="329"/>
      <c r="HO66" s="330"/>
      <c r="HP66" s="330"/>
      <c r="HQ66" s="330"/>
      <c r="HR66" s="330"/>
      <c r="HS66" s="330"/>
      <c r="HT66" s="330"/>
      <c r="HU66" s="330"/>
      <c r="HV66" s="330"/>
      <c r="HW66" s="330"/>
      <c r="HX66" s="330"/>
      <c r="HY66" s="330"/>
      <c r="HZ66" s="330"/>
      <c r="IA66" s="330"/>
      <c r="IB66" s="330"/>
      <c r="IC66" s="331"/>
      <c r="ID66" s="324"/>
      <c r="IE66" s="329"/>
      <c r="IF66" s="330"/>
      <c r="IG66" s="330"/>
      <c r="IH66" s="330"/>
      <c r="II66" s="330"/>
      <c r="IJ66" s="330"/>
      <c r="IK66" s="330"/>
      <c r="IL66" s="330"/>
      <c r="IM66" s="330"/>
      <c r="IN66" s="330"/>
      <c r="IO66" s="330"/>
      <c r="IP66" s="330"/>
      <c r="IQ66" s="330"/>
      <c r="IR66" s="330"/>
      <c r="IS66" s="330"/>
      <c r="IT66" s="331"/>
      <c r="IU66" s="324"/>
      <c r="IV66" s="329"/>
      <c r="IW66" s="330"/>
      <c r="IX66" s="330"/>
      <c r="IY66" s="330"/>
      <c r="IZ66" s="330"/>
      <c r="JA66" s="330"/>
      <c r="JB66" s="330"/>
      <c r="JC66" s="330"/>
      <c r="JD66" s="330"/>
      <c r="JE66" s="330"/>
      <c r="JF66" s="330"/>
      <c r="JG66" s="330"/>
      <c r="JH66" s="330"/>
      <c r="JI66" s="330"/>
      <c r="JJ66" s="330"/>
      <c r="JK66" s="331"/>
      <c r="JL66" s="324"/>
      <c r="JM66" s="329"/>
      <c r="JN66" s="330"/>
      <c r="JO66" s="330"/>
      <c r="JP66" s="330"/>
      <c r="JQ66" s="330"/>
      <c r="JR66" s="330"/>
      <c r="JS66" s="330"/>
      <c r="JT66" s="330"/>
      <c r="JU66" s="330"/>
      <c r="JV66" s="330"/>
      <c r="JW66" s="330"/>
      <c r="JX66" s="330"/>
      <c r="JY66" s="330"/>
      <c r="JZ66" s="330"/>
      <c r="KA66" s="330"/>
      <c r="KB66" s="331"/>
      <c r="KC66" s="324"/>
      <c r="KD66" s="329"/>
      <c r="KE66" s="330"/>
      <c r="KF66" s="330"/>
      <c r="KG66" s="330"/>
      <c r="KH66" s="330"/>
      <c r="KI66" s="330"/>
      <c r="KJ66" s="330"/>
      <c r="KK66" s="330"/>
      <c r="KL66" s="330"/>
      <c r="KM66" s="330"/>
      <c r="KN66" s="330"/>
      <c r="KO66" s="330"/>
      <c r="KP66" s="330"/>
      <c r="KQ66" s="330"/>
      <c r="KR66" s="330"/>
      <c r="KS66" s="331"/>
      <c r="KT66" s="324"/>
      <c r="KU66" s="329"/>
      <c r="KV66" s="330"/>
      <c r="KW66" s="330"/>
      <c r="KX66" s="330"/>
      <c r="KY66" s="330"/>
      <c r="KZ66" s="330"/>
      <c r="LA66" s="330"/>
      <c r="LB66" s="330"/>
      <c r="LC66" s="330"/>
      <c r="LD66" s="330"/>
      <c r="LE66" s="330"/>
      <c r="LF66" s="330"/>
      <c r="LG66" s="330"/>
      <c r="LH66" s="330"/>
      <c r="LI66" s="330"/>
      <c r="LJ66" s="331"/>
      <c r="LK66" s="324"/>
      <c r="LL66" s="329"/>
      <c r="LM66" s="330"/>
      <c r="LN66" s="330"/>
      <c r="LO66" s="330"/>
      <c r="LP66" s="330"/>
      <c r="LQ66" s="330"/>
      <c r="LR66" s="330"/>
      <c r="LS66" s="330"/>
      <c r="LT66" s="330"/>
      <c r="LU66" s="330"/>
      <c r="LV66" s="330"/>
      <c r="LW66" s="330"/>
      <c r="LX66" s="330"/>
      <c r="LY66" s="330"/>
      <c r="LZ66" s="330"/>
      <c r="MA66" s="331"/>
      <c r="MB66" s="324"/>
      <c r="MC66" s="56"/>
      <c r="MD66" s="56"/>
      <c r="ME66" s="56"/>
      <c r="MF66" s="56"/>
      <c r="MG66" s="228"/>
    </row>
    <row r="67" spans="1:345" customFormat="1" ht="12.75" x14ac:dyDescent="0.2">
      <c r="A67" s="329"/>
      <c r="B67" s="330"/>
      <c r="C67" s="330"/>
      <c r="D67" s="330"/>
      <c r="E67" s="330"/>
      <c r="F67" s="330"/>
      <c r="G67" s="330"/>
      <c r="H67" s="330"/>
      <c r="I67" s="330"/>
      <c r="J67" s="330"/>
      <c r="K67" s="330"/>
      <c r="L67" s="330"/>
      <c r="M67" s="330"/>
      <c r="N67" s="330"/>
      <c r="O67" s="330"/>
      <c r="P67" s="331"/>
      <c r="Q67" s="324"/>
      <c r="R67" s="329"/>
      <c r="S67" s="330"/>
      <c r="T67" s="330"/>
      <c r="U67" s="330"/>
      <c r="V67" s="330"/>
      <c r="W67" s="330"/>
      <c r="X67" s="330"/>
      <c r="Y67" s="330"/>
      <c r="Z67" s="330"/>
      <c r="AA67" s="330"/>
      <c r="AB67" s="330"/>
      <c r="AC67" s="330"/>
      <c r="AD67" s="330"/>
      <c r="AE67" s="330"/>
      <c r="AF67" s="330"/>
      <c r="AG67" s="331"/>
      <c r="AH67" s="324"/>
      <c r="AI67" s="329"/>
      <c r="AJ67" s="330"/>
      <c r="AK67" s="330"/>
      <c r="AL67" s="330"/>
      <c r="AM67" s="330"/>
      <c r="AN67" s="330"/>
      <c r="AO67" s="330"/>
      <c r="AP67" s="330"/>
      <c r="AQ67" s="330"/>
      <c r="AR67" s="330"/>
      <c r="AS67" s="330"/>
      <c r="AT67" s="330"/>
      <c r="AU67" s="330"/>
      <c r="AV67" s="330"/>
      <c r="AW67" s="330"/>
      <c r="AX67" s="331"/>
      <c r="AY67" s="324"/>
      <c r="AZ67" s="329"/>
      <c r="BA67" s="330"/>
      <c r="BB67" s="330"/>
      <c r="BC67" s="330"/>
      <c r="BD67" s="330"/>
      <c r="BE67" s="330"/>
      <c r="BF67" s="330"/>
      <c r="BG67" s="330"/>
      <c r="BH67" s="330"/>
      <c r="BI67" s="330"/>
      <c r="BJ67" s="330"/>
      <c r="BK67" s="330"/>
      <c r="BL67" s="330"/>
      <c r="BM67" s="330"/>
      <c r="BN67" s="330"/>
      <c r="BO67" s="331"/>
      <c r="BP67" s="324"/>
      <c r="BQ67" s="329"/>
      <c r="BR67" s="330"/>
      <c r="BS67" s="330"/>
      <c r="BT67" s="330"/>
      <c r="BU67" s="330"/>
      <c r="BV67" s="330"/>
      <c r="BW67" s="330"/>
      <c r="BX67" s="330"/>
      <c r="BY67" s="330"/>
      <c r="BZ67" s="330"/>
      <c r="CA67" s="330"/>
      <c r="CB67" s="330"/>
      <c r="CC67" s="330"/>
      <c r="CD67" s="330"/>
      <c r="CE67" s="330"/>
      <c r="CF67" s="331"/>
      <c r="CG67" s="324"/>
      <c r="CH67" s="329"/>
      <c r="CI67" s="330"/>
      <c r="CJ67" s="330"/>
      <c r="CK67" s="330"/>
      <c r="CL67" s="330"/>
      <c r="CM67" s="330"/>
      <c r="CN67" s="330"/>
      <c r="CO67" s="330"/>
      <c r="CP67" s="330"/>
      <c r="CQ67" s="330"/>
      <c r="CR67" s="330"/>
      <c r="CS67" s="330"/>
      <c r="CT67" s="330"/>
      <c r="CU67" s="330"/>
      <c r="CV67" s="330"/>
      <c r="CW67" s="331"/>
      <c r="CX67" s="324"/>
      <c r="CY67" s="329"/>
      <c r="CZ67" s="330"/>
      <c r="DA67" s="330"/>
      <c r="DB67" s="330"/>
      <c r="DC67" s="330"/>
      <c r="DD67" s="330"/>
      <c r="DE67" s="330"/>
      <c r="DF67" s="330"/>
      <c r="DG67" s="330"/>
      <c r="DH67" s="330"/>
      <c r="DI67" s="330"/>
      <c r="DJ67" s="330"/>
      <c r="DK67" s="330"/>
      <c r="DL67" s="330"/>
      <c r="DM67" s="330"/>
      <c r="DN67" s="331"/>
      <c r="DO67" s="324"/>
      <c r="DP67" s="329"/>
      <c r="DQ67" s="330"/>
      <c r="DR67" s="330"/>
      <c r="DS67" s="330"/>
      <c r="DT67" s="330"/>
      <c r="DU67" s="330"/>
      <c r="DV67" s="330"/>
      <c r="DW67" s="330"/>
      <c r="DX67" s="330"/>
      <c r="DY67" s="330"/>
      <c r="DZ67" s="330"/>
      <c r="EA67" s="330"/>
      <c r="EB67" s="330"/>
      <c r="EC67" s="330"/>
      <c r="ED67" s="330"/>
      <c r="EE67" s="331"/>
      <c r="EF67" s="324"/>
      <c r="EG67" s="329"/>
      <c r="EH67" s="330"/>
      <c r="EI67" s="330"/>
      <c r="EJ67" s="330"/>
      <c r="EK67" s="330"/>
      <c r="EL67" s="330"/>
      <c r="EM67" s="330"/>
      <c r="EN67" s="330"/>
      <c r="EO67" s="330"/>
      <c r="EP67" s="330"/>
      <c r="EQ67" s="330"/>
      <c r="ER67" s="330"/>
      <c r="ES67" s="330"/>
      <c r="ET67" s="330"/>
      <c r="EU67" s="330"/>
      <c r="EV67" s="331"/>
      <c r="EW67" s="324"/>
      <c r="EX67" s="329"/>
      <c r="EY67" s="330"/>
      <c r="EZ67" s="330"/>
      <c r="FA67" s="330"/>
      <c r="FB67" s="330"/>
      <c r="FC67" s="330"/>
      <c r="FD67" s="330"/>
      <c r="FE67" s="330"/>
      <c r="FF67" s="330"/>
      <c r="FG67" s="330"/>
      <c r="FH67" s="330"/>
      <c r="FI67" s="330"/>
      <c r="FJ67" s="330"/>
      <c r="FK67" s="330"/>
      <c r="FL67" s="330"/>
      <c r="FM67" s="331"/>
      <c r="FN67" s="324"/>
      <c r="FO67" s="329"/>
      <c r="FP67" s="330"/>
      <c r="FQ67" s="330"/>
      <c r="FR67" s="330"/>
      <c r="FS67" s="330"/>
      <c r="FT67" s="330"/>
      <c r="FU67" s="330"/>
      <c r="FV67" s="330"/>
      <c r="FW67" s="330"/>
      <c r="FX67" s="330"/>
      <c r="FY67" s="330"/>
      <c r="FZ67" s="330"/>
      <c r="GA67" s="330"/>
      <c r="GB67" s="330"/>
      <c r="GC67" s="330"/>
      <c r="GD67" s="331"/>
      <c r="GE67" s="324"/>
      <c r="GF67" s="329"/>
      <c r="GG67" s="330"/>
      <c r="GH67" s="330"/>
      <c r="GI67" s="330"/>
      <c r="GJ67" s="330"/>
      <c r="GK67" s="330"/>
      <c r="GL67" s="330"/>
      <c r="GM67" s="330"/>
      <c r="GN67" s="330"/>
      <c r="GO67" s="330"/>
      <c r="GP67" s="330"/>
      <c r="GQ67" s="330"/>
      <c r="GR67" s="330"/>
      <c r="GS67" s="330"/>
      <c r="GT67" s="330"/>
      <c r="GU67" s="331"/>
      <c r="GV67" s="324"/>
      <c r="GW67" s="329"/>
      <c r="GX67" s="330"/>
      <c r="GY67" s="330"/>
      <c r="GZ67" s="330"/>
      <c r="HA67" s="330"/>
      <c r="HB67" s="330"/>
      <c r="HC67" s="330"/>
      <c r="HD67" s="330"/>
      <c r="HE67" s="330"/>
      <c r="HF67" s="330"/>
      <c r="HG67" s="330"/>
      <c r="HH67" s="330"/>
      <c r="HI67" s="330"/>
      <c r="HJ67" s="330"/>
      <c r="HK67" s="330"/>
      <c r="HL67" s="331"/>
      <c r="HM67" s="324"/>
      <c r="HN67" s="329"/>
      <c r="HO67" s="330"/>
      <c r="HP67" s="330"/>
      <c r="HQ67" s="330"/>
      <c r="HR67" s="330"/>
      <c r="HS67" s="330"/>
      <c r="HT67" s="330"/>
      <c r="HU67" s="330"/>
      <c r="HV67" s="330"/>
      <c r="HW67" s="330"/>
      <c r="HX67" s="330"/>
      <c r="HY67" s="330"/>
      <c r="HZ67" s="330"/>
      <c r="IA67" s="330"/>
      <c r="IB67" s="330"/>
      <c r="IC67" s="331"/>
      <c r="ID67" s="324"/>
      <c r="IE67" s="329"/>
      <c r="IF67" s="330"/>
      <c r="IG67" s="330"/>
      <c r="IH67" s="330"/>
      <c r="II67" s="330"/>
      <c r="IJ67" s="330"/>
      <c r="IK67" s="330"/>
      <c r="IL67" s="330"/>
      <c r="IM67" s="330"/>
      <c r="IN67" s="330"/>
      <c r="IO67" s="330"/>
      <c r="IP67" s="330"/>
      <c r="IQ67" s="330"/>
      <c r="IR67" s="330"/>
      <c r="IS67" s="330"/>
      <c r="IT67" s="331"/>
      <c r="IU67" s="324"/>
      <c r="IV67" s="329"/>
      <c r="IW67" s="330"/>
      <c r="IX67" s="330"/>
      <c r="IY67" s="330"/>
      <c r="IZ67" s="330"/>
      <c r="JA67" s="330"/>
      <c r="JB67" s="330"/>
      <c r="JC67" s="330"/>
      <c r="JD67" s="330"/>
      <c r="JE67" s="330"/>
      <c r="JF67" s="330"/>
      <c r="JG67" s="330"/>
      <c r="JH67" s="330"/>
      <c r="JI67" s="330"/>
      <c r="JJ67" s="330"/>
      <c r="JK67" s="331"/>
      <c r="JL67" s="324"/>
      <c r="JM67" s="329"/>
      <c r="JN67" s="330"/>
      <c r="JO67" s="330"/>
      <c r="JP67" s="330"/>
      <c r="JQ67" s="330"/>
      <c r="JR67" s="330"/>
      <c r="JS67" s="330"/>
      <c r="JT67" s="330"/>
      <c r="JU67" s="330"/>
      <c r="JV67" s="330"/>
      <c r="JW67" s="330"/>
      <c r="JX67" s="330"/>
      <c r="JY67" s="330"/>
      <c r="JZ67" s="330"/>
      <c r="KA67" s="330"/>
      <c r="KB67" s="331"/>
      <c r="KC67" s="324"/>
      <c r="KD67" s="329"/>
      <c r="KE67" s="330"/>
      <c r="KF67" s="330"/>
      <c r="KG67" s="330"/>
      <c r="KH67" s="330"/>
      <c r="KI67" s="330"/>
      <c r="KJ67" s="330"/>
      <c r="KK67" s="330"/>
      <c r="KL67" s="330"/>
      <c r="KM67" s="330"/>
      <c r="KN67" s="330"/>
      <c r="KO67" s="330"/>
      <c r="KP67" s="330"/>
      <c r="KQ67" s="330"/>
      <c r="KR67" s="330"/>
      <c r="KS67" s="331"/>
      <c r="KT67" s="324"/>
      <c r="KU67" s="329"/>
      <c r="KV67" s="330"/>
      <c r="KW67" s="330"/>
      <c r="KX67" s="330"/>
      <c r="KY67" s="330"/>
      <c r="KZ67" s="330"/>
      <c r="LA67" s="330"/>
      <c r="LB67" s="330"/>
      <c r="LC67" s="330"/>
      <c r="LD67" s="330"/>
      <c r="LE67" s="330"/>
      <c r="LF67" s="330"/>
      <c r="LG67" s="330"/>
      <c r="LH67" s="330"/>
      <c r="LI67" s="330"/>
      <c r="LJ67" s="331"/>
      <c r="LK67" s="324"/>
      <c r="LL67" s="329"/>
      <c r="LM67" s="330"/>
      <c r="LN67" s="330"/>
      <c r="LO67" s="330"/>
      <c r="LP67" s="330"/>
      <c r="LQ67" s="330"/>
      <c r="LR67" s="330"/>
      <c r="LS67" s="330"/>
      <c r="LT67" s="330"/>
      <c r="LU67" s="330"/>
      <c r="LV67" s="330"/>
      <c r="LW67" s="330"/>
      <c r="LX67" s="330"/>
      <c r="LY67" s="330"/>
      <c r="LZ67" s="330"/>
      <c r="MA67" s="331"/>
      <c r="MB67" s="324"/>
      <c r="MC67" s="56"/>
      <c r="MD67" s="56"/>
      <c r="ME67" s="56"/>
      <c r="MF67" s="56"/>
      <c r="MG67" s="228"/>
    </row>
    <row r="68" spans="1:345" customFormat="1" ht="12.75" x14ac:dyDescent="0.2">
      <c r="A68" s="329"/>
      <c r="B68" s="330"/>
      <c r="C68" s="330"/>
      <c r="D68" s="330"/>
      <c r="E68" s="330"/>
      <c r="F68" s="330"/>
      <c r="G68" s="330"/>
      <c r="H68" s="330"/>
      <c r="I68" s="330"/>
      <c r="J68" s="330"/>
      <c r="K68" s="330"/>
      <c r="L68" s="330"/>
      <c r="M68" s="330"/>
      <c r="N68" s="330"/>
      <c r="O68" s="330"/>
      <c r="P68" s="331"/>
      <c r="Q68" s="324"/>
      <c r="R68" s="329"/>
      <c r="S68" s="330"/>
      <c r="T68" s="330"/>
      <c r="U68" s="330"/>
      <c r="V68" s="330"/>
      <c r="W68" s="330"/>
      <c r="X68" s="330"/>
      <c r="Y68" s="330"/>
      <c r="Z68" s="330"/>
      <c r="AA68" s="330"/>
      <c r="AB68" s="330"/>
      <c r="AC68" s="330"/>
      <c r="AD68" s="330"/>
      <c r="AE68" s="330"/>
      <c r="AF68" s="330"/>
      <c r="AG68" s="331"/>
      <c r="AH68" s="324"/>
      <c r="AI68" s="329"/>
      <c r="AJ68" s="330"/>
      <c r="AK68" s="330"/>
      <c r="AL68" s="330"/>
      <c r="AM68" s="330"/>
      <c r="AN68" s="330"/>
      <c r="AO68" s="330"/>
      <c r="AP68" s="330"/>
      <c r="AQ68" s="330"/>
      <c r="AR68" s="330"/>
      <c r="AS68" s="330"/>
      <c r="AT68" s="330"/>
      <c r="AU68" s="330"/>
      <c r="AV68" s="330"/>
      <c r="AW68" s="330"/>
      <c r="AX68" s="331"/>
      <c r="AY68" s="324"/>
      <c r="AZ68" s="329"/>
      <c r="BA68" s="330"/>
      <c r="BB68" s="330"/>
      <c r="BC68" s="330"/>
      <c r="BD68" s="330"/>
      <c r="BE68" s="330"/>
      <c r="BF68" s="330"/>
      <c r="BG68" s="330"/>
      <c r="BH68" s="330"/>
      <c r="BI68" s="330"/>
      <c r="BJ68" s="330"/>
      <c r="BK68" s="330"/>
      <c r="BL68" s="330"/>
      <c r="BM68" s="330"/>
      <c r="BN68" s="330"/>
      <c r="BO68" s="331"/>
      <c r="BP68" s="324"/>
      <c r="BQ68" s="329"/>
      <c r="BR68" s="330"/>
      <c r="BS68" s="330"/>
      <c r="BT68" s="330"/>
      <c r="BU68" s="330"/>
      <c r="BV68" s="330"/>
      <c r="BW68" s="330"/>
      <c r="BX68" s="330"/>
      <c r="BY68" s="330"/>
      <c r="BZ68" s="330"/>
      <c r="CA68" s="330"/>
      <c r="CB68" s="330"/>
      <c r="CC68" s="330"/>
      <c r="CD68" s="330"/>
      <c r="CE68" s="330"/>
      <c r="CF68" s="331"/>
      <c r="CG68" s="324"/>
      <c r="CH68" s="329"/>
      <c r="CI68" s="330"/>
      <c r="CJ68" s="330"/>
      <c r="CK68" s="330"/>
      <c r="CL68" s="330"/>
      <c r="CM68" s="330"/>
      <c r="CN68" s="330"/>
      <c r="CO68" s="330"/>
      <c r="CP68" s="330"/>
      <c r="CQ68" s="330"/>
      <c r="CR68" s="330"/>
      <c r="CS68" s="330"/>
      <c r="CT68" s="330"/>
      <c r="CU68" s="330"/>
      <c r="CV68" s="330"/>
      <c r="CW68" s="331"/>
      <c r="CX68" s="324"/>
      <c r="CY68" s="329"/>
      <c r="CZ68" s="330"/>
      <c r="DA68" s="330"/>
      <c r="DB68" s="330"/>
      <c r="DC68" s="330"/>
      <c r="DD68" s="330"/>
      <c r="DE68" s="330"/>
      <c r="DF68" s="330"/>
      <c r="DG68" s="330"/>
      <c r="DH68" s="330"/>
      <c r="DI68" s="330"/>
      <c r="DJ68" s="330"/>
      <c r="DK68" s="330"/>
      <c r="DL68" s="330"/>
      <c r="DM68" s="330"/>
      <c r="DN68" s="331"/>
      <c r="DO68" s="324"/>
      <c r="DP68" s="329"/>
      <c r="DQ68" s="330"/>
      <c r="DR68" s="330"/>
      <c r="DS68" s="330"/>
      <c r="DT68" s="330"/>
      <c r="DU68" s="330"/>
      <c r="DV68" s="330"/>
      <c r="DW68" s="330"/>
      <c r="DX68" s="330"/>
      <c r="DY68" s="330"/>
      <c r="DZ68" s="330"/>
      <c r="EA68" s="330"/>
      <c r="EB68" s="330"/>
      <c r="EC68" s="330"/>
      <c r="ED68" s="330"/>
      <c r="EE68" s="331"/>
      <c r="EF68" s="324"/>
      <c r="EG68" s="329"/>
      <c r="EH68" s="330"/>
      <c r="EI68" s="330"/>
      <c r="EJ68" s="330"/>
      <c r="EK68" s="330"/>
      <c r="EL68" s="330"/>
      <c r="EM68" s="330"/>
      <c r="EN68" s="330"/>
      <c r="EO68" s="330"/>
      <c r="EP68" s="330"/>
      <c r="EQ68" s="330"/>
      <c r="ER68" s="330"/>
      <c r="ES68" s="330"/>
      <c r="ET68" s="330"/>
      <c r="EU68" s="330"/>
      <c r="EV68" s="331"/>
      <c r="EW68" s="324"/>
      <c r="EX68" s="329"/>
      <c r="EY68" s="330"/>
      <c r="EZ68" s="330"/>
      <c r="FA68" s="330"/>
      <c r="FB68" s="330"/>
      <c r="FC68" s="330"/>
      <c r="FD68" s="330"/>
      <c r="FE68" s="330"/>
      <c r="FF68" s="330"/>
      <c r="FG68" s="330"/>
      <c r="FH68" s="330"/>
      <c r="FI68" s="330"/>
      <c r="FJ68" s="330"/>
      <c r="FK68" s="330"/>
      <c r="FL68" s="330"/>
      <c r="FM68" s="331"/>
      <c r="FN68" s="324"/>
      <c r="FO68" s="329"/>
      <c r="FP68" s="330"/>
      <c r="FQ68" s="330"/>
      <c r="FR68" s="330"/>
      <c r="FS68" s="330"/>
      <c r="FT68" s="330"/>
      <c r="FU68" s="330"/>
      <c r="FV68" s="330"/>
      <c r="FW68" s="330"/>
      <c r="FX68" s="330"/>
      <c r="FY68" s="330"/>
      <c r="FZ68" s="330"/>
      <c r="GA68" s="330"/>
      <c r="GB68" s="330"/>
      <c r="GC68" s="330"/>
      <c r="GD68" s="331"/>
      <c r="GE68" s="324"/>
      <c r="GF68" s="329"/>
      <c r="GG68" s="330"/>
      <c r="GH68" s="330"/>
      <c r="GI68" s="330"/>
      <c r="GJ68" s="330"/>
      <c r="GK68" s="330"/>
      <c r="GL68" s="330"/>
      <c r="GM68" s="330"/>
      <c r="GN68" s="330"/>
      <c r="GO68" s="330"/>
      <c r="GP68" s="330"/>
      <c r="GQ68" s="330"/>
      <c r="GR68" s="330"/>
      <c r="GS68" s="330"/>
      <c r="GT68" s="330"/>
      <c r="GU68" s="331"/>
      <c r="GV68" s="324"/>
      <c r="GW68" s="329"/>
      <c r="GX68" s="330"/>
      <c r="GY68" s="330"/>
      <c r="GZ68" s="330"/>
      <c r="HA68" s="330"/>
      <c r="HB68" s="330"/>
      <c r="HC68" s="330"/>
      <c r="HD68" s="330"/>
      <c r="HE68" s="330"/>
      <c r="HF68" s="330"/>
      <c r="HG68" s="330"/>
      <c r="HH68" s="330"/>
      <c r="HI68" s="330"/>
      <c r="HJ68" s="330"/>
      <c r="HK68" s="330"/>
      <c r="HL68" s="331"/>
      <c r="HM68" s="324"/>
      <c r="HN68" s="329"/>
      <c r="HO68" s="330"/>
      <c r="HP68" s="330"/>
      <c r="HQ68" s="330"/>
      <c r="HR68" s="330"/>
      <c r="HS68" s="330"/>
      <c r="HT68" s="330"/>
      <c r="HU68" s="330"/>
      <c r="HV68" s="330"/>
      <c r="HW68" s="330"/>
      <c r="HX68" s="330"/>
      <c r="HY68" s="330"/>
      <c r="HZ68" s="330"/>
      <c r="IA68" s="330"/>
      <c r="IB68" s="330"/>
      <c r="IC68" s="331"/>
      <c r="ID68" s="324"/>
      <c r="IE68" s="329"/>
      <c r="IF68" s="330"/>
      <c r="IG68" s="330"/>
      <c r="IH68" s="330"/>
      <c r="II68" s="330"/>
      <c r="IJ68" s="330"/>
      <c r="IK68" s="330"/>
      <c r="IL68" s="330"/>
      <c r="IM68" s="330"/>
      <c r="IN68" s="330"/>
      <c r="IO68" s="330"/>
      <c r="IP68" s="330"/>
      <c r="IQ68" s="330"/>
      <c r="IR68" s="330"/>
      <c r="IS68" s="330"/>
      <c r="IT68" s="331"/>
      <c r="IU68" s="324"/>
      <c r="IV68" s="329"/>
      <c r="IW68" s="330"/>
      <c r="IX68" s="330"/>
      <c r="IY68" s="330"/>
      <c r="IZ68" s="330"/>
      <c r="JA68" s="330"/>
      <c r="JB68" s="330"/>
      <c r="JC68" s="330"/>
      <c r="JD68" s="330"/>
      <c r="JE68" s="330"/>
      <c r="JF68" s="330"/>
      <c r="JG68" s="330"/>
      <c r="JH68" s="330"/>
      <c r="JI68" s="330"/>
      <c r="JJ68" s="330"/>
      <c r="JK68" s="331"/>
      <c r="JL68" s="324"/>
      <c r="JM68" s="329"/>
      <c r="JN68" s="330"/>
      <c r="JO68" s="330"/>
      <c r="JP68" s="330"/>
      <c r="JQ68" s="330"/>
      <c r="JR68" s="330"/>
      <c r="JS68" s="330"/>
      <c r="JT68" s="330"/>
      <c r="JU68" s="330"/>
      <c r="JV68" s="330"/>
      <c r="JW68" s="330"/>
      <c r="JX68" s="330"/>
      <c r="JY68" s="330"/>
      <c r="JZ68" s="330"/>
      <c r="KA68" s="330"/>
      <c r="KB68" s="331"/>
      <c r="KC68" s="324"/>
      <c r="KD68" s="329"/>
      <c r="KE68" s="330"/>
      <c r="KF68" s="330"/>
      <c r="KG68" s="330"/>
      <c r="KH68" s="330"/>
      <c r="KI68" s="330"/>
      <c r="KJ68" s="330"/>
      <c r="KK68" s="330"/>
      <c r="KL68" s="330"/>
      <c r="KM68" s="330"/>
      <c r="KN68" s="330"/>
      <c r="KO68" s="330"/>
      <c r="KP68" s="330"/>
      <c r="KQ68" s="330"/>
      <c r="KR68" s="330"/>
      <c r="KS68" s="331"/>
      <c r="KT68" s="324"/>
      <c r="KU68" s="329"/>
      <c r="KV68" s="330"/>
      <c r="KW68" s="330"/>
      <c r="KX68" s="330"/>
      <c r="KY68" s="330"/>
      <c r="KZ68" s="330"/>
      <c r="LA68" s="330"/>
      <c r="LB68" s="330"/>
      <c r="LC68" s="330"/>
      <c r="LD68" s="330"/>
      <c r="LE68" s="330"/>
      <c r="LF68" s="330"/>
      <c r="LG68" s="330"/>
      <c r="LH68" s="330"/>
      <c r="LI68" s="330"/>
      <c r="LJ68" s="331"/>
      <c r="LK68" s="324"/>
      <c r="LL68" s="329"/>
      <c r="LM68" s="330"/>
      <c r="LN68" s="330"/>
      <c r="LO68" s="330"/>
      <c r="LP68" s="330"/>
      <c r="LQ68" s="330"/>
      <c r="LR68" s="330"/>
      <c r="LS68" s="330"/>
      <c r="LT68" s="330"/>
      <c r="LU68" s="330"/>
      <c r="LV68" s="330"/>
      <c r="LW68" s="330"/>
      <c r="LX68" s="330"/>
      <c r="LY68" s="330"/>
      <c r="LZ68" s="330"/>
      <c r="MA68" s="331"/>
      <c r="MB68" s="324"/>
      <c r="MC68" s="56"/>
      <c r="MD68" s="56"/>
      <c r="ME68" s="56"/>
      <c r="MF68" s="56"/>
      <c r="MG68" s="228"/>
    </row>
    <row r="69" spans="1:345" customFormat="1" ht="12.75" x14ac:dyDescent="0.2">
      <c r="A69" s="329"/>
      <c r="B69" s="330"/>
      <c r="C69" s="330"/>
      <c r="D69" s="330"/>
      <c r="E69" s="330"/>
      <c r="F69" s="330"/>
      <c r="G69" s="330"/>
      <c r="H69" s="330"/>
      <c r="I69" s="330"/>
      <c r="J69" s="330"/>
      <c r="K69" s="330"/>
      <c r="L69" s="330"/>
      <c r="M69" s="330"/>
      <c r="N69" s="330"/>
      <c r="O69" s="330"/>
      <c r="P69" s="331"/>
      <c r="Q69" s="324"/>
      <c r="R69" s="329"/>
      <c r="S69" s="330"/>
      <c r="T69" s="330"/>
      <c r="U69" s="330"/>
      <c r="V69" s="330"/>
      <c r="W69" s="330"/>
      <c r="X69" s="330"/>
      <c r="Y69" s="330"/>
      <c r="Z69" s="330"/>
      <c r="AA69" s="330"/>
      <c r="AB69" s="330"/>
      <c r="AC69" s="330"/>
      <c r="AD69" s="330"/>
      <c r="AE69" s="330"/>
      <c r="AF69" s="330"/>
      <c r="AG69" s="331"/>
      <c r="AH69" s="324"/>
      <c r="AI69" s="329"/>
      <c r="AJ69" s="330"/>
      <c r="AK69" s="330"/>
      <c r="AL69" s="330"/>
      <c r="AM69" s="330"/>
      <c r="AN69" s="330"/>
      <c r="AO69" s="330"/>
      <c r="AP69" s="330"/>
      <c r="AQ69" s="330"/>
      <c r="AR69" s="330"/>
      <c r="AS69" s="330"/>
      <c r="AT69" s="330"/>
      <c r="AU69" s="330"/>
      <c r="AV69" s="330"/>
      <c r="AW69" s="330"/>
      <c r="AX69" s="331"/>
      <c r="AY69" s="324"/>
      <c r="AZ69" s="329"/>
      <c r="BA69" s="330"/>
      <c r="BB69" s="330"/>
      <c r="BC69" s="330"/>
      <c r="BD69" s="330"/>
      <c r="BE69" s="330"/>
      <c r="BF69" s="330"/>
      <c r="BG69" s="330"/>
      <c r="BH69" s="330"/>
      <c r="BI69" s="330"/>
      <c r="BJ69" s="330"/>
      <c r="BK69" s="330"/>
      <c r="BL69" s="330"/>
      <c r="BM69" s="330"/>
      <c r="BN69" s="330"/>
      <c r="BO69" s="331"/>
      <c r="BP69" s="324"/>
      <c r="BQ69" s="329"/>
      <c r="BR69" s="330"/>
      <c r="BS69" s="330"/>
      <c r="BT69" s="330"/>
      <c r="BU69" s="330"/>
      <c r="BV69" s="330"/>
      <c r="BW69" s="330"/>
      <c r="BX69" s="330"/>
      <c r="BY69" s="330"/>
      <c r="BZ69" s="330"/>
      <c r="CA69" s="330"/>
      <c r="CB69" s="330"/>
      <c r="CC69" s="330"/>
      <c r="CD69" s="330"/>
      <c r="CE69" s="330"/>
      <c r="CF69" s="331"/>
      <c r="CG69" s="324"/>
      <c r="CH69" s="329"/>
      <c r="CI69" s="330"/>
      <c r="CJ69" s="330"/>
      <c r="CK69" s="330"/>
      <c r="CL69" s="330"/>
      <c r="CM69" s="330"/>
      <c r="CN69" s="330"/>
      <c r="CO69" s="330"/>
      <c r="CP69" s="330"/>
      <c r="CQ69" s="330"/>
      <c r="CR69" s="330"/>
      <c r="CS69" s="330"/>
      <c r="CT69" s="330"/>
      <c r="CU69" s="330"/>
      <c r="CV69" s="330"/>
      <c r="CW69" s="331"/>
      <c r="CX69" s="324"/>
      <c r="CY69" s="329"/>
      <c r="CZ69" s="330"/>
      <c r="DA69" s="330"/>
      <c r="DB69" s="330"/>
      <c r="DC69" s="330"/>
      <c r="DD69" s="330"/>
      <c r="DE69" s="330"/>
      <c r="DF69" s="330"/>
      <c r="DG69" s="330"/>
      <c r="DH69" s="330"/>
      <c r="DI69" s="330"/>
      <c r="DJ69" s="330"/>
      <c r="DK69" s="330"/>
      <c r="DL69" s="330"/>
      <c r="DM69" s="330"/>
      <c r="DN69" s="331"/>
      <c r="DO69" s="324"/>
      <c r="DP69" s="329"/>
      <c r="DQ69" s="330"/>
      <c r="DR69" s="330"/>
      <c r="DS69" s="330"/>
      <c r="DT69" s="330"/>
      <c r="DU69" s="330"/>
      <c r="DV69" s="330"/>
      <c r="DW69" s="330"/>
      <c r="DX69" s="330"/>
      <c r="DY69" s="330"/>
      <c r="DZ69" s="330"/>
      <c r="EA69" s="330"/>
      <c r="EB69" s="330"/>
      <c r="EC69" s="330"/>
      <c r="ED69" s="330"/>
      <c r="EE69" s="331"/>
      <c r="EF69" s="324"/>
      <c r="EG69" s="329"/>
      <c r="EH69" s="330"/>
      <c r="EI69" s="330"/>
      <c r="EJ69" s="330"/>
      <c r="EK69" s="330"/>
      <c r="EL69" s="330"/>
      <c r="EM69" s="330"/>
      <c r="EN69" s="330"/>
      <c r="EO69" s="330"/>
      <c r="EP69" s="330"/>
      <c r="EQ69" s="330"/>
      <c r="ER69" s="330"/>
      <c r="ES69" s="330"/>
      <c r="ET69" s="330"/>
      <c r="EU69" s="330"/>
      <c r="EV69" s="331"/>
      <c r="EW69" s="324"/>
      <c r="EX69" s="329"/>
      <c r="EY69" s="330"/>
      <c r="EZ69" s="330"/>
      <c r="FA69" s="330"/>
      <c r="FB69" s="330"/>
      <c r="FC69" s="330"/>
      <c r="FD69" s="330"/>
      <c r="FE69" s="330"/>
      <c r="FF69" s="330"/>
      <c r="FG69" s="330"/>
      <c r="FH69" s="330"/>
      <c r="FI69" s="330"/>
      <c r="FJ69" s="330"/>
      <c r="FK69" s="330"/>
      <c r="FL69" s="330"/>
      <c r="FM69" s="331"/>
      <c r="FN69" s="324"/>
      <c r="FO69" s="329"/>
      <c r="FP69" s="330"/>
      <c r="FQ69" s="330"/>
      <c r="FR69" s="330"/>
      <c r="FS69" s="330"/>
      <c r="FT69" s="330"/>
      <c r="FU69" s="330"/>
      <c r="FV69" s="330"/>
      <c r="FW69" s="330"/>
      <c r="FX69" s="330"/>
      <c r="FY69" s="330"/>
      <c r="FZ69" s="330"/>
      <c r="GA69" s="330"/>
      <c r="GB69" s="330"/>
      <c r="GC69" s="330"/>
      <c r="GD69" s="331"/>
      <c r="GE69" s="324"/>
      <c r="GF69" s="329"/>
      <c r="GG69" s="330"/>
      <c r="GH69" s="330"/>
      <c r="GI69" s="330"/>
      <c r="GJ69" s="330"/>
      <c r="GK69" s="330"/>
      <c r="GL69" s="330"/>
      <c r="GM69" s="330"/>
      <c r="GN69" s="330"/>
      <c r="GO69" s="330"/>
      <c r="GP69" s="330"/>
      <c r="GQ69" s="330"/>
      <c r="GR69" s="330"/>
      <c r="GS69" s="330"/>
      <c r="GT69" s="330"/>
      <c r="GU69" s="331"/>
      <c r="GV69" s="324"/>
      <c r="GW69" s="329"/>
      <c r="GX69" s="330"/>
      <c r="GY69" s="330"/>
      <c r="GZ69" s="330"/>
      <c r="HA69" s="330"/>
      <c r="HB69" s="330"/>
      <c r="HC69" s="330"/>
      <c r="HD69" s="330"/>
      <c r="HE69" s="330"/>
      <c r="HF69" s="330"/>
      <c r="HG69" s="330"/>
      <c r="HH69" s="330"/>
      <c r="HI69" s="330"/>
      <c r="HJ69" s="330"/>
      <c r="HK69" s="330"/>
      <c r="HL69" s="331"/>
      <c r="HM69" s="324"/>
      <c r="HN69" s="329"/>
      <c r="HO69" s="330"/>
      <c r="HP69" s="330"/>
      <c r="HQ69" s="330"/>
      <c r="HR69" s="330"/>
      <c r="HS69" s="330"/>
      <c r="HT69" s="330"/>
      <c r="HU69" s="330"/>
      <c r="HV69" s="330"/>
      <c r="HW69" s="330"/>
      <c r="HX69" s="330"/>
      <c r="HY69" s="330"/>
      <c r="HZ69" s="330"/>
      <c r="IA69" s="330"/>
      <c r="IB69" s="330"/>
      <c r="IC69" s="331"/>
      <c r="ID69" s="324"/>
      <c r="IE69" s="329"/>
      <c r="IF69" s="330"/>
      <c r="IG69" s="330"/>
      <c r="IH69" s="330"/>
      <c r="II69" s="330"/>
      <c r="IJ69" s="330"/>
      <c r="IK69" s="330"/>
      <c r="IL69" s="330"/>
      <c r="IM69" s="330"/>
      <c r="IN69" s="330"/>
      <c r="IO69" s="330"/>
      <c r="IP69" s="330"/>
      <c r="IQ69" s="330"/>
      <c r="IR69" s="330"/>
      <c r="IS69" s="330"/>
      <c r="IT69" s="331"/>
      <c r="IU69" s="324"/>
      <c r="IV69" s="329"/>
      <c r="IW69" s="330"/>
      <c r="IX69" s="330"/>
      <c r="IY69" s="330"/>
      <c r="IZ69" s="330"/>
      <c r="JA69" s="330"/>
      <c r="JB69" s="330"/>
      <c r="JC69" s="330"/>
      <c r="JD69" s="330"/>
      <c r="JE69" s="330"/>
      <c r="JF69" s="330"/>
      <c r="JG69" s="330"/>
      <c r="JH69" s="330"/>
      <c r="JI69" s="330"/>
      <c r="JJ69" s="330"/>
      <c r="JK69" s="331"/>
      <c r="JL69" s="324"/>
      <c r="JM69" s="329"/>
      <c r="JN69" s="330"/>
      <c r="JO69" s="330"/>
      <c r="JP69" s="330"/>
      <c r="JQ69" s="330"/>
      <c r="JR69" s="330"/>
      <c r="JS69" s="330"/>
      <c r="JT69" s="330"/>
      <c r="JU69" s="330"/>
      <c r="JV69" s="330"/>
      <c r="JW69" s="330"/>
      <c r="JX69" s="330"/>
      <c r="JY69" s="330"/>
      <c r="JZ69" s="330"/>
      <c r="KA69" s="330"/>
      <c r="KB69" s="331"/>
      <c r="KC69" s="324"/>
      <c r="KD69" s="329"/>
      <c r="KE69" s="330"/>
      <c r="KF69" s="330"/>
      <c r="KG69" s="330"/>
      <c r="KH69" s="330"/>
      <c r="KI69" s="330"/>
      <c r="KJ69" s="330"/>
      <c r="KK69" s="330"/>
      <c r="KL69" s="330"/>
      <c r="KM69" s="330"/>
      <c r="KN69" s="330"/>
      <c r="KO69" s="330"/>
      <c r="KP69" s="330"/>
      <c r="KQ69" s="330"/>
      <c r="KR69" s="330"/>
      <c r="KS69" s="331"/>
      <c r="KT69" s="324"/>
      <c r="KU69" s="329"/>
      <c r="KV69" s="330"/>
      <c r="KW69" s="330"/>
      <c r="KX69" s="330"/>
      <c r="KY69" s="330"/>
      <c r="KZ69" s="330"/>
      <c r="LA69" s="330"/>
      <c r="LB69" s="330"/>
      <c r="LC69" s="330"/>
      <c r="LD69" s="330"/>
      <c r="LE69" s="330"/>
      <c r="LF69" s="330"/>
      <c r="LG69" s="330"/>
      <c r="LH69" s="330"/>
      <c r="LI69" s="330"/>
      <c r="LJ69" s="331"/>
      <c r="LK69" s="324"/>
      <c r="LL69" s="329"/>
      <c r="LM69" s="330"/>
      <c r="LN69" s="330"/>
      <c r="LO69" s="330"/>
      <c r="LP69" s="330"/>
      <c r="LQ69" s="330"/>
      <c r="LR69" s="330"/>
      <c r="LS69" s="330"/>
      <c r="LT69" s="330"/>
      <c r="LU69" s="330"/>
      <c r="LV69" s="330"/>
      <c r="LW69" s="330"/>
      <c r="LX69" s="330"/>
      <c r="LY69" s="330"/>
      <c r="LZ69" s="330"/>
      <c r="MA69" s="331"/>
      <c r="MB69" s="324"/>
      <c r="MC69" s="56"/>
      <c r="MD69" s="56"/>
      <c r="ME69" s="56"/>
      <c r="MF69" s="56"/>
      <c r="MG69" s="228"/>
    </row>
    <row r="70" spans="1:345" customFormat="1" ht="12.75" x14ac:dyDescent="0.2">
      <c r="A70" s="329"/>
      <c r="B70" s="330"/>
      <c r="C70" s="330"/>
      <c r="D70" s="330"/>
      <c r="E70" s="330"/>
      <c r="F70" s="330"/>
      <c r="G70" s="330"/>
      <c r="H70" s="330"/>
      <c r="I70" s="330"/>
      <c r="J70" s="330"/>
      <c r="K70" s="330"/>
      <c r="L70" s="330"/>
      <c r="M70" s="330"/>
      <c r="N70" s="330"/>
      <c r="O70" s="330"/>
      <c r="P70" s="331"/>
      <c r="Q70" s="324"/>
      <c r="R70" s="329"/>
      <c r="S70" s="330"/>
      <c r="T70" s="330"/>
      <c r="U70" s="330"/>
      <c r="V70" s="330"/>
      <c r="W70" s="330"/>
      <c r="X70" s="330"/>
      <c r="Y70" s="330"/>
      <c r="Z70" s="330"/>
      <c r="AA70" s="330"/>
      <c r="AB70" s="330"/>
      <c r="AC70" s="330"/>
      <c r="AD70" s="330"/>
      <c r="AE70" s="330"/>
      <c r="AF70" s="330"/>
      <c r="AG70" s="331"/>
      <c r="AH70" s="324"/>
      <c r="AI70" s="329"/>
      <c r="AJ70" s="330"/>
      <c r="AK70" s="330"/>
      <c r="AL70" s="330"/>
      <c r="AM70" s="330"/>
      <c r="AN70" s="330"/>
      <c r="AO70" s="330"/>
      <c r="AP70" s="330"/>
      <c r="AQ70" s="330"/>
      <c r="AR70" s="330"/>
      <c r="AS70" s="330"/>
      <c r="AT70" s="330"/>
      <c r="AU70" s="330"/>
      <c r="AV70" s="330"/>
      <c r="AW70" s="330"/>
      <c r="AX70" s="331"/>
      <c r="AY70" s="324"/>
      <c r="AZ70" s="329"/>
      <c r="BA70" s="330"/>
      <c r="BB70" s="330"/>
      <c r="BC70" s="330"/>
      <c r="BD70" s="330"/>
      <c r="BE70" s="330"/>
      <c r="BF70" s="330"/>
      <c r="BG70" s="330"/>
      <c r="BH70" s="330"/>
      <c r="BI70" s="330"/>
      <c r="BJ70" s="330"/>
      <c r="BK70" s="330"/>
      <c r="BL70" s="330"/>
      <c r="BM70" s="330"/>
      <c r="BN70" s="330"/>
      <c r="BO70" s="331"/>
      <c r="BP70" s="324"/>
      <c r="BQ70" s="329"/>
      <c r="BR70" s="330"/>
      <c r="BS70" s="330"/>
      <c r="BT70" s="330"/>
      <c r="BU70" s="330"/>
      <c r="BV70" s="330"/>
      <c r="BW70" s="330"/>
      <c r="BX70" s="330"/>
      <c r="BY70" s="330"/>
      <c r="BZ70" s="330"/>
      <c r="CA70" s="330"/>
      <c r="CB70" s="330"/>
      <c r="CC70" s="330"/>
      <c r="CD70" s="330"/>
      <c r="CE70" s="330"/>
      <c r="CF70" s="331"/>
      <c r="CG70" s="324"/>
      <c r="CH70" s="329"/>
      <c r="CI70" s="330"/>
      <c r="CJ70" s="330"/>
      <c r="CK70" s="330"/>
      <c r="CL70" s="330"/>
      <c r="CM70" s="330"/>
      <c r="CN70" s="330"/>
      <c r="CO70" s="330"/>
      <c r="CP70" s="330"/>
      <c r="CQ70" s="330"/>
      <c r="CR70" s="330"/>
      <c r="CS70" s="330"/>
      <c r="CT70" s="330"/>
      <c r="CU70" s="330"/>
      <c r="CV70" s="330"/>
      <c r="CW70" s="331"/>
      <c r="CX70" s="324"/>
      <c r="CY70" s="329"/>
      <c r="CZ70" s="330"/>
      <c r="DA70" s="330"/>
      <c r="DB70" s="330"/>
      <c r="DC70" s="330"/>
      <c r="DD70" s="330"/>
      <c r="DE70" s="330"/>
      <c r="DF70" s="330"/>
      <c r="DG70" s="330"/>
      <c r="DH70" s="330"/>
      <c r="DI70" s="330"/>
      <c r="DJ70" s="330"/>
      <c r="DK70" s="330"/>
      <c r="DL70" s="330"/>
      <c r="DM70" s="330"/>
      <c r="DN70" s="331"/>
      <c r="DO70" s="324"/>
      <c r="DP70" s="329"/>
      <c r="DQ70" s="330"/>
      <c r="DR70" s="330"/>
      <c r="DS70" s="330"/>
      <c r="DT70" s="330"/>
      <c r="DU70" s="330"/>
      <c r="DV70" s="330"/>
      <c r="DW70" s="330"/>
      <c r="DX70" s="330"/>
      <c r="DY70" s="330"/>
      <c r="DZ70" s="330"/>
      <c r="EA70" s="330"/>
      <c r="EB70" s="330"/>
      <c r="EC70" s="330"/>
      <c r="ED70" s="330"/>
      <c r="EE70" s="331"/>
      <c r="EF70" s="324"/>
      <c r="EG70" s="329"/>
      <c r="EH70" s="330"/>
      <c r="EI70" s="330"/>
      <c r="EJ70" s="330"/>
      <c r="EK70" s="330"/>
      <c r="EL70" s="330"/>
      <c r="EM70" s="330"/>
      <c r="EN70" s="330"/>
      <c r="EO70" s="330"/>
      <c r="EP70" s="330"/>
      <c r="EQ70" s="330"/>
      <c r="ER70" s="330"/>
      <c r="ES70" s="330"/>
      <c r="ET70" s="330"/>
      <c r="EU70" s="330"/>
      <c r="EV70" s="331"/>
      <c r="EW70" s="324"/>
      <c r="EX70" s="329"/>
      <c r="EY70" s="330"/>
      <c r="EZ70" s="330"/>
      <c r="FA70" s="330"/>
      <c r="FB70" s="330"/>
      <c r="FC70" s="330"/>
      <c r="FD70" s="330"/>
      <c r="FE70" s="330"/>
      <c r="FF70" s="330"/>
      <c r="FG70" s="330"/>
      <c r="FH70" s="330"/>
      <c r="FI70" s="330"/>
      <c r="FJ70" s="330"/>
      <c r="FK70" s="330"/>
      <c r="FL70" s="330"/>
      <c r="FM70" s="331"/>
      <c r="FN70" s="324"/>
      <c r="FO70" s="329"/>
      <c r="FP70" s="330"/>
      <c r="FQ70" s="330"/>
      <c r="FR70" s="330"/>
      <c r="FS70" s="330"/>
      <c r="FT70" s="330"/>
      <c r="FU70" s="330"/>
      <c r="FV70" s="330"/>
      <c r="FW70" s="330"/>
      <c r="FX70" s="330"/>
      <c r="FY70" s="330"/>
      <c r="FZ70" s="330"/>
      <c r="GA70" s="330"/>
      <c r="GB70" s="330"/>
      <c r="GC70" s="330"/>
      <c r="GD70" s="331"/>
      <c r="GE70" s="324"/>
      <c r="GF70" s="329"/>
      <c r="GG70" s="330"/>
      <c r="GH70" s="330"/>
      <c r="GI70" s="330"/>
      <c r="GJ70" s="330"/>
      <c r="GK70" s="330"/>
      <c r="GL70" s="330"/>
      <c r="GM70" s="330"/>
      <c r="GN70" s="330"/>
      <c r="GO70" s="330"/>
      <c r="GP70" s="330"/>
      <c r="GQ70" s="330"/>
      <c r="GR70" s="330"/>
      <c r="GS70" s="330"/>
      <c r="GT70" s="330"/>
      <c r="GU70" s="331"/>
      <c r="GV70" s="324"/>
      <c r="GW70" s="329"/>
      <c r="GX70" s="330"/>
      <c r="GY70" s="330"/>
      <c r="GZ70" s="330"/>
      <c r="HA70" s="330"/>
      <c r="HB70" s="330"/>
      <c r="HC70" s="330"/>
      <c r="HD70" s="330"/>
      <c r="HE70" s="330"/>
      <c r="HF70" s="330"/>
      <c r="HG70" s="330"/>
      <c r="HH70" s="330"/>
      <c r="HI70" s="330"/>
      <c r="HJ70" s="330"/>
      <c r="HK70" s="330"/>
      <c r="HL70" s="331"/>
      <c r="HM70" s="324"/>
      <c r="HN70" s="329"/>
      <c r="HO70" s="330"/>
      <c r="HP70" s="330"/>
      <c r="HQ70" s="330"/>
      <c r="HR70" s="330"/>
      <c r="HS70" s="330"/>
      <c r="HT70" s="330"/>
      <c r="HU70" s="330"/>
      <c r="HV70" s="330"/>
      <c r="HW70" s="330"/>
      <c r="HX70" s="330"/>
      <c r="HY70" s="330"/>
      <c r="HZ70" s="330"/>
      <c r="IA70" s="330"/>
      <c r="IB70" s="330"/>
      <c r="IC70" s="331"/>
      <c r="ID70" s="324"/>
      <c r="IE70" s="329"/>
      <c r="IF70" s="330"/>
      <c r="IG70" s="330"/>
      <c r="IH70" s="330"/>
      <c r="II70" s="330"/>
      <c r="IJ70" s="330"/>
      <c r="IK70" s="330"/>
      <c r="IL70" s="330"/>
      <c r="IM70" s="330"/>
      <c r="IN70" s="330"/>
      <c r="IO70" s="330"/>
      <c r="IP70" s="330"/>
      <c r="IQ70" s="330"/>
      <c r="IR70" s="330"/>
      <c r="IS70" s="330"/>
      <c r="IT70" s="331"/>
      <c r="IU70" s="324"/>
      <c r="IV70" s="329"/>
      <c r="IW70" s="330"/>
      <c r="IX70" s="330"/>
      <c r="IY70" s="330"/>
      <c r="IZ70" s="330"/>
      <c r="JA70" s="330"/>
      <c r="JB70" s="330"/>
      <c r="JC70" s="330"/>
      <c r="JD70" s="330"/>
      <c r="JE70" s="330"/>
      <c r="JF70" s="330"/>
      <c r="JG70" s="330"/>
      <c r="JH70" s="330"/>
      <c r="JI70" s="330"/>
      <c r="JJ70" s="330"/>
      <c r="JK70" s="331"/>
      <c r="JL70" s="324"/>
      <c r="JM70" s="329"/>
      <c r="JN70" s="330"/>
      <c r="JO70" s="330"/>
      <c r="JP70" s="330"/>
      <c r="JQ70" s="330"/>
      <c r="JR70" s="330"/>
      <c r="JS70" s="330"/>
      <c r="JT70" s="330"/>
      <c r="JU70" s="330"/>
      <c r="JV70" s="330"/>
      <c r="JW70" s="330"/>
      <c r="JX70" s="330"/>
      <c r="JY70" s="330"/>
      <c r="JZ70" s="330"/>
      <c r="KA70" s="330"/>
      <c r="KB70" s="331"/>
      <c r="KC70" s="324"/>
      <c r="KD70" s="329"/>
      <c r="KE70" s="330"/>
      <c r="KF70" s="330"/>
      <c r="KG70" s="330"/>
      <c r="KH70" s="330"/>
      <c r="KI70" s="330"/>
      <c r="KJ70" s="330"/>
      <c r="KK70" s="330"/>
      <c r="KL70" s="330"/>
      <c r="KM70" s="330"/>
      <c r="KN70" s="330"/>
      <c r="KO70" s="330"/>
      <c r="KP70" s="330"/>
      <c r="KQ70" s="330"/>
      <c r="KR70" s="330"/>
      <c r="KS70" s="331"/>
      <c r="KT70" s="324"/>
      <c r="KU70" s="329"/>
      <c r="KV70" s="330"/>
      <c r="KW70" s="330"/>
      <c r="KX70" s="330"/>
      <c r="KY70" s="330"/>
      <c r="KZ70" s="330"/>
      <c r="LA70" s="330"/>
      <c r="LB70" s="330"/>
      <c r="LC70" s="330"/>
      <c r="LD70" s="330"/>
      <c r="LE70" s="330"/>
      <c r="LF70" s="330"/>
      <c r="LG70" s="330"/>
      <c r="LH70" s="330"/>
      <c r="LI70" s="330"/>
      <c r="LJ70" s="331"/>
      <c r="LK70" s="324"/>
      <c r="LL70" s="329"/>
      <c r="LM70" s="330"/>
      <c r="LN70" s="330"/>
      <c r="LO70" s="330"/>
      <c r="LP70" s="330"/>
      <c r="LQ70" s="330"/>
      <c r="LR70" s="330"/>
      <c r="LS70" s="330"/>
      <c r="LT70" s="330"/>
      <c r="LU70" s="330"/>
      <c r="LV70" s="330"/>
      <c r="LW70" s="330"/>
      <c r="LX70" s="330"/>
      <c r="LY70" s="330"/>
      <c r="LZ70" s="330"/>
      <c r="MA70" s="331"/>
      <c r="MB70" s="324"/>
      <c r="MC70" s="56"/>
      <c r="MD70" s="56"/>
      <c r="ME70" s="56"/>
      <c r="MF70" s="56"/>
      <c r="MG70" s="228"/>
    </row>
    <row r="71" spans="1:345" customFormat="1" ht="12.75" x14ac:dyDescent="0.2">
      <c r="A71" s="329"/>
      <c r="B71" s="330"/>
      <c r="C71" s="330"/>
      <c r="D71" s="330"/>
      <c r="E71" s="330"/>
      <c r="F71" s="330"/>
      <c r="G71" s="330"/>
      <c r="H71" s="330"/>
      <c r="I71" s="330"/>
      <c r="J71" s="330"/>
      <c r="K71" s="330"/>
      <c r="L71" s="330"/>
      <c r="M71" s="330"/>
      <c r="N71" s="330"/>
      <c r="O71" s="330"/>
      <c r="P71" s="331"/>
      <c r="Q71" s="324"/>
      <c r="R71" s="329"/>
      <c r="S71" s="330"/>
      <c r="T71" s="330"/>
      <c r="U71" s="330"/>
      <c r="V71" s="330"/>
      <c r="W71" s="330"/>
      <c r="X71" s="330"/>
      <c r="Y71" s="330"/>
      <c r="Z71" s="330"/>
      <c r="AA71" s="330"/>
      <c r="AB71" s="330"/>
      <c r="AC71" s="330"/>
      <c r="AD71" s="330"/>
      <c r="AE71" s="330"/>
      <c r="AF71" s="330"/>
      <c r="AG71" s="331"/>
      <c r="AH71" s="324"/>
      <c r="AI71" s="329"/>
      <c r="AJ71" s="330"/>
      <c r="AK71" s="330"/>
      <c r="AL71" s="330"/>
      <c r="AM71" s="330"/>
      <c r="AN71" s="330"/>
      <c r="AO71" s="330"/>
      <c r="AP71" s="330"/>
      <c r="AQ71" s="330"/>
      <c r="AR71" s="330"/>
      <c r="AS71" s="330"/>
      <c r="AT71" s="330"/>
      <c r="AU71" s="330"/>
      <c r="AV71" s="330"/>
      <c r="AW71" s="330"/>
      <c r="AX71" s="331"/>
      <c r="AY71" s="324"/>
      <c r="AZ71" s="329"/>
      <c r="BA71" s="330"/>
      <c r="BB71" s="330"/>
      <c r="BC71" s="330"/>
      <c r="BD71" s="330"/>
      <c r="BE71" s="330"/>
      <c r="BF71" s="330"/>
      <c r="BG71" s="330"/>
      <c r="BH71" s="330"/>
      <c r="BI71" s="330"/>
      <c r="BJ71" s="330"/>
      <c r="BK71" s="330"/>
      <c r="BL71" s="330"/>
      <c r="BM71" s="330"/>
      <c r="BN71" s="330"/>
      <c r="BO71" s="331"/>
      <c r="BP71" s="324"/>
      <c r="BQ71" s="329"/>
      <c r="BR71" s="330"/>
      <c r="BS71" s="330"/>
      <c r="BT71" s="330"/>
      <c r="BU71" s="330"/>
      <c r="BV71" s="330"/>
      <c r="BW71" s="330"/>
      <c r="BX71" s="330"/>
      <c r="BY71" s="330"/>
      <c r="BZ71" s="330"/>
      <c r="CA71" s="330"/>
      <c r="CB71" s="330"/>
      <c r="CC71" s="330"/>
      <c r="CD71" s="330"/>
      <c r="CE71" s="330"/>
      <c r="CF71" s="331"/>
      <c r="CG71" s="324"/>
      <c r="CH71" s="329"/>
      <c r="CI71" s="330"/>
      <c r="CJ71" s="330"/>
      <c r="CK71" s="330"/>
      <c r="CL71" s="330"/>
      <c r="CM71" s="330"/>
      <c r="CN71" s="330"/>
      <c r="CO71" s="330"/>
      <c r="CP71" s="330"/>
      <c r="CQ71" s="330"/>
      <c r="CR71" s="330"/>
      <c r="CS71" s="330"/>
      <c r="CT71" s="330"/>
      <c r="CU71" s="330"/>
      <c r="CV71" s="330"/>
      <c r="CW71" s="331"/>
      <c r="CX71" s="324"/>
      <c r="CY71" s="329"/>
      <c r="CZ71" s="330"/>
      <c r="DA71" s="330"/>
      <c r="DB71" s="330"/>
      <c r="DC71" s="330"/>
      <c r="DD71" s="330"/>
      <c r="DE71" s="330"/>
      <c r="DF71" s="330"/>
      <c r="DG71" s="330"/>
      <c r="DH71" s="330"/>
      <c r="DI71" s="330"/>
      <c r="DJ71" s="330"/>
      <c r="DK71" s="330"/>
      <c r="DL71" s="330"/>
      <c r="DM71" s="330"/>
      <c r="DN71" s="331"/>
      <c r="DO71" s="324"/>
      <c r="DP71" s="329"/>
      <c r="DQ71" s="330"/>
      <c r="DR71" s="330"/>
      <c r="DS71" s="330"/>
      <c r="DT71" s="330"/>
      <c r="DU71" s="330"/>
      <c r="DV71" s="330"/>
      <c r="DW71" s="330"/>
      <c r="DX71" s="330"/>
      <c r="DY71" s="330"/>
      <c r="DZ71" s="330"/>
      <c r="EA71" s="330"/>
      <c r="EB71" s="330"/>
      <c r="EC71" s="330"/>
      <c r="ED71" s="330"/>
      <c r="EE71" s="331"/>
      <c r="EF71" s="324"/>
      <c r="EG71" s="329"/>
      <c r="EH71" s="330"/>
      <c r="EI71" s="330"/>
      <c r="EJ71" s="330"/>
      <c r="EK71" s="330"/>
      <c r="EL71" s="330"/>
      <c r="EM71" s="330"/>
      <c r="EN71" s="330"/>
      <c r="EO71" s="330"/>
      <c r="EP71" s="330"/>
      <c r="EQ71" s="330"/>
      <c r="ER71" s="330"/>
      <c r="ES71" s="330"/>
      <c r="ET71" s="330"/>
      <c r="EU71" s="330"/>
      <c r="EV71" s="331"/>
      <c r="EW71" s="324"/>
      <c r="EX71" s="329"/>
      <c r="EY71" s="330"/>
      <c r="EZ71" s="330"/>
      <c r="FA71" s="330"/>
      <c r="FB71" s="330"/>
      <c r="FC71" s="330"/>
      <c r="FD71" s="330"/>
      <c r="FE71" s="330"/>
      <c r="FF71" s="330"/>
      <c r="FG71" s="330"/>
      <c r="FH71" s="330"/>
      <c r="FI71" s="330"/>
      <c r="FJ71" s="330"/>
      <c r="FK71" s="330"/>
      <c r="FL71" s="330"/>
      <c r="FM71" s="331"/>
      <c r="FN71" s="324"/>
      <c r="FO71" s="329"/>
      <c r="FP71" s="330"/>
      <c r="FQ71" s="330"/>
      <c r="FR71" s="330"/>
      <c r="FS71" s="330"/>
      <c r="FT71" s="330"/>
      <c r="FU71" s="330"/>
      <c r="FV71" s="330"/>
      <c r="FW71" s="330"/>
      <c r="FX71" s="330"/>
      <c r="FY71" s="330"/>
      <c r="FZ71" s="330"/>
      <c r="GA71" s="330"/>
      <c r="GB71" s="330"/>
      <c r="GC71" s="330"/>
      <c r="GD71" s="331"/>
      <c r="GE71" s="324"/>
      <c r="GF71" s="329"/>
      <c r="GG71" s="330"/>
      <c r="GH71" s="330"/>
      <c r="GI71" s="330"/>
      <c r="GJ71" s="330"/>
      <c r="GK71" s="330"/>
      <c r="GL71" s="330"/>
      <c r="GM71" s="330"/>
      <c r="GN71" s="330"/>
      <c r="GO71" s="330"/>
      <c r="GP71" s="330"/>
      <c r="GQ71" s="330"/>
      <c r="GR71" s="330"/>
      <c r="GS71" s="330"/>
      <c r="GT71" s="330"/>
      <c r="GU71" s="331"/>
      <c r="GV71" s="324"/>
      <c r="GW71" s="329"/>
      <c r="GX71" s="330"/>
      <c r="GY71" s="330"/>
      <c r="GZ71" s="330"/>
      <c r="HA71" s="330"/>
      <c r="HB71" s="330"/>
      <c r="HC71" s="330"/>
      <c r="HD71" s="330"/>
      <c r="HE71" s="330"/>
      <c r="HF71" s="330"/>
      <c r="HG71" s="330"/>
      <c r="HH71" s="330"/>
      <c r="HI71" s="330"/>
      <c r="HJ71" s="330"/>
      <c r="HK71" s="330"/>
      <c r="HL71" s="331"/>
      <c r="HM71" s="324"/>
      <c r="HN71" s="329"/>
      <c r="HO71" s="330"/>
      <c r="HP71" s="330"/>
      <c r="HQ71" s="330"/>
      <c r="HR71" s="330"/>
      <c r="HS71" s="330"/>
      <c r="HT71" s="330"/>
      <c r="HU71" s="330"/>
      <c r="HV71" s="330"/>
      <c r="HW71" s="330"/>
      <c r="HX71" s="330"/>
      <c r="HY71" s="330"/>
      <c r="HZ71" s="330"/>
      <c r="IA71" s="330"/>
      <c r="IB71" s="330"/>
      <c r="IC71" s="331"/>
      <c r="ID71" s="324"/>
      <c r="IE71" s="329"/>
      <c r="IF71" s="330"/>
      <c r="IG71" s="330"/>
      <c r="IH71" s="330"/>
      <c r="II71" s="330"/>
      <c r="IJ71" s="330"/>
      <c r="IK71" s="330"/>
      <c r="IL71" s="330"/>
      <c r="IM71" s="330"/>
      <c r="IN71" s="330"/>
      <c r="IO71" s="330"/>
      <c r="IP71" s="330"/>
      <c r="IQ71" s="330"/>
      <c r="IR71" s="330"/>
      <c r="IS71" s="330"/>
      <c r="IT71" s="331"/>
      <c r="IU71" s="324"/>
      <c r="IV71" s="329"/>
      <c r="IW71" s="330"/>
      <c r="IX71" s="330"/>
      <c r="IY71" s="330"/>
      <c r="IZ71" s="330"/>
      <c r="JA71" s="330"/>
      <c r="JB71" s="330"/>
      <c r="JC71" s="330"/>
      <c r="JD71" s="330"/>
      <c r="JE71" s="330"/>
      <c r="JF71" s="330"/>
      <c r="JG71" s="330"/>
      <c r="JH71" s="330"/>
      <c r="JI71" s="330"/>
      <c r="JJ71" s="330"/>
      <c r="JK71" s="331"/>
      <c r="JL71" s="324"/>
      <c r="JM71" s="329"/>
      <c r="JN71" s="330"/>
      <c r="JO71" s="330"/>
      <c r="JP71" s="330"/>
      <c r="JQ71" s="330"/>
      <c r="JR71" s="330"/>
      <c r="JS71" s="330"/>
      <c r="JT71" s="330"/>
      <c r="JU71" s="330"/>
      <c r="JV71" s="330"/>
      <c r="JW71" s="330"/>
      <c r="JX71" s="330"/>
      <c r="JY71" s="330"/>
      <c r="JZ71" s="330"/>
      <c r="KA71" s="330"/>
      <c r="KB71" s="331"/>
      <c r="KC71" s="324"/>
      <c r="KD71" s="329"/>
      <c r="KE71" s="330"/>
      <c r="KF71" s="330"/>
      <c r="KG71" s="330"/>
      <c r="KH71" s="330"/>
      <c r="KI71" s="330"/>
      <c r="KJ71" s="330"/>
      <c r="KK71" s="330"/>
      <c r="KL71" s="330"/>
      <c r="KM71" s="330"/>
      <c r="KN71" s="330"/>
      <c r="KO71" s="330"/>
      <c r="KP71" s="330"/>
      <c r="KQ71" s="330"/>
      <c r="KR71" s="330"/>
      <c r="KS71" s="331"/>
      <c r="KT71" s="324"/>
      <c r="KU71" s="329"/>
      <c r="KV71" s="330"/>
      <c r="KW71" s="330"/>
      <c r="KX71" s="330"/>
      <c r="KY71" s="330"/>
      <c r="KZ71" s="330"/>
      <c r="LA71" s="330"/>
      <c r="LB71" s="330"/>
      <c r="LC71" s="330"/>
      <c r="LD71" s="330"/>
      <c r="LE71" s="330"/>
      <c r="LF71" s="330"/>
      <c r="LG71" s="330"/>
      <c r="LH71" s="330"/>
      <c r="LI71" s="330"/>
      <c r="LJ71" s="331"/>
      <c r="LK71" s="324"/>
      <c r="LL71" s="329"/>
      <c r="LM71" s="330"/>
      <c r="LN71" s="330"/>
      <c r="LO71" s="330"/>
      <c r="LP71" s="330"/>
      <c r="LQ71" s="330"/>
      <c r="LR71" s="330"/>
      <c r="LS71" s="330"/>
      <c r="LT71" s="330"/>
      <c r="LU71" s="330"/>
      <c r="LV71" s="330"/>
      <c r="LW71" s="330"/>
      <c r="LX71" s="330"/>
      <c r="LY71" s="330"/>
      <c r="LZ71" s="330"/>
      <c r="MA71" s="331"/>
      <c r="MB71" s="324"/>
      <c r="MC71" s="56"/>
      <c r="MD71" s="56"/>
      <c r="ME71" s="56"/>
      <c r="MF71" s="56"/>
      <c r="MG71" s="228"/>
    </row>
    <row r="72" spans="1:345" customFormat="1" ht="12.75" x14ac:dyDescent="0.2">
      <c r="A72" s="329"/>
      <c r="B72" s="330"/>
      <c r="C72" s="330"/>
      <c r="D72" s="330"/>
      <c r="E72" s="330"/>
      <c r="F72" s="330"/>
      <c r="G72" s="330"/>
      <c r="H72" s="330"/>
      <c r="I72" s="330"/>
      <c r="J72" s="330"/>
      <c r="K72" s="330"/>
      <c r="L72" s="330"/>
      <c r="M72" s="330"/>
      <c r="N72" s="330"/>
      <c r="O72" s="330"/>
      <c r="P72" s="331"/>
      <c r="Q72" s="324"/>
      <c r="R72" s="329"/>
      <c r="S72" s="330"/>
      <c r="T72" s="330"/>
      <c r="U72" s="330"/>
      <c r="V72" s="330"/>
      <c r="W72" s="330"/>
      <c r="X72" s="330"/>
      <c r="Y72" s="330"/>
      <c r="Z72" s="330"/>
      <c r="AA72" s="330"/>
      <c r="AB72" s="330"/>
      <c r="AC72" s="330"/>
      <c r="AD72" s="330"/>
      <c r="AE72" s="330"/>
      <c r="AF72" s="330"/>
      <c r="AG72" s="331"/>
      <c r="AH72" s="324"/>
      <c r="AI72" s="329"/>
      <c r="AJ72" s="330"/>
      <c r="AK72" s="330"/>
      <c r="AL72" s="330"/>
      <c r="AM72" s="330"/>
      <c r="AN72" s="330"/>
      <c r="AO72" s="330"/>
      <c r="AP72" s="330"/>
      <c r="AQ72" s="330"/>
      <c r="AR72" s="330"/>
      <c r="AS72" s="330"/>
      <c r="AT72" s="330"/>
      <c r="AU72" s="330"/>
      <c r="AV72" s="330"/>
      <c r="AW72" s="330"/>
      <c r="AX72" s="331"/>
      <c r="AY72" s="324"/>
      <c r="AZ72" s="329"/>
      <c r="BA72" s="330"/>
      <c r="BB72" s="330"/>
      <c r="BC72" s="330"/>
      <c r="BD72" s="330"/>
      <c r="BE72" s="330"/>
      <c r="BF72" s="330"/>
      <c r="BG72" s="330"/>
      <c r="BH72" s="330"/>
      <c r="BI72" s="330"/>
      <c r="BJ72" s="330"/>
      <c r="BK72" s="330"/>
      <c r="BL72" s="330"/>
      <c r="BM72" s="330"/>
      <c r="BN72" s="330"/>
      <c r="BO72" s="331"/>
      <c r="BP72" s="324"/>
      <c r="BQ72" s="329"/>
      <c r="BR72" s="330"/>
      <c r="BS72" s="330"/>
      <c r="BT72" s="330"/>
      <c r="BU72" s="330"/>
      <c r="BV72" s="330"/>
      <c r="BW72" s="330"/>
      <c r="BX72" s="330"/>
      <c r="BY72" s="330"/>
      <c r="BZ72" s="330"/>
      <c r="CA72" s="330"/>
      <c r="CB72" s="330"/>
      <c r="CC72" s="330"/>
      <c r="CD72" s="330"/>
      <c r="CE72" s="330"/>
      <c r="CF72" s="331"/>
      <c r="CG72" s="324"/>
      <c r="CH72" s="329"/>
      <c r="CI72" s="330"/>
      <c r="CJ72" s="330"/>
      <c r="CK72" s="330"/>
      <c r="CL72" s="330"/>
      <c r="CM72" s="330"/>
      <c r="CN72" s="330"/>
      <c r="CO72" s="330"/>
      <c r="CP72" s="330"/>
      <c r="CQ72" s="330"/>
      <c r="CR72" s="330"/>
      <c r="CS72" s="330"/>
      <c r="CT72" s="330"/>
      <c r="CU72" s="330"/>
      <c r="CV72" s="330"/>
      <c r="CW72" s="331"/>
      <c r="CX72" s="324"/>
      <c r="CY72" s="329"/>
      <c r="CZ72" s="330"/>
      <c r="DA72" s="330"/>
      <c r="DB72" s="330"/>
      <c r="DC72" s="330"/>
      <c r="DD72" s="330"/>
      <c r="DE72" s="330"/>
      <c r="DF72" s="330"/>
      <c r="DG72" s="330"/>
      <c r="DH72" s="330"/>
      <c r="DI72" s="330"/>
      <c r="DJ72" s="330"/>
      <c r="DK72" s="330"/>
      <c r="DL72" s="330"/>
      <c r="DM72" s="330"/>
      <c r="DN72" s="331"/>
      <c r="DO72" s="324"/>
      <c r="DP72" s="329"/>
      <c r="DQ72" s="330"/>
      <c r="DR72" s="330"/>
      <c r="DS72" s="330"/>
      <c r="DT72" s="330"/>
      <c r="DU72" s="330"/>
      <c r="DV72" s="330"/>
      <c r="DW72" s="330"/>
      <c r="DX72" s="330"/>
      <c r="DY72" s="330"/>
      <c r="DZ72" s="330"/>
      <c r="EA72" s="330"/>
      <c r="EB72" s="330"/>
      <c r="EC72" s="330"/>
      <c r="ED72" s="330"/>
      <c r="EE72" s="331"/>
      <c r="EF72" s="324"/>
      <c r="EG72" s="329"/>
      <c r="EH72" s="330"/>
      <c r="EI72" s="330"/>
      <c r="EJ72" s="330"/>
      <c r="EK72" s="330"/>
      <c r="EL72" s="330"/>
      <c r="EM72" s="330"/>
      <c r="EN72" s="330"/>
      <c r="EO72" s="330"/>
      <c r="EP72" s="330"/>
      <c r="EQ72" s="330"/>
      <c r="ER72" s="330"/>
      <c r="ES72" s="330"/>
      <c r="ET72" s="330"/>
      <c r="EU72" s="330"/>
      <c r="EV72" s="331"/>
      <c r="EW72" s="324"/>
      <c r="EX72" s="329"/>
      <c r="EY72" s="330"/>
      <c r="EZ72" s="330"/>
      <c r="FA72" s="330"/>
      <c r="FB72" s="330"/>
      <c r="FC72" s="330"/>
      <c r="FD72" s="330"/>
      <c r="FE72" s="330"/>
      <c r="FF72" s="330"/>
      <c r="FG72" s="330"/>
      <c r="FH72" s="330"/>
      <c r="FI72" s="330"/>
      <c r="FJ72" s="330"/>
      <c r="FK72" s="330"/>
      <c r="FL72" s="330"/>
      <c r="FM72" s="331"/>
      <c r="FN72" s="324"/>
      <c r="FO72" s="329"/>
      <c r="FP72" s="330"/>
      <c r="FQ72" s="330"/>
      <c r="FR72" s="330"/>
      <c r="FS72" s="330"/>
      <c r="FT72" s="330"/>
      <c r="FU72" s="330"/>
      <c r="FV72" s="330"/>
      <c r="FW72" s="330"/>
      <c r="FX72" s="330"/>
      <c r="FY72" s="330"/>
      <c r="FZ72" s="330"/>
      <c r="GA72" s="330"/>
      <c r="GB72" s="330"/>
      <c r="GC72" s="330"/>
      <c r="GD72" s="331"/>
      <c r="GE72" s="324"/>
      <c r="GF72" s="329"/>
      <c r="GG72" s="330"/>
      <c r="GH72" s="330"/>
      <c r="GI72" s="330"/>
      <c r="GJ72" s="330"/>
      <c r="GK72" s="330"/>
      <c r="GL72" s="330"/>
      <c r="GM72" s="330"/>
      <c r="GN72" s="330"/>
      <c r="GO72" s="330"/>
      <c r="GP72" s="330"/>
      <c r="GQ72" s="330"/>
      <c r="GR72" s="330"/>
      <c r="GS72" s="330"/>
      <c r="GT72" s="330"/>
      <c r="GU72" s="331"/>
      <c r="GV72" s="324"/>
      <c r="GW72" s="329"/>
      <c r="GX72" s="330"/>
      <c r="GY72" s="330"/>
      <c r="GZ72" s="330"/>
      <c r="HA72" s="330"/>
      <c r="HB72" s="330"/>
      <c r="HC72" s="330"/>
      <c r="HD72" s="330"/>
      <c r="HE72" s="330"/>
      <c r="HF72" s="330"/>
      <c r="HG72" s="330"/>
      <c r="HH72" s="330"/>
      <c r="HI72" s="330"/>
      <c r="HJ72" s="330"/>
      <c r="HK72" s="330"/>
      <c r="HL72" s="331"/>
      <c r="HM72" s="324"/>
      <c r="HN72" s="329"/>
      <c r="HO72" s="330"/>
      <c r="HP72" s="330"/>
      <c r="HQ72" s="330"/>
      <c r="HR72" s="330"/>
      <c r="HS72" s="330"/>
      <c r="HT72" s="330"/>
      <c r="HU72" s="330"/>
      <c r="HV72" s="330"/>
      <c r="HW72" s="330"/>
      <c r="HX72" s="330"/>
      <c r="HY72" s="330"/>
      <c r="HZ72" s="330"/>
      <c r="IA72" s="330"/>
      <c r="IB72" s="330"/>
      <c r="IC72" s="331"/>
      <c r="ID72" s="324"/>
      <c r="IE72" s="329"/>
      <c r="IF72" s="330"/>
      <c r="IG72" s="330"/>
      <c r="IH72" s="330"/>
      <c r="II72" s="330"/>
      <c r="IJ72" s="330"/>
      <c r="IK72" s="330"/>
      <c r="IL72" s="330"/>
      <c r="IM72" s="330"/>
      <c r="IN72" s="330"/>
      <c r="IO72" s="330"/>
      <c r="IP72" s="330"/>
      <c r="IQ72" s="330"/>
      <c r="IR72" s="330"/>
      <c r="IS72" s="330"/>
      <c r="IT72" s="331"/>
      <c r="IU72" s="324"/>
      <c r="IV72" s="329"/>
      <c r="IW72" s="330"/>
      <c r="IX72" s="330"/>
      <c r="IY72" s="330"/>
      <c r="IZ72" s="330"/>
      <c r="JA72" s="330"/>
      <c r="JB72" s="330"/>
      <c r="JC72" s="330"/>
      <c r="JD72" s="330"/>
      <c r="JE72" s="330"/>
      <c r="JF72" s="330"/>
      <c r="JG72" s="330"/>
      <c r="JH72" s="330"/>
      <c r="JI72" s="330"/>
      <c r="JJ72" s="330"/>
      <c r="JK72" s="331"/>
      <c r="JL72" s="324"/>
      <c r="JM72" s="329"/>
      <c r="JN72" s="330"/>
      <c r="JO72" s="330"/>
      <c r="JP72" s="330"/>
      <c r="JQ72" s="330"/>
      <c r="JR72" s="330"/>
      <c r="JS72" s="330"/>
      <c r="JT72" s="330"/>
      <c r="JU72" s="330"/>
      <c r="JV72" s="330"/>
      <c r="JW72" s="330"/>
      <c r="JX72" s="330"/>
      <c r="JY72" s="330"/>
      <c r="JZ72" s="330"/>
      <c r="KA72" s="330"/>
      <c r="KB72" s="331"/>
      <c r="KC72" s="324"/>
      <c r="KD72" s="329"/>
      <c r="KE72" s="330"/>
      <c r="KF72" s="330"/>
      <c r="KG72" s="330"/>
      <c r="KH72" s="330"/>
      <c r="KI72" s="330"/>
      <c r="KJ72" s="330"/>
      <c r="KK72" s="330"/>
      <c r="KL72" s="330"/>
      <c r="KM72" s="330"/>
      <c r="KN72" s="330"/>
      <c r="KO72" s="330"/>
      <c r="KP72" s="330"/>
      <c r="KQ72" s="330"/>
      <c r="KR72" s="330"/>
      <c r="KS72" s="331"/>
      <c r="KT72" s="324"/>
      <c r="KU72" s="329"/>
      <c r="KV72" s="330"/>
      <c r="KW72" s="330"/>
      <c r="KX72" s="330"/>
      <c r="KY72" s="330"/>
      <c r="KZ72" s="330"/>
      <c r="LA72" s="330"/>
      <c r="LB72" s="330"/>
      <c r="LC72" s="330"/>
      <c r="LD72" s="330"/>
      <c r="LE72" s="330"/>
      <c r="LF72" s="330"/>
      <c r="LG72" s="330"/>
      <c r="LH72" s="330"/>
      <c r="LI72" s="330"/>
      <c r="LJ72" s="331"/>
      <c r="LK72" s="324"/>
      <c r="LL72" s="329"/>
      <c r="LM72" s="330"/>
      <c r="LN72" s="330"/>
      <c r="LO72" s="330"/>
      <c r="LP72" s="330"/>
      <c r="LQ72" s="330"/>
      <c r="LR72" s="330"/>
      <c r="LS72" s="330"/>
      <c r="LT72" s="330"/>
      <c r="LU72" s="330"/>
      <c r="LV72" s="330"/>
      <c r="LW72" s="330"/>
      <c r="LX72" s="330"/>
      <c r="LY72" s="330"/>
      <c r="LZ72" s="330"/>
      <c r="MA72" s="331"/>
      <c r="MB72" s="324"/>
      <c r="MC72" s="56"/>
      <c r="MD72" s="56"/>
      <c r="ME72" s="56"/>
      <c r="MF72" s="56"/>
      <c r="MG72" s="228"/>
    </row>
    <row r="73" spans="1:345" customFormat="1" ht="12.75" x14ac:dyDescent="0.2">
      <c r="A73" s="329"/>
      <c r="B73" s="330"/>
      <c r="C73" s="330"/>
      <c r="D73" s="330"/>
      <c r="E73" s="330"/>
      <c r="F73" s="330"/>
      <c r="G73" s="330"/>
      <c r="H73" s="330"/>
      <c r="I73" s="330"/>
      <c r="J73" s="330"/>
      <c r="K73" s="330"/>
      <c r="L73" s="330"/>
      <c r="M73" s="330"/>
      <c r="N73" s="330"/>
      <c r="O73" s="330"/>
      <c r="P73" s="331"/>
      <c r="Q73" s="324"/>
      <c r="R73" s="329"/>
      <c r="S73" s="330"/>
      <c r="T73" s="330"/>
      <c r="U73" s="330"/>
      <c r="V73" s="330"/>
      <c r="W73" s="330"/>
      <c r="X73" s="330"/>
      <c r="Y73" s="330"/>
      <c r="Z73" s="330"/>
      <c r="AA73" s="330"/>
      <c r="AB73" s="330"/>
      <c r="AC73" s="330"/>
      <c r="AD73" s="330"/>
      <c r="AE73" s="330"/>
      <c r="AF73" s="330"/>
      <c r="AG73" s="331"/>
      <c r="AH73" s="324"/>
      <c r="AI73" s="329"/>
      <c r="AJ73" s="330"/>
      <c r="AK73" s="330"/>
      <c r="AL73" s="330"/>
      <c r="AM73" s="330"/>
      <c r="AN73" s="330"/>
      <c r="AO73" s="330"/>
      <c r="AP73" s="330"/>
      <c r="AQ73" s="330"/>
      <c r="AR73" s="330"/>
      <c r="AS73" s="330"/>
      <c r="AT73" s="330"/>
      <c r="AU73" s="330"/>
      <c r="AV73" s="330"/>
      <c r="AW73" s="330"/>
      <c r="AX73" s="331"/>
      <c r="AY73" s="324"/>
      <c r="AZ73" s="329"/>
      <c r="BA73" s="330"/>
      <c r="BB73" s="330"/>
      <c r="BC73" s="330"/>
      <c r="BD73" s="330"/>
      <c r="BE73" s="330"/>
      <c r="BF73" s="330"/>
      <c r="BG73" s="330"/>
      <c r="BH73" s="330"/>
      <c r="BI73" s="330"/>
      <c r="BJ73" s="330"/>
      <c r="BK73" s="330"/>
      <c r="BL73" s="330"/>
      <c r="BM73" s="330"/>
      <c r="BN73" s="330"/>
      <c r="BO73" s="331"/>
      <c r="BP73" s="324"/>
      <c r="BQ73" s="329"/>
      <c r="BR73" s="330"/>
      <c r="BS73" s="330"/>
      <c r="BT73" s="330"/>
      <c r="BU73" s="330"/>
      <c r="BV73" s="330"/>
      <c r="BW73" s="330"/>
      <c r="BX73" s="330"/>
      <c r="BY73" s="330"/>
      <c r="BZ73" s="330"/>
      <c r="CA73" s="330"/>
      <c r="CB73" s="330"/>
      <c r="CC73" s="330"/>
      <c r="CD73" s="330"/>
      <c r="CE73" s="330"/>
      <c r="CF73" s="331"/>
      <c r="CG73" s="324"/>
      <c r="CH73" s="329"/>
      <c r="CI73" s="330"/>
      <c r="CJ73" s="330"/>
      <c r="CK73" s="330"/>
      <c r="CL73" s="330"/>
      <c r="CM73" s="330"/>
      <c r="CN73" s="330"/>
      <c r="CO73" s="330"/>
      <c r="CP73" s="330"/>
      <c r="CQ73" s="330"/>
      <c r="CR73" s="330"/>
      <c r="CS73" s="330"/>
      <c r="CT73" s="330"/>
      <c r="CU73" s="330"/>
      <c r="CV73" s="330"/>
      <c r="CW73" s="331"/>
      <c r="CX73" s="324"/>
      <c r="CY73" s="329"/>
      <c r="CZ73" s="330"/>
      <c r="DA73" s="330"/>
      <c r="DB73" s="330"/>
      <c r="DC73" s="330"/>
      <c r="DD73" s="330"/>
      <c r="DE73" s="330"/>
      <c r="DF73" s="330"/>
      <c r="DG73" s="330"/>
      <c r="DH73" s="330"/>
      <c r="DI73" s="330"/>
      <c r="DJ73" s="330"/>
      <c r="DK73" s="330"/>
      <c r="DL73" s="330"/>
      <c r="DM73" s="330"/>
      <c r="DN73" s="331"/>
      <c r="DO73" s="324"/>
      <c r="DP73" s="329"/>
      <c r="DQ73" s="330"/>
      <c r="DR73" s="330"/>
      <c r="DS73" s="330"/>
      <c r="DT73" s="330"/>
      <c r="DU73" s="330"/>
      <c r="DV73" s="330"/>
      <c r="DW73" s="330"/>
      <c r="DX73" s="330"/>
      <c r="DY73" s="330"/>
      <c r="DZ73" s="330"/>
      <c r="EA73" s="330"/>
      <c r="EB73" s="330"/>
      <c r="EC73" s="330"/>
      <c r="ED73" s="330"/>
      <c r="EE73" s="331"/>
      <c r="EF73" s="324"/>
      <c r="EG73" s="329"/>
      <c r="EH73" s="330"/>
      <c r="EI73" s="330"/>
      <c r="EJ73" s="330"/>
      <c r="EK73" s="330"/>
      <c r="EL73" s="330"/>
      <c r="EM73" s="330"/>
      <c r="EN73" s="330"/>
      <c r="EO73" s="330"/>
      <c r="EP73" s="330"/>
      <c r="EQ73" s="330"/>
      <c r="ER73" s="330"/>
      <c r="ES73" s="330"/>
      <c r="ET73" s="330"/>
      <c r="EU73" s="330"/>
      <c r="EV73" s="331"/>
      <c r="EW73" s="324"/>
      <c r="EX73" s="329"/>
      <c r="EY73" s="330"/>
      <c r="EZ73" s="330"/>
      <c r="FA73" s="330"/>
      <c r="FB73" s="330"/>
      <c r="FC73" s="330"/>
      <c r="FD73" s="330"/>
      <c r="FE73" s="330"/>
      <c r="FF73" s="330"/>
      <c r="FG73" s="330"/>
      <c r="FH73" s="330"/>
      <c r="FI73" s="330"/>
      <c r="FJ73" s="330"/>
      <c r="FK73" s="330"/>
      <c r="FL73" s="330"/>
      <c r="FM73" s="331"/>
      <c r="FN73" s="324"/>
      <c r="FO73" s="329"/>
      <c r="FP73" s="330"/>
      <c r="FQ73" s="330"/>
      <c r="FR73" s="330"/>
      <c r="FS73" s="330"/>
      <c r="FT73" s="330"/>
      <c r="FU73" s="330"/>
      <c r="FV73" s="330"/>
      <c r="FW73" s="330"/>
      <c r="FX73" s="330"/>
      <c r="FY73" s="330"/>
      <c r="FZ73" s="330"/>
      <c r="GA73" s="330"/>
      <c r="GB73" s="330"/>
      <c r="GC73" s="330"/>
      <c r="GD73" s="331"/>
      <c r="GE73" s="324"/>
      <c r="GF73" s="329"/>
      <c r="GG73" s="330"/>
      <c r="GH73" s="330"/>
      <c r="GI73" s="330"/>
      <c r="GJ73" s="330"/>
      <c r="GK73" s="330"/>
      <c r="GL73" s="330"/>
      <c r="GM73" s="330"/>
      <c r="GN73" s="330"/>
      <c r="GO73" s="330"/>
      <c r="GP73" s="330"/>
      <c r="GQ73" s="330"/>
      <c r="GR73" s="330"/>
      <c r="GS73" s="330"/>
      <c r="GT73" s="330"/>
      <c r="GU73" s="331"/>
      <c r="GV73" s="324"/>
      <c r="GW73" s="329"/>
      <c r="GX73" s="330"/>
      <c r="GY73" s="330"/>
      <c r="GZ73" s="330"/>
      <c r="HA73" s="330"/>
      <c r="HB73" s="330"/>
      <c r="HC73" s="330"/>
      <c r="HD73" s="330"/>
      <c r="HE73" s="330"/>
      <c r="HF73" s="330"/>
      <c r="HG73" s="330"/>
      <c r="HH73" s="330"/>
      <c r="HI73" s="330"/>
      <c r="HJ73" s="330"/>
      <c r="HK73" s="330"/>
      <c r="HL73" s="331"/>
      <c r="HM73" s="324"/>
      <c r="HN73" s="329"/>
      <c r="HO73" s="330"/>
      <c r="HP73" s="330"/>
      <c r="HQ73" s="330"/>
      <c r="HR73" s="330"/>
      <c r="HS73" s="330"/>
      <c r="HT73" s="330"/>
      <c r="HU73" s="330"/>
      <c r="HV73" s="330"/>
      <c r="HW73" s="330"/>
      <c r="HX73" s="330"/>
      <c r="HY73" s="330"/>
      <c r="HZ73" s="330"/>
      <c r="IA73" s="330"/>
      <c r="IB73" s="330"/>
      <c r="IC73" s="331"/>
      <c r="ID73" s="324"/>
      <c r="IE73" s="329"/>
      <c r="IF73" s="330"/>
      <c r="IG73" s="330"/>
      <c r="IH73" s="330"/>
      <c r="II73" s="330"/>
      <c r="IJ73" s="330"/>
      <c r="IK73" s="330"/>
      <c r="IL73" s="330"/>
      <c r="IM73" s="330"/>
      <c r="IN73" s="330"/>
      <c r="IO73" s="330"/>
      <c r="IP73" s="330"/>
      <c r="IQ73" s="330"/>
      <c r="IR73" s="330"/>
      <c r="IS73" s="330"/>
      <c r="IT73" s="331"/>
      <c r="IU73" s="324"/>
      <c r="IV73" s="329"/>
      <c r="IW73" s="330"/>
      <c r="IX73" s="330"/>
      <c r="IY73" s="330"/>
      <c r="IZ73" s="330"/>
      <c r="JA73" s="330"/>
      <c r="JB73" s="330"/>
      <c r="JC73" s="330"/>
      <c r="JD73" s="330"/>
      <c r="JE73" s="330"/>
      <c r="JF73" s="330"/>
      <c r="JG73" s="330"/>
      <c r="JH73" s="330"/>
      <c r="JI73" s="330"/>
      <c r="JJ73" s="330"/>
      <c r="JK73" s="331"/>
      <c r="JL73" s="324"/>
      <c r="JM73" s="329"/>
      <c r="JN73" s="330"/>
      <c r="JO73" s="330"/>
      <c r="JP73" s="330"/>
      <c r="JQ73" s="330"/>
      <c r="JR73" s="330"/>
      <c r="JS73" s="330"/>
      <c r="JT73" s="330"/>
      <c r="JU73" s="330"/>
      <c r="JV73" s="330"/>
      <c r="JW73" s="330"/>
      <c r="JX73" s="330"/>
      <c r="JY73" s="330"/>
      <c r="JZ73" s="330"/>
      <c r="KA73" s="330"/>
      <c r="KB73" s="331"/>
      <c r="KC73" s="324"/>
      <c r="KD73" s="329"/>
      <c r="KE73" s="330"/>
      <c r="KF73" s="330"/>
      <c r="KG73" s="330"/>
      <c r="KH73" s="330"/>
      <c r="KI73" s="330"/>
      <c r="KJ73" s="330"/>
      <c r="KK73" s="330"/>
      <c r="KL73" s="330"/>
      <c r="KM73" s="330"/>
      <c r="KN73" s="330"/>
      <c r="KO73" s="330"/>
      <c r="KP73" s="330"/>
      <c r="KQ73" s="330"/>
      <c r="KR73" s="330"/>
      <c r="KS73" s="331"/>
      <c r="KT73" s="324"/>
      <c r="KU73" s="329"/>
      <c r="KV73" s="330"/>
      <c r="KW73" s="330"/>
      <c r="KX73" s="330"/>
      <c r="KY73" s="330"/>
      <c r="KZ73" s="330"/>
      <c r="LA73" s="330"/>
      <c r="LB73" s="330"/>
      <c r="LC73" s="330"/>
      <c r="LD73" s="330"/>
      <c r="LE73" s="330"/>
      <c r="LF73" s="330"/>
      <c r="LG73" s="330"/>
      <c r="LH73" s="330"/>
      <c r="LI73" s="330"/>
      <c r="LJ73" s="331"/>
      <c r="LK73" s="324"/>
      <c r="LL73" s="329"/>
      <c r="LM73" s="330"/>
      <c r="LN73" s="330"/>
      <c r="LO73" s="330"/>
      <c r="LP73" s="330"/>
      <c r="LQ73" s="330"/>
      <c r="LR73" s="330"/>
      <c r="LS73" s="330"/>
      <c r="LT73" s="330"/>
      <c r="LU73" s="330"/>
      <c r="LV73" s="330"/>
      <c r="LW73" s="330"/>
      <c r="LX73" s="330"/>
      <c r="LY73" s="330"/>
      <c r="LZ73" s="330"/>
      <c r="MA73" s="331"/>
      <c r="MB73" s="324"/>
      <c r="MC73" s="56"/>
      <c r="MD73" s="56"/>
      <c r="ME73" s="56"/>
      <c r="MF73" s="56"/>
      <c r="MG73" s="228"/>
    </row>
    <row r="74" spans="1:345" customFormat="1" ht="12.75" x14ac:dyDescent="0.2">
      <c r="A74" s="329"/>
      <c r="B74" s="330"/>
      <c r="C74" s="330"/>
      <c r="D74" s="330"/>
      <c r="E74" s="330"/>
      <c r="F74" s="330"/>
      <c r="G74" s="330"/>
      <c r="H74" s="330"/>
      <c r="I74" s="330"/>
      <c r="J74" s="330"/>
      <c r="K74" s="330"/>
      <c r="L74" s="330"/>
      <c r="M74" s="330"/>
      <c r="N74" s="330"/>
      <c r="O74" s="330"/>
      <c r="P74" s="331"/>
      <c r="Q74" s="324"/>
      <c r="R74" s="329"/>
      <c r="S74" s="330"/>
      <c r="T74" s="330"/>
      <c r="U74" s="330"/>
      <c r="V74" s="330"/>
      <c r="W74" s="330"/>
      <c r="X74" s="330"/>
      <c r="Y74" s="330"/>
      <c r="Z74" s="330"/>
      <c r="AA74" s="330"/>
      <c r="AB74" s="330"/>
      <c r="AC74" s="330"/>
      <c r="AD74" s="330"/>
      <c r="AE74" s="330"/>
      <c r="AF74" s="330"/>
      <c r="AG74" s="331"/>
      <c r="AH74" s="324"/>
      <c r="AI74" s="329"/>
      <c r="AJ74" s="330"/>
      <c r="AK74" s="330"/>
      <c r="AL74" s="330"/>
      <c r="AM74" s="330"/>
      <c r="AN74" s="330"/>
      <c r="AO74" s="330"/>
      <c r="AP74" s="330"/>
      <c r="AQ74" s="330"/>
      <c r="AR74" s="330"/>
      <c r="AS74" s="330"/>
      <c r="AT74" s="330"/>
      <c r="AU74" s="330"/>
      <c r="AV74" s="330"/>
      <c r="AW74" s="330"/>
      <c r="AX74" s="331"/>
      <c r="AY74" s="324"/>
      <c r="AZ74" s="329"/>
      <c r="BA74" s="330"/>
      <c r="BB74" s="330"/>
      <c r="BC74" s="330"/>
      <c r="BD74" s="330"/>
      <c r="BE74" s="330"/>
      <c r="BF74" s="330"/>
      <c r="BG74" s="330"/>
      <c r="BH74" s="330"/>
      <c r="BI74" s="330"/>
      <c r="BJ74" s="330"/>
      <c r="BK74" s="330"/>
      <c r="BL74" s="330"/>
      <c r="BM74" s="330"/>
      <c r="BN74" s="330"/>
      <c r="BO74" s="331"/>
      <c r="BP74" s="324"/>
      <c r="BQ74" s="329"/>
      <c r="BR74" s="330"/>
      <c r="BS74" s="330"/>
      <c r="BT74" s="330"/>
      <c r="BU74" s="330"/>
      <c r="BV74" s="330"/>
      <c r="BW74" s="330"/>
      <c r="BX74" s="330"/>
      <c r="BY74" s="330"/>
      <c r="BZ74" s="330"/>
      <c r="CA74" s="330"/>
      <c r="CB74" s="330"/>
      <c r="CC74" s="330"/>
      <c r="CD74" s="330"/>
      <c r="CE74" s="330"/>
      <c r="CF74" s="331"/>
      <c r="CG74" s="324"/>
      <c r="CH74" s="329"/>
      <c r="CI74" s="330"/>
      <c r="CJ74" s="330"/>
      <c r="CK74" s="330"/>
      <c r="CL74" s="330"/>
      <c r="CM74" s="330"/>
      <c r="CN74" s="330"/>
      <c r="CO74" s="330"/>
      <c r="CP74" s="330"/>
      <c r="CQ74" s="330"/>
      <c r="CR74" s="330"/>
      <c r="CS74" s="330"/>
      <c r="CT74" s="330"/>
      <c r="CU74" s="330"/>
      <c r="CV74" s="330"/>
      <c r="CW74" s="331"/>
      <c r="CX74" s="324"/>
      <c r="CY74" s="329"/>
      <c r="CZ74" s="330"/>
      <c r="DA74" s="330"/>
      <c r="DB74" s="330"/>
      <c r="DC74" s="330"/>
      <c r="DD74" s="330"/>
      <c r="DE74" s="330"/>
      <c r="DF74" s="330"/>
      <c r="DG74" s="330"/>
      <c r="DH74" s="330"/>
      <c r="DI74" s="330"/>
      <c r="DJ74" s="330"/>
      <c r="DK74" s="330"/>
      <c r="DL74" s="330"/>
      <c r="DM74" s="330"/>
      <c r="DN74" s="331"/>
      <c r="DO74" s="324"/>
      <c r="DP74" s="329"/>
      <c r="DQ74" s="330"/>
      <c r="DR74" s="330"/>
      <c r="DS74" s="330"/>
      <c r="DT74" s="330"/>
      <c r="DU74" s="330"/>
      <c r="DV74" s="330"/>
      <c r="DW74" s="330"/>
      <c r="DX74" s="330"/>
      <c r="DY74" s="330"/>
      <c r="DZ74" s="330"/>
      <c r="EA74" s="330"/>
      <c r="EB74" s="330"/>
      <c r="EC74" s="330"/>
      <c r="ED74" s="330"/>
      <c r="EE74" s="331"/>
      <c r="EF74" s="324"/>
      <c r="EG74" s="329"/>
      <c r="EH74" s="330"/>
      <c r="EI74" s="330"/>
      <c r="EJ74" s="330"/>
      <c r="EK74" s="330"/>
      <c r="EL74" s="330"/>
      <c r="EM74" s="330"/>
      <c r="EN74" s="330"/>
      <c r="EO74" s="330"/>
      <c r="EP74" s="330"/>
      <c r="EQ74" s="330"/>
      <c r="ER74" s="330"/>
      <c r="ES74" s="330"/>
      <c r="ET74" s="330"/>
      <c r="EU74" s="330"/>
      <c r="EV74" s="331"/>
      <c r="EW74" s="324"/>
      <c r="EX74" s="329"/>
      <c r="EY74" s="330"/>
      <c r="EZ74" s="330"/>
      <c r="FA74" s="330"/>
      <c r="FB74" s="330"/>
      <c r="FC74" s="330"/>
      <c r="FD74" s="330"/>
      <c r="FE74" s="330"/>
      <c r="FF74" s="330"/>
      <c r="FG74" s="330"/>
      <c r="FH74" s="330"/>
      <c r="FI74" s="330"/>
      <c r="FJ74" s="330"/>
      <c r="FK74" s="330"/>
      <c r="FL74" s="330"/>
      <c r="FM74" s="331"/>
      <c r="FN74" s="324"/>
      <c r="FO74" s="329"/>
      <c r="FP74" s="330"/>
      <c r="FQ74" s="330"/>
      <c r="FR74" s="330"/>
      <c r="FS74" s="330"/>
      <c r="FT74" s="330"/>
      <c r="FU74" s="330"/>
      <c r="FV74" s="330"/>
      <c r="FW74" s="330"/>
      <c r="FX74" s="330"/>
      <c r="FY74" s="330"/>
      <c r="FZ74" s="330"/>
      <c r="GA74" s="330"/>
      <c r="GB74" s="330"/>
      <c r="GC74" s="330"/>
      <c r="GD74" s="331"/>
      <c r="GE74" s="324"/>
      <c r="GF74" s="329"/>
      <c r="GG74" s="330"/>
      <c r="GH74" s="330"/>
      <c r="GI74" s="330"/>
      <c r="GJ74" s="330"/>
      <c r="GK74" s="330"/>
      <c r="GL74" s="330"/>
      <c r="GM74" s="330"/>
      <c r="GN74" s="330"/>
      <c r="GO74" s="330"/>
      <c r="GP74" s="330"/>
      <c r="GQ74" s="330"/>
      <c r="GR74" s="330"/>
      <c r="GS74" s="330"/>
      <c r="GT74" s="330"/>
      <c r="GU74" s="331"/>
      <c r="GV74" s="324"/>
      <c r="GW74" s="329"/>
      <c r="GX74" s="330"/>
      <c r="GY74" s="330"/>
      <c r="GZ74" s="330"/>
      <c r="HA74" s="330"/>
      <c r="HB74" s="330"/>
      <c r="HC74" s="330"/>
      <c r="HD74" s="330"/>
      <c r="HE74" s="330"/>
      <c r="HF74" s="330"/>
      <c r="HG74" s="330"/>
      <c r="HH74" s="330"/>
      <c r="HI74" s="330"/>
      <c r="HJ74" s="330"/>
      <c r="HK74" s="330"/>
      <c r="HL74" s="331"/>
      <c r="HM74" s="324"/>
      <c r="HN74" s="329"/>
      <c r="HO74" s="330"/>
      <c r="HP74" s="330"/>
      <c r="HQ74" s="330"/>
      <c r="HR74" s="330"/>
      <c r="HS74" s="330"/>
      <c r="HT74" s="330"/>
      <c r="HU74" s="330"/>
      <c r="HV74" s="330"/>
      <c r="HW74" s="330"/>
      <c r="HX74" s="330"/>
      <c r="HY74" s="330"/>
      <c r="HZ74" s="330"/>
      <c r="IA74" s="330"/>
      <c r="IB74" s="330"/>
      <c r="IC74" s="331"/>
      <c r="ID74" s="324"/>
      <c r="IE74" s="329"/>
      <c r="IF74" s="330"/>
      <c r="IG74" s="330"/>
      <c r="IH74" s="330"/>
      <c r="II74" s="330"/>
      <c r="IJ74" s="330"/>
      <c r="IK74" s="330"/>
      <c r="IL74" s="330"/>
      <c r="IM74" s="330"/>
      <c r="IN74" s="330"/>
      <c r="IO74" s="330"/>
      <c r="IP74" s="330"/>
      <c r="IQ74" s="330"/>
      <c r="IR74" s="330"/>
      <c r="IS74" s="330"/>
      <c r="IT74" s="331"/>
      <c r="IU74" s="324"/>
      <c r="IV74" s="329"/>
      <c r="IW74" s="330"/>
      <c r="IX74" s="330"/>
      <c r="IY74" s="330"/>
      <c r="IZ74" s="330"/>
      <c r="JA74" s="330"/>
      <c r="JB74" s="330"/>
      <c r="JC74" s="330"/>
      <c r="JD74" s="330"/>
      <c r="JE74" s="330"/>
      <c r="JF74" s="330"/>
      <c r="JG74" s="330"/>
      <c r="JH74" s="330"/>
      <c r="JI74" s="330"/>
      <c r="JJ74" s="330"/>
      <c r="JK74" s="331"/>
      <c r="JL74" s="324"/>
      <c r="JM74" s="329"/>
      <c r="JN74" s="330"/>
      <c r="JO74" s="330"/>
      <c r="JP74" s="330"/>
      <c r="JQ74" s="330"/>
      <c r="JR74" s="330"/>
      <c r="JS74" s="330"/>
      <c r="JT74" s="330"/>
      <c r="JU74" s="330"/>
      <c r="JV74" s="330"/>
      <c r="JW74" s="330"/>
      <c r="JX74" s="330"/>
      <c r="JY74" s="330"/>
      <c r="JZ74" s="330"/>
      <c r="KA74" s="330"/>
      <c r="KB74" s="331"/>
      <c r="KC74" s="324"/>
      <c r="KD74" s="329"/>
      <c r="KE74" s="330"/>
      <c r="KF74" s="330"/>
      <c r="KG74" s="330"/>
      <c r="KH74" s="330"/>
      <c r="KI74" s="330"/>
      <c r="KJ74" s="330"/>
      <c r="KK74" s="330"/>
      <c r="KL74" s="330"/>
      <c r="KM74" s="330"/>
      <c r="KN74" s="330"/>
      <c r="KO74" s="330"/>
      <c r="KP74" s="330"/>
      <c r="KQ74" s="330"/>
      <c r="KR74" s="330"/>
      <c r="KS74" s="331"/>
      <c r="KT74" s="324"/>
      <c r="KU74" s="329"/>
      <c r="KV74" s="330"/>
      <c r="KW74" s="330"/>
      <c r="KX74" s="330"/>
      <c r="KY74" s="330"/>
      <c r="KZ74" s="330"/>
      <c r="LA74" s="330"/>
      <c r="LB74" s="330"/>
      <c r="LC74" s="330"/>
      <c r="LD74" s="330"/>
      <c r="LE74" s="330"/>
      <c r="LF74" s="330"/>
      <c r="LG74" s="330"/>
      <c r="LH74" s="330"/>
      <c r="LI74" s="330"/>
      <c r="LJ74" s="331"/>
      <c r="LK74" s="324"/>
      <c r="LL74" s="329"/>
      <c r="LM74" s="330"/>
      <c r="LN74" s="330"/>
      <c r="LO74" s="330"/>
      <c r="LP74" s="330"/>
      <c r="LQ74" s="330"/>
      <c r="LR74" s="330"/>
      <c r="LS74" s="330"/>
      <c r="LT74" s="330"/>
      <c r="LU74" s="330"/>
      <c r="LV74" s="330"/>
      <c r="LW74" s="330"/>
      <c r="LX74" s="330"/>
      <c r="LY74" s="330"/>
      <c r="LZ74" s="330"/>
      <c r="MA74" s="331"/>
      <c r="MB74" s="324"/>
      <c r="MC74" s="56"/>
      <c r="MD74" s="56"/>
      <c r="ME74" s="56"/>
      <c r="MF74" s="56"/>
      <c r="MG74" s="228"/>
    </row>
    <row r="75" spans="1:345" customFormat="1" ht="12.75" x14ac:dyDescent="0.2">
      <c r="A75" s="329"/>
      <c r="B75" s="330"/>
      <c r="C75" s="330"/>
      <c r="D75" s="330"/>
      <c r="E75" s="330"/>
      <c r="F75" s="330"/>
      <c r="G75" s="330"/>
      <c r="H75" s="330"/>
      <c r="I75" s="330"/>
      <c r="J75" s="330"/>
      <c r="K75" s="330"/>
      <c r="L75" s="330"/>
      <c r="M75" s="330"/>
      <c r="N75" s="330"/>
      <c r="O75" s="330"/>
      <c r="P75" s="331"/>
      <c r="Q75" s="324"/>
      <c r="R75" s="329"/>
      <c r="S75" s="330"/>
      <c r="T75" s="330"/>
      <c r="U75" s="330"/>
      <c r="V75" s="330"/>
      <c r="W75" s="330"/>
      <c r="X75" s="330"/>
      <c r="Y75" s="330"/>
      <c r="Z75" s="330"/>
      <c r="AA75" s="330"/>
      <c r="AB75" s="330"/>
      <c r="AC75" s="330"/>
      <c r="AD75" s="330"/>
      <c r="AE75" s="330"/>
      <c r="AF75" s="330"/>
      <c r="AG75" s="331"/>
      <c r="AH75" s="324"/>
      <c r="AI75" s="329"/>
      <c r="AJ75" s="330"/>
      <c r="AK75" s="330"/>
      <c r="AL75" s="330"/>
      <c r="AM75" s="330"/>
      <c r="AN75" s="330"/>
      <c r="AO75" s="330"/>
      <c r="AP75" s="330"/>
      <c r="AQ75" s="330"/>
      <c r="AR75" s="330"/>
      <c r="AS75" s="330"/>
      <c r="AT75" s="330"/>
      <c r="AU75" s="330"/>
      <c r="AV75" s="330"/>
      <c r="AW75" s="330"/>
      <c r="AX75" s="331"/>
      <c r="AY75" s="324"/>
      <c r="AZ75" s="329"/>
      <c r="BA75" s="330"/>
      <c r="BB75" s="330"/>
      <c r="BC75" s="330"/>
      <c r="BD75" s="330"/>
      <c r="BE75" s="330"/>
      <c r="BF75" s="330"/>
      <c r="BG75" s="330"/>
      <c r="BH75" s="330"/>
      <c r="BI75" s="330"/>
      <c r="BJ75" s="330"/>
      <c r="BK75" s="330"/>
      <c r="BL75" s="330"/>
      <c r="BM75" s="330"/>
      <c r="BN75" s="330"/>
      <c r="BO75" s="331"/>
      <c r="BP75" s="324"/>
      <c r="BQ75" s="329"/>
      <c r="BR75" s="330"/>
      <c r="BS75" s="330"/>
      <c r="BT75" s="330"/>
      <c r="BU75" s="330"/>
      <c r="BV75" s="330"/>
      <c r="BW75" s="330"/>
      <c r="BX75" s="330"/>
      <c r="BY75" s="330"/>
      <c r="BZ75" s="330"/>
      <c r="CA75" s="330"/>
      <c r="CB75" s="330"/>
      <c r="CC75" s="330"/>
      <c r="CD75" s="330"/>
      <c r="CE75" s="330"/>
      <c r="CF75" s="331"/>
      <c r="CG75" s="324"/>
      <c r="CH75" s="329"/>
      <c r="CI75" s="330"/>
      <c r="CJ75" s="330"/>
      <c r="CK75" s="330"/>
      <c r="CL75" s="330"/>
      <c r="CM75" s="330"/>
      <c r="CN75" s="330"/>
      <c r="CO75" s="330"/>
      <c r="CP75" s="330"/>
      <c r="CQ75" s="330"/>
      <c r="CR75" s="330"/>
      <c r="CS75" s="330"/>
      <c r="CT75" s="330"/>
      <c r="CU75" s="330"/>
      <c r="CV75" s="330"/>
      <c r="CW75" s="331"/>
      <c r="CX75" s="324"/>
      <c r="CY75" s="329"/>
      <c r="CZ75" s="330"/>
      <c r="DA75" s="330"/>
      <c r="DB75" s="330"/>
      <c r="DC75" s="330"/>
      <c r="DD75" s="330"/>
      <c r="DE75" s="330"/>
      <c r="DF75" s="330"/>
      <c r="DG75" s="330"/>
      <c r="DH75" s="330"/>
      <c r="DI75" s="330"/>
      <c r="DJ75" s="330"/>
      <c r="DK75" s="330"/>
      <c r="DL75" s="330"/>
      <c r="DM75" s="330"/>
      <c r="DN75" s="331"/>
      <c r="DO75" s="324"/>
      <c r="DP75" s="329"/>
      <c r="DQ75" s="330"/>
      <c r="DR75" s="330"/>
      <c r="DS75" s="330"/>
      <c r="DT75" s="330"/>
      <c r="DU75" s="330"/>
      <c r="DV75" s="330"/>
      <c r="DW75" s="330"/>
      <c r="DX75" s="330"/>
      <c r="DY75" s="330"/>
      <c r="DZ75" s="330"/>
      <c r="EA75" s="330"/>
      <c r="EB75" s="330"/>
      <c r="EC75" s="330"/>
      <c r="ED75" s="330"/>
      <c r="EE75" s="331"/>
      <c r="EF75" s="324"/>
      <c r="EG75" s="329"/>
      <c r="EH75" s="330"/>
      <c r="EI75" s="330"/>
      <c r="EJ75" s="330"/>
      <c r="EK75" s="330"/>
      <c r="EL75" s="330"/>
      <c r="EM75" s="330"/>
      <c r="EN75" s="330"/>
      <c r="EO75" s="330"/>
      <c r="EP75" s="330"/>
      <c r="EQ75" s="330"/>
      <c r="ER75" s="330"/>
      <c r="ES75" s="330"/>
      <c r="ET75" s="330"/>
      <c r="EU75" s="330"/>
      <c r="EV75" s="331"/>
      <c r="EW75" s="324"/>
      <c r="EX75" s="329"/>
      <c r="EY75" s="330"/>
      <c r="EZ75" s="330"/>
      <c r="FA75" s="330"/>
      <c r="FB75" s="330"/>
      <c r="FC75" s="330"/>
      <c r="FD75" s="330"/>
      <c r="FE75" s="330"/>
      <c r="FF75" s="330"/>
      <c r="FG75" s="330"/>
      <c r="FH75" s="330"/>
      <c r="FI75" s="330"/>
      <c r="FJ75" s="330"/>
      <c r="FK75" s="330"/>
      <c r="FL75" s="330"/>
      <c r="FM75" s="331"/>
      <c r="FN75" s="324"/>
      <c r="FO75" s="329"/>
      <c r="FP75" s="330"/>
      <c r="FQ75" s="330"/>
      <c r="FR75" s="330"/>
      <c r="FS75" s="330"/>
      <c r="FT75" s="330"/>
      <c r="FU75" s="330"/>
      <c r="FV75" s="330"/>
      <c r="FW75" s="330"/>
      <c r="FX75" s="330"/>
      <c r="FY75" s="330"/>
      <c r="FZ75" s="330"/>
      <c r="GA75" s="330"/>
      <c r="GB75" s="330"/>
      <c r="GC75" s="330"/>
      <c r="GD75" s="331"/>
      <c r="GE75" s="324"/>
      <c r="GF75" s="329"/>
      <c r="GG75" s="330"/>
      <c r="GH75" s="330"/>
      <c r="GI75" s="330"/>
      <c r="GJ75" s="330"/>
      <c r="GK75" s="330"/>
      <c r="GL75" s="330"/>
      <c r="GM75" s="330"/>
      <c r="GN75" s="330"/>
      <c r="GO75" s="330"/>
      <c r="GP75" s="330"/>
      <c r="GQ75" s="330"/>
      <c r="GR75" s="330"/>
      <c r="GS75" s="330"/>
      <c r="GT75" s="330"/>
      <c r="GU75" s="331"/>
      <c r="GV75" s="324"/>
      <c r="GW75" s="329"/>
      <c r="GX75" s="330"/>
      <c r="GY75" s="330"/>
      <c r="GZ75" s="330"/>
      <c r="HA75" s="330"/>
      <c r="HB75" s="330"/>
      <c r="HC75" s="330"/>
      <c r="HD75" s="330"/>
      <c r="HE75" s="330"/>
      <c r="HF75" s="330"/>
      <c r="HG75" s="330"/>
      <c r="HH75" s="330"/>
      <c r="HI75" s="330"/>
      <c r="HJ75" s="330"/>
      <c r="HK75" s="330"/>
      <c r="HL75" s="331"/>
      <c r="HM75" s="324"/>
      <c r="HN75" s="329"/>
      <c r="HO75" s="330"/>
      <c r="HP75" s="330"/>
      <c r="HQ75" s="330"/>
      <c r="HR75" s="330"/>
      <c r="HS75" s="330"/>
      <c r="HT75" s="330"/>
      <c r="HU75" s="330"/>
      <c r="HV75" s="330"/>
      <c r="HW75" s="330"/>
      <c r="HX75" s="330"/>
      <c r="HY75" s="330"/>
      <c r="HZ75" s="330"/>
      <c r="IA75" s="330"/>
      <c r="IB75" s="330"/>
      <c r="IC75" s="331"/>
      <c r="ID75" s="324"/>
      <c r="IE75" s="329"/>
      <c r="IF75" s="330"/>
      <c r="IG75" s="330"/>
      <c r="IH75" s="330"/>
      <c r="II75" s="330"/>
      <c r="IJ75" s="330"/>
      <c r="IK75" s="330"/>
      <c r="IL75" s="330"/>
      <c r="IM75" s="330"/>
      <c r="IN75" s="330"/>
      <c r="IO75" s="330"/>
      <c r="IP75" s="330"/>
      <c r="IQ75" s="330"/>
      <c r="IR75" s="330"/>
      <c r="IS75" s="330"/>
      <c r="IT75" s="331"/>
      <c r="IU75" s="324"/>
      <c r="IV75" s="329"/>
      <c r="IW75" s="330"/>
      <c r="IX75" s="330"/>
      <c r="IY75" s="330"/>
      <c r="IZ75" s="330"/>
      <c r="JA75" s="330"/>
      <c r="JB75" s="330"/>
      <c r="JC75" s="330"/>
      <c r="JD75" s="330"/>
      <c r="JE75" s="330"/>
      <c r="JF75" s="330"/>
      <c r="JG75" s="330"/>
      <c r="JH75" s="330"/>
      <c r="JI75" s="330"/>
      <c r="JJ75" s="330"/>
      <c r="JK75" s="331"/>
      <c r="JL75" s="324"/>
      <c r="JM75" s="329"/>
      <c r="JN75" s="330"/>
      <c r="JO75" s="330"/>
      <c r="JP75" s="330"/>
      <c r="JQ75" s="330"/>
      <c r="JR75" s="330"/>
      <c r="JS75" s="330"/>
      <c r="JT75" s="330"/>
      <c r="JU75" s="330"/>
      <c r="JV75" s="330"/>
      <c r="JW75" s="330"/>
      <c r="JX75" s="330"/>
      <c r="JY75" s="330"/>
      <c r="JZ75" s="330"/>
      <c r="KA75" s="330"/>
      <c r="KB75" s="331"/>
      <c r="KC75" s="324"/>
      <c r="KD75" s="329"/>
      <c r="KE75" s="330"/>
      <c r="KF75" s="330"/>
      <c r="KG75" s="330"/>
      <c r="KH75" s="330"/>
      <c r="KI75" s="330"/>
      <c r="KJ75" s="330"/>
      <c r="KK75" s="330"/>
      <c r="KL75" s="330"/>
      <c r="KM75" s="330"/>
      <c r="KN75" s="330"/>
      <c r="KO75" s="330"/>
      <c r="KP75" s="330"/>
      <c r="KQ75" s="330"/>
      <c r="KR75" s="330"/>
      <c r="KS75" s="331"/>
      <c r="KT75" s="324"/>
      <c r="KU75" s="329"/>
      <c r="KV75" s="330"/>
      <c r="KW75" s="330"/>
      <c r="KX75" s="330"/>
      <c r="KY75" s="330"/>
      <c r="KZ75" s="330"/>
      <c r="LA75" s="330"/>
      <c r="LB75" s="330"/>
      <c r="LC75" s="330"/>
      <c r="LD75" s="330"/>
      <c r="LE75" s="330"/>
      <c r="LF75" s="330"/>
      <c r="LG75" s="330"/>
      <c r="LH75" s="330"/>
      <c r="LI75" s="330"/>
      <c r="LJ75" s="331"/>
      <c r="LK75" s="324"/>
      <c r="LL75" s="329"/>
      <c r="LM75" s="330"/>
      <c r="LN75" s="330"/>
      <c r="LO75" s="330"/>
      <c r="LP75" s="330"/>
      <c r="LQ75" s="330"/>
      <c r="LR75" s="330"/>
      <c r="LS75" s="330"/>
      <c r="LT75" s="330"/>
      <c r="LU75" s="330"/>
      <c r="LV75" s="330"/>
      <c r="LW75" s="330"/>
      <c r="LX75" s="330"/>
      <c r="LY75" s="330"/>
      <c r="LZ75" s="330"/>
      <c r="MA75" s="331"/>
      <c r="MB75" s="324"/>
      <c r="MC75" s="56"/>
      <c r="MD75" s="56"/>
      <c r="ME75" s="56"/>
      <c r="MF75" s="56"/>
      <c r="MG75" s="228"/>
    </row>
    <row r="76" spans="1:345" customFormat="1" ht="12.75" x14ac:dyDescent="0.2">
      <c r="A76" s="329"/>
      <c r="B76" s="330"/>
      <c r="C76" s="330"/>
      <c r="D76" s="330"/>
      <c r="E76" s="330"/>
      <c r="F76" s="330"/>
      <c r="G76" s="330"/>
      <c r="H76" s="330"/>
      <c r="I76" s="330"/>
      <c r="J76" s="330"/>
      <c r="K76" s="330"/>
      <c r="L76" s="330"/>
      <c r="M76" s="330"/>
      <c r="N76" s="330"/>
      <c r="O76" s="330"/>
      <c r="P76" s="331"/>
      <c r="Q76" s="324"/>
      <c r="R76" s="329"/>
      <c r="S76" s="330"/>
      <c r="T76" s="330"/>
      <c r="U76" s="330"/>
      <c r="V76" s="330"/>
      <c r="W76" s="330"/>
      <c r="X76" s="330"/>
      <c r="Y76" s="330"/>
      <c r="Z76" s="330"/>
      <c r="AA76" s="330"/>
      <c r="AB76" s="330"/>
      <c r="AC76" s="330"/>
      <c r="AD76" s="330"/>
      <c r="AE76" s="330"/>
      <c r="AF76" s="330"/>
      <c r="AG76" s="331"/>
      <c r="AH76" s="324"/>
      <c r="AI76" s="329"/>
      <c r="AJ76" s="330"/>
      <c r="AK76" s="330"/>
      <c r="AL76" s="330"/>
      <c r="AM76" s="330"/>
      <c r="AN76" s="330"/>
      <c r="AO76" s="330"/>
      <c r="AP76" s="330"/>
      <c r="AQ76" s="330"/>
      <c r="AR76" s="330"/>
      <c r="AS76" s="330"/>
      <c r="AT76" s="330"/>
      <c r="AU76" s="330"/>
      <c r="AV76" s="330"/>
      <c r="AW76" s="330"/>
      <c r="AX76" s="331"/>
      <c r="AY76" s="324"/>
      <c r="AZ76" s="329"/>
      <c r="BA76" s="330"/>
      <c r="BB76" s="330"/>
      <c r="BC76" s="330"/>
      <c r="BD76" s="330"/>
      <c r="BE76" s="330"/>
      <c r="BF76" s="330"/>
      <c r="BG76" s="330"/>
      <c r="BH76" s="330"/>
      <c r="BI76" s="330"/>
      <c r="BJ76" s="330"/>
      <c r="BK76" s="330"/>
      <c r="BL76" s="330"/>
      <c r="BM76" s="330"/>
      <c r="BN76" s="330"/>
      <c r="BO76" s="331"/>
      <c r="BP76" s="324"/>
      <c r="BQ76" s="329"/>
      <c r="BR76" s="330"/>
      <c r="BS76" s="330"/>
      <c r="BT76" s="330"/>
      <c r="BU76" s="330"/>
      <c r="BV76" s="330"/>
      <c r="BW76" s="330"/>
      <c r="BX76" s="330"/>
      <c r="BY76" s="330"/>
      <c r="BZ76" s="330"/>
      <c r="CA76" s="330"/>
      <c r="CB76" s="330"/>
      <c r="CC76" s="330"/>
      <c r="CD76" s="330"/>
      <c r="CE76" s="330"/>
      <c r="CF76" s="331"/>
      <c r="CG76" s="324"/>
      <c r="CH76" s="329"/>
      <c r="CI76" s="330"/>
      <c r="CJ76" s="330"/>
      <c r="CK76" s="330"/>
      <c r="CL76" s="330"/>
      <c r="CM76" s="330"/>
      <c r="CN76" s="330"/>
      <c r="CO76" s="330"/>
      <c r="CP76" s="330"/>
      <c r="CQ76" s="330"/>
      <c r="CR76" s="330"/>
      <c r="CS76" s="330"/>
      <c r="CT76" s="330"/>
      <c r="CU76" s="330"/>
      <c r="CV76" s="330"/>
      <c r="CW76" s="331"/>
      <c r="CX76" s="324"/>
      <c r="CY76" s="329"/>
      <c r="CZ76" s="330"/>
      <c r="DA76" s="330"/>
      <c r="DB76" s="330"/>
      <c r="DC76" s="330"/>
      <c r="DD76" s="330"/>
      <c r="DE76" s="330"/>
      <c r="DF76" s="330"/>
      <c r="DG76" s="330"/>
      <c r="DH76" s="330"/>
      <c r="DI76" s="330"/>
      <c r="DJ76" s="330"/>
      <c r="DK76" s="330"/>
      <c r="DL76" s="330"/>
      <c r="DM76" s="330"/>
      <c r="DN76" s="331"/>
      <c r="DO76" s="324"/>
      <c r="DP76" s="329"/>
      <c r="DQ76" s="330"/>
      <c r="DR76" s="330"/>
      <c r="DS76" s="330"/>
      <c r="DT76" s="330"/>
      <c r="DU76" s="330"/>
      <c r="DV76" s="330"/>
      <c r="DW76" s="330"/>
      <c r="DX76" s="330"/>
      <c r="DY76" s="330"/>
      <c r="DZ76" s="330"/>
      <c r="EA76" s="330"/>
      <c r="EB76" s="330"/>
      <c r="EC76" s="330"/>
      <c r="ED76" s="330"/>
      <c r="EE76" s="331"/>
      <c r="EF76" s="324"/>
      <c r="EG76" s="329"/>
      <c r="EH76" s="330"/>
      <c r="EI76" s="330"/>
      <c r="EJ76" s="330"/>
      <c r="EK76" s="330"/>
      <c r="EL76" s="330"/>
      <c r="EM76" s="330"/>
      <c r="EN76" s="330"/>
      <c r="EO76" s="330"/>
      <c r="EP76" s="330"/>
      <c r="EQ76" s="330"/>
      <c r="ER76" s="330"/>
      <c r="ES76" s="330"/>
      <c r="ET76" s="330"/>
      <c r="EU76" s="330"/>
      <c r="EV76" s="331"/>
      <c r="EW76" s="324"/>
      <c r="EX76" s="329"/>
      <c r="EY76" s="330"/>
      <c r="EZ76" s="330"/>
      <c r="FA76" s="330"/>
      <c r="FB76" s="330"/>
      <c r="FC76" s="330"/>
      <c r="FD76" s="330"/>
      <c r="FE76" s="330"/>
      <c r="FF76" s="330"/>
      <c r="FG76" s="330"/>
      <c r="FH76" s="330"/>
      <c r="FI76" s="330"/>
      <c r="FJ76" s="330"/>
      <c r="FK76" s="330"/>
      <c r="FL76" s="330"/>
      <c r="FM76" s="331"/>
      <c r="FN76" s="324"/>
      <c r="FO76" s="329"/>
      <c r="FP76" s="330"/>
      <c r="FQ76" s="330"/>
      <c r="FR76" s="330"/>
      <c r="FS76" s="330"/>
      <c r="FT76" s="330"/>
      <c r="FU76" s="330"/>
      <c r="FV76" s="330"/>
      <c r="FW76" s="330"/>
      <c r="FX76" s="330"/>
      <c r="FY76" s="330"/>
      <c r="FZ76" s="330"/>
      <c r="GA76" s="330"/>
      <c r="GB76" s="330"/>
      <c r="GC76" s="330"/>
      <c r="GD76" s="331"/>
      <c r="GE76" s="324"/>
      <c r="GF76" s="329"/>
      <c r="GG76" s="330"/>
      <c r="GH76" s="330"/>
      <c r="GI76" s="330"/>
      <c r="GJ76" s="330"/>
      <c r="GK76" s="330"/>
      <c r="GL76" s="330"/>
      <c r="GM76" s="330"/>
      <c r="GN76" s="330"/>
      <c r="GO76" s="330"/>
      <c r="GP76" s="330"/>
      <c r="GQ76" s="330"/>
      <c r="GR76" s="330"/>
      <c r="GS76" s="330"/>
      <c r="GT76" s="330"/>
      <c r="GU76" s="331"/>
      <c r="GV76" s="324"/>
      <c r="GW76" s="329"/>
      <c r="GX76" s="330"/>
      <c r="GY76" s="330"/>
      <c r="GZ76" s="330"/>
      <c r="HA76" s="330"/>
      <c r="HB76" s="330"/>
      <c r="HC76" s="330"/>
      <c r="HD76" s="330"/>
      <c r="HE76" s="330"/>
      <c r="HF76" s="330"/>
      <c r="HG76" s="330"/>
      <c r="HH76" s="330"/>
      <c r="HI76" s="330"/>
      <c r="HJ76" s="330"/>
      <c r="HK76" s="330"/>
      <c r="HL76" s="331"/>
      <c r="HM76" s="324"/>
      <c r="HN76" s="329"/>
      <c r="HO76" s="330"/>
      <c r="HP76" s="330"/>
      <c r="HQ76" s="330"/>
      <c r="HR76" s="330"/>
      <c r="HS76" s="330"/>
      <c r="HT76" s="330"/>
      <c r="HU76" s="330"/>
      <c r="HV76" s="330"/>
      <c r="HW76" s="330"/>
      <c r="HX76" s="330"/>
      <c r="HY76" s="330"/>
      <c r="HZ76" s="330"/>
      <c r="IA76" s="330"/>
      <c r="IB76" s="330"/>
      <c r="IC76" s="331"/>
      <c r="ID76" s="324"/>
      <c r="IE76" s="329"/>
      <c r="IF76" s="330"/>
      <c r="IG76" s="330"/>
      <c r="IH76" s="330"/>
      <c r="II76" s="330"/>
      <c r="IJ76" s="330"/>
      <c r="IK76" s="330"/>
      <c r="IL76" s="330"/>
      <c r="IM76" s="330"/>
      <c r="IN76" s="330"/>
      <c r="IO76" s="330"/>
      <c r="IP76" s="330"/>
      <c r="IQ76" s="330"/>
      <c r="IR76" s="330"/>
      <c r="IS76" s="330"/>
      <c r="IT76" s="331"/>
      <c r="IU76" s="324"/>
      <c r="IV76" s="329"/>
      <c r="IW76" s="330"/>
      <c r="IX76" s="330"/>
      <c r="IY76" s="330"/>
      <c r="IZ76" s="330"/>
      <c r="JA76" s="330"/>
      <c r="JB76" s="330"/>
      <c r="JC76" s="330"/>
      <c r="JD76" s="330"/>
      <c r="JE76" s="330"/>
      <c r="JF76" s="330"/>
      <c r="JG76" s="330"/>
      <c r="JH76" s="330"/>
      <c r="JI76" s="330"/>
      <c r="JJ76" s="330"/>
      <c r="JK76" s="331"/>
      <c r="JL76" s="324"/>
      <c r="JM76" s="329"/>
      <c r="JN76" s="330"/>
      <c r="JO76" s="330"/>
      <c r="JP76" s="330"/>
      <c r="JQ76" s="330"/>
      <c r="JR76" s="330"/>
      <c r="JS76" s="330"/>
      <c r="JT76" s="330"/>
      <c r="JU76" s="330"/>
      <c r="JV76" s="330"/>
      <c r="JW76" s="330"/>
      <c r="JX76" s="330"/>
      <c r="JY76" s="330"/>
      <c r="JZ76" s="330"/>
      <c r="KA76" s="330"/>
      <c r="KB76" s="331"/>
      <c r="KC76" s="324"/>
      <c r="KD76" s="329"/>
      <c r="KE76" s="330"/>
      <c r="KF76" s="330"/>
      <c r="KG76" s="330"/>
      <c r="KH76" s="330"/>
      <c r="KI76" s="330"/>
      <c r="KJ76" s="330"/>
      <c r="KK76" s="330"/>
      <c r="KL76" s="330"/>
      <c r="KM76" s="330"/>
      <c r="KN76" s="330"/>
      <c r="KO76" s="330"/>
      <c r="KP76" s="330"/>
      <c r="KQ76" s="330"/>
      <c r="KR76" s="330"/>
      <c r="KS76" s="331"/>
      <c r="KT76" s="324"/>
      <c r="KU76" s="329"/>
      <c r="KV76" s="330"/>
      <c r="KW76" s="330"/>
      <c r="KX76" s="330"/>
      <c r="KY76" s="330"/>
      <c r="KZ76" s="330"/>
      <c r="LA76" s="330"/>
      <c r="LB76" s="330"/>
      <c r="LC76" s="330"/>
      <c r="LD76" s="330"/>
      <c r="LE76" s="330"/>
      <c r="LF76" s="330"/>
      <c r="LG76" s="330"/>
      <c r="LH76" s="330"/>
      <c r="LI76" s="330"/>
      <c r="LJ76" s="331"/>
      <c r="LK76" s="324"/>
      <c r="LL76" s="329"/>
      <c r="LM76" s="330"/>
      <c r="LN76" s="330"/>
      <c r="LO76" s="330"/>
      <c r="LP76" s="330"/>
      <c r="LQ76" s="330"/>
      <c r="LR76" s="330"/>
      <c r="LS76" s="330"/>
      <c r="LT76" s="330"/>
      <c r="LU76" s="330"/>
      <c r="LV76" s="330"/>
      <c r="LW76" s="330"/>
      <c r="LX76" s="330"/>
      <c r="LY76" s="330"/>
      <c r="LZ76" s="330"/>
      <c r="MA76" s="331"/>
      <c r="MB76" s="324"/>
      <c r="MC76" s="56"/>
      <c r="MD76" s="56"/>
      <c r="ME76" s="56"/>
      <c r="MF76" s="56"/>
      <c r="MG76" s="228"/>
    </row>
    <row r="77" spans="1:345" customFormat="1" ht="12.75" x14ac:dyDescent="0.2">
      <c r="A77" s="329"/>
      <c r="B77" s="330"/>
      <c r="C77" s="330"/>
      <c r="D77" s="330"/>
      <c r="E77" s="330"/>
      <c r="F77" s="330"/>
      <c r="G77" s="330"/>
      <c r="H77" s="330"/>
      <c r="I77" s="330"/>
      <c r="J77" s="330"/>
      <c r="K77" s="330"/>
      <c r="L77" s="330"/>
      <c r="M77" s="330"/>
      <c r="N77" s="330"/>
      <c r="O77" s="330"/>
      <c r="P77" s="331"/>
      <c r="Q77" s="324"/>
      <c r="R77" s="329"/>
      <c r="S77" s="330"/>
      <c r="T77" s="330"/>
      <c r="U77" s="330"/>
      <c r="V77" s="330"/>
      <c r="W77" s="330"/>
      <c r="X77" s="330"/>
      <c r="Y77" s="330"/>
      <c r="Z77" s="330"/>
      <c r="AA77" s="330"/>
      <c r="AB77" s="330"/>
      <c r="AC77" s="330"/>
      <c r="AD77" s="330"/>
      <c r="AE77" s="330"/>
      <c r="AF77" s="330"/>
      <c r="AG77" s="331"/>
      <c r="AH77" s="324"/>
      <c r="AI77" s="329"/>
      <c r="AJ77" s="330"/>
      <c r="AK77" s="330"/>
      <c r="AL77" s="330"/>
      <c r="AM77" s="330"/>
      <c r="AN77" s="330"/>
      <c r="AO77" s="330"/>
      <c r="AP77" s="330"/>
      <c r="AQ77" s="330"/>
      <c r="AR77" s="330"/>
      <c r="AS77" s="330"/>
      <c r="AT77" s="330"/>
      <c r="AU77" s="330"/>
      <c r="AV77" s="330"/>
      <c r="AW77" s="330"/>
      <c r="AX77" s="331"/>
      <c r="AY77" s="324"/>
      <c r="AZ77" s="329"/>
      <c r="BA77" s="330"/>
      <c r="BB77" s="330"/>
      <c r="BC77" s="330"/>
      <c r="BD77" s="330"/>
      <c r="BE77" s="330"/>
      <c r="BF77" s="330"/>
      <c r="BG77" s="330"/>
      <c r="BH77" s="330"/>
      <c r="BI77" s="330"/>
      <c r="BJ77" s="330"/>
      <c r="BK77" s="330"/>
      <c r="BL77" s="330"/>
      <c r="BM77" s="330"/>
      <c r="BN77" s="330"/>
      <c r="BO77" s="331"/>
      <c r="BP77" s="324"/>
      <c r="BQ77" s="329"/>
      <c r="BR77" s="330"/>
      <c r="BS77" s="330"/>
      <c r="BT77" s="330"/>
      <c r="BU77" s="330"/>
      <c r="BV77" s="330"/>
      <c r="BW77" s="330"/>
      <c r="BX77" s="330"/>
      <c r="BY77" s="330"/>
      <c r="BZ77" s="330"/>
      <c r="CA77" s="330"/>
      <c r="CB77" s="330"/>
      <c r="CC77" s="330"/>
      <c r="CD77" s="330"/>
      <c r="CE77" s="330"/>
      <c r="CF77" s="331"/>
      <c r="CG77" s="324"/>
      <c r="CH77" s="329"/>
      <c r="CI77" s="330"/>
      <c r="CJ77" s="330"/>
      <c r="CK77" s="330"/>
      <c r="CL77" s="330"/>
      <c r="CM77" s="330"/>
      <c r="CN77" s="330"/>
      <c r="CO77" s="330"/>
      <c r="CP77" s="330"/>
      <c r="CQ77" s="330"/>
      <c r="CR77" s="330"/>
      <c r="CS77" s="330"/>
      <c r="CT77" s="330"/>
      <c r="CU77" s="330"/>
      <c r="CV77" s="330"/>
      <c r="CW77" s="331"/>
      <c r="CX77" s="324"/>
      <c r="CY77" s="329"/>
      <c r="CZ77" s="330"/>
      <c r="DA77" s="330"/>
      <c r="DB77" s="330"/>
      <c r="DC77" s="330"/>
      <c r="DD77" s="330"/>
      <c r="DE77" s="330"/>
      <c r="DF77" s="330"/>
      <c r="DG77" s="330"/>
      <c r="DH77" s="330"/>
      <c r="DI77" s="330"/>
      <c r="DJ77" s="330"/>
      <c r="DK77" s="330"/>
      <c r="DL77" s="330"/>
      <c r="DM77" s="330"/>
      <c r="DN77" s="331"/>
      <c r="DO77" s="324"/>
      <c r="DP77" s="329"/>
      <c r="DQ77" s="330"/>
      <c r="DR77" s="330"/>
      <c r="DS77" s="330"/>
      <c r="DT77" s="330"/>
      <c r="DU77" s="330"/>
      <c r="DV77" s="330"/>
      <c r="DW77" s="330"/>
      <c r="DX77" s="330"/>
      <c r="DY77" s="330"/>
      <c r="DZ77" s="330"/>
      <c r="EA77" s="330"/>
      <c r="EB77" s="330"/>
      <c r="EC77" s="330"/>
      <c r="ED77" s="330"/>
      <c r="EE77" s="331"/>
      <c r="EF77" s="324"/>
      <c r="EG77" s="329"/>
      <c r="EH77" s="330"/>
      <c r="EI77" s="330"/>
      <c r="EJ77" s="330"/>
      <c r="EK77" s="330"/>
      <c r="EL77" s="330"/>
      <c r="EM77" s="330"/>
      <c r="EN77" s="330"/>
      <c r="EO77" s="330"/>
      <c r="EP77" s="330"/>
      <c r="EQ77" s="330"/>
      <c r="ER77" s="330"/>
      <c r="ES77" s="330"/>
      <c r="ET77" s="330"/>
      <c r="EU77" s="330"/>
      <c r="EV77" s="331"/>
      <c r="EW77" s="324"/>
      <c r="EX77" s="329"/>
      <c r="EY77" s="330"/>
      <c r="EZ77" s="330"/>
      <c r="FA77" s="330"/>
      <c r="FB77" s="330"/>
      <c r="FC77" s="330"/>
      <c r="FD77" s="330"/>
      <c r="FE77" s="330"/>
      <c r="FF77" s="330"/>
      <c r="FG77" s="330"/>
      <c r="FH77" s="330"/>
      <c r="FI77" s="330"/>
      <c r="FJ77" s="330"/>
      <c r="FK77" s="330"/>
      <c r="FL77" s="330"/>
      <c r="FM77" s="331"/>
      <c r="FN77" s="324"/>
      <c r="FO77" s="329"/>
      <c r="FP77" s="330"/>
      <c r="FQ77" s="330"/>
      <c r="FR77" s="330"/>
      <c r="FS77" s="330"/>
      <c r="FT77" s="330"/>
      <c r="FU77" s="330"/>
      <c r="FV77" s="330"/>
      <c r="FW77" s="330"/>
      <c r="FX77" s="330"/>
      <c r="FY77" s="330"/>
      <c r="FZ77" s="330"/>
      <c r="GA77" s="330"/>
      <c r="GB77" s="330"/>
      <c r="GC77" s="330"/>
      <c r="GD77" s="331"/>
      <c r="GE77" s="324"/>
      <c r="GF77" s="329"/>
      <c r="GG77" s="330"/>
      <c r="GH77" s="330"/>
      <c r="GI77" s="330"/>
      <c r="GJ77" s="330"/>
      <c r="GK77" s="330"/>
      <c r="GL77" s="330"/>
      <c r="GM77" s="330"/>
      <c r="GN77" s="330"/>
      <c r="GO77" s="330"/>
      <c r="GP77" s="330"/>
      <c r="GQ77" s="330"/>
      <c r="GR77" s="330"/>
      <c r="GS77" s="330"/>
      <c r="GT77" s="330"/>
      <c r="GU77" s="331"/>
      <c r="GV77" s="324"/>
      <c r="GW77" s="329"/>
      <c r="GX77" s="330"/>
      <c r="GY77" s="330"/>
      <c r="GZ77" s="330"/>
      <c r="HA77" s="330"/>
      <c r="HB77" s="330"/>
      <c r="HC77" s="330"/>
      <c r="HD77" s="330"/>
      <c r="HE77" s="330"/>
      <c r="HF77" s="330"/>
      <c r="HG77" s="330"/>
      <c r="HH77" s="330"/>
      <c r="HI77" s="330"/>
      <c r="HJ77" s="330"/>
      <c r="HK77" s="330"/>
      <c r="HL77" s="331"/>
      <c r="HM77" s="324"/>
      <c r="HN77" s="329"/>
      <c r="HO77" s="330"/>
      <c r="HP77" s="330"/>
      <c r="HQ77" s="330"/>
      <c r="HR77" s="330"/>
      <c r="HS77" s="330"/>
      <c r="HT77" s="330"/>
      <c r="HU77" s="330"/>
      <c r="HV77" s="330"/>
      <c r="HW77" s="330"/>
      <c r="HX77" s="330"/>
      <c r="HY77" s="330"/>
      <c r="HZ77" s="330"/>
      <c r="IA77" s="330"/>
      <c r="IB77" s="330"/>
      <c r="IC77" s="331"/>
      <c r="ID77" s="324"/>
      <c r="IE77" s="329"/>
      <c r="IF77" s="330"/>
      <c r="IG77" s="330"/>
      <c r="IH77" s="330"/>
      <c r="II77" s="330"/>
      <c r="IJ77" s="330"/>
      <c r="IK77" s="330"/>
      <c r="IL77" s="330"/>
      <c r="IM77" s="330"/>
      <c r="IN77" s="330"/>
      <c r="IO77" s="330"/>
      <c r="IP77" s="330"/>
      <c r="IQ77" s="330"/>
      <c r="IR77" s="330"/>
      <c r="IS77" s="330"/>
      <c r="IT77" s="331"/>
      <c r="IU77" s="324"/>
      <c r="IV77" s="329"/>
      <c r="IW77" s="330"/>
      <c r="IX77" s="330"/>
      <c r="IY77" s="330"/>
      <c r="IZ77" s="330"/>
      <c r="JA77" s="330"/>
      <c r="JB77" s="330"/>
      <c r="JC77" s="330"/>
      <c r="JD77" s="330"/>
      <c r="JE77" s="330"/>
      <c r="JF77" s="330"/>
      <c r="JG77" s="330"/>
      <c r="JH77" s="330"/>
      <c r="JI77" s="330"/>
      <c r="JJ77" s="330"/>
      <c r="JK77" s="331"/>
      <c r="JL77" s="324"/>
      <c r="JM77" s="329"/>
      <c r="JN77" s="330"/>
      <c r="JO77" s="330"/>
      <c r="JP77" s="330"/>
      <c r="JQ77" s="330"/>
      <c r="JR77" s="330"/>
      <c r="JS77" s="330"/>
      <c r="JT77" s="330"/>
      <c r="JU77" s="330"/>
      <c r="JV77" s="330"/>
      <c r="JW77" s="330"/>
      <c r="JX77" s="330"/>
      <c r="JY77" s="330"/>
      <c r="JZ77" s="330"/>
      <c r="KA77" s="330"/>
      <c r="KB77" s="331"/>
      <c r="KC77" s="324"/>
      <c r="KD77" s="329"/>
      <c r="KE77" s="330"/>
      <c r="KF77" s="330"/>
      <c r="KG77" s="330"/>
      <c r="KH77" s="330"/>
      <c r="KI77" s="330"/>
      <c r="KJ77" s="330"/>
      <c r="KK77" s="330"/>
      <c r="KL77" s="330"/>
      <c r="KM77" s="330"/>
      <c r="KN77" s="330"/>
      <c r="KO77" s="330"/>
      <c r="KP77" s="330"/>
      <c r="KQ77" s="330"/>
      <c r="KR77" s="330"/>
      <c r="KS77" s="331"/>
      <c r="KT77" s="324"/>
      <c r="KU77" s="329"/>
      <c r="KV77" s="330"/>
      <c r="KW77" s="330"/>
      <c r="KX77" s="330"/>
      <c r="KY77" s="330"/>
      <c r="KZ77" s="330"/>
      <c r="LA77" s="330"/>
      <c r="LB77" s="330"/>
      <c r="LC77" s="330"/>
      <c r="LD77" s="330"/>
      <c r="LE77" s="330"/>
      <c r="LF77" s="330"/>
      <c r="LG77" s="330"/>
      <c r="LH77" s="330"/>
      <c r="LI77" s="330"/>
      <c r="LJ77" s="331"/>
      <c r="LK77" s="324"/>
      <c r="LL77" s="329"/>
      <c r="LM77" s="330"/>
      <c r="LN77" s="330"/>
      <c r="LO77" s="330"/>
      <c r="LP77" s="330"/>
      <c r="LQ77" s="330"/>
      <c r="LR77" s="330"/>
      <c r="LS77" s="330"/>
      <c r="LT77" s="330"/>
      <c r="LU77" s="330"/>
      <c r="LV77" s="330"/>
      <c r="LW77" s="330"/>
      <c r="LX77" s="330"/>
      <c r="LY77" s="330"/>
      <c r="LZ77" s="330"/>
      <c r="MA77" s="331"/>
      <c r="MB77" s="324"/>
      <c r="MC77" s="56"/>
      <c r="MD77" s="56"/>
      <c r="ME77" s="56"/>
      <c r="MF77" s="56"/>
      <c r="MG77" s="228"/>
    </row>
    <row r="78" spans="1:345" customFormat="1" ht="12.75" x14ac:dyDescent="0.2">
      <c r="A78" s="329"/>
      <c r="B78" s="330"/>
      <c r="C78" s="330"/>
      <c r="D78" s="330"/>
      <c r="E78" s="330"/>
      <c r="F78" s="330"/>
      <c r="G78" s="330"/>
      <c r="H78" s="330"/>
      <c r="I78" s="330"/>
      <c r="J78" s="330"/>
      <c r="K78" s="330"/>
      <c r="L78" s="330"/>
      <c r="M78" s="330"/>
      <c r="N78" s="330"/>
      <c r="O78" s="330"/>
      <c r="P78" s="331"/>
      <c r="Q78" s="324"/>
      <c r="R78" s="329"/>
      <c r="S78" s="330"/>
      <c r="T78" s="330"/>
      <c r="U78" s="330"/>
      <c r="V78" s="330"/>
      <c r="W78" s="330"/>
      <c r="X78" s="330"/>
      <c r="Y78" s="330"/>
      <c r="Z78" s="330"/>
      <c r="AA78" s="330"/>
      <c r="AB78" s="330"/>
      <c r="AC78" s="330"/>
      <c r="AD78" s="330"/>
      <c r="AE78" s="330"/>
      <c r="AF78" s="330"/>
      <c r="AG78" s="331"/>
      <c r="AH78" s="324"/>
      <c r="AI78" s="329"/>
      <c r="AJ78" s="330"/>
      <c r="AK78" s="330"/>
      <c r="AL78" s="330"/>
      <c r="AM78" s="330"/>
      <c r="AN78" s="330"/>
      <c r="AO78" s="330"/>
      <c r="AP78" s="330"/>
      <c r="AQ78" s="330"/>
      <c r="AR78" s="330"/>
      <c r="AS78" s="330"/>
      <c r="AT78" s="330"/>
      <c r="AU78" s="330"/>
      <c r="AV78" s="330"/>
      <c r="AW78" s="330"/>
      <c r="AX78" s="331"/>
      <c r="AY78" s="324"/>
      <c r="AZ78" s="329"/>
      <c r="BA78" s="330"/>
      <c r="BB78" s="330"/>
      <c r="BC78" s="330"/>
      <c r="BD78" s="330"/>
      <c r="BE78" s="330"/>
      <c r="BF78" s="330"/>
      <c r="BG78" s="330"/>
      <c r="BH78" s="330"/>
      <c r="BI78" s="330"/>
      <c r="BJ78" s="330"/>
      <c r="BK78" s="330"/>
      <c r="BL78" s="330"/>
      <c r="BM78" s="330"/>
      <c r="BN78" s="330"/>
      <c r="BO78" s="331"/>
      <c r="BP78" s="324"/>
      <c r="BQ78" s="329"/>
      <c r="BR78" s="330"/>
      <c r="BS78" s="330"/>
      <c r="BT78" s="330"/>
      <c r="BU78" s="330"/>
      <c r="BV78" s="330"/>
      <c r="BW78" s="330"/>
      <c r="BX78" s="330"/>
      <c r="BY78" s="330"/>
      <c r="BZ78" s="330"/>
      <c r="CA78" s="330"/>
      <c r="CB78" s="330"/>
      <c r="CC78" s="330"/>
      <c r="CD78" s="330"/>
      <c r="CE78" s="330"/>
      <c r="CF78" s="331"/>
      <c r="CG78" s="324"/>
      <c r="CH78" s="329"/>
      <c r="CI78" s="330"/>
      <c r="CJ78" s="330"/>
      <c r="CK78" s="330"/>
      <c r="CL78" s="330"/>
      <c r="CM78" s="330"/>
      <c r="CN78" s="330"/>
      <c r="CO78" s="330"/>
      <c r="CP78" s="330"/>
      <c r="CQ78" s="330"/>
      <c r="CR78" s="330"/>
      <c r="CS78" s="330"/>
      <c r="CT78" s="330"/>
      <c r="CU78" s="330"/>
      <c r="CV78" s="330"/>
      <c r="CW78" s="331"/>
      <c r="CX78" s="324"/>
      <c r="CY78" s="329"/>
      <c r="CZ78" s="330"/>
      <c r="DA78" s="330"/>
      <c r="DB78" s="330"/>
      <c r="DC78" s="330"/>
      <c r="DD78" s="330"/>
      <c r="DE78" s="330"/>
      <c r="DF78" s="330"/>
      <c r="DG78" s="330"/>
      <c r="DH78" s="330"/>
      <c r="DI78" s="330"/>
      <c r="DJ78" s="330"/>
      <c r="DK78" s="330"/>
      <c r="DL78" s="330"/>
      <c r="DM78" s="330"/>
      <c r="DN78" s="331"/>
      <c r="DO78" s="324"/>
      <c r="DP78" s="329"/>
      <c r="DQ78" s="330"/>
      <c r="DR78" s="330"/>
      <c r="DS78" s="330"/>
      <c r="DT78" s="330"/>
      <c r="DU78" s="330"/>
      <c r="DV78" s="330"/>
      <c r="DW78" s="330"/>
      <c r="DX78" s="330"/>
      <c r="DY78" s="330"/>
      <c r="DZ78" s="330"/>
      <c r="EA78" s="330"/>
      <c r="EB78" s="330"/>
      <c r="EC78" s="330"/>
      <c r="ED78" s="330"/>
      <c r="EE78" s="331"/>
      <c r="EF78" s="324"/>
      <c r="EG78" s="329"/>
      <c r="EH78" s="330"/>
      <c r="EI78" s="330"/>
      <c r="EJ78" s="330"/>
      <c r="EK78" s="330"/>
      <c r="EL78" s="330"/>
      <c r="EM78" s="330"/>
      <c r="EN78" s="330"/>
      <c r="EO78" s="330"/>
      <c r="EP78" s="330"/>
      <c r="EQ78" s="330"/>
      <c r="ER78" s="330"/>
      <c r="ES78" s="330"/>
      <c r="ET78" s="330"/>
      <c r="EU78" s="330"/>
      <c r="EV78" s="331"/>
      <c r="EW78" s="324"/>
      <c r="EX78" s="329"/>
      <c r="EY78" s="330"/>
      <c r="EZ78" s="330"/>
      <c r="FA78" s="330"/>
      <c r="FB78" s="330"/>
      <c r="FC78" s="330"/>
      <c r="FD78" s="330"/>
      <c r="FE78" s="330"/>
      <c r="FF78" s="330"/>
      <c r="FG78" s="330"/>
      <c r="FH78" s="330"/>
      <c r="FI78" s="330"/>
      <c r="FJ78" s="330"/>
      <c r="FK78" s="330"/>
      <c r="FL78" s="330"/>
      <c r="FM78" s="331"/>
      <c r="FN78" s="324"/>
      <c r="FO78" s="329"/>
      <c r="FP78" s="330"/>
      <c r="FQ78" s="330"/>
      <c r="FR78" s="330"/>
      <c r="FS78" s="330"/>
      <c r="FT78" s="330"/>
      <c r="FU78" s="330"/>
      <c r="FV78" s="330"/>
      <c r="FW78" s="330"/>
      <c r="FX78" s="330"/>
      <c r="FY78" s="330"/>
      <c r="FZ78" s="330"/>
      <c r="GA78" s="330"/>
      <c r="GB78" s="330"/>
      <c r="GC78" s="330"/>
      <c r="GD78" s="331"/>
      <c r="GE78" s="324"/>
      <c r="GF78" s="329"/>
      <c r="GG78" s="330"/>
      <c r="GH78" s="330"/>
      <c r="GI78" s="330"/>
      <c r="GJ78" s="330"/>
      <c r="GK78" s="330"/>
      <c r="GL78" s="330"/>
      <c r="GM78" s="330"/>
      <c r="GN78" s="330"/>
      <c r="GO78" s="330"/>
      <c r="GP78" s="330"/>
      <c r="GQ78" s="330"/>
      <c r="GR78" s="330"/>
      <c r="GS78" s="330"/>
      <c r="GT78" s="330"/>
      <c r="GU78" s="331"/>
      <c r="GV78" s="324"/>
      <c r="GW78" s="329"/>
      <c r="GX78" s="330"/>
      <c r="GY78" s="330"/>
      <c r="GZ78" s="330"/>
      <c r="HA78" s="330"/>
      <c r="HB78" s="330"/>
      <c r="HC78" s="330"/>
      <c r="HD78" s="330"/>
      <c r="HE78" s="330"/>
      <c r="HF78" s="330"/>
      <c r="HG78" s="330"/>
      <c r="HH78" s="330"/>
      <c r="HI78" s="330"/>
      <c r="HJ78" s="330"/>
      <c r="HK78" s="330"/>
      <c r="HL78" s="331"/>
      <c r="HM78" s="324"/>
      <c r="HN78" s="329"/>
      <c r="HO78" s="330"/>
      <c r="HP78" s="330"/>
      <c r="HQ78" s="330"/>
      <c r="HR78" s="330"/>
      <c r="HS78" s="330"/>
      <c r="HT78" s="330"/>
      <c r="HU78" s="330"/>
      <c r="HV78" s="330"/>
      <c r="HW78" s="330"/>
      <c r="HX78" s="330"/>
      <c r="HY78" s="330"/>
      <c r="HZ78" s="330"/>
      <c r="IA78" s="330"/>
      <c r="IB78" s="330"/>
      <c r="IC78" s="331"/>
      <c r="ID78" s="324"/>
      <c r="IE78" s="329"/>
      <c r="IF78" s="330"/>
      <c r="IG78" s="330"/>
      <c r="IH78" s="330"/>
      <c r="II78" s="330"/>
      <c r="IJ78" s="330"/>
      <c r="IK78" s="330"/>
      <c r="IL78" s="330"/>
      <c r="IM78" s="330"/>
      <c r="IN78" s="330"/>
      <c r="IO78" s="330"/>
      <c r="IP78" s="330"/>
      <c r="IQ78" s="330"/>
      <c r="IR78" s="330"/>
      <c r="IS78" s="330"/>
      <c r="IT78" s="331"/>
      <c r="IU78" s="324"/>
      <c r="IV78" s="329"/>
      <c r="IW78" s="330"/>
      <c r="IX78" s="330"/>
      <c r="IY78" s="330"/>
      <c r="IZ78" s="330"/>
      <c r="JA78" s="330"/>
      <c r="JB78" s="330"/>
      <c r="JC78" s="330"/>
      <c r="JD78" s="330"/>
      <c r="JE78" s="330"/>
      <c r="JF78" s="330"/>
      <c r="JG78" s="330"/>
      <c r="JH78" s="330"/>
      <c r="JI78" s="330"/>
      <c r="JJ78" s="330"/>
      <c r="JK78" s="331"/>
      <c r="JL78" s="324"/>
      <c r="JM78" s="329"/>
      <c r="JN78" s="330"/>
      <c r="JO78" s="330"/>
      <c r="JP78" s="330"/>
      <c r="JQ78" s="330"/>
      <c r="JR78" s="330"/>
      <c r="JS78" s="330"/>
      <c r="JT78" s="330"/>
      <c r="JU78" s="330"/>
      <c r="JV78" s="330"/>
      <c r="JW78" s="330"/>
      <c r="JX78" s="330"/>
      <c r="JY78" s="330"/>
      <c r="JZ78" s="330"/>
      <c r="KA78" s="330"/>
      <c r="KB78" s="331"/>
      <c r="KC78" s="324"/>
      <c r="KD78" s="329"/>
      <c r="KE78" s="330"/>
      <c r="KF78" s="330"/>
      <c r="KG78" s="330"/>
      <c r="KH78" s="330"/>
      <c r="KI78" s="330"/>
      <c r="KJ78" s="330"/>
      <c r="KK78" s="330"/>
      <c r="KL78" s="330"/>
      <c r="KM78" s="330"/>
      <c r="KN78" s="330"/>
      <c r="KO78" s="330"/>
      <c r="KP78" s="330"/>
      <c r="KQ78" s="330"/>
      <c r="KR78" s="330"/>
      <c r="KS78" s="331"/>
      <c r="KT78" s="324"/>
      <c r="KU78" s="329"/>
      <c r="KV78" s="330"/>
      <c r="KW78" s="330"/>
      <c r="KX78" s="330"/>
      <c r="KY78" s="330"/>
      <c r="KZ78" s="330"/>
      <c r="LA78" s="330"/>
      <c r="LB78" s="330"/>
      <c r="LC78" s="330"/>
      <c r="LD78" s="330"/>
      <c r="LE78" s="330"/>
      <c r="LF78" s="330"/>
      <c r="LG78" s="330"/>
      <c r="LH78" s="330"/>
      <c r="LI78" s="330"/>
      <c r="LJ78" s="331"/>
      <c r="LK78" s="324"/>
      <c r="LL78" s="329"/>
      <c r="LM78" s="330"/>
      <c r="LN78" s="330"/>
      <c r="LO78" s="330"/>
      <c r="LP78" s="330"/>
      <c r="LQ78" s="330"/>
      <c r="LR78" s="330"/>
      <c r="LS78" s="330"/>
      <c r="LT78" s="330"/>
      <c r="LU78" s="330"/>
      <c r="LV78" s="330"/>
      <c r="LW78" s="330"/>
      <c r="LX78" s="330"/>
      <c r="LY78" s="330"/>
      <c r="LZ78" s="330"/>
      <c r="MA78" s="331"/>
      <c r="MB78" s="324"/>
      <c r="MC78" s="56"/>
      <c r="MD78" s="56"/>
      <c r="ME78" s="56"/>
      <c r="MF78" s="56"/>
      <c r="MG78" s="228"/>
    </row>
    <row r="79" spans="1:345" customFormat="1" ht="12.75" x14ac:dyDescent="0.2">
      <c r="A79" s="329"/>
      <c r="B79" s="330"/>
      <c r="C79" s="330"/>
      <c r="D79" s="330"/>
      <c r="E79" s="330"/>
      <c r="F79" s="330"/>
      <c r="G79" s="330"/>
      <c r="H79" s="330"/>
      <c r="I79" s="330"/>
      <c r="J79" s="330"/>
      <c r="K79" s="330"/>
      <c r="L79" s="330"/>
      <c r="M79" s="330"/>
      <c r="N79" s="330"/>
      <c r="O79" s="330"/>
      <c r="P79" s="331"/>
      <c r="Q79" s="324"/>
      <c r="R79" s="329"/>
      <c r="S79" s="330"/>
      <c r="T79" s="330"/>
      <c r="U79" s="330"/>
      <c r="V79" s="330"/>
      <c r="W79" s="330"/>
      <c r="X79" s="330"/>
      <c r="Y79" s="330"/>
      <c r="Z79" s="330"/>
      <c r="AA79" s="330"/>
      <c r="AB79" s="330"/>
      <c r="AC79" s="330"/>
      <c r="AD79" s="330"/>
      <c r="AE79" s="330"/>
      <c r="AF79" s="330"/>
      <c r="AG79" s="331"/>
      <c r="AH79" s="324"/>
      <c r="AI79" s="329"/>
      <c r="AJ79" s="330"/>
      <c r="AK79" s="330"/>
      <c r="AL79" s="330"/>
      <c r="AM79" s="330"/>
      <c r="AN79" s="330"/>
      <c r="AO79" s="330"/>
      <c r="AP79" s="330"/>
      <c r="AQ79" s="330"/>
      <c r="AR79" s="330"/>
      <c r="AS79" s="330"/>
      <c r="AT79" s="330"/>
      <c r="AU79" s="330"/>
      <c r="AV79" s="330"/>
      <c r="AW79" s="330"/>
      <c r="AX79" s="331"/>
      <c r="AY79" s="324"/>
      <c r="AZ79" s="329"/>
      <c r="BA79" s="330"/>
      <c r="BB79" s="330"/>
      <c r="BC79" s="330"/>
      <c r="BD79" s="330"/>
      <c r="BE79" s="330"/>
      <c r="BF79" s="330"/>
      <c r="BG79" s="330"/>
      <c r="BH79" s="330"/>
      <c r="BI79" s="330"/>
      <c r="BJ79" s="330"/>
      <c r="BK79" s="330"/>
      <c r="BL79" s="330"/>
      <c r="BM79" s="330"/>
      <c r="BN79" s="330"/>
      <c r="BO79" s="331"/>
      <c r="BP79" s="324"/>
      <c r="BQ79" s="329"/>
      <c r="BR79" s="330"/>
      <c r="BS79" s="330"/>
      <c r="BT79" s="330"/>
      <c r="BU79" s="330"/>
      <c r="BV79" s="330"/>
      <c r="BW79" s="330"/>
      <c r="BX79" s="330"/>
      <c r="BY79" s="330"/>
      <c r="BZ79" s="330"/>
      <c r="CA79" s="330"/>
      <c r="CB79" s="330"/>
      <c r="CC79" s="330"/>
      <c r="CD79" s="330"/>
      <c r="CE79" s="330"/>
      <c r="CF79" s="331"/>
      <c r="CG79" s="324"/>
      <c r="CH79" s="329"/>
      <c r="CI79" s="330"/>
      <c r="CJ79" s="330"/>
      <c r="CK79" s="330"/>
      <c r="CL79" s="330"/>
      <c r="CM79" s="330"/>
      <c r="CN79" s="330"/>
      <c r="CO79" s="330"/>
      <c r="CP79" s="330"/>
      <c r="CQ79" s="330"/>
      <c r="CR79" s="330"/>
      <c r="CS79" s="330"/>
      <c r="CT79" s="330"/>
      <c r="CU79" s="330"/>
      <c r="CV79" s="330"/>
      <c r="CW79" s="331"/>
      <c r="CX79" s="324"/>
      <c r="CY79" s="329"/>
      <c r="CZ79" s="330"/>
      <c r="DA79" s="330"/>
      <c r="DB79" s="330"/>
      <c r="DC79" s="330"/>
      <c r="DD79" s="330"/>
      <c r="DE79" s="330"/>
      <c r="DF79" s="330"/>
      <c r="DG79" s="330"/>
      <c r="DH79" s="330"/>
      <c r="DI79" s="330"/>
      <c r="DJ79" s="330"/>
      <c r="DK79" s="330"/>
      <c r="DL79" s="330"/>
      <c r="DM79" s="330"/>
      <c r="DN79" s="331"/>
      <c r="DO79" s="324"/>
      <c r="DP79" s="329"/>
      <c r="DQ79" s="330"/>
      <c r="DR79" s="330"/>
      <c r="DS79" s="330"/>
      <c r="DT79" s="330"/>
      <c r="DU79" s="330"/>
      <c r="DV79" s="330"/>
      <c r="DW79" s="330"/>
      <c r="DX79" s="330"/>
      <c r="DY79" s="330"/>
      <c r="DZ79" s="330"/>
      <c r="EA79" s="330"/>
      <c r="EB79" s="330"/>
      <c r="EC79" s="330"/>
      <c r="ED79" s="330"/>
      <c r="EE79" s="331"/>
      <c r="EF79" s="324"/>
      <c r="EG79" s="329"/>
      <c r="EH79" s="330"/>
      <c r="EI79" s="330"/>
      <c r="EJ79" s="330"/>
      <c r="EK79" s="330"/>
      <c r="EL79" s="330"/>
      <c r="EM79" s="330"/>
      <c r="EN79" s="330"/>
      <c r="EO79" s="330"/>
      <c r="EP79" s="330"/>
      <c r="EQ79" s="330"/>
      <c r="ER79" s="330"/>
      <c r="ES79" s="330"/>
      <c r="ET79" s="330"/>
      <c r="EU79" s="330"/>
      <c r="EV79" s="331"/>
      <c r="EW79" s="324"/>
      <c r="EX79" s="329"/>
      <c r="EY79" s="330"/>
      <c r="EZ79" s="330"/>
      <c r="FA79" s="330"/>
      <c r="FB79" s="330"/>
      <c r="FC79" s="330"/>
      <c r="FD79" s="330"/>
      <c r="FE79" s="330"/>
      <c r="FF79" s="330"/>
      <c r="FG79" s="330"/>
      <c r="FH79" s="330"/>
      <c r="FI79" s="330"/>
      <c r="FJ79" s="330"/>
      <c r="FK79" s="330"/>
      <c r="FL79" s="330"/>
      <c r="FM79" s="331"/>
      <c r="FN79" s="324"/>
      <c r="FO79" s="329"/>
      <c r="FP79" s="330"/>
      <c r="FQ79" s="330"/>
      <c r="FR79" s="330"/>
      <c r="FS79" s="330"/>
      <c r="FT79" s="330"/>
      <c r="FU79" s="330"/>
      <c r="FV79" s="330"/>
      <c r="FW79" s="330"/>
      <c r="FX79" s="330"/>
      <c r="FY79" s="330"/>
      <c r="FZ79" s="330"/>
      <c r="GA79" s="330"/>
      <c r="GB79" s="330"/>
      <c r="GC79" s="330"/>
      <c r="GD79" s="331"/>
      <c r="GE79" s="324"/>
      <c r="GF79" s="329"/>
      <c r="GG79" s="330"/>
      <c r="GH79" s="330"/>
      <c r="GI79" s="330"/>
      <c r="GJ79" s="330"/>
      <c r="GK79" s="330"/>
      <c r="GL79" s="330"/>
      <c r="GM79" s="330"/>
      <c r="GN79" s="330"/>
      <c r="GO79" s="330"/>
      <c r="GP79" s="330"/>
      <c r="GQ79" s="330"/>
      <c r="GR79" s="330"/>
      <c r="GS79" s="330"/>
      <c r="GT79" s="330"/>
      <c r="GU79" s="331"/>
      <c r="GV79" s="324"/>
      <c r="GW79" s="329"/>
      <c r="GX79" s="330"/>
      <c r="GY79" s="330"/>
      <c r="GZ79" s="330"/>
      <c r="HA79" s="330"/>
      <c r="HB79" s="330"/>
      <c r="HC79" s="330"/>
      <c r="HD79" s="330"/>
      <c r="HE79" s="330"/>
      <c r="HF79" s="330"/>
      <c r="HG79" s="330"/>
      <c r="HH79" s="330"/>
      <c r="HI79" s="330"/>
      <c r="HJ79" s="330"/>
      <c r="HK79" s="330"/>
      <c r="HL79" s="331"/>
      <c r="HM79" s="324"/>
      <c r="HN79" s="329"/>
      <c r="HO79" s="330"/>
      <c r="HP79" s="330"/>
      <c r="HQ79" s="330"/>
      <c r="HR79" s="330"/>
      <c r="HS79" s="330"/>
      <c r="HT79" s="330"/>
      <c r="HU79" s="330"/>
      <c r="HV79" s="330"/>
      <c r="HW79" s="330"/>
      <c r="HX79" s="330"/>
      <c r="HY79" s="330"/>
      <c r="HZ79" s="330"/>
      <c r="IA79" s="330"/>
      <c r="IB79" s="330"/>
      <c r="IC79" s="331"/>
      <c r="ID79" s="324"/>
      <c r="IE79" s="329"/>
      <c r="IF79" s="330"/>
      <c r="IG79" s="330"/>
      <c r="IH79" s="330"/>
      <c r="II79" s="330"/>
      <c r="IJ79" s="330"/>
      <c r="IK79" s="330"/>
      <c r="IL79" s="330"/>
      <c r="IM79" s="330"/>
      <c r="IN79" s="330"/>
      <c r="IO79" s="330"/>
      <c r="IP79" s="330"/>
      <c r="IQ79" s="330"/>
      <c r="IR79" s="330"/>
      <c r="IS79" s="330"/>
      <c r="IT79" s="331"/>
      <c r="IU79" s="324"/>
      <c r="IV79" s="329"/>
      <c r="IW79" s="330"/>
      <c r="IX79" s="330"/>
      <c r="IY79" s="330"/>
      <c r="IZ79" s="330"/>
      <c r="JA79" s="330"/>
      <c r="JB79" s="330"/>
      <c r="JC79" s="330"/>
      <c r="JD79" s="330"/>
      <c r="JE79" s="330"/>
      <c r="JF79" s="330"/>
      <c r="JG79" s="330"/>
      <c r="JH79" s="330"/>
      <c r="JI79" s="330"/>
      <c r="JJ79" s="330"/>
      <c r="JK79" s="331"/>
      <c r="JL79" s="324"/>
      <c r="JM79" s="329"/>
      <c r="JN79" s="330"/>
      <c r="JO79" s="330"/>
      <c r="JP79" s="330"/>
      <c r="JQ79" s="330"/>
      <c r="JR79" s="330"/>
      <c r="JS79" s="330"/>
      <c r="JT79" s="330"/>
      <c r="JU79" s="330"/>
      <c r="JV79" s="330"/>
      <c r="JW79" s="330"/>
      <c r="JX79" s="330"/>
      <c r="JY79" s="330"/>
      <c r="JZ79" s="330"/>
      <c r="KA79" s="330"/>
      <c r="KB79" s="331"/>
      <c r="KC79" s="324"/>
      <c r="KD79" s="329"/>
      <c r="KE79" s="330"/>
      <c r="KF79" s="330"/>
      <c r="KG79" s="330"/>
      <c r="KH79" s="330"/>
      <c r="KI79" s="330"/>
      <c r="KJ79" s="330"/>
      <c r="KK79" s="330"/>
      <c r="KL79" s="330"/>
      <c r="KM79" s="330"/>
      <c r="KN79" s="330"/>
      <c r="KO79" s="330"/>
      <c r="KP79" s="330"/>
      <c r="KQ79" s="330"/>
      <c r="KR79" s="330"/>
      <c r="KS79" s="331"/>
      <c r="KT79" s="324"/>
      <c r="KU79" s="329"/>
      <c r="KV79" s="330"/>
      <c r="KW79" s="330"/>
      <c r="KX79" s="330"/>
      <c r="KY79" s="330"/>
      <c r="KZ79" s="330"/>
      <c r="LA79" s="330"/>
      <c r="LB79" s="330"/>
      <c r="LC79" s="330"/>
      <c r="LD79" s="330"/>
      <c r="LE79" s="330"/>
      <c r="LF79" s="330"/>
      <c r="LG79" s="330"/>
      <c r="LH79" s="330"/>
      <c r="LI79" s="330"/>
      <c r="LJ79" s="331"/>
      <c r="LK79" s="324"/>
      <c r="LL79" s="329"/>
      <c r="LM79" s="330"/>
      <c r="LN79" s="330"/>
      <c r="LO79" s="330"/>
      <c r="LP79" s="330"/>
      <c r="LQ79" s="330"/>
      <c r="LR79" s="330"/>
      <c r="LS79" s="330"/>
      <c r="LT79" s="330"/>
      <c r="LU79" s="330"/>
      <c r="LV79" s="330"/>
      <c r="LW79" s="330"/>
      <c r="LX79" s="330"/>
      <c r="LY79" s="330"/>
      <c r="LZ79" s="330"/>
      <c r="MA79" s="331"/>
      <c r="MB79" s="324"/>
      <c r="MC79" s="56"/>
      <c r="MD79" s="56"/>
      <c r="ME79" s="56"/>
      <c r="MF79" s="56"/>
      <c r="MG79" s="228"/>
    </row>
    <row r="80" spans="1:345" customFormat="1" ht="12.75" x14ac:dyDescent="0.2">
      <c r="A80" s="329"/>
      <c r="B80" s="330"/>
      <c r="C80" s="330"/>
      <c r="D80" s="330"/>
      <c r="E80" s="330"/>
      <c r="F80" s="330"/>
      <c r="G80" s="330"/>
      <c r="H80" s="330"/>
      <c r="I80" s="330"/>
      <c r="J80" s="330"/>
      <c r="K80" s="330"/>
      <c r="L80" s="330"/>
      <c r="M80" s="330"/>
      <c r="N80" s="330"/>
      <c r="O80" s="330"/>
      <c r="P80" s="331"/>
      <c r="Q80" s="324"/>
      <c r="R80" s="329"/>
      <c r="S80" s="330"/>
      <c r="T80" s="330"/>
      <c r="U80" s="330"/>
      <c r="V80" s="330"/>
      <c r="W80" s="330"/>
      <c r="X80" s="330"/>
      <c r="Y80" s="330"/>
      <c r="Z80" s="330"/>
      <c r="AA80" s="330"/>
      <c r="AB80" s="330"/>
      <c r="AC80" s="330"/>
      <c r="AD80" s="330"/>
      <c r="AE80" s="330"/>
      <c r="AF80" s="330"/>
      <c r="AG80" s="331"/>
      <c r="AH80" s="324"/>
      <c r="AI80" s="329"/>
      <c r="AJ80" s="330"/>
      <c r="AK80" s="330"/>
      <c r="AL80" s="330"/>
      <c r="AM80" s="330"/>
      <c r="AN80" s="330"/>
      <c r="AO80" s="330"/>
      <c r="AP80" s="330"/>
      <c r="AQ80" s="330"/>
      <c r="AR80" s="330"/>
      <c r="AS80" s="330"/>
      <c r="AT80" s="330"/>
      <c r="AU80" s="330"/>
      <c r="AV80" s="330"/>
      <c r="AW80" s="330"/>
      <c r="AX80" s="331"/>
      <c r="AY80" s="324"/>
      <c r="AZ80" s="329"/>
      <c r="BA80" s="330"/>
      <c r="BB80" s="330"/>
      <c r="BC80" s="330"/>
      <c r="BD80" s="330"/>
      <c r="BE80" s="330"/>
      <c r="BF80" s="330"/>
      <c r="BG80" s="330"/>
      <c r="BH80" s="330"/>
      <c r="BI80" s="330"/>
      <c r="BJ80" s="330"/>
      <c r="BK80" s="330"/>
      <c r="BL80" s="330"/>
      <c r="BM80" s="330"/>
      <c r="BN80" s="330"/>
      <c r="BO80" s="331"/>
      <c r="BP80" s="324"/>
      <c r="BQ80" s="329"/>
      <c r="BR80" s="330"/>
      <c r="BS80" s="330"/>
      <c r="BT80" s="330"/>
      <c r="BU80" s="330"/>
      <c r="BV80" s="330"/>
      <c r="BW80" s="330"/>
      <c r="BX80" s="330"/>
      <c r="BY80" s="330"/>
      <c r="BZ80" s="330"/>
      <c r="CA80" s="330"/>
      <c r="CB80" s="330"/>
      <c r="CC80" s="330"/>
      <c r="CD80" s="330"/>
      <c r="CE80" s="330"/>
      <c r="CF80" s="331"/>
      <c r="CG80" s="324"/>
      <c r="CH80" s="329"/>
      <c r="CI80" s="330"/>
      <c r="CJ80" s="330"/>
      <c r="CK80" s="330"/>
      <c r="CL80" s="330"/>
      <c r="CM80" s="330"/>
      <c r="CN80" s="330"/>
      <c r="CO80" s="330"/>
      <c r="CP80" s="330"/>
      <c r="CQ80" s="330"/>
      <c r="CR80" s="330"/>
      <c r="CS80" s="330"/>
      <c r="CT80" s="330"/>
      <c r="CU80" s="330"/>
      <c r="CV80" s="330"/>
      <c r="CW80" s="331"/>
      <c r="CX80" s="324"/>
      <c r="CY80" s="329"/>
      <c r="CZ80" s="330"/>
      <c r="DA80" s="330"/>
      <c r="DB80" s="330"/>
      <c r="DC80" s="330"/>
      <c r="DD80" s="330"/>
      <c r="DE80" s="330"/>
      <c r="DF80" s="330"/>
      <c r="DG80" s="330"/>
      <c r="DH80" s="330"/>
      <c r="DI80" s="330"/>
      <c r="DJ80" s="330"/>
      <c r="DK80" s="330"/>
      <c r="DL80" s="330"/>
      <c r="DM80" s="330"/>
      <c r="DN80" s="331"/>
      <c r="DO80" s="324"/>
      <c r="DP80" s="329"/>
      <c r="DQ80" s="330"/>
      <c r="DR80" s="330"/>
      <c r="DS80" s="330"/>
      <c r="DT80" s="330"/>
      <c r="DU80" s="330"/>
      <c r="DV80" s="330"/>
      <c r="DW80" s="330"/>
      <c r="DX80" s="330"/>
      <c r="DY80" s="330"/>
      <c r="DZ80" s="330"/>
      <c r="EA80" s="330"/>
      <c r="EB80" s="330"/>
      <c r="EC80" s="330"/>
      <c r="ED80" s="330"/>
      <c r="EE80" s="331"/>
      <c r="EF80" s="324"/>
      <c r="EG80" s="329"/>
      <c r="EH80" s="330"/>
      <c r="EI80" s="330"/>
      <c r="EJ80" s="330"/>
      <c r="EK80" s="330"/>
      <c r="EL80" s="330"/>
      <c r="EM80" s="330"/>
      <c r="EN80" s="330"/>
      <c r="EO80" s="330"/>
      <c r="EP80" s="330"/>
      <c r="EQ80" s="330"/>
      <c r="ER80" s="330"/>
      <c r="ES80" s="330"/>
      <c r="ET80" s="330"/>
      <c r="EU80" s="330"/>
      <c r="EV80" s="331"/>
      <c r="EW80" s="324"/>
      <c r="EX80" s="329"/>
      <c r="EY80" s="330"/>
      <c r="EZ80" s="330"/>
      <c r="FA80" s="330"/>
      <c r="FB80" s="330"/>
      <c r="FC80" s="330"/>
      <c r="FD80" s="330"/>
      <c r="FE80" s="330"/>
      <c r="FF80" s="330"/>
      <c r="FG80" s="330"/>
      <c r="FH80" s="330"/>
      <c r="FI80" s="330"/>
      <c r="FJ80" s="330"/>
      <c r="FK80" s="330"/>
      <c r="FL80" s="330"/>
      <c r="FM80" s="331"/>
      <c r="FN80" s="324"/>
      <c r="FO80" s="329"/>
      <c r="FP80" s="330"/>
      <c r="FQ80" s="330"/>
      <c r="FR80" s="330"/>
      <c r="FS80" s="330"/>
      <c r="FT80" s="330"/>
      <c r="FU80" s="330"/>
      <c r="FV80" s="330"/>
      <c r="FW80" s="330"/>
      <c r="FX80" s="330"/>
      <c r="FY80" s="330"/>
      <c r="FZ80" s="330"/>
      <c r="GA80" s="330"/>
      <c r="GB80" s="330"/>
      <c r="GC80" s="330"/>
      <c r="GD80" s="331"/>
      <c r="GE80" s="324"/>
      <c r="GF80" s="329"/>
      <c r="GG80" s="330"/>
      <c r="GH80" s="330"/>
      <c r="GI80" s="330"/>
      <c r="GJ80" s="330"/>
      <c r="GK80" s="330"/>
      <c r="GL80" s="330"/>
      <c r="GM80" s="330"/>
      <c r="GN80" s="330"/>
      <c r="GO80" s="330"/>
      <c r="GP80" s="330"/>
      <c r="GQ80" s="330"/>
      <c r="GR80" s="330"/>
      <c r="GS80" s="330"/>
      <c r="GT80" s="330"/>
      <c r="GU80" s="331"/>
      <c r="GV80" s="324"/>
      <c r="GW80" s="329"/>
      <c r="GX80" s="330"/>
      <c r="GY80" s="330"/>
      <c r="GZ80" s="330"/>
      <c r="HA80" s="330"/>
      <c r="HB80" s="330"/>
      <c r="HC80" s="330"/>
      <c r="HD80" s="330"/>
      <c r="HE80" s="330"/>
      <c r="HF80" s="330"/>
      <c r="HG80" s="330"/>
      <c r="HH80" s="330"/>
      <c r="HI80" s="330"/>
      <c r="HJ80" s="330"/>
      <c r="HK80" s="330"/>
      <c r="HL80" s="331"/>
      <c r="HM80" s="324"/>
      <c r="HN80" s="329"/>
      <c r="HO80" s="330"/>
      <c r="HP80" s="330"/>
      <c r="HQ80" s="330"/>
      <c r="HR80" s="330"/>
      <c r="HS80" s="330"/>
      <c r="HT80" s="330"/>
      <c r="HU80" s="330"/>
      <c r="HV80" s="330"/>
      <c r="HW80" s="330"/>
      <c r="HX80" s="330"/>
      <c r="HY80" s="330"/>
      <c r="HZ80" s="330"/>
      <c r="IA80" s="330"/>
      <c r="IB80" s="330"/>
      <c r="IC80" s="331"/>
      <c r="ID80" s="324"/>
      <c r="IE80" s="329"/>
      <c r="IF80" s="330"/>
      <c r="IG80" s="330"/>
      <c r="IH80" s="330"/>
      <c r="II80" s="330"/>
      <c r="IJ80" s="330"/>
      <c r="IK80" s="330"/>
      <c r="IL80" s="330"/>
      <c r="IM80" s="330"/>
      <c r="IN80" s="330"/>
      <c r="IO80" s="330"/>
      <c r="IP80" s="330"/>
      <c r="IQ80" s="330"/>
      <c r="IR80" s="330"/>
      <c r="IS80" s="330"/>
      <c r="IT80" s="331"/>
      <c r="IU80" s="324"/>
      <c r="IV80" s="329"/>
      <c r="IW80" s="330"/>
      <c r="IX80" s="330"/>
      <c r="IY80" s="330"/>
      <c r="IZ80" s="330"/>
      <c r="JA80" s="330"/>
      <c r="JB80" s="330"/>
      <c r="JC80" s="330"/>
      <c r="JD80" s="330"/>
      <c r="JE80" s="330"/>
      <c r="JF80" s="330"/>
      <c r="JG80" s="330"/>
      <c r="JH80" s="330"/>
      <c r="JI80" s="330"/>
      <c r="JJ80" s="330"/>
      <c r="JK80" s="331"/>
      <c r="JL80" s="324"/>
      <c r="JM80" s="329"/>
      <c r="JN80" s="330"/>
      <c r="JO80" s="330"/>
      <c r="JP80" s="330"/>
      <c r="JQ80" s="330"/>
      <c r="JR80" s="330"/>
      <c r="JS80" s="330"/>
      <c r="JT80" s="330"/>
      <c r="JU80" s="330"/>
      <c r="JV80" s="330"/>
      <c r="JW80" s="330"/>
      <c r="JX80" s="330"/>
      <c r="JY80" s="330"/>
      <c r="JZ80" s="330"/>
      <c r="KA80" s="330"/>
      <c r="KB80" s="331"/>
      <c r="KC80" s="324"/>
      <c r="KD80" s="329"/>
      <c r="KE80" s="330"/>
      <c r="KF80" s="330"/>
      <c r="KG80" s="330"/>
      <c r="KH80" s="330"/>
      <c r="KI80" s="330"/>
      <c r="KJ80" s="330"/>
      <c r="KK80" s="330"/>
      <c r="KL80" s="330"/>
      <c r="KM80" s="330"/>
      <c r="KN80" s="330"/>
      <c r="KO80" s="330"/>
      <c r="KP80" s="330"/>
      <c r="KQ80" s="330"/>
      <c r="KR80" s="330"/>
      <c r="KS80" s="331"/>
      <c r="KT80" s="324"/>
      <c r="KU80" s="329"/>
      <c r="KV80" s="330"/>
      <c r="KW80" s="330"/>
      <c r="KX80" s="330"/>
      <c r="KY80" s="330"/>
      <c r="KZ80" s="330"/>
      <c r="LA80" s="330"/>
      <c r="LB80" s="330"/>
      <c r="LC80" s="330"/>
      <c r="LD80" s="330"/>
      <c r="LE80" s="330"/>
      <c r="LF80" s="330"/>
      <c r="LG80" s="330"/>
      <c r="LH80" s="330"/>
      <c r="LI80" s="330"/>
      <c r="LJ80" s="331"/>
      <c r="LK80" s="324"/>
      <c r="LL80" s="329"/>
      <c r="LM80" s="330"/>
      <c r="LN80" s="330"/>
      <c r="LO80" s="330"/>
      <c r="LP80" s="330"/>
      <c r="LQ80" s="330"/>
      <c r="LR80" s="330"/>
      <c r="LS80" s="330"/>
      <c r="LT80" s="330"/>
      <c r="LU80" s="330"/>
      <c r="LV80" s="330"/>
      <c r="LW80" s="330"/>
      <c r="LX80" s="330"/>
      <c r="LY80" s="330"/>
      <c r="LZ80" s="330"/>
      <c r="MA80" s="331"/>
      <c r="MB80" s="324"/>
      <c r="MC80" s="56"/>
      <c r="MD80" s="56"/>
      <c r="ME80" s="56"/>
      <c r="MF80" s="56"/>
      <c r="MG80" s="228"/>
    </row>
    <row r="81" spans="1:345" customFormat="1" ht="12.75" x14ac:dyDescent="0.2">
      <c r="A81" s="329"/>
      <c r="B81" s="330"/>
      <c r="C81" s="330"/>
      <c r="D81" s="330"/>
      <c r="E81" s="330"/>
      <c r="F81" s="330"/>
      <c r="G81" s="330"/>
      <c r="H81" s="330"/>
      <c r="I81" s="330"/>
      <c r="J81" s="330"/>
      <c r="K81" s="330"/>
      <c r="L81" s="330"/>
      <c r="M81" s="330"/>
      <c r="N81" s="330"/>
      <c r="O81" s="330"/>
      <c r="P81" s="331"/>
      <c r="Q81" s="324"/>
      <c r="R81" s="329"/>
      <c r="S81" s="330"/>
      <c r="T81" s="330"/>
      <c r="U81" s="330"/>
      <c r="V81" s="330"/>
      <c r="W81" s="330"/>
      <c r="X81" s="330"/>
      <c r="Y81" s="330"/>
      <c r="Z81" s="330"/>
      <c r="AA81" s="330"/>
      <c r="AB81" s="330"/>
      <c r="AC81" s="330"/>
      <c r="AD81" s="330"/>
      <c r="AE81" s="330"/>
      <c r="AF81" s="330"/>
      <c r="AG81" s="331"/>
      <c r="AH81" s="324"/>
      <c r="AI81" s="329"/>
      <c r="AJ81" s="330"/>
      <c r="AK81" s="330"/>
      <c r="AL81" s="330"/>
      <c r="AM81" s="330"/>
      <c r="AN81" s="330"/>
      <c r="AO81" s="330"/>
      <c r="AP81" s="330"/>
      <c r="AQ81" s="330"/>
      <c r="AR81" s="330"/>
      <c r="AS81" s="330"/>
      <c r="AT81" s="330"/>
      <c r="AU81" s="330"/>
      <c r="AV81" s="330"/>
      <c r="AW81" s="330"/>
      <c r="AX81" s="331"/>
      <c r="AY81" s="324"/>
      <c r="AZ81" s="329"/>
      <c r="BA81" s="330"/>
      <c r="BB81" s="330"/>
      <c r="BC81" s="330"/>
      <c r="BD81" s="330"/>
      <c r="BE81" s="330"/>
      <c r="BF81" s="330"/>
      <c r="BG81" s="330"/>
      <c r="BH81" s="330"/>
      <c r="BI81" s="330"/>
      <c r="BJ81" s="330"/>
      <c r="BK81" s="330"/>
      <c r="BL81" s="330"/>
      <c r="BM81" s="330"/>
      <c r="BN81" s="330"/>
      <c r="BO81" s="331"/>
      <c r="BP81" s="324"/>
      <c r="BQ81" s="329"/>
      <c r="BR81" s="330"/>
      <c r="BS81" s="330"/>
      <c r="BT81" s="330"/>
      <c r="BU81" s="330"/>
      <c r="BV81" s="330"/>
      <c r="BW81" s="330"/>
      <c r="BX81" s="330"/>
      <c r="BY81" s="330"/>
      <c r="BZ81" s="330"/>
      <c r="CA81" s="330"/>
      <c r="CB81" s="330"/>
      <c r="CC81" s="330"/>
      <c r="CD81" s="330"/>
      <c r="CE81" s="330"/>
      <c r="CF81" s="331"/>
      <c r="CG81" s="324"/>
      <c r="CH81" s="329"/>
      <c r="CI81" s="330"/>
      <c r="CJ81" s="330"/>
      <c r="CK81" s="330"/>
      <c r="CL81" s="330"/>
      <c r="CM81" s="330"/>
      <c r="CN81" s="330"/>
      <c r="CO81" s="330"/>
      <c r="CP81" s="330"/>
      <c r="CQ81" s="330"/>
      <c r="CR81" s="330"/>
      <c r="CS81" s="330"/>
      <c r="CT81" s="330"/>
      <c r="CU81" s="330"/>
      <c r="CV81" s="330"/>
      <c r="CW81" s="331"/>
      <c r="CX81" s="324"/>
      <c r="CY81" s="329"/>
      <c r="CZ81" s="330"/>
      <c r="DA81" s="330"/>
      <c r="DB81" s="330"/>
      <c r="DC81" s="330"/>
      <c r="DD81" s="330"/>
      <c r="DE81" s="330"/>
      <c r="DF81" s="330"/>
      <c r="DG81" s="330"/>
      <c r="DH81" s="330"/>
      <c r="DI81" s="330"/>
      <c r="DJ81" s="330"/>
      <c r="DK81" s="330"/>
      <c r="DL81" s="330"/>
      <c r="DM81" s="330"/>
      <c r="DN81" s="331"/>
      <c r="DO81" s="324"/>
      <c r="DP81" s="329"/>
      <c r="DQ81" s="330"/>
      <c r="DR81" s="330"/>
      <c r="DS81" s="330"/>
      <c r="DT81" s="330"/>
      <c r="DU81" s="330"/>
      <c r="DV81" s="330"/>
      <c r="DW81" s="330"/>
      <c r="DX81" s="330"/>
      <c r="DY81" s="330"/>
      <c r="DZ81" s="330"/>
      <c r="EA81" s="330"/>
      <c r="EB81" s="330"/>
      <c r="EC81" s="330"/>
      <c r="ED81" s="330"/>
      <c r="EE81" s="331"/>
      <c r="EF81" s="324"/>
      <c r="EG81" s="329"/>
      <c r="EH81" s="330"/>
      <c r="EI81" s="330"/>
      <c r="EJ81" s="330"/>
      <c r="EK81" s="330"/>
      <c r="EL81" s="330"/>
      <c r="EM81" s="330"/>
      <c r="EN81" s="330"/>
      <c r="EO81" s="330"/>
      <c r="EP81" s="330"/>
      <c r="EQ81" s="330"/>
      <c r="ER81" s="330"/>
      <c r="ES81" s="330"/>
      <c r="ET81" s="330"/>
      <c r="EU81" s="330"/>
      <c r="EV81" s="331"/>
      <c r="EW81" s="324"/>
      <c r="EX81" s="329"/>
      <c r="EY81" s="330"/>
      <c r="EZ81" s="330"/>
      <c r="FA81" s="330"/>
      <c r="FB81" s="330"/>
      <c r="FC81" s="330"/>
      <c r="FD81" s="330"/>
      <c r="FE81" s="330"/>
      <c r="FF81" s="330"/>
      <c r="FG81" s="330"/>
      <c r="FH81" s="330"/>
      <c r="FI81" s="330"/>
      <c r="FJ81" s="330"/>
      <c r="FK81" s="330"/>
      <c r="FL81" s="330"/>
      <c r="FM81" s="331"/>
      <c r="FN81" s="324"/>
      <c r="FO81" s="329"/>
      <c r="FP81" s="330"/>
      <c r="FQ81" s="330"/>
      <c r="FR81" s="330"/>
      <c r="FS81" s="330"/>
      <c r="FT81" s="330"/>
      <c r="FU81" s="330"/>
      <c r="FV81" s="330"/>
      <c r="FW81" s="330"/>
      <c r="FX81" s="330"/>
      <c r="FY81" s="330"/>
      <c r="FZ81" s="330"/>
      <c r="GA81" s="330"/>
      <c r="GB81" s="330"/>
      <c r="GC81" s="330"/>
      <c r="GD81" s="331"/>
      <c r="GE81" s="324"/>
      <c r="GF81" s="329"/>
      <c r="GG81" s="330"/>
      <c r="GH81" s="330"/>
      <c r="GI81" s="330"/>
      <c r="GJ81" s="330"/>
      <c r="GK81" s="330"/>
      <c r="GL81" s="330"/>
      <c r="GM81" s="330"/>
      <c r="GN81" s="330"/>
      <c r="GO81" s="330"/>
      <c r="GP81" s="330"/>
      <c r="GQ81" s="330"/>
      <c r="GR81" s="330"/>
      <c r="GS81" s="330"/>
      <c r="GT81" s="330"/>
      <c r="GU81" s="331"/>
      <c r="GV81" s="324"/>
      <c r="GW81" s="329"/>
      <c r="GX81" s="330"/>
      <c r="GY81" s="330"/>
      <c r="GZ81" s="330"/>
      <c r="HA81" s="330"/>
      <c r="HB81" s="330"/>
      <c r="HC81" s="330"/>
      <c r="HD81" s="330"/>
      <c r="HE81" s="330"/>
      <c r="HF81" s="330"/>
      <c r="HG81" s="330"/>
      <c r="HH81" s="330"/>
      <c r="HI81" s="330"/>
      <c r="HJ81" s="330"/>
      <c r="HK81" s="330"/>
      <c r="HL81" s="331"/>
      <c r="HM81" s="324"/>
      <c r="HN81" s="329"/>
      <c r="HO81" s="330"/>
      <c r="HP81" s="330"/>
      <c r="HQ81" s="330"/>
      <c r="HR81" s="330"/>
      <c r="HS81" s="330"/>
      <c r="HT81" s="330"/>
      <c r="HU81" s="330"/>
      <c r="HV81" s="330"/>
      <c r="HW81" s="330"/>
      <c r="HX81" s="330"/>
      <c r="HY81" s="330"/>
      <c r="HZ81" s="330"/>
      <c r="IA81" s="330"/>
      <c r="IB81" s="330"/>
      <c r="IC81" s="331"/>
      <c r="ID81" s="324"/>
      <c r="IE81" s="329"/>
      <c r="IF81" s="330"/>
      <c r="IG81" s="330"/>
      <c r="IH81" s="330"/>
      <c r="II81" s="330"/>
      <c r="IJ81" s="330"/>
      <c r="IK81" s="330"/>
      <c r="IL81" s="330"/>
      <c r="IM81" s="330"/>
      <c r="IN81" s="330"/>
      <c r="IO81" s="330"/>
      <c r="IP81" s="330"/>
      <c r="IQ81" s="330"/>
      <c r="IR81" s="330"/>
      <c r="IS81" s="330"/>
      <c r="IT81" s="331"/>
      <c r="IU81" s="324"/>
      <c r="IV81" s="329"/>
      <c r="IW81" s="330"/>
      <c r="IX81" s="330"/>
      <c r="IY81" s="330"/>
      <c r="IZ81" s="330"/>
      <c r="JA81" s="330"/>
      <c r="JB81" s="330"/>
      <c r="JC81" s="330"/>
      <c r="JD81" s="330"/>
      <c r="JE81" s="330"/>
      <c r="JF81" s="330"/>
      <c r="JG81" s="330"/>
      <c r="JH81" s="330"/>
      <c r="JI81" s="330"/>
      <c r="JJ81" s="330"/>
      <c r="JK81" s="331"/>
      <c r="JL81" s="324"/>
      <c r="JM81" s="329"/>
      <c r="JN81" s="330"/>
      <c r="JO81" s="330"/>
      <c r="JP81" s="330"/>
      <c r="JQ81" s="330"/>
      <c r="JR81" s="330"/>
      <c r="JS81" s="330"/>
      <c r="JT81" s="330"/>
      <c r="JU81" s="330"/>
      <c r="JV81" s="330"/>
      <c r="JW81" s="330"/>
      <c r="JX81" s="330"/>
      <c r="JY81" s="330"/>
      <c r="JZ81" s="330"/>
      <c r="KA81" s="330"/>
      <c r="KB81" s="331"/>
      <c r="KC81" s="324"/>
      <c r="KD81" s="329"/>
      <c r="KE81" s="330"/>
      <c r="KF81" s="330"/>
      <c r="KG81" s="330"/>
      <c r="KH81" s="330"/>
      <c r="KI81" s="330"/>
      <c r="KJ81" s="330"/>
      <c r="KK81" s="330"/>
      <c r="KL81" s="330"/>
      <c r="KM81" s="330"/>
      <c r="KN81" s="330"/>
      <c r="KO81" s="330"/>
      <c r="KP81" s="330"/>
      <c r="KQ81" s="330"/>
      <c r="KR81" s="330"/>
      <c r="KS81" s="331"/>
      <c r="KT81" s="324"/>
      <c r="KU81" s="329"/>
      <c r="KV81" s="330"/>
      <c r="KW81" s="330"/>
      <c r="KX81" s="330"/>
      <c r="KY81" s="330"/>
      <c r="KZ81" s="330"/>
      <c r="LA81" s="330"/>
      <c r="LB81" s="330"/>
      <c r="LC81" s="330"/>
      <c r="LD81" s="330"/>
      <c r="LE81" s="330"/>
      <c r="LF81" s="330"/>
      <c r="LG81" s="330"/>
      <c r="LH81" s="330"/>
      <c r="LI81" s="330"/>
      <c r="LJ81" s="331"/>
      <c r="LK81" s="324"/>
      <c r="LL81" s="329"/>
      <c r="LM81" s="330"/>
      <c r="LN81" s="330"/>
      <c r="LO81" s="330"/>
      <c r="LP81" s="330"/>
      <c r="LQ81" s="330"/>
      <c r="LR81" s="330"/>
      <c r="LS81" s="330"/>
      <c r="LT81" s="330"/>
      <c r="LU81" s="330"/>
      <c r="LV81" s="330"/>
      <c r="LW81" s="330"/>
      <c r="LX81" s="330"/>
      <c r="LY81" s="330"/>
      <c r="LZ81" s="330"/>
      <c r="MA81" s="331"/>
      <c r="MB81" s="324"/>
      <c r="MC81" s="56"/>
      <c r="MD81" s="56"/>
      <c r="ME81" s="56"/>
      <c r="MF81" s="56"/>
      <c r="MG81" s="228"/>
    </row>
    <row r="82" spans="1:345" customFormat="1" ht="12.75" x14ac:dyDescent="0.2">
      <c r="A82" s="329"/>
      <c r="B82" s="330"/>
      <c r="C82" s="330"/>
      <c r="D82" s="330"/>
      <c r="E82" s="330"/>
      <c r="F82" s="330"/>
      <c r="G82" s="330"/>
      <c r="H82" s="330"/>
      <c r="I82" s="330"/>
      <c r="J82" s="330"/>
      <c r="K82" s="330"/>
      <c r="L82" s="330"/>
      <c r="M82" s="330"/>
      <c r="N82" s="330"/>
      <c r="O82" s="330"/>
      <c r="P82" s="331"/>
      <c r="Q82" s="324"/>
      <c r="R82" s="329"/>
      <c r="S82" s="330"/>
      <c r="T82" s="330"/>
      <c r="U82" s="330"/>
      <c r="V82" s="330"/>
      <c r="W82" s="330"/>
      <c r="X82" s="330"/>
      <c r="Y82" s="330"/>
      <c r="Z82" s="330"/>
      <c r="AA82" s="330"/>
      <c r="AB82" s="330"/>
      <c r="AC82" s="330"/>
      <c r="AD82" s="330"/>
      <c r="AE82" s="330"/>
      <c r="AF82" s="330"/>
      <c r="AG82" s="331"/>
      <c r="AH82" s="324"/>
      <c r="AI82" s="329"/>
      <c r="AJ82" s="330"/>
      <c r="AK82" s="330"/>
      <c r="AL82" s="330"/>
      <c r="AM82" s="330"/>
      <c r="AN82" s="330"/>
      <c r="AO82" s="330"/>
      <c r="AP82" s="330"/>
      <c r="AQ82" s="330"/>
      <c r="AR82" s="330"/>
      <c r="AS82" s="330"/>
      <c r="AT82" s="330"/>
      <c r="AU82" s="330"/>
      <c r="AV82" s="330"/>
      <c r="AW82" s="330"/>
      <c r="AX82" s="331"/>
      <c r="AY82" s="324"/>
      <c r="AZ82" s="329"/>
      <c r="BA82" s="330"/>
      <c r="BB82" s="330"/>
      <c r="BC82" s="330"/>
      <c r="BD82" s="330"/>
      <c r="BE82" s="330"/>
      <c r="BF82" s="330"/>
      <c r="BG82" s="330"/>
      <c r="BH82" s="330"/>
      <c r="BI82" s="330"/>
      <c r="BJ82" s="330"/>
      <c r="BK82" s="330"/>
      <c r="BL82" s="330"/>
      <c r="BM82" s="330"/>
      <c r="BN82" s="330"/>
      <c r="BO82" s="331"/>
      <c r="BP82" s="324"/>
      <c r="BQ82" s="329"/>
      <c r="BR82" s="330"/>
      <c r="BS82" s="330"/>
      <c r="BT82" s="330"/>
      <c r="BU82" s="330"/>
      <c r="BV82" s="330"/>
      <c r="BW82" s="330"/>
      <c r="BX82" s="330"/>
      <c r="BY82" s="330"/>
      <c r="BZ82" s="330"/>
      <c r="CA82" s="330"/>
      <c r="CB82" s="330"/>
      <c r="CC82" s="330"/>
      <c r="CD82" s="330"/>
      <c r="CE82" s="330"/>
      <c r="CF82" s="331"/>
      <c r="CG82" s="324"/>
      <c r="CH82" s="329"/>
      <c r="CI82" s="330"/>
      <c r="CJ82" s="330"/>
      <c r="CK82" s="330"/>
      <c r="CL82" s="330"/>
      <c r="CM82" s="330"/>
      <c r="CN82" s="330"/>
      <c r="CO82" s="330"/>
      <c r="CP82" s="330"/>
      <c r="CQ82" s="330"/>
      <c r="CR82" s="330"/>
      <c r="CS82" s="330"/>
      <c r="CT82" s="330"/>
      <c r="CU82" s="330"/>
      <c r="CV82" s="330"/>
      <c r="CW82" s="331"/>
      <c r="CX82" s="324"/>
      <c r="CY82" s="329"/>
      <c r="CZ82" s="330"/>
      <c r="DA82" s="330"/>
      <c r="DB82" s="330"/>
      <c r="DC82" s="330"/>
      <c r="DD82" s="330"/>
      <c r="DE82" s="330"/>
      <c r="DF82" s="330"/>
      <c r="DG82" s="330"/>
      <c r="DH82" s="330"/>
      <c r="DI82" s="330"/>
      <c r="DJ82" s="330"/>
      <c r="DK82" s="330"/>
      <c r="DL82" s="330"/>
      <c r="DM82" s="330"/>
      <c r="DN82" s="331"/>
      <c r="DO82" s="324"/>
      <c r="DP82" s="329"/>
      <c r="DQ82" s="330"/>
      <c r="DR82" s="330"/>
      <c r="DS82" s="330"/>
      <c r="DT82" s="330"/>
      <c r="DU82" s="330"/>
      <c r="DV82" s="330"/>
      <c r="DW82" s="330"/>
      <c r="DX82" s="330"/>
      <c r="DY82" s="330"/>
      <c r="DZ82" s="330"/>
      <c r="EA82" s="330"/>
      <c r="EB82" s="330"/>
      <c r="EC82" s="330"/>
      <c r="ED82" s="330"/>
      <c r="EE82" s="331"/>
      <c r="EF82" s="324"/>
      <c r="EG82" s="329"/>
      <c r="EH82" s="330"/>
      <c r="EI82" s="330"/>
      <c r="EJ82" s="330"/>
      <c r="EK82" s="330"/>
      <c r="EL82" s="330"/>
      <c r="EM82" s="330"/>
      <c r="EN82" s="330"/>
      <c r="EO82" s="330"/>
      <c r="EP82" s="330"/>
      <c r="EQ82" s="330"/>
      <c r="ER82" s="330"/>
      <c r="ES82" s="330"/>
      <c r="ET82" s="330"/>
      <c r="EU82" s="330"/>
      <c r="EV82" s="331"/>
      <c r="EW82" s="324"/>
      <c r="EX82" s="329"/>
      <c r="EY82" s="330"/>
      <c r="EZ82" s="330"/>
      <c r="FA82" s="330"/>
      <c r="FB82" s="330"/>
      <c r="FC82" s="330"/>
      <c r="FD82" s="330"/>
      <c r="FE82" s="330"/>
      <c r="FF82" s="330"/>
      <c r="FG82" s="330"/>
      <c r="FH82" s="330"/>
      <c r="FI82" s="330"/>
      <c r="FJ82" s="330"/>
      <c r="FK82" s="330"/>
      <c r="FL82" s="330"/>
      <c r="FM82" s="331"/>
      <c r="FN82" s="324"/>
      <c r="FO82" s="329"/>
      <c r="FP82" s="330"/>
      <c r="FQ82" s="330"/>
      <c r="FR82" s="330"/>
      <c r="FS82" s="330"/>
      <c r="FT82" s="330"/>
      <c r="FU82" s="330"/>
      <c r="FV82" s="330"/>
      <c r="FW82" s="330"/>
      <c r="FX82" s="330"/>
      <c r="FY82" s="330"/>
      <c r="FZ82" s="330"/>
      <c r="GA82" s="330"/>
      <c r="GB82" s="330"/>
      <c r="GC82" s="330"/>
      <c r="GD82" s="331"/>
      <c r="GE82" s="324"/>
      <c r="GF82" s="329"/>
      <c r="GG82" s="330"/>
      <c r="GH82" s="330"/>
      <c r="GI82" s="330"/>
      <c r="GJ82" s="330"/>
      <c r="GK82" s="330"/>
      <c r="GL82" s="330"/>
      <c r="GM82" s="330"/>
      <c r="GN82" s="330"/>
      <c r="GO82" s="330"/>
      <c r="GP82" s="330"/>
      <c r="GQ82" s="330"/>
      <c r="GR82" s="330"/>
      <c r="GS82" s="330"/>
      <c r="GT82" s="330"/>
      <c r="GU82" s="331"/>
      <c r="GV82" s="324"/>
      <c r="GW82" s="329"/>
      <c r="GX82" s="330"/>
      <c r="GY82" s="330"/>
      <c r="GZ82" s="330"/>
      <c r="HA82" s="330"/>
      <c r="HB82" s="330"/>
      <c r="HC82" s="330"/>
      <c r="HD82" s="330"/>
      <c r="HE82" s="330"/>
      <c r="HF82" s="330"/>
      <c r="HG82" s="330"/>
      <c r="HH82" s="330"/>
      <c r="HI82" s="330"/>
      <c r="HJ82" s="330"/>
      <c r="HK82" s="330"/>
      <c r="HL82" s="331"/>
      <c r="HM82" s="324"/>
      <c r="HN82" s="329"/>
      <c r="HO82" s="330"/>
      <c r="HP82" s="330"/>
      <c r="HQ82" s="330"/>
      <c r="HR82" s="330"/>
      <c r="HS82" s="330"/>
      <c r="HT82" s="330"/>
      <c r="HU82" s="330"/>
      <c r="HV82" s="330"/>
      <c r="HW82" s="330"/>
      <c r="HX82" s="330"/>
      <c r="HY82" s="330"/>
      <c r="HZ82" s="330"/>
      <c r="IA82" s="330"/>
      <c r="IB82" s="330"/>
      <c r="IC82" s="331"/>
      <c r="ID82" s="324"/>
      <c r="IE82" s="329"/>
      <c r="IF82" s="330"/>
      <c r="IG82" s="330"/>
      <c r="IH82" s="330"/>
      <c r="II82" s="330"/>
      <c r="IJ82" s="330"/>
      <c r="IK82" s="330"/>
      <c r="IL82" s="330"/>
      <c r="IM82" s="330"/>
      <c r="IN82" s="330"/>
      <c r="IO82" s="330"/>
      <c r="IP82" s="330"/>
      <c r="IQ82" s="330"/>
      <c r="IR82" s="330"/>
      <c r="IS82" s="330"/>
      <c r="IT82" s="331"/>
      <c r="IU82" s="324"/>
      <c r="IV82" s="329"/>
      <c r="IW82" s="330"/>
      <c r="IX82" s="330"/>
      <c r="IY82" s="330"/>
      <c r="IZ82" s="330"/>
      <c r="JA82" s="330"/>
      <c r="JB82" s="330"/>
      <c r="JC82" s="330"/>
      <c r="JD82" s="330"/>
      <c r="JE82" s="330"/>
      <c r="JF82" s="330"/>
      <c r="JG82" s="330"/>
      <c r="JH82" s="330"/>
      <c r="JI82" s="330"/>
      <c r="JJ82" s="330"/>
      <c r="JK82" s="331"/>
      <c r="JL82" s="324"/>
      <c r="JM82" s="329"/>
      <c r="JN82" s="330"/>
      <c r="JO82" s="330"/>
      <c r="JP82" s="330"/>
      <c r="JQ82" s="330"/>
      <c r="JR82" s="330"/>
      <c r="JS82" s="330"/>
      <c r="JT82" s="330"/>
      <c r="JU82" s="330"/>
      <c r="JV82" s="330"/>
      <c r="JW82" s="330"/>
      <c r="JX82" s="330"/>
      <c r="JY82" s="330"/>
      <c r="JZ82" s="330"/>
      <c r="KA82" s="330"/>
      <c r="KB82" s="331"/>
      <c r="KC82" s="324"/>
      <c r="KD82" s="329"/>
      <c r="KE82" s="330"/>
      <c r="KF82" s="330"/>
      <c r="KG82" s="330"/>
      <c r="KH82" s="330"/>
      <c r="KI82" s="330"/>
      <c r="KJ82" s="330"/>
      <c r="KK82" s="330"/>
      <c r="KL82" s="330"/>
      <c r="KM82" s="330"/>
      <c r="KN82" s="330"/>
      <c r="KO82" s="330"/>
      <c r="KP82" s="330"/>
      <c r="KQ82" s="330"/>
      <c r="KR82" s="330"/>
      <c r="KS82" s="331"/>
      <c r="KT82" s="324"/>
      <c r="KU82" s="329"/>
      <c r="KV82" s="330"/>
      <c r="KW82" s="330"/>
      <c r="KX82" s="330"/>
      <c r="KY82" s="330"/>
      <c r="KZ82" s="330"/>
      <c r="LA82" s="330"/>
      <c r="LB82" s="330"/>
      <c r="LC82" s="330"/>
      <c r="LD82" s="330"/>
      <c r="LE82" s="330"/>
      <c r="LF82" s="330"/>
      <c r="LG82" s="330"/>
      <c r="LH82" s="330"/>
      <c r="LI82" s="330"/>
      <c r="LJ82" s="331"/>
      <c r="LK82" s="324"/>
      <c r="LL82" s="329"/>
      <c r="LM82" s="330"/>
      <c r="LN82" s="330"/>
      <c r="LO82" s="330"/>
      <c r="LP82" s="330"/>
      <c r="LQ82" s="330"/>
      <c r="LR82" s="330"/>
      <c r="LS82" s="330"/>
      <c r="LT82" s="330"/>
      <c r="LU82" s="330"/>
      <c r="LV82" s="330"/>
      <c r="LW82" s="330"/>
      <c r="LX82" s="330"/>
      <c r="LY82" s="330"/>
      <c r="LZ82" s="330"/>
      <c r="MA82" s="331"/>
      <c r="MB82" s="324"/>
      <c r="MC82" s="56"/>
      <c r="MD82" s="56"/>
      <c r="ME82" s="56"/>
      <c r="MF82" s="56"/>
      <c r="MG82" s="228"/>
    </row>
    <row r="83" spans="1:345" customFormat="1" ht="12.75" x14ac:dyDescent="0.2">
      <c r="A83" s="329"/>
      <c r="B83" s="330"/>
      <c r="C83" s="330"/>
      <c r="D83" s="330"/>
      <c r="E83" s="330"/>
      <c r="F83" s="330"/>
      <c r="G83" s="330"/>
      <c r="H83" s="330"/>
      <c r="I83" s="330"/>
      <c r="J83" s="330"/>
      <c r="K83" s="330"/>
      <c r="L83" s="330"/>
      <c r="M83" s="330"/>
      <c r="N83" s="330"/>
      <c r="O83" s="330"/>
      <c r="P83" s="331"/>
      <c r="Q83" s="324"/>
      <c r="R83" s="329"/>
      <c r="S83" s="330"/>
      <c r="T83" s="330"/>
      <c r="U83" s="330"/>
      <c r="V83" s="330"/>
      <c r="W83" s="330"/>
      <c r="X83" s="330"/>
      <c r="Y83" s="330"/>
      <c r="Z83" s="330"/>
      <c r="AA83" s="330"/>
      <c r="AB83" s="330"/>
      <c r="AC83" s="330"/>
      <c r="AD83" s="330"/>
      <c r="AE83" s="330"/>
      <c r="AF83" s="330"/>
      <c r="AG83" s="331"/>
      <c r="AH83" s="324"/>
      <c r="AI83" s="329"/>
      <c r="AJ83" s="330"/>
      <c r="AK83" s="330"/>
      <c r="AL83" s="330"/>
      <c r="AM83" s="330"/>
      <c r="AN83" s="330"/>
      <c r="AO83" s="330"/>
      <c r="AP83" s="330"/>
      <c r="AQ83" s="330"/>
      <c r="AR83" s="330"/>
      <c r="AS83" s="330"/>
      <c r="AT83" s="330"/>
      <c r="AU83" s="330"/>
      <c r="AV83" s="330"/>
      <c r="AW83" s="330"/>
      <c r="AX83" s="331"/>
      <c r="AY83" s="324"/>
      <c r="AZ83" s="329"/>
      <c r="BA83" s="330"/>
      <c r="BB83" s="330"/>
      <c r="BC83" s="330"/>
      <c r="BD83" s="330"/>
      <c r="BE83" s="330"/>
      <c r="BF83" s="330"/>
      <c r="BG83" s="330"/>
      <c r="BH83" s="330"/>
      <c r="BI83" s="330"/>
      <c r="BJ83" s="330"/>
      <c r="BK83" s="330"/>
      <c r="BL83" s="330"/>
      <c r="BM83" s="330"/>
      <c r="BN83" s="330"/>
      <c r="BO83" s="331"/>
      <c r="BP83" s="324"/>
      <c r="BQ83" s="329"/>
      <c r="BR83" s="330"/>
      <c r="BS83" s="330"/>
      <c r="BT83" s="330"/>
      <c r="BU83" s="330"/>
      <c r="BV83" s="330"/>
      <c r="BW83" s="330"/>
      <c r="BX83" s="330"/>
      <c r="BY83" s="330"/>
      <c r="BZ83" s="330"/>
      <c r="CA83" s="330"/>
      <c r="CB83" s="330"/>
      <c r="CC83" s="330"/>
      <c r="CD83" s="330"/>
      <c r="CE83" s="330"/>
      <c r="CF83" s="331"/>
      <c r="CG83" s="324"/>
      <c r="CH83" s="329"/>
      <c r="CI83" s="330"/>
      <c r="CJ83" s="330"/>
      <c r="CK83" s="330"/>
      <c r="CL83" s="330"/>
      <c r="CM83" s="330"/>
      <c r="CN83" s="330"/>
      <c r="CO83" s="330"/>
      <c r="CP83" s="330"/>
      <c r="CQ83" s="330"/>
      <c r="CR83" s="330"/>
      <c r="CS83" s="330"/>
      <c r="CT83" s="330"/>
      <c r="CU83" s="330"/>
      <c r="CV83" s="330"/>
      <c r="CW83" s="331"/>
      <c r="CX83" s="324"/>
      <c r="CY83" s="329"/>
      <c r="CZ83" s="330"/>
      <c r="DA83" s="330"/>
      <c r="DB83" s="330"/>
      <c r="DC83" s="330"/>
      <c r="DD83" s="330"/>
      <c r="DE83" s="330"/>
      <c r="DF83" s="330"/>
      <c r="DG83" s="330"/>
      <c r="DH83" s="330"/>
      <c r="DI83" s="330"/>
      <c r="DJ83" s="330"/>
      <c r="DK83" s="330"/>
      <c r="DL83" s="330"/>
      <c r="DM83" s="330"/>
      <c r="DN83" s="331"/>
      <c r="DO83" s="324"/>
      <c r="DP83" s="329"/>
      <c r="DQ83" s="330"/>
      <c r="DR83" s="330"/>
      <c r="DS83" s="330"/>
      <c r="DT83" s="330"/>
      <c r="DU83" s="330"/>
      <c r="DV83" s="330"/>
      <c r="DW83" s="330"/>
      <c r="DX83" s="330"/>
      <c r="DY83" s="330"/>
      <c r="DZ83" s="330"/>
      <c r="EA83" s="330"/>
      <c r="EB83" s="330"/>
      <c r="EC83" s="330"/>
      <c r="ED83" s="330"/>
      <c r="EE83" s="331"/>
      <c r="EF83" s="324"/>
      <c r="EG83" s="329"/>
      <c r="EH83" s="330"/>
      <c r="EI83" s="330"/>
      <c r="EJ83" s="330"/>
      <c r="EK83" s="330"/>
      <c r="EL83" s="330"/>
      <c r="EM83" s="330"/>
      <c r="EN83" s="330"/>
      <c r="EO83" s="330"/>
      <c r="EP83" s="330"/>
      <c r="EQ83" s="330"/>
      <c r="ER83" s="330"/>
      <c r="ES83" s="330"/>
      <c r="ET83" s="330"/>
      <c r="EU83" s="330"/>
      <c r="EV83" s="331"/>
      <c r="EW83" s="324"/>
      <c r="EX83" s="329"/>
      <c r="EY83" s="330"/>
      <c r="EZ83" s="330"/>
      <c r="FA83" s="330"/>
      <c r="FB83" s="330"/>
      <c r="FC83" s="330"/>
      <c r="FD83" s="330"/>
      <c r="FE83" s="330"/>
      <c r="FF83" s="330"/>
      <c r="FG83" s="330"/>
      <c r="FH83" s="330"/>
      <c r="FI83" s="330"/>
      <c r="FJ83" s="330"/>
      <c r="FK83" s="330"/>
      <c r="FL83" s="330"/>
      <c r="FM83" s="331"/>
      <c r="FN83" s="324"/>
      <c r="FO83" s="329"/>
      <c r="FP83" s="330"/>
      <c r="FQ83" s="330"/>
      <c r="FR83" s="330"/>
      <c r="FS83" s="330"/>
      <c r="FT83" s="330"/>
      <c r="FU83" s="330"/>
      <c r="FV83" s="330"/>
      <c r="FW83" s="330"/>
      <c r="FX83" s="330"/>
      <c r="FY83" s="330"/>
      <c r="FZ83" s="330"/>
      <c r="GA83" s="330"/>
      <c r="GB83" s="330"/>
      <c r="GC83" s="330"/>
      <c r="GD83" s="331"/>
      <c r="GE83" s="324"/>
      <c r="GF83" s="329"/>
      <c r="GG83" s="330"/>
      <c r="GH83" s="330"/>
      <c r="GI83" s="330"/>
      <c r="GJ83" s="330"/>
      <c r="GK83" s="330"/>
      <c r="GL83" s="330"/>
      <c r="GM83" s="330"/>
      <c r="GN83" s="330"/>
      <c r="GO83" s="330"/>
      <c r="GP83" s="330"/>
      <c r="GQ83" s="330"/>
      <c r="GR83" s="330"/>
      <c r="GS83" s="330"/>
      <c r="GT83" s="330"/>
      <c r="GU83" s="331"/>
      <c r="GV83" s="324"/>
      <c r="GW83" s="329"/>
      <c r="GX83" s="330"/>
      <c r="GY83" s="330"/>
      <c r="GZ83" s="330"/>
      <c r="HA83" s="330"/>
      <c r="HB83" s="330"/>
      <c r="HC83" s="330"/>
      <c r="HD83" s="330"/>
      <c r="HE83" s="330"/>
      <c r="HF83" s="330"/>
      <c r="HG83" s="330"/>
      <c r="HH83" s="330"/>
      <c r="HI83" s="330"/>
      <c r="HJ83" s="330"/>
      <c r="HK83" s="330"/>
      <c r="HL83" s="331"/>
      <c r="HM83" s="324"/>
      <c r="HN83" s="329"/>
      <c r="HO83" s="330"/>
      <c r="HP83" s="330"/>
      <c r="HQ83" s="330"/>
      <c r="HR83" s="330"/>
      <c r="HS83" s="330"/>
      <c r="HT83" s="330"/>
      <c r="HU83" s="330"/>
      <c r="HV83" s="330"/>
      <c r="HW83" s="330"/>
      <c r="HX83" s="330"/>
      <c r="HY83" s="330"/>
      <c r="HZ83" s="330"/>
      <c r="IA83" s="330"/>
      <c r="IB83" s="330"/>
      <c r="IC83" s="331"/>
      <c r="ID83" s="324"/>
      <c r="IE83" s="329"/>
      <c r="IF83" s="330"/>
      <c r="IG83" s="330"/>
      <c r="IH83" s="330"/>
      <c r="II83" s="330"/>
      <c r="IJ83" s="330"/>
      <c r="IK83" s="330"/>
      <c r="IL83" s="330"/>
      <c r="IM83" s="330"/>
      <c r="IN83" s="330"/>
      <c r="IO83" s="330"/>
      <c r="IP83" s="330"/>
      <c r="IQ83" s="330"/>
      <c r="IR83" s="330"/>
      <c r="IS83" s="330"/>
      <c r="IT83" s="331"/>
      <c r="IU83" s="324"/>
      <c r="IV83" s="329"/>
      <c r="IW83" s="330"/>
      <c r="IX83" s="330"/>
      <c r="IY83" s="330"/>
      <c r="IZ83" s="330"/>
      <c r="JA83" s="330"/>
      <c r="JB83" s="330"/>
      <c r="JC83" s="330"/>
      <c r="JD83" s="330"/>
      <c r="JE83" s="330"/>
      <c r="JF83" s="330"/>
      <c r="JG83" s="330"/>
      <c r="JH83" s="330"/>
      <c r="JI83" s="330"/>
      <c r="JJ83" s="330"/>
      <c r="JK83" s="331"/>
      <c r="JL83" s="324"/>
      <c r="JM83" s="329"/>
      <c r="JN83" s="330"/>
      <c r="JO83" s="330"/>
      <c r="JP83" s="330"/>
      <c r="JQ83" s="330"/>
      <c r="JR83" s="330"/>
      <c r="JS83" s="330"/>
      <c r="JT83" s="330"/>
      <c r="JU83" s="330"/>
      <c r="JV83" s="330"/>
      <c r="JW83" s="330"/>
      <c r="JX83" s="330"/>
      <c r="JY83" s="330"/>
      <c r="JZ83" s="330"/>
      <c r="KA83" s="330"/>
      <c r="KB83" s="331"/>
      <c r="KC83" s="324"/>
      <c r="KD83" s="329"/>
      <c r="KE83" s="330"/>
      <c r="KF83" s="330"/>
      <c r="KG83" s="330"/>
      <c r="KH83" s="330"/>
      <c r="KI83" s="330"/>
      <c r="KJ83" s="330"/>
      <c r="KK83" s="330"/>
      <c r="KL83" s="330"/>
      <c r="KM83" s="330"/>
      <c r="KN83" s="330"/>
      <c r="KO83" s="330"/>
      <c r="KP83" s="330"/>
      <c r="KQ83" s="330"/>
      <c r="KR83" s="330"/>
      <c r="KS83" s="331"/>
      <c r="KT83" s="324"/>
      <c r="KU83" s="329"/>
      <c r="KV83" s="330"/>
      <c r="KW83" s="330"/>
      <c r="KX83" s="330"/>
      <c r="KY83" s="330"/>
      <c r="KZ83" s="330"/>
      <c r="LA83" s="330"/>
      <c r="LB83" s="330"/>
      <c r="LC83" s="330"/>
      <c r="LD83" s="330"/>
      <c r="LE83" s="330"/>
      <c r="LF83" s="330"/>
      <c r="LG83" s="330"/>
      <c r="LH83" s="330"/>
      <c r="LI83" s="330"/>
      <c r="LJ83" s="331"/>
      <c r="LK83" s="324"/>
      <c r="LL83" s="329"/>
      <c r="LM83" s="330"/>
      <c r="LN83" s="330"/>
      <c r="LO83" s="330"/>
      <c r="LP83" s="330"/>
      <c r="LQ83" s="330"/>
      <c r="LR83" s="330"/>
      <c r="LS83" s="330"/>
      <c r="LT83" s="330"/>
      <c r="LU83" s="330"/>
      <c r="LV83" s="330"/>
      <c r="LW83" s="330"/>
      <c r="LX83" s="330"/>
      <c r="LY83" s="330"/>
      <c r="LZ83" s="330"/>
      <c r="MA83" s="331"/>
      <c r="MB83" s="324"/>
      <c r="MC83" s="56"/>
      <c r="MD83" s="56"/>
      <c r="ME83" s="56"/>
      <c r="MF83" s="56"/>
      <c r="MG83" s="228"/>
    </row>
    <row r="84" spans="1:345" customFormat="1" ht="12.75" x14ac:dyDescent="0.2">
      <c r="A84" s="329"/>
      <c r="B84" s="330"/>
      <c r="C84" s="330"/>
      <c r="D84" s="330"/>
      <c r="E84" s="330"/>
      <c r="F84" s="330"/>
      <c r="G84" s="330"/>
      <c r="H84" s="330"/>
      <c r="I84" s="330"/>
      <c r="J84" s="330"/>
      <c r="K84" s="330"/>
      <c r="L84" s="330"/>
      <c r="M84" s="330"/>
      <c r="N84" s="330"/>
      <c r="O84" s="330"/>
      <c r="P84" s="331"/>
      <c r="Q84" s="324"/>
      <c r="R84" s="329"/>
      <c r="S84" s="330"/>
      <c r="T84" s="330"/>
      <c r="U84" s="330"/>
      <c r="V84" s="330"/>
      <c r="W84" s="330"/>
      <c r="X84" s="330"/>
      <c r="Y84" s="330"/>
      <c r="Z84" s="330"/>
      <c r="AA84" s="330"/>
      <c r="AB84" s="330"/>
      <c r="AC84" s="330"/>
      <c r="AD84" s="330"/>
      <c r="AE84" s="330"/>
      <c r="AF84" s="330"/>
      <c r="AG84" s="331"/>
      <c r="AH84" s="324"/>
      <c r="AI84" s="329"/>
      <c r="AJ84" s="330"/>
      <c r="AK84" s="330"/>
      <c r="AL84" s="330"/>
      <c r="AM84" s="330"/>
      <c r="AN84" s="330"/>
      <c r="AO84" s="330"/>
      <c r="AP84" s="330"/>
      <c r="AQ84" s="330"/>
      <c r="AR84" s="330"/>
      <c r="AS84" s="330"/>
      <c r="AT84" s="330"/>
      <c r="AU84" s="330"/>
      <c r="AV84" s="330"/>
      <c r="AW84" s="330"/>
      <c r="AX84" s="331"/>
      <c r="AY84" s="324"/>
      <c r="AZ84" s="329"/>
      <c r="BA84" s="330"/>
      <c r="BB84" s="330"/>
      <c r="BC84" s="330"/>
      <c r="BD84" s="330"/>
      <c r="BE84" s="330"/>
      <c r="BF84" s="330"/>
      <c r="BG84" s="330"/>
      <c r="BH84" s="330"/>
      <c r="BI84" s="330"/>
      <c r="BJ84" s="330"/>
      <c r="BK84" s="330"/>
      <c r="BL84" s="330"/>
      <c r="BM84" s="330"/>
      <c r="BN84" s="330"/>
      <c r="BO84" s="331"/>
      <c r="BP84" s="324"/>
      <c r="BQ84" s="329"/>
      <c r="BR84" s="330"/>
      <c r="BS84" s="330"/>
      <c r="BT84" s="330"/>
      <c r="BU84" s="330"/>
      <c r="BV84" s="330"/>
      <c r="BW84" s="330"/>
      <c r="BX84" s="330"/>
      <c r="BY84" s="330"/>
      <c r="BZ84" s="330"/>
      <c r="CA84" s="330"/>
      <c r="CB84" s="330"/>
      <c r="CC84" s="330"/>
      <c r="CD84" s="330"/>
      <c r="CE84" s="330"/>
      <c r="CF84" s="331"/>
      <c r="CG84" s="324"/>
      <c r="CH84" s="329"/>
      <c r="CI84" s="330"/>
      <c r="CJ84" s="330"/>
      <c r="CK84" s="330"/>
      <c r="CL84" s="330"/>
      <c r="CM84" s="330"/>
      <c r="CN84" s="330"/>
      <c r="CO84" s="330"/>
      <c r="CP84" s="330"/>
      <c r="CQ84" s="330"/>
      <c r="CR84" s="330"/>
      <c r="CS84" s="330"/>
      <c r="CT84" s="330"/>
      <c r="CU84" s="330"/>
      <c r="CV84" s="330"/>
      <c r="CW84" s="331"/>
      <c r="CX84" s="324"/>
      <c r="CY84" s="329"/>
      <c r="CZ84" s="330"/>
      <c r="DA84" s="330"/>
      <c r="DB84" s="330"/>
      <c r="DC84" s="330"/>
      <c r="DD84" s="330"/>
      <c r="DE84" s="330"/>
      <c r="DF84" s="330"/>
      <c r="DG84" s="330"/>
      <c r="DH84" s="330"/>
      <c r="DI84" s="330"/>
      <c r="DJ84" s="330"/>
      <c r="DK84" s="330"/>
      <c r="DL84" s="330"/>
      <c r="DM84" s="330"/>
      <c r="DN84" s="331"/>
      <c r="DO84" s="324"/>
      <c r="DP84" s="329"/>
      <c r="DQ84" s="330"/>
      <c r="DR84" s="330"/>
      <c r="DS84" s="330"/>
      <c r="DT84" s="330"/>
      <c r="DU84" s="330"/>
      <c r="DV84" s="330"/>
      <c r="DW84" s="330"/>
      <c r="DX84" s="330"/>
      <c r="DY84" s="330"/>
      <c r="DZ84" s="330"/>
      <c r="EA84" s="330"/>
      <c r="EB84" s="330"/>
      <c r="EC84" s="330"/>
      <c r="ED84" s="330"/>
      <c r="EE84" s="331"/>
      <c r="EF84" s="324"/>
      <c r="EG84" s="329"/>
      <c r="EH84" s="330"/>
      <c r="EI84" s="330"/>
      <c r="EJ84" s="330"/>
      <c r="EK84" s="330"/>
      <c r="EL84" s="330"/>
      <c r="EM84" s="330"/>
      <c r="EN84" s="330"/>
      <c r="EO84" s="330"/>
      <c r="EP84" s="330"/>
      <c r="EQ84" s="330"/>
      <c r="ER84" s="330"/>
      <c r="ES84" s="330"/>
      <c r="ET84" s="330"/>
      <c r="EU84" s="330"/>
      <c r="EV84" s="331"/>
      <c r="EW84" s="324"/>
      <c r="EX84" s="329"/>
      <c r="EY84" s="330"/>
      <c r="EZ84" s="330"/>
      <c r="FA84" s="330"/>
      <c r="FB84" s="330"/>
      <c r="FC84" s="330"/>
      <c r="FD84" s="330"/>
      <c r="FE84" s="330"/>
      <c r="FF84" s="330"/>
      <c r="FG84" s="330"/>
      <c r="FH84" s="330"/>
      <c r="FI84" s="330"/>
      <c r="FJ84" s="330"/>
      <c r="FK84" s="330"/>
      <c r="FL84" s="330"/>
      <c r="FM84" s="331"/>
      <c r="FN84" s="324"/>
      <c r="FO84" s="329"/>
      <c r="FP84" s="330"/>
      <c r="FQ84" s="330"/>
      <c r="FR84" s="330"/>
      <c r="FS84" s="330"/>
      <c r="FT84" s="330"/>
      <c r="FU84" s="330"/>
      <c r="FV84" s="330"/>
      <c r="FW84" s="330"/>
      <c r="FX84" s="330"/>
      <c r="FY84" s="330"/>
      <c r="FZ84" s="330"/>
      <c r="GA84" s="330"/>
      <c r="GB84" s="330"/>
      <c r="GC84" s="330"/>
      <c r="GD84" s="331"/>
      <c r="GE84" s="324"/>
      <c r="GF84" s="329"/>
      <c r="GG84" s="330"/>
      <c r="GH84" s="330"/>
      <c r="GI84" s="330"/>
      <c r="GJ84" s="330"/>
      <c r="GK84" s="330"/>
      <c r="GL84" s="330"/>
      <c r="GM84" s="330"/>
      <c r="GN84" s="330"/>
      <c r="GO84" s="330"/>
      <c r="GP84" s="330"/>
      <c r="GQ84" s="330"/>
      <c r="GR84" s="330"/>
      <c r="GS84" s="330"/>
      <c r="GT84" s="330"/>
      <c r="GU84" s="331"/>
      <c r="GV84" s="324"/>
      <c r="GW84" s="329"/>
      <c r="GX84" s="330"/>
      <c r="GY84" s="330"/>
      <c r="GZ84" s="330"/>
      <c r="HA84" s="330"/>
      <c r="HB84" s="330"/>
      <c r="HC84" s="330"/>
      <c r="HD84" s="330"/>
      <c r="HE84" s="330"/>
      <c r="HF84" s="330"/>
      <c r="HG84" s="330"/>
      <c r="HH84" s="330"/>
      <c r="HI84" s="330"/>
      <c r="HJ84" s="330"/>
      <c r="HK84" s="330"/>
      <c r="HL84" s="331"/>
      <c r="HM84" s="324"/>
      <c r="HN84" s="329"/>
      <c r="HO84" s="330"/>
      <c r="HP84" s="330"/>
      <c r="HQ84" s="330"/>
      <c r="HR84" s="330"/>
      <c r="HS84" s="330"/>
      <c r="HT84" s="330"/>
      <c r="HU84" s="330"/>
      <c r="HV84" s="330"/>
      <c r="HW84" s="330"/>
      <c r="HX84" s="330"/>
      <c r="HY84" s="330"/>
      <c r="HZ84" s="330"/>
      <c r="IA84" s="330"/>
      <c r="IB84" s="330"/>
      <c r="IC84" s="331"/>
      <c r="ID84" s="324"/>
      <c r="IE84" s="329"/>
      <c r="IF84" s="330"/>
      <c r="IG84" s="330"/>
      <c r="IH84" s="330"/>
      <c r="II84" s="330"/>
      <c r="IJ84" s="330"/>
      <c r="IK84" s="330"/>
      <c r="IL84" s="330"/>
      <c r="IM84" s="330"/>
      <c r="IN84" s="330"/>
      <c r="IO84" s="330"/>
      <c r="IP84" s="330"/>
      <c r="IQ84" s="330"/>
      <c r="IR84" s="330"/>
      <c r="IS84" s="330"/>
      <c r="IT84" s="331"/>
      <c r="IU84" s="324"/>
      <c r="IV84" s="329"/>
      <c r="IW84" s="330"/>
      <c r="IX84" s="330"/>
      <c r="IY84" s="330"/>
      <c r="IZ84" s="330"/>
      <c r="JA84" s="330"/>
      <c r="JB84" s="330"/>
      <c r="JC84" s="330"/>
      <c r="JD84" s="330"/>
      <c r="JE84" s="330"/>
      <c r="JF84" s="330"/>
      <c r="JG84" s="330"/>
      <c r="JH84" s="330"/>
      <c r="JI84" s="330"/>
      <c r="JJ84" s="330"/>
      <c r="JK84" s="331"/>
      <c r="JL84" s="324"/>
      <c r="JM84" s="329"/>
      <c r="JN84" s="330"/>
      <c r="JO84" s="330"/>
      <c r="JP84" s="330"/>
      <c r="JQ84" s="330"/>
      <c r="JR84" s="330"/>
      <c r="JS84" s="330"/>
      <c r="JT84" s="330"/>
      <c r="JU84" s="330"/>
      <c r="JV84" s="330"/>
      <c r="JW84" s="330"/>
      <c r="JX84" s="330"/>
      <c r="JY84" s="330"/>
      <c r="JZ84" s="330"/>
      <c r="KA84" s="330"/>
      <c r="KB84" s="331"/>
      <c r="KC84" s="324"/>
      <c r="KD84" s="329"/>
      <c r="KE84" s="330"/>
      <c r="KF84" s="330"/>
      <c r="KG84" s="330"/>
      <c r="KH84" s="330"/>
      <c r="KI84" s="330"/>
      <c r="KJ84" s="330"/>
      <c r="KK84" s="330"/>
      <c r="KL84" s="330"/>
      <c r="KM84" s="330"/>
      <c r="KN84" s="330"/>
      <c r="KO84" s="330"/>
      <c r="KP84" s="330"/>
      <c r="KQ84" s="330"/>
      <c r="KR84" s="330"/>
      <c r="KS84" s="331"/>
      <c r="KT84" s="324"/>
      <c r="KU84" s="329"/>
      <c r="KV84" s="330"/>
      <c r="KW84" s="330"/>
      <c r="KX84" s="330"/>
      <c r="KY84" s="330"/>
      <c r="KZ84" s="330"/>
      <c r="LA84" s="330"/>
      <c r="LB84" s="330"/>
      <c r="LC84" s="330"/>
      <c r="LD84" s="330"/>
      <c r="LE84" s="330"/>
      <c r="LF84" s="330"/>
      <c r="LG84" s="330"/>
      <c r="LH84" s="330"/>
      <c r="LI84" s="330"/>
      <c r="LJ84" s="331"/>
      <c r="LK84" s="324"/>
      <c r="LL84" s="329"/>
      <c r="LM84" s="330"/>
      <c r="LN84" s="330"/>
      <c r="LO84" s="330"/>
      <c r="LP84" s="330"/>
      <c r="LQ84" s="330"/>
      <c r="LR84" s="330"/>
      <c r="LS84" s="330"/>
      <c r="LT84" s="330"/>
      <c r="LU84" s="330"/>
      <c r="LV84" s="330"/>
      <c r="LW84" s="330"/>
      <c r="LX84" s="330"/>
      <c r="LY84" s="330"/>
      <c r="LZ84" s="330"/>
      <c r="MA84" s="331"/>
      <c r="MB84" s="324"/>
      <c r="MC84" s="56"/>
      <c r="MD84" s="56"/>
      <c r="ME84" s="56"/>
      <c r="MF84" s="56"/>
      <c r="MG84" s="228"/>
    </row>
    <row r="85" spans="1:345" customFormat="1" ht="12.75" x14ac:dyDescent="0.2">
      <c r="A85" s="329"/>
      <c r="B85" s="330"/>
      <c r="C85" s="330"/>
      <c r="D85" s="330"/>
      <c r="E85" s="330"/>
      <c r="F85" s="330"/>
      <c r="G85" s="330"/>
      <c r="H85" s="330"/>
      <c r="I85" s="330"/>
      <c r="J85" s="330"/>
      <c r="K85" s="330"/>
      <c r="L85" s="330"/>
      <c r="M85" s="330"/>
      <c r="N85" s="330"/>
      <c r="O85" s="330"/>
      <c r="P85" s="331"/>
      <c r="Q85" s="324"/>
      <c r="R85" s="329"/>
      <c r="S85" s="330"/>
      <c r="T85" s="330"/>
      <c r="U85" s="330"/>
      <c r="V85" s="330"/>
      <c r="W85" s="330"/>
      <c r="X85" s="330"/>
      <c r="Y85" s="330"/>
      <c r="Z85" s="330"/>
      <c r="AA85" s="330"/>
      <c r="AB85" s="330"/>
      <c r="AC85" s="330"/>
      <c r="AD85" s="330"/>
      <c r="AE85" s="330"/>
      <c r="AF85" s="330"/>
      <c r="AG85" s="331"/>
      <c r="AH85" s="324"/>
      <c r="AI85" s="329"/>
      <c r="AJ85" s="330"/>
      <c r="AK85" s="330"/>
      <c r="AL85" s="330"/>
      <c r="AM85" s="330"/>
      <c r="AN85" s="330"/>
      <c r="AO85" s="330"/>
      <c r="AP85" s="330"/>
      <c r="AQ85" s="330"/>
      <c r="AR85" s="330"/>
      <c r="AS85" s="330"/>
      <c r="AT85" s="330"/>
      <c r="AU85" s="330"/>
      <c r="AV85" s="330"/>
      <c r="AW85" s="330"/>
      <c r="AX85" s="331"/>
      <c r="AY85" s="324"/>
      <c r="AZ85" s="329"/>
      <c r="BA85" s="330"/>
      <c r="BB85" s="330"/>
      <c r="BC85" s="330"/>
      <c r="BD85" s="330"/>
      <c r="BE85" s="330"/>
      <c r="BF85" s="330"/>
      <c r="BG85" s="330"/>
      <c r="BH85" s="330"/>
      <c r="BI85" s="330"/>
      <c r="BJ85" s="330"/>
      <c r="BK85" s="330"/>
      <c r="BL85" s="330"/>
      <c r="BM85" s="330"/>
      <c r="BN85" s="330"/>
      <c r="BO85" s="331"/>
      <c r="BP85" s="324"/>
      <c r="BQ85" s="329"/>
      <c r="BR85" s="330"/>
      <c r="BS85" s="330"/>
      <c r="BT85" s="330"/>
      <c r="BU85" s="330"/>
      <c r="BV85" s="330"/>
      <c r="BW85" s="330"/>
      <c r="BX85" s="330"/>
      <c r="BY85" s="330"/>
      <c r="BZ85" s="330"/>
      <c r="CA85" s="330"/>
      <c r="CB85" s="330"/>
      <c r="CC85" s="330"/>
      <c r="CD85" s="330"/>
      <c r="CE85" s="330"/>
      <c r="CF85" s="331"/>
      <c r="CG85" s="324"/>
      <c r="CH85" s="329"/>
      <c r="CI85" s="330"/>
      <c r="CJ85" s="330"/>
      <c r="CK85" s="330"/>
      <c r="CL85" s="330"/>
      <c r="CM85" s="330"/>
      <c r="CN85" s="330"/>
      <c r="CO85" s="330"/>
      <c r="CP85" s="330"/>
      <c r="CQ85" s="330"/>
      <c r="CR85" s="330"/>
      <c r="CS85" s="330"/>
      <c r="CT85" s="330"/>
      <c r="CU85" s="330"/>
      <c r="CV85" s="330"/>
      <c r="CW85" s="331"/>
      <c r="CX85" s="324"/>
      <c r="CY85" s="329"/>
      <c r="CZ85" s="330"/>
      <c r="DA85" s="330"/>
      <c r="DB85" s="330"/>
      <c r="DC85" s="330"/>
      <c r="DD85" s="330"/>
      <c r="DE85" s="330"/>
      <c r="DF85" s="330"/>
      <c r="DG85" s="330"/>
      <c r="DH85" s="330"/>
      <c r="DI85" s="330"/>
      <c r="DJ85" s="330"/>
      <c r="DK85" s="330"/>
      <c r="DL85" s="330"/>
      <c r="DM85" s="330"/>
      <c r="DN85" s="331"/>
      <c r="DO85" s="324"/>
      <c r="DP85" s="329"/>
      <c r="DQ85" s="330"/>
      <c r="DR85" s="330"/>
      <c r="DS85" s="330"/>
      <c r="DT85" s="330"/>
      <c r="DU85" s="330"/>
      <c r="DV85" s="330"/>
      <c r="DW85" s="330"/>
      <c r="DX85" s="330"/>
      <c r="DY85" s="330"/>
      <c r="DZ85" s="330"/>
      <c r="EA85" s="330"/>
      <c r="EB85" s="330"/>
      <c r="EC85" s="330"/>
      <c r="ED85" s="330"/>
      <c r="EE85" s="331"/>
      <c r="EF85" s="324"/>
      <c r="EG85" s="329"/>
      <c r="EH85" s="330"/>
      <c r="EI85" s="330"/>
      <c r="EJ85" s="330"/>
      <c r="EK85" s="330"/>
      <c r="EL85" s="330"/>
      <c r="EM85" s="330"/>
      <c r="EN85" s="330"/>
      <c r="EO85" s="330"/>
      <c r="EP85" s="330"/>
      <c r="EQ85" s="330"/>
      <c r="ER85" s="330"/>
      <c r="ES85" s="330"/>
      <c r="ET85" s="330"/>
      <c r="EU85" s="330"/>
      <c r="EV85" s="331"/>
      <c r="EW85" s="324"/>
      <c r="EX85" s="329"/>
      <c r="EY85" s="330"/>
      <c r="EZ85" s="330"/>
      <c r="FA85" s="330"/>
      <c r="FB85" s="330"/>
      <c r="FC85" s="330"/>
      <c r="FD85" s="330"/>
      <c r="FE85" s="330"/>
      <c r="FF85" s="330"/>
      <c r="FG85" s="330"/>
      <c r="FH85" s="330"/>
      <c r="FI85" s="330"/>
      <c r="FJ85" s="330"/>
      <c r="FK85" s="330"/>
      <c r="FL85" s="330"/>
      <c r="FM85" s="331"/>
      <c r="FN85" s="324"/>
      <c r="FO85" s="329"/>
      <c r="FP85" s="330"/>
      <c r="FQ85" s="330"/>
      <c r="FR85" s="330"/>
      <c r="FS85" s="330"/>
      <c r="FT85" s="330"/>
      <c r="FU85" s="330"/>
      <c r="FV85" s="330"/>
      <c r="FW85" s="330"/>
      <c r="FX85" s="330"/>
      <c r="FY85" s="330"/>
      <c r="FZ85" s="330"/>
      <c r="GA85" s="330"/>
      <c r="GB85" s="330"/>
      <c r="GC85" s="330"/>
      <c r="GD85" s="331"/>
      <c r="GE85" s="324"/>
      <c r="GF85" s="329"/>
      <c r="GG85" s="330"/>
      <c r="GH85" s="330"/>
      <c r="GI85" s="330"/>
      <c r="GJ85" s="330"/>
      <c r="GK85" s="330"/>
      <c r="GL85" s="330"/>
      <c r="GM85" s="330"/>
      <c r="GN85" s="330"/>
      <c r="GO85" s="330"/>
      <c r="GP85" s="330"/>
      <c r="GQ85" s="330"/>
      <c r="GR85" s="330"/>
      <c r="GS85" s="330"/>
      <c r="GT85" s="330"/>
      <c r="GU85" s="331"/>
      <c r="GV85" s="324"/>
      <c r="GW85" s="329"/>
      <c r="GX85" s="330"/>
      <c r="GY85" s="330"/>
      <c r="GZ85" s="330"/>
      <c r="HA85" s="330"/>
      <c r="HB85" s="330"/>
      <c r="HC85" s="330"/>
      <c r="HD85" s="330"/>
      <c r="HE85" s="330"/>
      <c r="HF85" s="330"/>
      <c r="HG85" s="330"/>
      <c r="HH85" s="330"/>
      <c r="HI85" s="330"/>
      <c r="HJ85" s="330"/>
      <c r="HK85" s="330"/>
      <c r="HL85" s="331"/>
      <c r="HM85" s="324"/>
      <c r="HN85" s="329"/>
      <c r="HO85" s="330"/>
      <c r="HP85" s="330"/>
      <c r="HQ85" s="330"/>
      <c r="HR85" s="330"/>
      <c r="HS85" s="330"/>
      <c r="HT85" s="330"/>
      <c r="HU85" s="330"/>
      <c r="HV85" s="330"/>
      <c r="HW85" s="330"/>
      <c r="HX85" s="330"/>
      <c r="HY85" s="330"/>
      <c r="HZ85" s="330"/>
      <c r="IA85" s="330"/>
      <c r="IB85" s="330"/>
      <c r="IC85" s="331"/>
      <c r="ID85" s="324"/>
      <c r="IE85" s="329"/>
      <c r="IF85" s="330"/>
      <c r="IG85" s="330"/>
      <c r="IH85" s="330"/>
      <c r="II85" s="330"/>
      <c r="IJ85" s="330"/>
      <c r="IK85" s="330"/>
      <c r="IL85" s="330"/>
      <c r="IM85" s="330"/>
      <c r="IN85" s="330"/>
      <c r="IO85" s="330"/>
      <c r="IP85" s="330"/>
      <c r="IQ85" s="330"/>
      <c r="IR85" s="330"/>
      <c r="IS85" s="330"/>
      <c r="IT85" s="331"/>
      <c r="IU85" s="324"/>
      <c r="IV85" s="329"/>
      <c r="IW85" s="330"/>
      <c r="IX85" s="330"/>
      <c r="IY85" s="330"/>
      <c r="IZ85" s="330"/>
      <c r="JA85" s="330"/>
      <c r="JB85" s="330"/>
      <c r="JC85" s="330"/>
      <c r="JD85" s="330"/>
      <c r="JE85" s="330"/>
      <c r="JF85" s="330"/>
      <c r="JG85" s="330"/>
      <c r="JH85" s="330"/>
      <c r="JI85" s="330"/>
      <c r="JJ85" s="330"/>
      <c r="JK85" s="331"/>
      <c r="JL85" s="324"/>
      <c r="JM85" s="329"/>
      <c r="JN85" s="330"/>
      <c r="JO85" s="330"/>
      <c r="JP85" s="330"/>
      <c r="JQ85" s="330"/>
      <c r="JR85" s="330"/>
      <c r="JS85" s="330"/>
      <c r="JT85" s="330"/>
      <c r="JU85" s="330"/>
      <c r="JV85" s="330"/>
      <c r="JW85" s="330"/>
      <c r="JX85" s="330"/>
      <c r="JY85" s="330"/>
      <c r="JZ85" s="330"/>
      <c r="KA85" s="330"/>
      <c r="KB85" s="331"/>
      <c r="KC85" s="324"/>
      <c r="KD85" s="329"/>
      <c r="KE85" s="330"/>
      <c r="KF85" s="330"/>
      <c r="KG85" s="330"/>
      <c r="KH85" s="330"/>
      <c r="KI85" s="330"/>
      <c r="KJ85" s="330"/>
      <c r="KK85" s="330"/>
      <c r="KL85" s="330"/>
      <c r="KM85" s="330"/>
      <c r="KN85" s="330"/>
      <c r="KO85" s="330"/>
      <c r="KP85" s="330"/>
      <c r="KQ85" s="330"/>
      <c r="KR85" s="330"/>
      <c r="KS85" s="331"/>
      <c r="KT85" s="324"/>
      <c r="KU85" s="329"/>
      <c r="KV85" s="330"/>
      <c r="KW85" s="330"/>
      <c r="KX85" s="330"/>
      <c r="KY85" s="330"/>
      <c r="KZ85" s="330"/>
      <c r="LA85" s="330"/>
      <c r="LB85" s="330"/>
      <c r="LC85" s="330"/>
      <c r="LD85" s="330"/>
      <c r="LE85" s="330"/>
      <c r="LF85" s="330"/>
      <c r="LG85" s="330"/>
      <c r="LH85" s="330"/>
      <c r="LI85" s="330"/>
      <c r="LJ85" s="331"/>
      <c r="LK85" s="324"/>
      <c r="LL85" s="329"/>
      <c r="LM85" s="330"/>
      <c r="LN85" s="330"/>
      <c r="LO85" s="330"/>
      <c r="LP85" s="330"/>
      <c r="LQ85" s="330"/>
      <c r="LR85" s="330"/>
      <c r="LS85" s="330"/>
      <c r="LT85" s="330"/>
      <c r="LU85" s="330"/>
      <c r="LV85" s="330"/>
      <c r="LW85" s="330"/>
      <c r="LX85" s="330"/>
      <c r="LY85" s="330"/>
      <c r="LZ85" s="330"/>
      <c r="MA85" s="331"/>
      <c r="MB85" s="324"/>
      <c r="MC85" s="56"/>
      <c r="MD85" s="56"/>
      <c r="ME85" s="56"/>
      <c r="MF85" s="56"/>
      <c r="MG85" s="228"/>
    </row>
    <row r="86" spans="1:345" customFormat="1" ht="12.75" x14ac:dyDescent="0.2">
      <c r="A86" s="329"/>
      <c r="B86" s="330"/>
      <c r="C86" s="330"/>
      <c r="D86" s="330"/>
      <c r="E86" s="330"/>
      <c r="F86" s="330"/>
      <c r="G86" s="330"/>
      <c r="H86" s="330"/>
      <c r="I86" s="330"/>
      <c r="J86" s="330"/>
      <c r="K86" s="330"/>
      <c r="L86" s="330"/>
      <c r="M86" s="330"/>
      <c r="N86" s="330"/>
      <c r="O86" s="330"/>
      <c r="P86" s="331"/>
      <c r="Q86" s="324"/>
      <c r="R86" s="329"/>
      <c r="S86" s="330"/>
      <c r="T86" s="330"/>
      <c r="U86" s="330"/>
      <c r="V86" s="330"/>
      <c r="W86" s="330"/>
      <c r="X86" s="330"/>
      <c r="Y86" s="330"/>
      <c r="Z86" s="330"/>
      <c r="AA86" s="330"/>
      <c r="AB86" s="330"/>
      <c r="AC86" s="330"/>
      <c r="AD86" s="330"/>
      <c r="AE86" s="330"/>
      <c r="AF86" s="330"/>
      <c r="AG86" s="331"/>
      <c r="AH86" s="324"/>
      <c r="AI86" s="329"/>
      <c r="AJ86" s="330"/>
      <c r="AK86" s="330"/>
      <c r="AL86" s="330"/>
      <c r="AM86" s="330"/>
      <c r="AN86" s="330"/>
      <c r="AO86" s="330"/>
      <c r="AP86" s="330"/>
      <c r="AQ86" s="330"/>
      <c r="AR86" s="330"/>
      <c r="AS86" s="330"/>
      <c r="AT86" s="330"/>
      <c r="AU86" s="330"/>
      <c r="AV86" s="330"/>
      <c r="AW86" s="330"/>
      <c r="AX86" s="331"/>
      <c r="AY86" s="324"/>
      <c r="AZ86" s="329"/>
      <c r="BA86" s="330"/>
      <c r="BB86" s="330"/>
      <c r="BC86" s="330"/>
      <c r="BD86" s="330"/>
      <c r="BE86" s="330"/>
      <c r="BF86" s="330"/>
      <c r="BG86" s="330"/>
      <c r="BH86" s="330"/>
      <c r="BI86" s="330"/>
      <c r="BJ86" s="330"/>
      <c r="BK86" s="330"/>
      <c r="BL86" s="330"/>
      <c r="BM86" s="330"/>
      <c r="BN86" s="330"/>
      <c r="BO86" s="331"/>
      <c r="BP86" s="324"/>
      <c r="BQ86" s="329"/>
      <c r="BR86" s="330"/>
      <c r="BS86" s="330"/>
      <c r="BT86" s="330"/>
      <c r="BU86" s="330"/>
      <c r="BV86" s="330"/>
      <c r="BW86" s="330"/>
      <c r="BX86" s="330"/>
      <c r="BY86" s="330"/>
      <c r="BZ86" s="330"/>
      <c r="CA86" s="330"/>
      <c r="CB86" s="330"/>
      <c r="CC86" s="330"/>
      <c r="CD86" s="330"/>
      <c r="CE86" s="330"/>
      <c r="CF86" s="331"/>
      <c r="CG86" s="324"/>
      <c r="CH86" s="329"/>
      <c r="CI86" s="330"/>
      <c r="CJ86" s="330"/>
      <c r="CK86" s="330"/>
      <c r="CL86" s="330"/>
      <c r="CM86" s="330"/>
      <c r="CN86" s="330"/>
      <c r="CO86" s="330"/>
      <c r="CP86" s="330"/>
      <c r="CQ86" s="330"/>
      <c r="CR86" s="330"/>
      <c r="CS86" s="330"/>
      <c r="CT86" s="330"/>
      <c r="CU86" s="330"/>
      <c r="CV86" s="330"/>
      <c r="CW86" s="331"/>
      <c r="CX86" s="324"/>
      <c r="CY86" s="329"/>
      <c r="CZ86" s="330"/>
      <c r="DA86" s="330"/>
      <c r="DB86" s="330"/>
      <c r="DC86" s="330"/>
      <c r="DD86" s="330"/>
      <c r="DE86" s="330"/>
      <c r="DF86" s="330"/>
      <c r="DG86" s="330"/>
      <c r="DH86" s="330"/>
      <c r="DI86" s="330"/>
      <c r="DJ86" s="330"/>
      <c r="DK86" s="330"/>
      <c r="DL86" s="330"/>
      <c r="DM86" s="330"/>
      <c r="DN86" s="331"/>
      <c r="DO86" s="324"/>
      <c r="DP86" s="329"/>
      <c r="DQ86" s="330"/>
      <c r="DR86" s="330"/>
      <c r="DS86" s="330"/>
      <c r="DT86" s="330"/>
      <c r="DU86" s="330"/>
      <c r="DV86" s="330"/>
      <c r="DW86" s="330"/>
      <c r="DX86" s="330"/>
      <c r="DY86" s="330"/>
      <c r="DZ86" s="330"/>
      <c r="EA86" s="330"/>
      <c r="EB86" s="330"/>
      <c r="EC86" s="330"/>
      <c r="ED86" s="330"/>
      <c r="EE86" s="331"/>
      <c r="EF86" s="324"/>
      <c r="EG86" s="329"/>
      <c r="EH86" s="330"/>
      <c r="EI86" s="330"/>
      <c r="EJ86" s="330"/>
      <c r="EK86" s="330"/>
      <c r="EL86" s="330"/>
      <c r="EM86" s="330"/>
      <c r="EN86" s="330"/>
      <c r="EO86" s="330"/>
      <c r="EP86" s="330"/>
      <c r="EQ86" s="330"/>
      <c r="ER86" s="330"/>
      <c r="ES86" s="330"/>
      <c r="ET86" s="330"/>
      <c r="EU86" s="330"/>
      <c r="EV86" s="331"/>
      <c r="EW86" s="324"/>
      <c r="EX86" s="329"/>
      <c r="EY86" s="330"/>
      <c r="EZ86" s="330"/>
      <c r="FA86" s="330"/>
      <c r="FB86" s="330"/>
      <c r="FC86" s="330"/>
      <c r="FD86" s="330"/>
      <c r="FE86" s="330"/>
      <c r="FF86" s="330"/>
      <c r="FG86" s="330"/>
      <c r="FH86" s="330"/>
      <c r="FI86" s="330"/>
      <c r="FJ86" s="330"/>
      <c r="FK86" s="330"/>
      <c r="FL86" s="330"/>
      <c r="FM86" s="331"/>
      <c r="FN86" s="324"/>
      <c r="FO86" s="329"/>
      <c r="FP86" s="330"/>
      <c r="FQ86" s="330"/>
      <c r="FR86" s="330"/>
      <c r="FS86" s="330"/>
      <c r="FT86" s="330"/>
      <c r="FU86" s="330"/>
      <c r="FV86" s="330"/>
      <c r="FW86" s="330"/>
      <c r="FX86" s="330"/>
      <c r="FY86" s="330"/>
      <c r="FZ86" s="330"/>
      <c r="GA86" s="330"/>
      <c r="GB86" s="330"/>
      <c r="GC86" s="330"/>
      <c r="GD86" s="331"/>
      <c r="GE86" s="324"/>
      <c r="GF86" s="329"/>
      <c r="GG86" s="330"/>
      <c r="GH86" s="330"/>
      <c r="GI86" s="330"/>
      <c r="GJ86" s="330"/>
      <c r="GK86" s="330"/>
      <c r="GL86" s="330"/>
      <c r="GM86" s="330"/>
      <c r="GN86" s="330"/>
      <c r="GO86" s="330"/>
      <c r="GP86" s="330"/>
      <c r="GQ86" s="330"/>
      <c r="GR86" s="330"/>
      <c r="GS86" s="330"/>
      <c r="GT86" s="330"/>
      <c r="GU86" s="331"/>
      <c r="GV86" s="324"/>
      <c r="GW86" s="329"/>
      <c r="GX86" s="330"/>
      <c r="GY86" s="330"/>
      <c r="GZ86" s="330"/>
      <c r="HA86" s="330"/>
      <c r="HB86" s="330"/>
      <c r="HC86" s="330"/>
      <c r="HD86" s="330"/>
      <c r="HE86" s="330"/>
      <c r="HF86" s="330"/>
      <c r="HG86" s="330"/>
      <c r="HH86" s="330"/>
      <c r="HI86" s="330"/>
      <c r="HJ86" s="330"/>
      <c r="HK86" s="330"/>
      <c r="HL86" s="331"/>
      <c r="HM86" s="324"/>
      <c r="HN86" s="329"/>
      <c r="HO86" s="330"/>
      <c r="HP86" s="330"/>
      <c r="HQ86" s="330"/>
      <c r="HR86" s="330"/>
      <c r="HS86" s="330"/>
      <c r="HT86" s="330"/>
      <c r="HU86" s="330"/>
      <c r="HV86" s="330"/>
      <c r="HW86" s="330"/>
      <c r="HX86" s="330"/>
      <c r="HY86" s="330"/>
      <c r="HZ86" s="330"/>
      <c r="IA86" s="330"/>
      <c r="IB86" s="330"/>
      <c r="IC86" s="331"/>
      <c r="ID86" s="324"/>
      <c r="IE86" s="329"/>
      <c r="IF86" s="330"/>
      <c r="IG86" s="330"/>
      <c r="IH86" s="330"/>
      <c r="II86" s="330"/>
      <c r="IJ86" s="330"/>
      <c r="IK86" s="330"/>
      <c r="IL86" s="330"/>
      <c r="IM86" s="330"/>
      <c r="IN86" s="330"/>
      <c r="IO86" s="330"/>
      <c r="IP86" s="330"/>
      <c r="IQ86" s="330"/>
      <c r="IR86" s="330"/>
      <c r="IS86" s="330"/>
      <c r="IT86" s="331"/>
      <c r="IU86" s="324"/>
      <c r="IV86" s="329"/>
      <c r="IW86" s="330"/>
      <c r="IX86" s="330"/>
      <c r="IY86" s="330"/>
      <c r="IZ86" s="330"/>
      <c r="JA86" s="330"/>
      <c r="JB86" s="330"/>
      <c r="JC86" s="330"/>
      <c r="JD86" s="330"/>
      <c r="JE86" s="330"/>
      <c r="JF86" s="330"/>
      <c r="JG86" s="330"/>
      <c r="JH86" s="330"/>
      <c r="JI86" s="330"/>
      <c r="JJ86" s="330"/>
      <c r="JK86" s="331"/>
      <c r="JL86" s="324"/>
      <c r="JM86" s="329"/>
      <c r="JN86" s="330"/>
      <c r="JO86" s="330"/>
      <c r="JP86" s="330"/>
      <c r="JQ86" s="330"/>
      <c r="JR86" s="330"/>
      <c r="JS86" s="330"/>
      <c r="JT86" s="330"/>
      <c r="JU86" s="330"/>
      <c r="JV86" s="330"/>
      <c r="JW86" s="330"/>
      <c r="JX86" s="330"/>
      <c r="JY86" s="330"/>
      <c r="JZ86" s="330"/>
      <c r="KA86" s="330"/>
      <c r="KB86" s="331"/>
      <c r="KC86" s="324"/>
      <c r="KD86" s="329"/>
      <c r="KE86" s="330"/>
      <c r="KF86" s="330"/>
      <c r="KG86" s="330"/>
      <c r="KH86" s="330"/>
      <c r="KI86" s="330"/>
      <c r="KJ86" s="330"/>
      <c r="KK86" s="330"/>
      <c r="KL86" s="330"/>
      <c r="KM86" s="330"/>
      <c r="KN86" s="330"/>
      <c r="KO86" s="330"/>
      <c r="KP86" s="330"/>
      <c r="KQ86" s="330"/>
      <c r="KR86" s="330"/>
      <c r="KS86" s="331"/>
      <c r="KT86" s="324"/>
      <c r="KU86" s="329"/>
      <c r="KV86" s="330"/>
      <c r="KW86" s="330"/>
      <c r="KX86" s="330"/>
      <c r="KY86" s="330"/>
      <c r="KZ86" s="330"/>
      <c r="LA86" s="330"/>
      <c r="LB86" s="330"/>
      <c r="LC86" s="330"/>
      <c r="LD86" s="330"/>
      <c r="LE86" s="330"/>
      <c r="LF86" s="330"/>
      <c r="LG86" s="330"/>
      <c r="LH86" s="330"/>
      <c r="LI86" s="330"/>
      <c r="LJ86" s="331"/>
      <c r="LK86" s="324"/>
      <c r="LL86" s="329"/>
      <c r="LM86" s="330"/>
      <c r="LN86" s="330"/>
      <c r="LO86" s="330"/>
      <c r="LP86" s="330"/>
      <c r="LQ86" s="330"/>
      <c r="LR86" s="330"/>
      <c r="LS86" s="330"/>
      <c r="LT86" s="330"/>
      <c r="LU86" s="330"/>
      <c r="LV86" s="330"/>
      <c r="LW86" s="330"/>
      <c r="LX86" s="330"/>
      <c r="LY86" s="330"/>
      <c r="LZ86" s="330"/>
      <c r="MA86" s="331"/>
      <c r="MB86" s="324"/>
      <c r="MC86" s="56"/>
      <c r="MD86" s="56"/>
      <c r="ME86" s="56"/>
      <c r="MF86" s="56"/>
      <c r="MG86" s="228"/>
    </row>
    <row r="87" spans="1:345" customFormat="1" ht="12.75" x14ac:dyDescent="0.2">
      <c r="A87" s="329"/>
      <c r="B87" s="330"/>
      <c r="C87" s="330"/>
      <c r="D87" s="330"/>
      <c r="E87" s="330"/>
      <c r="F87" s="330"/>
      <c r="G87" s="330"/>
      <c r="H87" s="330"/>
      <c r="I87" s="330"/>
      <c r="J87" s="330"/>
      <c r="K87" s="330"/>
      <c r="L87" s="330"/>
      <c r="M87" s="330"/>
      <c r="N87" s="330"/>
      <c r="O87" s="330"/>
      <c r="P87" s="331"/>
      <c r="Q87" s="324"/>
      <c r="R87" s="329"/>
      <c r="S87" s="330"/>
      <c r="T87" s="330"/>
      <c r="U87" s="330"/>
      <c r="V87" s="330"/>
      <c r="W87" s="330"/>
      <c r="X87" s="330"/>
      <c r="Y87" s="330"/>
      <c r="Z87" s="330"/>
      <c r="AA87" s="330"/>
      <c r="AB87" s="330"/>
      <c r="AC87" s="330"/>
      <c r="AD87" s="330"/>
      <c r="AE87" s="330"/>
      <c r="AF87" s="330"/>
      <c r="AG87" s="331"/>
      <c r="AH87" s="324"/>
      <c r="AI87" s="329"/>
      <c r="AJ87" s="330"/>
      <c r="AK87" s="330"/>
      <c r="AL87" s="330"/>
      <c r="AM87" s="330"/>
      <c r="AN87" s="330"/>
      <c r="AO87" s="330"/>
      <c r="AP87" s="330"/>
      <c r="AQ87" s="330"/>
      <c r="AR87" s="330"/>
      <c r="AS87" s="330"/>
      <c r="AT87" s="330"/>
      <c r="AU87" s="330"/>
      <c r="AV87" s="330"/>
      <c r="AW87" s="330"/>
      <c r="AX87" s="331"/>
      <c r="AY87" s="324"/>
      <c r="AZ87" s="329"/>
      <c r="BA87" s="330"/>
      <c r="BB87" s="330"/>
      <c r="BC87" s="330"/>
      <c r="BD87" s="330"/>
      <c r="BE87" s="330"/>
      <c r="BF87" s="330"/>
      <c r="BG87" s="330"/>
      <c r="BH87" s="330"/>
      <c r="BI87" s="330"/>
      <c r="BJ87" s="330"/>
      <c r="BK87" s="330"/>
      <c r="BL87" s="330"/>
      <c r="BM87" s="330"/>
      <c r="BN87" s="330"/>
      <c r="BO87" s="331"/>
      <c r="BP87" s="324"/>
      <c r="BQ87" s="329"/>
      <c r="BR87" s="330"/>
      <c r="BS87" s="330"/>
      <c r="BT87" s="330"/>
      <c r="BU87" s="330"/>
      <c r="BV87" s="330"/>
      <c r="BW87" s="330"/>
      <c r="BX87" s="330"/>
      <c r="BY87" s="330"/>
      <c r="BZ87" s="330"/>
      <c r="CA87" s="330"/>
      <c r="CB87" s="330"/>
      <c r="CC87" s="330"/>
      <c r="CD87" s="330"/>
      <c r="CE87" s="330"/>
      <c r="CF87" s="331"/>
      <c r="CG87" s="324"/>
      <c r="CH87" s="329"/>
      <c r="CI87" s="330"/>
      <c r="CJ87" s="330"/>
      <c r="CK87" s="330"/>
      <c r="CL87" s="330"/>
      <c r="CM87" s="330"/>
      <c r="CN87" s="330"/>
      <c r="CO87" s="330"/>
      <c r="CP87" s="330"/>
      <c r="CQ87" s="330"/>
      <c r="CR87" s="330"/>
      <c r="CS87" s="330"/>
      <c r="CT87" s="330"/>
      <c r="CU87" s="330"/>
      <c r="CV87" s="330"/>
      <c r="CW87" s="331"/>
      <c r="CX87" s="324"/>
      <c r="CY87" s="329"/>
      <c r="CZ87" s="330"/>
      <c r="DA87" s="330"/>
      <c r="DB87" s="330"/>
      <c r="DC87" s="330"/>
      <c r="DD87" s="330"/>
      <c r="DE87" s="330"/>
      <c r="DF87" s="330"/>
      <c r="DG87" s="330"/>
      <c r="DH87" s="330"/>
      <c r="DI87" s="330"/>
      <c r="DJ87" s="330"/>
      <c r="DK87" s="330"/>
      <c r="DL87" s="330"/>
      <c r="DM87" s="330"/>
      <c r="DN87" s="331"/>
      <c r="DO87" s="324"/>
      <c r="DP87" s="329"/>
      <c r="DQ87" s="330"/>
      <c r="DR87" s="330"/>
      <c r="DS87" s="330"/>
      <c r="DT87" s="330"/>
      <c r="DU87" s="330"/>
      <c r="DV87" s="330"/>
      <c r="DW87" s="330"/>
      <c r="DX87" s="330"/>
      <c r="DY87" s="330"/>
      <c r="DZ87" s="330"/>
      <c r="EA87" s="330"/>
      <c r="EB87" s="330"/>
      <c r="EC87" s="330"/>
      <c r="ED87" s="330"/>
      <c r="EE87" s="331"/>
      <c r="EF87" s="324"/>
      <c r="EG87" s="329"/>
      <c r="EH87" s="330"/>
      <c r="EI87" s="330"/>
      <c r="EJ87" s="330"/>
      <c r="EK87" s="330"/>
      <c r="EL87" s="330"/>
      <c r="EM87" s="330"/>
      <c r="EN87" s="330"/>
      <c r="EO87" s="330"/>
      <c r="EP87" s="330"/>
      <c r="EQ87" s="330"/>
      <c r="ER87" s="330"/>
      <c r="ES87" s="330"/>
      <c r="ET87" s="330"/>
      <c r="EU87" s="330"/>
      <c r="EV87" s="331"/>
      <c r="EW87" s="324"/>
      <c r="EX87" s="329"/>
      <c r="EY87" s="330"/>
      <c r="EZ87" s="330"/>
      <c r="FA87" s="330"/>
      <c r="FB87" s="330"/>
      <c r="FC87" s="330"/>
      <c r="FD87" s="330"/>
      <c r="FE87" s="330"/>
      <c r="FF87" s="330"/>
      <c r="FG87" s="330"/>
      <c r="FH87" s="330"/>
      <c r="FI87" s="330"/>
      <c r="FJ87" s="330"/>
      <c r="FK87" s="330"/>
      <c r="FL87" s="330"/>
      <c r="FM87" s="331"/>
      <c r="FN87" s="324"/>
      <c r="FO87" s="329"/>
      <c r="FP87" s="330"/>
      <c r="FQ87" s="330"/>
      <c r="FR87" s="330"/>
      <c r="FS87" s="330"/>
      <c r="FT87" s="330"/>
      <c r="FU87" s="330"/>
      <c r="FV87" s="330"/>
      <c r="FW87" s="330"/>
      <c r="FX87" s="330"/>
      <c r="FY87" s="330"/>
      <c r="FZ87" s="330"/>
      <c r="GA87" s="330"/>
      <c r="GB87" s="330"/>
      <c r="GC87" s="330"/>
      <c r="GD87" s="331"/>
      <c r="GE87" s="324"/>
      <c r="GF87" s="329"/>
      <c r="GG87" s="330"/>
      <c r="GH87" s="330"/>
      <c r="GI87" s="330"/>
      <c r="GJ87" s="330"/>
      <c r="GK87" s="330"/>
      <c r="GL87" s="330"/>
      <c r="GM87" s="330"/>
      <c r="GN87" s="330"/>
      <c r="GO87" s="330"/>
      <c r="GP87" s="330"/>
      <c r="GQ87" s="330"/>
      <c r="GR87" s="330"/>
      <c r="GS87" s="330"/>
      <c r="GT87" s="330"/>
      <c r="GU87" s="331"/>
      <c r="GV87" s="324"/>
      <c r="GW87" s="329"/>
      <c r="GX87" s="330"/>
      <c r="GY87" s="330"/>
      <c r="GZ87" s="330"/>
      <c r="HA87" s="330"/>
      <c r="HB87" s="330"/>
      <c r="HC87" s="330"/>
      <c r="HD87" s="330"/>
      <c r="HE87" s="330"/>
      <c r="HF87" s="330"/>
      <c r="HG87" s="330"/>
      <c r="HH87" s="330"/>
      <c r="HI87" s="330"/>
      <c r="HJ87" s="330"/>
      <c r="HK87" s="330"/>
      <c r="HL87" s="331"/>
      <c r="HM87" s="324"/>
      <c r="HN87" s="329"/>
      <c r="HO87" s="330"/>
      <c r="HP87" s="330"/>
      <c r="HQ87" s="330"/>
      <c r="HR87" s="330"/>
      <c r="HS87" s="330"/>
      <c r="HT87" s="330"/>
      <c r="HU87" s="330"/>
      <c r="HV87" s="330"/>
      <c r="HW87" s="330"/>
      <c r="HX87" s="330"/>
      <c r="HY87" s="330"/>
      <c r="HZ87" s="330"/>
      <c r="IA87" s="330"/>
      <c r="IB87" s="330"/>
      <c r="IC87" s="331"/>
      <c r="ID87" s="324"/>
      <c r="IE87" s="329"/>
      <c r="IF87" s="330"/>
      <c r="IG87" s="330"/>
      <c r="IH87" s="330"/>
      <c r="II87" s="330"/>
      <c r="IJ87" s="330"/>
      <c r="IK87" s="330"/>
      <c r="IL87" s="330"/>
      <c r="IM87" s="330"/>
      <c r="IN87" s="330"/>
      <c r="IO87" s="330"/>
      <c r="IP87" s="330"/>
      <c r="IQ87" s="330"/>
      <c r="IR87" s="330"/>
      <c r="IS87" s="330"/>
      <c r="IT87" s="331"/>
      <c r="IU87" s="324"/>
      <c r="IV87" s="329"/>
      <c r="IW87" s="330"/>
      <c r="IX87" s="330"/>
      <c r="IY87" s="330"/>
      <c r="IZ87" s="330"/>
      <c r="JA87" s="330"/>
      <c r="JB87" s="330"/>
      <c r="JC87" s="330"/>
      <c r="JD87" s="330"/>
      <c r="JE87" s="330"/>
      <c r="JF87" s="330"/>
      <c r="JG87" s="330"/>
      <c r="JH87" s="330"/>
      <c r="JI87" s="330"/>
      <c r="JJ87" s="330"/>
      <c r="JK87" s="331"/>
      <c r="JL87" s="324"/>
      <c r="JM87" s="329"/>
      <c r="JN87" s="330"/>
      <c r="JO87" s="330"/>
      <c r="JP87" s="330"/>
      <c r="JQ87" s="330"/>
      <c r="JR87" s="330"/>
      <c r="JS87" s="330"/>
      <c r="JT87" s="330"/>
      <c r="JU87" s="330"/>
      <c r="JV87" s="330"/>
      <c r="JW87" s="330"/>
      <c r="JX87" s="330"/>
      <c r="JY87" s="330"/>
      <c r="JZ87" s="330"/>
      <c r="KA87" s="330"/>
      <c r="KB87" s="331"/>
      <c r="KC87" s="324"/>
      <c r="KD87" s="329"/>
      <c r="KE87" s="330"/>
      <c r="KF87" s="330"/>
      <c r="KG87" s="330"/>
      <c r="KH87" s="330"/>
      <c r="KI87" s="330"/>
      <c r="KJ87" s="330"/>
      <c r="KK87" s="330"/>
      <c r="KL87" s="330"/>
      <c r="KM87" s="330"/>
      <c r="KN87" s="330"/>
      <c r="KO87" s="330"/>
      <c r="KP87" s="330"/>
      <c r="KQ87" s="330"/>
      <c r="KR87" s="330"/>
      <c r="KS87" s="331"/>
      <c r="KT87" s="324"/>
      <c r="KU87" s="329"/>
      <c r="KV87" s="330"/>
      <c r="KW87" s="330"/>
      <c r="KX87" s="330"/>
      <c r="KY87" s="330"/>
      <c r="KZ87" s="330"/>
      <c r="LA87" s="330"/>
      <c r="LB87" s="330"/>
      <c r="LC87" s="330"/>
      <c r="LD87" s="330"/>
      <c r="LE87" s="330"/>
      <c r="LF87" s="330"/>
      <c r="LG87" s="330"/>
      <c r="LH87" s="330"/>
      <c r="LI87" s="330"/>
      <c r="LJ87" s="331"/>
      <c r="LK87" s="324"/>
      <c r="LL87" s="329"/>
      <c r="LM87" s="330"/>
      <c r="LN87" s="330"/>
      <c r="LO87" s="330"/>
      <c r="LP87" s="330"/>
      <c r="LQ87" s="330"/>
      <c r="LR87" s="330"/>
      <c r="LS87" s="330"/>
      <c r="LT87" s="330"/>
      <c r="LU87" s="330"/>
      <c r="LV87" s="330"/>
      <c r="LW87" s="330"/>
      <c r="LX87" s="330"/>
      <c r="LY87" s="330"/>
      <c r="LZ87" s="330"/>
      <c r="MA87" s="331"/>
      <c r="MB87" s="324"/>
      <c r="MC87" s="56"/>
      <c r="MD87" s="56"/>
      <c r="ME87" s="56"/>
      <c r="MF87" s="56"/>
      <c r="MG87" s="228"/>
    </row>
    <row r="88" spans="1:345" customFormat="1" ht="12.75" x14ac:dyDescent="0.2">
      <c r="A88" s="329"/>
      <c r="B88" s="330"/>
      <c r="C88" s="330"/>
      <c r="D88" s="330"/>
      <c r="E88" s="330"/>
      <c r="F88" s="330"/>
      <c r="G88" s="330"/>
      <c r="H88" s="330"/>
      <c r="I88" s="330"/>
      <c r="J88" s="330"/>
      <c r="K88" s="330"/>
      <c r="L88" s="330"/>
      <c r="M88" s="330"/>
      <c r="N88" s="330"/>
      <c r="O88" s="330"/>
      <c r="P88" s="331"/>
      <c r="Q88" s="324"/>
      <c r="R88" s="329"/>
      <c r="S88" s="330"/>
      <c r="T88" s="330"/>
      <c r="U88" s="330"/>
      <c r="V88" s="330"/>
      <c r="W88" s="330"/>
      <c r="X88" s="330"/>
      <c r="Y88" s="330"/>
      <c r="Z88" s="330"/>
      <c r="AA88" s="330"/>
      <c r="AB88" s="330"/>
      <c r="AC88" s="330"/>
      <c r="AD88" s="330"/>
      <c r="AE88" s="330"/>
      <c r="AF88" s="330"/>
      <c r="AG88" s="331"/>
      <c r="AH88" s="324"/>
      <c r="AI88" s="329"/>
      <c r="AJ88" s="330"/>
      <c r="AK88" s="330"/>
      <c r="AL88" s="330"/>
      <c r="AM88" s="330"/>
      <c r="AN88" s="330"/>
      <c r="AO88" s="330"/>
      <c r="AP88" s="330"/>
      <c r="AQ88" s="330"/>
      <c r="AR88" s="330"/>
      <c r="AS88" s="330"/>
      <c r="AT88" s="330"/>
      <c r="AU88" s="330"/>
      <c r="AV88" s="330"/>
      <c r="AW88" s="330"/>
      <c r="AX88" s="331"/>
      <c r="AY88" s="324"/>
      <c r="AZ88" s="329"/>
      <c r="BA88" s="330"/>
      <c r="BB88" s="330"/>
      <c r="BC88" s="330"/>
      <c r="BD88" s="330"/>
      <c r="BE88" s="330"/>
      <c r="BF88" s="330"/>
      <c r="BG88" s="330"/>
      <c r="BH88" s="330"/>
      <c r="BI88" s="330"/>
      <c r="BJ88" s="330"/>
      <c r="BK88" s="330"/>
      <c r="BL88" s="330"/>
      <c r="BM88" s="330"/>
      <c r="BN88" s="330"/>
      <c r="BO88" s="331"/>
      <c r="BP88" s="324"/>
      <c r="BQ88" s="329"/>
      <c r="BR88" s="330"/>
      <c r="BS88" s="330"/>
      <c r="BT88" s="330"/>
      <c r="BU88" s="330"/>
      <c r="BV88" s="330"/>
      <c r="BW88" s="330"/>
      <c r="BX88" s="330"/>
      <c r="BY88" s="330"/>
      <c r="BZ88" s="330"/>
      <c r="CA88" s="330"/>
      <c r="CB88" s="330"/>
      <c r="CC88" s="330"/>
      <c r="CD88" s="330"/>
      <c r="CE88" s="330"/>
      <c r="CF88" s="331"/>
      <c r="CG88" s="324"/>
      <c r="CH88" s="329"/>
      <c r="CI88" s="330"/>
      <c r="CJ88" s="330"/>
      <c r="CK88" s="330"/>
      <c r="CL88" s="330"/>
      <c r="CM88" s="330"/>
      <c r="CN88" s="330"/>
      <c r="CO88" s="330"/>
      <c r="CP88" s="330"/>
      <c r="CQ88" s="330"/>
      <c r="CR88" s="330"/>
      <c r="CS88" s="330"/>
      <c r="CT88" s="330"/>
      <c r="CU88" s="330"/>
      <c r="CV88" s="330"/>
      <c r="CW88" s="331"/>
      <c r="CX88" s="324"/>
      <c r="CY88" s="329"/>
      <c r="CZ88" s="330"/>
      <c r="DA88" s="330"/>
      <c r="DB88" s="330"/>
      <c r="DC88" s="330"/>
      <c r="DD88" s="330"/>
      <c r="DE88" s="330"/>
      <c r="DF88" s="330"/>
      <c r="DG88" s="330"/>
      <c r="DH88" s="330"/>
      <c r="DI88" s="330"/>
      <c r="DJ88" s="330"/>
      <c r="DK88" s="330"/>
      <c r="DL88" s="330"/>
      <c r="DM88" s="330"/>
      <c r="DN88" s="331"/>
      <c r="DO88" s="324"/>
      <c r="DP88" s="329"/>
      <c r="DQ88" s="330"/>
      <c r="DR88" s="330"/>
      <c r="DS88" s="330"/>
      <c r="DT88" s="330"/>
      <c r="DU88" s="330"/>
      <c r="DV88" s="330"/>
      <c r="DW88" s="330"/>
      <c r="DX88" s="330"/>
      <c r="DY88" s="330"/>
      <c r="DZ88" s="330"/>
      <c r="EA88" s="330"/>
      <c r="EB88" s="330"/>
      <c r="EC88" s="330"/>
      <c r="ED88" s="330"/>
      <c r="EE88" s="331"/>
      <c r="EF88" s="324"/>
      <c r="EG88" s="329"/>
      <c r="EH88" s="330"/>
      <c r="EI88" s="330"/>
      <c r="EJ88" s="330"/>
      <c r="EK88" s="330"/>
      <c r="EL88" s="330"/>
      <c r="EM88" s="330"/>
      <c r="EN88" s="330"/>
      <c r="EO88" s="330"/>
      <c r="EP88" s="330"/>
      <c r="EQ88" s="330"/>
      <c r="ER88" s="330"/>
      <c r="ES88" s="330"/>
      <c r="ET88" s="330"/>
      <c r="EU88" s="330"/>
      <c r="EV88" s="331"/>
      <c r="EW88" s="324"/>
      <c r="EX88" s="329"/>
      <c r="EY88" s="330"/>
      <c r="EZ88" s="330"/>
      <c r="FA88" s="330"/>
      <c r="FB88" s="330"/>
      <c r="FC88" s="330"/>
      <c r="FD88" s="330"/>
      <c r="FE88" s="330"/>
      <c r="FF88" s="330"/>
      <c r="FG88" s="330"/>
      <c r="FH88" s="330"/>
      <c r="FI88" s="330"/>
      <c r="FJ88" s="330"/>
      <c r="FK88" s="330"/>
      <c r="FL88" s="330"/>
      <c r="FM88" s="331"/>
      <c r="FN88" s="324"/>
      <c r="FO88" s="329"/>
      <c r="FP88" s="330"/>
      <c r="FQ88" s="330"/>
      <c r="FR88" s="330"/>
      <c r="FS88" s="330"/>
      <c r="FT88" s="330"/>
      <c r="FU88" s="330"/>
      <c r="FV88" s="330"/>
      <c r="FW88" s="330"/>
      <c r="FX88" s="330"/>
      <c r="FY88" s="330"/>
      <c r="FZ88" s="330"/>
      <c r="GA88" s="330"/>
      <c r="GB88" s="330"/>
      <c r="GC88" s="330"/>
      <c r="GD88" s="331"/>
      <c r="GE88" s="324"/>
      <c r="GF88" s="329"/>
      <c r="GG88" s="330"/>
      <c r="GH88" s="330"/>
      <c r="GI88" s="330"/>
      <c r="GJ88" s="330"/>
      <c r="GK88" s="330"/>
      <c r="GL88" s="330"/>
      <c r="GM88" s="330"/>
      <c r="GN88" s="330"/>
      <c r="GO88" s="330"/>
      <c r="GP88" s="330"/>
      <c r="GQ88" s="330"/>
      <c r="GR88" s="330"/>
      <c r="GS88" s="330"/>
      <c r="GT88" s="330"/>
      <c r="GU88" s="331"/>
      <c r="GV88" s="324"/>
      <c r="GW88" s="329"/>
      <c r="GX88" s="330"/>
      <c r="GY88" s="330"/>
      <c r="GZ88" s="330"/>
      <c r="HA88" s="330"/>
      <c r="HB88" s="330"/>
      <c r="HC88" s="330"/>
      <c r="HD88" s="330"/>
      <c r="HE88" s="330"/>
      <c r="HF88" s="330"/>
      <c r="HG88" s="330"/>
      <c r="HH88" s="330"/>
      <c r="HI88" s="330"/>
      <c r="HJ88" s="330"/>
      <c r="HK88" s="330"/>
      <c r="HL88" s="331"/>
      <c r="HM88" s="324"/>
      <c r="HN88" s="329"/>
      <c r="HO88" s="330"/>
      <c r="HP88" s="330"/>
      <c r="HQ88" s="330"/>
      <c r="HR88" s="330"/>
      <c r="HS88" s="330"/>
      <c r="HT88" s="330"/>
      <c r="HU88" s="330"/>
      <c r="HV88" s="330"/>
      <c r="HW88" s="330"/>
      <c r="HX88" s="330"/>
      <c r="HY88" s="330"/>
      <c r="HZ88" s="330"/>
      <c r="IA88" s="330"/>
      <c r="IB88" s="330"/>
      <c r="IC88" s="331"/>
      <c r="ID88" s="324"/>
      <c r="IE88" s="329"/>
      <c r="IF88" s="330"/>
      <c r="IG88" s="330"/>
      <c r="IH88" s="330"/>
      <c r="II88" s="330"/>
      <c r="IJ88" s="330"/>
      <c r="IK88" s="330"/>
      <c r="IL88" s="330"/>
      <c r="IM88" s="330"/>
      <c r="IN88" s="330"/>
      <c r="IO88" s="330"/>
      <c r="IP88" s="330"/>
      <c r="IQ88" s="330"/>
      <c r="IR88" s="330"/>
      <c r="IS88" s="330"/>
      <c r="IT88" s="331"/>
      <c r="IU88" s="324"/>
      <c r="IV88" s="329"/>
      <c r="IW88" s="330"/>
      <c r="IX88" s="330"/>
      <c r="IY88" s="330"/>
      <c r="IZ88" s="330"/>
      <c r="JA88" s="330"/>
      <c r="JB88" s="330"/>
      <c r="JC88" s="330"/>
      <c r="JD88" s="330"/>
      <c r="JE88" s="330"/>
      <c r="JF88" s="330"/>
      <c r="JG88" s="330"/>
      <c r="JH88" s="330"/>
      <c r="JI88" s="330"/>
      <c r="JJ88" s="330"/>
      <c r="JK88" s="331"/>
      <c r="JL88" s="324"/>
      <c r="JM88" s="329"/>
      <c r="JN88" s="330"/>
      <c r="JO88" s="330"/>
      <c r="JP88" s="330"/>
      <c r="JQ88" s="330"/>
      <c r="JR88" s="330"/>
      <c r="JS88" s="330"/>
      <c r="JT88" s="330"/>
      <c r="JU88" s="330"/>
      <c r="JV88" s="330"/>
      <c r="JW88" s="330"/>
      <c r="JX88" s="330"/>
      <c r="JY88" s="330"/>
      <c r="JZ88" s="330"/>
      <c r="KA88" s="330"/>
      <c r="KB88" s="331"/>
      <c r="KC88" s="324"/>
      <c r="KD88" s="329"/>
      <c r="KE88" s="330"/>
      <c r="KF88" s="330"/>
      <c r="KG88" s="330"/>
      <c r="KH88" s="330"/>
      <c r="KI88" s="330"/>
      <c r="KJ88" s="330"/>
      <c r="KK88" s="330"/>
      <c r="KL88" s="330"/>
      <c r="KM88" s="330"/>
      <c r="KN88" s="330"/>
      <c r="KO88" s="330"/>
      <c r="KP88" s="330"/>
      <c r="KQ88" s="330"/>
      <c r="KR88" s="330"/>
      <c r="KS88" s="331"/>
      <c r="KT88" s="324"/>
      <c r="KU88" s="329"/>
      <c r="KV88" s="330"/>
      <c r="KW88" s="330"/>
      <c r="KX88" s="330"/>
      <c r="KY88" s="330"/>
      <c r="KZ88" s="330"/>
      <c r="LA88" s="330"/>
      <c r="LB88" s="330"/>
      <c r="LC88" s="330"/>
      <c r="LD88" s="330"/>
      <c r="LE88" s="330"/>
      <c r="LF88" s="330"/>
      <c r="LG88" s="330"/>
      <c r="LH88" s="330"/>
      <c r="LI88" s="330"/>
      <c r="LJ88" s="331"/>
      <c r="LK88" s="324"/>
      <c r="LL88" s="329"/>
      <c r="LM88" s="330"/>
      <c r="LN88" s="330"/>
      <c r="LO88" s="330"/>
      <c r="LP88" s="330"/>
      <c r="LQ88" s="330"/>
      <c r="LR88" s="330"/>
      <c r="LS88" s="330"/>
      <c r="LT88" s="330"/>
      <c r="LU88" s="330"/>
      <c r="LV88" s="330"/>
      <c r="LW88" s="330"/>
      <c r="LX88" s="330"/>
      <c r="LY88" s="330"/>
      <c r="LZ88" s="330"/>
      <c r="MA88" s="331"/>
      <c r="MB88" s="324"/>
      <c r="MC88" s="56"/>
      <c r="MD88" s="56"/>
      <c r="ME88" s="56"/>
      <c r="MF88" s="56"/>
      <c r="MG88" s="228"/>
    </row>
    <row r="89" spans="1:345" customFormat="1" ht="12.75" x14ac:dyDescent="0.2">
      <c r="A89" s="329"/>
      <c r="B89" s="330"/>
      <c r="C89" s="330"/>
      <c r="D89" s="330"/>
      <c r="E89" s="330"/>
      <c r="F89" s="330"/>
      <c r="G89" s="330"/>
      <c r="H89" s="330"/>
      <c r="I89" s="330"/>
      <c r="J89" s="330"/>
      <c r="K89" s="330"/>
      <c r="L89" s="330"/>
      <c r="M89" s="330"/>
      <c r="N89" s="330"/>
      <c r="O89" s="330"/>
      <c r="P89" s="331"/>
      <c r="Q89" s="324"/>
      <c r="R89" s="329"/>
      <c r="S89" s="330"/>
      <c r="T89" s="330"/>
      <c r="U89" s="330"/>
      <c r="V89" s="330"/>
      <c r="W89" s="330"/>
      <c r="X89" s="330"/>
      <c r="Y89" s="330"/>
      <c r="Z89" s="330"/>
      <c r="AA89" s="330"/>
      <c r="AB89" s="330"/>
      <c r="AC89" s="330"/>
      <c r="AD89" s="330"/>
      <c r="AE89" s="330"/>
      <c r="AF89" s="330"/>
      <c r="AG89" s="331"/>
      <c r="AH89" s="324"/>
      <c r="AI89" s="329"/>
      <c r="AJ89" s="330"/>
      <c r="AK89" s="330"/>
      <c r="AL89" s="330"/>
      <c r="AM89" s="330"/>
      <c r="AN89" s="330"/>
      <c r="AO89" s="330"/>
      <c r="AP89" s="330"/>
      <c r="AQ89" s="330"/>
      <c r="AR89" s="330"/>
      <c r="AS89" s="330"/>
      <c r="AT89" s="330"/>
      <c r="AU89" s="330"/>
      <c r="AV89" s="330"/>
      <c r="AW89" s="330"/>
      <c r="AX89" s="331"/>
      <c r="AY89" s="324"/>
      <c r="AZ89" s="329"/>
      <c r="BA89" s="330"/>
      <c r="BB89" s="330"/>
      <c r="BC89" s="330"/>
      <c r="BD89" s="330"/>
      <c r="BE89" s="330"/>
      <c r="BF89" s="330"/>
      <c r="BG89" s="330"/>
      <c r="BH89" s="330"/>
      <c r="BI89" s="330"/>
      <c r="BJ89" s="330"/>
      <c r="BK89" s="330"/>
      <c r="BL89" s="330"/>
      <c r="BM89" s="330"/>
      <c r="BN89" s="330"/>
      <c r="BO89" s="331"/>
      <c r="BP89" s="324"/>
      <c r="BQ89" s="329"/>
      <c r="BR89" s="330"/>
      <c r="BS89" s="330"/>
      <c r="BT89" s="330"/>
      <c r="BU89" s="330"/>
      <c r="BV89" s="330"/>
      <c r="BW89" s="330"/>
      <c r="BX89" s="330"/>
      <c r="BY89" s="330"/>
      <c r="BZ89" s="330"/>
      <c r="CA89" s="330"/>
      <c r="CB89" s="330"/>
      <c r="CC89" s="330"/>
      <c r="CD89" s="330"/>
      <c r="CE89" s="330"/>
      <c r="CF89" s="331"/>
      <c r="CG89" s="324"/>
      <c r="CH89" s="329"/>
      <c r="CI89" s="330"/>
      <c r="CJ89" s="330"/>
      <c r="CK89" s="330"/>
      <c r="CL89" s="330"/>
      <c r="CM89" s="330"/>
      <c r="CN89" s="330"/>
      <c r="CO89" s="330"/>
      <c r="CP89" s="330"/>
      <c r="CQ89" s="330"/>
      <c r="CR89" s="330"/>
      <c r="CS89" s="330"/>
      <c r="CT89" s="330"/>
      <c r="CU89" s="330"/>
      <c r="CV89" s="330"/>
      <c r="CW89" s="331"/>
      <c r="CX89" s="324"/>
      <c r="CY89" s="329"/>
      <c r="CZ89" s="330"/>
      <c r="DA89" s="330"/>
      <c r="DB89" s="330"/>
      <c r="DC89" s="330"/>
      <c r="DD89" s="330"/>
      <c r="DE89" s="330"/>
      <c r="DF89" s="330"/>
      <c r="DG89" s="330"/>
      <c r="DH89" s="330"/>
      <c r="DI89" s="330"/>
      <c r="DJ89" s="330"/>
      <c r="DK89" s="330"/>
      <c r="DL89" s="330"/>
      <c r="DM89" s="330"/>
      <c r="DN89" s="331"/>
      <c r="DO89" s="324"/>
      <c r="DP89" s="329"/>
      <c r="DQ89" s="330"/>
      <c r="DR89" s="330"/>
      <c r="DS89" s="330"/>
      <c r="DT89" s="330"/>
      <c r="DU89" s="330"/>
      <c r="DV89" s="330"/>
      <c r="DW89" s="330"/>
      <c r="DX89" s="330"/>
      <c r="DY89" s="330"/>
      <c r="DZ89" s="330"/>
      <c r="EA89" s="330"/>
      <c r="EB89" s="330"/>
      <c r="EC89" s="330"/>
      <c r="ED89" s="330"/>
      <c r="EE89" s="331"/>
      <c r="EF89" s="324"/>
      <c r="EG89" s="329"/>
      <c r="EH89" s="330"/>
      <c r="EI89" s="330"/>
      <c r="EJ89" s="330"/>
      <c r="EK89" s="330"/>
      <c r="EL89" s="330"/>
      <c r="EM89" s="330"/>
      <c r="EN89" s="330"/>
      <c r="EO89" s="330"/>
      <c r="EP89" s="330"/>
      <c r="EQ89" s="330"/>
      <c r="ER89" s="330"/>
      <c r="ES89" s="330"/>
      <c r="ET89" s="330"/>
      <c r="EU89" s="330"/>
      <c r="EV89" s="331"/>
      <c r="EW89" s="324"/>
      <c r="EX89" s="329"/>
      <c r="EY89" s="330"/>
      <c r="EZ89" s="330"/>
      <c r="FA89" s="330"/>
      <c r="FB89" s="330"/>
      <c r="FC89" s="330"/>
      <c r="FD89" s="330"/>
      <c r="FE89" s="330"/>
      <c r="FF89" s="330"/>
      <c r="FG89" s="330"/>
      <c r="FH89" s="330"/>
      <c r="FI89" s="330"/>
      <c r="FJ89" s="330"/>
      <c r="FK89" s="330"/>
      <c r="FL89" s="330"/>
      <c r="FM89" s="331"/>
      <c r="FN89" s="324"/>
      <c r="FO89" s="329"/>
      <c r="FP89" s="330"/>
      <c r="FQ89" s="330"/>
      <c r="FR89" s="330"/>
      <c r="FS89" s="330"/>
      <c r="FT89" s="330"/>
      <c r="FU89" s="330"/>
      <c r="FV89" s="330"/>
      <c r="FW89" s="330"/>
      <c r="FX89" s="330"/>
      <c r="FY89" s="330"/>
      <c r="FZ89" s="330"/>
      <c r="GA89" s="330"/>
      <c r="GB89" s="330"/>
      <c r="GC89" s="330"/>
      <c r="GD89" s="331"/>
      <c r="GE89" s="324"/>
      <c r="GF89" s="329"/>
      <c r="GG89" s="330"/>
      <c r="GH89" s="330"/>
      <c r="GI89" s="330"/>
      <c r="GJ89" s="330"/>
      <c r="GK89" s="330"/>
      <c r="GL89" s="330"/>
      <c r="GM89" s="330"/>
      <c r="GN89" s="330"/>
      <c r="GO89" s="330"/>
      <c r="GP89" s="330"/>
      <c r="GQ89" s="330"/>
      <c r="GR89" s="330"/>
      <c r="GS89" s="330"/>
      <c r="GT89" s="330"/>
      <c r="GU89" s="331"/>
      <c r="GV89" s="324"/>
      <c r="GW89" s="329"/>
      <c r="GX89" s="330"/>
      <c r="GY89" s="330"/>
      <c r="GZ89" s="330"/>
      <c r="HA89" s="330"/>
      <c r="HB89" s="330"/>
      <c r="HC89" s="330"/>
      <c r="HD89" s="330"/>
      <c r="HE89" s="330"/>
      <c r="HF89" s="330"/>
      <c r="HG89" s="330"/>
      <c r="HH89" s="330"/>
      <c r="HI89" s="330"/>
      <c r="HJ89" s="330"/>
      <c r="HK89" s="330"/>
      <c r="HL89" s="331"/>
      <c r="HM89" s="324"/>
      <c r="HN89" s="329"/>
      <c r="HO89" s="330"/>
      <c r="HP89" s="330"/>
      <c r="HQ89" s="330"/>
      <c r="HR89" s="330"/>
      <c r="HS89" s="330"/>
      <c r="HT89" s="330"/>
      <c r="HU89" s="330"/>
      <c r="HV89" s="330"/>
      <c r="HW89" s="330"/>
      <c r="HX89" s="330"/>
      <c r="HY89" s="330"/>
      <c r="HZ89" s="330"/>
      <c r="IA89" s="330"/>
      <c r="IB89" s="330"/>
      <c r="IC89" s="331"/>
      <c r="ID89" s="324"/>
      <c r="IE89" s="329"/>
      <c r="IF89" s="330"/>
      <c r="IG89" s="330"/>
      <c r="IH89" s="330"/>
      <c r="II89" s="330"/>
      <c r="IJ89" s="330"/>
      <c r="IK89" s="330"/>
      <c r="IL89" s="330"/>
      <c r="IM89" s="330"/>
      <c r="IN89" s="330"/>
      <c r="IO89" s="330"/>
      <c r="IP89" s="330"/>
      <c r="IQ89" s="330"/>
      <c r="IR89" s="330"/>
      <c r="IS89" s="330"/>
      <c r="IT89" s="331"/>
      <c r="IU89" s="324"/>
      <c r="IV89" s="329"/>
      <c r="IW89" s="330"/>
      <c r="IX89" s="330"/>
      <c r="IY89" s="330"/>
      <c r="IZ89" s="330"/>
      <c r="JA89" s="330"/>
      <c r="JB89" s="330"/>
      <c r="JC89" s="330"/>
      <c r="JD89" s="330"/>
      <c r="JE89" s="330"/>
      <c r="JF89" s="330"/>
      <c r="JG89" s="330"/>
      <c r="JH89" s="330"/>
      <c r="JI89" s="330"/>
      <c r="JJ89" s="330"/>
      <c r="JK89" s="331"/>
      <c r="JL89" s="324"/>
      <c r="JM89" s="329"/>
      <c r="JN89" s="330"/>
      <c r="JO89" s="330"/>
      <c r="JP89" s="330"/>
      <c r="JQ89" s="330"/>
      <c r="JR89" s="330"/>
      <c r="JS89" s="330"/>
      <c r="JT89" s="330"/>
      <c r="JU89" s="330"/>
      <c r="JV89" s="330"/>
      <c r="JW89" s="330"/>
      <c r="JX89" s="330"/>
      <c r="JY89" s="330"/>
      <c r="JZ89" s="330"/>
      <c r="KA89" s="330"/>
      <c r="KB89" s="331"/>
      <c r="KC89" s="324"/>
      <c r="KD89" s="329"/>
      <c r="KE89" s="330"/>
      <c r="KF89" s="330"/>
      <c r="KG89" s="330"/>
      <c r="KH89" s="330"/>
      <c r="KI89" s="330"/>
      <c r="KJ89" s="330"/>
      <c r="KK89" s="330"/>
      <c r="KL89" s="330"/>
      <c r="KM89" s="330"/>
      <c r="KN89" s="330"/>
      <c r="KO89" s="330"/>
      <c r="KP89" s="330"/>
      <c r="KQ89" s="330"/>
      <c r="KR89" s="330"/>
      <c r="KS89" s="331"/>
      <c r="KT89" s="324"/>
      <c r="KU89" s="329"/>
      <c r="KV89" s="330"/>
      <c r="KW89" s="330"/>
      <c r="KX89" s="330"/>
      <c r="KY89" s="330"/>
      <c r="KZ89" s="330"/>
      <c r="LA89" s="330"/>
      <c r="LB89" s="330"/>
      <c r="LC89" s="330"/>
      <c r="LD89" s="330"/>
      <c r="LE89" s="330"/>
      <c r="LF89" s="330"/>
      <c r="LG89" s="330"/>
      <c r="LH89" s="330"/>
      <c r="LI89" s="330"/>
      <c r="LJ89" s="331"/>
      <c r="LK89" s="324"/>
      <c r="LL89" s="329"/>
      <c r="LM89" s="330"/>
      <c r="LN89" s="330"/>
      <c r="LO89" s="330"/>
      <c r="LP89" s="330"/>
      <c r="LQ89" s="330"/>
      <c r="LR89" s="330"/>
      <c r="LS89" s="330"/>
      <c r="LT89" s="330"/>
      <c r="LU89" s="330"/>
      <c r="LV89" s="330"/>
      <c r="LW89" s="330"/>
      <c r="LX89" s="330"/>
      <c r="LY89" s="330"/>
      <c r="LZ89" s="330"/>
      <c r="MA89" s="331"/>
      <c r="MB89" s="324"/>
      <c r="MC89" s="56"/>
      <c r="MD89" s="56"/>
      <c r="ME89" s="56"/>
      <c r="MF89" s="56"/>
      <c r="MG89" s="228"/>
    </row>
    <row r="90" spans="1:345" customFormat="1" ht="12.75" x14ac:dyDescent="0.2">
      <c r="A90" s="329"/>
      <c r="B90" s="330"/>
      <c r="C90" s="330"/>
      <c r="D90" s="330"/>
      <c r="E90" s="330"/>
      <c r="F90" s="330"/>
      <c r="G90" s="330"/>
      <c r="H90" s="330"/>
      <c r="I90" s="330"/>
      <c r="J90" s="330"/>
      <c r="K90" s="330"/>
      <c r="L90" s="330"/>
      <c r="M90" s="330"/>
      <c r="N90" s="330"/>
      <c r="O90" s="330"/>
      <c r="P90" s="331"/>
      <c r="Q90" s="324"/>
      <c r="R90" s="329"/>
      <c r="S90" s="330"/>
      <c r="T90" s="330"/>
      <c r="U90" s="330"/>
      <c r="V90" s="330"/>
      <c r="W90" s="330"/>
      <c r="X90" s="330"/>
      <c r="Y90" s="330"/>
      <c r="Z90" s="330"/>
      <c r="AA90" s="330"/>
      <c r="AB90" s="330"/>
      <c r="AC90" s="330"/>
      <c r="AD90" s="330"/>
      <c r="AE90" s="330"/>
      <c r="AF90" s="330"/>
      <c r="AG90" s="331"/>
      <c r="AH90" s="324"/>
      <c r="AI90" s="329"/>
      <c r="AJ90" s="330"/>
      <c r="AK90" s="330"/>
      <c r="AL90" s="330"/>
      <c r="AM90" s="330"/>
      <c r="AN90" s="330"/>
      <c r="AO90" s="330"/>
      <c r="AP90" s="330"/>
      <c r="AQ90" s="330"/>
      <c r="AR90" s="330"/>
      <c r="AS90" s="330"/>
      <c r="AT90" s="330"/>
      <c r="AU90" s="330"/>
      <c r="AV90" s="330"/>
      <c r="AW90" s="330"/>
      <c r="AX90" s="331"/>
      <c r="AY90" s="324"/>
      <c r="AZ90" s="329"/>
      <c r="BA90" s="330"/>
      <c r="BB90" s="330"/>
      <c r="BC90" s="330"/>
      <c r="BD90" s="330"/>
      <c r="BE90" s="330"/>
      <c r="BF90" s="330"/>
      <c r="BG90" s="330"/>
      <c r="BH90" s="330"/>
      <c r="BI90" s="330"/>
      <c r="BJ90" s="330"/>
      <c r="BK90" s="330"/>
      <c r="BL90" s="330"/>
      <c r="BM90" s="330"/>
      <c r="BN90" s="330"/>
      <c r="BO90" s="331"/>
      <c r="BP90" s="324"/>
      <c r="BQ90" s="329"/>
      <c r="BR90" s="330"/>
      <c r="BS90" s="330"/>
      <c r="BT90" s="330"/>
      <c r="BU90" s="330"/>
      <c r="BV90" s="330"/>
      <c r="BW90" s="330"/>
      <c r="BX90" s="330"/>
      <c r="BY90" s="330"/>
      <c r="BZ90" s="330"/>
      <c r="CA90" s="330"/>
      <c r="CB90" s="330"/>
      <c r="CC90" s="330"/>
      <c r="CD90" s="330"/>
      <c r="CE90" s="330"/>
      <c r="CF90" s="331"/>
      <c r="CG90" s="324"/>
      <c r="CH90" s="329"/>
      <c r="CI90" s="330"/>
      <c r="CJ90" s="330"/>
      <c r="CK90" s="330"/>
      <c r="CL90" s="330"/>
      <c r="CM90" s="330"/>
      <c r="CN90" s="330"/>
      <c r="CO90" s="330"/>
      <c r="CP90" s="330"/>
      <c r="CQ90" s="330"/>
      <c r="CR90" s="330"/>
      <c r="CS90" s="330"/>
      <c r="CT90" s="330"/>
      <c r="CU90" s="330"/>
      <c r="CV90" s="330"/>
      <c r="CW90" s="331"/>
      <c r="CX90" s="324"/>
      <c r="CY90" s="329"/>
      <c r="CZ90" s="330"/>
      <c r="DA90" s="330"/>
      <c r="DB90" s="330"/>
      <c r="DC90" s="330"/>
      <c r="DD90" s="330"/>
      <c r="DE90" s="330"/>
      <c r="DF90" s="330"/>
      <c r="DG90" s="330"/>
      <c r="DH90" s="330"/>
      <c r="DI90" s="330"/>
      <c r="DJ90" s="330"/>
      <c r="DK90" s="330"/>
      <c r="DL90" s="330"/>
      <c r="DM90" s="330"/>
      <c r="DN90" s="331"/>
      <c r="DO90" s="324"/>
      <c r="DP90" s="329"/>
      <c r="DQ90" s="330"/>
      <c r="DR90" s="330"/>
      <c r="DS90" s="330"/>
      <c r="DT90" s="330"/>
      <c r="DU90" s="330"/>
      <c r="DV90" s="330"/>
      <c r="DW90" s="330"/>
      <c r="DX90" s="330"/>
      <c r="DY90" s="330"/>
      <c r="DZ90" s="330"/>
      <c r="EA90" s="330"/>
      <c r="EB90" s="330"/>
      <c r="EC90" s="330"/>
      <c r="ED90" s="330"/>
      <c r="EE90" s="331"/>
      <c r="EF90" s="324"/>
      <c r="EG90" s="329"/>
      <c r="EH90" s="330"/>
      <c r="EI90" s="330"/>
      <c r="EJ90" s="330"/>
      <c r="EK90" s="330"/>
      <c r="EL90" s="330"/>
      <c r="EM90" s="330"/>
      <c r="EN90" s="330"/>
      <c r="EO90" s="330"/>
      <c r="EP90" s="330"/>
      <c r="EQ90" s="330"/>
      <c r="ER90" s="330"/>
      <c r="ES90" s="330"/>
      <c r="ET90" s="330"/>
      <c r="EU90" s="330"/>
      <c r="EV90" s="331"/>
      <c r="EW90" s="324"/>
      <c r="EX90" s="329"/>
      <c r="EY90" s="330"/>
      <c r="EZ90" s="330"/>
      <c r="FA90" s="330"/>
      <c r="FB90" s="330"/>
      <c r="FC90" s="330"/>
      <c r="FD90" s="330"/>
      <c r="FE90" s="330"/>
      <c r="FF90" s="330"/>
      <c r="FG90" s="330"/>
      <c r="FH90" s="330"/>
      <c r="FI90" s="330"/>
      <c r="FJ90" s="330"/>
      <c r="FK90" s="330"/>
      <c r="FL90" s="330"/>
      <c r="FM90" s="331"/>
      <c r="FN90" s="324"/>
      <c r="FO90" s="329"/>
      <c r="FP90" s="330"/>
      <c r="FQ90" s="330"/>
      <c r="FR90" s="330"/>
      <c r="FS90" s="330"/>
      <c r="FT90" s="330"/>
      <c r="FU90" s="330"/>
      <c r="FV90" s="330"/>
      <c r="FW90" s="330"/>
      <c r="FX90" s="330"/>
      <c r="FY90" s="330"/>
      <c r="FZ90" s="330"/>
      <c r="GA90" s="330"/>
      <c r="GB90" s="330"/>
      <c r="GC90" s="330"/>
      <c r="GD90" s="331"/>
      <c r="GE90" s="324"/>
      <c r="GF90" s="329"/>
      <c r="GG90" s="330"/>
      <c r="GH90" s="330"/>
      <c r="GI90" s="330"/>
      <c r="GJ90" s="330"/>
      <c r="GK90" s="330"/>
      <c r="GL90" s="330"/>
      <c r="GM90" s="330"/>
      <c r="GN90" s="330"/>
      <c r="GO90" s="330"/>
      <c r="GP90" s="330"/>
      <c r="GQ90" s="330"/>
      <c r="GR90" s="330"/>
      <c r="GS90" s="330"/>
      <c r="GT90" s="330"/>
      <c r="GU90" s="331"/>
      <c r="GV90" s="324"/>
      <c r="GW90" s="329"/>
      <c r="GX90" s="330"/>
      <c r="GY90" s="330"/>
      <c r="GZ90" s="330"/>
      <c r="HA90" s="330"/>
      <c r="HB90" s="330"/>
      <c r="HC90" s="330"/>
      <c r="HD90" s="330"/>
      <c r="HE90" s="330"/>
      <c r="HF90" s="330"/>
      <c r="HG90" s="330"/>
      <c r="HH90" s="330"/>
      <c r="HI90" s="330"/>
      <c r="HJ90" s="330"/>
      <c r="HK90" s="330"/>
      <c r="HL90" s="331"/>
      <c r="HM90" s="324"/>
      <c r="HN90" s="329"/>
      <c r="HO90" s="330"/>
      <c r="HP90" s="330"/>
      <c r="HQ90" s="330"/>
      <c r="HR90" s="330"/>
      <c r="HS90" s="330"/>
      <c r="HT90" s="330"/>
      <c r="HU90" s="330"/>
      <c r="HV90" s="330"/>
      <c r="HW90" s="330"/>
      <c r="HX90" s="330"/>
      <c r="HY90" s="330"/>
      <c r="HZ90" s="330"/>
      <c r="IA90" s="330"/>
      <c r="IB90" s="330"/>
      <c r="IC90" s="331"/>
      <c r="ID90" s="324"/>
      <c r="IE90" s="329"/>
      <c r="IF90" s="330"/>
      <c r="IG90" s="330"/>
      <c r="IH90" s="330"/>
      <c r="II90" s="330"/>
      <c r="IJ90" s="330"/>
      <c r="IK90" s="330"/>
      <c r="IL90" s="330"/>
      <c r="IM90" s="330"/>
      <c r="IN90" s="330"/>
      <c r="IO90" s="330"/>
      <c r="IP90" s="330"/>
      <c r="IQ90" s="330"/>
      <c r="IR90" s="330"/>
      <c r="IS90" s="330"/>
      <c r="IT90" s="331"/>
      <c r="IU90" s="324"/>
      <c r="IV90" s="329"/>
      <c r="IW90" s="330"/>
      <c r="IX90" s="330"/>
      <c r="IY90" s="330"/>
      <c r="IZ90" s="330"/>
      <c r="JA90" s="330"/>
      <c r="JB90" s="330"/>
      <c r="JC90" s="330"/>
      <c r="JD90" s="330"/>
      <c r="JE90" s="330"/>
      <c r="JF90" s="330"/>
      <c r="JG90" s="330"/>
      <c r="JH90" s="330"/>
      <c r="JI90" s="330"/>
      <c r="JJ90" s="330"/>
      <c r="JK90" s="331"/>
      <c r="JL90" s="324"/>
      <c r="JM90" s="329"/>
      <c r="JN90" s="330"/>
      <c r="JO90" s="330"/>
      <c r="JP90" s="330"/>
      <c r="JQ90" s="330"/>
      <c r="JR90" s="330"/>
      <c r="JS90" s="330"/>
      <c r="JT90" s="330"/>
      <c r="JU90" s="330"/>
      <c r="JV90" s="330"/>
      <c r="JW90" s="330"/>
      <c r="JX90" s="330"/>
      <c r="JY90" s="330"/>
      <c r="JZ90" s="330"/>
      <c r="KA90" s="330"/>
      <c r="KB90" s="331"/>
      <c r="KC90" s="324"/>
      <c r="KD90" s="329"/>
      <c r="KE90" s="330"/>
      <c r="KF90" s="330"/>
      <c r="KG90" s="330"/>
      <c r="KH90" s="330"/>
      <c r="KI90" s="330"/>
      <c r="KJ90" s="330"/>
      <c r="KK90" s="330"/>
      <c r="KL90" s="330"/>
      <c r="KM90" s="330"/>
      <c r="KN90" s="330"/>
      <c r="KO90" s="330"/>
      <c r="KP90" s="330"/>
      <c r="KQ90" s="330"/>
      <c r="KR90" s="330"/>
      <c r="KS90" s="331"/>
      <c r="KT90" s="324"/>
      <c r="KU90" s="329"/>
      <c r="KV90" s="330"/>
      <c r="KW90" s="330"/>
      <c r="KX90" s="330"/>
      <c r="KY90" s="330"/>
      <c r="KZ90" s="330"/>
      <c r="LA90" s="330"/>
      <c r="LB90" s="330"/>
      <c r="LC90" s="330"/>
      <c r="LD90" s="330"/>
      <c r="LE90" s="330"/>
      <c r="LF90" s="330"/>
      <c r="LG90" s="330"/>
      <c r="LH90" s="330"/>
      <c r="LI90" s="330"/>
      <c r="LJ90" s="331"/>
      <c r="LK90" s="324"/>
      <c r="LL90" s="329"/>
      <c r="LM90" s="330"/>
      <c r="LN90" s="330"/>
      <c r="LO90" s="330"/>
      <c r="LP90" s="330"/>
      <c r="LQ90" s="330"/>
      <c r="LR90" s="330"/>
      <c r="LS90" s="330"/>
      <c r="LT90" s="330"/>
      <c r="LU90" s="330"/>
      <c r="LV90" s="330"/>
      <c r="LW90" s="330"/>
      <c r="LX90" s="330"/>
      <c r="LY90" s="330"/>
      <c r="LZ90" s="330"/>
      <c r="MA90" s="331"/>
      <c r="MB90" s="324"/>
      <c r="MC90" s="56"/>
      <c r="MD90" s="56"/>
      <c r="ME90" s="56"/>
      <c r="MF90" s="56"/>
      <c r="MG90" s="228"/>
    </row>
    <row r="91" spans="1:345" customFormat="1" ht="12.75" x14ac:dyDescent="0.2">
      <c r="A91" s="329"/>
      <c r="B91" s="330"/>
      <c r="C91" s="330"/>
      <c r="D91" s="330"/>
      <c r="E91" s="330"/>
      <c r="F91" s="330"/>
      <c r="G91" s="330"/>
      <c r="H91" s="330"/>
      <c r="I91" s="330"/>
      <c r="J91" s="330"/>
      <c r="K91" s="330"/>
      <c r="L91" s="330"/>
      <c r="M91" s="330"/>
      <c r="N91" s="330"/>
      <c r="O91" s="330"/>
      <c r="P91" s="331"/>
      <c r="Q91" s="324"/>
      <c r="R91" s="329"/>
      <c r="S91" s="330"/>
      <c r="T91" s="330"/>
      <c r="U91" s="330"/>
      <c r="V91" s="330"/>
      <c r="W91" s="330"/>
      <c r="X91" s="330"/>
      <c r="Y91" s="330"/>
      <c r="Z91" s="330"/>
      <c r="AA91" s="330"/>
      <c r="AB91" s="330"/>
      <c r="AC91" s="330"/>
      <c r="AD91" s="330"/>
      <c r="AE91" s="330"/>
      <c r="AF91" s="330"/>
      <c r="AG91" s="331"/>
      <c r="AH91" s="324"/>
      <c r="AI91" s="329"/>
      <c r="AJ91" s="330"/>
      <c r="AK91" s="330"/>
      <c r="AL91" s="330"/>
      <c r="AM91" s="330"/>
      <c r="AN91" s="330"/>
      <c r="AO91" s="330"/>
      <c r="AP91" s="330"/>
      <c r="AQ91" s="330"/>
      <c r="AR91" s="330"/>
      <c r="AS91" s="330"/>
      <c r="AT91" s="330"/>
      <c r="AU91" s="330"/>
      <c r="AV91" s="330"/>
      <c r="AW91" s="330"/>
      <c r="AX91" s="331"/>
      <c r="AY91" s="324"/>
      <c r="AZ91" s="329"/>
      <c r="BA91" s="330"/>
      <c r="BB91" s="330"/>
      <c r="BC91" s="330"/>
      <c r="BD91" s="330"/>
      <c r="BE91" s="330"/>
      <c r="BF91" s="330"/>
      <c r="BG91" s="330"/>
      <c r="BH91" s="330"/>
      <c r="BI91" s="330"/>
      <c r="BJ91" s="330"/>
      <c r="BK91" s="330"/>
      <c r="BL91" s="330"/>
      <c r="BM91" s="330"/>
      <c r="BN91" s="330"/>
      <c r="BO91" s="331"/>
      <c r="BP91" s="324"/>
      <c r="BQ91" s="329"/>
      <c r="BR91" s="330"/>
      <c r="BS91" s="330"/>
      <c r="BT91" s="330"/>
      <c r="BU91" s="330"/>
      <c r="BV91" s="330"/>
      <c r="BW91" s="330"/>
      <c r="BX91" s="330"/>
      <c r="BY91" s="330"/>
      <c r="BZ91" s="330"/>
      <c r="CA91" s="330"/>
      <c r="CB91" s="330"/>
      <c r="CC91" s="330"/>
      <c r="CD91" s="330"/>
      <c r="CE91" s="330"/>
      <c r="CF91" s="331"/>
      <c r="CG91" s="324"/>
      <c r="CH91" s="329"/>
      <c r="CI91" s="330"/>
      <c r="CJ91" s="330"/>
      <c r="CK91" s="330"/>
      <c r="CL91" s="330"/>
      <c r="CM91" s="330"/>
      <c r="CN91" s="330"/>
      <c r="CO91" s="330"/>
      <c r="CP91" s="330"/>
      <c r="CQ91" s="330"/>
      <c r="CR91" s="330"/>
      <c r="CS91" s="330"/>
      <c r="CT91" s="330"/>
      <c r="CU91" s="330"/>
      <c r="CV91" s="330"/>
      <c r="CW91" s="331"/>
      <c r="CX91" s="324"/>
      <c r="CY91" s="329"/>
      <c r="CZ91" s="330"/>
      <c r="DA91" s="330"/>
      <c r="DB91" s="330"/>
      <c r="DC91" s="330"/>
      <c r="DD91" s="330"/>
      <c r="DE91" s="330"/>
      <c r="DF91" s="330"/>
      <c r="DG91" s="330"/>
      <c r="DH91" s="330"/>
      <c r="DI91" s="330"/>
      <c r="DJ91" s="330"/>
      <c r="DK91" s="330"/>
      <c r="DL91" s="330"/>
      <c r="DM91" s="330"/>
      <c r="DN91" s="331"/>
      <c r="DO91" s="324"/>
      <c r="DP91" s="329"/>
      <c r="DQ91" s="330"/>
      <c r="DR91" s="330"/>
      <c r="DS91" s="330"/>
      <c r="DT91" s="330"/>
      <c r="DU91" s="330"/>
      <c r="DV91" s="330"/>
      <c r="DW91" s="330"/>
      <c r="DX91" s="330"/>
      <c r="DY91" s="330"/>
      <c r="DZ91" s="330"/>
      <c r="EA91" s="330"/>
      <c r="EB91" s="330"/>
      <c r="EC91" s="330"/>
      <c r="ED91" s="330"/>
      <c r="EE91" s="331"/>
      <c r="EF91" s="324"/>
      <c r="EG91" s="329"/>
      <c r="EH91" s="330"/>
      <c r="EI91" s="330"/>
      <c r="EJ91" s="330"/>
      <c r="EK91" s="330"/>
      <c r="EL91" s="330"/>
      <c r="EM91" s="330"/>
      <c r="EN91" s="330"/>
      <c r="EO91" s="330"/>
      <c r="EP91" s="330"/>
      <c r="EQ91" s="330"/>
      <c r="ER91" s="330"/>
      <c r="ES91" s="330"/>
      <c r="ET91" s="330"/>
      <c r="EU91" s="330"/>
      <c r="EV91" s="331"/>
      <c r="EW91" s="324"/>
      <c r="EX91" s="329"/>
      <c r="EY91" s="330"/>
      <c r="EZ91" s="330"/>
      <c r="FA91" s="330"/>
      <c r="FB91" s="330"/>
      <c r="FC91" s="330"/>
      <c r="FD91" s="330"/>
      <c r="FE91" s="330"/>
      <c r="FF91" s="330"/>
      <c r="FG91" s="330"/>
      <c r="FH91" s="330"/>
      <c r="FI91" s="330"/>
      <c r="FJ91" s="330"/>
      <c r="FK91" s="330"/>
      <c r="FL91" s="330"/>
      <c r="FM91" s="331"/>
      <c r="FN91" s="324"/>
      <c r="FO91" s="329"/>
      <c r="FP91" s="330"/>
      <c r="FQ91" s="330"/>
      <c r="FR91" s="330"/>
      <c r="FS91" s="330"/>
      <c r="FT91" s="330"/>
      <c r="FU91" s="330"/>
      <c r="FV91" s="330"/>
      <c r="FW91" s="330"/>
      <c r="FX91" s="330"/>
      <c r="FY91" s="330"/>
      <c r="FZ91" s="330"/>
      <c r="GA91" s="330"/>
      <c r="GB91" s="330"/>
      <c r="GC91" s="330"/>
      <c r="GD91" s="331"/>
      <c r="GE91" s="324"/>
      <c r="GF91" s="329"/>
      <c r="GG91" s="330"/>
      <c r="GH91" s="330"/>
      <c r="GI91" s="330"/>
      <c r="GJ91" s="330"/>
      <c r="GK91" s="330"/>
      <c r="GL91" s="330"/>
      <c r="GM91" s="330"/>
      <c r="GN91" s="330"/>
      <c r="GO91" s="330"/>
      <c r="GP91" s="330"/>
      <c r="GQ91" s="330"/>
      <c r="GR91" s="330"/>
      <c r="GS91" s="330"/>
      <c r="GT91" s="330"/>
      <c r="GU91" s="331"/>
      <c r="GV91" s="324"/>
      <c r="GW91" s="329"/>
      <c r="GX91" s="330"/>
      <c r="GY91" s="330"/>
      <c r="GZ91" s="330"/>
      <c r="HA91" s="330"/>
      <c r="HB91" s="330"/>
      <c r="HC91" s="330"/>
      <c r="HD91" s="330"/>
      <c r="HE91" s="330"/>
      <c r="HF91" s="330"/>
      <c r="HG91" s="330"/>
      <c r="HH91" s="330"/>
      <c r="HI91" s="330"/>
      <c r="HJ91" s="330"/>
      <c r="HK91" s="330"/>
      <c r="HL91" s="331"/>
      <c r="HM91" s="324"/>
      <c r="HN91" s="329"/>
      <c r="HO91" s="330"/>
      <c r="HP91" s="330"/>
      <c r="HQ91" s="330"/>
      <c r="HR91" s="330"/>
      <c r="HS91" s="330"/>
      <c r="HT91" s="330"/>
      <c r="HU91" s="330"/>
      <c r="HV91" s="330"/>
      <c r="HW91" s="330"/>
      <c r="HX91" s="330"/>
      <c r="HY91" s="330"/>
      <c r="HZ91" s="330"/>
      <c r="IA91" s="330"/>
      <c r="IB91" s="330"/>
      <c r="IC91" s="331"/>
      <c r="ID91" s="324"/>
      <c r="IE91" s="329"/>
      <c r="IF91" s="330"/>
      <c r="IG91" s="330"/>
      <c r="IH91" s="330"/>
      <c r="II91" s="330"/>
      <c r="IJ91" s="330"/>
      <c r="IK91" s="330"/>
      <c r="IL91" s="330"/>
      <c r="IM91" s="330"/>
      <c r="IN91" s="330"/>
      <c r="IO91" s="330"/>
      <c r="IP91" s="330"/>
      <c r="IQ91" s="330"/>
      <c r="IR91" s="330"/>
      <c r="IS91" s="330"/>
      <c r="IT91" s="331"/>
      <c r="IU91" s="324"/>
      <c r="IV91" s="329"/>
      <c r="IW91" s="330"/>
      <c r="IX91" s="330"/>
      <c r="IY91" s="330"/>
      <c r="IZ91" s="330"/>
      <c r="JA91" s="330"/>
      <c r="JB91" s="330"/>
      <c r="JC91" s="330"/>
      <c r="JD91" s="330"/>
      <c r="JE91" s="330"/>
      <c r="JF91" s="330"/>
      <c r="JG91" s="330"/>
      <c r="JH91" s="330"/>
      <c r="JI91" s="330"/>
      <c r="JJ91" s="330"/>
      <c r="JK91" s="331"/>
      <c r="JL91" s="324"/>
      <c r="JM91" s="329"/>
      <c r="JN91" s="330"/>
      <c r="JO91" s="330"/>
      <c r="JP91" s="330"/>
      <c r="JQ91" s="330"/>
      <c r="JR91" s="330"/>
      <c r="JS91" s="330"/>
      <c r="JT91" s="330"/>
      <c r="JU91" s="330"/>
      <c r="JV91" s="330"/>
      <c r="JW91" s="330"/>
      <c r="JX91" s="330"/>
      <c r="JY91" s="330"/>
      <c r="JZ91" s="330"/>
      <c r="KA91" s="330"/>
      <c r="KB91" s="331"/>
      <c r="KC91" s="324"/>
      <c r="KD91" s="329"/>
      <c r="KE91" s="330"/>
      <c r="KF91" s="330"/>
      <c r="KG91" s="330"/>
      <c r="KH91" s="330"/>
      <c r="KI91" s="330"/>
      <c r="KJ91" s="330"/>
      <c r="KK91" s="330"/>
      <c r="KL91" s="330"/>
      <c r="KM91" s="330"/>
      <c r="KN91" s="330"/>
      <c r="KO91" s="330"/>
      <c r="KP91" s="330"/>
      <c r="KQ91" s="330"/>
      <c r="KR91" s="330"/>
      <c r="KS91" s="331"/>
      <c r="KT91" s="324"/>
      <c r="KU91" s="329"/>
      <c r="KV91" s="330"/>
      <c r="KW91" s="330"/>
      <c r="KX91" s="330"/>
      <c r="KY91" s="330"/>
      <c r="KZ91" s="330"/>
      <c r="LA91" s="330"/>
      <c r="LB91" s="330"/>
      <c r="LC91" s="330"/>
      <c r="LD91" s="330"/>
      <c r="LE91" s="330"/>
      <c r="LF91" s="330"/>
      <c r="LG91" s="330"/>
      <c r="LH91" s="330"/>
      <c r="LI91" s="330"/>
      <c r="LJ91" s="331"/>
      <c r="LK91" s="324"/>
      <c r="LL91" s="329"/>
      <c r="LM91" s="330"/>
      <c r="LN91" s="330"/>
      <c r="LO91" s="330"/>
      <c r="LP91" s="330"/>
      <c r="LQ91" s="330"/>
      <c r="LR91" s="330"/>
      <c r="LS91" s="330"/>
      <c r="LT91" s="330"/>
      <c r="LU91" s="330"/>
      <c r="LV91" s="330"/>
      <c r="LW91" s="330"/>
      <c r="LX91" s="330"/>
      <c r="LY91" s="330"/>
      <c r="LZ91" s="330"/>
      <c r="MA91" s="331"/>
      <c r="MB91" s="324"/>
      <c r="MC91" s="56"/>
      <c r="MD91" s="56"/>
      <c r="ME91" s="56"/>
      <c r="MF91" s="56"/>
      <c r="MG91" s="228"/>
    </row>
    <row r="92" spans="1:345" customFormat="1" ht="12.75" x14ac:dyDescent="0.2">
      <c r="A92" s="329"/>
      <c r="B92" s="330"/>
      <c r="C92" s="330"/>
      <c r="D92" s="330"/>
      <c r="E92" s="330"/>
      <c r="F92" s="330"/>
      <c r="G92" s="330"/>
      <c r="H92" s="330"/>
      <c r="I92" s="330"/>
      <c r="J92" s="330"/>
      <c r="K92" s="330"/>
      <c r="L92" s="330"/>
      <c r="M92" s="330"/>
      <c r="N92" s="330"/>
      <c r="O92" s="330"/>
      <c r="P92" s="331"/>
      <c r="Q92" s="324"/>
      <c r="R92" s="329"/>
      <c r="S92" s="330"/>
      <c r="T92" s="330"/>
      <c r="U92" s="330"/>
      <c r="V92" s="330"/>
      <c r="W92" s="330"/>
      <c r="X92" s="330"/>
      <c r="Y92" s="330"/>
      <c r="Z92" s="330"/>
      <c r="AA92" s="330"/>
      <c r="AB92" s="330"/>
      <c r="AC92" s="330"/>
      <c r="AD92" s="330"/>
      <c r="AE92" s="330"/>
      <c r="AF92" s="330"/>
      <c r="AG92" s="331"/>
      <c r="AH92" s="324"/>
      <c r="AI92" s="329"/>
      <c r="AJ92" s="330"/>
      <c r="AK92" s="330"/>
      <c r="AL92" s="330"/>
      <c r="AM92" s="330"/>
      <c r="AN92" s="330"/>
      <c r="AO92" s="330"/>
      <c r="AP92" s="330"/>
      <c r="AQ92" s="330"/>
      <c r="AR92" s="330"/>
      <c r="AS92" s="330"/>
      <c r="AT92" s="330"/>
      <c r="AU92" s="330"/>
      <c r="AV92" s="330"/>
      <c r="AW92" s="330"/>
      <c r="AX92" s="331"/>
      <c r="AY92" s="324"/>
      <c r="AZ92" s="329"/>
      <c r="BA92" s="330"/>
      <c r="BB92" s="330"/>
      <c r="BC92" s="330"/>
      <c r="BD92" s="330"/>
      <c r="BE92" s="330"/>
      <c r="BF92" s="330"/>
      <c r="BG92" s="330"/>
      <c r="BH92" s="330"/>
      <c r="BI92" s="330"/>
      <c r="BJ92" s="330"/>
      <c r="BK92" s="330"/>
      <c r="BL92" s="330"/>
      <c r="BM92" s="330"/>
      <c r="BN92" s="330"/>
      <c r="BO92" s="331"/>
      <c r="BP92" s="324"/>
      <c r="BQ92" s="329"/>
      <c r="BR92" s="330"/>
      <c r="BS92" s="330"/>
      <c r="BT92" s="330"/>
      <c r="BU92" s="330"/>
      <c r="BV92" s="330"/>
      <c r="BW92" s="330"/>
      <c r="BX92" s="330"/>
      <c r="BY92" s="330"/>
      <c r="BZ92" s="330"/>
      <c r="CA92" s="330"/>
      <c r="CB92" s="330"/>
      <c r="CC92" s="330"/>
      <c r="CD92" s="330"/>
      <c r="CE92" s="330"/>
      <c r="CF92" s="331"/>
      <c r="CG92" s="324"/>
      <c r="CH92" s="329"/>
      <c r="CI92" s="330"/>
      <c r="CJ92" s="330"/>
      <c r="CK92" s="330"/>
      <c r="CL92" s="330"/>
      <c r="CM92" s="330"/>
      <c r="CN92" s="330"/>
      <c r="CO92" s="330"/>
      <c r="CP92" s="330"/>
      <c r="CQ92" s="330"/>
      <c r="CR92" s="330"/>
      <c r="CS92" s="330"/>
      <c r="CT92" s="330"/>
      <c r="CU92" s="330"/>
      <c r="CV92" s="330"/>
      <c r="CW92" s="331"/>
      <c r="CX92" s="324"/>
      <c r="CY92" s="329"/>
      <c r="CZ92" s="330"/>
      <c r="DA92" s="330"/>
      <c r="DB92" s="330"/>
      <c r="DC92" s="330"/>
      <c r="DD92" s="330"/>
      <c r="DE92" s="330"/>
      <c r="DF92" s="330"/>
      <c r="DG92" s="330"/>
      <c r="DH92" s="330"/>
      <c r="DI92" s="330"/>
      <c r="DJ92" s="330"/>
      <c r="DK92" s="330"/>
      <c r="DL92" s="330"/>
      <c r="DM92" s="330"/>
      <c r="DN92" s="331"/>
      <c r="DO92" s="324"/>
      <c r="DP92" s="329"/>
      <c r="DQ92" s="330"/>
      <c r="DR92" s="330"/>
      <c r="DS92" s="330"/>
      <c r="DT92" s="330"/>
      <c r="DU92" s="330"/>
      <c r="DV92" s="330"/>
      <c r="DW92" s="330"/>
      <c r="DX92" s="330"/>
      <c r="DY92" s="330"/>
      <c r="DZ92" s="330"/>
      <c r="EA92" s="330"/>
      <c r="EB92" s="330"/>
      <c r="EC92" s="330"/>
      <c r="ED92" s="330"/>
      <c r="EE92" s="331"/>
      <c r="EF92" s="324"/>
      <c r="EG92" s="329"/>
      <c r="EH92" s="330"/>
      <c r="EI92" s="330"/>
      <c r="EJ92" s="330"/>
      <c r="EK92" s="330"/>
      <c r="EL92" s="330"/>
      <c r="EM92" s="330"/>
      <c r="EN92" s="330"/>
      <c r="EO92" s="330"/>
      <c r="EP92" s="330"/>
      <c r="EQ92" s="330"/>
      <c r="ER92" s="330"/>
      <c r="ES92" s="330"/>
      <c r="ET92" s="330"/>
      <c r="EU92" s="330"/>
      <c r="EV92" s="331"/>
      <c r="EW92" s="324"/>
      <c r="EX92" s="329"/>
      <c r="EY92" s="330"/>
      <c r="EZ92" s="330"/>
      <c r="FA92" s="330"/>
      <c r="FB92" s="330"/>
      <c r="FC92" s="330"/>
      <c r="FD92" s="330"/>
      <c r="FE92" s="330"/>
      <c r="FF92" s="330"/>
      <c r="FG92" s="330"/>
      <c r="FH92" s="330"/>
      <c r="FI92" s="330"/>
      <c r="FJ92" s="330"/>
      <c r="FK92" s="330"/>
      <c r="FL92" s="330"/>
      <c r="FM92" s="331"/>
      <c r="FN92" s="324"/>
      <c r="FO92" s="329"/>
      <c r="FP92" s="330"/>
      <c r="FQ92" s="330"/>
      <c r="FR92" s="330"/>
      <c r="FS92" s="330"/>
      <c r="FT92" s="330"/>
      <c r="FU92" s="330"/>
      <c r="FV92" s="330"/>
      <c r="FW92" s="330"/>
      <c r="FX92" s="330"/>
      <c r="FY92" s="330"/>
      <c r="FZ92" s="330"/>
      <c r="GA92" s="330"/>
      <c r="GB92" s="330"/>
      <c r="GC92" s="330"/>
      <c r="GD92" s="331"/>
      <c r="GE92" s="324"/>
      <c r="GF92" s="329"/>
      <c r="GG92" s="330"/>
      <c r="GH92" s="330"/>
      <c r="GI92" s="330"/>
      <c r="GJ92" s="330"/>
      <c r="GK92" s="330"/>
      <c r="GL92" s="330"/>
      <c r="GM92" s="330"/>
      <c r="GN92" s="330"/>
      <c r="GO92" s="330"/>
      <c r="GP92" s="330"/>
      <c r="GQ92" s="330"/>
      <c r="GR92" s="330"/>
      <c r="GS92" s="330"/>
      <c r="GT92" s="330"/>
      <c r="GU92" s="331"/>
      <c r="GV92" s="324"/>
      <c r="GW92" s="329"/>
      <c r="GX92" s="330"/>
      <c r="GY92" s="330"/>
      <c r="GZ92" s="330"/>
      <c r="HA92" s="330"/>
      <c r="HB92" s="330"/>
      <c r="HC92" s="330"/>
      <c r="HD92" s="330"/>
      <c r="HE92" s="330"/>
      <c r="HF92" s="330"/>
      <c r="HG92" s="330"/>
      <c r="HH92" s="330"/>
      <c r="HI92" s="330"/>
      <c r="HJ92" s="330"/>
      <c r="HK92" s="330"/>
      <c r="HL92" s="331"/>
      <c r="HM92" s="324"/>
      <c r="HN92" s="329"/>
      <c r="HO92" s="330"/>
      <c r="HP92" s="330"/>
      <c r="HQ92" s="330"/>
      <c r="HR92" s="330"/>
      <c r="HS92" s="330"/>
      <c r="HT92" s="330"/>
      <c r="HU92" s="330"/>
      <c r="HV92" s="330"/>
      <c r="HW92" s="330"/>
      <c r="HX92" s="330"/>
      <c r="HY92" s="330"/>
      <c r="HZ92" s="330"/>
      <c r="IA92" s="330"/>
      <c r="IB92" s="330"/>
      <c r="IC92" s="331"/>
      <c r="ID92" s="324"/>
      <c r="IE92" s="329"/>
      <c r="IF92" s="330"/>
      <c r="IG92" s="330"/>
      <c r="IH92" s="330"/>
      <c r="II92" s="330"/>
      <c r="IJ92" s="330"/>
      <c r="IK92" s="330"/>
      <c r="IL92" s="330"/>
      <c r="IM92" s="330"/>
      <c r="IN92" s="330"/>
      <c r="IO92" s="330"/>
      <c r="IP92" s="330"/>
      <c r="IQ92" s="330"/>
      <c r="IR92" s="330"/>
      <c r="IS92" s="330"/>
      <c r="IT92" s="331"/>
      <c r="IU92" s="324"/>
      <c r="IV92" s="329"/>
      <c r="IW92" s="330"/>
      <c r="IX92" s="330"/>
      <c r="IY92" s="330"/>
      <c r="IZ92" s="330"/>
      <c r="JA92" s="330"/>
      <c r="JB92" s="330"/>
      <c r="JC92" s="330"/>
      <c r="JD92" s="330"/>
      <c r="JE92" s="330"/>
      <c r="JF92" s="330"/>
      <c r="JG92" s="330"/>
      <c r="JH92" s="330"/>
      <c r="JI92" s="330"/>
      <c r="JJ92" s="330"/>
      <c r="JK92" s="331"/>
      <c r="JL92" s="324"/>
      <c r="JM92" s="329"/>
      <c r="JN92" s="330"/>
      <c r="JO92" s="330"/>
      <c r="JP92" s="330"/>
      <c r="JQ92" s="330"/>
      <c r="JR92" s="330"/>
      <c r="JS92" s="330"/>
      <c r="JT92" s="330"/>
      <c r="JU92" s="330"/>
      <c r="JV92" s="330"/>
      <c r="JW92" s="330"/>
      <c r="JX92" s="330"/>
      <c r="JY92" s="330"/>
      <c r="JZ92" s="330"/>
      <c r="KA92" s="330"/>
      <c r="KB92" s="331"/>
      <c r="KC92" s="324"/>
      <c r="KD92" s="329"/>
      <c r="KE92" s="330"/>
      <c r="KF92" s="330"/>
      <c r="KG92" s="330"/>
      <c r="KH92" s="330"/>
      <c r="KI92" s="330"/>
      <c r="KJ92" s="330"/>
      <c r="KK92" s="330"/>
      <c r="KL92" s="330"/>
      <c r="KM92" s="330"/>
      <c r="KN92" s="330"/>
      <c r="KO92" s="330"/>
      <c r="KP92" s="330"/>
      <c r="KQ92" s="330"/>
      <c r="KR92" s="330"/>
      <c r="KS92" s="331"/>
      <c r="KT92" s="324"/>
      <c r="KU92" s="329"/>
      <c r="KV92" s="330"/>
      <c r="KW92" s="330"/>
      <c r="KX92" s="330"/>
      <c r="KY92" s="330"/>
      <c r="KZ92" s="330"/>
      <c r="LA92" s="330"/>
      <c r="LB92" s="330"/>
      <c r="LC92" s="330"/>
      <c r="LD92" s="330"/>
      <c r="LE92" s="330"/>
      <c r="LF92" s="330"/>
      <c r="LG92" s="330"/>
      <c r="LH92" s="330"/>
      <c r="LI92" s="330"/>
      <c r="LJ92" s="331"/>
      <c r="LK92" s="324"/>
      <c r="LL92" s="329"/>
      <c r="LM92" s="330"/>
      <c r="LN92" s="330"/>
      <c r="LO92" s="330"/>
      <c r="LP92" s="330"/>
      <c r="LQ92" s="330"/>
      <c r="LR92" s="330"/>
      <c r="LS92" s="330"/>
      <c r="LT92" s="330"/>
      <c r="LU92" s="330"/>
      <c r="LV92" s="330"/>
      <c r="LW92" s="330"/>
      <c r="LX92" s="330"/>
      <c r="LY92" s="330"/>
      <c r="LZ92" s="330"/>
      <c r="MA92" s="331"/>
      <c r="MB92" s="324"/>
      <c r="MC92" s="56"/>
      <c r="MD92" s="56"/>
      <c r="ME92" s="56"/>
      <c r="MF92" s="56"/>
      <c r="MG92" s="228"/>
    </row>
    <row r="93" spans="1:345" customFormat="1" ht="12.75" x14ac:dyDescent="0.2">
      <c r="A93" s="329"/>
      <c r="B93" s="330"/>
      <c r="C93" s="330"/>
      <c r="D93" s="330"/>
      <c r="E93" s="330"/>
      <c r="F93" s="330"/>
      <c r="G93" s="330"/>
      <c r="H93" s="330"/>
      <c r="I93" s="330"/>
      <c r="J93" s="330"/>
      <c r="K93" s="330"/>
      <c r="L93" s="330"/>
      <c r="M93" s="330"/>
      <c r="N93" s="330"/>
      <c r="O93" s="330"/>
      <c r="P93" s="331"/>
      <c r="Q93" s="324"/>
      <c r="R93" s="329"/>
      <c r="S93" s="330"/>
      <c r="T93" s="330"/>
      <c r="U93" s="330"/>
      <c r="V93" s="330"/>
      <c r="W93" s="330"/>
      <c r="X93" s="330"/>
      <c r="Y93" s="330"/>
      <c r="Z93" s="330"/>
      <c r="AA93" s="330"/>
      <c r="AB93" s="330"/>
      <c r="AC93" s="330"/>
      <c r="AD93" s="330"/>
      <c r="AE93" s="330"/>
      <c r="AF93" s="330"/>
      <c r="AG93" s="331"/>
      <c r="AH93" s="324"/>
      <c r="AI93" s="329"/>
      <c r="AJ93" s="330"/>
      <c r="AK93" s="330"/>
      <c r="AL93" s="330"/>
      <c r="AM93" s="330"/>
      <c r="AN93" s="330"/>
      <c r="AO93" s="330"/>
      <c r="AP93" s="330"/>
      <c r="AQ93" s="330"/>
      <c r="AR93" s="330"/>
      <c r="AS93" s="330"/>
      <c r="AT93" s="330"/>
      <c r="AU93" s="330"/>
      <c r="AV93" s="330"/>
      <c r="AW93" s="330"/>
      <c r="AX93" s="331"/>
      <c r="AY93" s="324"/>
      <c r="AZ93" s="329"/>
      <c r="BA93" s="330"/>
      <c r="BB93" s="330"/>
      <c r="BC93" s="330"/>
      <c r="BD93" s="330"/>
      <c r="BE93" s="330"/>
      <c r="BF93" s="330"/>
      <c r="BG93" s="330"/>
      <c r="BH93" s="330"/>
      <c r="BI93" s="330"/>
      <c r="BJ93" s="330"/>
      <c r="BK93" s="330"/>
      <c r="BL93" s="330"/>
      <c r="BM93" s="330"/>
      <c r="BN93" s="330"/>
      <c r="BO93" s="331"/>
      <c r="BP93" s="324"/>
      <c r="BQ93" s="329"/>
      <c r="BR93" s="330"/>
      <c r="BS93" s="330"/>
      <c r="BT93" s="330"/>
      <c r="BU93" s="330"/>
      <c r="BV93" s="330"/>
      <c r="BW93" s="330"/>
      <c r="BX93" s="330"/>
      <c r="BY93" s="330"/>
      <c r="BZ93" s="330"/>
      <c r="CA93" s="330"/>
      <c r="CB93" s="330"/>
      <c r="CC93" s="330"/>
      <c r="CD93" s="330"/>
      <c r="CE93" s="330"/>
      <c r="CF93" s="331"/>
      <c r="CG93" s="324"/>
      <c r="CH93" s="329"/>
      <c r="CI93" s="330"/>
      <c r="CJ93" s="330"/>
      <c r="CK93" s="330"/>
      <c r="CL93" s="330"/>
      <c r="CM93" s="330"/>
      <c r="CN93" s="330"/>
      <c r="CO93" s="330"/>
      <c r="CP93" s="330"/>
      <c r="CQ93" s="330"/>
      <c r="CR93" s="330"/>
      <c r="CS93" s="330"/>
      <c r="CT93" s="330"/>
      <c r="CU93" s="330"/>
      <c r="CV93" s="330"/>
      <c r="CW93" s="331"/>
      <c r="CX93" s="324"/>
      <c r="CY93" s="329"/>
      <c r="CZ93" s="330"/>
      <c r="DA93" s="330"/>
      <c r="DB93" s="330"/>
      <c r="DC93" s="330"/>
      <c r="DD93" s="330"/>
      <c r="DE93" s="330"/>
      <c r="DF93" s="330"/>
      <c r="DG93" s="330"/>
      <c r="DH93" s="330"/>
      <c r="DI93" s="330"/>
      <c r="DJ93" s="330"/>
      <c r="DK93" s="330"/>
      <c r="DL93" s="330"/>
      <c r="DM93" s="330"/>
      <c r="DN93" s="331"/>
      <c r="DO93" s="324"/>
      <c r="DP93" s="329"/>
      <c r="DQ93" s="330"/>
      <c r="DR93" s="330"/>
      <c r="DS93" s="330"/>
      <c r="DT93" s="330"/>
      <c r="DU93" s="330"/>
      <c r="DV93" s="330"/>
      <c r="DW93" s="330"/>
      <c r="DX93" s="330"/>
      <c r="DY93" s="330"/>
      <c r="DZ93" s="330"/>
      <c r="EA93" s="330"/>
      <c r="EB93" s="330"/>
      <c r="EC93" s="330"/>
      <c r="ED93" s="330"/>
      <c r="EE93" s="331"/>
      <c r="EF93" s="324"/>
      <c r="EG93" s="329"/>
      <c r="EH93" s="330"/>
      <c r="EI93" s="330"/>
      <c r="EJ93" s="330"/>
      <c r="EK93" s="330"/>
      <c r="EL93" s="330"/>
      <c r="EM93" s="330"/>
      <c r="EN93" s="330"/>
      <c r="EO93" s="330"/>
      <c r="EP93" s="330"/>
      <c r="EQ93" s="330"/>
      <c r="ER93" s="330"/>
      <c r="ES93" s="330"/>
      <c r="ET93" s="330"/>
      <c r="EU93" s="330"/>
      <c r="EV93" s="331"/>
      <c r="EW93" s="324"/>
      <c r="EX93" s="329"/>
      <c r="EY93" s="330"/>
      <c r="EZ93" s="330"/>
      <c r="FA93" s="330"/>
      <c r="FB93" s="330"/>
      <c r="FC93" s="330"/>
      <c r="FD93" s="330"/>
      <c r="FE93" s="330"/>
      <c r="FF93" s="330"/>
      <c r="FG93" s="330"/>
      <c r="FH93" s="330"/>
      <c r="FI93" s="330"/>
      <c r="FJ93" s="330"/>
      <c r="FK93" s="330"/>
      <c r="FL93" s="330"/>
      <c r="FM93" s="331"/>
      <c r="FN93" s="324"/>
      <c r="FO93" s="329"/>
      <c r="FP93" s="330"/>
      <c r="FQ93" s="330"/>
      <c r="FR93" s="330"/>
      <c r="FS93" s="330"/>
      <c r="FT93" s="330"/>
      <c r="FU93" s="330"/>
      <c r="FV93" s="330"/>
      <c r="FW93" s="330"/>
      <c r="FX93" s="330"/>
      <c r="FY93" s="330"/>
      <c r="FZ93" s="330"/>
      <c r="GA93" s="330"/>
      <c r="GB93" s="330"/>
      <c r="GC93" s="330"/>
      <c r="GD93" s="331"/>
      <c r="GE93" s="324"/>
      <c r="GF93" s="329"/>
      <c r="GG93" s="330"/>
      <c r="GH93" s="330"/>
      <c r="GI93" s="330"/>
      <c r="GJ93" s="330"/>
      <c r="GK93" s="330"/>
      <c r="GL93" s="330"/>
      <c r="GM93" s="330"/>
      <c r="GN93" s="330"/>
      <c r="GO93" s="330"/>
      <c r="GP93" s="330"/>
      <c r="GQ93" s="330"/>
      <c r="GR93" s="330"/>
      <c r="GS93" s="330"/>
      <c r="GT93" s="330"/>
      <c r="GU93" s="331"/>
      <c r="GV93" s="324"/>
      <c r="GW93" s="329"/>
      <c r="GX93" s="330"/>
      <c r="GY93" s="330"/>
      <c r="GZ93" s="330"/>
      <c r="HA93" s="330"/>
      <c r="HB93" s="330"/>
      <c r="HC93" s="330"/>
      <c r="HD93" s="330"/>
      <c r="HE93" s="330"/>
      <c r="HF93" s="330"/>
      <c r="HG93" s="330"/>
      <c r="HH93" s="330"/>
      <c r="HI93" s="330"/>
      <c r="HJ93" s="330"/>
      <c r="HK93" s="330"/>
      <c r="HL93" s="331"/>
      <c r="HM93" s="324"/>
      <c r="HN93" s="329"/>
      <c r="HO93" s="330"/>
      <c r="HP93" s="330"/>
      <c r="HQ93" s="330"/>
      <c r="HR93" s="330"/>
      <c r="HS93" s="330"/>
      <c r="HT93" s="330"/>
      <c r="HU93" s="330"/>
      <c r="HV93" s="330"/>
      <c r="HW93" s="330"/>
      <c r="HX93" s="330"/>
      <c r="HY93" s="330"/>
      <c r="HZ93" s="330"/>
      <c r="IA93" s="330"/>
      <c r="IB93" s="330"/>
      <c r="IC93" s="331"/>
      <c r="ID93" s="324"/>
      <c r="IE93" s="329"/>
      <c r="IF93" s="330"/>
      <c r="IG93" s="330"/>
      <c r="IH93" s="330"/>
      <c r="II93" s="330"/>
      <c r="IJ93" s="330"/>
      <c r="IK93" s="330"/>
      <c r="IL93" s="330"/>
      <c r="IM93" s="330"/>
      <c r="IN93" s="330"/>
      <c r="IO93" s="330"/>
      <c r="IP93" s="330"/>
      <c r="IQ93" s="330"/>
      <c r="IR93" s="330"/>
      <c r="IS93" s="330"/>
      <c r="IT93" s="331"/>
      <c r="IU93" s="324"/>
      <c r="IV93" s="329"/>
      <c r="IW93" s="330"/>
      <c r="IX93" s="330"/>
      <c r="IY93" s="330"/>
      <c r="IZ93" s="330"/>
      <c r="JA93" s="330"/>
      <c r="JB93" s="330"/>
      <c r="JC93" s="330"/>
      <c r="JD93" s="330"/>
      <c r="JE93" s="330"/>
      <c r="JF93" s="330"/>
      <c r="JG93" s="330"/>
      <c r="JH93" s="330"/>
      <c r="JI93" s="330"/>
      <c r="JJ93" s="330"/>
      <c r="JK93" s="331"/>
      <c r="JL93" s="324"/>
      <c r="JM93" s="329"/>
      <c r="JN93" s="330"/>
      <c r="JO93" s="330"/>
      <c r="JP93" s="330"/>
      <c r="JQ93" s="330"/>
      <c r="JR93" s="330"/>
      <c r="JS93" s="330"/>
      <c r="JT93" s="330"/>
      <c r="JU93" s="330"/>
      <c r="JV93" s="330"/>
      <c r="JW93" s="330"/>
      <c r="JX93" s="330"/>
      <c r="JY93" s="330"/>
      <c r="JZ93" s="330"/>
      <c r="KA93" s="330"/>
      <c r="KB93" s="331"/>
      <c r="KC93" s="324"/>
      <c r="KD93" s="329"/>
      <c r="KE93" s="330"/>
      <c r="KF93" s="330"/>
      <c r="KG93" s="330"/>
      <c r="KH93" s="330"/>
      <c r="KI93" s="330"/>
      <c r="KJ93" s="330"/>
      <c r="KK93" s="330"/>
      <c r="KL93" s="330"/>
      <c r="KM93" s="330"/>
      <c r="KN93" s="330"/>
      <c r="KO93" s="330"/>
      <c r="KP93" s="330"/>
      <c r="KQ93" s="330"/>
      <c r="KR93" s="330"/>
      <c r="KS93" s="331"/>
      <c r="KT93" s="324"/>
      <c r="KU93" s="329"/>
      <c r="KV93" s="330"/>
      <c r="KW93" s="330"/>
      <c r="KX93" s="330"/>
      <c r="KY93" s="330"/>
      <c r="KZ93" s="330"/>
      <c r="LA93" s="330"/>
      <c r="LB93" s="330"/>
      <c r="LC93" s="330"/>
      <c r="LD93" s="330"/>
      <c r="LE93" s="330"/>
      <c r="LF93" s="330"/>
      <c r="LG93" s="330"/>
      <c r="LH93" s="330"/>
      <c r="LI93" s="330"/>
      <c r="LJ93" s="331"/>
      <c r="LK93" s="324"/>
      <c r="LL93" s="329"/>
      <c r="LM93" s="330"/>
      <c r="LN93" s="330"/>
      <c r="LO93" s="330"/>
      <c r="LP93" s="330"/>
      <c r="LQ93" s="330"/>
      <c r="LR93" s="330"/>
      <c r="LS93" s="330"/>
      <c r="LT93" s="330"/>
      <c r="LU93" s="330"/>
      <c r="LV93" s="330"/>
      <c r="LW93" s="330"/>
      <c r="LX93" s="330"/>
      <c r="LY93" s="330"/>
      <c r="LZ93" s="330"/>
      <c r="MA93" s="331"/>
      <c r="MB93" s="324"/>
      <c r="MC93" s="56"/>
      <c r="MD93" s="56"/>
      <c r="ME93" s="56"/>
      <c r="MF93" s="56"/>
      <c r="MG93" s="228"/>
    </row>
    <row r="94" spans="1:345" customFormat="1" ht="12.75" x14ac:dyDescent="0.2">
      <c r="A94" s="329"/>
      <c r="B94" s="330"/>
      <c r="C94" s="330"/>
      <c r="D94" s="330"/>
      <c r="E94" s="330"/>
      <c r="F94" s="330"/>
      <c r="G94" s="330"/>
      <c r="H94" s="330"/>
      <c r="I94" s="330"/>
      <c r="J94" s="330"/>
      <c r="K94" s="330"/>
      <c r="L94" s="330"/>
      <c r="M94" s="330"/>
      <c r="N94" s="330"/>
      <c r="O94" s="330"/>
      <c r="P94" s="331"/>
      <c r="Q94" s="324"/>
      <c r="R94" s="329"/>
      <c r="S94" s="330"/>
      <c r="T94" s="330"/>
      <c r="U94" s="330"/>
      <c r="V94" s="330"/>
      <c r="W94" s="330"/>
      <c r="X94" s="330"/>
      <c r="Y94" s="330"/>
      <c r="Z94" s="330"/>
      <c r="AA94" s="330"/>
      <c r="AB94" s="330"/>
      <c r="AC94" s="330"/>
      <c r="AD94" s="330"/>
      <c r="AE94" s="330"/>
      <c r="AF94" s="330"/>
      <c r="AG94" s="331"/>
      <c r="AH94" s="324"/>
      <c r="AI94" s="329"/>
      <c r="AJ94" s="330"/>
      <c r="AK94" s="330"/>
      <c r="AL94" s="330"/>
      <c r="AM94" s="330"/>
      <c r="AN94" s="330"/>
      <c r="AO94" s="330"/>
      <c r="AP94" s="330"/>
      <c r="AQ94" s="330"/>
      <c r="AR94" s="330"/>
      <c r="AS94" s="330"/>
      <c r="AT94" s="330"/>
      <c r="AU94" s="330"/>
      <c r="AV94" s="330"/>
      <c r="AW94" s="330"/>
      <c r="AX94" s="331"/>
      <c r="AY94" s="324"/>
      <c r="AZ94" s="329"/>
      <c r="BA94" s="330"/>
      <c r="BB94" s="330"/>
      <c r="BC94" s="330"/>
      <c r="BD94" s="330"/>
      <c r="BE94" s="330"/>
      <c r="BF94" s="330"/>
      <c r="BG94" s="330"/>
      <c r="BH94" s="330"/>
      <c r="BI94" s="330"/>
      <c r="BJ94" s="330"/>
      <c r="BK94" s="330"/>
      <c r="BL94" s="330"/>
      <c r="BM94" s="330"/>
      <c r="BN94" s="330"/>
      <c r="BO94" s="331"/>
      <c r="BP94" s="324"/>
      <c r="BQ94" s="329"/>
      <c r="BR94" s="330"/>
      <c r="BS94" s="330"/>
      <c r="BT94" s="330"/>
      <c r="BU94" s="330"/>
      <c r="BV94" s="330"/>
      <c r="BW94" s="330"/>
      <c r="BX94" s="330"/>
      <c r="BY94" s="330"/>
      <c r="BZ94" s="330"/>
      <c r="CA94" s="330"/>
      <c r="CB94" s="330"/>
      <c r="CC94" s="330"/>
      <c r="CD94" s="330"/>
      <c r="CE94" s="330"/>
      <c r="CF94" s="331"/>
      <c r="CG94" s="324"/>
      <c r="CH94" s="329"/>
      <c r="CI94" s="330"/>
      <c r="CJ94" s="330"/>
      <c r="CK94" s="330"/>
      <c r="CL94" s="330"/>
      <c r="CM94" s="330"/>
      <c r="CN94" s="330"/>
      <c r="CO94" s="330"/>
      <c r="CP94" s="330"/>
      <c r="CQ94" s="330"/>
      <c r="CR94" s="330"/>
      <c r="CS94" s="330"/>
      <c r="CT94" s="330"/>
      <c r="CU94" s="330"/>
      <c r="CV94" s="330"/>
      <c r="CW94" s="331"/>
      <c r="CX94" s="324"/>
      <c r="CY94" s="329"/>
      <c r="CZ94" s="330"/>
      <c r="DA94" s="330"/>
      <c r="DB94" s="330"/>
      <c r="DC94" s="330"/>
      <c r="DD94" s="330"/>
      <c r="DE94" s="330"/>
      <c r="DF94" s="330"/>
      <c r="DG94" s="330"/>
      <c r="DH94" s="330"/>
      <c r="DI94" s="330"/>
      <c r="DJ94" s="330"/>
      <c r="DK94" s="330"/>
      <c r="DL94" s="330"/>
      <c r="DM94" s="330"/>
      <c r="DN94" s="331"/>
      <c r="DO94" s="324"/>
      <c r="DP94" s="329"/>
      <c r="DQ94" s="330"/>
      <c r="DR94" s="330"/>
      <c r="DS94" s="330"/>
      <c r="DT94" s="330"/>
      <c r="DU94" s="330"/>
      <c r="DV94" s="330"/>
      <c r="DW94" s="330"/>
      <c r="DX94" s="330"/>
      <c r="DY94" s="330"/>
      <c r="DZ94" s="330"/>
      <c r="EA94" s="330"/>
      <c r="EB94" s="330"/>
      <c r="EC94" s="330"/>
      <c r="ED94" s="330"/>
      <c r="EE94" s="331"/>
      <c r="EF94" s="324"/>
      <c r="EG94" s="329"/>
      <c r="EH94" s="330"/>
      <c r="EI94" s="330"/>
      <c r="EJ94" s="330"/>
      <c r="EK94" s="330"/>
      <c r="EL94" s="330"/>
      <c r="EM94" s="330"/>
      <c r="EN94" s="330"/>
      <c r="EO94" s="330"/>
      <c r="EP94" s="330"/>
      <c r="EQ94" s="330"/>
      <c r="ER94" s="330"/>
      <c r="ES94" s="330"/>
      <c r="ET94" s="330"/>
      <c r="EU94" s="330"/>
      <c r="EV94" s="331"/>
      <c r="EW94" s="324"/>
      <c r="EX94" s="329"/>
      <c r="EY94" s="330"/>
      <c r="EZ94" s="330"/>
      <c r="FA94" s="330"/>
      <c r="FB94" s="330"/>
      <c r="FC94" s="330"/>
      <c r="FD94" s="330"/>
      <c r="FE94" s="330"/>
      <c r="FF94" s="330"/>
      <c r="FG94" s="330"/>
      <c r="FH94" s="330"/>
      <c r="FI94" s="330"/>
      <c r="FJ94" s="330"/>
      <c r="FK94" s="330"/>
      <c r="FL94" s="330"/>
      <c r="FM94" s="331"/>
      <c r="FN94" s="324"/>
      <c r="FO94" s="329"/>
      <c r="FP94" s="330"/>
      <c r="FQ94" s="330"/>
      <c r="FR94" s="330"/>
      <c r="FS94" s="330"/>
      <c r="FT94" s="330"/>
      <c r="FU94" s="330"/>
      <c r="FV94" s="330"/>
      <c r="FW94" s="330"/>
      <c r="FX94" s="330"/>
      <c r="FY94" s="330"/>
      <c r="FZ94" s="330"/>
      <c r="GA94" s="330"/>
      <c r="GB94" s="330"/>
      <c r="GC94" s="330"/>
      <c r="GD94" s="331"/>
      <c r="GE94" s="324"/>
      <c r="GF94" s="329"/>
      <c r="GG94" s="330"/>
      <c r="GH94" s="330"/>
      <c r="GI94" s="330"/>
      <c r="GJ94" s="330"/>
      <c r="GK94" s="330"/>
      <c r="GL94" s="330"/>
      <c r="GM94" s="330"/>
      <c r="GN94" s="330"/>
      <c r="GO94" s="330"/>
      <c r="GP94" s="330"/>
      <c r="GQ94" s="330"/>
      <c r="GR94" s="330"/>
      <c r="GS94" s="330"/>
      <c r="GT94" s="330"/>
      <c r="GU94" s="331"/>
      <c r="GV94" s="324"/>
      <c r="GW94" s="329"/>
      <c r="GX94" s="330"/>
      <c r="GY94" s="330"/>
      <c r="GZ94" s="330"/>
      <c r="HA94" s="330"/>
      <c r="HB94" s="330"/>
      <c r="HC94" s="330"/>
      <c r="HD94" s="330"/>
      <c r="HE94" s="330"/>
      <c r="HF94" s="330"/>
      <c r="HG94" s="330"/>
      <c r="HH94" s="330"/>
      <c r="HI94" s="330"/>
      <c r="HJ94" s="330"/>
      <c r="HK94" s="330"/>
      <c r="HL94" s="331"/>
      <c r="HM94" s="324"/>
      <c r="HN94" s="329"/>
      <c r="HO94" s="330"/>
      <c r="HP94" s="330"/>
      <c r="HQ94" s="330"/>
      <c r="HR94" s="330"/>
      <c r="HS94" s="330"/>
      <c r="HT94" s="330"/>
      <c r="HU94" s="330"/>
      <c r="HV94" s="330"/>
      <c r="HW94" s="330"/>
      <c r="HX94" s="330"/>
      <c r="HY94" s="330"/>
      <c r="HZ94" s="330"/>
      <c r="IA94" s="330"/>
      <c r="IB94" s="330"/>
      <c r="IC94" s="331"/>
      <c r="ID94" s="324"/>
      <c r="IE94" s="329"/>
      <c r="IF94" s="330"/>
      <c r="IG94" s="330"/>
      <c r="IH94" s="330"/>
      <c r="II94" s="330"/>
      <c r="IJ94" s="330"/>
      <c r="IK94" s="330"/>
      <c r="IL94" s="330"/>
      <c r="IM94" s="330"/>
      <c r="IN94" s="330"/>
      <c r="IO94" s="330"/>
      <c r="IP94" s="330"/>
      <c r="IQ94" s="330"/>
      <c r="IR94" s="330"/>
      <c r="IS94" s="330"/>
      <c r="IT94" s="331"/>
      <c r="IU94" s="324"/>
      <c r="IV94" s="329"/>
      <c r="IW94" s="330"/>
      <c r="IX94" s="330"/>
      <c r="IY94" s="330"/>
      <c r="IZ94" s="330"/>
      <c r="JA94" s="330"/>
      <c r="JB94" s="330"/>
      <c r="JC94" s="330"/>
      <c r="JD94" s="330"/>
      <c r="JE94" s="330"/>
      <c r="JF94" s="330"/>
      <c r="JG94" s="330"/>
      <c r="JH94" s="330"/>
      <c r="JI94" s="330"/>
      <c r="JJ94" s="330"/>
      <c r="JK94" s="331"/>
      <c r="JL94" s="324"/>
      <c r="JM94" s="329"/>
      <c r="JN94" s="330"/>
      <c r="JO94" s="330"/>
      <c r="JP94" s="330"/>
      <c r="JQ94" s="330"/>
      <c r="JR94" s="330"/>
      <c r="JS94" s="330"/>
      <c r="JT94" s="330"/>
      <c r="JU94" s="330"/>
      <c r="JV94" s="330"/>
      <c r="JW94" s="330"/>
      <c r="JX94" s="330"/>
      <c r="JY94" s="330"/>
      <c r="JZ94" s="330"/>
      <c r="KA94" s="330"/>
      <c r="KB94" s="331"/>
      <c r="KC94" s="324"/>
      <c r="KD94" s="329"/>
      <c r="KE94" s="330"/>
      <c r="KF94" s="330"/>
      <c r="KG94" s="330"/>
      <c r="KH94" s="330"/>
      <c r="KI94" s="330"/>
      <c r="KJ94" s="330"/>
      <c r="KK94" s="330"/>
      <c r="KL94" s="330"/>
      <c r="KM94" s="330"/>
      <c r="KN94" s="330"/>
      <c r="KO94" s="330"/>
      <c r="KP94" s="330"/>
      <c r="KQ94" s="330"/>
      <c r="KR94" s="330"/>
      <c r="KS94" s="331"/>
      <c r="KT94" s="324"/>
      <c r="KU94" s="329"/>
      <c r="KV94" s="330"/>
      <c r="KW94" s="330"/>
      <c r="KX94" s="330"/>
      <c r="KY94" s="330"/>
      <c r="KZ94" s="330"/>
      <c r="LA94" s="330"/>
      <c r="LB94" s="330"/>
      <c r="LC94" s="330"/>
      <c r="LD94" s="330"/>
      <c r="LE94" s="330"/>
      <c r="LF94" s="330"/>
      <c r="LG94" s="330"/>
      <c r="LH94" s="330"/>
      <c r="LI94" s="330"/>
      <c r="LJ94" s="331"/>
      <c r="LK94" s="324"/>
      <c r="LL94" s="329"/>
      <c r="LM94" s="330"/>
      <c r="LN94" s="330"/>
      <c r="LO94" s="330"/>
      <c r="LP94" s="330"/>
      <c r="LQ94" s="330"/>
      <c r="LR94" s="330"/>
      <c r="LS94" s="330"/>
      <c r="LT94" s="330"/>
      <c r="LU94" s="330"/>
      <c r="LV94" s="330"/>
      <c r="LW94" s="330"/>
      <c r="LX94" s="330"/>
      <c r="LY94" s="330"/>
      <c r="LZ94" s="330"/>
      <c r="MA94" s="331"/>
      <c r="MB94" s="324"/>
      <c r="MC94" s="56"/>
      <c r="MD94" s="56"/>
      <c r="ME94" s="56"/>
      <c r="MF94" s="56"/>
      <c r="MG94" s="228"/>
    </row>
    <row r="95" spans="1:345" customFormat="1" ht="12.75" x14ac:dyDescent="0.2">
      <c r="A95" s="329"/>
      <c r="B95" s="330"/>
      <c r="C95" s="330"/>
      <c r="D95" s="330"/>
      <c r="E95" s="330"/>
      <c r="F95" s="330"/>
      <c r="G95" s="330"/>
      <c r="H95" s="330"/>
      <c r="I95" s="330"/>
      <c r="J95" s="330"/>
      <c r="K95" s="330"/>
      <c r="L95" s="330"/>
      <c r="M95" s="330"/>
      <c r="N95" s="330"/>
      <c r="O95" s="330"/>
      <c r="P95" s="331"/>
      <c r="Q95" s="324"/>
      <c r="R95" s="329"/>
      <c r="S95" s="330"/>
      <c r="T95" s="330"/>
      <c r="U95" s="330"/>
      <c r="V95" s="330"/>
      <c r="W95" s="330"/>
      <c r="X95" s="330"/>
      <c r="Y95" s="330"/>
      <c r="Z95" s="330"/>
      <c r="AA95" s="330"/>
      <c r="AB95" s="330"/>
      <c r="AC95" s="330"/>
      <c r="AD95" s="330"/>
      <c r="AE95" s="330"/>
      <c r="AF95" s="330"/>
      <c r="AG95" s="331"/>
      <c r="AH95" s="324"/>
      <c r="AI95" s="329"/>
      <c r="AJ95" s="330"/>
      <c r="AK95" s="330"/>
      <c r="AL95" s="330"/>
      <c r="AM95" s="330"/>
      <c r="AN95" s="330"/>
      <c r="AO95" s="330"/>
      <c r="AP95" s="330"/>
      <c r="AQ95" s="330"/>
      <c r="AR95" s="330"/>
      <c r="AS95" s="330"/>
      <c r="AT95" s="330"/>
      <c r="AU95" s="330"/>
      <c r="AV95" s="330"/>
      <c r="AW95" s="330"/>
      <c r="AX95" s="331"/>
      <c r="AY95" s="324"/>
      <c r="AZ95" s="329"/>
      <c r="BA95" s="330"/>
      <c r="BB95" s="330"/>
      <c r="BC95" s="330"/>
      <c r="BD95" s="330"/>
      <c r="BE95" s="330"/>
      <c r="BF95" s="330"/>
      <c r="BG95" s="330"/>
      <c r="BH95" s="330"/>
      <c r="BI95" s="330"/>
      <c r="BJ95" s="330"/>
      <c r="BK95" s="330"/>
      <c r="BL95" s="330"/>
      <c r="BM95" s="330"/>
      <c r="BN95" s="330"/>
      <c r="BO95" s="331"/>
      <c r="BP95" s="324"/>
      <c r="BQ95" s="329"/>
      <c r="BR95" s="330"/>
      <c r="BS95" s="330"/>
      <c r="BT95" s="330"/>
      <c r="BU95" s="330"/>
      <c r="BV95" s="330"/>
      <c r="BW95" s="330"/>
      <c r="BX95" s="330"/>
      <c r="BY95" s="330"/>
      <c r="BZ95" s="330"/>
      <c r="CA95" s="330"/>
      <c r="CB95" s="330"/>
      <c r="CC95" s="330"/>
      <c r="CD95" s="330"/>
      <c r="CE95" s="330"/>
      <c r="CF95" s="331"/>
      <c r="CG95" s="324"/>
      <c r="CH95" s="329"/>
      <c r="CI95" s="330"/>
      <c r="CJ95" s="330"/>
      <c r="CK95" s="330"/>
      <c r="CL95" s="330"/>
      <c r="CM95" s="330"/>
      <c r="CN95" s="330"/>
      <c r="CO95" s="330"/>
      <c r="CP95" s="330"/>
      <c r="CQ95" s="330"/>
      <c r="CR95" s="330"/>
      <c r="CS95" s="330"/>
      <c r="CT95" s="330"/>
      <c r="CU95" s="330"/>
      <c r="CV95" s="330"/>
      <c r="CW95" s="331"/>
      <c r="CX95" s="324"/>
      <c r="CY95" s="329"/>
      <c r="CZ95" s="330"/>
      <c r="DA95" s="330"/>
      <c r="DB95" s="330"/>
      <c r="DC95" s="330"/>
      <c r="DD95" s="330"/>
      <c r="DE95" s="330"/>
      <c r="DF95" s="330"/>
      <c r="DG95" s="330"/>
      <c r="DH95" s="330"/>
      <c r="DI95" s="330"/>
      <c r="DJ95" s="330"/>
      <c r="DK95" s="330"/>
      <c r="DL95" s="330"/>
      <c r="DM95" s="330"/>
      <c r="DN95" s="331"/>
      <c r="DO95" s="324"/>
      <c r="DP95" s="329"/>
      <c r="DQ95" s="330"/>
      <c r="DR95" s="330"/>
      <c r="DS95" s="330"/>
      <c r="DT95" s="330"/>
      <c r="DU95" s="330"/>
      <c r="DV95" s="330"/>
      <c r="DW95" s="330"/>
      <c r="DX95" s="330"/>
      <c r="DY95" s="330"/>
      <c r="DZ95" s="330"/>
      <c r="EA95" s="330"/>
      <c r="EB95" s="330"/>
      <c r="EC95" s="330"/>
      <c r="ED95" s="330"/>
      <c r="EE95" s="331"/>
      <c r="EF95" s="324"/>
      <c r="EG95" s="329"/>
      <c r="EH95" s="330"/>
      <c r="EI95" s="330"/>
      <c r="EJ95" s="330"/>
      <c r="EK95" s="330"/>
      <c r="EL95" s="330"/>
      <c r="EM95" s="330"/>
      <c r="EN95" s="330"/>
      <c r="EO95" s="330"/>
      <c r="EP95" s="330"/>
      <c r="EQ95" s="330"/>
      <c r="ER95" s="330"/>
      <c r="ES95" s="330"/>
      <c r="ET95" s="330"/>
      <c r="EU95" s="330"/>
      <c r="EV95" s="331"/>
      <c r="EW95" s="324"/>
      <c r="EX95" s="329"/>
      <c r="EY95" s="330"/>
      <c r="EZ95" s="330"/>
      <c r="FA95" s="330"/>
      <c r="FB95" s="330"/>
      <c r="FC95" s="330"/>
      <c r="FD95" s="330"/>
      <c r="FE95" s="330"/>
      <c r="FF95" s="330"/>
      <c r="FG95" s="330"/>
      <c r="FH95" s="330"/>
      <c r="FI95" s="330"/>
      <c r="FJ95" s="330"/>
      <c r="FK95" s="330"/>
      <c r="FL95" s="330"/>
      <c r="FM95" s="331"/>
      <c r="FN95" s="324"/>
      <c r="FO95" s="329"/>
      <c r="FP95" s="330"/>
      <c r="FQ95" s="330"/>
      <c r="FR95" s="330"/>
      <c r="FS95" s="330"/>
      <c r="FT95" s="330"/>
      <c r="FU95" s="330"/>
      <c r="FV95" s="330"/>
      <c r="FW95" s="330"/>
      <c r="FX95" s="330"/>
      <c r="FY95" s="330"/>
      <c r="FZ95" s="330"/>
      <c r="GA95" s="330"/>
      <c r="GB95" s="330"/>
      <c r="GC95" s="330"/>
      <c r="GD95" s="331"/>
      <c r="GE95" s="324"/>
      <c r="GF95" s="329"/>
      <c r="GG95" s="330"/>
      <c r="GH95" s="330"/>
      <c r="GI95" s="330"/>
      <c r="GJ95" s="330"/>
      <c r="GK95" s="330"/>
      <c r="GL95" s="330"/>
      <c r="GM95" s="330"/>
      <c r="GN95" s="330"/>
      <c r="GO95" s="330"/>
      <c r="GP95" s="330"/>
      <c r="GQ95" s="330"/>
      <c r="GR95" s="330"/>
      <c r="GS95" s="330"/>
      <c r="GT95" s="330"/>
      <c r="GU95" s="331"/>
      <c r="GV95" s="324"/>
      <c r="GW95" s="329"/>
      <c r="GX95" s="330"/>
      <c r="GY95" s="330"/>
      <c r="GZ95" s="330"/>
      <c r="HA95" s="330"/>
      <c r="HB95" s="330"/>
      <c r="HC95" s="330"/>
      <c r="HD95" s="330"/>
      <c r="HE95" s="330"/>
      <c r="HF95" s="330"/>
      <c r="HG95" s="330"/>
      <c r="HH95" s="330"/>
      <c r="HI95" s="330"/>
      <c r="HJ95" s="330"/>
      <c r="HK95" s="330"/>
      <c r="HL95" s="331"/>
      <c r="HM95" s="324"/>
      <c r="HN95" s="329"/>
      <c r="HO95" s="330"/>
      <c r="HP95" s="330"/>
      <c r="HQ95" s="330"/>
      <c r="HR95" s="330"/>
      <c r="HS95" s="330"/>
      <c r="HT95" s="330"/>
      <c r="HU95" s="330"/>
      <c r="HV95" s="330"/>
      <c r="HW95" s="330"/>
      <c r="HX95" s="330"/>
      <c r="HY95" s="330"/>
      <c r="HZ95" s="330"/>
      <c r="IA95" s="330"/>
      <c r="IB95" s="330"/>
      <c r="IC95" s="331"/>
      <c r="ID95" s="324"/>
      <c r="IE95" s="329"/>
      <c r="IF95" s="330"/>
      <c r="IG95" s="330"/>
      <c r="IH95" s="330"/>
      <c r="II95" s="330"/>
      <c r="IJ95" s="330"/>
      <c r="IK95" s="330"/>
      <c r="IL95" s="330"/>
      <c r="IM95" s="330"/>
      <c r="IN95" s="330"/>
      <c r="IO95" s="330"/>
      <c r="IP95" s="330"/>
      <c r="IQ95" s="330"/>
      <c r="IR95" s="330"/>
      <c r="IS95" s="330"/>
      <c r="IT95" s="331"/>
      <c r="IU95" s="324"/>
      <c r="IV95" s="329"/>
      <c r="IW95" s="330"/>
      <c r="IX95" s="330"/>
      <c r="IY95" s="330"/>
      <c r="IZ95" s="330"/>
      <c r="JA95" s="330"/>
      <c r="JB95" s="330"/>
      <c r="JC95" s="330"/>
      <c r="JD95" s="330"/>
      <c r="JE95" s="330"/>
      <c r="JF95" s="330"/>
      <c r="JG95" s="330"/>
      <c r="JH95" s="330"/>
      <c r="JI95" s="330"/>
      <c r="JJ95" s="330"/>
      <c r="JK95" s="331"/>
      <c r="JL95" s="324"/>
      <c r="JM95" s="329"/>
      <c r="JN95" s="330"/>
      <c r="JO95" s="330"/>
      <c r="JP95" s="330"/>
      <c r="JQ95" s="330"/>
      <c r="JR95" s="330"/>
      <c r="JS95" s="330"/>
      <c r="JT95" s="330"/>
      <c r="JU95" s="330"/>
      <c r="JV95" s="330"/>
      <c r="JW95" s="330"/>
      <c r="JX95" s="330"/>
      <c r="JY95" s="330"/>
      <c r="JZ95" s="330"/>
      <c r="KA95" s="330"/>
      <c r="KB95" s="331"/>
      <c r="KC95" s="324"/>
      <c r="KD95" s="329"/>
      <c r="KE95" s="330"/>
      <c r="KF95" s="330"/>
      <c r="KG95" s="330"/>
      <c r="KH95" s="330"/>
      <c r="KI95" s="330"/>
      <c r="KJ95" s="330"/>
      <c r="KK95" s="330"/>
      <c r="KL95" s="330"/>
      <c r="KM95" s="330"/>
      <c r="KN95" s="330"/>
      <c r="KO95" s="330"/>
      <c r="KP95" s="330"/>
      <c r="KQ95" s="330"/>
      <c r="KR95" s="330"/>
      <c r="KS95" s="331"/>
      <c r="KT95" s="324"/>
      <c r="KU95" s="329"/>
      <c r="KV95" s="330"/>
      <c r="KW95" s="330"/>
      <c r="KX95" s="330"/>
      <c r="KY95" s="330"/>
      <c r="KZ95" s="330"/>
      <c r="LA95" s="330"/>
      <c r="LB95" s="330"/>
      <c r="LC95" s="330"/>
      <c r="LD95" s="330"/>
      <c r="LE95" s="330"/>
      <c r="LF95" s="330"/>
      <c r="LG95" s="330"/>
      <c r="LH95" s="330"/>
      <c r="LI95" s="330"/>
      <c r="LJ95" s="331"/>
      <c r="LK95" s="324"/>
      <c r="LL95" s="329"/>
      <c r="LM95" s="330"/>
      <c r="LN95" s="330"/>
      <c r="LO95" s="330"/>
      <c r="LP95" s="330"/>
      <c r="LQ95" s="330"/>
      <c r="LR95" s="330"/>
      <c r="LS95" s="330"/>
      <c r="LT95" s="330"/>
      <c r="LU95" s="330"/>
      <c r="LV95" s="330"/>
      <c r="LW95" s="330"/>
      <c r="LX95" s="330"/>
      <c r="LY95" s="330"/>
      <c r="LZ95" s="330"/>
      <c r="MA95" s="331"/>
      <c r="MB95" s="324"/>
      <c r="MC95" s="56"/>
      <c r="MD95" s="56"/>
      <c r="ME95" s="56"/>
      <c r="MF95" s="56"/>
      <c r="MG95" s="228"/>
    </row>
    <row r="96" spans="1:345" customFormat="1" ht="12.75" x14ac:dyDescent="0.2">
      <c r="A96" s="329"/>
      <c r="B96" s="330"/>
      <c r="C96" s="330"/>
      <c r="D96" s="330"/>
      <c r="E96" s="330"/>
      <c r="F96" s="330"/>
      <c r="G96" s="330"/>
      <c r="H96" s="330"/>
      <c r="I96" s="330"/>
      <c r="J96" s="330"/>
      <c r="K96" s="330"/>
      <c r="L96" s="330"/>
      <c r="M96" s="330"/>
      <c r="N96" s="330"/>
      <c r="O96" s="330"/>
      <c r="P96" s="331"/>
      <c r="Q96" s="324"/>
      <c r="R96" s="329"/>
      <c r="S96" s="330"/>
      <c r="T96" s="330"/>
      <c r="U96" s="330"/>
      <c r="V96" s="330"/>
      <c r="W96" s="330"/>
      <c r="X96" s="330"/>
      <c r="Y96" s="330"/>
      <c r="Z96" s="330"/>
      <c r="AA96" s="330"/>
      <c r="AB96" s="330"/>
      <c r="AC96" s="330"/>
      <c r="AD96" s="330"/>
      <c r="AE96" s="330"/>
      <c r="AF96" s="330"/>
      <c r="AG96" s="331"/>
      <c r="AH96" s="324"/>
      <c r="AI96" s="329"/>
      <c r="AJ96" s="330"/>
      <c r="AK96" s="330"/>
      <c r="AL96" s="330"/>
      <c r="AM96" s="330"/>
      <c r="AN96" s="330"/>
      <c r="AO96" s="330"/>
      <c r="AP96" s="330"/>
      <c r="AQ96" s="330"/>
      <c r="AR96" s="330"/>
      <c r="AS96" s="330"/>
      <c r="AT96" s="330"/>
      <c r="AU96" s="330"/>
      <c r="AV96" s="330"/>
      <c r="AW96" s="330"/>
      <c r="AX96" s="331"/>
      <c r="AY96" s="324"/>
      <c r="AZ96" s="329"/>
      <c r="BA96" s="330"/>
      <c r="BB96" s="330"/>
      <c r="BC96" s="330"/>
      <c r="BD96" s="330"/>
      <c r="BE96" s="330"/>
      <c r="BF96" s="330"/>
      <c r="BG96" s="330"/>
      <c r="BH96" s="330"/>
      <c r="BI96" s="330"/>
      <c r="BJ96" s="330"/>
      <c r="BK96" s="330"/>
      <c r="BL96" s="330"/>
      <c r="BM96" s="330"/>
      <c r="BN96" s="330"/>
      <c r="BO96" s="331"/>
      <c r="BP96" s="324"/>
      <c r="BQ96" s="329"/>
      <c r="BR96" s="330"/>
      <c r="BS96" s="330"/>
      <c r="BT96" s="330"/>
      <c r="BU96" s="330"/>
      <c r="BV96" s="330"/>
      <c r="BW96" s="330"/>
      <c r="BX96" s="330"/>
      <c r="BY96" s="330"/>
      <c r="BZ96" s="330"/>
      <c r="CA96" s="330"/>
      <c r="CB96" s="330"/>
      <c r="CC96" s="330"/>
      <c r="CD96" s="330"/>
      <c r="CE96" s="330"/>
      <c r="CF96" s="331"/>
      <c r="CG96" s="324"/>
      <c r="CH96" s="329"/>
      <c r="CI96" s="330"/>
      <c r="CJ96" s="330"/>
      <c r="CK96" s="330"/>
      <c r="CL96" s="330"/>
      <c r="CM96" s="330"/>
      <c r="CN96" s="330"/>
      <c r="CO96" s="330"/>
      <c r="CP96" s="330"/>
      <c r="CQ96" s="330"/>
      <c r="CR96" s="330"/>
      <c r="CS96" s="330"/>
      <c r="CT96" s="330"/>
      <c r="CU96" s="330"/>
      <c r="CV96" s="330"/>
      <c r="CW96" s="331"/>
      <c r="CX96" s="324"/>
      <c r="CY96" s="329"/>
      <c r="CZ96" s="330"/>
      <c r="DA96" s="330"/>
      <c r="DB96" s="330"/>
      <c r="DC96" s="330"/>
      <c r="DD96" s="330"/>
      <c r="DE96" s="330"/>
      <c r="DF96" s="330"/>
      <c r="DG96" s="330"/>
      <c r="DH96" s="330"/>
      <c r="DI96" s="330"/>
      <c r="DJ96" s="330"/>
      <c r="DK96" s="330"/>
      <c r="DL96" s="330"/>
      <c r="DM96" s="330"/>
      <c r="DN96" s="331"/>
      <c r="DO96" s="324"/>
      <c r="DP96" s="329"/>
      <c r="DQ96" s="330"/>
      <c r="DR96" s="330"/>
      <c r="DS96" s="330"/>
      <c r="DT96" s="330"/>
      <c r="DU96" s="330"/>
      <c r="DV96" s="330"/>
      <c r="DW96" s="330"/>
      <c r="DX96" s="330"/>
      <c r="DY96" s="330"/>
      <c r="DZ96" s="330"/>
      <c r="EA96" s="330"/>
      <c r="EB96" s="330"/>
      <c r="EC96" s="330"/>
      <c r="ED96" s="330"/>
      <c r="EE96" s="331"/>
      <c r="EF96" s="324"/>
      <c r="EG96" s="329"/>
      <c r="EH96" s="330"/>
      <c r="EI96" s="330"/>
      <c r="EJ96" s="330"/>
      <c r="EK96" s="330"/>
      <c r="EL96" s="330"/>
      <c r="EM96" s="330"/>
      <c r="EN96" s="330"/>
      <c r="EO96" s="330"/>
      <c r="EP96" s="330"/>
      <c r="EQ96" s="330"/>
      <c r="ER96" s="330"/>
      <c r="ES96" s="330"/>
      <c r="ET96" s="330"/>
      <c r="EU96" s="330"/>
      <c r="EV96" s="331"/>
      <c r="EW96" s="324"/>
      <c r="EX96" s="329"/>
      <c r="EY96" s="330"/>
      <c r="EZ96" s="330"/>
      <c r="FA96" s="330"/>
      <c r="FB96" s="330"/>
      <c r="FC96" s="330"/>
      <c r="FD96" s="330"/>
      <c r="FE96" s="330"/>
      <c r="FF96" s="330"/>
      <c r="FG96" s="330"/>
      <c r="FH96" s="330"/>
      <c r="FI96" s="330"/>
      <c r="FJ96" s="330"/>
      <c r="FK96" s="330"/>
      <c r="FL96" s="330"/>
      <c r="FM96" s="331"/>
      <c r="FN96" s="324"/>
      <c r="FO96" s="329"/>
      <c r="FP96" s="330"/>
      <c r="FQ96" s="330"/>
      <c r="FR96" s="330"/>
      <c r="FS96" s="330"/>
      <c r="FT96" s="330"/>
      <c r="FU96" s="330"/>
      <c r="FV96" s="330"/>
      <c r="FW96" s="330"/>
      <c r="FX96" s="330"/>
      <c r="FY96" s="330"/>
      <c r="FZ96" s="330"/>
      <c r="GA96" s="330"/>
      <c r="GB96" s="330"/>
      <c r="GC96" s="330"/>
      <c r="GD96" s="331"/>
      <c r="GE96" s="324"/>
      <c r="GF96" s="329"/>
      <c r="GG96" s="330"/>
      <c r="GH96" s="330"/>
      <c r="GI96" s="330"/>
      <c r="GJ96" s="330"/>
      <c r="GK96" s="330"/>
      <c r="GL96" s="330"/>
      <c r="GM96" s="330"/>
      <c r="GN96" s="330"/>
      <c r="GO96" s="330"/>
      <c r="GP96" s="330"/>
      <c r="GQ96" s="330"/>
      <c r="GR96" s="330"/>
      <c r="GS96" s="330"/>
      <c r="GT96" s="330"/>
      <c r="GU96" s="331"/>
      <c r="GV96" s="324"/>
      <c r="GW96" s="329"/>
      <c r="GX96" s="330"/>
      <c r="GY96" s="330"/>
      <c r="GZ96" s="330"/>
      <c r="HA96" s="330"/>
      <c r="HB96" s="330"/>
      <c r="HC96" s="330"/>
      <c r="HD96" s="330"/>
      <c r="HE96" s="330"/>
      <c r="HF96" s="330"/>
      <c r="HG96" s="330"/>
      <c r="HH96" s="330"/>
      <c r="HI96" s="330"/>
      <c r="HJ96" s="330"/>
      <c r="HK96" s="330"/>
      <c r="HL96" s="331"/>
      <c r="HM96" s="324"/>
      <c r="HN96" s="329"/>
      <c r="HO96" s="330"/>
      <c r="HP96" s="330"/>
      <c r="HQ96" s="330"/>
      <c r="HR96" s="330"/>
      <c r="HS96" s="330"/>
      <c r="HT96" s="330"/>
      <c r="HU96" s="330"/>
      <c r="HV96" s="330"/>
      <c r="HW96" s="330"/>
      <c r="HX96" s="330"/>
      <c r="HY96" s="330"/>
      <c r="HZ96" s="330"/>
      <c r="IA96" s="330"/>
      <c r="IB96" s="330"/>
      <c r="IC96" s="331"/>
      <c r="ID96" s="324"/>
      <c r="IE96" s="329"/>
      <c r="IF96" s="330"/>
      <c r="IG96" s="330"/>
      <c r="IH96" s="330"/>
      <c r="II96" s="330"/>
      <c r="IJ96" s="330"/>
      <c r="IK96" s="330"/>
      <c r="IL96" s="330"/>
      <c r="IM96" s="330"/>
      <c r="IN96" s="330"/>
      <c r="IO96" s="330"/>
      <c r="IP96" s="330"/>
      <c r="IQ96" s="330"/>
      <c r="IR96" s="330"/>
      <c r="IS96" s="330"/>
      <c r="IT96" s="331"/>
      <c r="IU96" s="324"/>
      <c r="IV96" s="329"/>
      <c r="IW96" s="330"/>
      <c r="IX96" s="330"/>
      <c r="IY96" s="330"/>
      <c r="IZ96" s="330"/>
      <c r="JA96" s="330"/>
      <c r="JB96" s="330"/>
      <c r="JC96" s="330"/>
      <c r="JD96" s="330"/>
      <c r="JE96" s="330"/>
      <c r="JF96" s="330"/>
      <c r="JG96" s="330"/>
      <c r="JH96" s="330"/>
      <c r="JI96" s="330"/>
      <c r="JJ96" s="330"/>
      <c r="JK96" s="331"/>
      <c r="JL96" s="324"/>
      <c r="JM96" s="329"/>
      <c r="JN96" s="330"/>
      <c r="JO96" s="330"/>
      <c r="JP96" s="330"/>
      <c r="JQ96" s="330"/>
      <c r="JR96" s="330"/>
      <c r="JS96" s="330"/>
      <c r="JT96" s="330"/>
      <c r="JU96" s="330"/>
      <c r="JV96" s="330"/>
      <c r="JW96" s="330"/>
      <c r="JX96" s="330"/>
      <c r="JY96" s="330"/>
      <c r="JZ96" s="330"/>
      <c r="KA96" s="330"/>
      <c r="KB96" s="331"/>
      <c r="KC96" s="324"/>
      <c r="KD96" s="329"/>
      <c r="KE96" s="330"/>
      <c r="KF96" s="330"/>
      <c r="KG96" s="330"/>
      <c r="KH96" s="330"/>
      <c r="KI96" s="330"/>
      <c r="KJ96" s="330"/>
      <c r="KK96" s="330"/>
      <c r="KL96" s="330"/>
      <c r="KM96" s="330"/>
      <c r="KN96" s="330"/>
      <c r="KO96" s="330"/>
      <c r="KP96" s="330"/>
      <c r="KQ96" s="330"/>
      <c r="KR96" s="330"/>
      <c r="KS96" s="331"/>
      <c r="KT96" s="324"/>
      <c r="KU96" s="329"/>
      <c r="KV96" s="330"/>
      <c r="KW96" s="330"/>
      <c r="KX96" s="330"/>
      <c r="KY96" s="330"/>
      <c r="KZ96" s="330"/>
      <c r="LA96" s="330"/>
      <c r="LB96" s="330"/>
      <c r="LC96" s="330"/>
      <c r="LD96" s="330"/>
      <c r="LE96" s="330"/>
      <c r="LF96" s="330"/>
      <c r="LG96" s="330"/>
      <c r="LH96" s="330"/>
      <c r="LI96" s="330"/>
      <c r="LJ96" s="331"/>
      <c r="LK96" s="324"/>
      <c r="LL96" s="329"/>
      <c r="LM96" s="330"/>
      <c r="LN96" s="330"/>
      <c r="LO96" s="330"/>
      <c r="LP96" s="330"/>
      <c r="LQ96" s="330"/>
      <c r="LR96" s="330"/>
      <c r="LS96" s="330"/>
      <c r="LT96" s="330"/>
      <c r="LU96" s="330"/>
      <c r="LV96" s="330"/>
      <c r="LW96" s="330"/>
      <c r="LX96" s="330"/>
      <c r="LY96" s="330"/>
      <c r="LZ96" s="330"/>
      <c r="MA96" s="331"/>
      <c r="MB96" s="324"/>
      <c r="MC96" s="56"/>
      <c r="MD96" s="56"/>
      <c r="ME96" s="56"/>
      <c r="MF96" s="56"/>
      <c r="MG96" s="228"/>
    </row>
    <row r="97" spans="1:345" customFormat="1" ht="12.75" x14ac:dyDescent="0.2">
      <c r="A97" s="329"/>
      <c r="B97" s="330"/>
      <c r="C97" s="330"/>
      <c r="D97" s="330"/>
      <c r="E97" s="330"/>
      <c r="F97" s="330"/>
      <c r="G97" s="330"/>
      <c r="H97" s="330"/>
      <c r="I97" s="330"/>
      <c r="J97" s="330"/>
      <c r="K97" s="330"/>
      <c r="L97" s="330"/>
      <c r="M97" s="330"/>
      <c r="N97" s="330"/>
      <c r="O97" s="330"/>
      <c r="P97" s="331"/>
      <c r="Q97" s="324"/>
      <c r="R97" s="329"/>
      <c r="S97" s="330"/>
      <c r="T97" s="330"/>
      <c r="U97" s="330"/>
      <c r="V97" s="330"/>
      <c r="W97" s="330"/>
      <c r="X97" s="330"/>
      <c r="Y97" s="330"/>
      <c r="Z97" s="330"/>
      <c r="AA97" s="330"/>
      <c r="AB97" s="330"/>
      <c r="AC97" s="330"/>
      <c r="AD97" s="330"/>
      <c r="AE97" s="330"/>
      <c r="AF97" s="330"/>
      <c r="AG97" s="331"/>
      <c r="AH97" s="324"/>
      <c r="AI97" s="329"/>
      <c r="AJ97" s="330"/>
      <c r="AK97" s="330"/>
      <c r="AL97" s="330"/>
      <c r="AM97" s="330"/>
      <c r="AN97" s="330"/>
      <c r="AO97" s="330"/>
      <c r="AP97" s="330"/>
      <c r="AQ97" s="330"/>
      <c r="AR97" s="330"/>
      <c r="AS97" s="330"/>
      <c r="AT97" s="330"/>
      <c r="AU97" s="330"/>
      <c r="AV97" s="330"/>
      <c r="AW97" s="330"/>
      <c r="AX97" s="331"/>
      <c r="AY97" s="324"/>
      <c r="AZ97" s="329"/>
      <c r="BA97" s="330"/>
      <c r="BB97" s="330"/>
      <c r="BC97" s="330"/>
      <c r="BD97" s="330"/>
      <c r="BE97" s="330"/>
      <c r="BF97" s="330"/>
      <c r="BG97" s="330"/>
      <c r="BH97" s="330"/>
      <c r="BI97" s="330"/>
      <c r="BJ97" s="330"/>
      <c r="BK97" s="330"/>
      <c r="BL97" s="330"/>
      <c r="BM97" s="330"/>
      <c r="BN97" s="330"/>
      <c r="BO97" s="331"/>
      <c r="BP97" s="324"/>
      <c r="BQ97" s="329"/>
      <c r="BR97" s="330"/>
      <c r="BS97" s="330"/>
      <c r="BT97" s="330"/>
      <c r="BU97" s="330"/>
      <c r="BV97" s="330"/>
      <c r="BW97" s="330"/>
      <c r="BX97" s="330"/>
      <c r="BY97" s="330"/>
      <c r="BZ97" s="330"/>
      <c r="CA97" s="330"/>
      <c r="CB97" s="330"/>
      <c r="CC97" s="330"/>
      <c r="CD97" s="330"/>
      <c r="CE97" s="330"/>
      <c r="CF97" s="331"/>
      <c r="CG97" s="324"/>
      <c r="CH97" s="329"/>
      <c r="CI97" s="330"/>
      <c r="CJ97" s="330"/>
      <c r="CK97" s="330"/>
      <c r="CL97" s="330"/>
      <c r="CM97" s="330"/>
      <c r="CN97" s="330"/>
      <c r="CO97" s="330"/>
      <c r="CP97" s="330"/>
      <c r="CQ97" s="330"/>
      <c r="CR97" s="330"/>
      <c r="CS97" s="330"/>
      <c r="CT97" s="330"/>
      <c r="CU97" s="330"/>
      <c r="CV97" s="330"/>
      <c r="CW97" s="331"/>
      <c r="CX97" s="324"/>
      <c r="CY97" s="329"/>
      <c r="CZ97" s="330"/>
      <c r="DA97" s="330"/>
      <c r="DB97" s="330"/>
      <c r="DC97" s="330"/>
      <c r="DD97" s="330"/>
      <c r="DE97" s="330"/>
      <c r="DF97" s="330"/>
      <c r="DG97" s="330"/>
      <c r="DH97" s="330"/>
      <c r="DI97" s="330"/>
      <c r="DJ97" s="330"/>
      <c r="DK97" s="330"/>
      <c r="DL97" s="330"/>
      <c r="DM97" s="330"/>
      <c r="DN97" s="331"/>
      <c r="DO97" s="324"/>
      <c r="DP97" s="329"/>
      <c r="DQ97" s="330"/>
      <c r="DR97" s="330"/>
      <c r="DS97" s="330"/>
      <c r="DT97" s="330"/>
      <c r="DU97" s="330"/>
      <c r="DV97" s="330"/>
      <c r="DW97" s="330"/>
      <c r="DX97" s="330"/>
      <c r="DY97" s="330"/>
      <c r="DZ97" s="330"/>
      <c r="EA97" s="330"/>
      <c r="EB97" s="330"/>
      <c r="EC97" s="330"/>
      <c r="ED97" s="330"/>
      <c r="EE97" s="331"/>
      <c r="EF97" s="324"/>
      <c r="EG97" s="329"/>
      <c r="EH97" s="330"/>
      <c r="EI97" s="330"/>
      <c r="EJ97" s="330"/>
      <c r="EK97" s="330"/>
      <c r="EL97" s="330"/>
      <c r="EM97" s="330"/>
      <c r="EN97" s="330"/>
      <c r="EO97" s="330"/>
      <c r="EP97" s="330"/>
      <c r="EQ97" s="330"/>
      <c r="ER97" s="330"/>
      <c r="ES97" s="330"/>
      <c r="ET97" s="330"/>
      <c r="EU97" s="330"/>
      <c r="EV97" s="331"/>
      <c r="EW97" s="324"/>
      <c r="EX97" s="329"/>
      <c r="EY97" s="330"/>
      <c r="EZ97" s="330"/>
      <c r="FA97" s="330"/>
      <c r="FB97" s="330"/>
      <c r="FC97" s="330"/>
      <c r="FD97" s="330"/>
      <c r="FE97" s="330"/>
      <c r="FF97" s="330"/>
      <c r="FG97" s="330"/>
      <c r="FH97" s="330"/>
      <c r="FI97" s="330"/>
      <c r="FJ97" s="330"/>
      <c r="FK97" s="330"/>
      <c r="FL97" s="330"/>
      <c r="FM97" s="331"/>
      <c r="FN97" s="324"/>
      <c r="FO97" s="329"/>
      <c r="FP97" s="330"/>
      <c r="FQ97" s="330"/>
      <c r="FR97" s="330"/>
      <c r="FS97" s="330"/>
      <c r="FT97" s="330"/>
      <c r="FU97" s="330"/>
      <c r="FV97" s="330"/>
      <c r="FW97" s="330"/>
      <c r="FX97" s="330"/>
      <c r="FY97" s="330"/>
      <c r="FZ97" s="330"/>
      <c r="GA97" s="330"/>
      <c r="GB97" s="330"/>
      <c r="GC97" s="330"/>
      <c r="GD97" s="331"/>
      <c r="GE97" s="324"/>
      <c r="GF97" s="329"/>
      <c r="GG97" s="330"/>
      <c r="GH97" s="330"/>
      <c r="GI97" s="330"/>
      <c r="GJ97" s="330"/>
      <c r="GK97" s="330"/>
      <c r="GL97" s="330"/>
      <c r="GM97" s="330"/>
      <c r="GN97" s="330"/>
      <c r="GO97" s="330"/>
      <c r="GP97" s="330"/>
      <c r="GQ97" s="330"/>
      <c r="GR97" s="330"/>
      <c r="GS97" s="330"/>
      <c r="GT97" s="330"/>
      <c r="GU97" s="331"/>
      <c r="GV97" s="324"/>
      <c r="GW97" s="329"/>
      <c r="GX97" s="330"/>
      <c r="GY97" s="330"/>
      <c r="GZ97" s="330"/>
      <c r="HA97" s="330"/>
      <c r="HB97" s="330"/>
      <c r="HC97" s="330"/>
      <c r="HD97" s="330"/>
      <c r="HE97" s="330"/>
      <c r="HF97" s="330"/>
      <c r="HG97" s="330"/>
      <c r="HH97" s="330"/>
      <c r="HI97" s="330"/>
      <c r="HJ97" s="330"/>
      <c r="HK97" s="330"/>
      <c r="HL97" s="331"/>
      <c r="HM97" s="324"/>
      <c r="HN97" s="329"/>
      <c r="HO97" s="330"/>
      <c r="HP97" s="330"/>
      <c r="HQ97" s="330"/>
      <c r="HR97" s="330"/>
      <c r="HS97" s="330"/>
      <c r="HT97" s="330"/>
      <c r="HU97" s="330"/>
      <c r="HV97" s="330"/>
      <c r="HW97" s="330"/>
      <c r="HX97" s="330"/>
      <c r="HY97" s="330"/>
      <c r="HZ97" s="330"/>
      <c r="IA97" s="330"/>
      <c r="IB97" s="330"/>
      <c r="IC97" s="331"/>
      <c r="ID97" s="324"/>
      <c r="IE97" s="329"/>
      <c r="IF97" s="330"/>
      <c r="IG97" s="330"/>
      <c r="IH97" s="330"/>
      <c r="II97" s="330"/>
      <c r="IJ97" s="330"/>
      <c r="IK97" s="330"/>
      <c r="IL97" s="330"/>
      <c r="IM97" s="330"/>
      <c r="IN97" s="330"/>
      <c r="IO97" s="330"/>
      <c r="IP97" s="330"/>
      <c r="IQ97" s="330"/>
      <c r="IR97" s="330"/>
      <c r="IS97" s="330"/>
      <c r="IT97" s="331"/>
      <c r="IU97" s="324"/>
      <c r="IV97" s="329"/>
      <c r="IW97" s="330"/>
      <c r="IX97" s="330"/>
      <c r="IY97" s="330"/>
      <c r="IZ97" s="330"/>
      <c r="JA97" s="330"/>
      <c r="JB97" s="330"/>
      <c r="JC97" s="330"/>
      <c r="JD97" s="330"/>
      <c r="JE97" s="330"/>
      <c r="JF97" s="330"/>
      <c r="JG97" s="330"/>
      <c r="JH97" s="330"/>
      <c r="JI97" s="330"/>
      <c r="JJ97" s="330"/>
      <c r="JK97" s="331"/>
      <c r="JL97" s="324"/>
      <c r="JM97" s="329"/>
      <c r="JN97" s="330"/>
      <c r="JO97" s="330"/>
      <c r="JP97" s="330"/>
      <c r="JQ97" s="330"/>
      <c r="JR97" s="330"/>
      <c r="JS97" s="330"/>
      <c r="JT97" s="330"/>
      <c r="JU97" s="330"/>
      <c r="JV97" s="330"/>
      <c r="JW97" s="330"/>
      <c r="JX97" s="330"/>
      <c r="JY97" s="330"/>
      <c r="JZ97" s="330"/>
      <c r="KA97" s="330"/>
      <c r="KB97" s="331"/>
      <c r="KC97" s="324"/>
      <c r="KD97" s="329"/>
      <c r="KE97" s="330"/>
      <c r="KF97" s="330"/>
      <c r="KG97" s="330"/>
      <c r="KH97" s="330"/>
      <c r="KI97" s="330"/>
      <c r="KJ97" s="330"/>
      <c r="KK97" s="330"/>
      <c r="KL97" s="330"/>
      <c r="KM97" s="330"/>
      <c r="KN97" s="330"/>
      <c r="KO97" s="330"/>
      <c r="KP97" s="330"/>
      <c r="KQ97" s="330"/>
      <c r="KR97" s="330"/>
      <c r="KS97" s="331"/>
      <c r="KT97" s="324"/>
      <c r="KU97" s="329"/>
      <c r="KV97" s="330"/>
      <c r="KW97" s="330"/>
      <c r="KX97" s="330"/>
      <c r="KY97" s="330"/>
      <c r="KZ97" s="330"/>
      <c r="LA97" s="330"/>
      <c r="LB97" s="330"/>
      <c r="LC97" s="330"/>
      <c r="LD97" s="330"/>
      <c r="LE97" s="330"/>
      <c r="LF97" s="330"/>
      <c r="LG97" s="330"/>
      <c r="LH97" s="330"/>
      <c r="LI97" s="330"/>
      <c r="LJ97" s="331"/>
      <c r="LK97" s="324"/>
      <c r="LL97" s="329"/>
      <c r="LM97" s="330"/>
      <c r="LN97" s="330"/>
      <c r="LO97" s="330"/>
      <c r="LP97" s="330"/>
      <c r="LQ97" s="330"/>
      <c r="LR97" s="330"/>
      <c r="LS97" s="330"/>
      <c r="LT97" s="330"/>
      <c r="LU97" s="330"/>
      <c r="LV97" s="330"/>
      <c r="LW97" s="330"/>
      <c r="LX97" s="330"/>
      <c r="LY97" s="330"/>
      <c r="LZ97" s="330"/>
      <c r="MA97" s="331"/>
      <c r="MB97" s="324"/>
      <c r="MC97" s="56"/>
      <c r="MD97" s="56"/>
      <c r="ME97" s="56"/>
      <c r="MF97" s="56"/>
      <c r="MG97" s="228"/>
    </row>
    <row r="98" spans="1:345" customFormat="1" ht="12.75" x14ac:dyDescent="0.2">
      <c r="A98" s="329"/>
      <c r="B98" s="330"/>
      <c r="C98" s="330"/>
      <c r="D98" s="330"/>
      <c r="E98" s="330"/>
      <c r="F98" s="330"/>
      <c r="G98" s="330"/>
      <c r="H98" s="330"/>
      <c r="I98" s="330"/>
      <c r="J98" s="330"/>
      <c r="K98" s="330"/>
      <c r="L98" s="330"/>
      <c r="M98" s="330"/>
      <c r="N98" s="330"/>
      <c r="O98" s="330"/>
      <c r="P98" s="331"/>
      <c r="Q98" s="324"/>
      <c r="R98" s="329"/>
      <c r="S98" s="330"/>
      <c r="T98" s="330"/>
      <c r="U98" s="330"/>
      <c r="V98" s="330"/>
      <c r="W98" s="330"/>
      <c r="X98" s="330"/>
      <c r="Y98" s="330"/>
      <c r="Z98" s="330"/>
      <c r="AA98" s="330"/>
      <c r="AB98" s="330"/>
      <c r="AC98" s="330"/>
      <c r="AD98" s="330"/>
      <c r="AE98" s="330"/>
      <c r="AF98" s="330"/>
      <c r="AG98" s="331"/>
      <c r="AH98" s="324"/>
      <c r="AI98" s="329"/>
      <c r="AJ98" s="330"/>
      <c r="AK98" s="330"/>
      <c r="AL98" s="330"/>
      <c r="AM98" s="330"/>
      <c r="AN98" s="330"/>
      <c r="AO98" s="330"/>
      <c r="AP98" s="330"/>
      <c r="AQ98" s="330"/>
      <c r="AR98" s="330"/>
      <c r="AS98" s="330"/>
      <c r="AT98" s="330"/>
      <c r="AU98" s="330"/>
      <c r="AV98" s="330"/>
      <c r="AW98" s="330"/>
      <c r="AX98" s="331"/>
      <c r="AY98" s="324"/>
      <c r="AZ98" s="329"/>
      <c r="BA98" s="330"/>
      <c r="BB98" s="330"/>
      <c r="BC98" s="330"/>
      <c r="BD98" s="330"/>
      <c r="BE98" s="330"/>
      <c r="BF98" s="330"/>
      <c r="BG98" s="330"/>
      <c r="BH98" s="330"/>
      <c r="BI98" s="330"/>
      <c r="BJ98" s="330"/>
      <c r="BK98" s="330"/>
      <c r="BL98" s="330"/>
      <c r="BM98" s="330"/>
      <c r="BN98" s="330"/>
      <c r="BO98" s="331"/>
      <c r="BP98" s="324"/>
      <c r="BQ98" s="329"/>
      <c r="BR98" s="330"/>
      <c r="BS98" s="330"/>
      <c r="BT98" s="330"/>
      <c r="BU98" s="330"/>
      <c r="BV98" s="330"/>
      <c r="BW98" s="330"/>
      <c r="BX98" s="330"/>
      <c r="BY98" s="330"/>
      <c r="BZ98" s="330"/>
      <c r="CA98" s="330"/>
      <c r="CB98" s="330"/>
      <c r="CC98" s="330"/>
      <c r="CD98" s="330"/>
      <c r="CE98" s="330"/>
      <c r="CF98" s="331"/>
      <c r="CG98" s="324"/>
      <c r="CH98" s="329"/>
      <c r="CI98" s="330"/>
      <c r="CJ98" s="330"/>
      <c r="CK98" s="330"/>
      <c r="CL98" s="330"/>
      <c r="CM98" s="330"/>
      <c r="CN98" s="330"/>
      <c r="CO98" s="330"/>
      <c r="CP98" s="330"/>
      <c r="CQ98" s="330"/>
      <c r="CR98" s="330"/>
      <c r="CS98" s="330"/>
      <c r="CT98" s="330"/>
      <c r="CU98" s="330"/>
      <c r="CV98" s="330"/>
      <c r="CW98" s="331"/>
      <c r="CX98" s="324"/>
      <c r="CY98" s="329"/>
      <c r="CZ98" s="330"/>
      <c r="DA98" s="330"/>
      <c r="DB98" s="330"/>
      <c r="DC98" s="330"/>
      <c r="DD98" s="330"/>
      <c r="DE98" s="330"/>
      <c r="DF98" s="330"/>
      <c r="DG98" s="330"/>
      <c r="DH98" s="330"/>
      <c r="DI98" s="330"/>
      <c r="DJ98" s="330"/>
      <c r="DK98" s="330"/>
      <c r="DL98" s="330"/>
      <c r="DM98" s="330"/>
      <c r="DN98" s="331"/>
      <c r="DO98" s="324"/>
      <c r="DP98" s="329"/>
      <c r="DQ98" s="330"/>
      <c r="DR98" s="330"/>
      <c r="DS98" s="330"/>
      <c r="DT98" s="330"/>
      <c r="DU98" s="330"/>
      <c r="DV98" s="330"/>
      <c r="DW98" s="330"/>
      <c r="DX98" s="330"/>
      <c r="DY98" s="330"/>
      <c r="DZ98" s="330"/>
      <c r="EA98" s="330"/>
      <c r="EB98" s="330"/>
      <c r="EC98" s="330"/>
      <c r="ED98" s="330"/>
      <c r="EE98" s="331"/>
      <c r="EF98" s="324"/>
      <c r="EG98" s="329"/>
      <c r="EH98" s="330"/>
      <c r="EI98" s="330"/>
      <c r="EJ98" s="330"/>
      <c r="EK98" s="330"/>
      <c r="EL98" s="330"/>
      <c r="EM98" s="330"/>
      <c r="EN98" s="330"/>
      <c r="EO98" s="330"/>
      <c r="EP98" s="330"/>
      <c r="EQ98" s="330"/>
      <c r="ER98" s="330"/>
      <c r="ES98" s="330"/>
      <c r="ET98" s="330"/>
      <c r="EU98" s="330"/>
      <c r="EV98" s="331"/>
      <c r="EW98" s="324"/>
      <c r="EX98" s="329"/>
      <c r="EY98" s="330"/>
      <c r="EZ98" s="330"/>
      <c r="FA98" s="330"/>
      <c r="FB98" s="330"/>
      <c r="FC98" s="330"/>
      <c r="FD98" s="330"/>
      <c r="FE98" s="330"/>
      <c r="FF98" s="330"/>
      <c r="FG98" s="330"/>
      <c r="FH98" s="330"/>
      <c r="FI98" s="330"/>
      <c r="FJ98" s="330"/>
      <c r="FK98" s="330"/>
      <c r="FL98" s="330"/>
      <c r="FM98" s="331"/>
      <c r="FN98" s="324"/>
      <c r="FO98" s="329"/>
      <c r="FP98" s="330"/>
      <c r="FQ98" s="330"/>
      <c r="FR98" s="330"/>
      <c r="FS98" s="330"/>
      <c r="FT98" s="330"/>
      <c r="FU98" s="330"/>
      <c r="FV98" s="330"/>
      <c r="FW98" s="330"/>
      <c r="FX98" s="330"/>
      <c r="FY98" s="330"/>
      <c r="FZ98" s="330"/>
      <c r="GA98" s="330"/>
      <c r="GB98" s="330"/>
      <c r="GC98" s="330"/>
      <c r="GD98" s="331"/>
      <c r="GE98" s="324"/>
      <c r="GF98" s="329"/>
      <c r="GG98" s="330"/>
      <c r="GH98" s="330"/>
      <c r="GI98" s="330"/>
      <c r="GJ98" s="330"/>
      <c r="GK98" s="330"/>
      <c r="GL98" s="330"/>
      <c r="GM98" s="330"/>
      <c r="GN98" s="330"/>
      <c r="GO98" s="330"/>
      <c r="GP98" s="330"/>
      <c r="GQ98" s="330"/>
      <c r="GR98" s="330"/>
      <c r="GS98" s="330"/>
      <c r="GT98" s="330"/>
      <c r="GU98" s="331"/>
      <c r="GV98" s="324"/>
      <c r="GW98" s="329"/>
      <c r="GX98" s="330"/>
      <c r="GY98" s="330"/>
      <c r="GZ98" s="330"/>
      <c r="HA98" s="330"/>
      <c r="HB98" s="330"/>
      <c r="HC98" s="330"/>
      <c r="HD98" s="330"/>
      <c r="HE98" s="330"/>
      <c r="HF98" s="330"/>
      <c r="HG98" s="330"/>
      <c r="HH98" s="330"/>
      <c r="HI98" s="330"/>
      <c r="HJ98" s="330"/>
      <c r="HK98" s="330"/>
      <c r="HL98" s="331"/>
      <c r="HM98" s="324"/>
      <c r="HN98" s="329"/>
      <c r="HO98" s="330"/>
      <c r="HP98" s="330"/>
      <c r="HQ98" s="330"/>
      <c r="HR98" s="330"/>
      <c r="HS98" s="330"/>
      <c r="HT98" s="330"/>
      <c r="HU98" s="330"/>
      <c r="HV98" s="330"/>
      <c r="HW98" s="330"/>
      <c r="HX98" s="330"/>
      <c r="HY98" s="330"/>
      <c r="HZ98" s="330"/>
      <c r="IA98" s="330"/>
      <c r="IB98" s="330"/>
      <c r="IC98" s="331"/>
      <c r="ID98" s="324"/>
      <c r="IE98" s="329"/>
      <c r="IF98" s="330"/>
      <c r="IG98" s="330"/>
      <c r="IH98" s="330"/>
      <c r="II98" s="330"/>
      <c r="IJ98" s="330"/>
      <c r="IK98" s="330"/>
      <c r="IL98" s="330"/>
      <c r="IM98" s="330"/>
      <c r="IN98" s="330"/>
      <c r="IO98" s="330"/>
      <c r="IP98" s="330"/>
      <c r="IQ98" s="330"/>
      <c r="IR98" s="330"/>
      <c r="IS98" s="330"/>
      <c r="IT98" s="331"/>
      <c r="IU98" s="324"/>
      <c r="IV98" s="329"/>
      <c r="IW98" s="330"/>
      <c r="IX98" s="330"/>
      <c r="IY98" s="330"/>
      <c r="IZ98" s="330"/>
      <c r="JA98" s="330"/>
      <c r="JB98" s="330"/>
      <c r="JC98" s="330"/>
      <c r="JD98" s="330"/>
      <c r="JE98" s="330"/>
      <c r="JF98" s="330"/>
      <c r="JG98" s="330"/>
      <c r="JH98" s="330"/>
      <c r="JI98" s="330"/>
      <c r="JJ98" s="330"/>
      <c r="JK98" s="331"/>
      <c r="JL98" s="324"/>
      <c r="JM98" s="329"/>
      <c r="JN98" s="330"/>
      <c r="JO98" s="330"/>
      <c r="JP98" s="330"/>
      <c r="JQ98" s="330"/>
      <c r="JR98" s="330"/>
      <c r="JS98" s="330"/>
      <c r="JT98" s="330"/>
      <c r="JU98" s="330"/>
      <c r="JV98" s="330"/>
      <c r="JW98" s="330"/>
      <c r="JX98" s="330"/>
      <c r="JY98" s="330"/>
      <c r="JZ98" s="330"/>
      <c r="KA98" s="330"/>
      <c r="KB98" s="331"/>
      <c r="KC98" s="324"/>
      <c r="KD98" s="329"/>
      <c r="KE98" s="330"/>
      <c r="KF98" s="330"/>
      <c r="KG98" s="330"/>
      <c r="KH98" s="330"/>
      <c r="KI98" s="330"/>
      <c r="KJ98" s="330"/>
      <c r="KK98" s="330"/>
      <c r="KL98" s="330"/>
      <c r="KM98" s="330"/>
      <c r="KN98" s="330"/>
      <c r="KO98" s="330"/>
      <c r="KP98" s="330"/>
      <c r="KQ98" s="330"/>
      <c r="KR98" s="330"/>
      <c r="KS98" s="331"/>
      <c r="KT98" s="324"/>
      <c r="KU98" s="329"/>
      <c r="KV98" s="330"/>
      <c r="KW98" s="330"/>
      <c r="KX98" s="330"/>
      <c r="KY98" s="330"/>
      <c r="KZ98" s="330"/>
      <c r="LA98" s="330"/>
      <c r="LB98" s="330"/>
      <c r="LC98" s="330"/>
      <c r="LD98" s="330"/>
      <c r="LE98" s="330"/>
      <c r="LF98" s="330"/>
      <c r="LG98" s="330"/>
      <c r="LH98" s="330"/>
      <c r="LI98" s="330"/>
      <c r="LJ98" s="331"/>
      <c r="LK98" s="324"/>
      <c r="LL98" s="329"/>
      <c r="LM98" s="330"/>
      <c r="LN98" s="330"/>
      <c r="LO98" s="330"/>
      <c r="LP98" s="330"/>
      <c r="LQ98" s="330"/>
      <c r="LR98" s="330"/>
      <c r="LS98" s="330"/>
      <c r="LT98" s="330"/>
      <c r="LU98" s="330"/>
      <c r="LV98" s="330"/>
      <c r="LW98" s="330"/>
      <c r="LX98" s="330"/>
      <c r="LY98" s="330"/>
      <c r="LZ98" s="330"/>
      <c r="MA98" s="331"/>
      <c r="MB98" s="324"/>
      <c r="MC98" s="56"/>
      <c r="MD98" s="56"/>
      <c r="ME98" s="56"/>
      <c r="MF98" s="56"/>
      <c r="MG98" s="228"/>
    </row>
    <row r="99" spans="1:345" customFormat="1" ht="12.75" x14ac:dyDescent="0.2">
      <c r="A99" s="329"/>
      <c r="B99" s="330"/>
      <c r="C99" s="330"/>
      <c r="D99" s="330"/>
      <c r="E99" s="330"/>
      <c r="F99" s="330"/>
      <c r="G99" s="330"/>
      <c r="H99" s="330"/>
      <c r="I99" s="330"/>
      <c r="J99" s="330"/>
      <c r="K99" s="330"/>
      <c r="L99" s="330"/>
      <c r="M99" s="330"/>
      <c r="N99" s="330"/>
      <c r="O99" s="330"/>
      <c r="P99" s="331"/>
      <c r="Q99" s="324"/>
      <c r="R99" s="329"/>
      <c r="S99" s="330"/>
      <c r="T99" s="330"/>
      <c r="U99" s="330"/>
      <c r="V99" s="330"/>
      <c r="W99" s="330"/>
      <c r="X99" s="330"/>
      <c r="Y99" s="330"/>
      <c r="Z99" s="330"/>
      <c r="AA99" s="330"/>
      <c r="AB99" s="330"/>
      <c r="AC99" s="330"/>
      <c r="AD99" s="330"/>
      <c r="AE99" s="330"/>
      <c r="AF99" s="330"/>
      <c r="AG99" s="331"/>
      <c r="AH99" s="324"/>
      <c r="AI99" s="329"/>
      <c r="AJ99" s="330"/>
      <c r="AK99" s="330"/>
      <c r="AL99" s="330"/>
      <c r="AM99" s="330"/>
      <c r="AN99" s="330"/>
      <c r="AO99" s="330"/>
      <c r="AP99" s="330"/>
      <c r="AQ99" s="330"/>
      <c r="AR99" s="330"/>
      <c r="AS99" s="330"/>
      <c r="AT99" s="330"/>
      <c r="AU99" s="330"/>
      <c r="AV99" s="330"/>
      <c r="AW99" s="330"/>
      <c r="AX99" s="331"/>
      <c r="AY99" s="324"/>
      <c r="AZ99" s="329"/>
      <c r="BA99" s="330"/>
      <c r="BB99" s="330"/>
      <c r="BC99" s="330"/>
      <c r="BD99" s="330"/>
      <c r="BE99" s="330"/>
      <c r="BF99" s="330"/>
      <c r="BG99" s="330"/>
      <c r="BH99" s="330"/>
      <c r="BI99" s="330"/>
      <c r="BJ99" s="330"/>
      <c r="BK99" s="330"/>
      <c r="BL99" s="330"/>
      <c r="BM99" s="330"/>
      <c r="BN99" s="330"/>
      <c r="BO99" s="331"/>
      <c r="BP99" s="324"/>
      <c r="BQ99" s="329"/>
      <c r="BR99" s="330"/>
      <c r="BS99" s="330"/>
      <c r="BT99" s="330"/>
      <c r="BU99" s="330"/>
      <c r="BV99" s="330"/>
      <c r="BW99" s="330"/>
      <c r="BX99" s="330"/>
      <c r="BY99" s="330"/>
      <c r="BZ99" s="330"/>
      <c r="CA99" s="330"/>
      <c r="CB99" s="330"/>
      <c r="CC99" s="330"/>
      <c r="CD99" s="330"/>
      <c r="CE99" s="330"/>
      <c r="CF99" s="331"/>
      <c r="CG99" s="324"/>
      <c r="CH99" s="329"/>
      <c r="CI99" s="330"/>
      <c r="CJ99" s="330"/>
      <c r="CK99" s="330"/>
      <c r="CL99" s="330"/>
      <c r="CM99" s="330"/>
      <c r="CN99" s="330"/>
      <c r="CO99" s="330"/>
      <c r="CP99" s="330"/>
      <c r="CQ99" s="330"/>
      <c r="CR99" s="330"/>
      <c r="CS99" s="330"/>
      <c r="CT99" s="330"/>
      <c r="CU99" s="330"/>
      <c r="CV99" s="330"/>
      <c r="CW99" s="331"/>
      <c r="CX99" s="324"/>
      <c r="CY99" s="329"/>
      <c r="CZ99" s="330"/>
      <c r="DA99" s="330"/>
      <c r="DB99" s="330"/>
      <c r="DC99" s="330"/>
      <c r="DD99" s="330"/>
      <c r="DE99" s="330"/>
      <c r="DF99" s="330"/>
      <c r="DG99" s="330"/>
      <c r="DH99" s="330"/>
      <c r="DI99" s="330"/>
      <c r="DJ99" s="330"/>
      <c r="DK99" s="330"/>
      <c r="DL99" s="330"/>
      <c r="DM99" s="330"/>
      <c r="DN99" s="331"/>
      <c r="DO99" s="324"/>
      <c r="DP99" s="329"/>
      <c r="DQ99" s="330"/>
      <c r="DR99" s="330"/>
      <c r="DS99" s="330"/>
      <c r="DT99" s="330"/>
      <c r="DU99" s="330"/>
      <c r="DV99" s="330"/>
      <c r="DW99" s="330"/>
      <c r="DX99" s="330"/>
      <c r="DY99" s="330"/>
      <c r="DZ99" s="330"/>
      <c r="EA99" s="330"/>
      <c r="EB99" s="330"/>
      <c r="EC99" s="330"/>
      <c r="ED99" s="330"/>
      <c r="EE99" s="331"/>
      <c r="EF99" s="324"/>
      <c r="EG99" s="329"/>
      <c r="EH99" s="330"/>
      <c r="EI99" s="330"/>
      <c r="EJ99" s="330"/>
      <c r="EK99" s="330"/>
      <c r="EL99" s="330"/>
      <c r="EM99" s="330"/>
      <c r="EN99" s="330"/>
      <c r="EO99" s="330"/>
      <c r="EP99" s="330"/>
      <c r="EQ99" s="330"/>
      <c r="ER99" s="330"/>
      <c r="ES99" s="330"/>
      <c r="ET99" s="330"/>
      <c r="EU99" s="330"/>
      <c r="EV99" s="331"/>
      <c r="EW99" s="324"/>
      <c r="EX99" s="329"/>
      <c r="EY99" s="330"/>
      <c r="EZ99" s="330"/>
      <c r="FA99" s="330"/>
      <c r="FB99" s="330"/>
      <c r="FC99" s="330"/>
      <c r="FD99" s="330"/>
      <c r="FE99" s="330"/>
      <c r="FF99" s="330"/>
      <c r="FG99" s="330"/>
      <c r="FH99" s="330"/>
      <c r="FI99" s="330"/>
      <c r="FJ99" s="330"/>
      <c r="FK99" s="330"/>
      <c r="FL99" s="330"/>
      <c r="FM99" s="331"/>
      <c r="FN99" s="324"/>
      <c r="FO99" s="329"/>
      <c r="FP99" s="330"/>
      <c r="FQ99" s="330"/>
      <c r="FR99" s="330"/>
      <c r="FS99" s="330"/>
      <c r="FT99" s="330"/>
      <c r="FU99" s="330"/>
      <c r="FV99" s="330"/>
      <c r="FW99" s="330"/>
      <c r="FX99" s="330"/>
      <c r="FY99" s="330"/>
      <c r="FZ99" s="330"/>
      <c r="GA99" s="330"/>
      <c r="GB99" s="330"/>
      <c r="GC99" s="330"/>
      <c r="GD99" s="331"/>
      <c r="GE99" s="324"/>
      <c r="GF99" s="329"/>
      <c r="GG99" s="330"/>
      <c r="GH99" s="330"/>
      <c r="GI99" s="330"/>
      <c r="GJ99" s="330"/>
      <c r="GK99" s="330"/>
      <c r="GL99" s="330"/>
      <c r="GM99" s="330"/>
      <c r="GN99" s="330"/>
      <c r="GO99" s="330"/>
      <c r="GP99" s="330"/>
      <c r="GQ99" s="330"/>
      <c r="GR99" s="330"/>
      <c r="GS99" s="330"/>
      <c r="GT99" s="330"/>
      <c r="GU99" s="331"/>
      <c r="GV99" s="324"/>
      <c r="GW99" s="329"/>
      <c r="GX99" s="330"/>
      <c r="GY99" s="330"/>
      <c r="GZ99" s="330"/>
      <c r="HA99" s="330"/>
      <c r="HB99" s="330"/>
      <c r="HC99" s="330"/>
      <c r="HD99" s="330"/>
      <c r="HE99" s="330"/>
      <c r="HF99" s="330"/>
      <c r="HG99" s="330"/>
      <c r="HH99" s="330"/>
      <c r="HI99" s="330"/>
      <c r="HJ99" s="330"/>
      <c r="HK99" s="330"/>
      <c r="HL99" s="331"/>
      <c r="HM99" s="324"/>
      <c r="HN99" s="329"/>
      <c r="HO99" s="330"/>
      <c r="HP99" s="330"/>
      <c r="HQ99" s="330"/>
      <c r="HR99" s="330"/>
      <c r="HS99" s="330"/>
      <c r="HT99" s="330"/>
      <c r="HU99" s="330"/>
      <c r="HV99" s="330"/>
      <c r="HW99" s="330"/>
      <c r="HX99" s="330"/>
      <c r="HY99" s="330"/>
      <c r="HZ99" s="330"/>
      <c r="IA99" s="330"/>
      <c r="IB99" s="330"/>
      <c r="IC99" s="331"/>
      <c r="ID99" s="324"/>
      <c r="IE99" s="329"/>
      <c r="IF99" s="330"/>
      <c r="IG99" s="330"/>
      <c r="IH99" s="330"/>
      <c r="II99" s="330"/>
      <c r="IJ99" s="330"/>
      <c r="IK99" s="330"/>
      <c r="IL99" s="330"/>
      <c r="IM99" s="330"/>
      <c r="IN99" s="330"/>
      <c r="IO99" s="330"/>
      <c r="IP99" s="330"/>
      <c r="IQ99" s="330"/>
      <c r="IR99" s="330"/>
      <c r="IS99" s="330"/>
      <c r="IT99" s="331"/>
      <c r="IU99" s="324"/>
      <c r="IV99" s="329"/>
      <c r="IW99" s="330"/>
      <c r="IX99" s="330"/>
      <c r="IY99" s="330"/>
      <c r="IZ99" s="330"/>
      <c r="JA99" s="330"/>
      <c r="JB99" s="330"/>
      <c r="JC99" s="330"/>
      <c r="JD99" s="330"/>
      <c r="JE99" s="330"/>
      <c r="JF99" s="330"/>
      <c r="JG99" s="330"/>
      <c r="JH99" s="330"/>
      <c r="JI99" s="330"/>
      <c r="JJ99" s="330"/>
      <c r="JK99" s="331"/>
      <c r="JL99" s="324"/>
      <c r="JM99" s="329"/>
      <c r="JN99" s="330"/>
      <c r="JO99" s="330"/>
      <c r="JP99" s="330"/>
      <c r="JQ99" s="330"/>
      <c r="JR99" s="330"/>
      <c r="JS99" s="330"/>
      <c r="JT99" s="330"/>
      <c r="JU99" s="330"/>
      <c r="JV99" s="330"/>
      <c r="JW99" s="330"/>
      <c r="JX99" s="330"/>
      <c r="JY99" s="330"/>
      <c r="JZ99" s="330"/>
      <c r="KA99" s="330"/>
      <c r="KB99" s="331"/>
      <c r="KC99" s="324"/>
      <c r="KD99" s="329"/>
      <c r="KE99" s="330"/>
      <c r="KF99" s="330"/>
      <c r="KG99" s="330"/>
      <c r="KH99" s="330"/>
      <c r="KI99" s="330"/>
      <c r="KJ99" s="330"/>
      <c r="KK99" s="330"/>
      <c r="KL99" s="330"/>
      <c r="KM99" s="330"/>
      <c r="KN99" s="330"/>
      <c r="KO99" s="330"/>
      <c r="KP99" s="330"/>
      <c r="KQ99" s="330"/>
      <c r="KR99" s="330"/>
      <c r="KS99" s="331"/>
      <c r="KT99" s="324"/>
      <c r="KU99" s="329"/>
      <c r="KV99" s="330"/>
      <c r="KW99" s="330"/>
      <c r="KX99" s="330"/>
      <c r="KY99" s="330"/>
      <c r="KZ99" s="330"/>
      <c r="LA99" s="330"/>
      <c r="LB99" s="330"/>
      <c r="LC99" s="330"/>
      <c r="LD99" s="330"/>
      <c r="LE99" s="330"/>
      <c r="LF99" s="330"/>
      <c r="LG99" s="330"/>
      <c r="LH99" s="330"/>
      <c r="LI99" s="330"/>
      <c r="LJ99" s="331"/>
      <c r="LK99" s="324"/>
      <c r="LL99" s="329"/>
      <c r="LM99" s="330"/>
      <c r="LN99" s="330"/>
      <c r="LO99" s="330"/>
      <c r="LP99" s="330"/>
      <c r="LQ99" s="330"/>
      <c r="LR99" s="330"/>
      <c r="LS99" s="330"/>
      <c r="LT99" s="330"/>
      <c r="LU99" s="330"/>
      <c r="LV99" s="330"/>
      <c r="LW99" s="330"/>
      <c r="LX99" s="330"/>
      <c r="LY99" s="330"/>
      <c r="LZ99" s="330"/>
      <c r="MA99" s="331"/>
      <c r="MB99" s="324"/>
      <c r="MC99" s="56"/>
      <c r="MD99" s="56"/>
      <c r="ME99" s="56"/>
      <c r="MF99" s="56"/>
      <c r="MG99" s="228"/>
    </row>
    <row r="100" spans="1:345" customFormat="1" ht="12.75" x14ac:dyDescent="0.2">
      <c r="A100" s="329"/>
      <c r="B100" s="330"/>
      <c r="C100" s="330"/>
      <c r="D100" s="330"/>
      <c r="E100" s="330"/>
      <c r="F100" s="330"/>
      <c r="G100" s="330"/>
      <c r="H100" s="330"/>
      <c r="I100" s="330"/>
      <c r="J100" s="330"/>
      <c r="K100" s="330"/>
      <c r="L100" s="330"/>
      <c r="M100" s="330"/>
      <c r="N100" s="330"/>
      <c r="O100" s="330"/>
      <c r="P100" s="331"/>
      <c r="Q100" s="324"/>
      <c r="R100" s="329"/>
      <c r="S100" s="330"/>
      <c r="T100" s="330"/>
      <c r="U100" s="330"/>
      <c r="V100" s="330"/>
      <c r="W100" s="330"/>
      <c r="X100" s="330"/>
      <c r="Y100" s="330"/>
      <c r="Z100" s="330"/>
      <c r="AA100" s="330"/>
      <c r="AB100" s="330"/>
      <c r="AC100" s="330"/>
      <c r="AD100" s="330"/>
      <c r="AE100" s="330"/>
      <c r="AF100" s="330"/>
      <c r="AG100" s="331"/>
      <c r="AH100" s="324"/>
      <c r="AI100" s="329"/>
      <c r="AJ100" s="330"/>
      <c r="AK100" s="330"/>
      <c r="AL100" s="330"/>
      <c r="AM100" s="330"/>
      <c r="AN100" s="330"/>
      <c r="AO100" s="330"/>
      <c r="AP100" s="330"/>
      <c r="AQ100" s="330"/>
      <c r="AR100" s="330"/>
      <c r="AS100" s="330"/>
      <c r="AT100" s="330"/>
      <c r="AU100" s="330"/>
      <c r="AV100" s="330"/>
      <c r="AW100" s="330"/>
      <c r="AX100" s="331"/>
      <c r="AY100" s="324"/>
      <c r="AZ100" s="329"/>
      <c r="BA100" s="330"/>
      <c r="BB100" s="330"/>
      <c r="BC100" s="330"/>
      <c r="BD100" s="330"/>
      <c r="BE100" s="330"/>
      <c r="BF100" s="330"/>
      <c r="BG100" s="330"/>
      <c r="BH100" s="330"/>
      <c r="BI100" s="330"/>
      <c r="BJ100" s="330"/>
      <c r="BK100" s="330"/>
      <c r="BL100" s="330"/>
      <c r="BM100" s="330"/>
      <c r="BN100" s="330"/>
      <c r="BO100" s="331"/>
      <c r="BP100" s="324"/>
      <c r="BQ100" s="329"/>
      <c r="BR100" s="330"/>
      <c r="BS100" s="330"/>
      <c r="BT100" s="330"/>
      <c r="BU100" s="330"/>
      <c r="BV100" s="330"/>
      <c r="BW100" s="330"/>
      <c r="BX100" s="330"/>
      <c r="BY100" s="330"/>
      <c r="BZ100" s="330"/>
      <c r="CA100" s="330"/>
      <c r="CB100" s="330"/>
      <c r="CC100" s="330"/>
      <c r="CD100" s="330"/>
      <c r="CE100" s="330"/>
      <c r="CF100" s="331"/>
      <c r="CG100" s="324"/>
      <c r="CH100" s="329"/>
      <c r="CI100" s="330"/>
      <c r="CJ100" s="330"/>
      <c r="CK100" s="330"/>
      <c r="CL100" s="330"/>
      <c r="CM100" s="330"/>
      <c r="CN100" s="330"/>
      <c r="CO100" s="330"/>
      <c r="CP100" s="330"/>
      <c r="CQ100" s="330"/>
      <c r="CR100" s="330"/>
      <c r="CS100" s="330"/>
      <c r="CT100" s="330"/>
      <c r="CU100" s="330"/>
      <c r="CV100" s="330"/>
      <c r="CW100" s="331"/>
      <c r="CX100" s="324"/>
      <c r="CY100" s="329"/>
      <c r="CZ100" s="330"/>
      <c r="DA100" s="330"/>
      <c r="DB100" s="330"/>
      <c r="DC100" s="330"/>
      <c r="DD100" s="330"/>
      <c r="DE100" s="330"/>
      <c r="DF100" s="330"/>
      <c r="DG100" s="330"/>
      <c r="DH100" s="330"/>
      <c r="DI100" s="330"/>
      <c r="DJ100" s="330"/>
      <c r="DK100" s="330"/>
      <c r="DL100" s="330"/>
      <c r="DM100" s="330"/>
      <c r="DN100" s="331"/>
      <c r="DO100" s="324"/>
      <c r="DP100" s="329"/>
      <c r="DQ100" s="330"/>
      <c r="DR100" s="330"/>
      <c r="DS100" s="330"/>
      <c r="DT100" s="330"/>
      <c r="DU100" s="330"/>
      <c r="DV100" s="330"/>
      <c r="DW100" s="330"/>
      <c r="DX100" s="330"/>
      <c r="DY100" s="330"/>
      <c r="DZ100" s="330"/>
      <c r="EA100" s="330"/>
      <c r="EB100" s="330"/>
      <c r="EC100" s="330"/>
      <c r="ED100" s="330"/>
      <c r="EE100" s="331"/>
      <c r="EF100" s="324"/>
      <c r="EG100" s="329"/>
      <c r="EH100" s="330"/>
      <c r="EI100" s="330"/>
      <c r="EJ100" s="330"/>
      <c r="EK100" s="330"/>
      <c r="EL100" s="330"/>
      <c r="EM100" s="330"/>
      <c r="EN100" s="330"/>
      <c r="EO100" s="330"/>
      <c r="EP100" s="330"/>
      <c r="EQ100" s="330"/>
      <c r="ER100" s="330"/>
      <c r="ES100" s="330"/>
      <c r="ET100" s="330"/>
      <c r="EU100" s="330"/>
      <c r="EV100" s="331"/>
      <c r="EW100" s="324"/>
      <c r="EX100" s="329"/>
      <c r="EY100" s="330"/>
      <c r="EZ100" s="330"/>
      <c r="FA100" s="330"/>
      <c r="FB100" s="330"/>
      <c r="FC100" s="330"/>
      <c r="FD100" s="330"/>
      <c r="FE100" s="330"/>
      <c r="FF100" s="330"/>
      <c r="FG100" s="330"/>
      <c r="FH100" s="330"/>
      <c r="FI100" s="330"/>
      <c r="FJ100" s="330"/>
      <c r="FK100" s="330"/>
      <c r="FL100" s="330"/>
      <c r="FM100" s="331"/>
      <c r="FN100" s="324"/>
      <c r="FO100" s="329"/>
      <c r="FP100" s="330"/>
      <c r="FQ100" s="330"/>
      <c r="FR100" s="330"/>
      <c r="FS100" s="330"/>
      <c r="FT100" s="330"/>
      <c r="FU100" s="330"/>
      <c r="FV100" s="330"/>
      <c r="FW100" s="330"/>
      <c r="FX100" s="330"/>
      <c r="FY100" s="330"/>
      <c r="FZ100" s="330"/>
      <c r="GA100" s="330"/>
      <c r="GB100" s="330"/>
      <c r="GC100" s="330"/>
      <c r="GD100" s="331"/>
      <c r="GE100" s="324"/>
      <c r="GF100" s="329"/>
      <c r="GG100" s="330"/>
      <c r="GH100" s="330"/>
      <c r="GI100" s="330"/>
      <c r="GJ100" s="330"/>
      <c r="GK100" s="330"/>
      <c r="GL100" s="330"/>
      <c r="GM100" s="330"/>
      <c r="GN100" s="330"/>
      <c r="GO100" s="330"/>
      <c r="GP100" s="330"/>
      <c r="GQ100" s="330"/>
      <c r="GR100" s="330"/>
      <c r="GS100" s="330"/>
      <c r="GT100" s="330"/>
      <c r="GU100" s="331"/>
      <c r="GV100" s="324"/>
      <c r="GW100" s="329"/>
      <c r="GX100" s="330"/>
      <c r="GY100" s="330"/>
      <c r="GZ100" s="330"/>
      <c r="HA100" s="330"/>
      <c r="HB100" s="330"/>
      <c r="HC100" s="330"/>
      <c r="HD100" s="330"/>
      <c r="HE100" s="330"/>
      <c r="HF100" s="330"/>
      <c r="HG100" s="330"/>
      <c r="HH100" s="330"/>
      <c r="HI100" s="330"/>
      <c r="HJ100" s="330"/>
      <c r="HK100" s="330"/>
      <c r="HL100" s="331"/>
      <c r="HM100" s="324"/>
      <c r="HN100" s="329"/>
      <c r="HO100" s="330"/>
      <c r="HP100" s="330"/>
      <c r="HQ100" s="330"/>
      <c r="HR100" s="330"/>
      <c r="HS100" s="330"/>
      <c r="HT100" s="330"/>
      <c r="HU100" s="330"/>
      <c r="HV100" s="330"/>
      <c r="HW100" s="330"/>
      <c r="HX100" s="330"/>
      <c r="HY100" s="330"/>
      <c r="HZ100" s="330"/>
      <c r="IA100" s="330"/>
      <c r="IB100" s="330"/>
      <c r="IC100" s="331"/>
      <c r="ID100" s="324"/>
      <c r="IE100" s="329"/>
      <c r="IF100" s="330"/>
      <c r="IG100" s="330"/>
      <c r="IH100" s="330"/>
      <c r="II100" s="330"/>
      <c r="IJ100" s="330"/>
      <c r="IK100" s="330"/>
      <c r="IL100" s="330"/>
      <c r="IM100" s="330"/>
      <c r="IN100" s="330"/>
      <c r="IO100" s="330"/>
      <c r="IP100" s="330"/>
      <c r="IQ100" s="330"/>
      <c r="IR100" s="330"/>
      <c r="IS100" s="330"/>
      <c r="IT100" s="331"/>
      <c r="IU100" s="324"/>
      <c r="IV100" s="329"/>
      <c r="IW100" s="330"/>
      <c r="IX100" s="330"/>
      <c r="IY100" s="330"/>
      <c r="IZ100" s="330"/>
      <c r="JA100" s="330"/>
      <c r="JB100" s="330"/>
      <c r="JC100" s="330"/>
      <c r="JD100" s="330"/>
      <c r="JE100" s="330"/>
      <c r="JF100" s="330"/>
      <c r="JG100" s="330"/>
      <c r="JH100" s="330"/>
      <c r="JI100" s="330"/>
      <c r="JJ100" s="330"/>
      <c r="JK100" s="331"/>
      <c r="JL100" s="324"/>
      <c r="JM100" s="329"/>
      <c r="JN100" s="330"/>
      <c r="JO100" s="330"/>
      <c r="JP100" s="330"/>
      <c r="JQ100" s="330"/>
      <c r="JR100" s="330"/>
      <c r="JS100" s="330"/>
      <c r="JT100" s="330"/>
      <c r="JU100" s="330"/>
      <c r="JV100" s="330"/>
      <c r="JW100" s="330"/>
      <c r="JX100" s="330"/>
      <c r="JY100" s="330"/>
      <c r="JZ100" s="330"/>
      <c r="KA100" s="330"/>
      <c r="KB100" s="331"/>
      <c r="KC100" s="324"/>
      <c r="KD100" s="329"/>
      <c r="KE100" s="330"/>
      <c r="KF100" s="330"/>
      <c r="KG100" s="330"/>
      <c r="KH100" s="330"/>
      <c r="KI100" s="330"/>
      <c r="KJ100" s="330"/>
      <c r="KK100" s="330"/>
      <c r="KL100" s="330"/>
      <c r="KM100" s="330"/>
      <c r="KN100" s="330"/>
      <c r="KO100" s="330"/>
      <c r="KP100" s="330"/>
      <c r="KQ100" s="330"/>
      <c r="KR100" s="330"/>
      <c r="KS100" s="331"/>
      <c r="KT100" s="324"/>
      <c r="KU100" s="329"/>
      <c r="KV100" s="330"/>
      <c r="KW100" s="330"/>
      <c r="KX100" s="330"/>
      <c r="KY100" s="330"/>
      <c r="KZ100" s="330"/>
      <c r="LA100" s="330"/>
      <c r="LB100" s="330"/>
      <c r="LC100" s="330"/>
      <c r="LD100" s="330"/>
      <c r="LE100" s="330"/>
      <c r="LF100" s="330"/>
      <c r="LG100" s="330"/>
      <c r="LH100" s="330"/>
      <c r="LI100" s="330"/>
      <c r="LJ100" s="331"/>
      <c r="LK100" s="324"/>
      <c r="LL100" s="329"/>
      <c r="LM100" s="330"/>
      <c r="LN100" s="330"/>
      <c r="LO100" s="330"/>
      <c r="LP100" s="330"/>
      <c r="LQ100" s="330"/>
      <c r="LR100" s="330"/>
      <c r="LS100" s="330"/>
      <c r="LT100" s="330"/>
      <c r="LU100" s="330"/>
      <c r="LV100" s="330"/>
      <c r="LW100" s="330"/>
      <c r="LX100" s="330"/>
      <c r="LY100" s="330"/>
      <c r="LZ100" s="330"/>
      <c r="MA100" s="331"/>
      <c r="MB100" s="324"/>
      <c r="MC100" s="56"/>
      <c r="MD100" s="56"/>
      <c r="ME100" s="56"/>
      <c r="MF100" s="56"/>
      <c r="MG100" s="228"/>
    </row>
    <row r="101" spans="1:345" customFormat="1" ht="12.75" x14ac:dyDescent="0.2">
      <c r="A101" s="329"/>
      <c r="B101" s="330"/>
      <c r="C101" s="330"/>
      <c r="D101" s="330"/>
      <c r="E101" s="330"/>
      <c r="F101" s="330"/>
      <c r="G101" s="330"/>
      <c r="H101" s="330"/>
      <c r="I101" s="330"/>
      <c r="J101" s="330"/>
      <c r="K101" s="330"/>
      <c r="L101" s="330"/>
      <c r="M101" s="330"/>
      <c r="N101" s="330"/>
      <c r="O101" s="330"/>
      <c r="P101" s="331"/>
      <c r="Q101" s="324"/>
      <c r="R101" s="329"/>
      <c r="S101" s="330"/>
      <c r="T101" s="330"/>
      <c r="U101" s="330"/>
      <c r="V101" s="330"/>
      <c r="W101" s="330"/>
      <c r="X101" s="330"/>
      <c r="Y101" s="330"/>
      <c r="Z101" s="330"/>
      <c r="AA101" s="330"/>
      <c r="AB101" s="330"/>
      <c r="AC101" s="330"/>
      <c r="AD101" s="330"/>
      <c r="AE101" s="330"/>
      <c r="AF101" s="330"/>
      <c r="AG101" s="331"/>
      <c r="AH101" s="324"/>
      <c r="AI101" s="329"/>
      <c r="AJ101" s="330"/>
      <c r="AK101" s="330"/>
      <c r="AL101" s="330"/>
      <c r="AM101" s="330"/>
      <c r="AN101" s="330"/>
      <c r="AO101" s="330"/>
      <c r="AP101" s="330"/>
      <c r="AQ101" s="330"/>
      <c r="AR101" s="330"/>
      <c r="AS101" s="330"/>
      <c r="AT101" s="330"/>
      <c r="AU101" s="330"/>
      <c r="AV101" s="330"/>
      <c r="AW101" s="330"/>
      <c r="AX101" s="331"/>
      <c r="AY101" s="324"/>
      <c r="AZ101" s="329"/>
      <c r="BA101" s="330"/>
      <c r="BB101" s="330"/>
      <c r="BC101" s="330"/>
      <c r="BD101" s="330"/>
      <c r="BE101" s="330"/>
      <c r="BF101" s="330"/>
      <c r="BG101" s="330"/>
      <c r="BH101" s="330"/>
      <c r="BI101" s="330"/>
      <c r="BJ101" s="330"/>
      <c r="BK101" s="330"/>
      <c r="BL101" s="330"/>
      <c r="BM101" s="330"/>
      <c r="BN101" s="330"/>
      <c r="BO101" s="331"/>
      <c r="BP101" s="324"/>
      <c r="BQ101" s="329"/>
      <c r="BR101" s="330"/>
      <c r="BS101" s="330"/>
      <c r="BT101" s="330"/>
      <c r="BU101" s="330"/>
      <c r="BV101" s="330"/>
      <c r="BW101" s="330"/>
      <c r="BX101" s="330"/>
      <c r="BY101" s="330"/>
      <c r="BZ101" s="330"/>
      <c r="CA101" s="330"/>
      <c r="CB101" s="330"/>
      <c r="CC101" s="330"/>
      <c r="CD101" s="330"/>
      <c r="CE101" s="330"/>
      <c r="CF101" s="331"/>
      <c r="CG101" s="324"/>
      <c r="CH101" s="329"/>
      <c r="CI101" s="330"/>
      <c r="CJ101" s="330"/>
      <c r="CK101" s="330"/>
      <c r="CL101" s="330"/>
      <c r="CM101" s="330"/>
      <c r="CN101" s="330"/>
      <c r="CO101" s="330"/>
      <c r="CP101" s="330"/>
      <c r="CQ101" s="330"/>
      <c r="CR101" s="330"/>
      <c r="CS101" s="330"/>
      <c r="CT101" s="330"/>
      <c r="CU101" s="330"/>
      <c r="CV101" s="330"/>
      <c r="CW101" s="331"/>
      <c r="CX101" s="324"/>
      <c r="CY101" s="329"/>
      <c r="CZ101" s="330"/>
      <c r="DA101" s="330"/>
      <c r="DB101" s="330"/>
      <c r="DC101" s="330"/>
      <c r="DD101" s="330"/>
      <c r="DE101" s="330"/>
      <c r="DF101" s="330"/>
      <c r="DG101" s="330"/>
      <c r="DH101" s="330"/>
      <c r="DI101" s="330"/>
      <c r="DJ101" s="330"/>
      <c r="DK101" s="330"/>
      <c r="DL101" s="330"/>
      <c r="DM101" s="330"/>
      <c r="DN101" s="331"/>
      <c r="DO101" s="324"/>
      <c r="DP101" s="329"/>
      <c r="DQ101" s="330"/>
      <c r="DR101" s="330"/>
      <c r="DS101" s="330"/>
      <c r="DT101" s="330"/>
      <c r="DU101" s="330"/>
      <c r="DV101" s="330"/>
      <c r="DW101" s="330"/>
      <c r="DX101" s="330"/>
      <c r="DY101" s="330"/>
      <c r="DZ101" s="330"/>
      <c r="EA101" s="330"/>
      <c r="EB101" s="330"/>
      <c r="EC101" s="330"/>
      <c r="ED101" s="330"/>
      <c r="EE101" s="331"/>
      <c r="EF101" s="324"/>
      <c r="EG101" s="329"/>
      <c r="EH101" s="330"/>
      <c r="EI101" s="330"/>
      <c r="EJ101" s="330"/>
      <c r="EK101" s="330"/>
      <c r="EL101" s="330"/>
      <c r="EM101" s="330"/>
      <c r="EN101" s="330"/>
      <c r="EO101" s="330"/>
      <c r="EP101" s="330"/>
      <c r="EQ101" s="330"/>
      <c r="ER101" s="330"/>
      <c r="ES101" s="330"/>
      <c r="ET101" s="330"/>
      <c r="EU101" s="330"/>
      <c r="EV101" s="331"/>
      <c r="EW101" s="324"/>
      <c r="EX101" s="329"/>
      <c r="EY101" s="330"/>
      <c r="EZ101" s="330"/>
      <c r="FA101" s="330"/>
      <c r="FB101" s="330"/>
      <c r="FC101" s="330"/>
      <c r="FD101" s="330"/>
      <c r="FE101" s="330"/>
      <c r="FF101" s="330"/>
      <c r="FG101" s="330"/>
      <c r="FH101" s="330"/>
      <c r="FI101" s="330"/>
      <c r="FJ101" s="330"/>
      <c r="FK101" s="330"/>
      <c r="FL101" s="330"/>
      <c r="FM101" s="331"/>
      <c r="FN101" s="324"/>
      <c r="FO101" s="329"/>
      <c r="FP101" s="330"/>
      <c r="FQ101" s="330"/>
      <c r="FR101" s="330"/>
      <c r="FS101" s="330"/>
      <c r="FT101" s="330"/>
      <c r="FU101" s="330"/>
      <c r="FV101" s="330"/>
      <c r="FW101" s="330"/>
      <c r="FX101" s="330"/>
      <c r="FY101" s="330"/>
      <c r="FZ101" s="330"/>
      <c r="GA101" s="330"/>
      <c r="GB101" s="330"/>
      <c r="GC101" s="330"/>
      <c r="GD101" s="331"/>
      <c r="GE101" s="324"/>
      <c r="GF101" s="329"/>
      <c r="GG101" s="330"/>
      <c r="GH101" s="330"/>
      <c r="GI101" s="330"/>
      <c r="GJ101" s="330"/>
      <c r="GK101" s="330"/>
      <c r="GL101" s="330"/>
      <c r="GM101" s="330"/>
      <c r="GN101" s="330"/>
      <c r="GO101" s="330"/>
      <c r="GP101" s="330"/>
      <c r="GQ101" s="330"/>
      <c r="GR101" s="330"/>
      <c r="GS101" s="330"/>
      <c r="GT101" s="330"/>
      <c r="GU101" s="331"/>
      <c r="GV101" s="324"/>
      <c r="GW101" s="329"/>
      <c r="GX101" s="330"/>
      <c r="GY101" s="330"/>
      <c r="GZ101" s="330"/>
      <c r="HA101" s="330"/>
      <c r="HB101" s="330"/>
      <c r="HC101" s="330"/>
      <c r="HD101" s="330"/>
      <c r="HE101" s="330"/>
      <c r="HF101" s="330"/>
      <c r="HG101" s="330"/>
      <c r="HH101" s="330"/>
      <c r="HI101" s="330"/>
      <c r="HJ101" s="330"/>
      <c r="HK101" s="330"/>
      <c r="HL101" s="331"/>
      <c r="HM101" s="324"/>
      <c r="HN101" s="329"/>
      <c r="HO101" s="330"/>
      <c r="HP101" s="330"/>
      <c r="HQ101" s="330"/>
      <c r="HR101" s="330"/>
      <c r="HS101" s="330"/>
      <c r="HT101" s="330"/>
      <c r="HU101" s="330"/>
      <c r="HV101" s="330"/>
      <c r="HW101" s="330"/>
      <c r="HX101" s="330"/>
      <c r="HY101" s="330"/>
      <c r="HZ101" s="330"/>
      <c r="IA101" s="330"/>
      <c r="IB101" s="330"/>
      <c r="IC101" s="331"/>
      <c r="ID101" s="324"/>
      <c r="IE101" s="329"/>
      <c r="IF101" s="330"/>
      <c r="IG101" s="330"/>
      <c r="IH101" s="330"/>
      <c r="II101" s="330"/>
      <c r="IJ101" s="330"/>
      <c r="IK101" s="330"/>
      <c r="IL101" s="330"/>
      <c r="IM101" s="330"/>
      <c r="IN101" s="330"/>
      <c r="IO101" s="330"/>
      <c r="IP101" s="330"/>
      <c r="IQ101" s="330"/>
      <c r="IR101" s="330"/>
      <c r="IS101" s="330"/>
      <c r="IT101" s="331"/>
      <c r="IU101" s="324"/>
      <c r="IV101" s="329"/>
      <c r="IW101" s="330"/>
      <c r="IX101" s="330"/>
      <c r="IY101" s="330"/>
      <c r="IZ101" s="330"/>
      <c r="JA101" s="330"/>
      <c r="JB101" s="330"/>
      <c r="JC101" s="330"/>
      <c r="JD101" s="330"/>
      <c r="JE101" s="330"/>
      <c r="JF101" s="330"/>
      <c r="JG101" s="330"/>
      <c r="JH101" s="330"/>
      <c r="JI101" s="330"/>
      <c r="JJ101" s="330"/>
      <c r="JK101" s="331"/>
      <c r="JL101" s="324"/>
      <c r="JM101" s="329"/>
      <c r="JN101" s="330"/>
      <c r="JO101" s="330"/>
      <c r="JP101" s="330"/>
      <c r="JQ101" s="330"/>
      <c r="JR101" s="330"/>
      <c r="JS101" s="330"/>
      <c r="JT101" s="330"/>
      <c r="JU101" s="330"/>
      <c r="JV101" s="330"/>
      <c r="JW101" s="330"/>
      <c r="JX101" s="330"/>
      <c r="JY101" s="330"/>
      <c r="JZ101" s="330"/>
      <c r="KA101" s="330"/>
      <c r="KB101" s="331"/>
      <c r="KC101" s="324"/>
      <c r="KD101" s="329"/>
      <c r="KE101" s="330"/>
      <c r="KF101" s="330"/>
      <c r="KG101" s="330"/>
      <c r="KH101" s="330"/>
      <c r="KI101" s="330"/>
      <c r="KJ101" s="330"/>
      <c r="KK101" s="330"/>
      <c r="KL101" s="330"/>
      <c r="KM101" s="330"/>
      <c r="KN101" s="330"/>
      <c r="KO101" s="330"/>
      <c r="KP101" s="330"/>
      <c r="KQ101" s="330"/>
      <c r="KR101" s="330"/>
      <c r="KS101" s="331"/>
      <c r="KT101" s="324"/>
      <c r="KU101" s="329"/>
      <c r="KV101" s="330"/>
      <c r="KW101" s="330"/>
      <c r="KX101" s="330"/>
      <c r="KY101" s="330"/>
      <c r="KZ101" s="330"/>
      <c r="LA101" s="330"/>
      <c r="LB101" s="330"/>
      <c r="LC101" s="330"/>
      <c r="LD101" s="330"/>
      <c r="LE101" s="330"/>
      <c r="LF101" s="330"/>
      <c r="LG101" s="330"/>
      <c r="LH101" s="330"/>
      <c r="LI101" s="330"/>
      <c r="LJ101" s="331"/>
      <c r="LK101" s="324"/>
      <c r="LL101" s="329"/>
      <c r="LM101" s="330"/>
      <c r="LN101" s="330"/>
      <c r="LO101" s="330"/>
      <c r="LP101" s="330"/>
      <c r="LQ101" s="330"/>
      <c r="LR101" s="330"/>
      <c r="LS101" s="330"/>
      <c r="LT101" s="330"/>
      <c r="LU101" s="330"/>
      <c r="LV101" s="330"/>
      <c r="LW101" s="330"/>
      <c r="LX101" s="330"/>
      <c r="LY101" s="330"/>
      <c r="LZ101" s="330"/>
      <c r="MA101" s="331"/>
      <c r="MB101" s="324"/>
      <c r="MC101" s="56"/>
      <c r="MD101" s="56"/>
      <c r="ME101" s="56"/>
      <c r="MF101" s="56"/>
      <c r="MG101" s="228"/>
    </row>
    <row r="102" spans="1:345" customFormat="1" ht="12.75" x14ac:dyDescent="0.2">
      <c r="A102" s="329"/>
      <c r="B102" s="330"/>
      <c r="C102" s="330"/>
      <c r="D102" s="330"/>
      <c r="E102" s="330"/>
      <c r="F102" s="330"/>
      <c r="G102" s="330"/>
      <c r="H102" s="330"/>
      <c r="I102" s="330"/>
      <c r="J102" s="330"/>
      <c r="K102" s="330"/>
      <c r="L102" s="330"/>
      <c r="M102" s="330"/>
      <c r="N102" s="330"/>
      <c r="O102" s="330"/>
      <c r="P102" s="331"/>
      <c r="Q102" s="324"/>
      <c r="R102" s="329"/>
      <c r="S102" s="330"/>
      <c r="T102" s="330"/>
      <c r="U102" s="330"/>
      <c r="V102" s="330"/>
      <c r="W102" s="330"/>
      <c r="X102" s="330"/>
      <c r="Y102" s="330"/>
      <c r="Z102" s="330"/>
      <c r="AA102" s="330"/>
      <c r="AB102" s="330"/>
      <c r="AC102" s="330"/>
      <c r="AD102" s="330"/>
      <c r="AE102" s="330"/>
      <c r="AF102" s="330"/>
      <c r="AG102" s="331"/>
      <c r="AH102" s="324"/>
      <c r="AI102" s="329"/>
      <c r="AJ102" s="330"/>
      <c r="AK102" s="330"/>
      <c r="AL102" s="330"/>
      <c r="AM102" s="330"/>
      <c r="AN102" s="330"/>
      <c r="AO102" s="330"/>
      <c r="AP102" s="330"/>
      <c r="AQ102" s="330"/>
      <c r="AR102" s="330"/>
      <c r="AS102" s="330"/>
      <c r="AT102" s="330"/>
      <c r="AU102" s="330"/>
      <c r="AV102" s="330"/>
      <c r="AW102" s="330"/>
      <c r="AX102" s="331"/>
      <c r="AY102" s="324"/>
      <c r="AZ102" s="329"/>
      <c r="BA102" s="330"/>
      <c r="BB102" s="330"/>
      <c r="BC102" s="330"/>
      <c r="BD102" s="330"/>
      <c r="BE102" s="330"/>
      <c r="BF102" s="330"/>
      <c r="BG102" s="330"/>
      <c r="BH102" s="330"/>
      <c r="BI102" s="330"/>
      <c r="BJ102" s="330"/>
      <c r="BK102" s="330"/>
      <c r="BL102" s="330"/>
      <c r="BM102" s="330"/>
      <c r="BN102" s="330"/>
      <c r="BO102" s="331"/>
      <c r="BP102" s="324"/>
      <c r="BQ102" s="329"/>
      <c r="BR102" s="330"/>
      <c r="BS102" s="330"/>
      <c r="BT102" s="330"/>
      <c r="BU102" s="330"/>
      <c r="BV102" s="330"/>
      <c r="BW102" s="330"/>
      <c r="BX102" s="330"/>
      <c r="BY102" s="330"/>
      <c r="BZ102" s="330"/>
      <c r="CA102" s="330"/>
      <c r="CB102" s="330"/>
      <c r="CC102" s="330"/>
      <c r="CD102" s="330"/>
      <c r="CE102" s="330"/>
      <c r="CF102" s="331"/>
      <c r="CG102" s="324"/>
      <c r="CH102" s="329"/>
      <c r="CI102" s="330"/>
      <c r="CJ102" s="330"/>
      <c r="CK102" s="330"/>
      <c r="CL102" s="330"/>
      <c r="CM102" s="330"/>
      <c r="CN102" s="330"/>
      <c r="CO102" s="330"/>
      <c r="CP102" s="330"/>
      <c r="CQ102" s="330"/>
      <c r="CR102" s="330"/>
      <c r="CS102" s="330"/>
      <c r="CT102" s="330"/>
      <c r="CU102" s="330"/>
      <c r="CV102" s="330"/>
      <c r="CW102" s="331"/>
      <c r="CX102" s="324"/>
      <c r="CY102" s="329"/>
      <c r="CZ102" s="330"/>
      <c r="DA102" s="330"/>
      <c r="DB102" s="330"/>
      <c r="DC102" s="330"/>
      <c r="DD102" s="330"/>
      <c r="DE102" s="330"/>
      <c r="DF102" s="330"/>
      <c r="DG102" s="330"/>
      <c r="DH102" s="330"/>
      <c r="DI102" s="330"/>
      <c r="DJ102" s="330"/>
      <c r="DK102" s="330"/>
      <c r="DL102" s="330"/>
      <c r="DM102" s="330"/>
      <c r="DN102" s="331"/>
      <c r="DO102" s="324"/>
      <c r="DP102" s="329"/>
      <c r="DQ102" s="330"/>
      <c r="DR102" s="330"/>
      <c r="DS102" s="330"/>
      <c r="DT102" s="330"/>
      <c r="DU102" s="330"/>
      <c r="DV102" s="330"/>
      <c r="DW102" s="330"/>
      <c r="DX102" s="330"/>
      <c r="DY102" s="330"/>
      <c r="DZ102" s="330"/>
      <c r="EA102" s="330"/>
      <c r="EB102" s="330"/>
      <c r="EC102" s="330"/>
      <c r="ED102" s="330"/>
      <c r="EE102" s="331"/>
      <c r="EF102" s="324"/>
      <c r="EG102" s="329"/>
      <c r="EH102" s="330"/>
      <c r="EI102" s="330"/>
      <c r="EJ102" s="330"/>
      <c r="EK102" s="330"/>
      <c r="EL102" s="330"/>
      <c r="EM102" s="330"/>
      <c r="EN102" s="330"/>
      <c r="EO102" s="330"/>
      <c r="EP102" s="330"/>
      <c r="EQ102" s="330"/>
      <c r="ER102" s="330"/>
      <c r="ES102" s="330"/>
      <c r="ET102" s="330"/>
      <c r="EU102" s="330"/>
      <c r="EV102" s="331"/>
      <c r="EW102" s="324"/>
      <c r="EX102" s="329"/>
      <c r="EY102" s="330"/>
      <c r="EZ102" s="330"/>
      <c r="FA102" s="330"/>
      <c r="FB102" s="330"/>
      <c r="FC102" s="330"/>
      <c r="FD102" s="330"/>
      <c r="FE102" s="330"/>
      <c r="FF102" s="330"/>
      <c r="FG102" s="330"/>
      <c r="FH102" s="330"/>
      <c r="FI102" s="330"/>
      <c r="FJ102" s="330"/>
      <c r="FK102" s="330"/>
      <c r="FL102" s="330"/>
      <c r="FM102" s="331"/>
      <c r="FN102" s="324"/>
      <c r="FO102" s="329"/>
      <c r="FP102" s="330"/>
      <c r="FQ102" s="330"/>
      <c r="FR102" s="330"/>
      <c r="FS102" s="330"/>
      <c r="FT102" s="330"/>
      <c r="FU102" s="330"/>
      <c r="FV102" s="330"/>
      <c r="FW102" s="330"/>
      <c r="FX102" s="330"/>
      <c r="FY102" s="330"/>
      <c r="FZ102" s="330"/>
      <c r="GA102" s="330"/>
      <c r="GB102" s="330"/>
      <c r="GC102" s="330"/>
      <c r="GD102" s="331"/>
      <c r="GE102" s="324"/>
      <c r="GF102" s="329"/>
      <c r="GG102" s="330"/>
      <c r="GH102" s="330"/>
      <c r="GI102" s="330"/>
      <c r="GJ102" s="330"/>
      <c r="GK102" s="330"/>
      <c r="GL102" s="330"/>
      <c r="GM102" s="330"/>
      <c r="GN102" s="330"/>
      <c r="GO102" s="330"/>
      <c r="GP102" s="330"/>
      <c r="GQ102" s="330"/>
      <c r="GR102" s="330"/>
      <c r="GS102" s="330"/>
      <c r="GT102" s="330"/>
      <c r="GU102" s="331"/>
      <c r="GV102" s="324"/>
      <c r="GW102" s="329"/>
      <c r="GX102" s="330"/>
      <c r="GY102" s="330"/>
      <c r="GZ102" s="330"/>
      <c r="HA102" s="330"/>
      <c r="HB102" s="330"/>
      <c r="HC102" s="330"/>
      <c r="HD102" s="330"/>
      <c r="HE102" s="330"/>
      <c r="HF102" s="330"/>
      <c r="HG102" s="330"/>
      <c r="HH102" s="330"/>
      <c r="HI102" s="330"/>
      <c r="HJ102" s="330"/>
      <c r="HK102" s="330"/>
      <c r="HL102" s="331"/>
      <c r="HM102" s="324"/>
      <c r="HN102" s="329"/>
      <c r="HO102" s="330"/>
      <c r="HP102" s="330"/>
      <c r="HQ102" s="330"/>
      <c r="HR102" s="330"/>
      <c r="HS102" s="330"/>
      <c r="HT102" s="330"/>
      <c r="HU102" s="330"/>
      <c r="HV102" s="330"/>
      <c r="HW102" s="330"/>
      <c r="HX102" s="330"/>
      <c r="HY102" s="330"/>
      <c r="HZ102" s="330"/>
      <c r="IA102" s="330"/>
      <c r="IB102" s="330"/>
      <c r="IC102" s="331"/>
      <c r="ID102" s="324"/>
      <c r="IE102" s="329"/>
      <c r="IF102" s="330"/>
      <c r="IG102" s="330"/>
      <c r="IH102" s="330"/>
      <c r="II102" s="330"/>
      <c r="IJ102" s="330"/>
      <c r="IK102" s="330"/>
      <c r="IL102" s="330"/>
      <c r="IM102" s="330"/>
      <c r="IN102" s="330"/>
      <c r="IO102" s="330"/>
      <c r="IP102" s="330"/>
      <c r="IQ102" s="330"/>
      <c r="IR102" s="330"/>
      <c r="IS102" s="330"/>
      <c r="IT102" s="331"/>
      <c r="IU102" s="324"/>
      <c r="IV102" s="329"/>
      <c r="IW102" s="330"/>
      <c r="IX102" s="330"/>
      <c r="IY102" s="330"/>
      <c r="IZ102" s="330"/>
      <c r="JA102" s="330"/>
      <c r="JB102" s="330"/>
      <c r="JC102" s="330"/>
      <c r="JD102" s="330"/>
      <c r="JE102" s="330"/>
      <c r="JF102" s="330"/>
      <c r="JG102" s="330"/>
      <c r="JH102" s="330"/>
      <c r="JI102" s="330"/>
      <c r="JJ102" s="330"/>
      <c r="JK102" s="331"/>
      <c r="JL102" s="324"/>
      <c r="JM102" s="329"/>
      <c r="JN102" s="330"/>
      <c r="JO102" s="330"/>
      <c r="JP102" s="330"/>
      <c r="JQ102" s="330"/>
      <c r="JR102" s="330"/>
      <c r="JS102" s="330"/>
      <c r="JT102" s="330"/>
      <c r="JU102" s="330"/>
      <c r="JV102" s="330"/>
      <c r="JW102" s="330"/>
      <c r="JX102" s="330"/>
      <c r="JY102" s="330"/>
      <c r="JZ102" s="330"/>
      <c r="KA102" s="330"/>
      <c r="KB102" s="331"/>
      <c r="KC102" s="324"/>
      <c r="KD102" s="329"/>
      <c r="KE102" s="330"/>
      <c r="KF102" s="330"/>
      <c r="KG102" s="330"/>
      <c r="KH102" s="330"/>
      <c r="KI102" s="330"/>
      <c r="KJ102" s="330"/>
      <c r="KK102" s="330"/>
      <c r="KL102" s="330"/>
      <c r="KM102" s="330"/>
      <c r="KN102" s="330"/>
      <c r="KO102" s="330"/>
      <c r="KP102" s="330"/>
      <c r="KQ102" s="330"/>
      <c r="KR102" s="330"/>
      <c r="KS102" s="331"/>
      <c r="KT102" s="324"/>
      <c r="KU102" s="329"/>
      <c r="KV102" s="330"/>
      <c r="KW102" s="330"/>
      <c r="KX102" s="330"/>
      <c r="KY102" s="330"/>
      <c r="KZ102" s="330"/>
      <c r="LA102" s="330"/>
      <c r="LB102" s="330"/>
      <c r="LC102" s="330"/>
      <c r="LD102" s="330"/>
      <c r="LE102" s="330"/>
      <c r="LF102" s="330"/>
      <c r="LG102" s="330"/>
      <c r="LH102" s="330"/>
      <c r="LI102" s="330"/>
      <c r="LJ102" s="331"/>
      <c r="LK102" s="324"/>
      <c r="LL102" s="329"/>
      <c r="LM102" s="330"/>
      <c r="LN102" s="330"/>
      <c r="LO102" s="330"/>
      <c r="LP102" s="330"/>
      <c r="LQ102" s="330"/>
      <c r="LR102" s="330"/>
      <c r="LS102" s="330"/>
      <c r="LT102" s="330"/>
      <c r="LU102" s="330"/>
      <c r="LV102" s="330"/>
      <c r="LW102" s="330"/>
      <c r="LX102" s="330"/>
      <c r="LY102" s="330"/>
      <c r="LZ102" s="330"/>
      <c r="MA102" s="331"/>
      <c r="MB102" s="324"/>
      <c r="MC102" s="56"/>
      <c r="MD102" s="56"/>
      <c r="ME102" s="56"/>
      <c r="MF102" s="56"/>
      <c r="MG102" s="228"/>
    </row>
    <row r="103" spans="1:345" customFormat="1" ht="12.75" x14ac:dyDescent="0.2">
      <c r="A103" s="329"/>
      <c r="B103" s="330"/>
      <c r="C103" s="330"/>
      <c r="D103" s="330"/>
      <c r="E103" s="330"/>
      <c r="F103" s="330"/>
      <c r="G103" s="330"/>
      <c r="H103" s="330"/>
      <c r="I103" s="330"/>
      <c r="J103" s="330"/>
      <c r="K103" s="330"/>
      <c r="L103" s="330"/>
      <c r="M103" s="330"/>
      <c r="N103" s="330"/>
      <c r="O103" s="330"/>
      <c r="P103" s="331"/>
      <c r="Q103" s="324"/>
      <c r="R103" s="329"/>
      <c r="S103" s="330"/>
      <c r="T103" s="330"/>
      <c r="U103" s="330"/>
      <c r="V103" s="330"/>
      <c r="W103" s="330"/>
      <c r="X103" s="330"/>
      <c r="Y103" s="330"/>
      <c r="Z103" s="330"/>
      <c r="AA103" s="330"/>
      <c r="AB103" s="330"/>
      <c r="AC103" s="330"/>
      <c r="AD103" s="330"/>
      <c r="AE103" s="330"/>
      <c r="AF103" s="330"/>
      <c r="AG103" s="331"/>
      <c r="AH103" s="324"/>
      <c r="AI103" s="329"/>
      <c r="AJ103" s="330"/>
      <c r="AK103" s="330"/>
      <c r="AL103" s="330"/>
      <c r="AM103" s="330"/>
      <c r="AN103" s="330"/>
      <c r="AO103" s="330"/>
      <c r="AP103" s="330"/>
      <c r="AQ103" s="330"/>
      <c r="AR103" s="330"/>
      <c r="AS103" s="330"/>
      <c r="AT103" s="330"/>
      <c r="AU103" s="330"/>
      <c r="AV103" s="330"/>
      <c r="AW103" s="330"/>
      <c r="AX103" s="331"/>
      <c r="AY103" s="324"/>
      <c r="AZ103" s="329"/>
      <c r="BA103" s="330"/>
      <c r="BB103" s="330"/>
      <c r="BC103" s="330"/>
      <c r="BD103" s="330"/>
      <c r="BE103" s="330"/>
      <c r="BF103" s="330"/>
      <c r="BG103" s="330"/>
      <c r="BH103" s="330"/>
      <c r="BI103" s="330"/>
      <c r="BJ103" s="330"/>
      <c r="BK103" s="330"/>
      <c r="BL103" s="330"/>
      <c r="BM103" s="330"/>
      <c r="BN103" s="330"/>
      <c r="BO103" s="331"/>
      <c r="BP103" s="324"/>
      <c r="BQ103" s="329"/>
      <c r="BR103" s="330"/>
      <c r="BS103" s="330"/>
      <c r="BT103" s="330"/>
      <c r="BU103" s="330"/>
      <c r="BV103" s="330"/>
      <c r="BW103" s="330"/>
      <c r="BX103" s="330"/>
      <c r="BY103" s="330"/>
      <c r="BZ103" s="330"/>
      <c r="CA103" s="330"/>
      <c r="CB103" s="330"/>
      <c r="CC103" s="330"/>
      <c r="CD103" s="330"/>
      <c r="CE103" s="330"/>
      <c r="CF103" s="331"/>
      <c r="CG103" s="324"/>
      <c r="CH103" s="329"/>
      <c r="CI103" s="330"/>
      <c r="CJ103" s="330"/>
      <c r="CK103" s="330"/>
      <c r="CL103" s="330"/>
      <c r="CM103" s="330"/>
      <c r="CN103" s="330"/>
      <c r="CO103" s="330"/>
      <c r="CP103" s="330"/>
      <c r="CQ103" s="330"/>
      <c r="CR103" s="330"/>
      <c r="CS103" s="330"/>
      <c r="CT103" s="330"/>
      <c r="CU103" s="330"/>
      <c r="CV103" s="330"/>
      <c r="CW103" s="331"/>
      <c r="CX103" s="324"/>
      <c r="CY103" s="329"/>
      <c r="CZ103" s="330"/>
      <c r="DA103" s="330"/>
      <c r="DB103" s="330"/>
      <c r="DC103" s="330"/>
      <c r="DD103" s="330"/>
      <c r="DE103" s="330"/>
      <c r="DF103" s="330"/>
      <c r="DG103" s="330"/>
      <c r="DH103" s="330"/>
      <c r="DI103" s="330"/>
      <c r="DJ103" s="330"/>
      <c r="DK103" s="330"/>
      <c r="DL103" s="330"/>
      <c r="DM103" s="330"/>
      <c r="DN103" s="331"/>
      <c r="DO103" s="324"/>
      <c r="DP103" s="329"/>
      <c r="DQ103" s="330"/>
      <c r="DR103" s="330"/>
      <c r="DS103" s="330"/>
      <c r="DT103" s="330"/>
      <c r="DU103" s="330"/>
      <c r="DV103" s="330"/>
      <c r="DW103" s="330"/>
      <c r="DX103" s="330"/>
      <c r="DY103" s="330"/>
      <c r="DZ103" s="330"/>
      <c r="EA103" s="330"/>
      <c r="EB103" s="330"/>
      <c r="EC103" s="330"/>
      <c r="ED103" s="330"/>
      <c r="EE103" s="331"/>
      <c r="EF103" s="324"/>
      <c r="EG103" s="329"/>
      <c r="EH103" s="330"/>
      <c r="EI103" s="330"/>
      <c r="EJ103" s="330"/>
      <c r="EK103" s="330"/>
      <c r="EL103" s="330"/>
      <c r="EM103" s="330"/>
      <c r="EN103" s="330"/>
      <c r="EO103" s="330"/>
      <c r="EP103" s="330"/>
      <c r="EQ103" s="330"/>
      <c r="ER103" s="330"/>
      <c r="ES103" s="330"/>
      <c r="ET103" s="330"/>
      <c r="EU103" s="330"/>
      <c r="EV103" s="331"/>
      <c r="EW103" s="324"/>
      <c r="EX103" s="329"/>
      <c r="EY103" s="330"/>
      <c r="EZ103" s="330"/>
      <c r="FA103" s="330"/>
      <c r="FB103" s="330"/>
      <c r="FC103" s="330"/>
      <c r="FD103" s="330"/>
      <c r="FE103" s="330"/>
      <c r="FF103" s="330"/>
      <c r="FG103" s="330"/>
      <c r="FH103" s="330"/>
      <c r="FI103" s="330"/>
      <c r="FJ103" s="330"/>
      <c r="FK103" s="330"/>
      <c r="FL103" s="330"/>
      <c r="FM103" s="331"/>
      <c r="FN103" s="324"/>
      <c r="FO103" s="329"/>
      <c r="FP103" s="330"/>
      <c r="FQ103" s="330"/>
      <c r="FR103" s="330"/>
      <c r="FS103" s="330"/>
      <c r="FT103" s="330"/>
      <c r="FU103" s="330"/>
      <c r="FV103" s="330"/>
      <c r="FW103" s="330"/>
      <c r="FX103" s="330"/>
      <c r="FY103" s="330"/>
      <c r="FZ103" s="330"/>
      <c r="GA103" s="330"/>
      <c r="GB103" s="330"/>
      <c r="GC103" s="330"/>
      <c r="GD103" s="331"/>
      <c r="GE103" s="324"/>
      <c r="GF103" s="329"/>
      <c r="GG103" s="330"/>
      <c r="GH103" s="330"/>
      <c r="GI103" s="330"/>
      <c r="GJ103" s="330"/>
      <c r="GK103" s="330"/>
      <c r="GL103" s="330"/>
      <c r="GM103" s="330"/>
      <c r="GN103" s="330"/>
      <c r="GO103" s="330"/>
      <c r="GP103" s="330"/>
      <c r="GQ103" s="330"/>
      <c r="GR103" s="330"/>
      <c r="GS103" s="330"/>
      <c r="GT103" s="330"/>
      <c r="GU103" s="331"/>
      <c r="GV103" s="324"/>
      <c r="GW103" s="329"/>
      <c r="GX103" s="330"/>
      <c r="GY103" s="330"/>
      <c r="GZ103" s="330"/>
      <c r="HA103" s="330"/>
      <c r="HB103" s="330"/>
      <c r="HC103" s="330"/>
      <c r="HD103" s="330"/>
      <c r="HE103" s="330"/>
      <c r="HF103" s="330"/>
      <c r="HG103" s="330"/>
      <c r="HH103" s="330"/>
      <c r="HI103" s="330"/>
      <c r="HJ103" s="330"/>
      <c r="HK103" s="330"/>
      <c r="HL103" s="331"/>
      <c r="HM103" s="324"/>
      <c r="HN103" s="329"/>
      <c r="HO103" s="330"/>
      <c r="HP103" s="330"/>
      <c r="HQ103" s="330"/>
      <c r="HR103" s="330"/>
      <c r="HS103" s="330"/>
      <c r="HT103" s="330"/>
      <c r="HU103" s="330"/>
      <c r="HV103" s="330"/>
      <c r="HW103" s="330"/>
      <c r="HX103" s="330"/>
      <c r="HY103" s="330"/>
      <c r="HZ103" s="330"/>
      <c r="IA103" s="330"/>
      <c r="IB103" s="330"/>
      <c r="IC103" s="331"/>
      <c r="ID103" s="324"/>
      <c r="IE103" s="329"/>
      <c r="IF103" s="330"/>
      <c r="IG103" s="330"/>
      <c r="IH103" s="330"/>
      <c r="II103" s="330"/>
      <c r="IJ103" s="330"/>
      <c r="IK103" s="330"/>
      <c r="IL103" s="330"/>
      <c r="IM103" s="330"/>
      <c r="IN103" s="330"/>
      <c r="IO103" s="330"/>
      <c r="IP103" s="330"/>
      <c r="IQ103" s="330"/>
      <c r="IR103" s="330"/>
      <c r="IS103" s="330"/>
      <c r="IT103" s="331"/>
      <c r="IU103" s="324"/>
      <c r="IV103" s="329"/>
      <c r="IW103" s="330"/>
      <c r="IX103" s="330"/>
      <c r="IY103" s="330"/>
      <c r="IZ103" s="330"/>
      <c r="JA103" s="330"/>
      <c r="JB103" s="330"/>
      <c r="JC103" s="330"/>
      <c r="JD103" s="330"/>
      <c r="JE103" s="330"/>
      <c r="JF103" s="330"/>
      <c r="JG103" s="330"/>
      <c r="JH103" s="330"/>
      <c r="JI103" s="330"/>
      <c r="JJ103" s="330"/>
      <c r="JK103" s="331"/>
      <c r="JL103" s="324"/>
      <c r="JM103" s="329"/>
      <c r="JN103" s="330"/>
      <c r="JO103" s="330"/>
      <c r="JP103" s="330"/>
      <c r="JQ103" s="330"/>
      <c r="JR103" s="330"/>
      <c r="JS103" s="330"/>
      <c r="JT103" s="330"/>
      <c r="JU103" s="330"/>
      <c r="JV103" s="330"/>
      <c r="JW103" s="330"/>
      <c r="JX103" s="330"/>
      <c r="JY103" s="330"/>
      <c r="JZ103" s="330"/>
      <c r="KA103" s="330"/>
      <c r="KB103" s="331"/>
      <c r="KC103" s="324"/>
      <c r="KD103" s="329"/>
      <c r="KE103" s="330"/>
      <c r="KF103" s="330"/>
      <c r="KG103" s="330"/>
      <c r="KH103" s="330"/>
      <c r="KI103" s="330"/>
      <c r="KJ103" s="330"/>
      <c r="KK103" s="330"/>
      <c r="KL103" s="330"/>
      <c r="KM103" s="330"/>
      <c r="KN103" s="330"/>
      <c r="KO103" s="330"/>
      <c r="KP103" s="330"/>
      <c r="KQ103" s="330"/>
      <c r="KR103" s="330"/>
      <c r="KS103" s="331"/>
      <c r="KT103" s="324"/>
      <c r="KU103" s="329"/>
      <c r="KV103" s="330"/>
      <c r="KW103" s="330"/>
      <c r="KX103" s="330"/>
      <c r="KY103" s="330"/>
      <c r="KZ103" s="330"/>
      <c r="LA103" s="330"/>
      <c r="LB103" s="330"/>
      <c r="LC103" s="330"/>
      <c r="LD103" s="330"/>
      <c r="LE103" s="330"/>
      <c r="LF103" s="330"/>
      <c r="LG103" s="330"/>
      <c r="LH103" s="330"/>
      <c r="LI103" s="330"/>
      <c r="LJ103" s="331"/>
      <c r="LK103" s="324"/>
      <c r="LL103" s="329"/>
      <c r="LM103" s="330"/>
      <c r="LN103" s="330"/>
      <c r="LO103" s="330"/>
      <c r="LP103" s="330"/>
      <c r="LQ103" s="330"/>
      <c r="LR103" s="330"/>
      <c r="LS103" s="330"/>
      <c r="LT103" s="330"/>
      <c r="LU103" s="330"/>
      <c r="LV103" s="330"/>
      <c r="LW103" s="330"/>
      <c r="LX103" s="330"/>
      <c r="LY103" s="330"/>
      <c r="LZ103" s="330"/>
      <c r="MA103" s="331"/>
      <c r="MB103" s="324"/>
      <c r="MC103" s="56"/>
      <c r="MD103" s="56"/>
      <c r="ME103" s="56"/>
      <c r="MF103" s="56"/>
      <c r="MG103" s="228"/>
    </row>
    <row r="104" spans="1:345" customFormat="1" ht="12.75" x14ac:dyDescent="0.2">
      <c r="A104" s="329"/>
      <c r="B104" s="330"/>
      <c r="C104" s="330"/>
      <c r="D104" s="330"/>
      <c r="E104" s="330"/>
      <c r="F104" s="330"/>
      <c r="G104" s="330"/>
      <c r="H104" s="330"/>
      <c r="I104" s="330"/>
      <c r="J104" s="330"/>
      <c r="K104" s="330"/>
      <c r="L104" s="330"/>
      <c r="M104" s="330"/>
      <c r="N104" s="330"/>
      <c r="O104" s="330"/>
      <c r="P104" s="331"/>
      <c r="Q104" s="324"/>
      <c r="R104" s="329"/>
      <c r="S104" s="330"/>
      <c r="T104" s="330"/>
      <c r="U104" s="330"/>
      <c r="V104" s="330"/>
      <c r="W104" s="330"/>
      <c r="X104" s="330"/>
      <c r="Y104" s="330"/>
      <c r="Z104" s="330"/>
      <c r="AA104" s="330"/>
      <c r="AB104" s="330"/>
      <c r="AC104" s="330"/>
      <c r="AD104" s="330"/>
      <c r="AE104" s="330"/>
      <c r="AF104" s="330"/>
      <c r="AG104" s="331"/>
      <c r="AH104" s="324"/>
      <c r="AI104" s="329"/>
      <c r="AJ104" s="330"/>
      <c r="AK104" s="330"/>
      <c r="AL104" s="330"/>
      <c r="AM104" s="330"/>
      <c r="AN104" s="330"/>
      <c r="AO104" s="330"/>
      <c r="AP104" s="330"/>
      <c r="AQ104" s="330"/>
      <c r="AR104" s="330"/>
      <c r="AS104" s="330"/>
      <c r="AT104" s="330"/>
      <c r="AU104" s="330"/>
      <c r="AV104" s="330"/>
      <c r="AW104" s="330"/>
      <c r="AX104" s="331"/>
      <c r="AY104" s="324"/>
      <c r="AZ104" s="329"/>
      <c r="BA104" s="330"/>
      <c r="BB104" s="330"/>
      <c r="BC104" s="330"/>
      <c r="BD104" s="330"/>
      <c r="BE104" s="330"/>
      <c r="BF104" s="330"/>
      <c r="BG104" s="330"/>
      <c r="BH104" s="330"/>
      <c r="BI104" s="330"/>
      <c r="BJ104" s="330"/>
      <c r="BK104" s="330"/>
      <c r="BL104" s="330"/>
      <c r="BM104" s="330"/>
      <c r="BN104" s="330"/>
      <c r="BO104" s="331"/>
      <c r="BP104" s="324"/>
      <c r="BQ104" s="329"/>
      <c r="BR104" s="330"/>
      <c r="BS104" s="330"/>
      <c r="BT104" s="330"/>
      <c r="BU104" s="330"/>
      <c r="BV104" s="330"/>
      <c r="BW104" s="330"/>
      <c r="BX104" s="330"/>
      <c r="BY104" s="330"/>
      <c r="BZ104" s="330"/>
      <c r="CA104" s="330"/>
      <c r="CB104" s="330"/>
      <c r="CC104" s="330"/>
      <c r="CD104" s="330"/>
      <c r="CE104" s="330"/>
      <c r="CF104" s="331"/>
      <c r="CG104" s="324"/>
      <c r="CH104" s="329"/>
      <c r="CI104" s="330"/>
      <c r="CJ104" s="330"/>
      <c r="CK104" s="330"/>
      <c r="CL104" s="330"/>
      <c r="CM104" s="330"/>
      <c r="CN104" s="330"/>
      <c r="CO104" s="330"/>
      <c r="CP104" s="330"/>
      <c r="CQ104" s="330"/>
      <c r="CR104" s="330"/>
      <c r="CS104" s="330"/>
      <c r="CT104" s="330"/>
      <c r="CU104" s="330"/>
      <c r="CV104" s="330"/>
      <c r="CW104" s="331"/>
      <c r="CX104" s="324"/>
      <c r="CY104" s="329"/>
      <c r="CZ104" s="330"/>
      <c r="DA104" s="330"/>
      <c r="DB104" s="330"/>
      <c r="DC104" s="330"/>
      <c r="DD104" s="330"/>
      <c r="DE104" s="330"/>
      <c r="DF104" s="330"/>
      <c r="DG104" s="330"/>
      <c r="DH104" s="330"/>
      <c r="DI104" s="330"/>
      <c r="DJ104" s="330"/>
      <c r="DK104" s="330"/>
      <c r="DL104" s="330"/>
      <c r="DM104" s="330"/>
      <c r="DN104" s="331"/>
      <c r="DO104" s="324"/>
      <c r="DP104" s="329"/>
      <c r="DQ104" s="330"/>
      <c r="DR104" s="330"/>
      <c r="DS104" s="330"/>
      <c r="DT104" s="330"/>
      <c r="DU104" s="330"/>
      <c r="DV104" s="330"/>
      <c r="DW104" s="330"/>
      <c r="DX104" s="330"/>
      <c r="DY104" s="330"/>
      <c r="DZ104" s="330"/>
      <c r="EA104" s="330"/>
      <c r="EB104" s="330"/>
      <c r="EC104" s="330"/>
      <c r="ED104" s="330"/>
      <c r="EE104" s="331"/>
      <c r="EF104" s="324"/>
      <c r="EG104" s="329"/>
      <c r="EH104" s="330"/>
      <c r="EI104" s="330"/>
      <c r="EJ104" s="330"/>
      <c r="EK104" s="330"/>
      <c r="EL104" s="330"/>
      <c r="EM104" s="330"/>
      <c r="EN104" s="330"/>
      <c r="EO104" s="330"/>
      <c r="EP104" s="330"/>
      <c r="EQ104" s="330"/>
      <c r="ER104" s="330"/>
      <c r="ES104" s="330"/>
      <c r="ET104" s="330"/>
      <c r="EU104" s="330"/>
      <c r="EV104" s="331"/>
      <c r="EW104" s="324"/>
      <c r="EX104" s="329"/>
      <c r="EY104" s="330"/>
      <c r="EZ104" s="330"/>
      <c r="FA104" s="330"/>
      <c r="FB104" s="330"/>
      <c r="FC104" s="330"/>
      <c r="FD104" s="330"/>
      <c r="FE104" s="330"/>
      <c r="FF104" s="330"/>
      <c r="FG104" s="330"/>
      <c r="FH104" s="330"/>
      <c r="FI104" s="330"/>
      <c r="FJ104" s="330"/>
      <c r="FK104" s="330"/>
      <c r="FL104" s="330"/>
      <c r="FM104" s="331"/>
      <c r="FN104" s="324"/>
      <c r="FO104" s="329"/>
      <c r="FP104" s="330"/>
      <c r="FQ104" s="330"/>
      <c r="FR104" s="330"/>
      <c r="FS104" s="330"/>
      <c r="FT104" s="330"/>
      <c r="FU104" s="330"/>
      <c r="FV104" s="330"/>
      <c r="FW104" s="330"/>
      <c r="FX104" s="330"/>
      <c r="FY104" s="330"/>
      <c r="FZ104" s="330"/>
      <c r="GA104" s="330"/>
      <c r="GB104" s="330"/>
      <c r="GC104" s="330"/>
      <c r="GD104" s="331"/>
      <c r="GE104" s="324"/>
      <c r="GF104" s="329"/>
      <c r="GG104" s="330"/>
      <c r="GH104" s="330"/>
      <c r="GI104" s="330"/>
      <c r="GJ104" s="330"/>
      <c r="GK104" s="330"/>
      <c r="GL104" s="330"/>
      <c r="GM104" s="330"/>
      <c r="GN104" s="330"/>
      <c r="GO104" s="330"/>
      <c r="GP104" s="330"/>
      <c r="GQ104" s="330"/>
      <c r="GR104" s="330"/>
      <c r="GS104" s="330"/>
      <c r="GT104" s="330"/>
      <c r="GU104" s="331"/>
      <c r="GV104" s="324"/>
      <c r="GW104" s="329"/>
      <c r="GX104" s="330"/>
      <c r="GY104" s="330"/>
      <c r="GZ104" s="330"/>
      <c r="HA104" s="330"/>
      <c r="HB104" s="330"/>
      <c r="HC104" s="330"/>
      <c r="HD104" s="330"/>
      <c r="HE104" s="330"/>
      <c r="HF104" s="330"/>
      <c r="HG104" s="330"/>
      <c r="HH104" s="330"/>
      <c r="HI104" s="330"/>
      <c r="HJ104" s="330"/>
      <c r="HK104" s="330"/>
      <c r="HL104" s="331"/>
      <c r="HM104" s="324"/>
      <c r="HN104" s="329"/>
      <c r="HO104" s="330"/>
      <c r="HP104" s="330"/>
      <c r="HQ104" s="330"/>
      <c r="HR104" s="330"/>
      <c r="HS104" s="330"/>
      <c r="HT104" s="330"/>
      <c r="HU104" s="330"/>
      <c r="HV104" s="330"/>
      <c r="HW104" s="330"/>
      <c r="HX104" s="330"/>
      <c r="HY104" s="330"/>
      <c r="HZ104" s="330"/>
      <c r="IA104" s="330"/>
      <c r="IB104" s="330"/>
      <c r="IC104" s="331"/>
      <c r="ID104" s="324"/>
      <c r="IE104" s="329"/>
      <c r="IF104" s="330"/>
      <c r="IG104" s="330"/>
      <c r="IH104" s="330"/>
      <c r="II104" s="330"/>
      <c r="IJ104" s="330"/>
      <c r="IK104" s="330"/>
      <c r="IL104" s="330"/>
      <c r="IM104" s="330"/>
      <c r="IN104" s="330"/>
      <c r="IO104" s="330"/>
      <c r="IP104" s="330"/>
      <c r="IQ104" s="330"/>
      <c r="IR104" s="330"/>
      <c r="IS104" s="330"/>
      <c r="IT104" s="331"/>
      <c r="IU104" s="324"/>
      <c r="IV104" s="329"/>
      <c r="IW104" s="330"/>
      <c r="IX104" s="330"/>
      <c r="IY104" s="330"/>
      <c r="IZ104" s="330"/>
      <c r="JA104" s="330"/>
      <c r="JB104" s="330"/>
      <c r="JC104" s="330"/>
      <c r="JD104" s="330"/>
      <c r="JE104" s="330"/>
      <c r="JF104" s="330"/>
      <c r="JG104" s="330"/>
      <c r="JH104" s="330"/>
      <c r="JI104" s="330"/>
      <c r="JJ104" s="330"/>
      <c r="JK104" s="331"/>
      <c r="JL104" s="324"/>
      <c r="JM104" s="329"/>
      <c r="JN104" s="330"/>
      <c r="JO104" s="330"/>
      <c r="JP104" s="330"/>
      <c r="JQ104" s="330"/>
      <c r="JR104" s="330"/>
      <c r="JS104" s="330"/>
      <c r="JT104" s="330"/>
      <c r="JU104" s="330"/>
      <c r="JV104" s="330"/>
      <c r="JW104" s="330"/>
      <c r="JX104" s="330"/>
      <c r="JY104" s="330"/>
      <c r="JZ104" s="330"/>
      <c r="KA104" s="330"/>
      <c r="KB104" s="331"/>
      <c r="KC104" s="324"/>
      <c r="KD104" s="329"/>
      <c r="KE104" s="330"/>
      <c r="KF104" s="330"/>
      <c r="KG104" s="330"/>
      <c r="KH104" s="330"/>
      <c r="KI104" s="330"/>
      <c r="KJ104" s="330"/>
      <c r="KK104" s="330"/>
      <c r="KL104" s="330"/>
      <c r="KM104" s="330"/>
      <c r="KN104" s="330"/>
      <c r="KO104" s="330"/>
      <c r="KP104" s="330"/>
      <c r="KQ104" s="330"/>
      <c r="KR104" s="330"/>
      <c r="KS104" s="331"/>
      <c r="KT104" s="324"/>
      <c r="KU104" s="329"/>
      <c r="KV104" s="330"/>
      <c r="KW104" s="330"/>
      <c r="KX104" s="330"/>
      <c r="KY104" s="330"/>
      <c r="KZ104" s="330"/>
      <c r="LA104" s="330"/>
      <c r="LB104" s="330"/>
      <c r="LC104" s="330"/>
      <c r="LD104" s="330"/>
      <c r="LE104" s="330"/>
      <c r="LF104" s="330"/>
      <c r="LG104" s="330"/>
      <c r="LH104" s="330"/>
      <c r="LI104" s="330"/>
      <c r="LJ104" s="331"/>
      <c r="LK104" s="324"/>
      <c r="LL104" s="329"/>
      <c r="LM104" s="330"/>
      <c r="LN104" s="330"/>
      <c r="LO104" s="330"/>
      <c r="LP104" s="330"/>
      <c r="LQ104" s="330"/>
      <c r="LR104" s="330"/>
      <c r="LS104" s="330"/>
      <c r="LT104" s="330"/>
      <c r="LU104" s="330"/>
      <c r="LV104" s="330"/>
      <c r="LW104" s="330"/>
      <c r="LX104" s="330"/>
      <c r="LY104" s="330"/>
      <c r="LZ104" s="330"/>
      <c r="MA104" s="331"/>
      <c r="MB104" s="324"/>
      <c r="MC104" s="56"/>
      <c r="MD104" s="56"/>
      <c r="ME104" s="56"/>
      <c r="MF104" s="56"/>
      <c r="MG104" s="228"/>
    </row>
    <row r="105" spans="1:345" customFormat="1" ht="12.75" x14ac:dyDescent="0.2">
      <c r="A105" s="329"/>
      <c r="B105" s="330"/>
      <c r="C105" s="330"/>
      <c r="D105" s="330"/>
      <c r="E105" s="330"/>
      <c r="F105" s="330"/>
      <c r="G105" s="330"/>
      <c r="H105" s="330"/>
      <c r="I105" s="330"/>
      <c r="J105" s="330"/>
      <c r="K105" s="330"/>
      <c r="L105" s="330"/>
      <c r="M105" s="330"/>
      <c r="N105" s="330"/>
      <c r="O105" s="330"/>
      <c r="P105" s="331"/>
      <c r="Q105" s="324"/>
      <c r="R105" s="329"/>
      <c r="S105" s="330"/>
      <c r="T105" s="330"/>
      <c r="U105" s="330"/>
      <c r="V105" s="330"/>
      <c r="W105" s="330"/>
      <c r="X105" s="330"/>
      <c r="Y105" s="330"/>
      <c r="Z105" s="330"/>
      <c r="AA105" s="330"/>
      <c r="AB105" s="330"/>
      <c r="AC105" s="330"/>
      <c r="AD105" s="330"/>
      <c r="AE105" s="330"/>
      <c r="AF105" s="330"/>
      <c r="AG105" s="331"/>
      <c r="AH105" s="324"/>
      <c r="AI105" s="329"/>
      <c r="AJ105" s="330"/>
      <c r="AK105" s="330"/>
      <c r="AL105" s="330"/>
      <c r="AM105" s="330"/>
      <c r="AN105" s="330"/>
      <c r="AO105" s="330"/>
      <c r="AP105" s="330"/>
      <c r="AQ105" s="330"/>
      <c r="AR105" s="330"/>
      <c r="AS105" s="330"/>
      <c r="AT105" s="330"/>
      <c r="AU105" s="330"/>
      <c r="AV105" s="330"/>
      <c r="AW105" s="330"/>
      <c r="AX105" s="331"/>
      <c r="AY105" s="324"/>
      <c r="AZ105" s="329"/>
      <c r="BA105" s="330"/>
      <c r="BB105" s="330"/>
      <c r="BC105" s="330"/>
      <c r="BD105" s="330"/>
      <c r="BE105" s="330"/>
      <c r="BF105" s="330"/>
      <c r="BG105" s="330"/>
      <c r="BH105" s="330"/>
      <c r="BI105" s="330"/>
      <c r="BJ105" s="330"/>
      <c r="BK105" s="330"/>
      <c r="BL105" s="330"/>
      <c r="BM105" s="330"/>
      <c r="BN105" s="330"/>
      <c r="BO105" s="331"/>
      <c r="BP105" s="324"/>
      <c r="BQ105" s="329"/>
      <c r="BR105" s="330"/>
      <c r="BS105" s="330"/>
      <c r="BT105" s="330"/>
      <c r="BU105" s="330"/>
      <c r="BV105" s="330"/>
      <c r="BW105" s="330"/>
      <c r="BX105" s="330"/>
      <c r="BY105" s="330"/>
      <c r="BZ105" s="330"/>
      <c r="CA105" s="330"/>
      <c r="CB105" s="330"/>
      <c r="CC105" s="330"/>
      <c r="CD105" s="330"/>
      <c r="CE105" s="330"/>
      <c r="CF105" s="331"/>
      <c r="CG105" s="324"/>
      <c r="CH105" s="329"/>
      <c r="CI105" s="330"/>
      <c r="CJ105" s="330"/>
      <c r="CK105" s="330"/>
      <c r="CL105" s="330"/>
      <c r="CM105" s="330"/>
      <c r="CN105" s="330"/>
      <c r="CO105" s="330"/>
      <c r="CP105" s="330"/>
      <c r="CQ105" s="330"/>
      <c r="CR105" s="330"/>
      <c r="CS105" s="330"/>
      <c r="CT105" s="330"/>
      <c r="CU105" s="330"/>
      <c r="CV105" s="330"/>
      <c r="CW105" s="331"/>
      <c r="CX105" s="324"/>
      <c r="CY105" s="329"/>
      <c r="CZ105" s="330"/>
      <c r="DA105" s="330"/>
      <c r="DB105" s="330"/>
      <c r="DC105" s="330"/>
      <c r="DD105" s="330"/>
      <c r="DE105" s="330"/>
      <c r="DF105" s="330"/>
      <c r="DG105" s="330"/>
      <c r="DH105" s="330"/>
      <c r="DI105" s="330"/>
      <c r="DJ105" s="330"/>
      <c r="DK105" s="330"/>
      <c r="DL105" s="330"/>
      <c r="DM105" s="330"/>
      <c r="DN105" s="331"/>
      <c r="DO105" s="324"/>
      <c r="DP105" s="329"/>
      <c r="DQ105" s="330"/>
      <c r="DR105" s="330"/>
      <c r="DS105" s="330"/>
      <c r="DT105" s="330"/>
      <c r="DU105" s="330"/>
      <c r="DV105" s="330"/>
      <c r="DW105" s="330"/>
      <c r="DX105" s="330"/>
      <c r="DY105" s="330"/>
      <c r="DZ105" s="330"/>
      <c r="EA105" s="330"/>
      <c r="EB105" s="330"/>
      <c r="EC105" s="330"/>
      <c r="ED105" s="330"/>
      <c r="EE105" s="331"/>
      <c r="EF105" s="324"/>
      <c r="EG105" s="329"/>
      <c r="EH105" s="330"/>
      <c r="EI105" s="330"/>
      <c r="EJ105" s="330"/>
      <c r="EK105" s="330"/>
      <c r="EL105" s="330"/>
      <c r="EM105" s="330"/>
      <c r="EN105" s="330"/>
      <c r="EO105" s="330"/>
      <c r="EP105" s="330"/>
      <c r="EQ105" s="330"/>
      <c r="ER105" s="330"/>
      <c r="ES105" s="330"/>
      <c r="ET105" s="330"/>
      <c r="EU105" s="330"/>
      <c r="EV105" s="331"/>
      <c r="EW105" s="324"/>
      <c r="EX105" s="329"/>
      <c r="EY105" s="330"/>
      <c r="EZ105" s="330"/>
      <c r="FA105" s="330"/>
      <c r="FB105" s="330"/>
      <c r="FC105" s="330"/>
      <c r="FD105" s="330"/>
      <c r="FE105" s="330"/>
      <c r="FF105" s="330"/>
      <c r="FG105" s="330"/>
      <c r="FH105" s="330"/>
      <c r="FI105" s="330"/>
      <c r="FJ105" s="330"/>
      <c r="FK105" s="330"/>
      <c r="FL105" s="330"/>
      <c r="FM105" s="331"/>
      <c r="FN105" s="324"/>
      <c r="FO105" s="329"/>
      <c r="FP105" s="330"/>
      <c r="FQ105" s="330"/>
      <c r="FR105" s="330"/>
      <c r="FS105" s="330"/>
      <c r="FT105" s="330"/>
      <c r="FU105" s="330"/>
      <c r="FV105" s="330"/>
      <c r="FW105" s="330"/>
      <c r="FX105" s="330"/>
      <c r="FY105" s="330"/>
      <c r="FZ105" s="330"/>
      <c r="GA105" s="330"/>
      <c r="GB105" s="330"/>
      <c r="GC105" s="330"/>
      <c r="GD105" s="331"/>
      <c r="GE105" s="324"/>
      <c r="GF105" s="329"/>
      <c r="GG105" s="330"/>
      <c r="GH105" s="330"/>
      <c r="GI105" s="330"/>
      <c r="GJ105" s="330"/>
      <c r="GK105" s="330"/>
      <c r="GL105" s="330"/>
      <c r="GM105" s="330"/>
      <c r="GN105" s="330"/>
      <c r="GO105" s="330"/>
      <c r="GP105" s="330"/>
      <c r="GQ105" s="330"/>
      <c r="GR105" s="330"/>
      <c r="GS105" s="330"/>
      <c r="GT105" s="330"/>
      <c r="GU105" s="331"/>
      <c r="GV105" s="324"/>
      <c r="GW105" s="329"/>
      <c r="GX105" s="330"/>
      <c r="GY105" s="330"/>
      <c r="GZ105" s="330"/>
      <c r="HA105" s="330"/>
      <c r="HB105" s="330"/>
      <c r="HC105" s="330"/>
      <c r="HD105" s="330"/>
      <c r="HE105" s="330"/>
      <c r="HF105" s="330"/>
      <c r="HG105" s="330"/>
      <c r="HH105" s="330"/>
      <c r="HI105" s="330"/>
      <c r="HJ105" s="330"/>
      <c r="HK105" s="330"/>
      <c r="HL105" s="331"/>
      <c r="HM105" s="324"/>
      <c r="HN105" s="329"/>
      <c r="HO105" s="330"/>
      <c r="HP105" s="330"/>
      <c r="HQ105" s="330"/>
      <c r="HR105" s="330"/>
      <c r="HS105" s="330"/>
      <c r="HT105" s="330"/>
      <c r="HU105" s="330"/>
      <c r="HV105" s="330"/>
      <c r="HW105" s="330"/>
      <c r="HX105" s="330"/>
      <c r="HY105" s="330"/>
      <c r="HZ105" s="330"/>
      <c r="IA105" s="330"/>
      <c r="IB105" s="330"/>
      <c r="IC105" s="331"/>
      <c r="ID105" s="324"/>
      <c r="IE105" s="329"/>
      <c r="IF105" s="330"/>
      <c r="IG105" s="330"/>
      <c r="IH105" s="330"/>
      <c r="II105" s="330"/>
      <c r="IJ105" s="330"/>
      <c r="IK105" s="330"/>
      <c r="IL105" s="330"/>
      <c r="IM105" s="330"/>
      <c r="IN105" s="330"/>
      <c r="IO105" s="330"/>
      <c r="IP105" s="330"/>
      <c r="IQ105" s="330"/>
      <c r="IR105" s="330"/>
      <c r="IS105" s="330"/>
      <c r="IT105" s="331"/>
      <c r="IU105" s="324"/>
      <c r="IV105" s="329"/>
      <c r="IW105" s="330"/>
      <c r="IX105" s="330"/>
      <c r="IY105" s="330"/>
      <c r="IZ105" s="330"/>
      <c r="JA105" s="330"/>
      <c r="JB105" s="330"/>
      <c r="JC105" s="330"/>
      <c r="JD105" s="330"/>
      <c r="JE105" s="330"/>
      <c r="JF105" s="330"/>
      <c r="JG105" s="330"/>
      <c r="JH105" s="330"/>
      <c r="JI105" s="330"/>
      <c r="JJ105" s="330"/>
      <c r="JK105" s="331"/>
      <c r="JL105" s="324"/>
      <c r="JM105" s="329"/>
      <c r="JN105" s="330"/>
      <c r="JO105" s="330"/>
      <c r="JP105" s="330"/>
      <c r="JQ105" s="330"/>
      <c r="JR105" s="330"/>
      <c r="JS105" s="330"/>
      <c r="JT105" s="330"/>
      <c r="JU105" s="330"/>
      <c r="JV105" s="330"/>
      <c r="JW105" s="330"/>
      <c r="JX105" s="330"/>
      <c r="JY105" s="330"/>
      <c r="JZ105" s="330"/>
      <c r="KA105" s="330"/>
      <c r="KB105" s="331"/>
      <c r="KC105" s="324"/>
      <c r="KD105" s="329"/>
      <c r="KE105" s="330"/>
      <c r="KF105" s="330"/>
      <c r="KG105" s="330"/>
      <c r="KH105" s="330"/>
      <c r="KI105" s="330"/>
      <c r="KJ105" s="330"/>
      <c r="KK105" s="330"/>
      <c r="KL105" s="330"/>
      <c r="KM105" s="330"/>
      <c r="KN105" s="330"/>
      <c r="KO105" s="330"/>
      <c r="KP105" s="330"/>
      <c r="KQ105" s="330"/>
      <c r="KR105" s="330"/>
      <c r="KS105" s="331"/>
      <c r="KT105" s="324"/>
      <c r="KU105" s="329"/>
      <c r="KV105" s="330"/>
      <c r="KW105" s="330"/>
      <c r="KX105" s="330"/>
      <c r="KY105" s="330"/>
      <c r="KZ105" s="330"/>
      <c r="LA105" s="330"/>
      <c r="LB105" s="330"/>
      <c r="LC105" s="330"/>
      <c r="LD105" s="330"/>
      <c r="LE105" s="330"/>
      <c r="LF105" s="330"/>
      <c r="LG105" s="330"/>
      <c r="LH105" s="330"/>
      <c r="LI105" s="330"/>
      <c r="LJ105" s="331"/>
      <c r="LK105" s="324"/>
      <c r="LL105" s="329"/>
      <c r="LM105" s="330"/>
      <c r="LN105" s="330"/>
      <c r="LO105" s="330"/>
      <c r="LP105" s="330"/>
      <c r="LQ105" s="330"/>
      <c r="LR105" s="330"/>
      <c r="LS105" s="330"/>
      <c r="LT105" s="330"/>
      <c r="LU105" s="330"/>
      <c r="LV105" s="330"/>
      <c r="LW105" s="330"/>
      <c r="LX105" s="330"/>
      <c r="LY105" s="330"/>
      <c r="LZ105" s="330"/>
      <c r="MA105" s="331"/>
      <c r="MB105" s="324"/>
      <c r="MC105" s="56"/>
      <c r="MD105" s="56"/>
      <c r="ME105" s="56"/>
      <c r="MF105" s="56"/>
      <c r="MG105" s="228"/>
    </row>
    <row r="106" spans="1:345" customFormat="1" ht="12.75" x14ac:dyDescent="0.2">
      <c r="A106" s="329"/>
      <c r="B106" s="330"/>
      <c r="C106" s="330"/>
      <c r="D106" s="330"/>
      <c r="E106" s="330"/>
      <c r="F106" s="330"/>
      <c r="G106" s="330"/>
      <c r="H106" s="330"/>
      <c r="I106" s="330"/>
      <c r="J106" s="330"/>
      <c r="K106" s="330"/>
      <c r="L106" s="330"/>
      <c r="M106" s="330"/>
      <c r="N106" s="330"/>
      <c r="O106" s="330"/>
      <c r="P106" s="331"/>
      <c r="Q106" s="324"/>
      <c r="R106" s="329"/>
      <c r="S106" s="330"/>
      <c r="T106" s="330"/>
      <c r="U106" s="330"/>
      <c r="V106" s="330"/>
      <c r="W106" s="330"/>
      <c r="X106" s="330"/>
      <c r="Y106" s="330"/>
      <c r="Z106" s="330"/>
      <c r="AA106" s="330"/>
      <c r="AB106" s="330"/>
      <c r="AC106" s="330"/>
      <c r="AD106" s="330"/>
      <c r="AE106" s="330"/>
      <c r="AF106" s="330"/>
      <c r="AG106" s="331"/>
      <c r="AH106" s="324"/>
      <c r="AI106" s="329"/>
      <c r="AJ106" s="330"/>
      <c r="AK106" s="330"/>
      <c r="AL106" s="330"/>
      <c r="AM106" s="330"/>
      <c r="AN106" s="330"/>
      <c r="AO106" s="330"/>
      <c r="AP106" s="330"/>
      <c r="AQ106" s="330"/>
      <c r="AR106" s="330"/>
      <c r="AS106" s="330"/>
      <c r="AT106" s="330"/>
      <c r="AU106" s="330"/>
      <c r="AV106" s="330"/>
      <c r="AW106" s="330"/>
      <c r="AX106" s="331"/>
      <c r="AY106" s="324"/>
      <c r="AZ106" s="329"/>
      <c r="BA106" s="330"/>
      <c r="BB106" s="330"/>
      <c r="BC106" s="330"/>
      <c r="BD106" s="330"/>
      <c r="BE106" s="330"/>
      <c r="BF106" s="330"/>
      <c r="BG106" s="330"/>
      <c r="BH106" s="330"/>
      <c r="BI106" s="330"/>
      <c r="BJ106" s="330"/>
      <c r="BK106" s="330"/>
      <c r="BL106" s="330"/>
      <c r="BM106" s="330"/>
      <c r="BN106" s="330"/>
      <c r="BO106" s="331"/>
      <c r="BP106" s="324"/>
      <c r="BQ106" s="329"/>
      <c r="BR106" s="330"/>
      <c r="BS106" s="330"/>
      <c r="BT106" s="330"/>
      <c r="BU106" s="330"/>
      <c r="BV106" s="330"/>
      <c r="BW106" s="330"/>
      <c r="BX106" s="330"/>
      <c r="BY106" s="330"/>
      <c r="BZ106" s="330"/>
      <c r="CA106" s="330"/>
      <c r="CB106" s="330"/>
      <c r="CC106" s="330"/>
      <c r="CD106" s="330"/>
      <c r="CE106" s="330"/>
      <c r="CF106" s="331"/>
      <c r="CG106" s="324"/>
      <c r="CH106" s="329"/>
      <c r="CI106" s="330"/>
      <c r="CJ106" s="330"/>
      <c r="CK106" s="330"/>
      <c r="CL106" s="330"/>
      <c r="CM106" s="330"/>
      <c r="CN106" s="330"/>
      <c r="CO106" s="330"/>
      <c r="CP106" s="330"/>
      <c r="CQ106" s="330"/>
      <c r="CR106" s="330"/>
      <c r="CS106" s="330"/>
      <c r="CT106" s="330"/>
      <c r="CU106" s="330"/>
      <c r="CV106" s="330"/>
      <c r="CW106" s="331"/>
      <c r="CX106" s="324"/>
      <c r="CY106" s="329"/>
      <c r="CZ106" s="330"/>
      <c r="DA106" s="330"/>
      <c r="DB106" s="330"/>
      <c r="DC106" s="330"/>
      <c r="DD106" s="330"/>
      <c r="DE106" s="330"/>
      <c r="DF106" s="330"/>
      <c r="DG106" s="330"/>
      <c r="DH106" s="330"/>
      <c r="DI106" s="330"/>
      <c r="DJ106" s="330"/>
      <c r="DK106" s="330"/>
      <c r="DL106" s="330"/>
      <c r="DM106" s="330"/>
      <c r="DN106" s="331"/>
      <c r="DO106" s="324"/>
      <c r="DP106" s="329"/>
      <c r="DQ106" s="330"/>
      <c r="DR106" s="330"/>
      <c r="DS106" s="330"/>
      <c r="DT106" s="330"/>
      <c r="DU106" s="330"/>
      <c r="DV106" s="330"/>
      <c r="DW106" s="330"/>
      <c r="DX106" s="330"/>
      <c r="DY106" s="330"/>
      <c r="DZ106" s="330"/>
      <c r="EA106" s="330"/>
      <c r="EB106" s="330"/>
      <c r="EC106" s="330"/>
      <c r="ED106" s="330"/>
      <c r="EE106" s="331"/>
      <c r="EF106" s="324"/>
      <c r="EG106" s="329"/>
      <c r="EH106" s="330"/>
      <c r="EI106" s="330"/>
      <c r="EJ106" s="330"/>
      <c r="EK106" s="330"/>
      <c r="EL106" s="330"/>
      <c r="EM106" s="330"/>
      <c r="EN106" s="330"/>
      <c r="EO106" s="330"/>
      <c r="EP106" s="330"/>
      <c r="EQ106" s="330"/>
      <c r="ER106" s="330"/>
      <c r="ES106" s="330"/>
      <c r="ET106" s="330"/>
      <c r="EU106" s="330"/>
      <c r="EV106" s="331"/>
      <c r="EW106" s="324"/>
      <c r="EX106" s="329"/>
      <c r="EY106" s="330"/>
      <c r="EZ106" s="330"/>
      <c r="FA106" s="330"/>
      <c r="FB106" s="330"/>
      <c r="FC106" s="330"/>
      <c r="FD106" s="330"/>
      <c r="FE106" s="330"/>
      <c r="FF106" s="330"/>
      <c r="FG106" s="330"/>
      <c r="FH106" s="330"/>
      <c r="FI106" s="330"/>
      <c r="FJ106" s="330"/>
      <c r="FK106" s="330"/>
      <c r="FL106" s="330"/>
      <c r="FM106" s="331"/>
      <c r="FN106" s="324"/>
      <c r="FO106" s="329"/>
      <c r="FP106" s="330"/>
      <c r="FQ106" s="330"/>
      <c r="FR106" s="330"/>
      <c r="FS106" s="330"/>
      <c r="FT106" s="330"/>
      <c r="FU106" s="330"/>
      <c r="FV106" s="330"/>
      <c r="FW106" s="330"/>
      <c r="FX106" s="330"/>
      <c r="FY106" s="330"/>
      <c r="FZ106" s="330"/>
      <c r="GA106" s="330"/>
      <c r="GB106" s="330"/>
      <c r="GC106" s="330"/>
      <c r="GD106" s="331"/>
      <c r="GE106" s="324"/>
      <c r="GF106" s="329"/>
      <c r="GG106" s="330"/>
      <c r="GH106" s="330"/>
      <c r="GI106" s="330"/>
      <c r="GJ106" s="330"/>
      <c r="GK106" s="330"/>
      <c r="GL106" s="330"/>
      <c r="GM106" s="330"/>
      <c r="GN106" s="330"/>
      <c r="GO106" s="330"/>
      <c r="GP106" s="330"/>
      <c r="GQ106" s="330"/>
      <c r="GR106" s="330"/>
      <c r="GS106" s="330"/>
      <c r="GT106" s="330"/>
      <c r="GU106" s="331"/>
      <c r="GV106" s="324"/>
      <c r="GW106" s="329"/>
      <c r="GX106" s="330"/>
      <c r="GY106" s="330"/>
      <c r="GZ106" s="330"/>
      <c r="HA106" s="330"/>
      <c r="HB106" s="330"/>
      <c r="HC106" s="330"/>
      <c r="HD106" s="330"/>
      <c r="HE106" s="330"/>
      <c r="HF106" s="330"/>
      <c r="HG106" s="330"/>
      <c r="HH106" s="330"/>
      <c r="HI106" s="330"/>
      <c r="HJ106" s="330"/>
      <c r="HK106" s="330"/>
      <c r="HL106" s="331"/>
      <c r="HM106" s="324"/>
      <c r="HN106" s="329"/>
      <c r="HO106" s="330"/>
      <c r="HP106" s="330"/>
      <c r="HQ106" s="330"/>
      <c r="HR106" s="330"/>
      <c r="HS106" s="330"/>
      <c r="HT106" s="330"/>
      <c r="HU106" s="330"/>
      <c r="HV106" s="330"/>
      <c r="HW106" s="330"/>
      <c r="HX106" s="330"/>
      <c r="HY106" s="330"/>
      <c r="HZ106" s="330"/>
      <c r="IA106" s="330"/>
      <c r="IB106" s="330"/>
      <c r="IC106" s="331"/>
      <c r="ID106" s="324"/>
      <c r="IE106" s="329"/>
      <c r="IF106" s="330"/>
      <c r="IG106" s="330"/>
      <c r="IH106" s="330"/>
      <c r="II106" s="330"/>
      <c r="IJ106" s="330"/>
      <c r="IK106" s="330"/>
      <c r="IL106" s="330"/>
      <c r="IM106" s="330"/>
      <c r="IN106" s="330"/>
      <c r="IO106" s="330"/>
      <c r="IP106" s="330"/>
      <c r="IQ106" s="330"/>
      <c r="IR106" s="330"/>
      <c r="IS106" s="330"/>
      <c r="IT106" s="331"/>
      <c r="IU106" s="324"/>
      <c r="IV106" s="329"/>
      <c r="IW106" s="330"/>
      <c r="IX106" s="330"/>
      <c r="IY106" s="330"/>
      <c r="IZ106" s="330"/>
      <c r="JA106" s="330"/>
      <c r="JB106" s="330"/>
      <c r="JC106" s="330"/>
      <c r="JD106" s="330"/>
      <c r="JE106" s="330"/>
      <c r="JF106" s="330"/>
      <c r="JG106" s="330"/>
      <c r="JH106" s="330"/>
      <c r="JI106" s="330"/>
      <c r="JJ106" s="330"/>
      <c r="JK106" s="331"/>
      <c r="JL106" s="324"/>
      <c r="JM106" s="329"/>
      <c r="JN106" s="330"/>
      <c r="JO106" s="330"/>
      <c r="JP106" s="330"/>
      <c r="JQ106" s="330"/>
      <c r="JR106" s="330"/>
      <c r="JS106" s="330"/>
      <c r="JT106" s="330"/>
      <c r="JU106" s="330"/>
      <c r="JV106" s="330"/>
      <c r="JW106" s="330"/>
      <c r="JX106" s="330"/>
      <c r="JY106" s="330"/>
      <c r="JZ106" s="330"/>
      <c r="KA106" s="330"/>
      <c r="KB106" s="331"/>
      <c r="KC106" s="324"/>
      <c r="KD106" s="329"/>
      <c r="KE106" s="330"/>
      <c r="KF106" s="330"/>
      <c r="KG106" s="330"/>
      <c r="KH106" s="330"/>
      <c r="KI106" s="330"/>
      <c r="KJ106" s="330"/>
      <c r="KK106" s="330"/>
      <c r="KL106" s="330"/>
      <c r="KM106" s="330"/>
      <c r="KN106" s="330"/>
      <c r="KO106" s="330"/>
      <c r="KP106" s="330"/>
      <c r="KQ106" s="330"/>
      <c r="KR106" s="330"/>
      <c r="KS106" s="331"/>
      <c r="KT106" s="324"/>
      <c r="KU106" s="329"/>
      <c r="KV106" s="330"/>
      <c r="KW106" s="330"/>
      <c r="KX106" s="330"/>
      <c r="KY106" s="330"/>
      <c r="KZ106" s="330"/>
      <c r="LA106" s="330"/>
      <c r="LB106" s="330"/>
      <c r="LC106" s="330"/>
      <c r="LD106" s="330"/>
      <c r="LE106" s="330"/>
      <c r="LF106" s="330"/>
      <c r="LG106" s="330"/>
      <c r="LH106" s="330"/>
      <c r="LI106" s="330"/>
      <c r="LJ106" s="331"/>
      <c r="LK106" s="324"/>
      <c r="LL106" s="329"/>
      <c r="LM106" s="330"/>
      <c r="LN106" s="330"/>
      <c r="LO106" s="330"/>
      <c r="LP106" s="330"/>
      <c r="LQ106" s="330"/>
      <c r="LR106" s="330"/>
      <c r="LS106" s="330"/>
      <c r="LT106" s="330"/>
      <c r="LU106" s="330"/>
      <c r="LV106" s="330"/>
      <c r="LW106" s="330"/>
      <c r="LX106" s="330"/>
      <c r="LY106" s="330"/>
      <c r="LZ106" s="330"/>
      <c r="MA106" s="331"/>
      <c r="MB106" s="324"/>
      <c r="MC106" s="56"/>
      <c r="MD106" s="56"/>
      <c r="ME106" s="56"/>
      <c r="MF106" s="56"/>
      <c r="MG106" s="228"/>
    </row>
    <row r="107" spans="1:345" customFormat="1" ht="12.75" x14ac:dyDescent="0.2">
      <c r="A107" s="329"/>
      <c r="B107" s="330"/>
      <c r="C107" s="330"/>
      <c r="D107" s="330"/>
      <c r="E107" s="330"/>
      <c r="F107" s="330"/>
      <c r="G107" s="330"/>
      <c r="H107" s="330"/>
      <c r="I107" s="330"/>
      <c r="J107" s="330"/>
      <c r="K107" s="330"/>
      <c r="L107" s="330"/>
      <c r="M107" s="330"/>
      <c r="N107" s="330"/>
      <c r="O107" s="330"/>
      <c r="P107" s="331"/>
      <c r="Q107" s="324"/>
      <c r="R107" s="329"/>
      <c r="S107" s="330"/>
      <c r="T107" s="330"/>
      <c r="U107" s="330"/>
      <c r="V107" s="330"/>
      <c r="W107" s="330"/>
      <c r="X107" s="330"/>
      <c r="Y107" s="330"/>
      <c r="Z107" s="330"/>
      <c r="AA107" s="330"/>
      <c r="AB107" s="330"/>
      <c r="AC107" s="330"/>
      <c r="AD107" s="330"/>
      <c r="AE107" s="330"/>
      <c r="AF107" s="330"/>
      <c r="AG107" s="331"/>
      <c r="AH107" s="324"/>
      <c r="AI107" s="329"/>
      <c r="AJ107" s="330"/>
      <c r="AK107" s="330"/>
      <c r="AL107" s="330"/>
      <c r="AM107" s="330"/>
      <c r="AN107" s="330"/>
      <c r="AO107" s="330"/>
      <c r="AP107" s="330"/>
      <c r="AQ107" s="330"/>
      <c r="AR107" s="330"/>
      <c r="AS107" s="330"/>
      <c r="AT107" s="330"/>
      <c r="AU107" s="330"/>
      <c r="AV107" s="330"/>
      <c r="AW107" s="330"/>
      <c r="AX107" s="331"/>
      <c r="AY107" s="324"/>
      <c r="AZ107" s="329"/>
      <c r="BA107" s="330"/>
      <c r="BB107" s="330"/>
      <c r="BC107" s="330"/>
      <c r="BD107" s="330"/>
      <c r="BE107" s="330"/>
      <c r="BF107" s="330"/>
      <c r="BG107" s="330"/>
      <c r="BH107" s="330"/>
      <c r="BI107" s="330"/>
      <c r="BJ107" s="330"/>
      <c r="BK107" s="330"/>
      <c r="BL107" s="330"/>
      <c r="BM107" s="330"/>
      <c r="BN107" s="330"/>
      <c r="BO107" s="331"/>
      <c r="BP107" s="324"/>
      <c r="BQ107" s="329"/>
      <c r="BR107" s="330"/>
      <c r="BS107" s="330"/>
      <c r="BT107" s="330"/>
      <c r="BU107" s="330"/>
      <c r="BV107" s="330"/>
      <c r="BW107" s="330"/>
      <c r="BX107" s="330"/>
      <c r="BY107" s="330"/>
      <c r="BZ107" s="330"/>
      <c r="CA107" s="330"/>
      <c r="CB107" s="330"/>
      <c r="CC107" s="330"/>
      <c r="CD107" s="330"/>
      <c r="CE107" s="330"/>
      <c r="CF107" s="331"/>
      <c r="CG107" s="324"/>
      <c r="CH107" s="329"/>
      <c r="CI107" s="330"/>
      <c r="CJ107" s="330"/>
      <c r="CK107" s="330"/>
      <c r="CL107" s="330"/>
      <c r="CM107" s="330"/>
      <c r="CN107" s="330"/>
      <c r="CO107" s="330"/>
      <c r="CP107" s="330"/>
      <c r="CQ107" s="330"/>
      <c r="CR107" s="330"/>
      <c r="CS107" s="330"/>
      <c r="CT107" s="330"/>
      <c r="CU107" s="330"/>
      <c r="CV107" s="330"/>
      <c r="CW107" s="331"/>
      <c r="CX107" s="324"/>
      <c r="CY107" s="329"/>
      <c r="CZ107" s="330"/>
      <c r="DA107" s="330"/>
      <c r="DB107" s="330"/>
      <c r="DC107" s="330"/>
      <c r="DD107" s="330"/>
      <c r="DE107" s="330"/>
      <c r="DF107" s="330"/>
      <c r="DG107" s="330"/>
      <c r="DH107" s="330"/>
      <c r="DI107" s="330"/>
      <c r="DJ107" s="330"/>
      <c r="DK107" s="330"/>
      <c r="DL107" s="330"/>
      <c r="DM107" s="330"/>
      <c r="DN107" s="331"/>
      <c r="DO107" s="324"/>
      <c r="DP107" s="329"/>
      <c r="DQ107" s="330"/>
      <c r="DR107" s="330"/>
      <c r="DS107" s="330"/>
      <c r="DT107" s="330"/>
      <c r="DU107" s="330"/>
      <c r="DV107" s="330"/>
      <c r="DW107" s="330"/>
      <c r="DX107" s="330"/>
      <c r="DY107" s="330"/>
      <c r="DZ107" s="330"/>
      <c r="EA107" s="330"/>
      <c r="EB107" s="330"/>
      <c r="EC107" s="330"/>
      <c r="ED107" s="330"/>
      <c r="EE107" s="331"/>
      <c r="EF107" s="324"/>
      <c r="EG107" s="329"/>
      <c r="EH107" s="330"/>
      <c r="EI107" s="330"/>
      <c r="EJ107" s="330"/>
      <c r="EK107" s="330"/>
      <c r="EL107" s="330"/>
      <c r="EM107" s="330"/>
      <c r="EN107" s="330"/>
      <c r="EO107" s="330"/>
      <c r="EP107" s="330"/>
      <c r="EQ107" s="330"/>
      <c r="ER107" s="330"/>
      <c r="ES107" s="330"/>
      <c r="ET107" s="330"/>
      <c r="EU107" s="330"/>
      <c r="EV107" s="331"/>
      <c r="EW107" s="324"/>
      <c r="EX107" s="329"/>
      <c r="EY107" s="330"/>
      <c r="EZ107" s="330"/>
      <c r="FA107" s="330"/>
      <c r="FB107" s="330"/>
      <c r="FC107" s="330"/>
      <c r="FD107" s="330"/>
      <c r="FE107" s="330"/>
      <c r="FF107" s="330"/>
      <c r="FG107" s="330"/>
      <c r="FH107" s="330"/>
      <c r="FI107" s="330"/>
      <c r="FJ107" s="330"/>
      <c r="FK107" s="330"/>
      <c r="FL107" s="330"/>
      <c r="FM107" s="331"/>
      <c r="FN107" s="324"/>
      <c r="FO107" s="329"/>
      <c r="FP107" s="330"/>
      <c r="FQ107" s="330"/>
      <c r="FR107" s="330"/>
      <c r="FS107" s="330"/>
      <c r="FT107" s="330"/>
      <c r="FU107" s="330"/>
      <c r="FV107" s="330"/>
      <c r="FW107" s="330"/>
      <c r="FX107" s="330"/>
      <c r="FY107" s="330"/>
      <c r="FZ107" s="330"/>
      <c r="GA107" s="330"/>
      <c r="GB107" s="330"/>
      <c r="GC107" s="330"/>
      <c r="GD107" s="331"/>
      <c r="GE107" s="324"/>
      <c r="GF107" s="329"/>
      <c r="GG107" s="330"/>
      <c r="GH107" s="330"/>
      <c r="GI107" s="330"/>
      <c r="GJ107" s="330"/>
      <c r="GK107" s="330"/>
      <c r="GL107" s="330"/>
      <c r="GM107" s="330"/>
      <c r="GN107" s="330"/>
      <c r="GO107" s="330"/>
      <c r="GP107" s="330"/>
      <c r="GQ107" s="330"/>
      <c r="GR107" s="330"/>
      <c r="GS107" s="330"/>
      <c r="GT107" s="330"/>
      <c r="GU107" s="331"/>
      <c r="GV107" s="324"/>
      <c r="GW107" s="329"/>
      <c r="GX107" s="330"/>
      <c r="GY107" s="330"/>
      <c r="GZ107" s="330"/>
      <c r="HA107" s="330"/>
      <c r="HB107" s="330"/>
      <c r="HC107" s="330"/>
      <c r="HD107" s="330"/>
      <c r="HE107" s="330"/>
      <c r="HF107" s="330"/>
      <c r="HG107" s="330"/>
      <c r="HH107" s="330"/>
      <c r="HI107" s="330"/>
      <c r="HJ107" s="330"/>
      <c r="HK107" s="330"/>
      <c r="HL107" s="331"/>
      <c r="HM107" s="324"/>
      <c r="HN107" s="329"/>
      <c r="HO107" s="330"/>
      <c r="HP107" s="330"/>
      <c r="HQ107" s="330"/>
      <c r="HR107" s="330"/>
      <c r="HS107" s="330"/>
      <c r="HT107" s="330"/>
      <c r="HU107" s="330"/>
      <c r="HV107" s="330"/>
      <c r="HW107" s="330"/>
      <c r="HX107" s="330"/>
      <c r="HY107" s="330"/>
      <c r="HZ107" s="330"/>
      <c r="IA107" s="330"/>
      <c r="IB107" s="330"/>
      <c r="IC107" s="331"/>
      <c r="ID107" s="324"/>
      <c r="IE107" s="329"/>
      <c r="IF107" s="330"/>
      <c r="IG107" s="330"/>
      <c r="IH107" s="330"/>
      <c r="II107" s="330"/>
      <c r="IJ107" s="330"/>
      <c r="IK107" s="330"/>
      <c r="IL107" s="330"/>
      <c r="IM107" s="330"/>
      <c r="IN107" s="330"/>
      <c r="IO107" s="330"/>
      <c r="IP107" s="330"/>
      <c r="IQ107" s="330"/>
      <c r="IR107" s="330"/>
      <c r="IS107" s="330"/>
      <c r="IT107" s="331"/>
      <c r="IU107" s="324"/>
      <c r="IV107" s="329"/>
      <c r="IW107" s="330"/>
      <c r="IX107" s="330"/>
      <c r="IY107" s="330"/>
      <c r="IZ107" s="330"/>
      <c r="JA107" s="330"/>
      <c r="JB107" s="330"/>
      <c r="JC107" s="330"/>
      <c r="JD107" s="330"/>
      <c r="JE107" s="330"/>
      <c r="JF107" s="330"/>
      <c r="JG107" s="330"/>
      <c r="JH107" s="330"/>
      <c r="JI107" s="330"/>
      <c r="JJ107" s="330"/>
      <c r="JK107" s="331"/>
      <c r="JL107" s="324"/>
      <c r="JM107" s="329"/>
      <c r="JN107" s="330"/>
      <c r="JO107" s="330"/>
      <c r="JP107" s="330"/>
      <c r="JQ107" s="330"/>
      <c r="JR107" s="330"/>
      <c r="JS107" s="330"/>
      <c r="JT107" s="330"/>
      <c r="JU107" s="330"/>
      <c r="JV107" s="330"/>
      <c r="JW107" s="330"/>
      <c r="JX107" s="330"/>
      <c r="JY107" s="330"/>
      <c r="JZ107" s="330"/>
      <c r="KA107" s="330"/>
      <c r="KB107" s="331"/>
      <c r="KC107" s="324"/>
      <c r="KD107" s="329"/>
      <c r="KE107" s="330"/>
      <c r="KF107" s="330"/>
      <c r="KG107" s="330"/>
      <c r="KH107" s="330"/>
      <c r="KI107" s="330"/>
      <c r="KJ107" s="330"/>
      <c r="KK107" s="330"/>
      <c r="KL107" s="330"/>
      <c r="KM107" s="330"/>
      <c r="KN107" s="330"/>
      <c r="KO107" s="330"/>
      <c r="KP107" s="330"/>
      <c r="KQ107" s="330"/>
      <c r="KR107" s="330"/>
      <c r="KS107" s="331"/>
      <c r="KT107" s="324"/>
      <c r="KU107" s="329"/>
      <c r="KV107" s="330"/>
      <c r="KW107" s="330"/>
      <c r="KX107" s="330"/>
      <c r="KY107" s="330"/>
      <c r="KZ107" s="330"/>
      <c r="LA107" s="330"/>
      <c r="LB107" s="330"/>
      <c r="LC107" s="330"/>
      <c r="LD107" s="330"/>
      <c r="LE107" s="330"/>
      <c r="LF107" s="330"/>
      <c r="LG107" s="330"/>
      <c r="LH107" s="330"/>
      <c r="LI107" s="330"/>
      <c r="LJ107" s="331"/>
      <c r="LK107" s="324"/>
      <c r="LL107" s="329"/>
      <c r="LM107" s="330"/>
      <c r="LN107" s="330"/>
      <c r="LO107" s="330"/>
      <c r="LP107" s="330"/>
      <c r="LQ107" s="330"/>
      <c r="LR107" s="330"/>
      <c r="LS107" s="330"/>
      <c r="LT107" s="330"/>
      <c r="LU107" s="330"/>
      <c r="LV107" s="330"/>
      <c r="LW107" s="330"/>
      <c r="LX107" s="330"/>
      <c r="LY107" s="330"/>
      <c r="LZ107" s="330"/>
      <c r="MA107" s="331"/>
      <c r="MB107" s="324"/>
      <c r="MC107" s="56"/>
      <c r="MD107" s="56"/>
      <c r="ME107" s="56"/>
      <c r="MF107" s="56"/>
      <c r="MG107" s="228"/>
    </row>
    <row r="108" spans="1:345" customFormat="1" ht="12.75" x14ac:dyDescent="0.2">
      <c r="A108" s="329"/>
      <c r="B108" s="330"/>
      <c r="C108" s="330"/>
      <c r="D108" s="330"/>
      <c r="E108" s="330"/>
      <c r="F108" s="330"/>
      <c r="G108" s="330"/>
      <c r="H108" s="330"/>
      <c r="I108" s="330"/>
      <c r="J108" s="330"/>
      <c r="K108" s="330"/>
      <c r="L108" s="330"/>
      <c r="M108" s="330"/>
      <c r="N108" s="330"/>
      <c r="O108" s="330"/>
      <c r="P108" s="331"/>
      <c r="Q108" s="324"/>
      <c r="R108" s="329"/>
      <c r="S108" s="330"/>
      <c r="T108" s="330"/>
      <c r="U108" s="330"/>
      <c r="V108" s="330"/>
      <c r="W108" s="330"/>
      <c r="X108" s="330"/>
      <c r="Y108" s="330"/>
      <c r="Z108" s="330"/>
      <c r="AA108" s="330"/>
      <c r="AB108" s="330"/>
      <c r="AC108" s="330"/>
      <c r="AD108" s="330"/>
      <c r="AE108" s="330"/>
      <c r="AF108" s="330"/>
      <c r="AG108" s="331"/>
      <c r="AH108" s="324"/>
      <c r="AI108" s="329"/>
      <c r="AJ108" s="330"/>
      <c r="AK108" s="330"/>
      <c r="AL108" s="330"/>
      <c r="AM108" s="330"/>
      <c r="AN108" s="330"/>
      <c r="AO108" s="330"/>
      <c r="AP108" s="330"/>
      <c r="AQ108" s="330"/>
      <c r="AR108" s="330"/>
      <c r="AS108" s="330"/>
      <c r="AT108" s="330"/>
      <c r="AU108" s="330"/>
      <c r="AV108" s="330"/>
      <c r="AW108" s="330"/>
      <c r="AX108" s="331"/>
      <c r="AY108" s="324"/>
      <c r="AZ108" s="329"/>
      <c r="BA108" s="330"/>
      <c r="BB108" s="330"/>
      <c r="BC108" s="330"/>
      <c r="BD108" s="330"/>
      <c r="BE108" s="330"/>
      <c r="BF108" s="330"/>
      <c r="BG108" s="330"/>
      <c r="BH108" s="330"/>
      <c r="BI108" s="330"/>
      <c r="BJ108" s="330"/>
      <c r="BK108" s="330"/>
      <c r="BL108" s="330"/>
      <c r="BM108" s="330"/>
      <c r="BN108" s="330"/>
      <c r="BO108" s="331"/>
      <c r="BP108" s="324"/>
      <c r="BQ108" s="329"/>
      <c r="BR108" s="330"/>
      <c r="BS108" s="330"/>
      <c r="BT108" s="330"/>
      <c r="BU108" s="330"/>
      <c r="BV108" s="330"/>
      <c r="BW108" s="330"/>
      <c r="BX108" s="330"/>
      <c r="BY108" s="330"/>
      <c r="BZ108" s="330"/>
      <c r="CA108" s="330"/>
      <c r="CB108" s="330"/>
      <c r="CC108" s="330"/>
      <c r="CD108" s="330"/>
      <c r="CE108" s="330"/>
      <c r="CF108" s="331"/>
      <c r="CG108" s="324"/>
      <c r="CH108" s="329"/>
      <c r="CI108" s="330"/>
      <c r="CJ108" s="330"/>
      <c r="CK108" s="330"/>
      <c r="CL108" s="330"/>
      <c r="CM108" s="330"/>
      <c r="CN108" s="330"/>
      <c r="CO108" s="330"/>
      <c r="CP108" s="330"/>
      <c r="CQ108" s="330"/>
      <c r="CR108" s="330"/>
      <c r="CS108" s="330"/>
      <c r="CT108" s="330"/>
      <c r="CU108" s="330"/>
      <c r="CV108" s="330"/>
      <c r="CW108" s="331"/>
      <c r="CX108" s="324"/>
      <c r="CY108" s="329"/>
      <c r="CZ108" s="330"/>
      <c r="DA108" s="330"/>
      <c r="DB108" s="330"/>
      <c r="DC108" s="330"/>
      <c r="DD108" s="330"/>
      <c r="DE108" s="330"/>
      <c r="DF108" s="330"/>
      <c r="DG108" s="330"/>
      <c r="DH108" s="330"/>
      <c r="DI108" s="330"/>
      <c r="DJ108" s="330"/>
      <c r="DK108" s="330"/>
      <c r="DL108" s="330"/>
      <c r="DM108" s="330"/>
      <c r="DN108" s="331"/>
      <c r="DO108" s="324"/>
      <c r="DP108" s="329"/>
      <c r="DQ108" s="330"/>
      <c r="DR108" s="330"/>
      <c r="DS108" s="330"/>
      <c r="DT108" s="330"/>
      <c r="DU108" s="330"/>
      <c r="DV108" s="330"/>
      <c r="DW108" s="330"/>
      <c r="DX108" s="330"/>
      <c r="DY108" s="330"/>
      <c r="DZ108" s="330"/>
      <c r="EA108" s="330"/>
      <c r="EB108" s="330"/>
      <c r="EC108" s="330"/>
      <c r="ED108" s="330"/>
      <c r="EE108" s="331"/>
      <c r="EF108" s="324"/>
      <c r="EG108" s="329"/>
      <c r="EH108" s="330"/>
      <c r="EI108" s="330"/>
      <c r="EJ108" s="330"/>
      <c r="EK108" s="330"/>
      <c r="EL108" s="330"/>
      <c r="EM108" s="330"/>
      <c r="EN108" s="330"/>
      <c r="EO108" s="330"/>
      <c r="EP108" s="330"/>
      <c r="EQ108" s="330"/>
      <c r="ER108" s="330"/>
      <c r="ES108" s="330"/>
      <c r="ET108" s="330"/>
      <c r="EU108" s="330"/>
      <c r="EV108" s="331"/>
      <c r="EW108" s="324"/>
      <c r="EX108" s="329"/>
      <c r="EY108" s="330"/>
      <c r="EZ108" s="330"/>
      <c r="FA108" s="330"/>
      <c r="FB108" s="330"/>
      <c r="FC108" s="330"/>
      <c r="FD108" s="330"/>
      <c r="FE108" s="330"/>
      <c r="FF108" s="330"/>
      <c r="FG108" s="330"/>
      <c r="FH108" s="330"/>
      <c r="FI108" s="330"/>
      <c r="FJ108" s="330"/>
      <c r="FK108" s="330"/>
      <c r="FL108" s="330"/>
      <c r="FM108" s="331"/>
      <c r="FN108" s="324"/>
      <c r="FO108" s="329"/>
      <c r="FP108" s="330"/>
      <c r="FQ108" s="330"/>
      <c r="FR108" s="330"/>
      <c r="FS108" s="330"/>
      <c r="FT108" s="330"/>
      <c r="FU108" s="330"/>
      <c r="FV108" s="330"/>
      <c r="FW108" s="330"/>
      <c r="FX108" s="330"/>
      <c r="FY108" s="330"/>
      <c r="FZ108" s="330"/>
      <c r="GA108" s="330"/>
      <c r="GB108" s="330"/>
      <c r="GC108" s="330"/>
      <c r="GD108" s="331"/>
      <c r="GE108" s="324"/>
      <c r="GF108" s="329"/>
      <c r="GG108" s="330"/>
      <c r="GH108" s="330"/>
      <c r="GI108" s="330"/>
      <c r="GJ108" s="330"/>
      <c r="GK108" s="330"/>
      <c r="GL108" s="330"/>
      <c r="GM108" s="330"/>
      <c r="GN108" s="330"/>
      <c r="GO108" s="330"/>
      <c r="GP108" s="330"/>
      <c r="GQ108" s="330"/>
      <c r="GR108" s="330"/>
      <c r="GS108" s="330"/>
      <c r="GT108" s="330"/>
      <c r="GU108" s="331"/>
      <c r="GV108" s="324"/>
      <c r="GW108" s="329"/>
      <c r="GX108" s="330"/>
      <c r="GY108" s="330"/>
      <c r="GZ108" s="330"/>
      <c r="HA108" s="330"/>
      <c r="HB108" s="330"/>
      <c r="HC108" s="330"/>
      <c r="HD108" s="330"/>
      <c r="HE108" s="330"/>
      <c r="HF108" s="330"/>
      <c r="HG108" s="330"/>
      <c r="HH108" s="330"/>
      <c r="HI108" s="330"/>
      <c r="HJ108" s="330"/>
      <c r="HK108" s="330"/>
      <c r="HL108" s="331"/>
      <c r="HM108" s="324"/>
      <c r="HN108" s="329"/>
      <c r="HO108" s="330"/>
      <c r="HP108" s="330"/>
      <c r="HQ108" s="330"/>
      <c r="HR108" s="330"/>
      <c r="HS108" s="330"/>
      <c r="HT108" s="330"/>
      <c r="HU108" s="330"/>
      <c r="HV108" s="330"/>
      <c r="HW108" s="330"/>
      <c r="HX108" s="330"/>
      <c r="HY108" s="330"/>
      <c r="HZ108" s="330"/>
      <c r="IA108" s="330"/>
      <c r="IB108" s="330"/>
      <c r="IC108" s="331"/>
      <c r="ID108" s="324"/>
      <c r="IE108" s="329"/>
      <c r="IF108" s="330"/>
      <c r="IG108" s="330"/>
      <c r="IH108" s="330"/>
      <c r="II108" s="330"/>
      <c r="IJ108" s="330"/>
      <c r="IK108" s="330"/>
      <c r="IL108" s="330"/>
      <c r="IM108" s="330"/>
      <c r="IN108" s="330"/>
      <c r="IO108" s="330"/>
      <c r="IP108" s="330"/>
      <c r="IQ108" s="330"/>
      <c r="IR108" s="330"/>
      <c r="IS108" s="330"/>
      <c r="IT108" s="331"/>
      <c r="IU108" s="324"/>
      <c r="IV108" s="329"/>
      <c r="IW108" s="330"/>
      <c r="IX108" s="330"/>
      <c r="IY108" s="330"/>
      <c r="IZ108" s="330"/>
      <c r="JA108" s="330"/>
      <c r="JB108" s="330"/>
      <c r="JC108" s="330"/>
      <c r="JD108" s="330"/>
      <c r="JE108" s="330"/>
      <c r="JF108" s="330"/>
      <c r="JG108" s="330"/>
      <c r="JH108" s="330"/>
      <c r="JI108" s="330"/>
      <c r="JJ108" s="330"/>
      <c r="JK108" s="331"/>
      <c r="JL108" s="324"/>
      <c r="JM108" s="329"/>
      <c r="JN108" s="330"/>
      <c r="JO108" s="330"/>
      <c r="JP108" s="330"/>
      <c r="JQ108" s="330"/>
      <c r="JR108" s="330"/>
      <c r="JS108" s="330"/>
      <c r="JT108" s="330"/>
      <c r="JU108" s="330"/>
      <c r="JV108" s="330"/>
      <c r="JW108" s="330"/>
      <c r="JX108" s="330"/>
      <c r="JY108" s="330"/>
      <c r="JZ108" s="330"/>
      <c r="KA108" s="330"/>
      <c r="KB108" s="331"/>
      <c r="KC108" s="324"/>
      <c r="KD108" s="329"/>
      <c r="KE108" s="330"/>
      <c r="KF108" s="330"/>
      <c r="KG108" s="330"/>
      <c r="KH108" s="330"/>
      <c r="KI108" s="330"/>
      <c r="KJ108" s="330"/>
      <c r="KK108" s="330"/>
      <c r="KL108" s="330"/>
      <c r="KM108" s="330"/>
      <c r="KN108" s="330"/>
      <c r="KO108" s="330"/>
      <c r="KP108" s="330"/>
      <c r="KQ108" s="330"/>
      <c r="KR108" s="330"/>
      <c r="KS108" s="331"/>
      <c r="KT108" s="324"/>
      <c r="KU108" s="329"/>
      <c r="KV108" s="330"/>
      <c r="KW108" s="330"/>
      <c r="KX108" s="330"/>
      <c r="KY108" s="330"/>
      <c r="KZ108" s="330"/>
      <c r="LA108" s="330"/>
      <c r="LB108" s="330"/>
      <c r="LC108" s="330"/>
      <c r="LD108" s="330"/>
      <c r="LE108" s="330"/>
      <c r="LF108" s="330"/>
      <c r="LG108" s="330"/>
      <c r="LH108" s="330"/>
      <c r="LI108" s="330"/>
      <c r="LJ108" s="331"/>
      <c r="LK108" s="324"/>
      <c r="LL108" s="329"/>
      <c r="LM108" s="330"/>
      <c r="LN108" s="330"/>
      <c r="LO108" s="330"/>
      <c r="LP108" s="330"/>
      <c r="LQ108" s="330"/>
      <c r="LR108" s="330"/>
      <c r="LS108" s="330"/>
      <c r="LT108" s="330"/>
      <c r="LU108" s="330"/>
      <c r="LV108" s="330"/>
      <c r="LW108" s="330"/>
      <c r="LX108" s="330"/>
      <c r="LY108" s="330"/>
      <c r="LZ108" s="330"/>
      <c r="MA108" s="331"/>
      <c r="MB108" s="324"/>
      <c r="MC108" s="56"/>
      <c r="MD108" s="56"/>
      <c r="ME108" s="56"/>
      <c r="MF108" s="56"/>
      <c r="MG108" s="228"/>
    </row>
    <row r="109" spans="1:345" customFormat="1" ht="12.75" x14ac:dyDescent="0.2">
      <c r="A109" s="329"/>
      <c r="B109" s="330"/>
      <c r="C109" s="330"/>
      <c r="D109" s="330"/>
      <c r="E109" s="330"/>
      <c r="F109" s="330"/>
      <c r="G109" s="330"/>
      <c r="H109" s="330"/>
      <c r="I109" s="330"/>
      <c r="J109" s="330"/>
      <c r="K109" s="330"/>
      <c r="L109" s="330"/>
      <c r="M109" s="330"/>
      <c r="N109" s="330"/>
      <c r="O109" s="330"/>
      <c r="P109" s="331"/>
      <c r="Q109" s="324"/>
      <c r="R109" s="329"/>
      <c r="S109" s="330"/>
      <c r="T109" s="330"/>
      <c r="U109" s="330"/>
      <c r="V109" s="330"/>
      <c r="W109" s="330"/>
      <c r="X109" s="330"/>
      <c r="Y109" s="330"/>
      <c r="Z109" s="330"/>
      <c r="AA109" s="330"/>
      <c r="AB109" s="330"/>
      <c r="AC109" s="330"/>
      <c r="AD109" s="330"/>
      <c r="AE109" s="330"/>
      <c r="AF109" s="330"/>
      <c r="AG109" s="331"/>
      <c r="AH109" s="324"/>
      <c r="AI109" s="329"/>
      <c r="AJ109" s="330"/>
      <c r="AK109" s="330"/>
      <c r="AL109" s="330"/>
      <c r="AM109" s="330"/>
      <c r="AN109" s="330"/>
      <c r="AO109" s="330"/>
      <c r="AP109" s="330"/>
      <c r="AQ109" s="330"/>
      <c r="AR109" s="330"/>
      <c r="AS109" s="330"/>
      <c r="AT109" s="330"/>
      <c r="AU109" s="330"/>
      <c r="AV109" s="330"/>
      <c r="AW109" s="330"/>
      <c r="AX109" s="331"/>
      <c r="AY109" s="324"/>
      <c r="AZ109" s="329"/>
      <c r="BA109" s="330"/>
      <c r="BB109" s="330"/>
      <c r="BC109" s="330"/>
      <c r="BD109" s="330"/>
      <c r="BE109" s="330"/>
      <c r="BF109" s="330"/>
      <c r="BG109" s="330"/>
      <c r="BH109" s="330"/>
      <c r="BI109" s="330"/>
      <c r="BJ109" s="330"/>
      <c r="BK109" s="330"/>
      <c r="BL109" s="330"/>
      <c r="BM109" s="330"/>
      <c r="BN109" s="330"/>
      <c r="BO109" s="331"/>
      <c r="BP109" s="324"/>
      <c r="BQ109" s="329"/>
      <c r="BR109" s="330"/>
      <c r="BS109" s="330"/>
      <c r="BT109" s="330"/>
      <c r="BU109" s="330"/>
      <c r="BV109" s="330"/>
      <c r="BW109" s="330"/>
      <c r="BX109" s="330"/>
      <c r="BY109" s="330"/>
      <c r="BZ109" s="330"/>
      <c r="CA109" s="330"/>
      <c r="CB109" s="330"/>
      <c r="CC109" s="330"/>
      <c r="CD109" s="330"/>
      <c r="CE109" s="330"/>
      <c r="CF109" s="331"/>
      <c r="CG109" s="324"/>
      <c r="CH109" s="329"/>
      <c r="CI109" s="330"/>
      <c r="CJ109" s="330"/>
      <c r="CK109" s="330"/>
      <c r="CL109" s="330"/>
      <c r="CM109" s="330"/>
      <c r="CN109" s="330"/>
      <c r="CO109" s="330"/>
      <c r="CP109" s="330"/>
      <c r="CQ109" s="330"/>
      <c r="CR109" s="330"/>
      <c r="CS109" s="330"/>
      <c r="CT109" s="330"/>
      <c r="CU109" s="330"/>
      <c r="CV109" s="330"/>
      <c r="CW109" s="331"/>
      <c r="CX109" s="324"/>
      <c r="CY109" s="329"/>
      <c r="CZ109" s="330"/>
      <c r="DA109" s="330"/>
      <c r="DB109" s="330"/>
      <c r="DC109" s="330"/>
      <c r="DD109" s="330"/>
      <c r="DE109" s="330"/>
      <c r="DF109" s="330"/>
      <c r="DG109" s="330"/>
      <c r="DH109" s="330"/>
      <c r="DI109" s="330"/>
      <c r="DJ109" s="330"/>
      <c r="DK109" s="330"/>
      <c r="DL109" s="330"/>
      <c r="DM109" s="330"/>
      <c r="DN109" s="331"/>
      <c r="DO109" s="324"/>
      <c r="DP109" s="329"/>
      <c r="DQ109" s="330"/>
      <c r="DR109" s="330"/>
      <c r="DS109" s="330"/>
      <c r="DT109" s="330"/>
      <c r="DU109" s="330"/>
      <c r="DV109" s="330"/>
      <c r="DW109" s="330"/>
      <c r="DX109" s="330"/>
      <c r="DY109" s="330"/>
      <c r="DZ109" s="330"/>
      <c r="EA109" s="330"/>
      <c r="EB109" s="330"/>
      <c r="EC109" s="330"/>
      <c r="ED109" s="330"/>
      <c r="EE109" s="331"/>
      <c r="EF109" s="324"/>
      <c r="EG109" s="329"/>
      <c r="EH109" s="330"/>
      <c r="EI109" s="330"/>
      <c r="EJ109" s="330"/>
      <c r="EK109" s="330"/>
      <c r="EL109" s="330"/>
      <c r="EM109" s="330"/>
      <c r="EN109" s="330"/>
      <c r="EO109" s="330"/>
      <c r="EP109" s="330"/>
      <c r="EQ109" s="330"/>
      <c r="ER109" s="330"/>
      <c r="ES109" s="330"/>
      <c r="ET109" s="330"/>
      <c r="EU109" s="330"/>
      <c r="EV109" s="331"/>
      <c r="EW109" s="324"/>
      <c r="EX109" s="329"/>
      <c r="EY109" s="330"/>
      <c r="EZ109" s="330"/>
      <c r="FA109" s="330"/>
      <c r="FB109" s="330"/>
      <c r="FC109" s="330"/>
      <c r="FD109" s="330"/>
      <c r="FE109" s="330"/>
      <c r="FF109" s="330"/>
      <c r="FG109" s="330"/>
      <c r="FH109" s="330"/>
      <c r="FI109" s="330"/>
      <c r="FJ109" s="330"/>
      <c r="FK109" s="330"/>
      <c r="FL109" s="330"/>
      <c r="FM109" s="331"/>
      <c r="FN109" s="324"/>
      <c r="FO109" s="329"/>
      <c r="FP109" s="330"/>
      <c r="FQ109" s="330"/>
      <c r="FR109" s="330"/>
      <c r="FS109" s="330"/>
      <c r="FT109" s="330"/>
      <c r="FU109" s="330"/>
      <c r="FV109" s="330"/>
      <c r="FW109" s="330"/>
      <c r="FX109" s="330"/>
      <c r="FY109" s="330"/>
      <c r="FZ109" s="330"/>
      <c r="GA109" s="330"/>
      <c r="GB109" s="330"/>
      <c r="GC109" s="330"/>
      <c r="GD109" s="331"/>
      <c r="GE109" s="324"/>
      <c r="GF109" s="329"/>
      <c r="GG109" s="330"/>
      <c r="GH109" s="330"/>
      <c r="GI109" s="330"/>
      <c r="GJ109" s="330"/>
      <c r="GK109" s="330"/>
      <c r="GL109" s="330"/>
      <c r="GM109" s="330"/>
      <c r="GN109" s="330"/>
      <c r="GO109" s="330"/>
      <c r="GP109" s="330"/>
      <c r="GQ109" s="330"/>
      <c r="GR109" s="330"/>
      <c r="GS109" s="330"/>
      <c r="GT109" s="330"/>
      <c r="GU109" s="331"/>
      <c r="GV109" s="324"/>
      <c r="GW109" s="329"/>
      <c r="GX109" s="330"/>
      <c r="GY109" s="330"/>
      <c r="GZ109" s="330"/>
      <c r="HA109" s="330"/>
      <c r="HB109" s="330"/>
      <c r="HC109" s="330"/>
      <c r="HD109" s="330"/>
      <c r="HE109" s="330"/>
      <c r="HF109" s="330"/>
      <c r="HG109" s="330"/>
      <c r="HH109" s="330"/>
      <c r="HI109" s="330"/>
      <c r="HJ109" s="330"/>
      <c r="HK109" s="330"/>
      <c r="HL109" s="331"/>
      <c r="HM109" s="324"/>
      <c r="HN109" s="329"/>
      <c r="HO109" s="330"/>
      <c r="HP109" s="330"/>
      <c r="HQ109" s="330"/>
      <c r="HR109" s="330"/>
      <c r="HS109" s="330"/>
      <c r="HT109" s="330"/>
      <c r="HU109" s="330"/>
      <c r="HV109" s="330"/>
      <c r="HW109" s="330"/>
      <c r="HX109" s="330"/>
      <c r="HY109" s="330"/>
      <c r="HZ109" s="330"/>
      <c r="IA109" s="330"/>
      <c r="IB109" s="330"/>
      <c r="IC109" s="331"/>
      <c r="ID109" s="324"/>
      <c r="IE109" s="329"/>
      <c r="IF109" s="330"/>
      <c r="IG109" s="330"/>
      <c r="IH109" s="330"/>
      <c r="II109" s="330"/>
      <c r="IJ109" s="330"/>
      <c r="IK109" s="330"/>
      <c r="IL109" s="330"/>
      <c r="IM109" s="330"/>
      <c r="IN109" s="330"/>
      <c r="IO109" s="330"/>
      <c r="IP109" s="330"/>
      <c r="IQ109" s="330"/>
      <c r="IR109" s="330"/>
      <c r="IS109" s="330"/>
      <c r="IT109" s="331"/>
      <c r="IU109" s="324"/>
      <c r="IV109" s="329"/>
      <c r="IW109" s="330"/>
      <c r="IX109" s="330"/>
      <c r="IY109" s="330"/>
      <c r="IZ109" s="330"/>
      <c r="JA109" s="330"/>
      <c r="JB109" s="330"/>
      <c r="JC109" s="330"/>
      <c r="JD109" s="330"/>
      <c r="JE109" s="330"/>
      <c r="JF109" s="330"/>
      <c r="JG109" s="330"/>
      <c r="JH109" s="330"/>
      <c r="JI109" s="330"/>
      <c r="JJ109" s="330"/>
      <c r="JK109" s="331"/>
      <c r="JL109" s="324"/>
      <c r="JM109" s="329"/>
      <c r="JN109" s="330"/>
      <c r="JO109" s="330"/>
      <c r="JP109" s="330"/>
      <c r="JQ109" s="330"/>
      <c r="JR109" s="330"/>
      <c r="JS109" s="330"/>
      <c r="JT109" s="330"/>
      <c r="JU109" s="330"/>
      <c r="JV109" s="330"/>
      <c r="JW109" s="330"/>
      <c r="JX109" s="330"/>
      <c r="JY109" s="330"/>
      <c r="JZ109" s="330"/>
      <c r="KA109" s="330"/>
      <c r="KB109" s="331"/>
      <c r="KC109" s="324"/>
      <c r="KD109" s="329"/>
      <c r="KE109" s="330"/>
      <c r="KF109" s="330"/>
      <c r="KG109" s="330"/>
      <c r="KH109" s="330"/>
      <c r="KI109" s="330"/>
      <c r="KJ109" s="330"/>
      <c r="KK109" s="330"/>
      <c r="KL109" s="330"/>
      <c r="KM109" s="330"/>
      <c r="KN109" s="330"/>
      <c r="KO109" s="330"/>
      <c r="KP109" s="330"/>
      <c r="KQ109" s="330"/>
      <c r="KR109" s="330"/>
      <c r="KS109" s="331"/>
      <c r="KT109" s="324"/>
      <c r="KU109" s="329"/>
      <c r="KV109" s="330"/>
      <c r="KW109" s="330"/>
      <c r="KX109" s="330"/>
      <c r="KY109" s="330"/>
      <c r="KZ109" s="330"/>
      <c r="LA109" s="330"/>
      <c r="LB109" s="330"/>
      <c r="LC109" s="330"/>
      <c r="LD109" s="330"/>
      <c r="LE109" s="330"/>
      <c r="LF109" s="330"/>
      <c r="LG109" s="330"/>
      <c r="LH109" s="330"/>
      <c r="LI109" s="330"/>
      <c r="LJ109" s="331"/>
      <c r="LK109" s="324"/>
      <c r="LL109" s="329"/>
      <c r="LM109" s="330"/>
      <c r="LN109" s="330"/>
      <c r="LO109" s="330"/>
      <c r="LP109" s="330"/>
      <c r="LQ109" s="330"/>
      <c r="LR109" s="330"/>
      <c r="LS109" s="330"/>
      <c r="LT109" s="330"/>
      <c r="LU109" s="330"/>
      <c r="LV109" s="330"/>
      <c r="LW109" s="330"/>
      <c r="LX109" s="330"/>
      <c r="LY109" s="330"/>
      <c r="LZ109" s="330"/>
      <c r="MA109" s="331"/>
      <c r="MB109" s="324"/>
      <c r="MC109" s="56"/>
      <c r="MD109" s="56"/>
      <c r="ME109" s="56"/>
      <c r="MF109" s="56"/>
      <c r="MG109" s="228"/>
    </row>
    <row r="110" spans="1:345" customFormat="1" ht="12.75" x14ac:dyDescent="0.2">
      <c r="A110" s="329"/>
      <c r="B110" s="330"/>
      <c r="C110" s="330"/>
      <c r="D110" s="330"/>
      <c r="E110" s="330"/>
      <c r="F110" s="330"/>
      <c r="G110" s="330"/>
      <c r="H110" s="330"/>
      <c r="I110" s="330"/>
      <c r="J110" s="330"/>
      <c r="K110" s="330"/>
      <c r="L110" s="330"/>
      <c r="M110" s="330"/>
      <c r="N110" s="330"/>
      <c r="O110" s="330"/>
      <c r="P110" s="331"/>
      <c r="Q110" s="324"/>
      <c r="R110" s="329"/>
      <c r="S110" s="330"/>
      <c r="T110" s="330"/>
      <c r="U110" s="330"/>
      <c r="V110" s="330"/>
      <c r="W110" s="330"/>
      <c r="X110" s="330"/>
      <c r="Y110" s="330"/>
      <c r="Z110" s="330"/>
      <c r="AA110" s="330"/>
      <c r="AB110" s="330"/>
      <c r="AC110" s="330"/>
      <c r="AD110" s="330"/>
      <c r="AE110" s="330"/>
      <c r="AF110" s="330"/>
      <c r="AG110" s="331"/>
      <c r="AH110" s="324"/>
      <c r="AI110" s="329"/>
      <c r="AJ110" s="330"/>
      <c r="AK110" s="330"/>
      <c r="AL110" s="330"/>
      <c r="AM110" s="330"/>
      <c r="AN110" s="330"/>
      <c r="AO110" s="330"/>
      <c r="AP110" s="330"/>
      <c r="AQ110" s="330"/>
      <c r="AR110" s="330"/>
      <c r="AS110" s="330"/>
      <c r="AT110" s="330"/>
      <c r="AU110" s="330"/>
      <c r="AV110" s="330"/>
      <c r="AW110" s="330"/>
      <c r="AX110" s="331"/>
      <c r="AY110" s="324"/>
      <c r="AZ110" s="329"/>
      <c r="BA110" s="330"/>
      <c r="BB110" s="330"/>
      <c r="BC110" s="330"/>
      <c r="BD110" s="330"/>
      <c r="BE110" s="330"/>
      <c r="BF110" s="330"/>
      <c r="BG110" s="330"/>
      <c r="BH110" s="330"/>
      <c r="BI110" s="330"/>
      <c r="BJ110" s="330"/>
      <c r="BK110" s="330"/>
      <c r="BL110" s="330"/>
      <c r="BM110" s="330"/>
      <c r="BN110" s="330"/>
      <c r="BO110" s="331"/>
      <c r="BP110" s="324"/>
      <c r="BQ110" s="329"/>
      <c r="BR110" s="330"/>
      <c r="BS110" s="330"/>
      <c r="BT110" s="330"/>
      <c r="BU110" s="330"/>
      <c r="BV110" s="330"/>
      <c r="BW110" s="330"/>
      <c r="BX110" s="330"/>
      <c r="BY110" s="330"/>
      <c r="BZ110" s="330"/>
      <c r="CA110" s="330"/>
      <c r="CB110" s="330"/>
      <c r="CC110" s="330"/>
      <c r="CD110" s="330"/>
      <c r="CE110" s="330"/>
      <c r="CF110" s="331"/>
      <c r="CG110" s="324"/>
      <c r="CH110" s="329"/>
      <c r="CI110" s="330"/>
      <c r="CJ110" s="330"/>
      <c r="CK110" s="330"/>
      <c r="CL110" s="330"/>
      <c r="CM110" s="330"/>
      <c r="CN110" s="330"/>
      <c r="CO110" s="330"/>
      <c r="CP110" s="330"/>
      <c r="CQ110" s="330"/>
      <c r="CR110" s="330"/>
      <c r="CS110" s="330"/>
      <c r="CT110" s="330"/>
      <c r="CU110" s="330"/>
      <c r="CV110" s="330"/>
      <c r="CW110" s="331"/>
      <c r="CX110" s="324"/>
      <c r="CY110" s="329"/>
      <c r="CZ110" s="330"/>
      <c r="DA110" s="330"/>
      <c r="DB110" s="330"/>
      <c r="DC110" s="330"/>
      <c r="DD110" s="330"/>
      <c r="DE110" s="330"/>
      <c r="DF110" s="330"/>
      <c r="DG110" s="330"/>
      <c r="DH110" s="330"/>
      <c r="DI110" s="330"/>
      <c r="DJ110" s="330"/>
      <c r="DK110" s="330"/>
      <c r="DL110" s="330"/>
      <c r="DM110" s="330"/>
      <c r="DN110" s="331"/>
      <c r="DO110" s="324"/>
      <c r="DP110" s="329"/>
      <c r="DQ110" s="330"/>
      <c r="DR110" s="330"/>
      <c r="DS110" s="330"/>
      <c r="DT110" s="330"/>
      <c r="DU110" s="330"/>
      <c r="DV110" s="330"/>
      <c r="DW110" s="330"/>
      <c r="DX110" s="330"/>
      <c r="DY110" s="330"/>
      <c r="DZ110" s="330"/>
      <c r="EA110" s="330"/>
      <c r="EB110" s="330"/>
      <c r="EC110" s="330"/>
      <c r="ED110" s="330"/>
      <c r="EE110" s="331"/>
      <c r="EF110" s="324"/>
      <c r="EG110" s="329"/>
      <c r="EH110" s="330"/>
      <c r="EI110" s="330"/>
      <c r="EJ110" s="330"/>
      <c r="EK110" s="330"/>
      <c r="EL110" s="330"/>
      <c r="EM110" s="330"/>
      <c r="EN110" s="330"/>
      <c r="EO110" s="330"/>
      <c r="EP110" s="330"/>
      <c r="EQ110" s="330"/>
      <c r="ER110" s="330"/>
      <c r="ES110" s="330"/>
      <c r="ET110" s="330"/>
      <c r="EU110" s="330"/>
      <c r="EV110" s="331"/>
      <c r="EW110" s="324"/>
      <c r="EX110" s="329"/>
      <c r="EY110" s="330"/>
      <c r="EZ110" s="330"/>
      <c r="FA110" s="330"/>
      <c r="FB110" s="330"/>
      <c r="FC110" s="330"/>
      <c r="FD110" s="330"/>
      <c r="FE110" s="330"/>
      <c r="FF110" s="330"/>
      <c r="FG110" s="330"/>
      <c r="FH110" s="330"/>
      <c r="FI110" s="330"/>
      <c r="FJ110" s="330"/>
      <c r="FK110" s="330"/>
      <c r="FL110" s="330"/>
      <c r="FM110" s="331"/>
      <c r="FN110" s="324"/>
      <c r="FO110" s="329"/>
      <c r="FP110" s="330"/>
      <c r="FQ110" s="330"/>
      <c r="FR110" s="330"/>
      <c r="FS110" s="330"/>
      <c r="FT110" s="330"/>
      <c r="FU110" s="330"/>
      <c r="FV110" s="330"/>
      <c r="FW110" s="330"/>
      <c r="FX110" s="330"/>
      <c r="FY110" s="330"/>
      <c r="FZ110" s="330"/>
      <c r="GA110" s="330"/>
      <c r="GB110" s="330"/>
      <c r="GC110" s="330"/>
      <c r="GD110" s="331"/>
      <c r="GE110" s="324"/>
      <c r="GF110" s="329"/>
      <c r="GG110" s="330"/>
      <c r="GH110" s="330"/>
      <c r="GI110" s="330"/>
      <c r="GJ110" s="330"/>
      <c r="GK110" s="330"/>
      <c r="GL110" s="330"/>
      <c r="GM110" s="330"/>
      <c r="GN110" s="330"/>
      <c r="GO110" s="330"/>
      <c r="GP110" s="330"/>
      <c r="GQ110" s="330"/>
      <c r="GR110" s="330"/>
      <c r="GS110" s="330"/>
      <c r="GT110" s="330"/>
      <c r="GU110" s="331"/>
      <c r="GV110" s="324"/>
      <c r="GW110" s="329"/>
      <c r="GX110" s="330"/>
      <c r="GY110" s="330"/>
      <c r="GZ110" s="330"/>
      <c r="HA110" s="330"/>
      <c r="HB110" s="330"/>
      <c r="HC110" s="330"/>
      <c r="HD110" s="330"/>
      <c r="HE110" s="330"/>
      <c r="HF110" s="330"/>
      <c r="HG110" s="330"/>
      <c r="HH110" s="330"/>
      <c r="HI110" s="330"/>
      <c r="HJ110" s="330"/>
      <c r="HK110" s="330"/>
      <c r="HL110" s="331"/>
      <c r="HM110" s="324"/>
      <c r="HN110" s="329"/>
      <c r="HO110" s="330"/>
      <c r="HP110" s="330"/>
      <c r="HQ110" s="330"/>
      <c r="HR110" s="330"/>
      <c r="HS110" s="330"/>
      <c r="HT110" s="330"/>
      <c r="HU110" s="330"/>
      <c r="HV110" s="330"/>
      <c r="HW110" s="330"/>
      <c r="HX110" s="330"/>
      <c r="HY110" s="330"/>
      <c r="HZ110" s="330"/>
      <c r="IA110" s="330"/>
      <c r="IB110" s="330"/>
      <c r="IC110" s="331"/>
      <c r="ID110" s="324"/>
      <c r="IE110" s="329"/>
      <c r="IF110" s="330"/>
      <c r="IG110" s="330"/>
      <c r="IH110" s="330"/>
      <c r="II110" s="330"/>
      <c r="IJ110" s="330"/>
      <c r="IK110" s="330"/>
      <c r="IL110" s="330"/>
      <c r="IM110" s="330"/>
      <c r="IN110" s="330"/>
      <c r="IO110" s="330"/>
      <c r="IP110" s="330"/>
      <c r="IQ110" s="330"/>
      <c r="IR110" s="330"/>
      <c r="IS110" s="330"/>
      <c r="IT110" s="331"/>
      <c r="IU110" s="324"/>
      <c r="IV110" s="329"/>
      <c r="IW110" s="330"/>
      <c r="IX110" s="330"/>
      <c r="IY110" s="330"/>
      <c r="IZ110" s="330"/>
      <c r="JA110" s="330"/>
      <c r="JB110" s="330"/>
      <c r="JC110" s="330"/>
      <c r="JD110" s="330"/>
      <c r="JE110" s="330"/>
      <c r="JF110" s="330"/>
      <c r="JG110" s="330"/>
      <c r="JH110" s="330"/>
      <c r="JI110" s="330"/>
      <c r="JJ110" s="330"/>
      <c r="JK110" s="331"/>
      <c r="JL110" s="324"/>
      <c r="JM110" s="329"/>
      <c r="JN110" s="330"/>
      <c r="JO110" s="330"/>
      <c r="JP110" s="330"/>
      <c r="JQ110" s="330"/>
      <c r="JR110" s="330"/>
      <c r="JS110" s="330"/>
      <c r="JT110" s="330"/>
      <c r="JU110" s="330"/>
      <c r="JV110" s="330"/>
      <c r="JW110" s="330"/>
      <c r="JX110" s="330"/>
      <c r="JY110" s="330"/>
      <c r="JZ110" s="330"/>
      <c r="KA110" s="330"/>
      <c r="KB110" s="331"/>
      <c r="KC110" s="324"/>
      <c r="KD110" s="329"/>
      <c r="KE110" s="330"/>
      <c r="KF110" s="330"/>
      <c r="KG110" s="330"/>
      <c r="KH110" s="330"/>
      <c r="KI110" s="330"/>
      <c r="KJ110" s="330"/>
      <c r="KK110" s="330"/>
      <c r="KL110" s="330"/>
      <c r="KM110" s="330"/>
      <c r="KN110" s="330"/>
      <c r="KO110" s="330"/>
      <c r="KP110" s="330"/>
      <c r="KQ110" s="330"/>
      <c r="KR110" s="330"/>
      <c r="KS110" s="331"/>
      <c r="KT110" s="324"/>
      <c r="KU110" s="329"/>
      <c r="KV110" s="330"/>
      <c r="KW110" s="330"/>
      <c r="KX110" s="330"/>
      <c r="KY110" s="330"/>
      <c r="KZ110" s="330"/>
      <c r="LA110" s="330"/>
      <c r="LB110" s="330"/>
      <c r="LC110" s="330"/>
      <c r="LD110" s="330"/>
      <c r="LE110" s="330"/>
      <c r="LF110" s="330"/>
      <c r="LG110" s="330"/>
      <c r="LH110" s="330"/>
      <c r="LI110" s="330"/>
      <c r="LJ110" s="331"/>
      <c r="LK110" s="324"/>
      <c r="LL110" s="329"/>
      <c r="LM110" s="330"/>
      <c r="LN110" s="330"/>
      <c r="LO110" s="330"/>
      <c r="LP110" s="330"/>
      <c r="LQ110" s="330"/>
      <c r="LR110" s="330"/>
      <c r="LS110" s="330"/>
      <c r="LT110" s="330"/>
      <c r="LU110" s="330"/>
      <c r="LV110" s="330"/>
      <c r="LW110" s="330"/>
      <c r="LX110" s="330"/>
      <c r="LY110" s="330"/>
      <c r="LZ110" s="330"/>
      <c r="MA110" s="331"/>
      <c r="MB110" s="324"/>
      <c r="MC110" s="56"/>
      <c r="MD110" s="56"/>
      <c r="ME110" s="56"/>
      <c r="MF110" s="56"/>
      <c r="MG110" s="228"/>
    </row>
    <row r="111" spans="1:345" customFormat="1" ht="12.75" x14ac:dyDescent="0.2">
      <c r="A111" s="329"/>
      <c r="B111" s="330"/>
      <c r="C111" s="330"/>
      <c r="D111" s="330"/>
      <c r="E111" s="330"/>
      <c r="F111" s="330"/>
      <c r="G111" s="330"/>
      <c r="H111" s="330"/>
      <c r="I111" s="330"/>
      <c r="J111" s="330"/>
      <c r="K111" s="330"/>
      <c r="L111" s="330"/>
      <c r="M111" s="330"/>
      <c r="N111" s="330"/>
      <c r="O111" s="330"/>
      <c r="P111" s="331"/>
      <c r="Q111" s="324"/>
      <c r="R111" s="329"/>
      <c r="S111" s="330"/>
      <c r="T111" s="330"/>
      <c r="U111" s="330"/>
      <c r="V111" s="330"/>
      <c r="W111" s="330"/>
      <c r="X111" s="330"/>
      <c r="Y111" s="330"/>
      <c r="Z111" s="330"/>
      <c r="AA111" s="330"/>
      <c r="AB111" s="330"/>
      <c r="AC111" s="330"/>
      <c r="AD111" s="330"/>
      <c r="AE111" s="330"/>
      <c r="AF111" s="330"/>
      <c r="AG111" s="331"/>
      <c r="AH111" s="324"/>
      <c r="AI111" s="329"/>
      <c r="AJ111" s="330"/>
      <c r="AK111" s="330"/>
      <c r="AL111" s="330"/>
      <c r="AM111" s="330"/>
      <c r="AN111" s="330"/>
      <c r="AO111" s="330"/>
      <c r="AP111" s="330"/>
      <c r="AQ111" s="330"/>
      <c r="AR111" s="330"/>
      <c r="AS111" s="330"/>
      <c r="AT111" s="330"/>
      <c r="AU111" s="330"/>
      <c r="AV111" s="330"/>
      <c r="AW111" s="330"/>
      <c r="AX111" s="331"/>
      <c r="AY111" s="324"/>
      <c r="AZ111" s="329"/>
      <c r="BA111" s="330"/>
      <c r="BB111" s="330"/>
      <c r="BC111" s="330"/>
      <c r="BD111" s="330"/>
      <c r="BE111" s="330"/>
      <c r="BF111" s="330"/>
      <c r="BG111" s="330"/>
      <c r="BH111" s="330"/>
      <c r="BI111" s="330"/>
      <c r="BJ111" s="330"/>
      <c r="BK111" s="330"/>
      <c r="BL111" s="330"/>
      <c r="BM111" s="330"/>
      <c r="BN111" s="330"/>
      <c r="BO111" s="331"/>
      <c r="BP111" s="324"/>
      <c r="BQ111" s="329"/>
      <c r="BR111" s="330"/>
      <c r="BS111" s="330"/>
      <c r="BT111" s="330"/>
      <c r="BU111" s="330"/>
      <c r="BV111" s="330"/>
      <c r="BW111" s="330"/>
      <c r="BX111" s="330"/>
      <c r="BY111" s="330"/>
      <c r="BZ111" s="330"/>
      <c r="CA111" s="330"/>
      <c r="CB111" s="330"/>
      <c r="CC111" s="330"/>
      <c r="CD111" s="330"/>
      <c r="CE111" s="330"/>
      <c r="CF111" s="331"/>
      <c r="CG111" s="324"/>
      <c r="CH111" s="329"/>
      <c r="CI111" s="330"/>
      <c r="CJ111" s="330"/>
      <c r="CK111" s="330"/>
      <c r="CL111" s="330"/>
      <c r="CM111" s="330"/>
      <c r="CN111" s="330"/>
      <c r="CO111" s="330"/>
      <c r="CP111" s="330"/>
      <c r="CQ111" s="330"/>
      <c r="CR111" s="330"/>
      <c r="CS111" s="330"/>
      <c r="CT111" s="330"/>
      <c r="CU111" s="330"/>
      <c r="CV111" s="330"/>
      <c r="CW111" s="331"/>
      <c r="CX111" s="324"/>
      <c r="CY111" s="329"/>
      <c r="CZ111" s="330"/>
      <c r="DA111" s="330"/>
      <c r="DB111" s="330"/>
      <c r="DC111" s="330"/>
      <c r="DD111" s="330"/>
      <c r="DE111" s="330"/>
      <c r="DF111" s="330"/>
      <c r="DG111" s="330"/>
      <c r="DH111" s="330"/>
      <c r="DI111" s="330"/>
      <c r="DJ111" s="330"/>
      <c r="DK111" s="330"/>
      <c r="DL111" s="330"/>
      <c r="DM111" s="330"/>
      <c r="DN111" s="331"/>
      <c r="DO111" s="324"/>
      <c r="DP111" s="329"/>
      <c r="DQ111" s="330"/>
      <c r="DR111" s="330"/>
      <c r="DS111" s="330"/>
      <c r="DT111" s="330"/>
      <c r="DU111" s="330"/>
      <c r="DV111" s="330"/>
      <c r="DW111" s="330"/>
      <c r="DX111" s="330"/>
      <c r="DY111" s="330"/>
      <c r="DZ111" s="330"/>
      <c r="EA111" s="330"/>
      <c r="EB111" s="330"/>
      <c r="EC111" s="330"/>
      <c r="ED111" s="330"/>
      <c r="EE111" s="331"/>
      <c r="EF111" s="324"/>
      <c r="EG111" s="329"/>
      <c r="EH111" s="330"/>
      <c r="EI111" s="330"/>
      <c r="EJ111" s="330"/>
      <c r="EK111" s="330"/>
      <c r="EL111" s="330"/>
      <c r="EM111" s="330"/>
      <c r="EN111" s="330"/>
      <c r="EO111" s="330"/>
      <c r="EP111" s="330"/>
      <c r="EQ111" s="330"/>
      <c r="ER111" s="330"/>
      <c r="ES111" s="330"/>
      <c r="ET111" s="330"/>
      <c r="EU111" s="330"/>
      <c r="EV111" s="331"/>
      <c r="EW111" s="324"/>
      <c r="EX111" s="329"/>
      <c r="EY111" s="330"/>
      <c r="EZ111" s="330"/>
      <c r="FA111" s="330"/>
      <c r="FB111" s="330"/>
      <c r="FC111" s="330"/>
      <c r="FD111" s="330"/>
      <c r="FE111" s="330"/>
      <c r="FF111" s="330"/>
      <c r="FG111" s="330"/>
      <c r="FH111" s="330"/>
      <c r="FI111" s="330"/>
      <c r="FJ111" s="330"/>
      <c r="FK111" s="330"/>
      <c r="FL111" s="330"/>
      <c r="FM111" s="331"/>
      <c r="FN111" s="324"/>
      <c r="FO111" s="329"/>
      <c r="FP111" s="330"/>
      <c r="FQ111" s="330"/>
      <c r="FR111" s="330"/>
      <c r="FS111" s="330"/>
      <c r="FT111" s="330"/>
      <c r="FU111" s="330"/>
      <c r="FV111" s="330"/>
      <c r="FW111" s="330"/>
      <c r="FX111" s="330"/>
      <c r="FY111" s="330"/>
      <c r="FZ111" s="330"/>
      <c r="GA111" s="330"/>
      <c r="GB111" s="330"/>
      <c r="GC111" s="330"/>
      <c r="GD111" s="331"/>
      <c r="GE111" s="324"/>
      <c r="GF111" s="329"/>
      <c r="GG111" s="330"/>
      <c r="GH111" s="330"/>
      <c r="GI111" s="330"/>
      <c r="GJ111" s="330"/>
      <c r="GK111" s="330"/>
      <c r="GL111" s="330"/>
      <c r="GM111" s="330"/>
      <c r="GN111" s="330"/>
      <c r="GO111" s="330"/>
      <c r="GP111" s="330"/>
      <c r="GQ111" s="330"/>
      <c r="GR111" s="330"/>
      <c r="GS111" s="330"/>
      <c r="GT111" s="330"/>
      <c r="GU111" s="331"/>
      <c r="GV111" s="324"/>
      <c r="GW111" s="329"/>
      <c r="GX111" s="330"/>
      <c r="GY111" s="330"/>
      <c r="GZ111" s="330"/>
      <c r="HA111" s="330"/>
      <c r="HB111" s="330"/>
      <c r="HC111" s="330"/>
      <c r="HD111" s="330"/>
      <c r="HE111" s="330"/>
      <c r="HF111" s="330"/>
      <c r="HG111" s="330"/>
      <c r="HH111" s="330"/>
      <c r="HI111" s="330"/>
      <c r="HJ111" s="330"/>
      <c r="HK111" s="330"/>
      <c r="HL111" s="331"/>
      <c r="HM111" s="324"/>
      <c r="HN111" s="329"/>
      <c r="HO111" s="330"/>
      <c r="HP111" s="330"/>
      <c r="HQ111" s="330"/>
      <c r="HR111" s="330"/>
      <c r="HS111" s="330"/>
      <c r="HT111" s="330"/>
      <c r="HU111" s="330"/>
      <c r="HV111" s="330"/>
      <c r="HW111" s="330"/>
      <c r="HX111" s="330"/>
      <c r="HY111" s="330"/>
      <c r="HZ111" s="330"/>
      <c r="IA111" s="330"/>
      <c r="IB111" s="330"/>
      <c r="IC111" s="331"/>
      <c r="ID111" s="324"/>
      <c r="IE111" s="329"/>
      <c r="IF111" s="330"/>
      <c r="IG111" s="330"/>
      <c r="IH111" s="330"/>
      <c r="II111" s="330"/>
      <c r="IJ111" s="330"/>
      <c r="IK111" s="330"/>
      <c r="IL111" s="330"/>
      <c r="IM111" s="330"/>
      <c r="IN111" s="330"/>
      <c r="IO111" s="330"/>
      <c r="IP111" s="330"/>
      <c r="IQ111" s="330"/>
      <c r="IR111" s="330"/>
      <c r="IS111" s="330"/>
      <c r="IT111" s="331"/>
      <c r="IU111" s="324"/>
      <c r="IV111" s="329"/>
      <c r="IW111" s="330"/>
      <c r="IX111" s="330"/>
      <c r="IY111" s="330"/>
      <c r="IZ111" s="330"/>
      <c r="JA111" s="330"/>
      <c r="JB111" s="330"/>
      <c r="JC111" s="330"/>
      <c r="JD111" s="330"/>
      <c r="JE111" s="330"/>
      <c r="JF111" s="330"/>
      <c r="JG111" s="330"/>
      <c r="JH111" s="330"/>
      <c r="JI111" s="330"/>
      <c r="JJ111" s="330"/>
      <c r="JK111" s="331"/>
      <c r="JL111" s="324"/>
      <c r="JM111" s="329"/>
      <c r="JN111" s="330"/>
      <c r="JO111" s="330"/>
      <c r="JP111" s="330"/>
      <c r="JQ111" s="330"/>
      <c r="JR111" s="330"/>
      <c r="JS111" s="330"/>
      <c r="JT111" s="330"/>
      <c r="JU111" s="330"/>
      <c r="JV111" s="330"/>
      <c r="JW111" s="330"/>
      <c r="JX111" s="330"/>
      <c r="JY111" s="330"/>
      <c r="JZ111" s="330"/>
      <c r="KA111" s="330"/>
      <c r="KB111" s="331"/>
      <c r="KC111" s="324"/>
      <c r="KD111" s="329"/>
      <c r="KE111" s="330"/>
      <c r="KF111" s="330"/>
      <c r="KG111" s="330"/>
      <c r="KH111" s="330"/>
      <c r="KI111" s="330"/>
      <c r="KJ111" s="330"/>
      <c r="KK111" s="330"/>
      <c r="KL111" s="330"/>
      <c r="KM111" s="330"/>
      <c r="KN111" s="330"/>
      <c r="KO111" s="330"/>
      <c r="KP111" s="330"/>
      <c r="KQ111" s="330"/>
      <c r="KR111" s="330"/>
      <c r="KS111" s="331"/>
      <c r="KT111" s="324"/>
      <c r="KU111" s="329"/>
      <c r="KV111" s="330"/>
      <c r="KW111" s="330"/>
      <c r="KX111" s="330"/>
      <c r="KY111" s="330"/>
      <c r="KZ111" s="330"/>
      <c r="LA111" s="330"/>
      <c r="LB111" s="330"/>
      <c r="LC111" s="330"/>
      <c r="LD111" s="330"/>
      <c r="LE111" s="330"/>
      <c r="LF111" s="330"/>
      <c r="LG111" s="330"/>
      <c r="LH111" s="330"/>
      <c r="LI111" s="330"/>
      <c r="LJ111" s="331"/>
      <c r="LK111" s="324"/>
      <c r="LL111" s="329"/>
      <c r="LM111" s="330"/>
      <c r="LN111" s="330"/>
      <c r="LO111" s="330"/>
      <c r="LP111" s="330"/>
      <c r="LQ111" s="330"/>
      <c r="LR111" s="330"/>
      <c r="LS111" s="330"/>
      <c r="LT111" s="330"/>
      <c r="LU111" s="330"/>
      <c r="LV111" s="330"/>
      <c r="LW111" s="330"/>
      <c r="LX111" s="330"/>
      <c r="LY111" s="330"/>
      <c r="LZ111" s="330"/>
      <c r="MA111" s="331"/>
      <c r="MB111" s="324"/>
      <c r="MC111" s="56"/>
      <c r="MD111" s="56"/>
      <c r="ME111" s="56"/>
      <c r="MF111" s="56"/>
      <c r="MG111" s="228"/>
    </row>
    <row r="112" spans="1:345" customFormat="1" ht="12.75" x14ac:dyDescent="0.2">
      <c r="A112" s="329"/>
      <c r="B112" s="330"/>
      <c r="C112" s="330"/>
      <c r="D112" s="330"/>
      <c r="E112" s="330"/>
      <c r="F112" s="330"/>
      <c r="G112" s="330"/>
      <c r="H112" s="330"/>
      <c r="I112" s="330"/>
      <c r="J112" s="330"/>
      <c r="K112" s="330"/>
      <c r="L112" s="330"/>
      <c r="M112" s="330"/>
      <c r="N112" s="330"/>
      <c r="O112" s="330"/>
      <c r="P112" s="331"/>
      <c r="Q112" s="324"/>
      <c r="R112" s="329"/>
      <c r="S112" s="330"/>
      <c r="T112" s="330"/>
      <c r="U112" s="330"/>
      <c r="V112" s="330"/>
      <c r="W112" s="330"/>
      <c r="X112" s="330"/>
      <c r="Y112" s="330"/>
      <c r="Z112" s="330"/>
      <c r="AA112" s="330"/>
      <c r="AB112" s="330"/>
      <c r="AC112" s="330"/>
      <c r="AD112" s="330"/>
      <c r="AE112" s="330"/>
      <c r="AF112" s="330"/>
      <c r="AG112" s="331"/>
      <c r="AH112" s="324"/>
      <c r="AI112" s="329"/>
      <c r="AJ112" s="330"/>
      <c r="AK112" s="330"/>
      <c r="AL112" s="330"/>
      <c r="AM112" s="330"/>
      <c r="AN112" s="330"/>
      <c r="AO112" s="330"/>
      <c r="AP112" s="330"/>
      <c r="AQ112" s="330"/>
      <c r="AR112" s="330"/>
      <c r="AS112" s="330"/>
      <c r="AT112" s="330"/>
      <c r="AU112" s="330"/>
      <c r="AV112" s="330"/>
      <c r="AW112" s="330"/>
      <c r="AX112" s="331"/>
      <c r="AY112" s="324"/>
      <c r="AZ112" s="329"/>
      <c r="BA112" s="330"/>
      <c r="BB112" s="330"/>
      <c r="BC112" s="330"/>
      <c r="BD112" s="330"/>
      <c r="BE112" s="330"/>
      <c r="BF112" s="330"/>
      <c r="BG112" s="330"/>
      <c r="BH112" s="330"/>
      <c r="BI112" s="330"/>
      <c r="BJ112" s="330"/>
      <c r="BK112" s="330"/>
      <c r="BL112" s="330"/>
      <c r="BM112" s="330"/>
      <c r="BN112" s="330"/>
      <c r="BO112" s="331"/>
      <c r="BP112" s="324"/>
      <c r="BQ112" s="329"/>
      <c r="BR112" s="330"/>
      <c r="BS112" s="330"/>
      <c r="BT112" s="330"/>
      <c r="BU112" s="330"/>
      <c r="BV112" s="330"/>
      <c r="BW112" s="330"/>
      <c r="BX112" s="330"/>
      <c r="BY112" s="330"/>
      <c r="BZ112" s="330"/>
      <c r="CA112" s="330"/>
      <c r="CB112" s="330"/>
      <c r="CC112" s="330"/>
      <c r="CD112" s="330"/>
      <c r="CE112" s="330"/>
      <c r="CF112" s="331"/>
      <c r="CG112" s="324"/>
      <c r="CH112" s="329"/>
      <c r="CI112" s="330"/>
      <c r="CJ112" s="330"/>
      <c r="CK112" s="330"/>
      <c r="CL112" s="330"/>
      <c r="CM112" s="330"/>
      <c r="CN112" s="330"/>
      <c r="CO112" s="330"/>
      <c r="CP112" s="330"/>
      <c r="CQ112" s="330"/>
      <c r="CR112" s="330"/>
      <c r="CS112" s="330"/>
      <c r="CT112" s="330"/>
      <c r="CU112" s="330"/>
      <c r="CV112" s="330"/>
      <c r="CW112" s="331"/>
      <c r="CX112" s="324"/>
      <c r="CY112" s="329"/>
      <c r="CZ112" s="330"/>
      <c r="DA112" s="330"/>
      <c r="DB112" s="330"/>
      <c r="DC112" s="330"/>
      <c r="DD112" s="330"/>
      <c r="DE112" s="330"/>
      <c r="DF112" s="330"/>
      <c r="DG112" s="330"/>
      <c r="DH112" s="330"/>
      <c r="DI112" s="330"/>
      <c r="DJ112" s="330"/>
      <c r="DK112" s="330"/>
      <c r="DL112" s="330"/>
      <c r="DM112" s="330"/>
      <c r="DN112" s="331"/>
      <c r="DO112" s="324"/>
      <c r="DP112" s="329"/>
      <c r="DQ112" s="330"/>
      <c r="DR112" s="330"/>
      <c r="DS112" s="330"/>
      <c r="DT112" s="330"/>
      <c r="DU112" s="330"/>
      <c r="DV112" s="330"/>
      <c r="DW112" s="330"/>
      <c r="DX112" s="330"/>
      <c r="DY112" s="330"/>
      <c r="DZ112" s="330"/>
      <c r="EA112" s="330"/>
      <c r="EB112" s="330"/>
      <c r="EC112" s="330"/>
      <c r="ED112" s="330"/>
      <c r="EE112" s="331"/>
      <c r="EF112" s="324"/>
      <c r="EG112" s="329"/>
      <c r="EH112" s="330"/>
      <c r="EI112" s="330"/>
      <c r="EJ112" s="330"/>
      <c r="EK112" s="330"/>
      <c r="EL112" s="330"/>
      <c r="EM112" s="330"/>
      <c r="EN112" s="330"/>
      <c r="EO112" s="330"/>
      <c r="EP112" s="330"/>
      <c r="EQ112" s="330"/>
      <c r="ER112" s="330"/>
      <c r="ES112" s="330"/>
      <c r="ET112" s="330"/>
      <c r="EU112" s="330"/>
      <c r="EV112" s="331"/>
      <c r="EW112" s="324"/>
      <c r="EX112" s="329"/>
      <c r="EY112" s="330"/>
      <c r="EZ112" s="330"/>
      <c r="FA112" s="330"/>
      <c r="FB112" s="330"/>
      <c r="FC112" s="330"/>
      <c r="FD112" s="330"/>
      <c r="FE112" s="330"/>
      <c r="FF112" s="330"/>
      <c r="FG112" s="330"/>
      <c r="FH112" s="330"/>
      <c r="FI112" s="330"/>
      <c r="FJ112" s="330"/>
      <c r="FK112" s="330"/>
      <c r="FL112" s="330"/>
      <c r="FM112" s="331"/>
      <c r="FN112" s="324"/>
      <c r="FO112" s="329"/>
      <c r="FP112" s="330"/>
      <c r="FQ112" s="330"/>
      <c r="FR112" s="330"/>
      <c r="FS112" s="330"/>
      <c r="FT112" s="330"/>
      <c r="FU112" s="330"/>
      <c r="FV112" s="330"/>
      <c r="FW112" s="330"/>
      <c r="FX112" s="330"/>
      <c r="FY112" s="330"/>
      <c r="FZ112" s="330"/>
      <c r="GA112" s="330"/>
      <c r="GB112" s="330"/>
      <c r="GC112" s="330"/>
      <c r="GD112" s="331"/>
      <c r="GE112" s="324"/>
      <c r="GF112" s="329"/>
      <c r="GG112" s="330"/>
      <c r="GH112" s="330"/>
      <c r="GI112" s="330"/>
      <c r="GJ112" s="330"/>
      <c r="GK112" s="330"/>
      <c r="GL112" s="330"/>
      <c r="GM112" s="330"/>
      <c r="GN112" s="330"/>
      <c r="GO112" s="330"/>
      <c r="GP112" s="330"/>
      <c r="GQ112" s="330"/>
      <c r="GR112" s="330"/>
      <c r="GS112" s="330"/>
      <c r="GT112" s="330"/>
      <c r="GU112" s="331"/>
      <c r="GV112" s="324"/>
      <c r="GW112" s="329"/>
      <c r="GX112" s="330"/>
      <c r="GY112" s="330"/>
      <c r="GZ112" s="330"/>
      <c r="HA112" s="330"/>
      <c r="HB112" s="330"/>
      <c r="HC112" s="330"/>
      <c r="HD112" s="330"/>
      <c r="HE112" s="330"/>
      <c r="HF112" s="330"/>
      <c r="HG112" s="330"/>
      <c r="HH112" s="330"/>
      <c r="HI112" s="330"/>
      <c r="HJ112" s="330"/>
      <c r="HK112" s="330"/>
      <c r="HL112" s="331"/>
      <c r="HM112" s="324"/>
      <c r="HN112" s="329"/>
      <c r="HO112" s="330"/>
      <c r="HP112" s="330"/>
      <c r="HQ112" s="330"/>
      <c r="HR112" s="330"/>
      <c r="HS112" s="330"/>
      <c r="HT112" s="330"/>
      <c r="HU112" s="330"/>
      <c r="HV112" s="330"/>
      <c r="HW112" s="330"/>
      <c r="HX112" s="330"/>
      <c r="HY112" s="330"/>
      <c r="HZ112" s="330"/>
      <c r="IA112" s="330"/>
      <c r="IB112" s="330"/>
      <c r="IC112" s="331"/>
      <c r="ID112" s="324"/>
      <c r="IE112" s="329"/>
      <c r="IF112" s="330"/>
      <c r="IG112" s="330"/>
      <c r="IH112" s="330"/>
      <c r="II112" s="330"/>
      <c r="IJ112" s="330"/>
      <c r="IK112" s="330"/>
      <c r="IL112" s="330"/>
      <c r="IM112" s="330"/>
      <c r="IN112" s="330"/>
      <c r="IO112" s="330"/>
      <c r="IP112" s="330"/>
      <c r="IQ112" s="330"/>
      <c r="IR112" s="330"/>
      <c r="IS112" s="330"/>
      <c r="IT112" s="331"/>
      <c r="IU112" s="324"/>
      <c r="IV112" s="329"/>
      <c r="IW112" s="330"/>
      <c r="IX112" s="330"/>
      <c r="IY112" s="330"/>
      <c r="IZ112" s="330"/>
      <c r="JA112" s="330"/>
      <c r="JB112" s="330"/>
      <c r="JC112" s="330"/>
      <c r="JD112" s="330"/>
      <c r="JE112" s="330"/>
      <c r="JF112" s="330"/>
      <c r="JG112" s="330"/>
      <c r="JH112" s="330"/>
      <c r="JI112" s="330"/>
      <c r="JJ112" s="330"/>
      <c r="JK112" s="331"/>
      <c r="JL112" s="324"/>
      <c r="JM112" s="329"/>
      <c r="JN112" s="330"/>
      <c r="JO112" s="330"/>
      <c r="JP112" s="330"/>
      <c r="JQ112" s="330"/>
      <c r="JR112" s="330"/>
      <c r="JS112" s="330"/>
      <c r="JT112" s="330"/>
      <c r="JU112" s="330"/>
      <c r="JV112" s="330"/>
      <c r="JW112" s="330"/>
      <c r="JX112" s="330"/>
      <c r="JY112" s="330"/>
      <c r="JZ112" s="330"/>
      <c r="KA112" s="330"/>
      <c r="KB112" s="331"/>
      <c r="KC112" s="324"/>
      <c r="KD112" s="329"/>
      <c r="KE112" s="330"/>
      <c r="KF112" s="330"/>
      <c r="KG112" s="330"/>
      <c r="KH112" s="330"/>
      <c r="KI112" s="330"/>
      <c r="KJ112" s="330"/>
      <c r="KK112" s="330"/>
      <c r="KL112" s="330"/>
      <c r="KM112" s="330"/>
      <c r="KN112" s="330"/>
      <c r="KO112" s="330"/>
      <c r="KP112" s="330"/>
      <c r="KQ112" s="330"/>
      <c r="KR112" s="330"/>
      <c r="KS112" s="331"/>
      <c r="KT112" s="324"/>
      <c r="KU112" s="329"/>
      <c r="KV112" s="330"/>
      <c r="KW112" s="330"/>
      <c r="KX112" s="330"/>
      <c r="KY112" s="330"/>
      <c r="KZ112" s="330"/>
      <c r="LA112" s="330"/>
      <c r="LB112" s="330"/>
      <c r="LC112" s="330"/>
      <c r="LD112" s="330"/>
      <c r="LE112" s="330"/>
      <c r="LF112" s="330"/>
      <c r="LG112" s="330"/>
      <c r="LH112" s="330"/>
      <c r="LI112" s="330"/>
      <c r="LJ112" s="331"/>
      <c r="LK112" s="324"/>
      <c r="LL112" s="329"/>
      <c r="LM112" s="330"/>
      <c r="LN112" s="330"/>
      <c r="LO112" s="330"/>
      <c r="LP112" s="330"/>
      <c r="LQ112" s="330"/>
      <c r="LR112" s="330"/>
      <c r="LS112" s="330"/>
      <c r="LT112" s="330"/>
      <c r="LU112" s="330"/>
      <c r="LV112" s="330"/>
      <c r="LW112" s="330"/>
      <c r="LX112" s="330"/>
      <c r="LY112" s="330"/>
      <c r="LZ112" s="330"/>
      <c r="MA112" s="331"/>
      <c r="MB112" s="324"/>
      <c r="MC112" s="56"/>
      <c r="MD112" s="56"/>
      <c r="ME112" s="56"/>
      <c r="MF112" s="56"/>
      <c r="MG112" s="228"/>
    </row>
    <row r="113" spans="1:345" customFormat="1" ht="12.75" x14ac:dyDescent="0.2">
      <c r="A113" s="329"/>
      <c r="B113" s="330"/>
      <c r="C113" s="330"/>
      <c r="D113" s="330"/>
      <c r="E113" s="330"/>
      <c r="F113" s="330"/>
      <c r="G113" s="330"/>
      <c r="H113" s="330"/>
      <c r="I113" s="330"/>
      <c r="J113" s="330"/>
      <c r="K113" s="330"/>
      <c r="L113" s="330"/>
      <c r="M113" s="330"/>
      <c r="N113" s="330"/>
      <c r="O113" s="330"/>
      <c r="P113" s="331"/>
      <c r="Q113" s="324"/>
      <c r="R113" s="329"/>
      <c r="S113" s="330"/>
      <c r="T113" s="330"/>
      <c r="U113" s="330"/>
      <c r="V113" s="330"/>
      <c r="W113" s="330"/>
      <c r="X113" s="330"/>
      <c r="Y113" s="330"/>
      <c r="Z113" s="330"/>
      <c r="AA113" s="330"/>
      <c r="AB113" s="330"/>
      <c r="AC113" s="330"/>
      <c r="AD113" s="330"/>
      <c r="AE113" s="330"/>
      <c r="AF113" s="330"/>
      <c r="AG113" s="331"/>
      <c r="AH113" s="324"/>
      <c r="AI113" s="329"/>
      <c r="AJ113" s="330"/>
      <c r="AK113" s="330"/>
      <c r="AL113" s="330"/>
      <c r="AM113" s="330"/>
      <c r="AN113" s="330"/>
      <c r="AO113" s="330"/>
      <c r="AP113" s="330"/>
      <c r="AQ113" s="330"/>
      <c r="AR113" s="330"/>
      <c r="AS113" s="330"/>
      <c r="AT113" s="330"/>
      <c r="AU113" s="330"/>
      <c r="AV113" s="330"/>
      <c r="AW113" s="330"/>
      <c r="AX113" s="331"/>
      <c r="AY113" s="324"/>
      <c r="AZ113" s="329"/>
      <c r="BA113" s="330"/>
      <c r="BB113" s="330"/>
      <c r="BC113" s="330"/>
      <c r="BD113" s="330"/>
      <c r="BE113" s="330"/>
      <c r="BF113" s="330"/>
      <c r="BG113" s="330"/>
      <c r="BH113" s="330"/>
      <c r="BI113" s="330"/>
      <c r="BJ113" s="330"/>
      <c r="BK113" s="330"/>
      <c r="BL113" s="330"/>
      <c r="BM113" s="330"/>
      <c r="BN113" s="330"/>
      <c r="BO113" s="331"/>
      <c r="BP113" s="324"/>
      <c r="BQ113" s="329"/>
      <c r="BR113" s="330"/>
      <c r="BS113" s="330"/>
      <c r="BT113" s="330"/>
      <c r="BU113" s="330"/>
      <c r="BV113" s="330"/>
      <c r="BW113" s="330"/>
      <c r="BX113" s="330"/>
      <c r="BY113" s="330"/>
      <c r="BZ113" s="330"/>
      <c r="CA113" s="330"/>
      <c r="CB113" s="330"/>
      <c r="CC113" s="330"/>
      <c r="CD113" s="330"/>
      <c r="CE113" s="330"/>
      <c r="CF113" s="331"/>
      <c r="CG113" s="324"/>
      <c r="CH113" s="329"/>
      <c r="CI113" s="330"/>
      <c r="CJ113" s="330"/>
      <c r="CK113" s="330"/>
      <c r="CL113" s="330"/>
      <c r="CM113" s="330"/>
      <c r="CN113" s="330"/>
      <c r="CO113" s="330"/>
      <c r="CP113" s="330"/>
      <c r="CQ113" s="330"/>
      <c r="CR113" s="330"/>
      <c r="CS113" s="330"/>
      <c r="CT113" s="330"/>
      <c r="CU113" s="330"/>
      <c r="CV113" s="330"/>
      <c r="CW113" s="331"/>
      <c r="CX113" s="324"/>
      <c r="CY113" s="329"/>
      <c r="CZ113" s="330"/>
      <c r="DA113" s="330"/>
      <c r="DB113" s="330"/>
      <c r="DC113" s="330"/>
      <c r="DD113" s="330"/>
      <c r="DE113" s="330"/>
      <c r="DF113" s="330"/>
      <c r="DG113" s="330"/>
      <c r="DH113" s="330"/>
      <c r="DI113" s="330"/>
      <c r="DJ113" s="330"/>
      <c r="DK113" s="330"/>
      <c r="DL113" s="330"/>
      <c r="DM113" s="330"/>
      <c r="DN113" s="331"/>
      <c r="DO113" s="324"/>
      <c r="DP113" s="329"/>
      <c r="DQ113" s="330"/>
      <c r="DR113" s="330"/>
      <c r="DS113" s="330"/>
      <c r="DT113" s="330"/>
      <c r="DU113" s="330"/>
      <c r="DV113" s="330"/>
      <c r="DW113" s="330"/>
      <c r="DX113" s="330"/>
      <c r="DY113" s="330"/>
      <c r="DZ113" s="330"/>
      <c r="EA113" s="330"/>
      <c r="EB113" s="330"/>
      <c r="EC113" s="330"/>
      <c r="ED113" s="330"/>
      <c r="EE113" s="331"/>
      <c r="EF113" s="324"/>
      <c r="EG113" s="329"/>
      <c r="EH113" s="330"/>
      <c r="EI113" s="330"/>
      <c r="EJ113" s="330"/>
      <c r="EK113" s="330"/>
      <c r="EL113" s="330"/>
      <c r="EM113" s="330"/>
      <c r="EN113" s="330"/>
      <c r="EO113" s="330"/>
      <c r="EP113" s="330"/>
      <c r="EQ113" s="330"/>
      <c r="ER113" s="330"/>
      <c r="ES113" s="330"/>
      <c r="ET113" s="330"/>
      <c r="EU113" s="330"/>
      <c r="EV113" s="331"/>
      <c r="EW113" s="324"/>
      <c r="EX113" s="329"/>
      <c r="EY113" s="330"/>
      <c r="EZ113" s="330"/>
      <c r="FA113" s="330"/>
      <c r="FB113" s="330"/>
      <c r="FC113" s="330"/>
      <c r="FD113" s="330"/>
      <c r="FE113" s="330"/>
      <c r="FF113" s="330"/>
      <c r="FG113" s="330"/>
      <c r="FH113" s="330"/>
      <c r="FI113" s="330"/>
      <c r="FJ113" s="330"/>
      <c r="FK113" s="330"/>
      <c r="FL113" s="330"/>
      <c r="FM113" s="331"/>
      <c r="FN113" s="324"/>
      <c r="FO113" s="329"/>
      <c r="FP113" s="330"/>
      <c r="FQ113" s="330"/>
      <c r="FR113" s="330"/>
      <c r="FS113" s="330"/>
      <c r="FT113" s="330"/>
      <c r="FU113" s="330"/>
      <c r="FV113" s="330"/>
      <c r="FW113" s="330"/>
      <c r="FX113" s="330"/>
      <c r="FY113" s="330"/>
      <c r="FZ113" s="330"/>
      <c r="GA113" s="330"/>
      <c r="GB113" s="330"/>
      <c r="GC113" s="330"/>
      <c r="GD113" s="331"/>
      <c r="GE113" s="324"/>
      <c r="GF113" s="329"/>
      <c r="GG113" s="330"/>
      <c r="GH113" s="330"/>
      <c r="GI113" s="330"/>
      <c r="GJ113" s="330"/>
      <c r="GK113" s="330"/>
      <c r="GL113" s="330"/>
      <c r="GM113" s="330"/>
      <c r="GN113" s="330"/>
      <c r="GO113" s="330"/>
      <c r="GP113" s="330"/>
      <c r="GQ113" s="330"/>
      <c r="GR113" s="330"/>
      <c r="GS113" s="330"/>
      <c r="GT113" s="330"/>
      <c r="GU113" s="331"/>
      <c r="GV113" s="324"/>
      <c r="GW113" s="329"/>
      <c r="GX113" s="330"/>
      <c r="GY113" s="330"/>
      <c r="GZ113" s="330"/>
      <c r="HA113" s="330"/>
      <c r="HB113" s="330"/>
      <c r="HC113" s="330"/>
      <c r="HD113" s="330"/>
      <c r="HE113" s="330"/>
      <c r="HF113" s="330"/>
      <c r="HG113" s="330"/>
      <c r="HH113" s="330"/>
      <c r="HI113" s="330"/>
      <c r="HJ113" s="330"/>
      <c r="HK113" s="330"/>
      <c r="HL113" s="331"/>
      <c r="HM113" s="324"/>
      <c r="HN113" s="329"/>
      <c r="HO113" s="330"/>
      <c r="HP113" s="330"/>
      <c r="HQ113" s="330"/>
      <c r="HR113" s="330"/>
      <c r="HS113" s="330"/>
      <c r="HT113" s="330"/>
      <c r="HU113" s="330"/>
      <c r="HV113" s="330"/>
      <c r="HW113" s="330"/>
      <c r="HX113" s="330"/>
      <c r="HY113" s="330"/>
      <c r="HZ113" s="330"/>
      <c r="IA113" s="330"/>
      <c r="IB113" s="330"/>
      <c r="IC113" s="331"/>
      <c r="ID113" s="324"/>
      <c r="IE113" s="329"/>
      <c r="IF113" s="330"/>
      <c r="IG113" s="330"/>
      <c r="IH113" s="330"/>
      <c r="II113" s="330"/>
      <c r="IJ113" s="330"/>
      <c r="IK113" s="330"/>
      <c r="IL113" s="330"/>
      <c r="IM113" s="330"/>
      <c r="IN113" s="330"/>
      <c r="IO113" s="330"/>
      <c r="IP113" s="330"/>
      <c r="IQ113" s="330"/>
      <c r="IR113" s="330"/>
      <c r="IS113" s="330"/>
      <c r="IT113" s="331"/>
      <c r="IU113" s="324"/>
      <c r="IV113" s="329"/>
      <c r="IW113" s="330"/>
      <c r="IX113" s="330"/>
      <c r="IY113" s="330"/>
      <c r="IZ113" s="330"/>
      <c r="JA113" s="330"/>
      <c r="JB113" s="330"/>
      <c r="JC113" s="330"/>
      <c r="JD113" s="330"/>
      <c r="JE113" s="330"/>
      <c r="JF113" s="330"/>
      <c r="JG113" s="330"/>
      <c r="JH113" s="330"/>
      <c r="JI113" s="330"/>
      <c r="JJ113" s="330"/>
      <c r="JK113" s="331"/>
      <c r="JL113" s="324"/>
      <c r="JM113" s="329"/>
      <c r="JN113" s="330"/>
      <c r="JO113" s="330"/>
      <c r="JP113" s="330"/>
      <c r="JQ113" s="330"/>
      <c r="JR113" s="330"/>
      <c r="JS113" s="330"/>
      <c r="JT113" s="330"/>
      <c r="JU113" s="330"/>
      <c r="JV113" s="330"/>
      <c r="JW113" s="330"/>
      <c r="JX113" s="330"/>
      <c r="JY113" s="330"/>
      <c r="JZ113" s="330"/>
      <c r="KA113" s="330"/>
      <c r="KB113" s="331"/>
      <c r="KC113" s="324"/>
      <c r="KD113" s="329"/>
      <c r="KE113" s="330"/>
      <c r="KF113" s="330"/>
      <c r="KG113" s="330"/>
      <c r="KH113" s="330"/>
      <c r="KI113" s="330"/>
      <c r="KJ113" s="330"/>
      <c r="KK113" s="330"/>
      <c r="KL113" s="330"/>
      <c r="KM113" s="330"/>
      <c r="KN113" s="330"/>
      <c r="KO113" s="330"/>
      <c r="KP113" s="330"/>
      <c r="KQ113" s="330"/>
      <c r="KR113" s="330"/>
      <c r="KS113" s="331"/>
      <c r="KT113" s="324"/>
      <c r="KU113" s="329"/>
      <c r="KV113" s="330"/>
      <c r="KW113" s="330"/>
      <c r="KX113" s="330"/>
      <c r="KY113" s="330"/>
      <c r="KZ113" s="330"/>
      <c r="LA113" s="330"/>
      <c r="LB113" s="330"/>
      <c r="LC113" s="330"/>
      <c r="LD113" s="330"/>
      <c r="LE113" s="330"/>
      <c r="LF113" s="330"/>
      <c r="LG113" s="330"/>
      <c r="LH113" s="330"/>
      <c r="LI113" s="330"/>
      <c r="LJ113" s="331"/>
      <c r="LK113" s="324"/>
      <c r="LL113" s="329"/>
      <c r="LM113" s="330"/>
      <c r="LN113" s="330"/>
      <c r="LO113" s="330"/>
      <c r="LP113" s="330"/>
      <c r="LQ113" s="330"/>
      <c r="LR113" s="330"/>
      <c r="LS113" s="330"/>
      <c r="LT113" s="330"/>
      <c r="LU113" s="330"/>
      <c r="LV113" s="330"/>
      <c r="LW113" s="330"/>
      <c r="LX113" s="330"/>
      <c r="LY113" s="330"/>
      <c r="LZ113" s="330"/>
      <c r="MA113" s="331"/>
      <c r="MB113" s="324"/>
      <c r="MC113" s="56"/>
      <c r="MD113" s="56"/>
      <c r="ME113" s="56"/>
      <c r="MF113" s="56"/>
      <c r="MG113" s="228"/>
    </row>
    <row r="114" spans="1:345" customFormat="1" ht="12.75" x14ac:dyDescent="0.2">
      <c r="A114" s="329"/>
      <c r="B114" s="330"/>
      <c r="C114" s="330"/>
      <c r="D114" s="330"/>
      <c r="E114" s="330"/>
      <c r="F114" s="330"/>
      <c r="G114" s="330"/>
      <c r="H114" s="330"/>
      <c r="I114" s="330"/>
      <c r="J114" s="330"/>
      <c r="K114" s="330"/>
      <c r="L114" s="330"/>
      <c r="M114" s="330"/>
      <c r="N114" s="330"/>
      <c r="O114" s="330"/>
      <c r="P114" s="331"/>
      <c r="Q114" s="324"/>
      <c r="R114" s="329"/>
      <c r="S114" s="330"/>
      <c r="T114" s="330"/>
      <c r="U114" s="330"/>
      <c r="V114" s="330"/>
      <c r="W114" s="330"/>
      <c r="X114" s="330"/>
      <c r="Y114" s="330"/>
      <c r="Z114" s="330"/>
      <c r="AA114" s="330"/>
      <c r="AB114" s="330"/>
      <c r="AC114" s="330"/>
      <c r="AD114" s="330"/>
      <c r="AE114" s="330"/>
      <c r="AF114" s="330"/>
      <c r="AG114" s="331"/>
      <c r="AH114" s="324"/>
      <c r="AI114" s="329"/>
      <c r="AJ114" s="330"/>
      <c r="AK114" s="330"/>
      <c r="AL114" s="330"/>
      <c r="AM114" s="330"/>
      <c r="AN114" s="330"/>
      <c r="AO114" s="330"/>
      <c r="AP114" s="330"/>
      <c r="AQ114" s="330"/>
      <c r="AR114" s="330"/>
      <c r="AS114" s="330"/>
      <c r="AT114" s="330"/>
      <c r="AU114" s="330"/>
      <c r="AV114" s="330"/>
      <c r="AW114" s="330"/>
      <c r="AX114" s="331"/>
      <c r="AY114" s="324"/>
      <c r="AZ114" s="329"/>
      <c r="BA114" s="330"/>
      <c r="BB114" s="330"/>
      <c r="BC114" s="330"/>
      <c r="BD114" s="330"/>
      <c r="BE114" s="330"/>
      <c r="BF114" s="330"/>
      <c r="BG114" s="330"/>
      <c r="BH114" s="330"/>
      <c r="BI114" s="330"/>
      <c r="BJ114" s="330"/>
      <c r="BK114" s="330"/>
      <c r="BL114" s="330"/>
      <c r="BM114" s="330"/>
      <c r="BN114" s="330"/>
      <c r="BO114" s="331"/>
      <c r="BP114" s="324"/>
      <c r="BQ114" s="329"/>
      <c r="BR114" s="330"/>
      <c r="BS114" s="330"/>
      <c r="BT114" s="330"/>
      <c r="BU114" s="330"/>
      <c r="BV114" s="330"/>
      <c r="BW114" s="330"/>
      <c r="BX114" s="330"/>
      <c r="BY114" s="330"/>
      <c r="BZ114" s="330"/>
      <c r="CA114" s="330"/>
      <c r="CB114" s="330"/>
      <c r="CC114" s="330"/>
      <c r="CD114" s="330"/>
      <c r="CE114" s="330"/>
      <c r="CF114" s="331"/>
      <c r="CG114" s="324"/>
      <c r="CH114" s="329"/>
      <c r="CI114" s="330"/>
      <c r="CJ114" s="330"/>
      <c r="CK114" s="330"/>
      <c r="CL114" s="330"/>
      <c r="CM114" s="330"/>
      <c r="CN114" s="330"/>
      <c r="CO114" s="330"/>
      <c r="CP114" s="330"/>
      <c r="CQ114" s="330"/>
      <c r="CR114" s="330"/>
      <c r="CS114" s="330"/>
      <c r="CT114" s="330"/>
      <c r="CU114" s="330"/>
      <c r="CV114" s="330"/>
      <c r="CW114" s="331"/>
      <c r="CX114" s="324"/>
      <c r="CY114" s="329"/>
      <c r="CZ114" s="330"/>
      <c r="DA114" s="330"/>
      <c r="DB114" s="330"/>
      <c r="DC114" s="330"/>
      <c r="DD114" s="330"/>
      <c r="DE114" s="330"/>
      <c r="DF114" s="330"/>
      <c r="DG114" s="330"/>
      <c r="DH114" s="330"/>
      <c r="DI114" s="330"/>
      <c r="DJ114" s="330"/>
      <c r="DK114" s="330"/>
      <c r="DL114" s="330"/>
      <c r="DM114" s="330"/>
      <c r="DN114" s="331"/>
      <c r="DO114" s="324"/>
      <c r="DP114" s="329"/>
      <c r="DQ114" s="330"/>
      <c r="DR114" s="330"/>
      <c r="DS114" s="330"/>
      <c r="DT114" s="330"/>
      <c r="DU114" s="330"/>
      <c r="DV114" s="330"/>
      <c r="DW114" s="330"/>
      <c r="DX114" s="330"/>
      <c r="DY114" s="330"/>
      <c r="DZ114" s="330"/>
      <c r="EA114" s="330"/>
      <c r="EB114" s="330"/>
      <c r="EC114" s="330"/>
      <c r="ED114" s="330"/>
      <c r="EE114" s="331"/>
      <c r="EF114" s="324"/>
      <c r="EG114" s="329"/>
      <c r="EH114" s="330"/>
      <c r="EI114" s="330"/>
      <c r="EJ114" s="330"/>
      <c r="EK114" s="330"/>
      <c r="EL114" s="330"/>
      <c r="EM114" s="330"/>
      <c r="EN114" s="330"/>
      <c r="EO114" s="330"/>
      <c r="EP114" s="330"/>
      <c r="EQ114" s="330"/>
      <c r="ER114" s="330"/>
      <c r="ES114" s="330"/>
      <c r="ET114" s="330"/>
      <c r="EU114" s="330"/>
      <c r="EV114" s="331"/>
      <c r="EW114" s="324"/>
      <c r="EX114" s="329"/>
      <c r="EY114" s="330"/>
      <c r="EZ114" s="330"/>
      <c r="FA114" s="330"/>
      <c r="FB114" s="330"/>
      <c r="FC114" s="330"/>
      <c r="FD114" s="330"/>
      <c r="FE114" s="330"/>
      <c r="FF114" s="330"/>
      <c r="FG114" s="330"/>
      <c r="FH114" s="330"/>
      <c r="FI114" s="330"/>
      <c r="FJ114" s="330"/>
      <c r="FK114" s="330"/>
      <c r="FL114" s="330"/>
      <c r="FM114" s="331"/>
      <c r="FN114" s="324"/>
      <c r="FO114" s="329"/>
      <c r="FP114" s="330"/>
      <c r="FQ114" s="330"/>
      <c r="FR114" s="330"/>
      <c r="FS114" s="330"/>
      <c r="FT114" s="330"/>
      <c r="FU114" s="330"/>
      <c r="FV114" s="330"/>
      <c r="FW114" s="330"/>
      <c r="FX114" s="330"/>
      <c r="FY114" s="330"/>
      <c r="FZ114" s="330"/>
      <c r="GA114" s="330"/>
      <c r="GB114" s="330"/>
      <c r="GC114" s="330"/>
      <c r="GD114" s="331"/>
      <c r="GE114" s="324"/>
      <c r="GF114" s="329"/>
      <c r="GG114" s="330"/>
      <c r="GH114" s="330"/>
      <c r="GI114" s="330"/>
      <c r="GJ114" s="330"/>
      <c r="GK114" s="330"/>
      <c r="GL114" s="330"/>
      <c r="GM114" s="330"/>
      <c r="GN114" s="330"/>
      <c r="GO114" s="330"/>
      <c r="GP114" s="330"/>
      <c r="GQ114" s="330"/>
      <c r="GR114" s="330"/>
      <c r="GS114" s="330"/>
      <c r="GT114" s="330"/>
      <c r="GU114" s="331"/>
      <c r="GV114" s="324"/>
      <c r="GW114" s="329"/>
      <c r="GX114" s="330"/>
      <c r="GY114" s="330"/>
      <c r="GZ114" s="330"/>
      <c r="HA114" s="330"/>
      <c r="HB114" s="330"/>
      <c r="HC114" s="330"/>
      <c r="HD114" s="330"/>
      <c r="HE114" s="330"/>
      <c r="HF114" s="330"/>
      <c r="HG114" s="330"/>
      <c r="HH114" s="330"/>
      <c r="HI114" s="330"/>
      <c r="HJ114" s="330"/>
      <c r="HK114" s="330"/>
      <c r="HL114" s="331"/>
      <c r="HM114" s="324"/>
      <c r="HN114" s="329"/>
      <c r="HO114" s="330"/>
      <c r="HP114" s="330"/>
      <c r="HQ114" s="330"/>
      <c r="HR114" s="330"/>
      <c r="HS114" s="330"/>
      <c r="HT114" s="330"/>
      <c r="HU114" s="330"/>
      <c r="HV114" s="330"/>
      <c r="HW114" s="330"/>
      <c r="HX114" s="330"/>
      <c r="HY114" s="330"/>
      <c r="HZ114" s="330"/>
      <c r="IA114" s="330"/>
      <c r="IB114" s="330"/>
      <c r="IC114" s="331"/>
      <c r="ID114" s="324"/>
      <c r="IE114" s="329"/>
      <c r="IF114" s="330"/>
      <c r="IG114" s="330"/>
      <c r="IH114" s="330"/>
      <c r="II114" s="330"/>
      <c r="IJ114" s="330"/>
      <c r="IK114" s="330"/>
      <c r="IL114" s="330"/>
      <c r="IM114" s="330"/>
      <c r="IN114" s="330"/>
      <c r="IO114" s="330"/>
      <c r="IP114" s="330"/>
      <c r="IQ114" s="330"/>
      <c r="IR114" s="330"/>
      <c r="IS114" s="330"/>
      <c r="IT114" s="331"/>
      <c r="IU114" s="324"/>
      <c r="IV114" s="329"/>
      <c r="IW114" s="330"/>
      <c r="IX114" s="330"/>
      <c r="IY114" s="330"/>
      <c r="IZ114" s="330"/>
      <c r="JA114" s="330"/>
      <c r="JB114" s="330"/>
      <c r="JC114" s="330"/>
      <c r="JD114" s="330"/>
      <c r="JE114" s="330"/>
      <c r="JF114" s="330"/>
      <c r="JG114" s="330"/>
      <c r="JH114" s="330"/>
      <c r="JI114" s="330"/>
      <c r="JJ114" s="330"/>
      <c r="JK114" s="331"/>
      <c r="JL114" s="324"/>
      <c r="JM114" s="329"/>
      <c r="JN114" s="330"/>
      <c r="JO114" s="330"/>
      <c r="JP114" s="330"/>
      <c r="JQ114" s="330"/>
      <c r="JR114" s="330"/>
      <c r="JS114" s="330"/>
      <c r="JT114" s="330"/>
      <c r="JU114" s="330"/>
      <c r="JV114" s="330"/>
      <c r="JW114" s="330"/>
      <c r="JX114" s="330"/>
      <c r="JY114" s="330"/>
      <c r="JZ114" s="330"/>
      <c r="KA114" s="330"/>
      <c r="KB114" s="331"/>
      <c r="KC114" s="324"/>
      <c r="KD114" s="329"/>
      <c r="KE114" s="330"/>
      <c r="KF114" s="330"/>
      <c r="KG114" s="330"/>
      <c r="KH114" s="330"/>
      <c r="KI114" s="330"/>
      <c r="KJ114" s="330"/>
      <c r="KK114" s="330"/>
      <c r="KL114" s="330"/>
      <c r="KM114" s="330"/>
      <c r="KN114" s="330"/>
      <c r="KO114" s="330"/>
      <c r="KP114" s="330"/>
      <c r="KQ114" s="330"/>
      <c r="KR114" s="330"/>
      <c r="KS114" s="331"/>
      <c r="KT114" s="324"/>
      <c r="KU114" s="329"/>
      <c r="KV114" s="330"/>
      <c r="KW114" s="330"/>
      <c r="KX114" s="330"/>
      <c r="KY114" s="330"/>
      <c r="KZ114" s="330"/>
      <c r="LA114" s="330"/>
      <c r="LB114" s="330"/>
      <c r="LC114" s="330"/>
      <c r="LD114" s="330"/>
      <c r="LE114" s="330"/>
      <c r="LF114" s="330"/>
      <c r="LG114" s="330"/>
      <c r="LH114" s="330"/>
      <c r="LI114" s="330"/>
      <c r="LJ114" s="331"/>
      <c r="LK114" s="324"/>
      <c r="LL114" s="329"/>
      <c r="LM114" s="330"/>
      <c r="LN114" s="330"/>
      <c r="LO114" s="330"/>
      <c r="LP114" s="330"/>
      <c r="LQ114" s="330"/>
      <c r="LR114" s="330"/>
      <c r="LS114" s="330"/>
      <c r="LT114" s="330"/>
      <c r="LU114" s="330"/>
      <c r="LV114" s="330"/>
      <c r="LW114" s="330"/>
      <c r="LX114" s="330"/>
      <c r="LY114" s="330"/>
      <c r="LZ114" s="330"/>
      <c r="MA114" s="331"/>
      <c r="MB114" s="324"/>
      <c r="MC114" s="56"/>
      <c r="MD114" s="56"/>
      <c r="ME114" s="56"/>
      <c r="MF114" s="56"/>
      <c r="MG114" s="228"/>
    </row>
    <row r="115" spans="1:345" customFormat="1" ht="12.75" x14ac:dyDescent="0.2">
      <c r="A115" s="329"/>
      <c r="B115" s="330"/>
      <c r="C115" s="330"/>
      <c r="D115" s="330"/>
      <c r="E115" s="330"/>
      <c r="F115" s="330"/>
      <c r="G115" s="330"/>
      <c r="H115" s="330"/>
      <c r="I115" s="330"/>
      <c r="J115" s="330"/>
      <c r="K115" s="330"/>
      <c r="L115" s="330"/>
      <c r="M115" s="330"/>
      <c r="N115" s="330"/>
      <c r="O115" s="330"/>
      <c r="P115" s="331"/>
      <c r="Q115" s="324"/>
      <c r="R115" s="329"/>
      <c r="S115" s="330"/>
      <c r="T115" s="330"/>
      <c r="U115" s="330"/>
      <c r="V115" s="330"/>
      <c r="W115" s="330"/>
      <c r="X115" s="330"/>
      <c r="Y115" s="330"/>
      <c r="Z115" s="330"/>
      <c r="AA115" s="330"/>
      <c r="AB115" s="330"/>
      <c r="AC115" s="330"/>
      <c r="AD115" s="330"/>
      <c r="AE115" s="330"/>
      <c r="AF115" s="330"/>
      <c r="AG115" s="331"/>
      <c r="AH115" s="324"/>
      <c r="AI115" s="329"/>
      <c r="AJ115" s="330"/>
      <c r="AK115" s="330"/>
      <c r="AL115" s="330"/>
      <c r="AM115" s="330"/>
      <c r="AN115" s="330"/>
      <c r="AO115" s="330"/>
      <c r="AP115" s="330"/>
      <c r="AQ115" s="330"/>
      <c r="AR115" s="330"/>
      <c r="AS115" s="330"/>
      <c r="AT115" s="330"/>
      <c r="AU115" s="330"/>
      <c r="AV115" s="330"/>
      <c r="AW115" s="330"/>
      <c r="AX115" s="331"/>
      <c r="AY115" s="324"/>
      <c r="AZ115" s="329"/>
      <c r="BA115" s="330"/>
      <c r="BB115" s="330"/>
      <c r="BC115" s="330"/>
      <c r="BD115" s="330"/>
      <c r="BE115" s="330"/>
      <c r="BF115" s="330"/>
      <c r="BG115" s="330"/>
      <c r="BH115" s="330"/>
      <c r="BI115" s="330"/>
      <c r="BJ115" s="330"/>
      <c r="BK115" s="330"/>
      <c r="BL115" s="330"/>
      <c r="BM115" s="330"/>
      <c r="BN115" s="330"/>
      <c r="BO115" s="331"/>
      <c r="BP115" s="324"/>
      <c r="BQ115" s="329"/>
      <c r="BR115" s="330"/>
      <c r="BS115" s="330"/>
      <c r="BT115" s="330"/>
      <c r="BU115" s="330"/>
      <c r="BV115" s="330"/>
      <c r="BW115" s="330"/>
      <c r="BX115" s="330"/>
      <c r="BY115" s="330"/>
      <c r="BZ115" s="330"/>
      <c r="CA115" s="330"/>
      <c r="CB115" s="330"/>
      <c r="CC115" s="330"/>
      <c r="CD115" s="330"/>
      <c r="CE115" s="330"/>
      <c r="CF115" s="331"/>
      <c r="CG115" s="324"/>
      <c r="CH115" s="329"/>
      <c r="CI115" s="330"/>
      <c r="CJ115" s="330"/>
      <c r="CK115" s="330"/>
      <c r="CL115" s="330"/>
      <c r="CM115" s="330"/>
      <c r="CN115" s="330"/>
      <c r="CO115" s="330"/>
      <c r="CP115" s="330"/>
      <c r="CQ115" s="330"/>
      <c r="CR115" s="330"/>
      <c r="CS115" s="330"/>
      <c r="CT115" s="330"/>
      <c r="CU115" s="330"/>
      <c r="CV115" s="330"/>
      <c r="CW115" s="331"/>
      <c r="CX115" s="324"/>
      <c r="CY115" s="329"/>
      <c r="CZ115" s="330"/>
      <c r="DA115" s="330"/>
      <c r="DB115" s="330"/>
      <c r="DC115" s="330"/>
      <c r="DD115" s="330"/>
      <c r="DE115" s="330"/>
      <c r="DF115" s="330"/>
      <c r="DG115" s="330"/>
      <c r="DH115" s="330"/>
      <c r="DI115" s="330"/>
      <c r="DJ115" s="330"/>
      <c r="DK115" s="330"/>
      <c r="DL115" s="330"/>
      <c r="DM115" s="330"/>
      <c r="DN115" s="331"/>
      <c r="DO115" s="324"/>
      <c r="DP115" s="329"/>
      <c r="DQ115" s="330"/>
      <c r="DR115" s="330"/>
      <c r="DS115" s="330"/>
      <c r="DT115" s="330"/>
      <c r="DU115" s="330"/>
      <c r="DV115" s="330"/>
      <c r="DW115" s="330"/>
      <c r="DX115" s="330"/>
      <c r="DY115" s="330"/>
      <c r="DZ115" s="330"/>
      <c r="EA115" s="330"/>
      <c r="EB115" s="330"/>
      <c r="EC115" s="330"/>
      <c r="ED115" s="330"/>
      <c r="EE115" s="331"/>
      <c r="EF115" s="324"/>
      <c r="EG115" s="329"/>
      <c r="EH115" s="330"/>
      <c r="EI115" s="330"/>
      <c r="EJ115" s="330"/>
      <c r="EK115" s="330"/>
      <c r="EL115" s="330"/>
      <c r="EM115" s="330"/>
      <c r="EN115" s="330"/>
      <c r="EO115" s="330"/>
      <c r="EP115" s="330"/>
      <c r="EQ115" s="330"/>
      <c r="ER115" s="330"/>
      <c r="ES115" s="330"/>
      <c r="ET115" s="330"/>
      <c r="EU115" s="330"/>
      <c r="EV115" s="331"/>
      <c r="EW115" s="324"/>
      <c r="EX115" s="329"/>
      <c r="EY115" s="330"/>
      <c r="EZ115" s="330"/>
      <c r="FA115" s="330"/>
      <c r="FB115" s="330"/>
      <c r="FC115" s="330"/>
      <c r="FD115" s="330"/>
      <c r="FE115" s="330"/>
      <c r="FF115" s="330"/>
      <c r="FG115" s="330"/>
      <c r="FH115" s="330"/>
      <c r="FI115" s="330"/>
      <c r="FJ115" s="330"/>
      <c r="FK115" s="330"/>
      <c r="FL115" s="330"/>
      <c r="FM115" s="331"/>
      <c r="FN115" s="324"/>
      <c r="FO115" s="329"/>
      <c r="FP115" s="330"/>
      <c r="FQ115" s="330"/>
      <c r="FR115" s="330"/>
      <c r="FS115" s="330"/>
      <c r="FT115" s="330"/>
      <c r="FU115" s="330"/>
      <c r="FV115" s="330"/>
      <c r="FW115" s="330"/>
      <c r="FX115" s="330"/>
      <c r="FY115" s="330"/>
      <c r="FZ115" s="330"/>
      <c r="GA115" s="330"/>
      <c r="GB115" s="330"/>
      <c r="GC115" s="330"/>
      <c r="GD115" s="331"/>
      <c r="GE115" s="324"/>
      <c r="GF115" s="329"/>
      <c r="GG115" s="330"/>
      <c r="GH115" s="330"/>
      <c r="GI115" s="330"/>
      <c r="GJ115" s="330"/>
      <c r="GK115" s="330"/>
      <c r="GL115" s="330"/>
      <c r="GM115" s="330"/>
      <c r="GN115" s="330"/>
      <c r="GO115" s="330"/>
      <c r="GP115" s="330"/>
      <c r="GQ115" s="330"/>
      <c r="GR115" s="330"/>
      <c r="GS115" s="330"/>
      <c r="GT115" s="330"/>
      <c r="GU115" s="331"/>
      <c r="GV115" s="324"/>
      <c r="GW115" s="329"/>
      <c r="GX115" s="330"/>
      <c r="GY115" s="330"/>
      <c r="GZ115" s="330"/>
      <c r="HA115" s="330"/>
      <c r="HB115" s="330"/>
      <c r="HC115" s="330"/>
      <c r="HD115" s="330"/>
      <c r="HE115" s="330"/>
      <c r="HF115" s="330"/>
      <c r="HG115" s="330"/>
      <c r="HH115" s="330"/>
      <c r="HI115" s="330"/>
      <c r="HJ115" s="330"/>
      <c r="HK115" s="330"/>
      <c r="HL115" s="331"/>
      <c r="HM115" s="324"/>
      <c r="HN115" s="329"/>
      <c r="HO115" s="330"/>
      <c r="HP115" s="330"/>
      <c r="HQ115" s="330"/>
      <c r="HR115" s="330"/>
      <c r="HS115" s="330"/>
      <c r="HT115" s="330"/>
      <c r="HU115" s="330"/>
      <c r="HV115" s="330"/>
      <c r="HW115" s="330"/>
      <c r="HX115" s="330"/>
      <c r="HY115" s="330"/>
      <c r="HZ115" s="330"/>
      <c r="IA115" s="330"/>
      <c r="IB115" s="330"/>
      <c r="IC115" s="331"/>
      <c r="ID115" s="324"/>
      <c r="IE115" s="329"/>
      <c r="IF115" s="330"/>
      <c r="IG115" s="330"/>
      <c r="IH115" s="330"/>
      <c r="II115" s="330"/>
      <c r="IJ115" s="330"/>
      <c r="IK115" s="330"/>
      <c r="IL115" s="330"/>
      <c r="IM115" s="330"/>
      <c r="IN115" s="330"/>
      <c r="IO115" s="330"/>
      <c r="IP115" s="330"/>
      <c r="IQ115" s="330"/>
      <c r="IR115" s="330"/>
      <c r="IS115" s="330"/>
      <c r="IT115" s="331"/>
      <c r="IU115" s="324"/>
      <c r="IV115" s="329"/>
      <c r="IW115" s="330"/>
      <c r="IX115" s="330"/>
      <c r="IY115" s="330"/>
      <c r="IZ115" s="330"/>
      <c r="JA115" s="330"/>
      <c r="JB115" s="330"/>
      <c r="JC115" s="330"/>
      <c r="JD115" s="330"/>
      <c r="JE115" s="330"/>
      <c r="JF115" s="330"/>
      <c r="JG115" s="330"/>
      <c r="JH115" s="330"/>
      <c r="JI115" s="330"/>
      <c r="JJ115" s="330"/>
      <c r="JK115" s="331"/>
      <c r="JL115" s="324"/>
      <c r="JM115" s="329"/>
      <c r="JN115" s="330"/>
      <c r="JO115" s="330"/>
      <c r="JP115" s="330"/>
      <c r="JQ115" s="330"/>
      <c r="JR115" s="330"/>
      <c r="JS115" s="330"/>
      <c r="JT115" s="330"/>
      <c r="JU115" s="330"/>
      <c r="JV115" s="330"/>
      <c r="JW115" s="330"/>
      <c r="JX115" s="330"/>
      <c r="JY115" s="330"/>
      <c r="JZ115" s="330"/>
      <c r="KA115" s="330"/>
      <c r="KB115" s="331"/>
      <c r="KC115" s="324"/>
      <c r="KD115" s="329"/>
      <c r="KE115" s="330"/>
      <c r="KF115" s="330"/>
      <c r="KG115" s="330"/>
      <c r="KH115" s="330"/>
      <c r="KI115" s="330"/>
      <c r="KJ115" s="330"/>
      <c r="KK115" s="330"/>
      <c r="KL115" s="330"/>
      <c r="KM115" s="330"/>
      <c r="KN115" s="330"/>
      <c r="KO115" s="330"/>
      <c r="KP115" s="330"/>
      <c r="KQ115" s="330"/>
      <c r="KR115" s="330"/>
      <c r="KS115" s="331"/>
      <c r="KT115" s="324"/>
      <c r="KU115" s="329"/>
      <c r="KV115" s="330"/>
      <c r="KW115" s="330"/>
      <c r="KX115" s="330"/>
      <c r="KY115" s="330"/>
      <c r="KZ115" s="330"/>
      <c r="LA115" s="330"/>
      <c r="LB115" s="330"/>
      <c r="LC115" s="330"/>
      <c r="LD115" s="330"/>
      <c r="LE115" s="330"/>
      <c r="LF115" s="330"/>
      <c r="LG115" s="330"/>
      <c r="LH115" s="330"/>
      <c r="LI115" s="330"/>
      <c r="LJ115" s="331"/>
      <c r="LK115" s="324"/>
      <c r="LL115" s="329"/>
      <c r="LM115" s="330"/>
      <c r="LN115" s="330"/>
      <c r="LO115" s="330"/>
      <c r="LP115" s="330"/>
      <c r="LQ115" s="330"/>
      <c r="LR115" s="330"/>
      <c r="LS115" s="330"/>
      <c r="LT115" s="330"/>
      <c r="LU115" s="330"/>
      <c r="LV115" s="330"/>
      <c r="LW115" s="330"/>
      <c r="LX115" s="330"/>
      <c r="LY115" s="330"/>
      <c r="LZ115" s="330"/>
      <c r="MA115" s="331"/>
      <c r="MB115" s="324"/>
      <c r="MC115" s="56"/>
      <c r="MD115" s="56"/>
      <c r="ME115" s="56"/>
      <c r="MF115" s="56"/>
      <c r="MG115" s="228"/>
    </row>
    <row r="116" spans="1:345" customFormat="1" ht="12.75" x14ac:dyDescent="0.2">
      <c r="A116" s="329"/>
      <c r="B116" s="330"/>
      <c r="C116" s="330"/>
      <c r="D116" s="330"/>
      <c r="E116" s="330"/>
      <c r="F116" s="330"/>
      <c r="G116" s="330"/>
      <c r="H116" s="330"/>
      <c r="I116" s="330"/>
      <c r="J116" s="330"/>
      <c r="K116" s="330"/>
      <c r="L116" s="330"/>
      <c r="M116" s="330"/>
      <c r="N116" s="330"/>
      <c r="O116" s="330"/>
      <c r="P116" s="331"/>
      <c r="Q116" s="324"/>
      <c r="R116" s="329"/>
      <c r="S116" s="330"/>
      <c r="T116" s="330"/>
      <c r="U116" s="330"/>
      <c r="V116" s="330"/>
      <c r="W116" s="330"/>
      <c r="X116" s="330"/>
      <c r="Y116" s="330"/>
      <c r="Z116" s="330"/>
      <c r="AA116" s="330"/>
      <c r="AB116" s="330"/>
      <c r="AC116" s="330"/>
      <c r="AD116" s="330"/>
      <c r="AE116" s="330"/>
      <c r="AF116" s="330"/>
      <c r="AG116" s="331"/>
      <c r="AH116" s="324"/>
      <c r="AI116" s="329"/>
      <c r="AJ116" s="330"/>
      <c r="AK116" s="330"/>
      <c r="AL116" s="330"/>
      <c r="AM116" s="330"/>
      <c r="AN116" s="330"/>
      <c r="AO116" s="330"/>
      <c r="AP116" s="330"/>
      <c r="AQ116" s="330"/>
      <c r="AR116" s="330"/>
      <c r="AS116" s="330"/>
      <c r="AT116" s="330"/>
      <c r="AU116" s="330"/>
      <c r="AV116" s="330"/>
      <c r="AW116" s="330"/>
      <c r="AX116" s="331"/>
      <c r="AY116" s="324"/>
      <c r="AZ116" s="329"/>
      <c r="BA116" s="330"/>
      <c r="BB116" s="330"/>
      <c r="BC116" s="330"/>
      <c r="BD116" s="330"/>
      <c r="BE116" s="330"/>
      <c r="BF116" s="330"/>
      <c r="BG116" s="330"/>
      <c r="BH116" s="330"/>
      <c r="BI116" s="330"/>
      <c r="BJ116" s="330"/>
      <c r="BK116" s="330"/>
      <c r="BL116" s="330"/>
      <c r="BM116" s="330"/>
      <c r="BN116" s="330"/>
      <c r="BO116" s="331"/>
      <c r="BP116" s="324"/>
      <c r="BQ116" s="329"/>
      <c r="BR116" s="330"/>
      <c r="BS116" s="330"/>
      <c r="BT116" s="330"/>
      <c r="BU116" s="330"/>
      <c r="BV116" s="330"/>
      <c r="BW116" s="330"/>
      <c r="BX116" s="330"/>
      <c r="BY116" s="330"/>
      <c r="BZ116" s="330"/>
      <c r="CA116" s="330"/>
      <c r="CB116" s="330"/>
      <c r="CC116" s="330"/>
      <c r="CD116" s="330"/>
      <c r="CE116" s="330"/>
      <c r="CF116" s="331"/>
      <c r="CG116" s="324"/>
      <c r="CH116" s="329"/>
      <c r="CI116" s="330"/>
      <c r="CJ116" s="330"/>
      <c r="CK116" s="330"/>
      <c r="CL116" s="330"/>
      <c r="CM116" s="330"/>
      <c r="CN116" s="330"/>
      <c r="CO116" s="330"/>
      <c r="CP116" s="330"/>
      <c r="CQ116" s="330"/>
      <c r="CR116" s="330"/>
      <c r="CS116" s="330"/>
      <c r="CT116" s="330"/>
      <c r="CU116" s="330"/>
      <c r="CV116" s="330"/>
      <c r="CW116" s="331"/>
      <c r="CX116" s="324"/>
      <c r="CY116" s="329"/>
      <c r="CZ116" s="330"/>
      <c r="DA116" s="330"/>
      <c r="DB116" s="330"/>
      <c r="DC116" s="330"/>
      <c r="DD116" s="330"/>
      <c r="DE116" s="330"/>
      <c r="DF116" s="330"/>
      <c r="DG116" s="330"/>
      <c r="DH116" s="330"/>
      <c r="DI116" s="330"/>
      <c r="DJ116" s="330"/>
      <c r="DK116" s="330"/>
      <c r="DL116" s="330"/>
      <c r="DM116" s="330"/>
      <c r="DN116" s="331"/>
      <c r="DO116" s="324"/>
      <c r="DP116" s="329"/>
      <c r="DQ116" s="330"/>
      <c r="DR116" s="330"/>
      <c r="DS116" s="330"/>
      <c r="DT116" s="330"/>
      <c r="DU116" s="330"/>
      <c r="DV116" s="330"/>
      <c r="DW116" s="330"/>
      <c r="DX116" s="330"/>
      <c r="DY116" s="330"/>
      <c r="DZ116" s="330"/>
      <c r="EA116" s="330"/>
      <c r="EB116" s="330"/>
      <c r="EC116" s="330"/>
      <c r="ED116" s="330"/>
      <c r="EE116" s="331"/>
      <c r="EF116" s="324"/>
      <c r="EG116" s="329"/>
      <c r="EH116" s="330"/>
      <c r="EI116" s="330"/>
      <c r="EJ116" s="330"/>
      <c r="EK116" s="330"/>
      <c r="EL116" s="330"/>
      <c r="EM116" s="330"/>
      <c r="EN116" s="330"/>
      <c r="EO116" s="330"/>
      <c r="EP116" s="330"/>
      <c r="EQ116" s="330"/>
      <c r="ER116" s="330"/>
      <c r="ES116" s="330"/>
      <c r="ET116" s="330"/>
      <c r="EU116" s="330"/>
      <c r="EV116" s="331"/>
      <c r="EW116" s="324"/>
      <c r="EX116" s="329"/>
      <c r="EY116" s="330"/>
      <c r="EZ116" s="330"/>
      <c r="FA116" s="330"/>
      <c r="FB116" s="330"/>
      <c r="FC116" s="330"/>
      <c r="FD116" s="330"/>
      <c r="FE116" s="330"/>
      <c r="FF116" s="330"/>
      <c r="FG116" s="330"/>
      <c r="FH116" s="330"/>
      <c r="FI116" s="330"/>
      <c r="FJ116" s="330"/>
      <c r="FK116" s="330"/>
      <c r="FL116" s="330"/>
      <c r="FM116" s="331"/>
      <c r="FN116" s="324"/>
      <c r="FO116" s="329"/>
      <c r="FP116" s="330"/>
      <c r="FQ116" s="330"/>
      <c r="FR116" s="330"/>
      <c r="FS116" s="330"/>
      <c r="FT116" s="330"/>
      <c r="FU116" s="330"/>
      <c r="FV116" s="330"/>
      <c r="FW116" s="330"/>
      <c r="FX116" s="330"/>
      <c r="FY116" s="330"/>
      <c r="FZ116" s="330"/>
      <c r="GA116" s="330"/>
      <c r="GB116" s="330"/>
      <c r="GC116" s="330"/>
      <c r="GD116" s="331"/>
      <c r="GE116" s="324"/>
      <c r="GF116" s="329"/>
      <c r="GG116" s="330"/>
      <c r="GH116" s="330"/>
      <c r="GI116" s="330"/>
      <c r="GJ116" s="330"/>
      <c r="GK116" s="330"/>
      <c r="GL116" s="330"/>
      <c r="GM116" s="330"/>
      <c r="GN116" s="330"/>
      <c r="GO116" s="330"/>
      <c r="GP116" s="330"/>
      <c r="GQ116" s="330"/>
      <c r="GR116" s="330"/>
      <c r="GS116" s="330"/>
      <c r="GT116" s="330"/>
      <c r="GU116" s="331"/>
      <c r="GV116" s="324"/>
      <c r="GW116" s="329"/>
      <c r="GX116" s="330"/>
      <c r="GY116" s="330"/>
      <c r="GZ116" s="330"/>
      <c r="HA116" s="330"/>
      <c r="HB116" s="330"/>
      <c r="HC116" s="330"/>
      <c r="HD116" s="330"/>
      <c r="HE116" s="330"/>
      <c r="HF116" s="330"/>
      <c r="HG116" s="330"/>
      <c r="HH116" s="330"/>
      <c r="HI116" s="330"/>
      <c r="HJ116" s="330"/>
      <c r="HK116" s="330"/>
      <c r="HL116" s="331"/>
      <c r="HM116" s="324"/>
      <c r="HN116" s="329"/>
      <c r="HO116" s="330"/>
      <c r="HP116" s="330"/>
      <c r="HQ116" s="330"/>
      <c r="HR116" s="330"/>
      <c r="HS116" s="330"/>
      <c r="HT116" s="330"/>
      <c r="HU116" s="330"/>
      <c r="HV116" s="330"/>
      <c r="HW116" s="330"/>
      <c r="HX116" s="330"/>
      <c r="HY116" s="330"/>
      <c r="HZ116" s="330"/>
      <c r="IA116" s="330"/>
      <c r="IB116" s="330"/>
      <c r="IC116" s="331"/>
      <c r="ID116" s="324"/>
      <c r="IE116" s="329"/>
      <c r="IF116" s="330"/>
      <c r="IG116" s="330"/>
      <c r="IH116" s="330"/>
      <c r="II116" s="330"/>
      <c r="IJ116" s="330"/>
      <c r="IK116" s="330"/>
      <c r="IL116" s="330"/>
      <c r="IM116" s="330"/>
      <c r="IN116" s="330"/>
      <c r="IO116" s="330"/>
      <c r="IP116" s="330"/>
      <c r="IQ116" s="330"/>
      <c r="IR116" s="330"/>
      <c r="IS116" s="330"/>
      <c r="IT116" s="331"/>
      <c r="IU116" s="324"/>
      <c r="IV116" s="329"/>
      <c r="IW116" s="330"/>
      <c r="IX116" s="330"/>
      <c r="IY116" s="330"/>
      <c r="IZ116" s="330"/>
      <c r="JA116" s="330"/>
      <c r="JB116" s="330"/>
      <c r="JC116" s="330"/>
      <c r="JD116" s="330"/>
      <c r="JE116" s="330"/>
      <c r="JF116" s="330"/>
      <c r="JG116" s="330"/>
      <c r="JH116" s="330"/>
      <c r="JI116" s="330"/>
      <c r="JJ116" s="330"/>
      <c r="JK116" s="331"/>
      <c r="JL116" s="324"/>
      <c r="JM116" s="329"/>
      <c r="JN116" s="330"/>
      <c r="JO116" s="330"/>
      <c r="JP116" s="330"/>
      <c r="JQ116" s="330"/>
      <c r="JR116" s="330"/>
      <c r="JS116" s="330"/>
      <c r="JT116" s="330"/>
      <c r="JU116" s="330"/>
      <c r="JV116" s="330"/>
      <c r="JW116" s="330"/>
      <c r="JX116" s="330"/>
      <c r="JY116" s="330"/>
      <c r="JZ116" s="330"/>
      <c r="KA116" s="330"/>
      <c r="KB116" s="331"/>
      <c r="KC116" s="324"/>
      <c r="KD116" s="329"/>
      <c r="KE116" s="330"/>
      <c r="KF116" s="330"/>
      <c r="KG116" s="330"/>
      <c r="KH116" s="330"/>
      <c r="KI116" s="330"/>
      <c r="KJ116" s="330"/>
      <c r="KK116" s="330"/>
      <c r="KL116" s="330"/>
      <c r="KM116" s="330"/>
      <c r="KN116" s="330"/>
      <c r="KO116" s="330"/>
      <c r="KP116" s="330"/>
      <c r="KQ116" s="330"/>
      <c r="KR116" s="330"/>
      <c r="KS116" s="331"/>
      <c r="KT116" s="324"/>
      <c r="KU116" s="329"/>
      <c r="KV116" s="330"/>
      <c r="KW116" s="330"/>
      <c r="KX116" s="330"/>
      <c r="KY116" s="330"/>
      <c r="KZ116" s="330"/>
      <c r="LA116" s="330"/>
      <c r="LB116" s="330"/>
      <c r="LC116" s="330"/>
      <c r="LD116" s="330"/>
      <c r="LE116" s="330"/>
      <c r="LF116" s="330"/>
      <c r="LG116" s="330"/>
      <c r="LH116" s="330"/>
      <c r="LI116" s="330"/>
      <c r="LJ116" s="331"/>
      <c r="LK116" s="324"/>
      <c r="LL116" s="329"/>
      <c r="LM116" s="330"/>
      <c r="LN116" s="330"/>
      <c r="LO116" s="330"/>
      <c r="LP116" s="330"/>
      <c r="LQ116" s="330"/>
      <c r="LR116" s="330"/>
      <c r="LS116" s="330"/>
      <c r="LT116" s="330"/>
      <c r="LU116" s="330"/>
      <c r="LV116" s="330"/>
      <c r="LW116" s="330"/>
      <c r="LX116" s="330"/>
      <c r="LY116" s="330"/>
      <c r="LZ116" s="330"/>
      <c r="MA116" s="331"/>
      <c r="MB116" s="324"/>
      <c r="MC116" s="56"/>
      <c r="MD116" s="56"/>
      <c r="ME116" s="56"/>
      <c r="MF116" s="56"/>
      <c r="MG116" s="228"/>
    </row>
    <row r="117" spans="1:345" customFormat="1" ht="12.75" x14ac:dyDescent="0.2">
      <c r="A117" s="329"/>
      <c r="B117" s="330"/>
      <c r="C117" s="330"/>
      <c r="D117" s="330"/>
      <c r="E117" s="330"/>
      <c r="F117" s="330"/>
      <c r="G117" s="330"/>
      <c r="H117" s="330"/>
      <c r="I117" s="330"/>
      <c r="J117" s="330"/>
      <c r="K117" s="330"/>
      <c r="L117" s="330"/>
      <c r="M117" s="330"/>
      <c r="N117" s="330"/>
      <c r="O117" s="330"/>
      <c r="P117" s="331"/>
      <c r="Q117" s="324"/>
      <c r="R117" s="329"/>
      <c r="S117" s="330"/>
      <c r="T117" s="330"/>
      <c r="U117" s="330"/>
      <c r="V117" s="330"/>
      <c r="W117" s="330"/>
      <c r="X117" s="330"/>
      <c r="Y117" s="330"/>
      <c r="Z117" s="330"/>
      <c r="AA117" s="330"/>
      <c r="AB117" s="330"/>
      <c r="AC117" s="330"/>
      <c r="AD117" s="330"/>
      <c r="AE117" s="330"/>
      <c r="AF117" s="330"/>
      <c r="AG117" s="331"/>
      <c r="AH117" s="324"/>
      <c r="AI117" s="329"/>
      <c r="AJ117" s="330"/>
      <c r="AK117" s="330"/>
      <c r="AL117" s="330"/>
      <c r="AM117" s="330"/>
      <c r="AN117" s="330"/>
      <c r="AO117" s="330"/>
      <c r="AP117" s="330"/>
      <c r="AQ117" s="330"/>
      <c r="AR117" s="330"/>
      <c r="AS117" s="330"/>
      <c r="AT117" s="330"/>
      <c r="AU117" s="330"/>
      <c r="AV117" s="330"/>
      <c r="AW117" s="330"/>
      <c r="AX117" s="331"/>
      <c r="AY117" s="324"/>
      <c r="AZ117" s="329"/>
      <c r="BA117" s="330"/>
      <c r="BB117" s="330"/>
      <c r="BC117" s="330"/>
      <c r="BD117" s="330"/>
      <c r="BE117" s="330"/>
      <c r="BF117" s="330"/>
      <c r="BG117" s="330"/>
      <c r="BH117" s="330"/>
      <c r="BI117" s="330"/>
      <c r="BJ117" s="330"/>
      <c r="BK117" s="330"/>
      <c r="BL117" s="330"/>
      <c r="BM117" s="330"/>
      <c r="BN117" s="330"/>
      <c r="BO117" s="331"/>
      <c r="BP117" s="324"/>
      <c r="BQ117" s="329"/>
      <c r="BR117" s="330"/>
      <c r="BS117" s="330"/>
      <c r="BT117" s="330"/>
      <c r="BU117" s="330"/>
      <c r="BV117" s="330"/>
      <c r="BW117" s="330"/>
      <c r="BX117" s="330"/>
      <c r="BY117" s="330"/>
      <c r="BZ117" s="330"/>
      <c r="CA117" s="330"/>
      <c r="CB117" s="330"/>
      <c r="CC117" s="330"/>
      <c r="CD117" s="330"/>
      <c r="CE117" s="330"/>
      <c r="CF117" s="331"/>
      <c r="CG117" s="324"/>
      <c r="CH117" s="329"/>
      <c r="CI117" s="330"/>
      <c r="CJ117" s="330"/>
      <c r="CK117" s="330"/>
      <c r="CL117" s="330"/>
      <c r="CM117" s="330"/>
      <c r="CN117" s="330"/>
      <c r="CO117" s="330"/>
      <c r="CP117" s="330"/>
      <c r="CQ117" s="330"/>
      <c r="CR117" s="330"/>
      <c r="CS117" s="330"/>
      <c r="CT117" s="330"/>
      <c r="CU117" s="330"/>
      <c r="CV117" s="330"/>
      <c r="CW117" s="331"/>
      <c r="CX117" s="324"/>
      <c r="CY117" s="329"/>
      <c r="CZ117" s="330"/>
      <c r="DA117" s="330"/>
      <c r="DB117" s="330"/>
      <c r="DC117" s="330"/>
      <c r="DD117" s="330"/>
      <c r="DE117" s="330"/>
      <c r="DF117" s="330"/>
      <c r="DG117" s="330"/>
      <c r="DH117" s="330"/>
      <c r="DI117" s="330"/>
      <c r="DJ117" s="330"/>
      <c r="DK117" s="330"/>
      <c r="DL117" s="330"/>
      <c r="DM117" s="330"/>
      <c r="DN117" s="331"/>
      <c r="DO117" s="324"/>
      <c r="DP117" s="329"/>
      <c r="DQ117" s="330"/>
      <c r="DR117" s="330"/>
      <c r="DS117" s="330"/>
      <c r="DT117" s="330"/>
      <c r="DU117" s="330"/>
      <c r="DV117" s="330"/>
      <c r="DW117" s="330"/>
      <c r="DX117" s="330"/>
      <c r="DY117" s="330"/>
      <c r="DZ117" s="330"/>
      <c r="EA117" s="330"/>
      <c r="EB117" s="330"/>
      <c r="EC117" s="330"/>
      <c r="ED117" s="330"/>
      <c r="EE117" s="331"/>
      <c r="EF117" s="324"/>
      <c r="EG117" s="329"/>
      <c r="EH117" s="330"/>
      <c r="EI117" s="330"/>
      <c r="EJ117" s="330"/>
      <c r="EK117" s="330"/>
      <c r="EL117" s="330"/>
      <c r="EM117" s="330"/>
      <c r="EN117" s="330"/>
      <c r="EO117" s="330"/>
      <c r="EP117" s="330"/>
      <c r="EQ117" s="330"/>
      <c r="ER117" s="330"/>
      <c r="ES117" s="330"/>
      <c r="ET117" s="330"/>
      <c r="EU117" s="330"/>
      <c r="EV117" s="331"/>
      <c r="EW117" s="324"/>
      <c r="EX117" s="329"/>
      <c r="EY117" s="330"/>
      <c r="EZ117" s="330"/>
      <c r="FA117" s="330"/>
      <c r="FB117" s="330"/>
      <c r="FC117" s="330"/>
      <c r="FD117" s="330"/>
      <c r="FE117" s="330"/>
      <c r="FF117" s="330"/>
      <c r="FG117" s="330"/>
      <c r="FH117" s="330"/>
      <c r="FI117" s="330"/>
      <c r="FJ117" s="330"/>
      <c r="FK117" s="330"/>
      <c r="FL117" s="330"/>
      <c r="FM117" s="331"/>
      <c r="FN117" s="324"/>
      <c r="FO117" s="329"/>
      <c r="FP117" s="330"/>
      <c r="FQ117" s="330"/>
      <c r="FR117" s="330"/>
      <c r="FS117" s="330"/>
      <c r="FT117" s="330"/>
      <c r="FU117" s="330"/>
      <c r="FV117" s="330"/>
      <c r="FW117" s="330"/>
      <c r="FX117" s="330"/>
      <c r="FY117" s="330"/>
      <c r="FZ117" s="330"/>
      <c r="GA117" s="330"/>
      <c r="GB117" s="330"/>
      <c r="GC117" s="330"/>
      <c r="GD117" s="331"/>
      <c r="GE117" s="324"/>
      <c r="GF117" s="329"/>
      <c r="GG117" s="330"/>
      <c r="GH117" s="330"/>
      <c r="GI117" s="330"/>
      <c r="GJ117" s="330"/>
      <c r="GK117" s="330"/>
      <c r="GL117" s="330"/>
      <c r="GM117" s="330"/>
      <c r="GN117" s="330"/>
      <c r="GO117" s="330"/>
      <c r="GP117" s="330"/>
      <c r="GQ117" s="330"/>
      <c r="GR117" s="330"/>
      <c r="GS117" s="330"/>
      <c r="GT117" s="330"/>
      <c r="GU117" s="331"/>
      <c r="GV117" s="324"/>
      <c r="GW117" s="329"/>
      <c r="GX117" s="330"/>
      <c r="GY117" s="330"/>
      <c r="GZ117" s="330"/>
      <c r="HA117" s="330"/>
      <c r="HB117" s="330"/>
      <c r="HC117" s="330"/>
      <c r="HD117" s="330"/>
      <c r="HE117" s="330"/>
      <c r="HF117" s="330"/>
      <c r="HG117" s="330"/>
      <c r="HH117" s="330"/>
      <c r="HI117" s="330"/>
      <c r="HJ117" s="330"/>
      <c r="HK117" s="330"/>
      <c r="HL117" s="331"/>
      <c r="HM117" s="324"/>
      <c r="HN117" s="329"/>
      <c r="HO117" s="330"/>
      <c r="HP117" s="330"/>
      <c r="HQ117" s="330"/>
      <c r="HR117" s="330"/>
      <c r="HS117" s="330"/>
      <c r="HT117" s="330"/>
      <c r="HU117" s="330"/>
      <c r="HV117" s="330"/>
      <c r="HW117" s="330"/>
      <c r="HX117" s="330"/>
      <c r="HY117" s="330"/>
      <c r="HZ117" s="330"/>
      <c r="IA117" s="330"/>
      <c r="IB117" s="330"/>
      <c r="IC117" s="331"/>
      <c r="ID117" s="324"/>
      <c r="IE117" s="329"/>
      <c r="IF117" s="330"/>
      <c r="IG117" s="330"/>
      <c r="IH117" s="330"/>
      <c r="II117" s="330"/>
      <c r="IJ117" s="330"/>
      <c r="IK117" s="330"/>
      <c r="IL117" s="330"/>
      <c r="IM117" s="330"/>
      <c r="IN117" s="330"/>
      <c r="IO117" s="330"/>
      <c r="IP117" s="330"/>
      <c r="IQ117" s="330"/>
      <c r="IR117" s="330"/>
      <c r="IS117" s="330"/>
      <c r="IT117" s="331"/>
      <c r="IU117" s="324"/>
      <c r="IV117" s="329"/>
      <c r="IW117" s="330"/>
      <c r="IX117" s="330"/>
      <c r="IY117" s="330"/>
      <c r="IZ117" s="330"/>
      <c r="JA117" s="330"/>
      <c r="JB117" s="330"/>
      <c r="JC117" s="330"/>
      <c r="JD117" s="330"/>
      <c r="JE117" s="330"/>
      <c r="JF117" s="330"/>
      <c r="JG117" s="330"/>
      <c r="JH117" s="330"/>
      <c r="JI117" s="330"/>
      <c r="JJ117" s="330"/>
      <c r="JK117" s="331"/>
      <c r="JL117" s="324"/>
      <c r="JM117" s="329"/>
      <c r="JN117" s="330"/>
      <c r="JO117" s="330"/>
      <c r="JP117" s="330"/>
      <c r="JQ117" s="330"/>
      <c r="JR117" s="330"/>
      <c r="JS117" s="330"/>
      <c r="JT117" s="330"/>
      <c r="JU117" s="330"/>
      <c r="JV117" s="330"/>
      <c r="JW117" s="330"/>
      <c r="JX117" s="330"/>
      <c r="JY117" s="330"/>
      <c r="JZ117" s="330"/>
      <c r="KA117" s="330"/>
      <c r="KB117" s="331"/>
      <c r="KC117" s="324"/>
      <c r="KD117" s="329"/>
      <c r="KE117" s="330"/>
      <c r="KF117" s="330"/>
      <c r="KG117" s="330"/>
      <c r="KH117" s="330"/>
      <c r="KI117" s="330"/>
      <c r="KJ117" s="330"/>
      <c r="KK117" s="330"/>
      <c r="KL117" s="330"/>
      <c r="KM117" s="330"/>
      <c r="KN117" s="330"/>
      <c r="KO117" s="330"/>
      <c r="KP117" s="330"/>
      <c r="KQ117" s="330"/>
      <c r="KR117" s="330"/>
      <c r="KS117" s="331"/>
      <c r="KT117" s="324"/>
      <c r="KU117" s="329"/>
      <c r="KV117" s="330"/>
      <c r="KW117" s="330"/>
      <c r="KX117" s="330"/>
      <c r="KY117" s="330"/>
      <c r="KZ117" s="330"/>
      <c r="LA117" s="330"/>
      <c r="LB117" s="330"/>
      <c r="LC117" s="330"/>
      <c r="LD117" s="330"/>
      <c r="LE117" s="330"/>
      <c r="LF117" s="330"/>
      <c r="LG117" s="330"/>
      <c r="LH117" s="330"/>
      <c r="LI117" s="330"/>
      <c r="LJ117" s="331"/>
      <c r="LK117" s="324"/>
      <c r="LL117" s="329"/>
      <c r="LM117" s="330"/>
      <c r="LN117" s="330"/>
      <c r="LO117" s="330"/>
      <c r="LP117" s="330"/>
      <c r="LQ117" s="330"/>
      <c r="LR117" s="330"/>
      <c r="LS117" s="330"/>
      <c r="LT117" s="330"/>
      <c r="LU117" s="330"/>
      <c r="LV117" s="330"/>
      <c r="LW117" s="330"/>
      <c r="LX117" s="330"/>
      <c r="LY117" s="330"/>
      <c r="LZ117" s="330"/>
      <c r="MA117" s="331"/>
      <c r="MB117" s="324"/>
      <c r="MC117" s="56"/>
      <c r="MD117" s="56"/>
      <c r="ME117" s="56"/>
      <c r="MF117" s="56"/>
      <c r="MG117" s="228"/>
    </row>
    <row r="118" spans="1:345" customFormat="1" ht="12.75" x14ac:dyDescent="0.2">
      <c r="A118" s="332"/>
      <c r="B118" s="333"/>
      <c r="C118" s="333"/>
      <c r="D118" s="333"/>
      <c r="E118" s="333"/>
      <c r="F118" s="333"/>
      <c r="G118" s="333"/>
      <c r="H118" s="333"/>
      <c r="I118" s="333"/>
      <c r="J118" s="333"/>
      <c r="K118" s="333"/>
      <c r="L118" s="333"/>
      <c r="M118" s="333"/>
      <c r="N118" s="333"/>
      <c r="O118" s="333"/>
      <c r="P118" s="334"/>
      <c r="Q118" s="324"/>
      <c r="R118" s="332"/>
      <c r="S118" s="333"/>
      <c r="T118" s="333"/>
      <c r="U118" s="333"/>
      <c r="V118" s="333"/>
      <c r="W118" s="333"/>
      <c r="X118" s="333"/>
      <c r="Y118" s="333"/>
      <c r="Z118" s="333"/>
      <c r="AA118" s="333"/>
      <c r="AB118" s="333"/>
      <c r="AC118" s="333"/>
      <c r="AD118" s="333"/>
      <c r="AE118" s="333"/>
      <c r="AF118" s="333"/>
      <c r="AG118" s="334"/>
      <c r="AH118" s="324"/>
      <c r="AI118" s="332"/>
      <c r="AJ118" s="333"/>
      <c r="AK118" s="333"/>
      <c r="AL118" s="333"/>
      <c r="AM118" s="333"/>
      <c r="AN118" s="333"/>
      <c r="AO118" s="333"/>
      <c r="AP118" s="333"/>
      <c r="AQ118" s="333"/>
      <c r="AR118" s="333"/>
      <c r="AS118" s="333"/>
      <c r="AT118" s="333"/>
      <c r="AU118" s="333"/>
      <c r="AV118" s="333"/>
      <c r="AW118" s="333"/>
      <c r="AX118" s="334"/>
      <c r="AY118" s="324"/>
      <c r="AZ118" s="332"/>
      <c r="BA118" s="333"/>
      <c r="BB118" s="333"/>
      <c r="BC118" s="333"/>
      <c r="BD118" s="333"/>
      <c r="BE118" s="333"/>
      <c r="BF118" s="333"/>
      <c r="BG118" s="333"/>
      <c r="BH118" s="333"/>
      <c r="BI118" s="333"/>
      <c r="BJ118" s="333"/>
      <c r="BK118" s="333"/>
      <c r="BL118" s="333"/>
      <c r="BM118" s="333"/>
      <c r="BN118" s="333"/>
      <c r="BO118" s="334"/>
      <c r="BP118" s="324"/>
      <c r="BQ118" s="332"/>
      <c r="BR118" s="333"/>
      <c r="BS118" s="333"/>
      <c r="BT118" s="333"/>
      <c r="BU118" s="333"/>
      <c r="BV118" s="333"/>
      <c r="BW118" s="333"/>
      <c r="BX118" s="333"/>
      <c r="BY118" s="333"/>
      <c r="BZ118" s="333"/>
      <c r="CA118" s="333"/>
      <c r="CB118" s="333"/>
      <c r="CC118" s="333"/>
      <c r="CD118" s="333"/>
      <c r="CE118" s="333"/>
      <c r="CF118" s="334"/>
      <c r="CG118" s="324"/>
      <c r="CH118" s="332"/>
      <c r="CI118" s="333"/>
      <c r="CJ118" s="333"/>
      <c r="CK118" s="333"/>
      <c r="CL118" s="333"/>
      <c r="CM118" s="333"/>
      <c r="CN118" s="333"/>
      <c r="CO118" s="333"/>
      <c r="CP118" s="333"/>
      <c r="CQ118" s="333"/>
      <c r="CR118" s="333"/>
      <c r="CS118" s="333"/>
      <c r="CT118" s="333"/>
      <c r="CU118" s="333"/>
      <c r="CV118" s="333"/>
      <c r="CW118" s="334"/>
      <c r="CX118" s="324"/>
      <c r="CY118" s="332"/>
      <c r="CZ118" s="333"/>
      <c r="DA118" s="333"/>
      <c r="DB118" s="333"/>
      <c r="DC118" s="333"/>
      <c r="DD118" s="333"/>
      <c r="DE118" s="333"/>
      <c r="DF118" s="333"/>
      <c r="DG118" s="333"/>
      <c r="DH118" s="333"/>
      <c r="DI118" s="333"/>
      <c r="DJ118" s="333"/>
      <c r="DK118" s="333"/>
      <c r="DL118" s="333"/>
      <c r="DM118" s="333"/>
      <c r="DN118" s="334"/>
      <c r="DO118" s="324"/>
      <c r="DP118" s="332"/>
      <c r="DQ118" s="333"/>
      <c r="DR118" s="333"/>
      <c r="DS118" s="333"/>
      <c r="DT118" s="333"/>
      <c r="DU118" s="333"/>
      <c r="DV118" s="333"/>
      <c r="DW118" s="333"/>
      <c r="DX118" s="333"/>
      <c r="DY118" s="333"/>
      <c r="DZ118" s="333"/>
      <c r="EA118" s="333"/>
      <c r="EB118" s="333"/>
      <c r="EC118" s="333"/>
      <c r="ED118" s="333"/>
      <c r="EE118" s="334"/>
      <c r="EF118" s="324"/>
      <c r="EG118" s="332"/>
      <c r="EH118" s="333"/>
      <c r="EI118" s="333"/>
      <c r="EJ118" s="333"/>
      <c r="EK118" s="333"/>
      <c r="EL118" s="333"/>
      <c r="EM118" s="333"/>
      <c r="EN118" s="333"/>
      <c r="EO118" s="333"/>
      <c r="EP118" s="333"/>
      <c r="EQ118" s="333"/>
      <c r="ER118" s="333"/>
      <c r="ES118" s="333"/>
      <c r="ET118" s="333"/>
      <c r="EU118" s="333"/>
      <c r="EV118" s="334"/>
      <c r="EW118" s="324"/>
      <c r="EX118" s="332"/>
      <c r="EY118" s="333"/>
      <c r="EZ118" s="333"/>
      <c r="FA118" s="333"/>
      <c r="FB118" s="333"/>
      <c r="FC118" s="333"/>
      <c r="FD118" s="333"/>
      <c r="FE118" s="333"/>
      <c r="FF118" s="333"/>
      <c r="FG118" s="333"/>
      <c r="FH118" s="333"/>
      <c r="FI118" s="333"/>
      <c r="FJ118" s="333"/>
      <c r="FK118" s="333"/>
      <c r="FL118" s="333"/>
      <c r="FM118" s="334"/>
      <c r="FN118" s="324"/>
      <c r="FO118" s="332"/>
      <c r="FP118" s="333"/>
      <c r="FQ118" s="333"/>
      <c r="FR118" s="333"/>
      <c r="FS118" s="333"/>
      <c r="FT118" s="333"/>
      <c r="FU118" s="333"/>
      <c r="FV118" s="333"/>
      <c r="FW118" s="333"/>
      <c r="FX118" s="333"/>
      <c r="FY118" s="333"/>
      <c r="FZ118" s="333"/>
      <c r="GA118" s="333"/>
      <c r="GB118" s="333"/>
      <c r="GC118" s="333"/>
      <c r="GD118" s="334"/>
      <c r="GE118" s="324"/>
      <c r="GF118" s="332"/>
      <c r="GG118" s="333"/>
      <c r="GH118" s="333"/>
      <c r="GI118" s="333"/>
      <c r="GJ118" s="333"/>
      <c r="GK118" s="333"/>
      <c r="GL118" s="333"/>
      <c r="GM118" s="333"/>
      <c r="GN118" s="333"/>
      <c r="GO118" s="333"/>
      <c r="GP118" s="333"/>
      <c r="GQ118" s="333"/>
      <c r="GR118" s="333"/>
      <c r="GS118" s="333"/>
      <c r="GT118" s="333"/>
      <c r="GU118" s="334"/>
      <c r="GV118" s="324"/>
      <c r="GW118" s="332"/>
      <c r="GX118" s="333"/>
      <c r="GY118" s="333"/>
      <c r="GZ118" s="333"/>
      <c r="HA118" s="333"/>
      <c r="HB118" s="333"/>
      <c r="HC118" s="333"/>
      <c r="HD118" s="333"/>
      <c r="HE118" s="333"/>
      <c r="HF118" s="333"/>
      <c r="HG118" s="333"/>
      <c r="HH118" s="333"/>
      <c r="HI118" s="333"/>
      <c r="HJ118" s="333"/>
      <c r="HK118" s="333"/>
      <c r="HL118" s="334"/>
      <c r="HM118" s="324"/>
      <c r="HN118" s="332"/>
      <c r="HO118" s="333"/>
      <c r="HP118" s="333"/>
      <c r="HQ118" s="333"/>
      <c r="HR118" s="333"/>
      <c r="HS118" s="333"/>
      <c r="HT118" s="333"/>
      <c r="HU118" s="333"/>
      <c r="HV118" s="333"/>
      <c r="HW118" s="333"/>
      <c r="HX118" s="333"/>
      <c r="HY118" s="333"/>
      <c r="HZ118" s="333"/>
      <c r="IA118" s="333"/>
      <c r="IB118" s="333"/>
      <c r="IC118" s="334"/>
      <c r="ID118" s="324"/>
      <c r="IE118" s="332"/>
      <c r="IF118" s="333"/>
      <c r="IG118" s="333"/>
      <c r="IH118" s="333"/>
      <c r="II118" s="333"/>
      <c r="IJ118" s="333"/>
      <c r="IK118" s="333"/>
      <c r="IL118" s="333"/>
      <c r="IM118" s="333"/>
      <c r="IN118" s="333"/>
      <c r="IO118" s="333"/>
      <c r="IP118" s="333"/>
      <c r="IQ118" s="333"/>
      <c r="IR118" s="333"/>
      <c r="IS118" s="333"/>
      <c r="IT118" s="334"/>
      <c r="IU118" s="324"/>
      <c r="IV118" s="332"/>
      <c r="IW118" s="333"/>
      <c r="IX118" s="333"/>
      <c r="IY118" s="333"/>
      <c r="IZ118" s="333"/>
      <c r="JA118" s="333"/>
      <c r="JB118" s="333"/>
      <c r="JC118" s="333"/>
      <c r="JD118" s="333"/>
      <c r="JE118" s="333"/>
      <c r="JF118" s="333"/>
      <c r="JG118" s="333"/>
      <c r="JH118" s="333"/>
      <c r="JI118" s="333"/>
      <c r="JJ118" s="333"/>
      <c r="JK118" s="334"/>
      <c r="JL118" s="324"/>
      <c r="JM118" s="332"/>
      <c r="JN118" s="333"/>
      <c r="JO118" s="333"/>
      <c r="JP118" s="333"/>
      <c r="JQ118" s="333"/>
      <c r="JR118" s="333"/>
      <c r="JS118" s="333"/>
      <c r="JT118" s="333"/>
      <c r="JU118" s="333"/>
      <c r="JV118" s="333"/>
      <c r="JW118" s="333"/>
      <c r="JX118" s="333"/>
      <c r="JY118" s="333"/>
      <c r="JZ118" s="333"/>
      <c r="KA118" s="333"/>
      <c r="KB118" s="334"/>
      <c r="KC118" s="324"/>
      <c r="KD118" s="332"/>
      <c r="KE118" s="333"/>
      <c r="KF118" s="333"/>
      <c r="KG118" s="333"/>
      <c r="KH118" s="333"/>
      <c r="KI118" s="333"/>
      <c r="KJ118" s="333"/>
      <c r="KK118" s="333"/>
      <c r="KL118" s="333"/>
      <c r="KM118" s="333"/>
      <c r="KN118" s="333"/>
      <c r="KO118" s="333"/>
      <c r="KP118" s="333"/>
      <c r="KQ118" s="333"/>
      <c r="KR118" s="333"/>
      <c r="KS118" s="334"/>
      <c r="KT118" s="324"/>
      <c r="KU118" s="332"/>
      <c r="KV118" s="333"/>
      <c r="KW118" s="333"/>
      <c r="KX118" s="333"/>
      <c r="KY118" s="333"/>
      <c r="KZ118" s="333"/>
      <c r="LA118" s="333"/>
      <c r="LB118" s="333"/>
      <c r="LC118" s="333"/>
      <c r="LD118" s="333"/>
      <c r="LE118" s="333"/>
      <c r="LF118" s="333"/>
      <c r="LG118" s="333"/>
      <c r="LH118" s="333"/>
      <c r="LI118" s="333"/>
      <c r="LJ118" s="334"/>
      <c r="LK118" s="324"/>
      <c r="LL118" s="332"/>
      <c r="LM118" s="333"/>
      <c r="LN118" s="333"/>
      <c r="LO118" s="333"/>
      <c r="LP118" s="333"/>
      <c r="LQ118" s="333"/>
      <c r="LR118" s="333"/>
      <c r="LS118" s="333"/>
      <c r="LT118" s="333"/>
      <c r="LU118" s="333"/>
      <c r="LV118" s="333"/>
      <c r="LW118" s="333"/>
      <c r="LX118" s="333"/>
      <c r="LY118" s="333"/>
      <c r="LZ118" s="333"/>
      <c r="MA118" s="334"/>
      <c r="MB118" s="324"/>
      <c r="MC118" s="56"/>
      <c r="MD118" s="56"/>
      <c r="ME118" s="56"/>
      <c r="MF118" s="56"/>
      <c r="MG118" s="228"/>
    </row>
    <row r="119" spans="1:345" ht="12.75" x14ac:dyDescent="0.2">
      <c r="A119" s="468"/>
      <c r="B119" s="468"/>
      <c r="C119" s="468"/>
      <c r="D119" s="468"/>
      <c r="E119" s="468"/>
      <c r="F119" s="468"/>
      <c r="G119" s="468"/>
      <c r="H119" s="468"/>
      <c r="I119" s="468"/>
      <c r="J119" s="468"/>
      <c r="K119" s="468"/>
      <c r="L119" s="468"/>
      <c r="M119" s="468"/>
      <c r="N119" s="468"/>
      <c r="O119" s="468"/>
      <c r="P119" s="468"/>
      <c r="Q119" s="468"/>
      <c r="R119" s="468"/>
      <c r="S119" s="468"/>
      <c r="T119" s="468"/>
      <c r="U119" s="468"/>
      <c r="V119" s="468"/>
      <c r="W119" s="468"/>
      <c r="X119" s="468"/>
      <c r="Y119" s="468"/>
      <c r="Z119" s="468"/>
      <c r="AA119" s="468"/>
      <c r="AB119" s="468"/>
      <c r="AC119" s="468"/>
      <c r="AD119" s="468"/>
      <c r="AE119" s="468"/>
      <c r="AF119" s="468"/>
      <c r="AG119" s="468"/>
      <c r="AH119" s="468"/>
      <c r="AI119" s="468"/>
      <c r="AJ119" s="468"/>
      <c r="AK119" s="468"/>
      <c r="AL119" s="468"/>
      <c r="AM119" s="468"/>
      <c r="AN119" s="468"/>
      <c r="AO119" s="468"/>
      <c r="AP119" s="468"/>
      <c r="AQ119" s="468"/>
      <c r="AR119" s="468"/>
      <c r="AS119" s="468"/>
      <c r="AT119" s="468"/>
      <c r="AU119" s="468"/>
      <c r="AV119" s="468"/>
      <c r="AW119" s="468"/>
      <c r="AX119" s="468"/>
      <c r="AY119" s="468"/>
      <c r="AZ119" s="468"/>
      <c r="BA119" s="468"/>
      <c r="BB119" s="468"/>
      <c r="BC119" s="468"/>
      <c r="BD119" s="468"/>
      <c r="BE119" s="468"/>
      <c r="BF119" s="468"/>
      <c r="BG119" s="468"/>
      <c r="BH119" s="468"/>
      <c r="BI119" s="468"/>
      <c r="BJ119" s="468"/>
      <c r="BK119" s="468"/>
      <c r="BL119" s="468"/>
      <c r="BM119" s="468"/>
      <c r="BN119" s="468"/>
      <c r="BO119" s="468"/>
      <c r="BP119" s="468"/>
      <c r="BQ119" s="468"/>
      <c r="BR119" s="468"/>
      <c r="BS119" s="468"/>
      <c r="BT119" s="468"/>
      <c r="BU119" s="468"/>
      <c r="BV119" s="468"/>
      <c r="BW119" s="468"/>
      <c r="BX119" s="468"/>
      <c r="BY119" s="468"/>
      <c r="BZ119" s="468"/>
      <c r="CA119" s="468"/>
      <c r="CB119" s="468"/>
      <c r="CC119" s="468"/>
      <c r="CD119" s="468"/>
      <c r="CE119" s="468"/>
      <c r="CF119" s="468"/>
      <c r="CG119" s="468"/>
      <c r="CH119" s="468"/>
      <c r="CI119" s="468"/>
      <c r="CJ119" s="468"/>
      <c r="CK119" s="468"/>
      <c r="CL119" s="468"/>
      <c r="CM119" s="468"/>
      <c r="CN119" s="468"/>
      <c r="CO119" s="468"/>
      <c r="CP119" s="468"/>
      <c r="CQ119" s="468"/>
      <c r="CR119" s="468"/>
      <c r="CS119" s="468"/>
      <c r="CT119" s="468"/>
      <c r="CU119" s="468"/>
      <c r="CV119" s="468"/>
      <c r="CW119" s="468"/>
      <c r="CX119" s="468"/>
      <c r="CY119" s="468"/>
      <c r="CZ119" s="468"/>
      <c r="DA119" s="468"/>
      <c r="DB119" s="468"/>
      <c r="DC119" s="468"/>
      <c r="DD119" s="468"/>
      <c r="DE119" s="468"/>
      <c r="DF119" s="468"/>
      <c r="DG119" s="468"/>
      <c r="DH119" s="468"/>
      <c r="DI119" s="468"/>
      <c r="DJ119" s="468"/>
      <c r="DK119" s="468"/>
      <c r="DL119" s="468"/>
      <c r="DM119" s="468"/>
      <c r="DN119" s="468"/>
      <c r="DO119" s="468"/>
      <c r="DP119" s="468"/>
      <c r="DQ119" s="468"/>
      <c r="DR119" s="468"/>
      <c r="DS119" s="468"/>
      <c r="DT119" s="468"/>
      <c r="DU119" s="468"/>
      <c r="DV119" s="468"/>
      <c r="DW119" s="468"/>
      <c r="DX119" s="468"/>
      <c r="DY119" s="468"/>
      <c r="DZ119" s="468"/>
      <c r="EA119" s="468"/>
      <c r="EB119" s="468"/>
      <c r="EC119" s="468"/>
      <c r="ED119" s="468"/>
      <c r="EE119" s="468"/>
      <c r="EF119" s="468"/>
      <c r="EG119" s="468"/>
      <c r="EH119" s="468"/>
      <c r="EI119" s="468"/>
      <c r="EJ119" s="468"/>
      <c r="EK119" s="468"/>
      <c r="EL119" s="468"/>
      <c r="EM119" s="468"/>
      <c r="EN119" s="468"/>
      <c r="EO119" s="468"/>
      <c r="EP119" s="468"/>
      <c r="EQ119" s="468"/>
      <c r="ER119" s="468"/>
      <c r="ES119" s="468"/>
      <c r="ET119" s="468"/>
      <c r="EU119" s="468"/>
      <c r="EV119" s="468"/>
      <c r="EW119" s="468"/>
      <c r="EX119" s="468"/>
      <c r="EY119" s="468"/>
      <c r="EZ119" s="468"/>
      <c r="FA119" s="468"/>
      <c r="FB119" s="468"/>
      <c r="FC119" s="468"/>
      <c r="FD119" s="468"/>
      <c r="FE119" s="468"/>
      <c r="FF119" s="468"/>
      <c r="FG119" s="468"/>
      <c r="FH119" s="468"/>
      <c r="FI119" s="468"/>
      <c r="FJ119" s="468"/>
      <c r="FK119" s="468"/>
      <c r="FL119" s="468"/>
      <c r="FM119" s="468"/>
      <c r="FN119" s="468"/>
      <c r="FO119" s="468"/>
      <c r="FP119" s="468"/>
      <c r="FQ119" s="468"/>
      <c r="FR119" s="468"/>
      <c r="FS119" s="468"/>
      <c r="FT119" s="468"/>
      <c r="FU119" s="468"/>
      <c r="FV119" s="468"/>
      <c r="FW119" s="468"/>
      <c r="FX119" s="468"/>
      <c r="FY119" s="468"/>
      <c r="FZ119" s="468"/>
      <c r="GA119" s="468"/>
      <c r="GB119" s="468"/>
      <c r="GC119" s="468"/>
      <c r="GD119" s="468"/>
      <c r="GE119" s="468"/>
      <c r="GF119" s="468"/>
      <c r="GG119" s="468"/>
      <c r="GH119" s="468"/>
      <c r="GI119" s="468"/>
      <c r="GJ119" s="468"/>
      <c r="GK119" s="468"/>
      <c r="GL119" s="468"/>
      <c r="GM119" s="468"/>
      <c r="GN119" s="468"/>
      <c r="GO119" s="468"/>
      <c r="GP119" s="468"/>
      <c r="GQ119" s="468"/>
      <c r="GR119" s="468"/>
      <c r="GS119" s="468"/>
      <c r="GT119" s="468"/>
      <c r="GU119" s="468"/>
      <c r="GV119" s="468"/>
      <c r="GW119" s="468"/>
      <c r="GX119" s="468"/>
      <c r="GY119" s="468"/>
      <c r="GZ119" s="468"/>
      <c r="HA119" s="468"/>
      <c r="HB119" s="468"/>
      <c r="HC119" s="468"/>
      <c r="HD119" s="468"/>
      <c r="HE119" s="468"/>
      <c r="HF119" s="468"/>
      <c r="HG119" s="468"/>
      <c r="HH119" s="468"/>
      <c r="HI119" s="468"/>
      <c r="HJ119" s="468"/>
      <c r="HK119" s="468"/>
      <c r="HL119" s="468"/>
      <c r="HM119" s="468"/>
      <c r="HN119" s="468"/>
      <c r="HO119" s="468"/>
      <c r="HP119" s="468"/>
      <c r="HQ119" s="468"/>
      <c r="HR119" s="468"/>
      <c r="HS119" s="468"/>
      <c r="HT119" s="468"/>
      <c r="HU119" s="468"/>
      <c r="HV119" s="468"/>
      <c r="HW119" s="468"/>
      <c r="HX119" s="468"/>
      <c r="HY119" s="468"/>
      <c r="HZ119" s="468"/>
      <c r="IA119" s="468"/>
      <c r="IB119" s="468"/>
      <c r="IC119" s="468"/>
      <c r="ID119" s="468"/>
      <c r="IE119" s="468"/>
      <c r="IF119" s="468"/>
      <c r="IG119" s="468"/>
      <c r="IH119" s="468"/>
      <c r="II119" s="468"/>
      <c r="IJ119" s="468"/>
      <c r="IK119" s="468"/>
      <c r="IL119" s="468"/>
      <c r="IM119" s="468"/>
      <c r="IN119" s="468"/>
      <c r="IO119" s="468"/>
      <c r="IP119" s="468"/>
      <c r="IQ119" s="468"/>
      <c r="IR119" s="468"/>
      <c r="IS119" s="468"/>
      <c r="IT119" s="468"/>
      <c r="IU119" s="468"/>
      <c r="IV119" s="468"/>
      <c r="IW119" s="468"/>
      <c r="IX119" s="468"/>
      <c r="IY119" s="468"/>
      <c r="IZ119" s="468"/>
      <c r="JA119" s="468"/>
      <c r="JB119" s="468"/>
      <c r="JC119" s="468"/>
      <c r="JD119" s="468"/>
      <c r="JE119" s="468"/>
      <c r="JF119" s="468"/>
      <c r="JG119" s="468"/>
      <c r="JH119" s="468"/>
      <c r="JI119" s="468"/>
      <c r="JJ119" s="468"/>
      <c r="JK119" s="468"/>
      <c r="JL119" s="468"/>
      <c r="JM119" s="468"/>
      <c r="JN119" s="468"/>
      <c r="JO119" s="468"/>
      <c r="JP119" s="468"/>
      <c r="JQ119" s="468"/>
      <c r="JR119" s="468"/>
      <c r="JS119" s="468"/>
      <c r="JT119" s="468"/>
      <c r="JU119" s="468"/>
      <c r="JV119" s="468"/>
      <c r="JW119" s="468"/>
      <c r="JX119" s="468"/>
      <c r="JY119" s="468"/>
      <c r="JZ119" s="468"/>
      <c r="KA119" s="468"/>
      <c r="KB119" s="468"/>
      <c r="KC119" s="468"/>
      <c r="KD119" s="468"/>
      <c r="KE119" s="468"/>
      <c r="KF119" s="468"/>
      <c r="KG119" s="468"/>
      <c r="KH119" s="468"/>
      <c r="KI119" s="468"/>
      <c r="KJ119" s="468"/>
      <c r="KK119" s="468"/>
      <c r="KL119" s="468"/>
      <c r="KM119" s="468"/>
      <c r="KN119" s="468"/>
      <c r="KO119" s="468"/>
      <c r="KP119" s="468"/>
      <c r="KQ119" s="468"/>
      <c r="KR119" s="468"/>
      <c r="KS119" s="468"/>
      <c r="KT119" s="468"/>
      <c r="KU119" s="468"/>
      <c r="KV119" s="468"/>
      <c r="KW119" s="468"/>
      <c r="KX119" s="468"/>
      <c r="KY119" s="468"/>
      <c r="KZ119" s="468"/>
      <c r="LA119" s="468"/>
      <c r="LB119" s="468"/>
      <c r="LC119" s="468"/>
      <c r="LD119" s="468"/>
      <c r="LE119" s="468"/>
      <c r="LF119" s="468"/>
      <c r="LG119" s="468"/>
      <c r="LH119" s="468"/>
      <c r="LI119" s="468"/>
      <c r="LJ119" s="468"/>
      <c r="LK119" s="468"/>
      <c r="LL119" s="468"/>
      <c r="LM119" s="468"/>
      <c r="LN119" s="468"/>
      <c r="LO119" s="468"/>
      <c r="LP119" s="468"/>
      <c r="LQ119" s="468"/>
      <c r="LR119" s="468"/>
      <c r="LS119" s="468"/>
      <c r="LT119" s="468"/>
      <c r="LU119" s="468"/>
      <c r="LV119" s="468"/>
      <c r="LW119" s="468"/>
      <c r="LX119" s="468"/>
      <c r="LY119" s="468"/>
      <c r="LZ119" s="468"/>
      <c r="MA119" s="468"/>
      <c r="MB119" s="468"/>
      <c r="MC119" s="468"/>
      <c r="MD119" s="468"/>
      <c r="ME119" s="468"/>
      <c r="MF119" s="468"/>
      <c r="MG119" s="469"/>
    </row>
    <row r="120" spans="1:345" ht="12.75" x14ac:dyDescent="0.2">
      <c r="A120" s="468"/>
      <c r="B120" s="468"/>
      <c r="C120" s="468"/>
      <c r="D120" s="468"/>
      <c r="E120" s="468"/>
      <c r="F120" s="468"/>
      <c r="G120" s="468"/>
      <c r="H120" s="468"/>
      <c r="I120" s="468"/>
      <c r="J120" s="468"/>
      <c r="K120" s="468"/>
      <c r="L120" s="468"/>
      <c r="M120" s="468"/>
      <c r="N120" s="468"/>
      <c r="O120" s="468"/>
      <c r="P120" s="468"/>
      <c r="Q120" s="468"/>
      <c r="R120" s="468"/>
      <c r="S120" s="468"/>
      <c r="T120" s="468"/>
      <c r="U120" s="468"/>
      <c r="V120" s="468"/>
      <c r="W120" s="468"/>
      <c r="X120" s="468"/>
      <c r="Y120" s="468"/>
      <c r="Z120" s="468"/>
      <c r="AA120" s="468"/>
      <c r="AB120" s="468"/>
      <c r="AC120" s="468"/>
      <c r="AD120" s="468"/>
      <c r="AE120" s="468"/>
      <c r="AF120" s="468"/>
      <c r="AG120" s="468"/>
      <c r="AH120" s="468"/>
      <c r="AI120" s="468"/>
      <c r="AJ120" s="468"/>
      <c r="AK120" s="468"/>
      <c r="AL120" s="468"/>
      <c r="AM120" s="468"/>
      <c r="AN120" s="468"/>
      <c r="AO120" s="468"/>
      <c r="AP120" s="468"/>
      <c r="AQ120" s="468"/>
      <c r="AR120" s="468"/>
      <c r="AS120" s="468"/>
      <c r="AT120" s="468"/>
      <c r="AU120" s="468"/>
      <c r="AV120" s="468"/>
      <c r="AW120" s="468"/>
      <c r="AX120" s="468"/>
      <c r="AY120" s="468"/>
      <c r="AZ120" s="468"/>
      <c r="BA120" s="468"/>
      <c r="BB120" s="468"/>
      <c r="BC120" s="468"/>
      <c r="BD120" s="468"/>
      <c r="BE120" s="468"/>
      <c r="BF120" s="468"/>
      <c r="BG120" s="468"/>
      <c r="BH120" s="468"/>
      <c r="BI120" s="468"/>
      <c r="BJ120" s="468"/>
      <c r="BK120" s="468"/>
      <c r="BL120" s="468"/>
      <c r="BM120" s="468"/>
      <c r="BN120" s="468"/>
      <c r="BO120" s="468"/>
      <c r="BP120" s="468"/>
      <c r="BQ120" s="468"/>
      <c r="BR120" s="468"/>
      <c r="BS120" s="468"/>
      <c r="BT120" s="468"/>
      <c r="BU120" s="468"/>
      <c r="BV120" s="468"/>
      <c r="BW120" s="468"/>
      <c r="BX120" s="468"/>
      <c r="BY120" s="468"/>
      <c r="BZ120" s="468"/>
      <c r="CA120" s="468"/>
      <c r="CB120" s="468"/>
      <c r="CC120" s="468"/>
      <c r="CD120" s="468"/>
      <c r="CE120" s="468"/>
      <c r="CF120" s="468"/>
      <c r="CG120" s="468"/>
      <c r="CH120" s="468"/>
      <c r="CI120" s="468"/>
      <c r="CJ120" s="468"/>
      <c r="CK120" s="468"/>
      <c r="CL120" s="468"/>
      <c r="CM120" s="468"/>
      <c r="CN120" s="468"/>
      <c r="CO120" s="468"/>
      <c r="CP120" s="468"/>
      <c r="CQ120" s="468"/>
      <c r="CR120" s="468"/>
      <c r="CS120" s="468"/>
      <c r="CT120" s="468"/>
      <c r="CU120" s="468"/>
      <c r="CV120" s="468"/>
      <c r="CW120" s="468"/>
      <c r="CX120" s="468"/>
      <c r="CY120" s="468"/>
      <c r="CZ120" s="468"/>
      <c r="DA120" s="468"/>
      <c r="DB120" s="468"/>
      <c r="DC120" s="468"/>
      <c r="DD120" s="468"/>
      <c r="DE120" s="468"/>
      <c r="DF120" s="468"/>
      <c r="DG120" s="468"/>
      <c r="DH120" s="468"/>
      <c r="DI120" s="468"/>
      <c r="DJ120" s="468"/>
      <c r="DK120" s="468"/>
      <c r="DL120" s="468"/>
      <c r="DM120" s="468"/>
      <c r="DN120" s="468"/>
      <c r="DO120" s="468"/>
      <c r="DP120" s="468"/>
      <c r="DQ120" s="468"/>
      <c r="DR120" s="468"/>
      <c r="DS120" s="468"/>
      <c r="DT120" s="468"/>
      <c r="DU120" s="468"/>
      <c r="DV120" s="468"/>
      <c r="DW120" s="468"/>
      <c r="DX120" s="468"/>
      <c r="DY120" s="468"/>
      <c r="DZ120" s="468"/>
      <c r="EA120" s="468"/>
      <c r="EB120" s="468"/>
      <c r="EC120" s="468"/>
      <c r="ED120" s="468"/>
      <c r="EE120" s="468"/>
      <c r="EF120" s="468"/>
      <c r="EG120" s="468"/>
      <c r="EH120" s="468"/>
      <c r="EI120" s="468"/>
      <c r="EJ120" s="468"/>
      <c r="EK120" s="468"/>
      <c r="EL120" s="468"/>
      <c r="EM120" s="468"/>
      <c r="EN120" s="468"/>
      <c r="EO120" s="468"/>
      <c r="EP120" s="468"/>
      <c r="EQ120" s="468"/>
      <c r="ER120" s="468"/>
      <c r="ES120" s="468"/>
      <c r="ET120" s="468"/>
      <c r="EU120" s="468"/>
      <c r="EV120" s="468"/>
      <c r="EW120" s="468"/>
      <c r="EX120" s="468"/>
      <c r="EY120" s="468"/>
      <c r="EZ120" s="468"/>
      <c r="FA120" s="468"/>
      <c r="FB120" s="468"/>
      <c r="FC120" s="468"/>
      <c r="FD120" s="468"/>
      <c r="FE120" s="468"/>
      <c r="FF120" s="468"/>
      <c r="FG120" s="468"/>
      <c r="FH120" s="468"/>
      <c r="FI120" s="468"/>
      <c r="FJ120" s="468"/>
      <c r="FK120" s="468"/>
      <c r="FL120" s="468"/>
      <c r="FM120" s="468"/>
      <c r="FN120" s="468"/>
      <c r="FO120" s="468"/>
      <c r="FP120" s="468"/>
      <c r="FQ120" s="468"/>
      <c r="FR120" s="468"/>
      <c r="FS120" s="468"/>
      <c r="FT120" s="468"/>
      <c r="FU120" s="468"/>
      <c r="FV120" s="468"/>
      <c r="FW120" s="468"/>
      <c r="FX120" s="468"/>
      <c r="FY120" s="468"/>
      <c r="FZ120" s="468"/>
      <c r="GA120" s="468"/>
      <c r="GB120" s="468"/>
      <c r="GC120" s="468"/>
      <c r="GD120" s="468"/>
      <c r="GE120" s="468"/>
      <c r="GF120" s="468"/>
      <c r="GG120" s="468"/>
      <c r="GH120" s="468"/>
      <c r="GI120" s="468"/>
      <c r="GJ120" s="468"/>
      <c r="GK120" s="468"/>
      <c r="GL120" s="468"/>
      <c r="GM120" s="468"/>
      <c r="GN120" s="468"/>
      <c r="GO120" s="468"/>
      <c r="GP120" s="468"/>
      <c r="GQ120" s="468"/>
      <c r="GR120" s="468"/>
      <c r="GS120" s="468"/>
      <c r="GT120" s="468"/>
      <c r="GU120" s="468"/>
      <c r="GV120" s="468"/>
      <c r="GW120" s="468"/>
      <c r="GX120" s="468"/>
      <c r="GY120" s="468"/>
      <c r="GZ120" s="468"/>
      <c r="HA120" s="468"/>
      <c r="HB120" s="468"/>
      <c r="HC120" s="468"/>
      <c r="HD120" s="468"/>
      <c r="HE120" s="468"/>
      <c r="HF120" s="468"/>
      <c r="HG120" s="468"/>
      <c r="HH120" s="468"/>
      <c r="HI120" s="468"/>
      <c r="HJ120" s="468"/>
      <c r="HK120" s="468"/>
      <c r="HL120" s="468"/>
      <c r="HM120" s="468"/>
      <c r="HN120" s="468"/>
      <c r="HO120" s="468"/>
      <c r="HP120" s="468"/>
      <c r="HQ120" s="468"/>
      <c r="HR120" s="468"/>
      <c r="HS120" s="468"/>
      <c r="HT120" s="468"/>
      <c r="HU120" s="468"/>
      <c r="HV120" s="468"/>
      <c r="HW120" s="468"/>
      <c r="HX120" s="468"/>
      <c r="HY120" s="468"/>
      <c r="HZ120" s="468"/>
      <c r="IA120" s="468"/>
      <c r="IB120" s="468"/>
      <c r="IC120" s="468"/>
      <c r="ID120" s="468"/>
      <c r="IE120" s="468"/>
      <c r="IF120" s="468"/>
      <c r="IG120" s="468"/>
      <c r="IH120" s="468"/>
      <c r="II120" s="468"/>
      <c r="IJ120" s="468"/>
      <c r="IK120" s="468"/>
      <c r="IL120" s="468"/>
      <c r="IM120" s="468"/>
      <c r="IN120" s="468"/>
      <c r="IO120" s="468"/>
      <c r="IP120" s="468"/>
      <c r="IQ120" s="468"/>
      <c r="IR120" s="468"/>
      <c r="IS120" s="468"/>
      <c r="IT120" s="468"/>
      <c r="IU120" s="468"/>
      <c r="IV120" s="468"/>
      <c r="IW120" s="468"/>
      <c r="IX120" s="468"/>
      <c r="IY120" s="468"/>
      <c r="IZ120" s="468"/>
      <c r="JA120" s="468"/>
      <c r="JB120" s="468"/>
      <c r="JC120" s="468"/>
      <c r="JD120" s="468"/>
      <c r="JE120" s="468"/>
      <c r="JF120" s="468"/>
      <c r="JG120" s="468"/>
      <c r="JH120" s="468"/>
      <c r="JI120" s="468"/>
      <c r="JJ120" s="468"/>
      <c r="JK120" s="468"/>
      <c r="JL120" s="468"/>
      <c r="JM120" s="468"/>
      <c r="JN120" s="468"/>
      <c r="JO120" s="468"/>
      <c r="JP120" s="468"/>
      <c r="JQ120" s="468"/>
      <c r="JR120" s="468"/>
      <c r="JS120" s="468"/>
      <c r="JT120" s="468"/>
      <c r="JU120" s="468"/>
      <c r="JV120" s="468"/>
      <c r="JW120" s="468"/>
      <c r="JX120" s="468"/>
      <c r="JY120" s="468"/>
      <c r="JZ120" s="468"/>
      <c r="KA120" s="468"/>
      <c r="KB120" s="468"/>
      <c r="KC120" s="468"/>
      <c r="KD120" s="468"/>
      <c r="KE120" s="468"/>
      <c r="KF120" s="468"/>
      <c r="KG120" s="468"/>
      <c r="KH120" s="468"/>
      <c r="KI120" s="468"/>
      <c r="KJ120" s="468"/>
      <c r="KK120" s="468"/>
      <c r="KL120" s="468"/>
      <c r="KM120" s="468"/>
      <c r="KN120" s="468"/>
      <c r="KO120" s="468"/>
      <c r="KP120" s="468"/>
      <c r="KQ120" s="468"/>
      <c r="KR120" s="468"/>
      <c r="KS120" s="468"/>
      <c r="KT120" s="468"/>
      <c r="KU120" s="468"/>
      <c r="KV120" s="468"/>
      <c r="KW120" s="468"/>
      <c r="KX120" s="468"/>
      <c r="KY120" s="468"/>
      <c r="KZ120" s="468"/>
      <c r="LA120" s="468"/>
      <c r="LB120" s="468"/>
      <c r="LC120" s="468"/>
      <c r="LD120" s="468"/>
      <c r="LE120" s="468"/>
      <c r="LF120" s="468"/>
      <c r="LG120" s="468"/>
      <c r="LH120" s="468"/>
      <c r="LI120" s="468"/>
      <c r="LJ120" s="468"/>
      <c r="LK120" s="468"/>
      <c r="LL120" s="468"/>
      <c r="LM120" s="468"/>
      <c r="LN120" s="468"/>
      <c r="LO120" s="468"/>
      <c r="LP120" s="468"/>
      <c r="LQ120" s="468"/>
      <c r="LR120" s="468"/>
      <c r="LS120" s="468"/>
      <c r="LT120" s="468"/>
      <c r="LU120" s="468"/>
      <c r="LV120" s="468"/>
      <c r="LW120" s="468"/>
      <c r="LX120" s="468"/>
      <c r="LY120" s="468"/>
      <c r="LZ120" s="468"/>
      <c r="MA120" s="468"/>
      <c r="MB120" s="468"/>
      <c r="MC120" s="468"/>
      <c r="MD120" s="468"/>
      <c r="ME120" s="468"/>
      <c r="MF120" s="468"/>
      <c r="MG120" s="469"/>
    </row>
    <row r="121" spans="1:345" ht="12.75" x14ac:dyDescent="0.2">
      <c r="A121" s="468"/>
      <c r="B121" s="468"/>
      <c r="C121" s="468"/>
      <c r="D121" s="468"/>
      <c r="E121" s="468"/>
      <c r="F121" s="468"/>
      <c r="G121" s="468"/>
      <c r="H121" s="468"/>
      <c r="I121" s="468"/>
      <c r="J121" s="468"/>
      <c r="K121" s="468"/>
      <c r="L121" s="468"/>
      <c r="M121" s="468"/>
      <c r="N121" s="468"/>
      <c r="O121" s="468"/>
      <c r="P121" s="468"/>
      <c r="Q121" s="468"/>
      <c r="R121" s="468"/>
      <c r="S121" s="468"/>
      <c r="T121" s="468"/>
      <c r="U121" s="468"/>
      <c r="V121" s="468"/>
      <c r="W121" s="468"/>
      <c r="X121" s="468"/>
      <c r="Y121" s="468"/>
      <c r="Z121" s="468"/>
      <c r="AA121" s="468"/>
      <c r="AB121" s="468"/>
      <c r="AC121" s="468"/>
      <c r="AD121" s="468"/>
      <c r="AE121" s="468"/>
      <c r="AF121" s="468"/>
      <c r="AG121" s="468"/>
      <c r="AH121" s="468"/>
      <c r="AI121" s="468"/>
      <c r="AJ121" s="468"/>
      <c r="AK121" s="468"/>
      <c r="AL121" s="468"/>
      <c r="AM121" s="468"/>
      <c r="AN121" s="468"/>
      <c r="AO121" s="468"/>
      <c r="AP121" s="468"/>
      <c r="AQ121" s="468"/>
      <c r="AR121" s="468"/>
      <c r="AS121" s="468"/>
      <c r="AT121" s="468"/>
      <c r="AU121" s="468"/>
      <c r="AV121" s="468"/>
      <c r="AW121" s="468"/>
      <c r="AX121" s="468"/>
      <c r="AY121" s="468"/>
      <c r="AZ121" s="468"/>
      <c r="BA121" s="468"/>
      <c r="BB121" s="468"/>
      <c r="BC121" s="468"/>
      <c r="BD121" s="468"/>
      <c r="BE121" s="468"/>
      <c r="BF121" s="468"/>
      <c r="BG121" s="468"/>
      <c r="BH121" s="468"/>
      <c r="BI121" s="468"/>
      <c r="BJ121" s="468"/>
      <c r="BK121" s="468"/>
      <c r="BL121" s="468"/>
      <c r="BM121" s="468"/>
      <c r="BN121" s="468"/>
      <c r="BO121" s="468"/>
      <c r="BP121" s="468"/>
      <c r="BQ121" s="468"/>
      <c r="BR121" s="468"/>
      <c r="BS121" s="468"/>
      <c r="BT121" s="468"/>
      <c r="BU121" s="468"/>
      <c r="BV121" s="468"/>
      <c r="BW121" s="468"/>
      <c r="BX121" s="468"/>
      <c r="BY121" s="468"/>
      <c r="BZ121" s="468"/>
      <c r="CA121" s="468"/>
      <c r="CB121" s="468"/>
      <c r="CC121" s="468"/>
      <c r="CD121" s="468"/>
      <c r="CE121" s="468"/>
      <c r="CF121" s="468"/>
      <c r="CG121" s="468"/>
      <c r="CH121" s="468"/>
      <c r="CI121" s="468"/>
      <c r="CJ121" s="468"/>
      <c r="CK121" s="468"/>
      <c r="CL121" s="468"/>
      <c r="CM121" s="468"/>
      <c r="CN121" s="468"/>
      <c r="CO121" s="468"/>
      <c r="CP121" s="468"/>
      <c r="CQ121" s="468"/>
      <c r="CR121" s="468"/>
      <c r="CS121" s="468"/>
      <c r="CT121" s="468"/>
      <c r="CU121" s="468"/>
      <c r="CV121" s="468"/>
      <c r="CW121" s="468"/>
      <c r="CX121" s="468"/>
      <c r="CY121" s="468"/>
      <c r="CZ121" s="468"/>
      <c r="DA121" s="468"/>
      <c r="DB121" s="468"/>
      <c r="DC121" s="468"/>
      <c r="DD121" s="468"/>
      <c r="DE121" s="468"/>
      <c r="DF121" s="468"/>
      <c r="DG121" s="468"/>
      <c r="DH121" s="468"/>
      <c r="DI121" s="468"/>
      <c r="DJ121" s="468"/>
      <c r="DK121" s="468"/>
      <c r="DL121" s="468"/>
      <c r="DM121" s="468"/>
      <c r="DN121" s="468"/>
      <c r="DO121" s="468"/>
      <c r="DP121" s="468"/>
      <c r="DQ121" s="468"/>
      <c r="DR121" s="468"/>
      <c r="DS121" s="468"/>
      <c r="DT121" s="468"/>
      <c r="DU121" s="468"/>
      <c r="DV121" s="468"/>
      <c r="DW121" s="468"/>
      <c r="DX121" s="468"/>
      <c r="DY121" s="468"/>
      <c r="DZ121" s="468"/>
      <c r="EA121" s="468"/>
      <c r="EB121" s="468"/>
      <c r="EC121" s="468"/>
      <c r="ED121" s="468"/>
      <c r="EE121" s="468"/>
      <c r="EF121" s="468"/>
      <c r="EG121" s="468"/>
      <c r="EH121" s="468"/>
      <c r="EI121" s="468"/>
      <c r="EJ121" s="468"/>
      <c r="EK121" s="468"/>
      <c r="EL121" s="468"/>
      <c r="EM121" s="468"/>
      <c r="EN121" s="468"/>
      <c r="EO121" s="468"/>
      <c r="EP121" s="468"/>
      <c r="EQ121" s="468"/>
      <c r="ER121" s="468"/>
      <c r="ES121" s="468"/>
      <c r="ET121" s="468"/>
      <c r="EU121" s="468"/>
      <c r="EV121" s="468"/>
      <c r="EW121" s="468"/>
      <c r="EX121" s="468"/>
      <c r="EY121" s="468"/>
      <c r="EZ121" s="468"/>
      <c r="FA121" s="468"/>
      <c r="FB121" s="468"/>
      <c r="FC121" s="468"/>
      <c r="FD121" s="468"/>
      <c r="FE121" s="468"/>
      <c r="FF121" s="468"/>
      <c r="FG121" s="468"/>
      <c r="FH121" s="468"/>
      <c r="FI121" s="468"/>
      <c r="FJ121" s="468"/>
      <c r="FK121" s="468"/>
      <c r="FL121" s="468"/>
      <c r="FM121" s="468"/>
      <c r="FN121" s="468"/>
      <c r="FO121" s="468"/>
      <c r="FP121" s="468"/>
      <c r="FQ121" s="468"/>
      <c r="FR121" s="468"/>
      <c r="FS121" s="468"/>
      <c r="FT121" s="468"/>
      <c r="FU121" s="468"/>
      <c r="FV121" s="468"/>
      <c r="FW121" s="468"/>
      <c r="FX121" s="468"/>
      <c r="FY121" s="468"/>
      <c r="FZ121" s="468"/>
      <c r="GA121" s="468"/>
      <c r="GB121" s="468"/>
      <c r="GC121" s="468"/>
      <c r="GD121" s="468"/>
      <c r="GE121" s="468"/>
      <c r="GF121" s="468"/>
      <c r="GG121" s="468"/>
      <c r="GH121" s="468"/>
      <c r="GI121" s="468"/>
      <c r="GJ121" s="468"/>
      <c r="GK121" s="468"/>
      <c r="GL121" s="468"/>
      <c r="GM121" s="468"/>
      <c r="GN121" s="468"/>
      <c r="GO121" s="468"/>
      <c r="GP121" s="468"/>
      <c r="GQ121" s="468"/>
      <c r="GR121" s="468"/>
      <c r="GS121" s="468"/>
      <c r="GT121" s="468"/>
      <c r="GU121" s="468"/>
      <c r="GV121" s="468"/>
      <c r="GW121" s="468"/>
      <c r="GX121" s="468"/>
      <c r="GY121" s="468"/>
      <c r="GZ121" s="468"/>
      <c r="HA121" s="468"/>
      <c r="HB121" s="468"/>
      <c r="HC121" s="468"/>
      <c r="HD121" s="468"/>
      <c r="HE121" s="468"/>
      <c r="HF121" s="468"/>
      <c r="HG121" s="468"/>
      <c r="HH121" s="468"/>
      <c r="HI121" s="468"/>
      <c r="HJ121" s="468"/>
      <c r="HK121" s="468"/>
      <c r="HL121" s="468"/>
      <c r="HM121" s="468"/>
      <c r="HN121" s="468"/>
      <c r="HO121" s="468"/>
      <c r="HP121" s="468"/>
      <c r="HQ121" s="468"/>
      <c r="HR121" s="468"/>
      <c r="HS121" s="468"/>
      <c r="HT121" s="468"/>
      <c r="HU121" s="468"/>
      <c r="HV121" s="468"/>
      <c r="HW121" s="468"/>
      <c r="HX121" s="468"/>
      <c r="HY121" s="468"/>
      <c r="HZ121" s="468"/>
      <c r="IA121" s="468"/>
      <c r="IB121" s="468"/>
      <c r="IC121" s="468"/>
      <c r="ID121" s="468"/>
      <c r="IE121" s="468"/>
      <c r="IF121" s="468"/>
      <c r="IG121" s="468"/>
      <c r="IH121" s="468"/>
      <c r="II121" s="468"/>
      <c r="IJ121" s="468"/>
      <c r="IK121" s="468"/>
      <c r="IL121" s="468"/>
      <c r="IM121" s="468"/>
      <c r="IN121" s="468"/>
      <c r="IO121" s="468"/>
      <c r="IP121" s="468"/>
      <c r="IQ121" s="468"/>
      <c r="IR121" s="468"/>
      <c r="IS121" s="468"/>
      <c r="IT121" s="468"/>
      <c r="IU121" s="468"/>
      <c r="IV121" s="468"/>
      <c r="IW121" s="468"/>
      <c r="IX121" s="468"/>
      <c r="IY121" s="468"/>
      <c r="IZ121" s="468"/>
      <c r="JA121" s="468"/>
      <c r="JB121" s="468"/>
      <c r="JC121" s="468"/>
      <c r="JD121" s="468"/>
      <c r="JE121" s="468"/>
      <c r="JF121" s="468"/>
      <c r="JG121" s="468"/>
      <c r="JH121" s="468"/>
      <c r="JI121" s="468"/>
      <c r="JJ121" s="468"/>
      <c r="JK121" s="468"/>
      <c r="JL121" s="468"/>
      <c r="JM121" s="468"/>
      <c r="JN121" s="468"/>
      <c r="JO121" s="468"/>
      <c r="JP121" s="468"/>
      <c r="JQ121" s="468"/>
      <c r="JR121" s="468"/>
      <c r="JS121" s="468"/>
      <c r="JT121" s="468"/>
      <c r="JU121" s="468"/>
      <c r="JV121" s="468"/>
      <c r="JW121" s="468"/>
      <c r="JX121" s="468"/>
      <c r="JY121" s="468"/>
      <c r="JZ121" s="468"/>
      <c r="KA121" s="468"/>
      <c r="KB121" s="468"/>
      <c r="KC121" s="468"/>
      <c r="KD121" s="468"/>
      <c r="KE121" s="468"/>
      <c r="KF121" s="468"/>
      <c r="KG121" s="468"/>
      <c r="KH121" s="468"/>
      <c r="KI121" s="468"/>
      <c r="KJ121" s="468"/>
      <c r="KK121" s="468"/>
      <c r="KL121" s="468"/>
      <c r="KM121" s="468"/>
      <c r="KN121" s="468"/>
      <c r="KO121" s="468"/>
      <c r="KP121" s="468"/>
      <c r="KQ121" s="468"/>
      <c r="KR121" s="468"/>
      <c r="KS121" s="468"/>
      <c r="KT121" s="468"/>
      <c r="KU121" s="468"/>
      <c r="KV121" s="468"/>
      <c r="KW121" s="468"/>
      <c r="KX121" s="468"/>
      <c r="KY121" s="468"/>
      <c r="KZ121" s="468"/>
      <c r="LA121" s="468"/>
      <c r="LB121" s="468"/>
      <c r="LC121" s="468"/>
      <c r="LD121" s="468"/>
      <c r="LE121" s="468"/>
      <c r="LF121" s="468"/>
      <c r="LG121" s="468"/>
      <c r="LH121" s="468"/>
      <c r="LI121" s="468"/>
      <c r="LJ121" s="468"/>
      <c r="LK121" s="468"/>
      <c r="LL121" s="468"/>
      <c r="LM121" s="468"/>
      <c r="LN121" s="468"/>
      <c r="LO121" s="468"/>
      <c r="LP121" s="468"/>
      <c r="LQ121" s="468"/>
      <c r="LR121" s="468"/>
      <c r="LS121" s="468"/>
      <c r="LT121" s="468"/>
      <c r="LU121" s="468"/>
      <c r="LV121" s="468"/>
      <c r="LW121" s="468"/>
      <c r="LX121" s="468"/>
      <c r="LY121" s="468"/>
      <c r="LZ121" s="468"/>
      <c r="MA121" s="468"/>
      <c r="MB121" s="468"/>
      <c r="MC121" s="468"/>
      <c r="MD121" s="468"/>
      <c r="ME121" s="468"/>
      <c r="MF121" s="468"/>
      <c r="MG121" s="469"/>
    </row>
    <row r="122" spans="1:345" ht="12.75" x14ac:dyDescent="0.2">
      <c r="A122" s="468"/>
      <c r="B122" s="468"/>
      <c r="C122" s="468"/>
      <c r="D122" s="468"/>
      <c r="E122" s="468"/>
      <c r="F122" s="468"/>
      <c r="G122" s="468"/>
      <c r="H122" s="468"/>
      <c r="I122" s="468"/>
      <c r="J122" s="468"/>
      <c r="K122" s="468"/>
      <c r="L122" s="468"/>
      <c r="M122" s="468"/>
      <c r="N122" s="468"/>
      <c r="O122" s="468"/>
      <c r="P122" s="468"/>
      <c r="Q122" s="468"/>
      <c r="R122" s="468"/>
      <c r="S122" s="468"/>
      <c r="T122" s="468"/>
      <c r="U122" s="468"/>
      <c r="V122" s="468"/>
      <c r="W122" s="468"/>
      <c r="X122" s="468"/>
      <c r="Y122" s="468"/>
      <c r="Z122" s="468"/>
      <c r="AA122" s="468"/>
      <c r="AB122" s="468"/>
      <c r="AC122" s="468"/>
      <c r="AD122" s="468"/>
      <c r="AE122" s="468"/>
      <c r="AF122" s="468"/>
      <c r="AG122" s="468"/>
      <c r="AH122" s="468"/>
      <c r="AI122" s="468"/>
      <c r="AJ122" s="468"/>
      <c r="AK122" s="468"/>
      <c r="AL122" s="468"/>
      <c r="AM122" s="468"/>
      <c r="AN122" s="468"/>
      <c r="AO122" s="468"/>
      <c r="AP122" s="468"/>
      <c r="AQ122" s="468"/>
      <c r="AR122" s="468"/>
      <c r="AS122" s="468"/>
      <c r="AT122" s="468"/>
      <c r="AU122" s="468"/>
      <c r="AV122" s="468"/>
      <c r="AW122" s="468"/>
      <c r="AX122" s="468"/>
      <c r="AY122" s="468"/>
      <c r="AZ122" s="468"/>
      <c r="BA122" s="468"/>
      <c r="BB122" s="468"/>
      <c r="BC122" s="468"/>
      <c r="BD122" s="468"/>
      <c r="BE122" s="468"/>
      <c r="BF122" s="468"/>
      <c r="BG122" s="468"/>
      <c r="BH122" s="468"/>
      <c r="BI122" s="468"/>
      <c r="BJ122" s="468"/>
      <c r="BK122" s="468"/>
      <c r="BL122" s="468"/>
      <c r="BM122" s="468"/>
      <c r="BN122" s="468"/>
      <c r="BO122" s="468"/>
      <c r="BP122" s="468"/>
      <c r="BQ122" s="468"/>
      <c r="BR122" s="468"/>
      <c r="BS122" s="468"/>
      <c r="BT122" s="468"/>
      <c r="BU122" s="468"/>
      <c r="BV122" s="468"/>
      <c r="BW122" s="468"/>
      <c r="BX122" s="468"/>
      <c r="BY122" s="468"/>
      <c r="BZ122" s="468"/>
      <c r="CA122" s="468"/>
      <c r="CB122" s="468"/>
      <c r="CC122" s="468"/>
      <c r="CD122" s="468"/>
      <c r="CE122" s="468"/>
      <c r="CF122" s="468"/>
      <c r="CG122" s="468"/>
      <c r="CH122" s="468"/>
      <c r="CI122" s="468"/>
      <c r="CJ122" s="468"/>
      <c r="CK122" s="468"/>
      <c r="CL122" s="468"/>
      <c r="CM122" s="468"/>
      <c r="CN122" s="468"/>
      <c r="CO122" s="468"/>
      <c r="CP122" s="468"/>
      <c r="CQ122" s="468"/>
      <c r="CR122" s="468"/>
      <c r="CS122" s="468"/>
      <c r="CT122" s="468"/>
      <c r="CU122" s="468"/>
      <c r="CV122" s="468"/>
      <c r="CW122" s="468"/>
      <c r="CX122" s="468"/>
      <c r="CY122" s="468"/>
      <c r="CZ122" s="468"/>
      <c r="DA122" s="468"/>
      <c r="DB122" s="468"/>
      <c r="DC122" s="468"/>
      <c r="DD122" s="468"/>
      <c r="DE122" s="468"/>
      <c r="DF122" s="468"/>
      <c r="DG122" s="468"/>
      <c r="DH122" s="468"/>
      <c r="DI122" s="468"/>
      <c r="DJ122" s="468"/>
      <c r="DK122" s="468"/>
      <c r="DL122" s="468"/>
      <c r="DM122" s="468"/>
      <c r="DN122" s="468"/>
      <c r="DO122" s="468"/>
      <c r="DP122" s="468"/>
      <c r="DQ122" s="468"/>
      <c r="DR122" s="468"/>
      <c r="DS122" s="468"/>
      <c r="DT122" s="468"/>
      <c r="DU122" s="468"/>
      <c r="DV122" s="468"/>
      <c r="DW122" s="468"/>
      <c r="DX122" s="468"/>
      <c r="DY122" s="468"/>
      <c r="DZ122" s="468"/>
      <c r="EA122" s="468"/>
      <c r="EB122" s="468"/>
      <c r="EC122" s="468"/>
      <c r="ED122" s="468"/>
      <c r="EE122" s="468"/>
      <c r="EF122" s="468"/>
      <c r="EG122" s="468"/>
      <c r="EH122" s="468"/>
      <c r="EI122" s="468"/>
      <c r="EJ122" s="468"/>
      <c r="EK122" s="468"/>
      <c r="EL122" s="468"/>
      <c r="EM122" s="468"/>
      <c r="EN122" s="468"/>
      <c r="EO122" s="468"/>
      <c r="EP122" s="468"/>
      <c r="EQ122" s="468"/>
      <c r="ER122" s="468"/>
      <c r="ES122" s="468"/>
      <c r="ET122" s="468"/>
      <c r="EU122" s="468"/>
      <c r="EV122" s="468"/>
      <c r="EW122" s="468"/>
      <c r="EX122" s="468"/>
      <c r="EY122" s="468"/>
      <c r="EZ122" s="468"/>
      <c r="FA122" s="468"/>
      <c r="FB122" s="468"/>
      <c r="FC122" s="468"/>
      <c r="FD122" s="468"/>
      <c r="FE122" s="468"/>
      <c r="FF122" s="468"/>
      <c r="FG122" s="468"/>
      <c r="FH122" s="468"/>
      <c r="FI122" s="468"/>
      <c r="FJ122" s="468"/>
      <c r="FK122" s="468"/>
      <c r="FL122" s="468"/>
      <c r="FM122" s="468"/>
      <c r="FN122" s="468"/>
      <c r="FO122" s="468"/>
      <c r="FP122" s="468"/>
      <c r="FQ122" s="468"/>
      <c r="FR122" s="468"/>
      <c r="FS122" s="468"/>
      <c r="FT122" s="468"/>
      <c r="FU122" s="468"/>
      <c r="FV122" s="468"/>
      <c r="FW122" s="468"/>
      <c r="FX122" s="468"/>
      <c r="FY122" s="468"/>
      <c r="FZ122" s="468"/>
      <c r="GA122" s="468"/>
      <c r="GB122" s="468"/>
      <c r="GC122" s="468"/>
      <c r="GD122" s="468"/>
      <c r="GE122" s="468"/>
      <c r="GF122" s="468"/>
      <c r="GG122" s="468"/>
      <c r="GH122" s="468"/>
      <c r="GI122" s="468"/>
      <c r="GJ122" s="468"/>
      <c r="GK122" s="468"/>
      <c r="GL122" s="468"/>
      <c r="GM122" s="468"/>
      <c r="GN122" s="468"/>
      <c r="GO122" s="468"/>
      <c r="GP122" s="468"/>
      <c r="GQ122" s="468"/>
      <c r="GR122" s="468"/>
      <c r="GS122" s="468"/>
      <c r="GT122" s="468"/>
      <c r="GU122" s="468"/>
      <c r="GV122" s="468"/>
      <c r="GW122" s="468"/>
      <c r="GX122" s="468"/>
      <c r="GY122" s="468"/>
      <c r="GZ122" s="468"/>
      <c r="HA122" s="468"/>
      <c r="HB122" s="468"/>
      <c r="HC122" s="468"/>
      <c r="HD122" s="468"/>
      <c r="HE122" s="468"/>
      <c r="HF122" s="468"/>
      <c r="HG122" s="468"/>
      <c r="HH122" s="468"/>
      <c r="HI122" s="468"/>
      <c r="HJ122" s="468"/>
      <c r="HK122" s="468"/>
      <c r="HL122" s="468"/>
      <c r="HM122" s="468"/>
      <c r="HN122" s="468"/>
      <c r="HO122" s="468"/>
      <c r="HP122" s="468"/>
      <c r="HQ122" s="468"/>
      <c r="HR122" s="468"/>
      <c r="HS122" s="468"/>
      <c r="HT122" s="468"/>
      <c r="HU122" s="468"/>
      <c r="HV122" s="468"/>
      <c r="HW122" s="468"/>
      <c r="HX122" s="468"/>
      <c r="HY122" s="468"/>
      <c r="HZ122" s="468"/>
      <c r="IA122" s="468"/>
      <c r="IB122" s="468"/>
      <c r="IC122" s="468"/>
      <c r="ID122" s="468"/>
      <c r="IE122" s="468"/>
      <c r="IF122" s="468"/>
      <c r="IG122" s="468"/>
      <c r="IH122" s="468"/>
      <c r="II122" s="468"/>
      <c r="IJ122" s="468"/>
      <c r="IK122" s="468"/>
      <c r="IL122" s="468"/>
      <c r="IM122" s="468"/>
      <c r="IN122" s="468"/>
      <c r="IO122" s="468"/>
      <c r="IP122" s="468"/>
      <c r="IQ122" s="468"/>
      <c r="IR122" s="468"/>
      <c r="IS122" s="468"/>
      <c r="IT122" s="468"/>
      <c r="IU122" s="468"/>
      <c r="IV122" s="468"/>
      <c r="IW122" s="468"/>
      <c r="IX122" s="468"/>
      <c r="IY122" s="468"/>
      <c r="IZ122" s="468"/>
      <c r="JA122" s="468"/>
      <c r="JB122" s="468"/>
      <c r="JC122" s="468"/>
      <c r="JD122" s="468"/>
      <c r="JE122" s="468"/>
      <c r="JF122" s="468"/>
      <c r="JG122" s="468"/>
      <c r="JH122" s="468"/>
      <c r="JI122" s="468"/>
      <c r="JJ122" s="468"/>
      <c r="JK122" s="468"/>
      <c r="JL122" s="468"/>
      <c r="JM122" s="468"/>
      <c r="JN122" s="468"/>
      <c r="JO122" s="468"/>
      <c r="JP122" s="468"/>
      <c r="JQ122" s="468"/>
      <c r="JR122" s="468"/>
      <c r="JS122" s="468"/>
      <c r="JT122" s="468"/>
      <c r="JU122" s="468"/>
      <c r="JV122" s="468"/>
      <c r="JW122" s="468"/>
      <c r="JX122" s="468"/>
      <c r="JY122" s="468"/>
      <c r="JZ122" s="468"/>
      <c r="KA122" s="468"/>
      <c r="KB122" s="468"/>
      <c r="KC122" s="468"/>
      <c r="KD122" s="468"/>
      <c r="KE122" s="468"/>
      <c r="KF122" s="468"/>
      <c r="KG122" s="468"/>
      <c r="KH122" s="468"/>
      <c r="KI122" s="468"/>
      <c r="KJ122" s="468"/>
      <c r="KK122" s="468"/>
      <c r="KL122" s="468"/>
      <c r="KM122" s="468"/>
      <c r="KN122" s="468"/>
      <c r="KO122" s="468"/>
      <c r="KP122" s="468"/>
      <c r="KQ122" s="468"/>
      <c r="KR122" s="468"/>
      <c r="KS122" s="468"/>
      <c r="KT122" s="468"/>
      <c r="KU122" s="468"/>
      <c r="KV122" s="468"/>
      <c r="KW122" s="468"/>
      <c r="KX122" s="468"/>
      <c r="KY122" s="468"/>
      <c r="KZ122" s="468"/>
      <c r="LA122" s="468"/>
      <c r="LB122" s="468"/>
      <c r="LC122" s="468"/>
      <c r="LD122" s="468"/>
      <c r="LE122" s="468"/>
      <c r="LF122" s="468"/>
      <c r="LG122" s="468"/>
      <c r="LH122" s="468"/>
      <c r="LI122" s="468"/>
      <c r="LJ122" s="468"/>
      <c r="LK122" s="468"/>
      <c r="LL122" s="468"/>
      <c r="LM122" s="468"/>
      <c r="LN122" s="468"/>
      <c r="LO122" s="468"/>
      <c r="LP122" s="468"/>
      <c r="LQ122" s="468"/>
      <c r="LR122" s="468"/>
      <c r="LS122" s="468"/>
      <c r="LT122" s="468"/>
      <c r="LU122" s="468"/>
      <c r="LV122" s="468"/>
      <c r="LW122" s="468"/>
      <c r="LX122" s="468"/>
      <c r="LY122" s="468"/>
      <c r="LZ122" s="468"/>
      <c r="MA122" s="468"/>
      <c r="MB122" s="468"/>
      <c r="MC122" s="468"/>
      <c r="MD122" s="468"/>
      <c r="ME122" s="468"/>
      <c r="MF122" s="468"/>
      <c r="MG122" s="469"/>
    </row>
    <row r="123" spans="1:345" ht="12.75" x14ac:dyDescent="0.2">
      <c r="A123" s="468"/>
      <c r="B123" s="468"/>
      <c r="C123" s="468"/>
      <c r="D123" s="468"/>
      <c r="E123" s="468"/>
      <c r="F123" s="468"/>
      <c r="G123" s="468"/>
      <c r="H123" s="468"/>
      <c r="I123" s="468"/>
      <c r="J123" s="468"/>
      <c r="K123" s="468"/>
      <c r="L123" s="468"/>
      <c r="M123" s="468"/>
      <c r="N123" s="468"/>
      <c r="O123" s="468"/>
      <c r="P123" s="468"/>
      <c r="Q123" s="468"/>
      <c r="R123" s="468"/>
      <c r="S123" s="468"/>
      <c r="T123" s="468"/>
      <c r="U123" s="468"/>
      <c r="V123" s="468"/>
      <c r="W123" s="468"/>
      <c r="X123" s="468"/>
      <c r="Y123" s="468"/>
      <c r="Z123" s="468"/>
      <c r="AA123" s="468"/>
      <c r="AB123" s="468"/>
      <c r="AC123" s="468"/>
      <c r="AD123" s="468"/>
      <c r="AE123" s="468"/>
      <c r="AF123" s="468"/>
      <c r="AG123" s="468"/>
      <c r="AH123" s="468"/>
      <c r="AI123" s="468"/>
      <c r="AJ123" s="468"/>
      <c r="AK123" s="468"/>
      <c r="AL123" s="468"/>
      <c r="AM123" s="468"/>
      <c r="AN123" s="468"/>
      <c r="AO123" s="468"/>
      <c r="AP123" s="468"/>
      <c r="AQ123" s="468"/>
      <c r="AR123" s="468"/>
      <c r="AS123" s="468"/>
      <c r="AT123" s="468"/>
      <c r="AU123" s="468"/>
      <c r="AV123" s="468"/>
      <c r="AW123" s="468"/>
      <c r="AX123" s="468"/>
      <c r="AY123" s="468"/>
      <c r="AZ123" s="468"/>
      <c r="BA123" s="468"/>
      <c r="BB123" s="468"/>
      <c r="BC123" s="468"/>
      <c r="BD123" s="468"/>
      <c r="BE123" s="468"/>
      <c r="BF123" s="468"/>
      <c r="BG123" s="468"/>
      <c r="BH123" s="468"/>
      <c r="BI123" s="468"/>
      <c r="BJ123" s="468"/>
      <c r="BK123" s="468"/>
      <c r="BL123" s="468"/>
      <c r="BM123" s="468"/>
      <c r="BN123" s="468"/>
      <c r="BO123" s="468"/>
      <c r="BP123" s="468"/>
      <c r="BQ123" s="468"/>
      <c r="BR123" s="468"/>
      <c r="BS123" s="468"/>
      <c r="BT123" s="468"/>
      <c r="BU123" s="468"/>
      <c r="BV123" s="468"/>
      <c r="BW123" s="468"/>
      <c r="BX123" s="468"/>
      <c r="BY123" s="468"/>
      <c r="BZ123" s="468"/>
      <c r="CA123" s="468"/>
      <c r="CB123" s="468"/>
      <c r="CC123" s="468"/>
      <c r="CD123" s="468"/>
      <c r="CE123" s="468"/>
      <c r="CF123" s="468"/>
      <c r="CG123" s="468"/>
      <c r="CH123" s="468"/>
      <c r="CI123" s="468"/>
      <c r="CJ123" s="468"/>
      <c r="CK123" s="468"/>
      <c r="CL123" s="468"/>
      <c r="CM123" s="468"/>
      <c r="CN123" s="468"/>
      <c r="CO123" s="468"/>
      <c r="CP123" s="468"/>
      <c r="CQ123" s="468"/>
      <c r="CR123" s="468"/>
      <c r="CS123" s="468"/>
      <c r="CT123" s="468"/>
      <c r="CU123" s="468"/>
      <c r="CV123" s="468"/>
      <c r="CW123" s="468"/>
      <c r="CX123" s="468"/>
      <c r="CY123" s="468"/>
      <c r="CZ123" s="468"/>
      <c r="DA123" s="468"/>
      <c r="DB123" s="468"/>
      <c r="DC123" s="468"/>
      <c r="DD123" s="468"/>
      <c r="DE123" s="468"/>
      <c r="DF123" s="468"/>
      <c r="DG123" s="468"/>
      <c r="DH123" s="468"/>
      <c r="DI123" s="468"/>
      <c r="DJ123" s="468"/>
      <c r="DK123" s="468"/>
      <c r="DL123" s="468"/>
      <c r="DM123" s="468"/>
      <c r="DN123" s="468"/>
      <c r="DO123" s="468"/>
      <c r="DP123" s="468"/>
      <c r="DQ123" s="468"/>
      <c r="DR123" s="468"/>
      <c r="DS123" s="468"/>
      <c r="DT123" s="468"/>
      <c r="DU123" s="468"/>
      <c r="DV123" s="468"/>
      <c r="DW123" s="468"/>
      <c r="DX123" s="468"/>
      <c r="DY123" s="468"/>
      <c r="DZ123" s="468"/>
      <c r="EA123" s="468"/>
      <c r="EB123" s="468"/>
      <c r="EC123" s="468"/>
      <c r="ED123" s="468"/>
      <c r="EE123" s="468"/>
      <c r="EF123" s="468"/>
      <c r="EG123" s="468"/>
      <c r="EH123" s="468"/>
      <c r="EI123" s="468"/>
      <c r="EJ123" s="468"/>
      <c r="EK123" s="468"/>
      <c r="EL123" s="468"/>
      <c r="EM123" s="468"/>
      <c r="EN123" s="468"/>
      <c r="EO123" s="468"/>
      <c r="EP123" s="468"/>
      <c r="EQ123" s="468"/>
      <c r="ER123" s="468"/>
      <c r="ES123" s="468"/>
      <c r="ET123" s="468"/>
      <c r="EU123" s="468"/>
      <c r="EV123" s="468"/>
      <c r="EW123" s="468"/>
      <c r="EX123" s="468"/>
      <c r="EY123" s="468"/>
      <c r="EZ123" s="468"/>
      <c r="FA123" s="468"/>
      <c r="FB123" s="468"/>
      <c r="FC123" s="468"/>
      <c r="FD123" s="468"/>
      <c r="FE123" s="468"/>
      <c r="FF123" s="468"/>
      <c r="FG123" s="468"/>
      <c r="FH123" s="468"/>
      <c r="FI123" s="468"/>
      <c r="FJ123" s="468"/>
      <c r="FK123" s="468"/>
      <c r="FL123" s="468"/>
      <c r="FM123" s="468"/>
      <c r="FN123" s="468"/>
      <c r="FO123" s="468"/>
      <c r="FP123" s="468"/>
      <c r="FQ123" s="468"/>
      <c r="FR123" s="468"/>
      <c r="FS123" s="468"/>
      <c r="FT123" s="468"/>
      <c r="FU123" s="468"/>
      <c r="FV123" s="468"/>
      <c r="FW123" s="468"/>
      <c r="FX123" s="468"/>
      <c r="FY123" s="468"/>
      <c r="FZ123" s="468"/>
      <c r="GA123" s="468"/>
      <c r="GB123" s="468"/>
      <c r="GC123" s="468"/>
      <c r="GD123" s="468"/>
      <c r="GE123" s="468"/>
      <c r="GF123" s="468"/>
      <c r="GG123" s="468"/>
      <c r="GH123" s="468"/>
      <c r="GI123" s="468"/>
      <c r="GJ123" s="468"/>
      <c r="GK123" s="468"/>
      <c r="GL123" s="468"/>
      <c r="GM123" s="468"/>
      <c r="GN123" s="468"/>
      <c r="GO123" s="468"/>
      <c r="GP123" s="468"/>
      <c r="GQ123" s="468"/>
      <c r="GR123" s="468"/>
      <c r="GS123" s="468"/>
      <c r="GT123" s="468"/>
      <c r="GU123" s="468"/>
      <c r="GV123" s="468"/>
      <c r="GW123" s="468"/>
      <c r="GX123" s="468"/>
      <c r="GY123" s="468"/>
      <c r="GZ123" s="468"/>
      <c r="HA123" s="468"/>
      <c r="HB123" s="468"/>
      <c r="HC123" s="468"/>
      <c r="HD123" s="468"/>
      <c r="HE123" s="468"/>
      <c r="HF123" s="468"/>
      <c r="HG123" s="468"/>
      <c r="HH123" s="468"/>
      <c r="HI123" s="468"/>
      <c r="HJ123" s="468"/>
      <c r="HK123" s="468"/>
      <c r="HL123" s="468"/>
      <c r="HM123" s="468"/>
      <c r="HN123" s="468"/>
      <c r="HO123" s="468"/>
      <c r="HP123" s="468"/>
      <c r="HQ123" s="468"/>
      <c r="HR123" s="468"/>
      <c r="HS123" s="468"/>
      <c r="HT123" s="468"/>
      <c r="HU123" s="468"/>
      <c r="HV123" s="468"/>
      <c r="HW123" s="468"/>
      <c r="HX123" s="468"/>
      <c r="HY123" s="468"/>
      <c r="HZ123" s="468"/>
      <c r="IA123" s="468"/>
      <c r="IB123" s="468"/>
      <c r="IC123" s="468"/>
      <c r="ID123" s="468"/>
      <c r="IE123" s="468"/>
      <c r="IF123" s="468"/>
      <c r="IG123" s="468"/>
      <c r="IH123" s="468"/>
      <c r="II123" s="468"/>
      <c r="IJ123" s="468"/>
      <c r="IK123" s="468"/>
      <c r="IL123" s="468"/>
      <c r="IM123" s="468"/>
      <c r="IN123" s="468"/>
      <c r="IO123" s="468"/>
      <c r="IP123" s="468"/>
      <c r="IQ123" s="468"/>
      <c r="IR123" s="468"/>
      <c r="IS123" s="468"/>
      <c r="IT123" s="468"/>
      <c r="IU123" s="468"/>
      <c r="IV123" s="468"/>
      <c r="IW123" s="468"/>
      <c r="IX123" s="468"/>
      <c r="IY123" s="468"/>
      <c r="IZ123" s="468"/>
      <c r="JA123" s="468"/>
      <c r="JB123" s="468"/>
      <c r="JC123" s="468"/>
      <c r="JD123" s="468"/>
      <c r="JE123" s="468"/>
      <c r="JF123" s="468"/>
      <c r="JG123" s="468"/>
      <c r="JH123" s="468"/>
      <c r="JI123" s="468"/>
      <c r="JJ123" s="468"/>
      <c r="JK123" s="468"/>
      <c r="JL123" s="468"/>
      <c r="JM123" s="468"/>
      <c r="JN123" s="468"/>
      <c r="JO123" s="468"/>
      <c r="JP123" s="468"/>
      <c r="JQ123" s="468"/>
      <c r="JR123" s="468"/>
      <c r="JS123" s="468"/>
      <c r="JT123" s="468"/>
      <c r="JU123" s="468"/>
      <c r="JV123" s="468"/>
      <c r="JW123" s="468"/>
      <c r="JX123" s="468"/>
      <c r="JY123" s="468"/>
      <c r="JZ123" s="468"/>
      <c r="KA123" s="468"/>
      <c r="KB123" s="468"/>
      <c r="KC123" s="468"/>
      <c r="KD123" s="468"/>
      <c r="KE123" s="468"/>
      <c r="KF123" s="468"/>
      <c r="KG123" s="468"/>
      <c r="KH123" s="468"/>
      <c r="KI123" s="468"/>
      <c r="KJ123" s="468"/>
      <c r="KK123" s="468"/>
      <c r="KL123" s="468"/>
      <c r="KM123" s="468"/>
      <c r="KN123" s="468"/>
      <c r="KO123" s="468"/>
      <c r="KP123" s="468"/>
      <c r="KQ123" s="468"/>
      <c r="KR123" s="468"/>
      <c r="KS123" s="468"/>
      <c r="KT123" s="468"/>
      <c r="KU123" s="468"/>
      <c r="KV123" s="468"/>
      <c r="KW123" s="468"/>
      <c r="KX123" s="468"/>
      <c r="KY123" s="468"/>
      <c r="KZ123" s="468"/>
      <c r="LA123" s="468"/>
      <c r="LB123" s="468"/>
      <c r="LC123" s="468"/>
      <c r="LD123" s="468"/>
      <c r="LE123" s="468"/>
      <c r="LF123" s="468"/>
      <c r="LG123" s="468"/>
      <c r="LH123" s="468"/>
      <c r="LI123" s="468"/>
      <c r="LJ123" s="468"/>
      <c r="LK123" s="468"/>
      <c r="LL123" s="468"/>
      <c r="LM123" s="468"/>
      <c r="LN123" s="468"/>
      <c r="LO123" s="468"/>
      <c r="LP123" s="468"/>
      <c r="LQ123" s="468"/>
      <c r="LR123" s="468"/>
      <c r="LS123" s="468"/>
      <c r="LT123" s="468"/>
      <c r="LU123" s="468"/>
      <c r="LV123" s="468"/>
      <c r="LW123" s="468"/>
      <c r="LX123" s="468"/>
      <c r="LY123" s="468"/>
      <c r="LZ123" s="468"/>
      <c r="MA123" s="468"/>
      <c r="MB123" s="468"/>
      <c r="MC123" s="468"/>
      <c r="MD123" s="468"/>
      <c r="ME123" s="468"/>
      <c r="MF123" s="468"/>
      <c r="MG123" s="469"/>
    </row>
  </sheetData>
  <sheetProtection algorithmName="SHA-512" hashValue="g9grWVbKcmxElZdTSjqDd5A8iMvHZvYl+VIedsZ3aifqCOh1DgJb/xnznV8r1wQCihpbbkQ+B51Z+SdqYbtpvw==" saltValue="AV13AlVlXTdSEUtI+Qd9nA==" spinCount="100000" sheet="1" scenarios="1" insertHyperlinks="0"/>
  <protectedRanges>
    <protectedRange sqref="GW5 HE7:HL8 HN5 HV7:IC8 IE5 IM7:IT8 IV5 JD7:JK8 JM5 JU7:KB8 KD5 KL7:KS8 KU5 LC7:LJ8 LL5 LT7:MA8 LL15:MA118 KU15:LJ118 KD15:KS118 JM15:KB118 IV15:JK118 IE15:IT118 HN15:IC118 GW15:HL118 HE11:HL12 HV11:IC12 IM11:IT12 JD11:JK12 JU11:KB12 KL11:KS12 LC11:LJ12 LT11:MA12" name="YellowZone3"/>
    <protectedRange sqref="CY5 DG7:DN8 DP5 DX7:EE8 EG5 EO7:EV8 EX5 FF7:FM8 FO5 FW7:GD8 GF5 GN7:GU8 GF15:GU118 FO15:GD118 EX15:FM118 EG15:EV118 DP15:EE118 CY15:DN118 DG11:DN12 DX11:EE12 EO11:EV12 FF11:FM12 FW11:GD12 GN11:GU12" name="YellowZone2"/>
    <protectedRange sqref="A5 I7:P12 R5 AI5 A15:P118 AI15:AX118 AZ15:BO118 BQ15:CF118 CH15:CW118 AZ5 BQ5 CH5 R15:AG118 Z7:AG12 AQ7:AX12 BH7:BO12 BY7:CF12 CP7:CW12 DG9:DN10 DX9:EE10 EO9:EV10 FF9:FM10 FW9:GD10 GN9:GU10 HE9:HL10 HV9:IC10 IM9:IT10 JD9:JK10 JU9:KB10 KL9:KS10 LC9:LJ10 LT9:MA10" name="YellowZone"/>
  </protectedRanges>
  <mergeCells count="163">
    <mergeCell ref="IE11:IL12"/>
    <mergeCell ref="IM11:IT12"/>
    <mergeCell ref="IE13:IT14"/>
    <mergeCell ref="IE5:IT6"/>
    <mergeCell ref="IE7:IL8"/>
    <mergeCell ref="IM7:IT8"/>
    <mergeCell ref="IE9:IL10"/>
    <mergeCell ref="IM9:IT10"/>
    <mergeCell ref="GW11:HD12"/>
    <mergeCell ref="HE11:HL12"/>
    <mergeCell ref="GW13:HL14"/>
    <mergeCell ref="HN5:IC6"/>
    <mergeCell ref="HN7:HU8"/>
    <mergeCell ref="HV7:IC8"/>
    <mergeCell ref="HN9:HU10"/>
    <mergeCell ref="HV9:IC10"/>
    <mergeCell ref="HN11:HU12"/>
    <mergeCell ref="HV11:IC12"/>
    <mergeCell ref="HN13:IC14"/>
    <mergeCell ref="GW5:HL6"/>
    <mergeCell ref="GW7:HD8"/>
    <mergeCell ref="HE7:HL8"/>
    <mergeCell ref="GW9:HD10"/>
    <mergeCell ref="HE9:HL10"/>
    <mergeCell ref="FO11:FV12"/>
    <mergeCell ref="FW11:GD12"/>
    <mergeCell ref="FO13:GD14"/>
    <mergeCell ref="GF5:GU6"/>
    <mergeCell ref="GF7:GM8"/>
    <mergeCell ref="GN7:GU8"/>
    <mergeCell ref="GF9:GM10"/>
    <mergeCell ref="GN9:GU10"/>
    <mergeCell ref="GF11:GM12"/>
    <mergeCell ref="GN11:GU12"/>
    <mergeCell ref="GF13:GU14"/>
    <mergeCell ref="FO5:GD6"/>
    <mergeCell ref="FO7:FV8"/>
    <mergeCell ref="FW7:GD8"/>
    <mergeCell ref="FO9:FV10"/>
    <mergeCell ref="FW9:GD10"/>
    <mergeCell ref="EG11:EN12"/>
    <mergeCell ref="EO11:EV12"/>
    <mergeCell ref="EG13:EV14"/>
    <mergeCell ref="EX5:FM6"/>
    <mergeCell ref="EX7:FE8"/>
    <mergeCell ref="FF7:FM8"/>
    <mergeCell ref="EX9:FE10"/>
    <mergeCell ref="FF9:FM10"/>
    <mergeCell ref="EX11:FE12"/>
    <mergeCell ref="FF11:FM12"/>
    <mergeCell ref="EX13:FM14"/>
    <mergeCell ref="DG9:DN10"/>
    <mergeCell ref="BY9:CF10"/>
    <mergeCell ref="CH9:CO10"/>
    <mergeCell ref="CP9:CW10"/>
    <mergeCell ref="CY7:DF8"/>
    <mergeCell ref="DG7:DN8"/>
    <mergeCell ref="CY9:DF10"/>
    <mergeCell ref="EG5:EV6"/>
    <mergeCell ref="EG7:EN8"/>
    <mergeCell ref="EO7:EV8"/>
    <mergeCell ref="EG9:EN10"/>
    <mergeCell ref="EO9:EV10"/>
    <mergeCell ref="BY7:CF8"/>
    <mergeCell ref="CH7:CO8"/>
    <mergeCell ref="CP7:CW8"/>
    <mergeCell ref="DP9:DW10"/>
    <mergeCell ref="DX9:EE10"/>
    <mergeCell ref="D3:H3"/>
    <mergeCell ref="M3:P3"/>
    <mergeCell ref="A1:P1"/>
    <mergeCell ref="A7:H8"/>
    <mergeCell ref="I7:P8"/>
    <mergeCell ref="BQ5:CF6"/>
    <mergeCell ref="CH5:CW6"/>
    <mergeCell ref="CY5:DN6"/>
    <mergeCell ref="DP5:EE6"/>
    <mergeCell ref="A5:P6"/>
    <mergeCell ref="R5:AG6"/>
    <mergeCell ref="AI5:AX6"/>
    <mergeCell ref="AZ5:BO6"/>
    <mergeCell ref="DP7:DW8"/>
    <mergeCell ref="DX7:EE8"/>
    <mergeCell ref="R7:Y8"/>
    <mergeCell ref="Z7:AG8"/>
    <mergeCell ref="AI7:AP8"/>
    <mergeCell ref="AQ7:AX8"/>
    <mergeCell ref="AZ7:BG8"/>
    <mergeCell ref="BH7:BO8"/>
    <mergeCell ref="BQ7:BX8"/>
    <mergeCell ref="DP13:EE14"/>
    <mergeCell ref="A11:H12"/>
    <mergeCell ref="I11:P12"/>
    <mergeCell ref="R11:Y12"/>
    <mergeCell ref="Z11:AG12"/>
    <mergeCell ref="AI11:AP12"/>
    <mergeCell ref="AQ11:AX12"/>
    <mergeCell ref="AZ11:BG12"/>
    <mergeCell ref="CY11:DF12"/>
    <mergeCell ref="DG11:DN12"/>
    <mergeCell ref="A13:P14"/>
    <mergeCell ref="R13:AG14"/>
    <mergeCell ref="AI13:AX14"/>
    <mergeCell ref="AZ13:BO14"/>
    <mergeCell ref="BQ13:CF14"/>
    <mergeCell ref="CH13:CW14"/>
    <mergeCell ref="CY13:DN14"/>
    <mergeCell ref="BH11:BO12"/>
    <mergeCell ref="BQ11:BX12"/>
    <mergeCell ref="BY11:CF12"/>
    <mergeCell ref="CH11:CO12"/>
    <mergeCell ref="CP11:CW12"/>
    <mergeCell ref="DP11:DW12"/>
    <mergeCell ref="DX11:EE12"/>
    <mergeCell ref="A9:H10"/>
    <mergeCell ref="I9:P10"/>
    <mergeCell ref="R9:Y10"/>
    <mergeCell ref="Z9:AG10"/>
    <mergeCell ref="AI9:AP10"/>
    <mergeCell ref="AQ9:AX10"/>
    <mergeCell ref="AZ9:BG10"/>
    <mergeCell ref="BH9:BO10"/>
    <mergeCell ref="BQ9:BX10"/>
    <mergeCell ref="LL9:LS10"/>
    <mergeCell ref="IV5:JK6"/>
    <mergeCell ref="JM5:KB6"/>
    <mergeCell ref="KD5:KS6"/>
    <mergeCell ref="KU5:LJ6"/>
    <mergeCell ref="LL5:MA6"/>
    <mergeCell ref="IV7:JC8"/>
    <mergeCell ref="JD7:JK8"/>
    <mergeCell ref="JM7:JT8"/>
    <mergeCell ref="JU7:KB8"/>
    <mergeCell ref="KD7:KK8"/>
    <mergeCell ref="KL7:KS8"/>
    <mergeCell ref="KU7:LB8"/>
    <mergeCell ref="LC7:LJ8"/>
    <mergeCell ref="LL7:LS8"/>
    <mergeCell ref="LT7:MA8"/>
    <mergeCell ref="IV13:JK14"/>
    <mergeCell ref="JM13:KB14"/>
    <mergeCell ref="KD13:KS14"/>
    <mergeCell ref="KU13:LJ14"/>
    <mergeCell ref="LL13:MA14"/>
    <mergeCell ref="LT9:MA10"/>
    <mergeCell ref="IV11:JC12"/>
    <mergeCell ref="JD11:JK12"/>
    <mergeCell ref="JM11:JT12"/>
    <mergeCell ref="JU11:KB12"/>
    <mergeCell ref="KD11:KK12"/>
    <mergeCell ref="KL11:KS12"/>
    <mergeCell ref="KU11:LB12"/>
    <mergeCell ref="LC11:LJ12"/>
    <mergeCell ref="LL11:LS12"/>
    <mergeCell ref="LT11:MA12"/>
    <mergeCell ref="IV9:JC10"/>
    <mergeCell ref="JD9:JK10"/>
    <mergeCell ref="JM9:JT10"/>
    <mergeCell ref="JU9:KB10"/>
    <mergeCell ref="KD9:KK10"/>
    <mergeCell ref="KL9:KS10"/>
    <mergeCell ref="KU9:LB10"/>
    <mergeCell ref="LC9:LJ10"/>
  </mergeCells>
  <dataValidations count="2">
    <dataValidation type="list" allowBlank="1" showErrorMessage="1" sqref="I7:P8 BY7:CF8 Z7:AG8 AQ7:AX8 BH7:BO8 CP7:CW8 DG7:DN8 DX7:EE8 EO7:EV8 FF7:FM8 FW7:GD8 GN7:GU8 HE7:HL8 HV7:IC8 IM7:IT8 JD7:JK8 JU7:KB8 KL7:KS8 LC7:LJ8 LT7:MA8" xr:uid="{C2327466-6D81-4A2F-A007-837DFD96FDF2}">
      <formula1>"Carbon Fiber,Aramid Fiber,Glass Fiber,Core, Other"</formula1>
    </dataValidation>
    <dataValidation type="list" allowBlank="1" showErrorMessage="1" sqref="I9:P10 Z9:AG10 AQ9:AX10 BH9:BO10 BY9:CF10 CP9:CW10 DG9:DN10 DX9:EE10 EO9:EV10 FF9:FM10 FW9:GD10 GN9:GU10 HE9:HL10 HV9:IC10 IM9:IT10 JD9:JK10 JU9:KB10 KL9:KS10 LC9:LJ10 LT9:MA10" xr:uid="{ADFFEEDD-E7E9-4305-883F-26DA17A317B4}">
      <formula1>"Unidirectional,Bidirectional,Triaxial,Quadraxial,Al Honeycomb, Aramid Honeycomb, Rigid Foam, Other"</formula1>
    </dataValidation>
  </dataValidations>
  <hyperlinks>
    <hyperlink ref="S2" location="'Cover Sheet'!A1" display="BACK to COVER SHEET" xr:uid="{00000000-0004-0000-0800-000000000000}"/>
  </hyperlinks>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0">
    <tabColor rgb="FF9999FF"/>
    <outlinePr summaryBelow="0" summaryRight="0"/>
  </sheetPr>
  <dimension ref="A1:IT250"/>
  <sheetViews>
    <sheetView topLeftCell="CR1" zoomScaleNormal="100" workbookViewId="0">
      <selection activeCell="FL24" sqref="FL24:FM24"/>
    </sheetView>
  </sheetViews>
  <sheetFormatPr baseColWidth="10" defaultColWidth="14.42578125" defaultRowHeight="15" customHeight="1" x14ac:dyDescent="0.2"/>
  <cols>
    <col min="1" max="254" width="5" customWidth="1"/>
  </cols>
  <sheetData>
    <row r="1" spans="1:254" ht="15" customHeight="1" x14ac:dyDescent="0.2">
      <c r="A1" s="894" t="str">
        <f>CONCATENATE(Read_Me!A1," FS SES ",Read_Me!B1," - Laminate Table")</f>
        <v>2026 FS SES V1.3 - Laminate Table</v>
      </c>
      <c r="B1" s="894"/>
      <c r="C1" s="894"/>
      <c r="D1" s="894"/>
      <c r="E1" s="894"/>
      <c r="F1" s="894"/>
      <c r="G1" s="894"/>
      <c r="H1" s="894"/>
      <c r="I1" s="894"/>
      <c r="J1" s="894"/>
      <c r="K1" s="894"/>
      <c r="L1" s="894"/>
      <c r="M1" s="894"/>
      <c r="N1" s="894"/>
      <c r="O1" s="894"/>
      <c r="P1" s="894"/>
      <c r="Q1" s="548"/>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c r="AV1" s="548"/>
      <c r="AW1" s="548"/>
      <c r="AX1" s="548"/>
      <c r="AY1" s="548"/>
      <c r="AZ1" s="548"/>
      <c r="BA1" s="548"/>
      <c r="BB1" s="548"/>
      <c r="BC1" s="548"/>
      <c r="BD1" s="548"/>
      <c r="BE1" s="548"/>
      <c r="BF1" s="548"/>
      <c r="BG1" s="548"/>
      <c r="BH1" s="548"/>
      <c r="BI1" s="548"/>
      <c r="BJ1" s="548"/>
      <c r="BK1" s="548"/>
      <c r="BL1" s="548"/>
      <c r="BM1" s="548"/>
      <c r="BN1" s="548"/>
      <c r="BO1" s="548"/>
      <c r="BP1" s="548"/>
      <c r="BQ1" s="548"/>
      <c r="BR1" s="548"/>
      <c r="BS1" s="548"/>
      <c r="BT1" s="548"/>
      <c r="BU1" s="548"/>
      <c r="BV1" s="548"/>
      <c r="BW1" s="548"/>
      <c r="BX1" s="548"/>
      <c r="BY1" s="548"/>
      <c r="BZ1" s="548"/>
      <c r="CA1" s="548"/>
      <c r="CB1" s="548"/>
      <c r="CC1" s="548"/>
      <c r="CD1" s="548"/>
      <c r="CE1" s="548"/>
      <c r="CF1" s="548"/>
      <c r="CG1" s="548"/>
      <c r="CH1" s="548"/>
      <c r="CI1" s="548"/>
      <c r="CJ1" s="548"/>
      <c r="CK1" s="548"/>
      <c r="CL1" s="548"/>
      <c r="CM1" s="548"/>
      <c r="CN1" s="548"/>
      <c r="CO1" s="548"/>
      <c r="CP1" s="548"/>
      <c r="CQ1" s="548"/>
      <c r="CR1" s="548"/>
      <c r="CS1" s="548"/>
      <c r="CT1" s="548"/>
      <c r="CU1" s="548"/>
      <c r="CV1" s="548"/>
      <c r="CW1" s="548"/>
      <c r="CX1" s="548"/>
      <c r="CY1" s="548"/>
      <c r="CZ1" s="548"/>
      <c r="DA1" s="548"/>
      <c r="DB1" s="548"/>
      <c r="DC1" s="548"/>
      <c r="DD1" s="548"/>
      <c r="DE1" s="548"/>
      <c r="DF1" s="548"/>
      <c r="DG1" s="548"/>
      <c r="DH1" s="548"/>
      <c r="DI1" s="548"/>
      <c r="DJ1" s="548"/>
      <c r="DK1" s="548"/>
      <c r="DL1" s="548"/>
      <c r="DM1" s="548"/>
      <c r="DN1" s="548"/>
      <c r="DO1" s="548"/>
      <c r="DP1" s="548"/>
      <c r="DQ1" s="548"/>
      <c r="DR1" s="548"/>
      <c r="DS1" s="548"/>
      <c r="DT1" s="548"/>
      <c r="DU1" s="548"/>
      <c r="DV1" s="548"/>
      <c r="DW1" s="548"/>
      <c r="DX1" s="548"/>
      <c r="DY1" s="548"/>
      <c r="DZ1" s="548"/>
      <c r="EA1" s="548"/>
      <c r="EB1" s="548"/>
      <c r="EC1" s="548"/>
      <c r="ED1" s="548"/>
      <c r="EE1" s="548"/>
      <c r="EF1" s="548"/>
      <c r="EG1" s="548"/>
      <c r="EH1" s="548"/>
      <c r="EI1" s="548"/>
      <c r="EJ1" s="548"/>
      <c r="EK1" s="548"/>
      <c r="EL1" s="548"/>
      <c r="EM1" s="548"/>
      <c r="EN1" s="548"/>
      <c r="EO1" s="548"/>
      <c r="EP1" s="548"/>
      <c r="EQ1" s="548"/>
      <c r="ER1" s="548"/>
      <c r="ES1" s="548"/>
      <c r="ET1" s="548"/>
      <c r="EU1" s="548"/>
      <c r="EV1" s="548"/>
      <c r="EW1" s="548"/>
      <c r="EX1" s="548"/>
      <c r="EY1" s="548"/>
      <c r="EZ1" s="548"/>
      <c r="FA1" s="548"/>
      <c r="FB1" s="548"/>
      <c r="FC1" s="548"/>
      <c r="FD1" s="548"/>
      <c r="FE1" s="548"/>
      <c r="FF1" s="548"/>
      <c r="FG1" s="548"/>
      <c r="FH1" s="548"/>
      <c r="FI1" s="548"/>
      <c r="FJ1" s="548"/>
      <c r="FK1" s="548"/>
      <c r="FL1" s="548"/>
      <c r="FM1" s="548"/>
      <c r="FN1" s="548"/>
      <c r="FO1" s="548"/>
      <c r="FP1" s="548"/>
      <c r="FQ1" s="548"/>
      <c r="FR1" s="548"/>
      <c r="FS1" s="548"/>
      <c r="FT1" s="548"/>
      <c r="FU1" s="548"/>
      <c r="FV1" s="548"/>
      <c r="FW1" s="548"/>
      <c r="FX1" s="548"/>
      <c r="FY1" s="548"/>
      <c r="FZ1" s="548"/>
      <c r="GA1" s="548"/>
      <c r="GB1" s="548"/>
      <c r="GC1" s="548"/>
      <c r="GD1" s="548"/>
      <c r="GE1" s="548"/>
      <c r="GF1" s="548"/>
      <c r="GG1" s="548"/>
      <c r="GH1" s="548"/>
      <c r="GI1" s="548"/>
      <c r="GJ1" s="548"/>
      <c r="GK1" s="548"/>
      <c r="GL1" s="548"/>
      <c r="GM1" s="548"/>
      <c r="GN1" s="548"/>
      <c r="GO1" s="548"/>
      <c r="GP1" s="548"/>
      <c r="GQ1" s="548"/>
      <c r="GR1" s="548"/>
      <c r="GS1" s="548"/>
      <c r="GT1" s="548"/>
      <c r="GU1" s="548"/>
      <c r="GV1" s="548"/>
      <c r="GW1" s="548"/>
      <c r="GX1" s="548"/>
      <c r="GY1" s="548"/>
      <c r="GZ1" s="548"/>
      <c r="HA1" s="548"/>
      <c r="HB1" s="548"/>
      <c r="HC1" s="548"/>
      <c r="HD1" s="548"/>
      <c r="HE1" s="548"/>
      <c r="HF1" s="548"/>
      <c r="HG1" s="548"/>
      <c r="HH1" s="548"/>
      <c r="HI1" s="548"/>
      <c r="HJ1" s="548"/>
      <c r="HK1" s="548"/>
      <c r="HL1" s="548"/>
      <c r="HM1" s="548"/>
      <c r="HN1" s="548"/>
      <c r="HO1" s="548"/>
      <c r="HP1" s="548"/>
      <c r="HQ1" s="548"/>
      <c r="HR1" s="548"/>
      <c r="HS1" s="548"/>
      <c r="HT1" s="548"/>
      <c r="HU1" s="548"/>
      <c r="HV1" s="548"/>
      <c r="HW1" s="548"/>
      <c r="HX1" s="548"/>
      <c r="HY1" s="548"/>
      <c r="HZ1" s="548"/>
      <c r="IA1" s="548"/>
      <c r="IB1" s="548"/>
      <c r="IC1" s="548"/>
      <c r="ID1" s="548"/>
      <c r="IE1" s="548"/>
      <c r="IF1" s="548"/>
      <c r="IG1" s="548"/>
      <c r="IH1" s="548"/>
      <c r="II1" s="548"/>
      <c r="IJ1" s="548"/>
      <c r="IK1" s="548"/>
      <c r="IL1" s="548"/>
      <c r="IM1" s="548"/>
      <c r="IN1" s="548"/>
      <c r="IO1" s="548"/>
      <c r="IP1" s="548"/>
      <c r="IQ1" s="548"/>
      <c r="IR1" s="548"/>
      <c r="IS1" s="548"/>
      <c r="IT1" s="548"/>
    </row>
    <row r="2" spans="1:254" s="124" customFormat="1" ht="15" customHeight="1" x14ac:dyDescent="0.2">
      <c r="A2" s="324"/>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36"/>
      <c r="AI2" s="324"/>
      <c r="AJ2" s="324"/>
      <c r="AK2" s="324"/>
      <c r="AL2" s="324"/>
      <c r="AM2" s="324"/>
      <c r="AN2" s="324"/>
      <c r="AO2" s="324"/>
      <c r="AP2" s="324"/>
      <c r="AQ2" s="324"/>
      <c r="AR2" s="324"/>
      <c r="AS2" s="324"/>
      <c r="AT2" s="324"/>
      <c r="AU2" s="324"/>
      <c r="AV2" s="324"/>
      <c r="AW2" s="324"/>
      <c r="AX2" s="324"/>
      <c r="AY2" s="336"/>
      <c r="AZ2" s="324"/>
      <c r="BA2" s="324"/>
      <c r="BB2" s="324"/>
      <c r="BC2" s="324"/>
      <c r="BD2" s="324"/>
      <c r="BE2" s="324"/>
      <c r="BF2" s="324"/>
      <c r="BG2" s="324"/>
      <c r="BH2" s="324"/>
      <c r="BI2" s="324"/>
      <c r="BJ2" s="324"/>
      <c r="BK2" s="324"/>
      <c r="BL2" s="324"/>
      <c r="BM2" s="324"/>
      <c r="BN2" s="324"/>
      <c r="BO2" s="324"/>
      <c r="BP2" s="336"/>
      <c r="BQ2" s="324"/>
      <c r="BR2" s="324"/>
      <c r="BS2" s="324"/>
      <c r="BT2" s="324"/>
      <c r="BU2" s="324"/>
      <c r="BV2" s="324"/>
      <c r="BW2" s="324"/>
      <c r="BX2" s="324"/>
      <c r="BY2" s="324"/>
      <c r="BZ2" s="324"/>
      <c r="CA2" s="324"/>
      <c r="CB2" s="324"/>
      <c r="CC2" s="324"/>
      <c r="CD2" s="324"/>
      <c r="CE2" s="324"/>
      <c r="CF2" s="324"/>
      <c r="CG2" s="336"/>
      <c r="CH2" s="324"/>
      <c r="CI2" s="324"/>
      <c r="CJ2" s="324"/>
      <c r="CK2" s="324"/>
      <c r="CL2" s="324"/>
      <c r="CM2" s="324"/>
      <c r="CN2" s="324"/>
      <c r="CO2" s="324"/>
      <c r="CP2" s="324"/>
      <c r="CQ2" s="324"/>
      <c r="CR2" s="324"/>
      <c r="CS2" s="324"/>
      <c r="CT2" s="324"/>
      <c r="CU2" s="324"/>
      <c r="CV2" s="324"/>
      <c r="CW2" s="324"/>
      <c r="CX2" s="336"/>
      <c r="CY2" s="324"/>
      <c r="CZ2" s="324"/>
      <c r="DA2" s="324"/>
      <c r="DB2" s="324"/>
      <c r="DC2" s="324"/>
      <c r="DD2" s="324"/>
      <c r="DE2" s="324"/>
      <c r="DF2" s="324"/>
      <c r="DG2" s="324"/>
      <c r="DH2" s="324"/>
      <c r="DI2" s="324"/>
      <c r="DJ2" s="324"/>
      <c r="DK2" s="324"/>
      <c r="DL2" s="324"/>
      <c r="DM2" s="324"/>
      <c r="DN2" s="324"/>
      <c r="DO2" s="336"/>
      <c r="DP2" s="324"/>
      <c r="DQ2" s="324"/>
      <c r="DR2" s="324"/>
      <c r="DS2" s="324"/>
      <c r="DT2" s="324"/>
      <c r="DU2" s="324"/>
      <c r="DV2" s="324"/>
      <c r="DW2" s="324"/>
      <c r="DX2" s="324"/>
      <c r="DY2" s="324"/>
      <c r="DZ2" s="324"/>
      <c r="EA2" s="324"/>
      <c r="EB2" s="324"/>
      <c r="EC2" s="324"/>
      <c r="ED2" s="324"/>
      <c r="EE2" s="324"/>
      <c r="EF2" s="336"/>
      <c r="EG2" s="324"/>
      <c r="EH2" s="324"/>
      <c r="EI2" s="324"/>
      <c r="EJ2" s="324"/>
      <c r="EK2" s="324"/>
      <c r="EL2" s="324"/>
      <c r="EM2" s="324"/>
      <c r="EN2" s="324"/>
      <c r="EO2" s="324"/>
      <c r="EP2" s="324"/>
      <c r="EQ2" s="324"/>
      <c r="ER2" s="324"/>
      <c r="ES2" s="324"/>
      <c r="ET2" s="324"/>
      <c r="EU2" s="324"/>
      <c r="EV2" s="324"/>
      <c r="EW2" s="336"/>
      <c r="EX2" s="324"/>
      <c r="EY2" s="324"/>
      <c r="EZ2" s="324"/>
      <c r="FA2" s="324"/>
      <c r="FB2" s="324"/>
      <c r="FC2" s="324"/>
      <c r="FD2" s="324"/>
      <c r="FE2" s="324"/>
      <c r="FF2" s="324"/>
      <c r="FG2" s="324"/>
      <c r="FH2" s="324"/>
      <c r="FI2" s="324"/>
      <c r="FJ2" s="324"/>
      <c r="FK2" s="324"/>
      <c r="FL2" s="324"/>
      <c r="FM2" s="324"/>
      <c r="FN2" s="336"/>
      <c r="FO2" s="324"/>
      <c r="FP2" s="324"/>
      <c r="FQ2" s="324"/>
      <c r="FR2" s="324"/>
      <c r="FS2" s="324"/>
      <c r="FT2" s="324"/>
      <c r="FU2" s="324"/>
      <c r="FV2" s="324"/>
      <c r="FW2" s="324"/>
      <c r="FX2" s="324"/>
      <c r="FY2" s="324"/>
      <c r="FZ2" s="324"/>
      <c r="GA2" s="324"/>
      <c r="GB2" s="324"/>
      <c r="GC2" s="324"/>
      <c r="GD2" s="324"/>
      <c r="GE2" s="336"/>
      <c r="GF2" s="324"/>
      <c r="GG2" s="324"/>
      <c r="GH2" s="324"/>
      <c r="GI2" s="324"/>
      <c r="GJ2" s="324"/>
      <c r="GK2" s="324"/>
      <c r="GL2" s="324"/>
      <c r="GM2" s="324"/>
      <c r="GN2" s="324"/>
      <c r="GO2" s="324"/>
      <c r="GP2" s="324"/>
      <c r="GQ2" s="324"/>
      <c r="GR2" s="324"/>
      <c r="GS2" s="324"/>
      <c r="GT2" s="324"/>
      <c r="GU2" s="324"/>
      <c r="GV2" s="336"/>
      <c r="GW2" s="324"/>
      <c r="GX2" s="324"/>
      <c r="GY2" s="324"/>
      <c r="GZ2" s="324"/>
      <c r="HA2" s="324"/>
      <c r="HB2" s="324"/>
      <c r="HC2" s="324"/>
      <c r="HD2" s="324"/>
      <c r="HE2" s="324"/>
      <c r="HF2" s="324"/>
      <c r="HG2" s="324"/>
      <c r="HH2" s="324"/>
      <c r="HI2" s="324"/>
      <c r="HJ2" s="324"/>
      <c r="HK2" s="324"/>
      <c r="HL2" s="324"/>
      <c r="HM2" s="336"/>
      <c r="HN2" s="324"/>
      <c r="HO2" s="324"/>
      <c r="HP2" s="324"/>
      <c r="HQ2" s="324"/>
      <c r="HR2" s="324"/>
      <c r="HS2" s="324"/>
      <c r="HT2" s="324"/>
      <c r="HU2" s="324"/>
      <c r="HV2" s="324"/>
      <c r="HW2" s="324"/>
      <c r="HX2" s="324"/>
      <c r="HY2" s="324"/>
      <c r="HZ2" s="324"/>
      <c r="IA2" s="324"/>
      <c r="IB2" s="324"/>
      <c r="IC2" s="324"/>
      <c r="ID2" s="336"/>
      <c r="IE2" s="324"/>
      <c r="IF2" s="324"/>
      <c r="IG2" s="324"/>
      <c r="IH2" s="324"/>
      <c r="II2" s="324"/>
      <c r="IJ2" s="324"/>
      <c r="IK2" s="324"/>
      <c r="IL2" s="324"/>
      <c r="IM2" s="324"/>
      <c r="IN2" s="324"/>
      <c r="IO2" s="324"/>
      <c r="IP2" s="324"/>
      <c r="IQ2" s="324"/>
      <c r="IR2" s="324"/>
      <c r="IS2" s="324"/>
      <c r="IT2" s="324"/>
    </row>
    <row r="3" spans="1:254" s="124" customFormat="1" ht="12.75" x14ac:dyDescent="0.2">
      <c r="A3" t="s">
        <v>62</v>
      </c>
      <c r="B3"/>
      <c r="C3"/>
      <c r="D3" s="845" t="str">
        <f>IF('Cover Sheet'!$D$14&gt;0,'Cover Sheet'!$D$14,"")</f>
        <v>OTH Amberg-Weiden</v>
      </c>
      <c r="E3" s="845"/>
      <c r="F3" s="845"/>
      <c r="G3" s="845"/>
      <c r="H3" s="845"/>
      <c r="I3" s="317" t="s">
        <v>64</v>
      </c>
      <c r="J3"/>
      <c r="K3" s="324"/>
      <c r="L3" s="324"/>
      <c r="M3" s="845" t="str">
        <f>IF('Cover Sheet'!$O$14&gt;0,'Cover Sheet'!$O$14,"")</f>
        <v>FSA E32; FSG 23; FSP E23</v>
      </c>
      <c r="N3" s="845"/>
      <c r="O3" s="845"/>
      <c r="P3" s="845"/>
      <c r="Q3" s="337"/>
      <c r="R3" t="s">
        <v>62</v>
      </c>
      <c r="S3"/>
      <c r="T3"/>
      <c r="U3" s="845" t="str">
        <f>IF('Cover Sheet'!$D$14&gt;0,'Cover Sheet'!$D$14,"")</f>
        <v>OTH Amberg-Weiden</v>
      </c>
      <c r="V3" s="845"/>
      <c r="W3" s="845"/>
      <c r="X3" s="845"/>
      <c r="Y3" s="845"/>
      <c r="Z3" s="317" t="s">
        <v>64</v>
      </c>
      <c r="AA3"/>
      <c r="AB3" s="324"/>
      <c r="AC3" s="324"/>
      <c r="AD3" s="845" t="str">
        <f>IF('Cover Sheet'!$O$14&gt;0,'Cover Sheet'!$O$14,"")</f>
        <v>FSA E32; FSG 23; FSP E23</v>
      </c>
      <c r="AE3" s="845"/>
      <c r="AF3" s="845"/>
      <c r="AG3" s="845"/>
      <c r="AH3" s="337"/>
      <c r="AI3" t="s">
        <v>62</v>
      </c>
      <c r="AJ3"/>
      <c r="AK3"/>
      <c r="AL3" s="845" t="str">
        <f>IF('Cover Sheet'!$D$14&gt;0,'Cover Sheet'!$D$14,"")</f>
        <v>OTH Amberg-Weiden</v>
      </c>
      <c r="AM3" s="845"/>
      <c r="AN3" s="845"/>
      <c r="AO3" s="845"/>
      <c r="AP3" s="845"/>
      <c r="AQ3" s="317" t="s">
        <v>64</v>
      </c>
      <c r="AR3"/>
      <c r="AS3" s="324"/>
      <c r="AT3" s="324"/>
      <c r="AU3" s="845" t="str">
        <f>IF('Cover Sheet'!$O$14&gt;0,'Cover Sheet'!$O$14,"")</f>
        <v>FSA E32; FSG 23; FSP E23</v>
      </c>
      <c r="AV3" s="845"/>
      <c r="AW3" s="845"/>
      <c r="AX3" s="845"/>
      <c r="AY3" s="337"/>
      <c r="AZ3" t="s">
        <v>62</v>
      </c>
      <c r="BA3"/>
      <c r="BB3"/>
      <c r="BC3" s="845" t="str">
        <f>IF('Cover Sheet'!$D$14&gt;0,'Cover Sheet'!$D$14,"")</f>
        <v>OTH Amberg-Weiden</v>
      </c>
      <c r="BD3" s="845"/>
      <c r="BE3" s="845"/>
      <c r="BF3" s="845"/>
      <c r="BG3" s="845"/>
      <c r="BH3" s="317" t="s">
        <v>64</v>
      </c>
      <c r="BI3"/>
      <c r="BJ3" s="324"/>
      <c r="BK3" s="324"/>
      <c r="BL3" s="845" t="str">
        <f>IF('Cover Sheet'!$O$14&gt;0,'Cover Sheet'!$O$14,"")</f>
        <v>FSA E32; FSG 23; FSP E23</v>
      </c>
      <c r="BM3" s="845"/>
      <c r="BN3" s="845"/>
      <c r="BO3" s="845"/>
      <c r="BP3" s="337"/>
      <c r="BQ3" t="s">
        <v>62</v>
      </c>
      <c r="BR3"/>
      <c r="BS3"/>
      <c r="BT3" s="845" t="str">
        <f>IF('Cover Sheet'!$D$14&gt;0,'Cover Sheet'!$D$14,"")</f>
        <v>OTH Amberg-Weiden</v>
      </c>
      <c r="BU3" s="845"/>
      <c r="BV3" s="845"/>
      <c r="BW3" s="845"/>
      <c r="BX3" s="845"/>
      <c r="BY3" s="317" t="s">
        <v>64</v>
      </c>
      <c r="BZ3"/>
      <c r="CA3" s="324"/>
      <c r="CB3" s="324"/>
      <c r="CC3" s="845" t="str">
        <f>IF('Cover Sheet'!$O$14&gt;0,'Cover Sheet'!$O$14,"")</f>
        <v>FSA E32; FSG 23; FSP E23</v>
      </c>
      <c r="CD3" s="845"/>
      <c r="CE3" s="845"/>
      <c r="CF3" s="845"/>
      <c r="CG3" s="337"/>
      <c r="CH3" t="s">
        <v>62</v>
      </c>
      <c r="CI3"/>
      <c r="CJ3"/>
      <c r="CK3" s="845" t="str">
        <f>IF('Cover Sheet'!$D$14&gt;0,'Cover Sheet'!$D$14,"")</f>
        <v>OTH Amberg-Weiden</v>
      </c>
      <c r="CL3" s="845"/>
      <c r="CM3" s="845"/>
      <c r="CN3" s="845"/>
      <c r="CO3" s="845"/>
      <c r="CP3" s="317" t="s">
        <v>64</v>
      </c>
      <c r="CQ3"/>
      <c r="CR3" s="324"/>
      <c r="CS3" s="324"/>
      <c r="CT3" s="845" t="str">
        <f>IF('Cover Sheet'!$O$14&gt;0,'Cover Sheet'!$O$14,"")</f>
        <v>FSA E32; FSG 23; FSP E23</v>
      </c>
      <c r="CU3" s="845"/>
      <c r="CV3" s="845"/>
      <c r="CW3" s="845"/>
      <c r="CX3" s="337"/>
      <c r="CY3" t="s">
        <v>62</v>
      </c>
      <c r="CZ3"/>
      <c r="DA3"/>
      <c r="DB3" s="845" t="str">
        <f>IF('Cover Sheet'!$D$14&gt;0,'Cover Sheet'!$D$14,"")</f>
        <v>OTH Amberg-Weiden</v>
      </c>
      <c r="DC3" s="845"/>
      <c r="DD3" s="845"/>
      <c r="DE3" s="845"/>
      <c r="DF3" s="845"/>
      <c r="DG3" s="317" t="s">
        <v>64</v>
      </c>
      <c r="DH3"/>
      <c r="DI3" s="324"/>
      <c r="DJ3" s="324"/>
      <c r="DK3" s="845" t="str">
        <f>IF('Cover Sheet'!$O$14&gt;0,'Cover Sheet'!$O$14,"")</f>
        <v>FSA E32; FSG 23; FSP E23</v>
      </c>
      <c r="DL3" s="845"/>
      <c r="DM3" s="845"/>
      <c r="DN3" s="845"/>
      <c r="DO3" s="337"/>
      <c r="DP3" t="s">
        <v>62</v>
      </c>
      <c r="DQ3"/>
      <c r="DR3"/>
      <c r="DS3" s="845" t="str">
        <f>IF('Cover Sheet'!$D$14&gt;0,'Cover Sheet'!$D$14,"")</f>
        <v>OTH Amberg-Weiden</v>
      </c>
      <c r="DT3" s="845"/>
      <c r="DU3" s="845"/>
      <c r="DV3" s="845"/>
      <c r="DW3" s="845"/>
      <c r="DX3" s="317" t="s">
        <v>64</v>
      </c>
      <c r="DY3"/>
      <c r="DZ3" s="324"/>
      <c r="EA3" s="324"/>
      <c r="EB3" s="845" t="str">
        <f>IF('Cover Sheet'!$O$14&gt;0,'Cover Sheet'!$O$14,"")</f>
        <v>FSA E32; FSG 23; FSP E23</v>
      </c>
      <c r="EC3" s="845"/>
      <c r="ED3" s="845"/>
      <c r="EE3" s="845"/>
      <c r="EF3" s="337"/>
      <c r="EG3" t="s">
        <v>62</v>
      </c>
      <c r="EH3"/>
      <c r="EI3"/>
      <c r="EJ3" s="845" t="str">
        <f>IF('Cover Sheet'!$D$14&gt;0,'Cover Sheet'!$D$14,"")</f>
        <v>OTH Amberg-Weiden</v>
      </c>
      <c r="EK3" s="845"/>
      <c r="EL3" s="845"/>
      <c r="EM3" s="845"/>
      <c r="EN3" s="845"/>
      <c r="EO3" s="317" t="s">
        <v>64</v>
      </c>
      <c r="EP3"/>
      <c r="EQ3" s="324"/>
      <c r="ER3" s="324"/>
      <c r="ES3" s="845" t="str">
        <f>IF('Cover Sheet'!$O$14&gt;0,'Cover Sheet'!$O$14,"")</f>
        <v>FSA E32; FSG 23; FSP E23</v>
      </c>
      <c r="ET3" s="845"/>
      <c r="EU3" s="845"/>
      <c r="EV3" s="845"/>
      <c r="EW3" s="337"/>
      <c r="EX3" t="s">
        <v>62</v>
      </c>
      <c r="EY3"/>
      <c r="EZ3"/>
      <c r="FA3" s="845" t="str">
        <f>IF('Cover Sheet'!$D$14&gt;0,'Cover Sheet'!$D$14,"")</f>
        <v>OTH Amberg-Weiden</v>
      </c>
      <c r="FB3" s="845"/>
      <c r="FC3" s="845"/>
      <c r="FD3" s="845"/>
      <c r="FE3" s="845"/>
      <c r="FF3" s="317" t="s">
        <v>64</v>
      </c>
      <c r="FG3"/>
      <c r="FH3" s="324"/>
      <c r="FI3" s="324"/>
      <c r="FJ3" s="845" t="str">
        <f>IF('Cover Sheet'!$O$14&gt;0,'Cover Sheet'!$O$14,"")</f>
        <v>FSA E32; FSG 23; FSP E23</v>
      </c>
      <c r="FK3" s="845"/>
      <c r="FL3" s="845"/>
      <c r="FM3" s="845"/>
      <c r="FN3" s="337"/>
      <c r="FO3" t="s">
        <v>62</v>
      </c>
      <c r="FP3"/>
      <c r="FQ3"/>
      <c r="FR3" s="845" t="str">
        <f>IF('Cover Sheet'!$D$14&gt;0,'Cover Sheet'!$D$14,"")</f>
        <v>OTH Amberg-Weiden</v>
      </c>
      <c r="FS3" s="845"/>
      <c r="FT3" s="845"/>
      <c r="FU3" s="845"/>
      <c r="FV3" s="845"/>
      <c r="FW3" s="317" t="s">
        <v>64</v>
      </c>
      <c r="FX3"/>
      <c r="FY3" s="324"/>
      <c r="FZ3" s="324"/>
      <c r="GA3" s="845" t="str">
        <f>IF('Cover Sheet'!$O$14&gt;0,'Cover Sheet'!$O$14,"")</f>
        <v>FSA E32; FSG 23; FSP E23</v>
      </c>
      <c r="GB3" s="845"/>
      <c r="GC3" s="845"/>
      <c r="GD3" s="845"/>
      <c r="GE3" s="337"/>
      <c r="GF3" t="s">
        <v>62</v>
      </c>
      <c r="GG3"/>
      <c r="GH3"/>
      <c r="GI3" s="845" t="str">
        <f>IF('Cover Sheet'!$D$14&gt;0,'Cover Sheet'!$D$14,"")</f>
        <v>OTH Amberg-Weiden</v>
      </c>
      <c r="GJ3" s="845"/>
      <c r="GK3" s="845"/>
      <c r="GL3" s="845"/>
      <c r="GM3" s="845"/>
      <c r="GN3" s="317" t="s">
        <v>64</v>
      </c>
      <c r="GO3"/>
      <c r="GP3" s="324"/>
      <c r="GQ3" s="324"/>
      <c r="GR3" s="845" t="str">
        <f>IF('Cover Sheet'!$O$14&gt;0,'Cover Sheet'!$O$14,"")</f>
        <v>FSA E32; FSG 23; FSP E23</v>
      </c>
      <c r="GS3" s="845"/>
      <c r="GT3" s="845"/>
      <c r="GU3" s="845"/>
      <c r="GV3" s="337"/>
      <c r="GW3" t="s">
        <v>62</v>
      </c>
      <c r="GX3"/>
      <c r="GY3"/>
      <c r="GZ3" s="845" t="str">
        <f>IF('Cover Sheet'!$D$14&gt;0,'Cover Sheet'!$D$14,"")</f>
        <v>OTH Amberg-Weiden</v>
      </c>
      <c r="HA3" s="845"/>
      <c r="HB3" s="845"/>
      <c r="HC3" s="845"/>
      <c r="HD3" s="845"/>
      <c r="HE3" s="317" t="s">
        <v>64</v>
      </c>
      <c r="HF3"/>
      <c r="HG3" s="324"/>
      <c r="HH3" s="324"/>
      <c r="HI3" s="845" t="str">
        <f>IF('Cover Sheet'!$O$14&gt;0,'Cover Sheet'!$O$14,"")</f>
        <v>FSA E32; FSG 23; FSP E23</v>
      </c>
      <c r="HJ3" s="845"/>
      <c r="HK3" s="845"/>
      <c r="HL3" s="845"/>
      <c r="HM3" s="337"/>
      <c r="HN3" t="s">
        <v>62</v>
      </c>
      <c r="HO3"/>
      <c r="HP3"/>
      <c r="HQ3" s="845" t="str">
        <f>IF('Cover Sheet'!$D$14&gt;0,'Cover Sheet'!$D$14,"")</f>
        <v>OTH Amberg-Weiden</v>
      </c>
      <c r="HR3" s="845"/>
      <c r="HS3" s="845"/>
      <c r="HT3" s="845"/>
      <c r="HU3" s="845"/>
      <c r="HV3" s="317" t="s">
        <v>64</v>
      </c>
      <c r="HW3"/>
      <c r="HX3" s="324"/>
      <c r="HY3" s="324"/>
      <c r="HZ3" s="845" t="str">
        <f>IF('Cover Sheet'!$O$14&gt;0,'Cover Sheet'!$O$14,"")</f>
        <v>FSA E32; FSG 23; FSP E23</v>
      </c>
      <c r="IA3" s="845"/>
      <c r="IB3" s="845"/>
      <c r="IC3" s="845"/>
      <c r="ID3" s="337"/>
      <c r="IE3" t="s">
        <v>62</v>
      </c>
      <c r="IF3"/>
      <c r="IG3"/>
      <c r="IH3" s="845" t="str">
        <f>IF('Cover Sheet'!$D$14&gt;0,'Cover Sheet'!$D$14,"")</f>
        <v>OTH Amberg-Weiden</v>
      </c>
      <c r="II3" s="845"/>
      <c r="IJ3" s="845"/>
      <c r="IK3" s="845"/>
      <c r="IL3" s="845"/>
      <c r="IM3" s="317" t="s">
        <v>64</v>
      </c>
      <c r="IN3"/>
      <c r="IO3" s="324"/>
      <c r="IP3" s="324"/>
      <c r="IQ3" s="845" t="str">
        <f>IF('Cover Sheet'!$O$14&gt;0,'Cover Sheet'!$O$14,"")</f>
        <v>FSA E32; FSG 23; FSP E23</v>
      </c>
      <c r="IR3" s="845"/>
      <c r="IS3" s="845"/>
      <c r="IT3" s="845"/>
    </row>
    <row r="4" spans="1:254" s="124" customFormat="1" ht="15" customHeight="1" x14ac:dyDescent="0.2">
      <c r="A4" s="324"/>
      <c r="B4" s="324"/>
      <c r="C4" s="324"/>
      <c r="D4" s="324"/>
      <c r="E4" s="324"/>
      <c r="F4" s="324"/>
      <c r="G4" s="324"/>
      <c r="H4" s="324"/>
      <c r="I4" s="324"/>
      <c r="J4" s="324"/>
      <c r="K4" s="324"/>
      <c r="L4" s="324"/>
      <c r="M4" s="324"/>
      <c r="N4" s="324"/>
      <c r="O4" s="324"/>
      <c r="P4" s="324"/>
      <c r="Q4" s="336"/>
      <c r="R4" s="324"/>
      <c r="S4" s="324"/>
      <c r="T4" s="324"/>
      <c r="U4" s="324"/>
      <c r="V4" s="324"/>
      <c r="W4" s="324"/>
      <c r="X4" s="324"/>
      <c r="Y4" s="324"/>
      <c r="Z4" s="324"/>
      <c r="AA4" s="324"/>
      <c r="AB4" s="324"/>
      <c r="AC4" s="324"/>
      <c r="AD4" s="324"/>
      <c r="AE4" s="324"/>
      <c r="AF4" s="324"/>
      <c r="AG4" s="324"/>
      <c r="AH4" s="336"/>
      <c r="AI4" s="324"/>
      <c r="AJ4" s="324"/>
      <c r="AK4" s="324"/>
      <c r="AL4" s="324"/>
      <c r="AM4" s="324"/>
      <c r="AN4" s="324"/>
      <c r="AO4" s="324"/>
      <c r="AP4" s="324"/>
      <c r="AQ4" s="324"/>
      <c r="AR4" s="324"/>
      <c r="AS4" s="324"/>
      <c r="AT4" s="324"/>
      <c r="AU4" s="324"/>
      <c r="AV4" s="324"/>
      <c r="AW4" s="324"/>
      <c r="AX4" s="324"/>
      <c r="AY4" s="336"/>
      <c r="AZ4" s="324"/>
      <c r="BA4" s="324"/>
      <c r="BB4" s="324"/>
      <c r="BC4" s="324"/>
      <c r="BD4" s="324"/>
      <c r="BE4" s="324"/>
      <c r="BF4" s="324"/>
      <c r="BG4" s="324"/>
      <c r="BH4" s="324"/>
      <c r="BI4" s="324"/>
      <c r="BJ4" s="324"/>
      <c r="BK4" s="324"/>
      <c r="BL4" s="324"/>
      <c r="BM4" s="324"/>
      <c r="BN4" s="324"/>
      <c r="BO4" s="324"/>
      <c r="BP4" s="336"/>
      <c r="BQ4" s="324"/>
      <c r="BR4" s="324"/>
      <c r="BS4" s="324"/>
      <c r="BT4" s="324"/>
      <c r="BU4" s="324"/>
      <c r="BV4" s="324"/>
      <c r="BW4" s="324"/>
      <c r="BX4" s="324"/>
      <c r="BY4" s="324"/>
      <c r="BZ4" s="324"/>
      <c r="CA4" s="324"/>
      <c r="CB4" s="324"/>
      <c r="CC4" s="324"/>
      <c r="CD4" s="324"/>
      <c r="CE4" s="324"/>
      <c r="CF4" s="324"/>
      <c r="CG4" s="336"/>
      <c r="CH4" s="324"/>
      <c r="CI4" s="324"/>
      <c r="CJ4" s="324"/>
      <c r="CK4" s="324"/>
      <c r="CL4" s="324"/>
      <c r="CM4" s="324"/>
      <c r="CN4" s="324"/>
      <c r="CO4" s="324"/>
      <c r="CP4" s="324"/>
      <c r="CQ4" s="324"/>
      <c r="CR4" s="324"/>
      <c r="CS4" s="324"/>
      <c r="CT4" s="324"/>
      <c r="CU4" s="324"/>
      <c r="CV4" s="324"/>
      <c r="CW4" s="324"/>
      <c r="CX4" s="336"/>
      <c r="CY4" s="324"/>
      <c r="CZ4" s="324"/>
      <c r="DA4" s="324"/>
      <c r="DB4" s="324"/>
      <c r="DC4" s="324"/>
      <c r="DD4" s="324"/>
      <c r="DE4" s="324"/>
      <c r="DF4" s="324"/>
      <c r="DG4" s="324"/>
      <c r="DH4" s="324"/>
      <c r="DI4" s="324"/>
      <c r="DJ4" s="324"/>
      <c r="DK4" s="324"/>
      <c r="DL4" s="324"/>
      <c r="DM4" s="324"/>
      <c r="DN4" s="324"/>
      <c r="DO4" s="336"/>
      <c r="DP4" s="324"/>
      <c r="DQ4" s="324"/>
      <c r="DR4" s="324"/>
      <c r="DS4" s="324"/>
      <c r="DT4" s="324"/>
      <c r="DU4" s="324"/>
      <c r="DV4" s="324"/>
      <c r="DW4" s="324"/>
      <c r="DX4" s="324"/>
      <c r="DY4" s="324"/>
      <c r="DZ4" s="324"/>
      <c r="EA4" s="324"/>
      <c r="EB4" s="324"/>
      <c r="EC4" s="324"/>
      <c r="ED4" s="324"/>
      <c r="EE4" s="324"/>
      <c r="EF4" s="336"/>
      <c r="EG4" s="324"/>
      <c r="EH4" s="324"/>
      <c r="EI4" s="324"/>
      <c r="EJ4" s="324"/>
      <c r="EK4" s="324"/>
      <c r="EL4" s="324"/>
      <c r="EM4" s="324"/>
      <c r="EN4" s="324"/>
      <c r="EO4" s="324"/>
      <c r="EP4" s="324"/>
      <c r="EQ4" s="324"/>
      <c r="ER4" s="324"/>
      <c r="ES4" s="324"/>
      <c r="ET4" s="324"/>
      <c r="EU4" s="324"/>
      <c r="EV4" s="324"/>
      <c r="EW4" s="336"/>
      <c r="EX4" s="324"/>
      <c r="EY4" s="324"/>
      <c r="EZ4" s="324"/>
      <c r="FA4" s="324"/>
      <c r="FB4" s="324"/>
      <c r="FC4" s="324"/>
      <c r="FD4" s="324"/>
      <c r="FE4" s="324"/>
      <c r="FF4" s="324"/>
      <c r="FG4" s="324"/>
      <c r="FH4" s="324"/>
      <c r="FI4" s="324"/>
      <c r="FJ4" s="324"/>
      <c r="FK4" s="324"/>
      <c r="FL4" s="324"/>
      <c r="FM4" s="324"/>
      <c r="FN4" s="336"/>
      <c r="FO4" s="324"/>
      <c r="FP4" s="324"/>
      <c r="FQ4" s="324"/>
      <c r="FR4" s="324"/>
      <c r="FS4" s="324"/>
      <c r="FT4" s="324"/>
      <c r="FU4" s="324"/>
      <c r="FV4" s="324"/>
      <c r="FW4" s="324"/>
      <c r="FX4" s="324"/>
      <c r="FY4" s="324"/>
      <c r="FZ4" s="324"/>
      <c r="GA4" s="324"/>
      <c r="GB4" s="324"/>
      <c r="GC4" s="324"/>
      <c r="GD4" s="324"/>
      <c r="GE4" s="336"/>
      <c r="GF4" s="324"/>
      <c r="GG4" s="324"/>
      <c r="GH4" s="324"/>
      <c r="GI4" s="324"/>
      <c r="GJ4" s="324"/>
      <c r="GK4" s="324"/>
      <c r="GL4" s="324"/>
      <c r="GM4" s="324"/>
      <c r="GN4" s="324"/>
      <c r="GO4" s="324"/>
      <c r="GP4" s="324"/>
      <c r="GQ4" s="324"/>
      <c r="GR4" s="324"/>
      <c r="GS4" s="324"/>
      <c r="GT4" s="324"/>
      <c r="GU4" s="324"/>
      <c r="GV4" s="336"/>
      <c r="GW4" s="324"/>
      <c r="GX4" s="324"/>
      <c r="GY4" s="324"/>
      <c r="GZ4" s="324"/>
      <c r="HA4" s="324"/>
      <c r="HB4" s="324"/>
      <c r="HC4" s="324"/>
      <c r="HD4" s="324"/>
      <c r="HE4" s="324"/>
      <c r="HF4" s="324"/>
      <c r="HG4" s="324"/>
      <c r="HH4" s="324"/>
      <c r="HI4" s="324"/>
      <c r="HJ4" s="324"/>
      <c r="HK4" s="324"/>
      <c r="HL4" s="324"/>
      <c r="HM4" s="336"/>
      <c r="HN4" s="324"/>
      <c r="HO4" s="324"/>
      <c r="HP4" s="324"/>
      <c r="HQ4" s="324"/>
      <c r="HR4" s="324"/>
      <c r="HS4" s="324"/>
      <c r="HT4" s="324"/>
      <c r="HU4" s="324"/>
      <c r="HV4" s="324"/>
      <c r="HW4" s="324"/>
      <c r="HX4" s="324"/>
      <c r="HY4" s="324"/>
      <c r="HZ4" s="324"/>
      <c r="IA4" s="324"/>
      <c r="IB4" s="324"/>
      <c r="IC4" s="324"/>
      <c r="ID4" s="336"/>
      <c r="IE4" s="324"/>
      <c r="IF4" s="324"/>
      <c r="IG4" s="324"/>
      <c r="IH4" s="324"/>
      <c r="II4" s="324"/>
      <c r="IJ4" s="324"/>
      <c r="IK4" s="324"/>
      <c r="IL4" s="324"/>
      <c r="IM4" s="324"/>
      <c r="IN4" s="324"/>
      <c r="IO4" s="324"/>
      <c r="IP4" s="324"/>
      <c r="IQ4" s="324"/>
      <c r="IR4" s="324"/>
      <c r="IS4" s="324"/>
      <c r="IT4" s="324"/>
    </row>
    <row r="5" spans="1:254" s="124" customFormat="1" ht="12.75" x14ac:dyDescent="0.2">
      <c r="A5" s="907" t="s">
        <v>369</v>
      </c>
      <c r="B5" s="866"/>
      <c r="C5" s="866"/>
      <c r="D5" s="866"/>
      <c r="E5" s="866"/>
      <c r="F5" s="866"/>
      <c r="G5" s="866"/>
      <c r="H5" s="866"/>
      <c r="I5" s="866"/>
      <c r="J5" s="866"/>
      <c r="K5" s="866"/>
      <c r="L5" s="866"/>
      <c r="M5" s="866"/>
      <c r="N5" s="866"/>
      <c r="O5" s="866"/>
      <c r="P5" s="867"/>
      <c r="Q5" s="338"/>
      <c r="R5" s="966" t="s">
        <v>370</v>
      </c>
      <c r="S5" s="967"/>
      <c r="T5" s="967"/>
      <c r="U5" s="967"/>
      <c r="V5" s="967"/>
      <c r="W5" s="967"/>
      <c r="X5" s="967"/>
      <c r="Y5" s="967"/>
      <c r="Z5" s="967"/>
      <c r="AA5" s="967"/>
      <c r="AB5" s="967"/>
      <c r="AC5" s="967"/>
      <c r="AD5" s="967"/>
      <c r="AE5" s="967"/>
      <c r="AF5" s="967"/>
      <c r="AG5" s="968"/>
      <c r="AH5" s="338"/>
      <c r="AI5" s="978" t="s">
        <v>371</v>
      </c>
      <c r="AJ5" s="979"/>
      <c r="AK5" s="979"/>
      <c r="AL5" s="979"/>
      <c r="AM5" s="979"/>
      <c r="AN5" s="979"/>
      <c r="AO5" s="979"/>
      <c r="AP5" s="979"/>
      <c r="AQ5" s="979"/>
      <c r="AR5" s="979"/>
      <c r="AS5" s="979"/>
      <c r="AT5" s="979"/>
      <c r="AU5" s="979"/>
      <c r="AV5" s="979"/>
      <c r="AW5" s="979"/>
      <c r="AX5" s="980"/>
      <c r="AY5" s="338"/>
      <c r="AZ5" s="907" t="s">
        <v>372</v>
      </c>
      <c r="BA5" s="866"/>
      <c r="BB5" s="866"/>
      <c r="BC5" s="866"/>
      <c r="BD5" s="866"/>
      <c r="BE5" s="866"/>
      <c r="BF5" s="866"/>
      <c r="BG5" s="866"/>
      <c r="BH5" s="866"/>
      <c r="BI5" s="866"/>
      <c r="BJ5" s="866"/>
      <c r="BK5" s="866"/>
      <c r="BL5" s="866"/>
      <c r="BM5" s="866"/>
      <c r="BN5" s="866"/>
      <c r="BO5" s="867"/>
      <c r="BP5" s="338"/>
      <c r="BQ5" s="907" t="s">
        <v>198</v>
      </c>
      <c r="BR5" s="866"/>
      <c r="BS5" s="866"/>
      <c r="BT5" s="866"/>
      <c r="BU5" s="866"/>
      <c r="BV5" s="866"/>
      <c r="BW5" s="866"/>
      <c r="BX5" s="866"/>
      <c r="BY5" s="866"/>
      <c r="BZ5" s="866"/>
      <c r="CA5" s="866"/>
      <c r="CB5" s="866"/>
      <c r="CC5" s="866"/>
      <c r="CD5" s="866"/>
      <c r="CE5" s="866"/>
      <c r="CF5" s="867"/>
      <c r="CG5" s="338"/>
      <c r="CH5" s="907" t="s">
        <v>373</v>
      </c>
      <c r="CI5" s="866"/>
      <c r="CJ5" s="866"/>
      <c r="CK5" s="866"/>
      <c r="CL5" s="866"/>
      <c r="CM5" s="866"/>
      <c r="CN5" s="866"/>
      <c r="CO5" s="866"/>
      <c r="CP5" s="866"/>
      <c r="CQ5" s="866"/>
      <c r="CR5" s="866"/>
      <c r="CS5" s="866"/>
      <c r="CT5" s="866"/>
      <c r="CU5" s="866"/>
      <c r="CV5" s="866"/>
      <c r="CW5" s="867"/>
      <c r="CX5" s="338"/>
      <c r="CY5" s="907" t="s">
        <v>207</v>
      </c>
      <c r="CZ5" s="866"/>
      <c r="DA5" s="866"/>
      <c r="DB5" s="866"/>
      <c r="DC5" s="866"/>
      <c r="DD5" s="866"/>
      <c r="DE5" s="866"/>
      <c r="DF5" s="866"/>
      <c r="DG5" s="866"/>
      <c r="DH5" s="866"/>
      <c r="DI5" s="866"/>
      <c r="DJ5" s="866"/>
      <c r="DK5" s="866"/>
      <c r="DL5" s="866"/>
      <c r="DM5" s="866"/>
      <c r="DN5" s="867"/>
      <c r="DO5" s="338"/>
      <c r="DP5" s="907" t="s">
        <v>204</v>
      </c>
      <c r="DQ5" s="866"/>
      <c r="DR5" s="866"/>
      <c r="DS5" s="866"/>
      <c r="DT5" s="866"/>
      <c r="DU5" s="866"/>
      <c r="DV5" s="866"/>
      <c r="DW5" s="866"/>
      <c r="DX5" s="866"/>
      <c r="DY5" s="866"/>
      <c r="DZ5" s="866"/>
      <c r="EA5" s="866"/>
      <c r="EB5" s="866"/>
      <c r="EC5" s="866"/>
      <c r="ED5" s="866"/>
      <c r="EE5" s="867"/>
      <c r="EF5" s="338"/>
      <c r="EG5" s="907" t="s">
        <v>210</v>
      </c>
      <c r="EH5" s="866"/>
      <c r="EI5" s="866"/>
      <c r="EJ5" s="866"/>
      <c r="EK5" s="866"/>
      <c r="EL5" s="866"/>
      <c r="EM5" s="866"/>
      <c r="EN5" s="866"/>
      <c r="EO5" s="866"/>
      <c r="EP5" s="866"/>
      <c r="EQ5" s="866"/>
      <c r="ER5" s="866"/>
      <c r="ES5" s="866"/>
      <c r="ET5" s="866"/>
      <c r="EU5" s="866"/>
      <c r="EV5" s="867"/>
      <c r="EW5" s="338"/>
      <c r="EX5" s="907" t="s">
        <v>1896</v>
      </c>
      <c r="EY5" s="866"/>
      <c r="EZ5" s="866"/>
      <c r="FA5" s="866"/>
      <c r="FB5" s="866"/>
      <c r="FC5" s="866"/>
      <c r="FD5" s="866"/>
      <c r="FE5" s="866"/>
      <c r="FF5" s="866"/>
      <c r="FG5" s="866"/>
      <c r="FH5" s="866"/>
      <c r="FI5" s="866"/>
      <c r="FJ5" s="866"/>
      <c r="FK5" s="866"/>
      <c r="FL5" s="866"/>
      <c r="FM5" s="867"/>
      <c r="FN5" s="338"/>
      <c r="FO5" s="907" t="s">
        <v>374</v>
      </c>
      <c r="FP5" s="866"/>
      <c r="FQ5" s="866"/>
      <c r="FR5" s="866"/>
      <c r="FS5" s="866"/>
      <c r="FT5" s="866"/>
      <c r="FU5" s="866"/>
      <c r="FV5" s="866"/>
      <c r="FW5" s="866"/>
      <c r="FX5" s="866"/>
      <c r="FY5" s="866"/>
      <c r="FZ5" s="866"/>
      <c r="GA5" s="866"/>
      <c r="GB5" s="866"/>
      <c r="GC5" s="866"/>
      <c r="GD5" s="867"/>
      <c r="GE5" s="338"/>
      <c r="GF5" s="907" t="s">
        <v>375</v>
      </c>
      <c r="GG5" s="866"/>
      <c r="GH5" s="866"/>
      <c r="GI5" s="866"/>
      <c r="GJ5" s="866"/>
      <c r="GK5" s="866"/>
      <c r="GL5" s="866"/>
      <c r="GM5" s="866"/>
      <c r="GN5" s="866"/>
      <c r="GO5" s="866"/>
      <c r="GP5" s="866"/>
      <c r="GQ5" s="866"/>
      <c r="GR5" s="866"/>
      <c r="GS5" s="866"/>
      <c r="GT5" s="866"/>
      <c r="GU5" s="867"/>
      <c r="GV5" s="338"/>
      <c r="GW5" s="907" t="s">
        <v>376</v>
      </c>
      <c r="GX5" s="866"/>
      <c r="GY5" s="866"/>
      <c r="GZ5" s="866"/>
      <c r="HA5" s="866"/>
      <c r="HB5" s="866"/>
      <c r="HC5" s="866"/>
      <c r="HD5" s="866"/>
      <c r="HE5" s="866"/>
      <c r="HF5" s="866"/>
      <c r="HG5" s="866"/>
      <c r="HH5" s="866"/>
      <c r="HI5" s="866"/>
      <c r="HJ5" s="866"/>
      <c r="HK5" s="866"/>
      <c r="HL5" s="867"/>
      <c r="HM5" s="338"/>
      <c r="HN5" s="907" t="s">
        <v>377</v>
      </c>
      <c r="HO5" s="866"/>
      <c r="HP5" s="866"/>
      <c r="HQ5" s="866"/>
      <c r="HR5" s="866"/>
      <c r="HS5" s="866"/>
      <c r="HT5" s="866"/>
      <c r="HU5" s="866"/>
      <c r="HV5" s="866"/>
      <c r="HW5" s="866"/>
      <c r="HX5" s="866"/>
      <c r="HY5" s="866"/>
      <c r="HZ5" s="866"/>
      <c r="IA5" s="866"/>
      <c r="IB5" s="866"/>
      <c r="IC5" s="867"/>
      <c r="ID5" s="338"/>
      <c r="IE5" s="907" t="s">
        <v>378</v>
      </c>
      <c r="IF5" s="866"/>
      <c r="IG5" s="866"/>
      <c r="IH5" s="866"/>
      <c r="II5" s="866"/>
      <c r="IJ5" s="866"/>
      <c r="IK5" s="866"/>
      <c r="IL5" s="866"/>
      <c r="IM5" s="866"/>
      <c r="IN5" s="866"/>
      <c r="IO5" s="866"/>
      <c r="IP5" s="866"/>
      <c r="IQ5" s="866"/>
      <c r="IR5" s="866"/>
      <c r="IS5" s="866"/>
      <c r="IT5" s="867"/>
    </row>
    <row r="6" spans="1:254" s="124" customFormat="1" ht="12.75" x14ac:dyDescent="0.2">
      <c r="A6" s="901"/>
      <c r="B6" s="875"/>
      <c r="C6" s="875"/>
      <c r="D6" s="875"/>
      <c r="E6" s="875"/>
      <c r="F6" s="875"/>
      <c r="G6" s="875"/>
      <c r="H6" s="875"/>
      <c r="I6" s="852"/>
      <c r="J6" s="852"/>
      <c r="K6" s="852"/>
      <c r="L6" s="852"/>
      <c r="M6" s="852"/>
      <c r="N6" s="852"/>
      <c r="O6" s="852"/>
      <c r="P6" s="853"/>
      <c r="Q6" s="338"/>
      <c r="R6" s="969"/>
      <c r="S6" s="970"/>
      <c r="T6" s="970"/>
      <c r="U6" s="970"/>
      <c r="V6" s="970"/>
      <c r="W6" s="970"/>
      <c r="X6" s="970"/>
      <c r="Y6" s="970"/>
      <c r="Z6" s="971"/>
      <c r="AA6" s="971"/>
      <c r="AB6" s="971"/>
      <c r="AC6" s="971"/>
      <c r="AD6" s="971"/>
      <c r="AE6" s="971"/>
      <c r="AF6" s="971"/>
      <c r="AG6" s="972"/>
      <c r="AH6" s="338"/>
      <c r="AI6" s="981"/>
      <c r="AJ6" s="982"/>
      <c r="AK6" s="982"/>
      <c r="AL6" s="982"/>
      <c r="AM6" s="982"/>
      <c r="AN6" s="982"/>
      <c r="AO6" s="982"/>
      <c r="AP6" s="982"/>
      <c r="AQ6" s="983"/>
      <c r="AR6" s="983"/>
      <c r="AS6" s="983"/>
      <c r="AT6" s="983"/>
      <c r="AU6" s="983"/>
      <c r="AV6" s="983"/>
      <c r="AW6" s="983"/>
      <c r="AX6" s="984"/>
      <c r="AY6" s="338"/>
      <c r="AZ6" s="901"/>
      <c r="BA6" s="875"/>
      <c r="BB6" s="875"/>
      <c r="BC6" s="875"/>
      <c r="BD6" s="875"/>
      <c r="BE6" s="875"/>
      <c r="BF6" s="875"/>
      <c r="BG6" s="875"/>
      <c r="BH6" s="852"/>
      <c r="BI6" s="852"/>
      <c r="BJ6" s="852"/>
      <c r="BK6" s="852"/>
      <c r="BL6" s="852"/>
      <c r="BM6" s="852"/>
      <c r="BN6" s="852"/>
      <c r="BO6" s="853"/>
      <c r="BP6" s="338"/>
      <c r="BQ6" s="901"/>
      <c r="BR6" s="875"/>
      <c r="BS6" s="875"/>
      <c r="BT6" s="875"/>
      <c r="BU6" s="875"/>
      <c r="BV6" s="875"/>
      <c r="BW6" s="875"/>
      <c r="BX6" s="875"/>
      <c r="BY6" s="852"/>
      <c r="BZ6" s="852"/>
      <c r="CA6" s="852"/>
      <c r="CB6" s="852"/>
      <c r="CC6" s="852"/>
      <c r="CD6" s="852"/>
      <c r="CE6" s="852"/>
      <c r="CF6" s="853"/>
      <c r="CG6" s="338"/>
      <c r="CH6" s="901"/>
      <c r="CI6" s="875"/>
      <c r="CJ6" s="875"/>
      <c r="CK6" s="875"/>
      <c r="CL6" s="875"/>
      <c r="CM6" s="875"/>
      <c r="CN6" s="875"/>
      <c r="CO6" s="875"/>
      <c r="CP6" s="852"/>
      <c r="CQ6" s="852"/>
      <c r="CR6" s="852"/>
      <c r="CS6" s="852"/>
      <c r="CT6" s="852"/>
      <c r="CU6" s="852"/>
      <c r="CV6" s="852"/>
      <c r="CW6" s="853"/>
      <c r="CX6" s="338"/>
      <c r="CY6" s="901"/>
      <c r="CZ6" s="875"/>
      <c r="DA6" s="875"/>
      <c r="DB6" s="875"/>
      <c r="DC6" s="875"/>
      <c r="DD6" s="875"/>
      <c r="DE6" s="875"/>
      <c r="DF6" s="875"/>
      <c r="DG6" s="852"/>
      <c r="DH6" s="852"/>
      <c r="DI6" s="852"/>
      <c r="DJ6" s="852"/>
      <c r="DK6" s="852"/>
      <c r="DL6" s="852"/>
      <c r="DM6" s="852"/>
      <c r="DN6" s="853"/>
      <c r="DO6" s="338"/>
      <c r="DP6" s="901"/>
      <c r="DQ6" s="875"/>
      <c r="DR6" s="875"/>
      <c r="DS6" s="875"/>
      <c r="DT6" s="875"/>
      <c r="DU6" s="875"/>
      <c r="DV6" s="875"/>
      <c r="DW6" s="875"/>
      <c r="DX6" s="852"/>
      <c r="DY6" s="852"/>
      <c r="DZ6" s="852"/>
      <c r="EA6" s="852"/>
      <c r="EB6" s="852"/>
      <c r="EC6" s="852"/>
      <c r="ED6" s="852"/>
      <c r="EE6" s="853"/>
      <c r="EF6" s="338"/>
      <c r="EG6" s="901"/>
      <c r="EH6" s="875"/>
      <c r="EI6" s="875"/>
      <c r="EJ6" s="875"/>
      <c r="EK6" s="875"/>
      <c r="EL6" s="875"/>
      <c r="EM6" s="875"/>
      <c r="EN6" s="875"/>
      <c r="EO6" s="852"/>
      <c r="EP6" s="852"/>
      <c r="EQ6" s="852"/>
      <c r="ER6" s="852"/>
      <c r="ES6" s="852"/>
      <c r="ET6" s="852"/>
      <c r="EU6" s="852"/>
      <c r="EV6" s="853"/>
      <c r="EW6" s="338"/>
      <c r="EX6" s="901"/>
      <c r="EY6" s="875"/>
      <c r="EZ6" s="875"/>
      <c r="FA6" s="875"/>
      <c r="FB6" s="875"/>
      <c r="FC6" s="875"/>
      <c r="FD6" s="875"/>
      <c r="FE6" s="875"/>
      <c r="FF6" s="852"/>
      <c r="FG6" s="852"/>
      <c r="FH6" s="852"/>
      <c r="FI6" s="852"/>
      <c r="FJ6" s="852"/>
      <c r="FK6" s="852"/>
      <c r="FL6" s="852"/>
      <c r="FM6" s="853"/>
      <c r="FN6" s="338"/>
      <c r="FO6" s="901"/>
      <c r="FP6" s="875"/>
      <c r="FQ6" s="875"/>
      <c r="FR6" s="875"/>
      <c r="FS6" s="875"/>
      <c r="FT6" s="875"/>
      <c r="FU6" s="875"/>
      <c r="FV6" s="875"/>
      <c r="FW6" s="852"/>
      <c r="FX6" s="852"/>
      <c r="FY6" s="852"/>
      <c r="FZ6" s="852"/>
      <c r="GA6" s="852"/>
      <c r="GB6" s="852"/>
      <c r="GC6" s="852"/>
      <c r="GD6" s="853"/>
      <c r="GE6" s="338"/>
      <c r="GF6" s="901"/>
      <c r="GG6" s="875"/>
      <c r="GH6" s="875"/>
      <c r="GI6" s="875"/>
      <c r="GJ6" s="875"/>
      <c r="GK6" s="875"/>
      <c r="GL6" s="875"/>
      <c r="GM6" s="875"/>
      <c r="GN6" s="852"/>
      <c r="GO6" s="852"/>
      <c r="GP6" s="852"/>
      <c r="GQ6" s="852"/>
      <c r="GR6" s="852"/>
      <c r="GS6" s="852"/>
      <c r="GT6" s="852"/>
      <c r="GU6" s="853"/>
      <c r="GV6" s="338"/>
      <c r="GW6" s="901"/>
      <c r="GX6" s="875"/>
      <c r="GY6" s="875"/>
      <c r="GZ6" s="875"/>
      <c r="HA6" s="875"/>
      <c r="HB6" s="875"/>
      <c r="HC6" s="875"/>
      <c r="HD6" s="875"/>
      <c r="HE6" s="852"/>
      <c r="HF6" s="852"/>
      <c r="HG6" s="852"/>
      <c r="HH6" s="852"/>
      <c r="HI6" s="852"/>
      <c r="HJ6" s="852"/>
      <c r="HK6" s="852"/>
      <c r="HL6" s="853"/>
      <c r="HM6" s="338"/>
      <c r="HN6" s="901"/>
      <c r="HO6" s="875"/>
      <c r="HP6" s="875"/>
      <c r="HQ6" s="875"/>
      <c r="HR6" s="875"/>
      <c r="HS6" s="875"/>
      <c r="HT6" s="875"/>
      <c r="HU6" s="875"/>
      <c r="HV6" s="852"/>
      <c r="HW6" s="852"/>
      <c r="HX6" s="852"/>
      <c r="HY6" s="852"/>
      <c r="HZ6" s="852"/>
      <c r="IA6" s="852"/>
      <c r="IB6" s="852"/>
      <c r="IC6" s="853"/>
      <c r="ID6" s="338"/>
      <c r="IE6" s="901"/>
      <c r="IF6" s="875"/>
      <c r="IG6" s="875"/>
      <c r="IH6" s="875"/>
      <c r="II6" s="875"/>
      <c r="IJ6" s="875"/>
      <c r="IK6" s="875"/>
      <c r="IL6" s="875"/>
      <c r="IM6" s="852"/>
      <c r="IN6" s="852"/>
      <c r="IO6" s="852"/>
      <c r="IP6" s="852"/>
      <c r="IQ6" s="852"/>
      <c r="IR6" s="852"/>
      <c r="IS6" s="852"/>
      <c r="IT6" s="853"/>
    </row>
    <row r="7" spans="1:254" s="124" customFormat="1" ht="12.75" x14ac:dyDescent="0.2">
      <c r="A7" s="903" t="s">
        <v>379</v>
      </c>
      <c r="B7" s="866"/>
      <c r="C7" s="866"/>
      <c r="D7" s="866"/>
      <c r="E7" s="866"/>
      <c r="F7" s="866"/>
      <c r="G7" s="866"/>
      <c r="H7" s="866"/>
      <c r="I7" s="904">
        <v>1.4</v>
      </c>
      <c r="J7" s="906"/>
      <c r="K7" s="906"/>
      <c r="L7" s="906"/>
      <c r="M7" s="906"/>
      <c r="N7" s="906"/>
      <c r="O7" s="906"/>
      <c r="P7" s="867"/>
      <c r="Q7" s="338"/>
      <c r="R7" s="903" t="s">
        <v>379</v>
      </c>
      <c r="S7" s="866"/>
      <c r="T7" s="866"/>
      <c r="U7" s="866"/>
      <c r="V7" s="866"/>
      <c r="W7" s="866"/>
      <c r="X7" s="866"/>
      <c r="Y7" s="866"/>
      <c r="Z7" s="904">
        <v>1.2</v>
      </c>
      <c r="AA7" s="973"/>
      <c r="AB7" s="973"/>
      <c r="AC7" s="973"/>
      <c r="AD7" s="973"/>
      <c r="AE7" s="973"/>
      <c r="AF7" s="973"/>
      <c r="AG7" s="974"/>
      <c r="AH7" s="338"/>
      <c r="AI7" s="903" t="s">
        <v>379</v>
      </c>
      <c r="AJ7" s="866"/>
      <c r="AK7" s="866"/>
      <c r="AL7" s="866"/>
      <c r="AM7" s="866"/>
      <c r="AN7" s="866"/>
      <c r="AO7" s="866"/>
      <c r="AP7" s="866"/>
      <c r="AQ7" s="904">
        <v>2.75</v>
      </c>
      <c r="AR7" s="906"/>
      <c r="AS7" s="906"/>
      <c r="AT7" s="906"/>
      <c r="AU7" s="906"/>
      <c r="AV7" s="906"/>
      <c r="AW7" s="906"/>
      <c r="AX7" s="867"/>
      <c r="AY7" s="338"/>
      <c r="AZ7" s="903" t="s">
        <v>379</v>
      </c>
      <c r="BA7" s="866"/>
      <c r="BB7" s="866"/>
      <c r="BC7" s="866"/>
      <c r="BD7" s="866"/>
      <c r="BE7" s="866"/>
      <c r="BF7" s="866"/>
      <c r="BG7" s="866"/>
      <c r="BH7" s="904">
        <v>1.1499999999999999</v>
      </c>
      <c r="BI7" s="906"/>
      <c r="BJ7" s="906"/>
      <c r="BK7" s="906"/>
      <c r="BL7" s="906"/>
      <c r="BM7" s="906"/>
      <c r="BN7" s="906"/>
      <c r="BO7" s="867"/>
      <c r="BP7" s="338"/>
      <c r="BQ7" s="903" t="s">
        <v>379</v>
      </c>
      <c r="BR7" s="866"/>
      <c r="BS7" s="866"/>
      <c r="BT7" s="866"/>
      <c r="BU7" s="866"/>
      <c r="BV7" s="866"/>
      <c r="BW7" s="866"/>
      <c r="BX7" s="866"/>
      <c r="BY7" s="904">
        <v>1</v>
      </c>
      <c r="BZ7" s="906"/>
      <c r="CA7" s="906"/>
      <c r="CB7" s="906"/>
      <c r="CC7" s="906"/>
      <c r="CD7" s="906"/>
      <c r="CE7" s="906"/>
      <c r="CF7" s="867"/>
      <c r="CG7" s="338"/>
      <c r="CH7" s="903" t="s">
        <v>379</v>
      </c>
      <c r="CI7" s="866"/>
      <c r="CJ7" s="866"/>
      <c r="CK7" s="866"/>
      <c r="CL7" s="866"/>
      <c r="CM7" s="866"/>
      <c r="CN7" s="866"/>
      <c r="CO7" s="866"/>
      <c r="CP7" s="904">
        <v>1.0349999999999999</v>
      </c>
      <c r="CQ7" s="906"/>
      <c r="CR7" s="906"/>
      <c r="CS7" s="906"/>
      <c r="CT7" s="906"/>
      <c r="CU7" s="906"/>
      <c r="CV7" s="906"/>
      <c r="CW7" s="867"/>
      <c r="CX7" s="338"/>
      <c r="CY7" s="903" t="s">
        <v>379</v>
      </c>
      <c r="CZ7" s="866"/>
      <c r="DA7" s="866"/>
      <c r="DB7" s="866"/>
      <c r="DC7" s="866"/>
      <c r="DD7" s="866"/>
      <c r="DE7" s="866"/>
      <c r="DF7" s="866"/>
      <c r="DG7" s="904">
        <v>0.85</v>
      </c>
      <c r="DH7" s="906"/>
      <c r="DI7" s="906"/>
      <c r="DJ7" s="906"/>
      <c r="DK7" s="906"/>
      <c r="DL7" s="906"/>
      <c r="DM7" s="906"/>
      <c r="DN7" s="867"/>
      <c r="DO7" s="338"/>
      <c r="DP7" s="903" t="s">
        <v>379</v>
      </c>
      <c r="DQ7" s="866"/>
      <c r="DR7" s="866"/>
      <c r="DS7" s="866"/>
      <c r="DT7" s="866"/>
      <c r="DU7" s="866"/>
      <c r="DV7" s="866"/>
      <c r="DW7" s="866"/>
      <c r="DX7" s="904">
        <v>2.35</v>
      </c>
      <c r="DY7" s="906"/>
      <c r="DZ7" s="906"/>
      <c r="EA7" s="906"/>
      <c r="EB7" s="906"/>
      <c r="EC7" s="906"/>
      <c r="ED7" s="906"/>
      <c r="EE7" s="867"/>
      <c r="EF7" s="338"/>
      <c r="EG7" s="903" t="s">
        <v>379</v>
      </c>
      <c r="EH7" s="866"/>
      <c r="EI7" s="866"/>
      <c r="EJ7" s="866"/>
      <c r="EK7" s="866"/>
      <c r="EL7" s="866"/>
      <c r="EM7" s="866"/>
      <c r="EN7" s="866"/>
      <c r="EO7" s="904">
        <v>1</v>
      </c>
      <c r="EP7" s="906"/>
      <c r="EQ7" s="906"/>
      <c r="ER7" s="906"/>
      <c r="ES7" s="906"/>
      <c r="ET7" s="906"/>
      <c r="EU7" s="906"/>
      <c r="EV7" s="867"/>
      <c r="EW7" s="338"/>
      <c r="EX7" s="903" t="s">
        <v>379</v>
      </c>
      <c r="EY7" s="866"/>
      <c r="EZ7" s="866"/>
      <c r="FA7" s="866"/>
      <c r="FB7" s="866"/>
      <c r="FC7" s="866"/>
      <c r="FD7" s="866"/>
      <c r="FE7" s="866"/>
      <c r="FF7" s="904">
        <v>1</v>
      </c>
      <c r="FG7" s="906"/>
      <c r="FH7" s="906"/>
      <c r="FI7" s="906"/>
      <c r="FJ7" s="906"/>
      <c r="FK7" s="906"/>
      <c r="FL7" s="906"/>
      <c r="FM7" s="867"/>
      <c r="FN7" s="338"/>
      <c r="FO7" s="903" t="s">
        <v>379</v>
      </c>
      <c r="FP7" s="866"/>
      <c r="FQ7" s="866"/>
      <c r="FR7" s="866"/>
      <c r="FS7" s="866"/>
      <c r="FT7" s="866"/>
      <c r="FU7" s="866"/>
      <c r="FV7" s="866"/>
      <c r="FW7" s="904"/>
      <c r="FX7" s="906"/>
      <c r="FY7" s="906"/>
      <c r="FZ7" s="906"/>
      <c r="GA7" s="906"/>
      <c r="GB7" s="906"/>
      <c r="GC7" s="906"/>
      <c r="GD7" s="867"/>
      <c r="GE7" s="338"/>
      <c r="GF7" s="903" t="s">
        <v>379</v>
      </c>
      <c r="GG7" s="866"/>
      <c r="GH7" s="866"/>
      <c r="GI7" s="866"/>
      <c r="GJ7" s="866"/>
      <c r="GK7" s="866"/>
      <c r="GL7" s="866"/>
      <c r="GM7" s="866"/>
      <c r="GN7" s="904"/>
      <c r="GO7" s="906"/>
      <c r="GP7" s="906"/>
      <c r="GQ7" s="906"/>
      <c r="GR7" s="906"/>
      <c r="GS7" s="906"/>
      <c r="GT7" s="906"/>
      <c r="GU7" s="867"/>
      <c r="GV7" s="338"/>
      <c r="GW7" s="903" t="s">
        <v>379</v>
      </c>
      <c r="GX7" s="866"/>
      <c r="GY7" s="866"/>
      <c r="GZ7" s="866"/>
      <c r="HA7" s="866"/>
      <c r="HB7" s="866"/>
      <c r="HC7" s="866"/>
      <c r="HD7" s="866"/>
      <c r="HE7" s="904"/>
      <c r="HF7" s="906"/>
      <c r="HG7" s="906"/>
      <c r="HH7" s="906"/>
      <c r="HI7" s="906"/>
      <c r="HJ7" s="906"/>
      <c r="HK7" s="906"/>
      <c r="HL7" s="867"/>
      <c r="HM7" s="338"/>
      <c r="HN7" s="903" t="s">
        <v>379</v>
      </c>
      <c r="HO7" s="866"/>
      <c r="HP7" s="866"/>
      <c r="HQ7" s="866"/>
      <c r="HR7" s="866"/>
      <c r="HS7" s="866"/>
      <c r="HT7" s="866"/>
      <c r="HU7" s="866"/>
      <c r="HV7" s="904"/>
      <c r="HW7" s="906"/>
      <c r="HX7" s="906"/>
      <c r="HY7" s="906"/>
      <c r="HZ7" s="906"/>
      <c r="IA7" s="906"/>
      <c r="IB7" s="906"/>
      <c r="IC7" s="867"/>
      <c r="ID7" s="338"/>
      <c r="IE7" s="903" t="s">
        <v>379</v>
      </c>
      <c r="IF7" s="866"/>
      <c r="IG7" s="866"/>
      <c r="IH7" s="866"/>
      <c r="II7" s="866"/>
      <c r="IJ7" s="866"/>
      <c r="IK7" s="866"/>
      <c r="IL7" s="866"/>
      <c r="IM7" s="904"/>
      <c r="IN7" s="906"/>
      <c r="IO7" s="906"/>
      <c r="IP7" s="906"/>
      <c r="IQ7" s="906"/>
      <c r="IR7" s="906"/>
      <c r="IS7" s="906"/>
      <c r="IT7" s="867"/>
    </row>
    <row r="8" spans="1:254" s="124" customFormat="1" ht="12.75" x14ac:dyDescent="0.2">
      <c r="A8" s="901"/>
      <c r="B8" s="875"/>
      <c r="C8" s="875"/>
      <c r="D8" s="875"/>
      <c r="E8" s="875"/>
      <c r="F8" s="875"/>
      <c r="G8" s="875"/>
      <c r="H8" s="875"/>
      <c r="I8" s="901"/>
      <c r="J8" s="875"/>
      <c r="K8" s="875"/>
      <c r="L8" s="875"/>
      <c r="M8" s="875"/>
      <c r="N8" s="875"/>
      <c r="O8" s="875"/>
      <c r="P8" s="876"/>
      <c r="Q8" s="338"/>
      <c r="R8" s="901"/>
      <c r="S8" s="875"/>
      <c r="T8" s="875"/>
      <c r="U8" s="875"/>
      <c r="V8" s="875"/>
      <c r="W8" s="875"/>
      <c r="X8" s="875"/>
      <c r="Y8" s="875"/>
      <c r="Z8" s="975"/>
      <c r="AA8" s="976"/>
      <c r="AB8" s="976"/>
      <c r="AC8" s="976"/>
      <c r="AD8" s="976"/>
      <c r="AE8" s="976"/>
      <c r="AF8" s="976"/>
      <c r="AG8" s="977"/>
      <c r="AH8" s="338"/>
      <c r="AI8" s="901"/>
      <c r="AJ8" s="875"/>
      <c r="AK8" s="875"/>
      <c r="AL8" s="875"/>
      <c r="AM8" s="875"/>
      <c r="AN8" s="875"/>
      <c r="AO8" s="875"/>
      <c r="AP8" s="875"/>
      <c r="AQ8" s="901"/>
      <c r="AR8" s="875"/>
      <c r="AS8" s="875"/>
      <c r="AT8" s="875"/>
      <c r="AU8" s="875"/>
      <c r="AV8" s="875"/>
      <c r="AW8" s="875"/>
      <c r="AX8" s="876"/>
      <c r="AY8" s="338"/>
      <c r="AZ8" s="901"/>
      <c r="BA8" s="875"/>
      <c r="BB8" s="875"/>
      <c r="BC8" s="875"/>
      <c r="BD8" s="875"/>
      <c r="BE8" s="875"/>
      <c r="BF8" s="875"/>
      <c r="BG8" s="875"/>
      <c r="BH8" s="901"/>
      <c r="BI8" s="875"/>
      <c r="BJ8" s="875"/>
      <c r="BK8" s="875"/>
      <c r="BL8" s="875"/>
      <c r="BM8" s="875"/>
      <c r="BN8" s="875"/>
      <c r="BO8" s="876"/>
      <c r="BP8" s="338"/>
      <c r="BQ8" s="901"/>
      <c r="BR8" s="875"/>
      <c r="BS8" s="875"/>
      <c r="BT8" s="875"/>
      <c r="BU8" s="875"/>
      <c r="BV8" s="875"/>
      <c r="BW8" s="875"/>
      <c r="BX8" s="875"/>
      <c r="BY8" s="901"/>
      <c r="BZ8" s="875"/>
      <c r="CA8" s="875"/>
      <c r="CB8" s="875"/>
      <c r="CC8" s="875"/>
      <c r="CD8" s="875"/>
      <c r="CE8" s="875"/>
      <c r="CF8" s="876"/>
      <c r="CG8" s="338"/>
      <c r="CH8" s="901"/>
      <c r="CI8" s="875"/>
      <c r="CJ8" s="875"/>
      <c r="CK8" s="875"/>
      <c r="CL8" s="875"/>
      <c r="CM8" s="875"/>
      <c r="CN8" s="875"/>
      <c r="CO8" s="875"/>
      <c r="CP8" s="901"/>
      <c r="CQ8" s="875"/>
      <c r="CR8" s="875"/>
      <c r="CS8" s="875"/>
      <c r="CT8" s="875"/>
      <c r="CU8" s="875"/>
      <c r="CV8" s="875"/>
      <c r="CW8" s="876"/>
      <c r="CX8" s="338"/>
      <c r="CY8" s="901"/>
      <c r="CZ8" s="875"/>
      <c r="DA8" s="875"/>
      <c r="DB8" s="875"/>
      <c r="DC8" s="875"/>
      <c r="DD8" s="875"/>
      <c r="DE8" s="875"/>
      <c r="DF8" s="875"/>
      <c r="DG8" s="901"/>
      <c r="DH8" s="875"/>
      <c r="DI8" s="875"/>
      <c r="DJ8" s="875"/>
      <c r="DK8" s="875"/>
      <c r="DL8" s="875"/>
      <c r="DM8" s="875"/>
      <c r="DN8" s="876"/>
      <c r="DO8" s="338"/>
      <c r="DP8" s="901"/>
      <c r="DQ8" s="875"/>
      <c r="DR8" s="875"/>
      <c r="DS8" s="875"/>
      <c r="DT8" s="875"/>
      <c r="DU8" s="875"/>
      <c r="DV8" s="875"/>
      <c r="DW8" s="875"/>
      <c r="DX8" s="901"/>
      <c r="DY8" s="875"/>
      <c r="DZ8" s="875"/>
      <c r="EA8" s="875"/>
      <c r="EB8" s="875"/>
      <c r="EC8" s="875"/>
      <c r="ED8" s="875"/>
      <c r="EE8" s="876"/>
      <c r="EF8" s="338"/>
      <c r="EG8" s="901"/>
      <c r="EH8" s="875"/>
      <c r="EI8" s="875"/>
      <c r="EJ8" s="875"/>
      <c r="EK8" s="875"/>
      <c r="EL8" s="875"/>
      <c r="EM8" s="875"/>
      <c r="EN8" s="875"/>
      <c r="EO8" s="901"/>
      <c r="EP8" s="875"/>
      <c r="EQ8" s="875"/>
      <c r="ER8" s="875"/>
      <c r="ES8" s="875"/>
      <c r="ET8" s="875"/>
      <c r="EU8" s="875"/>
      <c r="EV8" s="876"/>
      <c r="EW8" s="338"/>
      <c r="EX8" s="901"/>
      <c r="EY8" s="875"/>
      <c r="EZ8" s="875"/>
      <c r="FA8" s="875"/>
      <c r="FB8" s="875"/>
      <c r="FC8" s="875"/>
      <c r="FD8" s="875"/>
      <c r="FE8" s="875"/>
      <c r="FF8" s="901"/>
      <c r="FG8" s="875"/>
      <c r="FH8" s="875"/>
      <c r="FI8" s="875"/>
      <c r="FJ8" s="875"/>
      <c r="FK8" s="875"/>
      <c r="FL8" s="875"/>
      <c r="FM8" s="876"/>
      <c r="FN8" s="338"/>
      <c r="FO8" s="901"/>
      <c r="FP8" s="875"/>
      <c r="FQ8" s="875"/>
      <c r="FR8" s="875"/>
      <c r="FS8" s="875"/>
      <c r="FT8" s="875"/>
      <c r="FU8" s="875"/>
      <c r="FV8" s="875"/>
      <c r="FW8" s="901"/>
      <c r="FX8" s="875"/>
      <c r="FY8" s="875"/>
      <c r="FZ8" s="875"/>
      <c r="GA8" s="875"/>
      <c r="GB8" s="875"/>
      <c r="GC8" s="875"/>
      <c r="GD8" s="876"/>
      <c r="GE8" s="338"/>
      <c r="GF8" s="901"/>
      <c r="GG8" s="875"/>
      <c r="GH8" s="875"/>
      <c r="GI8" s="875"/>
      <c r="GJ8" s="875"/>
      <c r="GK8" s="875"/>
      <c r="GL8" s="875"/>
      <c r="GM8" s="875"/>
      <c r="GN8" s="901"/>
      <c r="GO8" s="875"/>
      <c r="GP8" s="875"/>
      <c r="GQ8" s="875"/>
      <c r="GR8" s="875"/>
      <c r="GS8" s="875"/>
      <c r="GT8" s="875"/>
      <c r="GU8" s="876"/>
      <c r="GV8" s="338"/>
      <c r="GW8" s="901"/>
      <c r="GX8" s="875"/>
      <c r="GY8" s="875"/>
      <c r="GZ8" s="875"/>
      <c r="HA8" s="875"/>
      <c r="HB8" s="875"/>
      <c r="HC8" s="875"/>
      <c r="HD8" s="875"/>
      <c r="HE8" s="901"/>
      <c r="HF8" s="875"/>
      <c r="HG8" s="875"/>
      <c r="HH8" s="875"/>
      <c r="HI8" s="875"/>
      <c r="HJ8" s="875"/>
      <c r="HK8" s="875"/>
      <c r="HL8" s="876"/>
      <c r="HM8" s="338"/>
      <c r="HN8" s="901"/>
      <c r="HO8" s="875"/>
      <c r="HP8" s="875"/>
      <c r="HQ8" s="875"/>
      <c r="HR8" s="875"/>
      <c r="HS8" s="875"/>
      <c r="HT8" s="875"/>
      <c r="HU8" s="875"/>
      <c r="HV8" s="901"/>
      <c r="HW8" s="875"/>
      <c r="HX8" s="875"/>
      <c r="HY8" s="875"/>
      <c r="HZ8" s="875"/>
      <c r="IA8" s="875"/>
      <c r="IB8" s="875"/>
      <c r="IC8" s="876"/>
      <c r="ID8" s="338"/>
      <c r="IE8" s="901"/>
      <c r="IF8" s="875"/>
      <c r="IG8" s="875"/>
      <c r="IH8" s="875"/>
      <c r="II8" s="875"/>
      <c r="IJ8" s="875"/>
      <c r="IK8" s="875"/>
      <c r="IL8" s="875"/>
      <c r="IM8" s="901"/>
      <c r="IN8" s="875"/>
      <c r="IO8" s="875"/>
      <c r="IP8" s="875"/>
      <c r="IQ8" s="875"/>
      <c r="IR8" s="875"/>
      <c r="IS8" s="875"/>
      <c r="IT8" s="876"/>
    </row>
    <row r="9" spans="1:254" s="124" customFormat="1" ht="12.75" x14ac:dyDescent="0.2">
      <c r="A9" s="903" t="s">
        <v>380</v>
      </c>
      <c r="B9" s="866"/>
      <c r="C9" s="866"/>
      <c r="D9" s="866"/>
      <c r="E9" s="866"/>
      <c r="F9" s="866"/>
      <c r="G9" s="866"/>
      <c r="H9" s="867"/>
      <c r="I9" s="965" t="s">
        <v>298</v>
      </c>
      <c r="J9" s="852"/>
      <c r="K9" s="852"/>
      <c r="L9" s="852"/>
      <c r="M9" s="852"/>
      <c r="N9" s="852"/>
      <c r="O9" s="852"/>
      <c r="P9" s="853"/>
      <c r="Q9" s="338"/>
      <c r="R9" s="903" t="s">
        <v>380</v>
      </c>
      <c r="S9" s="866"/>
      <c r="T9" s="866"/>
      <c r="U9" s="866"/>
      <c r="V9" s="866"/>
      <c r="W9" s="866"/>
      <c r="X9" s="866"/>
      <c r="Y9" s="867"/>
      <c r="Z9" s="965" t="s">
        <v>171</v>
      </c>
      <c r="AA9" s="852"/>
      <c r="AB9" s="852"/>
      <c r="AC9" s="852"/>
      <c r="AD9" s="852"/>
      <c r="AE9" s="852"/>
      <c r="AF9" s="852"/>
      <c r="AG9" s="853"/>
      <c r="AH9" s="338"/>
      <c r="AI9" s="903" t="s">
        <v>380</v>
      </c>
      <c r="AJ9" s="866"/>
      <c r="AK9" s="866"/>
      <c r="AL9" s="866"/>
      <c r="AM9" s="866"/>
      <c r="AN9" s="866"/>
      <c r="AO9" s="866"/>
      <c r="AP9" s="867"/>
      <c r="AQ9" s="965" t="s">
        <v>171</v>
      </c>
      <c r="AR9" s="852"/>
      <c r="AS9" s="852"/>
      <c r="AT9" s="852"/>
      <c r="AU9" s="852"/>
      <c r="AV9" s="852"/>
      <c r="AW9" s="852"/>
      <c r="AX9" s="853"/>
      <c r="AY9" s="338"/>
      <c r="AZ9" s="903" t="s">
        <v>380</v>
      </c>
      <c r="BA9" s="866"/>
      <c r="BB9" s="866"/>
      <c r="BC9" s="866"/>
      <c r="BD9" s="866"/>
      <c r="BE9" s="866"/>
      <c r="BF9" s="866"/>
      <c r="BG9" s="867"/>
      <c r="BH9" s="965" t="s">
        <v>298</v>
      </c>
      <c r="BI9" s="852"/>
      <c r="BJ9" s="852"/>
      <c r="BK9" s="852"/>
      <c r="BL9" s="852"/>
      <c r="BM9" s="852"/>
      <c r="BN9" s="852"/>
      <c r="BO9" s="853"/>
      <c r="BP9" s="338"/>
      <c r="BQ9" s="903" t="s">
        <v>380</v>
      </c>
      <c r="BR9" s="866"/>
      <c r="BS9" s="866"/>
      <c r="BT9" s="866"/>
      <c r="BU9" s="866"/>
      <c r="BV9" s="866"/>
      <c r="BW9" s="866"/>
      <c r="BX9" s="867"/>
      <c r="BY9" s="965" t="s">
        <v>171</v>
      </c>
      <c r="BZ9" s="852"/>
      <c r="CA9" s="852"/>
      <c r="CB9" s="852"/>
      <c r="CC9" s="852"/>
      <c r="CD9" s="852"/>
      <c r="CE9" s="852"/>
      <c r="CF9" s="853"/>
      <c r="CG9" s="338"/>
      <c r="CH9" s="903" t="s">
        <v>380</v>
      </c>
      <c r="CI9" s="866"/>
      <c r="CJ9" s="866"/>
      <c r="CK9" s="866"/>
      <c r="CL9" s="866"/>
      <c r="CM9" s="866"/>
      <c r="CN9" s="866"/>
      <c r="CO9" s="867"/>
      <c r="CP9" s="965" t="s">
        <v>298</v>
      </c>
      <c r="CQ9" s="852"/>
      <c r="CR9" s="852"/>
      <c r="CS9" s="852"/>
      <c r="CT9" s="852"/>
      <c r="CU9" s="852"/>
      <c r="CV9" s="852"/>
      <c r="CW9" s="853"/>
      <c r="CX9" s="338"/>
      <c r="CY9" s="903" t="s">
        <v>380</v>
      </c>
      <c r="CZ9" s="866"/>
      <c r="DA9" s="866"/>
      <c r="DB9" s="866"/>
      <c r="DC9" s="866"/>
      <c r="DD9" s="866"/>
      <c r="DE9" s="866"/>
      <c r="DF9" s="867"/>
      <c r="DG9" s="965" t="s">
        <v>298</v>
      </c>
      <c r="DH9" s="852"/>
      <c r="DI9" s="852"/>
      <c r="DJ9" s="852"/>
      <c r="DK9" s="852"/>
      <c r="DL9" s="852"/>
      <c r="DM9" s="852"/>
      <c r="DN9" s="853"/>
      <c r="DO9" s="338"/>
      <c r="DP9" s="903" t="s">
        <v>380</v>
      </c>
      <c r="DQ9" s="866"/>
      <c r="DR9" s="866"/>
      <c r="DS9" s="866"/>
      <c r="DT9" s="866"/>
      <c r="DU9" s="866"/>
      <c r="DV9" s="866"/>
      <c r="DW9" s="867"/>
      <c r="DX9" s="965" t="s">
        <v>298</v>
      </c>
      <c r="DY9" s="852"/>
      <c r="DZ9" s="852"/>
      <c r="EA9" s="852"/>
      <c r="EB9" s="852"/>
      <c r="EC9" s="852"/>
      <c r="ED9" s="852"/>
      <c r="EE9" s="853"/>
      <c r="EF9" s="338"/>
      <c r="EG9" s="903" t="s">
        <v>380</v>
      </c>
      <c r="EH9" s="866"/>
      <c r="EI9" s="866"/>
      <c r="EJ9" s="866"/>
      <c r="EK9" s="866"/>
      <c r="EL9" s="866"/>
      <c r="EM9" s="866"/>
      <c r="EN9" s="867"/>
      <c r="EO9" s="965" t="s">
        <v>171</v>
      </c>
      <c r="EP9" s="852"/>
      <c r="EQ9" s="852"/>
      <c r="ER9" s="852"/>
      <c r="ES9" s="852"/>
      <c r="ET9" s="852"/>
      <c r="EU9" s="852"/>
      <c r="EV9" s="853"/>
      <c r="EW9" s="338"/>
      <c r="EX9" s="903" t="s">
        <v>380</v>
      </c>
      <c r="EY9" s="866"/>
      <c r="EZ9" s="866"/>
      <c r="FA9" s="866"/>
      <c r="FB9" s="866"/>
      <c r="FC9" s="866"/>
      <c r="FD9" s="866"/>
      <c r="FE9" s="867"/>
      <c r="FF9" s="965" t="s">
        <v>171</v>
      </c>
      <c r="FG9" s="852"/>
      <c r="FH9" s="852"/>
      <c r="FI9" s="852"/>
      <c r="FJ9" s="852"/>
      <c r="FK9" s="852"/>
      <c r="FL9" s="852"/>
      <c r="FM9" s="853"/>
      <c r="FN9" s="338"/>
      <c r="FO9" s="903" t="s">
        <v>380</v>
      </c>
      <c r="FP9" s="866"/>
      <c r="FQ9" s="866"/>
      <c r="FR9" s="866"/>
      <c r="FS9" s="866"/>
      <c r="FT9" s="866"/>
      <c r="FU9" s="866"/>
      <c r="FV9" s="867"/>
      <c r="FW9" s="965" t="s">
        <v>298</v>
      </c>
      <c r="FX9" s="852"/>
      <c r="FY9" s="852"/>
      <c r="FZ9" s="852"/>
      <c r="GA9" s="852"/>
      <c r="GB9" s="852"/>
      <c r="GC9" s="852"/>
      <c r="GD9" s="853"/>
      <c r="GE9" s="338"/>
      <c r="GF9" s="903" t="s">
        <v>380</v>
      </c>
      <c r="GG9" s="866"/>
      <c r="GH9" s="866"/>
      <c r="GI9" s="866"/>
      <c r="GJ9" s="866"/>
      <c r="GK9" s="866"/>
      <c r="GL9" s="866"/>
      <c r="GM9" s="867"/>
      <c r="GN9" s="965" t="s">
        <v>298</v>
      </c>
      <c r="GO9" s="852"/>
      <c r="GP9" s="852"/>
      <c r="GQ9" s="852"/>
      <c r="GR9" s="852"/>
      <c r="GS9" s="852"/>
      <c r="GT9" s="852"/>
      <c r="GU9" s="853"/>
      <c r="GV9" s="338"/>
      <c r="GW9" s="903" t="s">
        <v>380</v>
      </c>
      <c r="GX9" s="866"/>
      <c r="GY9" s="866"/>
      <c r="GZ9" s="866"/>
      <c r="HA9" s="866"/>
      <c r="HB9" s="866"/>
      <c r="HC9" s="866"/>
      <c r="HD9" s="867"/>
      <c r="HE9" s="965" t="s">
        <v>298</v>
      </c>
      <c r="HF9" s="852"/>
      <c r="HG9" s="852"/>
      <c r="HH9" s="852"/>
      <c r="HI9" s="852"/>
      <c r="HJ9" s="852"/>
      <c r="HK9" s="852"/>
      <c r="HL9" s="853"/>
      <c r="HM9" s="338"/>
      <c r="HN9" s="903" t="s">
        <v>380</v>
      </c>
      <c r="HO9" s="866"/>
      <c r="HP9" s="866"/>
      <c r="HQ9" s="866"/>
      <c r="HR9" s="866"/>
      <c r="HS9" s="866"/>
      <c r="HT9" s="866"/>
      <c r="HU9" s="867"/>
      <c r="HV9" s="965" t="s">
        <v>298</v>
      </c>
      <c r="HW9" s="852"/>
      <c r="HX9" s="852"/>
      <c r="HY9" s="852"/>
      <c r="HZ9" s="852"/>
      <c r="IA9" s="852"/>
      <c r="IB9" s="852"/>
      <c r="IC9" s="853"/>
      <c r="ID9" s="338"/>
      <c r="IE9" s="903" t="s">
        <v>380</v>
      </c>
      <c r="IF9" s="866"/>
      <c r="IG9" s="866"/>
      <c r="IH9" s="866"/>
      <c r="II9" s="866"/>
      <c r="IJ9" s="866"/>
      <c r="IK9" s="866"/>
      <c r="IL9" s="867"/>
      <c r="IM9" s="965" t="s">
        <v>298</v>
      </c>
      <c r="IN9" s="852"/>
      <c r="IO9" s="852"/>
      <c r="IP9" s="852"/>
      <c r="IQ9" s="852"/>
      <c r="IR9" s="852"/>
      <c r="IS9" s="852"/>
      <c r="IT9" s="853"/>
    </row>
    <row r="10" spans="1:254" s="124" customFormat="1" ht="12.75" x14ac:dyDescent="0.2">
      <c r="A10" s="901"/>
      <c r="B10" s="875"/>
      <c r="C10" s="875"/>
      <c r="D10" s="875"/>
      <c r="E10" s="875"/>
      <c r="F10" s="875"/>
      <c r="G10" s="875"/>
      <c r="H10" s="876"/>
      <c r="I10" s="901"/>
      <c r="J10" s="902"/>
      <c r="K10" s="902"/>
      <c r="L10" s="902"/>
      <c r="M10" s="902"/>
      <c r="N10" s="902"/>
      <c r="O10" s="902"/>
      <c r="P10" s="876"/>
      <c r="Q10" s="338"/>
      <c r="R10" s="901"/>
      <c r="S10" s="875"/>
      <c r="T10" s="875"/>
      <c r="U10" s="875"/>
      <c r="V10" s="875"/>
      <c r="W10" s="875"/>
      <c r="X10" s="875"/>
      <c r="Y10" s="876"/>
      <c r="Z10" s="901"/>
      <c r="AA10" s="902"/>
      <c r="AB10" s="902"/>
      <c r="AC10" s="902"/>
      <c r="AD10" s="902"/>
      <c r="AE10" s="902"/>
      <c r="AF10" s="902"/>
      <c r="AG10" s="876"/>
      <c r="AH10" s="338"/>
      <c r="AI10" s="901"/>
      <c r="AJ10" s="875"/>
      <c r="AK10" s="875"/>
      <c r="AL10" s="875"/>
      <c r="AM10" s="875"/>
      <c r="AN10" s="875"/>
      <c r="AO10" s="875"/>
      <c r="AP10" s="876"/>
      <c r="AQ10" s="901"/>
      <c r="AR10" s="902"/>
      <c r="AS10" s="902"/>
      <c r="AT10" s="902"/>
      <c r="AU10" s="902"/>
      <c r="AV10" s="902"/>
      <c r="AW10" s="902"/>
      <c r="AX10" s="876"/>
      <c r="AY10" s="338"/>
      <c r="AZ10" s="901"/>
      <c r="BA10" s="875"/>
      <c r="BB10" s="875"/>
      <c r="BC10" s="875"/>
      <c r="BD10" s="875"/>
      <c r="BE10" s="875"/>
      <c r="BF10" s="875"/>
      <c r="BG10" s="876"/>
      <c r="BH10" s="901"/>
      <c r="BI10" s="902"/>
      <c r="BJ10" s="902"/>
      <c r="BK10" s="902"/>
      <c r="BL10" s="902"/>
      <c r="BM10" s="902"/>
      <c r="BN10" s="902"/>
      <c r="BO10" s="876"/>
      <c r="BP10" s="338"/>
      <c r="BQ10" s="901"/>
      <c r="BR10" s="875"/>
      <c r="BS10" s="875"/>
      <c r="BT10" s="875"/>
      <c r="BU10" s="875"/>
      <c r="BV10" s="875"/>
      <c r="BW10" s="875"/>
      <c r="BX10" s="876"/>
      <c r="BY10" s="901"/>
      <c r="BZ10" s="902"/>
      <c r="CA10" s="902"/>
      <c r="CB10" s="902"/>
      <c r="CC10" s="902"/>
      <c r="CD10" s="902"/>
      <c r="CE10" s="902"/>
      <c r="CF10" s="876"/>
      <c r="CG10" s="338"/>
      <c r="CH10" s="901"/>
      <c r="CI10" s="875"/>
      <c r="CJ10" s="875"/>
      <c r="CK10" s="875"/>
      <c r="CL10" s="875"/>
      <c r="CM10" s="875"/>
      <c r="CN10" s="875"/>
      <c r="CO10" s="876"/>
      <c r="CP10" s="901"/>
      <c r="CQ10" s="902"/>
      <c r="CR10" s="902"/>
      <c r="CS10" s="902"/>
      <c r="CT10" s="902"/>
      <c r="CU10" s="902"/>
      <c r="CV10" s="902"/>
      <c r="CW10" s="876"/>
      <c r="CX10" s="338"/>
      <c r="CY10" s="901"/>
      <c r="CZ10" s="875"/>
      <c r="DA10" s="875"/>
      <c r="DB10" s="875"/>
      <c r="DC10" s="875"/>
      <c r="DD10" s="875"/>
      <c r="DE10" s="875"/>
      <c r="DF10" s="876"/>
      <c r="DG10" s="901"/>
      <c r="DH10" s="902"/>
      <c r="DI10" s="902"/>
      <c r="DJ10" s="902"/>
      <c r="DK10" s="902"/>
      <c r="DL10" s="902"/>
      <c r="DM10" s="902"/>
      <c r="DN10" s="876"/>
      <c r="DO10" s="338"/>
      <c r="DP10" s="901"/>
      <c r="DQ10" s="875"/>
      <c r="DR10" s="875"/>
      <c r="DS10" s="875"/>
      <c r="DT10" s="875"/>
      <c r="DU10" s="875"/>
      <c r="DV10" s="875"/>
      <c r="DW10" s="876"/>
      <c r="DX10" s="901"/>
      <c r="DY10" s="902"/>
      <c r="DZ10" s="902"/>
      <c r="EA10" s="902"/>
      <c r="EB10" s="902"/>
      <c r="EC10" s="902"/>
      <c r="ED10" s="902"/>
      <c r="EE10" s="876"/>
      <c r="EF10" s="338"/>
      <c r="EG10" s="901"/>
      <c r="EH10" s="875"/>
      <c r="EI10" s="875"/>
      <c r="EJ10" s="875"/>
      <c r="EK10" s="875"/>
      <c r="EL10" s="875"/>
      <c r="EM10" s="875"/>
      <c r="EN10" s="876"/>
      <c r="EO10" s="901"/>
      <c r="EP10" s="902"/>
      <c r="EQ10" s="902"/>
      <c r="ER10" s="902"/>
      <c r="ES10" s="902"/>
      <c r="ET10" s="902"/>
      <c r="EU10" s="902"/>
      <c r="EV10" s="876"/>
      <c r="EW10" s="338"/>
      <c r="EX10" s="901"/>
      <c r="EY10" s="875"/>
      <c r="EZ10" s="875"/>
      <c r="FA10" s="875"/>
      <c r="FB10" s="875"/>
      <c r="FC10" s="875"/>
      <c r="FD10" s="875"/>
      <c r="FE10" s="876"/>
      <c r="FF10" s="901"/>
      <c r="FG10" s="902"/>
      <c r="FH10" s="902"/>
      <c r="FI10" s="902"/>
      <c r="FJ10" s="902"/>
      <c r="FK10" s="902"/>
      <c r="FL10" s="902"/>
      <c r="FM10" s="876"/>
      <c r="FN10" s="338"/>
      <c r="FO10" s="901"/>
      <c r="FP10" s="875"/>
      <c r="FQ10" s="875"/>
      <c r="FR10" s="875"/>
      <c r="FS10" s="875"/>
      <c r="FT10" s="875"/>
      <c r="FU10" s="875"/>
      <c r="FV10" s="876"/>
      <c r="FW10" s="901"/>
      <c r="FX10" s="902"/>
      <c r="FY10" s="902"/>
      <c r="FZ10" s="902"/>
      <c r="GA10" s="902"/>
      <c r="GB10" s="902"/>
      <c r="GC10" s="902"/>
      <c r="GD10" s="876"/>
      <c r="GE10" s="338"/>
      <c r="GF10" s="901"/>
      <c r="GG10" s="875"/>
      <c r="GH10" s="875"/>
      <c r="GI10" s="875"/>
      <c r="GJ10" s="875"/>
      <c r="GK10" s="875"/>
      <c r="GL10" s="875"/>
      <c r="GM10" s="876"/>
      <c r="GN10" s="901"/>
      <c r="GO10" s="902"/>
      <c r="GP10" s="902"/>
      <c r="GQ10" s="902"/>
      <c r="GR10" s="902"/>
      <c r="GS10" s="902"/>
      <c r="GT10" s="902"/>
      <c r="GU10" s="876"/>
      <c r="GV10" s="338"/>
      <c r="GW10" s="901"/>
      <c r="GX10" s="875"/>
      <c r="GY10" s="875"/>
      <c r="GZ10" s="875"/>
      <c r="HA10" s="875"/>
      <c r="HB10" s="875"/>
      <c r="HC10" s="875"/>
      <c r="HD10" s="876"/>
      <c r="HE10" s="901"/>
      <c r="HF10" s="902"/>
      <c r="HG10" s="902"/>
      <c r="HH10" s="902"/>
      <c r="HI10" s="902"/>
      <c r="HJ10" s="902"/>
      <c r="HK10" s="902"/>
      <c r="HL10" s="876"/>
      <c r="HM10" s="338"/>
      <c r="HN10" s="901"/>
      <c r="HO10" s="875"/>
      <c r="HP10" s="875"/>
      <c r="HQ10" s="875"/>
      <c r="HR10" s="875"/>
      <c r="HS10" s="875"/>
      <c r="HT10" s="875"/>
      <c r="HU10" s="876"/>
      <c r="HV10" s="901"/>
      <c r="HW10" s="902"/>
      <c r="HX10" s="902"/>
      <c r="HY10" s="902"/>
      <c r="HZ10" s="902"/>
      <c r="IA10" s="902"/>
      <c r="IB10" s="902"/>
      <c r="IC10" s="876"/>
      <c r="ID10" s="338"/>
      <c r="IE10" s="901"/>
      <c r="IF10" s="875"/>
      <c r="IG10" s="875"/>
      <c r="IH10" s="875"/>
      <c r="II10" s="875"/>
      <c r="IJ10" s="875"/>
      <c r="IK10" s="875"/>
      <c r="IL10" s="876"/>
      <c r="IM10" s="901"/>
      <c r="IN10" s="902"/>
      <c r="IO10" s="902"/>
      <c r="IP10" s="902"/>
      <c r="IQ10" s="902"/>
      <c r="IR10" s="902"/>
      <c r="IS10" s="902"/>
      <c r="IT10" s="876"/>
    </row>
    <row r="11" spans="1:254" s="124" customFormat="1" ht="12.75" x14ac:dyDescent="0.2">
      <c r="A11" s="903" t="s">
        <v>381</v>
      </c>
      <c r="B11" s="866"/>
      <c r="C11" s="866"/>
      <c r="D11" s="866"/>
      <c r="E11" s="866"/>
      <c r="F11" s="866"/>
      <c r="G11" s="866"/>
      <c r="H11" s="867"/>
      <c r="I11" s="934">
        <f ca="1">SUM(L17:N66)*IF(I9="Yes",2,1)</f>
        <v>2780</v>
      </c>
      <c r="J11" s="935"/>
      <c r="K11" s="935"/>
      <c r="L11" s="935"/>
      <c r="M11" s="935"/>
      <c r="N11" s="935"/>
      <c r="O11" s="935"/>
      <c r="P11" s="936"/>
      <c r="Q11" s="338"/>
      <c r="R11" s="903" t="s">
        <v>381</v>
      </c>
      <c r="S11" s="866"/>
      <c r="T11" s="866"/>
      <c r="U11" s="866"/>
      <c r="V11" s="866"/>
      <c r="W11" s="866"/>
      <c r="X11" s="866"/>
      <c r="Y11" s="867"/>
      <c r="Z11" s="934">
        <f ca="1">SUM(AC17:AE66)*IF(Z9="Yes",2,1)</f>
        <v>2440</v>
      </c>
      <c r="AA11" s="935"/>
      <c r="AB11" s="935"/>
      <c r="AC11" s="935"/>
      <c r="AD11" s="935"/>
      <c r="AE11" s="935"/>
      <c r="AF11" s="935"/>
      <c r="AG11" s="936"/>
      <c r="AH11" s="338"/>
      <c r="AI11" s="903" t="s">
        <v>381</v>
      </c>
      <c r="AJ11" s="866"/>
      <c r="AK11" s="866"/>
      <c r="AL11" s="866"/>
      <c r="AM11" s="866"/>
      <c r="AN11" s="866"/>
      <c r="AO11" s="866"/>
      <c r="AP11" s="867"/>
      <c r="AQ11" s="934">
        <f ca="1">SUM(AT17:AV66)*IF(AQ9="Yes",2,1)</f>
        <v>4190</v>
      </c>
      <c r="AR11" s="935"/>
      <c r="AS11" s="935"/>
      <c r="AT11" s="935"/>
      <c r="AU11" s="935"/>
      <c r="AV11" s="935"/>
      <c r="AW11" s="935"/>
      <c r="AX11" s="936"/>
      <c r="AY11" s="338"/>
      <c r="AZ11" s="903" t="s">
        <v>381</v>
      </c>
      <c r="BA11" s="866"/>
      <c r="BB11" s="866"/>
      <c r="BC11" s="866"/>
      <c r="BD11" s="866"/>
      <c r="BE11" s="866"/>
      <c r="BF11" s="866"/>
      <c r="BG11" s="867"/>
      <c r="BH11" s="934">
        <f ca="1">SUM(BK17:BM66)*IF(BH9="Yes",2,1)</f>
        <v>2440</v>
      </c>
      <c r="BI11" s="935"/>
      <c r="BJ11" s="935"/>
      <c r="BK11" s="935"/>
      <c r="BL11" s="935"/>
      <c r="BM11" s="935"/>
      <c r="BN11" s="935"/>
      <c r="BO11" s="936"/>
      <c r="BP11" s="338"/>
      <c r="BQ11" s="903" t="s">
        <v>381</v>
      </c>
      <c r="BR11" s="866"/>
      <c r="BS11" s="866"/>
      <c r="BT11" s="866"/>
      <c r="BU11" s="866"/>
      <c r="BV11" s="866"/>
      <c r="BW11" s="866"/>
      <c r="BX11" s="867"/>
      <c r="BY11" s="934">
        <f ca="1">SUM(CB17:CD66)*IF(BY9="Yes",2,1)</f>
        <v>2640</v>
      </c>
      <c r="BZ11" s="935"/>
      <c r="CA11" s="935"/>
      <c r="CB11" s="935"/>
      <c r="CC11" s="935"/>
      <c r="CD11" s="935"/>
      <c r="CE11" s="935"/>
      <c r="CF11" s="936"/>
      <c r="CG11" s="338"/>
      <c r="CH11" s="903" t="s">
        <v>381</v>
      </c>
      <c r="CI11" s="866"/>
      <c r="CJ11" s="866"/>
      <c r="CK11" s="866"/>
      <c r="CL11" s="866"/>
      <c r="CM11" s="866"/>
      <c r="CN11" s="866"/>
      <c r="CO11" s="867"/>
      <c r="CP11" s="934">
        <f ca="1">SUM(CS17:CU66)*IF(CP9="Yes",2,1)</f>
        <v>2780</v>
      </c>
      <c r="CQ11" s="935"/>
      <c r="CR11" s="935"/>
      <c r="CS11" s="935"/>
      <c r="CT11" s="935"/>
      <c r="CU11" s="935"/>
      <c r="CV11" s="935"/>
      <c r="CW11" s="936"/>
      <c r="CX11" s="338"/>
      <c r="CY11" s="903" t="s">
        <v>381</v>
      </c>
      <c r="CZ11" s="866"/>
      <c r="DA11" s="866"/>
      <c r="DB11" s="866"/>
      <c r="DC11" s="866"/>
      <c r="DD11" s="866"/>
      <c r="DE11" s="866"/>
      <c r="DF11" s="867"/>
      <c r="DG11" s="934">
        <f ca="1">SUM(DJ17:DL66)*IF(DG9="Yes",2,1)</f>
        <v>3040</v>
      </c>
      <c r="DH11" s="935"/>
      <c r="DI11" s="935"/>
      <c r="DJ11" s="935"/>
      <c r="DK11" s="935"/>
      <c r="DL11" s="935"/>
      <c r="DM11" s="935"/>
      <c r="DN11" s="936"/>
      <c r="DO11" s="338"/>
      <c r="DP11" s="903" t="s">
        <v>381</v>
      </c>
      <c r="DQ11" s="866"/>
      <c r="DR11" s="866"/>
      <c r="DS11" s="866"/>
      <c r="DT11" s="866"/>
      <c r="DU11" s="866"/>
      <c r="DV11" s="866"/>
      <c r="DW11" s="867"/>
      <c r="DX11" s="934">
        <f ca="1">SUM(EA17:EC66)*IF(DX9="Yes",2,1)</f>
        <v>2910</v>
      </c>
      <c r="DY11" s="935"/>
      <c r="DZ11" s="935"/>
      <c r="EA11" s="935"/>
      <c r="EB11" s="935"/>
      <c r="EC11" s="935"/>
      <c r="ED11" s="935"/>
      <c r="EE11" s="936"/>
      <c r="EF11" s="338"/>
      <c r="EG11" s="903" t="s">
        <v>381</v>
      </c>
      <c r="EH11" s="866"/>
      <c r="EI11" s="866"/>
      <c r="EJ11" s="866"/>
      <c r="EK11" s="866"/>
      <c r="EL11" s="866"/>
      <c r="EM11" s="866"/>
      <c r="EN11" s="867"/>
      <c r="EO11" s="934">
        <f ca="1">SUM(ER17:ET66)*IF(EO9="Yes",2,1)</f>
        <v>1440</v>
      </c>
      <c r="EP11" s="935"/>
      <c r="EQ11" s="935"/>
      <c r="ER11" s="935"/>
      <c r="ES11" s="935"/>
      <c r="ET11" s="935"/>
      <c r="EU11" s="935"/>
      <c r="EV11" s="936"/>
      <c r="EW11" s="338"/>
      <c r="EX11" s="903" t="s">
        <v>381</v>
      </c>
      <c r="EY11" s="866"/>
      <c r="EZ11" s="866"/>
      <c r="FA11" s="866"/>
      <c r="FB11" s="866"/>
      <c r="FC11" s="866"/>
      <c r="FD11" s="866"/>
      <c r="FE11" s="867"/>
      <c r="FF11" s="934">
        <f ca="1">SUM(FI17:FK66)*IF(FF9="Yes",2,1)</f>
        <v>2840</v>
      </c>
      <c r="FG11" s="935"/>
      <c r="FH11" s="935"/>
      <c r="FI11" s="935"/>
      <c r="FJ11" s="935"/>
      <c r="FK11" s="935"/>
      <c r="FL11" s="935"/>
      <c r="FM11" s="936"/>
      <c r="FN11" s="338"/>
      <c r="FO11" s="903" t="s">
        <v>381</v>
      </c>
      <c r="FP11" s="866"/>
      <c r="FQ11" s="866"/>
      <c r="FR11" s="866"/>
      <c r="FS11" s="866"/>
      <c r="FT11" s="866"/>
      <c r="FU11" s="866"/>
      <c r="FV11" s="867"/>
      <c r="FW11" s="934">
        <f>SUM(FZ17:GB66)*IF(FW9="Yes",2,1)</f>
        <v>0</v>
      </c>
      <c r="FX11" s="935"/>
      <c r="FY11" s="935"/>
      <c r="FZ11" s="935"/>
      <c r="GA11" s="935"/>
      <c r="GB11" s="935"/>
      <c r="GC11" s="935"/>
      <c r="GD11" s="936"/>
      <c r="GE11" s="338"/>
      <c r="GF11" s="903" t="s">
        <v>381</v>
      </c>
      <c r="GG11" s="866"/>
      <c r="GH11" s="866"/>
      <c r="GI11" s="866"/>
      <c r="GJ11" s="866"/>
      <c r="GK11" s="866"/>
      <c r="GL11" s="866"/>
      <c r="GM11" s="867"/>
      <c r="GN11" s="934">
        <f>SUM(GQ17:GS66)*IF(GN9="Yes",2,1)</f>
        <v>0</v>
      </c>
      <c r="GO11" s="935"/>
      <c r="GP11" s="935"/>
      <c r="GQ11" s="935"/>
      <c r="GR11" s="935"/>
      <c r="GS11" s="935"/>
      <c r="GT11" s="935"/>
      <c r="GU11" s="936"/>
      <c r="GV11" s="338"/>
      <c r="GW11" s="903" t="s">
        <v>381</v>
      </c>
      <c r="GX11" s="866"/>
      <c r="GY11" s="866"/>
      <c r="GZ11" s="866"/>
      <c r="HA11" s="866"/>
      <c r="HB11" s="866"/>
      <c r="HC11" s="866"/>
      <c r="HD11" s="867"/>
      <c r="HE11" s="934">
        <f>SUM(HH17:HJ66)*IF(HE9="Yes",2,1)</f>
        <v>0</v>
      </c>
      <c r="HF11" s="935"/>
      <c r="HG11" s="935"/>
      <c r="HH11" s="935"/>
      <c r="HI11" s="935"/>
      <c r="HJ11" s="935"/>
      <c r="HK11" s="935"/>
      <c r="HL11" s="936"/>
      <c r="HM11" s="338"/>
      <c r="HN11" s="903" t="s">
        <v>381</v>
      </c>
      <c r="HO11" s="866"/>
      <c r="HP11" s="866"/>
      <c r="HQ11" s="866"/>
      <c r="HR11" s="866"/>
      <c r="HS11" s="866"/>
      <c r="HT11" s="866"/>
      <c r="HU11" s="867"/>
      <c r="HV11" s="934">
        <f>SUM(HY17:IA66)*IF(HV9="Yes",2,1)</f>
        <v>0</v>
      </c>
      <c r="HW11" s="935"/>
      <c r="HX11" s="935"/>
      <c r="HY11" s="935"/>
      <c r="HZ11" s="935"/>
      <c r="IA11" s="935"/>
      <c r="IB11" s="935"/>
      <c r="IC11" s="936"/>
      <c r="ID11" s="338"/>
      <c r="IE11" s="903" t="s">
        <v>381</v>
      </c>
      <c r="IF11" s="866"/>
      <c r="IG11" s="866"/>
      <c r="IH11" s="866"/>
      <c r="II11" s="866"/>
      <c r="IJ11" s="866"/>
      <c r="IK11" s="866"/>
      <c r="IL11" s="867"/>
      <c r="IM11" s="934">
        <f>SUM(IP17:IR66)*IF(IM9="Yes",2,1)</f>
        <v>0</v>
      </c>
      <c r="IN11" s="935"/>
      <c r="IO11" s="935"/>
      <c r="IP11" s="935"/>
      <c r="IQ11" s="935"/>
      <c r="IR11" s="935"/>
      <c r="IS11" s="935"/>
      <c r="IT11" s="936"/>
    </row>
    <row r="12" spans="1:254" s="124" customFormat="1" ht="12.75" x14ac:dyDescent="0.2">
      <c r="A12" s="901"/>
      <c r="B12" s="875"/>
      <c r="C12" s="875"/>
      <c r="D12" s="875"/>
      <c r="E12" s="875"/>
      <c r="F12" s="875"/>
      <c r="G12" s="875"/>
      <c r="H12" s="876"/>
      <c r="I12" s="937"/>
      <c r="J12" s="938"/>
      <c r="K12" s="938"/>
      <c r="L12" s="938"/>
      <c r="M12" s="939"/>
      <c r="N12" s="939"/>
      <c r="O12" s="939"/>
      <c r="P12" s="940"/>
      <c r="Q12" s="338"/>
      <c r="R12" s="901"/>
      <c r="S12" s="875"/>
      <c r="T12" s="875"/>
      <c r="U12" s="875"/>
      <c r="V12" s="875"/>
      <c r="W12" s="875"/>
      <c r="X12" s="875"/>
      <c r="Y12" s="876"/>
      <c r="Z12" s="937"/>
      <c r="AA12" s="938"/>
      <c r="AB12" s="938"/>
      <c r="AC12" s="938"/>
      <c r="AD12" s="939"/>
      <c r="AE12" s="939"/>
      <c r="AF12" s="939"/>
      <c r="AG12" s="940"/>
      <c r="AH12" s="338"/>
      <c r="AI12" s="901"/>
      <c r="AJ12" s="875"/>
      <c r="AK12" s="875"/>
      <c r="AL12" s="875"/>
      <c r="AM12" s="875"/>
      <c r="AN12" s="875"/>
      <c r="AO12" s="875"/>
      <c r="AP12" s="876"/>
      <c r="AQ12" s="937"/>
      <c r="AR12" s="938"/>
      <c r="AS12" s="938"/>
      <c r="AT12" s="938"/>
      <c r="AU12" s="939"/>
      <c r="AV12" s="939"/>
      <c r="AW12" s="939"/>
      <c r="AX12" s="940"/>
      <c r="AY12" s="338"/>
      <c r="AZ12" s="901"/>
      <c r="BA12" s="875"/>
      <c r="BB12" s="875"/>
      <c r="BC12" s="875"/>
      <c r="BD12" s="875"/>
      <c r="BE12" s="875"/>
      <c r="BF12" s="875"/>
      <c r="BG12" s="876"/>
      <c r="BH12" s="937"/>
      <c r="BI12" s="938"/>
      <c r="BJ12" s="938"/>
      <c r="BK12" s="938"/>
      <c r="BL12" s="939"/>
      <c r="BM12" s="939"/>
      <c r="BN12" s="939"/>
      <c r="BO12" s="940"/>
      <c r="BP12" s="338"/>
      <c r="BQ12" s="901"/>
      <c r="BR12" s="875"/>
      <c r="BS12" s="875"/>
      <c r="BT12" s="875"/>
      <c r="BU12" s="875"/>
      <c r="BV12" s="875"/>
      <c r="BW12" s="875"/>
      <c r="BX12" s="876"/>
      <c r="BY12" s="937"/>
      <c r="BZ12" s="938"/>
      <c r="CA12" s="938"/>
      <c r="CB12" s="938"/>
      <c r="CC12" s="939"/>
      <c r="CD12" s="939"/>
      <c r="CE12" s="939"/>
      <c r="CF12" s="940"/>
      <c r="CG12" s="338"/>
      <c r="CH12" s="901"/>
      <c r="CI12" s="875"/>
      <c r="CJ12" s="875"/>
      <c r="CK12" s="875"/>
      <c r="CL12" s="875"/>
      <c r="CM12" s="875"/>
      <c r="CN12" s="875"/>
      <c r="CO12" s="876"/>
      <c r="CP12" s="937"/>
      <c r="CQ12" s="938"/>
      <c r="CR12" s="938"/>
      <c r="CS12" s="938"/>
      <c r="CT12" s="939"/>
      <c r="CU12" s="939"/>
      <c r="CV12" s="939"/>
      <c r="CW12" s="940"/>
      <c r="CX12" s="338"/>
      <c r="CY12" s="901"/>
      <c r="CZ12" s="875"/>
      <c r="DA12" s="875"/>
      <c r="DB12" s="875"/>
      <c r="DC12" s="875"/>
      <c r="DD12" s="875"/>
      <c r="DE12" s="875"/>
      <c r="DF12" s="876"/>
      <c r="DG12" s="937"/>
      <c r="DH12" s="938"/>
      <c r="DI12" s="938"/>
      <c r="DJ12" s="938"/>
      <c r="DK12" s="939"/>
      <c r="DL12" s="939"/>
      <c r="DM12" s="939"/>
      <c r="DN12" s="940"/>
      <c r="DO12" s="338"/>
      <c r="DP12" s="901"/>
      <c r="DQ12" s="875"/>
      <c r="DR12" s="875"/>
      <c r="DS12" s="875"/>
      <c r="DT12" s="875"/>
      <c r="DU12" s="875"/>
      <c r="DV12" s="875"/>
      <c r="DW12" s="876"/>
      <c r="DX12" s="937"/>
      <c r="DY12" s="938"/>
      <c r="DZ12" s="938"/>
      <c r="EA12" s="938"/>
      <c r="EB12" s="939"/>
      <c r="EC12" s="939"/>
      <c r="ED12" s="939"/>
      <c r="EE12" s="940"/>
      <c r="EF12" s="338"/>
      <c r="EG12" s="901"/>
      <c r="EH12" s="875"/>
      <c r="EI12" s="875"/>
      <c r="EJ12" s="875"/>
      <c r="EK12" s="875"/>
      <c r="EL12" s="875"/>
      <c r="EM12" s="875"/>
      <c r="EN12" s="876"/>
      <c r="EO12" s="937"/>
      <c r="EP12" s="938"/>
      <c r="EQ12" s="938"/>
      <c r="ER12" s="938"/>
      <c r="ES12" s="939"/>
      <c r="ET12" s="939"/>
      <c r="EU12" s="939"/>
      <c r="EV12" s="940"/>
      <c r="EW12" s="338"/>
      <c r="EX12" s="901"/>
      <c r="EY12" s="875"/>
      <c r="EZ12" s="875"/>
      <c r="FA12" s="875"/>
      <c r="FB12" s="875"/>
      <c r="FC12" s="875"/>
      <c r="FD12" s="875"/>
      <c r="FE12" s="876"/>
      <c r="FF12" s="937"/>
      <c r="FG12" s="938"/>
      <c r="FH12" s="938"/>
      <c r="FI12" s="938"/>
      <c r="FJ12" s="939"/>
      <c r="FK12" s="939"/>
      <c r="FL12" s="939"/>
      <c r="FM12" s="940"/>
      <c r="FN12" s="338"/>
      <c r="FO12" s="901"/>
      <c r="FP12" s="875"/>
      <c r="FQ12" s="875"/>
      <c r="FR12" s="875"/>
      <c r="FS12" s="875"/>
      <c r="FT12" s="875"/>
      <c r="FU12" s="875"/>
      <c r="FV12" s="876"/>
      <c r="FW12" s="937"/>
      <c r="FX12" s="938"/>
      <c r="FY12" s="938"/>
      <c r="FZ12" s="938"/>
      <c r="GA12" s="939"/>
      <c r="GB12" s="939"/>
      <c r="GC12" s="939"/>
      <c r="GD12" s="940"/>
      <c r="GE12" s="338"/>
      <c r="GF12" s="901"/>
      <c r="GG12" s="875"/>
      <c r="GH12" s="875"/>
      <c r="GI12" s="875"/>
      <c r="GJ12" s="875"/>
      <c r="GK12" s="875"/>
      <c r="GL12" s="875"/>
      <c r="GM12" s="876"/>
      <c r="GN12" s="937"/>
      <c r="GO12" s="938"/>
      <c r="GP12" s="938"/>
      <c r="GQ12" s="938"/>
      <c r="GR12" s="939"/>
      <c r="GS12" s="939"/>
      <c r="GT12" s="939"/>
      <c r="GU12" s="940"/>
      <c r="GV12" s="338"/>
      <c r="GW12" s="901"/>
      <c r="GX12" s="875"/>
      <c r="GY12" s="875"/>
      <c r="GZ12" s="875"/>
      <c r="HA12" s="875"/>
      <c r="HB12" s="875"/>
      <c r="HC12" s="875"/>
      <c r="HD12" s="876"/>
      <c r="HE12" s="937"/>
      <c r="HF12" s="938"/>
      <c r="HG12" s="938"/>
      <c r="HH12" s="938"/>
      <c r="HI12" s="939"/>
      <c r="HJ12" s="939"/>
      <c r="HK12" s="939"/>
      <c r="HL12" s="940"/>
      <c r="HM12" s="338"/>
      <c r="HN12" s="901"/>
      <c r="HO12" s="875"/>
      <c r="HP12" s="875"/>
      <c r="HQ12" s="875"/>
      <c r="HR12" s="875"/>
      <c r="HS12" s="875"/>
      <c r="HT12" s="875"/>
      <c r="HU12" s="876"/>
      <c r="HV12" s="937"/>
      <c r="HW12" s="938"/>
      <c r="HX12" s="938"/>
      <c r="HY12" s="938"/>
      <c r="HZ12" s="939"/>
      <c r="IA12" s="939"/>
      <c r="IB12" s="939"/>
      <c r="IC12" s="940"/>
      <c r="ID12" s="338"/>
      <c r="IE12" s="901"/>
      <c r="IF12" s="875"/>
      <c r="IG12" s="875"/>
      <c r="IH12" s="875"/>
      <c r="II12" s="875"/>
      <c r="IJ12" s="875"/>
      <c r="IK12" s="875"/>
      <c r="IL12" s="876"/>
      <c r="IM12" s="937"/>
      <c r="IN12" s="938"/>
      <c r="IO12" s="938"/>
      <c r="IP12" s="938"/>
      <c r="IQ12" s="939"/>
      <c r="IR12" s="939"/>
      <c r="IS12" s="939"/>
      <c r="IT12" s="940"/>
    </row>
    <row r="13" spans="1:254" s="124" customFormat="1" ht="12.75" x14ac:dyDescent="0.2">
      <c r="A13" s="903" t="s">
        <v>382</v>
      </c>
      <c r="B13" s="866"/>
      <c r="C13" s="866"/>
      <c r="D13" s="866"/>
      <c r="E13" s="866"/>
      <c r="F13" s="866"/>
      <c r="G13" s="866"/>
      <c r="H13" s="867"/>
      <c r="I13" s="941">
        <f ca="1">MAX(I69:I248)/IF(I9="Yes",1/2*I11,I11)</f>
        <v>0.43165467625899279</v>
      </c>
      <c r="J13" s="942"/>
      <c r="K13" s="942"/>
      <c r="L13" s="942"/>
      <c r="M13" s="900" t="str">
        <f ca="1">IF(I13&gt;0.5,"FAIL","PASS")</f>
        <v>PASS</v>
      </c>
      <c r="N13" s="945"/>
      <c r="O13" s="945"/>
      <c r="P13" s="946"/>
      <c r="Q13" s="338"/>
      <c r="R13" s="903" t="s">
        <v>382</v>
      </c>
      <c r="S13" s="866"/>
      <c r="T13" s="866"/>
      <c r="U13" s="866"/>
      <c r="V13" s="866"/>
      <c r="W13" s="866"/>
      <c r="X13" s="866"/>
      <c r="Y13" s="867"/>
      <c r="Z13" s="941">
        <f ca="1">MAX(Z69:Z248)/IF(Z9="Yes",1/2*Z11,Z11)</f>
        <v>0.49180327868852458</v>
      </c>
      <c r="AA13" s="942"/>
      <c r="AB13" s="942"/>
      <c r="AC13" s="942"/>
      <c r="AD13" s="900" t="str">
        <f ca="1">IF(Z13&gt;0.5,"FAIL","PASS")</f>
        <v>PASS</v>
      </c>
      <c r="AE13" s="945"/>
      <c r="AF13" s="945"/>
      <c r="AG13" s="946"/>
      <c r="AH13" s="340"/>
      <c r="AI13" s="903" t="s">
        <v>382</v>
      </c>
      <c r="AJ13" s="866"/>
      <c r="AK13" s="866"/>
      <c r="AL13" s="866"/>
      <c r="AM13" s="866"/>
      <c r="AN13" s="866"/>
      <c r="AO13" s="866"/>
      <c r="AP13" s="867"/>
      <c r="AQ13" s="941">
        <f ca="1">MAX(AQ69:AQ248)/IF(AQ9="Yes",1/2*AQ11,AQ11)</f>
        <v>0.23031026252983294</v>
      </c>
      <c r="AR13" s="942"/>
      <c r="AS13" s="942"/>
      <c r="AT13" s="942"/>
      <c r="AU13" s="900" t="str">
        <f ca="1">IF(AQ13&gt;0.5,"FAIL","PASS")</f>
        <v>PASS</v>
      </c>
      <c r="AV13" s="945"/>
      <c r="AW13" s="945"/>
      <c r="AX13" s="946"/>
      <c r="AY13" s="340"/>
      <c r="AZ13" s="903" t="s">
        <v>382</v>
      </c>
      <c r="BA13" s="866"/>
      <c r="BB13" s="866"/>
      <c r="BC13" s="866"/>
      <c r="BD13" s="866"/>
      <c r="BE13" s="866"/>
      <c r="BF13" s="866"/>
      <c r="BG13" s="867"/>
      <c r="BH13" s="941">
        <f ca="1">MAX(BH69:BH248)/IF(BH9="Yes",1/2*BH11,BH11)</f>
        <v>0.49180327868852458</v>
      </c>
      <c r="BI13" s="942"/>
      <c r="BJ13" s="942"/>
      <c r="BK13" s="942"/>
      <c r="BL13" s="900" t="str">
        <f ca="1">IF(BH13&gt;0.5,"FAIL","PASS")</f>
        <v>PASS</v>
      </c>
      <c r="BM13" s="945"/>
      <c r="BN13" s="945"/>
      <c r="BO13" s="946"/>
      <c r="BP13" s="340"/>
      <c r="BQ13" s="903" t="s">
        <v>382</v>
      </c>
      <c r="BR13" s="866"/>
      <c r="BS13" s="866"/>
      <c r="BT13" s="866"/>
      <c r="BU13" s="866"/>
      <c r="BV13" s="866"/>
      <c r="BW13" s="866"/>
      <c r="BX13" s="867"/>
      <c r="BY13" s="941">
        <f ca="1">MAX(BY69:BY248)/IF(BY9="Yes",1/2*BY11,BY11)</f>
        <v>0.30303030303030304</v>
      </c>
      <c r="BZ13" s="942"/>
      <c r="CA13" s="942"/>
      <c r="CB13" s="942"/>
      <c r="CC13" s="900" t="str">
        <f ca="1">IF(BY13&gt;0.5,"FAIL","PASS")</f>
        <v>PASS</v>
      </c>
      <c r="CD13" s="945"/>
      <c r="CE13" s="945"/>
      <c r="CF13" s="946"/>
      <c r="CG13" s="340"/>
      <c r="CH13" s="903" t="s">
        <v>382</v>
      </c>
      <c r="CI13" s="866"/>
      <c r="CJ13" s="866"/>
      <c r="CK13" s="866"/>
      <c r="CL13" s="866"/>
      <c r="CM13" s="866"/>
      <c r="CN13" s="866"/>
      <c r="CO13" s="867"/>
      <c r="CP13" s="941">
        <f ca="1">MAX(CP69:CP248)/IF(CP9="Yes",1/2*CP11,CP11)</f>
        <v>0.43165467625899279</v>
      </c>
      <c r="CQ13" s="942"/>
      <c r="CR13" s="942"/>
      <c r="CS13" s="942"/>
      <c r="CT13" s="900" t="str">
        <f ca="1">IF(CP13&gt;0.5,"FAIL","PASS")</f>
        <v>PASS</v>
      </c>
      <c r="CU13" s="945"/>
      <c r="CV13" s="945"/>
      <c r="CW13" s="946"/>
      <c r="CX13" s="340"/>
      <c r="CY13" s="903" t="s">
        <v>382</v>
      </c>
      <c r="CZ13" s="866"/>
      <c r="DA13" s="866"/>
      <c r="DB13" s="866"/>
      <c r="DC13" s="866"/>
      <c r="DD13" s="866"/>
      <c r="DE13" s="866"/>
      <c r="DF13" s="867"/>
      <c r="DG13" s="941">
        <f ca="1">MAX(DG69:DG248)/IF(DG9="Yes",1/2*DG11,DG11)</f>
        <v>0.49342105263157893</v>
      </c>
      <c r="DH13" s="942"/>
      <c r="DI13" s="942"/>
      <c r="DJ13" s="942"/>
      <c r="DK13" s="900" t="str">
        <f ca="1">IF(DG13&gt;0.5,"FAIL","PASS")</f>
        <v>PASS</v>
      </c>
      <c r="DL13" s="945"/>
      <c r="DM13" s="945"/>
      <c r="DN13" s="946"/>
      <c r="DO13" s="340"/>
      <c r="DP13" s="903" t="s">
        <v>382</v>
      </c>
      <c r="DQ13" s="866"/>
      <c r="DR13" s="866"/>
      <c r="DS13" s="866"/>
      <c r="DT13" s="866"/>
      <c r="DU13" s="866"/>
      <c r="DV13" s="866"/>
      <c r="DW13" s="867"/>
      <c r="DX13" s="941">
        <f ca="1">MAX(DX69:DX248)/IF(DX9="Yes",1/2*DX11,DX11)</f>
        <v>0.25257731958762886</v>
      </c>
      <c r="DY13" s="942"/>
      <c r="DZ13" s="942"/>
      <c r="EA13" s="942"/>
      <c r="EB13" s="900" t="str">
        <f ca="1">IF(DX13&gt;0.5,"FAIL","PASS")</f>
        <v>PASS</v>
      </c>
      <c r="EC13" s="945"/>
      <c r="ED13" s="945"/>
      <c r="EE13" s="946"/>
      <c r="EF13" s="340"/>
      <c r="EG13" s="903" t="s">
        <v>382</v>
      </c>
      <c r="EH13" s="866"/>
      <c r="EI13" s="866"/>
      <c r="EJ13" s="866"/>
      <c r="EK13" s="866"/>
      <c r="EL13" s="866"/>
      <c r="EM13" s="866"/>
      <c r="EN13" s="867"/>
      <c r="EO13" s="941">
        <f ca="1">MAX(EO69:EO248)/IF(EO9="Yes",1/2*EO11,EO11)</f>
        <v>0.27777777777777779</v>
      </c>
      <c r="EP13" s="942"/>
      <c r="EQ13" s="942"/>
      <c r="ER13" s="942"/>
      <c r="ES13" s="900" t="str">
        <f ca="1">IF(EO13&gt;0.5,"FAIL","PASS")</f>
        <v>PASS</v>
      </c>
      <c r="ET13" s="945"/>
      <c r="EU13" s="945"/>
      <c r="EV13" s="946"/>
      <c r="EW13" s="340"/>
      <c r="EX13" s="903" t="s">
        <v>382</v>
      </c>
      <c r="EY13" s="866"/>
      <c r="EZ13" s="866"/>
      <c r="FA13" s="866"/>
      <c r="FB13" s="866"/>
      <c r="FC13" s="866"/>
      <c r="FD13" s="866"/>
      <c r="FE13" s="867"/>
      <c r="FF13" s="941">
        <f ca="1">MAX(FF69:FF248)/IF(FF9="Yes",1/2*FF11,FF11)</f>
        <v>0.352112676056338</v>
      </c>
      <c r="FG13" s="942"/>
      <c r="FH13" s="942"/>
      <c r="FI13" s="942"/>
      <c r="FJ13" s="900" t="str">
        <f ca="1">IF(FF13&gt;0.5,"FAIL","PASS")</f>
        <v>PASS</v>
      </c>
      <c r="FK13" s="945"/>
      <c r="FL13" s="945"/>
      <c r="FM13" s="946"/>
      <c r="FN13" s="340"/>
      <c r="FO13" s="903" t="s">
        <v>382</v>
      </c>
      <c r="FP13" s="866"/>
      <c r="FQ13" s="866"/>
      <c r="FR13" s="866"/>
      <c r="FS13" s="866"/>
      <c r="FT13" s="866"/>
      <c r="FU13" s="866"/>
      <c r="FV13" s="867"/>
      <c r="FW13" s="941" t="e">
        <f>MAX(FW69:FW248)/IF(FW9="Yes",1/2*FW11,FW11)</f>
        <v>#DIV/0!</v>
      </c>
      <c r="FX13" s="942"/>
      <c r="FY13" s="942"/>
      <c r="FZ13" s="942"/>
      <c r="GA13" s="900" t="e">
        <f>IF(FW13&gt;0.5,"FAIL","PASS")</f>
        <v>#DIV/0!</v>
      </c>
      <c r="GB13" s="945"/>
      <c r="GC13" s="945"/>
      <c r="GD13" s="946"/>
      <c r="GE13" s="340"/>
      <c r="GF13" s="903" t="s">
        <v>382</v>
      </c>
      <c r="GG13" s="866"/>
      <c r="GH13" s="866"/>
      <c r="GI13" s="866"/>
      <c r="GJ13" s="866"/>
      <c r="GK13" s="866"/>
      <c r="GL13" s="866"/>
      <c r="GM13" s="867"/>
      <c r="GN13" s="941" t="e">
        <f>MAX(GN69:GN248)/IF(GN9="Yes",1/2*GN11,GN11)</f>
        <v>#DIV/0!</v>
      </c>
      <c r="GO13" s="942"/>
      <c r="GP13" s="942"/>
      <c r="GQ13" s="942"/>
      <c r="GR13" s="900" t="e">
        <f>IF(GN13&gt;0.5,"FAIL","PASS")</f>
        <v>#DIV/0!</v>
      </c>
      <c r="GS13" s="945"/>
      <c r="GT13" s="945"/>
      <c r="GU13" s="946"/>
      <c r="GV13" s="340"/>
      <c r="GW13" s="903" t="s">
        <v>382</v>
      </c>
      <c r="GX13" s="866"/>
      <c r="GY13" s="866"/>
      <c r="GZ13" s="866"/>
      <c r="HA13" s="866"/>
      <c r="HB13" s="866"/>
      <c r="HC13" s="866"/>
      <c r="HD13" s="867"/>
      <c r="HE13" s="941" t="e">
        <f>MAX(HE69:HE248)/IF(HE9="Yes",1/2*HE11,HE11)</f>
        <v>#DIV/0!</v>
      </c>
      <c r="HF13" s="942"/>
      <c r="HG13" s="942"/>
      <c r="HH13" s="942"/>
      <c r="HI13" s="900" t="e">
        <f>IF(HE13&gt;0.5,"FAIL","PASS")</f>
        <v>#DIV/0!</v>
      </c>
      <c r="HJ13" s="945"/>
      <c r="HK13" s="945"/>
      <c r="HL13" s="946"/>
      <c r="HM13" s="340"/>
      <c r="HN13" s="903" t="s">
        <v>382</v>
      </c>
      <c r="HO13" s="866"/>
      <c r="HP13" s="866"/>
      <c r="HQ13" s="866"/>
      <c r="HR13" s="866"/>
      <c r="HS13" s="866"/>
      <c r="HT13" s="866"/>
      <c r="HU13" s="867"/>
      <c r="HV13" s="941" t="e">
        <f>MAX(HV69:HV248)/IF(HV9="Yes",1/2*HV11,HV11)</f>
        <v>#DIV/0!</v>
      </c>
      <c r="HW13" s="942"/>
      <c r="HX13" s="942"/>
      <c r="HY13" s="942"/>
      <c r="HZ13" s="900" t="e">
        <f>IF(HV13&gt;0.5,"FAIL","PASS")</f>
        <v>#DIV/0!</v>
      </c>
      <c r="IA13" s="945"/>
      <c r="IB13" s="945"/>
      <c r="IC13" s="946"/>
      <c r="ID13" s="340"/>
      <c r="IE13" s="903" t="s">
        <v>382</v>
      </c>
      <c r="IF13" s="866"/>
      <c r="IG13" s="866"/>
      <c r="IH13" s="866"/>
      <c r="II13" s="866"/>
      <c r="IJ13" s="866"/>
      <c r="IK13" s="866"/>
      <c r="IL13" s="867"/>
      <c r="IM13" s="941" t="e">
        <f>MAX(IM69:IM248)/IF(IM9="Yes",1/2*IM11,IM11)</f>
        <v>#DIV/0!</v>
      </c>
      <c r="IN13" s="942"/>
      <c r="IO13" s="942"/>
      <c r="IP13" s="942"/>
      <c r="IQ13" s="900" t="e">
        <f>IF(IM13&gt;0.5,"FAIL","PASS")</f>
        <v>#DIV/0!</v>
      </c>
      <c r="IR13" s="945"/>
      <c r="IS13" s="945"/>
      <c r="IT13" s="946"/>
    </row>
    <row r="14" spans="1:254" s="124" customFormat="1" ht="12.75" x14ac:dyDescent="0.2">
      <c r="A14" s="901"/>
      <c r="B14" s="875"/>
      <c r="C14" s="875"/>
      <c r="D14" s="875"/>
      <c r="E14" s="875"/>
      <c r="F14" s="875"/>
      <c r="G14" s="875"/>
      <c r="H14" s="876"/>
      <c r="I14" s="943"/>
      <c r="J14" s="944"/>
      <c r="K14" s="944"/>
      <c r="L14" s="944"/>
      <c r="M14" s="947"/>
      <c r="N14" s="948"/>
      <c r="O14" s="948"/>
      <c r="P14" s="949"/>
      <c r="Q14" s="338"/>
      <c r="R14" s="901"/>
      <c r="S14" s="875"/>
      <c r="T14" s="875"/>
      <c r="U14" s="875"/>
      <c r="V14" s="875"/>
      <c r="W14" s="875"/>
      <c r="X14" s="875"/>
      <c r="Y14" s="876"/>
      <c r="Z14" s="943"/>
      <c r="AA14" s="944"/>
      <c r="AB14" s="944"/>
      <c r="AC14" s="944"/>
      <c r="AD14" s="947"/>
      <c r="AE14" s="948"/>
      <c r="AF14" s="948"/>
      <c r="AG14" s="949"/>
      <c r="AH14" s="340"/>
      <c r="AI14" s="901"/>
      <c r="AJ14" s="875"/>
      <c r="AK14" s="875"/>
      <c r="AL14" s="875"/>
      <c r="AM14" s="875"/>
      <c r="AN14" s="875"/>
      <c r="AO14" s="875"/>
      <c r="AP14" s="876"/>
      <c r="AQ14" s="943"/>
      <c r="AR14" s="944"/>
      <c r="AS14" s="944"/>
      <c r="AT14" s="944"/>
      <c r="AU14" s="947"/>
      <c r="AV14" s="948"/>
      <c r="AW14" s="948"/>
      <c r="AX14" s="949"/>
      <c r="AY14" s="340"/>
      <c r="AZ14" s="901"/>
      <c r="BA14" s="875"/>
      <c r="BB14" s="875"/>
      <c r="BC14" s="875"/>
      <c r="BD14" s="875"/>
      <c r="BE14" s="875"/>
      <c r="BF14" s="875"/>
      <c r="BG14" s="876"/>
      <c r="BH14" s="943"/>
      <c r="BI14" s="944"/>
      <c r="BJ14" s="944"/>
      <c r="BK14" s="944"/>
      <c r="BL14" s="947"/>
      <c r="BM14" s="948"/>
      <c r="BN14" s="948"/>
      <c r="BO14" s="949"/>
      <c r="BP14" s="340"/>
      <c r="BQ14" s="901"/>
      <c r="BR14" s="875"/>
      <c r="BS14" s="875"/>
      <c r="BT14" s="875"/>
      <c r="BU14" s="875"/>
      <c r="BV14" s="875"/>
      <c r="BW14" s="875"/>
      <c r="BX14" s="876"/>
      <c r="BY14" s="943"/>
      <c r="BZ14" s="944"/>
      <c r="CA14" s="944"/>
      <c r="CB14" s="944"/>
      <c r="CC14" s="947"/>
      <c r="CD14" s="948"/>
      <c r="CE14" s="948"/>
      <c r="CF14" s="949"/>
      <c r="CG14" s="340"/>
      <c r="CH14" s="901"/>
      <c r="CI14" s="875"/>
      <c r="CJ14" s="875"/>
      <c r="CK14" s="875"/>
      <c r="CL14" s="875"/>
      <c r="CM14" s="875"/>
      <c r="CN14" s="875"/>
      <c r="CO14" s="876"/>
      <c r="CP14" s="943"/>
      <c r="CQ14" s="944"/>
      <c r="CR14" s="944"/>
      <c r="CS14" s="944"/>
      <c r="CT14" s="947"/>
      <c r="CU14" s="948"/>
      <c r="CV14" s="948"/>
      <c r="CW14" s="949"/>
      <c r="CX14" s="340"/>
      <c r="CY14" s="901"/>
      <c r="CZ14" s="875"/>
      <c r="DA14" s="875"/>
      <c r="DB14" s="875"/>
      <c r="DC14" s="875"/>
      <c r="DD14" s="875"/>
      <c r="DE14" s="875"/>
      <c r="DF14" s="876"/>
      <c r="DG14" s="943"/>
      <c r="DH14" s="944"/>
      <c r="DI14" s="944"/>
      <c r="DJ14" s="944"/>
      <c r="DK14" s="947"/>
      <c r="DL14" s="948"/>
      <c r="DM14" s="948"/>
      <c r="DN14" s="949"/>
      <c r="DO14" s="340"/>
      <c r="DP14" s="901"/>
      <c r="DQ14" s="875"/>
      <c r="DR14" s="875"/>
      <c r="DS14" s="875"/>
      <c r="DT14" s="875"/>
      <c r="DU14" s="875"/>
      <c r="DV14" s="875"/>
      <c r="DW14" s="876"/>
      <c r="DX14" s="943"/>
      <c r="DY14" s="944"/>
      <c r="DZ14" s="944"/>
      <c r="EA14" s="944"/>
      <c r="EB14" s="947"/>
      <c r="EC14" s="948"/>
      <c r="ED14" s="948"/>
      <c r="EE14" s="949"/>
      <c r="EF14" s="340"/>
      <c r="EG14" s="901"/>
      <c r="EH14" s="875"/>
      <c r="EI14" s="875"/>
      <c r="EJ14" s="875"/>
      <c r="EK14" s="875"/>
      <c r="EL14" s="875"/>
      <c r="EM14" s="875"/>
      <c r="EN14" s="876"/>
      <c r="EO14" s="943"/>
      <c r="EP14" s="944"/>
      <c r="EQ14" s="944"/>
      <c r="ER14" s="944"/>
      <c r="ES14" s="947"/>
      <c r="ET14" s="948"/>
      <c r="EU14" s="948"/>
      <c r="EV14" s="949"/>
      <c r="EW14" s="340"/>
      <c r="EX14" s="901"/>
      <c r="EY14" s="875"/>
      <c r="EZ14" s="875"/>
      <c r="FA14" s="875"/>
      <c r="FB14" s="875"/>
      <c r="FC14" s="875"/>
      <c r="FD14" s="875"/>
      <c r="FE14" s="876"/>
      <c r="FF14" s="943"/>
      <c r="FG14" s="944"/>
      <c r="FH14" s="944"/>
      <c r="FI14" s="944"/>
      <c r="FJ14" s="947"/>
      <c r="FK14" s="948"/>
      <c r="FL14" s="948"/>
      <c r="FM14" s="949"/>
      <c r="FN14" s="340"/>
      <c r="FO14" s="901"/>
      <c r="FP14" s="875"/>
      <c r="FQ14" s="875"/>
      <c r="FR14" s="875"/>
      <c r="FS14" s="875"/>
      <c r="FT14" s="875"/>
      <c r="FU14" s="875"/>
      <c r="FV14" s="876"/>
      <c r="FW14" s="943"/>
      <c r="FX14" s="944"/>
      <c r="FY14" s="944"/>
      <c r="FZ14" s="944"/>
      <c r="GA14" s="947"/>
      <c r="GB14" s="948"/>
      <c r="GC14" s="948"/>
      <c r="GD14" s="949"/>
      <c r="GE14" s="340"/>
      <c r="GF14" s="901"/>
      <c r="GG14" s="875"/>
      <c r="GH14" s="875"/>
      <c r="GI14" s="875"/>
      <c r="GJ14" s="875"/>
      <c r="GK14" s="875"/>
      <c r="GL14" s="875"/>
      <c r="GM14" s="876"/>
      <c r="GN14" s="943"/>
      <c r="GO14" s="944"/>
      <c r="GP14" s="944"/>
      <c r="GQ14" s="944"/>
      <c r="GR14" s="947"/>
      <c r="GS14" s="948"/>
      <c r="GT14" s="948"/>
      <c r="GU14" s="949"/>
      <c r="GV14" s="340"/>
      <c r="GW14" s="901"/>
      <c r="GX14" s="875"/>
      <c r="GY14" s="875"/>
      <c r="GZ14" s="875"/>
      <c r="HA14" s="875"/>
      <c r="HB14" s="875"/>
      <c r="HC14" s="875"/>
      <c r="HD14" s="876"/>
      <c r="HE14" s="943"/>
      <c r="HF14" s="944"/>
      <c r="HG14" s="944"/>
      <c r="HH14" s="944"/>
      <c r="HI14" s="947"/>
      <c r="HJ14" s="948"/>
      <c r="HK14" s="948"/>
      <c r="HL14" s="949"/>
      <c r="HM14" s="340"/>
      <c r="HN14" s="901"/>
      <c r="HO14" s="875"/>
      <c r="HP14" s="875"/>
      <c r="HQ14" s="875"/>
      <c r="HR14" s="875"/>
      <c r="HS14" s="875"/>
      <c r="HT14" s="875"/>
      <c r="HU14" s="876"/>
      <c r="HV14" s="943"/>
      <c r="HW14" s="944"/>
      <c r="HX14" s="944"/>
      <c r="HY14" s="944"/>
      <c r="HZ14" s="947"/>
      <c r="IA14" s="948"/>
      <c r="IB14" s="948"/>
      <c r="IC14" s="949"/>
      <c r="ID14" s="340"/>
      <c r="IE14" s="901"/>
      <c r="IF14" s="875"/>
      <c r="IG14" s="875"/>
      <c r="IH14" s="875"/>
      <c r="II14" s="875"/>
      <c r="IJ14" s="875"/>
      <c r="IK14" s="875"/>
      <c r="IL14" s="876"/>
      <c r="IM14" s="943"/>
      <c r="IN14" s="944"/>
      <c r="IO14" s="944"/>
      <c r="IP14" s="944"/>
      <c r="IQ14" s="947"/>
      <c r="IR14" s="948"/>
      <c r="IS14" s="948"/>
      <c r="IT14" s="949"/>
    </row>
    <row r="15" spans="1:254" s="124" customFormat="1" ht="12.75" customHeight="1" x14ac:dyDescent="0.2">
      <c r="A15" s="905" t="s">
        <v>383</v>
      </c>
      <c r="B15" s="913"/>
      <c r="C15" s="905" t="s">
        <v>93</v>
      </c>
      <c r="D15" s="913"/>
      <c r="E15" s="913"/>
      <c r="F15" s="913"/>
      <c r="G15" s="913"/>
      <c r="H15" s="913"/>
      <c r="I15" s="905" t="s">
        <v>384</v>
      </c>
      <c r="J15" s="913"/>
      <c r="K15" s="916"/>
      <c r="L15" s="952" t="s">
        <v>385</v>
      </c>
      <c r="M15" s="953"/>
      <c r="N15" s="954"/>
      <c r="O15" s="958" t="s">
        <v>386</v>
      </c>
      <c r="P15" s="959"/>
      <c r="Q15" s="339"/>
      <c r="R15" s="905" t="s">
        <v>383</v>
      </c>
      <c r="S15" s="913"/>
      <c r="T15" s="905" t="s">
        <v>93</v>
      </c>
      <c r="U15" s="913"/>
      <c r="V15" s="913"/>
      <c r="W15" s="913"/>
      <c r="X15" s="913"/>
      <c r="Y15" s="913"/>
      <c r="Z15" s="905" t="s">
        <v>384</v>
      </c>
      <c r="AA15" s="913"/>
      <c r="AB15" s="916"/>
      <c r="AC15" s="952" t="s">
        <v>385</v>
      </c>
      <c r="AD15" s="953"/>
      <c r="AE15" s="954"/>
      <c r="AF15" s="958" t="s">
        <v>386</v>
      </c>
      <c r="AG15" s="959"/>
      <c r="AH15" s="341"/>
      <c r="AI15" s="905" t="s">
        <v>383</v>
      </c>
      <c r="AJ15" s="913"/>
      <c r="AK15" s="905" t="s">
        <v>93</v>
      </c>
      <c r="AL15" s="913"/>
      <c r="AM15" s="913"/>
      <c r="AN15" s="913"/>
      <c r="AO15" s="913"/>
      <c r="AP15" s="913"/>
      <c r="AQ15" s="905" t="s">
        <v>384</v>
      </c>
      <c r="AR15" s="913"/>
      <c r="AS15" s="916"/>
      <c r="AT15" s="952" t="s">
        <v>385</v>
      </c>
      <c r="AU15" s="953"/>
      <c r="AV15" s="954"/>
      <c r="AW15" s="958" t="s">
        <v>386</v>
      </c>
      <c r="AX15" s="959"/>
      <c r="AY15" s="341"/>
      <c r="AZ15" s="905" t="s">
        <v>383</v>
      </c>
      <c r="BA15" s="913"/>
      <c r="BB15" s="905" t="s">
        <v>93</v>
      </c>
      <c r="BC15" s="913"/>
      <c r="BD15" s="913"/>
      <c r="BE15" s="913"/>
      <c r="BF15" s="913"/>
      <c r="BG15" s="913"/>
      <c r="BH15" s="905" t="s">
        <v>384</v>
      </c>
      <c r="BI15" s="913"/>
      <c r="BJ15" s="916"/>
      <c r="BK15" s="952" t="s">
        <v>385</v>
      </c>
      <c r="BL15" s="953"/>
      <c r="BM15" s="954"/>
      <c r="BN15" s="958" t="s">
        <v>386</v>
      </c>
      <c r="BO15" s="959"/>
      <c r="BP15" s="341"/>
      <c r="BQ15" s="905" t="s">
        <v>383</v>
      </c>
      <c r="BR15" s="913"/>
      <c r="BS15" s="905" t="s">
        <v>93</v>
      </c>
      <c r="BT15" s="913"/>
      <c r="BU15" s="913"/>
      <c r="BV15" s="913"/>
      <c r="BW15" s="913"/>
      <c r="BX15" s="913"/>
      <c r="BY15" s="905" t="s">
        <v>384</v>
      </c>
      <c r="BZ15" s="913"/>
      <c r="CA15" s="916"/>
      <c r="CB15" s="952" t="s">
        <v>385</v>
      </c>
      <c r="CC15" s="953"/>
      <c r="CD15" s="954"/>
      <c r="CE15" s="958" t="s">
        <v>386</v>
      </c>
      <c r="CF15" s="959"/>
      <c r="CG15" s="341"/>
      <c r="CH15" s="905" t="s">
        <v>383</v>
      </c>
      <c r="CI15" s="913"/>
      <c r="CJ15" s="905" t="s">
        <v>93</v>
      </c>
      <c r="CK15" s="913"/>
      <c r="CL15" s="913"/>
      <c r="CM15" s="913"/>
      <c r="CN15" s="913"/>
      <c r="CO15" s="913"/>
      <c r="CP15" s="905" t="s">
        <v>384</v>
      </c>
      <c r="CQ15" s="913"/>
      <c r="CR15" s="916"/>
      <c r="CS15" s="952" t="s">
        <v>385</v>
      </c>
      <c r="CT15" s="953"/>
      <c r="CU15" s="954"/>
      <c r="CV15" s="958" t="s">
        <v>386</v>
      </c>
      <c r="CW15" s="959"/>
      <c r="CX15" s="341"/>
      <c r="CY15" s="905" t="s">
        <v>383</v>
      </c>
      <c r="CZ15" s="913"/>
      <c r="DA15" s="905" t="s">
        <v>93</v>
      </c>
      <c r="DB15" s="913"/>
      <c r="DC15" s="913"/>
      <c r="DD15" s="913"/>
      <c r="DE15" s="913"/>
      <c r="DF15" s="913"/>
      <c r="DG15" s="905" t="s">
        <v>384</v>
      </c>
      <c r="DH15" s="913"/>
      <c r="DI15" s="916"/>
      <c r="DJ15" s="952" t="s">
        <v>385</v>
      </c>
      <c r="DK15" s="953"/>
      <c r="DL15" s="954"/>
      <c r="DM15" s="958" t="s">
        <v>386</v>
      </c>
      <c r="DN15" s="959"/>
      <c r="DO15" s="341"/>
      <c r="DP15" s="905" t="s">
        <v>383</v>
      </c>
      <c r="DQ15" s="913"/>
      <c r="DR15" s="905" t="s">
        <v>93</v>
      </c>
      <c r="DS15" s="913"/>
      <c r="DT15" s="913"/>
      <c r="DU15" s="913"/>
      <c r="DV15" s="913"/>
      <c r="DW15" s="913"/>
      <c r="DX15" s="905" t="s">
        <v>384</v>
      </c>
      <c r="DY15" s="913"/>
      <c r="DZ15" s="916"/>
      <c r="EA15" s="952" t="s">
        <v>385</v>
      </c>
      <c r="EB15" s="953"/>
      <c r="EC15" s="954"/>
      <c r="ED15" s="958" t="s">
        <v>386</v>
      </c>
      <c r="EE15" s="959"/>
      <c r="EF15" s="341"/>
      <c r="EG15" s="905" t="s">
        <v>383</v>
      </c>
      <c r="EH15" s="913"/>
      <c r="EI15" s="905" t="s">
        <v>93</v>
      </c>
      <c r="EJ15" s="913"/>
      <c r="EK15" s="913"/>
      <c r="EL15" s="913"/>
      <c r="EM15" s="913"/>
      <c r="EN15" s="913"/>
      <c r="EO15" s="905" t="s">
        <v>384</v>
      </c>
      <c r="EP15" s="913"/>
      <c r="EQ15" s="916"/>
      <c r="ER15" s="952" t="s">
        <v>385</v>
      </c>
      <c r="ES15" s="953"/>
      <c r="ET15" s="954"/>
      <c r="EU15" s="958" t="s">
        <v>386</v>
      </c>
      <c r="EV15" s="959"/>
      <c r="EW15" s="341"/>
      <c r="EX15" s="905" t="s">
        <v>383</v>
      </c>
      <c r="EY15" s="913"/>
      <c r="EZ15" s="905" t="s">
        <v>93</v>
      </c>
      <c r="FA15" s="913"/>
      <c r="FB15" s="913"/>
      <c r="FC15" s="913"/>
      <c r="FD15" s="913"/>
      <c r="FE15" s="913"/>
      <c r="FF15" s="905" t="s">
        <v>384</v>
      </c>
      <c r="FG15" s="913"/>
      <c r="FH15" s="916"/>
      <c r="FI15" s="952" t="s">
        <v>385</v>
      </c>
      <c r="FJ15" s="953"/>
      <c r="FK15" s="954"/>
      <c r="FL15" s="958" t="s">
        <v>386</v>
      </c>
      <c r="FM15" s="959"/>
      <c r="FN15" s="341"/>
      <c r="FO15" s="905" t="s">
        <v>383</v>
      </c>
      <c r="FP15" s="913"/>
      <c r="FQ15" s="905" t="s">
        <v>93</v>
      </c>
      <c r="FR15" s="913"/>
      <c r="FS15" s="913"/>
      <c r="FT15" s="913"/>
      <c r="FU15" s="913"/>
      <c r="FV15" s="913"/>
      <c r="FW15" s="905" t="s">
        <v>384</v>
      </c>
      <c r="FX15" s="913"/>
      <c r="FY15" s="916"/>
      <c r="FZ15" s="952" t="s">
        <v>385</v>
      </c>
      <c r="GA15" s="953"/>
      <c r="GB15" s="954"/>
      <c r="GC15" s="958" t="s">
        <v>386</v>
      </c>
      <c r="GD15" s="959"/>
      <c r="GE15" s="341"/>
      <c r="GF15" s="905" t="s">
        <v>383</v>
      </c>
      <c r="GG15" s="913"/>
      <c r="GH15" s="905" t="s">
        <v>93</v>
      </c>
      <c r="GI15" s="913"/>
      <c r="GJ15" s="913"/>
      <c r="GK15" s="913"/>
      <c r="GL15" s="913"/>
      <c r="GM15" s="913"/>
      <c r="GN15" s="905" t="s">
        <v>384</v>
      </c>
      <c r="GO15" s="913"/>
      <c r="GP15" s="916"/>
      <c r="GQ15" s="952" t="s">
        <v>385</v>
      </c>
      <c r="GR15" s="953"/>
      <c r="GS15" s="954"/>
      <c r="GT15" s="958" t="s">
        <v>386</v>
      </c>
      <c r="GU15" s="959"/>
      <c r="GV15" s="341"/>
      <c r="GW15" s="905" t="s">
        <v>383</v>
      </c>
      <c r="GX15" s="913"/>
      <c r="GY15" s="905" t="s">
        <v>93</v>
      </c>
      <c r="GZ15" s="913"/>
      <c r="HA15" s="913"/>
      <c r="HB15" s="913"/>
      <c r="HC15" s="913"/>
      <c r="HD15" s="913"/>
      <c r="HE15" s="905" t="s">
        <v>384</v>
      </c>
      <c r="HF15" s="913"/>
      <c r="HG15" s="916"/>
      <c r="HH15" s="952" t="s">
        <v>385</v>
      </c>
      <c r="HI15" s="953"/>
      <c r="HJ15" s="954"/>
      <c r="HK15" s="958" t="s">
        <v>386</v>
      </c>
      <c r="HL15" s="959"/>
      <c r="HM15" s="341"/>
      <c r="HN15" s="905" t="s">
        <v>383</v>
      </c>
      <c r="HO15" s="913"/>
      <c r="HP15" s="905" t="s">
        <v>93</v>
      </c>
      <c r="HQ15" s="913"/>
      <c r="HR15" s="913"/>
      <c r="HS15" s="913"/>
      <c r="HT15" s="913"/>
      <c r="HU15" s="913"/>
      <c r="HV15" s="905" t="s">
        <v>384</v>
      </c>
      <c r="HW15" s="913"/>
      <c r="HX15" s="916"/>
      <c r="HY15" s="952" t="s">
        <v>385</v>
      </c>
      <c r="HZ15" s="953"/>
      <c r="IA15" s="954"/>
      <c r="IB15" s="958" t="s">
        <v>386</v>
      </c>
      <c r="IC15" s="959"/>
      <c r="ID15" s="341"/>
      <c r="IE15" s="905" t="s">
        <v>383</v>
      </c>
      <c r="IF15" s="913"/>
      <c r="IG15" s="905" t="s">
        <v>93</v>
      </c>
      <c r="IH15" s="913"/>
      <c r="II15" s="913"/>
      <c r="IJ15" s="913"/>
      <c r="IK15" s="913"/>
      <c r="IL15" s="913"/>
      <c r="IM15" s="905" t="s">
        <v>384</v>
      </c>
      <c r="IN15" s="913"/>
      <c r="IO15" s="916"/>
      <c r="IP15" s="952" t="s">
        <v>385</v>
      </c>
      <c r="IQ15" s="953"/>
      <c r="IR15" s="954"/>
      <c r="IS15" s="958" t="s">
        <v>386</v>
      </c>
      <c r="IT15" s="959"/>
    </row>
    <row r="16" spans="1:254" s="124" customFormat="1" ht="12.75" x14ac:dyDescent="0.2">
      <c r="A16" s="950"/>
      <c r="B16" s="951"/>
      <c r="C16" s="914"/>
      <c r="D16" s="915"/>
      <c r="E16" s="915"/>
      <c r="F16" s="915"/>
      <c r="G16" s="915"/>
      <c r="H16" s="915"/>
      <c r="I16" s="914"/>
      <c r="J16" s="915"/>
      <c r="K16" s="917"/>
      <c r="L16" s="955"/>
      <c r="M16" s="956"/>
      <c r="N16" s="957"/>
      <c r="O16" s="960"/>
      <c r="P16" s="961"/>
      <c r="Q16" s="339"/>
      <c r="R16" s="950"/>
      <c r="S16" s="951"/>
      <c r="T16" s="914"/>
      <c r="U16" s="915"/>
      <c r="V16" s="915"/>
      <c r="W16" s="915"/>
      <c r="X16" s="915"/>
      <c r="Y16" s="915"/>
      <c r="Z16" s="914"/>
      <c r="AA16" s="915"/>
      <c r="AB16" s="917"/>
      <c r="AC16" s="955"/>
      <c r="AD16" s="956"/>
      <c r="AE16" s="957"/>
      <c r="AF16" s="960"/>
      <c r="AG16" s="961"/>
      <c r="AH16" s="341"/>
      <c r="AI16" s="950"/>
      <c r="AJ16" s="951"/>
      <c r="AK16" s="914"/>
      <c r="AL16" s="915"/>
      <c r="AM16" s="915"/>
      <c r="AN16" s="915"/>
      <c r="AO16" s="915"/>
      <c r="AP16" s="915"/>
      <c r="AQ16" s="914"/>
      <c r="AR16" s="915"/>
      <c r="AS16" s="917"/>
      <c r="AT16" s="955"/>
      <c r="AU16" s="956"/>
      <c r="AV16" s="957"/>
      <c r="AW16" s="960"/>
      <c r="AX16" s="961"/>
      <c r="AY16" s="341"/>
      <c r="AZ16" s="950"/>
      <c r="BA16" s="951"/>
      <c r="BB16" s="914"/>
      <c r="BC16" s="915"/>
      <c r="BD16" s="915"/>
      <c r="BE16" s="915"/>
      <c r="BF16" s="915"/>
      <c r="BG16" s="915"/>
      <c r="BH16" s="914"/>
      <c r="BI16" s="915"/>
      <c r="BJ16" s="917"/>
      <c r="BK16" s="955"/>
      <c r="BL16" s="956"/>
      <c r="BM16" s="957"/>
      <c r="BN16" s="960"/>
      <c r="BO16" s="961"/>
      <c r="BP16" s="341"/>
      <c r="BQ16" s="950"/>
      <c r="BR16" s="951"/>
      <c r="BS16" s="914"/>
      <c r="BT16" s="915"/>
      <c r="BU16" s="915"/>
      <c r="BV16" s="915"/>
      <c r="BW16" s="915"/>
      <c r="BX16" s="915"/>
      <c r="BY16" s="914"/>
      <c r="BZ16" s="915"/>
      <c r="CA16" s="917"/>
      <c r="CB16" s="955"/>
      <c r="CC16" s="956"/>
      <c r="CD16" s="957"/>
      <c r="CE16" s="960"/>
      <c r="CF16" s="961"/>
      <c r="CG16" s="341"/>
      <c r="CH16" s="950"/>
      <c r="CI16" s="951"/>
      <c r="CJ16" s="914"/>
      <c r="CK16" s="915"/>
      <c r="CL16" s="915"/>
      <c r="CM16" s="915"/>
      <c r="CN16" s="915"/>
      <c r="CO16" s="915"/>
      <c r="CP16" s="914"/>
      <c r="CQ16" s="915"/>
      <c r="CR16" s="917"/>
      <c r="CS16" s="955"/>
      <c r="CT16" s="956"/>
      <c r="CU16" s="957"/>
      <c r="CV16" s="960"/>
      <c r="CW16" s="961"/>
      <c r="CX16" s="341"/>
      <c r="CY16" s="950"/>
      <c r="CZ16" s="951"/>
      <c r="DA16" s="914"/>
      <c r="DB16" s="915"/>
      <c r="DC16" s="915"/>
      <c r="DD16" s="915"/>
      <c r="DE16" s="915"/>
      <c r="DF16" s="915"/>
      <c r="DG16" s="914"/>
      <c r="DH16" s="915"/>
      <c r="DI16" s="917"/>
      <c r="DJ16" s="955"/>
      <c r="DK16" s="956"/>
      <c r="DL16" s="957"/>
      <c r="DM16" s="960"/>
      <c r="DN16" s="961"/>
      <c r="DO16" s="341"/>
      <c r="DP16" s="950"/>
      <c r="DQ16" s="951"/>
      <c r="DR16" s="914"/>
      <c r="DS16" s="915"/>
      <c r="DT16" s="915"/>
      <c r="DU16" s="915"/>
      <c r="DV16" s="915"/>
      <c r="DW16" s="915"/>
      <c r="DX16" s="914"/>
      <c r="DY16" s="915"/>
      <c r="DZ16" s="917"/>
      <c r="EA16" s="955"/>
      <c r="EB16" s="956"/>
      <c r="EC16" s="957"/>
      <c r="ED16" s="960"/>
      <c r="EE16" s="961"/>
      <c r="EF16" s="341"/>
      <c r="EG16" s="950"/>
      <c r="EH16" s="951"/>
      <c r="EI16" s="914"/>
      <c r="EJ16" s="915"/>
      <c r="EK16" s="915"/>
      <c r="EL16" s="915"/>
      <c r="EM16" s="915"/>
      <c r="EN16" s="915"/>
      <c r="EO16" s="914"/>
      <c r="EP16" s="915"/>
      <c r="EQ16" s="917"/>
      <c r="ER16" s="955"/>
      <c r="ES16" s="956"/>
      <c r="ET16" s="957"/>
      <c r="EU16" s="960"/>
      <c r="EV16" s="961"/>
      <c r="EW16" s="341"/>
      <c r="EX16" s="950"/>
      <c r="EY16" s="951"/>
      <c r="EZ16" s="914"/>
      <c r="FA16" s="915"/>
      <c r="FB16" s="915"/>
      <c r="FC16" s="915"/>
      <c r="FD16" s="915"/>
      <c r="FE16" s="915"/>
      <c r="FF16" s="914"/>
      <c r="FG16" s="915"/>
      <c r="FH16" s="917"/>
      <c r="FI16" s="955"/>
      <c r="FJ16" s="956"/>
      <c r="FK16" s="957"/>
      <c r="FL16" s="960"/>
      <c r="FM16" s="961"/>
      <c r="FN16" s="341"/>
      <c r="FO16" s="950"/>
      <c r="FP16" s="951"/>
      <c r="FQ16" s="914"/>
      <c r="FR16" s="915"/>
      <c r="FS16" s="915"/>
      <c r="FT16" s="915"/>
      <c r="FU16" s="915"/>
      <c r="FV16" s="915"/>
      <c r="FW16" s="914"/>
      <c r="FX16" s="915"/>
      <c r="FY16" s="917"/>
      <c r="FZ16" s="955"/>
      <c r="GA16" s="956"/>
      <c r="GB16" s="957"/>
      <c r="GC16" s="960"/>
      <c r="GD16" s="961"/>
      <c r="GE16" s="341"/>
      <c r="GF16" s="950"/>
      <c r="GG16" s="951"/>
      <c r="GH16" s="914"/>
      <c r="GI16" s="915"/>
      <c r="GJ16" s="915"/>
      <c r="GK16" s="915"/>
      <c r="GL16" s="915"/>
      <c r="GM16" s="915"/>
      <c r="GN16" s="914"/>
      <c r="GO16" s="915"/>
      <c r="GP16" s="917"/>
      <c r="GQ16" s="955"/>
      <c r="GR16" s="956"/>
      <c r="GS16" s="957"/>
      <c r="GT16" s="960"/>
      <c r="GU16" s="961"/>
      <c r="GV16" s="341"/>
      <c r="GW16" s="950"/>
      <c r="GX16" s="951"/>
      <c r="GY16" s="914"/>
      <c r="GZ16" s="915"/>
      <c r="HA16" s="915"/>
      <c r="HB16" s="915"/>
      <c r="HC16" s="915"/>
      <c r="HD16" s="915"/>
      <c r="HE16" s="914"/>
      <c r="HF16" s="915"/>
      <c r="HG16" s="917"/>
      <c r="HH16" s="955"/>
      <c r="HI16" s="956"/>
      <c r="HJ16" s="957"/>
      <c r="HK16" s="960"/>
      <c r="HL16" s="961"/>
      <c r="HM16" s="341"/>
      <c r="HN16" s="950"/>
      <c r="HO16" s="951"/>
      <c r="HP16" s="914"/>
      <c r="HQ16" s="915"/>
      <c r="HR16" s="915"/>
      <c r="HS16" s="915"/>
      <c r="HT16" s="915"/>
      <c r="HU16" s="915"/>
      <c r="HV16" s="914"/>
      <c r="HW16" s="915"/>
      <c r="HX16" s="917"/>
      <c r="HY16" s="955"/>
      <c r="HZ16" s="956"/>
      <c r="IA16" s="957"/>
      <c r="IB16" s="960"/>
      <c r="IC16" s="961"/>
      <c r="ID16" s="341"/>
      <c r="IE16" s="950"/>
      <c r="IF16" s="951"/>
      <c r="IG16" s="914"/>
      <c r="IH16" s="915"/>
      <c r="II16" s="915"/>
      <c r="IJ16" s="915"/>
      <c r="IK16" s="915"/>
      <c r="IL16" s="915"/>
      <c r="IM16" s="914"/>
      <c r="IN16" s="915"/>
      <c r="IO16" s="917"/>
      <c r="IP16" s="955"/>
      <c r="IQ16" s="956"/>
      <c r="IR16" s="957"/>
      <c r="IS16" s="960"/>
      <c r="IT16" s="961"/>
    </row>
    <row r="17" spans="1:254" s="124" customFormat="1" ht="12.75" x14ac:dyDescent="0.2">
      <c r="A17" s="962">
        <v>1</v>
      </c>
      <c r="B17" s="963"/>
      <c r="C17" s="918" t="s">
        <v>337</v>
      </c>
      <c r="D17" s="919"/>
      <c r="E17" s="919"/>
      <c r="F17" s="919"/>
      <c r="G17" s="919"/>
      <c r="H17" s="919"/>
      <c r="I17" s="920" t="str">
        <f>IFERROR(VLOOKUP(C17,'Composite Datasheets'!$MC$6:$MF$25,3,0),"")</f>
        <v>Bidirectional</v>
      </c>
      <c r="J17" s="921"/>
      <c r="K17" s="922"/>
      <c r="L17" s="920">
        <f ca="1">_xlfn.XLOOKUP(C17,'Composite Datasheets'!$MC$6:$MC$25,'Composite Datasheets'!$MF$6:$MF$25,"")</f>
        <v>285</v>
      </c>
      <c r="M17" s="921"/>
      <c r="N17" s="922"/>
      <c r="O17" s="919">
        <v>45</v>
      </c>
      <c r="P17" s="964"/>
      <c r="Q17" s="339"/>
      <c r="R17" s="962">
        <v>1</v>
      </c>
      <c r="S17" s="963"/>
      <c r="T17" s="918" t="s">
        <v>336</v>
      </c>
      <c r="U17" s="919"/>
      <c r="V17" s="919"/>
      <c r="W17" s="919"/>
      <c r="X17" s="919"/>
      <c r="Y17" s="919"/>
      <c r="Z17" s="920" t="str">
        <f>IFERROR(VLOOKUP(T17,'Composite Datasheets'!$MC$6:$MF$25,3,0),"")</f>
        <v>Bidirectional</v>
      </c>
      <c r="AA17" s="921"/>
      <c r="AB17" s="922"/>
      <c r="AC17" s="920">
        <f ca="1">_xlfn.XLOOKUP(T17,'Composite Datasheets'!$MC$6:$MC$25,'Composite Datasheets'!$MF$6:$MF$25,"")</f>
        <v>200</v>
      </c>
      <c r="AD17" s="921"/>
      <c r="AE17" s="922"/>
      <c r="AF17" s="919">
        <v>45</v>
      </c>
      <c r="AG17" s="964"/>
      <c r="AH17" s="342"/>
      <c r="AI17" s="962">
        <v>1</v>
      </c>
      <c r="AJ17" s="963"/>
      <c r="AK17" s="918" t="s">
        <v>337</v>
      </c>
      <c r="AL17" s="919"/>
      <c r="AM17" s="919"/>
      <c r="AN17" s="919"/>
      <c r="AO17" s="919"/>
      <c r="AP17" s="919"/>
      <c r="AQ17" s="920" t="str">
        <f>IFERROR(VLOOKUP(AK17,'Composite Datasheets'!$MC$6:$MF$25,3,0),"")</f>
        <v>Bidirectional</v>
      </c>
      <c r="AR17" s="921"/>
      <c r="AS17" s="922"/>
      <c r="AT17" s="920">
        <f ca="1">_xlfn.XLOOKUP(AK17,'Composite Datasheets'!$MC$6:$MC$25,'Composite Datasheets'!$MF$6:$MF$25,"")</f>
        <v>285</v>
      </c>
      <c r="AU17" s="921"/>
      <c r="AV17" s="922"/>
      <c r="AW17" s="919">
        <v>45</v>
      </c>
      <c r="AX17" s="964"/>
      <c r="AY17" s="342"/>
      <c r="AZ17" s="962">
        <v>1</v>
      </c>
      <c r="BA17" s="963"/>
      <c r="BB17" s="918" t="s">
        <v>336</v>
      </c>
      <c r="BC17" s="919"/>
      <c r="BD17" s="919"/>
      <c r="BE17" s="919"/>
      <c r="BF17" s="919"/>
      <c r="BG17" s="919"/>
      <c r="BH17" s="920" t="str">
        <f>IFERROR(VLOOKUP(BB17,'Composite Datasheets'!$MC$6:$MF$25,3,0),"")</f>
        <v>Bidirectional</v>
      </c>
      <c r="BI17" s="921"/>
      <c r="BJ17" s="922"/>
      <c r="BK17" s="920">
        <f ca="1">_xlfn.XLOOKUP(BB17,'Composite Datasheets'!$MC$6:$MC$25,'Composite Datasheets'!$MF$6:$MF$25,"")</f>
        <v>200</v>
      </c>
      <c r="BL17" s="921"/>
      <c r="BM17" s="922"/>
      <c r="BN17" s="919">
        <v>45</v>
      </c>
      <c r="BO17" s="964"/>
      <c r="BP17" s="342"/>
      <c r="BQ17" s="962">
        <v>1</v>
      </c>
      <c r="BR17" s="963"/>
      <c r="BS17" s="918" t="s">
        <v>336</v>
      </c>
      <c r="BT17" s="919"/>
      <c r="BU17" s="919"/>
      <c r="BV17" s="919"/>
      <c r="BW17" s="919"/>
      <c r="BX17" s="919"/>
      <c r="BY17" s="920" t="str">
        <f>IFERROR(VLOOKUP(BS17,'Composite Datasheets'!$MC$6:$MF$25,3,0),"")</f>
        <v>Bidirectional</v>
      </c>
      <c r="BZ17" s="921"/>
      <c r="CA17" s="922"/>
      <c r="CB17" s="920">
        <f ca="1">_xlfn.XLOOKUP(BS17,'Composite Datasheets'!$MC$6:$MC$25,'Composite Datasheets'!$MF$6:$MF$25,"")</f>
        <v>200</v>
      </c>
      <c r="CC17" s="921"/>
      <c r="CD17" s="922"/>
      <c r="CE17" s="919">
        <v>0</v>
      </c>
      <c r="CF17" s="964"/>
      <c r="CG17" s="342"/>
      <c r="CH17" s="962">
        <v>1</v>
      </c>
      <c r="CI17" s="963"/>
      <c r="CJ17" s="918" t="s">
        <v>337</v>
      </c>
      <c r="CK17" s="919"/>
      <c r="CL17" s="919"/>
      <c r="CM17" s="919"/>
      <c r="CN17" s="919"/>
      <c r="CO17" s="919"/>
      <c r="CP17" s="920" t="str">
        <f>IFERROR(VLOOKUP(CJ17,'Composite Datasheets'!$MC$6:$MF$25,3,0),"")</f>
        <v>Bidirectional</v>
      </c>
      <c r="CQ17" s="921"/>
      <c r="CR17" s="922"/>
      <c r="CS17" s="920">
        <f ca="1">_xlfn.XLOOKUP(CJ17,'Composite Datasheets'!$MC$6:$MC$25,'Composite Datasheets'!$MF$6:$MF$25,"")</f>
        <v>285</v>
      </c>
      <c r="CT17" s="921"/>
      <c r="CU17" s="922"/>
      <c r="CV17" s="919">
        <v>45</v>
      </c>
      <c r="CW17" s="964"/>
      <c r="CX17" s="342"/>
      <c r="CY17" s="962">
        <v>1</v>
      </c>
      <c r="CZ17" s="963"/>
      <c r="DA17" s="918" t="s">
        <v>336</v>
      </c>
      <c r="DB17" s="919"/>
      <c r="DC17" s="919"/>
      <c r="DD17" s="919"/>
      <c r="DE17" s="919"/>
      <c r="DF17" s="919"/>
      <c r="DG17" s="920" t="str">
        <f>IFERROR(VLOOKUP(DA17,'Composite Datasheets'!$MC$6:$MF$25,3,0),"")</f>
        <v>Bidirectional</v>
      </c>
      <c r="DH17" s="921"/>
      <c r="DI17" s="922"/>
      <c r="DJ17" s="920">
        <f ca="1">_xlfn.XLOOKUP(DA17,'Composite Datasheets'!$MC$6:$MC$25,'Composite Datasheets'!$MF$6:$MF$25,"")</f>
        <v>200</v>
      </c>
      <c r="DK17" s="921"/>
      <c r="DL17" s="922"/>
      <c r="DM17" s="919">
        <v>45</v>
      </c>
      <c r="DN17" s="964"/>
      <c r="DO17" s="342"/>
      <c r="DP17" s="962">
        <v>1</v>
      </c>
      <c r="DQ17" s="963"/>
      <c r="DR17" s="918" t="s">
        <v>337</v>
      </c>
      <c r="DS17" s="919"/>
      <c r="DT17" s="919"/>
      <c r="DU17" s="919"/>
      <c r="DV17" s="919"/>
      <c r="DW17" s="919"/>
      <c r="DX17" s="920" t="str">
        <f>IFERROR(VLOOKUP(DR17,'Composite Datasheets'!$MC$6:$MF$25,3,0),"")</f>
        <v>Bidirectional</v>
      </c>
      <c r="DY17" s="921"/>
      <c r="DZ17" s="922"/>
      <c r="EA17" s="920">
        <f ca="1">_xlfn.XLOOKUP(DR17,'Composite Datasheets'!$MC$6:$MC$25,'Composite Datasheets'!$MF$6:$MF$25,"")</f>
        <v>285</v>
      </c>
      <c r="EB17" s="921"/>
      <c r="EC17" s="922"/>
      <c r="ED17" s="919">
        <v>45</v>
      </c>
      <c r="EE17" s="964"/>
      <c r="EF17" s="342"/>
      <c r="EG17" s="962">
        <v>1</v>
      </c>
      <c r="EH17" s="963"/>
      <c r="EI17" s="918" t="s">
        <v>336</v>
      </c>
      <c r="EJ17" s="919"/>
      <c r="EK17" s="919"/>
      <c r="EL17" s="919"/>
      <c r="EM17" s="919"/>
      <c r="EN17" s="919"/>
      <c r="EO17" s="920" t="str">
        <f>IFERROR(VLOOKUP(EI17,'Composite Datasheets'!$MC$6:$MF$25,3,0),"")</f>
        <v>Bidirectional</v>
      </c>
      <c r="EP17" s="921"/>
      <c r="EQ17" s="922"/>
      <c r="ER17" s="920">
        <f ca="1">_xlfn.XLOOKUP(EI17,'Composite Datasheets'!$MC$6:$MC$25,'Composite Datasheets'!$MF$6:$MF$25,"")</f>
        <v>200</v>
      </c>
      <c r="ES17" s="921"/>
      <c r="ET17" s="922"/>
      <c r="EU17" s="919">
        <v>45</v>
      </c>
      <c r="EV17" s="964"/>
      <c r="EW17" s="342"/>
      <c r="EX17" s="962">
        <v>1</v>
      </c>
      <c r="EY17" s="963"/>
      <c r="EZ17" s="918" t="s">
        <v>336</v>
      </c>
      <c r="FA17" s="919"/>
      <c r="FB17" s="919"/>
      <c r="FC17" s="919"/>
      <c r="FD17" s="919"/>
      <c r="FE17" s="919"/>
      <c r="FF17" s="920" t="str">
        <f>IFERROR(VLOOKUP(EZ17,'Composite Datasheets'!$MC$6:$MF$25,3,0),"")</f>
        <v>Bidirectional</v>
      </c>
      <c r="FG17" s="921"/>
      <c r="FH17" s="922"/>
      <c r="FI17" s="920">
        <f ca="1">_xlfn.XLOOKUP(EZ17,'Composite Datasheets'!$MC$6:$MC$25,'Composite Datasheets'!$MF$6:$MF$25,"")</f>
        <v>200</v>
      </c>
      <c r="FJ17" s="921"/>
      <c r="FK17" s="922"/>
      <c r="FL17" s="919">
        <v>45</v>
      </c>
      <c r="FM17" s="964"/>
      <c r="FN17" s="342"/>
      <c r="FO17" s="962">
        <v>1</v>
      </c>
      <c r="FP17" s="963"/>
      <c r="FQ17" s="918" t="s">
        <v>387</v>
      </c>
      <c r="FR17" s="919"/>
      <c r="FS17" s="919"/>
      <c r="FT17" s="919"/>
      <c r="FU17" s="919"/>
      <c r="FV17" s="919"/>
      <c r="FW17" s="920" t="str">
        <f>IFERROR(VLOOKUP(FQ17,'Composite Datasheets'!$MC$6:$MF$25,3,0),"")</f>
        <v/>
      </c>
      <c r="FX17" s="921"/>
      <c r="FY17" s="922"/>
      <c r="FZ17" s="920" t="str">
        <f>_xlfn.XLOOKUP(FQ17,'Composite Datasheets'!$MC$6:$MC$25,'Composite Datasheets'!$MF$6:$MF$25,"")</f>
        <v/>
      </c>
      <c r="GA17" s="921"/>
      <c r="GB17" s="922"/>
      <c r="GC17" s="919">
        <v>60</v>
      </c>
      <c r="GD17" s="964"/>
      <c r="GE17" s="342"/>
      <c r="GF17" s="962">
        <v>1</v>
      </c>
      <c r="GG17" s="963"/>
      <c r="GH17" s="918" t="s">
        <v>387</v>
      </c>
      <c r="GI17" s="919"/>
      <c r="GJ17" s="919"/>
      <c r="GK17" s="919"/>
      <c r="GL17" s="919"/>
      <c r="GM17" s="919"/>
      <c r="GN17" s="920" t="str">
        <f>IFERROR(VLOOKUP(GH17,'Composite Datasheets'!$MC$6:$MF$25,3,0),"")</f>
        <v/>
      </c>
      <c r="GO17" s="921"/>
      <c r="GP17" s="922"/>
      <c r="GQ17" s="920" t="str">
        <f>_xlfn.XLOOKUP(GH17,'Composite Datasheets'!$MC$6:$MC$25,'Composite Datasheets'!$MF$6:$MF$25,"")</f>
        <v/>
      </c>
      <c r="GR17" s="921"/>
      <c r="GS17" s="922"/>
      <c r="GT17" s="919">
        <v>60</v>
      </c>
      <c r="GU17" s="964"/>
      <c r="GV17" s="342"/>
      <c r="GW17" s="962">
        <v>1</v>
      </c>
      <c r="GX17" s="963"/>
      <c r="GY17" s="918" t="s">
        <v>387</v>
      </c>
      <c r="GZ17" s="919"/>
      <c r="HA17" s="919"/>
      <c r="HB17" s="919"/>
      <c r="HC17" s="919"/>
      <c r="HD17" s="919"/>
      <c r="HE17" s="920" t="str">
        <f>IFERROR(VLOOKUP(GY17,'Composite Datasheets'!$MC$6:$MF$25,3,0),"")</f>
        <v/>
      </c>
      <c r="HF17" s="921"/>
      <c r="HG17" s="922"/>
      <c r="HH17" s="920" t="str">
        <f>_xlfn.XLOOKUP(GY17,'Composite Datasheets'!$MC$6:$MC$25,'Composite Datasheets'!$MF$6:$MF$25,"")</f>
        <v/>
      </c>
      <c r="HI17" s="921"/>
      <c r="HJ17" s="922"/>
      <c r="HK17" s="919">
        <v>60</v>
      </c>
      <c r="HL17" s="964"/>
      <c r="HM17" s="342"/>
      <c r="HN17" s="962">
        <v>1</v>
      </c>
      <c r="HO17" s="963"/>
      <c r="HP17" s="918" t="s">
        <v>387</v>
      </c>
      <c r="HQ17" s="919"/>
      <c r="HR17" s="919"/>
      <c r="HS17" s="919"/>
      <c r="HT17" s="919"/>
      <c r="HU17" s="919"/>
      <c r="HV17" s="920" t="str">
        <f>IFERROR(VLOOKUP(HP17,'Composite Datasheets'!$MC$6:$MF$25,3,0),"")</f>
        <v/>
      </c>
      <c r="HW17" s="921"/>
      <c r="HX17" s="922"/>
      <c r="HY17" s="920" t="str">
        <f>_xlfn.XLOOKUP(HP17,'Composite Datasheets'!$MC$6:$MC$25,'Composite Datasheets'!$MF$6:$MF$25,"")</f>
        <v/>
      </c>
      <c r="HZ17" s="921"/>
      <c r="IA17" s="922"/>
      <c r="IB17" s="919">
        <v>60</v>
      </c>
      <c r="IC17" s="964"/>
      <c r="ID17" s="342"/>
      <c r="IE17" s="962">
        <v>1</v>
      </c>
      <c r="IF17" s="963"/>
      <c r="IG17" s="918" t="s">
        <v>387</v>
      </c>
      <c r="IH17" s="919"/>
      <c r="II17" s="919"/>
      <c r="IJ17" s="919"/>
      <c r="IK17" s="919"/>
      <c r="IL17" s="919"/>
      <c r="IM17" s="920" t="str">
        <f>IFERROR(VLOOKUP(IG17,'Composite Datasheets'!$MC$6:$MF$25,3,0),"")</f>
        <v/>
      </c>
      <c r="IN17" s="921"/>
      <c r="IO17" s="922"/>
      <c r="IP17" s="920" t="str">
        <f>_xlfn.XLOOKUP(IG17,'Composite Datasheets'!$MC$6:$MC$25,'Composite Datasheets'!$MF$6:$MF$25,"")</f>
        <v/>
      </c>
      <c r="IQ17" s="921"/>
      <c r="IR17" s="922"/>
      <c r="IS17" s="919">
        <v>60</v>
      </c>
      <c r="IT17" s="964"/>
    </row>
    <row r="18" spans="1:254" s="124" customFormat="1" ht="12.75" customHeight="1" x14ac:dyDescent="0.2">
      <c r="A18" s="923">
        <v>2</v>
      </c>
      <c r="B18" s="837"/>
      <c r="C18" s="908" t="s">
        <v>338</v>
      </c>
      <c r="D18" s="909"/>
      <c r="E18" s="909"/>
      <c r="F18" s="909"/>
      <c r="G18" s="909"/>
      <c r="H18" s="909"/>
      <c r="I18" s="910" t="str">
        <f>IFERROR(VLOOKUP(C18,'Composite Datasheets'!$MC$6:$MF$25,3,0),"")</f>
        <v>Unidirectional</v>
      </c>
      <c r="J18" s="911"/>
      <c r="K18" s="912"/>
      <c r="L18" s="933">
        <f ca="1">_xlfn.XLOOKUP(C18,'Composite Datasheets'!$MC$6:$MC$25,'Composite Datasheets'!$MF$6:$MF$25,"")</f>
        <v>200</v>
      </c>
      <c r="M18" s="911"/>
      <c r="N18" s="912"/>
      <c r="O18" s="909">
        <v>0</v>
      </c>
      <c r="P18" s="924"/>
      <c r="Q18" s="339"/>
      <c r="R18" s="923">
        <v>2</v>
      </c>
      <c r="S18" s="837"/>
      <c r="T18" s="908" t="s">
        <v>338</v>
      </c>
      <c r="U18" s="909"/>
      <c r="V18" s="909"/>
      <c r="W18" s="909"/>
      <c r="X18" s="909"/>
      <c r="Y18" s="909"/>
      <c r="Z18" s="910" t="str">
        <f>IFERROR(VLOOKUP(T18,'Composite Datasheets'!$MC$6:$MF$25,3,0),"")</f>
        <v>Unidirectional</v>
      </c>
      <c r="AA18" s="911"/>
      <c r="AB18" s="912"/>
      <c r="AC18" s="933">
        <f ca="1">_xlfn.XLOOKUP(T18,'Composite Datasheets'!$MC$6:$MC$25,'Composite Datasheets'!$MF$6:$MF$25,"")</f>
        <v>200</v>
      </c>
      <c r="AD18" s="911"/>
      <c r="AE18" s="912"/>
      <c r="AF18" s="909">
        <v>-21</v>
      </c>
      <c r="AG18" s="924"/>
      <c r="AH18" s="342"/>
      <c r="AI18" s="923">
        <v>2</v>
      </c>
      <c r="AJ18" s="837"/>
      <c r="AK18" s="908" t="s">
        <v>338</v>
      </c>
      <c r="AL18" s="909"/>
      <c r="AM18" s="909"/>
      <c r="AN18" s="909"/>
      <c r="AO18" s="909"/>
      <c r="AP18" s="909"/>
      <c r="AQ18" s="910" t="str">
        <f>IFERROR(VLOOKUP(AK18,'Composite Datasheets'!$MC$6:$MF$25,3,0),"")</f>
        <v>Unidirectional</v>
      </c>
      <c r="AR18" s="911"/>
      <c r="AS18" s="912"/>
      <c r="AT18" s="933">
        <f ca="1">_xlfn.XLOOKUP(AK18,'Composite Datasheets'!$MC$6:$MC$25,'Composite Datasheets'!$MF$6:$MF$25,"")</f>
        <v>200</v>
      </c>
      <c r="AU18" s="911"/>
      <c r="AV18" s="912"/>
      <c r="AW18" s="909">
        <v>-21</v>
      </c>
      <c r="AX18" s="924"/>
      <c r="AY18" s="342"/>
      <c r="AZ18" s="923">
        <v>2</v>
      </c>
      <c r="BA18" s="837"/>
      <c r="BB18" s="908" t="s">
        <v>338</v>
      </c>
      <c r="BC18" s="909"/>
      <c r="BD18" s="909"/>
      <c r="BE18" s="909"/>
      <c r="BF18" s="909"/>
      <c r="BG18" s="909"/>
      <c r="BH18" s="910" t="str">
        <f>IFERROR(VLOOKUP(BB18,'Composite Datasheets'!$MC$6:$MF$25,3,0),"")</f>
        <v>Unidirectional</v>
      </c>
      <c r="BI18" s="911"/>
      <c r="BJ18" s="912"/>
      <c r="BK18" s="933">
        <f ca="1">_xlfn.XLOOKUP(BB18,'Composite Datasheets'!$MC$6:$MC$25,'Composite Datasheets'!$MF$6:$MF$25,"")</f>
        <v>200</v>
      </c>
      <c r="BL18" s="911"/>
      <c r="BM18" s="912"/>
      <c r="BN18" s="909">
        <v>0</v>
      </c>
      <c r="BO18" s="924"/>
      <c r="BP18" s="342"/>
      <c r="BQ18" s="923">
        <v>2</v>
      </c>
      <c r="BR18" s="837"/>
      <c r="BS18" s="908" t="s">
        <v>338</v>
      </c>
      <c r="BT18" s="909"/>
      <c r="BU18" s="909"/>
      <c r="BV18" s="909"/>
      <c r="BW18" s="909"/>
      <c r="BX18" s="909"/>
      <c r="BY18" s="910" t="str">
        <f>IFERROR(VLOOKUP(BS18,'Composite Datasheets'!$MC$6:$MF$25,3,0),"")</f>
        <v>Unidirectional</v>
      </c>
      <c r="BZ18" s="911"/>
      <c r="CA18" s="912"/>
      <c r="CB18" s="933">
        <f ca="1">_xlfn.XLOOKUP(BS18,'Composite Datasheets'!$MC$6:$MC$25,'Composite Datasheets'!$MF$6:$MF$25,"")</f>
        <v>200</v>
      </c>
      <c r="CC18" s="911"/>
      <c r="CD18" s="912"/>
      <c r="CE18" s="909">
        <v>-66</v>
      </c>
      <c r="CF18" s="924"/>
      <c r="CG18" s="342"/>
      <c r="CH18" s="923">
        <v>2</v>
      </c>
      <c r="CI18" s="837"/>
      <c r="CJ18" s="908" t="s">
        <v>338</v>
      </c>
      <c r="CK18" s="909"/>
      <c r="CL18" s="909"/>
      <c r="CM18" s="909"/>
      <c r="CN18" s="909"/>
      <c r="CO18" s="909"/>
      <c r="CP18" s="910" t="str">
        <f>IFERROR(VLOOKUP(CJ18,'Composite Datasheets'!$MC$6:$MF$25,3,0),"")</f>
        <v>Unidirectional</v>
      </c>
      <c r="CQ18" s="911"/>
      <c r="CR18" s="912"/>
      <c r="CS18" s="933">
        <f ca="1">_xlfn.XLOOKUP(CJ18,'Composite Datasheets'!$MC$6:$MC$25,'Composite Datasheets'!$MF$6:$MF$25,"")</f>
        <v>200</v>
      </c>
      <c r="CT18" s="911"/>
      <c r="CU18" s="912"/>
      <c r="CV18" s="909">
        <v>0</v>
      </c>
      <c r="CW18" s="924"/>
      <c r="CX18" s="342"/>
      <c r="CY18" s="923">
        <v>2</v>
      </c>
      <c r="CZ18" s="837"/>
      <c r="DA18" s="908" t="s">
        <v>336</v>
      </c>
      <c r="DB18" s="909"/>
      <c r="DC18" s="909"/>
      <c r="DD18" s="909"/>
      <c r="DE18" s="909"/>
      <c r="DF18" s="909"/>
      <c r="DG18" s="910" t="str">
        <f>IFERROR(VLOOKUP(DA18,'Composite Datasheets'!$MC$6:$MF$25,3,0),"")</f>
        <v>Bidirectional</v>
      </c>
      <c r="DH18" s="911"/>
      <c r="DI18" s="912"/>
      <c r="DJ18" s="933">
        <f ca="1">_xlfn.XLOOKUP(DA18,'Composite Datasheets'!$MC$6:$MC$25,'Composite Datasheets'!$MF$6:$MF$25,"")</f>
        <v>200</v>
      </c>
      <c r="DK18" s="911"/>
      <c r="DL18" s="912"/>
      <c r="DM18" s="909">
        <v>0</v>
      </c>
      <c r="DN18" s="924"/>
      <c r="DO18" s="342"/>
      <c r="DP18" s="923">
        <v>2</v>
      </c>
      <c r="DQ18" s="837"/>
      <c r="DR18" s="908" t="s">
        <v>338</v>
      </c>
      <c r="DS18" s="909"/>
      <c r="DT18" s="909"/>
      <c r="DU18" s="909"/>
      <c r="DV18" s="909"/>
      <c r="DW18" s="909"/>
      <c r="DX18" s="910" t="str">
        <f>IFERROR(VLOOKUP(DR18,'Composite Datasheets'!$MC$6:$MF$25,3,0),"")</f>
        <v>Unidirectional</v>
      </c>
      <c r="DY18" s="911"/>
      <c r="DZ18" s="912"/>
      <c r="EA18" s="933">
        <f ca="1">_xlfn.XLOOKUP(DR18,'Composite Datasheets'!$MC$6:$MC$25,'Composite Datasheets'!$MF$6:$MF$25,"")</f>
        <v>200</v>
      </c>
      <c r="EB18" s="911"/>
      <c r="EC18" s="912"/>
      <c r="ED18" s="909">
        <v>-21</v>
      </c>
      <c r="EE18" s="924"/>
      <c r="EF18" s="342"/>
      <c r="EG18" s="923">
        <v>2</v>
      </c>
      <c r="EH18" s="837"/>
      <c r="EI18" s="908" t="s">
        <v>339</v>
      </c>
      <c r="EJ18" s="909"/>
      <c r="EK18" s="909"/>
      <c r="EL18" s="909"/>
      <c r="EM18" s="909"/>
      <c r="EN18" s="909"/>
      <c r="EO18" s="910" t="str">
        <f>IFERROR(VLOOKUP(EI18,'Composite Datasheets'!$MC$6:$MF$25,3,0),"")</f>
        <v>Unidirectional</v>
      </c>
      <c r="EP18" s="911"/>
      <c r="EQ18" s="912"/>
      <c r="ER18" s="933">
        <f ca="1">_xlfn.XLOOKUP(EI18,'Composite Datasheets'!$MC$6:$MC$25,'Composite Datasheets'!$MF$6:$MF$25,"")</f>
        <v>150</v>
      </c>
      <c r="ES18" s="911"/>
      <c r="ET18" s="912"/>
      <c r="EU18" s="909">
        <v>21</v>
      </c>
      <c r="EV18" s="924"/>
      <c r="EW18" s="342"/>
      <c r="EX18" s="923">
        <v>2</v>
      </c>
      <c r="EY18" s="837"/>
      <c r="EZ18" s="908" t="s">
        <v>338</v>
      </c>
      <c r="FA18" s="909"/>
      <c r="FB18" s="909"/>
      <c r="FC18" s="909"/>
      <c r="FD18" s="909"/>
      <c r="FE18" s="909"/>
      <c r="FF18" s="910" t="str">
        <f>IFERROR(VLOOKUP(EZ18,'Composite Datasheets'!$MC$6:$MF$25,3,0),"")</f>
        <v>Unidirectional</v>
      </c>
      <c r="FG18" s="911"/>
      <c r="FH18" s="912"/>
      <c r="FI18" s="933">
        <f ca="1">_xlfn.XLOOKUP(EZ18,'Composite Datasheets'!$MC$6:$MC$25,'Composite Datasheets'!$MF$6:$MF$25,"")</f>
        <v>200</v>
      </c>
      <c r="FJ18" s="911"/>
      <c r="FK18" s="912"/>
      <c r="FL18" s="909">
        <v>-21</v>
      </c>
      <c r="FM18" s="924"/>
      <c r="FN18" s="342"/>
      <c r="FO18" s="923">
        <v>2</v>
      </c>
      <c r="FP18" s="837"/>
      <c r="FQ18" s="908" t="s">
        <v>388</v>
      </c>
      <c r="FR18" s="909"/>
      <c r="FS18" s="909"/>
      <c r="FT18" s="909"/>
      <c r="FU18" s="909"/>
      <c r="FV18" s="909"/>
      <c r="FW18" s="910" t="str">
        <f>IFERROR(VLOOKUP(FQ18,'Composite Datasheets'!$MC$6:$MF$25,3,0),"")</f>
        <v/>
      </c>
      <c r="FX18" s="911"/>
      <c r="FY18" s="912"/>
      <c r="FZ18" s="933" t="str">
        <f>_xlfn.XLOOKUP(FQ18,'Composite Datasheets'!$MC$6:$MC$25,'Composite Datasheets'!$MF$6:$MF$25,"")</f>
        <v/>
      </c>
      <c r="GA18" s="911"/>
      <c r="GB18" s="912"/>
      <c r="GC18" s="909">
        <v>45</v>
      </c>
      <c r="GD18" s="924"/>
      <c r="GE18" s="342"/>
      <c r="GF18" s="923">
        <v>2</v>
      </c>
      <c r="GG18" s="837"/>
      <c r="GH18" s="908" t="s">
        <v>388</v>
      </c>
      <c r="GI18" s="909"/>
      <c r="GJ18" s="909"/>
      <c r="GK18" s="909"/>
      <c r="GL18" s="909"/>
      <c r="GM18" s="909"/>
      <c r="GN18" s="910" t="str">
        <f>IFERROR(VLOOKUP(GH18,'Composite Datasheets'!$MC$6:$MF$25,3,0),"")</f>
        <v/>
      </c>
      <c r="GO18" s="911"/>
      <c r="GP18" s="912"/>
      <c r="GQ18" s="933" t="str">
        <f>_xlfn.XLOOKUP(GH18,'Composite Datasheets'!$MC$6:$MC$25,'Composite Datasheets'!$MF$6:$MF$25,"")</f>
        <v/>
      </c>
      <c r="GR18" s="911"/>
      <c r="GS18" s="912"/>
      <c r="GT18" s="909">
        <v>45</v>
      </c>
      <c r="GU18" s="924"/>
      <c r="GV18" s="342"/>
      <c r="GW18" s="923">
        <v>2</v>
      </c>
      <c r="GX18" s="837"/>
      <c r="GY18" s="908" t="s">
        <v>388</v>
      </c>
      <c r="GZ18" s="909"/>
      <c r="HA18" s="909"/>
      <c r="HB18" s="909"/>
      <c r="HC18" s="909"/>
      <c r="HD18" s="909"/>
      <c r="HE18" s="910" t="str">
        <f>IFERROR(VLOOKUP(GY18,'Composite Datasheets'!$MC$6:$MF$25,3,0),"")</f>
        <v/>
      </c>
      <c r="HF18" s="911"/>
      <c r="HG18" s="912"/>
      <c r="HH18" s="933" t="str">
        <f>_xlfn.XLOOKUP(GY18,'Composite Datasheets'!$MC$6:$MC$25,'Composite Datasheets'!$MF$6:$MF$25,"")</f>
        <v/>
      </c>
      <c r="HI18" s="911"/>
      <c r="HJ18" s="912"/>
      <c r="HK18" s="909">
        <v>45</v>
      </c>
      <c r="HL18" s="924"/>
      <c r="HM18" s="342"/>
      <c r="HN18" s="923">
        <v>2</v>
      </c>
      <c r="HO18" s="837"/>
      <c r="HP18" s="908" t="s">
        <v>388</v>
      </c>
      <c r="HQ18" s="909"/>
      <c r="HR18" s="909"/>
      <c r="HS18" s="909"/>
      <c r="HT18" s="909"/>
      <c r="HU18" s="909"/>
      <c r="HV18" s="910" t="str">
        <f>IFERROR(VLOOKUP(HP18,'Composite Datasheets'!$MC$6:$MF$25,3,0),"")</f>
        <v/>
      </c>
      <c r="HW18" s="911"/>
      <c r="HX18" s="912"/>
      <c r="HY18" s="933" t="str">
        <f>_xlfn.XLOOKUP(HP18,'Composite Datasheets'!$MC$6:$MC$25,'Composite Datasheets'!$MF$6:$MF$25,"")</f>
        <v/>
      </c>
      <c r="HZ18" s="911"/>
      <c r="IA18" s="912"/>
      <c r="IB18" s="909">
        <v>45</v>
      </c>
      <c r="IC18" s="924"/>
      <c r="ID18" s="342"/>
      <c r="IE18" s="923">
        <v>2</v>
      </c>
      <c r="IF18" s="837"/>
      <c r="IG18" s="908" t="s">
        <v>388</v>
      </c>
      <c r="IH18" s="909"/>
      <c r="II18" s="909"/>
      <c r="IJ18" s="909"/>
      <c r="IK18" s="909"/>
      <c r="IL18" s="909"/>
      <c r="IM18" s="910" t="str">
        <f>IFERROR(VLOOKUP(IG18,'Composite Datasheets'!$MC$6:$MF$25,3,0),"")</f>
        <v/>
      </c>
      <c r="IN18" s="911"/>
      <c r="IO18" s="912"/>
      <c r="IP18" s="933" t="str">
        <f>_xlfn.XLOOKUP(IG18,'Composite Datasheets'!$MC$6:$MC$25,'Composite Datasheets'!$MF$6:$MF$25,"")</f>
        <v/>
      </c>
      <c r="IQ18" s="911"/>
      <c r="IR18" s="912"/>
      <c r="IS18" s="909">
        <v>45</v>
      </c>
      <c r="IT18" s="924"/>
    </row>
    <row r="19" spans="1:254" s="124" customFormat="1" ht="12.75" customHeight="1" x14ac:dyDescent="0.2">
      <c r="A19" s="923">
        <v>3</v>
      </c>
      <c r="B19" s="837"/>
      <c r="C19" s="908" t="s">
        <v>338</v>
      </c>
      <c r="D19" s="909"/>
      <c r="E19" s="909"/>
      <c r="F19" s="909"/>
      <c r="G19" s="909"/>
      <c r="H19" s="909"/>
      <c r="I19" s="910" t="str">
        <f>IFERROR(VLOOKUP(C19,'Composite Datasheets'!$MC$6:$MF$25,3,0),"")</f>
        <v>Unidirectional</v>
      </c>
      <c r="J19" s="911"/>
      <c r="K19" s="912"/>
      <c r="L19" s="933">
        <f ca="1">_xlfn.XLOOKUP(C19,'Composite Datasheets'!$MC$6:$MC$25,'Composite Datasheets'!$MF$6:$MF$25,"")</f>
        <v>200</v>
      </c>
      <c r="M19" s="911"/>
      <c r="N19" s="912"/>
      <c r="O19" s="909">
        <v>0</v>
      </c>
      <c r="P19" s="924"/>
      <c r="Q19" s="339"/>
      <c r="R19" s="923">
        <v>3</v>
      </c>
      <c r="S19" s="837"/>
      <c r="T19" s="908" t="s">
        <v>338</v>
      </c>
      <c r="U19" s="909"/>
      <c r="V19" s="909"/>
      <c r="W19" s="909"/>
      <c r="X19" s="909"/>
      <c r="Y19" s="909"/>
      <c r="Z19" s="910" t="str">
        <f>IFERROR(VLOOKUP(T19,'Composite Datasheets'!$MC$6:$MF$25,3,0),"")</f>
        <v>Unidirectional</v>
      </c>
      <c r="AA19" s="911"/>
      <c r="AB19" s="912"/>
      <c r="AC19" s="933">
        <f ca="1">_xlfn.XLOOKUP(T19,'Composite Datasheets'!$MC$6:$MC$25,'Composite Datasheets'!$MF$6:$MF$25,"")</f>
        <v>200</v>
      </c>
      <c r="AD19" s="911"/>
      <c r="AE19" s="912"/>
      <c r="AF19" s="909">
        <v>0</v>
      </c>
      <c r="AG19" s="924"/>
      <c r="AH19" s="342"/>
      <c r="AI19" s="923">
        <v>3</v>
      </c>
      <c r="AJ19" s="837"/>
      <c r="AK19" s="908" t="s">
        <v>338</v>
      </c>
      <c r="AL19" s="909"/>
      <c r="AM19" s="909"/>
      <c r="AN19" s="909"/>
      <c r="AO19" s="909"/>
      <c r="AP19" s="909"/>
      <c r="AQ19" s="910" t="str">
        <f>IFERROR(VLOOKUP(AK19,'Composite Datasheets'!$MC$6:$MF$25,3,0),"")</f>
        <v>Unidirectional</v>
      </c>
      <c r="AR19" s="911"/>
      <c r="AS19" s="912"/>
      <c r="AT19" s="933">
        <f ca="1">_xlfn.XLOOKUP(AK19,'Composite Datasheets'!$MC$6:$MC$25,'Composite Datasheets'!$MF$6:$MF$25,"")</f>
        <v>200</v>
      </c>
      <c r="AU19" s="911"/>
      <c r="AV19" s="912"/>
      <c r="AW19" s="909">
        <v>0</v>
      </c>
      <c r="AX19" s="924"/>
      <c r="AY19" s="342"/>
      <c r="AZ19" s="923">
        <v>3</v>
      </c>
      <c r="BA19" s="837"/>
      <c r="BB19" s="908" t="s">
        <v>338</v>
      </c>
      <c r="BC19" s="909"/>
      <c r="BD19" s="909"/>
      <c r="BE19" s="909"/>
      <c r="BF19" s="909"/>
      <c r="BG19" s="909"/>
      <c r="BH19" s="910" t="str">
        <f>IFERROR(VLOOKUP(BB19,'Composite Datasheets'!$MC$6:$MF$25,3,0),"")</f>
        <v>Unidirectional</v>
      </c>
      <c r="BI19" s="911"/>
      <c r="BJ19" s="912"/>
      <c r="BK19" s="933">
        <f ca="1">_xlfn.XLOOKUP(BB19,'Composite Datasheets'!$MC$6:$MC$25,'Composite Datasheets'!$MF$6:$MF$25,"")</f>
        <v>200</v>
      </c>
      <c r="BL19" s="911"/>
      <c r="BM19" s="912"/>
      <c r="BN19" s="909">
        <v>0</v>
      </c>
      <c r="BO19" s="924"/>
      <c r="BP19" s="342"/>
      <c r="BQ19" s="923">
        <v>3</v>
      </c>
      <c r="BR19" s="837"/>
      <c r="BS19" s="908" t="s">
        <v>338</v>
      </c>
      <c r="BT19" s="909"/>
      <c r="BU19" s="909"/>
      <c r="BV19" s="909"/>
      <c r="BW19" s="909"/>
      <c r="BX19" s="909"/>
      <c r="BY19" s="910" t="str">
        <f>IFERROR(VLOOKUP(BS19,'Composite Datasheets'!$MC$6:$MF$25,3,0),"")</f>
        <v>Unidirectional</v>
      </c>
      <c r="BZ19" s="911"/>
      <c r="CA19" s="912"/>
      <c r="CB19" s="933">
        <f ca="1">_xlfn.XLOOKUP(BS19,'Composite Datasheets'!$MC$6:$MC$25,'Composite Datasheets'!$MF$6:$MF$25,"")</f>
        <v>200</v>
      </c>
      <c r="CC19" s="911"/>
      <c r="CD19" s="912"/>
      <c r="CE19" s="909">
        <v>-45</v>
      </c>
      <c r="CF19" s="924"/>
      <c r="CG19" s="342"/>
      <c r="CH19" s="923">
        <v>3</v>
      </c>
      <c r="CI19" s="837"/>
      <c r="CJ19" s="908" t="s">
        <v>338</v>
      </c>
      <c r="CK19" s="909"/>
      <c r="CL19" s="909"/>
      <c r="CM19" s="909"/>
      <c r="CN19" s="909"/>
      <c r="CO19" s="909"/>
      <c r="CP19" s="910" t="str">
        <f>IFERROR(VLOOKUP(CJ19,'Composite Datasheets'!$MC$6:$MF$25,3,0),"")</f>
        <v>Unidirectional</v>
      </c>
      <c r="CQ19" s="911"/>
      <c r="CR19" s="912"/>
      <c r="CS19" s="933">
        <f ca="1">_xlfn.XLOOKUP(CJ19,'Composite Datasheets'!$MC$6:$MC$25,'Composite Datasheets'!$MF$6:$MF$25,"")</f>
        <v>200</v>
      </c>
      <c r="CT19" s="911"/>
      <c r="CU19" s="912"/>
      <c r="CV19" s="909">
        <v>0</v>
      </c>
      <c r="CW19" s="924"/>
      <c r="CX19" s="342"/>
      <c r="CY19" s="923">
        <v>3</v>
      </c>
      <c r="CZ19" s="837"/>
      <c r="DA19" s="908" t="s">
        <v>338</v>
      </c>
      <c r="DB19" s="909"/>
      <c r="DC19" s="909"/>
      <c r="DD19" s="909"/>
      <c r="DE19" s="909"/>
      <c r="DF19" s="909"/>
      <c r="DG19" s="910" t="str">
        <f>IFERROR(VLOOKUP(DA19,'Composite Datasheets'!$MC$6:$MF$25,3,0),"")</f>
        <v>Unidirectional</v>
      </c>
      <c r="DH19" s="911"/>
      <c r="DI19" s="912"/>
      <c r="DJ19" s="933">
        <f ca="1">_xlfn.XLOOKUP(DA19,'Composite Datasheets'!$MC$6:$MC$25,'Composite Datasheets'!$MF$6:$MF$25,"")</f>
        <v>200</v>
      </c>
      <c r="DK19" s="911"/>
      <c r="DL19" s="912"/>
      <c r="DM19" s="909">
        <v>0</v>
      </c>
      <c r="DN19" s="924"/>
      <c r="DO19" s="342"/>
      <c r="DP19" s="923">
        <v>3</v>
      </c>
      <c r="DQ19" s="837"/>
      <c r="DR19" s="908" t="s">
        <v>338</v>
      </c>
      <c r="DS19" s="909"/>
      <c r="DT19" s="909"/>
      <c r="DU19" s="909"/>
      <c r="DV19" s="909"/>
      <c r="DW19" s="909"/>
      <c r="DX19" s="910" t="str">
        <f>IFERROR(VLOOKUP(DR19,'Composite Datasheets'!$MC$6:$MF$25,3,0),"")</f>
        <v>Unidirectional</v>
      </c>
      <c r="DY19" s="911"/>
      <c r="DZ19" s="912"/>
      <c r="EA19" s="933">
        <f ca="1">_xlfn.XLOOKUP(DR19,'Composite Datasheets'!$MC$6:$MC$25,'Composite Datasheets'!$MF$6:$MF$25,"")</f>
        <v>200</v>
      </c>
      <c r="EB19" s="911"/>
      <c r="EC19" s="912"/>
      <c r="ED19" s="909">
        <v>0</v>
      </c>
      <c r="EE19" s="924"/>
      <c r="EF19" s="342"/>
      <c r="EG19" s="923">
        <v>3</v>
      </c>
      <c r="EH19" s="837"/>
      <c r="EI19" s="908" t="s">
        <v>339</v>
      </c>
      <c r="EJ19" s="909"/>
      <c r="EK19" s="909"/>
      <c r="EL19" s="909"/>
      <c r="EM19" s="909"/>
      <c r="EN19" s="909"/>
      <c r="EO19" s="910" t="str">
        <f>IFERROR(VLOOKUP(EI19,'Composite Datasheets'!$MC$6:$MF$25,3,0),"")</f>
        <v>Unidirectional</v>
      </c>
      <c r="EP19" s="911"/>
      <c r="EQ19" s="912"/>
      <c r="ER19" s="933">
        <f ca="1">_xlfn.XLOOKUP(EI19,'Composite Datasheets'!$MC$6:$MC$25,'Composite Datasheets'!$MF$6:$MF$25,"")</f>
        <v>150</v>
      </c>
      <c r="ES19" s="911"/>
      <c r="ET19" s="912"/>
      <c r="EU19" s="909">
        <v>-21</v>
      </c>
      <c r="EV19" s="924"/>
      <c r="EW19" s="342"/>
      <c r="EX19" s="923">
        <v>3</v>
      </c>
      <c r="EY19" s="837"/>
      <c r="EZ19" s="908" t="s">
        <v>338</v>
      </c>
      <c r="FA19" s="909"/>
      <c r="FB19" s="909"/>
      <c r="FC19" s="909"/>
      <c r="FD19" s="909"/>
      <c r="FE19" s="909"/>
      <c r="FF19" s="910" t="str">
        <f>IFERROR(VLOOKUP(EZ19,'Composite Datasheets'!$MC$6:$MF$25,3,0),"")</f>
        <v>Unidirectional</v>
      </c>
      <c r="FG19" s="911"/>
      <c r="FH19" s="912"/>
      <c r="FI19" s="933">
        <f ca="1">_xlfn.XLOOKUP(EZ19,'Composite Datasheets'!$MC$6:$MC$25,'Composite Datasheets'!$MF$6:$MF$25,"")</f>
        <v>200</v>
      </c>
      <c r="FJ19" s="911"/>
      <c r="FK19" s="912"/>
      <c r="FL19" s="909">
        <v>0</v>
      </c>
      <c r="FM19" s="924"/>
      <c r="FN19" s="342"/>
      <c r="FO19" s="923">
        <v>3</v>
      </c>
      <c r="FP19" s="837"/>
      <c r="FQ19" s="908" t="s">
        <v>389</v>
      </c>
      <c r="FR19" s="909"/>
      <c r="FS19" s="909"/>
      <c r="FT19" s="909"/>
      <c r="FU19" s="909"/>
      <c r="FV19" s="909"/>
      <c r="FW19" s="910" t="str">
        <f>IFERROR(VLOOKUP(FQ19,'Composite Datasheets'!$MC$6:$MF$25,3,0),"")</f>
        <v/>
      </c>
      <c r="FX19" s="911"/>
      <c r="FY19" s="912"/>
      <c r="FZ19" s="933" t="str">
        <f>_xlfn.XLOOKUP(FQ19,'Composite Datasheets'!$MC$6:$MC$25,'Composite Datasheets'!$MF$6:$MF$25,"")</f>
        <v/>
      </c>
      <c r="GA19" s="911"/>
      <c r="GB19" s="912"/>
      <c r="GC19" s="909">
        <v>0</v>
      </c>
      <c r="GD19" s="924"/>
      <c r="GE19" s="342"/>
      <c r="GF19" s="923">
        <v>3</v>
      </c>
      <c r="GG19" s="837"/>
      <c r="GH19" s="908" t="s">
        <v>389</v>
      </c>
      <c r="GI19" s="909"/>
      <c r="GJ19" s="909"/>
      <c r="GK19" s="909"/>
      <c r="GL19" s="909"/>
      <c r="GM19" s="909"/>
      <c r="GN19" s="910" t="str">
        <f>IFERROR(VLOOKUP(GH19,'Composite Datasheets'!$MC$6:$MF$25,3,0),"")</f>
        <v/>
      </c>
      <c r="GO19" s="911"/>
      <c r="GP19" s="912"/>
      <c r="GQ19" s="933" t="str">
        <f>_xlfn.XLOOKUP(GH19,'Composite Datasheets'!$MC$6:$MC$25,'Composite Datasheets'!$MF$6:$MF$25,"")</f>
        <v/>
      </c>
      <c r="GR19" s="911"/>
      <c r="GS19" s="912"/>
      <c r="GT19" s="909">
        <v>0</v>
      </c>
      <c r="GU19" s="924"/>
      <c r="GV19" s="342"/>
      <c r="GW19" s="923">
        <v>3</v>
      </c>
      <c r="GX19" s="837"/>
      <c r="GY19" s="908" t="s">
        <v>389</v>
      </c>
      <c r="GZ19" s="909"/>
      <c r="HA19" s="909"/>
      <c r="HB19" s="909"/>
      <c r="HC19" s="909"/>
      <c r="HD19" s="909"/>
      <c r="HE19" s="910" t="str">
        <f>IFERROR(VLOOKUP(GY19,'Composite Datasheets'!$MC$6:$MF$25,3,0),"")</f>
        <v/>
      </c>
      <c r="HF19" s="911"/>
      <c r="HG19" s="912"/>
      <c r="HH19" s="933" t="str">
        <f>_xlfn.XLOOKUP(GY19,'Composite Datasheets'!$MC$6:$MC$25,'Composite Datasheets'!$MF$6:$MF$25,"")</f>
        <v/>
      </c>
      <c r="HI19" s="911"/>
      <c r="HJ19" s="912"/>
      <c r="HK19" s="909">
        <v>0</v>
      </c>
      <c r="HL19" s="924"/>
      <c r="HM19" s="342"/>
      <c r="HN19" s="923">
        <v>3</v>
      </c>
      <c r="HO19" s="837"/>
      <c r="HP19" s="908" t="s">
        <v>389</v>
      </c>
      <c r="HQ19" s="909"/>
      <c r="HR19" s="909"/>
      <c r="HS19" s="909"/>
      <c r="HT19" s="909"/>
      <c r="HU19" s="909"/>
      <c r="HV19" s="910" t="str">
        <f>IFERROR(VLOOKUP(HP19,'Composite Datasheets'!$MC$6:$MF$25,3,0),"")</f>
        <v/>
      </c>
      <c r="HW19" s="911"/>
      <c r="HX19" s="912"/>
      <c r="HY19" s="933" t="str">
        <f>_xlfn.XLOOKUP(HP19,'Composite Datasheets'!$MC$6:$MC$25,'Composite Datasheets'!$MF$6:$MF$25,"")</f>
        <v/>
      </c>
      <c r="HZ19" s="911"/>
      <c r="IA19" s="912"/>
      <c r="IB19" s="909">
        <v>0</v>
      </c>
      <c r="IC19" s="924"/>
      <c r="ID19" s="342"/>
      <c r="IE19" s="923">
        <v>3</v>
      </c>
      <c r="IF19" s="837"/>
      <c r="IG19" s="908" t="s">
        <v>389</v>
      </c>
      <c r="IH19" s="909"/>
      <c r="II19" s="909"/>
      <c r="IJ19" s="909"/>
      <c r="IK19" s="909"/>
      <c r="IL19" s="909"/>
      <c r="IM19" s="910" t="str">
        <f>IFERROR(VLOOKUP(IG19,'Composite Datasheets'!$MC$6:$MF$25,3,0),"")</f>
        <v/>
      </c>
      <c r="IN19" s="911"/>
      <c r="IO19" s="912"/>
      <c r="IP19" s="933" t="str">
        <f>_xlfn.XLOOKUP(IG19,'Composite Datasheets'!$MC$6:$MC$25,'Composite Datasheets'!$MF$6:$MF$25,"")</f>
        <v/>
      </c>
      <c r="IQ19" s="911"/>
      <c r="IR19" s="912"/>
      <c r="IS19" s="909">
        <v>0</v>
      </c>
      <c r="IT19" s="924"/>
    </row>
    <row r="20" spans="1:254" s="124" customFormat="1" ht="12.75" x14ac:dyDescent="0.2">
      <c r="A20" s="923">
        <v>4</v>
      </c>
      <c r="B20" s="837"/>
      <c r="C20" s="908" t="s">
        <v>338</v>
      </c>
      <c r="D20" s="909"/>
      <c r="E20" s="909"/>
      <c r="F20" s="909"/>
      <c r="G20" s="909"/>
      <c r="H20" s="909"/>
      <c r="I20" s="910" t="str">
        <f>IFERROR(VLOOKUP(C20,'Composite Datasheets'!$MC$6:$MF$25,3,0),"")</f>
        <v>Unidirectional</v>
      </c>
      <c r="J20" s="911"/>
      <c r="K20" s="912"/>
      <c r="L20" s="933">
        <f ca="1">_xlfn.XLOOKUP(C20,'Composite Datasheets'!$MC$6:$MC$25,'Composite Datasheets'!$MF$6:$MF$25,"")</f>
        <v>200</v>
      </c>
      <c r="M20" s="911"/>
      <c r="N20" s="912"/>
      <c r="O20" s="909">
        <v>0</v>
      </c>
      <c r="P20" s="924"/>
      <c r="Q20" s="339"/>
      <c r="R20" s="923">
        <v>4</v>
      </c>
      <c r="S20" s="837"/>
      <c r="T20" s="908" t="s">
        <v>338</v>
      </c>
      <c r="U20" s="909"/>
      <c r="V20" s="909"/>
      <c r="W20" s="909"/>
      <c r="X20" s="909"/>
      <c r="Y20" s="909"/>
      <c r="Z20" s="910" t="str">
        <f>IFERROR(VLOOKUP(T20,'Composite Datasheets'!$MC$6:$MF$25,3,0),"")</f>
        <v>Unidirectional</v>
      </c>
      <c r="AA20" s="911"/>
      <c r="AB20" s="912"/>
      <c r="AC20" s="933">
        <f ca="1">_xlfn.XLOOKUP(T20,'Composite Datasheets'!$MC$6:$MC$25,'Composite Datasheets'!$MF$6:$MF$25,"")</f>
        <v>200</v>
      </c>
      <c r="AD20" s="911"/>
      <c r="AE20" s="912"/>
      <c r="AF20" s="909">
        <v>21</v>
      </c>
      <c r="AG20" s="924"/>
      <c r="AH20" s="342"/>
      <c r="AI20" s="923">
        <v>4</v>
      </c>
      <c r="AJ20" s="837"/>
      <c r="AK20" s="908" t="s">
        <v>338</v>
      </c>
      <c r="AL20" s="909"/>
      <c r="AM20" s="909"/>
      <c r="AN20" s="909"/>
      <c r="AO20" s="909"/>
      <c r="AP20" s="909"/>
      <c r="AQ20" s="910" t="str">
        <f>IFERROR(VLOOKUP(AK20,'Composite Datasheets'!$MC$6:$MF$25,3,0),"")</f>
        <v>Unidirectional</v>
      </c>
      <c r="AR20" s="911"/>
      <c r="AS20" s="912"/>
      <c r="AT20" s="933">
        <f ca="1">_xlfn.XLOOKUP(AK20,'Composite Datasheets'!$MC$6:$MC$25,'Composite Datasheets'!$MF$6:$MF$25,"")</f>
        <v>200</v>
      </c>
      <c r="AU20" s="911"/>
      <c r="AV20" s="912"/>
      <c r="AW20" s="909">
        <v>21</v>
      </c>
      <c r="AX20" s="924"/>
      <c r="AY20" s="342"/>
      <c r="AZ20" s="923">
        <v>4</v>
      </c>
      <c r="BA20" s="837"/>
      <c r="BB20" s="908" t="s">
        <v>338</v>
      </c>
      <c r="BC20" s="909"/>
      <c r="BD20" s="909"/>
      <c r="BE20" s="909"/>
      <c r="BF20" s="909"/>
      <c r="BG20" s="909"/>
      <c r="BH20" s="910" t="str">
        <f>IFERROR(VLOOKUP(BB20,'Composite Datasheets'!$MC$6:$MF$25,3,0),"")</f>
        <v>Unidirectional</v>
      </c>
      <c r="BI20" s="911"/>
      <c r="BJ20" s="912"/>
      <c r="BK20" s="933">
        <f ca="1">_xlfn.XLOOKUP(BB20,'Composite Datasheets'!$MC$6:$MC$25,'Composite Datasheets'!$MF$6:$MF$25,"")</f>
        <v>200</v>
      </c>
      <c r="BL20" s="911"/>
      <c r="BM20" s="912"/>
      <c r="BN20" s="909">
        <v>0</v>
      </c>
      <c r="BO20" s="924"/>
      <c r="BP20" s="342"/>
      <c r="BQ20" s="923">
        <v>4</v>
      </c>
      <c r="BR20" s="837"/>
      <c r="BS20" s="908" t="s">
        <v>338</v>
      </c>
      <c r="BT20" s="909"/>
      <c r="BU20" s="909"/>
      <c r="BV20" s="909"/>
      <c r="BW20" s="909"/>
      <c r="BX20" s="909"/>
      <c r="BY20" s="910" t="str">
        <f>IFERROR(VLOOKUP(BS20,'Composite Datasheets'!$MC$6:$MF$25,3,0),"")</f>
        <v>Unidirectional</v>
      </c>
      <c r="BZ20" s="911"/>
      <c r="CA20" s="912"/>
      <c r="CB20" s="933">
        <f ca="1">_xlfn.XLOOKUP(BS20,'Composite Datasheets'!$MC$6:$MC$25,'Composite Datasheets'!$MF$6:$MF$25,"")</f>
        <v>200</v>
      </c>
      <c r="CC20" s="911"/>
      <c r="CD20" s="912"/>
      <c r="CE20" s="909">
        <v>66</v>
      </c>
      <c r="CF20" s="924"/>
      <c r="CG20" s="342"/>
      <c r="CH20" s="923">
        <v>4</v>
      </c>
      <c r="CI20" s="837"/>
      <c r="CJ20" s="908" t="s">
        <v>338</v>
      </c>
      <c r="CK20" s="909"/>
      <c r="CL20" s="909"/>
      <c r="CM20" s="909"/>
      <c r="CN20" s="909"/>
      <c r="CO20" s="909"/>
      <c r="CP20" s="910" t="str">
        <f>IFERROR(VLOOKUP(CJ20,'Composite Datasheets'!$MC$6:$MF$25,3,0),"")</f>
        <v>Unidirectional</v>
      </c>
      <c r="CQ20" s="911"/>
      <c r="CR20" s="912"/>
      <c r="CS20" s="933">
        <f ca="1">_xlfn.XLOOKUP(CJ20,'Composite Datasheets'!$MC$6:$MC$25,'Composite Datasheets'!$MF$6:$MF$25,"")</f>
        <v>200</v>
      </c>
      <c r="CT20" s="911"/>
      <c r="CU20" s="912"/>
      <c r="CV20" s="909">
        <v>0</v>
      </c>
      <c r="CW20" s="924"/>
      <c r="CX20" s="342"/>
      <c r="CY20" s="923">
        <v>4</v>
      </c>
      <c r="CZ20" s="837"/>
      <c r="DA20" s="908" t="s">
        <v>338</v>
      </c>
      <c r="DB20" s="909"/>
      <c r="DC20" s="909"/>
      <c r="DD20" s="909"/>
      <c r="DE20" s="909"/>
      <c r="DF20" s="909"/>
      <c r="DG20" s="910" t="str">
        <f>IFERROR(VLOOKUP(DA20,'Composite Datasheets'!$MC$6:$MF$25,3,0),"")</f>
        <v>Unidirectional</v>
      </c>
      <c r="DH20" s="911"/>
      <c r="DI20" s="912"/>
      <c r="DJ20" s="933">
        <f ca="1">_xlfn.XLOOKUP(DA20,'Composite Datasheets'!$MC$6:$MC$25,'Composite Datasheets'!$MF$6:$MF$25,"")</f>
        <v>200</v>
      </c>
      <c r="DK20" s="911"/>
      <c r="DL20" s="912"/>
      <c r="DM20" s="909">
        <v>0</v>
      </c>
      <c r="DN20" s="924"/>
      <c r="DO20" s="342"/>
      <c r="DP20" s="923">
        <v>4</v>
      </c>
      <c r="DQ20" s="837"/>
      <c r="DR20" s="908" t="s">
        <v>338</v>
      </c>
      <c r="DS20" s="909"/>
      <c r="DT20" s="909"/>
      <c r="DU20" s="909"/>
      <c r="DV20" s="909"/>
      <c r="DW20" s="909"/>
      <c r="DX20" s="910" t="str">
        <f>IFERROR(VLOOKUP(DR20,'Composite Datasheets'!$MC$6:$MF$25,3,0),"")</f>
        <v>Unidirectional</v>
      </c>
      <c r="DY20" s="911"/>
      <c r="DZ20" s="912"/>
      <c r="EA20" s="933">
        <f ca="1">_xlfn.XLOOKUP(DR20,'Composite Datasheets'!$MC$6:$MC$25,'Composite Datasheets'!$MF$6:$MF$25,"")</f>
        <v>200</v>
      </c>
      <c r="EB20" s="911"/>
      <c r="EC20" s="912"/>
      <c r="ED20" s="909">
        <v>21</v>
      </c>
      <c r="EE20" s="924"/>
      <c r="EF20" s="342"/>
      <c r="EG20" s="923">
        <v>4</v>
      </c>
      <c r="EH20" s="837"/>
      <c r="EI20" s="908" t="s">
        <v>336</v>
      </c>
      <c r="EJ20" s="909"/>
      <c r="EK20" s="909"/>
      <c r="EL20" s="909"/>
      <c r="EM20" s="909"/>
      <c r="EN20" s="909"/>
      <c r="EO20" s="910" t="str">
        <f>IFERROR(VLOOKUP(EI20,'Composite Datasheets'!$MC$6:$MF$25,3,0),"")</f>
        <v>Bidirectional</v>
      </c>
      <c r="EP20" s="911"/>
      <c r="EQ20" s="912"/>
      <c r="ER20" s="933">
        <f ca="1">_xlfn.XLOOKUP(EI20,'Composite Datasheets'!$MC$6:$MC$25,'Composite Datasheets'!$MF$6:$MF$25,"")</f>
        <v>200</v>
      </c>
      <c r="ES20" s="911"/>
      <c r="ET20" s="912"/>
      <c r="EU20" s="909">
        <v>45</v>
      </c>
      <c r="EV20" s="924"/>
      <c r="EW20" s="342"/>
      <c r="EX20" s="923">
        <v>4</v>
      </c>
      <c r="EY20" s="837"/>
      <c r="EZ20" s="908" t="s">
        <v>338</v>
      </c>
      <c r="FA20" s="909"/>
      <c r="FB20" s="909"/>
      <c r="FC20" s="909"/>
      <c r="FD20" s="909"/>
      <c r="FE20" s="909"/>
      <c r="FF20" s="910" t="str">
        <f>IFERROR(VLOOKUP(EZ20,'Composite Datasheets'!$MC$6:$MF$25,3,0),"")</f>
        <v>Unidirectional</v>
      </c>
      <c r="FG20" s="911"/>
      <c r="FH20" s="912"/>
      <c r="FI20" s="933">
        <f ca="1">_xlfn.XLOOKUP(EZ20,'Composite Datasheets'!$MC$6:$MC$25,'Composite Datasheets'!$MF$6:$MF$25,"")</f>
        <v>200</v>
      </c>
      <c r="FJ20" s="911"/>
      <c r="FK20" s="912"/>
      <c r="FL20" s="909">
        <v>21</v>
      </c>
      <c r="FM20" s="924"/>
      <c r="FN20" s="342"/>
      <c r="FO20" s="923">
        <v>4</v>
      </c>
      <c r="FP20" s="837"/>
      <c r="FQ20" s="908" t="s">
        <v>388</v>
      </c>
      <c r="FR20" s="909"/>
      <c r="FS20" s="909"/>
      <c r="FT20" s="909"/>
      <c r="FU20" s="909"/>
      <c r="FV20" s="909"/>
      <c r="FW20" s="910" t="str">
        <f>IFERROR(VLOOKUP(FQ20,'Composite Datasheets'!$MC$6:$MF$25,3,0),"")</f>
        <v/>
      </c>
      <c r="FX20" s="911"/>
      <c r="FY20" s="912"/>
      <c r="FZ20" s="933" t="str">
        <f>_xlfn.XLOOKUP(FQ20,'Composite Datasheets'!$MC$6:$MC$25,'Composite Datasheets'!$MF$6:$MF$25,"")</f>
        <v/>
      </c>
      <c r="GA20" s="911"/>
      <c r="GB20" s="912"/>
      <c r="GC20" s="909">
        <v>-45</v>
      </c>
      <c r="GD20" s="924"/>
      <c r="GE20" s="342"/>
      <c r="GF20" s="923">
        <v>4</v>
      </c>
      <c r="GG20" s="837"/>
      <c r="GH20" s="908" t="s">
        <v>388</v>
      </c>
      <c r="GI20" s="909"/>
      <c r="GJ20" s="909"/>
      <c r="GK20" s="909"/>
      <c r="GL20" s="909"/>
      <c r="GM20" s="909"/>
      <c r="GN20" s="910" t="str">
        <f>IFERROR(VLOOKUP(GH20,'Composite Datasheets'!$MC$6:$MF$25,3,0),"")</f>
        <v/>
      </c>
      <c r="GO20" s="911"/>
      <c r="GP20" s="912"/>
      <c r="GQ20" s="933" t="str">
        <f>_xlfn.XLOOKUP(GH20,'Composite Datasheets'!$MC$6:$MC$25,'Composite Datasheets'!$MF$6:$MF$25,"")</f>
        <v/>
      </c>
      <c r="GR20" s="911"/>
      <c r="GS20" s="912"/>
      <c r="GT20" s="909">
        <v>-45</v>
      </c>
      <c r="GU20" s="924"/>
      <c r="GV20" s="342"/>
      <c r="GW20" s="923">
        <v>4</v>
      </c>
      <c r="GX20" s="837"/>
      <c r="GY20" s="908" t="s">
        <v>388</v>
      </c>
      <c r="GZ20" s="909"/>
      <c r="HA20" s="909"/>
      <c r="HB20" s="909"/>
      <c r="HC20" s="909"/>
      <c r="HD20" s="909"/>
      <c r="HE20" s="910" t="str">
        <f>IFERROR(VLOOKUP(GY20,'Composite Datasheets'!$MC$6:$MF$25,3,0),"")</f>
        <v/>
      </c>
      <c r="HF20" s="911"/>
      <c r="HG20" s="912"/>
      <c r="HH20" s="933" t="str">
        <f>_xlfn.XLOOKUP(GY20,'Composite Datasheets'!$MC$6:$MC$25,'Composite Datasheets'!$MF$6:$MF$25,"")</f>
        <v/>
      </c>
      <c r="HI20" s="911"/>
      <c r="HJ20" s="912"/>
      <c r="HK20" s="909">
        <v>-45</v>
      </c>
      <c r="HL20" s="924"/>
      <c r="HM20" s="342"/>
      <c r="HN20" s="923">
        <v>4</v>
      </c>
      <c r="HO20" s="837"/>
      <c r="HP20" s="908" t="s">
        <v>388</v>
      </c>
      <c r="HQ20" s="909"/>
      <c r="HR20" s="909"/>
      <c r="HS20" s="909"/>
      <c r="HT20" s="909"/>
      <c r="HU20" s="909"/>
      <c r="HV20" s="910" t="str">
        <f>IFERROR(VLOOKUP(HP20,'Composite Datasheets'!$MC$6:$MF$25,3,0),"")</f>
        <v/>
      </c>
      <c r="HW20" s="911"/>
      <c r="HX20" s="912"/>
      <c r="HY20" s="933" t="str">
        <f>_xlfn.XLOOKUP(HP20,'Composite Datasheets'!$MC$6:$MC$25,'Composite Datasheets'!$MF$6:$MF$25,"")</f>
        <v/>
      </c>
      <c r="HZ20" s="911"/>
      <c r="IA20" s="912"/>
      <c r="IB20" s="909">
        <v>-45</v>
      </c>
      <c r="IC20" s="924"/>
      <c r="ID20" s="342"/>
      <c r="IE20" s="923">
        <v>4</v>
      </c>
      <c r="IF20" s="837"/>
      <c r="IG20" s="908" t="s">
        <v>388</v>
      </c>
      <c r="IH20" s="909"/>
      <c r="II20" s="909"/>
      <c r="IJ20" s="909"/>
      <c r="IK20" s="909"/>
      <c r="IL20" s="909"/>
      <c r="IM20" s="910" t="str">
        <f>IFERROR(VLOOKUP(IG20,'Composite Datasheets'!$MC$6:$MF$25,3,0),"")</f>
        <v/>
      </c>
      <c r="IN20" s="911"/>
      <c r="IO20" s="912"/>
      <c r="IP20" s="933" t="str">
        <f>_xlfn.XLOOKUP(IG20,'Composite Datasheets'!$MC$6:$MC$25,'Composite Datasheets'!$MF$6:$MF$25,"")</f>
        <v/>
      </c>
      <c r="IQ20" s="911"/>
      <c r="IR20" s="912"/>
      <c r="IS20" s="909">
        <v>-45</v>
      </c>
      <c r="IT20" s="924"/>
    </row>
    <row r="21" spans="1:254" s="124" customFormat="1" ht="12.75" x14ac:dyDescent="0.2">
      <c r="A21" s="923">
        <v>5</v>
      </c>
      <c r="B21" s="837"/>
      <c r="C21" s="908" t="s">
        <v>338</v>
      </c>
      <c r="D21" s="909"/>
      <c r="E21" s="909"/>
      <c r="F21" s="909"/>
      <c r="G21" s="909"/>
      <c r="H21" s="909"/>
      <c r="I21" s="910" t="str">
        <f>IFERROR(VLOOKUP(C21,'Composite Datasheets'!$MC$6:$MF$25,3,0),"")</f>
        <v>Unidirectional</v>
      </c>
      <c r="J21" s="911"/>
      <c r="K21" s="912"/>
      <c r="L21" s="910">
        <f ca="1">_xlfn.XLOOKUP(C21,'Composite Datasheets'!$MC$6:$MC$25,'Composite Datasheets'!$MF$6:$MF$25,"")</f>
        <v>200</v>
      </c>
      <c r="M21" s="911"/>
      <c r="N21" s="912"/>
      <c r="O21" s="909">
        <v>21</v>
      </c>
      <c r="P21" s="924"/>
      <c r="Q21" s="339"/>
      <c r="R21" s="923">
        <v>5</v>
      </c>
      <c r="S21" s="837"/>
      <c r="T21" s="908" t="s">
        <v>338</v>
      </c>
      <c r="U21" s="909"/>
      <c r="V21" s="909"/>
      <c r="W21" s="909"/>
      <c r="X21" s="909"/>
      <c r="Y21" s="909"/>
      <c r="Z21" s="910" t="str">
        <f>IFERROR(VLOOKUP(T21,'Composite Datasheets'!$MC$6:$MF$25,3,0),"")</f>
        <v>Unidirectional</v>
      </c>
      <c r="AA21" s="911"/>
      <c r="AB21" s="912"/>
      <c r="AC21" s="910">
        <f ca="1">_xlfn.XLOOKUP(T21,'Composite Datasheets'!$MC$6:$MC$25,'Composite Datasheets'!$MF$6:$MF$25,"")</f>
        <v>200</v>
      </c>
      <c r="AD21" s="911"/>
      <c r="AE21" s="912"/>
      <c r="AF21" s="909">
        <v>0</v>
      </c>
      <c r="AG21" s="924"/>
      <c r="AH21" s="342"/>
      <c r="AI21" s="923">
        <v>5</v>
      </c>
      <c r="AJ21" s="837"/>
      <c r="AK21" s="908" t="s">
        <v>341</v>
      </c>
      <c r="AL21" s="909"/>
      <c r="AM21" s="909"/>
      <c r="AN21" s="909"/>
      <c r="AO21" s="909"/>
      <c r="AP21" s="909"/>
      <c r="AQ21" s="910" t="str">
        <f>IFERROR(VLOOKUP(AK21,'Composite Datasheets'!$MC$6:$MF$25,3,0),"")</f>
        <v>Bidirectional</v>
      </c>
      <c r="AR21" s="911"/>
      <c r="AS21" s="912"/>
      <c r="AT21" s="910">
        <f ca="1">_xlfn.XLOOKUP(AK21,'Composite Datasheets'!$MC$6:$MC$25,'Composite Datasheets'!$MF$6:$MF$25,"")</f>
        <v>170</v>
      </c>
      <c r="AU21" s="911"/>
      <c r="AV21" s="912"/>
      <c r="AW21" s="909">
        <v>45</v>
      </c>
      <c r="AX21" s="924"/>
      <c r="AY21" s="342"/>
      <c r="AZ21" s="923">
        <v>5</v>
      </c>
      <c r="BA21" s="837"/>
      <c r="BB21" s="908" t="s">
        <v>338</v>
      </c>
      <c r="BC21" s="909"/>
      <c r="BD21" s="909"/>
      <c r="BE21" s="909"/>
      <c r="BF21" s="909"/>
      <c r="BG21" s="909"/>
      <c r="BH21" s="910" t="str">
        <f>IFERROR(VLOOKUP(BB21,'Composite Datasheets'!$MC$6:$MF$25,3,0),"")</f>
        <v>Unidirectional</v>
      </c>
      <c r="BI21" s="911"/>
      <c r="BJ21" s="912"/>
      <c r="BK21" s="910">
        <f ca="1">_xlfn.XLOOKUP(BB21,'Composite Datasheets'!$MC$6:$MC$25,'Composite Datasheets'!$MF$6:$MF$25,"")</f>
        <v>200</v>
      </c>
      <c r="BL21" s="911"/>
      <c r="BM21" s="912"/>
      <c r="BN21" s="909">
        <v>0</v>
      </c>
      <c r="BO21" s="924"/>
      <c r="BP21" s="342"/>
      <c r="BQ21" s="923">
        <v>5</v>
      </c>
      <c r="BR21" s="837"/>
      <c r="BS21" s="908" t="s">
        <v>338</v>
      </c>
      <c r="BT21" s="909"/>
      <c r="BU21" s="909"/>
      <c r="BV21" s="909"/>
      <c r="BW21" s="909"/>
      <c r="BX21" s="909"/>
      <c r="BY21" s="910" t="str">
        <f>IFERROR(VLOOKUP(BS21,'Composite Datasheets'!$MC$6:$MF$25,3,0),"")</f>
        <v>Unidirectional</v>
      </c>
      <c r="BZ21" s="911"/>
      <c r="CA21" s="912"/>
      <c r="CB21" s="910">
        <f ca="1">_xlfn.XLOOKUP(BS21,'Composite Datasheets'!$MC$6:$MC$25,'Composite Datasheets'!$MF$6:$MF$25,"")</f>
        <v>200</v>
      </c>
      <c r="CC21" s="911"/>
      <c r="CD21" s="912"/>
      <c r="CE21" s="909">
        <v>-45</v>
      </c>
      <c r="CF21" s="924"/>
      <c r="CG21" s="342"/>
      <c r="CH21" s="923">
        <v>5</v>
      </c>
      <c r="CI21" s="837"/>
      <c r="CJ21" s="908" t="s">
        <v>338</v>
      </c>
      <c r="CK21" s="909"/>
      <c r="CL21" s="909"/>
      <c r="CM21" s="909"/>
      <c r="CN21" s="909"/>
      <c r="CO21" s="909"/>
      <c r="CP21" s="910" t="str">
        <f>IFERROR(VLOOKUP(CJ21,'Composite Datasheets'!$MC$6:$MF$25,3,0),"")</f>
        <v>Unidirectional</v>
      </c>
      <c r="CQ21" s="911"/>
      <c r="CR21" s="912"/>
      <c r="CS21" s="910">
        <f ca="1">_xlfn.XLOOKUP(CJ21,'Composite Datasheets'!$MC$6:$MC$25,'Composite Datasheets'!$MF$6:$MF$25,"")</f>
        <v>200</v>
      </c>
      <c r="CT21" s="911"/>
      <c r="CU21" s="912"/>
      <c r="CV21" s="909">
        <v>21</v>
      </c>
      <c r="CW21" s="924"/>
      <c r="CX21" s="342"/>
      <c r="CY21" s="923">
        <v>5</v>
      </c>
      <c r="CZ21" s="837"/>
      <c r="DA21" s="908" t="s">
        <v>338</v>
      </c>
      <c r="DB21" s="909"/>
      <c r="DC21" s="909"/>
      <c r="DD21" s="909"/>
      <c r="DE21" s="909"/>
      <c r="DF21" s="909"/>
      <c r="DG21" s="910" t="str">
        <f>IFERROR(VLOOKUP(DA21,'Composite Datasheets'!$MC$6:$MF$25,3,0),"")</f>
        <v>Unidirectional</v>
      </c>
      <c r="DH21" s="911"/>
      <c r="DI21" s="912"/>
      <c r="DJ21" s="910">
        <f ca="1">_xlfn.XLOOKUP(DA21,'Composite Datasheets'!$MC$6:$MC$25,'Composite Datasheets'!$MF$6:$MF$25,"")</f>
        <v>200</v>
      </c>
      <c r="DK21" s="911"/>
      <c r="DL21" s="912"/>
      <c r="DM21" s="909">
        <v>0</v>
      </c>
      <c r="DN21" s="924"/>
      <c r="DO21" s="342"/>
      <c r="DP21" s="923">
        <v>5</v>
      </c>
      <c r="DQ21" s="837"/>
      <c r="DR21" s="908" t="s">
        <v>340</v>
      </c>
      <c r="DS21" s="909"/>
      <c r="DT21" s="909"/>
      <c r="DU21" s="909"/>
      <c r="DV21" s="909"/>
      <c r="DW21" s="909"/>
      <c r="DX21" s="910" t="str">
        <f>IFERROR(VLOOKUP(DR21,'Composite Datasheets'!$MC$6:$MF$25,3,0),"")</f>
        <v>Bidirectional</v>
      </c>
      <c r="DY21" s="911"/>
      <c r="DZ21" s="912"/>
      <c r="EA21" s="910">
        <f ca="1">_xlfn.XLOOKUP(DR21,'Composite Datasheets'!$MC$6:$MC$25,'Composite Datasheets'!$MF$6:$MF$25,"")</f>
        <v>300</v>
      </c>
      <c r="EB21" s="911"/>
      <c r="EC21" s="912"/>
      <c r="ED21" s="909">
        <v>45</v>
      </c>
      <c r="EE21" s="924"/>
      <c r="EF21" s="342"/>
      <c r="EG21" s="923">
        <v>5</v>
      </c>
      <c r="EH21" s="837"/>
      <c r="EI21" s="908" t="s">
        <v>344</v>
      </c>
      <c r="EJ21" s="909"/>
      <c r="EK21" s="909"/>
      <c r="EL21" s="909"/>
      <c r="EM21" s="909"/>
      <c r="EN21" s="909"/>
      <c r="EO21" s="910" t="str">
        <f>IFERROR(VLOOKUP(EI21,'Composite Datasheets'!$MC$6:$MF$25,3,0),"")</f>
        <v>Other</v>
      </c>
      <c r="EP21" s="911"/>
      <c r="EQ21" s="912"/>
      <c r="ER21" s="910">
        <f ca="1">_xlfn.XLOOKUP(EI21,'Composite Datasheets'!$MC$6:$MC$25,'Composite Datasheets'!$MF$6:$MF$25,"")</f>
        <v>20</v>
      </c>
      <c r="ES21" s="911"/>
      <c r="ET21" s="912"/>
      <c r="EU21" s="909"/>
      <c r="EV21" s="924"/>
      <c r="EW21" s="342"/>
      <c r="EX21" s="923">
        <v>5</v>
      </c>
      <c r="EY21" s="837"/>
      <c r="EZ21" s="908" t="s">
        <v>338</v>
      </c>
      <c r="FA21" s="909"/>
      <c r="FB21" s="909"/>
      <c r="FC21" s="909"/>
      <c r="FD21" s="909"/>
      <c r="FE21" s="909"/>
      <c r="FF21" s="910" t="str">
        <f>IFERROR(VLOOKUP(EZ21,'Composite Datasheets'!$MC$6:$MF$25,3,0),"")</f>
        <v>Unidirectional</v>
      </c>
      <c r="FG21" s="911"/>
      <c r="FH21" s="912"/>
      <c r="FI21" s="910">
        <f ca="1">_xlfn.XLOOKUP(EZ21,'Composite Datasheets'!$MC$6:$MC$25,'Composite Datasheets'!$MF$6:$MF$25,"")</f>
        <v>200</v>
      </c>
      <c r="FJ21" s="911"/>
      <c r="FK21" s="912"/>
      <c r="FL21" s="909">
        <v>0</v>
      </c>
      <c r="FM21" s="924"/>
      <c r="FN21" s="342"/>
      <c r="FO21" s="923">
        <v>5</v>
      </c>
      <c r="FP21" s="837"/>
      <c r="FQ21" s="908" t="s">
        <v>387</v>
      </c>
      <c r="FR21" s="909"/>
      <c r="FS21" s="909"/>
      <c r="FT21" s="909"/>
      <c r="FU21" s="909"/>
      <c r="FV21" s="909"/>
      <c r="FW21" s="910" t="str">
        <f>IFERROR(VLOOKUP(FQ21,'Composite Datasheets'!$MC$6:$MF$25,3,0),"")</f>
        <v/>
      </c>
      <c r="FX21" s="911"/>
      <c r="FY21" s="912"/>
      <c r="FZ21" s="910" t="str">
        <f>_xlfn.XLOOKUP(FQ21,'Composite Datasheets'!$MC$6:$MC$25,'Composite Datasheets'!$MF$6:$MF$25,"")</f>
        <v/>
      </c>
      <c r="GA21" s="911"/>
      <c r="GB21" s="912"/>
      <c r="GC21" s="909">
        <v>-60</v>
      </c>
      <c r="GD21" s="924"/>
      <c r="GE21" s="342"/>
      <c r="GF21" s="923">
        <v>5</v>
      </c>
      <c r="GG21" s="837"/>
      <c r="GH21" s="908" t="s">
        <v>387</v>
      </c>
      <c r="GI21" s="909"/>
      <c r="GJ21" s="909"/>
      <c r="GK21" s="909"/>
      <c r="GL21" s="909"/>
      <c r="GM21" s="909"/>
      <c r="GN21" s="910" t="str">
        <f>IFERROR(VLOOKUP(GH21,'Composite Datasheets'!$MC$6:$MF$25,3,0),"")</f>
        <v/>
      </c>
      <c r="GO21" s="911"/>
      <c r="GP21" s="912"/>
      <c r="GQ21" s="910" t="str">
        <f>_xlfn.XLOOKUP(GH21,'Composite Datasheets'!$MC$6:$MC$25,'Composite Datasheets'!$MF$6:$MF$25,"")</f>
        <v/>
      </c>
      <c r="GR21" s="911"/>
      <c r="GS21" s="912"/>
      <c r="GT21" s="909">
        <v>-60</v>
      </c>
      <c r="GU21" s="924"/>
      <c r="GV21" s="342"/>
      <c r="GW21" s="923">
        <v>5</v>
      </c>
      <c r="GX21" s="837"/>
      <c r="GY21" s="908" t="s">
        <v>387</v>
      </c>
      <c r="GZ21" s="909"/>
      <c r="HA21" s="909"/>
      <c r="HB21" s="909"/>
      <c r="HC21" s="909"/>
      <c r="HD21" s="909"/>
      <c r="HE21" s="910" t="str">
        <f>IFERROR(VLOOKUP(GY21,'Composite Datasheets'!$MC$6:$MF$25,3,0),"")</f>
        <v/>
      </c>
      <c r="HF21" s="911"/>
      <c r="HG21" s="912"/>
      <c r="HH21" s="910" t="str">
        <f>_xlfn.XLOOKUP(GY21,'Composite Datasheets'!$MC$6:$MC$25,'Composite Datasheets'!$MF$6:$MF$25,"")</f>
        <v/>
      </c>
      <c r="HI21" s="911"/>
      <c r="HJ21" s="912"/>
      <c r="HK21" s="909">
        <v>-60</v>
      </c>
      <c r="HL21" s="924"/>
      <c r="HM21" s="342"/>
      <c r="HN21" s="923">
        <v>5</v>
      </c>
      <c r="HO21" s="837"/>
      <c r="HP21" s="908" t="s">
        <v>387</v>
      </c>
      <c r="HQ21" s="909"/>
      <c r="HR21" s="909"/>
      <c r="HS21" s="909"/>
      <c r="HT21" s="909"/>
      <c r="HU21" s="909"/>
      <c r="HV21" s="910" t="str">
        <f>IFERROR(VLOOKUP(HP21,'Composite Datasheets'!$MC$6:$MF$25,3,0),"")</f>
        <v/>
      </c>
      <c r="HW21" s="911"/>
      <c r="HX21" s="912"/>
      <c r="HY21" s="910" t="str">
        <f>_xlfn.XLOOKUP(HP21,'Composite Datasheets'!$MC$6:$MC$25,'Composite Datasheets'!$MF$6:$MF$25,"")</f>
        <v/>
      </c>
      <c r="HZ21" s="911"/>
      <c r="IA21" s="912"/>
      <c r="IB21" s="909">
        <v>-60</v>
      </c>
      <c r="IC21" s="924"/>
      <c r="ID21" s="342"/>
      <c r="IE21" s="923">
        <v>5</v>
      </c>
      <c r="IF21" s="837"/>
      <c r="IG21" s="908" t="s">
        <v>387</v>
      </c>
      <c r="IH21" s="909"/>
      <c r="II21" s="909"/>
      <c r="IJ21" s="909"/>
      <c r="IK21" s="909"/>
      <c r="IL21" s="909"/>
      <c r="IM21" s="910" t="str">
        <f>IFERROR(VLOOKUP(IG21,'Composite Datasheets'!$MC$6:$MF$25,3,0),"")</f>
        <v/>
      </c>
      <c r="IN21" s="911"/>
      <c r="IO21" s="912"/>
      <c r="IP21" s="910" t="str">
        <f>_xlfn.XLOOKUP(IG21,'Composite Datasheets'!$MC$6:$MC$25,'Composite Datasheets'!$MF$6:$MF$25,"")</f>
        <v/>
      </c>
      <c r="IQ21" s="911"/>
      <c r="IR21" s="912"/>
      <c r="IS21" s="909">
        <v>-60</v>
      </c>
      <c r="IT21" s="924"/>
    </row>
    <row r="22" spans="1:254" s="124" customFormat="1" ht="12.75" x14ac:dyDescent="0.2">
      <c r="A22" s="923">
        <v>6</v>
      </c>
      <c r="B22" s="837"/>
      <c r="C22" s="908" t="s">
        <v>337</v>
      </c>
      <c r="D22" s="909"/>
      <c r="E22" s="909"/>
      <c r="F22" s="909"/>
      <c r="G22" s="909"/>
      <c r="H22" s="909"/>
      <c r="I22" s="910" t="str">
        <f>IFERROR(VLOOKUP(C22,'Composite Datasheets'!$MC$6:$MF$25,3,0),"")</f>
        <v>Bidirectional</v>
      </c>
      <c r="J22" s="911"/>
      <c r="K22" s="912"/>
      <c r="L22" s="910">
        <f ca="1">_xlfn.XLOOKUP(C22,'Composite Datasheets'!$MC$6:$MC$25,'Composite Datasheets'!$MF$6:$MF$25,"")</f>
        <v>285</v>
      </c>
      <c r="M22" s="911"/>
      <c r="N22" s="912"/>
      <c r="O22" s="909">
        <v>45</v>
      </c>
      <c r="P22" s="924"/>
      <c r="Q22" s="339"/>
      <c r="R22" s="923">
        <v>6</v>
      </c>
      <c r="S22" s="837"/>
      <c r="T22" s="908" t="s">
        <v>338</v>
      </c>
      <c r="U22" s="909"/>
      <c r="V22" s="909"/>
      <c r="W22" s="909"/>
      <c r="X22" s="909"/>
      <c r="Y22" s="909"/>
      <c r="Z22" s="910" t="str">
        <f>IFERROR(VLOOKUP(T22,'Composite Datasheets'!$MC$6:$MF$25,3,0),"")</f>
        <v>Unidirectional</v>
      </c>
      <c r="AA22" s="911"/>
      <c r="AB22" s="912"/>
      <c r="AC22" s="910">
        <f ca="1">_xlfn.XLOOKUP(T22,'Composite Datasheets'!$MC$6:$MC$25,'Composite Datasheets'!$MF$6:$MF$25,"")</f>
        <v>200</v>
      </c>
      <c r="AD22" s="911"/>
      <c r="AE22" s="912"/>
      <c r="AF22" s="909">
        <v>0</v>
      </c>
      <c r="AG22" s="924"/>
      <c r="AH22" s="342"/>
      <c r="AI22" s="923">
        <v>6</v>
      </c>
      <c r="AJ22" s="837"/>
      <c r="AK22" s="908" t="s">
        <v>341</v>
      </c>
      <c r="AL22" s="909"/>
      <c r="AM22" s="909"/>
      <c r="AN22" s="909"/>
      <c r="AO22" s="909"/>
      <c r="AP22" s="909"/>
      <c r="AQ22" s="910" t="str">
        <f>IFERROR(VLOOKUP(AK22,'Composite Datasheets'!$MC$6:$MF$25,3,0),"")</f>
        <v>Bidirectional</v>
      </c>
      <c r="AR22" s="911"/>
      <c r="AS22" s="912"/>
      <c r="AT22" s="910">
        <f ca="1">_xlfn.XLOOKUP(AK22,'Composite Datasheets'!$MC$6:$MC$25,'Composite Datasheets'!$MF$6:$MF$25,"")</f>
        <v>170</v>
      </c>
      <c r="AU22" s="911"/>
      <c r="AV22" s="912"/>
      <c r="AW22" s="909">
        <v>0</v>
      </c>
      <c r="AX22" s="924"/>
      <c r="AY22" s="342"/>
      <c r="AZ22" s="923">
        <v>6</v>
      </c>
      <c r="BA22" s="837"/>
      <c r="BB22" s="908" t="s">
        <v>336</v>
      </c>
      <c r="BC22" s="909"/>
      <c r="BD22" s="909"/>
      <c r="BE22" s="909"/>
      <c r="BF22" s="909"/>
      <c r="BG22" s="909"/>
      <c r="BH22" s="910" t="str">
        <f>IFERROR(VLOOKUP(BB22,'Composite Datasheets'!$MC$6:$MF$25,3,0),"")</f>
        <v>Bidirectional</v>
      </c>
      <c r="BI22" s="911"/>
      <c r="BJ22" s="912"/>
      <c r="BK22" s="910">
        <f ca="1">_xlfn.XLOOKUP(BB22,'Composite Datasheets'!$MC$6:$MC$25,'Composite Datasheets'!$MF$6:$MF$25,"")</f>
        <v>200</v>
      </c>
      <c r="BL22" s="911"/>
      <c r="BM22" s="912"/>
      <c r="BN22" s="909">
        <v>45</v>
      </c>
      <c r="BO22" s="924"/>
      <c r="BP22" s="342"/>
      <c r="BQ22" s="923">
        <v>6</v>
      </c>
      <c r="BR22" s="837"/>
      <c r="BS22" s="908" t="s">
        <v>340</v>
      </c>
      <c r="BT22" s="909"/>
      <c r="BU22" s="909"/>
      <c r="BV22" s="909"/>
      <c r="BW22" s="909"/>
      <c r="BX22" s="909"/>
      <c r="BY22" s="910" t="str">
        <f>IFERROR(VLOOKUP(BS22,'Composite Datasheets'!$MC$6:$MF$25,3,0),"")</f>
        <v>Bidirectional</v>
      </c>
      <c r="BZ22" s="911"/>
      <c r="CA22" s="912"/>
      <c r="CB22" s="910">
        <f ca="1">_xlfn.XLOOKUP(BS22,'Composite Datasheets'!$MC$6:$MC$25,'Composite Datasheets'!$MF$6:$MF$25,"")</f>
        <v>300</v>
      </c>
      <c r="CC22" s="911"/>
      <c r="CD22" s="912"/>
      <c r="CE22" s="909">
        <v>0</v>
      </c>
      <c r="CF22" s="924"/>
      <c r="CG22" s="342"/>
      <c r="CH22" s="923">
        <v>6</v>
      </c>
      <c r="CI22" s="837"/>
      <c r="CJ22" s="908" t="s">
        <v>337</v>
      </c>
      <c r="CK22" s="909"/>
      <c r="CL22" s="909"/>
      <c r="CM22" s="909"/>
      <c r="CN22" s="909"/>
      <c r="CO22" s="909"/>
      <c r="CP22" s="910" t="str">
        <f>IFERROR(VLOOKUP(CJ22,'Composite Datasheets'!$MC$6:$MF$25,3,0),"")</f>
        <v>Bidirectional</v>
      </c>
      <c r="CQ22" s="911"/>
      <c r="CR22" s="912"/>
      <c r="CS22" s="910">
        <f ca="1">_xlfn.XLOOKUP(CJ22,'Composite Datasheets'!$MC$6:$MC$25,'Composite Datasheets'!$MF$6:$MF$25,"")</f>
        <v>285</v>
      </c>
      <c r="CT22" s="911"/>
      <c r="CU22" s="912"/>
      <c r="CV22" s="909">
        <v>45</v>
      </c>
      <c r="CW22" s="924"/>
      <c r="CX22" s="342"/>
      <c r="CY22" s="923">
        <v>6</v>
      </c>
      <c r="CZ22" s="837"/>
      <c r="DA22" s="908" t="s">
        <v>338</v>
      </c>
      <c r="DB22" s="909"/>
      <c r="DC22" s="909"/>
      <c r="DD22" s="909"/>
      <c r="DE22" s="909"/>
      <c r="DF22" s="909"/>
      <c r="DG22" s="910" t="str">
        <f>IFERROR(VLOOKUP(DA22,'Composite Datasheets'!$MC$6:$MF$25,3,0),"")</f>
        <v>Unidirectional</v>
      </c>
      <c r="DH22" s="911"/>
      <c r="DI22" s="912"/>
      <c r="DJ22" s="910">
        <f ca="1">_xlfn.XLOOKUP(DA22,'Composite Datasheets'!$MC$6:$MC$25,'Composite Datasheets'!$MF$6:$MF$25,"")</f>
        <v>200</v>
      </c>
      <c r="DK22" s="911"/>
      <c r="DL22" s="912"/>
      <c r="DM22" s="909">
        <v>0</v>
      </c>
      <c r="DN22" s="924"/>
      <c r="DO22" s="342"/>
      <c r="DP22" s="923">
        <v>6</v>
      </c>
      <c r="DQ22" s="837"/>
      <c r="DR22" s="908" t="s">
        <v>344</v>
      </c>
      <c r="DS22" s="909"/>
      <c r="DT22" s="909"/>
      <c r="DU22" s="909"/>
      <c r="DV22" s="909"/>
      <c r="DW22" s="909"/>
      <c r="DX22" s="910" t="str">
        <f>IFERROR(VLOOKUP(DR22,'Composite Datasheets'!$MC$6:$MF$25,3,0),"")</f>
        <v>Other</v>
      </c>
      <c r="DY22" s="911"/>
      <c r="DZ22" s="912"/>
      <c r="EA22" s="910">
        <f ca="1">_xlfn.XLOOKUP(DR22,'Composite Datasheets'!$MC$6:$MC$25,'Composite Datasheets'!$MF$6:$MF$25,"")</f>
        <v>20</v>
      </c>
      <c r="EB22" s="911"/>
      <c r="EC22" s="912"/>
      <c r="ED22" s="909">
        <v>0</v>
      </c>
      <c r="EE22" s="924"/>
      <c r="EF22" s="342"/>
      <c r="EG22" s="923">
        <v>6</v>
      </c>
      <c r="EH22" s="837"/>
      <c r="EI22" s="908" t="s">
        <v>342</v>
      </c>
      <c r="EJ22" s="909"/>
      <c r="EK22" s="909"/>
      <c r="EL22" s="909"/>
      <c r="EM22" s="909"/>
      <c r="EN22" s="909"/>
      <c r="EO22" s="910" t="str">
        <f>IFERROR(VLOOKUP(EI22,'Composite Datasheets'!$MC$6:$MF$25,3,0),"")</f>
        <v>Al Honeycomb</v>
      </c>
      <c r="EP22" s="911"/>
      <c r="EQ22" s="912"/>
      <c r="ER22" s="910" t="str">
        <f ca="1">_xlfn.XLOOKUP(EI22,'Composite Datasheets'!$MC$6:$MC$25,'Composite Datasheets'!$MF$6:$MF$25,"")</f>
        <v/>
      </c>
      <c r="ES22" s="911"/>
      <c r="ET22" s="912"/>
      <c r="EU22" s="909"/>
      <c r="EV22" s="924"/>
      <c r="EW22" s="342"/>
      <c r="EX22" s="923">
        <v>6</v>
      </c>
      <c r="EY22" s="837"/>
      <c r="EZ22" s="908" t="s">
        <v>336</v>
      </c>
      <c r="FA22" s="909"/>
      <c r="FB22" s="909"/>
      <c r="FC22" s="909"/>
      <c r="FD22" s="909"/>
      <c r="FE22" s="909"/>
      <c r="FF22" s="910" t="str">
        <f>IFERROR(VLOOKUP(EZ22,'Composite Datasheets'!$MC$6:$MF$25,3,0),"")</f>
        <v>Bidirectional</v>
      </c>
      <c r="FG22" s="911"/>
      <c r="FH22" s="912"/>
      <c r="FI22" s="910">
        <f ca="1">_xlfn.XLOOKUP(EZ22,'Composite Datasheets'!$MC$6:$MC$25,'Composite Datasheets'!$MF$6:$MF$25,"")</f>
        <v>200</v>
      </c>
      <c r="FJ22" s="911"/>
      <c r="FK22" s="912"/>
      <c r="FL22" s="909">
        <v>0</v>
      </c>
      <c r="FM22" s="924"/>
      <c r="FN22" s="342"/>
      <c r="FO22" s="923">
        <v>6</v>
      </c>
      <c r="FP22" s="837"/>
      <c r="FQ22" s="908"/>
      <c r="FR22" s="909"/>
      <c r="FS22" s="909"/>
      <c r="FT22" s="909"/>
      <c r="FU22" s="909"/>
      <c r="FV22" s="909"/>
      <c r="FW22" s="910" t="str">
        <f>IFERROR(VLOOKUP(FQ22,'Composite Datasheets'!$MC$6:$MF$25,3,0),"")</f>
        <v>Other</v>
      </c>
      <c r="FX22" s="911"/>
      <c r="FY22" s="912"/>
      <c r="FZ22" s="910" t="str">
        <f>_xlfn.XLOOKUP(FQ22,'Composite Datasheets'!$MC$6:$MC$25,'Composite Datasheets'!$MF$6:$MF$25,"")</f>
        <v/>
      </c>
      <c r="GA22" s="911"/>
      <c r="GB22" s="912"/>
      <c r="GC22" s="909"/>
      <c r="GD22" s="924"/>
      <c r="GE22" s="342"/>
      <c r="GF22" s="923">
        <v>6</v>
      </c>
      <c r="GG22" s="837"/>
      <c r="GH22" s="908"/>
      <c r="GI22" s="909"/>
      <c r="GJ22" s="909"/>
      <c r="GK22" s="909"/>
      <c r="GL22" s="909"/>
      <c r="GM22" s="909"/>
      <c r="GN22" s="910" t="str">
        <f>IFERROR(VLOOKUP(GH22,'Composite Datasheets'!$MC$6:$MF$25,3,0),"")</f>
        <v>Other</v>
      </c>
      <c r="GO22" s="911"/>
      <c r="GP22" s="912"/>
      <c r="GQ22" s="910" t="str">
        <f>_xlfn.XLOOKUP(GH22,'Composite Datasheets'!$MC$6:$MC$25,'Composite Datasheets'!$MF$6:$MF$25,"")</f>
        <v/>
      </c>
      <c r="GR22" s="911"/>
      <c r="GS22" s="912"/>
      <c r="GT22" s="909"/>
      <c r="GU22" s="924"/>
      <c r="GV22" s="342"/>
      <c r="GW22" s="923">
        <v>6</v>
      </c>
      <c r="GX22" s="837"/>
      <c r="GY22" s="908"/>
      <c r="GZ22" s="909"/>
      <c r="HA22" s="909"/>
      <c r="HB22" s="909"/>
      <c r="HC22" s="909"/>
      <c r="HD22" s="909"/>
      <c r="HE22" s="910" t="str">
        <f>IFERROR(VLOOKUP(GY22,'Composite Datasheets'!$MC$6:$MF$25,3,0),"")</f>
        <v>Other</v>
      </c>
      <c r="HF22" s="911"/>
      <c r="HG22" s="912"/>
      <c r="HH22" s="910" t="str">
        <f>_xlfn.XLOOKUP(GY22,'Composite Datasheets'!$MC$6:$MC$25,'Composite Datasheets'!$MF$6:$MF$25,"")</f>
        <v/>
      </c>
      <c r="HI22" s="911"/>
      <c r="HJ22" s="912"/>
      <c r="HK22" s="909"/>
      <c r="HL22" s="924"/>
      <c r="HM22" s="342"/>
      <c r="HN22" s="923">
        <v>6</v>
      </c>
      <c r="HO22" s="837"/>
      <c r="HP22" s="908"/>
      <c r="HQ22" s="909"/>
      <c r="HR22" s="909"/>
      <c r="HS22" s="909"/>
      <c r="HT22" s="909"/>
      <c r="HU22" s="909"/>
      <c r="HV22" s="910" t="str">
        <f>IFERROR(VLOOKUP(HP22,'Composite Datasheets'!$MC$6:$MF$25,3,0),"")</f>
        <v>Other</v>
      </c>
      <c r="HW22" s="911"/>
      <c r="HX22" s="912"/>
      <c r="HY22" s="910" t="str">
        <f>_xlfn.XLOOKUP(HP22,'Composite Datasheets'!$MC$6:$MC$25,'Composite Datasheets'!$MF$6:$MF$25,"")</f>
        <v/>
      </c>
      <c r="HZ22" s="911"/>
      <c r="IA22" s="912"/>
      <c r="IB22" s="909"/>
      <c r="IC22" s="924"/>
      <c r="ID22" s="342"/>
      <c r="IE22" s="923">
        <v>6</v>
      </c>
      <c r="IF22" s="837"/>
      <c r="IG22" s="908"/>
      <c r="IH22" s="909"/>
      <c r="II22" s="909"/>
      <c r="IJ22" s="909"/>
      <c r="IK22" s="909"/>
      <c r="IL22" s="909"/>
      <c r="IM22" s="910" t="str">
        <f>IFERROR(VLOOKUP(IG22,'Composite Datasheets'!$MC$6:$MF$25,3,0),"")</f>
        <v>Other</v>
      </c>
      <c r="IN22" s="911"/>
      <c r="IO22" s="912"/>
      <c r="IP22" s="910" t="str">
        <f>_xlfn.XLOOKUP(IG22,'Composite Datasheets'!$MC$6:$MC$25,'Composite Datasheets'!$MF$6:$MF$25,"")</f>
        <v/>
      </c>
      <c r="IQ22" s="911"/>
      <c r="IR22" s="912"/>
      <c r="IS22" s="909"/>
      <c r="IT22" s="924"/>
    </row>
    <row r="23" spans="1:254" s="124" customFormat="1" ht="12.75" x14ac:dyDescent="0.2">
      <c r="A23" s="923">
        <v>7</v>
      </c>
      <c r="B23" s="837"/>
      <c r="C23" s="908" t="s">
        <v>344</v>
      </c>
      <c r="D23" s="909"/>
      <c r="E23" s="909"/>
      <c r="F23" s="909"/>
      <c r="G23" s="909"/>
      <c r="H23" s="909"/>
      <c r="I23" s="910" t="str">
        <f>IFERROR(VLOOKUP(C23,'Composite Datasheets'!$MC$6:$MF$25,3,0),"")</f>
        <v>Other</v>
      </c>
      <c r="J23" s="911"/>
      <c r="K23" s="912"/>
      <c r="L23" s="910">
        <f ca="1">_xlfn.XLOOKUP(C23,'Composite Datasheets'!$MC$6:$MC$25,'Composite Datasheets'!$MF$6:$MF$25,"")</f>
        <v>20</v>
      </c>
      <c r="M23" s="911"/>
      <c r="N23" s="912"/>
      <c r="O23" s="909">
        <v>0</v>
      </c>
      <c r="P23" s="924"/>
      <c r="Q23" s="339"/>
      <c r="R23" s="923">
        <v>7</v>
      </c>
      <c r="S23" s="837"/>
      <c r="T23" s="908" t="s">
        <v>344</v>
      </c>
      <c r="U23" s="909"/>
      <c r="V23" s="909"/>
      <c r="W23" s="909"/>
      <c r="X23" s="909"/>
      <c r="Y23" s="909"/>
      <c r="Z23" s="910" t="str">
        <f>IFERROR(VLOOKUP(T23,'Composite Datasheets'!$MC$6:$MF$25,3,0),"")</f>
        <v>Other</v>
      </c>
      <c r="AA23" s="911"/>
      <c r="AB23" s="912"/>
      <c r="AC23" s="910">
        <f ca="1">_xlfn.XLOOKUP(T23,'Composite Datasheets'!$MC$6:$MC$25,'Composite Datasheets'!$MF$6:$MF$25,"")</f>
        <v>20</v>
      </c>
      <c r="AD23" s="911"/>
      <c r="AE23" s="912"/>
      <c r="AF23" s="909">
        <v>0</v>
      </c>
      <c r="AG23" s="924"/>
      <c r="AH23" s="342"/>
      <c r="AI23" s="923">
        <v>7</v>
      </c>
      <c r="AJ23" s="837"/>
      <c r="AK23" s="908" t="s">
        <v>341</v>
      </c>
      <c r="AL23" s="909"/>
      <c r="AM23" s="909"/>
      <c r="AN23" s="909"/>
      <c r="AO23" s="909"/>
      <c r="AP23" s="909"/>
      <c r="AQ23" s="910" t="str">
        <f>IFERROR(VLOOKUP(AK23,'Composite Datasheets'!$MC$6:$MF$25,3,0),"")</f>
        <v>Bidirectional</v>
      </c>
      <c r="AR23" s="911"/>
      <c r="AS23" s="912"/>
      <c r="AT23" s="910">
        <f ca="1">_xlfn.XLOOKUP(AK23,'Composite Datasheets'!$MC$6:$MC$25,'Composite Datasheets'!$MF$6:$MF$25,"")</f>
        <v>170</v>
      </c>
      <c r="AU23" s="911"/>
      <c r="AV23" s="912"/>
      <c r="AW23" s="909">
        <v>45</v>
      </c>
      <c r="AX23" s="924"/>
      <c r="AY23" s="342"/>
      <c r="AZ23" s="923">
        <v>7</v>
      </c>
      <c r="BA23" s="837"/>
      <c r="BB23" s="908" t="s">
        <v>344</v>
      </c>
      <c r="BC23" s="909"/>
      <c r="BD23" s="909"/>
      <c r="BE23" s="909"/>
      <c r="BF23" s="909"/>
      <c r="BG23" s="909"/>
      <c r="BH23" s="910" t="str">
        <f>IFERROR(VLOOKUP(BB23,'Composite Datasheets'!$MC$6:$MF$25,3,0),"")</f>
        <v>Other</v>
      </c>
      <c r="BI23" s="911"/>
      <c r="BJ23" s="912"/>
      <c r="BK23" s="910">
        <f ca="1">_xlfn.XLOOKUP(BB23,'Composite Datasheets'!$MC$6:$MC$25,'Composite Datasheets'!$MF$6:$MF$25,"")</f>
        <v>20</v>
      </c>
      <c r="BL23" s="911"/>
      <c r="BM23" s="912"/>
      <c r="BN23" s="909">
        <v>0</v>
      </c>
      <c r="BO23" s="924"/>
      <c r="BP23" s="342"/>
      <c r="BQ23" s="923">
        <v>7</v>
      </c>
      <c r="BR23" s="837"/>
      <c r="BS23" s="908" t="s">
        <v>344</v>
      </c>
      <c r="BT23" s="909"/>
      <c r="BU23" s="909"/>
      <c r="BV23" s="909"/>
      <c r="BW23" s="909"/>
      <c r="BX23" s="909"/>
      <c r="BY23" s="910" t="str">
        <f>IFERROR(VLOOKUP(BS23,'Composite Datasheets'!$MC$6:$MF$25,3,0),"")</f>
        <v>Other</v>
      </c>
      <c r="BZ23" s="911"/>
      <c r="CA23" s="912"/>
      <c r="CB23" s="910">
        <f ca="1">_xlfn.XLOOKUP(BS23,'Composite Datasheets'!$MC$6:$MC$25,'Composite Datasheets'!$MF$6:$MF$25,"")</f>
        <v>20</v>
      </c>
      <c r="CC23" s="911"/>
      <c r="CD23" s="912"/>
      <c r="CE23" s="909"/>
      <c r="CF23" s="924"/>
      <c r="CG23" s="342"/>
      <c r="CH23" s="923">
        <v>7</v>
      </c>
      <c r="CI23" s="837"/>
      <c r="CJ23" s="908" t="s">
        <v>344</v>
      </c>
      <c r="CK23" s="909"/>
      <c r="CL23" s="909"/>
      <c r="CM23" s="909"/>
      <c r="CN23" s="909"/>
      <c r="CO23" s="909"/>
      <c r="CP23" s="910" t="str">
        <f>IFERROR(VLOOKUP(CJ23,'Composite Datasheets'!$MC$6:$MF$25,3,0),"")</f>
        <v>Other</v>
      </c>
      <c r="CQ23" s="911"/>
      <c r="CR23" s="912"/>
      <c r="CS23" s="910">
        <f ca="1">_xlfn.XLOOKUP(CJ23,'Composite Datasheets'!$MC$6:$MC$25,'Composite Datasheets'!$MF$6:$MF$25,"")</f>
        <v>20</v>
      </c>
      <c r="CT23" s="911"/>
      <c r="CU23" s="912"/>
      <c r="CV23" s="909">
        <v>0</v>
      </c>
      <c r="CW23" s="924"/>
      <c r="CX23" s="342"/>
      <c r="CY23" s="923">
        <v>7</v>
      </c>
      <c r="CZ23" s="837"/>
      <c r="DA23" s="908" t="s">
        <v>336</v>
      </c>
      <c r="DB23" s="909"/>
      <c r="DC23" s="909"/>
      <c r="DD23" s="909"/>
      <c r="DE23" s="909"/>
      <c r="DF23" s="909"/>
      <c r="DG23" s="910" t="str">
        <f>IFERROR(VLOOKUP(DA23,'Composite Datasheets'!$MC$6:$MF$25,3,0),"")</f>
        <v>Bidirectional</v>
      </c>
      <c r="DH23" s="911"/>
      <c r="DI23" s="912"/>
      <c r="DJ23" s="910">
        <f ca="1">_xlfn.XLOOKUP(DA23,'Composite Datasheets'!$MC$6:$MC$25,'Composite Datasheets'!$MF$6:$MF$25,"")</f>
        <v>200</v>
      </c>
      <c r="DK23" s="911"/>
      <c r="DL23" s="912"/>
      <c r="DM23" s="909">
        <v>45</v>
      </c>
      <c r="DN23" s="924"/>
      <c r="DO23" s="342"/>
      <c r="DP23" s="923">
        <v>7</v>
      </c>
      <c r="DQ23" s="837"/>
      <c r="DR23" s="908" t="s">
        <v>342</v>
      </c>
      <c r="DS23" s="909"/>
      <c r="DT23" s="909"/>
      <c r="DU23" s="909"/>
      <c r="DV23" s="909"/>
      <c r="DW23" s="909"/>
      <c r="DX23" s="910" t="str">
        <f>IFERROR(VLOOKUP(DR23,'Composite Datasheets'!$MC$6:$MF$25,3,0),"")</f>
        <v>Al Honeycomb</v>
      </c>
      <c r="DY23" s="911"/>
      <c r="DZ23" s="912"/>
      <c r="EA23" s="910" t="str">
        <f ca="1">_xlfn.XLOOKUP(DR23,'Composite Datasheets'!$MC$6:$MC$25,'Composite Datasheets'!$MF$6:$MF$25,"")</f>
        <v/>
      </c>
      <c r="EB23" s="911"/>
      <c r="EC23" s="912"/>
      <c r="ED23" s="909">
        <v>0</v>
      </c>
      <c r="EE23" s="924"/>
      <c r="EF23" s="342"/>
      <c r="EG23" s="923">
        <v>7</v>
      </c>
      <c r="EH23" s="837"/>
      <c r="EI23" s="908"/>
      <c r="EJ23" s="909"/>
      <c r="EK23" s="909"/>
      <c r="EL23" s="909"/>
      <c r="EM23" s="909"/>
      <c r="EN23" s="909"/>
      <c r="EO23" s="910" t="str">
        <f>IFERROR(VLOOKUP(EI23,'Composite Datasheets'!$MC$6:$MF$25,3,0),"")</f>
        <v>Other</v>
      </c>
      <c r="EP23" s="911"/>
      <c r="EQ23" s="912"/>
      <c r="ER23" s="910" t="str">
        <f>_xlfn.XLOOKUP(EI23,'Composite Datasheets'!$MC$6:$MC$25,'Composite Datasheets'!$MF$6:$MF$25,"")</f>
        <v/>
      </c>
      <c r="ES23" s="911"/>
      <c r="ET23" s="912"/>
      <c r="EU23" s="909"/>
      <c r="EV23" s="924"/>
      <c r="EW23" s="342"/>
      <c r="EX23" s="923">
        <v>7</v>
      </c>
      <c r="EY23" s="837"/>
      <c r="EZ23" s="908" t="s">
        <v>336</v>
      </c>
      <c r="FA23" s="909"/>
      <c r="FB23" s="909"/>
      <c r="FC23" s="909"/>
      <c r="FD23" s="909"/>
      <c r="FE23" s="909"/>
      <c r="FF23" s="910" t="str">
        <f>IFERROR(VLOOKUP(EZ23,'Composite Datasheets'!$MC$6:$MF$25,3,0),"")</f>
        <v>Bidirectional</v>
      </c>
      <c r="FG23" s="911"/>
      <c r="FH23" s="912"/>
      <c r="FI23" s="910">
        <f ca="1">_xlfn.XLOOKUP(EZ23,'Composite Datasheets'!$MC$6:$MC$25,'Composite Datasheets'!$MF$6:$MF$25,"")</f>
        <v>200</v>
      </c>
      <c r="FJ23" s="911"/>
      <c r="FK23" s="912"/>
      <c r="FL23" s="909">
        <v>45</v>
      </c>
      <c r="FM23" s="924"/>
      <c r="FN23" s="342"/>
      <c r="FO23" s="923">
        <v>7</v>
      </c>
      <c r="FP23" s="837"/>
      <c r="FQ23" s="908"/>
      <c r="FR23" s="909"/>
      <c r="FS23" s="909"/>
      <c r="FT23" s="909"/>
      <c r="FU23" s="909"/>
      <c r="FV23" s="909"/>
      <c r="FW23" s="910" t="str">
        <f>IFERROR(VLOOKUP(FQ23,'Composite Datasheets'!$MC$6:$MF$25,3,0),"")</f>
        <v>Other</v>
      </c>
      <c r="FX23" s="911"/>
      <c r="FY23" s="912"/>
      <c r="FZ23" s="910" t="str">
        <f>_xlfn.XLOOKUP(FQ23,'Composite Datasheets'!$MC$6:$MC$25,'Composite Datasheets'!$MF$6:$MF$25,"")</f>
        <v/>
      </c>
      <c r="GA23" s="911"/>
      <c r="GB23" s="912"/>
      <c r="GC23" s="909"/>
      <c r="GD23" s="924"/>
      <c r="GE23" s="342"/>
      <c r="GF23" s="923">
        <v>7</v>
      </c>
      <c r="GG23" s="837"/>
      <c r="GH23" s="908"/>
      <c r="GI23" s="909"/>
      <c r="GJ23" s="909"/>
      <c r="GK23" s="909"/>
      <c r="GL23" s="909"/>
      <c r="GM23" s="909"/>
      <c r="GN23" s="910" t="str">
        <f>IFERROR(VLOOKUP(GH23,'Composite Datasheets'!$MC$6:$MF$25,3,0),"")</f>
        <v>Other</v>
      </c>
      <c r="GO23" s="911"/>
      <c r="GP23" s="912"/>
      <c r="GQ23" s="910" t="str">
        <f>_xlfn.XLOOKUP(GH23,'Composite Datasheets'!$MC$6:$MC$25,'Composite Datasheets'!$MF$6:$MF$25,"")</f>
        <v/>
      </c>
      <c r="GR23" s="911"/>
      <c r="GS23" s="912"/>
      <c r="GT23" s="909"/>
      <c r="GU23" s="924"/>
      <c r="GV23" s="342"/>
      <c r="GW23" s="923">
        <v>7</v>
      </c>
      <c r="GX23" s="837"/>
      <c r="GY23" s="908"/>
      <c r="GZ23" s="909"/>
      <c r="HA23" s="909"/>
      <c r="HB23" s="909"/>
      <c r="HC23" s="909"/>
      <c r="HD23" s="909"/>
      <c r="HE23" s="910" t="str">
        <f>IFERROR(VLOOKUP(GY23,'Composite Datasheets'!$MC$6:$MF$25,3,0),"")</f>
        <v>Other</v>
      </c>
      <c r="HF23" s="911"/>
      <c r="HG23" s="912"/>
      <c r="HH23" s="910" t="str">
        <f>_xlfn.XLOOKUP(GY23,'Composite Datasheets'!$MC$6:$MC$25,'Composite Datasheets'!$MF$6:$MF$25,"")</f>
        <v/>
      </c>
      <c r="HI23" s="911"/>
      <c r="HJ23" s="912"/>
      <c r="HK23" s="909"/>
      <c r="HL23" s="924"/>
      <c r="HM23" s="342"/>
      <c r="HN23" s="923">
        <v>7</v>
      </c>
      <c r="HO23" s="837"/>
      <c r="HP23" s="908"/>
      <c r="HQ23" s="909"/>
      <c r="HR23" s="909"/>
      <c r="HS23" s="909"/>
      <c r="HT23" s="909"/>
      <c r="HU23" s="909"/>
      <c r="HV23" s="910" t="str">
        <f>IFERROR(VLOOKUP(HP23,'Composite Datasheets'!$MC$6:$MF$25,3,0),"")</f>
        <v>Other</v>
      </c>
      <c r="HW23" s="911"/>
      <c r="HX23" s="912"/>
      <c r="HY23" s="910" t="str">
        <f>_xlfn.XLOOKUP(HP23,'Composite Datasheets'!$MC$6:$MC$25,'Composite Datasheets'!$MF$6:$MF$25,"")</f>
        <v/>
      </c>
      <c r="HZ23" s="911"/>
      <c r="IA23" s="912"/>
      <c r="IB23" s="909"/>
      <c r="IC23" s="924"/>
      <c r="ID23" s="342"/>
      <c r="IE23" s="923">
        <v>7</v>
      </c>
      <c r="IF23" s="837"/>
      <c r="IG23" s="908"/>
      <c r="IH23" s="909"/>
      <c r="II23" s="909"/>
      <c r="IJ23" s="909"/>
      <c r="IK23" s="909"/>
      <c r="IL23" s="909"/>
      <c r="IM23" s="910" t="str">
        <f>IFERROR(VLOOKUP(IG23,'Composite Datasheets'!$MC$6:$MF$25,3,0),"")</f>
        <v>Other</v>
      </c>
      <c r="IN23" s="911"/>
      <c r="IO23" s="912"/>
      <c r="IP23" s="910" t="str">
        <f>_xlfn.XLOOKUP(IG23,'Composite Datasheets'!$MC$6:$MC$25,'Composite Datasheets'!$MF$6:$MF$25,"")</f>
        <v/>
      </c>
      <c r="IQ23" s="911"/>
      <c r="IR23" s="912"/>
      <c r="IS23" s="909"/>
      <c r="IT23" s="924"/>
    </row>
    <row r="24" spans="1:254" s="124" customFormat="1" ht="12.75" x14ac:dyDescent="0.2">
      <c r="A24" s="923">
        <v>8</v>
      </c>
      <c r="B24" s="837"/>
      <c r="C24" s="908" t="s">
        <v>342</v>
      </c>
      <c r="D24" s="909"/>
      <c r="E24" s="909"/>
      <c r="F24" s="909"/>
      <c r="G24" s="909"/>
      <c r="H24" s="909"/>
      <c r="I24" s="910" t="str">
        <f>IFERROR(VLOOKUP(C24,'Composite Datasheets'!$MC$6:$MF$25,3,0),"")</f>
        <v>Al Honeycomb</v>
      </c>
      <c r="J24" s="911"/>
      <c r="K24" s="912"/>
      <c r="L24" s="910" t="str">
        <f ca="1">_xlfn.XLOOKUP(C24,'Composite Datasheets'!$MC$6:$MC$25,'Composite Datasheets'!$MF$6:$MF$25,"")</f>
        <v/>
      </c>
      <c r="M24" s="911"/>
      <c r="N24" s="912"/>
      <c r="O24" s="909"/>
      <c r="P24" s="924"/>
      <c r="Q24" s="335"/>
      <c r="R24" s="923">
        <v>8</v>
      </c>
      <c r="S24" s="837"/>
      <c r="T24" s="908" t="s">
        <v>342</v>
      </c>
      <c r="U24" s="909"/>
      <c r="V24" s="909"/>
      <c r="W24" s="909"/>
      <c r="X24" s="909"/>
      <c r="Y24" s="909"/>
      <c r="Z24" s="910" t="str">
        <f>IFERROR(VLOOKUP(T24,'Composite Datasheets'!$MC$6:$MF$25,3,0),"")</f>
        <v>Al Honeycomb</v>
      </c>
      <c r="AA24" s="911"/>
      <c r="AB24" s="912"/>
      <c r="AC24" s="910" t="str">
        <f ca="1">_xlfn.XLOOKUP(T24,'Composite Datasheets'!$MC$6:$MC$25,'Composite Datasheets'!$MF$6:$MF$25,"")</f>
        <v/>
      </c>
      <c r="AD24" s="911"/>
      <c r="AE24" s="912"/>
      <c r="AF24" s="909"/>
      <c r="AG24" s="924"/>
      <c r="AH24" s="342"/>
      <c r="AI24" s="923">
        <v>8</v>
      </c>
      <c r="AJ24" s="837"/>
      <c r="AK24" s="908" t="s">
        <v>341</v>
      </c>
      <c r="AL24" s="909"/>
      <c r="AM24" s="909"/>
      <c r="AN24" s="909"/>
      <c r="AO24" s="909"/>
      <c r="AP24" s="909"/>
      <c r="AQ24" s="910" t="str">
        <f>IFERROR(VLOOKUP(AK24,'Composite Datasheets'!$MC$6:$MF$25,3,0),"")</f>
        <v>Bidirectional</v>
      </c>
      <c r="AR24" s="911"/>
      <c r="AS24" s="912"/>
      <c r="AT24" s="910">
        <f ca="1">_xlfn.XLOOKUP(AK24,'Composite Datasheets'!$MC$6:$MC$25,'Composite Datasheets'!$MF$6:$MF$25,"")</f>
        <v>170</v>
      </c>
      <c r="AU24" s="911"/>
      <c r="AV24" s="912"/>
      <c r="AW24" s="909">
        <v>0</v>
      </c>
      <c r="AX24" s="924"/>
      <c r="AY24" s="342"/>
      <c r="AZ24" s="923">
        <v>8</v>
      </c>
      <c r="BA24" s="837"/>
      <c r="BB24" s="908" t="s">
        <v>343</v>
      </c>
      <c r="BC24" s="909"/>
      <c r="BD24" s="909"/>
      <c r="BE24" s="909"/>
      <c r="BF24" s="909"/>
      <c r="BG24" s="909"/>
      <c r="BH24" s="910" t="str">
        <f>IFERROR(VLOOKUP(BB24,'Composite Datasheets'!$MC$6:$MF$25,3,0),"")</f>
        <v>Al Honeycomb</v>
      </c>
      <c r="BI24" s="911"/>
      <c r="BJ24" s="912"/>
      <c r="BK24" s="910" t="str">
        <f ca="1">_xlfn.XLOOKUP(BB24,'Composite Datasheets'!$MC$6:$MC$25,'Composite Datasheets'!$MF$6:$MF$25,"")</f>
        <v/>
      </c>
      <c r="BL24" s="911"/>
      <c r="BM24" s="912"/>
      <c r="BN24" s="909"/>
      <c r="BO24" s="924"/>
      <c r="BP24" s="342"/>
      <c r="BQ24" s="923">
        <v>8</v>
      </c>
      <c r="BR24" s="837"/>
      <c r="BS24" s="908" t="s">
        <v>342</v>
      </c>
      <c r="BT24" s="909"/>
      <c r="BU24" s="909"/>
      <c r="BV24" s="909"/>
      <c r="BW24" s="909"/>
      <c r="BX24" s="909"/>
      <c r="BY24" s="910" t="str">
        <f>IFERROR(VLOOKUP(BS24,'Composite Datasheets'!$MC$6:$MF$25,3,0),"")</f>
        <v>Al Honeycomb</v>
      </c>
      <c r="BZ24" s="911"/>
      <c r="CA24" s="912"/>
      <c r="CB24" s="910" t="str">
        <f ca="1">_xlfn.XLOOKUP(BS24,'Composite Datasheets'!$MC$6:$MC$25,'Composite Datasheets'!$MF$6:$MF$25,"")</f>
        <v/>
      </c>
      <c r="CC24" s="911"/>
      <c r="CD24" s="912"/>
      <c r="CE24" s="909"/>
      <c r="CF24" s="924"/>
      <c r="CG24" s="342"/>
      <c r="CH24" s="923">
        <v>8</v>
      </c>
      <c r="CI24" s="837"/>
      <c r="CJ24" s="908" t="s">
        <v>342</v>
      </c>
      <c r="CK24" s="909"/>
      <c r="CL24" s="909"/>
      <c r="CM24" s="909"/>
      <c r="CN24" s="909"/>
      <c r="CO24" s="909"/>
      <c r="CP24" s="910" t="str">
        <f>IFERROR(VLOOKUP(CJ24,'Composite Datasheets'!$MC$6:$MF$25,3,0),"")</f>
        <v>Al Honeycomb</v>
      </c>
      <c r="CQ24" s="911"/>
      <c r="CR24" s="912"/>
      <c r="CS24" s="910" t="str">
        <f ca="1">_xlfn.XLOOKUP(CJ24,'Composite Datasheets'!$MC$6:$MC$25,'Composite Datasheets'!$MF$6:$MF$25,"")</f>
        <v/>
      </c>
      <c r="CT24" s="911"/>
      <c r="CU24" s="912"/>
      <c r="CV24" s="909"/>
      <c r="CW24" s="924"/>
      <c r="CX24" s="342"/>
      <c r="CY24" s="923">
        <v>8</v>
      </c>
      <c r="CZ24" s="837"/>
      <c r="DA24" s="908" t="s">
        <v>336</v>
      </c>
      <c r="DB24" s="909"/>
      <c r="DC24" s="909"/>
      <c r="DD24" s="909"/>
      <c r="DE24" s="909"/>
      <c r="DF24" s="909"/>
      <c r="DG24" s="910" t="str">
        <f>IFERROR(VLOOKUP(DA24,'Composite Datasheets'!$MC$6:$MF$25,3,0),"")</f>
        <v>Bidirectional</v>
      </c>
      <c r="DH24" s="911"/>
      <c r="DI24" s="912"/>
      <c r="DJ24" s="910">
        <f ca="1">_xlfn.XLOOKUP(DA24,'Composite Datasheets'!$MC$6:$MC$25,'Composite Datasheets'!$MF$6:$MF$25,"")</f>
        <v>200</v>
      </c>
      <c r="DK24" s="911"/>
      <c r="DL24" s="912"/>
      <c r="DM24" s="909">
        <v>0</v>
      </c>
      <c r="DN24" s="924"/>
      <c r="DO24" s="342"/>
      <c r="DP24" s="923">
        <v>8</v>
      </c>
      <c r="DQ24" s="837"/>
      <c r="DR24" s="908" t="s">
        <v>344</v>
      </c>
      <c r="DS24" s="909"/>
      <c r="DT24" s="909"/>
      <c r="DU24" s="909"/>
      <c r="DV24" s="909"/>
      <c r="DW24" s="909"/>
      <c r="DX24" s="910" t="str">
        <f>IFERROR(VLOOKUP(DR24,'Composite Datasheets'!$MC$6:$MF$25,3,0),"")</f>
        <v>Other</v>
      </c>
      <c r="DY24" s="911"/>
      <c r="DZ24" s="912"/>
      <c r="EA24" s="910">
        <f ca="1">_xlfn.XLOOKUP(DR24,'Composite Datasheets'!$MC$6:$MC$25,'Composite Datasheets'!$MF$6:$MF$25,"")</f>
        <v>20</v>
      </c>
      <c r="EB24" s="911"/>
      <c r="EC24" s="912"/>
      <c r="ED24" s="909"/>
      <c r="EE24" s="924"/>
      <c r="EF24" s="342"/>
      <c r="EG24" s="923">
        <v>8</v>
      </c>
      <c r="EH24" s="837"/>
      <c r="EI24" s="908"/>
      <c r="EJ24" s="909"/>
      <c r="EK24" s="909"/>
      <c r="EL24" s="909"/>
      <c r="EM24" s="909"/>
      <c r="EN24" s="909"/>
      <c r="EO24" s="910" t="str">
        <f>IFERROR(VLOOKUP(EI24,'Composite Datasheets'!$MC$6:$MF$25,3,0),"")</f>
        <v>Other</v>
      </c>
      <c r="EP24" s="911"/>
      <c r="EQ24" s="912"/>
      <c r="ER24" s="910" t="str">
        <f>_xlfn.XLOOKUP(EI24,'Composite Datasheets'!$MC$6:$MC$25,'Composite Datasheets'!$MF$6:$MF$25,"")</f>
        <v/>
      </c>
      <c r="ES24" s="911"/>
      <c r="ET24" s="912"/>
      <c r="EU24" s="909"/>
      <c r="EV24" s="924"/>
      <c r="EW24" s="342"/>
      <c r="EX24" s="923">
        <v>8</v>
      </c>
      <c r="EY24" s="837"/>
      <c r="EZ24" s="908" t="s">
        <v>344</v>
      </c>
      <c r="FA24" s="909"/>
      <c r="FB24" s="909"/>
      <c r="FC24" s="909"/>
      <c r="FD24" s="909"/>
      <c r="FE24" s="909"/>
      <c r="FF24" s="910" t="str">
        <f>IFERROR(VLOOKUP(EZ24,'Composite Datasheets'!$MC$6:$MF$25,3,0),"")</f>
        <v>Other</v>
      </c>
      <c r="FG24" s="911"/>
      <c r="FH24" s="912"/>
      <c r="FI24" s="910">
        <f ca="1">_xlfn.XLOOKUP(EZ24,'Composite Datasheets'!$MC$6:$MC$25,'Composite Datasheets'!$MF$6:$MF$25,"")</f>
        <v>20</v>
      </c>
      <c r="FJ24" s="911"/>
      <c r="FK24" s="912"/>
      <c r="FL24" s="909"/>
      <c r="FM24" s="924"/>
      <c r="FN24" s="342"/>
      <c r="FO24" s="923">
        <v>8</v>
      </c>
      <c r="FP24" s="837"/>
      <c r="FQ24" s="908"/>
      <c r="FR24" s="909"/>
      <c r="FS24" s="909"/>
      <c r="FT24" s="909"/>
      <c r="FU24" s="909"/>
      <c r="FV24" s="909"/>
      <c r="FW24" s="910" t="str">
        <f>IFERROR(VLOOKUP(FQ24,'Composite Datasheets'!$MC$6:$MF$25,3,0),"")</f>
        <v>Other</v>
      </c>
      <c r="FX24" s="911"/>
      <c r="FY24" s="912"/>
      <c r="FZ24" s="910" t="str">
        <f>_xlfn.XLOOKUP(FQ24,'Composite Datasheets'!$MC$6:$MC$25,'Composite Datasheets'!$MF$6:$MF$25,"")</f>
        <v/>
      </c>
      <c r="GA24" s="911"/>
      <c r="GB24" s="912"/>
      <c r="GC24" s="909"/>
      <c r="GD24" s="924"/>
      <c r="GE24" s="342"/>
      <c r="GF24" s="923">
        <v>8</v>
      </c>
      <c r="GG24" s="837"/>
      <c r="GH24" s="908"/>
      <c r="GI24" s="909"/>
      <c r="GJ24" s="909"/>
      <c r="GK24" s="909"/>
      <c r="GL24" s="909"/>
      <c r="GM24" s="909"/>
      <c r="GN24" s="910" t="str">
        <f>IFERROR(VLOOKUP(GH24,'Composite Datasheets'!$MC$6:$MF$25,3,0),"")</f>
        <v>Other</v>
      </c>
      <c r="GO24" s="911"/>
      <c r="GP24" s="912"/>
      <c r="GQ24" s="910" t="str">
        <f>_xlfn.XLOOKUP(GH24,'Composite Datasheets'!$MC$6:$MC$25,'Composite Datasheets'!$MF$6:$MF$25,"")</f>
        <v/>
      </c>
      <c r="GR24" s="911"/>
      <c r="GS24" s="912"/>
      <c r="GT24" s="909"/>
      <c r="GU24" s="924"/>
      <c r="GV24" s="342"/>
      <c r="GW24" s="923">
        <v>8</v>
      </c>
      <c r="GX24" s="837"/>
      <c r="GY24" s="908"/>
      <c r="GZ24" s="909"/>
      <c r="HA24" s="909"/>
      <c r="HB24" s="909"/>
      <c r="HC24" s="909"/>
      <c r="HD24" s="909"/>
      <c r="HE24" s="910" t="str">
        <f>IFERROR(VLOOKUP(GY24,'Composite Datasheets'!$MC$6:$MF$25,3,0),"")</f>
        <v>Other</v>
      </c>
      <c r="HF24" s="911"/>
      <c r="HG24" s="912"/>
      <c r="HH24" s="910" t="str">
        <f>_xlfn.XLOOKUP(GY24,'Composite Datasheets'!$MC$6:$MC$25,'Composite Datasheets'!$MF$6:$MF$25,"")</f>
        <v/>
      </c>
      <c r="HI24" s="911"/>
      <c r="HJ24" s="912"/>
      <c r="HK24" s="909"/>
      <c r="HL24" s="924"/>
      <c r="HM24" s="342"/>
      <c r="HN24" s="923">
        <v>8</v>
      </c>
      <c r="HO24" s="837"/>
      <c r="HP24" s="908"/>
      <c r="HQ24" s="909"/>
      <c r="HR24" s="909"/>
      <c r="HS24" s="909"/>
      <c r="HT24" s="909"/>
      <c r="HU24" s="909"/>
      <c r="HV24" s="910" t="str">
        <f>IFERROR(VLOOKUP(HP24,'Composite Datasheets'!$MC$6:$MF$25,3,0),"")</f>
        <v>Other</v>
      </c>
      <c r="HW24" s="911"/>
      <c r="HX24" s="912"/>
      <c r="HY24" s="910" t="str">
        <f>_xlfn.XLOOKUP(HP24,'Composite Datasheets'!$MC$6:$MC$25,'Composite Datasheets'!$MF$6:$MF$25,"")</f>
        <v/>
      </c>
      <c r="HZ24" s="911"/>
      <c r="IA24" s="912"/>
      <c r="IB24" s="909"/>
      <c r="IC24" s="924"/>
      <c r="ID24" s="342"/>
      <c r="IE24" s="923">
        <v>8</v>
      </c>
      <c r="IF24" s="837"/>
      <c r="IG24" s="908"/>
      <c r="IH24" s="909"/>
      <c r="II24" s="909"/>
      <c r="IJ24" s="909"/>
      <c r="IK24" s="909"/>
      <c r="IL24" s="909"/>
      <c r="IM24" s="910" t="str">
        <f>IFERROR(VLOOKUP(IG24,'Composite Datasheets'!$MC$6:$MF$25,3,0),"")</f>
        <v>Other</v>
      </c>
      <c r="IN24" s="911"/>
      <c r="IO24" s="912"/>
      <c r="IP24" s="910" t="str">
        <f>_xlfn.XLOOKUP(IG24,'Composite Datasheets'!$MC$6:$MC$25,'Composite Datasheets'!$MF$6:$MF$25,"")</f>
        <v/>
      </c>
      <c r="IQ24" s="911"/>
      <c r="IR24" s="912"/>
      <c r="IS24" s="909"/>
      <c r="IT24" s="924"/>
    </row>
    <row r="25" spans="1:254" s="124" customFormat="1" ht="12.75" x14ac:dyDescent="0.2">
      <c r="A25" s="923">
        <v>9</v>
      </c>
      <c r="B25" s="837"/>
      <c r="C25" s="908" t="s">
        <v>344</v>
      </c>
      <c r="D25" s="909"/>
      <c r="E25" s="909"/>
      <c r="F25" s="909"/>
      <c r="G25" s="909"/>
      <c r="H25" s="909"/>
      <c r="I25" s="910" t="str">
        <f>IFERROR(VLOOKUP(C25,'Composite Datasheets'!$MC$6:$MF$25,3,0),"")</f>
        <v>Other</v>
      </c>
      <c r="J25" s="911"/>
      <c r="K25" s="912"/>
      <c r="L25" s="910">
        <f ca="1">_xlfn.XLOOKUP(C25,'Composite Datasheets'!$MC$6:$MC$25,'Composite Datasheets'!$MF$6:$MF$25,"")</f>
        <v>20</v>
      </c>
      <c r="M25" s="911"/>
      <c r="N25" s="912"/>
      <c r="O25" s="909"/>
      <c r="P25" s="924"/>
      <c r="Q25" s="335"/>
      <c r="R25" s="923">
        <v>9</v>
      </c>
      <c r="S25" s="837"/>
      <c r="T25" s="908"/>
      <c r="U25" s="909"/>
      <c r="V25" s="909"/>
      <c r="W25" s="909"/>
      <c r="X25" s="909"/>
      <c r="Y25" s="909"/>
      <c r="Z25" s="910" t="str">
        <f>IFERROR(VLOOKUP(T25,'Composite Datasheets'!$MC$6:$MF$25,3,0),"")</f>
        <v>Other</v>
      </c>
      <c r="AA25" s="911"/>
      <c r="AB25" s="912"/>
      <c r="AC25" s="910" t="str">
        <f>_xlfn.XLOOKUP(T25,'Composite Datasheets'!$MC$6:$MC$25,'Composite Datasheets'!$MF$6:$MF$25,"")</f>
        <v/>
      </c>
      <c r="AD25" s="911"/>
      <c r="AE25" s="912"/>
      <c r="AF25" s="909"/>
      <c r="AG25" s="924"/>
      <c r="AH25" s="342"/>
      <c r="AI25" s="923">
        <v>9</v>
      </c>
      <c r="AJ25" s="837"/>
      <c r="AK25" s="908" t="s">
        <v>341</v>
      </c>
      <c r="AL25" s="909"/>
      <c r="AM25" s="909"/>
      <c r="AN25" s="909"/>
      <c r="AO25" s="909"/>
      <c r="AP25" s="909"/>
      <c r="AQ25" s="910" t="str">
        <f>IFERROR(VLOOKUP(AK25,'Composite Datasheets'!$MC$6:$MF$25,3,0),"")</f>
        <v>Bidirectional</v>
      </c>
      <c r="AR25" s="911"/>
      <c r="AS25" s="912"/>
      <c r="AT25" s="910">
        <f ca="1">_xlfn.XLOOKUP(AK25,'Composite Datasheets'!$MC$6:$MC$25,'Composite Datasheets'!$MF$6:$MF$25,"")</f>
        <v>170</v>
      </c>
      <c r="AU25" s="911"/>
      <c r="AV25" s="912"/>
      <c r="AW25" s="909">
        <v>45</v>
      </c>
      <c r="AX25" s="924"/>
      <c r="AY25" s="342"/>
      <c r="AZ25" s="923">
        <v>9</v>
      </c>
      <c r="BA25" s="837"/>
      <c r="BB25" s="908" t="s">
        <v>344</v>
      </c>
      <c r="BC25" s="909"/>
      <c r="BD25" s="909"/>
      <c r="BE25" s="909"/>
      <c r="BF25" s="909"/>
      <c r="BG25" s="909"/>
      <c r="BH25" s="910" t="str">
        <f>IFERROR(VLOOKUP(BB25,'Composite Datasheets'!$MC$6:$MF$25,3,0),"")</f>
        <v>Other</v>
      </c>
      <c r="BI25" s="911"/>
      <c r="BJ25" s="912"/>
      <c r="BK25" s="910">
        <f ca="1">_xlfn.XLOOKUP(BB25,'Composite Datasheets'!$MC$6:$MC$25,'Composite Datasheets'!$MF$6:$MF$25,"")</f>
        <v>20</v>
      </c>
      <c r="BL25" s="911"/>
      <c r="BM25" s="912"/>
      <c r="BN25" s="909">
        <v>0</v>
      </c>
      <c r="BO25" s="924"/>
      <c r="BP25" s="342"/>
      <c r="BQ25" s="923">
        <v>9</v>
      </c>
      <c r="BR25" s="837"/>
      <c r="BS25" s="908"/>
      <c r="BT25" s="909"/>
      <c r="BU25" s="909"/>
      <c r="BV25" s="909"/>
      <c r="BW25" s="909"/>
      <c r="BX25" s="909"/>
      <c r="BY25" s="910" t="str">
        <f>IFERROR(VLOOKUP(BS25,'Composite Datasheets'!$MC$6:$MF$25,3,0),"")</f>
        <v>Other</v>
      </c>
      <c r="BZ25" s="911"/>
      <c r="CA25" s="912"/>
      <c r="CB25" s="910" t="str">
        <f>_xlfn.XLOOKUP(BS25,'Composite Datasheets'!$MC$6:$MC$25,'Composite Datasheets'!$MF$6:$MF$25,"")</f>
        <v/>
      </c>
      <c r="CC25" s="911"/>
      <c r="CD25" s="912"/>
      <c r="CE25" s="909"/>
      <c r="CF25" s="924"/>
      <c r="CG25" s="342"/>
      <c r="CH25" s="923">
        <v>9</v>
      </c>
      <c r="CI25" s="837"/>
      <c r="CJ25" s="908" t="s">
        <v>344</v>
      </c>
      <c r="CK25" s="909"/>
      <c r="CL25" s="909"/>
      <c r="CM25" s="909"/>
      <c r="CN25" s="909"/>
      <c r="CO25" s="909"/>
      <c r="CP25" s="910" t="str">
        <f>IFERROR(VLOOKUP(CJ25,'Composite Datasheets'!$MC$6:$MF$25,3,0),"")</f>
        <v>Other</v>
      </c>
      <c r="CQ25" s="911"/>
      <c r="CR25" s="912"/>
      <c r="CS25" s="910">
        <f ca="1">_xlfn.XLOOKUP(CJ25,'Composite Datasheets'!$MC$6:$MC$25,'Composite Datasheets'!$MF$6:$MF$25,"")</f>
        <v>20</v>
      </c>
      <c r="CT25" s="911"/>
      <c r="CU25" s="912"/>
      <c r="CV25" s="909">
        <v>0</v>
      </c>
      <c r="CW25" s="924"/>
      <c r="CX25" s="342"/>
      <c r="CY25" s="923">
        <v>9</v>
      </c>
      <c r="CZ25" s="837"/>
      <c r="DA25" s="908" t="s">
        <v>344</v>
      </c>
      <c r="DB25" s="909"/>
      <c r="DC25" s="909"/>
      <c r="DD25" s="909"/>
      <c r="DE25" s="909"/>
      <c r="DF25" s="909"/>
      <c r="DG25" s="910" t="str">
        <f>IFERROR(VLOOKUP(DA25,'Composite Datasheets'!$MC$6:$MF$25,3,0),"")</f>
        <v>Other</v>
      </c>
      <c r="DH25" s="911"/>
      <c r="DI25" s="912"/>
      <c r="DJ25" s="910">
        <f ca="1">_xlfn.XLOOKUP(DA25,'Composite Datasheets'!$MC$6:$MC$25,'Composite Datasheets'!$MF$6:$MF$25,"")</f>
        <v>20</v>
      </c>
      <c r="DK25" s="911"/>
      <c r="DL25" s="912"/>
      <c r="DM25" s="909">
        <v>0</v>
      </c>
      <c r="DN25" s="924"/>
      <c r="DO25" s="342"/>
      <c r="DP25" s="923">
        <v>9</v>
      </c>
      <c r="DQ25" s="837"/>
      <c r="DR25" s="908" t="s">
        <v>340</v>
      </c>
      <c r="DS25" s="909"/>
      <c r="DT25" s="909"/>
      <c r="DU25" s="909"/>
      <c r="DV25" s="909"/>
      <c r="DW25" s="909"/>
      <c r="DX25" s="910" t="str">
        <f>IFERROR(VLOOKUP(DR25,'Composite Datasheets'!$MC$6:$MF$25,3,0),"")</f>
        <v>Bidirectional</v>
      </c>
      <c r="DY25" s="911"/>
      <c r="DZ25" s="912"/>
      <c r="EA25" s="910">
        <f ca="1">_xlfn.XLOOKUP(DR25,'Composite Datasheets'!$MC$6:$MC$25,'Composite Datasheets'!$MF$6:$MF$25,"")</f>
        <v>300</v>
      </c>
      <c r="EB25" s="911"/>
      <c r="EC25" s="912"/>
      <c r="ED25" s="909">
        <v>45</v>
      </c>
      <c r="EE25" s="924"/>
      <c r="EF25" s="342"/>
      <c r="EG25" s="923">
        <v>9</v>
      </c>
      <c r="EH25" s="837"/>
      <c r="EI25" s="908"/>
      <c r="EJ25" s="909"/>
      <c r="EK25" s="909"/>
      <c r="EL25" s="909"/>
      <c r="EM25" s="909"/>
      <c r="EN25" s="909"/>
      <c r="EO25" s="910" t="str">
        <f>IFERROR(VLOOKUP(EI25,'Composite Datasheets'!$MC$6:$MF$25,3,0),"")</f>
        <v>Other</v>
      </c>
      <c r="EP25" s="911"/>
      <c r="EQ25" s="912"/>
      <c r="ER25" s="910" t="str">
        <f>_xlfn.XLOOKUP(EI25,'Composite Datasheets'!$MC$6:$MC$25,'Composite Datasheets'!$MF$6:$MF$25,"")</f>
        <v/>
      </c>
      <c r="ES25" s="911"/>
      <c r="ET25" s="912"/>
      <c r="EU25" s="909"/>
      <c r="EV25" s="924"/>
      <c r="EW25" s="342"/>
      <c r="EX25" s="923">
        <v>9</v>
      </c>
      <c r="EY25" s="837"/>
      <c r="EZ25" s="908" t="s">
        <v>342</v>
      </c>
      <c r="FA25" s="909"/>
      <c r="FB25" s="909"/>
      <c r="FC25" s="909"/>
      <c r="FD25" s="909"/>
      <c r="FE25" s="909"/>
      <c r="FF25" s="910" t="str">
        <f>IFERROR(VLOOKUP(EZ25,'Composite Datasheets'!$MC$6:$MF$25,3,0),"")</f>
        <v>Al Honeycomb</v>
      </c>
      <c r="FG25" s="911"/>
      <c r="FH25" s="912"/>
      <c r="FI25" s="910" t="str">
        <f ca="1">_xlfn.XLOOKUP(EZ25,'Composite Datasheets'!$MC$6:$MC$25,'Composite Datasheets'!$MF$6:$MF$25,"")</f>
        <v/>
      </c>
      <c r="FJ25" s="911"/>
      <c r="FK25" s="912"/>
      <c r="FL25" s="909"/>
      <c r="FM25" s="924"/>
      <c r="FN25" s="342"/>
      <c r="FO25" s="923">
        <v>9</v>
      </c>
      <c r="FP25" s="837"/>
      <c r="FQ25" s="908"/>
      <c r="FR25" s="909"/>
      <c r="FS25" s="909"/>
      <c r="FT25" s="909"/>
      <c r="FU25" s="909"/>
      <c r="FV25" s="909"/>
      <c r="FW25" s="910" t="str">
        <f>IFERROR(VLOOKUP(FQ25,'Composite Datasheets'!$MC$6:$MF$25,3,0),"")</f>
        <v>Other</v>
      </c>
      <c r="FX25" s="911"/>
      <c r="FY25" s="912"/>
      <c r="FZ25" s="910" t="str">
        <f>_xlfn.XLOOKUP(FQ25,'Composite Datasheets'!$MC$6:$MC$25,'Composite Datasheets'!$MF$6:$MF$25,"")</f>
        <v/>
      </c>
      <c r="GA25" s="911"/>
      <c r="GB25" s="912"/>
      <c r="GC25" s="909"/>
      <c r="GD25" s="924"/>
      <c r="GE25" s="342"/>
      <c r="GF25" s="923">
        <v>9</v>
      </c>
      <c r="GG25" s="837"/>
      <c r="GH25" s="908"/>
      <c r="GI25" s="909"/>
      <c r="GJ25" s="909"/>
      <c r="GK25" s="909"/>
      <c r="GL25" s="909"/>
      <c r="GM25" s="909"/>
      <c r="GN25" s="910" t="str">
        <f>IFERROR(VLOOKUP(GH25,'Composite Datasheets'!$MC$6:$MF$25,3,0),"")</f>
        <v>Other</v>
      </c>
      <c r="GO25" s="911"/>
      <c r="GP25" s="912"/>
      <c r="GQ25" s="910" t="str">
        <f>_xlfn.XLOOKUP(GH25,'Composite Datasheets'!$MC$6:$MC$25,'Composite Datasheets'!$MF$6:$MF$25,"")</f>
        <v/>
      </c>
      <c r="GR25" s="911"/>
      <c r="GS25" s="912"/>
      <c r="GT25" s="909"/>
      <c r="GU25" s="924"/>
      <c r="GV25" s="342"/>
      <c r="GW25" s="923">
        <v>9</v>
      </c>
      <c r="GX25" s="837"/>
      <c r="GY25" s="908"/>
      <c r="GZ25" s="909"/>
      <c r="HA25" s="909"/>
      <c r="HB25" s="909"/>
      <c r="HC25" s="909"/>
      <c r="HD25" s="909"/>
      <c r="HE25" s="910" t="str">
        <f>IFERROR(VLOOKUP(GY25,'Composite Datasheets'!$MC$6:$MF$25,3,0),"")</f>
        <v>Other</v>
      </c>
      <c r="HF25" s="911"/>
      <c r="HG25" s="912"/>
      <c r="HH25" s="910" t="str">
        <f>_xlfn.XLOOKUP(GY25,'Composite Datasheets'!$MC$6:$MC$25,'Composite Datasheets'!$MF$6:$MF$25,"")</f>
        <v/>
      </c>
      <c r="HI25" s="911"/>
      <c r="HJ25" s="912"/>
      <c r="HK25" s="909"/>
      <c r="HL25" s="924"/>
      <c r="HM25" s="342"/>
      <c r="HN25" s="923">
        <v>9</v>
      </c>
      <c r="HO25" s="837"/>
      <c r="HP25" s="908"/>
      <c r="HQ25" s="909"/>
      <c r="HR25" s="909"/>
      <c r="HS25" s="909"/>
      <c r="HT25" s="909"/>
      <c r="HU25" s="909"/>
      <c r="HV25" s="910" t="str">
        <f>IFERROR(VLOOKUP(HP25,'Composite Datasheets'!$MC$6:$MF$25,3,0),"")</f>
        <v>Other</v>
      </c>
      <c r="HW25" s="911"/>
      <c r="HX25" s="912"/>
      <c r="HY25" s="910" t="str">
        <f>_xlfn.XLOOKUP(HP25,'Composite Datasheets'!$MC$6:$MC$25,'Composite Datasheets'!$MF$6:$MF$25,"")</f>
        <v/>
      </c>
      <c r="HZ25" s="911"/>
      <c r="IA25" s="912"/>
      <c r="IB25" s="909"/>
      <c r="IC25" s="924"/>
      <c r="ID25" s="342"/>
      <c r="IE25" s="923">
        <v>9</v>
      </c>
      <c r="IF25" s="837"/>
      <c r="IG25" s="908"/>
      <c r="IH25" s="909"/>
      <c r="II25" s="909"/>
      <c r="IJ25" s="909"/>
      <c r="IK25" s="909"/>
      <c r="IL25" s="909"/>
      <c r="IM25" s="910" t="str">
        <f>IFERROR(VLOOKUP(IG25,'Composite Datasheets'!$MC$6:$MF$25,3,0),"")</f>
        <v>Other</v>
      </c>
      <c r="IN25" s="911"/>
      <c r="IO25" s="912"/>
      <c r="IP25" s="910" t="str">
        <f>_xlfn.XLOOKUP(IG25,'Composite Datasheets'!$MC$6:$MC$25,'Composite Datasheets'!$MF$6:$MF$25,"")</f>
        <v/>
      </c>
      <c r="IQ25" s="911"/>
      <c r="IR25" s="912"/>
      <c r="IS25" s="909"/>
      <c r="IT25" s="924"/>
    </row>
    <row r="26" spans="1:254" s="124" customFormat="1" ht="12.75" x14ac:dyDescent="0.2">
      <c r="A26" s="923">
        <v>10</v>
      </c>
      <c r="B26" s="837"/>
      <c r="C26" s="908" t="s">
        <v>337</v>
      </c>
      <c r="D26" s="909"/>
      <c r="E26" s="909"/>
      <c r="F26" s="909"/>
      <c r="G26" s="909"/>
      <c r="H26" s="909"/>
      <c r="I26" s="910" t="str">
        <f>IFERROR(VLOOKUP(C26,'Composite Datasheets'!$MC$6:$MF$25,3,0),"")</f>
        <v>Bidirectional</v>
      </c>
      <c r="J26" s="911"/>
      <c r="K26" s="912"/>
      <c r="L26" s="910">
        <f ca="1">_xlfn.XLOOKUP(C26,'Composite Datasheets'!$MC$6:$MC$25,'Composite Datasheets'!$MF$6:$MF$25,"")</f>
        <v>285</v>
      </c>
      <c r="M26" s="911"/>
      <c r="N26" s="912"/>
      <c r="O26" s="909">
        <v>45</v>
      </c>
      <c r="P26" s="924"/>
      <c r="Q26" s="335"/>
      <c r="R26" s="923">
        <v>10</v>
      </c>
      <c r="S26" s="837"/>
      <c r="T26" s="908"/>
      <c r="U26" s="909"/>
      <c r="V26" s="909"/>
      <c r="W26" s="909"/>
      <c r="X26" s="909"/>
      <c r="Y26" s="909"/>
      <c r="Z26" s="910" t="str">
        <f>IFERROR(VLOOKUP(T26,'Composite Datasheets'!$MC$6:$MF$25,3,0),"")</f>
        <v>Other</v>
      </c>
      <c r="AA26" s="911"/>
      <c r="AB26" s="912"/>
      <c r="AC26" s="910" t="str">
        <f>_xlfn.XLOOKUP(T26,'Composite Datasheets'!$MC$6:$MC$25,'Composite Datasheets'!$MF$6:$MF$25,"")</f>
        <v/>
      </c>
      <c r="AD26" s="911"/>
      <c r="AE26" s="912"/>
      <c r="AF26" s="909"/>
      <c r="AG26" s="924"/>
      <c r="AH26" s="342"/>
      <c r="AI26" s="923">
        <v>10</v>
      </c>
      <c r="AJ26" s="837"/>
      <c r="AK26" s="908" t="s">
        <v>341</v>
      </c>
      <c r="AL26" s="909"/>
      <c r="AM26" s="909"/>
      <c r="AN26" s="909"/>
      <c r="AO26" s="909"/>
      <c r="AP26" s="909"/>
      <c r="AQ26" s="910" t="str">
        <f>IFERROR(VLOOKUP(AK26,'Composite Datasheets'!$MC$6:$MF$25,3,0),"")</f>
        <v>Bidirectional</v>
      </c>
      <c r="AR26" s="911"/>
      <c r="AS26" s="912"/>
      <c r="AT26" s="910">
        <f ca="1">_xlfn.XLOOKUP(AK26,'Composite Datasheets'!$MC$6:$MC$25,'Composite Datasheets'!$MF$6:$MF$25,"")</f>
        <v>170</v>
      </c>
      <c r="AU26" s="911"/>
      <c r="AV26" s="912"/>
      <c r="AW26" s="909">
        <v>0</v>
      </c>
      <c r="AX26" s="924"/>
      <c r="AY26" s="342"/>
      <c r="AZ26" s="923">
        <v>10</v>
      </c>
      <c r="BA26" s="837"/>
      <c r="BB26" s="908" t="s">
        <v>336</v>
      </c>
      <c r="BC26" s="909"/>
      <c r="BD26" s="909"/>
      <c r="BE26" s="909"/>
      <c r="BF26" s="909"/>
      <c r="BG26" s="909"/>
      <c r="BH26" s="910" t="str">
        <f>IFERROR(VLOOKUP(BB26,'Composite Datasheets'!$MC$6:$MF$25,3,0),"")</f>
        <v>Bidirectional</v>
      </c>
      <c r="BI26" s="911"/>
      <c r="BJ26" s="912"/>
      <c r="BK26" s="910">
        <f ca="1">_xlfn.XLOOKUP(BB26,'Composite Datasheets'!$MC$6:$MC$25,'Composite Datasheets'!$MF$6:$MF$25,"")</f>
        <v>200</v>
      </c>
      <c r="BL26" s="911"/>
      <c r="BM26" s="912"/>
      <c r="BN26" s="909">
        <v>45</v>
      </c>
      <c r="BO26" s="924"/>
      <c r="BP26" s="342"/>
      <c r="BQ26" s="923">
        <v>10</v>
      </c>
      <c r="BR26" s="837"/>
      <c r="BS26" s="908"/>
      <c r="BT26" s="909"/>
      <c r="BU26" s="909"/>
      <c r="BV26" s="909"/>
      <c r="BW26" s="909"/>
      <c r="BX26" s="909"/>
      <c r="BY26" s="910" t="str">
        <f>IFERROR(VLOOKUP(BS26,'Composite Datasheets'!$MC$6:$MF$25,3,0),"")</f>
        <v>Other</v>
      </c>
      <c r="BZ26" s="911"/>
      <c r="CA26" s="912"/>
      <c r="CB26" s="910" t="str">
        <f>_xlfn.XLOOKUP(BS26,'Composite Datasheets'!$MC$6:$MC$25,'Composite Datasheets'!$MF$6:$MF$25,"")</f>
        <v/>
      </c>
      <c r="CC26" s="911"/>
      <c r="CD26" s="912"/>
      <c r="CE26" s="909"/>
      <c r="CF26" s="924"/>
      <c r="CG26" s="342"/>
      <c r="CH26" s="923">
        <v>10</v>
      </c>
      <c r="CI26" s="837"/>
      <c r="CJ26" s="908" t="s">
        <v>337</v>
      </c>
      <c r="CK26" s="909"/>
      <c r="CL26" s="909"/>
      <c r="CM26" s="909"/>
      <c r="CN26" s="909"/>
      <c r="CO26" s="909"/>
      <c r="CP26" s="910" t="str">
        <f>IFERROR(VLOOKUP(CJ26,'Composite Datasheets'!$MC$6:$MF$25,3,0),"")</f>
        <v>Bidirectional</v>
      </c>
      <c r="CQ26" s="911"/>
      <c r="CR26" s="912"/>
      <c r="CS26" s="910">
        <f ca="1">_xlfn.XLOOKUP(CJ26,'Composite Datasheets'!$MC$6:$MC$25,'Composite Datasheets'!$MF$6:$MF$25,"")</f>
        <v>285</v>
      </c>
      <c r="CT26" s="911"/>
      <c r="CU26" s="912"/>
      <c r="CV26" s="909">
        <v>45</v>
      </c>
      <c r="CW26" s="924"/>
      <c r="CX26" s="342"/>
      <c r="CY26" s="923">
        <v>10</v>
      </c>
      <c r="CZ26" s="837"/>
      <c r="DA26" s="908" t="s">
        <v>343</v>
      </c>
      <c r="DB26" s="909"/>
      <c r="DC26" s="909"/>
      <c r="DD26" s="909"/>
      <c r="DE26" s="909"/>
      <c r="DF26" s="909"/>
      <c r="DG26" s="910" t="str">
        <f>IFERROR(VLOOKUP(DA26,'Composite Datasheets'!$MC$6:$MF$25,3,0),"")</f>
        <v>Al Honeycomb</v>
      </c>
      <c r="DH26" s="911"/>
      <c r="DI26" s="912"/>
      <c r="DJ26" s="910" t="str">
        <f ca="1">_xlfn.XLOOKUP(DA26,'Composite Datasheets'!$MC$6:$MC$25,'Composite Datasheets'!$MF$6:$MF$25,"")</f>
        <v/>
      </c>
      <c r="DK26" s="911"/>
      <c r="DL26" s="912"/>
      <c r="DM26" s="909"/>
      <c r="DN26" s="924"/>
      <c r="DO26" s="342"/>
      <c r="DP26" s="923">
        <v>10</v>
      </c>
      <c r="DQ26" s="837"/>
      <c r="DR26" s="908" t="s">
        <v>340</v>
      </c>
      <c r="DS26" s="909"/>
      <c r="DT26" s="909"/>
      <c r="DU26" s="909"/>
      <c r="DV26" s="909"/>
      <c r="DW26" s="909"/>
      <c r="DX26" s="910" t="str">
        <f>IFERROR(VLOOKUP(DR26,'Composite Datasheets'!$MC$6:$MF$25,3,0),"")</f>
        <v>Bidirectional</v>
      </c>
      <c r="DY26" s="911"/>
      <c r="DZ26" s="912"/>
      <c r="EA26" s="910">
        <f ca="1">_xlfn.XLOOKUP(DR26,'Composite Datasheets'!$MC$6:$MC$25,'Composite Datasheets'!$MF$6:$MF$25,"")</f>
        <v>300</v>
      </c>
      <c r="EB26" s="911"/>
      <c r="EC26" s="912"/>
      <c r="ED26" s="909">
        <v>45</v>
      </c>
      <c r="EE26" s="924"/>
      <c r="EF26" s="342"/>
      <c r="EG26" s="923">
        <v>10</v>
      </c>
      <c r="EH26" s="837"/>
      <c r="EI26" s="908"/>
      <c r="EJ26" s="909"/>
      <c r="EK26" s="909"/>
      <c r="EL26" s="909"/>
      <c r="EM26" s="909"/>
      <c r="EN26" s="909"/>
      <c r="EO26" s="910" t="str">
        <f>IFERROR(VLOOKUP(EI26,'Composite Datasheets'!$MC$6:$MF$25,3,0),"")</f>
        <v>Other</v>
      </c>
      <c r="EP26" s="911"/>
      <c r="EQ26" s="912"/>
      <c r="ER26" s="910" t="str">
        <f>_xlfn.XLOOKUP(EI26,'Composite Datasheets'!$MC$6:$MC$25,'Composite Datasheets'!$MF$6:$MF$25,"")</f>
        <v/>
      </c>
      <c r="ES26" s="911"/>
      <c r="ET26" s="912"/>
      <c r="EU26" s="909"/>
      <c r="EV26" s="924"/>
      <c r="EW26" s="342"/>
      <c r="EX26" s="923">
        <v>10</v>
      </c>
      <c r="EY26" s="837"/>
      <c r="EZ26" s="908"/>
      <c r="FA26" s="909"/>
      <c r="FB26" s="909"/>
      <c r="FC26" s="909"/>
      <c r="FD26" s="909"/>
      <c r="FE26" s="909"/>
      <c r="FF26" s="910" t="str">
        <f>IFERROR(VLOOKUP(EZ26,'Composite Datasheets'!$MC$6:$MF$25,3,0),"")</f>
        <v>Other</v>
      </c>
      <c r="FG26" s="911"/>
      <c r="FH26" s="912"/>
      <c r="FI26" s="910" t="str">
        <f>_xlfn.XLOOKUP(EZ26,'Composite Datasheets'!$MC$6:$MC$25,'Composite Datasheets'!$MF$6:$MF$25,"")</f>
        <v/>
      </c>
      <c r="FJ26" s="911"/>
      <c r="FK26" s="912"/>
      <c r="FL26" s="909"/>
      <c r="FM26" s="924"/>
      <c r="FN26" s="342"/>
      <c r="FO26" s="923">
        <v>10</v>
      </c>
      <c r="FP26" s="837"/>
      <c r="FQ26" s="908"/>
      <c r="FR26" s="909"/>
      <c r="FS26" s="909"/>
      <c r="FT26" s="909"/>
      <c r="FU26" s="909"/>
      <c r="FV26" s="909"/>
      <c r="FW26" s="910" t="str">
        <f>IFERROR(VLOOKUP(FQ26,'Composite Datasheets'!$MC$6:$MF$25,3,0),"")</f>
        <v>Other</v>
      </c>
      <c r="FX26" s="911"/>
      <c r="FY26" s="912"/>
      <c r="FZ26" s="910" t="str">
        <f>_xlfn.XLOOKUP(FQ26,'Composite Datasheets'!$MC$6:$MC$25,'Composite Datasheets'!$MF$6:$MF$25,"")</f>
        <v/>
      </c>
      <c r="GA26" s="911"/>
      <c r="GB26" s="912"/>
      <c r="GC26" s="909"/>
      <c r="GD26" s="924"/>
      <c r="GE26" s="342"/>
      <c r="GF26" s="923">
        <v>10</v>
      </c>
      <c r="GG26" s="837"/>
      <c r="GH26" s="908"/>
      <c r="GI26" s="909"/>
      <c r="GJ26" s="909"/>
      <c r="GK26" s="909"/>
      <c r="GL26" s="909"/>
      <c r="GM26" s="909"/>
      <c r="GN26" s="910" t="str">
        <f>IFERROR(VLOOKUP(GH26,'Composite Datasheets'!$MC$6:$MF$25,3,0),"")</f>
        <v>Other</v>
      </c>
      <c r="GO26" s="911"/>
      <c r="GP26" s="912"/>
      <c r="GQ26" s="910" t="str">
        <f>_xlfn.XLOOKUP(GH26,'Composite Datasheets'!$MC$6:$MC$25,'Composite Datasheets'!$MF$6:$MF$25,"")</f>
        <v/>
      </c>
      <c r="GR26" s="911"/>
      <c r="GS26" s="912"/>
      <c r="GT26" s="909"/>
      <c r="GU26" s="924"/>
      <c r="GV26" s="342"/>
      <c r="GW26" s="923">
        <v>10</v>
      </c>
      <c r="GX26" s="837"/>
      <c r="GY26" s="908"/>
      <c r="GZ26" s="909"/>
      <c r="HA26" s="909"/>
      <c r="HB26" s="909"/>
      <c r="HC26" s="909"/>
      <c r="HD26" s="909"/>
      <c r="HE26" s="910" t="str">
        <f>IFERROR(VLOOKUP(GY26,'Composite Datasheets'!$MC$6:$MF$25,3,0),"")</f>
        <v>Other</v>
      </c>
      <c r="HF26" s="911"/>
      <c r="HG26" s="912"/>
      <c r="HH26" s="910" t="str">
        <f>_xlfn.XLOOKUP(GY26,'Composite Datasheets'!$MC$6:$MC$25,'Composite Datasheets'!$MF$6:$MF$25,"")</f>
        <v/>
      </c>
      <c r="HI26" s="911"/>
      <c r="HJ26" s="912"/>
      <c r="HK26" s="909"/>
      <c r="HL26" s="924"/>
      <c r="HM26" s="342"/>
      <c r="HN26" s="923">
        <v>10</v>
      </c>
      <c r="HO26" s="837"/>
      <c r="HP26" s="908"/>
      <c r="HQ26" s="909"/>
      <c r="HR26" s="909"/>
      <c r="HS26" s="909"/>
      <c r="HT26" s="909"/>
      <c r="HU26" s="909"/>
      <c r="HV26" s="910" t="str">
        <f>IFERROR(VLOOKUP(HP26,'Composite Datasheets'!$MC$6:$MF$25,3,0),"")</f>
        <v>Other</v>
      </c>
      <c r="HW26" s="911"/>
      <c r="HX26" s="912"/>
      <c r="HY26" s="910" t="str">
        <f>_xlfn.XLOOKUP(HP26,'Composite Datasheets'!$MC$6:$MC$25,'Composite Datasheets'!$MF$6:$MF$25,"")</f>
        <v/>
      </c>
      <c r="HZ26" s="911"/>
      <c r="IA26" s="912"/>
      <c r="IB26" s="909"/>
      <c r="IC26" s="924"/>
      <c r="ID26" s="342"/>
      <c r="IE26" s="923">
        <v>10</v>
      </c>
      <c r="IF26" s="837"/>
      <c r="IG26" s="908"/>
      <c r="IH26" s="909"/>
      <c r="II26" s="909"/>
      <c r="IJ26" s="909"/>
      <c r="IK26" s="909"/>
      <c r="IL26" s="909"/>
      <c r="IM26" s="910" t="str">
        <f>IFERROR(VLOOKUP(IG26,'Composite Datasheets'!$MC$6:$MF$25,3,0),"")</f>
        <v>Other</v>
      </c>
      <c r="IN26" s="911"/>
      <c r="IO26" s="912"/>
      <c r="IP26" s="910" t="str">
        <f>_xlfn.XLOOKUP(IG26,'Composite Datasheets'!$MC$6:$MC$25,'Composite Datasheets'!$MF$6:$MF$25,"")</f>
        <v/>
      </c>
      <c r="IQ26" s="911"/>
      <c r="IR26" s="912"/>
      <c r="IS26" s="909"/>
      <c r="IT26" s="924"/>
    </row>
    <row r="27" spans="1:254" s="124" customFormat="1" ht="12.75" x14ac:dyDescent="0.2">
      <c r="A27" s="923">
        <v>11</v>
      </c>
      <c r="B27" s="837"/>
      <c r="C27" s="908" t="s">
        <v>338</v>
      </c>
      <c r="D27" s="909"/>
      <c r="E27" s="909"/>
      <c r="F27" s="909"/>
      <c r="G27" s="909"/>
      <c r="H27" s="909"/>
      <c r="I27" s="910" t="str">
        <f>IFERROR(VLOOKUP(C27,'Composite Datasheets'!$MC$6:$MF$25,3,0),"")</f>
        <v>Unidirectional</v>
      </c>
      <c r="J27" s="911"/>
      <c r="K27" s="912"/>
      <c r="L27" s="910">
        <f ca="1">_xlfn.XLOOKUP(C27,'Composite Datasheets'!$MC$6:$MC$25,'Composite Datasheets'!$MF$6:$MF$25,"")</f>
        <v>200</v>
      </c>
      <c r="M27" s="911"/>
      <c r="N27" s="912"/>
      <c r="O27" s="909">
        <v>-21</v>
      </c>
      <c r="P27" s="924"/>
      <c r="Q27" s="335"/>
      <c r="R27" s="923">
        <v>11</v>
      </c>
      <c r="S27" s="837"/>
      <c r="T27" s="908"/>
      <c r="U27" s="909"/>
      <c r="V27" s="909"/>
      <c r="W27" s="909"/>
      <c r="X27" s="909"/>
      <c r="Y27" s="909"/>
      <c r="Z27" s="910" t="str">
        <f>IFERROR(VLOOKUP(T27,'Composite Datasheets'!$MC$6:$MF$25,3,0),"")</f>
        <v>Other</v>
      </c>
      <c r="AA27" s="911"/>
      <c r="AB27" s="912"/>
      <c r="AC27" s="910" t="str">
        <f>_xlfn.XLOOKUP(T27,'Composite Datasheets'!$MC$6:$MC$25,'Composite Datasheets'!$MF$6:$MF$25,"")</f>
        <v/>
      </c>
      <c r="AD27" s="911"/>
      <c r="AE27" s="912"/>
      <c r="AF27" s="909"/>
      <c r="AG27" s="924"/>
      <c r="AH27" s="342"/>
      <c r="AI27" s="923">
        <v>11</v>
      </c>
      <c r="AJ27" s="837"/>
      <c r="AK27" s="908" t="s">
        <v>341</v>
      </c>
      <c r="AL27" s="909"/>
      <c r="AM27" s="909"/>
      <c r="AN27" s="909"/>
      <c r="AO27" s="909"/>
      <c r="AP27" s="909"/>
      <c r="AQ27" s="910" t="str">
        <f>IFERROR(VLOOKUP(AK27,'Composite Datasheets'!$MC$6:$MF$25,3,0),"")</f>
        <v>Bidirectional</v>
      </c>
      <c r="AR27" s="911"/>
      <c r="AS27" s="912"/>
      <c r="AT27" s="910">
        <f ca="1">_xlfn.XLOOKUP(AK27,'Composite Datasheets'!$MC$6:$MC$25,'Composite Datasheets'!$MF$6:$MF$25,"")</f>
        <v>170</v>
      </c>
      <c r="AU27" s="911"/>
      <c r="AV27" s="912"/>
      <c r="AW27" s="909">
        <v>45</v>
      </c>
      <c r="AX27" s="924"/>
      <c r="AY27" s="342"/>
      <c r="AZ27" s="923">
        <v>11</v>
      </c>
      <c r="BA27" s="837"/>
      <c r="BB27" s="908" t="s">
        <v>338</v>
      </c>
      <c r="BC27" s="909"/>
      <c r="BD27" s="909"/>
      <c r="BE27" s="909"/>
      <c r="BF27" s="909"/>
      <c r="BG27" s="909"/>
      <c r="BH27" s="910" t="str">
        <f>IFERROR(VLOOKUP(BB27,'Composite Datasheets'!$MC$6:$MF$25,3,0),"")</f>
        <v>Unidirectional</v>
      </c>
      <c r="BI27" s="911"/>
      <c r="BJ27" s="912"/>
      <c r="BK27" s="910">
        <f ca="1">_xlfn.XLOOKUP(BB27,'Composite Datasheets'!$MC$6:$MC$25,'Composite Datasheets'!$MF$6:$MF$25,"")</f>
        <v>200</v>
      </c>
      <c r="BL27" s="911"/>
      <c r="BM27" s="912"/>
      <c r="BN27" s="909">
        <v>21</v>
      </c>
      <c r="BO27" s="924"/>
      <c r="BP27" s="342"/>
      <c r="BQ27" s="923">
        <v>11</v>
      </c>
      <c r="BR27" s="837"/>
      <c r="BS27" s="908"/>
      <c r="BT27" s="909"/>
      <c r="BU27" s="909"/>
      <c r="BV27" s="909"/>
      <c r="BW27" s="909"/>
      <c r="BX27" s="909"/>
      <c r="BY27" s="910" t="str">
        <f>IFERROR(VLOOKUP(BS27,'Composite Datasheets'!$MC$6:$MF$25,3,0),"")</f>
        <v>Other</v>
      </c>
      <c r="BZ27" s="911"/>
      <c r="CA27" s="912"/>
      <c r="CB27" s="910" t="str">
        <f>_xlfn.XLOOKUP(BS27,'Composite Datasheets'!$MC$6:$MC$25,'Composite Datasheets'!$MF$6:$MF$25,"")</f>
        <v/>
      </c>
      <c r="CC27" s="911"/>
      <c r="CD27" s="912"/>
      <c r="CE27" s="909"/>
      <c r="CF27" s="924"/>
      <c r="CG27" s="342"/>
      <c r="CH27" s="923">
        <v>11</v>
      </c>
      <c r="CI27" s="837"/>
      <c r="CJ27" s="908" t="s">
        <v>338</v>
      </c>
      <c r="CK27" s="909"/>
      <c r="CL27" s="909"/>
      <c r="CM27" s="909"/>
      <c r="CN27" s="909"/>
      <c r="CO27" s="909"/>
      <c r="CP27" s="910" t="str">
        <f>IFERROR(VLOOKUP(CJ27,'Composite Datasheets'!$MC$6:$MF$25,3,0),"")</f>
        <v>Unidirectional</v>
      </c>
      <c r="CQ27" s="911"/>
      <c r="CR27" s="912"/>
      <c r="CS27" s="910">
        <f ca="1">_xlfn.XLOOKUP(CJ27,'Composite Datasheets'!$MC$6:$MC$25,'Composite Datasheets'!$MF$6:$MF$25,"")</f>
        <v>200</v>
      </c>
      <c r="CT27" s="911"/>
      <c r="CU27" s="912"/>
      <c r="CV27" s="909">
        <v>-21</v>
      </c>
      <c r="CW27" s="924"/>
      <c r="CX27" s="342"/>
      <c r="CY27" s="923">
        <v>11</v>
      </c>
      <c r="CZ27" s="837"/>
      <c r="DA27" s="908" t="s">
        <v>344</v>
      </c>
      <c r="DB27" s="909"/>
      <c r="DC27" s="909"/>
      <c r="DD27" s="909"/>
      <c r="DE27" s="909"/>
      <c r="DF27" s="909"/>
      <c r="DG27" s="910" t="str">
        <f>IFERROR(VLOOKUP(DA27,'Composite Datasheets'!$MC$6:$MF$25,3,0),"")</f>
        <v>Other</v>
      </c>
      <c r="DH27" s="911"/>
      <c r="DI27" s="912"/>
      <c r="DJ27" s="910">
        <f ca="1">_xlfn.XLOOKUP(DA27,'Composite Datasheets'!$MC$6:$MC$25,'Composite Datasheets'!$MF$6:$MF$25,"")</f>
        <v>20</v>
      </c>
      <c r="DK27" s="911"/>
      <c r="DL27" s="912"/>
      <c r="DM27" s="909">
        <v>0</v>
      </c>
      <c r="DN27" s="924"/>
      <c r="DO27" s="342"/>
      <c r="DP27" s="923">
        <v>11</v>
      </c>
      <c r="DQ27" s="837"/>
      <c r="DR27" s="908" t="s">
        <v>338</v>
      </c>
      <c r="DS27" s="909"/>
      <c r="DT27" s="909"/>
      <c r="DU27" s="909"/>
      <c r="DV27" s="909"/>
      <c r="DW27" s="909"/>
      <c r="DX27" s="910" t="str">
        <f>IFERROR(VLOOKUP(DR27,'Composite Datasheets'!$MC$6:$MF$25,3,0),"")</f>
        <v>Unidirectional</v>
      </c>
      <c r="DY27" s="911"/>
      <c r="DZ27" s="912"/>
      <c r="EA27" s="910">
        <f ca="1">_xlfn.XLOOKUP(DR27,'Composite Datasheets'!$MC$6:$MC$25,'Composite Datasheets'!$MF$6:$MF$25,"")</f>
        <v>200</v>
      </c>
      <c r="EB27" s="911"/>
      <c r="EC27" s="912"/>
      <c r="ED27" s="909">
        <v>0</v>
      </c>
      <c r="EE27" s="924"/>
      <c r="EF27" s="342"/>
      <c r="EG27" s="923">
        <v>11</v>
      </c>
      <c r="EH27" s="837"/>
      <c r="EI27" s="908"/>
      <c r="EJ27" s="909"/>
      <c r="EK27" s="909"/>
      <c r="EL27" s="909"/>
      <c r="EM27" s="909"/>
      <c r="EN27" s="909"/>
      <c r="EO27" s="910" t="str">
        <f>IFERROR(VLOOKUP(EI27,'Composite Datasheets'!$MC$6:$MF$25,3,0),"")</f>
        <v>Other</v>
      </c>
      <c r="EP27" s="911"/>
      <c r="EQ27" s="912"/>
      <c r="ER27" s="910" t="str">
        <f>_xlfn.XLOOKUP(EI27,'Composite Datasheets'!$MC$6:$MC$25,'Composite Datasheets'!$MF$6:$MF$25,"")</f>
        <v/>
      </c>
      <c r="ES27" s="911"/>
      <c r="ET27" s="912"/>
      <c r="EU27" s="909"/>
      <c r="EV27" s="924"/>
      <c r="EW27" s="342"/>
      <c r="EX27" s="923">
        <v>11</v>
      </c>
      <c r="EY27" s="837"/>
      <c r="EZ27" s="908"/>
      <c r="FA27" s="909"/>
      <c r="FB27" s="909"/>
      <c r="FC27" s="909"/>
      <c r="FD27" s="909"/>
      <c r="FE27" s="909"/>
      <c r="FF27" s="910" t="str">
        <f>IFERROR(VLOOKUP(EZ27,'Composite Datasheets'!$MC$6:$MF$25,3,0),"")</f>
        <v>Other</v>
      </c>
      <c r="FG27" s="911"/>
      <c r="FH27" s="912"/>
      <c r="FI27" s="910" t="str">
        <f>_xlfn.XLOOKUP(EZ27,'Composite Datasheets'!$MC$6:$MC$25,'Composite Datasheets'!$MF$6:$MF$25,"")</f>
        <v/>
      </c>
      <c r="FJ27" s="911"/>
      <c r="FK27" s="912"/>
      <c r="FL27" s="909"/>
      <c r="FM27" s="924"/>
      <c r="FN27" s="342"/>
      <c r="FO27" s="923">
        <v>11</v>
      </c>
      <c r="FP27" s="837"/>
      <c r="FQ27" s="908"/>
      <c r="FR27" s="909"/>
      <c r="FS27" s="909"/>
      <c r="FT27" s="909"/>
      <c r="FU27" s="909"/>
      <c r="FV27" s="909"/>
      <c r="FW27" s="910" t="str">
        <f>IFERROR(VLOOKUP(FQ27,'Composite Datasheets'!$MC$6:$MF$25,3,0),"")</f>
        <v>Other</v>
      </c>
      <c r="FX27" s="911"/>
      <c r="FY27" s="912"/>
      <c r="FZ27" s="910" t="str">
        <f>_xlfn.XLOOKUP(FQ27,'Composite Datasheets'!$MC$6:$MC$25,'Composite Datasheets'!$MF$6:$MF$25,"")</f>
        <v/>
      </c>
      <c r="GA27" s="911"/>
      <c r="GB27" s="912"/>
      <c r="GC27" s="909"/>
      <c r="GD27" s="924"/>
      <c r="GE27" s="342"/>
      <c r="GF27" s="923">
        <v>11</v>
      </c>
      <c r="GG27" s="837"/>
      <c r="GH27" s="908"/>
      <c r="GI27" s="909"/>
      <c r="GJ27" s="909"/>
      <c r="GK27" s="909"/>
      <c r="GL27" s="909"/>
      <c r="GM27" s="909"/>
      <c r="GN27" s="910" t="str">
        <f>IFERROR(VLOOKUP(GH27,'Composite Datasheets'!$MC$6:$MF$25,3,0),"")</f>
        <v>Other</v>
      </c>
      <c r="GO27" s="911"/>
      <c r="GP27" s="912"/>
      <c r="GQ27" s="910" t="str">
        <f>_xlfn.XLOOKUP(GH27,'Composite Datasheets'!$MC$6:$MC$25,'Composite Datasheets'!$MF$6:$MF$25,"")</f>
        <v/>
      </c>
      <c r="GR27" s="911"/>
      <c r="GS27" s="912"/>
      <c r="GT27" s="909"/>
      <c r="GU27" s="924"/>
      <c r="GV27" s="342"/>
      <c r="GW27" s="923">
        <v>11</v>
      </c>
      <c r="GX27" s="837"/>
      <c r="GY27" s="908"/>
      <c r="GZ27" s="909"/>
      <c r="HA27" s="909"/>
      <c r="HB27" s="909"/>
      <c r="HC27" s="909"/>
      <c r="HD27" s="909"/>
      <c r="HE27" s="910" t="str">
        <f>IFERROR(VLOOKUP(GY27,'Composite Datasheets'!$MC$6:$MF$25,3,0),"")</f>
        <v>Other</v>
      </c>
      <c r="HF27" s="911"/>
      <c r="HG27" s="912"/>
      <c r="HH27" s="910" t="str">
        <f>_xlfn.XLOOKUP(GY27,'Composite Datasheets'!$MC$6:$MC$25,'Composite Datasheets'!$MF$6:$MF$25,"")</f>
        <v/>
      </c>
      <c r="HI27" s="911"/>
      <c r="HJ27" s="912"/>
      <c r="HK27" s="909"/>
      <c r="HL27" s="924"/>
      <c r="HM27" s="342"/>
      <c r="HN27" s="923">
        <v>11</v>
      </c>
      <c r="HO27" s="837"/>
      <c r="HP27" s="908"/>
      <c r="HQ27" s="909"/>
      <c r="HR27" s="909"/>
      <c r="HS27" s="909"/>
      <c r="HT27" s="909"/>
      <c r="HU27" s="909"/>
      <c r="HV27" s="910" t="str">
        <f>IFERROR(VLOOKUP(HP27,'Composite Datasheets'!$MC$6:$MF$25,3,0),"")</f>
        <v>Other</v>
      </c>
      <c r="HW27" s="911"/>
      <c r="HX27" s="912"/>
      <c r="HY27" s="910" t="str">
        <f>_xlfn.XLOOKUP(HP27,'Composite Datasheets'!$MC$6:$MC$25,'Composite Datasheets'!$MF$6:$MF$25,"")</f>
        <v/>
      </c>
      <c r="HZ27" s="911"/>
      <c r="IA27" s="912"/>
      <c r="IB27" s="909"/>
      <c r="IC27" s="924"/>
      <c r="ID27" s="342"/>
      <c r="IE27" s="923">
        <v>11</v>
      </c>
      <c r="IF27" s="837"/>
      <c r="IG27" s="908"/>
      <c r="IH27" s="909"/>
      <c r="II27" s="909"/>
      <c r="IJ27" s="909"/>
      <c r="IK27" s="909"/>
      <c r="IL27" s="909"/>
      <c r="IM27" s="910" t="str">
        <f>IFERROR(VLOOKUP(IG27,'Composite Datasheets'!$MC$6:$MF$25,3,0),"")</f>
        <v>Other</v>
      </c>
      <c r="IN27" s="911"/>
      <c r="IO27" s="912"/>
      <c r="IP27" s="910" t="str">
        <f>_xlfn.XLOOKUP(IG27,'Composite Datasheets'!$MC$6:$MC$25,'Composite Datasheets'!$MF$6:$MF$25,"")</f>
        <v/>
      </c>
      <c r="IQ27" s="911"/>
      <c r="IR27" s="912"/>
      <c r="IS27" s="909"/>
      <c r="IT27" s="924"/>
    </row>
    <row r="28" spans="1:254" s="124" customFormat="1" ht="12.75" x14ac:dyDescent="0.2">
      <c r="A28" s="923">
        <v>12</v>
      </c>
      <c r="B28" s="837"/>
      <c r="C28" s="908" t="s">
        <v>338</v>
      </c>
      <c r="D28" s="909"/>
      <c r="E28" s="909"/>
      <c r="F28" s="909"/>
      <c r="G28" s="909"/>
      <c r="H28" s="909"/>
      <c r="I28" s="910" t="str">
        <f>IFERROR(VLOOKUP(C28,'Composite Datasheets'!$MC$6:$MF$25,3,0),"")</f>
        <v>Unidirectional</v>
      </c>
      <c r="J28" s="911"/>
      <c r="K28" s="912"/>
      <c r="L28" s="910">
        <f ca="1">_xlfn.XLOOKUP(C28,'Composite Datasheets'!$MC$6:$MC$25,'Composite Datasheets'!$MF$6:$MF$25,"")</f>
        <v>200</v>
      </c>
      <c r="M28" s="911"/>
      <c r="N28" s="912"/>
      <c r="O28" s="909">
        <v>0</v>
      </c>
      <c r="P28" s="924"/>
      <c r="Q28" s="335"/>
      <c r="R28" s="923">
        <v>12</v>
      </c>
      <c r="S28" s="837"/>
      <c r="T28" s="908"/>
      <c r="U28" s="909"/>
      <c r="V28" s="909"/>
      <c r="W28" s="909"/>
      <c r="X28" s="909"/>
      <c r="Y28" s="909"/>
      <c r="Z28" s="910" t="str">
        <f>IFERROR(VLOOKUP(T28,'Composite Datasheets'!$MC$6:$MF$25,3,0),"")</f>
        <v>Other</v>
      </c>
      <c r="AA28" s="911"/>
      <c r="AB28" s="912"/>
      <c r="AC28" s="910" t="str">
        <f>_xlfn.XLOOKUP(T28,'Composite Datasheets'!$MC$6:$MC$25,'Composite Datasheets'!$MF$6:$MF$25,"")</f>
        <v/>
      </c>
      <c r="AD28" s="911"/>
      <c r="AE28" s="912"/>
      <c r="AF28" s="909"/>
      <c r="AG28" s="924"/>
      <c r="AH28" s="342"/>
      <c r="AI28" s="923">
        <v>12</v>
      </c>
      <c r="AJ28" s="837"/>
      <c r="AK28" s="908" t="s">
        <v>344</v>
      </c>
      <c r="AL28" s="909"/>
      <c r="AM28" s="909"/>
      <c r="AN28" s="909"/>
      <c r="AO28" s="909"/>
      <c r="AP28" s="909"/>
      <c r="AQ28" s="910" t="str">
        <f>IFERROR(VLOOKUP(AK28,'Composite Datasheets'!$MC$6:$MF$25,3,0),"")</f>
        <v>Other</v>
      </c>
      <c r="AR28" s="911"/>
      <c r="AS28" s="912"/>
      <c r="AT28" s="910">
        <f ca="1">_xlfn.XLOOKUP(AK28,'Composite Datasheets'!$MC$6:$MC$25,'Composite Datasheets'!$MF$6:$MF$25,"")</f>
        <v>20</v>
      </c>
      <c r="AU28" s="911"/>
      <c r="AV28" s="912"/>
      <c r="AW28" s="909">
        <v>0</v>
      </c>
      <c r="AX28" s="924"/>
      <c r="AY28" s="342"/>
      <c r="AZ28" s="923">
        <v>12</v>
      </c>
      <c r="BA28" s="837"/>
      <c r="BB28" s="908" t="s">
        <v>338</v>
      </c>
      <c r="BC28" s="909"/>
      <c r="BD28" s="909"/>
      <c r="BE28" s="909"/>
      <c r="BF28" s="909"/>
      <c r="BG28" s="909"/>
      <c r="BH28" s="910" t="str">
        <f>IFERROR(VLOOKUP(BB28,'Composite Datasheets'!$MC$6:$MF$25,3,0),"")</f>
        <v>Unidirectional</v>
      </c>
      <c r="BI28" s="911"/>
      <c r="BJ28" s="912"/>
      <c r="BK28" s="910">
        <f ca="1">_xlfn.XLOOKUP(BB28,'Composite Datasheets'!$MC$6:$MC$25,'Composite Datasheets'!$MF$6:$MF$25,"")</f>
        <v>200</v>
      </c>
      <c r="BL28" s="911"/>
      <c r="BM28" s="912"/>
      <c r="BN28" s="909">
        <v>0</v>
      </c>
      <c r="BO28" s="924"/>
      <c r="BP28" s="342"/>
      <c r="BQ28" s="923">
        <v>12</v>
      </c>
      <c r="BR28" s="837"/>
      <c r="BS28" s="908"/>
      <c r="BT28" s="909"/>
      <c r="BU28" s="909"/>
      <c r="BV28" s="909"/>
      <c r="BW28" s="909"/>
      <c r="BX28" s="909"/>
      <c r="BY28" s="910" t="str">
        <f>IFERROR(VLOOKUP(BS28,'Composite Datasheets'!$MC$6:$MF$25,3,0),"")</f>
        <v>Other</v>
      </c>
      <c r="BZ28" s="911"/>
      <c r="CA28" s="912"/>
      <c r="CB28" s="910" t="str">
        <f>_xlfn.XLOOKUP(BS28,'Composite Datasheets'!$MC$6:$MC$25,'Composite Datasheets'!$MF$6:$MF$25,"")</f>
        <v/>
      </c>
      <c r="CC28" s="911"/>
      <c r="CD28" s="912"/>
      <c r="CE28" s="909"/>
      <c r="CF28" s="924"/>
      <c r="CG28" s="342"/>
      <c r="CH28" s="923">
        <v>12</v>
      </c>
      <c r="CI28" s="837"/>
      <c r="CJ28" s="908" t="s">
        <v>338</v>
      </c>
      <c r="CK28" s="909"/>
      <c r="CL28" s="909"/>
      <c r="CM28" s="909"/>
      <c r="CN28" s="909"/>
      <c r="CO28" s="909"/>
      <c r="CP28" s="910" t="str">
        <f>IFERROR(VLOOKUP(CJ28,'Composite Datasheets'!$MC$6:$MF$25,3,0),"")</f>
        <v>Unidirectional</v>
      </c>
      <c r="CQ28" s="911"/>
      <c r="CR28" s="912"/>
      <c r="CS28" s="910">
        <f ca="1">_xlfn.XLOOKUP(CJ28,'Composite Datasheets'!$MC$6:$MC$25,'Composite Datasheets'!$MF$6:$MF$25,"")</f>
        <v>200</v>
      </c>
      <c r="CT28" s="911"/>
      <c r="CU28" s="912"/>
      <c r="CV28" s="909">
        <v>0</v>
      </c>
      <c r="CW28" s="924"/>
      <c r="CX28" s="342"/>
      <c r="CY28" s="923">
        <v>12</v>
      </c>
      <c r="CZ28" s="837"/>
      <c r="DA28" s="908" t="s">
        <v>336</v>
      </c>
      <c r="DB28" s="909"/>
      <c r="DC28" s="909"/>
      <c r="DD28" s="909"/>
      <c r="DE28" s="909"/>
      <c r="DF28" s="909"/>
      <c r="DG28" s="910" t="str">
        <f>IFERROR(VLOOKUP(DA28,'Composite Datasheets'!$MC$6:$MF$25,3,0),"")</f>
        <v>Bidirectional</v>
      </c>
      <c r="DH28" s="911"/>
      <c r="DI28" s="912"/>
      <c r="DJ28" s="910">
        <f ca="1">_xlfn.XLOOKUP(DA28,'Composite Datasheets'!$MC$6:$MC$25,'Composite Datasheets'!$MF$6:$MF$25,"")</f>
        <v>200</v>
      </c>
      <c r="DK28" s="911"/>
      <c r="DL28" s="912"/>
      <c r="DM28" s="909">
        <v>0</v>
      </c>
      <c r="DN28" s="924"/>
      <c r="DO28" s="342"/>
      <c r="DP28" s="923">
        <v>12</v>
      </c>
      <c r="DQ28" s="837"/>
      <c r="DR28" s="908" t="s">
        <v>338</v>
      </c>
      <c r="DS28" s="909"/>
      <c r="DT28" s="909"/>
      <c r="DU28" s="909"/>
      <c r="DV28" s="909"/>
      <c r="DW28" s="909"/>
      <c r="DX28" s="910" t="str">
        <f>IFERROR(VLOOKUP(DR28,'Composite Datasheets'!$MC$6:$MF$25,3,0),"")</f>
        <v>Unidirectional</v>
      </c>
      <c r="DY28" s="911"/>
      <c r="DZ28" s="912"/>
      <c r="EA28" s="910">
        <f ca="1">_xlfn.XLOOKUP(DR28,'Composite Datasheets'!$MC$6:$MC$25,'Composite Datasheets'!$MF$6:$MF$25,"")</f>
        <v>200</v>
      </c>
      <c r="EB28" s="911"/>
      <c r="EC28" s="912"/>
      <c r="ED28" s="909">
        <v>21</v>
      </c>
      <c r="EE28" s="924"/>
      <c r="EF28" s="342"/>
      <c r="EG28" s="923">
        <v>12</v>
      </c>
      <c r="EH28" s="837"/>
      <c r="EI28" s="908"/>
      <c r="EJ28" s="909"/>
      <c r="EK28" s="909"/>
      <c r="EL28" s="909"/>
      <c r="EM28" s="909"/>
      <c r="EN28" s="909"/>
      <c r="EO28" s="910" t="str">
        <f>IFERROR(VLOOKUP(EI28,'Composite Datasheets'!$MC$6:$MF$25,3,0),"")</f>
        <v>Other</v>
      </c>
      <c r="EP28" s="911"/>
      <c r="EQ28" s="912"/>
      <c r="ER28" s="910" t="str">
        <f>_xlfn.XLOOKUP(EI28,'Composite Datasheets'!$MC$6:$MC$25,'Composite Datasheets'!$MF$6:$MF$25,"")</f>
        <v/>
      </c>
      <c r="ES28" s="911"/>
      <c r="ET28" s="912"/>
      <c r="EU28" s="909"/>
      <c r="EV28" s="924"/>
      <c r="EW28" s="342"/>
      <c r="EX28" s="923">
        <v>12</v>
      </c>
      <c r="EY28" s="837"/>
      <c r="EZ28" s="908"/>
      <c r="FA28" s="909"/>
      <c r="FB28" s="909"/>
      <c r="FC28" s="909"/>
      <c r="FD28" s="909"/>
      <c r="FE28" s="909"/>
      <c r="FF28" s="910" t="str">
        <f>IFERROR(VLOOKUP(EZ28,'Composite Datasheets'!$MC$6:$MF$25,3,0),"")</f>
        <v>Other</v>
      </c>
      <c r="FG28" s="911"/>
      <c r="FH28" s="912"/>
      <c r="FI28" s="910" t="str">
        <f>_xlfn.XLOOKUP(EZ28,'Composite Datasheets'!$MC$6:$MC$25,'Composite Datasheets'!$MF$6:$MF$25,"")</f>
        <v/>
      </c>
      <c r="FJ28" s="911"/>
      <c r="FK28" s="912"/>
      <c r="FL28" s="909"/>
      <c r="FM28" s="924"/>
      <c r="FN28" s="342"/>
      <c r="FO28" s="923">
        <v>12</v>
      </c>
      <c r="FP28" s="837"/>
      <c r="FQ28" s="908"/>
      <c r="FR28" s="909"/>
      <c r="FS28" s="909"/>
      <c r="FT28" s="909"/>
      <c r="FU28" s="909"/>
      <c r="FV28" s="909"/>
      <c r="FW28" s="910" t="str">
        <f>IFERROR(VLOOKUP(FQ28,'Composite Datasheets'!$MC$6:$MF$25,3,0),"")</f>
        <v>Other</v>
      </c>
      <c r="FX28" s="911"/>
      <c r="FY28" s="912"/>
      <c r="FZ28" s="910" t="str">
        <f>_xlfn.XLOOKUP(FQ28,'Composite Datasheets'!$MC$6:$MC$25,'Composite Datasheets'!$MF$6:$MF$25,"")</f>
        <v/>
      </c>
      <c r="GA28" s="911"/>
      <c r="GB28" s="912"/>
      <c r="GC28" s="909"/>
      <c r="GD28" s="924"/>
      <c r="GE28" s="342"/>
      <c r="GF28" s="923">
        <v>12</v>
      </c>
      <c r="GG28" s="837"/>
      <c r="GH28" s="908"/>
      <c r="GI28" s="909"/>
      <c r="GJ28" s="909"/>
      <c r="GK28" s="909"/>
      <c r="GL28" s="909"/>
      <c r="GM28" s="909"/>
      <c r="GN28" s="910" t="str">
        <f>IFERROR(VLOOKUP(GH28,'Composite Datasheets'!$MC$6:$MF$25,3,0),"")</f>
        <v>Other</v>
      </c>
      <c r="GO28" s="911"/>
      <c r="GP28" s="912"/>
      <c r="GQ28" s="910" t="str">
        <f>_xlfn.XLOOKUP(GH28,'Composite Datasheets'!$MC$6:$MC$25,'Composite Datasheets'!$MF$6:$MF$25,"")</f>
        <v/>
      </c>
      <c r="GR28" s="911"/>
      <c r="GS28" s="912"/>
      <c r="GT28" s="909"/>
      <c r="GU28" s="924"/>
      <c r="GV28" s="342"/>
      <c r="GW28" s="923">
        <v>12</v>
      </c>
      <c r="GX28" s="837"/>
      <c r="GY28" s="908"/>
      <c r="GZ28" s="909"/>
      <c r="HA28" s="909"/>
      <c r="HB28" s="909"/>
      <c r="HC28" s="909"/>
      <c r="HD28" s="909"/>
      <c r="HE28" s="910" t="str">
        <f>IFERROR(VLOOKUP(GY28,'Composite Datasheets'!$MC$6:$MF$25,3,0),"")</f>
        <v>Other</v>
      </c>
      <c r="HF28" s="911"/>
      <c r="HG28" s="912"/>
      <c r="HH28" s="910" t="str">
        <f>_xlfn.XLOOKUP(GY28,'Composite Datasheets'!$MC$6:$MC$25,'Composite Datasheets'!$MF$6:$MF$25,"")</f>
        <v/>
      </c>
      <c r="HI28" s="911"/>
      <c r="HJ28" s="912"/>
      <c r="HK28" s="909"/>
      <c r="HL28" s="924"/>
      <c r="HM28" s="342"/>
      <c r="HN28" s="923">
        <v>12</v>
      </c>
      <c r="HO28" s="837"/>
      <c r="HP28" s="908"/>
      <c r="HQ28" s="909"/>
      <c r="HR28" s="909"/>
      <c r="HS28" s="909"/>
      <c r="HT28" s="909"/>
      <c r="HU28" s="909"/>
      <c r="HV28" s="910" t="str">
        <f>IFERROR(VLOOKUP(HP28,'Composite Datasheets'!$MC$6:$MF$25,3,0),"")</f>
        <v>Other</v>
      </c>
      <c r="HW28" s="911"/>
      <c r="HX28" s="912"/>
      <c r="HY28" s="910" t="str">
        <f>_xlfn.XLOOKUP(HP28,'Composite Datasheets'!$MC$6:$MC$25,'Composite Datasheets'!$MF$6:$MF$25,"")</f>
        <v/>
      </c>
      <c r="HZ28" s="911"/>
      <c r="IA28" s="912"/>
      <c r="IB28" s="909"/>
      <c r="IC28" s="924"/>
      <c r="ID28" s="342"/>
      <c r="IE28" s="923">
        <v>12</v>
      </c>
      <c r="IF28" s="837"/>
      <c r="IG28" s="908"/>
      <c r="IH28" s="909"/>
      <c r="II28" s="909"/>
      <c r="IJ28" s="909"/>
      <c r="IK28" s="909"/>
      <c r="IL28" s="909"/>
      <c r="IM28" s="910" t="str">
        <f>IFERROR(VLOOKUP(IG28,'Composite Datasheets'!$MC$6:$MF$25,3,0),"")</f>
        <v>Other</v>
      </c>
      <c r="IN28" s="911"/>
      <c r="IO28" s="912"/>
      <c r="IP28" s="910" t="str">
        <f>_xlfn.XLOOKUP(IG28,'Composite Datasheets'!$MC$6:$MC$25,'Composite Datasheets'!$MF$6:$MF$25,"")</f>
        <v/>
      </c>
      <c r="IQ28" s="911"/>
      <c r="IR28" s="912"/>
      <c r="IS28" s="909"/>
      <c r="IT28" s="924"/>
    </row>
    <row r="29" spans="1:254" s="124" customFormat="1" ht="12.75" x14ac:dyDescent="0.2">
      <c r="A29" s="923">
        <v>13</v>
      </c>
      <c r="B29" s="837"/>
      <c r="C29" s="908" t="s">
        <v>338</v>
      </c>
      <c r="D29" s="909"/>
      <c r="E29" s="909"/>
      <c r="F29" s="909"/>
      <c r="G29" s="909"/>
      <c r="H29" s="909"/>
      <c r="I29" s="910" t="str">
        <f>IFERROR(VLOOKUP(C29,'Composite Datasheets'!$MC$6:$MF$25,3,0),"")</f>
        <v>Unidirectional</v>
      </c>
      <c r="J29" s="911"/>
      <c r="K29" s="912"/>
      <c r="L29" s="910">
        <f ca="1">_xlfn.XLOOKUP(C29,'Composite Datasheets'!$MC$6:$MC$25,'Composite Datasheets'!$MF$6:$MF$25,"")</f>
        <v>200</v>
      </c>
      <c r="M29" s="911"/>
      <c r="N29" s="912"/>
      <c r="O29" s="909">
        <v>0</v>
      </c>
      <c r="P29" s="924"/>
      <c r="Q29" s="335"/>
      <c r="R29" s="923">
        <v>13</v>
      </c>
      <c r="S29" s="837"/>
      <c r="T29" s="908"/>
      <c r="U29" s="909"/>
      <c r="V29" s="909"/>
      <c r="W29" s="909"/>
      <c r="X29" s="909"/>
      <c r="Y29" s="909"/>
      <c r="Z29" s="910" t="str">
        <f>IFERROR(VLOOKUP(T29,'Composite Datasheets'!$MC$6:$MF$25,3,0),"")</f>
        <v>Other</v>
      </c>
      <c r="AA29" s="911"/>
      <c r="AB29" s="912"/>
      <c r="AC29" s="910" t="str">
        <f>_xlfn.XLOOKUP(T29,'Composite Datasheets'!$MC$6:$MC$25,'Composite Datasheets'!$MF$6:$MF$25,"")</f>
        <v/>
      </c>
      <c r="AD29" s="911"/>
      <c r="AE29" s="912"/>
      <c r="AF29" s="909"/>
      <c r="AG29" s="924"/>
      <c r="AH29" s="342"/>
      <c r="AI29" s="923">
        <v>13</v>
      </c>
      <c r="AJ29" s="837"/>
      <c r="AK29" s="908" t="s">
        <v>342</v>
      </c>
      <c r="AL29" s="909"/>
      <c r="AM29" s="909"/>
      <c r="AN29" s="909"/>
      <c r="AO29" s="909"/>
      <c r="AP29" s="909"/>
      <c r="AQ29" s="910" t="str">
        <f>IFERROR(VLOOKUP(AK29,'Composite Datasheets'!$MC$6:$MF$25,3,0),"")</f>
        <v>Al Honeycomb</v>
      </c>
      <c r="AR29" s="911"/>
      <c r="AS29" s="912"/>
      <c r="AT29" s="910" t="str">
        <f ca="1">_xlfn.XLOOKUP(AK29,'Composite Datasheets'!$MC$6:$MC$25,'Composite Datasheets'!$MF$6:$MF$25,"")</f>
        <v/>
      </c>
      <c r="AU29" s="911"/>
      <c r="AV29" s="912"/>
      <c r="AW29" s="909"/>
      <c r="AX29" s="924"/>
      <c r="AY29" s="342"/>
      <c r="AZ29" s="923">
        <v>13</v>
      </c>
      <c r="BA29" s="837"/>
      <c r="BB29" s="908" t="s">
        <v>338</v>
      </c>
      <c r="BC29" s="909"/>
      <c r="BD29" s="909"/>
      <c r="BE29" s="909"/>
      <c r="BF29" s="909"/>
      <c r="BG29" s="909"/>
      <c r="BH29" s="910" t="str">
        <f>IFERROR(VLOOKUP(BB29,'Composite Datasheets'!$MC$6:$MF$25,3,0),"")</f>
        <v>Unidirectional</v>
      </c>
      <c r="BI29" s="911"/>
      <c r="BJ29" s="912"/>
      <c r="BK29" s="910">
        <f ca="1">_xlfn.XLOOKUP(BB29,'Composite Datasheets'!$MC$6:$MC$25,'Composite Datasheets'!$MF$6:$MF$25,"")</f>
        <v>200</v>
      </c>
      <c r="BL29" s="911"/>
      <c r="BM29" s="912"/>
      <c r="BN29" s="909">
        <v>-21</v>
      </c>
      <c r="BO29" s="924"/>
      <c r="BP29" s="342"/>
      <c r="BQ29" s="923">
        <v>13</v>
      </c>
      <c r="BR29" s="837"/>
      <c r="BS29" s="908"/>
      <c r="BT29" s="909"/>
      <c r="BU29" s="909"/>
      <c r="BV29" s="909"/>
      <c r="BW29" s="909"/>
      <c r="BX29" s="909"/>
      <c r="BY29" s="910" t="str">
        <f>IFERROR(VLOOKUP(BS29,'Composite Datasheets'!$MC$6:$MF$25,3,0),"")</f>
        <v>Other</v>
      </c>
      <c r="BZ29" s="911"/>
      <c r="CA29" s="912"/>
      <c r="CB29" s="910" t="str">
        <f>_xlfn.XLOOKUP(BS29,'Composite Datasheets'!$MC$6:$MC$25,'Composite Datasheets'!$MF$6:$MF$25,"")</f>
        <v/>
      </c>
      <c r="CC29" s="911"/>
      <c r="CD29" s="912"/>
      <c r="CE29" s="909"/>
      <c r="CF29" s="924"/>
      <c r="CG29" s="342"/>
      <c r="CH29" s="923">
        <v>13</v>
      </c>
      <c r="CI29" s="837"/>
      <c r="CJ29" s="908" t="s">
        <v>338</v>
      </c>
      <c r="CK29" s="909"/>
      <c r="CL29" s="909"/>
      <c r="CM29" s="909"/>
      <c r="CN29" s="909"/>
      <c r="CO29" s="909"/>
      <c r="CP29" s="910" t="str">
        <f>IFERROR(VLOOKUP(CJ29,'Composite Datasheets'!$MC$6:$MF$25,3,0),"")</f>
        <v>Unidirectional</v>
      </c>
      <c r="CQ29" s="911"/>
      <c r="CR29" s="912"/>
      <c r="CS29" s="910">
        <f ca="1">_xlfn.XLOOKUP(CJ29,'Composite Datasheets'!$MC$6:$MC$25,'Composite Datasheets'!$MF$6:$MF$25,"")</f>
        <v>200</v>
      </c>
      <c r="CT29" s="911"/>
      <c r="CU29" s="912"/>
      <c r="CV29" s="909">
        <v>0</v>
      </c>
      <c r="CW29" s="924"/>
      <c r="CX29" s="342"/>
      <c r="CY29" s="923">
        <v>13</v>
      </c>
      <c r="CZ29" s="837"/>
      <c r="DA29" s="908" t="s">
        <v>336</v>
      </c>
      <c r="DB29" s="909"/>
      <c r="DC29" s="909"/>
      <c r="DD29" s="909"/>
      <c r="DE29" s="909"/>
      <c r="DF29" s="909"/>
      <c r="DG29" s="910" t="str">
        <f>IFERROR(VLOOKUP(DA29,'Composite Datasheets'!$MC$6:$MF$25,3,0),"")</f>
        <v>Bidirectional</v>
      </c>
      <c r="DH29" s="911"/>
      <c r="DI29" s="912"/>
      <c r="DJ29" s="910">
        <f ca="1">_xlfn.XLOOKUP(DA29,'Composite Datasheets'!$MC$6:$MC$25,'Composite Datasheets'!$MF$6:$MF$25,"")</f>
        <v>200</v>
      </c>
      <c r="DK29" s="911"/>
      <c r="DL29" s="912"/>
      <c r="DM29" s="909">
        <v>45</v>
      </c>
      <c r="DN29" s="924"/>
      <c r="DO29" s="342"/>
      <c r="DP29" s="923">
        <v>13</v>
      </c>
      <c r="DQ29" s="837"/>
      <c r="DR29" s="908" t="s">
        <v>338</v>
      </c>
      <c r="DS29" s="909"/>
      <c r="DT29" s="909"/>
      <c r="DU29" s="909"/>
      <c r="DV29" s="909"/>
      <c r="DW29" s="909"/>
      <c r="DX29" s="910" t="str">
        <f>IFERROR(VLOOKUP(DR29,'Composite Datasheets'!$MC$6:$MF$25,3,0),"")</f>
        <v>Unidirectional</v>
      </c>
      <c r="DY29" s="911"/>
      <c r="DZ29" s="912"/>
      <c r="EA29" s="910">
        <f ca="1">_xlfn.XLOOKUP(DR29,'Composite Datasheets'!$MC$6:$MC$25,'Composite Datasheets'!$MF$6:$MF$25,"")</f>
        <v>200</v>
      </c>
      <c r="EB29" s="911"/>
      <c r="EC29" s="912"/>
      <c r="ED29" s="909">
        <v>0</v>
      </c>
      <c r="EE29" s="924"/>
      <c r="EF29" s="342"/>
      <c r="EG29" s="923">
        <v>13</v>
      </c>
      <c r="EH29" s="837"/>
      <c r="EI29" s="908"/>
      <c r="EJ29" s="909"/>
      <c r="EK29" s="909"/>
      <c r="EL29" s="909"/>
      <c r="EM29" s="909"/>
      <c r="EN29" s="909"/>
      <c r="EO29" s="910" t="str">
        <f>IFERROR(VLOOKUP(EI29,'Composite Datasheets'!$MC$6:$MF$25,3,0),"")</f>
        <v>Other</v>
      </c>
      <c r="EP29" s="911"/>
      <c r="EQ29" s="912"/>
      <c r="ER29" s="910" t="str">
        <f>_xlfn.XLOOKUP(EI29,'Composite Datasheets'!$MC$6:$MC$25,'Composite Datasheets'!$MF$6:$MF$25,"")</f>
        <v/>
      </c>
      <c r="ES29" s="911"/>
      <c r="ET29" s="912"/>
      <c r="EU29" s="909"/>
      <c r="EV29" s="924"/>
      <c r="EW29" s="342"/>
      <c r="EX29" s="923">
        <v>13</v>
      </c>
      <c r="EY29" s="837"/>
      <c r="EZ29" s="908"/>
      <c r="FA29" s="909"/>
      <c r="FB29" s="909"/>
      <c r="FC29" s="909"/>
      <c r="FD29" s="909"/>
      <c r="FE29" s="909"/>
      <c r="FF29" s="910" t="str">
        <f>IFERROR(VLOOKUP(EZ29,'Composite Datasheets'!$MC$6:$MF$25,3,0),"")</f>
        <v>Other</v>
      </c>
      <c r="FG29" s="911"/>
      <c r="FH29" s="912"/>
      <c r="FI29" s="910" t="str">
        <f>_xlfn.XLOOKUP(EZ29,'Composite Datasheets'!$MC$6:$MC$25,'Composite Datasheets'!$MF$6:$MF$25,"")</f>
        <v/>
      </c>
      <c r="FJ29" s="911"/>
      <c r="FK29" s="912"/>
      <c r="FL29" s="909"/>
      <c r="FM29" s="924"/>
      <c r="FN29" s="342"/>
      <c r="FO29" s="923">
        <v>13</v>
      </c>
      <c r="FP29" s="837"/>
      <c r="FQ29" s="908"/>
      <c r="FR29" s="909"/>
      <c r="FS29" s="909"/>
      <c r="FT29" s="909"/>
      <c r="FU29" s="909"/>
      <c r="FV29" s="909"/>
      <c r="FW29" s="910" t="str">
        <f>IFERROR(VLOOKUP(FQ29,'Composite Datasheets'!$MC$6:$MF$25,3,0),"")</f>
        <v>Other</v>
      </c>
      <c r="FX29" s="911"/>
      <c r="FY29" s="912"/>
      <c r="FZ29" s="910" t="str">
        <f>_xlfn.XLOOKUP(FQ29,'Composite Datasheets'!$MC$6:$MC$25,'Composite Datasheets'!$MF$6:$MF$25,"")</f>
        <v/>
      </c>
      <c r="GA29" s="911"/>
      <c r="GB29" s="912"/>
      <c r="GC29" s="909"/>
      <c r="GD29" s="924"/>
      <c r="GE29" s="342"/>
      <c r="GF29" s="923">
        <v>13</v>
      </c>
      <c r="GG29" s="837"/>
      <c r="GH29" s="908"/>
      <c r="GI29" s="909"/>
      <c r="GJ29" s="909"/>
      <c r="GK29" s="909"/>
      <c r="GL29" s="909"/>
      <c r="GM29" s="909"/>
      <c r="GN29" s="910" t="str">
        <f>IFERROR(VLOOKUP(GH29,'Composite Datasheets'!$MC$6:$MF$25,3,0),"")</f>
        <v>Other</v>
      </c>
      <c r="GO29" s="911"/>
      <c r="GP29" s="912"/>
      <c r="GQ29" s="910" t="str">
        <f>_xlfn.XLOOKUP(GH29,'Composite Datasheets'!$MC$6:$MC$25,'Composite Datasheets'!$MF$6:$MF$25,"")</f>
        <v/>
      </c>
      <c r="GR29" s="911"/>
      <c r="GS29" s="912"/>
      <c r="GT29" s="909"/>
      <c r="GU29" s="924"/>
      <c r="GV29" s="342"/>
      <c r="GW29" s="923">
        <v>13</v>
      </c>
      <c r="GX29" s="837"/>
      <c r="GY29" s="908"/>
      <c r="GZ29" s="909"/>
      <c r="HA29" s="909"/>
      <c r="HB29" s="909"/>
      <c r="HC29" s="909"/>
      <c r="HD29" s="909"/>
      <c r="HE29" s="910" t="str">
        <f>IFERROR(VLOOKUP(GY29,'Composite Datasheets'!$MC$6:$MF$25,3,0),"")</f>
        <v>Other</v>
      </c>
      <c r="HF29" s="911"/>
      <c r="HG29" s="912"/>
      <c r="HH29" s="910" t="str">
        <f>_xlfn.XLOOKUP(GY29,'Composite Datasheets'!$MC$6:$MC$25,'Composite Datasheets'!$MF$6:$MF$25,"")</f>
        <v/>
      </c>
      <c r="HI29" s="911"/>
      <c r="HJ29" s="912"/>
      <c r="HK29" s="909"/>
      <c r="HL29" s="924"/>
      <c r="HM29" s="342"/>
      <c r="HN29" s="923">
        <v>13</v>
      </c>
      <c r="HO29" s="837"/>
      <c r="HP29" s="908"/>
      <c r="HQ29" s="909"/>
      <c r="HR29" s="909"/>
      <c r="HS29" s="909"/>
      <c r="HT29" s="909"/>
      <c r="HU29" s="909"/>
      <c r="HV29" s="910" t="str">
        <f>IFERROR(VLOOKUP(HP29,'Composite Datasheets'!$MC$6:$MF$25,3,0),"")</f>
        <v>Other</v>
      </c>
      <c r="HW29" s="911"/>
      <c r="HX29" s="912"/>
      <c r="HY29" s="910" t="str">
        <f>_xlfn.XLOOKUP(HP29,'Composite Datasheets'!$MC$6:$MC$25,'Composite Datasheets'!$MF$6:$MF$25,"")</f>
        <v/>
      </c>
      <c r="HZ29" s="911"/>
      <c r="IA29" s="912"/>
      <c r="IB29" s="909"/>
      <c r="IC29" s="924"/>
      <c r="ID29" s="342"/>
      <c r="IE29" s="923">
        <v>13</v>
      </c>
      <c r="IF29" s="837"/>
      <c r="IG29" s="908"/>
      <c r="IH29" s="909"/>
      <c r="II29" s="909"/>
      <c r="IJ29" s="909"/>
      <c r="IK29" s="909"/>
      <c r="IL29" s="909"/>
      <c r="IM29" s="910" t="str">
        <f>IFERROR(VLOOKUP(IG29,'Composite Datasheets'!$MC$6:$MF$25,3,0),"")</f>
        <v>Other</v>
      </c>
      <c r="IN29" s="911"/>
      <c r="IO29" s="912"/>
      <c r="IP29" s="910" t="str">
        <f>_xlfn.XLOOKUP(IG29,'Composite Datasheets'!$MC$6:$MC$25,'Composite Datasheets'!$MF$6:$MF$25,"")</f>
        <v/>
      </c>
      <c r="IQ29" s="911"/>
      <c r="IR29" s="912"/>
      <c r="IS29" s="909"/>
      <c r="IT29" s="924"/>
    </row>
    <row r="30" spans="1:254" s="124" customFormat="1" ht="12.75" x14ac:dyDescent="0.2">
      <c r="A30" s="923">
        <v>14</v>
      </c>
      <c r="B30" s="837"/>
      <c r="C30" s="908" t="s">
        <v>338</v>
      </c>
      <c r="D30" s="909"/>
      <c r="E30" s="909"/>
      <c r="F30" s="909"/>
      <c r="G30" s="909"/>
      <c r="H30" s="909"/>
      <c r="I30" s="910" t="str">
        <f>IFERROR(VLOOKUP(C30,'Composite Datasheets'!$MC$6:$MF$25,3,0),"")</f>
        <v>Unidirectional</v>
      </c>
      <c r="J30" s="911"/>
      <c r="K30" s="912"/>
      <c r="L30" s="910">
        <f ca="1">_xlfn.XLOOKUP(C30,'Composite Datasheets'!$MC$6:$MC$25,'Composite Datasheets'!$MF$6:$MF$25,"")</f>
        <v>200</v>
      </c>
      <c r="M30" s="911"/>
      <c r="N30" s="912"/>
      <c r="O30" s="909">
        <v>0</v>
      </c>
      <c r="P30" s="924"/>
      <c r="Q30" s="335"/>
      <c r="R30" s="923">
        <v>14</v>
      </c>
      <c r="S30" s="837"/>
      <c r="T30" s="908"/>
      <c r="U30" s="909"/>
      <c r="V30" s="909"/>
      <c r="W30" s="909"/>
      <c r="X30" s="909"/>
      <c r="Y30" s="909"/>
      <c r="Z30" s="910" t="str">
        <f>IFERROR(VLOOKUP(T30,'Composite Datasheets'!$MC$6:$MF$25,3,0),"")</f>
        <v>Other</v>
      </c>
      <c r="AA30" s="911"/>
      <c r="AB30" s="912"/>
      <c r="AC30" s="910" t="str">
        <f>_xlfn.XLOOKUP(T30,'Composite Datasheets'!$MC$6:$MC$25,'Composite Datasheets'!$MF$6:$MF$25,"")</f>
        <v/>
      </c>
      <c r="AD30" s="911"/>
      <c r="AE30" s="912"/>
      <c r="AF30" s="909"/>
      <c r="AG30" s="924"/>
      <c r="AH30" s="342"/>
      <c r="AI30" s="923">
        <v>14</v>
      </c>
      <c r="AJ30" s="837"/>
      <c r="AK30" s="908"/>
      <c r="AL30" s="909"/>
      <c r="AM30" s="909"/>
      <c r="AN30" s="909"/>
      <c r="AO30" s="909"/>
      <c r="AP30" s="909"/>
      <c r="AQ30" s="910" t="str">
        <f>IFERROR(VLOOKUP(AK30,'Composite Datasheets'!$MC$6:$MF$25,3,0),"")</f>
        <v>Other</v>
      </c>
      <c r="AR30" s="911"/>
      <c r="AS30" s="912"/>
      <c r="AT30" s="910" t="str">
        <f>_xlfn.XLOOKUP(AK30,'Composite Datasheets'!$MC$6:$MC$25,'Composite Datasheets'!$MF$6:$MF$25,"")</f>
        <v/>
      </c>
      <c r="AU30" s="911"/>
      <c r="AV30" s="912"/>
      <c r="AW30" s="909"/>
      <c r="AX30" s="924"/>
      <c r="AY30" s="342"/>
      <c r="AZ30" s="923">
        <v>14</v>
      </c>
      <c r="BA30" s="837"/>
      <c r="BB30" s="908" t="s">
        <v>338</v>
      </c>
      <c r="BC30" s="909"/>
      <c r="BD30" s="909"/>
      <c r="BE30" s="909"/>
      <c r="BF30" s="909"/>
      <c r="BG30" s="909"/>
      <c r="BH30" s="910" t="str">
        <f>IFERROR(VLOOKUP(BB30,'Composite Datasheets'!$MC$6:$MF$25,3,0),"")</f>
        <v>Unidirectional</v>
      </c>
      <c r="BI30" s="911"/>
      <c r="BJ30" s="912"/>
      <c r="BK30" s="910">
        <f ca="1">_xlfn.XLOOKUP(BB30,'Composite Datasheets'!$MC$6:$MC$25,'Composite Datasheets'!$MF$6:$MF$25,"")</f>
        <v>200</v>
      </c>
      <c r="BL30" s="911"/>
      <c r="BM30" s="912"/>
      <c r="BN30" s="909">
        <v>0</v>
      </c>
      <c r="BO30" s="924"/>
      <c r="BP30" s="342"/>
      <c r="BQ30" s="923">
        <v>14</v>
      </c>
      <c r="BR30" s="837"/>
      <c r="BS30" s="908"/>
      <c r="BT30" s="909"/>
      <c r="BU30" s="909"/>
      <c r="BV30" s="909"/>
      <c r="BW30" s="909"/>
      <c r="BX30" s="909"/>
      <c r="BY30" s="910" t="str">
        <f>IFERROR(VLOOKUP(BS30,'Composite Datasheets'!$MC$6:$MF$25,3,0),"")</f>
        <v>Other</v>
      </c>
      <c r="BZ30" s="911"/>
      <c r="CA30" s="912"/>
      <c r="CB30" s="910" t="str">
        <f>_xlfn.XLOOKUP(BS30,'Composite Datasheets'!$MC$6:$MC$25,'Composite Datasheets'!$MF$6:$MF$25,"")</f>
        <v/>
      </c>
      <c r="CC30" s="911"/>
      <c r="CD30" s="912"/>
      <c r="CE30" s="909"/>
      <c r="CF30" s="924"/>
      <c r="CG30" s="342"/>
      <c r="CH30" s="923">
        <v>14</v>
      </c>
      <c r="CI30" s="837"/>
      <c r="CJ30" s="908" t="s">
        <v>338</v>
      </c>
      <c r="CK30" s="909"/>
      <c r="CL30" s="909"/>
      <c r="CM30" s="909"/>
      <c r="CN30" s="909"/>
      <c r="CO30" s="909"/>
      <c r="CP30" s="910" t="str">
        <f>IFERROR(VLOOKUP(CJ30,'Composite Datasheets'!$MC$6:$MF$25,3,0),"")</f>
        <v>Unidirectional</v>
      </c>
      <c r="CQ30" s="911"/>
      <c r="CR30" s="912"/>
      <c r="CS30" s="910">
        <f ca="1">_xlfn.XLOOKUP(CJ30,'Composite Datasheets'!$MC$6:$MC$25,'Composite Datasheets'!$MF$6:$MF$25,"")</f>
        <v>200</v>
      </c>
      <c r="CT30" s="911"/>
      <c r="CU30" s="912"/>
      <c r="CV30" s="909">
        <v>0</v>
      </c>
      <c r="CW30" s="924"/>
      <c r="CX30" s="342"/>
      <c r="CY30" s="923">
        <v>14</v>
      </c>
      <c r="CZ30" s="837"/>
      <c r="DA30" s="908" t="s">
        <v>338</v>
      </c>
      <c r="DB30" s="909"/>
      <c r="DC30" s="909"/>
      <c r="DD30" s="909"/>
      <c r="DE30" s="909"/>
      <c r="DF30" s="909"/>
      <c r="DG30" s="910" t="str">
        <f>IFERROR(VLOOKUP(DA30,'Composite Datasheets'!$MC$6:$MF$25,3,0),"")</f>
        <v>Unidirectional</v>
      </c>
      <c r="DH30" s="911"/>
      <c r="DI30" s="912"/>
      <c r="DJ30" s="910">
        <f ca="1">_xlfn.XLOOKUP(DA30,'Composite Datasheets'!$MC$6:$MC$25,'Composite Datasheets'!$MF$6:$MF$25,"")</f>
        <v>200</v>
      </c>
      <c r="DK30" s="911"/>
      <c r="DL30" s="912"/>
      <c r="DM30" s="909">
        <v>21</v>
      </c>
      <c r="DN30" s="924"/>
      <c r="DO30" s="342"/>
      <c r="DP30" s="923">
        <v>14</v>
      </c>
      <c r="DQ30" s="837"/>
      <c r="DR30" s="908" t="s">
        <v>338</v>
      </c>
      <c r="DS30" s="909"/>
      <c r="DT30" s="909"/>
      <c r="DU30" s="909"/>
      <c r="DV30" s="909"/>
      <c r="DW30" s="909"/>
      <c r="DX30" s="910" t="str">
        <f>IFERROR(VLOOKUP(DR30,'Composite Datasheets'!$MC$6:$MF$25,3,0),"")</f>
        <v>Unidirectional</v>
      </c>
      <c r="DY30" s="911"/>
      <c r="DZ30" s="912"/>
      <c r="EA30" s="910">
        <f ca="1">_xlfn.XLOOKUP(DR30,'Composite Datasheets'!$MC$6:$MC$25,'Composite Datasheets'!$MF$6:$MF$25,"")</f>
        <v>200</v>
      </c>
      <c r="EB30" s="911"/>
      <c r="EC30" s="912"/>
      <c r="ED30" s="909">
        <v>-21</v>
      </c>
      <c r="EE30" s="924"/>
      <c r="EF30" s="342"/>
      <c r="EG30" s="923">
        <v>14</v>
      </c>
      <c r="EH30" s="837"/>
      <c r="EI30" s="908"/>
      <c r="EJ30" s="909"/>
      <c r="EK30" s="909"/>
      <c r="EL30" s="909"/>
      <c r="EM30" s="909"/>
      <c r="EN30" s="909"/>
      <c r="EO30" s="910" t="str">
        <f>IFERROR(VLOOKUP(EI30,'Composite Datasheets'!$MC$6:$MF$25,3,0),"")</f>
        <v>Other</v>
      </c>
      <c r="EP30" s="911"/>
      <c r="EQ30" s="912"/>
      <c r="ER30" s="910" t="str">
        <f>_xlfn.XLOOKUP(EI30,'Composite Datasheets'!$MC$6:$MC$25,'Composite Datasheets'!$MF$6:$MF$25,"")</f>
        <v/>
      </c>
      <c r="ES30" s="911"/>
      <c r="ET30" s="912"/>
      <c r="EU30" s="909"/>
      <c r="EV30" s="924"/>
      <c r="EW30" s="342"/>
      <c r="EX30" s="923">
        <v>14</v>
      </c>
      <c r="EY30" s="837"/>
      <c r="EZ30" s="908"/>
      <c r="FA30" s="909"/>
      <c r="FB30" s="909"/>
      <c r="FC30" s="909"/>
      <c r="FD30" s="909"/>
      <c r="FE30" s="909"/>
      <c r="FF30" s="910" t="str">
        <f>IFERROR(VLOOKUP(EZ30,'Composite Datasheets'!$MC$6:$MF$25,3,0),"")</f>
        <v>Other</v>
      </c>
      <c r="FG30" s="911"/>
      <c r="FH30" s="912"/>
      <c r="FI30" s="910" t="str">
        <f>_xlfn.XLOOKUP(EZ30,'Composite Datasheets'!$MC$6:$MC$25,'Composite Datasheets'!$MF$6:$MF$25,"")</f>
        <v/>
      </c>
      <c r="FJ30" s="911"/>
      <c r="FK30" s="912"/>
      <c r="FL30" s="909"/>
      <c r="FM30" s="924"/>
      <c r="FN30" s="342"/>
      <c r="FO30" s="923">
        <v>14</v>
      </c>
      <c r="FP30" s="837"/>
      <c r="FQ30" s="908"/>
      <c r="FR30" s="909"/>
      <c r="FS30" s="909"/>
      <c r="FT30" s="909"/>
      <c r="FU30" s="909"/>
      <c r="FV30" s="909"/>
      <c r="FW30" s="910" t="str">
        <f>IFERROR(VLOOKUP(FQ30,'Composite Datasheets'!$MC$6:$MF$25,3,0),"")</f>
        <v>Other</v>
      </c>
      <c r="FX30" s="911"/>
      <c r="FY30" s="912"/>
      <c r="FZ30" s="910" t="str">
        <f>_xlfn.XLOOKUP(FQ30,'Composite Datasheets'!$MC$6:$MC$25,'Composite Datasheets'!$MF$6:$MF$25,"")</f>
        <v/>
      </c>
      <c r="GA30" s="911"/>
      <c r="GB30" s="912"/>
      <c r="GC30" s="909"/>
      <c r="GD30" s="924"/>
      <c r="GE30" s="342"/>
      <c r="GF30" s="923">
        <v>14</v>
      </c>
      <c r="GG30" s="837"/>
      <c r="GH30" s="908"/>
      <c r="GI30" s="909"/>
      <c r="GJ30" s="909"/>
      <c r="GK30" s="909"/>
      <c r="GL30" s="909"/>
      <c r="GM30" s="909"/>
      <c r="GN30" s="910" t="str">
        <f>IFERROR(VLOOKUP(GH30,'Composite Datasheets'!$MC$6:$MF$25,3,0),"")</f>
        <v>Other</v>
      </c>
      <c r="GO30" s="911"/>
      <c r="GP30" s="912"/>
      <c r="GQ30" s="910" t="str">
        <f>_xlfn.XLOOKUP(GH30,'Composite Datasheets'!$MC$6:$MC$25,'Composite Datasheets'!$MF$6:$MF$25,"")</f>
        <v/>
      </c>
      <c r="GR30" s="911"/>
      <c r="GS30" s="912"/>
      <c r="GT30" s="909"/>
      <c r="GU30" s="924"/>
      <c r="GV30" s="342"/>
      <c r="GW30" s="923">
        <v>14</v>
      </c>
      <c r="GX30" s="837"/>
      <c r="GY30" s="908"/>
      <c r="GZ30" s="909"/>
      <c r="HA30" s="909"/>
      <c r="HB30" s="909"/>
      <c r="HC30" s="909"/>
      <c r="HD30" s="909"/>
      <c r="HE30" s="910" t="str">
        <f>IFERROR(VLOOKUP(GY30,'Composite Datasheets'!$MC$6:$MF$25,3,0),"")</f>
        <v>Other</v>
      </c>
      <c r="HF30" s="911"/>
      <c r="HG30" s="912"/>
      <c r="HH30" s="910" t="str">
        <f>_xlfn.XLOOKUP(GY30,'Composite Datasheets'!$MC$6:$MC$25,'Composite Datasheets'!$MF$6:$MF$25,"")</f>
        <v/>
      </c>
      <c r="HI30" s="911"/>
      <c r="HJ30" s="912"/>
      <c r="HK30" s="909"/>
      <c r="HL30" s="924"/>
      <c r="HM30" s="342"/>
      <c r="HN30" s="923">
        <v>14</v>
      </c>
      <c r="HO30" s="837"/>
      <c r="HP30" s="908"/>
      <c r="HQ30" s="909"/>
      <c r="HR30" s="909"/>
      <c r="HS30" s="909"/>
      <c r="HT30" s="909"/>
      <c r="HU30" s="909"/>
      <c r="HV30" s="910" t="str">
        <f>IFERROR(VLOOKUP(HP30,'Composite Datasheets'!$MC$6:$MF$25,3,0),"")</f>
        <v>Other</v>
      </c>
      <c r="HW30" s="911"/>
      <c r="HX30" s="912"/>
      <c r="HY30" s="910" t="str">
        <f>_xlfn.XLOOKUP(HP30,'Composite Datasheets'!$MC$6:$MC$25,'Composite Datasheets'!$MF$6:$MF$25,"")</f>
        <v/>
      </c>
      <c r="HZ30" s="911"/>
      <c r="IA30" s="912"/>
      <c r="IB30" s="909"/>
      <c r="IC30" s="924"/>
      <c r="ID30" s="342"/>
      <c r="IE30" s="923">
        <v>14</v>
      </c>
      <c r="IF30" s="837"/>
      <c r="IG30" s="908"/>
      <c r="IH30" s="909"/>
      <c r="II30" s="909"/>
      <c r="IJ30" s="909"/>
      <c r="IK30" s="909"/>
      <c r="IL30" s="909"/>
      <c r="IM30" s="910" t="str">
        <f>IFERROR(VLOOKUP(IG30,'Composite Datasheets'!$MC$6:$MF$25,3,0),"")</f>
        <v>Other</v>
      </c>
      <c r="IN30" s="911"/>
      <c r="IO30" s="912"/>
      <c r="IP30" s="910" t="str">
        <f>_xlfn.XLOOKUP(IG30,'Composite Datasheets'!$MC$6:$MC$25,'Composite Datasheets'!$MF$6:$MF$25,"")</f>
        <v/>
      </c>
      <c r="IQ30" s="911"/>
      <c r="IR30" s="912"/>
      <c r="IS30" s="909"/>
      <c r="IT30" s="924"/>
    </row>
    <row r="31" spans="1:254" s="124" customFormat="1" ht="12.75" x14ac:dyDescent="0.2">
      <c r="A31" s="923">
        <v>15</v>
      </c>
      <c r="B31" s="837"/>
      <c r="C31" s="908" t="s">
        <v>337</v>
      </c>
      <c r="D31" s="909"/>
      <c r="E31" s="909"/>
      <c r="F31" s="909"/>
      <c r="G31" s="909"/>
      <c r="H31" s="909"/>
      <c r="I31" s="910" t="str">
        <f>IFERROR(VLOOKUP(C31,'Composite Datasheets'!$MC$6:$MF$25,3,0),"")</f>
        <v>Bidirectional</v>
      </c>
      <c r="J31" s="911"/>
      <c r="K31" s="912"/>
      <c r="L31" s="910">
        <f ca="1">_xlfn.XLOOKUP(C31,'Composite Datasheets'!$MC$6:$MC$25,'Composite Datasheets'!$MF$6:$MF$25,"")</f>
        <v>285</v>
      </c>
      <c r="M31" s="911"/>
      <c r="N31" s="912"/>
      <c r="O31" s="909">
        <v>45</v>
      </c>
      <c r="P31" s="924"/>
      <c r="Q31" s="335"/>
      <c r="R31" s="923">
        <v>15</v>
      </c>
      <c r="S31" s="837"/>
      <c r="T31" s="908"/>
      <c r="U31" s="909"/>
      <c r="V31" s="909"/>
      <c r="W31" s="909"/>
      <c r="X31" s="909"/>
      <c r="Y31" s="909"/>
      <c r="Z31" s="910" t="str">
        <f>IFERROR(VLOOKUP(T31,'Composite Datasheets'!$MC$6:$MF$25,3,0),"")</f>
        <v>Other</v>
      </c>
      <c r="AA31" s="911"/>
      <c r="AB31" s="912"/>
      <c r="AC31" s="910" t="str">
        <f>_xlfn.XLOOKUP(T31,'Composite Datasheets'!$MC$6:$MC$25,'Composite Datasheets'!$MF$6:$MF$25,"")</f>
        <v/>
      </c>
      <c r="AD31" s="911"/>
      <c r="AE31" s="912"/>
      <c r="AF31" s="909"/>
      <c r="AG31" s="924"/>
      <c r="AH31" s="342"/>
      <c r="AI31" s="923">
        <v>15</v>
      </c>
      <c r="AJ31" s="837"/>
      <c r="AK31" s="908"/>
      <c r="AL31" s="909"/>
      <c r="AM31" s="909"/>
      <c r="AN31" s="909"/>
      <c r="AO31" s="909"/>
      <c r="AP31" s="909"/>
      <c r="AQ31" s="910" t="str">
        <f>IFERROR(VLOOKUP(AK31,'Composite Datasheets'!$MC$6:$MF$25,3,0),"")</f>
        <v>Other</v>
      </c>
      <c r="AR31" s="911"/>
      <c r="AS31" s="912"/>
      <c r="AT31" s="910" t="str">
        <f>_xlfn.XLOOKUP(AK31,'Composite Datasheets'!$MC$6:$MC$25,'Composite Datasheets'!$MF$6:$MF$25,"")</f>
        <v/>
      </c>
      <c r="AU31" s="911"/>
      <c r="AV31" s="912"/>
      <c r="AW31" s="909"/>
      <c r="AX31" s="924"/>
      <c r="AY31" s="342"/>
      <c r="AZ31" s="923">
        <v>15</v>
      </c>
      <c r="BA31" s="837"/>
      <c r="BB31" s="908" t="s">
        <v>336</v>
      </c>
      <c r="BC31" s="909"/>
      <c r="BD31" s="909"/>
      <c r="BE31" s="909"/>
      <c r="BF31" s="909"/>
      <c r="BG31" s="909"/>
      <c r="BH31" s="910" t="str">
        <f>IFERROR(VLOOKUP(BB31,'Composite Datasheets'!$MC$6:$MF$25,3,0),"")</f>
        <v>Bidirectional</v>
      </c>
      <c r="BI31" s="911"/>
      <c r="BJ31" s="912"/>
      <c r="BK31" s="910">
        <f ca="1">_xlfn.XLOOKUP(BB31,'Composite Datasheets'!$MC$6:$MC$25,'Composite Datasheets'!$MF$6:$MF$25,"")</f>
        <v>200</v>
      </c>
      <c r="BL31" s="911"/>
      <c r="BM31" s="912"/>
      <c r="BN31" s="909">
        <v>45</v>
      </c>
      <c r="BO31" s="924"/>
      <c r="BP31" s="342"/>
      <c r="BQ31" s="923">
        <v>15</v>
      </c>
      <c r="BR31" s="837"/>
      <c r="BS31" s="908"/>
      <c r="BT31" s="909"/>
      <c r="BU31" s="909"/>
      <c r="BV31" s="909"/>
      <c r="BW31" s="909"/>
      <c r="BX31" s="909"/>
      <c r="BY31" s="910" t="str">
        <f>IFERROR(VLOOKUP(BS31,'Composite Datasheets'!$MC$6:$MF$25,3,0),"")</f>
        <v>Other</v>
      </c>
      <c r="BZ31" s="911"/>
      <c r="CA31" s="912"/>
      <c r="CB31" s="910" t="str">
        <f>_xlfn.XLOOKUP(BS31,'Composite Datasheets'!$MC$6:$MC$25,'Composite Datasheets'!$MF$6:$MF$25,"")</f>
        <v/>
      </c>
      <c r="CC31" s="911"/>
      <c r="CD31" s="912"/>
      <c r="CE31" s="909"/>
      <c r="CF31" s="924"/>
      <c r="CG31" s="342"/>
      <c r="CH31" s="923">
        <v>15</v>
      </c>
      <c r="CI31" s="837"/>
      <c r="CJ31" s="908" t="s">
        <v>337</v>
      </c>
      <c r="CK31" s="909"/>
      <c r="CL31" s="909"/>
      <c r="CM31" s="909"/>
      <c r="CN31" s="909"/>
      <c r="CO31" s="909"/>
      <c r="CP31" s="910" t="str">
        <f>IFERROR(VLOOKUP(CJ31,'Composite Datasheets'!$MC$6:$MF$25,3,0),"")</f>
        <v>Bidirectional</v>
      </c>
      <c r="CQ31" s="911"/>
      <c r="CR31" s="912"/>
      <c r="CS31" s="910">
        <f ca="1">_xlfn.XLOOKUP(CJ31,'Composite Datasheets'!$MC$6:$MC$25,'Composite Datasheets'!$MF$6:$MF$25,"")</f>
        <v>285</v>
      </c>
      <c r="CT31" s="911"/>
      <c r="CU31" s="912"/>
      <c r="CV31" s="909">
        <v>45</v>
      </c>
      <c r="CW31" s="924"/>
      <c r="CX31" s="342"/>
      <c r="CY31" s="923">
        <v>15</v>
      </c>
      <c r="CZ31" s="837"/>
      <c r="DA31" s="908" t="s">
        <v>338</v>
      </c>
      <c r="DB31" s="909"/>
      <c r="DC31" s="909"/>
      <c r="DD31" s="909"/>
      <c r="DE31" s="909"/>
      <c r="DF31" s="909"/>
      <c r="DG31" s="910" t="str">
        <f>IFERROR(VLOOKUP(DA31,'Composite Datasheets'!$MC$6:$MF$25,3,0),"")</f>
        <v>Unidirectional</v>
      </c>
      <c r="DH31" s="911"/>
      <c r="DI31" s="912"/>
      <c r="DJ31" s="910">
        <f ca="1">_xlfn.XLOOKUP(DA31,'Composite Datasheets'!$MC$6:$MC$25,'Composite Datasheets'!$MF$6:$MF$25,"")</f>
        <v>200</v>
      </c>
      <c r="DK31" s="911"/>
      <c r="DL31" s="912"/>
      <c r="DM31" s="909">
        <v>0</v>
      </c>
      <c r="DN31" s="924"/>
      <c r="DO31" s="342"/>
      <c r="DP31" s="923">
        <v>15</v>
      </c>
      <c r="DQ31" s="837"/>
      <c r="DR31" s="908" t="s">
        <v>337</v>
      </c>
      <c r="DS31" s="909"/>
      <c r="DT31" s="909"/>
      <c r="DU31" s="909"/>
      <c r="DV31" s="909"/>
      <c r="DW31" s="909"/>
      <c r="DX31" s="910" t="str">
        <f>IFERROR(VLOOKUP(DR31,'Composite Datasheets'!$MC$6:$MF$25,3,0),"")</f>
        <v>Bidirectional</v>
      </c>
      <c r="DY31" s="911"/>
      <c r="DZ31" s="912"/>
      <c r="EA31" s="910">
        <f ca="1">_xlfn.XLOOKUP(DR31,'Composite Datasheets'!$MC$6:$MC$25,'Composite Datasheets'!$MF$6:$MF$25,"")</f>
        <v>285</v>
      </c>
      <c r="EB31" s="911"/>
      <c r="EC31" s="912"/>
      <c r="ED31" s="909">
        <v>45</v>
      </c>
      <c r="EE31" s="924"/>
      <c r="EF31" s="342"/>
      <c r="EG31" s="923">
        <v>15</v>
      </c>
      <c r="EH31" s="837"/>
      <c r="EI31" s="908"/>
      <c r="EJ31" s="909"/>
      <c r="EK31" s="909"/>
      <c r="EL31" s="909"/>
      <c r="EM31" s="909"/>
      <c r="EN31" s="909"/>
      <c r="EO31" s="910" t="str">
        <f>IFERROR(VLOOKUP(EI31,'Composite Datasheets'!$MC$6:$MF$25,3,0),"")</f>
        <v>Other</v>
      </c>
      <c r="EP31" s="911"/>
      <c r="EQ31" s="912"/>
      <c r="ER31" s="910" t="str">
        <f>_xlfn.XLOOKUP(EI31,'Composite Datasheets'!$MC$6:$MC$25,'Composite Datasheets'!$MF$6:$MF$25,"")</f>
        <v/>
      </c>
      <c r="ES31" s="911"/>
      <c r="ET31" s="912"/>
      <c r="EU31" s="909"/>
      <c r="EV31" s="924"/>
      <c r="EW31" s="342"/>
      <c r="EX31" s="923">
        <v>15</v>
      </c>
      <c r="EY31" s="837"/>
      <c r="EZ31" s="908"/>
      <c r="FA31" s="909"/>
      <c r="FB31" s="909"/>
      <c r="FC31" s="909"/>
      <c r="FD31" s="909"/>
      <c r="FE31" s="909"/>
      <c r="FF31" s="910" t="str">
        <f>IFERROR(VLOOKUP(EZ31,'Composite Datasheets'!$MC$6:$MF$25,3,0),"")</f>
        <v>Other</v>
      </c>
      <c r="FG31" s="911"/>
      <c r="FH31" s="912"/>
      <c r="FI31" s="910" t="str">
        <f>_xlfn.XLOOKUP(EZ31,'Composite Datasheets'!$MC$6:$MC$25,'Composite Datasheets'!$MF$6:$MF$25,"")</f>
        <v/>
      </c>
      <c r="FJ31" s="911"/>
      <c r="FK31" s="912"/>
      <c r="FL31" s="909"/>
      <c r="FM31" s="924"/>
      <c r="FN31" s="342"/>
      <c r="FO31" s="923">
        <v>15</v>
      </c>
      <c r="FP31" s="837"/>
      <c r="FQ31" s="908"/>
      <c r="FR31" s="909"/>
      <c r="FS31" s="909"/>
      <c r="FT31" s="909"/>
      <c r="FU31" s="909"/>
      <c r="FV31" s="909"/>
      <c r="FW31" s="910" t="str">
        <f>IFERROR(VLOOKUP(FQ31,'Composite Datasheets'!$MC$6:$MF$25,3,0),"")</f>
        <v>Other</v>
      </c>
      <c r="FX31" s="911"/>
      <c r="FY31" s="912"/>
      <c r="FZ31" s="910" t="str">
        <f>_xlfn.XLOOKUP(FQ31,'Composite Datasheets'!$MC$6:$MC$25,'Composite Datasheets'!$MF$6:$MF$25,"")</f>
        <v/>
      </c>
      <c r="GA31" s="911"/>
      <c r="GB31" s="912"/>
      <c r="GC31" s="909"/>
      <c r="GD31" s="924"/>
      <c r="GE31" s="342"/>
      <c r="GF31" s="923">
        <v>15</v>
      </c>
      <c r="GG31" s="837"/>
      <c r="GH31" s="908"/>
      <c r="GI31" s="909"/>
      <c r="GJ31" s="909"/>
      <c r="GK31" s="909"/>
      <c r="GL31" s="909"/>
      <c r="GM31" s="909"/>
      <c r="GN31" s="910" t="str">
        <f>IFERROR(VLOOKUP(GH31,'Composite Datasheets'!$MC$6:$MF$25,3,0),"")</f>
        <v>Other</v>
      </c>
      <c r="GO31" s="911"/>
      <c r="GP31" s="912"/>
      <c r="GQ31" s="910" t="str">
        <f>_xlfn.XLOOKUP(GH31,'Composite Datasheets'!$MC$6:$MC$25,'Composite Datasheets'!$MF$6:$MF$25,"")</f>
        <v/>
      </c>
      <c r="GR31" s="911"/>
      <c r="GS31" s="912"/>
      <c r="GT31" s="909"/>
      <c r="GU31" s="924"/>
      <c r="GV31" s="342"/>
      <c r="GW31" s="923">
        <v>15</v>
      </c>
      <c r="GX31" s="837"/>
      <c r="GY31" s="908"/>
      <c r="GZ31" s="909"/>
      <c r="HA31" s="909"/>
      <c r="HB31" s="909"/>
      <c r="HC31" s="909"/>
      <c r="HD31" s="909"/>
      <c r="HE31" s="910" t="str">
        <f>IFERROR(VLOOKUP(GY31,'Composite Datasheets'!$MC$6:$MF$25,3,0),"")</f>
        <v>Other</v>
      </c>
      <c r="HF31" s="911"/>
      <c r="HG31" s="912"/>
      <c r="HH31" s="910" t="str">
        <f>_xlfn.XLOOKUP(GY31,'Composite Datasheets'!$MC$6:$MC$25,'Composite Datasheets'!$MF$6:$MF$25,"")</f>
        <v/>
      </c>
      <c r="HI31" s="911"/>
      <c r="HJ31" s="912"/>
      <c r="HK31" s="909"/>
      <c r="HL31" s="924"/>
      <c r="HM31" s="342"/>
      <c r="HN31" s="923">
        <v>15</v>
      </c>
      <c r="HO31" s="837"/>
      <c r="HP31" s="908"/>
      <c r="HQ31" s="909"/>
      <c r="HR31" s="909"/>
      <c r="HS31" s="909"/>
      <c r="HT31" s="909"/>
      <c r="HU31" s="909"/>
      <c r="HV31" s="910" t="str">
        <f>IFERROR(VLOOKUP(HP31,'Composite Datasheets'!$MC$6:$MF$25,3,0),"")</f>
        <v>Other</v>
      </c>
      <c r="HW31" s="911"/>
      <c r="HX31" s="912"/>
      <c r="HY31" s="910" t="str">
        <f>_xlfn.XLOOKUP(HP31,'Composite Datasheets'!$MC$6:$MC$25,'Composite Datasheets'!$MF$6:$MF$25,"")</f>
        <v/>
      </c>
      <c r="HZ31" s="911"/>
      <c r="IA31" s="912"/>
      <c r="IB31" s="909"/>
      <c r="IC31" s="924"/>
      <c r="ID31" s="342"/>
      <c r="IE31" s="923">
        <v>15</v>
      </c>
      <c r="IF31" s="837"/>
      <c r="IG31" s="908"/>
      <c r="IH31" s="909"/>
      <c r="II31" s="909"/>
      <c r="IJ31" s="909"/>
      <c r="IK31" s="909"/>
      <c r="IL31" s="909"/>
      <c r="IM31" s="910" t="str">
        <f>IFERROR(VLOOKUP(IG31,'Composite Datasheets'!$MC$6:$MF$25,3,0),"")</f>
        <v>Other</v>
      </c>
      <c r="IN31" s="911"/>
      <c r="IO31" s="912"/>
      <c r="IP31" s="910" t="str">
        <f>_xlfn.XLOOKUP(IG31,'Composite Datasheets'!$MC$6:$MC$25,'Composite Datasheets'!$MF$6:$MF$25,"")</f>
        <v/>
      </c>
      <c r="IQ31" s="911"/>
      <c r="IR31" s="912"/>
      <c r="IS31" s="909"/>
      <c r="IT31" s="924"/>
    </row>
    <row r="32" spans="1:254" s="124" customFormat="1" ht="12.75" x14ac:dyDescent="0.2">
      <c r="A32" s="923">
        <v>16</v>
      </c>
      <c r="B32" s="837"/>
      <c r="C32" s="908"/>
      <c r="D32" s="909"/>
      <c r="E32" s="909"/>
      <c r="F32" s="909"/>
      <c r="G32" s="909"/>
      <c r="H32" s="909"/>
      <c r="I32" s="910" t="str">
        <f>IFERROR(VLOOKUP(C32,'Composite Datasheets'!$MC$6:$MF$25,3,0),"")</f>
        <v>Other</v>
      </c>
      <c r="J32" s="911"/>
      <c r="K32" s="912"/>
      <c r="L32" s="910" t="str">
        <f>_xlfn.XLOOKUP(C32,'Composite Datasheets'!$MC$6:$MC$25,'Composite Datasheets'!$MF$6:$MF$25,"")</f>
        <v/>
      </c>
      <c r="M32" s="911"/>
      <c r="N32" s="912"/>
      <c r="O32" s="909"/>
      <c r="P32" s="924"/>
      <c r="Q32" s="335"/>
      <c r="R32" s="923">
        <v>16</v>
      </c>
      <c r="S32" s="837"/>
      <c r="T32" s="908"/>
      <c r="U32" s="909"/>
      <c r="V32" s="909"/>
      <c r="W32" s="909"/>
      <c r="X32" s="909"/>
      <c r="Y32" s="909"/>
      <c r="Z32" s="910" t="str">
        <f>IFERROR(VLOOKUP(T32,'Composite Datasheets'!$MC$6:$MF$25,3,0),"")</f>
        <v>Other</v>
      </c>
      <c r="AA32" s="911"/>
      <c r="AB32" s="912"/>
      <c r="AC32" s="910" t="str">
        <f>_xlfn.XLOOKUP(T32,'Composite Datasheets'!$MC$6:$MC$25,'Composite Datasheets'!$MF$6:$MF$25,"")</f>
        <v/>
      </c>
      <c r="AD32" s="911"/>
      <c r="AE32" s="912"/>
      <c r="AF32" s="909"/>
      <c r="AG32" s="924"/>
      <c r="AH32" s="342"/>
      <c r="AI32" s="923">
        <v>16</v>
      </c>
      <c r="AJ32" s="837"/>
      <c r="AK32" s="908"/>
      <c r="AL32" s="909"/>
      <c r="AM32" s="909"/>
      <c r="AN32" s="909"/>
      <c r="AO32" s="909"/>
      <c r="AP32" s="909"/>
      <c r="AQ32" s="910" t="str">
        <f>IFERROR(VLOOKUP(AK32,'Composite Datasheets'!$MC$6:$MF$25,3,0),"")</f>
        <v>Other</v>
      </c>
      <c r="AR32" s="911"/>
      <c r="AS32" s="912"/>
      <c r="AT32" s="910" t="str">
        <f>_xlfn.XLOOKUP(AK32,'Composite Datasheets'!$MC$6:$MC$25,'Composite Datasheets'!$MF$6:$MF$25,"")</f>
        <v/>
      </c>
      <c r="AU32" s="911"/>
      <c r="AV32" s="912"/>
      <c r="AW32" s="909"/>
      <c r="AX32" s="924"/>
      <c r="AY32" s="342"/>
      <c r="AZ32" s="923">
        <v>16</v>
      </c>
      <c r="BA32" s="837"/>
      <c r="BB32" s="908"/>
      <c r="BC32" s="909"/>
      <c r="BD32" s="909"/>
      <c r="BE32" s="909"/>
      <c r="BF32" s="909"/>
      <c r="BG32" s="909"/>
      <c r="BH32" s="910" t="str">
        <f>IFERROR(VLOOKUP(BB32,'Composite Datasheets'!$MC$6:$MF$25,3,0),"")</f>
        <v>Other</v>
      </c>
      <c r="BI32" s="911"/>
      <c r="BJ32" s="912"/>
      <c r="BK32" s="910" t="str">
        <f>_xlfn.XLOOKUP(BB32,'Composite Datasheets'!$MC$6:$MC$25,'Composite Datasheets'!$MF$6:$MF$25,"")</f>
        <v/>
      </c>
      <c r="BL32" s="911"/>
      <c r="BM32" s="912"/>
      <c r="BN32" s="909"/>
      <c r="BO32" s="924"/>
      <c r="BP32" s="342"/>
      <c r="BQ32" s="923">
        <v>16</v>
      </c>
      <c r="BR32" s="837"/>
      <c r="BS32" s="908"/>
      <c r="BT32" s="909"/>
      <c r="BU32" s="909"/>
      <c r="BV32" s="909"/>
      <c r="BW32" s="909"/>
      <c r="BX32" s="909"/>
      <c r="BY32" s="910" t="str">
        <f>IFERROR(VLOOKUP(BS32,'Composite Datasheets'!$MC$6:$MF$25,3,0),"")</f>
        <v>Other</v>
      </c>
      <c r="BZ32" s="911"/>
      <c r="CA32" s="912"/>
      <c r="CB32" s="910" t="str">
        <f>_xlfn.XLOOKUP(BS32,'Composite Datasheets'!$MC$6:$MC$25,'Composite Datasheets'!$MF$6:$MF$25,"")</f>
        <v/>
      </c>
      <c r="CC32" s="911"/>
      <c r="CD32" s="912"/>
      <c r="CE32" s="909"/>
      <c r="CF32" s="924"/>
      <c r="CG32" s="342"/>
      <c r="CH32" s="923">
        <v>16</v>
      </c>
      <c r="CI32" s="837"/>
      <c r="CJ32" s="908"/>
      <c r="CK32" s="909"/>
      <c r="CL32" s="909"/>
      <c r="CM32" s="909"/>
      <c r="CN32" s="909"/>
      <c r="CO32" s="909"/>
      <c r="CP32" s="910" t="str">
        <f>IFERROR(VLOOKUP(CJ32,'Composite Datasheets'!$MC$6:$MF$25,3,0),"")</f>
        <v>Other</v>
      </c>
      <c r="CQ32" s="911"/>
      <c r="CR32" s="912"/>
      <c r="CS32" s="910" t="str">
        <f>_xlfn.XLOOKUP(CJ32,'Composite Datasheets'!$MC$6:$MC$25,'Composite Datasheets'!$MF$6:$MF$25,"")</f>
        <v/>
      </c>
      <c r="CT32" s="911"/>
      <c r="CU32" s="912"/>
      <c r="CV32" s="909"/>
      <c r="CW32" s="924"/>
      <c r="CX32" s="342"/>
      <c r="CY32" s="923">
        <v>16</v>
      </c>
      <c r="CZ32" s="837"/>
      <c r="DA32" s="908" t="s">
        <v>338</v>
      </c>
      <c r="DB32" s="909"/>
      <c r="DC32" s="909"/>
      <c r="DD32" s="909"/>
      <c r="DE32" s="909"/>
      <c r="DF32" s="909"/>
      <c r="DG32" s="910" t="str">
        <f>IFERROR(VLOOKUP(DA32,'Composite Datasheets'!$MC$6:$MF$25,3,0),"")</f>
        <v>Unidirectional</v>
      </c>
      <c r="DH32" s="911"/>
      <c r="DI32" s="912"/>
      <c r="DJ32" s="910">
        <f ca="1">_xlfn.XLOOKUP(DA32,'Composite Datasheets'!$MC$6:$MC$25,'Composite Datasheets'!$MF$6:$MF$25,"")</f>
        <v>200</v>
      </c>
      <c r="DK32" s="911"/>
      <c r="DL32" s="912"/>
      <c r="DM32" s="909">
        <v>-21</v>
      </c>
      <c r="DN32" s="924"/>
      <c r="DO32" s="342"/>
      <c r="DP32" s="923">
        <v>16</v>
      </c>
      <c r="DQ32" s="837"/>
      <c r="DR32" s="908"/>
      <c r="DS32" s="909"/>
      <c r="DT32" s="909"/>
      <c r="DU32" s="909"/>
      <c r="DV32" s="909"/>
      <c r="DW32" s="909"/>
      <c r="DX32" s="910" t="str">
        <f>IFERROR(VLOOKUP(DR32,'Composite Datasheets'!$MC$6:$MF$25,3,0),"")</f>
        <v>Other</v>
      </c>
      <c r="DY32" s="911"/>
      <c r="DZ32" s="912"/>
      <c r="EA32" s="910" t="str">
        <f>_xlfn.XLOOKUP(DR32,'Composite Datasheets'!$MC$6:$MC$25,'Composite Datasheets'!$MF$6:$MF$25,"")</f>
        <v/>
      </c>
      <c r="EB32" s="911"/>
      <c r="EC32" s="912"/>
      <c r="ED32" s="909"/>
      <c r="EE32" s="924"/>
      <c r="EF32" s="342"/>
      <c r="EG32" s="923">
        <v>16</v>
      </c>
      <c r="EH32" s="837"/>
      <c r="EI32" s="908"/>
      <c r="EJ32" s="909"/>
      <c r="EK32" s="909"/>
      <c r="EL32" s="909"/>
      <c r="EM32" s="909"/>
      <c r="EN32" s="909"/>
      <c r="EO32" s="910" t="str">
        <f>IFERROR(VLOOKUP(EI32,'Composite Datasheets'!$MC$6:$MF$25,3,0),"")</f>
        <v>Other</v>
      </c>
      <c r="EP32" s="911"/>
      <c r="EQ32" s="912"/>
      <c r="ER32" s="910" t="str">
        <f>_xlfn.XLOOKUP(EI32,'Composite Datasheets'!$MC$6:$MC$25,'Composite Datasheets'!$MF$6:$MF$25,"")</f>
        <v/>
      </c>
      <c r="ES32" s="911"/>
      <c r="ET32" s="912"/>
      <c r="EU32" s="909"/>
      <c r="EV32" s="924"/>
      <c r="EW32" s="342"/>
      <c r="EX32" s="923">
        <v>16</v>
      </c>
      <c r="EY32" s="837"/>
      <c r="EZ32" s="908"/>
      <c r="FA32" s="909"/>
      <c r="FB32" s="909"/>
      <c r="FC32" s="909"/>
      <c r="FD32" s="909"/>
      <c r="FE32" s="909"/>
      <c r="FF32" s="910" t="str">
        <f>IFERROR(VLOOKUP(EZ32,'Composite Datasheets'!$MC$6:$MF$25,3,0),"")</f>
        <v>Other</v>
      </c>
      <c r="FG32" s="911"/>
      <c r="FH32" s="912"/>
      <c r="FI32" s="910" t="str">
        <f>_xlfn.XLOOKUP(EZ32,'Composite Datasheets'!$MC$6:$MC$25,'Composite Datasheets'!$MF$6:$MF$25,"")</f>
        <v/>
      </c>
      <c r="FJ32" s="911"/>
      <c r="FK32" s="912"/>
      <c r="FL32" s="909"/>
      <c r="FM32" s="924"/>
      <c r="FN32" s="342"/>
      <c r="FO32" s="923">
        <v>16</v>
      </c>
      <c r="FP32" s="837"/>
      <c r="FQ32" s="908"/>
      <c r="FR32" s="909"/>
      <c r="FS32" s="909"/>
      <c r="FT32" s="909"/>
      <c r="FU32" s="909"/>
      <c r="FV32" s="909"/>
      <c r="FW32" s="910" t="str">
        <f>IFERROR(VLOOKUP(FQ32,'Composite Datasheets'!$MC$6:$MF$25,3,0),"")</f>
        <v>Other</v>
      </c>
      <c r="FX32" s="911"/>
      <c r="FY32" s="912"/>
      <c r="FZ32" s="910" t="str">
        <f>_xlfn.XLOOKUP(FQ32,'Composite Datasheets'!$MC$6:$MC$25,'Composite Datasheets'!$MF$6:$MF$25,"")</f>
        <v/>
      </c>
      <c r="GA32" s="911"/>
      <c r="GB32" s="912"/>
      <c r="GC32" s="909"/>
      <c r="GD32" s="924"/>
      <c r="GE32" s="342"/>
      <c r="GF32" s="923">
        <v>16</v>
      </c>
      <c r="GG32" s="837"/>
      <c r="GH32" s="908"/>
      <c r="GI32" s="909"/>
      <c r="GJ32" s="909"/>
      <c r="GK32" s="909"/>
      <c r="GL32" s="909"/>
      <c r="GM32" s="909"/>
      <c r="GN32" s="910" t="str">
        <f>IFERROR(VLOOKUP(GH32,'Composite Datasheets'!$MC$6:$MF$25,3,0),"")</f>
        <v>Other</v>
      </c>
      <c r="GO32" s="911"/>
      <c r="GP32" s="912"/>
      <c r="GQ32" s="910" t="str">
        <f>_xlfn.XLOOKUP(GH32,'Composite Datasheets'!$MC$6:$MC$25,'Composite Datasheets'!$MF$6:$MF$25,"")</f>
        <v/>
      </c>
      <c r="GR32" s="911"/>
      <c r="GS32" s="912"/>
      <c r="GT32" s="909"/>
      <c r="GU32" s="924"/>
      <c r="GV32" s="342"/>
      <c r="GW32" s="923">
        <v>16</v>
      </c>
      <c r="GX32" s="837"/>
      <c r="GY32" s="908"/>
      <c r="GZ32" s="909"/>
      <c r="HA32" s="909"/>
      <c r="HB32" s="909"/>
      <c r="HC32" s="909"/>
      <c r="HD32" s="909"/>
      <c r="HE32" s="910" t="str">
        <f>IFERROR(VLOOKUP(GY32,'Composite Datasheets'!$MC$6:$MF$25,3,0),"")</f>
        <v>Other</v>
      </c>
      <c r="HF32" s="911"/>
      <c r="HG32" s="912"/>
      <c r="HH32" s="910" t="str">
        <f>_xlfn.XLOOKUP(GY32,'Composite Datasheets'!$MC$6:$MC$25,'Composite Datasheets'!$MF$6:$MF$25,"")</f>
        <v/>
      </c>
      <c r="HI32" s="911"/>
      <c r="HJ32" s="912"/>
      <c r="HK32" s="909"/>
      <c r="HL32" s="924"/>
      <c r="HM32" s="342"/>
      <c r="HN32" s="923">
        <v>16</v>
      </c>
      <c r="HO32" s="837"/>
      <c r="HP32" s="908"/>
      <c r="HQ32" s="909"/>
      <c r="HR32" s="909"/>
      <c r="HS32" s="909"/>
      <c r="HT32" s="909"/>
      <c r="HU32" s="909"/>
      <c r="HV32" s="910" t="str">
        <f>IFERROR(VLOOKUP(HP32,'Composite Datasheets'!$MC$6:$MF$25,3,0),"")</f>
        <v>Other</v>
      </c>
      <c r="HW32" s="911"/>
      <c r="HX32" s="912"/>
      <c r="HY32" s="910" t="str">
        <f>_xlfn.XLOOKUP(HP32,'Composite Datasheets'!$MC$6:$MC$25,'Composite Datasheets'!$MF$6:$MF$25,"")</f>
        <v/>
      </c>
      <c r="HZ32" s="911"/>
      <c r="IA32" s="912"/>
      <c r="IB32" s="909"/>
      <c r="IC32" s="924"/>
      <c r="ID32" s="342"/>
      <c r="IE32" s="923">
        <v>16</v>
      </c>
      <c r="IF32" s="837"/>
      <c r="IG32" s="908"/>
      <c r="IH32" s="909"/>
      <c r="II32" s="909"/>
      <c r="IJ32" s="909"/>
      <c r="IK32" s="909"/>
      <c r="IL32" s="909"/>
      <c r="IM32" s="910" t="str">
        <f>IFERROR(VLOOKUP(IG32,'Composite Datasheets'!$MC$6:$MF$25,3,0),"")</f>
        <v>Other</v>
      </c>
      <c r="IN32" s="911"/>
      <c r="IO32" s="912"/>
      <c r="IP32" s="910" t="str">
        <f>_xlfn.XLOOKUP(IG32,'Composite Datasheets'!$MC$6:$MC$25,'Composite Datasheets'!$MF$6:$MF$25,"")</f>
        <v/>
      </c>
      <c r="IQ32" s="911"/>
      <c r="IR32" s="912"/>
      <c r="IS32" s="909"/>
      <c r="IT32" s="924"/>
    </row>
    <row r="33" spans="1:254" s="124" customFormat="1" ht="12.75" x14ac:dyDescent="0.2">
      <c r="A33" s="923">
        <v>17</v>
      </c>
      <c r="B33" s="837"/>
      <c r="C33" s="908"/>
      <c r="D33" s="909"/>
      <c r="E33" s="909"/>
      <c r="F33" s="909"/>
      <c r="G33" s="909"/>
      <c r="H33" s="909"/>
      <c r="I33" s="910" t="str">
        <f>IFERROR(VLOOKUP(C33,'Composite Datasheets'!$MC$6:$MF$25,3,0),"")</f>
        <v>Other</v>
      </c>
      <c r="J33" s="911"/>
      <c r="K33" s="912"/>
      <c r="L33" s="910" t="str">
        <f>_xlfn.XLOOKUP(C33,'Composite Datasheets'!$MC$6:$MC$25,'Composite Datasheets'!$MF$6:$MF$25,"")</f>
        <v/>
      </c>
      <c r="M33" s="911"/>
      <c r="N33" s="912"/>
      <c r="O33" s="909"/>
      <c r="P33" s="924"/>
      <c r="Q33" s="335"/>
      <c r="R33" s="923">
        <v>17</v>
      </c>
      <c r="S33" s="837"/>
      <c r="T33" s="908"/>
      <c r="U33" s="909"/>
      <c r="V33" s="909"/>
      <c r="W33" s="909"/>
      <c r="X33" s="909"/>
      <c r="Y33" s="909"/>
      <c r="Z33" s="910" t="str">
        <f>IFERROR(VLOOKUP(T33,'Composite Datasheets'!$MC$6:$MF$25,3,0),"")</f>
        <v>Other</v>
      </c>
      <c r="AA33" s="911"/>
      <c r="AB33" s="912"/>
      <c r="AC33" s="910" t="str">
        <f>_xlfn.XLOOKUP(T33,'Composite Datasheets'!$MC$6:$MC$25,'Composite Datasheets'!$MF$6:$MF$25,"")</f>
        <v/>
      </c>
      <c r="AD33" s="911"/>
      <c r="AE33" s="912"/>
      <c r="AF33" s="909"/>
      <c r="AG33" s="924"/>
      <c r="AH33" s="342"/>
      <c r="AI33" s="923">
        <v>17</v>
      </c>
      <c r="AJ33" s="837"/>
      <c r="AK33" s="908"/>
      <c r="AL33" s="909"/>
      <c r="AM33" s="909"/>
      <c r="AN33" s="909"/>
      <c r="AO33" s="909"/>
      <c r="AP33" s="909"/>
      <c r="AQ33" s="910" t="str">
        <f>IFERROR(VLOOKUP(AK33,'Composite Datasheets'!$MC$6:$MF$25,3,0),"")</f>
        <v>Other</v>
      </c>
      <c r="AR33" s="911"/>
      <c r="AS33" s="912"/>
      <c r="AT33" s="910" t="str">
        <f>_xlfn.XLOOKUP(AK33,'Composite Datasheets'!$MC$6:$MC$25,'Composite Datasheets'!$MF$6:$MF$25,"")</f>
        <v/>
      </c>
      <c r="AU33" s="911"/>
      <c r="AV33" s="912"/>
      <c r="AW33" s="909"/>
      <c r="AX33" s="924"/>
      <c r="AY33" s="342"/>
      <c r="AZ33" s="923">
        <v>17</v>
      </c>
      <c r="BA33" s="837"/>
      <c r="BB33" s="908"/>
      <c r="BC33" s="909"/>
      <c r="BD33" s="909"/>
      <c r="BE33" s="909"/>
      <c r="BF33" s="909"/>
      <c r="BG33" s="909"/>
      <c r="BH33" s="910" t="str">
        <f>IFERROR(VLOOKUP(BB33,'Composite Datasheets'!$MC$6:$MF$25,3,0),"")</f>
        <v>Other</v>
      </c>
      <c r="BI33" s="911"/>
      <c r="BJ33" s="912"/>
      <c r="BK33" s="910" t="str">
        <f>_xlfn.XLOOKUP(BB33,'Composite Datasheets'!$MC$6:$MC$25,'Composite Datasheets'!$MF$6:$MF$25,"")</f>
        <v/>
      </c>
      <c r="BL33" s="911"/>
      <c r="BM33" s="912"/>
      <c r="BN33" s="909"/>
      <c r="BO33" s="924"/>
      <c r="BP33" s="342"/>
      <c r="BQ33" s="923">
        <v>17</v>
      </c>
      <c r="BR33" s="837"/>
      <c r="BS33" s="908"/>
      <c r="BT33" s="909"/>
      <c r="BU33" s="909"/>
      <c r="BV33" s="909"/>
      <c r="BW33" s="909"/>
      <c r="BX33" s="909"/>
      <c r="BY33" s="910" t="str">
        <f>IFERROR(VLOOKUP(BS33,'Composite Datasheets'!$MC$6:$MF$25,3,0),"")</f>
        <v>Other</v>
      </c>
      <c r="BZ33" s="911"/>
      <c r="CA33" s="912"/>
      <c r="CB33" s="910" t="str">
        <f>_xlfn.XLOOKUP(BS33,'Composite Datasheets'!$MC$6:$MC$25,'Composite Datasheets'!$MF$6:$MF$25,"")</f>
        <v/>
      </c>
      <c r="CC33" s="911"/>
      <c r="CD33" s="912"/>
      <c r="CE33" s="909"/>
      <c r="CF33" s="924"/>
      <c r="CG33" s="342"/>
      <c r="CH33" s="923">
        <v>17</v>
      </c>
      <c r="CI33" s="837"/>
      <c r="CJ33" s="908"/>
      <c r="CK33" s="909"/>
      <c r="CL33" s="909"/>
      <c r="CM33" s="909"/>
      <c r="CN33" s="909"/>
      <c r="CO33" s="909"/>
      <c r="CP33" s="910" t="str">
        <f>IFERROR(VLOOKUP(CJ33,'Composite Datasheets'!$MC$6:$MF$25,3,0),"")</f>
        <v>Other</v>
      </c>
      <c r="CQ33" s="911"/>
      <c r="CR33" s="912"/>
      <c r="CS33" s="910" t="str">
        <f>_xlfn.XLOOKUP(CJ33,'Composite Datasheets'!$MC$6:$MC$25,'Composite Datasheets'!$MF$6:$MF$25,"")</f>
        <v/>
      </c>
      <c r="CT33" s="911"/>
      <c r="CU33" s="912"/>
      <c r="CV33" s="909"/>
      <c r="CW33" s="924"/>
      <c r="CX33" s="342"/>
      <c r="CY33" s="923">
        <v>17</v>
      </c>
      <c r="CZ33" s="837"/>
      <c r="DA33" s="908" t="s">
        <v>336</v>
      </c>
      <c r="DB33" s="909"/>
      <c r="DC33" s="909"/>
      <c r="DD33" s="909"/>
      <c r="DE33" s="909"/>
      <c r="DF33" s="909"/>
      <c r="DG33" s="910" t="str">
        <f>IFERROR(VLOOKUP(DA33,'Composite Datasheets'!$MC$6:$MF$25,3,0),"")</f>
        <v>Bidirectional</v>
      </c>
      <c r="DH33" s="911"/>
      <c r="DI33" s="912"/>
      <c r="DJ33" s="910">
        <f ca="1">_xlfn.XLOOKUP(DA33,'Composite Datasheets'!$MC$6:$MC$25,'Composite Datasheets'!$MF$6:$MF$25,"")</f>
        <v>200</v>
      </c>
      <c r="DK33" s="911"/>
      <c r="DL33" s="912"/>
      <c r="DM33" s="909">
        <v>0</v>
      </c>
      <c r="DN33" s="924"/>
      <c r="DO33" s="342"/>
      <c r="DP33" s="923">
        <v>17</v>
      </c>
      <c r="DQ33" s="837"/>
      <c r="DR33" s="908"/>
      <c r="DS33" s="909"/>
      <c r="DT33" s="909"/>
      <c r="DU33" s="909"/>
      <c r="DV33" s="909"/>
      <c r="DW33" s="909"/>
      <c r="DX33" s="910" t="str">
        <f>IFERROR(VLOOKUP(DR33,'Composite Datasheets'!$MC$6:$MF$25,3,0),"")</f>
        <v>Other</v>
      </c>
      <c r="DY33" s="911"/>
      <c r="DZ33" s="912"/>
      <c r="EA33" s="910" t="str">
        <f>_xlfn.XLOOKUP(DR33,'Composite Datasheets'!$MC$6:$MC$25,'Composite Datasheets'!$MF$6:$MF$25,"")</f>
        <v/>
      </c>
      <c r="EB33" s="911"/>
      <c r="EC33" s="912"/>
      <c r="ED33" s="909"/>
      <c r="EE33" s="924"/>
      <c r="EF33" s="342"/>
      <c r="EG33" s="923">
        <v>17</v>
      </c>
      <c r="EH33" s="837"/>
      <c r="EI33" s="908"/>
      <c r="EJ33" s="909"/>
      <c r="EK33" s="909"/>
      <c r="EL33" s="909"/>
      <c r="EM33" s="909"/>
      <c r="EN33" s="909"/>
      <c r="EO33" s="910" t="str">
        <f>IFERROR(VLOOKUP(EI33,'Composite Datasheets'!$MC$6:$MF$25,3,0),"")</f>
        <v>Other</v>
      </c>
      <c r="EP33" s="911"/>
      <c r="EQ33" s="912"/>
      <c r="ER33" s="910" t="str">
        <f>_xlfn.XLOOKUP(EI33,'Composite Datasheets'!$MC$6:$MC$25,'Composite Datasheets'!$MF$6:$MF$25,"")</f>
        <v/>
      </c>
      <c r="ES33" s="911"/>
      <c r="ET33" s="912"/>
      <c r="EU33" s="909"/>
      <c r="EV33" s="924"/>
      <c r="EW33" s="342"/>
      <c r="EX33" s="923">
        <v>17</v>
      </c>
      <c r="EY33" s="837"/>
      <c r="EZ33" s="908"/>
      <c r="FA33" s="909"/>
      <c r="FB33" s="909"/>
      <c r="FC33" s="909"/>
      <c r="FD33" s="909"/>
      <c r="FE33" s="909"/>
      <c r="FF33" s="910" t="str">
        <f>IFERROR(VLOOKUP(EZ33,'Composite Datasheets'!$MC$6:$MF$25,3,0),"")</f>
        <v>Other</v>
      </c>
      <c r="FG33" s="911"/>
      <c r="FH33" s="912"/>
      <c r="FI33" s="910" t="str">
        <f>_xlfn.XLOOKUP(EZ33,'Composite Datasheets'!$MC$6:$MC$25,'Composite Datasheets'!$MF$6:$MF$25,"")</f>
        <v/>
      </c>
      <c r="FJ33" s="911"/>
      <c r="FK33" s="912"/>
      <c r="FL33" s="909"/>
      <c r="FM33" s="924"/>
      <c r="FN33" s="342"/>
      <c r="FO33" s="923">
        <v>17</v>
      </c>
      <c r="FP33" s="837"/>
      <c r="FQ33" s="908"/>
      <c r="FR33" s="909"/>
      <c r="FS33" s="909"/>
      <c r="FT33" s="909"/>
      <c r="FU33" s="909"/>
      <c r="FV33" s="909"/>
      <c r="FW33" s="910" t="str">
        <f>IFERROR(VLOOKUP(FQ33,'Composite Datasheets'!$MC$6:$MF$25,3,0),"")</f>
        <v>Other</v>
      </c>
      <c r="FX33" s="911"/>
      <c r="FY33" s="912"/>
      <c r="FZ33" s="910" t="str">
        <f>_xlfn.XLOOKUP(FQ33,'Composite Datasheets'!$MC$6:$MC$25,'Composite Datasheets'!$MF$6:$MF$25,"")</f>
        <v/>
      </c>
      <c r="GA33" s="911"/>
      <c r="GB33" s="912"/>
      <c r="GC33" s="909"/>
      <c r="GD33" s="924"/>
      <c r="GE33" s="342"/>
      <c r="GF33" s="923">
        <v>17</v>
      </c>
      <c r="GG33" s="837"/>
      <c r="GH33" s="908"/>
      <c r="GI33" s="909"/>
      <c r="GJ33" s="909"/>
      <c r="GK33" s="909"/>
      <c r="GL33" s="909"/>
      <c r="GM33" s="909"/>
      <c r="GN33" s="910" t="str">
        <f>IFERROR(VLOOKUP(GH33,'Composite Datasheets'!$MC$6:$MF$25,3,0),"")</f>
        <v>Other</v>
      </c>
      <c r="GO33" s="911"/>
      <c r="GP33" s="912"/>
      <c r="GQ33" s="910" t="str">
        <f>_xlfn.XLOOKUP(GH33,'Composite Datasheets'!$MC$6:$MC$25,'Composite Datasheets'!$MF$6:$MF$25,"")</f>
        <v/>
      </c>
      <c r="GR33" s="911"/>
      <c r="GS33" s="912"/>
      <c r="GT33" s="909"/>
      <c r="GU33" s="924"/>
      <c r="GV33" s="342"/>
      <c r="GW33" s="923">
        <v>17</v>
      </c>
      <c r="GX33" s="837"/>
      <c r="GY33" s="908"/>
      <c r="GZ33" s="909"/>
      <c r="HA33" s="909"/>
      <c r="HB33" s="909"/>
      <c r="HC33" s="909"/>
      <c r="HD33" s="909"/>
      <c r="HE33" s="910" t="str">
        <f>IFERROR(VLOOKUP(GY33,'Composite Datasheets'!$MC$6:$MF$25,3,0),"")</f>
        <v>Other</v>
      </c>
      <c r="HF33" s="911"/>
      <c r="HG33" s="912"/>
      <c r="HH33" s="910" t="str">
        <f>_xlfn.XLOOKUP(GY33,'Composite Datasheets'!$MC$6:$MC$25,'Composite Datasheets'!$MF$6:$MF$25,"")</f>
        <v/>
      </c>
      <c r="HI33" s="911"/>
      <c r="HJ33" s="912"/>
      <c r="HK33" s="909"/>
      <c r="HL33" s="924"/>
      <c r="HM33" s="342"/>
      <c r="HN33" s="923">
        <v>17</v>
      </c>
      <c r="HO33" s="837"/>
      <c r="HP33" s="908"/>
      <c r="HQ33" s="909"/>
      <c r="HR33" s="909"/>
      <c r="HS33" s="909"/>
      <c r="HT33" s="909"/>
      <c r="HU33" s="909"/>
      <c r="HV33" s="910" t="str">
        <f>IFERROR(VLOOKUP(HP33,'Composite Datasheets'!$MC$6:$MF$25,3,0),"")</f>
        <v>Other</v>
      </c>
      <c r="HW33" s="911"/>
      <c r="HX33" s="912"/>
      <c r="HY33" s="910" t="str">
        <f>_xlfn.XLOOKUP(HP33,'Composite Datasheets'!$MC$6:$MC$25,'Composite Datasheets'!$MF$6:$MF$25,"")</f>
        <v/>
      </c>
      <c r="HZ33" s="911"/>
      <c r="IA33" s="912"/>
      <c r="IB33" s="909"/>
      <c r="IC33" s="924"/>
      <c r="ID33" s="342"/>
      <c r="IE33" s="923">
        <v>17</v>
      </c>
      <c r="IF33" s="837"/>
      <c r="IG33" s="908"/>
      <c r="IH33" s="909"/>
      <c r="II33" s="909"/>
      <c r="IJ33" s="909"/>
      <c r="IK33" s="909"/>
      <c r="IL33" s="909"/>
      <c r="IM33" s="910" t="str">
        <f>IFERROR(VLOOKUP(IG33,'Composite Datasheets'!$MC$6:$MF$25,3,0),"")</f>
        <v>Other</v>
      </c>
      <c r="IN33" s="911"/>
      <c r="IO33" s="912"/>
      <c r="IP33" s="910" t="str">
        <f>_xlfn.XLOOKUP(IG33,'Composite Datasheets'!$MC$6:$MC$25,'Composite Datasheets'!$MF$6:$MF$25,"")</f>
        <v/>
      </c>
      <c r="IQ33" s="911"/>
      <c r="IR33" s="912"/>
      <c r="IS33" s="909"/>
      <c r="IT33" s="924"/>
    </row>
    <row r="34" spans="1:254" s="124" customFormat="1" ht="12.75" x14ac:dyDescent="0.2">
      <c r="A34" s="923">
        <v>18</v>
      </c>
      <c r="B34" s="837"/>
      <c r="C34" s="908"/>
      <c r="D34" s="909"/>
      <c r="E34" s="909"/>
      <c r="F34" s="909"/>
      <c r="G34" s="909"/>
      <c r="H34" s="909"/>
      <c r="I34" s="910" t="str">
        <f>IFERROR(VLOOKUP(C34,'Composite Datasheets'!$MC$6:$MF$25,3,0),"")</f>
        <v>Other</v>
      </c>
      <c r="J34" s="911"/>
      <c r="K34" s="912"/>
      <c r="L34" s="910" t="str">
        <f>_xlfn.XLOOKUP(C34,'Composite Datasheets'!$MC$6:$MC$25,'Composite Datasheets'!$MF$6:$MF$25,"")</f>
        <v/>
      </c>
      <c r="M34" s="911"/>
      <c r="N34" s="912"/>
      <c r="O34" s="909"/>
      <c r="P34" s="924"/>
      <c r="Q34" s="335"/>
      <c r="R34" s="923">
        <v>18</v>
      </c>
      <c r="S34" s="837"/>
      <c r="T34" s="908"/>
      <c r="U34" s="909"/>
      <c r="V34" s="909"/>
      <c r="W34" s="909"/>
      <c r="X34" s="909"/>
      <c r="Y34" s="909"/>
      <c r="Z34" s="910" t="str">
        <f>IFERROR(VLOOKUP(T34,'Composite Datasheets'!$MC$6:$MF$25,3,0),"")</f>
        <v>Other</v>
      </c>
      <c r="AA34" s="911"/>
      <c r="AB34" s="912"/>
      <c r="AC34" s="910" t="str">
        <f>_xlfn.XLOOKUP(T34,'Composite Datasheets'!$MC$6:$MC$25,'Composite Datasheets'!$MF$6:$MF$25,"")</f>
        <v/>
      </c>
      <c r="AD34" s="911"/>
      <c r="AE34" s="912"/>
      <c r="AF34" s="909"/>
      <c r="AG34" s="924"/>
      <c r="AH34" s="342"/>
      <c r="AI34" s="923">
        <v>18</v>
      </c>
      <c r="AJ34" s="837"/>
      <c r="AK34" s="908"/>
      <c r="AL34" s="909"/>
      <c r="AM34" s="909"/>
      <c r="AN34" s="909"/>
      <c r="AO34" s="909"/>
      <c r="AP34" s="909"/>
      <c r="AQ34" s="910" t="str">
        <f>IFERROR(VLOOKUP(AK34,'Composite Datasheets'!$MC$6:$MF$25,3,0),"")</f>
        <v>Other</v>
      </c>
      <c r="AR34" s="911"/>
      <c r="AS34" s="912"/>
      <c r="AT34" s="910" t="str">
        <f>_xlfn.XLOOKUP(AK34,'Composite Datasheets'!$MC$6:$MC$25,'Composite Datasheets'!$MF$6:$MF$25,"")</f>
        <v/>
      </c>
      <c r="AU34" s="911"/>
      <c r="AV34" s="912"/>
      <c r="AW34" s="909"/>
      <c r="AX34" s="924"/>
      <c r="AY34" s="342"/>
      <c r="AZ34" s="923">
        <v>18</v>
      </c>
      <c r="BA34" s="837"/>
      <c r="BB34" s="908"/>
      <c r="BC34" s="909"/>
      <c r="BD34" s="909"/>
      <c r="BE34" s="909"/>
      <c r="BF34" s="909"/>
      <c r="BG34" s="909"/>
      <c r="BH34" s="910" t="str">
        <f>IFERROR(VLOOKUP(BB34,'Composite Datasheets'!$MC$6:$MF$25,3,0),"")</f>
        <v>Other</v>
      </c>
      <c r="BI34" s="911"/>
      <c r="BJ34" s="912"/>
      <c r="BK34" s="910" t="str">
        <f>_xlfn.XLOOKUP(BB34,'Composite Datasheets'!$MC$6:$MC$25,'Composite Datasheets'!$MF$6:$MF$25,"")</f>
        <v/>
      </c>
      <c r="BL34" s="911"/>
      <c r="BM34" s="912"/>
      <c r="BN34" s="909"/>
      <c r="BO34" s="924"/>
      <c r="BP34" s="342"/>
      <c r="BQ34" s="923">
        <v>18</v>
      </c>
      <c r="BR34" s="837"/>
      <c r="BS34" s="908"/>
      <c r="BT34" s="909"/>
      <c r="BU34" s="909"/>
      <c r="BV34" s="909"/>
      <c r="BW34" s="909"/>
      <c r="BX34" s="909"/>
      <c r="BY34" s="910" t="str">
        <f>IFERROR(VLOOKUP(BS34,'Composite Datasheets'!$MC$6:$MF$25,3,0),"")</f>
        <v>Other</v>
      </c>
      <c r="BZ34" s="911"/>
      <c r="CA34" s="912"/>
      <c r="CB34" s="910" t="str">
        <f>_xlfn.XLOOKUP(BS34,'Composite Datasheets'!$MC$6:$MC$25,'Composite Datasheets'!$MF$6:$MF$25,"")</f>
        <v/>
      </c>
      <c r="CC34" s="911"/>
      <c r="CD34" s="912"/>
      <c r="CE34" s="909"/>
      <c r="CF34" s="924"/>
      <c r="CG34" s="342"/>
      <c r="CH34" s="923">
        <v>18</v>
      </c>
      <c r="CI34" s="837"/>
      <c r="CJ34" s="908"/>
      <c r="CK34" s="909"/>
      <c r="CL34" s="909"/>
      <c r="CM34" s="909"/>
      <c r="CN34" s="909"/>
      <c r="CO34" s="909"/>
      <c r="CP34" s="910" t="str">
        <f>IFERROR(VLOOKUP(CJ34,'Composite Datasheets'!$MC$6:$MF$25,3,0),"")</f>
        <v>Other</v>
      </c>
      <c r="CQ34" s="911"/>
      <c r="CR34" s="912"/>
      <c r="CS34" s="910" t="str">
        <f>_xlfn.XLOOKUP(CJ34,'Composite Datasheets'!$MC$6:$MC$25,'Composite Datasheets'!$MF$6:$MF$25,"")</f>
        <v/>
      </c>
      <c r="CT34" s="911"/>
      <c r="CU34" s="912"/>
      <c r="CV34" s="909"/>
      <c r="CW34" s="924"/>
      <c r="CX34" s="342"/>
      <c r="CY34" s="923">
        <v>18</v>
      </c>
      <c r="CZ34" s="837"/>
      <c r="DA34" s="908" t="s">
        <v>336</v>
      </c>
      <c r="DB34" s="909"/>
      <c r="DC34" s="909"/>
      <c r="DD34" s="909"/>
      <c r="DE34" s="909"/>
      <c r="DF34" s="909"/>
      <c r="DG34" s="910" t="str">
        <f>IFERROR(VLOOKUP(DA34,'Composite Datasheets'!$MC$6:$MF$25,3,0),"")</f>
        <v>Bidirectional</v>
      </c>
      <c r="DH34" s="911"/>
      <c r="DI34" s="912"/>
      <c r="DJ34" s="910">
        <f ca="1">_xlfn.XLOOKUP(DA34,'Composite Datasheets'!$MC$6:$MC$25,'Composite Datasheets'!$MF$6:$MF$25,"")</f>
        <v>200</v>
      </c>
      <c r="DK34" s="911"/>
      <c r="DL34" s="912"/>
      <c r="DM34" s="909">
        <v>0</v>
      </c>
      <c r="DN34" s="924"/>
      <c r="DO34" s="342"/>
      <c r="DP34" s="923">
        <v>18</v>
      </c>
      <c r="DQ34" s="837"/>
      <c r="DR34" s="908"/>
      <c r="DS34" s="909"/>
      <c r="DT34" s="909"/>
      <c r="DU34" s="909"/>
      <c r="DV34" s="909"/>
      <c r="DW34" s="909"/>
      <c r="DX34" s="910" t="str">
        <f>IFERROR(VLOOKUP(DR34,'Composite Datasheets'!$MC$6:$MF$25,3,0),"")</f>
        <v>Other</v>
      </c>
      <c r="DY34" s="911"/>
      <c r="DZ34" s="912"/>
      <c r="EA34" s="910" t="str">
        <f>_xlfn.XLOOKUP(DR34,'Composite Datasheets'!$MC$6:$MC$25,'Composite Datasheets'!$MF$6:$MF$25,"")</f>
        <v/>
      </c>
      <c r="EB34" s="911"/>
      <c r="EC34" s="912"/>
      <c r="ED34" s="909"/>
      <c r="EE34" s="924"/>
      <c r="EF34" s="342"/>
      <c r="EG34" s="923">
        <v>18</v>
      </c>
      <c r="EH34" s="837"/>
      <c r="EI34" s="908"/>
      <c r="EJ34" s="909"/>
      <c r="EK34" s="909"/>
      <c r="EL34" s="909"/>
      <c r="EM34" s="909"/>
      <c r="EN34" s="909"/>
      <c r="EO34" s="910" t="str">
        <f>IFERROR(VLOOKUP(EI34,'Composite Datasheets'!$MC$6:$MF$25,3,0),"")</f>
        <v>Other</v>
      </c>
      <c r="EP34" s="911"/>
      <c r="EQ34" s="912"/>
      <c r="ER34" s="910" t="str">
        <f>_xlfn.XLOOKUP(EI34,'Composite Datasheets'!$MC$6:$MC$25,'Composite Datasheets'!$MF$6:$MF$25,"")</f>
        <v/>
      </c>
      <c r="ES34" s="911"/>
      <c r="ET34" s="912"/>
      <c r="EU34" s="909"/>
      <c r="EV34" s="924"/>
      <c r="EW34" s="342"/>
      <c r="EX34" s="923">
        <v>18</v>
      </c>
      <c r="EY34" s="837"/>
      <c r="EZ34" s="908"/>
      <c r="FA34" s="909"/>
      <c r="FB34" s="909"/>
      <c r="FC34" s="909"/>
      <c r="FD34" s="909"/>
      <c r="FE34" s="909"/>
      <c r="FF34" s="910" t="str">
        <f>IFERROR(VLOOKUP(EZ34,'Composite Datasheets'!$MC$6:$MF$25,3,0),"")</f>
        <v>Other</v>
      </c>
      <c r="FG34" s="911"/>
      <c r="FH34" s="912"/>
      <c r="FI34" s="910" t="str">
        <f>_xlfn.XLOOKUP(EZ34,'Composite Datasheets'!$MC$6:$MC$25,'Composite Datasheets'!$MF$6:$MF$25,"")</f>
        <v/>
      </c>
      <c r="FJ34" s="911"/>
      <c r="FK34" s="912"/>
      <c r="FL34" s="909"/>
      <c r="FM34" s="924"/>
      <c r="FN34" s="342"/>
      <c r="FO34" s="923">
        <v>18</v>
      </c>
      <c r="FP34" s="837"/>
      <c r="FQ34" s="908"/>
      <c r="FR34" s="909"/>
      <c r="FS34" s="909"/>
      <c r="FT34" s="909"/>
      <c r="FU34" s="909"/>
      <c r="FV34" s="909"/>
      <c r="FW34" s="910" t="str">
        <f>IFERROR(VLOOKUP(FQ34,'Composite Datasheets'!$MC$6:$MF$25,3,0),"")</f>
        <v>Other</v>
      </c>
      <c r="FX34" s="911"/>
      <c r="FY34" s="912"/>
      <c r="FZ34" s="910" t="str">
        <f>_xlfn.XLOOKUP(FQ34,'Composite Datasheets'!$MC$6:$MC$25,'Composite Datasheets'!$MF$6:$MF$25,"")</f>
        <v/>
      </c>
      <c r="GA34" s="911"/>
      <c r="GB34" s="912"/>
      <c r="GC34" s="909"/>
      <c r="GD34" s="924"/>
      <c r="GE34" s="342"/>
      <c r="GF34" s="923">
        <v>18</v>
      </c>
      <c r="GG34" s="837"/>
      <c r="GH34" s="908"/>
      <c r="GI34" s="909"/>
      <c r="GJ34" s="909"/>
      <c r="GK34" s="909"/>
      <c r="GL34" s="909"/>
      <c r="GM34" s="909"/>
      <c r="GN34" s="910" t="str">
        <f>IFERROR(VLOOKUP(GH34,'Composite Datasheets'!$MC$6:$MF$25,3,0),"")</f>
        <v>Other</v>
      </c>
      <c r="GO34" s="911"/>
      <c r="GP34" s="912"/>
      <c r="GQ34" s="910" t="str">
        <f>_xlfn.XLOOKUP(GH34,'Composite Datasheets'!$MC$6:$MC$25,'Composite Datasheets'!$MF$6:$MF$25,"")</f>
        <v/>
      </c>
      <c r="GR34" s="911"/>
      <c r="GS34" s="912"/>
      <c r="GT34" s="909"/>
      <c r="GU34" s="924"/>
      <c r="GV34" s="342"/>
      <c r="GW34" s="923">
        <v>18</v>
      </c>
      <c r="GX34" s="837"/>
      <c r="GY34" s="908"/>
      <c r="GZ34" s="909"/>
      <c r="HA34" s="909"/>
      <c r="HB34" s="909"/>
      <c r="HC34" s="909"/>
      <c r="HD34" s="909"/>
      <c r="HE34" s="910" t="str">
        <f>IFERROR(VLOOKUP(GY34,'Composite Datasheets'!$MC$6:$MF$25,3,0),"")</f>
        <v>Other</v>
      </c>
      <c r="HF34" s="911"/>
      <c r="HG34" s="912"/>
      <c r="HH34" s="910" t="str">
        <f>_xlfn.XLOOKUP(GY34,'Composite Datasheets'!$MC$6:$MC$25,'Composite Datasheets'!$MF$6:$MF$25,"")</f>
        <v/>
      </c>
      <c r="HI34" s="911"/>
      <c r="HJ34" s="912"/>
      <c r="HK34" s="909"/>
      <c r="HL34" s="924"/>
      <c r="HM34" s="342"/>
      <c r="HN34" s="923">
        <v>18</v>
      </c>
      <c r="HO34" s="837"/>
      <c r="HP34" s="908"/>
      <c r="HQ34" s="909"/>
      <c r="HR34" s="909"/>
      <c r="HS34" s="909"/>
      <c r="HT34" s="909"/>
      <c r="HU34" s="909"/>
      <c r="HV34" s="910" t="str">
        <f>IFERROR(VLOOKUP(HP34,'Composite Datasheets'!$MC$6:$MF$25,3,0),"")</f>
        <v>Other</v>
      </c>
      <c r="HW34" s="911"/>
      <c r="HX34" s="912"/>
      <c r="HY34" s="910" t="str">
        <f>_xlfn.XLOOKUP(HP34,'Composite Datasheets'!$MC$6:$MC$25,'Composite Datasheets'!$MF$6:$MF$25,"")</f>
        <v/>
      </c>
      <c r="HZ34" s="911"/>
      <c r="IA34" s="912"/>
      <c r="IB34" s="909"/>
      <c r="IC34" s="924"/>
      <c r="ID34" s="342"/>
      <c r="IE34" s="923">
        <v>18</v>
      </c>
      <c r="IF34" s="837"/>
      <c r="IG34" s="908"/>
      <c r="IH34" s="909"/>
      <c r="II34" s="909"/>
      <c r="IJ34" s="909"/>
      <c r="IK34" s="909"/>
      <c r="IL34" s="909"/>
      <c r="IM34" s="910" t="str">
        <f>IFERROR(VLOOKUP(IG34,'Composite Datasheets'!$MC$6:$MF$25,3,0),"")</f>
        <v>Other</v>
      </c>
      <c r="IN34" s="911"/>
      <c r="IO34" s="912"/>
      <c r="IP34" s="910" t="str">
        <f>_xlfn.XLOOKUP(IG34,'Composite Datasheets'!$MC$6:$MC$25,'Composite Datasheets'!$MF$6:$MF$25,"")</f>
        <v/>
      </c>
      <c r="IQ34" s="911"/>
      <c r="IR34" s="912"/>
      <c r="IS34" s="909"/>
      <c r="IT34" s="924"/>
    </row>
    <row r="35" spans="1:254" s="124" customFormat="1" ht="12.75" x14ac:dyDescent="0.2">
      <c r="A35" s="923">
        <v>19</v>
      </c>
      <c r="B35" s="837"/>
      <c r="C35" s="908"/>
      <c r="D35" s="909"/>
      <c r="E35" s="909"/>
      <c r="F35" s="909"/>
      <c r="G35" s="909"/>
      <c r="H35" s="909"/>
      <c r="I35" s="910" t="str">
        <f>IFERROR(VLOOKUP(C35,'Composite Datasheets'!$MC$6:$MF$25,3,0),"")</f>
        <v>Other</v>
      </c>
      <c r="J35" s="911"/>
      <c r="K35" s="912"/>
      <c r="L35" s="910" t="str">
        <f>_xlfn.XLOOKUP(C35,'Composite Datasheets'!$MC$6:$MC$25,'Composite Datasheets'!$MF$6:$MF$25,"")</f>
        <v/>
      </c>
      <c r="M35" s="911"/>
      <c r="N35" s="912"/>
      <c r="O35" s="909"/>
      <c r="P35" s="924"/>
      <c r="Q35" s="335"/>
      <c r="R35" s="923">
        <v>19</v>
      </c>
      <c r="S35" s="837"/>
      <c r="T35" s="908"/>
      <c r="U35" s="909"/>
      <c r="V35" s="909"/>
      <c r="W35" s="909"/>
      <c r="X35" s="909"/>
      <c r="Y35" s="909"/>
      <c r="Z35" s="910" t="str">
        <f>IFERROR(VLOOKUP(T35,'Composite Datasheets'!$MC$6:$MF$25,3,0),"")</f>
        <v>Other</v>
      </c>
      <c r="AA35" s="911"/>
      <c r="AB35" s="912"/>
      <c r="AC35" s="910" t="str">
        <f>_xlfn.XLOOKUP(T35,'Composite Datasheets'!$MC$6:$MC$25,'Composite Datasheets'!$MF$6:$MF$25,"")</f>
        <v/>
      </c>
      <c r="AD35" s="911"/>
      <c r="AE35" s="912"/>
      <c r="AF35" s="909"/>
      <c r="AG35" s="924"/>
      <c r="AH35" s="342"/>
      <c r="AI35" s="923">
        <v>19</v>
      </c>
      <c r="AJ35" s="837"/>
      <c r="AK35" s="908"/>
      <c r="AL35" s="909"/>
      <c r="AM35" s="909"/>
      <c r="AN35" s="909"/>
      <c r="AO35" s="909"/>
      <c r="AP35" s="909"/>
      <c r="AQ35" s="910" t="str">
        <f>IFERROR(VLOOKUP(AK35,'Composite Datasheets'!$MC$6:$MF$25,3,0),"")</f>
        <v>Other</v>
      </c>
      <c r="AR35" s="911"/>
      <c r="AS35" s="912"/>
      <c r="AT35" s="910" t="str">
        <f>_xlfn.XLOOKUP(AK35,'Composite Datasheets'!$MC$6:$MC$25,'Composite Datasheets'!$MF$6:$MF$25,"")</f>
        <v/>
      </c>
      <c r="AU35" s="911"/>
      <c r="AV35" s="912"/>
      <c r="AW35" s="909"/>
      <c r="AX35" s="924"/>
      <c r="AY35" s="342"/>
      <c r="AZ35" s="923">
        <v>19</v>
      </c>
      <c r="BA35" s="837"/>
      <c r="BB35" s="908"/>
      <c r="BC35" s="909"/>
      <c r="BD35" s="909"/>
      <c r="BE35" s="909"/>
      <c r="BF35" s="909"/>
      <c r="BG35" s="909"/>
      <c r="BH35" s="910" t="str">
        <f>IFERROR(VLOOKUP(BB35,'Composite Datasheets'!$MC$6:$MF$25,3,0),"")</f>
        <v>Other</v>
      </c>
      <c r="BI35" s="911"/>
      <c r="BJ35" s="912"/>
      <c r="BK35" s="910" t="str">
        <f>_xlfn.XLOOKUP(BB35,'Composite Datasheets'!$MC$6:$MC$25,'Composite Datasheets'!$MF$6:$MF$25,"")</f>
        <v/>
      </c>
      <c r="BL35" s="911"/>
      <c r="BM35" s="912"/>
      <c r="BN35" s="909"/>
      <c r="BO35" s="924"/>
      <c r="BP35" s="342"/>
      <c r="BQ35" s="923">
        <v>19</v>
      </c>
      <c r="BR35" s="837"/>
      <c r="BS35" s="908"/>
      <c r="BT35" s="909"/>
      <c r="BU35" s="909"/>
      <c r="BV35" s="909"/>
      <c r="BW35" s="909"/>
      <c r="BX35" s="909"/>
      <c r="BY35" s="910" t="str">
        <f>IFERROR(VLOOKUP(BS35,'Composite Datasheets'!$MC$6:$MF$25,3,0),"")</f>
        <v>Other</v>
      </c>
      <c r="BZ35" s="911"/>
      <c r="CA35" s="912"/>
      <c r="CB35" s="910" t="str">
        <f>_xlfn.XLOOKUP(BS35,'Composite Datasheets'!$MC$6:$MC$25,'Composite Datasheets'!$MF$6:$MF$25,"")</f>
        <v/>
      </c>
      <c r="CC35" s="911"/>
      <c r="CD35" s="912"/>
      <c r="CE35" s="909"/>
      <c r="CF35" s="924"/>
      <c r="CG35" s="342"/>
      <c r="CH35" s="923">
        <v>19</v>
      </c>
      <c r="CI35" s="837"/>
      <c r="CJ35" s="908"/>
      <c r="CK35" s="909"/>
      <c r="CL35" s="909"/>
      <c r="CM35" s="909"/>
      <c r="CN35" s="909"/>
      <c r="CO35" s="909"/>
      <c r="CP35" s="910" t="str">
        <f>IFERROR(VLOOKUP(CJ35,'Composite Datasheets'!$MC$6:$MF$25,3,0),"")</f>
        <v>Other</v>
      </c>
      <c r="CQ35" s="911"/>
      <c r="CR35" s="912"/>
      <c r="CS35" s="910" t="str">
        <f>_xlfn.XLOOKUP(CJ35,'Composite Datasheets'!$MC$6:$MC$25,'Composite Datasheets'!$MF$6:$MF$25,"")</f>
        <v/>
      </c>
      <c r="CT35" s="911"/>
      <c r="CU35" s="912"/>
      <c r="CV35" s="909"/>
      <c r="CW35" s="924"/>
      <c r="CX35" s="342"/>
      <c r="CY35" s="923">
        <v>19</v>
      </c>
      <c r="CZ35" s="837"/>
      <c r="DA35" s="908"/>
      <c r="DB35" s="909"/>
      <c r="DC35" s="909"/>
      <c r="DD35" s="909"/>
      <c r="DE35" s="909"/>
      <c r="DF35" s="909"/>
      <c r="DG35" s="910" t="str">
        <f>IFERROR(VLOOKUP(DA35,'Composite Datasheets'!$MC$6:$MF$25,3,0),"")</f>
        <v>Other</v>
      </c>
      <c r="DH35" s="911"/>
      <c r="DI35" s="912"/>
      <c r="DJ35" s="910" t="str">
        <f>_xlfn.XLOOKUP(DA35,'Composite Datasheets'!$MC$6:$MC$25,'Composite Datasheets'!$MF$6:$MF$25,"")</f>
        <v/>
      </c>
      <c r="DK35" s="911"/>
      <c r="DL35" s="912"/>
      <c r="DM35" s="909">
        <v>45</v>
      </c>
      <c r="DN35" s="924"/>
      <c r="DO35" s="342"/>
      <c r="DP35" s="923">
        <v>19</v>
      </c>
      <c r="DQ35" s="837"/>
      <c r="DR35" s="908"/>
      <c r="DS35" s="909"/>
      <c r="DT35" s="909"/>
      <c r="DU35" s="909"/>
      <c r="DV35" s="909"/>
      <c r="DW35" s="909"/>
      <c r="DX35" s="910" t="str">
        <f>IFERROR(VLOOKUP(DR35,'Composite Datasheets'!$MC$6:$MF$25,3,0),"")</f>
        <v>Other</v>
      </c>
      <c r="DY35" s="911"/>
      <c r="DZ35" s="912"/>
      <c r="EA35" s="910" t="str">
        <f>_xlfn.XLOOKUP(DR35,'Composite Datasheets'!$MC$6:$MC$25,'Composite Datasheets'!$MF$6:$MF$25,"")</f>
        <v/>
      </c>
      <c r="EB35" s="911"/>
      <c r="EC35" s="912"/>
      <c r="ED35" s="909"/>
      <c r="EE35" s="924"/>
      <c r="EF35" s="342"/>
      <c r="EG35" s="923">
        <v>19</v>
      </c>
      <c r="EH35" s="837"/>
      <c r="EI35" s="908"/>
      <c r="EJ35" s="909"/>
      <c r="EK35" s="909"/>
      <c r="EL35" s="909"/>
      <c r="EM35" s="909"/>
      <c r="EN35" s="909"/>
      <c r="EO35" s="910" t="str">
        <f>IFERROR(VLOOKUP(EI35,'Composite Datasheets'!$MC$6:$MF$25,3,0),"")</f>
        <v>Other</v>
      </c>
      <c r="EP35" s="911"/>
      <c r="EQ35" s="912"/>
      <c r="ER35" s="910" t="str">
        <f>_xlfn.XLOOKUP(EI35,'Composite Datasheets'!$MC$6:$MC$25,'Composite Datasheets'!$MF$6:$MF$25,"")</f>
        <v/>
      </c>
      <c r="ES35" s="911"/>
      <c r="ET35" s="912"/>
      <c r="EU35" s="909"/>
      <c r="EV35" s="924"/>
      <c r="EW35" s="342"/>
      <c r="EX35" s="923">
        <v>19</v>
      </c>
      <c r="EY35" s="837"/>
      <c r="EZ35" s="908"/>
      <c r="FA35" s="909"/>
      <c r="FB35" s="909"/>
      <c r="FC35" s="909"/>
      <c r="FD35" s="909"/>
      <c r="FE35" s="909"/>
      <c r="FF35" s="910" t="str">
        <f>IFERROR(VLOOKUP(EZ35,'Composite Datasheets'!$MC$6:$MF$25,3,0),"")</f>
        <v>Other</v>
      </c>
      <c r="FG35" s="911"/>
      <c r="FH35" s="912"/>
      <c r="FI35" s="910" t="str">
        <f>_xlfn.XLOOKUP(EZ35,'Composite Datasheets'!$MC$6:$MC$25,'Composite Datasheets'!$MF$6:$MF$25,"")</f>
        <v/>
      </c>
      <c r="FJ35" s="911"/>
      <c r="FK35" s="912"/>
      <c r="FL35" s="909"/>
      <c r="FM35" s="924"/>
      <c r="FN35" s="342"/>
      <c r="FO35" s="923">
        <v>19</v>
      </c>
      <c r="FP35" s="837"/>
      <c r="FQ35" s="908"/>
      <c r="FR35" s="909"/>
      <c r="FS35" s="909"/>
      <c r="FT35" s="909"/>
      <c r="FU35" s="909"/>
      <c r="FV35" s="909"/>
      <c r="FW35" s="910" t="str">
        <f>IFERROR(VLOOKUP(FQ35,'Composite Datasheets'!$MC$6:$MF$25,3,0),"")</f>
        <v>Other</v>
      </c>
      <c r="FX35" s="911"/>
      <c r="FY35" s="912"/>
      <c r="FZ35" s="910" t="str">
        <f>_xlfn.XLOOKUP(FQ35,'Composite Datasheets'!$MC$6:$MC$25,'Composite Datasheets'!$MF$6:$MF$25,"")</f>
        <v/>
      </c>
      <c r="GA35" s="911"/>
      <c r="GB35" s="912"/>
      <c r="GC35" s="909"/>
      <c r="GD35" s="924"/>
      <c r="GE35" s="342"/>
      <c r="GF35" s="923">
        <v>19</v>
      </c>
      <c r="GG35" s="837"/>
      <c r="GH35" s="908"/>
      <c r="GI35" s="909"/>
      <c r="GJ35" s="909"/>
      <c r="GK35" s="909"/>
      <c r="GL35" s="909"/>
      <c r="GM35" s="909"/>
      <c r="GN35" s="910" t="str">
        <f>IFERROR(VLOOKUP(GH35,'Composite Datasheets'!$MC$6:$MF$25,3,0),"")</f>
        <v>Other</v>
      </c>
      <c r="GO35" s="911"/>
      <c r="GP35" s="912"/>
      <c r="GQ35" s="910" t="str">
        <f>_xlfn.XLOOKUP(GH35,'Composite Datasheets'!$MC$6:$MC$25,'Composite Datasheets'!$MF$6:$MF$25,"")</f>
        <v/>
      </c>
      <c r="GR35" s="911"/>
      <c r="GS35" s="912"/>
      <c r="GT35" s="909"/>
      <c r="GU35" s="924"/>
      <c r="GV35" s="342"/>
      <c r="GW35" s="923">
        <v>19</v>
      </c>
      <c r="GX35" s="837"/>
      <c r="GY35" s="908"/>
      <c r="GZ35" s="909"/>
      <c r="HA35" s="909"/>
      <c r="HB35" s="909"/>
      <c r="HC35" s="909"/>
      <c r="HD35" s="909"/>
      <c r="HE35" s="910" t="str">
        <f>IFERROR(VLOOKUP(GY35,'Composite Datasheets'!$MC$6:$MF$25,3,0),"")</f>
        <v>Other</v>
      </c>
      <c r="HF35" s="911"/>
      <c r="HG35" s="912"/>
      <c r="HH35" s="910" t="str">
        <f>_xlfn.XLOOKUP(GY35,'Composite Datasheets'!$MC$6:$MC$25,'Composite Datasheets'!$MF$6:$MF$25,"")</f>
        <v/>
      </c>
      <c r="HI35" s="911"/>
      <c r="HJ35" s="912"/>
      <c r="HK35" s="909"/>
      <c r="HL35" s="924"/>
      <c r="HM35" s="342"/>
      <c r="HN35" s="923">
        <v>19</v>
      </c>
      <c r="HO35" s="837"/>
      <c r="HP35" s="908"/>
      <c r="HQ35" s="909"/>
      <c r="HR35" s="909"/>
      <c r="HS35" s="909"/>
      <c r="HT35" s="909"/>
      <c r="HU35" s="909"/>
      <c r="HV35" s="910" t="str">
        <f>IFERROR(VLOOKUP(HP35,'Composite Datasheets'!$MC$6:$MF$25,3,0),"")</f>
        <v>Other</v>
      </c>
      <c r="HW35" s="911"/>
      <c r="HX35" s="912"/>
      <c r="HY35" s="910" t="str">
        <f>_xlfn.XLOOKUP(HP35,'Composite Datasheets'!$MC$6:$MC$25,'Composite Datasheets'!$MF$6:$MF$25,"")</f>
        <v/>
      </c>
      <c r="HZ35" s="911"/>
      <c r="IA35" s="912"/>
      <c r="IB35" s="909"/>
      <c r="IC35" s="924"/>
      <c r="ID35" s="342"/>
      <c r="IE35" s="923">
        <v>19</v>
      </c>
      <c r="IF35" s="837"/>
      <c r="IG35" s="908"/>
      <c r="IH35" s="909"/>
      <c r="II35" s="909"/>
      <c r="IJ35" s="909"/>
      <c r="IK35" s="909"/>
      <c r="IL35" s="909"/>
      <c r="IM35" s="910" t="str">
        <f>IFERROR(VLOOKUP(IG35,'Composite Datasheets'!$MC$6:$MF$25,3,0),"")</f>
        <v>Other</v>
      </c>
      <c r="IN35" s="911"/>
      <c r="IO35" s="912"/>
      <c r="IP35" s="910" t="str">
        <f>_xlfn.XLOOKUP(IG35,'Composite Datasheets'!$MC$6:$MC$25,'Composite Datasheets'!$MF$6:$MF$25,"")</f>
        <v/>
      </c>
      <c r="IQ35" s="911"/>
      <c r="IR35" s="912"/>
      <c r="IS35" s="909"/>
      <c r="IT35" s="924"/>
    </row>
    <row r="36" spans="1:254" s="124" customFormat="1" ht="12.75" x14ac:dyDescent="0.2">
      <c r="A36" s="923">
        <v>20</v>
      </c>
      <c r="B36" s="837"/>
      <c r="C36" s="908"/>
      <c r="D36" s="909"/>
      <c r="E36" s="909"/>
      <c r="F36" s="909"/>
      <c r="G36" s="909"/>
      <c r="H36" s="909"/>
      <c r="I36" s="910" t="str">
        <f>IFERROR(VLOOKUP(C36,'Composite Datasheets'!$MC$6:$MF$25,3,0),"")</f>
        <v>Other</v>
      </c>
      <c r="J36" s="911"/>
      <c r="K36" s="912"/>
      <c r="L36" s="910" t="str">
        <f>_xlfn.XLOOKUP(C36,'Composite Datasheets'!$MC$6:$MC$25,'Composite Datasheets'!$MF$6:$MF$25,"")</f>
        <v/>
      </c>
      <c r="M36" s="911"/>
      <c r="N36" s="912"/>
      <c r="O36" s="909"/>
      <c r="P36" s="924"/>
      <c r="Q36" s="335"/>
      <c r="R36" s="923">
        <v>20</v>
      </c>
      <c r="S36" s="837"/>
      <c r="T36" s="908"/>
      <c r="U36" s="909"/>
      <c r="V36" s="909"/>
      <c r="W36" s="909"/>
      <c r="X36" s="909"/>
      <c r="Y36" s="909"/>
      <c r="Z36" s="910" t="str">
        <f>IFERROR(VLOOKUP(T36,'Composite Datasheets'!$MC$6:$MF$25,3,0),"")</f>
        <v>Other</v>
      </c>
      <c r="AA36" s="911"/>
      <c r="AB36" s="912"/>
      <c r="AC36" s="910" t="str">
        <f>_xlfn.XLOOKUP(T36,'Composite Datasheets'!$MC$6:$MC$25,'Composite Datasheets'!$MF$6:$MF$25,"")</f>
        <v/>
      </c>
      <c r="AD36" s="911"/>
      <c r="AE36" s="912"/>
      <c r="AF36" s="909"/>
      <c r="AG36" s="924"/>
      <c r="AH36" s="342"/>
      <c r="AI36" s="923">
        <v>20</v>
      </c>
      <c r="AJ36" s="837"/>
      <c r="AK36" s="908"/>
      <c r="AL36" s="909"/>
      <c r="AM36" s="909"/>
      <c r="AN36" s="909"/>
      <c r="AO36" s="909"/>
      <c r="AP36" s="909"/>
      <c r="AQ36" s="910" t="str">
        <f>IFERROR(VLOOKUP(AK36,'Composite Datasheets'!$MC$6:$MF$25,3,0),"")</f>
        <v>Other</v>
      </c>
      <c r="AR36" s="911"/>
      <c r="AS36" s="912"/>
      <c r="AT36" s="910" t="str">
        <f>_xlfn.XLOOKUP(AK36,'Composite Datasheets'!$MC$6:$MC$25,'Composite Datasheets'!$MF$6:$MF$25,"")</f>
        <v/>
      </c>
      <c r="AU36" s="911"/>
      <c r="AV36" s="912"/>
      <c r="AW36" s="909"/>
      <c r="AX36" s="924"/>
      <c r="AY36" s="342"/>
      <c r="AZ36" s="923">
        <v>20</v>
      </c>
      <c r="BA36" s="837"/>
      <c r="BB36" s="908"/>
      <c r="BC36" s="909"/>
      <c r="BD36" s="909"/>
      <c r="BE36" s="909"/>
      <c r="BF36" s="909"/>
      <c r="BG36" s="909"/>
      <c r="BH36" s="910" t="str">
        <f>IFERROR(VLOOKUP(BB36,'Composite Datasheets'!$MC$6:$MF$25,3,0),"")</f>
        <v>Other</v>
      </c>
      <c r="BI36" s="911"/>
      <c r="BJ36" s="912"/>
      <c r="BK36" s="910" t="str">
        <f>_xlfn.XLOOKUP(BB36,'Composite Datasheets'!$MC$6:$MC$25,'Composite Datasheets'!$MF$6:$MF$25,"")</f>
        <v/>
      </c>
      <c r="BL36" s="911"/>
      <c r="BM36" s="912"/>
      <c r="BN36" s="909"/>
      <c r="BO36" s="924"/>
      <c r="BP36" s="342"/>
      <c r="BQ36" s="923">
        <v>20</v>
      </c>
      <c r="BR36" s="837"/>
      <c r="BS36" s="908"/>
      <c r="BT36" s="909"/>
      <c r="BU36" s="909"/>
      <c r="BV36" s="909"/>
      <c r="BW36" s="909"/>
      <c r="BX36" s="909"/>
      <c r="BY36" s="910" t="str">
        <f>IFERROR(VLOOKUP(BS36,'Composite Datasheets'!$MC$6:$MF$25,3,0),"")</f>
        <v>Other</v>
      </c>
      <c r="BZ36" s="911"/>
      <c r="CA36" s="912"/>
      <c r="CB36" s="910" t="str">
        <f>_xlfn.XLOOKUP(BS36,'Composite Datasheets'!$MC$6:$MC$25,'Composite Datasheets'!$MF$6:$MF$25,"")</f>
        <v/>
      </c>
      <c r="CC36" s="911"/>
      <c r="CD36" s="912"/>
      <c r="CE36" s="909"/>
      <c r="CF36" s="924"/>
      <c r="CG36" s="342"/>
      <c r="CH36" s="923">
        <v>20</v>
      </c>
      <c r="CI36" s="837"/>
      <c r="CJ36" s="908"/>
      <c r="CK36" s="909"/>
      <c r="CL36" s="909"/>
      <c r="CM36" s="909"/>
      <c r="CN36" s="909"/>
      <c r="CO36" s="909"/>
      <c r="CP36" s="910" t="str">
        <f>IFERROR(VLOOKUP(CJ36,'Composite Datasheets'!$MC$6:$MF$25,3,0),"")</f>
        <v>Other</v>
      </c>
      <c r="CQ36" s="911"/>
      <c r="CR36" s="912"/>
      <c r="CS36" s="910" t="str">
        <f>_xlfn.XLOOKUP(CJ36,'Composite Datasheets'!$MC$6:$MC$25,'Composite Datasheets'!$MF$6:$MF$25,"")</f>
        <v/>
      </c>
      <c r="CT36" s="911"/>
      <c r="CU36" s="912"/>
      <c r="CV36" s="909"/>
      <c r="CW36" s="924"/>
      <c r="CX36" s="342"/>
      <c r="CY36" s="923">
        <v>20</v>
      </c>
      <c r="CZ36" s="837"/>
      <c r="DA36" s="908"/>
      <c r="DB36" s="909"/>
      <c r="DC36" s="909"/>
      <c r="DD36" s="909"/>
      <c r="DE36" s="909"/>
      <c r="DF36" s="909"/>
      <c r="DG36" s="910" t="str">
        <f>IFERROR(VLOOKUP(DA36,'Composite Datasheets'!$MC$6:$MF$25,3,0),"")</f>
        <v>Other</v>
      </c>
      <c r="DH36" s="911"/>
      <c r="DI36" s="912"/>
      <c r="DJ36" s="910" t="str">
        <f>_xlfn.XLOOKUP(DA36,'Composite Datasheets'!$MC$6:$MC$25,'Composite Datasheets'!$MF$6:$MF$25,"")</f>
        <v/>
      </c>
      <c r="DK36" s="911"/>
      <c r="DL36" s="912"/>
      <c r="DM36" s="909"/>
      <c r="DN36" s="924"/>
      <c r="DO36" s="342"/>
      <c r="DP36" s="923">
        <v>20</v>
      </c>
      <c r="DQ36" s="837"/>
      <c r="DR36" s="908"/>
      <c r="DS36" s="909"/>
      <c r="DT36" s="909"/>
      <c r="DU36" s="909"/>
      <c r="DV36" s="909"/>
      <c r="DW36" s="909"/>
      <c r="DX36" s="910" t="str">
        <f>IFERROR(VLOOKUP(DR36,'Composite Datasheets'!$MC$6:$MF$25,3,0),"")</f>
        <v>Other</v>
      </c>
      <c r="DY36" s="911"/>
      <c r="DZ36" s="912"/>
      <c r="EA36" s="910" t="str">
        <f>_xlfn.XLOOKUP(DR36,'Composite Datasheets'!$MC$6:$MC$25,'Composite Datasheets'!$MF$6:$MF$25,"")</f>
        <v/>
      </c>
      <c r="EB36" s="911"/>
      <c r="EC36" s="912"/>
      <c r="ED36" s="909"/>
      <c r="EE36" s="924"/>
      <c r="EF36" s="342"/>
      <c r="EG36" s="923">
        <v>20</v>
      </c>
      <c r="EH36" s="837"/>
      <c r="EI36" s="908"/>
      <c r="EJ36" s="909"/>
      <c r="EK36" s="909"/>
      <c r="EL36" s="909"/>
      <c r="EM36" s="909"/>
      <c r="EN36" s="909"/>
      <c r="EO36" s="910" t="str">
        <f>IFERROR(VLOOKUP(EI36,'Composite Datasheets'!$MC$6:$MF$25,3,0),"")</f>
        <v>Other</v>
      </c>
      <c r="EP36" s="911"/>
      <c r="EQ36" s="912"/>
      <c r="ER36" s="910" t="str">
        <f>_xlfn.XLOOKUP(EI36,'Composite Datasheets'!$MC$6:$MC$25,'Composite Datasheets'!$MF$6:$MF$25,"")</f>
        <v/>
      </c>
      <c r="ES36" s="911"/>
      <c r="ET36" s="912"/>
      <c r="EU36" s="909"/>
      <c r="EV36" s="924"/>
      <c r="EW36" s="342"/>
      <c r="EX36" s="923">
        <v>20</v>
      </c>
      <c r="EY36" s="837"/>
      <c r="EZ36" s="908"/>
      <c r="FA36" s="909"/>
      <c r="FB36" s="909"/>
      <c r="FC36" s="909"/>
      <c r="FD36" s="909"/>
      <c r="FE36" s="909"/>
      <c r="FF36" s="910" t="str">
        <f>IFERROR(VLOOKUP(EZ36,'Composite Datasheets'!$MC$6:$MF$25,3,0),"")</f>
        <v>Other</v>
      </c>
      <c r="FG36" s="911"/>
      <c r="FH36" s="912"/>
      <c r="FI36" s="910" t="str">
        <f>_xlfn.XLOOKUP(EZ36,'Composite Datasheets'!$MC$6:$MC$25,'Composite Datasheets'!$MF$6:$MF$25,"")</f>
        <v/>
      </c>
      <c r="FJ36" s="911"/>
      <c r="FK36" s="912"/>
      <c r="FL36" s="909"/>
      <c r="FM36" s="924"/>
      <c r="FN36" s="342"/>
      <c r="FO36" s="923">
        <v>20</v>
      </c>
      <c r="FP36" s="837"/>
      <c r="FQ36" s="908"/>
      <c r="FR36" s="909"/>
      <c r="FS36" s="909"/>
      <c r="FT36" s="909"/>
      <c r="FU36" s="909"/>
      <c r="FV36" s="909"/>
      <c r="FW36" s="910" t="str">
        <f>IFERROR(VLOOKUP(FQ36,'Composite Datasheets'!$MC$6:$MF$25,3,0),"")</f>
        <v>Other</v>
      </c>
      <c r="FX36" s="911"/>
      <c r="FY36" s="912"/>
      <c r="FZ36" s="910" t="str">
        <f>_xlfn.XLOOKUP(FQ36,'Composite Datasheets'!$MC$6:$MC$25,'Composite Datasheets'!$MF$6:$MF$25,"")</f>
        <v/>
      </c>
      <c r="GA36" s="911"/>
      <c r="GB36" s="912"/>
      <c r="GC36" s="909"/>
      <c r="GD36" s="924"/>
      <c r="GE36" s="342"/>
      <c r="GF36" s="923">
        <v>20</v>
      </c>
      <c r="GG36" s="837"/>
      <c r="GH36" s="908"/>
      <c r="GI36" s="909"/>
      <c r="GJ36" s="909"/>
      <c r="GK36" s="909"/>
      <c r="GL36" s="909"/>
      <c r="GM36" s="909"/>
      <c r="GN36" s="910" t="str">
        <f>IFERROR(VLOOKUP(GH36,'Composite Datasheets'!$MC$6:$MF$25,3,0),"")</f>
        <v>Other</v>
      </c>
      <c r="GO36" s="911"/>
      <c r="GP36" s="912"/>
      <c r="GQ36" s="910" t="str">
        <f>_xlfn.XLOOKUP(GH36,'Composite Datasheets'!$MC$6:$MC$25,'Composite Datasheets'!$MF$6:$MF$25,"")</f>
        <v/>
      </c>
      <c r="GR36" s="911"/>
      <c r="GS36" s="912"/>
      <c r="GT36" s="909"/>
      <c r="GU36" s="924"/>
      <c r="GV36" s="342"/>
      <c r="GW36" s="923">
        <v>20</v>
      </c>
      <c r="GX36" s="837"/>
      <c r="GY36" s="908"/>
      <c r="GZ36" s="909"/>
      <c r="HA36" s="909"/>
      <c r="HB36" s="909"/>
      <c r="HC36" s="909"/>
      <c r="HD36" s="909"/>
      <c r="HE36" s="910" t="str">
        <f>IFERROR(VLOOKUP(GY36,'Composite Datasheets'!$MC$6:$MF$25,3,0),"")</f>
        <v>Other</v>
      </c>
      <c r="HF36" s="911"/>
      <c r="HG36" s="912"/>
      <c r="HH36" s="910" t="str">
        <f>_xlfn.XLOOKUP(GY36,'Composite Datasheets'!$MC$6:$MC$25,'Composite Datasheets'!$MF$6:$MF$25,"")</f>
        <v/>
      </c>
      <c r="HI36" s="911"/>
      <c r="HJ36" s="912"/>
      <c r="HK36" s="909"/>
      <c r="HL36" s="924"/>
      <c r="HM36" s="342"/>
      <c r="HN36" s="923">
        <v>20</v>
      </c>
      <c r="HO36" s="837"/>
      <c r="HP36" s="908"/>
      <c r="HQ36" s="909"/>
      <c r="HR36" s="909"/>
      <c r="HS36" s="909"/>
      <c r="HT36" s="909"/>
      <c r="HU36" s="909"/>
      <c r="HV36" s="910" t="str">
        <f>IFERROR(VLOOKUP(HP36,'Composite Datasheets'!$MC$6:$MF$25,3,0),"")</f>
        <v>Other</v>
      </c>
      <c r="HW36" s="911"/>
      <c r="HX36" s="912"/>
      <c r="HY36" s="910" t="str">
        <f>_xlfn.XLOOKUP(HP36,'Composite Datasheets'!$MC$6:$MC$25,'Composite Datasheets'!$MF$6:$MF$25,"")</f>
        <v/>
      </c>
      <c r="HZ36" s="911"/>
      <c r="IA36" s="912"/>
      <c r="IB36" s="909"/>
      <c r="IC36" s="924"/>
      <c r="ID36" s="342"/>
      <c r="IE36" s="923">
        <v>20</v>
      </c>
      <c r="IF36" s="837"/>
      <c r="IG36" s="908"/>
      <c r="IH36" s="909"/>
      <c r="II36" s="909"/>
      <c r="IJ36" s="909"/>
      <c r="IK36" s="909"/>
      <c r="IL36" s="909"/>
      <c r="IM36" s="910" t="str">
        <f>IFERROR(VLOOKUP(IG36,'Composite Datasheets'!$MC$6:$MF$25,3,0),"")</f>
        <v>Other</v>
      </c>
      <c r="IN36" s="911"/>
      <c r="IO36" s="912"/>
      <c r="IP36" s="910" t="str">
        <f>_xlfn.XLOOKUP(IG36,'Composite Datasheets'!$MC$6:$MC$25,'Composite Datasheets'!$MF$6:$MF$25,"")</f>
        <v/>
      </c>
      <c r="IQ36" s="911"/>
      <c r="IR36" s="912"/>
      <c r="IS36" s="909"/>
      <c r="IT36" s="924"/>
    </row>
    <row r="37" spans="1:254" s="124" customFormat="1" ht="12.75" x14ac:dyDescent="0.2">
      <c r="A37" s="923">
        <v>21</v>
      </c>
      <c r="B37" s="837"/>
      <c r="C37" s="908"/>
      <c r="D37" s="909"/>
      <c r="E37" s="909"/>
      <c r="F37" s="909"/>
      <c r="G37" s="909"/>
      <c r="H37" s="909"/>
      <c r="I37" s="910" t="str">
        <f>IFERROR(VLOOKUP(C37,'Composite Datasheets'!$MC$6:$MF$25,3,0),"")</f>
        <v>Other</v>
      </c>
      <c r="J37" s="911"/>
      <c r="K37" s="912"/>
      <c r="L37" s="910" t="str">
        <f>_xlfn.XLOOKUP(C37,'Composite Datasheets'!$MC$6:$MC$25,'Composite Datasheets'!$MF$6:$MF$25,"")</f>
        <v/>
      </c>
      <c r="M37" s="911"/>
      <c r="N37" s="912"/>
      <c r="O37" s="909"/>
      <c r="P37" s="924"/>
      <c r="Q37" s="335"/>
      <c r="R37" s="923">
        <v>21</v>
      </c>
      <c r="S37" s="837"/>
      <c r="T37" s="908"/>
      <c r="U37" s="909"/>
      <c r="V37" s="909"/>
      <c r="W37" s="909"/>
      <c r="X37" s="909"/>
      <c r="Y37" s="909"/>
      <c r="Z37" s="910" t="str">
        <f>IFERROR(VLOOKUP(T37,'Composite Datasheets'!$MC$6:$MF$25,3,0),"")</f>
        <v>Other</v>
      </c>
      <c r="AA37" s="911"/>
      <c r="AB37" s="912"/>
      <c r="AC37" s="910" t="str">
        <f>_xlfn.XLOOKUP(T37,'Composite Datasheets'!$MC$6:$MC$25,'Composite Datasheets'!$MF$6:$MF$25,"")</f>
        <v/>
      </c>
      <c r="AD37" s="911"/>
      <c r="AE37" s="912"/>
      <c r="AF37" s="909"/>
      <c r="AG37" s="924"/>
      <c r="AH37" s="342"/>
      <c r="AI37" s="923">
        <v>21</v>
      </c>
      <c r="AJ37" s="837"/>
      <c r="AK37" s="908"/>
      <c r="AL37" s="909"/>
      <c r="AM37" s="909"/>
      <c r="AN37" s="909"/>
      <c r="AO37" s="909"/>
      <c r="AP37" s="909"/>
      <c r="AQ37" s="910" t="str">
        <f>IFERROR(VLOOKUP(AK37,'Composite Datasheets'!$MC$6:$MF$25,3,0),"")</f>
        <v>Other</v>
      </c>
      <c r="AR37" s="911"/>
      <c r="AS37" s="912"/>
      <c r="AT37" s="910" t="str">
        <f>_xlfn.XLOOKUP(AK37,'Composite Datasheets'!$MC$6:$MC$25,'Composite Datasheets'!$MF$6:$MF$25,"")</f>
        <v/>
      </c>
      <c r="AU37" s="911"/>
      <c r="AV37" s="912"/>
      <c r="AW37" s="909"/>
      <c r="AX37" s="924"/>
      <c r="AY37" s="342"/>
      <c r="AZ37" s="923">
        <v>21</v>
      </c>
      <c r="BA37" s="837"/>
      <c r="BB37" s="908"/>
      <c r="BC37" s="909"/>
      <c r="BD37" s="909"/>
      <c r="BE37" s="909"/>
      <c r="BF37" s="909"/>
      <c r="BG37" s="909"/>
      <c r="BH37" s="910" t="str">
        <f>IFERROR(VLOOKUP(BB37,'Composite Datasheets'!$MC$6:$MF$25,3,0),"")</f>
        <v>Other</v>
      </c>
      <c r="BI37" s="911"/>
      <c r="BJ37" s="912"/>
      <c r="BK37" s="910" t="str">
        <f>_xlfn.XLOOKUP(BB37,'Composite Datasheets'!$MC$6:$MC$25,'Composite Datasheets'!$MF$6:$MF$25,"")</f>
        <v/>
      </c>
      <c r="BL37" s="911"/>
      <c r="BM37" s="912"/>
      <c r="BN37" s="909"/>
      <c r="BO37" s="924"/>
      <c r="BP37" s="342"/>
      <c r="BQ37" s="923">
        <v>21</v>
      </c>
      <c r="BR37" s="837"/>
      <c r="BS37" s="908"/>
      <c r="BT37" s="909"/>
      <c r="BU37" s="909"/>
      <c r="BV37" s="909"/>
      <c r="BW37" s="909"/>
      <c r="BX37" s="909"/>
      <c r="BY37" s="910" t="str">
        <f>IFERROR(VLOOKUP(BS37,'Composite Datasheets'!$MC$6:$MF$25,3,0),"")</f>
        <v>Other</v>
      </c>
      <c r="BZ37" s="911"/>
      <c r="CA37" s="912"/>
      <c r="CB37" s="910" t="str">
        <f>_xlfn.XLOOKUP(BS37,'Composite Datasheets'!$MC$6:$MC$25,'Composite Datasheets'!$MF$6:$MF$25,"")</f>
        <v/>
      </c>
      <c r="CC37" s="911"/>
      <c r="CD37" s="912"/>
      <c r="CE37" s="909"/>
      <c r="CF37" s="924"/>
      <c r="CG37" s="342"/>
      <c r="CH37" s="923">
        <v>21</v>
      </c>
      <c r="CI37" s="837"/>
      <c r="CJ37" s="908"/>
      <c r="CK37" s="909"/>
      <c r="CL37" s="909"/>
      <c r="CM37" s="909"/>
      <c r="CN37" s="909"/>
      <c r="CO37" s="909"/>
      <c r="CP37" s="910" t="str">
        <f>IFERROR(VLOOKUP(CJ37,'Composite Datasheets'!$MC$6:$MF$25,3,0),"")</f>
        <v>Other</v>
      </c>
      <c r="CQ37" s="911"/>
      <c r="CR37" s="912"/>
      <c r="CS37" s="910" t="str">
        <f>_xlfn.XLOOKUP(CJ37,'Composite Datasheets'!$MC$6:$MC$25,'Composite Datasheets'!$MF$6:$MF$25,"")</f>
        <v/>
      </c>
      <c r="CT37" s="911"/>
      <c r="CU37" s="912"/>
      <c r="CV37" s="909"/>
      <c r="CW37" s="924"/>
      <c r="CX37" s="342"/>
      <c r="CY37" s="923">
        <v>21</v>
      </c>
      <c r="CZ37" s="837"/>
      <c r="DA37" s="908"/>
      <c r="DB37" s="909"/>
      <c r="DC37" s="909"/>
      <c r="DD37" s="909"/>
      <c r="DE37" s="909"/>
      <c r="DF37" s="909"/>
      <c r="DG37" s="910" t="str">
        <f>IFERROR(VLOOKUP(DA37,'Composite Datasheets'!$MC$6:$MF$25,3,0),"")</f>
        <v>Other</v>
      </c>
      <c r="DH37" s="911"/>
      <c r="DI37" s="912"/>
      <c r="DJ37" s="910" t="str">
        <f>_xlfn.XLOOKUP(DA37,'Composite Datasheets'!$MC$6:$MC$25,'Composite Datasheets'!$MF$6:$MF$25,"")</f>
        <v/>
      </c>
      <c r="DK37" s="911"/>
      <c r="DL37" s="912"/>
      <c r="DM37" s="909"/>
      <c r="DN37" s="924"/>
      <c r="DO37" s="342"/>
      <c r="DP37" s="923">
        <v>21</v>
      </c>
      <c r="DQ37" s="837"/>
      <c r="DR37" s="908"/>
      <c r="DS37" s="909"/>
      <c r="DT37" s="909"/>
      <c r="DU37" s="909"/>
      <c r="DV37" s="909"/>
      <c r="DW37" s="909"/>
      <c r="DX37" s="910" t="str">
        <f>IFERROR(VLOOKUP(DR37,'Composite Datasheets'!$MC$6:$MF$25,3,0),"")</f>
        <v>Other</v>
      </c>
      <c r="DY37" s="911"/>
      <c r="DZ37" s="912"/>
      <c r="EA37" s="910" t="str">
        <f>_xlfn.XLOOKUP(DR37,'Composite Datasheets'!$MC$6:$MC$25,'Composite Datasheets'!$MF$6:$MF$25,"")</f>
        <v/>
      </c>
      <c r="EB37" s="911"/>
      <c r="EC37" s="912"/>
      <c r="ED37" s="909"/>
      <c r="EE37" s="924"/>
      <c r="EF37" s="342"/>
      <c r="EG37" s="923">
        <v>21</v>
      </c>
      <c r="EH37" s="837"/>
      <c r="EI37" s="908"/>
      <c r="EJ37" s="909"/>
      <c r="EK37" s="909"/>
      <c r="EL37" s="909"/>
      <c r="EM37" s="909"/>
      <c r="EN37" s="909"/>
      <c r="EO37" s="910" t="str">
        <f>IFERROR(VLOOKUP(EI37,'Composite Datasheets'!$MC$6:$MF$25,3,0),"")</f>
        <v>Other</v>
      </c>
      <c r="EP37" s="911"/>
      <c r="EQ37" s="912"/>
      <c r="ER37" s="910" t="str">
        <f>_xlfn.XLOOKUP(EI37,'Composite Datasheets'!$MC$6:$MC$25,'Composite Datasheets'!$MF$6:$MF$25,"")</f>
        <v/>
      </c>
      <c r="ES37" s="911"/>
      <c r="ET37" s="912"/>
      <c r="EU37" s="909"/>
      <c r="EV37" s="924"/>
      <c r="EW37" s="342"/>
      <c r="EX37" s="923">
        <v>21</v>
      </c>
      <c r="EY37" s="837"/>
      <c r="EZ37" s="908"/>
      <c r="FA37" s="909"/>
      <c r="FB37" s="909"/>
      <c r="FC37" s="909"/>
      <c r="FD37" s="909"/>
      <c r="FE37" s="909"/>
      <c r="FF37" s="910" t="str">
        <f>IFERROR(VLOOKUP(EZ37,'Composite Datasheets'!$MC$6:$MF$25,3,0),"")</f>
        <v>Other</v>
      </c>
      <c r="FG37" s="911"/>
      <c r="FH37" s="912"/>
      <c r="FI37" s="910" t="str">
        <f>_xlfn.XLOOKUP(EZ37,'Composite Datasheets'!$MC$6:$MC$25,'Composite Datasheets'!$MF$6:$MF$25,"")</f>
        <v/>
      </c>
      <c r="FJ37" s="911"/>
      <c r="FK37" s="912"/>
      <c r="FL37" s="909"/>
      <c r="FM37" s="924"/>
      <c r="FN37" s="342"/>
      <c r="FO37" s="923">
        <v>21</v>
      </c>
      <c r="FP37" s="837"/>
      <c r="FQ37" s="908"/>
      <c r="FR37" s="909"/>
      <c r="FS37" s="909"/>
      <c r="FT37" s="909"/>
      <c r="FU37" s="909"/>
      <c r="FV37" s="909"/>
      <c r="FW37" s="910" t="str">
        <f>IFERROR(VLOOKUP(FQ37,'Composite Datasheets'!$MC$6:$MF$25,3,0),"")</f>
        <v>Other</v>
      </c>
      <c r="FX37" s="911"/>
      <c r="FY37" s="912"/>
      <c r="FZ37" s="910" t="str">
        <f>_xlfn.XLOOKUP(FQ37,'Composite Datasheets'!$MC$6:$MC$25,'Composite Datasheets'!$MF$6:$MF$25,"")</f>
        <v/>
      </c>
      <c r="GA37" s="911"/>
      <c r="GB37" s="912"/>
      <c r="GC37" s="909"/>
      <c r="GD37" s="924"/>
      <c r="GE37" s="342"/>
      <c r="GF37" s="923">
        <v>21</v>
      </c>
      <c r="GG37" s="837"/>
      <c r="GH37" s="908"/>
      <c r="GI37" s="909"/>
      <c r="GJ37" s="909"/>
      <c r="GK37" s="909"/>
      <c r="GL37" s="909"/>
      <c r="GM37" s="909"/>
      <c r="GN37" s="910" t="str">
        <f>IFERROR(VLOOKUP(GH37,'Composite Datasheets'!$MC$6:$MF$25,3,0),"")</f>
        <v>Other</v>
      </c>
      <c r="GO37" s="911"/>
      <c r="GP37" s="912"/>
      <c r="GQ37" s="910" t="str">
        <f>_xlfn.XLOOKUP(GH37,'Composite Datasheets'!$MC$6:$MC$25,'Composite Datasheets'!$MF$6:$MF$25,"")</f>
        <v/>
      </c>
      <c r="GR37" s="911"/>
      <c r="GS37" s="912"/>
      <c r="GT37" s="909"/>
      <c r="GU37" s="924"/>
      <c r="GV37" s="342"/>
      <c r="GW37" s="923">
        <v>21</v>
      </c>
      <c r="GX37" s="837"/>
      <c r="GY37" s="908"/>
      <c r="GZ37" s="909"/>
      <c r="HA37" s="909"/>
      <c r="HB37" s="909"/>
      <c r="HC37" s="909"/>
      <c r="HD37" s="909"/>
      <c r="HE37" s="910" t="str">
        <f>IFERROR(VLOOKUP(GY37,'Composite Datasheets'!$MC$6:$MF$25,3,0),"")</f>
        <v>Other</v>
      </c>
      <c r="HF37" s="911"/>
      <c r="HG37" s="912"/>
      <c r="HH37" s="910" t="str">
        <f>_xlfn.XLOOKUP(GY37,'Composite Datasheets'!$MC$6:$MC$25,'Composite Datasheets'!$MF$6:$MF$25,"")</f>
        <v/>
      </c>
      <c r="HI37" s="911"/>
      <c r="HJ37" s="912"/>
      <c r="HK37" s="909"/>
      <c r="HL37" s="924"/>
      <c r="HM37" s="342"/>
      <c r="HN37" s="923">
        <v>21</v>
      </c>
      <c r="HO37" s="837"/>
      <c r="HP37" s="908"/>
      <c r="HQ37" s="909"/>
      <c r="HR37" s="909"/>
      <c r="HS37" s="909"/>
      <c r="HT37" s="909"/>
      <c r="HU37" s="909"/>
      <c r="HV37" s="910" t="str">
        <f>IFERROR(VLOOKUP(HP37,'Composite Datasheets'!$MC$6:$MF$25,3,0),"")</f>
        <v>Other</v>
      </c>
      <c r="HW37" s="911"/>
      <c r="HX37" s="912"/>
      <c r="HY37" s="910" t="str">
        <f>_xlfn.XLOOKUP(HP37,'Composite Datasheets'!$MC$6:$MC$25,'Composite Datasheets'!$MF$6:$MF$25,"")</f>
        <v/>
      </c>
      <c r="HZ37" s="911"/>
      <c r="IA37" s="912"/>
      <c r="IB37" s="909"/>
      <c r="IC37" s="924"/>
      <c r="ID37" s="342"/>
      <c r="IE37" s="923">
        <v>21</v>
      </c>
      <c r="IF37" s="837"/>
      <c r="IG37" s="908"/>
      <c r="IH37" s="909"/>
      <c r="II37" s="909"/>
      <c r="IJ37" s="909"/>
      <c r="IK37" s="909"/>
      <c r="IL37" s="909"/>
      <c r="IM37" s="910" t="str">
        <f>IFERROR(VLOOKUP(IG37,'Composite Datasheets'!$MC$6:$MF$25,3,0),"")</f>
        <v>Other</v>
      </c>
      <c r="IN37" s="911"/>
      <c r="IO37" s="912"/>
      <c r="IP37" s="910" t="str">
        <f>_xlfn.XLOOKUP(IG37,'Composite Datasheets'!$MC$6:$MC$25,'Composite Datasheets'!$MF$6:$MF$25,"")</f>
        <v/>
      </c>
      <c r="IQ37" s="911"/>
      <c r="IR37" s="912"/>
      <c r="IS37" s="909"/>
      <c r="IT37" s="924"/>
    </row>
    <row r="38" spans="1:254" s="124" customFormat="1" ht="12.75" x14ac:dyDescent="0.2">
      <c r="A38" s="923">
        <v>22</v>
      </c>
      <c r="B38" s="837"/>
      <c r="C38" s="908"/>
      <c r="D38" s="909"/>
      <c r="E38" s="909"/>
      <c r="F38" s="909"/>
      <c r="G38" s="909"/>
      <c r="H38" s="909"/>
      <c r="I38" s="910" t="str">
        <f>IFERROR(VLOOKUP(C38,'Composite Datasheets'!$MC$6:$MF$25,3,0),"")</f>
        <v>Other</v>
      </c>
      <c r="J38" s="911"/>
      <c r="K38" s="912"/>
      <c r="L38" s="910" t="str">
        <f>_xlfn.XLOOKUP(C38,'Composite Datasheets'!$MC$6:$MC$25,'Composite Datasheets'!$MF$6:$MF$25,"")</f>
        <v/>
      </c>
      <c r="M38" s="911"/>
      <c r="N38" s="912"/>
      <c r="O38" s="909"/>
      <c r="P38" s="924"/>
      <c r="Q38" s="335"/>
      <c r="R38" s="923">
        <v>22</v>
      </c>
      <c r="S38" s="837"/>
      <c r="T38" s="908"/>
      <c r="U38" s="909"/>
      <c r="V38" s="909"/>
      <c r="W38" s="909"/>
      <c r="X38" s="909"/>
      <c r="Y38" s="909"/>
      <c r="Z38" s="910" t="str">
        <f>IFERROR(VLOOKUP(T38,'Composite Datasheets'!$MC$6:$MF$25,3,0),"")</f>
        <v>Other</v>
      </c>
      <c r="AA38" s="911"/>
      <c r="AB38" s="912"/>
      <c r="AC38" s="910" t="str">
        <f>_xlfn.XLOOKUP(T38,'Composite Datasheets'!$MC$6:$MC$25,'Composite Datasheets'!$MF$6:$MF$25,"")</f>
        <v/>
      </c>
      <c r="AD38" s="911"/>
      <c r="AE38" s="912"/>
      <c r="AF38" s="909"/>
      <c r="AG38" s="924"/>
      <c r="AH38" s="342"/>
      <c r="AI38" s="923">
        <v>22</v>
      </c>
      <c r="AJ38" s="837"/>
      <c r="AK38" s="908"/>
      <c r="AL38" s="909"/>
      <c r="AM38" s="909"/>
      <c r="AN38" s="909"/>
      <c r="AO38" s="909"/>
      <c r="AP38" s="909"/>
      <c r="AQ38" s="910" t="str">
        <f>IFERROR(VLOOKUP(AK38,'Composite Datasheets'!$MC$6:$MF$25,3,0),"")</f>
        <v>Other</v>
      </c>
      <c r="AR38" s="911"/>
      <c r="AS38" s="912"/>
      <c r="AT38" s="910" t="str">
        <f>_xlfn.XLOOKUP(AK38,'Composite Datasheets'!$MC$6:$MC$25,'Composite Datasheets'!$MF$6:$MF$25,"")</f>
        <v/>
      </c>
      <c r="AU38" s="911"/>
      <c r="AV38" s="912"/>
      <c r="AW38" s="909"/>
      <c r="AX38" s="924"/>
      <c r="AY38" s="342"/>
      <c r="AZ38" s="923">
        <v>22</v>
      </c>
      <c r="BA38" s="837"/>
      <c r="BB38" s="908"/>
      <c r="BC38" s="909"/>
      <c r="BD38" s="909"/>
      <c r="BE38" s="909"/>
      <c r="BF38" s="909"/>
      <c r="BG38" s="909"/>
      <c r="BH38" s="910" t="str">
        <f>IFERROR(VLOOKUP(BB38,'Composite Datasheets'!$MC$6:$MF$25,3,0),"")</f>
        <v>Other</v>
      </c>
      <c r="BI38" s="911"/>
      <c r="BJ38" s="912"/>
      <c r="BK38" s="910" t="str">
        <f>_xlfn.XLOOKUP(BB38,'Composite Datasheets'!$MC$6:$MC$25,'Composite Datasheets'!$MF$6:$MF$25,"")</f>
        <v/>
      </c>
      <c r="BL38" s="911"/>
      <c r="BM38" s="912"/>
      <c r="BN38" s="909"/>
      <c r="BO38" s="924"/>
      <c r="BP38" s="342"/>
      <c r="BQ38" s="923">
        <v>22</v>
      </c>
      <c r="BR38" s="837"/>
      <c r="BS38" s="908"/>
      <c r="BT38" s="909"/>
      <c r="BU38" s="909"/>
      <c r="BV38" s="909"/>
      <c r="BW38" s="909"/>
      <c r="BX38" s="909"/>
      <c r="BY38" s="910" t="str">
        <f>IFERROR(VLOOKUP(BS38,'Composite Datasheets'!$MC$6:$MF$25,3,0),"")</f>
        <v>Other</v>
      </c>
      <c r="BZ38" s="911"/>
      <c r="CA38" s="912"/>
      <c r="CB38" s="910" t="str">
        <f>_xlfn.XLOOKUP(BS38,'Composite Datasheets'!$MC$6:$MC$25,'Composite Datasheets'!$MF$6:$MF$25,"")</f>
        <v/>
      </c>
      <c r="CC38" s="911"/>
      <c r="CD38" s="912"/>
      <c r="CE38" s="909"/>
      <c r="CF38" s="924"/>
      <c r="CG38" s="342"/>
      <c r="CH38" s="923">
        <v>22</v>
      </c>
      <c r="CI38" s="837"/>
      <c r="CJ38" s="908"/>
      <c r="CK38" s="909"/>
      <c r="CL38" s="909"/>
      <c r="CM38" s="909"/>
      <c r="CN38" s="909"/>
      <c r="CO38" s="909"/>
      <c r="CP38" s="910" t="str">
        <f>IFERROR(VLOOKUP(CJ38,'Composite Datasheets'!$MC$6:$MF$25,3,0),"")</f>
        <v>Other</v>
      </c>
      <c r="CQ38" s="911"/>
      <c r="CR38" s="912"/>
      <c r="CS38" s="910" t="str">
        <f>_xlfn.XLOOKUP(CJ38,'Composite Datasheets'!$MC$6:$MC$25,'Composite Datasheets'!$MF$6:$MF$25,"")</f>
        <v/>
      </c>
      <c r="CT38" s="911"/>
      <c r="CU38" s="912"/>
      <c r="CV38" s="909"/>
      <c r="CW38" s="924"/>
      <c r="CX38" s="342"/>
      <c r="CY38" s="923">
        <v>22</v>
      </c>
      <c r="CZ38" s="837"/>
      <c r="DA38" s="908"/>
      <c r="DB38" s="909"/>
      <c r="DC38" s="909"/>
      <c r="DD38" s="909"/>
      <c r="DE38" s="909"/>
      <c r="DF38" s="909"/>
      <c r="DG38" s="910" t="str">
        <f>IFERROR(VLOOKUP(DA38,'Composite Datasheets'!$MC$6:$MF$25,3,0),"")</f>
        <v>Other</v>
      </c>
      <c r="DH38" s="911"/>
      <c r="DI38" s="912"/>
      <c r="DJ38" s="910" t="str">
        <f>_xlfn.XLOOKUP(DA38,'Composite Datasheets'!$MC$6:$MC$25,'Composite Datasheets'!$MF$6:$MF$25,"")</f>
        <v/>
      </c>
      <c r="DK38" s="911"/>
      <c r="DL38" s="912"/>
      <c r="DM38" s="909"/>
      <c r="DN38" s="924"/>
      <c r="DO38" s="342"/>
      <c r="DP38" s="923">
        <v>22</v>
      </c>
      <c r="DQ38" s="837"/>
      <c r="DR38" s="908"/>
      <c r="DS38" s="909"/>
      <c r="DT38" s="909"/>
      <c r="DU38" s="909"/>
      <c r="DV38" s="909"/>
      <c r="DW38" s="909"/>
      <c r="DX38" s="910" t="str">
        <f>IFERROR(VLOOKUP(DR38,'Composite Datasheets'!$MC$6:$MF$25,3,0),"")</f>
        <v>Other</v>
      </c>
      <c r="DY38" s="911"/>
      <c r="DZ38" s="912"/>
      <c r="EA38" s="910" t="str">
        <f>_xlfn.XLOOKUP(DR38,'Composite Datasheets'!$MC$6:$MC$25,'Composite Datasheets'!$MF$6:$MF$25,"")</f>
        <v/>
      </c>
      <c r="EB38" s="911"/>
      <c r="EC38" s="912"/>
      <c r="ED38" s="909"/>
      <c r="EE38" s="924"/>
      <c r="EF38" s="342"/>
      <c r="EG38" s="923">
        <v>22</v>
      </c>
      <c r="EH38" s="837"/>
      <c r="EI38" s="908"/>
      <c r="EJ38" s="909"/>
      <c r="EK38" s="909"/>
      <c r="EL38" s="909"/>
      <c r="EM38" s="909"/>
      <c r="EN38" s="909"/>
      <c r="EO38" s="910" t="str">
        <f>IFERROR(VLOOKUP(EI38,'Composite Datasheets'!$MC$6:$MF$25,3,0),"")</f>
        <v>Other</v>
      </c>
      <c r="EP38" s="911"/>
      <c r="EQ38" s="912"/>
      <c r="ER38" s="910" t="str">
        <f>_xlfn.XLOOKUP(EI38,'Composite Datasheets'!$MC$6:$MC$25,'Composite Datasheets'!$MF$6:$MF$25,"")</f>
        <v/>
      </c>
      <c r="ES38" s="911"/>
      <c r="ET38" s="912"/>
      <c r="EU38" s="909"/>
      <c r="EV38" s="924"/>
      <c r="EW38" s="342"/>
      <c r="EX38" s="923">
        <v>22</v>
      </c>
      <c r="EY38" s="837"/>
      <c r="EZ38" s="908"/>
      <c r="FA38" s="909"/>
      <c r="FB38" s="909"/>
      <c r="FC38" s="909"/>
      <c r="FD38" s="909"/>
      <c r="FE38" s="909"/>
      <c r="FF38" s="910" t="str">
        <f>IFERROR(VLOOKUP(EZ38,'Composite Datasheets'!$MC$6:$MF$25,3,0),"")</f>
        <v>Other</v>
      </c>
      <c r="FG38" s="911"/>
      <c r="FH38" s="912"/>
      <c r="FI38" s="910" t="str">
        <f>_xlfn.XLOOKUP(EZ38,'Composite Datasheets'!$MC$6:$MC$25,'Composite Datasheets'!$MF$6:$MF$25,"")</f>
        <v/>
      </c>
      <c r="FJ38" s="911"/>
      <c r="FK38" s="912"/>
      <c r="FL38" s="909"/>
      <c r="FM38" s="924"/>
      <c r="FN38" s="342"/>
      <c r="FO38" s="923">
        <v>22</v>
      </c>
      <c r="FP38" s="837"/>
      <c r="FQ38" s="908"/>
      <c r="FR38" s="909"/>
      <c r="FS38" s="909"/>
      <c r="FT38" s="909"/>
      <c r="FU38" s="909"/>
      <c r="FV38" s="909"/>
      <c r="FW38" s="910" t="str">
        <f>IFERROR(VLOOKUP(FQ38,'Composite Datasheets'!$MC$6:$MF$25,3,0),"")</f>
        <v>Other</v>
      </c>
      <c r="FX38" s="911"/>
      <c r="FY38" s="912"/>
      <c r="FZ38" s="910" t="str">
        <f>_xlfn.XLOOKUP(FQ38,'Composite Datasheets'!$MC$6:$MC$25,'Composite Datasheets'!$MF$6:$MF$25,"")</f>
        <v/>
      </c>
      <c r="GA38" s="911"/>
      <c r="GB38" s="912"/>
      <c r="GC38" s="909"/>
      <c r="GD38" s="924"/>
      <c r="GE38" s="342"/>
      <c r="GF38" s="923">
        <v>22</v>
      </c>
      <c r="GG38" s="837"/>
      <c r="GH38" s="908"/>
      <c r="GI38" s="909"/>
      <c r="GJ38" s="909"/>
      <c r="GK38" s="909"/>
      <c r="GL38" s="909"/>
      <c r="GM38" s="909"/>
      <c r="GN38" s="910" t="str">
        <f>IFERROR(VLOOKUP(GH38,'Composite Datasheets'!$MC$6:$MF$25,3,0),"")</f>
        <v>Other</v>
      </c>
      <c r="GO38" s="911"/>
      <c r="GP38" s="912"/>
      <c r="GQ38" s="910" t="str">
        <f>_xlfn.XLOOKUP(GH38,'Composite Datasheets'!$MC$6:$MC$25,'Composite Datasheets'!$MF$6:$MF$25,"")</f>
        <v/>
      </c>
      <c r="GR38" s="911"/>
      <c r="GS38" s="912"/>
      <c r="GT38" s="909"/>
      <c r="GU38" s="924"/>
      <c r="GV38" s="342"/>
      <c r="GW38" s="923">
        <v>22</v>
      </c>
      <c r="GX38" s="837"/>
      <c r="GY38" s="908"/>
      <c r="GZ38" s="909"/>
      <c r="HA38" s="909"/>
      <c r="HB38" s="909"/>
      <c r="HC38" s="909"/>
      <c r="HD38" s="909"/>
      <c r="HE38" s="910" t="str">
        <f>IFERROR(VLOOKUP(GY38,'Composite Datasheets'!$MC$6:$MF$25,3,0),"")</f>
        <v>Other</v>
      </c>
      <c r="HF38" s="911"/>
      <c r="HG38" s="912"/>
      <c r="HH38" s="910" t="str">
        <f>_xlfn.XLOOKUP(GY38,'Composite Datasheets'!$MC$6:$MC$25,'Composite Datasheets'!$MF$6:$MF$25,"")</f>
        <v/>
      </c>
      <c r="HI38" s="911"/>
      <c r="HJ38" s="912"/>
      <c r="HK38" s="909"/>
      <c r="HL38" s="924"/>
      <c r="HM38" s="342"/>
      <c r="HN38" s="923">
        <v>22</v>
      </c>
      <c r="HO38" s="837"/>
      <c r="HP38" s="908"/>
      <c r="HQ38" s="909"/>
      <c r="HR38" s="909"/>
      <c r="HS38" s="909"/>
      <c r="HT38" s="909"/>
      <c r="HU38" s="909"/>
      <c r="HV38" s="910" t="str">
        <f>IFERROR(VLOOKUP(HP38,'Composite Datasheets'!$MC$6:$MF$25,3,0),"")</f>
        <v>Other</v>
      </c>
      <c r="HW38" s="911"/>
      <c r="HX38" s="912"/>
      <c r="HY38" s="910" t="str">
        <f>_xlfn.XLOOKUP(HP38,'Composite Datasheets'!$MC$6:$MC$25,'Composite Datasheets'!$MF$6:$MF$25,"")</f>
        <v/>
      </c>
      <c r="HZ38" s="911"/>
      <c r="IA38" s="912"/>
      <c r="IB38" s="909"/>
      <c r="IC38" s="924"/>
      <c r="ID38" s="342"/>
      <c r="IE38" s="923">
        <v>22</v>
      </c>
      <c r="IF38" s="837"/>
      <c r="IG38" s="908"/>
      <c r="IH38" s="909"/>
      <c r="II38" s="909"/>
      <c r="IJ38" s="909"/>
      <c r="IK38" s="909"/>
      <c r="IL38" s="909"/>
      <c r="IM38" s="910" t="str">
        <f>IFERROR(VLOOKUP(IG38,'Composite Datasheets'!$MC$6:$MF$25,3,0),"")</f>
        <v>Other</v>
      </c>
      <c r="IN38" s="911"/>
      <c r="IO38" s="912"/>
      <c r="IP38" s="910" t="str">
        <f>_xlfn.XLOOKUP(IG38,'Composite Datasheets'!$MC$6:$MC$25,'Composite Datasheets'!$MF$6:$MF$25,"")</f>
        <v/>
      </c>
      <c r="IQ38" s="911"/>
      <c r="IR38" s="912"/>
      <c r="IS38" s="909"/>
      <c r="IT38" s="924"/>
    </row>
    <row r="39" spans="1:254" s="124" customFormat="1" ht="12.75" x14ac:dyDescent="0.2">
      <c r="A39" s="923">
        <v>23</v>
      </c>
      <c r="B39" s="837"/>
      <c r="C39" s="908"/>
      <c r="D39" s="909"/>
      <c r="E39" s="909"/>
      <c r="F39" s="909"/>
      <c r="G39" s="909"/>
      <c r="H39" s="909"/>
      <c r="I39" s="910" t="str">
        <f>IFERROR(VLOOKUP(C39,'Composite Datasheets'!$MC$6:$MF$25,3,0),"")</f>
        <v>Other</v>
      </c>
      <c r="J39" s="911"/>
      <c r="K39" s="912"/>
      <c r="L39" s="910" t="str">
        <f>_xlfn.XLOOKUP(C39,'Composite Datasheets'!$MC$6:$MC$25,'Composite Datasheets'!$MF$6:$MF$25,"")</f>
        <v/>
      </c>
      <c r="M39" s="911"/>
      <c r="N39" s="912"/>
      <c r="O39" s="909"/>
      <c r="P39" s="924"/>
      <c r="Q39" s="335"/>
      <c r="R39" s="923">
        <v>23</v>
      </c>
      <c r="S39" s="837"/>
      <c r="T39" s="908"/>
      <c r="U39" s="909"/>
      <c r="V39" s="909"/>
      <c r="W39" s="909"/>
      <c r="X39" s="909"/>
      <c r="Y39" s="909"/>
      <c r="Z39" s="910" t="str">
        <f>IFERROR(VLOOKUP(T39,'Composite Datasheets'!$MC$6:$MF$25,3,0),"")</f>
        <v>Other</v>
      </c>
      <c r="AA39" s="911"/>
      <c r="AB39" s="912"/>
      <c r="AC39" s="910" t="str">
        <f>_xlfn.XLOOKUP(T39,'Composite Datasheets'!$MC$6:$MC$25,'Composite Datasheets'!$MF$6:$MF$25,"")</f>
        <v/>
      </c>
      <c r="AD39" s="911"/>
      <c r="AE39" s="912"/>
      <c r="AF39" s="909"/>
      <c r="AG39" s="924"/>
      <c r="AH39" s="342"/>
      <c r="AI39" s="923">
        <v>23</v>
      </c>
      <c r="AJ39" s="837"/>
      <c r="AK39" s="908"/>
      <c r="AL39" s="909"/>
      <c r="AM39" s="909"/>
      <c r="AN39" s="909"/>
      <c r="AO39" s="909"/>
      <c r="AP39" s="909"/>
      <c r="AQ39" s="910" t="str">
        <f>IFERROR(VLOOKUP(AK39,'Composite Datasheets'!$MC$6:$MF$25,3,0),"")</f>
        <v>Other</v>
      </c>
      <c r="AR39" s="911"/>
      <c r="AS39" s="912"/>
      <c r="AT39" s="910" t="str">
        <f>_xlfn.XLOOKUP(AK39,'Composite Datasheets'!$MC$6:$MC$25,'Composite Datasheets'!$MF$6:$MF$25,"")</f>
        <v/>
      </c>
      <c r="AU39" s="911"/>
      <c r="AV39" s="912"/>
      <c r="AW39" s="909"/>
      <c r="AX39" s="924"/>
      <c r="AY39" s="342"/>
      <c r="AZ39" s="923">
        <v>23</v>
      </c>
      <c r="BA39" s="837"/>
      <c r="BB39" s="908"/>
      <c r="BC39" s="909"/>
      <c r="BD39" s="909"/>
      <c r="BE39" s="909"/>
      <c r="BF39" s="909"/>
      <c r="BG39" s="909"/>
      <c r="BH39" s="910" t="str">
        <f>IFERROR(VLOOKUP(BB39,'Composite Datasheets'!$MC$6:$MF$25,3,0),"")</f>
        <v>Other</v>
      </c>
      <c r="BI39" s="911"/>
      <c r="BJ39" s="912"/>
      <c r="BK39" s="910" t="str">
        <f>_xlfn.XLOOKUP(BB39,'Composite Datasheets'!$MC$6:$MC$25,'Composite Datasheets'!$MF$6:$MF$25,"")</f>
        <v/>
      </c>
      <c r="BL39" s="911"/>
      <c r="BM39" s="912"/>
      <c r="BN39" s="909"/>
      <c r="BO39" s="924"/>
      <c r="BP39" s="342"/>
      <c r="BQ39" s="923">
        <v>23</v>
      </c>
      <c r="BR39" s="837"/>
      <c r="BS39" s="908"/>
      <c r="BT39" s="909"/>
      <c r="BU39" s="909"/>
      <c r="BV39" s="909"/>
      <c r="BW39" s="909"/>
      <c r="BX39" s="909"/>
      <c r="BY39" s="910" t="str">
        <f>IFERROR(VLOOKUP(BS39,'Composite Datasheets'!$MC$6:$MF$25,3,0),"")</f>
        <v>Other</v>
      </c>
      <c r="BZ39" s="911"/>
      <c r="CA39" s="912"/>
      <c r="CB39" s="910" t="str">
        <f>_xlfn.XLOOKUP(BS39,'Composite Datasheets'!$MC$6:$MC$25,'Composite Datasheets'!$MF$6:$MF$25,"")</f>
        <v/>
      </c>
      <c r="CC39" s="911"/>
      <c r="CD39" s="912"/>
      <c r="CE39" s="909"/>
      <c r="CF39" s="924"/>
      <c r="CG39" s="342"/>
      <c r="CH39" s="923">
        <v>23</v>
      </c>
      <c r="CI39" s="837"/>
      <c r="CJ39" s="908"/>
      <c r="CK39" s="909"/>
      <c r="CL39" s="909"/>
      <c r="CM39" s="909"/>
      <c r="CN39" s="909"/>
      <c r="CO39" s="909"/>
      <c r="CP39" s="910" t="str">
        <f>IFERROR(VLOOKUP(CJ39,'Composite Datasheets'!$MC$6:$MF$25,3,0),"")</f>
        <v>Other</v>
      </c>
      <c r="CQ39" s="911"/>
      <c r="CR39" s="912"/>
      <c r="CS39" s="910" t="str">
        <f>_xlfn.XLOOKUP(CJ39,'Composite Datasheets'!$MC$6:$MC$25,'Composite Datasheets'!$MF$6:$MF$25,"")</f>
        <v/>
      </c>
      <c r="CT39" s="911"/>
      <c r="CU39" s="912"/>
      <c r="CV39" s="909"/>
      <c r="CW39" s="924"/>
      <c r="CX39" s="342"/>
      <c r="CY39" s="923">
        <v>23</v>
      </c>
      <c r="CZ39" s="837"/>
      <c r="DA39" s="908"/>
      <c r="DB39" s="909"/>
      <c r="DC39" s="909"/>
      <c r="DD39" s="909"/>
      <c r="DE39" s="909"/>
      <c r="DF39" s="909"/>
      <c r="DG39" s="910" t="str">
        <f>IFERROR(VLOOKUP(DA39,'Composite Datasheets'!$MC$6:$MF$25,3,0),"")</f>
        <v>Other</v>
      </c>
      <c r="DH39" s="911"/>
      <c r="DI39" s="912"/>
      <c r="DJ39" s="910" t="str">
        <f>_xlfn.XLOOKUP(DA39,'Composite Datasheets'!$MC$6:$MC$25,'Composite Datasheets'!$MF$6:$MF$25,"")</f>
        <v/>
      </c>
      <c r="DK39" s="911"/>
      <c r="DL39" s="912"/>
      <c r="DM39" s="909"/>
      <c r="DN39" s="924"/>
      <c r="DO39" s="342"/>
      <c r="DP39" s="923">
        <v>23</v>
      </c>
      <c r="DQ39" s="837"/>
      <c r="DR39" s="908"/>
      <c r="DS39" s="909"/>
      <c r="DT39" s="909"/>
      <c r="DU39" s="909"/>
      <c r="DV39" s="909"/>
      <c r="DW39" s="909"/>
      <c r="DX39" s="910" t="str">
        <f>IFERROR(VLOOKUP(DR39,'Composite Datasheets'!$MC$6:$MF$25,3,0),"")</f>
        <v>Other</v>
      </c>
      <c r="DY39" s="911"/>
      <c r="DZ39" s="912"/>
      <c r="EA39" s="910" t="str">
        <f>_xlfn.XLOOKUP(DR39,'Composite Datasheets'!$MC$6:$MC$25,'Composite Datasheets'!$MF$6:$MF$25,"")</f>
        <v/>
      </c>
      <c r="EB39" s="911"/>
      <c r="EC39" s="912"/>
      <c r="ED39" s="909"/>
      <c r="EE39" s="924"/>
      <c r="EF39" s="342"/>
      <c r="EG39" s="923">
        <v>23</v>
      </c>
      <c r="EH39" s="837"/>
      <c r="EI39" s="908"/>
      <c r="EJ39" s="909"/>
      <c r="EK39" s="909"/>
      <c r="EL39" s="909"/>
      <c r="EM39" s="909"/>
      <c r="EN39" s="909"/>
      <c r="EO39" s="910" t="str">
        <f>IFERROR(VLOOKUP(EI39,'Composite Datasheets'!$MC$6:$MF$25,3,0),"")</f>
        <v>Other</v>
      </c>
      <c r="EP39" s="911"/>
      <c r="EQ39" s="912"/>
      <c r="ER39" s="910" t="str">
        <f>_xlfn.XLOOKUP(EI39,'Composite Datasheets'!$MC$6:$MC$25,'Composite Datasheets'!$MF$6:$MF$25,"")</f>
        <v/>
      </c>
      <c r="ES39" s="911"/>
      <c r="ET39" s="912"/>
      <c r="EU39" s="909"/>
      <c r="EV39" s="924"/>
      <c r="EW39" s="342"/>
      <c r="EX39" s="923">
        <v>23</v>
      </c>
      <c r="EY39" s="837"/>
      <c r="EZ39" s="908"/>
      <c r="FA39" s="909"/>
      <c r="FB39" s="909"/>
      <c r="FC39" s="909"/>
      <c r="FD39" s="909"/>
      <c r="FE39" s="909"/>
      <c r="FF39" s="910" t="str">
        <f>IFERROR(VLOOKUP(EZ39,'Composite Datasheets'!$MC$6:$MF$25,3,0),"")</f>
        <v>Other</v>
      </c>
      <c r="FG39" s="911"/>
      <c r="FH39" s="912"/>
      <c r="FI39" s="910" t="str">
        <f>_xlfn.XLOOKUP(EZ39,'Composite Datasheets'!$MC$6:$MC$25,'Composite Datasheets'!$MF$6:$MF$25,"")</f>
        <v/>
      </c>
      <c r="FJ39" s="911"/>
      <c r="FK39" s="912"/>
      <c r="FL39" s="909"/>
      <c r="FM39" s="924"/>
      <c r="FN39" s="342"/>
      <c r="FO39" s="923">
        <v>23</v>
      </c>
      <c r="FP39" s="837"/>
      <c r="FQ39" s="908"/>
      <c r="FR39" s="909"/>
      <c r="FS39" s="909"/>
      <c r="FT39" s="909"/>
      <c r="FU39" s="909"/>
      <c r="FV39" s="909"/>
      <c r="FW39" s="910" t="str">
        <f>IFERROR(VLOOKUP(FQ39,'Composite Datasheets'!$MC$6:$MF$25,3,0),"")</f>
        <v>Other</v>
      </c>
      <c r="FX39" s="911"/>
      <c r="FY39" s="912"/>
      <c r="FZ39" s="910" t="str">
        <f>_xlfn.XLOOKUP(FQ39,'Composite Datasheets'!$MC$6:$MC$25,'Composite Datasheets'!$MF$6:$MF$25,"")</f>
        <v/>
      </c>
      <c r="GA39" s="911"/>
      <c r="GB39" s="912"/>
      <c r="GC39" s="909"/>
      <c r="GD39" s="924"/>
      <c r="GE39" s="342"/>
      <c r="GF39" s="923">
        <v>23</v>
      </c>
      <c r="GG39" s="837"/>
      <c r="GH39" s="908"/>
      <c r="GI39" s="909"/>
      <c r="GJ39" s="909"/>
      <c r="GK39" s="909"/>
      <c r="GL39" s="909"/>
      <c r="GM39" s="909"/>
      <c r="GN39" s="910" t="str">
        <f>IFERROR(VLOOKUP(GH39,'Composite Datasheets'!$MC$6:$MF$25,3,0),"")</f>
        <v>Other</v>
      </c>
      <c r="GO39" s="911"/>
      <c r="GP39" s="912"/>
      <c r="GQ39" s="910" t="str">
        <f>_xlfn.XLOOKUP(GH39,'Composite Datasheets'!$MC$6:$MC$25,'Composite Datasheets'!$MF$6:$MF$25,"")</f>
        <v/>
      </c>
      <c r="GR39" s="911"/>
      <c r="GS39" s="912"/>
      <c r="GT39" s="909"/>
      <c r="GU39" s="924"/>
      <c r="GV39" s="342"/>
      <c r="GW39" s="923">
        <v>23</v>
      </c>
      <c r="GX39" s="837"/>
      <c r="GY39" s="908"/>
      <c r="GZ39" s="909"/>
      <c r="HA39" s="909"/>
      <c r="HB39" s="909"/>
      <c r="HC39" s="909"/>
      <c r="HD39" s="909"/>
      <c r="HE39" s="910" t="str">
        <f>IFERROR(VLOOKUP(GY39,'Composite Datasheets'!$MC$6:$MF$25,3,0),"")</f>
        <v>Other</v>
      </c>
      <c r="HF39" s="911"/>
      <c r="HG39" s="912"/>
      <c r="HH39" s="910" t="str">
        <f>_xlfn.XLOOKUP(GY39,'Composite Datasheets'!$MC$6:$MC$25,'Composite Datasheets'!$MF$6:$MF$25,"")</f>
        <v/>
      </c>
      <c r="HI39" s="911"/>
      <c r="HJ39" s="912"/>
      <c r="HK39" s="909"/>
      <c r="HL39" s="924"/>
      <c r="HM39" s="342"/>
      <c r="HN39" s="923">
        <v>23</v>
      </c>
      <c r="HO39" s="837"/>
      <c r="HP39" s="908"/>
      <c r="HQ39" s="909"/>
      <c r="HR39" s="909"/>
      <c r="HS39" s="909"/>
      <c r="HT39" s="909"/>
      <c r="HU39" s="909"/>
      <c r="HV39" s="910" t="str">
        <f>IFERROR(VLOOKUP(HP39,'Composite Datasheets'!$MC$6:$MF$25,3,0),"")</f>
        <v>Other</v>
      </c>
      <c r="HW39" s="911"/>
      <c r="HX39" s="912"/>
      <c r="HY39" s="910" t="str">
        <f>_xlfn.XLOOKUP(HP39,'Composite Datasheets'!$MC$6:$MC$25,'Composite Datasheets'!$MF$6:$MF$25,"")</f>
        <v/>
      </c>
      <c r="HZ39" s="911"/>
      <c r="IA39" s="912"/>
      <c r="IB39" s="909"/>
      <c r="IC39" s="924"/>
      <c r="ID39" s="342"/>
      <c r="IE39" s="923">
        <v>23</v>
      </c>
      <c r="IF39" s="837"/>
      <c r="IG39" s="908"/>
      <c r="IH39" s="909"/>
      <c r="II39" s="909"/>
      <c r="IJ39" s="909"/>
      <c r="IK39" s="909"/>
      <c r="IL39" s="909"/>
      <c r="IM39" s="910" t="str">
        <f>IFERROR(VLOOKUP(IG39,'Composite Datasheets'!$MC$6:$MF$25,3,0),"")</f>
        <v>Other</v>
      </c>
      <c r="IN39" s="911"/>
      <c r="IO39" s="912"/>
      <c r="IP39" s="910" t="str">
        <f>_xlfn.XLOOKUP(IG39,'Composite Datasheets'!$MC$6:$MC$25,'Composite Datasheets'!$MF$6:$MF$25,"")</f>
        <v/>
      </c>
      <c r="IQ39" s="911"/>
      <c r="IR39" s="912"/>
      <c r="IS39" s="909"/>
      <c r="IT39" s="924"/>
    </row>
    <row r="40" spans="1:254" s="124" customFormat="1" ht="12.75" x14ac:dyDescent="0.2">
      <c r="A40" s="923">
        <v>24</v>
      </c>
      <c r="B40" s="837"/>
      <c r="C40" s="908"/>
      <c r="D40" s="909"/>
      <c r="E40" s="909"/>
      <c r="F40" s="909"/>
      <c r="G40" s="909"/>
      <c r="H40" s="909"/>
      <c r="I40" s="910" t="str">
        <f>IFERROR(VLOOKUP(C40,'Composite Datasheets'!$MC$6:$MF$25,3,0),"")</f>
        <v>Other</v>
      </c>
      <c r="J40" s="911"/>
      <c r="K40" s="912"/>
      <c r="L40" s="910" t="str">
        <f>_xlfn.XLOOKUP(C40,'Composite Datasheets'!$MC$6:$MC$25,'Composite Datasheets'!$MF$6:$MF$25,"")</f>
        <v/>
      </c>
      <c r="M40" s="911"/>
      <c r="N40" s="912"/>
      <c r="O40" s="909"/>
      <c r="P40" s="924"/>
      <c r="Q40" s="335"/>
      <c r="R40" s="923">
        <v>24</v>
      </c>
      <c r="S40" s="837"/>
      <c r="T40" s="908"/>
      <c r="U40" s="909"/>
      <c r="V40" s="909"/>
      <c r="W40" s="909"/>
      <c r="X40" s="909"/>
      <c r="Y40" s="909"/>
      <c r="Z40" s="910" t="str">
        <f>IFERROR(VLOOKUP(T40,'Composite Datasheets'!$MC$6:$MF$25,3,0),"")</f>
        <v>Other</v>
      </c>
      <c r="AA40" s="911"/>
      <c r="AB40" s="912"/>
      <c r="AC40" s="910" t="str">
        <f>_xlfn.XLOOKUP(T40,'Composite Datasheets'!$MC$6:$MC$25,'Composite Datasheets'!$MF$6:$MF$25,"")</f>
        <v/>
      </c>
      <c r="AD40" s="911"/>
      <c r="AE40" s="912"/>
      <c r="AF40" s="909"/>
      <c r="AG40" s="924"/>
      <c r="AH40" s="342"/>
      <c r="AI40" s="923">
        <v>24</v>
      </c>
      <c r="AJ40" s="837"/>
      <c r="AK40" s="908"/>
      <c r="AL40" s="909"/>
      <c r="AM40" s="909"/>
      <c r="AN40" s="909"/>
      <c r="AO40" s="909"/>
      <c r="AP40" s="909"/>
      <c r="AQ40" s="910" t="str">
        <f>IFERROR(VLOOKUP(AK40,'Composite Datasheets'!$MC$6:$MF$25,3,0),"")</f>
        <v>Other</v>
      </c>
      <c r="AR40" s="911"/>
      <c r="AS40" s="912"/>
      <c r="AT40" s="910" t="str">
        <f>_xlfn.XLOOKUP(AK40,'Composite Datasheets'!$MC$6:$MC$25,'Composite Datasheets'!$MF$6:$MF$25,"")</f>
        <v/>
      </c>
      <c r="AU40" s="911"/>
      <c r="AV40" s="912"/>
      <c r="AW40" s="909"/>
      <c r="AX40" s="924"/>
      <c r="AY40" s="342"/>
      <c r="AZ40" s="923">
        <v>24</v>
      </c>
      <c r="BA40" s="837"/>
      <c r="BB40" s="908"/>
      <c r="BC40" s="909"/>
      <c r="BD40" s="909"/>
      <c r="BE40" s="909"/>
      <c r="BF40" s="909"/>
      <c r="BG40" s="909"/>
      <c r="BH40" s="910" t="str">
        <f>IFERROR(VLOOKUP(BB40,'Composite Datasheets'!$MC$6:$MF$25,3,0),"")</f>
        <v>Other</v>
      </c>
      <c r="BI40" s="911"/>
      <c r="BJ40" s="912"/>
      <c r="BK40" s="910" t="str">
        <f>_xlfn.XLOOKUP(BB40,'Composite Datasheets'!$MC$6:$MC$25,'Composite Datasheets'!$MF$6:$MF$25,"")</f>
        <v/>
      </c>
      <c r="BL40" s="911"/>
      <c r="BM40" s="912"/>
      <c r="BN40" s="909"/>
      <c r="BO40" s="924"/>
      <c r="BP40" s="342"/>
      <c r="BQ40" s="923">
        <v>24</v>
      </c>
      <c r="BR40" s="837"/>
      <c r="BS40" s="908"/>
      <c r="BT40" s="909"/>
      <c r="BU40" s="909"/>
      <c r="BV40" s="909"/>
      <c r="BW40" s="909"/>
      <c r="BX40" s="909"/>
      <c r="BY40" s="910" t="str">
        <f>IFERROR(VLOOKUP(BS40,'Composite Datasheets'!$MC$6:$MF$25,3,0),"")</f>
        <v>Other</v>
      </c>
      <c r="BZ40" s="911"/>
      <c r="CA40" s="912"/>
      <c r="CB40" s="910" t="str">
        <f>_xlfn.XLOOKUP(BS40,'Composite Datasheets'!$MC$6:$MC$25,'Composite Datasheets'!$MF$6:$MF$25,"")</f>
        <v/>
      </c>
      <c r="CC40" s="911"/>
      <c r="CD40" s="912"/>
      <c r="CE40" s="909"/>
      <c r="CF40" s="924"/>
      <c r="CG40" s="342"/>
      <c r="CH40" s="923">
        <v>24</v>
      </c>
      <c r="CI40" s="837"/>
      <c r="CJ40" s="908"/>
      <c r="CK40" s="909"/>
      <c r="CL40" s="909"/>
      <c r="CM40" s="909"/>
      <c r="CN40" s="909"/>
      <c r="CO40" s="909"/>
      <c r="CP40" s="910" t="str">
        <f>IFERROR(VLOOKUP(CJ40,'Composite Datasheets'!$MC$6:$MF$25,3,0),"")</f>
        <v>Other</v>
      </c>
      <c r="CQ40" s="911"/>
      <c r="CR40" s="912"/>
      <c r="CS40" s="910" t="str">
        <f>_xlfn.XLOOKUP(CJ40,'Composite Datasheets'!$MC$6:$MC$25,'Composite Datasheets'!$MF$6:$MF$25,"")</f>
        <v/>
      </c>
      <c r="CT40" s="911"/>
      <c r="CU40" s="912"/>
      <c r="CV40" s="909"/>
      <c r="CW40" s="924"/>
      <c r="CX40" s="342"/>
      <c r="CY40" s="923">
        <v>24</v>
      </c>
      <c r="CZ40" s="837"/>
      <c r="DA40" s="908"/>
      <c r="DB40" s="909"/>
      <c r="DC40" s="909"/>
      <c r="DD40" s="909"/>
      <c r="DE40" s="909"/>
      <c r="DF40" s="909"/>
      <c r="DG40" s="910" t="str">
        <f>IFERROR(VLOOKUP(DA40,'Composite Datasheets'!$MC$6:$MF$25,3,0),"")</f>
        <v>Other</v>
      </c>
      <c r="DH40" s="911"/>
      <c r="DI40" s="912"/>
      <c r="DJ40" s="910" t="str">
        <f>_xlfn.XLOOKUP(DA40,'Composite Datasheets'!$MC$6:$MC$25,'Composite Datasheets'!$MF$6:$MF$25,"")</f>
        <v/>
      </c>
      <c r="DK40" s="911"/>
      <c r="DL40" s="912"/>
      <c r="DM40" s="909"/>
      <c r="DN40" s="924"/>
      <c r="DO40" s="342"/>
      <c r="DP40" s="923">
        <v>24</v>
      </c>
      <c r="DQ40" s="837"/>
      <c r="DR40" s="908"/>
      <c r="DS40" s="909"/>
      <c r="DT40" s="909"/>
      <c r="DU40" s="909"/>
      <c r="DV40" s="909"/>
      <c r="DW40" s="909"/>
      <c r="DX40" s="910" t="str">
        <f>IFERROR(VLOOKUP(DR40,'Composite Datasheets'!$MC$6:$MF$25,3,0),"")</f>
        <v>Other</v>
      </c>
      <c r="DY40" s="911"/>
      <c r="DZ40" s="912"/>
      <c r="EA40" s="910" t="str">
        <f>_xlfn.XLOOKUP(DR40,'Composite Datasheets'!$MC$6:$MC$25,'Composite Datasheets'!$MF$6:$MF$25,"")</f>
        <v/>
      </c>
      <c r="EB40" s="911"/>
      <c r="EC40" s="912"/>
      <c r="ED40" s="909"/>
      <c r="EE40" s="924"/>
      <c r="EF40" s="342"/>
      <c r="EG40" s="923">
        <v>24</v>
      </c>
      <c r="EH40" s="837"/>
      <c r="EI40" s="908"/>
      <c r="EJ40" s="909"/>
      <c r="EK40" s="909"/>
      <c r="EL40" s="909"/>
      <c r="EM40" s="909"/>
      <c r="EN40" s="909"/>
      <c r="EO40" s="910" t="str">
        <f>IFERROR(VLOOKUP(EI40,'Composite Datasheets'!$MC$6:$MF$25,3,0),"")</f>
        <v>Other</v>
      </c>
      <c r="EP40" s="911"/>
      <c r="EQ40" s="912"/>
      <c r="ER40" s="910" t="str">
        <f>_xlfn.XLOOKUP(EI40,'Composite Datasheets'!$MC$6:$MC$25,'Composite Datasheets'!$MF$6:$MF$25,"")</f>
        <v/>
      </c>
      <c r="ES40" s="911"/>
      <c r="ET40" s="912"/>
      <c r="EU40" s="909"/>
      <c r="EV40" s="924"/>
      <c r="EW40" s="342"/>
      <c r="EX40" s="923">
        <v>24</v>
      </c>
      <c r="EY40" s="837"/>
      <c r="EZ40" s="908"/>
      <c r="FA40" s="909"/>
      <c r="FB40" s="909"/>
      <c r="FC40" s="909"/>
      <c r="FD40" s="909"/>
      <c r="FE40" s="909"/>
      <c r="FF40" s="910" t="str">
        <f>IFERROR(VLOOKUP(EZ40,'Composite Datasheets'!$MC$6:$MF$25,3,0),"")</f>
        <v>Other</v>
      </c>
      <c r="FG40" s="911"/>
      <c r="FH40" s="912"/>
      <c r="FI40" s="910" t="str">
        <f>_xlfn.XLOOKUP(EZ40,'Composite Datasheets'!$MC$6:$MC$25,'Composite Datasheets'!$MF$6:$MF$25,"")</f>
        <v/>
      </c>
      <c r="FJ40" s="911"/>
      <c r="FK40" s="912"/>
      <c r="FL40" s="909"/>
      <c r="FM40" s="924"/>
      <c r="FN40" s="342"/>
      <c r="FO40" s="923">
        <v>24</v>
      </c>
      <c r="FP40" s="837"/>
      <c r="FQ40" s="908"/>
      <c r="FR40" s="909"/>
      <c r="FS40" s="909"/>
      <c r="FT40" s="909"/>
      <c r="FU40" s="909"/>
      <c r="FV40" s="909"/>
      <c r="FW40" s="910" t="str">
        <f>IFERROR(VLOOKUP(FQ40,'Composite Datasheets'!$MC$6:$MF$25,3,0),"")</f>
        <v>Other</v>
      </c>
      <c r="FX40" s="911"/>
      <c r="FY40" s="912"/>
      <c r="FZ40" s="910" t="str">
        <f>_xlfn.XLOOKUP(FQ40,'Composite Datasheets'!$MC$6:$MC$25,'Composite Datasheets'!$MF$6:$MF$25,"")</f>
        <v/>
      </c>
      <c r="GA40" s="911"/>
      <c r="GB40" s="912"/>
      <c r="GC40" s="909"/>
      <c r="GD40" s="924"/>
      <c r="GE40" s="342"/>
      <c r="GF40" s="923">
        <v>24</v>
      </c>
      <c r="GG40" s="837"/>
      <c r="GH40" s="908"/>
      <c r="GI40" s="909"/>
      <c r="GJ40" s="909"/>
      <c r="GK40" s="909"/>
      <c r="GL40" s="909"/>
      <c r="GM40" s="909"/>
      <c r="GN40" s="910" t="str">
        <f>IFERROR(VLOOKUP(GH40,'Composite Datasheets'!$MC$6:$MF$25,3,0),"")</f>
        <v>Other</v>
      </c>
      <c r="GO40" s="911"/>
      <c r="GP40" s="912"/>
      <c r="GQ40" s="910" t="str">
        <f>_xlfn.XLOOKUP(GH40,'Composite Datasheets'!$MC$6:$MC$25,'Composite Datasheets'!$MF$6:$MF$25,"")</f>
        <v/>
      </c>
      <c r="GR40" s="911"/>
      <c r="GS40" s="912"/>
      <c r="GT40" s="909"/>
      <c r="GU40" s="924"/>
      <c r="GV40" s="342"/>
      <c r="GW40" s="923">
        <v>24</v>
      </c>
      <c r="GX40" s="837"/>
      <c r="GY40" s="908"/>
      <c r="GZ40" s="909"/>
      <c r="HA40" s="909"/>
      <c r="HB40" s="909"/>
      <c r="HC40" s="909"/>
      <c r="HD40" s="909"/>
      <c r="HE40" s="910" t="str">
        <f>IFERROR(VLOOKUP(GY40,'Composite Datasheets'!$MC$6:$MF$25,3,0),"")</f>
        <v>Other</v>
      </c>
      <c r="HF40" s="911"/>
      <c r="HG40" s="912"/>
      <c r="HH40" s="910" t="str">
        <f>_xlfn.XLOOKUP(GY40,'Composite Datasheets'!$MC$6:$MC$25,'Composite Datasheets'!$MF$6:$MF$25,"")</f>
        <v/>
      </c>
      <c r="HI40" s="911"/>
      <c r="HJ40" s="912"/>
      <c r="HK40" s="909"/>
      <c r="HL40" s="924"/>
      <c r="HM40" s="342"/>
      <c r="HN40" s="923">
        <v>24</v>
      </c>
      <c r="HO40" s="837"/>
      <c r="HP40" s="908"/>
      <c r="HQ40" s="909"/>
      <c r="HR40" s="909"/>
      <c r="HS40" s="909"/>
      <c r="HT40" s="909"/>
      <c r="HU40" s="909"/>
      <c r="HV40" s="910" t="str">
        <f>IFERROR(VLOOKUP(HP40,'Composite Datasheets'!$MC$6:$MF$25,3,0),"")</f>
        <v>Other</v>
      </c>
      <c r="HW40" s="911"/>
      <c r="HX40" s="912"/>
      <c r="HY40" s="910" t="str">
        <f>_xlfn.XLOOKUP(HP40,'Composite Datasheets'!$MC$6:$MC$25,'Composite Datasheets'!$MF$6:$MF$25,"")</f>
        <v/>
      </c>
      <c r="HZ40" s="911"/>
      <c r="IA40" s="912"/>
      <c r="IB40" s="909"/>
      <c r="IC40" s="924"/>
      <c r="ID40" s="342"/>
      <c r="IE40" s="923">
        <v>24</v>
      </c>
      <c r="IF40" s="837"/>
      <c r="IG40" s="908"/>
      <c r="IH40" s="909"/>
      <c r="II40" s="909"/>
      <c r="IJ40" s="909"/>
      <c r="IK40" s="909"/>
      <c r="IL40" s="909"/>
      <c r="IM40" s="910" t="str">
        <f>IFERROR(VLOOKUP(IG40,'Composite Datasheets'!$MC$6:$MF$25,3,0),"")</f>
        <v>Other</v>
      </c>
      <c r="IN40" s="911"/>
      <c r="IO40" s="912"/>
      <c r="IP40" s="910" t="str">
        <f>_xlfn.XLOOKUP(IG40,'Composite Datasheets'!$MC$6:$MC$25,'Composite Datasheets'!$MF$6:$MF$25,"")</f>
        <v/>
      </c>
      <c r="IQ40" s="911"/>
      <c r="IR40" s="912"/>
      <c r="IS40" s="909"/>
      <c r="IT40" s="924"/>
    </row>
    <row r="41" spans="1:254" s="124" customFormat="1" ht="12.75" x14ac:dyDescent="0.2">
      <c r="A41" s="923">
        <v>25</v>
      </c>
      <c r="B41" s="837"/>
      <c r="C41" s="908"/>
      <c r="D41" s="909"/>
      <c r="E41" s="909"/>
      <c r="F41" s="909"/>
      <c r="G41" s="909"/>
      <c r="H41" s="909"/>
      <c r="I41" s="910" t="str">
        <f>IFERROR(VLOOKUP(C41,'Composite Datasheets'!$MC$6:$MF$25,3,0),"")</f>
        <v>Other</v>
      </c>
      <c r="J41" s="911"/>
      <c r="K41" s="912"/>
      <c r="L41" s="910" t="str">
        <f>_xlfn.XLOOKUP(C41,'Composite Datasheets'!$MC$6:$MC$25,'Composite Datasheets'!$MF$6:$MF$25,"")</f>
        <v/>
      </c>
      <c r="M41" s="911"/>
      <c r="N41" s="912"/>
      <c r="O41" s="909"/>
      <c r="P41" s="924"/>
      <c r="Q41" s="335"/>
      <c r="R41" s="923">
        <v>25</v>
      </c>
      <c r="S41" s="837"/>
      <c r="T41" s="908"/>
      <c r="U41" s="909"/>
      <c r="V41" s="909"/>
      <c r="W41" s="909"/>
      <c r="X41" s="909"/>
      <c r="Y41" s="909"/>
      <c r="Z41" s="910" t="str">
        <f>IFERROR(VLOOKUP(T41,'Composite Datasheets'!$MC$6:$MF$25,3,0),"")</f>
        <v>Other</v>
      </c>
      <c r="AA41" s="911"/>
      <c r="AB41" s="912"/>
      <c r="AC41" s="910" t="str">
        <f>_xlfn.XLOOKUP(T41,'Composite Datasheets'!$MC$6:$MC$25,'Composite Datasheets'!$MF$6:$MF$25,"")</f>
        <v/>
      </c>
      <c r="AD41" s="911"/>
      <c r="AE41" s="912"/>
      <c r="AF41" s="909"/>
      <c r="AG41" s="924"/>
      <c r="AH41" s="342"/>
      <c r="AI41" s="923">
        <v>25</v>
      </c>
      <c r="AJ41" s="837"/>
      <c r="AK41" s="908"/>
      <c r="AL41" s="909"/>
      <c r="AM41" s="909"/>
      <c r="AN41" s="909"/>
      <c r="AO41" s="909"/>
      <c r="AP41" s="909"/>
      <c r="AQ41" s="910" t="str">
        <f>IFERROR(VLOOKUP(AK41,'Composite Datasheets'!$MC$6:$MF$25,3,0),"")</f>
        <v>Other</v>
      </c>
      <c r="AR41" s="911"/>
      <c r="AS41" s="912"/>
      <c r="AT41" s="910" t="str">
        <f>_xlfn.XLOOKUP(AK41,'Composite Datasheets'!$MC$6:$MC$25,'Composite Datasheets'!$MF$6:$MF$25,"")</f>
        <v/>
      </c>
      <c r="AU41" s="911"/>
      <c r="AV41" s="912"/>
      <c r="AW41" s="909"/>
      <c r="AX41" s="924"/>
      <c r="AY41" s="342"/>
      <c r="AZ41" s="923">
        <v>25</v>
      </c>
      <c r="BA41" s="837"/>
      <c r="BB41" s="908"/>
      <c r="BC41" s="909"/>
      <c r="BD41" s="909"/>
      <c r="BE41" s="909"/>
      <c r="BF41" s="909"/>
      <c r="BG41" s="909"/>
      <c r="BH41" s="910" t="str">
        <f>IFERROR(VLOOKUP(BB41,'Composite Datasheets'!$MC$6:$MF$25,3,0),"")</f>
        <v>Other</v>
      </c>
      <c r="BI41" s="911"/>
      <c r="BJ41" s="912"/>
      <c r="BK41" s="910" t="str">
        <f>_xlfn.XLOOKUP(BB41,'Composite Datasheets'!$MC$6:$MC$25,'Composite Datasheets'!$MF$6:$MF$25,"")</f>
        <v/>
      </c>
      <c r="BL41" s="911"/>
      <c r="BM41" s="912"/>
      <c r="BN41" s="909"/>
      <c r="BO41" s="924"/>
      <c r="BP41" s="342"/>
      <c r="BQ41" s="923">
        <v>25</v>
      </c>
      <c r="BR41" s="837"/>
      <c r="BS41" s="908"/>
      <c r="BT41" s="909"/>
      <c r="BU41" s="909"/>
      <c r="BV41" s="909"/>
      <c r="BW41" s="909"/>
      <c r="BX41" s="909"/>
      <c r="BY41" s="910" t="str">
        <f>IFERROR(VLOOKUP(BS41,'Composite Datasheets'!$MC$6:$MF$25,3,0),"")</f>
        <v>Other</v>
      </c>
      <c r="BZ41" s="911"/>
      <c r="CA41" s="912"/>
      <c r="CB41" s="910" t="str">
        <f>_xlfn.XLOOKUP(BS41,'Composite Datasheets'!$MC$6:$MC$25,'Composite Datasheets'!$MF$6:$MF$25,"")</f>
        <v/>
      </c>
      <c r="CC41" s="911"/>
      <c r="CD41" s="912"/>
      <c r="CE41" s="909"/>
      <c r="CF41" s="924"/>
      <c r="CG41" s="342"/>
      <c r="CH41" s="923">
        <v>25</v>
      </c>
      <c r="CI41" s="837"/>
      <c r="CJ41" s="908"/>
      <c r="CK41" s="909"/>
      <c r="CL41" s="909"/>
      <c r="CM41" s="909"/>
      <c r="CN41" s="909"/>
      <c r="CO41" s="909"/>
      <c r="CP41" s="910" t="str">
        <f>IFERROR(VLOOKUP(CJ41,'Composite Datasheets'!$MC$6:$MF$25,3,0),"")</f>
        <v>Other</v>
      </c>
      <c r="CQ41" s="911"/>
      <c r="CR41" s="912"/>
      <c r="CS41" s="910" t="str">
        <f>_xlfn.XLOOKUP(CJ41,'Composite Datasheets'!$MC$6:$MC$25,'Composite Datasheets'!$MF$6:$MF$25,"")</f>
        <v/>
      </c>
      <c r="CT41" s="911"/>
      <c r="CU41" s="912"/>
      <c r="CV41" s="909"/>
      <c r="CW41" s="924"/>
      <c r="CX41" s="342"/>
      <c r="CY41" s="923">
        <v>25</v>
      </c>
      <c r="CZ41" s="837"/>
      <c r="DA41" s="908"/>
      <c r="DB41" s="909"/>
      <c r="DC41" s="909"/>
      <c r="DD41" s="909"/>
      <c r="DE41" s="909"/>
      <c r="DF41" s="909"/>
      <c r="DG41" s="910" t="str">
        <f>IFERROR(VLOOKUP(DA41,'Composite Datasheets'!$MC$6:$MF$25,3,0),"")</f>
        <v>Other</v>
      </c>
      <c r="DH41" s="911"/>
      <c r="DI41" s="912"/>
      <c r="DJ41" s="910" t="str">
        <f>_xlfn.XLOOKUP(DA41,'Composite Datasheets'!$MC$6:$MC$25,'Composite Datasheets'!$MF$6:$MF$25,"")</f>
        <v/>
      </c>
      <c r="DK41" s="911"/>
      <c r="DL41" s="912"/>
      <c r="DM41" s="909"/>
      <c r="DN41" s="924"/>
      <c r="DO41" s="342"/>
      <c r="DP41" s="923">
        <v>25</v>
      </c>
      <c r="DQ41" s="837"/>
      <c r="DR41" s="908"/>
      <c r="DS41" s="909"/>
      <c r="DT41" s="909"/>
      <c r="DU41" s="909"/>
      <c r="DV41" s="909"/>
      <c r="DW41" s="909"/>
      <c r="DX41" s="910" t="str">
        <f>IFERROR(VLOOKUP(DR41,'Composite Datasheets'!$MC$6:$MF$25,3,0),"")</f>
        <v>Other</v>
      </c>
      <c r="DY41" s="911"/>
      <c r="DZ41" s="912"/>
      <c r="EA41" s="910" t="str">
        <f>_xlfn.XLOOKUP(DR41,'Composite Datasheets'!$MC$6:$MC$25,'Composite Datasheets'!$MF$6:$MF$25,"")</f>
        <v/>
      </c>
      <c r="EB41" s="911"/>
      <c r="EC41" s="912"/>
      <c r="ED41" s="909"/>
      <c r="EE41" s="924"/>
      <c r="EF41" s="342"/>
      <c r="EG41" s="923">
        <v>25</v>
      </c>
      <c r="EH41" s="837"/>
      <c r="EI41" s="908"/>
      <c r="EJ41" s="909"/>
      <c r="EK41" s="909"/>
      <c r="EL41" s="909"/>
      <c r="EM41" s="909"/>
      <c r="EN41" s="909"/>
      <c r="EO41" s="910" t="str">
        <f>IFERROR(VLOOKUP(EI41,'Composite Datasheets'!$MC$6:$MF$25,3,0),"")</f>
        <v>Other</v>
      </c>
      <c r="EP41" s="911"/>
      <c r="EQ41" s="912"/>
      <c r="ER41" s="910" t="str">
        <f>_xlfn.XLOOKUP(EI41,'Composite Datasheets'!$MC$6:$MC$25,'Composite Datasheets'!$MF$6:$MF$25,"")</f>
        <v/>
      </c>
      <c r="ES41" s="911"/>
      <c r="ET41" s="912"/>
      <c r="EU41" s="909"/>
      <c r="EV41" s="924"/>
      <c r="EW41" s="342"/>
      <c r="EX41" s="923">
        <v>25</v>
      </c>
      <c r="EY41" s="837"/>
      <c r="EZ41" s="908"/>
      <c r="FA41" s="909"/>
      <c r="FB41" s="909"/>
      <c r="FC41" s="909"/>
      <c r="FD41" s="909"/>
      <c r="FE41" s="909"/>
      <c r="FF41" s="910" t="str">
        <f>IFERROR(VLOOKUP(EZ41,'Composite Datasheets'!$MC$6:$MF$25,3,0),"")</f>
        <v>Other</v>
      </c>
      <c r="FG41" s="911"/>
      <c r="FH41" s="912"/>
      <c r="FI41" s="910" t="str">
        <f>_xlfn.XLOOKUP(EZ41,'Composite Datasheets'!$MC$6:$MC$25,'Composite Datasheets'!$MF$6:$MF$25,"")</f>
        <v/>
      </c>
      <c r="FJ41" s="911"/>
      <c r="FK41" s="912"/>
      <c r="FL41" s="909"/>
      <c r="FM41" s="924"/>
      <c r="FN41" s="342"/>
      <c r="FO41" s="923">
        <v>25</v>
      </c>
      <c r="FP41" s="837"/>
      <c r="FQ41" s="908"/>
      <c r="FR41" s="909"/>
      <c r="FS41" s="909"/>
      <c r="FT41" s="909"/>
      <c r="FU41" s="909"/>
      <c r="FV41" s="909"/>
      <c r="FW41" s="910" t="str">
        <f>IFERROR(VLOOKUP(FQ41,'Composite Datasheets'!$MC$6:$MF$25,3,0),"")</f>
        <v>Other</v>
      </c>
      <c r="FX41" s="911"/>
      <c r="FY41" s="912"/>
      <c r="FZ41" s="910" t="str">
        <f>_xlfn.XLOOKUP(FQ41,'Composite Datasheets'!$MC$6:$MC$25,'Composite Datasheets'!$MF$6:$MF$25,"")</f>
        <v/>
      </c>
      <c r="GA41" s="911"/>
      <c r="GB41" s="912"/>
      <c r="GC41" s="909"/>
      <c r="GD41" s="924"/>
      <c r="GE41" s="342"/>
      <c r="GF41" s="923">
        <v>25</v>
      </c>
      <c r="GG41" s="837"/>
      <c r="GH41" s="908"/>
      <c r="GI41" s="909"/>
      <c r="GJ41" s="909"/>
      <c r="GK41" s="909"/>
      <c r="GL41" s="909"/>
      <c r="GM41" s="909"/>
      <c r="GN41" s="910" t="str">
        <f>IFERROR(VLOOKUP(GH41,'Composite Datasheets'!$MC$6:$MF$25,3,0),"")</f>
        <v>Other</v>
      </c>
      <c r="GO41" s="911"/>
      <c r="GP41" s="912"/>
      <c r="GQ41" s="910" t="str">
        <f>_xlfn.XLOOKUP(GH41,'Composite Datasheets'!$MC$6:$MC$25,'Composite Datasheets'!$MF$6:$MF$25,"")</f>
        <v/>
      </c>
      <c r="GR41" s="911"/>
      <c r="GS41" s="912"/>
      <c r="GT41" s="909"/>
      <c r="GU41" s="924"/>
      <c r="GV41" s="342"/>
      <c r="GW41" s="923">
        <v>25</v>
      </c>
      <c r="GX41" s="837"/>
      <c r="GY41" s="908"/>
      <c r="GZ41" s="909"/>
      <c r="HA41" s="909"/>
      <c r="HB41" s="909"/>
      <c r="HC41" s="909"/>
      <c r="HD41" s="909"/>
      <c r="HE41" s="910" t="str">
        <f>IFERROR(VLOOKUP(GY41,'Composite Datasheets'!$MC$6:$MF$25,3,0),"")</f>
        <v>Other</v>
      </c>
      <c r="HF41" s="911"/>
      <c r="HG41" s="912"/>
      <c r="HH41" s="910" t="str">
        <f>_xlfn.XLOOKUP(GY41,'Composite Datasheets'!$MC$6:$MC$25,'Composite Datasheets'!$MF$6:$MF$25,"")</f>
        <v/>
      </c>
      <c r="HI41" s="911"/>
      <c r="HJ41" s="912"/>
      <c r="HK41" s="909"/>
      <c r="HL41" s="924"/>
      <c r="HM41" s="342"/>
      <c r="HN41" s="923">
        <v>25</v>
      </c>
      <c r="HO41" s="837"/>
      <c r="HP41" s="908"/>
      <c r="HQ41" s="909"/>
      <c r="HR41" s="909"/>
      <c r="HS41" s="909"/>
      <c r="HT41" s="909"/>
      <c r="HU41" s="909"/>
      <c r="HV41" s="910" t="str">
        <f>IFERROR(VLOOKUP(HP41,'Composite Datasheets'!$MC$6:$MF$25,3,0),"")</f>
        <v>Other</v>
      </c>
      <c r="HW41" s="911"/>
      <c r="HX41" s="912"/>
      <c r="HY41" s="910" t="str">
        <f>_xlfn.XLOOKUP(HP41,'Composite Datasheets'!$MC$6:$MC$25,'Composite Datasheets'!$MF$6:$MF$25,"")</f>
        <v/>
      </c>
      <c r="HZ41" s="911"/>
      <c r="IA41" s="912"/>
      <c r="IB41" s="909"/>
      <c r="IC41" s="924"/>
      <c r="ID41" s="342"/>
      <c r="IE41" s="923">
        <v>25</v>
      </c>
      <c r="IF41" s="837"/>
      <c r="IG41" s="908"/>
      <c r="IH41" s="909"/>
      <c r="II41" s="909"/>
      <c r="IJ41" s="909"/>
      <c r="IK41" s="909"/>
      <c r="IL41" s="909"/>
      <c r="IM41" s="910" t="str">
        <f>IFERROR(VLOOKUP(IG41,'Composite Datasheets'!$MC$6:$MF$25,3,0),"")</f>
        <v>Other</v>
      </c>
      <c r="IN41" s="911"/>
      <c r="IO41" s="912"/>
      <c r="IP41" s="910" t="str">
        <f>_xlfn.XLOOKUP(IG41,'Composite Datasheets'!$MC$6:$MC$25,'Composite Datasheets'!$MF$6:$MF$25,"")</f>
        <v/>
      </c>
      <c r="IQ41" s="911"/>
      <c r="IR41" s="912"/>
      <c r="IS41" s="909"/>
      <c r="IT41" s="924"/>
    </row>
    <row r="42" spans="1:254" s="124" customFormat="1" ht="12.75" x14ac:dyDescent="0.2">
      <c r="A42" s="923">
        <v>26</v>
      </c>
      <c r="B42" s="837"/>
      <c r="C42" s="908"/>
      <c r="D42" s="909"/>
      <c r="E42" s="909"/>
      <c r="F42" s="909"/>
      <c r="G42" s="909"/>
      <c r="H42" s="909"/>
      <c r="I42" s="910" t="str">
        <f>IFERROR(VLOOKUP(C42,'Composite Datasheets'!$MC$6:$MF$25,3,0),"")</f>
        <v>Other</v>
      </c>
      <c r="J42" s="911"/>
      <c r="K42" s="912"/>
      <c r="L42" s="910" t="str">
        <f>_xlfn.XLOOKUP(C42,'Composite Datasheets'!$MC$6:$MC$25,'Composite Datasheets'!$MF$6:$MF$25,"")</f>
        <v/>
      </c>
      <c r="M42" s="911"/>
      <c r="N42" s="912"/>
      <c r="O42" s="909"/>
      <c r="P42" s="924"/>
      <c r="Q42" s="335"/>
      <c r="R42" s="923">
        <v>26</v>
      </c>
      <c r="S42" s="837"/>
      <c r="T42" s="908"/>
      <c r="U42" s="909"/>
      <c r="V42" s="909"/>
      <c r="W42" s="909"/>
      <c r="X42" s="909"/>
      <c r="Y42" s="909"/>
      <c r="Z42" s="910" t="str">
        <f>IFERROR(VLOOKUP(T42,'Composite Datasheets'!$MC$6:$MF$25,3,0),"")</f>
        <v>Other</v>
      </c>
      <c r="AA42" s="911"/>
      <c r="AB42" s="912"/>
      <c r="AC42" s="910" t="str">
        <f>_xlfn.XLOOKUP(T42,'Composite Datasheets'!$MC$6:$MC$25,'Composite Datasheets'!$MF$6:$MF$25,"")</f>
        <v/>
      </c>
      <c r="AD42" s="911"/>
      <c r="AE42" s="912"/>
      <c r="AF42" s="909"/>
      <c r="AG42" s="924"/>
      <c r="AH42" s="342"/>
      <c r="AI42" s="923">
        <v>26</v>
      </c>
      <c r="AJ42" s="837"/>
      <c r="AK42" s="908"/>
      <c r="AL42" s="909"/>
      <c r="AM42" s="909"/>
      <c r="AN42" s="909"/>
      <c r="AO42" s="909"/>
      <c r="AP42" s="909"/>
      <c r="AQ42" s="910" t="str">
        <f>IFERROR(VLOOKUP(AK42,'Composite Datasheets'!$MC$6:$MF$25,3,0),"")</f>
        <v>Other</v>
      </c>
      <c r="AR42" s="911"/>
      <c r="AS42" s="912"/>
      <c r="AT42" s="910" t="str">
        <f>_xlfn.XLOOKUP(AK42,'Composite Datasheets'!$MC$6:$MC$25,'Composite Datasheets'!$MF$6:$MF$25,"")</f>
        <v/>
      </c>
      <c r="AU42" s="911"/>
      <c r="AV42" s="912"/>
      <c r="AW42" s="909"/>
      <c r="AX42" s="924"/>
      <c r="AY42" s="342"/>
      <c r="AZ42" s="923">
        <v>26</v>
      </c>
      <c r="BA42" s="837"/>
      <c r="BB42" s="908"/>
      <c r="BC42" s="909"/>
      <c r="BD42" s="909"/>
      <c r="BE42" s="909"/>
      <c r="BF42" s="909"/>
      <c r="BG42" s="909"/>
      <c r="BH42" s="910" t="str">
        <f>IFERROR(VLOOKUP(BB42,'Composite Datasheets'!$MC$6:$MF$25,3,0),"")</f>
        <v>Other</v>
      </c>
      <c r="BI42" s="911"/>
      <c r="BJ42" s="912"/>
      <c r="BK42" s="910" t="str">
        <f>_xlfn.XLOOKUP(BB42,'Composite Datasheets'!$MC$6:$MC$25,'Composite Datasheets'!$MF$6:$MF$25,"")</f>
        <v/>
      </c>
      <c r="BL42" s="911"/>
      <c r="BM42" s="912"/>
      <c r="BN42" s="909"/>
      <c r="BO42" s="924"/>
      <c r="BP42" s="342"/>
      <c r="BQ42" s="923">
        <v>26</v>
      </c>
      <c r="BR42" s="837"/>
      <c r="BS42" s="908"/>
      <c r="BT42" s="909"/>
      <c r="BU42" s="909"/>
      <c r="BV42" s="909"/>
      <c r="BW42" s="909"/>
      <c r="BX42" s="909"/>
      <c r="BY42" s="910" t="str">
        <f>IFERROR(VLOOKUP(BS42,'Composite Datasheets'!$MC$6:$MF$25,3,0),"")</f>
        <v>Other</v>
      </c>
      <c r="BZ42" s="911"/>
      <c r="CA42" s="912"/>
      <c r="CB42" s="910" t="str">
        <f>_xlfn.XLOOKUP(BS42,'Composite Datasheets'!$MC$6:$MC$25,'Composite Datasheets'!$MF$6:$MF$25,"")</f>
        <v/>
      </c>
      <c r="CC42" s="911"/>
      <c r="CD42" s="912"/>
      <c r="CE42" s="909"/>
      <c r="CF42" s="924"/>
      <c r="CG42" s="342"/>
      <c r="CH42" s="923">
        <v>26</v>
      </c>
      <c r="CI42" s="837"/>
      <c r="CJ42" s="908"/>
      <c r="CK42" s="909"/>
      <c r="CL42" s="909"/>
      <c r="CM42" s="909"/>
      <c r="CN42" s="909"/>
      <c r="CO42" s="909"/>
      <c r="CP42" s="910" t="str">
        <f>IFERROR(VLOOKUP(CJ42,'Composite Datasheets'!$MC$6:$MF$25,3,0),"")</f>
        <v>Other</v>
      </c>
      <c r="CQ42" s="911"/>
      <c r="CR42" s="912"/>
      <c r="CS42" s="910" t="str">
        <f>_xlfn.XLOOKUP(CJ42,'Composite Datasheets'!$MC$6:$MC$25,'Composite Datasheets'!$MF$6:$MF$25,"")</f>
        <v/>
      </c>
      <c r="CT42" s="911"/>
      <c r="CU42" s="912"/>
      <c r="CV42" s="909"/>
      <c r="CW42" s="924"/>
      <c r="CX42" s="342"/>
      <c r="CY42" s="923">
        <v>26</v>
      </c>
      <c r="CZ42" s="837"/>
      <c r="DA42" s="908"/>
      <c r="DB42" s="909"/>
      <c r="DC42" s="909"/>
      <c r="DD42" s="909"/>
      <c r="DE42" s="909"/>
      <c r="DF42" s="909"/>
      <c r="DG42" s="910" t="str">
        <f>IFERROR(VLOOKUP(DA42,'Composite Datasheets'!$MC$6:$MF$25,3,0),"")</f>
        <v>Other</v>
      </c>
      <c r="DH42" s="911"/>
      <c r="DI42" s="912"/>
      <c r="DJ42" s="910" t="str">
        <f>_xlfn.XLOOKUP(DA42,'Composite Datasheets'!$MC$6:$MC$25,'Composite Datasheets'!$MF$6:$MF$25,"")</f>
        <v/>
      </c>
      <c r="DK42" s="911"/>
      <c r="DL42" s="912"/>
      <c r="DM42" s="909"/>
      <c r="DN42" s="924"/>
      <c r="DO42" s="342"/>
      <c r="DP42" s="923">
        <v>26</v>
      </c>
      <c r="DQ42" s="837"/>
      <c r="DR42" s="908"/>
      <c r="DS42" s="909"/>
      <c r="DT42" s="909"/>
      <c r="DU42" s="909"/>
      <c r="DV42" s="909"/>
      <c r="DW42" s="909"/>
      <c r="DX42" s="910" t="str">
        <f>IFERROR(VLOOKUP(DR42,'Composite Datasheets'!$MC$6:$MF$25,3,0),"")</f>
        <v>Other</v>
      </c>
      <c r="DY42" s="911"/>
      <c r="DZ42" s="912"/>
      <c r="EA42" s="910" t="str">
        <f>_xlfn.XLOOKUP(DR42,'Composite Datasheets'!$MC$6:$MC$25,'Composite Datasheets'!$MF$6:$MF$25,"")</f>
        <v/>
      </c>
      <c r="EB42" s="911"/>
      <c r="EC42" s="912"/>
      <c r="ED42" s="909"/>
      <c r="EE42" s="924"/>
      <c r="EF42" s="342"/>
      <c r="EG42" s="923">
        <v>26</v>
      </c>
      <c r="EH42" s="837"/>
      <c r="EI42" s="908"/>
      <c r="EJ42" s="909"/>
      <c r="EK42" s="909"/>
      <c r="EL42" s="909"/>
      <c r="EM42" s="909"/>
      <c r="EN42" s="909"/>
      <c r="EO42" s="910" t="str">
        <f>IFERROR(VLOOKUP(EI42,'Composite Datasheets'!$MC$6:$MF$25,3,0),"")</f>
        <v>Other</v>
      </c>
      <c r="EP42" s="911"/>
      <c r="EQ42" s="912"/>
      <c r="ER42" s="910" t="str">
        <f>_xlfn.XLOOKUP(EI42,'Composite Datasheets'!$MC$6:$MC$25,'Composite Datasheets'!$MF$6:$MF$25,"")</f>
        <v/>
      </c>
      <c r="ES42" s="911"/>
      <c r="ET42" s="912"/>
      <c r="EU42" s="909"/>
      <c r="EV42" s="924"/>
      <c r="EW42" s="342"/>
      <c r="EX42" s="923">
        <v>26</v>
      </c>
      <c r="EY42" s="837"/>
      <c r="EZ42" s="908"/>
      <c r="FA42" s="909"/>
      <c r="FB42" s="909"/>
      <c r="FC42" s="909"/>
      <c r="FD42" s="909"/>
      <c r="FE42" s="909"/>
      <c r="FF42" s="910" t="str">
        <f>IFERROR(VLOOKUP(EZ42,'Composite Datasheets'!$MC$6:$MF$25,3,0),"")</f>
        <v>Other</v>
      </c>
      <c r="FG42" s="911"/>
      <c r="FH42" s="912"/>
      <c r="FI42" s="910" t="str">
        <f>_xlfn.XLOOKUP(EZ42,'Composite Datasheets'!$MC$6:$MC$25,'Composite Datasheets'!$MF$6:$MF$25,"")</f>
        <v/>
      </c>
      <c r="FJ42" s="911"/>
      <c r="FK42" s="912"/>
      <c r="FL42" s="909"/>
      <c r="FM42" s="924"/>
      <c r="FN42" s="342"/>
      <c r="FO42" s="923">
        <v>26</v>
      </c>
      <c r="FP42" s="837"/>
      <c r="FQ42" s="908"/>
      <c r="FR42" s="909"/>
      <c r="FS42" s="909"/>
      <c r="FT42" s="909"/>
      <c r="FU42" s="909"/>
      <c r="FV42" s="909"/>
      <c r="FW42" s="910" t="str">
        <f>IFERROR(VLOOKUP(FQ42,'Composite Datasheets'!$MC$6:$MF$25,3,0),"")</f>
        <v>Other</v>
      </c>
      <c r="FX42" s="911"/>
      <c r="FY42" s="912"/>
      <c r="FZ42" s="910" t="str">
        <f>_xlfn.XLOOKUP(FQ42,'Composite Datasheets'!$MC$6:$MC$25,'Composite Datasheets'!$MF$6:$MF$25,"")</f>
        <v/>
      </c>
      <c r="GA42" s="911"/>
      <c r="GB42" s="912"/>
      <c r="GC42" s="909"/>
      <c r="GD42" s="924"/>
      <c r="GE42" s="342"/>
      <c r="GF42" s="923">
        <v>26</v>
      </c>
      <c r="GG42" s="837"/>
      <c r="GH42" s="908"/>
      <c r="GI42" s="909"/>
      <c r="GJ42" s="909"/>
      <c r="GK42" s="909"/>
      <c r="GL42" s="909"/>
      <c r="GM42" s="909"/>
      <c r="GN42" s="910" t="str">
        <f>IFERROR(VLOOKUP(GH42,'Composite Datasheets'!$MC$6:$MF$25,3,0),"")</f>
        <v>Other</v>
      </c>
      <c r="GO42" s="911"/>
      <c r="GP42" s="912"/>
      <c r="GQ42" s="910" t="str">
        <f>_xlfn.XLOOKUP(GH42,'Composite Datasheets'!$MC$6:$MC$25,'Composite Datasheets'!$MF$6:$MF$25,"")</f>
        <v/>
      </c>
      <c r="GR42" s="911"/>
      <c r="GS42" s="912"/>
      <c r="GT42" s="909"/>
      <c r="GU42" s="924"/>
      <c r="GV42" s="342"/>
      <c r="GW42" s="923">
        <v>26</v>
      </c>
      <c r="GX42" s="837"/>
      <c r="GY42" s="908"/>
      <c r="GZ42" s="909"/>
      <c r="HA42" s="909"/>
      <c r="HB42" s="909"/>
      <c r="HC42" s="909"/>
      <c r="HD42" s="909"/>
      <c r="HE42" s="910" t="str">
        <f>IFERROR(VLOOKUP(GY42,'Composite Datasheets'!$MC$6:$MF$25,3,0),"")</f>
        <v>Other</v>
      </c>
      <c r="HF42" s="911"/>
      <c r="HG42" s="912"/>
      <c r="HH42" s="910" t="str">
        <f>_xlfn.XLOOKUP(GY42,'Composite Datasheets'!$MC$6:$MC$25,'Composite Datasheets'!$MF$6:$MF$25,"")</f>
        <v/>
      </c>
      <c r="HI42" s="911"/>
      <c r="HJ42" s="912"/>
      <c r="HK42" s="909"/>
      <c r="HL42" s="924"/>
      <c r="HM42" s="342"/>
      <c r="HN42" s="923">
        <v>26</v>
      </c>
      <c r="HO42" s="837"/>
      <c r="HP42" s="908"/>
      <c r="HQ42" s="909"/>
      <c r="HR42" s="909"/>
      <c r="HS42" s="909"/>
      <c r="HT42" s="909"/>
      <c r="HU42" s="909"/>
      <c r="HV42" s="910" t="str">
        <f>IFERROR(VLOOKUP(HP42,'Composite Datasheets'!$MC$6:$MF$25,3,0),"")</f>
        <v>Other</v>
      </c>
      <c r="HW42" s="911"/>
      <c r="HX42" s="912"/>
      <c r="HY42" s="910" t="str">
        <f>_xlfn.XLOOKUP(HP42,'Composite Datasheets'!$MC$6:$MC$25,'Composite Datasheets'!$MF$6:$MF$25,"")</f>
        <v/>
      </c>
      <c r="HZ42" s="911"/>
      <c r="IA42" s="912"/>
      <c r="IB42" s="909"/>
      <c r="IC42" s="924"/>
      <c r="ID42" s="342"/>
      <c r="IE42" s="923">
        <v>26</v>
      </c>
      <c r="IF42" s="837"/>
      <c r="IG42" s="908"/>
      <c r="IH42" s="909"/>
      <c r="II42" s="909"/>
      <c r="IJ42" s="909"/>
      <c r="IK42" s="909"/>
      <c r="IL42" s="909"/>
      <c r="IM42" s="910" t="str">
        <f>IFERROR(VLOOKUP(IG42,'Composite Datasheets'!$MC$6:$MF$25,3,0),"")</f>
        <v>Other</v>
      </c>
      <c r="IN42" s="911"/>
      <c r="IO42" s="912"/>
      <c r="IP42" s="910" t="str">
        <f>_xlfn.XLOOKUP(IG42,'Composite Datasheets'!$MC$6:$MC$25,'Composite Datasheets'!$MF$6:$MF$25,"")</f>
        <v/>
      </c>
      <c r="IQ42" s="911"/>
      <c r="IR42" s="912"/>
      <c r="IS42" s="909"/>
      <c r="IT42" s="924"/>
    </row>
    <row r="43" spans="1:254" s="124" customFormat="1" ht="12.75" x14ac:dyDescent="0.2">
      <c r="A43" s="923">
        <v>27</v>
      </c>
      <c r="B43" s="837"/>
      <c r="C43" s="908"/>
      <c r="D43" s="909"/>
      <c r="E43" s="909"/>
      <c r="F43" s="909"/>
      <c r="G43" s="909"/>
      <c r="H43" s="909"/>
      <c r="I43" s="910" t="str">
        <f>IFERROR(VLOOKUP(C43,'Composite Datasheets'!$MC$6:$MF$25,3,0),"")</f>
        <v>Other</v>
      </c>
      <c r="J43" s="911"/>
      <c r="K43" s="912"/>
      <c r="L43" s="910" t="str">
        <f>_xlfn.XLOOKUP(C43,'Composite Datasheets'!$MC$6:$MC$25,'Composite Datasheets'!$MF$6:$MF$25,"")</f>
        <v/>
      </c>
      <c r="M43" s="911"/>
      <c r="N43" s="912"/>
      <c r="O43" s="909"/>
      <c r="P43" s="924"/>
      <c r="Q43" s="335"/>
      <c r="R43" s="923">
        <v>27</v>
      </c>
      <c r="S43" s="837"/>
      <c r="T43" s="908"/>
      <c r="U43" s="909"/>
      <c r="V43" s="909"/>
      <c r="W43" s="909"/>
      <c r="X43" s="909"/>
      <c r="Y43" s="909"/>
      <c r="Z43" s="910" t="str">
        <f>IFERROR(VLOOKUP(T43,'Composite Datasheets'!$MC$6:$MF$25,3,0),"")</f>
        <v>Other</v>
      </c>
      <c r="AA43" s="911"/>
      <c r="AB43" s="912"/>
      <c r="AC43" s="910" t="str">
        <f>_xlfn.XLOOKUP(T43,'Composite Datasheets'!$MC$6:$MC$25,'Composite Datasheets'!$MF$6:$MF$25,"")</f>
        <v/>
      </c>
      <c r="AD43" s="911"/>
      <c r="AE43" s="912"/>
      <c r="AF43" s="909"/>
      <c r="AG43" s="924"/>
      <c r="AH43" s="342"/>
      <c r="AI43" s="923">
        <v>27</v>
      </c>
      <c r="AJ43" s="837"/>
      <c r="AK43" s="908"/>
      <c r="AL43" s="909"/>
      <c r="AM43" s="909"/>
      <c r="AN43" s="909"/>
      <c r="AO43" s="909"/>
      <c r="AP43" s="909"/>
      <c r="AQ43" s="910" t="str">
        <f>IFERROR(VLOOKUP(AK43,'Composite Datasheets'!$MC$6:$MF$25,3,0),"")</f>
        <v>Other</v>
      </c>
      <c r="AR43" s="911"/>
      <c r="AS43" s="912"/>
      <c r="AT43" s="910" t="str">
        <f>_xlfn.XLOOKUP(AK43,'Composite Datasheets'!$MC$6:$MC$25,'Composite Datasheets'!$MF$6:$MF$25,"")</f>
        <v/>
      </c>
      <c r="AU43" s="911"/>
      <c r="AV43" s="912"/>
      <c r="AW43" s="909"/>
      <c r="AX43" s="924"/>
      <c r="AY43" s="342"/>
      <c r="AZ43" s="923">
        <v>27</v>
      </c>
      <c r="BA43" s="837"/>
      <c r="BB43" s="908"/>
      <c r="BC43" s="909"/>
      <c r="BD43" s="909"/>
      <c r="BE43" s="909"/>
      <c r="BF43" s="909"/>
      <c r="BG43" s="909"/>
      <c r="BH43" s="910" t="str">
        <f>IFERROR(VLOOKUP(BB43,'Composite Datasheets'!$MC$6:$MF$25,3,0),"")</f>
        <v>Other</v>
      </c>
      <c r="BI43" s="911"/>
      <c r="BJ43" s="912"/>
      <c r="BK43" s="910" t="str">
        <f>_xlfn.XLOOKUP(BB43,'Composite Datasheets'!$MC$6:$MC$25,'Composite Datasheets'!$MF$6:$MF$25,"")</f>
        <v/>
      </c>
      <c r="BL43" s="911"/>
      <c r="BM43" s="912"/>
      <c r="BN43" s="909"/>
      <c r="BO43" s="924"/>
      <c r="BP43" s="342"/>
      <c r="BQ43" s="923">
        <v>27</v>
      </c>
      <c r="BR43" s="837"/>
      <c r="BS43" s="908"/>
      <c r="BT43" s="909"/>
      <c r="BU43" s="909"/>
      <c r="BV43" s="909"/>
      <c r="BW43" s="909"/>
      <c r="BX43" s="909"/>
      <c r="BY43" s="910" t="str">
        <f>IFERROR(VLOOKUP(BS43,'Composite Datasheets'!$MC$6:$MF$25,3,0),"")</f>
        <v>Other</v>
      </c>
      <c r="BZ43" s="911"/>
      <c r="CA43" s="912"/>
      <c r="CB43" s="910" t="str">
        <f>_xlfn.XLOOKUP(BS43,'Composite Datasheets'!$MC$6:$MC$25,'Composite Datasheets'!$MF$6:$MF$25,"")</f>
        <v/>
      </c>
      <c r="CC43" s="911"/>
      <c r="CD43" s="912"/>
      <c r="CE43" s="909"/>
      <c r="CF43" s="924"/>
      <c r="CG43" s="342"/>
      <c r="CH43" s="923">
        <v>27</v>
      </c>
      <c r="CI43" s="837"/>
      <c r="CJ43" s="908"/>
      <c r="CK43" s="909"/>
      <c r="CL43" s="909"/>
      <c r="CM43" s="909"/>
      <c r="CN43" s="909"/>
      <c r="CO43" s="909"/>
      <c r="CP43" s="910" t="str">
        <f>IFERROR(VLOOKUP(CJ43,'Composite Datasheets'!$MC$6:$MF$25,3,0),"")</f>
        <v>Other</v>
      </c>
      <c r="CQ43" s="911"/>
      <c r="CR43" s="912"/>
      <c r="CS43" s="910" t="str">
        <f>_xlfn.XLOOKUP(CJ43,'Composite Datasheets'!$MC$6:$MC$25,'Composite Datasheets'!$MF$6:$MF$25,"")</f>
        <v/>
      </c>
      <c r="CT43" s="911"/>
      <c r="CU43" s="912"/>
      <c r="CV43" s="909"/>
      <c r="CW43" s="924"/>
      <c r="CX43" s="342"/>
      <c r="CY43" s="923">
        <v>27</v>
      </c>
      <c r="CZ43" s="837"/>
      <c r="DA43" s="908"/>
      <c r="DB43" s="909"/>
      <c r="DC43" s="909"/>
      <c r="DD43" s="909"/>
      <c r="DE43" s="909"/>
      <c r="DF43" s="909"/>
      <c r="DG43" s="910" t="str">
        <f>IFERROR(VLOOKUP(DA43,'Composite Datasheets'!$MC$6:$MF$25,3,0),"")</f>
        <v>Other</v>
      </c>
      <c r="DH43" s="911"/>
      <c r="DI43" s="912"/>
      <c r="DJ43" s="910" t="str">
        <f>_xlfn.XLOOKUP(DA43,'Composite Datasheets'!$MC$6:$MC$25,'Composite Datasheets'!$MF$6:$MF$25,"")</f>
        <v/>
      </c>
      <c r="DK43" s="911"/>
      <c r="DL43" s="912"/>
      <c r="DM43" s="909"/>
      <c r="DN43" s="924"/>
      <c r="DO43" s="342"/>
      <c r="DP43" s="923">
        <v>27</v>
      </c>
      <c r="DQ43" s="837"/>
      <c r="DR43" s="908"/>
      <c r="DS43" s="909"/>
      <c r="DT43" s="909"/>
      <c r="DU43" s="909"/>
      <c r="DV43" s="909"/>
      <c r="DW43" s="909"/>
      <c r="DX43" s="910" t="str">
        <f>IFERROR(VLOOKUP(DR43,'Composite Datasheets'!$MC$6:$MF$25,3,0),"")</f>
        <v>Other</v>
      </c>
      <c r="DY43" s="911"/>
      <c r="DZ43" s="912"/>
      <c r="EA43" s="910" t="str">
        <f>_xlfn.XLOOKUP(DR43,'Composite Datasheets'!$MC$6:$MC$25,'Composite Datasheets'!$MF$6:$MF$25,"")</f>
        <v/>
      </c>
      <c r="EB43" s="911"/>
      <c r="EC43" s="912"/>
      <c r="ED43" s="909"/>
      <c r="EE43" s="924"/>
      <c r="EF43" s="342"/>
      <c r="EG43" s="923">
        <v>27</v>
      </c>
      <c r="EH43" s="837"/>
      <c r="EI43" s="908"/>
      <c r="EJ43" s="909"/>
      <c r="EK43" s="909"/>
      <c r="EL43" s="909"/>
      <c r="EM43" s="909"/>
      <c r="EN43" s="909"/>
      <c r="EO43" s="910" t="str">
        <f>IFERROR(VLOOKUP(EI43,'Composite Datasheets'!$MC$6:$MF$25,3,0),"")</f>
        <v>Other</v>
      </c>
      <c r="EP43" s="911"/>
      <c r="EQ43" s="912"/>
      <c r="ER43" s="910" t="str">
        <f>_xlfn.XLOOKUP(EI43,'Composite Datasheets'!$MC$6:$MC$25,'Composite Datasheets'!$MF$6:$MF$25,"")</f>
        <v/>
      </c>
      <c r="ES43" s="911"/>
      <c r="ET43" s="912"/>
      <c r="EU43" s="909"/>
      <c r="EV43" s="924"/>
      <c r="EW43" s="342"/>
      <c r="EX43" s="923">
        <v>27</v>
      </c>
      <c r="EY43" s="837"/>
      <c r="EZ43" s="908"/>
      <c r="FA43" s="909"/>
      <c r="FB43" s="909"/>
      <c r="FC43" s="909"/>
      <c r="FD43" s="909"/>
      <c r="FE43" s="909"/>
      <c r="FF43" s="910" t="str">
        <f>IFERROR(VLOOKUP(EZ43,'Composite Datasheets'!$MC$6:$MF$25,3,0),"")</f>
        <v>Other</v>
      </c>
      <c r="FG43" s="911"/>
      <c r="FH43" s="912"/>
      <c r="FI43" s="910" t="str">
        <f>_xlfn.XLOOKUP(EZ43,'Composite Datasheets'!$MC$6:$MC$25,'Composite Datasheets'!$MF$6:$MF$25,"")</f>
        <v/>
      </c>
      <c r="FJ43" s="911"/>
      <c r="FK43" s="912"/>
      <c r="FL43" s="909"/>
      <c r="FM43" s="924"/>
      <c r="FN43" s="342"/>
      <c r="FO43" s="923">
        <v>27</v>
      </c>
      <c r="FP43" s="837"/>
      <c r="FQ43" s="908"/>
      <c r="FR43" s="909"/>
      <c r="FS43" s="909"/>
      <c r="FT43" s="909"/>
      <c r="FU43" s="909"/>
      <c r="FV43" s="909"/>
      <c r="FW43" s="910" t="str">
        <f>IFERROR(VLOOKUP(FQ43,'Composite Datasheets'!$MC$6:$MF$25,3,0),"")</f>
        <v>Other</v>
      </c>
      <c r="FX43" s="911"/>
      <c r="FY43" s="912"/>
      <c r="FZ43" s="910" t="str">
        <f>_xlfn.XLOOKUP(FQ43,'Composite Datasheets'!$MC$6:$MC$25,'Composite Datasheets'!$MF$6:$MF$25,"")</f>
        <v/>
      </c>
      <c r="GA43" s="911"/>
      <c r="GB43" s="912"/>
      <c r="GC43" s="909"/>
      <c r="GD43" s="924"/>
      <c r="GE43" s="342"/>
      <c r="GF43" s="923">
        <v>27</v>
      </c>
      <c r="GG43" s="837"/>
      <c r="GH43" s="908"/>
      <c r="GI43" s="909"/>
      <c r="GJ43" s="909"/>
      <c r="GK43" s="909"/>
      <c r="GL43" s="909"/>
      <c r="GM43" s="909"/>
      <c r="GN43" s="910" t="str">
        <f>IFERROR(VLOOKUP(GH43,'Composite Datasheets'!$MC$6:$MF$25,3,0),"")</f>
        <v>Other</v>
      </c>
      <c r="GO43" s="911"/>
      <c r="GP43" s="912"/>
      <c r="GQ43" s="910" t="str">
        <f>_xlfn.XLOOKUP(GH43,'Composite Datasheets'!$MC$6:$MC$25,'Composite Datasheets'!$MF$6:$MF$25,"")</f>
        <v/>
      </c>
      <c r="GR43" s="911"/>
      <c r="GS43" s="912"/>
      <c r="GT43" s="909"/>
      <c r="GU43" s="924"/>
      <c r="GV43" s="342"/>
      <c r="GW43" s="923">
        <v>27</v>
      </c>
      <c r="GX43" s="837"/>
      <c r="GY43" s="908"/>
      <c r="GZ43" s="909"/>
      <c r="HA43" s="909"/>
      <c r="HB43" s="909"/>
      <c r="HC43" s="909"/>
      <c r="HD43" s="909"/>
      <c r="HE43" s="910" t="str">
        <f>IFERROR(VLOOKUP(GY43,'Composite Datasheets'!$MC$6:$MF$25,3,0),"")</f>
        <v>Other</v>
      </c>
      <c r="HF43" s="911"/>
      <c r="HG43" s="912"/>
      <c r="HH43" s="910" t="str">
        <f>_xlfn.XLOOKUP(GY43,'Composite Datasheets'!$MC$6:$MC$25,'Composite Datasheets'!$MF$6:$MF$25,"")</f>
        <v/>
      </c>
      <c r="HI43" s="911"/>
      <c r="HJ43" s="912"/>
      <c r="HK43" s="909"/>
      <c r="HL43" s="924"/>
      <c r="HM43" s="342"/>
      <c r="HN43" s="923">
        <v>27</v>
      </c>
      <c r="HO43" s="837"/>
      <c r="HP43" s="908"/>
      <c r="HQ43" s="909"/>
      <c r="HR43" s="909"/>
      <c r="HS43" s="909"/>
      <c r="HT43" s="909"/>
      <c r="HU43" s="909"/>
      <c r="HV43" s="910" t="str">
        <f>IFERROR(VLOOKUP(HP43,'Composite Datasheets'!$MC$6:$MF$25,3,0),"")</f>
        <v>Other</v>
      </c>
      <c r="HW43" s="911"/>
      <c r="HX43" s="912"/>
      <c r="HY43" s="910" t="str">
        <f>_xlfn.XLOOKUP(HP43,'Composite Datasheets'!$MC$6:$MC$25,'Composite Datasheets'!$MF$6:$MF$25,"")</f>
        <v/>
      </c>
      <c r="HZ43" s="911"/>
      <c r="IA43" s="912"/>
      <c r="IB43" s="909"/>
      <c r="IC43" s="924"/>
      <c r="ID43" s="342"/>
      <c r="IE43" s="923">
        <v>27</v>
      </c>
      <c r="IF43" s="837"/>
      <c r="IG43" s="908"/>
      <c r="IH43" s="909"/>
      <c r="II43" s="909"/>
      <c r="IJ43" s="909"/>
      <c r="IK43" s="909"/>
      <c r="IL43" s="909"/>
      <c r="IM43" s="910" t="str">
        <f>IFERROR(VLOOKUP(IG43,'Composite Datasheets'!$MC$6:$MF$25,3,0),"")</f>
        <v>Other</v>
      </c>
      <c r="IN43" s="911"/>
      <c r="IO43" s="912"/>
      <c r="IP43" s="910" t="str">
        <f>_xlfn.XLOOKUP(IG43,'Composite Datasheets'!$MC$6:$MC$25,'Composite Datasheets'!$MF$6:$MF$25,"")</f>
        <v/>
      </c>
      <c r="IQ43" s="911"/>
      <c r="IR43" s="912"/>
      <c r="IS43" s="909"/>
      <c r="IT43" s="924"/>
    </row>
    <row r="44" spans="1:254" s="124" customFormat="1" ht="12.75" x14ac:dyDescent="0.2">
      <c r="A44" s="923">
        <v>28</v>
      </c>
      <c r="B44" s="837"/>
      <c r="C44" s="908"/>
      <c r="D44" s="909"/>
      <c r="E44" s="909"/>
      <c r="F44" s="909"/>
      <c r="G44" s="909"/>
      <c r="H44" s="909"/>
      <c r="I44" s="910" t="str">
        <f>IFERROR(VLOOKUP(C44,'Composite Datasheets'!$MC$6:$MF$25,3,0),"")</f>
        <v>Other</v>
      </c>
      <c r="J44" s="911"/>
      <c r="K44" s="912"/>
      <c r="L44" s="910" t="str">
        <f>_xlfn.XLOOKUP(C44,'Composite Datasheets'!$MC$6:$MC$25,'Composite Datasheets'!$MF$6:$MF$25,"")</f>
        <v/>
      </c>
      <c r="M44" s="911"/>
      <c r="N44" s="912"/>
      <c r="O44" s="909"/>
      <c r="P44" s="924"/>
      <c r="Q44" s="335"/>
      <c r="R44" s="923">
        <v>28</v>
      </c>
      <c r="S44" s="837"/>
      <c r="T44" s="908"/>
      <c r="U44" s="909"/>
      <c r="V44" s="909"/>
      <c r="W44" s="909"/>
      <c r="X44" s="909"/>
      <c r="Y44" s="909"/>
      <c r="Z44" s="910" t="str">
        <f>IFERROR(VLOOKUP(T44,'Composite Datasheets'!$MC$6:$MF$25,3,0),"")</f>
        <v>Other</v>
      </c>
      <c r="AA44" s="911"/>
      <c r="AB44" s="912"/>
      <c r="AC44" s="910" t="str">
        <f>_xlfn.XLOOKUP(T44,'Composite Datasheets'!$MC$6:$MC$25,'Composite Datasheets'!$MF$6:$MF$25,"")</f>
        <v/>
      </c>
      <c r="AD44" s="911"/>
      <c r="AE44" s="912"/>
      <c r="AF44" s="909"/>
      <c r="AG44" s="924"/>
      <c r="AH44" s="342"/>
      <c r="AI44" s="923">
        <v>28</v>
      </c>
      <c r="AJ44" s="837"/>
      <c r="AK44" s="908"/>
      <c r="AL44" s="909"/>
      <c r="AM44" s="909"/>
      <c r="AN44" s="909"/>
      <c r="AO44" s="909"/>
      <c r="AP44" s="909"/>
      <c r="AQ44" s="910" t="str">
        <f>IFERROR(VLOOKUP(AK44,'Composite Datasheets'!$MC$6:$MF$25,3,0),"")</f>
        <v>Other</v>
      </c>
      <c r="AR44" s="911"/>
      <c r="AS44" s="912"/>
      <c r="AT44" s="910" t="str">
        <f>_xlfn.XLOOKUP(AK44,'Composite Datasheets'!$MC$6:$MC$25,'Composite Datasheets'!$MF$6:$MF$25,"")</f>
        <v/>
      </c>
      <c r="AU44" s="911"/>
      <c r="AV44" s="912"/>
      <c r="AW44" s="909"/>
      <c r="AX44" s="924"/>
      <c r="AY44" s="342"/>
      <c r="AZ44" s="923">
        <v>28</v>
      </c>
      <c r="BA44" s="837"/>
      <c r="BB44" s="908"/>
      <c r="BC44" s="909"/>
      <c r="BD44" s="909"/>
      <c r="BE44" s="909"/>
      <c r="BF44" s="909"/>
      <c r="BG44" s="909"/>
      <c r="BH44" s="910" t="str">
        <f>IFERROR(VLOOKUP(BB44,'Composite Datasheets'!$MC$6:$MF$25,3,0),"")</f>
        <v>Other</v>
      </c>
      <c r="BI44" s="911"/>
      <c r="BJ44" s="912"/>
      <c r="BK44" s="910" t="str">
        <f>_xlfn.XLOOKUP(BB44,'Composite Datasheets'!$MC$6:$MC$25,'Composite Datasheets'!$MF$6:$MF$25,"")</f>
        <v/>
      </c>
      <c r="BL44" s="911"/>
      <c r="BM44" s="912"/>
      <c r="BN44" s="909"/>
      <c r="BO44" s="924"/>
      <c r="BP44" s="342"/>
      <c r="BQ44" s="923">
        <v>28</v>
      </c>
      <c r="BR44" s="837"/>
      <c r="BS44" s="908"/>
      <c r="BT44" s="909"/>
      <c r="BU44" s="909"/>
      <c r="BV44" s="909"/>
      <c r="BW44" s="909"/>
      <c r="BX44" s="909"/>
      <c r="BY44" s="910" t="str">
        <f>IFERROR(VLOOKUP(BS44,'Composite Datasheets'!$MC$6:$MF$25,3,0),"")</f>
        <v>Other</v>
      </c>
      <c r="BZ44" s="911"/>
      <c r="CA44" s="912"/>
      <c r="CB44" s="910" t="str">
        <f>_xlfn.XLOOKUP(BS44,'Composite Datasheets'!$MC$6:$MC$25,'Composite Datasheets'!$MF$6:$MF$25,"")</f>
        <v/>
      </c>
      <c r="CC44" s="911"/>
      <c r="CD44" s="912"/>
      <c r="CE44" s="909"/>
      <c r="CF44" s="924"/>
      <c r="CG44" s="342"/>
      <c r="CH44" s="923">
        <v>28</v>
      </c>
      <c r="CI44" s="837"/>
      <c r="CJ44" s="908"/>
      <c r="CK44" s="909"/>
      <c r="CL44" s="909"/>
      <c r="CM44" s="909"/>
      <c r="CN44" s="909"/>
      <c r="CO44" s="909"/>
      <c r="CP44" s="910" t="str">
        <f>IFERROR(VLOOKUP(CJ44,'Composite Datasheets'!$MC$6:$MF$25,3,0),"")</f>
        <v>Other</v>
      </c>
      <c r="CQ44" s="911"/>
      <c r="CR44" s="912"/>
      <c r="CS44" s="910" t="str">
        <f>_xlfn.XLOOKUP(CJ44,'Composite Datasheets'!$MC$6:$MC$25,'Composite Datasheets'!$MF$6:$MF$25,"")</f>
        <v/>
      </c>
      <c r="CT44" s="911"/>
      <c r="CU44" s="912"/>
      <c r="CV44" s="909"/>
      <c r="CW44" s="924"/>
      <c r="CX44" s="342"/>
      <c r="CY44" s="923">
        <v>28</v>
      </c>
      <c r="CZ44" s="837"/>
      <c r="DA44" s="908"/>
      <c r="DB44" s="909"/>
      <c r="DC44" s="909"/>
      <c r="DD44" s="909"/>
      <c r="DE44" s="909"/>
      <c r="DF44" s="909"/>
      <c r="DG44" s="910" t="str">
        <f>IFERROR(VLOOKUP(DA44,'Composite Datasheets'!$MC$6:$MF$25,3,0),"")</f>
        <v>Other</v>
      </c>
      <c r="DH44" s="911"/>
      <c r="DI44" s="912"/>
      <c r="DJ44" s="910" t="str">
        <f>_xlfn.XLOOKUP(DA44,'Composite Datasheets'!$MC$6:$MC$25,'Composite Datasheets'!$MF$6:$MF$25,"")</f>
        <v/>
      </c>
      <c r="DK44" s="911"/>
      <c r="DL44" s="912"/>
      <c r="DM44" s="909"/>
      <c r="DN44" s="924"/>
      <c r="DO44" s="342"/>
      <c r="DP44" s="923">
        <v>28</v>
      </c>
      <c r="DQ44" s="837"/>
      <c r="DR44" s="908"/>
      <c r="DS44" s="909"/>
      <c r="DT44" s="909"/>
      <c r="DU44" s="909"/>
      <c r="DV44" s="909"/>
      <c r="DW44" s="909"/>
      <c r="DX44" s="910" t="str">
        <f>IFERROR(VLOOKUP(DR44,'Composite Datasheets'!$MC$6:$MF$25,3,0),"")</f>
        <v>Other</v>
      </c>
      <c r="DY44" s="911"/>
      <c r="DZ44" s="912"/>
      <c r="EA44" s="910" t="str">
        <f>_xlfn.XLOOKUP(DR44,'Composite Datasheets'!$MC$6:$MC$25,'Composite Datasheets'!$MF$6:$MF$25,"")</f>
        <v/>
      </c>
      <c r="EB44" s="911"/>
      <c r="EC44" s="912"/>
      <c r="ED44" s="909"/>
      <c r="EE44" s="924"/>
      <c r="EF44" s="342"/>
      <c r="EG44" s="923">
        <v>28</v>
      </c>
      <c r="EH44" s="837"/>
      <c r="EI44" s="908"/>
      <c r="EJ44" s="909"/>
      <c r="EK44" s="909"/>
      <c r="EL44" s="909"/>
      <c r="EM44" s="909"/>
      <c r="EN44" s="909"/>
      <c r="EO44" s="910" t="str">
        <f>IFERROR(VLOOKUP(EI44,'Composite Datasheets'!$MC$6:$MF$25,3,0),"")</f>
        <v>Other</v>
      </c>
      <c r="EP44" s="911"/>
      <c r="EQ44" s="912"/>
      <c r="ER44" s="910" t="str">
        <f>_xlfn.XLOOKUP(EI44,'Composite Datasheets'!$MC$6:$MC$25,'Composite Datasheets'!$MF$6:$MF$25,"")</f>
        <v/>
      </c>
      <c r="ES44" s="911"/>
      <c r="ET44" s="912"/>
      <c r="EU44" s="909"/>
      <c r="EV44" s="924"/>
      <c r="EW44" s="342"/>
      <c r="EX44" s="923">
        <v>28</v>
      </c>
      <c r="EY44" s="837"/>
      <c r="EZ44" s="908"/>
      <c r="FA44" s="909"/>
      <c r="FB44" s="909"/>
      <c r="FC44" s="909"/>
      <c r="FD44" s="909"/>
      <c r="FE44" s="909"/>
      <c r="FF44" s="910" t="str">
        <f>IFERROR(VLOOKUP(EZ44,'Composite Datasheets'!$MC$6:$MF$25,3,0),"")</f>
        <v>Other</v>
      </c>
      <c r="FG44" s="911"/>
      <c r="FH44" s="912"/>
      <c r="FI44" s="910" t="str">
        <f>_xlfn.XLOOKUP(EZ44,'Composite Datasheets'!$MC$6:$MC$25,'Composite Datasheets'!$MF$6:$MF$25,"")</f>
        <v/>
      </c>
      <c r="FJ44" s="911"/>
      <c r="FK44" s="912"/>
      <c r="FL44" s="909"/>
      <c r="FM44" s="924"/>
      <c r="FN44" s="342"/>
      <c r="FO44" s="923">
        <v>28</v>
      </c>
      <c r="FP44" s="837"/>
      <c r="FQ44" s="908"/>
      <c r="FR44" s="909"/>
      <c r="FS44" s="909"/>
      <c r="FT44" s="909"/>
      <c r="FU44" s="909"/>
      <c r="FV44" s="909"/>
      <c r="FW44" s="910" t="str">
        <f>IFERROR(VLOOKUP(FQ44,'Composite Datasheets'!$MC$6:$MF$25,3,0),"")</f>
        <v>Other</v>
      </c>
      <c r="FX44" s="911"/>
      <c r="FY44" s="912"/>
      <c r="FZ44" s="910" t="str">
        <f>_xlfn.XLOOKUP(FQ44,'Composite Datasheets'!$MC$6:$MC$25,'Composite Datasheets'!$MF$6:$MF$25,"")</f>
        <v/>
      </c>
      <c r="GA44" s="911"/>
      <c r="GB44" s="912"/>
      <c r="GC44" s="909"/>
      <c r="GD44" s="924"/>
      <c r="GE44" s="342"/>
      <c r="GF44" s="923">
        <v>28</v>
      </c>
      <c r="GG44" s="837"/>
      <c r="GH44" s="908"/>
      <c r="GI44" s="909"/>
      <c r="GJ44" s="909"/>
      <c r="GK44" s="909"/>
      <c r="GL44" s="909"/>
      <c r="GM44" s="909"/>
      <c r="GN44" s="910" t="str">
        <f>IFERROR(VLOOKUP(GH44,'Composite Datasheets'!$MC$6:$MF$25,3,0),"")</f>
        <v>Other</v>
      </c>
      <c r="GO44" s="911"/>
      <c r="GP44" s="912"/>
      <c r="GQ44" s="910" t="str">
        <f>_xlfn.XLOOKUP(GH44,'Composite Datasheets'!$MC$6:$MC$25,'Composite Datasheets'!$MF$6:$MF$25,"")</f>
        <v/>
      </c>
      <c r="GR44" s="911"/>
      <c r="GS44" s="912"/>
      <c r="GT44" s="909"/>
      <c r="GU44" s="924"/>
      <c r="GV44" s="342"/>
      <c r="GW44" s="923">
        <v>28</v>
      </c>
      <c r="GX44" s="837"/>
      <c r="GY44" s="908"/>
      <c r="GZ44" s="909"/>
      <c r="HA44" s="909"/>
      <c r="HB44" s="909"/>
      <c r="HC44" s="909"/>
      <c r="HD44" s="909"/>
      <c r="HE44" s="910" t="str">
        <f>IFERROR(VLOOKUP(GY44,'Composite Datasheets'!$MC$6:$MF$25,3,0),"")</f>
        <v>Other</v>
      </c>
      <c r="HF44" s="911"/>
      <c r="HG44" s="912"/>
      <c r="HH44" s="910" t="str">
        <f>_xlfn.XLOOKUP(GY44,'Composite Datasheets'!$MC$6:$MC$25,'Composite Datasheets'!$MF$6:$MF$25,"")</f>
        <v/>
      </c>
      <c r="HI44" s="911"/>
      <c r="HJ44" s="912"/>
      <c r="HK44" s="909"/>
      <c r="HL44" s="924"/>
      <c r="HM44" s="342"/>
      <c r="HN44" s="923">
        <v>28</v>
      </c>
      <c r="HO44" s="837"/>
      <c r="HP44" s="908"/>
      <c r="HQ44" s="909"/>
      <c r="HR44" s="909"/>
      <c r="HS44" s="909"/>
      <c r="HT44" s="909"/>
      <c r="HU44" s="909"/>
      <c r="HV44" s="910" t="str">
        <f>IFERROR(VLOOKUP(HP44,'Composite Datasheets'!$MC$6:$MF$25,3,0),"")</f>
        <v>Other</v>
      </c>
      <c r="HW44" s="911"/>
      <c r="HX44" s="912"/>
      <c r="HY44" s="910" t="str">
        <f>_xlfn.XLOOKUP(HP44,'Composite Datasheets'!$MC$6:$MC$25,'Composite Datasheets'!$MF$6:$MF$25,"")</f>
        <v/>
      </c>
      <c r="HZ44" s="911"/>
      <c r="IA44" s="912"/>
      <c r="IB44" s="909"/>
      <c r="IC44" s="924"/>
      <c r="ID44" s="342"/>
      <c r="IE44" s="923">
        <v>28</v>
      </c>
      <c r="IF44" s="837"/>
      <c r="IG44" s="908"/>
      <c r="IH44" s="909"/>
      <c r="II44" s="909"/>
      <c r="IJ44" s="909"/>
      <c r="IK44" s="909"/>
      <c r="IL44" s="909"/>
      <c r="IM44" s="910" t="str">
        <f>IFERROR(VLOOKUP(IG44,'Composite Datasheets'!$MC$6:$MF$25,3,0),"")</f>
        <v>Other</v>
      </c>
      <c r="IN44" s="911"/>
      <c r="IO44" s="912"/>
      <c r="IP44" s="910" t="str">
        <f>_xlfn.XLOOKUP(IG44,'Composite Datasheets'!$MC$6:$MC$25,'Composite Datasheets'!$MF$6:$MF$25,"")</f>
        <v/>
      </c>
      <c r="IQ44" s="911"/>
      <c r="IR44" s="912"/>
      <c r="IS44" s="909"/>
      <c r="IT44" s="924"/>
    </row>
    <row r="45" spans="1:254" s="124" customFormat="1" ht="12.75" x14ac:dyDescent="0.2">
      <c r="A45" s="923">
        <v>29</v>
      </c>
      <c r="B45" s="837"/>
      <c r="C45" s="908"/>
      <c r="D45" s="909"/>
      <c r="E45" s="909"/>
      <c r="F45" s="909"/>
      <c r="G45" s="909"/>
      <c r="H45" s="909"/>
      <c r="I45" s="910" t="str">
        <f>IFERROR(VLOOKUP(C45,'Composite Datasheets'!$MC$6:$MF$25,3,0),"")</f>
        <v>Other</v>
      </c>
      <c r="J45" s="911"/>
      <c r="K45" s="912"/>
      <c r="L45" s="910" t="str">
        <f>_xlfn.XLOOKUP(C45,'Composite Datasheets'!$MC$6:$MC$25,'Composite Datasheets'!$MF$6:$MF$25,"")</f>
        <v/>
      </c>
      <c r="M45" s="911"/>
      <c r="N45" s="912"/>
      <c r="O45" s="909"/>
      <c r="P45" s="924"/>
      <c r="Q45" s="335"/>
      <c r="R45" s="923">
        <v>29</v>
      </c>
      <c r="S45" s="837"/>
      <c r="T45" s="908"/>
      <c r="U45" s="909"/>
      <c r="V45" s="909"/>
      <c r="W45" s="909"/>
      <c r="X45" s="909"/>
      <c r="Y45" s="909"/>
      <c r="Z45" s="910" t="str">
        <f>IFERROR(VLOOKUP(T45,'Composite Datasheets'!$MC$6:$MF$25,3,0),"")</f>
        <v>Other</v>
      </c>
      <c r="AA45" s="911"/>
      <c r="AB45" s="912"/>
      <c r="AC45" s="910" t="str">
        <f>_xlfn.XLOOKUP(T45,'Composite Datasheets'!$MC$6:$MC$25,'Composite Datasheets'!$MF$6:$MF$25,"")</f>
        <v/>
      </c>
      <c r="AD45" s="911"/>
      <c r="AE45" s="912"/>
      <c r="AF45" s="909"/>
      <c r="AG45" s="924"/>
      <c r="AH45" s="342"/>
      <c r="AI45" s="923">
        <v>29</v>
      </c>
      <c r="AJ45" s="837"/>
      <c r="AK45" s="908"/>
      <c r="AL45" s="909"/>
      <c r="AM45" s="909"/>
      <c r="AN45" s="909"/>
      <c r="AO45" s="909"/>
      <c r="AP45" s="909"/>
      <c r="AQ45" s="910" t="str">
        <f>IFERROR(VLOOKUP(AK45,'Composite Datasheets'!$MC$6:$MF$25,3,0),"")</f>
        <v>Other</v>
      </c>
      <c r="AR45" s="911"/>
      <c r="AS45" s="912"/>
      <c r="AT45" s="910" t="str">
        <f>_xlfn.XLOOKUP(AK45,'Composite Datasheets'!$MC$6:$MC$25,'Composite Datasheets'!$MF$6:$MF$25,"")</f>
        <v/>
      </c>
      <c r="AU45" s="911"/>
      <c r="AV45" s="912"/>
      <c r="AW45" s="909"/>
      <c r="AX45" s="924"/>
      <c r="AY45" s="342"/>
      <c r="AZ45" s="923">
        <v>29</v>
      </c>
      <c r="BA45" s="837"/>
      <c r="BB45" s="908"/>
      <c r="BC45" s="909"/>
      <c r="BD45" s="909"/>
      <c r="BE45" s="909"/>
      <c r="BF45" s="909"/>
      <c r="BG45" s="909"/>
      <c r="BH45" s="910" t="str">
        <f>IFERROR(VLOOKUP(BB45,'Composite Datasheets'!$MC$6:$MF$25,3,0),"")</f>
        <v>Other</v>
      </c>
      <c r="BI45" s="911"/>
      <c r="BJ45" s="912"/>
      <c r="BK45" s="910" t="str">
        <f>_xlfn.XLOOKUP(BB45,'Composite Datasheets'!$MC$6:$MC$25,'Composite Datasheets'!$MF$6:$MF$25,"")</f>
        <v/>
      </c>
      <c r="BL45" s="911"/>
      <c r="BM45" s="912"/>
      <c r="BN45" s="909"/>
      <c r="BO45" s="924"/>
      <c r="BP45" s="342"/>
      <c r="BQ45" s="923">
        <v>29</v>
      </c>
      <c r="BR45" s="837"/>
      <c r="BS45" s="908"/>
      <c r="BT45" s="909"/>
      <c r="BU45" s="909"/>
      <c r="BV45" s="909"/>
      <c r="BW45" s="909"/>
      <c r="BX45" s="909"/>
      <c r="BY45" s="910" t="str">
        <f>IFERROR(VLOOKUP(BS45,'Composite Datasheets'!$MC$6:$MF$25,3,0),"")</f>
        <v>Other</v>
      </c>
      <c r="BZ45" s="911"/>
      <c r="CA45" s="912"/>
      <c r="CB45" s="910" t="str">
        <f>_xlfn.XLOOKUP(BS45,'Composite Datasheets'!$MC$6:$MC$25,'Composite Datasheets'!$MF$6:$MF$25,"")</f>
        <v/>
      </c>
      <c r="CC45" s="911"/>
      <c r="CD45" s="912"/>
      <c r="CE45" s="909"/>
      <c r="CF45" s="924"/>
      <c r="CG45" s="342"/>
      <c r="CH45" s="923">
        <v>29</v>
      </c>
      <c r="CI45" s="837"/>
      <c r="CJ45" s="908"/>
      <c r="CK45" s="909"/>
      <c r="CL45" s="909"/>
      <c r="CM45" s="909"/>
      <c r="CN45" s="909"/>
      <c r="CO45" s="909"/>
      <c r="CP45" s="910" t="str">
        <f>IFERROR(VLOOKUP(CJ45,'Composite Datasheets'!$MC$6:$MF$25,3,0),"")</f>
        <v>Other</v>
      </c>
      <c r="CQ45" s="911"/>
      <c r="CR45" s="912"/>
      <c r="CS45" s="910" t="str">
        <f>_xlfn.XLOOKUP(CJ45,'Composite Datasheets'!$MC$6:$MC$25,'Composite Datasheets'!$MF$6:$MF$25,"")</f>
        <v/>
      </c>
      <c r="CT45" s="911"/>
      <c r="CU45" s="912"/>
      <c r="CV45" s="909"/>
      <c r="CW45" s="924"/>
      <c r="CX45" s="342"/>
      <c r="CY45" s="923">
        <v>29</v>
      </c>
      <c r="CZ45" s="837"/>
      <c r="DA45" s="908"/>
      <c r="DB45" s="909"/>
      <c r="DC45" s="909"/>
      <c r="DD45" s="909"/>
      <c r="DE45" s="909"/>
      <c r="DF45" s="909"/>
      <c r="DG45" s="910" t="str">
        <f>IFERROR(VLOOKUP(DA45,'Composite Datasheets'!$MC$6:$MF$25,3,0),"")</f>
        <v>Other</v>
      </c>
      <c r="DH45" s="911"/>
      <c r="DI45" s="912"/>
      <c r="DJ45" s="910" t="str">
        <f>_xlfn.XLOOKUP(DA45,'Composite Datasheets'!$MC$6:$MC$25,'Composite Datasheets'!$MF$6:$MF$25,"")</f>
        <v/>
      </c>
      <c r="DK45" s="911"/>
      <c r="DL45" s="912"/>
      <c r="DM45" s="909"/>
      <c r="DN45" s="924"/>
      <c r="DO45" s="342"/>
      <c r="DP45" s="923">
        <v>29</v>
      </c>
      <c r="DQ45" s="837"/>
      <c r="DR45" s="908"/>
      <c r="DS45" s="909"/>
      <c r="DT45" s="909"/>
      <c r="DU45" s="909"/>
      <c r="DV45" s="909"/>
      <c r="DW45" s="909"/>
      <c r="DX45" s="910" t="str">
        <f>IFERROR(VLOOKUP(DR45,'Composite Datasheets'!$MC$6:$MF$25,3,0),"")</f>
        <v>Other</v>
      </c>
      <c r="DY45" s="911"/>
      <c r="DZ45" s="912"/>
      <c r="EA45" s="910" t="str">
        <f>_xlfn.XLOOKUP(DR45,'Composite Datasheets'!$MC$6:$MC$25,'Composite Datasheets'!$MF$6:$MF$25,"")</f>
        <v/>
      </c>
      <c r="EB45" s="911"/>
      <c r="EC45" s="912"/>
      <c r="ED45" s="909"/>
      <c r="EE45" s="924"/>
      <c r="EF45" s="342"/>
      <c r="EG45" s="923">
        <v>29</v>
      </c>
      <c r="EH45" s="837"/>
      <c r="EI45" s="908"/>
      <c r="EJ45" s="909"/>
      <c r="EK45" s="909"/>
      <c r="EL45" s="909"/>
      <c r="EM45" s="909"/>
      <c r="EN45" s="909"/>
      <c r="EO45" s="910" t="str">
        <f>IFERROR(VLOOKUP(EI45,'Composite Datasheets'!$MC$6:$MF$25,3,0),"")</f>
        <v>Other</v>
      </c>
      <c r="EP45" s="911"/>
      <c r="EQ45" s="912"/>
      <c r="ER45" s="910" t="str">
        <f>_xlfn.XLOOKUP(EI45,'Composite Datasheets'!$MC$6:$MC$25,'Composite Datasheets'!$MF$6:$MF$25,"")</f>
        <v/>
      </c>
      <c r="ES45" s="911"/>
      <c r="ET45" s="912"/>
      <c r="EU45" s="909"/>
      <c r="EV45" s="924"/>
      <c r="EW45" s="342"/>
      <c r="EX45" s="923">
        <v>29</v>
      </c>
      <c r="EY45" s="837"/>
      <c r="EZ45" s="908"/>
      <c r="FA45" s="909"/>
      <c r="FB45" s="909"/>
      <c r="FC45" s="909"/>
      <c r="FD45" s="909"/>
      <c r="FE45" s="909"/>
      <c r="FF45" s="910" t="str">
        <f>IFERROR(VLOOKUP(EZ45,'Composite Datasheets'!$MC$6:$MF$25,3,0),"")</f>
        <v>Other</v>
      </c>
      <c r="FG45" s="911"/>
      <c r="FH45" s="912"/>
      <c r="FI45" s="910" t="str">
        <f>_xlfn.XLOOKUP(EZ45,'Composite Datasheets'!$MC$6:$MC$25,'Composite Datasheets'!$MF$6:$MF$25,"")</f>
        <v/>
      </c>
      <c r="FJ45" s="911"/>
      <c r="FK45" s="912"/>
      <c r="FL45" s="909"/>
      <c r="FM45" s="924"/>
      <c r="FN45" s="342"/>
      <c r="FO45" s="923">
        <v>29</v>
      </c>
      <c r="FP45" s="837"/>
      <c r="FQ45" s="908"/>
      <c r="FR45" s="909"/>
      <c r="FS45" s="909"/>
      <c r="FT45" s="909"/>
      <c r="FU45" s="909"/>
      <c r="FV45" s="909"/>
      <c r="FW45" s="910" t="str">
        <f>IFERROR(VLOOKUP(FQ45,'Composite Datasheets'!$MC$6:$MF$25,3,0),"")</f>
        <v>Other</v>
      </c>
      <c r="FX45" s="911"/>
      <c r="FY45" s="912"/>
      <c r="FZ45" s="910" t="str">
        <f>_xlfn.XLOOKUP(FQ45,'Composite Datasheets'!$MC$6:$MC$25,'Composite Datasheets'!$MF$6:$MF$25,"")</f>
        <v/>
      </c>
      <c r="GA45" s="911"/>
      <c r="GB45" s="912"/>
      <c r="GC45" s="909"/>
      <c r="GD45" s="924"/>
      <c r="GE45" s="342"/>
      <c r="GF45" s="923">
        <v>29</v>
      </c>
      <c r="GG45" s="837"/>
      <c r="GH45" s="908"/>
      <c r="GI45" s="909"/>
      <c r="GJ45" s="909"/>
      <c r="GK45" s="909"/>
      <c r="GL45" s="909"/>
      <c r="GM45" s="909"/>
      <c r="GN45" s="910" t="str">
        <f>IFERROR(VLOOKUP(GH45,'Composite Datasheets'!$MC$6:$MF$25,3,0),"")</f>
        <v>Other</v>
      </c>
      <c r="GO45" s="911"/>
      <c r="GP45" s="912"/>
      <c r="GQ45" s="910" t="str">
        <f>_xlfn.XLOOKUP(GH45,'Composite Datasheets'!$MC$6:$MC$25,'Composite Datasheets'!$MF$6:$MF$25,"")</f>
        <v/>
      </c>
      <c r="GR45" s="911"/>
      <c r="GS45" s="912"/>
      <c r="GT45" s="909"/>
      <c r="GU45" s="924"/>
      <c r="GV45" s="342"/>
      <c r="GW45" s="923">
        <v>29</v>
      </c>
      <c r="GX45" s="837"/>
      <c r="GY45" s="908"/>
      <c r="GZ45" s="909"/>
      <c r="HA45" s="909"/>
      <c r="HB45" s="909"/>
      <c r="HC45" s="909"/>
      <c r="HD45" s="909"/>
      <c r="HE45" s="910" t="str">
        <f>IFERROR(VLOOKUP(GY45,'Composite Datasheets'!$MC$6:$MF$25,3,0),"")</f>
        <v>Other</v>
      </c>
      <c r="HF45" s="911"/>
      <c r="HG45" s="912"/>
      <c r="HH45" s="910" t="str">
        <f>_xlfn.XLOOKUP(GY45,'Composite Datasheets'!$MC$6:$MC$25,'Composite Datasheets'!$MF$6:$MF$25,"")</f>
        <v/>
      </c>
      <c r="HI45" s="911"/>
      <c r="HJ45" s="912"/>
      <c r="HK45" s="909"/>
      <c r="HL45" s="924"/>
      <c r="HM45" s="342"/>
      <c r="HN45" s="923">
        <v>29</v>
      </c>
      <c r="HO45" s="837"/>
      <c r="HP45" s="908"/>
      <c r="HQ45" s="909"/>
      <c r="HR45" s="909"/>
      <c r="HS45" s="909"/>
      <c r="HT45" s="909"/>
      <c r="HU45" s="909"/>
      <c r="HV45" s="910" t="str">
        <f>IFERROR(VLOOKUP(HP45,'Composite Datasheets'!$MC$6:$MF$25,3,0),"")</f>
        <v>Other</v>
      </c>
      <c r="HW45" s="911"/>
      <c r="HX45" s="912"/>
      <c r="HY45" s="910" t="str">
        <f>_xlfn.XLOOKUP(HP45,'Composite Datasheets'!$MC$6:$MC$25,'Composite Datasheets'!$MF$6:$MF$25,"")</f>
        <v/>
      </c>
      <c r="HZ45" s="911"/>
      <c r="IA45" s="912"/>
      <c r="IB45" s="909"/>
      <c r="IC45" s="924"/>
      <c r="ID45" s="342"/>
      <c r="IE45" s="923">
        <v>29</v>
      </c>
      <c r="IF45" s="837"/>
      <c r="IG45" s="908"/>
      <c r="IH45" s="909"/>
      <c r="II45" s="909"/>
      <c r="IJ45" s="909"/>
      <c r="IK45" s="909"/>
      <c r="IL45" s="909"/>
      <c r="IM45" s="910" t="str">
        <f>IFERROR(VLOOKUP(IG45,'Composite Datasheets'!$MC$6:$MF$25,3,0),"")</f>
        <v>Other</v>
      </c>
      <c r="IN45" s="911"/>
      <c r="IO45" s="912"/>
      <c r="IP45" s="910" t="str">
        <f>_xlfn.XLOOKUP(IG45,'Composite Datasheets'!$MC$6:$MC$25,'Composite Datasheets'!$MF$6:$MF$25,"")</f>
        <v/>
      </c>
      <c r="IQ45" s="911"/>
      <c r="IR45" s="912"/>
      <c r="IS45" s="909"/>
      <c r="IT45" s="924"/>
    </row>
    <row r="46" spans="1:254" s="124" customFormat="1" ht="12.75" x14ac:dyDescent="0.2">
      <c r="A46" s="923">
        <v>30</v>
      </c>
      <c r="B46" s="837"/>
      <c r="C46" s="908"/>
      <c r="D46" s="909"/>
      <c r="E46" s="909"/>
      <c r="F46" s="909"/>
      <c r="G46" s="909"/>
      <c r="H46" s="909"/>
      <c r="I46" s="910" t="str">
        <f>IFERROR(VLOOKUP(C46,'Composite Datasheets'!$MC$6:$MF$25,3,0),"")</f>
        <v>Other</v>
      </c>
      <c r="J46" s="911"/>
      <c r="K46" s="912"/>
      <c r="L46" s="910" t="str">
        <f>_xlfn.XLOOKUP(C46,'Composite Datasheets'!$MC$6:$MC$25,'Composite Datasheets'!$MF$6:$MF$25,"")</f>
        <v/>
      </c>
      <c r="M46" s="911"/>
      <c r="N46" s="912"/>
      <c r="O46" s="909"/>
      <c r="P46" s="924"/>
      <c r="Q46" s="335"/>
      <c r="R46" s="923">
        <v>30</v>
      </c>
      <c r="S46" s="837"/>
      <c r="T46" s="908"/>
      <c r="U46" s="909"/>
      <c r="V46" s="909"/>
      <c r="W46" s="909"/>
      <c r="X46" s="909"/>
      <c r="Y46" s="909"/>
      <c r="Z46" s="910" t="str">
        <f>IFERROR(VLOOKUP(T46,'Composite Datasheets'!$MC$6:$MF$25,3,0),"")</f>
        <v>Other</v>
      </c>
      <c r="AA46" s="911"/>
      <c r="AB46" s="912"/>
      <c r="AC46" s="910" t="str">
        <f>_xlfn.XLOOKUP(T46,'Composite Datasheets'!$MC$6:$MC$25,'Composite Datasheets'!$MF$6:$MF$25,"")</f>
        <v/>
      </c>
      <c r="AD46" s="911"/>
      <c r="AE46" s="912"/>
      <c r="AF46" s="909"/>
      <c r="AG46" s="924"/>
      <c r="AH46" s="342"/>
      <c r="AI46" s="923">
        <v>30</v>
      </c>
      <c r="AJ46" s="837"/>
      <c r="AK46" s="908"/>
      <c r="AL46" s="909"/>
      <c r="AM46" s="909"/>
      <c r="AN46" s="909"/>
      <c r="AO46" s="909"/>
      <c r="AP46" s="909"/>
      <c r="AQ46" s="910" t="str">
        <f>IFERROR(VLOOKUP(AK46,'Composite Datasheets'!$MC$6:$MF$25,3,0),"")</f>
        <v>Other</v>
      </c>
      <c r="AR46" s="911"/>
      <c r="AS46" s="912"/>
      <c r="AT46" s="910" t="str">
        <f>_xlfn.XLOOKUP(AK46,'Composite Datasheets'!$MC$6:$MC$25,'Composite Datasheets'!$MF$6:$MF$25,"")</f>
        <v/>
      </c>
      <c r="AU46" s="911"/>
      <c r="AV46" s="912"/>
      <c r="AW46" s="909"/>
      <c r="AX46" s="924"/>
      <c r="AY46" s="342"/>
      <c r="AZ46" s="923">
        <v>30</v>
      </c>
      <c r="BA46" s="837"/>
      <c r="BB46" s="908"/>
      <c r="BC46" s="909"/>
      <c r="BD46" s="909"/>
      <c r="BE46" s="909"/>
      <c r="BF46" s="909"/>
      <c r="BG46" s="909"/>
      <c r="BH46" s="910" t="str">
        <f>IFERROR(VLOOKUP(BB46,'Composite Datasheets'!$MC$6:$MF$25,3,0),"")</f>
        <v>Other</v>
      </c>
      <c r="BI46" s="911"/>
      <c r="BJ46" s="912"/>
      <c r="BK46" s="910" t="str">
        <f>_xlfn.XLOOKUP(BB46,'Composite Datasheets'!$MC$6:$MC$25,'Composite Datasheets'!$MF$6:$MF$25,"")</f>
        <v/>
      </c>
      <c r="BL46" s="911"/>
      <c r="BM46" s="912"/>
      <c r="BN46" s="909"/>
      <c r="BO46" s="924"/>
      <c r="BP46" s="342"/>
      <c r="BQ46" s="923">
        <v>30</v>
      </c>
      <c r="BR46" s="837"/>
      <c r="BS46" s="908"/>
      <c r="BT46" s="909"/>
      <c r="BU46" s="909"/>
      <c r="BV46" s="909"/>
      <c r="BW46" s="909"/>
      <c r="BX46" s="909"/>
      <c r="BY46" s="910" t="str">
        <f>IFERROR(VLOOKUP(BS46,'Composite Datasheets'!$MC$6:$MF$25,3,0),"")</f>
        <v>Other</v>
      </c>
      <c r="BZ46" s="911"/>
      <c r="CA46" s="912"/>
      <c r="CB46" s="910" t="str">
        <f>_xlfn.XLOOKUP(BS46,'Composite Datasheets'!$MC$6:$MC$25,'Composite Datasheets'!$MF$6:$MF$25,"")</f>
        <v/>
      </c>
      <c r="CC46" s="911"/>
      <c r="CD46" s="912"/>
      <c r="CE46" s="909"/>
      <c r="CF46" s="924"/>
      <c r="CG46" s="342"/>
      <c r="CH46" s="923">
        <v>30</v>
      </c>
      <c r="CI46" s="837"/>
      <c r="CJ46" s="908"/>
      <c r="CK46" s="909"/>
      <c r="CL46" s="909"/>
      <c r="CM46" s="909"/>
      <c r="CN46" s="909"/>
      <c r="CO46" s="909"/>
      <c r="CP46" s="910" t="str">
        <f>IFERROR(VLOOKUP(CJ46,'Composite Datasheets'!$MC$6:$MF$25,3,0),"")</f>
        <v>Other</v>
      </c>
      <c r="CQ46" s="911"/>
      <c r="CR46" s="912"/>
      <c r="CS46" s="910" t="str">
        <f>_xlfn.XLOOKUP(CJ46,'Composite Datasheets'!$MC$6:$MC$25,'Composite Datasheets'!$MF$6:$MF$25,"")</f>
        <v/>
      </c>
      <c r="CT46" s="911"/>
      <c r="CU46" s="912"/>
      <c r="CV46" s="909"/>
      <c r="CW46" s="924"/>
      <c r="CX46" s="342"/>
      <c r="CY46" s="923">
        <v>30</v>
      </c>
      <c r="CZ46" s="837"/>
      <c r="DA46" s="908"/>
      <c r="DB46" s="909"/>
      <c r="DC46" s="909"/>
      <c r="DD46" s="909"/>
      <c r="DE46" s="909"/>
      <c r="DF46" s="909"/>
      <c r="DG46" s="910" t="str">
        <f>IFERROR(VLOOKUP(DA46,'Composite Datasheets'!$MC$6:$MF$25,3,0),"")</f>
        <v>Other</v>
      </c>
      <c r="DH46" s="911"/>
      <c r="DI46" s="912"/>
      <c r="DJ46" s="910" t="str">
        <f>_xlfn.XLOOKUP(DA46,'Composite Datasheets'!$MC$6:$MC$25,'Composite Datasheets'!$MF$6:$MF$25,"")</f>
        <v/>
      </c>
      <c r="DK46" s="911"/>
      <c r="DL46" s="912"/>
      <c r="DM46" s="909"/>
      <c r="DN46" s="924"/>
      <c r="DO46" s="342"/>
      <c r="DP46" s="923">
        <v>30</v>
      </c>
      <c r="DQ46" s="837"/>
      <c r="DR46" s="908"/>
      <c r="DS46" s="909"/>
      <c r="DT46" s="909"/>
      <c r="DU46" s="909"/>
      <c r="DV46" s="909"/>
      <c r="DW46" s="909"/>
      <c r="DX46" s="910" t="str">
        <f>IFERROR(VLOOKUP(DR46,'Composite Datasheets'!$MC$6:$MF$25,3,0),"")</f>
        <v>Other</v>
      </c>
      <c r="DY46" s="911"/>
      <c r="DZ46" s="912"/>
      <c r="EA46" s="910" t="str">
        <f>_xlfn.XLOOKUP(DR46,'Composite Datasheets'!$MC$6:$MC$25,'Composite Datasheets'!$MF$6:$MF$25,"")</f>
        <v/>
      </c>
      <c r="EB46" s="911"/>
      <c r="EC46" s="912"/>
      <c r="ED46" s="909"/>
      <c r="EE46" s="924"/>
      <c r="EF46" s="342"/>
      <c r="EG46" s="923">
        <v>30</v>
      </c>
      <c r="EH46" s="837"/>
      <c r="EI46" s="908"/>
      <c r="EJ46" s="909"/>
      <c r="EK46" s="909"/>
      <c r="EL46" s="909"/>
      <c r="EM46" s="909"/>
      <c r="EN46" s="909"/>
      <c r="EO46" s="910" t="str">
        <f>IFERROR(VLOOKUP(EI46,'Composite Datasheets'!$MC$6:$MF$25,3,0),"")</f>
        <v>Other</v>
      </c>
      <c r="EP46" s="911"/>
      <c r="EQ46" s="912"/>
      <c r="ER46" s="910" t="str">
        <f>_xlfn.XLOOKUP(EI46,'Composite Datasheets'!$MC$6:$MC$25,'Composite Datasheets'!$MF$6:$MF$25,"")</f>
        <v/>
      </c>
      <c r="ES46" s="911"/>
      <c r="ET46" s="912"/>
      <c r="EU46" s="909"/>
      <c r="EV46" s="924"/>
      <c r="EW46" s="342"/>
      <c r="EX46" s="923">
        <v>30</v>
      </c>
      <c r="EY46" s="837"/>
      <c r="EZ46" s="908"/>
      <c r="FA46" s="909"/>
      <c r="FB46" s="909"/>
      <c r="FC46" s="909"/>
      <c r="FD46" s="909"/>
      <c r="FE46" s="909"/>
      <c r="FF46" s="910" t="str">
        <f>IFERROR(VLOOKUP(EZ46,'Composite Datasheets'!$MC$6:$MF$25,3,0),"")</f>
        <v>Other</v>
      </c>
      <c r="FG46" s="911"/>
      <c r="FH46" s="912"/>
      <c r="FI46" s="910" t="str">
        <f>_xlfn.XLOOKUP(EZ46,'Composite Datasheets'!$MC$6:$MC$25,'Composite Datasheets'!$MF$6:$MF$25,"")</f>
        <v/>
      </c>
      <c r="FJ46" s="911"/>
      <c r="FK46" s="912"/>
      <c r="FL46" s="909"/>
      <c r="FM46" s="924"/>
      <c r="FN46" s="342"/>
      <c r="FO46" s="923">
        <v>30</v>
      </c>
      <c r="FP46" s="837"/>
      <c r="FQ46" s="908"/>
      <c r="FR46" s="909"/>
      <c r="FS46" s="909"/>
      <c r="FT46" s="909"/>
      <c r="FU46" s="909"/>
      <c r="FV46" s="909"/>
      <c r="FW46" s="910" t="str">
        <f>IFERROR(VLOOKUP(FQ46,'Composite Datasheets'!$MC$6:$MF$25,3,0),"")</f>
        <v>Other</v>
      </c>
      <c r="FX46" s="911"/>
      <c r="FY46" s="912"/>
      <c r="FZ46" s="910" t="str">
        <f>_xlfn.XLOOKUP(FQ46,'Composite Datasheets'!$MC$6:$MC$25,'Composite Datasheets'!$MF$6:$MF$25,"")</f>
        <v/>
      </c>
      <c r="GA46" s="911"/>
      <c r="GB46" s="912"/>
      <c r="GC46" s="909"/>
      <c r="GD46" s="924"/>
      <c r="GE46" s="342"/>
      <c r="GF46" s="923">
        <v>30</v>
      </c>
      <c r="GG46" s="837"/>
      <c r="GH46" s="908"/>
      <c r="GI46" s="909"/>
      <c r="GJ46" s="909"/>
      <c r="GK46" s="909"/>
      <c r="GL46" s="909"/>
      <c r="GM46" s="909"/>
      <c r="GN46" s="910" t="str">
        <f>IFERROR(VLOOKUP(GH46,'Composite Datasheets'!$MC$6:$MF$25,3,0),"")</f>
        <v>Other</v>
      </c>
      <c r="GO46" s="911"/>
      <c r="GP46" s="912"/>
      <c r="GQ46" s="910" t="str">
        <f>_xlfn.XLOOKUP(GH46,'Composite Datasheets'!$MC$6:$MC$25,'Composite Datasheets'!$MF$6:$MF$25,"")</f>
        <v/>
      </c>
      <c r="GR46" s="911"/>
      <c r="GS46" s="912"/>
      <c r="GT46" s="909"/>
      <c r="GU46" s="924"/>
      <c r="GV46" s="342"/>
      <c r="GW46" s="923">
        <v>30</v>
      </c>
      <c r="GX46" s="837"/>
      <c r="GY46" s="908"/>
      <c r="GZ46" s="909"/>
      <c r="HA46" s="909"/>
      <c r="HB46" s="909"/>
      <c r="HC46" s="909"/>
      <c r="HD46" s="909"/>
      <c r="HE46" s="910" t="str">
        <f>IFERROR(VLOOKUP(GY46,'Composite Datasheets'!$MC$6:$MF$25,3,0),"")</f>
        <v>Other</v>
      </c>
      <c r="HF46" s="911"/>
      <c r="HG46" s="912"/>
      <c r="HH46" s="910" t="str">
        <f>_xlfn.XLOOKUP(GY46,'Composite Datasheets'!$MC$6:$MC$25,'Composite Datasheets'!$MF$6:$MF$25,"")</f>
        <v/>
      </c>
      <c r="HI46" s="911"/>
      <c r="HJ46" s="912"/>
      <c r="HK46" s="909"/>
      <c r="HL46" s="924"/>
      <c r="HM46" s="342"/>
      <c r="HN46" s="923">
        <v>30</v>
      </c>
      <c r="HO46" s="837"/>
      <c r="HP46" s="908"/>
      <c r="HQ46" s="909"/>
      <c r="HR46" s="909"/>
      <c r="HS46" s="909"/>
      <c r="HT46" s="909"/>
      <c r="HU46" s="909"/>
      <c r="HV46" s="910" t="str">
        <f>IFERROR(VLOOKUP(HP46,'Composite Datasheets'!$MC$6:$MF$25,3,0),"")</f>
        <v>Other</v>
      </c>
      <c r="HW46" s="911"/>
      <c r="HX46" s="912"/>
      <c r="HY46" s="910" t="str">
        <f>_xlfn.XLOOKUP(HP46,'Composite Datasheets'!$MC$6:$MC$25,'Composite Datasheets'!$MF$6:$MF$25,"")</f>
        <v/>
      </c>
      <c r="HZ46" s="911"/>
      <c r="IA46" s="912"/>
      <c r="IB46" s="909"/>
      <c r="IC46" s="924"/>
      <c r="ID46" s="342"/>
      <c r="IE46" s="923">
        <v>30</v>
      </c>
      <c r="IF46" s="837"/>
      <c r="IG46" s="908"/>
      <c r="IH46" s="909"/>
      <c r="II46" s="909"/>
      <c r="IJ46" s="909"/>
      <c r="IK46" s="909"/>
      <c r="IL46" s="909"/>
      <c r="IM46" s="910" t="str">
        <f>IFERROR(VLOOKUP(IG46,'Composite Datasheets'!$MC$6:$MF$25,3,0),"")</f>
        <v>Other</v>
      </c>
      <c r="IN46" s="911"/>
      <c r="IO46" s="912"/>
      <c r="IP46" s="910" t="str">
        <f>_xlfn.XLOOKUP(IG46,'Composite Datasheets'!$MC$6:$MC$25,'Composite Datasheets'!$MF$6:$MF$25,"")</f>
        <v/>
      </c>
      <c r="IQ46" s="911"/>
      <c r="IR46" s="912"/>
      <c r="IS46" s="909"/>
      <c r="IT46" s="924"/>
    </row>
    <row r="47" spans="1:254" s="124" customFormat="1" ht="12.75" x14ac:dyDescent="0.2">
      <c r="A47" s="923">
        <v>31</v>
      </c>
      <c r="B47" s="837"/>
      <c r="C47" s="908"/>
      <c r="D47" s="909"/>
      <c r="E47" s="909"/>
      <c r="F47" s="909"/>
      <c r="G47" s="909"/>
      <c r="H47" s="909"/>
      <c r="I47" s="910" t="str">
        <f>IFERROR(VLOOKUP(C47,'Composite Datasheets'!$MC$6:$MF$25,3,0),"")</f>
        <v>Other</v>
      </c>
      <c r="J47" s="911"/>
      <c r="K47" s="912"/>
      <c r="L47" s="910" t="str">
        <f>_xlfn.XLOOKUP(C47,'Composite Datasheets'!$MC$6:$MC$25,'Composite Datasheets'!$MF$6:$MF$25,"")</f>
        <v/>
      </c>
      <c r="M47" s="911"/>
      <c r="N47" s="912"/>
      <c r="O47" s="909"/>
      <c r="P47" s="924"/>
      <c r="Q47" s="335"/>
      <c r="R47" s="923">
        <v>31</v>
      </c>
      <c r="S47" s="837"/>
      <c r="T47" s="908"/>
      <c r="U47" s="909"/>
      <c r="V47" s="909"/>
      <c r="W47" s="909"/>
      <c r="X47" s="909"/>
      <c r="Y47" s="909"/>
      <c r="Z47" s="910" t="str">
        <f>IFERROR(VLOOKUP(T47,'Composite Datasheets'!$MC$6:$MF$25,3,0),"")</f>
        <v>Other</v>
      </c>
      <c r="AA47" s="911"/>
      <c r="AB47" s="912"/>
      <c r="AC47" s="910" t="str">
        <f>_xlfn.XLOOKUP(T47,'Composite Datasheets'!$MC$6:$MC$25,'Composite Datasheets'!$MF$6:$MF$25,"")</f>
        <v/>
      </c>
      <c r="AD47" s="911"/>
      <c r="AE47" s="912"/>
      <c r="AF47" s="909"/>
      <c r="AG47" s="924"/>
      <c r="AH47" s="342"/>
      <c r="AI47" s="923">
        <v>31</v>
      </c>
      <c r="AJ47" s="837"/>
      <c r="AK47" s="908"/>
      <c r="AL47" s="909"/>
      <c r="AM47" s="909"/>
      <c r="AN47" s="909"/>
      <c r="AO47" s="909"/>
      <c r="AP47" s="909"/>
      <c r="AQ47" s="910" t="str">
        <f>IFERROR(VLOOKUP(AK47,'Composite Datasheets'!$MC$6:$MF$25,3,0),"")</f>
        <v>Other</v>
      </c>
      <c r="AR47" s="911"/>
      <c r="AS47" s="912"/>
      <c r="AT47" s="910" t="str">
        <f>_xlfn.XLOOKUP(AK47,'Composite Datasheets'!$MC$6:$MC$25,'Composite Datasheets'!$MF$6:$MF$25,"")</f>
        <v/>
      </c>
      <c r="AU47" s="911"/>
      <c r="AV47" s="912"/>
      <c r="AW47" s="909"/>
      <c r="AX47" s="924"/>
      <c r="AY47" s="342"/>
      <c r="AZ47" s="923">
        <v>31</v>
      </c>
      <c r="BA47" s="837"/>
      <c r="BB47" s="908"/>
      <c r="BC47" s="909"/>
      <c r="BD47" s="909"/>
      <c r="BE47" s="909"/>
      <c r="BF47" s="909"/>
      <c r="BG47" s="909"/>
      <c r="BH47" s="910" t="str">
        <f>IFERROR(VLOOKUP(BB47,'Composite Datasheets'!$MC$6:$MF$25,3,0),"")</f>
        <v>Other</v>
      </c>
      <c r="BI47" s="911"/>
      <c r="BJ47" s="912"/>
      <c r="BK47" s="910" t="str">
        <f>_xlfn.XLOOKUP(BB47,'Composite Datasheets'!$MC$6:$MC$25,'Composite Datasheets'!$MF$6:$MF$25,"")</f>
        <v/>
      </c>
      <c r="BL47" s="911"/>
      <c r="BM47" s="912"/>
      <c r="BN47" s="909"/>
      <c r="BO47" s="924"/>
      <c r="BP47" s="342"/>
      <c r="BQ47" s="923">
        <v>31</v>
      </c>
      <c r="BR47" s="837"/>
      <c r="BS47" s="908"/>
      <c r="BT47" s="909"/>
      <c r="BU47" s="909"/>
      <c r="BV47" s="909"/>
      <c r="BW47" s="909"/>
      <c r="BX47" s="909"/>
      <c r="BY47" s="910" t="str">
        <f>IFERROR(VLOOKUP(BS47,'Composite Datasheets'!$MC$6:$MF$25,3,0),"")</f>
        <v>Other</v>
      </c>
      <c r="BZ47" s="911"/>
      <c r="CA47" s="912"/>
      <c r="CB47" s="910" t="str">
        <f>_xlfn.XLOOKUP(BS47,'Composite Datasheets'!$MC$6:$MC$25,'Composite Datasheets'!$MF$6:$MF$25,"")</f>
        <v/>
      </c>
      <c r="CC47" s="911"/>
      <c r="CD47" s="912"/>
      <c r="CE47" s="909"/>
      <c r="CF47" s="924"/>
      <c r="CG47" s="342"/>
      <c r="CH47" s="923">
        <v>31</v>
      </c>
      <c r="CI47" s="837"/>
      <c r="CJ47" s="908"/>
      <c r="CK47" s="909"/>
      <c r="CL47" s="909"/>
      <c r="CM47" s="909"/>
      <c r="CN47" s="909"/>
      <c r="CO47" s="909"/>
      <c r="CP47" s="910" t="str">
        <f>IFERROR(VLOOKUP(CJ47,'Composite Datasheets'!$MC$6:$MF$25,3,0),"")</f>
        <v>Other</v>
      </c>
      <c r="CQ47" s="911"/>
      <c r="CR47" s="912"/>
      <c r="CS47" s="910" t="str">
        <f>_xlfn.XLOOKUP(CJ47,'Composite Datasheets'!$MC$6:$MC$25,'Composite Datasheets'!$MF$6:$MF$25,"")</f>
        <v/>
      </c>
      <c r="CT47" s="911"/>
      <c r="CU47" s="912"/>
      <c r="CV47" s="909"/>
      <c r="CW47" s="924"/>
      <c r="CX47" s="342"/>
      <c r="CY47" s="923">
        <v>31</v>
      </c>
      <c r="CZ47" s="837"/>
      <c r="DA47" s="908"/>
      <c r="DB47" s="909"/>
      <c r="DC47" s="909"/>
      <c r="DD47" s="909"/>
      <c r="DE47" s="909"/>
      <c r="DF47" s="909"/>
      <c r="DG47" s="910" t="str">
        <f>IFERROR(VLOOKUP(DA47,'Composite Datasheets'!$MC$6:$MF$25,3,0),"")</f>
        <v>Other</v>
      </c>
      <c r="DH47" s="911"/>
      <c r="DI47" s="912"/>
      <c r="DJ47" s="910" t="str">
        <f>_xlfn.XLOOKUP(DA47,'Composite Datasheets'!$MC$6:$MC$25,'Composite Datasheets'!$MF$6:$MF$25,"")</f>
        <v/>
      </c>
      <c r="DK47" s="911"/>
      <c r="DL47" s="912"/>
      <c r="DM47" s="909"/>
      <c r="DN47" s="924"/>
      <c r="DO47" s="342"/>
      <c r="DP47" s="923">
        <v>31</v>
      </c>
      <c r="DQ47" s="837"/>
      <c r="DR47" s="908"/>
      <c r="DS47" s="909"/>
      <c r="DT47" s="909"/>
      <c r="DU47" s="909"/>
      <c r="DV47" s="909"/>
      <c r="DW47" s="909"/>
      <c r="DX47" s="910" t="str">
        <f>IFERROR(VLOOKUP(DR47,'Composite Datasheets'!$MC$6:$MF$25,3,0),"")</f>
        <v>Other</v>
      </c>
      <c r="DY47" s="911"/>
      <c r="DZ47" s="912"/>
      <c r="EA47" s="910" t="str">
        <f>_xlfn.XLOOKUP(DR47,'Composite Datasheets'!$MC$6:$MC$25,'Composite Datasheets'!$MF$6:$MF$25,"")</f>
        <v/>
      </c>
      <c r="EB47" s="911"/>
      <c r="EC47" s="912"/>
      <c r="ED47" s="909"/>
      <c r="EE47" s="924"/>
      <c r="EF47" s="342"/>
      <c r="EG47" s="923">
        <v>31</v>
      </c>
      <c r="EH47" s="837"/>
      <c r="EI47" s="908"/>
      <c r="EJ47" s="909"/>
      <c r="EK47" s="909"/>
      <c r="EL47" s="909"/>
      <c r="EM47" s="909"/>
      <c r="EN47" s="909"/>
      <c r="EO47" s="910" t="str">
        <f>IFERROR(VLOOKUP(EI47,'Composite Datasheets'!$MC$6:$MF$25,3,0),"")</f>
        <v>Other</v>
      </c>
      <c r="EP47" s="911"/>
      <c r="EQ47" s="912"/>
      <c r="ER47" s="910" t="str">
        <f>_xlfn.XLOOKUP(EI47,'Composite Datasheets'!$MC$6:$MC$25,'Composite Datasheets'!$MF$6:$MF$25,"")</f>
        <v/>
      </c>
      <c r="ES47" s="911"/>
      <c r="ET47" s="912"/>
      <c r="EU47" s="909"/>
      <c r="EV47" s="924"/>
      <c r="EW47" s="342"/>
      <c r="EX47" s="923">
        <v>31</v>
      </c>
      <c r="EY47" s="837"/>
      <c r="EZ47" s="908"/>
      <c r="FA47" s="909"/>
      <c r="FB47" s="909"/>
      <c r="FC47" s="909"/>
      <c r="FD47" s="909"/>
      <c r="FE47" s="909"/>
      <c r="FF47" s="910" t="str">
        <f>IFERROR(VLOOKUP(EZ47,'Composite Datasheets'!$MC$6:$MF$25,3,0),"")</f>
        <v>Other</v>
      </c>
      <c r="FG47" s="911"/>
      <c r="FH47" s="912"/>
      <c r="FI47" s="910" t="str">
        <f>_xlfn.XLOOKUP(EZ47,'Composite Datasheets'!$MC$6:$MC$25,'Composite Datasheets'!$MF$6:$MF$25,"")</f>
        <v/>
      </c>
      <c r="FJ47" s="911"/>
      <c r="FK47" s="912"/>
      <c r="FL47" s="909"/>
      <c r="FM47" s="924"/>
      <c r="FN47" s="342"/>
      <c r="FO47" s="923">
        <v>31</v>
      </c>
      <c r="FP47" s="837"/>
      <c r="FQ47" s="908"/>
      <c r="FR47" s="909"/>
      <c r="FS47" s="909"/>
      <c r="FT47" s="909"/>
      <c r="FU47" s="909"/>
      <c r="FV47" s="909"/>
      <c r="FW47" s="910" t="str">
        <f>IFERROR(VLOOKUP(FQ47,'Composite Datasheets'!$MC$6:$MF$25,3,0),"")</f>
        <v>Other</v>
      </c>
      <c r="FX47" s="911"/>
      <c r="FY47" s="912"/>
      <c r="FZ47" s="910" t="str">
        <f>_xlfn.XLOOKUP(FQ47,'Composite Datasheets'!$MC$6:$MC$25,'Composite Datasheets'!$MF$6:$MF$25,"")</f>
        <v/>
      </c>
      <c r="GA47" s="911"/>
      <c r="GB47" s="912"/>
      <c r="GC47" s="909"/>
      <c r="GD47" s="924"/>
      <c r="GE47" s="342"/>
      <c r="GF47" s="923">
        <v>31</v>
      </c>
      <c r="GG47" s="837"/>
      <c r="GH47" s="908"/>
      <c r="GI47" s="909"/>
      <c r="GJ47" s="909"/>
      <c r="GK47" s="909"/>
      <c r="GL47" s="909"/>
      <c r="GM47" s="909"/>
      <c r="GN47" s="910" t="str">
        <f>IFERROR(VLOOKUP(GH47,'Composite Datasheets'!$MC$6:$MF$25,3,0),"")</f>
        <v>Other</v>
      </c>
      <c r="GO47" s="911"/>
      <c r="GP47" s="912"/>
      <c r="GQ47" s="910" t="str">
        <f>_xlfn.XLOOKUP(GH47,'Composite Datasheets'!$MC$6:$MC$25,'Composite Datasheets'!$MF$6:$MF$25,"")</f>
        <v/>
      </c>
      <c r="GR47" s="911"/>
      <c r="GS47" s="912"/>
      <c r="GT47" s="909"/>
      <c r="GU47" s="924"/>
      <c r="GV47" s="342"/>
      <c r="GW47" s="923">
        <v>31</v>
      </c>
      <c r="GX47" s="837"/>
      <c r="GY47" s="908"/>
      <c r="GZ47" s="909"/>
      <c r="HA47" s="909"/>
      <c r="HB47" s="909"/>
      <c r="HC47" s="909"/>
      <c r="HD47" s="909"/>
      <c r="HE47" s="910" t="str">
        <f>IFERROR(VLOOKUP(GY47,'Composite Datasheets'!$MC$6:$MF$25,3,0),"")</f>
        <v>Other</v>
      </c>
      <c r="HF47" s="911"/>
      <c r="HG47" s="912"/>
      <c r="HH47" s="910" t="str">
        <f>_xlfn.XLOOKUP(GY47,'Composite Datasheets'!$MC$6:$MC$25,'Composite Datasheets'!$MF$6:$MF$25,"")</f>
        <v/>
      </c>
      <c r="HI47" s="911"/>
      <c r="HJ47" s="912"/>
      <c r="HK47" s="909"/>
      <c r="HL47" s="924"/>
      <c r="HM47" s="342"/>
      <c r="HN47" s="923">
        <v>31</v>
      </c>
      <c r="HO47" s="837"/>
      <c r="HP47" s="908"/>
      <c r="HQ47" s="909"/>
      <c r="HR47" s="909"/>
      <c r="HS47" s="909"/>
      <c r="HT47" s="909"/>
      <c r="HU47" s="909"/>
      <c r="HV47" s="910" t="str">
        <f>IFERROR(VLOOKUP(HP47,'Composite Datasheets'!$MC$6:$MF$25,3,0),"")</f>
        <v>Other</v>
      </c>
      <c r="HW47" s="911"/>
      <c r="HX47" s="912"/>
      <c r="HY47" s="910" t="str">
        <f>_xlfn.XLOOKUP(HP47,'Composite Datasheets'!$MC$6:$MC$25,'Composite Datasheets'!$MF$6:$MF$25,"")</f>
        <v/>
      </c>
      <c r="HZ47" s="911"/>
      <c r="IA47" s="912"/>
      <c r="IB47" s="909"/>
      <c r="IC47" s="924"/>
      <c r="ID47" s="342"/>
      <c r="IE47" s="923">
        <v>31</v>
      </c>
      <c r="IF47" s="837"/>
      <c r="IG47" s="908"/>
      <c r="IH47" s="909"/>
      <c r="II47" s="909"/>
      <c r="IJ47" s="909"/>
      <c r="IK47" s="909"/>
      <c r="IL47" s="909"/>
      <c r="IM47" s="910" t="str">
        <f>IFERROR(VLOOKUP(IG47,'Composite Datasheets'!$MC$6:$MF$25,3,0),"")</f>
        <v>Other</v>
      </c>
      <c r="IN47" s="911"/>
      <c r="IO47" s="912"/>
      <c r="IP47" s="910" t="str">
        <f>_xlfn.XLOOKUP(IG47,'Composite Datasheets'!$MC$6:$MC$25,'Composite Datasheets'!$MF$6:$MF$25,"")</f>
        <v/>
      </c>
      <c r="IQ47" s="911"/>
      <c r="IR47" s="912"/>
      <c r="IS47" s="909"/>
      <c r="IT47" s="924"/>
    </row>
    <row r="48" spans="1:254" s="124" customFormat="1" ht="12.75" x14ac:dyDescent="0.2">
      <c r="A48" s="923">
        <v>32</v>
      </c>
      <c r="B48" s="837"/>
      <c r="C48" s="908"/>
      <c r="D48" s="909"/>
      <c r="E48" s="909"/>
      <c r="F48" s="909"/>
      <c r="G48" s="909"/>
      <c r="H48" s="909"/>
      <c r="I48" s="910" t="str">
        <f>IFERROR(VLOOKUP(C48,'Composite Datasheets'!$MC$6:$MF$25,3,0),"")</f>
        <v>Other</v>
      </c>
      <c r="J48" s="911"/>
      <c r="K48" s="912"/>
      <c r="L48" s="910" t="str">
        <f>_xlfn.XLOOKUP(C48,'Composite Datasheets'!$MC$6:$MC$25,'Composite Datasheets'!$MF$6:$MF$25,"")</f>
        <v/>
      </c>
      <c r="M48" s="911"/>
      <c r="N48" s="912"/>
      <c r="O48" s="909"/>
      <c r="P48" s="924"/>
      <c r="Q48" s="335"/>
      <c r="R48" s="923">
        <v>32</v>
      </c>
      <c r="S48" s="837"/>
      <c r="T48" s="908"/>
      <c r="U48" s="909"/>
      <c r="V48" s="909"/>
      <c r="W48" s="909"/>
      <c r="X48" s="909"/>
      <c r="Y48" s="909"/>
      <c r="Z48" s="910" t="str">
        <f>IFERROR(VLOOKUP(T48,'Composite Datasheets'!$MC$6:$MF$25,3,0),"")</f>
        <v>Other</v>
      </c>
      <c r="AA48" s="911"/>
      <c r="AB48" s="912"/>
      <c r="AC48" s="910" t="str">
        <f>_xlfn.XLOOKUP(T48,'Composite Datasheets'!$MC$6:$MC$25,'Composite Datasheets'!$MF$6:$MF$25,"")</f>
        <v/>
      </c>
      <c r="AD48" s="911"/>
      <c r="AE48" s="912"/>
      <c r="AF48" s="909"/>
      <c r="AG48" s="924"/>
      <c r="AH48" s="342"/>
      <c r="AI48" s="923">
        <v>32</v>
      </c>
      <c r="AJ48" s="837"/>
      <c r="AK48" s="908"/>
      <c r="AL48" s="909"/>
      <c r="AM48" s="909"/>
      <c r="AN48" s="909"/>
      <c r="AO48" s="909"/>
      <c r="AP48" s="909"/>
      <c r="AQ48" s="910" t="str">
        <f>IFERROR(VLOOKUP(AK48,'Composite Datasheets'!$MC$6:$MF$25,3,0),"")</f>
        <v>Other</v>
      </c>
      <c r="AR48" s="911"/>
      <c r="AS48" s="912"/>
      <c r="AT48" s="910" t="str">
        <f>_xlfn.XLOOKUP(AK48,'Composite Datasheets'!$MC$6:$MC$25,'Composite Datasheets'!$MF$6:$MF$25,"")</f>
        <v/>
      </c>
      <c r="AU48" s="911"/>
      <c r="AV48" s="912"/>
      <c r="AW48" s="909"/>
      <c r="AX48" s="924"/>
      <c r="AY48" s="342"/>
      <c r="AZ48" s="923">
        <v>32</v>
      </c>
      <c r="BA48" s="837"/>
      <c r="BB48" s="908"/>
      <c r="BC48" s="909"/>
      <c r="BD48" s="909"/>
      <c r="BE48" s="909"/>
      <c r="BF48" s="909"/>
      <c r="BG48" s="909"/>
      <c r="BH48" s="910" t="str">
        <f>IFERROR(VLOOKUP(BB48,'Composite Datasheets'!$MC$6:$MF$25,3,0),"")</f>
        <v>Other</v>
      </c>
      <c r="BI48" s="911"/>
      <c r="BJ48" s="912"/>
      <c r="BK48" s="910" t="str">
        <f>_xlfn.XLOOKUP(BB48,'Composite Datasheets'!$MC$6:$MC$25,'Composite Datasheets'!$MF$6:$MF$25,"")</f>
        <v/>
      </c>
      <c r="BL48" s="911"/>
      <c r="BM48" s="912"/>
      <c r="BN48" s="909"/>
      <c r="BO48" s="924"/>
      <c r="BP48" s="342"/>
      <c r="BQ48" s="923">
        <v>32</v>
      </c>
      <c r="BR48" s="837"/>
      <c r="BS48" s="908"/>
      <c r="BT48" s="909"/>
      <c r="BU48" s="909"/>
      <c r="BV48" s="909"/>
      <c r="BW48" s="909"/>
      <c r="BX48" s="909"/>
      <c r="BY48" s="910" t="str">
        <f>IFERROR(VLOOKUP(BS48,'Composite Datasheets'!$MC$6:$MF$25,3,0),"")</f>
        <v>Other</v>
      </c>
      <c r="BZ48" s="911"/>
      <c r="CA48" s="912"/>
      <c r="CB48" s="910" t="str">
        <f>_xlfn.XLOOKUP(BS48,'Composite Datasheets'!$MC$6:$MC$25,'Composite Datasheets'!$MF$6:$MF$25,"")</f>
        <v/>
      </c>
      <c r="CC48" s="911"/>
      <c r="CD48" s="912"/>
      <c r="CE48" s="909"/>
      <c r="CF48" s="924"/>
      <c r="CG48" s="342"/>
      <c r="CH48" s="923">
        <v>32</v>
      </c>
      <c r="CI48" s="837"/>
      <c r="CJ48" s="908"/>
      <c r="CK48" s="909"/>
      <c r="CL48" s="909"/>
      <c r="CM48" s="909"/>
      <c r="CN48" s="909"/>
      <c r="CO48" s="909"/>
      <c r="CP48" s="910" t="str">
        <f>IFERROR(VLOOKUP(CJ48,'Composite Datasheets'!$MC$6:$MF$25,3,0),"")</f>
        <v>Other</v>
      </c>
      <c r="CQ48" s="911"/>
      <c r="CR48" s="912"/>
      <c r="CS48" s="910" t="str">
        <f>_xlfn.XLOOKUP(CJ48,'Composite Datasheets'!$MC$6:$MC$25,'Composite Datasheets'!$MF$6:$MF$25,"")</f>
        <v/>
      </c>
      <c r="CT48" s="911"/>
      <c r="CU48" s="912"/>
      <c r="CV48" s="909"/>
      <c r="CW48" s="924"/>
      <c r="CX48" s="342"/>
      <c r="CY48" s="923">
        <v>32</v>
      </c>
      <c r="CZ48" s="837"/>
      <c r="DA48" s="908"/>
      <c r="DB48" s="909"/>
      <c r="DC48" s="909"/>
      <c r="DD48" s="909"/>
      <c r="DE48" s="909"/>
      <c r="DF48" s="909"/>
      <c r="DG48" s="910" t="str">
        <f>IFERROR(VLOOKUP(DA48,'Composite Datasheets'!$MC$6:$MF$25,3,0),"")</f>
        <v>Other</v>
      </c>
      <c r="DH48" s="911"/>
      <c r="DI48" s="912"/>
      <c r="DJ48" s="910" t="str">
        <f>_xlfn.XLOOKUP(DA48,'Composite Datasheets'!$MC$6:$MC$25,'Composite Datasheets'!$MF$6:$MF$25,"")</f>
        <v/>
      </c>
      <c r="DK48" s="911"/>
      <c r="DL48" s="912"/>
      <c r="DM48" s="909"/>
      <c r="DN48" s="924"/>
      <c r="DO48" s="342"/>
      <c r="DP48" s="923">
        <v>32</v>
      </c>
      <c r="DQ48" s="837"/>
      <c r="DR48" s="908"/>
      <c r="DS48" s="909"/>
      <c r="DT48" s="909"/>
      <c r="DU48" s="909"/>
      <c r="DV48" s="909"/>
      <c r="DW48" s="909"/>
      <c r="DX48" s="910" t="str">
        <f>IFERROR(VLOOKUP(DR48,'Composite Datasheets'!$MC$6:$MF$25,3,0),"")</f>
        <v>Other</v>
      </c>
      <c r="DY48" s="911"/>
      <c r="DZ48" s="912"/>
      <c r="EA48" s="910" t="str">
        <f>_xlfn.XLOOKUP(DR48,'Composite Datasheets'!$MC$6:$MC$25,'Composite Datasheets'!$MF$6:$MF$25,"")</f>
        <v/>
      </c>
      <c r="EB48" s="911"/>
      <c r="EC48" s="912"/>
      <c r="ED48" s="909"/>
      <c r="EE48" s="924"/>
      <c r="EF48" s="342"/>
      <c r="EG48" s="923">
        <v>32</v>
      </c>
      <c r="EH48" s="837"/>
      <c r="EI48" s="908"/>
      <c r="EJ48" s="909"/>
      <c r="EK48" s="909"/>
      <c r="EL48" s="909"/>
      <c r="EM48" s="909"/>
      <c r="EN48" s="909"/>
      <c r="EO48" s="910" t="str">
        <f>IFERROR(VLOOKUP(EI48,'Composite Datasheets'!$MC$6:$MF$25,3,0),"")</f>
        <v>Other</v>
      </c>
      <c r="EP48" s="911"/>
      <c r="EQ48" s="912"/>
      <c r="ER48" s="910" t="str">
        <f>_xlfn.XLOOKUP(EI48,'Composite Datasheets'!$MC$6:$MC$25,'Composite Datasheets'!$MF$6:$MF$25,"")</f>
        <v/>
      </c>
      <c r="ES48" s="911"/>
      <c r="ET48" s="912"/>
      <c r="EU48" s="909"/>
      <c r="EV48" s="924"/>
      <c r="EW48" s="342"/>
      <c r="EX48" s="923">
        <v>32</v>
      </c>
      <c r="EY48" s="837"/>
      <c r="EZ48" s="908"/>
      <c r="FA48" s="909"/>
      <c r="FB48" s="909"/>
      <c r="FC48" s="909"/>
      <c r="FD48" s="909"/>
      <c r="FE48" s="909"/>
      <c r="FF48" s="910" t="str">
        <f>IFERROR(VLOOKUP(EZ48,'Composite Datasheets'!$MC$6:$MF$25,3,0),"")</f>
        <v>Other</v>
      </c>
      <c r="FG48" s="911"/>
      <c r="FH48" s="912"/>
      <c r="FI48" s="910" t="str">
        <f>_xlfn.XLOOKUP(EZ48,'Composite Datasheets'!$MC$6:$MC$25,'Composite Datasheets'!$MF$6:$MF$25,"")</f>
        <v/>
      </c>
      <c r="FJ48" s="911"/>
      <c r="FK48" s="912"/>
      <c r="FL48" s="909"/>
      <c r="FM48" s="924"/>
      <c r="FN48" s="342"/>
      <c r="FO48" s="923">
        <v>32</v>
      </c>
      <c r="FP48" s="837"/>
      <c r="FQ48" s="908"/>
      <c r="FR48" s="909"/>
      <c r="FS48" s="909"/>
      <c r="FT48" s="909"/>
      <c r="FU48" s="909"/>
      <c r="FV48" s="909"/>
      <c r="FW48" s="910" t="str">
        <f>IFERROR(VLOOKUP(FQ48,'Composite Datasheets'!$MC$6:$MF$25,3,0),"")</f>
        <v>Other</v>
      </c>
      <c r="FX48" s="911"/>
      <c r="FY48" s="912"/>
      <c r="FZ48" s="910" t="str">
        <f>_xlfn.XLOOKUP(FQ48,'Composite Datasheets'!$MC$6:$MC$25,'Composite Datasheets'!$MF$6:$MF$25,"")</f>
        <v/>
      </c>
      <c r="GA48" s="911"/>
      <c r="GB48" s="912"/>
      <c r="GC48" s="909"/>
      <c r="GD48" s="924"/>
      <c r="GE48" s="342"/>
      <c r="GF48" s="923">
        <v>32</v>
      </c>
      <c r="GG48" s="837"/>
      <c r="GH48" s="908"/>
      <c r="GI48" s="909"/>
      <c r="GJ48" s="909"/>
      <c r="GK48" s="909"/>
      <c r="GL48" s="909"/>
      <c r="GM48" s="909"/>
      <c r="GN48" s="910" t="str">
        <f>IFERROR(VLOOKUP(GH48,'Composite Datasheets'!$MC$6:$MF$25,3,0),"")</f>
        <v>Other</v>
      </c>
      <c r="GO48" s="911"/>
      <c r="GP48" s="912"/>
      <c r="GQ48" s="910" t="str">
        <f>_xlfn.XLOOKUP(GH48,'Composite Datasheets'!$MC$6:$MC$25,'Composite Datasheets'!$MF$6:$MF$25,"")</f>
        <v/>
      </c>
      <c r="GR48" s="911"/>
      <c r="GS48" s="912"/>
      <c r="GT48" s="909"/>
      <c r="GU48" s="924"/>
      <c r="GV48" s="342"/>
      <c r="GW48" s="923">
        <v>32</v>
      </c>
      <c r="GX48" s="837"/>
      <c r="GY48" s="908"/>
      <c r="GZ48" s="909"/>
      <c r="HA48" s="909"/>
      <c r="HB48" s="909"/>
      <c r="HC48" s="909"/>
      <c r="HD48" s="909"/>
      <c r="HE48" s="910" t="str">
        <f>IFERROR(VLOOKUP(GY48,'Composite Datasheets'!$MC$6:$MF$25,3,0),"")</f>
        <v>Other</v>
      </c>
      <c r="HF48" s="911"/>
      <c r="HG48" s="912"/>
      <c r="HH48" s="910" t="str">
        <f>_xlfn.XLOOKUP(GY48,'Composite Datasheets'!$MC$6:$MC$25,'Composite Datasheets'!$MF$6:$MF$25,"")</f>
        <v/>
      </c>
      <c r="HI48" s="911"/>
      <c r="HJ48" s="912"/>
      <c r="HK48" s="909"/>
      <c r="HL48" s="924"/>
      <c r="HM48" s="342"/>
      <c r="HN48" s="923">
        <v>32</v>
      </c>
      <c r="HO48" s="837"/>
      <c r="HP48" s="908"/>
      <c r="HQ48" s="909"/>
      <c r="HR48" s="909"/>
      <c r="HS48" s="909"/>
      <c r="HT48" s="909"/>
      <c r="HU48" s="909"/>
      <c r="HV48" s="910" t="str">
        <f>IFERROR(VLOOKUP(HP48,'Composite Datasheets'!$MC$6:$MF$25,3,0),"")</f>
        <v>Other</v>
      </c>
      <c r="HW48" s="911"/>
      <c r="HX48" s="912"/>
      <c r="HY48" s="910" t="str">
        <f>_xlfn.XLOOKUP(HP48,'Composite Datasheets'!$MC$6:$MC$25,'Composite Datasheets'!$MF$6:$MF$25,"")</f>
        <v/>
      </c>
      <c r="HZ48" s="911"/>
      <c r="IA48" s="912"/>
      <c r="IB48" s="909"/>
      <c r="IC48" s="924"/>
      <c r="ID48" s="342"/>
      <c r="IE48" s="923">
        <v>32</v>
      </c>
      <c r="IF48" s="837"/>
      <c r="IG48" s="908"/>
      <c r="IH48" s="909"/>
      <c r="II48" s="909"/>
      <c r="IJ48" s="909"/>
      <c r="IK48" s="909"/>
      <c r="IL48" s="909"/>
      <c r="IM48" s="910" t="str">
        <f>IFERROR(VLOOKUP(IG48,'Composite Datasheets'!$MC$6:$MF$25,3,0),"")</f>
        <v>Other</v>
      </c>
      <c r="IN48" s="911"/>
      <c r="IO48" s="912"/>
      <c r="IP48" s="910" t="str">
        <f>_xlfn.XLOOKUP(IG48,'Composite Datasheets'!$MC$6:$MC$25,'Composite Datasheets'!$MF$6:$MF$25,"")</f>
        <v/>
      </c>
      <c r="IQ48" s="911"/>
      <c r="IR48" s="912"/>
      <c r="IS48" s="909"/>
      <c r="IT48" s="924"/>
    </row>
    <row r="49" spans="1:254" s="124" customFormat="1" ht="12.75" x14ac:dyDescent="0.2">
      <c r="A49" s="923">
        <v>33</v>
      </c>
      <c r="B49" s="837"/>
      <c r="C49" s="908"/>
      <c r="D49" s="909"/>
      <c r="E49" s="909"/>
      <c r="F49" s="909"/>
      <c r="G49" s="909"/>
      <c r="H49" s="909"/>
      <c r="I49" s="910" t="str">
        <f>IFERROR(VLOOKUP(C49,'Composite Datasheets'!$MC$6:$MF$25,3,0),"")</f>
        <v>Other</v>
      </c>
      <c r="J49" s="911"/>
      <c r="K49" s="912"/>
      <c r="L49" s="910" t="str">
        <f>_xlfn.XLOOKUP(C49,'Composite Datasheets'!$MC$6:$MC$25,'Composite Datasheets'!$MF$6:$MF$25,"")</f>
        <v/>
      </c>
      <c r="M49" s="911"/>
      <c r="N49" s="912"/>
      <c r="O49" s="909"/>
      <c r="P49" s="924"/>
      <c r="Q49" s="335"/>
      <c r="R49" s="923">
        <v>33</v>
      </c>
      <c r="S49" s="837"/>
      <c r="T49" s="908"/>
      <c r="U49" s="909"/>
      <c r="V49" s="909"/>
      <c r="W49" s="909"/>
      <c r="X49" s="909"/>
      <c r="Y49" s="909"/>
      <c r="Z49" s="910" t="str">
        <f>IFERROR(VLOOKUP(T49,'Composite Datasheets'!$MC$6:$MF$25,3,0),"")</f>
        <v>Other</v>
      </c>
      <c r="AA49" s="911"/>
      <c r="AB49" s="912"/>
      <c r="AC49" s="910" t="str">
        <f>_xlfn.XLOOKUP(T49,'Composite Datasheets'!$MC$6:$MC$25,'Composite Datasheets'!$MF$6:$MF$25,"")</f>
        <v/>
      </c>
      <c r="AD49" s="911"/>
      <c r="AE49" s="912"/>
      <c r="AF49" s="909"/>
      <c r="AG49" s="924"/>
      <c r="AH49" s="342"/>
      <c r="AI49" s="923">
        <v>33</v>
      </c>
      <c r="AJ49" s="837"/>
      <c r="AK49" s="908"/>
      <c r="AL49" s="909"/>
      <c r="AM49" s="909"/>
      <c r="AN49" s="909"/>
      <c r="AO49" s="909"/>
      <c r="AP49" s="909"/>
      <c r="AQ49" s="910" t="str">
        <f>IFERROR(VLOOKUP(AK49,'Composite Datasheets'!$MC$6:$MF$25,3,0),"")</f>
        <v>Other</v>
      </c>
      <c r="AR49" s="911"/>
      <c r="AS49" s="912"/>
      <c r="AT49" s="910" t="str">
        <f>_xlfn.XLOOKUP(AK49,'Composite Datasheets'!$MC$6:$MC$25,'Composite Datasheets'!$MF$6:$MF$25,"")</f>
        <v/>
      </c>
      <c r="AU49" s="911"/>
      <c r="AV49" s="912"/>
      <c r="AW49" s="909"/>
      <c r="AX49" s="924"/>
      <c r="AY49" s="342"/>
      <c r="AZ49" s="923">
        <v>33</v>
      </c>
      <c r="BA49" s="837"/>
      <c r="BB49" s="908"/>
      <c r="BC49" s="909"/>
      <c r="BD49" s="909"/>
      <c r="BE49" s="909"/>
      <c r="BF49" s="909"/>
      <c r="BG49" s="909"/>
      <c r="BH49" s="910" t="str">
        <f>IFERROR(VLOOKUP(BB49,'Composite Datasheets'!$MC$6:$MF$25,3,0),"")</f>
        <v>Other</v>
      </c>
      <c r="BI49" s="911"/>
      <c r="BJ49" s="912"/>
      <c r="BK49" s="910" t="str">
        <f>_xlfn.XLOOKUP(BB49,'Composite Datasheets'!$MC$6:$MC$25,'Composite Datasheets'!$MF$6:$MF$25,"")</f>
        <v/>
      </c>
      <c r="BL49" s="911"/>
      <c r="BM49" s="912"/>
      <c r="BN49" s="909"/>
      <c r="BO49" s="924"/>
      <c r="BP49" s="342"/>
      <c r="BQ49" s="923">
        <v>33</v>
      </c>
      <c r="BR49" s="837"/>
      <c r="BS49" s="908"/>
      <c r="BT49" s="909"/>
      <c r="BU49" s="909"/>
      <c r="BV49" s="909"/>
      <c r="BW49" s="909"/>
      <c r="BX49" s="909"/>
      <c r="BY49" s="910" t="str">
        <f>IFERROR(VLOOKUP(BS49,'Composite Datasheets'!$MC$6:$MF$25,3,0),"")</f>
        <v>Other</v>
      </c>
      <c r="BZ49" s="911"/>
      <c r="CA49" s="912"/>
      <c r="CB49" s="910" t="str">
        <f>_xlfn.XLOOKUP(BS49,'Composite Datasheets'!$MC$6:$MC$25,'Composite Datasheets'!$MF$6:$MF$25,"")</f>
        <v/>
      </c>
      <c r="CC49" s="911"/>
      <c r="CD49" s="912"/>
      <c r="CE49" s="909"/>
      <c r="CF49" s="924"/>
      <c r="CG49" s="342"/>
      <c r="CH49" s="923">
        <v>33</v>
      </c>
      <c r="CI49" s="837"/>
      <c r="CJ49" s="908"/>
      <c r="CK49" s="909"/>
      <c r="CL49" s="909"/>
      <c r="CM49" s="909"/>
      <c r="CN49" s="909"/>
      <c r="CO49" s="909"/>
      <c r="CP49" s="910" t="str">
        <f>IFERROR(VLOOKUP(CJ49,'Composite Datasheets'!$MC$6:$MF$25,3,0),"")</f>
        <v>Other</v>
      </c>
      <c r="CQ49" s="911"/>
      <c r="CR49" s="912"/>
      <c r="CS49" s="910" t="str">
        <f>_xlfn.XLOOKUP(CJ49,'Composite Datasheets'!$MC$6:$MC$25,'Composite Datasheets'!$MF$6:$MF$25,"")</f>
        <v/>
      </c>
      <c r="CT49" s="911"/>
      <c r="CU49" s="912"/>
      <c r="CV49" s="909"/>
      <c r="CW49" s="924"/>
      <c r="CX49" s="342"/>
      <c r="CY49" s="923">
        <v>33</v>
      </c>
      <c r="CZ49" s="837"/>
      <c r="DA49" s="908"/>
      <c r="DB49" s="909"/>
      <c r="DC49" s="909"/>
      <c r="DD49" s="909"/>
      <c r="DE49" s="909"/>
      <c r="DF49" s="909"/>
      <c r="DG49" s="910" t="str">
        <f>IFERROR(VLOOKUP(DA49,'Composite Datasheets'!$MC$6:$MF$25,3,0),"")</f>
        <v>Other</v>
      </c>
      <c r="DH49" s="911"/>
      <c r="DI49" s="912"/>
      <c r="DJ49" s="910" t="str">
        <f>_xlfn.XLOOKUP(DA49,'Composite Datasheets'!$MC$6:$MC$25,'Composite Datasheets'!$MF$6:$MF$25,"")</f>
        <v/>
      </c>
      <c r="DK49" s="911"/>
      <c r="DL49" s="912"/>
      <c r="DM49" s="909"/>
      <c r="DN49" s="924"/>
      <c r="DO49" s="342"/>
      <c r="DP49" s="923">
        <v>33</v>
      </c>
      <c r="DQ49" s="837"/>
      <c r="DR49" s="908"/>
      <c r="DS49" s="909"/>
      <c r="DT49" s="909"/>
      <c r="DU49" s="909"/>
      <c r="DV49" s="909"/>
      <c r="DW49" s="909"/>
      <c r="DX49" s="910" t="str">
        <f>IFERROR(VLOOKUP(DR49,'Composite Datasheets'!$MC$6:$MF$25,3,0),"")</f>
        <v>Other</v>
      </c>
      <c r="DY49" s="911"/>
      <c r="DZ49" s="912"/>
      <c r="EA49" s="910" t="str">
        <f>_xlfn.XLOOKUP(DR49,'Composite Datasheets'!$MC$6:$MC$25,'Composite Datasheets'!$MF$6:$MF$25,"")</f>
        <v/>
      </c>
      <c r="EB49" s="911"/>
      <c r="EC49" s="912"/>
      <c r="ED49" s="909"/>
      <c r="EE49" s="924"/>
      <c r="EF49" s="342"/>
      <c r="EG49" s="923">
        <v>33</v>
      </c>
      <c r="EH49" s="837"/>
      <c r="EI49" s="908"/>
      <c r="EJ49" s="909"/>
      <c r="EK49" s="909"/>
      <c r="EL49" s="909"/>
      <c r="EM49" s="909"/>
      <c r="EN49" s="909"/>
      <c r="EO49" s="910" t="str">
        <f>IFERROR(VLOOKUP(EI49,'Composite Datasheets'!$MC$6:$MF$25,3,0),"")</f>
        <v>Other</v>
      </c>
      <c r="EP49" s="911"/>
      <c r="EQ49" s="912"/>
      <c r="ER49" s="910" t="str">
        <f>_xlfn.XLOOKUP(EI49,'Composite Datasheets'!$MC$6:$MC$25,'Composite Datasheets'!$MF$6:$MF$25,"")</f>
        <v/>
      </c>
      <c r="ES49" s="911"/>
      <c r="ET49" s="912"/>
      <c r="EU49" s="909"/>
      <c r="EV49" s="924"/>
      <c r="EW49" s="342"/>
      <c r="EX49" s="923">
        <v>33</v>
      </c>
      <c r="EY49" s="837"/>
      <c r="EZ49" s="908"/>
      <c r="FA49" s="909"/>
      <c r="FB49" s="909"/>
      <c r="FC49" s="909"/>
      <c r="FD49" s="909"/>
      <c r="FE49" s="909"/>
      <c r="FF49" s="910" t="str">
        <f>IFERROR(VLOOKUP(EZ49,'Composite Datasheets'!$MC$6:$MF$25,3,0),"")</f>
        <v>Other</v>
      </c>
      <c r="FG49" s="911"/>
      <c r="FH49" s="912"/>
      <c r="FI49" s="910" t="str">
        <f>_xlfn.XLOOKUP(EZ49,'Composite Datasheets'!$MC$6:$MC$25,'Composite Datasheets'!$MF$6:$MF$25,"")</f>
        <v/>
      </c>
      <c r="FJ49" s="911"/>
      <c r="FK49" s="912"/>
      <c r="FL49" s="909"/>
      <c r="FM49" s="924"/>
      <c r="FN49" s="342"/>
      <c r="FO49" s="923">
        <v>33</v>
      </c>
      <c r="FP49" s="837"/>
      <c r="FQ49" s="908"/>
      <c r="FR49" s="909"/>
      <c r="FS49" s="909"/>
      <c r="FT49" s="909"/>
      <c r="FU49" s="909"/>
      <c r="FV49" s="909"/>
      <c r="FW49" s="910" t="str">
        <f>IFERROR(VLOOKUP(FQ49,'Composite Datasheets'!$MC$6:$MF$25,3,0),"")</f>
        <v>Other</v>
      </c>
      <c r="FX49" s="911"/>
      <c r="FY49" s="912"/>
      <c r="FZ49" s="910" t="str">
        <f>_xlfn.XLOOKUP(FQ49,'Composite Datasheets'!$MC$6:$MC$25,'Composite Datasheets'!$MF$6:$MF$25,"")</f>
        <v/>
      </c>
      <c r="GA49" s="911"/>
      <c r="GB49" s="912"/>
      <c r="GC49" s="909"/>
      <c r="GD49" s="924"/>
      <c r="GE49" s="342"/>
      <c r="GF49" s="923">
        <v>33</v>
      </c>
      <c r="GG49" s="837"/>
      <c r="GH49" s="908"/>
      <c r="GI49" s="909"/>
      <c r="GJ49" s="909"/>
      <c r="GK49" s="909"/>
      <c r="GL49" s="909"/>
      <c r="GM49" s="909"/>
      <c r="GN49" s="910" t="str">
        <f>IFERROR(VLOOKUP(GH49,'Composite Datasheets'!$MC$6:$MF$25,3,0),"")</f>
        <v>Other</v>
      </c>
      <c r="GO49" s="911"/>
      <c r="GP49" s="912"/>
      <c r="GQ49" s="910" t="str">
        <f>_xlfn.XLOOKUP(GH49,'Composite Datasheets'!$MC$6:$MC$25,'Composite Datasheets'!$MF$6:$MF$25,"")</f>
        <v/>
      </c>
      <c r="GR49" s="911"/>
      <c r="GS49" s="912"/>
      <c r="GT49" s="909"/>
      <c r="GU49" s="924"/>
      <c r="GV49" s="342"/>
      <c r="GW49" s="923">
        <v>33</v>
      </c>
      <c r="GX49" s="837"/>
      <c r="GY49" s="908"/>
      <c r="GZ49" s="909"/>
      <c r="HA49" s="909"/>
      <c r="HB49" s="909"/>
      <c r="HC49" s="909"/>
      <c r="HD49" s="909"/>
      <c r="HE49" s="910" t="str">
        <f>IFERROR(VLOOKUP(GY49,'Composite Datasheets'!$MC$6:$MF$25,3,0),"")</f>
        <v>Other</v>
      </c>
      <c r="HF49" s="911"/>
      <c r="HG49" s="912"/>
      <c r="HH49" s="910" t="str">
        <f>_xlfn.XLOOKUP(GY49,'Composite Datasheets'!$MC$6:$MC$25,'Composite Datasheets'!$MF$6:$MF$25,"")</f>
        <v/>
      </c>
      <c r="HI49" s="911"/>
      <c r="HJ49" s="912"/>
      <c r="HK49" s="909"/>
      <c r="HL49" s="924"/>
      <c r="HM49" s="342"/>
      <c r="HN49" s="923">
        <v>33</v>
      </c>
      <c r="HO49" s="837"/>
      <c r="HP49" s="908"/>
      <c r="HQ49" s="909"/>
      <c r="HR49" s="909"/>
      <c r="HS49" s="909"/>
      <c r="HT49" s="909"/>
      <c r="HU49" s="909"/>
      <c r="HV49" s="910" t="str">
        <f>IFERROR(VLOOKUP(HP49,'Composite Datasheets'!$MC$6:$MF$25,3,0),"")</f>
        <v>Other</v>
      </c>
      <c r="HW49" s="911"/>
      <c r="HX49" s="912"/>
      <c r="HY49" s="910" t="str">
        <f>_xlfn.XLOOKUP(HP49,'Composite Datasheets'!$MC$6:$MC$25,'Composite Datasheets'!$MF$6:$MF$25,"")</f>
        <v/>
      </c>
      <c r="HZ49" s="911"/>
      <c r="IA49" s="912"/>
      <c r="IB49" s="909"/>
      <c r="IC49" s="924"/>
      <c r="ID49" s="342"/>
      <c r="IE49" s="923">
        <v>33</v>
      </c>
      <c r="IF49" s="837"/>
      <c r="IG49" s="908"/>
      <c r="IH49" s="909"/>
      <c r="II49" s="909"/>
      <c r="IJ49" s="909"/>
      <c r="IK49" s="909"/>
      <c r="IL49" s="909"/>
      <c r="IM49" s="910" t="str">
        <f>IFERROR(VLOOKUP(IG49,'Composite Datasheets'!$MC$6:$MF$25,3,0),"")</f>
        <v>Other</v>
      </c>
      <c r="IN49" s="911"/>
      <c r="IO49" s="912"/>
      <c r="IP49" s="910" t="str">
        <f>_xlfn.XLOOKUP(IG49,'Composite Datasheets'!$MC$6:$MC$25,'Composite Datasheets'!$MF$6:$MF$25,"")</f>
        <v/>
      </c>
      <c r="IQ49" s="911"/>
      <c r="IR49" s="912"/>
      <c r="IS49" s="909"/>
      <c r="IT49" s="924"/>
    </row>
    <row r="50" spans="1:254" s="124" customFormat="1" ht="12.75" x14ac:dyDescent="0.2">
      <c r="A50" s="923">
        <v>34</v>
      </c>
      <c r="B50" s="837"/>
      <c r="C50" s="908"/>
      <c r="D50" s="909"/>
      <c r="E50" s="909"/>
      <c r="F50" s="909"/>
      <c r="G50" s="909"/>
      <c r="H50" s="909"/>
      <c r="I50" s="910" t="str">
        <f>IFERROR(VLOOKUP(C50,'Composite Datasheets'!$MC$6:$MF$25,3,0),"")</f>
        <v>Other</v>
      </c>
      <c r="J50" s="911"/>
      <c r="K50" s="912"/>
      <c r="L50" s="910" t="str">
        <f>_xlfn.XLOOKUP(C50,'Composite Datasheets'!$MC$6:$MC$25,'Composite Datasheets'!$MF$6:$MF$25,"")</f>
        <v/>
      </c>
      <c r="M50" s="911"/>
      <c r="N50" s="912"/>
      <c r="O50" s="909"/>
      <c r="P50" s="924"/>
      <c r="Q50" s="335"/>
      <c r="R50" s="923">
        <v>34</v>
      </c>
      <c r="S50" s="837"/>
      <c r="T50" s="908"/>
      <c r="U50" s="909"/>
      <c r="V50" s="909"/>
      <c r="W50" s="909"/>
      <c r="X50" s="909"/>
      <c r="Y50" s="909"/>
      <c r="Z50" s="910" t="str">
        <f>IFERROR(VLOOKUP(T50,'Composite Datasheets'!$MC$6:$MF$25,3,0),"")</f>
        <v>Other</v>
      </c>
      <c r="AA50" s="911"/>
      <c r="AB50" s="912"/>
      <c r="AC50" s="910" t="str">
        <f>_xlfn.XLOOKUP(T50,'Composite Datasheets'!$MC$6:$MC$25,'Composite Datasheets'!$MF$6:$MF$25,"")</f>
        <v/>
      </c>
      <c r="AD50" s="911"/>
      <c r="AE50" s="912"/>
      <c r="AF50" s="909"/>
      <c r="AG50" s="924"/>
      <c r="AH50" s="342"/>
      <c r="AI50" s="923">
        <v>34</v>
      </c>
      <c r="AJ50" s="837"/>
      <c r="AK50" s="908"/>
      <c r="AL50" s="909"/>
      <c r="AM50" s="909"/>
      <c r="AN50" s="909"/>
      <c r="AO50" s="909"/>
      <c r="AP50" s="909"/>
      <c r="AQ50" s="910" t="str">
        <f>IFERROR(VLOOKUP(AK50,'Composite Datasheets'!$MC$6:$MF$25,3,0),"")</f>
        <v>Other</v>
      </c>
      <c r="AR50" s="911"/>
      <c r="AS50" s="912"/>
      <c r="AT50" s="910" t="str">
        <f>_xlfn.XLOOKUP(AK50,'Composite Datasheets'!$MC$6:$MC$25,'Composite Datasheets'!$MF$6:$MF$25,"")</f>
        <v/>
      </c>
      <c r="AU50" s="911"/>
      <c r="AV50" s="912"/>
      <c r="AW50" s="909"/>
      <c r="AX50" s="924"/>
      <c r="AY50" s="342"/>
      <c r="AZ50" s="923">
        <v>34</v>
      </c>
      <c r="BA50" s="837"/>
      <c r="BB50" s="908"/>
      <c r="BC50" s="909"/>
      <c r="BD50" s="909"/>
      <c r="BE50" s="909"/>
      <c r="BF50" s="909"/>
      <c r="BG50" s="909"/>
      <c r="BH50" s="910" t="str">
        <f>IFERROR(VLOOKUP(BB50,'Composite Datasheets'!$MC$6:$MF$25,3,0),"")</f>
        <v>Other</v>
      </c>
      <c r="BI50" s="911"/>
      <c r="BJ50" s="912"/>
      <c r="BK50" s="910" t="str">
        <f>_xlfn.XLOOKUP(BB50,'Composite Datasheets'!$MC$6:$MC$25,'Composite Datasheets'!$MF$6:$MF$25,"")</f>
        <v/>
      </c>
      <c r="BL50" s="911"/>
      <c r="BM50" s="912"/>
      <c r="BN50" s="909"/>
      <c r="BO50" s="924"/>
      <c r="BP50" s="342"/>
      <c r="BQ50" s="923">
        <v>34</v>
      </c>
      <c r="BR50" s="837"/>
      <c r="BS50" s="908"/>
      <c r="BT50" s="909"/>
      <c r="BU50" s="909"/>
      <c r="BV50" s="909"/>
      <c r="BW50" s="909"/>
      <c r="BX50" s="909"/>
      <c r="BY50" s="910" t="str">
        <f>IFERROR(VLOOKUP(BS50,'Composite Datasheets'!$MC$6:$MF$25,3,0),"")</f>
        <v>Other</v>
      </c>
      <c r="BZ50" s="911"/>
      <c r="CA50" s="912"/>
      <c r="CB50" s="910" t="str">
        <f>_xlfn.XLOOKUP(BS50,'Composite Datasheets'!$MC$6:$MC$25,'Composite Datasheets'!$MF$6:$MF$25,"")</f>
        <v/>
      </c>
      <c r="CC50" s="911"/>
      <c r="CD50" s="912"/>
      <c r="CE50" s="909"/>
      <c r="CF50" s="924"/>
      <c r="CG50" s="342"/>
      <c r="CH50" s="923">
        <v>34</v>
      </c>
      <c r="CI50" s="837"/>
      <c r="CJ50" s="908"/>
      <c r="CK50" s="909"/>
      <c r="CL50" s="909"/>
      <c r="CM50" s="909"/>
      <c r="CN50" s="909"/>
      <c r="CO50" s="909"/>
      <c r="CP50" s="910" t="str">
        <f>IFERROR(VLOOKUP(CJ50,'Composite Datasheets'!$MC$6:$MF$25,3,0),"")</f>
        <v>Other</v>
      </c>
      <c r="CQ50" s="911"/>
      <c r="CR50" s="912"/>
      <c r="CS50" s="910" t="str">
        <f>_xlfn.XLOOKUP(CJ50,'Composite Datasheets'!$MC$6:$MC$25,'Composite Datasheets'!$MF$6:$MF$25,"")</f>
        <v/>
      </c>
      <c r="CT50" s="911"/>
      <c r="CU50" s="912"/>
      <c r="CV50" s="909"/>
      <c r="CW50" s="924"/>
      <c r="CX50" s="342"/>
      <c r="CY50" s="923">
        <v>34</v>
      </c>
      <c r="CZ50" s="837"/>
      <c r="DA50" s="908"/>
      <c r="DB50" s="909"/>
      <c r="DC50" s="909"/>
      <c r="DD50" s="909"/>
      <c r="DE50" s="909"/>
      <c r="DF50" s="909"/>
      <c r="DG50" s="910" t="str">
        <f>IFERROR(VLOOKUP(DA50,'Composite Datasheets'!$MC$6:$MF$25,3,0),"")</f>
        <v>Other</v>
      </c>
      <c r="DH50" s="911"/>
      <c r="DI50" s="912"/>
      <c r="DJ50" s="910" t="str">
        <f>_xlfn.XLOOKUP(DA50,'Composite Datasheets'!$MC$6:$MC$25,'Composite Datasheets'!$MF$6:$MF$25,"")</f>
        <v/>
      </c>
      <c r="DK50" s="911"/>
      <c r="DL50" s="912"/>
      <c r="DM50" s="909"/>
      <c r="DN50" s="924"/>
      <c r="DO50" s="342"/>
      <c r="DP50" s="923">
        <v>34</v>
      </c>
      <c r="DQ50" s="837"/>
      <c r="DR50" s="908"/>
      <c r="DS50" s="909"/>
      <c r="DT50" s="909"/>
      <c r="DU50" s="909"/>
      <c r="DV50" s="909"/>
      <c r="DW50" s="909"/>
      <c r="DX50" s="910" t="str">
        <f>IFERROR(VLOOKUP(DR50,'Composite Datasheets'!$MC$6:$MF$25,3,0),"")</f>
        <v>Other</v>
      </c>
      <c r="DY50" s="911"/>
      <c r="DZ50" s="912"/>
      <c r="EA50" s="910" t="str">
        <f>_xlfn.XLOOKUP(DR50,'Composite Datasheets'!$MC$6:$MC$25,'Composite Datasheets'!$MF$6:$MF$25,"")</f>
        <v/>
      </c>
      <c r="EB50" s="911"/>
      <c r="EC50" s="912"/>
      <c r="ED50" s="909"/>
      <c r="EE50" s="924"/>
      <c r="EF50" s="342"/>
      <c r="EG50" s="923">
        <v>34</v>
      </c>
      <c r="EH50" s="837"/>
      <c r="EI50" s="908"/>
      <c r="EJ50" s="909"/>
      <c r="EK50" s="909"/>
      <c r="EL50" s="909"/>
      <c r="EM50" s="909"/>
      <c r="EN50" s="909"/>
      <c r="EO50" s="910" t="str">
        <f>IFERROR(VLOOKUP(EI50,'Composite Datasheets'!$MC$6:$MF$25,3,0),"")</f>
        <v>Other</v>
      </c>
      <c r="EP50" s="911"/>
      <c r="EQ50" s="912"/>
      <c r="ER50" s="910" t="str">
        <f>_xlfn.XLOOKUP(EI50,'Composite Datasheets'!$MC$6:$MC$25,'Composite Datasheets'!$MF$6:$MF$25,"")</f>
        <v/>
      </c>
      <c r="ES50" s="911"/>
      <c r="ET50" s="912"/>
      <c r="EU50" s="909"/>
      <c r="EV50" s="924"/>
      <c r="EW50" s="342"/>
      <c r="EX50" s="923">
        <v>34</v>
      </c>
      <c r="EY50" s="837"/>
      <c r="EZ50" s="908"/>
      <c r="FA50" s="909"/>
      <c r="FB50" s="909"/>
      <c r="FC50" s="909"/>
      <c r="FD50" s="909"/>
      <c r="FE50" s="909"/>
      <c r="FF50" s="910" t="str">
        <f>IFERROR(VLOOKUP(EZ50,'Composite Datasheets'!$MC$6:$MF$25,3,0),"")</f>
        <v>Other</v>
      </c>
      <c r="FG50" s="911"/>
      <c r="FH50" s="912"/>
      <c r="FI50" s="910" t="str">
        <f>_xlfn.XLOOKUP(EZ50,'Composite Datasheets'!$MC$6:$MC$25,'Composite Datasheets'!$MF$6:$MF$25,"")</f>
        <v/>
      </c>
      <c r="FJ50" s="911"/>
      <c r="FK50" s="912"/>
      <c r="FL50" s="909"/>
      <c r="FM50" s="924"/>
      <c r="FN50" s="342"/>
      <c r="FO50" s="923">
        <v>34</v>
      </c>
      <c r="FP50" s="837"/>
      <c r="FQ50" s="908"/>
      <c r="FR50" s="909"/>
      <c r="FS50" s="909"/>
      <c r="FT50" s="909"/>
      <c r="FU50" s="909"/>
      <c r="FV50" s="909"/>
      <c r="FW50" s="910" t="str">
        <f>IFERROR(VLOOKUP(FQ50,'Composite Datasheets'!$MC$6:$MF$25,3,0),"")</f>
        <v>Other</v>
      </c>
      <c r="FX50" s="911"/>
      <c r="FY50" s="912"/>
      <c r="FZ50" s="910" t="str">
        <f>_xlfn.XLOOKUP(FQ50,'Composite Datasheets'!$MC$6:$MC$25,'Composite Datasheets'!$MF$6:$MF$25,"")</f>
        <v/>
      </c>
      <c r="GA50" s="911"/>
      <c r="GB50" s="912"/>
      <c r="GC50" s="909"/>
      <c r="GD50" s="924"/>
      <c r="GE50" s="342"/>
      <c r="GF50" s="923">
        <v>34</v>
      </c>
      <c r="GG50" s="837"/>
      <c r="GH50" s="908"/>
      <c r="GI50" s="909"/>
      <c r="GJ50" s="909"/>
      <c r="GK50" s="909"/>
      <c r="GL50" s="909"/>
      <c r="GM50" s="909"/>
      <c r="GN50" s="910" t="str">
        <f>IFERROR(VLOOKUP(GH50,'Composite Datasheets'!$MC$6:$MF$25,3,0),"")</f>
        <v>Other</v>
      </c>
      <c r="GO50" s="911"/>
      <c r="GP50" s="912"/>
      <c r="GQ50" s="910" t="str">
        <f>_xlfn.XLOOKUP(GH50,'Composite Datasheets'!$MC$6:$MC$25,'Composite Datasheets'!$MF$6:$MF$25,"")</f>
        <v/>
      </c>
      <c r="GR50" s="911"/>
      <c r="GS50" s="912"/>
      <c r="GT50" s="909"/>
      <c r="GU50" s="924"/>
      <c r="GV50" s="342"/>
      <c r="GW50" s="923">
        <v>34</v>
      </c>
      <c r="GX50" s="837"/>
      <c r="GY50" s="908"/>
      <c r="GZ50" s="909"/>
      <c r="HA50" s="909"/>
      <c r="HB50" s="909"/>
      <c r="HC50" s="909"/>
      <c r="HD50" s="909"/>
      <c r="HE50" s="910" t="str">
        <f>IFERROR(VLOOKUP(GY50,'Composite Datasheets'!$MC$6:$MF$25,3,0),"")</f>
        <v>Other</v>
      </c>
      <c r="HF50" s="911"/>
      <c r="HG50" s="912"/>
      <c r="HH50" s="910" t="str">
        <f>_xlfn.XLOOKUP(GY50,'Composite Datasheets'!$MC$6:$MC$25,'Composite Datasheets'!$MF$6:$MF$25,"")</f>
        <v/>
      </c>
      <c r="HI50" s="911"/>
      <c r="HJ50" s="912"/>
      <c r="HK50" s="909"/>
      <c r="HL50" s="924"/>
      <c r="HM50" s="342"/>
      <c r="HN50" s="923">
        <v>34</v>
      </c>
      <c r="HO50" s="837"/>
      <c r="HP50" s="908"/>
      <c r="HQ50" s="909"/>
      <c r="HR50" s="909"/>
      <c r="HS50" s="909"/>
      <c r="HT50" s="909"/>
      <c r="HU50" s="909"/>
      <c r="HV50" s="910" t="str">
        <f>IFERROR(VLOOKUP(HP50,'Composite Datasheets'!$MC$6:$MF$25,3,0),"")</f>
        <v>Other</v>
      </c>
      <c r="HW50" s="911"/>
      <c r="HX50" s="912"/>
      <c r="HY50" s="910" t="str">
        <f>_xlfn.XLOOKUP(HP50,'Composite Datasheets'!$MC$6:$MC$25,'Composite Datasheets'!$MF$6:$MF$25,"")</f>
        <v/>
      </c>
      <c r="HZ50" s="911"/>
      <c r="IA50" s="912"/>
      <c r="IB50" s="909"/>
      <c r="IC50" s="924"/>
      <c r="ID50" s="342"/>
      <c r="IE50" s="923">
        <v>34</v>
      </c>
      <c r="IF50" s="837"/>
      <c r="IG50" s="908"/>
      <c r="IH50" s="909"/>
      <c r="II50" s="909"/>
      <c r="IJ50" s="909"/>
      <c r="IK50" s="909"/>
      <c r="IL50" s="909"/>
      <c r="IM50" s="910" t="str">
        <f>IFERROR(VLOOKUP(IG50,'Composite Datasheets'!$MC$6:$MF$25,3,0),"")</f>
        <v>Other</v>
      </c>
      <c r="IN50" s="911"/>
      <c r="IO50" s="912"/>
      <c r="IP50" s="910" t="str">
        <f>_xlfn.XLOOKUP(IG50,'Composite Datasheets'!$MC$6:$MC$25,'Composite Datasheets'!$MF$6:$MF$25,"")</f>
        <v/>
      </c>
      <c r="IQ50" s="911"/>
      <c r="IR50" s="912"/>
      <c r="IS50" s="909"/>
      <c r="IT50" s="924"/>
    </row>
    <row r="51" spans="1:254" s="124" customFormat="1" ht="12.75" x14ac:dyDescent="0.2">
      <c r="A51" s="923">
        <v>35</v>
      </c>
      <c r="B51" s="837"/>
      <c r="C51" s="908"/>
      <c r="D51" s="909"/>
      <c r="E51" s="909"/>
      <c r="F51" s="909"/>
      <c r="G51" s="909"/>
      <c r="H51" s="909"/>
      <c r="I51" s="910" t="str">
        <f>IFERROR(VLOOKUP(C51,'Composite Datasheets'!$MC$6:$MF$25,3,0),"")</f>
        <v>Other</v>
      </c>
      <c r="J51" s="911"/>
      <c r="K51" s="912"/>
      <c r="L51" s="910" t="str">
        <f>_xlfn.XLOOKUP(C51,'Composite Datasheets'!$MC$6:$MC$25,'Composite Datasheets'!$MF$6:$MF$25,"")</f>
        <v/>
      </c>
      <c r="M51" s="911"/>
      <c r="N51" s="912"/>
      <c r="O51" s="909"/>
      <c r="P51" s="924"/>
      <c r="Q51" s="335"/>
      <c r="R51" s="923">
        <v>35</v>
      </c>
      <c r="S51" s="837"/>
      <c r="T51" s="908"/>
      <c r="U51" s="909"/>
      <c r="V51" s="909"/>
      <c r="W51" s="909"/>
      <c r="X51" s="909"/>
      <c r="Y51" s="909"/>
      <c r="Z51" s="910" t="str">
        <f>IFERROR(VLOOKUP(T51,'Composite Datasheets'!$MC$6:$MF$25,3,0),"")</f>
        <v>Other</v>
      </c>
      <c r="AA51" s="911"/>
      <c r="AB51" s="912"/>
      <c r="AC51" s="910" t="str">
        <f>_xlfn.XLOOKUP(T51,'Composite Datasheets'!$MC$6:$MC$25,'Composite Datasheets'!$MF$6:$MF$25,"")</f>
        <v/>
      </c>
      <c r="AD51" s="911"/>
      <c r="AE51" s="912"/>
      <c r="AF51" s="909"/>
      <c r="AG51" s="924"/>
      <c r="AH51" s="342"/>
      <c r="AI51" s="923">
        <v>35</v>
      </c>
      <c r="AJ51" s="837"/>
      <c r="AK51" s="908"/>
      <c r="AL51" s="909"/>
      <c r="AM51" s="909"/>
      <c r="AN51" s="909"/>
      <c r="AO51" s="909"/>
      <c r="AP51" s="909"/>
      <c r="AQ51" s="910" t="str">
        <f>IFERROR(VLOOKUP(AK51,'Composite Datasheets'!$MC$6:$MF$25,3,0),"")</f>
        <v>Other</v>
      </c>
      <c r="AR51" s="911"/>
      <c r="AS51" s="912"/>
      <c r="AT51" s="910" t="str">
        <f>_xlfn.XLOOKUP(AK51,'Composite Datasheets'!$MC$6:$MC$25,'Composite Datasheets'!$MF$6:$MF$25,"")</f>
        <v/>
      </c>
      <c r="AU51" s="911"/>
      <c r="AV51" s="912"/>
      <c r="AW51" s="909"/>
      <c r="AX51" s="924"/>
      <c r="AY51" s="342"/>
      <c r="AZ51" s="923">
        <v>35</v>
      </c>
      <c r="BA51" s="837"/>
      <c r="BB51" s="908"/>
      <c r="BC51" s="909"/>
      <c r="BD51" s="909"/>
      <c r="BE51" s="909"/>
      <c r="BF51" s="909"/>
      <c r="BG51" s="909"/>
      <c r="BH51" s="910" t="str">
        <f>IFERROR(VLOOKUP(BB51,'Composite Datasheets'!$MC$6:$MF$25,3,0),"")</f>
        <v>Other</v>
      </c>
      <c r="BI51" s="911"/>
      <c r="BJ51" s="912"/>
      <c r="BK51" s="910" t="str">
        <f>_xlfn.XLOOKUP(BB51,'Composite Datasheets'!$MC$6:$MC$25,'Composite Datasheets'!$MF$6:$MF$25,"")</f>
        <v/>
      </c>
      <c r="BL51" s="911"/>
      <c r="BM51" s="912"/>
      <c r="BN51" s="909"/>
      <c r="BO51" s="924"/>
      <c r="BP51" s="342"/>
      <c r="BQ51" s="923">
        <v>35</v>
      </c>
      <c r="BR51" s="837"/>
      <c r="BS51" s="908"/>
      <c r="BT51" s="909"/>
      <c r="BU51" s="909"/>
      <c r="BV51" s="909"/>
      <c r="BW51" s="909"/>
      <c r="BX51" s="909"/>
      <c r="BY51" s="910" t="str">
        <f>IFERROR(VLOOKUP(BS51,'Composite Datasheets'!$MC$6:$MF$25,3,0),"")</f>
        <v>Other</v>
      </c>
      <c r="BZ51" s="911"/>
      <c r="CA51" s="912"/>
      <c r="CB51" s="910" t="str">
        <f>_xlfn.XLOOKUP(BS51,'Composite Datasheets'!$MC$6:$MC$25,'Composite Datasheets'!$MF$6:$MF$25,"")</f>
        <v/>
      </c>
      <c r="CC51" s="911"/>
      <c r="CD51" s="912"/>
      <c r="CE51" s="909"/>
      <c r="CF51" s="924"/>
      <c r="CG51" s="342"/>
      <c r="CH51" s="923">
        <v>35</v>
      </c>
      <c r="CI51" s="837"/>
      <c r="CJ51" s="908"/>
      <c r="CK51" s="909"/>
      <c r="CL51" s="909"/>
      <c r="CM51" s="909"/>
      <c r="CN51" s="909"/>
      <c r="CO51" s="909"/>
      <c r="CP51" s="910" t="str">
        <f>IFERROR(VLOOKUP(CJ51,'Composite Datasheets'!$MC$6:$MF$25,3,0),"")</f>
        <v>Other</v>
      </c>
      <c r="CQ51" s="911"/>
      <c r="CR51" s="912"/>
      <c r="CS51" s="910" t="str">
        <f>_xlfn.XLOOKUP(CJ51,'Composite Datasheets'!$MC$6:$MC$25,'Composite Datasheets'!$MF$6:$MF$25,"")</f>
        <v/>
      </c>
      <c r="CT51" s="911"/>
      <c r="CU51" s="912"/>
      <c r="CV51" s="909"/>
      <c r="CW51" s="924"/>
      <c r="CX51" s="342"/>
      <c r="CY51" s="923">
        <v>35</v>
      </c>
      <c r="CZ51" s="837"/>
      <c r="DA51" s="908"/>
      <c r="DB51" s="909"/>
      <c r="DC51" s="909"/>
      <c r="DD51" s="909"/>
      <c r="DE51" s="909"/>
      <c r="DF51" s="909"/>
      <c r="DG51" s="910" t="str">
        <f>IFERROR(VLOOKUP(DA51,'Composite Datasheets'!$MC$6:$MF$25,3,0),"")</f>
        <v>Other</v>
      </c>
      <c r="DH51" s="911"/>
      <c r="DI51" s="912"/>
      <c r="DJ51" s="910" t="str">
        <f>_xlfn.XLOOKUP(DA51,'Composite Datasheets'!$MC$6:$MC$25,'Composite Datasheets'!$MF$6:$MF$25,"")</f>
        <v/>
      </c>
      <c r="DK51" s="911"/>
      <c r="DL51" s="912"/>
      <c r="DM51" s="909"/>
      <c r="DN51" s="924"/>
      <c r="DO51" s="342"/>
      <c r="DP51" s="923">
        <v>35</v>
      </c>
      <c r="DQ51" s="837"/>
      <c r="DR51" s="908"/>
      <c r="DS51" s="909"/>
      <c r="DT51" s="909"/>
      <c r="DU51" s="909"/>
      <c r="DV51" s="909"/>
      <c r="DW51" s="909"/>
      <c r="DX51" s="910" t="str">
        <f>IFERROR(VLOOKUP(DR51,'Composite Datasheets'!$MC$6:$MF$25,3,0),"")</f>
        <v>Other</v>
      </c>
      <c r="DY51" s="911"/>
      <c r="DZ51" s="912"/>
      <c r="EA51" s="910" t="str">
        <f>_xlfn.XLOOKUP(DR51,'Composite Datasheets'!$MC$6:$MC$25,'Composite Datasheets'!$MF$6:$MF$25,"")</f>
        <v/>
      </c>
      <c r="EB51" s="911"/>
      <c r="EC51" s="912"/>
      <c r="ED51" s="909"/>
      <c r="EE51" s="924"/>
      <c r="EF51" s="342"/>
      <c r="EG51" s="923">
        <v>35</v>
      </c>
      <c r="EH51" s="837"/>
      <c r="EI51" s="908"/>
      <c r="EJ51" s="909"/>
      <c r="EK51" s="909"/>
      <c r="EL51" s="909"/>
      <c r="EM51" s="909"/>
      <c r="EN51" s="909"/>
      <c r="EO51" s="910" t="str">
        <f>IFERROR(VLOOKUP(EI51,'Composite Datasheets'!$MC$6:$MF$25,3,0),"")</f>
        <v>Other</v>
      </c>
      <c r="EP51" s="911"/>
      <c r="EQ51" s="912"/>
      <c r="ER51" s="910" t="str">
        <f>_xlfn.XLOOKUP(EI51,'Composite Datasheets'!$MC$6:$MC$25,'Composite Datasheets'!$MF$6:$MF$25,"")</f>
        <v/>
      </c>
      <c r="ES51" s="911"/>
      <c r="ET51" s="912"/>
      <c r="EU51" s="909"/>
      <c r="EV51" s="924"/>
      <c r="EW51" s="342"/>
      <c r="EX51" s="923">
        <v>35</v>
      </c>
      <c r="EY51" s="837"/>
      <c r="EZ51" s="908"/>
      <c r="FA51" s="909"/>
      <c r="FB51" s="909"/>
      <c r="FC51" s="909"/>
      <c r="FD51" s="909"/>
      <c r="FE51" s="909"/>
      <c r="FF51" s="910" t="str">
        <f>IFERROR(VLOOKUP(EZ51,'Composite Datasheets'!$MC$6:$MF$25,3,0),"")</f>
        <v>Other</v>
      </c>
      <c r="FG51" s="911"/>
      <c r="FH51" s="912"/>
      <c r="FI51" s="910" t="str">
        <f>_xlfn.XLOOKUP(EZ51,'Composite Datasheets'!$MC$6:$MC$25,'Composite Datasheets'!$MF$6:$MF$25,"")</f>
        <v/>
      </c>
      <c r="FJ51" s="911"/>
      <c r="FK51" s="912"/>
      <c r="FL51" s="909"/>
      <c r="FM51" s="924"/>
      <c r="FN51" s="342"/>
      <c r="FO51" s="923">
        <v>35</v>
      </c>
      <c r="FP51" s="837"/>
      <c r="FQ51" s="908"/>
      <c r="FR51" s="909"/>
      <c r="FS51" s="909"/>
      <c r="FT51" s="909"/>
      <c r="FU51" s="909"/>
      <c r="FV51" s="909"/>
      <c r="FW51" s="910" t="str">
        <f>IFERROR(VLOOKUP(FQ51,'Composite Datasheets'!$MC$6:$MF$25,3,0),"")</f>
        <v>Other</v>
      </c>
      <c r="FX51" s="911"/>
      <c r="FY51" s="912"/>
      <c r="FZ51" s="910" t="str">
        <f>_xlfn.XLOOKUP(FQ51,'Composite Datasheets'!$MC$6:$MC$25,'Composite Datasheets'!$MF$6:$MF$25,"")</f>
        <v/>
      </c>
      <c r="GA51" s="911"/>
      <c r="GB51" s="912"/>
      <c r="GC51" s="909"/>
      <c r="GD51" s="924"/>
      <c r="GE51" s="342"/>
      <c r="GF51" s="923">
        <v>35</v>
      </c>
      <c r="GG51" s="837"/>
      <c r="GH51" s="908"/>
      <c r="GI51" s="909"/>
      <c r="GJ51" s="909"/>
      <c r="GK51" s="909"/>
      <c r="GL51" s="909"/>
      <c r="GM51" s="909"/>
      <c r="GN51" s="910" t="str">
        <f>IFERROR(VLOOKUP(GH51,'Composite Datasheets'!$MC$6:$MF$25,3,0),"")</f>
        <v>Other</v>
      </c>
      <c r="GO51" s="911"/>
      <c r="GP51" s="912"/>
      <c r="GQ51" s="910" t="str">
        <f>_xlfn.XLOOKUP(GH51,'Composite Datasheets'!$MC$6:$MC$25,'Composite Datasheets'!$MF$6:$MF$25,"")</f>
        <v/>
      </c>
      <c r="GR51" s="911"/>
      <c r="GS51" s="912"/>
      <c r="GT51" s="909"/>
      <c r="GU51" s="924"/>
      <c r="GV51" s="342"/>
      <c r="GW51" s="923">
        <v>35</v>
      </c>
      <c r="GX51" s="837"/>
      <c r="GY51" s="908"/>
      <c r="GZ51" s="909"/>
      <c r="HA51" s="909"/>
      <c r="HB51" s="909"/>
      <c r="HC51" s="909"/>
      <c r="HD51" s="909"/>
      <c r="HE51" s="910" t="str">
        <f>IFERROR(VLOOKUP(GY51,'Composite Datasheets'!$MC$6:$MF$25,3,0),"")</f>
        <v>Other</v>
      </c>
      <c r="HF51" s="911"/>
      <c r="HG51" s="912"/>
      <c r="HH51" s="910" t="str">
        <f>_xlfn.XLOOKUP(GY51,'Composite Datasheets'!$MC$6:$MC$25,'Composite Datasheets'!$MF$6:$MF$25,"")</f>
        <v/>
      </c>
      <c r="HI51" s="911"/>
      <c r="HJ51" s="912"/>
      <c r="HK51" s="909"/>
      <c r="HL51" s="924"/>
      <c r="HM51" s="342"/>
      <c r="HN51" s="923">
        <v>35</v>
      </c>
      <c r="HO51" s="837"/>
      <c r="HP51" s="908"/>
      <c r="HQ51" s="909"/>
      <c r="HR51" s="909"/>
      <c r="HS51" s="909"/>
      <c r="HT51" s="909"/>
      <c r="HU51" s="909"/>
      <c r="HV51" s="910" t="str">
        <f>IFERROR(VLOOKUP(HP51,'Composite Datasheets'!$MC$6:$MF$25,3,0),"")</f>
        <v>Other</v>
      </c>
      <c r="HW51" s="911"/>
      <c r="HX51" s="912"/>
      <c r="HY51" s="910" t="str">
        <f>_xlfn.XLOOKUP(HP51,'Composite Datasheets'!$MC$6:$MC$25,'Composite Datasheets'!$MF$6:$MF$25,"")</f>
        <v/>
      </c>
      <c r="HZ51" s="911"/>
      <c r="IA51" s="912"/>
      <c r="IB51" s="909"/>
      <c r="IC51" s="924"/>
      <c r="ID51" s="342"/>
      <c r="IE51" s="923">
        <v>35</v>
      </c>
      <c r="IF51" s="837"/>
      <c r="IG51" s="908"/>
      <c r="IH51" s="909"/>
      <c r="II51" s="909"/>
      <c r="IJ51" s="909"/>
      <c r="IK51" s="909"/>
      <c r="IL51" s="909"/>
      <c r="IM51" s="910" t="str">
        <f>IFERROR(VLOOKUP(IG51,'Composite Datasheets'!$MC$6:$MF$25,3,0),"")</f>
        <v>Other</v>
      </c>
      <c r="IN51" s="911"/>
      <c r="IO51" s="912"/>
      <c r="IP51" s="910" t="str">
        <f>_xlfn.XLOOKUP(IG51,'Composite Datasheets'!$MC$6:$MC$25,'Composite Datasheets'!$MF$6:$MF$25,"")</f>
        <v/>
      </c>
      <c r="IQ51" s="911"/>
      <c r="IR51" s="912"/>
      <c r="IS51" s="909"/>
      <c r="IT51" s="924"/>
    </row>
    <row r="52" spans="1:254" s="124" customFormat="1" ht="12.75" x14ac:dyDescent="0.2">
      <c r="A52" s="923">
        <v>36</v>
      </c>
      <c r="B52" s="837"/>
      <c r="C52" s="908"/>
      <c r="D52" s="909"/>
      <c r="E52" s="909"/>
      <c r="F52" s="909"/>
      <c r="G52" s="909"/>
      <c r="H52" s="909"/>
      <c r="I52" s="910" t="str">
        <f>IFERROR(VLOOKUP(C52,'Composite Datasheets'!$MC$6:$MF$25,3,0),"")</f>
        <v>Other</v>
      </c>
      <c r="J52" s="911"/>
      <c r="K52" s="912"/>
      <c r="L52" s="910" t="str">
        <f>_xlfn.XLOOKUP(C52,'Composite Datasheets'!$MC$6:$MC$25,'Composite Datasheets'!$MF$6:$MF$25,"")</f>
        <v/>
      </c>
      <c r="M52" s="911"/>
      <c r="N52" s="912"/>
      <c r="O52" s="909"/>
      <c r="P52" s="924"/>
      <c r="Q52" s="335"/>
      <c r="R52" s="923">
        <v>36</v>
      </c>
      <c r="S52" s="837"/>
      <c r="T52" s="908"/>
      <c r="U52" s="909"/>
      <c r="V52" s="909"/>
      <c r="W52" s="909"/>
      <c r="X52" s="909"/>
      <c r="Y52" s="909"/>
      <c r="Z52" s="910" t="str">
        <f>IFERROR(VLOOKUP(T52,'Composite Datasheets'!$MC$6:$MF$25,3,0),"")</f>
        <v>Other</v>
      </c>
      <c r="AA52" s="911"/>
      <c r="AB52" s="912"/>
      <c r="AC52" s="910" t="str">
        <f>_xlfn.XLOOKUP(T52,'Composite Datasheets'!$MC$6:$MC$25,'Composite Datasheets'!$MF$6:$MF$25,"")</f>
        <v/>
      </c>
      <c r="AD52" s="911"/>
      <c r="AE52" s="912"/>
      <c r="AF52" s="909"/>
      <c r="AG52" s="924"/>
      <c r="AH52" s="342"/>
      <c r="AI52" s="923">
        <v>36</v>
      </c>
      <c r="AJ52" s="837"/>
      <c r="AK52" s="908"/>
      <c r="AL52" s="909"/>
      <c r="AM52" s="909"/>
      <c r="AN52" s="909"/>
      <c r="AO52" s="909"/>
      <c r="AP52" s="909"/>
      <c r="AQ52" s="910" t="str">
        <f>IFERROR(VLOOKUP(AK52,'Composite Datasheets'!$MC$6:$MF$25,3,0),"")</f>
        <v>Other</v>
      </c>
      <c r="AR52" s="911"/>
      <c r="AS52" s="912"/>
      <c r="AT52" s="910" t="str">
        <f>_xlfn.XLOOKUP(AK52,'Composite Datasheets'!$MC$6:$MC$25,'Composite Datasheets'!$MF$6:$MF$25,"")</f>
        <v/>
      </c>
      <c r="AU52" s="911"/>
      <c r="AV52" s="912"/>
      <c r="AW52" s="909"/>
      <c r="AX52" s="924"/>
      <c r="AY52" s="342"/>
      <c r="AZ52" s="923">
        <v>36</v>
      </c>
      <c r="BA52" s="837"/>
      <c r="BB52" s="908"/>
      <c r="BC52" s="909"/>
      <c r="BD52" s="909"/>
      <c r="BE52" s="909"/>
      <c r="BF52" s="909"/>
      <c r="BG52" s="909"/>
      <c r="BH52" s="910" t="str">
        <f>IFERROR(VLOOKUP(BB52,'Composite Datasheets'!$MC$6:$MF$25,3,0),"")</f>
        <v>Other</v>
      </c>
      <c r="BI52" s="911"/>
      <c r="BJ52" s="912"/>
      <c r="BK52" s="910" t="str">
        <f>_xlfn.XLOOKUP(BB52,'Composite Datasheets'!$MC$6:$MC$25,'Composite Datasheets'!$MF$6:$MF$25,"")</f>
        <v/>
      </c>
      <c r="BL52" s="911"/>
      <c r="BM52" s="912"/>
      <c r="BN52" s="909"/>
      <c r="BO52" s="924"/>
      <c r="BP52" s="342"/>
      <c r="BQ52" s="923">
        <v>36</v>
      </c>
      <c r="BR52" s="837"/>
      <c r="BS52" s="908"/>
      <c r="BT52" s="909"/>
      <c r="BU52" s="909"/>
      <c r="BV52" s="909"/>
      <c r="BW52" s="909"/>
      <c r="BX52" s="909"/>
      <c r="BY52" s="910" t="str">
        <f>IFERROR(VLOOKUP(BS52,'Composite Datasheets'!$MC$6:$MF$25,3,0),"")</f>
        <v>Other</v>
      </c>
      <c r="BZ52" s="911"/>
      <c r="CA52" s="912"/>
      <c r="CB52" s="910" t="str">
        <f>_xlfn.XLOOKUP(BS52,'Composite Datasheets'!$MC$6:$MC$25,'Composite Datasheets'!$MF$6:$MF$25,"")</f>
        <v/>
      </c>
      <c r="CC52" s="911"/>
      <c r="CD52" s="912"/>
      <c r="CE52" s="909"/>
      <c r="CF52" s="924"/>
      <c r="CG52" s="342"/>
      <c r="CH52" s="923">
        <v>36</v>
      </c>
      <c r="CI52" s="837"/>
      <c r="CJ52" s="908"/>
      <c r="CK52" s="909"/>
      <c r="CL52" s="909"/>
      <c r="CM52" s="909"/>
      <c r="CN52" s="909"/>
      <c r="CO52" s="909"/>
      <c r="CP52" s="910" t="str">
        <f>IFERROR(VLOOKUP(CJ52,'Composite Datasheets'!$MC$6:$MF$25,3,0),"")</f>
        <v>Other</v>
      </c>
      <c r="CQ52" s="911"/>
      <c r="CR52" s="912"/>
      <c r="CS52" s="910" t="str">
        <f>_xlfn.XLOOKUP(CJ52,'Composite Datasheets'!$MC$6:$MC$25,'Composite Datasheets'!$MF$6:$MF$25,"")</f>
        <v/>
      </c>
      <c r="CT52" s="911"/>
      <c r="CU52" s="912"/>
      <c r="CV52" s="909"/>
      <c r="CW52" s="924"/>
      <c r="CX52" s="342"/>
      <c r="CY52" s="923">
        <v>36</v>
      </c>
      <c r="CZ52" s="837"/>
      <c r="DA52" s="908"/>
      <c r="DB52" s="909"/>
      <c r="DC52" s="909"/>
      <c r="DD52" s="909"/>
      <c r="DE52" s="909"/>
      <c r="DF52" s="909"/>
      <c r="DG52" s="910" t="str">
        <f>IFERROR(VLOOKUP(DA52,'Composite Datasheets'!$MC$6:$MF$25,3,0),"")</f>
        <v>Other</v>
      </c>
      <c r="DH52" s="911"/>
      <c r="DI52" s="912"/>
      <c r="DJ52" s="910" t="str">
        <f>_xlfn.XLOOKUP(DA52,'Composite Datasheets'!$MC$6:$MC$25,'Composite Datasheets'!$MF$6:$MF$25,"")</f>
        <v/>
      </c>
      <c r="DK52" s="911"/>
      <c r="DL52" s="912"/>
      <c r="DM52" s="909"/>
      <c r="DN52" s="924"/>
      <c r="DO52" s="342"/>
      <c r="DP52" s="923">
        <v>36</v>
      </c>
      <c r="DQ52" s="837"/>
      <c r="DR52" s="908"/>
      <c r="DS52" s="909"/>
      <c r="DT52" s="909"/>
      <c r="DU52" s="909"/>
      <c r="DV52" s="909"/>
      <c r="DW52" s="909"/>
      <c r="DX52" s="910" t="str">
        <f>IFERROR(VLOOKUP(DR52,'Composite Datasheets'!$MC$6:$MF$25,3,0),"")</f>
        <v>Other</v>
      </c>
      <c r="DY52" s="911"/>
      <c r="DZ52" s="912"/>
      <c r="EA52" s="910" t="str">
        <f>_xlfn.XLOOKUP(DR52,'Composite Datasheets'!$MC$6:$MC$25,'Composite Datasheets'!$MF$6:$MF$25,"")</f>
        <v/>
      </c>
      <c r="EB52" s="911"/>
      <c r="EC52" s="912"/>
      <c r="ED52" s="909"/>
      <c r="EE52" s="924"/>
      <c r="EF52" s="342"/>
      <c r="EG52" s="923">
        <v>36</v>
      </c>
      <c r="EH52" s="837"/>
      <c r="EI52" s="908"/>
      <c r="EJ52" s="909"/>
      <c r="EK52" s="909"/>
      <c r="EL52" s="909"/>
      <c r="EM52" s="909"/>
      <c r="EN52" s="909"/>
      <c r="EO52" s="910" t="str">
        <f>IFERROR(VLOOKUP(EI52,'Composite Datasheets'!$MC$6:$MF$25,3,0),"")</f>
        <v>Other</v>
      </c>
      <c r="EP52" s="911"/>
      <c r="EQ52" s="912"/>
      <c r="ER52" s="910" t="str">
        <f>_xlfn.XLOOKUP(EI52,'Composite Datasheets'!$MC$6:$MC$25,'Composite Datasheets'!$MF$6:$MF$25,"")</f>
        <v/>
      </c>
      <c r="ES52" s="911"/>
      <c r="ET52" s="912"/>
      <c r="EU52" s="909"/>
      <c r="EV52" s="924"/>
      <c r="EW52" s="342"/>
      <c r="EX52" s="923">
        <v>36</v>
      </c>
      <c r="EY52" s="837"/>
      <c r="EZ52" s="908"/>
      <c r="FA52" s="909"/>
      <c r="FB52" s="909"/>
      <c r="FC52" s="909"/>
      <c r="FD52" s="909"/>
      <c r="FE52" s="909"/>
      <c r="FF52" s="910" t="str">
        <f>IFERROR(VLOOKUP(EZ52,'Composite Datasheets'!$MC$6:$MF$25,3,0),"")</f>
        <v>Other</v>
      </c>
      <c r="FG52" s="911"/>
      <c r="FH52" s="912"/>
      <c r="FI52" s="910" t="str">
        <f>_xlfn.XLOOKUP(EZ52,'Composite Datasheets'!$MC$6:$MC$25,'Composite Datasheets'!$MF$6:$MF$25,"")</f>
        <v/>
      </c>
      <c r="FJ52" s="911"/>
      <c r="FK52" s="912"/>
      <c r="FL52" s="909"/>
      <c r="FM52" s="924"/>
      <c r="FN52" s="342"/>
      <c r="FO52" s="923">
        <v>36</v>
      </c>
      <c r="FP52" s="837"/>
      <c r="FQ52" s="908"/>
      <c r="FR52" s="909"/>
      <c r="FS52" s="909"/>
      <c r="FT52" s="909"/>
      <c r="FU52" s="909"/>
      <c r="FV52" s="909"/>
      <c r="FW52" s="910" t="str">
        <f>IFERROR(VLOOKUP(FQ52,'Composite Datasheets'!$MC$6:$MF$25,3,0),"")</f>
        <v>Other</v>
      </c>
      <c r="FX52" s="911"/>
      <c r="FY52" s="912"/>
      <c r="FZ52" s="910" t="str">
        <f>_xlfn.XLOOKUP(FQ52,'Composite Datasheets'!$MC$6:$MC$25,'Composite Datasheets'!$MF$6:$MF$25,"")</f>
        <v/>
      </c>
      <c r="GA52" s="911"/>
      <c r="GB52" s="912"/>
      <c r="GC52" s="909"/>
      <c r="GD52" s="924"/>
      <c r="GE52" s="342"/>
      <c r="GF52" s="923">
        <v>36</v>
      </c>
      <c r="GG52" s="837"/>
      <c r="GH52" s="908"/>
      <c r="GI52" s="909"/>
      <c r="GJ52" s="909"/>
      <c r="GK52" s="909"/>
      <c r="GL52" s="909"/>
      <c r="GM52" s="909"/>
      <c r="GN52" s="910" t="str">
        <f>IFERROR(VLOOKUP(GH52,'Composite Datasheets'!$MC$6:$MF$25,3,0),"")</f>
        <v>Other</v>
      </c>
      <c r="GO52" s="911"/>
      <c r="GP52" s="912"/>
      <c r="GQ52" s="910" t="str">
        <f>_xlfn.XLOOKUP(GH52,'Composite Datasheets'!$MC$6:$MC$25,'Composite Datasheets'!$MF$6:$MF$25,"")</f>
        <v/>
      </c>
      <c r="GR52" s="911"/>
      <c r="GS52" s="912"/>
      <c r="GT52" s="909"/>
      <c r="GU52" s="924"/>
      <c r="GV52" s="342"/>
      <c r="GW52" s="923">
        <v>36</v>
      </c>
      <c r="GX52" s="837"/>
      <c r="GY52" s="908"/>
      <c r="GZ52" s="909"/>
      <c r="HA52" s="909"/>
      <c r="HB52" s="909"/>
      <c r="HC52" s="909"/>
      <c r="HD52" s="909"/>
      <c r="HE52" s="910" t="str">
        <f>IFERROR(VLOOKUP(GY52,'Composite Datasheets'!$MC$6:$MF$25,3,0),"")</f>
        <v>Other</v>
      </c>
      <c r="HF52" s="911"/>
      <c r="HG52" s="912"/>
      <c r="HH52" s="910" t="str">
        <f>_xlfn.XLOOKUP(GY52,'Composite Datasheets'!$MC$6:$MC$25,'Composite Datasheets'!$MF$6:$MF$25,"")</f>
        <v/>
      </c>
      <c r="HI52" s="911"/>
      <c r="HJ52" s="912"/>
      <c r="HK52" s="909"/>
      <c r="HL52" s="924"/>
      <c r="HM52" s="342"/>
      <c r="HN52" s="923">
        <v>36</v>
      </c>
      <c r="HO52" s="837"/>
      <c r="HP52" s="908"/>
      <c r="HQ52" s="909"/>
      <c r="HR52" s="909"/>
      <c r="HS52" s="909"/>
      <c r="HT52" s="909"/>
      <c r="HU52" s="909"/>
      <c r="HV52" s="910" t="str">
        <f>IFERROR(VLOOKUP(HP52,'Composite Datasheets'!$MC$6:$MF$25,3,0),"")</f>
        <v>Other</v>
      </c>
      <c r="HW52" s="911"/>
      <c r="HX52" s="912"/>
      <c r="HY52" s="910" t="str">
        <f>_xlfn.XLOOKUP(HP52,'Composite Datasheets'!$MC$6:$MC$25,'Composite Datasheets'!$MF$6:$MF$25,"")</f>
        <v/>
      </c>
      <c r="HZ52" s="911"/>
      <c r="IA52" s="912"/>
      <c r="IB52" s="909"/>
      <c r="IC52" s="924"/>
      <c r="ID52" s="342"/>
      <c r="IE52" s="923">
        <v>36</v>
      </c>
      <c r="IF52" s="837"/>
      <c r="IG52" s="908"/>
      <c r="IH52" s="909"/>
      <c r="II52" s="909"/>
      <c r="IJ52" s="909"/>
      <c r="IK52" s="909"/>
      <c r="IL52" s="909"/>
      <c r="IM52" s="910" t="str">
        <f>IFERROR(VLOOKUP(IG52,'Composite Datasheets'!$MC$6:$MF$25,3,0),"")</f>
        <v>Other</v>
      </c>
      <c r="IN52" s="911"/>
      <c r="IO52" s="912"/>
      <c r="IP52" s="910" t="str">
        <f>_xlfn.XLOOKUP(IG52,'Composite Datasheets'!$MC$6:$MC$25,'Composite Datasheets'!$MF$6:$MF$25,"")</f>
        <v/>
      </c>
      <c r="IQ52" s="911"/>
      <c r="IR52" s="912"/>
      <c r="IS52" s="909"/>
      <c r="IT52" s="924"/>
    </row>
    <row r="53" spans="1:254" s="124" customFormat="1" ht="12.75" x14ac:dyDescent="0.2">
      <c r="A53" s="923">
        <v>37</v>
      </c>
      <c r="B53" s="837"/>
      <c r="C53" s="908"/>
      <c r="D53" s="909"/>
      <c r="E53" s="909"/>
      <c r="F53" s="909"/>
      <c r="G53" s="909"/>
      <c r="H53" s="909"/>
      <c r="I53" s="910" t="str">
        <f>IFERROR(VLOOKUP(C53,'Composite Datasheets'!$MC$6:$MF$25,3,0),"")</f>
        <v>Other</v>
      </c>
      <c r="J53" s="911"/>
      <c r="K53" s="912"/>
      <c r="L53" s="910" t="str">
        <f>_xlfn.XLOOKUP(C53,'Composite Datasheets'!$MC$6:$MC$25,'Composite Datasheets'!$MF$6:$MF$25,"")</f>
        <v/>
      </c>
      <c r="M53" s="911"/>
      <c r="N53" s="912"/>
      <c r="O53" s="909"/>
      <c r="P53" s="924"/>
      <c r="Q53" s="335"/>
      <c r="R53" s="923">
        <v>37</v>
      </c>
      <c r="S53" s="837"/>
      <c r="T53" s="908"/>
      <c r="U53" s="909"/>
      <c r="V53" s="909"/>
      <c r="W53" s="909"/>
      <c r="X53" s="909"/>
      <c r="Y53" s="909"/>
      <c r="Z53" s="910" t="str">
        <f>IFERROR(VLOOKUP(T53,'Composite Datasheets'!$MC$6:$MF$25,3,0),"")</f>
        <v>Other</v>
      </c>
      <c r="AA53" s="911"/>
      <c r="AB53" s="912"/>
      <c r="AC53" s="910" t="str">
        <f>_xlfn.XLOOKUP(T53,'Composite Datasheets'!$MC$6:$MC$25,'Composite Datasheets'!$MF$6:$MF$25,"")</f>
        <v/>
      </c>
      <c r="AD53" s="911"/>
      <c r="AE53" s="912"/>
      <c r="AF53" s="909"/>
      <c r="AG53" s="924"/>
      <c r="AH53" s="342"/>
      <c r="AI53" s="923">
        <v>37</v>
      </c>
      <c r="AJ53" s="837"/>
      <c r="AK53" s="908"/>
      <c r="AL53" s="909"/>
      <c r="AM53" s="909"/>
      <c r="AN53" s="909"/>
      <c r="AO53" s="909"/>
      <c r="AP53" s="909"/>
      <c r="AQ53" s="910" t="str">
        <f>IFERROR(VLOOKUP(AK53,'Composite Datasheets'!$MC$6:$MF$25,3,0),"")</f>
        <v>Other</v>
      </c>
      <c r="AR53" s="911"/>
      <c r="AS53" s="912"/>
      <c r="AT53" s="910" t="str">
        <f>_xlfn.XLOOKUP(AK53,'Composite Datasheets'!$MC$6:$MC$25,'Composite Datasheets'!$MF$6:$MF$25,"")</f>
        <v/>
      </c>
      <c r="AU53" s="911"/>
      <c r="AV53" s="912"/>
      <c r="AW53" s="909"/>
      <c r="AX53" s="924"/>
      <c r="AY53" s="342"/>
      <c r="AZ53" s="923">
        <v>37</v>
      </c>
      <c r="BA53" s="837"/>
      <c r="BB53" s="908"/>
      <c r="BC53" s="909"/>
      <c r="BD53" s="909"/>
      <c r="BE53" s="909"/>
      <c r="BF53" s="909"/>
      <c r="BG53" s="909"/>
      <c r="BH53" s="910" t="str">
        <f>IFERROR(VLOOKUP(BB53,'Composite Datasheets'!$MC$6:$MF$25,3,0),"")</f>
        <v>Other</v>
      </c>
      <c r="BI53" s="911"/>
      <c r="BJ53" s="912"/>
      <c r="BK53" s="910" t="str">
        <f>_xlfn.XLOOKUP(BB53,'Composite Datasheets'!$MC$6:$MC$25,'Composite Datasheets'!$MF$6:$MF$25,"")</f>
        <v/>
      </c>
      <c r="BL53" s="911"/>
      <c r="BM53" s="912"/>
      <c r="BN53" s="909"/>
      <c r="BO53" s="924"/>
      <c r="BP53" s="342"/>
      <c r="BQ53" s="923">
        <v>37</v>
      </c>
      <c r="BR53" s="837"/>
      <c r="BS53" s="908"/>
      <c r="BT53" s="909"/>
      <c r="BU53" s="909"/>
      <c r="BV53" s="909"/>
      <c r="BW53" s="909"/>
      <c r="BX53" s="909"/>
      <c r="BY53" s="910" t="str">
        <f>IFERROR(VLOOKUP(BS53,'Composite Datasheets'!$MC$6:$MF$25,3,0),"")</f>
        <v>Other</v>
      </c>
      <c r="BZ53" s="911"/>
      <c r="CA53" s="912"/>
      <c r="CB53" s="910" t="str">
        <f>_xlfn.XLOOKUP(BS53,'Composite Datasheets'!$MC$6:$MC$25,'Composite Datasheets'!$MF$6:$MF$25,"")</f>
        <v/>
      </c>
      <c r="CC53" s="911"/>
      <c r="CD53" s="912"/>
      <c r="CE53" s="909"/>
      <c r="CF53" s="924"/>
      <c r="CG53" s="342"/>
      <c r="CH53" s="923">
        <v>37</v>
      </c>
      <c r="CI53" s="837"/>
      <c r="CJ53" s="908"/>
      <c r="CK53" s="909"/>
      <c r="CL53" s="909"/>
      <c r="CM53" s="909"/>
      <c r="CN53" s="909"/>
      <c r="CO53" s="909"/>
      <c r="CP53" s="910" t="str">
        <f>IFERROR(VLOOKUP(CJ53,'Composite Datasheets'!$MC$6:$MF$25,3,0),"")</f>
        <v>Other</v>
      </c>
      <c r="CQ53" s="911"/>
      <c r="CR53" s="912"/>
      <c r="CS53" s="910" t="str">
        <f>_xlfn.XLOOKUP(CJ53,'Composite Datasheets'!$MC$6:$MC$25,'Composite Datasheets'!$MF$6:$MF$25,"")</f>
        <v/>
      </c>
      <c r="CT53" s="911"/>
      <c r="CU53" s="912"/>
      <c r="CV53" s="909"/>
      <c r="CW53" s="924"/>
      <c r="CX53" s="342"/>
      <c r="CY53" s="923">
        <v>37</v>
      </c>
      <c r="CZ53" s="837"/>
      <c r="DA53" s="908"/>
      <c r="DB53" s="909"/>
      <c r="DC53" s="909"/>
      <c r="DD53" s="909"/>
      <c r="DE53" s="909"/>
      <c r="DF53" s="909"/>
      <c r="DG53" s="910" t="str">
        <f>IFERROR(VLOOKUP(DA53,'Composite Datasheets'!$MC$6:$MF$25,3,0),"")</f>
        <v>Other</v>
      </c>
      <c r="DH53" s="911"/>
      <c r="DI53" s="912"/>
      <c r="DJ53" s="910" t="str">
        <f>_xlfn.XLOOKUP(DA53,'Composite Datasheets'!$MC$6:$MC$25,'Composite Datasheets'!$MF$6:$MF$25,"")</f>
        <v/>
      </c>
      <c r="DK53" s="911"/>
      <c r="DL53" s="912"/>
      <c r="DM53" s="909"/>
      <c r="DN53" s="924"/>
      <c r="DO53" s="342"/>
      <c r="DP53" s="923">
        <v>37</v>
      </c>
      <c r="DQ53" s="837"/>
      <c r="DR53" s="908"/>
      <c r="DS53" s="909"/>
      <c r="DT53" s="909"/>
      <c r="DU53" s="909"/>
      <c r="DV53" s="909"/>
      <c r="DW53" s="909"/>
      <c r="DX53" s="910" t="str">
        <f>IFERROR(VLOOKUP(DR53,'Composite Datasheets'!$MC$6:$MF$25,3,0),"")</f>
        <v>Other</v>
      </c>
      <c r="DY53" s="911"/>
      <c r="DZ53" s="912"/>
      <c r="EA53" s="910" t="str">
        <f>_xlfn.XLOOKUP(DR53,'Composite Datasheets'!$MC$6:$MC$25,'Composite Datasheets'!$MF$6:$MF$25,"")</f>
        <v/>
      </c>
      <c r="EB53" s="911"/>
      <c r="EC53" s="912"/>
      <c r="ED53" s="909"/>
      <c r="EE53" s="924"/>
      <c r="EF53" s="342"/>
      <c r="EG53" s="923">
        <v>37</v>
      </c>
      <c r="EH53" s="837"/>
      <c r="EI53" s="908"/>
      <c r="EJ53" s="909"/>
      <c r="EK53" s="909"/>
      <c r="EL53" s="909"/>
      <c r="EM53" s="909"/>
      <c r="EN53" s="909"/>
      <c r="EO53" s="910" t="str">
        <f>IFERROR(VLOOKUP(EI53,'Composite Datasheets'!$MC$6:$MF$25,3,0),"")</f>
        <v>Other</v>
      </c>
      <c r="EP53" s="911"/>
      <c r="EQ53" s="912"/>
      <c r="ER53" s="910" t="str">
        <f>_xlfn.XLOOKUP(EI53,'Composite Datasheets'!$MC$6:$MC$25,'Composite Datasheets'!$MF$6:$MF$25,"")</f>
        <v/>
      </c>
      <c r="ES53" s="911"/>
      <c r="ET53" s="912"/>
      <c r="EU53" s="909"/>
      <c r="EV53" s="924"/>
      <c r="EW53" s="342"/>
      <c r="EX53" s="923">
        <v>37</v>
      </c>
      <c r="EY53" s="837"/>
      <c r="EZ53" s="908"/>
      <c r="FA53" s="909"/>
      <c r="FB53" s="909"/>
      <c r="FC53" s="909"/>
      <c r="FD53" s="909"/>
      <c r="FE53" s="909"/>
      <c r="FF53" s="910" t="str">
        <f>IFERROR(VLOOKUP(EZ53,'Composite Datasheets'!$MC$6:$MF$25,3,0),"")</f>
        <v>Other</v>
      </c>
      <c r="FG53" s="911"/>
      <c r="FH53" s="912"/>
      <c r="FI53" s="910" t="str">
        <f>_xlfn.XLOOKUP(EZ53,'Composite Datasheets'!$MC$6:$MC$25,'Composite Datasheets'!$MF$6:$MF$25,"")</f>
        <v/>
      </c>
      <c r="FJ53" s="911"/>
      <c r="FK53" s="912"/>
      <c r="FL53" s="909"/>
      <c r="FM53" s="924"/>
      <c r="FN53" s="342"/>
      <c r="FO53" s="923">
        <v>37</v>
      </c>
      <c r="FP53" s="837"/>
      <c r="FQ53" s="908"/>
      <c r="FR53" s="909"/>
      <c r="FS53" s="909"/>
      <c r="FT53" s="909"/>
      <c r="FU53" s="909"/>
      <c r="FV53" s="909"/>
      <c r="FW53" s="910" t="str">
        <f>IFERROR(VLOOKUP(FQ53,'Composite Datasheets'!$MC$6:$MF$25,3,0),"")</f>
        <v>Other</v>
      </c>
      <c r="FX53" s="911"/>
      <c r="FY53" s="912"/>
      <c r="FZ53" s="910" t="str">
        <f>_xlfn.XLOOKUP(FQ53,'Composite Datasheets'!$MC$6:$MC$25,'Composite Datasheets'!$MF$6:$MF$25,"")</f>
        <v/>
      </c>
      <c r="GA53" s="911"/>
      <c r="GB53" s="912"/>
      <c r="GC53" s="909"/>
      <c r="GD53" s="924"/>
      <c r="GE53" s="342"/>
      <c r="GF53" s="923">
        <v>37</v>
      </c>
      <c r="GG53" s="837"/>
      <c r="GH53" s="908"/>
      <c r="GI53" s="909"/>
      <c r="GJ53" s="909"/>
      <c r="GK53" s="909"/>
      <c r="GL53" s="909"/>
      <c r="GM53" s="909"/>
      <c r="GN53" s="910" t="str">
        <f>IFERROR(VLOOKUP(GH53,'Composite Datasheets'!$MC$6:$MF$25,3,0),"")</f>
        <v>Other</v>
      </c>
      <c r="GO53" s="911"/>
      <c r="GP53" s="912"/>
      <c r="GQ53" s="910" t="str">
        <f>_xlfn.XLOOKUP(GH53,'Composite Datasheets'!$MC$6:$MC$25,'Composite Datasheets'!$MF$6:$MF$25,"")</f>
        <v/>
      </c>
      <c r="GR53" s="911"/>
      <c r="GS53" s="912"/>
      <c r="GT53" s="909"/>
      <c r="GU53" s="924"/>
      <c r="GV53" s="342"/>
      <c r="GW53" s="923">
        <v>37</v>
      </c>
      <c r="GX53" s="837"/>
      <c r="GY53" s="908"/>
      <c r="GZ53" s="909"/>
      <c r="HA53" s="909"/>
      <c r="HB53" s="909"/>
      <c r="HC53" s="909"/>
      <c r="HD53" s="909"/>
      <c r="HE53" s="910" t="str">
        <f>IFERROR(VLOOKUP(GY53,'Composite Datasheets'!$MC$6:$MF$25,3,0),"")</f>
        <v>Other</v>
      </c>
      <c r="HF53" s="911"/>
      <c r="HG53" s="912"/>
      <c r="HH53" s="910" t="str">
        <f>_xlfn.XLOOKUP(GY53,'Composite Datasheets'!$MC$6:$MC$25,'Composite Datasheets'!$MF$6:$MF$25,"")</f>
        <v/>
      </c>
      <c r="HI53" s="911"/>
      <c r="HJ53" s="912"/>
      <c r="HK53" s="909"/>
      <c r="HL53" s="924"/>
      <c r="HM53" s="342"/>
      <c r="HN53" s="923">
        <v>37</v>
      </c>
      <c r="HO53" s="837"/>
      <c r="HP53" s="908"/>
      <c r="HQ53" s="909"/>
      <c r="HR53" s="909"/>
      <c r="HS53" s="909"/>
      <c r="HT53" s="909"/>
      <c r="HU53" s="909"/>
      <c r="HV53" s="910" t="str">
        <f>IFERROR(VLOOKUP(HP53,'Composite Datasheets'!$MC$6:$MF$25,3,0),"")</f>
        <v>Other</v>
      </c>
      <c r="HW53" s="911"/>
      <c r="HX53" s="912"/>
      <c r="HY53" s="910" t="str">
        <f>_xlfn.XLOOKUP(HP53,'Composite Datasheets'!$MC$6:$MC$25,'Composite Datasheets'!$MF$6:$MF$25,"")</f>
        <v/>
      </c>
      <c r="HZ53" s="911"/>
      <c r="IA53" s="912"/>
      <c r="IB53" s="909"/>
      <c r="IC53" s="924"/>
      <c r="ID53" s="342"/>
      <c r="IE53" s="923">
        <v>37</v>
      </c>
      <c r="IF53" s="837"/>
      <c r="IG53" s="908"/>
      <c r="IH53" s="909"/>
      <c r="II53" s="909"/>
      <c r="IJ53" s="909"/>
      <c r="IK53" s="909"/>
      <c r="IL53" s="909"/>
      <c r="IM53" s="910" t="str">
        <f>IFERROR(VLOOKUP(IG53,'Composite Datasheets'!$MC$6:$MF$25,3,0),"")</f>
        <v>Other</v>
      </c>
      <c r="IN53" s="911"/>
      <c r="IO53" s="912"/>
      <c r="IP53" s="910" t="str">
        <f>_xlfn.XLOOKUP(IG53,'Composite Datasheets'!$MC$6:$MC$25,'Composite Datasheets'!$MF$6:$MF$25,"")</f>
        <v/>
      </c>
      <c r="IQ53" s="911"/>
      <c r="IR53" s="912"/>
      <c r="IS53" s="909"/>
      <c r="IT53" s="924"/>
    </row>
    <row r="54" spans="1:254" s="124" customFormat="1" ht="12.75" x14ac:dyDescent="0.2">
      <c r="A54" s="923">
        <v>38</v>
      </c>
      <c r="B54" s="837"/>
      <c r="C54" s="908"/>
      <c r="D54" s="909"/>
      <c r="E54" s="909"/>
      <c r="F54" s="909"/>
      <c r="G54" s="909"/>
      <c r="H54" s="909"/>
      <c r="I54" s="910" t="str">
        <f>IFERROR(VLOOKUP(C54,'Composite Datasheets'!$MC$6:$MF$25,3,0),"")</f>
        <v>Other</v>
      </c>
      <c r="J54" s="911"/>
      <c r="K54" s="912"/>
      <c r="L54" s="910" t="str">
        <f>_xlfn.XLOOKUP(C54,'Composite Datasheets'!$MC$6:$MC$25,'Composite Datasheets'!$MF$6:$MF$25,"")</f>
        <v/>
      </c>
      <c r="M54" s="911"/>
      <c r="N54" s="912"/>
      <c r="O54" s="909"/>
      <c r="P54" s="924"/>
      <c r="Q54" s="335"/>
      <c r="R54" s="923">
        <v>38</v>
      </c>
      <c r="S54" s="837"/>
      <c r="T54" s="908"/>
      <c r="U54" s="909"/>
      <c r="V54" s="909"/>
      <c r="W54" s="909"/>
      <c r="X54" s="909"/>
      <c r="Y54" s="909"/>
      <c r="Z54" s="910" t="str">
        <f>IFERROR(VLOOKUP(T54,'Composite Datasheets'!$MC$6:$MF$25,3,0),"")</f>
        <v>Other</v>
      </c>
      <c r="AA54" s="911"/>
      <c r="AB54" s="912"/>
      <c r="AC54" s="910" t="str">
        <f>_xlfn.XLOOKUP(T54,'Composite Datasheets'!$MC$6:$MC$25,'Composite Datasheets'!$MF$6:$MF$25,"")</f>
        <v/>
      </c>
      <c r="AD54" s="911"/>
      <c r="AE54" s="912"/>
      <c r="AF54" s="909"/>
      <c r="AG54" s="924"/>
      <c r="AH54" s="342"/>
      <c r="AI54" s="923">
        <v>38</v>
      </c>
      <c r="AJ54" s="837"/>
      <c r="AK54" s="908"/>
      <c r="AL54" s="909"/>
      <c r="AM54" s="909"/>
      <c r="AN54" s="909"/>
      <c r="AO54" s="909"/>
      <c r="AP54" s="909"/>
      <c r="AQ54" s="910" t="str">
        <f>IFERROR(VLOOKUP(AK54,'Composite Datasheets'!$MC$6:$MF$25,3,0),"")</f>
        <v>Other</v>
      </c>
      <c r="AR54" s="911"/>
      <c r="AS54" s="912"/>
      <c r="AT54" s="910" t="str">
        <f>_xlfn.XLOOKUP(AK54,'Composite Datasheets'!$MC$6:$MC$25,'Composite Datasheets'!$MF$6:$MF$25,"")</f>
        <v/>
      </c>
      <c r="AU54" s="911"/>
      <c r="AV54" s="912"/>
      <c r="AW54" s="909"/>
      <c r="AX54" s="924"/>
      <c r="AY54" s="342"/>
      <c r="AZ54" s="923">
        <v>38</v>
      </c>
      <c r="BA54" s="837"/>
      <c r="BB54" s="908"/>
      <c r="BC54" s="909"/>
      <c r="BD54" s="909"/>
      <c r="BE54" s="909"/>
      <c r="BF54" s="909"/>
      <c r="BG54" s="909"/>
      <c r="BH54" s="910" t="str">
        <f>IFERROR(VLOOKUP(BB54,'Composite Datasheets'!$MC$6:$MF$25,3,0),"")</f>
        <v>Other</v>
      </c>
      <c r="BI54" s="911"/>
      <c r="BJ54" s="912"/>
      <c r="BK54" s="910" t="str">
        <f>_xlfn.XLOOKUP(BB54,'Composite Datasheets'!$MC$6:$MC$25,'Composite Datasheets'!$MF$6:$MF$25,"")</f>
        <v/>
      </c>
      <c r="BL54" s="911"/>
      <c r="BM54" s="912"/>
      <c r="BN54" s="909"/>
      <c r="BO54" s="924"/>
      <c r="BP54" s="342"/>
      <c r="BQ54" s="923">
        <v>38</v>
      </c>
      <c r="BR54" s="837"/>
      <c r="BS54" s="908"/>
      <c r="BT54" s="909"/>
      <c r="BU54" s="909"/>
      <c r="BV54" s="909"/>
      <c r="BW54" s="909"/>
      <c r="BX54" s="909"/>
      <c r="BY54" s="910" t="str">
        <f>IFERROR(VLOOKUP(BS54,'Composite Datasheets'!$MC$6:$MF$25,3,0),"")</f>
        <v>Other</v>
      </c>
      <c r="BZ54" s="911"/>
      <c r="CA54" s="912"/>
      <c r="CB54" s="910" t="str">
        <f>_xlfn.XLOOKUP(BS54,'Composite Datasheets'!$MC$6:$MC$25,'Composite Datasheets'!$MF$6:$MF$25,"")</f>
        <v/>
      </c>
      <c r="CC54" s="911"/>
      <c r="CD54" s="912"/>
      <c r="CE54" s="909"/>
      <c r="CF54" s="924"/>
      <c r="CG54" s="342"/>
      <c r="CH54" s="923">
        <v>38</v>
      </c>
      <c r="CI54" s="837"/>
      <c r="CJ54" s="908"/>
      <c r="CK54" s="909"/>
      <c r="CL54" s="909"/>
      <c r="CM54" s="909"/>
      <c r="CN54" s="909"/>
      <c r="CO54" s="909"/>
      <c r="CP54" s="910" t="str">
        <f>IFERROR(VLOOKUP(CJ54,'Composite Datasheets'!$MC$6:$MF$25,3,0),"")</f>
        <v>Other</v>
      </c>
      <c r="CQ54" s="911"/>
      <c r="CR54" s="912"/>
      <c r="CS54" s="910" t="str">
        <f>_xlfn.XLOOKUP(CJ54,'Composite Datasheets'!$MC$6:$MC$25,'Composite Datasheets'!$MF$6:$MF$25,"")</f>
        <v/>
      </c>
      <c r="CT54" s="911"/>
      <c r="CU54" s="912"/>
      <c r="CV54" s="909"/>
      <c r="CW54" s="924"/>
      <c r="CX54" s="342"/>
      <c r="CY54" s="923">
        <v>38</v>
      </c>
      <c r="CZ54" s="837"/>
      <c r="DA54" s="908"/>
      <c r="DB54" s="909"/>
      <c r="DC54" s="909"/>
      <c r="DD54" s="909"/>
      <c r="DE54" s="909"/>
      <c r="DF54" s="909"/>
      <c r="DG54" s="910" t="str">
        <f>IFERROR(VLOOKUP(DA54,'Composite Datasheets'!$MC$6:$MF$25,3,0),"")</f>
        <v>Other</v>
      </c>
      <c r="DH54" s="911"/>
      <c r="DI54" s="912"/>
      <c r="DJ54" s="910" t="str">
        <f>_xlfn.XLOOKUP(DA54,'Composite Datasheets'!$MC$6:$MC$25,'Composite Datasheets'!$MF$6:$MF$25,"")</f>
        <v/>
      </c>
      <c r="DK54" s="911"/>
      <c r="DL54" s="912"/>
      <c r="DM54" s="909"/>
      <c r="DN54" s="924"/>
      <c r="DO54" s="342"/>
      <c r="DP54" s="923">
        <v>38</v>
      </c>
      <c r="DQ54" s="837"/>
      <c r="DR54" s="908"/>
      <c r="DS54" s="909"/>
      <c r="DT54" s="909"/>
      <c r="DU54" s="909"/>
      <c r="DV54" s="909"/>
      <c r="DW54" s="909"/>
      <c r="DX54" s="910" t="str">
        <f>IFERROR(VLOOKUP(DR54,'Composite Datasheets'!$MC$6:$MF$25,3,0),"")</f>
        <v>Other</v>
      </c>
      <c r="DY54" s="911"/>
      <c r="DZ54" s="912"/>
      <c r="EA54" s="910" t="str">
        <f>_xlfn.XLOOKUP(DR54,'Composite Datasheets'!$MC$6:$MC$25,'Composite Datasheets'!$MF$6:$MF$25,"")</f>
        <v/>
      </c>
      <c r="EB54" s="911"/>
      <c r="EC54" s="912"/>
      <c r="ED54" s="909"/>
      <c r="EE54" s="924"/>
      <c r="EF54" s="342"/>
      <c r="EG54" s="923">
        <v>38</v>
      </c>
      <c r="EH54" s="837"/>
      <c r="EI54" s="908"/>
      <c r="EJ54" s="909"/>
      <c r="EK54" s="909"/>
      <c r="EL54" s="909"/>
      <c r="EM54" s="909"/>
      <c r="EN54" s="909"/>
      <c r="EO54" s="910" t="str">
        <f>IFERROR(VLOOKUP(EI54,'Composite Datasheets'!$MC$6:$MF$25,3,0),"")</f>
        <v>Other</v>
      </c>
      <c r="EP54" s="911"/>
      <c r="EQ54" s="912"/>
      <c r="ER54" s="910" t="str">
        <f>_xlfn.XLOOKUP(EI54,'Composite Datasheets'!$MC$6:$MC$25,'Composite Datasheets'!$MF$6:$MF$25,"")</f>
        <v/>
      </c>
      <c r="ES54" s="911"/>
      <c r="ET54" s="912"/>
      <c r="EU54" s="909"/>
      <c r="EV54" s="924"/>
      <c r="EW54" s="342"/>
      <c r="EX54" s="923">
        <v>38</v>
      </c>
      <c r="EY54" s="837"/>
      <c r="EZ54" s="908"/>
      <c r="FA54" s="909"/>
      <c r="FB54" s="909"/>
      <c r="FC54" s="909"/>
      <c r="FD54" s="909"/>
      <c r="FE54" s="909"/>
      <c r="FF54" s="910" t="str">
        <f>IFERROR(VLOOKUP(EZ54,'Composite Datasheets'!$MC$6:$MF$25,3,0),"")</f>
        <v>Other</v>
      </c>
      <c r="FG54" s="911"/>
      <c r="FH54" s="912"/>
      <c r="FI54" s="910" t="str">
        <f>_xlfn.XLOOKUP(EZ54,'Composite Datasheets'!$MC$6:$MC$25,'Composite Datasheets'!$MF$6:$MF$25,"")</f>
        <v/>
      </c>
      <c r="FJ54" s="911"/>
      <c r="FK54" s="912"/>
      <c r="FL54" s="909"/>
      <c r="FM54" s="924"/>
      <c r="FN54" s="342"/>
      <c r="FO54" s="923">
        <v>38</v>
      </c>
      <c r="FP54" s="837"/>
      <c r="FQ54" s="908"/>
      <c r="FR54" s="909"/>
      <c r="FS54" s="909"/>
      <c r="FT54" s="909"/>
      <c r="FU54" s="909"/>
      <c r="FV54" s="909"/>
      <c r="FW54" s="910" t="str">
        <f>IFERROR(VLOOKUP(FQ54,'Composite Datasheets'!$MC$6:$MF$25,3,0),"")</f>
        <v>Other</v>
      </c>
      <c r="FX54" s="911"/>
      <c r="FY54" s="912"/>
      <c r="FZ54" s="910" t="str">
        <f>_xlfn.XLOOKUP(FQ54,'Composite Datasheets'!$MC$6:$MC$25,'Composite Datasheets'!$MF$6:$MF$25,"")</f>
        <v/>
      </c>
      <c r="GA54" s="911"/>
      <c r="GB54" s="912"/>
      <c r="GC54" s="909"/>
      <c r="GD54" s="924"/>
      <c r="GE54" s="342"/>
      <c r="GF54" s="923">
        <v>38</v>
      </c>
      <c r="GG54" s="837"/>
      <c r="GH54" s="908"/>
      <c r="GI54" s="909"/>
      <c r="GJ54" s="909"/>
      <c r="GK54" s="909"/>
      <c r="GL54" s="909"/>
      <c r="GM54" s="909"/>
      <c r="GN54" s="910" t="str">
        <f>IFERROR(VLOOKUP(GH54,'Composite Datasheets'!$MC$6:$MF$25,3,0),"")</f>
        <v>Other</v>
      </c>
      <c r="GO54" s="911"/>
      <c r="GP54" s="912"/>
      <c r="GQ54" s="910" t="str">
        <f>_xlfn.XLOOKUP(GH54,'Composite Datasheets'!$MC$6:$MC$25,'Composite Datasheets'!$MF$6:$MF$25,"")</f>
        <v/>
      </c>
      <c r="GR54" s="911"/>
      <c r="GS54" s="912"/>
      <c r="GT54" s="909"/>
      <c r="GU54" s="924"/>
      <c r="GV54" s="342"/>
      <c r="GW54" s="923">
        <v>38</v>
      </c>
      <c r="GX54" s="837"/>
      <c r="GY54" s="908"/>
      <c r="GZ54" s="909"/>
      <c r="HA54" s="909"/>
      <c r="HB54" s="909"/>
      <c r="HC54" s="909"/>
      <c r="HD54" s="909"/>
      <c r="HE54" s="910" t="str">
        <f>IFERROR(VLOOKUP(GY54,'Composite Datasheets'!$MC$6:$MF$25,3,0),"")</f>
        <v>Other</v>
      </c>
      <c r="HF54" s="911"/>
      <c r="HG54" s="912"/>
      <c r="HH54" s="910" t="str">
        <f>_xlfn.XLOOKUP(GY54,'Composite Datasheets'!$MC$6:$MC$25,'Composite Datasheets'!$MF$6:$MF$25,"")</f>
        <v/>
      </c>
      <c r="HI54" s="911"/>
      <c r="HJ54" s="912"/>
      <c r="HK54" s="909"/>
      <c r="HL54" s="924"/>
      <c r="HM54" s="342"/>
      <c r="HN54" s="923">
        <v>38</v>
      </c>
      <c r="HO54" s="837"/>
      <c r="HP54" s="908"/>
      <c r="HQ54" s="909"/>
      <c r="HR54" s="909"/>
      <c r="HS54" s="909"/>
      <c r="HT54" s="909"/>
      <c r="HU54" s="909"/>
      <c r="HV54" s="910" t="str">
        <f>IFERROR(VLOOKUP(HP54,'Composite Datasheets'!$MC$6:$MF$25,3,0),"")</f>
        <v>Other</v>
      </c>
      <c r="HW54" s="911"/>
      <c r="HX54" s="912"/>
      <c r="HY54" s="910" t="str">
        <f>_xlfn.XLOOKUP(HP54,'Composite Datasheets'!$MC$6:$MC$25,'Composite Datasheets'!$MF$6:$MF$25,"")</f>
        <v/>
      </c>
      <c r="HZ54" s="911"/>
      <c r="IA54" s="912"/>
      <c r="IB54" s="909"/>
      <c r="IC54" s="924"/>
      <c r="ID54" s="342"/>
      <c r="IE54" s="923">
        <v>38</v>
      </c>
      <c r="IF54" s="837"/>
      <c r="IG54" s="908"/>
      <c r="IH54" s="909"/>
      <c r="II54" s="909"/>
      <c r="IJ54" s="909"/>
      <c r="IK54" s="909"/>
      <c r="IL54" s="909"/>
      <c r="IM54" s="910" t="str">
        <f>IFERROR(VLOOKUP(IG54,'Composite Datasheets'!$MC$6:$MF$25,3,0),"")</f>
        <v>Other</v>
      </c>
      <c r="IN54" s="911"/>
      <c r="IO54" s="912"/>
      <c r="IP54" s="910" t="str">
        <f>_xlfn.XLOOKUP(IG54,'Composite Datasheets'!$MC$6:$MC$25,'Composite Datasheets'!$MF$6:$MF$25,"")</f>
        <v/>
      </c>
      <c r="IQ54" s="911"/>
      <c r="IR54" s="912"/>
      <c r="IS54" s="909"/>
      <c r="IT54" s="924"/>
    </row>
    <row r="55" spans="1:254" s="124" customFormat="1" ht="12.75" x14ac:dyDescent="0.2">
      <c r="A55" s="923">
        <v>39</v>
      </c>
      <c r="B55" s="837"/>
      <c r="C55" s="908"/>
      <c r="D55" s="909"/>
      <c r="E55" s="909"/>
      <c r="F55" s="909"/>
      <c r="G55" s="909"/>
      <c r="H55" s="909"/>
      <c r="I55" s="910" t="str">
        <f>IFERROR(VLOOKUP(C55,'Composite Datasheets'!$MC$6:$MF$25,3,0),"")</f>
        <v>Other</v>
      </c>
      <c r="J55" s="911"/>
      <c r="K55" s="912"/>
      <c r="L55" s="910" t="str">
        <f>_xlfn.XLOOKUP(C55,'Composite Datasheets'!$MC$6:$MC$25,'Composite Datasheets'!$MF$6:$MF$25,"")</f>
        <v/>
      </c>
      <c r="M55" s="911"/>
      <c r="N55" s="912"/>
      <c r="O55" s="909"/>
      <c r="P55" s="924"/>
      <c r="Q55" s="335"/>
      <c r="R55" s="923">
        <v>39</v>
      </c>
      <c r="S55" s="837"/>
      <c r="T55" s="908"/>
      <c r="U55" s="909"/>
      <c r="V55" s="909"/>
      <c r="W55" s="909"/>
      <c r="X55" s="909"/>
      <c r="Y55" s="909"/>
      <c r="Z55" s="910" t="str">
        <f>IFERROR(VLOOKUP(T55,'Composite Datasheets'!$MC$6:$MF$25,3,0),"")</f>
        <v>Other</v>
      </c>
      <c r="AA55" s="911"/>
      <c r="AB55" s="912"/>
      <c r="AC55" s="910" t="str">
        <f>_xlfn.XLOOKUP(T55,'Composite Datasheets'!$MC$6:$MC$25,'Composite Datasheets'!$MF$6:$MF$25,"")</f>
        <v/>
      </c>
      <c r="AD55" s="911"/>
      <c r="AE55" s="912"/>
      <c r="AF55" s="909"/>
      <c r="AG55" s="924"/>
      <c r="AH55" s="342"/>
      <c r="AI55" s="923">
        <v>39</v>
      </c>
      <c r="AJ55" s="837"/>
      <c r="AK55" s="908"/>
      <c r="AL55" s="909"/>
      <c r="AM55" s="909"/>
      <c r="AN55" s="909"/>
      <c r="AO55" s="909"/>
      <c r="AP55" s="909"/>
      <c r="AQ55" s="910" t="str">
        <f>IFERROR(VLOOKUP(AK55,'Composite Datasheets'!$MC$6:$MF$25,3,0),"")</f>
        <v>Other</v>
      </c>
      <c r="AR55" s="911"/>
      <c r="AS55" s="912"/>
      <c r="AT55" s="910" t="str">
        <f>_xlfn.XLOOKUP(AK55,'Composite Datasheets'!$MC$6:$MC$25,'Composite Datasheets'!$MF$6:$MF$25,"")</f>
        <v/>
      </c>
      <c r="AU55" s="911"/>
      <c r="AV55" s="912"/>
      <c r="AW55" s="909"/>
      <c r="AX55" s="924"/>
      <c r="AY55" s="342"/>
      <c r="AZ55" s="923">
        <v>39</v>
      </c>
      <c r="BA55" s="837"/>
      <c r="BB55" s="908"/>
      <c r="BC55" s="909"/>
      <c r="BD55" s="909"/>
      <c r="BE55" s="909"/>
      <c r="BF55" s="909"/>
      <c r="BG55" s="909"/>
      <c r="BH55" s="910" t="str">
        <f>IFERROR(VLOOKUP(BB55,'Composite Datasheets'!$MC$6:$MF$25,3,0),"")</f>
        <v>Other</v>
      </c>
      <c r="BI55" s="911"/>
      <c r="BJ55" s="912"/>
      <c r="BK55" s="910" t="str">
        <f>_xlfn.XLOOKUP(BB55,'Composite Datasheets'!$MC$6:$MC$25,'Composite Datasheets'!$MF$6:$MF$25,"")</f>
        <v/>
      </c>
      <c r="BL55" s="911"/>
      <c r="BM55" s="912"/>
      <c r="BN55" s="909"/>
      <c r="BO55" s="924"/>
      <c r="BP55" s="342"/>
      <c r="BQ55" s="923">
        <v>39</v>
      </c>
      <c r="BR55" s="837"/>
      <c r="BS55" s="908"/>
      <c r="BT55" s="909"/>
      <c r="BU55" s="909"/>
      <c r="BV55" s="909"/>
      <c r="BW55" s="909"/>
      <c r="BX55" s="909"/>
      <c r="BY55" s="910" t="str">
        <f>IFERROR(VLOOKUP(BS55,'Composite Datasheets'!$MC$6:$MF$25,3,0),"")</f>
        <v>Other</v>
      </c>
      <c r="BZ55" s="911"/>
      <c r="CA55" s="912"/>
      <c r="CB55" s="910" t="str">
        <f>_xlfn.XLOOKUP(BS55,'Composite Datasheets'!$MC$6:$MC$25,'Composite Datasheets'!$MF$6:$MF$25,"")</f>
        <v/>
      </c>
      <c r="CC55" s="911"/>
      <c r="CD55" s="912"/>
      <c r="CE55" s="909"/>
      <c r="CF55" s="924"/>
      <c r="CG55" s="342"/>
      <c r="CH55" s="923">
        <v>39</v>
      </c>
      <c r="CI55" s="837"/>
      <c r="CJ55" s="908"/>
      <c r="CK55" s="909"/>
      <c r="CL55" s="909"/>
      <c r="CM55" s="909"/>
      <c r="CN55" s="909"/>
      <c r="CO55" s="909"/>
      <c r="CP55" s="910" t="str">
        <f>IFERROR(VLOOKUP(CJ55,'Composite Datasheets'!$MC$6:$MF$25,3,0),"")</f>
        <v>Other</v>
      </c>
      <c r="CQ55" s="911"/>
      <c r="CR55" s="912"/>
      <c r="CS55" s="910" t="str">
        <f>_xlfn.XLOOKUP(CJ55,'Composite Datasheets'!$MC$6:$MC$25,'Composite Datasheets'!$MF$6:$MF$25,"")</f>
        <v/>
      </c>
      <c r="CT55" s="911"/>
      <c r="CU55" s="912"/>
      <c r="CV55" s="909"/>
      <c r="CW55" s="924"/>
      <c r="CX55" s="342"/>
      <c r="CY55" s="923">
        <v>39</v>
      </c>
      <c r="CZ55" s="837"/>
      <c r="DA55" s="908"/>
      <c r="DB55" s="909"/>
      <c r="DC55" s="909"/>
      <c r="DD55" s="909"/>
      <c r="DE55" s="909"/>
      <c r="DF55" s="909"/>
      <c r="DG55" s="910" t="str">
        <f>IFERROR(VLOOKUP(DA55,'Composite Datasheets'!$MC$6:$MF$25,3,0),"")</f>
        <v>Other</v>
      </c>
      <c r="DH55" s="911"/>
      <c r="DI55" s="912"/>
      <c r="DJ55" s="910" t="str">
        <f>_xlfn.XLOOKUP(DA55,'Composite Datasheets'!$MC$6:$MC$25,'Composite Datasheets'!$MF$6:$MF$25,"")</f>
        <v/>
      </c>
      <c r="DK55" s="911"/>
      <c r="DL55" s="912"/>
      <c r="DM55" s="909"/>
      <c r="DN55" s="924"/>
      <c r="DO55" s="342"/>
      <c r="DP55" s="923">
        <v>39</v>
      </c>
      <c r="DQ55" s="837"/>
      <c r="DR55" s="908"/>
      <c r="DS55" s="909"/>
      <c r="DT55" s="909"/>
      <c r="DU55" s="909"/>
      <c r="DV55" s="909"/>
      <c r="DW55" s="909"/>
      <c r="DX55" s="910" t="str">
        <f>IFERROR(VLOOKUP(DR55,'Composite Datasheets'!$MC$6:$MF$25,3,0),"")</f>
        <v>Other</v>
      </c>
      <c r="DY55" s="911"/>
      <c r="DZ55" s="912"/>
      <c r="EA55" s="910" t="str">
        <f>_xlfn.XLOOKUP(DR55,'Composite Datasheets'!$MC$6:$MC$25,'Composite Datasheets'!$MF$6:$MF$25,"")</f>
        <v/>
      </c>
      <c r="EB55" s="911"/>
      <c r="EC55" s="912"/>
      <c r="ED55" s="909"/>
      <c r="EE55" s="924"/>
      <c r="EF55" s="342"/>
      <c r="EG55" s="923">
        <v>39</v>
      </c>
      <c r="EH55" s="837"/>
      <c r="EI55" s="908"/>
      <c r="EJ55" s="909"/>
      <c r="EK55" s="909"/>
      <c r="EL55" s="909"/>
      <c r="EM55" s="909"/>
      <c r="EN55" s="909"/>
      <c r="EO55" s="910" t="str">
        <f>IFERROR(VLOOKUP(EI55,'Composite Datasheets'!$MC$6:$MF$25,3,0),"")</f>
        <v>Other</v>
      </c>
      <c r="EP55" s="911"/>
      <c r="EQ55" s="912"/>
      <c r="ER55" s="910" t="str">
        <f>_xlfn.XLOOKUP(EI55,'Composite Datasheets'!$MC$6:$MC$25,'Composite Datasheets'!$MF$6:$MF$25,"")</f>
        <v/>
      </c>
      <c r="ES55" s="911"/>
      <c r="ET55" s="912"/>
      <c r="EU55" s="909"/>
      <c r="EV55" s="924"/>
      <c r="EW55" s="342"/>
      <c r="EX55" s="923">
        <v>39</v>
      </c>
      <c r="EY55" s="837"/>
      <c r="EZ55" s="908"/>
      <c r="FA55" s="909"/>
      <c r="FB55" s="909"/>
      <c r="FC55" s="909"/>
      <c r="FD55" s="909"/>
      <c r="FE55" s="909"/>
      <c r="FF55" s="910" t="str">
        <f>IFERROR(VLOOKUP(EZ55,'Composite Datasheets'!$MC$6:$MF$25,3,0),"")</f>
        <v>Other</v>
      </c>
      <c r="FG55" s="911"/>
      <c r="FH55" s="912"/>
      <c r="FI55" s="910" t="str">
        <f>_xlfn.XLOOKUP(EZ55,'Composite Datasheets'!$MC$6:$MC$25,'Composite Datasheets'!$MF$6:$MF$25,"")</f>
        <v/>
      </c>
      <c r="FJ55" s="911"/>
      <c r="FK55" s="912"/>
      <c r="FL55" s="909"/>
      <c r="FM55" s="924"/>
      <c r="FN55" s="342"/>
      <c r="FO55" s="923">
        <v>39</v>
      </c>
      <c r="FP55" s="837"/>
      <c r="FQ55" s="908"/>
      <c r="FR55" s="909"/>
      <c r="FS55" s="909"/>
      <c r="FT55" s="909"/>
      <c r="FU55" s="909"/>
      <c r="FV55" s="909"/>
      <c r="FW55" s="910" t="str">
        <f>IFERROR(VLOOKUP(FQ55,'Composite Datasheets'!$MC$6:$MF$25,3,0),"")</f>
        <v>Other</v>
      </c>
      <c r="FX55" s="911"/>
      <c r="FY55" s="912"/>
      <c r="FZ55" s="910" t="str">
        <f>_xlfn.XLOOKUP(FQ55,'Composite Datasheets'!$MC$6:$MC$25,'Composite Datasheets'!$MF$6:$MF$25,"")</f>
        <v/>
      </c>
      <c r="GA55" s="911"/>
      <c r="GB55" s="912"/>
      <c r="GC55" s="909"/>
      <c r="GD55" s="924"/>
      <c r="GE55" s="342"/>
      <c r="GF55" s="923">
        <v>39</v>
      </c>
      <c r="GG55" s="837"/>
      <c r="GH55" s="908"/>
      <c r="GI55" s="909"/>
      <c r="GJ55" s="909"/>
      <c r="GK55" s="909"/>
      <c r="GL55" s="909"/>
      <c r="GM55" s="909"/>
      <c r="GN55" s="910" t="str">
        <f>IFERROR(VLOOKUP(GH55,'Composite Datasheets'!$MC$6:$MF$25,3,0),"")</f>
        <v>Other</v>
      </c>
      <c r="GO55" s="911"/>
      <c r="GP55" s="912"/>
      <c r="GQ55" s="910" t="str">
        <f>_xlfn.XLOOKUP(GH55,'Composite Datasheets'!$MC$6:$MC$25,'Composite Datasheets'!$MF$6:$MF$25,"")</f>
        <v/>
      </c>
      <c r="GR55" s="911"/>
      <c r="GS55" s="912"/>
      <c r="GT55" s="909"/>
      <c r="GU55" s="924"/>
      <c r="GV55" s="342"/>
      <c r="GW55" s="923">
        <v>39</v>
      </c>
      <c r="GX55" s="837"/>
      <c r="GY55" s="908"/>
      <c r="GZ55" s="909"/>
      <c r="HA55" s="909"/>
      <c r="HB55" s="909"/>
      <c r="HC55" s="909"/>
      <c r="HD55" s="909"/>
      <c r="HE55" s="910" t="str">
        <f>IFERROR(VLOOKUP(GY55,'Composite Datasheets'!$MC$6:$MF$25,3,0),"")</f>
        <v>Other</v>
      </c>
      <c r="HF55" s="911"/>
      <c r="HG55" s="912"/>
      <c r="HH55" s="910" t="str">
        <f>_xlfn.XLOOKUP(GY55,'Composite Datasheets'!$MC$6:$MC$25,'Composite Datasheets'!$MF$6:$MF$25,"")</f>
        <v/>
      </c>
      <c r="HI55" s="911"/>
      <c r="HJ55" s="912"/>
      <c r="HK55" s="909"/>
      <c r="HL55" s="924"/>
      <c r="HM55" s="342"/>
      <c r="HN55" s="923">
        <v>39</v>
      </c>
      <c r="HO55" s="837"/>
      <c r="HP55" s="908"/>
      <c r="HQ55" s="909"/>
      <c r="HR55" s="909"/>
      <c r="HS55" s="909"/>
      <c r="HT55" s="909"/>
      <c r="HU55" s="909"/>
      <c r="HV55" s="910" t="str">
        <f>IFERROR(VLOOKUP(HP55,'Composite Datasheets'!$MC$6:$MF$25,3,0),"")</f>
        <v>Other</v>
      </c>
      <c r="HW55" s="911"/>
      <c r="HX55" s="912"/>
      <c r="HY55" s="910" t="str">
        <f>_xlfn.XLOOKUP(HP55,'Composite Datasheets'!$MC$6:$MC$25,'Composite Datasheets'!$MF$6:$MF$25,"")</f>
        <v/>
      </c>
      <c r="HZ55" s="911"/>
      <c r="IA55" s="912"/>
      <c r="IB55" s="909"/>
      <c r="IC55" s="924"/>
      <c r="ID55" s="342"/>
      <c r="IE55" s="923">
        <v>39</v>
      </c>
      <c r="IF55" s="837"/>
      <c r="IG55" s="908"/>
      <c r="IH55" s="909"/>
      <c r="II55" s="909"/>
      <c r="IJ55" s="909"/>
      <c r="IK55" s="909"/>
      <c r="IL55" s="909"/>
      <c r="IM55" s="910" t="str">
        <f>IFERROR(VLOOKUP(IG55,'Composite Datasheets'!$MC$6:$MF$25,3,0),"")</f>
        <v>Other</v>
      </c>
      <c r="IN55" s="911"/>
      <c r="IO55" s="912"/>
      <c r="IP55" s="910" t="str">
        <f>_xlfn.XLOOKUP(IG55,'Composite Datasheets'!$MC$6:$MC$25,'Composite Datasheets'!$MF$6:$MF$25,"")</f>
        <v/>
      </c>
      <c r="IQ55" s="911"/>
      <c r="IR55" s="912"/>
      <c r="IS55" s="909"/>
      <c r="IT55" s="924"/>
    </row>
    <row r="56" spans="1:254" s="124" customFormat="1" ht="12.75" x14ac:dyDescent="0.2">
      <c r="A56" s="923">
        <v>40</v>
      </c>
      <c r="B56" s="837"/>
      <c r="C56" s="908"/>
      <c r="D56" s="909"/>
      <c r="E56" s="909"/>
      <c r="F56" s="909"/>
      <c r="G56" s="909"/>
      <c r="H56" s="909"/>
      <c r="I56" s="910" t="str">
        <f>IFERROR(VLOOKUP(C56,'Composite Datasheets'!$MC$6:$MF$25,3,0),"")</f>
        <v>Other</v>
      </c>
      <c r="J56" s="911"/>
      <c r="K56" s="912"/>
      <c r="L56" s="910" t="str">
        <f>_xlfn.XLOOKUP(C56,'Composite Datasheets'!$MC$6:$MC$25,'Composite Datasheets'!$MF$6:$MF$25,"")</f>
        <v/>
      </c>
      <c r="M56" s="911"/>
      <c r="N56" s="912"/>
      <c r="O56" s="909"/>
      <c r="P56" s="924"/>
      <c r="Q56" s="335"/>
      <c r="R56" s="923">
        <v>40</v>
      </c>
      <c r="S56" s="837"/>
      <c r="T56" s="908"/>
      <c r="U56" s="909"/>
      <c r="V56" s="909"/>
      <c r="W56" s="909"/>
      <c r="X56" s="909"/>
      <c r="Y56" s="909"/>
      <c r="Z56" s="910" t="str">
        <f>IFERROR(VLOOKUP(T56,'Composite Datasheets'!$MC$6:$MF$25,3,0),"")</f>
        <v>Other</v>
      </c>
      <c r="AA56" s="911"/>
      <c r="AB56" s="912"/>
      <c r="AC56" s="910" t="str">
        <f>_xlfn.XLOOKUP(T56,'Composite Datasheets'!$MC$6:$MC$25,'Composite Datasheets'!$MF$6:$MF$25,"")</f>
        <v/>
      </c>
      <c r="AD56" s="911"/>
      <c r="AE56" s="912"/>
      <c r="AF56" s="909"/>
      <c r="AG56" s="924"/>
      <c r="AH56" s="342"/>
      <c r="AI56" s="923">
        <v>40</v>
      </c>
      <c r="AJ56" s="837"/>
      <c r="AK56" s="908"/>
      <c r="AL56" s="909"/>
      <c r="AM56" s="909"/>
      <c r="AN56" s="909"/>
      <c r="AO56" s="909"/>
      <c r="AP56" s="909"/>
      <c r="AQ56" s="910" t="str">
        <f>IFERROR(VLOOKUP(AK56,'Composite Datasheets'!$MC$6:$MF$25,3,0),"")</f>
        <v>Other</v>
      </c>
      <c r="AR56" s="911"/>
      <c r="AS56" s="912"/>
      <c r="AT56" s="910" t="str">
        <f>_xlfn.XLOOKUP(AK56,'Composite Datasheets'!$MC$6:$MC$25,'Composite Datasheets'!$MF$6:$MF$25,"")</f>
        <v/>
      </c>
      <c r="AU56" s="911"/>
      <c r="AV56" s="912"/>
      <c r="AW56" s="909"/>
      <c r="AX56" s="924"/>
      <c r="AY56" s="342"/>
      <c r="AZ56" s="923">
        <v>40</v>
      </c>
      <c r="BA56" s="837"/>
      <c r="BB56" s="908"/>
      <c r="BC56" s="909"/>
      <c r="BD56" s="909"/>
      <c r="BE56" s="909"/>
      <c r="BF56" s="909"/>
      <c r="BG56" s="909"/>
      <c r="BH56" s="910" t="str">
        <f>IFERROR(VLOOKUP(BB56,'Composite Datasheets'!$MC$6:$MF$25,3,0),"")</f>
        <v>Other</v>
      </c>
      <c r="BI56" s="911"/>
      <c r="BJ56" s="912"/>
      <c r="BK56" s="910" t="str">
        <f>_xlfn.XLOOKUP(BB56,'Composite Datasheets'!$MC$6:$MC$25,'Composite Datasheets'!$MF$6:$MF$25,"")</f>
        <v/>
      </c>
      <c r="BL56" s="911"/>
      <c r="BM56" s="912"/>
      <c r="BN56" s="909"/>
      <c r="BO56" s="924"/>
      <c r="BP56" s="342"/>
      <c r="BQ56" s="923">
        <v>40</v>
      </c>
      <c r="BR56" s="837"/>
      <c r="BS56" s="908"/>
      <c r="BT56" s="909"/>
      <c r="BU56" s="909"/>
      <c r="BV56" s="909"/>
      <c r="BW56" s="909"/>
      <c r="BX56" s="909"/>
      <c r="BY56" s="910" t="str">
        <f>IFERROR(VLOOKUP(BS56,'Composite Datasheets'!$MC$6:$MF$25,3,0),"")</f>
        <v>Other</v>
      </c>
      <c r="BZ56" s="911"/>
      <c r="CA56" s="912"/>
      <c r="CB56" s="910" t="str">
        <f>_xlfn.XLOOKUP(BS56,'Composite Datasheets'!$MC$6:$MC$25,'Composite Datasheets'!$MF$6:$MF$25,"")</f>
        <v/>
      </c>
      <c r="CC56" s="911"/>
      <c r="CD56" s="912"/>
      <c r="CE56" s="909"/>
      <c r="CF56" s="924"/>
      <c r="CG56" s="342"/>
      <c r="CH56" s="923">
        <v>40</v>
      </c>
      <c r="CI56" s="837"/>
      <c r="CJ56" s="908"/>
      <c r="CK56" s="909"/>
      <c r="CL56" s="909"/>
      <c r="CM56" s="909"/>
      <c r="CN56" s="909"/>
      <c r="CO56" s="909"/>
      <c r="CP56" s="910" t="str">
        <f>IFERROR(VLOOKUP(CJ56,'Composite Datasheets'!$MC$6:$MF$25,3,0),"")</f>
        <v>Other</v>
      </c>
      <c r="CQ56" s="911"/>
      <c r="CR56" s="912"/>
      <c r="CS56" s="910" t="str">
        <f>_xlfn.XLOOKUP(CJ56,'Composite Datasheets'!$MC$6:$MC$25,'Composite Datasheets'!$MF$6:$MF$25,"")</f>
        <v/>
      </c>
      <c r="CT56" s="911"/>
      <c r="CU56" s="912"/>
      <c r="CV56" s="909"/>
      <c r="CW56" s="924"/>
      <c r="CX56" s="342"/>
      <c r="CY56" s="923">
        <v>40</v>
      </c>
      <c r="CZ56" s="837"/>
      <c r="DA56" s="908"/>
      <c r="DB56" s="909"/>
      <c r="DC56" s="909"/>
      <c r="DD56" s="909"/>
      <c r="DE56" s="909"/>
      <c r="DF56" s="909"/>
      <c r="DG56" s="910" t="str">
        <f>IFERROR(VLOOKUP(DA56,'Composite Datasheets'!$MC$6:$MF$25,3,0),"")</f>
        <v>Other</v>
      </c>
      <c r="DH56" s="911"/>
      <c r="DI56" s="912"/>
      <c r="DJ56" s="910" t="str">
        <f>_xlfn.XLOOKUP(DA56,'Composite Datasheets'!$MC$6:$MC$25,'Composite Datasheets'!$MF$6:$MF$25,"")</f>
        <v/>
      </c>
      <c r="DK56" s="911"/>
      <c r="DL56" s="912"/>
      <c r="DM56" s="909"/>
      <c r="DN56" s="924"/>
      <c r="DO56" s="342"/>
      <c r="DP56" s="923">
        <v>40</v>
      </c>
      <c r="DQ56" s="837"/>
      <c r="DR56" s="908"/>
      <c r="DS56" s="909"/>
      <c r="DT56" s="909"/>
      <c r="DU56" s="909"/>
      <c r="DV56" s="909"/>
      <c r="DW56" s="909"/>
      <c r="DX56" s="910" t="str">
        <f>IFERROR(VLOOKUP(DR56,'Composite Datasheets'!$MC$6:$MF$25,3,0),"")</f>
        <v>Other</v>
      </c>
      <c r="DY56" s="911"/>
      <c r="DZ56" s="912"/>
      <c r="EA56" s="910" t="str">
        <f>_xlfn.XLOOKUP(DR56,'Composite Datasheets'!$MC$6:$MC$25,'Composite Datasheets'!$MF$6:$MF$25,"")</f>
        <v/>
      </c>
      <c r="EB56" s="911"/>
      <c r="EC56" s="912"/>
      <c r="ED56" s="909"/>
      <c r="EE56" s="924"/>
      <c r="EF56" s="342"/>
      <c r="EG56" s="923">
        <v>40</v>
      </c>
      <c r="EH56" s="837"/>
      <c r="EI56" s="908"/>
      <c r="EJ56" s="909"/>
      <c r="EK56" s="909"/>
      <c r="EL56" s="909"/>
      <c r="EM56" s="909"/>
      <c r="EN56" s="909"/>
      <c r="EO56" s="910" t="str">
        <f>IFERROR(VLOOKUP(EI56,'Composite Datasheets'!$MC$6:$MF$25,3,0),"")</f>
        <v>Other</v>
      </c>
      <c r="EP56" s="911"/>
      <c r="EQ56" s="912"/>
      <c r="ER56" s="910" t="str">
        <f>_xlfn.XLOOKUP(EI56,'Composite Datasheets'!$MC$6:$MC$25,'Composite Datasheets'!$MF$6:$MF$25,"")</f>
        <v/>
      </c>
      <c r="ES56" s="911"/>
      <c r="ET56" s="912"/>
      <c r="EU56" s="909"/>
      <c r="EV56" s="924"/>
      <c r="EW56" s="342"/>
      <c r="EX56" s="923">
        <v>40</v>
      </c>
      <c r="EY56" s="837"/>
      <c r="EZ56" s="908"/>
      <c r="FA56" s="909"/>
      <c r="FB56" s="909"/>
      <c r="FC56" s="909"/>
      <c r="FD56" s="909"/>
      <c r="FE56" s="909"/>
      <c r="FF56" s="910" t="str">
        <f>IFERROR(VLOOKUP(EZ56,'Composite Datasheets'!$MC$6:$MF$25,3,0),"")</f>
        <v>Other</v>
      </c>
      <c r="FG56" s="911"/>
      <c r="FH56" s="912"/>
      <c r="FI56" s="910" t="str">
        <f>_xlfn.XLOOKUP(EZ56,'Composite Datasheets'!$MC$6:$MC$25,'Composite Datasheets'!$MF$6:$MF$25,"")</f>
        <v/>
      </c>
      <c r="FJ56" s="911"/>
      <c r="FK56" s="912"/>
      <c r="FL56" s="909"/>
      <c r="FM56" s="924"/>
      <c r="FN56" s="342"/>
      <c r="FO56" s="923">
        <v>40</v>
      </c>
      <c r="FP56" s="837"/>
      <c r="FQ56" s="908"/>
      <c r="FR56" s="909"/>
      <c r="FS56" s="909"/>
      <c r="FT56" s="909"/>
      <c r="FU56" s="909"/>
      <c r="FV56" s="909"/>
      <c r="FW56" s="910" t="str">
        <f>IFERROR(VLOOKUP(FQ56,'Composite Datasheets'!$MC$6:$MF$25,3,0),"")</f>
        <v>Other</v>
      </c>
      <c r="FX56" s="911"/>
      <c r="FY56" s="912"/>
      <c r="FZ56" s="910" t="str">
        <f>_xlfn.XLOOKUP(FQ56,'Composite Datasheets'!$MC$6:$MC$25,'Composite Datasheets'!$MF$6:$MF$25,"")</f>
        <v/>
      </c>
      <c r="GA56" s="911"/>
      <c r="GB56" s="912"/>
      <c r="GC56" s="909"/>
      <c r="GD56" s="924"/>
      <c r="GE56" s="342"/>
      <c r="GF56" s="923">
        <v>40</v>
      </c>
      <c r="GG56" s="837"/>
      <c r="GH56" s="908"/>
      <c r="GI56" s="909"/>
      <c r="GJ56" s="909"/>
      <c r="GK56" s="909"/>
      <c r="GL56" s="909"/>
      <c r="GM56" s="909"/>
      <c r="GN56" s="910" t="str">
        <f>IFERROR(VLOOKUP(GH56,'Composite Datasheets'!$MC$6:$MF$25,3,0),"")</f>
        <v>Other</v>
      </c>
      <c r="GO56" s="911"/>
      <c r="GP56" s="912"/>
      <c r="GQ56" s="910" t="str">
        <f>_xlfn.XLOOKUP(GH56,'Composite Datasheets'!$MC$6:$MC$25,'Composite Datasheets'!$MF$6:$MF$25,"")</f>
        <v/>
      </c>
      <c r="GR56" s="911"/>
      <c r="GS56" s="912"/>
      <c r="GT56" s="909"/>
      <c r="GU56" s="924"/>
      <c r="GV56" s="342"/>
      <c r="GW56" s="923">
        <v>40</v>
      </c>
      <c r="GX56" s="837"/>
      <c r="GY56" s="908"/>
      <c r="GZ56" s="909"/>
      <c r="HA56" s="909"/>
      <c r="HB56" s="909"/>
      <c r="HC56" s="909"/>
      <c r="HD56" s="909"/>
      <c r="HE56" s="910" t="str">
        <f>IFERROR(VLOOKUP(GY56,'Composite Datasheets'!$MC$6:$MF$25,3,0),"")</f>
        <v>Other</v>
      </c>
      <c r="HF56" s="911"/>
      <c r="HG56" s="912"/>
      <c r="HH56" s="910" t="str">
        <f>_xlfn.XLOOKUP(GY56,'Composite Datasheets'!$MC$6:$MC$25,'Composite Datasheets'!$MF$6:$MF$25,"")</f>
        <v/>
      </c>
      <c r="HI56" s="911"/>
      <c r="HJ56" s="912"/>
      <c r="HK56" s="909"/>
      <c r="HL56" s="924"/>
      <c r="HM56" s="342"/>
      <c r="HN56" s="923">
        <v>40</v>
      </c>
      <c r="HO56" s="837"/>
      <c r="HP56" s="908"/>
      <c r="HQ56" s="909"/>
      <c r="HR56" s="909"/>
      <c r="HS56" s="909"/>
      <c r="HT56" s="909"/>
      <c r="HU56" s="909"/>
      <c r="HV56" s="910" t="str">
        <f>IFERROR(VLOOKUP(HP56,'Composite Datasheets'!$MC$6:$MF$25,3,0),"")</f>
        <v>Other</v>
      </c>
      <c r="HW56" s="911"/>
      <c r="HX56" s="912"/>
      <c r="HY56" s="910" t="str">
        <f>_xlfn.XLOOKUP(HP56,'Composite Datasheets'!$MC$6:$MC$25,'Composite Datasheets'!$MF$6:$MF$25,"")</f>
        <v/>
      </c>
      <c r="HZ56" s="911"/>
      <c r="IA56" s="912"/>
      <c r="IB56" s="909"/>
      <c r="IC56" s="924"/>
      <c r="ID56" s="342"/>
      <c r="IE56" s="923">
        <v>40</v>
      </c>
      <c r="IF56" s="837"/>
      <c r="IG56" s="908"/>
      <c r="IH56" s="909"/>
      <c r="II56" s="909"/>
      <c r="IJ56" s="909"/>
      <c r="IK56" s="909"/>
      <c r="IL56" s="909"/>
      <c r="IM56" s="910" t="str">
        <f>IFERROR(VLOOKUP(IG56,'Composite Datasheets'!$MC$6:$MF$25,3,0),"")</f>
        <v>Other</v>
      </c>
      <c r="IN56" s="911"/>
      <c r="IO56" s="912"/>
      <c r="IP56" s="910" t="str">
        <f>_xlfn.XLOOKUP(IG56,'Composite Datasheets'!$MC$6:$MC$25,'Composite Datasheets'!$MF$6:$MF$25,"")</f>
        <v/>
      </c>
      <c r="IQ56" s="911"/>
      <c r="IR56" s="912"/>
      <c r="IS56" s="909"/>
      <c r="IT56" s="924"/>
    </row>
    <row r="57" spans="1:254" s="124" customFormat="1" ht="12.75" x14ac:dyDescent="0.2">
      <c r="A57" s="923">
        <v>41</v>
      </c>
      <c r="B57" s="837"/>
      <c r="C57" s="908"/>
      <c r="D57" s="909"/>
      <c r="E57" s="909"/>
      <c r="F57" s="909"/>
      <c r="G57" s="909"/>
      <c r="H57" s="909"/>
      <c r="I57" s="910" t="str">
        <f>IFERROR(VLOOKUP(C57,'Composite Datasheets'!$MC$6:$MF$25,3,0),"")</f>
        <v>Other</v>
      </c>
      <c r="J57" s="911"/>
      <c r="K57" s="912"/>
      <c r="L57" s="910" t="str">
        <f>_xlfn.XLOOKUP(C57,'Composite Datasheets'!$MC$6:$MC$25,'Composite Datasheets'!$MF$6:$MF$25,"")</f>
        <v/>
      </c>
      <c r="M57" s="911"/>
      <c r="N57" s="912"/>
      <c r="O57" s="909"/>
      <c r="P57" s="924"/>
      <c r="Q57" s="335"/>
      <c r="R57" s="923">
        <v>41</v>
      </c>
      <c r="S57" s="837"/>
      <c r="T57" s="908"/>
      <c r="U57" s="909"/>
      <c r="V57" s="909"/>
      <c r="W57" s="909"/>
      <c r="X57" s="909"/>
      <c r="Y57" s="909"/>
      <c r="Z57" s="910" t="str">
        <f>IFERROR(VLOOKUP(T57,'Composite Datasheets'!$MC$6:$MF$25,3,0),"")</f>
        <v>Other</v>
      </c>
      <c r="AA57" s="911"/>
      <c r="AB57" s="912"/>
      <c r="AC57" s="910" t="str">
        <f>_xlfn.XLOOKUP(T57,'Composite Datasheets'!$MC$6:$MC$25,'Composite Datasheets'!$MF$6:$MF$25,"")</f>
        <v/>
      </c>
      <c r="AD57" s="911"/>
      <c r="AE57" s="912"/>
      <c r="AF57" s="909"/>
      <c r="AG57" s="924"/>
      <c r="AH57" s="342"/>
      <c r="AI57" s="923">
        <v>41</v>
      </c>
      <c r="AJ57" s="837"/>
      <c r="AK57" s="908"/>
      <c r="AL57" s="909"/>
      <c r="AM57" s="909"/>
      <c r="AN57" s="909"/>
      <c r="AO57" s="909"/>
      <c r="AP57" s="909"/>
      <c r="AQ57" s="910" t="str">
        <f>IFERROR(VLOOKUP(AK57,'Composite Datasheets'!$MC$6:$MF$25,3,0),"")</f>
        <v>Other</v>
      </c>
      <c r="AR57" s="911"/>
      <c r="AS57" s="912"/>
      <c r="AT57" s="910" t="str">
        <f>_xlfn.XLOOKUP(AK57,'Composite Datasheets'!$MC$6:$MC$25,'Composite Datasheets'!$MF$6:$MF$25,"")</f>
        <v/>
      </c>
      <c r="AU57" s="911"/>
      <c r="AV57" s="912"/>
      <c r="AW57" s="909"/>
      <c r="AX57" s="924"/>
      <c r="AY57" s="342"/>
      <c r="AZ57" s="923">
        <v>41</v>
      </c>
      <c r="BA57" s="837"/>
      <c r="BB57" s="908"/>
      <c r="BC57" s="909"/>
      <c r="BD57" s="909"/>
      <c r="BE57" s="909"/>
      <c r="BF57" s="909"/>
      <c r="BG57" s="909"/>
      <c r="BH57" s="910" t="str">
        <f>IFERROR(VLOOKUP(BB57,'Composite Datasheets'!$MC$6:$MF$25,3,0),"")</f>
        <v>Other</v>
      </c>
      <c r="BI57" s="911"/>
      <c r="BJ57" s="912"/>
      <c r="BK57" s="910" t="str">
        <f>_xlfn.XLOOKUP(BB57,'Composite Datasheets'!$MC$6:$MC$25,'Composite Datasheets'!$MF$6:$MF$25,"")</f>
        <v/>
      </c>
      <c r="BL57" s="911"/>
      <c r="BM57" s="912"/>
      <c r="BN57" s="909"/>
      <c r="BO57" s="924"/>
      <c r="BP57" s="342"/>
      <c r="BQ57" s="923">
        <v>41</v>
      </c>
      <c r="BR57" s="837"/>
      <c r="BS57" s="908"/>
      <c r="BT57" s="909"/>
      <c r="BU57" s="909"/>
      <c r="BV57" s="909"/>
      <c r="BW57" s="909"/>
      <c r="BX57" s="909"/>
      <c r="BY57" s="910" t="str">
        <f>IFERROR(VLOOKUP(BS57,'Composite Datasheets'!$MC$6:$MF$25,3,0),"")</f>
        <v>Other</v>
      </c>
      <c r="BZ57" s="911"/>
      <c r="CA57" s="912"/>
      <c r="CB57" s="910" t="str">
        <f>_xlfn.XLOOKUP(BS57,'Composite Datasheets'!$MC$6:$MC$25,'Composite Datasheets'!$MF$6:$MF$25,"")</f>
        <v/>
      </c>
      <c r="CC57" s="911"/>
      <c r="CD57" s="912"/>
      <c r="CE57" s="909"/>
      <c r="CF57" s="924"/>
      <c r="CG57" s="342"/>
      <c r="CH57" s="923">
        <v>41</v>
      </c>
      <c r="CI57" s="837"/>
      <c r="CJ57" s="908"/>
      <c r="CK57" s="909"/>
      <c r="CL57" s="909"/>
      <c r="CM57" s="909"/>
      <c r="CN57" s="909"/>
      <c r="CO57" s="909"/>
      <c r="CP57" s="910" t="str">
        <f>IFERROR(VLOOKUP(CJ57,'Composite Datasheets'!$MC$6:$MF$25,3,0),"")</f>
        <v>Other</v>
      </c>
      <c r="CQ57" s="911"/>
      <c r="CR57" s="912"/>
      <c r="CS57" s="910" t="str">
        <f>_xlfn.XLOOKUP(CJ57,'Composite Datasheets'!$MC$6:$MC$25,'Composite Datasheets'!$MF$6:$MF$25,"")</f>
        <v/>
      </c>
      <c r="CT57" s="911"/>
      <c r="CU57" s="912"/>
      <c r="CV57" s="909"/>
      <c r="CW57" s="924"/>
      <c r="CX57" s="342"/>
      <c r="CY57" s="923">
        <v>41</v>
      </c>
      <c r="CZ57" s="837"/>
      <c r="DA57" s="908"/>
      <c r="DB57" s="909"/>
      <c r="DC57" s="909"/>
      <c r="DD57" s="909"/>
      <c r="DE57" s="909"/>
      <c r="DF57" s="909"/>
      <c r="DG57" s="910" t="str">
        <f>IFERROR(VLOOKUP(DA57,'Composite Datasheets'!$MC$6:$MF$25,3,0),"")</f>
        <v>Other</v>
      </c>
      <c r="DH57" s="911"/>
      <c r="DI57" s="912"/>
      <c r="DJ57" s="910" t="str">
        <f>_xlfn.XLOOKUP(DA57,'Composite Datasheets'!$MC$6:$MC$25,'Composite Datasheets'!$MF$6:$MF$25,"")</f>
        <v/>
      </c>
      <c r="DK57" s="911"/>
      <c r="DL57" s="912"/>
      <c r="DM57" s="909"/>
      <c r="DN57" s="924"/>
      <c r="DO57" s="342"/>
      <c r="DP57" s="923">
        <v>41</v>
      </c>
      <c r="DQ57" s="837"/>
      <c r="DR57" s="908"/>
      <c r="DS57" s="909"/>
      <c r="DT57" s="909"/>
      <c r="DU57" s="909"/>
      <c r="DV57" s="909"/>
      <c r="DW57" s="909"/>
      <c r="DX57" s="910" t="str">
        <f>IFERROR(VLOOKUP(DR57,'Composite Datasheets'!$MC$6:$MF$25,3,0),"")</f>
        <v>Other</v>
      </c>
      <c r="DY57" s="911"/>
      <c r="DZ57" s="912"/>
      <c r="EA57" s="910" t="str">
        <f>_xlfn.XLOOKUP(DR57,'Composite Datasheets'!$MC$6:$MC$25,'Composite Datasheets'!$MF$6:$MF$25,"")</f>
        <v/>
      </c>
      <c r="EB57" s="911"/>
      <c r="EC57" s="912"/>
      <c r="ED57" s="909"/>
      <c r="EE57" s="924"/>
      <c r="EF57" s="342"/>
      <c r="EG57" s="923">
        <v>41</v>
      </c>
      <c r="EH57" s="837"/>
      <c r="EI57" s="908"/>
      <c r="EJ57" s="909"/>
      <c r="EK57" s="909"/>
      <c r="EL57" s="909"/>
      <c r="EM57" s="909"/>
      <c r="EN57" s="909"/>
      <c r="EO57" s="910" t="str">
        <f>IFERROR(VLOOKUP(EI57,'Composite Datasheets'!$MC$6:$MF$25,3,0),"")</f>
        <v>Other</v>
      </c>
      <c r="EP57" s="911"/>
      <c r="EQ57" s="912"/>
      <c r="ER57" s="910" t="str">
        <f>_xlfn.XLOOKUP(EI57,'Composite Datasheets'!$MC$6:$MC$25,'Composite Datasheets'!$MF$6:$MF$25,"")</f>
        <v/>
      </c>
      <c r="ES57" s="911"/>
      <c r="ET57" s="912"/>
      <c r="EU57" s="909"/>
      <c r="EV57" s="924"/>
      <c r="EW57" s="342"/>
      <c r="EX57" s="923">
        <v>41</v>
      </c>
      <c r="EY57" s="837"/>
      <c r="EZ57" s="908"/>
      <c r="FA57" s="909"/>
      <c r="FB57" s="909"/>
      <c r="FC57" s="909"/>
      <c r="FD57" s="909"/>
      <c r="FE57" s="909"/>
      <c r="FF57" s="910" t="str">
        <f>IFERROR(VLOOKUP(EZ57,'Composite Datasheets'!$MC$6:$MF$25,3,0),"")</f>
        <v>Other</v>
      </c>
      <c r="FG57" s="911"/>
      <c r="FH57" s="912"/>
      <c r="FI57" s="910" t="str">
        <f>_xlfn.XLOOKUP(EZ57,'Composite Datasheets'!$MC$6:$MC$25,'Composite Datasheets'!$MF$6:$MF$25,"")</f>
        <v/>
      </c>
      <c r="FJ57" s="911"/>
      <c r="FK57" s="912"/>
      <c r="FL57" s="909"/>
      <c r="FM57" s="924"/>
      <c r="FN57" s="342"/>
      <c r="FO57" s="923">
        <v>41</v>
      </c>
      <c r="FP57" s="837"/>
      <c r="FQ57" s="908"/>
      <c r="FR57" s="909"/>
      <c r="FS57" s="909"/>
      <c r="FT57" s="909"/>
      <c r="FU57" s="909"/>
      <c r="FV57" s="909"/>
      <c r="FW57" s="910" t="str">
        <f>IFERROR(VLOOKUP(FQ57,'Composite Datasheets'!$MC$6:$MF$25,3,0),"")</f>
        <v>Other</v>
      </c>
      <c r="FX57" s="911"/>
      <c r="FY57" s="912"/>
      <c r="FZ57" s="910" t="str">
        <f>_xlfn.XLOOKUP(FQ57,'Composite Datasheets'!$MC$6:$MC$25,'Composite Datasheets'!$MF$6:$MF$25,"")</f>
        <v/>
      </c>
      <c r="GA57" s="911"/>
      <c r="GB57" s="912"/>
      <c r="GC57" s="909"/>
      <c r="GD57" s="924"/>
      <c r="GE57" s="342"/>
      <c r="GF57" s="923">
        <v>41</v>
      </c>
      <c r="GG57" s="837"/>
      <c r="GH57" s="908"/>
      <c r="GI57" s="909"/>
      <c r="GJ57" s="909"/>
      <c r="GK57" s="909"/>
      <c r="GL57" s="909"/>
      <c r="GM57" s="909"/>
      <c r="GN57" s="910" t="str">
        <f>IFERROR(VLOOKUP(GH57,'Composite Datasheets'!$MC$6:$MF$25,3,0),"")</f>
        <v>Other</v>
      </c>
      <c r="GO57" s="911"/>
      <c r="GP57" s="912"/>
      <c r="GQ57" s="910" t="str">
        <f>_xlfn.XLOOKUP(GH57,'Composite Datasheets'!$MC$6:$MC$25,'Composite Datasheets'!$MF$6:$MF$25,"")</f>
        <v/>
      </c>
      <c r="GR57" s="911"/>
      <c r="GS57" s="912"/>
      <c r="GT57" s="909"/>
      <c r="GU57" s="924"/>
      <c r="GV57" s="342"/>
      <c r="GW57" s="923">
        <v>41</v>
      </c>
      <c r="GX57" s="837"/>
      <c r="GY57" s="908"/>
      <c r="GZ57" s="909"/>
      <c r="HA57" s="909"/>
      <c r="HB57" s="909"/>
      <c r="HC57" s="909"/>
      <c r="HD57" s="909"/>
      <c r="HE57" s="910" t="str">
        <f>IFERROR(VLOOKUP(GY57,'Composite Datasheets'!$MC$6:$MF$25,3,0),"")</f>
        <v>Other</v>
      </c>
      <c r="HF57" s="911"/>
      <c r="HG57" s="912"/>
      <c r="HH57" s="910" t="str">
        <f>_xlfn.XLOOKUP(GY57,'Composite Datasheets'!$MC$6:$MC$25,'Composite Datasheets'!$MF$6:$MF$25,"")</f>
        <v/>
      </c>
      <c r="HI57" s="911"/>
      <c r="HJ57" s="912"/>
      <c r="HK57" s="909"/>
      <c r="HL57" s="924"/>
      <c r="HM57" s="342"/>
      <c r="HN57" s="923">
        <v>41</v>
      </c>
      <c r="HO57" s="837"/>
      <c r="HP57" s="908"/>
      <c r="HQ57" s="909"/>
      <c r="HR57" s="909"/>
      <c r="HS57" s="909"/>
      <c r="HT57" s="909"/>
      <c r="HU57" s="909"/>
      <c r="HV57" s="910" t="str">
        <f>IFERROR(VLOOKUP(HP57,'Composite Datasheets'!$MC$6:$MF$25,3,0),"")</f>
        <v>Other</v>
      </c>
      <c r="HW57" s="911"/>
      <c r="HX57" s="912"/>
      <c r="HY57" s="910" t="str">
        <f>_xlfn.XLOOKUP(HP57,'Composite Datasheets'!$MC$6:$MC$25,'Composite Datasheets'!$MF$6:$MF$25,"")</f>
        <v/>
      </c>
      <c r="HZ57" s="911"/>
      <c r="IA57" s="912"/>
      <c r="IB57" s="909"/>
      <c r="IC57" s="924"/>
      <c r="ID57" s="342"/>
      <c r="IE57" s="923">
        <v>41</v>
      </c>
      <c r="IF57" s="837"/>
      <c r="IG57" s="908"/>
      <c r="IH57" s="909"/>
      <c r="II57" s="909"/>
      <c r="IJ57" s="909"/>
      <c r="IK57" s="909"/>
      <c r="IL57" s="909"/>
      <c r="IM57" s="910" t="str">
        <f>IFERROR(VLOOKUP(IG57,'Composite Datasheets'!$MC$6:$MF$25,3,0),"")</f>
        <v>Other</v>
      </c>
      <c r="IN57" s="911"/>
      <c r="IO57" s="912"/>
      <c r="IP57" s="910" t="str">
        <f>_xlfn.XLOOKUP(IG57,'Composite Datasheets'!$MC$6:$MC$25,'Composite Datasheets'!$MF$6:$MF$25,"")</f>
        <v/>
      </c>
      <c r="IQ57" s="911"/>
      <c r="IR57" s="912"/>
      <c r="IS57" s="909"/>
      <c r="IT57" s="924"/>
    </row>
    <row r="58" spans="1:254" s="124" customFormat="1" ht="12.75" x14ac:dyDescent="0.2">
      <c r="A58" s="923">
        <v>42</v>
      </c>
      <c r="B58" s="837"/>
      <c r="C58" s="908"/>
      <c r="D58" s="909"/>
      <c r="E58" s="909"/>
      <c r="F58" s="909"/>
      <c r="G58" s="909"/>
      <c r="H58" s="909"/>
      <c r="I58" s="910" t="str">
        <f>IFERROR(VLOOKUP(C58,'Composite Datasheets'!$MC$6:$MF$25,3,0),"")</f>
        <v>Other</v>
      </c>
      <c r="J58" s="911"/>
      <c r="K58" s="912"/>
      <c r="L58" s="910" t="str">
        <f>_xlfn.XLOOKUP(C58,'Composite Datasheets'!$MC$6:$MC$25,'Composite Datasheets'!$MF$6:$MF$25,"")</f>
        <v/>
      </c>
      <c r="M58" s="911"/>
      <c r="N58" s="912"/>
      <c r="O58" s="909"/>
      <c r="P58" s="924"/>
      <c r="Q58" s="335"/>
      <c r="R58" s="923">
        <v>42</v>
      </c>
      <c r="S58" s="837"/>
      <c r="T58" s="908"/>
      <c r="U58" s="909"/>
      <c r="V58" s="909"/>
      <c r="W58" s="909"/>
      <c r="X58" s="909"/>
      <c r="Y58" s="909"/>
      <c r="Z58" s="910" t="str">
        <f>IFERROR(VLOOKUP(T58,'Composite Datasheets'!$MC$6:$MF$25,3,0),"")</f>
        <v>Other</v>
      </c>
      <c r="AA58" s="911"/>
      <c r="AB58" s="912"/>
      <c r="AC58" s="910" t="str">
        <f>_xlfn.XLOOKUP(T58,'Composite Datasheets'!$MC$6:$MC$25,'Composite Datasheets'!$MF$6:$MF$25,"")</f>
        <v/>
      </c>
      <c r="AD58" s="911"/>
      <c r="AE58" s="912"/>
      <c r="AF58" s="909"/>
      <c r="AG58" s="924"/>
      <c r="AH58" s="342"/>
      <c r="AI58" s="923">
        <v>42</v>
      </c>
      <c r="AJ58" s="837"/>
      <c r="AK58" s="908"/>
      <c r="AL58" s="909"/>
      <c r="AM58" s="909"/>
      <c r="AN58" s="909"/>
      <c r="AO58" s="909"/>
      <c r="AP58" s="909"/>
      <c r="AQ58" s="910" t="str">
        <f>IFERROR(VLOOKUP(AK58,'Composite Datasheets'!$MC$6:$MF$25,3,0),"")</f>
        <v>Other</v>
      </c>
      <c r="AR58" s="911"/>
      <c r="AS58" s="912"/>
      <c r="AT58" s="910" t="str">
        <f>_xlfn.XLOOKUP(AK58,'Composite Datasheets'!$MC$6:$MC$25,'Composite Datasheets'!$MF$6:$MF$25,"")</f>
        <v/>
      </c>
      <c r="AU58" s="911"/>
      <c r="AV58" s="912"/>
      <c r="AW58" s="909"/>
      <c r="AX58" s="924"/>
      <c r="AY58" s="342"/>
      <c r="AZ58" s="923">
        <v>42</v>
      </c>
      <c r="BA58" s="837"/>
      <c r="BB58" s="908"/>
      <c r="BC58" s="909"/>
      <c r="BD58" s="909"/>
      <c r="BE58" s="909"/>
      <c r="BF58" s="909"/>
      <c r="BG58" s="909"/>
      <c r="BH58" s="910" t="str">
        <f>IFERROR(VLOOKUP(BB58,'Composite Datasheets'!$MC$6:$MF$25,3,0),"")</f>
        <v>Other</v>
      </c>
      <c r="BI58" s="911"/>
      <c r="BJ58" s="912"/>
      <c r="BK58" s="910" t="str">
        <f>_xlfn.XLOOKUP(BB58,'Composite Datasheets'!$MC$6:$MC$25,'Composite Datasheets'!$MF$6:$MF$25,"")</f>
        <v/>
      </c>
      <c r="BL58" s="911"/>
      <c r="BM58" s="912"/>
      <c r="BN58" s="909"/>
      <c r="BO58" s="924"/>
      <c r="BP58" s="342"/>
      <c r="BQ58" s="923">
        <v>42</v>
      </c>
      <c r="BR58" s="837"/>
      <c r="BS58" s="908"/>
      <c r="BT58" s="909"/>
      <c r="BU58" s="909"/>
      <c r="BV58" s="909"/>
      <c r="BW58" s="909"/>
      <c r="BX58" s="909"/>
      <c r="BY58" s="910" t="str">
        <f>IFERROR(VLOOKUP(BS58,'Composite Datasheets'!$MC$6:$MF$25,3,0),"")</f>
        <v>Other</v>
      </c>
      <c r="BZ58" s="911"/>
      <c r="CA58" s="912"/>
      <c r="CB58" s="910" t="str">
        <f>_xlfn.XLOOKUP(BS58,'Composite Datasheets'!$MC$6:$MC$25,'Composite Datasheets'!$MF$6:$MF$25,"")</f>
        <v/>
      </c>
      <c r="CC58" s="911"/>
      <c r="CD58" s="912"/>
      <c r="CE58" s="909"/>
      <c r="CF58" s="924"/>
      <c r="CG58" s="342"/>
      <c r="CH58" s="923">
        <v>42</v>
      </c>
      <c r="CI58" s="837"/>
      <c r="CJ58" s="908"/>
      <c r="CK58" s="909"/>
      <c r="CL58" s="909"/>
      <c r="CM58" s="909"/>
      <c r="CN58" s="909"/>
      <c r="CO58" s="909"/>
      <c r="CP58" s="910" t="str">
        <f>IFERROR(VLOOKUP(CJ58,'Composite Datasheets'!$MC$6:$MF$25,3,0),"")</f>
        <v>Other</v>
      </c>
      <c r="CQ58" s="911"/>
      <c r="CR58" s="912"/>
      <c r="CS58" s="910" t="str">
        <f>_xlfn.XLOOKUP(CJ58,'Composite Datasheets'!$MC$6:$MC$25,'Composite Datasheets'!$MF$6:$MF$25,"")</f>
        <v/>
      </c>
      <c r="CT58" s="911"/>
      <c r="CU58" s="912"/>
      <c r="CV58" s="909"/>
      <c r="CW58" s="924"/>
      <c r="CX58" s="342"/>
      <c r="CY58" s="923">
        <v>42</v>
      </c>
      <c r="CZ58" s="837"/>
      <c r="DA58" s="908"/>
      <c r="DB58" s="909"/>
      <c r="DC58" s="909"/>
      <c r="DD58" s="909"/>
      <c r="DE58" s="909"/>
      <c r="DF58" s="909"/>
      <c r="DG58" s="910" t="str">
        <f>IFERROR(VLOOKUP(DA58,'Composite Datasheets'!$MC$6:$MF$25,3,0),"")</f>
        <v>Other</v>
      </c>
      <c r="DH58" s="911"/>
      <c r="DI58" s="912"/>
      <c r="DJ58" s="910" t="str">
        <f>_xlfn.XLOOKUP(DA58,'Composite Datasheets'!$MC$6:$MC$25,'Composite Datasheets'!$MF$6:$MF$25,"")</f>
        <v/>
      </c>
      <c r="DK58" s="911"/>
      <c r="DL58" s="912"/>
      <c r="DM58" s="909"/>
      <c r="DN58" s="924"/>
      <c r="DO58" s="342"/>
      <c r="DP58" s="923">
        <v>42</v>
      </c>
      <c r="DQ58" s="837"/>
      <c r="DR58" s="908"/>
      <c r="DS58" s="909"/>
      <c r="DT58" s="909"/>
      <c r="DU58" s="909"/>
      <c r="DV58" s="909"/>
      <c r="DW58" s="909"/>
      <c r="DX58" s="910" t="str">
        <f>IFERROR(VLOOKUP(DR58,'Composite Datasheets'!$MC$6:$MF$25,3,0),"")</f>
        <v>Other</v>
      </c>
      <c r="DY58" s="911"/>
      <c r="DZ58" s="912"/>
      <c r="EA58" s="910" t="str">
        <f>_xlfn.XLOOKUP(DR58,'Composite Datasheets'!$MC$6:$MC$25,'Composite Datasheets'!$MF$6:$MF$25,"")</f>
        <v/>
      </c>
      <c r="EB58" s="911"/>
      <c r="EC58" s="912"/>
      <c r="ED58" s="909"/>
      <c r="EE58" s="924"/>
      <c r="EF58" s="342"/>
      <c r="EG58" s="923">
        <v>42</v>
      </c>
      <c r="EH58" s="837"/>
      <c r="EI58" s="908"/>
      <c r="EJ58" s="909"/>
      <c r="EK58" s="909"/>
      <c r="EL58" s="909"/>
      <c r="EM58" s="909"/>
      <c r="EN58" s="909"/>
      <c r="EO58" s="910" t="str">
        <f>IFERROR(VLOOKUP(EI58,'Composite Datasheets'!$MC$6:$MF$25,3,0),"")</f>
        <v>Other</v>
      </c>
      <c r="EP58" s="911"/>
      <c r="EQ58" s="912"/>
      <c r="ER58" s="910" t="str">
        <f>_xlfn.XLOOKUP(EI58,'Composite Datasheets'!$MC$6:$MC$25,'Composite Datasheets'!$MF$6:$MF$25,"")</f>
        <v/>
      </c>
      <c r="ES58" s="911"/>
      <c r="ET58" s="912"/>
      <c r="EU58" s="909"/>
      <c r="EV58" s="924"/>
      <c r="EW58" s="342"/>
      <c r="EX58" s="923">
        <v>42</v>
      </c>
      <c r="EY58" s="837"/>
      <c r="EZ58" s="908"/>
      <c r="FA58" s="909"/>
      <c r="FB58" s="909"/>
      <c r="FC58" s="909"/>
      <c r="FD58" s="909"/>
      <c r="FE58" s="909"/>
      <c r="FF58" s="910" t="str">
        <f>IFERROR(VLOOKUP(EZ58,'Composite Datasheets'!$MC$6:$MF$25,3,0),"")</f>
        <v>Other</v>
      </c>
      <c r="FG58" s="911"/>
      <c r="FH58" s="912"/>
      <c r="FI58" s="910" t="str">
        <f>_xlfn.XLOOKUP(EZ58,'Composite Datasheets'!$MC$6:$MC$25,'Composite Datasheets'!$MF$6:$MF$25,"")</f>
        <v/>
      </c>
      <c r="FJ58" s="911"/>
      <c r="FK58" s="912"/>
      <c r="FL58" s="909"/>
      <c r="FM58" s="924"/>
      <c r="FN58" s="342"/>
      <c r="FO58" s="923">
        <v>42</v>
      </c>
      <c r="FP58" s="837"/>
      <c r="FQ58" s="908"/>
      <c r="FR58" s="909"/>
      <c r="FS58" s="909"/>
      <c r="FT58" s="909"/>
      <c r="FU58" s="909"/>
      <c r="FV58" s="909"/>
      <c r="FW58" s="910" t="str">
        <f>IFERROR(VLOOKUP(FQ58,'Composite Datasheets'!$MC$6:$MF$25,3,0),"")</f>
        <v>Other</v>
      </c>
      <c r="FX58" s="911"/>
      <c r="FY58" s="912"/>
      <c r="FZ58" s="910" t="str">
        <f>_xlfn.XLOOKUP(FQ58,'Composite Datasheets'!$MC$6:$MC$25,'Composite Datasheets'!$MF$6:$MF$25,"")</f>
        <v/>
      </c>
      <c r="GA58" s="911"/>
      <c r="GB58" s="912"/>
      <c r="GC58" s="909"/>
      <c r="GD58" s="924"/>
      <c r="GE58" s="342"/>
      <c r="GF58" s="923">
        <v>42</v>
      </c>
      <c r="GG58" s="837"/>
      <c r="GH58" s="908"/>
      <c r="GI58" s="909"/>
      <c r="GJ58" s="909"/>
      <c r="GK58" s="909"/>
      <c r="GL58" s="909"/>
      <c r="GM58" s="909"/>
      <c r="GN58" s="910" t="str">
        <f>IFERROR(VLOOKUP(GH58,'Composite Datasheets'!$MC$6:$MF$25,3,0),"")</f>
        <v>Other</v>
      </c>
      <c r="GO58" s="911"/>
      <c r="GP58" s="912"/>
      <c r="GQ58" s="910" t="str">
        <f>_xlfn.XLOOKUP(GH58,'Composite Datasheets'!$MC$6:$MC$25,'Composite Datasheets'!$MF$6:$MF$25,"")</f>
        <v/>
      </c>
      <c r="GR58" s="911"/>
      <c r="GS58" s="912"/>
      <c r="GT58" s="909"/>
      <c r="GU58" s="924"/>
      <c r="GV58" s="342"/>
      <c r="GW58" s="923">
        <v>42</v>
      </c>
      <c r="GX58" s="837"/>
      <c r="GY58" s="908"/>
      <c r="GZ58" s="909"/>
      <c r="HA58" s="909"/>
      <c r="HB58" s="909"/>
      <c r="HC58" s="909"/>
      <c r="HD58" s="909"/>
      <c r="HE58" s="910" t="str">
        <f>IFERROR(VLOOKUP(GY58,'Composite Datasheets'!$MC$6:$MF$25,3,0),"")</f>
        <v>Other</v>
      </c>
      <c r="HF58" s="911"/>
      <c r="HG58" s="912"/>
      <c r="HH58" s="910" t="str">
        <f>_xlfn.XLOOKUP(GY58,'Composite Datasheets'!$MC$6:$MC$25,'Composite Datasheets'!$MF$6:$MF$25,"")</f>
        <v/>
      </c>
      <c r="HI58" s="911"/>
      <c r="HJ58" s="912"/>
      <c r="HK58" s="909"/>
      <c r="HL58" s="924"/>
      <c r="HM58" s="342"/>
      <c r="HN58" s="923">
        <v>42</v>
      </c>
      <c r="HO58" s="837"/>
      <c r="HP58" s="908"/>
      <c r="HQ58" s="909"/>
      <c r="HR58" s="909"/>
      <c r="HS58" s="909"/>
      <c r="HT58" s="909"/>
      <c r="HU58" s="909"/>
      <c r="HV58" s="910" t="str">
        <f>IFERROR(VLOOKUP(HP58,'Composite Datasheets'!$MC$6:$MF$25,3,0),"")</f>
        <v>Other</v>
      </c>
      <c r="HW58" s="911"/>
      <c r="HX58" s="912"/>
      <c r="HY58" s="910" t="str">
        <f>_xlfn.XLOOKUP(HP58,'Composite Datasheets'!$MC$6:$MC$25,'Composite Datasheets'!$MF$6:$MF$25,"")</f>
        <v/>
      </c>
      <c r="HZ58" s="911"/>
      <c r="IA58" s="912"/>
      <c r="IB58" s="909"/>
      <c r="IC58" s="924"/>
      <c r="ID58" s="342"/>
      <c r="IE58" s="923">
        <v>42</v>
      </c>
      <c r="IF58" s="837"/>
      <c r="IG58" s="908"/>
      <c r="IH58" s="909"/>
      <c r="II58" s="909"/>
      <c r="IJ58" s="909"/>
      <c r="IK58" s="909"/>
      <c r="IL58" s="909"/>
      <c r="IM58" s="910" t="str">
        <f>IFERROR(VLOOKUP(IG58,'Composite Datasheets'!$MC$6:$MF$25,3,0),"")</f>
        <v>Other</v>
      </c>
      <c r="IN58" s="911"/>
      <c r="IO58" s="912"/>
      <c r="IP58" s="910" t="str">
        <f>_xlfn.XLOOKUP(IG58,'Composite Datasheets'!$MC$6:$MC$25,'Composite Datasheets'!$MF$6:$MF$25,"")</f>
        <v/>
      </c>
      <c r="IQ58" s="911"/>
      <c r="IR58" s="912"/>
      <c r="IS58" s="909"/>
      <c r="IT58" s="924"/>
    </row>
    <row r="59" spans="1:254" s="124" customFormat="1" ht="12.75" x14ac:dyDescent="0.2">
      <c r="A59" s="923">
        <v>43</v>
      </c>
      <c r="B59" s="837"/>
      <c r="C59" s="908"/>
      <c r="D59" s="909"/>
      <c r="E59" s="909"/>
      <c r="F59" s="909"/>
      <c r="G59" s="909"/>
      <c r="H59" s="909"/>
      <c r="I59" s="910" t="str">
        <f>IFERROR(VLOOKUP(C59,'Composite Datasheets'!$MC$6:$MF$25,3,0),"")</f>
        <v>Other</v>
      </c>
      <c r="J59" s="911"/>
      <c r="K59" s="912"/>
      <c r="L59" s="910" t="str">
        <f>_xlfn.XLOOKUP(C59,'Composite Datasheets'!$MC$6:$MC$25,'Composite Datasheets'!$MF$6:$MF$25,"")</f>
        <v/>
      </c>
      <c r="M59" s="911"/>
      <c r="N59" s="912"/>
      <c r="O59" s="909"/>
      <c r="P59" s="924"/>
      <c r="Q59" s="335"/>
      <c r="R59" s="923">
        <v>43</v>
      </c>
      <c r="S59" s="837"/>
      <c r="T59" s="908"/>
      <c r="U59" s="909"/>
      <c r="V59" s="909"/>
      <c r="W59" s="909"/>
      <c r="X59" s="909"/>
      <c r="Y59" s="909"/>
      <c r="Z59" s="910" t="str">
        <f>IFERROR(VLOOKUP(T59,'Composite Datasheets'!$MC$6:$MF$25,3,0),"")</f>
        <v>Other</v>
      </c>
      <c r="AA59" s="911"/>
      <c r="AB59" s="912"/>
      <c r="AC59" s="910" t="str">
        <f>_xlfn.XLOOKUP(T59,'Composite Datasheets'!$MC$6:$MC$25,'Composite Datasheets'!$MF$6:$MF$25,"")</f>
        <v/>
      </c>
      <c r="AD59" s="911"/>
      <c r="AE59" s="912"/>
      <c r="AF59" s="909"/>
      <c r="AG59" s="924"/>
      <c r="AH59" s="342"/>
      <c r="AI59" s="923">
        <v>43</v>
      </c>
      <c r="AJ59" s="837"/>
      <c r="AK59" s="908"/>
      <c r="AL59" s="909"/>
      <c r="AM59" s="909"/>
      <c r="AN59" s="909"/>
      <c r="AO59" s="909"/>
      <c r="AP59" s="909"/>
      <c r="AQ59" s="910" t="str">
        <f>IFERROR(VLOOKUP(AK59,'Composite Datasheets'!$MC$6:$MF$25,3,0),"")</f>
        <v>Other</v>
      </c>
      <c r="AR59" s="911"/>
      <c r="AS59" s="912"/>
      <c r="AT59" s="910" t="str">
        <f>_xlfn.XLOOKUP(AK59,'Composite Datasheets'!$MC$6:$MC$25,'Composite Datasheets'!$MF$6:$MF$25,"")</f>
        <v/>
      </c>
      <c r="AU59" s="911"/>
      <c r="AV59" s="912"/>
      <c r="AW59" s="909"/>
      <c r="AX59" s="924"/>
      <c r="AY59" s="342"/>
      <c r="AZ59" s="923">
        <v>43</v>
      </c>
      <c r="BA59" s="837"/>
      <c r="BB59" s="908"/>
      <c r="BC59" s="909"/>
      <c r="BD59" s="909"/>
      <c r="BE59" s="909"/>
      <c r="BF59" s="909"/>
      <c r="BG59" s="909"/>
      <c r="BH59" s="910" t="str">
        <f>IFERROR(VLOOKUP(BB59,'Composite Datasheets'!$MC$6:$MF$25,3,0),"")</f>
        <v>Other</v>
      </c>
      <c r="BI59" s="911"/>
      <c r="BJ59" s="912"/>
      <c r="BK59" s="910" t="str">
        <f>_xlfn.XLOOKUP(BB59,'Composite Datasheets'!$MC$6:$MC$25,'Composite Datasheets'!$MF$6:$MF$25,"")</f>
        <v/>
      </c>
      <c r="BL59" s="911"/>
      <c r="BM59" s="912"/>
      <c r="BN59" s="909"/>
      <c r="BO59" s="924"/>
      <c r="BP59" s="342"/>
      <c r="BQ59" s="923">
        <v>43</v>
      </c>
      <c r="BR59" s="837"/>
      <c r="BS59" s="908"/>
      <c r="BT59" s="909"/>
      <c r="BU59" s="909"/>
      <c r="BV59" s="909"/>
      <c r="BW59" s="909"/>
      <c r="BX59" s="909"/>
      <c r="BY59" s="910" t="str">
        <f>IFERROR(VLOOKUP(BS59,'Composite Datasheets'!$MC$6:$MF$25,3,0),"")</f>
        <v>Other</v>
      </c>
      <c r="BZ59" s="911"/>
      <c r="CA59" s="912"/>
      <c r="CB59" s="910" t="str">
        <f>_xlfn.XLOOKUP(BS59,'Composite Datasheets'!$MC$6:$MC$25,'Composite Datasheets'!$MF$6:$MF$25,"")</f>
        <v/>
      </c>
      <c r="CC59" s="911"/>
      <c r="CD59" s="912"/>
      <c r="CE59" s="909"/>
      <c r="CF59" s="924"/>
      <c r="CG59" s="342"/>
      <c r="CH59" s="923">
        <v>43</v>
      </c>
      <c r="CI59" s="837"/>
      <c r="CJ59" s="908"/>
      <c r="CK59" s="909"/>
      <c r="CL59" s="909"/>
      <c r="CM59" s="909"/>
      <c r="CN59" s="909"/>
      <c r="CO59" s="909"/>
      <c r="CP59" s="910" t="str">
        <f>IFERROR(VLOOKUP(CJ59,'Composite Datasheets'!$MC$6:$MF$25,3,0),"")</f>
        <v>Other</v>
      </c>
      <c r="CQ59" s="911"/>
      <c r="CR59" s="912"/>
      <c r="CS59" s="910" t="str">
        <f>_xlfn.XLOOKUP(CJ59,'Composite Datasheets'!$MC$6:$MC$25,'Composite Datasheets'!$MF$6:$MF$25,"")</f>
        <v/>
      </c>
      <c r="CT59" s="911"/>
      <c r="CU59" s="912"/>
      <c r="CV59" s="909"/>
      <c r="CW59" s="924"/>
      <c r="CX59" s="342"/>
      <c r="CY59" s="923">
        <v>43</v>
      </c>
      <c r="CZ59" s="837"/>
      <c r="DA59" s="908"/>
      <c r="DB59" s="909"/>
      <c r="DC59" s="909"/>
      <c r="DD59" s="909"/>
      <c r="DE59" s="909"/>
      <c r="DF59" s="909"/>
      <c r="DG59" s="910" t="str">
        <f>IFERROR(VLOOKUP(DA59,'Composite Datasheets'!$MC$6:$MF$25,3,0),"")</f>
        <v>Other</v>
      </c>
      <c r="DH59" s="911"/>
      <c r="DI59" s="912"/>
      <c r="DJ59" s="910" t="str">
        <f>_xlfn.XLOOKUP(DA59,'Composite Datasheets'!$MC$6:$MC$25,'Composite Datasheets'!$MF$6:$MF$25,"")</f>
        <v/>
      </c>
      <c r="DK59" s="911"/>
      <c r="DL59" s="912"/>
      <c r="DM59" s="909"/>
      <c r="DN59" s="924"/>
      <c r="DO59" s="342"/>
      <c r="DP59" s="923">
        <v>43</v>
      </c>
      <c r="DQ59" s="837"/>
      <c r="DR59" s="908"/>
      <c r="DS59" s="909"/>
      <c r="DT59" s="909"/>
      <c r="DU59" s="909"/>
      <c r="DV59" s="909"/>
      <c r="DW59" s="909"/>
      <c r="DX59" s="910" t="str">
        <f>IFERROR(VLOOKUP(DR59,'Composite Datasheets'!$MC$6:$MF$25,3,0),"")</f>
        <v>Other</v>
      </c>
      <c r="DY59" s="911"/>
      <c r="DZ59" s="912"/>
      <c r="EA59" s="910" t="str">
        <f>_xlfn.XLOOKUP(DR59,'Composite Datasheets'!$MC$6:$MC$25,'Composite Datasheets'!$MF$6:$MF$25,"")</f>
        <v/>
      </c>
      <c r="EB59" s="911"/>
      <c r="EC59" s="912"/>
      <c r="ED59" s="909"/>
      <c r="EE59" s="924"/>
      <c r="EF59" s="342"/>
      <c r="EG59" s="923">
        <v>43</v>
      </c>
      <c r="EH59" s="837"/>
      <c r="EI59" s="908"/>
      <c r="EJ59" s="909"/>
      <c r="EK59" s="909"/>
      <c r="EL59" s="909"/>
      <c r="EM59" s="909"/>
      <c r="EN59" s="909"/>
      <c r="EO59" s="910" t="str">
        <f>IFERROR(VLOOKUP(EI59,'Composite Datasheets'!$MC$6:$MF$25,3,0),"")</f>
        <v>Other</v>
      </c>
      <c r="EP59" s="911"/>
      <c r="EQ59" s="912"/>
      <c r="ER59" s="910" t="str">
        <f>_xlfn.XLOOKUP(EI59,'Composite Datasheets'!$MC$6:$MC$25,'Composite Datasheets'!$MF$6:$MF$25,"")</f>
        <v/>
      </c>
      <c r="ES59" s="911"/>
      <c r="ET59" s="912"/>
      <c r="EU59" s="909"/>
      <c r="EV59" s="924"/>
      <c r="EW59" s="342"/>
      <c r="EX59" s="923">
        <v>43</v>
      </c>
      <c r="EY59" s="837"/>
      <c r="EZ59" s="908"/>
      <c r="FA59" s="909"/>
      <c r="FB59" s="909"/>
      <c r="FC59" s="909"/>
      <c r="FD59" s="909"/>
      <c r="FE59" s="909"/>
      <c r="FF59" s="910" t="str">
        <f>IFERROR(VLOOKUP(EZ59,'Composite Datasheets'!$MC$6:$MF$25,3,0),"")</f>
        <v>Other</v>
      </c>
      <c r="FG59" s="911"/>
      <c r="FH59" s="912"/>
      <c r="FI59" s="910" t="str">
        <f>_xlfn.XLOOKUP(EZ59,'Composite Datasheets'!$MC$6:$MC$25,'Composite Datasheets'!$MF$6:$MF$25,"")</f>
        <v/>
      </c>
      <c r="FJ59" s="911"/>
      <c r="FK59" s="912"/>
      <c r="FL59" s="909"/>
      <c r="FM59" s="924"/>
      <c r="FN59" s="342"/>
      <c r="FO59" s="923">
        <v>43</v>
      </c>
      <c r="FP59" s="837"/>
      <c r="FQ59" s="908"/>
      <c r="FR59" s="909"/>
      <c r="FS59" s="909"/>
      <c r="FT59" s="909"/>
      <c r="FU59" s="909"/>
      <c r="FV59" s="909"/>
      <c r="FW59" s="910" t="str">
        <f>IFERROR(VLOOKUP(FQ59,'Composite Datasheets'!$MC$6:$MF$25,3,0),"")</f>
        <v>Other</v>
      </c>
      <c r="FX59" s="911"/>
      <c r="FY59" s="912"/>
      <c r="FZ59" s="910" t="str">
        <f>_xlfn.XLOOKUP(FQ59,'Composite Datasheets'!$MC$6:$MC$25,'Composite Datasheets'!$MF$6:$MF$25,"")</f>
        <v/>
      </c>
      <c r="GA59" s="911"/>
      <c r="GB59" s="912"/>
      <c r="GC59" s="909"/>
      <c r="GD59" s="924"/>
      <c r="GE59" s="342"/>
      <c r="GF59" s="923">
        <v>43</v>
      </c>
      <c r="GG59" s="837"/>
      <c r="GH59" s="908"/>
      <c r="GI59" s="909"/>
      <c r="GJ59" s="909"/>
      <c r="GK59" s="909"/>
      <c r="GL59" s="909"/>
      <c r="GM59" s="909"/>
      <c r="GN59" s="910" t="str">
        <f>IFERROR(VLOOKUP(GH59,'Composite Datasheets'!$MC$6:$MF$25,3,0),"")</f>
        <v>Other</v>
      </c>
      <c r="GO59" s="911"/>
      <c r="GP59" s="912"/>
      <c r="GQ59" s="910" t="str">
        <f>_xlfn.XLOOKUP(GH59,'Composite Datasheets'!$MC$6:$MC$25,'Composite Datasheets'!$MF$6:$MF$25,"")</f>
        <v/>
      </c>
      <c r="GR59" s="911"/>
      <c r="GS59" s="912"/>
      <c r="GT59" s="909"/>
      <c r="GU59" s="924"/>
      <c r="GV59" s="342"/>
      <c r="GW59" s="923">
        <v>43</v>
      </c>
      <c r="GX59" s="837"/>
      <c r="GY59" s="908"/>
      <c r="GZ59" s="909"/>
      <c r="HA59" s="909"/>
      <c r="HB59" s="909"/>
      <c r="HC59" s="909"/>
      <c r="HD59" s="909"/>
      <c r="HE59" s="910" t="str">
        <f>IFERROR(VLOOKUP(GY59,'Composite Datasheets'!$MC$6:$MF$25,3,0),"")</f>
        <v>Other</v>
      </c>
      <c r="HF59" s="911"/>
      <c r="HG59" s="912"/>
      <c r="HH59" s="910" t="str">
        <f>_xlfn.XLOOKUP(GY59,'Composite Datasheets'!$MC$6:$MC$25,'Composite Datasheets'!$MF$6:$MF$25,"")</f>
        <v/>
      </c>
      <c r="HI59" s="911"/>
      <c r="HJ59" s="912"/>
      <c r="HK59" s="909"/>
      <c r="HL59" s="924"/>
      <c r="HM59" s="342"/>
      <c r="HN59" s="923">
        <v>43</v>
      </c>
      <c r="HO59" s="837"/>
      <c r="HP59" s="908"/>
      <c r="HQ59" s="909"/>
      <c r="HR59" s="909"/>
      <c r="HS59" s="909"/>
      <c r="HT59" s="909"/>
      <c r="HU59" s="909"/>
      <c r="HV59" s="910" t="str">
        <f>IFERROR(VLOOKUP(HP59,'Composite Datasheets'!$MC$6:$MF$25,3,0),"")</f>
        <v>Other</v>
      </c>
      <c r="HW59" s="911"/>
      <c r="HX59" s="912"/>
      <c r="HY59" s="910" t="str">
        <f>_xlfn.XLOOKUP(HP59,'Composite Datasheets'!$MC$6:$MC$25,'Composite Datasheets'!$MF$6:$MF$25,"")</f>
        <v/>
      </c>
      <c r="HZ59" s="911"/>
      <c r="IA59" s="912"/>
      <c r="IB59" s="909"/>
      <c r="IC59" s="924"/>
      <c r="ID59" s="342"/>
      <c r="IE59" s="923">
        <v>43</v>
      </c>
      <c r="IF59" s="837"/>
      <c r="IG59" s="908"/>
      <c r="IH59" s="909"/>
      <c r="II59" s="909"/>
      <c r="IJ59" s="909"/>
      <c r="IK59" s="909"/>
      <c r="IL59" s="909"/>
      <c r="IM59" s="910" t="str">
        <f>IFERROR(VLOOKUP(IG59,'Composite Datasheets'!$MC$6:$MF$25,3,0),"")</f>
        <v>Other</v>
      </c>
      <c r="IN59" s="911"/>
      <c r="IO59" s="912"/>
      <c r="IP59" s="910" t="str">
        <f>_xlfn.XLOOKUP(IG59,'Composite Datasheets'!$MC$6:$MC$25,'Composite Datasheets'!$MF$6:$MF$25,"")</f>
        <v/>
      </c>
      <c r="IQ59" s="911"/>
      <c r="IR59" s="912"/>
      <c r="IS59" s="909"/>
      <c r="IT59" s="924"/>
    </row>
    <row r="60" spans="1:254" s="124" customFormat="1" ht="12.75" x14ac:dyDescent="0.2">
      <c r="A60" s="923">
        <v>44</v>
      </c>
      <c r="B60" s="837"/>
      <c r="C60" s="908"/>
      <c r="D60" s="909"/>
      <c r="E60" s="909"/>
      <c r="F60" s="909"/>
      <c r="G60" s="909"/>
      <c r="H60" s="909"/>
      <c r="I60" s="910" t="str">
        <f>IFERROR(VLOOKUP(C60,'Composite Datasheets'!$MC$6:$MF$25,3,0),"")</f>
        <v>Other</v>
      </c>
      <c r="J60" s="911"/>
      <c r="K60" s="912"/>
      <c r="L60" s="910" t="str">
        <f>_xlfn.XLOOKUP(C60,'Composite Datasheets'!$MC$6:$MC$25,'Composite Datasheets'!$MF$6:$MF$25,"")</f>
        <v/>
      </c>
      <c r="M60" s="911"/>
      <c r="N60" s="912"/>
      <c r="O60" s="909"/>
      <c r="P60" s="924"/>
      <c r="Q60" s="335"/>
      <c r="R60" s="923">
        <v>44</v>
      </c>
      <c r="S60" s="837"/>
      <c r="T60" s="908"/>
      <c r="U60" s="909"/>
      <c r="V60" s="909"/>
      <c r="W60" s="909"/>
      <c r="X60" s="909"/>
      <c r="Y60" s="909"/>
      <c r="Z60" s="910" t="str">
        <f>IFERROR(VLOOKUP(T60,'Composite Datasheets'!$MC$6:$MF$25,3,0),"")</f>
        <v>Other</v>
      </c>
      <c r="AA60" s="911"/>
      <c r="AB60" s="912"/>
      <c r="AC60" s="910" t="str">
        <f>_xlfn.XLOOKUP(T60,'Composite Datasheets'!$MC$6:$MC$25,'Composite Datasheets'!$MF$6:$MF$25,"")</f>
        <v/>
      </c>
      <c r="AD60" s="911"/>
      <c r="AE60" s="912"/>
      <c r="AF60" s="909"/>
      <c r="AG60" s="924"/>
      <c r="AH60" s="342"/>
      <c r="AI60" s="923">
        <v>44</v>
      </c>
      <c r="AJ60" s="837"/>
      <c r="AK60" s="908"/>
      <c r="AL60" s="909"/>
      <c r="AM60" s="909"/>
      <c r="AN60" s="909"/>
      <c r="AO60" s="909"/>
      <c r="AP60" s="909"/>
      <c r="AQ60" s="910" t="str">
        <f>IFERROR(VLOOKUP(AK60,'Composite Datasheets'!$MC$6:$MF$25,3,0),"")</f>
        <v>Other</v>
      </c>
      <c r="AR60" s="911"/>
      <c r="AS60" s="912"/>
      <c r="AT60" s="910" t="str">
        <f>_xlfn.XLOOKUP(AK60,'Composite Datasheets'!$MC$6:$MC$25,'Composite Datasheets'!$MF$6:$MF$25,"")</f>
        <v/>
      </c>
      <c r="AU60" s="911"/>
      <c r="AV60" s="912"/>
      <c r="AW60" s="909"/>
      <c r="AX60" s="924"/>
      <c r="AY60" s="342"/>
      <c r="AZ60" s="923">
        <v>44</v>
      </c>
      <c r="BA60" s="837"/>
      <c r="BB60" s="908"/>
      <c r="BC60" s="909"/>
      <c r="BD60" s="909"/>
      <c r="BE60" s="909"/>
      <c r="BF60" s="909"/>
      <c r="BG60" s="909"/>
      <c r="BH60" s="910" t="str">
        <f>IFERROR(VLOOKUP(BB60,'Composite Datasheets'!$MC$6:$MF$25,3,0),"")</f>
        <v>Other</v>
      </c>
      <c r="BI60" s="911"/>
      <c r="BJ60" s="912"/>
      <c r="BK60" s="910" t="str">
        <f>_xlfn.XLOOKUP(BB60,'Composite Datasheets'!$MC$6:$MC$25,'Composite Datasheets'!$MF$6:$MF$25,"")</f>
        <v/>
      </c>
      <c r="BL60" s="911"/>
      <c r="BM60" s="912"/>
      <c r="BN60" s="909"/>
      <c r="BO60" s="924"/>
      <c r="BP60" s="342"/>
      <c r="BQ60" s="923">
        <v>44</v>
      </c>
      <c r="BR60" s="837"/>
      <c r="BS60" s="908"/>
      <c r="BT60" s="909"/>
      <c r="BU60" s="909"/>
      <c r="BV60" s="909"/>
      <c r="BW60" s="909"/>
      <c r="BX60" s="909"/>
      <c r="BY60" s="910" t="str">
        <f>IFERROR(VLOOKUP(BS60,'Composite Datasheets'!$MC$6:$MF$25,3,0),"")</f>
        <v>Other</v>
      </c>
      <c r="BZ60" s="911"/>
      <c r="CA60" s="912"/>
      <c r="CB60" s="910" t="str">
        <f>_xlfn.XLOOKUP(BS60,'Composite Datasheets'!$MC$6:$MC$25,'Composite Datasheets'!$MF$6:$MF$25,"")</f>
        <v/>
      </c>
      <c r="CC60" s="911"/>
      <c r="CD60" s="912"/>
      <c r="CE60" s="909"/>
      <c r="CF60" s="924"/>
      <c r="CG60" s="342"/>
      <c r="CH60" s="923">
        <v>44</v>
      </c>
      <c r="CI60" s="837"/>
      <c r="CJ60" s="908"/>
      <c r="CK60" s="909"/>
      <c r="CL60" s="909"/>
      <c r="CM60" s="909"/>
      <c r="CN60" s="909"/>
      <c r="CO60" s="909"/>
      <c r="CP60" s="910" t="str">
        <f>IFERROR(VLOOKUP(CJ60,'Composite Datasheets'!$MC$6:$MF$25,3,0),"")</f>
        <v>Other</v>
      </c>
      <c r="CQ60" s="911"/>
      <c r="CR60" s="912"/>
      <c r="CS60" s="910" t="str">
        <f>_xlfn.XLOOKUP(CJ60,'Composite Datasheets'!$MC$6:$MC$25,'Composite Datasheets'!$MF$6:$MF$25,"")</f>
        <v/>
      </c>
      <c r="CT60" s="911"/>
      <c r="CU60" s="912"/>
      <c r="CV60" s="909"/>
      <c r="CW60" s="924"/>
      <c r="CX60" s="342"/>
      <c r="CY60" s="923">
        <v>44</v>
      </c>
      <c r="CZ60" s="837"/>
      <c r="DA60" s="908"/>
      <c r="DB60" s="909"/>
      <c r="DC60" s="909"/>
      <c r="DD60" s="909"/>
      <c r="DE60" s="909"/>
      <c r="DF60" s="909"/>
      <c r="DG60" s="910" t="str">
        <f>IFERROR(VLOOKUP(DA60,'Composite Datasheets'!$MC$6:$MF$25,3,0),"")</f>
        <v>Other</v>
      </c>
      <c r="DH60" s="911"/>
      <c r="DI60" s="912"/>
      <c r="DJ60" s="910" t="str">
        <f>_xlfn.XLOOKUP(DA60,'Composite Datasheets'!$MC$6:$MC$25,'Composite Datasheets'!$MF$6:$MF$25,"")</f>
        <v/>
      </c>
      <c r="DK60" s="911"/>
      <c r="DL60" s="912"/>
      <c r="DM60" s="909"/>
      <c r="DN60" s="924"/>
      <c r="DO60" s="342"/>
      <c r="DP60" s="923">
        <v>44</v>
      </c>
      <c r="DQ60" s="837"/>
      <c r="DR60" s="908"/>
      <c r="DS60" s="909"/>
      <c r="DT60" s="909"/>
      <c r="DU60" s="909"/>
      <c r="DV60" s="909"/>
      <c r="DW60" s="909"/>
      <c r="DX60" s="910" t="str">
        <f>IFERROR(VLOOKUP(DR60,'Composite Datasheets'!$MC$6:$MF$25,3,0),"")</f>
        <v>Other</v>
      </c>
      <c r="DY60" s="911"/>
      <c r="DZ60" s="912"/>
      <c r="EA60" s="910" t="str">
        <f>_xlfn.XLOOKUP(DR60,'Composite Datasheets'!$MC$6:$MC$25,'Composite Datasheets'!$MF$6:$MF$25,"")</f>
        <v/>
      </c>
      <c r="EB60" s="911"/>
      <c r="EC60" s="912"/>
      <c r="ED60" s="909"/>
      <c r="EE60" s="924"/>
      <c r="EF60" s="342"/>
      <c r="EG60" s="923">
        <v>44</v>
      </c>
      <c r="EH60" s="837"/>
      <c r="EI60" s="908"/>
      <c r="EJ60" s="909"/>
      <c r="EK60" s="909"/>
      <c r="EL60" s="909"/>
      <c r="EM60" s="909"/>
      <c r="EN60" s="909"/>
      <c r="EO60" s="910" t="str">
        <f>IFERROR(VLOOKUP(EI60,'Composite Datasheets'!$MC$6:$MF$25,3,0),"")</f>
        <v>Other</v>
      </c>
      <c r="EP60" s="911"/>
      <c r="EQ60" s="912"/>
      <c r="ER60" s="910" t="str">
        <f>_xlfn.XLOOKUP(EI60,'Composite Datasheets'!$MC$6:$MC$25,'Composite Datasheets'!$MF$6:$MF$25,"")</f>
        <v/>
      </c>
      <c r="ES60" s="911"/>
      <c r="ET60" s="912"/>
      <c r="EU60" s="909"/>
      <c r="EV60" s="924"/>
      <c r="EW60" s="342"/>
      <c r="EX60" s="923">
        <v>44</v>
      </c>
      <c r="EY60" s="837"/>
      <c r="EZ60" s="908"/>
      <c r="FA60" s="909"/>
      <c r="FB60" s="909"/>
      <c r="FC60" s="909"/>
      <c r="FD60" s="909"/>
      <c r="FE60" s="909"/>
      <c r="FF60" s="910" t="str">
        <f>IFERROR(VLOOKUP(EZ60,'Composite Datasheets'!$MC$6:$MF$25,3,0),"")</f>
        <v>Other</v>
      </c>
      <c r="FG60" s="911"/>
      <c r="FH60" s="912"/>
      <c r="FI60" s="910" t="str">
        <f>_xlfn.XLOOKUP(EZ60,'Composite Datasheets'!$MC$6:$MC$25,'Composite Datasheets'!$MF$6:$MF$25,"")</f>
        <v/>
      </c>
      <c r="FJ60" s="911"/>
      <c r="FK60" s="912"/>
      <c r="FL60" s="909"/>
      <c r="FM60" s="924"/>
      <c r="FN60" s="342"/>
      <c r="FO60" s="923">
        <v>44</v>
      </c>
      <c r="FP60" s="837"/>
      <c r="FQ60" s="908"/>
      <c r="FR60" s="909"/>
      <c r="FS60" s="909"/>
      <c r="FT60" s="909"/>
      <c r="FU60" s="909"/>
      <c r="FV60" s="909"/>
      <c r="FW60" s="910" t="str">
        <f>IFERROR(VLOOKUP(FQ60,'Composite Datasheets'!$MC$6:$MF$25,3,0),"")</f>
        <v>Other</v>
      </c>
      <c r="FX60" s="911"/>
      <c r="FY60" s="912"/>
      <c r="FZ60" s="910" t="str">
        <f>_xlfn.XLOOKUP(FQ60,'Composite Datasheets'!$MC$6:$MC$25,'Composite Datasheets'!$MF$6:$MF$25,"")</f>
        <v/>
      </c>
      <c r="GA60" s="911"/>
      <c r="GB60" s="912"/>
      <c r="GC60" s="909"/>
      <c r="GD60" s="924"/>
      <c r="GE60" s="342"/>
      <c r="GF60" s="923">
        <v>44</v>
      </c>
      <c r="GG60" s="837"/>
      <c r="GH60" s="908"/>
      <c r="GI60" s="909"/>
      <c r="GJ60" s="909"/>
      <c r="GK60" s="909"/>
      <c r="GL60" s="909"/>
      <c r="GM60" s="909"/>
      <c r="GN60" s="910" t="str">
        <f>IFERROR(VLOOKUP(GH60,'Composite Datasheets'!$MC$6:$MF$25,3,0),"")</f>
        <v>Other</v>
      </c>
      <c r="GO60" s="911"/>
      <c r="GP60" s="912"/>
      <c r="GQ60" s="910" t="str">
        <f>_xlfn.XLOOKUP(GH60,'Composite Datasheets'!$MC$6:$MC$25,'Composite Datasheets'!$MF$6:$MF$25,"")</f>
        <v/>
      </c>
      <c r="GR60" s="911"/>
      <c r="GS60" s="912"/>
      <c r="GT60" s="909"/>
      <c r="GU60" s="924"/>
      <c r="GV60" s="342"/>
      <c r="GW60" s="923">
        <v>44</v>
      </c>
      <c r="GX60" s="837"/>
      <c r="GY60" s="908"/>
      <c r="GZ60" s="909"/>
      <c r="HA60" s="909"/>
      <c r="HB60" s="909"/>
      <c r="HC60" s="909"/>
      <c r="HD60" s="909"/>
      <c r="HE60" s="910" t="str">
        <f>IFERROR(VLOOKUP(GY60,'Composite Datasheets'!$MC$6:$MF$25,3,0),"")</f>
        <v>Other</v>
      </c>
      <c r="HF60" s="911"/>
      <c r="HG60" s="912"/>
      <c r="HH60" s="910" t="str">
        <f>_xlfn.XLOOKUP(GY60,'Composite Datasheets'!$MC$6:$MC$25,'Composite Datasheets'!$MF$6:$MF$25,"")</f>
        <v/>
      </c>
      <c r="HI60" s="911"/>
      <c r="HJ60" s="912"/>
      <c r="HK60" s="909"/>
      <c r="HL60" s="924"/>
      <c r="HM60" s="342"/>
      <c r="HN60" s="923">
        <v>44</v>
      </c>
      <c r="HO60" s="837"/>
      <c r="HP60" s="908"/>
      <c r="HQ60" s="909"/>
      <c r="HR60" s="909"/>
      <c r="HS60" s="909"/>
      <c r="HT60" s="909"/>
      <c r="HU60" s="909"/>
      <c r="HV60" s="910" t="str">
        <f>IFERROR(VLOOKUP(HP60,'Composite Datasheets'!$MC$6:$MF$25,3,0),"")</f>
        <v>Other</v>
      </c>
      <c r="HW60" s="911"/>
      <c r="HX60" s="912"/>
      <c r="HY60" s="910" t="str">
        <f>_xlfn.XLOOKUP(HP60,'Composite Datasheets'!$MC$6:$MC$25,'Composite Datasheets'!$MF$6:$MF$25,"")</f>
        <v/>
      </c>
      <c r="HZ60" s="911"/>
      <c r="IA60" s="912"/>
      <c r="IB60" s="909"/>
      <c r="IC60" s="924"/>
      <c r="ID60" s="342"/>
      <c r="IE60" s="923">
        <v>44</v>
      </c>
      <c r="IF60" s="837"/>
      <c r="IG60" s="908"/>
      <c r="IH60" s="909"/>
      <c r="II60" s="909"/>
      <c r="IJ60" s="909"/>
      <c r="IK60" s="909"/>
      <c r="IL60" s="909"/>
      <c r="IM60" s="910" t="str">
        <f>IFERROR(VLOOKUP(IG60,'Composite Datasheets'!$MC$6:$MF$25,3,0),"")</f>
        <v>Other</v>
      </c>
      <c r="IN60" s="911"/>
      <c r="IO60" s="912"/>
      <c r="IP60" s="910" t="str">
        <f>_xlfn.XLOOKUP(IG60,'Composite Datasheets'!$MC$6:$MC$25,'Composite Datasheets'!$MF$6:$MF$25,"")</f>
        <v/>
      </c>
      <c r="IQ60" s="911"/>
      <c r="IR60" s="912"/>
      <c r="IS60" s="909"/>
      <c r="IT60" s="924"/>
    </row>
    <row r="61" spans="1:254" s="124" customFormat="1" ht="12.75" x14ac:dyDescent="0.2">
      <c r="A61" s="923">
        <v>45</v>
      </c>
      <c r="B61" s="837"/>
      <c r="C61" s="908"/>
      <c r="D61" s="909"/>
      <c r="E61" s="909"/>
      <c r="F61" s="909"/>
      <c r="G61" s="909"/>
      <c r="H61" s="909"/>
      <c r="I61" s="910" t="str">
        <f>IFERROR(VLOOKUP(C61,'Composite Datasheets'!$MC$6:$MF$25,3,0),"")</f>
        <v>Other</v>
      </c>
      <c r="J61" s="911"/>
      <c r="K61" s="912"/>
      <c r="L61" s="910" t="str">
        <f>_xlfn.XLOOKUP(C61,'Composite Datasheets'!$MC$6:$MC$25,'Composite Datasheets'!$MF$6:$MF$25,"")</f>
        <v/>
      </c>
      <c r="M61" s="911"/>
      <c r="N61" s="912"/>
      <c r="O61" s="909"/>
      <c r="P61" s="924"/>
      <c r="Q61" s="335"/>
      <c r="R61" s="923">
        <v>45</v>
      </c>
      <c r="S61" s="837"/>
      <c r="T61" s="908"/>
      <c r="U61" s="909"/>
      <c r="V61" s="909"/>
      <c r="W61" s="909"/>
      <c r="X61" s="909"/>
      <c r="Y61" s="909"/>
      <c r="Z61" s="910" t="str">
        <f>IFERROR(VLOOKUP(T61,'Composite Datasheets'!$MC$6:$MF$25,3,0),"")</f>
        <v>Other</v>
      </c>
      <c r="AA61" s="911"/>
      <c r="AB61" s="912"/>
      <c r="AC61" s="910" t="str">
        <f>_xlfn.XLOOKUP(T61,'Composite Datasheets'!$MC$6:$MC$25,'Composite Datasheets'!$MF$6:$MF$25,"")</f>
        <v/>
      </c>
      <c r="AD61" s="911"/>
      <c r="AE61" s="912"/>
      <c r="AF61" s="909"/>
      <c r="AG61" s="924"/>
      <c r="AH61" s="342"/>
      <c r="AI61" s="923">
        <v>45</v>
      </c>
      <c r="AJ61" s="837"/>
      <c r="AK61" s="908"/>
      <c r="AL61" s="909"/>
      <c r="AM61" s="909"/>
      <c r="AN61" s="909"/>
      <c r="AO61" s="909"/>
      <c r="AP61" s="909"/>
      <c r="AQ61" s="910" t="str">
        <f>IFERROR(VLOOKUP(AK61,'Composite Datasheets'!$MC$6:$MF$25,3,0),"")</f>
        <v>Other</v>
      </c>
      <c r="AR61" s="911"/>
      <c r="AS61" s="912"/>
      <c r="AT61" s="910" t="str">
        <f>_xlfn.XLOOKUP(AK61,'Composite Datasheets'!$MC$6:$MC$25,'Composite Datasheets'!$MF$6:$MF$25,"")</f>
        <v/>
      </c>
      <c r="AU61" s="911"/>
      <c r="AV61" s="912"/>
      <c r="AW61" s="909"/>
      <c r="AX61" s="924"/>
      <c r="AY61" s="342"/>
      <c r="AZ61" s="923">
        <v>45</v>
      </c>
      <c r="BA61" s="837"/>
      <c r="BB61" s="908"/>
      <c r="BC61" s="909"/>
      <c r="BD61" s="909"/>
      <c r="BE61" s="909"/>
      <c r="BF61" s="909"/>
      <c r="BG61" s="909"/>
      <c r="BH61" s="910" t="str">
        <f>IFERROR(VLOOKUP(BB61,'Composite Datasheets'!$MC$6:$MF$25,3,0),"")</f>
        <v>Other</v>
      </c>
      <c r="BI61" s="911"/>
      <c r="BJ61" s="912"/>
      <c r="BK61" s="910" t="str">
        <f>_xlfn.XLOOKUP(BB61,'Composite Datasheets'!$MC$6:$MC$25,'Composite Datasheets'!$MF$6:$MF$25,"")</f>
        <v/>
      </c>
      <c r="BL61" s="911"/>
      <c r="BM61" s="912"/>
      <c r="BN61" s="909"/>
      <c r="BO61" s="924"/>
      <c r="BP61" s="342"/>
      <c r="BQ61" s="923">
        <v>45</v>
      </c>
      <c r="BR61" s="837"/>
      <c r="BS61" s="908"/>
      <c r="BT61" s="909"/>
      <c r="BU61" s="909"/>
      <c r="BV61" s="909"/>
      <c r="BW61" s="909"/>
      <c r="BX61" s="909"/>
      <c r="BY61" s="910" t="str">
        <f>IFERROR(VLOOKUP(BS61,'Composite Datasheets'!$MC$6:$MF$25,3,0),"")</f>
        <v>Other</v>
      </c>
      <c r="BZ61" s="911"/>
      <c r="CA61" s="912"/>
      <c r="CB61" s="910" t="str">
        <f>_xlfn.XLOOKUP(BS61,'Composite Datasheets'!$MC$6:$MC$25,'Composite Datasheets'!$MF$6:$MF$25,"")</f>
        <v/>
      </c>
      <c r="CC61" s="911"/>
      <c r="CD61" s="912"/>
      <c r="CE61" s="909"/>
      <c r="CF61" s="924"/>
      <c r="CG61" s="342"/>
      <c r="CH61" s="923">
        <v>45</v>
      </c>
      <c r="CI61" s="837"/>
      <c r="CJ61" s="908"/>
      <c r="CK61" s="909"/>
      <c r="CL61" s="909"/>
      <c r="CM61" s="909"/>
      <c r="CN61" s="909"/>
      <c r="CO61" s="909"/>
      <c r="CP61" s="910" t="str">
        <f>IFERROR(VLOOKUP(CJ61,'Composite Datasheets'!$MC$6:$MF$25,3,0),"")</f>
        <v>Other</v>
      </c>
      <c r="CQ61" s="911"/>
      <c r="CR61" s="912"/>
      <c r="CS61" s="910" t="str">
        <f>_xlfn.XLOOKUP(CJ61,'Composite Datasheets'!$MC$6:$MC$25,'Composite Datasheets'!$MF$6:$MF$25,"")</f>
        <v/>
      </c>
      <c r="CT61" s="911"/>
      <c r="CU61" s="912"/>
      <c r="CV61" s="909"/>
      <c r="CW61" s="924"/>
      <c r="CX61" s="342"/>
      <c r="CY61" s="923">
        <v>45</v>
      </c>
      <c r="CZ61" s="837"/>
      <c r="DA61" s="908"/>
      <c r="DB61" s="909"/>
      <c r="DC61" s="909"/>
      <c r="DD61" s="909"/>
      <c r="DE61" s="909"/>
      <c r="DF61" s="909"/>
      <c r="DG61" s="910" t="str">
        <f>IFERROR(VLOOKUP(DA61,'Composite Datasheets'!$MC$6:$MF$25,3,0),"")</f>
        <v>Other</v>
      </c>
      <c r="DH61" s="911"/>
      <c r="DI61" s="912"/>
      <c r="DJ61" s="910" t="str">
        <f>_xlfn.XLOOKUP(DA61,'Composite Datasheets'!$MC$6:$MC$25,'Composite Datasheets'!$MF$6:$MF$25,"")</f>
        <v/>
      </c>
      <c r="DK61" s="911"/>
      <c r="DL61" s="912"/>
      <c r="DM61" s="909"/>
      <c r="DN61" s="924"/>
      <c r="DO61" s="342"/>
      <c r="DP61" s="923">
        <v>45</v>
      </c>
      <c r="DQ61" s="837"/>
      <c r="DR61" s="908"/>
      <c r="DS61" s="909"/>
      <c r="DT61" s="909"/>
      <c r="DU61" s="909"/>
      <c r="DV61" s="909"/>
      <c r="DW61" s="909"/>
      <c r="DX61" s="910" t="str">
        <f>IFERROR(VLOOKUP(DR61,'Composite Datasheets'!$MC$6:$MF$25,3,0),"")</f>
        <v>Other</v>
      </c>
      <c r="DY61" s="911"/>
      <c r="DZ61" s="912"/>
      <c r="EA61" s="910" t="str">
        <f>_xlfn.XLOOKUP(DR61,'Composite Datasheets'!$MC$6:$MC$25,'Composite Datasheets'!$MF$6:$MF$25,"")</f>
        <v/>
      </c>
      <c r="EB61" s="911"/>
      <c r="EC61" s="912"/>
      <c r="ED61" s="909"/>
      <c r="EE61" s="924"/>
      <c r="EF61" s="342"/>
      <c r="EG61" s="923">
        <v>45</v>
      </c>
      <c r="EH61" s="837"/>
      <c r="EI61" s="908"/>
      <c r="EJ61" s="909"/>
      <c r="EK61" s="909"/>
      <c r="EL61" s="909"/>
      <c r="EM61" s="909"/>
      <c r="EN61" s="909"/>
      <c r="EO61" s="910" t="str">
        <f>IFERROR(VLOOKUP(EI61,'Composite Datasheets'!$MC$6:$MF$25,3,0),"")</f>
        <v>Other</v>
      </c>
      <c r="EP61" s="911"/>
      <c r="EQ61" s="912"/>
      <c r="ER61" s="910" t="str">
        <f>_xlfn.XLOOKUP(EI61,'Composite Datasheets'!$MC$6:$MC$25,'Composite Datasheets'!$MF$6:$MF$25,"")</f>
        <v/>
      </c>
      <c r="ES61" s="911"/>
      <c r="ET61" s="912"/>
      <c r="EU61" s="909"/>
      <c r="EV61" s="924"/>
      <c r="EW61" s="342"/>
      <c r="EX61" s="923">
        <v>45</v>
      </c>
      <c r="EY61" s="837"/>
      <c r="EZ61" s="908"/>
      <c r="FA61" s="909"/>
      <c r="FB61" s="909"/>
      <c r="FC61" s="909"/>
      <c r="FD61" s="909"/>
      <c r="FE61" s="909"/>
      <c r="FF61" s="910" t="str">
        <f>IFERROR(VLOOKUP(EZ61,'Composite Datasheets'!$MC$6:$MF$25,3,0),"")</f>
        <v>Other</v>
      </c>
      <c r="FG61" s="911"/>
      <c r="FH61" s="912"/>
      <c r="FI61" s="910" t="str">
        <f>_xlfn.XLOOKUP(EZ61,'Composite Datasheets'!$MC$6:$MC$25,'Composite Datasheets'!$MF$6:$MF$25,"")</f>
        <v/>
      </c>
      <c r="FJ61" s="911"/>
      <c r="FK61" s="912"/>
      <c r="FL61" s="909"/>
      <c r="FM61" s="924"/>
      <c r="FN61" s="342"/>
      <c r="FO61" s="923">
        <v>45</v>
      </c>
      <c r="FP61" s="837"/>
      <c r="FQ61" s="908"/>
      <c r="FR61" s="909"/>
      <c r="FS61" s="909"/>
      <c r="FT61" s="909"/>
      <c r="FU61" s="909"/>
      <c r="FV61" s="909"/>
      <c r="FW61" s="910" t="str">
        <f>IFERROR(VLOOKUP(FQ61,'Composite Datasheets'!$MC$6:$MF$25,3,0),"")</f>
        <v>Other</v>
      </c>
      <c r="FX61" s="911"/>
      <c r="FY61" s="912"/>
      <c r="FZ61" s="910" t="str">
        <f>_xlfn.XLOOKUP(FQ61,'Composite Datasheets'!$MC$6:$MC$25,'Composite Datasheets'!$MF$6:$MF$25,"")</f>
        <v/>
      </c>
      <c r="GA61" s="911"/>
      <c r="GB61" s="912"/>
      <c r="GC61" s="909"/>
      <c r="GD61" s="924"/>
      <c r="GE61" s="342"/>
      <c r="GF61" s="923">
        <v>45</v>
      </c>
      <c r="GG61" s="837"/>
      <c r="GH61" s="908"/>
      <c r="GI61" s="909"/>
      <c r="GJ61" s="909"/>
      <c r="GK61" s="909"/>
      <c r="GL61" s="909"/>
      <c r="GM61" s="909"/>
      <c r="GN61" s="910" t="str">
        <f>IFERROR(VLOOKUP(GH61,'Composite Datasheets'!$MC$6:$MF$25,3,0),"")</f>
        <v>Other</v>
      </c>
      <c r="GO61" s="911"/>
      <c r="GP61" s="912"/>
      <c r="GQ61" s="910" t="str">
        <f>_xlfn.XLOOKUP(GH61,'Composite Datasheets'!$MC$6:$MC$25,'Composite Datasheets'!$MF$6:$MF$25,"")</f>
        <v/>
      </c>
      <c r="GR61" s="911"/>
      <c r="GS61" s="912"/>
      <c r="GT61" s="909"/>
      <c r="GU61" s="924"/>
      <c r="GV61" s="342"/>
      <c r="GW61" s="923">
        <v>45</v>
      </c>
      <c r="GX61" s="837"/>
      <c r="GY61" s="908"/>
      <c r="GZ61" s="909"/>
      <c r="HA61" s="909"/>
      <c r="HB61" s="909"/>
      <c r="HC61" s="909"/>
      <c r="HD61" s="909"/>
      <c r="HE61" s="910" t="str">
        <f>IFERROR(VLOOKUP(GY61,'Composite Datasheets'!$MC$6:$MF$25,3,0),"")</f>
        <v>Other</v>
      </c>
      <c r="HF61" s="911"/>
      <c r="HG61" s="912"/>
      <c r="HH61" s="910" t="str">
        <f>_xlfn.XLOOKUP(GY61,'Composite Datasheets'!$MC$6:$MC$25,'Composite Datasheets'!$MF$6:$MF$25,"")</f>
        <v/>
      </c>
      <c r="HI61" s="911"/>
      <c r="HJ61" s="912"/>
      <c r="HK61" s="909"/>
      <c r="HL61" s="924"/>
      <c r="HM61" s="342"/>
      <c r="HN61" s="923">
        <v>45</v>
      </c>
      <c r="HO61" s="837"/>
      <c r="HP61" s="908"/>
      <c r="HQ61" s="909"/>
      <c r="HR61" s="909"/>
      <c r="HS61" s="909"/>
      <c r="HT61" s="909"/>
      <c r="HU61" s="909"/>
      <c r="HV61" s="910" t="str">
        <f>IFERROR(VLOOKUP(HP61,'Composite Datasheets'!$MC$6:$MF$25,3,0),"")</f>
        <v>Other</v>
      </c>
      <c r="HW61" s="911"/>
      <c r="HX61" s="912"/>
      <c r="HY61" s="910" t="str">
        <f>_xlfn.XLOOKUP(HP61,'Composite Datasheets'!$MC$6:$MC$25,'Composite Datasheets'!$MF$6:$MF$25,"")</f>
        <v/>
      </c>
      <c r="HZ61" s="911"/>
      <c r="IA61" s="912"/>
      <c r="IB61" s="909"/>
      <c r="IC61" s="924"/>
      <c r="ID61" s="342"/>
      <c r="IE61" s="923">
        <v>45</v>
      </c>
      <c r="IF61" s="837"/>
      <c r="IG61" s="908"/>
      <c r="IH61" s="909"/>
      <c r="II61" s="909"/>
      <c r="IJ61" s="909"/>
      <c r="IK61" s="909"/>
      <c r="IL61" s="909"/>
      <c r="IM61" s="910" t="str">
        <f>IFERROR(VLOOKUP(IG61,'Composite Datasheets'!$MC$6:$MF$25,3,0),"")</f>
        <v>Other</v>
      </c>
      <c r="IN61" s="911"/>
      <c r="IO61" s="912"/>
      <c r="IP61" s="910" t="str">
        <f>_xlfn.XLOOKUP(IG61,'Composite Datasheets'!$MC$6:$MC$25,'Composite Datasheets'!$MF$6:$MF$25,"")</f>
        <v/>
      </c>
      <c r="IQ61" s="911"/>
      <c r="IR61" s="912"/>
      <c r="IS61" s="909"/>
      <c r="IT61" s="924"/>
    </row>
    <row r="62" spans="1:254" s="124" customFormat="1" ht="12.75" x14ac:dyDescent="0.2">
      <c r="A62" s="923">
        <v>46</v>
      </c>
      <c r="B62" s="837"/>
      <c r="C62" s="908"/>
      <c r="D62" s="909"/>
      <c r="E62" s="909"/>
      <c r="F62" s="909"/>
      <c r="G62" s="909"/>
      <c r="H62" s="909"/>
      <c r="I62" s="910" t="str">
        <f>IFERROR(VLOOKUP(C62,'Composite Datasheets'!$MC$6:$MF$25,3,0),"")</f>
        <v>Other</v>
      </c>
      <c r="J62" s="911"/>
      <c r="K62" s="912"/>
      <c r="L62" s="910" t="str">
        <f>_xlfn.XLOOKUP(C62,'Composite Datasheets'!$MC$6:$MC$25,'Composite Datasheets'!$MF$6:$MF$25,"")</f>
        <v/>
      </c>
      <c r="M62" s="911"/>
      <c r="N62" s="912"/>
      <c r="O62" s="909"/>
      <c r="P62" s="924"/>
      <c r="Q62" s="335"/>
      <c r="R62" s="923">
        <v>46</v>
      </c>
      <c r="S62" s="837"/>
      <c r="T62" s="908"/>
      <c r="U62" s="909"/>
      <c r="V62" s="909"/>
      <c r="W62" s="909"/>
      <c r="X62" s="909"/>
      <c r="Y62" s="909"/>
      <c r="Z62" s="910" t="str">
        <f>IFERROR(VLOOKUP(T62,'Composite Datasheets'!$MC$6:$MF$25,3,0),"")</f>
        <v>Other</v>
      </c>
      <c r="AA62" s="911"/>
      <c r="AB62" s="912"/>
      <c r="AC62" s="910" t="str">
        <f>_xlfn.XLOOKUP(T62,'Composite Datasheets'!$MC$6:$MC$25,'Composite Datasheets'!$MF$6:$MF$25,"")</f>
        <v/>
      </c>
      <c r="AD62" s="911"/>
      <c r="AE62" s="912"/>
      <c r="AF62" s="909"/>
      <c r="AG62" s="924"/>
      <c r="AH62" s="342"/>
      <c r="AI62" s="923">
        <v>46</v>
      </c>
      <c r="AJ62" s="837"/>
      <c r="AK62" s="908"/>
      <c r="AL62" s="909"/>
      <c r="AM62" s="909"/>
      <c r="AN62" s="909"/>
      <c r="AO62" s="909"/>
      <c r="AP62" s="909"/>
      <c r="AQ62" s="910" t="str">
        <f>IFERROR(VLOOKUP(AK62,'Composite Datasheets'!$MC$6:$MF$25,3,0),"")</f>
        <v>Other</v>
      </c>
      <c r="AR62" s="911"/>
      <c r="AS62" s="912"/>
      <c r="AT62" s="910" t="str">
        <f>_xlfn.XLOOKUP(AK62,'Composite Datasheets'!$MC$6:$MC$25,'Composite Datasheets'!$MF$6:$MF$25,"")</f>
        <v/>
      </c>
      <c r="AU62" s="911"/>
      <c r="AV62" s="912"/>
      <c r="AW62" s="909"/>
      <c r="AX62" s="924"/>
      <c r="AY62" s="342"/>
      <c r="AZ62" s="923">
        <v>46</v>
      </c>
      <c r="BA62" s="837"/>
      <c r="BB62" s="908"/>
      <c r="BC62" s="909"/>
      <c r="BD62" s="909"/>
      <c r="BE62" s="909"/>
      <c r="BF62" s="909"/>
      <c r="BG62" s="909"/>
      <c r="BH62" s="910" t="str">
        <f>IFERROR(VLOOKUP(BB62,'Composite Datasheets'!$MC$6:$MF$25,3,0),"")</f>
        <v>Other</v>
      </c>
      <c r="BI62" s="911"/>
      <c r="BJ62" s="912"/>
      <c r="BK62" s="910" t="str">
        <f>_xlfn.XLOOKUP(BB62,'Composite Datasheets'!$MC$6:$MC$25,'Composite Datasheets'!$MF$6:$MF$25,"")</f>
        <v/>
      </c>
      <c r="BL62" s="911"/>
      <c r="BM62" s="912"/>
      <c r="BN62" s="909"/>
      <c r="BO62" s="924"/>
      <c r="BP62" s="342"/>
      <c r="BQ62" s="923">
        <v>46</v>
      </c>
      <c r="BR62" s="837"/>
      <c r="BS62" s="908"/>
      <c r="BT62" s="909"/>
      <c r="BU62" s="909"/>
      <c r="BV62" s="909"/>
      <c r="BW62" s="909"/>
      <c r="BX62" s="909"/>
      <c r="BY62" s="910" t="str">
        <f>IFERROR(VLOOKUP(BS62,'Composite Datasheets'!$MC$6:$MF$25,3,0),"")</f>
        <v>Other</v>
      </c>
      <c r="BZ62" s="911"/>
      <c r="CA62" s="912"/>
      <c r="CB62" s="910" t="str">
        <f>_xlfn.XLOOKUP(BS62,'Composite Datasheets'!$MC$6:$MC$25,'Composite Datasheets'!$MF$6:$MF$25,"")</f>
        <v/>
      </c>
      <c r="CC62" s="911"/>
      <c r="CD62" s="912"/>
      <c r="CE62" s="909"/>
      <c r="CF62" s="924"/>
      <c r="CG62" s="342"/>
      <c r="CH62" s="923">
        <v>46</v>
      </c>
      <c r="CI62" s="837"/>
      <c r="CJ62" s="908"/>
      <c r="CK62" s="909"/>
      <c r="CL62" s="909"/>
      <c r="CM62" s="909"/>
      <c r="CN62" s="909"/>
      <c r="CO62" s="909"/>
      <c r="CP62" s="910" t="str">
        <f>IFERROR(VLOOKUP(CJ62,'Composite Datasheets'!$MC$6:$MF$25,3,0),"")</f>
        <v>Other</v>
      </c>
      <c r="CQ62" s="911"/>
      <c r="CR62" s="912"/>
      <c r="CS62" s="910" t="str">
        <f>_xlfn.XLOOKUP(CJ62,'Composite Datasheets'!$MC$6:$MC$25,'Composite Datasheets'!$MF$6:$MF$25,"")</f>
        <v/>
      </c>
      <c r="CT62" s="911"/>
      <c r="CU62" s="912"/>
      <c r="CV62" s="909"/>
      <c r="CW62" s="924"/>
      <c r="CX62" s="342"/>
      <c r="CY62" s="923">
        <v>46</v>
      </c>
      <c r="CZ62" s="837"/>
      <c r="DA62" s="908"/>
      <c r="DB62" s="909"/>
      <c r="DC62" s="909"/>
      <c r="DD62" s="909"/>
      <c r="DE62" s="909"/>
      <c r="DF62" s="909"/>
      <c r="DG62" s="910" t="str">
        <f>IFERROR(VLOOKUP(DA62,'Composite Datasheets'!$MC$6:$MF$25,3,0),"")</f>
        <v>Other</v>
      </c>
      <c r="DH62" s="911"/>
      <c r="DI62" s="912"/>
      <c r="DJ62" s="910" t="str">
        <f>_xlfn.XLOOKUP(DA62,'Composite Datasheets'!$MC$6:$MC$25,'Composite Datasheets'!$MF$6:$MF$25,"")</f>
        <v/>
      </c>
      <c r="DK62" s="911"/>
      <c r="DL62" s="912"/>
      <c r="DM62" s="909"/>
      <c r="DN62" s="924"/>
      <c r="DO62" s="342"/>
      <c r="DP62" s="923">
        <v>46</v>
      </c>
      <c r="DQ62" s="837"/>
      <c r="DR62" s="908"/>
      <c r="DS62" s="909"/>
      <c r="DT62" s="909"/>
      <c r="DU62" s="909"/>
      <c r="DV62" s="909"/>
      <c r="DW62" s="909"/>
      <c r="DX62" s="910" t="str">
        <f>IFERROR(VLOOKUP(DR62,'Composite Datasheets'!$MC$6:$MF$25,3,0),"")</f>
        <v>Other</v>
      </c>
      <c r="DY62" s="911"/>
      <c r="DZ62" s="912"/>
      <c r="EA62" s="910" t="str">
        <f>_xlfn.XLOOKUP(DR62,'Composite Datasheets'!$MC$6:$MC$25,'Composite Datasheets'!$MF$6:$MF$25,"")</f>
        <v/>
      </c>
      <c r="EB62" s="911"/>
      <c r="EC62" s="912"/>
      <c r="ED62" s="909"/>
      <c r="EE62" s="924"/>
      <c r="EF62" s="342"/>
      <c r="EG62" s="923">
        <v>46</v>
      </c>
      <c r="EH62" s="837"/>
      <c r="EI62" s="908"/>
      <c r="EJ62" s="909"/>
      <c r="EK62" s="909"/>
      <c r="EL62" s="909"/>
      <c r="EM62" s="909"/>
      <c r="EN62" s="909"/>
      <c r="EO62" s="910" t="str">
        <f>IFERROR(VLOOKUP(EI62,'Composite Datasheets'!$MC$6:$MF$25,3,0),"")</f>
        <v>Other</v>
      </c>
      <c r="EP62" s="911"/>
      <c r="EQ62" s="912"/>
      <c r="ER62" s="910" t="str">
        <f>_xlfn.XLOOKUP(EI62,'Composite Datasheets'!$MC$6:$MC$25,'Composite Datasheets'!$MF$6:$MF$25,"")</f>
        <v/>
      </c>
      <c r="ES62" s="911"/>
      <c r="ET62" s="912"/>
      <c r="EU62" s="909"/>
      <c r="EV62" s="924"/>
      <c r="EW62" s="342"/>
      <c r="EX62" s="923">
        <v>46</v>
      </c>
      <c r="EY62" s="837"/>
      <c r="EZ62" s="908"/>
      <c r="FA62" s="909"/>
      <c r="FB62" s="909"/>
      <c r="FC62" s="909"/>
      <c r="FD62" s="909"/>
      <c r="FE62" s="909"/>
      <c r="FF62" s="910" t="str">
        <f>IFERROR(VLOOKUP(EZ62,'Composite Datasheets'!$MC$6:$MF$25,3,0),"")</f>
        <v>Other</v>
      </c>
      <c r="FG62" s="911"/>
      <c r="FH62" s="912"/>
      <c r="FI62" s="910" t="str">
        <f>_xlfn.XLOOKUP(EZ62,'Composite Datasheets'!$MC$6:$MC$25,'Composite Datasheets'!$MF$6:$MF$25,"")</f>
        <v/>
      </c>
      <c r="FJ62" s="911"/>
      <c r="FK62" s="912"/>
      <c r="FL62" s="909"/>
      <c r="FM62" s="924"/>
      <c r="FN62" s="342"/>
      <c r="FO62" s="923">
        <v>46</v>
      </c>
      <c r="FP62" s="837"/>
      <c r="FQ62" s="908"/>
      <c r="FR62" s="909"/>
      <c r="FS62" s="909"/>
      <c r="FT62" s="909"/>
      <c r="FU62" s="909"/>
      <c r="FV62" s="909"/>
      <c r="FW62" s="910" t="str">
        <f>IFERROR(VLOOKUP(FQ62,'Composite Datasheets'!$MC$6:$MF$25,3,0),"")</f>
        <v>Other</v>
      </c>
      <c r="FX62" s="911"/>
      <c r="FY62" s="912"/>
      <c r="FZ62" s="910" t="str">
        <f>_xlfn.XLOOKUP(FQ62,'Composite Datasheets'!$MC$6:$MC$25,'Composite Datasheets'!$MF$6:$MF$25,"")</f>
        <v/>
      </c>
      <c r="GA62" s="911"/>
      <c r="GB62" s="912"/>
      <c r="GC62" s="909"/>
      <c r="GD62" s="924"/>
      <c r="GE62" s="342"/>
      <c r="GF62" s="923">
        <v>46</v>
      </c>
      <c r="GG62" s="837"/>
      <c r="GH62" s="908"/>
      <c r="GI62" s="909"/>
      <c r="GJ62" s="909"/>
      <c r="GK62" s="909"/>
      <c r="GL62" s="909"/>
      <c r="GM62" s="909"/>
      <c r="GN62" s="910" t="str">
        <f>IFERROR(VLOOKUP(GH62,'Composite Datasheets'!$MC$6:$MF$25,3,0),"")</f>
        <v>Other</v>
      </c>
      <c r="GO62" s="911"/>
      <c r="GP62" s="912"/>
      <c r="GQ62" s="910" t="str">
        <f>_xlfn.XLOOKUP(GH62,'Composite Datasheets'!$MC$6:$MC$25,'Composite Datasheets'!$MF$6:$MF$25,"")</f>
        <v/>
      </c>
      <c r="GR62" s="911"/>
      <c r="GS62" s="912"/>
      <c r="GT62" s="909"/>
      <c r="GU62" s="924"/>
      <c r="GV62" s="342"/>
      <c r="GW62" s="923">
        <v>46</v>
      </c>
      <c r="GX62" s="837"/>
      <c r="GY62" s="908"/>
      <c r="GZ62" s="909"/>
      <c r="HA62" s="909"/>
      <c r="HB62" s="909"/>
      <c r="HC62" s="909"/>
      <c r="HD62" s="909"/>
      <c r="HE62" s="910" t="str">
        <f>IFERROR(VLOOKUP(GY62,'Composite Datasheets'!$MC$6:$MF$25,3,0),"")</f>
        <v>Other</v>
      </c>
      <c r="HF62" s="911"/>
      <c r="HG62" s="912"/>
      <c r="HH62" s="910" t="str">
        <f>_xlfn.XLOOKUP(GY62,'Composite Datasheets'!$MC$6:$MC$25,'Composite Datasheets'!$MF$6:$MF$25,"")</f>
        <v/>
      </c>
      <c r="HI62" s="911"/>
      <c r="HJ62" s="912"/>
      <c r="HK62" s="909"/>
      <c r="HL62" s="924"/>
      <c r="HM62" s="342"/>
      <c r="HN62" s="923">
        <v>46</v>
      </c>
      <c r="HO62" s="837"/>
      <c r="HP62" s="908"/>
      <c r="HQ62" s="909"/>
      <c r="HR62" s="909"/>
      <c r="HS62" s="909"/>
      <c r="HT62" s="909"/>
      <c r="HU62" s="909"/>
      <c r="HV62" s="910" t="str">
        <f>IFERROR(VLOOKUP(HP62,'Composite Datasheets'!$MC$6:$MF$25,3,0),"")</f>
        <v>Other</v>
      </c>
      <c r="HW62" s="911"/>
      <c r="HX62" s="912"/>
      <c r="HY62" s="910" t="str">
        <f>_xlfn.XLOOKUP(HP62,'Composite Datasheets'!$MC$6:$MC$25,'Composite Datasheets'!$MF$6:$MF$25,"")</f>
        <v/>
      </c>
      <c r="HZ62" s="911"/>
      <c r="IA62" s="912"/>
      <c r="IB62" s="909"/>
      <c r="IC62" s="924"/>
      <c r="ID62" s="342"/>
      <c r="IE62" s="923">
        <v>46</v>
      </c>
      <c r="IF62" s="837"/>
      <c r="IG62" s="908"/>
      <c r="IH62" s="909"/>
      <c r="II62" s="909"/>
      <c r="IJ62" s="909"/>
      <c r="IK62" s="909"/>
      <c r="IL62" s="909"/>
      <c r="IM62" s="910" t="str">
        <f>IFERROR(VLOOKUP(IG62,'Composite Datasheets'!$MC$6:$MF$25,3,0),"")</f>
        <v>Other</v>
      </c>
      <c r="IN62" s="911"/>
      <c r="IO62" s="912"/>
      <c r="IP62" s="910" t="str">
        <f>_xlfn.XLOOKUP(IG62,'Composite Datasheets'!$MC$6:$MC$25,'Composite Datasheets'!$MF$6:$MF$25,"")</f>
        <v/>
      </c>
      <c r="IQ62" s="911"/>
      <c r="IR62" s="912"/>
      <c r="IS62" s="909"/>
      <c r="IT62" s="924"/>
    </row>
    <row r="63" spans="1:254" s="124" customFormat="1" ht="12.75" x14ac:dyDescent="0.2">
      <c r="A63" s="923">
        <v>47</v>
      </c>
      <c r="B63" s="837"/>
      <c r="C63" s="908"/>
      <c r="D63" s="909"/>
      <c r="E63" s="909"/>
      <c r="F63" s="909"/>
      <c r="G63" s="909"/>
      <c r="H63" s="909"/>
      <c r="I63" s="910" t="str">
        <f>IFERROR(VLOOKUP(C63,'Composite Datasheets'!$MC$6:$MF$25,3,0),"")</f>
        <v>Other</v>
      </c>
      <c r="J63" s="911"/>
      <c r="K63" s="912"/>
      <c r="L63" s="910" t="str">
        <f>_xlfn.XLOOKUP(C63,'Composite Datasheets'!$MC$6:$MC$25,'Composite Datasheets'!$MF$6:$MF$25,"")</f>
        <v/>
      </c>
      <c r="M63" s="911"/>
      <c r="N63" s="912"/>
      <c r="O63" s="909"/>
      <c r="P63" s="924"/>
      <c r="Q63" s="335"/>
      <c r="R63" s="923">
        <v>47</v>
      </c>
      <c r="S63" s="837"/>
      <c r="T63" s="908"/>
      <c r="U63" s="909"/>
      <c r="V63" s="909"/>
      <c r="W63" s="909"/>
      <c r="X63" s="909"/>
      <c r="Y63" s="909"/>
      <c r="Z63" s="910" t="str">
        <f>IFERROR(VLOOKUP(T63,'Composite Datasheets'!$MC$6:$MF$25,3,0),"")</f>
        <v>Other</v>
      </c>
      <c r="AA63" s="911"/>
      <c r="AB63" s="912"/>
      <c r="AC63" s="910" t="str">
        <f>_xlfn.XLOOKUP(T63,'Composite Datasheets'!$MC$6:$MC$25,'Composite Datasheets'!$MF$6:$MF$25,"")</f>
        <v/>
      </c>
      <c r="AD63" s="911"/>
      <c r="AE63" s="912"/>
      <c r="AF63" s="909"/>
      <c r="AG63" s="924"/>
      <c r="AH63" s="342"/>
      <c r="AI63" s="923">
        <v>47</v>
      </c>
      <c r="AJ63" s="837"/>
      <c r="AK63" s="908"/>
      <c r="AL63" s="909"/>
      <c r="AM63" s="909"/>
      <c r="AN63" s="909"/>
      <c r="AO63" s="909"/>
      <c r="AP63" s="909"/>
      <c r="AQ63" s="910" t="str">
        <f>IFERROR(VLOOKUP(AK63,'Composite Datasheets'!$MC$6:$MF$25,3,0),"")</f>
        <v>Other</v>
      </c>
      <c r="AR63" s="911"/>
      <c r="AS63" s="912"/>
      <c r="AT63" s="910" t="str">
        <f>_xlfn.XLOOKUP(AK63,'Composite Datasheets'!$MC$6:$MC$25,'Composite Datasheets'!$MF$6:$MF$25,"")</f>
        <v/>
      </c>
      <c r="AU63" s="911"/>
      <c r="AV63" s="912"/>
      <c r="AW63" s="909"/>
      <c r="AX63" s="924"/>
      <c r="AY63" s="342"/>
      <c r="AZ63" s="923">
        <v>47</v>
      </c>
      <c r="BA63" s="837"/>
      <c r="BB63" s="908"/>
      <c r="BC63" s="909"/>
      <c r="BD63" s="909"/>
      <c r="BE63" s="909"/>
      <c r="BF63" s="909"/>
      <c r="BG63" s="909"/>
      <c r="BH63" s="910" t="str">
        <f>IFERROR(VLOOKUP(BB63,'Composite Datasheets'!$MC$6:$MF$25,3,0),"")</f>
        <v>Other</v>
      </c>
      <c r="BI63" s="911"/>
      <c r="BJ63" s="912"/>
      <c r="BK63" s="910" t="str">
        <f>_xlfn.XLOOKUP(BB63,'Composite Datasheets'!$MC$6:$MC$25,'Composite Datasheets'!$MF$6:$MF$25,"")</f>
        <v/>
      </c>
      <c r="BL63" s="911"/>
      <c r="BM63" s="912"/>
      <c r="BN63" s="909"/>
      <c r="BO63" s="924"/>
      <c r="BP63" s="342"/>
      <c r="BQ63" s="923">
        <v>47</v>
      </c>
      <c r="BR63" s="837"/>
      <c r="BS63" s="908"/>
      <c r="BT63" s="909"/>
      <c r="BU63" s="909"/>
      <c r="BV63" s="909"/>
      <c r="BW63" s="909"/>
      <c r="BX63" s="909"/>
      <c r="BY63" s="910" t="str">
        <f>IFERROR(VLOOKUP(BS63,'Composite Datasheets'!$MC$6:$MF$25,3,0),"")</f>
        <v>Other</v>
      </c>
      <c r="BZ63" s="911"/>
      <c r="CA63" s="912"/>
      <c r="CB63" s="910" t="str">
        <f>_xlfn.XLOOKUP(BS63,'Composite Datasheets'!$MC$6:$MC$25,'Composite Datasheets'!$MF$6:$MF$25,"")</f>
        <v/>
      </c>
      <c r="CC63" s="911"/>
      <c r="CD63" s="912"/>
      <c r="CE63" s="909"/>
      <c r="CF63" s="924"/>
      <c r="CG63" s="342"/>
      <c r="CH63" s="923">
        <v>47</v>
      </c>
      <c r="CI63" s="837"/>
      <c r="CJ63" s="908"/>
      <c r="CK63" s="909"/>
      <c r="CL63" s="909"/>
      <c r="CM63" s="909"/>
      <c r="CN63" s="909"/>
      <c r="CO63" s="909"/>
      <c r="CP63" s="910" t="str">
        <f>IFERROR(VLOOKUP(CJ63,'Composite Datasheets'!$MC$6:$MF$25,3,0),"")</f>
        <v>Other</v>
      </c>
      <c r="CQ63" s="911"/>
      <c r="CR63" s="912"/>
      <c r="CS63" s="910" t="str">
        <f>_xlfn.XLOOKUP(CJ63,'Composite Datasheets'!$MC$6:$MC$25,'Composite Datasheets'!$MF$6:$MF$25,"")</f>
        <v/>
      </c>
      <c r="CT63" s="911"/>
      <c r="CU63" s="912"/>
      <c r="CV63" s="909"/>
      <c r="CW63" s="924"/>
      <c r="CX63" s="342"/>
      <c r="CY63" s="923">
        <v>47</v>
      </c>
      <c r="CZ63" s="837"/>
      <c r="DA63" s="908"/>
      <c r="DB63" s="909"/>
      <c r="DC63" s="909"/>
      <c r="DD63" s="909"/>
      <c r="DE63" s="909"/>
      <c r="DF63" s="909"/>
      <c r="DG63" s="910" t="str">
        <f>IFERROR(VLOOKUP(DA63,'Composite Datasheets'!$MC$6:$MF$25,3,0),"")</f>
        <v>Other</v>
      </c>
      <c r="DH63" s="911"/>
      <c r="DI63" s="912"/>
      <c r="DJ63" s="910" t="str">
        <f>_xlfn.XLOOKUP(DA63,'Composite Datasheets'!$MC$6:$MC$25,'Composite Datasheets'!$MF$6:$MF$25,"")</f>
        <v/>
      </c>
      <c r="DK63" s="911"/>
      <c r="DL63" s="912"/>
      <c r="DM63" s="909"/>
      <c r="DN63" s="924"/>
      <c r="DO63" s="342"/>
      <c r="DP63" s="923">
        <v>47</v>
      </c>
      <c r="DQ63" s="837"/>
      <c r="DR63" s="908"/>
      <c r="DS63" s="909"/>
      <c r="DT63" s="909"/>
      <c r="DU63" s="909"/>
      <c r="DV63" s="909"/>
      <c r="DW63" s="909"/>
      <c r="DX63" s="910" t="str">
        <f>IFERROR(VLOOKUP(DR63,'Composite Datasheets'!$MC$6:$MF$25,3,0),"")</f>
        <v>Other</v>
      </c>
      <c r="DY63" s="911"/>
      <c r="DZ63" s="912"/>
      <c r="EA63" s="910" t="str">
        <f>_xlfn.XLOOKUP(DR63,'Composite Datasheets'!$MC$6:$MC$25,'Composite Datasheets'!$MF$6:$MF$25,"")</f>
        <v/>
      </c>
      <c r="EB63" s="911"/>
      <c r="EC63" s="912"/>
      <c r="ED63" s="909"/>
      <c r="EE63" s="924"/>
      <c r="EF63" s="342"/>
      <c r="EG63" s="923">
        <v>47</v>
      </c>
      <c r="EH63" s="837"/>
      <c r="EI63" s="908"/>
      <c r="EJ63" s="909"/>
      <c r="EK63" s="909"/>
      <c r="EL63" s="909"/>
      <c r="EM63" s="909"/>
      <c r="EN63" s="909"/>
      <c r="EO63" s="910" t="str">
        <f>IFERROR(VLOOKUP(EI63,'Composite Datasheets'!$MC$6:$MF$25,3,0),"")</f>
        <v>Other</v>
      </c>
      <c r="EP63" s="911"/>
      <c r="EQ63" s="912"/>
      <c r="ER63" s="910" t="str">
        <f>_xlfn.XLOOKUP(EI63,'Composite Datasheets'!$MC$6:$MC$25,'Composite Datasheets'!$MF$6:$MF$25,"")</f>
        <v/>
      </c>
      <c r="ES63" s="911"/>
      <c r="ET63" s="912"/>
      <c r="EU63" s="909"/>
      <c r="EV63" s="924"/>
      <c r="EW63" s="342"/>
      <c r="EX63" s="923">
        <v>47</v>
      </c>
      <c r="EY63" s="837"/>
      <c r="EZ63" s="908"/>
      <c r="FA63" s="909"/>
      <c r="FB63" s="909"/>
      <c r="FC63" s="909"/>
      <c r="FD63" s="909"/>
      <c r="FE63" s="909"/>
      <c r="FF63" s="910" t="str">
        <f>IFERROR(VLOOKUP(EZ63,'Composite Datasheets'!$MC$6:$MF$25,3,0),"")</f>
        <v>Other</v>
      </c>
      <c r="FG63" s="911"/>
      <c r="FH63" s="912"/>
      <c r="FI63" s="910" t="str">
        <f>_xlfn.XLOOKUP(EZ63,'Composite Datasheets'!$MC$6:$MC$25,'Composite Datasheets'!$MF$6:$MF$25,"")</f>
        <v/>
      </c>
      <c r="FJ63" s="911"/>
      <c r="FK63" s="912"/>
      <c r="FL63" s="909"/>
      <c r="FM63" s="924"/>
      <c r="FN63" s="342"/>
      <c r="FO63" s="923">
        <v>47</v>
      </c>
      <c r="FP63" s="837"/>
      <c r="FQ63" s="908"/>
      <c r="FR63" s="909"/>
      <c r="FS63" s="909"/>
      <c r="FT63" s="909"/>
      <c r="FU63" s="909"/>
      <c r="FV63" s="909"/>
      <c r="FW63" s="910" t="str">
        <f>IFERROR(VLOOKUP(FQ63,'Composite Datasheets'!$MC$6:$MF$25,3,0),"")</f>
        <v>Other</v>
      </c>
      <c r="FX63" s="911"/>
      <c r="FY63" s="912"/>
      <c r="FZ63" s="910" t="str">
        <f>_xlfn.XLOOKUP(FQ63,'Composite Datasheets'!$MC$6:$MC$25,'Composite Datasheets'!$MF$6:$MF$25,"")</f>
        <v/>
      </c>
      <c r="GA63" s="911"/>
      <c r="GB63" s="912"/>
      <c r="GC63" s="909"/>
      <c r="GD63" s="924"/>
      <c r="GE63" s="342"/>
      <c r="GF63" s="923">
        <v>47</v>
      </c>
      <c r="GG63" s="837"/>
      <c r="GH63" s="908"/>
      <c r="GI63" s="909"/>
      <c r="GJ63" s="909"/>
      <c r="GK63" s="909"/>
      <c r="GL63" s="909"/>
      <c r="GM63" s="909"/>
      <c r="GN63" s="910" t="str">
        <f>IFERROR(VLOOKUP(GH63,'Composite Datasheets'!$MC$6:$MF$25,3,0),"")</f>
        <v>Other</v>
      </c>
      <c r="GO63" s="911"/>
      <c r="GP63" s="912"/>
      <c r="GQ63" s="910" t="str">
        <f>_xlfn.XLOOKUP(GH63,'Composite Datasheets'!$MC$6:$MC$25,'Composite Datasheets'!$MF$6:$MF$25,"")</f>
        <v/>
      </c>
      <c r="GR63" s="911"/>
      <c r="GS63" s="912"/>
      <c r="GT63" s="909"/>
      <c r="GU63" s="924"/>
      <c r="GV63" s="342"/>
      <c r="GW63" s="923">
        <v>47</v>
      </c>
      <c r="GX63" s="837"/>
      <c r="GY63" s="908"/>
      <c r="GZ63" s="909"/>
      <c r="HA63" s="909"/>
      <c r="HB63" s="909"/>
      <c r="HC63" s="909"/>
      <c r="HD63" s="909"/>
      <c r="HE63" s="910" t="str">
        <f>IFERROR(VLOOKUP(GY63,'Composite Datasheets'!$MC$6:$MF$25,3,0),"")</f>
        <v>Other</v>
      </c>
      <c r="HF63" s="911"/>
      <c r="HG63" s="912"/>
      <c r="HH63" s="910" t="str">
        <f>_xlfn.XLOOKUP(GY63,'Composite Datasheets'!$MC$6:$MC$25,'Composite Datasheets'!$MF$6:$MF$25,"")</f>
        <v/>
      </c>
      <c r="HI63" s="911"/>
      <c r="HJ63" s="912"/>
      <c r="HK63" s="909"/>
      <c r="HL63" s="924"/>
      <c r="HM63" s="342"/>
      <c r="HN63" s="923">
        <v>47</v>
      </c>
      <c r="HO63" s="837"/>
      <c r="HP63" s="908"/>
      <c r="HQ63" s="909"/>
      <c r="HR63" s="909"/>
      <c r="HS63" s="909"/>
      <c r="HT63" s="909"/>
      <c r="HU63" s="909"/>
      <c r="HV63" s="910" t="str">
        <f>IFERROR(VLOOKUP(HP63,'Composite Datasheets'!$MC$6:$MF$25,3,0),"")</f>
        <v>Other</v>
      </c>
      <c r="HW63" s="911"/>
      <c r="HX63" s="912"/>
      <c r="HY63" s="910" t="str">
        <f>_xlfn.XLOOKUP(HP63,'Composite Datasheets'!$MC$6:$MC$25,'Composite Datasheets'!$MF$6:$MF$25,"")</f>
        <v/>
      </c>
      <c r="HZ63" s="911"/>
      <c r="IA63" s="912"/>
      <c r="IB63" s="909"/>
      <c r="IC63" s="924"/>
      <c r="ID63" s="342"/>
      <c r="IE63" s="923">
        <v>47</v>
      </c>
      <c r="IF63" s="837"/>
      <c r="IG63" s="908"/>
      <c r="IH63" s="909"/>
      <c r="II63" s="909"/>
      <c r="IJ63" s="909"/>
      <c r="IK63" s="909"/>
      <c r="IL63" s="909"/>
      <c r="IM63" s="910" t="str">
        <f>IFERROR(VLOOKUP(IG63,'Composite Datasheets'!$MC$6:$MF$25,3,0),"")</f>
        <v>Other</v>
      </c>
      <c r="IN63" s="911"/>
      <c r="IO63" s="912"/>
      <c r="IP63" s="910" t="str">
        <f>_xlfn.XLOOKUP(IG63,'Composite Datasheets'!$MC$6:$MC$25,'Composite Datasheets'!$MF$6:$MF$25,"")</f>
        <v/>
      </c>
      <c r="IQ63" s="911"/>
      <c r="IR63" s="912"/>
      <c r="IS63" s="909"/>
      <c r="IT63" s="924"/>
    </row>
    <row r="64" spans="1:254" s="124" customFormat="1" ht="12.75" x14ac:dyDescent="0.2">
      <c r="A64" s="923">
        <v>48</v>
      </c>
      <c r="B64" s="837"/>
      <c r="C64" s="908"/>
      <c r="D64" s="909"/>
      <c r="E64" s="909"/>
      <c r="F64" s="909"/>
      <c r="G64" s="909"/>
      <c r="H64" s="909"/>
      <c r="I64" s="910" t="str">
        <f>IFERROR(VLOOKUP(C64,'Composite Datasheets'!$MC$6:$MF$25,3,0),"")</f>
        <v>Other</v>
      </c>
      <c r="J64" s="911"/>
      <c r="K64" s="912"/>
      <c r="L64" s="910" t="str">
        <f>_xlfn.XLOOKUP(C64,'Composite Datasheets'!$MC$6:$MC$25,'Composite Datasheets'!$MF$6:$MF$25,"")</f>
        <v/>
      </c>
      <c r="M64" s="911"/>
      <c r="N64" s="912"/>
      <c r="O64" s="909"/>
      <c r="P64" s="924"/>
      <c r="Q64" s="335"/>
      <c r="R64" s="923">
        <v>48</v>
      </c>
      <c r="S64" s="837"/>
      <c r="T64" s="908"/>
      <c r="U64" s="909"/>
      <c r="V64" s="909"/>
      <c r="W64" s="909"/>
      <c r="X64" s="909"/>
      <c r="Y64" s="909"/>
      <c r="Z64" s="910" t="str">
        <f>IFERROR(VLOOKUP(T64,'Composite Datasheets'!$MC$6:$MF$25,3,0),"")</f>
        <v>Other</v>
      </c>
      <c r="AA64" s="911"/>
      <c r="AB64" s="912"/>
      <c r="AC64" s="910" t="str">
        <f>_xlfn.XLOOKUP(T64,'Composite Datasheets'!$MC$6:$MC$25,'Composite Datasheets'!$MF$6:$MF$25,"")</f>
        <v/>
      </c>
      <c r="AD64" s="911"/>
      <c r="AE64" s="912"/>
      <c r="AF64" s="909"/>
      <c r="AG64" s="924"/>
      <c r="AH64" s="342"/>
      <c r="AI64" s="923">
        <v>48</v>
      </c>
      <c r="AJ64" s="837"/>
      <c r="AK64" s="908"/>
      <c r="AL64" s="909"/>
      <c r="AM64" s="909"/>
      <c r="AN64" s="909"/>
      <c r="AO64" s="909"/>
      <c r="AP64" s="909"/>
      <c r="AQ64" s="910" t="str">
        <f>IFERROR(VLOOKUP(AK64,'Composite Datasheets'!$MC$6:$MF$25,3,0),"")</f>
        <v>Other</v>
      </c>
      <c r="AR64" s="911"/>
      <c r="AS64" s="912"/>
      <c r="AT64" s="910" t="str">
        <f>_xlfn.XLOOKUP(AK64,'Composite Datasheets'!$MC$6:$MC$25,'Composite Datasheets'!$MF$6:$MF$25,"")</f>
        <v/>
      </c>
      <c r="AU64" s="911"/>
      <c r="AV64" s="912"/>
      <c r="AW64" s="909"/>
      <c r="AX64" s="924"/>
      <c r="AY64" s="342"/>
      <c r="AZ64" s="923">
        <v>48</v>
      </c>
      <c r="BA64" s="837"/>
      <c r="BB64" s="908"/>
      <c r="BC64" s="909"/>
      <c r="BD64" s="909"/>
      <c r="BE64" s="909"/>
      <c r="BF64" s="909"/>
      <c r="BG64" s="909"/>
      <c r="BH64" s="910" t="str">
        <f>IFERROR(VLOOKUP(BB64,'Composite Datasheets'!$MC$6:$MF$25,3,0),"")</f>
        <v>Other</v>
      </c>
      <c r="BI64" s="911"/>
      <c r="BJ64" s="912"/>
      <c r="BK64" s="910" t="str">
        <f>_xlfn.XLOOKUP(BB64,'Composite Datasheets'!$MC$6:$MC$25,'Composite Datasheets'!$MF$6:$MF$25,"")</f>
        <v/>
      </c>
      <c r="BL64" s="911"/>
      <c r="BM64" s="912"/>
      <c r="BN64" s="909"/>
      <c r="BO64" s="924"/>
      <c r="BP64" s="342"/>
      <c r="BQ64" s="923">
        <v>48</v>
      </c>
      <c r="BR64" s="837"/>
      <c r="BS64" s="908"/>
      <c r="BT64" s="909"/>
      <c r="BU64" s="909"/>
      <c r="BV64" s="909"/>
      <c r="BW64" s="909"/>
      <c r="BX64" s="909"/>
      <c r="BY64" s="910" t="str">
        <f>IFERROR(VLOOKUP(BS64,'Composite Datasheets'!$MC$6:$MF$25,3,0),"")</f>
        <v>Other</v>
      </c>
      <c r="BZ64" s="911"/>
      <c r="CA64" s="912"/>
      <c r="CB64" s="910" t="str">
        <f>_xlfn.XLOOKUP(BS64,'Composite Datasheets'!$MC$6:$MC$25,'Composite Datasheets'!$MF$6:$MF$25,"")</f>
        <v/>
      </c>
      <c r="CC64" s="911"/>
      <c r="CD64" s="912"/>
      <c r="CE64" s="909"/>
      <c r="CF64" s="924"/>
      <c r="CG64" s="342"/>
      <c r="CH64" s="923">
        <v>48</v>
      </c>
      <c r="CI64" s="837"/>
      <c r="CJ64" s="908"/>
      <c r="CK64" s="909"/>
      <c r="CL64" s="909"/>
      <c r="CM64" s="909"/>
      <c r="CN64" s="909"/>
      <c r="CO64" s="909"/>
      <c r="CP64" s="910" t="str">
        <f>IFERROR(VLOOKUP(CJ64,'Composite Datasheets'!$MC$6:$MF$25,3,0),"")</f>
        <v>Other</v>
      </c>
      <c r="CQ64" s="911"/>
      <c r="CR64" s="912"/>
      <c r="CS64" s="910" t="str">
        <f>_xlfn.XLOOKUP(CJ64,'Composite Datasheets'!$MC$6:$MC$25,'Composite Datasheets'!$MF$6:$MF$25,"")</f>
        <v/>
      </c>
      <c r="CT64" s="911"/>
      <c r="CU64" s="912"/>
      <c r="CV64" s="909"/>
      <c r="CW64" s="924"/>
      <c r="CX64" s="342"/>
      <c r="CY64" s="923">
        <v>48</v>
      </c>
      <c r="CZ64" s="837"/>
      <c r="DA64" s="908"/>
      <c r="DB64" s="909"/>
      <c r="DC64" s="909"/>
      <c r="DD64" s="909"/>
      <c r="DE64" s="909"/>
      <c r="DF64" s="909"/>
      <c r="DG64" s="910" t="str">
        <f>IFERROR(VLOOKUP(DA64,'Composite Datasheets'!$MC$6:$MF$25,3,0),"")</f>
        <v>Other</v>
      </c>
      <c r="DH64" s="911"/>
      <c r="DI64" s="912"/>
      <c r="DJ64" s="910" t="str">
        <f>_xlfn.XLOOKUP(DA64,'Composite Datasheets'!$MC$6:$MC$25,'Composite Datasheets'!$MF$6:$MF$25,"")</f>
        <v/>
      </c>
      <c r="DK64" s="911"/>
      <c r="DL64" s="912"/>
      <c r="DM64" s="909"/>
      <c r="DN64" s="924"/>
      <c r="DO64" s="342"/>
      <c r="DP64" s="923">
        <v>48</v>
      </c>
      <c r="DQ64" s="837"/>
      <c r="DR64" s="908"/>
      <c r="DS64" s="909"/>
      <c r="DT64" s="909"/>
      <c r="DU64" s="909"/>
      <c r="DV64" s="909"/>
      <c r="DW64" s="909"/>
      <c r="DX64" s="910" t="str">
        <f>IFERROR(VLOOKUP(DR64,'Composite Datasheets'!$MC$6:$MF$25,3,0),"")</f>
        <v>Other</v>
      </c>
      <c r="DY64" s="911"/>
      <c r="DZ64" s="912"/>
      <c r="EA64" s="910" t="str">
        <f>_xlfn.XLOOKUP(DR64,'Composite Datasheets'!$MC$6:$MC$25,'Composite Datasheets'!$MF$6:$MF$25,"")</f>
        <v/>
      </c>
      <c r="EB64" s="911"/>
      <c r="EC64" s="912"/>
      <c r="ED64" s="909"/>
      <c r="EE64" s="924"/>
      <c r="EF64" s="342"/>
      <c r="EG64" s="923">
        <v>48</v>
      </c>
      <c r="EH64" s="837"/>
      <c r="EI64" s="908"/>
      <c r="EJ64" s="909"/>
      <c r="EK64" s="909"/>
      <c r="EL64" s="909"/>
      <c r="EM64" s="909"/>
      <c r="EN64" s="909"/>
      <c r="EO64" s="910" t="str">
        <f>IFERROR(VLOOKUP(EI64,'Composite Datasheets'!$MC$6:$MF$25,3,0),"")</f>
        <v>Other</v>
      </c>
      <c r="EP64" s="911"/>
      <c r="EQ64" s="912"/>
      <c r="ER64" s="910" t="str">
        <f>_xlfn.XLOOKUP(EI64,'Composite Datasheets'!$MC$6:$MC$25,'Composite Datasheets'!$MF$6:$MF$25,"")</f>
        <v/>
      </c>
      <c r="ES64" s="911"/>
      <c r="ET64" s="912"/>
      <c r="EU64" s="909"/>
      <c r="EV64" s="924"/>
      <c r="EW64" s="342"/>
      <c r="EX64" s="923">
        <v>48</v>
      </c>
      <c r="EY64" s="837"/>
      <c r="EZ64" s="908"/>
      <c r="FA64" s="909"/>
      <c r="FB64" s="909"/>
      <c r="FC64" s="909"/>
      <c r="FD64" s="909"/>
      <c r="FE64" s="909"/>
      <c r="FF64" s="910" t="str">
        <f>IFERROR(VLOOKUP(EZ64,'Composite Datasheets'!$MC$6:$MF$25,3,0),"")</f>
        <v>Other</v>
      </c>
      <c r="FG64" s="911"/>
      <c r="FH64" s="912"/>
      <c r="FI64" s="910" t="str">
        <f>_xlfn.XLOOKUP(EZ64,'Composite Datasheets'!$MC$6:$MC$25,'Composite Datasheets'!$MF$6:$MF$25,"")</f>
        <v/>
      </c>
      <c r="FJ64" s="911"/>
      <c r="FK64" s="912"/>
      <c r="FL64" s="909"/>
      <c r="FM64" s="924"/>
      <c r="FN64" s="342"/>
      <c r="FO64" s="923">
        <v>48</v>
      </c>
      <c r="FP64" s="837"/>
      <c r="FQ64" s="908"/>
      <c r="FR64" s="909"/>
      <c r="FS64" s="909"/>
      <c r="FT64" s="909"/>
      <c r="FU64" s="909"/>
      <c r="FV64" s="909"/>
      <c r="FW64" s="910" t="str">
        <f>IFERROR(VLOOKUP(FQ64,'Composite Datasheets'!$MC$6:$MF$25,3,0),"")</f>
        <v>Other</v>
      </c>
      <c r="FX64" s="911"/>
      <c r="FY64" s="912"/>
      <c r="FZ64" s="910" t="str">
        <f>_xlfn.XLOOKUP(FQ64,'Composite Datasheets'!$MC$6:$MC$25,'Composite Datasheets'!$MF$6:$MF$25,"")</f>
        <v/>
      </c>
      <c r="GA64" s="911"/>
      <c r="GB64" s="912"/>
      <c r="GC64" s="909"/>
      <c r="GD64" s="924"/>
      <c r="GE64" s="342"/>
      <c r="GF64" s="923">
        <v>48</v>
      </c>
      <c r="GG64" s="837"/>
      <c r="GH64" s="908"/>
      <c r="GI64" s="909"/>
      <c r="GJ64" s="909"/>
      <c r="GK64" s="909"/>
      <c r="GL64" s="909"/>
      <c r="GM64" s="909"/>
      <c r="GN64" s="910" t="str">
        <f>IFERROR(VLOOKUP(GH64,'Composite Datasheets'!$MC$6:$MF$25,3,0),"")</f>
        <v>Other</v>
      </c>
      <c r="GO64" s="911"/>
      <c r="GP64" s="912"/>
      <c r="GQ64" s="910" t="str">
        <f>_xlfn.XLOOKUP(GH64,'Composite Datasheets'!$MC$6:$MC$25,'Composite Datasheets'!$MF$6:$MF$25,"")</f>
        <v/>
      </c>
      <c r="GR64" s="911"/>
      <c r="GS64" s="912"/>
      <c r="GT64" s="909"/>
      <c r="GU64" s="924"/>
      <c r="GV64" s="342"/>
      <c r="GW64" s="923">
        <v>48</v>
      </c>
      <c r="GX64" s="837"/>
      <c r="GY64" s="908"/>
      <c r="GZ64" s="909"/>
      <c r="HA64" s="909"/>
      <c r="HB64" s="909"/>
      <c r="HC64" s="909"/>
      <c r="HD64" s="909"/>
      <c r="HE64" s="910" t="str">
        <f>IFERROR(VLOOKUP(GY64,'Composite Datasheets'!$MC$6:$MF$25,3,0),"")</f>
        <v>Other</v>
      </c>
      <c r="HF64" s="911"/>
      <c r="HG64" s="912"/>
      <c r="HH64" s="910" t="str">
        <f>_xlfn.XLOOKUP(GY64,'Composite Datasheets'!$MC$6:$MC$25,'Composite Datasheets'!$MF$6:$MF$25,"")</f>
        <v/>
      </c>
      <c r="HI64" s="911"/>
      <c r="HJ64" s="912"/>
      <c r="HK64" s="909"/>
      <c r="HL64" s="924"/>
      <c r="HM64" s="342"/>
      <c r="HN64" s="923">
        <v>48</v>
      </c>
      <c r="HO64" s="837"/>
      <c r="HP64" s="908"/>
      <c r="HQ64" s="909"/>
      <c r="HR64" s="909"/>
      <c r="HS64" s="909"/>
      <c r="HT64" s="909"/>
      <c r="HU64" s="909"/>
      <c r="HV64" s="910" t="str">
        <f>IFERROR(VLOOKUP(HP64,'Composite Datasheets'!$MC$6:$MF$25,3,0),"")</f>
        <v>Other</v>
      </c>
      <c r="HW64" s="911"/>
      <c r="HX64" s="912"/>
      <c r="HY64" s="910" t="str">
        <f>_xlfn.XLOOKUP(HP64,'Composite Datasheets'!$MC$6:$MC$25,'Composite Datasheets'!$MF$6:$MF$25,"")</f>
        <v/>
      </c>
      <c r="HZ64" s="911"/>
      <c r="IA64" s="912"/>
      <c r="IB64" s="909"/>
      <c r="IC64" s="924"/>
      <c r="ID64" s="342"/>
      <c r="IE64" s="923">
        <v>48</v>
      </c>
      <c r="IF64" s="837"/>
      <c r="IG64" s="908"/>
      <c r="IH64" s="909"/>
      <c r="II64" s="909"/>
      <c r="IJ64" s="909"/>
      <c r="IK64" s="909"/>
      <c r="IL64" s="909"/>
      <c r="IM64" s="910" t="str">
        <f>IFERROR(VLOOKUP(IG64,'Composite Datasheets'!$MC$6:$MF$25,3,0),"")</f>
        <v>Other</v>
      </c>
      <c r="IN64" s="911"/>
      <c r="IO64" s="912"/>
      <c r="IP64" s="910" t="str">
        <f>_xlfn.XLOOKUP(IG64,'Composite Datasheets'!$MC$6:$MC$25,'Composite Datasheets'!$MF$6:$MF$25,"")</f>
        <v/>
      </c>
      <c r="IQ64" s="911"/>
      <c r="IR64" s="912"/>
      <c r="IS64" s="909"/>
      <c r="IT64" s="924"/>
    </row>
    <row r="65" spans="1:254" s="124" customFormat="1" ht="12.75" x14ac:dyDescent="0.2">
      <c r="A65" s="923">
        <v>49</v>
      </c>
      <c r="B65" s="837"/>
      <c r="C65" s="908"/>
      <c r="D65" s="909"/>
      <c r="E65" s="909"/>
      <c r="F65" s="909"/>
      <c r="G65" s="909"/>
      <c r="H65" s="909"/>
      <c r="I65" s="910" t="str">
        <f>IFERROR(VLOOKUP(C65,'Composite Datasheets'!$MC$6:$MF$25,3,0),"")</f>
        <v>Other</v>
      </c>
      <c r="J65" s="911"/>
      <c r="K65" s="912"/>
      <c r="L65" s="910" t="str">
        <f>_xlfn.XLOOKUP(C65,'Composite Datasheets'!$MC$6:$MC$25,'Composite Datasheets'!$MF$6:$MF$25,"")</f>
        <v/>
      </c>
      <c r="M65" s="911"/>
      <c r="N65" s="912"/>
      <c r="O65" s="909"/>
      <c r="P65" s="924"/>
      <c r="Q65" s="335"/>
      <c r="R65" s="923">
        <v>49</v>
      </c>
      <c r="S65" s="837"/>
      <c r="T65" s="908"/>
      <c r="U65" s="909"/>
      <c r="V65" s="909"/>
      <c r="W65" s="909"/>
      <c r="X65" s="909"/>
      <c r="Y65" s="909"/>
      <c r="Z65" s="910" t="str">
        <f>IFERROR(VLOOKUP(T65,'Composite Datasheets'!$MC$6:$MF$25,3,0),"")</f>
        <v>Other</v>
      </c>
      <c r="AA65" s="911"/>
      <c r="AB65" s="912"/>
      <c r="AC65" s="910" t="str">
        <f>_xlfn.XLOOKUP(T65,'Composite Datasheets'!$MC$6:$MC$25,'Composite Datasheets'!$MF$6:$MF$25,"")</f>
        <v/>
      </c>
      <c r="AD65" s="911"/>
      <c r="AE65" s="912"/>
      <c r="AF65" s="909"/>
      <c r="AG65" s="924"/>
      <c r="AH65" s="342"/>
      <c r="AI65" s="923">
        <v>49</v>
      </c>
      <c r="AJ65" s="837"/>
      <c r="AK65" s="908"/>
      <c r="AL65" s="909"/>
      <c r="AM65" s="909"/>
      <c r="AN65" s="909"/>
      <c r="AO65" s="909"/>
      <c r="AP65" s="909"/>
      <c r="AQ65" s="910" t="str">
        <f>IFERROR(VLOOKUP(AK65,'Composite Datasheets'!$MC$6:$MF$25,3,0),"")</f>
        <v>Other</v>
      </c>
      <c r="AR65" s="911"/>
      <c r="AS65" s="912"/>
      <c r="AT65" s="910" t="str">
        <f>_xlfn.XLOOKUP(AK65,'Composite Datasheets'!$MC$6:$MC$25,'Composite Datasheets'!$MF$6:$MF$25,"")</f>
        <v/>
      </c>
      <c r="AU65" s="911"/>
      <c r="AV65" s="912"/>
      <c r="AW65" s="909"/>
      <c r="AX65" s="924"/>
      <c r="AY65" s="342"/>
      <c r="AZ65" s="923">
        <v>49</v>
      </c>
      <c r="BA65" s="837"/>
      <c r="BB65" s="908"/>
      <c r="BC65" s="909"/>
      <c r="BD65" s="909"/>
      <c r="BE65" s="909"/>
      <c r="BF65" s="909"/>
      <c r="BG65" s="909"/>
      <c r="BH65" s="910" t="str">
        <f>IFERROR(VLOOKUP(BB65,'Composite Datasheets'!$MC$6:$MF$25,3,0),"")</f>
        <v>Other</v>
      </c>
      <c r="BI65" s="911"/>
      <c r="BJ65" s="912"/>
      <c r="BK65" s="910" t="str">
        <f>_xlfn.XLOOKUP(BB65,'Composite Datasheets'!$MC$6:$MC$25,'Composite Datasheets'!$MF$6:$MF$25,"")</f>
        <v/>
      </c>
      <c r="BL65" s="911"/>
      <c r="BM65" s="912"/>
      <c r="BN65" s="909"/>
      <c r="BO65" s="924"/>
      <c r="BP65" s="342"/>
      <c r="BQ65" s="923">
        <v>49</v>
      </c>
      <c r="BR65" s="837"/>
      <c r="BS65" s="908"/>
      <c r="BT65" s="909"/>
      <c r="BU65" s="909"/>
      <c r="BV65" s="909"/>
      <c r="BW65" s="909"/>
      <c r="BX65" s="909"/>
      <c r="BY65" s="910" t="str">
        <f>IFERROR(VLOOKUP(BS65,'Composite Datasheets'!$MC$6:$MF$25,3,0),"")</f>
        <v>Other</v>
      </c>
      <c r="BZ65" s="911"/>
      <c r="CA65" s="912"/>
      <c r="CB65" s="910" t="str">
        <f>_xlfn.XLOOKUP(BS65,'Composite Datasheets'!$MC$6:$MC$25,'Composite Datasheets'!$MF$6:$MF$25,"")</f>
        <v/>
      </c>
      <c r="CC65" s="911"/>
      <c r="CD65" s="912"/>
      <c r="CE65" s="909"/>
      <c r="CF65" s="924"/>
      <c r="CG65" s="342"/>
      <c r="CH65" s="923">
        <v>49</v>
      </c>
      <c r="CI65" s="837"/>
      <c r="CJ65" s="908"/>
      <c r="CK65" s="909"/>
      <c r="CL65" s="909"/>
      <c r="CM65" s="909"/>
      <c r="CN65" s="909"/>
      <c r="CO65" s="909"/>
      <c r="CP65" s="910" t="str">
        <f>IFERROR(VLOOKUP(CJ65,'Composite Datasheets'!$MC$6:$MF$25,3,0),"")</f>
        <v>Other</v>
      </c>
      <c r="CQ65" s="911"/>
      <c r="CR65" s="912"/>
      <c r="CS65" s="910" t="str">
        <f>_xlfn.XLOOKUP(CJ65,'Composite Datasheets'!$MC$6:$MC$25,'Composite Datasheets'!$MF$6:$MF$25,"")</f>
        <v/>
      </c>
      <c r="CT65" s="911"/>
      <c r="CU65" s="912"/>
      <c r="CV65" s="909"/>
      <c r="CW65" s="924"/>
      <c r="CX65" s="342"/>
      <c r="CY65" s="923">
        <v>49</v>
      </c>
      <c r="CZ65" s="837"/>
      <c r="DA65" s="908"/>
      <c r="DB65" s="909"/>
      <c r="DC65" s="909"/>
      <c r="DD65" s="909"/>
      <c r="DE65" s="909"/>
      <c r="DF65" s="909"/>
      <c r="DG65" s="910" t="str">
        <f>IFERROR(VLOOKUP(DA65,'Composite Datasheets'!$MC$6:$MF$25,3,0),"")</f>
        <v>Other</v>
      </c>
      <c r="DH65" s="911"/>
      <c r="DI65" s="912"/>
      <c r="DJ65" s="910" t="str">
        <f>_xlfn.XLOOKUP(DA65,'Composite Datasheets'!$MC$6:$MC$25,'Composite Datasheets'!$MF$6:$MF$25,"")</f>
        <v/>
      </c>
      <c r="DK65" s="911"/>
      <c r="DL65" s="912"/>
      <c r="DM65" s="909"/>
      <c r="DN65" s="924"/>
      <c r="DO65" s="342"/>
      <c r="DP65" s="923">
        <v>49</v>
      </c>
      <c r="DQ65" s="837"/>
      <c r="DR65" s="908"/>
      <c r="DS65" s="909"/>
      <c r="DT65" s="909"/>
      <c r="DU65" s="909"/>
      <c r="DV65" s="909"/>
      <c r="DW65" s="909"/>
      <c r="DX65" s="910" t="str">
        <f>IFERROR(VLOOKUP(DR65,'Composite Datasheets'!$MC$6:$MF$25,3,0),"")</f>
        <v>Other</v>
      </c>
      <c r="DY65" s="911"/>
      <c r="DZ65" s="912"/>
      <c r="EA65" s="910" t="str">
        <f>_xlfn.XLOOKUP(DR65,'Composite Datasheets'!$MC$6:$MC$25,'Composite Datasheets'!$MF$6:$MF$25,"")</f>
        <v/>
      </c>
      <c r="EB65" s="911"/>
      <c r="EC65" s="912"/>
      <c r="ED65" s="909"/>
      <c r="EE65" s="924"/>
      <c r="EF65" s="342"/>
      <c r="EG65" s="923">
        <v>49</v>
      </c>
      <c r="EH65" s="837"/>
      <c r="EI65" s="908"/>
      <c r="EJ65" s="909"/>
      <c r="EK65" s="909"/>
      <c r="EL65" s="909"/>
      <c r="EM65" s="909"/>
      <c r="EN65" s="909"/>
      <c r="EO65" s="910" t="str">
        <f>IFERROR(VLOOKUP(EI65,'Composite Datasheets'!$MC$6:$MF$25,3,0),"")</f>
        <v>Other</v>
      </c>
      <c r="EP65" s="911"/>
      <c r="EQ65" s="912"/>
      <c r="ER65" s="910" t="str">
        <f>_xlfn.XLOOKUP(EI65,'Composite Datasheets'!$MC$6:$MC$25,'Composite Datasheets'!$MF$6:$MF$25,"")</f>
        <v/>
      </c>
      <c r="ES65" s="911"/>
      <c r="ET65" s="912"/>
      <c r="EU65" s="909"/>
      <c r="EV65" s="924"/>
      <c r="EW65" s="342"/>
      <c r="EX65" s="923">
        <v>49</v>
      </c>
      <c r="EY65" s="837"/>
      <c r="EZ65" s="908"/>
      <c r="FA65" s="909"/>
      <c r="FB65" s="909"/>
      <c r="FC65" s="909"/>
      <c r="FD65" s="909"/>
      <c r="FE65" s="909"/>
      <c r="FF65" s="910" t="str">
        <f>IFERROR(VLOOKUP(EZ65,'Composite Datasheets'!$MC$6:$MF$25,3,0),"")</f>
        <v>Other</v>
      </c>
      <c r="FG65" s="911"/>
      <c r="FH65" s="912"/>
      <c r="FI65" s="910" t="str">
        <f>_xlfn.XLOOKUP(EZ65,'Composite Datasheets'!$MC$6:$MC$25,'Composite Datasheets'!$MF$6:$MF$25,"")</f>
        <v/>
      </c>
      <c r="FJ65" s="911"/>
      <c r="FK65" s="912"/>
      <c r="FL65" s="909"/>
      <c r="FM65" s="924"/>
      <c r="FN65" s="342"/>
      <c r="FO65" s="923">
        <v>49</v>
      </c>
      <c r="FP65" s="837"/>
      <c r="FQ65" s="908"/>
      <c r="FR65" s="909"/>
      <c r="FS65" s="909"/>
      <c r="FT65" s="909"/>
      <c r="FU65" s="909"/>
      <c r="FV65" s="909"/>
      <c r="FW65" s="910" t="str">
        <f>IFERROR(VLOOKUP(FQ65,'Composite Datasheets'!$MC$6:$MF$25,3,0),"")</f>
        <v>Other</v>
      </c>
      <c r="FX65" s="911"/>
      <c r="FY65" s="912"/>
      <c r="FZ65" s="910" t="str">
        <f>_xlfn.XLOOKUP(FQ65,'Composite Datasheets'!$MC$6:$MC$25,'Composite Datasheets'!$MF$6:$MF$25,"")</f>
        <v/>
      </c>
      <c r="GA65" s="911"/>
      <c r="GB65" s="912"/>
      <c r="GC65" s="909"/>
      <c r="GD65" s="924"/>
      <c r="GE65" s="342"/>
      <c r="GF65" s="923">
        <v>49</v>
      </c>
      <c r="GG65" s="837"/>
      <c r="GH65" s="908"/>
      <c r="GI65" s="909"/>
      <c r="GJ65" s="909"/>
      <c r="GK65" s="909"/>
      <c r="GL65" s="909"/>
      <c r="GM65" s="909"/>
      <c r="GN65" s="910" t="str">
        <f>IFERROR(VLOOKUP(GH65,'Composite Datasheets'!$MC$6:$MF$25,3,0),"")</f>
        <v>Other</v>
      </c>
      <c r="GO65" s="911"/>
      <c r="GP65" s="912"/>
      <c r="GQ65" s="910" t="str">
        <f>_xlfn.XLOOKUP(GH65,'Composite Datasheets'!$MC$6:$MC$25,'Composite Datasheets'!$MF$6:$MF$25,"")</f>
        <v/>
      </c>
      <c r="GR65" s="911"/>
      <c r="GS65" s="912"/>
      <c r="GT65" s="909"/>
      <c r="GU65" s="924"/>
      <c r="GV65" s="342"/>
      <c r="GW65" s="923">
        <v>49</v>
      </c>
      <c r="GX65" s="837"/>
      <c r="GY65" s="908"/>
      <c r="GZ65" s="909"/>
      <c r="HA65" s="909"/>
      <c r="HB65" s="909"/>
      <c r="HC65" s="909"/>
      <c r="HD65" s="909"/>
      <c r="HE65" s="910" t="str">
        <f>IFERROR(VLOOKUP(GY65,'Composite Datasheets'!$MC$6:$MF$25,3,0),"")</f>
        <v>Other</v>
      </c>
      <c r="HF65" s="911"/>
      <c r="HG65" s="912"/>
      <c r="HH65" s="910" t="str">
        <f>_xlfn.XLOOKUP(GY65,'Composite Datasheets'!$MC$6:$MC$25,'Composite Datasheets'!$MF$6:$MF$25,"")</f>
        <v/>
      </c>
      <c r="HI65" s="911"/>
      <c r="HJ65" s="912"/>
      <c r="HK65" s="909"/>
      <c r="HL65" s="924"/>
      <c r="HM65" s="342"/>
      <c r="HN65" s="923">
        <v>49</v>
      </c>
      <c r="HO65" s="837"/>
      <c r="HP65" s="908"/>
      <c r="HQ65" s="909"/>
      <c r="HR65" s="909"/>
      <c r="HS65" s="909"/>
      <c r="HT65" s="909"/>
      <c r="HU65" s="909"/>
      <c r="HV65" s="910" t="str">
        <f>IFERROR(VLOOKUP(HP65,'Composite Datasheets'!$MC$6:$MF$25,3,0),"")</f>
        <v>Other</v>
      </c>
      <c r="HW65" s="911"/>
      <c r="HX65" s="912"/>
      <c r="HY65" s="910" t="str">
        <f>_xlfn.XLOOKUP(HP65,'Composite Datasheets'!$MC$6:$MC$25,'Composite Datasheets'!$MF$6:$MF$25,"")</f>
        <v/>
      </c>
      <c r="HZ65" s="911"/>
      <c r="IA65" s="912"/>
      <c r="IB65" s="909"/>
      <c r="IC65" s="924"/>
      <c r="ID65" s="342"/>
      <c r="IE65" s="923">
        <v>49</v>
      </c>
      <c r="IF65" s="837"/>
      <c r="IG65" s="908"/>
      <c r="IH65" s="909"/>
      <c r="II65" s="909"/>
      <c r="IJ65" s="909"/>
      <c r="IK65" s="909"/>
      <c r="IL65" s="909"/>
      <c r="IM65" s="910" t="str">
        <f>IFERROR(VLOOKUP(IG65,'Composite Datasheets'!$MC$6:$MF$25,3,0),"")</f>
        <v>Other</v>
      </c>
      <c r="IN65" s="911"/>
      <c r="IO65" s="912"/>
      <c r="IP65" s="910" t="str">
        <f>_xlfn.XLOOKUP(IG65,'Composite Datasheets'!$MC$6:$MC$25,'Composite Datasheets'!$MF$6:$MF$25,"")</f>
        <v/>
      </c>
      <c r="IQ65" s="911"/>
      <c r="IR65" s="912"/>
      <c r="IS65" s="909"/>
      <c r="IT65" s="924"/>
    </row>
    <row r="66" spans="1:254" s="124" customFormat="1" ht="12.75" x14ac:dyDescent="0.2">
      <c r="A66" s="931">
        <v>50</v>
      </c>
      <c r="B66" s="932"/>
      <c r="C66" s="925"/>
      <c r="D66" s="926"/>
      <c r="E66" s="926"/>
      <c r="F66" s="926"/>
      <c r="G66" s="926"/>
      <c r="H66" s="927"/>
      <c r="I66" s="928" t="str">
        <f>IFERROR(VLOOKUP(C66,'Composite Datasheets'!$MC$6:$MF$25,3,0),"")</f>
        <v>Other</v>
      </c>
      <c r="J66" s="929"/>
      <c r="K66" s="930"/>
      <c r="L66" s="928" t="str">
        <f>_xlfn.XLOOKUP(C66,'Composite Datasheets'!$MC$6:$MC$25,'Composite Datasheets'!$MF$6:$MF$25,"")</f>
        <v/>
      </c>
      <c r="M66" s="929"/>
      <c r="N66" s="930"/>
      <c r="O66" s="926"/>
      <c r="P66" s="927"/>
      <c r="Q66" s="335"/>
      <c r="R66" s="931">
        <v>50</v>
      </c>
      <c r="S66" s="932"/>
      <c r="T66" s="925"/>
      <c r="U66" s="926"/>
      <c r="V66" s="926"/>
      <c r="W66" s="926"/>
      <c r="X66" s="926"/>
      <c r="Y66" s="927"/>
      <c r="Z66" s="928" t="str">
        <f>IFERROR(VLOOKUP(T66,'Composite Datasheets'!$MC$6:$MF$25,3,0),"")</f>
        <v>Other</v>
      </c>
      <c r="AA66" s="929"/>
      <c r="AB66" s="930"/>
      <c r="AC66" s="928" t="str">
        <f>_xlfn.XLOOKUP(T66,'Composite Datasheets'!$MC$6:$MC$25,'Composite Datasheets'!$MF$6:$MF$25,"")</f>
        <v/>
      </c>
      <c r="AD66" s="929"/>
      <c r="AE66" s="930"/>
      <c r="AF66" s="926"/>
      <c r="AG66" s="927"/>
      <c r="AH66" s="342"/>
      <c r="AI66" s="931">
        <v>50</v>
      </c>
      <c r="AJ66" s="932"/>
      <c r="AK66" s="925"/>
      <c r="AL66" s="926"/>
      <c r="AM66" s="926"/>
      <c r="AN66" s="926"/>
      <c r="AO66" s="926"/>
      <c r="AP66" s="927"/>
      <c r="AQ66" s="928" t="str">
        <f>IFERROR(VLOOKUP(AK66,'Composite Datasheets'!$MC$6:$MF$25,3,0),"")</f>
        <v>Other</v>
      </c>
      <c r="AR66" s="929"/>
      <c r="AS66" s="930"/>
      <c r="AT66" s="928" t="str">
        <f>_xlfn.XLOOKUP(AK66,'Composite Datasheets'!$MC$6:$MC$25,'Composite Datasheets'!$MF$6:$MF$25,"")</f>
        <v/>
      </c>
      <c r="AU66" s="929"/>
      <c r="AV66" s="930"/>
      <c r="AW66" s="926"/>
      <c r="AX66" s="927"/>
      <c r="AY66" s="342"/>
      <c r="AZ66" s="931">
        <v>50</v>
      </c>
      <c r="BA66" s="932"/>
      <c r="BB66" s="925"/>
      <c r="BC66" s="926"/>
      <c r="BD66" s="926"/>
      <c r="BE66" s="926"/>
      <c r="BF66" s="926"/>
      <c r="BG66" s="927"/>
      <c r="BH66" s="928" t="str">
        <f>IFERROR(VLOOKUP(BB66,'Composite Datasheets'!$MC$6:$MF$25,3,0),"")</f>
        <v>Other</v>
      </c>
      <c r="BI66" s="929"/>
      <c r="BJ66" s="930"/>
      <c r="BK66" s="928" t="str">
        <f>_xlfn.XLOOKUP(BB66,'Composite Datasheets'!$MC$6:$MC$25,'Composite Datasheets'!$MF$6:$MF$25,"")</f>
        <v/>
      </c>
      <c r="BL66" s="929"/>
      <c r="BM66" s="930"/>
      <c r="BN66" s="926"/>
      <c r="BO66" s="927"/>
      <c r="BP66" s="342"/>
      <c r="BQ66" s="931">
        <v>50</v>
      </c>
      <c r="BR66" s="932"/>
      <c r="BS66" s="925"/>
      <c r="BT66" s="926"/>
      <c r="BU66" s="926"/>
      <c r="BV66" s="926"/>
      <c r="BW66" s="926"/>
      <c r="BX66" s="927"/>
      <c r="BY66" s="928" t="str">
        <f>IFERROR(VLOOKUP(BS66,'Composite Datasheets'!$MC$6:$MF$25,3,0),"")</f>
        <v>Other</v>
      </c>
      <c r="BZ66" s="929"/>
      <c r="CA66" s="930"/>
      <c r="CB66" s="928" t="str">
        <f>_xlfn.XLOOKUP(BS66,'Composite Datasheets'!$MC$6:$MC$25,'Composite Datasheets'!$MF$6:$MF$25,"")</f>
        <v/>
      </c>
      <c r="CC66" s="929"/>
      <c r="CD66" s="930"/>
      <c r="CE66" s="926"/>
      <c r="CF66" s="927"/>
      <c r="CG66" s="342"/>
      <c r="CH66" s="931">
        <v>50</v>
      </c>
      <c r="CI66" s="932"/>
      <c r="CJ66" s="925"/>
      <c r="CK66" s="926"/>
      <c r="CL66" s="926"/>
      <c r="CM66" s="926"/>
      <c r="CN66" s="926"/>
      <c r="CO66" s="927"/>
      <c r="CP66" s="928" t="str">
        <f>IFERROR(VLOOKUP(CJ66,'Composite Datasheets'!$MC$6:$MF$25,3,0),"")</f>
        <v>Other</v>
      </c>
      <c r="CQ66" s="929"/>
      <c r="CR66" s="930"/>
      <c r="CS66" s="928" t="str">
        <f>_xlfn.XLOOKUP(CJ66,'Composite Datasheets'!$MC$6:$MC$25,'Composite Datasheets'!$MF$6:$MF$25,"")</f>
        <v/>
      </c>
      <c r="CT66" s="929"/>
      <c r="CU66" s="930"/>
      <c r="CV66" s="926"/>
      <c r="CW66" s="927"/>
      <c r="CX66" s="342"/>
      <c r="CY66" s="931">
        <v>50</v>
      </c>
      <c r="CZ66" s="932"/>
      <c r="DA66" s="925"/>
      <c r="DB66" s="926"/>
      <c r="DC66" s="926"/>
      <c r="DD66" s="926"/>
      <c r="DE66" s="926"/>
      <c r="DF66" s="927"/>
      <c r="DG66" s="928" t="str">
        <f>IFERROR(VLOOKUP(DA66,'Composite Datasheets'!$MC$6:$MF$25,3,0),"")</f>
        <v>Other</v>
      </c>
      <c r="DH66" s="929"/>
      <c r="DI66" s="930"/>
      <c r="DJ66" s="928" t="str">
        <f>_xlfn.XLOOKUP(DA66,'Composite Datasheets'!$MC$6:$MC$25,'Composite Datasheets'!$MF$6:$MF$25,"")</f>
        <v/>
      </c>
      <c r="DK66" s="929"/>
      <c r="DL66" s="930"/>
      <c r="DM66" s="926"/>
      <c r="DN66" s="927"/>
      <c r="DO66" s="342"/>
      <c r="DP66" s="931">
        <v>50</v>
      </c>
      <c r="DQ66" s="932"/>
      <c r="DR66" s="925"/>
      <c r="DS66" s="926"/>
      <c r="DT66" s="926"/>
      <c r="DU66" s="926"/>
      <c r="DV66" s="926"/>
      <c r="DW66" s="927"/>
      <c r="DX66" s="928" t="str">
        <f>IFERROR(VLOOKUP(DR66,'Composite Datasheets'!$MC$6:$MF$25,3,0),"")</f>
        <v>Other</v>
      </c>
      <c r="DY66" s="929"/>
      <c r="DZ66" s="930"/>
      <c r="EA66" s="928" t="str">
        <f>_xlfn.XLOOKUP(DR66,'Composite Datasheets'!$MC$6:$MC$25,'Composite Datasheets'!$MF$6:$MF$25,"")</f>
        <v/>
      </c>
      <c r="EB66" s="929"/>
      <c r="EC66" s="930"/>
      <c r="ED66" s="926"/>
      <c r="EE66" s="927"/>
      <c r="EF66" s="342"/>
      <c r="EG66" s="931">
        <v>50</v>
      </c>
      <c r="EH66" s="932"/>
      <c r="EI66" s="925"/>
      <c r="EJ66" s="926"/>
      <c r="EK66" s="926"/>
      <c r="EL66" s="926"/>
      <c r="EM66" s="926"/>
      <c r="EN66" s="927"/>
      <c r="EO66" s="928" t="str">
        <f>IFERROR(VLOOKUP(EI66,'Composite Datasheets'!$MC$6:$MF$25,3,0),"")</f>
        <v>Other</v>
      </c>
      <c r="EP66" s="929"/>
      <c r="EQ66" s="930"/>
      <c r="ER66" s="928" t="str">
        <f>_xlfn.XLOOKUP(EI66,'Composite Datasheets'!$MC$6:$MC$25,'Composite Datasheets'!$MF$6:$MF$25,"")</f>
        <v/>
      </c>
      <c r="ES66" s="929"/>
      <c r="ET66" s="930"/>
      <c r="EU66" s="926"/>
      <c r="EV66" s="927"/>
      <c r="EW66" s="342"/>
      <c r="EX66" s="931">
        <v>50</v>
      </c>
      <c r="EY66" s="932"/>
      <c r="EZ66" s="925"/>
      <c r="FA66" s="926"/>
      <c r="FB66" s="926"/>
      <c r="FC66" s="926"/>
      <c r="FD66" s="926"/>
      <c r="FE66" s="927"/>
      <c r="FF66" s="928" t="str">
        <f>IFERROR(VLOOKUP(EZ66,'Composite Datasheets'!$MC$6:$MF$25,3,0),"")</f>
        <v>Other</v>
      </c>
      <c r="FG66" s="929"/>
      <c r="FH66" s="930"/>
      <c r="FI66" s="928" t="str">
        <f>_xlfn.XLOOKUP(EZ66,'Composite Datasheets'!$MC$6:$MC$25,'Composite Datasheets'!$MF$6:$MF$25,"")</f>
        <v/>
      </c>
      <c r="FJ66" s="929"/>
      <c r="FK66" s="930"/>
      <c r="FL66" s="926"/>
      <c r="FM66" s="927"/>
      <c r="FN66" s="342"/>
      <c r="FO66" s="931">
        <v>50</v>
      </c>
      <c r="FP66" s="932"/>
      <c r="FQ66" s="925"/>
      <c r="FR66" s="926"/>
      <c r="FS66" s="926"/>
      <c r="FT66" s="926"/>
      <c r="FU66" s="926"/>
      <c r="FV66" s="927"/>
      <c r="FW66" s="928" t="str">
        <f>IFERROR(VLOOKUP(FQ66,'Composite Datasheets'!$MC$6:$MF$25,3,0),"")</f>
        <v>Other</v>
      </c>
      <c r="FX66" s="929"/>
      <c r="FY66" s="930"/>
      <c r="FZ66" s="928" t="str">
        <f>_xlfn.XLOOKUP(FQ66,'Composite Datasheets'!$MC$6:$MC$25,'Composite Datasheets'!$MF$6:$MF$25,"")</f>
        <v/>
      </c>
      <c r="GA66" s="929"/>
      <c r="GB66" s="930"/>
      <c r="GC66" s="926"/>
      <c r="GD66" s="927"/>
      <c r="GE66" s="342"/>
      <c r="GF66" s="931">
        <v>50</v>
      </c>
      <c r="GG66" s="932"/>
      <c r="GH66" s="925"/>
      <c r="GI66" s="926"/>
      <c r="GJ66" s="926"/>
      <c r="GK66" s="926"/>
      <c r="GL66" s="926"/>
      <c r="GM66" s="927"/>
      <c r="GN66" s="928" t="str">
        <f>IFERROR(VLOOKUP(GH66,'Composite Datasheets'!$MC$6:$MF$25,3,0),"")</f>
        <v>Other</v>
      </c>
      <c r="GO66" s="929"/>
      <c r="GP66" s="930"/>
      <c r="GQ66" s="928" t="str">
        <f>_xlfn.XLOOKUP(GH66,'Composite Datasheets'!$MC$6:$MC$25,'Composite Datasheets'!$MF$6:$MF$25,"")</f>
        <v/>
      </c>
      <c r="GR66" s="929"/>
      <c r="GS66" s="930"/>
      <c r="GT66" s="926"/>
      <c r="GU66" s="927"/>
      <c r="GV66" s="342"/>
      <c r="GW66" s="931">
        <v>50</v>
      </c>
      <c r="GX66" s="932"/>
      <c r="GY66" s="925"/>
      <c r="GZ66" s="926"/>
      <c r="HA66" s="926"/>
      <c r="HB66" s="926"/>
      <c r="HC66" s="926"/>
      <c r="HD66" s="927"/>
      <c r="HE66" s="928" t="str">
        <f>IFERROR(VLOOKUP(GY66,'Composite Datasheets'!$MC$6:$MF$25,3,0),"")</f>
        <v>Other</v>
      </c>
      <c r="HF66" s="929"/>
      <c r="HG66" s="930"/>
      <c r="HH66" s="928" t="str">
        <f>_xlfn.XLOOKUP(GY66,'Composite Datasheets'!$MC$6:$MC$25,'Composite Datasheets'!$MF$6:$MF$25,"")</f>
        <v/>
      </c>
      <c r="HI66" s="929"/>
      <c r="HJ66" s="930"/>
      <c r="HK66" s="926"/>
      <c r="HL66" s="927"/>
      <c r="HM66" s="342"/>
      <c r="HN66" s="931">
        <v>50</v>
      </c>
      <c r="HO66" s="932"/>
      <c r="HP66" s="925"/>
      <c r="HQ66" s="926"/>
      <c r="HR66" s="926"/>
      <c r="HS66" s="926"/>
      <c r="HT66" s="926"/>
      <c r="HU66" s="927"/>
      <c r="HV66" s="928" t="str">
        <f>IFERROR(VLOOKUP(HP66,'Composite Datasheets'!$MC$6:$MF$25,3,0),"")</f>
        <v>Other</v>
      </c>
      <c r="HW66" s="929"/>
      <c r="HX66" s="930"/>
      <c r="HY66" s="928" t="str">
        <f>_xlfn.XLOOKUP(HP66,'Composite Datasheets'!$MC$6:$MC$25,'Composite Datasheets'!$MF$6:$MF$25,"")</f>
        <v/>
      </c>
      <c r="HZ66" s="929"/>
      <c r="IA66" s="930"/>
      <c r="IB66" s="926"/>
      <c r="IC66" s="927"/>
      <c r="ID66" s="342"/>
      <c r="IE66" s="931">
        <v>50</v>
      </c>
      <c r="IF66" s="932"/>
      <c r="IG66" s="925"/>
      <c r="IH66" s="926"/>
      <c r="II66" s="926"/>
      <c r="IJ66" s="926"/>
      <c r="IK66" s="926"/>
      <c r="IL66" s="927"/>
      <c r="IM66" s="928" t="str">
        <f>IFERROR(VLOOKUP(IG66,'Composite Datasheets'!$MC$6:$MF$25,3,0),"")</f>
        <v>Other</v>
      </c>
      <c r="IN66" s="929"/>
      <c r="IO66" s="930"/>
      <c r="IP66" s="928" t="str">
        <f>_xlfn.XLOOKUP(IG66,'Composite Datasheets'!$MC$6:$MC$25,'Composite Datasheets'!$MF$6:$MF$25,"")</f>
        <v/>
      </c>
      <c r="IQ66" s="929"/>
      <c r="IR66" s="930"/>
      <c r="IS66" s="926"/>
      <c r="IT66" s="927"/>
    </row>
    <row r="67" spans="1:254" s="124" customFormat="1" ht="15" customHeight="1" x14ac:dyDescent="0.2">
      <c r="A67" s="335"/>
      <c r="B67" s="335"/>
      <c r="C67" s="335"/>
      <c r="D67" s="335"/>
      <c r="E67" s="335"/>
      <c r="F67" s="335"/>
      <c r="G67" s="335"/>
      <c r="H67" s="335"/>
      <c r="I67" s="335"/>
      <c r="J67" s="335"/>
      <c r="K67" s="335"/>
      <c r="L67" s="335"/>
      <c r="M67" s="335"/>
      <c r="N67" s="335"/>
      <c r="O67" s="335"/>
      <c r="P67" s="335"/>
      <c r="Q67" s="335"/>
      <c r="R67" s="335"/>
      <c r="S67" s="335"/>
      <c r="T67" s="335"/>
      <c r="U67" s="335"/>
      <c r="V67" s="335"/>
      <c r="W67" s="335"/>
      <c r="X67" s="335"/>
      <c r="Y67" s="335"/>
      <c r="Z67" s="335"/>
      <c r="AA67" s="335"/>
      <c r="AB67" s="335"/>
      <c r="AC67" s="335"/>
      <c r="AD67" s="335"/>
      <c r="AE67" s="335"/>
      <c r="AF67" s="335"/>
      <c r="AG67" s="335"/>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c r="BD67" s="335"/>
      <c r="BE67" s="335"/>
      <c r="BF67" s="335"/>
      <c r="BG67" s="335"/>
      <c r="BH67" s="335"/>
      <c r="BI67" s="335"/>
      <c r="BJ67" s="335"/>
      <c r="BK67" s="335"/>
      <c r="BL67" s="335"/>
      <c r="BM67" s="335"/>
      <c r="BN67" s="335"/>
      <c r="BO67" s="335"/>
      <c r="BP67" s="335"/>
      <c r="BQ67" s="335"/>
      <c r="BR67" s="335"/>
      <c r="BS67" s="335"/>
      <c r="BT67" s="335"/>
      <c r="BU67" s="335"/>
      <c r="BV67" s="335"/>
      <c r="BW67" s="335"/>
      <c r="BX67" s="335"/>
      <c r="BY67" s="335"/>
      <c r="BZ67" s="335"/>
      <c r="CA67" s="335"/>
      <c r="CB67" s="335"/>
      <c r="CC67" s="335"/>
      <c r="CD67" s="335"/>
      <c r="CE67" s="335"/>
      <c r="CF67" s="335"/>
      <c r="CG67" s="335"/>
      <c r="CH67" s="335"/>
      <c r="CI67" s="335"/>
      <c r="CJ67" s="335"/>
      <c r="CK67" s="335"/>
      <c r="CL67" s="335"/>
      <c r="CM67" s="335"/>
      <c r="CN67" s="335"/>
      <c r="CO67" s="335"/>
      <c r="CP67" s="335"/>
      <c r="CQ67" s="335"/>
      <c r="CR67" s="335"/>
      <c r="CS67" s="335"/>
      <c r="CT67" s="335"/>
      <c r="CU67" s="335"/>
      <c r="CV67" s="335"/>
      <c r="CW67" s="335"/>
      <c r="CX67" s="335"/>
      <c r="CY67" s="335"/>
      <c r="CZ67" s="335"/>
      <c r="DA67" s="335"/>
      <c r="DB67" s="335"/>
      <c r="DC67" s="335"/>
      <c r="DD67" s="335"/>
      <c r="DE67" s="335"/>
      <c r="DF67" s="335"/>
      <c r="DG67" s="335"/>
      <c r="DH67" s="335"/>
      <c r="DI67" s="335"/>
      <c r="DJ67" s="335"/>
      <c r="DK67" s="335"/>
      <c r="DL67" s="335"/>
      <c r="DM67" s="335"/>
      <c r="DN67" s="335"/>
      <c r="DO67" s="335"/>
      <c r="DP67" s="335"/>
      <c r="DQ67" s="335"/>
      <c r="DR67" s="335"/>
      <c r="DS67" s="335"/>
      <c r="DT67" s="335"/>
      <c r="DU67" s="335"/>
      <c r="DV67" s="335"/>
      <c r="DW67" s="335"/>
      <c r="DX67" s="335"/>
      <c r="DY67" s="335"/>
      <c r="DZ67" s="335"/>
      <c r="EA67" s="335"/>
      <c r="EB67" s="335"/>
      <c r="EC67" s="335"/>
      <c r="ED67" s="335"/>
      <c r="EE67" s="335"/>
      <c r="EF67" s="335"/>
      <c r="EG67" s="335"/>
      <c r="EH67" s="335"/>
      <c r="EI67" s="335"/>
      <c r="EJ67" s="335"/>
      <c r="EK67" s="335"/>
      <c r="EL67" s="335"/>
      <c r="EM67" s="335"/>
      <c r="EN67" s="335"/>
      <c r="EO67" s="335"/>
      <c r="EP67" s="335"/>
      <c r="EQ67" s="335"/>
      <c r="ER67" s="335"/>
      <c r="ES67" s="335"/>
      <c r="ET67" s="335"/>
      <c r="EU67" s="335"/>
      <c r="EV67" s="335"/>
      <c r="EW67" s="335"/>
      <c r="EX67" s="335"/>
      <c r="EY67" s="335"/>
      <c r="EZ67" s="335"/>
      <c r="FA67" s="335"/>
      <c r="FB67" s="335"/>
      <c r="FC67" s="335"/>
      <c r="FD67" s="335"/>
      <c r="FE67" s="335"/>
      <c r="FF67" s="335"/>
      <c r="FG67" s="335"/>
      <c r="FH67" s="335"/>
      <c r="FI67" s="335"/>
      <c r="FJ67" s="335"/>
      <c r="FK67" s="335"/>
      <c r="FL67" s="335"/>
      <c r="FM67" s="335"/>
      <c r="FN67" s="335"/>
      <c r="FO67" s="335"/>
      <c r="FP67" s="335"/>
      <c r="FQ67" s="335"/>
      <c r="FR67" s="335"/>
      <c r="FS67" s="335"/>
      <c r="FT67" s="335"/>
      <c r="FU67" s="335"/>
      <c r="FV67" s="335"/>
      <c r="FW67" s="335"/>
      <c r="FX67" s="335"/>
      <c r="FY67" s="335"/>
      <c r="FZ67" s="335"/>
      <c r="GA67" s="335"/>
      <c r="GB67" s="335"/>
      <c r="GC67" s="335"/>
      <c r="GD67" s="335"/>
      <c r="GE67" s="335"/>
      <c r="GF67" s="335"/>
      <c r="GG67" s="335"/>
      <c r="GH67" s="335"/>
      <c r="GI67" s="335"/>
      <c r="GJ67" s="335"/>
      <c r="GK67" s="335"/>
      <c r="GL67" s="335"/>
      <c r="GM67" s="335"/>
      <c r="GN67" s="335"/>
      <c r="GO67" s="335"/>
      <c r="GP67" s="335"/>
      <c r="GQ67" s="335"/>
      <c r="GR67" s="335"/>
      <c r="GS67" s="335"/>
      <c r="GT67" s="335"/>
      <c r="GU67" s="335"/>
      <c r="GV67" s="335"/>
      <c r="GW67" s="335"/>
      <c r="GX67" s="335"/>
      <c r="GY67" s="335"/>
      <c r="GZ67" s="335"/>
      <c r="HA67" s="335"/>
      <c r="HB67" s="335"/>
      <c r="HC67" s="335"/>
      <c r="HD67" s="335"/>
      <c r="HE67" s="335"/>
      <c r="HF67" s="335"/>
      <c r="HG67" s="335"/>
      <c r="HH67" s="335"/>
      <c r="HI67" s="335"/>
      <c r="HJ67" s="335"/>
      <c r="HK67" s="335"/>
      <c r="HL67" s="335"/>
      <c r="HM67" s="335"/>
      <c r="HN67" s="335"/>
      <c r="HO67" s="335"/>
      <c r="HP67" s="335"/>
      <c r="HQ67" s="335"/>
      <c r="HR67" s="335"/>
      <c r="HS67" s="335"/>
      <c r="HT67" s="335"/>
      <c r="HU67" s="335"/>
      <c r="HV67" s="335"/>
      <c r="HW67" s="335"/>
      <c r="HX67" s="335"/>
      <c r="HY67" s="335"/>
      <c r="HZ67" s="335"/>
      <c r="IA67" s="335"/>
      <c r="IB67" s="335"/>
      <c r="IC67" s="335"/>
      <c r="ID67" s="335"/>
      <c r="IE67" s="335"/>
      <c r="IF67" s="335"/>
      <c r="IG67" s="335"/>
      <c r="IH67" s="335"/>
      <c r="II67" s="335"/>
      <c r="IJ67" s="335"/>
      <c r="IK67" s="335"/>
      <c r="IL67" s="335"/>
      <c r="IM67" s="335"/>
      <c r="IN67" s="335"/>
      <c r="IO67" s="335"/>
      <c r="IP67" s="335"/>
      <c r="IQ67" s="335"/>
      <c r="IR67" s="335"/>
      <c r="IS67" s="335"/>
      <c r="IT67" s="335"/>
    </row>
    <row r="68" spans="1:254" s="124" customFormat="1" ht="12.75" customHeight="1" x14ac:dyDescent="0.2">
      <c r="A68" s="335"/>
      <c r="B68" s="335"/>
      <c r="C68" s="23" t="s">
        <v>390</v>
      </c>
      <c r="D68" s="23" t="s">
        <v>391</v>
      </c>
      <c r="E68" t="s">
        <v>364</v>
      </c>
      <c r="F68" t="s">
        <v>392</v>
      </c>
      <c r="G68" s="470" t="s">
        <v>393</v>
      </c>
      <c r="H68" t="s">
        <v>394</v>
      </c>
      <c r="I68" s="23" t="s">
        <v>395</v>
      </c>
      <c r="J68" s="466"/>
      <c r="K68" s="335"/>
      <c r="L68" s="335"/>
      <c r="M68" s="335"/>
      <c r="N68" s="335"/>
      <c r="O68" s="335"/>
      <c r="P68" s="335"/>
      <c r="Q68" s="335"/>
      <c r="R68" s="335"/>
      <c r="S68" s="335"/>
      <c r="T68" s="23" t="s">
        <v>390</v>
      </c>
      <c r="U68" s="23" t="s">
        <v>391</v>
      </c>
      <c r="V68" t="s">
        <v>364</v>
      </c>
      <c r="W68" t="s">
        <v>392</v>
      </c>
      <c r="X68" s="470" t="s">
        <v>393</v>
      </c>
      <c r="Y68" t="s">
        <v>394</v>
      </c>
      <c r="Z68" s="23" t="s">
        <v>395</v>
      </c>
      <c r="AA68" s="466"/>
      <c r="AB68" s="335"/>
      <c r="AC68" s="335"/>
      <c r="AD68" s="335"/>
      <c r="AE68" s="335"/>
      <c r="AF68" s="335"/>
      <c r="AG68" s="335"/>
      <c r="AH68" s="335"/>
      <c r="AI68" s="335"/>
      <c r="AJ68" s="335"/>
      <c r="AK68" s="23" t="s">
        <v>390</v>
      </c>
      <c r="AL68" s="23" t="s">
        <v>391</v>
      </c>
      <c r="AM68" t="s">
        <v>364</v>
      </c>
      <c r="AN68" t="s">
        <v>392</v>
      </c>
      <c r="AO68" s="470" t="s">
        <v>393</v>
      </c>
      <c r="AP68" t="s">
        <v>394</v>
      </c>
      <c r="AQ68" s="23" t="s">
        <v>395</v>
      </c>
      <c r="AR68" s="466"/>
      <c r="AS68" s="335"/>
      <c r="AT68" s="335"/>
      <c r="AU68" s="335"/>
      <c r="AV68" s="335"/>
      <c r="AW68" s="335"/>
      <c r="AX68" s="335"/>
      <c r="AY68" s="335"/>
      <c r="AZ68" s="335"/>
      <c r="BA68" s="335"/>
      <c r="BB68" s="23" t="s">
        <v>390</v>
      </c>
      <c r="BC68" s="23" t="s">
        <v>391</v>
      </c>
      <c r="BD68" t="s">
        <v>364</v>
      </c>
      <c r="BE68" t="s">
        <v>392</v>
      </c>
      <c r="BF68" s="470" t="s">
        <v>393</v>
      </c>
      <c r="BG68" t="s">
        <v>394</v>
      </c>
      <c r="BH68" s="23" t="s">
        <v>395</v>
      </c>
      <c r="BI68" s="466"/>
      <c r="BJ68" s="335"/>
      <c r="BK68" s="335"/>
      <c r="BL68" s="335"/>
      <c r="BM68" s="335"/>
      <c r="BN68" s="335"/>
      <c r="BO68" s="335"/>
      <c r="BP68" s="335"/>
      <c r="BQ68" s="335"/>
      <c r="BR68" s="335"/>
      <c r="BS68" s="23" t="s">
        <v>390</v>
      </c>
      <c r="BT68" s="23" t="s">
        <v>391</v>
      </c>
      <c r="BU68" t="s">
        <v>364</v>
      </c>
      <c r="BV68" t="s">
        <v>392</v>
      </c>
      <c r="BW68" s="470" t="s">
        <v>393</v>
      </c>
      <c r="BX68" t="s">
        <v>394</v>
      </c>
      <c r="BY68" s="23" t="s">
        <v>395</v>
      </c>
      <c r="BZ68" s="466"/>
      <c r="CA68" s="335"/>
      <c r="CB68" s="335"/>
      <c r="CC68" s="335"/>
      <c r="CD68" s="335"/>
      <c r="CE68" s="335"/>
      <c r="CF68" s="335"/>
      <c r="CG68" s="335"/>
      <c r="CH68" s="335"/>
      <c r="CI68" s="335"/>
      <c r="CJ68" s="23" t="s">
        <v>390</v>
      </c>
      <c r="CK68" s="23" t="s">
        <v>391</v>
      </c>
      <c r="CL68" t="s">
        <v>364</v>
      </c>
      <c r="CM68" t="s">
        <v>392</v>
      </c>
      <c r="CN68" s="470" t="s">
        <v>393</v>
      </c>
      <c r="CO68" t="s">
        <v>394</v>
      </c>
      <c r="CP68" s="23" t="s">
        <v>395</v>
      </c>
      <c r="CQ68" s="466"/>
      <c r="CR68" s="335"/>
      <c r="CS68" s="335"/>
      <c r="CT68" s="335"/>
      <c r="CU68" s="335"/>
      <c r="CV68" s="335"/>
      <c r="CW68" s="335"/>
      <c r="CX68" s="335"/>
      <c r="CY68" s="335"/>
      <c r="CZ68" s="335"/>
      <c r="DA68" s="23" t="s">
        <v>390</v>
      </c>
      <c r="DB68" s="23" t="s">
        <v>391</v>
      </c>
      <c r="DC68" t="s">
        <v>364</v>
      </c>
      <c r="DD68" t="s">
        <v>392</v>
      </c>
      <c r="DE68" s="470" t="s">
        <v>393</v>
      </c>
      <c r="DF68" t="s">
        <v>394</v>
      </c>
      <c r="DG68" s="23" t="s">
        <v>395</v>
      </c>
      <c r="DH68" s="466"/>
      <c r="DI68" s="335"/>
      <c r="DJ68" s="335"/>
      <c r="DK68" s="335"/>
      <c r="DL68" s="335"/>
      <c r="DM68" s="335"/>
      <c r="DN68" s="335"/>
      <c r="DO68" s="335"/>
      <c r="DP68" s="335"/>
      <c r="DQ68" s="335"/>
      <c r="DR68" s="23" t="s">
        <v>390</v>
      </c>
      <c r="DS68" s="23" t="s">
        <v>391</v>
      </c>
      <c r="DT68" t="s">
        <v>364</v>
      </c>
      <c r="DU68" t="s">
        <v>392</v>
      </c>
      <c r="DV68" s="470" t="s">
        <v>393</v>
      </c>
      <c r="DW68" t="s">
        <v>394</v>
      </c>
      <c r="DX68" s="23" t="s">
        <v>395</v>
      </c>
      <c r="DY68" s="466"/>
      <c r="DZ68" s="335"/>
      <c r="EA68" s="335"/>
      <c r="EB68" s="335"/>
      <c r="EC68" s="335"/>
      <c r="ED68" s="335"/>
      <c r="EE68" s="335"/>
      <c r="EF68" s="335"/>
      <c r="EG68" s="335"/>
      <c r="EH68" s="335"/>
      <c r="EI68" s="23" t="s">
        <v>390</v>
      </c>
      <c r="EJ68" s="23" t="s">
        <v>391</v>
      </c>
      <c r="EK68" t="s">
        <v>364</v>
      </c>
      <c r="EL68" t="s">
        <v>392</v>
      </c>
      <c r="EM68" s="470" t="s">
        <v>393</v>
      </c>
      <c r="EN68" t="s">
        <v>394</v>
      </c>
      <c r="EO68" s="23" t="s">
        <v>395</v>
      </c>
      <c r="EP68" s="466"/>
      <c r="EQ68" s="335"/>
      <c r="ER68" s="335"/>
      <c r="ES68" s="335"/>
      <c r="ET68" s="335"/>
      <c r="EU68" s="335"/>
      <c r="EV68" s="335"/>
      <c r="EW68" s="335"/>
      <c r="EX68" s="335"/>
      <c r="EY68" s="335"/>
      <c r="EZ68" s="23" t="s">
        <v>390</v>
      </c>
      <c r="FA68" s="23" t="s">
        <v>391</v>
      </c>
      <c r="FB68" t="s">
        <v>364</v>
      </c>
      <c r="FC68" t="s">
        <v>392</v>
      </c>
      <c r="FD68" s="470" t="s">
        <v>393</v>
      </c>
      <c r="FE68" t="s">
        <v>394</v>
      </c>
      <c r="FF68" s="23" t="s">
        <v>395</v>
      </c>
      <c r="FG68" s="466"/>
      <c r="FH68" s="335"/>
      <c r="FI68" s="335"/>
      <c r="FJ68" s="335"/>
      <c r="FK68" s="335"/>
      <c r="FL68" s="335"/>
      <c r="FM68" s="335"/>
      <c r="FN68" s="335"/>
      <c r="FO68" s="335"/>
      <c r="FP68" s="335"/>
      <c r="FQ68" s="23" t="s">
        <v>390</v>
      </c>
      <c r="FR68" s="23" t="s">
        <v>391</v>
      </c>
      <c r="FS68" t="s">
        <v>364</v>
      </c>
      <c r="FT68" t="s">
        <v>392</v>
      </c>
      <c r="FU68" s="470" t="s">
        <v>393</v>
      </c>
      <c r="FV68" t="s">
        <v>394</v>
      </c>
      <c r="FW68" s="23" t="s">
        <v>395</v>
      </c>
      <c r="FX68" s="466"/>
      <c r="FY68" s="335"/>
      <c r="FZ68" s="335"/>
      <c r="GA68" s="335"/>
      <c r="GB68" s="335"/>
      <c r="GC68" s="335"/>
      <c r="GD68" s="335"/>
      <c r="GE68" s="335"/>
      <c r="GF68" s="335"/>
      <c r="GG68" s="335"/>
      <c r="GH68" s="23" t="s">
        <v>390</v>
      </c>
      <c r="GI68" s="23" t="s">
        <v>391</v>
      </c>
      <c r="GJ68" t="s">
        <v>364</v>
      </c>
      <c r="GK68" t="s">
        <v>392</v>
      </c>
      <c r="GL68" s="470" t="s">
        <v>393</v>
      </c>
      <c r="GM68" t="s">
        <v>394</v>
      </c>
      <c r="GN68" s="23" t="s">
        <v>395</v>
      </c>
      <c r="GO68" s="466"/>
      <c r="GP68" s="335"/>
      <c r="GQ68" s="335"/>
      <c r="GR68" s="335"/>
      <c r="GS68" s="335"/>
      <c r="GT68" s="335"/>
      <c r="GU68" s="335"/>
      <c r="GV68" s="335"/>
      <c r="GW68" s="335"/>
      <c r="GX68" s="335"/>
      <c r="GY68" s="23" t="s">
        <v>390</v>
      </c>
      <c r="GZ68" s="23" t="s">
        <v>391</v>
      </c>
      <c r="HA68" t="s">
        <v>364</v>
      </c>
      <c r="HB68" t="s">
        <v>392</v>
      </c>
      <c r="HC68" s="470" t="s">
        <v>393</v>
      </c>
      <c r="HD68" t="s">
        <v>394</v>
      </c>
      <c r="HE68" s="23" t="s">
        <v>395</v>
      </c>
      <c r="HF68" s="466"/>
      <c r="HG68" s="335"/>
      <c r="HH68" s="335"/>
      <c r="HI68" s="335"/>
      <c r="HJ68" s="335"/>
      <c r="HK68" s="335"/>
      <c r="HL68" s="335"/>
      <c r="HM68" s="335"/>
      <c r="HN68" s="335"/>
      <c r="HO68" s="335"/>
      <c r="HP68" s="23" t="s">
        <v>390</v>
      </c>
      <c r="HQ68" s="23" t="s">
        <v>391</v>
      </c>
      <c r="HR68" t="s">
        <v>364</v>
      </c>
      <c r="HS68" t="s">
        <v>392</v>
      </c>
      <c r="HT68" s="470" t="s">
        <v>393</v>
      </c>
      <c r="HU68" t="s">
        <v>394</v>
      </c>
      <c r="HV68" s="23" t="s">
        <v>395</v>
      </c>
      <c r="HW68" s="466"/>
      <c r="HX68" s="335"/>
      <c r="HY68" s="335"/>
      <c r="HZ68" s="335"/>
      <c r="IA68" s="335"/>
      <c r="IB68" s="335"/>
      <c r="IC68" s="335"/>
      <c r="ID68" s="335"/>
      <c r="IE68" s="335"/>
      <c r="IF68" s="335"/>
      <c r="IG68" s="23" t="s">
        <v>390</v>
      </c>
      <c r="IH68" s="23" t="s">
        <v>391</v>
      </c>
      <c r="II68" t="s">
        <v>364</v>
      </c>
      <c r="IJ68" t="s">
        <v>392</v>
      </c>
      <c r="IK68" s="470" t="s">
        <v>393</v>
      </c>
      <c r="IL68" t="s">
        <v>394</v>
      </c>
      <c r="IM68" s="23" t="s">
        <v>395</v>
      </c>
      <c r="IN68" s="466"/>
      <c r="IO68" s="335"/>
      <c r="IP68" s="335"/>
      <c r="IQ68" s="335"/>
      <c r="IR68" s="335"/>
      <c r="IS68" s="335"/>
      <c r="IT68" s="335"/>
    </row>
    <row r="69" spans="1:254" s="124" customFormat="1" ht="12.75" customHeight="1" x14ac:dyDescent="0.2">
      <c r="A69" s="335"/>
      <c r="B69" s="335"/>
      <c r="C69" s="23">
        <v>-89</v>
      </c>
      <c r="D69" s="23">
        <f>SUMIFS(L$17:L$66,O$17:O$66,C69,I$17:I$66,"Unidirectional")</f>
        <v>0</v>
      </c>
      <c r="E69">
        <f>SUMIFS(L$17:L$66,O$17:O$66,C69,I$17:I$66,"Bidirectional")/2+SUMIFS(L$17:L$66,O$17:O$66,C69-90,I$17:I$66,"Bidirectional")/2+SUMIFS(L$17:L$66,O$17:O$66,C69+90,I$17:I$66,"Bidirectional")/2</f>
        <v>0</v>
      </c>
      <c r="F69">
        <f>SUMIFS(L$17:L$66,O$17:O$66,C69,I$17:I$66,"Triaxial")/3+SUMIFS(L$17:L$66,O$17:O$66,C69-60,I$17:I$66,"Triaxial")/3+SUMIFS(L$17:L$66,O$17:O$66,C69+60,I$17:I$66,"Triaxial")/3+SUMIFS(L$17:L$66,O$17:O$66,C69-120,I$17:I$66,"Triaxial")/3+SUMIFS(L$17:L$66,O$17:O$66,C69+120,I$17:I$66,"Triaxial")/3</f>
        <v>0</v>
      </c>
      <c r="G69">
        <f>SUMIFS(L$17:L$66,O$17:O$66,C69,I$17:I$66,"Quadraxial")/6+SUMIFS(L$17:L$66,O$17:O$66,C69-45,I$17:I$66,"Quadraxial")/6+SUMIFS(L$17:L$66,O$17:O$66,C69+45,I$17:I$66,"Quadraxial")/6+SUMIFS(L$17:L$66,O$17:O$66,C69-90,I$17:I$66,"Quadraxial")/6+SUMIFS(L$17:L$66,O$17:O$66,C69+90,I$17:I$66,"Quadraxial")/6+SUMIFS(L$17:L$66,O$17:O$66,C69-135,I$17:I$66,"Quadraxial")/6+SUMIFS(L$17:L$66,O$17:O$66,C69+135,I$17:I$66,"Quadraxial")/6</f>
        <v>0</v>
      </c>
      <c r="H69">
        <f>SUM(D69:G69)</f>
        <v>0</v>
      </c>
      <c r="I69" s="23">
        <f ca="1">SUMIF(C$69:C$248,"&gt;="&amp;C69-10,H$69:H$248)-SUMIF(C$69:C$248,"&gt;"&amp;C69+10,H$69:H$248)</f>
        <v>0</v>
      </c>
      <c r="J69" s="466"/>
      <c r="K69" s="335"/>
      <c r="L69" s="335"/>
      <c r="M69" s="335"/>
      <c r="N69" s="335"/>
      <c r="O69" s="335"/>
      <c r="P69" s="335"/>
      <c r="Q69" s="335"/>
      <c r="R69" s="335"/>
      <c r="S69" s="335"/>
      <c r="T69" s="23">
        <v>-89</v>
      </c>
      <c r="U69" s="23">
        <f>SUMIFS(AC$17:AC$66,AF$17:AF$66,T69,Z$17:Z$66,"Unidirectional")</f>
        <v>0</v>
      </c>
      <c r="V69">
        <f>SUMIFS(AC$17:AC$66,AF$17:AF$66,T69,Z$17:Z$66,"Bidirectional")/2+SUMIFS(AC$17:AC$66,AF$17:AF$66,T69-90,Z$17:Z$66,"Bidirectional")/2+SUMIFS(AC$17:AC$66,AF$17:AF$66,T69+90,Z$17:Z$66,"Bidirectional")/2</f>
        <v>0</v>
      </c>
      <c r="W69">
        <f>SUMIFS(AC$17:AC$66,AF$17:AF$66,T69,Z$17:Z$66,"Triaxial")/3+SUMIFS(AC$17:AC$66,AF$17:AF$66,T69-60,Z$17:Z$66,"Triaxial")/3+SUMIFS(AC$17:AC$66,AF$17:AF$66,T69+60,Z$17:Z$66,"Triaxial")/3+SUMIFS(AC$17:AC$66,AF$17:AF$66,T69-120,Z$17:Z$66,"Triaxial")/3+SUMIFS(AC$17:AC$66,AF$17:AF$66,T69+120,Z$17:Z$66,"Triaxial")/3</f>
        <v>0</v>
      </c>
      <c r="X69">
        <f>SUMIFS(AC$17:AC$66,AF$17:AF$66,T69,Z$17:Z$66,"Quadraxial")/6+SUMIFS(AC$17:AC$66,AF$17:AF$66,T69-45,Z$17:Z$66,"Quadraxial")/6+SUMIFS(AC$17:AC$66,AF$17:AF$66,T69+45,Z$17:Z$66,"Quadraxial")/6+SUMIFS(AC$17:AC$66,AF$17:AF$66,T69-90,Z$17:Z$66,"Quadraxial")/6+SUMIFS(AC$17:AC$66,AF$17:AF$66,T69+90,Z$17:Z$66,"Quadraxial")/6+SUMIFS(AC$17:AC$66,AF$17:AF$66,T69-135,Z$17:Z$66,"Quadraxial")/6+SUMIFS(AC$17:AC$66,AF$17:AF$66,T69+135,Z$17:Z$66,"Quadraxial")/6</f>
        <v>0</v>
      </c>
      <c r="Y69">
        <f>SUM(U69:X69)</f>
        <v>0</v>
      </c>
      <c r="Z69" s="23">
        <f ca="1">SUMIF(T$69:T$248,"&gt;="&amp;T69-10,Y$69:Y$248)-SUMIF(T$69:T$248,"&gt;"&amp;T69+10,Y$69:Y$248)</f>
        <v>0</v>
      </c>
      <c r="AA69" s="466"/>
      <c r="AB69" s="335"/>
      <c r="AC69" s="335"/>
      <c r="AD69" s="335"/>
      <c r="AE69" s="335"/>
      <c r="AF69" s="335"/>
      <c r="AG69" s="335"/>
      <c r="AH69" s="335"/>
      <c r="AI69" s="335"/>
      <c r="AJ69" s="335"/>
      <c r="AK69" s="23">
        <v>-89</v>
      </c>
      <c r="AL69" s="23">
        <f>SUMIFS(AT$17:AT$66,AW$17:AW$66,AK69,AQ$17:AQ$66,"Unidirectional")</f>
        <v>0</v>
      </c>
      <c r="AM69">
        <f>SUMIFS(AT$17:AT$66,AW$17:AW$66,AK69,AQ$17:AQ$66,"Bidirectional")/2+SUMIFS(AT$17:AT$66,AW$17:AW$66,AK69-90,AQ$17:AQ$66,"Bidirectional")/2+SUMIFS(AT$17:AT$66,AW$17:AW$66,AK69+90,AQ$17:AQ$66,"Bidirectional")/2</f>
        <v>0</v>
      </c>
      <c r="AN69">
        <f>SUMIFS(AT$17:AT$66,AW$17:AW$66,AK69,AQ$17:AQ$66,"Triaxial")/3+SUMIFS(AT$17:AT$66,AW$17:AW$66,AK69-60,AQ$17:AQ$66,"Triaxial")/3+SUMIFS(AT$17:AT$66,AW$17:AW$66,AK69+60,AQ$17:AQ$66,"Triaxial")/3+SUMIFS(AT$17:AT$66,AW$17:AW$66,AK69-120,AQ$17:AQ$66,"Triaxial")/3+SUMIFS(AT$17:AT$66,AW$17:AW$66,AK69+120,AQ$17:AQ$66,"Triaxial")/3</f>
        <v>0</v>
      </c>
      <c r="AO69">
        <f>SUMIFS(AT$17:AT$66,AW$17:AW$66,AK69,AQ$17:AQ$66,"Quadraxial")/6+SUMIFS(AT$17:AT$66,AW$17:AW$66,AK69-45,AQ$17:AQ$66,"Quadraxial")/6+SUMIFS(AT$17:AT$66,AW$17:AW$66,AK69+45,AQ$17:AQ$66,"Quadraxial")/6+SUMIFS(AT$17:AT$66,AW$17:AW$66,AK69-90,AQ$17:AQ$66,"Quadraxial")/6+SUMIFS(AT$17:AT$66,AW$17:AW$66,AK69+90,AQ$17:AQ$66,"Quadraxial")/6+SUMIFS(AT$17:AT$66,AW$17:AW$66,AK69-135,AQ$17:AQ$66,"Quadraxial")/6+SUMIFS(AT$17:AT$66,AW$17:AW$66,AK69+135,AQ$17:AQ$66,"Quadraxial")/6</f>
        <v>0</v>
      </c>
      <c r="AP69">
        <f>SUM(AL69:AO69)</f>
        <v>0</v>
      </c>
      <c r="AQ69" s="23">
        <f ca="1">SUMIF(AK$69:AK$248,"&gt;="&amp;AK69-10,AP$69:AP$248)-SUMIF(AK$69:AK$248,"&gt;"&amp;AK69+10,AP$69:AP$248)</f>
        <v>0</v>
      </c>
      <c r="AR69" s="466"/>
      <c r="AS69" s="335"/>
      <c r="AT69" s="335"/>
      <c r="AU69" s="335"/>
      <c r="AV69" s="335"/>
      <c r="AW69" s="335"/>
      <c r="AX69" s="335"/>
      <c r="AY69" s="335"/>
      <c r="AZ69" s="335"/>
      <c r="BA69" s="335"/>
      <c r="BB69" s="23">
        <v>-89</v>
      </c>
      <c r="BC69" s="23">
        <f>SUMIFS(BK$17:BK$66,BN$17:BN$66,BB69,BH$17:BH$66,"Unidirectional")</f>
        <v>0</v>
      </c>
      <c r="BD69">
        <f>SUMIFS(BK$17:BK$66,BN$17:BN$66,BB69,BH$17:BH$66,"Bidirectional")/2+SUMIFS(BK$17:BK$66,BN$17:BN$66,BB69-90,BH$17:BH$66,"Bidirectional")/2+SUMIFS(BK$17:BK$66,BN$17:BN$66,BB69+90,BH$17:BH$66,"Bidirectional")/2</f>
        <v>0</v>
      </c>
      <c r="BE69">
        <f>SUMIFS(BK$17:BK$66,BN$17:BN$66,BB69,BH$17:BH$66,"Triaxial")/3+SUMIFS(BK$17:BK$66,BN$17:BN$66,BB69-60,BH$17:BH$66,"Triaxial")/3+SUMIFS(BK$17:BK$66,BN$17:BN$66,BB69+60,BH$17:BH$66,"Triaxial")/3+SUMIFS(BK$17:BK$66,BN$17:BN$66,BB69-120,BH$17:BH$66,"Triaxial")/3+SUMIFS(BK$17:BK$66,BN$17:BN$66,BB69+120,BH$17:BH$66,"Triaxial")/3</f>
        <v>0</v>
      </c>
      <c r="BF69">
        <f>SUMIFS(BK$17:BK$66,BN$17:BN$66,BB69,BH$17:BH$66,"Quadraxial")/6+SUMIFS(BK$17:BK$66,BN$17:BN$66,BB69-45,BH$17:BH$66,"Quadraxial")/6+SUMIFS(BK$17:BK$66,BN$17:BN$66,BB69+45,BH$17:BH$66,"Quadraxial")/6+SUMIFS(BK$17:BK$66,BN$17:BN$66,BB69-90,BH$17:BH$66,"Quadraxial")/6+SUMIFS(BK$17:BK$66,BN$17:BN$66,BB69+90,BH$17:BH$66,"Quadraxial")/6+SUMIFS(BK$17:BK$66,BN$17:BN$66,BB69-135,BH$17:BH$66,"Quadraxial")/6+SUMIFS(BK$17:BK$66,BN$17:BN$66,BB69+135,BH$17:BH$66,"Quadraxial")/6</f>
        <v>0</v>
      </c>
      <c r="BG69">
        <f>SUM(BC69:BF69)</f>
        <v>0</v>
      </c>
      <c r="BH69" s="23">
        <f ca="1">SUMIF(BB$69:BB$248,"&gt;="&amp;BB69-10,BG$69:BG$248)-SUMIF(BB$69:BB$248,"&gt;"&amp;BB69+10,BG$69:BG$248)</f>
        <v>0</v>
      </c>
      <c r="BI69" s="466"/>
      <c r="BJ69" s="335"/>
      <c r="BK69" s="335"/>
      <c r="BL69" s="335"/>
      <c r="BM69" s="335"/>
      <c r="BN69" s="335"/>
      <c r="BO69" s="335"/>
      <c r="BP69" s="335"/>
      <c r="BQ69" s="335"/>
      <c r="BR69" s="335"/>
      <c r="BS69" s="23">
        <v>-89</v>
      </c>
      <c r="BT69" s="23">
        <f>SUMIFS(CB$17:CB$66,CE$17:CE$66,BS69,BY$17:BY$66,"Unidirectional")</f>
        <v>0</v>
      </c>
      <c r="BU69">
        <f>SUMIFS(CB$17:CB$66,CE$17:CE$66,BS69,BY$17:BY$66,"Bidirectional")/2+SUMIFS(CB$17:CB$66,CE$17:CE$66,BS69-90,BY$17:BY$66,"Bidirectional")/2+SUMIFS(CB$17:CB$66,CE$17:CE$66,BS69+90,BY$17:BY$66,"Bidirectional")/2</f>
        <v>0</v>
      </c>
      <c r="BV69">
        <f>SUMIFS(CB$17:CB$66,CE$17:CE$66,BS69,BY$17:BY$66,"Triaxial")/3+SUMIFS(CB$17:CB$66,CE$17:CE$66,BS69-60,BY$17:BY$66,"Triaxial")/3+SUMIFS(CB$17:CB$66,CE$17:CE$66,BS69+60,BY$17:BY$66,"Triaxial")/3+SUMIFS(CB$17:CB$66,CE$17:CE$66,BS69-120,BY$17:BY$66,"Triaxial")/3+SUMIFS(CB$17:CB$66,CE$17:CE$66,BS69+120,BY$17:BY$66,"Triaxial")/3</f>
        <v>0</v>
      </c>
      <c r="BW69">
        <f>SUMIFS(CB$17:CB$66,CE$17:CE$66,BS69,BY$17:BY$66,"Quadraxial")/6+SUMIFS(CB$17:CB$66,CE$17:CE$66,BS69-45,BY$17:BY$66,"Quadraxial")/6+SUMIFS(CB$17:CB$66,CE$17:CE$66,BS69+45,BY$17:BY$66,"Quadraxial")/6+SUMIFS(CB$17:CB$66,CE$17:CE$66,BS69-90,BY$17:BY$66,"Quadraxial")/6+SUMIFS(CB$17:CB$66,CE$17:CE$66,BS69+90,BY$17:BY$66,"Quadraxial")/6+SUMIFS(CB$17:CB$66,CE$17:CE$66,BS69-135,BY$17:BY$66,"Quadraxial")/6+SUMIFS(CB$17:CB$66,CE$17:CE$66,BS69+135,BY$17:BY$66,"Quadraxial")/6</f>
        <v>0</v>
      </c>
      <c r="BX69">
        <f>SUM(BT69:BW69)</f>
        <v>0</v>
      </c>
      <c r="BY69" s="23">
        <f ca="1">SUMIF(BS$69:BS$248,"&gt;="&amp;BS69-10,BX$69:BX$248)-SUMIF(BS$69:BS$248,"&gt;"&amp;BS69+10,BX$69:BX$248)</f>
        <v>0</v>
      </c>
      <c r="BZ69" s="466"/>
      <c r="CA69" s="335"/>
      <c r="CB69" s="335"/>
      <c r="CC69" s="335"/>
      <c r="CD69" s="335"/>
      <c r="CE69" s="335"/>
      <c r="CF69" s="335"/>
      <c r="CG69" s="335"/>
      <c r="CH69" s="335"/>
      <c r="CI69" s="335"/>
      <c r="CJ69" s="23">
        <v>-89</v>
      </c>
      <c r="CK69" s="23">
        <f>SUMIFS(CS$17:CS$66,CV$17:CV$66,CJ69,CP$17:CP$66,"Unidirectional")</f>
        <v>0</v>
      </c>
      <c r="CL69">
        <f>SUMIFS(CS$17:CS$66,CV$17:CV$66,CJ69,CP$17:CP$66,"Bidirectional")/2+SUMIFS(CS$17:CS$66,CV$17:CV$66,CJ69-90,CP$17:CP$66,"Bidirectional")/2+SUMIFS(CS$17:CS$66,CV$17:CV$66,CJ69+90,CP$17:CP$66,"Bidirectional")/2</f>
        <v>0</v>
      </c>
      <c r="CM69">
        <f>SUMIFS(CS$17:CS$66,CV$17:CV$66,CJ69,CP$17:CP$66,"Triaxial")/3+SUMIFS(CS$17:CS$66,CV$17:CV$66,CJ69-60,CP$17:CP$66,"Triaxial")/3+SUMIFS(CS$17:CS$66,CV$17:CV$66,CJ69+60,CP$17:CP$66,"Triaxial")/3+SUMIFS(CS$17:CS$66,CV$17:CV$66,CJ69-120,CP$17:CP$66,"Triaxial")/3+SUMIFS(CS$17:CS$66,CV$17:CV$66,CJ69+120,CP$17:CP$66,"Triaxial")/3</f>
        <v>0</v>
      </c>
      <c r="CN69">
        <f>SUMIFS(CS$17:CS$66,CV$17:CV$66,CJ69,CP$17:CP$66,"Quadraxial")/6+SUMIFS(CS$17:CS$66,CV$17:CV$66,CJ69-45,CP$17:CP$66,"Quadraxial")/6+SUMIFS(CS$17:CS$66,CV$17:CV$66,CJ69+45,CP$17:CP$66,"Quadraxial")/6+SUMIFS(CS$17:CS$66,CV$17:CV$66,CJ69-90,CP$17:CP$66,"Quadraxial")/6+SUMIFS(CS$17:CS$66,CV$17:CV$66,CJ69+90,CP$17:CP$66,"Quadraxial")/6+SUMIFS(CS$17:CS$66,CV$17:CV$66,CJ69-135,CP$17:CP$66,"Quadraxial")/6+SUMIFS(CS$17:CS$66,CV$17:CV$66,CJ69+135,CP$17:CP$66,"Quadraxial")/6</f>
        <v>0</v>
      </c>
      <c r="CO69">
        <f>SUM(CK69:CN69)</f>
        <v>0</v>
      </c>
      <c r="CP69" s="23">
        <f ca="1">SUMIF(CJ$69:CJ$248,"&gt;="&amp;CJ69-10,CO$69:CO$248)-SUMIF(CJ$69:CJ$248,"&gt;"&amp;CJ69+10,CO$69:CO$248)</f>
        <v>0</v>
      </c>
      <c r="CQ69" s="466"/>
      <c r="CR69" s="335"/>
      <c r="CS69" s="335"/>
      <c r="CT69" s="335"/>
      <c r="CU69" s="335"/>
      <c r="CV69" s="335"/>
      <c r="CW69" s="335"/>
      <c r="CX69" s="335"/>
      <c r="CY69" s="335"/>
      <c r="CZ69" s="335"/>
      <c r="DA69" s="23">
        <v>-89</v>
      </c>
      <c r="DB69" s="23">
        <f>SUMIFS(DJ$17:DJ$66,DM$17:DM$66,DA69,DG$17:DG$66,"Unidirectional")</f>
        <v>0</v>
      </c>
      <c r="DC69">
        <f>SUMIFS(DJ$17:DJ$66,DM$17:DM$66,DA69,DG$17:DG$66,"Bidirectional")/2+SUMIFS(DJ$17:DJ$66,DM$17:DM$66,DA69-90,DG$17:DG$66,"Bidirectional")/2+SUMIFS(DJ$17:DJ$66,DM$17:DM$66,DA69+90,DG$17:DG$66,"Bidirectional")/2</f>
        <v>0</v>
      </c>
      <c r="DD69">
        <f>SUMIFS(DJ$17:DJ$66,DM$17:DM$66,DA69,DG$17:DG$66,"Triaxial")/3+SUMIFS(DJ$17:DJ$66,DM$17:DM$66,DA69-60,DG$17:DG$66,"Triaxial")/3+SUMIFS(DJ$17:DJ$66,DM$17:DM$66,DA69+60,DG$17:DG$66,"Triaxial")/3+SUMIFS(DJ$17:DJ$66,DM$17:DM$66,DA69-120,DG$17:DG$66,"Triaxial")/3+SUMIFS(DJ$17:DJ$66,DM$17:DM$66,DA69+120,DG$17:DG$66,"Triaxial")/3</f>
        <v>0</v>
      </c>
      <c r="DE69">
        <f>SUMIFS(DJ$17:DJ$66,DM$17:DM$66,DA69,DG$17:DG$66,"Quadraxial")/6+SUMIFS(DJ$17:DJ$66,DM$17:DM$66,DA69-45,DG$17:DG$66,"Quadraxial")/6+SUMIFS(DJ$17:DJ$66,DM$17:DM$66,DA69+45,DG$17:DG$66,"Quadraxial")/6+SUMIFS(DJ$17:DJ$66,DM$17:DM$66,DA69-90,DG$17:DG$66,"Quadraxial")/6+SUMIFS(DJ$17:DJ$66,DM$17:DM$66,DA69+90,DG$17:DG$66,"Quadraxial")/6+SUMIFS(DJ$17:DJ$66,DM$17:DM$66,DA69-135,DG$17:DG$66,"Quadraxial")/6+SUMIFS(DJ$17:DJ$66,DM$17:DM$66,DA69+135,DG$17:DG$66,"Quadraxial")/6</f>
        <v>0</v>
      </c>
      <c r="DF69">
        <f>SUM(DB69:DE69)</f>
        <v>0</v>
      </c>
      <c r="DG69" s="23">
        <f ca="1">SUMIF(DA$69:DA$248,"&gt;="&amp;DA69-10,DF$69:DF$248)-SUMIF(DA$69:DA$248,"&gt;"&amp;DA69+10,DF$69:DF$248)</f>
        <v>0</v>
      </c>
      <c r="DH69" s="466"/>
      <c r="DI69" s="335"/>
      <c r="DJ69" s="335"/>
      <c r="DK69" s="335"/>
      <c r="DL69" s="335"/>
      <c r="DM69" s="335"/>
      <c r="DN69" s="335"/>
      <c r="DO69" s="335"/>
      <c r="DP69" s="335"/>
      <c r="DQ69" s="335"/>
      <c r="DR69" s="23">
        <v>-89</v>
      </c>
      <c r="DS69" s="23">
        <f>SUMIFS(EA$17:EA$66,ED$17:ED$66,DR69,DX$17:DX$66,"Unidirectional")</f>
        <v>0</v>
      </c>
      <c r="DT69">
        <f>SUMIFS(EA$17:EA$66,ED$17:ED$66,DR69,DX$17:DX$66,"Bidirectional")/2+SUMIFS(EA$17:EA$66,ED$17:ED$66,DR69-90,DX$17:DX$66,"Bidirectional")/2+SUMIFS(EA$17:EA$66,ED$17:ED$66,DR69+90,DX$17:DX$66,"Bidirectional")/2</f>
        <v>0</v>
      </c>
      <c r="DU69">
        <f>SUMIFS(EA$17:EA$66,ED$17:ED$66,DR69,DX$17:DX$66,"Triaxial")/3+SUMIFS(EA$17:EA$66,ED$17:ED$66,DR69-60,DX$17:DX$66,"Triaxial")/3+SUMIFS(EA$17:EA$66,ED$17:ED$66,DR69+60,DX$17:DX$66,"Triaxial")/3+SUMIFS(EA$17:EA$66,ED$17:ED$66,DR69-120,DX$17:DX$66,"Triaxial")/3+SUMIFS(EA$17:EA$66,ED$17:ED$66,DR69+120,DX$17:DX$66,"Triaxial")/3</f>
        <v>0</v>
      </c>
      <c r="DV69">
        <f>SUMIFS(EA$17:EA$66,ED$17:ED$66,DR69,DX$17:DX$66,"Quadraxial")/6+SUMIFS(EA$17:EA$66,ED$17:ED$66,DR69-45,DX$17:DX$66,"Quadraxial")/6+SUMIFS(EA$17:EA$66,ED$17:ED$66,DR69+45,DX$17:DX$66,"Quadraxial")/6+SUMIFS(EA$17:EA$66,ED$17:ED$66,DR69-90,DX$17:DX$66,"Quadraxial")/6+SUMIFS(EA$17:EA$66,ED$17:ED$66,DR69+90,DX$17:DX$66,"Quadraxial")/6+SUMIFS(EA$17:EA$66,ED$17:ED$66,DR69-135,DX$17:DX$66,"Quadraxial")/6+SUMIFS(EA$17:EA$66,ED$17:ED$66,DR69+135,DX$17:DX$66,"Quadraxial")/6</f>
        <v>0</v>
      </c>
      <c r="DW69">
        <f>SUM(DS69:DV69)</f>
        <v>0</v>
      </c>
      <c r="DX69" s="23">
        <f ca="1">SUMIF(DR$69:DR$248,"&gt;="&amp;DR69-10,DW$69:DW$248)-SUMIF(DR$69:DR$248,"&gt;"&amp;DR69+10,DW$69:DW$248)</f>
        <v>0</v>
      </c>
      <c r="DY69" s="466"/>
      <c r="DZ69" s="335"/>
      <c r="EA69" s="335"/>
      <c r="EB69" s="335"/>
      <c r="EC69" s="335"/>
      <c r="ED69" s="335"/>
      <c r="EE69" s="335"/>
      <c r="EF69" s="335"/>
      <c r="EG69" s="335"/>
      <c r="EH69" s="335"/>
      <c r="EI69" s="23">
        <v>-89</v>
      </c>
      <c r="EJ69" s="23">
        <f>SUMIFS(ER$17:ER$66,EU$17:EU$66,EI69,EO$17:EO$66,"Unidirectional")</f>
        <v>0</v>
      </c>
      <c r="EK69">
        <f>SUMIFS(ER$17:ER$66,EU$17:EU$66,EI69,EO$17:EO$66,"Bidirectional")/2+SUMIFS(ER$17:ER$66,EU$17:EU$66,EI69-90,EO$17:EO$66,"Bidirectional")/2+SUMIFS(ER$17:ER$66,EU$17:EU$66,EI69+90,EO$17:EO$66,"Bidirectional")/2</f>
        <v>0</v>
      </c>
      <c r="EL69">
        <f>SUMIFS(ER$17:ER$66,EU$17:EU$66,EI69,EO$17:EO$66,"Triaxial")/3+SUMIFS(ER$17:ER$66,EU$17:EU$66,EI69-60,EO$17:EO$66,"Triaxial")/3+SUMIFS(ER$17:ER$66,EU$17:EU$66,EI69+60,EO$17:EO$66,"Triaxial")/3+SUMIFS(ER$17:ER$66,EU$17:EU$66,EI69-120,EO$17:EO$66,"Triaxial")/3+SUMIFS(ER$17:ER$66,EU$17:EU$66,EI69+120,EO$17:EO$66,"Triaxial")/3</f>
        <v>0</v>
      </c>
      <c r="EM69">
        <f>SUMIFS(ER$17:ER$66,EU$17:EU$66,EI69,EO$17:EO$66,"Quadraxial")/6+SUMIFS(ER$17:ER$66,EU$17:EU$66,EI69-45,EO$17:EO$66,"Quadraxial")/6+SUMIFS(ER$17:ER$66,EU$17:EU$66,EI69+45,EO$17:EO$66,"Quadraxial")/6+SUMIFS(ER$17:ER$66,EU$17:EU$66,EI69-90,EO$17:EO$66,"Quadraxial")/6+SUMIFS(ER$17:ER$66,EU$17:EU$66,EI69+90,EO$17:EO$66,"Quadraxial")/6+SUMIFS(ER$17:ER$66,EU$17:EU$66,EI69-135,EO$17:EO$66,"Quadraxial")/6+SUMIFS(ER$17:ER$66,EU$17:EU$66,EI69+135,EO$17:EO$66,"Quadraxial")/6</f>
        <v>0</v>
      </c>
      <c r="EN69">
        <f>SUM(EJ69:EM69)</f>
        <v>0</v>
      </c>
      <c r="EO69" s="23">
        <f ca="1">SUMIF(EI$69:EI$248,"&gt;="&amp;EI69-10,EN$69:EN$248)-SUMIF(EI$69:EI$248,"&gt;"&amp;EI69+10,EN$69:EN$248)</f>
        <v>0</v>
      </c>
      <c r="EP69" s="466"/>
      <c r="EQ69" s="335"/>
      <c r="ER69" s="335"/>
      <c r="ES69" s="335"/>
      <c r="ET69" s="335"/>
      <c r="EU69" s="335"/>
      <c r="EV69" s="335"/>
      <c r="EW69" s="335"/>
      <c r="EX69" s="335"/>
      <c r="EY69" s="335"/>
      <c r="EZ69" s="23">
        <v>-89</v>
      </c>
      <c r="FA69" s="23">
        <f>SUMIFS(FI$17:FI$66,FL$17:FL$66,EZ69,FF$17:FF$66,"Unidirectional")</f>
        <v>0</v>
      </c>
      <c r="FB69">
        <f>SUMIFS(FI$17:FI$66,FL$17:FL$66,EZ69,FF$17:FF$66,"Bidirectional")/2+SUMIFS(FI$17:FI$66,FL$17:FL$66,EZ69-90,FF$17:FF$66,"Bidirectional")/2+SUMIFS(FI$17:FI$66,FL$17:FL$66,EZ69+90,FF$17:FF$66,"Bidirectional")/2</f>
        <v>0</v>
      </c>
      <c r="FC69">
        <f>SUMIFS(FI$17:FI$66,FL$17:FL$66,EZ69,FF$17:FF$66,"Triaxial")/3+SUMIFS(FI$17:FI$66,FL$17:FL$66,EZ69-60,FF$17:FF$66,"Triaxial")/3+SUMIFS(FI$17:FI$66,FL$17:FL$66,EZ69+60,FF$17:FF$66,"Triaxial")/3+SUMIFS(FI$17:FI$66,FL$17:FL$66,EZ69-120,FF$17:FF$66,"Triaxial")/3+SUMIFS(FI$17:FI$66,FL$17:FL$66,EZ69+120,FF$17:FF$66,"Triaxial")/3</f>
        <v>0</v>
      </c>
      <c r="FD69">
        <f>SUMIFS(FI$17:FI$66,FL$17:FL$66,EZ69,FF$17:FF$66,"Quadraxial")/6+SUMIFS(FI$17:FI$66,FL$17:FL$66,EZ69-45,FF$17:FF$66,"Quadraxial")/6+SUMIFS(FI$17:FI$66,FL$17:FL$66,EZ69+45,FF$17:FF$66,"Quadraxial")/6+SUMIFS(FI$17:FI$66,FL$17:FL$66,EZ69-90,FF$17:FF$66,"Quadraxial")/6+SUMIFS(FI$17:FI$66,FL$17:FL$66,EZ69+90,FF$17:FF$66,"Quadraxial")/6+SUMIFS(FI$17:FI$66,FL$17:FL$66,EZ69-135,FF$17:FF$66,"Quadraxial")/6+SUMIFS(FI$17:FI$66,FL$17:FL$66,EZ69+135,FF$17:FF$66,"Quadraxial")/6</f>
        <v>0</v>
      </c>
      <c r="FE69">
        <f>SUM(FA69:FD69)</f>
        <v>0</v>
      </c>
      <c r="FF69" s="23">
        <f ca="1">SUMIF(EZ$69:EZ$248,"&gt;="&amp;EZ69-10,FE$69:FE$248)-SUMIF(EZ$69:EZ$248,"&gt;"&amp;EZ69+10,FE$69:FE$248)</f>
        <v>0</v>
      </c>
      <c r="FG69" s="466"/>
      <c r="FH69" s="335"/>
      <c r="FI69" s="335"/>
      <c r="FJ69" s="335"/>
      <c r="FK69" s="335"/>
      <c r="FL69" s="335"/>
      <c r="FM69" s="335"/>
      <c r="FN69" s="335"/>
      <c r="FO69" s="335"/>
      <c r="FP69" s="335"/>
      <c r="FQ69" s="23">
        <v>-89</v>
      </c>
      <c r="FR69" s="23">
        <f>SUMIFS(FZ$17:FZ$66,GC$17:GC$66,FQ69,FW$17:FW$66,"Unidirectional")</f>
        <v>0</v>
      </c>
      <c r="FS69">
        <f>SUMIFS(FZ$17:FZ$66,GC$17:GC$66,FQ69,FW$17:FW$66,"Bidirectional")/2+SUMIFS(FZ$17:FZ$66,GC$17:GC$66,FQ69-90,FW$17:FW$66,"Bidirectional")/2+SUMIFS(FZ$17:FZ$66,GC$17:GC$66,FQ69+90,FW$17:FW$66,"Bidirectional")/2</f>
        <v>0</v>
      </c>
      <c r="FT69">
        <f>SUMIFS(FZ$17:FZ$66,GC$17:GC$66,FQ69,FW$17:FW$66,"Triaxial")/3+SUMIFS(FZ$17:FZ$66,GC$17:GC$66,FQ69-60,FW$17:FW$66,"Triaxial")/3+SUMIFS(FZ$17:FZ$66,GC$17:GC$66,FQ69+60,FW$17:FW$66,"Triaxial")/3+SUMIFS(FZ$17:FZ$66,GC$17:GC$66,FQ69-120,FW$17:FW$66,"Triaxial")/3+SUMIFS(FZ$17:FZ$66,GC$17:GC$66,FQ69+120,FW$17:FW$66,"Triaxial")/3</f>
        <v>0</v>
      </c>
      <c r="FU69">
        <f>SUMIFS(FZ$17:FZ$66,GC$17:GC$66,FQ69,FW$17:FW$66,"Quadraxial")/6+SUMIFS(FZ$17:FZ$66,GC$17:GC$66,FQ69-45,FW$17:FW$66,"Quadraxial")/6+SUMIFS(FZ$17:FZ$66,GC$17:GC$66,FQ69+45,FW$17:FW$66,"Quadraxial")/6+SUMIFS(FZ$17:FZ$66,GC$17:GC$66,FQ69-90,FW$17:FW$66,"Quadraxial")/6+SUMIFS(FZ$17:FZ$66,GC$17:GC$66,FQ69+90,FW$17:FW$66,"Quadraxial")/6+SUMIFS(FZ$17:FZ$66,GC$17:GC$66,FQ69-135,FW$17:FW$66,"Quadraxial")/6+SUMIFS(FZ$17:FZ$66,GC$17:GC$66,FQ69+135,FW$17:FW$66,"Quadraxial")/6</f>
        <v>0</v>
      </c>
      <c r="FV69">
        <f>SUM(FR69:FU69)</f>
        <v>0</v>
      </c>
      <c r="FW69" s="23">
        <f>SUMIF(FQ$69:FQ$248,"&gt;="&amp;FQ69-10,FV$69:FV$248)-SUMIF(FQ$69:FQ$248,"&gt;"&amp;FQ69+10,FV$69:FV$248)</f>
        <v>0</v>
      </c>
      <c r="FX69" s="466"/>
      <c r="FY69" s="335"/>
      <c r="FZ69" s="335"/>
      <c r="GA69" s="335"/>
      <c r="GB69" s="335"/>
      <c r="GC69" s="335"/>
      <c r="GD69" s="335"/>
      <c r="GE69" s="335"/>
      <c r="GF69" s="335"/>
      <c r="GG69" s="335"/>
      <c r="GH69" s="23">
        <v>-89</v>
      </c>
      <c r="GI69" s="23">
        <f>SUMIFS(GQ$17:GQ$66,GT$17:GT$66,GH69,GN$17:GN$66,"Unidirectional")</f>
        <v>0</v>
      </c>
      <c r="GJ69">
        <f>SUMIFS(GQ$17:GQ$66,GT$17:GT$66,GH69,GN$17:GN$66,"Bidirectional")/2+SUMIFS(GQ$17:GQ$66,GT$17:GT$66,GH69-90,GN$17:GN$66,"Bidirectional")/2+SUMIFS(GQ$17:GQ$66,GT$17:GT$66,GH69+90,GN$17:GN$66,"Bidirectional")/2</f>
        <v>0</v>
      </c>
      <c r="GK69">
        <f>SUMIFS(GQ$17:GQ$66,GT$17:GT$66,GH69,GN$17:GN$66,"Triaxial")/3+SUMIFS(GQ$17:GQ$66,GT$17:GT$66,GH69-60,GN$17:GN$66,"Triaxial")/3+SUMIFS(GQ$17:GQ$66,GT$17:GT$66,GH69+60,GN$17:GN$66,"Triaxial")/3+SUMIFS(GQ$17:GQ$66,GT$17:GT$66,GH69-120,GN$17:GN$66,"Triaxial")/3+SUMIFS(GQ$17:GQ$66,GT$17:GT$66,GH69+120,GN$17:GN$66,"Triaxial")/3</f>
        <v>0</v>
      </c>
      <c r="GL69">
        <f>SUMIFS(GQ$17:GQ$66,GT$17:GT$66,GH69,GN$17:GN$66,"Quadraxial")/6+SUMIFS(GQ$17:GQ$66,GT$17:GT$66,GH69-45,GN$17:GN$66,"Quadraxial")/6+SUMIFS(GQ$17:GQ$66,GT$17:GT$66,GH69+45,GN$17:GN$66,"Quadraxial")/6+SUMIFS(GQ$17:GQ$66,GT$17:GT$66,GH69-90,GN$17:GN$66,"Quadraxial")/6+SUMIFS(GQ$17:GQ$66,GT$17:GT$66,GH69+90,GN$17:GN$66,"Quadraxial")/6+SUMIFS(GQ$17:GQ$66,GT$17:GT$66,GH69-135,GN$17:GN$66,"Quadraxial")/6+SUMIFS(GQ$17:GQ$66,GT$17:GT$66,GH69+135,GN$17:GN$66,"Quadraxial")/6</f>
        <v>0</v>
      </c>
      <c r="GM69">
        <f>SUM(GI69:GL69)</f>
        <v>0</v>
      </c>
      <c r="GN69" s="23">
        <f>SUMIF(GH$69:GH$248,"&gt;="&amp;GH69-10,GM$69:GM$248)-SUMIF(GH$69:GH$248,"&gt;"&amp;GH69+10,GM$69:GM$248)</f>
        <v>0</v>
      </c>
      <c r="GO69" s="466"/>
      <c r="GP69" s="335"/>
      <c r="GQ69" s="335"/>
      <c r="GR69" s="335"/>
      <c r="GS69" s="335"/>
      <c r="GT69" s="335"/>
      <c r="GU69" s="335"/>
      <c r="GV69" s="335"/>
      <c r="GW69" s="335"/>
      <c r="GX69" s="335"/>
      <c r="GY69" s="23">
        <v>-89</v>
      </c>
      <c r="GZ69" s="23">
        <f>SUMIFS(HH$17:HH$66,HK$17:HK$66,GY69,HE$17:HE$66,"Unidirectional")</f>
        <v>0</v>
      </c>
      <c r="HA69">
        <f>SUMIFS(HH$17:HH$66,HK$17:HK$66,GY69,HE$17:HE$66,"Bidirectional")/2+SUMIFS(HH$17:HH$66,HK$17:HK$66,GY69-90,HE$17:HE$66,"Bidirectional")/2+SUMIFS(HH$17:HH$66,HK$17:HK$66,GY69+90,HE$17:HE$66,"Bidirectional")/2</f>
        <v>0</v>
      </c>
      <c r="HB69">
        <f>SUMIFS(HH$17:HH$66,HK$17:HK$66,GY69,HE$17:HE$66,"Triaxial")/3+SUMIFS(HH$17:HH$66,HK$17:HK$66,GY69-60,HE$17:HE$66,"Triaxial")/3+SUMIFS(HH$17:HH$66,HK$17:HK$66,GY69+60,HE$17:HE$66,"Triaxial")/3+SUMIFS(HH$17:HH$66,HK$17:HK$66,GY69-120,HE$17:HE$66,"Triaxial")/3+SUMIFS(HH$17:HH$66,HK$17:HK$66,GY69+120,HE$17:HE$66,"Triaxial")/3</f>
        <v>0</v>
      </c>
      <c r="HC69">
        <f>SUMIFS(HH$17:HH$66,HK$17:HK$66,GY69,HE$17:HE$66,"Quadraxial")/6+SUMIFS(HH$17:HH$66,HK$17:HK$66,GY69-45,HE$17:HE$66,"Quadraxial")/6+SUMIFS(HH$17:HH$66,HK$17:HK$66,GY69+45,HE$17:HE$66,"Quadraxial")/6+SUMIFS(HH$17:HH$66,HK$17:HK$66,GY69-90,HE$17:HE$66,"Quadraxial")/6+SUMIFS(HH$17:HH$66,HK$17:HK$66,GY69+90,HE$17:HE$66,"Quadraxial")/6+SUMIFS(HH$17:HH$66,HK$17:HK$66,GY69-135,HE$17:HE$66,"Quadraxial")/6+SUMIFS(HH$17:HH$66,HK$17:HK$66,GY69+135,HE$17:HE$66,"Quadraxial")/6</f>
        <v>0</v>
      </c>
      <c r="HD69">
        <f>SUM(GZ69:HC69)</f>
        <v>0</v>
      </c>
      <c r="HE69" s="23">
        <f>SUMIF(GY$69:GY$248,"&gt;="&amp;GY69-10,HD$69:HD$248)-SUMIF(GY$69:GY$248,"&gt;"&amp;GY69+10,HD$69:HD$248)</f>
        <v>0</v>
      </c>
      <c r="HF69" s="466"/>
      <c r="HG69" s="335"/>
      <c r="HH69" s="335"/>
      <c r="HI69" s="335"/>
      <c r="HJ69" s="335"/>
      <c r="HK69" s="335"/>
      <c r="HL69" s="335"/>
      <c r="HM69" s="335"/>
      <c r="HN69" s="335"/>
      <c r="HO69" s="335"/>
      <c r="HP69" s="23">
        <v>-89</v>
      </c>
      <c r="HQ69" s="23">
        <f>SUMIFS(HY$17:HY$66,IB$17:IB$66,HP69,HV$17:HV$66,"Unidirectional")</f>
        <v>0</v>
      </c>
      <c r="HR69">
        <f>SUMIFS(HY$17:HY$66,IB$17:IB$66,HP69,HV$17:HV$66,"Bidirectional")/2+SUMIFS(HY$17:HY$66,IB$17:IB$66,HP69-90,HV$17:HV$66,"Bidirectional")/2+SUMIFS(HY$17:HY$66,IB$17:IB$66,HP69+90,HV$17:HV$66,"Bidirectional")/2</f>
        <v>0</v>
      </c>
      <c r="HS69">
        <f>SUMIFS(HY$17:HY$66,IB$17:IB$66,HP69,HV$17:HV$66,"Triaxial")/3+SUMIFS(HY$17:HY$66,IB$17:IB$66,HP69-60,HV$17:HV$66,"Triaxial")/3+SUMIFS(HY$17:HY$66,IB$17:IB$66,HP69+60,HV$17:HV$66,"Triaxial")/3+SUMIFS(HY$17:HY$66,IB$17:IB$66,HP69-120,HV$17:HV$66,"Triaxial")/3+SUMIFS(HY$17:HY$66,IB$17:IB$66,HP69+120,HV$17:HV$66,"Triaxial")/3</f>
        <v>0</v>
      </c>
      <c r="HT69">
        <f>SUMIFS(HY$17:HY$66,IB$17:IB$66,HP69,HV$17:HV$66,"Quadraxial")/6+SUMIFS(HY$17:HY$66,IB$17:IB$66,HP69-45,HV$17:HV$66,"Quadraxial")/6+SUMIFS(HY$17:HY$66,IB$17:IB$66,HP69+45,HV$17:HV$66,"Quadraxial")/6+SUMIFS(HY$17:HY$66,IB$17:IB$66,HP69-90,HV$17:HV$66,"Quadraxial")/6+SUMIFS(HY$17:HY$66,IB$17:IB$66,HP69+90,HV$17:HV$66,"Quadraxial")/6+SUMIFS(HY$17:HY$66,IB$17:IB$66,HP69-135,HV$17:HV$66,"Quadraxial")/6+SUMIFS(HY$17:HY$66,IB$17:IB$66,HP69+135,HV$17:HV$66,"Quadraxial")/6</f>
        <v>0</v>
      </c>
      <c r="HU69">
        <f>SUM(HQ69:HT69)</f>
        <v>0</v>
      </c>
      <c r="HV69" s="23">
        <f>SUMIF(HP$69:HP$248,"&gt;="&amp;HP69-10,HU$69:HU$248)-SUMIF(HP$69:HP$248,"&gt;"&amp;HP69+10,HU$69:HU$248)</f>
        <v>0</v>
      </c>
      <c r="HW69" s="466"/>
      <c r="HX69" s="335"/>
      <c r="HY69" s="335"/>
      <c r="HZ69" s="335"/>
      <c r="IA69" s="335"/>
      <c r="IB69" s="335"/>
      <c r="IC69" s="335"/>
      <c r="ID69" s="335"/>
      <c r="IE69" s="335"/>
      <c r="IF69" s="335"/>
      <c r="IG69" s="23">
        <v>-89</v>
      </c>
      <c r="IH69" s="23">
        <f>SUMIFS(IP$17:IP$66,IS$17:IS$66,IG69,IM$17:IM$66,"Unidirectional")</f>
        <v>0</v>
      </c>
      <c r="II69">
        <f>SUMIFS(IP$17:IP$66,IS$17:IS$66,IG69,IM$17:IM$66,"Bidirectional")/2+SUMIFS(IP$17:IP$66,IS$17:IS$66,IG69-90,IM$17:IM$66,"Bidirectional")/2+SUMIFS(IP$17:IP$66,IS$17:IS$66,IG69+90,IM$17:IM$66,"Bidirectional")/2</f>
        <v>0</v>
      </c>
      <c r="IJ69">
        <f>SUMIFS(IP$17:IP$66,IS$17:IS$66,IG69,IM$17:IM$66,"Triaxial")/3+SUMIFS(IP$17:IP$66,IS$17:IS$66,IG69-60,IM$17:IM$66,"Triaxial")/3+SUMIFS(IP$17:IP$66,IS$17:IS$66,IG69+60,IM$17:IM$66,"Triaxial")/3+SUMIFS(IP$17:IP$66,IS$17:IS$66,IG69-120,IM$17:IM$66,"Triaxial")/3+SUMIFS(IP$17:IP$66,IS$17:IS$66,IG69+120,IM$17:IM$66,"Triaxial")/3</f>
        <v>0</v>
      </c>
      <c r="IK69">
        <f>SUMIFS(IP$17:IP$66,IS$17:IS$66,IG69,IM$17:IM$66,"Quadraxial")/6+SUMIFS(IP$17:IP$66,IS$17:IS$66,IG69-45,IM$17:IM$66,"Quadraxial")/6+SUMIFS(IP$17:IP$66,IS$17:IS$66,IG69+45,IM$17:IM$66,"Quadraxial")/6+SUMIFS(IP$17:IP$66,IS$17:IS$66,IG69-90,IM$17:IM$66,"Quadraxial")/6+SUMIFS(IP$17:IP$66,IS$17:IS$66,IG69+90,IM$17:IM$66,"Quadraxial")/6+SUMIFS(IP$17:IP$66,IS$17:IS$66,IG69-135,IM$17:IM$66,"Quadraxial")/6+SUMIFS(IP$17:IP$66,IS$17:IS$66,IG69+135,IM$17:IM$66,"Quadraxial")/6</f>
        <v>0</v>
      </c>
      <c r="IL69">
        <f>SUM(IH69:IK69)</f>
        <v>0</v>
      </c>
      <c r="IM69" s="23">
        <f>SUMIF(IG$69:IG$248,"&gt;="&amp;IG69-10,IL$69:IL$248)-SUMIF(IG$69:IG$248,"&gt;"&amp;IG69+10,IL$69:IL$248)</f>
        <v>0</v>
      </c>
      <c r="IN69" s="466"/>
      <c r="IO69" s="335"/>
      <c r="IP69" s="335"/>
      <c r="IQ69" s="335"/>
      <c r="IR69" s="335"/>
      <c r="IS69" s="335"/>
      <c r="IT69" s="335"/>
    </row>
    <row r="70" spans="1:254" s="124" customFormat="1" ht="12.75" x14ac:dyDescent="0.2">
      <c r="A70" s="335"/>
      <c r="B70" s="335"/>
      <c r="C70" s="23">
        <v>-88</v>
      </c>
      <c r="D70" s="23">
        <f t="shared" ref="D70:D133" si="0">SUMIFS(L$17:L$66,O$17:O$66,C70,I$17:I$66,"Unidirectional")</f>
        <v>0</v>
      </c>
      <c r="E70">
        <f t="shared" ref="E70:E133" si="1">SUMIFS(L$17:L$66,O$17:O$66,C70,I$17:I$66,"Bidirectional")/2+SUMIFS(L$17:L$66,O$17:O$66,C70-90,I$17:I$66,"Bidirectional")/2+SUMIFS(L$17:L$66,O$17:O$66,C70+90,I$17:I$66,"Bidirectional")/2</f>
        <v>0</v>
      </c>
      <c r="F70">
        <f t="shared" ref="F70:F133" si="2">SUMIFS(L$17:L$66,O$17:O$66,C70,I$17:I$66,"Triaxial")/3+SUMIFS(L$17:L$66,O$17:O$66,C70-60,I$17:I$66,"Triaxial")/3+SUMIFS(L$17:L$66,O$17:O$66,C70+60,I$17:I$66,"Triaxial")/3+SUMIFS(L$17:L$66,O$17:O$66,C70-120,I$17:I$66,"Triaxial")/3+SUMIFS(L$17:L$66,O$17:O$66,C70+120,I$17:I$66,"Triaxial")/3</f>
        <v>0</v>
      </c>
      <c r="G70">
        <f t="shared" ref="G70:G133" si="3">SUMIFS(L$17:L$66,O$17:O$66,C70,I$17:I$66,"Quadraxial")/6+SUMIFS(L$17:L$66,O$17:O$66,C70-45,I$17:I$66,"Quadraxial")/6+SUMIFS(L$17:L$66,O$17:O$66,C70+45,I$17:I$66,"Quadraxial")/6+SUMIFS(L$17:L$66,O$17:O$66,C70-90,I$17:I$66,"Quadraxial")/6+SUMIFS(L$17:L$66,O$17:O$66,C70+90,I$17:I$66,"Quadraxial")/6+SUMIFS(L$17:L$66,O$17:O$66,C70-135,I$17:I$66,"Quadraxial")/6+SUMIFS(L$17:L$66,O$17:O$66,C70+135,I$17:I$66,"Quadraxial")/6</f>
        <v>0</v>
      </c>
      <c r="H70">
        <f t="shared" ref="H70:H133" si="4">SUM(D70:G70)</f>
        <v>0</v>
      </c>
      <c r="I70" s="23">
        <f t="shared" ref="I70:I133" ca="1" si="5">SUMIF(C$69:C$248,"&gt;="&amp;C70-10,H$69:H$248)-SUMIF(C$69:C$248,"&gt;"&amp;C70+10,H$69:H$248)</f>
        <v>0</v>
      </c>
      <c r="J70" s="465"/>
      <c r="K70" s="335"/>
      <c r="L70" s="335"/>
      <c r="M70" s="335"/>
      <c r="N70" s="335"/>
      <c r="O70" s="335"/>
      <c r="P70" s="335"/>
      <c r="Q70" s="335"/>
      <c r="R70" s="335"/>
      <c r="S70" s="335"/>
      <c r="T70" s="23">
        <v>-88</v>
      </c>
      <c r="U70" s="23">
        <f t="shared" ref="U70:U133" si="6">SUMIFS(AC$17:AC$66,AF$17:AF$66,T70,Z$17:Z$66,"Unidirectional")</f>
        <v>0</v>
      </c>
      <c r="V70">
        <f t="shared" ref="V70:V133" si="7">SUMIFS(AC$17:AC$66,AF$17:AF$66,T70,Z$17:Z$66,"Bidirectional")/2+SUMIFS(AC$17:AC$66,AF$17:AF$66,T70-90,Z$17:Z$66,"Bidirectional")/2+SUMIFS(AC$17:AC$66,AF$17:AF$66,T70+90,Z$17:Z$66,"Bidirectional")/2</f>
        <v>0</v>
      </c>
      <c r="W70">
        <f t="shared" ref="W70:W133" si="8">SUMIFS(AC$17:AC$66,AF$17:AF$66,T70,Z$17:Z$66,"Triaxial")/3+SUMIFS(AC$17:AC$66,AF$17:AF$66,T70-60,Z$17:Z$66,"Triaxial")/3+SUMIFS(AC$17:AC$66,AF$17:AF$66,T70+60,Z$17:Z$66,"Triaxial")/3+SUMIFS(AC$17:AC$66,AF$17:AF$66,T70-120,Z$17:Z$66,"Triaxial")/3+SUMIFS(AC$17:AC$66,AF$17:AF$66,T70+120,Z$17:Z$66,"Triaxial")/3</f>
        <v>0</v>
      </c>
      <c r="X70">
        <f t="shared" ref="X70:X133" si="9">SUMIFS(AC$17:AC$66,AF$17:AF$66,T70,Z$17:Z$66,"Quadraxial")/6+SUMIFS(AC$17:AC$66,AF$17:AF$66,T70-45,Z$17:Z$66,"Quadraxial")/6+SUMIFS(AC$17:AC$66,AF$17:AF$66,T70+45,Z$17:Z$66,"Quadraxial")/6+SUMIFS(AC$17:AC$66,AF$17:AF$66,T70-90,Z$17:Z$66,"Quadraxial")/6+SUMIFS(AC$17:AC$66,AF$17:AF$66,T70+90,Z$17:Z$66,"Quadraxial")/6+SUMIFS(AC$17:AC$66,AF$17:AF$66,T70-135,Z$17:Z$66,"Quadraxial")/6+SUMIFS(AC$17:AC$66,AF$17:AF$66,T70+135,Z$17:Z$66,"Quadraxial")/6</f>
        <v>0</v>
      </c>
      <c r="Y70">
        <f t="shared" ref="Y70:Y133" si="10">SUM(U70:X70)</f>
        <v>0</v>
      </c>
      <c r="Z70" s="23">
        <f t="shared" ref="Z70:Z133" ca="1" si="11">SUMIF(T$69:T$248,"&gt;="&amp;T70-10,Y$69:Y$248)-SUMIF(T$69:T$248,"&gt;"&amp;T70+10,Y$69:Y$248)</f>
        <v>0</v>
      </c>
      <c r="AA70" s="465"/>
      <c r="AB70" s="335"/>
      <c r="AC70" s="335"/>
      <c r="AD70" s="335"/>
      <c r="AE70" s="335"/>
      <c r="AF70" s="335"/>
      <c r="AG70" s="335"/>
      <c r="AH70" s="335"/>
      <c r="AI70" s="335"/>
      <c r="AJ70" s="335"/>
      <c r="AK70" s="23">
        <v>-88</v>
      </c>
      <c r="AL70" s="23">
        <f t="shared" ref="AL70:AL133" si="12">SUMIFS(AT$17:AT$66,AW$17:AW$66,AK70,AQ$17:AQ$66,"Unidirectional")</f>
        <v>0</v>
      </c>
      <c r="AM70">
        <f t="shared" ref="AM70:AM133" si="13">SUMIFS(AT$17:AT$66,AW$17:AW$66,AK70,AQ$17:AQ$66,"Bidirectional")/2+SUMIFS(AT$17:AT$66,AW$17:AW$66,AK70-90,AQ$17:AQ$66,"Bidirectional")/2+SUMIFS(AT$17:AT$66,AW$17:AW$66,AK70+90,AQ$17:AQ$66,"Bidirectional")/2</f>
        <v>0</v>
      </c>
      <c r="AN70">
        <f t="shared" ref="AN70:AN133" si="14">SUMIFS(AT$17:AT$66,AW$17:AW$66,AK70,AQ$17:AQ$66,"Triaxial")/3+SUMIFS(AT$17:AT$66,AW$17:AW$66,AK70-60,AQ$17:AQ$66,"Triaxial")/3+SUMIFS(AT$17:AT$66,AW$17:AW$66,AK70+60,AQ$17:AQ$66,"Triaxial")/3+SUMIFS(AT$17:AT$66,AW$17:AW$66,AK70-120,AQ$17:AQ$66,"Triaxial")/3+SUMIFS(AT$17:AT$66,AW$17:AW$66,AK70+120,AQ$17:AQ$66,"Triaxial")/3</f>
        <v>0</v>
      </c>
      <c r="AO70">
        <f t="shared" ref="AO70:AO133" si="15">SUMIFS(AT$17:AT$66,AW$17:AW$66,AK70,AQ$17:AQ$66,"Quadraxial")/6+SUMIFS(AT$17:AT$66,AW$17:AW$66,AK70-45,AQ$17:AQ$66,"Quadraxial")/6+SUMIFS(AT$17:AT$66,AW$17:AW$66,AK70+45,AQ$17:AQ$66,"Quadraxial")/6+SUMIFS(AT$17:AT$66,AW$17:AW$66,AK70-90,AQ$17:AQ$66,"Quadraxial")/6+SUMIFS(AT$17:AT$66,AW$17:AW$66,AK70+90,AQ$17:AQ$66,"Quadraxial")/6+SUMIFS(AT$17:AT$66,AW$17:AW$66,AK70-135,AQ$17:AQ$66,"Quadraxial")/6+SUMIFS(AT$17:AT$66,AW$17:AW$66,AK70+135,AQ$17:AQ$66,"Quadraxial")/6</f>
        <v>0</v>
      </c>
      <c r="AP70">
        <f t="shared" ref="AP70:AP133" si="16">SUM(AL70:AO70)</f>
        <v>0</v>
      </c>
      <c r="AQ70" s="23">
        <f t="shared" ref="AQ70:AQ133" ca="1" si="17">SUMIF(AK$69:AK$248,"&gt;="&amp;AK70-10,AP$69:AP$248)-SUMIF(AK$69:AK$248,"&gt;"&amp;AK70+10,AP$69:AP$248)</f>
        <v>0</v>
      </c>
      <c r="AR70" s="465"/>
      <c r="AS70" s="335"/>
      <c r="AT70" s="335"/>
      <c r="AU70" s="335"/>
      <c r="AV70" s="335"/>
      <c r="AW70" s="335"/>
      <c r="AX70" s="335"/>
      <c r="AY70" s="335"/>
      <c r="AZ70" s="335"/>
      <c r="BA70" s="335"/>
      <c r="BB70" s="23">
        <v>-88</v>
      </c>
      <c r="BC70" s="23">
        <f t="shared" ref="BC70:BC133" si="18">SUMIFS(BK$17:BK$66,BN$17:BN$66,BB70,BH$17:BH$66,"Unidirectional")</f>
        <v>0</v>
      </c>
      <c r="BD70">
        <f t="shared" ref="BD70:BD133" si="19">SUMIFS(BK$17:BK$66,BN$17:BN$66,BB70,BH$17:BH$66,"Bidirectional")/2+SUMIFS(BK$17:BK$66,BN$17:BN$66,BB70-90,BH$17:BH$66,"Bidirectional")/2+SUMIFS(BK$17:BK$66,BN$17:BN$66,BB70+90,BH$17:BH$66,"Bidirectional")/2</f>
        <v>0</v>
      </c>
      <c r="BE70">
        <f t="shared" ref="BE70:BE133" si="20">SUMIFS(BK$17:BK$66,BN$17:BN$66,BB70,BH$17:BH$66,"Triaxial")/3+SUMIFS(BK$17:BK$66,BN$17:BN$66,BB70-60,BH$17:BH$66,"Triaxial")/3+SUMIFS(BK$17:BK$66,BN$17:BN$66,BB70+60,BH$17:BH$66,"Triaxial")/3+SUMIFS(BK$17:BK$66,BN$17:BN$66,BB70-120,BH$17:BH$66,"Triaxial")/3+SUMIFS(BK$17:BK$66,BN$17:BN$66,BB70+120,BH$17:BH$66,"Triaxial")/3</f>
        <v>0</v>
      </c>
      <c r="BF70">
        <f t="shared" ref="BF70:BF133" si="21">SUMIFS(BK$17:BK$66,BN$17:BN$66,BB70,BH$17:BH$66,"Quadraxial")/6+SUMIFS(BK$17:BK$66,BN$17:BN$66,BB70-45,BH$17:BH$66,"Quadraxial")/6+SUMIFS(BK$17:BK$66,BN$17:BN$66,BB70+45,BH$17:BH$66,"Quadraxial")/6+SUMIFS(BK$17:BK$66,BN$17:BN$66,BB70-90,BH$17:BH$66,"Quadraxial")/6+SUMIFS(BK$17:BK$66,BN$17:BN$66,BB70+90,BH$17:BH$66,"Quadraxial")/6+SUMIFS(BK$17:BK$66,BN$17:BN$66,BB70-135,BH$17:BH$66,"Quadraxial")/6+SUMIFS(BK$17:BK$66,BN$17:BN$66,BB70+135,BH$17:BH$66,"Quadraxial")/6</f>
        <v>0</v>
      </c>
      <c r="BG70">
        <f t="shared" ref="BG70:BG133" si="22">SUM(BC70:BF70)</f>
        <v>0</v>
      </c>
      <c r="BH70" s="23">
        <f t="shared" ref="BH70:BH133" ca="1" si="23">SUMIF(BB$69:BB$248,"&gt;="&amp;BB70-10,BG$69:BG$248)-SUMIF(BB$69:BB$248,"&gt;"&amp;BB70+10,BG$69:BG$248)</f>
        <v>0</v>
      </c>
      <c r="BI70" s="465"/>
      <c r="BJ70" s="335"/>
      <c r="BK70" s="335"/>
      <c r="BL70" s="335"/>
      <c r="BM70" s="335"/>
      <c r="BN70" s="335"/>
      <c r="BO70" s="335"/>
      <c r="BP70" s="335"/>
      <c r="BQ70" s="335"/>
      <c r="BR70" s="335"/>
      <c r="BS70" s="23">
        <v>-88</v>
      </c>
      <c r="BT70" s="23">
        <f t="shared" ref="BT70:BT133" si="24">SUMIFS(CB$17:CB$66,CE$17:CE$66,BS70,BY$17:BY$66,"Unidirectional")</f>
        <v>0</v>
      </c>
      <c r="BU70">
        <f t="shared" ref="BU70:BU133" si="25">SUMIFS(CB$17:CB$66,CE$17:CE$66,BS70,BY$17:BY$66,"Bidirectional")/2+SUMIFS(CB$17:CB$66,CE$17:CE$66,BS70-90,BY$17:BY$66,"Bidirectional")/2+SUMIFS(CB$17:CB$66,CE$17:CE$66,BS70+90,BY$17:BY$66,"Bidirectional")/2</f>
        <v>0</v>
      </c>
      <c r="BV70">
        <f t="shared" ref="BV70:BV133" si="26">SUMIFS(CB$17:CB$66,CE$17:CE$66,BS70,BY$17:BY$66,"Triaxial")/3+SUMIFS(CB$17:CB$66,CE$17:CE$66,BS70-60,BY$17:BY$66,"Triaxial")/3+SUMIFS(CB$17:CB$66,CE$17:CE$66,BS70+60,BY$17:BY$66,"Triaxial")/3+SUMIFS(CB$17:CB$66,CE$17:CE$66,BS70-120,BY$17:BY$66,"Triaxial")/3+SUMIFS(CB$17:CB$66,CE$17:CE$66,BS70+120,BY$17:BY$66,"Triaxial")/3</f>
        <v>0</v>
      </c>
      <c r="BW70">
        <f t="shared" ref="BW70:BW133" si="27">SUMIFS(CB$17:CB$66,CE$17:CE$66,BS70,BY$17:BY$66,"Quadraxial")/6+SUMIFS(CB$17:CB$66,CE$17:CE$66,BS70-45,BY$17:BY$66,"Quadraxial")/6+SUMIFS(CB$17:CB$66,CE$17:CE$66,BS70+45,BY$17:BY$66,"Quadraxial")/6+SUMIFS(CB$17:CB$66,CE$17:CE$66,BS70-90,BY$17:BY$66,"Quadraxial")/6+SUMIFS(CB$17:CB$66,CE$17:CE$66,BS70+90,BY$17:BY$66,"Quadraxial")/6+SUMIFS(CB$17:CB$66,CE$17:CE$66,BS70-135,BY$17:BY$66,"Quadraxial")/6+SUMIFS(CB$17:CB$66,CE$17:CE$66,BS70+135,BY$17:BY$66,"Quadraxial")/6</f>
        <v>0</v>
      </c>
      <c r="BX70">
        <f t="shared" ref="BX70:BX133" si="28">SUM(BT70:BW70)</f>
        <v>0</v>
      </c>
      <c r="BY70" s="23">
        <f t="shared" ref="BY70:BY133" ca="1" si="29">SUMIF(BS$69:BS$248,"&gt;="&amp;BS70-10,BX$69:BX$248)-SUMIF(BS$69:BS$248,"&gt;"&amp;BS70+10,BX$69:BX$248)</f>
        <v>0</v>
      </c>
      <c r="BZ70" s="465"/>
      <c r="CA70" s="335"/>
      <c r="CB70" s="335"/>
      <c r="CC70" s="335"/>
      <c r="CD70" s="335"/>
      <c r="CE70" s="335"/>
      <c r="CF70" s="335"/>
      <c r="CG70" s="335"/>
      <c r="CH70" s="335"/>
      <c r="CI70" s="335"/>
      <c r="CJ70" s="23">
        <v>-88</v>
      </c>
      <c r="CK70" s="23">
        <f t="shared" ref="CK70:CK133" si="30">SUMIFS(CS$17:CS$66,CV$17:CV$66,CJ70,CP$17:CP$66,"Unidirectional")</f>
        <v>0</v>
      </c>
      <c r="CL70">
        <f t="shared" ref="CL70:CL133" si="31">SUMIFS(CS$17:CS$66,CV$17:CV$66,CJ70,CP$17:CP$66,"Bidirectional")/2+SUMIFS(CS$17:CS$66,CV$17:CV$66,CJ70-90,CP$17:CP$66,"Bidirectional")/2+SUMIFS(CS$17:CS$66,CV$17:CV$66,CJ70+90,CP$17:CP$66,"Bidirectional")/2</f>
        <v>0</v>
      </c>
      <c r="CM70">
        <f t="shared" ref="CM70:CM133" si="32">SUMIFS(CS$17:CS$66,CV$17:CV$66,CJ70,CP$17:CP$66,"Triaxial")/3+SUMIFS(CS$17:CS$66,CV$17:CV$66,CJ70-60,CP$17:CP$66,"Triaxial")/3+SUMIFS(CS$17:CS$66,CV$17:CV$66,CJ70+60,CP$17:CP$66,"Triaxial")/3+SUMIFS(CS$17:CS$66,CV$17:CV$66,CJ70-120,CP$17:CP$66,"Triaxial")/3+SUMIFS(CS$17:CS$66,CV$17:CV$66,CJ70+120,CP$17:CP$66,"Triaxial")/3</f>
        <v>0</v>
      </c>
      <c r="CN70">
        <f t="shared" ref="CN70:CN133" si="33">SUMIFS(CS$17:CS$66,CV$17:CV$66,CJ70,CP$17:CP$66,"Quadraxial")/6+SUMIFS(CS$17:CS$66,CV$17:CV$66,CJ70-45,CP$17:CP$66,"Quadraxial")/6+SUMIFS(CS$17:CS$66,CV$17:CV$66,CJ70+45,CP$17:CP$66,"Quadraxial")/6+SUMIFS(CS$17:CS$66,CV$17:CV$66,CJ70-90,CP$17:CP$66,"Quadraxial")/6+SUMIFS(CS$17:CS$66,CV$17:CV$66,CJ70+90,CP$17:CP$66,"Quadraxial")/6+SUMIFS(CS$17:CS$66,CV$17:CV$66,CJ70-135,CP$17:CP$66,"Quadraxial")/6+SUMIFS(CS$17:CS$66,CV$17:CV$66,CJ70+135,CP$17:CP$66,"Quadraxial")/6</f>
        <v>0</v>
      </c>
      <c r="CO70">
        <f t="shared" ref="CO70:CO133" si="34">SUM(CK70:CN70)</f>
        <v>0</v>
      </c>
      <c r="CP70" s="23">
        <f t="shared" ref="CP70:CP133" ca="1" si="35">SUMIF(CJ$69:CJ$248,"&gt;="&amp;CJ70-10,CO$69:CO$248)-SUMIF(CJ$69:CJ$248,"&gt;"&amp;CJ70+10,CO$69:CO$248)</f>
        <v>0</v>
      </c>
      <c r="CQ70" s="465"/>
      <c r="CR70" s="335"/>
      <c r="CS70" s="335"/>
      <c r="CT70" s="335"/>
      <c r="CU70" s="335"/>
      <c r="CV70" s="335"/>
      <c r="CW70" s="335"/>
      <c r="CX70" s="335"/>
      <c r="CY70" s="335"/>
      <c r="CZ70" s="335"/>
      <c r="DA70" s="23">
        <v>-88</v>
      </c>
      <c r="DB70" s="23">
        <f t="shared" ref="DB70:DB133" si="36">SUMIFS(DJ$17:DJ$66,DM$17:DM$66,DA70,DG$17:DG$66,"Unidirectional")</f>
        <v>0</v>
      </c>
      <c r="DC70">
        <f t="shared" ref="DC70:DC133" si="37">SUMIFS(DJ$17:DJ$66,DM$17:DM$66,DA70,DG$17:DG$66,"Bidirectional")/2+SUMIFS(DJ$17:DJ$66,DM$17:DM$66,DA70-90,DG$17:DG$66,"Bidirectional")/2+SUMIFS(DJ$17:DJ$66,DM$17:DM$66,DA70+90,DG$17:DG$66,"Bidirectional")/2</f>
        <v>0</v>
      </c>
      <c r="DD70">
        <f t="shared" ref="DD70:DD133" si="38">SUMIFS(DJ$17:DJ$66,DM$17:DM$66,DA70,DG$17:DG$66,"Triaxial")/3+SUMIFS(DJ$17:DJ$66,DM$17:DM$66,DA70-60,DG$17:DG$66,"Triaxial")/3+SUMIFS(DJ$17:DJ$66,DM$17:DM$66,DA70+60,DG$17:DG$66,"Triaxial")/3+SUMIFS(DJ$17:DJ$66,DM$17:DM$66,DA70-120,DG$17:DG$66,"Triaxial")/3+SUMIFS(DJ$17:DJ$66,DM$17:DM$66,DA70+120,DG$17:DG$66,"Triaxial")/3</f>
        <v>0</v>
      </c>
      <c r="DE70">
        <f t="shared" ref="DE70:DE133" si="39">SUMIFS(DJ$17:DJ$66,DM$17:DM$66,DA70,DG$17:DG$66,"Quadraxial")/6+SUMIFS(DJ$17:DJ$66,DM$17:DM$66,DA70-45,DG$17:DG$66,"Quadraxial")/6+SUMIFS(DJ$17:DJ$66,DM$17:DM$66,DA70+45,DG$17:DG$66,"Quadraxial")/6+SUMIFS(DJ$17:DJ$66,DM$17:DM$66,DA70-90,DG$17:DG$66,"Quadraxial")/6+SUMIFS(DJ$17:DJ$66,DM$17:DM$66,DA70+90,DG$17:DG$66,"Quadraxial")/6+SUMIFS(DJ$17:DJ$66,DM$17:DM$66,DA70-135,DG$17:DG$66,"Quadraxial")/6+SUMIFS(DJ$17:DJ$66,DM$17:DM$66,DA70+135,DG$17:DG$66,"Quadraxial")/6</f>
        <v>0</v>
      </c>
      <c r="DF70">
        <f t="shared" ref="DF70:DF133" si="40">SUM(DB70:DE70)</f>
        <v>0</v>
      </c>
      <c r="DG70" s="23">
        <f t="shared" ref="DG70:DG133" ca="1" si="41">SUMIF(DA$69:DA$248,"&gt;="&amp;DA70-10,DF$69:DF$248)-SUMIF(DA$69:DA$248,"&gt;"&amp;DA70+10,DF$69:DF$248)</f>
        <v>0</v>
      </c>
      <c r="DH70" s="465"/>
      <c r="DI70" s="335"/>
      <c r="DJ70" s="335"/>
      <c r="DK70" s="335"/>
      <c r="DL70" s="335"/>
      <c r="DM70" s="335"/>
      <c r="DN70" s="335"/>
      <c r="DO70" s="335"/>
      <c r="DP70" s="335"/>
      <c r="DQ70" s="335"/>
      <c r="DR70" s="23">
        <v>-88</v>
      </c>
      <c r="DS70" s="23">
        <f t="shared" ref="DS70:DS133" si="42">SUMIFS(EA$17:EA$66,ED$17:ED$66,DR70,DX$17:DX$66,"Unidirectional")</f>
        <v>0</v>
      </c>
      <c r="DT70">
        <f t="shared" ref="DT70:DT133" si="43">SUMIFS(EA$17:EA$66,ED$17:ED$66,DR70,DX$17:DX$66,"Bidirectional")/2+SUMIFS(EA$17:EA$66,ED$17:ED$66,DR70-90,DX$17:DX$66,"Bidirectional")/2+SUMIFS(EA$17:EA$66,ED$17:ED$66,DR70+90,DX$17:DX$66,"Bidirectional")/2</f>
        <v>0</v>
      </c>
      <c r="DU70">
        <f t="shared" ref="DU70:DU133" si="44">SUMIFS(EA$17:EA$66,ED$17:ED$66,DR70,DX$17:DX$66,"Triaxial")/3+SUMIFS(EA$17:EA$66,ED$17:ED$66,DR70-60,DX$17:DX$66,"Triaxial")/3+SUMIFS(EA$17:EA$66,ED$17:ED$66,DR70+60,DX$17:DX$66,"Triaxial")/3+SUMIFS(EA$17:EA$66,ED$17:ED$66,DR70-120,DX$17:DX$66,"Triaxial")/3+SUMIFS(EA$17:EA$66,ED$17:ED$66,DR70+120,DX$17:DX$66,"Triaxial")/3</f>
        <v>0</v>
      </c>
      <c r="DV70">
        <f t="shared" ref="DV70:DV133" si="45">SUMIFS(EA$17:EA$66,ED$17:ED$66,DR70,DX$17:DX$66,"Quadraxial")/6+SUMIFS(EA$17:EA$66,ED$17:ED$66,DR70-45,DX$17:DX$66,"Quadraxial")/6+SUMIFS(EA$17:EA$66,ED$17:ED$66,DR70+45,DX$17:DX$66,"Quadraxial")/6+SUMIFS(EA$17:EA$66,ED$17:ED$66,DR70-90,DX$17:DX$66,"Quadraxial")/6+SUMIFS(EA$17:EA$66,ED$17:ED$66,DR70+90,DX$17:DX$66,"Quadraxial")/6+SUMIFS(EA$17:EA$66,ED$17:ED$66,DR70-135,DX$17:DX$66,"Quadraxial")/6+SUMIFS(EA$17:EA$66,ED$17:ED$66,DR70+135,DX$17:DX$66,"Quadraxial")/6</f>
        <v>0</v>
      </c>
      <c r="DW70">
        <f t="shared" ref="DW70:DW133" si="46">SUM(DS70:DV70)</f>
        <v>0</v>
      </c>
      <c r="DX70" s="23">
        <f t="shared" ref="DX70:DX133" ca="1" si="47">SUMIF(DR$69:DR$248,"&gt;="&amp;DR70-10,DW$69:DW$248)-SUMIF(DR$69:DR$248,"&gt;"&amp;DR70+10,DW$69:DW$248)</f>
        <v>0</v>
      </c>
      <c r="DY70" s="465"/>
      <c r="DZ70" s="335"/>
      <c r="EA70" s="335"/>
      <c r="EB70" s="335"/>
      <c r="EC70" s="335"/>
      <c r="ED70" s="335"/>
      <c r="EE70" s="335"/>
      <c r="EF70" s="335"/>
      <c r="EG70" s="335"/>
      <c r="EH70" s="335"/>
      <c r="EI70" s="23">
        <v>-88</v>
      </c>
      <c r="EJ70" s="23">
        <f t="shared" ref="EJ70:EJ133" si="48">SUMIFS(ER$17:ER$66,EU$17:EU$66,EI70,EO$17:EO$66,"Unidirectional")</f>
        <v>0</v>
      </c>
      <c r="EK70">
        <f t="shared" ref="EK70:EK133" si="49">SUMIFS(ER$17:ER$66,EU$17:EU$66,EI70,EO$17:EO$66,"Bidirectional")/2+SUMIFS(ER$17:ER$66,EU$17:EU$66,EI70-90,EO$17:EO$66,"Bidirectional")/2+SUMIFS(ER$17:ER$66,EU$17:EU$66,EI70+90,EO$17:EO$66,"Bidirectional")/2</f>
        <v>0</v>
      </c>
      <c r="EL70">
        <f t="shared" ref="EL70:EL133" si="50">SUMIFS(ER$17:ER$66,EU$17:EU$66,EI70,EO$17:EO$66,"Triaxial")/3+SUMIFS(ER$17:ER$66,EU$17:EU$66,EI70-60,EO$17:EO$66,"Triaxial")/3+SUMIFS(ER$17:ER$66,EU$17:EU$66,EI70+60,EO$17:EO$66,"Triaxial")/3+SUMIFS(ER$17:ER$66,EU$17:EU$66,EI70-120,EO$17:EO$66,"Triaxial")/3+SUMIFS(ER$17:ER$66,EU$17:EU$66,EI70+120,EO$17:EO$66,"Triaxial")/3</f>
        <v>0</v>
      </c>
      <c r="EM70">
        <f t="shared" ref="EM70:EM133" si="51">SUMIFS(ER$17:ER$66,EU$17:EU$66,EI70,EO$17:EO$66,"Quadraxial")/6+SUMIFS(ER$17:ER$66,EU$17:EU$66,EI70-45,EO$17:EO$66,"Quadraxial")/6+SUMIFS(ER$17:ER$66,EU$17:EU$66,EI70+45,EO$17:EO$66,"Quadraxial")/6+SUMIFS(ER$17:ER$66,EU$17:EU$66,EI70-90,EO$17:EO$66,"Quadraxial")/6+SUMIFS(ER$17:ER$66,EU$17:EU$66,EI70+90,EO$17:EO$66,"Quadraxial")/6+SUMIFS(ER$17:ER$66,EU$17:EU$66,EI70-135,EO$17:EO$66,"Quadraxial")/6+SUMIFS(ER$17:ER$66,EU$17:EU$66,EI70+135,EO$17:EO$66,"Quadraxial")/6</f>
        <v>0</v>
      </c>
      <c r="EN70">
        <f t="shared" ref="EN70:EN133" si="52">SUM(EJ70:EM70)</f>
        <v>0</v>
      </c>
      <c r="EO70" s="23">
        <f t="shared" ref="EO70:EO133" ca="1" si="53">SUMIF(EI$69:EI$248,"&gt;="&amp;EI70-10,EN$69:EN$248)-SUMIF(EI$69:EI$248,"&gt;"&amp;EI70+10,EN$69:EN$248)</f>
        <v>0</v>
      </c>
      <c r="EP70" s="465"/>
      <c r="EQ70" s="335"/>
      <c r="ER70" s="335"/>
      <c r="ES70" s="335"/>
      <c r="ET70" s="335"/>
      <c r="EU70" s="335"/>
      <c r="EV70" s="335"/>
      <c r="EW70" s="335"/>
      <c r="EX70" s="335"/>
      <c r="EY70" s="335"/>
      <c r="EZ70" s="23">
        <v>-88</v>
      </c>
      <c r="FA70" s="23">
        <f t="shared" ref="FA70:FA133" si="54">SUMIFS(FI$17:FI$66,FL$17:FL$66,EZ70,FF$17:FF$66,"Unidirectional")</f>
        <v>0</v>
      </c>
      <c r="FB70">
        <f t="shared" ref="FB70:FB133" si="55">SUMIFS(FI$17:FI$66,FL$17:FL$66,EZ70,FF$17:FF$66,"Bidirectional")/2+SUMIFS(FI$17:FI$66,FL$17:FL$66,EZ70-90,FF$17:FF$66,"Bidirectional")/2+SUMIFS(FI$17:FI$66,FL$17:FL$66,EZ70+90,FF$17:FF$66,"Bidirectional")/2</f>
        <v>0</v>
      </c>
      <c r="FC70">
        <f t="shared" ref="FC70:FC133" si="56">SUMIFS(FI$17:FI$66,FL$17:FL$66,EZ70,FF$17:FF$66,"Triaxial")/3+SUMIFS(FI$17:FI$66,FL$17:FL$66,EZ70-60,FF$17:FF$66,"Triaxial")/3+SUMIFS(FI$17:FI$66,FL$17:FL$66,EZ70+60,FF$17:FF$66,"Triaxial")/3+SUMIFS(FI$17:FI$66,FL$17:FL$66,EZ70-120,FF$17:FF$66,"Triaxial")/3+SUMIFS(FI$17:FI$66,FL$17:FL$66,EZ70+120,FF$17:FF$66,"Triaxial")/3</f>
        <v>0</v>
      </c>
      <c r="FD70">
        <f t="shared" ref="FD70:FD133" si="57">SUMIFS(FI$17:FI$66,FL$17:FL$66,EZ70,FF$17:FF$66,"Quadraxial")/6+SUMIFS(FI$17:FI$66,FL$17:FL$66,EZ70-45,FF$17:FF$66,"Quadraxial")/6+SUMIFS(FI$17:FI$66,FL$17:FL$66,EZ70+45,FF$17:FF$66,"Quadraxial")/6+SUMIFS(FI$17:FI$66,FL$17:FL$66,EZ70-90,FF$17:FF$66,"Quadraxial")/6+SUMIFS(FI$17:FI$66,FL$17:FL$66,EZ70+90,FF$17:FF$66,"Quadraxial")/6+SUMIFS(FI$17:FI$66,FL$17:FL$66,EZ70-135,FF$17:FF$66,"Quadraxial")/6+SUMIFS(FI$17:FI$66,FL$17:FL$66,EZ70+135,FF$17:FF$66,"Quadraxial")/6</f>
        <v>0</v>
      </c>
      <c r="FE70">
        <f t="shared" ref="FE70:FE133" si="58">SUM(FA70:FD70)</f>
        <v>0</v>
      </c>
      <c r="FF70" s="23">
        <f t="shared" ref="FF70:FF133" ca="1" si="59">SUMIF(EZ$69:EZ$248,"&gt;="&amp;EZ70-10,FE$69:FE$248)-SUMIF(EZ$69:EZ$248,"&gt;"&amp;EZ70+10,FE$69:FE$248)</f>
        <v>0</v>
      </c>
      <c r="FG70" s="465"/>
      <c r="FH70" s="335"/>
      <c r="FI70" s="335"/>
      <c r="FJ70" s="335"/>
      <c r="FK70" s="335"/>
      <c r="FL70" s="335"/>
      <c r="FM70" s="335"/>
      <c r="FN70" s="335"/>
      <c r="FO70" s="335"/>
      <c r="FP70" s="335"/>
      <c r="FQ70" s="23">
        <v>-88</v>
      </c>
      <c r="FR70" s="23">
        <f t="shared" ref="FR70:FR133" si="60">SUMIFS(FZ$17:FZ$66,GC$17:GC$66,FQ70,FW$17:FW$66,"Unidirectional")</f>
        <v>0</v>
      </c>
      <c r="FS70">
        <f t="shared" ref="FS70:FS133" si="61">SUMIFS(FZ$17:FZ$66,GC$17:GC$66,FQ70,FW$17:FW$66,"Bidirectional")/2+SUMIFS(FZ$17:FZ$66,GC$17:GC$66,FQ70-90,FW$17:FW$66,"Bidirectional")/2+SUMIFS(FZ$17:FZ$66,GC$17:GC$66,FQ70+90,FW$17:FW$66,"Bidirectional")/2</f>
        <v>0</v>
      </c>
      <c r="FT70">
        <f t="shared" ref="FT70:FT133" si="62">SUMIFS(FZ$17:FZ$66,GC$17:GC$66,FQ70,FW$17:FW$66,"Triaxial")/3+SUMIFS(FZ$17:FZ$66,GC$17:GC$66,FQ70-60,FW$17:FW$66,"Triaxial")/3+SUMIFS(FZ$17:FZ$66,GC$17:GC$66,FQ70+60,FW$17:FW$66,"Triaxial")/3+SUMIFS(FZ$17:FZ$66,GC$17:GC$66,FQ70-120,FW$17:FW$66,"Triaxial")/3+SUMIFS(FZ$17:FZ$66,GC$17:GC$66,FQ70+120,FW$17:FW$66,"Triaxial")/3</f>
        <v>0</v>
      </c>
      <c r="FU70">
        <f t="shared" ref="FU70:FU133" si="63">SUMIFS(FZ$17:FZ$66,GC$17:GC$66,FQ70,FW$17:FW$66,"Quadraxial")/6+SUMIFS(FZ$17:FZ$66,GC$17:GC$66,FQ70-45,FW$17:FW$66,"Quadraxial")/6+SUMIFS(FZ$17:FZ$66,GC$17:GC$66,FQ70+45,FW$17:FW$66,"Quadraxial")/6+SUMIFS(FZ$17:FZ$66,GC$17:GC$66,FQ70-90,FW$17:FW$66,"Quadraxial")/6+SUMIFS(FZ$17:FZ$66,GC$17:GC$66,FQ70+90,FW$17:FW$66,"Quadraxial")/6+SUMIFS(FZ$17:FZ$66,GC$17:GC$66,FQ70-135,FW$17:FW$66,"Quadraxial")/6+SUMIFS(FZ$17:FZ$66,GC$17:GC$66,FQ70+135,FW$17:FW$66,"Quadraxial")/6</f>
        <v>0</v>
      </c>
      <c r="FV70">
        <f t="shared" ref="FV70:FV133" si="64">SUM(FR70:FU70)</f>
        <v>0</v>
      </c>
      <c r="FW70" s="23">
        <f t="shared" ref="FW70:FW133" si="65">SUMIF(FQ$69:FQ$248,"&gt;="&amp;FQ70-10,FV$69:FV$248)-SUMIF(FQ$69:FQ$248,"&gt;"&amp;FQ70+10,FV$69:FV$248)</f>
        <v>0</v>
      </c>
      <c r="FX70" s="465"/>
      <c r="FY70" s="335"/>
      <c r="FZ70" s="335"/>
      <c r="GA70" s="335"/>
      <c r="GB70" s="335"/>
      <c r="GC70" s="335"/>
      <c r="GD70" s="335"/>
      <c r="GE70" s="335"/>
      <c r="GF70" s="335"/>
      <c r="GG70" s="335"/>
      <c r="GH70" s="23">
        <v>-88</v>
      </c>
      <c r="GI70" s="23">
        <f t="shared" ref="GI70:GI133" si="66">SUMIFS(GQ$17:GQ$66,GT$17:GT$66,GH70,GN$17:GN$66,"Unidirectional")</f>
        <v>0</v>
      </c>
      <c r="GJ70">
        <f t="shared" ref="GJ70:GJ133" si="67">SUMIFS(GQ$17:GQ$66,GT$17:GT$66,GH70,GN$17:GN$66,"Bidirectional")/2+SUMIFS(GQ$17:GQ$66,GT$17:GT$66,GH70-90,GN$17:GN$66,"Bidirectional")/2+SUMIFS(GQ$17:GQ$66,GT$17:GT$66,GH70+90,GN$17:GN$66,"Bidirectional")/2</f>
        <v>0</v>
      </c>
      <c r="GK70">
        <f t="shared" ref="GK70:GK133" si="68">SUMIFS(GQ$17:GQ$66,GT$17:GT$66,GH70,GN$17:GN$66,"Triaxial")/3+SUMIFS(GQ$17:GQ$66,GT$17:GT$66,GH70-60,GN$17:GN$66,"Triaxial")/3+SUMIFS(GQ$17:GQ$66,GT$17:GT$66,GH70+60,GN$17:GN$66,"Triaxial")/3+SUMIFS(GQ$17:GQ$66,GT$17:GT$66,GH70-120,GN$17:GN$66,"Triaxial")/3+SUMIFS(GQ$17:GQ$66,GT$17:GT$66,GH70+120,GN$17:GN$66,"Triaxial")/3</f>
        <v>0</v>
      </c>
      <c r="GL70">
        <f t="shared" ref="GL70:GL133" si="69">SUMIFS(GQ$17:GQ$66,GT$17:GT$66,GH70,GN$17:GN$66,"Quadraxial")/6+SUMIFS(GQ$17:GQ$66,GT$17:GT$66,GH70-45,GN$17:GN$66,"Quadraxial")/6+SUMIFS(GQ$17:GQ$66,GT$17:GT$66,GH70+45,GN$17:GN$66,"Quadraxial")/6+SUMIFS(GQ$17:GQ$66,GT$17:GT$66,GH70-90,GN$17:GN$66,"Quadraxial")/6+SUMIFS(GQ$17:GQ$66,GT$17:GT$66,GH70+90,GN$17:GN$66,"Quadraxial")/6+SUMIFS(GQ$17:GQ$66,GT$17:GT$66,GH70-135,GN$17:GN$66,"Quadraxial")/6+SUMIFS(GQ$17:GQ$66,GT$17:GT$66,GH70+135,GN$17:GN$66,"Quadraxial")/6</f>
        <v>0</v>
      </c>
      <c r="GM70">
        <f t="shared" ref="GM70:GM133" si="70">SUM(GI70:GL70)</f>
        <v>0</v>
      </c>
      <c r="GN70" s="23">
        <f t="shared" ref="GN70:GN133" si="71">SUMIF(GH$69:GH$248,"&gt;="&amp;GH70-10,GM$69:GM$248)-SUMIF(GH$69:GH$248,"&gt;"&amp;GH70+10,GM$69:GM$248)</f>
        <v>0</v>
      </c>
      <c r="GO70" s="465"/>
      <c r="GP70" s="335"/>
      <c r="GQ70" s="335"/>
      <c r="GR70" s="335"/>
      <c r="GS70" s="335"/>
      <c r="GT70" s="335"/>
      <c r="GU70" s="335"/>
      <c r="GV70" s="335"/>
      <c r="GW70" s="335"/>
      <c r="GX70" s="335"/>
      <c r="GY70" s="23">
        <v>-88</v>
      </c>
      <c r="GZ70" s="23">
        <f t="shared" ref="GZ70:GZ133" si="72">SUMIFS(HH$17:HH$66,HK$17:HK$66,GY70,HE$17:HE$66,"Unidirectional")</f>
        <v>0</v>
      </c>
      <c r="HA70">
        <f t="shared" ref="HA70:HA133" si="73">SUMIFS(HH$17:HH$66,HK$17:HK$66,GY70,HE$17:HE$66,"Bidirectional")/2+SUMIFS(HH$17:HH$66,HK$17:HK$66,GY70-90,HE$17:HE$66,"Bidirectional")/2+SUMIFS(HH$17:HH$66,HK$17:HK$66,GY70+90,HE$17:HE$66,"Bidirectional")/2</f>
        <v>0</v>
      </c>
      <c r="HB70">
        <f t="shared" ref="HB70:HB133" si="74">SUMIFS(HH$17:HH$66,HK$17:HK$66,GY70,HE$17:HE$66,"Triaxial")/3+SUMIFS(HH$17:HH$66,HK$17:HK$66,GY70-60,HE$17:HE$66,"Triaxial")/3+SUMIFS(HH$17:HH$66,HK$17:HK$66,GY70+60,HE$17:HE$66,"Triaxial")/3+SUMIFS(HH$17:HH$66,HK$17:HK$66,GY70-120,HE$17:HE$66,"Triaxial")/3+SUMIFS(HH$17:HH$66,HK$17:HK$66,GY70+120,HE$17:HE$66,"Triaxial")/3</f>
        <v>0</v>
      </c>
      <c r="HC70">
        <f t="shared" ref="HC70:HC133" si="75">SUMIFS(HH$17:HH$66,HK$17:HK$66,GY70,HE$17:HE$66,"Quadraxial")/6+SUMIFS(HH$17:HH$66,HK$17:HK$66,GY70-45,HE$17:HE$66,"Quadraxial")/6+SUMIFS(HH$17:HH$66,HK$17:HK$66,GY70+45,HE$17:HE$66,"Quadraxial")/6+SUMIFS(HH$17:HH$66,HK$17:HK$66,GY70-90,HE$17:HE$66,"Quadraxial")/6+SUMIFS(HH$17:HH$66,HK$17:HK$66,GY70+90,HE$17:HE$66,"Quadraxial")/6+SUMIFS(HH$17:HH$66,HK$17:HK$66,GY70-135,HE$17:HE$66,"Quadraxial")/6+SUMIFS(HH$17:HH$66,HK$17:HK$66,GY70+135,HE$17:HE$66,"Quadraxial")/6</f>
        <v>0</v>
      </c>
      <c r="HD70">
        <f t="shared" ref="HD70:HD133" si="76">SUM(GZ70:HC70)</f>
        <v>0</v>
      </c>
      <c r="HE70" s="23">
        <f t="shared" ref="HE70:HE133" si="77">SUMIF(GY$69:GY$248,"&gt;="&amp;GY70-10,HD$69:HD$248)-SUMIF(GY$69:GY$248,"&gt;"&amp;GY70+10,HD$69:HD$248)</f>
        <v>0</v>
      </c>
      <c r="HF70" s="465"/>
      <c r="HG70" s="335"/>
      <c r="HH70" s="335"/>
      <c r="HI70" s="335"/>
      <c r="HJ70" s="335"/>
      <c r="HK70" s="335"/>
      <c r="HL70" s="335"/>
      <c r="HM70" s="335"/>
      <c r="HN70" s="335"/>
      <c r="HO70" s="335"/>
      <c r="HP70" s="23">
        <v>-88</v>
      </c>
      <c r="HQ70" s="23">
        <f t="shared" ref="HQ70:HQ133" si="78">SUMIFS(HY$17:HY$66,IB$17:IB$66,HP70,HV$17:HV$66,"Unidirectional")</f>
        <v>0</v>
      </c>
      <c r="HR70">
        <f t="shared" ref="HR70:HR133" si="79">SUMIFS(HY$17:HY$66,IB$17:IB$66,HP70,HV$17:HV$66,"Bidirectional")/2+SUMIFS(HY$17:HY$66,IB$17:IB$66,HP70-90,HV$17:HV$66,"Bidirectional")/2+SUMIFS(HY$17:HY$66,IB$17:IB$66,HP70+90,HV$17:HV$66,"Bidirectional")/2</f>
        <v>0</v>
      </c>
      <c r="HS70">
        <f t="shared" ref="HS70:HS133" si="80">SUMIFS(HY$17:HY$66,IB$17:IB$66,HP70,HV$17:HV$66,"Triaxial")/3+SUMIFS(HY$17:HY$66,IB$17:IB$66,HP70-60,HV$17:HV$66,"Triaxial")/3+SUMIFS(HY$17:HY$66,IB$17:IB$66,HP70+60,HV$17:HV$66,"Triaxial")/3+SUMIFS(HY$17:HY$66,IB$17:IB$66,HP70-120,HV$17:HV$66,"Triaxial")/3+SUMIFS(HY$17:HY$66,IB$17:IB$66,HP70+120,HV$17:HV$66,"Triaxial")/3</f>
        <v>0</v>
      </c>
      <c r="HT70">
        <f t="shared" ref="HT70:HT133" si="81">SUMIFS(HY$17:HY$66,IB$17:IB$66,HP70,HV$17:HV$66,"Quadraxial")/6+SUMIFS(HY$17:HY$66,IB$17:IB$66,HP70-45,HV$17:HV$66,"Quadraxial")/6+SUMIFS(HY$17:HY$66,IB$17:IB$66,HP70+45,HV$17:HV$66,"Quadraxial")/6+SUMIFS(HY$17:HY$66,IB$17:IB$66,HP70-90,HV$17:HV$66,"Quadraxial")/6+SUMIFS(HY$17:HY$66,IB$17:IB$66,HP70+90,HV$17:HV$66,"Quadraxial")/6+SUMIFS(HY$17:HY$66,IB$17:IB$66,HP70-135,HV$17:HV$66,"Quadraxial")/6+SUMIFS(HY$17:HY$66,IB$17:IB$66,HP70+135,HV$17:HV$66,"Quadraxial")/6</f>
        <v>0</v>
      </c>
      <c r="HU70">
        <f t="shared" ref="HU70:HU133" si="82">SUM(HQ70:HT70)</f>
        <v>0</v>
      </c>
      <c r="HV70" s="23">
        <f t="shared" ref="HV70:HV133" si="83">SUMIF(HP$69:HP$248,"&gt;="&amp;HP70-10,HU$69:HU$248)-SUMIF(HP$69:HP$248,"&gt;"&amp;HP70+10,HU$69:HU$248)</f>
        <v>0</v>
      </c>
      <c r="HW70" s="465"/>
      <c r="HX70" s="335"/>
      <c r="HY70" s="335"/>
      <c r="HZ70" s="335"/>
      <c r="IA70" s="335"/>
      <c r="IB70" s="335"/>
      <c r="IC70" s="335"/>
      <c r="ID70" s="335"/>
      <c r="IE70" s="335"/>
      <c r="IF70" s="335"/>
      <c r="IG70" s="23">
        <v>-88</v>
      </c>
      <c r="IH70" s="23">
        <f t="shared" ref="IH70:IH133" si="84">SUMIFS(IP$17:IP$66,IS$17:IS$66,IG70,IM$17:IM$66,"Unidirectional")</f>
        <v>0</v>
      </c>
      <c r="II70">
        <f t="shared" ref="II70:II133" si="85">SUMIFS(IP$17:IP$66,IS$17:IS$66,IG70,IM$17:IM$66,"Bidirectional")/2+SUMIFS(IP$17:IP$66,IS$17:IS$66,IG70-90,IM$17:IM$66,"Bidirectional")/2+SUMIFS(IP$17:IP$66,IS$17:IS$66,IG70+90,IM$17:IM$66,"Bidirectional")/2</f>
        <v>0</v>
      </c>
      <c r="IJ70">
        <f t="shared" ref="IJ70:IJ133" si="86">SUMIFS(IP$17:IP$66,IS$17:IS$66,IG70,IM$17:IM$66,"Triaxial")/3+SUMIFS(IP$17:IP$66,IS$17:IS$66,IG70-60,IM$17:IM$66,"Triaxial")/3+SUMIFS(IP$17:IP$66,IS$17:IS$66,IG70+60,IM$17:IM$66,"Triaxial")/3+SUMIFS(IP$17:IP$66,IS$17:IS$66,IG70-120,IM$17:IM$66,"Triaxial")/3+SUMIFS(IP$17:IP$66,IS$17:IS$66,IG70+120,IM$17:IM$66,"Triaxial")/3</f>
        <v>0</v>
      </c>
      <c r="IK70">
        <f t="shared" ref="IK70:IK133" si="87">SUMIFS(IP$17:IP$66,IS$17:IS$66,IG70,IM$17:IM$66,"Quadraxial")/6+SUMIFS(IP$17:IP$66,IS$17:IS$66,IG70-45,IM$17:IM$66,"Quadraxial")/6+SUMIFS(IP$17:IP$66,IS$17:IS$66,IG70+45,IM$17:IM$66,"Quadraxial")/6+SUMIFS(IP$17:IP$66,IS$17:IS$66,IG70-90,IM$17:IM$66,"Quadraxial")/6+SUMIFS(IP$17:IP$66,IS$17:IS$66,IG70+90,IM$17:IM$66,"Quadraxial")/6+SUMIFS(IP$17:IP$66,IS$17:IS$66,IG70-135,IM$17:IM$66,"Quadraxial")/6+SUMIFS(IP$17:IP$66,IS$17:IS$66,IG70+135,IM$17:IM$66,"Quadraxial")/6</f>
        <v>0</v>
      </c>
      <c r="IL70">
        <f t="shared" ref="IL70:IL133" si="88">SUM(IH70:IK70)</f>
        <v>0</v>
      </c>
      <c r="IM70" s="23">
        <f t="shared" ref="IM70:IM133" si="89">SUMIF(IG$69:IG$248,"&gt;="&amp;IG70-10,IL$69:IL$248)-SUMIF(IG$69:IG$248,"&gt;"&amp;IG70+10,IL$69:IL$248)</f>
        <v>0</v>
      </c>
      <c r="IN70" s="465"/>
      <c r="IO70" s="335"/>
      <c r="IP70" s="335"/>
      <c r="IQ70" s="335"/>
      <c r="IR70" s="335"/>
      <c r="IS70" s="335"/>
      <c r="IT70" s="335"/>
    </row>
    <row r="71" spans="1:254" s="124" customFormat="1" ht="12.75" x14ac:dyDescent="0.2">
      <c r="A71" s="335"/>
      <c r="B71" s="335"/>
      <c r="C71" s="23">
        <v>-87</v>
      </c>
      <c r="D71" s="23">
        <f t="shared" si="0"/>
        <v>0</v>
      </c>
      <c r="E71">
        <f t="shared" si="1"/>
        <v>0</v>
      </c>
      <c r="F71">
        <f t="shared" si="2"/>
        <v>0</v>
      </c>
      <c r="G71">
        <f t="shared" si="3"/>
        <v>0</v>
      </c>
      <c r="H71">
        <f t="shared" si="4"/>
        <v>0</v>
      </c>
      <c r="I71" s="23">
        <f t="shared" ca="1" si="5"/>
        <v>0</v>
      </c>
      <c r="J71" s="465"/>
      <c r="K71" s="335"/>
      <c r="L71" s="335"/>
      <c r="M71" s="335"/>
      <c r="N71" s="335"/>
      <c r="O71" s="335"/>
      <c r="P71" s="335"/>
      <c r="Q71" s="335"/>
      <c r="R71" s="335"/>
      <c r="S71" s="335"/>
      <c r="T71" s="23">
        <v>-87</v>
      </c>
      <c r="U71" s="23">
        <f t="shared" si="6"/>
        <v>0</v>
      </c>
      <c r="V71">
        <f t="shared" si="7"/>
        <v>0</v>
      </c>
      <c r="W71">
        <f t="shared" si="8"/>
        <v>0</v>
      </c>
      <c r="X71">
        <f t="shared" si="9"/>
        <v>0</v>
      </c>
      <c r="Y71">
        <f t="shared" si="10"/>
        <v>0</v>
      </c>
      <c r="Z71" s="23">
        <f t="shared" ca="1" si="11"/>
        <v>0</v>
      </c>
      <c r="AA71" s="465"/>
      <c r="AB71" s="335"/>
      <c r="AC71" s="335"/>
      <c r="AD71" s="335"/>
      <c r="AE71" s="335"/>
      <c r="AF71" s="335"/>
      <c r="AG71" s="335"/>
      <c r="AH71" s="335"/>
      <c r="AI71" s="335"/>
      <c r="AJ71" s="335"/>
      <c r="AK71" s="23">
        <v>-87</v>
      </c>
      <c r="AL71" s="23">
        <f t="shared" si="12"/>
        <v>0</v>
      </c>
      <c r="AM71">
        <f t="shared" si="13"/>
        <v>0</v>
      </c>
      <c r="AN71">
        <f t="shared" si="14"/>
        <v>0</v>
      </c>
      <c r="AO71">
        <f t="shared" si="15"/>
        <v>0</v>
      </c>
      <c r="AP71">
        <f t="shared" si="16"/>
        <v>0</v>
      </c>
      <c r="AQ71" s="23">
        <f t="shared" ca="1" si="17"/>
        <v>0</v>
      </c>
      <c r="AR71" s="465"/>
      <c r="AS71" s="335"/>
      <c r="AT71" s="335"/>
      <c r="AU71" s="335"/>
      <c r="AV71" s="335"/>
      <c r="AW71" s="335"/>
      <c r="AX71" s="335"/>
      <c r="AY71" s="335"/>
      <c r="AZ71" s="335"/>
      <c r="BA71" s="335"/>
      <c r="BB71" s="23">
        <v>-87</v>
      </c>
      <c r="BC71" s="23">
        <f t="shared" si="18"/>
        <v>0</v>
      </c>
      <c r="BD71">
        <f t="shared" si="19"/>
        <v>0</v>
      </c>
      <c r="BE71">
        <f t="shared" si="20"/>
        <v>0</v>
      </c>
      <c r="BF71">
        <f t="shared" si="21"/>
        <v>0</v>
      </c>
      <c r="BG71">
        <f t="shared" si="22"/>
        <v>0</v>
      </c>
      <c r="BH71" s="23">
        <f t="shared" ca="1" si="23"/>
        <v>0</v>
      </c>
      <c r="BI71" s="465"/>
      <c r="BJ71" s="335"/>
      <c r="BK71" s="335"/>
      <c r="BL71" s="335"/>
      <c r="BM71" s="335"/>
      <c r="BN71" s="335"/>
      <c r="BO71" s="335"/>
      <c r="BP71" s="335"/>
      <c r="BQ71" s="335"/>
      <c r="BR71" s="335"/>
      <c r="BS71" s="23">
        <v>-87</v>
      </c>
      <c r="BT71" s="23">
        <f t="shared" si="24"/>
        <v>0</v>
      </c>
      <c r="BU71">
        <f t="shared" si="25"/>
        <v>0</v>
      </c>
      <c r="BV71">
        <f t="shared" si="26"/>
        <v>0</v>
      </c>
      <c r="BW71">
        <f t="shared" si="27"/>
        <v>0</v>
      </c>
      <c r="BX71">
        <f t="shared" si="28"/>
        <v>0</v>
      </c>
      <c r="BY71" s="23">
        <f t="shared" ca="1" si="29"/>
        <v>0</v>
      </c>
      <c r="BZ71" s="465"/>
      <c r="CA71" s="335"/>
      <c r="CB71" s="335"/>
      <c r="CC71" s="335"/>
      <c r="CD71" s="335"/>
      <c r="CE71" s="335"/>
      <c r="CF71" s="335"/>
      <c r="CG71" s="335"/>
      <c r="CH71" s="335"/>
      <c r="CI71" s="335"/>
      <c r="CJ71" s="23">
        <v>-87</v>
      </c>
      <c r="CK71" s="23">
        <f t="shared" si="30"/>
        <v>0</v>
      </c>
      <c r="CL71">
        <f t="shared" si="31"/>
        <v>0</v>
      </c>
      <c r="CM71">
        <f t="shared" si="32"/>
        <v>0</v>
      </c>
      <c r="CN71">
        <f t="shared" si="33"/>
        <v>0</v>
      </c>
      <c r="CO71">
        <f t="shared" si="34"/>
        <v>0</v>
      </c>
      <c r="CP71" s="23">
        <f t="shared" ca="1" si="35"/>
        <v>0</v>
      </c>
      <c r="CQ71" s="465"/>
      <c r="CR71" s="335"/>
      <c r="CS71" s="335"/>
      <c r="CT71" s="335"/>
      <c r="CU71" s="335"/>
      <c r="CV71" s="335"/>
      <c r="CW71" s="335"/>
      <c r="CX71" s="335"/>
      <c r="CY71" s="335"/>
      <c r="CZ71" s="335"/>
      <c r="DA71" s="23">
        <v>-87</v>
      </c>
      <c r="DB71" s="23">
        <f t="shared" si="36"/>
        <v>0</v>
      </c>
      <c r="DC71">
        <f t="shared" si="37"/>
        <v>0</v>
      </c>
      <c r="DD71">
        <f t="shared" si="38"/>
        <v>0</v>
      </c>
      <c r="DE71">
        <f t="shared" si="39"/>
        <v>0</v>
      </c>
      <c r="DF71">
        <f t="shared" si="40"/>
        <v>0</v>
      </c>
      <c r="DG71" s="23">
        <f t="shared" ca="1" si="41"/>
        <v>0</v>
      </c>
      <c r="DH71" s="465"/>
      <c r="DI71" s="335"/>
      <c r="DJ71" s="335"/>
      <c r="DK71" s="335"/>
      <c r="DL71" s="335"/>
      <c r="DM71" s="335"/>
      <c r="DN71" s="335"/>
      <c r="DO71" s="335"/>
      <c r="DP71" s="335"/>
      <c r="DQ71" s="335"/>
      <c r="DR71" s="23">
        <v>-87</v>
      </c>
      <c r="DS71" s="23">
        <f t="shared" si="42"/>
        <v>0</v>
      </c>
      <c r="DT71">
        <f t="shared" si="43"/>
        <v>0</v>
      </c>
      <c r="DU71">
        <f t="shared" si="44"/>
        <v>0</v>
      </c>
      <c r="DV71">
        <f t="shared" si="45"/>
        <v>0</v>
      </c>
      <c r="DW71">
        <f t="shared" si="46"/>
        <v>0</v>
      </c>
      <c r="DX71" s="23">
        <f t="shared" ca="1" si="47"/>
        <v>0</v>
      </c>
      <c r="DY71" s="465"/>
      <c r="DZ71" s="335"/>
      <c r="EA71" s="335"/>
      <c r="EB71" s="335"/>
      <c r="EC71" s="335"/>
      <c r="ED71" s="335"/>
      <c r="EE71" s="335"/>
      <c r="EF71" s="335"/>
      <c r="EG71" s="335"/>
      <c r="EH71" s="335"/>
      <c r="EI71" s="23">
        <v>-87</v>
      </c>
      <c r="EJ71" s="23">
        <f t="shared" si="48"/>
        <v>0</v>
      </c>
      <c r="EK71">
        <f t="shared" si="49"/>
        <v>0</v>
      </c>
      <c r="EL71">
        <f t="shared" si="50"/>
        <v>0</v>
      </c>
      <c r="EM71">
        <f t="shared" si="51"/>
        <v>0</v>
      </c>
      <c r="EN71">
        <f t="shared" si="52"/>
        <v>0</v>
      </c>
      <c r="EO71" s="23">
        <f t="shared" ca="1" si="53"/>
        <v>0</v>
      </c>
      <c r="EP71" s="465"/>
      <c r="EQ71" s="335"/>
      <c r="ER71" s="335"/>
      <c r="ES71" s="335"/>
      <c r="ET71" s="335"/>
      <c r="EU71" s="335"/>
      <c r="EV71" s="335"/>
      <c r="EW71" s="335"/>
      <c r="EX71" s="335"/>
      <c r="EY71" s="335"/>
      <c r="EZ71" s="23">
        <v>-87</v>
      </c>
      <c r="FA71" s="23">
        <f t="shared" si="54"/>
        <v>0</v>
      </c>
      <c r="FB71">
        <f t="shared" si="55"/>
        <v>0</v>
      </c>
      <c r="FC71">
        <f t="shared" si="56"/>
        <v>0</v>
      </c>
      <c r="FD71">
        <f t="shared" si="57"/>
        <v>0</v>
      </c>
      <c r="FE71">
        <f t="shared" si="58"/>
        <v>0</v>
      </c>
      <c r="FF71" s="23">
        <f t="shared" ca="1" si="59"/>
        <v>0</v>
      </c>
      <c r="FG71" s="465"/>
      <c r="FH71" s="335"/>
      <c r="FI71" s="335"/>
      <c r="FJ71" s="335"/>
      <c r="FK71" s="335"/>
      <c r="FL71" s="335"/>
      <c r="FM71" s="335"/>
      <c r="FN71" s="335"/>
      <c r="FO71" s="335"/>
      <c r="FP71" s="335"/>
      <c r="FQ71" s="23">
        <v>-87</v>
      </c>
      <c r="FR71" s="23">
        <f t="shared" si="60"/>
        <v>0</v>
      </c>
      <c r="FS71">
        <f t="shared" si="61"/>
        <v>0</v>
      </c>
      <c r="FT71">
        <f t="shared" si="62"/>
        <v>0</v>
      </c>
      <c r="FU71">
        <f t="shared" si="63"/>
        <v>0</v>
      </c>
      <c r="FV71">
        <f t="shared" si="64"/>
        <v>0</v>
      </c>
      <c r="FW71" s="23">
        <f t="shared" si="65"/>
        <v>0</v>
      </c>
      <c r="FX71" s="465"/>
      <c r="FY71" s="335"/>
      <c r="FZ71" s="335"/>
      <c r="GA71" s="335"/>
      <c r="GB71" s="335"/>
      <c r="GC71" s="335"/>
      <c r="GD71" s="335"/>
      <c r="GE71" s="335"/>
      <c r="GF71" s="335"/>
      <c r="GG71" s="335"/>
      <c r="GH71" s="23">
        <v>-87</v>
      </c>
      <c r="GI71" s="23">
        <f t="shared" si="66"/>
        <v>0</v>
      </c>
      <c r="GJ71">
        <f t="shared" si="67"/>
        <v>0</v>
      </c>
      <c r="GK71">
        <f t="shared" si="68"/>
        <v>0</v>
      </c>
      <c r="GL71">
        <f t="shared" si="69"/>
        <v>0</v>
      </c>
      <c r="GM71">
        <f t="shared" si="70"/>
        <v>0</v>
      </c>
      <c r="GN71" s="23">
        <f t="shared" si="71"/>
        <v>0</v>
      </c>
      <c r="GO71" s="465"/>
      <c r="GP71" s="335"/>
      <c r="GQ71" s="335"/>
      <c r="GR71" s="335"/>
      <c r="GS71" s="335"/>
      <c r="GT71" s="335"/>
      <c r="GU71" s="335"/>
      <c r="GV71" s="335"/>
      <c r="GW71" s="335"/>
      <c r="GX71" s="335"/>
      <c r="GY71" s="23">
        <v>-87</v>
      </c>
      <c r="GZ71" s="23">
        <f t="shared" si="72"/>
        <v>0</v>
      </c>
      <c r="HA71">
        <f t="shared" si="73"/>
        <v>0</v>
      </c>
      <c r="HB71">
        <f t="shared" si="74"/>
        <v>0</v>
      </c>
      <c r="HC71">
        <f t="shared" si="75"/>
        <v>0</v>
      </c>
      <c r="HD71">
        <f t="shared" si="76"/>
        <v>0</v>
      </c>
      <c r="HE71" s="23">
        <f t="shared" si="77"/>
        <v>0</v>
      </c>
      <c r="HF71" s="465"/>
      <c r="HG71" s="335"/>
      <c r="HH71" s="335"/>
      <c r="HI71" s="335"/>
      <c r="HJ71" s="335"/>
      <c r="HK71" s="335"/>
      <c r="HL71" s="335"/>
      <c r="HM71" s="335"/>
      <c r="HN71" s="335"/>
      <c r="HO71" s="335"/>
      <c r="HP71" s="23">
        <v>-87</v>
      </c>
      <c r="HQ71" s="23">
        <f t="shared" si="78"/>
        <v>0</v>
      </c>
      <c r="HR71">
        <f t="shared" si="79"/>
        <v>0</v>
      </c>
      <c r="HS71">
        <f t="shared" si="80"/>
        <v>0</v>
      </c>
      <c r="HT71">
        <f t="shared" si="81"/>
        <v>0</v>
      </c>
      <c r="HU71">
        <f t="shared" si="82"/>
        <v>0</v>
      </c>
      <c r="HV71" s="23">
        <f t="shared" si="83"/>
        <v>0</v>
      </c>
      <c r="HW71" s="465"/>
      <c r="HX71" s="335"/>
      <c r="HY71" s="335"/>
      <c r="HZ71" s="335"/>
      <c r="IA71" s="335"/>
      <c r="IB71" s="335"/>
      <c r="IC71" s="335"/>
      <c r="ID71" s="335"/>
      <c r="IE71" s="335"/>
      <c r="IF71" s="335"/>
      <c r="IG71" s="23">
        <v>-87</v>
      </c>
      <c r="IH71" s="23">
        <f t="shared" si="84"/>
        <v>0</v>
      </c>
      <c r="II71">
        <f t="shared" si="85"/>
        <v>0</v>
      </c>
      <c r="IJ71">
        <f t="shared" si="86"/>
        <v>0</v>
      </c>
      <c r="IK71">
        <f t="shared" si="87"/>
        <v>0</v>
      </c>
      <c r="IL71">
        <f t="shared" si="88"/>
        <v>0</v>
      </c>
      <c r="IM71" s="23">
        <f t="shared" si="89"/>
        <v>0</v>
      </c>
      <c r="IN71" s="465"/>
      <c r="IO71" s="335"/>
      <c r="IP71" s="335"/>
      <c r="IQ71" s="335"/>
      <c r="IR71" s="335"/>
      <c r="IS71" s="335"/>
      <c r="IT71" s="335"/>
    </row>
    <row r="72" spans="1:254" s="124" customFormat="1" ht="12.75" x14ac:dyDescent="0.2">
      <c r="A72" s="335"/>
      <c r="B72" s="335"/>
      <c r="C72" s="23">
        <v>-86</v>
      </c>
      <c r="D72" s="23">
        <f t="shared" si="0"/>
        <v>0</v>
      </c>
      <c r="E72">
        <f t="shared" si="1"/>
        <v>0</v>
      </c>
      <c r="F72">
        <f t="shared" si="2"/>
        <v>0</v>
      </c>
      <c r="G72">
        <f t="shared" si="3"/>
        <v>0</v>
      </c>
      <c r="H72">
        <f t="shared" si="4"/>
        <v>0</v>
      </c>
      <c r="I72" s="23">
        <f t="shared" ca="1" si="5"/>
        <v>0</v>
      </c>
      <c r="J72" s="465"/>
      <c r="K72" s="335"/>
      <c r="L72" s="335"/>
      <c r="M72" s="335"/>
      <c r="N72" s="335"/>
      <c r="O72" s="335"/>
      <c r="P72" s="335"/>
      <c r="Q72" s="335"/>
      <c r="R72" s="335"/>
      <c r="S72" s="335"/>
      <c r="T72" s="23">
        <v>-86</v>
      </c>
      <c r="U72" s="23">
        <f t="shared" si="6"/>
        <v>0</v>
      </c>
      <c r="V72">
        <f t="shared" si="7"/>
        <v>0</v>
      </c>
      <c r="W72">
        <f t="shared" si="8"/>
        <v>0</v>
      </c>
      <c r="X72">
        <f t="shared" si="9"/>
        <v>0</v>
      </c>
      <c r="Y72">
        <f t="shared" si="10"/>
        <v>0</v>
      </c>
      <c r="Z72" s="23">
        <f t="shared" ca="1" si="11"/>
        <v>0</v>
      </c>
      <c r="AA72" s="465"/>
      <c r="AB72" s="335"/>
      <c r="AC72" s="335"/>
      <c r="AD72" s="335"/>
      <c r="AE72" s="335"/>
      <c r="AF72" s="335"/>
      <c r="AG72" s="335"/>
      <c r="AH72" s="335"/>
      <c r="AI72" s="335"/>
      <c r="AJ72" s="335"/>
      <c r="AK72" s="23">
        <v>-86</v>
      </c>
      <c r="AL72" s="23">
        <f t="shared" si="12"/>
        <v>0</v>
      </c>
      <c r="AM72">
        <f t="shared" si="13"/>
        <v>0</v>
      </c>
      <c r="AN72">
        <f t="shared" si="14"/>
        <v>0</v>
      </c>
      <c r="AO72">
        <f t="shared" si="15"/>
        <v>0</v>
      </c>
      <c r="AP72">
        <f t="shared" si="16"/>
        <v>0</v>
      </c>
      <c r="AQ72" s="23">
        <f t="shared" ca="1" si="17"/>
        <v>0</v>
      </c>
      <c r="AR72" s="465"/>
      <c r="AS72" s="335"/>
      <c r="AT72" s="335"/>
      <c r="AU72" s="335"/>
      <c r="AV72" s="335"/>
      <c r="AW72" s="335"/>
      <c r="AX72" s="335"/>
      <c r="AY72" s="335"/>
      <c r="AZ72" s="335"/>
      <c r="BA72" s="335"/>
      <c r="BB72" s="23">
        <v>-86</v>
      </c>
      <c r="BC72" s="23">
        <f t="shared" si="18"/>
        <v>0</v>
      </c>
      <c r="BD72">
        <f t="shared" si="19"/>
        <v>0</v>
      </c>
      <c r="BE72">
        <f t="shared" si="20"/>
        <v>0</v>
      </c>
      <c r="BF72">
        <f t="shared" si="21"/>
        <v>0</v>
      </c>
      <c r="BG72">
        <f t="shared" si="22"/>
        <v>0</v>
      </c>
      <c r="BH72" s="23">
        <f t="shared" ca="1" si="23"/>
        <v>0</v>
      </c>
      <c r="BI72" s="465"/>
      <c r="BJ72" s="335"/>
      <c r="BK72" s="335"/>
      <c r="BL72" s="335"/>
      <c r="BM72" s="335"/>
      <c r="BN72" s="335"/>
      <c r="BO72" s="335"/>
      <c r="BP72" s="335"/>
      <c r="BQ72" s="335"/>
      <c r="BR72" s="335"/>
      <c r="BS72" s="23">
        <v>-86</v>
      </c>
      <c r="BT72" s="23">
        <f t="shared" si="24"/>
        <v>0</v>
      </c>
      <c r="BU72">
        <f t="shared" si="25"/>
        <v>0</v>
      </c>
      <c r="BV72">
        <f t="shared" si="26"/>
        <v>0</v>
      </c>
      <c r="BW72">
        <f t="shared" si="27"/>
        <v>0</v>
      </c>
      <c r="BX72">
        <f t="shared" si="28"/>
        <v>0</v>
      </c>
      <c r="BY72" s="23">
        <f t="shared" ca="1" si="29"/>
        <v>0</v>
      </c>
      <c r="BZ72" s="465"/>
      <c r="CA72" s="335"/>
      <c r="CB72" s="335"/>
      <c r="CC72" s="335"/>
      <c r="CD72" s="335"/>
      <c r="CE72" s="335"/>
      <c r="CF72" s="335"/>
      <c r="CG72" s="335"/>
      <c r="CH72" s="335"/>
      <c r="CI72" s="335"/>
      <c r="CJ72" s="23">
        <v>-86</v>
      </c>
      <c r="CK72" s="23">
        <f t="shared" si="30"/>
        <v>0</v>
      </c>
      <c r="CL72">
        <f t="shared" si="31"/>
        <v>0</v>
      </c>
      <c r="CM72">
        <f t="shared" si="32"/>
        <v>0</v>
      </c>
      <c r="CN72">
        <f t="shared" si="33"/>
        <v>0</v>
      </c>
      <c r="CO72">
        <f t="shared" si="34"/>
        <v>0</v>
      </c>
      <c r="CP72" s="23">
        <f t="shared" ca="1" si="35"/>
        <v>0</v>
      </c>
      <c r="CQ72" s="465"/>
      <c r="CR72" s="335"/>
      <c r="CS72" s="335"/>
      <c r="CT72" s="335"/>
      <c r="CU72" s="335"/>
      <c r="CV72" s="335"/>
      <c r="CW72" s="335"/>
      <c r="CX72" s="335"/>
      <c r="CY72" s="335"/>
      <c r="CZ72" s="335"/>
      <c r="DA72" s="23">
        <v>-86</v>
      </c>
      <c r="DB72" s="23">
        <f t="shared" si="36"/>
        <v>0</v>
      </c>
      <c r="DC72">
        <f t="shared" si="37"/>
        <v>0</v>
      </c>
      <c r="DD72">
        <f t="shared" si="38"/>
        <v>0</v>
      </c>
      <c r="DE72">
        <f t="shared" si="39"/>
        <v>0</v>
      </c>
      <c r="DF72">
        <f t="shared" si="40"/>
        <v>0</v>
      </c>
      <c r="DG72" s="23">
        <f t="shared" ca="1" si="41"/>
        <v>0</v>
      </c>
      <c r="DH72" s="465"/>
      <c r="DI72" s="335"/>
      <c r="DJ72" s="335"/>
      <c r="DK72" s="335"/>
      <c r="DL72" s="335"/>
      <c r="DM72" s="335"/>
      <c r="DN72" s="335"/>
      <c r="DO72" s="335"/>
      <c r="DP72" s="335"/>
      <c r="DQ72" s="335"/>
      <c r="DR72" s="23">
        <v>-86</v>
      </c>
      <c r="DS72" s="23">
        <f t="shared" si="42"/>
        <v>0</v>
      </c>
      <c r="DT72">
        <f t="shared" si="43"/>
        <v>0</v>
      </c>
      <c r="DU72">
        <f t="shared" si="44"/>
        <v>0</v>
      </c>
      <c r="DV72">
        <f t="shared" si="45"/>
        <v>0</v>
      </c>
      <c r="DW72">
        <f t="shared" si="46"/>
        <v>0</v>
      </c>
      <c r="DX72" s="23">
        <f t="shared" ca="1" si="47"/>
        <v>0</v>
      </c>
      <c r="DY72" s="465"/>
      <c r="DZ72" s="335"/>
      <c r="EA72" s="335"/>
      <c r="EB72" s="335"/>
      <c r="EC72" s="335"/>
      <c r="ED72" s="335"/>
      <c r="EE72" s="335"/>
      <c r="EF72" s="335"/>
      <c r="EG72" s="335"/>
      <c r="EH72" s="335"/>
      <c r="EI72" s="23">
        <v>-86</v>
      </c>
      <c r="EJ72" s="23">
        <f t="shared" si="48"/>
        <v>0</v>
      </c>
      <c r="EK72">
        <f t="shared" si="49"/>
        <v>0</v>
      </c>
      <c r="EL72">
        <f t="shared" si="50"/>
        <v>0</v>
      </c>
      <c r="EM72">
        <f t="shared" si="51"/>
        <v>0</v>
      </c>
      <c r="EN72">
        <f t="shared" si="52"/>
        <v>0</v>
      </c>
      <c r="EO72" s="23">
        <f t="shared" ca="1" si="53"/>
        <v>0</v>
      </c>
      <c r="EP72" s="465"/>
      <c r="EQ72" s="335"/>
      <c r="ER72" s="335"/>
      <c r="ES72" s="335"/>
      <c r="ET72" s="335"/>
      <c r="EU72" s="335"/>
      <c r="EV72" s="335"/>
      <c r="EW72" s="335"/>
      <c r="EX72" s="335"/>
      <c r="EY72" s="335"/>
      <c r="EZ72" s="23">
        <v>-86</v>
      </c>
      <c r="FA72" s="23">
        <f t="shared" si="54"/>
        <v>0</v>
      </c>
      <c r="FB72">
        <f t="shared" si="55"/>
        <v>0</v>
      </c>
      <c r="FC72">
        <f t="shared" si="56"/>
        <v>0</v>
      </c>
      <c r="FD72">
        <f t="shared" si="57"/>
        <v>0</v>
      </c>
      <c r="FE72">
        <f t="shared" si="58"/>
        <v>0</v>
      </c>
      <c r="FF72" s="23">
        <f t="shared" ca="1" si="59"/>
        <v>0</v>
      </c>
      <c r="FG72" s="465"/>
      <c r="FH72" s="335"/>
      <c r="FI72" s="335"/>
      <c r="FJ72" s="335"/>
      <c r="FK72" s="335"/>
      <c r="FL72" s="335"/>
      <c r="FM72" s="335"/>
      <c r="FN72" s="335"/>
      <c r="FO72" s="335"/>
      <c r="FP72" s="335"/>
      <c r="FQ72" s="23">
        <v>-86</v>
      </c>
      <c r="FR72" s="23">
        <f t="shared" si="60"/>
        <v>0</v>
      </c>
      <c r="FS72">
        <f t="shared" si="61"/>
        <v>0</v>
      </c>
      <c r="FT72">
        <f t="shared" si="62"/>
        <v>0</v>
      </c>
      <c r="FU72">
        <f t="shared" si="63"/>
        <v>0</v>
      </c>
      <c r="FV72">
        <f t="shared" si="64"/>
        <v>0</v>
      </c>
      <c r="FW72" s="23">
        <f t="shared" si="65"/>
        <v>0</v>
      </c>
      <c r="FX72" s="465"/>
      <c r="FY72" s="335"/>
      <c r="FZ72" s="335"/>
      <c r="GA72" s="335"/>
      <c r="GB72" s="335"/>
      <c r="GC72" s="335"/>
      <c r="GD72" s="335"/>
      <c r="GE72" s="335"/>
      <c r="GF72" s="335"/>
      <c r="GG72" s="335"/>
      <c r="GH72" s="23">
        <v>-86</v>
      </c>
      <c r="GI72" s="23">
        <f t="shared" si="66"/>
        <v>0</v>
      </c>
      <c r="GJ72">
        <f t="shared" si="67"/>
        <v>0</v>
      </c>
      <c r="GK72">
        <f t="shared" si="68"/>
        <v>0</v>
      </c>
      <c r="GL72">
        <f t="shared" si="69"/>
        <v>0</v>
      </c>
      <c r="GM72">
        <f t="shared" si="70"/>
        <v>0</v>
      </c>
      <c r="GN72" s="23">
        <f t="shared" si="71"/>
        <v>0</v>
      </c>
      <c r="GO72" s="465"/>
      <c r="GP72" s="335"/>
      <c r="GQ72" s="335"/>
      <c r="GR72" s="335"/>
      <c r="GS72" s="335"/>
      <c r="GT72" s="335"/>
      <c r="GU72" s="335"/>
      <c r="GV72" s="335"/>
      <c r="GW72" s="335"/>
      <c r="GX72" s="335"/>
      <c r="GY72" s="23">
        <v>-86</v>
      </c>
      <c r="GZ72" s="23">
        <f t="shared" si="72"/>
        <v>0</v>
      </c>
      <c r="HA72">
        <f t="shared" si="73"/>
        <v>0</v>
      </c>
      <c r="HB72">
        <f t="shared" si="74"/>
        <v>0</v>
      </c>
      <c r="HC72">
        <f t="shared" si="75"/>
        <v>0</v>
      </c>
      <c r="HD72">
        <f t="shared" si="76"/>
        <v>0</v>
      </c>
      <c r="HE72" s="23">
        <f t="shared" si="77"/>
        <v>0</v>
      </c>
      <c r="HF72" s="465"/>
      <c r="HG72" s="335"/>
      <c r="HH72" s="335"/>
      <c r="HI72" s="335"/>
      <c r="HJ72" s="335"/>
      <c r="HK72" s="335"/>
      <c r="HL72" s="335"/>
      <c r="HM72" s="335"/>
      <c r="HN72" s="335"/>
      <c r="HO72" s="335"/>
      <c r="HP72" s="23">
        <v>-86</v>
      </c>
      <c r="HQ72" s="23">
        <f t="shared" si="78"/>
        <v>0</v>
      </c>
      <c r="HR72">
        <f t="shared" si="79"/>
        <v>0</v>
      </c>
      <c r="HS72">
        <f t="shared" si="80"/>
        <v>0</v>
      </c>
      <c r="HT72">
        <f t="shared" si="81"/>
        <v>0</v>
      </c>
      <c r="HU72">
        <f t="shared" si="82"/>
        <v>0</v>
      </c>
      <c r="HV72" s="23">
        <f t="shared" si="83"/>
        <v>0</v>
      </c>
      <c r="HW72" s="465"/>
      <c r="HX72" s="335"/>
      <c r="HY72" s="335"/>
      <c r="HZ72" s="335"/>
      <c r="IA72" s="335"/>
      <c r="IB72" s="335"/>
      <c r="IC72" s="335"/>
      <c r="ID72" s="335"/>
      <c r="IE72" s="335"/>
      <c r="IF72" s="335"/>
      <c r="IG72" s="23">
        <v>-86</v>
      </c>
      <c r="IH72" s="23">
        <f t="shared" si="84"/>
        <v>0</v>
      </c>
      <c r="II72">
        <f t="shared" si="85"/>
        <v>0</v>
      </c>
      <c r="IJ72">
        <f t="shared" si="86"/>
        <v>0</v>
      </c>
      <c r="IK72">
        <f t="shared" si="87"/>
        <v>0</v>
      </c>
      <c r="IL72">
        <f t="shared" si="88"/>
        <v>0</v>
      </c>
      <c r="IM72" s="23">
        <f t="shared" si="89"/>
        <v>0</v>
      </c>
      <c r="IN72" s="465"/>
      <c r="IO72" s="335"/>
      <c r="IP72" s="335"/>
      <c r="IQ72" s="335"/>
      <c r="IR72" s="335"/>
      <c r="IS72" s="335"/>
      <c r="IT72" s="335"/>
    </row>
    <row r="73" spans="1:254" s="124" customFormat="1" ht="12.75" x14ac:dyDescent="0.2">
      <c r="A73" s="335"/>
      <c r="B73" s="335"/>
      <c r="C73" s="23">
        <v>-85</v>
      </c>
      <c r="D73" s="23">
        <f t="shared" si="0"/>
        <v>0</v>
      </c>
      <c r="E73">
        <f t="shared" si="1"/>
        <v>0</v>
      </c>
      <c r="F73">
        <f t="shared" si="2"/>
        <v>0</v>
      </c>
      <c r="G73">
        <f t="shared" si="3"/>
        <v>0</v>
      </c>
      <c r="H73">
        <f t="shared" si="4"/>
        <v>0</v>
      </c>
      <c r="I73" s="23">
        <f t="shared" ca="1" si="5"/>
        <v>0</v>
      </c>
      <c r="J73" s="465"/>
      <c r="K73" s="335"/>
      <c r="L73" s="335"/>
      <c r="M73" s="335"/>
      <c r="N73" s="335"/>
      <c r="O73" s="335"/>
      <c r="P73" s="335"/>
      <c r="Q73" s="335"/>
      <c r="R73" s="335"/>
      <c r="S73" s="335"/>
      <c r="T73" s="23">
        <v>-85</v>
      </c>
      <c r="U73" s="23">
        <f t="shared" si="6"/>
        <v>0</v>
      </c>
      <c r="V73">
        <f t="shared" si="7"/>
        <v>0</v>
      </c>
      <c r="W73">
        <f t="shared" si="8"/>
        <v>0</v>
      </c>
      <c r="X73">
        <f t="shared" si="9"/>
        <v>0</v>
      </c>
      <c r="Y73">
        <f t="shared" si="10"/>
        <v>0</v>
      </c>
      <c r="Z73" s="23">
        <f t="shared" ca="1" si="11"/>
        <v>0</v>
      </c>
      <c r="AA73" s="465"/>
      <c r="AB73" s="335"/>
      <c r="AC73" s="335"/>
      <c r="AD73" s="335"/>
      <c r="AE73" s="335"/>
      <c r="AF73" s="335"/>
      <c r="AG73" s="335"/>
      <c r="AH73" s="335"/>
      <c r="AI73" s="335"/>
      <c r="AJ73" s="335"/>
      <c r="AK73" s="23">
        <v>-85</v>
      </c>
      <c r="AL73" s="23">
        <f t="shared" si="12"/>
        <v>0</v>
      </c>
      <c r="AM73">
        <f t="shared" si="13"/>
        <v>0</v>
      </c>
      <c r="AN73">
        <f t="shared" si="14"/>
        <v>0</v>
      </c>
      <c r="AO73">
        <f t="shared" si="15"/>
        <v>0</v>
      </c>
      <c r="AP73">
        <f t="shared" si="16"/>
        <v>0</v>
      </c>
      <c r="AQ73" s="23">
        <f t="shared" ca="1" si="17"/>
        <v>0</v>
      </c>
      <c r="AR73" s="465"/>
      <c r="AS73" s="335"/>
      <c r="AT73" s="335"/>
      <c r="AU73" s="335"/>
      <c r="AV73" s="335"/>
      <c r="AW73" s="335"/>
      <c r="AX73" s="335"/>
      <c r="AY73" s="335"/>
      <c r="AZ73" s="335"/>
      <c r="BA73" s="335"/>
      <c r="BB73" s="23">
        <v>-85</v>
      </c>
      <c r="BC73" s="23">
        <f t="shared" si="18"/>
        <v>0</v>
      </c>
      <c r="BD73">
        <f t="shared" si="19"/>
        <v>0</v>
      </c>
      <c r="BE73">
        <f t="shared" si="20"/>
        <v>0</v>
      </c>
      <c r="BF73">
        <f t="shared" si="21"/>
        <v>0</v>
      </c>
      <c r="BG73">
        <f t="shared" si="22"/>
        <v>0</v>
      </c>
      <c r="BH73" s="23">
        <f t="shared" ca="1" si="23"/>
        <v>0</v>
      </c>
      <c r="BI73" s="465"/>
      <c r="BJ73" s="335"/>
      <c r="BK73" s="335"/>
      <c r="BL73" s="335"/>
      <c r="BM73" s="335"/>
      <c r="BN73" s="335"/>
      <c r="BO73" s="335"/>
      <c r="BP73" s="335"/>
      <c r="BQ73" s="335"/>
      <c r="BR73" s="335"/>
      <c r="BS73" s="23">
        <v>-85</v>
      </c>
      <c r="BT73" s="23">
        <f t="shared" si="24"/>
        <v>0</v>
      </c>
      <c r="BU73">
        <f t="shared" si="25"/>
        <v>0</v>
      </c>
      <c r="BV73">
        <f t="shared" si="26"/>
        <v>0</v>
      </c>
      <c r="BW73">
        <f t="shared" si="27"/>
        <v>0</v>
      </c>
      <c r="BX73">
        <f t="shared" si="28"/>
        <v>0</v>
      </c>
      <c r="BY73" s="23">
        <f t="shared" ca="1" si="29"/>
        <v>0</v>
      </c>
      <c r="BZ73" s="465"/>
      <c r="CA73" s="335"/>
      <c r="CB73" s="335"/>
      <c r="CC73" s="335"/>
      <c r="CD73" s="335"/>
      <c r="CE73" s="335"/>
      <c r="CF73" s="335"/>
      <c r="CG73" s="335"/>
      <c r="CH73" s="335"/>
      <c r="CI73" s="335"/>
      <c r="CJ73" s="23">
        <v>-85</v>
      </c>
      <c r="CK73" s="23">
        <f t="shared" si="30"/>
        <v>0</v>
      </c>
      <c r="CL73">
        <f t="shared" si="31"/>
        <v>0</v>
      </c>
      <c r="CM73">
        <f t="shared" si="32"/>
        <v>0</v>
      </c>
      <c r="CN73">
        <f t="shared" si="33"/>
        <v>0</v>
      </c>
      <c r="CO73">
        <f t="shared" si="34"/>
        <v>0</v>
      </c>
      <c r="CP73" s="23">
        <f t="shared" ca="1" si="35"/>
        <v>0</v>
      </c>
      <c r="CQ73" s="465"/>
      <c r="CR73" s="335"/>
      <c r="CS73" s="335"/>
      <c r="CT73" s="335"/>
      <c r="CU73" s="335"/>
      <c r="CV73" s="335"/>
      <c r="CW73" s="335"/>
      <c r="CX73" s="335"/>
      <c r="CY73" s="335"/>
      <c r="CZ73" s="335"/>
      <c r="DA73" s="23">
        <v>-85</v>
      </c>
      <c r="DB73" s="23">
        <f t="shared" si="36"/>
        <v>0</v>
      </c>
      <c r="DC73">
        <f t="shared" si="37"/>
        <v>0</v>
      </c>
      <c r="DD73">
        <f t="shared" si="38"/>
        <v>0</v>
      </c>
      <c r="DE73">
        <f t="shared" si="39"/>
        <v>0</v>
      </c>
      <c r="DF73">
        <f t="shared" si="40"/>
        <v>0</v>
      </c>
      <c r="DG73" s="23">
        <f t="shared" ca="1" si="41"/>
        <v>0</v>
      </c>
      <c r="DH73" s="465"/>
      <c r="DI73" s="335"/>
      <c r="DJ73" s="335"/>
      <c r="DK73" s="335"/>
      <c r="DL73" s="335"/>
      <c r="DM73" s="335"/>
      <c r="DN73" s="335"/>
      <c r="DO73" s="335"/>
      <c r="DP73" s="335"/>
      <c r="DQ73" s="335"/>
      <c r="DR73" s="23">
        <v>-85</v>
      </c>
      <c r="DS73" s="23">
        <f t="shared" si="42"/>
        <v>0</v>
      </c>
      <c r="DT73">
        <f t="shared" si="43"/>
        <v>0</v>
      </c>
      <c r="DU73">
        <f t="shared" si="44"/>
        <v>0</v>
      </c>
      <c r="DV73">
        <f t="shared" si="45"/>
        <v>0</v>
      </c>
      <c r="DW73">
        <f t="shared" si="46"/>
        <v>0</v>
      </c>
      <c r="DX73" s="23">
        <f t="shared" ca="1" si="47"/>
        <v>0</v>
      </c>
      <c r="DY73" s="465"/>
      <c r="DZ73" s="335"/>
      <c r="EA73" s="335"/>
      <c r="EB73" s="335"/>
      <c r="EC73" s="335"/>
      <c r="ED73" s="335"/>
      <c r="EE73" s="335"/>
      <c r="EF73" s="335"/>
      <c r="EG73" s="335"/>
      <c r="EH73" s="335"/>
      <c r="EI73" s="23">
        <v>-85</v>
      </c>
      <c r="EJ73" s="23">
        <f t="shared" si="48"/>
        <v>0</v>
      </c>
      <c r="EK73">
        <f t="shared" si="49"/>
        <v>0</v>
      </c>
      <c r="EL73">
        <f t="shared" si="50"/>
        <v>0</v>
      </c>
      <c r="EM73">
        <f t="shared" si="51"/>
        <v>0</v>
      </c>
      <c r="EN73">
        <f t="shared" si="52"/>
        <v>0</v>
      </c>
      <c r="EO73" s="23">
        <f t="shared" ca="1" si="53"/>
        <v>0</v>
      </c>
      <c r="EP73" s="465"/>
      <c r="EQ73" s="335"/>
      <c r="ER73" s="335"/>
      <c r="ES73" s="335"/>
      <c r="ET73" s="335"/>
      <c r="EU73" s="335"/>
      <c r="EV73" s="335"/>
      <c r="EW73" s="335"/>
      <c r="EX73" s="335"/>
      <c r="EY73" s="335"/>
      <c r="EZ73" s="23">
        <v>-85</v>
      </c>
      <c r="FA73" s="23">
        <f t="shared" si="54"/>
        <v>0</v>
      </c>
      <c r="FB73">
        <f t="shared" si="55"/>
        <v>0</v>
      </c>
      <c r="FC73">
        <f t="shared" si="56"/>
        <v>0</v>
      </c>
      <c r="FD73">
        <f t="shared" si="57"/>
        <v>0</v>
      </c>
      <c r="FE73">
        <f t="shared" si="58"/>
        <v>0</v>
      </c>
      <c r="FF73" s="23">
        <f t="shared" ca="1" si="59"/>
        <v>0</v>
      </c>
      <c r="FG73" s="465"/>
      <c r="FH73" s="335"/>
      <c r="FI73" s="335"/>
      <c r="FJ73" s="335"/>
      <c r="FK73" s="335"/>
      <c r="FL73" s="335"/>
      <c r="FM73" s="335"/>
      <c r="FN73" s="335"/>
      <c r="FO73" s="335"/>
      <c r="FP73" s="335"/>
      <c r="FQ73" s="23">
        <v>-85</v>
      </c>
      <c r="FR73" s="23">
        <f t="shared" si="60"/>
        <v>0</v>
      </c>
      <c r="FS73">
        <f t="shared" si="61"/>
        <v>0</v>
      </c>
      <c r="FT73">
        <f t="shared" si="62"/>
        <v>0</v>
      </c>
      <c r="FU73">
        <f t="shared" si="63"/>
        <v>0</v>
      </c>
      <c r="FV73">
        <f t="shared" si="64"/>
        <v>0</v>
      </c>
      <c r="FW73" s="23">
        <f t="shared" si="65"/>
        <v>0</v>
      </c>
      <c r="FX73" s="465"/>
      <c r="FY73" s="335"/>
      <c r="FZ73" s="335"/>
      <c r="GA73" s="335"/>
      <c r="GB73" s="335"/>
      <c r="GC73" s="335"/>
      <c r="GD73" s="335"/>
      <c r="GE73" s="335"/>
      <c r="GF73" s="335"/>
      <c r="GG73" s="335"/>
      <c r="GH73" s="23">
        <v>-85</v>
      </c>
      <c r="GI73" s="23">
        <f t="shared" si="66"/>
        <v>0</v>
      </c>
      <c r="GJ73">
        <f t="shared" si="67"/>
        <v>0</v>
      </c>
      <c r="GK73">
        <f t="shared" si="68"/>
        <v>0</v>
      </c>
      <c r="GL73">
        <f t="shared" si="69"/>
        <v>0</v>
      </c>
      <c r="GM73">
        <f t="shared" si="70"/>
        <v>0</v>
      </c>
      <c r="GN73" s="23">
        <f t="shared" si="71"/>
        <v>0</v>
      </c>
      <c r="GO73" s="465"/>
      <c r="GP73" s="335"/>
      <c r="GQ73" s="335"/>
      <c r="GR73" s="335"/>
      <c r="GS73" s="335"/>
      <c r="GT73" s="335"/>
      <c r="GU73" s="335"/>
      <c r="GV73" s="335"/>
      <c r="GW73" s="335"/>
      <c r="GX73" s="335"/>
      <c r="GY73" s="23">
        <v>-85</v>
      </c>
      <c r="GZ73" s="23">
        <f t="shared" si="72"/>
        <v>0</v>
      </c>
      <c r="HA73">
        <f t="shared" si="73"/>
        <v>0</v>
      </c>
      <c r="HB73">
        <f t="shared" si="74"/>
        <v>0</v>
      </c>
      <c r="HC73">
        <f t="shared" si="75"/>
        <v>0</v>
      </c>
      <c r="HD73">
        <f t="shared" si="76"/>
        <v>0</v>
      </c>
      <c r="HE73" s="23">
        <f t="shared" si="77"/>
        <v>0</v>
      </c>
      <c r="HF73" s="465"/>
      <c r="HG73" s="335"/>
      <c r="HH73" s="335"/>
      <c r="HI73" s="335"/>
      <c r="HJ73" s="335"/>
      <c r="HK73" s="335"/>
      <c r="HL73" s="335"/>
      <c r="HM73" s="335"/>
      <c r="HN73" s="335"/>
      <c r="HO73" s="335"/>
      <c r="HP73" s="23">
        <v>-85</v>
      </c>
      <c r="HQ73" s="23">
        <f t="shared" si="78"/>
        <v>0</v>
      </c>
      <c r="HR73">
        <f t="shared" si="79"/>
        <v>0</v>
      </c>
      <c r="HS73">
        <f t="shared" si="80"/>
        <v>0</v>
      </c>
      <c r="HT73">
        <f t="shared" si="81"/>
        <v>0</v>
      </c>
      <c r="HU73">
        <f t="shared" si="82"/>
        <v>0</v>
      </c>
      <c r="HV73" s="23">
        <f t="shared" si="83"/>
        <v>0</v>
      </c>
      <c r="HW73" s="465"/>
      <c r="HX73" s="335"/>
      <c r="HY73" s="335"/>
      <c r="HZ73" s="335"/>
      <c r="IA73" s="335"/>
      <c r="IB73" s="335"/>
      <c r="IC73" s="335"/>
      <c r="ID73" s="335"/>
      <c r="IE73" s="335"/>
      <c r="IF73" s="335"/>
      <c r="IG73" s="23">
        <v>-85</v>
      </c>
      <c r="IH73" s="23">
        <f t="shared" si="84"/>
        <v>0</v>
      </c>
      <c r="II73">
        <f t="shared" si="85"/>
        <v>0</v>
      </c>
      <c r="IJ73">
        <f t="shared" si="86"/>
        <v>0</v>
      </c>
      <c r="IK73">
        <f t="shared" si="87"/>
        <v>0</v>
      </c>
      <c r="IL73">
        <f t="shared" si="88"/>
        <v>0</v>
      </c>
      <c r="IM73" s="23">
        <f t="shared" si="89"/>
        <v>0</v>
      </c>
      <c r="IN73" s="465"/>
      <c r="IO73" s="335"/>
      <c r="IP73" s="335"/>
      <c r="IQ73" s="335"/>
      <c r="IR73" s="335"/>
      <c r="IS73" s="335"/>
      <c r="IT73" s="335"/>
    </row>
    <row r="74" spans="1:254" s="124" customFormat="1" ht="12.75" x14ac:dyDescent="0.2">
      <c r="A74" s="335"/>
      <c r="B74" s="335"/>
      <c r="C74" s="23">
        <v>-84</v>
      </c>
      <c r="D74" s="23">
        <f t="shared" si="0"/>
        <v>0</v>
      </c>
      <c r="E74">
        <f t="shared" si="1"/>
        <v>0</v>
      </c>
      <c r="F74">
        <f t="shared" si="2"/>
        <v>0</v>
      </c>
      <c r="G74">
        <f t="shared" si="3"/>
        <v>0</v>
      </c>
      <c r="H74">
        <f t="shared" si="4"/>
        <v>0</v>
      </c>
      <c r="I74" s="23">
        <f t="shared" ca="1" si="5"/>
        <v>0</v>
      </c>
      <c r="J74" s="465"/>
      <c r="K74" s="335"/>
      <c r="L74" s="335"/>
      <c r="M74" s="335"/>
      <c r="N74" s="335"/>
      <c r="O74" s="335"/>
      <c r="P74" s="335"/>
      <c r="Q74" s="335"/>
      <c r="R74" s="335"/>
      <c r="S74" s="335"/>
      <c r="T74" s="23">
        <v>-84</v>
      </c>
      <c r="U74" s="23">
        <f t="shared" si="6"/>
        <v>0</v>
      </c>
      <c r="V74">
        <f t="shared" si="7"/>
        <v>0</v>
      </c>
      <c r="W74">
        <f t="shared" si="8"/>
        <v>0</v>
      </c>
      <c r="X74">
        <f t="shared" si="9"/>
        <v>0</v>
      </c>
      <c r="Y74">
        <f t="shared" si="10"/>
        <v>0</v>
      </c>
      <c r="Z74" s="23">
        <f t="shared" ca="1" si="11"/>
        <v>0</v>
      </c>
      <c r="AA74" s="465"/>
      <c r="AB74" s="335"/>
      <c r="AC74" s="335"/>
      <c r="AD74" s="335"/>
      <c r="AE74" s="335"/>
      <c r="AF74" s="335"/>
      <c r="AG74" s="335"/>
      <c r="AH74" s="335"/>
      <c r="AI74" s="335"/>
      <c r="AJ74" s="335"/>
      <c r="AK74" s="23">
        <v>-84</v>
      </c>
      <c r="AL74" s="23">
        <f t="shared" si="12"/>
        <v>0</v>
      </c>
      <c r="AM74">
        <f t="shared" si="13"/>
        <v>0</v>
      </c>
      <c r="AN74">
        <f t="shared" si="14"/>
        <v>0</v>
      </c>
      <c r="AO74">
        <f t="shared" si="15"/>
        <v>0</v>
      </c>
      <c r="AP74">
        <f t="shared" si="16"/>
        <v>0</v>
      </c>
      <c r="AQ74" s="23">
        <f t="shared" ca="1" si="17"/>
        <v>0</v>
      </c>
      <c r="AR74" s="465"/>
      <c r="AS74" s="335"/>
      <c r="AT74" s="335"/>
      <c r="AU74" s="335"/>
      <c r="AV74" s="335"/>
      <c r="AW74" s="335"/>
      <c r="AX74" s="335"/>
      <c r="AY74" s="335"/>
      <c r="AZ74" s="335"/>
      <c r="BA74" s="335"/>
      <c r="BB74" s="23">
        <v>-84</v>
      </c>
      <c r="BC74" s="23">
        <f t="shared" si="18"/>
        <v>0</v>
      </c>
      <c r="BD74">
        <f t="shared" si="19"/>
        <v>0</v>
      </c>
      <c r="BE74">
        <f t="shared" si="20"/>
        <v>0</v>
      </c>
      <c r="BF74">
        <f t="shared" si="21"/>
        <v>0</v>
      </c>
      <c r="BG74">
        <f t="shared" si="22"/>
        <v>0</v>
      </c>
      <c r="BH74" s="23">
        <f t="shared" ca="1" si="23"/>
        <v>0</v>
      </c>
      <c r="BI74" s="465"/>
      <c r="BJ74" s="335"/>
      <c r="BK74" s="335"/>
      <c r="BL74" s="335"/>
      <c r="BM74" s="335"/>
      <c r="BN74" s="335"/>
      <c r="BO74" s="335"/>
      <c r="BP74" s="335"/>
      <c r="BQ74" s="335"/>
      <c r="BR74" s="335"/>
      <c r="BS74" s="23">
        <v>-84</v>
      </c>
      <c r="BT74" s="23">
        <f t="shared" si="24"/>
        <v>0</v>
      </c>
      <c r="BU74">
        <f t="shared" si="25"/>
        <v>0</v>
      </c>
      <c r="BV74">
        <f t="shared" si="26"/>
        <v>0</v>
      </c>
      <c r="BW74">
        <f t="shared" si="27"/>
        <v>0</v>
      </c>
      <c r="BX74">
        <f t="shared" si="28"/>
        <v>0</v>
      </c>
      <c r="BY74" s="23">
        <f t="shared" ca="1" si="29"/>
        <v>0</v>
      </c>
      <c r="BZ74" s="465"/>
      <c r="CA74" s="335"/>
      <c r="CB74" s="335"/>
      <c r="CC74" s="335"/>
      <c r="CD74" s="335"/>
      <c r="CE74" s="335"/>
      <c r="CF74" s="335"/>
      <c r="CG74" s="335"/>
      <c r="CH74" s="335"/>
      <c r="CI74" s="335"/>
      <c r="CJ74" s="23">
        <v>-84</v>
      </c>
      <c r="CK74" s="23">
        <f t="shared" si="30"/>
        <v>0</v>
      </c>
      <c r="CL74">
        <f t="shared" si="31"/>
        <v>0</v>
      </c>
      <c r="CM74">
        <f t="shared" si="32"/>
        <v>0</v>
      </c>
      <c r="CN74">
        <f t="shared" si="33"/>
        <v>0</v>
      </c>
      <c r="CO74">
        <f t="shared" si="34"/>
        <v>0</v>
      </c>
      <c r="CP74" s="23">
        <f t="shared" ca="1" si="35"/>
        <v>0</v>
      </c>
      <c r="CQ74" s="465"/>
      <c r="CR74" s="335"/>
      <c r="CS74" s="335"/>
      <c r="CT74" s="335"/>
      <c r="CU74" s="335"/>
      <c r="CV74" s="335"/>
      <c r="CW74" s="335"/>
      <c r="CX74" s="335"/>
      <c r="CY74" s="335"/>
      <c r="CZ74" s="335"/>
      <c r="DA74" s="23">
        <v>-84</v>
      </c>
      <c r="DB74" s="23">
        <f t="shared" si="36"/>
        <v>0</v>
      </c>
      <c r="DC74">
        <f t="shared" si="37"/>
        <v>0</v>
      </c>
      <c r="DD74">
        <f t="shared" si="38"/>
        <v>0</v>
      </c>
      <c r="DE74">
        <f t="shared" si="39"/>
        <v>0</v>
      </c>
      <c r="DF74">
        <f t="shared" si="40"/>
        <v>0</v>
      </c>
      <c r="DG74" s="23">
        <f t="shared" ca="1" si="41"/>
        <v>0</v>
      </c>
      <c r="DH74" s="465"/>
      <c r="DI74" s="335"/>
      <c r="DJ74" s="335"/>
      <c r="DK74" s="335"/>
      <c r="DL74" s="335"/>
      <c r="DM74" s="335"/>
      <c r="DN74" s="335"/>
      <c r="DO74" s="335"/>
      <c r="DP74" s="335"/>
      <c r="DQ74" s="335"/>
      <c r="DR74" s="23">
        <v>-84</v>
      </c>
      <c r="DS74" s="23">
        <f t="shared" si="42"/>
        <v>0</v>
      </c>
      <c r="DT74">
        <f t="shared" si="43"/>
        <v>0</v>
      </c>
      <c r="DU74">
        <f t="shared" si="44"/>
        <v>0</v>
      </c>
      <c r="DV74">
        <f t="shared" si="45"/>
        <v>0</v>
      </c>
      <c r="DW74">
        <f t="shared" si="46"/>
        <v>0</v>
      </c>
      <c r="DX74" s="23">
        <f t="shared" ca="1" si="47"/>
        <v>0</v>
      </c>
      <c r="DY74" s="465"/>
      <c r="DZ74" s="335"/>
      <c r="EA74" s="335"/>
      <c r="EB74" s="335"/>
      <c r="EC74" s="335"/>
      <c r="ED74" s="335"/>
      <c r="EE74" s="335"/>
      <c r="EF74" s="335"/>
      <c r="EG74" s="335"/>
      <c r="EH74" s="335"/>
      <c r="EI74" s="23">
        <v>-84</v>
      </c>
      <c r="EJ74" s="23">
        <f t="shared" si="48"/>
        <v>0</v>
      </c>
      <c r="EK74">
        <f t="shared" si="49"/>
        <v>0</v>
      </c>
      <c r="EL74">
        <f t="shared" si="50"/>
        <v>0</v>
      </c>
      <c r="EM74">
        <f t="shared" si="51"/>
        <v>0</v>
      </c>
      <c r="EN74">
        <f t="shared" si="52"/>
        <v>0</v>
      </c>
      <c r="EO74" s="23">
        <f t="shared" ca="1" si="53"/>
        <v>0</v>
      </c>
      <c r="EP74" s="465"/>
      <c r="EQ74" s="335"/>
      <c r="ER74" s="335"/>
      <c r="ES74" s="335"/>
      <c r="ET74" s="335"/>
      <c r="EU74" s="335"/>
      <c r="EV74" s="335"/>
      <c r="EW74" s="335"/>
      <c r="EX74" s="335"/>
      <c r="EY74" s="335"/>
      <c r="EZ74" s="23">
        <v>-84</v>
      </c>
      <c r="FA74" s="23">
        <f t="shared" si="54"/>
        <v>0</v>
      </c>
      <c r="FB74">
        <f t="shared" si="55"/>
        <v>0</v>
      </c>
      <c r="FC74">
        <f t="shared" si="56"/>
        <v>0</v>
      </c>
      <c r="FD74">
        <f t="shared" si="57"/>
        <v>0</v>
      </c>
      <c r="FE74">
        <f t="shared" si="58"/>
        <v>0</v>
      </c>
      <c r="FF74" s="23">
        <f t="shared" ca="1" si="59"/>
        <v>0</v>
      </c>
      <c r="FG74" s="465"/>
      <c r="FH74" s="335"/>
      <c r="FI74" s="335"/>
      <c r="FJ74" s="335"/>
      <c r="FK74" s="335"/>
      <c r="FL74" s="335"/>
      <c r="FM74" s="335"/>
      <c r="FN74" s="335"/>
      <c r="FO74" s="335"/>
      <c r="FP74" s="335"/>
      <c r="FQ74" s="23">
        <v>-84</v>
      </c>
      <c r="FR74" s="23">
        <f t="shared" si="60"/>
        <v>0</v>
      </c>
      <c r="FS74">
        <f t="shared" si="61"/>
        <v>0</v>
      </c>
      <c r="FT74">
        <f t="shared" si="62"/>
        <v>0</v>
      </c>
      <c r="FU74">
        <f t="shared" si="63"/>
        <v>0</v>
      </c>
      <c r="FV74">
        <f t="shared" si="64"/>
        <v>0</v>
      </c>
      <c r="FW74" s="23">
        <f t="shared" si="65"/>
        <v>0</v>
      </c>
      <c r="FX74" s="465"/>
      <c r="FY74" s="335"/>
      <c r="FZ74" s="335"/>
      <c r="GA74" s="335"/>
      <c r="GB74" s="335"/>
      <c r="GC74" s="335"/>
      <c r="GD74" s="335"/>
      <c r="GE74" s="335"/>
      <c r="GF74" s="335"/>
      <c r="GG74" s="335"/>
      <c r="GH74" s="23">
        <v>-84</v>
      </c>
      <c r="GI74" s="23">
        <f t="shared" si="66"/>
        <v>0</v>
      </c>
      <c r="GJ74">
        <f t="shared" si="67"/>
        <v>0</v>
      </c>
      <c r="GK74">
        <f t="shared" si="68"/>
        <v>0</v>
      </c>
      <c r="GL74">
        <f t="shared" si="69"/>
        <v>0</v>
      </c>
      <c r="GM74">
        <f t="shared" si="70"/>
        <v>0</v>
      </c>
      <c r="GN74" s="23">
        <f t="shared" si="71"/>
        <v>0</v>
      </c>
      <c r="GO74" s="465"/>
      <c r="GP74" s="335"/>
      <c r="GQ74" s="335"/>
      <c r="GR74" s="335"/>
      <c r="GS74" s="335"/>
      <c r="GT74" s="335"/>
      <c r="GU74" s="335"/>
      <c r="GV74" s="335"/>
      <c r="GW74" s="335"/>
      <c r="GX74" s="335"/>
      <c r="GY74" s="23">
        <v>-84</v>
      </c>
      <c r="GZ74" s="23">
        <f t="shared" si="72"/>
        <v>0</v>
      </c>
      <c r="HA74">
        <f t="shared" si="73"/>
        <v>0</v>
      </c>
      <c r="HB74">
        <f t="shared" si="74"/>
        <v>0</v>
      </c>
      <c r="HC74">
        <f t="shared" si="75"/>
        <v>0</v>
      </c>
      <c r="HD74">
        <f t="shared" si="76"/>
        <v>0</v>
      </c>
      <c r="HE74" s="23">
        <f t="shared" si="77"/>
        <v>0</v>
      </c>
      <c r="HF74" s="465"/>
      <c r="HG74" s="335"/>
      <c r="HH74" s="335"/>
      <c r="HI74" s="335"/>
      <c r="HJ74" s="335"/>
      <c r="HK74" s="335"/>
      <c r="HL74" s="335"/>
      <c r="HM74" s="335"/>
      <c r="HN74" s="335"/>
      <c r="HO74" s="335"/>
      <c r="HP74" s="23">
        <v>-84</v>
      </c>
      <c r="HQ74" s="23">
        <f t="shared" si="78"/>
        <v>0</v>
      </c>
      <c r="HR74">
        <f t="shared" si="79"/>
        <v>0</v>
      </c>
      <c r="HS74">
        <f t="shared" si="80"/>
        <v>0</v>
      </c>
      <c r="HT74">
        <f t="shared" si="81"/>
        <v>0</v>
      </c>
      <c r="HU74">
        <f t="shared" si="82"/>
        <v>0</v>
      </c>
      <c r="HV74" s="23">
        <f t="shared" si="83"/>
        <v>0</v>
      </c>
      <c r="HW74" s="465"/>
      <c r="HX74" s="335"/>
      <c r="HY74" s="335"/>
      <c r="HZ74" s="335"/>
      <c r="IA74" s="335"/>
      <c r="IB74" s="335"/>
      <c r="IC74" s="335"/>
      <c r="ID74" s="335"/>
      <c r="IE74" s="335"/>
      <c r="IF74" s="335"/>
      <c r="IG74" s="23">
        <v>-84</v>
      </c>
      <c r="IH74" s="23">
        <f t="shared" si="84"/>
        <v>0</v>
      </c>
      <c r="II74">
        <f t="shared" si="85"/>
        <v>0</v>
      </c>
      <c r="IJ74">
        <f t="shared" si="86"/>
        <v>0</v>
      </c>
      <c r="IK74">
        <f t="shared" si="87"/>
        <v>0</v>
      </c>
      <c r="IL74">
        <f t="shared" si="88"/>
        <v>0</v>
      </c>
      <c r="IM74" s="23">
        <f t="shared" si="89"/>
        <v>0</v>
      </c>
      <c r="IN74" s="465"/>
      <c r="IO74" s="335"/>
      <c r="IP74" s="335"/>
      <c r="IQ74" s="335"/>
      <c r="IR74" s="335"/>
      <c r="IS74" s="335"/>
      <c r="IT74" s="335"/>
    </row>
    <row r="75" spans="1:254" s="124" customFormat="1" ht="12.75" x14ac:dyDescent="0.2">
      <c r="A75" s="335"/>
      <c r="B75" s="335"/>
      <c r="C75" s="23">
        <v>-83</v>
      </c>
      <c r="D75" s="23">
        <f t="shared" si="0"/>
        <v>0</v>
      </c>
      <c r="E75">
        <f t="shared" si="1"/>
        <v>0</v>
      </c>
      <c r="F75">
        <f t="shared" si="2"/>
        <v>0</v>
      </c>
      <c r="G75">
        <f t="shared" si="3"/>
        <v>0</v>
      </c>
      <c r="H75">
        <f t="shared" si="4"/>
        <v>0</v>
      </c>
      <c r="I75" s="23">
        <f t="shared" ca="1" si="5"/>
        <v>0</v>
      </c>
      <c r="J75" s="465"/>
      <c r="K75" s="335"/>
      <c r="L75" s="335"/>
      <c r="M75" s="335"/>
      <c r="N75" s="335"/>
      <c r="O75" s="335"/>
      <c r="P75" s="335"/>
      <c r="Q75" s="335"/>
      <c r="R75" s="335"/>
      <c r="S75" s="335"/>
      <c r="T75" s="23">
        <v>-83</v>
      </c>
      <c r="U75" s="23">
        <f t="shared" si="6"/>
        <v>0</v>
      </c>
      <c r="V75">
        <f t="shared" si="7"/>
        <v>0</v>
      </c>
      <c r="W75">
        <f t="shared" si="8"/>
        <v>0</v>
      </c>
      <c r="X75">
        <f t="shared" si="9"/>
        <v>0</v>
      </c>
      <c r="Y75">
        <f t="shared" si="10"/>
        <v>0</v>
      </c>
      <c r="Z75" s="23">
        <f t="shared" ca="1" si="11"/>
        <v>0</v>
      </c>
      <c r="AA75" s="465"/>
      <c r="AB75" s="335"/>
      <c r="AC75" s="335"/>
      <c r="AD75" s="335"/>
      <c r="AE75" s="335"/>
      <c r="AF75" s="335"/>
      <c r="AG75" s="335"/>
      <c r="AH75" s="335"/>
      <c r="AI75" s="335"/>
      <c r="AJ75" s="335"/>
      <c r="AK75" s="23">
        <v>-83</v>
      </c>
      <c r="AL75" s="23">
        <f t="shared" si="12"/>
        <v>0</v>
      </c>
      <c r="AM75">
        <f t="shared" si="13"/>
        <v>0</v>
      </c>
      <c r="AN75">
        <f t="shared" si="14"/>
        <v>0</v>
      </c>
      <c r="AO75">
        <f t="shared" si="15"/>
        <v>0</v>
      </c>
      <c r="AP75">
        <f t="shared" si="16"/>
        <v>0</v>
      </c>
      <c r="AQ75" s="23">
        <f t="shared" ca="1" si="17"/>
        <v>0</v>
      </c>
      <c r="AR75" s="465"/>
      <c r="AS75" s="335"/>
      <c r="AT75" s="335"/>
      <c r="AU75" s="335"/>
      <c r="AV75" s="335"/>
      <c r="AW75" s="335"/>
      <c r="AX75" s="335"/>
      <c r="AY75" s="335"/>
      <c r="AZ75" s="335"/>
      <c r="BA75" s="335"/>
      <c r="BB75" s="23">
        <v>-83</v>
      </c>
      <c r="BC75" s="23">
        <f t="shared" si="18"/>
        <v>0</v>
      </c>
      <c r="BD75">
        <f t="shared" si="19"/>
        <v>0</v>
      </c>
      <c r="BE75">
        <f t="shared" si="20"/>
        <v>0</v>
      </c>
      <c r="BF75">
        <f t="shared" si="21"/>
        <v>0</v>
      </c>
      <c r="BG75">
        <f t="shared" si="22"/>
        <v>0</v>
      </c>
      <c r="BH75" s="23">
        <f t="shared" ca="1" si="23"/>
        <v>0</v>
      </c>
      <c r="BI75" s="465"/>
      <c r="BJ75" s="335"/>
      <c r="BK75" s="335"/>
      <c r="BL75" s="335"/>
      <c r="BM75" s="335"/>
      <c r="BN75" s="335"/>
      <c r="BO75" s="335"/>
      <c r="BP75" s="335"/>
      <c r="BQ75" s="335"/>
      <c r="BR75" s="335"/>
      <c r="BS75" s="23">
        <v>-83</v>
      </c>
      <c r="BT75" s="23">
        <f t="shared" si="24"/>
        <v>0</v>
      </c>
      <c r="BU75">
        <f t="shared" si="25"/>
        <v>0</v>
      </c>
      <c r="BV75">
        <f t="shared" si="26"/>
        <v>0</v>
      </c>
      <c r="BW75">
        <f t="shared" si="27"/>
        <v>0</v>
      </c>
      <c r="BX75">
        <f t="shared" si="28"/>
        <v>0</v>
      </c>
      <c r="BY75" s="23">
        <f t="shared" ca="1" si="29"/>
        <v>0</v>
      </c>
      <c r="BZ75" s="465"/>
      <c r="CA75" s="335"/>
      <c r="CB75" s="335"/>
      <c r="CC75" s="335"/>
      <c r="CD75" s="335"/>
      <c r="CE75" s="335"/>
      <c r="CF75" s="335"/>
      <c r="CG75" s="335"/>
      <c r="CH75" s="335"/>
      <c r="CI75" s="335"/>
      <c r="CJ75" s="23">
        <v>-83</v>
      </c>
      <c r="CK75" s="23">
        <f t="shared" si="30"/>
        <v>0</v>
      </c>
      <c r="CL75">
        <f t="shared" si="31"/>
        <v>0</v>
      </c>
      <c r="CM75">
        <f t="shared" si="32"/>
        <v>0</v>
      </c>
      <c r="CN75">
        <f t="shared" si="33"/>
        <v>0</v>
      </c>
      <c r="CO75">
        <f t="shared" si="34"/>
        <v>0</v>
      </c>
      <c r="CP75" s="23">
        <f t="shared" ca="1" si="35"/>
        <v>0</v>
      </c>
      <c r="CQ75" s="465"/>
      <c r="CR75" s="335"/>
      <c r="CS75" s="335"/>
      <c r="CT75" s="335"/>
      <c r="CU75" s="335"/>
      <c r="CV75" s="335"/>
      <c r="CW75" s="335"/>
      <c r="CX75" s="335"/>
      <c r="CY75" s="335"/>
      <c r="CZ75" s="335"/>
      <c r="DA75" s="23">
        <v>-83</v>
      </c>
      <c r="DB75" s="23">
        <f t="shared" si="36"/>
        <v>0</v>
      </c>
      <c r="DC75">
        <f t="shared" si="37"/>
        <v>0</v>
      </c>
      <c r="DD75">
        <f t="shared" si="38"/>
        <v>0</v>
      </c>
      <c r="DE75">
        <f t="shared" si="39"/>
        <v>0</v>
      </c>
      <c r="DF75">
        <f t="shared" si="40"/>
        <v>0</v>
      </c>
      <c r="DG75" s="23">
        <f t="shared" ca="1" si="41"/>
        <v>0</v>
      </c>
      <c r="DH75" s="465"/>
      <c r="DI75" s="335"/>
      <c r="DJ75" s="335"/>
      <c r="DK75" s="335"/>
      <c r="DL75" s="335"/>
      <c r="DM75" s="335"/>
      <c r="DN75" s="335"/>
      <c r="DO75" s="335"/>
      <c r="DP75" s="335"/>
      <c r="DQ75" s="335"/>
      <c r="DR75" s="23">
        <v>-83</v>
      </c>
      <c r="DS75" s="23">
        <f t="shared" si="42"/>
        <v>0</v>
      </c>
      <c r="DT75">
        <f t="shared" si="43"/>
        <v>0</v>
      </c>
      <c r="DU75">
        <f t="shared" si="44"/>
        <v>0</v>
      </c>
      <c r="DV75">
        <f t="shared" si="45"/>
        <v>0</v>
      </c>
      <c r="DW75">
        <f t="shared" si="46"/>
        <v>0</v>
      </c>
      <c r="DX75" s="23">
        <f t="shared" ca="1" si="47"/>
        <v>0</v>
      </c>
      <c r="DY75" s="465"/>
      <c r="DZ75" s="335"/>
      <c r="EA75" s="335"/>
      <c r="EB75" s="335"/>
      <c r="EC75" s="335"/>
      <c r="ED75" s="335"/>
      <c r="EE75" s="335"/>
      <c r="EF75" s="335"/>
      <c r="EG75" s="335"/>
      <c r="EH75" s="335"/>
      <c r="EI75" s="23">
        <v>-83</v>
      </c>
      <c r="EJ75" s="23">
        <f t="shared" si="48"/>
        <v>0</v>
      </c>
      <c r="EK75">
        <f t="shared" si="49"/>
        <v>0</v>
      </c>
      <c r="EL75">
        <f t="shared" si="50"/>
        <v>0</v>
      </c>
      <c r="EM75">
        <f t="shared" si="51"/>
        <v>0</v>
      </c>
      <c r="EN75">
        <f t="shared" si="52"/>
        <v>0</v>
      </c>
      <c r="EO75" s="23">
        <f t="shared" ca="1" si="53"/>
        <v>0</v>
      </c>
      <c r="EP75" s="465"/>
      <c r="EQ75" s="335"/>
      <c r="ER75" s="335"/>
      <c r="ES75" s="335"/>
      <c r="ET75" s="335"/>
      <c r="EU75" s="335"/>
      <c r="EV75" s="335"/>
      <c r="EW75" s="335"/>
      <c r="EX75" s="335"/>
      <c r="EY75" s="335"/>
      <c r="EZ75" s="23">
        <v>-83</v>
      </c>
      <c r="FA75" s="23">
        <f t="shared" si="54"/>
        <v>0</v>
      </c>
      <c r="FB75">
        <f t="shared" si="55"/>
        <v>0</v>
      </c>
      <c r="FC75">
        <f t="shared" si="56"/>
        <v>0</v>
      </c>
      <c r="FD75">
        <f t="shared" si="57"/>
        <v>0</v>
      </c>
      <c r="FE75">
        <f t="shared" si="58"/>
        <v>0</v>
      </c>
      <c r="FF75" s="23">
        <f t="shared" ca="1" si="59"/>
        <v>0</v>
      </c>
      <c r="FG75" s="465"/>
      <c r="FH75" s="335"/>
      <c r="FI75" s="335"/>
      <c r="FJ75" s="335"/>
      <c r="FK75" s="335"/>
      <c r="FL75" s="335"/>
      <c r="FM75" s="335"/>
      <c r="FN75" s="335"/>
      <c r="FO75" s="335"/>
      <c r="FP75" s="335"/>
      <c r="FQ75" s="23">
        <v>-83</v>
      </c>
      <c r="FR75" s="23">
        <f t="shared" si="60"/>
        <v>0</v>
      </c>
      <c r="FS75">
        <f t="shared" si="61"/>
        <v>0</v>
      </c>
      <c r="FT75">
        <f t="shared" si="62"/>
        <v>0</v>
      </c>
      <c r="FU75">
        <f t="shared" si="63"/>
        <v>0</v>
      </c>
      <c r="FV75">
        <f t="shared" si="64"/>
        <v>0</v>
      </c>
      <c r="FW75" s="23">
        <f t="shared" si="65"/>
        <v>0</v>
      </c>
      <c r="FX75" s="465"/>
      <c r="FY75" s="335"/>
      <c r="FZ75" s="335"/>
      <c r="GA75" s="335"/>
      <c r="GB75" s="335"/>
      <c r="GC75" s="335"/>
      <c r="GD75" s="335"/>
      <c r="GE75" s="335"/>
      <c r="GF75" s="335"/>
      <c r="GG75" s="335"/>
      <c r="GH75" s="23">
        <v>-83</v>
      </c>
      <c r="GI75" s="23">
        <f t="shared" si="66"/>
        <v>0</v>
      </c>
      <c r="GJ75">
        <f t="shared" si="67"/>
        <v>0</v>
      </c>
      <c r="GK75">
        <f t="shared" si="68"/>
        <v>0</v>
      </c>
      <c r="GL75">
        <f t="shared" si="69"/>
        <v>0</v>
      </c>
      <c r="GM75">
        <f t="shared" si="70"/>
        <v>0</v>
      </c>
      <c r="GN75" s="23">
        <f t="shared" si="71"/>
        <v>0</v>
      </c>
      <c r="GO75" s="465"/>
      <c r="GP75" s="335"/>
      <c r="GQ75" s="335"/>
      <c r="GR75" s="335"/>
      <c r="GS75" s="335"/>
      <c r="GT75" s="335"/>
      <c r="GU75" s="335"/>
      <c r="GV75" s="335"/>
      <c r="GW75" s="335"/>
      <c r="GX75" s="335"/>
      <c r="GY75" s="23">
        <v>-83</v>
      </c>
      <c r="GZ75" s="23">
        <f t="shared" si="72"/>
        <v>0</v>
      </c>
      <c r="HA75">
        <f t="shared" si="73"/>
        <v>0</v>
      </c>
      <c r="HB75">
        <f t="shared" si="74"/>
        <v>0</v>
      </c>
      <c r="HC75">
        <f t="shared" si="75"/>
        <v>0</v>
      </c>
      <c r="HD75">
        <f t="shared" si="76"/>
        <v>0</v>
      </c>
      <c r="HE75" s="23">
        <f t="shared" si="77"/>
        <v>0</v>
      </c>
      <c r="HF75" s="465"/>
      <c r="HG75" s="335"/>
      <c r="HH75" s="335"/>
      <c r="HI75" s="335"/>
      <c r="HJ75" s="335"/>
      <c r="HK75" s="335"/>
      <c r="HL75" s="335"/>
      <c r="HM75" s="335"/>
      <c r="HN75" s="335"/>
      <c r="HO75" s="335"/>
      <c r="HP75" s="23">
        <v>-83</v>
      </c>
      <c r="HQ75" s="23">
        <f t="shared" si="78"/>
        <v>0</v>
      </c>
      <c r="HR75">
        <f t="shared" si="79"/>
        <v>0</v>
      </c>
      <c r="HS75">
        <f t="shared" si="80"/>
        <v>0</v>
      </c>
      <c r="HT75">
        <f t="shared" si="81"/>
        <v>0</v>
      </c>
      <c r="HU75">
        <f t="shared" si="82"/>
        <v>0</v>
      </c>
      <c r="HV75" s="23">
        <f t="shared" si="83"/>
        <v>0</v>
      </c>
      <c r="HW75" s="465"/>
      <c r="HX75" s="335"/>
      <c r="HY75" s="335"/>
      <c r="HZ75" s="335"/>
      <c r="IA75" s="335"/>
      <c r="IB75" s="335"/>
      <c r="IC75" s="335"/>
      <c r="ID75" s="335"/>
      <c r="IE75" s="335"/>
      <c r="IF75" s="335"/>
      <c r="IG75" s="23">
        <v>-83</v>
      </c>
      <c r="IH75" s="23">
        <f t="shared" si="84"/>
        <v>0</v>
      </c>
      <c r="II75">
        <f t="shared" si="85"/>
        <v>0</v>
      </c>
      <c r="IJ75">
        <f t="shared" si="86"/>
        <v>0</v>
      </c>
      <c r="IK75">
        <f t="shared" si="87"/>
        <v>0</v>
      </c>
      <c r="IL75">
        <f t="shared" si="88"/>
        <v>0</v>
      </c>
      <c r="IM75" s="23">
        <f t="shared" si="89"/>
        <v>0</v>
      </c>
      <c r="IN75" s="465"/>
      <c r="IO75" s="335"/>
      <c r="IP75" s="335"/>
      <c r="IQ75" s="335"/>
      <c r="IR75" s="335"/>
      <c r="IS75" s="335"/>
      <c r="IT75" s="335"/>
    </row>
    <row r="76" spans="1:254" s="124" customFormat="1" ht="12.75" x14ac:dyDescent="0.2">
      <c r="A76" s="335"/>
      <c r="B76" s="335"/>
      <c r="C76" s="23">
        <v>-82</v>
      </c>
      <c r="D76" s="23">
        <f t="shared" si="0"/>
        <v>0</v>
      </c>
      <c r="E76">
        <f t="shared" si="1"/>
        <v>0</v>
      </c>
      <c r="F76">
        <f t="shared" si="2"/>
        <v>0</v>
      </c>
      <c r="G76">
        <f t="shared" si="3"/>
        <v>0</v>
      </c>
      <c r="H76">
        <f t="shared" si="4"/>
        <v>0</v>
      </c>
      <c r="I76" s="23">
        <f t="shared" ca="1" si="5"/>
        <v>0</v>
      </c>
      <c r="J76" s="465"/>
      <c r="K76" s="335"/>
      <c r="L76" s="335"/>
      <c r="M76" s="335"/>
      <c r="N76" s="335"/>
      <c r="O76" s="335"/>
      <c r="P76" s="335"/>
      <c r="Q76" s="335"/>
      <c r="R76" s="335"/>
      <c r="S76" s="335"/>
      <c r="T76" s="23">
        <v>-82</v>
      </c>
      <c r="U76" s="23">
        <f t="shared" si="6"/>
        <v>0</v>
      </c>
      <c r="V76">
        <f t="shared" si="7"/>
        <v>0</v>
      </c>
      <c r="W76">
        <f t="shared" si="8"/>
        <v>0</v>
      </c>
      <c r="X76">
        <f t="shared" si="9"/>
        <v>0</v>
      </c>
      <c r="Y76">
        <f t="shared" si="10"/>
        <v>0</v>
      </c>
      <c r="Z76" s="23">
        <f t="shared" ca="1" si="11"/>
        <v>0</v>
      </c>
      <c r="AA76" s="465"/>
      <c r="AB76" s="335"/>
      <c r="AC76" s="335"/>
      <c r="AD76" s="335"/>
      <c r="AE76" s="335"/>
      <c r="AF76" s="335"/>
      <c r="AG76" s="335"/>
      <c r="AH76" s="335"/>
      <c r="AI76" s="335"/>
      <c r="AJ76" s="335"/>
      <c r="AK76" s="23">
        <v>-82</v>
      </c>
      <c r="AL76" s="23">
        <f t="shared" si="12"/>
        <v>0</v>
      </c>
      <c r="AM76">
        <f t="shared" si="13"/>
        <v>0</v>
      </c>
      <c r="AN76">
        <f t="shared" si="14"/>
        <v>0</v>
      </c>
      <c r="AO76">
        <f t="shared" si="15"/>
        <v>0</v>
      </c>
      <c r="AP76">
        <f t="shared" si="16"/>
        <v>0</v>
      </c>
      <c r="AQ76" s="23">
        <f t="shared" ca="1" si="17"/>
        <v>0</v>
      </c>
      <c r="AR76" s="465"/>
      <c r="AS76" s="335"/>
      <c r="AT76" s="335"/>
      <c r="AU76" s="335"/>
      <c r="AV76" s="335"/>
      <c r="AW76" s="335"/>
      <c r="AX76" s="335"/>
      <c r="AY76" s="335"/>
      <c r="AZ76" s="335"/>
      <c r="BA76" s="335"/>
      <c r="BB76" s="23">
        <v>-82</v>
      </c>
      <c r="BC76" s="23">
        <f t="shared" si="18"/>
        <v>0</v>
      </c>
      <c r="BD76">
        <f t="shared" si="19"/>
        <v>0</v>
      </c>
      <c r="BE76">
        <f t="shared" si="20"/>
        <v>0</v>
      </c>
      <c r="BF76">
        <f t="shared" si="21"/>
        <v>0</v>
      </c>
      <c r="BG76">
        <f t="shared" si="22"/>
        <v>0</v>
      </c>
      <c r="BH76" s="23">
        <f t="shared" ca="1" si="23"/>
        <v>0</v>
      </c>
      <c r="BI76" s="465"/>
      <c r="BJ76" s="335"/>
      <c r="BK76" s="335"/>
      <c r="BL76" s="335"/>
      <c r="BM76" s="335"/>
      <c r="BN76" s="335"/>
      <c r="BO76" s="335"/>
      <c r="BP76" s="335"/>
      <c r="BQ76" s="335"/>
      <c r="BR76" s="335"/>
      <c r="BS76" s="23">
        <v>-82</v>
      </c>
      <c r="BT76" s="23">
        <f t="shared" si="24"/>
        <v>0</v>
      </c>
      <c r="BU76">
        <f t="shared" si="25"/>
        <v>0</v>
      </c>
      <c r="BV76">
        <f t="shared" si="26"/>
        <v>0</v>
      </c>
      <c r="BW76">
        <f t="shared" si="27"/>
        <v>0</v>
      </c>
      <c r="BX76">
        <f t="shared" si="28"/>
        <v>0</v>
      </c>
      <c r="BY76" s="23">
        <f t="shared" ca="1" si="29"/>
        <v>0</v>
      </c>
      <c r="BZ76" s="465"/>
      <c r="CA76" s="335"/>
      <c r="CB76" s="335"/>
      <c r="CC76" s="335"/>
      <c r="CD76" s="335"/>
      <c r="CE76" s="335"/>
      <c r="CF76" s="335"/>
      <c r="CG76" s="335"/>
      <c r="CH76" s="335"/>
      <c r="CI76" s="335"/>
      <c r="CJ76" s="23">
        <v>-82</v>
      </c>
      <c r="CK76" s="23">
        <f t="shared" si="30"/>
        <v>0</v>
      </c>
      <c r="CL76">
        <f t="shared" si="31"/>
        <v>0</v>
      </c>
      <c r="CM76">
        <f t="shared" si="32"/>
        <v>0</v>
      </c>
      <c r="CN76">
        <f t="shared" si="33"/>
        <v>0</v>
      </c>
      <c r="CO76">
        <f t="shared" si="34"/>
        <v>0</v>
      </c>
      <c r="CP76" s="23">
        <f t="shared" ca="1" si="35"/>
        <v>0</v>
      </c>
      <c r="CQ76" s="465"/>
      <c r="CR76" s="335"/>
      <c r="CS76" s="335"/>
      <c r="CT76" s="335"/>
      <c r="CU76" s="335"/>
      <c r="CV76" s="335"/>
      <c r="CW76" s="335"/>
      <c r="CX76" s="335"/>
      <c r="CY76" s="335"/>
      <c r="CZ76" s="335"/>
      <c r="DA76" s="23">
        <v>-82</v>
      </c>
      <c r="DB76" s="23">
        <f t="shared" si="36"/>
        <v>0</v>
      </c>
      <c r="DC76">
        <f t="shared" si="37"/>
        <v>0</v>
      </c>
      <c r="DD76">
        <f t="shared" si="38"/>
        <v>0</v>
      </c>
      <c r="DE76">
        <f t="shared" si="39"/>
        <v>0</v>
      </c>
      <c r="DF76">
        <f t="shared" si="40"/>
        <v>0</v>
      </c>
      <c r="DG76" s="23">
        <f t="shared" ca="1" si="41"/>
        <v>0</v>
      </c>
      <c r="DH76" s="465"/>
      <c r="DI76" s="335"/>
      <c r="DJ76" s="335"/>
      <c r="DK76" s="335"/>
      <c r="DL76" s="335"/>
      <c r="DM76" s="335"/>
      <c r="DN76" s="335"/>
      <c r="DO76" s="335"/>
      <c r="DP76" s="335"/>
      <c r="DQ76" s="335"/>
      <c r="DR76" s="23">
        <v>-82</v>
      </c>
      <c r="DS76" s="23">
        <f t="shared" si="42"/>
        <v>0</v>
      </c>
      <c r="DT76">
        <f t="shared" si="43"/>
        <v>0</v>
      </c>
      <c r="DU76">
        <f t="shared" si="44"/>
        <v>0</v>
      </c>
      <c r="DV76">
        <f t="shared" si="45"/>
        <v>0</v>
      </c>
      <c r="DW76">
        <f t="shared" si="46"/>
        <v>0</v>
      </c>
      <c r="DX76" s="23">
        <f t="shared" ca="1" si="47"/>
        <v>0</v>
      </c>
      <c r="DY76" s="465"/>
      <c r="DZ76" s="335"/>
      <c r="EA76" s="335"/>
      <c r="EB76" s="335"/>
      <c r="EC76" s="335"/>
      <c r="ED76" s="335"/>
      <c r="EE76" s="335"/>
      <c r="EF76" s="335"/>
      <c r="EG76" s="335"/>
      <c r="EH76" s="335"/>
      <c r="EI76" s="23">
        <v>-82</v>
      </c>
      <c r="EJ76" s="23">
        <f t="shared" si="48"/>
        <v>0</v>
      </c>
      <c r="EK76">
        <f t="shared" si="49"/>
        <v>0</v>
      </c>
      <c r="EL76">
        <f t="shared" si="50"/>
        <v>0</v>
      </c>
      <c r="EM76">
        <f t="shared" si="51"/>
        <v>0</v>
      </c>
      <c r="EN76">
        <f t="shared" si="52"/>
        <v>0</v>
      </c>
      <c r="EO76" s="23">
        <f t="shared" ca="1" si="53"/>
        <v>0</v>
      </c>
      <c r="EP76" s="465"/>
      <c r="EQ76" s="335"/>
      <c r="ER76" s="335"/>
      <c r="ES76" s="335"/>
      <c r="ET76" s="335"/>
      <c r="EU76" s="335"/>
      <c r="EV76" s="335"/>
      <c r="EW76" s="335"/>
      <c r="EX76" s="335"/>
      <c r="EY76" s="335"/>
      <c r="EZ76" s="23">
        <v>-82</v>
      </c>
      <c r="FA76" s="23">
        <f t="shared" si="54"/>
        <v>0</v>
      </c>
      <c r="FB76">
        <f t="shared" si="55"/>
        <v>0</v>
      </c>
      <c r="FC76">
        <f t="shared" si="56"/>
        <v>0</v>
      </c>
      <c r="FD76">
        <f t="shared" si="57"/>
        <v>0</v>
      </c>
      <c r="FE76">
        <f t="shared" si="58"/>
        <v>0</v>
      </c>
      <c r="FF76" s="23">
        <f t="shared" ca="1" si="59"/>
        <v>0</v>
      </c>
      <c r="FG76" s="465"/>
      <c r="FH76" s="335"/>
      <c r="FI76" s="335"/>
      <c r="FJ76" s="335"/>
      <c r="FK76" s="335"/>
      <c r="FL76" s="335"/>
      <c r="FM76" s="335"/>
      <c r="FN76" s="335"/>
      <c r="FO76" s="335"/>
      <c r="FP76" s="335"/>
      <c r="FQ76" s="23">
        <v>-82</v>
      </c>
      <c r="FR76" s="23">
        <f t="shared" si="60"/>
        <v>0</v>
      </c>
      <c r="FS76">
        <f t="shared" si="61"/>
        <v>0</v>
      </c>
      <c r="FT76">
        <f t="shared" si="62"/>
        <v>0</v>
      </c>
      <c r="FU76">
        <f t="shared" si="63"/>
        <v>0</v>
      </c>
      <c r="FV76">
        <f t="shared" si="64"/>
        <v>0</v>
      </c>
      <c r="FW76" s="23">
        <f t="shared" si="65"/>
        <v>0</v>
      </c>
      <c r="FX76" s="465"/>
      <c r="FY76" s="335"/>
      <c r="FZ76" s="335"/>
      <c r="GA76" s="335"/>
      <c r="GB76" s="335"/>
      <c r="GC76" s="335"/>
      <c r="GD76" s="335"/>
      <c r="GE76" s="335"/>
      <c r="GF76" s="335"/>
      <c r="GG76" s="335"/>
      <c r="GH76" s="23">
        <v>-82</v>
      </c>
      <c r="GI76" s="23">
        <f t="shared" si="66"/>
        <v>0</v>
      </c>
      <c r="GJ76">
        <f t="shared" si="67"/>
        <v>0</v>
      </c>
      <c r="GK76">
        <f t="shared" si="68"/>
        <v>0</v>
      </c>
      <c r="GL76">
        <f t="shared" si="69"/>
        <v>0</v>
      </c>
      <c r="GM76">
        <f t="shared" si="70"/>
        <v>0</v>
      </c>
      <c r="GN76" s="23">
        <f t="shared" si="71"/>
        <v>0</v>
      </c>
      <c r="GO76" s="465"/>
      <c r="GP76" s="335"/>
      <c r="GQ76" s="335"/>
      <c r="GR76" s="335"/>
      <c r="GS76" s="335"/>
      <c r="GT76" s="335"/>
      <c r="GU76" s="335"/>
      <c r="GV76" s="335"/>
      <c r="GW76" s="335"/>
      <c r="GX76" s="335"/>
      <c r="GY76" s="23">
        <v>-82</v>
      </c>
      <c r="GZ76" s="23">
        <f t="shared" si="72"/>
        <v>0</v>
      </c>
      <c r="HA76">
        <f t="shared" si="73"/>
        <v>0</v>
      </c>
      <c r="HB76">
        <f t="shared" si="74"/>
        <v>0</v>
      </c>
      <c r="HC76">
        <f t="shared" si="75"/>
        <v>0</v>
      </c>
      <c r="HD76">
        <f t="shared" si="76"/>
        <v>0</v>
      </c>
      <c r="HE76" s="23">
        <f t="shared" si="77"/>
        <v>0</v>
      </c>
      <c r="HF76" s="465"/>
      <c r="HG76" s="335"/>
      <c r="HH76" s="335"/>
      <c r="HI76" s="335"/>
      <c r="HJ76" s="335"/>
      <c r="HK76" s="335"/>
      <c r="HL76" s="335"/>
      <c r="HM76" s="335"/>
      <c r="HN76" s="335"/>
      <c r="HO76" s="335"/>
      <c r="HP76" s="23">
        <v>-82</v>
      </c>
      <c r="HQ76" s="23">
        <f t="shared" si="78"/>
        <v>0</v>
      </c>
      <c r="HR76">
        <f t="shared" si="79"/>
        <v>0</v>
      </c>
      <c r="HS76">
        <f t="shared" si="80"/>
        <v>0</v>
      </c>
      <c r="HT76">
        <f t="shared" si="81"/>
        <v>0</v>
      </c>
      <c r="HU76">
        <f t="shared" si="82"/>
        <v>0</v>
      </c>
      <c r="HV76" s="23">
        <f t="shared" si="83"/>
        <v>0</v>
      </c>
      <c r="HW76" s="465"/>
      <c r="HX76" s="335"/>
      <c r="HY76" s="335"/>
      <c r="HZ76" s="335"/>
      <c r="IA76" s="335"/>
      <c r="IB76" s="335"/>
      <c r="IC76" s="335"/>
      <c r="ID76" s="335"/>
      <c r="IE76" s="335"/>
      <c r="IF76" s="335"/>
      <c r="IG76" s="23">
        <v>-82</v>
      </c>
      <c r="IH76" s="23">
        <f t="shared" si="84"/>
        <v>0</v>
      </c>
      <c r="II76">
        <f t="shared" si="85"/>
        <v>0</v>
      </c>
      <c r="IJ76">
        <f t="shared" si="86"/>
        <v>0</v>
      </c>
      <c r="IK76">
        <f t="shared" si="87"/>
        <v>0</v>
      </c>
      <c r="IL76">
        <f t="shared" si="88"/>
        <v>0</v>
      </c>
      <c r="IM76" s="23">
        <f t="shared" si="89"/>
        <v>0</v>
      </c>
      <c r="IN76" s="465"/>
      <c r="IO76" s="335"/>
      <c r="IP76" s="335"/>
      <c r="IQ76" s="335"/>
      <c r="IR76" s="335"/>
      <c r="IS76" s="335"/>
      <c r="IT76" s="335"/>
    </row>
    <row r="77" spans="1:254" s="124" customFormat="1" ht="12.75" x14ac:dyDescent="0.2">
      <c r="A77" s="335"/>
      <c r="B77" s="335"/>
      <c r="C77" s="23">
        <v>-81</v>
      </c>
      <c r="D77" s="23">
        <f t="shared" si="0"/>
        <v>0</v>
      </c>
      <c r="E77">
        <f t="shared" si="1"/>
        <v>0</v>
      </c>
      <c r="F77">
        <f t="shared" si="2"/>
        <v>0</v>
      </c>
      <c r="G77">
        <f t="shared" si="3"/>
        <v>0</v>
      </c>
      <c r="H77">
        <f t="shared" si="4"/>
        <v>0</v>
      </c>
      <c r="I77" s="23">
        <f t="shared" ca="1" si="5"/>
        <v>0</v>
      </c>
      <c r="J77" s="465"/>
      <c r="K77" s="335"/>
      <c r="L77" s="335"/>
      <c r="M77" s="335"/>
      <c r="N77" s="335"/>
      <c r="O77" s="335"/>
      <c r="P77" s="335"/>
      <c r="Q77" s="335"/>
      <c r="R77" s="335"/>
      <c r="S77" s="335"/>
      <c r="T77" s="23">
        <v>-81</v>
      </c>
      <c r="U77" s="23">
        <f t="shared" si="6"/>
        <v>0</v>
      </c>
      <c r="V77">
        <f t="shared" si="7"/>
        <v>0</v>
      </c>
      <c r="W77">
        <f t="shared" si="8"/>
        <v>0</v>
      </c>
      <c r="X77">
        <f t="shared" si="9"/>
        <v>0</v>
      </c>
      <c r="Y77">
        <f t="shared" si="10"/>
        <v>0</v>
      </c>
      <c r="Z77" s="23">
        <f t="shared" ca="1" si="11"/>
        <v>0</v>
      </c>
      <c r="AA77" s="465"/>
      <c r="AB77" s="335"/>
      <c r="AC77" s="335"/>
      <c r="AD77" s="335"/>
      <c r="AE77" s="335"/>
      <c r="AF77" s="335"/>
      <c r="AG77" s="335"/>
      <c r="AH77" s="335"/>
      <c r="AI77" s="335"/>
      <c r="AJ77" s="335"/>
      <c r="AK77" s="23">
        <v>-81</v>
      </c>
      <c r="AL77" s="23">
        <f t="shared" si="12"/>
        <v>0</v>
      </c>
      <c r="AM77">
        <f t="shared" si="13"/>
        <v>0</v>
      </c>
      <c r="AN77">
        <f t="shared" si="14"/>
        <v>0</v>
      </c>
      <c r="AO77">
        <f t="shared" si="15"/>
        <v>0</v>
      </c>
      <c r="AP77">
        <f t="shared" si="16"/>
        <v>0</v>
      </c>
      <c r="AQ77" s="23">
        <f t="shared" ca="1" si="17"/>
        <v>0</v>
      </c>
      <c r="AR77" s="465"/>
      <c r="AS77" s="335"/>
      <c r="AT77" s="335"/>
      <c r="AU77" s="335"/>
      <c r="AV77" s="335"/>
      <c r="AW77" s="335"/>
      <c r="AX77" s="335"/>
      <c r="AY77" s="335"/>
      <c r="AZ77" s="335"/>
      <c r="BA77" s="335"/>
      <c r="BB77" s="23">
        <v>-81</v>
      </c>
      <c r="BC77" s="23">
        <f t="shared" si="18"/>
        <v>0</v>
      </c>
      <c r="BD77">
        <f t="shared" si="19"/>
        <v>0</v>
      </c>
      <c r="BE77">
        <f t="shared" si="20"/>
        <v>0</v>
      </c>
      <c r="BF77">
        <f t="shared" si="21"/>
        <v>0</v>
      </c>
      <c r="BG77">
        <f t="shared" si="22"/>
        <v>0</v>
      </c>
      <c r="BH77" s="23">
        <f t="shared" ca="1" si="23"/>
        <v>0</v>
      </c>
      <c r="BI77" s="465"/>
      <c r="BJ77" s="335"/>
      <c r="BK77" s="335"/>
      <c r="BL77" s="335"/>
      <c r="BM77" s="335"/>
      <c r="BN77" s="335"/>
      <c r="BO77" s="335"/>
      <c r="BP77" s="335"/>
      <c r="BQ77" s="335"/>
      <c r="BR77" s="335"/>
      <c r="BS77" s="23">
        <v>-81</v>
      </c>
      <c r="BT77" s="23">
        <f t="shared" si="24"/>
        <v>0</v>
      </c>
      <c r="BU77">
        <f t="shared" si="25"/>
        <v>0</v>
      </c>
      <c r="BV77">
        <f t="shared" si="26"/>
        <v>0</v>
      </c>
      <c r="BW77">
        <f t="shared" si="27"/>
        <v>0</v>
      </c>
      <c r="BX77">
        <f t="shared" si="28"/>
        <v>0</v>
      </c>
      <c r="BY77" s="23">
        <f t="shared" ca="1" si="29"/>
        <v>0</v>
      </c>
      <c r="BZ77" s="465"/>
      <c r="CA77" s="335"/>
      <c r="CB77" s="335"/>
      <c r="CC77" s="335"/>
      <c r="CD77" s="335"/>
      <c r="CE77" s="335"/>
      <c r="CF77" s="335"/>
      <c r="CG77" s="335"/>
      <c r="CH77" s="335"/>
      <c r="CI77" s="335"/>
      <c r="CJ77" s="23">
        <v>-81</v>
      </c>
      <c r="CK77" s="23">
        <f t="shared" si="30"/>
        <v>0</v>
      </c>
      <c r="CL77">
        <f t="shared" si="31"/>
        <v>0</v>
      </c>
      <c r="CM77">
        <f t="shared" si="32"/>
        <v>0</v>
      </c>
      <c r="CN77">
        <f t="shared" si="33"/>
        <v>0</v>
      </c>
      <c r="CO77">
        <f t="shared" si="34"/>
        <v>0</v>
      </c>
      <c r="CP77" s="23">
        <f t="shared" ca="1" si="35"/>
        <v>0</v>
      </c>
      <c r="CQ77" s="465"/>
      <c r="CR77" s="335"/>
      <c r="CS77" s="335"/>
      <c r="CT77" s="335"/>
      <c r="CU77" s="335"/>
      <c r="CV77" s="335"/>
      <c r="CW77" s="335"/>
      <c r="CX77" s="335"/>
      <c r="CY77" s="335"/>
      <c r="CZ77" s="335"/>
      <c r="DA77" s="23">
        <v>-81</v>
      </c>
      <c r="DB77" s="23">
        <f t="shared" si="36"/>
        <v>0</v>
      </c>
      <c r="DC77">
        <f t="shared" si="37"/>
        <v>0</v>
      </c>
      <c r="DD77">
        <f t="shared" si="38"/>
        <v>0</v>
      </c>
      <c r="DE77">
        <f t="shared" si="39"/>
        <v>0</v>
      </c>
      <c r="DF77">
        <f t="shared" si="40"/>
        <v>0</v>
      </c>
      <c r="DG77" s="23">
        <f t="shared" ca="1" si="41"/>
        <v>0</v>
      </c>
      <c r="DH77" s="465"/>
      <c r="DI77" s="335"/>
      <c r="DJ77" s="335"/>
      <c r="DK77" s="335"/>
      <c r="DL77" s="335"/>
      <c r="DM77" s="335"/>
      <c r="DN77" s="335"/>
      <c r="DO77" s="335"/>
      <c r="DP77" s="335"/>
      <c r="DQ77" s="335"/>
      <c r="DR77" s="23">
        <v>-81</v>
      </c>
      <c r="DS77" s="23">
        <f t="shared" si="42"/>
        <v>0</v>
      </c>
      <c r="DT77">
        <f t="shared" si="43"/>
        <v>0</v>
      </c>
      <c r="DU77">
        <f t="shared" si="44"/>
        <v>0</v>
      </c>
      <c r="DV77">
        <f t="shared" si="45"/>
        <v>0</v>
      </c>
      <c r="DW77">
        <f t="shared" si="46"/>
        <v>0</v>
      </c>
      <c r="DX77" s="23">
        <f t="shared" ca="1" si="47"/>
        <v>0</v>
      </c>
      <c r="DY77" s="465"/>
      <c r="DZ77" s="335"/>
      <c r="EA77" s="335"/>
      <c r="EB77" s="335"/>
      <c r="EC77" s="335"/>
      <c r="ED77" s="335"/>
      <c r="EE77" s="335"/>
      <c r="EF77" s="335"/>
      <c r="EG77" s="335"/>
      <c r="EH77" s="335"/>
      <c r="EI77" s="23">
        <v>-81</v>
      </c>
      <c r="EJ77" s="23">
        <f t="shared" si="48"/>
        <v>0</v>
      </c>
      <c r="EK77">
        <f t="shared" si="49"/>
        <v>0</v>
      </c>
      <c r="EL77">
        <f t="shared" si="50"/>
        <v>0</v>
      </c>
      <c r="EM77">
        <f t="shared" si="51"/>
        <v>0</v>
      </c>
      <c r="EN77">
        <f t="shared" si="52"/>
        <v>0</v>
      </c>
      <c r="EO77" s="23">
        <f t="shared" ca="1" si="53"/>
        <v>0</v>
      </c>
      <c r="EP77" s="465"/>
      <c r="EQ77" s="335"/>
      <c r="ER77" s="335"/>
      <c r="ES77" s="335"/>
      <c r="ET77" s="335"/>
      <c r="EU77" s="335"/>
      <c r="EV77" s="335"/>
      <c r="EW77" s="335"/>
      <c r="EX77" s="335"/>
      <c r="EY77" s="335"/>
      <c r="EZ77" s="23">
        <v>-81</v>
      </c>
      <c r="FA77" s="23">
        <f t="shared" si="54"/>
        <v>0</v>
      </c>
      <c r="FB77">
        <f t="shared" si="55"/>
        <v>0</v>
      </c>
      <c r="FC77">
        <f t="shared" si="56"/>
        <v>0</v>
      </c>
      <c r="FD77">
        <f t="shared" si="57"/>
        <v>0</v>
      </c>
      <c r="FE77">
        <f t="shared" si="58"/>
        <v>0</v>
      </c>
      <c r="FF77" s="23">
        <f t="shared" ca="1" si="59"/>
        <v>0</v>
      </c>
      <c r="FG77" s="465"/>
      <c r="FH77" s="335"/>
      <c r="FI77" s="335"/>
      <c r="FJ77" s="335"/>
      <c r="FK77" s="335"/>
      <c r="FL77" s="335"/>
      <c r="FM77" s="335"/>
      <c r="FN77" s="335"/>
      <c r="FO77" s="335"/>
      <c r="FP77" s="335"/>
      <c r="FQ77" s="23">
        <v>-81</v>
      </c>
      <c r="FR77" s="23">
        <f t="shared" si="60"/>
        <v>0</v>
      </c>
      <c r="FS77">
        <f t="shared" si="61"/>
        <v>0</v>
      </c>
      <c r="FT77">
        <f t="shared" si="62"/>
        <v>0</v>
      </c>
      <c r="FU77">
        <f t="shared" si="63"/>
        <v>0</v>
      </c>
      <c r="FV77">
        <f t="shared" si="64"/>
        <v>0</v>
      </c>
      <c r="FW77" s="23">
        <f t="shared" si="65"/>
        <v>0</v>
      </c>
      <c r="FX77" s="465"/>
      <c r="FY77" s="335"/>
      <c r="FZ77" s="335"/>
      <c r="GA77" s="335"/>
      <c r="GB77" s="335"/>
      <c r="GC77" s="335"/>
      <c r="GD77" s="335"/>
      <c r="GE77" s="335"/>
      <c r="GF77" s="335"/>
      <c r="GG77" s="335"/>
      <c r="GH77" s="23">
        <v>-81</v>
      </c>
      <c r="GI77" s="23">
        <f t="shared" si="66"/>
        <v>0</v>
      </c>
      <c r="GJ77">
        <f t="shared" si="67"/>
        <v>0</v>
      </c>
      <c r="GK77">
        <f t="shared" si="68"/>
        <v>0</v>
      </c>
      <c r="GL77">
        <f t="shared" si="69"/>
        <v>0</v>
      </c>
      <c r="GM77">
        <f t="shared" si="70"/>
        <v>0</v>
      </c>
      <c r="GN77" s="23">
        <f t="shared" si="71"/>
        <v>0</v>
      </c>
      <c r="GO77" s="465"/>
      <c r="GP77" s="335"/>
      <c r="GQ77" s="335"/>
      <c r="GR77" s="335"/>
      <c r="GS77" s="335"/>
      <c r="GT77" s="335"/>
      <c r="GU77" s="335"/>
      <c r="GV77" s="335"/>
      <c r="GW77" s="335"/>
      <c r="GX77" s="335"/>
      <c r="GY77" s="23">
        <v>-81</v>
      </c>
      <c r="GZ77" s="23">
        <f t="shared" si="72"/>
        <v>0</v>
      </c>
      <c r="HA77">
        <f t="shared" si="73"/>
        <v>0</v>
      </c>
      <c r="HB77">
        <f t="shared" si="74"/>
        <v>0</v>
      </c>
      <c r="HC77">
        <f t="shared" si="75"/>
        <v>0</v>
      </c>
      <c r="HD77">
        <f t="shared" si="76"/>
        <v>0</v>
      </c>
      <c r="HE77" s="23">
        <f t="shared" si="77"/>
        <v>0</v>
      </c>
      <c r="HF77" s="465"/>
      <c r="HG77" s="335"/>
      <c r="HH77" s="335"/>
      <c r="HI77" s="335"/>
      <c r="HJ77" s="335"/>
      <c r="HK77" s="335"/>
      <c r="HL77" s="335"/>
      <c r="HM77" s="335"/>
      <c r="HN77" s="335"/>
      <c r="HO77" s="335"/>
      <c r="HP77" s="23">
        <v>-81</v>
      </c>
      <c r="HQ77" s="23">
        <f t="shared" si="78"/>
        <v>0</v>
      </c>
      <c r="HR77">
        <f t="shared" si="79"/>
        <v>0</v>
      </c>
      <c r="HS77">
        <f t="shared" si="80"/>
        <v>0</v>
      </c>
      <c r="HT77">
        <f t="shared" si="81"/>
        <v>0</v>
      </c>
      <c r="HU77">
        <f t="shared" si="82"/>
        <v>0</v>
      </c>
      <c r="HV77" s="23">
        <f t="shared" si="83"/>
        <v>0</v>
      </c>
      <c r="HW77" s="465"/>
      <c r="HX77" s="335"/>
      <c r="HY77" s="335"/>
      <c r="HZ77" s="335"/>
      <c r="IA77" s="335"/>
      <c r="IB77" s="335"/>
      <c r="IC77" s="335"/>
      <c r="ID77" s="335"/>
      <c r="IE77" s="335"/>
      <c r="IF77" s="335"/>
      <c r="IG77" s="23">
        <v>-81</v>
      </c>
      <c r="IH77" s="23">
        <f t="shared" si="84"/>
        <v>0</v>
      </c>
      <c r="II77">
        <f t="shared" si="85"/>
        <v>0</v>
      </c>
      <c r="IJ77">
        <f t="shared" si="86"/>
        <v>0</v>
      </c>
      <c r="IK77">
        <f t="shared" si="87"/>
        <v>0</v>
      </c>
      <c r="IL77">
        <f t="shared" si="88"/>
        <v>0</v>
      </c>
      <c r="IM77" s="23">
        <f t="shared" si="89"/>
        <v>0</v>
      </c>
      <c r="IN77" s="465"/>
      <c r="IO77" s="335"/>
      <c r="IP77" s="335"/>
      <c r="IQ77" s="335"/>
      <c r="IR77" s="335"/>
      <c r="IS77" s="335"/>
      <c r="IT77" s="335"/>
    </row>
    <row r="78" spans="1:254" s="124" customFormat="1" ht="12.75" x14ac:dyDescent="0.2">
      <c r="A78" s="335"/>
      <c r="B78" s="335"/>
      <c r="C78" s="23">
        <v>-80</v>
      </c>
      <c r="D78" s="23">
        <f t="shared" si="0"/>
        <v>0</v>
      </c>
      <c r="E78">
        <f t="shared" si="1"/>
        <v>0</v>
      </c>
      <c r="F78">
        <f t="shared" si="2"/>
        <v>0</v>
      </c>
      <c r="G78">
        <f t="shared" si="3"/>
        <v>0</v>
      </c>
      <c r="H78">
        <f t="shared" si="4"/>
        <v>0</v>
      </c>
      <c r="I78" s="23">
        <f t="shared" ca="1" si="5"/>
        <v>0</v>
      </c>
      <c r="J78" s="465"/>
      <c r="K78" s="335"/>
      <c r="L78" s="335"/>
      <c r="M78" s="335"/>
      <c r="N78" s="335"/>
      <c r="O78" s="335"/>
      <c r="P78" s="335"/>
      <c r="Q78" s="335"/>
      <c r="R78" s="335"/>
      <c r="S78" s="335"/>
      <c r="T78" s="23">
        <v>-80</v>
      </c>
      <c r="U78" s="23">
        <f t="shared" si="6"/>
        <v>0</v>
      </c>
      <c r="V78">
        <f t="shared" si="7"/>
        <v>0</v>
      </c>
      <c r="W78">
        <f t="shared" si="8"/>
        <v>0</v>
      </c>
      <c r="X78">
        <f t="shared" si="9"/>
        <v>0</v>
      </c>
      <c r="Y78">
        <f t="shared" si="10"/>
        <v>0</v>
      </c>
      <c r="Z78" s="23">
        <f t="shared" ca="1" si="11"/>
        <v>0</v>
      </c>
      <c r="AA78" s="465"/>
      <c r="AB78" s="335"/>
      <c r="AC78" s="335"/>
      <c r="AD78" s="335"/>
      <c r="AE78" s="335"/>
      <c r="AF78" s="335"/>
      <c r="AG78" s="335"/>
      <c r="AH78" s="335"/>
      <c r="AI78" s="335"/>
      <c r="AJ78" s="335"/>
      <c r="AK78" s="23">
        <v>-80</v>
      </c>
      <c r="AL78" s="23">
        <f t="shared" si="12"/>
        <v>0</v>
      </c>
      <c r="AM78">
        <f t="shared" si="13"/>
        <v>0</v>
      </c>
      <c r="AN78">
        <f t="shared" si="14"/>
        <v>0</v>
      </c>
      <c r="AO78">
        <f t="shared" si="15"/>
        <v>0</v>
      </c>
      <c r="AP78">
        <f t="shared" si="16"/>
        <v>0</v>
      </c>
      <c r="AQ78" s="23">
        <f t="shared" ca="1" si="17"/>
        <v>0</v>
      </c>
      <c r="AR78" s="465"/>
      <c r="AS78" s="335"/>
      <c r="AT78" s="335"/>
      <c r="AU78" s="335"/>
      <c r="AV78" s="335"/>
      <c r="AW78" s="335"/>
      <c r="AX78" s="335"/>
      <c r="AY78" s="335"/>
      <c r="AZ78" s="335"/>
      <c r="BA78" s="335"/>
      <c r="BB78" s="23">
        <v>-80</v>
      </c>
      <c r="BC78" s="23">
        <f t="shared" si="18"/>
        <v>0</v>
      </c>
      <c r="BD78">
        <f t="shared" si="19"/>
        <v>0</v>
      </c>
      <c r="BE78">
        <f t="shared" si="20"/>
        <v>0</v>
      </c>
      <c r="BF78">
        <f t="shared" si="21"/>
        <v>0</v>
      </c>
      <c r="BG78">
        <f t="shared" si="22"/>
        <v>0</v>
      </c>
      <c r="BH78" s="23">
        <f t="shared" ca="1" si="23"/>
        <v>0</v>
      </c>
      <c r="BI78" s="465"/>
      <c r="BJ78" s="335"/>
      <c r="BK78" s="335"/>
      <c r="BL78" s="335"/>
      <c r="BM78" s="335"/>
      <c r="BN78" s="335"/>
      <c r="BO78" s="335"/>
      <c r="BP78" s="335"/>
      <c r="BQ78" s="335"/>
      <c r="BR78" s="335"/>
      <c r="BS78" s="23">
        <v>-80</v>
      </c>
      <c r="BT78" s="23">
        <f t="shared" si="24"/>
        <v>0</v>
      </c>
      <c r="BU78">
        <f t="shared" si="25"/>
        <v>0</v>
      </c>
      <c r="BV78">
        <f t="shared" si="26"/>
        <v>0</v>
      </c>
      <c r="BW78">
        <f t="shared" si="27"/>
        <v>0</v>
      </c>
      <c r="BX78">
        <f t="shared" si="28"/>
        <v>0</v>
      </c>
      <c r="BY78" s="23">
        <f t="shared" ca="1" si="29"/>
        <v>0</v>
      </c>
      <c r="BZ78" s="465"/>
      <c r="CA78" s="335"/>
      <c r="CB78" s="335"/>
      <c r="CC78" s="335"/>
      <c r="CD78" s="335"/>
      <c r="CE78" s="335"/>
      <c r="CF78" s="335"/>
      <c r="CG78" s="335"/>
      <c r="CH78" s="335"/>
      <c r="CI78" s="335"/>
      <c r="CJ78" s="23">
        <v>-80</v>
      </c>
      <c r="CK78" s="23">
        <f t="shared" si="30"/>
        <v>0</v>
      </c>
      <c r="CL78">
        <f t="shared" si="31"/>
        <v>0</v>
      </c>
      <c r="CM78">
        <f t="shared" si="32"/>
        <v>0</v>
      </c>
      <c r="CN78">
        <f t="shared" si="33"/>
        <v>0</v>
      </c>
      <c r="CO78">
        <f t="shared" si="34"/>
        <v>0</v>
      </c>
      <c r="CP78" s="23">
        <f t="shared" ca="1" si="35"/>
        <v>0</v>
      </c>
      <c r="CQ78" s="465"/>
      <c r="CR78" s="335"/>
      <c r="CS78" s="335"/>
      <c r="CT78" s="335"/>
      <c r="CU78" s="335"/>
      <c r="CV78" s="335"/>
      <c r="CW78" s="335"/>
      <c r="CX78" s="335"/>
      <c r="CY78" s="335"/>
      <c r="CZ78" s="335"/>
      <c r="DA78" s="23">
        <v>-80</v>
      </c>
      <c r="DB78" s="23">
        <f t="shared" si="36"/>
        <v>0</v>
      </c>
      <c r="DC78">
        <f t="shared" si="37"/>
        <v>0</v>
      </c>
      <c r="DD78">
        <f t="shared" si="38"/>
        <v>0</v>
      </c>
      <c r="DE78">
        <f t="shared" si="39"/>
        <v>0</v>
      </c>
      <c r="DF78">
        <f t="shared" si="40"/>
        <v>0</v>
      </c>
      <c r="DG78" s="23">
        <f t="shared" ca="1" si="41"/>
        <v>0</v>
      </c>
      <c r="DH78" s="465"/>
      <c r="DI78" s="335"/>
      <c r="DJ78" s="335"/>
      <c r="DK78" s="335"/>
      <c r="DL78" s="335"/>
      <c r="DM78" s="335"/>
      <c r="DN78" s="335"/>
      <c r="DO78" s="335"/>
      <c r="DP78" s="335"/>
      <c r="DQ78" s="335"/>
      <c r="DR78" s="23">
        <v>-80</v>
      </c>
      <c r="DS78" s="23">
        <f t="shared" si="42"/>
        <v>0</v>
      </c>
      <c r="DT78">
        <f t="shared" si="43"/>
        <v>0</v>
      </c>
      <c r="DU78">
        <f t="shared" si="44"/>
        <v>0</v>
      </c>
      <c r="DV78">
        <f t="shared" si="45"/>
        <v>0</v>
      </c>
      <c r="DW78">
        <f t="shared" si="46"/>
        <v>0</v>
      </c>
      <c r="DX78" s="23">
        <f t="shared" ca="1" si="47"/>
        <v>0</v>
      </c>
      <c r="DY78" s="465"/>
      <c r="DZ78" s="335"/>
      <c r="EA78" s="335"/>
      <c r="EB78" s="335"/>
      <c r="EC78" s="335"/>
      <c r="ED78" s="335"/>
      <c r="EE78" s="335"/>
      <c r="EF78" s="335"/>
      <c r="EG78" s="335"/>
      <c r="EH78" s="335"/>
      <c r="EI78" s="23">
        <v>-80</v>
      </c>
      <c r="EJ78" s="23">
        <f t="shared" si="48"/>
        <v>0</v>
      </c>
      <c r="EK78">
        <f t="shared" si="49"/>
        <v>0</v>
      </c>
      <c r="EL78">
        <f t="shared" si="50"/>
        <v>0</v>
      </c>
      <c r="EM78">
        <f t="shared" si="51"/>
        <v>0</v>
      </c>
      <c r="EN78">
        <f t="shared" si="52"/>
        <v>0</v>
      </c>
      <c r="EO78" s="23">
        <f t="shared" ca="1" si="53"/>
        <v>0</v>
      </c>
      <c r="EP78" s="465"/>
      <c r="EQ78" s="335"/>
      <c r="ER78" s="335"/>
      <c r="ES78" s="335"/>
      <c r="ET78" s="335"/>
      <c r="EU78" s="335"/>
      <c r="EV78" s="335"/>
      <c r="EW78" s="335"/>
      <c r="EX78" s="335"/>
      <c r="EY78" s="335"/>
      <c r="EZ78" s="23">
        <v>-80</v>
      </c>
      <c r="FA78" s="23">
        <f t="shared" si="54"/>
        <v>0</v>
      </c>
      <c r="FB78">
        <f t="shared" si="55"/>
        <v>0</v>
      </c>
      <c r="FC78">
        <f t="shared" si="56"/>
        <v>0</v>
      </c>
      <c r="FD78">
        <f t="shared" si="57"/>
        <v>0</v>
      </c>
      <c r="FE78">
        <f t="shared" si="58"/>
        <v>0</v>
      </c>
      <c r="FF78" s="23">
        <f t="shared" ca="1" si="59"/>
        <v>0</v>
      </c>
      <c r="FG78" s="465"/>
      <c r="FH78" s="335"/>
      <c r="FI78" s="335"/>
      <c r="FJ78" s="335"/>
      <c r="FK78" s="335"/>
      <c r="FL78" s="335"/>
      <c r="FM78" s="335"/>
      <c r="FN78" s="335"/>
      <c r="FO78" s="335"/>
      <c r="FP78" s="335"/>
      <c r="FQ78" s="23">
        <v>-80</v>
      </c>
      <c r="FR78" s="23">
        <f t="shared" si="60"/>
        <v>0</v>
      </c>
      <c r="FS78">
        <f t="shared" si="61"/>
        <v>0</v>
      </c>
      <c r="FT78">
        <f t="shared" si="62"/>
        <v>0</v>
      </c>
      <c r="FU78">
        <f t="shared" si="63"/>
        <v>0</v>
      </c>
      <c r="FV78">
        <f t="shared" si="64"/>
        <v>0</v>
      </c>
      <c r="FW78" s="23">
        <f t="shared" si="65"/>
        <v>0</v>
      </c>
      <c r="FX78" s="465"/>
      <c r="FY78" s="335"/>
      <c r="FZ78" s="335"/>
      <c r="GA78" s="335"/>
      <c r="GB78" s="335"/>
      <c r="GC78" s="335"/>
      <c r="GD78" s="335"/>
      <c r="GE78" s="335"/>
      <c r="GF78" s="335"/>
      <c r="GG78" s="335"/>
      <c r="GH78" s="23">
        <v>-80</v>
      </c>
      <c r="GI78" s="23">
        <f t="shared" si="66"/>
        <v>0</v>
      </c>
      <c r="GJ78">
        <f t="shared" si="67"/>
        <v>0</v>
      </c>
      <c r="GK78">
        <f t="shared" si="68"/>
        <v>0</v>
      </c>
      <c r="GL78">
        <f t="shared" si="69"/>
        <v>0</v>
      </c>
      <c r="GM78">
        <f t="shared" si="70"/>
        <v>0</v>
      </c>
      <c r="GN78" s="23">
        <f t="shared" si="71"/>
        <v>0</v>
      </c>
      <c r="GO78" s="465"/>
      <c r="GP78" s="335"/>
      <c r="GQ78" s="335"/>
      <c r="GR78" s="335"/>
      <c r="GS78" s="335"/>
      <c r="GT78" s="335"/>
      <c r="GU78" s="335"/>
      <c r="GV78" s="335"/>
      <c r="GW78" s="335"/>
      <c r="GX78" s="335"/>
      <c r="GY78" s="23">
        <v>-80</v>
      </c>
      <c r="GZ78" s="23">
        <f t="shared" si="72"/>
        <v>0</v>
      </c>
      <c r="HA78">
        <f t="shared" si="73"/>
        <v>0</v>
      </c>
      <c r="HB78">
        <f t="shared" si="74"/>
        <v>0</v>
      </c>
      <c r="HC78">
        <f t="shared" si="75"/>
        <v>0</v>
      </c>
      <c r="HD78">
        <f t="shared" si="76"/>
        <v>0</v>
      </c>
      <c r="HE78" s="23">
        <f t="shared" si="77"/>
        <v>0</v>
      </c>
      <c r="HF78" s="465"/>
      <c r="HG78" s="335"/>
      <c r="HH78" s="335"/>
      <c r="HI78" s="335"/>
      <c r="HJ78" s="335"/>
      <c r="HK78" s="335"/>
      <c r="HL78" s="335"/>
      <c r="HM78" s="335"/>
      <c r="HN78" s="335"/>
      <c r="HO78" s="335"/>
      <c r="HP78" s="23">
        <v>-80</v>
      </c>
      <c r="HQ78" s="23">
        <f t="shared" si="78"/>
        <v>0</v>
      </c>
      <c r="HR78">
        <f t="shared" si="79"/>
        <v>0</v>
      </c>
      <c r="HS78">
        <f t="shared" si="80"/>
        <v>0</v>
      </c>
      <c r="HT78">
        <f t="shared" si="81"/>
        <v>0</v>
      </c>
      <c r="HU78">
        <f t="shared" si="82"/>
        <v>0</v>
      </c>
      <c r="HV78" s="23">
        <f t="shared" si="83"/>
        <v>0</v>
      </c>
      <c r="HW78" s="465"/>
      <c r="HX78" s="335"/>
      <c r="HY78" s="335"/>
      <c r="HZ78" s="335"/>
      <c r="IA78" s="335"/>
      <c r="IB78" s="335"/>
      <c r="IC78" s="335"/>
      <c r="ID78" s="335"/>
      <c r="IE78" s="335"/>
      <c r="IF78" s="335"/>
      <c r="IG78" s="23">
        <v>-80</v>
      </c>
      <c r="IH78" s="23">
        <f t="shared" si="84"/>
        <v>0</v>
      </c>
      <c r="II78">
        <f t="shared" si="85"/>
        <v>0</v>
      </c>
      <c r="IJ78">
        <f t="shared" si="86"/>
        <v>0</v>
      </c>
      <c r="IK78">
        <f t="shared" si="87"/>
        <v>0</v>
      </c>
      <c r="IL78">
        <f t="shared" si="88"/>
        <v>0</v>
      </c>
      <c r="IM78" s="23">
        <f t="shared" si="89"/>
        <v>0</v>
      </c>
      <c r="IN78" s="465"/>
      <c r="IO78" s="335"/>
      <c r="IP78" s="335"/>
      <c r="IQ78" s="335"/>
      <c r="IR78" s="335"/>
      <c r="IS78" s="335"/>
      <c r="IT78" s="335"/>
    </row>
    <row r="79" spans="1:254" s="124" customFormat="1" ht="12.75" x14ac:dyDescent="0.2">
      <c r="A79" s="335"/>
      <c r="B79" s="335"/>
      <c r="C79" s="23">
        <v>-79</v>
      </c>
      <c r="D79" s="23">
        <f t="shared" si="0"/>
        <v>0</v>
      </c>
      <c r="E79">
        <f t="shared" si="1"/>
        <v>0</v>
      </c>
      <c r="F79">
        <f t="shared" si="2"/>
        <v>0</v>
      </c>
      <c r="G79">
        <f t="shared" si="3"/>
        <v>0</v>
      </c>
      <c r="H79">
        <f t="shared" si="4"/>
        <v>0</v>
      </c>
      <c r="I79" s="23">
        <f t="shared" ca="1" si="5"/>
        <v>0</v>
      </c>
      <c r="J79" s="465"/>
      <c r="K79" s="335"/>
      <c r="L79" s="335"/>
      <c r="M79" s="335"/>
      <c r="N79" s="335"/>
      <c r="O79" s="335"/>
      <c r="P79" s="335"/>
      <c r="Q79" s="335"/>
      <c r="R79" s="335"/>
      <c r="S79" s="335"/>
      <c r="T79" s="23">
        <v>-79</v>
      </c>
      <c r="U79" s="23">
        <f t="shared" si="6"/>
        <v>0</v>
      </c>
      <c r="V79">
        <f t="shared" si="7"/>
        <v>0</v>
      </c>
      <c r="W79">
        <f t="shared" si="8"/>
        <v>0</v>
      </c>
      <c r="X79">
        <f t="shared" si="9"/>
        <v>0</v>
      </c>
      <c r="Y79">
        <f t="shared" si="10"/>
        <v>0</v>
      </c>
      <c r="Z79" s="23">
        <f t="shared" ca="1" si="11"/>
        <v>0</v>
      </c>
      <c r="AA79" s="465"/>
      <c r="AB79" s="335"/>
      <c r="AC79" s="335"/>
      <c r="AD79" s="335"/>
      <c r="AE79" s="335"/>
      <c r="AF79" s="335"/>
      <c r="AG79" s="335"/>
      <c r="AH79" s="335"/>
      <c r="AI79" s="335"/>
      <c r="AJ79" s="335"/>
      <c r="AK79" s="23">
        <v>-79</v>
      </c>
      <c r="AL79" s="23">
        <f t="shared" si="12"/>
        <v>0</v>
      </c>
      <c r="AM79">
        <f t="shared" si="13"/>
        <v>0</v>
      </c>
      <c r="AN79">
        <f t="shared" si="14"/>
        <v>0</v>
      </c>
      <c r="AO79">
        <f t="shared" si="15"/>
        <v>0</v>
      </c>
      <c r="AP79">
        <f t="shared" si="16"/>
        <v>0</v>
      </c>
      <c r="AQ79" s="23">
        <f t="shared" ca="1" si="17"/>
        <v>0</v>
      </c>
      <c r="AR79" s="465"/>
      <c r="AS79" s="335"/>
      <c r="AT79" s="335"/>
      <c r="AU79" s="335"/>
      <c r="AV79" s="335"/>
      <c r="AW79" s="335"/>
      <c r="AX79" s="335"/>
      <c r="AY79" s="335"/>
      <c r="AZ79" s="335"/>
      <c r="BA79" s="335"/>
      <c r="BB79" s="23">
        <v>-79</v>
      </c>
      <c r="BC79" s="23">
        <f t="shared" si="18"/>
        <v>0</v>
      </c>
      <c r="BD79">
        <f t="shared" si="19"/>
        <v>0</v>
      </c>
      <c r="BE79">
        <f t="shared" si="20"/>
        <v>0</v>
      </c>
      <c r="BF79">
        <f t="shared" si="21"/>
        <v>0</v>
      </c>
      <c r="BG79">
        <f t="shared" si="22"/>
        <v>0</v>
      </c>
      <c r="BH79" s="23">
        <f t="shared" ca="1" si="23"/>
        <v>0</v>
      </c>
      <c r="BI79" s="465"/>
      <c r="BJ79" s="335"/>
      <c r="BK79" s="335"/>
      <c r="BL79" s="335"/>
      <c r="BM79" s="335"/>
      <c r="BN79" s="335"/>
      <c r="BO79" s="335"/>
      <c r="BP79" s="335"/>
      <c r="BQ79" s="335"/>
      <c r="BR79" s="335"/>
      <c r="BS79" s="23">
        <v>-79</v>
      </c>
      <c r="BT79" s="23">
        <f t="shared" si="24"/>
        <v>0</v>
      </c>
      <c r="BU79">
        <f t="shared" si="25"/>
        <v>0</v>
      </c>
      <c r="BV79">
        <f t="shared" si="26"/>
        <v>0</v>
      </c>
      <c r="BW79">
        <f t="shared" si="27"/>
        <v>0</v>
      </c>
      <c r="BX79">
        <f t="shared" si="28"/>
        <v>0</v>
      </c>
      <c r="BY79" s="23">
        <f t="shared" ca="1" si="29"/>
        <v>0</v>
      </c>
      <c r="BZ79" s="465"/>
      <c r="CA79" s="335"/>
      <c r="CB79" s="335"/>
      <c r="CC79" s="335"/>
      <c r="CD79" s="335"/>
      <c r="CE79" s="335"/>
      <c r="CF79" s="335"/>
      <c r="CG79" s="335"/>
      <c r="CH79" s="335"/>
      <c r="CI79" s="335"/>
      <c r="CJ79" s="23">
        <v>-79</v>
      </c>
      <c r="CK79" s="23">
        <f t="shared" si="30"/>
        <v>0</v>
      </c>
      <c r="CL79">
        <f t="shared" si="31"/>
        <v>0</v>
      </c>
      <c r="CM79">
        <f t="shared" si="32"/>
        <v>0</v>
      </c>
      <c r="CN79">
        <f t="shared" si="33"/>
        <v>0</v>
      </c>
      <c r="CO79">
        <f t="shared" si="34"/>
        <v>0</v>
      </c>
      <c r="CP79" s="23">
        <f t="shared" ca="1" si="35"/>
        <v>0</v>
      </c>
      <c r="CQ79" s="465"/>
      <c r="CR79" s="335"/>
      <c r="CS79" s="335"/>
      <c r="CT79" s="335"/>
      <c r="CU79" s="335"/>
      <c r="CV79" s="335"/>
      <c r="CW79" s="335"/>
      <c r="CX79" s="335"/>
      <c r="CY79" s="335"/>
      <c r="CZ79" s="335"/>
      <c r="DA79" s="23">
        <v>-79</v>
      </c>
      <c r="DB79" s="23">
        <f t="shared" si="36"/>
        <v>0</v>
      </c>
      <c r="DC79">
        <f t="shared" si="37"/>
        <v>0</v>
      </c>
      <c r="DD79">
        <f t="shared" si="38"/>
        <v>0</v>
      </c>
      <c r="DE79">
        <f t="shared" si="39"/>
        <v>0</v>
      </c>
      <c r="DF79">
        <f t="shared" si="40"/>
        <v>0</v>
      </c>
      <c r="DG79" s="23">
        <f t="shared" ca="1" si="41"/>
        <v>0</v>
      </c>
      <c r="DH79" s="465"/>
      <c r="DI79" s="335"/>
      <c r="DJ79" s="335"/>
      <c r="DK79" s="335"/>
      <c r="DL79" s="335"/>
      <c r="DM79" s="335"/>
      <c r="DN79" s="335"/>
      <c r="DO79" s="335"/>
      <c r="DP79" s="335"/>
      <c r="DQ79" s="335"/>
      <c r="DR79" s="23">
        <v>-79</v>
      </c>
      <c r="DS79" s="23">
        <f t="shared" si="42"/>
        <v>0</v>
      </c>
      <c r="DT79">
        <f t="shared" si="43"/>
        <v>0</v>
      </c>
      <c r="DU79">
        <f t="shared" si="44"/>
        <v>0</v>
      </c>
      <c r="DV79">
        <f t="shared" si="45"/>
        <v>0</v>
      </c>
      <c r="DW79">
        <f t="shared" si="46"/>
        <v>0</v>
      </c>
      <c r="DX79" s="23">
        <f t="shared" ca="1" si="47"/>
        <v>0</v>
      </c>
      <c r="DY79" s="465"/>
      <c r="DZ79" s="335"/>
      <c r="EA79" s="335"/>
      <c r="EB79" s="335"/>
      <c r="EC79" s="335"/>
      <c r="ED79" s="335"/>
      <c r="EE79" s="335"/>
      <c r="EF79" s="335"/>
      <c r="EG79" s="335"/>
      <c r="EH79" s="335"/>
      <c r="EI79" s="23">
        <v>-79</v>
      </c>
      <c r="EJ79" s="23">
        <f t="shared" si="48"/>
        <v>0</v>
      </c>
      <c r="EK79">
        <f t="shared" si="49"/>
        <v>0</v>
      </c>
      <c r="EL79">
        <f t="shared" si="50"/>
        <v>0</v>
      </c>
      <c r="EM79">
        <f t="shared" si="51"/>
        <v>0</v>
      </c>
      <c r="EN79">
        <f t="shared" si="52"/>
        <v>0</v>
      </c>
      <c r="EO79" s="23">
        <f t="shared" ca="1" si="53"/>
        <v>0</v>
      </c>
      <c r="EP79" s="465"/>
      <c r="EQ79" s="335"/>
      <c r="ER79" s="335"/>
      <c r="ES79" s="335"/>
      <c r="ET79" s="335"/>
      <c r="EU79" s="335"/>
      <c r="EV79" s="335"/>
      <c r="EW79" s="335"/>
      <c r="EX79" s="335"/>
      <c r="EY79" s="335"/>
      <c r="EZ79" s="23">
        <v>-79</v>
      </c>
      <c r="FA79" s="23">
        <f t="shared" si="54"/>
        <v>0</v>
      </c>
      <c r="FB79">
        <f t="shared" si="55"/>
        <v>0</v>
      </c>
      <c r="FC79">
        <f t="shared" si="56"/>
        <v>0</v>
      </c>
      <c r="FD79">
        <f t="shared" si="57"/>
        <v>0</v>
      </c>
      <c r="FE79">
        <f t="shared" si="58"/>
        <v>0</v>
      </c>
      <c r="FF79" s="23">
        <f t="shared" ca="1" si="59"/>
        <v>0</v>
      </c>
      <c r="FG79" s="465"/>
      <c r="FH79" s="335"/>
      <c r="FI79" s="335"/>
      <c r="FJ79" s="335"/>
      <c r="FK79" s="335"/>
      <c r="FL79" s="335"/>
      <c r="FM79" s="335"/>
      <c r="FN79" s="335"/>
      <c r="FO79" s="335"/>
      <c r="FP79" s="335"/>
      <c r="FQ79" s="23">
        <v>-79</v>
      </c>
      <c r="FR79" s="23">
        <f t="shared" si="60"/>
        <v>0</v>
      </c>
      <c r="FS79">
        <f t="shared" si="61"/>
        <v>0</v>
      </c>
      <c r="FT79">
        <f t="shared" si="62"/>
        <v>0</v>
      </c>
      <c r="FU79">
        <f t="shared" si="63"/>
        <v>0</v>
      </c>
      <c r="FV79">
        <f t="shared" si="64"/>
        <v>0</v>
      </c>
      <c r="FW79" s="23">
        <f t="shared" si="65"/>
        <v>0</v>
      </c>
      <c r="FX79" s="465"/>
      <c r="FY79" s="335"/>
      <c r="FZ79" s="335"/>
      <c r="GA79" s="335"/>
      <c r="GB79" s="335"/>
      <c r="GC79" s="335"/>
      <c r="GD79" s="335"/>
      <c r="GE79" s="335"/>
      <c r="GF79" s="335"/>
      <c r="GG79" s="335"/>
      <c r="GH79" s="23">
        <v>-79</v>
      </c>
      <c r="GI79" s="23">
        <f t="shared" si="66"/>
        <v>0</v>
      </c>
      <c r="GJ79">
        <f t="shared" si="67"/>
        <v>0</v>
      </c>
      <c r="GK79">
        <f t="shared" si="68"/>
        <v>0</v>
      </c>
      <c r="GL79">
        <f t="shared" si="69"/>
        <v>0</v>
      </c>
      <c r="GM79">
        <f t="shared" si="70"/>
        <v>0</v>
      </c>
      <c r="GN79" s="23">
        <f t="shared" si="71"/>
        <v>0</v>
      </c>
      <c r="GO79" s="465"/>
      <c r="GP79" s="335"/>
      <c r="GQ79" s="335"/>
      <c r="GR79" s="335"/>
      <c r="GS79" s="335"/>
      <c r="GT79" s="335"/>
      <c r="GU79" s="335"/>
      <c r="GV79" s="335"/>
      <c r="GW79" s="335"/>
      <c r="GX79" s="335"/>
      <c r="GY79" s="23">
        <v>-79</v>
      </c>
      <c r="GZ79" s="23">
        <f t="shared" si="72"/>
        <v>0</v>
      </c>
      <c r="HA79">
        <f t="shared" si="73"/>
        <v>0</v>
      </c>
      <c r="HB79">
        <f t="shared" si="74"/>
        <v>0</v>
      </c>
      <c r="HC79">
        <f t="shared" si="75"/>
        <v>0</v>
      </c>
      <c r="HD79">
        <f t="shared" si="76"/>
        <v>0</v>
      </c>
      <c r="HE79" s="23">
        <f t="shared" si="77"/>
        <v>0</v>
      </c>
      <c r="HF79" s="465"/>
      <c r="HG79" s="335"/>
      <c r="HH79" s="335"/>
      <c r="HI79" s="335"/>
      <c r="HJ79" s="335"/>
      <c r="HK79" s="335"/>
      <c r="HL79" s="335"/>
      <c r="HM79" s="335"/>
      <c r="HN79" s="335"/>
      <c r="HO79" s="335"/>
      <c r="HP79" s="23">
        <v>-79</v>
      </c>
      <c r="HQ79" s="23">
        <f t="shared" si="78"/>
        <v>0</v>
      </c>
      <c r="HR79">
        <f t="shared" si="79"/>
        <v>0</v>
      </c>
      <c r="HS79">
        <f t="shared" si="80"/>
        <v>0</v>
      </c>
      <c r="HT79">
        <f t="shared" si="81"/>
        <v>0</v>
      </c>
      <c r="HU79">
        <f t="shared" si="82"/>
        <v>0</v>
      </c>
      <c r="HV79" s="23">
        <f t="shared" si="83"/>
        <v>0</v>
      </c>
      <c r="HW79" s="465"/>
      <c r="HX79" s="335"/>
      <c r="HY79" s="335"/>
      <c r="HZ79" s="335"/>
      <c r="IA79" s="335"/>
      <c r="IB79" s="335"/>
      <c r="IC79" s="335"/>
      <c r="ID79" s="335"/>
      <c r="IE79" s="335"/>
      <c r="IF79" s="335"/>
      <c r="IG79" s="23">
        <v>-79</v>
      </c>
      <c r="IH79" s="23">
        <f t="shared" si="84"/>
        <v>0</v>
      </c>
      <c r="II79">
        <f t="shared" si="85"/>
        <v>0</v>
      </c>
      <c r="IJ79">
        <f t="shared" si="86"/>
        <v>0</v>
      </c>
      <c r="IK79">
        <f t="shared" si="87"/>
        <v>0</v>
      </c>
      <c r="IL79">
        <f t="shared" si="88"/>
        <v>0</v>
      </c>
      <c r="IM79" s="23">
        <f t="shared" si="89"/>
        <v>0</v>
      </c>
      <c r="IN79" s="465"/>
      <c r="IO79" s="335"/>
      <c r="IP79" s="335"/>
      <c r="IQ79" s="335"/>
      <c r="IR79" s="335"/>
      <c r="IS79" s="335"/>
      <c r="IT79" s="335"/>
    </row>
    <row r="80" spans="1:254" s="124" customFormat="1" ht="12.75" x14ac:dyDescent="0.2">
      <c r="A80" s="335"/>
      <c r="B80" s="335"/>
      <c r="C80" s="23">
        <v>-78</v>
      </c>
      <c r="D80" s="23">
        <f t="shared" si="0"/>
        <v>0</v>
      </c>
      <c r="E80">
        <f t="shared" si="1"/>
        <v>0</v>
      </c>
      <c r="F80">
        <f t="shared" si="2"/>
        <v>0</v>
      </c>
      <c r="G80">
        <f t="shared" si="3"/>
        <v>0</v>
      </c>
      <c r="H80">
        <f t="shared" si="4"/>
        <v>0</v>
      </c>
      <c r="I80" s="23">
        <f t="shared" ca="1" si="5"/>
        <v>0</v>
      </c>
      <c r="J80" s="465"/>
      <c r="K80" s="335"/>
      <c r="L80" s="335"/>
      <c r="M80" s="335"/>
      <c r="N80" s="335"/>
      <c r="O80" s="335"/>
      <c r="P80" s="335"/>
      <c r="Q80" s="335"/>
      <c r="R80" s="335"/>
      <c r="S80" s="335"/>
      <c r="T80" s="23">
        <v>-78</v>
      </c>
      <c r="U80" s="23">
        <f t="shared" si="6"/>
        <v>0</v>
      </c>
      <c r="V80">
        <f t="shared" si="7"/>
        <v>0</v>
      </c>
      <c r="W80">
        <f t="shared" si="8"/>
        <v>0</v>
      </c>
      <c r="X80">
        <f t="shared" si="9"/>
        <v>0</v>
      </c>
      <c r="Y80">
        <f t="shared" si="10"/>
        <v>0</v>
      </c>
      <c r="Z80" s="23">
        <f t="shared" ca="1" si="11"/>
        <v>0</v>
      </c>
      <c r="AA80" s="465"/>
      <c r="AB80" s="335"/>
      <c r="AC80" s="335"/>
      <c r="AD80" s="335"/>
      <c r="AE80" s="335"/>
      <c r="AF80" s="335"/>
      <c r="AG80" s="335"/>
      <c r="AH80" s="335"/>
      <c r="AI80" s="335"/>
      <c r="AJ80" s="335"/>
      <c r="AK80" s="23">
        <v>-78</v>
      </c>
      <c r="AL80" s="23">
        <f t="shared" si="12"/>
        <v>0</v>
      </c>
      <c r="AM80">
        <f t="shared" si="13"/>
        <v>0</v>
      </c>
      <c r="AN80">
        <f t="shared" si="14"/>
        <v>0</v>
      </c>
      <c r="AO80">
        <f t="shared" si="15"/>
        <v>0</v>
      </c>
      <c r="AP80">
        <f t="shared" si="16"/>
        <v>0</v>
      </c>
      <c r="AQ80" s="23">
        <f t="shared" ca="1" si="17"/>
        <v>0</v>
      </c>
      <c r="AR80" s="465"/>
      <c r="AS80" s="335"/>
      <c r="AT80" s="335"/>
      <c r="AU80" s="335"/>
      <c r="AV80" s="335"/>
      <c r="AW80" s="335"/>
      <c r="AX80" s="335"/>
      <c r="AY80" s="335"/>
      <c r="AZ80" s="335"/>
      <c r="BA80" s="335"/>
      <c r="BB80" s="23">
        <v>-78</v>
      </c>
      <c r="BC80" s="23">
        <f t="shared" si="18"/>
        <v>0</v>
      </c>
      <c r="BD80">
        <f t="shared" si="19"/>
        <v>0</v>
      </c>
      <c r="BE80">
        <f t="shared" si="20"/>
        <v>0</v>
      </c>
      <c r="BF80">
        <f t="shared" si="21"/>
        <v>0</v>
      </c>
      <c r="BG80">
        <f t="shared" si="22"/>
        <v>0</v>
      </c>
      <c r="BH80" s="23">
        <f t="shared" ca="1" si="23"/>
        <v>0</v>
      </c>
      <c r="BI80" s="465"/>
      <c r="BJ80" s="335"/>
      <c r="BK80" s="335"/>
      <c r="BL80" s="335"/>
      <c r="BM80" s="335"/>
      <c r="BN80" s="335"/>
      <c r="BO80" s="335"/>
      <c r="BP80" s="335"/>
      <c r="BQ80" s="335"/>
      <c r="BR80" s="335"/>
      <c r="BS80" s="23">
        <v>-78</v>
      </c>
      <c r="BT80" s="23">
        <f t="shared" si="24"/>
        <v>0</v>
      </c>
      <c r="BU80">
        <f t="shared" si="25"/>
        <v>0</v>
      </c>
      <c r="BV80">
        <f t="shared" si="26"/>
        <v>0</v>
      </c>
      <c r="BW80">
        <f t="shared" si="27"/>
        <v>0</v>
      </c>
      <c r="BX80">
        <f t="shared" si="28"/>
        <v>0</v>
      </c>
      <c r="BY80" s="23">
        <f t="shared" ca="1" si="29"/>
        <v>0</v>
      </c>
      <c r="BZ80" s="465"/>
      <c r="CA80" s="335"/>
      <c r="CB80" s="335"/>
      <c r="CC80" s="335"/>
      <c r="CD80" s="335"/>
      <c r="CE80" s="335"/>
      <c r="CF80" s="335"/>
      <c r="CG80" s="335"/>
      <c r="CH80" s="335"/>
      <c r="CI80" s="335"/>
      <c r="CJ80" s="23">
        <v>-78</v>
      </c>
      <c r="CK80" s="23">
        <f t="shared" si="30"/>
        <v>0</v>
      </c>
      <c r="CL80">
        <f t="shared" si="31"/>
        <v>0</v>
      </c>
      <c r="CM80">
        <f t="shared" si="32"/>
        <v>0</v>
      </c>
      <c r="CN80">
        <f t="shared" si="33"/>
        <v>0</v>
      </c>
      <c r="CO80">
        <f t="shared" si="34"/>
        <v>0</v>
      </c>
      <c r="CP80" s="23">
        <f t="shared" ca="1" si="35"/>
        <v>0</v>
      </c>
      <c r="CQ80" s="465"/>
      <c r="CR80" s="335"/>
      <c r="CS80" s="335"/>
      <c r="CT80" s="335"/>
      <c r="CU80" s="335"/>
      <c r="CV80" s="335"/>
      <c r="CW80" s="335"/>
      <c r="CX80" s="335"/>
      <c r="CY80" s="335"/>
      <c r="CZ80" s="335"/>
      <c r="DA80" s="23">
        <v>-78</v>
      </c>
      <c r="DB80" s="23">
        <f t="shared" si="36"/>
        <v>0</v>
      </c>
      <c r="DC80">
        <f t="shared" si="37"/>
        <v>0</v>
      </c>
      <c r="DD80">
        <f t="shared" si="38"/>
        <v>0</v>
      </c>
      <c r="DE80">
        <f t="shared" si="39"/>
        <v>0</v>
      </c>
      <c r="DF80">
        <f t="shared" si="40"/>
        <v>0</v>
      </c>
      <c r="DG80" s="23">
        <f t="shared" ca="1" si="41"/>
        <v>0</v>
      </c>
      <c r="DH80" s="465"/>
      <c r="DI80" s="335"/>
      <c r="DJ80" s="335"/>
      <c r="DK80" s="335"/>
      <c r="DL80" s="335"/>
      <c r="DM80" s="335"/>
      <c r="DN80" s="335"/>
      <c r="DO80" s="335"/>
      <c r="DP80" s="335"/>
      <c r="DQ80" s="335"/>
      <c r="DR80" s="23">
        <v>-78</v>
      </c>
      <c r="DS80" s="23">
        <f t="shared" si="42"/>
        <v>0</v>
      </c>
      <c r="DT80">
        <f t="shared" si="43"/>
        <v>0</v>
      </c>
      <c r="DU80">
        <f t="shared" si="44"/>
        <v>0</v>
      </c>
      <c r="DV80">
        <f t="shared" si="45"/>
        <v>0</v>
      </c>
      <c r="DW80">
        <f t="shared" si="46"/>
        <v>0</v>
      </c>
      <c r="DX80" s="23">
        <f t="shared" ca="1" si="47"/>
        <v>0</v>
      </c>
      <c r="DY80" s="465"/>
      <c r="DZ80" s="335"/>
      <c r="EA80" s="335"/>
      <c r="EB80" s="335"/>
      <c r="EC80" s="335"/>
      <c r="ED80" s="335"/>
      <c r="EE80" s="335"/>
      <c r="EF80" s="335"/>
      <c r="EG80" s="335"/>
      <c r="EH80" s="335"/>
      <c r="EI80" s="23">
        <v>-78</v>
      </c>
      <c r="EJ80" s="23">
        <f t="shared" si="48"/>
        <v>0</v>
      </c>
      <c r="EK80">
        <f t="shared" si="49"/>
        <v>0</v>
      </c>
      <c r="EL80">
        <f t="shared" si="50"/>
        <v>0</v>
      </c>
      <c r="EM80">
        <f t="shared" si="51"/>
        <v>0</v>
      </c>
      <c r="EN80">
        <f t="shared" si="52"/>
        <v>0</v>
      </c>
      <c r="EO80" s="23">
        <f t="shared" ca="1" si="53"/>
        <v>0</v>
      </c>
      <c r="EP80" s="465"/>
      <c r="EQ80" s="335"/>
      <c r="ER80" s="335"/>
      <c r="ES80" s="335"/>
      <c r="ET80" s="335"/>
      <c r="EU80" s="335"/>
      <c r="EV80" s="335"/>
      <c r="EW80" s="335"/>
      <c r="EX80" s="335"/>
      <c r="EY80" s="335"/>
      <c r="EZ80" s="23">
        <v>-78</v>
      </c>
      <c r="FA80" s="23">
        <f t="shared" si="54"/>
        <v>0</v>
      </c>
      <c r="FB80">
        <f t="shared" si="55"/>
        <v>0</v>
      </c>
      <c r="FC80">
        <f t="shared" si="56"/>
        <v>0</v>
      </c>
      <c r="FD80">
        <f t="shared" si="57"/>
        <v>0</v>
      </c>
      <c r="FE80">
        <f t="shared" si="58"/>
        <v>0</v>
      </c>
      <c r="FF80" s="23">
        <f t="shared" ca="1" si="59"/>
        <v>0</v>
      </c>
      <c r="FG80" s="465"/>
      <c r="FH80" s="335"/>
      <c r="FI80" s="335"/>
      <c r="FJ80" s="335"/>
      <c r="FK80" s="335"/>
      <c r="FL80" s="335"/>
      <c r="FM80" s="335"/>
      <c r="FN80" s="335"/>
      <c r="FO80" s="335"/>
      <c r="FP80" s="335"/>
      <c r="FQ80" s="23">
        <v>-78</v>
      </c>
      <c r="FR80" s="23">
        <f t="shared" si="60"/>
        <v>0</v>
      </c>
      <c r="FS80">
        <f t="shared" si="61"/>
        <v>0</v>
      </c>
      <c r="FT80">
        <f t="shared" si="62"/>
        <v>0</v>
      </c>
      <c r="FU80">
        <f t="shared" si="63"/>
        <v>0</v>
      </c>
      <c r="FV80">
        <f t="shared" si="64"/>
        <v>0</v>
      </c>
      <c r="FW80" s="23">
        <f t="shared" si="65"/>
        <v>0</v>
      </c>
      <c r="FX80" s="465"/>
      <c r="FY80" s="335"/>
      <c r="FZ80" s="335"/>
      <c r="GA80" s="335"/>
      <c r="GB80" s="335"/>
      <c r="GC80" s="335"/>
      <c r="GD80" s="335"/>
      <c r="GE80" s="335"/>
      <c r="GF80" s="335"/>
      <c r="GG80" s="335"/>
      <c r="GH80" s="23">
        <v>-78</v>
      </c>
      <c r="GI80" s="23">
        <f t="shared" si="66"/>
        <v>0</v>
      </c>
      <c r="GJ80">
        <f t="shared" si="67"/>
        <v>0</v>
      </c>
      <c r="GK80">
        <f t="shared" si="68"/>
        <v>0</v>
      </c>
      <c r="GL80">
        <f t="shared" si="69"/>
        <v>0</v>
      </c>
      <c r="GM80">
        <f t="shared" si="70"/>
        <v>0</v>
      </c>
      <c r="GN80" s="23">
        <f t="shared" si="71"/>
        <v>0</v>
      </c>
      <c r="GO80" s="465"/>
      <c r="GP80" s="335"/>
      <c r="GQ80" s="335"/>
      <c r="GR80" s="335"/>
      <c r="GS80" s="335"/>
      <c r="GT80" s="335"/>
      <c r="GU80" s="335"/>
      <c r="GV80" s="335"/>
      <c r="GW80" s="335"/>
      <c r="GX80" s="335"/>
      <c r="GY80" s="23">
        <v>-78</v>
      </c>
      <c r="GZ80" s="23">
        <f t="shared" si="72"/>
        <v>0</v>
      </c>
      <c r="HA80">
        <f t="shared" si="73"/>
        <v>0</v>
      </c>
      <c r="HB80">
        <f t="shared" si="74"/>
        <v>0</v>
      </c>
      <c r="HC80">
        <f t="shared" si="75"/>
        <v>0</v>
      </c>
      <c r="HD80">
        <f t="shared" si="76"/>
        <v>0</v>
      </c>
      <c r="HE80" s="23">
        <f t="shared" si="77"/>
        <v>0</v>
      </c>
      <c r="HF80" s="465"/>
      <c r="HG80" s="335"/>
      <c r="HH80" s="335"/>
      <c r="HI80" s="335"/>
      <c r="HJ80" s="335"/>
      <c r="HK80" s="335"/>
      <c r="HL80" s="335"/>
      <c r="HM80" s="335"/>
      <c r="HN80" s="335"/>
      <c r="HO80" s="335"/>
      <c r="HP80" s="23">
        <v>-78</v>
      </c>
      <c r="HQ80" s="23">
        <f t="shared" si="78"/>
        <v>0</v>
      </c>
      <c r="HR80">
        <f t="shared" si="79"/>
        <v>0</v>
      </c>
      <c r="HS80">
        <f t="shared" si="80"/>
        <v>0</v>
      </c>
      <c r="HT80">
        <f t="shared" si="81"/>
        <v>0</v>
      </c>
      <c r="HU80">
        <f t="shared" si="82"/>
        <v>0</v>
      </c>
      <c r="HV80" s="23">
        <f t="shared" si="83"/>
        <v>0</v>
      </c>
      <c r="HW80" s="465"/>
      <c r="HX80" s="335"/>
      <c r="HY80" s="335"/>
      <c r="HZ80" s="335"/>
      <c r="IA80" s="335"/>
      <c r="IB80" s="335"/>
      <c r="IC80" s="335"/>
      <c r="ID80" s="335"/>
      <c r="IE80" s="335"/>
      <c r="IF80" s="335"/>
      <c r="IG80" s="23">
        <v>-78</v>
      </c>
      <c r="IH80" s="23">
        <f t="shared" si="84"/>
        <v>0</v>
      </c>
      <c r="II80">
        <f t="shared" si="85"/>
        <v>0</v>
      </c>
      <c r="IJ80">
        <f t="shared" si="86"/>
        <v>0</v>
      </c>
      <c r="IK80">
        <f t="shared" si="87"/>
        <v>0</v>
      </c>
      <c r="IL80">
        <f t="shared" si="88"/>
        <v>0</v>
      </c>
      <c r="IM80" s="23">
        <f t="shared" si="89"/>
        <v>0</v>
      </c>
      <c r="IN80" s="465"/>
      <c r="IO80" s="335"/>
      <c r="IP80" s="335"/>
      <c r="IQ80" s="335"/>
      <c r="IR80" s="335"/>
      <c r="IS80" s="335"/>
      <c r="IT80" s="335"/>
    </row>
    <row r="81" spans="1:254" s="124" customFormat="1" ht="12.75" x14ac:dyDescent="0.2">
      <c r="A81" s="335"/>
      <c r="B81" s="335"/>
      <c r="C81" s="23">
        <v>-77</v>
      </c>
      <c r="D81" s="23">
        <f t="shared" si="0"/>
        <v>0</v>
      </c>
      <c r="E81">
        <f t="shared" si="1"/>
        <v>0</v>
      </c>
      <c r="F81">
        <f t="shared" si="2"/>
        <v>0</v>
      </c>
      <c r="G81">
        <f t="shared" si="3"/>
        <v>0</v>
      </c>
      <c r="H81">
        <f t="shared" si="4"/>
        <v>0</v>
      </c>
      <c r="I81" s="23">
        <f t="shared" ca="1" si="5"/>
        <v>0</v>
      </c>
      <c r="J81" s="465"/>
      <c r="K81" s="335"/>
      <c r="L81" s="335"/>
      <c r="M81" s="335"/>
      <c r="N81" s="335"/>
      <c r="O81" s="335"/>
      <c r="P81" s="335"/>
      <c r="Q81" s="335"/>
      <c r="R81" s="335"/>
      <c r="S81" s="335"/>
      <c r="T81" s="23">
        <v>-77</v>
      </c>
      <c r="U81" s="23">
        <f t="shared" si="6"/>
        <v>0</v>
      </c>
      <c r="V81">
        <f t="shared" si="7"/>
        <v>0</v>
      </c>
      <c r="W81">
        <f t="shared" si="8"/>
        <v>0</v>
      </c>
      <c r="X81">
        <f t="shared" si="9"/>
        <v>0</v>
      </c>
      <c r="Y81">
        <f t="shared" si="10"/>
        <v>0</v>
      </c>
      <c r="Z81" s="23">
        <f t="shared" ca="1" si="11"/>
        <v>0</v>
      </c>
      <c r="AA81" s="465"/>
      <c r="AB81" s="335"/>
      <c r="AC81" s="335"/>
      <c r="AD81" s="335"/>
      <c r="AE81" s="335"/>
      <c r="AF81" s="335"/>
      <c r="AG81" s="335"/>
      <c r="AH81" s="335"/>
      <c r="AI81" s="335"/>
      <c r="AJ81" s="335"/>
      <c r="AK81" s="23">
        <v>-77</v>
      </c>
      <c r="AL81" s="23">
        <f t="shared" si="12"/>
        <v>0</v>
      </c>
      <c r="AM81">
        <f t="shared" si="13"/>
        <v>0</v>
      </c>
      <c r="AN81">
        <f t="shared" si="14"/>
        <v>0</v>
      </c>
      <c r="AO81">
        <f t="shared" si="15"/>
        <v>0</v>
      </c>
      <c r="AP81">
        <f t="shared" si="16"/>
        <v>0</v>
      </c>
      <c r="AQ81" s="23">
        <f t="shared" ca="1" si="17"/>
        <v>0</v>
      </c>
      <c r="AR81" s="465"/>
      <c r="AS81" s="335"/>
      <c r="AT81" s="335"/>
      <c r="AU81" s="335"/>
      <c r="AV81" s="335"/>
      <c r="AW81" s="335"/>
      <c r="AX81" s="335"/>
      <c r="AY81" s="335"/>
      <c r="AZ81" s="335"/>
      <c r="BA81" s="335"/>
      <c r="BB81" s="23">
        <v>-77</v>
      </c>
      <c r="BC81" s="23">
        <f t="shared" si="18"/>
        <v>0</v>
      </c>
      <c r="BD81">
        <f t="shared" si="19"/>
        <v>0</v>
      </c>
      <c r="BE81">
        <f t="shared" si="20"/>
        <v>0</v>
      </c>
      <c r="BF81">
        <f t="shared" si="21"/>
        <v>0</v>
      </c>
      <c r="BG81">
        <f t="shared" si="22"/>
        <v>0</v>
      </c>
      <c r="BH81" s="23">
        <f t="shared" ca="1" si="23"/>
        <v>0</v>
      </c>
      <c r="BI81" s="465"/>
      <c r="BJ81" s="335"/>
      <c r="BK81" s="335"/>
      <c r="BL81" s="335"/>
      <c r="BM81" s="335"/>
      <c r="BN81" s="335"/>
      <c r="BO81" s="335"/>
      <c r="BP81" s="335"/>
      <c r="BQ81" s="335"/>
      <c r="BR81" s="335"/>
      <c r="BS81" s="23">
        <v>-77</v>
      </c>
      <c r="BT81" s="23">
        <f t="shared" si="24"/>
        <v>0</v>
      </c>
      <c r="BU81">
        <f t="shared" si="25"/>
        <v>0</v>
      </c>
      <c r="BV81">
        <f t="shared" si="26"/>
        <v>0</v>
      </c>
      <c r="BW81">
        <f t="shared" si="27"/>
        <v>0</v>
      </c>
      <c r="BX81">
        <f t="shared" si="28"/>
        <v>0</v>
      </c>
      <c r="BY81" s="23">
        <f t="shared" ca="1" si="29"/>
        <v>0</v>
      </c>
      <c r="BZ81" s="465"/>
      <c r="CA81" s="335"/>
      <c r="CB81" s="335"/>
      <c r="CC81" s="335"/>
      <c r="CD81" s="335"/>
      <c r="CE81" s="335"/>
      <c r="CF81" s="335"/>
      <c r="CG81" s="335"/>
      <c r="CH81" s="335"/>
      <c r="CI81" s="335"/>
      <c r="CJ81" s="23">
        <v>-77</v>
      </c>
      <c r="CK81" s="23">
        <f t="shared" si="30"/>
        <v>0</v>
      </c>
      <c r="CL81">
        <f t="shared" si="31"/>
        <v>0</v>
      </c>
      <c r="CM81">
        <f t="shared" si="32"/>
        <v>0</v>
      </c>
      <c r="CN81">
        <f t="shared" si="33"/>
        <v>0</v>
      </c>
      <c r="CO81">
        <f t="shared" si="34"/>
        <v>0</v>
      </c>
      <c r="CP81" s="23">
        <f t="shared" ca="1" si="35"/>
        <v>0</v>
      </c>
      <c r="CQ81" s="465"/>
      <c r="CR81" s="335"/>
      <c r="CS81" s="335"/>
      <c r="CT81" s="335"/>
      <c r="CU81" s="335"/>
      <c r="CV81" s="335"/>
      <c r="CW81" s="335"/>
      <c r="CX81" s="335"/>
      <c r="CY81" s="335"/>
      <c r="CZ81" s="335"/>
      <c r="DA81" s="23">
        <v>-77</v>
      </c>
      <c r="DB81" s="23">
        <f t="shared" si="36"/>
        <v>0</v>
      </c>
      <c r="DC81">
        <f t="shared" si="37"/>
        <v>0</v>
      </c>
      <c r="DD81">
        <f t="shared" si="38"/>
        <v>0</v>
      </c>
      <c r="DE81">
        <f t="shared" si="39"/>
        <v>0</v>
      </c>
      <c r="DF81">
        <f t="shared" si="40"/>
        <v>0</v>
      </c>
      <c r="DG81" s="23">
        <f t="shared" ca="1" si="41"/>
        <v>0</v>
      </c>
      <c r="DH81" s="465"/>
      <c r="DI81" s="335"/>
      <c r="DJ81" s="335"/>
      <c r="DK81" s="335"/>
      <c r="DL81" s="335"/>
      <c r="DM81" s="335"/>
      <c r="DN81" s="335"/>
      <c r="DO81" s="335"/>
      <c r="DP81" s="335"/>
      <c r="DQ81" s="335"/>
      <c r="DR81" s="23">
        <v>-77</v>
      </c>
      <c r="DS81" s="23">
        <f t="shared" si="42"/>
        <v>0</v>
      </c>
      <c r="DT81">
        <f t="shared" si="43"/>
        <v>0</v>
      </c>
      <c r="DU81">
        <f t="shared" si="44"/>
        <v>0</v>
      </c>
      <c r="DV81">
        <f t="shared" si="45"/>
        <v>0</v>
      </c>
      <c r="DW81">
        <f t="shared" si="46"/>
        <v>0</v>
      </c>
      <c r="DX81" s="23">
        <f t="shared" ca="1" si="47"/>
        <v>0</v>
      </c>
      <c r="DY81" s="465"/>
      <c r="DZ81" s="335"/>
      <c r="EA81" s="335"/>
      <c r="EB81" s="335"/>
      <c r="EC81" s="335"/>
      <c r="ED81" s="335"/>
      <c r="EE81" s="335"/>
      <c r="EF81" s="335"/>
      <c r="EG81" s="335"/>
      <c r="EH81" s="335"/>
      <c r="EI81" s="23">
        <v>-77</v>
      </c>
      <c r="EJ81" s="23">
        <f t="shared" si="48"/>
        <v>0</v>
      </c>
      <c r="EK81">
        <f t="shared" si="49"/>
        <v>0</v>
      </c>
      <c r="EL81">
        <f t="shared" si="50"/>
        <v>0</v>
      </c>
      <c r="EM81">
        <f t="shared" si="51"/>
        <v>0</v>
      </c>
      <c r="EN81">
        <f t="shared" si="52"/>
        <v>0</v>
      </c>
      <c r="EO81" s="23">
        <f t="shared" ca="1" si="53"/>
        <v>0</v>
      </c>
      <c r="EP81" s="465"/>
      <c r="EQ81" s="335"/>
      <c r="ER81" s="335"/>
      <c r="ES81" s="335"/>
      <c r="ET81" s="335"/>
      <c r="EU81" s="335"/>
      <c r="EV81" s="335"/>
      <c r="EW81" s="335"/>
      <c r="EX81" s="335"/>
      <c r="EY81" s="335"/>
      <c r="EZ81" s="23">
        <v>-77</v>
      </c>
      <c r="FA81" s="23">
        <f t="shared" si="54"/>
        <v>0</v>
      </c>
      <c r="FB81">
        <f t="shared" si="55"/>
        <v>0</v>
      </c>
      <c r="FC81">
        <f t="shared" si="56"/>
        <v>0</v>
      </c>
      <c r="FD81">
        <f t="shared" si="57"/>
        <v>0</v>
      </c>
      <c r="FE81">
        <f t="shared" si="58"/>
        <v>0</v>
      </c>
      <c r="FF81" s="23">
        <f t="shared" ca="1" si="59"/>
        <v>0</v>
      </c>
      <c r="FG81" s="465"/>
      <c r="FH81" s="335"/>
      <c r="FI81" s="335"/>
      <c r="FJ81" s="335"/>
      <c r="FK81" s="335"/>
      <c r="FL81" s="335"/>
      <c r="FM81" s="335"/>
      <c r="FN81" s="335"/>
      <c r="FO81" s="335"/>
      <c r="FP81" s="335"/>
      <c r="FQ81" s="23">
        <v>-77</v>
      </c>
      <c r="FR81" s="23">
        <f t="shared" si="60"/>
        <v>0</v>
      </c>
      <c r="FS81">
        <f t="shared" si="61"/>
        <v>0</v>
      </c>
      <c r="FT81">
        <f t="shared" si="62"/>
        <v>0</v>
      </c>
      <c r="FU81">
        <f t="shared" si="63"/>
        <v>0</v>
      </c>
      <c r="FV81">
        <f t="shared" si="64"/>
        <v>0</v>
      </c>
      <c r="FW81" s="23">
        <f t="shared" si="65"/>
        <v>0</v>
      </c>
      <c r="FX81" s="465"/>
      <c r="FY81" s="335"/>
      <c r="FZ81" s="335"/>
      <c r="GA81" s="335"/>
      <c r="GB81" s="335"/>
      <c r="GC81" s="335"/>
      <c r="GD81" s="335"/>
      <c r="GE81" s="335"/>
      <c r="GF81" s="335"/>
      <c r="GG81" s="335"/>
      <c r="GH81" s="23">
        <v>-77</v>
      </c>
      <c r="GI81" s="23">
        <f t="shared" si="66"/>
        <v>0</v>
      </c>
      <c r="GJ81">
        <f t="shared" si="67"/>
        <v>0</v>
      </c>
      <c r="GK81">
        <f t="shared" si="68"/>
        <v>0</v>
      </c>
      <c r="GL81">
        <f t="shared" si="69"/>
        <v>0</v>
      </c>
      <c r="GM81">
        <f t="shared" si="70"/>
        <v>0</v>
      </c>
      <c r="GN81" s="23">
        <f t="shared" si="71"/>
        <v>0</v>
      </c>
      <c r="GO81" s="465"/>
      <c r="GP81" s="335"/>
      <c r="GQ81" s="335"/>
      <c r="GR81" s="335"/>
      <c r="GS81" s="335"/>
      <c r="GT81" s="335"/>
      <c r="GU81" s="335"/>
      <c r="GV81" s="335"/>
      <c r="GW81" s="335"/>
      <c r="GX81" s="335"/>
      <c r="GY81" s="23">
        <v>-77</v>
      </c>
      <c r="GZ81" s="23">
        <f t="shared" si="72"/>
        <v>0</v>
      </c>
      <c r="HA81">
        <f t="shared" si="73"/>
        <v>0</v>
      </c>
      <c r="HB81">
        <f t="shared" si="74"/>
        <v>0</v>
      </c>
      <c r="HC81">
        <f t="shared" si="75"/>
        <v>0</v>
      </c>
      <c r="HD81">
        <f t="shared" si="76"/>
        <v>0</v>
      </c>
      <c r="HE81" s="23">
        <f t="shared" si="77"/>
        <v>0</v>
      </c>
      <c r="HF81" s="465"/>
      <c r="HG81" s="335"/>
      <c r="HH81" s="335"/>
      <c r="HI81" s="335"/>
      <c r="HJ81" s="335"/>
      <c r="HK81" s="335"/>
      <c r="HL81" s="335"/>
      <c r="HM81" s="335"/>
      <c r="HN81" s="335"/>
      <c r="HO81" s="335"/>
      <c r="HP81" s="23">
        <v>-77</v>
      </c>
      <c r="HQ81" s="23">
        <f t="shared" si="78"/>
        <v>0</v>
      </c>
      <c r="HR81">
        <f t="shared" si="79"/>
        <v>0</v>
      </c>
      <c r="HS81">
        <f t="shared" si="80"/>
        <v>0</v>
      </c>
      <c r="HT81">
        <f t="shared" si="81"/>
        <v>0</v>
      </c>
      <c r="HU81">
        <f t="shared" si="82"/>
        <v>0</v>
      </c>
      <c r="HV81" s="23">
        <f t="shared" si="83"/>
        <v>0</v>
      </c>
      <c r="HW81" s="465"/>
      <c r="HX81" s="335"/>
      <c r="HY81" s="335"/>
      <c r="HZ81" s="335"/>
      <c r="IA81" s="335"/>
      <c r="IB81" s="335"/>
      <c r="IC81" s="335"/>
      <c r="ID81" s="335"/>
      <c r="IE81" s="335"/>
      <c r="IF81" s="335"/>
      <c r="IG81" s="23">
        <v>-77</v>
      </c>
      <c r="IH81" s="23">
        <f t="shared" si="84"/>
        <v>0</v>
      </c>
      <c r="II81">
        <f t="shared" si="85"/>
        <v>0</v>
      </c>
      <c r="IJ81">
        <f t="shared" si="86"/>
        <v>0</v>
      </c>
      <c r="IK81">
        <f t="shared" si="87"/>
        <v>0</v>
      </c>
      <c r="IL81">
        <f t="shared" si="88"/>
        <v>0</v>
      </c>
      <c r="IM81" s="23">
        <f t="shared" si="89"/>
        <v>0</v>
      </c>
      <c r="IN81" s="465"/>
      <c r="IO81" s="335"/>
      <c r="IP81" s="335"/>
      <c r="IQ81" s="335"/>
      <c r="IR81" s="335"/>
      <c r="IS81" s="335"/>
      <c r="IT81" s="335"/>
    </row>
    <row r="82" spans="1:254" s="124" customFormat="1" ht="12.75" x14ac:dyDescent="0.2">
      <c r="A82" s="335"/>
      <c r="B82" s="335"/>
      <c r="C82" s="23">
        <v>-76</v>
      </c>
      <c r="D82" s="23">
        <f t="shared" si="0"/>
        <v>0</v>
      </c>
      <c r="E82">
        <f t="shared" si="1"/>
        <v>0</v>
      </c>
      <c r="F82">
        <f t="shared" si="2"/>
        <v>0</v>
      </c>
      <c r="G82">
        <f t="shared" si="3"/>
        <v>0</v>
      </c>
      <c r="H82">
        <f t="shared" si="4"/>
        <v>0</v>
      </c>
      <c r="I82" s="23">
        <f t="shared" ca="1" si="5"/>
        <v>0</v>
      </c>
      <c r="J82" s="465"/>
      <c r="K82" s="335"/>
      <c r="L82" s="335"/>
      <c r="M82" s="335"/>
      <c r="N82" s="335"/>
      <c r="O82" s="335"/>
      <c r="P82" s="335"/>
      <c r="Q82" s="335"/>
      <c r="R82" s="335"/>
      <c r="S82" s="335"/>
      <c r="T82" s="23">
        <v>-76</v>
      </c>
      <c r="U82" s="23">
        <f t="shared" si="6"/>
        <v>0</v>
      </c>
      <c r="V82">
        <f t="shared" si="7"/>
        <v>0</v>
      </c>
      <c r="W82">
        <f t="shared" si="8"/>
        <v>0</v>
      </c>
      <c r="X82">
        <f t="shared" si="9"/>
        <v>0</v>
      </c>
      <c r="Y82">
        <f t="shared" si="10"/>
        <v>0</v>
      </c>
      <c r="Z82" s="23">
        <f t="shared" ca="1" si="11"/>
        <v>0</v>
      </c>
      <c r="AA82" s="465"/>
      <c r="AB82" s="335"/>
      <c r="AC82" s="335"/>
      <c r="AD82" s="335"/>
      <c r="AE82" s="335"/>
      <c r="AF82" s="335"/>
      <c r="AG82" s="335"/>
      <c r="AH82" s="335"/>
      <c r="AI82" s="335"/>
      <c r="AJ82" s="335"/>
      <c r="AK82" s="23">
        <v>-76</v>
      </c>
      <c r="AL82" s="23">
        <f t="shared" si="12"/>
        <v>0</v>
      </c>
      <c r="AM82">
        <f t="shared" si="13"/>
        <v>0</v>
      </c>
      <c r="AN82">
        <f t="shared" si="14"/>
        <v>0</v>
      </c>
      <c r="AO82">
        <f t="shared" si="15"/>
        <v>0</v>
      </c>
      <c r="AP82">
        <f t="shared" si="16"/>
        <v>0</v>
      </c>
      <c r="AQ82" s="23">
        <f t="shared" ca="1" si="17"/>
        <v>0</v>
      </c>
      <c r="AR82" s="465"/>
      <c r="AS82" s="335"/>
      <c r="AT82" s="335"/>
      <c r="AU82" s="335"/>
      <c r="AV82" s="335"/>
      <c r="AW82" s="335"/>
      <c r="AX82" s="335"/>
      <c r="AY82" s="335"/>
      <c r="AZ82" s="335"/>
      <c r="BA82" s="335"/>
      <c r="BB82" s="23">
        <v>-76</v>
      </c>
      <c r="BC82" s="23">
        <f t="shared" si="18"/>
        <v>0</v>
      </c>
      <c r="BD82">
        <f t="shared" si="19"/>
        <v>0</v>
      </c>
      <c r="BE82">
        <f t="shared" si="20"/>
        <v>0</v>
      </c>
      <c r="BF82">
        <f t="shared" si="21"/>
        <v>0</v>
      </c>
      <c r="BG82">
        <f t="shared" si="22"/>
        <v>0</v>
      </c>
      <c r="BH82" s="23">
        <f t="shared" ca="1" si="23"/>
        <v>0</v>
      </c>
      <c r="BI82" s="465"/>
      <c r="BJ82" s="335"/>
      <c r="BK82" s="335"/>
      <c r="BL82" s="335"/>
      <c r="BM82" s="335"/>
      <c r="BN82" s="335"/>
      <c r="BO82" s="335"/>
      <c r="BP82" s="335"/>
      <c r="BQ82" s="335"/>
      <c r="BR82" s="335"/>
      <c r="BS82" s="23">
        <v>-76</v>
      </c>
      <c r="BT82" s="23">
        <f t="shared" si="24"/>
        <v>0</v>
      </c>
      <c r="BU82">
        <f t="shared" si="25"/>
        <v>0</v>
      </c>
      <c r="BV82">
        <f t="shared" si="26"/>
        <v>0</v>
      </c>
      <c r="BW82">
        <f t="shared" si="27"/>
        <v>0</v>
      </c>
      <c r="BX82">
        <f t="shared" si="28"/>
        <v>0</v>
      </c>
      <c r="BY82" s="23">
        <f t="shared" ca="1" si="29"/>
        <v>200</v>
      </c>
      <c r="BZ82" s="465"/>
      <c r="CA82" s="335"/>
      <c r="CB82" s="335"/>
      <c r="CC82" s="335"/>
      <c r="CD82" s="335"/>
      <c r="CE82" s="335"/>
      <c r="CF82" s="335"/>
      <c r="CG82" s="335"/>
      <c r="CH82" s="335"/>
      <c r="CI82" s="335"/>
      <c r="CJ82" s="23">
        <v>-76</v>
      </c>
      <c r="CK82" s="23">
        <f t="shared" si="30"/>
        <v>0</v>
      </c>
      <c r="CL82">
        <f t="shared" si="31"/>
        <v>0</v>
      </c>
      <c r="CM82">
        <f t="shared" si="32"/>
        <v>0</v>
      </c>
      <c r="CN82">
        <f t="shared" si="33"/>
        <v>0</v>
      </c>
      <c r="CO82">
        <f t="shared" si="34"/>
        <v>0</v>
      </c>
      <c r="CP82" s="23">
        <f t="shared" ca="1" si="35"/>
        <v>0</v>
      </c>
      <c r="CQ82" s="465"/>
      <c r="CR82" s="335"/>
      <c r="CS82" s="335"/>
      <c r="CT82" s="335"/>
      <c r="CU82" s="335"/>
      <c r="CV82" s="335"/>
      <c r="CW82" s="335"/>
      <c r="CX82" s="335"/>
      <c r="CY82" s="335"/>
      <c r="CZ82" s="335"/>
      <c r="DA82" s="23">
        <v>-76</v>
      </c>
      <c r="DB82" s="23">
        <f t="shared" si="36"/>
        <v>0</v>
      </c>
      <c r="DC82">
        <f t="shared" si="37"/>
        <v>0</v>
      </c>
      <c r="DD82">
        <f t="shared" si="38"/>
        <v>0</v>
      </c>
      <c r="DE82">
        <f t="shared" si="39"/>
        <v>0</v>
      </c>
      <c r="DF82">
        <f t="shared" si="40"/>
        <v>0</v>
      </c>
      <c r="DG82" s="23">
        <f t="shared" ca="1" si="41"/>
        <v>0</v>
      </c>
      <c r="DH82" s="465"/>
      <c r="DI82" s="335"/>
      <c r="DJ82" s="335"/>
      <c r="DK82" s="335"/>
      <c r="DL82" s="335"/>
      <c r="DM82" s="335"/>
      <c r="DN82" s="335"/>
      <c r="DO82" s="335"/>
      <c r="DP82" s="335"/>
      <c r="DQ82" s="335"/>
      <c r="DR82" s="23">
        <v>-76</v>
      </c>
      <c r="DS82" s="23">
        <f t="shared" si="42"/>
        <v>0</v>
      </c>
      <c r="DT82">
        <f t="shared" si="43"/>
        <v>0</v>
      </c>
      <c r="DU82">
        <f t="shared" si="44"/>
        <v>0</v>
      </c>
      <c r="DV82">
        <f t="shared" si="45"/>
        <v>0</v>
      </c>
      <c r="DW82">
        <f t="shared" si="46"/>
        <v>0</v>
      </c>
      <c r="DX82" s="23">
        <f t="shared" ca="1" si="47"/>
        <v>0</v>
      </c>
      <c r="DY82" s="465"/>
      <c r="DZ82" s="335"/>
      <c r="EA82" s="335"/>
      <c r="EB82" s="335"/>
      <c r="EC82" s="335"/>
      <c r="ED82" s="335"/>
      <c r="EE82" s="335"/>
      <c r="EF82" s="335"/>
      <c r="EG82" s="335"/>
      <c r="EH82" s="335"/>
      <c r="EI82" s="23">
        <v>-76</v>
      </c>
      <c r="EJ82" s="23">
        <f t="shared" si="48"/>
        <v>0</v>
      </c>
      <c r="EK82">
        <f t="shared" si="49"/>
        <v>0</v>
      </c>
      <c r="EL82">
        <f t="shared" si="50"/>
        <v>0</v>
      </c>
      <c r="EM82">
        <f t="shared" si="51"/>
        <v>0</v>
      </c>
      <c r="EN82">
        <f t="shared" si="52"/>
        <v>0</v>
      </c>
      <c r="EO82" s="23">
        <f t="shared" ca="1" si="53"/>
        <v>0</v>
      </c>
      <c r="EP82" s="465"/>
      <c r="EQ82" s="335"/>
      <c r="ER82" s="335"/>
      <c r="ES82" s="335"/>
      <c r="ET82" s="335"/>
      <c r="EU82" s="335"/>
      <c r="EV82" s="335"/>
      <c r="EW82" s="335"/>
      <c r="EX82" s="335"/>
      <c r="EY82" s="335"/>
      <c r="EZ82" s="23">
        <v>-76</v>
      </c>
      <c r="FA82" s="23">
        <f t="shared" si="54"/>
        <v>0</v>
      </c>
      <c r="FB82">
        <f t="shared" si="55"/>
        <v>0</v>
      </c>
      <c r="FC82">
        <f t="shared" si="56"/>
        <v>0</v>
      </c>
      <c r="FD82">
        <f t="shared" si="57"/>
        <v>0</v>
      </c>
      <c r="FE82">
        <f t="shared" si="58"/>
        <v>0</v>
      </c>
      <c r="FF82" s="23">
        <f t="shared" ca="1" si="59"/>
        <v>0</v>
      </c>
      <c r="FG82" s="465"/>
      <c r="FH82" s="335"/>
      <c r="FI82" s="335"/>
      <c r="FJ82" s="335"/>
      <c r="FK82" s="335"/>
      <c r="FL82" s="335"/>
      <c r="FM82" s="335"/>
      <c r="FN82" s="335"/>
      <c r="FO82" s="335"/>
      <c r="FP82" s="335"/>
      <c r="FQ82" s="23">
        <v>-76</v>
      </c>
      <c r="FR82" s="23">
        <f t="shared" si="60"/>
        <v>0</v>
      </c>
      <c r="FS82">
        <f t="shared" si="61"/>
        <v>0</v>
      </c>
      <c r="FT82">
        <f t="shared" si="62"/>
        <v>0</v>
      </c>
      <c r="FU82">
        <f t="shared" si="63"/>
        <v>0</v>
      </c>
      <c r="FV82">
        <f t="shared" si="64"/>
        <v>0</v>
      </c>
      <c r="FW82" s="23">
        <f t="shared" si="65"/>
        <v>0</v>
      </c>
      <c r="FX82" s="465"/>
      <c r="FY82" s="335"/>
      <c r="FZ82" s="335"/>
      <c r="GA82" s="335"/>
      <c r="GB82" s="335"/>
      <c r="GC82" s="335"/>
      <c r="GD82" s="335"/>
      <c r="GE82" s="335"/>
      <c r="GF82" s="335"/>
      <c r="GG82" s="335"/>
      <c r="GH82" s="23">
        <v>-76</v>
      </c>
      <c r="GI82" s="23">
        <f t="shared" si="66"/>
        <v>0</v>
      </c>
      <c r="GJ82">
        <f t="shared" si="67"/>
        <v>0</v>
      </c>
      <c r="GK82">
        <f t="shared" si="68"/>
        <v>0</v>
      </c>
      <c r="GL82">
        <f t="shared" si="69"/>
        <v>0</v>
      </c>
      <c r="GM82">
        <f t="shared" si="70"/>
        <v>0</v>
      </c>
      <c r="GN82" s="23">
        <f t="shared" si="71"/>
        <v>0</v>
      </c>
      <c r="GO82" s="465"/>
      <c r="GP82" s="335"/>
      <c r="GQ82" s="335"/>
      <c r="GR82" s="335"/>
      <c r="GS82" s="335"/>
      <c r="GT82" s="335"/>
      <c r="GU82" s="335"/>
      <c r="GV82" s="335"/>
      <c r="GW82" s="335"/>
      <c r="GX82" s="335"/>
      <c r="GY82" s="23">
        <v>-76</v>
      </c>
      <c r="GZ82" s="23">
        <f t="shared" si="72"/>
        <v>0</v>
      </c>
      <c r="HA82">
        <f t="shared" si="73"/>
        <v>0</v>
      </c>
      <c r="HB82">
        <f t="shared" si="74"/>
        <v>0</v>
      </c>
      <c r="HC82">
        <f t="shared" si="75"/>
        <v>0</v>
      </c>
      <c r="HD82">
        <f t="shared" si="76"/>
        <v>0</v>
      </c>
      <c r="HE82" s="23">
        <f t="shared" si="77"/>
        <v>0</v>
      </c>
      <c r="HF82" s="465"/>
      <c r="HG82" s="335"/>
      <c r="HH82" s="335"/>
      <c r="HI82" s="335"/>
      <c r="HJ82" s="335"/>
      <c r="HK82" s="335"/>
      <c r="HL82" s="335"/>
      <c r="HM82" s="335"/>
      <c r="HN82" s="335"/>
      <c r="HO82" s="335"/>
      <c r="HP82" s="23">
        <v>-76</v>
      </c>
      <c r="HQ82" s="23">
        <f t="shared" si="78"/>
        <v>0</v>
      </c>
      <c r="HR82">
        <f t="shared" si="79"/>
        <v>0</v>
      </c>
      <c r="HS82">
        <f t="shared" si="80"/>
        <v>0</v>
      </c>
      <c r="HT82">
        <f t="shared" si="81"/>
        <v>0</v>
      </c>
      <c r="HU82">
        <f t="shared" si="82"/>
        <v>0</v>
      </c>
      <c r="HV82" s="23">
        <f t="shared" si="83"/>
        <v>0</v>
      </c>
      <c r="HW82" s="465"/>
      <c r="HX82" s="335"/>
      <c r="HY82" s="335"/>
      <c r="HZ82" s="335"/>
      <c r="IA82" s="335"/>
      <c r="IB82" s="335"/>
      <c r="IC82" s="335"/>
      <c r="ID82" s="335"/>
      <c r="IE82" s="335"/>
      <c r="IF82" s="335"/>
      <c r="IG82" s="23">
        <v>-76</v>
      </c>
      <c r="IH82" s="23">
        <f t="shared" si="84"/>
        <v>0</v>
      </c>
      <c r="II82">
        <f t="shared" si="85"/>
        <v>0</v>
      </c>
      <c r="IJ82">
        <f t="shared" si="86"/>
        <v>0</v>
      </c>
      <c r="IK82">
        <f t="shared" si="87"/>
        <v>0</v>
      </c>
      <c r="IL82">
        <f t="shared" si="88"/>
        <v>0</v>
      </c>
      <c r="IM82" s="23">
        <f t="shared" si="89"/>
        <v>0</v>
      </c>
      <c r="IN82" s="465"/>
      <c r="IO82" s="335"/>
      <c r="IP82" s="335"/>
      <c r="IQ82" s="335"/>
      <c r="IR82" s="335"/>
      <c r="IS82" s="335"/>
      <c r="IT82" s="335"/>
    </row>
    <row r="83" spans="1:254" s="124" customFormat="1" ht="12.75" x14ac:dyDescent="0.2">
      <c r="A83" s="335"/>
      <c r="B83" s="335"/>
      <c r="C83" s="23">
        <v>-75</v>
      </c>
      <c r="D83" s="23">
        <f t="shared" si="0"/>
        <v>0</v>
      </c>
      <c r="E83">
        <f t="shared" si="1"/>
        <v>0</v>
      </c>
      <c r="F83">
        <f t="shared" si="2"/>
        <v>0</v>
      </c>
      <c r="G83">
        <f t="shared" si="3"/>
        <v>0</v>
      </c>
      <c r="H83">
        <f t="shared" si="4"/>
        <v>0</v>
      </c>
      <c r="I83" s="23">
        <f t="shared" ca="1" si="5"/>
        <v>0</v>
      </c>
      <c r="J83" s="465"/>
      <c r="K83" s="335"/>
      <c r="L83" s="335"/>
      <c r="M83" s="335"/>
      <c r="N83" s="335"/>
      <c r="O83" s="335"/>
      <c r="P83" s="335"/>
      <c r="Q83" s="335"/>
      <c r="R83" s="335"/>
      <c r="S83" s="335"/>
      <c r="T83" s="23">
        <v>-75</v>
      </c>
      <c r="U83" s="23">
        <f t="shared" si="6"/>
        <v>0</v>
      </c>
      <c r="V83">
        <f t="shared" si="7"/>
        <v>0</v>
      </c>
      <c r="W83">
        <f t="shared" si="8"/>
        <v>0</v>
      </c>
      <c r="X83">
        <f t="shared" si="9"/>
        <v>0</v>
      </c>
      <c r="Y83">
        <f t="shared" si="10"/>
        <v>0</v>
      </c>
      <c r="Z83" s="23">
        <f t="shared" ca="1" si="11"/>
        <v>0</v>
      </c>
      <c r="AA83" s="465"/>
      <c r="AB83" s="335"/>
      <c r="AC83" s="335"/>
      <c r="AD83" s="335"/>
      <c r="AE83" s="335"/>
      <c r="AF83" s="335"/>
      <c r="AG83" s="335"/>
      <c r="AH83" s="335"/>
      <c r="AI83" s="335"/>
      <c r="AJ83" s="335"/>
      <c r="AK83" s="23">
        <v>-75</v>
      </c>
      <c r="AL83" s="23">
        <f t="shared" si="12"/>
        <v>0</v>
      </c>
      <c r="AM83">
        <f t="shared" si="13"/>
        <v>0</v>
      </c>
      <c r="AN83">
        <f t="shared" si="14"/>
        <v>0</v>
      </c>
      <c r="AO83">
        <f t="shared" si="15"/>
        <v>0</v>
      </c>
      <c r="AP83">
        <f t="shared" si="16"/>
        <v>0</v>
      </c>
      <c r="AQ83" s="23">
        <f t="shared" ca="1" si="17"/>
        <v>0</v>
      </c>
      <c r="AR83" s="465"/>
      <c r="AS83" s="335"/>
      <c r="AT83" s="335"/>
      <c r="AU83" s="335"/>
      <c r="AV83" s="335"/>
      <c r="AW83" s="335"/>
      <c r="AX83" s="335"/>
      <c r="AY83" s="335"/>
      <c r="AZ83" s="335"/>
      <c r="BA83" s="335"/>
      <c r="BB83" s="23">
        <v>-75</v>
      </c>
      <c r="BC83" s="23">
        <f t="shared" si="18"/>
        <v>0</v>
      </c>
      <c r="BD83">
        <f t="shared" si="19"/>
        <v>0</v>
      </c>
      <c r="BE83">
        <f t="shared" si="20"/>
        <v>0</v>
      </c>
      <c r="BF83">
        <f t="shared" si="21"/>
        <v>0</v>
      </c>
      <c r="BG83">
        <f t="shared" si="22"/>
        <v>0</v>
      </c>
      <c r="BH83" s="23">
        <f t="shared" ca="1" si="23"/>
        <v>0</v>
      </c>
      <c r="BI83" s="465"/>
      <c r="BJ83" s="335"/>
      <c r="BK83" s="335"/>
      <c r="BL83" s="335"/>
      <c r="BM83" s="335"/>
      <c r="BN83" s="335"/>
      <c r="BO83" s="335"/>
      <c r="BP83" s="335"/>
      <c r="BQ83" s="335"/>
      <c r="BR83" s="335"/>
      <c r="BS83" s="23">
        <v>-75</v>
      </c>
      <c r="BT83" s="23">
        <f t="shared" si="24"/>
        <v>0</v>
      </c>
      <c r="BU83">
        <f t="shared" si="25"/>
        <v>0</v>
      </c>
      <c r="BV83">
        <f t="shared" si="26"/>
        <v>0</v>
      </c>
      <c r="BW83">
        <f t="shared" si="27"/>
        <v>0</v>
      </c>
      <c r="BX83">
        <f t="shared" si="28"/>
        <v>0</v>
      </c>
      <c r="BY83" s="23">
        <f t="shared" ca="1" si="29"/>
        <v>200</v>
      </c>
      <c r="BZ83" s="465"/>
      <c r="CA83" s="335"/>
      <c r="CB83" s="335"/>
      <c r="CC83" s="335"/>
      <c r="CD83" s="335"/>
      <c r="CE83" s="335"/>
      <c r="CF83" s="335"/>
      <c r="CG83" s="335"/>
      <c r="CH83" s="335"/>
      <c r="CI83" s="335"/>
      <c r="CJ83" s="23">
        <v>-75</v>
      </c>
      <c r="CK83" s="23">
        <f t="shared" si="30"/>
        <v>0</v>
      </c>
      <c r="CL83">
        <f t="shared" si="31"/>
        <v>0</v>
      </c>
      <c r="CM83">
        <f t="shared" si="32"/>
        <v>0</v>
      </c>
      <c r="CN83">
        <f t="shared" si="33"/>
        <v>0</v>
      </c>
      <c r="CO83">
        <f t="shared" si="34"/>
        <v>0</v>
      </c>
      <c r="CP83" s="23">
        <f t="shared" ca="1" si="35"/>
        <v>0</v>
      </c>
      <c r="CQ83" s="465"/>
      <c r="CR83" s="335"/>
      <c r="CS83" s="335"/>
      <c r="CT83" s="335"/>
      <c r="CU83" s="335"/>
      <c r="CV83" s="335"/>
      <c r="CW83" s="335"/>
      <c r="CX83" s="335"/>
      <c r="CY83" s="335"/>
      <c r="CZ83" s="335"/>
      <c r="DA83" s="23">
        <v>-75</v>
      </c>
      <c r="DB83" s="23">
        <f t="shared" si="36"/>
        <v>0</v>
      </c>
      <c r="DC83">
        <f t="shared" si="37"/>
        <v>0</v>
      </c>
      <c r="DD83">
        <f t="shared" si="38"/>
        <v>0</v>
      </c>
      <c r="DE83">
        <f t="shared" si="39"/>
        <v>0</v>
      </c>
      <c r="DF83">
        <f t="shared" si="40"/>
        <v>0</v>
      </c>
      <c r="DG83" s="23">
        <f t="shared" ca="1" si="41"/>
        <v>0</v>
      </c>
      <c r="DH83" s="465"/>
      <c r="DI83" s="335"/>
      <c r="DJ83" s="335"/>
      <c r="DK83" s="335"/>
      <c r="DL83" s="335"/>
      <c r="DM83" s="335"/>
      <c r="DN83" s="335"/>
      <c r="DO83" s="335"/>
      <c r="DP83" s="335"/>
      <c r="DQ83" s="335"/>
      <c r="DR83" s="23">
        <v>-75</v>
      </c>
      <c r="DS83" s="23">
        <f t="shared" si="42"/>
        <v>0</v>
      </c>
      <c r="DT83">
        <f t="shared" si="43"/>
        <v>0</v>
      </c>
      <c r="DU83">
        <f t="shared" si="44"/>
        <v>0</v>
      </c>
      <c r="DV83">
        <f t="shared" si="45"/>
        <v>0</v>
      </c>
      <c r="DW83">
        <f t="shared" si="46"/>
        <v>0</v>
      </c>
      <c r="DX83" s="23">
        <f t="shared" ca="1" si="47"/>
        <v>0</v>
      </c>
      <c r="DY83" s="465"/>
      <c r="DZ83" s="335"/>
      <c r="EA83" s="335"/>
      <c r="EB83" s="335"/>
      <c r="EC83" s="335"/>
      <c r="ED83" s="335"/>
      <c r="EE83" s="335"/>
      <c r="EF83" s="335"/>
      <c r="EG83" s="335"/>
      <c r="EH83" s="335"/>
      <c r="EI83" s="23">
        <v>-75</v>
      </c>
      <c r="EJ83" s="23">
        <f t="shared" si="48"/>
        <v>0</v>
      </c>
      <c r="EK83">
        <f t="shared" si="49"/>
        <v>0</v>
      </c>
      <c r="EL83">
        <f t="shared" si="50"/>
        <v>0</v>
      </c>
      <c r="EM83">
        <f t="shared" si="51"/>
        <v>0</v>
      </c>
      <c r="EN83">
        <f t="shared" si="52"/>
        <v>0</v>
      </c>
      <c r="EO83" s="23">
        <f t="shared" ca="1" si="53"/>
        <v>0</v>
      </c>
      <c r="EP83" s="465"/>
      <c r="EQ83" s="335"/>
      <c r="ER83" s="335"/>
      <c r="ES83" s="335"/>
      <c r="ET83" s="335"/>
      <c r="EU83" s="335"/>
      <c r="EV83" s="335"/>
      <c r="EW83" s="335"/>
      <c r="EX83" s="335"/>
      <c r="EY83" s="335"/>
      <c r="EZ83" s="23">
        <v>-75</v>
      </c>
      <c r="FA83" s="23">
        <f t="shared" si="54"/>
        <v>0</v>
      </c>
      <c r="FB83">
        <f t="shared" si="55"/>
        <v>0</v>
      </c>
      <c r="FC83">
        <f t="shared" si="56"/>
        <v>0</v>
      </c>
      <c r="FD83">
        <f t="shared" si="57"/>
        <v>0</v>
      </c>
      <c r="FE83">
        <f t="shared" si="58"/>
        <v>0</v>
      </c>
      <c r="FF83" s="23">
        <f t="shared" ca="1" si="59"/>
        <v>0</v>
      </c>
      <c r="FG83" s="465"/>
      <c r="FH83" s="335"/>
      <c r="FI83" s="335"/>
      <c r="FJ83" s="335"/>
      <c r="FK83" s="335"/>
      <c r="FL83" s="335"/>
      <c r="FM83" s="335"/>
      <c r="FN83" s="335"/>
      <c r="FO83" s="335"/>
      <c r="FP83" s="335"/>
      <c r="FQ83" s="23">
        <v>-75</v>
      </c>
      <c r="FR83" s="23">
        <f t="shared" si="60"/>
        <v>0</v>
      </c>
      <c r="FS83">
        <f t="shared" si="61"/>
        <v>0</v>
      </c>
      <c r="FT83">
        <f t="shared" si="62"/>
        <v>0</v>
      </c>
      <c r="FU83">
        <f t="shared" si="63"/>
        <v>0</v>
      </c>
      <c r="FV83">
        <f t="shared" si="64"/>
        <v>0</v>
      </c>
      <c r="FW83" s="23">
        <f t="shared" si="65"/>
        <v>0</v>
      </c>
      <c r="FX83" s="465"/>
      <c r="FY83" s="335"/>
      <c r="FZ83" s="335"/>
      <c r="GA83" s="335"/>
      <c r="GB83" s="335"/>
      <c r="GC83" s="335"/>
      <c r="GD83" s="335"/>
      <c r="GE83" s="335"/>
      <c r="GF83" s="335"/>
      <c r="GG83" s="335"/>
      <c r="GH83" s="23">
        <v>-75</v>
      </c>
      <c r="GI83" s="23">
        <f t="shared" si="66"/>
        <v>0</v>
      </c>
      <c r="GJ83">
        <f t="shared" si="67"/>
        <v>0</v>
      </c>
      <c r="GK83">
        <f t="shared" si="68"/>
        <v>0</v>
      </c>
      <c r="GL83">
        <f t="shared" si="69"/>
        <v>0</v>
      </c>
      <c r="GM83">
        <f t="shared" si="70"/>
        <v>0</v>
      </c>
      <c r="GN83" s="23">
        <f t="shared" si="71"/>
        <v>0</v>
      </c>
      <c r="GO83" s="465"/>
      <c r="GP83" s="335"/>
      <c r="GQ83" s="335"/>
      <c r="GR83" s="335"/>
      <c r="GS83" s="335"/>
      <c r="GT83" s="335"/>
      <c r="GU83" s="335"/>
      <c r="GV83" s="335"/>
      <c r="GW83" s="335"/>
      <c r="GX83" s="335"/>
      <c r="GY83" s="23">
        <v>-75</v>
      </c>
      <c r="GZ83" s="23">
        <f t="shared" si="72"/>
        <v>0</v>
      </c>
      <c r="HA83">
        <f t="shared" si="73"/>
        <v>0</v>
      </c>
      <c r="HB83">
        <f t="shared" si="74"/>
        <v>0</v>
      </c>
      <c r="HC83">
        <f t="shared" si="75"/>
        <v>0</v>
      </c>
      <c r="HD83">
        <f t="shared" si="76"/>
        <v>0</v>
      </c>
      <c r="HE83" s="23">
        <f t="shared" si="77"/>
        <v>0</v>
      </c>
      <c r="HF83" s="465"/>
      <c r="HG83" s="335"/>
      <c r="HH83" s="335"/>
      <c r="HI83" s="335"/>
      <c r="HJ83" s="335"/>
      <c r="HK83" s="335"/>
      <c r="HL83" s="335"/>
      <c r="HM83" s="335"/>
      <c r="HN83" s="335"/>
      <c r="HO83" s="335"/>
      <c r="HP83" s="23">
        <v>-75</v>
      </c>
      <c r="HQ83" s="23">
        <f t="shared" si="78"/>
        <v>0</v>
      </c>
      <c r="HR83">
        <f t="shared" si="79"/>
        <v>0</v>
      </c>
      <c r="HS83">
        <f t="shared" si="80"/>
        <v>0</v>
      </c>
      <c r="HT83">
        <f t="shared" si="81"/>
        <v>0</v>
      </c>
      <c r="HU83">
        <f t="shared" si="82"/>
        <v>0</v>
      </c>
      <c r="HV83" s="23">
        <f t="shared" si="83"/>
        <v>0</v>
      </c>
      <c r="HW83" s="465"/>
      <c r="HX83" s="335"/>
      <c r="HY83" s="335"/>
      <c r="HZ83" s="335"/>
      <c r="IA83" s="335"/>
      <c r="IB83" s="335"/>
      <c r="IC83" s="335"/>
      <c r="ID83" s="335"/>
      <c r="IE83" s="335"/>
      <c r="IF83" s="335"/>
      <c r="IG83" s="23">
        <v>-75</v>
      </c>
      <c r="IH83" s="23">
        <f t="shared" si="84"/>
        <v>0</v>
      </c>
      <c r="II83">
        <f t="shared" si="85"/>
        <v>0</v>
      </c>
      <c r="IJ83">
        <f t="shared" si="86"/>
        <v>0</v>
      </c>
      <c r="IK83">
        <f t="shared" si="87"/>
        <v>0</v>
      </c>
      <c r="IL83">
        <f t="shared" si="88"/>
        <v>0</v>
      </c>
      <c r="IM83" s="23">
        <f t="shared" si="89"/>
        <v>0</v>
      </c>
      <c r="IN83" s="465"/>
      <c r="IO83" s="335"/>
      <c r="IP83" s="335"/>
      <c r="IQ83" s="335"/>
      <c r="IR83" s="335"/>
      <c r="IS83" s="335"/>
      <c r="IT83" s="335"/>
    </row>
    <row r="84" spans="1:254" s="124" customFormat="1" ht="12.75" x14ac:dyDescent="0.2">
      <c r="A84" s="335"/>
      <c r="B84" s="335"/>
      <c r="C84" s="23">
        <v>-74</v>
      </c>
      <c r="D84" s="23">
        <f t="shared" si="0"/>
        <v>0</v>
      </c>
      <c r="E84">
        <f t="shared" si="1"/>
        <v>0</v>
      </c>
      <c r="F84">
        <f t="shared" si="2"/>
        <v>0</v>
      </c>
      <c r="G84">
        <f t="shared" si="3"/>
        <v>0</v>
      </c>
      <c r="H84">
        <f t="shared" si="4"/>
        <v>0</v>
      </c>
      <c r="I84" s="23">
        <f t="shared" ca="1" si="5"/>
        <v>0</v>
      </c>
      <c r="J84" s="465"/>
      <c r="K84" s="335"/>
      <c r="L84" s="335"/>
      <c r="M84" s="335"/>
      <c r="N84" s="335"/>
      <c r="O84" s="335"/>
      <c r="P84" s="335"/>
      <c r="Q84" s="335"/>
      <c r="R84" s="335"/>
      <c r="S84" s="335"/>
      <c r="T84" s="23">
        <v>-74</v>
      </c>
      <c r="U84" s="23">
        <f t="shared" si="6"/>
        <v>0</v>
      </c>
      <c r="V84">
        <f t="shared" si="7"/>
        <v>0</v>
      </c>
      <c r="W84">
        <f t="shared" si="8"/>
        <v>0</v>
      </c>
      <c r="X84">
        <f t="shared" si="9"/>
        <v>0</v>
      </c>
      <c r="Y84">
        <f t="shared" si="10"/>
        <v>0</v>
      </c>
      <c r="Z84" s="23">
        <f t="shared" ca="1" si="11"/>
        <v>0</v>
      </c>
      <c r="AA84" s="465"/>
      <c r="AB84" s="335"/>
      <c r="AC84" s="335"/>
      <c r="AD84" s="335"/>
      <c r="AE84" s="335"/>
      <c r="AF84" s="335"/>
      <c r="AG84" s="335"/>
      <c r="AH84" s="335"/>
      <c r="AI84" s="335"/>
      <c r="AJ84" s="335"/>
      <c r="AK84" s="23">
        <v>-74</v>
      </c>
      <c r="AL84" s="23">
        <f t="shared" si="12"/>
        <v>0</v>
      </c>
      <c r="AM84">
        <f t="shared" si="13"/>
        <v>0</v>
      </c>
      <c r="AN84">
        <f t="shared" si="14"/>
        <v>0</v>
      </c>
      <c r="AO84">
        <f t="shared" si="15"/>
        <v>0</v>
      </c>
      <c r="AP84">
        <f t="shared" si="16"/>
        <v>0</v>
      </c>
      <c r="AQ84" s="23">
        <f t="shared" ca="1" si="17"/>
        <v>0</v>
      </c>
      <c r="AR84" s="465"/>
      <c r="AS84" s="335"/>
      <c r="AT84" s="335"/>
      <c r="AU84" s="335"/>
      <c r="AV84" s="335"/>
      <c r="AW84" s="335"/>
      <c r="AX84" s="335"/>
      <c r="AY84" s="335"/>
      <c r="AZ84" s="335"/>
      <c r="BA84" s="335"/>
      <c r="BB84" s="23">
        <v>-74</v>
      </c>
      <c r="BC84" s="23">
        <f t="shared" si="18"/>
        <v>0</v>
      </c>
      <c r="BD84">
        <f t="shared" si="19"/>
        <v>0</v>
      </c>
      <c r="BE84">
        <f t="shared" si="20"/>
        <v>0</v>
      </c>
      <c r="BF84">
        <f t="shared" si="21"/>
        <v>0</v>
      </c>
      <c r="BG84">
        <f t="shared" si="22"/>
        <v>0</v>
      </c>
      <c r="BH84" s="23">
        <f t="shared" ca="1" si="23"/>
        <v>0</v>
      </c>
      <c r="BI84" s="465"/>
      <c r="BJ84" s="335"/>
      <c r="BK84" s="335"/>
      <c r="BL84" s="335"/>
      <c r="BM84" s="335"/>
      <c r="BN84" s="335"/>
      <c r="BO84" s="335"/>
      <c r="BP84" s="335"/>
      <c r="BQ84" s="335"/>
      <c r="BR84" s="335"/>
      <c r="BS84" s="23">
        <v>-74</v>
      </c>
      <c r="BT84" s="23">
        <f t="shared" si="24"/>
        <v>0</v>
      </c>
      <c r="BU84">
        <f t="shared" si="25"/>
        <v>0</v>
      </c>
      <c r="BV84">
        <f t="shared" si="26"/>
        <v>0</v>
      </c>
      <c r="BW84">
        <f t="shared" si="27"/>
        <v>0</v>
      </c>
      <c r="BX84">
        <f t="shared" si="28"/>
        <v>0</v>
      </c>
      <c r="BY84" s="23">
        <f t="shared" ca="1" si="29"/>
        <v>200</v>
      </c>
      <c r="BZ84" s="465"/>
      <c r="CA84" s="335"/>
      <c r="CB84" s="335"/>
      <c r="CC84" s="335"/>
      <c r="CD84" s="335"/>
      <c r="CE84" s="335"/>
      <c r="CF84" s="335"/>
      <c r="CG84" s="335"/>
      <c r="CH84" s="335"/>
      <c r="CI84" s="335"/>
      <c r="CJ84" s="23">
        <v>-74</v>
      </c>
      <c r="CK84" s="23">
        <f t="shared" si="30"/>
        <v>0</v>
      </c>
      <c r="CL84">
        <f t="shared" si="31"/>
        <v>0</v>
      </c>
      <c r="CM84">
        <f t="shared" si="32"/>
        <v>0</v>
      </c>
      <c r="CN84">
        <f t="shared" si="33"/>
        <v>0</v>
      </c>
      <c r="CO84">
        <f t="shared" si="34"/>
        <v>0</v>
      </c>
      <c r="CP84" s="23">
        <f t="shared" ca="1" si="35"/>
        <v>0</v>
      </c>
      <c r="CQ84" s="465"/>
      <c r="CR84" s="335"/>
      <c r="CS84" s="335"/>
      <c r="CT84" s="335"/>
      <c r="CU84" s="335"/>
      <c r="CV84" s="335"/>
      <c r="CW84" s="335"/>
      <c r="CX84" s="335"/>
      <c r="CY84" s="335"/>
      <c r="CZ84" s="335"/>
      <c r="DA84" s="23">
        <v>-74</v>
      </c>
      <c r="DB84" s="23">
        <f t="shared" si="36"/>
        <v>0</v>
      </c>
      <c r="DC84">
        <f t="shared" si="37"/>
        <v>0</v>
      </c>
      <c r="DD84">
        <f t="shared" si="38"/>
        <v>0</v>
      </c>
      <c r="DE84">
        <f t="shared" si="39"/>
        <v>0</v>
      </c>
      <c r="DF84">
        <f t="shared" si="40"/>
        <v>0</v>
      </c>
      <c r="DG84" s="23">
        <f t="shared" ca="1" si="41"/>
        <v>0</v>
      </c>
      <c r="DH84" s="465"/>
      <c r="DI84" s="335"/>
      <c r="DJ84" s="335"/>
      <c r="DK84" s="335"/>
      <c r="DL84" s="335"/>
      <c r="DM84" s="335"/>
      <c r="DN84" s="335"/>
      <c r="DO84" s="335"/>
      <c r="DP84" s="335"/>
      <c r="DQ84" s="335"/>
      <c r="DR84" s="23">
        <v>-74</v>
      </c>
      <c r="DS84" s="23">
        <f t="shared" si="42"/>
        <v>0</v>
      </c>
      <c r="DT84">
        <f t="shared" si="43"/>
        <v>0</v>
      </c>
      <c r="DU84">
        <f t="shared" si="44"/>
        <v>0</v>
      </c>
      <c r="DV84">
        <f t="shared" si="45"/>
        <v>0</v>
      </c>
      <c r="DW84">
        <f t="shared" si="46"/>
        <v>0</v>
      </c>
      <c r="DX84" s="23">
        <f t="shared" ca="1" si="47"/>
        <v>0</v>
      </c>
      <c r="DY84" s="465"/>
      <c r="DZ84" s="335"/>
      <c r="EA84" s="335"/>
      <c r="EB84" s="335"/>
      <c r="EC84" s="335"/>
      <c r="ED84" s="335"/>
      <c r="EE84" s="335"/>
      <c r="EF84" s="335"/>
      <c r="EG84" s="335"/>
      <c r="EH84" s="335"/>
      <c r="EI84" s="23">
        <v>-74</v>
      </c>
      <c r="EJ84" s="23">
        <f t="shared" si="48"/>
        <v>0</v>
      </c>
      <c r="EK84">
        <f t="shared" si="49"/>
        <v>0</v>
      </c>
      <c r="EL84">
        <f t="shared" si="50"/>
        <v>0</v>
      </c>
      <c r="EM84">
        <f t="shared" si="51"/>
        <v>0</v>
      </c>
      <c r="EN84">
        <f t="shared" si="52"/>
        <v>0</v>
      </c>
      <c r="EO84" s="23">
        <f t="shared" ca="1" si="53"/>
        <v>0</v>
      </c>
      <c r="EP84" s="465"/>
      <c r="EQ84" s="335"/>
      <c r="ER84" s="335"/>
      <c r="ES84" s="335"/>
      <c r="ET84" s="335"/>
      <c r="EU84" s="335"/>
      <c r="EV84" s="335"/>
      <c r="EW84" s="335"/>
      <c r="EX84" s="335"/>
      <c r="EY84" s="335"/>
      <c r="EZ84" s="23">
        <v>-74</v>
      </c>
      <c r="FA84" s="23">
        <f t="shared" si="54"/>
        <v>0</v>
      </c>
      <c r="FB84">
        <f t="shared" si="55"/>
        <v>0</v>
      </c>
      <c r="FC84">
        <f t="shared" si="56"/>
        <v>0</v>
      </c>
      <c r="FD84">
        <f t="shared" si="57"/>
        <v>0</v>
      </c>
      <c r="FE84">
        <f t="shared" si="58"/>
        <v>0</v>
      </c>
      <c r="FF84" s="23">
        <f t="shared" ca="1" si="59"/>
        <v>0</v>
      </c>
      <c r="FG84" s="465"/>
      <c r="FH84" s="335"/>
      <c r="FI84" s="335"/>
      <c r="FJ84" s="335"/>
      <c r="FK84" s="335"/>
      <c r="FL84" s="335"/>
      <c r="FM84" s="335"/>
      <c r="FN84" s="335"/>
      <c r="FO84" s="335"/>
      <c r="FP84" s="335"/>
      <c r="FQ84" s="23">
        <v>-74</v>
      </c>
      <c r="FR84" s="23">
        <f t="shared" si="60"/>
        <v>0</v>
      </c>
      <c r="FS84">
        <f t="shared" si="61"/>
        <v>0</v>
      </c>
      <c r="FT84">
        <f t="shared" si="62"/>
        <v>0</v>
      </c>
      <c r="FU84">
        <f t="shared" si="63"/>
        <v>0</v>
      </c>
      <c r="FV84">
        <f t="shared" si="64"/>
        <v>0</v>
      </c>
      <c r="FW84" s="23">
        <f t="shared" si="65"/>
        <v>0</v>
      </c>
      <c r="FX84" s="465"/>
      <c r="FY84" s="335"/>
      <c r="FZ84" s="335"/>
      <c r="GA84" s="335"/>
      <c r="GB84" s="335"/>
      <c r="GC84" s="335"/>
      <c r="GD84" s="335"/>
      <c r="GE84" s="335"/>
      <c r="GF84" s="335"/>
      <c r="GG84" s="335"/>
      <c r="GH84" s="23">
        <v>-74</v>
      </c>
      <c r="GI84" s="23">
        <f t="shared" si="66"/>
        <v>0</v>
      </c>
      <c r="GJ84">
        <f t="shared" si="67"/>
        <v>0</v>
      </c>
      <c r="GK84">
        <f t="shared" si="68"/>
        <v>0</v>
      </c>
      <c r="GL84">
        <f t="shared" si="69"/>
        <v>0</v>
      </c>
      <c r="GM84">
        <f t="shared" si="70"/>
        <v>0</v>
      </c>
      <c r="GN84" s="23">
        <f t="shared" si="71"/>
        <v>0</v>
      </c>
      <c r="GO84" s="465"/>
      <c r="GP84" s="335"/>
      <c r="GQ84" s="335"/>
      <c r="GR84" s="335"/>
      <c r="GS84" s="335"/>
      <c r="GT84" s="335"/>
      <c r="GU84" s="335"/>
      <c r="GV84" s="335"/>
      <c r="GW84" s="335"/>
      <c r="GX84" s="335"/>
      <c r="GY84" s="23">
        <v>-74</v>
      </c>
      <c r="GZ84" s="23">
        <f t="shared" si="72"/>
        <v>0</v>
      </c>
      <c r="HA84">
        <f t="shared" si="73"/>
        <v>0</v>
      </c>
      <c r="HB84">
        <f t="shared" si="74"/>
        <v>0</v>
      </c>
      <c r="HC84">
        <f t="shared" si="75"/>
        <v>0</v>
      </c>
      <c r="HD84">
        <f t="shared" si="76"/>
        <v>0</v>
      </c>
      <c r="HE84" s="23">
        <f t="shared" si="77"/>
        <v>0</v>
      </c>
      <c r="HF84" s="465"/>
      <c r="HG84" s="335"/>
      <c r="HH84" s="335"/>
      <c r="HI84" s="335"/>
      <c r="HJ84" s="335"/>
      <c r="HK84" s="335"/>
      <c r="HL84" s="335"/>
      <c r="HM84" s="335"/>
      <c r="HN84" s="335"/>
      <c r="HO84" s="335"/>
      <c r="HP84" s="23">
        <v>-74</v>
      </c>
      <c r="HQ84" s="23">
        <f t="shared" si="78"/>
        <v>0</v>
      </c>
      <c r="HR84">
        <f t="shared" si="79"/>
        <v>0</v>
      </c>
      <c r="HS84">
        <f t="shared" si="80"/>
        <v>0</v>
      </c>
      <c r="HT84">
        <f t="shared" si="81"/>
        <v>0</v>
      </c>
      <c r="HU84">
        <f t="shared" si="82"/>
        <v>0</v>
      </c>
      <c r="HV84" s="23">
        <f t="shared" si="83"/>
        <v>0</v>
      </c>
      <c r="HW84" s="465"/>
      <c r="HX84" s="335"/>
      <c r="HY84" s="335"/>
      <c r="HZ84" s="335"/>
      <c r="IA84" s="335"/>
      <c r="IB84" s="335"/>
      <c r="IC84" s="335"/>
      <c r="ID84" s="335"/>
      <c r="IE84" s="335"/>
      <c r="IF84" s="335"/>
      <c r="IG84" s="23">
        <v>-74</v>
      </c>
      <c r="IH84" s="23">
        <f t="shared" si="84"/>
        <v>0</v>
      </c>
      <c r="II84">
        <f t="shared" si="85"/>
        <v>0</v>
      </c>
      <c r="IJ84">
        <f t="shared" si="86"/>
        <v>0</v>
      </c>
      <c r="IK84">
        <f t="shared" si="87"/>
        <v>0</v>
      </c>
      <c r="IL84">
        <f t="shared" si="88"/>
        <v>0</v>
      </c>
      <c r="IM84" s="23">
        <f t="shared" si="89"/>
        <v>0</v>
      </c>
      <c r="IN84" s="465"/>
      <c r="IO84" s="335"/>
      <c r="IP84" s="335"/>
      <c r="IQ84" s="335"/>
      <c r="IR84" s="335"/>
      <c r="IS84" s="335"/>
      <c r="IT84" s="335"/>
    </row>
    <row r="85" spans="1:254" s="124" customFormat="1" ht="12.75" x14ac:dyDescent="0.2">
      <c r="A85" s="335"/>
      <c r="B85" s="335"/>
      <c r="C85" s="23">
        <v>-73</v>
      </c>
      <c r="D85" s="23">
        <f t="shared" si="0"/>
        <v>0</v>
      </c>
      <c r="E85">
        <f t="shared" si="1"/>
        <v>0</v>
      </c>
      <c r="F85">
        <f t="shared" si="2"/>
        <v>0</v>
      </c>
      <c r="G85">
        <f t="shared" si="3"/>
        <v>0</v>
      </c>
      <c r="H85">
        <f t="shared" si="4"/>
        <v>0</v>
      </c>
      <c r="I85" s="23">
        <f t="shared" ca="1" si="5"/>
        <v>0</v>
      </c>
      <c r="J85" s="465"/>
      <c r="K85" s="335"/>
      <c r="L85" s="335"/>
      <c r="M85" s="335"/>
      <c r="N85" s="335"/>
      <c r="O85" s="335"/>
      <c r="P85" s="335"/>
      <c r="Q85" s="335"/>
      <c r="R85" s="335"/>
      <c r="S85" s="335"/>
      <c r="T85" s="23">
        <v>-73</v>
      </c>
      <c r="U85" s="23">
        <f t="shared" si="6"/>
        <v>0</v>
      </c>
      <c r="V85">
        <f t="shared" si="7"/>
        <v>0</v>
      </c>
      <c r="W85">
        <f t="shared" si="8"/>
        <v>0</v>
      </c>
      <c r="X85">
        <f t="shared" si="9"/>
        <v>0</v>
      </c>
      <c r="Y85">
        <f t="shared" si="10"/>
        <v>0</v>
      </c>
      <c r="Z85" s="23">
        <f t="shared" ca="1" si="11"/>
        <v>0</v>
      </c>
      <c r="AA85" s="465"/>
      <c r="AB85" s="335"/>
      <c r="AC85" s="335"/>
      <c r="AD85" s="335"/>
      <c r="AE85" s="335"/>
      <c r="AF85" s="335"/>
      <c r="AG85" s="335"/>
      <c r="AH85" s="335"/>
      <c r="AI85" s="335"/>
      <c r="AJ85" s="335"/>
      <c r="AK85" s="23">
        <v>-73</v>
      </c>
      <c r="AL85" s="23">
        <f t="shared" si="12"/>
        <v>0</v>
      </c>
      <c r="AM85">
        <f t="shared" si="13"/>
        <v>0</v>
      </c>
      <c r="AN85">
        <f t="shared" si="14"/>
        <v>0</v>
      </c>
      <c r="AO85">
        <f t="shared" si="15"/>
        <v>0</v>
      </c>
      <c r="AP85">
        <f t="shared" si="16"/>
        <v>0</v>
      </c>
      <c r="AQ85" s="23">
        <f t="shared" ca="1" si="17"/>
        <v>0</v>
      </c>
      <c r="AR85" s="465"/>
      <c r="AS85" s="335"/>
      <c r="AT85" s="335"/>
      <c r="AU85" s="335"/>
      <c r="AV85" s="335"/>
      <c r="AW85" s="335"/>
      <c r="AX85" s="335"/>
      <c r="AY85" s="335"/>
      <c r="AZ85" s="335"/>
      <c r="BA85" s="335"/>
      <c r="BB85" s="23">
        <v>-73</v>
      </c>
      <c r="BC85" s="23">
        <f t="shared" si="18"/>
        <v>0</v>
      </c>
      <c r="BD85">
        <f t="shared" si="19"/>
        <v>0</v>
      </c>
      <c r="BE85">
        <f t="shared" si="20"/>
        <v>0</v>
      </c>
      <c r="BF85">
        <f t="shared" si="21"/>
        <v>0</v>
      </c>
      <c r="BG85">
        <f t="shared" si="22"/>
        <v>0</v>
      </c>
      <c r="BH85" s="23">
        <f t="shared" ca="1" si="23"/>
        <v>0</v>
      </c>
      <c r="BI85" s="465"/>
      <c r="BJ85" s="335"/>
      <c r="BK85" s="335"/>
      <c r="BL85" s="335"/>
      <c r="BM85" s="335"/>
      <c r="BN85" s="335"/>
      <c r="BO85" s="335"/>
      <c r="BP85" s="335"/>
      <c r="BQ85" s="335"/>
      <c r="BR85" s="335"/>
      <c r="BS85" s="23">
        <v>-73</v>
      </c>
      <c r="BT85" s="23">
        <f t="shared" si="24"/>
        <v>0</v>
      </c>
      <c r="BU85">
        <f t="shared" si="25"/>
        <v>0</v>
      </c>
      <c r="BV85">
        <f t="shared" si="26"/>
        <v>0</v>
      </c>
      <c r="BW85">
        <f t="shared" si="27"/>
        <v>0</v>
      </c>
      <c r="BX85">
        <f t="shared" si="28"/>
        <v>0</v>
      </c>
      <c r="BY85" s="23">
        <f t="shared" ca="1" si="29"/>
        <v>200</v>
      </c>
      <c r="BZ85" s="465"/>
      <c r="CA85" s="335"/>
      <c r="CB85" s="335"/>
      <c r="CC85" s="335"/>
      <c r="CD85" s="335"/>
      <c r="CE85" s="335"/>
      <c r="CF85" s="335"/>
      <c r="CG85" s="335"/>
      <c r="CH85" s="335"/>
      <c r="CI85" s="335"/>
      <c r="CJ85" s="23">
        <v>-73</v>
      </c>
      <c r="CK85" s="23">
        <f t="shared" si="30"/>
        <v>0</v>
      </c>
      <c r="CL85">
        <f t="shared" si="31"/>
        <v>0</v>
      </c>
      <c r="CM85">
        <f t="shared" si="32"/>
        <v>0</v>
      </c>
      <c r="CN85">
        <f t="shared" si="33"/>
        <v>0</v>
      </c>
      <c r="CO85">
        <f t="shared" si="34"/>
        <v>0</v>
      </c>
      <c r="CP85" s="23">
        <f t="shared" ca="1" si="35"/>
        <v>0</v>
      </c>
      <c r="CQ85" s="465"/>
      <c r="CR85" s="335"/>
      <c r="CS85" s="335"/>
      <c r="CT85" s="335"/>
      <c r="CU85" s="335"/>
      <c r="CV85" s="335"/>
      <c r="CW85" s="335"/>
      <c r="CX85" s="335"/>
      <c r="CY85" s="335"/>
      <c r="CZ85" s="335"/>
      <c r="DA85" s="23">
        <v>-73</v>
      </c>
      <c r="DB85" s="23">
        <f t="shared" si="36"/>
        <v>0</v>
      </c>
      <c r="DC85">
        <f t="shared" si="37"/>
        <v>0</v>
      </c>
      <c r="DD85">
        <f t="shared" si="38"/>
        <v>0</v>
      </c>
      <c r="DE85">
        <f t="shared" si="39"/>
        <v>0</v>
      </c>
      <c r="DF85">
        <f t="shared" si="40"/>
        <v>0</v>
      </c>
      <c r="DG85" s="23">
        <f t="shared" ca="1" si="41"/>
        <v>0</v>
      </c>
      <c r="DH85" s="465"/>
      <c r="DI85" s="335"/>
      <c r="DJ85" s="335"/>
      <c r="DK85" s="335"/>
      <c r="DL85" s="335"/>
      <c r="DM85" s="335"/>
      <c r="DN85" s="335"/>
      <c r="DO85" s="335"/>
      <c r="DP85" s="335"/>
      <c r="DQ85" s="335"/>
      <c r="DR85" s="23">
        <v>-73</v>
      </c>
      <c r="DS85" s="23">
        <f t="shared" si="42"/>
        <v>0</v>
      </c>
      <c r="DT85">
        <f t="shared" si="43"/>
        <v>0</v>
      </c>
      <c r="DU85">
        <f t="shared" si="44"/>
        <v>0</v>
      </c>
      <c r="DV85">
        <f t="shared" si="45"/>
        <v>0</v>
      </c>
      <c r="DW85">
        <f t="shared" si="46"/>
        <v>0</v>
      </c>
      <c r="DX85" s="23">
        <f t="shared" ca="1" si="47"/>
        <v>0</v>
      </c>
      <c r="DY85" s="465"/>
      <c r="DZ85" s="335"/>
      <c r="EA85" s="335"/>
      <c r="EB85" s="335"/>
      <c r="EC85" s="335"/>
      <c r="ED85" s="335"/>
      <c r="EE85" s="335"/>
      <c r="EF85" s="335"/>
      <c r="EG85" s="335"/>
      <c r="EH85" s="335"/>
      <c r="EI85" s="23">
        <v>-73</v>
      </c>
      <c r="EJ85" s="23">
        <f t="shared" si="48"/>
        <v>0</v>
      </c>
      <c r="EK85">
        <f t="shared" si="49"/>
        <v>0</v>
      </c>
      <c r="EL85">
        <f t="shared" si="50"/>
        <v>0</v>
      </c>
      <c r="EM85">
        <f t="shared" si="51"/>
        <v>0</v>
      </c>
      <c r="EN85">
        <f t="shared" si="52"/>
        <v>0</v>
      </c>
      <c r="EO85" s="23">
        <f t="shared" ca="1" si="53"/>
        <v>0</v>
      </c>
      <c r="EP85" s="465"/>
      <c r="EQ85" s="335"/>
      <c r="ER85" s="335"/>
      <c r="ES85" s="335"/>
      <c r="ET85" s="335"/>
      <c r="EU85" s="335"/>
      <c r="EV85" s="335"/>
      <c r="EW85" s="335"/>
      <c r="EX85" s="335"/>
      <c r="EY85" s="335"/>
      <c r="EZ85" s="23">
        <v>-73</v>
      </c>
      <c r="FA85" s="23">
        <f t="shared" si="54"/>
        <v>0</v>
      </c>
      <c r="FB85">
        <f t="shared" si="55"/>
        <v>0</v>
      </c>
      <c r="FC85">
        <f t="shared" si="56"/>
        <v>0</v>
      </c>
      <c r="FD85">
        <f t="shared" si="57"/>
        <v>0</v>
      </c>
      <c r="FE85">
        <f t="shared" si="58"/>
        <v>0</v>
      </c>
      <c r="FF85" s="23">
        <f t="shared" ca="1" si="59"/>
        <v>0</v>
      </c>
      <c r="FG85" s="465"/>
      <c r="FH85" s="335"/>
      <c r="FI85" s="335"/>
      <c r="FJ85" s="335"/>
      <c r="FK85" s="335"/>
      <c r="FL85" s="335"/>
      <c r="FM85" s="335"/>
      <c r="FN85" s="335"/>
      <c r="FO85" s="335"/>
      <c r="FP85" s="335"/>
      <c r="FQ85" s="23">
        <v>-73</v>
      </c>
      <c r="FR85" s="23">
        <f t="shared" si="60"/>
        <v>0</v>
      </c>
      <c r="FS85">
        <f t="shared" si="61"/>
        <v>0</v>
      </c>
      <c r="FT85">
        <f t="shared" si="62"/>
        <v>0</v>
      </c>
      <c r="FU85">
        <f t="shared" si="63"/>
        <v>0</v>
      </c>
      <c r="FV85">
        <f t="shared" si="64"/>
        <v>0</v>
      </c>
      <c r="FW85" s="23">
        <f t="shared" si="65"/>
        <v>0</v>
      </c>
      <c r="FX85" s="465"/>
      <c r="FY85" s="335"/>
      <c r="FZ85" s="335"/>
      <c r="GA85" s="335"/>
      <c r="GB85" s="335"/>
      <c r="GC85" s="335"/>
      <c r="GD85" s="335"/>
      <c r="GE85" s="335"/>
      <c r="GF85" s="335"/>
      <c r="GG85" s="335"/>
      <c r="GH85" s="23">
        <v>-73</v>
      </c>
      <c r="GI85" s="23">
        <f t="shared" si="66"/>
        <v>0</v>
      </c>
      <c r="GJ85">
        <f t="shared" si="67"/>
        <v>0</v>
      </c>
      <c r="GK85">
        <f t="shared" si="68"/>
        <v>0</v>
      </c>
      <c r="GL85">
        <f t="shared" si="69"/>
        <v>0</v>
      </c>
      <c r="GM85">
        <f t="shared" si="70"/>
        <v>0</v>
      </c>
      <c r="GN85" s="23">
        <f t="shared" si="71"/>
        <v>0</v>
      </c>
      <c r="GO85" s="465"/>
      <c r="GP85" s="335"/>
      <c r="GQ85" s="335"/>
      <c r="GR85" s="335"/>
      <c r="GS85" s="335"/>
      <c r="GT85" s="335"/>
      <c r="GU85" s="335"/>
      <c r="GV85" s="335"/>
      <c r="GW85" s="335"/>
      <c r="GX85" s="335"/>
      <c r="GY85" s="23">
        <v>-73</v>
      </c>
      <c r="GZ85" s="23">
        <f t="shared" si="72"/>
        <v>0</v>
      </c>
      <c r="HA85">
        <f t="shared" si="73"/>
        <v>0</v>
      </c>
      <c r="HB85">
        <f t="shared" si="74"/>
        <v>0</v>
      </c>
      <c r="HC85">
        <f t="shared" si="75"/>
        <v>0</v>
      </c>
      <c r="HD85">
        <f t="shared" si="76"/>
        <v>0</v>
      </c>
      <c r="HE85" s="23">
        <f t="shared" si="77"/>
        <v>0</v>
      </c>
      <c r="HF85" s="465"/>
      <c r="HG85" s="335"/>
      <c r="HH85" s="335"/>
      <c r="HI85" s="335"/>
      <c r="HJ85" s="335"/>
      <c r="HK85" s="335"/>
      <c r="HL85" s="335"/>
      <c r="HM85" s="335"/>
      <c r="HN85" s="335"/>
      <c r="HO85" s="335"/>
      <c r="HP85" s="23">
        <v>-73</v>
      </c>
      <c r="HQ85" s="23">
        <f t="shared" si="78"/>
        <v>0</v>
      </c>
      <c r="HR85">
        <f t="shared" si="79"/>
        <v>0</v>
      </c>
      <c r="HS85">
        <f t="shared" si="80"/>
        <v>0</v>
      </c>
      <c r="HT85">
        <f t="shared" si="81"/>
        <v>0</v>
      </c>
      <c r="HU85">
        <f t="shared" si="82"/>
        <v>0</v>
      </c>
      <c r="HV85" s="23">
        <f t="shared" si="83"/>
        <v>0</v>
      </c>
      <c r="HW85" s="465"/>
      <c r="HX85" s="335"/>
      <c r="HY85" s="335"/>
      <c r="HZ85" s="335"/>
      <c r="IA85" s="335"/>
      <c r="IB85" s="335"/>
      <c r="IC85" s="335"/>
      <c r="ID85" s="335"/>
      <c r="IE85" s="335"/>
      <c r="IF85" s="335"/>
      <c r="IG85" s="23">
        <v>-73</v>
      </c>
      <c r="IH85" s="23">
        <f t="shared" si="84"/>
        <v>0</v>
      </c>
      <c r="II85">
        <f t="shared" si="85"/>
        <v>0</v>
      </c>
      <c r="IJ85">
        <f t="shared" si="86"/>
        <v>0</v>
      </c>
      <c r="IK85">
        <f t="shared" si="87"/>
        <v>0</v>
      </c>
      <c r="IL85">
        <f t="shared" si="88"/>
        <v>0</v>
      </c>
      <c r="IM85" s="23">
        <f t="shared" si="89"/>
        <v>0</v>
      </c>
      <c r="IN85" s="465"/>
      <c r="IO85" s="335"/>
      <c r="IP85" s="335"/>
      <c r="IQ85" s="335"/>
      <c r="IR85" s="335"/>
      <c r="IS85" s="335"/>
      <c r="IT85" s="335"/>
    </row>
    <row r="86" spans="1:254" s="124" customFormat="1" ht="12.75" x14ac:dyDescent="0.2">
      <c r="A86" s="335"/>
      <c r="B86" s="335"/>
      <c r="C86" s="23">
        <v>-72</v>
      </c>
      <c r="D86" s="23">
        <f t="shared" si="0"/>
        <v>0</v>
      </c>
      <c r="E86">
        <f t="shared" si="1"/>
        <v>0</v>
      </c>
      <c r="F86">
        <f t="shared" si="2"/>
        <v>0</v>
      </c>
      <c r="G86">
        <f t="shared" si="3"/>
        <v>0</v>
      </c>
      <c r="H86">
        <f t="shared" si="4"/>
        <v>0</v>
      </c>
      <c r="I86" s="23">
        <f t="shared" ca="1" si="5"/>
        <v>0</v>
      </c>
      <c r="J86" s="465"/>
      <c r="K86" s="335"/>
      <c r="L86" s="335"/>
      <c r="M86" s="335"/>
      <c r="N86" s="335"/>
      <c r="O86" s="335"/>
      <c r="P86" s="335"/>
      <c r="Q86" s="335"/>
      <c r="R86" s="335"/>
      <c r="S86" s="335"/>
      <c r="T86" s="23">
        <v>-72</v>
      </c>
      <c r="U86" s="23">
        <f t="shared" si="6"/>
        <v>0</v>
      </c>
      <c r="V86">
        <f t="shared" si="7"/>
        <v>0</v>
      </c>
      <c r="W86">
        <f t="shared" si="8"/>
        <v>0</v>
      </c>
      <c r="X86">
        <f t="shared" si="9"/>
        <v>0</v>
      </c>
      <c r="Y86">
        <f t="shared" si="10"/>
        <v>0</v>
      </c>
      <c r="Z86" s="23">
        <f t="shared" ca="1" si="11"/>
        <v>0</v>
      </c>
      <c r="AA86" s="465"/>
      <c r="AB86" s="335"/>
      <c r="AC86" s="335"/>
      <c r="AD86" s="335"/>
      <c r="AE86" s="335"/>
      <c r="AF86" s="335"/>
      <c r="AG86" s="335"/>
      <c r="AH86" s="335"/>
      <c r="AI86" s="335"/>
      <c r="AJ86" s="335"/>
      <c r="AK86" s="23">
        <v>-72</v>
      </c>
      <c r="AL86" s="23">
        <f t="shared" si="12"/>
        <v>0</v>
      </c>
      <c r="AM86">
        <f t="shared" si="13"/>
        <v>0</v>
      </c>
      <c r="AN86">
        <f t="shared" si="14"/>
        <v>0</v>
      </c>
      <c r="AO86">
        <f t="shared" si="15"/>
        <v>0</v>
      </c>
      <c r="AP86">
        <f t="shared" si="16"/>
        <v>0</v>
      </c>
      <c r="AQ86" s="23">
        <f t="shared" ca="1" si="17"/>
        <v>0</v>
      </c>
      <c r="AR86" s="465"/>
      <c r="AS86" s="335"/>
      <c r="AT86" s="335"/>
      <c r="AU86" s="335"/>
      <c r="AV86" s="335"/>
      <c r="AW86" s="335"/>
      <c r="AX86" s="335"/>
      <c r="AY86" s="335"/>
      <c r="AZ86" s="335"/>
      <c r="BA86" s="335"/>
      <c r="BB86" s="23">
        <v>-72</v>
      </c>
      <c r="BC86" s="23">
        <f t="shared" si="18"/>
        <v>0</v>
      </c>
      <c r="BD86">
        <f t="shared" si="19"/>
        <v>0</v>
      </c>
      <c r="BE86">
        <f t="shared" si="20"/>
        <v>0</v>
      </c>
      <c r="BF86">
        <f t="shared" si="21"/>
        <v>0</v>
      </c>
      <c r="BG86">
        <f t="shared" si="22"/>
        <v>0</v>
      </c>
      <c r="BH86" s="23">
        <f t="shared" ca="1" si="23"/>
        <v>0</v>
      </c>
      <c r="BI86" s="465"/>
      <c r="BJ86" s="335"/>
      <c r="BK86" s="335"/>
      <c r="BL86" s="335"/>
      <c r="BM86" s="335"/>
      <c r="BN86" s="335"/>
      <c r="BO86" s="335"/>
      <c r="BP86" s="335"/>
      <c r="BQ86" s="335"/>
      <c r="BR86" s="335"/>
      <c r="BS86" s="23">
        <v>-72</v>
      </c>
      <c r="BT86" s="23">
        <f t="shared" si="24"/>
        <v>0</v>
      </c>
      <c r="BU86">
        <f t="shared" si="25"/>
        <v>0</v>
      </c>
      <c r="BV86">
        <f t="shared" si="26"/>
        <v>0</v>
      </c>
      <c r="BW86">
        <f t="shared" si="27"/>
        <v>0</v>
      </c>
      <c r="BX86">
        <f t="shared" si="28"/>
        <v>0</v>
      </c>
      <c r="BY86" s="23">
        <f t="shared" ca="1" si="29"/>
        <v>200</v>
      </c>
      <c r="BZ86" s="465"/>
      <c r="CA86" s="335"/>
      <c r="CB86" s="335"/>
      <c r="CC86" s="335"/>
      <c r="CD86" s="335"/>
      <c r="CE86" s="335"/>
      <c r="CF86" s="335"/>
      <c r="CG86" s="335"/>
      <c r="CH86" s="335"/>
      <c r="CI86" s="335"/>
      <c r="CJ86" s="23">
        <v>-72</v>
      </c>
      <c r="CK86" s="23">
        <f t="shared" si="30"/>
        <v>0</v>
      </c>
      <c r="CL86">
        <f t="shared" si="31"/>
        <v>0</v>
      </c>
      <c r="CM86">
        <f t="shared" si="32"/>
        <v>0</v>
      </c>
      <c r="CN86">
        <f t="shared" si="33"/>
        <v>0</v>
      </c>
      <c r="CO86">
        <f t="shared" si="34"/>
        <v>0</v>
      </c>
      <c r="CP86" s="23">
        <f t="shared" ca="1" si="35"/>
        <v>0</v>
      </c>
      <c r="CQ86" s="465"/>
      <c r="CR86" s="335"/>
      <c r="CS86" s="335"/>
      <c r="CT86" s="335"/>
      <c r="CU86" s="335"/>
      <c r="CV86" s="335"/>
      <c r="CW86" s="335"/>
      <c r="CX86" s="335"/>
      <c r="CY86" s="335"/>
      <c r="CZ86" s="335"/>
      <c r="DA86" s="23">
        <v>-72</v>
      </c>
      <c r="DB86" s="23">
        <f t="shared" si="36"/>
        <v>0</v>
      </c>
      <c r="DC86">
        <f t="shared" si="37"/>
        <v>0</v>
      </c>
      <c r="DD86">
        <f t="shared" si="38"/>
        <v>0</v>
      </c>
      <c r="DE86">
        <f t="shared" si="39"/>
        <v>0</v>
      </c>
      <c r="DF86">
        <f t="shared" si="40"/>
        <v>0</v>
      </c>
      <c r="DG86" s="23">
        <f t="shared" ca="1" si="41"/>
        <v>0</v>
      </c>
      <c r="DH86" s="465"/>
      <c r="DI86" s="335"/>
      <c r="DJ86" s="335"/>
      <c r="DK86" s="335"/>
      <c r="DL86" s="335"/>
      <c r="DM86" s="335"/>
      <c r="DN86" s="335"/>
      <c r="DO86" s="335"/>
      <c r="DP86" s="335"/>
      <c r="DQ86" s="335"/>
      <c r="DR86" s="23">
        <v>-72</v>
      </c>
      <c r="DS86" s="23">
        <f t="shared" si="42"/>
        <v>0</v>
      </c>
      <c r="DT86">
        <f t="shared" si="43"/>
        <v>0</v>
      </c>
      <c r="DU86">
        <f t="shared" si="44"/>
        <v>0</v>
      </c>
      <c r="DV86">
        <f t="shared" si="45"/>
        <v>0</v>
      </c>
      <c r="DW86">
        <f t="shared" si="46"/>
        <v>0</v>
      </c>
      <c r="DX86" s="23">
        <f t="shared" ca="1" si="47"/>
        <v>0</v>
      </c>
      <c r="DY86" s="465"/>
      <c r="DZ86" s="335"/>
      <c r="EA86" s="335"/>
      <c r="EB86" s="335"/>
      <c r="EC86" s="335"/>
      <c r="ED86" s="335"/>
      <c r="EE86" s="335"/>
      <c r="EF86" s="335"/>
      <c r="EG86" s="335"/>
      <c r="EH86" s="335"/>
      <c r="EI86" s="23">
        <v>-72</v>
      </c>
      <c r="EJ86" s="23">
        <f t="shared" si="48"/>
        <v>0</v>
      </c>
      <c r="EK86">
        <f t="shared" si="49"/>
        <v>0</v>
      </c>
      <c r="EL86">
        <f t="shared" si="50"/>
        <v>0</v>
      </c>
      <c r="EM86">
        <f t="shared" si="51"/>
        <v>0</v>
      </c>
      <c r="EN86">
        <f t="shared" si="52"/>
        <v>0</v>
      </c>
      <c r="EO86" s="23">
        <f t="shared" ca="1" si="53"/>
        <v>0</v>
      </c>
      <c r="EP86" s="465"/>
      <c r="EQ86" s="335"/>
      <c r="ER86" s="335"/>
      <c r="ES86" s="335"/>
      <c r="ET86" s="335"/>
      <c r="EU86" s="335"/>
      <c r="EV86" s="335"/>
      <c r="EW86" s="335"/>
      <c r="EX86" s="335"/>
      <c r="EY86" s="335"/>
      <c r="EZ86" s="23">
        <v>-72</v>
      </c>
      <c r="FA86" s="23">
        <f t="shared" si="54"/>
        <v>0</v>
      </c>
      <c r="FB86">
        <f t="shared" si="55"/>
        <v>0</v>
      </c>
      <c r="FC86">
        <f t="shared" si="56"/>
        <v>0</v>
      </c>
      <c r="FD86">
        <f t="shared" si="57"/>
        <v>0</v>
      </c>
      <c r="FE86">
        <f t="shared" si="58"/>
        <v>0</v>
      </c>
      <c r="FF86" s="23">
        <f t="shared" ca="1" si="59"/>
        <v>0</v>
      </c>
      <c r="FG86" s="465"/>
      <c r="FH86" s="335"/>
      <c r="FI86" s="335"/>
      <c r="FJ86" s="335"/>
      <c r="FK86" s="335"/>
      <c r="FL86" s="335"/>
      <c r="FM86" s="335"/>
      <c r="FN86" s="335"/>
      <c r="FO86" s="335"/>
      <c r="FP86" s="335"/>
      <c r="FQ86" s="23">
        <v>-72</v>
      </c>
      <c r="FR86" s="23">
        <f t="shared" si="60"/>
        <v>0</v>
      </c>
      <c r="FS86">
        <f t="shared" si="61"/>
        <v>0</v>
      </c>
      <c r="FT86">
        <f t="shared" si="62"/>
        <v>0</v>
      </c>
      <c r="FU86">
        <f t="shared" si="63"/>
        <v>0</v>
      </c>
      <c r="FV86">
        <f t="shared" si="64"/>
        <v>0</v>
      </c>
      <c r="FW86" s="23">
        <f t="shared" si="65"/>
        <v>0</v>
      </c>
      <c r="FX86" s="465"/>
      <c r="FY86" s="335"/>
      <c r="FZ86" s="335"/>
      <c r="GA86" s="335"/>
      <c r="GB86" s="335"/>
      <c r="GC86" s="335"/>
      <c r="GD86" s="335"/>
      <c r="GE86" s="335"/>
      <c r="GF86" s="335"/>
      <c r="GG86" s="335"/>
      <c r="GH86" s="23">
        <v>-72</v>
      </c>
      <c r="GI86" s="23">
        <f t="shared" si="66"/>
        <v>0</v>
      </c>
      <c r="GJ86">
        <f t="shared" si="67"/>
        <v>0</v>
      </c>
      <c r="GK86">
        <f t="shared" si="68"/>
        <v>0</v>
      </c>
      <c r="GL86">
        <f t="shared" si="69"/>
        <v>0</v>
      </c>
      <c r="GM86">
        <f t="shared" si="70"/>
        <v>0</v>
      </c>
      <c r="GN86" s="23">
        <f t="shared" si="71"/>
        <v>0</v>
      </c>
      <c r="GO86" s="465"/>
      <c r="GP86" s="335"/>
      <c r="GQ86" s="335"/>
      <c r="GR86" s="335"/>
      <c r="GS86" s="335"/>
      <c r="GT86" s="335"/>
      <c r="GU86" s="335"/>
      <c r="GV86" s="335"/>
      <c r="GW86" s="335"/>
      <c r="GX86" s="335"/>
      <c r="GY86" s="23">
        <v>-72</v>
      </c>
      <c r="GZ86" s="23">
        <f t="shared" si="72"/>
        <v>0</v>
      </c>
      <c r="HA86">
        <f t="shared" si="73"/>
        <v>0</v>
      </c>
      <c r="HB86">
        <f t="shared" si="74"/>
        <v>0</v>
      </c>
      <c r="HC86">
        <f t="shared" si="75"/>
        <v>0</v>
      </c>
      <c r="HD86">
        <f t="shared" si="76"/>
        <v>0</v>
      </c>
      <c r="HE86" s="23">
        <f t="shared" si="77"/>
        <v>0</v>
      </c>
      <c r="HF86" s="465"/>
      <c r="HG86" s="335"/>
      <c r="HH86" s="335"/>
      <c r="HI86" s="335"/>
      <c r="HJ86" s="335"/>
      <c r="HK86" s="335"/>
      <c r="HL86" s="335"/>
      <c r="HM86" s="335"/>
      <c r="HN86" s="335"/>
      <c r="HO86" s="335"/>
      <c r="HP86" s="23">
        <v>-72</v>
      </c>
      <c r="HQ86" s="23">
        <f t="shared" si="78"/>
        <v>0</v>
      </c>
      <c r="HR86">
        <f t="shared" si="79"/>
        <v>0</v>
      </c>
      <c r="HS86">
        <f t="shared" si="80"/>
        <v>0</v>
      </c>
      <c r="HT86">
        <f t="shared" si="81"/>
        <v>0</v>
      </c>
      <c r="HU86">
        <f t="shared" si="82"/>
        <v>0</v>
      </c>
      <c r="HV86" s="23">
        <f t="shared" si="83"/>
        <v>0</v>
      </c>
      <c r="HW86" s="465"/>
      <c r="HX86" s="335"/>
      <c r="HY86" s="335"/>
      <c r="HZ86" s="335"/>
      <c r="IA86" s="335"/>
      <c r="IB86" s="335"/>
      <c r="IC86" s="335"/>
      <c r="ID86" s="335"/>
      <c r="IE86" s="335"/>
      <c r="IF86" s="335"/>
      <c r="IG86" s="23">
        <v>-72</v>
      </c>
      <c r="IH86" s="23">
        <f t="shared" si="84"/>
        <v>0</v>
      </c>
      <c r="II86">
        <f t="shared" si="85"/>
        <v>0</v>
      </c>
      <c r="IJ86">
        <f t="shared" si="86"/>
        <v>0</v>
      </c>
      <c r="IK86">
        <f t="shared" si="87"/>
        <v>0</v>
      </c>
      <c r="IL86">
        <f t="shared" si="88"/>
        <v>0</v>
      </c>
      <c r="IM86" s="23">
        <f t="shared" si="89"/>
        <v>0</v>
      </c>
      <c r="IN86" s="465"/>
      <c r="IO86" s="335"/>
      <c r="IP86" s="335"/>
      <c r="IQ86" s="335"/>
      <c r="IR86" s="335"/>
      <c r="IS86" s="335"/>
      <c r="IT86" s="335"/>
    </row>
    <row r="87" spans="1:254" s="124" customFormat="1" ht="12.75" x14ac:dyDescent="0.2">
      <c r="A87" s="335"/>
      <c r="B87" s="335"/>
      <c r="C87" s="23">
        <v>-71</v>
      </c>
      <c r="D87" s="23">
        <f t="shared" si="0"/>
        <v>0</v>
      </c>
      <c r="E87">
        <f t="shared" si="1"/>
        <v>0</v>
      </c>
      <c r="F87">
        <f t="shared" si="2"/>
        <v>0</v>
      </c>
      <c r="G87">
        <f t="shared" si="3"/>
        <v>0</v>
      </c>
      <c r="H87">
        <f t="shared" si="4"/>
        <v>0</v>
      </c>
      <c r="I87" s="23">
        <f t="shared" ca="1" si="5"/>
        <v>0</v>
      </c>
      <c r="J87" s="465"/>
      <c r="K87" s="335"/>
      <c r="L87" s="335"/>
      <c r="M87" s="335"/>
      <c r="N87" s="335"/>
      <c r="O87" s="335"/>
      <c r="P87" s="335"/>
      <c r="Q87" s="335"/>
      <c r="R87" s="335"/>
      <c r="S87" s="335"/>
      <c r="T87" s="23">
        <v>-71</v>
      </c>
      <c r="U87" s="23">
        <f t="shared" si="6"/>
        <v>0</v>
      </c>
      <c r="V87">
        <f t="shared" si="7"/>
        <v>0</v>
      </c>
      <c r="W87">
        <f t="shared" si="8"/>
        <v>0</v>
      </c>
      <c r="X87">
        <f t="shared" si="9"/>
        <v>0</v>
      </c>
      <c r="Y87">
        <f t="shared" si="10"/>
        <v>0</v>
      </c>
      <c r="Z87" s="23">
        <f t="shared" ca="1" si="11"/>
        <v>0</v>
      </c>
      <c r="AA87" s="465"/>
      <c r="AB87" s="335"/>
      <c r="AC87" s="335"/>
      <c r="AD87" s="335"/>
      <c r="AE87" s="335"/>
      <c r="AF87" s="335"/>
      <c r="AG87" s="335"/>
      <c r="AH87" s="335"/>
      <c r="AI87" s="335"/>
      <c r="AJ87" s="335"/>
      <c r="AK87" s="23">
        <v>-71</v>
      </c>
      <c r="AL87" s="23">
        <f t="shared" si="12"/>
        <v>0</v>
      </c>
      <c r="AM87">
        <f t="shared" si="13"/>
        <v>0</v>
      </c>
      <c r="AN87">
        <f t="shared" si="14"/>
        <v>0</v>
      </c>
      <c r="AO87">
        <f t="shared" si="15"/>
        <v>0</v>
      </c>
      <c r="AP87">
        <f t="shared" si="16"/>
        <v>0</v>
      </c>
      <c r="AQ87" s="23">
        <f t="shared" ca="1" si="17"/>
        <v>0</v>
      </c>
      <c r="AR87" s="465"/>
      <c r="AS87" s="335"/>
      <c r="AT87" s="335"/>
      <c r="AU87" s="335"/>
      <c r="AV87" s="335"/>
      <c r="AW87" s="335"/>
      <c r="AX87" s="335"/>
      <c r="AY87" s="335"/>
      <c r="AZ87" s="335"/>
      <c r="BA87" s="335"/>
      <c r="BB87" s="23">
        <v>-71</v>
      </c>
      <c r="BC87" s="23">
        <f t="shared" si="18"/>
        <v>0</v>
      </c>
      <c r="BD87">
        <f t="shared" si="19"/>
        <v>0</v>
      </c>
      <c r="BE87">
        <f t="shared" si="20"/>
        <v>0</v>
      </c>
      <c r="BF87">
        <f t="shared" si="21"/>
        <v>0</v>
      </c>
      <c r="BG87">
        <f t="shared" si="22"/>
        <v>0</v>
      </c>
      <c r="BH87" s="23">
        <f t="shared" ca="1" si="23"/>
        <v>0</v>
      </c>
      <c r="BI87" s="465"/>
      <c r="BJ87" s="335"/>
      <c r="BK87" s="335"/>
      <c r="BL87" s="335"/>
      <c r="BM87" s="335"/>
      <c r="BN87" s="335"/>
      <c r="BO87" s="335"/>
      <c r="BP87" s="335"/>
      <c r="BQ87" s="335"/>
      <c r="BR87" s="335"/>
      <c r="BS87" s="23">
        <v>-71</v>
      </c>
      <c r="BT87" s="23">
        <f t="shared" si="24"/>
        <v>0</v>
      </c>
      <c r="BU87">
        <f t="shared" si="25"/>
        <v>0</v>
      </c>
      <c r="BV87">
        <f t="shared" si="26"/>
        <v>0</v>
      </c>
      <c r="BW87">
        <f t="shared" si="27"/>
        <v>0</v>
      </c>
      <c r="BX87">
        <f t="shared" si="28"/>
        <v>0</v>
      </c>
      <c r="BY87" s="23">
        <f t="shared" ca="1" si="29"/>
        <v>200</v>
      </c>
      <c r="BZ87" s="465"/>
      <c r="CA87" s="335"/>
      <c r="CB87" s="335"/>
      <c r="CC87" s="335"/>
      <c r="CD87" s="335"/>
      <c r="CE87" s="335"/>
      <c r="CF87" s="335"/>
      <c r="CG87" s="335"/>
      <c r="CH87" s="335"/>
      <c r="CI87" s="335"/>
      <c r="CJ87" s="23">
        <v>-71</v>
      </c>
      <c r="CK87" s="23">
        <f t="shared" si="30"/>
        <v>0</v>
      </c>
      <c r="CL87">
        <f t="shared" si="31"/>
        <v>0</v>
      </c>
      <c r="CM87">
        <f t="shared" si="32"/>
        <v>0</v>
      </c>
      <c r="CN87">
        <f t="shared" si="33"/>
        <v>0</v>
      </c>
      <c r="CO87">
        <f t="shared" si="34"/>
        <v>0</v>
      </c>
      <c r="CP87" s="23">
        <f t="shared" ca="1" si="35"/>
        <v>0</v>
      </c>
      <c r="CQ87" s="465"/>
      <c r="CR87" s="335"/>
      <c r="CS87" s="335"/>
      <c r="CT87" s="335"/>
      <c r="CU87" s="335"/>
      <c r="CV87" s="335"/>
      <c r="CW87" s="335"/>
      <c r="CX87" s="335"/>
      <c r="CY87" s="335"/>
      <c r="CZ87" s="335"/>
      <c r="DA87" s="23">
        <v>-71</v>
      </c>
      <c r="DB87" s="23">
        <f t="shared" si="36"/>
        <v>0</v>
      </c>
      <c r="DC87">
        <f t="shared" si="37"/>
        <v>0</v>
      </c>
      <c r="DD87">
        <f t="shared" si="38"/>
        <v>0</v>
      </c>
      <c r="DE87">
        <f t="shared" si="39"/>
        <v>0</v>
      </c>
      <c r="DF87">
        <f t="shared" si="40"/>
        <v>0</v>
      </c>
      <c r="DG87" s="23">
        <f t="shared" ca="1" si="41"/>
        <v>0</v>
      </c>
      <c r="DH87" s="465"/>
      <c r="DI87" s="335"/>
      <c r="DJ87" s="335"/>
      <c r="DK87" s="335"/>
      <c r="DL87" s="335"/>
      <c r="DM87" s="335"/>
      <c r="DN87" s="335"/>
      <c r="DO87" s="335"/>
      <c r="DP87" s="335"/>
      <c r="DQ87" s="335"/>
      <c r="DR87" s="23">
        <v>-71</v>
      </c>
      <c r="DS87" s="23">
        <f t="shared" si="42"/>
        <v>0</v>
      </c>
      <c r="DT87">
        <f t="shared" si="43"/>
        <v>0</v>
      </c>
      <c r="DU87">
        <f t="shared" si="44"/>
        <v>0</v>
      </c>
      <c r="DV87">
        <f t="shared" si="45"/>
        <v>0</v>
      </c>
      <c r="DW87">
        <f t="shared" si="46"/>
        <v>0</v>
      </c>
      <c r="DX87" s="23">
        <f t="shared" ca="1" si="47"/>
        <v>0</v>
      </c>
      <c r="DY87" s="465"/>
      <c r="DZ87" s="335"/>
      <c r="EA87" s="335"/>
      <c r="EB87" s="335"/>
      <c r="EC87" s="335"/>
      <c r="ED87" s="335"/>
      <c r="EE87" s="335"/>
      <c r="EF87" s="335"/>
      <c r="EG87" s="335"/>
      <c r="EH87" s="335"/>
      <c r="EI87" s="23">
        <v>-71</v>
      </c>
      <c r="EJ87" s="23">
        <f t="shared" si="48"/>
        <v>0</v>
      </c>
      <c r="EK87">
        <f t="shared" si="49"/>
        <v>0</v>
      </c>
      <c r="EL87">
        <f t="shared" si="50"/>
        <v>0</v>
      </c>
      <c r="EM87">
        <f t="shared" si="51"/>
        <v>0</v>
      </c>
      <c r="EN87">
        <f t="shared" si="52"/>
        <v>0</v>
      </c>
      <c r="EO87" s="23">
        <f t="shared" ca="1" si="53"/>
        <v>0</v>
      </c>
      <c r="EP87" s="465"/>
      <c r="EQ87" s="335"/>
      <c r="ER87" s="335"/>
      <c r="ES87" s="335"/>
      <c r="ET87" s="335"/>
      <c r="EU87" s="335"/>
      <c r="EV87" s="335"/>
      <c r="EW87" s="335"/>
      <c r="EX87" s="335"/>
      <c r="EY87" s="335"/>
      <c r="EZ87" s="23">
        <v>-71</v>
      </c>
      <c r="FA87" s="23">
        <f t="shared" si="54"/>
        <v>0</v>
      </c>
      <c r="FB87">
        <f t="shared" si="55"/>
        <v>0</v>
      </c>
      <c r="FC87">
        <f t="shared" si="56"/>
        <v>0</v>
      </c>
      <c r="FD87">
        <f t="shared" si="57"/>
        <v>0</v>
      </c>
      <c r="FE87">
        <f t="shared" si="58"/>
        <v>0</v>
      </c>
      <c r="FF87" s="23">
        <f t="shared" ca="1" si="59"/>
        <v>0</v>
      </c>
      <c r="FG87" s="465"/>
      <c r="FH87" s="335"/>
      <c r="FI87" s="335"/>
      <c r="FJ87" s="335"/>
      <c r="FK87" s="335"/>
      <c r="FL87" s="335"/>
      <c r="FM87" s="335"/>
      <c r="FN87" s="335"/>
      <c r="FO87" s="335"/>
      <c r="FP87" s="335"/>
      <c r="FQ87" s="23">
        <v>-71</v>
      </c>
      <c r="FR87" s="23">
        <f t="shared" si="60"/>
        <v>0</v>
      </c>
      <c r="FS87">
        <f t="shared" si="61"/>
        <v>0</v>
      </c>
      <c r="FT87">
        <f t="shared" si="62"/>
        <v>0</v>
      </c>
      <c r="FU87">
        <f t="shared" si="63"/>
        <v>0</v>
      </c>
      <c r="FV87">
        <f t="shared" si="64"/>
        <v>0</v>
      </c>
      <c r="FW87" s="23">
        <f t="shared" si="65"/>
        <v>0</v>
      </c>
      <c r="FX87" s="465"/>
      <c r="FY87" s="335"/>
      <c r="FZ87" s="335"/>
      <c r="GA87" s="335"/>
      <c r="GB87" s="335"/>
      <c r="GC87" s="335"/>
      <c r="GD87" s="335"/>
      <c r="GE87" s="335"/>
      <c r="GF87" s="335"/>
      <c r="GG87" s="335"/>
      <c r="GH87" s="23">
        <v>-71</v>
      </c>
      <c r="GI87" s="23">
        <f t="shared" si="66"/>
        <v>0</v>
      </c>
      <c r="GJ87">
        <f t="shared" si="67"/>
        <v>0</v>
      </c>
      <c r="GK87">
        <f t="shared" si="68"/>
        <v>0</v>
      </c>
      <c r="GL87">
        <f t="shared" si="69"/>
        <v>0</v>
      </c>
      <c r="GM87">
        <f t="shared" si="70"/>
        <v>0</v>
      </c>
      <c r="GN87" s="23">
        <f t="shared" si="71"/>
        <v>0</v>
      </c>
      <c r="GO87" s="465"/>
      <c r="GP87" s="335"/>
      <c r="GQ87" s="335"/>
      <c r="GR87" s="335"/>
      <c r="GS87" s="335"/>
      <c r="GT87" s="335"/>
      <c r="GU87" s="335"/>
      <c r="GV87" s="335"/>
      <c r="GW87" s="335"/>
      <c r="GX87" s="335"/>
      <c r="GY87" s="23">
        <v>-71</v>
      </c>
      <c r="GZ87" s="23">
        <f t="shared" si="72"/>
        <v>0</v>
      </c>
      <c r="HA87">
        <f t="shared" si="73"/>
        <v>0</v>
      </c>
      <c r="HB87">
        <f t="shared" si="74"/>
        <v>0</v>
      </c>
      <c r="HC87">
        <f t="shared" si="75"/>
        <v>0</v>
      </c>
      <c r="HD87">
        <f t="shared" si="76"/>
        <v>0</v>
      </c>
      <c r="HE87" s="23">
        <f t="shared" si="77"/>
        <v>0</v>
      </c>
      <c r="HF87" s="465"/>
      <c r="HG87" s="335"/>
      <c r="HH87" s="335"/>
      <c r="HI87" s="335"/>
      <c r="HJ87" s="335"/>
      <c r="HK87" s="335"/>
      <c r="HL87" s="335"/>
      <c r="HM87" s="335"/>
      <c r="HN87" s="335"/>
      <c r="HO87" s="335"/>
      <c r="HP87" s="23">
        <v>-71</v>
      </c>
      <c r="HQ87" s="23">
        <f t="shared" si="78"/>
        <v>0</v>
      </c>
      <c r="HR87">
        <f t="shared" si="79"/>
        <v>0</v>
      </c>
      <c r="HS87">
        <f t="shared" si="80"/>
        <v>0</v>
      </c>
      <c r="HT87">
        <f t="shared" si="81"/>
        <v>0</v>
      </c>
      <c r="HU87">
        <f t="shared" si="82"/>
        <v>0</v>
      </c>
      <c r="HV87" s="23">
        <f t="shared" si="83"/>
        <v>0</v>
      </c>
      <c r="HW87" s="465"/>
      <c r="HX87" s="335"/>
      <c r="HY87" s="335"/>
      <c r="HZ87" s="335"/>
      <c r="IA87" s="335"/>
      <c r="IB87" s="335"/>
      <c r="IC87" s="335"/>
      <c r="ID87" s="335"/>
      <c r="IE87" s="335"/>
      <c r="IF87" s="335"/>
      <c r="IG87" s="23">
        <v>-71</v>
      </c>
      <c r="IH87" s="23">
        <f t="shared" si="84"/>
        <v>0</v>
      </c>
      <c r="II87">
        <f t="shared" si="85"/>
        <v>0</v>
      </c>
      <c r="IJ87">
        <f t="shared" si="86"/>
        <v>0</v>
      </c>
      <c r="IK87">
        <f t="shared" si="87"/>
        <v>0</v>
      </c>
      <c r="IL87">
        <f t="shared" si="88"/>
        <v>0</v>
      </c>
      <c r="IM87" s="23">
        <f t="shared" si="89"/>
        <v>0</v>
      </c>
      <c r="IN87" s="465"/>
      <c r="IO87" s="335"/>
      <c r="IP87" s="335"/>
      <c r="IQ87" s="335"/>
      <c r="IR87" s="335"/>
      <c r="IS87" s="335"/>
      <c r="IT87" s="335"/>
    </row>
    <row r="88" spans="1:254" s="124" customFormat="1" ht="12.75" x14ac:dyDescent="0.2">
      <c r="A88" s="335"/>
      <c r="B88" s="335"/>
      <c r="C88" s="23">
        <v>-70</v>
      </c>
      <c r="D88" s="23">
        <f t="shared" si="0"/>
        <v>0</v>
      </c>
      <c r="E88">
        <f t="shared" si="1"/>
        <v>0</v>
      </c>
      <c r="F88">
        <f t="shared" si="2"/>
        <v>0</v>
      </c>
      <c r="G88">
        <f t="shared" si="3"/>
        <v>0</v>
      </c>
      <c r="H88">
        <f t="shared" si="4"/>
        <v>0</v>
      </c>
      <c r="I88" s="23">
        <f t="shared" ca="1" si="5"/>
        <v>0</v>
      </c>
      <c r="J88" s="465"/>
      <c r="K88" s="335"/>
      <c r="L88" s="335"/>
      <c r="M88" s="335"/>
      <c r="N88" s="335"/>
      <c r="O88" s="335"/>
      <c r="P88" s="335"/>
      <c r="Q88" s="335"/>
      <c r="R88" s="335"/>
      <c r="S88" s="335"/>
      <c r="T88" s="23">
        <v>-70</v>
      </c>
      <c r="U88" s="23">
        <f t="shared" si="6"/>
        <v>0</v>
      </c>
      <c r="V88">
        <f t="shared" si="7"/>
        <v>0</v>
      </c>
      <c r="W88">
        <f t="shared" si="8"/>
        <v>0</v>
      </c>
      <c r="X88">
        <f t="shared" si="9"/>
        <v>0</v>
      </c>
      <c r="Y88">
        <f t="shared" si="10"/>
        <v>0</v>
      </c>
      <c r="Z88" s="23">
        <f t="shared" ca="1" si="11"/>
        <v>0</v>
      </c>
      <c r="AA88" s="465"/>
      <c r="AB88" s="335"/>
      <c r="AC88" s="335"/>
      <c r="AD88" s="335"/>
      <c r="AE88" s="335"/>
      <c r="AF88" s="335"/>
      <c r="AG88" s="335"/>
      <c r="AH88" s="335"/>
      <c r="AI88" s="335"/>
      <c r="AJ88" s="335"/>
      <c r="AK88" s="23">
        <v>-70</v>
      </c>
      <c r="AL88" s="23">
        <f t="shared" si="12"/>
        <v>0</v>
      </c>
      <c r="AM88">
        <f t="shared" si="13"/>
        <v>0</v>
      </c>
      <c r="AN88">
        <f t="shared" si="14"/>
        <v>0</v>
      </c>
      <c r="AO88">
        <f t="shared" si="15"/>
        <v>0</v>
      </c>
      <c r="AP88">
        <f t="shared" si="16"/>
        <v>0</v>
      </c>
      <c r="AQ88" s="23">
        <f t="shared" ca="1" si="17"/>
        <v>0</v>
      </c>
      <c r="AR88" s="465"/>
      <c r="AS88" s="335"/>
      <c r="AT88" s="335"/>
      <c r="AU88" s="335"/>
      <c r="AV88" s="335"/>
      <c r="AW88" s="335"/>
      <c r="AX88" s="335"/>
      <c r="AY88" s="335"/>
      <c r="AZ88" s="335"/>
      <c r="BA88" s="335"/>
      <c r="BB88" s="23">
        <v>-70</v>
      </c>
      <c r="BC88" s="23">
        <f t="shared" si="18"/>
        <v>0</v>
      </c>
      <c r="BD88">
        <f t="shared" si="19"/>
        <v>0</v>
      </c>
      <c r="BE88">
        <f t="shared" si="20"/>
        <v>0</v>
      </c>
      <c r="BF88">
        <f t="shared" si="21"/>
        <v>0</v>
      </c>
      <c r="BG88">
        <f t="shared" si="22"/>
        <v>0</v>
      </c>
      <c r="BH88" s="23">
        <f t="shared" ca="1" si="23"/>
        <v>0</v>
      </c>
      <c r="BI88" s="465"/>
      <c r="BJ88" s="335"/>
      <c r="BK88" s="335"/>
      <c r="BL88" s="335"/>
      <c r="BM88" s="335"/>
      <c r="BN88" s="335"/>
      <c r="BO88" s="335"/>
      <c r="BP88" s="335"/>
      <c r="BQ88" s="335"/>
      <c r="BR88" s="335"/>
      <c r="BS88" s="23">
        <v>-70</v>
      </c>
      <c r="BT88" s="23">
        <f t="shared" si="24"/>
        <v>0</v>
      </c>
      <c r="BU88">
        <f t="shared" si="25"/>
        <v>0</v>
      </c>
      <c r="BV88">
        <f t="shared" si="26"/>
        <v>0</v>
      </c>
      <c r="BW88">
        <f t="shared" si="27"/>
        <v>0</v>
      </c>
      <c r="BX88">
        <f t="shared" si="28"/>
        <v>0</v>
      </c>
      <c r="BY88" s="23">
        <f t="shared" ca="1" si="29"/>
        <v>200</v>
      </c>
      <c r="BZ88" s="465"/>
      <c r="CA88" s="335"/>
      <c r="CB88" s="335"/>
      <c r="CC88" s="335"/>
      <c r="CD88" s="335"/>
      <c r="CE88" s="335"/>
      <c r="CF88" s="335"/>
      <c r="CG88" s="335"/>
      <c r="CH88" s="335"/>
      <c r="CI88" s="335"/>
      <c r="CJ88" s="23">
        <v>-70</v>
      </c>
      <c r="CK88" s="23">
        <f t="shared" si="30"/>
        <v>0</v>
      </c>
      <c r="CL88">
        <f t="shared" si="31"/>
        <v>0</v>
      </c>
      <c r="CM88">
        <f t="shared" si="32"/>
        <v>0</v>
      </c>
      <c r="CN88">
        <f t="shared" si="33"/>
        <v>0</v>
      </c>
      <c r="CO88">
        <f t="shared" si="34"/>
        <v>0</v>
      </c>
      <c r="CP88" s="23">
        <f t="shared" ca="1" si="35"/>
        <v>0</v>
      </c>
      <c r="CQ88" s="465"/>
      <c r="CR88" s="335"/>
      <c r="CS88" s="335"/>
      <c r="CT88" s="335"/>
      <c r="CU88" s="335"/>
      <c r="CV88" s="335"/>
      <c r="CW88" s="335"/>
      <c r="CX88" s="335"/>
      <c r="CY88" s="335"/>
      <c r="CZ88" s="335"/>
      <c r="DA88" s="23">
        <v>-70</v>
      </c>
      <c r="DB88" s="23">
        <f t="shared" si="36"/>
        <v>0</v>
      </c>
      <c r="DC88">
        <f t="shared" si="37"/>
        <v>0</v>
      </c>
      <c r="DD88">
        <f t="shared" si="38"/>
        <v>0</v>
      </c>
      <c r="DE88">
        <f t="shared" si="39"/>
        <v>0</v>
      </c>
      <c r="DF88">
        <f t="shared" si="40"/>
        <v>0</v>
      </c>
      <c r="DG88" s="23">
        <f t="shared" ca="1" si="41"/>
        <v>0</v>
      </c>
      <c r="DH88" s="465"/>
      <c r="DI88" s="335"/>
      <c r="DJ88" s="335"/>
      <c r="DK88" s="335"/>
      <c r="DL88" s="335"/>
      <c r="DM88" s="335"/>
      <c r="DN88" s="335"/>
      <c r="DO88" s="335"/>
      <c r="DP88" s="335"/>
      <c r="DQ88" s="335"/>
      <c r="DR88" s="23">
        <v>-70</v>
      </c>
      <c r="DS88" s="23">
        <f t="shared" si="42"/>
        <v>0</v>
      </c>
      <c r="DT88">
        <f t="shared" si="43"/>
        <v>0</v>
      </c>
      <c r="DU88">
        <f t="shared" si="44"/>
        <v>0</v>
      </c>
      <c r="DV88">
        <f t="shared" si="45"/>
        <v>0</v>
      </c>
      <c r="DW88">
        <f t="shared" si="46"/>
        <v>0</v>
      </c>
      <c r="DX88" s="23">
        <f t="shared" ca="1" si="47"/>
        <v>0</v>
      </c>
      <c r="DY88" s="465"/>
      <c r="DZ88" s="335"/>
      <c r="EA88" s="335"/>
      <c r="EB88" s="335"/>
      <c r="EC88" s="335"/>
      <c r="ED88" s="335"/>
      <c r="EE88" s="335"/>
      <c r="EF88" s="335"/>
      <c r="EG88" s="335"/>
      <c r="EH88" s="335"/>
      <c r="EI88" s="23">
        <v>-70</v>
      </c>
      <c r="EJ88" s="23">
        <f t="shared" si="48"/>
        <v>0</v>
      </c>
      <c r="EK88">
        <f t="shared" si="49"/>
        <v>0</v>
      </c>
      <c r="EL88">
        <f t="shared" si="50"/>
        <v>0</v>
      </c>
      <c r="EM88">
        <f t="shared" si="51"/>
        <v>0</v>
      </c>
      <c r="EN88">
        <f t="shared" si="52"/>
        <v>0</v>
      </c>
      <c r="EO88" s="23">
        <f t="shared" ca="1" si="53"/>
        <v>0</v>
      </c>
      <c r="EP88" s="465"/>
      <c r="EQ88" s="335"/>
      <c r="ER88" s="335"/>
      <c r="ES88" s="335"/>
      <c r="ET88" s="335"/>
      <c r="EU88" s="335"/>
      <c r="EV88" s="335"/>
      <c r="EW88" s="335"/>
      <c r="EX88" s="335"/>
      <c r="EY88" s="335"/>
      <c r="EZ88" s="23">
        <v>-70</v>
      </c>
      <c r="FA88" s="23">
        <f t="shared" si="54"/>
        <v>0</v>
      </c>
      <c r="FB88">
        <f t="shared" si="55"/>
        <v>0</v>
      </c>
      <c r="FC88">
        <f t="shared" si="56"/>
        <v>0</v>
      </c>
      <c r="FD88">
        <f t="shared" si="57"/>
        <v>0</v>
      </c>
      <c r="FE88">
        <f t="shared" si="58"/>
        <v>0</v>
      </c>
      <c r="FF88" s="23">
        <f t="shared" ca="1" si="59"/>
        <v>0</v>
      </c>
      <c r="FG88" s="465"/>
      <c r="FH88" s="335"/>
      <c r="FI88" s="335"/>
      <c r="FJ88" s="335"/>
      <c r="FK88" s="335"/>
      <c r="FL88" s="335"/>
      <c r="FM88" s="335"/>
      <c r="FN88" s="335"/>
      <c r="FO88" s="335"/>
      <c r="FP88" s="335"/>
      <c r="FQ88" s="23">
        <v>-70</v>
      </c>
      <c r="FR88" s="23">
        <f t="shared" si="60"/>
        <v>0</v>
      </c>
      <c r="FS88">
        <f t="shared" si="61"/>
        <v>0</v>
      </c>
      <c r="FT88">
        <f t="shared" si="62"/>
        <v>0</v>
      </c>
      <c r="FU88">
        <f t="shared" si="63"/>
        <v>0</v>
      </c>
      <c r="FV88">
        <f t="shared" si="64"/>
        <v>0</v>
      </c>
      <c r="FW88" s="23">
        <f t="shared" si="65"/>
        <v>0</v>
      </c>
      <c r="FX88" s="465"/>
      <c r="FY88" s="335"/>
      <c r="FZ88" s="335"/>
      <c r="GA88" s="335"/>
      <c r="GB88" s="335"/>
      <c r="GC88" s="335"/>
      <c r="GD88" s="335"/>
      <c r="GE88" s="335"/>
      <c r="GF88" s="335"/>
      <c r="GG88" s="335"/>
      <c r="GH88" s="23">
        <v>-70</v>
      </c>
      <c r="GI88" s="23">
        <f t="shared" si="66"/>
        <v>0</v>
      </c>
      <c r="GJ88">
        <f t="shared" si="67"/>
        <v>0</v>
      </c>
      <c r="GK88">
        <f t="shared" si="68"/>
        <v>0</v>
      </c>
      <c r="GL88">
        <f t="shared" si="69"/>
        <v>0</v>
      </c>
      <c r="GM88">
        <f t="shared" si="70"/>
        <v>0</v>
      </c>
      <c r="GN88" s="23">
        <f t="shared" si="71"/>
        <v>0</v>
      </c>
      <c r="GO88" s="465"/>
      <c r="GP88" s="335"/>
      <c r="GQ88" s="335"/>
      <c r="GR88" s="335"/>
      <c r="GS88" s="335"/>
      <c r="GT88" s="335"/>
      <c r="GU88" s="335"/>
      <c r="GV88" s="335"/>
      <c r="GW88" s="335"/>
      <c r="GX88" s="335"/>
      <c r="GY88" s="23">
        <v>-70</v>
      </c>
      <c r="GZ88" s="23">
        <f t="shared" si="72"/>
        <v>0</v>
      </c>
      <c r="HA88">
        <f t="shared" si="73"/>
        <v>0</v>
      </c>
      <c r="HB88">
        <f t="shared" si="74"/>
        <v>0</v>
      </c>
      <c r="HC88">
        <f t="shared" si="75"/>
        <v>0</v>
      </c>
      <c r="HD88">
        <f t="shared" si="76"/>
        <v>0</v>
      </c>
      <c r="HE88" s="23">
        <f t="shared" si="77"/>
        <v>0</v>
      </c>
      <c r="HF88" s="465"/>
      <c r="HG88" s="335"/>
      <c r="HH88" s="335"/>
      <c r="HI88" s="335"/>
      <c r="HJ88" s="335"/>
      <c r="HK88" s="335"/>
      <c r="HL88" s="335"/>
      <c r="HM88" s="335"/>
      <c r="HN88" s="335"/>
      <c r="HO88" s="335"/>
      <c r="HP88" s="23">
        <v>-70</v>
      </c>
      <c r="HQ88" s="23">
        <f t="shared" si="78"/>
        <v>0</v>
      </c>
      <c r="HR88">
        <f t="shared" si="79"/>
        <v>0</v>
      </c>
      <c r="HS88">
        <f t="shared" si="80"/>
        <v>0</v>
      </c>
      <c r="HT88">
        <f t="shared" si="81"/>
        <v>0</v>
      </c>
      <c r="HU88">
        <f t="shared" si="82"/>
        <v>0</v>
      </c>
      <c r="HV88" s="23">
        <f t="shared" si="83"/>
        <v>0</v>
      </c>
      <c r="HW88" s="465"/>
      <c r="HX88" s="335"/>
      <c r="HY88" s="335"/>
      <c r="HZ88" s="335"/>
      <c r="IA88" s="335"/>
      <c r="IB88" s="335"/>
      <c r="IC88" s="335"/>
      <c r="ID88" s="335"/>
      <c r="IE88" s="335"/>
      <c r="IF88" s="335"/>
      <c r="IG88" s="23">
        <v>-70</v>
      </c>
      <c r="IH88" s="23">
        <f t="shared" si="84"/>
        <v>0</v>
      </c>
      <c r="II88">
        <f t="shared" si="85"/>
        <v>0</v>
      </c>
      <c r="IJ88">
        <f t="shared" si="86"/>
        <v>0</v>
      </c>
      <c r="IK88">
        <f t="shared" si="87"/>
        <v>0</v>
      </c>
      <c r="IL88">
        <f t="shared" si="88"/>
        <v>0</v>
      </c>
      <c r="IM88" s="23">
        <f t="shared" si="89"/>
        <v>0</v>
      </c>
      <c r="IN88" s="465"/>
      <c r="IO88" s="335"/>
      <c r="IP88" s="335"/>
      <c r="IQ88" s="335"/>
      <c r="IR88" s="335"/>
      <c r="IS88" s="335"/>
      <c r="IT88" s="335"/>
    </row>
    <row r="89" spans="1:254" s="124" customFormat="1" ht="12.75" x14ac:dyDescent="0.2">
      <c r="A89" s="335"/>
      <c r="B89" s="335"/>
      <c r="C89" s="23">
        <v>-69</v>
      </c>
      <c r="D89" s="23">
        <f t="shared" si="0"/>
        <v>0</v>
      </c>
      <c r="E89">
        <f t="shared" si="1"/>
        <v>0</v>
      </c>
      <c r="F89">
        <f t="shared" si="2"/>
        <v>0</v>
      </c>
      <c r="G89">
        <f t="shared" si="3"/>
        <v>0</v>
      </c>
      <c r="H89">
        <f t="shared" si="4"/>
        <v>0</v>
      </c>
      <c r="I89" s="23">
        <f t="shared" ca="1" si="5"/>
        <v>0</v>
      </c>
      <c r="J89" s="465"/>
      <c r="K89" s="335"/>
      <c r="L89" s="335"/>
      <c r="M89" s="335"/>
      <c r="N89" s="335"/>
      <c r="O89" s="335"/>
      <c r="P89" s="335"/>
      <c r="Q89" s="335"/>
      <c r="R89" s="335"/>
      <c r="S89" s="335"/>
      <c r="T89" s="23">
        <v>-69</v>
      </c>
      <c r="U89" s="23">
        <f t="shared" si="6"/>
        <v>0</v>
      </c>
      <c r="V89">
        <f t="shared" si="7"/>
        <v>0</v>
      </c>
      <c r="W89">
        <f t="shared" si="8"/>
        <v>0</v>
      </c>
      <c r="X89">
        <f t="shared" si="9"/>
        <v>0</v>
      </c>
      <c r="Y89">
        <f t="shared" si="10"/>
        <v>0</v>
      </c>
      <c r="Z89" s="23">
        <f t="shared" ca="1" si="11"/>
        <v>0</v>
      </c>
      <c r="AA89" s="465"/>
      <c r="AB89" s="335"/>
      <c r="AC89" s="335"/>
      <c r="AD89" s="335"/>
      <c r="AE89" s="335"/>
      <c r="AF89" s="335"/>
      <c r="AG89" s="335"/>
      <c r="AH89" s="335"/>
      <c r="AI89" s="335"/>
      <c r="AJ89" s="335"/>
      <c r="AK89" s="23">
        <v>-69</v>
      </c>
      <c r="AL89" s="23">
        <f t="shared" si="12"/>
        <v>0</v>
      </c>
      <c r="AM89">
        <f t="shared" si="13"/>
        <v>0</v>
      </c>
      <c r="AN89">
        <f t="shared" si="14"/>
        <v>0</v>
      </c>
      <c r="AO89">
        <f t="shared" si="15"/>
        <v>0</v>
      </c>
      <c r="AP89">
        <f t="shared" si="16"/>
        <v>0</v>
      </c>
      <c r="AQ89" s="23">
        <f t="shared" ca="1" si="17"/>
        <v>0</v>
      </c>
      <c r="AR89" s="465"/>
      <c r="AS89" s="335"/>
      <c r="AT89" s="335"/>
      <c r="AU89" s="335"/>
      <c r="AV89" s="335"/>
      <c r="AW89" s="335"/>
      <c r="AX89" s="335"/>
      <c r="AY89" s="335"/>
      <c r="AZ89" s="335"/>
      <c r="BA89" s="335"/>
      <c r="BB89" s="23">
        <v>-69</v>
      </c>
      <c r="BC89" s="23">
        <f t="shared" si="18"/>
        <v>0</v>
      </c>
      <c r="BD89">
        <f t="shared" si="19"/>
        <v>0</v>
      </c>
      <c r="BE89">
        <f t="shared" si="20"/>
        <v>0</v>
      </c>
      <c r="BF89">
        <f t="shared" si="21"/>
        <v>0</v>
      </c>
      <c r="BG89">
        <f t="shared" si="22"/>
        <v>0</v>
      </c>
      <c r="BH89" s="23">
        <f t="shared" ca="1" si="23"/>
        <v>0</v>
      </c>
      <c r="BI89" s="465"/>
      <c r="BJ89" s="335"/>
      <c r="BK89" s="335"/>
      <c r="BL89" s="335"/>
      <c r="BM89" s="335"/>
      <c r="BN89" s="335"/>
      <c r="BO89" s="335"/>
      <c r="BP89" s="335"/>
      <c r="BQ89" s="335"/>
      <c r="BR89" s="335"/>
      <c r="BS89" s="23">
        <v>-69</v>
      </c>
      <c r="BT89" s="23">
        <f t="shared" si="24"/>
        <v>0</v>
      </c>
      <c r="BU89">
        <f t="shared" si="25"/>
        <v>0</v>
      </c>
      <c r="BV89">
        <f t="shared" si="26"/>
        <v>0</v>
      </c>
      <c r="BW89">
        <f t="shared" si="27"/>
        <v>0</v>
      </c>
      <c r="BX89">
        <f t="shared" si="28"/>
        <v>0</v>
      </c>
      <c r="BY89" s="23">
        <f t="shared" ca="1" si="29"/>
        <v>200</v>
      </c>
      <c r="BZ89" s="465"/>
      <c r="CA89" s="335"/>
      <c r="CB89" s="335"/>
      <c r="CC89" s="335"/>
      <c r="CD89" s="335"/>
      <c r="CE89" s="335"/>
      <c r="CF89" s="335"/>
      <c r="CG89" s="335"/>
      <c r="CH89" s="335"/>
      <c r="CI89" s="335"/>
      <c r="CJ89" s="23">
        <v>-69</v>
      </c>
      <c r="CK89" s="23">
        <f t="shared" si="30"/>
        <v>0</v>
      </c>
      <c r="CL89">
        <f t="shared" si="31"/>
        <v>0</v>
      </c>
      <c r="CM89">
        <f t="shared" si="32"/>
        <v>0</v>
      </c>
      <c r="CN89">
        <f t="shared" si="33"/>
        <v>0</v>
      </c>
      <c r="CO89">
        <f t="shared" si="34"/>
        <v>0</v>
      </c>
      <c r="CP89" s="23">
        <f t="shared" ca="1" si="35"/>
        <v>0</v>
      </c>
      <c r="CQ89" s="465"/>
      <c r="CR89" s="335"/>
      <c r="CS89" s="335"/>
      <c r="CT89" s="335"/>
      <c r="CU89" s="335"/>
      <c r="CV89" s="335"/>
      <c r="CW89" s="335"/>
      <c r="CX89" s="335"/>
      <c r="CY89" s="335"/>
      <c r="CZ89" s="335"/>
      <c r="DA89" s="23">
        <v>-69</v>
      </c>
      <c r="DB89" s="23">
        <f t="shared" si="36"/>
        <v>0</v>
      </c>
      <c r="DC89">
        <f t="shared" si="37"/>
        <v>0</v>
      </c>
      <c r="DD89">
        <f t="shared" si="38"/>
        <v>0</v>
      </c>
      <c r="DE89">
        <f t="shared" si="39"/>
        <v>0</v>
      </c>
      <c r="DF89">
        <f t="shared" si="40"/>
        <v>0</v>
      </c>
      <c r="DG89" s="23">
        <f t="shared" ca="1" si="41"/>
        <v>0</v>
      </c>
      <c r="DH89" s="465"/>
      <c r="DI89" s="335"/>
      <c r="DJ89" s="335"/>
      <c r="DK89" s="335"/>
      <c r="DL89" s="335"/>
      <c r="DM89" s="335"/>
      <c r="DN89" s="335"/>
      <c r="DO89" s="335"/>
      <c r="DP89" s="335"/>
      <c r="DQ89" s="335"/>
      <c r="DR89" s="23">
        <v>-69</v>
      </c>
      <c r="DS89" s="23">
        <f t="shared" si="42"/>
        <v>0</v>
      </c>
      <c r="DT89">
        <f t="shared" si="43"/>
        <v>0</v>
      </c>
      <c r="DU89">
        <f t="shared" si="44"/>
        <v>0</v>
      </c>
      <c r="DV89">
        <f t="shared" si="45"/>
        <v>0</v>
      </c>
      <c r="DW89">
        <f t="shared" si="46"/>
        <v>0</v>
      </c>
      <c r="DX89" s="23">
        <f t="shared" ca="1" si="47"/>
        <v>0</v>
      </c>
      <c r="DY89" s="465"/>
      <c r="DZ89" s="335"/>
      <c r="EA89" s="335"/>
      <c r="EB89" s="335"/>
      <c r="EC89" s="335"/>
      <c r="ED89" s="335"/>
      <c r="EE89" s="335"/>
      <c r="EF89" s="335"/>
      <c r="EG89" s="335"/>
      <c r="EH89" s="335"/>
      <c r="EI89" s="23">
        <v>-69</v>
      </c>
      <c r="EJ89" s="23">
        <f t="shared" si="48"/>
        <v>0</v>
      </c>
      <c r="EK89">
        <f t="shared" si="49"/>
        <v>0</v>
      </c>
      <c r="EL89">
        <f t="shared" si="50"/>
        <v>0</v>
      </c>
      <c r="EM89">
        <f t="shared" si="51"/>
        <v>0</v>
      </c>
      <c r="EN89">
        <f t="shared" si="52"/>
        <v>0</v>
      </c>
      <c r="EO89" s="23">
        <f t="shared" ca="1" si="53"/>
        <v>0</v>
      </c>
      <c r="EP89" s="465"/>
      <c r="EQ89" s="335"/>
      <c r="ER89" s="335"/>
      <c r="ES89" s="335"/>
      <c r="ET89" s="335"/>
      <c r="EU89" s="335"/>
      <c r="EV89" s="335"/>
      <c r="EW89" s="335"/>
      <c r="EX89" s="335"/>
      <c r="EY89" s="335"/>
      <c r="EZ89" s="23">
        <v>-69</v>
      </c>
      <c r="FA89" s="23">
        <f t="shared" si="54"/>
        <v>0</v>
      </c>
      <c r="FB89">
        <f t="shared" si="55"/>
        <v>0</v>
      </c>
      <c r="FC89">
        <f t="shared" si="56"/>
        <v>0</v>
      </c>
      <c r="FD89">
        <f t="shared" si="57"/>
        <v>0</v>
      </c>
      <c r="FE89">
        <f t="shared" si="58"/>
        <v>0</v>
      </c>
      <c r="FF89" s="23">
        <f t="shared" ca="1" si="59"/>
        <v>0</v>
      </c>
      <c r="FG89" s="465"/>
      <c r="FH89" s="335"/>
      <c r="FI89" s="335"/>
      <c r="FJ89" s="335"/>
      <c r="FK89" s="335"/>
      <c r="FL89" s="335"/>
      <c r="FM89" s="335"/>
      <c r="FN89" s="335"/>
      <c r="FO89" s="335"/>
      <c r="FP89" s="335"/>
      <c r="FQ89" s="23">
        <v>-69</v>
      </c>
      <c r="FR89" s="23">
        <f t="shared" si="60"/>
        <v>0</v>
      </c>
      <c r="FS89">
        <f t="shared" si="61"/>
        <v>0</v>
      </c>
      <c r="FT89">
        <f t="shared" si="62"/>
        <v>0</v>
      </c>
      <c r="FU89">
        <f t="shared" si="63"/>
        <v>0</v>
      </c>
      <c r="FV89">
        <f t="shared" si="64"/>
        <v>0</v>
      </c>
      <c r="FW89" s="23">
        <f t="shared" si="65"/>
        <v>0</v>
      </c>
      <c r="FX89" s="465"/>
      <c r="FY89" s="335"/>
      <c r="FZ89" s="335"/>
      <c r="GA89" s="335"/>
      <c r="GB89" s="335"/>
      <c r="GC89" s="335"/>
      <c r="GD89" s="335"/>
      <c r="GE89" s="335"/>
      <c r="GF89" s="335"/>
      <c r="GG89" s="335"/>
      <c r="GH89" s="23">
        <v>-69</v>
      </c>
      <c r="GI89" s="23">
        <f t="shared" si="66"/>
        <v>0</v>
      </c>
      <c r="GJ89">
        <f t="shared" si="67"/>
        <v>0</v>
      </c>
      <c r="GK89">
        <f t="shared" si="68"/>
        <v>0</v>
      </c>
      <c r="GL89">
        <f t="shared" si="69"/>
        <v>0</v>
      </c>
      <c r="GM89">
        <f t="shared" si="70"/>
        <v>0</v>
      </c>
      <c r="GN89" s="23">
        <f t="shared" si="71"/>
        <v>0</v>
      </c>
      <c r="GO89" s="465"/>
      <c r="GP89" s="335"/>
      <c r="GQ89" s="335"/>
      <c r="GR89" s="335"/>
      <c r="GS89" s="335"/>
      <c r="GT89" s="335"/>
      <c r="GU89" s="335"/>
      <c r="GV89" s="335"/>
      <c r="GW89" s="335"/>
      <c r="GX89" s="335"/>
      <c r="GY89" s="23">
        <v>-69</v>
      </c>
      <c r="GZ89" s="23">
        <f t="shared" si="72"/>
        <v>0</v>
      </c>
      <c r="HA89">
        <f t="shared" si="73"/>
        <v>0</v>
      </c>
      <c r="HB89">
        <f t="shared" si="74"/>
        <v>0</v>
      </c>
      <c r="HC89">
        <f t="shared" si="75"/>
        <v>0</v>
      </c>
      <c r="HD89">
        <f t="shared" si="76"/>
        <v>0</v>
      </c>
      <c r="HE89" s="23">
        <f t="shared" si="77"/>
        <v>0</v>
      </c>
      <c r="HF89" s="465"/>
      <c r="HG89" s="335"/>
      <c r="HH89" s="335"/>
      <c r="HI89" s="335"/>
      <c r="HJ89" s="335"/>
      <c r="HK89" s="335"/>
      <c r="HL89" s="335"/>
      <c r="HM89" s="335"/>
      <c r="HN89" s="335"/>
      <c r="HO89" s="335"/>
      <c r="HP89" s="23">
        <v>-69</v>
      </c>
      <c r="HQ89" s="23">
        <f t="shared" si="78"/>
        <v>0</v>
      </c>
      <c r="HR89">
        <f t="shared" si="79"/>
        <v>0</v>
      </c>
      <c r="HS89">
        <f t="shared" si="80"/>
        <v>0</v>
      </c>
      <c r="HT89">
        <f t="shared" si="81"/>
        <v>0</v>
      </c>
      <c r="HU89">
        <f t="shared" si="82"/>
        <v>0</v>
      </c>
      <c r="HV89" s="23">
        <f t="shared" si="83"/>
        <v>0</v>
      </c>
      <c r="HW89" s="465"/>
      <c r="HX89" s="335"/>
      <c r="HY89" s="335"/>
      <c r="HZ89" s="335"/>
      <c r="IA89" s="335"/>
      <c r="IB89" s="335"/>
      <c r="IC89" s="335"/>
      <c r="ID89" s="335"/>
      <c r="IE89" s="335"/>
      <c r="IF89" s="335"/>
      <c r="IG89" s="23">
        <v>-69</v>
      </c>
      <c r="IH89" s="23">
        <f t="shared" si="84"/>
        <v>0</v>
      </c>
      <c r="II89">
        <f t="shared" si="85"/>
        <v>0</v>
      </c>
      <c r="IJ89">
        <f t="shared" si="86"/>
        <v>0</v>
      </c>
      <c r="IK89">
        <f t="shared" si="87"/>
        <v>0</v>
      </c>
      <c r="IL89">
        <f t="shared" si="88"/>
        <v>0</v>
      </c>
      <c r="IM89" s="23">
        <f t="shared" si="89"/>
        <v>0</v>
      </c>
      <c r="IN89" s="465"/>
      <c r="IO89" s="335"/>
      <c r="IP89" s="335"/>
      <c r="IQ89" s="335"/>
      <c r="IR89" s="335"/>
      <c r="IS89" s="335"/>
      <c r="IT89" s="335"/>
    </row>
    <row r="90" spans="1:254" s="124" customFormat="1" ht="12.75" x14ac:dyDescent="0.2">
      <c r="A90" s="335"/>
      <c r="B90" s="335"/>
      <c r="C90" s="23">
        <v>-68</v>
      </c>
      <c r="D90" s="23">
        <f t="shared" si="0"/>
        <v>0</v>
      </c>
      <c r="E90">
        <f t="shared" si="1"/>
        <v>0</v>
      </c>
      <c r="F90">
        <f t="shared" si="2"/>
        <v>0</v>
      </c>
      <c r="G90">
        <f t="shared" si="3"/>
        <v>0</v>
      </c>
      <c r="H90">
        <f t="shared" si="4"/>
        <v>0</v>
      </c>
      <c r="I90" s="23">
        <f t="shared" ca="1" si="5"/>
        <v>0</v>
      </c>
      <c r="J90" s="465"/>
      <c r="K90" s="335"/>
      <c r="L90" s="335"/>
      <c r="M90" s="335"/>
      <c r="N90" s="335"/>
      <c r="O90" s="335"/>
      <c r="P90" s="335"/>
      <c r="Q90" s="335"/>
      <c r="R90" s="335"/>
      <c r="S90" s="335"/>
      <c r="T90" s="23">
        <v>-68</v>
      </c>
      <c r="U90" s="23">
        <f t="shared" si="6"/>
        <v>0</v>
      </c>
      <c r="V90">
        <f t="shared" si="7"/>
        <v>0</v>
      </c>
      <c r="W90">
        <f t="shared" si="8"/>
        <v>0</v>
      </c>
      <c r="X90">
        <f t="shared" si="9"/>
        <v>0</v>
      </c>
      <c r="Y90">
        <f t="shared" si="10"/>
        <v>0</v>
      </c>
      <c r="Z90" s="23">
        <f t="shared" ca="1" si="11"/>
        <v>0</v>
      </c>
      <c r="AA90" s="465"/>
      <c r="AB90" s="335"/>
      <c r="AC90" s="335"/>
      <c r="AD90" s="335"/>
      <c r="AE90" s="335"/>
      <c r="AF90" s="335"/>
      <c r="AG90" s="335"/>
      <c r="AH90" s="335"/>
      <c r="AI90" s="335"/>
      <c r="AJ90" s="335"/>
      <c r="AK90" s="23">
        <v>-68</v>
      </c>
      <c r="AL90" s="23">
        <f t="shared" si="12"/>
        <v>0</v>
      </c>
      <c r="AM90">
        <f t="shared" si="13"/>
        <v>0</v>
      </c>
      <c r="AN90">
        <f t="shared" si="14"/>
        <v>0</v>
      </c>
      <c r="AO90">
        <f t="shared" si="15"/>
        <v>0</v>
      </c>
      <c r="AP90">
        <f t="shared" si="16"/>
        <v>0</v>
      </c>
      <c r="AQ90" s="23">
        <f t="shared" ca="1" si="17"/>
        <v>0</v>
      </c>
      <c r="AR90" s="465"/>
      <c r="AS90" s="335"/>
      <c r="AT90" s="335"/>
      <c r="AU90" s="335"/>
      <c r="AV90" s="335"/>
      <c r="AW90" s="335"/>
      <c r="AX90" s="335"/>
      <c r="AY90" s="335"/>
      <c r="AZ90" s="335"/>
      <c r="BA90" s="335"/>
      <c r="BB90" s="23">
        <v>-68</v>
      </c>
      <c r="BC90" s="23">
        <f t="shared" si="18"/>
        <v>0</v>
      </c>
      <c r="BD90">
        <f t="shared" si="19"/>
        <v>0</v>
      </c>
      <c r="BE90">
        <f t="shared" si="20"/>
        <v>0</v>
      </c>
      <c r="BF90">
        <f t="shared" si="21"/>
        <v>0</v>
      </c>
      <c r="BG90">
        <f t="shared" si="22"/>
        <v>0</v>
      </c>
      <c r="BH90" s="23">
        <f t="shared" ca="1" si="23"/>
        <v>0</v>
      </c>
      <c r="BI90" s="465"/>
      <c r="BJ90" s="335"/>
      <c r="BK90" s="335"/>
      <c r="BL90" s="335"/>
      <c r="BM90" s="335"/>
      <c r="BN90" s="335"/>
      <c r="BO90" s="335"/>
      <c r="BP90" s="335"/>
      <c r="BQ90" s="335"/>
      <c r="BR90" s="335"/>
      <c r="BS90" s="23">
        <v>-68</v>
      </c>
      <c r="BT90" s="23">
        <f t="shared" si="24"/>
        <v>0</v>
      </c>
      <c r="BU90">
        <f t="shared" si="25"/>
        <v>0</v>
      </c>
      <c r="BV90">
        <f t="shared" si="26"/>
        <v>0</v>
      </c>
      <c r="BW90">
        <f t="shared" si="27"/>
        <v>0</v>
      </c>
      <c r="BX90">
        <f t="shared" si="28"/>
        <v>0</v>
      </c>
      <c r="BY90" s="23">
        <f t="shared" ca="1" si="29"/>
        <v>200</v>
      </c>
      <c r="BZ90" s="465"/>
      <c r="CA90" s="335"/>
      <c r="CB90" s="335"/>
      <c r="CC90" s="335"/>
      <c r="CD90" s="335"/>
      <c r="CE90" s="335"/>
      <c r="CF90" s="335"/>
      <c r="CG90" s="335"/>
      <c r="CH90" s="335"/>
      <c r="CI90" s="335"/>
      <c r="CJ90" s="23">
        <v>-68</v>
      </c>
      <c r="CK90" s="23">
        <f t="shared" si="30"/>
        <v>0</v>
      </c>
      <c r="CL90">
        <f t="shared" si="31"/>
        <v>0</v>
      </c>
      <c r="CM90">
        <f t="shared" si="32"/>
        <v>0</v>
      </c>
      <c r="CN90">
        <f t="shared" si="33"/>
        <v>0</v>
      </c>
      <c r="CO90">
        <f t="shared" si="34"/>
        <v>0</v>
      </c>
      <c r="CP90" s="23">
        <f t="shared" ca="1" si="35"/>
        <v>0</v>
      </c>
      <c r="CQ90" s="465"/>
      <c r="CR90" s="335"/>
      <c r="CS90" s="335"/>
      <c r="CT90" s="335"/>
      <c r="CU90" s="335"/>
      <c r="CV90" s="335"/>
      <c r="CW90" s="335"/>
      <c r="CX90" s="335"/>
      <c r="CY90" s="335"/>
      <c r="CZ90" s="335"/>
      <c r="DA90" s="23">
        <v>-68</v>
      </c>
      <c r="DB90" s="23">
        <f t="shared" si="36"/>
        <v>0</v>
      </c>
      <c r="DC90">
        <f t="shared" si="37"/>
        <v>0</v>
      </c>
      <c r="DD90">
        <f t="shared" si="38"/>
        <v>0</v>
      </c>
      <c r="DE90">
        <f t="shared" si="39"/>
        <v>0</v>
      </c>
      <c r="DF90">
        <f t="shared" si="40"/>
        <v>0</v>
      </c>
      <c r="DG90" s="23">
        <f t="shared" ca="1" si="41"/>
        <v>0</v>
      </c>
      <c r="DH90" s="465"/>
      <c r="DI90" s="335"/>
      <c r="DJ90" s="335"/>
      <c r="DK90" s="335"/>
      <c r="DL90" s="335"/>
      <c r="DM90" s="335"/>
      <c r="DN90" s="335"/>
      <c r="DO90" s="335"/>
      <c r="DP90" s="335"/>
      <c r="DQ90" s="335"/>
      <c r="DR90" s="23">
        <v>-68</v>
      </c>
      <c r="DS90" s="23">
        <f t="shared" si="42"/>
        <v>0</v>
      </c>
      <c r="DT90">
        <f t="shared" si="43"/>
        <v>0</v>
      </c>
      <c r="DU90">
        <f t="shared" si="44"/>
        <v>0</v>
      </c>
      <c r="DV90">
        <f t="shared" si="45"/>
        <v>0</v>
      </c>
      <c r="DW90">
        <f t="shared" si="46"/>
        <v>0</v>
      </c>
      <c r="DX90" s="23">
        <f t="shared" ca="1" si="47"/>
        <v>0</v>
      </c>
      <c r="DY90" s="465"/>
      <c r="DZ90" s="335"/>
      <c r="EA90" s="335"/>
      <c r="EB90" s="335"/>
      <c r="EC90" s="335"/>
      <c r="ED90" s="335"/>
      <c r="EE90" s="335"/>
      <c r="EF90" s="335"/>
      <c r="EG90" s="335"/>
      <c r="EH90" s="335"/>
      <c r="EI90" s="23">
        <v>-68</v>
      </c>
      <c r="EJ90" s="23">
        <f t="shared" si="48"/>
        <v>0</v>
      </c>
      <c r="EK90">
        <f t="shared" si="49"/>
        <v>0</v>
      </c>
      <c r="EL90">
        <f t="shared" si="50"/>
        <v>0</v>
      </c>
      <c r="EM90">
        <f t="shared" si="51"/>
        <v>0</v>
      </c>
      <c r="EN90">
        <f t="shared" si="52"/>
        <v>0</v>
      </c>
      <c r="EO90" s="23">
        <f t="shared" ca="1" si="53"/>
        <v>0</v>
      </c>
      <c r="EP90" s="465"/>
      <c r="EQ90" s="335"/>
      <c r="ER90" s="335"/>
      <c r="ES90" s="335"/>
      <c r="ET90" s="335"/>
      <c r="EU90" s="335"/>
      <c r="EV90" s="335"/>
      <c r="EW90" s="335"/>
      <c r="EX90" s="335"/>
      <c r="EY90" s="335"/>
      <c r="EZ90" s="23">
        <v>-68</v>
      </c>
      <c r="FA90" s="23">
        <f t="shared" si="54"/>
        <v>0</v>
      </c>
      <c r="FB90">
        <f t="shared" si="55"/>
        <v>0</v>
      </c>
      <c r="FC90">
        <f t="shared" si="56"/>
        <v>0</v>
      </c>
      <c r="FD90">
        <f t="shared" si="57"/>
        <v>0</v>
      </c>
      <c r="FE90">
        <f t="shared" si="58"/>
        <v>0</v>
      </c>
      <c r="FF90" s="23">
        <f t="shared" ca="1" si="59"/>
        <v>0</v>
      </c>
      <c r="FG90" s="465"/>
      <c r="FH90" s="335"/>
      <c r="FI90" s="335"/>
      <c r="FJ90" s="335"/>
      <c r="FK90" s="335"/>
      <c r="FL90" s="335"/>
      <c r="FM90" s="335"/>
      <c r="FN90" s="335"/>
      <c r="FO90" s="335"/>
      <c r="FP90" s="335"/>
      <c r="FQ90" s="23">
        <v>-68</v>
      </c>
      <c r="FR90" s="23">
        <f t="shared" si="60"/>
        <v>0</v>
      </c>
      <c r="FS90">
        <f t="shared" si="61"/>
        <v>0</v>
      </c>
      <c r="FT90">
        <f t="shared" si="62"/>
        <v>0</v>
      </c>
      <c r="FU90">
        <f t="shared" si="63"/>
        <v>0</v>
      </c>
      <c r="FV90">
        <f t="shared" si="64"/>
        <v>0</v>
      </c>
      <c r="FW90" s="23">
        <f t="shared" si="65"/>
        <v>0</v>
      </c>
      <c r="FX90" s="465"/>
      <c r="FY90" s="335"/>
      <c r="FZ90" s="335"/>
      <c r="GA90" s="335"/>
      <c r="GB90" s="335"/>
      <c r="GC90" s="335"/>
      <c r="GD90" s="335"/>
      <c r="GE90" s="335"/>
      <c r="GF90" s="335"/>
      <c r="GG90" s="335"/>
      <c r="GH90" s="23">
        <v>-68</v>
      </c>
      <c r="GI90" s="23">
        <f t="shared" si="66"/>
        <v>0</v>
      </c>
      <c r="GJ90">
        <f t="shared" si="67"/>
        <v>0</v>
      </c>
      <c r="GK90">
        <f t="shared" si="68"/>
        <v>0</v>
      </c>
      <c r="GL90">
        <f t="shared" si="69"/>
        <v>0</v>
      </c>
      <c r="GM90">
        <f t="shared" si="70"/>
        <v>0</v>
      </c>
      <c r="GN90" s="23">
        <f t="shared" si="71"/>
        <v>0</v>
      </c>
      <c r="GO90" s="465"/>
      <c r="GP90" s="335"/>
      <c r="GQ90" s="335"/>
      <c r="GR90" s="335"/>
      <c r="GS90" s="335"/>
      <c r="GT90" s="335"/>
      <c r="GU90" s="335"/>
      <c r="GV90" s="335"/>
      <c r="GW90" s="335"/>
      <c r="GX90" s="335"/>
      <c r="GY90" s="23">
        <v>-68</v>
      </c>
      <c r="GZ90" s="23">
        <f t="shared" si="72"/>
        <v>0</v>
      </c>
      <c r="HA90">
        <f t="shared" si="73"/>
        <v>0</v>
      </c>
      <c r="HB90">
        <f t="shared" si="74"/>
        <v>0</v>
      </c>
      <c r="HC90">
        <f t="shared" si="75"/>
        <v>0</v>
      </c>
      <c r="HD90">
        <f t="shared" si="76"/>
        <v>0</v>
      </c>
      <c r="HE90" s="23">
        <f t="shared" si="77"/>
        <v>0</v>
      </c>
      <c r="HF90" s="465"/>
      <c r="HG90" s="335"/>
      <c r="HH90" s="335"/>
      <c r="HI90" s="335"/>
      <c r="HJ90" s="335"/>
      <c r="HK90" s="335"/>
      <c r="HL90" s="335"/>
      <c r="HM90" s="335"/>
      <c r="HN90" s="335"/>
      <c r="HO90" s="335"/>
      <c r="HP90" s="23">
        <v>-68</v>
      </c>
      <c r="HQ90" s="23">
        <f t="shared" si="78"/>
        <v>0</v>
      </c>
      <c r="HR90">
        <f t="shared" si="79"/>
        <v>0</v>
      </c>
      <c r="HS90">
        <f t="shared" si="80"/>
        <v>0</v>
      </c>
      <c r="HT90">
        <f t="shared" si="81"/>
        <v>0</v>
      </c>
      <c r="HU90">
        <f t="shared" si="82"/>
        <v>0</v>
      </c>
      <c r="HV90" s="23">
        <f t="shared" si="83"/>
        <v>0</v>
      </c>
      <c r="HW90" s="465"/>
      <c r="HX90" s="335"/>
      <c r="HY90" s="335"/>
      <c r="HZ90" s="335"/>
      <c r="IA90" s="335"/>
      <c r="IB90" s="335"/>
      <c r="IC90" s="335"/>
      <c r="ID90" s="335"/>
      <c r="IE90" s="335"/>
      <c r="IF90" s="335"/>
      <c r="IG90" s="23">
        <v>-68</v>
      </c>
      <c r="IH90" s="23">
        <f t="shared" si="84"/>
        <v>0</v>
      </c>
      <c r="II90">
        <f t="shared" si="85"/>
        <v>0</v>
      </c>
      <c r="IJ90">
        <f t="shared" si="86"/>
        <v>0</v>
      </c>
      <c r="IK90">
        <f t="shared" si="87"/>
        <v>0</v>
      </c>
      <c r="IL90">
        <f t="shared" si="88"/>
        <v>0</v>
      </c>
      <c r="IM90" s="23">
        <f t="shared" si="89"/>
        <v>0</v>
      </c>
      <c r="IN90" s="465"/>
      <c r="IO90" s="335"/>
      <c r="IP90" s="335"/>
      <c r="IQ90" s="335"/>
      <c r="IR90" s="335"/>
      <c r="IS90" s="335"/>
      <c r="IT90" s="335"/>
    </row>
    <row r="91" spans="1:254" s="124" customFormat="1" ht="12.75" x14ac:dyDescent="0.2">
      <c r="A91" s="335"/>
      <c r="B91" s="335"/>
      <c r="C91" s="23">
        <v>-67</v>
      </c>
      <c r="D91" s="23">
        <f t="shared" si="0"/>
        <v>0</v>
      </c>
      <c r="E91">
        <f t="shared" si="1"/>
        <v>0</v>
      </c>
      <c r="F91">
        <f t="shared" si="2"/>
        <v>0</v>
      </c>
      <c r="G91">
        <f t="shared" si="3"/>
        <v>0</v>
      </c>
      <c r="H91">
        <f t="shared" si="4"/>
        <v>0</v>
      </c>
      <c r="I91" s="23">
        <f t="shared" ca="1" si="5"/>
        <v>0</v>
      </c>
      <c r="J91" s="465"/>
      <c r="K91" s="335"/>
      <c r="L91" s="335"/>
      <c r="M91" s="335"/>
      <c r="N91" s="335"/>
      <c r="O91" s="335"/>
      <c r="P91" s="335"/>
      <c r="Q91" s="335"/>
      <c r="R91" s="335"/>
      <c r="S91" s="335"/>
      <c r="T91" s="23">
        <v>-67</v>
      </c>
      <c r="U91" s="23">
        <f t="shared" si="6"/>
        <v>0</v>
      </c>
      <c r="V91">
        <f t="shared" si="7"/>
        <v>0</v>
      </c>
      <c r="W91">
        <f t="shared" si="8"/>
        <v>0</v>
      </c>
      <c r="X91">
        <f t="shared" si="9"/>
        <v>0</v>
      </c>
      <c r="Y91">
        <f t="shared" si="10"/>
        <v>0</v>
      </c>
      <c r="Z91" s="23">
        <f t="shared" ca="1" si="11"/>
        <v>0</v>
      </c>
      <c r="AA91" s="465"/>
      <c r="AB91" s="335"/>
      <c r="AC91" s="335"/>
      <c r="AD91" s="335"/>
      <c r="AE91" s="335"/>
      <c r="AF91" s="335"/>
      <c r="AG91" s="335"/>
      <c r="AH91" s="335"/>
      <c r="AI91" s="335"/>
      <c r="AJ91" s="335"/>
      <c r="AK91" s="23">
        <v>-67</v>
      </c>
      <c r="AL91" s="23">
        <f t="shared" si="12"/>
        <v>0</v>
      </c>
      <c r="AM91">
        <f t="shared" si="13"/>
        <v>0</v>
      </c>
      <c r="AN91">
        <f t="shared" si="14"/>
        <v>0</v>
      </c>
      <c r="AO91">
        <f t="shared" si="15"/>
        <v>0</v>
      </c>
      <c r="AP91">
        <f t="shared" si="16"/>
        <v>0</v>
      </c>
      <c r="AQ91" s="23">
        <f t="shared" ca="1" si="17"/>
        <v>0</v>
      </c>
      <c r="AR91" s="465"/>
      <c r="AS91" s="335"/>
      <c r="AT91" s="335"/>
      <c r="AU91" s="335"/>
      <c r="AV91" s="335"/>
      <c r="AW91" s="335"/>
      <c r="AX91" s="335"/>
      <c r="AY91" s="335"/>
      <c r="AZ91" s="335"/>
      <c r="BA91" s="335"/>
      <c r="BB91" s="23">
        <v>-67</v>
      </c>
      <c r="BC91" s="23">
        <f t="shared" si="18"/>
        <v>0</v>
      </c>
      <c r="BD91">
        <f t="shared" si="19"/>
        <v>0</v>
      </c>
      <c r="BE91">
        <f t="shared" si="20"/>
        <v>0</v>
      </c>
      <c r="BF91">
        <f t="shared" si="21"/>
        <v>0</v>
      </c>
      <c r="BG91">
        <f t="shared" si="22"/>
        <v>0</v>
      </c>
      <c r="BH91" s="23">
        <f t="shared" ca="1" si="23"/>
        <v>0</v>
      </c>
      <c r="BI91" s="465"/>
      <c r="BJ91" s="335"/>
      <c r="BK91" s="335"/>
      <c r="BL91" s="335"/>
      <c r="BM91" s="335"/>
      <c r="BN91" s="335"/>
      <c r="BO91" s="335"/>
      <c r="BP91" s="335"/>
      <c r="BQ91" s="335"/>
      <c r="BR91" s="335"/>
      <c r="BS91" s="23">
        <v>-67</v>
      </c>
      <c r="BT91" s="23">
        <f t="shared" si="24"/>
        <v>0</v>
      </c>
      <c r="BU91">
        <f t="shared" si="25"/>
        <v>0</v>
      </c>
      <c r="BV91">
        <f t="shared" si="26"/>
        <v>0</v>
      </c>
      <c r="BW91">
        <f t="shared" si="27"/>
        <v>0</v>
      </c>
      <c r="BX91">
        <f t="shared" si="28"/>
        <v>0</v>
      </c>
      <c r="BY91" s="23">
        <f t="shared" ca="1" si="29"/>
        <v>200</v>
      </c>
      <c r="BZ91" s="465"/>
      <c r="CA91" s="335"/>
      <c r="CB91" s="335"/>
      <c r="CC91" s="335"/>
      <c r="CD91" s="335"/>
      <c r="CE91" s="335"/>
      <c r="CF91" s="335"/>
      <c r="CG91" s="335"/>
      <c r="CH91" s="335"/>
      <c r="CI91" s="335"/>
      <c r="CJ91" s="23">
        <v>-67</v>
      </c>
      <c r="CK91" s="23">
        <f t="shared" si="30"/>
        <v>0</v>
      </c>
      <c r="CL91">
        <f t="shared" si="31"/>
        <v>0</v>
      </c>
      <c r="CM91">
        <f t="shared" si="32"/>
        <v>0</v>
      </c>
      <c r="CN91">
        <f t="shared" si="33"/>
        <v>0</v>
      </c>
      <c r="CO91">
        <f t="shared" si="34"/>
        <v>0</v>
      </c>
      <c r="CP91" s="23">
        <f t="shared" ca="1" si="35"/>
        <v>0</v>
      </c>
      <c r="CQ91" s="465"/>
      <c r="CR91" s="335"/>
      <c r="CS91" s="335"/>
      <c r="CT91" s="335"/>
      <c r="CU91" s="335"/>
      <c r="CV91" s="335"/>
      <c r="CW91" s="335"/>
      <c r="CX91" s="335"/>
      <c r="CY91" s="335"/>
      <c r="CZ91" s="335"/>
      <c r="DA91" s="23">
        <v>-67</v>
      </c>
      <c r="DB91" s="23">
        <f t="shared" si="36"/>
        <v>0</v>
      </c>
      <c r="DC91">
        <f t="shared" si="37"/>
        <v>0</v>
      </c>
      <c r="DD91">
        <f t="shared" si="38"/>
        <v>0</v>
      </c>
      <c r="DE91">
        <f t="shared" si="39"/>
        <v>0</v>
      </c>
      <c r="DF91">
        <f t="shared" si="40"/>
        <v>0</v>
      </c>
      <c r="DG91" s="23">
        <f t="shared" ca="1" si="41"/>
        <v>0</v>
      </c>
      <c r="DH91" s="465"/>
      <c r="DI91" s="335"/>
      <c r="DJ91" s="335"/>
      <c r="DK91" s="335"/>
      <c r="DL91" s="335"/>
      <c r="DM91" s="335"/>
      <c r="DN91" s="335"/>
      <c r="DO91" s="335"/>
      <c r="DP91" s="335"/>
      <c r="DQ91" s="335"/>
      <c r="DR91" s="23">
        <v>-67</v>
      </c>
      <c r="DS91" s="23">
        <f t="shared" si="42"/>
        <v>0</v>
      </c>
      <c r="DT91">
        <f t="shared" si="43"/>
        <v>0</v>
      </c>
      <c r="DU91">
        <f t="shared" si="44"/>
        <v>0</v>
      </c>
      <c r="DV91">
        <f t="shared" si="45"/>
        <v>0</v>
      </c>
      <c r="DW91">
        <f t="shared" si="46"/>
        <v>0</v>
      </c>
      <c r="DX91" s="23">
        <f t="shared" ca="1" si="47"/>
        <v>0</v>
      </c>
      <c r="DY91" s="465"/>
      <c r="DZ91" s="335"/>
      <c r="EA91" s="335"/>
      <c r="EB91" s="335"/>
      <c r="EC91" s="335"/>
      <c r="ED91" s="335"/>
      <c r="EE91" s="335"/>
      <c r="EF91" s="335"/>
      <c r="EG91" s="335"/>
      <c r="EH91" s="335"/>
      <c r="EI91" s="23">
        <v>-67</v>
      </c>
      <c r="EJ91" s="23">
        <f t="shared" si="48"/>
        <v>0</v>
      </c>
      <c r="EK91">
        <f t="shared" si="49"/>
        <v>0</v>
      </c>
      <c r="EL91">
        <f t="shared" si="50"/>
        <v>0</v>
      </c>
      <c r="EM91">
        <f t="shared" si="51"/>
        <v>0</v>
      </c>
      <c r="EN91">
        <f t="shared" si="52"/>
        <v>0</v>
      </c>
      <c r="EO91" s="23">
        <f t="shared" ca="1" si="53"/>
        <v>0</v>
      </c>
      <c r="EP91" s="465"/>
      <c r="EQ91" s="335"/>
      <c r="ER91" s="335"/>
      <c r="ES91" s="335"/>
      <c r="ET91" s="335"/>
      <c r="EU91" s="335"/>
      <c r="EV91" s="335"/>
      <c r="EW91" s="335"/>
      <c r="EX91" s="335"/>
      <c r="EY91" s="335"/>
      <c r="EZ91" s="23">
        <v>-67</v>
      </c>
      <c r="FA91" s="23">
        <f t="shared" si="54"/>
        <v>0</v>
      </c>
      <c r="FB91">
        <f t="shared" si="55"/>
        <v>0</v>
      </c>
      <c r="FC91">
        <f t="shared" si="56"/>
        <v>0</v>
      </c>
      <c r="FD91">
        <f t="shared" si="57"/>
        <v>0</v>
      </c>
      <c r="FE91">
        <f t="shared" si="58"/>
        <v>0</v>
      </c>
      <c r="FF91" s="23">
        <f t="shared" ca="1" si="59"/>
        <v>0</v>
      </c>
      <c r="FG91" s="465"/>
      <c r="FH91" s="335"/>
      <c r="FI91" s="335"/>
      <c r="FJ91" s="335"/>
      <c r="FK91" s="335"/>
      <c r="FL91" s="335"/>
      <c r="FM91" s="335"/>
      <c r="FN91" s="335"/>
      <c r="FO91" s="335"/>
      <c r="FP91" s="335"/>
      <c r="FQ91" s="23">
        <v>-67</v>
      </c>
      <c r="FR91" s="23">
        <f t="shared" si="60"/>
        <v>0</v>
      </c>
      <c r="FS91">
        <f t="shared" si="61"/>
        <v>0</v>
      </c>
      <c r="FT91">
        <f t="shared" si="62"/>
        <v>0</v>
      </c>
      <c r="FU91">
        <f t="shared" si="63"/>
        <v>0</v>
      </c>
      <c r="FV91">
        <f t="shared" si="64"/>
        <v>0</v>
      </c>
      <c r="FW91" s="23">
        <f t="shared" si="65"/>
        <v>0</v>
      </c>
      <c r="FX91" s="465"/>
      <c r="FY91" s="335"/>
      <c r="FZ91" s="335"/>
      <c r="GA91" s="335"/>
      <c r="GB91" s="335"/>
      <c r="GC91" s="335"/>
      <c r="GD91" s="335"/>
      <c r="GE91" s="335"/>
      <c r="GF91" s="335"/>
      <c r="GG91" s="335"/>
      <c r="GH91" s="23">
        <v>-67</v>
      </c>
      <c r="GI91" s="23">
        <f t="shared" si="66"/>
        <v>0</v>
      </c>
      <c r="GJ91">
        <f t="shared" si="67"/>
        <v>0</v>
      </c>
      <c r="GK91">
        <f t="shared" si="68"/>
        <v>0</v>
      </c>
      <c r="GL91">
        <f t="shared" si="69"/>
        <v>0</v>
      </c>
      <c r="GM91">
        <f t="shared" si="70"/>
        <v>0</v>
      </c>
      <c r="GN91" s="23">
        <f t="shared" si="71"/>
        <v>0</v>
      </c>
      <c r="GO91" s="465"/>
      <c r="GP91" s="335"/>
      <c r="GQ91" s="335"/>
      <c r="GR91" s="335"/>
      <c r="GS91" s="335"/>
      <c r="GT91" s="335"/>
      <c r="GU91" s="335"/>
      <c r="GV91" s="335"/>
      <c r="GW91" s="335"/>
      <c r="GX91" s="335"/>
      <c r="GY91" s="23">
        <v>-67</v>
      </c>
      <c r="GZ91" s="23">
        <f t="shared" si="72"/>
        <v>0</v>
      </c>
      <c r="HA91">
        <f t="shared" si="73"/>
        <v>0</v>
      </c>
      <c r="HB91">
        <f t="shared" si="74"/>
        <v>0</v>
      </c>
      <c r="HC91">
        <f t="shared" si="75"/>
        <v>0</v>
      </c>
      <c r="HD91">
        <f t="shared" si="76"/>
        <v>0</v>
      </c>
      <c r="HE91" s="23">
        <f t="shared" si="77"/>
        <v>0</v>
      </c>
      <c r="HF91" s="465"/>
      <c r="HG91" s="335"/>
      <c r="HH91" s="335"/>
      <c r="HI91" s="335"/>
      <c r="HJ91" s="335"/>
      <c r="HK91" s="335"/>
      <c r="HL91" s="335"/>
      <c r="HM91" s="335"/>
      <c r="HN91" s="335"/>
      <c r="HO91" s="335"/>
      <c r="HP91" s="23">
        <v>-67</v>
      </c>
      <c r="HQ91" s="23">
        <f t="shared" si="78"/>
        <v>0</v>
      </c>
      <c r="HR91">
        <f t="shared" si="79"/>
        <v>0</v>
      </c>
      <c r="HS91">
        <f t="shared" si="80"/>
        <v>0</v>
      </c>
      <c r="HT91">
        <f t="shared" si="81"/>
        <v>0</v>
      </c>
      <c r="HU91">
        <f t="shared" si="82"/>
        <v>0</v>
      </c>
      <c r="HV91" s="23">
        <f t="shared" si="83"/>
        <v>0</v>
      </c>
      <c r="HW91" s="465"/>
      <c r="HX91" s="335"/>
      <c r="HY91" s="335"/>
      <c r="HZ91" s="335"/>
      <c r="IA91" s="335"/>
      <c r="IB91" s="335"/>
      <c r="IC91" s="335"/>
      <c r="ID91" s="335"/>
      <c r="IE91" s="335"/>
      <c r="IF91" s="335"/>
      <c r="IG91" s="23">
        <v>-67</v>
      </c>
      <c r="IH91" s="23">
        <f t="shared" si="84"/>
        <v>0</v>
      </c>
      <c r="II91">
        <f t="shared" si="85"/>
        <v>0</v>
      </c>
      <c r="IJ91">
        <f t="shared" si="86"/>
        <v>0</v>
      </c>
      <c r="IK91">
        <f t="shared" si="87"/>
        <v>0</v>
      </c>
      <c r="IL91">
        <f t="shared" si="88"/>
        <v>0</v>
      </c>
      <c r="IM91" s="23">
        <f t="shared" si="89"/>
        <v>0</v>
      </c>
      <c r="IN91" s="465"/>
      <c r="IO91" s="335"/>
      <c r="IP91" s="335"/>
      <c r="IQ91" s="335"/>
      <c r="IR91" s="335"/>
      <c r="IS91" s="335"/>
      <c r="IT91" s="335"/>
    </row>
    <row r="92" spans="1:254" s="124" customFormat="1" ht="12.75" x14ac:dyDescent="0.2">
      <c r="A92" s="335"/>
      <c r="B92" s="335"/>
      <c r="C92" s="23">
        <v>-66</v>
      </c>
      <c r="D92" s="23">
        <f t="shared" si="0"/>
        <v>0</v>
      </c>
      <c r="E92">
        <f t="shared" si="1"/>
        <v>0</v>
      </c>
      <c r="F92">
        <f t="shared" si="2"/>
        <v>0</v>
      </c>
      <c r="G92">
        <f t="shared" si="3"/>
        <v>0</v>
      </c>
      <c r="H92">
        <f t="shared" si="4"/>
        <v>0</v>
      </c>
      <c r="I92" s="23">
        <f t="shared" ca="1" si="5"/>
        <v>0</v>
      </c>
      <c r="J92" s="465"/>
      <c r="K92" s="335"/>
      <c r="L92" s="335"/>
      <c r="M92" s="335"/>
      <c r="N92" s="335"/>
      <c r="O92" s="335"/>
      <c r="P92" s="335"/>
      <c r="Q92" s="335"/>
      <c r="R92" s="335"/>
      <c r="S92" s="335"/>
      <c r="T92" s="23">
        <v>-66</v>
      </c>
      <c r="U92" s="23">
        <f t="shared" si="6"/>
        <v>0</v>
      </c>
      <c r="V92">
        <f t="shared" si="7"/>
        <v>0</v>
      </c>
      <c r="W92">
        <f t="shared" si="8"/>
        <v>0</v>
      </c>
      <c r="X92">
        <f t="shared" si="9"/>
        <v>0</v>
      </c>
      <c r="Y92">
        <f t="shared" si="10"/>
        <v>0</v>
      </c>
      <c r="Z92" s="23">
        <f t="shared" ca="1" si="11"/>
        <v>0</v>
      </c>
      <c r="AA92" s="465"/>
      <c r="AB92" s="335"/>
      <c r="AC92" s="335"/>
      <c r="AD92" s="335"/>
      <c r="AE92" s="335"/>
      <c r="AF92" s="335"/>
      <c r="AG92" s="335"/>
      <c r="AH92" s="335"/>
      <c r="AI92" s="335"/>
      <c r="AJ92" s="335"/>
      <c r="AK92" s="23">
        <v>-66</v>
      </c>
      <c r="AL92" s="23">
        <f t="shared" si="12"/>
        <v>0</v>
      </c>
      <c r="AM92">
        <f t="shared" si="13"/>
        <v>0</v>
      </c>
      <c r="AN92">
        <f t="shared" si="14"/>
        <v>0</v>
      </c>
      <c r="AO92">
        <f t="shared" si="15"/>
        <v>0</v>
      </c>
      <c r="AP92">
        <f t="shared" si="16"/>
        <v>0</v>
      </c>
      <c r="AQ92" s="23">
        <f t="shared" ca="1" si="17"/>
        <v>0</v>
      </c>
      <c r="AR92" s="465"/>
      <c r="AS92" s="335"/>
      <c r="AT92" s="335"/>
      <c r="AU92" s="335"/>
      <c r="AV92" s="335"/>
      <c r="AW92" s="335"/>
      <c r="AX92" s="335"/>
      <c r="AY92" s="335"/>
      <c r="AZ92" s="335"/>
      <c r="BA92" s="335"/>
      <c r="BB92" s="23">
        <v>-66</v>
      </c>
      <c r="BC92" s="23">
        <f t="shared" si="18"/>
        <v>0</v>
      </c>
      <c r="BD92">
        <f t="shared" si="19"/>
        <v>0</v>
      </c>
      <c r="BE92">
        <f t="shared" si="20"/>
        <v>0</v>
      </c>
      <c r="BF92">
        <f t="shared" si="21"/>
        <v>0</v>
      </c>
      <c r="BG92">
        <f t="shared" si="22"/>
        <v>0</v>
      </c>
      <c r="BH92" s="23">
        <f t="shared" ca="1" si="23"/>
        <v>0</v>
      </c>
      <c r="BI92" s="465"/>
      <c r="BJ92" s="335"/>
      <c r="BK92" s="335"/>
      <c r="BL92" s="335"/>
      <c r="BM92" s="335"/>
      <c r="BN92" s="335"/>
      <c r="BO92" s="335"/>
      <c r="BP92" s="335"/>
      <c r="BQ92" s="335"/>
      <c r="BR92" s="335"/>
      <c r="BS92" s="23">
        <v>-66</v>
      </c>
      <c r="BT92" s="23">
        <f t="shared" ca="1" si="24"/>
        <v>200</v>
      </c>
      <c r="BU92">
        <f t="shared" si="25"/>
        <v>0</v>
      </c>
      <c r="BV92">
        <f t="shared" si="26"/>
        <v>0</v>
      </c>
      <c r="BW92">
        <f t="shared" si="27"/>
        <v>0</v>
      </c>
      <c r="BX92">
        <f t="shared" ca="1" si="28"/>
        <v>200</v>
      </c>
      <c r="BY92" s="23">
        <f t="shared" ca="1" si="29"/>
        <v>200</v>
      </c>
      <c r="BZ92" s="465"/>
      <c r="CA92" s="335"/>
      <c r="CB92" s="335"/>
      <c r="CC92" s="335"/>
      <c r="CD92" s="335"/>
      <c r="CE92" s="335"/>
      <c r="CF92" s="335"/>
      <c r="CG92" s="335"/>
      <c r="CH92" s="335"/>
      <c r="CI92" s="335"/>
      <c r="CJ92" s="23">
        <v>-66</v>
      </c>
      <c r="CK92" s="23">
        <f t="shared" si="30"/>
        <v>0</v>
      </c>
      <c r="CL92">
        <f t="shared" si="31"/>
        <v>0</v>
      </c>
      <c r="CM92">
        <f t="shared" si="32"/>
        <v>0</v>
      </c>
      <c r="CN92">
        <f t="shared" si="33"/>
        <v>0</v>
      </c>
      <c r="CO92">
        <f t="shared" si="34"/>
        <v>0</v>
      </c>
      <c r="CP92" s="23">
        <f t="shared" ca="1" si="35"/>
        <v>0</v>
      </c>
      <c r="CQ92" s="465"/>
      <c r="CR92" s="335"/>
      <c r="CS92" s="335"/>
      <c r="CT92" s="335"/>
      <c r="CU92" s="335"/>
      <c r="CV92" s="335"/>
      <c r="CW92" s="335"/>
      <c r="CX92" s="335"/>
      <c r="CY92" s="335"/>
      <c r="CZ92" s="335"/>
      <c r="DA92" s="23">
        <v>-66</v>
      </c>
      <c r="DB92" s="23">
        <f t="shared" si="36"/>
        <v>0</v>
      </c>
      <c r="DC92">
        <f t="shared" si="37"/>
        <v>0</v>
      </c>
      <c r="DD92">
        <f t="shared" si="38"/>
        <v>0</v>
      </c>
      <c r="DE92">
        <f t="shared" si="39"/>
        <v>0</v>
      </c>
      <c r="DF92">
        <f t="shared" si="40"/>
        <v>0</v>
      </c>
      <c r="DG92" s="23">
        <f t="shared" ca="1" si="41"/>
        <v>0</v>
      </c>
      <c r="DH92" s="465"/>
      <c r="DI92" s="335"/>
      <c r="DJ92" s="335"/>
      <c r="DK92" s="335"/>
      <c r="DL92" s="335"/>
      <c r="DM92" s="335"/>
      <c r="DN92" s="335"/>
      <c r="DO92" s="335"/>
      <c r="DP92" s="335"/>
      <c r="DQ92" s="335"/>
      <c r="DR92" s="23">
        <v>-66</v>
      </c>
      <c r="DS92" s="23">
        <f t="shared" si="42"/>
        <v>0</v>
      </c>
      <c r="DT92">
        <f t="shared" si="43"/>
        <v>0</v>
      </c>
      <c r="DU92">
        <f t="shared" si="44"/>
        <v>0</v>
      </c>
      <c r="DV92">
        <f t="shared" si="45"/>
        <v>0</v>
      </c>
      <c r="DW92">
        <f t="shared" si="46"/>
        <v>0</v>
      </c>
      <c r="DX92" s="23">
        <f t="shared" ca="1" si="47"/>
        <v>0</v>
      </c>
      <c r="DY92" s="465"/>
      <c r="DZ92" s="335"/>
      <c r="EA92" s="335"/>
      <c r="EB92" s="335"/>
      <c r="EC92" s="335"/>
      <c r="ED92" s="335"/>
      <c r="EE92" s="335"/>
      <c r="EF92" s="335"/>
      <c r="EG92" s="335"/>
      <c r="EH92" s="335"/>
      <c r="EI92" s="23">
        <v>-66</v>
      </c>
      <c r="EJ92" s="23">
        <f t="shared" si="48"/>
        <v>0</v>
      </c>
      <c r="EK92">
        <f t="shared" si="49"/>
        <v>0</v>
      </c>
      <c r="EL92">
        <f t="shared" si="50"/>
        <v>0</v>
      </c>
      <c r="EM92">
        <f t="shared" si="51"/>
        <v>0</v>
      </c>
      <c r="EN92">
        <f t="shared" si="52"/>
        <v>0</v>
      </c>
      <c r="EO92" s="23">
        <f t="shared" ca="1" si="53"/>
        <v>0</v>
      </c>
      <c r="EP92" s="465"/>
      <c r="EQ92" s="335"/>
      <c r="ER92" s="335"/>
      <c r="ES92" s="335"/>
      <c r="ET92" s="335"/>
      <c r="EU92" s="335"/>
      <c r="EV92" s="335"/>
      <c r="EW92" s="335"/>
      <c r="EX92" s="335"/>
      <c r="EY92" s="335"/>
      <c r="EZ92" s="23">
        <v>-66</v>
      </c>
      <c r="FA92" s="23">
        <f t="shared" si="54"/>
        <v>0</v>
      </c>
      <c r="FB92">
        <f t="shared" si="55"/>
        <v>0</v>
      </c>
      <c r="FC92">
        <f t="shared" si="56"/>
        <v>0</v>
      </c>
      <c r="FD92">
        <f t="shared" si="57"/>
        <v>0</v>
      </c>
      <c r="FE92">
        <f t="shared" si="58"/>
        <v>0</v>
      </c>
      <c r="FF92" s="23">
        <f t="shared" ca="1" si="59"/>
        <v>0</v>
      </c>
      <c r="FG92" s="465"/>
      <c r="FH92" s="335"/>
      <c r="FI92" s="335"/>
      <c r="FJ92" s="335"/>
      <c r="FK92" s="335"/>
      <c r="FL92" s="335"/>
      <c r="FM92" s="335"/>
      <c r="FN92" s="335"/>
      <c r="FO92" s="335"/>
      <c r="FP92" s="335"/>
      <c r="FQ92" s="23">
        <v>-66</v>
      </c>
      <c r="FR92" s="23">
        <f t="shared" si="60"/>
        <v>0</v>
      </c>
      <c r="FS92">
        <f t="shared" si="61"/>
        <v>0</v>
      </c>
      <c r="FT92">
        <f t="shared" si="62"/>
        <v>0</v>
      </c>
      <c r="FU92">
        <f t="shared" si="63"/>
        <v>0</v>
      </c>
      <c r="FV92">
        <f t="shared" si="64"/>
        <v>0</v>
      </c>
      <c r="FW92" s="23">
        <f t="shared" si="65"/>
        <v>0</v>
      </c>
      <c r="FX92" s="465"/>
      <c r="FY92" s="335"/>
      <c r="FZ92" s="335"/>
      <c r="GA92" s="335"/>
      <c r="GB92" s="335"/>
      <c r="GC92" s="335"/>
      <c r="GD92" s="335"/>
      <c r="GE92" s="335"/>
      <c r="GF92" s="335"/>
      <c r="GG92" s="335"/>
      <c r="GH92" s="23">
        <v>-66</v>
      </c>
      <c r="GI92" s="23">
        <f t="shared" si="66"/>
        <v>0</v>
      </c>
      <c r="GJ92">
        <f t="shared" si="67"/>
        <v>0</v>
      </c>
      <c r="GK92">
        <f t="shared" si="68"/>
        <v>0</v>
      </c>
      <c r="GL92">
        <f t="shared" si="69"/>
        <v>0</v>
      </c>
      <c r="GM92">
        <f t="shared" si="70"/>
        <v>0</v>
      </c>
      <c r="GN92" s="23">
        <f t="shared" si="71"/>
        <v>0</v>
      </c>
      <c r="GO92" s="465"/>
      <c r="GP92" s="335"/>
      <c r="GQ92" s="335"/>
      <c r="GR92" s="335"/>
      <c r="GS92" s="335"/>
      <c r="GT92" s="335"/>
      <c r="GU92" s="335"/>
      <c r="GV92" s="335"/>
      <c r="GW92" s="335"/>
      <c r="GX92" s="335"/>
      <c r="GY92" s="23">
        <v>-66</v>
      </c>
      <c r="GZ92" s="23">
        <f t="shared" si="72"/>
        <v>0</v>
      </c>
      <c r="HA92">
        <f t="shared" si="73"/>
        <v>0</v>
      </c>
      <c r="HB92">
        <f t="shared" si="74"/>
        <v>0</v>
      </c>
      <c r="HC92">
        <f t="shared" si="75"/>
        <v>0</v>
      </c>
      <c r="HD92">
        <f t="shared" si="76"/>
        <v>0</v>
      </c>
      <c r="HE92" s="23">
        <f t="shared" si="77"/>
        <v>0</v>
      </c>
      <c r="HF92" s="465"/>
      <c r="HG92" s="335"/>
      <c r="HH92" s="335"/>
      <c r="HI92" s="335"/>
      <c r="HJ92" s="335"/>
      <c r="HK92" s="335"/>
      <c r="HL92" s="335"/>
      <c r="HM92" s="335"/>
      <c r="HN92" s="335"/>
      <c r="HO92" s="335"/>
      <c r="HP92" s="23">
        <v>-66</v>
      </c>
      <c r="HQ92" s="23">
        <f t="shared" si="78"/>
        <v>0</v>
      </c>
      <c r="HR92">
        <f t="shared" si="79"/>
        <v>0</v>
      </c>
      <c r="HS92">
        <f t="shared" si="80"/>
        <v>0</v>
      </c>
      <c r="HT92">
        <f t="shared" si="81"/>
        <v>0</v>
      </c>
      <c r="HU92">
        <f t="shared" si="82"/>
        <v>0</v>
      </c>
      <c r="HV92" s="23">
        <f t="shared" si="83"/>
        <v>0</v>
      </c>
      <c r="HW92" s="465"/>
      <c r="HX92" s="335"/>
      <c r="HY92" s="335"/>
      <c r="HZ92" s="335"/>
      <c r="IA92" s="335"/>
      <c r="IB92" s="335"/>
      <c r="IC92" s="335"/>
      <c r="ID92" s="335"/>
      <c r="IE92" s="335"/>
      <c r="IF92" s="335"/>
      <c r="IG92" s="23">
        <v>-66</v>
      </c>
      <c r="IH92" s="23">
        <f t="shared" si="84"/>
        <v>0</v>
      </c>
      <c r="II92">
        <f t="shared" si="85"/>
        <v>0</v>
      </c>
      <c r="IJ92">
        <f t="shared" si="86"/>
        <v>0</v>
      </c>
      <c r="IK92">
        <f t="shared" si="87"/>
        <v>0</v>
      </c>
      <c r="IL92">
        <f t="shared" si="88"/>
        <v>0</v>
      </c>
      <c r="IM92" s="23">
        <f t="shared" si="89"/>
        <v>0</v>
      </c>
      <c r="IN92" s="465"/>
      <c r="IO92" s="335"/>
      <c r="IP92" s="335"/>
      <c r="IQ92" s="335"/>
      <c r="IR92" s="335"/>
      <c r="IS92" s="335"/>
      <c r="IT92" s="335"/>
    </row>
    <row r="93" spans="1:254" s="124" customFormat="1" ht="12.75" x14ac:dyDescent="0.2">
      <c r="A93" s="335"/>
      <c r="B93" s="335"/>
      <c r="C93" s="23">
        <v>-65</v>
      </c>
      <c r="D93" s="23">
        <f t="shared" si="0"/>
        <v>0</v>
      </c>
      <c r="E93">
        <f t="shared" si="1"/>
        <v>0</v>
      </c>
      <c r="F93">
        <f t="shared" si="2"/>
        <v>0</v>
      </c>
      <c r="G93">
        <f t="shared" si="3"/>
        <v>0</v>
      </c>
      <c r="H93">
        <f t="shared" si="4"/>
        <v>0</v>
      </c>
      <c r="I93" s="23">
        <f t="shared" ca="1" si="5"/>
        <v>0</v>
      </c>
      <c r="J93" s="465"/>
      <c r="K93" s="335"/>
      <c r="L93" s="335"/>
      <c r="M93" s="335"/>
      <c r="N93" s="335"/>
      <c r="O93" s="335"/>
      <c r="P93" s="335"/>
      <c r="Q93" s="335"/>
      <c r="R93" s="335"/>
      <c r="S93" s="335"/>
      <c r="T93" s="23">
        <v>-65</v>
      </c>
      <c r="U93" s="23">
        <f t="shared" si="6"/>
        <v>0</v>
      </c>
      <c r="V93">
        <f t="shared" si="7"/>
        <v>0</v>
      </c>
      <c r="W93">
        <f t="shared" si="8"/>
        <v>0</v>
      </c>
      <c r="X93">
        <f t="shared" si="9"/>
        <v>0</v>
      </c>
      <c r="Y93">
        <f t="shared" si="10"/>
        <v>0</v>
      </c>
      <c r="Z93" s="23">
        <f t="shared" ca="1" si="11"/>
        <v>0</v>
      </c>
      <c r="AA93" s="465"/>
      <c r="AB93" s="335"/>
      <c r="AC93" s="335"/>
      <c r="AD93" s="335"/>
      <c r="AE93" s="335"/>
      <c r="AF93" s="335"/>
      <c r="AG93" s="335"/>
      <c r="AH93" s="335"/>
      <c r="AI93" s="335"/>
      <c r="AJ93" s="335"/>
      <c r="AK93" s="23">
        <v>-65</v>
      </c>
      <c r="AL93" s="23">
        <f t="shared" si="12"/>
        <v>0</v>
      </c>
      <c r="AM93">
        <f t="shared" si="13"/>
        <v>0</v>
      </c>
      <c r="AN93">
        <f t="shared" si="14"/>
        <v>0</v>
      </c>
      <c r="AO93">
        <f t="shared" si="15"/>
        <v>0</v>
      </c>
      <c r="AP93">
        <f t="shared" si="16"/>
        <v>0</v>
      </c>
      <c r="AQ93" s="23">
        <f t="shared" ca="1" si="17"/>
        <v>0</v>
      </c>
      <c r="AR93" s="465"/>
      <c r="AS93" s="335"/>
      <c r="AT93" s="335"/>
      <c r="AU93" s="335"/>
      <c r="AV93" s="335"/>
      <c r="AW93" s="335"/>
      <c r="AX93" s="335"/>
      <c r="AY93" s="335"/>
      <c r="AZ93" s="335"/>
      <c r="BA93" s="335"/>
      <c r="BB93" s="23">
        <v>-65</v>
      </c>
      <c r="BC93" s="23">
        <f t="shared" si="18"/>
        <v>0</v>
      </c>
      <c r="BD93">
        <f t="shared" si="19"/>
        <v>0</v>
      </c>
      <c r="BE93">
        <f t="shared" si="20"/>
        <v>0</v>
      </c>
      <c r="BF93">
        <f t="shared" si="21"/>
        <v>0</v>
      </c>
      <c r="BG93">
        <f t="shared" si="22"/>
        <v>0</v>
      </c>
      <c r="BH93" s="23">
        <f t="shared" ca="1" si="23"/>
        <v>0</v>
      </c>
      <c r="BI93" s="465"/>
      <c r="BJ93" s="335"/>
      <c r="BK93" s="335"/>
      <c r="BL93" s="335"/>
      <c r="BM93" s="335"/>
      <c r="BN93" s="335"/>
      <c r="BO93" s="335"/>
      <c r="BP93" s="335"/>
      <c r="BQ93" s="335"/>
      <c r="BR93" s="335"/>
      <c r="BS93" s="23">
        <v>-65</v>
      </c>
      <c r="BT93" s="23">
        <f t="shared" si="24"/>
        <v>0</v>
      </c>
      <c r="BU93">
        <f t="shared" si="25"/>
        <v>0</v>
      </c>
      <c r="BV93">
        <f t="shared" si="26"/>
        <v>0</v>
      </c>
      <c r="BW93">
        <f t="shared" si="27"/>
        <v>0</v>
      </c>
      <c r="BX93">
        <f t="shared" si="28"/>
        <v>0</v>
      </c>
      <c r="BY93" s="23">
        <f t="shared" ca="1" si="29"/>
        <v>200</v>
      </c>
      <c r="BZ93" s="465"/>
      <c r="CA93" s="335"/>
      <c r="CB93" s="335"/>
      <c r="CC93" s="335"/>
      <c r="CD93" s="335"/>
      <c r="CE93" s="335"/>
      <c r="CF93" s="335"/>
      <c r="CG93" s="335"/>
      <c r="CH93" s="335"/>
      <c r="CI93" s="335"/>
      <c r="CJ93" s="23">
        <v>-65</v>
      </c>
      <c r="CK93" s="23">
        <f t="shared" si="30"/>
        <v>0</v>
      </c>
      <c r="CL93">
        <f t="shared" si="31"/>
        <v>0</v>
      </c>
      <c r="CM93">
        <f t="shared" si="32"/>
        <v>0</v>
      </c>
      <c r="CN93">
        <f t="shared" si="33"/>
        <v>0</v>
      </c>
      <c r="CO93">
        <f t="shared" si="34"/>
        <v>0</v>
      </c>
      <c r="CP93" s="23">
        <f t="shared" ca="1" si="35"/>
        <v>0</v>
      </c>
      <c r="CQ93" s="465"/>
      <c r="CR93" s="335"/>
      <c r="CS93" s="335"/>
      <c r="CT93" s="335"/>
      <c r="CU93" s="335"/>
      <c r="CV93" s="335"/>
      <c r="CW93" s="335"/>
      <c r="CX93" s="335"/>
      <c r="CY93" s="335"/>
      <c r="CZ93" s="335"/>
      <c r="DA93" s="23">
        <v>-65</v>
      </c>
      <c r="DB93" s="23">
        <f t="shared" si="36"/>
        <v>0</v>
      </c>
      <c r="DC93">
        <f t="shared" si="37"/>
        <v>0</v>
      </c>
      <c r="DD93">
        <f t="shared" si="38"/>
        <v>0</v>
      </c>
      <c r="DE93">
        <f t="shared" si="39"/>
        <v>0</v>
      </c>
      <c r="DF93">
        <f t="shared" si="40"/>
        <v>0</v>
      </c>
      <c r="DG93" s="23">
        <f t="shared" ca="1" si="41"/>
        <v>0</v>
      </c>
      <c r="DH93" s="465"/>
      <c r="DI93" s="335"/>
      <c r="DJ93" s="335"/>
      <c r="DK93" s="335"/>
      <c r="DL93" s="335"/>
      <c r="DM93" s="335"/>
      <c r="DN93" s="335"/>
      <c r="DO93" s="335"/>
      <c r="DP93" s="335"/>
      <c r="DQ93" s="335"/>
      <c r="DR93" s="23">
        <v>-65</v>
      </c>
      <c r="DS93" s="23">
        <f t="shared" si="42"/>
        <v>0</v>
      </c>
      <c r="DT93">
        <f t="shared" si="43"/>
        <v>0</v>
      </c>
      <c r="DU93">
        <f t="shared" si="44"/>
        <v>0</v>
      </c>
      <c r="DV93">
        <f t="shared" si="45"/>
        <v>0</v>
      </c>
      <c r="DW93">
        <f t="shared" si="46"/>
        <v>0</v>
      </c>
      <c r="DX93" s="23">
        <f t="shared" ca="1" si="47"/>
        <v>0</v>
      </c>
      <c r="DY93" s="465"/>
      <c r="DZ93" s="335"/>
      <c r="EA93" s="335"/>
      <c r="EB93" s="335"/>
      <c r="EC93" s="335"/>
      <c r="ED93" s="335"/>
      <c r="EE93" s="335"/>
      <c r="EF93" s="335"/>
      <c r="EG93" s="335"/>
      <c r="EH93" s="335"/>
      <c r="EI93" s="23">
        <v>-65</v>
      </c>
      <c r="EJ93" s="23">
        <f t="shared" si="48"/>
        <v>0</v>
      </c>
      <c r="EK93">
        <f t="shared" si="49"/>
        <v>0</v>
      </c>
      <c r="EL93">
        <f t="shared" si="50"/>
        <v>0</v>
      </c>
      <c r="EM93">
        <f t="shared" si="51"/>
        <v>0</v>
      </c>
      <c r="EN93">
        <f t="shared" si="52"/>
        <v>0</v>
      </c>
      <c r="EO93" s="23">
        <f t="shared" ca="1" si="53"/>
        <v>0</v>
      </c>
      <c r="EP93" s="465"/>
      <c r="EQ93" s="335"/>
      <c r="ER93" s="335"/>
      <c r="ES93" s="335"/>
      <c r="ET93" s="335"/>
      <c r="EU93" s="335"/>
      <c r="EV93" s="335"/>
      <c r="EW93" s="335"/>
      <c r="EX93" s="335"/>
      <c r="EY93" s="335"/>
      <c r="EZ93" s="23">
        <v>-65</v>
      </c>
      <c r="FA93" s="23">
        <f t="shared" si="54"/>
        <v>0</v>
      </c>
      <c r="FB93">
        <f t="shared" si="55"/>
        <v>0</v>
      </c>
      <c r="FC93">
        <f t="shared" si="56"/>
        <v>0</v>
      </c>
      <c r="FD93">
        <f t="shared" si="57"/>
        <v>0</v>
      </c>
      <c r="FE93">
        <f t="shared" si="58"/>
        <v>0</v>
      </c>
      <c r="FF93" s="23">
        <f t="shared" ca="1" si="59"/>
        <v>0</v>
      </c>
      <c r="FG93" s="465"/>
      <c r="FH93" s="335"/>
      <c r="FI93" s="335"/>
      <c r="FJ93" s="335"/>
      <c r="FK93" s="335"/>
      <c r="FL93" s="335"/>
      <c r="FM93" s="335"/>
      <c r="FN93" s="335"/>
      <c r="FO93" s="335"/>
      <c r="FP93" s="335"/>
      <c r="FQ93" s="23">
        <v>-65</v>
      </c>
      <c r="FR93" s="23">
        <f t="shared" si="60"/>
        <v>0</v>
      </c>
      <c r="FS93">
        <f t="shared" si="61"/>
        <v>0</v>
      </c>
      <c r="FT93">
        <f t="shared" si="62"/>
        <v>0</v>
      </c>
      <c r="FU93">
        <f t="shared" si="63"/>
        <v>0</v>
      </c>
      <c r="FV93">
        <f t="shared" si="64"/>
        <v>0</v>
      </c>
      <c r="FW93" s="23">
        <f t="shared" si="65"/>
        <v>0</v>
      </c>
      <c r="FX93" s="465"/>
      <c r="FY93" s="335"/>
      <c r="FZ93" s="335"/>
      <c r="GA93" s="335"/>
      <c r="GB93" s="335"/>
      <c r="GC93" s="335"/>
      <c r="GD93" s="335"/>
      <c r="GE93" s="335"/>
      <c r="GF93" s="335"/>
      <c r="GG93" s="335"/>
      <c r="GH93" s="23">
        <v>-65</v>
      </c>
      <c r="GI93" s="23">
        <f t="shared" si="66"/>
        <v>0</v>
      </c>
      <c r="GJ93">
        <f t="shared" si="67"/>
        <v>0</v>
      </c>
      <c r="GK93">
        <f t="shared" si="68"/>
        <v>0</v>
      </c>
      <c r="GL93">
        <f t="shared" si="69"/>
        <v>0</v>
      </c>
      <c r="GM93">
        <f t="shared" si="70"/>
        <v>0</v>
      </c>
      <c r="GN93" s="23">
        <f t="shared" si="71"/>
        <v>0</v>
      </c>
      <c r="GO93" s="465"/>
      <c r="GP93" s="335"/>
      <c r="GQ93" s="335"/>
      <c r="GR93" s="335"/>
      <c r="GS93" s="335"/>
      <c r="GT93" s="335"/>
      <c r="GU93" s="335"/>
      <c r="GV93" s="335"/>
      <c r="GW93" s="335"/>
      <c r="GX93" s="335"/>
      <c r="GY93" s="23">
        <v>-65</v>
      </c>
      <c r="GZ93" s="23">
        <f t="shared" si="72"/>
        <v>0</v>
      </c>
      <c r="HA93">
        <f t="shared" si="73"/>
        <v>0</v>
      </c>
      <c r="HB93">
        <f t="shared" si="74"/>
        <v>0</v>
      </c>
      <c r="HC93">
        <f t="shared" si="75"/>
        <v>0</v>
      </c>
      <c r="HD93">
        <f t="shared" si="76"/>
        <v>0</v>
      </c>
      <c r="HE93" s="23">
        <f t="shared" si="77"/>
        <v>0</v>
      </c>
      <c r="HF93" s="465"/>
      <c r="HG93" s="335"/>
      <c r="HH93" s="335"/>
      <c r="HI93" s="335"/>
      <c r="HJ93" s="335"/>
      <c r="HK93" s="335"/>
      <c r="HL93" s="335"/>
      <c r="HM93" s="335"/>
      <c r="HN93" s="335"/>
      <c r="HO93" s="335"/>
      <c r="HP93" s="23">
        <v>-65</v>
      </c>
      <c r="HQ93" s="23">
        <f t="shared" si="78"/>
        <v>0</v>
      </c>
      <c r="HR93">
        <f t="shared" si="79"/>
        <v>0</v>
      </c>
      <c r="HS93">
        <f t="shared" si="80"/>
        <v>0</v>
      </c>
      <c r="HT93">
        <f t="shared" si="81"/>
        <v>0</v>
      </c>
      <c r="HU93">
        <f t="shared" si="82"/>
        <v>0</v>
      </c>
      <c r="HV93" s="23">
        <f t="shared" si="83"/>
        <v>0</v>
      </c>
      <c r="HW93" s="465"/>
      <c r="HX93" s="335"/>
      <c r="HY93" s="335"/>
      <c r="HZ93" s="335"/>
      <c r="IA93" s="335"/>
      <c r="IB93" s="335"/>
      <c r="IC93" s="335"/>
      <c r="ID93" s="335"/>
      <c r="IE93" s="335"/>
      <c r="IF93" s="335"/>
      <c r="IG93" s="23">
        <v>-65</v>
      </c>
      <c r="IH93" s="23">
        <f t="shared" si="84"/>
        <v>0</v>
      </c>
      <c r="II93">
        <f t="shared" si="85"/>
        <v>0</v>
      </c>
      <c r="IJ93">
        <f t="shared" si="86"/>
        <v>0</v>
      </c>
      <c r="IK93">
        <f t="shared" si="87"/>
        <v>0</v>
      </c>
      <c r="IL93">
        <f t="shared" si="88"/>
        <v>0</v>
      </c>
      <c r="IM93" s="23">
        <f t="shared" si="89"/>
        <v>0</v>
      </c>
      <c r="IN93" s="465"/>
      <c r="IO93" s="335"/>
      <c r="IP93" s="335"/>
      <c r="IQ93" s="335"/>
      <c r="IR93" s="335"/>
      <c r="IS93" s="335"/>
      <c r="IT93" s="335"/>
    </row>
    <row r="94" spans="1:254" s="124" customFormat="1" ht="12.75" x14ac:dyDescent="0.2">
      <c r="A94" s="335"/>
      <c r="B94" s="335"/>
      <c r="C94" s="23">
        <v>-64</v>
      </c>
      <c r="D94" s="23">
        <f t="shared" si="0"/>
        <v>0</v>
      </c>
      <c r="E94">
        <f t="shared" si="1"/>
        <v>0</v>
      </c>
      <c r="F94">
        <f t="shared" si="2"/>
        <v>0</v>
      </c>
      <c r="G94">
        <f t="shared" si="3"/>
        <v>0</v>
      </c>
      <c r="H94">
        <f t="shared" si="4"/>
        <v>0</v>
      </c>
      <c r="I94" s="23">
        <f t="shared" ca="1" si="5"/>
        <v>0</v>
      </c>
      <c r="J94" s="465"/>
      <c r="K94" s="335"/>
      <c r="L94" s="335"/>
      <c r="M94" s="335"/>
      <c r="N94" s="335"/>
      <c r="O94" s="335"/>
      <c r="P94" s="335"/>
      <c r="Q94" s="335"/>
      <c r="R94" s="335"/>
      <c r="S94" s="335"/>
      <c r="T94" s="23">
        <v>-64</v>
      </c>
      <c r="U94" s="23">
        <f t="shared" si="6"/>
        <v>0</v>
      </c>
      <c r="V94">
        <f t="shared" si="7"/>
        <v>0</v>
      </c>
      <c r="W94">
        <f t="shared" si="8"/>
        <v>0</v>
      </c>
      <c r="X94">
        <f t="shared" si="9"/>
        <v>0</v>
      </c>
      <c r="Y94">
        <f t="shared" si="10"/>
        <v>0</v>
      </c>
      <c r="Z94" s="23">
        <f t="shared" ca="1" si="11"/>
        <v>0</v>
      </c>
      <c r="AA94" s="465"/>
      <c r="AB94" s="335"/>
      <c r="AC94" s="335"/>
      <c r="AD94" s="335"/>
      <c r="AE94" s="335"/>
      <c r="AF94" s="335"/>
      <c r="AG94" s="335"/>
      <c r="AH94" s="335"/>
      <c r="AI94" s="335"/>
      <c r="AJ94" s="335"/>
      <c r="AK94" s="23">
        <v>-64</v>
      </c>
      <c r="AL94" s="23">
        <f t="shared" si="12"/>
        <v>0</v>
      </c>
      <c r="AM94">
        <f t="shared" si="13"/>
        <v>0</v>
      </c>
      <c r="AN94">
        <f t="shared" si="14"/>
        <v>0</v>
      </c>
      <c r="AO94">
        <f t="shared" si="15"/>
        <v>0</v>
      </c>
      <c r="AP94">
        <f t="shared" si="16"/>
        <v>0</v>
      </c>
      <c r="AQ94" s="23">
        <f t="shared" ca="1" si="17"/>
        <v>0</v>
      </c>
      <c r="AR94" s="465"/>
      <c r="AS94" s="335"/>
      <c r="AT94" s="335"/>
      <c r="AU94" s="335"/>
      <c r="AV94" s="335"/>
      <c r="AW94" s="335"/>
      <c r="AX94" s="335"/>
      <c r="AY94" s="335"/>
      <c r="AZ94" s="335"/>
      <c r="BA94" s="335"/>
      <c r="BB94" s="23">
        <v>-64</v>
      </c>
      <c r="BC94" s="23">
        <f t="shared" si="18"/>
        <v>0</v>
      </c>
      <c r="BD94">
        <f t="shared" si="19"/>
        <v>0</v>
      </c>
      <c r="BE94">
        <f t="shared" si="20"/>
        <v>0</v>
      </c>
      <c r="BF94">
        <f t="shared" si="21"/>
        <v>0</v>
      </c>
      <c r="BG94">
        <f t="shared" si="22"/>
        <v>0</v>
      </c>
      <c r="BH94" s="23">
        <f t="shared" ca="1" si="23"/>
        <v>0</v>
      </c>
      <c r="BI94" s="465"/>
      <c r="BJ94" s="335"/>
      <c r="BK94" s="335"/>
      <c r="BL94" s="335"/>
      <c r="BM94" s="335"/>
      <c r="BN94" s="335"/>
      <c r="BO94" s="335"/>
      <c r="BP94" s="335"/>
      <c r="BQ94" s="335"/>
      <c r="BR94" s="335"/>
      <c r="BS94" s="23">
        <v>-64</v>
      </c>
      <c r="BT94" s="23">
        <f t="shared" si="24"/>
        <v>0</v>
      </c>
      <c r="BU94">
        <f t="shared" si="25"/>
        <v>0</v>
      </c>
      <c r="BV94">
        <f t="shared" si="26"/>
        <v>0</v>
      </c>
      <c r="BW94">
        <f t="shared" si="27"/>
        <v>0</v>
      </c>
      <c r="BX94">
        <f t="shared" si="28"/>
        <v>0</v>
      </c>
      <c r="BY94" s="23">
        <f t="shared" ca="1" si="29"/>
        <v>200</v>
      </c>
      <c r="BZ94" s="465"/>
      <c r="CA94" s="335"/>
      <c r="CB94" s="335"/>
      <c r="CC94" s="335"/>
      <c r="CD94" s="335"/>
      <c r="CE94" s="335"/>
      <c r="CF94" s="335"/>
      <c r="CG94" s="335"/>
      <c r="CH94" s="335"/>
      <c r="CI94" s="335"/>
      <c r="CJ94" s="23">
        <v>-64</v>
      </c>
      <c r="CK94" s="23">
        <f t="shared" si="30"/>
        <v>0</v>
      </c>
      <c r="CL94">
        <f t="shared" si="31"/>
        <v>0</v>
      </c>
      <c r="CM94">
        <f t="shared" si="32"/>
        <v>0</v>
      </c>
      <c r="CN94">
        <f t="shared" si="33"/>
        <v>0</v>
      </c>
      <c r="CO94">
        <f t="shared" si="34"/>
        <v>0</v>
      </c>
      <c r="CP94" s="23">
        <f t="shared" ca="1" si="35"/>
        <v>0</v>
      </c>
      <c r="CQ94" s="465"/>
      <c r="CR94" s="335"/>
      <c r="CS94" s="335"/>
      <c r="CT94" s="335"/>
      <c r="CU94" s="335"/>
      <c r="CV94" s="335"/>
      <c r="CW94" s="335"/>
      <c r="CX94" s="335"/>
      <c r="CY94" s="335"/>
      <c r="CZ94" s="335"/>
      <c r="DA94" s="23">
        <v>-64</v>
      </c>
      <c r="DB94" s="23">
        <f t="shared" si="36"/>
        <v>0</v>
      </c>
      <c r="DC94">
        <f t="shared" si="37"/>
        <v>0</v>
      </c>
      <c r="DD94">
        <f t="shared" si="38"/>
        <v>0</v>
      </c>
      <c r="DE94">
        <f t="shared" si="39"/>
        <v>0</v>
      </c>
      <c r="DF94">
        <f t="shared" si="40"/>
        <v>0</v>
      </c>
      <c r="DG94" s="23">
        <f t="shared" ca="1" si="41"/>
        <v>0</v>
      </c>
      <c r="DH94" s="465"/>
      <c r="DI94" s="335"/>
      <c r="DJ94" s="335"/>
      <c r="DK94" s="335"/>
      <c r="DL94" s="335"/>
      <c r="DM94" s="335"/>
      <c r="DN94" s="335"/>
      <c r="DO94" s="335"/>
      <c r="DP94" s="335"/>
      <c r="DQ94" s="335"/>
      <c r="DR94" s="23">
        <v>-64</v>
      </c>
      <c r="DS94" s="23">
        <f t="shared" si="42"/>
        <v>0</v>
      </c>
      <c r="DT94">
        <f t="shared" si="43"/>
        <v>0</v>
      </c>
      <c r="DU94">
        <f t="shared" si="44"/>
        <v>0</v>
      </c>
      <c r="DV94">
        <f t="shared" si="45"/>
        <v>0</v>
      </c>
      <c r="DW94">
        <f t="shared" si="46"/>
        <v>0</v>
      </c>
      <c r="DX94" s="23">
        <f t="shared" ca="1" si="47"/>
        <v>0</v>
      </c>
      <c r="DY94" s="465"/>
      <c r="DZ94" s="335"/>
      <c r="EA94" s="335"/>
      <c r="EB94" s="335"/>
      <c r="EC94" s="335"/>
      <c r="ED94" s="335"/>
      <c r="EE94" s="335"/>
      <c r="EF94" s="335"/>
      <c r="EG94" s="335"/>
      <c r="EH94" s="335"/>
      <c r="EI94" s="23">
        <v>-64</v>
      </c>
      <c r="EJ94" s="23">
        <f t="shared" si="48"/>
        <v>0</v>
      </c>
      <c r="EK94">
        <f t="shared" si="49"/>
        <v>0</v>
      </c>
      <c r="EL94">
        <f t="shared" si="50"/>
        <v>0</v>
      </c>
      <c r="EM94">
        <f t="shared" si="51"/>
        <v>0</v>
      </c>
      <c r="EN94">
        <f t="shared" si="52"/>
        <v>0</v>
      </c>
      <c r="EO94" s="23">
        <f t="shared" ca="1" si="53"/>
        <v>0</v>
      </c>
      <c r="EP94" s="465"/>
      <c r="EQ94" s="335"/>
      <c r="ER94" s="335"/>
      <c r="ES94" s="335"/>
      <c r="ET94" s="335"/>
      <c r="EU94" s="335"/>
      <c r="EV94" s="335"/>
      <c r="EW94" s="335"/>
      <c r="EX94" s="335"/>
      <c r="EY94" s="335"/>
      <c r="EZ94" s="23">
        <v>-64</v>
      </c>
      <c r="FA94" s="23">
        <f t="shared" si="54"/>
        <v>0</v>
      </c>
      <c r="FB94">
        <f t="shared" si="55"/>
        <v>0</v>
      </c>
      <c r="FC94">
        <f t="shared" si="56"/>
        <v>0</v>
      </c>
      <c r="FD94">
        <f t="shared" si="57"/>
        <v>0</v>
      </c>
      <c r="FE94">
        <f t="shared" si="58"/>
        <v>0</v>
      </c>
      <c r="FF94" s="23">
        <f t="shared" ca="1" si="59"/>
        <v>0</v>
      </c>
      <c r="FG94" s="465"/>
      <c r="FH94" s="335"/>
      <c r="FI94" s="335"/>
      <c r="FJ94" s="335"/>
      <c r="FK94" s="335"/>
      <c r="FL94" s="335"/>
      <c r="FM94" s="335"/>
      <c r="FN94" s="335"/>
      <c r="FO94" s="335"/>
      <c r="FP94" s="335"/>
      <c r="FQ94" s="23">
        <v>-64</v>
      </c>
      <c r="FR94" s="23">
        <f t="shared" si="60"/>
        <v>0</v>
      </c>
      <c r="FS94">
        <f t="shared" si="61"/>
        <v>0</v>
      </c>
      <c r="FT94">
        <f t="shared" si="62"/>
        <v>0</v>
      </c>
      <c r="FU94">
        <f t="shared" si="63"/>
        <v>0</v>
      </c>
      <c r="FV94">
        <f t="shared" si="64"/>
        <v>0</v>
      </c>
      <c r="FW94" s="23">
        <f t="shared" si="65"/>
        <v>0</v>
      </c>
      <c r="FX94" s="465"/>
      <c r="FY94" s="335"/>
      <c r="FZ94" s="335"/>
      <c r="GA94" s="335"/>
      <c r="GB94" s="335"/>
      <c r="GC94" s="335"/>
      <c r="GD94" s="335"/>
      <c r="GE94" s="335"/>
      <c r="GF94" s="335"/>
      <c r="GG94" s="335"/>
      <c r="GH94" s="23">
        <v>-64</v>
      </c>
      <c r="GI94" s="23">
        <f t="shared" si="66"/>
        <v>0</v>
      </c>
      <c r="GJ94">
        <f t="shared" si="67"/>
        <v>0</v>
      </c>
      <c r="GK94">
        <f t="shared" si="68"/>
        <v>0</v>
      </c>
      <c r="GL94">
        <f t="shared" si="69"/>
        <v>0</v>
      </c>
      <c r="GM94">
        <f t="shared" si="70"/>
        <v>0</v>
      </c>
      <c r="GN94" s="23">
        <f t="shared" si="71"/>
        <v>0</v>
      </c>
      <c r="GO94" s="465"/>
      <c r="GP94" s="335"/>
      <c r="GQ94" s="335"/>
      <c r="GR94" s="335"/>
      <c r="GS94" s="335"/>
      <c r="GT94" s="335"/>
      <c r="GU94" s="335"/>
      <c r="GV94" s="335"/>
      <c r="GW94" s="335"/>
      <c r="GX94" s="335"/>
      <c r="GY94" s="23">
        <v>-64</v>
      </c>
      <c r="GZ94" s="23">
        <f t="shared" si="72"/>
        <v>0</v>
      </c>
      <c r="HA94">
        <f t="shared" si="73"/>
        <v>0</v>
      </c>
      <c r="HB94">
        <f t="shared" si="74"/>
        <v>0</v>
      </c>
      <c r="HC94">
        <f t="shared" si="75"/>
        <v>0</v>
      </c>
      <c r="HD94">
        <f t="shared" si="76"/>
        <v>0</v>
      </c>
      <c r="HE94" s="23">
        <f t="shared" si="77"/>
        <v>0</v>
      </c>
      <c r="HF94" s="465"/>
      <c r="HG94" s="335"/>
      <c r="HH94" s="335"/>
      <c r="HI94" s="335"/>
      <c r="HJ94" s="335"/>
      <c r="HK94" s="335"/>
      <c r="HL94" s="335"/>
      <c r="HM94" s="335"/>
      <c r="HN94" s="335"/>
      <c r="HO94" s="335"/>
      <c r="HP94" s="23">
        <v>-64</v>
      </c>
      <c r="HQ94" s="23">
        <f t="shared" si="78"/>
        <v>0</v>
      </c>
      <c r="HR94">
        <f t="shared" si="79"/>
        <v>0</v>
      </c>
      <c r="HS94">
        <f t="shared" si="80"/>
        <v>0</v>
      </c>
      <c r="HT94">
        <f t="shared" si="81"/>
        <v>0</v>
      </c>
      <c r="HU94">
        <f t="shared" si="82"/>
        <v>0</v>
      </c>
      <c r="HV94" s="23">
        <f t="shared" si="83"/>
        <v>0</v>
      </c>
      <c r="HW94" s="465"/>
      <c r="HX94" s="335"/>
      <c r="HY94" s="335"/>
      <c r="HZ94" s="335"/>
      <c r="IA94" s="335"/>
      <c r="IB94" s="335"/>
      <c r="IC94" s="335"/>
      <c r="ID94" s="335"/>
      <c r="IE94" s="335"/>
      <c r="IF94" s="335"/>
      <c r="IG94" s="23">
        <v>-64</v>
      </c>
      <c r="IH94" s="23">
        <f t="shared" si="84"/>
        <v>0</v>
      </c>
      <c r="II94">
        <f t="shared" si="85"/>
        <v>0</v>
      </c>
      <c r="IJ94">
        <f t="shared" si="86"/>
        <v>0</v>
      </c>
      <c r="IK94">
        <f t="shared" si="87"/>
        <v>0</v>
      </c>
      <c r="IL94">
        <f t="shared" si="88"/>
        <v>0</v>
      </c>
      <c r="IM94" s="23">
        <f t="shared" si="89"/>
        <v>0</v>
      </c>
      <c r="IN94" s="465"/>
      <c r="IO94" s="335"/>
      <c r="IP94" s="335"/>
      <c r="IQ94" s="335"/>
      <c r="IR94" s="335"/>
      <c r="IS94" s="335"/>
      <c r="IT94" s="335"/>
    </row>
    <row r="95" spans="1:254" s="124" customFormat="1" ht="12.75" x14ac:dyDescent="0.2">
      <c r="A95" s="335"/>
      <c r="B95" s="335"/>
      <c r="C95" s="23">
        <v>-63</v>
      </c>
      <c r="D95" s="23">
        <f t="shared" si="0"/>
        <v>0</v>
      </c>
      <c r="E95">
        <f t="shared" si="1"/>
        <v>0</v>
      </c>
      <c r="F95">
        <f t="shared" si="2"/>
        <v>0</v>
      </c>
      <c r="G95">
        <f t="shared" si="3"/>
        <v>0</v>
      </c>
      <c r="H95">
        <f t="shared" si="4"/>
        <v>0</v>
      </c>
      <c r="I95" s="23">
        <f t="shared" ca="1" si="5"/>
        <v>0</v>
      </c>
      <c r="J95" s="465"/>
      <c r="K95" s="335"/>
      <c r="L95" s="335"/>
      <c r="M95" s="335"/>
      <c r="N95" s="335"/>
      <c r="O95" s="335"/>
      <c r="P95" s="335"/>
      <c r="Q95" s="335"/>
      <c r="R95" s="335"/>
      <c r="S95" s="335"/>
      <c r="T95" s="23">
        <v>-63</v>
      </c>
      <c r="U95" s="23">
        <f t="shared" si="6"/>
        <v>0</v>
      </c>
      <c r="V95">
        <f t="shared" si="7"/>
        <v>0</v>
      </c>
      <c r="W95">
        <f t="shared" si="8"/>
        <v>0</v>
      </c>
      <c r="X95">
        <f t="shared" si="9"/>
        <v>0</v>
      </c>
      <c r="Y95">
        <f t="shared" si="10"/>
        <v>0</v>
      </c>
      <c r="Z95" s="23">
        <f t="shared" ca="1" si="11"/>
        <v>0</v>
      </c>
      <c r="AA95" s="465"/>
      <c r="AB95" s="335"/>
      <c r="AC95" s="335"/>
      <c r="AD95" s="335"/>
      <c r="AE95" s="335"/>
      <c r="AF95" s="335"/>
      <c r="AG95" s="335"/>
      <c r="AH95" s="335"/>
      <c r="AI95" s="335"/>
      <c r="AJ95" s="335"/>
      <c r="AK95" s="23">
        <v>-63</v>
      </c>
      <c r="AL95" s="23">
        <f t="shared" si="12"/>
        <v>0</v>
      </c>
      <c r="AM95">
        <f t="shared" si="13"/>
        <v>0</v>
      </c>
      <c r="AN95">
        <f t="shared" si="14"/>
        <v>0</v>
      </c>
      <c r="AO95">
        <f t="shared" si="15"/>
        <v>0</v>
      </c>
      <c r="AP95">
        <f t="shared" si="16"/>
        <v>0</v>
      </c>
      <c r="AQ95" s="23">
        <f t="shared" ca="1" si="17"/>
        <v>0</v>
      </c>
      <c r="AR95" s="465"/>
      <c r="AS95" s="335"/>
      <c r="AT95" s="335"/>
      <c r="AU95" s="335"/>
      <c r="AV95" s="335"/>
      <c r="AW95" s="335"/>
      <c r="AX95" s="335"/>
      <c r="AY95" s="335"/>
      <c r="AZ95" s="335"/>
      <c r="BA95" s="335"/>
      <c r="BB95" s="23">
        <v>-63</v>
      </c>
      <c r="BC95" s="23">
        <f t="shared" si="18"/>
        <v>0</v>
      </c>
      <c r="BD95">
        <f t="shared" si="19"/>
        <v>0</v>
      </c>
      <c r="BE95">
        <f t="shared" si="20"/>
        <v>0</v>
      </c>
      <c r="BF95">
        <f t="shared" si="21"/>
        <v>0</v>
      </c>
      <c r="BG95">
        <f t="shared" si="22"/>
        <v>0</v>
      </c>
      <c r="BH95" s="23">
        <f t="shared" ca="1" si="23"/>
        <v>0</v>
      </c>
      <c r="BI95" s="465"/>
      <c r="BJ95" s="335"/>
      <c r="BK95" s="335"/>
      <c r="BL95" s="335"/>
      <c r="BM95" s="335"/>
      <c r="BN95" s="335"/>
      <c r="BO95" s="335"/>
      <c r="BP95" s="335"/>
      <c r="BQ95" s="335"/>
      <c r="BR95" s="335"/>
      <c r="BS95" s="23">
        <v>-63</v>
      </c>
      <c r="BT95" s="23">
        <f t="shared" si="24"/>
        <v>0</v>
      </c>
      <c r="BU95">
        <f t="shared" si="25"/>
        <v>0</v>
      </c>
      <c r="BV95">
        <f t="shared" si="26"/>
        <v>0</v>
      </c>
      <c r="BW95">
        <f t="shared" si="27"/>
        <v>0</v>
      </c>
      <c r="BX95">
        <f t="shared" si="28"/>
        <v>0</v>
      </c>
      <c r="BY95" s="23">
        <f t="shared" ca="1" si="29"/>
        <v>200</v>
      </c>
      <c r="BZ95" s="465"/>
      <c r="CA95" s="335"/>
      <c r="CB95" s="335"/>
      <c r="CC95" s="335"/>
      <c r="CD95" s="335"/>
      <c r="CE95" s="335"/>
      <c r="CF95" s="335"/>
      <c r="CG95" s="335"/>
      <c r="CH95" s="335"/>
      <c r="CI95" s="335"/>
      <c r="CJ95" s="23">
        <v>-63</v>
      </c>
      <c r="CK95" s="23">
        <f t="shared" si="30"/>
        <v>0</v>
      </c>
      <c r="CL95">
        <f t="shared" si="31"/>
        <v>0</v>
      </c>
      <c r="CM95">
        <f t="shared" si="32"/>
        <v>0</v>
      </c>
      <c r="CN95">
        <f t="shared" si="33"/>
        <v>0</v>
      </c>
      <c r="CO95">
        <f t="shared" si="34"/>
        <v>0</v>
      </c>
      <c r="CP95" s="23">
        <f t="shared" ca="1" si="35"/>
        <v>0</v>
      </c>
      <c r="CQ95" s="465"/>
      <c r="CR95" s="335"/>
      <c r="CS95" s="335"/>
      <c r="CT95" s="335"/>
      <c r="CU95" s="335"/>
      <c r="CV95" s="335"/>
      <c r="CW95" s="335"/>
      <c r="CX95" s="335"/>
      <c r="CY95" s="335"/>
      <c r="CZ95" s="335"/>
      <c r="DA95" s="23">
        <v>-63</v>
      </c>
      <c r="DB95" s="23">
        <f t="shared" si="36"/>
        <v>0</v>
      </c>
      <c r="DC95">
        <f t="shared" si="37"/>
        <v>0</v>
      </c>
      <c r="DD95">
        <f t="shared" si="38"/>
        <v>0</v>
      </c>
      <c r="DE95">
        <f t="shared" si="39"/>
        <v>0</v>
      </c>
      <c r="DF95">
        <f t="shared" si="40"/>
        <v>0</v>
      </c>
      <c r="DG95" s="23">
        <f t="shared" ca="1" si="41"/>
        <v>0</v>
      </c>
      <c r="DH95" s="465"/>
      <c r="DI95" s="335"/>
      <c r="DJ95" s="335"/>
      <c r="DK95" s="335"/>
      <c r="DL95" s="335"/>
      <c r="DM95" s="335"/>
      <c r="DN95" s="335"/>
      <c r="DO95" s="335"/>
      <c r="DP95" s="335"/>
      <c r="DQ95" s="335"/>
      <c r="DR95" s="23">
        <v>-63</v>
      </c>
      <c r="DS95" s="23">
        <f t="shared" si="42"/>
        <v>0</v>
      </c>
      <c r="DT95">
        <f t="shared" si="43"/>
        <v>0</v>
      </c>
      <c r="DU95">
        <f t="shared" si="44"/>
        <v>0</v>
      </c>
      <c r="DV95">
        <f t="shared" si="45"/>
        <v>0</v>
      </c>
      <c r="DW95">
        <f t="shared" si="46"/>
        <v>0</v>
      </c>
      <c r="DX95" s="23">
        <f t="shared" ca="1" si="47"/>
        <v>0</v>
      </c>
      <c r="DY95" s="465"/>
      <c r="DZ95" s="335"/>
      <c r="EA95" s="335"/>
      <c r="EB95" s="335"/>
      <c r="EC95" s="335"/>
      <c r="ED95" s="335"/>
      <c r="EE95" s="335"/>
      <c r="EF95" s="335"/>
      <c r="EG95" s="335"/>
      <c r="EH95" s="335"/>
      <c r="EI95" s="23">
        <v>-63</v>
      </c>
      <c r="EJ95" s="23">
        <f t="shared" si="48"/>
        <v>0</v>
      </c>
      <c r="EK95">
        <f t="shared" si="49"/>
        <v>0</v>
      </c>
      <c r="EL95">
        <f t="shared" si="50"/>
        <v>0</v>
      </c>
      <c r="EM95">
        <f t="shared" si="51"/>
        <v>0</v>
      </c>
      <c r="EN95">
        <f t="shared" si="52"/>
        <v>0</v>
      </c>
      <c r="EO95" s="23">
        <f t="shared" ca="1" si="53"/>
        <v>0</v>
      </c>
      <c r="EP95" s="465"/>
      <c r="EQ95" s="335"/>
      <c r="ER95" s="335"/>
      <c r="ES95" s="335"/>
      <c r="ET95" s="335"/>
      <c r="EU95" s="335"/>
      <c r="EV95" s="335"/>
      <c r="EW95" s="335"/>
      <c r="EX95" s="335"/>
      <c r="EY95" s="335"/>
      <c r="EZ95" s="23">
        <v>-63</v>
      </c>
      <c r="FA95" s="23">
        <f t="shared" si="54"/>
        <v>0</v>
      </c>
      <c r="FB95">
        <f t="shared" si="55"/>
        <v>0</v>
      </c>
      <c r="FC95">
        <f t="shared" si="56"/>
        <v>0</v>
      </c>
      <c r="FD95">
        <f t="shared" si="57"/>
        <v>0</v>
      </c>
      <c r="FE95">
        <f t="shared" si="58"/>
        <v>0</v>
      </c>
      <c r="FF95" s="23">
        <f t="shared" ca="1" si="59"/>
        <v>0</v>
      </c>
      <c r="FG95" s="465"/>
      <c r="FH95" s="335"/>
      <c r="FI95" s="335"/>
      <c r="FJ95" s="335"/>
      <c r="FK95" s="335"/>
      <c r="FL95" s="335"/>
      <c r="FM95" s="335"/>
      <c r="FN95" s="335"/>
      <c r="FO95" s="335"/>
      <c r="FP95" s="335"/>
      <c r="FQ95" s="23">
        <v>-63</v>
      </c>
      <c r="FR95" s="23">
        <f t="shared" si="60"/>
        <v>0</v>
      </c>
      <c r="FS95">
        <f t="shared" si="61"/>
        <v>0</v>
      </c>
      <c r="FT95">
        <f t="shared" si="62"/>
        <v>0</v>
      </c>
      <c r="FU95">
        <f t="shared" si="63"/>
        <v>0</v>
      </c>
      <c r="FV95">
        <f t="shared" si="64"/>
        <v>0</v>
      </c>
      <c r="FW95" s="23">
        <f t="shared" si="65"/>
        <v>0</v>
      </c>
      <c r="FX95" s="465"/>
      <c r="FY95" s="335"/>
      <c r="FZ95" s="335"/>
      <c r="GA95" s="335"/>
      <c r="GB95" s="335"/>
      <c r="GC95" s="335"/>
      <c r="GD95" s="335"/>
      <c r="GE95" s="335"/>
      <c r="GF95" s="335"/>
      <c r="GG95" s="335"/>
      <c r="GH95" s="23">
        <v>-63</v>
      </c>
      <c r="GI95" s="23">
        <f t="shared" si="66"/>
        <v>0</v>
      </c>
      <c r="GJ95">
        <f t="shared" si="67"/>
        <v>0</v>
      </c>
      <c r="GK95">
        <f t="shared" si="68"/>
        <v>0</v>
      </c>
      <c r="GL95">
        <f t="shared" si="69"/>
        <v>0</v>
      </c>
      <c r="GM95">
        <f t="shared" si="70"/>
        <v>0</v>
      </c>
      <c r="GN95" s="23">
        <f t="shared" si="71"/>
        <v>0</v>
      </c>
      <c r="GO95" s="465"/>
      <c r="GP95" s="335"/>
      <c r="GQ95" s="335"/>
      <c r="GR95" s="335"/>
      <c r="GS95" s="335"/>
      <c r="GT95" s="335"/>
      <c r="GU95" s="335"/>
      <c r="GV95" s="335"/>
      <c r="GW95" s="335"/>
      <c r="GX95" s="335"/>
      <c r="GY95" s="23">
        <v>-63</v>
      </c>
      <c r="GZ95" s="23">
        <f t="shared" si="72"/>
        <v>0</v>
      </c>
      <c r="HA95">
        <f t="shared" si="73"/>
        <v>0</v>
      </c>
      <c r="HB95">
        <f t="shared" si="74"/>
        <v>0</v>
      </c>
      <c r="HC95">
        <f t="shared" si="75"/>
        <v>0</v>
      </c>
      <c r="HD95">
        <f t="shared" si="76"/>
        <v>0</v>
      </c>
      <c r="HE95" s="23">
        <f t="shared" si="77"/>
        <v>0</v>
      </c>
      <c r="HF95" s="465"/>
      <c r="HG95" s="335"/>
      <c r="HH95" s="335"/>
      <c r="HI95" s="335"/>
      <c r="HJ95" s="335"/>
      <c r="HK95" s="335"/>
      <c r="HL95" s="335"/>
      <c r="HM95" s="335"/>
      <c r="HN95" s="335"/>
      <c r="HO95" s="335"/>
      <c r="HP95" s="23">
        <v>-63</v>
      </c>
      <c r="HQ95" s="23">
        <f t="shared" si="78"/>
        <v>0</v>
      </c>
      <c r="HR95">
        <f t="shared" si="79"/>
        <v>0</v>
      </c>
      <c r="HS95">
        <f t="shared" si="80"/>
        <v>0</v>
      </c>
      <c r="HT95">
        <f t="shared" si="81"/>
        <v>0</v>
      </c>
      <c r="HU95">
        <f t="shared" si="82"/>
        <v>0</v>
      </c>
      <c r="HV95" s="23">
        <f t="shared" si="83"/>
        <v>0</v>
      </c>
      <c r="HW95" s="465"/>
      <c r="HX95" s="335"/>
      <c r="HY95" s="335"/>
      <c r="HZ95" s="335"/>
      <c r="IA95" s="335"/>
      <c r="IB95" s="335"/>
      <c r="IC95" s="335"/>
      <c r="ID95" s="335"/>
      <c r="IE95" s="335"/>
      <c r="IF95" s="335"/>
      <c r="IG95" s="23">
        <v>-63</v>
      </c>
      <c r="IH95" s="23">
        <f t="shared" si="84"/>
        <v>0</v>
      </c>
      <c r="II95">
        <f t="shared" si="85"/>
        <v>0</v>
      </c>
      <c r="IJ95">
        <f t="shared" si="86"/>
        <v>0</v>
      </c>
      <c r="IK95">
        <f t="shared" si="87"/>
        <v>0</v>
      </c>
      <c r="IL95">
        <f t="shared" si="88"/>
        <v>0</v>
      </c>
      <c r="IM95" s="23">
        <f t="shared" si="89"/>
        <v>0</v>
      </c>
      <c r="IN95" s="465"/>
      <c r="IO95" s="335"/>
      <c r="IP95" s="335"/>
      <c r="IQ95" s="335"/>
      <c r="IR95" s="335"/>
      <c r="IS95" s="335"/>
      <c r="IT95" s="335"/>
    </row>
    <row r="96" spans="1:254" s="124" customFormat="1" ht="12.75" x14ac:dyDescent="0.2">
      <c r="A96" s="335"/>
      <c r="B96" s="335"/>
      <c r="C96" s="23">
        <v>-62</v>
      </c>
      <c r="D96" s="23">
        <f t="shared" si="0"/>
        <v>0</v>
      </c>
      <c r="E96">
        <f t="shared" si="1"/>
        <v>0</v>
      </c>
      <c r="F96">
        <f t="shared" si="2"/>
        <v>0</v>
      </c>
      <c r="G96">
        <f t="shared" si="3"/>
        <v>0</v>
      </c>
      <c r="H96">
        <f t="shared" si="4"/>
        <v>0</v>
      </c>
      <c r="I96" s="23">
        <f t="shared" ca="1" si="5"/>
        <v>0</v>
      </c>
      <c r="J96" s="465"/>
      <c r="K96" s="335"/>
      <c r="L96" s="335"/>
      <c r="M96" s="335"/>
      <c r="N96" s="335"/>
      <c r="O96" s="335"/>
      <c r="P96" s="335"/>
      <c r="Q96" s="335"/>
      <c r="R96" s="335"/>
      <c r="S96" s="335"/>
      <c r="T96" s="23">
        <v>-62</v>
      </c>
      <c r="U96" s="23">
        <f t="shared" si="6"/>
        <v>0</v>
      </c>
      <c r="V96">
        <f t="shared" si="7"/>
        <v>0</v>
      </c>
      <c r="W96">
        <f t="shared" si="8"/>
        <v>0</v>
      </c>
      <c r="X96">
        <f t="shared" si="9"/>
        <v>0</v>
      </c>
      <c r="Y96">
        <f t="shared" si="10"/>
        <v>0</v>
      </c>
      <c r="Z96" s="23">
        <f t="shared" ca="1" si="11"/>
        <v>0</v>
      </c>
      <c r="AA96" s="465"/>
      <c r="AB96" s="335"/>
      <c r="AC96" s="335"/>
      <c r="AD96" s="335"/>
      <c r="AE96" s="335"/>
      <c r="AF96" s="335"/>
      <c r="AG96" s="335"/>
      <c r="AH96" s="335"/>
      <c r="AI96" s="335"/>
      <c r="AJ96" s="335"/>
      <c r="AK96" s="23">
        <v>-62</v>
      </c>
      <c r="AL96" s="23">
        <f t="shared" si="12"/>
        <v>0</v>
      </c>
      <c r="AM96">
        <f t="shared" si="13"/>
        <v>0</v>
      </c>
      <c r="AN96">
        <f t="shared" si="14"/>
        <v>0</v>
      </c>
      <c r="AO96">
        <f t="shared" si="15"/>
        <v>0</v>
      </c>
      <c r="AP96">
        <f t="shared" si="16"/>
        <v>0</v>
      </c>
      <c r="AQ96" s="23">
        <f t="shared" ca="1" si="17"/>
        <v>0</v>
      </c>
      <c r="AR96" s="465"/>
      <c r="AS96" s="335"/>
      <c r="AT96" s="335"/>
      <c r="AU96" s="335"/>
      <c r="AV96" s="335"/>
      <c r="AW96" s="335"/>
      <c r="AX96" s="335"/>
      <c r="AY96" s="335"/>
      <c r="AZ96" s="335"/>
      <c r="BA96" s="335"/>
      <c r="BB96" s="23">
        <v>-62</v>
      </c>
      <c r="BC96" s="23">
        <f t="shared" si="18"/>
        <v>0</v>
      </c>
      <c r="BD96">
        <f t="shared" si="19"/>
        <v>0</v>
      </c>
      <c r="BE96">
        <f t="shared" si="20"/>
        <v>0</v>
      </c>
      <c r="BF96">
        <f t="shared" si="21"/>
        <v>0</v>
      </c>
      <c r="BG96">
        <f t="shared" si="22"/>
        <v>0</v>
      </c>
      <c r="BH96" s="23">
        <f t="shared" ca="1" si="23"/>
        <v>0</v>
      </c>
      <c r="BI96" s="465"/>
      <c r="BJ96" s="335"/>
      <c r="BK96" s="335"/>
      <c r="BL96" s="335"/>
      <c r="BM96" s="335"/>
      <c r="BN96" s="335"/>
      <c r="BO96" s="335"/>
      <c r="BP96" s="335"/>
      <c r="BQ96" s="335"/>
      <c r="BR96" s="335"/>
      <c r="BS96" s="23">
        <v>-62</v>
      </c>
      <c r="BT96" s="23">
        <f t="shared" si="24"/>
        <v>0</v>
      </c>
      <c r="BU96">
        <f t="shared" si="25"/>
        <v>0</v>
      </c>
      <c r="BV96">
        <f t="shared" si="26"/>
        <v>0</v>
      </c>
      <c r="BW96">
        <f t="shared" si="27"/>
        <v>0</v>
      </c>
      <c r="BX96">
        <f t="shared" si="28"/>
        <v>0</v>
      </c>
      <c r="BY96" s="23">
        <f t="shared" ca="1" si="29"/>
        <v>200</v>
      </c>
      <c r="BZ96" s="465"/>
      <c r="CA96" s="335"/>
      <c r="CB96" s="335"/>
      <c r="CC96" s="335"/>
      <c r="CD96" s="335"/>
      <c r="CE96" s="335"/>
      <c r="CF96" s="335"/>
      <c r="CG96" s="335"/>
      <c r="CH96" s="335"/>
      <c r="CI96" s="335"/>
      <c r="CJ96" s="23">
        <v>-62</v>
      </c>
      <c r="CK96" s="23">
        <f t="shared" si="30"/>
        <v>0</v>
      </c>
      <c r="CL96">
        <f t="shared" si="31"/>
        <v>0</v>
      </c>
      <c r="CM96">
        <f t="shared" si="32"/>
        <v>0</v>
      </c>
      <c r="CN96">
        <f t="shared" si="33"/>
        <v>0</v>
      </c>
      <c r="CO96">
        <f t="shared" si="34"/>
        <v>0</v>
      </c>
      <c r="CP96" s="23">
        <f t="shared" ca="1" si="35"/>
        <v>0</v>
      </c>
      <c r="CQ96" s="465"/>
      <c r="CR96" s="335"/>
      <c r="CS96" s="335"/>
      <c r="CT96" s="335"/>
      <c r="CU96" s="335"/>
      <c r="CV96" s="335"/>
      <c r="CW96" s="335"/>
      <c r="CX96" s="335"/>
      <c r="CY96" s="335"/>
      <c r="CZ96" s="335"/>
      <c r="DA96" s="23">
        <v>-62</v>
      </c>
      <c r="DB96" s="23">
        <f t="shared" si="36"/>
        <v>0</v>
      </c>
      <c r="DC96">
        <f t="shared" si="37"/>
        <v>0</v>
      </c>
      <c r="DD96">
        <f t="shared" si="38"/>
        <v>0</v>
      </c>
      <c r="DE96">
        <f t="shared" si="39"/>
        <v>0</v>
      </c>
      <c r="DF96">
        <f t="shared" si="40"/>
        <v>0</v>
      </c>
      <c r="DG96" s="23">
        <f t="shared" ca="1" si="41"/>
        <v>0</v>
      </c>
      <c r="DH96" s="465"/>
      <c r="DI96" s="335"/>
      <c r="DJ96" s="335"/>
      <c r="DK96" s="335"/>
      <c r="DL96" s="335"/>
      <c r="DM96" s="335"/>
      <c r="DN96" s="335"/>
      <c r="DO96" s="335"/>
      <c r="DP96" s="335"/>
      <c r="DQ96" s="335"/>
      <c r="DR96" s="23">
        <v>-62</v>
      </c>
      <c r="DS96" s="23">
        <f t="shared" si="42"/>
        <v>0</v>
      </c>
      <c r="DT96">
        <f t="shared" si="43"/>
        <v>0</v>
      </c>
      <c r="DU96">
        <f t="shared" si="44"/>
        <v>0</v>
      </c>
      <c r="DV96">
        <f t="shared" si="45"/>
        <v>0</v>
      </c>
      <c r="DW96">
        <f t="shared" si="46"/>
        <v>0</v>
      </c>
      <c r="DX96" s="23">
        <f t="shared" ca="1" si="47"/>
        <v>0</v>
      </c>
      <c r="DY96" s="465"/>
      <c r="DZ96" s="335"/>
      <c r="EA96" s="335"/>
      <c r="EB96" s="335"/>
      <c r="EC96" s="335"/>
      <c r="ED96" s="335"/>
      <c r="EE96" s="335"/>
      <c r="EF96" s="335"/>
      <c r="EG96" s="335"/>
      <c r="EH96" s="335"/>
      <c r="EI96" s="23">
        <v>-62</v>
      </c>
      <c r="EJ96" s="23">
        <f t="shared" si="48"/>
        <v>0</v>
      </c>
      <c r="EK96">
        <f t="shared" si="49"/>
        <v>0</v>
      </c>
      <c r="EL96">
        <f t="shared" si="50"/>
        <v>0</v>
      </c>
      <c r="EM96">
        <f t="shared" si="51"/>
        <v>0</v>
      </c>
      <c r="EN96">
        <f t="shared" si="52"/>
        <v>0</v>
      </c>
      <c r="EO96" s="23">
        <f t="shared" ca="1" si="53"/>
        <v>0</v>
      </c>
      <c r="EP96" s="465"/>
      <c r="EQ96" s="335"/>
      <c r="ER96" s="335"/>
      <c r="ES96" s="335"/>
      <c r="ET96" s="335"/>
      <c r="EU96" s="335"/>
      <c r="EV96" s="335"/>
      <c r="EW96" s="335"/>
      <c r="EX96" s="335"/>
      <c r="EY96" s="335"/>
      <c r="EZ96" s="23">
        <v>-62</v>
      </c>
      <c r="FA96" s="23">
        <f t="shared" si="54"/>
        <v>0</v>
      </c>
      <c r="FB96">
        <f t="shared" si="55"/>
        <v>0</v>
      </c>
      <c r="FC96">
        <f t="shared" si="56"/>
        <v>0</v>
      </c>
      <c r="FD96">
        <f t="shared" si="57"/>
        <v>0</v>
      </c>
      <c r="FE96">
        <f t="shared" si="58"/>
        <v>0</v>
      </c>
      <c r="FF96" s="23">
        <f t="shared" ca="1" si="59"/>
        <v>0</v>
      </c>
      <c r="FG96" s="465"/>
      <c r="FH96" s="335"/>
      <c r="FI96" s="335"/>
      <c r="FJ96" s="335"/>
      <c r="FK96" s="335"/>
      <c r="FL96" s="335"/>
      <c r="FM96" s="335"/>
      <c r="FN96" s="335"/>
      <c r="FO96" s="335"/>
      <c r="FP96" s="335"/>
      <c r="FQ96" s="23">
        <v>-62</v>
      </c>
      <c r="FR96" s="23">
        <f t="shared" si="60"/>
        <v>0</v>
      </c>
      <c r="FS96">
        <f t="shared" si="61"/>
        <v>0</v>
      </c>
      <c r="FT96">
        <f t="shared" si="62"/>
        <v>0</v>
      </c>
      <c r="FU96">
        <f t="shared" si="63"/>
        <v>0</v>
      </c>
      <c r="FV96">
        <f t="shared" si="64"/>
        <v>0</v>
      </c>
      <c r="FW96" s="23">
        <f t="shared" si="65"/>
        <v>0</v>
      </c>
      <c r="FX96" s="465"/>
      <c r="FY96" s="335"/>
      <c r="FZ96" s="335"/>
      <c r="GA96" s="335"/>
      <c r="GB96" s="335"/>
      <c r="GC96" s="335"/>
      <c r="GD96" s="335"/>
      <c r="GE96" s="335"/>
      <c r="GF96" s="335"/>
      <c r="GG96" s="335"/>
      <c r="GH96" s="23">
        <v>-62</v>
      </c>
      <c r="GI96" s="23">
        <f t="shared" si="66"/>
        <v>0</v>
      </c>
      <c r="GJ96">
        <f t="shared" si="67"/>
        <v>0</v>
      </c>
      <c r="GK96">
        <f t="shared" si="68"/>
        <v>0</v>
      </c>
      <c r="GL96">
        <f t="shared" si="69"/>
        <v>0</v>
      </c>
      <c r="GM96">
        <f t="shared" si="70"/>
        <v>0</v>
      </c>
      <c r="GN96" s="23">
        <f t="shared" si="71"/>
        <v>0</v>
      </c>
      <c r="GO96" s="465"/>
      <c r="GP96" s="335"/>
      <c r="GQ96" s="335"/>
      <c r="GR96" s="335"/>
      <c r="GS96" s="335"/>
      <c r="GT96" s="335"/>
      <c r="GU96" s="335"/>
      <c r="GV96" s="335"/>
      <c r="GW96" s="335"/>
      <c r="GX96" s="335"/>
      <c r="GY96" s="23">
        <v>-62</v>
      </c>
      <c r="GZ96" s="23">
        <f t="shared" si="72"/>
        <v>0</v>
      </c>
      <c r="HA96">
        <f t="shared" si="73"/>
        <v>0</v>
      </c>
      <c r="HB96">
        <f t="shared" si="74"/>
        <v>0</v>
      </c>
      <c r="HC96">
        <f t="shared" si="75"/>
        <v>0</v>
      </c>
      <c r="HD96">
        <f t="shared" si="76"/>
        <v>0</v>
      </c>
      <c r="HE96" s="23">
        <f t="shared" si="77"/>
        <v>0</v>
      </c>
      <c r="HF96" s="465"/>
      <c r="HG96" s="335"/>
      <c r="HH96" s="335"/>
      <c r="HI96" s="335"/>
      <c r="HJ96" s="335"/>
      <c r="HK96" s="335"/>
      <c r="HL96" s="335"/>
      <c r="HM96" s="335"/>
      <c r="HN96" s="335"/>
      <c r="HO96" s="335"/>
      <c r="HP96" s="23">
        <v>-62</v>
      </c>
      <c r="HQ96" s="23">
        <f t="shared" si="78"/>
        <v>0</v>
      </c>
      <c r="HR96">
        <f t="shared" si="79"/>
        <v>0</v>
      </c>
      <c r="HS96">
        <f t="shared" si="80"/>
        <v>0</v>
      </c>
      <c r="HT96">
        <f t="shared" si="81"/>
        <v>0</v>
      </c>
      <c r="HU96">
        <f t="shared" si="82"/>
        <v>0</v>
      </c>
      <c r="HV96" s="23">
        <f t="shared" si="83"/>
        <v>0</v>
      </c>
      <c r="HW96" s="465"/>
      <c r="HX96" s="335"/>
      <c r="HY96" s="335"/>
      <c r="HZ96" s="335"/>
      <c r="IA96" s="335"/>
      <c r="IB96" s="335"/>
      <c r="IC96" s="335"/>
      <c r="ID96" s="335"/>
      <c r="IE96" s="335"/>
      <c r="IF96" s="335"/>
      <c r="IG96" s="23">
        <v>-62</v>
      </c>
      <c r="IH96" s="23">
        <f t="shared" si="84"/>
        <v>0</v>
      </c>
      <c r="II96">
        <f t="shared" si="85"/>
        <v>0</v>
      </c>
      <c r="IJ96">
        <f t="shared" si="86"/>
        <v>0</v>
      </c>
      <c r="IK96">
        <f t="shared" si="87"/>
        <v>0</v>
      </c>
      <c r="IL96">
        <f t="shared" si="88"/>
        <v>0</v>
      </c>
      <c r="IM96" s="23">
        <f t="shared" si="89"/>
        <v>0</v>
      </c>
      <c r="IN96" s="465"/>
      <c r="IO96" s="335"/>
      <c r="IP96" s="335"/>
      <c r="IQ96" s="335"/>
      <c r="IR96" s="335"/>
      <c r="IS96" s="335"/>
      <c r="IT96" s="335"/>
    </row>
    <row r="97" spans="1:254" s="124" customFormat="1" ht="12.75" x14ac:dyDescent="0.2">
      <c r="A97" s="335"/>
      <c r="B97" s="335"/>
      <c r="C97" s="23">
        <v>-61</v>
      </c>
      <c r="D97" s="23">
        <f t="shared" si="0"/>
        <v>0</v>
      </c>
      <c r="E97">
        <f t="shared" si="1"/>
        <v>0</v>
      </c>
      <c r="F97">
        <f t="shared" si="2"/>
        <v>0</v>
      </c>
      <c r="G97">
        <f t="shared" si="3"/>
        <v>0</v>
      </c>
      <c r="H97">
        <f t="shared" si="4"/>
        <v>0</v>
      </c>
      <c r="I97" s="23">
        <f t="shared" ca="1" si="5"/>
        <v>0</v>
      </c>
      <c r="J97" s="465"/>
      <c r="K97" s="335"/>
      <c r="L97" s="335"/>
      <c r="M97" s="335"/>
      <c r="N97" s="335"/>
      <c r="O97" s="335"/>
      <c r="P97" s="335"/>
      <c r="Q97" s="335"/>
      <c r="R97" s="335"/>
      <c r="S97" s="335"/>
      <c r="T97" s="23">
        <v>-61</v>
      </c>
      <c r="U97" s="23">
        <f t="shared" si="6"/>
        <v>0</v>
      </c>
      <c r="V97">
        <f t="shared" si="7"/>
        <v>0</v>
      </c>
      <c r="W97">
        <f t="shared" si="8"/>
        <v>0</v>
      </c>
      <c r="X97">
        <f t="shared" si="9"/>
        <v>0</v>
      </c>
      <c r="Y97">
        <f t="shared" si="10"/>
        <v>0</v>
      </c>
      <c r="Z97" s="23">
        <f t="shared" ca="1" si="11"/>
        <v>0</v>
      </c>
      <c r="AA97" s="465"/>
      <c r="AB97" s="335"/>
      <c r="AC97" s="335"/>
      <c r="AD97" s="335"/>
      <c r="AE97" s="335"/>
      <c r="AF97" s="335"/>
      <c r="AG97" s="335"/>
      <c r="AH97" s="335"/>
      <c r="AI97" s="335"/>
      <c r="AJ97" s="335"/>
      <c r="AK97" s="23">
        <v>-61</v>
      </c>
      <c r="AL97" s="23">
        <f t="shared" si="12"/>
        <v>0</v>
      </c>
      <c r="AM97">
        <f t="shared" si="13"/>
        <v>0</v>
      </c>
      <c r="AN97">
        <f t="shared" si="14"/>
        <v>0</v>
      </c>
      <c r="AO97">
        <f t="shared" si="15"/>
        <v>0</v>
      </c>
      <c r="AP97">
        <f t="shared" si="16"/>
        <v>0</v>
      </c>
      <c r="AQ97" s="23">
        <f t="shared" ca="1" si="17"/>
        <v>0</v>
      </c>
      <c r="AR97" s="465"/>
      <c r="AS97" s="335"/>
      <c r="AT97" s="335"/>
      <c r="AU97" s="335"/>
      <c r="AV97" s="335"/>
      <c r="AW97" s="335"/>
      <c r="AX97" s="335"/>
      <c r="AY97" s="335"/>
      <c r="AZ97" s="335"/>
      <c r="BA97" s="335"/>
      <c r="BB97" s="23">
        <v>-61</v>
      </c>
      <c r="BC97" s="23">
        <f t="shared" si="18"/>
        <v>0</v>
      </c>
      <c r="BD97">
        <f t="shared" si="19"/>
        <v>0</v>
      </c>
      <c r="BE97">
        <f t="shared" si="20"/>
        <v>0</v>
      </c>
      <c r="BF97">
        <f t="shared" si="21"/>
        <v>0</v>
      </c>
      <c r="BG97">
        <f t="shared" si="22"/>
        <v>0</v>
      </c>
      <c r="BH97" s="23">
        <f t="shared" ca="1" si="23"/>
        <v>0</v>
      </c>
      <c r="BI97" s="465"/>
      <c r="BJ97" s="335"/>
      <c r="BK97" s="335"/>
      <c r="BL97" s="335"/>
      <c r="BM97" s="335"/>
      <c r="BN97" s="335"/>
      <c r="BO97" s="335"/>
      <c r="BP97" s="335"/>
      <c r="BQ97" s="335"/>
      <c r="BR97" s="335"/>
      <c r="BS97" s="23">
        <v>-61</v>
      </c>
      <c r="BT97" s="23">
        <f t="shared" si="24"/>
        <v>0</v>
      </c>
      <c r="BU97">
        <f t="shared" si="25"/>
        <v>0</v>
      </c>
      <c r="BV97">
        <f t="shared" si="26"/>
        <v>0</v>
      </c>
      <c r="BW97">
        <f t="shared" si="27"/>
        <v>0</v>
      </c>
      <c r="BX97">
        <f t="shared" si="28"/>
        <v>0</v>
      </c>
      <c r="BY97" s="23">
        <f t="shared" ca="1" si="29"/>
        <v>200</v>
      </c>
      <c r="BZ97" s="465"/>
      <c r="CA97" s="335"/>
      <c r="CB97" s="335"/>
      <c r="CC97" s="335"/>
      <c r="CD97" s="335"/>
      <c r="CE97" s="335"/>
      <c r="CF97" s="335"/>
      <c r="CG97" s="335"/>
      <c r="CH97" s="335"/>
      <c r="CI97" s="335"/>
      <c r="CJ97" s="23">
        <v>-61</v>
      </c>
      <c r="CK97" s="23">
        <f t="shared" si="30"/>
        <v>0</v>
      </c>
      <c r="CL97">
        <f t="shared" si="31"/>
        <v>0</v>
      </c>
      <c r="CM97">
        <f t="shared" si="32"/>
        <v>0</v>
      </c>
      <c r="CN97">
        <f t="shared" si="33"/>
        <v>0</v>
      </c>
      <c r="CO97">
        <f t="shared" si="34"/>
        <v>0</v>
      </c>
      <c r="CP97" s="23">
        <f t="shared" ca="1" si="35"/>
        <v>0</v>
      </c>
      <c r="CQ97" s="465"/>
      <c r="CR97" s="335"/>
      <c r="CS97" s="335"/>
      <c r="CT97" s="335"/>
      <c r="CU97" s="335"/>
      <c r="CV97" s="335"/>
      <c r="CW97" s="335"/>
      <c r="CX97" s="335"/>
      <c r="CY97" s="335"/>
      <c r="CZ97" s="335"/>
      <c r="DA97" s="23">
        <v>-61</v>
      </c>
      <c r="DB97" s="23">
        <f t="shared" si="36"/>
        <v>0</v>
      </c>
      <c r="DC97">
        <f t="shared" si="37"/>
        <v>0</v>
      </c>
      <c r="DD97">
        <f t="shared" si="38"/>
        <v>0</v>
      </c>
      <c r="DE97">
        <f t="shared" si="39"/>
        <v>0</v>
      </c>
      <c r="DF97">
        <f t="shared" si="40"/>
        <v>0</v>
      </c>
      <c r="DG97" s="23">
        <f t="shared" ca="1" si="41"/>
        <v>0</v>
      </c>
      <c r="DH97" s="465"/>
      <c r="DI97" s="335"/>
      <c r="DJ97" s="335"/>
      <c r="DK97" s="335"/>
      <c r="DL97" s="335"/>
      <c r="DM97" s="335"/>
      <c r="DN97" s="335"/>
      <c r="DO97" s="335"/>
      <c r="DP97" s="335"/>
      <c r="DQ97" s="335"/>
      <c r="DR97" s="23">
        <v>-61</v>
      </c>
      <c r="DS97" s="23">
        <f t="shared" si="42"/>
        <v>0</v>
      </c>
      <c r="DT97">
        <f t="shared" si="43"/>
        <v>0</v>
      </c>
      <c r="DU97">
        <f t="shared" si="44"/>
        <v>0</v>
      </c>
      <c r="DV97">
        <f t="shared" si="45"/>
        <v>0</v>
      </c>
      <c r="DW97">
        <f t="shared" si="46"/>
        <v>0</v>
      </c>
      <c r="DX97" s="23">
        <f t="shared" ca="1" si="47"/>
        <v>0</v>
      </c>
      <c r="DY97" s="465"/>
      <c r="DZ97" s="335"/>
      <c r="EA97" s="335"/>
      <c r="EB97" s="335"/>
      <c r="EC97" s="335"/>
      <c r="ED97" s="335"/>
      <c r="EE97" s="335"/>
      <c r="EF97" s="335"/>
      <c r="EG97" s="335"/>
      <c r="EH97" s="335"/>
      <c r="EI97" s="23">
        <v>-61</v>
      </c>
      <c r="EJ97" s="23">
        <f t="shared" si="48"/>
        <v>0</v>
      </c>
      <c r="EK97">
        <f t="shared" si="49"/>
        <v>0</v>
      </c>
      <c r="EL97">
        <f t="shared" si="50"/>
        <v>0</v>
      </c>
      <c r="EM97">
        <f t="shared" si="51"/>
        <v>0</v>
      </c>
      <c r="EN97">
        <f t="shared" si="52"/>
        <v>0</v>
      </c>
      <c r="EO97" s="23">
        <f t="shared" ca="1" si="53"/>
        <v>0</v>
      </c>
      <c r="EP97" s="465"/>
      <c r="EQ97" s="335"/>
      <c r="ER97" s="335"/>
      <c r="ES97" s="335"/>
      <c r="ET97" s="335"/>
      <c r="EU97" s="335"/>
      <c r="EV97" s="335"/>
      <c r="EW97" s="335"/>
      <c r="EX97" s="335"/>
      <c r="EY97" s="335"/>
      <c r="EZ97" s="23">
        <v>-61</v>
      </c>
      <c r="FA97" s="23">
        <f t="shared" si="54"/>
        <v>0</v>
      </c>
      <c r="FB97">
        <f t="shared" si="55"/>
        <v>0</v>
      </c>
      <c r="FC97">
        <f t="shared" si="56"/>
        <v>0</v>
      </c>
      <c r="FD97">
        <f t="shared" si="57"/>
        <v>0</v>
      </c>
      <c r="FE97">
        <f t="shared" si="58"/>
        <v>0</v>
      </c>
      <c r="FF97" s="23">
        <f t="shared" ca="1" si="59"/>
        <v>0</v>
      </c>
      <c r="FG97" s="465"/>
      <c r="FH97" s="335"/>
      <c r="FI97" s="335"/>
      <c r="FJ97" s="335"/>
      <c r="FK97" s="335"/>
      <c r="FL97" s="335"/>
      <c r="FM97" s="335"/>
      <c r="FN97" s="335"/>
      <c r="FO97" s="335"/>
      <c r="FP97" s="335"/>
      <c r="FQ97" s="23">
        <v>-61</v>
      </c>
      <c r="FR97" s="23">
        <f t="shared" si="60"/>
        <v>0</v>
      </c>
      <c r="FS97">
        <f t="shared" si="61"/>
        <v>0</v>
      </c>
      <c r="FT97">
        <f t="shared" si="62"/>
        <v>0</v>
      </c>
      <c r="FU97">
        <f t="shared" si="63"/>
        <v>0</v>
      </c>
      <c r="FV97">
        <f t="shared" si="64"/>
        <v>0</v>
      </c>
      <c r="FW97" s="23">
        <f t="shared" si="65"/>
        <v>0</v>
      </c>
      <c r="FX97" s="465"/>
      <c r="FY97" s="335"/>
      <c r="FZ97" s="335"/>
      <c r="GA97" s="335"/>
      <c r="GB97" s="335"/>
      <c r="GC97" s="335"/>
      <c r="GD97" s="335"/>
      <c r="GE97" s="335"/>
      <c r="GF97" s="335"/>
      <c r="GG97" s="335"/>
      <c r="GH97" s="23">
        <v>-61</v>
      </c>
      <c r="GI97" s="23">
        <f t="shared" si="66"/>
        <v>0</v>
      </c>
      <c r="GJ97">
        <f t="shared" si="67"/>
        <v>0</v>
      </c>
      <c r="GK97">
        <f t="shared" si="68"/>
        <v>0</v>
      </c>
      <c r="GL97">
        <f t="shared" si="69"/>
        <v>0</v>
      </c>
      <c r="GM97">
        <f t="shared" si="70"/>
        <v>0</v>
      </c>
      <c r="GN97" s="23">
        <f t="shared" si="71"/>
        <v>0</v>
      </c>
      <c r="GO97" s="465"/>
      <c r="GP97" s="335"/>
      <c r="GQ97" s="335"/>
      <c r="GR97" s="335"/>
      <c r="GS97" s="335"/>
      <c r="GT97" s="335"/>
      <c r="GU97" s="335"/>
      <c r="GV97" s="335"/>
      <c r="GW97" s="335"/>
      <c r="GX97" s="335"/>
      <c r="GY97" s="23">
        <v>-61</v>
      </c>
      <c r="GZ97" s="23">
        <f t="shared" si="72"/>
        <v>0</v>
      </c>
      <c r="HA97">
        <f t="shared" si="73"/>
        <v>0</v>
      </c>
      <c r="HB97">
        <f t="shared" si="74"/>
        <v>0</v>
      </c>
      <c r="HC97">
        <f t="shared" si="75"/>
        <v>0</v>
      </c>
      <c r="HD97">
        <f t="shared" si="76"/>
        <v>0</v>
      </c>
      <c r="HE97" s="23">
        <f t="shared" si="77"/>
        <v>0</v>
      </c>
      <c r="HF97" s="465"/>
      <c r="HG97" s="335"/>
      <c r="HH97" s="335"/>
      <c r="HI97" s="335"/>
      <c r="HJ97" s="335"/>
      <c r="HK97" s="335"/>
      <c r="HL97" s="335"/>
      <c r="HM97" s="335"/>
      <c r="HN97" s="335"/>
      <c r="HO97" s="335"/>
      <c r="HP97" s="23">
        <v>-61</v>
      </c>
      <c r="HQ97" s="23">
        <f t="shared" si="78"/>
        <v>0</v>
      </c>
      <c r="HR97">
        <f t="shared" si="79"/>
        <v>0</v>
      </c>
      <c r="HS97">
        <f t="shared" si="80"/>
        <v>0</v>
      </c>
      <c r="HT97">
        <f t="shared" si="81"/>
        <v>0</v>
      </c>
      <c r="HU97">
        <f t="shared" si="82"/>
        <v>0</v>
      </c>
      <c r="HV97" s="23">
        <f t="shared" si="83"/>
        <v>0</v>
      </c>
      <c r="HW97" s="465"/>
      <c r="HX97" s="335"/>
      <c r="HY97" s="335"/>
      <c r="HZ97" s="335"/>
      <c r="IA97" s="335"/>
      <c r="IB97" s="335"/>
      <c r="IC97" s="335"/>
      <c r="ID97" s="335"/>
      <c r="IE97" s="335"/>
      <c r="IF97" s="335"/>
      <c r="IG97" s="23">
        <v>-61</v>
      </c>
      <c r="IH97" s="23">
        <f t="shared" si="84"/>
        <v>0</v>
      </c>
      <c r="II97">
        <f t="shared" si="85"/>
        <v>0</v>
      </c>
      <c r="IJ97">
        <f t="shared" si="86"/>
        <v>0</v>
      </c>
      <c r="IK97">
        <f t="shared" si="87"/>
        <v>0</v>
      </c>
      <c r="IL97">
        <f t="shared" si="88"/>
        <v>0</v>
      </c>
      <c r="IM97" s="23">
        <f t="shared" si="89"/>
        <v>0</v>
      </c>
      <c r="IN97" s="465"/>
      <c r="IO97" s="335"/>
      <c r="IP97" s="335"/>
      <c r="IQ97" s="335"/>
      <c r="IR97" s="335"/>
      <c r="IS97" s="335"/>
      <c r="IT97" s="335"/>
    </row>
    <row r="98" spans="1:254" s="124" customFormat="1" ht="12.75" x14ac:dyDescent="0.2">
      <c r="A98" s="335"/>
      <c r="B98" s="335"/>
      <c r="C98" s="23">
        <v>-60</v>
      </c>
      <c r="D98" s="23">
        <f t="shared" si="0"/>
        <v>0</v>
      </c>
      <c r="E98">
        <f t="shared" si="1"/>
        <v>0</v>
      </c>
      <c r="F98">
        <f t="shared" si="2"/>
        <v>0</v>
      </c>
      <c r="G98">
        <f t="shared" si="3"/>
        <v>0</v>
      </c>
      <c r="H98">
        <f t="shared" si="4"/>
        <v>0</v>
      </c>
      <c r="I98" s="23">
        <f t="shared" ca="1" si="5"/>
        <v>0</v>
      </c>
      <c r="J98" s="465"/>
      <c r="K98" s="335"/>
      <c r="L98" s="335"/>
      <c r="M98" s="335"/>
      <c r="N98" s="335"/>
      <c r="O98" s="335"/>
      <c r="P98" s="335"/>
      <c r="Q98" s="335"/>
      <c r="R98" s="335"/>
      <c r="S98" s="335"/>
      <c r="T98" s="23">
        <v>-60</v>
      </c>
      <c r="U98" s="23">
        <f t="shared" si="6"/>
        <v>0</v>
      </c>
      <c r="V98">
        <f t="shared" si="7"/>
        <v>0</v>
      </c>
      <c r="W98">
        <f t="shared" si="8"/>
        <v>0</v>
      </c>
      <c r="X98">
        <f t="shared" si="9"/>
        <v>0</v>
      </c>
      <c r="Y98">
        <f t="shared" si="10"/>
        <v>0</v>
      </c>
      <c r="Z98" s="23">
        <f t="shared" ca="1" si="11"/>
        <v>0</v>
      </c>
      <c r="AA98" s="465"/>
      <c r="AB98" s="335"/>
      <c r="AC98" s="335"/>
      <c r="AD98" s="335"/>
      <c r="AE98" s="335"/>
      <c r="AF98" s="335"/>
      <c r="AG98" s="335"/>
      <c r="AH98" s="335"/>
      <c r="AI98" s="335"/>
      <c r="AJ98" s="335"/>
      <c r="AK98" s="23">
        <v>-60</v>
      </c>
      <c r="AL98" s="23">
        <f t="shared" si="12"/>
        <v>0</v>
      </c>
      <c r="AM98">
        <f t="shared" si="13"/>
        <v>0</v>
      </c>
      <c r="AN98">
        <f t="shared" si="14"/>
        <v>0</v>
      </c>
      <c r="AO98">
        <f t="shared" si="15"/>
        <v>0</v>
      </c>
      <c r="AP98">
        <f t="shared" si="16"/>
        <v>0</v>
      </c>
      <c r="AQ98" s="23">
        <f t="shared" ca="1" si="17"/>
        <v>0</v>
      </c>
      <c r="AR98" s="465"/>
      <c r="AS98" s="335"/>
      <c r="AT98" s="335"/>
      <c r="AU98" s="335"/>
      <c r="AV98" s="335"/>
      <c r="AW98" s="335"/>
      <c r="AX98" s="335"/>
      <c r="AY98" s="335"/>
      <c r="AZ98" s="335"/>
      <c r="BA98" s="335"/>
      <c r="BB98" s="23">
        <v>-60</v>
      </c>
      <c r="BC98" s="23">
        <f t="shared" si="18"/>
        <v>0</v>
      </c>
      <c r="BD98">
        <f t="shared" si="19"/>
        <v>0</v>
      </c>
      <c r="BE98">
        <f t="shared" si="20"/>
        <v>0</v>
      </c>
      <c r="BF98">
        <f t="shared" si="21"/>
        <v>0</v>
      </c>
      <c r="BG98">
        <f t="shared" si="22"/>
        <v>0</v>
      </c>
      <c r="BH98" s="23">
        <f t="shared" ca="1" si="23"/>
        <v>0</v>
      </c>
      <c r="BI98" s="465"/>
      <c r="BJ98" s="335"/>
      <c r="BK98" s="335"/>
      <c r="BL98" s="335"/>
      <c r="BM98" s="335"/>
      <c r="BN98" s="335"/>
      <c r="BO98" s="335"/>
      <c r="BP98" s="335"/>
      <c r="BQ98" s="335"/>
      <c r="BR98" s="335"/>
      <c r="BS98" s="23">
        <v>-60</v>
      </c>
      <c r="BT98" s="23">
        <f t="shared" si="24"/>
        <v>0</v>
      </c>
      <c r="BU98">
        <f t="shared" si="25"/>
        <v>0</v>
      </c>
      <c r="BV98">
        <f t="shared" si="26"/>
        <v>0</v>
      </c>
      <c r="BW98">
        <f t="shared" si="27"/>
        <v>0</v>
      </c>
      <c r="BX98">
        <f t="shared" si="28"/>
        <v>0</v>
      </c>
      <c r="BY98" s="23">
        <f t="shared" ca="1" si="29"/>
        <v>200</v>
      </c>
      <c r="BZ98" s="465"/>
      <c r="CA98" s="335"/>
      <c r="CB98" s="335"/>
      <c r="CC98" s="335"/>
      <c r="CD98" s="335"/>
      <c r="CE98" s="335"/>
      <c r="CF98" s="335"/>
      <c r="CG98" s="335"/>
      <c r="CH98" s="335"/>
      <c r="CI98" s="335"/>
      <c r="CJ98" s="23">
        <v>-60</v>
      </c>
      <c r="CK98" s="23">
        <f t="shared" si="30"/>
        <v>0</v>
      </c>
      <c r="CL98">
        <f t="shared" si="31"/>
        <v>0</v>
      </c>
      <c r="CM98">
        <f t="shared" si="32"/>
        <v>0</v>
      </c>
      <c r="CN98">
        <f t="shared" si="33"/>
        <v>0</v>
      </c>
      <c r="CO98">
        <f t="shared" si="34"/>
        <v>0</v>
      </c>
      <c r="CP98" s="23">
        <f t="shared" ca="1" si="35"/>
        <v>0</v>
      </c>
      <c r="CQ98" s="465"/>
      <c r="CR98" s="335"/>
      <c r="CS98" s="335"/>
      <c r="CT98" s="335"/>
      <c r="CU98" s="335"/>
      <c r="CV98" s="335"/>
      <c r="CW98" s="335"/>
      <c r="CX98" s="335"/>
      <c r="CY98" s="335"/>
      <c r="CZ98" s="335"/>
      <c r="DA98" s="23">
        <v>-60</v>
      </c>
      <c r="DB98" s="23">
        <f t="shared" si="36"/>
        <v>0</v>
      </c>
      <c r="DC98">
        <f t="shared" si="37"/>
        <v>0</v>
      </c>
      <c r="DD98">
        <f t="shared" si="38"/>
        <v>0</v>
      </c>
      <c r="DE98">
        <f t="shared" si="39"/>
        <v>0</v>
      </c>
      <c r="DF98">
        <f t="shared" si="40"/>
        <v>0</v>
      </c>
      <c r="DG98" s="23">
        <f t="shared" ca="1" si="41"/>
        <v>0</v>
      </c>
      <c r="DH98" s="465"/>
      <c r="DI98" s="335"/>
      <c r="DJ98" s="335"/>
      <c r="DK98" s="335"/>
      <c r="DL98" s="335"/>
      <c r="DM98" s="335"/>
      <c r="DN98" s="335"/>
      <c r="DO98" s="335"/>
      <c r="DP98" s="335"/>
      <c r="DQ98" s="335"/>
      <c r="DR98" s="23">
        <v>-60</v>
      </c>
      <c r="DS98" s="23">
        <f t="shared" si="42"/>
        <v>0</v>
      </c>
      <c r="DT98">
        <f t="shared" si="43"/>
        <v>0</v>
      </c>
      <c r="DU98">
        <f t="shared" si="44"/>
        <v>0</v>
      </c>
      <c r="DV98">
        <f t="shared" si="45"/>
        <v>0</v>
      </c>
      <c r="DW98">
        <f t="shared" si="46"/>
        <v>0</v>
      </c>
      <c r="DX98" s="23">
        <f t="shared" ca="1" si="47"/>
        <v>0</v>
      </c>
      <c r="DY98" s="465"/>
      <c r="DZ98" s="335"/>
      <c r="EA98" s="335"/>
      <c r="EB98" s="335"/>
      <c r="EC98" s="335"/>
      <c r="ED98" s="335"/>
      <c r="EE98" s="335"/>
      <c r="EF98" s="335"/>
      <c r="EG98" s="335"/>
      <c r="EH98" s="335"/>
      <c r="EI98" s="23">
        <v>-60</v>
      </c>
      <c r="EJ98" s="23">
        <f t="shared" si="48"/>
        <v>0</v>
      </c>
      <c r="EK98">
        <f t="shared" si="49"/>
        <v>0</v>
      </c>
      <c r="EL98">
        <f t="shared" si="50"/>
        <v>0</v>
      </c>
      <c r="EM98">
        <f t="shared" si="51"/>
        <v>0</v>
      </c>
      <c r="EN98">
        <f t="shared" si="52"/>
        <v>0</v>
      </c>
      <c r="EO98" s="23">
        <f t="shared" ca="1" si="53"/>
        <v>0</v>
      </c>
      <c r="EP98" s="465"/>
      <c r="EQ98" s="335"/>
      <c r="ER98" s="335"/>
      <c r="ES98" s="335"/>
      <c r="ET98" s="335"/>
      <c r="EU98" s="335"/>
      <c r="EV98" s="335"/>
      <c r="EW98" s="335"/>
      <c r="EX98" s="335"/>
      <c r="EY98" s="335"/>
      <c r="EZ98" s="23">
        <v>-60</v>
      </c>
      <c r="FA98" s="23">
        <f t="shared" si="54"/>
        <v>0</v>
      </c>
      <c r="FB98">
        <f t="shared" si="55"/>
        <v>0</v>
      </c>
      <c r="FC98">
        <f t="shared" si="56"/>
        <v>0</v>
      </c>
      <c r="FD98">
        <f t="shared" si="57"/>
        <v>0</v>
      </c>
      <c r="FE98">
        <f t="shared" si="58"/>
        <v>0</v>
      </c>
      <c r="FF98" s="23">
        <f t="shared" ca="1" si="59"/>
        <v>0</v>
      </c>
      <c r="FG98" s="465"/>
      <c r="FH98" s="335"/>
      <c r="FI98" s="335"/>
      <c r="FJ98" s="335"/>
      <c r="FK98" s="335"/>
      <c r="FL98" s="335"/>
      <c r="FM98" s="335"/>
      <c r="FN98" s="335"/>
      <c r="FO98" s="335"/>
      <c r="FP98" s="335"/>
      <c r="FQ98" s="23">
        <v>-60</v>
      </c>
      <c r="FR98" s="23">
        <f t="shared" si="60"/>
        <v>0</v>
      </c>
      <c r="FS98">
        <f t="shared" si="61"/>
        <v>0</v>
      </c>
      <c r="FT98">
        <f t="shared" si="62"/>
        <v>0</v>
      </c>
      <c r="FU98">
        <f t="shared" si="63"/>
        <v>0</v>
      </c>
      <c r="FV98">
        <f t="shared" si="64"/>
        <v>0</v>
      </c>
      <c r="FW98" s="23">
        <f t="shared" si="65"/>
        <v>0</v>
      </c>
      <c r="FX98" s="465"/>
      <c r="FY98" s="335"/>
      <c r="FZ98" s="335"/>
      <c r="GA98" s="335"/>
      <c r="GB98" s="335"/>
      <c r="GC98" s="335"/>
      <c r="GD98" s="335"/>
      <c r="GE98" s="335"/>
      <c r="GF98" s="335"/>
      <c r="GG98" s="335"/>
      <c r="GH98" s="23">
        <v>-60</v>
      </c>
      <c r="GI98" s="23">
        <f t="shared" si="66"/>
        <v>0</v>
      </c>
      <c r="GJ98">
        <f t="shared" si="67"/>
        <v>0</v>
      </c>
      <c r="GK98">
        <f t="shared" si="68"/>
        <v>0</v>
      </c>
      <c r="GL98">
        <f t="shared" si="69"/>
        <v>0</v>
      </c>
      <c r="GM98">
        <f t="shared" si="70"/>
        <v>0</v>
      </c>
      <c r="GN98" s="23">
        <f t="shared" si="71"/>
        <v>0</v>
      </c>
      <c r="GO98" s="465"/>
      <c r="GP98" s="335"/>
      <c r="GQ98" s="335"/>
      <c r="GR98" s="335"/>
      <c r="GS98" s="335"/>
      <c r="GT98" s="335"/>
      <c r="GU98" s="335"/>
      <c r="GV98" s="335"/>
      <c r="GW98" s="335"/>
      <c r="GX98" s="335"/>
      <c r="GY98" s="23">
        <v>-60</v>
      </c>
      <c r="GZ98" s="23">
        <f t="shared" si="72"/>
        <v>0</v>
      </c>
      <c r="HA98">
        <f t="shared" si="73"/>
        <v>0</v>
      </c>
      <c r="HB98">
        <f t="shared" si="74"/>
        <v>0</v>
      </c>
      <c r="HC98">
        <f t="shared" si="75"/>
        <v>0</v>
      </c>
      <c r="HD98">
        <f t="shared" si="76"/>
        <v>0</v>
      </c>
      <c r="HE98" s="23">
        <f t="shared" si="77"/>
        <v>0</v>
      </c>
      <c r="HF98" s="465"/>
      <c r="HG98" s="335"/>
      <c r="HH98" s="335"/>
      <c r="HI98" s="335"/>
      <c r="HJ98" s="335"/>
      <c r="HK98" s="335"/>
      <c r="HL98" s="335"/>
      <c r="HM98" s="335"/>
      <c r="HN98" s="335"/>
      <c r="HO98" s="335"/>
      <c r="HP98" s="23">
        <v>-60</v>
      </c>
      <c r="HQ98" s="23">
        <f t="shared" si="78"/>
        <v>0</v>
      </c>
      <c r="HR98">
        <f t="shared" si="79"/>
        <v>0</v>
      </c>
      <c r="HS98">
        <f t="shared" si="80"/>
        <v>0</v>
      </c>
      <c r="HT98">
        <f t="shared" si="81"/>
        <v>0</v>
      </c>
      <c r="HU98">
        <f t="shared" si="82"/>
        <v>0</v>
      </c>
      <c r="HV98" s="23">
        <f t="shared" si="83"/>
        <v>0</v>
      </c>
      <c r="HW98" s="465"/>
      <c r="HX98" s="335"/>
      <c r="HY98" s="335"/>
      <c r="HZ98" s="335"/>
      <c r="IA98" s="335"/>
      <c r="IB98" s="335"/>
      <c r="IC98" s="335"/>
      <c r="ID98" s="335"/>
      <c r="IE98" s="335"/>
      <c r="IF98" s="335"/>
      <c r="IG98" s="23">
        <v>-60</v>
      </c>
      <c r="IH98" s="23">
        <f t="shared" si="84"/>
        <v>0</v>
      </c>
      <c r="II98">
        <f t="shared" si="85"/>
        <v>0</v>
      </c>
      <c r="IJ98">
        <f t="shared" si="86"/>
        <v>0</v>
      </c>
      <c r="IK98">
        <f t="shared" si="87"/>
        <v>0</v>
      </c>
      <c r="IL98">
        <f t="shared" si="88"/>
        <v>0</v>
      </c>
      <c r="IM98" s="23">
        <f t="shared" si="89"/>
        <v>0</v>
      </c>
      <c r="IN98" s="465"/>
      <c r="IO98" s="335"/>
      <c r="IP98" s="335"/>
      <c r="IQ98" s="335"/>
      <c r="IR98" s="335"/>
      <c r="IS98" s="335"/>
      <c r="IT98" s="335"/>
    </row>
    <row r="99" spans="1:254" s="124" customFormat="1" ht="12.75" x14ac:dyDescent="0.2">
      <c r="A99" s="335"/>
      <c r="B99" s="335"/>
      <c r="C99" s="23">
        <v>-59</v>
      </c>
      <c r="D99" s="23">
        <f t="shared" si="0"/>
        <v>0</v>
      </c>
      <c r="E99">
        <f t="shared" si="1"/>
        <v>0</v>
      </c>
      <c r="F99">
        <f t="shared" si="2"/>
        <v>0</v>
      </c>
      <c r="G99">
        <f t="shared" si="3"/>
        <v>0</v>
      </c>
      <c r="H99">
        <f t="shared" si="4"/>
        <v>0</v>
      </c>
      <c r="I99" s="23">
        <f t="shared" ca="1" si="5"/>
        <v>0</v>
      </c>
      <c r="J99" s="465"/>
      <c r="K99" s="335"/>
      <c r="L99" s="335"/>
      <c r="M99" s="335"/>
      <c r="N99" s="335"/>
      <c r="O99" s="335"/>
      <c r="P99" s="335"/>
      <c r="Q99" s="335"/>
      <c r="R99" s="335"/>
      <c r="S99" s="335"/>
      <c r="T99" s="23">
        <v>-59</v>
      </c>
      <c r="U99" s="23">
        <f t="shared" si="6"/>
        <v>0</v>
      </c>
      <c r="V99">
        <f t="shared" si="7"/>
        <v>0</v>
      </c>
      <c r="W99">
        <f t="shared" si="8"/>
        <v>0</v>
      </c>
      <c r="X99">
        <f t="shared" si="9"/>
        <v>0</v>
      </c>
      <c r="Y99">
        <f t="shared" si="10"/>
        <v>0</v>
      </c>
      <c r="Z99" s="23">
        <f t="shared" ca="1" si="11"/>
        <v>0</v>
      </c>
      <c r="AA99" s="465"/>
      <c r="AB99" s="335"/>
      <c r="AC99" s="335"/>
      <c r="AD99" s="335"/>
      <c r="AE99" s="335"/>
      <c r="AF99" s="335"/>
      <c r="AG99" s="335"/>
      <c r="AH99" s="335"/>
      <c r="AI99" s="335"/>
      <c r="AJ99" s="335"/>
      <c r="AK99" s="23">
        <v>-59</v>
      </c>
      <c r="AL99" s="23">
        <f t="shared" si="12"/>
        <v>0</v>
      </c>
      <c r="AM99">
        <f t="shared" si="13"/>
        <v>0</v>
      </c>
      <c r="AN99">
        <f t="shared" si="14"/>
        <v>0</v>
      </c>
      <c r="AO99">
        <f t="shared" si="15"/>
        <v>0</v>
      </c>
      <c r="AP99">
        <f t="shared" si="16"/>
        <v>0</v>
      </c>
      <c r="AQ99" s="23">
        <f t="shared" ca="1" si="17"/>
        <v>0</v>
      </c>
      <c r="AR99" s="465"/>
      <c r="AS99" s="335"/>
      <c r="AT99" s="335"/>
      <c r="AU99" s="335"/>
      <c r="AV99" s="335"/>
      <c r="AW99" s="335"/>
      <c r="AX99" s="335"/>
      <c r="AY99" s="335"/>
      <c r="AZ99" s="335"/>
      <c r="BA99" s="335"/>
      <c r="BB99" s="23">
        <v>-59</v>
      </c>
      <c r="BC99" s="23">
        <f t="shared" si="18"/>
        <v>0</v>
      </c>
      <c r="BD99">
        <f t="shared" si="19"/>
        <v>0</v>
      </c>
      <c r="BE99">
        <f t="shared" si="20"/>
        <v>0</v>
      </c>
      <c r="BF99">
        <f t="shared" si="21"/>
        <v>0</v>
      </c>
      <c r="BG99">
        <f t="shared" si="22"/>
        <v>0</v>
      </c>
      <c r="BH99" s="23">
        <f t="shared" ca="1" si="23"/>
        <v>0</v>
      </c>
      <c r="BI99" s="465"/>
      <c r="BJ99" s="335"/>
      <c r="BK99" s="335"/>
      <c r="BL99" s="335"/>
      <c r="BM99" s="335"/>
      <c r="BN99" s="335"/>
      <c r="BO99" s="335"/>
      <c r="BP99" s="335"/>
      <c r="BQ99" s="335"/>
      <c r="BR99" s="335"/>
      <c r="BS99" s="23">
        <v>-59</v>
      </c>
      <c r="BT99" s="23">
        <f t="shared" si="24"/>
        <v>0</v>
      </c>
      <c r="BU99">
        <f t="shared" si="25"/>
        <v>0</v>
      </c>
      <c r="BV99">
        <f t="shared" si="26"/>
        <v>0</v>
      </c>
      <c r="BW99">
        <f t="shared" si="27"/>
        <v>0</v>
      </c>
      <c r="BX99">
        <f t="shared" si="28"/>
        <v>0</v>
      </c>
      <c r="BY99" s="23">
        <f t="shared" ca="1" si="29"/>
        <v>200</v>
      </c>
      <c r="BZ99" s="465"/>
      <c r="CA99" s="335"/>
      <c r="CB99" s="335"/>
      <c r="CC99" s="335"/>
      <c r="CD99" s="335"/>
      <c r="CE99" s="335"/>
      <c r="CF99" s="335"/>
      <c r="CG99" s="335"/>
      <c r="CH99" s="335"/>
      <c r="CI99" s="335"/>
      <c r="CJ99" s="23">
        <v>-59</v>
      </c>
      <c r="CK99" s="23">
        <f t="shared" si="30"/>
        <v>0</v>
      </c>
      <c r="CL99">
        <f t="shared" si="31"/>
        <v>0</v>
      </c>
      <c r="CM99">
        <f t="shared" si="32"/>
        <v>0</v>
      </c>
      <c r="CN99">
        <f t="shared" si="33"/>
        <v>0</v>
      </c>
      <c r="CO99">
        <f t="shared" si="34"/>
        <v>0</v>
      </c>
      <c r="CP99" s="23">
        <f t="shared" ca="1" si="35"/>
        <v>0</v>
      </c>
      <c r="CQ99" s="465"/>
      <c r="CR99" s="335"/>
      <c r="CS99" s="335"/>
      <c r="CT99" s="335"/>
      <c r="CU99" s="335"/>
      <c r="CV99" s="335"/>
      <c r="CW99" s="335"/>
      <c r="CX99" s="335"/>
      <c r="CY99" s="335"/>
      <c r="CZ99" s="335"/>
      <c r="DA99" s="23">
        <v>-59</v>
      </c>
      <c r="DB99" s="23">
        <f t="shared" si="36"/>
        <v>0</v>
      </c>
      <c r="DC99">
        <f t="shared" si="37"/>
        <v>0</v>
      </c>
      <c r="DD99">
        <f t="shared" si="38"/>
        <v>0</v>
      </c>
      <c r="DE99">
        <f t="shared" si="39"/>
        <v>0</v>
      </c>
      <c r="DF99">
        <f t="shared" si="40"/>
        <v>0</v>
      </c>
      <c r="DG99" s="23">
        <f t="shared" ca="1" si="41"/>
        <v>0</v>
      </c>
      <c r="DH99" s="465"/>
      <c r="DI99" s="335"/>
      <c r="DJ99" s="335"/>
      <c r="DK99" s="335"/>
      <c r="DL99" s="335"/>
      <c r="DM99" s="335"/>
      <c r="DN99" s="335"/>
      <c r="DO99" s="335"/>
      <c r="DP99" s="335"/>
      <c r="DQ99" s="335"/>
      <c r="DR99" s="23">
        <v>-59</v>
      </c>
      <c r="DS99" s="23">
        <f t="shared" si="42"/>
        <v>0</v>
      </c>
      <c r="DT99">
        <f t="shared" si="43"/>
        <v>0</v>
      </c>
      <c r="DU99">
        <f t="shared" si="44"/>
        <v>0</v>
      </c>
      <c r="DV99">
        <f t="shared" si="45"/>
        <v>0</v>
      </c>
      <c r="DW99">
        <f t="shared" si="46"/>
        <v>0</v>
      </c>
      <c r="DX99" s="23">
        <f t="shared" ca="1" si="47"/>
        <v>0</v>
      </c>
      <c r="DY99" s="465"/>
      <c r="DZ99" s="335"/>
      <c r="EA99" s="335"/>
      <c r="EB99" s="335"/>
      <c r="EC99" s="335"/>
      <c r="ED99" s="335"/>
      <c r="EE99" s="335"/>
      <c r="EF99" s="335"/>
      <c r="EG99" s="335"/>
      <c r="EH99" s="335"/>
      <c r="EI99" s="23">
        <v>-59</v>
      </c>
      <c r="EJ99" s="23">
        <f t="shared" si="48"/>
        <v>0</v>
      </c>
      <c r="EK99">
        <f t="shared" si="49"/>
        <v>0</v>
      </c>
      <c r="EL99">
        <f t="shared" si="50"/>
        <v>0</v>
      </c>
      <c r="EM99">
        <f t="shared" si="51"/>
        <v>0</v>
      </c>
      <c r="EN99">
        <f t="shared" si="52"/>
        <v>0</v>
      </c>
      <c r="EO99" s="23">
        <f t="shared" ca="1" si="53"/>
        <v>0</v>
      </c>
      <c r="EP99" s="465"/>
      <c r="EQ99" s="335"/>
      <c r="ER99" s="335"/>
      <c r="ES99" s="335"/>
      <c r="ET99" s="335"/>
      <c r="EU99" s="335"/>
      <c r="EV99" s="335"/>
      <c r="EW99" s="335"/>
      <c r="EX99" s="335"/>
      <c r="EY99" s="335"/>
      <c r="EZ99" s="23">
        <v>-59</v>
      </c>
      <c r="FA99" s="23">
        <f t="shared" si="54"/>
        <v>0</v>
      </c>
      <c r="FB99">
        <f t="shared" si="55"/>
        <v>0</v>
      </c>
      <c r="FC99">
        <f t="shared" si="56"/>
        <v>0</v>
      </c>
      <c r="FD99">
        <f t="shared" si="57"/>
        <v>0</v>
      </c>
      <c r="FE99">
        <f t="shared" si="58"/>
        <v>0</v>
      </c>
      <c r="FF99" s="23">
        <f t="shared" ca="1" si="59"/>
        <v>0</v>
      </c>
      <c r="FG99" s="465"/>
      <c r="FH99" s="335"/>
      <c r="FI99" s="335"/>
      <c r="FJ99" s="335"/>
      <c r="FK99" s="335"/>
      <c r="FL99" s="335"/>
      <c r="FM99" s="335"/>
      <c r="FN99" s="335"/>
      <c r="FO99" s="335"/>
      <c r="FP99" s="335"/>
      <c r="FQ99" s="23">
        <v>-59</v>
      </c>
      <c r="FR99" s="23">
        <f t="shared" si="60"/>
        <v>0</v>
      </c>
      <c r="FS99">
        <f t="shared" si="61"/>
        <v>0</v>
      </c>
      <c r="FT99">
        <f t="shared" si="62"/>
        <v>0</v>
      </c>
      <c r="FU99">
        <f t="shared" si="63"/>
        <v>0</v>
      </c>
      <c r="FV99">
        <f t="shared" si="64"/>
        <v>0</v>
      </c>
      <c r="FW99" s="23">
        <f t="shared" si="65"/>
        <v>0</v>
      </c>
      <c r="FX99" s="465"/>
      <c r="FY99" s="335"/>
      <c r="FZ99" s="335"/>
      <c r="GA99" s="335"/>
      <c r="GB99" s="335"/>
      <c r="GC99" s="335"/>
      <c r="GD99" s="335"/>
      <c r="GE99" s="335"/>
      <c r="GF99" s="335"/>
      <c r="GG99" s="335"/>
      <c r="GH99" s="23">
        <v>-59</v>
      </c>
      <c r="GI99" s="23">
        <f t="shared" si="66"/>
        <v>0</v>
      </c>
      <c r="GJ99">
        <f t="shared" si="67"/>
        <v>0</v>
      </c>
      <c r="GK99">
        <f t="shared" si="68"/>
        <v>0</v>
      </c>
      <c r="GL99">
        <f t="shared" si="69"/>
        <v>0</v>
      </c>
      <c r="GM99">
        <f t="shared" si="70"/>
        <v>0</v>
      </c>
      <c r="GN99" s="23">
        <f t="shared" si="71"/>
        <v>0</v>
      </c>
      <c r="GO99" s="465"/>
      <c r="GP99" s="335"/>
      <c r="GQ99" s="335"/>
      <c r="GR99" s="335"/>
      <c r="GS99" s="335"/>
      <c r="GT99" s="335"/>
      <c r="GU99" s="335"/>
      <c r="GV99" s="335"/>
      <c r="GW99" s="335"/>
      <c r="GX99" s="335"/>
      <c r="GY99" s="23">
        <v>-59</v>
      </c>
      <c r="GZ99" s="23">
        <f t="shared" si="72"/>
        <v>0</v>
      </c>
      <c r="HA99">
        <f t="shared" si="73"/>
        <v>0</v>
      </c>
      <c r="HB99">
        <f t="shared" si="74"/>
        <v>0</v>
      </c>
      <c r="HC99">
        <f t="shared" si="75"/>
        <v>0</v>
      </c>
      <c r="HD99">
        <f t="shared" si="76"/>
        <v>0</v>
      </c>
      <c r="HE99" s="23">
        <f t="shared" si="77"/>
        <v>0</v>
      </c>
      <c r="HF99" s="465"/>
      <c r="HG99" s="335"/>
      <c r="HH99" s="335"/>
      <c r="HI99" s="335"/>
      <c r="HJ99" s="335"/>
      <c r="HK99" s="335"/>
      <c r="HL99" s="335"/>
      <c r="HM99" s="335"/>
      <c r="HN99" s="335"/>
      <c r="HO99" s="335"/>
      <c r="HP99" s="23">
        <v>-59</v>
      </c>
      <c r="HQ99" s="23">
        <f t="shared" si="78"/>
        <v>0</v>
      </c>
      <c r="HR99">
        <f t="shared" si="79"/>
        <v>0</v>
      </c>
      <c r="HS99">
        <f t="shared" si="80"/>
        <v>0</v>
      </c>
      <c r="HT99">
        <f t="shared" si="81"/>
        <v>0</v>
      </c>
      <c r="HU99">
        <f t="shared" si="82"/>
        <v>0</v>
      </c>
      <c r="HV99" s="23">
        <f t="shared" si="83"/>
        <v>0</v>
      </c>
      <c r="HW99" s="465"/>
      <c r="HX99" s="335"/>
      <c r="HY99" s="335"/>
      <c r="HZ99" s="335"/>
      <c r="IA99" s="335"/>
      <c r="IB99" s="335"/>
      <c r="IC99" s="335"/>
      <c r="ID99" s="335"/>
      <c r="IE99" s="335"/>
      <c r="IF99" s="335"/>
      <c r="IG99" s="23">
        <v>-59</v>
      </c>
      <c r="IH99" s="23">
        <f t="shared" si="84"/>
        <v>0</v>
      </c>
      <c r="II99">
        <f t="shared" si="85"/>
        <v>0</v>
      </c>
      <c r="IJ99">
        <f t="shared" si="86"/>
        <v>0</v>
      </c>
      <c r="IK99">
        <f t="shared" si="87"/>
        <v>0</v>
      </c>
      <c r="IL99">
        <f t="shared" si="88"/>
        <v>0</v>
      </c>
      <c r="IM99" s="23">
        <f t="shared" si="89"/>
        <v>0</v>
      </c>
      <c r="IN99" s="465"/>
      <c r="IO99" s="335"/>
      <c r="IP99" s="335"/>
      <c r="IQ99" s="335"/>
      <c r="IR99" s="335"/>
      <c r="IS99" s="335"/>
      <c r="IT99" s="335"/>
    </row>
    <row r="100" spans="1:254" s="124" customFormat="1" ht="12.75" x14ac:dyDescent="0.2">
      <c r="A100" s="335"/>
      <c r="B100" s="335"/>
      <c r="C100" s="23">
        <v>-58</v>
      </c>
      <c r="D100" s="23">
        <f t="shared" si="0"/>
        <v>0</v>
      </c>
      <c r="E100">
        <f t="shared" si="1"/>
        <v>0</v>
      </c>
      <c r="F100">
        <f t="shared" si="2"/>
        <v>0</v>
      </c>
      <c r="G100">
        <f t="shared" si="3"/>
        <v>0</v>
      </c>
      <c r="H100">
        <f t="shared" si="4"/>
        <v>0</v>
      </c>
      <c r="I100" s="23">
        <f t="shared" ca="1" si="5"/>
        <v>0</v>
      </c>
      <c r="J100" s="465"/>
      <c r="K100" s="335"/>
      <c r="L100" s="335"/>
      <c r="M100" s="335"/>
      <c r="N100" s="335"/>
      <c r="O100" s="335"/>
      <c r="P100" s="335"/>
      <c r="Q100" s="335"/>
      <c r="R100" s="335"/>
      <c r="S100" s="335"/>
      <c r="T100" s="23">
        <v>-58</v>
      </c>
      <c r="U100" s="23">
        <f t="shared" si="6"/>
        <v>0</v>
      </c>
      <c r="V100">
        <f t="shared" si="7"/>
        <v>0</v>
      </c>
      <c r="W100">
        <f t="shared" si="8"/>
        <v>0</v>
      </c>
      <c r="X100">
        <f t="shared" si="9"/>
        <v>0</v>
      </c>
      <c r="Y100">
        <f t="shared" si="10"/>
        <v>0</v>
      </c>
      <c r="Z100" s="23">
        <f t="shared" ca="1" si="11"/>
        <v>0</v>
      </c>
      <c r="AA100" s="465"/>
      <c r="AB100" s="335"/>
      <c r="AC100" s="335"/>
      <c r="AD100" s="335"/>
      <c r="AE100" s="335"/>
      <c r="AF100" s="335"/>
      <c r="AG100" s="335"/>
      <c r="AH100" s="335"/>
      <c r="AI100" s="335"/>
      <c r="AJ100" s="335"/>
      <c r="AK100" s="23">
        <v>-58</v>
      </c>
      <c r="AL100" s="23">
        <f t="shared" si="12"/>
        <v>0</v>
      </c>
      <c r="AM100">
        <f t="shared" si="13"/>
        <v>0</v>
      </c>
      <c r="AN100">
        <f t="shared" si="14"/>
        <v>0</v>
      </c>
      <c r="AO100">
        <f t="shared" si="15"/>
        <v>0</v>
      </c>
      <c r="AP100">
        <f t="shared" si="16"/>
        <v>0</v>
      </c>
      <c r="AQ100" s="23">
        <f t="shared" ca="1" si="17"/>
        <v>0</v>
      </c>
      <c r="AR100" s="465"/>
      <c r="AS100" s="335"/>
      <c r="AT100" s="335"/>
      <c r="AU100" s="335"/>
      <c r="AV100" s="335"/>
      <c r="AW100" s="335"/>
      <c r="AX100" s="335"/>
      <c r="AY100" s="335"/>
      <c r="AZ100" s="335"/>
      <c r="BA100" s="335"/>
      <c r="BB100" s="23">
        <v>-58</v>
      </c>
      <c r="BC100" s="23">
        <f t="shared" si="18"/>
        <v>0</v>
      </c>
      <c r="BD100">
        <f t="shared" si="19"/>
        <v>0</v>
      </c>
      <c r="BE100">
        <f t="shared" si="20"/>
        <v>0</v>
      </c>
      <c r="BF100">
        <f t="shared" si="21"/>
        <v>0</v>
      </c>
      <c r="BG100">
        <f t="shared" si="22"/>
        <v>0</v>
      </c>
      <c r="BH100" s="23">
        <f t="shared" ca="1" si="23"/>
        <v>0</v>
      </c>
      <c r="BI100" s="465"/>
      <c r="BJ100" s="335"/>
      <c r="BK100" s="335"/>
      <c r="BL100" s="335"/>
      <c r="BM100" s="335"/>
      <c r="BN100" s="335"/>
      <c r="BO100" s="335"/>
      <c r="BP100" s="335"/>
      <c r="BQ100" s="335"/>
      <c r="BR100" s="335"/>
      <c r="BS100" s="23">
        <v>-58</v>
      </c>
      <c r="BT100" s="23">
        <f t="shared" si="24"/>
        <v>0</v>
      </c>
      <c r="BU100">
        <f t="shared" si="25"/>
        <v>0</v>
      </c>
      <c r="BV100">
        <f t="shared" si="26"/>
        <v>0</v>
      </c>
      <c r="BW100">
        <f t="shared" si="27"/>
        <v>0</v>
      </c>
      <c r="BX100">
        <f t="shared" si="28"/>
        <v>0</v>
      </c>
      <c r="BY100" s="23">
        <f t="shared" ca="1" si="29"/>
        <v>200</v>
      </c>
      <c r="BZ100" s="465"/>
      <c r="CA100" s="335"/>
      <c r="CB100" s="335"/>
      <c r="CC100" s="335"/>
      <c r="CD100" s="335"/>
      <c r="CE100" s="335"/>
      <c r="CF100" s="335"/>
      <c r="CG100" s="335"/>
      <c r="CH100" s="335"/>
      <c r="CI100" s="335"/>
      <c r="CJ100" s="23">
        <v>-58</v>
      </c>
      <c r="CK100" s="23">
        <f t="shared" si="30"/>
        <v>0</v>
      </c>
      <c r="CL100">
        <f t="shared" si="31"/>
        <v>0</v>
      </c>
      <c r="CM100">
        <f t="shared" si="32"/>
        <v>0</v>
      </c>
      <c r="CN100">
        <f t="shared" si="33"/>
        <v>0</v>
      </c>
      <c r="CO100">
        <f t="shared" si="34"/>
        <v>0</v>
      </c>
      <c r="CP100" s="23">
        <f t="shared" ca="1" si="35"/>
        <v>0</v>
      </c>
      <c r="CQ100" s="465"/>
      <c r="CR100" s="335"/>
      <c r="CS100" s="335"/>
      <c r="CT100" s="335"/>
      <c r="CU100" s="335"/>
      <c r="CV100" s="335"/>
      <c r="CW100" s="335"/>
      <c r="CX100" s="335"/>
      <c r="CY100" s="335"/>
      <c r="CZ100" s="335"/>
      <c r="DA100" s="23">
        <v>-58</v>
      </c>
      <c r="DB100" s="23">
        <f t="shared" si="36"/>
        <v>0</v>
      </c>
      <c r="DC100">
        <f t="shared" si="37"/>
        <v>0</v>
      </c>
      <c r="DD100">
        <f t="shared" si="38"/>
        <v>0</v>
      </c>
      <c r="DE100">
        <f t="shared" si="39"/>
        <v>0</v>
      </c>
      <c r="DF100">
        <f t="shared" si="40"/>
        <v>0</v>
      </c>
      <c r="DG100" s="23">
        <f t="shared" ca="1" si="41"/>
        <v>0</v>
      </c>
      <c r="DH100" s="465"/>
      <c r="DI100" s="335"/>
      <c r="DJ100" s="335"/>
      <c r="DK100" s="335"/>
      <c r="DL100" s="335"/>
      <c r="DM100" s="335"/>
      <c r="DN100" s="335"/>
      <c r="DO100" s="335"/>
      <c r="DP100" s="335"/>
      <c r="DQ100" s="335"/>
      <c r="DR100" s="23">
        <v>-58</v>
      </c>
      <c r="DS100" s="23">
        <f t="shared" si="42"/>
        <v>0</v>
      </c>
      <c r="DT100">
        <f t="shared" si="43"/>
        <v>0</v>
      </c>
      <c r="DU100">
        <f t="shared" si="44"/>
        <v>0</v>
      </c>
      <c r="DV100">
        <f t="shared" si="45"/>
        <v>0</v>
      </c>
      <c r="DW100">
        <f t="shared" si="46"/>
        <v>0</v>
      </c>
      <c r="DX100" s="23">
        <f t="shared" ca="1" si="47"/>
        <v>0</v>
      </c>
      <c r="DY100" s="465"/>
      <c r="DZ100" s="335"/>
      <c r="EA100" s="335"/>
      <c r="EB100" s="335"/>
      <c r="EC100" s="335"/>
      <c r="ED100" s="335"/>
      <c r="EE100" s="335"/>
      <c r="EF100" s="335"/>
      <c r="EG100" s="335"/>
      <c r="EH100" s="335"/>
      <c r="EI100" s="23">
        <v>-58</v>
      </c>
      <c r="EJ100" s="23">
        <f t="shared" si="48"/>
        <v>0</v>
      </c>
      <c r="EK100">
        <f t="shared" si="49"/>
        <v>0</v>
      </c>
      <c r="EL100">
        <f t="shared" si="50"/>
        <v>0</v>
      </c>
      <c r="EM100">
        <f t="shared" si="51"/>
        <v>0</v>
      </c>
      <c r="EN100">
        <f t="shared" si="52"/>
        <v>0</v>
      </c>
      <c r="EO100" s="23">
        <f t="shared" ca="1" si="53"/>
        <v>0</v>
      </c>
      <c r="EP100" s="465"/>
      <c r="EQ100" s="335"/>
      <c r="ER100" s="335"/>
      <c r="ES100" s="335"/>
      <c r="ET100" s="335"/>
      <c r="EU100" s="335"/>
      <c r="EV100" s="335"/>
      <c r="EW100" s="335"/>
      <c r="EX100" s="335"/>
      <c r="EY100" s="335"/>
      <c r="EZ100" s="23">
        <v>-58</v>
      </c>
      <c r="FA100" s="23">
        <f t="shared" si="54"/>
        <v>0</v>
      </c>
      <c r="FB100">
        <f t="shared" si="55"/>
        <v>0</v>
      </c>
      <c r="FC100">
        <f t="shared" si="56"/>
        <v>0</v>
      </c>
      <c r="FD100">
        <f t="shared" si="57"/>
        <v>0</v>
      </c>
      <c r="FE100">
        <f t="shared" si="58"/>
        <v>0</v>
      </c>
      <c r="FF100" s="23">
        <f t="shared" ca="1" si="59"/>
        <v>0</v>
      </c>
      <c r="FG100" s="465"/>
      <c r="FH100" s="335"/>
      <c r="FI100" s="335"/>
      <c r="FJ100" s="335"/>
      <c r="FK100" s="335"/>
      <c r="FL100" s="335"/>
      <c r="FM100" s="335"/>
      <c r="FN100" s="335"/>
      <c r="FO100" s="335"/>
      <c r="FP100" s="335"/>
      <c r="FQ100" s="23">
        <v>-58</v>
      </c>
      <c r="FR100" s="23">
        <f t="shared" si="60"/>
        <v>0</v>
      </c>
      <c r="FS100">
        <f t="shared" si="61"/>
        <v>0</v>
      </c>
      <c r="FT100">
        <f t="shared" si="62"/>
        <v>0</v>
      </c>
      <c r="FU100">
        <f t="shared" si="63"/>
        <v>0</v>
      </c>
      <c r="FV100">
        <f t="shared" si="64"/>
        <v>0</v>
      </c>
      <c r="FW100" s="23">
        <f t="shared" si="65"/>
        <v>0</v>
      </c>
      <c r="FX100" s="465"/>
      <c r="FY100" s="335"/>
      <c r="FZ100" s="335"/>
      <c r="GA100" s="335"/>
      <c r="GB100" s="335"/>
      <c r="GC100" s="335"/>
      <c r="GD100" s="335"/>
      <c r="GE100" s="335"/>
      <c r="GF100" s="335"/>
      <c r="GG100" s="335"/>
      <c r="GH100" s="23">
        <v>-58</v>
      </c>
      <c r="GI100" s="23">
        <f t="shared" si="66"/>
        <v>0</v>
      </c>
      <c r="GJ100">
        <f t="shared" si="67"/>
        <v>0</v>
      </c>
      <c r="GK100">
        <f t="shared" si="68"/>
        <v>0</v>
      </c>
      <c r="GL100">
        <f t="shared" si="69"/>
        <v>0</v>
      </c>
      <c r="GM100">
        <f t="shared" si="70"/>
        <v>0</v>
      </c>
      <c r="GN100" s="23">
        <f t="shared" si="71"/>
        <v>0</v>
      </c>
      <c r="GO100" s="465"/>
      <c r="GP100" s="335"/>
      <c r="GQ100" s="335"/>
      <c r="GR100" s="335"/>
      <c r="GS100" s="335"/>
      <c r="GT100" s="335"/>
      <c r="GU100" s="335"/>
      <c r="GV100" s="335"/>
      <c r="GW100" s="335"/>
      <c r="GX100" s="335"/>
      <c r="GY100" s="23">
        <v>-58</v>
      </c>
      <c r="GZ100" s="23">
        <f t="shared" si="72"/>
        <v>0</v>
      </c>
      <c r="HA100">
        <f t="shared" si="73"/>
        <v>0</v>
      </c>
      <c r="HB100">
        <f t="shared" si="74"/>
        <v>0</v>
      </c>
      <c r="HC100">
        <f t="shared" si="75"/>
        <v>0</v>
      </c>
      <c r="HD100">
        <f t="shared" si="76"/>
        <v>0</v>
      </c>
      <c r="HE100" s="23">
        <f t="shared" si="77"/>
        <v>0</v>
      </c>
      <c r="HF100" s="465"/>
      <c r="HG100" s="335"/>
      <c r="HH100" s="335"/>
      <c r="HI100" s="335"/>
      <c r="HJ100" s="335"/>
      <c r="HK100" s="335"/>
      <c r="HL100" s="335"/>
      <c r="HM100" s="335"/>
      <c r="HN100" s="335"/>
      <c r="HO100" s="335"/>
      <c r="HP100" s="23">
        <v>-58</v>
      </c>
      <c r="HQ100" s="23">
        <f t="shared" si="78"/>
        <v>0</v>
      </c>
      <c r="HR100">
        <f t="shared" si="79"/>
        <v>0</v>
      </c>
      <c r="HS100">
        <f t="shared" si="80"/>
        <v>0</v>
      </c>
      <c r="HT100">
        <f t="shared" si="81"/>
        <v>0</v>
      </c>
      <c r="HU100">
        <f t="shared" si="82"/>
        <v>0</v>
      </c>
      <c r="HV100" s="23">
        <f t="shared" si="83"/>
        <v>0</v>
      </c>
      <c r="HW100" s="465"/>
      <c r="HX100" s="335"/>
      <c r="HY100" s="335"/>
      <c r="HZ100" s="335"/>
      <c r="IA100" s="335"/>
      <c r="IB100" s="335"/>
      <c r="IC100" s="335"/>
      <c r="ID100" s="335"/>
      <c r="IE100" s="335"/>
      <c r="IF100" s="335"/>
      <c r="IG100" s="23">
        <v>-58</v>
      </c>
      <c r="IH100" s="23">
        <f t="shared" si="84"/>
        <v>0</v>
      </c>
      <c r="II100">
        <f t="shared" si="85"/>
        <v>0</v>
      </c>
      <c r="IJ100">
        <f t="shared" si="86"/>
        <v>0</v>
      </c>
      <c r="IK100">
        <f t="shared" si="87"/>
        <v>0</v>
      </c>
      <c r="IL100">
        <f t="shared" si="88"/>
        <v>0</v>
      </c>
      <c r="IM100" s="23">
        <f t="shared" si="89"/>
        <v>0</v>
      </c>
      <c r="IN100" s="465"/>
      <c r="IO100" s="335"/>
      <c r="IP100" s="335"/>
      <c r="IQ100" s="335"/>
      <c r="IR100" s="335"/>
      <c r="IS100" s="335"/>
      <c r="IT100" s="335"/>
    </row>
    <row r="101" spans="1:254" s="124" customFormat="1" ht="12.75" x14ac:dyDescent="0.2">
      <c r="A101" s="335"/>
      <c r="B101" s="335"/>
      <c r="C101" s="23">
        <v>-57</v>
      </c>
      <c r="D101" s="23">
        <f t="shared" si="0"/>
        <v>0</v>
      </c>
      <c r="E101">
        <f t="shared" si="1"/>
        <v>0</v>
      </c>
      <c r="F101">
        <f t="shared" si="2"/>
        <v>0</v>
      </c>
      <c r="G101">
        <f t="shared" si="3"/>
        <v>0</v>
      </c>
      <c r="H101">
        <f t="shared" si="4"/>
        <v>0</v>
      </c>
      <c r="I101" s="23">
        <f t="shared" ca="1" si="5"/>
        <v>0</v>
      </c>
      <c r="J101" s="465"/>
      <c r="K101" s="335"/>
      <c r="L101" s="335"/>
      <c r="M101" s="335"/>
      <c r="N101" s="335"/>
      <c r="O101" s="335"/>
      <c r="P101" s="335"/>
      <c r="Q101" s="335"/>
      <c r="R101" s="335"/>
      <c r="S101" s="335"/>
      <c r="T101" s="23">
        <v>-57</v>
      </c>
      <c r="U101" s="23">
        <f t="shared" si="6"/>
        <v>0</v>
      </c>
      <c r="V101">
        <f t="shared" si="7"/>
        <v>0</v>
      </c>
      <c r="W101">
        <f t="shared" si="8"/>
        <v>0</v>
      </c>
      <c r="X101">
        <f t="shared" si="9"/>
        <v>0</v>
      </c>
      <c r="Y101">
        <f t="shared" si="10"/>
        <v>0</v>
      </c>
      <c r="Z101" s="23">
        <f t="shared" ca="1" si="11"/>
        <v>0</v>
      </c>
      <c r="AA101" s="465"/>
      <c r="AB101" s="335"/>
      <c r="AC101" s="335"/>
      <c r="AD101" s="335"/>
      <c r="AE101" s="335"/>
      <c r="AF101" s="335"/>
      <c r="AG101" s="335"/>
      <c r="AH101" s="335"/>
      <c r="AI101" s="335"/>
      <c r="AJ101" s="335"/>
      <c r="AK101" s="23">
        <v>-57</v>
      </c>
      <c r="AL101" s="23">
        <f t="shared" si="12"/>
        <v>0</v>
      </c>
      <c r="AM101">
        <f t="shared" si="13"/>
        <v>0</v>
      </c>
      <c r="AN101">
        <f t="shared" si="14"/>
        <v>0</v>
      </c>
      <c r="AO101">
        <f t="shared" si="15"/>
        <v>0</v>
      </c>
      <c r="AP101">
        <f t="shared" si="16"/>
        <v>0</v>
      </c>
      <c r="AQ101" s="23">
        <f t="shared" ca="1" si="17"/>
        <v>0</v>
      </c>
      <c r="AR101" s="465"/>
      <c r="AS101" s="335"/>
      <c r="AT101" s="335"/>
      <c r="AU101" s="335"/>
      <c r="AV101" s="335"/>
      <c r="AW101" s="335"/>
      <c r="AX101" s="335"/>
      <c r="AY101" s="335"/>
      <c r="AZ101" s="335"/>
      <c r="BA101" s="335"/>
      <c r="BB101" s="23">
        <v>-57</v>
      </c>
      <c r="BC101" s="23">
        <f t="shared" si="18"/>
        <v>0</v>
      </c>
      <c r="BD101">
        <f t="shared" si="19"/>
        <v>0</v>
      </c>
      <c r="BE101">
        <f t="shared" si="20"/>
        <v>0</v>
      </c>
      <c r="BF101">
        <f t="shared" si="21"/>
        <v>0</v>
      </c>
      <c r="BG101">
        <f t="shared" si="22"/>
        <v>0</v>
      </c>
      <c r="BH101" s="23">
        <f t="shared" ca="1" si="23"/>
        <v>0</v>
      </c>
      <c r="BI101" s="465"/>
      <c r="BJ101" s="335"/>
      <c r="BK101" s="335"/>
      <c r="BL101" s="335"/>
      <c r="BM101" s="335"/>
      <c r="BN101" s="335"/>
      <c r="BO101" s="335"/>
      <c r="BP101" s="335"/>
      <c r="BQ101" s="335"/>
      <c r="BR101" s="335"/>
      <c r="BS101" s="23">
        <v>-57</v>
      </c>
      <c r="BT101" s="23">
        <f t="shared" si="24"/>
        <v>0</v>
      </c>
      <c r="BU101">
        <f t="shared" si="25"/>
        <v>0</v>
      </c>
      <c r="BV101">
        <f t="shared" si="26"/>
        <v>0</v>
      </c>
      <c r="BW101">
        <f t="shared" si="27"/>
        <v>0</v>
      </c>
      <c r="BX101">
        <f t="shared" si="28"/>
        <v>0</v>
      </c>
      <c r="BY101" s="23">
        <f t="shared" ca="1" si="29"/>
        <v>200</v>
      </c>
      <c r="BZ101" s="465"/>
      <c r="CA101" s="335"/>
      <c r="CB101" s="335"/>
      <c r="CC101" s="335"/>
      <c r="CD101" s="335"/>
      <c r="CE101" s="335"/>
      <c r="CF101" s="335"/>
      <c r="CG101" s="335"/>
      <c r="CH101" s="335"/>
      <c r="CI101" s="335"/>
      <c r="CJ101" s="23">
        <v>-57</v>
      </c>
      <c r="CK101" s="23">
        <f t="shared" si="30"/>
        <v>0</v>
      </c>
      <c r="CL101">
        <f t="shared" si="31"/>
        <v>0</v>
      </c>
      <c r="CM101">
        <f t="shared" si="32"/>
        <v>0</v>
      </c>
      <c r="CN101">
        <f t="shared" si="33"/>
        <v>0</v>
      </c>
      <c r="CO101">
        <f t="shared" si="34"/>
        <v>0</v>
      </c>
      <c r="CP101" s="23">
        <f t="shared" ca="1" si="35"/>
        <v>0</v>
      </c>
      <c r="CQ101" s="465"/>
      <c r="CR101" s="335"/>
      <c r="CS101" s="335"/>
      <c r="CT101" s="335"/>
      <c r="CU101" s="335"/>
      <c r="CV101" s="335"/>
      <c r="CW101" s="335"/>
      <c r="CX101" s="335"/>
      <c r="CY101" s="335"/>
      <c r="CZ101" s="335"/>
      <c r="DA101" s="23">
        <v>-57</v>
      </c>
      <c r="DB101" s="23">
        <f t="shared" si="36"/>
        <v>0</v>
      </c>
      <c r="DC101">
        <f t="shared" si="37"/>
        <v>0</v>
      </c>
      <c r="DD101">
        <f t="shared" si="38"/>
        <v>0</v>
      </c>
      <c r="DE101">
        <f t="shared" si="39"/>
        <v>0</v>
      </c>
      <c r="DF101">
        <f t="shared" si="40"/>
        <v>0</v>
      </c>
      <c r="DG101" s="23">
        <f t="shared" ca="1" si="41"/>
        <v>0</v>
      </c>
      <c r="DH101" s="465"/>
      <c r="DI101" s="335"/>
      <c r="DJ101" s="335"/>
      <c r="DK101" s="335"/>
      <c r="DL101" s="335"/>
      <c r="DM101" s="335"/>
      <c r="DN101" s="335"/>
      <c r="DO101" s="335"/>
      <c r="DP101" s="335"/>
      <c r="DQ101" s="335"/>
      <c r="DR101" s="23">
        <v>-57</v>
      </c>
      <c r="DS101" s="23">
        <f t="shared" si="42"/>
        <v>0</v>
      </c>
      <c r="DT101">
        <f t="shared" si="43"/>
        <v>0</v>
      </c>
      <c r="DU101">
        <f t="shared" si="44"/>
        <v>0</v>
      </c>
      <c r="DV101">
        <f t="shared" si="45"/>
        <v>0</v>
      </c>
      <c r="DW101">
        <f t="shared" si="46"/>
        <v>0</v>
      </c>
      <c r="DX101" s="23">
        <f t="shared" ca="1" si="47"/>
        <v>0</v>
      </c>
      <c r="DY101" s="465"/>
      <c r="DZ101" s="335"/>
      <c r="EA101" s="335"/>
      <c r="EB101" s="335"/>
      <c r="EC101" s="335"/>
      <c r="ED101" s="335"/>
      <c r="EE101" s="335"/>
      <c r="EF101" s="335"/>
      <c r="EG101" s="335"/>
      <c r="EH101" s="335"/>
      <c r="EI101" s="23">
        <v>-57</v>
      </c>
      <c r="EJ101" s="23">
        <f t="shared" si="48"/>
        <v>0</v>
      </c>
      <c r="EK101">
        <f t="shared" si="49"/>
        <v>0</v>
      </c>
      <c r="EL101">
        <f t="shared" si="50"/>
        <v>0</v>
      </c>
      <c r="EM101">
        <f t="shared" si="51"/>
        <v>0</v>
      </c>
      <c r="EN101">
        <f t="shared" si="52"/>
        <v>0</v>
      </c>
      <c r="EO101" s="23">
        <f t="shared" ca="1" si="53"/>
        <v>0</v>
      </c>
      <c r="EP101" s="465"/>
      <c r="EQ101" s="335"/>
      <c r="ER101" s="335"/>
      <c r="ES101" s="335"/>
      <c r="ET101" s="335"/>
      <c r="EU101" s="335"/>
      <c r="EV101" s="335"/>
      <c r="EW101" s="335"/>
      <c r="EX101" s="335"/>
      <c r="EY101" s="335"/>
      <c r="EZ101" s="23">
        <v>-57</v>
      </c>
      <c r="FA101" s="23">
        <f t="shared" si="54"/>
        <v>0</v>
      </c>
      <c r="FB101">
        <f t="shared" si="55"/>
        <v>0</v>
      </c>
      <c r="FC101">
        <f t="shared" si="56"/>
        <v>0</v>
      </c>
      <c r="FD101">
        <f t="shared" si="57"/>
        <v>0</v>
      </c>
      <c r="FE101">
        <f t="shared" si="58"/>
        <v>0</v>
      </c>
      <c r="FF101" s="23">
        <f t="shared" ca="1" si="59"/>
        <v>0</v>
      </c>
      <c r="FG101" s="465"/>
      <c r="FH101" s="335"/>
      <c r="FI101" s="335"/>
      <c r="FJ101" s="335"/>
      <c r="FK101" s="335"/>
      <c r="FL101" s="335"/>
      <c r="FM101" s="335"/>
      <c r="FN101" s="335"/>
      <c r="FO101" s="335"/>
      <c r="FP101" s="335"/>
      <c r="FQ101" s="23">
        <v>-57</v>
      </c>
      <c r="FR101" s="23">
        <f t="shared" si="60"/>
        <v>0</v>
      </c>
      <c r="FS101">
        <f t="shared" si="61"/>
        <v>0</v>
      </c>
      <c r="FT101">
        <f t="shared" si="62"/>
        <v>0</v>
      </c>
      <c r="FU101">
        <f t="shared" si="63"/>
        <v>0</v>
      </c>
      <c r="FV101">
        <f t="shared" si="64"/>
        <v>0</v>
      </c>
      <c r="FW101" s="23">
        <f t="shared" si="65"/>
        <v>0</v>
      </c>
      <c r="FX101" s="465"/>
      <c r="FY101" s="335"/>
      <c r="FZ101" s="335"/>
      <c r="GA101" s="335"/>
      <c r="GB101" s="335"/>
      <c r="GC101" s="335"/>
      <c r="GD101" s="335"/>
      <c r="GE101" s="335"/>
      <c r="GF101" s="335"/>
      <c r="GG101" s="335"/>
      <c r="GH101" s="23">
        <v>-57</v>
      </c>
      <c r="GI101" s="23">
        <f t="shared" si="66"/>
        <v>0</v>
      </c>
      <c r="GJ101">
        <f t="shared" si="67"/>
        <v>0</v>
      </c>
      <c r="GK101">
        <f t="shared" si="68"/>
        <v>0</v>
      </c>
      <c r="GL101">
        <f t="shared" si="69"/>
        <v>0</v>
      </c>
      <c r="GM101">
        <f t="shared" si="70"/>
        <v>0</v>
      </c>
      <c r="GN101" s="23">
        <f t="shared" si="71"/>
        <v>0</v>
      </c>
      <c r="GO101" s="465"/>
      <c r="GP101" s="335"/>
      <c r="GQ101" s="335"/>
      <c r="GR101" s="335"/>
      <c r="GS101" s="335"/>
      <c r="GT101" s="335"/>
      <c r="GU101" s="335"/>
      <c r="GV101" s="335"/>
      <c r="GW101" s="335"/>
      <c r="GX101" s="335"/>
      <c r="GY101" s="23">
        <v>-57</v>
      </c>
      <c r="GZ101" s="23">
        <f t="shared" si="72"/>
        <v>0</v>
      </c>
      <c r="HA101">
        <f t="shared" si="73"/>
        <v>0</v>
      </c>
      <c r="HB101">
        <f t="shared" si="74"/>
        <v>0</v>
      </c>
      <c r="HC101">
        <f t="shared" si="75"/>
        <v>0</v>
      </c>
      <c r="HD101">
        <f t="shared" si="76"/>
        <v>0</v>
      </c>
      <c r="HE101" s="23">
        <f t="shared" si="77"/>
        <v>0</v>
      </c>
      <c r="HF101" s="465"/>
      <c r="HG101" s="335"/>
      <c r="HH101" s="335"/>
      <c r="HI101" s="335"/>
      <c r="HJ101" s="335"/>
      <c r="HK101" s="335"/>
      <c r="HL101" s="335"/>
      <c r="HM101" s="335"/>
      <c r="HN101" s="335"/>
      <c r="HO101" s="335"/>
      <c r="HP101" s="23">
        <v>-57</v>
      </c>
      <c r="HQ101" s="23">
        <f t="shared" si="78"/>
        <v>0</v>
      </c>
      <c r="HR101">
        <f t="shared" si="79"/>
        <v>0</v>
      </c>
      <c r="HS101">
        <f t="shared" si="80"/>
        <v>0</v>
      </c>
      <c r="HT101">
        <f t="shared" si="81"/>
        <v>0</v>
      </c>
      <c r="HU101">
        <f t="shared" si="82"/>
        <v>0</v>
      </c>
      <c r="HV101" s="23">
        <f t="shared" si="83"/>
        <v>0</v>
      </c>
      <c r="HW101" s="465"/>
      <c r="HX101" s="335"/>
      <c r="HY101" s="335"/>
      <c r="HZ101" s="335"/>
      <c r="IA101" s="335"/>
      <c r="IB101" s="335"/>
      <c r="IC101" s="335"/>
      <c r="ID101" s="335"/>
      <c r="IE101" s="335"/>
      <c r="IF101" s="335"/>
      <c r="IG101" s="23">
        <v>-57</v>
      </c>
      <c r="IH101" s="23">
        <f t="shared" si="84"/>
        <v>0</v>
      </c>
      <c r="II101">
        <f t="shared" si="85"/>
        <v>0</v>
      </c>
      <c r="IJ101">
        <f t="shared" si="86"/>
        <v>0</v>
      </c>
      <c r="IK101">
        <f t="shared" si="87"/>
        <v>0</v>
      </c>
      <c r="IL101">
        <f t="shared" si="88"/>
        <v>0</v>
      </c>
      <c r="IM101" s="23">
        <f t="shared" si="89"/>
        <v>0</v>
      </c>
      <c r="IN101" s="465"/>
      <c r="IO101" s="335"/>
      <c r="IP101" s="335"/>
      <c r="IQ101" s="335"/>
      <c r="IR101" s="335"/>
      <c r="IS101" s="335"/>
      <c r="IT101" s="335"/>
    </row>
    <row r="102" spans="1:254" s="124" customFormat="1" ht="12.75" x14ac:dyDescent="0.2">
      <c r="A102" s="335"/>
      <c r="B102" s="335"/>
      <c r="C102" s="23">
        <v>-56</v>
      </c>
      <c r="D102" s="23">
        <f t="shared" si="0"/>
        <v>0</v>
      </c>
      <c r="E102">
        <f t="shared" si="1"/>
        <v>0</v>
      </c>
      <c r="F102">
        <f t="shared" si="2"/>
        <v>0</v>
      </c>
      <c r="G102">
        <f t="shared" si="3"/>
        <v>0</v>
      </c>
      <c r="H102">
        <f t="shared" si="4"/>
        <v>0</v>
      </c>
      <c r="I102" s="23">
        <f t="shared" ca="1" si="5"/>
        <v>0</v>
      </c>
      <c r="J102" s="465"/>
      <c r="K102" s="335"/>
      <c r="L102" s="335"/>
      <c r="M102" s="335"/>
      <c r="N102" s="335"/>
      <c r="O102" s="335"/>
      <c r="P102" s="335"/>
      <c r="Q102" s="335"/>
      <c r="R102" s="335"/>
      <c r="S102" s="335"/>
      <c r="T102" s="23">
        <v>-56</v>
      </c>
      <c r="U102" s="23">
        <f t="shared" si="6"/>
        <v>0</v>
      </c>
      <c r="V102">
        <f t="shared" si="7"/>
        <v>0</v>
      </c>
      <c r="W102">
        <f t="shared" si="8"/>
        <v>0</v>
      </c>
      <c r="X102">
        <f t="shared" si="9"/>
        <v>0</v>
      </c>
      <c r="Y102">
        <f t="shared" si="10"/>
        <v>0</v>
      </c>
      <c r="Z102" s="23">
        <f t="shared" ca="1" si="11"/>
        <v>0</v>
      </c>
      <c r="AA102" s="465"/>
      <c r="AB102" s="335"/>
      <c r="AC102" s="335"/>
      <c r="AD102" s="335"/>
      <c r="AE102" s="335"/>
      <c r="AF102" s="335"/>
      <c r="AG102" s="335"/>
      <c r="AH102" s="335"/>
      <c r="AI102" s="335"/>
      <c r="AJ102" s="335"/>
      <c r="AK102" s="23">
        <v>-56</v>
      </c>
      <c r="AL102" s="23">
        <f t="shared" si="12"/>
        <v>0</v>
      </c>
      <c r="AM102">
        <f t="shared" si="13"/>
        <v>0</v>
      </c>
      <c r="AN102">
        <f t="shared" si="14"/>
        <v>0</v>
      </c>
      <c r="AO102">
        <f t="shared" si="15"/>
        <v>0</v>
      </c>
      <c r="AP102">
        <f t="shared" si="16"/>
        <v>0</v>
      </c>
      <c r="AQ102" s="23">
        <f t="shared" ca="1" si="17"/>
        <v>0</v>
      </c>
      <c r="AR102" s="465"/>
      <c r="AS102" s="335"/>
      <c r="AT102" s="335"/>
      <c r="AU102" s="335"/>
      <c r="AV102" s="335"/>
      <c r="AW102" s="335"/>
      <c r="AX102" s="335"/>
      <c r="AY102" s="335"/>
      <c r="AZ102" s="335"/>
      <c r="BA102" s="335"/>
      <c r="BB102" s="23">
        <v>-56</v>
      </c>
      <c r="BC102" s="23">
        <f t="shared" si="18"/>
        <v>0</v>
      </c>
      <c r="BD102">
        <f t="shared" si="19"/>
        <v>0</v>
      </c>
      <c r="BE102">
        <f t="shared" si="20"/>
        <v>0</v>
      </c>
      <c r="BF102">
        <f t="shared" si="21"/>
        <v>0</v>
      </c>
      <c r="BG102">
        <f t="shared" si="22"/>
        <v>0</v>
      </c>
      <c r="BH102" s="23">
        <f t="shared" ca="1" si="23"/>
        <v>0</v>
      </c>
      <c r="BI102" s="465"/>
      <c r="BJ102" s="335"/>
      <c r="BK102" s="335"/>
      <c r="BL102" s="335"/>
      <c r="BM102" s="335"/>
      <c r="BN102" s="335"/>
      <c r="BO102" s="335"/>
      <c r="BP102" s="335"/>
      <c r="BQ102" s="335"/>
      <c r="BR102" s="335"/>
      <c r="BS102" s="23">
        <v>-56</v>
      </c>
      <c r="BT102" s="23">
        <f t="shared" si="24"/>
        <v>0</v>
      </c>
      <c r="BU102">
        <f t="shared" si="25"/>
        <v>0</v>
      </c>
      <c r="BV102">
        <f t="shared" si="26"/>
        <v>0</v>
      </c>
      <c r="BW102">
        <f t="shared" si="27"/>
        <v>0</v>
      </c>
      <c r="BX102">
        <f t="shared" si="28"/>
        <v>0</v>
      </c>
      <c r="BY102" s="23">
        <f t="shared" ca="1" si="29"/>
        <v>200</v>
      </c>
      <c r="BZ102" s="465"/>
      <c r="CA102" s="335"/>
      <c r="CB102" s="335"/>
      <c r="CC102" s="335"/>
      <c r="CD102" s="335"/>
      <c r="CE102" s="335"/>
      <c r="CF102" s="335"/>
      <c r="CG102" s="335"/>
      <c r="CH102" s="335"/>
      <c r="CI102" s="335"/>
      <c r="CJ102" s="23">
        <v>-56</v>
      </c>
      <c r="CK102" s="23">
        <f t="shared" si="30"/>
        <v>0</v>
      </c>
      <c r="CL102">
        <f t="shared" si="31"/>
        <v>0</v>
      </c>
      <c r="CM102">
        <f t="shared" si="32"/>
        <v>0</v>
      </c>
      <c r="CN102">
        <f t="shared" si="33"/>
        <v>0</v>
      </c>
      <c r="CO102">
        <f t="shared" si="34"/>
        <v>0</v>
      </c>
      <c r="CP102" s="23">
        <f t="shared" ca="1" si="35"/>
        <v>0</v>
      </c>
      <c r="CQ102" s="465"/>
      <c r="CR102" s="335"/>
      <c r="CS102" s="335"/>
      <c r="CT102" s="335"/>
      <c r="CU102" s="335"/>
      <c r="CV102" s="335"/>
      <c r="CW102" s="335"/>
      <c r="CX102" s="335"/>
      <c r="CY102" s="335"/>
      <c r="CZ102" s="335"/>
      <c r="DA102" s="23">
        <v>-56</v>
      </c>
      <c r="DB102" s="23">
        <f t="shared" si="36"/>
        <v>0</v>
      </c>
      <c r="DC102">
        <f t="shared" si="37"/>
        <v>0</v>
      </c>
      <c r="DD102">
        <f t="shared" si="38"/>
        <v>0</v>
      </c>
      <c r="DE102">
        <f t="shared" si="39"/>
        <v>0</v>
      </c>
      <c r="DF102">
        <f t="shared" si="40"/>
        <v>0</v>
      </c>
      <c r="DG102" s="23">
        <f t="shared" ca="1" si="41"/>
        <v>0</v>
      </c>
      <c r="DH102" s="465"/>
      <c r="DI102" s="335"/>
      <c r="DJ102" s="335"/>
      <c r="DK102" s="335"/>
      <c r="DL102" s="335"/>
      <c r="DM102" s="335"/>
      <c r="DN102" s="335"/>
      <c r="DO102" s="335"/>
      <c r="DP102" s="335"/>
      <c r="DQ102" s="335"/>
      <c r="DR102" s="23">
        <v>-56</v>
      </c>
      <c r="DS102" s="23">
        <f t="shared" si="42"/>
        <v>0</v>
      </c>
      <c r="DT102">
        <f t="shared" si="43"/>
        <v>0</v>
      </c>
      <c r="DU102">
        <f t="shared" si="44"/>
        <v>0</v>
      </c>
      <c r="DV102">
        <f t="shared" si="45"/>
        <v>0</v>
      </c>
      <c r="DW102">
        <f t="shared" si="46"/>
        <v>0</v>
      </c>
      <c r="DX102" s="23">
        <f t="shared" ca="1" si="47"/>
        <v>0</v>
      </c>
      <c r="DY102" s="465"/>
      <c r="DZ102" s="335"/>
      <c r="EA102" s="335"/>
      <c r="EB102" s="335"/>
      <c r="EC102" s="335"/>
      <c r="ED102" s="335"/>
      <c r="EE102" s="335"/>
      <c r="EF102" s="335"/>
      <c r="EG102" s="335"/>
      <c r="EH102" s="335"/>
      <c r="EI102" s="23">
        <v>-56</v>
      </c>
      <c r="EJ102" s="23">
        <f t="shared" si="48"/>
        <v>0</v>
      </c>
      <c r="EK102">
        <f t="shared" si="49"/>
        <v>0</v>
      </c>
      <c r="EL102">
        <f t="shared" si="50"/>
        <v>0</v>
      </c>
      <c r="EM102">
        <f t="shared" si="51"/>
        <v>0</v>
      </c>
      <c r="EN102">
        <f t="shared" si="52"/>
        <v>0</v>
      </c>
      <c r="EO102" s="23">
        <f t="shared" ca="1" si="53"/>
        <v>0</v>
      </c>
      <c r="EP102" s="465"/>
      <c r="EQ102" s="335"/>
      <c r="ER102" s="335"/>
      <c r="ES102" s="335"/>
      <c r="ET102" s="335"/>
      <c r="EU102" s="335"/>
      <c r="EV102" s="335"/>
      <c r="EW102" s="335"/>
      <c r="EX102" s="335"/>
      <c r="EY102" s="335"/>
      <c r="EZ102" s="23">
        <v>-56</v>
      </c>
      <c r="FA102" s="23">
        <f t="shared" si="54"/>
        <v>0</v>
      </c>
      <c r="FB102">
        <f t="shared" si="55"/>
        <v>0</v>
      </c>
      <c r="FC102">
        <f t="shared" si="56"/>
        <v>0</v>
      </c>
      <c r="FD102">
        <f t="shared" si="57"/>
        <v>0</v>
      </c>
      <c r="FE102">
        <f t="shared" si="58"/>
        <v>0</v>
      </c>
      <c r="FF102" s="23">
        <f t="shared" ca="1" si="59"/>
        <v>0</v>
      </c>
      <c r="FG102" s="465"/>
      <c r="FH102" s="335"/>
      <c r="FI102" s="335"/>
      <c r="FJ102" s="335"/>
      <c r="FK102" s="335"/>
      <c r="FL102" s="335"/>
      <c r="FM102" s="335"/>
      <c r="FN102" s="335"/>
      <c r="FO102" s="335"/>
      <c r="FP102" s="335"/>
      <c r="FQ102" s="23">
        <v>-56</v>
      </c>
      <c r="FR102" s="23">
        <f t="shared" si="60"/>
        <v>0</v>
      </c>
      <c r="FS102">
        <f t="shared" si="61"/>
        <v>0</v>
      </c>
      <c r="FT102">
        <f t="shared" si="62"/>
        <v>0</v>
      </c>
      <c r="FU102">
        <f t="shared" si="63"/>
        <v>0</v>
      </c>
      <c r="FV102">
        <f t="shared" si="64"/>
        <v>0</v>
      </c>
      <c r="FW102" s="23">
        <f t="shared" si="65"/>
        <v>0</v>
      </c>
      <c r="FX102" s="465"/>
      <c r="FY102" s="335"/>
      <c r="FZ102" s="335"/>
      <c r="GA102" s="335"/>
      <c r="GB102" s="335"/>
      <c r="GC102" s="335"/>
      <c r="GD102" s="335"/>
      <c r="GE102" s="335"/>
      <c r="GF102" s="335"/>
      <c r="GG102" s="335"/>
      <c r="GH102" s="23">
        <v>-56</v>
      </c>
      <c r="GI102" s="23">
        <f t="shared" si="66"/>
        <v>0</v>
      </c>
      <c r="GJ102">
        <f t="shared" si="67"/>
        <v>0</v>
      </c>
      <c r="GK102">
        <f t="shared" si="68"/>
        <v>0</v>
      </c>
      <c r="GL102">
        <f t="shared" si="69"/>
        <v>0</v>
      </c>
      <c r="GM102">
        <f t="shared" si="70"/>
        <v>0</v>
      </c>
      <c r="GN102" s="23">
        <f t="shared" si="71"/>
        <v>0</v>
      </c>
      <c r="GO102" s="465"/>
      <c r="GP102" s="335"/>
      <c r="GQ102" s="335"/>
      <c r="GR102" s="335"/>
      <c r="GS102" s="335"/>
      <c r="GT102" s="335"/>
      <c r="GU102" s="335"/>
      <c r="GV102" s="335"/>
      <c r="GW102" s="335"/>
      <c r="GX102" s="335"/>
      <c r="GY102" s="23">
        <v>-56</v>
      </c>
      <c r="GZ102" s="23">
        <f t="shared" si="72"/>
        <v>0</v>
      </c>
      <c r="HA102">
        <f t="shared" si="73"/>
        <v>0</v>
      </c>
      <c r="HB102">
        <f t="shared" si="74"/>
        <v>0</v>
      </c>
      <c r="HC102">
        <f t="shared" si="75"/>
        <v>0</v>
      </c>
      <c r="HD102">
        <f t="shared" si="76"/>
        <v>0</v>
      </c>
      <c r="HE102" s="23">
        <f t="shared" si="77"/>
        <v>0</v>
      </c>
      <c r="HF102" s="465"/>
      <c r="HG102" s="335"/>
      <c r="HH102" s="335"/>
      <c r="HI102" s="335"/>
      <c r="HJ102" s="335"/>
      <c r="HK102" s="335"/>
      <c r="HL102" s="335"/>
      <c r="HM102" s="335"/>
      <c r="HN102" s="335"/>
      <c r="HO102" s="335"/>
      <c r="HP102" s="23">
        <v>-56</v>
      </c>
      <c r="HQ102" s="23">
        <f t="shared" si="78"/>
        <v>0</v>
      </c>
      <c r="HR102">
        <f t="shared" si="79"/>
        <v>0</v>
      </c>
      <c r="HS102">
        <f t="shared" si="80"/>
        <v>0</v>
      </c>
      <c r="HT102">
        <f t="shared" si="81"/>
        <v>0</v>
      </c>
      <c r="HU102">
        <f t="shared" si="82"/>
        <v>0</v>
      </c>
      <c r="HV102" s="23">
        <f t="shared" si="83"/>
        <v>0</v>
      </c>
      <c r="HW102" s="465"/>
      <c r="HX102" s="335"/>
      <c r="HY102" s="335"/>
      <c r="HZ102" s="335"/>
      <c r="IA102" s="335"/>
      <c r="IB102" s="335"/>
      <c r="IC102" s="335"/>
      <c r="ID102" s="335"/>
      <c r="IE102" s="335"/>
      <c r="IF102" s="335"/>
      <c r="IG102" s="23">
        <v>-56</v>
      </c>
      <c r="IH102" s="23">
        <f t="shared" si="84"/>
        <v>0</v>
      </c>
      <c r="II102">
        <f t="shared" si="85"/>
        <v>0</v>
      </c>
      <c r="IJ102">
        <f t="shared" si="86"/>
        <v>0</v>
      </c>
      <c r="IK102">
        <f t="shared" si="87"/>
        <v>0</v>
      </c>
      <c r="IL102">
        <f t="shared" si="88"/>
        <v>0</v>
      </c>
      <c r="IM102" s="23">
        <f t="shared" si="89"/>
        <v>0</v>
      </c>
      <c r="IN102" s="465"/>
      <c r="IO102" s="335"/>
      <c r="IP102" s="335"/>
      <c r="IQ102" s="335"/>
      <c r="IR102" s="335"/>
      <c r="IS102" s="335"/>
      <c r="IT102" s="335"/>
    </row>
    <row r="103" spans="1:254" s="124" customFormat="1" ht="12.75" x14ac:dyDescent="0.2">
      <c r="A103" s="335"/>
      <c r="B103" s="335"/>
      <c r="C103" s="23">
        <v>-55</v>
      </c>
      <c r="D103" s="23">
        <f t="shared" si="0"/>
        <v>0</v>
      </c>
      <c r="E103">
        <f t="shared" si="1"/>
        <v>0</v>
      </c>
      <c r="F103">
        <f t="shared" si="2"/>
        <v>0</v>
      </c>
      <c r="G103">
        <f t="shared" si="3"/>
        <v>0</v>
      </c>
      <c r="H103">
        <f t="shared" si="4"/>
        <v>0</v>
      </c>
      <c r="I103" s="23">
        <f t="shared" ca="1" si="5"/>
        <v>570</v>
      </c>
      <c r="J103" s="465"/>
      <c r="K103" s="335"/>
      <c r="L103" s="335"/>
      <c r="M103" s="335"/>
      <c r="N103" s="335"/>
      <c r="O103" s="335"/>
      <c r="P103" s="335"/>
      <c r="Q103" s="335"/>
      <c r="R103" s="335"/>
      <c r="S103" s="335"/>
      <c r="T103" s="23">
        <v>-55</v>
      </c>
      <c r="U103" s="23">
        <f t="shared" si="6"/>
        <v>0</v>
      </c>
      <c r="V103">
        <f t="shared" si="7"/>
        <v>0</v>
      </c>
      <c r="W103">
        <f t="shared" si="8"/>
        <v>0</v>
      </c>
      <c r="X103">
        <f t="shared" si="9"/>
        <v>0</v>
      </c>
      <c r="Y103">
        <f t="shared" si="10"/>
        <v>0</v>
      </c>
      <c r="Z103" s="23">
        <f t="shared" ca="1" si="11"/>
        <v>100</v>
      </c>
      <c r="AA103" s="465"/>
      <c r="AB103" s="335"/>
      <c r="AC103" s="335"/>
      <c r="AD103" s="335"/>
      <c r="AE103" s="335"/>
      <c r="AF103" s="335"/>
      <c r="AG103" s="335"/>
      <c r="AH103" s="335"/>
      <c r="AI103" s="335"/>
      <c r="AJ103" s="335"/>
      <c r="AK103" s="23">
        <v>-55</v>
      </c>
      <c r="AL103" s="23">
        <f t="shared" si="12"/>
        <v>0</v>
      </c>
      <c r="AM103">
        <f t="shared" si="13"/>
        <v>0</v>
      </c>
      <c r="AN103">
        <f t="shared" si="14"/>
        <v>0</v>
      </c>
      <c r="AO103">
        <f t="shared" si="15"/>
        <v>0</v>
      </c>
      <c r="AP103">
        <f t="shared" si="16"/>
        <v>0</v>
      </c>
      <c r="AQ103" s="23">
        <f t="shared" ca="1" si="17"/>
        <v>482.5</v>
      </c>
      <c r="AR103" s="465"/>
      <c r="AS103" s="335"/>
      <c r="AT103" s="335"/>
      <c r="AU103" s="335"/>
      <c r="AV103" s="335"/>
      <c r="AW103" s="335"/>
      <c r="AX103" s="335"/>
      <c r="AY103" s="335"/>
      <c r="AZ103" s="335"/>
      <c r="BA103" s="335"/>
      <c r="BB103" s="23">
        <v>-55</v>
      </c>
      <c r="BC103" s="23">
        <f t="shared" si="18"/>
        <v>0</v>
      </c>
      <c r="BD103">
        <f t="shared" si="19"/>
        <v>0</v>
      </c>
      <c r="BE103">
        <f t="shared" si="20"/>
        <v>0</v>
      </c>
      <c r="BF103">
        <f t="shared" si="21"/>
        <v>0</v>
      </c>
      <c r="BG103">
        <f t="shared" si="22"/>
        <v>0</v>
      </c>
      <c r="BH103" s="23">
        <f t="shared" ca="1" si="23"/>
        <v>400</v>
      </c>
      <c r="BI103" s="465"/>
      <c r="BJ103" s="335"/>
      <c r="BK103" s="335"/>
      <c r="BL103" s="335"/>
      <c r="BM103" s="335"/>
      <c r="BN103" s="335"/>
      <c r="BO103" s="335"/>
      <c r="BP103" s="335"/>
      <c r="BQ103" s="335"/>
      <c r="BR103" s="335"/>
      <c r="BS103" s="23">
        <v>-55</v>
      </c>
      <c r="BT103" s="23">
        <f t="shared" si="24"/>
        <v>0</v>
      </c>
      <c r="BU103">
        <f t="shared" si="25"/>
        <v>0</v>
      </c>
      <c r="BV103">
        <f t="shared" si="26"/>
        <v>0</v>
      </c>
      <c r="BW103">
        <f t="shared" si="27"/>
        <v>0</v>
      </c>
      <c r="BX103">
        <f t="shared" si="28"/>
        <v>0</v>
      </c>
      <c r="BY103" s="23">
        <f t="shared" ca="1" si="29"/>
        <v>400</v>
      </c>
      <c r="BZ103" s="465"/>
      <c r="CA103" s="335"/>
      <c r="CB103" s="335"/>
      <c r="CC103" s="335"/>
      <c r="CD103" s="335"/>
      <c r="CE103" s="335"/>
      <c r="CF103" s="335"/>
      <c r="CG103" s="335"/>
      <c r="CH103" s="335"/>
      <c r="CI103" s="335"/>
      <c r="CJ103" s="23">
        <v>-55</v>
      </c>
      <c r="CK103" s="23">
        <f t="shared" si="30"/>
        <v>0</v>
      </c>
      <c r="CL103">
        <f t="shared" si="31"/>
        <v>0</v>
      </c>
      <c r="CM103">
        <f t="shared" si="32"/>
        <v>0</v>
      </c>
      <c r="CN103">
        <f t="shared" si="33"/>
        <v>0</v>
      </c>
      <c r="CO103">
        <f t="shared" si="34"/>
        <v>0</v>
      </c>
      <c r="CP103" s="23">
        <f t="shared" ca="1" si="35"/>
        <v>570</v>
      </c>
      <c r="CQ103" s="465"/>
      <c r="CR103" s="335"/>
      <c r="CS103" s="335"/>
      <c r="CT103" s="335"/>
      <c r="CU103" s="335"/>
      <c r="CV103" s="335"/>
      <c r="CW103" s="335"/>
      <c r="CX103" s="335"/>
      <c r="CY103" s="335"/>
      <c r="CZ103" s="335"/>
      <c r="DA103" s="23">
        <v>-55</v>
      </c>
      <c r="DB103" s="23">
        <f t="shared" si="36"/>
        <v>0</v>
      </c>
      <c r="DC103">
        <f t="shared" si="37"/>
        <v>0</v>
      </c>
      <c r="DD103">
        <f t="shared" si="38"/>
        <v>0</v>
      </c>
      <c r="DE103">
        <f t="shared" si="39"/>
        <v>0</v>
      </c>
      <c r="DF103">
        <f t="shared" si="40"/>
        <v>0</v>
      </c>
      <c r="DG103" s="23">
        <f t="shared" ca="1" si="41"/>
        <v>300</v>
      </c>
      <c r="DH103" s="465"/>
      <c r="DI103" s="335"/>
      <c r="DJ103" s="335"/>
      <c r="DK103" s="335"/>
      <c r="DL103" s="335"/>
      <c r="DM103" s="335"/>
      <c r="DN103" s="335"/>
      <c r="DO103" s="335"/>
      <c r="DP103" s="335"/>
      <c r="DQ103" s="335"/>
      <c r="DR103" s="23">
        <v>-55</v>
      </c>
      <c r="DS103" s="23">
        <f t="shared" si="42"/>
        <v>0</v>
      </c>
      <c r="DT103">
        <f t="shared" si="43"/>
        <v>0</v>
      </c>
      <c r="DU103">
        <f t="shared" si="44"/>
        <v>0</v>
      </c>
      <c r="DV103">
        <f t="shared" si="45"/>
        <v>0</v>
      </c>
      <c r="DW103">
        <f t="shared" si="46"/>
        <v>0</v>
      </c>
      <c r="DX103" s="23">
        <f t="shared" ca="1" si="47"/>
        <v>735</v>
      </c>
      <c r="DY103" s="465"/>
      <c r="DZ103" s="335"/>
      <c r="EA103" s="335"/>
      <c r="EB103" s="335"/>
      <c r="EC103" s="335"/>
      <c r="ED103" s="335"/>
      <c r="EE103" s="335"/>
      <c r="EF103" s="335"/>
      <c r="EG103" s="335"/>
      <c r="EH103" s="335"/>
      <c r="EI103" s="23">
        <v>-55</v>
      </c>
      <c r="EJ103" s="23">
        <f t="shared" si="48"/>
        <v>0</v>
      </c>
      <c r="EK103">
        <f t="shared" si="49"/>
        <v>0</v>
      </c>
      <c r="EL103">
        <f t="shared" si="50"/>
        <v>0</v>
      </c>
      <c r="EM103">
        <f t="shared" si="51"/>
        <v>0</v>
      </c>
      <c r="EN103">
        <f t="shared" si="52"/>
        <v>0</v>
      </c>
      <c r="EO103" s="23">
        <f t="shared" ca="1" si="53"/>
        <v>200</v>
      </c>
      <c r="EP103" s="465"/>
      <c r="EQ103" s="335"/>
      <c r="ER103" s="335"/>
      <c r="ES103" s="335"/>
      <c r="ET103" s="335"/>
      <c r="EU103" s="335"/>
      <c r="EV103" s="335"/>
      <c r="EW103" s="335"/>
      <c r="EX103" s="335"/>
      <c r="EY103" s="335"/>
      <c r="EZ103" s="23">
        <v>-55</v>
      </c>
      <c r="FA103" s="23">
        <f t="shared" si="54"/>
        <v>0</v>
      </c>
      <c r="FB103">
        <f t="shared" si="55"/>
        <v>0</v>
      </c>
      <c r="FC103">
        <f t="shared" si="56"/>
        <v>0</v>
      </c>
      <c r="FD103">
        <f t="shared" si="57"/>
        <v>0</v>
      </c>
      <c r="FE103">
        <f t="shared" si="58"/>
        <v>0</v>
      </c>
      <c r="FF103" s="23">
        <f t="shared" ca="1" si="59"/>
        <v>200</v>
      </c>
      <c r="FG103" s="465"/>
      <c r="FH103" s="335"/>
      <c r="FI103" s="335"/>
      <c r="FJ103" s="335"/>
      <c r="FK103" s="335"/>
      <c r="FL103" s="335"/>
      <c r="FM103" s="335"/>
      <c r="FN103" s="335"/>
      <c r="FO103" s="335"/>
      <c r="FP103" s="335"/>
      <c r="FQ103" s="23">
        <v>-55</v>
      </c>
      <c r="FR103" s="23">
        <f t="shared" si="60"/>
        <v>0</v>
      </c>
      <c r="FS103">
        <f t="shared" si="61"/>
        <v>0</v>
      </c>
      <c r="FT103">
        <f t="shared" si="62"/>
        <v>0</v>
      </c>
      <c r="FU103">
        <f t="shared" si="63"/>
        <v>0</v>
      </c>
      <c r="FV103">
        <f t="shared" si="64"/>
        <v>0</v>
      </c>
      <c r="FW103" s="23">
        <f t="shared" si="65"/>
        <v>0</v>
      </c>
      <c r="FX103" s="465"/>
      <c r="FY103" s="335"/>
      <c r="FZ103" s="335"/>
      <c r="GA103" s="335"/>
      <c r="GB103" s="335"/>
      <c r="GC103" s="335"/>
      <c r="GD103" s="335"/>
      <c r="GE103" s="335"/>
      <c r="GF103" s="335"/>
      <c r="GG103" s="335"/>
      <c r="GH103" s="23">
        <v>-55</v>
      </c>
      <c r="GI103" s="23">
        <f t="shared" si="66"/>
        <v>0</v>
      </c>
      <c r="GJ103">
        <f t="shared" si="67"/>
        <v>0</v>
      </c>
      <c r="GK103">
        <f t="shared" si="68"/>
        <v>0</v>
      </c>
      <c r="GL103">
        <f t="shared" si="69"/>
        <v>0</v>
      </c>
      <c r="GM103">
        <f t="shared" si="70"/>
        <v>0</v>
      </c>
      <c r="GN103" s="23">
        <f t="shared" si="71"/>
        <v>0</v>
      </c>
      <c r="GO103" s="465"/>
      <c r="GP103" s="335"/>
      <c r="GQ103" s="335"/>
      <c r="GR103" s="335"/>
      <c r="GS103" s="335"/>
      <c r="GT103" s="335"/>
      <c r="GU103" s="335"/>
      <c r="GV103" s="335"/>
      <c r="GW103" s="335"/>
      <c r="GX103" s="335"/>
      <c r="GY103" s="23">
        <v>-55</v>
      </c>
      <c r="GZ103" s="23">
        <f t="shared" si="72"/>
        <v>0</v>
      </c>
      <c r="HA103">
        <f t="shared" si="73"/>
        <v>0</v>
      </c>
      <c r="HB103">
        <f t="shared" si="74"/>
        <v>0</v>
      </c>
      <c r="HC103">
        <f t="shared" si="75"/>
        <v>0</v>
      </c>
      <c r="HD103">
        <f t="shared" si="76"/>
        <v>0</v>
      </c>
      <c r="HE103" s="23">
        <f t="shared" si="77"/>
        <v>0</v>
      </c>
      <c r="HF103" s="465"/>
      <c r="HG103" s="335"/>
      <c r="HH103" s="335"/>
      <c r="HI103" s="335"/>
      <c r="HJ103" s="335"/>
      <c r="HK103" s="335"/>
      <c r="HL103" s="335"/>
      <c r="HM103" s="335"/>
      <c r="HN103" s="335"/>
      <c r="HO103" s="335"/>
      <c r="HP103" s="23">
        <v>-55</v>
      </c>
      <c r="HQ103" s="23">
        <f t="shared" si="78"/>
        <v>0</v>
      </c>
      <c r="HR103">
        <f t="shared" si="79"/>
        <v>0</v>
      </c>
      <c r="HS103">
        <f t="shared" si="80"/>
        <v>0</v>
      </c>
      <c r="HT103">
        <f t="shared" si="81"/>
        <v>0</v>
      </c>
      <c r="HU103">
        <f t="shared" si="82"/>
        <v>0</v>
      </c>
      <c r="HV103" s="23">
        <f t="shared" si="83"/>
        <v>0</v>
      </c>
      <c r="HW103" s="465"/>
      <c r="HX103" s="335"/>
      <c r="HY103" s="335"/>
      <c r="HZ103" s="335"/>
      <c r="IA103" s="335"/>
      <c r="IB103" s="335"/>
      <c r="IC103" s="335"/>
      <c r="ID103" s="335"/>
      <c r="IE103" s="335"/>
      <c r="IF103" s="335"/>
      <c r="IG103" s="23">
        <v>-55</v>
      </c>
      <c r="IH103" s="23">
        <f t="shared" si="84"/>
        <v>0</v>
      </c>
      <c r="II103">
        <f t="shared" si="85"/>
        <v>0</v>
      </c>
      <c r="IJ103">
        <f t="shared" si="86"/>
        <v>0</v>
      </c>
      <c r="IK103">
        <f t="shared" si="87"/>
        <v>0</v>
      </c>
      <c r="IL103">
        <f t="shared" si="88"/>
        <v>0</v>
      </c>
      <c r="IM103" s="23">
        <f t="shared" si="89"/>
        <v>0</v>
      </c>
      <c r="IN103" s="465"/>
      <c r="IO103" s="335"/>
      <c r="IP103" s="335"/>
      <c r="IQ103" s="335"/>
      <c r="IR103" s="335"/>
      <c r="IS103" s="335"/>
      <c r="IT103" s="335"/>
    </row>
    <row r="104" spans="1:254" s="124" customFormat="1" ht="12.75" x14ac:dyDescent="0.2">
      <c r="A104" s="335"/>
      <c r="B104" s="335"/>
      <c r="C104" s="23">
        <v>-54</v>
      </c>
      <c r="D104" s="23">
        <f t="shared" si="0"/>
        <v>0</v>
      </c>
      <c r="E104">
        <f t="shared" si="1"/>
        <v>0</v>
      </c>
      <c r="F104">
        <f t="shared" si="2"/>
        <v>0</v>
      </c>
      <c r="G104">
        <f t="shared" si="3"/>
        <v>0</v>
      </c>
      <c r="H104">
        <f t="shared" si="4"/>
        <v>0</v>
      </c>
      <c r="I104" s="23">
        <f t="shared" ca="1" si="5"/>
        <v>570</v>
      </c>
      <c r="J104" s="465"/>
      <c r="K104" s="335"/>
      <c r="L104" s="335"/>
      <c r="M104" s="335"/>
      <c r="N104" s="335"/>
      <c r="O104" s="335"/>
      <c r="P104" s="335"/>
      <c r="Q104" s="335"/>
      <c r="R104" s="335"/>
      <c r="S104" s="335"/>
      <c r="T104" s="23">
        <v>-54</v>
      </c>
      <c r="U104" s="23">
        <f t="shared" si="6"/>
        <v>0</v>
      </c>
      <c r="V104">
        <f t="shared" si="7"/>
        <v>0</v>
      </c>
      <c r="W104">
        <f t="shared" si="8"/>
        <v>0</v>
      </c>
      <c r="X104">
        <f t="shared" si="9"/>
        <v>0</v>
      </c>
      <c r="Y104">
        <f t="shared" si="10"/>
        <v>0</v>
      </c>
      <c r="Z104" s="23">
        <f t="shared" ca="1" si="11"/>
        <v>100</v>
      </c>
      <c r="AA104" s="465"/>
      <c r="AB104" s="335"/>
      <c r="AC104" s="335"/>
      <c r="AD104" s="335"/>
      <c r="AE104" s="335"/>
      <c r="AF104" s="335"/>
      <c r="AG104" s="335"/>
      <c r="AH104" s="335"/>
      <c r="AI104" s="335"/>
      <c r="AJ104" s="335"/>
      <c r="AK104" s="23">
        <v>-54</v>
      </c>
      <c r="AL104" s="23">
        <f t="shared" si="12"/>
        <v>0</v>
      </c>
      <c r="AM104">
        <f t="shared" si="13"/>
        <v>0</v>
      </c>
      <c r="AN104">
        <f t="shared" si="14"/>
        <v>0</v>
      </c>
      <c r="AO104">
        <f t="shared" si="15"/>
        <v>0</v>
      </c>
      <c r="AP104">
        <f t="shared" si="16"/>
        <v>0</v>
      </c>
      <c r="AQ104" s="23">
        <f t="shared" ca="1" si="17"/>
        <v>482.5</v>
      </c>
      <c r="AR104" s="465"/>
      <c r="AS104" s="335"/>
      <c r="AT104" s="335"/>
      <c r="AU104" s="335"/>
      <c r="AV104" s="335"/>
      <c r="AW104" s="335"/>
      <c r="AX104" s="335"/>
      <c r="AY104" s="335"/>
      <c r="AZ104" s="335"/>
      <c r="BA104" s="335"/>
      <c r="BB104" s="23">
        <v>-54</v>
      </c>
      <c r="BC104" s="23">
        <f t="shared" si="18"/>
        <v>0</v>
      </c>
      <c r="BD104">
        <f t="shared" si="19"/>
        <v>0</v>
      </c>
      <c r="BE104">
        <f t="shared" si="20"/>
        <v>0</v>
      </c>
      <c r="BF104">
        <f t="shared" si="21"/>
        <v>0</v>
      </c>
      <c r="BG104">
        <f t="shared" si="22"/>
        <v>0</v>
      </c>
      <c r="BH104" s="23">
        <f t="shared" ca="1" si="23"/>
        <v>400</v>
      </c>
      <c r="BI104" s="465"/>
      <c r="BJ104" s="335"/>
      <c r="BK104" s="335"/>
      <c r="BL104" s="335"/>
      <c r="BM104" s="335"/>
      <c r="BN104" s="335"/>
      <c r="BO104" s="335"/>
      <c r="BP104" s="335"/>
      <c r="BQ104" s="335"/>
      <c r="BR104" s="335"/>
      <c r="BS104" s="23">
        <v>-54</v>
      </c>
      <c r="BT104" s="23">
        <f t="shared" si="24"/>
        <v>0</v>
      </c>
      <c r="BU104">
        <f t="shared" si="25"/>
        <v>0</v>
      </c>
      <c r="BV104">
        <f t="shared" si="26"/>
        <v>0</v>
      </c>
      <c r="BW104">
        <f t="shared" si="27"/>
        <v>0</v>
      </c>
      <c r="BX104">
        <f t="shared" si="28"/>
        <v>0</v>
      </c>
      <c r="BY104" s="23">
        <f t="shared" ca="1" si="29"/>
        <v>400</v>
      </c>
      <c r="BZ104" s="465"/>
      <c r="CA104" s="335"/>
      <c r="CB104" s="335"/>
      <c r="CC104" s="335"/>
      <c r="CD104" s="335"/>
      <c r="CE104" s="335"/>
      <c r="CF104" s="335"/>
      <c r="CG104" s="335"/>
      <c r="CH104" s="335"/>
      <c r="CI104" s="335"/>
      <c r="CJ104" s="23">
        <v>-54</v>
      </c>
      <c r="CK104" s="23">
        <f t="shared" si="30"/>
        <v>0</v>
      </c>
      <c r="CL104">
        <f t="shared" si="31"/>
        <v>0</v>
      </c>
      <c r="CM104">
        <f t="shared" si="32"/>
        <v>0</v>
      </c>
      <c r="CN104">
        <f t="shared" si="33"/>
        <v>0</v>
      </c>
      <c r="CO104">
        <f t="shared" si="34"/>
        <v>0</v>
      </c>
      <c r="CP104" s="23">
        <f t="shared" ca="1" si="35"/>
        <v>570</v>
      </c>
      <c r="CQ104" s="465"/>
      <c r="CR104" s="335"/>
      <c r="CS104" s="335"/>
      <c r="CT104" s="335"/>
      <c r="CU104" s="335"/>
      <c r="CV104" s="335"/>
      <c r="CW104" s="335"/>
      <c r="CX104" s="335"/>
      <c r="CY104" s="335"/>
      <c r="CZ104" s="335"/>
      <c r="DA104" s="23">
        <v>-54</v>
      </c>
      <c r="DB104" s="23">
        <f t="shared" si="36"/>
        <v>0</v>
      </c>
      <c r="DC104">
        <f t="shared" si="37"/>
        <v>0</v>
      </c>
      <c r="DD104">
        <f t="shared" si="38"/>
        <v>0</v>
      </c>
      <c r="DE104">
        <f t="shared" si="39"/>
        <v>0</v>
      </c>
      <c r="DF104">
        <f t="shared" si="40"/>
        <v>0</v>
      </c>
      <c r="DG104" s="23">
        <f t="shared" ca="1" si="41"/>
        <v>300</v>
      </c>
      <c r="DH104" s="465"/>
      <c r="DI104" s="335"/>
      <c r="DJ104" s="335"/>
      <c r="DK104" s="335"/>
      <c r="DL104" s="335"/>
      <c r="DM104" s="335"/>
      <c r="DN104" s="335"/>
      <c r="DO104" s="335"/>
      <c r="DP104" s="335"/>
      <c r="DQ104" s="335"/>
      <c r="DR104" s="23">
        <v>-54</v>
      </c>
      <c r="DS104" s="23">
        <f t="shared" si="42"/>
        <v>0</v>
      </c>
      <c r="DT104">
        <f t="shared" si="43"/>
        <v>0</v>
      </c>
      <c r="DU104">
        <f t="shared" si="44"/>
        <v>0</v>
      </c>
      <c r="DV104">
        <f t="shared" si="45"/>
        <v>0</v>
      </c>
      <c r="DW104">
        <f t="shared" si="46"/>
        <v>0</v>
      </c>
      <c r="DX104" s="23">
        <f t="shared" ca="1" si="47"/>
        <v>735</v>
      </c>
      <c r="DY104" s="465"/>
      <c r="DZ104" s="335"/>
      <c r="EA104" s="335"/>
      <c r="EB104" s="335"/>
      <c r="EC104" s="335"/>
      <c r="ED104" s="335"/>
      <c r="EE104" s="335"/>
      <c r="EF104" s="335"/>
      <c r="EG104" s="335"/>
      <c r="EH104" s="335"/>
      <c r="EI104" s="23">
        <v>-54</v>
      </c>
      <c r="EJ104" s="23">
        <f t="shared" si="48"/>
        <v>0</v>
      </c>
      <c r="EK104">
        <f t="shared" si="49"/>
        <v>0</v>
      </c>
      <c r="EL104">
        <f t="shared" si="50"/>
        <v>0</v>
      </c>
      <c r="EM104">
        <f t="shared" si="51"/>
        <v>0</v>
      </c>
      <c r="EN104">
        <f t="shared" si="52"/>
        <v>0</v>
      </c>
      <c r="EO104" s="23">
        <f t="shared" ca="1" si="53"/>
        <v>200</v>
      </c>
      <c r="EP104" s="465"/>
      <c r="EQ104" s="335"/>
      <c r="ER104" s="335"/>
      <c r="ES104" s="335"/>
      <c r="ET104" s="335"/>
      <c r="EU104" s="335"/>
      <c r="EV104" s="335"/>
      <c r="EW104" s="335"/>
      <c r="EX104" s="335"/>
      <c r="EY104" s="335"/>
      <c r="EZ104" s="23">
        <v>-54</v>
      </c>
      <c r="FA104" s="23">
        <f t="shared" si="54"/>
        <v>0</v>
      </c>
      <c r="FB104">
        <f t="shared" si="55"/>
        <v>0</v>
      </c>
      <c r="FC104">
        <f t="shared" si="56"/>
        <v>0</v>
      </c>
      <c r="FD104">
        <f t="shared" si="57"/>
        <v>0</v>
      </c>
      <c r="FE104">
        <f t="shared" si="58"/>
        <v>0</v>
      </c>
      <c r="FF104" s="23">
        <f t="shared" ca="1" si="59"/>
        <v>200</v>
      </c>
      <c r="FG104" s="465"/>
      <c r="FH104" s="335"/>
      <c r="FI104" s="335"/>
      <c r="FJ104" s="335"/>
      <c r="FK104" s="335"/>
      <c r="FL104" s="335"/>
      <c r="FM104" s="335"/>
      <c r="FN104" s="335"/>
      <c r="FO104" s="335"/>
      <c r="FP104" s="335"/>
      <c r="FQ104" s="23">
        <v>-54</v>
      </c>
      <c r="FR104" s="23">
        <f t="shared" si="60"/>
        <v>0</v>
      </c>
      <c r="FS104">
        <f t="shared" si="61"/>
        <v>0</v>
      </c>
      <c r="FT104">
        <f t="shared" si="62"/>
        <v>0</v>
      </c>
      <c r="FU104">
        <f t="shared" si="63"/>
        <v>0</v>
      </c>
      <c r="FV104">
        <f t="shared" si="64"/>
        <v>0</v>
      </c>
      <c r="FW104" s="23">
        <f t="shared" si="65"/>
        <v>0</v>
      </c>
      <c r="FX104" s="465"/>
      <c r="FY104" s="335"/>
      <c r="FZ104" s="335"/>
      <c r="GA104" s="335"/>
      <c r="GB104" s="335"/>
      <c r="GC104" s="335"/>
      <c r="GD104" s="335"/>
      <c r="GE104" s="335"/>
      <c r="GF104" s="335"/>
      <c r="GG104" s="335"/>
      <c r="GH104" s="23">
        <v>-54</v>
      </c>
      <c r="GI104" s="23">
        <f t="shared" si="66"/>
        <v>0</v>
      </c>
      <c r="GJ104">
        <f t="shared" si="67"/>
        <v>0</v>
      </c>
      <c r="GK104">
        <f t="shared" si="68"/>
        <v>0</v>
      </c>
      <c r="GL104">
        <f t="shared" si="69"/>
        <v>0</v>
      </c>
      <c r="GM104">
        <f t="shared" si="70"/>
        <v>0</v>
      </c>
      <c r="GN104" s="23">
        <f t="shared" si="71"/>
        <v>0</v>
      </c>
      <c r="GO104" s="465"/>
      <c r="GP104" s="335"/>
      <c r="GQ104" s="335"/>
      <c r="GR104" s="335"/>
      <c r="GS104" s="335"/>
      <c r="GT104" s="335"/>
      <c r="GU104" s="335"/>
      <c r="GV104" s="335"/>
      <c r="GW104" s="335"/>
      <c r="GX104" s="335"/>
      <c r="GY104" s="23">
        <v>-54</v>
      </c>
      <c r="GZ104" s="23">
        <f t="shared" si="72"/>
        <v>0</v>
      </c>
      <c r="HA104">
        <f t="shared" si="73"/>
        <v>0</v>
      </c>
      <c r="HB104">
        <f t="shared" si="74"/>
        <v>0</v>
      </c>
      <c r="HC104">
        <f t="shared" si="75"/>
        <v>0</v>
      </c>
      <c r="HD104">
        <f t="shared" si="76"/>
        <v>0</v>
      </c>
      <c r="HE104" s="23">
        <f t="shared" si="77"/>
        <v>0</v>
      </c>
      <c r="HF104" s="465"/>
      <c r="HG104" s="335"/>
      <c r="HH104" s="335"/>
      <c r="HI104" s="335"/>
      <c r="HJ104" s="335"/>
      <c r="HK104" s="335"/>
      <c r="HL104" s="335"/>
      <c r="HM104" s="335"/>
      <c r="HN104" s="335"/>
      <c r="HO104" s="335"/>
      <c r="HP104" s="23">
        <v>-54</v>
      </c>
      <c r="HQ104" s="23">
        <f t="shared" si="78"/>
        <v>0</v>
      </c>
      <c r="HR104">
        <f t="shared" si="79"/>
        <v>0</v>
      </c>
      <c r="HS104">
        <f t="shared" si="80"/>
        <v>0</v>
      </c>
      <c r="HT104">
        <f t="shared" si="81"/>
        <v>0</v>
      </c>
      <c r="HU104">
        <f t="shared" si="82"/>
        <v>0</v>
      </c>
      <c r="HV104" s="23">
        <f t="shared" si="83"/>
        <v>0</v>
      </c>
      <c r="HW104" s="465"/>
      <c r="HX104" s="335"/>
      <c r="HY104" s="335"/>
      <c r="HZ104" s="335"/>
      <c r="IA104" s="335"/>
      <c r="IB104" s="335"/>
      <c r="IC104" s="335"/>
      <c r="ID104" s="335"/>
      <c r="IE104" s="335"/>
      <c r="IF104" s="335"/>
      <c r="IG104" s="23">
        <v>-54</v>
      </c>
      <c r="IH104" s="23">
        <f t="shared" si="84"/>
        <v>0</v>
      </c>
      <c r="II104">
        <f t="shared" si="85"/>
        <v>0</v>
      </c>
      <c r="IJ104">
        <f t="shared" si="86"/>
        <v>0</v>
      </c>
      <c r="IK104">
        <f t="shared" si="87"/>
        <v>0</v>
      </c>
      <c r="IL104">
        <f t="shared" si="88"/>
        <v>0</v>
      </c>
      <c r="IM104" s="23">
        <f t="shared" si="89"/>
        <v>0</v>
      </c>
      <c r="IN104" s="465"/>
      <c r="IO104" s="335"/>
      <c r="IP104" s="335"/>
      <c r="IQ104" s="335"/>
      <c r="IR104" s="335"/>
      <c r="IS104" s="335"/>
      <c r="IT104" s="335"/>
    </row>
    <row r="105" spans="1:254" s="124" customFormat="1" ht="12.75" x14ac:dyDescent="0.2">
      <c r="A105" s="335"/>
      <c r="B105" s="335"/>
      <c r="C105" s="23">
        <v>-53</v>
      </c>
      <c r="D105" s="23">
        <f t="shared" si="0"/>
        <v>0</v>
      </c>
      <c r="E105">
        <f t="shared" si="1"/>
        <v>0</v>
      </c>
      <c r="F105">
        <f t="shared" si="2"/>
        <v>0</v>
      </c>
      <c r="G105">
        <f t="shared" si="3"/>
        <v>0</v>
      </c>
      <c r="H105">
        <f t="shared" si="4"/>
        <v>0</v>
      </c>
      <c r="I105" s="23">
        <f t="shared" ca="1" si="5"/>
        <v>570</v>
      </c>
      <c r="J105" s="465"/>
      <c r="K105" s="335"/>
      <c r="L105" s="335"/>
      <c r="M105" s="335"/>
      <c r="N105" s="335"/>
      <c r="O105" s="335"/>
      <c r="P105" s="335"/>
      <c r="Q105" s="335"/>
      <c r="R105" s="335"/>
      <c r="S105" s="335"/>
      <c r="T105" s="23">
        <v>-53</v>
      </c>
      <c r="U105" s="23">
        <f t="shared" si="6"/>
        <v>0</v>
      </c>
      <c r="V105">
        <f t="shared" si="7"/>
        <v>0</v>
      </c>
      <c r="W105">
        <f t="shared" si="8"/>
        <v>0</v>
      </c>
      <c r="X105">
        <f t="shared" si="9"/>
        <v>0</v>
      </c>
      <c r="Y105">
        <f t="shared" si="10"/>
        <v>0</v>
      </c>
      <c r="Z105" s="23">
        <f t="shared" ca="1" si="11"/>
        <v>100</v>
      </c>
      <c r="AA105" s="465"/>
      <c r="AB105" s="335"/>
      <c r="AC105" s="335"/>
      <c r="AD105" s="335"/>
      <c r="AE105" s="335"/>
      <c r="AF105" s="335"/>
      <c r="AG105" s="335"/>
      <c r="AH105" s="335"/>
      <c r="AI105" s="335"/>
      <c r="AJ105" s="335"/>
      <c r="AK105" s="23">
        <v>-53</v>
      </c>
      <c r="AL105" s="23">
        <f t="shared" si="12"/>
        <v>0</v>
      </c>
      <c r="AM105">
        <f t="shared" si="13"/>
        <v>0</v>
      </c>
      <c r="AN105">
        <f t="shared" si="14"/>
        <v>0</v>
      </c>
      <c r="AO105">
        <f t="shared" si="15"/>
        <v>0</v>
      </c>
      <c r="AP105">
        <f t="shared" si="16"/>
        <v>0</v>
      </c>
      <c r="AQ105" s="23">
        <f t="shared" ca="1" si="17"/>
        <v>482.5</v>
      </c>
      <c r="AR105" s="465"/>
      <c r="AS105" s="335"/>
      <c r="AT105" s="335"/>
      <c r="AU105" s="335"/>
      <c r="AV105" s="335"/>
      <c r="AW105" s="335"/>
      <c r="AX105" s="335"/>
      <c r="AY105" s="335"/>
      <c r="AZ105" s="335"/>
      <c r="BA105" s="335"/>
      <c r="BB105" s="23">
        <v>-53</v>
      </c>
      <c r="BC105" s="23">
        <f t="shared" si="18"/>
        <v>0</v>
      </c>
      <c r="BD105">
        <f t="shared" si="19"/>
        <v>0</v>
      </c>
      <c r="BE105">
        <f t="shared" si="20"/>
        <v>0</v>
      </c>
      <c r="BF105">
        <f t="shared" si="21"/>
        <v>0</v>
      </c>
      <c r="BG105">
        <f t="shared" si="22"/>
        <v>0</v>
      </c>
      <c r="BH105" s="23">
        <f t="shared" ca="1" si="23"/>
        <v>400</v>
      </c>
      <c r="BI105" s="465"/>
      <c r="BJ105" s="335"/>
      <c r="BK105" s="335"/>
      <c r="BL105" s="335"/>
      <c r="BM105" s="335"/>
      <c r="BN105" s="335"/>
      <c r="BO105" s="335"/>
      <c r="BP105" s="335"/>
      <c r="BQ105" s="335"/>
      <c r="BR105" s="335"/>
      <c r="BS105" s="23">
        <v>-53</v>
      </c>
      <c r="BT105" s="23">
        <f t="shared" si="24"/>
        <v>0</v>
      </c>
      <c r="BU105">
        <f t="shared" si="25"/>
        <v>0</v>
      </c>
      <c r="BV105">
        <f t="shared" si="26"/>
        <v>0</v>
      </c>
      <c r="BW105">
        <f t="shared" si="27"/>
        <v>0</v>
      </c>
      <c r="BX105">
        <f t="shared" si="28"/>
        <v>0</v>
      </c>
      <c r="BY105" s="23">
        <f t="shared" ca="1" si="29"/>
        <v>400</v>
      </c>
      <c r="BZ105" s="465"/>
      <c r="CA105" s="335"/>
      <c r="CB105" s="335"/>
      <c r="CC105" s="335"/>
      <c r="CD105" s="335"/>
      <c r="CE105" s="335"/>
      <c r="CF105" s="335"/>
      <c r="CG105" s="335"/>
      <c r="CH105" s="335"/>
      <c r="CI105" s="335"/>
      <c r="CJ105" s="23">
        <v>-53</v>
      </c>
      <c r="CK105" s="23">
        <f t="shared" si="30"/>
        <v>0</v>
      </c>
      <c r="CL105">
        <f t="shared" si="31"/>
        <v>0</v>
      </c>
      <c r="CM105">
        <f t="shared" si="32"/>
        <v>0</v>
      </c>
      <c r="CN105">
        <f t="shared" si="33"/>
        <v>0</v>
      </c>
      <c r="CO105">
        <f t="shared" si="34"/>
        <v>0</v>
      </c>
      <c r="CP105" s="23">
        <f t="shared" ca="1" si="35"/>
        <v>570</v>
      </c>
      <c r="CQ105" s="465"/>
      <c r="CR105" s="335"/>
      <c r="CS105" s="335"/>
      <c r="CT105" s="335"/>
      <c r="CU105" s="335"/>
      <c r="CV105" s="335"/>
      <c r="CW105" s="335"/>
      <c r="CX105" s="335"/>
      <c r="CY105" s="335"/>
      <c r="CZ105" s="335"/>
      <c r="DA105" s="23">
        <v>-53</v>
      </c>
      <c r="DB105" s="23">
        <f t="shared" si="36"/>
        <v>0</v>
      </c>
      <c r="DC105">
        <f t="shared" si="37"/>
        <v>0</v>
      </c>
      <c r="DD105">
        <f t="shared" si="38"/>
        <v>0</v>
      </c>
      <c r="DE105">
        <f t="shared" si="39"/>
        <v>0</v>
      </c>
      <c r="DF105">
        <f t="shared" si="40"/>
        <v>0</v>
      </c>
      <c r="DG105" s="23">
        <f t="shared" ca="1" si="41"/>
        <v>300</v>
      </c>
      <c r="DH105" s="465"/>
      <c r="DI105" s="335"/>
      <c r="DJ105" s="335"/>
      <c r="DK105" s="335"/>
      <c r="DL105" s="335"/>
      <c r="DM105" s="335"/>
      <c r="DN105" s="335"/>
      <c r="DO105" s="335"/>
      <c r="DP105" s="335"/>
      <c r="DQ105" s="335"/>
      <c r="DR105" s="23">
        <v>-53</v>
      </c>
      <c r="DS105" s="23">
        <f t="shared" si="42"/>
        <v>0</v>
      </c>
      <c r="DT105">
        <f t="shared" si="43"/>
        <v>0</v>
      </c>
      <c r="DU105">
        <f t="shared" si="44"/>
        <v>0</v>
      </c>
      <c r="DV105">
        <f t="shared" si="45"/>
        <v>0</v>
      </c>
      <c r="DW105">
        <f t="shared" si="46"/>
        <v>0</v>
      </c>
      <c r="DX105" s="23">
        <f t="shared" ca="1" si="47"/>
        <v>735</v>
      </c>
      <c r="DY105" s="465"/>
      <c r="DZ105" s="335"/>
      <c r="EA105" s="335"/>
      <c r="EB105" s="335"/>
      <c r="EC105" s="335"/>
      <c r="ED105" s="335"/>
      <c r="EE105" s="335"/>
      <c r="EF105" s="335"/>
      <c r="EG105" s="335"/>
      <c r="EH105" s="335"/>
      <c r="EI105" s="23">
        <v>-53</v>
      </c>
      <c r="EJ105" s="23">
        <f t="shared" si="48"/>
        <v>0</v>
      </c>
      <c r="EK105">
        <f t="shared" si="49"/>
        <v>0</v>
      </c>
      <c r="EL105">
        <f t="shared" si="50"/>
        <v>0</v>
      </c>
      <c r="EM105">
        <f t="shared" si="51"/>
        <v>0</v>
      </c>
      <c r="EN105">
        <f t="shared" si="52"/>
        <v>0</v>
      </c>
      <c r="EO105" s="23">
        <f t="shared" ca="1" si="53"/>
        <v>200</v>
      </c>
      <c r="EP105" s="465"/>
      <c r="EQ105" s="335"/>
      <c r="ER105" s="335"/>
      <c r="ES105" s="335"/>
      <c r="ET105" s="335"/>
      <c r="EU105" s="335"/>
      <c r="EV105" s="335"/>
      <c r="EW105" s="335"/>
      <c r="EX105" s="335"/>
      <c r="EY105" s="335"/>
      <c r="EZ105" s="23">
        <v>-53</v>
      </c>
      <c r="FA105" s="23">
        <f t="shared" si="54"/>
        <v>0</v>
      </c>
      <c r="FB105">
        <f t="shared" si="55"/>
        <v>0</v>
      </c>
      <c r="FC105">
        <f t="shared" si="56"/>
        <v>0</v>
      </c>
      <c r="FD105">
        <f t="shared" si="57"/>
        <v>0</v>
      </c>
      <c r="FE105">
        <f t="shared" si="58"/>
        <v>0</v>
      </c>
      <c r="FF105" s="23">
        <f t="shared" ca="1" si="59"/>
        <v>200</v>
      </c>
      <c r="FG105" s="465"/>
      <c r="FH105" s="335"/>
      <c r="FI105" s="335"/>
      <c r="FJ105" s="335"/>
      <c r="FK105" s="335"/>
      <c r="FL105" s="335"/>
      <c r="FM105" s="335"/>
      <c r="FN105" s="335"/>
      <c r="FO105" s="335"/>
      <c r="FP105" s="335"/>
      <c r="FQ105" s="23">
        <v>-53</v>
      </c>
      <c r="FR105" s="23">
        <f t="shared" si="60"/>
        <v>0</v>
      </c>
      <c r="FS105">
        <f t="shared" si="61"/>
        <v>0</v>
      </c>
      <c r="FT105">
        <f t="shared" si="62"/>
        <v>0</v>
      </c>
      <c r="FU105">
        <f t="shared" si="63"/>
        <v>0</v>
      </c>
      <c r="FV105">
        <f t="shared" si="64"/>
        <v>0</v>
      </c>
      <c r="FW105" s="23">
        <f t="shared" si="65"/>
        <v>0</v>
      </c>
      <c r="FX105" s="465"/>
      <c r="FY105" s="335"/>
      <c r="FZ105" s="335"/>
      <c r="GA105" s="335"/>
      <c r="GB105" s="335"/>
      <c r="GC105" s="335"/>
      <c r="GD105" s="335"/>
      <c r="GE105" s="335"/>
      <c r="GF105" s="335"/>
      <c r="GG105" s="335"/>
      <c r="GH105" s="23">
        <v>-53</v>
      </c>
      <c r="GI105" s="23">
        <f t="shared" si="66"/>
        <v>0</v>
      </c>
      <c r="GJ105">
        <f t="shared" si="67"/>
        <v>0</v>
      </c>
      <c r="GK105">
        <f t="shared" si="68"/>
        <v>0</v>
      </c>
      <c r="GL105">
        <f t="shared" si="69"/>
        <v>0</v>
      </c>
      <c r="GM105">
        <f t="shared" si="70"/>
        <v>0</v>
      </c>
      <c r="GN105" s="23">
        <f t="shared" si="71"/>
        <v>0</v>
      </c>
      <c r="GO105" s="465"/>
      <c r="GP105" s="335"/>
      <c r="GQ105" s="335"/>
      <c r="GR105" s="335"/>
      <c r="GS105" s="335"/>
      <c r="GT105" s="335"/>
      <c r="GU105" s="335"/>
      <c r="GV105" s="335"/>
      <c r="GW105" s="335"/>
      <c r="GX105" s="335"/>
      <c r="GY105" s="23">
        <v>-53</v>
      </c>
      <c r="GZ105" s="23">
        <f t="shared" si="72"/>
        <v>0</v>
      </c>
      <c r="HA105">
        <f t="shared" si="73"/>
        <v>0</v>
      </c>
      <c r="HB105">
        <f t="shared" si="74"/>
        <v>0</v>
      </c>
      <c r="HC105">
        <f t="shared" si="75"/>
        <v>0</v>
      </c>
      <c r="HD105">
        <f t="shared" si="76"/>
        <v>0</v>
      </c>
      <c r="HE105" s="23">
        <f t="shared" si="77"/>
        <v>0</v>
      </c>
      <c r="HF105" s="465"/>
      <c r="HG105" s="335"/>
      <c r="HH105" s="335"/>
      <c r="HI105" s="335"/>
      <c r="HJ105" s="335"/>
      <c r="HK105" s="335"/>
      <c r="HL105" s="335"/>
      <c r="HM105" s="335"/>
      <c r="HN105" s="335"/>
      <c r="HO105" s="335"/>
      <c r="HP105" s="23">
        <v>-53</v>
      </c>
      <c r="HQ105" s="23">
        <f t="shared" si="78"/>
        <v>0</v>
      </c>
      <c r="HR105">
        <f t="shared" si="79"/>
        <v>0</v>
      </c>
      <c r="HS105">
        <f t="shared" si="80"/>
        <v>0</v>
      </c>
      <c r="HT105">
        <f t="shared" si="81"/>
        <v>0</v>
      </c>
      <c r="HU105">
        <f t="shared" si="82"/>
        <v>0</v>
      </c>
      <c r="HV105" s="23">
        <f t="shared" si="83"/>
        <v>0</v>
      </c>
      <c r="HW105" s="465"/>
      <c r="HX105" s="335"/>
      <c r="HY105" s="335"/>
      <c r="HZ105" s="335"/>
      <c r="IA105" s="335"/>
      <c r="IB105" s="335"/>
      <c r="IC105" s="335"/>
      <c r="ID105" s="335"/>
      <c r="IE105" s="335"/>
      <c r="IF105" s="335"/>
      <c r="IG105" s="23">
        <v>-53</v>
      </c>
      <c r="IH105" s="23">
        <f t="shared" si="84"/>
        <v>0</v>
      </c>
      <c r="II105">
        <f t="shared" si="85"/>
        <v>0</v>
      </c>
      <c r="IJ105">
        <f t="shared" si="86"/>
        <v>0</v>
      </c>
      <c r="IK105">
        <f t="shared" si="87"/>
        <v>0</v>
      </c>
      <c r="IL105">
        <f t="shared" si="88"/>
        <v>0</v>
      </c>
      <c r="IM105" s="23">
        <f t="shared" si="89"/>
        <v>0</v>
      </c>
      <c r="IN105" s="465"/>
      <c r="IO105" s="335"/>
      <c r="IP105" s="335"/>
      <c r="IQ105" s="335"/>
      <c r="IR105" s="335"/>
      <c r="IS105" s="335"/>
      <c r="IT105" s="335"/>
    </row>
    <row r="106" spans="1:254" s="124" customFormat="1" ht="12.75" x14ac:dyDescent="0.2">
      <c r="A106" s="335"/>
      <c r="B106" s="335"/>
      <c r="C106" s="23">
        <v>-52</v>
      </c>
      <c r="D106" s="23">
        <f t="shared" si="0"/>
        <v>0</v>
      </c>
      <c r="E106">
        <f t="shared" si="1"/>
        <v>0</v>
      </c>
      <c r="F106">
        <f t="shared" si="2"/>
        <v>0</v>
      </c>
      <c r="G106">
        <f t="shared" si="3"/>
        <v>0</v>
      </c>
      <c r="H106">
        <f t="shared" si="4"/>
        <v>0</v>
      </c>
      <c r="I106" s="23">
        <f t="shared" ca="1" si="5"/>
        <v>570</v>
      </c>
      <c r="J106" s="465"/>
      <c r="K106" s="335"/>
      <c r="L106" s="335"/>
      <c r="M106" s="335"/>
      <c r="N106" s="335"/>
      <c r="O106" s="335"/>
      <c r="P106" s="335"/>
      <c r="Q106" s="335"/>
      <c r="R106" s="335"/>
      <c r="S106" s="335"/>
      <c r="T106" s="23">
        <v>-52</v>
      </c>
      <c r="U106" s="23">
        <f t="shared" si="6"/>
        <v>0</v>
      </c>
      <c r="V106">
        <f t="shared" si="7"/>
        <v>0</v>
      </c>
      <c r="W106">
        <f t="shared" si="8"/>
        <v>0</v>
      </c>
      <c r="X106">
        <f t="shared" si="9"/>
        <v>0</v>
      </c>
      <c r="Y106">
        <f t="shared" si="10"/>
        <v>0</v>
      </c>
      <c r="Z106" s="23">
        <f t="shared" ca="1" si="11"/>
        <v>100</v>
      </c>
      <c r="AA106" s="465"/>
      <c r="AB106" s="335"/>
      <c r="AC106" s="335"/>
      <c r="AD106" s="335"/>
      <c r="AE106" s="335"/>
      <c r="AF106" s="335"/>
      <c r="AG106" s="335"/>
      <c r="AH106" s="335"/>
      <c r="AI106" s="335"/>
      <c r="AJ106" s="335"/>
      <c r="AK106" s="23">
        <v>-52</v>
      </c>
      <c r="AL106" s="23">
        <f t="shared" si="12"/>
        <v>0</v>
      </c>
      <c r="AM106">
        <f t="shared" si="13"/>
        <v>0</v>
      </c>
      <c r="AN106">
        <f t="shared" si="14"/>
        <v>0</v>
      </c>
      <c r="AO106">
        <f t="shared" si="15"/>
        <v>0</v>
      </c>
      <c r="AP106">
        <f t="shared" si="16"/>
        <v>0</v>
      </c>
      <c r="AQ106" s="23">
        <f t="shared" ca="1" si="17"/>
        <v>482.5</v>
      </c>
      <c r="AR106" s="465"/>
      <c r="AS106" s="335"/>
      <c r="AT106" s="335"/>
      <c r="AU106" s="335"/>
      <c r="AV106" s="335"/>
      <c r="AW106" s="335"/>
      <c r="AX106" s="335"/>
      <c r="AY106" s="335"/>
      <c r="AZ106" s="335"/>
      <c r="BA106" s="335"/>
      <c r="BB106" s="23">
        <v>-52</v>
      </c>
      <c r="BC106" s="23">
        <f t="shared" si="18"/>
        <v>0</v>
      </c>
      <c r="BD106">
        <f t="shared" si="19"/>
        <v>0</v>
      </c>
      <c r="BE106">
        <f t="shared" si="20"/>
        <v>0</v>
      </c>
      <c r="BF106">
        <f t="shared" si="21"/>
        <v>0</v>
      </c>
      <c r="BG106">
        <f t="shared" si="22"/>
        <v>0</v>
      </c>
      <c r="BH106" s="23">
        <f t="shared" ca="1" si="23"/>
        <v>400</v>
      </c>
      <c r="BI106" s="465"/>
      <c r="BJ106" s="335"/>
      <c r="BK106" s="335"/>
      <c r="BL106" s="335"/>
      <c r="BM106" s="335"/>
      <c r="BN106" s="335"/>
      <c r="BO106" s="335"/>
      <c r="BP106" s="335"/>
      <c r="BQ106" s="335"/>
      <c r="BR106" s="335"/>
      <c r="BS106" s="23">
        <v>-52</v>
      </c>
      <c r="BT106" s="23">
        <f t="shared" si="24"/>
        <v>0</v>
      </c>
      <c r="BU106">
        <f t="shared" si="25"/>
        <v>0</v>
      </c>
      <c r="BV106">
        <f t="shared" si="26"/>
        <v>0</v>
      </c>
      <c r="BW106">
        <f t="shared" si="27"/>
        <v>0</v>
      </c>
      <c r="BX106">
        <f t="shared" si="28"/>
        <v>0</v>
      </c>
      <c r="BY106" s="23">
        <f t="shared" ca="1" si="29"/>
        <v>400</v>
      </c>
      <c r="BZ106" s="465"/>
      <c r="CA106" s="335"/>
      <c r="CB106" s="335"/>
      <c r="CC106" s="335"/>
      <c r="CD106" s="335"/>
      <c r="CE106" s="335"/>
      <c r="CF106" s="335"/>
      <c r="CG106" s="335"/>
      <c r="CH106" s="335"/>
      <c r="CI106" s="335"/>
      <c r="CJ106" s="23">
        <v>-52</v>
      </c>
      <c r="CK106" s="23">
        <f t="shared" si="30"/>
        <v>0</v>
      </c>
      <c r="CL106">
        <f t="shared" si="31"/>
        <v>0</v>
      </c>
      <c r="CM106">
        <f t="shared" si="32"/>
        <v>0</v>
      </c>
      <c r="CN106">
        <f t="shared" si="33"/>
        <v>0</v>
      </c>
      <c r="CO106">
        <f t="shared" si="34"/>
        <v>0</v>
      </c>
      <c r="CP106" s="23">
        <f t="shared" ca="1" si="35"/>
        <v>570</v>
      </c>
      <c r="CQ106" s="465"/>
      <c r="CR106" s="335"/>
      <c r="CS106" s="335"/>
      <c r="CT106" s="335"/>
      <c r="CU106" s="335"/>
      <c r="CV106" s="335"/>
      <c r="CW106" s="335"/>
      <c r="CX106" s="335"/>
      <c r="CY106" s="335"/>
      <c r="CZ106" s="335"/>
      <c r="DA106" s="23">
        <v>-52</v>
      </c>
      <c r="DB106" s="23">
        <f t="shared" si="36"/>
        <v>0</v>
      </c>
      <c r="DC106">
        <f t="shared" si="37"/>
        <v>0</v>
      </c>
      <c r="DD106">
        <f t="shared" si="38"/>
        <v>0</v>
      </c>
      <c r="DE106">
        <f t="shared" si="39"/>
        <v>0</v>
      </c>
      <c r="DF106">
        <f t="shared" si="40"/>
        <v>0</v>
      </c>
      <c r="DG106" s="23">
        <f t="shared" ca="1" si="41"/>
        <v>300</v>
      </c>
      <c r="DH106" s="465"/>
      <c r="DI106" s="335"/>
      <c r="DJ106" s="335"/>
      <c r="DK106" s="335"/>
      <c r="DL106" s="335"/>
      <c r="DM106" s="335"/>
      <c r="DN106" s="335"/>
      <c r="DO106" s="335"/>
      <c r="DP106" s="335"/>
      <c r="DQ106" s="335"/>
      <c r="DR106" s="23">
        <v>-52</v>
      </c>
      <c r="DS106" s="23">
        <f t="shared" si="42"/>
        <v>0</v>
      </c>
      <c r="DT106">
        <f t="shared" si="43"/>
        <v>0</v>
      </c>
      <c r="DU106">
        <f t="shared" si="44"/>
        <v>0</v>
      </c>
      <c r="DV106">
        <f t="shared" si="45"/>
        <v>0</v>
      </c>
      <c r="DW106">
        <f t="shared" si="46"/>
        <v>0</v>
      </c>
      <c r="DX106" s="23">
        <f t="shared" ca="1" si="47"/>
        <v>735</v>
      </c>
      <c r="DY106" s="465"/>
      <c r="DZ106" s="335"/>
      <c r="EA106" s="335"/>
      <c r="EB106" s="335"/>
      <c r="EC106" s="335"/>
      <c r="ED106" s="335"/>
      <c r="EE106" s="335"/>
      <c r="EF106" s="335"/>
      <c r="EG106" s="335"/>
      <c r="EH106" s="335"/>
      <c r="EI106" s="23">
        <v>-52</v>
      </c>
      <c r="EJ106" s="23">
        <f t="shared" si="48"/>
        <v>0</v>
      </c>
      <c r="EK106">
        <f t="shared" si="49"/>
        <v>0</v>
      </c>
      <c r="EL106">
        <f t="shared" si="50"/>
        <v>0</v>
      </c>
      <c r="EM106">
        <f t="shared" si="51"/>
        <v>0</v>
      </c>
      <c r="EN106">
        <f t="shared" si="52"/>
        <v>0</v>
      </c>
      <c r="EO106" s="23">
        <f t="shared" ca="1" si="53"/>
        <v>200</v>
      </c>
      <c r="EP106" s="465"/>
      <c r="EQ106" s="335"/>
      <c r="ER106" s="335"/>
      <c r="ES106" s="335"/>
      <c r="ET106" s="335"/>
      <c r="EU106" s="335"/>
      <c r="EV106" s="335"/>
      <c r="EW106" s="335"/>
      <c r="EX106" s="335"/>
      <c r="EY106" s="335"/>
      <c r="EZ106" s="23">
        <v>-52</v>
      </c>
      <c r="FA106" s="23">
        <f t="shared" si="54"/>
        <v>0</v>
      </c>
      <c r="FB106">
        <f t="shared" si="55"/>
        <v>0</v>
      </c>
      <c r="FC106">
        <f t="shared" si="56"/>
        <v>0</v>
      </c>
      <c r="FD106">
        <f t="shared" si="57"/>
        <v>0</v>
      </c>
      <c r="FE106">
        <f t="shared" si="58"/>
        <v>0</v>
      </c>
      <c r="FF106" s="23">
        <f t="shared" ca="1" si="59"/>
        <v>200</v>
      </c>
      <c r="FG106" s="465"/>
      <c r="FH106" s="335"/>
      <c r="FI106" s="335"/>
      <c r="FJ106" s="335"/>
      <c r="FK106" s="335"/>
      <c r="FL106" s="335"/>
      <c r="FM106" s="335"/>
      <c r="FN106" s="335"/>
      <c r="FO106" s="335"/>
      <c r="FP106" s="335"/>
      <c r="FQ106" s="23">
        <v>-52</v>
      </c>
      <c r="FR106" s="23">
        <f t="shared" si="60"/>
        <v>0</v>
      </c>
      <c r="FS106">
        <f t="shared" si="61"/>
        <v>0</v>
      </c>
      <c r="FT106">
        <f t="shared" si="62"/>
        <v>0</v>
      </c>
      <c r="FU106">
        <f t="shared" si="63"/>
        <v>0</v>
      </c>
      <c r="FV106">
        <f t="shared" si="64"/>
        <v>0</v>
      </c>
      <c r="FW106" s="23">
        <f t="shared" si="65"/>
        <v>0</v>
      </c>
      <c r="FX106" s="465"/>
      <c r="FY106" s="335"/>
      <c r="FZ106" s="335"/>
      <c r="GA106" s="335"/>
      <c r="GB106" s="335"/>
      <c r="GC106" s="335"/>
      <c r="GD106" s="335"/>
      <c r="GE106" s="335"/>
      <c r="GF106" s="335"/>
      <c r="GG106" s="335"/>
      <c r="GH106" s="23">
        <v>-52</v>
      </c>
      <c r="GI106" s="23">
        <f t="shared" si="66"/>
        <v>0</v>
      </c>
      <c r="GJ106">
        <f t="shared" si="67"/>
        <v>0</v>
      </c>
      <c r="GK106">
        <f t="shared" si="68"/>
        <v>0</v>
      </c>
      <c r="GL106">
        <f t="shared" si="69"/>
        <v>0</v>
      </c>
      <c r="GM106">
        <f t="shared" si="70"/>
        <v>0</v>
      </c>
      <c r="GN106" s="23">
        <f t="shared" si="71"/>
        <v>0</v>
      </c>
      <c r="GO106" s="465"/>
      <c r="GP106" s="335"/>
      <c r="GQ106" s="335"/>
      <c r="GR106" s="335"/>
      <c r="GS106" s="335"/>
      <c r="GT106" s="335"/>
      <c r="GU106" s="335"/>
      <c r="GV106" s="335"/>
      <c r="GW106" s="335"/>
      <c r="GX106" s="335"/>
      <c r="GY106" s="23">
        <v>-52</v>
      </c>
      <c r="GZ106" s="23">
        <f t="shared" si="72"/>
        <v>0</v>
      </c>
      <c r="HA106">
        <f t="shared" si="73"/>
        <v>0</v>
      </c>
      <c r="HB106">
        <f t="shared" si="74"/>
        <v>0</v>
      </c>
      <c r="HC106">
        <f t="shared" si="75"/>
        <v>0</v>
      </c>
      <c r="HD106">
        <f t="shared" si="76"/>
        <v>0</v>
      </c>
      <c r="HE106" s="23">
        <f t="shared" si="77"/>
        <v>0</v>
      </c>
      <c r="HF106" s="465"/>
      <c r="HG106" s="335"/>
      <c r="HH106" s="335"/>
      <c r="HI106" s="335"/>
      <c r="HJ106" s="335"/>
      <c r="HK106" s="335"/>
      <c r="HL106" s="335"/>
      <c r="HM106" s="335"/>
      <c r="HN106" s="335"/>
      <c r="HO106" s="335"/>
      <c r="HP106" s="23">
        <v>-52</v>
      </c>
      <c r="HQ106" s="23">
        <f t="shared" si="78"/>
        <v>0</v>
      </c>
      <c r="HR106">
        <f t="shared" si="79"/>
        <v>0</v>
      </c>
      <c r="HS106">
        <f t="shared" si="80"/>
        <v>0</v>
      </c>
      <c r="HT106">
        <f t="shared" si="81"/>
        <v>0</v>
      </c>
      <c r="HU106">
        <f t="shared" si="82"/>
        <v>0</v>
      </c>
      <c r="HV106" s="23">
        <f t="shared" si="83"/>
        <v>0</v>
      </c>
      <c r="HW106" s="465"/>
      <c r="HX106" s="335"/>
      <c r="HY106" s="335"/>
      <c r="HZ106" s="335"/>
      <c r="IA106" s="335"/>
      <c r="IB106" s="335"/>
      <c r="IC106" s="335"/>
      <c r="ID106" s="335"/>
      <c r="IE106" s="335"/>
      <c r="IF106" s="335"/>
      <c r="IG106" s="23">
        <v>-52</v>
      </c>
      <c r="IH106" s="23">
        <f t="shared" si="84"/>
        <v>0</v>
      </c>
      <c r="II106">
        <f t="shared" si="85"/>
        <v>0</v>
      </c>
      <c r="IJ106">
        <f t="shared" si="86"/>
        <v>0</v>
      </c>
      <c r="IK106">
        <f t="shared" si="87"/>
        <v>0</v>
      </c>
      <c r="IL106">
        <f t="shared" si="88"/>
        <v>0</v>
      </c>
      <c r="IM106" s="23">
        <f t="shared" si="89"/>
        <v>0</v>
      </c>
      <c r="IN106" s="465"/>
      <c r="IO106" s="335"/>
      <c r="IP106" s="335"/>
      <c r="IQ106" s="335"/>
      <c r="IR106" s="335"/>
      <c r="IS106" s="335"/>
      <c r="IT106" s="335"/>
    </row>
    <row r="107" spans="1:254" s="124" customFormat="1" ht="12.75" x14ac:dyDescent="0.2">
      <c r="A107" s="335"/>
      <c r="B107" s="335"/>
      <c r="C107" s="23">
        <v>-51</v>
      </c>
      <c r="D107" s="23">
        <f t="shared" si="0"/>
        <v>0</v>
      </c>
      <c r="E107">
        <f t="shared" si="1"/>
        <v>0</v>
      </c>
      <c r="F107">
        <f t="shared" si="2"/>
        <v>0</v>
      </c>
      <c r="G107">
        <f t="shared" si="3"/>
        <v>0</v>
      </c>
      <c r="H107">
        <f t="shared" si="4"/>
        <v>0</v>
      </c>
      <c r="I107" s="23">
        <f t="shared" ca="1" si="5"/>
        <v>570</v>
      </c>
      <c r="J107" s="465"/>
      <c r="K107" s="335"/>
      <c r="L107" s="335"/>
      <c r="M107" s="335"/>
      <c r="N107" s="335"/>
      <c r="O107" s="335"/>
      <c r="P107" s="335"/>
      <c r="Q107" s="335"/>
      <c r="R107" s="335"/>
      <c r="S107" s="335"/>
      <c r="T107" s="23">
        <v>-51</v>
      </c>
      <c r="U107" s="23">
        <f t="shared" si="6"/>
        <v>0</v>
      </c>
      <c r="V107">
        <f t="shared" si="7"/>
        <v>0</v>
      </c>
      <c r="W107">
        <f t="shared" si="8"/>
        <v>0</v>
      </c>
      <c r="X107">
        <f t="shared" si="9"/>
        <v>0</v>
      </c>
      <c r="Y107">
        <f t="shared" si="10"/>
        <v>0</v>
      </c>
      <c r="Z107" s="23">
        <f t="shared" ca="1" si="11"/>
        <v>100</v>
      </c>
      <c r="AA107" s="465"/>
      <c r="AB107" s="335"/>
      <c r="AC107" s="335"/>
      <c r="AD107" s="335"/>
      <c r="AE107" s="335"/>
      <c r="AF107" s="335"/>
      <c r="AG107" s="335"/>
      <c r="AH107" s="335"/>
      <c r="AI107" s="335"/>
      <c r="AJ107" s="335"/>
      <c r="AK107" s="23">
        <v>-51</v>
      </c>
      <c r="AL107" s="23">
        <f t="shared" si="12"/>
        <v>0</v>
      </c>
      <c r="AM107">
        <f t="shared" si="13"/>
        <v>0</v>
      </c>
      <c r="AN107">
        <f t="shared" si="14"/>
        <v>0</v>
      </c>
      <c r="AO107">
        <f t="shared" si="15"/>
        <v>0</v>
      </c>
      <c r="AP107">
        <f t="shared" si="16"/>
        <v>0</v>
      </c>
      <c r="AQ107" s="23">
        <f t="shared" ca="1" si="17"/>
        <v>482.5</v>
      </c>
      <c r="AR107" s="465"/>
      <c r="AS107" s="335"/>
      <c r="AT107" s="335"/>
      <c r="AU107" s="335"/>
      <c r="AV107" s="335"/>
      <c r="AW107" s="335"/>
      <c r="AX107" s="335"/>
      <c r="AY107" s="335"/>
      <c r="AZ107" s="335"/>
      <c r="BA107" s="335"/>
      <c r="BB107" s="23">
        <v>-51</v>
      </c>
      <c r="BC107" s="23">
        <f t="shared" si="18"/>
        <v>0</v>
      </c>
      <c r="BD107">
        <f t="shared" si="19"/>
        <v>0</v>
      </c>
      <c r="BE107">
        <f t="shared" si="20"/>
        <v>0</v>
      </c>
      <c r="BF107">
        <f t="shared" si="21"/>
        <v>0</v>
      </c>
      <c r="BG107">
        <f t="shared" si="22"/>
        <v>0</v>
      </c>
      <c r="BH107" s="23">
        <f t="shared" ca="1" si="23"/>
        <v>400</v>
      </c>
      <c r="BI107" s="465"/>
      <c r="BJ107" s="335"/>
      <c r="BK107" s="335"/>
      <c r="BL107" s="335"/>
      <c r="BM107" s="335"/>
      <c r="BN107" s="335"/>
      <c r="BO107" s="335"/>
      <c r="BP107" s="335"/>
      <c r="BQ107" s="335"/>
      <c r="BR107" s="335"/>
      <c r="BS107" s="23">
        <v>-51</v>
      </c>
      <c r="BT107" s="23">
        <f t="shared" si="24"/>
        <v>0</v>
      </c>
      <c r="BU107">
        <f t="shared" si="25"/>
        <v>0</v>
      </c>
      <c r="BV107">
        <f t="shared" si="26"/>
        <v>0</v>
      </c>
      <c r="BW107">
        <f t="shared" si="27"/>
        <v>0</v>
      </c>
      <c r="BX107">
        <f t="shared" si="28"/>
        <v>0</v>
      </c>
      <c r="BY107" s="23">
        <f t="shared" ca="1" si="29"/>
        <v>400</v>
      </c>
      <c r="BZ107" s="465"/>
      <c r="CA107" s="335"/>
      <c r="CB107" s="335"/>
      <c r="CC107" s="335"/>
      <c r="CD107" s="335"/>
      <c r="CE107" s="335"/>
      <c r="CF107" s="335"/>
      <c r="CG107" s="335"/>
      <c r="CH107" s="335"/>
      <c r="CI107" s="335"/>
      <c r="CJ107" s="23">
        <v>-51</v>
      </c>
      <c r="CK107" s="23">
        <f t="shared" si="30"/>
        <v>0</v>
      </c>
      <c r="CL107">
        <f t="shared" si="31"/>
        <v>0</v>
      </c>
      <c r="CM107">
        <f t="shared" si="32"/>
        <v>0</v>
      </c>
      <c r="CN107">
        <f t="shared" si="33"/>
        <v>0</v>
      </c>
      <c r="CO107">
        <f t="shared" si="34"/>
        <v>0</v>
      </c>
      <c r="CP107" s="23">
        <f t="shared" ca="1" si="35"/>
        <v>570</v>
      </c>
      <c r="CQ107" s="465"/>
      <c r="CR107" s="335"/>
      <c r="CS107" s="335"/>
      <c r="CT107" s="335"/>
      <c r="CU107" s="335"/>
      <c r="CV107" s="335"/>
      <c r="CW107" s="335"/>
      <c r="CX107" s="335"/>
      <c r="CY107" s="335"/>
      <c r="CZ107" s="335"/>
      <c r="DA107" s="23">
        <v>-51</v>
      </c>
      <c r="DB107" s="23">
        <f t="shared" si="36"/>
        <v>0</v>
      </c>
      <c r="DC107">
        <f t="shared" si="37"/>
        <v>0</v>
      </c>
      <c r="DD107">
        <f t="shared" si="38"/>
        <v>0</v>
      </c>
      <c r="DE107">
        <f t="shared" si="39"/>
        <v>0</v>
      </c>
      <c r="DF107">
        <f t="shared" si="40"/>
        <v>0</v>
      </c>
      <c r="DG107" s="23">
        <f t="shared" ca="1" si="41"/>
        <v>300</v>
      </c>
      <c r="DH107" s="465"/>
      <c r="DI107" s="335"/>
      <c r="DJ107" s="335"/>
      <c r="DK107" s="335"/>
      <c r="DL107" s="335"/>
      <c r="DM107" s="335"/>
      <c r="DN107" s="335"/>
      <c r="DO107" s="335"/>
      <c r="DP107" s="335"/>
      <c r="DQ107" s="335"/>
      <c r="DR107" s="23">
        <v>-51</v>
      </c>
      <c r="DS107" s="23">
        <f t="shared" si="42"/>
        <v>0</v>
      </c>
      <c r="DT107">
        <f t="shared" si="43"/>
        <v>0</v>
      </c>
      <c r="DU107">
        <f t="shared" si="44"/>
        <v>0</v>
      </c>
      <c r="DV107">
        <f t="shared" si="45"/>
        <v>0</v>
      </c>
      <c r="DW107">
        <f t="shared" si="46"/>
        <v>0</v>
      </c>
      <c r="DX107" s="23">
        <f t="shared" ca="1" si="47"/>
        <v>735</v>
      </c>
      <c r="DY107" s="465"/>
      <c r="DZ107" s="335"/>
      <c r="EA107" s="335"/>
      <c r="EB107" s="335"/>
      <c r="EC107" s="335"/>
      <c r="ED107" s="335"/>
      <c r="EE107" s="335"/>
      <c r="EF107" s="335"/>
      <c r="EG107" s="335"/>
      <c r="EH107" s="335"/>
      <c r="EI107" s="23">
        <v>-51</v>
      </c>
      <c r="EJ107" s="23">
        <f t="shared" si="48"/>
        <v>0</v>
      </c>
      <c r="EK107">
        <f t="shared" si="49"/>
        <v>0</v>
      </c>
      <c r="EL107">
        <f t="shared" si="50"/>
        <v>0</v>
      </c>
      <c r="EM107">
        <f t="shared" si="51"/>
        <v>0</v>
      </c>
      <c r="EN107">
        <f t="shared" si="52"/>
        <v>0</v>
      </c>
      <c r="EO107" s="23">
        <f t="shared" ca="1" si="53"/>
        <v>200</v>
      </c>
      <c r="EP107" s="465"/>
      <c r="EQ107" s="335"/>
      <c r="ER107" s="335"/>
      <c r="ES107" s="335"/>
      <c r="ET107" s="335"/>
      <c r="EU107" s="335"/>
      <c r="EV107" s="335"/>
      <c r="EW107" s="335"/>
      <c r="EX107" s="335"/>
      <c r="EY107" s="335"/>
      <c r="EZ107" s="23">
        <v>-51</v>
      </c>
      <c r="FA107" s="23">
        <f t="shared" si="54"/>
        <v>0</v>
      </c>
      <c r="FB107">
        <f t="shared" si="55"/>
        <v>0</v>
      </c>
      <c r="FC107">
        <f t="shared" si="56"/>
        <v>0</v>
      </c>
      <c r="FD107">
        <f t="shared" si="57"/>
        <v>0</v>
      </c>
      <c r="FE107">
        <f t="shared" si="58"/>
        <v>0</v>
      </c>
      <c r="FF107" s="23">
        <f t="shared" ca="1" si="59"/>
        <v>200</v>
      </c>
      <c r="FG107" s="465"/>
      <c r="FH107" s="335"/>
      <c r="FI107" s="335"/>
      <c r="FJ107" s="335"/>
      <c r="FK107" s="335"/>
      <c r="FL107" s="335"/>
      <c r="FM107" s="335"/>
      <c r="FN107" s="335"/>
      <c r="FO107" s="335"/>
      <c r="FP107" s="335"/>
      <c r="FQ107" s="23">
        <v>-51</v>
      </c>
      <c r="FR107" s="23">
        <f t="shared" si="60"/>
        <v>0</v>
      </c>
      <c r="FS107">
        <f t="shared" si="61"/>
        <v>0</v>
      </c>
      <c r="FT107">
        <f t="shared" si="62"/>
        <v>0</v>
      </c>
      <c r="FU107">
        <f t="shared" si="63"/>
        <v>0</v>
      </c>
      <c r="FV107">
        <f t="shared" si="64"/>
        <v>0</v>
      </c>
      <c r="FW107" s="23">
        <f t="shared" si="65"/>
        <v>0</v>
      </c>
      <c r="FX107" s="465"/>
      <c r="FY107" s="335"/>
      <c r="FZ107" s="335"/>
      <c r="GA107" s="335"/>
      <c r="GB107" s="335"/>
      <c r="GC107" s="335"/>
      <c r="GD107" s="335"/>
      <c r="GE107" s="335"/>
      <c r="GF107" s="335"/>
      <c r="GG107" s="335"/>
      <c r="GH107" s="23">
        <v>-51</v>
      </c>
      <c r="GI107" s="23">
        <f t="shared" si="66"/>
        <v>0</v>
      </c>
      <c r="GJ107">
        <f t="shared" si="67"/>
        <v>0</v>
      </c>
      <c r="GK107">
        <f t="shared" si="68"/>
        <v>0</v>
      </c>
      <c r="GL107">
        <f t="shared" si="69"/>
        <v>0</v>
      </c>
      <c r="GM107">
        <f t="shared" si="70"/>
        <v>0</v>
      </c>
      <c r="GN107" s="23">
        <f t="shared" si="71"/>
        <v>0</v>
      </c>
      <c r="GO107" s="465"/>
      <c r="GP107" s="335"/>
      <c r="GQ107" s="335"/>
      <c r="GR107" s="335"/>
      <c r="GS107" s="335"/>
      <c r="GT107" s="335"/>
      <c r="GU107" s="335"/>
      <c r="GV107" s="335"/>
      <c r="GW107" s="335"/>
      <c r="GX107" s="335"/>
      <c r="GY107" s="23">
        <v>-51</v>
      </c>
      <c r="GZ107" s="23">
        <f t="shared" si="72"/>
        <v>0</v>
      </c>
      <c r="HA107">
        <f t="shared" si="73"/>
        <v>0</v>
      </c>
      <c r="HB107">
        <f t="shared" si="74"/>
        <v>0</v>
      </c>
      <c r="HC107">
        <f t="shared" si="75"/>
        <v>0</v>
      </c>
      <c r="HD107">
        <f t="shared" si="76"/>
        <v>0</v>
      </c>
      <c r="HE107" s="23">
        <f t="shared" si="77"/>
        <v>0</v>
      </c>
      <c r="HF107" s="465"/>
      <c r="HG107" s="335"/>
      <c r="HH107" s="335"/>
      <c r="HI107" s="335"/>
      <c r="HJ107" s="335"/>
      <c r="HK107" s="335"/>
      <c r="HL107" s="335"/>
      <c r="HM107" s="335"/>
      <c r="HN107" s="335"/>
      <c r="HO107" s="335"/>
      <c r="HP107" s="23">
        <v>-51</v>
      </c>
      <c r="HQ107" s="23">
        <f t="shared" si="78"/>
        <v>0</v>
      </c>
      <c r="HR107">
        <f t="shared" si="79"/>
        <v>0</v>
      </c>
      <c r="HS107">
        <f t="shared" si="80"/>
        <v>0</v>
      </c>
      <c r="HT107">
        <f t="shared" si="81"/>
        <v>0</v>
      </c>
      <c r="HU107">
        <f t="shared" si="82"/>
        <v>0</v>
      </c>
      <c r="HV107" s="23">
        <f t="shared" si="83"/>
        <v>0</v>
      </c>
      <c r="HW107" s="465"/>
      <c r="HX107" s="335"/>
      <c r="HY107" s="335"/>
      <c r="HZ107" s="335"/>
      <c r="IA107" s="335"/>
      <c r="IB107" s="335"/>
      <c r="IC107" s="335"/>
      <c r="ID107" s="335"/>
      <c r="IE107" s="335"/>
      <c r="IF107" s="335"/>
      <c r="IG107" s="23">
        <v>-51</v>
      </c>
      <c r="IH107" s="23">
        <f t="shared" si="84"/>
        <v>0</v>
      </c>
      <c r="II107">
        <f t="shared" si="85"/>
        <v>0</v>
      </c>
      <c r="IJ107">
        <f t="shared" si="86"/>
        <v>0</v>
      </c>
      <c r="IK107">
        <f t="shared" si="87"/>
        <v>0</v>
      </c>
      <c r="IL107">
        <f t="shared" si="88"/>
        <v>0</v>
      </c>
      <c r="IM107" s="23">
        <f t="shared" si="89"/>
        <v>0</v>
      </c>
      <c r="IN107" s="465"/>
      <c r="IO107" s="335"/>
      <c r="IP107" s="335"/>
      <c r="IQ107" s="335"/>
      <c r="IR107" s="335"/>
      <c r="IS107" s="335"/>
      <c r="IT107" s="335"/>
    </row>
    <row r="108" spans="1:254" s="124" customFormat="1" ht="12.75" x14ac:dyDescent="0.2">
      <c r="A108" s="335"/>
      <c r="B108" s="335"/>
      <c r="C108" s="23">
        <v>-50</v>
      </c>
      <c r="D108" s="23">
        <f t="shared" si="0"/>
        <v>0</v>
      </c>
      <c r="E108">
        <f t="shared" si="1"/>
        <v>0</v>
      </c>
      <c r="F108">
        <f t="shared" si="2"/>
        <v>0</v>
      </c>
      <c r="G108">
        <f t="shared" si="3"/>
        <v>0</v>
      </c>
      <c r="H108">
        <f t="shared" si="4"/>
        <v>0</v>
      </c>
      <c r="I108" s="23">
        <f t="shared" ca="1" si="5"/>
        <v>570</v>
      </c>
      <c r="J108" s="465"/>
      <c r="K108" s="335"/>
      <c r="L108" s="335"/>
      <c r="M108" s="335"/>
      <c r="N108" s="335"/>
      <c r="O108" s="335"/>
      <c r="P108" s="335"/>
      <c r="Q108" s="335"/>
      <c r="R108" s="335"/>
      <c r="S108" s="335"/>
      <c r="T108" s="23">
        <v>-50</v>
      </c>
      <c r="U108" s="23">
        <f t="shared" si="6"/>
        <v>0</v>
      </c>
      <c r="V108">
        <f t="shared" si="7"/>
        <v>0</v>
      </c>
      <c r="W108">
        <f t="shared" si="8"/>
        <v>0</v>
      </c>
      <c r="X108">
        <f t="shared" si="9"/>
        <v>0</v>
      </c>
      <c r="Y108">
        <f t="shared" si="10"/>
        <v>0</v>
      </c>
      <c r="Z108" s="23">
        <f t="shared" ca="1" si="11"/>
        <v>100</v>
      </c>
      <c r="AA108" s="465"/>
      <c r="AB108" s="335"/>
      <c r="AC108" s="335"/>
      <c r="AD108" s="335"/>
      <c r="AE108" s="335"/>
      <c r="AF108" s="335"/>
      <c r="AG108" s="335"/>
      <c r="AH108" s="335"/>
      <c r="AI108" s="335"/>
      <c r="AJ108" s="335"/>
      <c r="AK108" s="23">
        <v>-50</v>
      </c>
      <c r="AL108" s="23">
        <f t="shared" si="12"/>
        <v>0</v>
      </c>
      <c r="AM108">
        <f t="shared" si="13"/>
        <v>0</v>
      </c>
      <c r="AN108">
        <f t="shared" si="14"/>
        <v>0</v>
      </c>
      <c r="AO108">
        <f t="shared" si="15"/>
        <v>0</v>
      </c>
      <c r="AP108">
        <f t="shared" si="16"/>
        <v>0</v>
      </c>
      <c r="AQ108" s="23">
        <f t="shared" ca="1" si="17"/>
        <v>482.5</v>
      </c>
      <c r="AR108" s="465"/>
      <c r="AS108" s="335"/>
      <c r="AT108" s="335"/>
      <c r="AU108" s="335"/>
      <c r="AV108" s="335"/>
      <c r="AW108" s="335"/>
      <c r="AX108" s="335"/>
      <c r="AY108" s="335"/>
      <c r="AZ108" s="335"/>
      <c r="BA108" s="335"/>
      <c r="BB108" s="23">
        <v>-50</v>
      </c>
      <c r="BC108" s="23">
        <f t="shared" si="18"/>
        <v>0</v>
      </c>
      <c r="BD108">
        <f t="shared" si="19"/>
        <v>0</v>
      </c>
      <c r="BE108">
        <f t="shared" si="20"/>
        <v>0</v>
      </c>
      <c r="BF108">
        <f t="shared" si="21"/>
        <v>0</v>
      </c>
      <c r="BG108">
        <f t="shared" si="22"/>
        <v>0</v>
      </c>
      <c r="BH108" s="23">
        <f t="shared" ca="1" si="23"/>
        <v>400</v>
      </c>
      <c r="BI108" s="465"/>
      <c r="BJ108" s="335"/>
      <c r="BK108" s="335"/>
      <c r="BL108" s="335"/>
      <c r="BM108" s="335"/>
      <c r="BN108" s="335"/>
      <c r="BO108" s="335"/>
      <c r="BP108" s="335"/>
      <c r="BQ108" s="335"/>
      <c r="BR108" s="335"/>
      <c r="BS108" s="23">
        <v>-50</v>
      </c>
      <c r="BT108" s="23">
        <f t="shared" si="24"/>
        <v>0</v>
      </c>
      <c r="BU108">
        <f t="shared" si="25"/>
        <v>0</v>
      </c>
      <c r="BV108">
        <f t="shared" si="26"/>
        <v>0</v>
      </c>
      <c r="BW108">
        <f t="shared" si="27"/>
        <v>0</v>
      </c>
      <c r="BX108">
        <f t="shared" si="28"/>
        <v>0</v>
      </c>
      <c r="BY108" s="23">
        <f t="shared" ca="1" si="29"/>
        <v>400</v>
      </c>
      <c r="BZ108" s="465"/>
      <c r="CA108" s="335"/>
      <c r="CB108" s="335"/>
      <c r="CC108" s="335"/>
      <c r="CD108" s="335"/>
      <c r="CE108" s="335"/>
      <c r="CF108" s="335"/>
      <c r="CG108" s="335"/>
      <c r="CH108" s="335"/>
      <c r="CI108" s="335"/>
      <c r="CJ108" s="23">
        <v>-50</v>
      </c>
      <c r="CK108" s="23">
        <f t="shared" si="30"/>
        <v>0</v>
      </c>
      <c r="CL108">
        <f t="shared" si="31"/>
        <v>0</v>
      </c>
      <c r="CM108">
        <f t="shared" si="32"/>
        <v>0</v>
      </c>
      <c r="CN108">
        <f t="shared" si="33"/>
        <v>0</v>
      </c>
      <c r="CO108">
        <f t="shared" si="34"/>
        <v>0</v>
      </c>
      <c r="CP108" s="23">
        <f t="shared" ca="1" si="35"/>
        <v>570</v>
      </c>
      <c r="CQ108" s="465"/>
      <c r="CR108" s="335"/>
      <c r="CS108" s="335"/>
      <c r="CT108" s="335"/>
      <c r="CU108" s="335"/>
      <c r="CV108" s="335"/>
      <c r="CW108" s="335"/>
      <c r="CX108" s="335"/>
      <c r="CY108" s="335"/>
      <c r="CZ108" s="335"/>
      <c r="DA108" s="23">
        <v>-50</v>
      </c>
      <c r="DB108" s="23">
        <f t="shared" si="36"/>
        <v>0</v>
      </c>
      <c r="DC108">
        <f t="shared" si="37"/>
        <v>0</v>
      </c>
      <c r="DD108">
        <f t="shared" si="38"/>
        <v>0</v>
      </c>
      <c r="DE108">
        <f t="shared" si="39"/>
        <v>0</v>
      </c>
      <c r="DF108">
        <f t="shared" si="40"/>
        <v>0</v>
      </c>
      <c r="DG108" s="23">
        <f t="shared" ca="1" si="41"/>
        <v>300</v>
      </c>
      <c r="DH108" s="465"/>
      <c r="DI108" s="335"/>
      <c r="DJ108" s="335"/>
      <c r="DK108" s="335"/>
      <c r="DL108" s="335"/>
      <c r="DM108" s="335"/>
      <c r="DN108" s="335"/>
      <c r="DO108" s="335"/>
      <c r="DP108" s="335"/>
      <c r="DQ108" s="335"/>
      <c r="DR108" s="23">
        <v>-50</v>
      </c>
      <c r="DS108" s="23">
        <f t="shared" si="42"/>
        <v>0</v>
      </c>
      <c r="DT108">
        <f t="shared" si="43"/>
        <v>0</v>
      </c>
      <c r="DU108">
        <f t="shared" si="44"/>
        <v>0</v>
      </c>
      <c r="DV108">
        <f t="shared" si="45"/>
        <v>0</v>
      </c>
      <c r="DW108">
        <f t="shared" si="46"/>
        <v>0</v>
      </c>
      <c r="DX108" s="23">
        <f t="shared" ca="1" si="47"/>
        <v>735</v>
      </c>
      <c r="DY108" s="465"/>
      <c r="DZ108" s="335"/>
      <c r="EA108" s="335"/>
      <c r="EB108" s="335"/>
      <c r="EC108" s="335"/>
      <c r="ED108" s="335"/>
      <c r="EE108" s="335"/>
      <c r="EF108" s="335"/>
      <c r="EG108" s="335"/>
      <c r="EH108" s="335"/>
      <c r="EI108" s="23">
        <v>-50</v>
      </c>
      <c r="EJ108" s="23">
        <f t="shared" si="48"/>
        <v>0</v>
      </c>
      <c r="EK108">
        <f t="shared" si="49"/>
        <v>0</v>
      </c>
      <c r="EL108">
        <f t="shared" si="50"/>
        <v>0</v>
      </c>
      <c r="EM108">
        <f t="shared" si="51"/>
        <v>0</v>
      </c>
      <c r="EN108">
        <f t="shared" si="52"/>
        <v>0</v>
      </c>
      <c r="EO108" s="23">
        <f t="shared" ca="1" si="53"/>
        <v>200</v>
      </c>
      <c r="EP108" s="465"/>
      <c r="EQ108" s="335"/>
      <c r="ER108" s="335"/>
      <c r="ES108" s="335"/>
      <c r="ET108" s="335"/>
      <c r="EU108" s="335"/>
      <c r="EV108" s="335"/>
      <c r="EW108" s="335"/>
      <c r="EX108" s="335"/>
      <c r="EY108" s="335"/>
      <c r="EZ108" s="23">
        <v>-50</v>
      </c>
      <c r="FA108" s="23">
        <f t="shared" si="54"/>
        <v>0</v>
      </c>
      <c r="FB108">
        <f t="shared" si="55"/>
        <v>0</v>
      </c>
      <c r="FC108">
        <f t="shared" si="56"/>
        <v>0</v>
      </c>
      <c r="FD108">
        <f t="shared" si="57"/>
        <v>0</v>
      </c>
      <c r="FE108">
        <f t="shared" si="58"/>
        <v>0</v>
      </c>
      <c r="FF108" s="23">
        <f t="shared" ca="1" si="59"/>
        <v>200</v>
      </c>
      <c r="FG108" s="465"/>
      <c r="FH108" s="335"/>
      <c r="FI108" s="335"/>
      <c r="FJ108" s="335"/>
      <c r="FK108" s="335"/>
      <c r="FL108" s="335"/>
      <c r="FM108" s="335"/>
      <c r="FN108" s="335"/>
      <c r="FO108" s="335"/>
      <c r="FP108" s="335"/>
      <c r="FQ108" s="23">
        <v>-50</v>
      </c>
      <c r="FR108" s="23">
        <f t="shared" si="60"/>
        <v>0</v>
      </c>
      <c r="FS108">
        <f t="shared" si="61"/>
        <v>0</v>
      </c>
      <c r="FT108">
        <f t="shared" si="62"/>
        <v>0</v>
      </c>
      <c r="FU108">
        <f t="shared" si="63"/>
        <v>0</v>
      </c>
      <c r="FV108">
        <f t="shared" si="64"/>
        <v>0</v>
      </c>
      <c r="FW108" s="23">
        <f t="shared" si="65"/>
        <v>0</v>
      </c>
      <c r="FX108" s="465"/>
      <c r="FY108" s="335"/>
      <c r="FZ108" s="335"/>
      <c r="GA108" s="335"/>
      <c r="GB108" s="335"/>
      <c r="GC108" s="335"/>
      <c r="GD108" s="335"/>
      <c r="GE108" s="335"/>
      <c r="GF108" s="335"/>
      <c r="GG108" s="335"/>
      <c r="GH108" s="23">
        <v>-50</v>
      </c>
      <c r="GI108" s="23">
        <f t="shared" si="66"/>
        <v>0</v>
      </c>
      <c r="GJ108">
        <f t="shared" si="67"/>
        <v>0</v>
      </c>
      <c r="GK108">
        <f t="shared" si="68"/>
        <v>0</v>
      </c>
      <c r="GL108">
        <f t="shared" si="69"/>
        <v>0</v>
      </c>
      <c r="GM108">
        <f t="shared" si="70"/>
        <v>0</v>
      </c>
      <c r="GN108" s="23">
        <f t="shared" si="71"/>
        <v>0</v>
      </c>
      <c r="GO108" s="465"/>
      <c r="GP108" s="335"/>
      <c r="GQ108" s="335"/>
      <c r="GR108" s="335"/>
      <c r="GS108" s="335"/>
      <c r="GT108" s="335"/>
      <c r="GU108" s="335"/>
      <c r="GV108" s="335"/>
      <c r="GW108" s="335"/>
      <c r="GX108" s="335"/>
      <c r="GY108" s="23">
        <v>-50</v>
      </c>
      <c r="GZ108" s="23">
        <f t="shared" si="72"/>
        <v>0</v>
      </c>
      <c r="HA108">
        <f t="shared" si="73"/>
        <v>0</v>
      </c>
      <c r="HB108">
        <f t="shared" si="74"/>
        <v>0</v>
      </c>
      <c r="HC108">
        <f t="shared" si="75"/>
        <v>0</v>
      </c>
      <c r="HD108">
        <f t="shared" si="76"/>
        <v>0</v>
      </c>
      <c r="HE108" s="23">
        <f t="shared" si="77"/>
        <v>0</v>
      </c>
      <c r="HF108" s="465"/>
      <c r="HG108" s="335"/>
      <c r="HH108" s="335"/>
      <c r="HI108" s="335"/>
      <c r="HJ108" s="335"/>
      <c r="HK108" s="335"/>
      <c r="HL108" s="335"/>
      <c r="HM108" s="335"/>
      <c r="HN108" s="335"/>
      <c r="HO108" s="335"/>
      <c r="HP108" s="23">
        <v>-50</v>
      </c>
      <c r="HQ108" s="23">
        <f t="shared" si="78"/>
        <v>0</v>
      </c>
      <c r="HR108">
        <f t="shared" si="79"/>
        <v>0</v>
      </c>
      <c r="HS108">
        <f t="shared" si="80"/>
        <v>0</v>
      </c>
      <c r="HT108">
        <f t="shared" si="81"/>
        <v>0</v>
      </c>
      <c r="HU108">
        <f t="shared" si="82"/>
        <v>0</v>
      </c>
      <c r="HV108" s="23">
        <f t="shared" si="83"/>
        <v>0</v>
      </c>
      <c r="HW108" s="465"/>
      <c r="HX108" s="335"/>
      <c r="HY108" s="335"/>
      <c r="HZ108" s="335"/>
      <c r="IA108" s="335"/>
      <c r="IB108" s="335"/>
      <c r="IC108" s="335"/>
      <c r="ID108" s="335"/>
      <c r="IE108" s="335"/>
      <c r="IF108" s="335"/>
      <c r="IG108" s="23">
        <v>-50</v>
      </c>
      <c r="IH108" s="23">
        <f t="shared" si="84"/>
        <v>0</v>
      </c>
      <c r="II108">
        <f t="shared" si="85"/>
        <v>0</v>
      </c>
      <c r="IJ108">
        <f t="shared" si="86"/>
        <v>0</v>
      </c>
      <c r="IK108">
        <f t="shared" si="87"/>
        <v>0</v>
      </c>
      <c r="IL108">
        <f t="shared" si="88"/>
        <v>0</v>
      </c>
      <c r="IM108" s="23">
        <f t="shared" si="89"/>
        <v>0</v>
      </c>
      <c r="IN108" s="465"/>
      <c r="IO108" s="335"/>
      <c r="IP108" s="335"/>
      <c r="IQ108" s="335"/>
      <c r="IR108" s="335"/>
      <c r="IS108" s="335"/>
      <c r="IT108" s="335"/>
    </row>
    <row r="109" spans="1:254" s="124" customFormat="1" ht="12.75" x14ac:dyDescent="0.2">
      <c r="A109" s="335"/>
      <c r="B109" s="335"/>
      <c r="C109" s="23">
        <v>-49</v>
      </c>
      <c r="D109" s="23">
        <f t="shared" si="0"/>
        <v>0</v>
      </c>
      <c r="E109">
        <f t="shared" si="1"/>
        <v>0</v>
      </c>
      <c r="F109">
        <f t="shared" si="2"/>
        <v>0</v>
      </c>
      <c r="G109">
        <f t="shared" si="3"/>
        <v>0</v>
      </c>
      <c r="H109">
        <f t="shared" si="4"/>
        <v>0</v>
      </c>
      <c r="I109" s="23">
        <f t="shared" ca="1" si="5"/>
        <v>570</v>
      </c>
      <c r="J109" s="465"/>
      <c r="K109" s="335"/>
      <c r="L109" s="335"/>
      <c r="M109" s="335"/>
      <c r="N109" s="335"/>
      <c r="O109" s="335"/>
      <c r="P109" s="335"/>
      <c r="Q109" s="335"/>
      <c r="R109" s="335"/>
      <c r="S109" s="335"/>
      <c r="T109" s="23">
        <v>-49</v>
      </c>
      <c r="U109" s="23">
        <f t="shared" si="6"/>
        <v>0</v>
      </c>
      <c r="V109">
        <f t="shared" si="7"/>
        <v>0</v>
      </c>
      <c r="W109">
        <f t="shared" si="8"/>
        <v>0</v>
      </c>
      <c r="X109">
        <f t="shared" si="9"/>
        <v>0</v>
      </c>
      <c r="Y109">
        <f t="shared" si="10"/>
        <v>0</v>
      </c>
      <c r="Z109" s="23">
        <f t="shared" ca="1" si="11"/>
        <v>100</v>
      </c>
      <c r="AA109" s="465"/>
      <c r="AB109" s="335"/>
      <c r="AC109" s="335"/>
      <c r="AD109" s="335"/>
      <c r="AE109" s="335"/>
      <c r="AF109" s="335"/>
      <c r="AG109" s="335"/>
      <c r="AH109" s="335"/>
      <c r="AI109" s="335"/>
      <c r="AJ109" s="335"/>
      <c r="AK109" s="23">
        <v>-49</v>
      </c>
      <c r="AL109" s="23">
        <f t="shared" si="12"/>
        <v>0</v>
      </c>
      <c r="AM109">
        <f t="shared" si="13"/>
        <v>0</v>
      </c>
      <c r="AN109">
        <f t="shared" si="14"/>
        <v>0</v>
      </c>
      <c r="AO109">
        <f t="shared" si="15"/>
        <v>0</v>
      </c>
      <c r="AP109">
        <f t="shared" si="16"/>
        <v>0</v>
      </c>
      <c r="AQ109" s="23">
        <f t="shared" ca="1" si="17"/>
        <v>482.5</v>
      </c>
      <c r="AR109" s="465"/>
      <c r="AS109" s="335"/>
      <c r="AT109" s="335"/>
      <c r="AU109" s="335"/>
      <c r="AV109" s="335"/>
      <c r="AW109" s="335"/>
      <c r="AX109" s="335"/>
      <c r="AY109" s="335"/>
      <c r="AZ109" s="335"/>
      <c r="BA109" s="335"/>
      <c r="BB109" s="23">
        <v>-49</v>
      </c>
      <c r="BC109" s="23">
        <f t="shared" si="18"/>
        <v>0</v>
      </c>
      <c r="BD109">
        <f t="shared" si="19"/>
        <v>0</v>
      </c>
      <c r="BE109">
        <f t="shared" si="20"/>
        <v>0</v>
      </c>
      <c r="BF109">
        <f t="shared" si="21"/>
        <v>0</v>
      </c>
      <c r="BG109">
        <f t="shared" si="22"/>
        <v>0</v>
      </c>
      <c r="BH109" s="23">
        <f t="shared" ca="1" si="23"/>
        <v>400</v>
      </c>
      <c r="BI109" s="465"/>
      <c r="BJ109" s="335"/>
      <c r="BK109" s="335"/>
      <c r="BL109" s="335"/>
      <c r="BM109" s="335"/>
      <c r="BN109" s="335"/>
      <c r="BO109" s="335"/>
      <c r="BP109" s="335"/>
      <c r="BQ109" s="335"/>
      <c r="BR109" s="335"/>
      <c r="BS109" s="23">
        <v>-49</v>
      </c>
      <c r="BT109" s="23">
        <f t="shared" si="24"/>
        <v>0</v>
      </c>
      <c r="BU109">
        <f t="shared" si="25"/>
        <v>0</v>
      </c>
      <c r="BV109">
        <f t="shared" si="26"/>
        <v>0</v>
      </c>
      <c r="BW109">
        <f t="shared" si="27"/>
        <v>0</v>
      </c>
      <c r="BX109">
        <f t="shared" si="28"/>
        <v>0</v>
      </c>
      <c r="BY109" s="23">
        <f t="shared" ca="1" si="29"/>
        <v>400</v>
      </c>
      <c r="BZ109" s="465"/>
      <c r="CA109" s="335"/>
      <c r="CB109" s="335"/>
      <c r="CC109" s="335"/>
      <c r="CD109" s="335"/>
      <c r="CE109" s="335"/>
      <c r="CF109" s="335"/>
      <c r="CG109" s="335"/>
      <c r="CH109" s="335"/>
      <c r="CI109" s="335"/>
      <c r="CJ109" s="23">
        <v>-49</v>
      </c>
      <c r="CK109" s="23">
        <f t="shared" si="30"/>
        <v>0</v>
      </c>
      <c r="CL109">
        <f t="shared" si="31"/>
        <v>0</v>
      </c>
      <c r="CM109">
        <f t="shared" si="32"/>
        <v>0</v>
      </c>
      <c r="CN109">
        <f t="shared" si="33"/>
        <v>0</v>
      </c>
      <c r="CO109">
        <f t="shared" si="34"/>
        <v>0</v>
      </c>
      <c r="CP109" s="23">
        <f t="shared" ca="1" si="35"/>
        <v>570</v>
      </c>
      <c r="CQ109" s="465"/>
      <c r="CR109" s="335"/>
      <c r="CS109" s="335"/>
      <c r="CT109" s="335"/>
      <c r="CU109" s="335"/>
      <c r="CV109" s="335"/>
      <c r="CW109" s="335"/>
      <c r="CX109" s="335"/>
      <c r="CY109" s="335"/>
      <c r="CZ109" s="335"/>
      <c r="DA109" s="23">
        <v>-49</v>
      </c>
      <c r="DB109" s="23">
        <f t="shared" si="36"/>
        <v>0</v>
      </c>
      <c r="DC109">
        <f t="shared" si="37"/>
        <v>0</v>
      </c>
      <c r="DD109">
        <f t="shared" si="38"/>
        <v>0</v>
      </c>
      <c r="DE109">
        <f t="shared" si="39"/>
        <v>0</v>
      </c>
      <c r="DF109">
        <f t="shared" si="40"/>
        <v>0</v>
      </c>
      <c r="DG109" s="23">
        <f t="shared" ca="1" si="41"/>
        <v>300</v>
      </c>
      <c r="DH109" s="465"/>
      <c r="DI109" s="335"/>
      <c r="DJ109" s="335"/>
      <c r="DK109" s="335"/>
      <c r="DL109" s="335"/>
      <c r="DM109" s="335"/>
      <c r="DN109" s="335"/>
      <c r="DO109" s="335"/>
      <c r="DP109" s="335"/>
      <c r="DQ109" s="335"/>
      <c r="DR109" s="23">
        <v>-49</v>
      </c>
      <c r="DS109" s="23">
        <f t="shared" si="42"/>
        <v>0</v>
      </c>
      <c r="DT109">
        <f t="shared" si="43"/>
        <v>0</v>
      </c>
      <c r="DU109">
        <f t="shared" si="44"/>
        <v>0</v>
      </c>
      <c r="DV109">
        <f t="shared" si="45"/>
        <v>0</v>
      </c>
      <c r="DW109">
        <f t="shared" si="46"/>
        <v>0</v>
      </c>
      <c r="DX109" s="23">
        <f t="shared" ca="1" si="47"/>
        <v>735</v>
      </c>
      <c r="DY109" s="465"/>
      <c r="DZ109" s="335"/>
      <c r="EA109" s="335"/>
      <c r="EB109" s="335"/>
      <c r="EC109" s="335"/>
      <c r="ED109" s="335"/>
      <c r="EE109" s="335"/>
      <c r="EF109" s="335"/>
      <c r="EG109" s="335"/>
      <c r="EH109" s="335"/>
      <c r="EI109" s="23">
        <v>-49</v>
      </c>
      <c r="EJ109" s="23">
        <f t="shared" si="48"/>
        <v>0</v>
      </c>
      <c r="EK109">
        <f t="shared" si="49"/>
        <v>0</v>
      </c>
      <c r="EL109">
        <f t="shared" si="50"/>
        <v>0</v>
      </c>
      <c r="EM109">
        <f t="shared" si="51"/>
        <v>0</v>
      </c>
      <c r="EN109">
        <f t="shared" si="52"/>
        <v>0</v>
      </c>
      <c r="EO109" s="23">
        <f t="shared" ca="1" si="53"/>
        <v>200</v>
      </c>
      <c r="EP109" s="465"/>
      <c r="EQ109" s="335"/>
      <c r="ER109" s="335"/>
      <c r="ES109" s="335"/>
      <c r="ET109" s="335"/>
      <c r="EU109" s="335"/>
      <c r="EV109" s="335"/>
      <c r="EW109" s="335"/>
      <c r="EX109" s="335"/>
      <c r="EY109" s="335"/>
      <c r="EZ109" s="23">
        <v>-49</v>
      </c>
      <c r="FA109" s="23">
        <f t="shared" si="54"/>
        <v>0</v>
      </c>
      <c r="FB109">
        <f t="shared" si="55"/>
        <v>0</v>
      </c>
      <c r="FC109">
        <f t="shared" si="56"/>
        <v>0</v>
      </c>
      <c r="FD109">
        <f t="shared" si="57"/>
        <v>0</v>
      </c>
      <c r="FE109">
        <f t="shared" si="58"/>
        <v>0</v>
      </c>
      <c r="FF109" s="23">
        <f t="shared" ca="1" si="59"/>
        <v>200</v>
      </c>
      <c r="FG109" s="465"/>
      <c r="FH109" s="335"/>
      <c r="FI109" s="335"/>
      <c r="FJ109" s="335"/>
      <c r="FK109" s="335"/>
      <c r="FL109" s="335"/>
      <c r="FM109" s="335"/>
      <c r="FN109" s="335"/>
      <c r="FO109" s="335"/>
      <c r="FP109" s="335"/>
      <c r="FQ109" s="23">
        <v>-49</v>
      </c>
      <c r="FR109" s="23">
        <f t="shared" si="60"/>
        <v>0</v>
      </c>
      <c r="FS109">
        <f t="shared" si="61"/>
        <v>0</v>
      </c>
      <c r="FT109">
        <f t="shared" si="62"/>
        <v>0</v>
      </c>
      <c r="FU109">
        <f t="shared" si="63"/>
        <v>0</v>
      </c>
      <c r="FV109">
        <f t="shared" si="64"/>
        <v>0</v>
      </c>
      <c r="FW109" s="23">
        <f t="shared" si="65"/>
        <v>0</v>
      </c>
      <c r="FX109" s="465"/>
      <c r="FY109" s="335"/>
      <c r="FZ109" s="335"/>
      <c r="GA109" s="335"/>
      <c r="GB109" s="335"/>
      <c r="GC109" s="335"/>
      <c r="GD109" s="335"/>
      <c r="GE109" s="335"/>
      <c r="GF109" s="335"/>
      <c r="GG109" s="335"/>
      <c r="GH109" s="23">
        <v>-49</v>
      </c>
      <c r="GI109" s="23">
        <f t="shared" si="66"/>
        <v>0</v>
      </c>
      <c r="GJ109">
        <f t="shared" si="67"/>
        <v>0</v>
      </c>
      <c r="GK109">
        <f t="shared" si="68"/>
        <v>0</v>
      </c>
      <c r="GL109">
        <f t="shared" si="69"/>
        <v>0</v>
      </c>
      <c r="GM109">
        <f t="shared" si="70"/>
        <v>0</v>
      </c>
      <c r="GN109" s="23">
        <f t="shared" si="71"/>
        <v>0</v>
      </c>
      <c r="GO109" s="465"/>
      <c r="GP109" s="335"/>
      <c r="GQ109" s="335"/>
      <c r="GR109" s="335"/>
      <c r="GS109" s="335"/>
      <c r="GT109" s="335"/>
      <c r="GU109" s="335"/>
      <c r="GV109" s="335"/>
      <c r="GW109" s="335"/>
      <c r="GX109" s="335"/>
      <c r="GY109" s="23">
        <v>-49</v>
      </c>
      <c r="GZ109" s="23">
        <f t="shared" si="72"/>
        <v>0</v>
      </c>
      <c r="HA109">
        <f t="shared" si="73"/>
        <v>0</v>
      </c>
      <c r="HB109">
        <f t="shared" si="74"/>
        <v>0</v>
      </c>
      <c r="HC109">
        <f t="shared" si="75"/>
        <v>0</v>
      </c>
      <c r="HD109">
        <f t="shared" si="76"/>
        <v>0</v>
      </c>
      <c r="HE109" s="23">
        <f t="shared" si="77"/>
        <v>0</v>
      </c>
      <c r="HF109" s="465"/>
      <c r="HG109" s="335"/>
      <c r="HH109" s="335"/>
      <c r="HI109" s="335"/>
      <c r="HJ109" s="335"/>
      <c r="HK109" s="335"/>
      <c r="HL109" s="335"/>
      <c r="HM109" s="335"/>
      <c r="HN109" s="335"/>
      <c r="HO109" s="335"/>
      <c r="HP109" s="23">
        <v>-49</v>
      </c>
      <c r="HQ109" s="23">
        <f t="shared" si="78"/>
        <v>0</v>
      </c>
      <c r="HR109">
        <f t="shared" si="79"/>
        <v>0</v>
      </c>
      <c r="HS109">
        <f t="shared" si="80"/>
        <v>0</v>
      </c>
      <c r="HT109">
        <f t="shared" si="81"/>
        <v>0</v>
      </c>
      <c r="HU109">
        <f t="shared" si="82"/>
        <v>0</v>
      </c>
      <c r="HV109" s="23">
        <f t="shared" si="83"/>
        <v>0</v>
      </c>
      <c r="HW109" s="465"/>
      <c r="HX109" s="335"/>
      <c r="HY109" s="335"/>
      <c r="HZ109" s="335"/>
      <c r="IA109" s="335"/>
      <c r="IB109" s="335"/>
      <c r="IC109" s="335"/>
      <c r="ID109" s="335"/>
      <c r="IE109" s="335"/>
      <c r="IF109" s="335"/>
      <c r="IG109" s="23">
        <v>-49</v>
      </c>
      <c r="IH109" s="23">
        <f t="shared" si="84"/>
        <v>0</v>
      </c>
      <c r="II109">
        <f t="shared" si="85"/>
        <v>0</v>
      </c>
      <c r="IJ109">
        <f t="shared" si="86"/>
        <v>0</v>
      </c>
      <c r="IK109">
        <f t="shared" si="87"/>
        <v>0</v>
      </c>
      <c r="IL109">
        <f t="shared" si="88"/>
        <v>0</v>
      </c>
      <c r="IM109" s="23">
        <f t="shared" si="89"/>
        <v>0</v>
      </c>
      <c r="IN109" s="465"/>
      <c r="IO109" s="335"/>
      <c r="IP109" s="335"/>
      <c r="IQ109" s="335"/>
      <c r="IR109" s="335"/>
      <c r="IS109" s="335"/>
      <c r="IT109" s="335"/>
    </row>
    <row r="110" spans="1:254" s="124" customFormat="1" ht="12.75" x14ac:dyDescent="0.2">
      <c r="A110" s="335"/>
      <c r="B110" s="335"/>
      <c r="C110" s="23">
        <v>-48</v>
      </c>
      <c r="D110" s="23">
        <f t="shared" si="0"/>
        <v>0</v>
      </c>
      <c r="E110">
        <f t="shared" si="1"/>
        <v>0</v>
      </c>
      <c r="F110">
        <f t="shared" si="2"/>
        <v>0</v>
      </c>
      <c r="G110">
        <f t="shared" si="3"/>
        <v>0</v>
      </c>
      <c r="H110">
        <f t="shared" si="4"/>
        <v>0</v>
      </c>
      <c r="I110" s="23">
        <f t="shared" ca="1" si="5"/>
        <v>570</v>
      </c>
      <c r="J110" s="465"/>
      <c r="K110" s="335"/>
      <c r="L110" s="335"/>
      <c r="M110" s="335"/>
      <c r="N110" s="335"/>
      <c r="O110" s="335"/>
      <c r="P110" s="335"/>
      <c r="Q110" s="335"/>
      <c r="R110" s="335"/>
      <c r="S110" s="335"/>
      <c r="T110" s="23">
        <v>-48</v>
      </c>
      <c r="U110" s="23">
        <f t="shared" si="6"/>
        <v>0</v>
      </c>
      <c r="V110">
        <f t="shared" si="7"/>
        <v>0</v>
      </c>
      <c r="W110">
        <f t="shared" si="8"/>
        <v>0</v>
      </c>
      <c r="X110">
        <f t="shared" si="9"/>
        <v>0</v>
      </c>
      <c r="Y110">
        <f t="shared" si="10"/>
        <v>0</v>
      </c>
      <c r="Z110" s="23">
        <f t="shared" ca="1" si="11"/>
        <v>100</v>
      </c>
      <c r="AA110" s="465"/>
      <c r="AB110" s="335"/>
      <c r="AC110" s="335"/>
      <c r="AD110" s="335"/>
      <c r="AE110" s="335"/>
      <c r="AF110" s="335"/>
      <c r="AG110" s="335"/>
      <c r="AH110" s="335"/>
      <c r="AI110" s="335"/>
      <c r="AJ110" s="335"/>
      <c r="AK110" s="23">
        <v>-48</v>
      </c>
      <c r="AL110" s="23">
        <f t="shared" si="12"/>
        <v>0</v>
      </c>
      <c r="AM110">
        <f t="shared" si="13"/>
        <v>0</v>
      </c>
      <c r="AN110">
        <f t="shared" si="14"/>
        <v>0</v>
      </c>
      <c r="AO110">
        <f t="shared" si="15"/>
        <v>0</v>
      </c>
      <c r="AP110">
        <f t="shared" si="16"/>
        <v>0</v>
      </c>
      <c r="AQ110" s="23">
        <f t="shared" ca="1" si="17"/>
        <v>482.5</v>
      </c>
      <c r="AR110" s="465"/>
      <c r="AS110" s="335"/>
      <c r="AT110" s="335"/>
      <c r="AU110" s="335"/>
      <c r="AV110" s="335"/>
      <c r="AW110" s="335"/>
      <c r="AX110" s="335"/>
      <c r="AY110" s="335"/>
      <c r="AZ110" s="335"/>
      <c r="BA110" s="335"/>
      <c r="BB110" s="23">
        <v>-48</v>
      </c>
      <c r="BC110" s="23">
        <f t="shared" si="18"/>
        <v>0</v>
      </c>
      <c r="BD110">
        <f t="shared" si="19"/>
        <v>0</v>
      </c>
      <c r="BE110">
        <f t="shared" si="20"/>
        <v>0</v>
      </c>
      <c r="BF110">
        <f t="shared" si="21"/>
        <v>0</v>
      </c>
      <c r="BG110">
        <f t="shared" si="22"/>
        <v>0</v>
      </c>
      <c r="BH110" s="23">
        <f t="shared" ca="1" si="23"/>
        <v>400</v>
      </c>
      <c r="BI110" s="465"/>
      <c r="BJ110" s="335"/>
      <c r="BK110" s="335"/>
      <c r="BL110" s="335"/>
      <c r="BM110" s="335"/>
      <c r="BN110" s="335"/>
      <c r="BO110" s="335"/>
      <c r="BP110" s="335"/>
      <c r="BQ110" s="335"/>
      <c r="BR110" s="335"/>
      <c r="BS110" s="23">
        <v>-48</v>
      </c>
      <c r="BT110" s="23">
        <f t="shared" si="24"/>
        <v>0</v>
      </c>
      <c r="BU110">
        <f t="shared" si="25"/>
        <v>0</v>
      </c>
      <c r="BV110">
        <f t="shared" si="26"/>
        <v>0</v>
      </c>
      <c r="BW110">
        <f t="shared" si="27"/>
        <v>0</v>
      </c>
      <c r="BX110">
        <f t="shared" si="28"/>
        <v>0</v>
      </c>
      <c r="BY110" s="23">
        <f t="shared" ca="1" si="29"/>
        <v>400</v>
      </c>
      <c r="BZ110" s="465"/>
      <c r="CA110" s="335"/>
      <c r="CB110" s="335"/>
      <c r="CC110" s="335"/>
      <c r="CD110" s="335"/>
      <c r="CE110" s="335"/>
      <c r="CF110" s="335"/>
      <c r="CG110" s="335"/>
      <c r="CH110" s="335"/>
      <c r="CI110" s="335"/>
      <c r="CJ110" s="23">
        <v>-48</v>
      </c>
      <c r="CK110" s="23">
        <f t="shared" si="30"/>
        <v>0</v>
      </c>
      <c r="CL110">
        <f t="shared" si="31"/>
        <v>0</v>
      </c>
      <c r="CM110">
        <f t="shared" si="32"/>
        <v>0</v>
      </c>
      <c r="CN110">
        <f t="shared" si="33"/>
        <v>0</v>
      </c>
      <c r="CO110">
        <f t="shared" si="34"/>
        <v>0</v>
      </c>
      <c r="CP110" s="23">
        <f t="shared" ca="1" si="35"/>
        <v>570</v>
      </c>
      <c r="CQ110" s="465"/>
      <c r="CR110" s="335"/>
      <c r="CS110" s="335"/>
      <c r="CT110" s="335"/>
      <c r="CU110" s="335"/>
      <c r="CV110" s="335"/>
      <c r="CW110" s="335"/>
      <c r="CX110" s="335"/>
      <c r="CY110" s="335"/>
      <c r="CZ110" s="335"/>
      <c r="DA110" s="23">
        <v>-48</v>
      </c>
      <c r="DB110" s="23">
        <f t="shared" si="36"/>
        <v>0</v>
      </c>
      <c r="DC110">
        <f t="shared" si="37"/>
        <v>0</v>
      </c>
      <c r="DD110">
        <f t="shared" si="38"/>
        <v>0</v>
      </c>
      <c r="DE110">
        <f t="shared" si="39"/>
        <v>0</v>
      </c>
      <c r="DF110">
        <f t="shared" si="40"/>
        <v>0</v>
      </c>
      <c r="DG110" s="23">
        <f t="shared" ca="1" si="41"/>
        <v>300</v>
      </c>
      <c r="DH110" s="465"/>
      <c r="DI110" s="335"/>
      <c r="DJ110" s="335"/>
      <c r="DK110" s="335"/>
      <c r="DL110" s="335"/>
      <c r="DM110" s="335"/>
      <c r="DN110" s="335"/>
      <c r="DO110" s="335"/>
      <c r="DP110" s="335"/>
      <c r="DQ110" s="335"/>
      <c r="DR110" s="23">
        <v>-48</v>
      </c>
      <c r="DS110" s="23">
        <f t="shared" si="42"/>
        <v>0</v>
      </c>
      <c r="DT110">
        <f t="shared" si="43"/>
        <v>0</v>
      </c>
      <c r="DU110">
        <f t="shared" si="44"/>
        <v>0</v>
      </c>
      <c r="DV110">
        <f t="shared" si="45"/>
        <v>0</v>
      </c>
      <c r="DW110">
        <f t="shared" si="46"/>
        <v>0</v>
      </c>
      <c r="DX110" s="23">
        <f t="shared" ca="1" si="47"/>
        <v>735</v>
      </c>
      <c r="DY110" s="465"/>
      <c r="DZ110" s="335"/>
      <c r="EA110" s="335"/>
      <c r="EB110" s="335"/>
      <c r="EC110" s="335"/>
      <c r="ED110" s="335"/>
      <c r="EE110" s="335"/>
      <c r="EF110" s="335"/>
      <c r="EG110" s="335"/>
      <c r="EH110" s="335"/>
      <c r="EI110" s="23">
        <v>-48</v>
      </c>
      <c r="EJ110" s="23">
        <f t="shared" si="48"/>
        <v>0</v>
      </c>
      <c r="EK110">
        <f t="shared" si="49"/>
        <v>0</v>
      </c>
      <c r="EL110">
        <f t="shared" si="50"/>
        <v>0</v>
      </c>
      <c r="EM110">
        <f t="shared" si="51"/>
        <v>0</v>
      </c>
      <c r="EN110">
        <f t="shared" si="52"/>
        <v>0</v>
      </c>
      <c r="EO110" s="23">
        <f t="shared" ca="1" si="53"/>
        <v>200</v>
      </c>
      <c r="EP110" s="465"/>
      <c r="EQ110" s="335"/>
      <c r="ER110" s="335"/>
      <c r="ES110" s="335"/>
      <c r="ET110" s="335"/>
      <c r="EU110" s="335"/>
      <c r="EV110" s="335"/>
      <c r="EW110" s="335"/>
      <c r="EX110" s="335"/>
      <c r="EY110" s="335"/>
      <c r="EZ110" s="23">
        <v>-48</v>
      </c>
      <c r="FA110" s="23">
        <f t="shared" si="54"/>
        <v>0</v>
      </c>
      <c r="FB110">
        <f t="shared" si="55"/>
        <v>0</v>
      </c>
      <c r="FC110">
        <f t="shared" si="56"/>
        <v>0</v>
      </c>
      <c r="FD110">
        <f t="shared" si="57"/>
        <v>0</v>
      </c>
      <c r="FE110">
        <f t="shared" si="58"/>
        <v>0</v>
      </c>
      <c r="FF110" s="23">
        <f t="shared" ca="1" si="59"/>
        <v>200</v>
      </c>
      <c r="FG110" s="465"/>
      <c r="FH110" s="335"/>
      <c r="FI110" s="335"/>
      <c r="FJ110" s="335"/>
      <c r="FK110" s="335"/>
      <c r="FL110" s="335"/>
      <c r="FM110" s="335"/>
      <c r="FN110" s="335"/>
      <c r="FO110" s="335"/>
      <c r="FP110" s="335"/>
      <c r="FQ110" s="23">
        <v>-48</v>
      </c>
      <c r="FR110" s="23">
        <f t="shared" si="60"/>
        <v>0</v>
      </c>
      <c r="FS110">
        <f t="shared" si="61"/>
        <v>0</v>
      </c>
      <c r="FT110">
        <f t="shared" si="62"/>
        <v>0</v>
      </c>
      <c r="FU110">
        <f t="shared" si="63"/>
        <v>0</v>
      </c>
      <c r="FV110">
        <f t="shared" si="64"/>
        <v>0</v>
      </c>
      <c r="FW110" s="23">
        <f t="shared" si="65"/>
        <v>0</v>
      </c>
      <c r="FX110" s="465"/>
      <c r="FY110" s="335"/>
      <c r="FZ110" s="335"/>
      <c r="GA110" s="335"/>
      <c r="GB110" s="335"/>
      <c r="GC110" s="335"/>
      <c r="GD110" s="335"/>
      <c r="GE110" s="335"/>
      <c r="GF110" s="335"/>
      <c r="GG110" s="335"/>
      <c r="GH110" s="23">
        <v>-48</v>
      </c>
      <c r="GI110" s="23">
        <f t="shared" si="66"/>
        <v>0</v>
      </c>
      <c r="GJ110">
        <f t="shared" si="67"/>
        <v>0</v>
      </c>
      <c r="GK110">
        <f t="shared" si="68"/>
        <v>0</v>
      </c>
      <c r="GL110">
        <f t="shared" si="69"/>
        <v>0</v>
      </c>
      <c r="GM110">
        <f t="shared" si="70"/>
        <v>0</v>
      </c>
      <c r="GN110" s="23">
        <f t="shared" si="71"/>
        <v>0</v>
      </c>
      <c r="GO110" s="465"/>
      <c r="GP110" s="335"/>
      <c r="GQ110" s="335"/>
      <c r="GR110" s="335"/>
      <c r="GS110" s="335"/>
      <c r="GT110" s="335"/>
      <c r="GU110" s="335"/>
      <c r="GV110" s="335"/>
      <c r="GW110" s="335"/>
      <c r="GX110" s="335"/>
      <c r="GY110" s="23">
        <v>-48</v>
      </c>
      <c r="GZ110" s="23">
        <f t="shared" si="72"/>
        <v>0</v>
      </c>
      <c r="HA110">
        <f t="shared" si="73"/>
        <v>0</v>
      </c>
      <c r="HB110">
        <f t="shared" si="74"/>
        <v>0</v>
      </c>
      <c r="HC110">
        <f t="shared" si="75"/>
        <v>0</v>
      </c>
      <c r="HD110">
        <f t="shared" si="76"/>
        <v>0</v>
      </c>
      <c r="HE110" s="23">
        <f t="shared" si="77"/>
        <v>0</v>
      </c>
      <c r="HF110" s="465"/>
      <c r="HG110" s="335"/>
      <c r="HH110" s="335"/>
      <c r="HI110" s="335"/>
      <c r="HJ110" s="335"/>
      <c r="HK110" s="335"/>
      <c r="HL110" s="335"/>
      <c r="HM110" s="335"/>
      <c r="HN110" s="335"/>
      <c r="HO110" s="335"/>
      <c r="HP110" s="23">
        <v>-48</v>
      </c>
      <c r="HQ110" s="23">
        <f t="shared" si="78"/>
        <v>0</v>
      </c>
      <c r="HR110">
        <f t="shared" si="79"/>
        <v>0</v>
      </c>
      <c r="HS110">
        <f t="shared" si="80"/>
        <v>0</v>
      </c>
      <c r="HT110">
        <f t="shared" si="81"/>
        <v>0</v>
      </c>
      <c r="HU110">
        <f t="shared" si="82"/>
        <v>0</v>
      </c>
      <c r="HV110" s="23">
        <f t="shared" si="83"/>
        <v>0</v>
      </c>
      <c r="HW110" s="465"/>
      <c r="HX110" s="335"/>
      <c r="HY110" s="335"/>
      <c r="HZ110" s="335"/>
      <c r="IA110" s="335"/>
      <c r="IB110" s="335"/>
      <c r="IC110" s="335"/>
      <c r="ID110" s="335"/>
      <c r="IE110" s="335"/>
      <c r="IF110" s="335"/>
      <c r="IG110" s="23">
        <v>-48</v>
      </c>
      <c r="IH110" s="23">
        <f t="shared" si="84"/>
        <v>0</v>
      </c>
      <c r="II110">
        <f t="shared" si="85"/>
        <v>0</v>
      </c>
      <c r="IJ110">
        <f t="shared" si="86"/>
        <v>0</v>
      </c>
      <c r="IK110">
        <f t="shared" si="87"/>
        <v>0</v>
      </c>
      <c r="IL110">
        <f t="shared" si="88"/>
        <v>0</v>
      </c>
      <c r="IM110" s="23">
        <f t="shared" si="89"/>
        <v>0</v>
      </c>
      <c r="IN110" s="465"/>
      <c r="IO110" s="335"/>
      <c r="IP110" s="335"/>
      <c r="IQ110" s="335"/>
      <c r="IR110" s="335"/>
      <c r="IS110" s="335"/>
      <c r="IT110" s="335"/>
    </row>
    <row r="111" spans="1:254" s="124" customFormat="1" ht="12.75" x14ac:dyDescent="0.2">
      <c r="A111" s="335"/>
      <c r="B111" s="335"/>
      <c r="C111" s="23">
        <v>-47</v>
      </c>
      <c r="D111" s="23">
        <f t="shared" si="0"/>
        <v>0</v>
      </c>
      <c r="E111">
        <f t="shared" si="1"/>
        <v>0</v>
      </c>
      <c r="F111">
        <f t="shared" si="2"/>
        <v>0</v>
      </c>
      <c r="G111">
        <f t="shared" si="3"/>
        <v>0</v>
      </c>
      <c r="H111">
        <f t="shared" si="4"/>
        <v>0</v>
      </c>
      <c r="I111" s="23">
        <f t="shared" ca="1" si="5"/>
        <v>570</v>
      </c>
      <c r="J111" s="465"/>
      <c r="K111" s="335"/>
      <c r="L111" s="335"/>
      <c r="M111" s="335"/>
      <c r="N111" s="335"/>
      <c r="O111" s="335"/>
      <c r="P111" s="335"/>
      <c r="Q111" s="335"/>
      <c r="R111" s="335"/>
      <c r="S111" s="335"/>
      <c r="T111" s="23">
        <v>-47</v>
      </c>
      <c r="U111" s="23">
        <f t="shared" si="6"/>
        <v>0</v>
      </c>
      <c r="V111">
        <f t="shared" si="7"/>
        <v>0</v>
      </c>
      <c r="W111">
        <f t="shared" si="8"/>
        <v>0</v>
      </c>
      <c r="X111">
        <f t="shared" si="9"/>
        <v>0</v>
      </c>
      <c r="Y111">
        <f t="shared" si="10"/>
        <v>0</v>
      </c>
      <c r="Z111" s="23">
        <f t="shared" ca="1" si="11"/>
        <v>100</v>
      </c>
      <c r="AA111" s="465"/>
      <c r="AB111" s="335"/>
      <c r="AC111" s="335"/>
      <c r="AD111" s="335"/>
      <c r="AE111" s="335"/>
      <c r="AF111" s="335"/>
      <c r="AG111" s="335"/>
      <c r="AH111" s="335"/>
      <c r="AI111" s="335"/>
      <c r="AJ111" s="335"/>
      <c r="AK111" s="23">
        <v>-47</v>
      </c>
      <c r="AL111" s="23">
        <f t="shared" si="12"/>
        <v>0</v>
      </c>
      <c r="AM111">
        <f t="shared" si="13"/>
        <v>0</v>
      </c>
      <c r="AN111">
        <f t="shared" si="14"/>
        <v>0</v>
      </c>
      <c r="AO111">
        <f t="shared" si="15"/>
        <v>0</v>
      </c>
      <c r="AP111">
        <f t="shared" si="16"/>
        <v>0</v>
      </c>
      <c r="AQ111" s="23">
        <f t="shared" ca="1" si="17"/>
        <v>482.5</v>
      </c>
      <c r="AR111" s="465"/>
      <c r="AS111" s="335"/>
      <c r="AT111" s="335"/>
      <c r="AU111" s="335"/>
      <c r="AV111" s="335"/>
      <c r="AW111" s="335"/>
      <c r="AX111" s="335"/>
      <c r="AY111" s="335"/>
      <c r="AZ111" s="335"/>
      <c r="BA111" s="335"/>
      <c r="BB111" s="23">
        <v>-47</v>
      </c>
      <c r="BC111" s="23">
        <f t="shared" si="18"/>
        <v>0</v>
      </c>
      <c r="BD111">
        <f t="shared" si="19"/>
        <v>0</v>
      </c>
      <c r="BE111">
        <f t="shared" si="20"/>
        <v>0</v>
      </c>
      <c r="BF111">
        <f t="shared" si="21"/>
        <v>0</v>
      </c>
      <c r="BG111">
        <f t="shared" si="22"/>
        <v>0</v>
      </c>
      <c r="BH111" s="23">
        <f t="shared" ca="1" si="23"/>
        <v>400</v>
      </c>
      <c r="BI111" s="465"/>
      <c r="BJ111" s="335"/>
      <c r="BK111" s="335"/>
      <c r="BL111" s="335"/>
      <c r="BM111" s="335"/>
      <c r="BN111" s="335"/>
      <c r="BO111" s="335"/>
      <c r="BP111" s="335"/>
      <c r="BQ111" s="335"/>
      <c r="BR111" s="335"/>
      <c r="BS111" s="23">
        <v>-47</v>
      </c>
      <c r="BT111" s="23">
        <f t="shared" si="24"/>
        <v>0</v>
      </c>
      <c r="BU111">
        <f t="shared" si="25"/>
        <v>0</v>
      </c>
      <c r="BV111">
        <f t="shared" si="26"/>
        <v>0</v>
      </c>
      <c r="BW111">
        <f t="shared" si="27"/>
        <v>0</v>
      </c>
      <c r="BX111">
        <f t="shared" si="28"/>
        <v>0</v>
      </c>
      <c r="BY111" s="23">
        <f t="shared" ca="1" si="29"/>
        <v>400</v>
      </c>
      <c r="BZ111" s="465"/>
      <c r="CA111" s="335"/>
      <c r="CB111" s="335"/>
      <c r="CC111" s="335"/>
      <c r="CD111" s="335"/>
      <c r="CE111" s="335"/>
      <c r="CF111" s="335"/>
      <c r="CG111" s="335"/>
      <c r="CH111" s="335"/>
      <c r="CI111" s="335"/>
      <c r="CJ111" s="23">
        <v>-47</v>
      </c>
      <c r="CK111" s="23">
        <f t="shared" si="30"/>
        <v>0</v>
      </c>
      <c r="CL111">
        <f t="shared" si="31"/>
        <v>0</v>
      </c>
      <c r="CM111">
        <f t="shared" si="32"/>
        <v>0</v>
      </c>
      <c r="CN111">
        <f t="shared" si="33"/>
        <v>0</v>
      </c>
      <c r="CO111">
        <f t="shared" si="34"/>
        <v>0</v>
      </c>
      <c r="CP111" s="23">
        <f t="shared" ca="1" si="35"/>
        <v>570</v>
      </c>
      <c r="CQ111" s="465"/>
      <c r="CR111" s="335"/>
      <c r="CS111" s="335"/>
      <c r="CT111" s="335"/>
      <c r="CU111" s="335"/>
      <c r="CV111" s="335"/>
      <c r="CW111" s="335"/>
      <c r="CX111" s="335"/>
      <c r="CY111" s="335"/>
      <c r="CZ111" s="335"/>
      <c r="DA111" s="23">
        <v>-47</v>
      </c>
      <c r="DB111" s="23">
        <f t="shared" si="36"/>
        <v>0</v>
      </c>
      <c r="DC111">
        <f t="shared" si="37"/>
        <v>0</v>
      </c>
      <c r="DD111">
        <f t="shared" si="38"/>
        <v>0</v>
      </c>
      <c r="DE111">
        <f t="shared" si="39"/>
        <v>0</v>
      </c>
      <c r="DF111">
        <f t="shared" si="40"/>
        <v>0</v>
      </c>
      <c r="DG111" s="23">
        <f t="shared" ca="1" si="41"/>
        <v>300</v>
      </c>
      <c r="DH111" s="465"/>
      <c r="DI111" s="335"/>
      <c r="DJ111" s="335"/>
      <c r="DK111" s="335"/>
      <c r="DL111" s="335"/>
      <c r="DM111" s="335"/>
      <c r="DN111" s="335"/>
      <c r="DO111" s="335"/>
      <c r="DP111" s="335"/>
      <c r="DQ111" s="335"/>
      <c r="DR111" s="23">
        <v>-47</v>
      </c>
      <c r="DS111" s="23">
        <f t="shared" si="42"/>
        <v>0</v>
      </c>
      <c r="DT111">
        <f t="shared" si="43"/>
        <v>0</v>
      </c>
      <c r="DU111">
        <f t="shared" si="44"/>
        <v>0</v>
      </c>
      <c r="DV111">
        <f t="shared" si="45"/>
        <v>0</v>
      </c>
      <c r="DW111">
        <f t="shared" si="46"/>
        <v>0</v>
      </c>
      <c r="DX111" s="23">
        <f t="shared" ca="1" si="47"/>
        <v>735</v>
      </c>
      <c r="DY111" s="465"/>
      <c r="DZ111" s="335"/>
      <c r="EA111" s="335"/>
      <c r="EB111" s="335"/>
      <c r="EC111" s="335"/>
      <c r="ED111" s="335"/>
      <c r="EE111" s="335"/>
      <c r="EF111" s="335"/>
      <c r="EG111" s="335"/>
      <c r="EH111" s="335"/>
      <c r="EI111" s="23">
        <v>-47</v>
      </c>
      <c r="EJ111" s="23">
        <f t="shared" si="48"/>
        <v>0</v>
      </c>
      <c r="EK111">
        <f t="shared" si="49"/>
        <v>0</v>
      </c>
      <c r="EL111">
        <f t="shared" si="50"/>
        <v>0</v>
      </c>
      <c r="EM111">
        <f t="shared" si="51"/>
        <v>0</v>
      </c>
      <c r="EN111">
        <f t="shared" si="52"/>
        <v>0</v>
      </c>
      <c r="EO111" s="23">
        <f t="shared" ca="1" si="53"/>
        <v>200</v>
      </c>
      <c r="EP111" s="465"/>
      <c r="EQ111" s="335"/>
      <c r="ER111" s="335"/>
      <c r="ES111" s="335"/>
      <c r="ET111" s="335"/>
      <c r="EU111" s="335"/>
      <c r="EV111" s="335"/>
      <c r="EW111" s="335"/>
      <c r="EX111" s="335"/>
      <c r="EY111" s="335"/>
      <c r="EZ111" s="23">
        <v>-47</v>
      </c>
      <c r="FA111" s="23">
        <f t="shared" si="54"/>
        <v>0</v>
      </c>
      <c r="FB111">
        <f t="shared" si="55"/>
        <v>0</v>
      </c>
      <c r="FC111">
        <f t="shared" si="56"/>
        <v>0</v>
      </c>
      <c r="FD111">
        <f t="shared" si="57"/>
        <v>0</v>
      </c>
      <c r="FE111">
        <f t="shared" si="58"/>
        <v>0</v>
      </c>
      <c r="FF111" s="23">
        <f t="shared" ca="1" si="59"/>
        <v>200</v>
      </c>
      <c r="FG111" s="465"/>
      <c r="FH111" s="335"/>
      <c r="FI111" s="335"/>
      <c r="FJ111" s="335"/>
      <c r="FK111" s="335"/>
      <c r="FL111" s="335"/>
      <c r="FM111" s="335"/>
      <c r="FN111" s="335"/>
      <c r="FO111" s="335"/>
      <c r="FP111" s="335"/>
      <c r="FQ111" s="23">
        <v>-47</v>
      </c>
      <c r="FR111" s="23">
        <f t="shared" si="60"/>
        <v>0</v>
      </c>
      <c r="FS111">
        <f t="shared" si="61"/>
        <v>0</v>
      </c>
      <c r="FT111">
        <f t="shared" si="62"/>
        <v>0</v>
      </c>
      <c r="FU111">
        <f t="shared" si="63"/>
        <v>0</v>
      </c>
      <c r="FV111">
        <f t="shared" si="64"/>
        <v>0</v>
      </c>
      <c r="FW111" s="23">
        <f t="shared" si="65"/>
        <v>0</v>
      </c>
      <c r="FX111" s="465"/>
      <c r="FY111" s="335"/>
      <c r="FZ111" s="335"/>
      <c r="GA111" s="335"/>
      <c r="GB111" s="335"/>
      <c r="GC111" s="335"/>
      <c r="GD111" s="335"/>
      <c r="GE111" s="335"/>
      <c r="GF111" s="335"/>
      <c r="GG111" s="335"/>
      <c r="GH111" s="23">
        <v>-47</v>
      </c>
      <c r="GI111" s="23">
        <f t="shared" si="66"/>
        <v>0</v>
      </c>
      <c r="GJ111">
        <f t="shared" si="67"/>
        <v>0</v>
      </c>
      <c r="GK111">
        <f t="shared" si="68"/>
        <v>0</v>
      </c>
      <c r="GL111">
        <f t="shared" si="69"/>
        <v>0</v>
      </c>
      <c r="GM111">
        <f t="shared" si="70"/>
        <v>0</v>
      </c>
      <c r="GN111" s="23">
        <f t="shared" si="71"/>
        <v>0</v>
      </c>
      <c r="GO111" s="465"/>
      <c r="GP111" s="335"/>
      <c r="GQ111" s="335"/>
      <c r="GR111" s="335"/>
      <c r="GS111" s="335"/>
      <c r="GT111" s="335"/>
      <c r="GU111" s="335"/>
      <c r="GV111" s="335"/>
      <c r="GW111" s="335"/>
      <c r="GX111" s="335"/>
      <c r="GY111" s="23">
        <v>-47</v>
      </c>
      <c r="GZ111" s="23">
        <f t="shared" si="72"/>
        <v>0</v>
      </c>
      <c r="HA111">
        <f t="shared" si="73"/>
        <v>0</v>
      </c>
      <c r="HB111">
        <f t="shared" si="74"/>
        <v>0</v>
      </c>
      <c r="HC111">
        <f t="shared" si="75"/>
        <v>0</v>
      </c>
      <c r="HD111">
        <f t="shared" si="76"/>
        <v>0</v>
      </c>
      <c r="HE111" s="23">
        <f t="shared" si="77"/>
        <v>0</v>
      </c>
      <c r="HF111" s="465"/>
      <c r="HG111" s="335"/>
      <c r="HH111" s="335"/>
      <c r="HI111" s="335"/>
      <c r="HJ111" s="335"/>
      <c r="HK111" s="335"/>
      <c r="HL111" s="335"/>
      <c r="HM111" s="335"/>
      <c r="HN111" s="335"/>
      <c r="HO111" s="335"/>
      <c r="HP111" s="23">
        <v>-47</v>
      </c>
      <c r="HQ111" s="23">
        <f t="shared" si="78"/>
        <v>0</v>
      </c>
      <c r="HR111">
        <f t="shared" si="79"/>
        <v>0</v>
      </c>
      <c r="HS111">
        <f t="shared" si="80"/>
        <v>0</v>
      </c>
      <c r="HT111">
        <f t="shared" si="81"/>
        <v>0</v>
      </c>
      <c r="HU111">
        <f t="shared" si="82"/>
        <v>0</v>
      </c>
      <c r="HV111" s="23">
        <f t="shared" si="83"/>
        <v>0</v>
      </c>
      <c r="HW111" s="465"/>
      <c r="HX111" s="335"/>
      <c r="HY111" s="335"/>
      <c r="HZ111" s="335"/>
      <c r="IA111" s="335"/>
      <c r="IB111" s="335"/>
      <c r="IC111" s="335"/>
      <c r="ID111" s="335"/>
      <c r="IE111" s="335"/>
      <c r="IF111" s="335"/>
      <c r="IG111" s="23">
        <v>-47</v>
      </c>
      <c r="IH111" s="23">
        <f t="shared" si="84"/>
        <v>0</v>
      </c>
      <c r="II111">
        <f t="shared" si="85"/>
        <v>0</v>
      </c>
      <c r="IJ111">
        <f t="shared" si="86"/>
        <v>0</v>
      </c>
      <c r="IK111">
        <f t="shared" si="87"/>
        <v>0</v>
      </c>
      <c r="IL111">
        <f t="shared" si="88"/>
        <v>0</v>
      </c>
      <c r="IM111" s="23">
        <f t="shared" si="89"/>
        <v>0</v>
      </c>
      <c r="IN111" s="465"/>
      <c r="IO111" s="335"/>
      <c r="IP111" s="335"/>
      <c r="IQ111" s="335"/>
      <c r="IR111" s="335"/>
      <c r="IS111" s="335"/>
      <c r="IT111" s="335"/>
    </row>
    <row r="112" spans="1:254" s="124" customFormat="1" ht="12.75" x14ac:dyDescent="0.2">
      <c r="A112" s="335"/>
      <c r="B112" s="335"/>
      <c r="C112" s="23">
        <v>-46</v>
      </c>
      <c r="D112" s="23">
        <f t="shared" si="0"/>
        <v>0</v>
      </c>
      <c r="E112">
        <f t="shared" si="1"/>
        <v>0</v>
      </c>
      <c r="F112">
        <f t="shared" si="2"/>
        <v>0</v>
      </c>
      <c r="G112">
        <f t="shared" si="3"/>
        <v>0</v>
      </c>
      <c r="H112">
        <f t="shared" si="4"/>
        <v>0</v>
      </c>
      <c r="I112" s="23">
        <f t="shared" ca="1" si="5"/>
        <v>570</v>
      </c>
      <c r="J112" s="465"/>
      <c r="K112" s="335"/>
      <c r="L112" s="335"/>
      <c r="M112" s="335"/>
      <c r="N112" s="335"/>
      <c r="O112" s="335"/>
      <c r="P112" s="335"/>
      <c r="Q112" s="335"/>
      <c r="R112" s="335"/>
      <c r="S112" s="335"/>
      <c r="T112" s="23">
        <v>-46</v>
      </c>
      <c r="U112" s="23">
        <f t="shared" si="6"/>
        <v>0</v>
      </c>
      <c r="V112">
        <f t="shared" si="7"/>
        <v>0</v>
      </c>
      <c r="W112">
        <f t="shared" si="8"/>
        <v>0</v>
      </c>
      <c r="X112">
        <f t="shared" si="9"/>
        <v>0</v>
      </c>
      <c r="Y112">
        <f t="shared" si="10"/>
        <v>0</v>
      </c>
      <c r="Z112" s="23">
        <f t="shared" ca="1" si="11"/>
        <v>100</v>
      </c>
      <c r="AA112" s="465"/>
      <c r="AB112" s="335"/>
      <c r="AC112" s="335"/>
      <c r="AD112" s="335"/>
      <c r="AE112" s="335"/>
      <c r="AF112" s="335"/>
      <c r="AG112" s="335"/>
      <c r="AH112" s="335"/>
      <c r="AI112" s="335"/>
      <c r="AJ112" s="335"/>
      <c r="AK112" s="23">
        <v>-46</v>
      </c>
      <c r="AL112" s="23">
        <f t="shared" si="12"/>
        <v>0</v>
      </c>
      <c r="AM112">
        <f t="shared" si="13"/>
        <v>0</v>
      </c>
      <c r="AN112">
        <f t="shared" si="14"/>
        <v>0</v>
      </c>
      <c r="AO112">
        <f t="shared" si="15"/>
        <v>0</v>
      </c>
      <c r="AP112">
        <f t="shared" si="16"/>
        <v>0</v>
      </c>
      <c r="AQ112" s="23">
        <f t="shared" ca="1" si="17"/>
        <v>482.5</v>
      </c>
      <c r="AR112" s="465"/>
      <c r="AS112" s="335"/>
      <c r="AT112" s="335"/>
      <c r="AU112" s="335"/>
      <c r="AV112" s="335"/>
      <c r="AW112" s="335"/>
      <c r="AX112" s="335"/>
      <c r="AY112" s="335"/>
      <c r="AZ112" s="335"/>
      <c r="BA112" s="335"/>
      <c r="BB112" s="23">
        <v>-46</v>
      </c>
      <c r="BC112" s="23">
        <f t="shared" si="18"/>
        <v>0</v>
      </c>
      <c r="BD112">
        <f t="shared" si="19"/>
        <v>0</v>
      </c>
      <c r="BE112">
        <f t="shared" si="20"/>
        <v>0</v>
      </c>
      <c r="BF112">
        <f t="shared" si="21"/>
        <v>0</v>
      </c>
      <c r="BG112">
        <f t="shared" si="22"/>
        <v>0</v>
      </c>
      <c r="BH112" s="23">
        <f t="shared" ca="1" si="23"/>
        <v>400</v>
      </c>
      <c r="BI112" s="465"/>
      <c r="BJ112" s="335"/>
      <c r="BK112" s="335"/>
      <c r="BL112" s="335"/>
      <c r="BM112" s="335"/>
      <c r="BN112" s="335"/>
      <c r="BO112" s="335"/>
      <c r="BP112" s="335"/>
      <c r="BQ112" s="335"/>
      <c r="BR112" s="335"/>
      <c r="BS112" s="23">
        <v>-46</v>
      </c>
      <c r="BT112" s="23">
        <f t="shared" si="24"/>
        <v>0</v>
      </c>
      <c r="BU112">
        <f t="shared" si="25"/>
        <v>0</v>
      </c>
      <c r="BV112">
        <f t="shared" si="26"/>
        <v>0</v>
      </c>
      <c r="BW112">
        <f t="shared" si="27"/>
        <v>0</v>
      </c>
      <c r="BX112">
        <f t="shared" si="28"/>
        <v>0</v>
      </c>
      <c r="BY112" s="23">
        <f t="shared" ca="1" si="29"/>
        <v>400</v>
      </c>
      <c r="BZ112" s="465"/>
      <c r="CA112" s="335"/>
      <c r="CB112" s="335"/>
      <c r="CC112" s="335"/>
      <c r="CD112" s="335"/>
      <c r="CE112" s="335"/>
      <c r="CF112" s="335"/>
      <c r="CG112" s="335"/>
      <c r="CH112" s="335"/>
      <c r="CI112" s="335"/>
      <c r="CJ112" s="23">
        <v>-46</v>
      </c>
      <c r="CK112" s="23">
        <f t="shared" si="30"/>
        <v>0</v>
      </c>
      <c r="CL112">
        <f t="shared" si="31"/>
        <v>0</v>
      </c>
      <c r="CM112">
        <f t="shared" si="32"/>
        <v>0</v>
      </c>
      <c r="CN112">
        <f t="shared" si="33"/>
        <v>0</v>
      </c>
      <c r="CO112">
        <f t="shared" si="34"/>
        <v>0</v>
      </c>
      <c r="CP112" s="23">
        <f t="shared" ca="1" si="35"/>
        <v>570</v>
      </c>
      <c r="CQ112" s="465"/>
      <c r="CR112" s="335"/>
      <c r="CS112" s="335"/>
      <c r="CT112" s="335"/>
      <c r="CU112" s="335"/>
      <c r="CV112" s="335"/>
      <c r="CW112" s="335"/>
      <c r="CX112" s="335"/>
      <c r="CY112" s="335"/>
      <c r="CZ112" s="335"/>
      <c r="DA112" s="23">
        <v>-46</v>
      </c>
      <c r="DB112" s="23">
        <f t="shared" si="36"/>
        <v>0</v>
      </c>
      <c r="DC112">
        <f t="shared" si="37"/>
        <v>0</v>
      </c>
      <c r="DD112">
        <f t="shared" si="38"/>
        <v>0</v>
      </c>
      <c r="DE112">
        <f t="shared" si="39"/>
        <v>0</v>
      </c>
      <c r="DF112">
        <f t="shared" si="40"/>
        <v>0</v>
      </c>
      <c r="DG112" s="23">
        <f t="shared" ca="1" si="41"/>
        <v>300</v>
      </c>
      <c r="DH112" s="465"/>
      <c r="DI112" s="335"/>
      <c r="DJ112" s="335"/>
      <c r="DK112" s="335"/>
      <c r="DL112" s="335"/>
      <c r="DM112" s="335"/>
      <c r="DN112" s="335"/>
      <c r="DO112" s="335"/>
      <c r="DP112" s="335"/>
      <c r="DQ112" s="335"/>
      <c r="DR112" s="23">
        <v>-46</v>
      </c>
      <c r="DS112" s="23">
        <f t="shared" si="42"/>
        <v>0</v>
      </c>
      <c r="DT112">
        <f t="shared" si="43"/>
        <v>0</v>
      </c>
      <c r="DU112">
        <f t="shared" si="44"/>
        <v>0</v>
      </c>
      <c r="DV112">
        <f t="shared" si="45"/>
        <v>0</v>
      </c>
      <c r="DW112">
        <f t="shared" si="46"/>
        <v>0</v>
      </c>
      <c r="DX112" s="23">
        <f t="shared" ca="1" si="47"/>
        <v>735</v>
      </c>
      <c r="DY112" s="465"/>
      <c r="DZ112" s="335"/>
      <c r="EA112" s="335"/>
      <c r="EB112" s="335"/>
      <c r="EC112" s="335"/>
      <c r="ED112" s="335"/>
      <c r="EE112" s="335"/>
      <c r="EF112" s="335"/>
      <c r="EG112" s="335"/>
      <c r="EH112" s="335"/>
      <c r="EI112" s="23">
        <v>-46</v>
      </c>
      <c r="EJ112" s="23">
        <f t="shared" si="48"/>
        <v>0</v>
      </c>
      <c r="EK112">
        <f t="shared" si="49"/>
        <v>0</v>
      </c>
      <c r="EL112">
        <f t="shared" si="50"/>
        <v>0</v>
      </c>
      <c r="EM112">
        <f t="shared" si="51"/>
        <v>0</v>
      </c>
      <c r="EN112">
        <f t="shared" si="52"/>
        <v>0</v>
      </c>
      <c r="EO112" s="23">
        <f t="shared" ca="1" si="53"/>
        <v>200</v>
      </c>
      <c r="EP112" s="465"/>
      <c r="EQ112" s="335"/>
      <c r="ER112" s="335"/>
      <c r="ES112" s="335"/>
      <c r="ET112" s="335"/>
      <c r="EU112" s="335"/>
      <c r="EV112" s="335"/>
      <c r="EW112" s="335"/>
      <c r="EX112" s="335"/>
      <c r="EY112" s="335"/>
      <c r="EZ112" s="23">
        <v>-46</v>
      </c>
      <c r="FA112" s="23">
        <f t="shared" si="54"/>
        <v>0</v>
      </c>
      <c r="FB112">
        <f t="shared" si="55"/>
        <v>0</v>
      </c>
      <c r="FC112">
        <f t="shared" si="56"/>
        <v>0</v>
      </c>
      <c r="FD112">
        <f t="shared" si="57"/>
        <v>0</v>
      </c>
      <c r="FE112">
        <f t="shared" si="58"/>
        <v>0</v>
      </c>
      <c r="FF112" s="23">
        <f t="shared" ca="1" si="59"/>
        <v>200</v>
      </c>
      <c r="FG112" s="465"/>
      <c r="FH112" s="335"/>
      <c r="FI112" s="335"/>
      <c r="FJ112" s="335"/>
      <c r="FK112" s="335"/>
      <c r="FL112" s="335"/>
      <c r="FM112" s="335"/>
      <c r="FN112" s="335"/>
      <c r="FO112" s="335"/>
      <c r="FP112" s="335"/>
      <c r="FQ112" s="23">
        <v>-46</v>
      </c>
      <c r="FR112" s="23">
        <f t="shared" si="60"/>
        <v>0</v>
      </c>
      <c r="FS112">
        <f t="shared" si="61"/>
        <v>0</v>
      </c>
      <c r="FT112">
        <f t="shared" si="62"/>
        <v>0</v>
      </c>
      <c r="FU112">
        <f t="shared" si="63"/>
        <v>0</v>
      </c>
      <c r="FV112">
        <f t="shared" si="64"/>
        <v>0</v>
      </c>
      <c r="FW112" s="23">
        <f t="shared" si="65"/>
        <v>0</v>
      </c>
      <c r="FX112" s="465"/>
      <c r="FY112" s="335"/>
      <c r="FZ112" s="335"/>
      <c r="GA112" s="335"/>
      <c r="GB112" s="335"/>
      <c r="GC112" s="335"/>
      <c r="GD112" s="335"/>
      <c r="GE112" s="335"/>
      <c r="GF112" s="335"/>
      <c r="GG112" s="335"/>
      <c r="GH112" s="23">
        <v>-46</v>
      </c>
      <c r="GI112" s="23">
        <f t="shared" si="66"/>
        <v>0</v>
      </c>
      <c r="GJ112">
        <f t="shared" si="67"/>
        <v>0</v>
      </c>
      <c r="GK112">
        <f t="shared" si="68"/>
        <v>0</v>
      </c>
      <c r="GL112">
        <f t="shared" si="69"/>
        <v>0</v>
      </c>
      <c r="GM112">
        <f t="shared" si="70"/>
        <v>0</v>
      </c>
      <c r="GN112" s="23">
        <f t="shared" si="71"/>
        <v>0</v>
      </c>
      <c r="GO112" s="465"/>
      <c r="GP112" s="335"/>
      <c r="GQ112" s="335"/>
      <c r="GR112" s="335"/>
      <c r="GS112" s="335"/>
      <c r="GT112" s="335"/>
      <c r="GU112" s="335"/>
      <c r="GV112" s="335"/>
      <c r="GW112" s="335"/>
      <c r="GX112" s="335"/>
      <c r="GY112" s="23">
        <v>-46</v>
      </c>
      <c r="GZ112" s="23">
        <f t="shared" si="72"/>
        <v>0</v>
      </c>
      <c r="HA112">
        <f t="shared" si="73"/>
        <v>0</v>
      </c>
      <c r="HB112">
        <f t="shared" si="74"/>
        <v>0</v>
      </c>
      <c r="HC112">
        <f t="shared" si="75"/>
        <v>0</v>
      </c>
      <c r="HD112">
        <f t="shared" si="76"/>
        <v>0</v>
      </c>
      <c r="HE112" s="23">
        <f t="shared" si="77"/>
        <v>0</v>
      </c>
      <c r="HF112" s="465"/>
      <c r="HG112" s="335"/>
      <c r="HH112" s="335"/>
      <c r="HI112" s="335"/>
      <c r="HJ112" s="335"/>
      <c r="HK112" s="335"/>
      <c r="HL112" s="335"/>
      <c r="HM112" s="335"/>
      <c r="HN112" s="335"/>
      <c r="HO112" s="335"/>
      <c r="HP112" s="23">
        <v>-46</v>
      </c>
      <c r="HQ112" s="23">
        <f t="shared" si="78"/>
        <v>0</v>
      </c>
      <c r="HR112">
        <f t="shared" si="79"/>
        <v>0</v>
      </c>
      <c r="HS112">
        <f t="shared" si="80"/>
        <v>0</v>
      </c>
      <c r="HT112">
        <f t="shared" si="81"/>
        <v>0</v>
      </c>
      <c r="HU112">
        <f t="shared" si="82"/>
        <v>0</v>
      </c>
      <c r="HV112" s="23">
        <f t="shared" si="83"/>
        <v>0</v>
      </c>
      <c r="HW112" s="465"/>
      <c r="HX112" s="335"/>
      <c r="HY112" s="335"/>
      <c r="HZ112" s="335"/>
      <c r="IA112" s="335"/>
      <c r="IB112" s="335"/>
      <c r="IC112" s="335"/>
      <c r="ID112" s="335"/>
      <c r="IE112" s="335"/>
      <c r="IF112" s="335"/>
      <c r="IG112" s="23">
        <v>-46</v>
      </c>
      <c r="IH112" s="23">
        <f t="shared" si="84"/>
        <v>0</v>
      </c>
      <c r="II112">
        <f t="shared" si="85"/>
        <v>0</v>
      </c>
      <c r="IJ112">
        <f t="shared" si="86"/>
        <v>0</v>
      </c>
      <c r="IK112">
        <f t="shared" si="87"/>
        <v>0</v>
      </c>
      <c r="IL112">
        <f t="shared" si="88"/>
        <v>0</v>
      </c>
      <c r="IM112" s="23">
        <f t="shared" si="89"/>
        <v>0</v>
      </c>
      <c r="IN112" s="465"/>
      <c r="IO112" s="335"/>
      <c r="IP112" s="335"/>
      <c r="IQ112" s="335"/>
      <c r="IR112" s="335"/>
      <c r="IS112" s="335"/>
      <c r="IT112" s="335"/>
    </row>
    <row r="113" spans="1:254" s="124" customFormat="1" ht="12.75" x14ac:dyDescent="0.2">
      <c r="A113" s="335"/>
      <c r="B113" s="335"/>
      <c r="C113" s="23">
        <v>-45</v>
      </c>
      <c r="D113" s="23">
        <f t="shared" si="0"/>
        <v>0</v>
      </c>
      <c r="E113">
        <f t="shared" ca="1" si="1"/>
        <v>570</v>
      </c>
      <c r="F113">
        <f t="shared" si="2"/>
        <v>0</v>
      </c>
      <c r="G113">
        <f t="shared" si="3"/>
        <v>0</v>
      </c>
      <c r="H113">
        <f t="shared" ca="1" si="4"/>
        <v>570</v>
      </c>
      <c r="I113" s="23">
        <f t="shared" ca="1" si="5"/>
        <v>570</v>
      </c>
      <c r="J113" s="465"/>
      <c r="K113" s="335"/>
      <c r="L113" s="335"/>
      <c r="M113" s="335"/>
      <c r="N113" s="335"/>
      <c r="O113" s="335"/>
      <c r="P113" s="335"/>
      <c r="Q113" s="335"/>
      <c r="R113" s="335"/>
      <c r="S113" s="335"/>
      <c r="T113" s="23">
        <v>-45</v>
      </c>
      <c r="U113" s="23">
        <f t="shared" si="6"/>
        <v>0</v>
      </c>
      <c r="V113">
        <f t="shared" ca="1" si="7"/>
        <v>100</v>
      </c>
      <c r="W113">
        <f t="shared" si="8"/>
        <v>0</v>
      </c>
      <c r="X113">
        <f t="shared" si="9"/>
        <v>0</v>
      </c>
      <c r="Y113">
        <f t="shared" ca="1" si="10"/>
        <v>100</v>
      </c>
      <c r="Z113" s="23">
        <f t="shared" ca="1" si="11"/>
        <v>100</v>
      </c>
      <c r="AA113" s="465"/>
      <c r="AB113" s="335"/>
      <c r="AC113" s="335"/>
      <c r="AD113" s="335"/>
      <c r="AE113" s="335"/>
      <c r="AF113" s="335"/>
      <c r="AG113" s="335"/>
      <c r="AH113" s="335"/>
      <c r="AI113" s="335"/>
      <c r="AJ113" s="335"/>
      <c r="AK113" s="23">
        <v>-45</v>
      </c>
      <c r="AL113" s="23">
        <f t="shared" si="12"/>
        <v>0</v>
      </c>
      <c r="AM113">
        <f t="shared" ca="1" si="13"/>
        <v>482.5</v>
      </c>
      <c r="AN113">
        <f t="shared" si="14"/>
        <v>0</v>
      </c>
      <c r="AO113">
        <f t="shared" si="15"/>
        <v>0</v>
      </c>
      <c r="AP113">
        <f t="shared" ca="1" si="16"/>
        <v>482.5</v>
      </c>
      <c r="AQ113" s="23">
        <f t="shared" ca="1" si="17"/>
        <v>482.5</v>
      </c>
      <c r="AR113" s="465"/>
      <c r="AS113" s="335"/>
      <c r="AT113" s="335"/>
      <c r="AU113" s="335"/>
      <c r="AV113" s="335"/>
      <c r="AW113" s="335"/>
      <c r="AX113" s="335"/>
      <c r="AY113" s="335"/>
      <c r="AZ113" s="335"/>
      <c r="BA113" s="335"/>
      <c r="BB113" s="23">
        <v>-45</v>
      </c>
      <c r="BC113" s="23">
        <f t="shared" si="18"/>
        <v>0</v>
      </c>
      <c r="BD113">
        <f t="shared" ca="1" si="19"/>
        <v>400</v>
      </c>
      <c r="BE113">
        <f t="shared" si="20"/>
        <v>0</v>
      </c>
      <c r="BF113">
        <f t="shared" si="21"/>
        <v>0</v>
      </c>
      <c r="BG113">
        <f t="shared" ca="1" si="22"/>
        <v>400</v>
      </c>
      <c r="BH113" s="23">
        <f t="shared" ca="1" si="23"/>
        <v>400</v>
      </c>
      <c r="BI113" s="465"/>
      <c r="BJ113" s="335"/>
      <c r="BK113" s="335"/>
      <c r="BL113" s="335"/>
      <c r="BM113" s="335"/>
      <c r="BN113" s="335"/>
      <c r="BO113" s="335"/>
      <c r="BP113" s="335"/>
      <c r="BQ113" s="335"/>
      <c r="BR113" s="335"/>
      <c r="BS113" s="23">
        <v>-45</v>
      </c>
      <c r="BT113" s="23">
        <f t="shared" ca="1" si="24"/>
        <v>400</v>
      </c>
      <c r="BU113">
        <f t="shared" si="25"/>
        <v>0</v>
      </c>
      <c r="BV113">
        <f t="shared" si="26"/>
        <v>0</v>
      </c>
      <c r="BW113">
        <f t="shared" si="27"/>
        <v>0</v>
      </c>
      <c r="BX113">
        <f t="shared" ca="1" si="28"/>
        <v>400</v>
      </c>
      <c r="BY113" s="23">
        <f t="shared" ca="1" si="29"/>
        <v>400</v>
      </c>
      <c r="BZ113" s="465"/>
      <c r="CA113" s="335"/>
      <c r="CB113" s="335"/>
      <c r="CC113" s="335"/>
      <c r="CD113" s="335"/>
      <c r="CE113" s="335"/>
      <c r="CF113" s="335"/>
      <c r="CG113" s="335"/>
      <c r="CH113" s="335"/>
      <c r="CI113" s="335"/>
      <c r="CJ113" s="23">
        <v>-45</v>
      </c>
      <c r="CK113" s="23">
        <f t="shared" si="30"/>
        <v>0</v>
      </c>
      <c r="CL113">
        <f t="shared" ca="1" si="31"/>
        <v>570</v>
      </c>
      <c r="CM113">
        <f t="shared" si="32"/>
        <v>0</v>
      </c>
      <c r="CN113">
        <f t="shared" si="33"/>
        <v>0</v>
      </c>
      <c r="CO113">
        <f t="shared" ca="1" si="34"/>
        <v>570</v>
      </c>
      <c r="CP113" s="23">
        <f t="shared" ca="1" si="35"/>
        <v>570</v>
      </c>
      <c r="CQ113" s="465"/>
      <c r="CR113" s="335"/>
      <c r="CS113" s="335"/>
      <c r="CT113" s="335"/>
      <c r="CU113" s="335"/>
      <c r="CV113" s="335"/>
      <c r="CW113" s="335"/>
      <c r="CX113" s="335"/>
      <c r="CY113" s="335"/>
      <c r="CZ113" s="335"/>
      <c r="DA113" s="23">
        <v>-45</v>
      </c>
      <c r="DB113" s="23">
        <f t="shared" si="36"/>
        <v>0</v>
      </c>
      <c r="DC113">
        <f t="shared" ca="1" si="37"/>
        <v>300</v>
      </c>
      <c r="DD113">
        <f t="shared" si="38"/>
        <v>0</v>
      </c>
      <c r="DE113">
        <f t="shared" si="39"/>
        <v>0</v>
      </c>
      <c r="DF113">
        <f t="shared" ca="1" si="40"/>
        <v>300</v>
      </c>
      <c r="DG113" s="23">
        <f t="shared" ca="1" si="41"/>
        <v>300</v>
      </c>
      <c r="DH113" s="465"/>
      <c r="DI113" s="335"/>
      <c r="DJ113" s="335"/>
      <c r="DK113" s="335"/>
      <c r="DL113" s="335"/>
      <c r="DM113" s="335"/>
      <c r="DN113" s="335"/>
      <c r="DO113" s="335"/>
      <c r="DP113" s="335"/>
      <c r="DQ113" s="335"/>
      <c r="DR113" s="23">
        <v>-45</v>
      </c>
      <c r="DS113" s="23">
        <f t="shared" si="42"/>
        <v>0</v>
      </c>
      <c r="DT113">
        <f t="shared" ca="1" si="43"/>
        <v>735</v>
      </c>
      <c r="DU113">
        <f t="shared" si="44"/>
        <v>0</v>
      </c>
      <c r="DV113">
        <f t="shared" si="45"/>
        <v>0</v>
      </c>
      <c r="DW113">
        <f t="shared" ca="1" si="46"/>
        <v>735</v>
      </c>
      <c r="DX113" s="23">
        <f t="shared" ca="1" si="47"/>
        <v>735</v>
      </c>
      <c r="DY113" s="465"/>
      <c r="DZ113" s="335"/>
      <c r="EA113" s="335"/>
      <c r="EB113" s="335"/>
      <c r="EC113" s="335"/>
      <c r="ED113" s="335"/>
      <c r="EE113" s="335"/>
      <c r="EF113" s="335"/>
      <c r="EG113" s="335"/>
      <c r="EH113" s="335"/>
      <c r="EI113" s="23">
        <v>-45</v>
      </c>
      <c r="EJ113" s="23">
        <f t="shared" si="48"/>
        <v>0</v>
      </c>
      <c r="EK113">
        <f t="shared" ca="1" si="49"/>
        <v>200</v>
      </c>
      <c r="EL113">
        <f t="shared" si="50"/>
        <v>0</v>
      </c>
      <c r="EM113">
        <f t="shared" si="51"/>
        <v>0</v>
      </c>
      <c r="EN113">
        <f t="shared" ca="1" si="52"/>
        <v>200</v>
      </c>
      <c r="EO113" s="23">
        <f t="shared" ca="1" si="53"/>
        <v>200</v>
      </c>
      <c r="EP113" s="465"/>
      <c r="EQ113" s="335"/>
      <c r="ER113" s="335"/>
      <c r="ES113" s="335"/>
      <c r="ET113" s="335"/>
      <c r="EU113" s="335"/>
      <c r="EV113" s="335"/>
      <c r="EW113" s="335"/>
      <c r="EX113" s="335"/>
      <c r="EY113" s="335"/>
      <c r="EZ113" s="23">
        <v>-45</v>
      </c>
      <c r="FA113" s="23">
        <f t="shared" si="54"/>
        <v>0</v>
      </c>
      <c r="FB113">
        <f t="shared" ca="1" si="55"/>
        <v>200</v>
      </c>
      <c r="FC113">
        <f t="shared" si="56"/>
        <v>0</v>
      </c>
      <c r="FD113">
        <f t="shared" si="57"/>
        <v>0</v>
      </c>
      <c r="FE113">
        <f t="shared" ca="1" si="58"/>
        <v>200</v>
      </c>
      <c r="FF113" s="23">
        <f t="shared" ca="1" si="59"/>
        <v>200</v>
      </c>
      <c r="FG113" s="465"/>
      <c r="FH113" s="335"/>
      <c r="FI113" s="335"/>
      <c r="FJ113" s="335"/>
      <c r="FK113" s="335"/>
      <c r="FL113" s="335"/>
      <c r="FM113" s="335"/>
      <c r="FN113" s="335"/>
      <c r="FO113" s="335"/>
      <c r="FP113" s="335"/>
      <c r="FQ113" s="23">
        <v>-45</v>
      </c>
      <c r="FR113" s="23">
        <f t="shared" si="60"/>
        <v>0</v>
      </c>
      <c r="FS113">
        <f t="shared" si="61"/>
        <v>0</v>
      </c>
      <c r="FT113">
        <f t="shared" si="62"/>
        <v>0</v>
      </c>
      <c r="FU113">
        <f t="shared" si="63"/>
        <v>0</v>
      </c>
      <c r="FV113">
        <f t="shared" si="64"/>
        <v>0</v>
      </c>
      <c r="FW113" s="23">
        <f t="shared" si="65"/>
        <v>0</v>
      </c>
      <c r="FX113" s="465"/>
      <c r="FY113" s="335"/>
      <c r="FZ113" s="335"/>
      <c r="GA113" s="335"/>
      <c r="GB113" s="335"/>
      <c r="GC113" s="335"/>
      <c r="GD113" s="335"/>
      <c r="GE113" s="335"/>
      <c r="GF113" s="335"/>
      <c r="GG113" s="335"/>
      <c r="GH113" s="23">
        <v>-45</v>
      </c>
      <c r="GI113" s="23">
        <f t="shared" si="66"/>
        <v>0</v>
      </c>
      <c r="GJ113">
        <f t="shared" si="67"/>
        <v>0</v>
      </c>
      <c r="GK113">
        <f t="shared" si="68"/>
        <v>0</v>
      </c>
      <c r="GL113">
        <f t="shared" si="69"/>
        <v>0</v>
      </c>
      <c r="GM113">
        <f t="shared" si="70"/>
        <v>0</v>
      </c>
      <c r="GN113" s="23">
        <f t="shared" si="71"/>
        <v>0</v>
      </c>
      <c r="GO113" s="465"/>
      <c r="GP113" s="335"/>
      <c r="GQ113" s="335"/>
      <c r="GR113" s="335"/>
      <c r="GS113" s="335"/>
      <c r="GT113" s="335"/>
      <c r="GU113" s="335"/>
      <c r="GV113" s="335"/>
      <c r="GW113" s="335"/>
      <c r="GX113" s="335"/>
      <c r="GY113" s="23">
        <v>-45</v>
      </c>
      <c r="GZ113" s="23">
        <f t="shared" si="72"/>
        <v>0</v>
      </c>
      <c r="HA113">
        <f t="shared" si="73"/>
        <v>0</v>
      </c>
      <c r="HB113">
        <f t="shared" si="74"/>
        <v>0</v>
      </c>
      <c r="HC113">
        <f t="shared" si="75"/>
        <v>0</v>
      </c>
      <c r="HD113">
        <f t="shared" si="76"/>
        <v>0</v>
      </c>
      <c r="HE113" s="23">
        <f t="shared" si="77"/>
        <v>0</v>
      </c>
      <c r="HF113" s="465"/>
      <c r="HG113" s="335"/>
      <c r="HH113" s="335"/>
      <c r="HI113" s="335"/>
      <c r="HJ113" s="335"/>
      <c r="HK113" s="335"/>
      <c r="HL113" s="335"/>
      <c r="HM113" s="335"/>
      <c r="HN113" s="335"/>
      <c r="HO113" s="335"/>
      <c r="HP113" s="23">
        <v>-45</v>
      </c>
      <c r="HQ113" s="23">
        <f t="shared" si="78"/>
        <v>0</v>
      </c>
      <c r="HR113">
        <f t="shared" si="79"/>
        <v>0</v>
      </c>
      <c r="HS113">
        <f t="shared" si="80"/>
        <v>0</v>
      </c>
      <c r="HT113">
        <f t="shared" si="81"/>
        <v>0</v>
      </c>
      <c r="HU113">
        <f t="shared" si="82"/>
        <v>0</v>
      </c>
      <c r="HV113" s="23">
        <f t="shared" si="83"/>
        <v>0</v>
      </c>
      <c r="HW113" s="465"/>
      <c r="HX113" s="335"/>
      <c r="HY113" s="335"/>
      <c r="HZ113" s="335"/>
      <c r="IA113" s="335"/>
      <c r="IB113" s="335"/>
      <c r="IC113" s="335"/>
      <c r="ID113" s="335"/>
      <c r="IE113" s="335"/>
      <c r="IF113" s="335"/>
      <c r="IG113" s="23">
        <v>-45</v>
      </c>
      <c r="IH113" s="23">
        <f t="shared" si="84"/>
        <v>0</v>
      </c>
      <c r="II113">
        <f t="shared" si="85"/>
        <v>0</v>
      </c>
      <c r="IJ113">
        <f t="shared" si="86"/>
        <v>0</v>
      </c>
      <c r="IK113">
        <f t="shared" si="87"/>
        <v>0</v>
      </c>
      <c r="IL113">
        <f t="shared" si="88"/>
        <v>0</v>
      </c>
      <c r="IM113" s="23">
        <f t="shared" si="89"/>
        <v>0</v>
      </c>
      <c r="IN113" s="465"/>
      <c r="IO113" s="335"/>
      <c r="IP113" s="335"/>
      <c r="IQ113" s="335"/>
      <c r="IR113" s="335"/>
      <c r="IS113" s="335"/>
      <c r="IT113" s="335"/>
    </row>
    <row r="114" spans="1:254" s="124" customFormat="1" ht="12.75" x14ac:dyDescent="0.2">
      <c r="A114" s="335"/>
      <c r="B114" s="335"/>
      <c r="C114" s="23">
        <v>-44</v>
      </c>
      <c r="D114" s="23">
        <f t="shared" si="0"/>
        <v>0</v>
      </c>
      <c r="E114">
        <f t="shared" si="1"/>
        <v>0</v>
      </c>
      <c r="F114">
        <f t="shared" si="2"/>
        <v>0</v>
      </c>
      <c r="G114">
        <f t="shared" si="3"/>
        <v>0</v>
      </c>
      <c r="H114">
        <f t="shared" si="4"/>
        <v>0</v>
      </c>
      <c r="I114" s="23">
        <f t="shared" ca="1" si="5"/>
        <v>570</v>
      </c>
      <c r="J114" s="465"/>
      <c r="K114" s="335"/>
      <c r="L114" s="335"/>
      <c r="M114" s="335"/>
      <c r="N114" s="335"/>
      <c r="O114" s="335"/>
      <c r="P114" s="335"/>
      <c r="Q114" s="335"/>
      <c r="R114" s="335"/>
      <c r="S114" s="335"/>
      <c r="T114" s="23">
        <v>-44</v>
      </c>
      <c r="U114" s="23">
        <f t="shared" si="6"/>
        <v>0</v>
      </c>
      <c r="V114">
        <f t="shared" si="7"/>
        <v>0</v>
      </c>
      <c r="W114">
        <f t="shared" si="8"/>
        <v>0</v>
      </c>
      <c r="X114">
        <f t="shared" si="9"/>
        <v>0</v>
      </c>
      <c r="Y114">
        <f t="shared" si="10"/>
        <v>0</v>
      </c>
      <c r="Z114" s="23">
        <f t="shared" ca="1" si="11"/>
        <v>100</v>
      </c>
      <c r="AA114" s="465"/>
      <c r="AB114" s="335"/>
      <c r="AC114" s="335"/>
      <c r="AD114" s="335"/>
      <c r="AE114" s="335"/>
      <c r="AF114" s="335"/>
      <c r="AG114" s="335"/>
      <c r="AH114" s="335"/>
      <c r="AI114" s="335"/>
      <c r="AJ114" s="335"/>
      <c r="AK114" s="23">
        <v>-44</v>
      </c>
      <c r="AL114" s="23">
        <f t="shared" si="12"/>
        <v>0</v>
      </c>
      <c r="AM114">
        <f t="shared" si="13"/>
        <v>0</v>
      </c>
      <c r="AN114">
        <f t="shared" si="14"/>
        <v>0</v>
      </c>
      <c r="AO114">
        <f t="shared" si="15"/>
        <v>0</v>
      </c>
      <c r="AP114">
        <f t="shared" si="16"/>
        <v>0</v>
      </c>
      <c r="AQ114" s="23">
        <f t="shared" ca="1" si="17"/>
        <v>482.5</v>
      </c>
      <c r="AR114" s="465"/>
      <c r="AS114" s="335"/>
      <c r="AT114" s="335"/>
      <c r="AU114" s="335"/>
      <c r="AV114" s="335"/>
      <c r="AW114" s="335"/>
      <c r="AX114" s="335"/>
      <c r="AY114" s="335"/>
      <c r="AZ114" s="335"/>
      <c r="BA114" s="335"/>
      <c r="BB114" s="23">
        <v>-44</v>
      </c>
      <c r="BC114" s="23">
        <f t="shared" si="18"/>
        <v>0</v>
      </c>
      <c r="BD114">
        <f t="shared" si="19"/>
        <v>0</v>
      </c>
      <c r="BE114">
        <f t="shared" si="20"/>
        <v>0</v>
      </c>
      <c r="BF114">
        <f t="shared" si="21"/>
        <v>0</v>
      </c>
      <c r="BG114">
        <f t="shared" si="22"/>
        <v>0</v>
      </c>
      <c r="BH114" s="23">
        <f t="shared" ca="1" si="23"/>
        <v>400</v>
      </c>
      <c r="BI114" s="465"/>
      <c r="BJ114" s="335"/>
      <c r="BK114" s="335"/>
      <c r="BL114" s="335"/>
      <c r="BM114" s="335"/>
      <c r="BN114" s="335"/>
      <c r="BO114" s="335"/>
      <c r="BP114" s="335"/>
      <c r="BQ114" s="335"/>
      <c r="BR114" s="335"/>
      <c r="BS114" s="23">
        <v>-44</v>
      </c>
      <c r="BT114" s="23">
        <f t="shared" si="24"/>
        <v>0</v>
      </c>
      <c r="BU114">
        <f t="shared" si="25"/>
        <v>0</v>
      </c>
      <c r="BV114">
        <f t="shared" si="26"/>
        <v>0</v>
      </c>
      <c r="BW114">
        <f t="shared" si="27"/>
        <v>0</v>
      </c>
      <c r="BX114">
        <f t="shared" si="28"/>
        <v>0</v>
      </c>
      <c r="BY114" s="23">
        <f t="shared" ca="1" si="29"/>
        <v>400</v>
      </c>
      <c r="BZ114" s="465"/>
      <c r="CA114" s="335"/>
      <c r="CB114" s="335"/>
      <c r="CC114" s="335"/>
      <c r="CD114" s="335"/>
      <c r="CE114" s="335"/>
      <c r="CF114" s="335"/>
      <c r="CG114" s="335"/>
      <c r="CH114" s="335"/>
      <c r="CI114" s="335"/>
      <c r="CJ114" s="23">
        <v>-44</v>
      </c>
      <c r="CK114" s="23">
        <f t="shared" si="30"/>
        <v>0</v>
      </c>
      <c r="CL114">
        <f t="shared" si="31"/>
        <v>0</v>
      </c>
      <c r="CM114">
        <f t="shared" si="32"/>
        <v>0</v>
      </c>
      <c r="CN114">
        <f t="shared" si="33"/>
        <v>0</v>
      </c>
      <c r="CO114">
        <f t="shared" si="34"/>
        <v>0</v>
      </c>
      <c r="CP114" s="23">
        <f t="shared" ca="1" si="35"/>
        <v>570</v>
      </c>
      <c r="CQ114" s="465"/>
      <c r="CR114" s="335"/>
      <c r="CS114" s="335"/>
      <c r="CT114" s="335"/>
      <c r="CU114" s="335"/>
      <c r="CV114" s="335"/>
      <c r="CW114" s="335"/>
      <c r="CX114" s="335"/>
      <c r="CY114" s="335"/>
      <c r="CZ114" s="335"/>
      <c r="DA114" s="23">
        <v>-44</v>
      </c>
      <c r="DB114" s="23">
        <f t="shared" si="36"/>
        <v>0</v>
      </c>
      <c r="DC114">
        <f t="shared" si="37"/>
        <v>0</v>
      </c>
      <c r="DD114">
        <f t="shared" si="38"/>
        <v>0</v>
      </c>
      <c r="DE114">
        <f t="shared" si="39"/>
        <v>0</v>
      </c>
      <c r="DF114">
        <f t="shared" si="40"/>
        <v>0</v>
      </c>
      <c r="DG114" s="23">
        <f t="shared" ca="1" si="41"/>
        <v>300</v>
      </c>
      <c r="DH114" s="465"/>
      <c r="DI114" s="335"/>
      <c r="DJ114" s="335"/>
      <c r="DK114" s="335"/>
      <c r="DL114" s="335"/>
      <c r="DM114" s="335"/>
      <c r="DN114" s="335"/>
      <c r="DO114" s="335"/>
      <c r="DP114" s="335"/>
      <c r="DQ114" s="335"/>
      <c r="DR114" s="23">
        <v>-44</v>
      </c>
      <c r="DS114" s="23">
        <f t="shared" si="42"/>
        <v>0</v>
      </c>
      <c r="DT114">
        <f t="shared" si="43"/>
        <v>0</v>
      </c>
      <c r="DU114">
        <f t="shared" si="44"/>
        <v>0</v>
      </c>
      <c r="DV114">
        <f t="shared" si="45"/>
        <v>0</v>
      </c>
      <c r="DW114">
        <f t="shared" si="46"/>
        <v>0</v>
      </c>
      <c r="DX114" s="23">
        <f t="shared" ca="1" si="47"/>
        <v>735</v>
      </c>
      <c r="DY114" s="465"/>
      <c r="DZ114" s="335"/>
      <c r="EA114" s="335"/>
      <c r="EB114" s="335"/>
      <c r="EC114" s="335"/>
      <c r="ED114" s="335"/>
      <c r="EE114" s="335"/>
      <c r="EF114" s="335"/>
      <c r="EG114" s="335"/>
      <c r="EH114" s="335"/>
      <c r="EI114" s="23">
        <v>-44</v>
      </c>
      <c r="EJ114" s="23">
        <f t="shared" si="48"/>
        <v>0</v>
      </c>
      <c r="EK114">
        <f t="shared" si="49"/>
        <v>0</v>
      </c>
      <c r="EL114">
        <f t="shared" si="50"/>
        <v>0</v>
      </c>
      <c r="EM114">
        <f t="shared" si="51"/>
        <v>0</v>
      </c>
      <c r="EN114">
        <f t="shared" si="52"/>
        <v>0</v>
      </c>
      <c r="EO114" s="23">
        <f t="shared" ca="1" si="53"/>
        <v>200</v>
      </c>
      <c r="EP114" s="465"/>
      <c r="EQ114" s="335"/>
      <c r="ER114" s="335"/>
      <c r="ES114" s="335"/>
      <c r="ET114" s="335"/>
      <c r="EU114" s="335"/>
      <c r="EV114" s="335"/>
      <c r="EW114" s="335"/>
      <c r="EX114" s="335"/>
      <c r="EY114" s="335"/>
      <c r="EZ114" s="23">
        <v>-44</v>
      </c>
      <c r="FA114" s="23">
        <f t="shared" si="54"/>
        <v>0</v>
      </c>
      <c r="FB114">
        <f t="shared" si="55"/>
        <v>0</v>
      </c>
      <c r="FC114">
        <f t="shared" si="56"/>
        <v>0</v>
      </c>
      <c r="FD114">
        <f t="shared" si="57"/>
        <v>0</v>
      </c>
      <c r="FE114">
        <f t="shared" si="58"/>
        <v>0</v>
      </c>
      <c r="FF114" s="23">
        <f t="shared" ca="1" si="59"/>
        <v>200</v>
      </c>
      <c r="FG114" s="465"/>
      <c r="FH114" s="335"/>
      <c r="FI114" s="335"/>
      <c r="FJ114" s="335"/>
      <c r="FK114" s="335"/>
      <c r="FL114" s="335"/>
      <c r="FM114" s="335"/>
      <c r="FN114" s="335"/>
      <c r="FO114" s="335"/>
      <c r="FP114" s="335"/>
      <c r="FQ114" s="23">
        <v>-44</v>
      </c>
      <c r="FR114" s="23">
        <f t="shared" si="60"/>
        <v>0</v>
      </c>
      <c r="FS114">
        <f t="shared" si="61"/>
        <v>0</v>
      </c>
      <c r="FT114">
        <f t="shared" si="62"/>
        <v>0</v>
      </c>
      <c r="FU114">
        <f t="shared" si="63"/>
        <v>0</v>
      </c>
      <c r="FV114">
        <f t="shared" si="64"/>
        <v>0</v>
      </c>
      <c r="FW114" s="23">
        <f t="shared" si="65"/>
        <v>0</v>
      </c>
      <c r="FX114" s="465"/>
      <c r="FY114" s="335"/>
      <c r="FZ114" s="335"/>
      <c r="GA114" s="335"/>
      <c r="GB114" s="335"/>
      <c r="GC114" s="335"/>
      <c r="GD114" s="335"/>
      <c r="GE114" s="335"/>
      <c r="GF114" s="335"/>
      <c r="GG114" s="335"/>
      <c r="GH114" s="23">
        <v>-44</v>
      </c>
      <c r="GI114" s="23">
        <f t="shared" si="66"/>
        <v>0</v>
      </c>
      <c r="GJ114">
        <f t="shared" si="67"/>
        <v>0</v>
      </c>
      <c r="GK114">
        <f t="shared" si="68"/>
        <v>0</v>
      </c>
      <c r="GL114">
        <f t="shared" si="69"/>
        <v>0</v>
      </c>
      <c r="GM114">
        <f t="shared" si="70"/>
        <v>0</v>
      </c>
      <c r="GN114" s="23">
        <f t="shared" si="71"/>
        <v>0</v>
      </c>
      <c r="GO114" s="465"/>
      <c r="GP114" s="335"/>
      <c r="GQ114" s="335"/>
      <c r="GR114" s="335"/>
      <c r="GS114" s="335"/>
      <c r="GT114" s="335"/>
      <c r="GU114" s="335"/>
      <c r="GV114" s="335"/>
      <c r="GW114" s="335"/>
      <c r="GX114" s="335"/>
      <c r="GY114" s="23">
        <v>-44</v>
      </c>
      <c r="GZ114" s="23">
        <f t="shared" si="72"/>
        <v>0</v>
      </c>
      <c r="HA114">
        <f t="shared" si="73"/>
        <v>0</v>
      </c>
      <c r="HB114">
        <f t="shared" si="74"/>
        <v>0</v>
      </c>
      <c r="HC114">
        <f t="shared" si="75"/>
        <v>0</v>
      </c>
      <c r="HD114">
        <f t="shared" si="76"/>
        <v>0</v>
      </c>
      <c r="HE114" s="23">
        <f t="shared" si="77"/>
        <v>0</v>
      </c>
      <c r="HF114" s="465"/>
      <c r="HG114" s="335"/>
      <c r="HH114" s="335"/>
      <c r="HI114" s="335"/>
      <c r="HJ114" s="335"/>
      <c r="HK114" s="335"/>
      <c r="HL114" s="335"/>
      <c r="HM114" s="335"/>
      <c r="HN114" s="335"/>
      <c r="HO114" s="335"/>
      <c r="HP114" s="23">
        <v>-44</v>
      </c>
      <c r="HQ114" s="23">
        <f t="shared" si="78"/>
        <v>0</v>
      </c>
      <c r="HR114">
        <f t="shared" si="79"/>
        <v>0</v>
      </c>
      <c r="HS114">
        <f t="shared" si="80"/>
        <v>0</v>
      </c>
      <c r="HT114">
        <f t="shared" si="81"/>
        <v>0</v>
      </c>
      <c r="HU114">
        <f t="shared" si="82"/>
        <v>0</v>
      </c>
      <c r="HV114" s="23">
        <f t="shared" si="83"/>
        <v>0</v>
      </c>
      <c r="HW114" s="465"/>
      <c r="HX114" s="335"/>
      <c r="HY114" s="335"/>
      <c r="HZ114" s="335"/>
      <c r="IA114" s="335"/>
      <c r="IB114" s="335"/>
      <c r="IC114" s="335"/>
      <c r="ID114" s="335"/>
      <c r="IE114" s="335"/>
      <c r="IF114" s="335"/>
      <c r="IG114" s="23">
        <v>-44</v>
      </c>
      <c r="IH114" s="23">
        <f t="shared" si="84"/>
        <v>0</v>
      </c>
      <c r="II114">
        <f t="shared" si="85"/>
        <v>0</v>
      </c>
      <c r="IJ114">
        <f t="shared" si="86"/>
        <v>0</v>
      </c>
      <c r="IK114">
        <f t="shared" si="87"/>
        <v>0</v>
      </c>
      <c r="IL114">
        <f t="shared" si="88"/>
        <v>0</v>
      </c>
      <c r="IM114" s="23">
        <f t="shared" si="89"/>
        <v>0</v>
      </c>
      <c r="IN114" s="465"/>
      <c r="IO114" s="335"/>
      <c r="IP114" s="335"/>
      <c r="IQ114" s="335"/>
      <c r="IR114" s="335"/>
      <c r="IS114" s="335"/>
      <c r="IT114" s="335"/>
    </row>
    <row r="115" spans="1:254" s="124" customFormat="1" ht="12.75" x14ac:dyDescent="0.2">
      <c r="A115" s="335"/>
      <c r="B115" s="335"/>
      <c r="C115" s="23">
        <v>-43</v>
      </c>
      <c r="D115" s="23">
        <f t="shared" si="0"/>
        <v>0</v>
      </c>
      <c r="E115">
        <f t="shared" si="1"/>
        <v>0</v>
      </c>
      <c r="F115">
        <f t="shared" si="2"/>
        <v>0</v>
      </c>
      <c r="G115">
        <f t="shared" si="3"/>
        <v>0</v>
      </c>
      <c r="H115">
        <f t="shared" si="4"/>
        <v>0</v>
      </c>
      <c r="I115" s="23">
        <f t="shared" ca="1" si="5"/>
        <v>570</v>
      </c>
      <c r="J115" s="465"/>
      <c r="K115" s="335"/>
      <c r="L115" s="335"/>
      <c r="M115" s="335"/>
      <c r="N115" s="335"/>
      <c r="O115" s="335"/>
      <c r="P115" s="335"/>
      <c r="Q115" s="335"/>
      <c r="R115" s="335"/>
      <c r="S115" s="335"/>
      <c r="T115" s="23">
        <v>-43</v>
      </c>
      <c r="U115" s="23">
        <f t="shared" si="6"/>
        <v>0</v>
      </c>
      <c r="V115">
        <f t="shared" si="7"/>
        <v>0</v>
      </c>
      <c r="W115">
        <f t="shared" si="8"/>
        <v>0</v>
      </c>
      <c r="X115">
        <f t="shared" si="9"/>
        <v>0</v>
      </c>
      <c r="Y115">
        <f t="shared" si="10"/>
        <v>0</v>
      </c>
      <c r="Z115" s="23">
        <f t="shared" ca="1" si="11"/>
        <v>100</v>
      </c>
      <c r="AA115" s="465"/>
      <c r="AB115" s="335"/>
      <c r="AC115" s="335"/>
      <c r="AD115" s="335"/>
      <c r="AE115" s="335"/>
      <c r="AF115" s="335"/>
      <c r="AG115" s="335"/>
      <c r="AH115" s="335"/>
      <c r="AI115" s="335"/>
      <c r="AJ115" s="335"/>
      <c r="AK115" s="23">
        <v>-43</v>
      </c>
      <c r="AL115" s="23">
        <f t="shared" si="12"/>
        <v>0</v>
      </c>
      <c r="AM115">
        <f t="shared" si="13"/>
        <v>0</v>
      </c>
      <c r="AN115">
        <f t="shared" si="14"/>
        <v>0</v>
      </c>
      <c r="AO115">
        <f t="shared" si="15"/>
        <v>0</v>
      </c>
      <c r="AP115">
        <f t="shared" si="16"/>
        <v>0</v>
      </c>
      <c r="AQ115" s="23">
        <f t="shared" ca="1" si="17"/>
        <v>482.5</v>
      </c>
      <c r="AR115" s="465"/>
      <c r="AS115" s="335"/>
      <c r="AT115" s="335"/>
      <c r="AU115" s="335"/>
      <c r="AV115" s="335"/>
      <c r="AW115" s="335"/>
      <c r="AX115" s="335"/>
      <c r="AY115" s="335"/>
      <c r="AZ115" s="335"/>
      <c r="BA115" s="335"/>
      <c r="BB115" s="23">
        <v>-43</v>
      </c>
      <c r="BC115" s="23">
        <f t="shared" si="18"/>
        <v>0</v>
      </c>
      <c r="BD115">
        <f t="shared" si="19"/>
        <v>0</v>
      </c>
      <c r="BE115">
        <f t="shared" si="20"/>
        <v>0</v>
      </c>
      <c r="BF115">
        <f t="shared" si="21"/>
        <v>0</v>
      </c>
      <c r="BG115">
        <f t="shared" si="22"/>
        <v>0</v>
      </c>
      <c r="BH115" s="23">
        <f t="shared" ca="1" si="23"/>
        <v>400</v>
      </c>
      <c r="BI115" s="465"/>
      <c r="BJ115" s="335"/>
      <c r="BK115" s="335"/>
      <c r="BL115" s="335"/>
      <c r="BM115" s="335"/>
      <c r="BN115" s="335"/>
      <c r="BO115" s="335"/>
      <c r="BP115" s="335"/>
      <c r="BQ115" s="335"/>
      <c r="BR115" s="335"/>
      <c r="BS115" s="23">
        <v>-43</v>
      </c>
      <c r="BT115" s="23">
        <f t="shared" si="24"/>
        <v>0</v>
      </c>
      <c r="BU115">
        <f t="shared" si="25"/>
        <v>0</v>
      </c>
      <c r="BV115">
        <f t="shared" si="26"/>
        <v>0</v>
      </c>
      <c r="BW115">
        <f t="shared" si="27"/>
        <v>0</v>
      </c>
      <c r="BX115">
        <f t="shared" si="28"/>
        <v>0</v>
      </c>
      <c r="BY115" s="23">
        <f t="shared" ca="1" si="29"/>
        <v>400</v>
      </c>
      <c r="BZ115" s="465"/>
      <c r="CA115" s="335"/>
      <c r="CB115" s="335"/>
      <c r="CC115" s="335"/>
      <c r="CD115" s="335"/>
      <c r="CE115" s="335"/>
      <c r="CF115" s="335"/>
      <c r="CG115" s="335"/>
      <c r="CH115" s="335"/>
      <c r="CI115" s="335"/>
      <c r="CJ115" s="23">
        <v>-43</v>
      </c>
      <c r="CK115" s="23">
        <f t="shared" si="30"/>
        <v>0</v>
      </c>
      <c r="CL115">
        <f t="shared" si="31"/>
        <v>0</v>
      </c>
      <c r="CM115">
        <f t="shared" si="32"/>
        <v>0</v>
      </c>
      <c r="CN115">
        <f t="shared" si="33"/>
        <v>0</v>
      </c>
      <c r="CO115">
        <f t="shared" si="34"/>
        <v>0</v>
      </c>
      <c r="CP115" s="23">
        <f t="shared" ca="1" si="35"/>
        <v>570</v>
      </c>
      <c r="CQ115" s="465"/>
      <c r="CR115" s="335"/>
      <c r="CS115" s="335"/>
      <c r="CT115" s="335"/>
      <c r="CU115" s="335"/>
      <c r="CV115" s="335"/>
      <c r="CW115" s="335"/>
      <c r="CX115" s="335"/>
      <c r="CY115" s="335"/>
      <c r="CZ115" s="335"/>
      <c r="DA115" s="23">
        <v>-43</v>
      </c>
      <c r="DB115" s="23">
        <f t="shared" si="36"/>
        <v>0</v>
      </c>
      <c r="DC115">
        <f t="shared" si="37"/>
        <v>0</v>
      </c>
      <c r="DD115">
        <f t="shared" si="38"/>
        <v>0</v>
      </c>
      <c r="DE115">
        <f t="shared" si="39"/>
        <v>0</v>
      </c>
      <c r="DF115">
        <f t="shared" si="40"/>
        <v>0</v>
      </c>
      <c r="DG115" s="23">
        <f t="shared" ca="1" si="41"/>
        <v>300</v>
      </c>
      <c r="DH115" s="465"/>
      <c r="DI115" s="335"/>
      <c r="DJ115" s="335"/>
      <c r="DK115" s="335"/>
      <c r="DL115" s="335"/>
      <c r="DM115" s="335"/>
      <c r="DN115" s="335"/>
      <c r="DO115" s="335"/>
      <c r="DP115" s="335"/>
      <c r="DQ115" s="335"/>
      <c r="DR115" s="23">
        <v>-43</v>
      </c>
      <c r="DS115" s="23">
        <f t="shared" si="42"/>
        <v>0</v>
      </c>
      <c r="DT115">
        <f t="shared" si="43"/>
        <v>0</v>
      </c>
      <c r="DU115">
        <f t="shared" si="44"/>
        <v>0</v>
      </c>
      <c r="DV115">
        <f t="shared" si="45"/>
        <v>0</v>
      </c>
      <c r="DW115">
        <f t="shared" si="46"/>
        <v>0</v>
      </c>
      <c r="DX115" s="23">
        <f t="shared" ca="1" si="47"/>
        <v>735</v>
      </c>
      <c r="DY115" s="465"/>
      <c r="DZ115" s="335"/>
      <c r="EA115" s="335"/>
      <c r="EB115" s="335"/>
      <c r="EC115" s="335"/>
      <c r="ED115" s="335"/>
      <c r="EE115" s="335"/>
      <c r="EF115" s="335"/>
      <c r="EG115" s="335"/>
      <c r="EH115" s="335"/>
      <c r="EI115" s="23">
        <v>-43</v>
      </c>
      <c r="EJ115" s="23">
        <f t="shared" si="48"/>
        <v>0</v>
      </c>
      <c r="EK115">
        <f t="shared" si="49"/>
        <v>0</v>
      </c>
      <c r="EL115">
        <f t="shared" si="50"/>
        <v>0</v>
      </c>
      <c r="EM115">
        <f t="shared" si="51"/>
        <v>0</v>
      </c>
      <c r="EN115">
        <f t="shared" si="52"/>
        <v>0</v>
      </c>
      <c r="EO115" s="23">
        <f t="shared" ca="1" si="53"/>
        <v>200</v>
      </c>
      <c r="EP115" s="465"/>
      <c r="EQ115" s="335"/>
      <c r="ER115" s="335"/>
      <c r="ES115" s="335"/>
      <c r="ET115" s="335"/>
      <c r="EU115" s="335"/>
      <c r="EV115" s="335"/>
      <c r="EW115" s="335"/>
      <c r="EX115" s="335"/>
      <c r="EY115" s="335"/>
      <c r="EZ115" s="23">
        <v>-43</v>
      </c>
      <c r="FA115" s="23">
        <f t="shared" si="54"/>
        <v>0</v>
      </c>
      <c r="FB115">
        <f t="shared" si="55"/>
        <v>0</v>
      </c>
      <c r="FC115">
        <f t="shared" si="56"/>
        <v>0</v>
      </c>
      <c r="FD115">
        <f t="shared" si="57"/>
        <v>0</v>
      </c>
      <c r="FE115">
        <f t="shared" si="58"/>
        <v>0</v>
      </c>
      <c r="FF115" s="23">
        <f t="shared" ca="1" si="59"/>
        <v>200</v>
      </c>
      <c r="FG115" s="465"/>
      <c r="FH115" s="335"/>
      <c r="FI115" s="335"/>
      <c r="FJ115" s="335"/>
      <c r="FK115" s="335"/>
      <c r="FL115" s="335"/>
      <c r="FM115" s="335"/>
      <c r="FN115" s="335"/>
      <c r="FO115" s="335"/>
      <c r="FP115" s="335"/>
      <c r="FQ115" s="23">
        <v>-43</v>
      </c>
      <c r="FR115" s="23">
        <f t="shared" si="60"/>
        <v>0</v>
      </c>
      <c r="FS115">
        <f t="shared" si="61"/>
        <v>0</v>
      </c>
      <c r="FT115">
        <f t="shared" si="62"/>
        <v>0</v>
      </c>
      <c r="FU115">
        <f t="shared" si="63"/>
        <v>0</v>
      </c>
      <c r="FV115">
        <f t="shared" si="64"/>
        <v>0</v>
      </c>
      <c r="FW115" s="23">
        <f t="shared" si="65"/>
        <v>0</v>
      </c>
      <c r="FX115" s="465"/>
      <c r="FY115" s="335"/>
      <c r="FZ115" s="335"/>
      <c r="GA115" s="335"/>
      <c r="GB115" s="335"/>
      <c r="GC115" s="335"/>
      <c r="GD115" s="335"/>
      <c r="GE115" s="335"/>
      <c r="GF115" s="335"/>
      <c r="GG115" s="335"/>
      <c r="GH115" s="23">
        <v>-43</v>
      </c>
      <c r="GI115" s="23">
        <f t="shared" si="66"/>
        <v>0</v>
      </c>
      <c r="GJ115">
        <f t="shared" si="67"/>
        <v>0</v>
      </c>
      <c r="GK115">
        <f t="shared" si="68"/>
        <v>0</v>
      </c>
      <c r="GL115">
        <f t="shared" si="69"/>
        <v>0</v>
      </c>
      <c r="GM115">
        <f t="shared" si="70"/>
        <v>0</v>
      </c>
      <c r="GN115" s="23">
        <f t="shared" si="71"/>
        <v>0</v>
      </c>
      <c r="GO115" s="465"/>
      <c r="GP115" s="335"/>
      <c r="GQ115" s="335"/>
      <c r="GR115" s="335"/>
      <c r="GS115" s="335"/>
      <c r="GT115" s="335"/>
      <c r="GU115" s="335"/>
      <c r="GV115" s="335"/>
      <c r="GW115" s="335"/>
      <c r="GX115" s="335"/>
      <c r="GY115" s="23">
        <v>-43</v>
      </c>
      <c r="GZ115" s="23">
        <f t="shared" si="72"/>
        <v>0</v>
      </c>
      <c r="HA115">
        <f t="shared" si="73"/>
        <v>0</v>
      </c>
      <c r="HB115">
        <f t="shared" si="74"/>
        <v>0</v>
      </c>
      <c r="HC115">
        <f t="shared" si="75"/>
        <v>0</v>
      </c>
      <c r="HD115">
        <f t="shared" si="76"/>
        <v>0</v>
      </c>
      <c r="HE115" s="23">
        <f t="shared" si="77"/>
        <v>0</v>
      </c>
      <c r="HF115" s="465"/>
      <c r="HG115" s="335"/>
      <c r="HH115" s="335"/>
      <c r="HI115" s="335"/>
      <c r="HJ115" s="335"/>
      <c r="HK115" s="335"/>
      <c r="HL115" s="335"/>
      <c r="HM115" s="335"/>
      <c r="HN115" s="335"/>
      <c r="HO115" s="335"/>
      <c r="HP115" s="23">
        <v>-43</v>
      </c>
      <c r="HQ115" s="23">
        <f t="shared" si="78"/>
        <v>0</v>
      </c>
      <c r="HR115">
        <f t="shared" si="79"/>
        <v>0</v>
      </c>
      <c r="HS115">
        <f t="shared" si="80"/>
        <v>0</v>
      </c>
      <c r="HT115">
        <f t="shared" si="81"/>
        <v>0</v>
      </c>
      <c r="HU115">
        <f t="shared" si="82"/>
        <v>0</v>
      </c>
      <c r="HV115" s="23">
        <f t="shared" si="83"/>
        <v>0</v>
      </c>
      <c r="HW115" s="465"/>
      <c r="HX115" s="335"/>
      <c r="HY115" s="335"/>
      <c r="HZ115" s="335"/>
      <c r="IA115" s="335"/>
      <c r="IB115" s="335"/>
      <c r="IC115" s="335"/>
      <c r="ID115" s="335"/>
      <c r="IE115" s="335"/>
      <c r="IF115" s="335"/>
      <c r="IG115" s="23">
        <v>-43</v>
      </c>
      <c r="IH115" s="23">
        <f t="shared" si="84"/>
        <v>0</v>
      </c>
      <c r="II115">
        <f t="shared" si="85"/>
        <v>0</v>
      </c>
      <c r="IJ115">
        <f t="shared" si="86"/>
        <v>0</v>
      </c>
      <c r="IK115">
        <f t="shared" si="87"/>
        <v>0</v>
      </c>
      <c r="IL115">
        <f t="shared" si="88"/>
        <v>0</v>
      </c>
      <c r="IM115" s="23">
        <f t="shared" si="89"/>
        <v>0</v>
      </c>
      <c r="IN115" s="465"/>
      <c r="IO115" s="335"/>
      <c r="IP115" s="335"/>
      <c r="IQ115" s="335"/>
      <c r="IR115" s="335"/>
      <c r="IS115" s="335"/>
      <c r="IT115" s="335"/>
    </row>
    <row r="116" spans="1:254" s="124" customFormat="1" ht="12.75" x14ac:dyDescent="0.2">
      <c r="A116" s="335"/>
      <c r="B116" s="335"/>
      <c r="C116" s="23">
        <v>-42</v>
      </c>
      <c r="D116" s="23">
        <f t="shared" si="0"/>
        <v>0</v>
      </c>
      <c r="E116">
        <f t="shared" si="1"/>
        <v>0</v>
      </c>
      <c r="F116">
        <f t="shared" si="2"/>
        <v>0</v>
      </c>
      <c r="G116">
        <f t="shared" si="3"/>
        <v>0</v>
      </c>
      <c r="H116">
        <f t="shared" si="4"/>
        <v>0</v>
      </c>
      <c r="I116" s="23">
        <f t="shared" ca="1" si="5"/>
        <v>570</v>
      </c>
      <c r="J116" s="465"/>
      <c r="K116" s="335"/>
      <c r="L116" s="335"/>
      <c r="M116" s="335"/>
      <c r="N116" s="335"/>
      <c r="O116" s="335"/>
      <c r="P116" s="335"/>
      <c r="Q116" s="335"/>
      <c r="R116" s="335"/>
      <c r="S116" s="335"/>
      <c r="T116" s="23">
        <v>-42</v>
      </c>
      <c r="U116" s="23">
        <f t="shared" si="6"/>
        <v>0</v>
      </c>
      <c r="V116">
        <f t="shared" si="7"/>
        <v>0</v>
      </c>
      <c r="W116">
        <f t="shared" si="8"/>
        <v>0</v>
      </c>
      <c r="X116">
        <f t="shared" si="9"/>
        <v>0</v>
      </c>
      <c r="Y116">
        <f t="shared" si="10"/>
        <v>0</v>
      </c>
      <c r="Z116" s="23">
        <f t="shared" ca="1" si="11"/>
        <v>100</v>
      </c>
      <c r="AA116" s="465"/>
      <c r="AB116" s="335"/>
      <c r="AC116" s="335"/>
      <c r="AD116" s="335"/>
      <c r="AE116" s="335"/>
      <c r="AF116" s="335"/>
      <c r="AG116" s="335"/>
      <c r="AH116" s="335"/>
      <c r="AI116" s="335"/>
      <c r="AJ116" s="335"/>
      <c r="AK116" s="23">
        <v>-42</v>
      </c>
      <c r="AL116" s="23">
        <f t="shared" si="12"/>
        <v>0</v>
      </c>
      <c r="AM116">
        <f t="shared" si="13"/>
        <v>0</v>
      </c>
      <c r="AN116">
        <f t="shared" si="14"/>
        <v>0</v>
      </c>
      <c r="AO116">
        <f t="shared" si="15"/>
        <v>0</v>
      </c>
      <c r="AP116">
        <f t="shared" si="16"/>
        <v>0</v>
      </c>
      <c r="AQ116" s="23">
        <f t="shared" ca="1" si="17"/>
        <v>482.5</v>
      </c>
      <c r="AR116" s="465"/>
      <c r="AS116" s="335"/>
      <c r="AT116" s="335"/>
      <c r="AU116" s="335"/>
      <c r="AV116" s="335"/>
      <c r="AW116" s="335"/>
      <c r="AX116" s="335"/>
      <c r="AY116" s="335"/>
      <c r="AZ116" s="335"/>
      <c r="BA116" s="335"/>
      <c r="BB116" s="23">
        <v>-42</v>
      </c>
      <c r="BC116" s="23">
        <f t="shared" si="18"/>
        <v>0</v>
      </c>
      <c r="BD116">
        <f t="shared" si="19"/>
        <v>0</v>
      </c>
      <c r="BE116">
        <f t="shared" si="20"/>
        <v>0</v>
      </c>
      <c r="BF116">
        <f t="shared" si="21"/>
        <v>0</v>
      </c>
      <c r="BG116">
        <f t="shared" si="22"/>
        <v>0</v>
      </c>
      <c r="BH116" s="23">
        <f t="shared" ca="1" si="23"/>
        <v>400</v>
      </c>
      <c r="BI116" s="465"/>
      <c r="BJ116" s="335"/>
      <c r="BK116" s="335"/>
      <c r="BL116" s="335"/>
      <c r="BM116" s="335"/>
      <c r="BN116" s="335"/>
      <c r="BO116" s="335"/>
      <c r="BP116" s="335"/>
      <c r="BQ116" s="335"/>
      <c r="BR116" s="335"/>
      <c r="BS116" s="23">
        <v>-42</v>
      </c>
      <c r="BT116" s="23">
        <f t="shared" si="24"/>
        <v>0</v>
      </c>
      <c r="BU116">
        <f t="shared" si="25"/>
        <v>0</v>
      </c>
      <c r="BV116">
        <f t="shared" si="26"/>
        <v>0</v>
      </c>
      <c r="BW116">
        <f t="shared" si="27"/>
        <v>0</v>
      </c>
      <c r="BX116">
        <f t="shared" si="28"/>
        <v>0</v>
      </c>
      <c r="BY116" s="23">
        <f t="shared" ca="1" si="29"/>
        <v>400</v>
      </c>
      <c r="BZ116" s="465"/>
      <c r="CA116" s="335"/>
      <c r="CB116" s="335"/>
      <c r="CC116" s="335"/>
      <c r="CD116" s="335"/>
      <c r="CE116" s="335"/>
      <c r="CF116" s="335"/>
      <c r="CG116" s="335"/>
      <c r="CH116" s="335"/>
      <c r="CI116" s="335"/>
      <c r="CJ116" s="23">
        <v>-42</v>
      </c>
      <c r="CK116" s="23">
        <f t="shared" si="30"/>
        <v>0</v>
      </c>
      <c r="CL116">
        <f t="shared" si="31"/>
        <v>0</v>
      </c>
      <c r="CM116">
        <f t="shared" si="32"/>
        <v>0</v>
      </c>
      <c r="CN116">
        <f t="shared" si="33"/>
        <v>0</v>
      </c>
      <c r="CO116">
        <f t="shared" si="34"/>
        <v>0</v>
      </c>
      <c r="CP116" s="23">
        <f t="shared" ca="1" si="35"/>
        <v>570</v>
      </c>
      <c r="CQ116" s="465"/>
      <c r="CR116" s="335"/>
      <c r="CS116" s="335"/>
      <c r="CT116" s="335"/>
      <c r="CU116" s="335"/>
      <c r="CV116" s="335"/>
      <c r="CW116" s="335"/>
      <c r="CX116" s="335"/>
      <c r="CY116" s="335"/>
      <c r="CZ116" s="335"/>
      <c r="DA116" s="23">
        <v>-42</v>
      </c>
      <c r="DB116" s="23">
        <f t="shared" si="36"/>
        <v>0</v>
      </c>
      <c r="DC116">
        <f t="shared" si="37"/>
        <v>0</v>
      </c>
      <c r="DD116">
        <f t="shared" si="38"/>
        <v>0</v>
      </c>
      <c r="DE116">
        <f t="shared" si="39"/>
        <v>0</v>
      </c>
      <c r="DF116">
        <f t="shared" si="40"/>
        <v>0</v>
      </c>
      <c r="DG116" s="23">
        <f t="shared" ca="1" si="41"/>
        <v>300</v>
      </c>
      <c r="DH116" s="465"/>
      <c r="DI116" s="335"/>
      <c r="DJ116" s="335"/>
      <c r="DK116" s="335"/>
      <c r="DL116" s="335"/>
      <c r="DM116" s="335"/>
      <c r="DN116" s="335"/>
      <c r="DO116" s="335"/>
      <c r="DP116" s="335"/>
      <c r="DQ116" s="335"/>
      <c r="DR116" s="23">
        <v>-42</v>
      </c>
      <c r="DS116" s="23">
        <f t="shared" si="42"/>
        <v>0</v>
      </c>
      <c r="DT116">
        <f t="shared" si="43"/>
        <v>0</v>
      </c>
      <c r="DU116">
        <f t="shared" si="44"/>
        <v>0</v>
      </c>
      <c r="DV116">
        <f t="shared" si="45"/>
        <v>0</v>
      </c>
      <c r="DW116">
        <f t="shared" si="46"/>
        <v>0</v>
      </c>
      <c r="DX116" s="23">
        <f t="shared" ca="1" si="47"/>
        <v>735</v>
      </c>
      <c r="DY116" s="465"/>
      <c r="DZ116" s="335"/>
      <c r="EA116" s="335"/>
      <c r="EB116" s="335"/>
      <c r="EC116" s="335"/>
      <c r="ED116" s="335"/>
      <c r="EE116" s="335"/>
      <c r="EF116" s="335"/>
      <c r="EG116" s="335"/>
      <c r="EH116" s="335"/>
      <c r="EI116" s="23">
        <v>-42</v>
      </c>
      <c r="EJ116" s="23">
        <f t="shared" si="48"/>
        <v>0</v>
      </c>
      <c r="EK116">
        <f t="shared" si="49"/>
        <v>0</v>
      </c>
      <c r="EL116">
        <f t="shared" si="50"/>
        <v>0</v>
      </c>
      <c r="EM116">
        <f t="shared" si="51"/>
        <v>0</v>
      </c>
      <c r="EN116">
        <f t="shared" si="52"/>
        <v>0</v>
      </c>
      <c r="EO116" s="23">
        <f t="shared" ca="1" si="53"/>
        <v>200</v>
      </c>
      <c r="EP116" s="465"/>
      <c r="EQ116" s="335"/>
      <c r="ER116" s="335"/>
      <c r="ES116" s="335"/>
      <c r="ET116" s="335"/>
      <c r="EU116" s="335"/>
      <c r="EV116" s="335"/>
      <c r="EW116" s="335"/>
      <c r="EX116" s="335"/>
      <c r="EY116" s="335"/>
      <c r="EZ116" s="23">
        <v>-42</v>
      </c>
      <c r="FA116" s="23">
        <f t="shared" si="54"/>
        <v>0</v>
      </c>
      <c r="FB116">
        <f t="shared" si="55"/>
        <v>0</v>
      </c>
      <c r="FC116">
        <f t="shared" si="56"/>
        <v>0</v>
      </c>
      <c r="FD116">
        <f t="shared" si="57"/>
        <v>0</v>
      </c>
      <c r="FE116">
        <f t="shared" si="58"/>
        <v>0</v>
      </c>
      <c r="FF116" s="23">
        <f t="shared" ca="1" si="59"/>
        <v>200</v>
      </c>
      <c r="FG116" s="465"/>
      <c r="FH116" s="335"/>
      <c r="FI116" s="335"/>
      <c r="FJ116" s="335"/>
      <c r="FK116" s="335"/>
      <c r="FL116" s="335"/>
      <c r="FM116" s="335"/>
      <c r="FN116" s="335"/>
      <c r="FO116" s="335"/>
      <c r="FP116" s="335"/>
      <c r="FQ116" s="23">
        <v>-42</v>
      </c>
      <c r="FR116" s="23">
        <f t="shared" si="60"/>
        <v>0</v>
      </c>
      <c r="FS116">
        <f t="shared" si="61"/>
        <v>0</v>
      </c>
      <c r="FT116">
        <f t="shared" si="62"/>
        <v>0</v>
      </c>
      <c r="FU116">
        <f t="shared" si="63"/>
        <v>0</v>
      </c>
      <c r="FV116">
        <f t="shared" si="64"/>
        <v>0</v>
      </c>
      <c r="FW116" s="23">
        <f t="shared" si="65"/>
        <v>0</v>
      </c>
      <c r="FX116" s="465"/>
      <c r="FY116" s="335"/>
      <c r="FZ116" s="335"/>
      <c r="GA116" s="335"/>
      <c r="GB116" s="335"/>
      <c r="GC116" s="335"/>
      <c r="GD116" s="335"/>
      <c r="GE116" s="335"/>
      <c r="GF116" s="335"/>
      <c r="GG116" s="335"/>
      <c r="GH116" s="23">
        <v>-42</v>
      </c>
      <c r="GI116" s="23">
        <f t="shared" si="66"/>
        <v>0</v>
      </c>
      <c r="GJ116">
        <f t="shared" si="67"/>
        <v>0</v>
      </c>
      <c r="GK116">
        <f t="shared" si="68"/>
        <v>0</v>
      </c>
      <c r="GL116">
        <f t="shared" si="69"/>
        <v>0</v>
      </c>
      <c r="GM116">
        <f t="shared" si="70"/>
        <v>0</v>
      </c>
      <c r="GN116" s="23">
        <f t="shared" si="71"/>
        <v>0</v>
      </c>
      <c r="GO116" s="465"/>
      <c r="GP116" s="335"/>
      <c r="GQ116" s="335"/>
      <c r="GR116" s="335"/>
      <c r="GS116" s="335"/>
      <c r="GT116" s="335"/>
      <c r="GU116" s="335"/>
      <c r="GV116" s="335"/>
      <c r="GW116" s="335"/>
      <c r="GX116" s="335"/>
      <c r="GY116" s="23">
        <v>-42</v>
      </c>
      <c r="GZ116" s="23">
        <f t="shared" si="72"/>
        <v>0</v>
      </c>
      <c r="HA116">
        <f t="shared" si="73"/>
        <v>0</v>
      </c>
      <c r="HB116">
        <f t="shared" si="74"/>
        <v>0</v>
      </c>
      <c r="HC116">
        <f t="shared" si="75"/>
        <v>0</v>
      </c>
      <c r="HD116">
        <f t="shared" si="76"/>
        <v>0</v>
      </c>
      <c r="HE116" s="23">
        <f t="shared" si="77"/>
        <v>0</v>
      </c>
      <c r="HF116" s="465"/>
      <c r="HG116" s="335"/>
      <c r="HH116" s="335"/>
      <c r="HI116" s="335"/>
      <c r="HJ116" s="335"/>
      <c r="HK116" s="335"/>
      <c r="HL116" s="335"/>
      <c r="HM116" s="335"/>
      <c r="HN116" s="335"/>
      <c r="HO116" s="335"/>
      <c r="HP116" s="23">
        <v>-42</v>
      </c>
      <c r="HQ116" s="23">
        <f t="shared" si="78"/>
        <v>0</v>
      </c>
      <c r="HR116">
        <f t="shared" si="79"/>
        <v>0</v>
      </c>
      <c r="HS116">
        <f t="shared" si="80"/>
        <v>0</v>
      </c>
      <c r="HT116">
        <f t="shared" si="81"/>
        <v>0</v>
      </c>
      <c r="HU116">
        <f t="shared" si="82"/>
        <v>0</v>
      </c>
      <c r="HV116" s="23">
        <f t="shared" si="83"/>
        <v>0</v>
      </c>
      <c r="HW116" s="465"/>
      <c r="HX116" s="335"/>
      <c r="HY116" s="335"/>
      <c r="HZ116" s="335"/>
      <c r="IA116" s="335"/>
      <c r="IB116" s="335"/>
      <c r="IC116" s="335"/>
      <c r="ID116" s="335"/>
      <c r="IE116" s="335"/>
      <c r="IF116" s="335"/>
      <c r="IG116" s="23">
        <v>-42</v>
      </c>
      <c r="IH116" s="23">
        <f t="shared" si="84"/>
        <v>0</v>
      </c>
      <c r="II116">
        <f t="shared" si="85"/>
        <v>0</v>
      </c>
      <c r="IJ116">
        <f t="shared" si="86"/>
        <v>0</v>
      </c>
      <c r="IK116">
        <f t="shared" si="87"/>
        <v>0</v>
      </c>
      <c r="IL116">
        <f t="shared" si="88"/>
        <v>0</v>
      </c>
      <c r="IM116" s="23">
        <f t="shared" si="89"/>
        <v>0</v>
      </c>
      <c r="IN116" s="465"/>
      <c r="IO116" s="335"/>
      <c r="IP116" s="335"/>
      <c r="IQ116" s="335"/>
      <c r="IR116" s="335"/>
      <c r="IS116" s="335"/>
      <c r="IT116" s="335"/>
    </row>
    <row r="117" spans="1:254" s="124" customFormat="1" ht="12.75" x14ac:dyDescent="0.2">
      <c r="A117" s="335"/>
      <c r="B117" s="335"/>
      <c r="C117" s="23">
        <v>-41</v>
      </c>
      <c r="D117" s="23">
        <f t="shared" si="0"/>
        <v>0</v>
      </c>
      <c r="E117">
        <f t="shared" si="1"/>
        <v>0</v>
      </c>
      <c r="F117">
        <f t="shared" si="2"/>
        <v>0</v>
      </c>
      <c r="G117">
        <f t="shared" si="3"/>
        <v>0</v>
      </c>
      <c r="H117">
        <f t="shared" si="4"/>
        <v>0</v>
      </c>
      <c r="I117" s="23">
        <f t="shared" ca="1" si="5"/>
        <v>570</v>
      </c>
      <c r="J117" s="465"/>
      <c r="K117" s="335"/>
      <c r="L117" s="335"/>
      <c r="M117" s="335"/>
      <c r="N117" s="335"/>
      <c r="O117" s="335"/>
      <c r="P117" s="335"/>
      <c r="Q117" s="335"/>
      <c r="R117" s="335"/>
      <c r="S117" s="335"/>
      <c r="T117" s="23">
        <v>-41</v>
      </c>
      <c r="U117" s="23">
        <f t="shared" si="6"/>
        <v>0</v>
      </c>
      <c r="V117">
        <f t="shared" si="7"/>
        <v>0</v>
      </c>
      <c r="W117">
        <f t="shared" si="8"/>
        <v>0</v>
      </c>
      <c r="X117">
        <f t="shared" si="9"/>
        <v>0</v>
      </c>
      <c r="Y117">
        <f t="shared" si="10"/>
        <v>0</v>
      </c>
      <c r="Z117" s="23">
        <f t="shared" ca="1" si="11"/>
        <v>100</v>
      </c>
      <c r="AA117" s="465"/>
      <c r="AB117" s="335"/>
      <c r="AC117" s="335"/>
      <c r="AD117" s="335"/>
      <c r="AE117" s="335"/>
      <c r="AF117" s="335"/>
      <c r="AG117" s="335"/>
      <c r="AH117" s="335"/>
      <c r="AI117" s="335"/>
      <c r="AJ117" s="335"/>
      <c r="AK117" s="23">
        <v>-41</v>
      </c>
      <c r="AL117" s="23">
        <f t="shared" si="12"/>
        <v>0</v>
      </c>
      <c r="AM117">
        <f t="shared" si="13"/>
        <v>0</v>
      </c>
      <c r="AN117">
        <f t="shared" si="14"/>
        <v>0</v>
      </c>
      <c r="AO117">
        <f t="shared" si="15"/>
        <v>0</v>
      </c>
      <c r="AP117">
        <f t="shared" si="16"/>
        <v>0</v>
      </c>
      <c r="AQ117" s="23">
        <f t="shared" ca="1" si="17"/>
        <v>482.5</v>
      </c>
      <c r="AR117" s="465"/>
      <c r="AS117" s="335"/>
      <c r="AT117" s="335"/>
      <c r="AU117" s="335"/>
      <c r="AV117" s="335"/>
      <c r="AW117" s="335"/>
      <c r="AX117" s="335"/>
      <c r="AY117" s="335"/>
      <c r="AZ117" s="335"/>
      <c r="BA117" s="335"/>
      <c r="BB117" s="23">
        <v>-41</v>
      </c>
      <c r="BC117" s="23">
        <f t="shared" si="18"/>
        <v>0</v>
      </c>
      <c r="BD117">
        <f t="shared" si="19"/>
        <v>0</v>
      </c>
      <c r="BE117">
        <f t="shared" si="20"/>
        <v>0</v>
      </c>
      <c r="BF117">
        <f t="shared" si="21"/>
        <v>0</v>
      </c>
      <c r="BG117">
        <f t="shared" si="22"/>
        <v>0</v>
      </c>
      <c r="BH117" s="23">
        <f t="shared" ca="1" si="23"/>
        <v>400</v>
      </c>
      <c r="BI117" s="465"/>
      <c r="BJ117" s="335"/>
      <c r="BK117" s="335"/>
      <c r="BL117" s="335"/>
      <c r="BM117" s="335"/>
      <c r="BN117" s="335"/>
      <c r="BO117" s="335"/>
      <c r="BP117" s="335"/>
      <c r="BQ117" s="335"/>
      <c r="BR117" s="335"/>
      <c r="BS117" s="23">
        <v>-41</v>
      </c>
      <c r="BT117" s="23">
        <f t="shared" si="24"/>
        <v>0</v>
      </c>
      <c r="BU117">
        <f t="shared" si="25"/>
        <v>0</v>
      </c>
      <c r="BV117">
        <f t="shared" si="26"/>
        <v>0</v>
      </c>
      <c r="BW117">
        <f t="shared" si="27"/>
        <v>0</v>
      </c>
      <c r="BX117">
        <f t="shared" si="28"/>
        <v>0</v>
      </c>
      <c r="BY117" s="23">
        <f t="shared" ca="1" si="29"/>
        <v>400</v>
      </c>
      <c r="BZ117" s="465"/>
      <c r="CA117" s="335"/>
      <c r="CB117" s="335"/>
      <c r="CC117" s="335"/>
      <c r="CD117" s="335"/>
      <c r="CE117" s="335"/>
      <c r="CF117" s="335"/>
      <c r="CG117" s="335"/>
      <c r="CH117" s="335"/>
      <c r="CI117" s="335"/>
      <c r="CJ117" s="23">
        <v>-41</v>
      </c>
      <c r="CK117" s="23">
        <f t="shared" si="30"/>
        <v>0</v>
      </c>
      <c r="CL117">
        <f t="shared" si="31"/>
        <v>0</v>
      </c>
      <c r="CM117">
        <f t="shared" si="32"/>
        <v>0</v>
      </c>
      <c r="CN117">
        <f t="shared" si="33"/>
        <v>0</v>
      </c>
      <c r="CO117">
        <f t="shared" si="34"/>
        <v>0</v>
      </c>
      <c r="CP117" s="23">
        <f t="shared" ca="1" si="35"/>
        <v>570</v>
      </c>
      <c r="CQ117" s="465"/>
      <c r="CR117" s="335"/>
      <c r="CS117" s="335"/>
      <c r="CT117" s="335"/>
      <c r="CU117" s="335"/>
      <c r="CV117" s="335"/>
      <c r="CW117" s="335"/>
      <c r="CX117" s="335"/>
      <c r="CY117" s="335"/>
      <c r="CZ117" s="335"/>
      <c r="DA117" s="23">
        <v>-41</v>
      </c>
      <c r="DB117" s="23">
        <f t="shared" si="36"/>
        <v>0</v>
      </c>
      <c r="DC117">
        <f t="shared" si="37"/>
        <v>0</v>
      </c>
      <c r="DD117">
        <f t="shared" si="38"/>
        <v>0</v>
      </c>
      <c r="DE117">
        <f t="shared" si="39"/>
        <v>0</v>
      </c>
      <c r="DF117">
        <f t="shared" si="40"/>
        <v>0</v>
      </c>
      <c r="DG117" s="23">
        <f t="shared" ca="1" si="41"/>
        <v>300</v>
      </c>
      <c r="DH117" s="465"/>
      <c r="DI117" s="335"/>
      <c r="DJ117" s="335"/>
      <c r="DK117" s="335"/>
      <c r="DL117" s="335"/>
      <c r="DM117" s="335"/>
      <c r="DN117" s="335"/>
      <c r="DO117" s="335"/>
      <c r="DP117" s="335"/>
      <c r="DQ117" s="335"/>
      <c r="DR117" s="23">
        <v>-41</v>
      </c>
      <c r="DS117" s="23">
        <f t="shared" si="42"/>
        <v>0</v>
      </c>
      <c r="DT117">
        <f t="shared" si="43"/>
        <v>0</v>
      </c>
      <c r="DU117">
        <f t="shared" si="44"/>
        <v>0</v>
      </c>
      <c r="DV117">
        <f t="shared" si="45"/>
        <v>0</v>
      </c>
      <c r="DW117">
        <f t="shared" si="46"/>
        <v>0</v>
      </c>
      <c r="DX117" s="23">
        <f t="shared" ca="1" si="47"/>
        <v>735</v>
      </c>
      <c r="DY117" s="465"/>
      <c r="DZ117" s="335"/>
      <c r="EA117" s="335"/>
      <c r="EB117" s="335"/>
      <c r="EC117" s="335"/>
      <c r="ED117" s="335"/>
      <c r="EE117" s="335"/>
      <c r="EF117" s="335"/>
      <c r="EG117" s="335"/>
      <c r="EH117" s="335"/>
      <c r="EI117" s="23">
        <v>-41</v>
      </c>
      <c r="EJ117" s="23">
        <f t="shared" si="48"/>
        <v>0</v>
      </c>
      <c r="EK117">
        <f t="shared" si="49"/>
        <v>0</v>
      </c>
      <c r="EL117">
        <f t="shared" si="50"/>
        <v>0</v>
      </c>
      <c r="EM117">
        <f t="shared" si="51"/>
        <v>0</v>
      </c>
      <c r="EN117">
        <f t="shared" si="52"/>
        <v>0</v>
      </c>
      <c r="EO117" s="23">
        <f t="shared" ca="1" si="53"/>
        <v>200</v>
      </c>
      <c r="EP117" s="465"/>
      <c r="EQ117" s="335"/>
      <c r="ER117" s="335"/>
      <c r="ES117" s="335"/>
      <c r="ET117" s="335"/>
      <c r="EU117" s="335"/>
      <c r="EV117" s="335"/>
      <c r="EW117" s="335"/>
      <c r="EX117" s="335"/>
      <c r="EY117" s="335"/>
      <c r="EZ117" s="23">
        <v>-41</v>
      </c>
      <c r="FA117" s="23">
        <f t="shared" si="54"/>
        <v>0</v>
      </c>
      <c r="FB117">
        <f t="shared" si="55"/>
        <v>0</v>
      </c>
      <c r="FC117">
        <f t="shared" si="56"/>
        <v>0</v>
      </c>
      <c r="FD117">
        <f t="shared" si="57"/>
        <v>0</v>
      </c>
      <c r="FE117">
        <f t="shared" si="58"/>
        <v>0</v>
      </c>
      <c r="FF117" s="23">
        <f t="shared" ca="1" si="59"/>
        <v>200</v>
      </c>
      <c r="FG117" s="465"/>
      <c r="FH117" s="335"/>
      <c r="FI117" s="335"/>
      <c r="FJ117" s="335"/>
      <c r="FK117" s="335"/>
      <c r="FL117" s="335"/>
      <c r="FM117" s="335"/>
      <c r="FN117" s="335"/>
      <c r="FO117" s="335"/>
      <c r="FP117" s="335"/>
      <c r="FQ117" s="23">
        <v>-41</v>
      </c>
      <c r="FR117" s="23">
        <f t="shared" si="60"/>
        <v>0</v>
      </c>
      <c r="FS117">
        <f t="shared" si="61"/>
        <v>0</v>
      </c>
      <c r="FT117">
        <f t="shared" si="62"/>
        <v>0</v>
      </c>
      <c r="FU117">
        <f t="shared" si="63"/>
        <v>0</v>
      </c>
      <c r="FV117">
        <f t="shared" si="64"/>
        <v>0</v>
      </c>
      <c r="FW117" s="23">
        <f t="shared" si="65"/>
        <v>0</v>
      </c>
      <c r="FX117" s="465"/>
      <c r="FY117" s="335"/>
      <c r="FZ117" s="335"/>
      <c r="GA117" s="335"/>
      <c r="GB117" s="335"/>
      <c r="GC117" s="335"/>
      <c r="GD117" s="335"/>
      <c r="GE117" s="335"/>
      <c r="GF117" s="335"/>
      <c r="GG117" s="335"/>
      <c r="GH117" s="23">
        <v>-41</v>
      </c>
      <c r="GI117" s="23">
        <f t="shared" si="66"/>
        <v>0</v>
      </c>
      <c r="GJ117">
        <f t="shared" si="67"/>
        <v>0</v>
      </c>
      <c r="GK117">
        <f t="shared" si="68"/>
        <v>0</v>
      </c>
      <c r="GL117">
        <f t="shared" si="69"/>
        <v>0</v>
      </c>
      <c r="GM117">
        <f t="shared" si="70"/>
        <v>0</v>
      </c>
      <c r="GN117" s="23">
        <f t="shared" si="71"/>
        <v>0</v>
      </c>
      <c r="GO117" s="465"/>
      <c r="GP117" s="335"/>
      <c r="GQ117" s="335"/>
      <c r="GR117" s="335"/>
      <c r="GS117" s="335"/>
      <c r="GT117" s="335"/>
      <c r="GU117" s="335"/>
      <c r="GV117" s="335"/>
      <c r="GW117" s="335"/>
      <c r="GX117" s="335"/>
      <c r="GY117" s="23">
        <v>-41</v>
      </c>
      <c r="GZ117" s="23">
        <f t="shared" si="72"/>
        <v>0</v>
      </c>
      <c r="HA117">
        <f t="shared" si="73"/>
        <v>0</v>
      </c>
      <c r="HB117">
        <f t="shared" si="74"/>
        <v>0</v>
      </c>
      <c r="HC117">
        <f t="shared" si="75"/>
        <v>0</v>
      </c>
      <c r="HD117">
        <f t="shared" si="76"/>
        <v>0</v>
      </c>
      <c r="HE117" s="23">
        <f t="shared" si="77"/>
        <v>0</v>
      </c>
      <c r="HF117" s="465"/>
      <c r="HG117" s="335"/>
      <c r="HH117" s="335"/>
      <c r="HI117" s="335"/>
      <c r="HJ117" s="335"/>
      <c r="HK117" s="335"/>
      <c r="HL117" s="335"/>
      <c r="HM117" s="335"/>
      <c r="HN117" s="335"/>
      <c r="HO117" s="335"/>
      <c r="HP117" s="23">
        <v>-41</v>
      </c>
      <c r="HQ117" s="23">
        <f t="shared" si="78"/>
        <v>0</v>
      </c>
      <c r="HR117">
        <f t="shared" si="79"/>
        <v>0</v>
      </c>
      <c r="HS117">
        <f t="shared" si="80"/>
        <v>0</v>
      </c>
      <c r="HT117">
        <f t="shared" si="81"/>
        <v>0</v>
      </c>
      <c r="HU117">
        <f t="shared" si="82"/>
        <v>0</v>
      </c>
      <c r="HV117" s="23">
        <f t="shared" si="83"/>
        <v>0</v>
      </c>
      <c r="HW117" s="465"/>
      <c r="HX117" s="335"/>
      <c r="HY117" s="335"/>
      <c r="HZ117" s="335"/>
      <c r="IA117" s="335"/>
      <c r="IB117" s="335"/>
      <c r="IC117" s="335"/>
      <c r="ID117" s="335"/>
      <c r="IE117" s="335"/>
      <c r="IF117" s="335"/>
      <c r="IG117" s="23">
        <v>-41</v>
      </c>
      <c r="IH117" s="23">
        <f t="shared" si="84"/>
        <v>0</v>
      </c>
      <c r="II117">
        <f t="shared" si="85"/>
        <v>0</v>
      </c>
      <c r="IJ117">
        <f t="shared" si="86"/>
        <v>0</v>
      </c>
      <c r="IK117">
        <f t="shared" si="87"/>
        <v>0</v>
      </c>
      <c r="IL117">
        <f t="shared" si="88"/>
        <v>0</v>
      </c>
      <c r="IM117" s="23">
        <f t="shared" si="89"/>
        <v>0</v>
      </c>
      <c r="IN117" s="465"/>
      <c r="IO117" s="335"/>
      <c r="IP117" s="335"/>
      <c r="IQ117" s="335"/>
      <c r="IR117" s="335"/>
      <c r="IS117" s="335"/>
      <c r="IT117" s="335"/>
    </row>
    <row r="118" spans="1:254" s="124" customFormat="1" ht="12.75" x14ac:dyDescent="0.2">
      <c r="A118" s="335"/>
      <c r="B118" s="335"/>
      <c r="C118" s="23">
        <v>-40</v>
      </c>
      <c r="D118" s="23">
        <f t="shared" si="0"/>
        <v>0</v>
      </c>
      <c r="E118">
        <f t="shared" si="1"/>
        <v>0</v>
      </c>
      <c r="F118">
        <f t="shared" si="2"/>
        <v>0</v>
      </c>
      <c r="G118">
        <f t="shared" si="3"/>
        <v>0</v>
      </c>
      <c r="H118">
        <f t="shared" si="4"/>
        <v>0</v>
      </c>
      <c r="I118" s="23">
        <f t="shared" ca="1" si="5"/>
        <v>570</v>
      </c>
      <c r="J118" s="465"/>
      <c r="K118" s="335"/>
      <c r="L118" s="335"/>
      <c r="M118" s="335"/>
      <c r="N118" s="335"/>
      <c r="O118" s="335"/>
      <c r="P118" s="335"/>
      <c r="Q118" s="335"/>
      <c r="R118" s="335"/>
      <c r="S118" s="335"/>
      <c r="T118" s="23">
        <v>-40</v>
      </c>
      <c r="U118" s="23">
        <f t="shared" si="6"/>
        <v>0</v>
      </c>
      <c r="V118">
        <f t="shared" si="7"/>
        <v>0</v>
      </c>
      <c r="W118">
        <f t="shared" si="8"/>
        <v>0</v>
      </c>
      <c r="X118">
        <f t="shared" si="9"/>
        <v>0</v>
      </c>
      <c r="Y118">
        <f t="shared" si="10"/>
        <v>0</v>
      </c>
      <c r="Z118" s="23">
        <f t="shared" ca="1" si="11"/>
        <v>100</v>
      </c>
      <c r="AA118" s="465"/>
      <c r="AB118" s="335"/>
      <c r="AC118" s="335"/>
      <c r="AD118" s="335"/>
      <c r="AE118" s="335"/>
      <c r="AF118" s="335"/>
      <c r="AG118" s="335"/>
      <c r="AH118" s="335"/>
      <c r="AI118" s="335"/>
      <c r="AJ118" s="335"/>
      <c r="AK118" s="23">
        <v>-40</v>
      </c>
      <c r="AL118" s="23">
        <f t="shared" si="12"/>
        <v>0</v>
      </c>
      <c r="AM118">
        <f t="shared" si="13"/>
        <v>0</v>
      </c>
      <c r="AN118">
        <f t="shared" si="14"/>
        <v>0</v>
      </c>
      <c r="AO118">
        <f t="shared" si="15"/>
        <v>0</v>
      </c>
      <c r="AP118">
        <f t="shared" si="16"/>
        <v>0</v>
      </c>
      <c r="AQ118" s="23">
        <f t="shared" ca="1" si="17"/>
        <v>482.5</v>
      </c>
      <c r="AR118" s="465"/>
      <c r="AS118" s="335"/>
      <c r="AT118" s="335"/>
      <c r="AU118" s="335"/>
      <c r="AV118" s="335"/>
      <c r="AW118" s="335"/>
      <c r="AX118" s="335"/>
      <c r="AY118" s="335"/>
      <c r="AZ118" s="335"/>
      <c r="BA118" s="335"/>
      <c r="BB118" s="23">
        <v>-40</v>
      </c>
      <c r="BC118" s="23">
        <f t="shared" si="18"/>
        <v>0</v>
      </c>
      <c r="BD118">
        <f t="shared" si="19"/>
        <v>0</v>
      </c>
      <c r="BE118">
        <f t="shared" si="20"/>
        <v>0</v>
      </c>
      <c r="BF118">
        <f t="shared" si="21"/>
        <v>0</v>
      </c>
      <c r="BG118">
        <f t="shared" si="22"/>
        <v>0</v>
      </c>
      <c r="BH118" s="23">
        <f t="shared" ca="1" si="23"/>
        <v>400</v>
      </c>
      <c r="BI118" s="465"/>
      <c r="BJ118" s="335"/>
      <c r="BK118" s="335"/>
      <c r="BL118" s="335"/>
      <c r="BM118" s="335"/>
      <c r="BN118" s="335"/>
      <c r="BO118" s="335"/>
      <c r="BP118" s="335"/>
      <c r="BQ118" s="335"/>
      <c r="BR118" s="335"/>
      <c r="BS118" s="23">
        <v>-40</v>
      </c>
      <c r="BT118" s="23">
        <f t="shared" si="24"/>
        <v>0</v>
      </c>
      <c r="BU118">
        <f t="shared" si="25"/>
        <v>0</v>
      </c>
      <c r="BV118">
        <f t="shared" si="26"/>
        <v>0</v>
      </c>
      <c r="BW118">
        <f t="shared" si="27"/>
        <v>0</v>
      </c>
      <c r="BX118">
        <f t="shared" si="28"/>
        <v>0</v>
      </c>
      <c r="BY118" s="23">
        <f t="shared" ca="1" si="29"/>
        <v>400</v>
      </c>
      <c r="BZ118" s="465"/>
      <c r="CA118" s="335"/>
      <c r="CB118" s="335"/>
      <c r="CC118" s="335"/>
      <c r="CD118" s="335"/>
      <c r="CE118" s="335"/>
      <c r="CF118" s="335"/>
      <c r="CG118" s="335"/>
      <c r="CH118" s="335"/>
      <c r="CI118" s="335"/>
      <c r="CJ118" s="23">
        <v>-40</v>
      </c>
      <c r="CK118" s="23">
        <f t="shared" si="30"/>
        <v>0</v>
      </c>
      <c r="CL118">
        <f t="shared" si="31"/>
        <v>0</v>
      </c>
      <c r="CM118">
        <f t="shared" si="32"/>
        <v>0</v>
      </c>
      <c r="CN118">
        <f t="shared" si="33"/>
        <v>0</v>
      </c>
      <c r="CO118">
        <f t="shared" si="34"/>
        <v>0</v>
      </c>
      <c r="CP118" s="23">
        <f t="shared" ca="1" si="35"/>
        <v>570</v>
      </c>
      <c r="CQ118" s="465"/>
      <c r="CR118" s="335"/>
      <c r="CS118" s="335"/>
      <c r="CT118" s="335"/>
      <c r="CU118" s="335"/>
      <c r="CV118" s="335"/>
      <c r="CW118" s="335"/>
      <c r="CX118" s="335"/>
      <c r="CY118" s="335"/>
      <c r="CZ118" s="335"/>
      <c r="DA118" s="23">
        <v>-40</v>
      </c>
      <c r="DB118" s="23">
        <f t="shared" si="36"/>
        <v>0</v>
      </c>
      <c r="DC118">
        <f t="shared" si="37"/>
        <v>0</v>
      </c>
      <c r="DD118">
        <f t="shared" si="38"/>
        <v>0</v>
      </c>
      <c r="DE118">
        <f t="shared" si="39"/>
        <v>0</v>
      </c>
      <c r="DF118">
        <f t="shared" si="40"/>
        <v>0</v>
      </c>
      <c r="DG118" s="23">
        <f t="shared" ca="1" si="41"/>
        <v>300</v>
      </c>
      <c r="DH118" s="465"/>
      <c r="DI118" s="335"/>
      <c r="DJ118" s="335"/>
      <c r="DK118" s="335"/>
      <c r="DL118" s="335"/>
      <c r="DM118" s="335"/>
      <c r="DN118" s="335"/>
      <c r="DO118" s="335"/>
      <c r="DP118" s="335"/>
      <c r="DQ118" s="335"/>
      <c r="DR118" s="23">
        <v>-40</v>
      </c>
      <c r="DS118" s="23">
        <f t="shared" si="42"/>
        <v>0</v>
      </c>
      <c r="DT118">
        <f t="shared" si="43"/>
        <v>0</v>
      </c>
      <c r="DU118">
        <f t="shared" si="44"/>
        <v>0</v>
      </c>
      <c r="DV118">
        <f t="shared" si="45"/>
        <v>0</v>
      </c>
      <c r="DW118">
        <f t="shared" si="46"/>
        <v>0</v>
      </c>
      <c r="DX118" s="23">
        <f t="shared" ca="1" si="47"/>
        <v>735</v>
      </c>
      <c r="DY118" s="465"/>
      <c r="DZ118" s="335"/>
      <c r="EA118" s="335"/>
      <c r="EB118" s="335"/>
      <c r="EC118" s="335"/>
      <c r="ED118" s="335"/>
      <c r="EE118" s="335"/>
      <c r="EF118" s="335"/>
      <c r="EG118" s="335"/>
      <c r="EH118" s="335"/>
      <c r="EI118" s="23">
        <v>-40</v>
      </c>
      <c r="EJ118" s="23">
        <f t="shared" si="48"/>
        <v>0</v>
      </c>
      <c r="EK118">
        <f t="shared" si="49"/>
        <v>0</v>
      </c>
      <c r="EL118">
        <f t="shared" si="50"/>
        <v>0</v>
      </c>
      <c r="EM118">
        <f t="shared" si="51"/>
        <v>0</v>
      </c>
      <c r="EN118">
        <f t="shared" si="52"/>
        <v>0</v>
      </c>
      <c r="EO118" s="23">
        <f t="shared" ca="1" si="53"/>
        <v>200</v>
      </c>
      <c r="EP118" s="465"/>
      <c r="EQ118" s="335"/>
      <c r="ER118" s="335"/>
      <c r="ES118" s="335"/>
      <c r="ET118" s="335"/>
      <c r="EU118" s="335"/>
      <c r="EV118" s="335"/>
      <c r="EW118" s="335"/>
      <c r="EX118" s="335"/>
      <c r="EY118" s="335"/>
      <c r="EZ118" s="23">
        <v>-40</v>
      </c>
      <c r="FA118" s="23">
        <f t="shared" si="54"/>
        <v>0</v>
      </c>
      <c r="FB118">
        <f t="shared" si="55"/>
        <v>0</v>
      </c>
      <c r="FC118">
        <f t="shared" si="56"/>
        <v>0</v>
      </c>
      <c r="FD118">
        <f t="shared" si="57"/>
        <v>0</v>
      </c>
      <c r="FE118">
        <f t="shared" si="58"/>
        <v>0</v>
      </c>
      <c r="FF118" s="23">
        <f t="shared" ca="1" si="59"/>
        <v>200</v>
      </c>
      <c r="FG118" s="465"/>
      <c r="FH118" s="335"/>
      <c r="FI118" s="335"/>
      <c r="FJ118" s="335"/>
      <c r="FK118" s="335"/>
      <c r="FL118" s="335"/>
      <c r="FM118" s="335"/>
      <c r="FN118" s="335"/>
      <c r="FO118" s="335"/>
      <c r="FP118" s="335"/>
      <c r="FQ118" s="23">
        <v>-40</v>
      </c>
      <c r="FR118" s="23">
        <f t="shared" si="60"/>
        <v>0</v>
      </c>
      <c r="FS118">
        <f t="shared" si="61"/>
        <v>0</v>
      </c>
      <c r="FT118">
        <f t="shared" si="62"/>
        <v>0</v>
      </c>
      <c r="FU118">
        <f t="shared" si="63"/>
        <v>0</v>
      </c>
      <c r="FV118">
        <f t="shared" si="64"/>
        <v>0</v>
      </c>
      <c r="FW118" s="23">
        <f t="shared" si="65"/>
        <v>0</v>
      </c>
      <c r="FX118" s="465"/>
      <c r="FY118" s="335"/>
      <c r="FZ118" s="335"/>
      <c r="GA118" s="335"/>
      <c r="GB118" s="335"/>
      <c r="GC118" s="335"/>
      <c r="GD118" s="335"/>
      <c r="GE118" s="335"/>
      <c r="GF118" s="335"/>
      <c r="GG118" s="335"/>
      <c r="GH118" s="23">
        <v>-40</v>
      </c>
      <c r="GI118" s="23">
        <f t="shared" si="66"/>
        <v>0</v>
      </c>
      <c r="GJ118">
        <f t="shared" si="67"/>
        <v>0</v>
      </c>
      <c r="GK118">
        <f t="shared" si="68"/>
        <v>0</v>
      </c>
      <c r="GL118">
        <f t="shared" si="69"/>
        <v>0</v>
      </c>
      <c r="GM118">
        <f t="shared" si="70"/>
        <v>0</v>
      </c>
      <c r="GN118" s="23">
        <f t="shared" si="71"/>
        <v>0</v>
      </c>
      <c r="GO118" s="465"/>
      <c r="GP118" s="335"/>
      <c r="GQ118" s="335"/>
      <c r="GR118" s="335"/>
      <c r="GS118" s="335"/>
      <c r="GT118" s="335"/>
      <c r="GU118" s="335"/>
      <c r="GV118" s="335"/>
      <c r="GW118" s="335"/>
      <c r="GX118" s="335"/>
      <c r="GY118" s="23">
        <v>-40</v>
      </c>
      <c r="GZ118" s="23">
        <f t="shared" si="72"/>
        <v>0</v>
      </c>
      <c r="HA118">
        <f t="shared" si="73"/>
        <v>0</v>
      </c>
      <c r="HB118">
        <f t="shared" si="74"/>
        <v>0</v>
      </c>
      <c r="HC118">
        <f t="shared" si="75"/>
        <v>0</v>
      </c>
      <c r="HD118">
        <f t="shared" si="76"/>
        <v>0</v>
      </c>
      <c r="HE118" s="23">
        <f t="shared" si="77"/>
        <v>0</v>
      </c>
      <c r="HF118" s="465"/>
      <c r="HG118" s="335"/>
      <c r="HH118" s="335"/>
      <c r="HI118" s="335"/>
      <c r="HJ118" s="335"/>
      <c r="HK118" s="335"/>
      <c r="HL118" s="335"/>
      <c r="HM118" s="335"/>
      <c r="HN118" s="335"/>
      <c r="HO118" s="335"/>
      <c r="HP118" s="23">
        <v>-40</v>
      </c>
      <c r="HQ118" s="23">
        <f t="shared" si="78"/>
        <v>0</v>
      </c>
      <c r="HR118">
        <f t="shared" si="79"/>
        <v>0</v>
      </c>
      <c r="HS118">
        <f t="shared" si="80"/>
        <v>0</v>
      </c>
      <c r="HT118">
        <f t="shared" si="81"/>
        <v>0</v>
      </c>
      <c r="HU118">
        <f t="shared" si="82"/>
        <v>0</v>
      </c>
      <c r="HV118" s="23">
        <f t="shared" si="83"/>
        <v>0</v>
      </c>
      <c r="HW118" s="465"/>
      <c r="HX118" s="335"/>
      <c r="HY118" s="335"/>
      <c r="HZ118" s="335"/>
      <c r="IA118" s="335"/>
      <c r="IB118" s="335"/>
      <c r="IC118" s="335"/>
      <c r="ID118" s="335"/>
      <c r="IE118" s="335"/>
      <c r="IF118" s="335"/>
      <c r="IG118" s="23">
        <v>-40</v>
      </c>
      <c r="IH118" s="23">
        <f t="shared" si="84"/>
        <v>0</v>
      </c>
      <c r="II118">
        <f t="shared" si="85"/>
        <v>0</v>
      </c>
      <c r="IJ118">
        <f t="shared" si="86"/>
        <v>0</v>
      </c>
      <c r="IK118">
        <f t="shared" si="87"/>
        <v>0</v>
      </c>
      <c r="IL118">
        <f t="shared" si="88"/>
        <v>0</v>
      </c>
      <c r="IM118" s="23">
        <f t="shared" si="89"/>
        <v>0</v>
      </c>
      <c r="IN118" s="465"/>
      <c r="IO118" s="335"/>
      <c r="IP118" s="335"/>
      <c r="IQ118" s="335"/>
      <c r="IR118" s="335"/>
      <c r="IS118" s="335"/>
      <c r="IT118" s="335"/>
    </row>
    <row r="119" spans="1:254" s="124" customFormat="1" ht="12.75" x14ac:dyDescent="0.2">
      <c r="A119" s="335"/>
      <c r="B119" s="335"/>
      <c r="C119" s="23">
        <v>-39</v>
      </c>
      <c r="D119" s="23">
        <f t="shared" si="0"/>
        <v>0</v>
      </c>
      <c r="E119">
        <f t="shared" si="1"/>
        <v>0</v>
      </c>
      <c r="F119">
        <f t="shared" si="2"/>
        <v>0</v>
      </c>
      <c r="G119">
        <f t="shared" si="3"/>
        <v>0</v>
      </c>
      <c r="H119">
        <f t="shared" si="4"/>
        <v>0</v>
      </c>
      <c r="I119" s="23">
        <f t="shared" ca="1" si="5"/>
        <v>570</v>
      </c>
      <c r="J119" s="465"/>
      <c r="K119" s="335"/>
      <c r="L119" s="335"/>
      <c r="M119" s="335"/>
      <c r="N119" s="335"/>
      <c r="O119" s="335"/>
      <c r="P119" s="335"/>
      <c r="Q119" s="335"/>
      <c r="R119" s="335"/>
      <c r="S119" s="335"/>
      <c r="T119" s="23">
        <v>-39</v>
      </c>
      <c r="U119" s="23">
        <f t="shared" si="6"/>
        <v>0</v>
      </c>
      <c r="V119">
        <f t="shared" si="7"/>
        <v>0</v>
      </c>
      <c r="W119">
        <f t="shared" si="8"/>
        <v>0</v>
      </c>
      <c r="X119">
        <f t="shared" si="9"/>
        <v>0</v>
      </c>
      <c r="Y119">
        <f t="shared" si="10"/>
        <v>0</v>
      </c>
      <c r="Z119" s="23">
        <f t="shared" ca="1" si="11"/>
        <v>100</v>
      </c>
      <c r="AA119" s="465"/>
      <c r="AB119" s="335"/>
      <c r="AC119" s="335"/>
      <c r="AD119" s="335"/>
      <c r="AE119" s="335"/>
      <c r="AF119" s="335"/>
      <c r="AG119" s="335"/>
      <c r="AH119" s="335"/>
      <c r="AI119" s="335"/>
      <c r="AJ119" s="335"/>
      <c r="AK119" s="23">
        <v>-39</v>
      </c>
      <c r="AL119" s="23">
        <f t="shared" si="12"/>
        <v>0</v>
      </c>
      <c r="AM119">
        <f t="shared" si="13"/>
        <v>0</v>
      </c>
      <c r="AN119">
        <f t="shared" si="14"/>
        <v>0</v>
      </c>
      <c r="AO119">
        <f t="shared" si="15"/>
        <v>0</v>
      </c>
      <c r="AP119">
        <f t="shared" si="16"/>
        <v>0</v>
      </c>
      <c r="AQ119" s="23">
        <f t="shared" ca="1" si="17"/>
        <v>482.5</v>
      </c>
      <c r="AR119" s="465"/>
      <c r="AS119" s="335"/>
      <c r="AT119" s="335"/>
      <c r="AU119" s="335"/>
      <c r="AV119" s="335"/>
      <c r="AW119" s="335"/>
      <c r="AX119" s="335"/>
      <c r="AY119" s="335"/>
      <c r="AZ119" s="335"/>
      <c r="BA119" s="335"/>
      <c r="BB119" s="23">
        <v>-39</v>
      </c>
      <c r="BC119" s="23">
        <f t="shared" si="18"/>
        <v>0</v>
      </c>
      <c r="BD119">
        <f t="shared" si="19"/>
        <v>0</v>
      </c>
      <c r="BE119">
        <f t="shared" si="20"/>
        <v>0</v>
      </c>
      <c r="BF119">
        <f t="shared" si="21"/>
        <v>0</v>
      </c>
      <c r="BG119">
        <f t="shared" si="22"/>
        <v>0</v>
      </c>
      <c r="BH119" s="23">
        <f t="shared" ca="1" si="23"/>
        <v>400</v>
      </c>
      <c r="BI119" s="465"/>
      <c r="BJ119" s="335"/>
      <c r="BK119" s="335"/>
      <c r="BL119" s="335"/>
      <c r="BM119" s="335"/>
      <c r="BN119" s="335"/>
      <c r="BO119" s="335"/>
      <c r="BP119" s="335"/>
      <c r="BQ119" s="335"/>
      <c r="BR119" s="335"/>
      <c r="BS119" s="23">
        <v>-39</v>
      </c>
      <c r="BT119" s="23">
        <f t="shared" si="24"/>
        <v>0</v>
      </c>
      <c r="BU119">
        <f t="shared" si="25"/>
        <v>0</v>
      </c>
      <c r="BV119">
        <f t="shared" si="26"/>
        <v>0</v>
      </c>
      <c r="BW119">
        <f t="shared" si="27"/>
        <v>0</v>
      </c>
      <c r="BX119">
        <f t="shared" si="28"/>
        <v>0</v>
      </c>
      <c r="BY119" s="23">
        <f t="shared" ca="1" si="29"/>
        <v>400</v>
      </c>
      <c r="BZ119" s="465"/>
      <c r="CA119" s="335"/>
      <c r="CB119" s="335"/>
      <c r="CC119" s="335"/>
      <c r="CD119" s="335"/>
      <c r="CE119" s="335"/>
      <c r="CF119" s="335"/>
      <c r="CG119" s="335"/>
      <c r="CH119" s="335"/>
      <c r="CI119" s="335"/>
      <c r="CJ119" s="23">
        <v>-39</v>
      </c>
      <c r="CK119" s="23">
        <f t="shared" si="30"/>
        <v>0</v>
      </c>
      <c r="CL119">
        <f t="shared" si="31"/>
        <v>0</v>
      </c>
      <c r="CM119">
        <f t="shared" si="32"/>
        <v>0</v>
      </c>
      <c r="CN119">
        <f t="shared" si="33"/>
        <v>0</v>
      </c>
      <c r="CO119">
        <f t="shared" si="34"/>
        <v>0</v>
      </c>
      <c r="CP119" s="23">
        <f t="shared" ca="1" si="35"/>
        <v>570</v>
      </c>
      <c r="CQ119" s="465"/>
      <c r="CR119" s="335"/>
      <c r="CS119" s="335"/>
      <c r="CT119" s="335"/>
      <c r="CU119" s="335"/>
      <c r="CV119" s="335"/>
      <c r="CW119" s="335"/>
      <c r="CX119" s="335"/>
      <c r="CY119" s="335"/>
      <c r="CZ119" s="335"/>
      <c r="DA119" s="23">
        <v>-39</v>
      </c>
      <c r="DB119" s="23">
        <f t="shared" si="36"/>
        <v>0</v>
      </c>
      <c r="DC119">
        <f t="shared" si="37"/>
        <v>0</v>
      </c>
      <c r="DD119">
        <f t="shared" si="38"/>
        <v>0</v>
      </c>
      <c r="DE119">
        <f t="shared" si="39"/>
        <v>0</v>
      </c>
      <c r="DF119">
        <f t="shared" si="40"/>
        <v>0</v>
      </c>
      <c r="DG119" s="23">
        <f t="shared" ca="1" si="41"/>
        <v>300</v>
      </c>
      <c r="DH119" s="465"/>
      <c r="DI119" s="335"/>
      <c r="DJ119" s="335"/>
      <c r="DK119" s="335"/>
      <c r="DL119" s="335"/>
      <c r="DM119" s="335"/>
      <c r="DN119" s="335"/>
      <c r="DO119" s="335"/>
      <c r="DP119" s="335"/>
      <c r="DQ119" s="335"/>
      <c r="DR119" s="23">
        <v>-39</v>
      </c>
      <c r="DS119" s="23">
        <f t="shared" si="42"/>
        <v>0</v>
      </c>
      <c r="DT119">
        <f t="shared" si="43"/>
        <v>0</v>
      </c>
      <c r="DU119">
        <f t="shared" si="44"/>
        <v>0</v>
      </c>
      <c r="DV119">
        <f t="shared" si="45"/>
        <v>0</v>
      </c>
      <c r="DW119">
        <f t="shared" si="46"/>
        <v>0</v>
      </c>
      <c r="DX119" s="23">
        <f t="shared" ca="1" si="47"/>
        <v>735</v>
      </c>
      <c r="DY119" s="465"/>
      <c r="DZ119" s="335"/>
      <c r="EA119" s="335"/>
      <c r="EB119" s="335"/>
      <c r="EC119" s="335"/>
      <c r="ED119" s="335"/>
      <c r="EE119" s="335"/>
      <c r="EF119" s="335"/>
      <c r="EG119" s="335"/>
      <c r="EH119" s="335"/>
      <c r="EI119" s="23">
        <v>-39</v>
      </c>
      <c r="EJ119" s="23">
        <f t="shared" si="48"/>
        <v>0</v>
      </c>
      <c r="EK119">
        <f t="shared" si="49"/>
        <v>0</v>
      </c>
      <c r="EL119">
        <f t="shared" si="50"/>
        <v>0</v>
      </c>
      <c r="EM119">
        <f t="shared" si="51"/>
        <v>0</v>
      </c>
      <c r="EN119">
        <f t="shared" si="52"/>
        <v>0</v>
      </c>
      <c r="EO119" s="23">
        <f t="shared" ca="1" si="53"/>
        <v>200</v>
      </c>
      <c r="EP119" s="465"/>
      <c r="EQ119" s="335"/>
      <c r="ER119" s="335"/>
      <c r="ES119" s="335"/>
      <c r="ET119" s="335"/>
      <c r="EU119" s="335"/>
      <c r="EV119" s="335"/>
      <c r="EW119" s="335"/>
      <c r="EX119" s="335"/>
      <c r="EY119" s="335"/>
      <c r="EZ119" s="23">
        <v>-39</v>
      </c>
      <c r="FA119" s="23">
        <f t="shared" si="54"/>
        <v>0</v>
      </c>
      <c r="FB119">
        <f t="shared" si="55"/>
        <v>0</v>
      </c>
      <c r="FC119">
        <f t="shared" si="56"/>
        <v>0</v>
      </c>
      <c r="FD119">
        <f t="shared" si="57"/>
        <v>0</v>
      </c>
      <c r="FE119">
        <f t="shared" si="58"/>
        <v>0</v>
      </c>
      <c r="FF119" s="23">
        <f t="shared" ca="1" si="59"/>
        <v>200</v>
      </c>
      <c r="FG119" s="465"/>
      <c r="FH119" s="335"/>
      <c r="FI119" s="335"/>
      <c r="FJ119" s="335"/>
      <c r="FK119" s="335"/>
      <c r="FL119" s="335"/>
      <c r="FM119" s="335"/>
      <c r="FN119" s="335"/>
      <c r="FO119" s="335"/>
      <c r="FP119" s="335"/>
      <c r="FQ119" s="23">
        <v>-39</v>
      </c>
      <c r="FR119" s="23">
        <f t="shared" si="60"/>
        <v>0</v>
      </c>
      <c r="FS119">
        <f t="shared" si="61"/>
        <v>0</v>
      </c>
      <c r="FT119">
        <f t="shared" si="62"/>
        <v>0</v>
      </c>
      <c r="FU119">
        <f t="shared" si="63"/>
        <v>0</v>
      </c>
      <c r="FV119">
        <f t="shared" si="64"/>
        <v>0</v>
      </c>
      <c r="FW119" s="23">
        <f t="shared" si="65"/>
        <v>0</v>
      </c>
      <c r="FX119" s="465"/>
      <c r="FY119" s="335"/>
      <c r="FZ119" s="335"/>
      <c r="GA119" s="335"/>
      <c r="GB119" s="335"/>
      <c r="GC119" s="335"/>
      <c r="GD119" s="335"/>
      <c r="GE119" s="335"/>
      <c r="GF119" s="335"/>
      <c r="GG119" s="335"/>
      <c r="GH119" s="23">
        <v>-39</v>
      </c>
      <c r="GI119" s="23">
        <f t="shared" si="66"/>
        <v>0</v>
      </c>
      <c r="GJ119">
        <f t="shared" si="67"/>
        <v>0</v>
      </c>
      <c r="GK119">
        <f t="shared" si="68"/>
        <v>0</v>
      </c>
      <c r="GL119">
        <f t="shared" si="69"/>
        <v>0</v>
      </c>
      <c r="GM119">
        <f t="shared" si="70"/>
        <v>0</v>
      </c>
      <c r="GN119" s="23">
        <f t="shared" si="71"/>
        <v>0</v>
      </c>
      <c r="GO119" s="465"/>
      <c r="GP119" s="335"/>
      <c r="GQ119" s="335"/>
      <c r="GR119" s="335"/>
      <c r="GS119" s="335"/>
      <c r="GT119" s="335"/>
      <c r="GU119" s="335"/>
      <c r="GV119" s="335"/>
      <c r="GW119" s="335"/>
      <c r="GX119" s="335"/>
      <c r="GY119" s="23">
        <v>-39</v>
      </c>
      <c r="GZ119" s="23">
        <f t="shared" si="72"/>
        <v>0</v>
      </c>
      <c r="HA119">
        <f t="shared" si="73"/>
        <v>0</v>
      </c>
      <c r="HB119">
        <f t="shared" si="74"/>
        <v>0</v>
      </c>
      <c r="HC119">
        <f t="shared" si="75"/>
        <v>0</v>
      </c>
      <c r="HD119">
        <f t="shared" si="76"/>
        <v>0</v>
      </c>
      <c r="HE119" s="23">
        <f t="shared" si="77"/>
        <v>0</v>
      </c>
      <c r="HF119" s="465"/>
      <c r="HG119" s="335"/>
      <c r="HH119" s="335"/>
      <c r="HI119" s="335"/>
      <c r="HJ119" s="335"/>
      <c r="HK119" s="335"/>
      <c r="HL119" s="335"/>
      <c r="HM119" s="335"/>
      <c r="HN119" s="335"/>
      <c r="HO119" s="335"/>
      <c r="HP119" s="23">
        <v>-39</v>
      </c>
      <c r="HQ119" s="23">
        <f t="shared" si="78"/>
        <v>0</v>
      </c>
      <c r="HR119">
        <f t="shared" si="79"/>
        <v>0</v>
      </c>
      <c r="HS119">
        <f t="shared" si="80"/>
        <v>0</v>
      </c>
      <c r="HT119">
        <f t="shared" si="81"/>
        <v>0</v>
      </c>
      <c r="HU119">
        <f t="shared" si="82"/>
        <v>0</v>
      </c>
      <c r="HV119" s="23">
        <f t="shared" si="83"/>
        <v>0</v>
      </c>
      <c r="HW119" s="465"/>
      <c r="HX119" s="335"/>
      <c r="HY119" s="335"/>
      <c r="HZ119" s="335"/>
      <c r="IA119" s="335"/>
      <c r="IB119" s="335"/>
      <c r="IC119" s="335"/>
      <c r="ID119" s="335"/>
      <c r="IE119" s="335"/>
      <c r="IF119" s="335"/>
      <c r="IG119" s="23">
        <v>-39</v>
      </c>
      <c r="IH119" s="23">
        <f t="shared" si="84"/>
        <v>0</v>
      </c>
      <c r="II119">
        <f t="shared" si="85"/>
        <v>0</v>
      </c>
      <c r="IJ119">
        <f t="shared" si="86"/>
        <v>0</v>
      </c>
      <c r="IK119">
        <f t="shared" si="87"/>
        <v>0</v>
      </c>
      <c r="IL119">
        <f t="shared" si="88"/>
        <v>0</v>
      </c>
      <c r="IM119" s="23">
        <f t="shared" si="89"/>
        <v>0</v>
      </c>
      <c r="IN119" s="465"/>
      <c r="IO119" s="335"/>
      <c r="IP119" s="335"/>
      <c r="IQ119" s="335"/>
      <c r="IR119" s="335"/>
      <c r="IS119" s="335"/>
      <c r="IT119" s="335"/>
    </row>
    <row r="120" spans="1:254" s="124" customFormat="1" ht="12.75" x14ac:dyDescent="0.2">
      <c r="A120" s="335"/>
      <c r="B120" s="335"/>
      <c r="C120" s="23">
        <v>-38</v>
      </c>
      <c r="D120" s="23">
        <f t="shared" si="0"/>
        <v>0</v>
      </c>
      <c r="E120">
        <f t="shared" si="1"/>
        <v>0</v>
      </c>
      <c r="F120">
        <f t="shared" si="2"/>
        <v>0</v>
      </c>
      <c r="G120">
        <f t="shared" si="3"/>
        <v>0</v>
      </c>
      <c r="H120">
        <f t="shared" si="4"/>
        <v>0</v>
      </c>
      <c r="I120" s="23">
        <f t="shared" ca="1" si="5"/>
        <v>570</v>
      </c>
      <c r="J120" s="465"/>
      <c r="K120" s="335"/>
      <c r="L120" s="335"/>
      <c r="M120" s="335"/>
      <c r="N120" s="335"/>
      <c r="O120" s="335"/>
      <c r="P120" s="335"/>
      <c r="Q120" s="335"/>
      <c r="R120" s="335"/>
      <c r="S120" s="335"/>
      <c r="T120" s="23">
        <v>-38</v>
      </c>
      <c r="U120" s="23">
        <f t="shared" si="6"/>
        <v>0</v>
      </c>
      <c r="V120">
        <f t="shared" si="7"/>
        <v>0</v>
      </c>
      <c r="W120">
        <f t="shared" si="8"/>
        <v>0</v>
      </c>
      <c r="X120">
        <f t="shared" si="9"/>
        <v>0</v>
      </c>
      <c r="Y120">
        <f t="shared" si="10"/>
        <v>0</v>
      </c>
      <c r="Z120" s="23">
        <f t="shared" ca="1" si="11"/>
        <v>100</v>
      </c>
      <c r="AA120" s="465"/>
      <c r="AB120" s="335"/>
      <c r="AC120" s="335"/>
      <c r="AD120" s="335"/>
      <c r="AE120" s="335"/>
      <c r="AF120" s="335"/>
      <c r="AG120" s="335"/>
      <c r="AH120" s="335"/>
      <c r="AI120" s="335"/>
      <c r="AJ120" s="335"/>
      <c r="AK120" s="23">
        <v>-38</v>
      </c>
      <c r="AL120" s="23">
        <f t="shared" si="12"/>
        <v>0</v>
      </c>
      <c r="AM120">
        <f t="shared" si="13"/>
        <v>0</v>
      </c>
      <c r="AN120">
        <f t="shared" si="14"/>
        <v>0</v>
      </c>
      <c r="AO120">
        <f t="shared" si="15"/>
        <v>0</v>
      </c>
      <c r="AP120">
        <f t="shared" si="16"/>
        <v>0</v>
      </c>
      <c r="AQ120" s="23">
        <f t="shared" ca="1" si="17"/>
        <v>482.5</v>
      </c>
      <c r="AR120" s="465"/>
      <c r="AS120" s="335"/>
      <c r="AT120" s="335"/>
      <c r="AU120" s="335"/>
      <c r="AV120" s="335"/>
      <c r="AW120" s="335"/>
      <c r="AX120" s="335"/>
      <c r="AY120" s="335"/>
      <c r="AZ120" s="335"/>
      <c r="BA120" s="335"/>
      <c r="BB120" s="23">
        <v>-38</v>
      </c>
      <c r="BC120" s="23">
        <f t="shared" si="18"/>
        <v>0</v>
      </c>
      <c r="BD120">
        <f t="shared" si="19"/>
        <v>0</v>
      </c>
      <c r="BE120">
        <f t="shared" si="20"/>
        <v>0</v>
      </c>
      <c r="BF120">
        <f t="shared" si="21"/>
        <v>0</v>
      </c>
      <c r="BG120">
        <f t="shared" si="22"/>
        <v>0</v>
      </c>
      <c r="BH120" s="23">
        <f t="shared" ca="1" si="23"/>
        <v>400</v>
      </c>
      <c r="BI120" s="465"/>
      <c r="BJ120" s="335"/>
      <c r="BK120" s="335"/>
      <c r="BL120" s="335"/>
      <c r="BM120" s="335"/>
      <c r="BN120" s="335"/>
      <c r="BO120" s="335"/>
      <c r="BP120" s="335"/>
      <c r="BQ120" s="335"/>
      <c r="BR120" s="335"/>
      <c r="BS120" s="23">
        <v>-38</v>
      </c>
      <c r="BT120" s="23">
        <f t="shared" si="24"/>
        <v>0</v>
      </c>
      <c r="BU120">
        <f t="shared" si="25"/>
        <v>0</v>
      </c>
      <c r="BV120">
        <f t="shared" si="26"/>
        <v>0</v>
      </c>
      <c r="BW120">
        <f t="shared" si="27"/>
        <v>0</v>
      </c>
      <c r="BX120">
        <f t="shared" si="28"/>
        <v>0</v>
      </c>
      <c r="BY120" s="23">
        <f t="shared" ca="1" si="29"/>
        <v>400</v>
      </c>
      <c r="BZ120" s="465"/>
      <c r="CA120" s="335"/>
      <c r="CB120" s="335"/>
      <c r="CC120" s="335"/>
      <c r="CD120" s="335"/>
      <c r="CE120" s="335"/>
      <c r="CF120" s="335"/>
      <c r="CG120" s="335"/>
      <c r="CH120" s="335"/>
      <c r="CI120" s="335"/>
      <c r="CJ120" s="23">
        <v>-38</v>
      </c>
      <c r="CK120" s="23">
        <f t="shared" si="30"/>
        <v>0</v>
      </c>
      <c r="CL120">
        <f t="shared" si="31"/>
        <v>0</v>
      </c>
      <c r="CM120">
        <f t="shared" si="32"/>
        <v>0</v>
      </c>
      <c r="CN120">
        <f t="shared" si="33"/>
        <v>0</v>
      </c>
      <c r="CO120">
        <f t="shared" si="34"/>
        <v>0</v>
      </c>
      <c r="CP120" s="23">
        <f t="shared" ca="1" si="35"/>
        <v>570</v>
      </c>
      <c r="CQ120" s="465"/>
      <c r="CR120" s="335"/>
      <c r="CS120" s="335"/>
      <c r="CT120" s="335"/>
      <c r="CU120" s="335"/>
      <c r="CV120" s="335"/>
      <c r="CW120" s="335"/>
      <c r="CX120" s="335"/>
      <c r="CY120" s="335"/>
      <c r="CZ120" s="335"/>
      <c r="DA120" s="23">
        <v>-38</v>
      </c>
      <c r="DB120" s="23">
        <f t="shared" si="36"/>
        <v>0</v>
      </c>
      <c r="DC120">
        <f t="shared" si="37"/>
        <v>0</v>
      </c>
      <c r="DD120">
        <f t="shared" si="38"/>
        <v>0</v>
      </c>
      <c r="DE120">
        <f t="shared" si="39"/>
        <v>0</v>
      </c>
      <c r="DF120">
        <f t="shared" si="40"/>
        <v>0</v>
      </c>
      <c r="DG120" s="23">
        <f t="shared" ca="1" si="41"/>
        <v>300</v>
      </c>
      <c r="DH120" s="465"/>
      <c r="DI120" s="335"/>
      <c r="DJ120" s="335"/>
      <c r="DK120" s="335"/>
      <c r="DL120" s="335"/>
      <c r="DM120" s="335"/>
      <c r="DN120" s="335"/>
      <c r="DO120" s="335"/>
      <c r="DP120" s="335"/>
      <c r="DQ120" s="335"/>
      <c r="DR120" s="23">
        <v>-38</v>
      </c>
      <c r="DS120" s="23">
        <f t="shared" si="42"/>
        <v>0</v>
      </c>
      <c r="DT120">
        <f t="shared" si="43"/>
        <v>0</v>
      </c>
      <c r="DU120">
        <f t="shared" si="44"/>
        <v>0</v>
      </c>
      <c r="DV120">
        <f t="shared" si="45"/>
        <v>0</v>
      </c>
      <c r="DW120">
        <f t="shared" si="46"/>
        <v>0</v>
      </c>
      <c r="DX120" s="23">
        <f t="shared" ca="1" si="47"/>
        <v>735</v>
      </c>
      <c r="DY120" s="465"/>
      <c r="DZ120" s="335"/>
      <c r="EA120" s="335"/>
      <c r="EB120" s="335"/>
      <c r="EC120" s="335"/>
      <c r="ED120" s="335"/>
      <c r="EE120" s="335"/>
      <c r="EF120" s="335"/>
      <c r="EG120" s="335"/>
      <c r="EH120" s="335"/>
      <c r="EI120" s="23">
        <v>-38</v>
      </c>
      <c r="EJ120" s="23">
        <f t="shared" si="48"/>
        <v>0</v>
      </c>
      <c r="EK120">
        <f t="shared" si="49"/>
        <v>0</v>
      </c>
      <c r="EL120">
        <f t="shared" si="50"/>
        <v>0</v>
      </c>
      <c r="EM120">
        <f t="shared" si="51"/>
        <v>0</v>
      </c>
      <c r="EN120">
        <f t="shared" si="52"/>
        <v>0</v>
      </c>
      <c r="EO120" s="23">
        <f t="shared" ca="1" si="53"/>
        <v>200</v>
      </c>
      <c r="EP120" s="465"/>
      <c r="EQ120" s="335"/>
      <c r="ER120" s="335"/>
      <c r="ES120" s="335"/>
      <c r="ET120" s="335"/>
      <c r="EU120" s="335"/>
      <c r="EV120" s="335"/>
      <c r="EW120" s="335"/>
      <c r="EX120" s="335"/>
      <c r="EY120" s="335"/>
      <c r="EZ120" s="23">
        <v>-38</v>
      </c>
      <c r="FA120" s="23">
        <f t="shared" si="54"/>
        <v>0</v>
      </c>
      <c r="FB120">
        <f t="shared" si="55"/>
        <v>0</v>
      </c>
      <c r="FC120">
        <f t="shared" si="56"/>
        <v>0</v>
      </c>
      <c r="FD120">
        <f t="shared" si="57"/>
        <v>0</v>
      </c>
      <c r="FE120">
        <f t="shared" si="58"/>
        <v>0</v>
      </c>
      <c r="FF120" s="23">
        <f t="shared" ca="1" si="59"/>
        <v>200</v>
      </c>
      <c r="FG120" s="465"/>
      <c r="FH120" s="335"/>
      <c r="FI120" s="335"/>
      <c r="FJ120" s="335"/>
      <c r="FK120" s="335"/>
      <c r="FL120" s="335"/>
      <c r="FM120" s="335"/>
      <c r="FN120" s="335"/>
      <c r="FO120" s="335"/>
      <c r="FP120" s="335"/>
      <c r="FQ120" s="23">
        <v>-38</v>
      </c>
      <c r="FR120" s="23">
        <f t="shared" si="60"/>
        <v>0</v>
      </c>
      <c r="FS120">
        <f t="shared" si="61"/>
        <v>0</v>
      </c>
      <c r="FT120">
        <f t="shared" si="62"/>
        <v>0</v>
      </c>
      <c r="FU120">
        <f t="shared" si="63"/>
        <v>0</v>
      </c>
      <c r="FV120">
        <f t="shared" si="64"/>
        <v>0</v>
      </c>
      <c r="FW120" s="23">
        <f t="shared" si="65"/>
        <v>0</v>
      </c>
      <c r="FX120" s="465"/>
      <c r="FY120" s="335"/>
      <c r="FZ120" s="335"/>
      <c r="GA120" s="335"/>
      <c r="GB120" s="335"/>
      <c r="GC120" s="335"/>
      <c r="GD120" s="335"/>
      <c r="GE120" s="335"/>
      <c r="GF120" s="335"/>
      <c r="GG120" s="335"/>
      <c r="GH120" s="23">
        <v>-38</v>
      </c>
      <c r="GI120" s="23">
        <f t="shared" si="66"/>
        <v>0</v>
      </c>
      <c r="GJ120">
        <f t="shared" si="67"/>
        <v>0</v>
      </c>
      <c r="GK120">
        <f t="shared" si="68"/>
        <v>0</v>
      </c>
      <c r="GL120">
        <f t="shared" si="69"/>
        <v>0</v>
      </c>
      <c r="GM120">
        <f t="shared" si="70"/>
        <v>0</v>
      </c>
      <c r="GN120" s="23">
        <f t="shared" si="71"/>
        <v>0</v>
      </c>
      <c r="GO120" s="465"/>
      <c r="GP120" s="335"/>
      <c r="GQ120" s="335"/>
      <c r="GR120" s="335"/>
      <c r="GS120" s="335"/>
      <c r="GT120" s="335"/>
      <c r="GU120" s="335"/>
      <c r="GV120" s="335"/>
      <c r="GW120" s="335"/>
      <c r="GX120" s="335"/>
      <c r="GY120" s="23">
        <v>-38</v>
      </c>
      <c r="GZ120" s="23">
        <f t="shared" si="72"/>
        <v>0</v>
      </c>
      <c r="HA120">
        <f t="shared" si="73"/>
        <v>0</v>
      </c>
      <c r="HB120">
        <f t="shared" si="74"/>
        <v>0</v>
      </c>
      <c r="HC120">
        <f t="shared" si="75"/>
        <v>0</v>
      </c>
      <c r="HD120">
        <f t="shared" si="76"/>
        <v>0</v>
      </c>
      <c r="HE120" s="23">
        <f t="shared" si="77"/>
        <v>0</v>
      </c>
      <c r="HF120" s="465"/>
      <c r="HG120" s="335"/>
      <c r="HH120" s="335"/>
      <c r="HI120" s="335"/>
      <c r="HJ120" s="335"/>
      <c r="HK120" s="335"/>
      <c r="HL120" s="335"/>
      <c r="HM120" s="335"/>
      <c r="HN120" s="335"/>
      <c r="HO120" s="335"/>
      <c r="HP120" s="23">
        <v>-38</v>
      </c>
      <c r="HQ120" s="23">
        <f t="shared" si="78"/>
        <v>0</v>
      </c>
      <c r="HR120">
        <f t="shared" si="79"/>
        <v>0</v>
      </c>
      <c r="HS120">
        <f t="shared" si="80"/>
        <v>0</v>
      </c>
      <c r="HT120">
        <f t="shared" si="81"/>
        <v>0</v>
      </c>
      <c r="HU120">
        <f t="shared" si="82"/>
        <v>0</v>
      </c>
      <c r="HV120" s="23">
        <f t="shared" si="83"/>
        <v>0</v>
      </c>
      <c r="HW120" s="465"/>
      <c r="HX120" s="335"/>
      <c r="HY120" s="335"/>
      <c r="HZ120" s="335"/>
      <c r="IA120" s="335"/>
      <c r="IB120" s="335"/>
      <c r="IC120" s="335"/>
      <c r="ID120" s="335"/>
      <c r="IE120" s="335"/>
      <c r="IF120" s="335"/>
      <c r="IG120" s="23">
        <v>-38</v>
      </c>
      <c r="IH120" s="23">
        <f t="shared" si="84"/>
        <v>0</v>
      </c>
      <c r="II120">
        <f t="shared" si="85"/>
        <v>0</v>
      </c>
      <c r="IJ120">
        <f t="shared" si="86"/>
        <v>0</v>
      </c>
      <c r="IK120">
        <f t="shared" si="87"/>
        <v>0</v>
      </c>
      <c r="IL120">
        <f t="shared" si="88"/>
        <v>0</v>
      </c>
      <c r="IM120" s="23">
        <f t="shared" si="89"/>
        <v>0</v>
      </c>
      <c r="IN120" s="465"/>
      <c r="IO120" s="335"/>
      <c r="IP120" s="335"/>
      <c r="IQ120" s="335"/>
      <c r="IR120" s="335"/>
      <c r="IS120" s="335"/>
      <c r="IT120" s="335"/>
    </row>
    <row r="121" spans="1:254" s="124" customFormat="1" ht="12.75" x14ac:dyDescent="0.2">
      <c r="A121" s="335"/>
      <c r="B121" s="335"/>
      <c r="C121" s="23">
        <v>-37</v>
      </c>
      <c r="D121" s="23">
        <f t="shared" si="0"/>
        <v>0</v>
      </c>
      <c r="E121">
        <f t="shared" si="1"/>
        <v>0</v>
      </c>
      <c r="F121">
        <f t="shared" si="2"/>
        <v>0</v>
      </c>
      <c r="G121">
        <f t="shared" si="3"/>
        <v>0</v>
      </c>
      <c r="H121">
        <f t="shared" si="4"/>
        <v>0</v>
      </c>
      <c r="I121" s="23">
        <f t="shared" ca="1" si="5"/>
        <v>570</v>
      </c>
      <c r="J121" s="465"/>
      <c r="K121" s="335"/>
      <c r="L121" s="335"/>
      <c r="M121" s="335"/>
      <c r="N121" s="335"/>
      <c r="O121" s="335"/>
      <c r="P121" s="335"/>
      <c r="Q121" s="335"/>
      <c r="R121" s="335"/>
      <c r="S121" s="335"/>
      <c r="T121" s="23">
        <v>-37</v>
      </c>
      <c r="U121" s="23">
        <f t="shared" si="6"/>
        <v>0</v>
      </c>
      <c r="V121">
        <f t="shared" si="7"/>
        <v>0</v>
      </c>
      <c r="W121">
        <f t="shared" si="8"/>
        <v>0</v>
      </c>
      <c r="X121">
        <f t="shared" si="9"/>
        <v>0</v>
      </c>
      <c r="Y121">
        <f t="shared" si="10"/>
        <v>0</v>
      </c>
      <c r="Z121" s="23">
        <f t="shared" ca="1" si="11"/>
        <v>100</v>
      </c>
      <c r="AA121" s="465"/>
      <c r="AB121" s="335"/>
      <c r="AC121" s="335"/>
      <c r="AD121" s="335"/>
      <c r="AE121" s="335"/>
      <c r="AF121" s="335"/>
      <c r="AG121" s="335"/>
      <c r="AH121" s="335"/>
      <c r="AI121" s="335"/>
      <c r="AJ121" s="335"/>
      <c r="AK121" s="23">
        <v>-37</v>
      </c>
      <c r="AL121" s="23">
        <f t="shared" si="12"/>
        <v>0</v>
      </c>
      <c r="AM121">
        <f t="shared" si="13"/>
        <v>0</v>
      </c>
      <c r="AN121">
        <f t="shared" si="14"/>
        <v>0</v>
      </c>
      <c r="AO121">
        <f t="shared" si="15"/>
        <v>0</v>
      </c>
      <c r="AP121">
        <f t="shared" si="16"/>
        <v>0</v>
      </c>
      <c r="AQ121" s="23">
        <f t="shared" ca="1" si="17"/>
        <v>482.5</v>
      </c>
      <c r="AR121" s="465"/>
      <c r="AS121" s="335"/>
      <c r="AT121" s="335"/>
      <c r="AU121" s="335"/>
      <c r="AV121" s="335"/>
      <c r="AW121" s="335"/>
      <c r="AX121" s="335"/>
      <c r="AY121" s="335"/>
      <c r="AZ121" s="335"/>
      <c r="BA121" s="335"/>
      <c r="BB121" s="23">
        <v>-37</v>
      </c>
      <c r="BC121" s="23">
        <f t="shared" si="18"/>
        <v>0</v>
      </c>
      <c r="BD121">
        <f t="shared" si="19"/>
        <v>0</v>
      </c>
      <c r="BE121">
        <f t="shared" si="20"/>
        <v>0</v>
      </c>
      <c r="BF121">
        <f t="shared" si="21"/>
        <v>0</v>
      </c>
      <c r="BG121">
        <f t="shared" si="22"/>
        <v>0</v>
      </c>
      <c r="BH121" s="23">
        <f t="shared" ca="1" si="23"/>
        <v>400</v>
      </c>
      <c r="BI121" s="465"/>
      <c r="BJ121" s="335"/>
      <c r="BK121" s="335"/>
      <c r="BL121" s="335"/>
      <c r="BM121" s="335"/>
      <c r="BN121" s="335"/>
      <c r="BO121" s="335"/>
      <c r="BP121" s="335"/>
      <c r="BQ121" s="335"/>
      <c r="BR121" s="335"/>
      <c r="BS121" s="23">
        <v>-37</v>
      </c>
      <c r="BT121" s="23">
        <f t="shared" si="24"/>
        <v>0</v>
      </c>
      <c r="BU121">
        <f t="shared" si="25"/>
        <v>0</v>
      </c>
      <c r="BV121">
        <f t="shared" si="26"/>
        <v>0</v>
      </c>
      <c r="BW121">
        <f t="shared" si="27"/>
        <v>0</v>
      </c>
      <c r="BX121">
        <f t="shared" si="28"/>
        <v>0</v>
      </c>
      <c r="BY121" s="23">
        <f t="shared" ca="1" si="29"/>
        <v>400</v>
      </c>
      <c r="BZ121" s="465"/>
      <c r="CA121" s="335"/>
      <c r="CB121" s="335"/>
      <c r="CC121" s="335"/>
      <c r="CD121" s="335"/>
      <c r="CE121" s="335"/>
      <c r="CF121" s="335"/>
      <c r="CG121" s="335"/>
      <c r="CH121" s="335"/>
      <c r="CI121" s="335"/>
      <c r="CJ121" s="23">
        <v>-37</v>
      </c>
      <c r="CK121" s="23">
        <f t="shared" si="30"/>
        <v>0</v>
      </c>
      <c r="CL121">
        <f t="shared" si="31"/>
        <v>0</v>
      </c>
      <c r="CM121">
        <f t="shared" si="32"/>
        <v>0</v>
      </c>
      <c r="CN121">
        <f t="shared" si="33"/>
        <v>0</v>
      </c>
      <c r="CO121">
        <f t="shared" si="34"/>
        <v>0</v>
      </c>
      <c r="CP121" s="23">
        <f t="shared" ca="1" si="35"/>
        <v>570</v>
      </c>
      <c r="CQ121" s="465"/>
      <c r="CR121" s="335"/>
      <c r="CS121" s="335"/>
      <c r="CT121" s="335"/>
      <c r="CU121" s="335"/>
      <c r="CV121" s="335"/>
      <c r="CW121" s="335"/>
      <c r="CX121" s="335"/>
      <c r="CY121" s="335"/>
      <c r="CZ121" s="335"/>
      <c r="DA121" s="23">
        <v>-37</v>
      </c>
      <c r="DB121" s="23">
        <f t="shared" si="36"/>
        <v>0</v>
      </c>
      <c r="DC121">
        <f t="shared" si="37"/>
        <v>0</v>
      </c>
      <c r="DD121">
        <f t="shared" si="38"/>
        <v>0</v>
      </c>
      <c r="DE121">
        <f t="shared" si="39"/>
        <v>0</v>
      </c>
      <c r="DF121">
        <f t="shared" si="40"/>
        <v>0</v>
      </c>
      <c r="DG121" s="23">
        <f t="shared" ca="1" si="41"/>
        <v>300</v>
      </c>
      <c r="DH121" s="465"/>
      <c r="DI121" s="335"/>
      <c r="DJ121" s="335"/>
      <c r="DK121" s="335"/>
      <c r="DL121" s="335"/>
      <c r="DM121" s="335"/>
      <c r="DN121" s="335"/>
      <c r="DO121" s="335"/>
      <c r="DP121" s="335"/>
      <c r="DQ121" s="335"/>
      <c r="DR121" s="23">
        <v>-37</v>
      </c>
      <c r="DS121" s="23">
        <f t="shared" si="42"/>
        <v>0</v>
      </c>
      <c r="DT121">
        <f t="shared" si="43"/>
        <v>0</v>
      </c>
      <c r="DU121">
        <f t="shared" si="44"/>
        <v>0</v>
      </c>
      <c r="DV121">
        <f t="shared" si="45"/>
        <v>0</v>
      </c>
      <c r="DW121">
        <f t="shared" si="46"/>
        <v>0</v>
      </c>
      <c r="DX121" s="23">
        <f t="shared" ca="1" si="47"/>
        <v>735</v>
      </c>
      <c r="DY121" s="465"/>
      <c r="DZ121" s="335"/>
      <c r="EA121" s="335"/>
      <c r="EB121" s="335"/>
      <c r="EC121" s="335"/>
      <c r="ED121" s="335"/>
      <c r="EE121" s="335"/>
      <c r="EF121" s="335"/>
      <c r="EG121" s="335"/>
      <c r="EH121" s="335"/>
      <c r="EI121" s="23">
        <v>-37</v>
      </c>
      <c r="EJ121" s="23">
        <f t="shared" si="48"/>
        <v>0</v>
      </c>
      <c r="EK121">
        <f t="shared" si="49"/>
        <v>0</v>
      </c>
      <c r="EL121">
        <f t="shared" si="50"/>
        <v>0</v>
      </c>
      <c r="EM121">
        <f t="shared" si="51"/>
        <v>0</v>
      </c>
      <c r="EN121">
        <f t="shared" si="52"/>
        <v>0</v>
      </c>
      <c r="EO121" s="23">
        <f t="shared" ca="1" si="53"/>
        <v>200</v>
      </c>
      <c r="EP121" s="465"/>
      <c r="EQ121" s="335"/>
      <c r="ER121" s="335"/>
      <c r="ES121" s="335"/>
      <c r="ET121" s="335"/>
      <c r="EU121" s="335"/>
      <c r="EV121" s="335"/>
      <c r="EW121" s="335"/>
      <c r="EX121" s="335"/>
      <c r="EY121" s="335"/>
      <c r="EZ121" s="23">
        <v>-37</v>
      </c>
      <c r="FA121" s="23">
        <f t="shared" si="54"/>
        <v>0</v>
      </c>
      <c r="FB121">
        <f t="shared" si="55"/>
        <v>0</v>
      </c>
      <c r="FC121">
        <f t="shared" si="56"/>
        <v>0</v>
      </c>
      <c r="FD121">
        <f t="shared" si="57"/>
        <v>0</v>
      </c>
      <c r="FE121">
        <f t="shared" si="58"/>
        <v>0</v>
      </c>
      <c r="FF121" s="23">
        <f t="shared" ca="1" si="59"/>
        <v>200</v>
      </c>
      <c r="FG121" s="465"/>
      <c r="FH121" s="335"/>
      <c r="FI121" s="335"/>
      <c r="FJ121" s="335"/>
      <c r="FK121" s="335"/>
      <c r="FL121" s="335"/>
      <c r="FM121" s="335"/>
      <c r="FN121" s="335"/>
      <c r="FO121" s="335"/>
      <c r="FP121" s="335"/>
      <c r="FQ121" s="23">
        <v>-37</v>
      </c>
      <c r="FR121" s="23">
        <f t="shared" si="60"/>
        <v>0</v>
      </c>
      <c r="FS121">
        <f t="shared" si="61"/>
        <v>0</v>
      </c>
      <c r="FT121">
        <f t="shared" si="62"/>
        <v>0</v>
      </c>
      <c r="FU121">
        <f t="shared" si="63"/>
        <v>0</v>
      </c>
      <c r="FV121">
        <f t="shared" si="64"/>
        <v>0</v>
      </c>
      <c r="FW121" s="23">
        <f t="shared" si="65"/>
        <v>0</v>
      </c>
      <c r="FX121" s="465"/>
      <c r="FY121" s="335"/>
      <c r="FZ121" s="335"/>
      <c r="GA121" s="335"/>
      <c r="GB121" s="335"/>
      <c r="GC121" s="335"/>
      <c r="GD121" s="335"/>
      <c r="GE121" s="335"/>
      <c r="GF121" s="335"/>
      <c r="GG121" s="335"/>
      <c r="GH121" s="23">
        <v>-37</v>
      </c>
      <c r="GI121" s="23">
        <f t="shared" si="66"/>
        <v>0</v>
      </c>
      <c r="GJ121">
        <f t="shared" si="67"/>
        <v>0</v>
      </c>
      <c r="GK121">
        <f t="shared" si="68"/>
        <v>0</v>
      </c>
      <c r="GL121">
        <f t="shared" si="69"/>
        <v>0</v>
      </c>
      <c r="GM121">
        <f t="shared" si="70"/>
        <v>0</v>
      </c>
      <c r="GN121" s="23">
        <f t="shared" si="71"/>
        <v>0</v>
      </c>
      <c r="GO121" s="465"/>
      <c r="GP121" s="335"/>
      <c r="GQ121" s="335"/>
      <c r="GR121" s="335"/>
      <c r="GS121" s="335"/>
      <c r="GT121" s="335"/>
      <c r="GU121" s="335"/>
      <c r="GV121" s="335"/>
      <c r="GW121" s="335"/>
      <c r="GX121" s="335"/>
      <c r="GY121" s="23">
        <v>-37</v>
      </c>
      <c r="GZ121" s="23">
        <f t="shared" si="72"/>
        <v>0</v>
      </c>
      <c r="HA121">
        <f t="shared" si="73"/>
        <v>0</v>
      </c>
      <c r="HB121">
        <f t="shared" si="74"/>
        <v>0</v>
      </c>
      <c r="HC121">
        <f t="shared" si="75"/>
        <v>0</v>
      </c>
      <c r="HD121">
        <f t="shared" si="76"/>
        <v>0</v>
      </c>
      <c r="HE121" s="23">
        <f t="shared" si="77"/>
        <v>0</v>
      </c>
      <c r="HF121" s="465"/>
      <c r="HG121" s="335"/>
      <c r="HH121" s="335"/>
      <c r="HI121" s="335"/>
      <c r="HJ121" s="335"/>
      <c r="HK121" s="335"/>
      <c r="HL121" s="335"/>
      <c r="HM121" s="335"/>
      <c r="HN121" s="335"/>
      <c r="HO121" s="335"/>
      <c r="HP121" s="23">
        <v>-37</v>
      </c>
      <c r="HQ121" s="23">
        <f t="shared" si="78"/>
        <v>0</v>
      </c>
      <c r="HR121">
        <f t="shared" si="79"/>
        <v>0</v>
      </c>
      <c r="HS121">
        <f t="shared" si="80"/>
        <v>0</v>
      </c>
      <c r="HT121">
        <f t="shared" si="81"/>
        <v>0</v>
      </c>
      <c r="HU121">
        <f t="shared" si="82"/>
        <v>0</v>
      </c>
      <c r="HV121" s="23">
        <f t="shared" si="83"/>
        <v>0</v>
      </c>
      <c r="HW121" s="465"/>
      <c r="HX121" s="335"/>
      <c r="HY121" s="335"/>
      <c r="HZ121" s="335"/>
      <c r="IA121" s="335"/>
      <c r="IB121" s="335"/>
      <c r="IC121" s="335"/>
      <c r="ID121" s="335"/>
      <c r="IE121" s="335"/>
      <c r="IF121" s="335"/>
      <c r="IG121" s="23">
        <v>-37</v>
      </c>
      <c r="IH121" s="23">
        <f t="shared" si="84"/>
        <v>0</v>
      </c>
      <c r="II121">
        <f t="shared" si="85"/>
        <v>0</v>
      </c>
      <c r="IJ121">
        <f t="shared" si="86"/>
        <v>0</v>
      </c>
      <c r="IK121">
        <f t="shared" si="87"/>
        <v>0</v>
      </c>
      <c r="IL121">
        <f t="shared" si="88"/>
        <v>0</v>
      </c>
      <c r="IM121" s="23">
        <f t="shared" si="89"/>
        <v>0</v>
      </c>
      <c r="IN121" s="465"/>
      <c r="IO121" s="335"/>
      <c r="IP121" s="335"/>
      <c r="IQ121" s="335"/>
      <c r="IR121" s="335"/>
      <c r="IS121" s="335"/>
      <c r="IT121" s="335"/>
    </row>
    <row r="122" spans="1:254" s="124" customFormat="1" ht="12.75" x14ac:dyDescent="0.2">
      <c r="A122" s="335"/>
      <c r="B122" s="335"/>
      <c r="C122" s="23">
        <v>-36</v>
      </c>
      <c r="D122" s="23">
        <f t="shared" si="0"/>
        <v>0</v>
      </c>
      <c r="E122">
        <f t="shared" si="1"/>
        <v>0</v>
      </c>
      <c r="F122">
        <f t="shared" si="2"/>
        <v>0</v>
      </c>
      <c r="G122">
        <f t="shared" si="3"/>
        <v>0</v>
      </c>
      <c r="H122">
        <f t="shared" si="4"/>
        <v>0</v>
      </c>
      <c r="I122" s="23">
        <f t="shared" ca="1" si="5"/>
        <v>570</v>
      </c>
      <c r="J122" s="465"/>
      <c r="K122" s="335"/>
      <c r="L122" s="335"/>
      <c r="M122" s="335"/>
      <c r="N122" s="335"/>
      <c r="O122" s="335"/>
      <c r="P122" s="335"/>
      <c r="Q122" s="335"/>
      <c r="R122" s="335"/>
      <c r="S122" s="335"/>
      <c r="T122" s="23">
        <v>-36</v>
      </c>
      <c r="U122" s="23">
        <f t="shared" si="6"/>
        <v>0</v>
      </c>
      <c r="V122">
        <f t="shared" si="7"/>
        <v>0</v>
      </c>
      <c r="W122">
        <f t="shared" si="8"/>
        <v>0</v>
      </c>
      <c r="X122">
        <f t="shared" si="9"/>
        <v>0</v>
      </c>
      <c r="Y122">
        <f t="shared" si="10"/>
        <v>0</v>
      </c>
      <c r="Z122" s="23">
        <f t="shared" ca="1" si="11"/>
        <v>100</v>
      </c>
      <c r="AA122" s="465"/>
      <c r="AB122" s="335"/>
      <c r="AC122" s="335"/>
      <c r="AD122" s="335"/>
      <c r="AE122" s="335"/>
      <c r="AF122" s="335"/>
      <c r="AG122" s="335"/>
      <c r="AH122" s="335"/>
      <c r="AI122" s="335"/>
      <c r="AJ122" s="335"/>
      <c r="AK122" s="23">
        <v>-36</v>
      </c>
      <c r="AL122" s="23">
        <f t="shared" si="12"/>
        <v>0</v>
      </c>
      <c r="AM122">
        <f t="shared" si="13"/>
        <v>0</v>
      </c>
      <c r="AN122">
        <f t="shared" si="14"/>
        <v>0</v>
      </c>
      <c r="AO122">
        <f t="shared" si="15"/>
        <v>0</v>
      </c>
      <c r="AP122">
        <f t="shared" si="16"/>
        <v>0</v>
      </c>
      <c r="AQ122" s="23">
        <f t="shared" ca="1" si="17"/>
        <v>482.5</v>
      </c>
      <c r="AR122" s="465"/>
      <c r="AS122" s="335"/>
      <c r="AT122" s="335"/>
      <c r="AU122" s="335"/>
      <c r="AV122" s="335"/>
      <c r="AW122" s="335"/>
      <c r="AX122" s="335"/>
      <c r="AY122" s="335"/>
      <c r="AZ122" s="335"/>
      <c r="BA122" s="335"/>
      <c r="BB122" s="23">
        <v>-36</v>
      </c>
      <c r="BC122" s="23">
        <f t="shared" si="18"/>
        <v>0</v>
      </c>
      <c r="BD122">
        <f t="shared" si="19"/>
        <v>0</v>
      </c>
      <c r="BE122">
        <f t="shared" si="20"/>
        <v>0</v>
      </c>
      <c r="BF122">
        <f t="shared" si="21"/>
        <v>0</v>
      </c>
      <c r="BG122">
        <f t="shared" si="22"/>
        <v>0</v>
      </c>
      <c r="BH122" s="23">
        <f t="shared" ca="1" si="23"/>
        <v>400</v>
      </c>
      <c r="BI122" s="465"/>
      <c r="BJ122" s="335"/>
      <c r="BK122" s="335"/>
      <c r="BL122" s="335"/>
      <c r="BM122" s="335"/>
      <c r="BN122" s="335"/>
      <c r="BO122" s="335"/>
      <c r="BP122" s="335"/>
      <c r="BQ122" s="335"/>
      <c r="BR122" s="335"/>
      <c r="BS122" s="23">
        <v>-36</v>
      </c>
      <c r="BT122" s="23">
        <f t="shared" si="24"/>
        <v>0</v>
      </c>
      <c r="BU122">
        <f t="shared" si="25"/>
        <v>0</v>
      </c>
      <c r="BV122">
        <f t="shared" si="26"/>
        <v>0</v>
      </c>
      <c r="BW122">
        <f t="shared" si="27"/>
        <v>0</v>
      </c>
      <c r="BX122">
        <f t="shared" si="28"/>
        <v>0</v>
      </c>
      <c r="BY122" s="23">
        <f t="shared" ca="1" si="29"/>
        <v>400</v>
      </c>
      <c r="BZ122" s="465"/>
      <c r="CA122" s="335"/>
      <c r="CB122" s="335"/>
      <c r="CC122" s="335"/>
      <c r="CD122" s="335"/>
      <c r="CE122" s="335"/>
      <c r="CF122" s="335"/>
      <c r="CG122" s="335"/>
      <c r="CH122" s="335"/>
      <c r="CI122" s="335"/>
      <c r="CJ122" s="23">
        <v>-36</v>
      </c>
      <c r="CK122" s="23">
        <f t="shared" si="30"/>
        <v>0</v>
      </c>
      <c r="CL122">
        <f t="shared" si="31"/>
        <v>0</v>
      </c>
      <c r="CM122">
        <f t="shared" si="32"/>
        <v>0</v>
      </c>
      <c r="CN122">
        <f t="shared" si="33"/>
        <v>0</v>
      </c>
      <c r="CO122">
        <f t="shared" si="34"/>
        <v>0</v>
      </c>
      <c r="CP122" s="23">
        <f t="shared" ca="1" si="35"/>
        <v>570</v>
      </c>
      <c r="CQ122" s="465"/>
      <c r="CR122" s="335"/>
      <c r="CS122" s="335"/>
      <c r="CT122" s="335"/>
      <c r="CU122" s="335"/>
      <c r="CV122" s="335"/>
      <c r="CW122" s="335"/>
      <c r="CX122" s="335"/>
      <c r="CY122" s="335"/>
      <c r="CZ122" s="335"/>
      <c r="DA122" s="23">
        <v>-36</v>
      </c>
      <c r="DB122" s="23">
        <f t="shared" si="36"/>
        <v>0</v>
      </c>
      <c r="DC122">
        <f t="shared" si="37"/>
        <v>0</v>
      </c>
      <c r="DD122">
        <f t="shared" si="38"/>
        <v>0</v>
      </c>
      <c r="DE122">
        <f t="shared" si="39"/>
        <v>0</v>
      </c>
      <c r="DF122">
        <f t="shared" si="40"/>
        <v>0</v>
      </c>
      <c r="DG122" s="23">
        <f t="shared" ca="1" si="41"/>
        <v>300</v>
      </c>
      <c r="DH122" s="465"/>
      <c r="DI122" s="335"/>
      <c r="DJ122" s="335"/>
      <c r="DK122" s="335"/>
      <c r="DL122" s="335"/>
      <c r="DM122" s="335"/>
      <c r="DN122" s="335"/>
      <c r="DO122" s="335"/>
      <c r="DP122" s="335"/>
      <c r="DQ122" s="335"/>
      <c r="DR122" s="23">
        <v>-36</v>
      </c>
      <c r="DS122" s="23">
        <f t="shared" si="42"/>
        <v>0</v>
      </c>
      <c r="DT122">
        <f t="shared" si="43"/>
        <v>0</v>
      </c>
      <c r="DU122">
        <f t="shared" si="44"/>
        <v>0</v>
      </c>
      <c r="DV122">
        <f t="shared" si="45"/>
        <v>0</v>
      </c>
      <c r="DW122">
        <f t="shared" si="46"/>
        <v>0</v>
      </c>
      <c r="DX122" s="23">
        <f t="shared" ca="1" si="47"/>
        <v>735</v>
      </c>
      <c r="DY122" s="465"/>
      <c r="DZ122" s="335"/>
      <c r="EA122" s="335"/>
      <c r="EB122" s="335"/>
      <c r="EC122" s="335"/>
      <c r="ED122" s="335"/>
      <c r="EE122" s="335"/>
      <c r="EF122" s="335"/>
      <c r="EG122" s="335"/>
      <c r="EH122" s="335"/>
      <c r="EI122" s="23">
        <v>-36</v>
      </c>
      <c r="EJ122" s="23">
        <f t="shared" si="48"/>
        <v>0</v>
      </c>
      <c r="EK122">
        <f t="shared" si="49"/>
        <v>0</v>
      </c>
      <c r="EL122">
        <f t="shared" si="50"/>
        <v>0</v>
      </c>
      <c r="EM122">
        <f t="shared" si="51"/>
        <v>0</v>
      </c>
      <c r="EN122">
        <f t="shared" si="52"/>
        <v>0</v>
      </c>
      <c r="EO122" s="23">
        <f t="shared" ca="1" si="53"/>
        <v>200</v>
      </c>
      <c r="EP122" s="465"/>
      <c r="EQ122" s="335"/>
      <c r="ER122" s="335"/>
      <c r="ES122" s="335"/>
      <c r="ET122" s="335"/>
      <c r="EU122" s="335"/>
      <c r="EV122" s="335"/>
      <c r="EW122" s="335"/>
      <c r="EX122" s="335"/>
      <c r="EY122" s="335"/>
      <c r="EZ122" s="23">
        <v>-36</v>
      </c>
      <c r="FA122" s="23">
        <f t="shared" si="54"/>
        <v>0</v>
      </c>
      <c r="FB122">
        <f t="shared" si="55"/>
        <v>0</v>
      </c>
      <c r="FC122">
        <f t="shared" si="56"/>
        <v>0</v>
      </c>
      <c r="FD122">
        <f t="shared" si="57"/>
        <v>0</v>
      </c>
      <c r="FE122">
        <f t="shared" si="58"/>
        <v>0</v>
      </c>
      <c r="FF122" s="23">
        <f t="shared" ca="1" si="59"/>
        <v>200</v>
      </c>
      <c r="FG122" s="465"/>
      <c r="FH122" s="335"/>
      <c r="FI122" s="335"/>
      <c r="FJ122" s="335"/>
      <c r="FK122" s="335"/>
      <c r="FL122" s="335"/>
      <c r="FM122" s="335"/>
      <c r="FN122" s="335"/>
      <c r="FO122" s="335"/>
      <c r="FP122" s="335"/>
      <c r="FQ122" s="23">
        <v>-36</v>
      </c>
      <c r="FR122" s="23">
        <f t="shared" si="60"/>
        <v>0</v>
      </c>
      <c r="FS122">
        <f t="shared" si="61"/>
        <v>0</v>
      </c>
      <c r="FT122">
        <f t="shared" si="62"/>
        <v>0</v>
      </c>
      <c r="FU122">
        <f t="shared" si="63"/>
        <v>0</v>
      </c>
      <c r="FV122">
        <f t="shared" si="64"/>
        <v>0</v>
      </c>
      <c r="FW122" s="23">
        <f t="shared" si="65"/>
        <v>0</v>
      </c>
      <c r="FX122" s="465"/>
      <c r="FY122" s="335"/>
      <c r="FZ122" s="335"/>
      <c r="GA122" s="335"/>
      <c r="GB122" s="335"/>
      <c r="GC122" s="335"/>
      <c r="GD122" s="335"/>
      <c r="GE122" s="335"/>
      <c r="GF122" s="335"/>
      <c r="GG122" s="335"/>
      <c r="GH122" s="23">
        <v>-36</v>
      </c>
      <c r="GI122" s="23">
        <f t="shared" si="66"/>
        <v>0</v>
      </c>
      <c r="GJ122">
        <f t="shared" si="67"/>
        <v>0</v>
      </c>
      <c r="GK122">
        <f t="shared" si="68"/>
        <v>0</v>
      </c>
      <c r="GL122">
        <f t="shared" si="69"/>
        <v>0</v>
      </c>
      <c r="GM122">
        <f t="shared" si="70"/>
        <v>0</v>
      </c>
      <c r="GN122" s="23">
        <f t="shared" si="71"/>
        <v>0</v>
      </c>
      <c r="GO122" s="465"/>
      <c r="GP122" s="335"/>
      <c r="GQ122" s="335"/>
      <c r="GR122" s="335"/>
      <c r="GS122" s="335"/>
      <c r="GT122" s="335"/>
      <c r="GU122" s="335"/>
      <c r="GV122" s="335"/>
      <c r="GW122" s="335"/>
      <c r="GX122" s="335"/>
      <c r="GY122" s="23">
        <v>-36</v>
      </c>
      <c r="GZ122" s="23">
        <f t="shared" si="72"/>
        <v>0</v>
      </c>
      <c r="HA122">
        <f t="shared" si="73"/>
        <v>0</v>
      </c>
      <c r="HB122">
        <f t="shared" si="74"/>
        <v>0</v>
      </c>
      <c r="HC122">
        <f t="shared" si="75"/>
        <v>0</v>
      </c>
      <c r="HD122">
        <f t="shared" si="76"/>
        <v>0</v>
      </c>
      <c r="HE122" s="23">
        <f t="shared" si="77"/>
        <v>0</v>
      </c>
      <c r="HF122" s="465"/>
      <c r="HG122" s="335"/>
      <c r="HH122" s="335"/>
      <c r="HI122" s="335"/>
      <c r="HJ122" s="335"/>
      <c r="HK122" s="335"/>
      <c r="HL122" s="335"/>
      <c r="HM122" s="335"/>
      <c r="HN122" s="335"/>
      <c r="HO122" s="335"/>
      <c r="HP122" s="23">
        <v>-36</v>
      </c>
      <c r="HQ122" s="23">
        <f t="shared" si="78"/>
        <v>0</v>
      </c>
      <c r="HR122">
        <f t="shared" si="79"/>
        <v>0</v>
      </c>
      <c r="HS122">
        <f t="shared" si="80"/>
        <v>0</v>
      </c>
      <c r="HT122">
        <f t="shared" si="81"/>
        <v>0</v>
      </c>
      <c r="HU122">
        <f t="shared" si="82"/>
        <v>0</v>
      </c>
      <c r="HV122" s="23">
        <f t="shared" si="83"/>
        <v>0</v>
      </c>
      <c r="HW122" s="465"/>
      <c r="HX122" s="335"/>
      <c r="HY122" s="335"/>
      <c r="HZ122" s="335"/>
      <c r="IA122" s="335"/>
      <c r="IB122" s="335"/>
      <c r="IC122" s="335"/>
      <c r="ID122" s="335"/>
      <c r="IE122" s="335"/>
      <c r="IF122" s="335"/>
      <c r="IG122" s="23">
        <v>-36</v>
      </c>
      <c r="IH122" s="23">
        <f t="shared" si="84"/>
        <v>0</v>
      </c>
      <c r="II122">
        <f t="shared" si="85"/>
        <v>0</v>
      </c>
      <c r="IJ122">
        <f t="shared" si="86"/>
        <v>0</v>
      </c>
      <c r="IK122">
        <f t="shared" si="87"/>
        <v>0</v>
      </c>
      <c r="IL122">
        <f t="shared" si="88"/>
        <v>0</v>
      </c>
      <c r="IM122" s="23">
        <f t="shared" si="89"/>
        <v>0</v>
      </c>
      <c r="IN122" s="465"/>
      <c r="IO122" s="335"/>
      <c r="IP122" s="335"/>
      <c r="IQ122" s="335"/>
      <c r="IR122" s="335"/>
      <c r="IS122" s="335"/>
      <c r="IT122" s="335"/>
    </row>
    <row r="123" spans="1:254" s="124" customFormat="1" ht="12.75" x14ac:dyDescent="0.2">
      <c r="A123" s="335"/>
      <c r="B123" s="335"/>
      <c r="C123" s="23">
        <v>-35</v>
      </c>
      <c r="D123" s="23">
        <f t="shared" si="0"/>
        <v>0</v>
      </c>
      <c r="E123">
        <f t="shared" si="1"/>
        <v>0</v>
      </c>
      <c r="F123">
        <f t="shared" si="2"/>
        <v>0</v>
      </c>
      <c r="G123">
        <f t="shared" si="3"/>
        <v>0</v>
      </c>
      <c r="H123">
        <f t="shared" si="4"/>
        <v>0</v>
      </c>
      <c r="I123" s="23">
        <f t="shared" ca="1" si="5"/>
        <v>570</v>
      </c>
      <c r="J123" s="465"/>
      <c r="K123" s="335"/>
      <c r="L123" s="335"/>
      <c r="M123" s="335"/>
      <c r="N123" s="335"/>
      <c r="O123" s="335"/>
      <c r="P123" s="335"/>
      <c r="Q123" s="335"/>
      <c r="R123" s="335"/>
      <c r="S123" s="335"/>
      <c r="T123" s="23">
        <v>-35</v>
      </c>
      <c r="U123" s="23">
        <f t="shared" si="6"/>
        <v>0</v>
      </c>
      <c r="V123">
        <f t="shared" si="7"/>
        <v>0</v>
      </c>
      <c r="W123">
        <f t="shared" si="8"/>
        <v>0</v>
      </c>
      <c r="X123">
        <f t="shared" si="9"/>
        <v>0</v>
      </c>
      <c r="Y123">
        <f t="shared" si="10"/>
        <v>0</v>
      </c>
      <c r="Z123" s="23">
        <f t="shared" ca="1" si="11"/>
        <v>100</v>
      </c>
      <c r="AA123" s="465"/>
      <c r="AB123" s="335"/>
      <c r="AC123" s="335"/>
      <c r="AD123" s="335"/>
      <c r="AE123" s="335"/>
      <c r="AF123" s="335"/>
      <c r="AG123" s="335"/>
      <c r="AH123" s="335"/>
      <c r="AI123" s="335"/>
      <c r="AJ123" s="335"/>
      <c r="AK123" s="23">
        <v>-35</v>
      </c>
      <c r="AL123" s="23">
        <f t="shared" si="12"/>
        <v>0</v>
      </c>
      <c r="AM123">
        <f t="shared" si="13"/>
        <v>0</v>
      </c>
      <c r="AN123">
        <f t="shared" si="14"/>
        <v>0</v>
      </c>
      <c r="AO123">
        <f t="shared" si="15"/>
        <v>0</v>
      </c>
      <c r="AP123">
        <f t="shared" si="16"/>
        <v>0</v>
      </c>
      <c r="AQ123" s="23">
        <f t="shared" ca="1" si="17"/>
        <v>482.5</v>
      </c>
      <c r="AR123" s="465"/>
      <c r="AS123" s="335"/>
      <c r="AT123" s="335"/>
      <c r="AU123" s="335"/>
      <c r="AV123" s="335"/>
      <c r="AW123" s="335"/>
      <c r="AX123" s="335"/>
      <c r="AY123" s="335"/>
      <c r="AZ123" s="335"/>
      <c r="BA123" s="335"/>
      <c r="BB123" s="23">
        <v>-35</v>
      </c>
      <c r="BC123" s="23">
        <f t="shared" si="18"/>
        <v>0</v>
      </c>
      <c r="BD123">
        <f t="shared" si="19"/>
        <v>0</v>
      </c>
      <c r="BE123">
        <f t="shared" si="20"/>
        <v>0</v>
      </c>
      <c r="BF123">
        <f t="shared" si="21"/>
        <v>0</v>
      </c>
      <c r="BG123">
        <f t="shared" si="22"/>
        <v>0</v>
      </c>
      <c r="BH123" s="23">
        <f t="shared" ca="1" si="23"/>
        <v>400</v>
      </c>
      <c r="BI123" s="465"/>
      <c r="BJ123" s="335"/>
      <c r="BK123" s="335"/>
      <c r="BL123" s="335"/>
      <c r="BM123" s="335"/>
      <c r="BN123" s="335"/>
      <c r="BO123" s="335"/>
      <c r="BP123" s="335"/>
      <c r="BQ123" s="335"/>
      <c r="BR123" s="335"/>
      <c r="BS123" s="23">
        <v>-35</v>
      </c>
      <c r="BT123" s="23">
        <f t="shared" si="24"/>
        <v>0</v>
      </c>
      <c r="BU123">
        <f t="shared" si="25"/>
        <v>0</v>
      </c>
      <c r="BV123">
        <f t="shared" si="26"/>
        <v>0</v>
      </c>
      <c r="BW123">
        <f t="shared" si="27"/>
        <v>0</v>
      </c>
      <c r="BX123">
        <f t="shared" si="28"/>
        <v>0</v>
      </c>
      <c r="BY123" s="23">
        <f t="shared" ca="1" si="29"/>
        <v>400</v>
      </c>
      <c r="BZ123" s="465"/>
      <c r="CA123" s="335"/>
      <c r="CB123" s="335"/>
      <c r="CC123" s="335"/>
      <c r="CD123" s="335"/>
      <c r="CE123" s="335"/>
      <c r="CF123" s="335"/>
      <c r="CG123" s="335"/>
      <c r="CH123" s="335"/>
      <c r="CI123" s="335"/>
      <c r="CJ123" s="23">
        <v>-35</v>
      </c>
      <c r="CK123" s="23">
        <f t="shared" si="30"/>
        <v>0</v>
      </c>
      <c r="CL123">
        <f t="shared" si="31"/>
        <v>0</v>
      </c>
      <c r="CM123">
        <f t="shared" si="32"/>
        <v>0</v>
      </c>
      <c r="CN123">
        <f t="shared" si="33"/>
        <v>0</v>
      </c>
      <c r="CO123">
        <f t="shared" si="34"/>
        <v>0</v>
      </c>
      <c r="CP123" s="23">
        <f t="shared" ca="1" si="35"/>
        <v>570</v>
      </c>
      <c r="CQ123" s="465"/>
      <c r="CR123" s="335"/>
      <c r="CS123" s="335"/>
      <c r="CT123" s="335"/>
      <c r="CU123" s="335"/>
      <c r="CV123" s="335"/>
      <c r="CW123" s="335"/>
      <c r="CX123" s="335"/>
      <c r="CY123" s="335"/>
      <c r="CZ123" s="335"/>
      <c r="DA123" s="23">
        <v>-35</v>
      </c>
      <c r="DB123" s="23">
        <f t="shared" si="36"/>
        <v>0</v>
      </c>
      <c r="DC123">
        <f t="shared" si="37"/>
        <v>0</v>
      </c>
      <c r="DD123">
        <f t="shared" si="38"/>
        <v>0</v>
      </c>
      <c r="DE123">
        <f t="shared" si="39"/>
        <v>0</v>
      </c>
      <c r="DF123">
        <f t="shared" si="40"/>
        <v>0</v>
      </c>
      <c r="DG123" s="23">
        <f t="shared" ca="1" si="41"/>
        <v>300</v>
      </c>
      <c r="DH123" s="465"/>
      <c r="DI123" s="335"/>
      <c r="DJ123" s="335"/>
      <c r="DK123" s="335"/>
      <c r="DL123" s="335"/>
      <c r="DM123" s="335"/>
      <c r="DN123" s="335"/>
      <c r="DO123" s="335"/>
      <c r="DP123" s="335"/>
      <c r="DQ123" s="335"/>
      <c r="DR123" s="23">
        <v>-35</v>
      </c>
      <c r="DS123" s="23">
        <f t="shared" si="42"/>
        <v>0</v>
      </c>
      <c r="DT123">
        <f t="shared" si="43"/>
        <v>0</v>
      </c>
      <c r="DU123">
        <f t="shared" si="44"/>
        <v>0</v>
      </c>
      <c r="DV123">
        <f t="shared" si="45"/>
        <v>0</v>
      </c>
      <c r="DW123">
        <f t="shared" si="46"/>
        <v>0</v>
      </c>
      <c r="DX123" s="23">
        <f t="shared" ca="1" si="47"/>
        <v>735</v>
      </c>
      <c r="DY123" s="465"/>
      <c r="DZ123" s="335"/>
      <c r="EA123" s="335"/>
      <c r="EB123" s="335"/>
      <c r="EC123" s="335"/>
      <c r="ED123" s="335"/>
      <c r="EE123" s="335"/>
      <c r="EF123" s="335"/>
      <c r="EG123" s="335"/>
      <c r="EH123" s="335"/>
      <c r="EI123" s="23">
        <v>-35</v>
      </c>
      <c r="EJ123" s="23">
        <f t="shared" si="48"/>
        <v>0</v>
      </c>
      <c r="EK123">
        <f t="shared" si="49"/>
        <v>0</v>
      </c>
      <c r="EL123">
        <f t="shared" si="50"/>
        <v>0</v>
      </c>
      <c r="EM123">
        <f t="shared" si="51"/>
        <v>0</v>
      </c>
      <c r="EN123">
        <f t="shared" si="52"/>
        <v>0</v>
      </c>
      <c r="EO123" s="23">
        <f t="shared" ca="1" si="53"/>
        <v>200</v>
      </c>
      <c r="EP123" s="465"/>
      <c r="EQ123" s="335"/>
      <c r="ER123" s="335"/>
      <c r="ES123" s="335"/>
      <c r="ET123" s="335"/>
      <c r="EU123" s="335"/>
      <c r="EV123" s="335"/>
      <c r="EW123" s="335"/>
      <c r="EX123" s="335"/>
      <c r="EY123" s="335"/>
      <c r="EZ123" s="23">
        <v>-35</v>
      </c>
      <c r="FA123" s="23">
        <f t="shared" si="54"/>
        <v>0</v>
      </c>
      <c r="FB123">
        <f t="shared" si="55"/>
        <v>0</v>
      </c>
      <c r="FC123">
        <f t="shared" si="56"/>
        <v>0</v>
      </c>
      <c r="FD123">
        <f t="shared" si="57"/>
        <v>0</v>
      </c>
      <c r="FE123">
        <f t="shared" si="58"/>
        <v>0</v>
      </c>
      <c r="FF123" s="23">
        <f t="shared" ca="1" si="59"/>
        <v>200</v>
      </c>
      <c r="FG123" s="465"/>
      <c r="FH123" s="335"/>
      <c r="FI123" s="335"/>
      <c r="FJ123" s="335"/>
      <c r="FK123" s="335"/>
      <c r="FL123" s="335"/>
      <c r="FM123" s="335"/>
      <c r="FN123" s="335"/>
      <c r="FO123" s="335"/>
      <c r="FP123" s="335"/>
      <c r="FQ123" s="23">
        <v>-35</v>
      </c>
      <c r="FR123" s="23">
        <f t="shared" si="60"/>
        <v>0</v>
      </c>
      <c r="FS123">
        <f t="shared" si="61"/>
        <v>0</v>
      </c>
      <c r="FT123">
        <f t="shared" si="62"/>
        <v>0</v>
      </c>
      <c r="FU123">
        <f t="shared" si="63"/>
        <v>0</v>
      </c>
      <c r="FV123">
        <f t="shared" si="64"/>
        <v>0</v>
      </c>
      <c r="FW123" s="23">
        <f t="shared" si="65"/>
        <v>0</v>
      </c>
      <c r="FX123" s="465"/>
      <c r="FY123" s="335"/>
      <c r="FZ123" s="335"/>
      <c r="GA123" s="335"/>
      <c r="GB123" s="335"/>
      <c r="GC123" s="335"/>
      <c r="GD123" s="335"/>
      <c r="GE123" s="335"/>
      <c r="GF123" s="335"/>
      <c r="GG123" s="335"/>
      <c r="GH123" s="23">
        <v>-35</v>
      </c>
      <c r="GI123" s="23">
        <f t="shared" si="66"/>
        <v>0</v>
      </c>
      <c r="GJ123">
        <f t="shared" si="67"/>
        <v>0</v>
      </c>
      <c r="GK123">
        <f t="shared" si="68"/>
        <v>0</v>
      </c>
      <c r="GL123">
        <f t="shared" si="69"/>
        <v>0</v>
      </c>
      <c r="GM123">
        <f t="shared" si="70"/>
        <v>0</v>
      </c>
      <c r="GN123" s="23">
        <f t="shared" si="71"/>
        <v>0</v>
      </c>
      <c r="GO123" s="465"/>
      <c r="GP123" s="335"/>
      <c r="GQ123" s="335"/>
      <c r="GR123" s="335"/>
      <c r="GS123" s="335"/>
      <c r="GT123" s="335"/>
      <c r="GU123" s="335"/>
      <c r="GV123" s="335"/>
      <c r="GW123" s="335"/>
      <c r="GX123" s="335"/>
      <c r="GY123" s="23">
        <v>-35</v>
      </c>
      <c r="GZ123" s="23">
        <f t="shared" si="72"/>
        <v>0</v>
      </c>
      <c r="HA123">
        <f t="shared" si="73"/>
        <v>0</v>
      </c>
      <c r="HB123">
        <f t="shared" si="74"/>
        <v>0</v>
      </c>
      <c r="HC123">
        <f t="shared" si="75"/>
        <v>0</v>
      </c>
      <c r="HD123">
        <f t="shared" si="76"/>
        <v>0</v>
      </c>
      <c r="HE123" s="23">
        <f t="shared" si="77"/>
        <v>0</v>
      </c>
      <c r="HF123" s="465"/>
      <c r="HG123" s="335"/>
      <c r="HH123" s="335"/>
      <c r="HI123" s="335"/>
      <c r="HJ123" s="335"/>
      <c r="HK123" s="335"/>
      <c r="HL123" s="335"/>
      <c r="HM123" s="335"/>
      <c r="HN123" s="335"/>
      <c r="HO123" s="335"/>
      <c r="HP123" s="23">
        <v>-35</v>
      </c>
      <c r="HQ123" s="23">
        <f t="shared" si="78"/>
        <v>0</v>
      </c>
      <c r="HR123">
        <f t="shared" si="79"/>
        <v>0</v>
      </c>
      <c r="HS123">
        <f t="shared" si="80"/>
        <v>0</v>
      </c>
      <c r="HT123">
        <f t="shared" si="81"/>
        <v>0</v>
      </c>
      <c r="HU123">
        <f t="shared" si="82"/>
        <v>0</v>
      </c>
      <c r="HV123" s="23">
        <f t="shared" si="83"/>
        <v>0</v>
      </c>
      <c r="HW123" s="465"/>
      <c r="HX123" s="335"/>
      <c r="HY123" s="335"/>
      <c r="HZ123" s="335"/>
      <c r="IA123" s="335"/>
      <c r="IB123" s="335"/>
      <c r="IC123" s="335"/>
      <c r="ID123" s="335"/>
      <c r="IE123" s="335"/>
      <c r="IF123" s="335"/>
      <c r="IG123" s="23">
        <v>-35</v>
      </c>
      <c r="IH123" s="23">
        <f t="shared" si="84"/>
        <v>0</v>
      </c>
      <c r="II123">
        <f t="shared" si="85"/>
        <v>0</v>
      </c>
      <c r="IJ123">
        <f t="shared" si="86"/>
        <v>0</v>
      </c>
      <c r="IK123">
        <f t="shared" si="87"/>
        <v>0</v>
      </c>
      <c r="IL123">
        <f t="shared" si="88"/>
        <v>0</v>
      </c>
      <c r="IM123" s="23">
        <f t="shared" si="89"/>
        <v>0</v>
      </c>
      <c r="IN123" s="465"/>
      <c r="IO123" s="335"/>
      <c r="IP123" s="335"/>
      <c r="IQ123" s="335"/>
      <c r="IR123" s="335"/>
      <c r="IS123" s="335"/>
      <c r="IT123" s="335"/>
    </row>
    <row r="124" spans="1:254" s="124" customFormat="1" ht="12.75" x14ac:dyDescent="0.2">
      <c r="A124" s="335"/>
      <c r="B124" s="335"/>
      <c r="C124" s="23">
        <v>-34</v>
      </c>
      <c r="D124" s="23">
        <f t="shared" si="0"/>
        <v>0</v>
      </c>
      <c r="E124">
        <f t="shared" si="1"/>
        <v>0</v>
      </c>
      <c r="F124">
        <f t="shared" si="2"/>
        <v>0</v>
      </c>
      <c r="G124">
        <f t="shared" si="3"/>
        <v>0</v>
      </c>
      <c r="H124">
        <f t="shared" si="4"/>
        <v>0</v>
      </c>
      <c r="I124" s="23">
        <f t="shared" ca="1" si="5"/>
        <v>0</v>
      </c>
      <c r="J124" s="465"/>
      <c r="K124" s="335"/>
      <c r="L124" s="335"/>
      <c r="M124" s="335"/>
      <c r="N124" s="335"/>
      <c r="O124" s="335"/>
      <c r="P124" s="335"/>
      <c r="Q124" s="335"/>
      <c r="R124" s="335"/>
      <c r="S124" s="335"/>
      <c r="T124" s="23">
        <v>-34</v>
      </c>
      <c r="U124" s="23">
        <f t="shared" si="6"/>
        <v>0</v>
      </c>
      <c r="V124">
        <f t="shared" si="7"/>
        <v>0</v>
      </c>
      <c r="W124">
        <f t="shared" si="8"/>
        <v>0</v>
      </c>
      <c r="X124">
        <f t="shared" si="9"/>
        <v>0</v>
      </c>
      <c r="Y124">
        <f t="shared" si="10"/>
        <v>0</v>
      </c>
      <c r="Z124" s="23">
        <f t="shared" ca="1" si="11"/>
        <v>0</v>
      </c>
      <c r="AA124" s="465"/>
      <c r="AB124" s="335"/>
      <c r="AC124" s="335"/>
      <c r="AD124" s="335"/>
      <c r="AE124" s="335"/>
      <c r="AF124" s="335"/>
      <c r="AG124" s="335"/>
      <c r="AH124" s="335"/>
      <c r="AI124" s="335"/>
      <c r="AJ124" s="335"/>
      <c r="AK124" s="23">
        <v>-34</v>
      </c>
      <c r="AL124" s="23">
        <f t="shared" si="12"/>
        <v>0</v>
      </c>
      <c r="AM124">
        <f t="shared" si="13"/>
        <v>0</v>
      </c>
      <c r="AN124">
        <f t="shared" si="14"/>
        <v>0</v>
      </c>
      <c r="AO124">
        <f t="shared" si="15"/>
        <v>0</v>
      </c>
      <c r="AP124">
        <f t="shared" si="16"/>
        <v>0</v>
      </c>
      <c r="AQ124" s="23">
        <f t="shared" ca="1" si="17"/>
        <v>0</v>
      </c>
      <c r="AR124" s="465"/>
      <c r="AS124" s="335"/>
      <c r="AT124" s="335"/>
      <c r="AU124" s="335"/>
      <c r="AV124" s="335"/>
      <c r="AW124" s="335"/>
      <c r="AX124" s="335"/>
      <c r="AY124" s="335"/>
      <c r="AZ124" s="335"/>
      <c r="BA124" s="335"/>
      <c r="BB124" s="23">
        <v>-34</v>
      </c>
      <c r="BC124" s="23">
        <f t="shared" si="18"/>
        <v>0</v>
      </c>
      <c r="BD124">
        <f t="shared" si="19"/>
        <v>0</v>
      </c>
      <c r="BE124">
        <f t="shared" si="20"/>
        <v>0</v>
      </c>
      <c r="BF124">
        <f t="shared" si="21"/>
        <v>0</v>
      </c>
      <c r="BG124">
        <f t="shared" si="22"/>
        <v>0</v>
      </c>
      <c r="BH124" s="23">
        <f t="shared" ca="1" si="23"/>
        <v>0</v>
      </c>
      <c r="BI124" s="465"/>
      <c r="BJ124" s="335"/>
      <c r="BK124" s="335"/>
      <c r="BL124" s="335"/>
      <c r="BM124" s="335"/>
      <c r="BN124" s="335"/>
      <c r="BO124" s="335"/>
      <c r="BP124" s="335"/>
      <c r="BQ124" s="335"/>
      <c r="BR124" s="335"/>
      <c r="BS124" s="23">
        <v>-34</v>
      </c>
      <c r="BT124" s="23">
        <f t="shared" si="24"/>
        <v>0</v>
      </c>
      <c r="BU124">
        <f t="shared" si="25"/>
        <v>0</v>
      </c>
      <c r="BV124">
        <f t="shared" si="26"/>
        <v>0</v>
      </c>
      <c r="BW124">
        <f t="shared" si="27"/>
        <v>0</v>
      </c>
      <c r="BX124">
        <f t="shared" si="28"/>
        <v>0</v>
      </c>
      <c r="BY124" s="23">
        <f t="shared" ca="1" si="29"/>
        <v>0</v>
      </c>
      <c r="BZ124" s="465"/>
      <c r="CA124" s="335"/>
      <c r="CB124" s="335"/>
      <c r="CC124" s="335"/>
      <c r="CD124" s="335"/>
      <c r="CE124" s="335"/>
      <c r="CF124" s="335"/>
      <c r="CG124" s="335"/>
      <c r="CH124" s="335"/>
      <c r="CI124" s="335"/>
      <c r="CJ124" s="23">
        <v>-34</v>
      </c>
      <c r="CK124" s="23">
        <f t="shared" si="30"/>
        <v>0</v>
      </c>
      <c r="CL124">
        <f t="shared" si="31"/>
        <v>0</v>
      </c>
      <c r="CM124">
        <f t="shared" si="32"/>
        <v>0</v>
      </c>
      <c r="CN124">
        <f t="shared" si="33"/>
        <v>0</v>
      </c>
      <c r="CO124">
        <f t="shared" si="34"/>
        <v>0</v>
      </c>
      <c r="CP124" s="23">
        <f t="shared" ca="1" si="35"/>
        <v>0</v>
      </c>
      <c r="CQ124" s="465"/>
      <c r="CR124" s="335"/>
      <c r="CS124" s="335"/>
      <c r="CT124" s="335"/>
      <c r="CU124" s="335"/>
      <c r="CV124" s="335"/>
      <c r="CW124" s="335"/>
      <c r="CX124" s="335"/>
      <c r="CY124" s="335"/>
      <c r="CZ124" s="335"/>
      <c r="DA124" s="23">
        <v>-34</v>
      </c>
      <c r="DB124" s="23">
        <f t="shared" si="36"/>
        <v>0</v>
      </c>
      <c r="DC124">
        <f t="shared" si="37"/>
        <v>0</v>
      </c>
      <c r="DD124">
        <f t="shared" si="38"/>
        <v>0</v>
      </c>
      <c r="DE124">
        <f t="shared" si="39"/>
        <v>0</v>
      </c>
      <c r="DF124">
        <f t="shared" si="40"/>
        <v>0</v>
      </c>
      <c r="DG124" s="23">
        <f t="shared" ca="1" si="41"/>
        <v>0</v>
      </c>
      <c r="DH124" s="465"/>
      <c r="DI124" s="335"/>
      <c r="DJ124" s="335"/>
      <c r="DK124" s="335"/>
      <c r="DL124" s="335"/>
      <c r="DM124" s="335"/>
      <c r="DN124" s="335"/>
      <c r="DO124" s="335"/>
      <c r="DP124" s="335"/>
      <c r="DQ124" s="335"/>
      <c r="DR124" s="23">
        <v>-34</v>
      </c>
      <c r="DS124" s="23">
        <f t="shared" si="42"/>
        <v>0</v>
      </c>
      <c r="DT124">
        <f t="shared" si="43"/>
        <v>0</v>
      </c>
      <c r="DU124">
        <f t="shared" si="44"/>
        <v>0</v>
      </c>
      <c r="DV124">
        <f t="shared" si="45"/>
        <v>0</v>
      </c>
      <c r="DW124">
        <f t="shared" si="46"/>
        <v>0</v>
      </c>
      <c r="DX124" s="23">
        <f t="shared" ca="1" si="47"/>
        <v>0</v>
      </c>
      <c r="DY124" s="465"/>
      <c r="DZ124" s="335"/>
      <c r="EA124" s="335"/>
      <c r="EB124" s="335"/>
      <c r="EC124" s="335"/>
      <c r="ED124" s="335"/>
      <c r="EE124" s="335"/>
      <c r="EF124" s="335"/>
      <c r="EG124" s="335"/>
      <c r="EH124" s="335"/>
      <c r="EI124" s="23">
        <v>-34</v>
      </c>
      <c r="EJ124" s="23">
        <f t="shared" si="48"/>
        <v>0</v>
      </c>
      <c r="EK124">
        <f t="shared" si="49"/>
        <v>0</v>
      </c>
      <c r="EL124">
        <f t="shared" si="50"/>
        <v>0</v>
      </c>
      <c r="EM124">
        <f t="shared" si="51"/>
        <v>0</v>
      </c>
      <c r="EN124">
        <f t="shared" si="52"/>
        <v>0</v>
      </c>
      <c r="EO124" s="23">
        <f t="shared" ca="1" si="53"/>
        <v>0</v>
      </c>
      <c r="EP124" s="465"/>
      <c r="EQ124" s="335"/>
      <c r="ER124" s="335"/>
      <c r="ES124" s="335"/>
      <c r="ET124" s="335"/>
      <c r="EU124" s="335"/>
      <c r="EV124" s="335"/>
      <c r="EW124" s="335"/>
      <c r="EX124" s="335"/>
      <c r="EY124" s="335"/>
      <c r="EZ124" s="23">
        <v>-34</v>
      </c>
      <c r="FA124" s="23">
        <f t="shared" si="54"/>
        <v>0</v>
      </c>
      <c r="FB124">
        <f t="shared" si="55"/>
        <v>0</v>
      </c>
      <c r="FC124">
        <f t="shared" si="56"/>
        <v>0</v>
      </c>
      <c r="FD124">
        <f t="shared" si="57"/>
        <v>0</v>
      </c>
      <c r="FE124">
        <f t="shared" si="58"/>
        <v>0</v>
      </c>
      <c r="FF124" s="23">
        <f t="shared" ca="1" si="59"/>
        <v>0</v>
      </c>
      <c r="FG124" s="465"/>
      <c r="FH124" s="335"/>
      <c r="FI124" s="335"/>
      <c r="FJ124" s="335"/>
      <c r="FK124" s="335"/>
      <c r="FL124" s="335"/>
      <c r="FM124" s="335"/>
      <c r="FN124" s="335"/>
      <c r="FO124" s="335"/>
      <c r="FP124" s="335"/>
      <c r="FQ124" s="23">
        <v>-34</v>
      </c>
      <c r="FR124" s="23">
        <f t="shared" si="60"/>
        <v>0</v>
      </c>
      <c r="FS124">
        <f t="shared" si="61"/>
        <v>0</v>
      </c>
      <c r="FT124">
        <f t="shared" si="62"/>
        <v>0</v>
      </c>
      <c r="FU124">
        <f t="shared" si="63"/>
        <v>0</v>
      </c>
      <c r="FV124">
        <f t="shared" si="64"/>
        <v>0</v>
      </c>
      <c r="FW124" s="23">
        <f t="shared" si="65"/>
        <v>0</v>
      </c>
      <c r="FX124" s="465"/>
      <c r="FY124" s="335"/>
      <c r="FZ124" s="335"/>
      <c r="GA124" s="335"/>
      <c r="GB124" s="335"/>
      <c r="GC124" s="335"/>
      <c r="GD124" s="335"/>
      <c r="GE124" s="335"/>
      <c r="GF124" s="335"/>
      <c r="GG124" s="335"/>
      <c r="GH124" s="23">
        <v>-34</v>
      </c>
      <c r="GI124" s="23">
        <f t="shared" si="66"/>
        <v>0</v>
      </c>
      <c r="GJ124">
        <f t="shared" si="67"/>
        <v>0</v>
      </c>
      <c r="GK124">
        <f t="shared" si="68"/>
        <v>0</v>
      </c>
      <c r="GL124">
        <f t="shared" si="69"/>
        <v>0</v>
      </c>
      <c r="GM124">
        <f t="shared" si="70"/>
        <v>0</v>
      </c>
      <c r="GN124" s="23">
        <f t="shared" si="71"/>
        <v>0</v>
      </c>
      <c r="GO124" s="465"/>
      <c r="GP124" s="335"/>
      <c r="GQ124" s="335"/>
      <c r="GR124" s="335"/>
      <c r="GS124" s="335"/>
      <c r="GT124" s="335"/>
      <c r="GU124" s="335"/>
      <c r="GV124" s="335"/>
      <c r="GW124" s="335"/>
      <c r="GX124" s="335"/>
      <c r="GY124" s="23">
        <v>-34</v>
      </c>
      <c r="GZ124" s="23">
        <f t="shared" si="72"/>
        <v>0</v>
      </c>
      <c r="HA124">
        <f t="shared" si="73"/>
        <v>0</v>
      </c>
      <c r="HB124">
        <f t="shared" si="74"/>
        <v>0</v>
      </c>
      <c r="HC124">
        <f t="shared" si="75"/>
        <v>0</v>
      </c>
      <c r="HD124">
        <f t="shared" si="76"/>
        <v>0</v>
      </c>
      <c r="HE124" s="23">
        <f t="shared" si="77"/>
        <v>0</v>
      </c>
      <c r="HF124" s="465"/>
      <c r="HG124" s="335"/>
      <c r="HH124" s="335"/>
      <c r="HI124" s="335"/>
      <c r="HJ124" s="335"/>
      <c r="HK124" s="335"/>
      <c r="HL124" s="335"/>
      <c r="HM124" s="335"/>
      <c r="HN124" s="335"/>
      <c r="HO124" s="335"/>
      <c r="HP124" s="23">
        <v>-34</v>
      </c>
      <c r="HQ124" s="23">
        <f t="shared" si="78"/>
        <v>0</v>
      </c>
      <c r="HR124">
        <f t="shared" si="79"/>
        <v>0</v>
      </c>
      <c r="HS124">
        <f t="shared" si="80"/>
        <v>0</v>
      </c>
      <c r="HT124">
        <f t="shared" si="81"/>
        <v>0</v>
      </c>
      <c r="HU124">
        <f t="shared" si="82"/>
        <v>0</v>
      </c>
      <c r="HV124" s="23">
        <f t="shared" si="83"/>
        <v>0</v>
      </c>
      <c r="HW124" s="465"/>
      <c r="HX124" s="335"/>
      <c r="HY124" s="335"/>
      <c r="HZ124" s="335"/>
      <c r="IA124" s="335"/>
      <c r="IB124" s="335"/>
      <c r="IC124" s="335"/>
      <c r="ID124" s="335"/>
      <c r="IE124" s="335"/>
      <c r="IF124" s="335"/>
      <c r="IG124" s="23">
        <v>-34</v>
      </c>
      <c r="IH124" s="23">
        <f t="shared" si="84"/>
        <v>0</v>
      </c>
      <c r="II124">
        <f t="shared" si="85"/>
        <v>0</v>
      </c>
      <c r="IJ124">
        <f t="shared" si="86"/>
        <v>0</v>
      </c>
      <c r="IK124">
        <f t="shared" si="87"/>
        <v>0</v>
      </c>
      <c r="IL124">
        <f t="shared" si="88"/>
        <v>0</v>
      </c>
      <c r="IM124" s="23">
        <f t="shared" si="89"/>
        <v>0</v>
      </c>
      <c r="IN124" s="465"/>
      <c r="IO124" s="335"/>
      <c r="IP124" s="335"/>
      <c r="IQ124" s="335"/>
      <c r="IR124" s="335"/>
      <c r="IS124" s="335"/>
      <c r="IT124" s="335"/>
    </row>
    <row r="125" spans="1:254" s="124" customFormat="1" ht="12.75" x14ac:dyDescent="0.2">
      <c r="A125" s="335"/>
      <c r="B125" s="335"/>
      <c r="C125" s="23">
        <v>-33</v>
      </c>
      <c r="D125" s="23">
        <f t="shared" si="0"/>
        <v>0</v>
      </c>
      <c r="E125">
        <f t="shared" si="1"/>
        <v>0</v>
      </c>
      <c r="F125">
        <f t="shared" si="2"/>
        <v>0</v>
      </c>
      <c r="G125">
        <f t="shared" si="3"/>
        <v>0</v>
      </c>
      <c r="H125">
        <f t="shared" si="4"/>
        <v>0</v>
      </c>
      <c r="I125" s="23">
        <f t="shared" ca="1" si="5"/>
        <v>0</v>
      </c>
      <c r="J125" s="465"/>
      <c r="K125" s="335"/>
      <c r="L125" s="335"/>
      <c r="M125" s="335"/>
      <c r="N125" s="335"/>
      <c r="O125" s="335"/>
      <c r="P125" s="335"/>
      <c r="Q125" s="335"/>
      <c r="R125" s="335"/>
      <c r="S125" s="335"/>
      <c r="T125" s="23">
        <v>-33</v>
      </c>
      <c r="U125" s="23">
        <f t="shared" si="6"/>
        <v>0</v>
      </c>
      <c r="V125">
        <f t="shared" si="7"/>
        <v>0</v>
      </c>
      <c r="W125">
        <f t="shared" si="8"/>
        <v>0</v>
      </c>
      <c r="X125">
        <f t="shared" si="9"/>
        <v>0</v>
      </c>
      <c r="Y125">
        <f t="shared" si="10"/>
        <v>0</v>
      </c>
      <c r="Z125" s="23">
        <f t="shared" ca="1" si="11"/>
        <v>0</v>
      </c>
      <c r="AA125" s="465"/>
      <c r="AB125" s="335"/>
      <c r="AC125" s="335"/>
      <c r="AD125" s="335"/>
      <c r="AE125" s="335"/>
      <c r="AF125" s="335"/>
      <c r="AG125" s="335"/>
      <c r="AH125" s="335"/>
      <c r="AI125" s="335"/>
      <c r="AJ125" s="335"/>
      <c r="AK125" s="23">
        <v>-33</v>
      </c>
      <c r="AL125" s="23">
        <f t="shared" si="12"/>
        <v>0</v>
      </c>
      <c r="AM125">
        <f t="shared" si="13"/>
        <v>0</v>
      </c>
      <c r="AN125">
        <f t="shared" si="14"/>
        <v>0</v>
      </c>
      <c r="AO125">
        <f t="shared" si="15"/>
        <v>0</v>
      </c>
      <c r="AP125">
        <f t="shared" si="16"/>
        <v>0</v>
      </c>
      <c r="AQ125" s="23">
        <f t="shared" ca="1" si="17"/>
        <v>0</v>
      </c>
      <c r="AR125" s="465"/>
      <c r="AS125" s="335"/>
      <c r="AT125" s="335"/>
      <c r="AU125" s="335"/>
      <c r="AV125" s="335"/>
      <c r="AW125" s="335"/>
      <c r="AX125" s="335"/>
      <c r="AY125" s="335"/>
      <c r="AZ125" s="335"/>
      <c r="BA125" s="335"/>
      <c r="BB125" s="23">
        <v>-33</v>
      </c>
      <c r="BC125" s="23">
        <f t="shared" si="18"/>
        <v>0</v>
      </c>
      <c r="BD125">
        <f t="shared" si="19"/>
        <v>0</v>
      </c>
      <c r="BE125">
        <f t="shared" si="20"/>
        <v>0</v>
      </c>
      <c r="BF125">
        <f t="shared" si="21"/>
        <v>0</v>
      </c>
      <c r="BG125">
        <f t="shared" si="22"/>
        <v>0</v>
      </c>
      <c r="BH125" s="23">
        <f t="shared" ca="1" si="23"/>
        <v>0</v>
      </c>
      <c r="BI125" s="465"/>
      <c r="BJ125" s="335"/>
      <c r="BK125" s="335"/>
      <c r="BL125" s="335"/>
      <c r="BM125" s="335"/>
      <c r="BN125" s="335"/>
      <c r="BO125" s="335"/>
      <c r="BP125" s="335"/>
      <c r="BQ125" s="335"/>
      <c r="BR125" s="335"/>
      <c r="BS125" s="23">
        <v>-33</v>
      </c>
      <c r="BT125" s="23">
        <f t="shared" si="24"/>
        <v>0</v>
      </c>
      <c r="BU125">
        <f t="shared" si="25"/>
        <v>0</v>
      </c>
      <c r="BV125">
        <f t="shared" si="26"/>
        <v>0</v>
      </c>
      <c r="BW125">
        <f t="shared" si="27"/>
        <v>0</v>
      </c>
      <c r="BX125">
        <f t="shared" si="28"/>
        <v>0</v>
      </c>
      <c r="BY125" s="23">
        <f t="shared" ca="1" si="29"/>
        <v>0</v>
      </c>
      <c r="BZ125" s="465"/>
      <c r="CA125" s="335"/>
      <c r="CB125" s="335"/>
      <c r="CC125" s="335"/>
      <c r="CD125" s="335"/>
      <c r="CE125" s="335"/>
      <c r="CF125" s="335"/>
      <c r="CG125" s="335"/>
      <c r="CH125" s="335"/>
      <c r="CI125" s="335"/>
      <c r="CJ125" s="23">
        <v>-33</v>
      </c>
      <c r="CK125" s="23">
        <f t="shared" si="30"/>
        <v>0</v>
      </c>
      <c r="CL125">
        <f t="shared" si="31"/>
        <v>0</v>
      </c>
      <c r="CM125">
        <f t="shared" si="32"/>
        <v>0</v>
      </c>
      <c r="CN125">
        <f t="shared" si="33"/>
        <v>0</v>
      </c>
      <c r="CO125">
        <f t="shared" si="34"/>
        <v>0</v>
      </c>
      <c r="CP125" s="23">
        <f t="shared" ca="1" si="35"/>
        <v>0</v>
      </c>
      <c r="CQ125" s="465"/>
      <c r="CR125" s="335"/>
      <c r="CS125" s="335"/>
      <c r="CT125" s="335"/>
      <c r="CU125" s="335"/>
      <c r="CV125" s="335"/>
      <c r="CW125" s="335"/>
      <c r="CX125" s="335"/>
      <c r="CY125" s="335"/>
      <c r="CZ125" s="335"/>
      <c r="DA125" s="23">
        <v>-33</v>
      </c>
      <c r="DB125" s="23">
        <f t="shared" si="36"/>
        <v>0</v>
      </c>
      <c r="DC125">
        <f t="shared" si="37"/>
        <v>0</v>
      </c>
      <c r="DD125">
        <f t="shared" si="38"/>
        <v>0</v>
      </c>
      <c r="DE125">
        <f t="shared" si="39"/>
        <v>0</v>
      </c>
      <c r="DF125">
        <f t="shared" si="40"/>
        <v>0</v>
      </c>
      <c r="DG125" s="23">
        <f t="shared" ca="1" si="41"/>
        <v>0</v>
      </c>
      <c r="DH125" s="465"/>
      <c r="DI125" s="335"/>
      <c r="DJ125" s="335"/>
      <c r="DK125" s="335"/>
      <c r="DL125" s="335"/>
      <c r="DM125" s="335"/>
      <c r="DN125" s="335"/>
      <c r="DO125" s="335"/>
      <c r="DP125" s="335"/>
      <c r="DQ125" s="335"/>
      <c r="DR125" s="23">
        <v>-33</v>
      </c>
      <c r="DS125" s="23">
        <f t="shared" si="42"/>
        <v>0</v>
      </c>
      <c r="DT125">
        <f t="shared" si="43"/>
        <v>0</v>
      </c>
      <c r="DU125">
        <f t="shared" si="44"/>
        <v>0</v>
      </c>
      <c r="DV125">
        <f t="shared" si="45"/>
        <v>0</v>
      </c>
      <c r="DW125">
        <f t="shared" si="46"/>
        <v>0</v>
      </c>
      <c r="DX125" s="23">
        <f t="shared" ca="1" si="47"/>
        <v>0</v>
      </c>
      <c r="DY125" s="465"/>
      <c r="DZ125" s="335"/>
      <c r="EA125" s="335"/>
      <c r="EB125" s="335"/>
      <c r="EC125" s="335"/>
      <c r="ED125" s="335"/>
      <c r="EE125" s="335"/>
      <c r="EF125" s="335"/>
      <c r="EG125" s="335"/>
      <c r="EH125" s="335"/>
      <c r="EI125" s="23">
        <v>-33</v>
      </c>
      <c r="EJ125" s="23">
        <f t="shared" si="48"/>
        <v>0</v>
      </c>
      <c r="EK125">
        <f t="shared" si="49"/>
        <v>0</v>
      </c>
      <c r="EL125">
        <f t="shared" si="50"/>
        <v>0</v>
      </c>
      <c r="EM125">
        <f t="shared" si="51"/>
        <v>0</v>
      </c>
      <c r="EN125">
        <f t="shared" si="52"/>
        <v>0</v>
      </c>
      <c r="EO125" s="23">
        <f t="shared" ca="1" si="53"/>
        <v>0</v>
      </c>
      <c r="EP125" s="465"/>
      <c r="EQ125" s="335"/>
      <c r="ER125" s="335"/>
      <c r="ES125" s="335"/>
      <c r="ET125" s="335"/>
      <c r="EU125" s="335"/>
      <c r="EV125" s="335"/>
      <c r="EW125" s="335"/>
      <c r="EX125" s="335"/>
      <c r="EY125" s="335"/>
      <c r="EZ125" s="23">
        <v>-33</v>
      </c>
      <c r="FA125" s="23">
        <f t="shared" si="54"/>
        <v>0</v>
      </c>
      <c r="FB125">
        <f t="shared" si="55"/>
        <v>0</v>
      </c>
      <c r="FC125">
        <f t="shared" si="56"/>
        <v>0</v>
      </c>
      <c r="FD125">
        <f t="shared" si="57"/>
        <v>0</v>
      </c>
      <c r="FE125">
        <f t="shared" si="58"/>
        <v>0</v>
      </c>
      <c r="FF125" s="23">
        <f t="shared" ca="1" si="59"/>
        <v>0</v>
      </c>
      <c r="FG125" s="465"/>
      <c r="FH125" s="335"/>
      <c r="FI125" s="335"/>
      <c r="FJ125" s="335"/>
      <c r="FK125" s="335"/>
      <c r="FL125" s="335"/>
      <c r="FM125" s="335"/>
      <c r="FN125" s="335"/>
      <c r="FO125" s="335"/>
      <c r="FP125" s="335"/>
      <c r="FQ125" s="23">
        <v>-33</v>
      </c>
      <c r="FR125" s="23">
        <f t="shared" si="60"/>
        <v>0</v>
      </c>
      <c r="FS125">
        <f t="shared" si="61"/>
        <v>0</v>
      </c>
      <c r="FT125">
        <f t="shared" si="62"/>
        <v>0</v>
      </c>
      <c r="FU125">
        <f t="shared" si="63"/>
        <v>0</v>
      </c>
      <c r="FV125">
        <f t="shared" si="64"/>
        <v>0</v>
      </c>
      <c r="FW125" s="23">
        <f t="shared" si="65"/>
        <v>0</v>
      </c>
      <c r="FX125" s="465"/>
      <c r="FY125" s="335"/>
      <c r="FZ125" s="335"/>
      <c r="GA125" s="335"/>
      <c r="GB125" s="335"/>
      <c r="GC125" s="335"/>
      <c r="GD125" s="335"/>
      <c r="GE125" s="335"/>
      <c r="GF125" s="335"/>
      <c r="GG125" s="335"/>
      <c r="GH125" s="23">
        <v>-33</v>
      </c>
      <c r="GI125" s="23">
        <f t="shared" si="66"/>
        <v>0</v>
      </c>
      <c r="GJ125">
        <f t="shared" si="67"/>
        <v>0</v>
      </c>
      <c r="GK125">
        <f t="shared" si="68"/>
        <v>0</v>
      </c>
      <c r="GL125">
        <f t="shared" si="69"/>
        <v>0</v>
      </c>
      <c r="GM125">
        <f t="shared" si="70"/>
        <v>0</v>
      </c>
      <c r="GN125" s="23">
        <f t="shared" si="71"/>
        <v>0</v>
      </c>
      <c r="GO125" s="465"/>
      <c r="GP125" s="335"/>
      <c r="GQ125" s="335"/>
      <c r="GR125" s="335"/>
      <c r="GS125" s="335"/>
      <c r="GT125" s="335"/>
      <c r="GU125" s="335"/>
      <c r="GV125" s="335"/>
      <c r="GW125" s="335"/>
      <c r="GX125" s="335"/>
      <c r="GY125" s="23">
        <v>-33</v>
      </c>
      <c r="GZ125" s="23">
        <f t="shared" si="72"/>
        <v>0</v>
      </c>
      <c r="HA125">
        <f t="shared" si="73"/>
        <v>0</v>
      </c>
      <c r="HB125">
        <f t="shared" si="74"/>
        <v>0</v>
      </c>
      <c r="HC125">
        <f t="shared" si="75"/>
        <v>0</v>
      </c>
      <c r="HD125">
        <f t="shared" si="76"/>
        <v>0</v>
      </c>
      <c r="HE125" s="23">
        <f t="shared" si="77"/>
        <v>0</v>
      </c>
      <c r="HF125" s="465"/>
      <c r="HG125" s="335"/>
      <c r="HH125" s="335"/>
      <c r="HI125" s="335"/>
      <c r="HJ125" s="335"/>
      <c r="HK125" s="335"/>
      <c r="HL125" s="335"/>
      <c r="HM125" s="335"/>
      <c r="HN125" s="335"/>
      <c r="HO125" s="335"/>
      <c r="HP125" s="23">
        <v>-33</v>
      </c>
      <c r="HQ125" s="23">
        <f t="shared" si="78"/>
        <v>0</v>
      </c>
      <c r="HR125">
        <f t="shared" si="79"/>
        <v>0</v>
      </c>
      <c r="HS125">
        <f t="shared" si="80"/>
        <v>0</v>
      </c>
      <c r="HT125">
        <f t="shared" si="81"/>
        <v>0</v>
      </c>
      <c r="HU125">
        <f t="shared" si="82"/>
        <v>0</v>
      </c>
      <c r="HV125" s="23">
        <f t="shared" si="83"/>
        <v>0</v>
      </c>
      <c r="HW125" s="465"/>
      <c r="HX125" s="335"/>
      <c r="HY125" s="335"/>
      <c r="HZ125" s="335"/>
      <c r="IA125" s="335"/>
      <c r="IB125" s="335"/>
      <c r="IC125" s="335"/>
      <c r="ID125" s="335"/>
      <c r="IE125" s="335"/>
      <c r="IF125" s="335"/>
      <c r="IG125" s="23">
        <v>-33</v>
      </c>
      <c r="IH125" s="23">
        <f t="shared" si="84"/>
        <v>0</v>
      </c>
      <c r="II125">
        <f t="shared" si="85"/>
        <v>0</v>
      </c>
      <c r="IJ125">
        <f t="shared" si="86"/>
        <v>0</v>
      </c>
      <c r="IK125">
        <f t="shared" si="87"/>
        <v>0</v>
      </c>
      <c r="IL125">
        <f t="shared" si="88"/>
        <v>0</v>
      </c>
      <c r="IM125" s="23">
        <f t="shared" si="89"/>
        <v>0</v>
      </c>
      <c r="IN125" s="465"/>
      <c r="IO125" s="335"/>
      <c r="IP125" s="335"/>
      <c r="IQ125" s="335"/>
      <c r="IR125" s="335"/>
      <c r="IS125" s="335"/>
      <c r="IT125" s="335"/>
    </row>
    <row r="126" spans="1:254" s="124" customFormat="1" ht="12.75" x14ac:dyDescent="0.2">
      <c r="A126" s="335"/>
      <c r="B126" s="335"/>
      <c r="C126" s="23">
        <v>-32</v>
      </c>
      <c r="D126" s="23">
        <f t="shared" si="0"/>
        <v>0</v>
      </c>
      <c r="E126">
        <f t="shared" si="1"/>
        <v>0</v>
      </c>
      <c r="F126">
        <f t="shared" si="2"/>
        <v>0</v>
      </c>
      <c r="G126">
        <f t="shared" si="3"/>
        <v>0</v>
      </c>
      <c r="H126">
        <f t="shared" si="4"/>
        <v>0</v>
      </c>
      <c r="I126" s="23">
        <f t="shared" ca="1" si="5"/>
        <v>0</v>
      </c>
      <c r="J126" s="465"/>
      <c r="K126" s="335"/>
      <c r="L126" s="335"/>
      <c r="M126" s="335"/>
      <c r="N126" s="335"/>
      <c r="O126" s="335"/>
      <c r="P126" s="335"/>
      <c r="Q126" s="335"/>
      <c r="R126" s="335"/>
      <c r="S126" s="335"/>
      <c r="T126" s="23">
        <v>-32</v>
      </c>
      <c r="U126" s="23">
        <f t="shared" si="6"/>
        <v>0</v>
      </c>
      <c r="V126">
        <f t="shared" si="7"/>
        <v>0</v>
      </c>
      <c r="W126">
        <f t="shared" si="8"/>
        <v>0</v>
      </c>
      <c r="X126">
        <f t="shared" si="9"/>
        <v>0</v>
      </c>
      <c r="Y126">
        <f t="shared" si="10"/>
        <v>0</v>
      </c>
      <c r="Z126" s="23">
        <f t="shared" ca="1" si="11"/>
        <v>0</v>
      </c>
      <c r="AA126" s="465"/>
      <c r="AB126" s="335"/>
      <c r="AC126" s="335"/>
      <c r="AD126" s="335"/>
      <c r="AE126" s="335"/>
      <c r="AF126" s="335"/>
      <c r="AG126" s="335"/>
      <c r="AH126" s="335"/>
      <c r="AI126" s="335"/>
      <c r="AJ126" s="335"/>
      <c r="AK126" s="23">
        <v>-32</v>
      </c>
      <c r="AL126" s="23">
        <f t="shared" si="12"/>
        <v>0</v>
      </c>
      <c r="AM126">
        <f t="shared" si="13"/>
        <v>0</v>
      </c>
      <c r="AN126">
        <f t="shared" si="14"/>
        <v>0</v>
      </c>
      <c r="AO126">
        <f t="shared" si="15"/>
        <v>0</v>
      </c>
      <c r="AP126">
        <f t="shared" si="16"/>
        <v>0</v>
      </c>
      <c r="AQ126" s="23">
        <f t="shared" ca="1" si="17"/>
        <v>0</v>
      </c>
      <c r="AR126" s="465"/>
      <c r="AS126" s="335"/>
      <c r="AT126" s="335"/>
      <c r="AU126" s="335"/>
      <c r="AV126" s="335"/>
      <c r="AW126" s="335"/>
      <c r="AX126" s="335"/>
      <c r="AY126" s="335"/>
      <c r="AZ126" s="335"/>
      <c r="BA126" s="335"/>
      <c r="BB126" s="23">
        <v>-32</v>
      </c>
      <c r="BC126" s="23">
        <f t="shared" si="18"/>
        <v>0</v>
      </c>
      <c r="BD126">
        <f t="shared" si="19"/>
        <v>0</v>
      </c>
      <c r="BE126">
        <f t="shared" si="20"/>
        <v>0</v>
      </c>
      <c r="BF126">
        <f t="shared" si="21"/>
        <v>0</v>
      </c>
      <c r="BG126">
        <f t="shared" si="22"/>
        <v>0</v>
      </c>
      <c r="BH126" s="23">
        <f t="shared" ca="1" si="23"/>
        <v>0</v>
      </c>
      <c r="BI126" s="465"/>
      <c r="BJ126" s="335"/>
      <c r="BK126" s="335"/>
      <c r="BL126" s="335"/>
      <c r="BM126" s="335"/>
      <c r="BN126" s="335"/>
      <c r="BO126" s="335"/>
      <c r="BP126" s="335"/>
      <c r="BQ126" s="335"/>
      <c r="BR126" s="335"/>
      <c r="BS126" s="23">
        <v>-32</v>
      </c>
      <c r="BT126" s="23">
        <f t="shared" si="24"/>
        <v>0</v>
      </c>
      <c r="BU126">
        <f t="shared" si="25"/>
        <v>0</v>
      </c>
      <c r="BV126">
        <f t="shared" si="26"/>
        <v>0</v>
      </c>
      <c r="BW126">
        <f t="shared" si="27"/>
        <v>0</v>
      </c>
      <c r="BX126">
        <f t="shared" si="28"/>
        <v>0</v>
      </c>
      <c r="BY126" s="23">
        <f t="shared" ca="1" si="29"/>
        <v>0</v>
      </c>
      <c r="BZ126" s="465"/>
      <c r="CA126" s="335"/>
      <c r="CB126" s="335"/>
      <c r="CC126" s="335"/>
      <c r="CD126" s="335"/>
      <c r="CE126" s="335"/>
      <c r="CF126" s="335"/>
      <c r="CG126" s="335"/>
      <c r="CH126" s="335"/>
      <c r="CI126" s="335"/>
      <c r="CJ126" s="23">
        <v>-32</v>
      </c>
      <c r="CK126" s="23">
        <f t="shared" si="30"/>
        <v>0</v>
      </c>
      <c r="CL126">
        <f t="shared" si="31"/>
        <v>0</v>
      </c>
      <c r="CM126">
        <f t="shared" si="32"/>
        <v>0</v>
      </c>
      <c r="CN126">
        <f t="shared" si="33"/>
        <v>0</v>
      </c>
      <c r="CO126">
        <f t="shared" si="34"/>
        <v>0</v>
      </c>
      <c r="CP126" s="23">
        <f t="shared" ca="1" si="35"/>
        <v>0</v>
      </c>
      <c r="CQ126" s="465"/>
      <c r="CR126" s="335"/>
      <c r="CS126" s="335"/>
      <c r="CT126" s="335"/>
      <c r="CU126" s="335"/>
      <c r="CV126" s="335"/>
      <c r="CW126" s="335"/>
      <c r="CX126" s="335"/>
      <c r="CY126" s="335"/>
      <c r="CZ126" s="335"/>
      <c r="DA126" s="23">
        <v>-32</v>
      </c>
      <c r="DB126" s="23">
        <f t="shared" si="36"/>
        <v>0</v>
      </c>
      <c r="DC126">
        <f t="shared" si="37"/>
        <v>0</v>
      </c>
      <c r="DD126">
        <f t="shared" si="38"/>
        <v>0</v>
      </c>
      <c r="DE126">
        <f t="shared" si="39"/>
        <v>0</v>
      </c>
      <c r="DF126">
        <f t="shared" si="40"/>
        <v>0</v>
      </c>
      <c r="DG126" s="23">
        <f t="shared" ca="1" si="41"/>
        <v>0</v>
      </c>
      <c r="DH126" s="465"/>
      <c r="DI126" s="335"/>
      <c r="DJ126" s="335"/>
      <c r="DK126" s="335"/>
      <c r="DL126" s="335"/>
      <c r="DM126" s="335"/>
      <c r="DN126" s="335"/>
      <c r="DO126" s="335"/>
      <c r="DP126" s="335"/>
      <c r="DQ126" s="335"/>
      <c r="DR126" s="23">
        <v>-32</v>
      </c>
      <c r="DS126" s="23">
        <f t="shared" si="42"/>
        <v>0</v>
      </c>
      <c r="DT126">
        <f t="shared" si="43"/>
        <v>0</v>
      </c>
      <c r="DU126">
        <f t="shared" si="44"/>
        <v>0</v>
      </c>
      <c r="DV126">
        <f t="shared" si="45"/>
        <v>0</v>
      </c>
      <c r="DW126">
        <f t="shared" si="46"/>
        <v>0</v>
      </c>
      <c r="DX126" s="23">
        <f t="shared" ca="1" si="47"/>
        <v>0</v>
      </c>
      <c r="DY126" s="465"/>
      <c r="DZ126" s="335"/>
      <c r="EA126" s="335"/>
      <c r="EB126" s="335"/>
      <c r="EC126" s="335"/>
      <c r="ED126" s="335"/>
      <c r="EE126" s="335"/>
      <c r="EF126" s="335"/>
      <c r="EG126" s="335"/>
      <c r="EH126" s="335"/>
      <c r="EI126" s="23">
        <v>-32</v>
      </c>
      <c r="EJ126" s="23">
        <f t="shared" si="48"/>
        <v>0</v>
      </c>
      <c r="EK126">
        <f t="shared" si="49"/>
        <v>0</v>
      </c>
      <c r="EL126">
        <f t="shared" si="50"/>
        <v>0</v>
      </c>
      <c r="EM126">
        <f t="shared" si="51"/>
        <v>0</v>
      </c>
      <c r="EN126">
        <f t="shared" si="52"/>
        <v>0</v>
      </c>
      <c r="EO126" s="23">
        <f t="shared" ca="1" si="53"/>
        <v>0</v>
      </c>
      <c r="EP126" s="465"/>
      <c r="EQ126" s="335"/>
      <c r="ER126" s="335"/>
      <c r="ES126" s="335"/>
      <c r="ET126" s="335"/>
      <c r="EU126" s="335"/>
      <c r="EV126" s="335"/>
      <c r="EW126" s="335"/>
      <c r="EX126" s="335"/>
      <c r="EY126" s="335"/>
      <c r="EZ126" s="23">
        <v>-32</v>
      </c>
      <c r="FA126" s="23">
        <f t="shared" si="54"/>
        <v>0</v>
      </c>
      <c r="FB126">
        <f t="shared" si="55"/>
        <v>0</v>
      </c>
      <c r="FC126">
        <f t="shared" si="56"/>
        <v>0</v>
      </c>
      <c r="FD126">
        <f t="shared" si="57"/>
        <v>0</v>
      </c>
      <c r="FE126">
        <f t="shared" si="58"/>
        <v>0</v>
      </c>
      <c r="FF126" s="23">
        <f t="shared" ca="1" si="59"/>
        <v>0</v>
      </c>
      <c r="FG126" s="465"/>
      <c r="FH126" s="335"/>
      <c r="FI126" s="335"/>
      <c r="FJ126" s="335"/>
      <c r="FK126" s="335"/>
      <c r="FL126" s="335"/>
      <c r="FM126" s="335"/>
      <c r="FN126" s="335"/>
      <c r="FO126" s="335"/>
      <c r="FP126" s="335"/>
      <c r="FQ126" s="23">
        <v>-32</v>
      </c>
      <c r="FR126" s="23">
        <f t="shared" si="60"/>
        <v>0</v>
      </c>
      <c r="FS126">
        <f t="shared" si="61"/>
        <v>0</v>
      </c>
      <c r="FT126">
        <f t="shared" si="62"/>
        <v>0</v>
      </c>
      <c r="FU126">
        <f t="shared" si="63"/>
        <v>0</v>
      </c>
      <c r="FV126">
        <f t="shared" si="64"/>
        <v>0</v>
      </c>
      <c r="FW126" s="23">
        <f t="shared" si="65"/>
        <v>0</v>
      </c>
      <c r="FX126" s="465"/>
      <c r="FY126" s="335"/>
      <c r="FZ126" s="335"/>
      <c r="GA126" s="335"/>
      <c r="GB126" s="335"/>
      <c r="GC126" s="335"/>
      <c r="GD126" s="335"/>
      <c r="GE126" s="335"/>
      <c r="GF126" s="335"/>
      <c r="GG126" s="335"/>
      <c r="GH126" s="23">
        <v>-32</v>
      </c>
      <c r="GI126" s="23">
        <f t="shared" si="66"/>
        <v>0</v>
      </c>
      <c r="GJ126">
        <f t="shared" si="67"/>
        <v>0</v>
      </c>
      <c r="GK126">
        <f t="shared" si="68"/>
        <v>0</v>
      </c>
      <c r="GL126">
        <f t="shared" si="69"/>
        <v>0</v>
      </c>
      <c r="GM126">
        <f t="shared" si="70"/>
        <v>0</v>
      </c>
      <c r="GN126" s="23">
        <f t="shared" si="71"/>
        <v>0</v>
      </c>
      <c r="GO126" s="465"/>
      <c r="GP126" s="335"/>
      <c r="GQ126" s="335"/>
      <c r="GR126" s="335"/>
      <c r="GS126" s="335"/>
      <c r="GT126" s="335"/>
      <c r="GU126" s="335"/>
      <c r="GV126" s="335"/>
      <c r="GW126" s="335"/>
      <c r="GX126" s="335"/>
      <c r="GY126" s="23">
        <v>-32</v>
      </c>
      <c r="GZ126" s="23">
        <f t="shared" si="72"/>
        <v>0</v>
      </c>
      <c r="HA126">
        <f t="shared" si="73"/>
        <v>0</v>
      </c>
      <c r="HB126">
        <f t="shared" si="74"/>
        <v>0</v>
      </c>
      <c r="HC126">
        <f t="shared" si="75"/>
        <v>0</v>
      </c>
      <c r="HD126">
        <f t="shared" si="76"/>
        <v>0</v>
      </c>
      <c r="HE126" s="23">
        <f t="shared" si="77"/>
        <v>0</v>
      </c>
      <c r="HF126" s="465"/>
      <c r="HG126" s="335"/>
      <c r="HH126" s="335"/>
      <c r="HI126" s="335"/>
      <c r="HJ126" s="335"/>
      <c r="HK126" s="335"/>
      <c r="HL126" s="335"/>
      <c r="HM126" s="335"/>
      <c r="HN126" s="335"/>
      <c r="HO126" s="335"/>
      <c r="HP126" s="23">
        <v>-32</v>
      </c>
      <c r="HQ126" s="23">
        <f t="shared" si="78"/>
        <v>0</v>
      </c>
      <c r="HR126">
        <f t="shared" si="79"/>
        <v>0</v>
      </c>
      <c r="HS126">
        <f t="shared" si="80"/>
        <v>0</v>
      </c>
      <c r="HT126">
        <f t="shared" si="81"/>
        <v>0</v>
      </c>
      <c r="HU126">
        <f t="shared" si="82"/>
        <v>0</v>
      </c>
      <c r="HV126" s="23">
        <f t="shared" si="83"/>
        <v>0</v>
      </c>
      <c r="HW126" s="465"/>
      <c r="HX126" s="335"/>
      <c r="HY126" s="335"/>
      <c r="HZ126" s="335"/>
      <c r="IA126" s="335"/>
      <c r="IB126" s="335"/>
      <c r="IC126" s="335"/>
      <c r="ID126" s="335"/>
      <c r="IE126" s="335"/>
      <c r="IF126" s="335"/>
      <c r="IG126" s="23">
        <v>-32</v>
      </c>
      <c r="IH126" s="23">
        <f t="shared" si="84"/>
        <v>0</v>
      </c>
      <c r="II126">
        <f t="shared" si="85"/>
        <v>0</v>
      </c>
      <c r="IJ126">
        <f t="shared" si="86"/>
        <v>0</v>
      </c>
      <c r="IK126">
        <f t="shared" si="87"/>
        <v>0</v>
      </c>
      <c r="IL126">
        <f t="shared" si="88"/>
        <v>0</v>
      </c>
      <c r="IM126" s="23">
        <f t="shared" si="89"/>
        <v>0</v>
      </c>
      <c r="IN126" s="465"/>
      <c r="IO126" s="335"/>
      <c r="IP126" s="335"/>
      <c r="IQ126" s="335"/>
      <c r="IR126" s="335"/>
      <c r="IS126" s="335"/>
      <c r="IT126" s="335"/>
    </row>
    <row r="127" spans="1:254" s="124" customFormat="1" ht="12.75" x14ac:dyDescent="0.2">
      <c r="A127" s="335"/>
      <c r="B127" s="335"/>
      <c r="C127" s="23">
        <v>-31</v>
      </c>
      <c r="D127" s="23">
        <f t="shared" si="0"/>
        <v>0</v>
      </c>
      <c r="E127">
        <f t="shared" si="1"/>
        <v>0</v>
      </c>
      <c r="F127">
        <f t="shared" si="2"/>
        <v>0</v>
      </c>
      <c r="G127">
        <f t="shared" si="3"/>
        <v>0</v>
      </c>
      <c r="H127">
        <f t="shared" si="4"/>
        <v>0</v>
      </c>
      <c r="I127" s="23">
        <f t="shared" ca="1" si="5"/>
        <v>200</v>
      </c>
      <c r="J127" s="465"/>
      <c r="K127" s="335"/>
      <c r="L127" s="335"/>
      <c r="M127" s="335"/>
      <c r="N127" s="335"/>
      <c r="O127" s="335"/>
      <c r="P127" s="335"/>
      <c r="Q127" s="335"/>
      <c r="R127" s="335"/>
      <c r="S127" s="335"/>
      <c r="T127" s="23">
        <v>-31</v>
      </c>
      <c r="U127" s="23">
        <f t="shared" si="6"/>
        <v>0</v>
      </c>
      <c r="V127">
        <f t="shared" si="7"/>
        <v>0</v>
      </c>
      <c r="W127">
        <f t="shared" si="8"/>
        <v>0</v>
      </c>
      <c r="X127">
        <f t="shared" si="9"/>
        <v>0</v>
      </c>
      <c r="Y127">
        <f t="shared" si="10"/>
        <v>0</v>
      </c>
      <c r="Z127" s="23">
        <f t="shared" ca="1" si="11"/>
        <v>200</v>
      </c>
      <c r="AA127" s="465"/>
      <c r="AB127" s="335"/>
      <c r="AC127" s="335"/>
      <c r="AD127" s="335"/>
      <c r="AE127" s="335"/>
      <c r="AF127" s="335"/>
      <c r="AG127" s="335"/>
      <c r="AH127" s="335"/>
      <c r="AI127" s="335"/>
      <c r="AJ127" s="335"/>
      <c r="AK127" s="23">
        <v>-31</v>
      </c>
      <c r="AL127" s="23">
        <f t="shared" si="12"/>
        <v>0</v>
      </c>
      <c r="AM127">
        <f t="shared" si="13"/>
        <v>0</v>
      </c>
      <c r="AN127">
        <f t="shared" si="14"/>
        <v>0</v>
      </c>
      <c r="AO127">
        <f t="shared" si="15"/>
        <v>0</v>
      </c>
      <c r="AP127">
        <f t="shared" si="16"/>
        <v>0</v>
      </c>
      <c r="AQ127" s="23">
        <f t="shared" ca="1" si="17"/>
        <v>200</v>
      </c>
      <c r="AR127" s="465"/>
      <c r="AS127" s="335"/>
      <c r="AT127" s="335"/>
      <c r="AU127" s="335"/>
      <c r="AV127" s="335"/>
      <c r="AW127" s="335"/>
      <c r="AX127" s="335"/>
      <c r="AY127" s="335"/>
      <c r="AZ127" s="335"/>
      <c r="BA127" s="335"/>
      <c r="BB127" s="23">
        <v>-31</v>
      </c>
      <c r="BC127" s="23">
        <f t="shared" si="18"/>
        <v>0</v>
      </c>
      <c r="BD127">
        <f t="shared" si="19"/>
        <v>0</v>
      </c>
      <c r="BE127">
        <f t="shared" si="20"/>
        <v>0</v>
      </c>
      <c r="BF127">
        <f t="shared" si="21"/>
        <v>0</v>
      </c>
      <c r="BG127">
        <f t="shared" si="22"/>
        <v>0</v>
      </c>
      <c r="BH127" s="23">
        <f t="shared" ca="1" si="23"/>
        <v>200</v>
      </c>
      <c r="BI127" s="465"/>
      <c r="BJ127" s="335"/>
      <c r="BK127" s="335"/>
      <c r="BL127" s="335"/>
      <c r="BM127" s="335"/>
      <c r="BN127" s="335"/>
      <c r="BO127" s="335"/>
      <c r="BP127" s="335"/>
      <c r="BQ127" s="335"/>
      <c r="BR127" s="335"/>
      <c r="BS127" s="23">
        <v>-31</v>
      </c>
      <c r="BT127" s="23">
        <f t="shared" si="24"/>
        <v>0</v>
      </c>
      <c r="BU127">
        <f t="shared" si="25"/>
        <v>0</v>
      </c>
      <c r="BV127">
        <f t="shared" si="26"/>
        <v>0</v>
      </c>
      <c r="BW127">
        <f t="shared" si="27"/>
        <v>0</v>
      </c>
      <c r="BX127">
        <f t="shared" si="28"/>
        <v>0</v>
      </c>
      <c r="BY127" s="23">
        <f t="shared" ca="1" si="29"/>
        <v>0</v>
      </c>
      <c r="BZ127" s="465"/>
      <c r="CA127" s="335"/>
      <c r="CB127" s="335"/>
      <c r="CC127" s="335"/>
      <c r="CD127" s="335"/>
      <c r="CE127" s="335"/>
      <c r="CF127" s="335"/>
      <c r="CG127" s="335"/>
      <c r="CH127" s="335"/>
      <c r="CI127" s="335"/>
      <c r="CJ127" s="23">
        <v>-31</v>
      </c>
      <c r="CK127" s="23">
        <f t="shared" si="30"/>
        <v>0</v>
      </c>
      <c r="CL127">
        <f t="shared" si="31"/>
        <v>0</v>
      </c>
      <c r="CM127">
        <f t="shared" si="32"/>
        <v>0</v>
      </c>
      <c r="CN127">
        <f t="shared" si="33"/>
        <v>0</v>
      </c>
      <c r="CO127">
        <f t="shared" si="34"/>
        <v>0</v>
      </c>
      <c r="CP127" s="23">
        <f t="shared" ca="1" si="35"/>
        <v>200</v>
      </c>
      <c r="CQ127" s="465"/>
      <c r="CR127" s="335"/>
      <c r="CS127" s="335"/>
      <c r="CT127" s="335"/>
      <c r="CU127" s="335"/>
      <c r="CV127" s="335"/>
      <c r="CW127" s="335"/>
      <c r="CX127" s="335"/>
      <c r="CY127" s="335"/>
      <c r="CZ127" s="335"/>
      <c r="DA127" s="23">
        <v>-31</v>
      </c>
      <c r="DB127" s="23">
        <f t="shared" si="36"/>
        <v>0</v>
      </c>
      <c r="DC127">
        <f t="shared" si="37"/>
        <v>0</v>
      </c>
      <c r="DD127">
        <f t="shared" si="38"/>
        <v>0</v>
      </c>
      <c r="DE127">
        <f t="shared" si="39"/>
        <v>0</v>
      </c>
      <c r="DF127">
        <f t="shared" si="40"/>
        <v>0</v>
      </c>
      <c r="DG127" s="23">
        <f t="shared" ca="1" si="41"/>
        <v>200</v>
      </c>
      <c r="DH127" s="465"/>
      <c r="DI127" s="335"/>
      <c r="DJ127" s="335"/>
      <c r="DK127" s="335"/>
      <c r="DL127" s="335"/>
      <c r="DM127" s="335"/>
      <c r="DN127" s="335"/>
      <c r="DO127" s="335"/>
      <c r="DP127" s="335"/>
      <c r="DQ127" s="335"/>
      <c r="DR127" s="23">
        <v>-31</v>
      </c>
      <c r="DS127" s="23">
        <f t="shared" si="42"/>
        <v>0</v>
      </c>
      <c r="DT127">
        <f t="shared" si="43"/>
        <v>0</v>
      </c>
      <c r="DU127">
        <f t="shared" si="44"/>
        <v>0</v>
      </c>
      <c r="DV127">
        <f t="shared" si="45"/>
        <v>0</v>
      </c>
      <c r="DW127">
        <f t="shared" si="46"/>
        <v>0</v>
      </c>
      <c r="DX127" s="23">
        <f t="shared" ca="1" si="47"/>
        <v>400</v>
      </c>
      <c r="DY127" s="465"/>
      <c r="DZ127" s="335"/>
      <c r="EA127" s="335"/>
      <c r="EB127" s="335"/>
      <c r="EC127" s="335"/>
      <c r="ED127" s="335"/>
      <c r="EE127" s="335"/>
      <c r="EF127" s="335"/>
      <c r="EG127" s="335"/>
      <c r="EH127" s="335"/>
      <c r="EI127" s="23">
        <v>-31</v>
      </c>
      <c r="EJ127" s="23">
        <f t="shared" si="48"/>
        <v>0</v>
      </c>
      <c r="EK127">
        <f t="shared" si="49"/>
        <v>0</v>
      </c>
      <c r="EL127">
        <f t="shared" si="50"/>
        <v>0</v>
      </c>
      <c r="EM127">
        <f t="shared" si="51"/>
        <v>0</v>
      </c>
      <c r="EN127">
        <f t="shared" si="52"/>
        <v>0</v>
      </c>
      <c r="EO127" s="23">
        <f t="shared" ca="1" si="53"/>
        <v>150</v>
      </c>
      <c r="EP127" s="465"/>
      <c r="EQ127" s="335"/>
      <c r="ER127" s="335"/>
      <c r="ES127" s="335"/>
      <c r="ET127" s="335"/>
      <c r="EU127" s="335"/>
      <c r="EV127" s="335"/>
      <c r="EW127" s="335"/>
      <c r="EX127" s="335"/>
      <c r="EY127" s="335"/>
      <c r="EZ127" s="23">
        <v>-31</v>
      </c>
      <c r="FA127" s="23">
        <f t="shared" si="54"/>
        <v>0</v>
      </c>
      <c r="FB127">
        <f t="shared" si="55"/>
        <v>0</v>
      </c>
      <c r="FC127">
        <f t="shared" si="56"/>
        <v>0</v>
      </c>
      <c r="FD127">
        <f t="shared" si="57"/>
        <v>0</v>
      </c>
      <c r="FE127">
        <f t="shared" si="58"/>
        <v>0</v>
      </c>
      <c r="FF127" s="23">
        <f t="shared" ca="1" si="59"/>
        <v>200</v>
      </c>
      <c r="FG127" s="465"/>
      <c r="FH127" s="335"/>
      <c r="FI127" s="335"/>
      <c r="FJ127" s="335"/>
      <c r="FK127" s="335"/>
      <c r="FL127" s="335"/>
      <c r="FM127" s="335"/>
      <c r="FN127" s="335"/>
      <c r="FO127" s="335"/>
      <c r="FP127" s="335"/>
      <c r="FQ127" s="23">
        <v>-31</v>
      </c>
      <c r="FR127" s="23">
        <f t="shared" si="60"/>
        <v>0</v>
      </c>
      <c r="FS127">
        <f t="shared" si="61"/>
        <v>0</v>
      </c>
      <c r="FT127">
        <f t="shared" si="62"/>
        <v>0</v>
      </c>
      <c r="FU127">
        <f t="shared" si="63"/>
        <v>0</v>
      </c>
      <c r="FV127">
        <f t="shared" si="64"/>
        <v>0</v>
      </c>
      <c r="FW127" s="23">
        <f t="shared" si="65"/>
        <v>0</v>
      </c>
      <c r="FX127" s="465"/>
      <c r="FY127" s="335"/>
      <c r="FZ127" s="335"/>
      <c r="GA127" s="335"/>
      <c r="GB127" s="335"/>
      <c r="GC127" s="335"/>
      <c r="GD127" s="335"/>
      <c r="GE127" s="335"/>
      <c r="GF127" s="335"/>
      <c r="GG127" s="335"/>
      <c r="GH127" s="23">
        <v>-31</v>
      </c>
      <c r="GI127" s="23">
        <f t="shared" si="66"/>
        <v>0</v>
      </c>
      <c r="GJ127">
        <f t="shared" si="67"/>
        <v>0</v>
      </c>
      <c r="GK127">
        <f t="shared" si="68"/>
        <v>0</v>
      </c>
      <c r="GL127">
        <f t="shared" si="69"/>
        <v>0</v>
      </c>
      <c r="GM127">
        <f t="shared" si="70"/>
        <v>0</v>
      </c>
      <c r="GN127" s="23">
        <f t="shared" si="71"/>
        <v>0</v>
      </c>
      <c r="GO127" s="465"/>
      <c r="GP127" s="335"/>
      <c r="GQ127" s="335"/>
      <c r="GR127" s="335"/>
      <c r="GS127" s="335"/>
      <c r="GT127" s="335"/>
      <c r="GU127" s="335"/>
      <c r="GV127" s="335"/>
      <c r="GW127" s="335"/>
      <c r="GX127" s="335"/>
      <c r="GY127" s="23">
        <v>-31</v>
      </c>
      <c r="GZ127" s="23">
        <f t="shared" si="72"/>
        <v>0</v>
      </c>
      <c r="HA127">
        <f t="shared" si="73"/>
        <v>0</v>
      </c>
      <c r="HB127">
        <f t="shared" si="74"/>
        <v>0</v>
      </c>
      <c r="HC127">
        <f t="shared" si="75"/>
        <v>0</v>
      </c>
      <c r="HD127">
        <f t="shared" si="76"/>
        <v>0</v>
      </c>
      <c r="HE127" s="23">
        <f t="shared" si="77"/>
        <v>0</v>
      </c>
      <c r="HF127" s="465"/>
      <c r="HG127" s="335"/>
      <c r="HH127" s="335"/>
      <c r="HI127" s="335"/>
      <c r="HJ127" s="335"/>
      <c r="HK127" s="335"/>
      <c r="HL127" s="335"/>
      <c r="HM127" s="335"/>
      <c r="HN127" s="335"/>
      <c r="HO127" s="335"/>
      <c r="HP127" s="23">
        <v>-31</v>
      </c>
      <c r="HQ127" s="23">
        <f t="shared" si="78"/>
        <v>0</v>
      </c>
      <c r="HR127">
        <f t="shared" si="79"/>
        <v>0</v>
      </c>
      <c r="HS127">
        <f t="shared" si="80"/>
        <v>0</v>
      </c>
      <c r="HT127">
        <f t="shared" si="81"/>
        <v>0</v>
      </c>
      <c r="HU127">
        <f t="shared" si="82"/>
        <v>0</v>
      </c>
      <c r="HV127" s="23">
        <f t="shared" si="83"/>
        <v>0</v>
      </c>
      <c r="HW127" s="465"/>
      <c r="HX127" s="335"/>
      <c r="HY127" s="335"/>
      <c r="HZ127" s="335"/>
      <c r="IA127" s="335"/>
      <c r="IB127" s="335"/>
      <c r="IC127" s="335"/>
      <c r="ID127" s="335"/>
      <c r="IE127" s="335"/>
      <c r="IF127" s="335"/>
      <c r="IG127" s="23">
        <v>-31</v>
      </c>
      <c r="IH127" s="23">
        <f t="shared" si="84"/>
        <v>0</v>
      </c>
      <c r="II127">
        <f t="shared" si="85"/>
        <v>0</v>
      </c>
      <c r="IJ127">
        <f t="shared" si="86"/>
        <v>0</v>
      </c>
      <c r="IK127">
        <f t="shared" si="87"/>
        <v>0</v>
      </c>
      <c r="IL127">
        <f t="shared" si="88"/>
        <v>0</v>
      </c>
      <c r="IM127" s="23">
        <f t="shared" si="89"/>
        <v>0</v>
      </c>
      <c r="IN127" s="465"/>
      <c r="IO127" s="335"/>
      <c r="IP127" s="335"/>
      <c r="IQ127" s="335"/>
      <c r="IR127" s="335"/>
      <c r="IS127" s="335"/>
      <c r="IT127" s="335"/>
    </row>
    <row r="128" spans="1:254" s="124" customFormat="1" ht="12.75" x14ac:dyDescent="0.2">
      <c r="A128" s="335"/>
      <c r="B128" s="335"/>
      <c r="C128" s="23">
        <v>-30</v>
      </c>
      <c r="D128" s="23">
        <f t="shared" si="0"/>
        <v>0</v>
      </c>
      <c r="E128">
        <f t="shared" si="1"/>
        <v>0</v>
      </c>
      <c r="F128">
        <f t="shared" si="2"/>
        <v>0</v>
      </c>
      <c r="G128">
        <f t="shared" si="3"/>
        <v>0</v>
      </c>
      <c r="H128">
        <f t="shared" si="4"/>
        <v>0</v>
      </c>
      <c r="I128" s="23">
        <f t="shared" ca="1" si="5"/>
        <v>200</v>
      </c>
      <c r="J128" s="465"/>
      <c r="K128" s="335"/>
      <c r="L128" s="335"/>
      <c r="M128" s="335"/>
      <c r="N128" s="335"/>
      <c r="O128" s="335"/>
      <c r="P128" s="335"/>
      <c r="Q128" s="335"/>
      <c r="R128" s="335"/>
      <c r="S128" s="335"/>
      <c r="T128" s="23">
        <v>-30</v>
      </c>
      <c r="U128" s="23">
        <f t="shared" si="6"/>
        <v>0</v>
      </c>
      <c r="V128">
        <f t="shared" si="7"/>
        <v>0</v>
      </c>
      <c r="W128">
        <f t="shared" si="8"/>
        <v>0</v>
      </c>
      <c r="X128">
        <f t="shared" si="9"/>
        <v>0</v>
      </c>
      <c r="Y128">
        <f t="shared" si="10"/>
        <v>0</v>
      </c>
      <c r="Z128" s="23">
        <f t="shared" ca="1" si="11"/>
        <v>200</v>
      </c>
      <c r="AA128" s="465"/>
      <c r="AB128" s="335"/>
      <c r="AC128" s="335"/>
      <c r="AD128" s="335"/>
      <c r="AE128" s="335"/>
      <c r="AF128" s="335"/>
      <c r="AG128" s="335"/>
      <c r="AH128" s="335"/>
      <c r="AI128" s="335"/>
      <c r="AJ128" s="335"/>
      <c r="AK128" s="23">
        <v>-30</v>
      </c>
      <c r="AL128" s="23">
        <f t="shared" si="12"/>
        <v>0</v>
      </c>
      <c r="AM128">
        <f t="shared" si="13"/>
        <v>0</v>
      </c>
      <c r="AN128">
        <f t="shared" si="14"/>
        <v>0</v>
      </c>
      <c r="AO128">
        <f t="shared" si="15"/>
        <v>0</v>
      </c>
      <c r="AP128">
        <f t="shared" si="16"/>
        <v>0</v>
      </c>
      <c r="AQ128" s="23">
        <f t="shared" ca="1" si="17"/>
        <v>200</v>
      </c>
      <c r="AR128" s="465"/>
      <c r="AS128" s="335"/>
      <c r="AT128" s="335"/>
      <c r="AU128" s="335"/>
      <c r="AV128" s="335"/>
      <c r="AW128" s="335"/>
      <c r="AX128" s="335"/>
      <c r="AY128" s="335"/>
      <c r="AZ128" s="335"/>
      <c r="BA128" s="335"/>
      <c r="BB128" s="23">
        <v>-30</v>
      </c>
      <c r="BC128" s="23">
        <f t="shared" si="18"/>
        <v>0</v>
      </c>
      <c r="BD128">
        <f t="shared" si="19"/>
        <v>0</v>
      </c>
      <c r="BE128">
        <f t="shared" si="20"/>
        <v>0</v>
      </c>
      <c r="BF128">
        <f t="shared" si="21"/>
        <v>0</v>
      </c>
      <c r="BG128">
        <f t="shared" si="22"/>
        <v>0</v>
      </c>
      <c r="BH128" s="23">
        <f t="shared" ca="1" si="23"/>
        <v>200</v>
      </c>
      <c r="BI128" s="465"/>
      <c r="BJ128" s="335"/>
      <c r="BK128" s="335"/>
      <c r="BL128" s="335"/>
      <c r="BM128" s="335"/>
      <c r="BN128" s="335"/>
      <c r="BO128" s="335"/>
      <c r="BP128" s="335"/>
      <c r="BQ128" s="335"/>
      <c r="BR128" s="335"/>
      <c r="BS128" s="23">
        <v>-30</v>
      </c>
      <c r="BT128" s="23">
        <f t="shared" si="24"/>
        <v>0</v>
      </c>
      <c r="BU128">
        <f t="shared" si="25"/>
        <v>0</v>
      </c>
      <c r="BV128">
        <f t="shared" si="26"/>
        <v>0</v>
      </c>
      <c r="BW128">
        <f t="shared" si="27"/>
        <v>0</v>
      </c>
      <c r="BX128">
        <f t="shared" si="28"/>
        <v>0</v>
      </c>
      <c r="BY128" s="23">
        <f t="shared" ca="1" si="29"/>
        <v>0</v>
      </c>
      <c r="BZ128" s="465"/>
      <c r="CA128" s="335"/>
      <c r="CB128" s="335"/>
      <c r="CC128" s="335"/>
      <c r="CD128" s="335"/>
      <c r="CE128" s="335"/>
      <c r="CF128" s="335"/>
      <c r="CG128" s="335"/>
      <c r="CH128" s="335"/>
      <c r="CI128" s="335"/>
      <c r="CJ128" s="23">
        <v>-30</v>
      </c>
      <c r="CK128" s="23">
        <f t="shared" si="30"/>
        <v>0</v>
      </c>
      <c r="CL128">
        <f t="shared" si="31"/>
        <v>0</v>
      </c>
      <c r="CM128">
        <f t="shared" si="32"/>
        <v>0</v>
      </c>
      <c r="CN128">
        <f t="shared" si="33"/>
        <v>0</v>
      </c>
      <c r="CO128">
        <f t="shared" si="34"/>
        <v>0</v>
      </c>
      <c r="CP128" s="23">
        <f t="shared" ca="1" si="35"/>
        <v>200</v>
      </c>
      <c r="CQ128" s="465"/>
      <c r="CR128" s="335"/>
      <c r="CS128" s="335"/>
      <c r="CT128" s="335"/>
      <c r="CU128" s="335"/>
      <c r="CV128" s="335"/>
      <c r="CW128" s="335"/>
      <c r="CX128" s="335"/>
      <c r="CY128" s="335"/>
      <c r="CZ128" s="335"/>
      <c r="DA128" s="23">
        <v>-30</v>
      </c>
      <c r="DB128" s="23">
        <f t="shared" si="36"/>
        <v>0</v>
      </c>
      <c r="DC128">
        <f t="shared" si="37"/>
        <v>0</v>
      </c>
      <c r="DD128">
        <f t="shared" si="38"/>
        <v>0</v>
      </c>
      <c r="DE128">
        <f t="shared" si="39"/>
        <v>0</v>
      </c>
      <c r="DF128">
        <f t="shared" si="40"/>
        <v>0</v>
      </c>
      <c r="DG128" s="23">
        <f t="shared" ca="1" si="41"/>
        <v>200</v>
      </c>
      <c r="DH128" s="465"/>
      <c r="DI128" s="335"/>
      <c r="DJ128" s="335"/>
      <c r="DK128" s="335"/>
      <c r="DL128" s="335"/>
      <c r="DM128" s="335"/>
      <c r="DN128" s="335"/>
      <c r="DO128" s="335"/>
      <c r="DP128" s="335"/>
      <c r="DQ128" s="335"/>
      <c r="DR128" s="23">
        <v>-30</v>
      </c>
      <c r="DS128" s="23">
        <f t="shared" si="42"/>
        <v>0</v>
      </c>
      <c r="DT128">
        <f t="shared" si="43"/>
        <v>0</v>
      </c>
      <c r="DU128">
        <f t="shared" si="44"/>
        <v>0</v>
      </c>
      <c r="DV128">
        <f t="shared" si="45"/>
        <v>0</v>
      </c>
      <c r="DW128">
        <f t="shared" si="46"/>
        <v>0</v>
      </c>
      <c r="DX128" s="23">
        <f t="shared" ca="1" si="47"/>
        <v>400</v>
      </c>
      <c r="DY128" s="465"/>
      <c r="DZ128" s="335"/>
      <c r="EA128" s="335"/>
      <c r="EB128" s="335"/>
      <c r="EC128" s="335"/>
      <c r="ED128" s="335"/>
      <c r="EE128" s="335"/>
      <c r="EF128" s="335"/>
      <c r="EG128" s="335"/>
      <c r="EH128" s="335"/>
      <c r="EI128" s="23">
        <v>-30</v>
      </c>
      <c r="EJ128" s="23">
        <f t="shared" si="48"/>
        <v>0</v>
      </c>
      <c r="EK128">
        <f t="shared" si="49"/>
        <v>0</v>
      </c>
      <c r="EL128">
        <f t="shared" si="50"/>
        <v>0</v>
      </c>
      <c r="EM128">
        <f t="shared" si="51"/>
        <v>0</v>
      </c>
      <c r="EN128">
        <f t="shared" si="52"/>
        <v>0</v>
      </c>
      <c r="EO128" s="23">
        <f t="shared" ca="1" si="53"/>
        <v>150</v>
      </c>
      <c r="EP128" s="465"/>
      <c r="EQ128" s="335"/>
      <c r="ER128" s="335"/>
      <c r="ES128" s="335"/>
      <c r="ET128" s="335"/>
      <c r="EU128" s="335"/>
      <c r="EV128" s="335"/>
      <c r="EW128" s="335"/>
      <c r="EX128" s="335"/>
      <c r="EY128" s="335"/>
      <c r="EZ128" s="23">
        <v>-30</v>
      </c>
      <c r="FA128" s="23">
        <f t="shared" si="54"/>
        <v>0</v>
      </c>
      <c r="FB128">
        <f t="shared" si="55"/>
        <v>0</v>
      </c>
      <c r="FC128">
        <f t="shared" si="56"/>
        <v>0</v>
      </c>
      <c r="FD128">
        <f t="shared" si="57"/>
        <v>0</v>
      </c>
      <c r="FE128">
        <f t="shared" si="58"/>
        <v>0</v>
      </c>
      <c r="FF128" s="23">
        <f t="shared" ca="1" si="59"/>
        <v>200</v>
      </c>
      <c r="FG128" s="465"/>
      <c r="FH128" s="335"/>
      <c r="FI128" s="335"/>
      <c r="FJ128" s="335"/>
      <c r="FK128" s="335"/>
      <c r="FL128" s="335"/>
      <c r="FM128" s="335"/>
      <c r="FN128" s="335"/>
      <c r="FO128" s="335"/>
      <c r="FP128" s="335"/>
      <c r="FQ128" s="23">
        <v>-30</v>
      </c>
      <c r="FR128" s="23">
        <f t="shared" si="60"/>
        <v>0</v>
      </c>
      <c r="FS128">
        <f t="shared" si="61"/>
        <v>0</v>
      </c>
      <c r="FT128">
        <f t="shared" si="62"/>
        <v>0</v>
      </c>
      <c r="FU128">
        <f t="shared" si="63"/>
        <v>0</v>
      </c>
      <c r="FV128">
        <f t="shared" si="64"/>
        <v>0</v>
      </c>
      <c r="FW128" s="23">
        <f t="shared" si="65"/>
        <v>0</v>
      </c>
      <c r="FX128" s="465"/>
      <c r="FY128" s="335"/>
      <c r="FZ128" s="335"/>
      <c r="GA128" s="335"/>
      <c r="GB128" s="335"/>
      <c r="GC128" s="335"/>
      <c r="GD128" s="335"/>
      <c r="GE128" s="335"/>
      <c r="GF128" s="335"/>
      <c r="GG128" s="335"/>
      <c r="GH128" s="23">
        <v>-30</v>
      </c>
      <c r="GI128" s="23">
        <f t="shared" si="66"/>
        <v>0</v>
      </c>
      <c r="GJ128">
        <f t="shared" si="67"/>
        <v>0</v>
      </c>
      <c r="GK128">
        <f t="shared" si="68"/>
        <v>0</v>
      </c>
      <c r="GL128">
        <f t="shared" si="69"/>
        <v>0</v>
      </c>
      <c r="GM128">
        <f t="shared" si="70"/>
        <v>0</v>
      </c>
      <c r="GN128" s="23">
        <f t="shared" si="71"/>
        <v>0</v>
      </c>
      <c r="GO128" s="465"/>
      <c r="GP128" s="335"/>
      <c r="GQ128" s="335"/>
      <c r="GR128" s="335"/>
      <c r="GS128" s="335"/>
      <c r="GT128" s="335"/>
      <c r="GU128" s="335"/>
      <c r="GV128" s="335"/>
      <c r="GW128" s="335"/>
      <c r="GX128" s="335"/>
      <c r="GY128" s="23">
        <v>-30</v>
      </c>
      <c r="GZ128" s="23">
        <f t="shared" si="72"/>
        <v>0</v>
      </c>
      <c r="HA128">
        <f t="shared" si="73"/>
        <v>0</v>
      </c>
      <c r="HB128">
        <f t="shared" si="74"/>
        <v>0</v>
      </c>
      <c r="HC128">
        <f t="shared" si="75"/>
        <v>0</v>
      </c>
      <c r="HD128">
        <f t="shared" si="76"/>
        <v>0</v>
      </c>
      <c r="HE128" s="23">
        <f t="shared" si="77"/>
        <v>0</v>
      </c>
      <c r="HF128" s="465"/>
      <c r="HG128" s="335"/>
      <c r="HH128" s="335"/>
      <c r="HI128" s="335"/>
      <c r="HJ128" s="335"/>
      <c r="HK128" s="335"/>
      <c r="HL128" s="335"/>
      <c r="HM128" s="335"/>
      <c r="HN128" s="335"/>
      <c r="HO128" s="335"/>
      <c r="HP128" s="23">
        <v>-30</v>
      </c>
      <c r="HQ128" s="23">
        <f t="shared" si="78"/>
        <v>0</v>
      </c>
      <c r="HR128">
        <f t="shared" si="79"/>
        <v>0</v>
      </c>
      <c r="HS128">
        <f t="shared" si="80"/>
        <v>0</v>
      </c>
      <c r="HT128">
        <f t="shared" si="81"/>
        <v>0</v>
      </c>
      <c r="HU128">
        <f t="shared" si="82"/>
        <v>0</v>
      </c>
      <c r="HV128" s="23">
        <f t="shared" si="83"/>
        <v>0</v>
      </c>
      <c r="HW128" s="465"/>
      <c r="HX128" s="335"/>
      <c r="HY128" s="335"/>
      <c r="HZ128" s="335"/>
      <c r="IA128" s="335"/>
      <c r="IB128" s="335"/>
      <c r="IC128" s="335"/>
      <c r="ID128" s="335"/>
      <c r="IE128" s="335"/>
      <c r="IF128" s="335"/>
      <c r="IG128" s="23">
        <v>-30</v>
      </c>
      <c r="IH128" s="23">
        <f t="shared" si="84"/>
        <v>0</v>
      </c>
      <c r="II128">
        <f t="shared" si="85"/>
        <v>0</v>
      </c>
      <c r="IJ128">
        <f t="shared" si="86"/>
        <v>0</v>
      </c>
      <c r="IK128">
        <f t="shared" si="87"/>
        <v>0</v>
      </c>
      <c r="IL128">
        <f t="shared" si="88"/>
        <v>0</v>
      </c>
      <c r="IM128" s="23">
        <f t="shared" si="89"/>
        <v>0</v>
      </c>
      <c r="IN128" s="465"/>
      <c r="IO128" s="335"/>
      <c r="IP128" s="335"/>
      <c r="IQ128" s="335"/>
      <c r="IR128" s="335"/>
      <c r="IS128" s="335"/>
      <c r="IT128" s="335"/>
    </row>
    <row r="129" spans="1:254" s="124" customFormat="1" ht="12.75" x14ac:dyDescent="0.2">
      <c r="A129" s="335"/>
      <c r="B129" s="335"/>
      <c r="C129" s="23">
        <v>-29</v>
      </c>
      <c r="D129" s="23">
        <f t="shared" si="0"/>
        <v>0</v>
      </c>
      <c r="E129">
        <f t="shared" si="1"/>
        <v>0</v>
      </c>
      <c r="F129">
        <f t="shared" si="2"/>
        <v>0</v>
      </c>
      <c r="G129">
        <f t="shared" si="3"/>
        <v>0</v>
      </c>
      <c r="H129">
        <f t="shared" si="4"/>
        <v>0</v>
      </c>
      <c r="I129" s="23">
        <f t="shared" ca="1" si="5"/>
        <v>200</v>
      </c>
      <c r="J129" s="465"/>
      <c r="K129" s="335"/>
      <c r="L129" s="335"/>
      <c r="M129" s="335"/>
      <c r="N129" s="335"/>
      <c r="O129" s="335"/>
      <c r="P129" s="335"/>
      <c r="Q129" s="335"/>
      <c r="R129" s="335"/>
      <c r="S129" s="335"/>
      <c r="T129" s="23">
        <v>-29</v>
      </c>
      <c r="U129" s="23">
        <f t="shared" si="6"/>
        <v>0</v>
      </c>
      <c r="V129">
        <f t="shared" si="7"/>
        <v>0</v>
      </c>
      <c r="W129">
        <f t="shared" si="8"/>
        <v>0</v>
      </c>
      <c r="X129">
        <f t="shared" si="9"/>
        <v>0</v>
      </c>
      <c r="Y129">
        <f t="shared" si="10"/>
        <v>0</v>
      </c>
      <c r="Z129" s="23">
        <f t="shared" ca="1" si="11"/>
        <v>200</v>
      </c>
      <c r="AA129" s="465"/>
      <c r="AB129" s="335"/>
      <c r="AC129" s="335"/>
      <c r="AD129" s="335"/>
      <c r="AE129" s="335"/>
      <c r="AF129" s="335"/>
      <c r="AG129" s="335"/>
      <c r="AH129" s="335"/>
      <c r="AI129" s="335"/>
      <c r="AJ129" s="335"/>
      <c r="AK129" s="23">
        <v>-29</v>
      </c>
      <c r="AL129" s="23">
        <f t="shared" si="12"/>
        <v>0</v>
      </c>
      <c r="AM129">
        <f t="shared" si="13"/>
        <v>0</v>
      </c>
      <c r="AN129">
        <f t="shared" si="14"/>
        <v>0</v>
      </c>
      <c r="AO129">
        <f t="shared" si="15"/>
        <v>0</v>
      </c>
      <c r="AP129">
        <f t="shared" si="16"/>
        <v>0</v>
      </c>
      <c r="AQ129" s="23">
        <f t="shared" ca="1" si="17"/>
        <v>200</v>
      </c>
      <c r="AR129" s="465"/>
      <c r="AS129" s="335"/>
      <c r="AT129" s="335"/>
      <c r="AU129" s="335"/>
      <c r="AV129" s="335"/>
      <c r="AW129" s="335"/>
      <c r="AX129" s="335"/>
      <c r="AY129" s="335"/>
      <c r="AZ129" s="335"/>
      <c r="BA129" s="335"/>
      <c r="BB129" s="23">
        <v>-29</v>
      </c>
      <c r="BC129" s="23">
        <f t="shared" si="18"/>
        <v>0</v>
      </c>
      <c r="BD129">
        <f t="shared" si="19"/>
        <v>0</v>
      </c>
      <c r="BE129">
        <f t="shared" si="20"/>
        <v>0</v>
      </c>
      <c r="BF129">
        <f t="shared" si="21"/>
        <v>0</v>
      </c>
      <c r="BG129">
        <f t="shared" si="22"/>
        <v>0</v>
      </c>
      <c r="BH129" s="23">
        <f t="shared" ca="1" si="23"/>
        <v>200</v>
      </c>
      <c r="BI129" s="465"/>
      <c r="BJ129" s="335"/>
      <c r="BK129" s="335"/>
      <c r="BL129" s="335"/>
      <c r="BM129" s="335"/>
      <c r="BN129" s="335"/>
      <c r="BO129" s="335"/>
      <c r="BP129" s="335"/>
      <c r="BQ129" s="335"/>
      <c r="BR129" s="335"/>
      <c r="BS129" s="23">
        <v>-29</v>
      </c>
      <c r="BT129" s="23">
        <f t="shared" si="24"/>
        <v>0</v>
      </c>
      <c r="BU129">
        <f t="shared" si="25"/>
        <v>0</v>
      </c>
      <c r="BV129">
        <f t="shared" si="26"/>
        <v>0</v>
      </c>
      <c r="BW129">
        <f t="shared" si="27"/>
        <v>0</v>
      </c>
      <c r="BX129">
        <f t="shared" si="28"/>
        <v>0</v>
      </c>
      <c r="BY129" s="23">
        <f t="shared" ca="1" si="29"/>
        <v>0</v>
      </c>
      <c r="BZ129" s="465"/>
      <c r="CA129" s="335"/>
      <c r="CB129" s="335"/>
      <c r="CC129" s="335"/>
      <c r="CD129" s="335"/>
      <c r="CE129" s="335"/>
      <c r="CF129" s="335"/>
      <c r="CG129" s="335"/>
      <c r="CH129" s="335"/>
      <c r="CI129" s="335"/>
      <c r="CJ129" s="23">
        <v>-29</v>
      </c>
      <c r="CK129" s="23">
        <f t="shared" si="30"/>
        <v>0</v>
      </c>
      <c r="CL129">
        <f t="shared" si="31"/>
        <v>0</v>
      </c>
      <c r="CM129">
        <f t="shared" si="32"/>
        <v>0</v>
      </c>
      <c r="CN129">
        <f t="shared" si="33"/>
        <v>0</v>
      </c>
      <c r="CO129">
        <f t="shared" si="34"/>
        <v>0</v>
      </c>
      <c r="CP129" s="23">
        <f t="shared" ca="1" si="35"/>
        <v>200</v>
      </c>
      <c r="CQ129" s="465"/>
      <c r="CR129" s="335"/>
      <c r="CS129" s="335"/>
      <c r="CT129" s="335"/>
      <c r="CU129" s="335"/>
      <c r="CV129" s="335"/>
      <c r="CW129" s="335"/>
      <c r="CX129" s="335"/>
      <c r="CY129" s="335"/>
      <c r="CZ129" s="335"/>
      <c r="DA129" s="23">
        <v>-29</v>
      </c>
      <c r="DB129" s="23">
        <f t="shared" si="36"/>
        <v>0</v>
      </c>
      <c r="DC129">
        <f t="shared" si="37"/>
        <v>0</v>
      </c>
      <c r="DD129">
        <f t="shared" si="38"/>
        <v>0</v>
      </c>
      <c r="DE129">
        <f t="shared" si="39"/>
        <v>0</v>
      </c>
      <c r="DF129">
        <f t="shared" si="40"/>
        <v>0</v>
      </c>
      <c r="DG129" s="23">
        <f t="shared" ca="1" si="41"/>
        <v>200</v>
      </c>
      <c r="DH129" s="465"/>
      <c r="DI129" s="335"/>
      <c r="DJ129" s="335"/>
      <c r="DK129" s="335"/>
      <c r="DL129" s="335"/>
      <c r="DM129" s="335"/>
      <c r="DN129" s="335"/>
      <c r="DO129" s="335"/>
      <c r="DP129" s="335"/>
      <c r="DQ129" s="335"/>
      <c r="DR129" s="23">
        <v>-29</v>
      </c>
      <c r="DS129" s="23">
        <f t="shared" si="42"/>
        <v>0</v>
      </c>
      <c r="DT129">
        <f t="shared" si="43"/>
        <v>0</v>
      </c>
      <c r="DU129">
        <f t="shared" si="44"/>
        <v>0</v>
      </c>
      <c r="DV129">
        <f t="shared" si="45"/>
        <v>0</v>
      </c>
      <c r="DW129">
        <f t="shared" si="46"/>
        <v>0</v>
      </c>
      <c r="DX129" s="23">
        <f t="shared" ca="1" si="47"/>
        <v>400</v>
      </c>
      <c r="DY129" s="465"/>
      <c r="DZ129" s="335"/>
      <c r="EA129" s="335"/>
      <c r="EB129" s="335"/>
      <c r="EC129" s="335"/>
      <c r="ED129" s="335"/>
      <c r="EE129" s="335"/>
      <c r="EF129" s="335"/>
      <c r="EG129" s="335"/>
      <c r="EH129" s="335"/>
      <c r="EI129" s="23">
        <v>-29</v>
      </c>
      <c r="EJ129" s="23">
        <f t="shared" si="48"/>
        <v>0</v>
      </c>
      <c r="EK129">
        <f t="shared" si="49"/>
        <v>0</v>
      </c>
      <c r="EL129">
        <f t="shared" si="50"/>
        <v>0</v>
      </c>
      <c r="EM129">
        <f t="shared" si="51"/>
        <v>0</v>
      </c>
      <c r="EN129">
        <f t="shared" si="52"/>
        <v>0</v>
      </c>
      <c r="EO129" s="23">
        <f t="shared" ca="1" si="53"/>
        <v>150</v>
      </c>
      <c r="EP129" s="465"/>
      <c r="EQ129" s="335"/>
      <c r="ER129" s="335"/>
      <c r="ES129" s="335"/>
      <c r="ET129" s="335"/>
      <c r="EU129" s="335"/>
      <c r="EV129" s="335"/>
      <c r="EW129" s="335"/>
      <c r="EX129" s="335"/>
      <c r="EY129" s="335"/>
      <c r="EZ129" s="23">
        <v>-29</v>
      </c>
      <c r="FA129" s="23">
        <f t="shared" si="54"/>
        <v>0</v>
      </c>
      <c r="FB129">
        <f t="shared" si="55"/>
        <v>0</v>
      </c>
      <c r="FC129">
        <f t="shared" si="56"/>
        <v>0</v>
      </c>
      <c r="FD129">
        <f t="shared" si="57"/>
        <v>0</v>
      </c>
      <c r="FE129">
        <f t="shared" si="58"/>
        <v>0</v>
      </c>
      <c r="FF129" s="23">
        <f t="shared" ca="1" si="59"/>
        <v>200</v>
      </c>
      <c r="FG129" s="465"/>
      <c r="FH129" s="335"/>
      <c r="FI129" s="335"/>
      <c r="FJ129" s="335"/>
      <c r="FK129" s="335"/>
      <c r="FL129" s="335"/>
      <c r="FM129" s="335"/>
      <c r="FN129" s="335"/>
      <c r="FO129" s="335"/>
      <c r="FP129" s="335"/>
      <c r="FQ129" s="23">
        <v>-29</v>
      </c>
      <c r="FR129" s="23">
        <f t="shared" si="60"/>
        <v>0</v>
      </c>
      <c r="FS129">
        <f t="shared" si="61"/>
        <v>0</v>
      </c>
      <c r="FT129">
        <f t="shared" si="62"/>
        <v>0</v>
      </c>
      <c r="FU129">
        <f t="shared" si="63"/>
        <v>0</v>
      </c>
      <c r="FV129">
        <f t="shared" si="64"/>
        <v>0</v>
      </c>
      <c r="FW129" s="23">
        <f t="shared" si="65"/>
        <v>0</v>
      </c>
      <c r="FX129" s="465"/>
      <c r="FY129" s="335"/>
      <c r="FZ129" s="335"/>
      <c r="GA129" s="335"/>
      <c r="GB129" s="335"/>
      <c r="GC129" s="335"/>
      <c r="GD129" s="335"/>
      <c r="GE129" s="335"/>
      <c r="GF129" s="335"/>
      <c r="GG129" s="335"/>
      <c r="GH129" s="23">
        <v>-29</v>
      </c>
      <c r="GI129" s="23">
        <f t="shared" si="66"/>
        <v>0</v>
      </c>
      <c r="GJ129">
        <f t="shared" si="67"/>
        <v>0</v>
      </c>
      <c r="GK129">
        <f t="shared" si="68"/>
        <v>0</v>
      </c>
      <c r="GL129">
        <f t="shared" si="69"/>
        <v>0</v>
      </c>
      <c r="GM129">
        <f t="shared" si="70"/>
        <v>0</v>
      </c>
      <c r="GN129" s="23">
        <f t="shared" si="71"/>
        <v>0</v>
      </c>
      <c r="GO129" s="465"/>
      <c r="GP129" s="335"/>
      <c r="GQ129" s="335"/>
      <c r="GR129" s="335"/>
      <c r="GS129" s="335"/>
      <c r="GT129" s="335"/>
      <c r="GU129" s="335"/>
      <c r="GV129" s="335"/>
      <c r="GW129" s="335"/>
      <c r="GX129" s="335"/>
      <c r="GY129" s="23">
        <v>-29</v>
      </c>
      <c r="GZ129" s="23">
        <f t="shared" si="72"/>
        <v>0</v>
      </c>
      <c r="HA129">
        <f t="shared" si="73"/>
        <v>0</v>
      </c>
      <c r="HB129">
        <f t="shared" si="74"/>
        <v>0</v>
      </c>
      <c r="HC129">
        <f t="shared" si="75"/>
        <v>0</v>
      </c>
      <c r="HD129">
        <f t="shared" si="76"/>
        <v>0</v>
      </c>
      <c r="HE129" s="23">
        <f t="shared" si="77"/>
        <v>0</v>
      </c>
      <c r="HF129" s="465"/>
      <c r="HG129" s="335"/>
      <c r="HH129" s="335"/>
      <c r="HI129" s="335"/>
      <c r="HJ129" s="335"/>
      <c r="HK129" s="335"/>
      <c r="HL129" s="335"/>
      <c r="HM129" s="335"/>
      <c r="HN129" s="335"/>
      <c r="HO129" s="335"/>
      <c r="HP129" s="23">
        <v>-29</v>
      </c>
      <c r="HQ129" s="23">
        <f t="shared" si="78"/>
        <v>0</v>
      </c>
      <c r="HR129">
        <f t="shared" si="79"/>
        <v>0</v>
      </c>
      <c r="HS129">
        <f t="shared" si="80"/>
        <v>0</v>
      </c>
      <c r="HT129">
        <f t="shared" si="81"/>
        <v>0</v>
      </c>
      <c r="HU129">
        <f t="shared" si="82"/>
        <v>0</v>
      </c>
      <c r="HV129" s="23">
        <f t="shared" si="83"/>
        <v>0</v>
      </c>
      <c r="HW129" s="465"/>
      <c r="HX129" s="335"/>
      <c r="HY129" s="335"/>
      <c r="HZ129" s="335"/>
      <c r="IA129" s="335"/>
      <c r="IB129" s="335"/>
      <c r="IC129" s="335"/>
      <c r="ID129" s="335"/>
      <c r="IE129" s="335"/>
      <c r="IF129" s="335"/>
      <c r="IG129" s="23">
        <v>-29</v>
      </c>
      <c r="IH129" s="23">
        <f t="shared" si="84"/>
        <v>0</v>
      </c>
      <c r="II129">
        <f t="shared" si="85"/>
        <v>0</v>
      </c>
      <c r="IJ129">
        <f t="shared" si="86"/>
        <v>0</v>
      </c>
      <c r="IK129">
        <f t="shared" si="87"/>
        <v>0</v>
      </c>
      <c r="IL129">
        <f t="shared" si="88"/>
        <v>0</v>
      </c>
      <c r="IM129" s="23">
        <f t="shared" si="89"/>
        <v>0</v>
      </c>
      <c r="IN129" s="465"/>
      <c r="IO129" s="335"/>
      <c r="IP129" s="335"/>
      <c r="IQ129" s="335"/>
      <c r="IR129" s="335"/>
      <c r="IS129" s="335"/>
      <c r="IT129" s="335"/>
    </row>
    <row r="130" spans="1:254" s="124" customFormat="1" ht="12.75" x14ac:dyDescent="0.2">
      <c r="A130" s="335"/>
      <c r="B130" s="335"/>
      <c r="C130" s="23">
        <v>-28</v>
      </c>
      <c r="D130" s="23">
        <f t="shared" si="0"/>
        <v>0</v>
      </c>
      <c r="E130">
        <f t="shared" si="1"/>
        <v>0</v>
      </c>
      <c r="F130">
        <f t="shared" si="2"/>
        <v>0</v>
      </c>
      <c r="G130">
        <f t="shared" si="3"/>
        <v>0</v>
      </c>
      <c r="H130">
        <f t="shared" si="4"/>
        <v>0</v>
      </c>
      <c r="I130" s="23">
        <f t="shared" ca="1" si="5"/>
        <v>200</v>
      </c>
      <c r="J130" s="465"/>
      <c r="K130" s="335"/>
      <c r="L130" s="335"/>
      <c r="M130" s="335"/>
      <c r="N130" s="335"/>
      <c r="O130" s="335"/>
      <c r="P130" s="335"/>
      <c r="Q130" s="335"/>
      <c r="R130" s="335"/>
      <c r="S130" s="335"/>
      <c r="T130" s="23">
        <v>-28</v>
      </c>
      <c r="U130" s="23">
        <f t="shared" si="6"/>
        <v>0</v>
      </c>
      <c r="V130">
        <f t="shared" si="7"/>
        <v>0</v>
      </c>
      <c r="W130">
        <f t="shared" si="8"/>
        <v>0</v>
      </c>
      <c r="X130">
        <f t="shared" si="9"/>
        <v>0</v>
      </c>
      <c r="Y130">
        <f t="shared" si="10"/>
        <v>0</v>
      </c>
      <c r="Z130" s="23">
        <f t="shared" ca="1" si="11"/>
        <v>200</v>
      </c>
      <c r="AA130" s="465"/>
      <c r="AB130" s="335"/>
      <c r="AC130" s="335"/>
      <c r="AD130" s="335"/>
      <c r="AE130" s="335"/>
      <c r="AF130" s="335"/>
      <c r="AG130" s="335"/>
      <c r="AH130" s="335"/>
      <c r="AI130" s="335"/>
      <c r="AJ130" s="335"/>
      <c r="AK130" s="23">
        <v>-28</v>
      </c>
      <c r="AL130" s="23">
        <f t="shared" si="12"/>
        <v>0</v>
      </c>
      <c r="AM130">
        <f t="shared" si="13"/>
        <v>0</v>
      </c>
      <c r="AN130">
        <f t="shared" si="14"/>
        <v>0</v>
      </c>
      <c r="AO130">
        <f t="shared" si="15"/>
        <v>0</v>
      </c>
      <c r="AP130">
        <f t="shared" si="16"/>
        <v>0</v>
      </c>
      <c r="AQ130" s="23">
        <f t="shared" ca="1" si="17"/>
        <v>200</v>
      </c>
      <c r="AR130" s="465"/>
      <c r="AS130" s="335"/>
      <c r="AT130" s="335"/>
      <c r="AU130" s="335"/>
      <c r="AV130" s="335"/>
      <c r="AW130" s="335"/>
      <c r="AX130" s="335"/>
      <c r="AY130" s="335"/>
      <c r="AZ130" s="335"/>
      <c r="BA130" s="335"/>
      <c r="BB130" s="23">
        <v>-28</v>
      </c>
      <c r="BC130" s="23">
        <f t="shared" si="18"/>
        <v>0</v>
      </c>
      <c r="BD130">
        <f t="shared" si="19"/>
        <v>0</v>
      </c>
      <c r="BE130">
        <f t="shared" si="20"/>
        <v>0</v>
      </c>
      <c r="BF130">
        <f t="shared" si="21"/>
        <v>0</v>
      </c>
      <c r="BG130">
        <f t="shared" si="22"/>
        <v>0</v>
      </c>
      <c r="BH130" s="23">
        <f t="shared" ca="1" si="23"/>
        <v>200</v>
      </c>
      <c r="BI130" s="465"/>
      <c r="BJ130" s="335"/>
      <c r="BK130" s="335"/>
      <c r="BL130" s="335"/>
      <c r="BM130" s="335"/>
      <c r="BN130" s="335"/>
      <c r="BO130" s="335"/>
      <c r="BP130" s="335"/>
      <c r="BQ130" s="335"/>
      <c r="BR130" s="335"/>
      <c r="BS130" s="23">
        <v>-28</v>
      </c>
      <c r="BT130" s="23">
        <f t="shared" si="24"/>
        <v>0</v>
      </c>
      <c r="BU130">
        <f t="shared" si="25"/>
        <v>0</v>
      </c>
      <c r="BV130">
        <f t="shared" si="26"/>
        <v>0</v>
      </c>
      <c r="BW130">
        <f t="shared" si="27"/>
        <v>0</v>
      </c>
      <c r="BX130">
        <f t="shared" si="28"/>
        <v>0</v>
      </c>
      <c r="BY130" s="23">
        <f t="shared" ca="1" si="29"/>
        <v>0</v>
      </c>
      <c r="BZ130" s="465"/>
      <c r="CA130" s="335"/>
      <c r="CB130" s="335"/>
      <c r="CC130" s="335"/>
      <c r="CD130" s="335"/>
      <c r="CE130" s="335"/>
      <c r="CF130" s="335"/>
      <c r="CG130" s="335"/>
      <c r="CH130" s="335"/>
      <c r="CI130" s="335"/>
      <c r="CJ130" s="23">
        <v>-28</v>
      </c>
      <c r="CK130" s="23">
        <f t="shared" si="30"/>
        <v>0</v>
      </c>
      <c r="CL130">
        <f t="shared" si="31"/>
        <v>0</v>
      </c>
      <c r="CM130">
        <f t="shared" si="32"/>
        <v>0</v>
      </c>
      <c r="CN130">
        <f t="shared" si="33"/>
        <v>0</v>
      </c>
      <c r="CO130">
        <f t="shared" si="34"/>
        <v>0</v>
      </c>
      <c r="CP130" s="23">
        <f t="shared" ca="1" si="35"/>
        <v>200</v>
      </c>
      <c r="CQ130" s="465"/>
      <c r="CR130" s="335"/>
      <c r="CS130" s="335"/>
      <c r="CT130" s="335"/>
      <c r="CU130" s="335"/>
      <c r="CV130" s="335"/>
      <c r="CW130" s="335"/>
      <c r="CX130" s="335"/>
      <c r="CY130" s="335"/>
      <c r="CZ130" s="335"/>
      <c r="DA130" s="23">
        <v>-28</v>
      </c>
      <c r="DB130" s="23">
        <f t="shared" si="36"/>
        <v>0</v>
      </c>
      <c r="DC130">
        <f t="shared" si="37"/>
        <v>0</v>
      </c>
      <c r="DD130">
        <f t="shared" si="38"/>
        <v>0</v>
      </c>
      <c r="DE130">
        <f t="shared" si="39"/>
        <v>0</v>
      </c>
      <c r="DF130">
        <f t="shared" si="40"/>
        <v>0</v>
      </c>
      <c r="DG130" s="23">
        <f t="shared" ca="1" si="41"/>
        <v>200</v>
      </c>
      <c r="DH130" s="465"/>
      <c r="DI130" s="335"/>
      <c r="DJ130" s="335"/>
      <c r="DK130" s="335"/>
      <c r="DL130" s="335"/>
      <c r="DM130" s="335"/>
      <c r="DN130" s="335"/>
      <c r="DO130" s="335"/>
      <c r="DP130" s="335"/>
      <c r="DQ130" s="335"/>
      <c r="DR130" s="23">
        <v>-28</v>
      </c>
      <c r="DS130" s="23">
        <f t="shared" si="42"/>
        <v>0</v>
      </c>
      <c r="DT130">
        <f t="shared" si="43"/>
        <v>0</v>
      </c>
      <c r="DU130">
        <f t="shared" si="44"/>
        <v>0</v>
      </c>
      <c r="DV130">
        <f t="shared" si="45"/>
        <v>0</v>
      </c>
      <c r="DW130">
        <f t="shared" si="46"/>
        <v>0</v>
      </c>
      <c r="DX130" s="23">
        <f t="shared" ca="1" si="47"/>
        <v>400</v>
      </c>
      <c r="DY130" s="465"/>
      <c r="DZ130" s="335"/>
      <c r="EA130" s="335"/>
      <c r="EB130" s="335"/>
      <c r="EC130" s="335"/>
      <c r="ED130" s="335"/>
      <c r="EE130" s="335"/>
      <c r="EF130" s="335"/>
      <c r="EG130" s="335"/>
      <c r="EH130" s="335"/>
      <c r="EI130" s="23">
        <v>-28</v>
      </c>
      <c r="EJ130" s="23">
        <f t="shared" si="48"/>
        <v>0</v>
      </c>
      <c r="EK130">
        <f t="shared" si="49"/>
        <v>0</v>
      </c>
      <c r="EL130">
        <f t="shared" si="50"/>
        <v>0</v>
      </c>
      <c r="EM130">
        <f t="shared" si="51"/>
        <v>0</v>
      </c>
      <c r="EN130">
        <f t="shared" si="52"/>
        <v>0</v>
      </c>
      <c r="EO130" s="23">
        <f t="shared" ca="1" si="53"/>
        <v>150</v>
      </c>
      <c r="EP130" s="465"/>
      <c r="EQ130" s="335"/>
      <c r="ER130" s="335"/>
      <c r="ES130" s="335"/>
      <c r="ET130" s="335"/>
      <c r="EU130" s="335"/>
      <c r="EV130" s="335"/>
      <c r="EW130" s="335"/>
      <c r="EX130" s="335"/>
      <c r="EY130" s="335"/>
      <c r="EZ130" s="23">
        <v>-28</v>
      </c>
      <c r="FA130" s="23">
        <f t="shared" si="54"/>
        <v>0</v>
      </c>
      <c r="FB130">
        <f t="shared" si="55"/>
        <v>0</v>
      </c>
      <c r="FC130">
        <f t="shared" si="56"/>
        <v>0</v>
      </c>
      <c r="FD130">
        <f t="shared" si="57"/>
        <v>0</v>
      </c>
      <c r="FE130">
        <f t="shared" si="58"/>
        <v>0</v>
      </c>
      <c r="FF130" s="23">
        <f t="shared" ca="1" si="59"/>
        <v>200</v>
      </c>
      <c r="FG130" s="465"/>
      <c r="FH130" s="335"/>
      <c r="FI130" s="335"/>
      <c r="FJ130" s="335"/>
      <c r="FK130" s="335"/>
      <c r="FL130" s="335"/>
      <c r="FM130" s="335"/>
      <c r="FN130" s="335"/>
      <c r="FO130" s="335"/>
      <c r="FP130" s="335"/>
      <c r="FQ130" s="23">
        <v>-28</v>
      </c>
      <c r="FR130" s="23">
        <f t="shared" si="60"/>
        <v>0</v>
      </c>
      <c r="FS130">
        <f t="shared" si="61"/>
        <v>0</v>
      </c>
      <c r="FT130">
        <f t="shared" si="62"/>
        <v>0</v>
      </c>
      <c r="FU130">
        <f t="shared" si="63"/>
        <v>0</v>
      </c>
      <c r="FV130">
        <f t="shared" si="64"/>
        <v>0</v>
      </c>
      <c r="FW130" s="23">
        <f t="shared" si="65"/>
        <v>0</v>
      </c>
      <c r="FX130" s="465"/>
      <c r="FY130" s="335"/>
      <c r="FZ130" s="335"/>
      <c r="GA130" s="335"/>
      <c r="GB130" s="335"/>
      <c r="GC130" s="335"/>
      <c r="GD130" s="335"/>
      <c r="GE130" s="335"/>
      <c r="GF130" s="335"/>
      <c r="GG130" s="335"/>
      <c r="GH130" s="23">
        <v>-28</v>
      </c>
      <c r="GI130" s="23">
        <f t="shared" si="66"/>
        <v>0</v>
      </c>
      <c r="GJ130">
        <f t="shared" si="67"/>
        <v>0</v>
      </c>
      <c r="GK130">
        <f t="shared" si="68"/>
        <v>0</v>
      </c>
      <c r="GL130">
        <f t="shared" si="69"/>
        <v>0</v>
      </c>
      <c r="GM130">
        <f t="shared" si="70"/>
        <v>0</v>
      </c>
      <c r="GN130" s="23">
        <f t="shared" si="71"/>
        <v>0</v>
      </c>
      <c r="GO130" s="465"/>
      <c r="GP130" s="335"/>
      <c r="GQ130" s="335"/>
      <c r="GR130" s="335"/>
      <c r="GS130" s="335"/>
      <c r="GT130" s="335"/>
      <c r="GU130" s="335"/>
      <c r="GV130" s="335"/>
      <c r="GW130" s="335"/>
      <c r="GX130" s="335"/>
      <c r="GY130" s="23">
        <v>-28</v>
      </c>
      <c r="GZ130" s="23">
        <f t="shared" si="72"/>
        <v>0</v>
      </c>
      <c r="HA130">
        <f t="shared" si="73"/>
        <v>0</v>
      </c>
      <c r="HB130">
        <f t="shared" si="74"/>
        <v>0</v>
      </c>
      <c r="HC130">
        <f t="shared" si="75"/>
        <v>0</v>
      </c>
      <c r="HD130">
        <f t="shared" si="76"/>
        <v>0</v>
      </c>
      <c r="HE130" s="23">
        <f t="shared" si="77"/>
        <v>0</v>
      </c>
      <c r="HF130" s="465"/>
      <c r="HG130" s="335"/>
      <c r="HH130" s="335"/>
      <c r="HI130" s="335"/>
      <c r="HJ130" s="335"/>
      <c r="HK130" s="335"/>
      <c r="HL130" s="335"/>
      <c r="HM130" s="335"/>
      <c r="HN130" s="335"/>
      <c r="HO130" s="335"/>
      <c r="HP130" s="23">
        <v>-28</v>
      </c>
      <c r="HQ130" s="23">
        <f t="shared" si="78"/>
        <v>0</v>
      </c>
      <c r="HR130">
        <f t="shared" si="79"/>
        <v>0</v>
      </c>
      <c r="HS130">
        <f t="shared" si="80"/>
        <v>0</v>
      </c>
      <c r="HT130">
        <f t="shared" si="81"/>
        <v>0</v>
      </c>
      <c r="HU130">
        <f t="shared" si="82"/>
        <v>0</v>
      </c>
      <c r="HV130" s="23">
        <f t="shared" si="83"/>
        <v>0</v>
      </c>
      <c r="HW130" s="465"/>
      <c r="HX130" s="335"/>
      <c r="HY130" s="335"/>
      <c r="HZ130" s="335"/>
      <c r="IA130" s="335"/>
      <c r="IB130" s="335"/>
      <c r="IC130" s="335"/>
      <c r="ID130" s="335"/>
      <c r="IE130" s="335"/>
      <c r="IF130" s="335"/>
      <c r="IG130" s="23">
        <v>-28</v>
      </c>
      <c r="IH130" s="23">
        <f t="shared" si="84"/>
        <v>0</v>
      </c>
      <c r="II130">
        <f t="shared" si="85"/>
        <v>0</v>
      </c>
      <c r="IJ130">
        <f t="shared" si="86"/>
        <v>0</v>
      </c>
      <c r="IK130">
        <f t="shared" si="87"/>
        <v>0</v>
      </c>
      <c r="IL130">
        <f t="shared" si="88"/>
        <v>0</v>
      </c>
      <c r="IM130" s="23">
        <f t="shared" si="89"/>
        <v>0</v>
      </c>
      <c r="IN130" s="465"/>
      <c r="IO130" s="335"/>
      <c r="IP130" s="335"/>
      <c r="IQ130" s="335"/>
      <c r="IR130" s="335"/>
      <c r="IS130" s="335"/>
      <c r="IT130" s="335"/>
    </row>
    <row r="131" spans="1:254" s="124" customFormat="1" ht="12.75" x14ac:dyDescent="0.2">
      <c r="A131" s="335"/>
      <c r="B131" s="335"/>
      <c r="C131" s="23">
        <v>-27</v>
      </c>
      <c r="D131" s="23">
        <f t="shared" si="0"/>
        <v>0</v>
      </c>
      <c r="E131">
        <f t="shared" si="1"/>
        <v>0</v>
      </c>
      <c r="F131">
        <f t="shared" si="2"/>
        <v>0</v>
      </c>
      <c r="G131">
        <f t="shared" si="3"/>
        <v>0</v>
      </c>
      <c r="H131">
        <f t="shared" si="4"/>
        <v>0</v>
      </c>
      <c r="I131" s="23">
        <f t="shared" ca="1" si="5"/>
        <v>200</v>
      </c>
      <c r="J131" s="465"/>
      <c r="K131" s="335"/>
      <c r="L131" s="335"/>
      <c r="M131" s="335"/>
      <c r="N131" s="335"/>
      <c r="O131" s="335"/>
      <c r="P131" s="335"/>
      <c r="Q131" s="335"/>
      <c r="R131" s="335"/>
      <c r="S131" s="335"/>
      <c r="T131" s="23">
        <v>-27</v>
      </c>
      <c r="U131" s="23">
        <f t="shared" si="6"/>
        <v>0</v>
      </c>
      <c r="V131">
        <f t="shared" si="7"/>
        <v>0</v>
      </c>
      <c r="W131">
        <f t="shared" si="8"/>
        <v>0</v>
      </c>
      <c r="X131">
        <f t="shared" si="9"/>
        <v>0</v>
      </c>
      <c r="Y131">
        <f t="shared" si="10"/>
        <v>0</v>
      </c>
      <c r="Z131" s="23">
        <f t="shared" ca="1" si="11"/>
        <v>200</v>
      </c>
      <c r="AA131" s="465"/>
      <c r="AB131" s="335"/>
      <c r="AC131" s="335"/>
      <c r="AD131" s="335"/>
      <c r="AE131" s="335"/>
      <c r="AF131" s="335"/>
      <c r="AG131" s="335"/>
      <c r="AH131" s="335"/>
      <c r="AI131" s="335"/>
      <c r="AJ131" s="335"/>
      <c r="AK131" s="23">
        <v>-27</v>
      </c>
      <c r="AL131" s="23">
        <f t="shared" si="12"/>
        <v>0</v>
      </c>
      <c r="AM131">
        <f t="shared" si="13"/>
        <v>0</v>
      </c>
      <c r="AN131">
        <f t="shared" si="14"/>
        <v>0</v>
      </c>
      <c r="AO131">
        <f t="shared" si="15"/>
        <v>0</v>
      </c>
      <c r="AP131">
        <f t="shared" si="16"/>
        <v>0</v>
      </c>
      <c r="AQ131" s="23">
        <f t="shared" ca="1" si="17"/>
        <v>200</v>
      </c>
      <c r="AR131" s="465"/>
      <c r="AS131" s="335"/>
      <c r="AT131" s="335"/>
      <c r="AU131" s="335"/>
      <c r="AV131" s="335"/>
      <c r="AW131" s="335"/>
      <c r="AX131" s="335"/>
      <c r="AY131" s="335"/>
      <c r="AZ131" s="335"/>
      <c r="BA131" s="335"/>
      <c r="BB131" s="23">
        <v>-27</v>
      </c>
      <c r="BC131" s="23">
        <f t="shared" si="18"/>
        <v>0</v>
      </c>
      <c r="BD131">
        <f t="shared" si="19"/>
        <v>0</v>
      </c>
      <c r="BE131">
        <f t="shared" si="20"/>
        <v>0</v>
      </c>
      <c r="BF131">
        <f t="shared" si="21"/>
        <v>0</v>
      </c>
      <c r="BG131">
        <f t="shared" si="22"/>
        <v>0</v>
      </c>
      <c r="BH131" s="23">
        <f t="shared" ca="1" si="23"/>
        <v>200</v>
      </c>
      <c r="BI131" s="465"/>
      <c r="BJ131" s="335"/>
      <c r="BK131" s="335"/>
      <c r="BL131" s="335"/>
      <c r="BM131" s="335"/>
      <c r="BN131" s="335"/>
      <c r="BO131" s="335"/>
      <c r="BP131" s="335"/>
      <c r="BQ131" s="335"/>
      <c r="BR131" s="335"/>
      <c r="BS131" s="23">
        <v>-27</v>
      </c>
      <c r="BT131" s="23">
        <f t="shared" si="24"/>
        <v>0</v>
      </c>
      <c r="BU131">
        <f t="shared" si="25"/>
        <v>0</v>
      </c>
      <c r="BV131">
        <f t="shared" si="26"/>
        <v>0</v>
      </c>
      <c r="BW131">
        <f t="shared" si="27"/>
        <v>0</v>
      </c>
      <c r="BX131">
        <f t="shared" si="28"/>
        <v>0</v>
      </c>
      <c r="BY131" s="23">
        <f t="shared" ca="1" si="29"/>
        <v>0</v>
      </c>
      <c r="BZ131" s="465"/>
      <c r="CA131" s="335"/>
      <c r="CB131" s="335"/>
      <c r="CC131" s="335"/>
      <c r="CD131" s="335"/>
      <c r="CE131" s="335"/>
      <c r="CF131" s="335"/>
      <c r="CG131" s="335"/>
      <c r="CH131" s="335"/>
      <c r="CI131" s="335"/>
      <c r="CJ131" s="23">
        <v>-27</v>
      </c>
      <c r="CK131" s="23">
        <f t="shared" si="30"/>
        <v>0</v>
      </c>
      <c r="CL131">
        <f t="shared" si="31"/>
        <v>0</v>
      </c>
      <c r="CM131">
        <f t="shared" si="32"/>
        <v>0</v>
      </c>
      <c r="CN131">
        <f t="shared" si="33"/>
        <v>0</v>
      </c>
      <c r="CO131">
        <f t="shared" si="34"/>
        <v>0</v>
      </c>
      <c r="CP131" s="23">
        <f t="shared" ca="1" si="35"/>
        <v>200</v>
      </c>
      <c r="CQ131" s="465"/>
      <c r="CR131" s="335"/>
      <c r="CS131" s="335"/>
      <c r="CT131" s="335"/>
      <c r="CU131" s="335"/>
      <c r="CV131" s="335"/>
      <c r="CW131" s="335"/>
      <c r="CX131" s="335"/>
      <c r="CY131" s="335"/>
      <c r="CZ131" s="335"/>
      <c r="DA131" s="23">
        <v>-27</v>
      </c>
      <c r="DB131" s="23">
        <f t="shared" si="36"/>
        <v>0</v>
      </c>
      <c r="DC131">
        <f t="shared" si="37"/>
        <v>0</v>
      </c>
      <c r="DD131">
        <f t="shared" si="38"/>
        <v>0</v>
      </c>
      <c r="DE131">
        <f t="shared" si="39"/>
        <v>0</v>
      </c>
      <c r="DF131">
        <f t="shared" si="40"/>
        <v>0</v>
      </c>
      <c r="DG131" s="23">
        <f t="shared" ca="1" si="41"/>
        <v>200</v>
      </c>
      <c r="DH131" s="465"/>
      <c r="DI131" s="335"/>
      <c r="DJ131" s="335"/>
      <c r="DK131" s="335"/>
      <c r="DL131" s="335"/>
      <c r="DM131" s="335"/>
      <c r="DN131" s="335"/>
      <c r="DO131" s="335"/>
      <c r="DP131" s="335"/>
      <c r="DQ131" s="335"/>
      <c r="DR131" s="23">
        <v>-27</v>
      </c>
      <c r="DS131" s="23">
        <f t="shared" si="42"/>
        <v>0</v>
      </c>
      <c r="DT131">
        <f t="shared" si="43"/>
        <v>0</v>
      </c>
      <c r="DU131">
        <f t="shared" si="44"/>
        <v>0</v>
      </c>
      <c r="DV131">
        <f t="shared" si="45"/>
        <v>0</v>
      </c>
      <c r="DW131">
        <f t="shared" si="46"/>
        <v>0</v>
      </c>
      <c r="DX131" s="23">
        <f t="shared" ca="1" si="47"/>
        <v>400</v>
      </c>
      <c r="DY131" s="465"/>
      <c r="DZ131" s="335"/>
      <c r="EA131" s="335"/>
      <c r="EB131" s="335"/>
      <c r="EC131" s="335"/>
      <c r="ED131" s="335"/>
      <c r="EE131" s="335"/>
      <c r="EF131" s="335"/>
      <c r="EG131" s="335"/>
      <c r="EH131" s="335"/>
      <c r="EI131" s="23">
        <v>-27</v>
      </c>
      <c r="EJ131" s="23">
        <f t="shared" si="48"/>
        <v>0</v>
      </c>
      <c r="EK131">
        <f t="shared" si="49"/>
        <v>0</v>
      </c>
      <c r="EL131">
        <f t="shared" si="50"/>
        <v>0</v>
      </c>
      <c r="EM131">
        <f t="shared" si="51"/>
        <v>0</v>
      </c>
      <c r="EN131">
        <f t="shared" si="52"/>
        <v>0</v>
      </c>
      <c r="EO131" s="23">
        <f t="shared" ca="1" si="53"/>
        <v>150</v>
      </c>
      <c r="EP131" s="465"/>
      <c r="EQ131" s="335"/>
      <c r="ER131" s="335"/>
      <c r="ES131" s="335"/>
      <c r="ET131" s="335"/>
      <c r="EU131" s="335"/>
      <c r="EV131" s="335"/>
      <c r="EW131" s="335"/>
      <c r="EX131" s="335"/>
      <c r="EY131" s="335"/>
      <c r="EZ131" s="23">
        <v>-27</v>
      </c>
      <c r="FA131" s="23">
        <f t="shared" si="54"/>
        <v>0</v>
      </c>
      <c r="FB131">
        <f t="shared" si="55"/>
        <v>0</v>
      </c>
      <c r="FC131">
        <f t="shared" si="56"/>
        <v>0</v>
      </c>
      <c r="FD131">
        <f t="shared" si="57"/>
        <v>0</v>
      </c>
      <c r="FE131">
        <f t="shared" si="58"/>
        <v>0</v>
      </c>
      <c r="FF131" s="23">
        <f t="shared" ca="1" si="59"/>
        <v>200</v>
      </c>
      <c r="FG131" s="465"/>
      <c r="FH131" s="335"/>
      <c r="FI131" s="335"/>
      <c r="FJ131" s="335"/>
      <c r="FK131" s="335"/>
      <c r="FL131" s="335"/>
      <c r="FM131" s="335"/>
      <c r="FN131" s="335"/>
      <c r="FO131" s="335"/>
      <c r="FP131" s="335"/>
      <c r="FQ131" s="23">
        <v>-27</v>
      </c>
      <c r="FR131" s="23">
        <f t="shared" si="60"/>
        <v>0</v>
      </c>
      <c r="FS131">
        <f t="shared" si="61"/>
        <v>0</v>
      </c>
      <c r="FT131">
        <f t="shared" si="62"/>
        <v>0</v>
      </c>
      <c r="FU131">
        <f t="shared" si="63"/>
        <v>0</v>
      </c>
      <c r="FV131">
        <f t="shared" si="64"/>
        <v>0</v>
      </c>
      <c r="FW131" s="23">
        <f t="shared" si="65"/>
        <v>0</v>
      </c>
      <c r="FX131" s="465"/>
      <c r="FY131" s="335"/>
      <c r="FZ131" s="335"/>
      <c r="GA131" s="335"/>
      <c r="GB131" s="335"/>
      <c r="GC131" s="335"/>
      <c r="GD131" s="335"/>
      <c r="GE131" s="335"/>
      <c r="GF131" s="335"/>
      <c r="GG131" s="335"/>
      <c r="GH131" s="23">
        <v>-27</v>
      </c>
      <c r="GI131" s="23">
        <f t="shared" si="66"/>
        <v>0</v>
      </c>
      <c r="GJ131">
        <f t="shared" si="67"/>
        <v>0</v>
      </c>
      <c r="GK131">
        <f t="shared" si="68"/>
        <v>0</v>
      </c>
      <c r="GL131">
        <f t="shared" si="69"/>
        <v>0</v>
      </c>
      <c r="GM131">
        <f t="shared" si="70"/>
        <v>0</v>
      </c>
      <c r="GN131" s="23">
        <f t="shared" si="71"/>
        <v>0</v>
      </c>
      <c r="GO131" s="465"/>
      <c r="GP131" s="335"/>
      <c r="GQ131" s="335"/>
      <c r="GR131" s="335"/>
      <c r="GS131" s="335"/>
      <c r="GT131" s="335"/>
      <c r="GU131" s="335"/>
      <c r="GV131" s="335"/>
      <c r="GW131" s="335"/>
      <c r="GX131" s="335"/>
      <c r="GY131" s="23">
        <v>-27</v>
      </c>
      <c r="GZ131" s="23">
        <f t="shared" si="72"/>
        <v>0</v>
      </c>
      <c r="HA131">
        <f t="shared" si="73"/>
        <v>0</v>
      </c>
      <c r="HB131">
        <f t="shared" si="74"/>
        <v>0</v>
      </c>
      <c r="HC131">
        <f t="shared" si="75"/>
        <v>0</v>
      </c>
      <c r="HD131">
        <f t="shared" si="76"/>
        <v>0</v>
      </c>
      <c r="HE131" s="23">
        <f t="shared" si="77"/>
        <v>0</v>
      </c>
      <c r="HF131" s="465"/>
      <c r="HG131" s="335"/>
      <c r="HH131" s="335"/>
      <c r="HI131" s="335"/>
      <c r="HJ131" s="335"/>
      <c r="HK131" s="335"/>
      <c r="HL131" s="335"/>
      <c r="HM131" s="335"/>
      <c r="HN131" s="335"/>
      <c r="HO131" s="335"/>
      <c r="HP131" s="23">
        <v>-27</v>
      </c>
      <c r="HQ131" s="23">
        <f t="shared" si="78"/>
        <v>0</v>
      </c>
      <c r="HR131">
        <f t="shared" si="79"/>
        <v>0</v>
      </c>
      <c r="HS131">
        <f t="shared" si="80"/>
        <v>0</v>
      </c>
      <c r="HT131">
        <f t="shared" si="81"/>
        <v>0</v>
      </c>
      <c r="HU131">
        <f t="shared" si="82"/>
        <v>0</v>
      </c>
      <c r="HV131" s="23">
        <f t="shared" si="83"/>
        <v>0</v>
      </c>
      <c r="HW131" s="465"/>
      <c r="HX131" s="335"/>
      <c r="HY131" s="335"/>
      <c r="HZ131" s="335"/>
      <c r="IA131" s="335"/>
      <c r="IB131" s="335"/>
      <c r="IC131" s="335"/>
      <c r="ID131" s="335"/>
      <c r="IE131" s="335"/>
      <c r="IF131" s="335"/>
      <c r="IG131" s="23">
        <v>-27</v>
      </c>
      <c r="IH131" s="23">
        <f t="shared" si="84"/>
        <v>0</v>
      </c>
      <c r="II131">
        <f t="shared" si="85"/>
        <v>0</v>
      </c>
      <c r="IJ131">
        <f t="shared" si="86"/>
        <v>0</v>
      </c>
      <c r="IK131">
        <f t="shared" si="87"/>
        <v>0</v>
      </c>
      <c r="IL131">
        <f t="shared" si="88"/>
        <v>0</v>
      </c>
      <c r="IM131" s="23">
        <f t="shared" si="89"/>
        <v>0</v>
      </c>
      <c r="IN131" s="465"/>
      <c r="IO131" s="335"/>
      <c r="IP131" s="335"/>
      <c r="IQ131" s="335"/>
      <c r="IR131" s="335"/>
      <c r="IS131" s="335"/>
      <c r="IT131" s="335"/>
    </row>
    <row r="132" spans="1:254" s="124" customFormat="1" ht="12.75" x14ac:dyDescent="0.2">
      <c r="A132" s="335"/>
      <c r="B132" s="335"/>
      <c r="C132" s="23">
        <v>-26</v>
      </c>
      <c r="D132" s="23">
        <f t="shared" si="0"/>
        <v>0</v>
      </c>
      <c r="E132">
        <f t="shared" si="1"/>
        <v>0</v>
      </c>
      <c r="F132">
        <f t="shared" si="2"/>
        <v>0</v>
      </c>
      <c r="G132">
        <f t="shared" si="3"/>
        <v>0</v>
      </c>
      <c r="H132">
        <f t="shared" si="4"/>
        <v>0</v>
      </c>
      <c r="I132" s="23">
        <f t="shared" ca="1" si="5"/>
        <v>200</v>
      </c>
      <c r="J132" s="465"/>
      <c r="K132" s="335"/>
      <c r="L132" s="335"/>
      <c r="M132" s="335"/>
      <c r="N132" s="335"/>
      <c r="O132" s="335"/>
      <c r="P132" s="335"/>
      <c r="Q132" s="335"/>
      <c r="R132" s="335"/>
      <c r="S132" s="335"/>
      <c r="T132" s="23">
        <v>-26</v>
      </c>
      <c r="U132" s="23">
        <f t="shared" si="6"/>
        <v>0</v>
      </c>
      <c r="V132">
        <f t="shared" si="7"/>
        <v>0</v>
      </c>
      <c r="W132">
        <f t="shared" si="8"/>
        <v>0</v>
      </c>
      <c r="X132">
        <f t="shared" si="9"/>
        <v>0</v>
      </c>
      <c r="Y132">
        <f t="shared" si="10"/>
        <v>0</v>
      </c>
      <c r="Z132" s="23">
        <f t="shared" ca="1" si="11"/>
        <v>200</v>
      </c>
      <c r="AA132" s="465"/>
      <c r="AB132" s="335"/>
      <c r="AC132" s="335"/>
      <c r="AD132" s="335"/>
      <c r="AE132" s="335"/>
      <c r="AF132" s="335"/>
      <c r="AG132" s="335"/>
      <c r="AH132" s="335"/>
      <c r="AI132" s="335"/>
      <c r="AJ132" s="335"/>
      <c r="AK132" s="23">
        <v>-26</v>
      </c>
      <c r="AL132" s="23">
        <f t="shared" si="12"/>
        <v>0</v>
      </c>
      <c r="AM132">
        <f t="shared" si="13"/>
        <v>0</v>
      </c>
      <c r="AN132">
        <f t="shared" si="14"/>
        <v>0</v>
      </c>
      <c r="AO132">
        <f t="shared" si="15"/>
        <v>0</v>
      </c>
      <c r="AP132">
        <f t="shared" si="16"/>
        <v>0</v>
      </c>
      <c r="AQ132" s="23">
        <f t="shared" ca="1" si="17"/>
        <v>200</v>
      </c>
      <c r="AR132" s="465"/>
      <c r="AS132" s="335"/>
      <c r="AT132" s="335"/>
      <c r="AU132" s="335"/>
      <c r="AV132" s="335"/>
      <c r="AW132" s="335"/>
      <c r="AX132" s="335"/>
      <c r="AY132" s="335"/>
      <c r="AZ132" s="335"/>
      <c r="BA132" s="335"/>
      <c r="BB132" s="23">
        <v>-26</v>
      </c>
      <c r="BC132" s="23">
        <f t="shared" si="18"/>
        <v>0</v>
      </c>
      <c r="BD132">
        <f t="shared" si="19"/>
        <v>0</v>
      </c>
      <c r="BE132">
        <f t="shared" si="20"/>
        <v>0</v>
      </c>
      <c r="BF132">
        <f t="shared" si="21"/>
        <v>0</v>
      </c>
      <c r="BG132">
        <f t="shared" si="22"/>
        <v>0</v>
      </c>
      <c r="BH132" s="23">
        <f t="shared" ca="1" si="23"/>
        <v>200</v>
      </c>
      <c r="BI132" s="465"/>
      <c r="BJ132" s="335"/>
      <c r="BK132" s="335"/>
      <c r="BL132" s="335"/>
      <c r="BM132" s="335"/>
      <c r="BN132" s="335"/>
      <c r="BO132" s="335"/>
      <c r="BP132" s="335"/>
      <c r="BQ132" s="335"/>
      <c r="BR132" s="335"/>
      <c r="BS132" s="23">
        <v>-26</v>
      </c>
      <c r="BT132" s="23">
        <f t="shared" si="24"/>
        <v>0</v>
      </c>
      <c r="BU132">
        <f t="shared" si="25"/>
        <v>0</v>
      </c>
      <c r="BV132">
        <f t="shared" si="26"/>
        <v>0</v>
      </c>
      <c r="BW132">
        <f t="shared" si="27"/>
        <v>0</v>
      </c>
      <c r="BX132">
        <f t="shared" si="28"/>
        <v>0</v>
      </c>
      <c r="BY132" s="23">
        <f t="shared" ca="1" si="29"/>
        <v>0</v>
      </c>
      <c r="BZ132" s="465"/>
      <c r="CA132" s="335"/>
      <c r="CB132" s="335"/>
      <c r="CC132" s="335"/>
      <c r="CD132" s="335"/>
      <c r="CE132" s="335"/>
      <c r="CF132" s="335"/>
      <c r="CG132" s="335"/>
      <c r="CH132" s="335"/>
      <c r="CI132" s="335"/>
      <c r="CJ132" s="23">
        <v>-26</v>
      </c>
      <c r="CK132" s="23">
        <f t="shared" si="30"/>
        <v>0</v>
      </c>
      <c r="CL132">
        <f t="shared" si="31"/>
        <v>0</v>
      </c>
      <c r="CM132">
        <f t="shared" si="32"/>
        <v>0</v>
      </c>
      <c r="CN132">
        <f t="shared" si="33"/>
        <v>0</v>
      </c>
      <c r="CO132">
        <f t="shared" si="34"/>
        <v>0</v>
      </c>
      <c r="CP132" s="23">
        <f t="shared" ca="1" si="35"/>
        <v>200</v>
      </c>
      <c r="CQ132" s="465"/>
      <c r="CR132" s="335"/>
      <c r="CS132" s="335"/>
      <c r="CT132" s="335"/>
      <c r="CU132" s="335"/>
      <c r="CV132" s="335"/>
      <c r="CW132" s="335"/>
      <c r="CX132" s="335"/>
      <c r="CY132" s="335"/>
      <c r="CZ132" s="335"/>
      <c r="DA132" s="23">
        <v>-26</v>
      </c>
      <c r="DB132" s="23">
        <f t="shared" si="36"/>
        <v>0</v>
      </c>
      <c r="DC132">
        <f t="shared" si="37"/>
        <v>0</v>
      </c>
      <c r="DD132">
        <f t="shared" si="38"/>
        <v>0</v>
      </c>
      <c r="DE132">
        <f t="shared" si="39"/>
        <v>0</v>
      </c>
      <c r="DF132">
        <f t="shared" si="40"/>
        <v>0</v>
      </c>
      <c r="DG132" s="23">
        <f t="shared" ca="1" si="41"/>
        <v>200</v>
      </c>
      <c r="DH132" s="465"/>
      <c r="DI132" s="335"/>
      <c r="DJ132" s="335"/>
      <c r="DK132" s="335"/>
      <c r="DL132" s="335"/>
      <c r="DM132" s="335"/>
      <c r="DN132" s="335"/>
      <c r="DO132" s="335"/>
      <c r="DP132" s="335"/>
      <c r="DQ132" s="335"/>
      <c r="DR132" s="23">
        <v>-26</v>
      </c>
      <c r="DS132" s="23">
        <f t="shared" si="42"/>
        <v>0</v>
      </c>
      <c r="DT132">
        <f t="shared" si="43"/>
        <v>0</v>
      </c>
      <c r="DU132">
        <f t="shared" si="44"/>
        <v>0</v>
      </c>
      <c r="DV132">
        <f t="shared" si="45"/>
        <v>0</v>
      </c>
      <c r="DW132">
        <f t="shared" si="46"/>
        <v>0</v>
      </c>
      <c r="DX132" s="23">
        <f t="shared" ca="1" si="47"/>
        <v>400</v>
      </c>
      <c r="DY132" s="465"/>
      <c r="DZ132" s="335"/>
      <c r="EA132" s="335"/>
      <c r="EB132" s="335"/>
      <c r="EC132" s="335"/>
      <c r="ED132" s="335"/>
      <c r="EE132" s="335"/>
      <c r="EF132" s="335"/>
      <c r="EG132" s="335"/>
      <c r="EH132" s="335"/>
      <c r="EI132" s="23">
        <v>-26</v>
      </c>
      <c r="EJ132" s="23">
        <f t="shared" si="48"/>
        <v>0</v>
      </c>
      <c r="EK132">
        <f t="shared" si="49"/>
        <v>0</v>
      </c>
      <c r="EL132">
        <f t="shared" si="50"/>
        <v>0</v>
      </c>
      <c r="EM132">
        <f t="shared" si="51"/>
        <v>0</v>
      </c>
      <c r="EN132">
        <f t="shared" si="52"/>
        <v>0</v>
      </c>
      <c r="EO132" s="23">
        <f t="shared" ca="1" si="53"/>
        <v>150</v>
      </c>
      <c r="EP132" s="465"/>
      <c r="EQ132" s="335"/>
      <c r="ER132" s="335"/>
      <c r="ES132" s="335"/>
      <c r="ET132" s="335"/>
      <c r="EU132" s="335"/>
      <c r="EV132" s="335"/>
      <c r="EW132" s="335"/>
      <c r="EX132" s="335"/>
      <c r="EY132" s="335"/>
      <c r="EZ132" s="23">
        <v>-26</v>
      </c>
      <c r="FA132" s="23">
        <f t="shared" si="54"/>
        <v>0</v>
      </c>
      <c r="FB132">
        <f t="shared" si="55"/>
        <v>0</v>
      </c>
      <c r="FC132">
        <f t="shared" si="56"/>
        <v>0</v>
      </c>
      <c r="FD132">
        <f t="shared" si="57"/>
        <v>0</v>
      </c>
      <c r="FE132">
        <f t="shared" si="58"/>
        <v>0</v>
      </c>
      <c r="FF132" s="23">
        <f t="shared" ca="1" si="59"/>
        <v>200</v>
      </c>
      <c r="FG132" s="465"/>
      <c r="FH132" s="335"/>
      <c r="FI132" s="335"/>
      <c r="FJ132" s="335"/>
      <c r="FK132" s="335"/>
      <c r="FL132" s="335"/>
      <c r="FM132" s="335"/>
      <c r="FN132" s="335"/>
      <c r="FO132" s="335"/>
      <c r="FP132" s="335"/>
      <c r="FQ132" s="23">
        <v>-26</v>
      </c>
      <c r="FR132" s="23">
        <f t="shared" si="60"/>
        <v>0</v>
      </c>
      <c r="FS132">
        <f t="shared" si="61"/>
        <v>0</v>
      </c>
      <c r="FT132">
        <f t="shared" si="62"/>
        <v>0</v>
      </c>
      <c r="FU132">
        <f t="shared" si="63"/>
        <v>0</v>
      </c>
      <c r="FV132">
        <f t="shared" si="64"/>
        <v>0</v>
      </c>
      <c r="FW132" s="23">
        <f t="shared" si="65"/>
        <v>0</v>
      </c>
      <c r="FX132" s="465"/>
      <c r="FY132" s="335"/>
      <c r="FZ132" s="335"/>
      <c r="GA132" s="335"/>
      <c r="GB132" s="335"/>
      <c r="GC132" s="335"/>
      <c r="GD132" s="335"/>
      <c r="GE132" s="335"/>
      <c r="GF132" s="335"/>
      <c r="GG132" s="335"/>
      <c r="GH132" s="23">
        <v>-26</v>
      </c>
      <c r="GI132" s="23">
        <f t="shared" si="66"/>
        <v>0</v>
      </c>
      <c r="GJ132">
        <f t="shared" si="67"/>
        <v>0</v>
      </c>
      <c r="GK132">
        <f t="shared" si="68"/>
        <v>0</v>
      </c>
      <c r="GL132">
        <f t="shared" si="69"/>
        <v>0</v>
      </c>
      <c r="GM132">
        <f t="shared" si="70"/>
        <v>0</v>
      </c>
      <c r="GN132" s="23">
        <f t="shared" si="71"/>
        <v>0</v>
      </c>
      <c r="GO132" s="465"/>
      <c r="GP132" s="335"/>
      <c r="GQ132" s="335"/>
      <c r="GR132" s="335"/>
      <c r="GS132" s="335"/>
      <c r="GT132" s="335"/>
      <c r="GU132" s="335"/>
      <c r="GV132" s="335"/>
      <c r="GW132" s="335"/>
      <c r="GX132" s="335"/>
      <c r="GY132" s="23">
        <v>-26</v>
      </c>
      <c r="GZ132" s="23">
        <f t="shared" si="72"/>
        <v>0</v>
      </c>
      <c r="HA132">
        <f t="shared" si="73"/>
        <v>0</v>
      </c>
      <c r="HB132">
        <f t="shared" si="74"/>
        <v>0</v>
      </c>
      <c r="HC132">
        <f t="shared" si="75"/>
        <v>0</v>
      </c>
      <c r="HD132">
        <f t="shared" si="76"/>
        <v>0</v>
      </c>
      <c r="HE132" s="23">
        <f t="shared" si="77"/>
        <v>0</v>
      </c>
      <c r="HF132" s="465"/>
      <c r="HG132" s="335"/>
      <c r="HH132" s="335"/>
      <c r="HI132" s="335"/>
      <c r="HJ132" s="335"/>
      <c r="HK132" s="335"/>
      <c r="HL132" s="335"/>
      <c r="HM132" s="335"/>
      <c r="HN132" s="335"/>
      <c r="HO132" s="335"/>
      <c r="HP132" s="23">
        <v>-26</v>
      </c>
      <c r="HQ132" s="23">
        <f t="shared" si="78"/>
        <v>0</v>
      </c>
      <c r="HR132">
        <f t="shared" si="79"/>
        <v>0</v>
      </c>
      <c r="HS132">
        <f t="shared" si="80"/>
        <v>0</v>
      </c>
      <c r="HT132">
        <f t="shared" si="81"/>
        <v>0</v>
      </c>
      <c r="HU132">
        <f t="shared" si="82"/>
        <v>0</v>
      </c>
      <c r="HV132" s="23">
        <f t="shared" si="83"/>
        <v>0</v>
      </c>
      <c r="HW132" s="465"/>
      <c r="HX132" s="335"/>
      <c r="HY132" s="335"/>
      <c r="HZ132" s="335"/>
      <c r="IA132" s="335"/>
      <c r="IB132" s="335"/>
      <c r="IC132" s="335"/>
      <c r="ID132" s="335"/>
      <c r="IE132" s="335"/>
      <c r="IF132" s="335"/>
      <c r="IG132" s="23">
        <v>-26</v>
      </c>
      <c r="IH132" s="23">
        <f t="shared" si="84"/>
        <v>0</v>
      </c>
      <c r="II132">
        <f t="shared" si="85"/>
        <v>0</v>
      </c>
      <c r="IJ132">
        <f t="shared" si="86"/>
        <v>0</v>
      </c>
      <c r="IK132">
        <f t="shared" si="87"/>
        <v>0</v>
      </c>
      <c r="IL132">
        <f t="shared" si="88"/>
        <v>0</v>
      </c>
      <c r="IM132" s="23">
        <f t="shared" si="89"/>
        <v>0</v>
      </c>
      <c r="IN132" s="465"/>
      <c r="IO132" s="335"/>
      <c r="IP132" s="335"/>
      <c r="IQ132" s="335"/>
      <c r="IR132" s="335"/>
      <c r="IS132" s="335"/>
      <c r="IT132" s="335"/>
    </row>
    <row r="133" spans="1:254" s="124" customFormat="1" ht="12.75" x14ac:dyDescent="0.2">
      <c r="A133" s="335"/>
      <c r="B133" s="335"/>
      <c r="C133" s="23">
        <v>-25</v>
      </c>
      <c r="D133" s="23">
        <f t="shared" si="0"/>
        <v>0</v>
      </c>
      <c r="E133">
        <f t="shared" si="1"/>
        <v>0</v>
      </c>
      <c r="F133">
        <f t="shared" si="2"/>
        <v>0</v>
      </c>
      <c r="G133">
        <f t="shared" si="3"/>
        <v>0</v>
      </c>
      <c r="H133">
        <f t="shared" si="4"/>
        <v>0</v>
      </c>
      <c r="I133" s="23">
        <f t="shared" ca="1" si="5"/>
        <v>200</v>
      </c>
      <c r="J133" s="465"/>
      <c r="K133" s="335"/>
      <c r="L133" s="335"/>
      <c r="M133" s="335"/>
      <c r="N133" s="335"/>
      <c r="O133" s="335"/>
      <c r="P133" s="335"/>
      <c r="Q133" s="335"/>
      <c r="R133" s="335"/>
      <c r="S133" s="335"/>
      <c r="T133" s="23">
        <v>-25</v>
      </c>
      <c r="U133" s="23">
        <f t="shared" si="6"/>
        <v>0</v>
      </c>
      <c r="V133">
        <f t="shared" si="7"/>
        <v>0</v>
      </c>
      <c r="W133">
        <f t="shared" si="8"/>
        <v>0</v>
      </c>
      <c r="X133">
        <f t="shared" si="9"/>
        <v>0</v>
      </c>
      <c r="Y133">
        <f t="shared" si="10"/>
        <v>0</v>
      </c>
      <c r="Z133" s="23">
        <f t="shared" ca="1" si="11"/>
        <v>200</v>
      </c>
      <c r="AA133" s="465"/>
      <c r="AB133" s="335"/>
      <c r="AC133" s="335"/>
      <c r="AD133" s="335"/>
      <c r="AE133" s="335"/>
      <c r="AF133" s="335"/>
      <c r="AG133" s="335"/>
      <c r="AH133" s="335"/>
      <c r="AI133" s="335"/>
      <c r="AJ133" s="335"/>
      <c r="AK133" s="23">
        <v>-25</v>
      </c>
      <c r="AL133" s="23">
        <f t="shared" si="12"/>
        <v>0</v>
      </c>
      <c r="AM133">
        <f t="shared" si="13"/>
        <v>0</v>
      </c>
      <c r="AN133">
        <f t="shared" si="14"/>
        <v>0</v>
      </c>
      <c r="AO133">
        <f t="shared" si="15"/>
        <v>0</v>
      </c>
      <c r="AP133">
        <f t="shared" si="16"/>
        <v>0</v>
      </c>
      <c r="AQ133" s="23">
        <f t="shared" ca="1" si="17"/>
        <v>200</v>
      </c>
      <c r="AR133" s="465"/>
      <c r="AS133" s="335"/>
      <c r="AT133" s="335"/>
      <c r="AU133" s="335"/>
      <c r="AV133" s="335"/>
      <c r="AW133" s="335"/>
      <c r="AX133" s="335"/>
      <c r="AY133" s="335"/>
      <c r="AZ133" s="335"/>
      <c r="BA133" s="335"/>
      <c r="BB133" s="23">
        <v>-25</v>
      </c>
      <c r="BC133" s="23">
        <f t="shared" si="18"/>
        <v>0</v>
      </c>
      <c r="BD133">
        <f t="shared" si="19"/>
        <v>0</v>
      </c>
      <c r="BE133">
        <f t="shared" si="20"/>
        <v>0</v>
      </c>
      <c r="BF133">
        <f t="shared" si="21"/>
        <v>0</v>
      </c>
      <c r="BG133">
        <f t="shared" si="22"/>
        <v>0</v>
      </c>
      <c r="BH133" s="23">
        <f t="shared" ca="1" si="23"/>
        <v>200</v>
      </c>
      <c r="BI133" s="465"/>
      <c r="BJ133" s="335"/>
      <c r="BK133" s="335"/>
      <c r="BL133" s="335"/>
      <c r="BM133" s="335"/>
      <c r="BN133" s="335"/>
      <c r="BO133" s="335"/>
      <c r="BP133" s="335"/>
      <c r="BQ133" s="335"/>
      <c r="BR133" s="335"/>
      <c r="BS133" s="23">
        <v>-25</v>
      </c>
      <c r="BT133" s="23">
        <f t="shared" si="24"/>
        <v>0</v>
      </c>
      <c r="BU133">
        <f t="shared" si="25"/>
        <v>0</v>
      </c>
      <c r="BV133">
        <f t="shared" si="26"/>
        <v>0</v>
      </c>
      <c r="BW133">
        <f t="shared" si="27"/>
        <v>0</v>
      </c>
      <c r="BX133">
        <f t="shared" si="28"/>
        <v>0</v>
      </c>
      <c r="BY133" s="23">
        <f t="shared" ca="1" si="29"/>
        <v>0</v>
      </c>
      <c r="BZ133" s="465"/>
      <c r="CA133" s="335"/>
      <c r="CB133" s="335"/>
      <c r="CC133" s="335"/>
      <c r="CD133" s="335"/>
      <c r="CE133" s="335"/>
      <c r="CF133" s="335"/>
      <c r="CG133" s="335"/>
      <c r="CH133" s="335"/>
      <c r="CI133" s="335"/>
      <c r="CJ133" s="23">
        <v>-25</v>
      </c>
      <c r="CK133" s="23">
        <f t="shared" si="30"/>
        <v>0</v>
      </c>
      <c r="CL133">
        <f t="shared" si="31"/>
        <v>0</v>
      </c>
      <c r="CM133">
        <f t="shared" si="32"/>
        <v>0</v>
      </c>
      <c r="CN133">
        <f t="shared" si="33"/>
        <v>0</v>
      </c>
      <c r="CO133">
        <f t="shared" si="34"/>
        <v>0</v>
      </c>
      <c r="CP133" s="23">
        <f t="shared" ca="1" si="35"/>
        <v>200</v>
      </c>
      <c r="CQ133" s="465"/>
      <c r="CR133" s="335"/>
      <c r="CS133" s="335"/>
      <c r="CT133" s="335"/>
      <c r="CU133" s="335"/>
      <c r="CV133" s="335"/>
      <c r="CW133" s="335"/>
      <c r="CX133" s="335"/>
      <c r="CY133" s="335"/>
      <c r="CZ133" s="335"/>
      <c r="DA133" s="23">
        <v>-25</v>
      </c>
      <c r="DB133" s="23">
        <f t="shared" si="36"/>
        <v>0</v>
      </c>
      <c r="DC133">
        <f t="shared" si="37"/>
        <v>0</v>
      </c>
      <c r="DD133">
        <f t="shared" si="38"/>
        <v>0</v>
      </c>
      <c r="DE133">
        <f t="shared" si="39"/>
        <v>0</v>
      </c>
      <c r="DF133">
        <f t="shared" si="40"/>
        <v>0</v>
      </c>
      <c r="DG133" s="23">
        <f t="shared" ca="1" si="41"/>
        <v>200</v>
      </c>
      <c r="DH133" s="465"/>
      <c r="DI133" s="335"/>
      <c r="DJ133" s="335"/>
      <c r="DK133" s="335"/>
      <c r="DL133" s="335"/>
      <c r="DM133" s="335"/>
      <c r="DN133" s="335"/>
      <c r="DO133" s="335"/>
      <c r="DP133" s="335"/>
      <c r="DQ133" s="335"/>
      <c r="DR133" s="23">
        <v>-25</v>
      </c>
      <c r="DS133" s="23">
        <f t="shared" si="42"/>
        <v>0</v>
      </c>
      <c r="DT133">
        <f t="shared" si="43"/>
        <v>0</v>
      </c>
      <c r="DU133">
        <f t="shared" si="44"/>
        <v>0</v>
      </c>
      <c r="DV133">
        <f t="shared" si="45"/>
        <v>0</v>
      </c>
      <c r="DW133">
        <f t="shared" si="46"/>
        <v>0</v>
      </c>
      <c r="DX133" s="23">
        <f t="shared" ca="1" si="47"/>
        <v>400</v>
      </c>
      <c r="DY133" s="465"/>
      <c r="DZ133" s="335"/>
      <c r="EA133" s="335"/>
      <c r="EB133" s="335"/>
      <c r="EC133" s="335"/>
      <c r="ED133" s="335"/>
      <c r="EE133" s="335"/>
      <c r="EF133" s="335"/>
      <c r="EG133" s="335"/>
      <c r="EH133" s="335"/>
      <c r="EI133" s="23">
        <v>-25</v>
      </c>
      <c r="EJ133" s="23">
        <f t="shared" si="48"/>
        <v>0</v>
      </c>
      <c r="EK133">
        <f t="shared" si="49"/>
        <v>0</v>
      </c>
      <c r="EL133">
        <f t="shared" si="50"/>
        <v>0</v>
      </c>
      <c r="EM133">
        <f t="shared" si="51"/>
        <v>0</v>
      </c>
      <c r="EN133">
        <f t="shared" si="52"/>
        <v>0</v>
      </c>
      <c r="EO133" s="23">
        <f t="shared" ca="1" si="53"/>
        <v>150</v>
      </c>
      <c r="EP133" s="465"/>
      <c r="EQ133" s="335"/>
      <c r="ER133" s="335"/>
      <c r="ES133" s="335"/>
      <c r="ET133" s="335"/>
      <c r="EU133" s="335"/>
      <c r="EV133" s="335"/>
      <c r="EW133" s="335"/>
      <c r="EX133" s="335"/>
      <c r="EY133" s="335"/>
      <c r="EZ133" s="23">
        <v>-25</v>
      </c>
      <c r="FA133" s="23">
        <f t="shared" si="54"/>
        <v>0</v>
      </c>
      <c r="FB133">
        <f t="shared" si="55"/>
        <v>0</v>
      </c>
      <c r="FC133">
        <f t="shared" si="56"/>
        <v>0</v>
      </c>
      <c r="FD133">
        <f t="shared" si="57"/>
        <v>0</v>
      </c>
      <c r="FE133">
        <f t="shared" si="58"/>
        <v>0</v>
      </c>
      <c r="FF133" s="23">
        <f t="shared" ca="1" si="59"/>
        <v>200</v>
      </c>
      <c r="FG133" s="465"/>
      <c r="FH133" s="335"/>
      <c r="FI133" s="335"/>
      <c r="FJ133" s="335"/>
      <c r="FK133" s="335"/>
      <c r="FL133" s="335"/>
      <c r="FM133" s="335"/>
      <c r="FN133" s="335"/>
      <c r="FO133" s="335"/>
      <c r="FP133" s="335"/>
      <c r="FQ133" s="23">
        <v>-25</v>
      </c>
      <c r="FR133" s="23">
        <f t="shared" si="60"/>
        <v>0</v>
      </c>
      <c r="FS133">
        <f t="shared" si="61"/>
        <v>0</v>
      </c>
      <c r="FT133">
        <f t="shared" si="62"/>
        <v>0</v>
      </c>
      <c r="FU133">
        <f t="shared" si="63"/>
        <v>0</v>
      </c>
      <c r="FV133">
        <f t="shared" si="64"/>
        <v>0</v>
      </c>
      <c r="FW133" s="23">
        <f t="shared" si="65"/>
        <v>0</v>
      </c>
      <c r="FX133" s="465"/>
      <c r="FY133" s="335"/>
      <c r="FZ133" s="335"/>
      <c r="GA133" s="335"/>
      <c r="GB133" s="335"/>
      <c r="GC133" s="335"/>
      <c r="GD133" s="335"/>
      <c r="GE133" s="335"/>
      <c r="GF133" s="335"/>
      <c r="GG133" s="335"/>
      <c r="GH133" s="23">
        <v>-25</v>
      </c>
      <c r="GI133" s="23">
        <f t="shared" si="66"/>
        <v>0</v>
      </c>
      <c r="GJ133">
        <f t="shared" si="67"/>
        <v>0</v>
      </c>
      <c r="GK133">
        <f t="shared" si="68"/>
        <v>0</v>
      </c>
      <c r="GL133">
        <f t="shared" si="69"/>
        <v>0</v>
      </c>
      <c r="GM133">
        <f t="shared" si="70"/>
        <v>0</v>
      </c>
      <c r="GN133" s="23">
        <f t="shared" si="71"/>
        <v>0</v>
      </c>
      <c r="GO133" s="465"/>
      <c r="GP133" s="335"/>
      <c r="GQ133" s="335"/>
      <c r="GR133" s="335"/>
      <c r="GS133" s="335"/>
      <c r="GT133" s="335"/>
      <c r="GU133" s="335"/>
      <c r="GV133" s="335"/>
      <c r="GW133" s="335"/>
      <c r="GX133" s="335"/>
      <c r="GY133" s="23">
        <v>-25</v>
      </c>
      <c r="GZ133" s="23">
        <f t="shared" si="72"/>
        <v>0</v>
      </c>
      <c r="HA133">
        <f t="shared" si="73"/>
        <v>0</v>
      </c>
      <c r="HB133">
        <f t="shared" si="74"/>
        <v>0</v>
      </c>
      <c r="HC133">
        <f t="shared" si="75"/>
        <v>0</v>
      </c>
      <c r="HD133">
        <f t="shared" si="76"/>
        <v>0</v>
      </c>
      <c r="HE133" s="23">
        <f t="shared" si="77"/>
        <v>0</v>
      </c>
      <c r="HF133" s="465"/>
      <c r="HG133" s="335"/>
      <c r="HH133" s="335"/>
      <c r="HI133" s="335"/>
      <c r="HJ133" s="335"/>
      <c r="HK133" s="335"/>
      <c r="HL133" s="335"/>
      <c r="HM133" s="335"/>
      <c r="HN133" s="335"/>
      <c r="HO133" s="335"/>
      <c r="HP133" s="23">
        <v>-25</v>
      </c>
      <c r="HQ133" s="23">
        <f t="shared" si="78"/>
        <v>0</v>
      </c>
      <c r="HR133">
        <f t="shared" si="79"/>
        <v>0</v>
      </c>
      <c r="HS133">
        <f t="shared" si="80"/>
        <v>0</v>
      </c>
      <c r="HT133">
        <f t="shared" si="81"/>
        <v>0</v>
      </c>
      <c r="HU133">
        <f t="shared" si="82"/>
        <v>0</v>
      </c>
      <c r="HV133" s="23">
        <f t="shared" si="83"/>
        <v>0</v>
      </c>
      <c r="HW133" s="465"/>
      <c r="HX133" s="335"/>
      <c r="HY133" s="335"/>
      <c r="HZ133" s="335"/>
      <c r="IA133" s="335"/>
      <c r="IB133" s="335"/>
      <c r="IC133" s="335"/>
      <c r="ID133" s="335"/>
      <c r="IE133" s="335"/>
      <c r="IF133" s="335"/>
      <c r="IG133" s="23">
        <v>-25</v>
      </c>
      <c r="IH133" s="23">
        <f t="shared" si="84"/>
        <v>0</v>
      </c>
      <c r="II133">
        <f t="shared" si="85"/>
        <v>0</v>
      </c>
      <c r="IJ133">
        <f t="shared" si="86"/>
        <v>0</v>
      </c>
      <c r="IK133">
        <f t="shared" si="87"/>
        <v>0</v>
      </c>
      <c r="IL133">
        <f t="shared" si="88"/>
        <v>0</v>
      </c>
      <c r="IM133" s="23">
        <f t="shared" si="89"/>
        <v>0</v>
      </c>
      <c r="IN133" s="465"/>
      <c r="IO133" s="335"/>
      <c r="IP133" s="335"/>
      <c r="IQ133" s="335"/>
      <c r="IR133" s="335"/>
      <c r="IS133" s="335"/>
      <c r="IT133" s="335"/>
    </row>
    <row r="134" spans="1:254" s="124" customFormat="1" ht="12.75" x14ac:dyDescent="0.2">
      <c r="A134" s="335"/>
      <c r="B134" s="335"/>
      <c r="C134" s="23">
        <v>-24</v>
      </c>
      <c r="D134" s="23">
        <f t="shared" ref="D134:D197" si="90">SUMIFS(L$17:L$66,O$17:O$66,C134,I$17:I$66,"Unidirectional")</f>
        <v>0</v>
      </c>
      <c r="E134">
        <f t="shared" ref="E134:E197" si="91">SUMIFS(L$17:L$66,O$17:O$66,C134,I$17:I$66,"Bidirectional")/2+SUMIFS(L$17:L$66,O$17:O$66,C134-90,I$17:I$66,"Bidirectional")/2+SUMIFS(L$17:L$66,O$17:O$66,C134+90,I$17:I$66,"Bidirectional")/2</f>
        <v>0</v>
      </c>
      <c r="F134">
        <f t="shared" ref="F134:F197" si="92">SUMIFS(L$17:L$66,O$17:O$66,C134,I$17:I$66,"Triaxial")/3+SUMIFS(L$17:L$66,O$17:O$66,C134-60,I$17:I$66,"Triaxial")/3+SUMIFS(L$17:L$66,O$17:O$66,C134+60,I$17:I$66,"Triaxial")/3+SUMIFS(L$17:L$66,O$17:O$66,C134-120,I$17:I$66,"Triaxial")/3+SUMIFS(L$17:L$66,O$17:O$66,C134+120,I$17:I$66,"Triaxial")/3</f>
        <v>0</v>
      </c>
      <c r="G134">
        <f t="shared" ref="G134:G197" si="93">SUMIFS(L$17:L$66,O$17:O$66,C134,I$17:I$66,"Quadraxial")/6+SUMIFS(L$17:L$66,O$17:O$66,C134-45,I$17:I$66,"Quadraxial")/6+SUMIFS(L$17:L$66,O$17:O$66,C134+45,I$17:I$66,"Quadraxial")/6+SUMIFS(L$17:L$66,O$17:O$66,C134-90,I$17:I$66,"Quadraxial")/6+SUMIFS(L$17:L$66,O$17:O$66,C134+90,I$17:I$66,"Quadraxial")/6+SUMIFS(L$17:L$66,O$17:O$66,C134-135,I$17:I$66,"Quadraxial")/6+SUMIFS(L$17:L$66,O$17:O$66,C134+135,I$17:I$66,"Quadraxial")/6</f>
        <v>0</v>
      </c>
      <c r="H134">
        <f t="shared" ref="H134:H197" si="94">SUM(D134:G134)</f>
        <v>0</v>
      </c>
      <c r="I134" s="23">
        <f t="shared" ref="I134:I197" ca="1" si="95">SUMIF(C$69:C$248,"&gt;="&amp;C134-10,H$69:H$248)-SUMIF(C$69:C$248,"&gt;"&amp;C134+10,H$69:H$248)</f>
        <v>200</v>
      </c>
      <c r="J134" s="465"/>
      <c r="K134" s="335"/>
      <c r="L134" s="335"/>
      <c r="M134" s="335"/>
      <c r="N134" s="335"/>
      <c r="O134" s="335"/>
      <c r="P134" s="335"/>
      <c r="Q134" s="335"/>
      <c r="R134" s="335"/>
      <c r="S134" s="335"/>
      <c r="T134" s="23">
        <v>-24</v>
      </c>
      <c r="U134" s="23">
        <f t="shared" ref="U134:U197" si="96">SUMIFS(AC$17:AC$66,AF$17:AF$66,T134,Z$17:Z$66,"Unidirectional")</f>
        <v>0</v>
      </c>
      <c r="V134">
        <f t="shared" ref="V134:V197" si="97">SUMIFS(AC$17:AC$66,AF$17:AF$66,T134,Z$17:Z$66,"Bidirectional")/2+SUMIFS(AC$17:AC$66,AF$17:AF$66,T134-90,Z$17:Z$66,"Bidirectional")/2+SUMIFS(AC$17:AC$66,AF$17:AF$66,T134+90,Z$17:Z$66,"Bidirectional")/2</f>
        <v>0</v>
      </c>
      <c r="W134">
        <f t="shared" ref="W134:W197" si="98">SUMIFS(AC$17:AC$66,AF$17:AF$66,T134,Z$17:Z$66,"Triaxial")/3+SUMIFS(AC$17:AC$66,AF$17:AF$66,T134-60,Z$17:Z$66,"Triaxial")/3+SUMIFS(AC$17:AC$66,AF$17:AF$66,T134+60,Z$17:Z$66,"Triaxial")/3+SUMIFS(AC$17:AC$66,AF$17:AF$66,T134-120,Z$17:Z$66,"Triaxial")/3+SUMIFS(AC$17:AC$66,AF$17:AF$66,T134+120,Z$17:Z$66,"Triaxial")/3</f>
        <v>0</v>
      </c>
      <c r="X134">
        <f t="shared" ref="X134:X197" si="99">SUMIFS(AC$17:AC$66,AF$17:AF$66,T134,Z$17:Z$66,"Quadraxial")/6+SUMIFS(AC$17:AC$66,AF$17:AF$66,T134-45,Z$17:Z$66,"Quadraxial")/6+SUMIFS(AC$17:AC$66,AF$17:AF$66,T134+45,Z$17:Z$66,"Quadraxial")/6+SUMIFS(AC$17:AC$66,AF$17:AF$66,T134-90,Z$17:Z$66,"Quadraxial")/6+SUMIFS(AC$17:AC$66,AF$17:AF$66,T134+90,Z$17:Z$66,"Quadraxial")/6+SUMIFS(AC$17:AC$66,AF$17:AF$66,T134-135,Z$17:Z$66,"Quadraxial")/6+SUMIFS(AC$17:AC$66,AF$17:AF$66,T134+135,Z$17:Z$66,"Quadraxial")/6</f>
        <v>0</v>
      </c>
      <c r="Y134">
        <f t="shared" ref="Y134:Y197" si="100">SUM(U134:X134)</f>
        <v>0</v>
      </c>
      <c r="Z134" s="23">
        <f t="shared" ref="Z134:Z197" ca="1" si="101">SUMIF(T$69:T$248,"&gt;="&amp;T134-10,Y$69:Y$248)-SUMIF(T$69:T$248,"&gt;"&amp;T134+10,Y$69:Y$248)</f>
        <v>200</v>
      </c>
      <c r="AA134" s="465"/>
      <c r="AB134" s="335"/>
      <c r="AC134" s="335"/>
      <c r="AD134" s="335"/>
      <c r="AE134" s="335"/>
      <c r="AF134" s="335"/>
      <c r="AG134" s="335"/>
      <c r="AH134" s="335"/>
      <c r="AI134" s="335"/>
      <c r="AJ134" s="335"/>
      <c r="AK134" s="23">
        <v>-24</v>
      </c>
      <c r="AL134" s="23">
        <f t="shared" ref="AL134:AL197" si="102">SUMIFS(AT$17:AT$66,AW$17:AW$66,AK134,AQ$17:AQ$66,"Unidirectional")</f>
        <v>0</v>
      </c>
      <c r="AM134">
        <f t="shared" ref="AM134:AM197" si="103">SUMIFS(AT$17:AT$66,AW$17:AW$66,AK134,AQ$17:AQ$66,"Bidirectional")/2+SUMIFS(AT$17:AT$66,AW$17:AW$66,AK134-90,AQ$17:AQ$66,"Bidirectional")/2+SUMIFS(AT$17:AT$66,AW$17:AW$66,AK134+90,AQ$17:AQ$66,"Bidirectional")/2</f>
        <v>0</v>
      </c>
      <c r="AN134">
        <f t="shared" ref="AN134:AN197" si="104">SUMIFS(AT$17:AT$66,AW$17:AW$66,AK134,AQ$17:AQ$66,"Triaxial")/3+SUMIFS(AT$17:AT$66,AW$17:AW$66,AK134-60,AQ$17:AQ$66,"Triaxial")/3+SUMIFS(AT$17:AT$66,AW$17:AW$66,AK134+60,AQ$17:AQ$66,"Triaxial")/3+SUMIFS(AT$17:AT$66,AW$17:AW$66,AK134-120,AQ$17:AQ$66,"Triaxial")/3+SUMIFS(AT$17:AT$66,AW$17:AW$66,AK134+120,AQ$17:AQ$66,"Triaxial")/3</f>
        <v>0</v>
      </c>
      <c r="AO134">
        <f t="shared" ref="AO134:AO197" si="105">SUMIFS(AT$17:AT$66,AW$17:AW$66,AK134,AQ$17:AQ$66,"Quadraxial")/6+SUMIFS(AT$17:AT$66,AW$17:AW$66,AK134-45,AQ$17:AQ$66,"Quadraxial")/6+SUMIFS(AT$17:AT$66,AW$17:AW$66,AK134+45,AQ$17:AQ$66,"Quadraxial")/6+SUMIFS(AT$17:AT$66,AW$17:AW$66,AK134-90,AQ$17:AQ$66,"Quadraxial")/6+SUMIFS(AT$17:AT$66,AW$17:AW$66,AK134+90,AQ$17:AQ$66,"Quadraxial")/6+SUMIFS(AT$17:AT$66,AW$17:AW$66,AK134-135,AQ$17:AQ$66,"Quadraxial")/6+SUMIFS(AT$17:AT$66,AW$17:AW$66,AK134+135,AQ$17:AQ$66,"Quadraxial")/6</f>
        <v>0</v>
      </c>
      <c r="AP134">
        <f t="shared" ref="AP134:AP197" si="106">SUM(AL134:AO134)</f>
        <v>0</v>
      </c>
      <c r="AQ134" s="23">
        <f t="shared" ref="AQ134:AQ197" ca="1" si="107">SUMIF(AK$69:AK$248,"&gt;="&amp;AK134-10,AP$69:AP$248)-SUMIF(AK$69:AK$248,"&gt;"&amp;AK134+10,AP$69:AP$248)</f>
        <v>200</v>
      </c>
      <c r="AR134" s="465"/>
      <c r="AS134" s="335"/>
      <c r="AT134" s="335"/>
      <c r="AU134" s="335"/>
      <c r="AV134" s="335"/>
      <c r="AW134" s="335"/>
      <c r="AX134" s="335"/>
      <c r="AY134" s="335"/>
      <c r="AZ134" s="335"/>
      <c r="BA134" s="335"/>
      <c r="BB134" s="23">
        <v>-24</v>
      </c>
      <c r="BC134" s="23">
        <f t="shared" ref="BC134:BC197" si="108">SUMIFS(BK$17:BK$66,BN$17:BN$66,BB134,BH$17:BH$66,"Unidirectional")</f>
        <v>0</v>
      </c>
      <c r="BD134">
        <f t="shared" ref="BD134:BD197" si="109">SUMIFS(BK$17:BK$66,BN$17:BN$66,BB134,BH$17:BH$66,"Bidirectional")/2+SUMIFS(BK$17:BK$66,BN$17:BN$66,BB134-90,BH$17:BH$66,"Bidirectional")/2+SUMIFS(BK$17:BK$66,BN$17:BN$66,BB134+90,BH$17:BH$66,"Bidirectional")/2</f>
        <v>0</v>
      </c>
      <c r="BE134">
        <f t="shared" ref="BE134:BE197" si="110">SUMIFS(BK$17:BK$66,BN$17:BN$66,BB134,BH$17:BH$66,"Triaxial")/3+SUMIFS(BK$17:BK$66,BN$17:BN$66,BB134-60,BH$17:BH$66,"Triaxial")/3+SUMIFS(BK$17:BK$66,BN$17:BN$66,BB134+60,BH$17:BH$66,"Triaxial")/3+SUMIFS(BK$17:BK$66,BN$17:BN$66,BB134-120,BH$17:BH$66,"Triaxial")/3+SUMIFS(BK$17:BK$66,BN$17:BN$66,BB134+120,BH$17:BH$66,"Triaxial")/3</f>
        <v>0</v>
      </c>
      <c r="BF134">
        <f t="shared" ref="BF134:BF197" si="111">SUMIFS(BK$17:BK$66,BN$17:BN$66,BB134,BH$17:BH$66,"Quadraxial")/6+SUMIFS(BK$17:BK$66,BN$17:BN$66,BB134-45,BH$17:BH$66,"Quadraxial")/6+SUMIFS(BK$17:BK$66,BN$17:BN$66,BB134+45,BH$17:BH$66,"Quadraxial")/6+SUMIFS(BK$17:BK$66,BN$17:BN$66,BB134-90,BH$17:BH$66,"Quadraxial")/6+SUMIFS(BK$17:BK$66,BN$17:BN$66,BB134+90,BH$17:BH$66,"Quadraxial")/6+SUMIFS(BK$17:BK$66,BN$17:BN$66,BB134-135,BH$17:BH$66,"Quadraxial")/6+SUMIFS(BK$17:BK$66,BN$17:BN$66,BB134+135,BH$17:BH$66,"Quadraxial")/6</f>
        <v>0</v>
      </c>
      <c r="BG134">
        <f t="shared" ref="BG134:BG197" si="112">SUM(BC134:BF134)</f>
        <v>0</v>
      </c>
      <c r="BH134" s="23">
        <f t="shared" ref="BH134:BH197" ca="1" si="113">SUMIF(BB$69:BB$248,"&gt;="&amp;BB134-10,BG$69:BG$248)-SUMIF(BB$69:BB$248,"&gt;"&amp;BB134+10,BG$69:BG$248)</f>
        <v>200</v>
      </c>
      <c r="BI134" s="465"/>
      <c r="BJ134" s="335"/>
      <c r="BK134" s="335"/>
      <c r="BL134" s="335"/>
      <c r="BM134" s="335"/>
      <c r="BN134" s="335"/>
      <c r="BO134" s="335"/>
      <c r="BP134" s="335"/>
      <c r="BQ134" s="335"/>
      <c r="BR134" s="335"/>
      <c r="BS134" s="23">
        <v>-24</v>
      </c>
      <c r="BT134" s="23">
        <f t="shared" ref="BT134:BT197" si="114">SUMIFS(CB$17:CB$66,CE$17:CE$66,BS134,BY$17:BY$66,"Unidirectional")</f>
        <v>0</v>
      </c>
      <c r="BU134">
        <f t="shared" ref="BU134:BU197" si="115">SUMIFS(CB$17:CB$66,CE$17:CE$66,BS134,BY$17:BY$66,"Bidirectional")/2+SUMIFS(CB$17:CB$66,CE$17:CE$66,BS134-90,BY$17:BY$66,"Bidirectional")/2+SUMIFS(CB$17:CB$66,CE$17:CE$66,BS134+90,BY$17:BY$66,"Bidirectional")/2</f>
        <v>0</v>
      </c>
      <c r="BV134">
        <f t="shared" ref="BV134:BV197" si="116">SUMIFS(CB$17:CB$66,CE$17:CE$66,BS134,BY$17:BY$66,"Triaxial")/3+SUMIFS(CB$17:CB$66,CE$17:CE$66,BS134-60,BY$17:BY$66,"Triaxial")/3+SUMIFS(CB$17:CB$66,CE$17:CE$66,BS134+60,BY$17:BY$66,"Triaxial")/3+SUMIFS(CB$17:CB$66,CE$17:CE$66,BS134-120,BY$17:BY$66,"Triaxial")/3+SUMIFS(CB$17:CB$66,CE$17:CE$66,BS134+120,BY$17:BY$66,"Triaxial")/3</f>
        <v>0</v>
      </c>
      <c r="BW134">
        <f t="shared" ref="BW134:BW197" si="117">SUMIFS(CB$17:CB$66,CE$17:CE$66,BS134,BY$17:BY$66,"Quadraxial")/6+SUMIFS(CB$17:CB$66,CE$17:CE$66,BS134-45,BY$17:BY$66,"Quadraxial")/6+SUMIFS(CB$17:CB$66,CE$17:CE$66,BS134+45,BY$17:BY$66,"Quadraxial")/6+SUMIFS(CB$17:CB$66,CE$17:CE$66,BS134-90,BY$17:BY$66,"Quadraxial")/6+SUMIFS(CB$17:CB$66,CE$17:CE$66,BS134+90,BY$17:BY$66,"Quadraxial")/6+SUMIFS(CB$17:CB$66,CE$17:CE$66,BS134-135,BY$17:BY$66,"Quadraxial")/6+SUMIFS(CB$17:CB$66,CE$17:CE$66,BS134+135,BY$17:BY$66,"Quadraxial")/6</f>
        <v>0</v>
      </c>
      <c r="BX134">
        <f t="shared" ref="BX134:BX197" si="118">SUM(BT134:BW134)</f>
        <v>0</v>
      </c>
      <c r="BY134" s="23">
        <f t="shared" ref="BY134:BY197" ca="1" si="119">SUMIF(BS$69:BS$248,"&gt;="&amp;BS134-10,BX$69:BX$248)-SUMIF(BS$69:BS$248,"&gt;"&amp;BS134+10,BX$69:BX$248)</f>
        <v>0</v>
      </c>
      <c r="BZ134" s="465"/>
      <c r="CA134" s="335"/>
      <c r="CB134" s="335"/>
      <c r="CC134" s="335"/>
      <c r="CD134" s="335"/>
      <c r="CE134" s="335"/>
      <c r="CF134" s="335"/>
      <c r="CG134" s="335"/>
      <c r="CH134" s="335"/>
      <c r="CI134" s="335"/>
      <c r="CJ134" s="23">
        <v>-24</v>
      </c>
      <c r="CK134" s="23">
        <f t="shared" ref="CK134:CK197" si="120">SUMIFS(CS$17:CS$66,CV$17:CV$66,CJ134,CP$17:CP$66,"Unidirectional")</f>
        <v>0</v>
      </c>
      <c r="CL134">
        <f t="shared" ref="CL134:CL197" si="121">SUMIFS(CS$17:CS$66,CV$17:CV$66,CJ134,CP$17:CP$66,"Bidirectional")/2+SUMIFS(CS$17:CS$66,CV$17:CV$66,CJ134-90,CP$17:CP$66,"Bidirectional")/2+SUMIFS(CS$17:CS$66,CV$17:CV$66,CJ134+90,CP$17:CP$66,"Bidirectional")/2</f>
        <v>0</v>
      </c>
      <c r="CM134">
        <f t="shared" ref="CM134:CM197" si="122">SUMIFS(CS$17:CS$66,CV$17:CV$66,CJ134,CP$17:CP$66,"Triaxial")/3+SUMIFS(CS$17:CS$66,CV$17:CV$66,CJ134-60,CP$17:CP$66,"Triaxial")/3+SUMIFS(CS$17:CS$66,CV$17:CV$66,CJ134+60,CP$17:CP$66,"Triaxial")/3+SUMIFS(CS$17:CS$66,CV$17:CV$66,CJ134-120,CP$17:CP$66,"Triaxial")/3+SUMIFS(CS$17:CS$66,CV$17:CV$66,CJ134+120,CP$17:CP$66,"Triaxial")/3</f>
        <v>0</v>
      </c>
      <c r="CN134">
        <f t="shared" ref="CN134:CN197" si="123">SUMIFS(CS$17:CS$66,CV$17:CV$66,CJ134,CP$17:CP$66,"Quadraxial")/6+SUMIFS(CS$17:CS$66,CV$17:CV$66,CJ134-45,CP$17:CP$66,"Quadraxial")/6+SUMIFS(CS$17:CS$66,CV$17:CV$66,CJ134+45,CP$17:CP$66,"Quadraxial")/6+SUMIFS(CS$17:CS$66,CV$17:CV$66,CJ134-90,CP$17:CP$66,"Quadraxial")/6+SUMIFS(CS$17:CS$66,CV$17:CV$66,CJ134+90,CP$17:CP$66,"Quadraxial")/6+SUMIFS(CS$17:CS$66,CV$17:CV$66,CJ134-135,CP$17:CP$66,"Quadraxial")/6+SUMIFS(CS$17:CS$66,CV$17:CV$66,CJ134+135,CP$17:CP$66,"Quadraxial")/6</f>
        <v>0</v>
      </c>
      <c r="CO134">
        <f t="shared" ref="CO134:CO197" si="124">SUM(CK134:CN134)</f>
        <v>0</v>
      </c>
      <c r="CP134" s="23">
        <f t="shared" ref="CP134:CP197" ca="1" si="125">SUMIF(CJ$69:CJ$248,"&gt;="&amp;CJ134-10,CO$69:CO$248)-SUMIF(CJ$69:CJ$248,"&gt;"&amp;CJ134+10,CO$69:CO$248)</f>
        <v>200</v>
      </c>
      <c r="CQ134" s="465"/>
      <c r="CR134" s="335"/>
      <c r="CS134" s="335"/>
      <c r="CT134" s="335"/>
      <c r="CU134" s="335"/>
      <c r="CV134" s="335"/>
      <c r="CW134" s="335"/>
      <c r="CX134" s="335"/>
      <c r="CY134" s="335"/>
      <c r="CZ134" s="335"/>
      <c r="DA134" s="23">
        <v>-24</v>
      </c>
      <c r="DB134" s="23">
        <f t="shared" ref="DB134:DB197" si="126">SUMIFS(DJ$17:DJ$66,DM$17:DM$66,DA134,DG$17:DG$66,"Unidirectional")</f>
        <v>0</v>
      </c>
      <c r="DC134">
        <f t="shared" ref="DC134:DC197" si="127">SUMIFS(DJ$17:DJ$66,DM$17:DM$66,DA134,DG$17:DG$66,"Bidirectional")/2+SUMIFS(DJ$17:DJ$66,DM$17:DM$66,DA134-90,DG$17:DG$66,"Bidirectional")/2+SUMIFS(DJ$17:DJ$66,DM$17:DM$66,DA134+90,DG$17:DG$66,"Bidirectional")/2</f>
        <v>0</v>
      </c>
      <c r="DD134">
        <f t="shared" ref="DD134:DD197" si="128">SUMIFS(DJ$17:DJ$66,DM$17:DM$66,DA134,DG$17:DG$66,"Triaxial")/3+SUMIFS(DJ$17:DJ$66,DM$17:DM$66,DA134-60,DG$17:DG$66,"Triaxial")/3+SUMIFS(DJ$17:DJ$66,DM$17:DM$66,DA134+60,DG$17:DG$66,"Triaxial")/3+SUMIFS(DJ$17:DJ$66,DM$17:DM$66,DA134-120,DG$17:DG$66,"Triaxial")/3+SUMIFS(DJ$17:DJ$66,DM$17:DM$66,DA134+120,DG$17:DG$66,"Triaxial")/3</f>
        <v>0</v>
      </c>
      <c r="DE134">
        <f t="shared" ref="DE134:DE197" si="129">SUMIFS(DJ$17:DJ$66,DM$17:DM$66,DA134,DG$17:DG$66,"Quadraxial")/6+SUMIFS(DJ$17:DJ$66,DM$17:DM$66,DA134-45,DG$17:DG$66,"Quadraxial")/6+SUMIFS(DJ$17:DJ$66,DM$17:DM$66,DA134+45,DG$17:DG$66,"Quadraxial")/6+SUMIFS(DJ$17:DJ$66,DM$17:DM$66,DA134-90,DG$17:DG$66,"Quadraxial")/6+SUMIFS(DJ$17:DJ$66,DM$17:DM$66,DA134+90,DG$17:DG$66,"Quadraxial")/6+SUMIFS(DJ$17:DJ$66,DM$17:DM$66,DA134-135,DG$17:DG$66,"Quadraxial")/6+SUMIFS(DJ$17:DJ$66,DM$17:DM$66,DA134+135,DG$17:DG$66,"Quadraxial")/6</f>
        <v>0</v>
      </c>
      <c r="DF134">
        <f t="shared" ref="DF134:DF197" si="130">SUM(DB134:DE134)</f>
        <v>0</v>
      </c>
      <c r="DG134" s="23">
        <f t="shared" ref="DG134:DG197" ca="1" si="131">SUMIF(DA$69:DA$248,"&gt;="&amp;DA134-10,DF$69:DF$248)-SUMIF(DA$69:DA$248,"&gt;"&amp;DA134+10,DF$69:DF$248)</f>
        <v>200</v>
      </c>
      <c r="DH134" s="465"/>
      <c r="DI134" s="335"/>
      <c r="DJ134" s="335"/>
      <c r="DK134" s="335"/>
      <c r="DL134" s="335"/>
      <c r="DM134" s="335"/>
      <c r="DN134" s="335"/>
      <c r="DO134" s="335"/>
      <c r="DP134" s="335"/>
      <c r="DQ134" s="335"/>
      <c r="DR134" s="23">
        <v>-24</v>
      </c>
      <c r="DS134" s="23">
        <f t="shared" ref="DS134:DS197" si="132">SUMIFS(EA$17:EA$66,ED$17:ED$66,DR134,DX$17:DX$66,"Unidirectional")</f>
        <v>0</v>
      </c>
      <c r="DT134">
        <f t="shared" ref="DT134:DT197" si="133">SUMIFS(EA$17:EA$66,ED$17:ED$66,DR134,DX$17:DX$66,"Bidirectional")/2+SUMIFS(EA$17:EA$66,ED$17:ED$66,DR134-90,DX$17:DX$66,"Bidirectional")/2+SUMIFS(EA$17:EA$66,ED$17:ED$66,DR134+90,DX$17:DX$66,"Bidirectional")/2</f>
        <v>0</v>
      </c>
      <c r="DU134">
        <f t="shared" ref="DU134:DU197" si="134">SUMIFS(EA$17:EA$66,ED$17:ED$66,DR134,DX$17:DX$66,"Triaxial")/3+SUMIFS(EA$17:EA$66,ED$17:ED$66,DR134-60,DX$17:DX$66,"Triaxial")/3+SUMIFS(EA$17:EA$66,ED$17:ED$66,DR134+60,DX$17:DX$66,"Triaxial")/3+SUMIFS(EA$17:EA$66,ED$17:ED$66,DR134-120,DX$17:DX$66,"Triaxial")/3+SUMIFS(EA$17:EA$66,ED$17:ED$66,DR134+120,DX$17:DX$66,"Triaxial")/3</f>
        <v>0</v>
      </c>
      <c r="DV134">
        <f t="shared" ref="DV134:DV197" si="135">SUMIFS(EA$17:EA$66,ED$17:ED$66,DR134,DX$17:DX$66,"Quadraxial")/6+SUMIFS(EA$17:EA$66,ED$17:ED$66,DR134-45,DX$17:DX$66,"Quadraxial")/6+SUMIFS(EA$17:EA$66,ED$17:ED$66,DR134+45,DX$17:DX$66,"Quadraxial")/6+SUMIFS(EA$17:EA$66,ED$17:ED$66,DR134-90,DX$17:DX$66,"Quadraxial")/6+SUMIFS(EA$17:EA$66,ED$17:ED$66,DR134+90,DX$17:DX$66,"Quadraxial")/6+SUMIFS(EA$17:EA$66,ED$17:ED$66,DR134-135,DX$17:DX$66,"Quadraxial")/6+SUMIFS(EA$17:EA$66,ED$17:ED$66,DR134+135,DX$17:DX$66,"Quadraxial")/6</f>
        <v>0</v>
      </c>
      <c r="DW134">
        <f t="shared" ref="DW134:DW197" si="136">SUM(DS134:DV134)</f>
        <v>0</v>
      </c>
      <c r="DX134" s="23">
        <f t="shared" ref="DX134:DX197" ca="1" si="137">SUMIF(DR$69:DR$248,"&gt;="&amp;DR134-10,DW$69:DW$248)-SUMIF(DR$69:DR$248,"&gt;"&amp;DR134+10,DW$69:DW$248)</f>
        <v>400</v>
      </c>
      <c r="DY134" s="465"/>
      <c r="DZ134" s="335"/>
      <c r="EA134" s="335"/>
      <c r="EB134" s="335"/>
      <c r="EC134" s="335"/>
      <c r="ED134" s="335"/>
      <c r="EE134" s="335"/>
      <c r="EF134" s="335"/>
      <c r="EG134" s="335"/>
      <c r="EH134" s="335"/>
      <c r="EI134" s="23">
        <v>-24</v>
      </c>
      <c r="EJ134" s="23">
        <f t="shared" ref="EJ134:EJ197" si="138">SUMIFS(ER$17:ER$66,EU$17:EU$66,EI134,EO$17:EO$66,"Unidirectional")</f>
        <v>0</v>
      </c>
      <c r="EK134">
        <f t="shared" ref="EK134:EK197" si="139">SUMIFS(ER$17:ER$66,EU$17:EU$66,EI134,EO$17:EO$66,"Bidirectional")/2+SUMIFS(ER$17:ER$66,EU$17:EU$66,EI134-90,EO$17:EO$66,"Bidirectional")/2+SUMIFS(ER$17:ER$66,EU$17:EU$66,EI134+90,EO$17:EO$66,"Bidirectional")/2</f>
        <v>0</v>
      </c>
      <c r="EL134">
        <f t="shared" ref="EL134:EL197" si="140">SUMIFS(ER$17:ER$66,EU$17:EU$66,EI134,EO$17:EO$66,"Triaxial")/3+SUMIFS(ER$17:ER$66,EU$17:EU$66,EI134-60,EO$17:EO$66,"Triaxial")/3+SUMIFS(ER$17:ER$66,EU$17:EU$66,EI134+60,EO$17:EO$66,"Triaxial")/3+SUMIFS(ER$17:ER$66,EU$17:EU$66,EI134-120,EO$17:EO$66,"Triaxial")/3+SUMIFS(ER$17:ER$66,EU$17:EU$66,EI134+120,EO$17:EO$66,"Triaxial")/3</f>
        <v>0</v>
      </c>
      <c r="EM134">
        <f t="shared" ref="EM134:EM197" si="141">SUMIFS(ER$17:ER$66,EU$17:EU$66,EI134,EO$17:EO$66,"Quadraxial")/6+SUMIFS(ER$17:ER$66,EU$17:EU$66,EI134-45,EO$17:EO$66,"Quadraxial")/6+SUMIFS(ER$17:ER$66,EU$17:EU$66,EI134+45,EO$17:EO$66,"Quadraxial")/6+SUMIFS(ER$17:ER$66,EU$17:EU$66,EI134-90,EO$17:EO$66,"Quadraxial")/6+SUMIFS(ER$17:ER$66,EU$17:EU$66,EI134+90,EO$17:EO$66,"Quadraxial")/6+SUMIFS(ER$17:ER$66,EU$17:EU$66,EI134-135,EO$17:EO$66,"Quadraxial")/6+SUMIFS(ER$17:ER$66,EU$17:EU$66,EI134+135,EO$17:EO$66,"Quadraxial")/6</f>
        <v>0</v>
      </c>
      <c r="EN134">
        <f t="shared" ref="EN134:EN197" si="142">SUM(EJ134:EM134)</f>
        <v>0</v>
      </c>
      <c r="EO134" s="23">
        <f t="shared" ref="EO134:EO197" ca="1" si="143">SUMIF(EI$69:EI$248,"&gt;="&amp;EI134-10,EN$69:EN$248)-SUMIF(EI$69:EI$248,"&gt;"&amp;EI134+10,EN$69:EN$248)</f>
        <v>150</v>
      </c>
      <c r="EP134" s="465"/>
      <c r="EQ134" s="335"/>
      <c r="ER134" s="335"/>
      <c r="ES134" s="335"/>
      <c r="ET134" s="335"/>
      <c r="EU134" s="335"/>
      <c r="EV134" s="335"/>
      <c r="EW134" s="335"/>
      <c r="EX134" s="335"/>
      <c r="EY134" s="335"/>
      <c r="EZ134" s="23">
        <v>-24</v>
      </c>
      <c r="FA134" s="23">
        <f t="shared" ref="FA134:FA197" si="144">SUMIFS(FI$17:FI$66,FL$17:FL$66,EZ134,FF$17:FF$66,"Unidirectional")</f>
        <v>0</v>
      </c>
      <c r="FB134">
        <f t="shared" ref="FB134:FB197" si="145">SUMIFS(FI$17:FI$66,FL$17:FL$66,EZ134,FF$17:FF$66,"Bidirectional")/2+SUMIFS(FI$17:FI$66,FL$17:FL$66,EZ134-90,FF$17:FF$66,"Bidirectional")/2+SUMIFS(FI$17:FI$66,FL$17:FL$66,EZ134+90,FF$17:FF$66,"Bidirectional")/2</f>
        <v>0</v>
      </c>
      <c r="FC134">
        <f t="shared" ref="FC134:FC197" si="146">SUMIFS(FI$17:FI$66,FL$17:FL$66,EZ134,FF$17:FF$66,"Triaxial")/3+SUMIFS(FI$17:FI$66,FL$17:FL$66,EZ134-60,FF$17:FF$66,"Triaxial")/3+SUMIFS(FI$17:FI$66,FL$17:FL$66,EZ134+60,FF$17:FF$66,"Triaxial")/3+SUMIFS(FI$17:FI$66,FL$17:FL$66,EZ134-120,FF$17:FF$66,"Triaxial")/3+SUMIFS(FI$17:FI$66,FL$17:FL$66,EZ134+120,FF$17:FF$66,"Triaxial")/3</f>
        <v>0</v>
      </c>
      <c r="FD134">
        <f t="shared" ref="FD134:FD197" si="147">SUMIFS(FI$17:FI$66,FL$17:FL$66,EZ134,FF$17:FF$66,"Quadraxial")/6+SUMIFS(FI$17:FI$66,FL$17:FL$66,EZ134-45,FF$17:FF$66,"Quadraxial")/6+SUMIFS(FI$17:FI$66,FL$17:FL$66,EZ134+45,FF$17:FF$66,"Quadraxial")/6+SUMIFS(FI$17:FI$66,FL$17:FL$66,EZ134-90,FF$17:FF$66,"Quadraxial")/6+SUMIFS(FI$17:FI$66,FL$17:FL$66,EZ134+90,FF$17:FF$66,"Quadraxial")/6+SUMIFS(FI$17:FI$66,FL$17:FL$66,EZ134-135,FF$17:FF$66,"Quadraxial")/6+SUMIFS(FI$17:FI$66,FL$17:FL$66,EZ134+135,FF$17:FF$66,"Quadraxial")/6</f>
        <v>0</v>
      </c>
      <c r="FE134">
        <f t="shared" ref="FE134:FE197" si="148">SUM(FA134:FD134)</f>
        <v>0</v>
      </c>
      <c r="FF134" s="23">
        <f t="shared" ref="FF134:FF197" ca="1" si="149">SUMIF(EZ$69:EZ$248,"&gt;="&amp;EZ134-10,FE$69:FE$248)-SUMIF(EZ$69:EZ$248,"&gt;"&amp;EZ134+10,FE$69:FE$248)</f>
        <v>200</v>
      </c>
      <c r="FG134" s="465"/>
      <c r="FH134" s="335"/>
      <c r="FI134" s="335"/>
      <c r="FJ134" s="335"/>
      <c r="FK134" s="335"/>
      <c r="FL134" s="335"/>
      <c r="FM134" s="335"/>
      <c r="FN134" s="335"/>
      <c r="FO134" s="335"/>
      <c r="FP134" s="335"/>
      <c r="FQ134" s="23">
        <v>-24</v>
      </c>
      <c r="FR134" s="23">
        <f t="shared" ref="FR134:FR197" si="150">SUMIFS(FZ$17:FZ$66,GC$17:GC$66,FQ134,FW$17:FW$66,"Unidirectional")</f>
        <v>0</v>
      </c>
      <c r="FS134">
        <f t="shared" ref="FS134:FS197" si="151">SUMIFS(FZ$17:FZ$66,GC$17:GC$66,FQ134,FW$17:FW$66,"Bidirectional")/2+SUMIFS(FZ$17:FZ$66,GC$17:GC$66,FQ134-90,FW$17:FW$66,"Bidirectional")/2+SUMIFS(FZ$17:FZ$66,GC$17:GC$66,FQ134+90,FW$17:FW$66,"Bidirectional")/2</f>
        <v>0</v>
      </c>
      <c r="FT134">
        <f t="shared" ref="FT134:FT197" si="152">SUMIFS(FZ$17:FZ$66,GC$17:GC$66,FQ134,FW$17:FW$66,"Triaxial")/3+SUMIFS(FZ$17:FZ$66,GC$17:GC$66,FQ134-60,FW$17:FW$66,"Triaxial")/3+SUMIFS(FZ$17:FZ$66,GC$17:GC$66,FQ134+60,FW$17:FW$66,"Triaxial")/3+SUMIFS(FZ$17:FZ$66,GC$17:GC$66,FQ134-120,FW$17:FW$66,"Triaxial")/3+SUMIFS(FZ$17:FZ$66,GC$17:GC$66,FQ134+120,FW$17:FW$66,"Triaxial")/3</f>
        <v>0</v>
      </c>
      <c r="FU134">
        <f t="shared" ref="FU134:FU197" si="153">SUMIFS(FZ$17:FZ$66,GC$17:GC$66,FQ134,FW$17:FW$66,"Quadraxial")/6+SUMIFS(FZ$17:FZ$66,GC$17:GC$66,FQ134-45,FW$17:FW$66,"Quadraxial")/6+SUMIFS(FZ$17:FZ$66,GC$17:GC$66,FQ134+45,FW$17:FW$66,"Quadraxial")/6+SUMIFS(FZ$17:FZ$66,GC$17:GC$66,FQ134-90,FW$17:FW$66,"Quadraxial")/6+SUMIFS(FZ$17:FZ$66,GC$17:GC$66,FQ134+90,FW$17:FW$66,"Quadraxial")/6+SUMIFS(FZ$17:FZ$66,GC$17:GC$66,FQ134-135,FW$17:FW$66,"Quadraxial")/6+SUMIFS(FZ$17:FZ$66,GC$17:GC$66,FQ134+135,FW$17:FW$66,"Quadraxial")/6</f>
        <v>0</v>
      </c>
      <c r="FV134">
        <f t="shared" ref="FV134:FV197" si="154">SUM(FR134:FU134)</f>
        <v>0</v>
      </c>
      <c r="FW134" s="23">
        <f t="shared" ref="FW134:FW197" si="155">SUMIF(FQ$69:FQ$248,"&gt;="&amp;FQ134-10,FV$69:FV$248)-SUMIF(FQ$69:FQ$248,"&gt;"&amp;FQ134+10,FV$69:FV$248)</f>
        <v>0</v>
      </c>
      <c r="FX134" s="465"/>
      <c r="FY134" s="335"/>
      <c r="FZ134" s="335"/>
      <c r="GA134" s="335"/>
      <c r="GB134" s="335"/>
      <c r="GC134" s="335"/>
      <c r="GD134" s="335"/>
      <c r="GE134" s="335"/>
      <c r="GF134" s="335"/>
      <c r="GG134" s="335"/>
      <c r="GH134" s="23">
        <v>-24</v>
      </c>
      <c r="GI134" s="23">
        <f t="shared" ref="GI134:GI197" si="156">SUMIFS(GQ$17:GQ$66,GT$17:GT$66,GH134,GN$17:GN$66,"Unidirectional")</f>
        <v>0</v>
      </c>
      <c r="GJ134">
        <f t="shared" ref="GJ134:GJ197" si="157">SUMIFS(GQ$17:GQ$66,GT$17:GT$66,GH134,GN$17:GN$66,"Bidirectional")/2+SUMIFS(GQ$17:GQ$66,GT$17:GT$66,GH134-90,GN$17:GN$66,"Bidirectional")/2+SUMIFS(GQ$17:GQ$66,GT$17:GT$66,GH134+90,GN$17:GN$66,"Bidirectional")/2</f>
        <v>0</v>
      </c>
      <c r="GK134">
        <f t="shared" ref="GK134:GK197" si="158">SUMIFS(GQ$17:GQ$66,GT$17:GT$66,GH134,GN$17:GN$66,"Triaxial")/3+SUMIFS(GQ$17:GQ$66,GT$17:GT$66,GH134-60,GN$17:GN$66,"Triaxial")/3+SUMIFS(GQ$17:GQ$66,GT$17:GT$66,GH134+60,GN$17:GN$66,"Triaxial")/3+SUMIFS(GQ$17:GQ$66,GT$17:GT$66,GH134-120,GN$17:GN$66,"Triaxial")/3+SUMIFS(GQ$17:GQ$66,GT$17:GT$66,GH134+120,GN$17:GN$66,"Triaxial")/3</f>
        <v>0</v>
      </c>
      <c r="GL134">
        <f t="shared" ref="GL134:GL197" si="159">SUMIFS(GQ$17:GQ$66,GT$17:GT$66,GH134,GN$17:GN$66,"Quadraxial")/6+SUMIFS(GQ$17:GQ$66,GT$17:GT$66,GH134-45,GN$17:GN$66,"Quadraxial")/6+SUMIFS(GQ$17:GQ$66,GT$17:GT$66,GH134+45,GN$17:GN$66,"Quadraxial")/6+SUMIFS(GQ$17:GQ$66,GT$17:GT$66,GH134-90,GN$17:GN$66,"Quadraxial")/6+SUMIFS(GQ$17:GQ$66,GT$17:GT$66,GH134+90,GN$17:GN$66,"Quadraxial")/6+SUMIFS(GQ$17:GQ$66,GT$17:GT$66,GH134-135,GN$17:GN$66,"Quadraxial")/6+SUMIFS(GQ$17:GQ$66,GT$17:GT$66,GH134+135,GN$17:GN$66,"Quadraxial")/6</f>
        <v>0</v>
      </c>
      <c r="GM134">
        <f t="shared" ref="GM134:GM197" si="160">SUM(GI134:GL134)</f>
        <v>0</v>
      </c>
      <c r="GN134" s="23">
        <f t="shared" ref="GN134:GN197" si="161">SUMIF(GH$69:GH$248,"&gt;="&amp;GH134-10,GM$69:GM$248)-SUMIF(GH$69:GH$248,"&gt;"&amp;GH134+10,GM$69:GM$248)</f>
        <v>0</v>
      </c>
      <c r="GO134" s="465"/>
      <c r="GP134" s="335"/>
      <c r="GQ134" s="335"/>
      <c r="GR134" s="335"/>
      <c r="GS134" s="335"/>
      <c r="GT134" s="335"/>
      <c r="GU134" s="335"/>
      <c r="GV134" s="335"/>
      <c r="GW134" s="335"/>
      <c r="GX134" s="335"/>
      <c r="GY134" s="23">
        <v>-24</v>
      </c>
      <c r="GZ134" s="23">
        <f t="shared" ref="GZ134:GZ197" si="162">SUMIFS(HH$17:HH$66,HK$17:HK$66,GY134,HE$17:HE$66,"Unidirectional")</f>
        <v>0</v>
      </c>
      <c r="HA134">
        <f t="shared" ref="HA134:HA197" si="163">SUMIFS(HH$17:HH$66,HK$17:HK$66,GY134,HE$17:HE$66,"Bidirectional")/2+SUMIFS(HH$17:HH$66,HK$17:HK$66,GY134-90,HE$17:HE$66,"Bidirectional")/2+SUMIFS(HH$17:HH$66,HK$17:HK$66,GY134+90,HE$17:HE$66,"Bidirectional")/2</f>
        <v>0</v>
      </c>
      <c r="HB134">
        <f t="shared" ref="HB134:HB197" si="164">SUMIFS(HH$17:HH$66,HK$17:HK$66,GY134,HE$17:HE$66,"Triaxial")/3+SUMIFS(HH$17:HH$66,HK$17:HK$66,GY134-60,HE$17:HE$66,"Triaxial")/3+SUMIFS(HH$17:HH$66,HK$17:HK$66,GY134+60,HE$17:HE$66,"Triaxial")/3+SUMIFS(HH$17:HH$66,HK$17:HK$66,GY134-120,HE$17:HE$66,"Triaxial")/3+SUMIFS(HH$17:HH$66,HK$17:HK$66,GY134+120,HE$17:HE$66,"Triaxial")/3</f>
        <v>0</v>
      </c>
      <c r="HC134">
        <f t="shared" ref="HC134:HC197" si="165">SUMIFS(HH$17:HH$66,HK$17:HK$66,GY134,HE$17:HE$66,"Quadraxial")/6+SUMIFS(HH$17:HH$66,HK$17:HK$66,GY134-45,HE$17:HE$66,"Quadraxial")/6+SUMIFS(HH$17:HH$66,HK$17:HK$66,GY134+45,HE$17:HE$66,"Quadraxial")/6+SUMIFS(HH$17:HH$66,HK$17:HK$66,GY134-90,HE$17:HE$66,"Quadraxial")/6+SUMIFS(HH$17:HH$66,HK$17:HK$66,GY134+90,HE$17:HE$66,"Quadraxial")/6+SUMIFS(HH$17:HH$66,HK$17:HK$66,GY134-135,HE$17:HE$66,"Quadraxial")/6+SUMIFS(HH$17:HH$66,HK$17:HK$66,GY134+135,HE$17:HE$66,"Quadraxial")/6</f>
        <v>0</v>
      </c>
      <c r="HD134">
        <f t="shared" ref="HD134:HD197" si="166">SUM(GZ134:HC134)</f>
        <v>0</v>
      </c>
      <c r="HE134" s="23">
        <f t="shared" ref="HE134:HE197" si="167">SUMIF(GY$69:GY$248,"&gt;="&amp;GY134-10,HD$69:HD$248)-SUMIF(GY$69:GY$248,"&gt;"&amp;GY134+10,HD$69:HD$248)</f>
        <v>0</v>
      </c>
      <c r="HF134" s="465"/>
      <c r="HG134" s="335"/>
      <c r="HH134" s="335"/>
      <c r="HI134" s="335"/>
      <c r="HJ134" s="335"/>
      <c r="HK134" s="335"/>
      <c r="HL134" s="335"/>
      <c r="HM134" s="335"/>
      <c r="HN134" s="335"/>
      <c r="HO134" s="335"/>
      <c r="HP134" s="23">
        <v>-24</v>
      </c>
      <c r="HQ134" s="23">
        <f t="shared" ref="HQ134:HQ197" si="168">SUMIFS(HY$17:HY$66,IB$17:IB$66,HP134,HV$17:HV$66,"Unidirectional")</f>
        <v>0</v>
      </c>
      <c r="HR134">
        <f t="shared" ref="HR134:HR197" si="169">SUMIFS(HY$17:HY$66,IB$17:IB$66,HP134,HV$17:HV$66,"Bidirectional")/2+SUMIFS(HY$17:HY$66,IB$17:IB$66,HP134-90,HV$17:HV$66,"Bidirectional")/2+SUMIFS(HY$17:HY$66,IB$17:IB$66,HP134+90,HV$17:HV$66,"Bidirectional")/2</f>
        <v>0</v>
      </c>
      <c r="HS134">
        <f t="shared" ref="HS134:HS197" si="170">SUMIFS(HY$17:HY$66,IB$17:IB$66,HP134,HV$17:HV$66,"Triaxial")/3+SUMIFS(HY$17:HY$66,IB$17:IB$66,HP134-60,HV$17:HV$66,"Triaxial")/3+SUMIFS(HY$17:HY$66,IB$17:IB$66,HP134+60,HV$17:HV$66,"Triaxial")/3+SUMIFS(HY$17:HY$66,IB$17:IB$66,HP134-120,HV$17:HV$66,"Triaxial")/3+SUMIFS(HY$17:HY$66,IB$17:IB$66,HP134+120,HV$17:HV$66,"Triaxial")/3</f>
        <v>0</v>
      </c>
      <c r="HT134">
        <f t="shared" ref="HT134:HT197" si="171">SUMIFS(HY$17:HY$66,IB$17:IB$66,HP134,HV$17:HV$66,"Quadraxial")/6+SUMIFS(HY$17:HY$66,IB$17:IB$66,HP134-45,HV$17:HV$66,"Quadraxial")/6+SUMIFS(HY$17:HY$66,IB$17:IB$66,HP134+45,HV$17:HV$66,"Quadraxial")/6+SUMIFS(HY$17:HY$66,IB$17:IB$66,HP134-90,HV$17:HV$66,"Quadraxial")/6+SUMIFS(HY$17:HY$66,IB$17:IB$66,HP134+90,HV$17:HV$66,"Quadraxial")/6+SUMIFS(HY$17:HY$66,IB$17:IB$66,HP134-135,HV$17:HV$66,"Quadraxial")/6+SUMIFS(HY$17:HY$66,IB$17:IB$66,HP134+135,HV$17:HV$66,"Quadraxial")/6</f>
        <v>0</v>
      </c>
      <c r="HU134">
        <f t="shared" ref="HU134:HU197" si="172">SUM(HQ134:HT134)</f>
        <v>0</v>
      </c>
      <c r="HV134" s="23">
        <f t="shared" ref="HV134:HV197" si="173">SUMIF(HP$69:HP$248,"&gt;="&amp;HP134-10,HU$69:HU$248)-SUMIF(HP$69:HP$248,"&gt;"&amp;HP134+10,HU$69:HU$248)</f>
        <v>0</v>
      </c>
      <c r="HW134" s="465"/>
      <c r="HX134" s="335"/>
      <c r="HY134" s="335"/>
      <c r="HZ134" s="335"/>
      <c r="IA134" s="335"/>
      <c r="IB134" s="335"/>
      <c r="IC134" s="335"/>
      <c r="ID134" s="335"/>
      <c r="IE134" s="335"/>
      <c r="IF134" s="335"/>
      <c r="IG134" s="23">
        <v>-24</v>
      </c>
      <c r="IH134" s="23">
        <f t="shared" ref="IH134:IH197" si="174">SUMIFS(IP$17:IP$66,IS$17:IS$66,IG134,IM$17:IM$66,"Unidirectional")</f>
        <v>0</v>
      </c>
      <c r="II134">
        <f t="shared" ref="II134:II197" si="175">SUMIFS(IP$17:IP$66,IS$17:IS$66,IG134,IM$17:IM$66,"Bidirectional")/2+SUMIFS(IP$17:IP$66,IS$17:IS$66,IG134-90,IM$17:IM$66,"Bidirectional")/2+SUMIFS(IP$17:IP$66,IS$17:IS$66,IG134+90,IM$17:IM$66,"Bidirectional")/2</f>
        <v>0</v>
      </c>
      <c r="IJ134">
        <f t="shared" ref="IJ134:IJ197" si="176">SUMIFS(IP$17:IP$66,IS$17:IS$66,IG134,IM$17:IM$66,"Triaxial")/3+SUMIFS(IP$17:IP$66,IS$17:IS$66,IG134-60,IM$17:IM$66,"Triaxial")/3+SUMIFS(IP$17:IP$66,IS$17:IS$66,IG134+60,IM$17:IM$66,"Triaxial")/3+SUMIFS(IP$17:IP$66,IS$17:IS$66,IG134-120,IM$17:IM$66,"Triaxial")/3+SUMIFS(IP$17:IP$66,IS$17:IS$66,IG134+120,IM$17:IM$66,"Triaxial")/3</f>
        <v>0</v>
      </c>
      <c r="IK134">
        <f t="shared" ref="IK134:IK197" si="177">SUMIFS(IP$17:IP$66,IS$17:IS$66,IG134,IM$17:IM$66,"Quadraxial")/6+SUMIFS(IP$17:IP$66,IS$17:IS$66,IG134-45,IM$17:IM$66,"Quadraxial")/6+SUMIFS(IP$17:IP$66,IS$17:IS$66,IG134+45,IM$17:IM$66,"Quadraxial")/6+SUMIFS(IP$17:IP$66,IS$17:IS$66,IG134-90,IM$17:IM$66,"Quadraxial")/6+SUMIFS(IP$17:IP$66,IS$17:IS$66,IG134+90,IM$17:IM$66,"Quadraxial")/6+SUMIFS(IP$17:IP$66,IS$17:IS$66,IG134-135,IM$17:IM$66,"Quadraxial")/6+SUMIFS(IP$17:IP$66,IS$17:IS$66,IG134+135,IM$17:IM$66,"Quadraxial")/6</f>
        <v>0</v>
      </c>
      <c r="IL134">
        <f t="shared" ref="IL134:IL197" si="178">SUM(IH134:IK134)</f>
        <v>0</v>
      </c>
      <c r="IM134" s="23">
        <f t="shared" ref="IM134:IM197" si="179">SUMIF(IG$69:IG$248,"&gt;="&amp;IG134-10,IL$69:IL$248)-SUMIF(IG$69:IG$248,"&gt;"&amp;IG134+10,IL$69:IL$248)</f>
        <v>0</v>
      </c>
      <c r="IN134" s="465"/>
      <c r="IO134" s="335"/>
      <c r="IP134" s="335"/>
      <c r="IQ134" s="335"/>
      <c r="IR134" s="335"/>
      <c r="IS134" s="335"/>
      <c r="IT134" s="335"/>
    </row>
    <row r="135" spans="1:254" s="124" customFormat="1" ht="12.75" x14ac:dyDescent="0.2">
      <c r="A135" s="335"/>
      <c r="B135" s="335"/>
      <c r="C135" s="23">
        <v>-23</v>
      </c>
      <c r="D135" s="23">
        <f t="shared" si="90"/>
        <v>0</v>
      </c>
      <c r="E135">
        <f t="shared" si="91"/>
        <v>0</v>
      </c>
      <c r="F135">
        <f t="shared" si="92"/>
        <v>0</v>
      </c>
      <c r="G135">
        <f t="shared" si="93"/>
        <v>0</v>
      </c>
      <c r="H135">
        <f t="shared" si="94"/>
        <v>0</v>
      </c>
      <c r="I135" s="23">
        <f t="shared" ca="1" si="95"/>
        <v>200</v>
      </c>
      <c r="J135" s="465"/>
      <c r="K135" s="335"/>
      <c r="L135" s="335"/>
      <c r="M135" s="335"/>
      <c r="N135" s="335"/>
      <c r="O135" s="335"/>
      <c r="P135" s="335"/>
      <c r="Q135" s="335"/>
      <c r="R135" s="335"/>
      <c r="S135" s="335"/>
      <c r="T135" s="23">
        <v>-23</v>
      </c>
      <c r="U135" s="23">
        <f t="shared" si="96"/>
        <v>0</v>
      </c>
      <c r="V135">
        <f t="shared" si="97"/>
        <v>0</v>
      </c>
      <c r="W135">
        <f t="shared" si="98"/>
        <v>0</v>
      </c>
      <c r="X135">
        <f t="shared" si="99"/>
        <v>0</v>
      </c>
      <c r="Y135">
        <f t="shared" si="100"/>
        <v>0</v>
      </c>
      <c r="Z135" s="23">
        <f t="shared" ca="1" si="101"/>
        <v>200</v>
      </c>
      <c r="AA135" s="465"/>
      <c r="AB135" s="335"/>
      <c r="AC135" s="335"/>
      <c r="AD135" s="335"/>
      <c r="AE135" s="335"/>
      <c r="AF135" s="335"/>
      <c r="AG135" s="335"/>
      <c r="AH135" s="335"/>
      <c r="AI135" s="335"/>
      <c r="AJ135" s="335"/>
      <c r="AK135" s="23">
        <v>-23</v>
      </c>
      <c r="AL135" s="23">
        <f t="shared" si="102"/>
        <v>0</v>
      </c>
      <c r="AM135">
        <f t="shared" si="103"/>
        <v>0</v>
      </c>
      <c r="AN135">
        <f t="shared" si="104"/>
        <v>0</v>
      </c>
      <c r="AO135">
        <f t="shared" si="105"/>
        <v>0</v>
      </c>
      <c r="AP135">
        <f t="shared" si="106"/>
        <v>0</v>
      </c>
      <c r="AQ135" s="23">
        <f t="shared" ca="1" si="107"/>
        <v>200</v>
      </c>
      <c r="AR135" s="465"/>
      <c r="AS135" s="335"/>
      <c r="AT135" s="335"/>
      <c r="AU135" s="335"/>
      <c r="AV135" s="335"/>
      <c r="AW135" s="335"/>
      <c r="AX135" s="335"/>
      <c r="AY135" s="335"/>
      <c r="AZ135" s="335"/>
      <c r="BA135" s="335"/>
      <c r="BB135" s="23">
        <v>-23</v>
      </c>
      <c r="BC135" s="23">
        <f t="shared" si="108"/>
        <v>0</v>
      </c>
      <c r="BD135">
        <f t="shared" si="109"/>
        <v>0</v>
      </c>
      <c r="BE135">
        <f t="shared" si="110"/>
        <v>0</v>
      </c>
      <c r="BF135">
        <f t="shared" si="111"/>
        <v>0</v>
      </c>
      <c r="BG135">
        <f t="shared" si="112"/>
        <v>0</v>
      </c>
      <c r="BH135" s="23">
        <f t="shared" ca="1" si="113"/>
        <v>200</v>
      </c>
      <c r="BI135" s="465"/>
      <c r="BJ135" s="335"/>
      <c r="BK135" s="335"/>
      <c r="BL135" s="335"/>
      <c r="BM135" s="335"/>
      <c r="BN135" s="335"/>
      <c r="BO135" s="335"/>
      <c r="BP135" s="335"/>
      <c r="BQ135" s="335"/>
      <c r="BR135" s="335"/>
      <c r="BS135" s="23">
        <v>-23</v>
      </c>
      <c r="BT135" s="23">
        <f t="shared" si="114"/>
        <v>0</v>
      </c>
      <c r="BU135">
        <f t="shared" si="115"/>
        <v>0</v>
      </c>
      <c r="BV135">
        <f t="shared" si="116"/>
        <v>0</v>
      </c>
      <c r="BW135">
        <f t="shared" si="117"/>
        <v>0</v>
      </c>
      <c r="BX135">
        <f t="shared" si="118"/>
        <v>0</v>
      </c>
      <c r="BY135" s="23">
        <f t="shared" ca="1" si="119"/>
        <v>0</v>
      </c>
      <c r="BZ135" s="465"/>
      <c r="CA135" s="335"/>
      <c r="CB135" s="335"/>
      <c r="CC135" s="335"/>
      <c r="CD135" s="335"/>
      <c r="CE135" s="335"/>
      <c r="CF135" s="335"/>
      <c r="CG135" s="335"/>
      <c r="CH135" s="335"/>
      <c r="CI135" s="335"/>
      <c r="CJ135" s="23">
        <v>-23</v>
      </c>
      <c r="CK135" s="23">
        <f t="shared" si="120"/>
        <v>0</v>
      </c>
      <c r="CL135">
        <f t="shared" si="121"/>
        <v>0</v>
      </c>
      <c r="CM135">
        <f t="shared" si="122"/>
        <v>0</v>
      </c>
      <c r="CN135">
        <f t="shared" si="123"/>
        <v>0</v>
      </c>
      <c r="CO135">
        <f t="shared" si="124"/>
        <v>0</v>
      </c>
      <c r="CP135" s="23">
        <f t="shared" ca="1" si="125"/>
        <v>200</v>
      </c>
      <c r="CQ135" s="465"/>
      <c r="CR135" s="335"/>
      <c r="CS135" s="335"/>
      <c r="CT135" s="335"/>
      <c r="CU135" s="335"/>
      <c r="CV135" s="335"/>
      <c r="CW135" s="335"/>
      <c r="CX135" s="335"/>
      <c r="CY135" s="335"/>
      <c r="CZ135" s="335"/>
      <c r="DA135" s="23">
        <v>-23</v>
      </c>
      <c r="DB135" s="23">
        <f t="shared" si="126"/>
        <v>0</v>
      </c>
      <c r="DC135">
        <f t="shared" si="127"/>
        <v>0</v>
      </c>
      <c r="DD135">
        <f t="shared" si="128"/>
        <v>0</v>
      </c>
      <c r="DE135">
        <f t="shared" si="129"/>
        <v>0</v>
      </c>
      <c r="DF135">
        <f t="shared" si="130"/>
        <v>0</v>
      </c>
      <c r="DG135" s="23">
        <f t="shared" ca="1" si="131"/>
        <v>200</v>
      </c>
      <c r="DH135" s="465"/>
      <c r="DI135" s="335"/>
      <c r="DJ135" s="335"/>
      <c r="DK135" s="335"/>
      <c r="DL135" s="335"/>
      <c r="DM135" s="335"/>
      <c r="DN135" s="335"/>
      <c r="DO135" s="335"/>
      <c r="DP135" s="335"/>
      <c r="DQ135" s="335"/>
      <c r="DR135" s="23">
        <v>-23</v>
      </c>
      <c r="DS135" s="23">
        <f t="shared" si="132"/>
        <v>0</v>
      </c>
      <c r="DT135">
        <f t="shared" si="133"/>
        <v>0</v>
      </c>
      <c r="DU135">
        <f t="shared" si="134"/>
        <v>0</v>
      </c>
      <c r="DV135">
        <f t="shared" si="135"/>
        <v>0</v>
      </c>
      <c r="DW135">
        <f t="shared" si="136"/>
        <v>0</v>
      </c>
      <c r="DX135" s="23">
        <f t="shared" ca="1" si="137"/>
        <v>400</v>
      </c>
      <c r="DY135" s="465"/>
      <c r="DZ135" s="335"/>
      <c r="EA135" s="335"/>
      <c r="EB135" s="335"/>
      <c r="EC135" s="335"/>
      <c r="ED135" s="335"/>
      <c r="EE135" s="335"/>
      <c r="EF135" s="335"/>
      <c r="EG135" s="335"/>
      <c r="EH135" s="335"/>
      <c r="EI135" s="23">
        <v>-23</v>
      </c>
      <c r="EJ135" s="23">
        <f t="shared" si="138"/>
        <v>0</v>
      </c>
      <c r="EK135">
        <f t="shared" si="139"/>
        <v>0</v>
      </c>
      <c r="EL135">
        <f t="shared" si="140"/>
        <v>0</v>
      </c>
      <c r="EM135">
        <f t="shared" si="141"/>
        <v>0</v>
      </c>
      <c r="EN135">
        <f t="shared" si="142"/>
        <v>0</v>
      </c>
      <c r="EO135" s="23">
        <f t="shared" ca="1" si="143"/>
        <v>150</v>
      </c>
      <c r="EP135" s="465"/>
      <c r="EQ135" s="335"/>
      <c r="ER135" s="335"/>
      <c r="ES135" s="335"/>
      <c r="ET135" s="335"/>
      <c r="EU135" s="335"/>
      <c r="EV135" s="335"/>
      <c r="EW135" s="335"/>
      <c r="EX135" s="335"/>
      <c r="EY135" s="335"/>
      <c r="EZ135" s="23">
        <v>-23</v>
      </c>
      <c r="FA135" s="23">
        <f t="shared" si="144"/>
        <v>0</v>
      </c>
      <c r="FB135">
        <f t="shared" si="145"/>
        <v>0</v>
      </c>
      <c r="FC135">
        <f t="shared" si="146"/>
        <v>0</v>
      </c>
      <c r="FD135">
        <f t="shared" si="147"/>
        <v>0</v>
      </c>
      <c r="FE135">
        <f t="shared" si="148"/>
        <v>0</v>
      </c>
      <c r="FF135" s="23">
        <f t="shared" ca="1" si="149"/>
        <v>200</v>
      </c>
      <c r="FG135" s="465"/>
      <c r="FH135" s="335"/>
      <c r="FI135" s="335"/>
      <c r="FJ135" s="335"/>
      <c r="FK135" s="335"/>
      <c r="FL135" s="335"/>
      <c r="FM135" s="335"/>
      <c r="FN135" s="335"/>
      <c r="FO135" s="335"/>
      <c r="FP135" s="335"/>
      <c r="FQ135" s="23">
        <v>-23</v>
      </c>
      <c r="FR135" s="23">
        <f t="shared" si="150"/>
        <v>0</v>
      </c>
      <c r="FS135">
        <f t="shared" si="151"/>
        <v>0</v>
      </c>
      <c r="FT135">
        <f t="shared" si="152"/>
        <v>0</v>
      </c>
      <c r="FU135">
        <f t="shared" si="153"/>
        <v>0</v>
      </c>
      <c r="FV135">
        <f t="shared" si="154"/>
        <v>0</v>
      </c>
      <c r="FW135" s="23">
        <f t="shared" si="155"/>
        <v>0</v>
      </c>
      <c r="FX135" s="465"/>
      <c r="FY135" s="335"/>
      <c r="FZ135" s="335"/>
      <c r="GA135" s="335"/>
      <c r="GB135" s="335"/>
      <c r="GC135" s="335"/>
      <c r="GD135" s="335"/>
      <c r="GE135" s="335"/>
      <c r="GF135" s="335"/>
      <c r="GG135" s="335"/>
      <c r="GH135" s="23">
        <v>-23</v>
      </c>
      <c r="GI135" s="23">
        <f t="shared" si="156"/>
        <v>0</v>
      </c>
      <c r="GJ135">
        <f t="shared" si="157"/>
        <v>0</v>
      </c>
      <c r="GK135">
        <f t="shared" si="158"/>
        <v>0</v>
      </c>
      <c r="GL135">
        <f t="shared" si="159"/>
        <v>0</v>
      </c>
      <c r="GM135">
        <f t="shared" si="160"/>
        <v>0</v>
      </c>
      <c r="GN135" s="23">
        <f t="shared" si="161"/>
        <v>0</v>
      </c>
      <c r="GO135" s="465"/>
      <c r="GP135" s="335"/>
      <c r="GQ135" s="335"/>
      <c r="GR135" s="335"/>
      <c r="GS135" s="335"/>
      <c r="GT135" s="335"/>
      <c r="GU135" s="335"/>
      <c r="GV135" s="335"/>
      <c r="GW135" s="335"/>
      <c r="GX135" s="335"/>
      <c r="GY135" s="23">
        <v>-23</v>
      </c>
      <c r="GZ135" s="23">
        <f t="shared" si="162"/>
        <v>0</v>
      </c>
      <c r="HA135">
        <f t="shared" si="163"/>
        <v>0</v>
      </c>
      <c r="HB135">
        <f t="shared" si="164"/>
        <v>0</v>
      </c>
      <c r="HC135">
        <f t="shared" si="165"/>
        <v>0</v>
      </c>
      <c r="HD135">
        <f t="shared" si="166"/>
        <v>0</v>
      </c>
      <c r="HE135" s="23">
        <f t="shared" si="167"/>
        <v>0</v>
      </c>
      <c r="HF135" s="465"/>
      <c r="HG135" s="335"/>
      <c r="HH135" s="335"/>
      <c r="HI135" s="335"/>
      <c r="HJ135" s="335"/>
      <c r="HK135" s="335"/>
      <c r="HL135" s="335"/>
      <c r="HM135" s="335"/>
      <c r="HN135" s="335"/>
      <c r="HO135" s="335"/>
      <c r="HP135" s="23">
        <v>-23</v>
      </c>
      <c r="HQ135" s="23">
        <f t="shared" si="168"/>
        <v>0</v>
      </c>
      <c r="HR135">
        <f t="shared" si="169"/>
        <v>0</v>
      </c>
      <c r="HS135">
        <f t="shared" si="170"/>
        <v>0</v>
      </c>
      <c r="HT135">
        <f t="shared" si="171"/>
        <v>0</v>
      </c>
      <c r="HU135">
        <f t="shared" si="172"/>
        <v>0</v>
      </c>
      <c r="HV135" s="23">
        <f t="shared" si="173"/>
        <v>0</v>
      </c>
      <c r="HW135" s="465"/>
      <c r="HX135" s="335"/>
      <c r="HY135" s="335"/>
      <c r="HZ135" s="335"/>
      <c r="IA135" s="335"/>
      <c r="IB135" s="335"/>
      <c r="IC135" s="335"/>
      <c r="ID135" s="335"/>
      <c r="IE135" s="335"/>
      <c r="IF135" s="335"/>
      <c r="IG135" s="23">
        <v>-23</v>
      </c>
      <c r="IH135" s="23">
        <f t="shared" si="174"/>
        <v>0</v>
      </c>
      <c r="II135">
        <f t="shared" si="175"/>
        <v>0</v>
      </c>
      <c r="IJ135">
        <f t="shared" si="176"/>
        <v>0</v>
      </c>
      <c r="IK135">
        <f t="shared" si="177"/>
        <v>0</v>
      </c>
      <c r="IL135">
        <f t="shared" si="178"/>
        <v>0</v>
      </c>
      <c r="IM135" s="23">
        <f t="shared" si="179"/>
        <v>0</v>
      </c>
      <c r="IN135" s="465"/>
      <c r="IO135" s="335"/>
      <c r="IP135" s="335"/>
      <c r="IQ135" s="335"/>
      <c r="IR135" s="335"/>
      <c r="IS135" s="335"/>
      <c r="IT135" s="335"/>
    </row>
    <row r="136" spans="1:254" s="124" customFormat="1" ht="12.75" x14ac:dyDescent="0.2">
      <c r="A136" s="335"/>
      <c r="B136" s="335"/>
      <c r="C136" s="23">
        <v>-22</v>
      </c>
      <c r="D136" s="23">
        <f t="shared" si="90"/>
        <v>0</v>
      </c>
      <c r="E136">
        <f t="shared" si="91"/>
        <v>0</v>
      </c>
      <c r="F136">
        <f t="shared" si="92"/>
        <v>0</v>
      </c>
      <c r="G136">
        <f t="shared" si="93"/>
        <v>0</v>
      </c>
      <c r="H136">
        <f t="shared" si="94"/>
        <v>0</v>
      </c>
      <c r="I136" s="23">
        <f t="shared" ca="1" si="95"/>
        <v>200</v>
      </c>
      <c r="J136" s="465"/>
      <c r="K136" s="335"/>
      <c r="L136" s="335"/>
      <c r="M136" s="335"/>
      <c r="N136" s="335"/>
      <c r="O136" s="335"/>
      <c r="P136" s="335"/>
      <c r="Q136" s="335"/>
      <c r="R136" s="335"/>
      <c r="S136" s="335"/>
      <c r="T136" s="23">
        <v>-22</v>
      </c>
      <c r="U136" s="23">
        <f t="shared" si="96"/>
        <v>0</v>
      </c>
      <c r="V136">
        <f t="shared" si="97"/>
        <v>0</v>
      </c>
      <c r="W136">
        <f t="shared" si="98"/>
        <v>0</v>
      </c>
      <c r="X136">
        <f t="shared" si="99"/>
        <v>0</v>
      </c>
      <c r="Y136">
        <f t="shared" si="100"/>
        <v>0</v>
      </c>
      <c r="Z136" s="23">
        <f t="shared" ca="1" si="101"/>
        <v>200</v>
      </c>
      <c r="AA136" s="465"/>
      <c r="AB136" s="335"/>
      <c r="AC136" s="335"/>
      <c r="AD136" s="335"/>
      <c r="AE136" s="335"/>
      <c r="AF136" s="335"/>
      <c r="AG136" s="335"/>
      <c r="AH136" s="335"/>
      <c r="AI136" s="335"/>
      <c r="AJ136" s="335"/>
      <c r="AK136" s="23">
        <v>-22</v>
      </c>
      <c r="AL136" s="23">
        <f t="shared" si="102"/>
        <v>0</v>
      </c>
      <c r="AM136">
        <f t="shared" si="103"/>
        <v>0</v>
      </c>
      <c r="AN136">
        <f t="shared" si="104"/>
        <v>0</v>
      </c>
      <c r="AO136">
        <f t="shared" si="105"/>
        <v>0</v>
      </c>
      <c r="AP136">
        <f t="shared" si="106"/>
        <v>0</v>
      </c>
      <c r="AQ136" s="23">
        <f t="shared" ca="1" si="107"/>
        <v>200</v>
      </c>
      <c r="AR136" s="465"/>
      <c r="AS136" s="335"/>
      <c r="AT136" s="335"/>
      <c r="AU136" s="335"/>
      <c r="AV136" s="335"/>
      <c r="AW136" s="335"/>
      <c r="AX136" s="335"/>
      <c r="AY136" s="335"/>
      <c r="AZ136" s="335"/>
      <c r="BA136" s="335"/>
      <c r="BB136" s="23">
        <v>-22</v>
      </c>
      <c r="BC136" s="23">
        <f t="shared" si="108"/>
        <v>0</v>
      </c>
      <c r="BD136">
        <f t="shared" si="109"/>
        <v>0</v>
      </c>
      <c r="BE136">
        <f t="shared" si="110"/>
        <v>0</v>
      </c>
      <c r="BF136">
        <f t="shared" si="111"/>
        <v>0</v>
      </c>
      <c r="BG136">
        <f t="shared" si="112"/>
        <v>0</v>
      </c>
      <c r="BH136" s="23">
        <f t="shared" ca="1" si="113"/>
        <v>200</v>
      </c>
      <c r="BI136" s="465"/>
      <c r="BJ136" s="335"/>
      <c r="BK136" s="335"/>
      <c r="BL136" s="335"/>
      <c r="BM136" s="335"/>
      <c r="BN136" s="335"/>
      <c r="BO136" s="335"/>
      <c r="BP136" s="335"/>
      <c r="BQ136" s="335"/>
      <c r="BR136" s="335"/>
      <c r="BS136" s="23">
        <v>-22</v>
      </c>
      <c r="BT136" s="23">
        <f t="shared" si="114"/>
        <v>0</v>
      </c>
      <c r="BU136">
        <f t="shared" si="115"/>
        <v>0</v>
      </c>
      <c r="BV136">
        <f t="shared" si="116"/>
        <v>0</v>
      </c>
      <c r="BW136">
        <f t="shared" si="117"/>
        <v>0</v>
      </c>
      <c r="BX136">
        <f t="shared" si="118"/>
        <v>0</v>
      </c>
      <c r="BY136" s="23">
        <f t="shared" ca="1" si="119"/>
        <v>0</v>
      </c>
      <c r="BZ136" s="465"/>
      <c r="CA136" s="335"/>
      <c r="CB136" s="335"/>
      <c r="CC136" s="335"/>
      <c r="CD136" s="335"/>
      <c r="CE136" s="335"/>
      <c r="CF136" s="335"/>
      <c r="CG136" s="335"/>
      <c r="CH136" s="335"/>
      <c r="CI136" s="335"/>
      <c r="CJ136" s="23">
        <v>-22</v>
      </c>
      <c r="CK136" s="23">
        <f t="shared" si="120"/>
        <v>0</v>
      </c>
      <c r="CL136">
        <f t="shared" si="121"/>
        <v>0</v>
      </c>
      <c r="CM136">
        <f t="shared" si="122"/>
        <v>0</v>
      </c>
      <c r="CN136">
        <f t="shared" si="123"/>
        <v>0</v>
      </c>
      <c r="CO136">
        <f t="shared" si="124"/>
        <v>0</v>
      </c>
      <c r="CP136" s="23">
        <f t="shared" ca="1" si="125"/>
        <v>200</v>
      </c>
      <c r="CQ136" s="465"/>
      <c r="CR136" s="335"/>
      <c r="CS136" s="335"/>
      <c r="CT136" s="335"/>
      <c r="CU136" s="335"/>
      <c r="CV136" s="335"/>
      <c r="CW136" s="335"/>
      <c r="CX136" s="335"/>
      <c r="CY136" s="335"/>
      <c r="CZ136" s="335"/>
      <c r="DA136" s="23">
        <v>-22</v>
      </c>
      <c r="DB136" s="23">
        <f t="shared" si="126"/>
        <v>0</v>
      </c>
      <c r="DC136">
        <f t="shared" si="127"/>
        <v>0</v>
      </c>
      <c r="DD136">
        <f t="shared" si="128"/>
        <v>0</v>
      </c>
      <c r="DE136">
        <f t="shared" si="129"/>
        <v>0</v>
      </c>
      <c r="DF136">
        <f t="shared" si="130"/>
        <v>0</v>
      </c>
      <c r="DG136" s="23">
        <f t="shared" ca="1" si="131"/>
        <v>200</v>
      </c>
      <c r="DH136" s="465"/>
      <c r="DI136" s="335"/>
      <c r="DJ136" s="335"/>
      <c r="DK136" s="335"/>
      <c r="DL136" s="335"/>
      <c r="DM136" s="335"/>
      <c r="DN136" s="335"/>
      <c r="DO136" s="335"/>
      <c r="DP136" s="335"/>
      <c r="DQ136" s="335"/>
      <c r="DR136" s="23">
        <v>-22</v>
      </c>
      <c r="DS136" s="23">
        <f t="shared" si="132"/>
        <v>0</v>
      </c>
      <c r="DT136">
        <f t="shared" si="133"/>
        <v>0</v>
      </c>
      <c r="DU136">
        <f t="shared" si="134"/>
        <v>0</v>
      </c>
      <c r="DV136">
        <f t="shared" si="135"/>
        <v>0</v>
      </c>
      <c r="DW136">
        <f t="shared" si="136"/>
        <v>0</v>
      </c>
      <c r="DX136" s="23">
        <f t="shared" ca="1" si="137"/>
        <v>400</v>
      </c>
      <c r="DY136" s="465"/>
      <c r="DZ136" s="335"/>
      <c r="EA136" s="335"/>
      <c r="EB136" s="335"/>
      <c r="EC136" s="335"/>
      <c r="ED136" s="335"/>
      <c r="EE136" s="335"/>
      <c r="EF136" s="335"/>
      <c r="EG136" s="335"/>
      <c r="EH136" s="335"/>
      <c r="EI136" s="23">
        <v>-22</v>
      </c>
      <c r="EJ136" s="23">
        <f t="shared" si="138"/>
        <v>0</v>
      </c>
      <c r="EK136">
        <f t="shared" si="139"/>
        <v>0</v>
      </c>
      <c r="EL136">
        <f t="shared" si="140"/>
        <v>0</v>
      </c>
      <c r="EM136">
        <f t="shared" si="141"/>
        <v>0</v>
      </c>
      <c r="EN136">
        <f t="shared" si="142"/>
        <v>0</v>
      </c>
      <c r="EO136" s="23">
        <f t="shared" ca="1" si="143"/>
        <v>150</v>
      </c>
      <c r="EP136" s="465"/>
      <c r="EQ136" s="335"/>
      <c r="ER136" s="335"/>
      <c r="ES136" s="335"/>
      <c r="ET136" s="335"/>
      <c r="EU136" s="335"/>
      <c r="EV136" s="335"/>
      <c r="EW136" s="335"/>
      <c r="EX136" s="335"/>
      <c r="EY136" s="335"/>
      <c r="EZ136" s="23">
        <v>-22</v>
      </c>
      <c r="FA136" s="23">
        <f t="shared" si="144"/>
        <v>0</v>
      </c>
      <c r="FB136">
        <f t="shared" si="145"/>
        <v>0</v>
      </c>
      <c r="FC136">
        <f t="shared" si="146"/>
        <v>0</v>
      </c>
      <c r="FD136">
        <f t="shared" si="147"/>
        <v>0</v>
      </c>
      <c r="FE136">
        <f t="shared" si="148"/>
        <v>0</v>
      </c>
      <c r="FF136" s="23">
        <f t="shared" ca="1" si="149"/>
        <v>200</v>
      </c>
      <c r="FG136" s="465"/>
      <c r="FH136" s="335"/>
      <c r="FI136" s="335"/>
      <c r="FJ136" s="335"/>
      <c r="FK136" s="335"/>
      <c r="FL136" s="335"/>
      <c r="FM136" s="335"/>
      <c r="FN136" s="335"/>
      <c r="FO136" s="335"/>
      <c r="FP136" s="335"/>
      <c r="FQ136" s="23">
        <v>-22</v>
      </c>
      <c r="FR136" s="23">
        <f t="shared" si="150"/>
        <v>0</v>
      </c>
      <c r="FS136">
        <f t="shared" si="151"/>
        <v>0</v>
      </c>
      <c r="FT136">
        <f t="shared" si="152"/>
        <v>0</v>
      </c>
      <c r="FU136">
        <f t="shared" si="153"/>
        <v>0</v>
      </c>
      <c r="FV136">
        <f t="shared" si="154"/>
        <v>0</v>
      </c>
      <c r="FW136" s="23">
        <f t="shared" si="155"/>
        <v>0</v>
      </c>
      <c r="FX136" s="465"/>
      <c r="FY136" s="335"/>
      <c r="FZ136" s="335"/>
      <c r="GA136" s="335"/>
      <c r="GB136" s="335"/>
      <c r="GC136" s="335"/>
      <c r="GD136" s="335"/>
      <c r="GE136" s="335"/>
      <c r="GF136" s="335"/>
      <c r="GG136" s="335"/>
      <c r="GH136" s="23">
        <v>-22</v>
      </c>
      <c r="GI136" s="23">
        <f t="shared" si="156"/>
        <v>0</v>
      </c>
      <c r="GJ136">
        <f t="shared" si="157"/>
        <v>0</v>
      </c>
      <c r="GK136">
        <f t="shared" si="158"/>
        <v>0</v>
      </c>
      <c r="GL136">
        <f t="shared" si="159"/>
        <v>0</v>
      </c>
      <c r="GM136">
        <f t="shared" si="160"/>
        <v>0</v>
      </c>
      <c r="GN136" s="23">
        <f t="shared" si="161"/>
        <v>0</v>
      </c>
      <c r="GO136" s="465"/>
      <c r="GP136" s="335"/>
      <c r="GQ136" s="335"/>
      <c r="GR136" s="335"/>
      <c r="GS136" s="335"/>
      <c r="GT136" s="335"/>
      <c r="GU136" s="335"/>
      <c r="GV136" s="335"/>
      <c r="GW136" s="335"/>
      <c r="GX136" s="335"/>
      <c r="GY136" s="23">
        <v>-22</v>
      </c>
      <c r="GZ136" s="23">
        <f t="shared" si="162"/>
        <v>0</v>
      </c>
      <c r="HA136">
        <f t="shared" si="163"/>
        <v>0</v>
      </c>
      <c r="HB136">
        <f t="shared" si="164"/>
        <v>0</v>
      </c>
      <c r="HC136">
        <f t="shared" si="165"/>
        <v>0</v>
      </c>
      <c r="HD136">
        <f t="shared" si="166"/>
        <v>0</v>
      </c>
      <c r="HE136" s="23">
        <f t="shared" si="167"/>
        <v>0</v>
      </c>
      <c r="HF136" s="465"/>
      <c r="HG136" s="335"/>
      <c r="HH136" s="335"/>
      <c r="HI136" s="335"/>
      <c r="HJ136" s="335"/>
      <c r="HK136" s="335"/>
      <c r="HL136" s="335"/>
      <c r="HM136" s="335"/>
      <c r="HN136" s="335"/>
      <c r="HO136" s="335"/>
      <c r="HP136" s="23">
        <v>-22</v>
      </c>
      <c r="HQ136" s="23">
        <f t="shared" si="168"/>
        <v>0</v>
      </c>
      <c r="HR136">
        <f t="shared" si="169"/>
        <v>0</v>
      </c>
      <c r="HS136">
        <f t="shared" si="170"/>
        <v>0</v>
      </c>
      <c r="HT136">
        <f t="shared" si="171"/>
        <v>0</v>
      </c>
      <c r="HU136">
        <f t="shared" si="172"/>
        <v>0</v>
      </c>
      <c r="HV136" s="23">
        <f t="shared" si="173"/>
        <v>0</v>
      </c>
      <c r="HW136" s="465"/>
      <c r="HX136" s="335"/>
      <c r="HY136" s="335"/>
      <c r="HZ136" s="335"/>
      <c r="IA136" s="335"/>
      <c r="IB136" s="335"/>
      <c r="IC136" s="335"/>
      <c r="ID136" s="335"/>
      <c r="IE136" s="335"/>
      <c r="IF136" s="335"/>
      <c r="IG136" s="23">
        <v>-22</v>
      </c>
      <c r="IH136" s="23">
        <f t="shared" si="174"/>
        <v>0</v>
      </c>
      <c r="II136">
        <f t="shared" si="175"/>
        <v>0</v>
      </c>
      <c r="IJ136">
        <f t="shared" si="176"/>
        <v>0</v>
      </c>
      <c r="IK136">
        <f t="shared" si="177"/>
        <v>0</v>
      </c>
      <c r="IL136">
        <f t="shared" si="178"/>
        <v>0</v>
      </c>
      <c r="IM136" s="23">
        <f t="shared" si="179"/>
        <v>0</v>
      </c>
      <c r="IN136" s="465"/>
      <c r="IO136" s="335"/>
      <c r="IP136" s="335"/>
      <c r="IQ136" s="335"/>
      <c r="IR136" s="335"/>
      <c r="IS136" s="335"/>
      <c r="IT136" s="335"/>
    </row>
    <row r="137" spans="1:254" s="124" customFormat="1" ht="12.75" x14ac:dyDescent="0.2">
      <c r="A137" s="335"/>
      <c r="B137" s="335"/>
      <c r="C137" s="23">
        <v>-21</v>
      </c>
      <c r="D137" s="23">
        <f t="shared" ca="1" si="90"/>
        <v>200</v>
      </c>
      <c r="E137">
        <f t="shared" si="91"/>
        <v>0</v>
      </c>
      <c r="F137">
        <f t="shared" si="92"/>
        <v>0</v>
      </c>
      <c r="G137">
        <f t="shared" si="93"/>
        <v>0</v>
      </c>
      <c r="H137">
        <f t="shared" ca="1" si="94"/>
        <v>200</v>
      </c>
      <c r="I137" s="23">
        <f t="shared" ca="1" si="95"/>
        <v>200</v>
      </c>
      <c r="J137" s="465"/>
      <c r="K137" s="335"/>
      <c r="L137" s="335"/>
      <c r="M137" s="335"/>
      <c r="N137" s="335"/>
      <c r="O137" s="335"/>
      <c r="P137" s="335"/>
      <c r="Q137" s="335"/>
      <c r="R137" s="335"/>
      <c r="S137" s="335"/>
      <c r="T137" s="23">
        <v>-21</v>
      </c>
      <c r="U137" s="23">
        <f t="shared" ca="1" si="96"/>
        <v>200</v>
      </c>
      <c r="V137">
        <f t="shared" si="97"/>
        <v>0</v>
      </c>
      <c r="W137">
        <f t="shared" si="98"/>
        <v>0</v>
      </c>
      <c r="X137">
        <f t="shared" si="99"/>
        <v>0</v>
      </c>
      <c r="Y137">
        <f t="shared" ca="1" si="100"/>
        <v>200</v>
      </c>
      <c r="Z137" s="23">
        <f t="shared" ca="1" si="101"/>
        <v>200</v>
      </c>
      <c r="AA137" s="465"/>
      <c r="AB137" s="335"/>
      <c r="AC137" s="335"/>
      <c r="AD137" s="335"/>
      <c r="AE137" s="335"/>
      <c r="AF137" s="335"/>
      <c r="AG137" s="335"/>
      <c r="AH137" s="335"/>
      <c r="AI137" s="335"/>
      <c r="AJ137" s="335"/>
      <c r="AK137" s="23">
        <v>-21</v>
      </c>
      <c r="AL137" s="23">
        <f t="shared" ca="1" si="102"/>
        <v>200</v>
      </c>
      <c r="AM137">
        <f t="shared" si="103"/>
        <v>0</v>
      </c>
      <c r="AN137">
        <f t="shared" si="104"/>
        <v>0</v>
      </c>
      <c r="AO137">
        <f t="shared" si="105"/>
        <v>0</v>
      </c>
      <c r="AP137">
        <f t="shared" ca="1" si="106"/>
        <v>200</v>
      </c>
      <c r="AQ137" s="23">
        <f t="shared" ca="1" si="107"/>
        <v>200</v>
      </c>
      <c r="AR137" s="465"/>
      <c r="AS137" s="335"/>
      <c r="AT137" s="335"/>
      <c r="AU137" s="335"/>
      <c r="AV137" s="335"/>
      <c r="AW137" s="335"/>
      <c r="AX137" s="335"/>
      <c r="AY137" s="335"/>
      <c r="AZ137" s="335"/>
      <c r="BA137" s="335"/>
      <c r="BB137" s="23">
        <v>-21</v>
      </c>
      <c r="BC137" s="23">
        <f t="shared" ca="1" si="108"/>
        <v>200</v>
      </c>
      <c r="BD137">
        <f t="shared" si="109"/>
        <v>0</v>
      </c>
      <c r="BE137">
        <f t="shared" si="110"/>
        <v>0</v>
      </c>
      <c r="BF137">
        <f t="shared" si="111"/>
        <v>0</v>
      </c>
      <c r="BG137">
        <f t="shared" ca="1" si="112"/>
        <v>200</v>
      </c>
      <c r="BH137" s="23">
        <f t="shared" ca="1" si="113"/>
        <v>200</v>
      </c>
      <c r="BI137" s="465"/>
      <c r="BJ137" s="335"/>
      <c r="BK137" s="335"/>
      <c r="BL137" s="335"/>
      <c r="BM137" s="335"/>
      <c r="BN137" s="335"/>
      <c r="BO137" s="335"/>
      <c r="BP137" s="335"/>
      <c r="BQ137" s="335"/>
      <c r="BR137" s="335"/>
      <c r="BS137" s="23">
        <v>-21</v>
      </c>
      <c r="BT137" s="23">
        <f t="shared" si="114"/>
        <v>0</v>
      </c>
      <c r="BU137">
        <f t="shared" si="115"/>
        <v>0</v>
      </c>
      <c r="BV137">
        <f t="shared" si="116"/>
        <v>0</v>
      </c>
      <c r="BW137">
        <f t="shared" si="117"/>
        <v>0</v>
      </c>
      <c r="BX137">
        <f t="shared" si="118"/>
        <v>0</v>
      </c>
      <c r="BY137" s="23">
        <f t="shared" ca="1" si="119"/>
        <v>0</v>
      </c>
      <c r="BZ137" s="465"/>
      <c r="CA137" s="335"/>
      <c r="CB137" s="335"/>
      <c r="CC137" s="335"/>
      <c r="CD137" s="335"/>
      <c r="CE137" s="335"/>
      <c r="CF137" s="335"/>
      <c r="CG137" s="335"/>
      <c r="CH137" s="335"/>
      <c r="CI137" s="335"/>
      <c r="CJ137" s="23">
        <v>-21</v>
      </c>
      <c r="CK137" s="23">
        <f t="shared" ca="1" si="120"/>
        <v>200</v>
      </c>
      <c r="CL137">
        <f t="shared" si="121"/>
        <v>0</v>
      </c>
      <c r="CM137">
        <f t="shared" si="122"/>
        <v>0</v>
      </c>
      <c r="CN137">
        <f t="shared" si="123"/>
        <v>0</v>
      </c>
      <c r="CO137">
        <f t="shared" ca="1" si="124"/>
        <v>200</v>
      </c>
      <c r="CP137" s="23">
        <f t="shared" ca="1" si="125"/>
        <v>200</v>
      </c>
      <c r="CQ137" s="465"/>
      <c r="CR137" s="335"/>
      <c r="CS137" s="335"/>
      <c r="CT137" s="335"/>
      <c r="CU137" s="335"/>
      <c r="CV137" s="335"/>
      <c r="CW137" s="335"/>
      <c r="CX137" s="335"/>
      <c r="CY137" s="335"/>
      <c r="CZ137" s="335"/>
      <c r="DA137" s="23">
        <v>-21</v>
      </c>
      <c r="DB137" s="23">
        <f t="shared" ca="1" si="126"/>
        <v>200</v>
      </c>
      <c r="DC137">
        <f t="shared" si="127"/>
        <v>0</v>
      </c>
      <c r="DD137">
        <f t="shared" si="128"/>
        <v>0</v>
      </c>
      <c r="DE137">
        <f t="shared" si="129"/>
        <v>0</v>
      </c>
      <c r="DF137">
        <f t="shared" ca="1" si="130"/>
        <v>200</v>
      </c>
      <c r="DG137" s="23">
        <f t="shared" ca="1" si="131"/>
        <v>200</v>
      </c>
      <c r="DH137" s="465"/>
      <c r="DI137" s="335"/>
      <c r="DJ137" s="335"/>
      <c r="DK137" s="335"/>
      <c r="DL137" s="335"/>
      <c r="DM137" s="335"/>
      <c r="DN137" s="335"/>
      <c r="DO137" s="335"/>
      <c r="DP137" s="335"/>
      <c r="DQ137" s="335"/>
      <c r="DR137" s="23">
        <v>-21</v>
      </c>
      <c r="DS137" s="23">
        <f t="shared" ca="1" si="132"/>
        <v>400</v>
      </c>
      <c r="DT137">
        <f t="shared" si="133"/>
        <v>0</v>
      </c>
      <c r="DU137">
        <f t="shared" si="134"/>
        <v>0</v>
      </c>
      <c r="DV137">
        <f t="shared" si="135"/>
        <v>0</v>
      </c>
      <c r="DW137">
        <f t="shared" ca="1" si="136"/>
        <v>400</v>
      </c>
      <c r="DX137" s="23">
        <f t="shared" ca="1" si="137"/>
        <v>400</v>
      </c>
      <c r="DY137" s="465"/>
      <c r="DZ137" s="335"/>
      <c r="EA137" s="335"/>
      <c r="EB137" s="335"/>
      <c r="EC137" s="335"/>
      <c r="ED137" s="335"/>
      <c r="EE137" s="335"/>
      <c r="EF137" s="335"/>
      <c r="EG137" s="335"/>
      <c r="EH137" s="335"/>
      <c r="EI137" s="23">
        <v>-21</v>
      </c>
      <c r="EJ137" s="23">
        <f t="shared" ca="1" si="138"/>
        <v>150</v>
      </c>
      <c r="EK137">
        <f t="shared" si="139"/>
        <v>0</v>
      </c>
      <c r="EL137">
        <f t="shared" si="140"/>
        <v>0</v>
      </c>
      <c r="EM137">
        <f t="shared" si="141"/>
        <v>0</v>
      </c>
      <c r="EN137">
        <f t="shared" ca="1" si="142"/>
        <v>150</v>
      </c>
      <c r="EO137" s="23">
        <f t="shared" ca="1" si="143"/>
        <v>150</v>
      </c>
      <c r="EP137" s="465"/>
      <c r="EQ137" s="335"/>
      <c r="ER137" s="335"/>
      <c r="ES137" s="335"/>
      <c r="ET137" s="335"/>
      <c r="EU137" s="335"/>
      <c r="EV137" s="335"/>
      <c r="EW137" s="335"/>
      <c r="EX137" s="335"/>
      <c r="EY137" s="335"/>
      <c r="EZ137" s="23">
        <v>-21</v>
      </c>
      <c r="FA137" s="23">
        <f t="shared" ca="1" si="144"/>
        <v>200</v>
      </c>
      <c r="FB137">
        <f t="shared" si="145"/>
        <v>0</v>
      </c>
      <c r="FC137">
        <f t="shared" si="146"/>
        <v>0</v>
      </c>
      <c r="FD137">
        <f t="shared" si="147"/>
        <v>0</v>
      </c>
      <c r="FE137">
        <f t="shared" ca="1" si="148"/>
        <v>200</v>
      </c>
      <c r="FF137" s="23">
        <f t="shared" ca="1" si="149"/>
        <v>200</v>
      </c>
      <c r="FG137" s="465"/>
      <c r="FH137" s="335"/>
      <c r="FI137" s="335"/>
      <c r="FJ137" s="335"/>
      <c r="FK137" s="335"/>
      <c r="FL137" s="335"/>
      <c r="FM137" s="335"/>
      <c r="FN137" s="335"/>
      <c r="FO137" s="335"/>
      <c r="FP137" s="335"/>
      <c r="FQ137" s="23">
        <v>-21</v>
      </c>
      <c r="FR137" s="23">
        <f t="shared" si="150"/>
        <v>0</v>
      </c>
      <c r="FS137">
        <f t="shared" si="151"/>
        <v>0</v>
      </c>
      <c r="FT137">
        <f t="shared" si="152"/>
        <v>0</v>
      </c>
      <c r="FU137">
        <f t="shared" si="153"/>
        <v>0</v>
      </c>
      <c r="FV137">
        <f t="shared" si="154"/>
        <v>0</v>
      </c>
      <c r="FW137" s="23">
        <f t="shared" si="155"/>
        <v>0</v>
      </c>
      <c r="FX137" s="465"/>
      <c r="FY137" s="335"/>
      <c r="FZ137" s="335"/>
      <c r="GA137" s="335"/>
      <c r="GB137" s="335"/>
      <c r="GC137" s="335"/>
      <c r="GD137" s="335"/>
      <c r="GE137" s="335"/>
      <c r="GF137" s="335"/>
      <c r="GG137" s="335"/>
      <c r="GH137" s="23">
        <v>-21</v>
      </c>
      <c r="GI137" s="23">
        <f t="shared" si="156"/>
        <v>0</v>
      </c>
      <c r="GJ137">
        <f t="shared" si="157"/>
        <v>0</v>
      </c>
      <c r="GK137">
        <f t="shared" si="158"/>
        <v>0</v>
      </c>
      <c r="GL137">
        <f t="shared" si="159"/>
        <v>0</v>
      </c>
      <c r="GM137">
        <f t="shared" si="160"/>
        <v>0</v>
      </c>
      <c r="GN137" s="23">
        <f t="shared" si="161"/>
        <v>0</v>
      </c>
      <c r="GO137" s="465"/>
      <c r="GP137" s="335"/>
      <c r="GQ137" s="335"/>
      <c r="GR137" s="335"/>
      <c r="GS137" s="335"/>
      <c r="GT137" s="335"/>
      <c r="GU137" s="335"/>
      <c r="GV137" s="335"/>
      <c r="GW137" s="335"/>
      <c r="GX137" s="335"/>
      <c r="GY137" s="23">
        <v>-21</v>
      </c>
      <c r="GZ137" s="23">
        <f t="shared" si="162"/>
        <v>0</v>
      </c>
      <c r="HA137">
        <f t="shared" si="163"/>
        <v>0</v>
      </c>
      <c r="HB137">
        <f t="shared" si="164"/>
        <v>0</v>
      </c>
      <c r="HC137">
        <f t="shared" si="165"/>
        <v>0</v>
      </c>
      <c r="HD137">
        <f t="shared" si="166"/>
        <v>0</v>
      </c>
      <c r="HE137" s="23">
        <f t="shared" si="167"/>
        <v>0</v>
      </c>
      <c r="HF137" s="465"/>
      <c r="HG137" s="335"/>
      <c r="HH137" s="335"/>
      <c r="HI137" s="335"/>
      <c r="HJ137" s="335"/>
      <c r="HK137" s="335"/>
      <c r="HL137" s="335"/>
      <c r="HM137" s="335"/>
      <c r="HN137" s="335"/>
      <c r="HO137" s="335"/>
      <c r="HP137" s="23">
        <v>-21</v>
      </c>
      <c r="HQ137" s="23">
        <f t="shared" si="168"/>
        <v>0</v>
      </c>
      <c r="HR137">
        <f t="shared" si="169"/>
        <v>0</v>
      </c>
      <c r="HS137">
        <f t="shared" si="170"/>
        <v>0</v>
      </c>
      <c r="HT137">
        <f t="shared" si="171"/>
        <v>0</v>
      </c>
      <c r="HU137">
        <f t="shared" si="172"/>
        <v>0</v>
      </c>
      <c r="HV137" s="23">
        <f t="shared" si="173"/>
        <v>0</v>
      </c>
      <c r="HW137" s="465"/>
      <c r="HX137" s="335"/>
      <c r="HY137" s="335"/>
      <c r="HZ137" s="335"/>
      <c r="IA137" s="335"/>
      <c r="IB137" s="335"/>
      <c r="IC137" s="335"/>
      <c r="ID137" s="335"/>
      <c r="IE137" s="335"/>
      <c r="IF137" s="335"/>
      <c r="IG137" s="23">
        <v>-21</v>
      </c>
      <c r="IH137" s="23">
        <f t="shared" si="174"/>
        <v>0</v>
      </c>
      <c r="II137">
        <f t="shared" si="175"/>
        <v>0</v>
      </c>
      <c r="IJ137">
        <f t="shared" si="176"/>
        <v>0</v>
      </c>
      <c r="IK137">
        <f t="shared" si="177"/>
        <v>0</v>
      </c>
      <c r="IL137">
        <f t="shared" si="178"/>
        <v>0</v>
      </c>
      <c r="IM137" s="23">
        <f t="shared" si="179"/>
        <v>0</v>
      </c>
      <c r="IN137" s="465"/>
      <c r="IO137" s="335"/>
      <c r="IP137" s="335"/>
      <c r="IQ137" s="335"/>
      <c r="IR137" s="335"/>
      <c r="IS137" s="335"/>
      <c r="IT137" s="335"/>
    </row>
    <row r="138" spans="1:254" s="124" customFormat="1" ht="12.75" x14ac:dyDescent="0.2">
      <c r="A138" s="335"/>
      <c r="B138" s="335"/>
      <c r="C138" s="23">
        <v>-20</v>
      </c>
      <c r="D138" s="23">
        <f t="shared" si="90"/>
        <v>0</v>
      </c>
      <c r="E138">
        <f t="shared" si="91"/>
        <v>0</v>
      </c>
      <c r="F138">
        <f t="shared" si="92"/>
        <v>0</v>
      </c>
      <c r="G138">
        <f t="shared" si="93"/>
        <v>0</v>
      </c>
      <c r="H138">
        <f t="shared" si="94"/>
        <v>0</v>
      </c>
      <c r="I138" s="23">
        <f t="shared" ca="1" si="95"/>
        <v>200</v>
      </c>
      <c r="J138" s="465"/>
      <c r="K138" s="335"/>
      <c r="L138" s="335"/>
      <c r="M138" s="335"/>
      <c r="N138" s="335"/>
      <c r="O138" s="335"/>
      <c r="P138" s="335"/>
      <c r="Q138" s="335"/>
      <c r="R138" s="335"/>
      <c r="S138" s="335"/>
      <c r="T138" s="23">
        <v>-20</v>
      </c>
      <c r="U138" s="23">
        <f t="shared" si="96"/>
        <v>0</v>
      </c>
      <c r="V138">
        <f t="shared" si="97"/>
        <v>0</v>
      </c>
      <c r="W138">
        <f t="shared" si="98"/>
        <v>0</v>
      </c>
      <c r="X138">
        <f t="shared" si="99"/>
        <v>0</v>
      </c>
      <c r="Y138">
        <f t="shared" si="100"/>
        <v>0</v>
      </c>
      <c r="Z138" s="23">
        <f t="shared" ca="1" si="101"/>
        <v>200</v>
      </c>
      <c r="AA138" s="465"/>
      <c r="AB138" s="335"/>
      <c r="AC138" s="335"/>
      <c r="AD138" s="335"/>
      <c r="AE138" s="335"/>
      <c r="AF138" s="335"/>
      <c r="AG138" s="335"/>
      <c r="AH138" s="335"/>
      <c r="AI138" s="335"/>
      <c r="AJ138" s="335"/>
      <c r="AK138" s="23">
        <v>-20</v>
      </c>
      <c r="AL138" s="23">
        <f t="shared" si="102"/>
        <v>0</v>
      </c>
      <c r="AM138">
        <f t="shared" si="103"/>
        <v>0</v>
      </c>
      <c r="AN138">
        <f t="shared" si="104"/>
        <v>0</v>
      </c>
      <c r="AO138">
        <f t="shared" si="105"/>
        <v>0</v>
      </c>
      <c r="AP138">
        <f t="shared" si="106"/>
        <v>0</v>
      </c>
      <c r="AQ138" s="23">
        <f t="shared" ca="1" si="107"/>
        <v>200</v>
      </c>
      <c r="AR138" s="465"/>
      <c r="AS138" s="335"/>
      <c r="AT138" s="335"/>
      <c r="AU138" s="335"/>
      <c r="AV138" s="335"/>
      <c r="AW138" s="335"/>
      <c r="AX138" s="335"/>
      <c r="AY138" s="335"/>
      <c r="AZ138" s="335"/>
      <c r="BA138" s="335"/>
      <c r="BB138" s="23">
        <v>-20</v>
      </c>
      <c r="BC138" s="23">
        <f t="shared" si="108"/>
        <v>0</v>
      </c>
      <c r="BD138">
        <f t="shared" si="109"/>
        <v>0</v>
      </c>
      <c r="BE138">
        <f t="shared" si="110"/>
        <v>0</v>
      </c>
      <c r="BF138">
        <f t="shared" si="111"/>
        <v>0</v>
      </c>
      <c r="BG138">
        <f t="shared" si="112"/>
        <v>0</v>
      </c>
      <c r="BH138" s="23">
        <f t="shared" ca="1" si="113"/>
        <v>200</v>
      </c>
      <c r="BI138" s="465"/>
      <c r="BJ138" s="335"/>
      <c r="BK138" s="335"/>
      <c r="BL138" s="335"/>
      <c r="BM138" s="335"/>
      <c r="BN138" s="335"/>
      <c r="BO138" s="335"/>
      <c r="BP138" s="335"/>
      <c r="BQ138" s="335"/>
      <c r="BR138" s="335"/>
      <c r="BS138" s="23">
        <v>-20</v>
      </c>
      <c r="BT138" s="23">
        <f t="shared" si="114"/>
        <v>0</v>
      </c>
      <c r="BU138">
        <f t="shared" si="115"/>
        <v>0</v>
      </c>
      <c r="BV138">
        <f t="shared" si="116"/>
        <v>0</v>
      </c>
      <c r="BW138">
        <f t="shared" si="117"/>
        <v>0</v>
      </c>
      <c r="BX138">
        <f t="shared" si="118"/>
        <v>0</v>
      </c>
      <c r="BY138" s="23">
        <f t="shared" ca="1" si="119"/>
        <v>0</v>
      </c>
      <c r="BZ138" s="465"/>
      <c r="CA138" s="335"/>
      <c r="CB138" s="335"/>
      <c r="CC138" s="335"/>
      <c r="CD138" s="335"/>
      <c r="CE138" s="335"/>
      <c r="CF138" s="335"/>
      <c r="CG138" s="335"/>
      <c r="CH138" s="335"/>
      <c r="CI138" s="335"/>
      <c r="CJ138" s="23">
        <v>-20</v>
      </c>
      <c r="CK138" s="23">
        <f t="shared" si="120"/>
        <v>0</v>
      </c>
      <c r="CL138">
        <f t="shared" si="121"/>
        <v>0</v>
      </c>
      <c r="CM138">
        <f t="shared" si="122"/>
        <v>0</v>
      </c>
      <c r="CN138">
        <f t="shared" si="123"/>
        <v>0</v>
      </c>
      <c r="CO138">
        <f t="shared" si="124"/>
        <v>0</v>
      </c>
      <c r="CP138" s="23">
        <f t="shared" ca="1" si="125"/>
        <v>200</v>
      </c>
      <c r="CQ138" s="465"/>
      <c r="CR138" s="335"/>
      <c r="CS138" s="335"/>
      <c r="CT138" s="335"/>
      <c r="CU138" s="335"/>
      <c r="CV138" s="335"/>
      <c r="CW138" s="335"/>
      <c r="CX138" s="335"/>
      <c r="CY138" s="335"/>
      <c r="CZ138" s="335"/>
      <c r="DA138" s="23">
        <v>-20</v>
      </c>
      <c r="DB138" s="23">
        <f t="shared" si="126"/>
        <v>0</v>
      </c>
      <c r="DC138">
        <f t="shared" si="127"/>
        <v>0</v>
      </c>
      <c r="DD138">
        <f t="shared" si="128"/>
        <v>0</v>
      </c>
      <c r="DE138">
        <f t="shared" si="129"/>
        <v>0</v>
      </c>
      <c r="DF138">
        <f t="shared" si="130"/>
        <v>0</v>
      </c>
      <c r="DG138" s="23">
        <f t="shared" ca="1" si="131"/>
        <v>200</v>
      </c>
      <c r="DH138" s="465"/>
      <c r="DI138" s="335"/>
      <c r="DJ138" s="335"/>
      <c r="DK138" s="335"/>
      <c r="DL138" s="335"/>
      <c r="DM138" s="335"/>
      <c r="DN138" s="335"/>
      <c r="DO138" s="335"/>
      <c r="DP138" s="335"/>
      <c r="DQ138" s="335"/>
      <c r="DR138" s="23">
        <v>-20</v>
      </c>
      <c r="DS138" s="23">
        <f t="shared" si="132"/>
        <v>0</v>
      </c>
      <c r="DT138">
        <f t="shared" si="133"/>
        <v>0</v>
      </c>
      <c r="DU138">
        <f t="shared" si="134"/>
        <v>0</v>
      </c>
      <c r="DV138">
        <f t="shared" si="135"/>
        <v>0</v>
      </c>
      <c r="DW138">
        <f t="shared" si="136"/>
        <v>0</v>
      </c>
      <c r="DX138" s="23">
        <f t="shared" ca="1" si="137"/>
        <v>400</v>
      </c>
      <c r="DY138" s="465"/>
      <c r="DZ138" s="335"/>
      <c r="EA138" s="335"/>
      <c r="EB138" s="335"/>
      <c r="EC138" s="335"/>
      <c r="ED138" s="335"/>
      <c r="EE138" s="335"/>
      <c r="EF138" s="335"/>
      <c r="EG138" s="335"/>
      <c r="EH138" s="335"/>
      <c r="EI138" s="23">
        <v>-20</v>
      </c>
      <c r="EJ138" s="23">
        <f t="shared" si="138"/>
        <v>0</v>
      </c>
      <c r="EK138">
        <f t="shared" si="139"/>
        <v>0</v>
      </c>
      <c r="EL138">
        <f t="shared" si="140"/>
        <v>0</v>
      </c>
      <c r="EM138">
        <f t="shared" si="141"/>
        <v>0</v>
      </c>
      <c r="EN138">
        <f t="shared" si="142"/>
        <v>0</v>
      </c>
      <c r="EO138" s="23">
        <f t="shared" ca="1" si="143"/>
        <v>150</v>
      </c>
      <c r="EP138" s="465"/>
      <c r="EQ138" s="335"/>
      <c r="ER138" s="335"/>
      <c r="ES138" s="335"/>
      <c r="ET138" s="335"/>
      <c r="EU138" s="335"/>
      <c r="EV138" s="335"/>
      <c r="EW138" s="335"/>
      <c r="EX138" s="335"/>
      <c r="EY138" s="335"/>
      <c r="EZ138" s="23">
        <v>-20</v>
      </c>
      <c r="FA138" s="23">
        <f t="shared" si="144"/>
        <v>0</v>
      </c>
      <c r="FB138">
        <f t="shared" si="145"/>
        <v>0</v>
      </c>
      <c r="FC138">
        <f t="shared" si="146"/>
        <v>0</v>
      </c>
      <c r="FD138">
        <f t="shared" si="147"/>
        <v>0</v>
      </c>
      <c r="FE138">
        <f t="shared" si="148"/>
        <v>0</v>
      </c>
      <c r="FF138" s="23">
        <f t="shared" ca="1" si="149"/>
        <v>200</v>
      </c>
      <c r="FG138" s="465"/>
      <c r="FH138" s="335"/>
      <c r="FI138" s="335"/>
      <c r="FJ138" s="335"/>
      <c r="FK138" s="335"/>
      <c r="FL138" s="335"/>
      <c r="FM138" s="335"/>
      <c r="FN138" s="335"/>
      <c r="FO138" s="335"/>
      <c r="FP138" s="335"/>
      <c r="FQ138" s="23">
        <v>-20</v>
      </c>
      <c r="FR138" s="23">
        <f t="shared" si="150"/>
        <v>0</v>
      </c>
      <c r="FS138">
        <f t="shared" si="151"/>
        <v>0</v>
      </c>
      <c r="FT138">
        <f t="shared" si="152"/>
        <v>0</v>
      </c>
      <c r="FU138">
        <f t="shared" si="153"/>
        <v>0</v>
      </c>
      <c r="FV138">
        <f t="shared" si="154"/>
        <v>0</v>
      </c>
      <c r="FW138" s="23">
        <f t="shared" si="155"/>
        <v>0</v>
      </c>
      <c r="FX138" s="465"/>
      <c r="FY138" s="335"/>
      <c r="FZ138" s="335"/>
      <c r="GA138" s="335"/>
      <c r="GB138" s="335"/>
      <c r="GC138" s="335"/>
      <c r="GD138" s="335"/>
      <c r="GE138" s="335"/>
      <c r="GF138" s="335"/>
      <c r="GG138" s="335"/>
      <c r="GH138" s="23">
        <v>-20</v>
      </c>
      <c r="GI138" s="23">
        <f t="shared" si="156"/>
        <v>0</v>
      </c>
      <c r="GJ138">
        <f t="shared" si="157"/>
        <v>0</v>
      </c>
      <c r="GK138">
        <f t="shared" si="158"/>
        <v>0</v>
      </c>
      <c r="GL138">
        <f t="shared" si="159"/>
        <v>0</v>
      </c>
      <c r="GM138">
        <f t="shared" si="160"/>
        <v>0</v>
      </c>
      <c r="GN138" s="23">
        <f t="shared" si="161"/>
        <v>0</v>
      </c>
      <c r="GO138" s="465"/>
      <c r="GP138" s="335"/>
      <c r="GQ138" s="335"/>
      <c r="GR138" s="335"/>
      <c r="GS138" s="335"/>
      <c r="GT138" s="335"/>
      <c r="GU138" s="335"/>
      <c r="GV138" s="335"/>
      <c r="GW138" s="335"/>
      <c r="GX138" s="335"/>
      <c r="GY138" s="23">
        <v>-20</v>
      </c>
      <c r="GZ138" s="23">
        <f t="shared" si="162"/>
        <v>0</v>
      </c>
      <c r="HA138">
        <f t="shared" si="163"/>
        <v>0</v>
      </c>
      <c r="HB138">
        <f t="shared" si="164"/>
        <v>0</v>
      </c>
      <c r="HC138">
        <f t="shared" si="165"/>
        <v>0</v>
      </c>
      <c r="HD138">
        <f t="shared" si="166"/>
        <v>0</v>
      </c>
      <c r="HE138" s="23">
        <f t="shared" si="167"/>
        <v>0</v>
      </c>
      <c r="HF138" s="465"/>
      <c r="HG138" s="335"/>
      <c r="HH138" s="335"/>
      <c r="HI138" s="335"/>
      <c r="HJ138" s="335"/>
      <c r="HK138" s="335"/>
      <c r="HL138" s="335"/>
      <c r="HM138" s="335"/>
      <c r="HN138" s="335"/>
      <c r="HO138" s="335"/>
      <c r="HP138" s="23">
        <v>-20</v>
      </c>
      <c r="HQ138" s="23">
        <f t="shared" si="168"/>
        <v>0</v>
      </c>
      <c r="HR138">
        <f t="shared" si="169"/>
        <v>0</v>
      </c>
      <c r="HS138">
        <f t="shared" si="170"/>
        <v>0</v>
      </c>
      <c r="HT138">
        <f t="shared" si="171"/>
        <v>0</v>
      </c>
      <c r="HU138">
        <f t="shared" si="172"/>
        <v>0</v>
      </c>
      <c r="HV138" s="23">
        <f t="shared" si="173"/>
        <v>0</v>
      </c>
      <c r="HW138" s="465"/>
      <c r="HX138" s="335"/>
      <c r="HY138" s="335"/>
      <c r="HZ138" s="335"/>
      <c r="IA138" s="335"/>
      <c r="IB138" s="335"/>
      <c r="IC138" s="335"/>
      <c r="ID138" s="335"/>
      <c r="IE138" s="335"/>
      <c r="IF138" s="335"/>
      <c r="IG138" s="23">
        <v>-20</v>
      </c>
      <c r="IH138" s="23">
        <f t="shared" si="174"/>
        <v>0</v>
      </c>
      <c r="II138">
        <f t="shared" si="175"/>
        <v>0</v>
      </c>
      <c r="IJ138">
        <f t="shared" si="176"/>
        <v>0</v>
      </c>
      <c r="IK138">
        <f t="shared" si="177"/>
        <v>0</v>
      </c>
      <c r="IL138">
        <f t="shared" si="178"/>
        <v>0</v>
      </c>
      <c r="IM138" s="23">
        <f t="shared" si="179"/>
        <v>0</v>
      </c>
      <c r="IN138" s="465"/>
      <c r="IO138" s="335"/>
      <c r="IP138" s="335"/>
      <c r="IQ138" s="335"/>
      <c r="IR138" s="335"/>
      <c r="IS138" s="335"/>
      <c r="IT138" s="335"/>
    </row>
    <row r="139" spans="1:254" s="124" customFormat="1" ht="12.75" x14ac:dyDescent="0.2">
      <c r="A139" s="335"/>
      <c r="B139" s="335"/>
      <c r="C139" s="23">
        <v>-19</v>
      </c>
      <c r="D139" s="23">
        <f t="shared" si="90"/>
        <v>0</v>
      </c>
      <c r="E139">
        <f t="shared" si="91"/>
        <v>0</v>
      </c>
      <c r="F139">
        <f t="shared" si="92"/>
        <v>0</v>
      </c>
      <c r="G139">
        <f t="shared" si="93"/>
        <v>0</v>
      </c>
      <c r="H139">
        <f t="shared" si="94"/>
        <v>0</v>
      </c>
      <c r="I139" s="23">
        <f t="shared" ca="1" si="95"/>
        <v>200</v>
      </c>
      <c r="J139" s="465"/>
      <c r="K139" s="335"/>
      <c r="L139" s="335"/>
      <c r="M139" s="335"/>
      <c r="N139" s="335"/>
      <c r="O139" s="335"/>
      <c r="P139" s="335"/>
      <c r="Q139" s="335"/>
      <c r="R139" s="335"/>
      <c r="S139" s="335"/>
      <c r="T139" s="23">
        <v>-19</v>
      </c>
      <c r="U139" s="23">
        <f t="shared" si="96"/>
        <v>0</v>
      </c>
      <c r="V139">
        <f t="shared" si="97"/>
        <v>0</v>
      </c>
      <c r="W139">
        <f t="shared" si="98"/>
        <v>0</v>
      </c>
      <c r="X139">
        <f t="shared" si="99"/>
        <v>0</v>
      </c>
      <c r="Y139">
        <f t="shared" si="100"/>
        <v>0</v>
      </c>
      <c r="Z139" s="23">
        <f t="shared" ca="1" si="101"/>
        <v>200</v>
      </c>
      <c r="AA139" s="465"/>
      <c r="AB139" s="335"/>
      <c r="AC139" s="335"/>
      <c r="AD139" s="335"/>
      <c r="AE139" s="335"/>
      <c r="AF139" s="335"/>
      <c r="AG139" s="335"/>
      <c r="AH139" s="335"/>
      <c r="AI139" s="335"/>
      <c r="AJ139" s="335"/>
      <c r="AK139" s="23">
        <v>-19</v>
      </c>
      <c r="AL139" s="23">
        <f t="shared" si="102"/>
        <v>0</v>
      </c>
      <c r="AM139">
        <f t="shared" si="103"/>
        <v>0</v>
      </c>
      <c r="AN139">
        <f t="shared" si="104"/>
        <v>0</v>
      </c>
      <c r="AO139">
        <f t="shared" si="105"/>
        <v>0</v>
      </c>
      <c r="AP139">
        <f t="shared" si="106"/>
        <v>0</v>
      </c>
      <c r="AQ139" s="23">
        <f t="shared" ca="1" si="107"/>
        <v>200</v>
      </c>
      <c r="AR139" s="465"/>
      <c r="AS139" s="335"/>
      <c r="AT139" s="335"/>
      <c r="AU139" s="335"/>
      <c r="AV139" s="335"/>
      <c r="AW139" s="335"/>
      <c r="AX139" s="335"/>
      <c r="AY139" s="335"/>
      <c r="AZ139" s="335"/>
      <c r="BA139" s="335"/>
      <c r="BB139" s="23">
        <v>-19</v>
      </c>
      <c r="BC139" s="23">
        <f t="shared" si="108"/>
        <v>0</v>
      </c>
      <c r="BD139">
        <f t="shared" si="109"/>
        <v>0</v>
      </c>
      <c r="BE139">
        <f t="shared" si="110"/>
        <v>0</v>
      </c>
      <c r="BF139">
        <f t="shared" si="111"/>
        <v>0</v>
      </c>
      <c r="BG139">
        <f t="shared" si="112"/>
        <v>0</v>
      </c>
      <c r="BH139" s="23">
        <f t="shared" ca="1" si="113"/>
        <v>200</v>
      </c>
      <c r="BI139" s="465"/>
      <c r="BJ139" s="335"/>
      <c r="BK139" s="335"/>
      <c r="BL139" s="335"/>
      <c r="BM139" s="335"/>
      <c r="BN139" s="335"/>
      <c r="BO139" s="335"/>
      <c r="BP139" s="335"/>
      <c r="BQ139" s="335"/>
      <c r="BR139" s="335"/>
      <c r="BS139" s="23">
        <v>-19</v>
      </c>
      <c r="BT139" s="23">
        <f t="shared" si="114"/>
        <v>0</v>
      </c>
      <c r="BU139">
        <f t="shared" si="115"/>
        <v>0</v>
      </c>
      <c r="BV139">
        <f t="shared" si="116"/>
        <v>0</v>
      </c>
      <c r="BW139">
        <f t="shared" si="117"/>
        <v>0</v>
      </c>
      <c r="BX139">
        <f t="shared" si="118"/>
        <v>0</v>
      </c>
      <c r="BY139" s="23">
        <f t="shared" ca="1" si="119"/>
        <v>0</v>
      </c>
      <c r="BZ139" s="465"/>
      <c r="CA139" s="335"/>
      <c r="CB139" s="335"/>
      <c r="CC139" s="335"/>
      <c r="CD139" s="335"/>
      <c r="CE139" s="335"/>
      <c r="CF139" s="335"/>
      <c r="CG139" s="335"/>
      <c r="CH139" s="335"/>
      <c r="CI139" s="335"/>
      <c r="CJ139" s="23">
        <v>-19</v>
      </c>
      <c r="CK139" s="23">
        <f t="shared" si="120"/>
        <v>0</v>
      </c>
      <c r="CL139">
        <f t="shared" si="121"/>
        <v>0</v>
      </c>
      <c r="CM139">
        <f t="shared" si="122"/>
        <v>0</v>
      </c>
      <c r="CN139">
        <f t="shared" si="123"/>
        <v>0</v>
      </c>
      <c r="CO139">
        <f t="shared" si="124"/>
        <v>0</v>
      </c>
      <c r="CP139" s="23">
        <f t="shared" ca="1" si="125"/>
        <v>200</v>
      </c>
      <c r="CQ139" s="465"/>
      <c r="CR139" s="335"/>
      <c r="CS139" s="335"/>
      <c r="CT139" s="335"/>
      <c r="CU139" s="335"/>
      <c r="CV139" s="335"/>
      <c r="CW139" s="335"/>
      <c r="CX139" s="335"/>
      <c r="CY139" s="335"/>
      <c r="CZ139" s="335"/>
      <c r="DA139" s="23">
        <v>-19</v>
      </c>
      <c r="DB139" s="23">
        <f t="shared" si="126"/>
        <v>0</v>
      </c>
      <c r="DC139">
        <f t="shared" si="127"/>
        <v>0</v>
      </c>
      <c r="DD139">
        <f t="shared" si="128"/>
        <v>0</v>
      </c>
      <c r="DE139">
        <f t="shared" si="129"/>
        <v>0</v>
      </c>
      <c r="DF139">
        <f t="shared" si="130"/>
        <v>0</v>
      </c>
      <c r="DG139" s="23">
        <f t="shared" ca="1" si="131"/>
        <v>200</v>
      </c>
      <c r="DH139" s="465"/>
      <c r="DI139" s="335"/>
      <c r="DJ139" s="335"/>
      <c r="DK139" s="335"/>
      <c r="DL139" s="335"/>
      <c r="DM139" s="335"/>
      <c r="DN139" s="335"/>
      <c r="DO139" s="335"/>
      <c r="DP139" s="335"/>
      <c r="DQ139" s="335"/>
      <c r="DR139" s="23">
        <v>-19</v>
      </c>
      <c r="DS139" s="23">
        <f t="shared" si="132"/>
        <v>0</v>
      </c>
      <c r="DT139">
        <f t="shared" si="133"/>
        <v>0</v>
      </c>
      <c r="DU139">
        <f t="shared" si="134"/>
        <v>0</v>
      </c>
      <c r="DV139">
        <f t="shared" si="135"/>
        <v>0</v>
      </c>
      <c r="DW139">
        <f t="shared" si="136"/>
        <v>0</v>
      </c>
      <c r="DX139" s="23">
        <f t="shared" ca="1" si="137"/>
        <v>400</v>
      </c>
      <c r="DY139" s="465"/>
      <c r="DZ139" s="335"/>
      <c r="EA139" s="335"/>
      <c r="EB139" s="335"/>
      <c r="EC139" s="335"/>
      <c r="ED139" s="335"/>
      <c r="EE139" s="335"/>
      <c r="EF139" s="335"/>
      <c r="EG139" s="335"/>
      <c r="EH139" s="335"/>
      <c r="EI139" s="23">
        <v>-19</v>
      </c>
      <c r="EJ139" s="23">
        <f t="shared" si="138"/>
        <v>0</v>
      </c>
      <c r="EK139">
        <f t="shared" si="139"/>
        <v>0</v>
      </c>
      <c r="EL139">
        <f t="shared" si="140"/>
        <v>0</v>
      </c>
      <c r="EM139">
        <f t="shared" si="141"/>
        <v>0</v>
      </c>
      <c r="EN139">
        <f t="shared" si="142"/>
        <v>0</v>
      </c>
      <c r="EO139" s="23">
        <f t="shared" ca="1" si="143"/>
        <v>150</v>
      </c>
      <c r="EP139" s="465"/>
      <c r="EQ139" s="335"/>
      <c r="ER139" s="335"/>
      <c r="ES139" s="335"/>
      <c r="ET139" s="335"/>
      <c r="EU139" s="335"/>
      <c r="EV139" s="335"/>
      <c r="EW139" s="335"/>
      <c r="EX139" s="335"/>
      <c r="EY139" s="335"/>
      <c r="EZ139" s="23">
        <v>-19</v>
      </c>
      <c r="FA139" s="23">
        <f t="shared" si="144"/>
        <v>0</v>
      </c>
      <c r="FB139">
        <f t="shared" si="145"/>
        <v>0</v>
      </c>
      <c r="FC139">
        <f t="shared" si="146"/>
        <v>0</v>
      </c>
      <c r="FD139">
        <f t="shared" si="147"/>
        <v>0</v>
      </c>
      <c r="FE139">
        <f t="shared" si="148"/>
        <v>0</v>
      </c>
      <c r="FF139" s="23">
        <f t="shared" ca="1" si="149"/>
        <v>200</v>
      </c>
      <c r="FG139" s="465"/>
      <c r="FH139" s="335"/>
      <c r="FI139" s="335"/>
      <c r="FJ139" s="335"/>
      <c r="FK139" s="335"/>
      <c r="FL139" s="335"/>
      <c r="FM139" s="335"/>
      <c r="FN139" s="335"/>
      <c r="FO139" s="335"/>
      <c r="FP139" s="335"/>
      <c r="FQ139" s="23">
        <v>-19</v>
      </c>
      <c r="FR139" s="23">
        <f t="shared" si="150"/>
        <v>0</v>
      </c>
      <c r="FS139">
        <f t="shared" si="151"/>
        <v>0</v>
      </c>
      <c r="FT139">
        <f t="shared" si="152"/>
        <v>0</v>
      </c>
      <c r="FU139">
        <f t="shared" si="153"/>
        <v>0</v>
      </c>
      <c r="FV139">
        <f t="shared" si="154"/>
        <v>0</v>
      </c>
      <c r="FW139" s="23">
        <f t="shared" si="155"/>
        <v>0</v>
      </c>
      <c r="FX139" s="465"/>
      <c r="FY139" s="335"/>
      <c r="FZ139" s="335"/>
      <c r="GA139" s="335"/>
      <c r="GB139" s="335"/>
      <c r="GC139" s="335"/>
      <c r="GD139" s="335"/>
      <c r="GE139" s="335"/>
      <c r="GF139" s="335"/>
      <c r="GG139" s="335"/>
      <c r="GH139" s="23">
        <v>-19</v>
      </c>
      <c r="GI139" s="23">
        <f t="shared" si="156"/>
        <v>0</v>
      </c>
      <c r="GJ139">
        <f t="shared" si="157"/>
        <v>0</v>
      </c>
      <c r="GK139">
        <f t="shared" si="158"/>
        <v>0</v>
      </c>
      <c r="GL139">
        <f t="shared" si="159"/>
        <v>0</v>
      </c>
      <c r="GM139">
        <f t="shared" si="160"/>
        <v>0</v>
      </c>
      <c r="GN139" s="23">
        <f t="shared" si="161"/>
        <v>0</v>
      </c>
      <c r="GO139" s="465"/>
      <c r="GP139" s="335"/>
      <c r="GQ139" s="335"/>
      <c r="GR139" s="335"/>
      <c r="GS139" s="335"/>
      <c r="GT139" s="335"/>
      <c r="GU139" s="335"/>
      <c r="GV139" s="335"/>
      <c r="GW139" s="335"/>
      <c r="GX139" s="335"/>
      <c r="GY139" s="23">
        <v>-19</v>
      </c>
      <c r="GZ139" s="23">
        <f t="shared" si="162"/>
        <v>0</v>
      </c>
      <c r="HA139">
        <f t="shared" si="163"/>
        <v>0</v>
      </c>
      <c r="HB139">
        <f t="shared" si="164"/>
        <v>0</v>
      </c>
      <c r="HC139">
        <f t="shared" si="165"/>
        <v>0</v>
      </c>
      <c r="HD139">
        <f t="shared" si="166"/>
        <v>0</v>
      </c>
      <c r="HE139" s="23">
        <f t="shared" si="167"/>
        <v>0</v>
      </c>
      <c r="HF139" s="465"/>
      <c r="HG139" s="335"/>
      <c r="HH139" s="335"/>
      <c r="HI139" s="335"/>
      <c r="HJ139" s="335"/>
      <c r="HK139" s="335"/>
      <c r="HL139" s="335"/>
      <c r="HM139" s="335"/>
      <c r="HN139" s="335"/>
      <c r="HO139" s="335"/>
      <c r="HP139" s="23">
        <v>-19</v>
      </c>
      <c r="HQ139" s="23">
        <f t="shared" si="168"/>
        <v>0</v>
      </c>
      <c r="HR139">
        <f t="shared" si="169"/>
        <v>0</v>
      </c>
      <c r="HS139">
        <f t="shared" si="170"/>
        <v>0</v>
      </c>
      <c r="HT139">
        <f t="shared" si="171"/>
        <v>0</v>
      </c>
      <c r="HU139">
        <f t="shared" si="172"/>
        <v>0</v>
      </c>
      <c r="HV139" s="23">
        <f t="shared" si="173"/>
        <v>0</v>
      </c>
      <c r="HW139" s="465"/>
      <c r="HX139" s="335"/>
      <c r="HY139" s="335"/>
      <c r="HZ139" s="335"/>
      <c r="IA139" s="335"/>
      <c r="IB139" s="335"/>
      <c r="IC139" s="335"/>
      <c r="ID139" s="335"/>
      <c r="IE139" s="335"/>
      <c r="IF139" s="335"/>
      <c r="IG139" s="23">
        <v>-19</v>
      </c>
      <c r="IH139" s="23">
        <f t="shared" si="174"/>
        <v>0</v>
      </c>
      <c r="II139">
        <f t="shared" si="175"/>
        <v>0</v>
      </c>
      <c r="IJ139">
        <f t="shared" si="176"/>
        <v>0</v>
      </c>
      <c r="IK139">
        <f t="shared" si="177"/>
        <v>0</v>
      </c>
      <c r="IL139">
        <f t="shared" si="178"/>
        <v>0</v>
      </c>
      <c r="IM139" s="23">
        <f t="shared" si="179"/>
        <v>0</v>
      </c>
      <c r="IN139" s="465"/>
      <c r="IO139" s="335"/>
      <c r="IP139" s="335"/>
      <c r="IQ139" s="335"/>
      <c r="IR139" s="335"/>
      <c r="IS139" s="335"/>
      <c r="IT139" s="335"/>
    </row>
    <row r="140" spans="1:254" s="124" customFormat="1" ht="12.75" x14ac:dyDescent="0.2">
      <c r="A140" s="335"/>
      <c r="B140" s="335"/>
      <c r="C140" s="23">
        <v>-18</v>
      </c>
      <c r="D140" s="23">
        <f t="shared" si="90"/>
        <v>0</v>
      </c>
      <c r="E140">
        <f t="shared" si="91"/>
        <v>0</v>
      </c>
      <c r="F140">
        <f t="shared" si="92"/>
        <v>0</v>
      </c>
      <c r="G140">
        <f t="shared" si="93"/>
        <v>0</v>
      </c>
      <c r="H140">
        <f t="shared" si="94"/>
        <v>0</v>
      </c>
      <c r="I140" s="23">
        <f t="shared" ca="1" si="95"/>
        <v>200</v>
      </c>
      <c r="J140" s="465"/>
      <c r="K140" s="335"/>
      <c r="L140" s="335"/>
      <c r="M140" s="335"/>
      <c r="N140" s="335"/>
      <c r="O140" s="335"/>
      <c r="P140" s="335"/>
      <c r="Q140" s="335"/>
      <c r="R140" s="335"/>
      <c r="S140" s="335"/>
      <c r="T140" s="23">
        <v>-18</v>
      </c>
      <c r="U140" s="23">
        <f t="shared" si="96"/>
        <v>0</v>
      </c>
      <c r="V140">
        <f t="shared" si="97"/>
        <v>0</v>
      </c>
      <c r="W140">
        <f t="shared" si="98"/>
        <v>0</v>
      </c>
      <c r="X140">
        <f t="shared" si="99"/>
        <v>0</v>
      </c>
      <c r="Y140">
        <f t="shared" si="100"/>
        <v>0</v>
      </c>
      <c r="Z140" s="23">
        <f t="shared" ca="1" si="101"/>
        <v>200</v>
      </c>
      <c r="AA140" s="465"/>
      <c r="AB140" s="335"/>
      <c r="AC140" s="335"/>
      <c r="AD140" s="335"/>
      <c r="AE140" s="335"/>
      <c r="AF140" s="335"/>
      <c r="AG140" s="335"/>
      <c r="AH140" s="335"/>
      <c r="AI140" s="335"/>
      <c r="AJ140" s="335"/>
      <c r="AK140" s="23">
        <v>-18</v>
      </c>
      <c r="AL140" s="23">
        <f t="shared" si="102"/>
        <v>0</v>
      </c>
      <c r="AM140">
        <f t="shared" si="103"/>
        <v>0</v>
      </c>
      <c r="AN140">
        <f t="shared" si="104"/>
        <v>0</v>
      </c>
      <c r="AO140">
        <f t="shared" si="105"/>
        <v>0</v>
      </c>
      <c r="AP140">
        <f t="shared" si="106"/>
        <v>0</v>
      </c>
      <c r="AQ140" s="23">
        <f t="shared" ca="1" si="107"/>
        <v>200</v>
      </c>
      <c r="AR140" s="465"/>
      <c r="AS140" s="335"/>
      <c r="AT140" s="335"/>
      <c r="AU140" s="335"/>
      <c r="AV140" s="335"/>
      <c r="AW140" s="335"/>
      <c r="AX140" s="335"/>
      <c r="AY140" s="335"/>
      <c r="AZ140" s="335"/>
      <c r="BA140" s="335"/>
      <c r="BB140" s="23">
        <v>-18</v>
      </c>
      <c r="BC140" s="23">
        <f t="shared" si="108"/>
        <v>0</v>
      </c>
      <c r="BD140">
        <f t="shared" si="109"/>
        <v>0</v>
      </c>
      <c r="BE140">
        <f t="shared" si="110"/>
        <v>0</v>
      </c>
      <c r="BF140">
        <f t="shared" si="111"/>
        <v>0</v>
      </c>
      <c r="BG140">
        <f t="shared" si="112"/>
        <v>0</v>
      </c>
      <c r="BH140" s="23">
        <f t="shared" ca="1" si="113"/>
        <v>200</v>
      </c>
      <c r="BI140" s="465"/>
      <c r="BJ140" s="335"/>
      <c r="BK140" s="335"/>
      <c r="BL140" s="335"/>
      <c r="BM140" s="335"/>
      <c r="BN140" s="335"/>
      <c r="BO140" s="335"/>
      <c r="BP140" s="335"/>
      <c r="BQ140" s="335"/>
      <c r="BR140" s="335"/>
      <c r="BS140" s="23">
        <v>-18</v>
      </c>
      <c r="BT140" s="23">
        <f t="shared" si="114"/>
        <v>0</v>
      </c>
      <c r="BU140">
        <f t="shared" si="115"/>
        <v>0</v>
      </c>
      <c r="BV140">
        <f t="shared" si="116"/>
        <v>0</v>
      </c>
      <c r="BW140">
        <f t="shared" si="117"/>
        <v>0</v>
      </c>
      <c r="BX140">
        <f t="shared" si="118"/>
        <v>0</v>
      </c>
      <c r="BY140" s="23">
        <f t="shared" ca="1" si="119"/>
        <v>0</v>
      </c>
      <c r="BZ140" s="465"/>
      <c r="CA140" s="335"/>
      <c r="CB140" s="335"/>
      <c r="CC140" s="335"/>
      <c r="CD140" s="335"/>
      <c r="CE140" s="335"/>
      <c r="CF140" s="335"/>
      <c r="CG140" s="335"/>
      <c r="CH140" s="335"/>
      <c r="CI140" s="335"/>
      <c r="CJ140" s="23">
        <v>-18</v>
      </c>
      <c r="CK140" s="23">
        <f t="shared" si="120"/>
        <v>0</v>
      </c>
      <c r="CL140">
        <f t="shared" si="121"/>
        <v>0</v>
      </c>
      <c r="CM140">
        <f t="shared" si="122"/>
        <v>0</v>
      </c>
      <c r="CN140">
        <f t="shared" si="123"/>
        <v>0</v>
      </c>
      <c r="CO140">
        <f t="shared" si="124"/>
        <v>0</v>
      </c>
      <c r="CP140" s="23">
        <f t="shared" ca="1" si="125"/>
        <v>200</v>
      </c>
      <c r="CQ140" s="465"/>
      <c r="CR140" s="335"/>
      <c r="CS140" s="335"/>
      <c r="CT140" s="335"/>
      <c r="CU140" s="335"/>
      <c r="CV140" s="335"/>
      <c r="CW140" s="335"/>
      <c r="CX140" s="335"/>
      <c r="CY140" s="335"/>
      <c r="CZ140" s="335"/>
      <c r="DA140" s="23">
        <v>-18</v>
      </c>
      <c r="DB140" s="23">
        <f t="shared" si="126"/>
        <v>0</v>
      </c>
      <c r="DC140">
        <f t="shared" si="127"/>
        <v>0</v>
      </c>
      <c r="DD140">
        <f t="shared" si="128"/>
        <v>0</v>
      </c>
      <c r="DE140">
        <f t="shared" si="129"/>
        <v>0</v>
      </c>
      <c r="DF140">
        <f t="shared" si="130"/>
        <v>0</v>
      </c>
      <c r="DG140" s="23">
        <f t="shared" ca="1" si="131"/>
        <v>200</v>
      </c>
      <c r="DH140" s="465"/>
      <c r="DI140" s="335"/>
      <c r="DJ140" s="335"/>
      <c r="DK140" s="335"/>
      <c r="DL140" s="335"/>
      <c r="DM140" s="335"/>
      <c r="DN140" s="335"/>
      <c r="DO140" s="335"/>
      <c r="DP140" s="335"/>
      <c r="DQ140" s="335"/>
      <c r="DR140" s="23">
        <v>-18</v>
      </c>
      <c r="DS140" s="23">
        <f t="shared" si="132"/>
        <v>0</v>
      </c>
      <c r="DT140">
        <f t="shared" si="133"/>
        <v>0</v>
      </c>
      <c r="DU140">
        <f t="shared" si="134"/>
        <v>0</v>
      </c>
      <c r="DV140">
        <f t="shared" si="135"/>
        <v>0</v>
      </c>
      <c r="DW140">
        <f t="shared" si="136"/>
        <v>0</v>
      </c>
      <c r="DX140" s="23">
        <f t="shared" ca="1" si="137"/>
        <v>400</v>
      </c>
      <c r="DY140" s="465"/>
      <c r="DZ140" s="335"/>
      <c r="EA140" s="335"/>
      <c r="EB140" s="335"/>
      <c r="EC140" s="335"/>
      <c r="ED140" s="335"/>
      <c r="EE140" s="335"/>
      <c r="EF140" s="335"/>
      <c r="EG140" s="335"/>
      <c r="EH140" s="335"/>
      <c r="EI140" s="23">
        <v>-18</v>
      </c>
      <c r="EJ140" s="23">
        <f t="shared" si="138"/>
        <v>0</v>
      </c>
      <c r="EK140">
        <f t="shared" si="139"/>
        <v>0</v>
      </c>
      <c r="EL140">
        <f t="shared" si="140"/>
        <v>0</v>
      </c>
      <c r="EM140">
        <f t="shared" si="141"/>
        <v>0</v>
      </c>
      <c r="EN140">
        <f t="shared" si="142"/>
        <v>0</v>
      </c>
      <c r="EO140" s="23">
        <f t="shared" ca="1" si="143"/>
        <v>150</v>
      </c>
      <c r="EP140" s="465"/>
      <c r="EQ140" s="335"/>
      <c r="ER140" s="335"/>
      <c r="ES140" s="335"/>
      <c r="ET140" s="335"/>
      <c r="EU140" s="335"/>
      <c r="EV140" s="335"/>
      <c r="EW140" s="335"/>
      <c r="EX140" s="335"/>
      <c r="EY140" s="335"/>
      <c r="EZ140" s="23">
        <v>-18</v>
      </c>
      <c r="FA140" s="23">
        <f t="shared" si="144"/>
        <v>0</v>
      </c>
      <c r="FB140">
        <f t="shared" si="145"/>
        <v>0</v>
      </c>
      <c r="FC140">
        <f t="shared" si="146"/>
        <v>0</v>
      </c>
      <c r="FD140">
        <f t="shared" si="147"/>
        <v>0</v>
      </c>
      <c r="FE140">
        <f t="shared" si="148"/>
        <v>0</v>
      </c>
      <c r="FF140" s="23">
        <f t="shared" ca="1" si="149"/>
        <v>200</v>
      </c>
      <c r="FG140" s="465"/>
      <c r="FH140" s="335"/>
      <c r="FI140" s="335"/>
      <c r="FJ140" s="335"/>
      <c r="FK140" s="335"/>
      <c r="FL140" s="335"/>
      <c r="FM140" s="335"/>
      <c r="FN140" s="335"/>
      <c r="FO140" s="335"/>
      <c r="FP140" s="335"/>
      <c r="FQ140" s="23">
        <v>-18</v>
      </c>
      <c r="FR140" s="23">
        <f t="shared" si="150"/>
        <v>0</v>
      </c>
      <c r="FS140">
        <f t="shared" si="151"/>
        <v>0</v>
      </c>
      <c r="FT140">
        <f t="shared" si="152"/>
        <v>0</v>
      </c>
      <c r="FU140">
        <f t="shared" si="153"/>
        <v>0</v>
      </c>
      <c r="FV140">
        <f t="shared" si="154"/>
        <v>0</v>
      </c>
      <c r="FW140" s="23">
        <f t="shared" si="155"/>
        <v>0</v>
      </c>
      <c r="FX140" s="465"/>
      <c r="FY140" s="335"/>
      <c r="FZ140" s="335"/>
      <c r="GA140" s="335"/>
      <c r="GB140" s="335"/>
      <c r="GC140" s="335"/>
      <c r="GD140" s="335"/>
      <c r="GE140" s="335"/>
      <c r="GF140" s="335"/>
      <c r="GG140" s="335"/>
      <c r="GH140" s="23">
        <v>-18</v>
      </c>
      <c r="GI140" s="23">
        <f t="shared" si="156"/>
        <v>0</v>
      </c>
      <c r="GJ140">
        <f t="shared" si="157"/>
        <v>0</v>
      </c>
      <c r="GK140">
        <f t="shared" si="158"/>
        <v>0</v>
      </c>
      <c r="GL140">
        <f t="shared" si="159"/>
        <v>0</v>
      </c>
      <c r="GM140">
        <f t="shared" si="160"/>
        <v>0</v>
      </c>
      <c r="GN140" s="23">
        <f t="shared" si="161"/>
        <v>0</v>
      </c>
      <c r="GO140" s="465"/>
      <c r="GP140" s="335"/>
      <c r="GQ140" s="335"/>
      <c r="GR140" s="335"/>
      <c r="GS140" s="335"/>
      <c r="GT140" s="335"/>
      <c r="GU140" s="335"/>
      <c r="GV140" s="335"/>
      <c r="GW140" s="335"/>
      <c r="GX140" s="335"/>
      <c r="GY140" s="23">
        <v>-18</v>
      </c>
      <c r="GZ140" s="23">
        <f t="shared" si="162"/>
        <v>0</v>
      </c>
      <c r="HA140">
        <f t="shared" si="163"/>
        <v>0</v>
      </c>
      <c r="HB140">
        <f t="shared" si="164"/>
        <v>0</v>
      </c>
      <c r="HC140">
        <f t="shared" si="165"/>
        <v>0</v>
      </c>
      <c r="HD140">
        <f t="shared" si="166"/>
        <v>0</v>
      </c>
      <c r="HE140" s="23">
        <f t="shared" si="167"/>
        <v>0</v>
      </c>
      <c r="HF140" s="465"/>
      <c r="HG140" s="335"/>
      <c r="HH140" s="335"/>
      <c r="HI140" s="335"/>
      <c r="HJ140" s="335"/>
      <c r="HK140" s="335"/>
      <c r="HL140" s="335"/>
      <c r="HM140" s="335"/>
      <c r="HN140" s="335"/>
      <c r="HO140" s="335"/>
      <c r="HP140" s="23">
        <v>-18</v>
      </c>
      <c r="HQ140" s="23">
        <f t="shared" si="168"/>
        <v>0</v>
      </c>
      <c r="HR140">
        <f t="shared" si="169"/>
        <v>0</v>
      </c>
      <c r="HS140">
        <f t="shared" si="170"/>
        <v>0</v>
      </c>
      <c r="HT140">
        <f t="shared" si="171"/>
        <v>0</v>
      </c>
      <c r="HU140">
        <f t="shared" si="172"/>
        <v>0</v>
      </c>
      <c r="HV140" s="23">
        <f t="shared" si="173"/>
        <v>0</v>
      </c>
      <c r="HW140" s="465"/>
      <c r="HX140" s="335"/>
      <c r="HY140" s="335"/>
      <c r="HZ140" s="335"/>
      <c r="IA140" s="335"/>
      <c r="IB140" s="335"/>
      <c r="IC140" s="335"/>
      <c r="ID140" s="335"/>
      <c r="IE140" s="335"/>
      <c r="IF140" s="335"/>
      <c r="IG140" s="23">
        <v>-18</v>
      </c>
      <c r="IH140" s="23">
        <f t="shared" si="174"/>
        <v>0</v>
      </c>
      <c r="II140">
        <f t="shared" si="175"/>
        <v>0</v>
      </c>
      <c r="IJ140">
        <f t="shared" si="176"/>
        <v>0</v>
      </c>
      <c r="IK140">
        <f t="shared" si="177"/>
        <v>0</v>
      </c>
      <c r="IL140">
        <f t="shared" si="178"/>
        <v>0</v>
      </c>
      <c r="IM140" s="23">
        <f t="shared" si="179"/>
        <v>0</v>
      </c>
      <c r="IN140" s="465"/>
      <c r="IO140" s="335"/>
      <c r="IP140" s="335"/>
      <c r="IQ140" s="335"/>
      <c r="IR140" s="335"/>
      <c r="IS140" s="335"/>
      <c r="IT140" s="335"/>
    </row>
    <row r="141" spans="1:254" s="124" customFormat="1" ht="12.75" x14ac:dyDescent="0.2">
      <c r="A141" s="335"/>
      <c r="B141" s="335"/>
      <c r="C141" s="23">
        <v>-17</v>
      </c>
      <c r="D141" s="23">
        <f t="shared" si="90"/>
        <v>0</v>
      </c>
      <c r="E141">
        <f t="shared" si="91"/>
        <v>0</v>
      </c>
      <c r="F141">
        <f t="shared" si="92"/>
        <v>0</v>
      </c>
      <c r="G141">
        <f t="shared" si="93"/>
        <v>0</v>
      </c>
      <c r="H141">
        <f t="shared" si="94"/>
        <v>0</v>
      </c>
      <c r="I141" s="23">
        <f t="shared" ca="1" si="95"/>
        <v>200</v>
      </c>
      <c r="J141" s="465"/>
      <c r="K141" s="335"/>
      <c r="L141" s="335"/>
      <c r="M141" s="335"/>
      <c r="N141" s="335"/>
      <c r="O141" s="335"/>
      <c r="P141" s="335"/>
      <c r="Q141" s="335"/>
      <c r="R141" s="335"/>
      <c r="S141" s="335"/>
      <c r="T141" s="23">
        <v>-17</v>
      </c>
      <c r="U141" s="23">
        <f t="shared" si="96"/>
        <v>0</v>
      </c>
      <c r="V141">
        <f t="shared" si="97"/>
        <v>0</v>
      </c>
      <c r="W141">
        <f t="shared" si="98"/>
        <v>0</v>
      </c>
      <c r="X141">
        <f t="shared" si="99"/>
        <v>0</v>
      </c>
      <c r="Y141">
        <f t="shared" si="100"/>
        <v>0</v>
      </c>
      <c r="Z141" s="23">
        <f t="shared" ca="1" si="101"/>
        <v>200</v>
      </c>
      <c r="AA141" s="465"/>
      <c r="AB141" s="335"/>
      <c r="AC141" s="335"/>
      <c r="AD141" s="335"/>
      <c r="AE141" s="335"/>
      <c r="AF141" s="335"/>
      <c r="AG141" s="335"/>
      <c r="AH141" s="335"/>
      <c r="AI141" s="335"/>
      <c r="AJ141" s="335"/>
      <c r="AK141" s="23">
        <v>-17</v>
      </c>
      <c r="AL141" s="23">
        <f t="shared" si="102"/>
        <v>0</v>
      </c>
      <c r="AM141">
        <f t="shared" si="103"/>
        <v>0</v>
      </c>
      <c r="AN141">
        <f t="shared" si="104"/>
        <v>0</v>
      </c>
      <c r="AO141">
        <f t="shared" si="105"/>
        <v>0</v>
      </c>
      <c r="AP141">
        <f t="shared" si="106"/>
        <v>0</v>
      </c>
      <c r="AQ141" s="23">
        <f t="shared" ca="1" si="107"/>
        <v>200</v>
      </c>
      <c r="AR141" s="465"/>
      <c r="AS141" s="335"/>
      <c r="AT141" s="335"/>
      <c r="AU141" s="335"/>
      <c r="AV141" s="335"/>
      <c r="AW141" s="335"/>
      <c r="AX141" s="335"/>
      <c r="AY141" s="335"/>
      <c r="AZ141" s="335"/>
      <c r="BA141" s="335"/>
      <c r="BB141" s="23">
        <v>-17</v>
      </c>
      <c r="BC141" s="23">
        <f t="shared" si="108"/>
        <v>0</v>
      </c>
      <c r="BD141">
        <f t="shared" si="109"/>
        <v>0</v>
      </c>
      <c r="BE141">
        <f t="shared" si="110"/>
        <v>0</v>
      </c>
      <c r="BF141">
        <f t="shared" si="111"/>
        <v>0</v>
      </c>
      <c r="BG141">
        <f t="shared" si="112"/>
        <v>0</v>
      </c>
      <c r="BH141" s="23">
        <f t="shared" ca="1" si="113"/>
        <v>200</v>
      </c>
      <c r="BI141" s="465"/>
      <c r="BJ141" s="335"/>
      <c r="BK141" s="335"/>
      <c r="BL141" s="335"/>
      <c r="BM141" s="335"/>
      <c r="BN141" s="335"/>
      <c r="BO141" s="335"/>
      <c r="BP141" s="335"/>
      <c r="BQ141" s="335"/>
      <c r="BR141" s="335"/>
      <c r="BS141" s="23">
        <v>-17</v>
      </c>
      <c r="BT141" s="23">
        <f t="shared" si="114"/>
        <v>0</v>
      </c>
      <c r="BU141">
        <f t="shared" si="115"/>
        <v>0</v>
      </c>
      <c r="BV141">
        <f t="shared" si="116"/>
        <v>0</v>
      </c>
      <c r="BW141">
        <f t="shared" si="117"/>
        <v>0</v>
      </c>
      <c r="BX141">
        <f t="shared" si="118"/>
        <v>0</v>
      </c>
      <c r="BY141" s="23">
        <f t="shared" ca="1" si="119"/>
        <v>0</v>
      </c>
      <c r="BZ141" s="465"/>
      <c r="CA141" s="335"/>
      <c r="CB141" s="335"/>
      <c r="CC141" s="335"/>
      <c r="CD141" s="335"/>
      <c r="CE141" s="335"/>
      <c r="CF141" s="335"/>
      <c r="CG141" s="335"/>
      <c r="CH141" s="335"/>
      <c r="CI141" s="335"/>
      <c r="CJ141" s="23">
        <v>-17</v>
      </c>
      <c r="CK141" s="23">
        <f t="shared" si="120"/>
        <v>0</v>
      </c>
      <c r="CL141">
        <f t="shared" si="121"/>
        <v>0</v>
      </c>
      <c r="CM141">
        <f t="shared" si="122"/>
        <v>0</v>
      </c>
      <c r="CN141">
        <f t="shared" si="123"/>
        <v>0</v>
      </c>
      <c r="CO141">
        <f t="shared" si="124"/>
        <v>0</v>
      </c>
      <c r="CP141" s="23">
        <f t="shared" ca="1" si="125"/>
        <v>200</v>
      </c>
      <c r="CQ141" s="465"/>
      <c r="CR141" s="335"/>
      <c r="CS141" s="335"/>
      <c r="CT141" s="335"/>
      <c r="CU141" s="335"/>
      <c r="CV141" s="335"/>
      <c r="CW141" s="335"/>
      <c r="CX141" s="335"/>
      <c r="CY141" s="335"/>
      <c r="CZ141" s="335"/>
      <c r="DA141" s="23">
        <v>-17</v>
      </c>
      <c r="DB141" s="23">
        <f t="shared" si="126"/>
        <v>0</v>
      </c>
      <c r="DC141">
        <f t="shared" si="127"/>
        <v>0</v>
      </c>
      <c r="DD141">
        <f t="shared" si="128"/>
        <v>0</v>
      </c>
      <c r="DE141">
        <f t="shared" si="129"/>
        <v>0</v>
      </c>
      <c r="DF141">
        <f t="shared" si="130"/>
        <v>0</v>
      </c>
      <c r="DG141" s="23">
        <f t="shared" ca="1" si="131"/>
        <v>200</v>
      </c>
      <c r="DH141" s="465"/>
      <c r="DI141" s="335"/>
      <c r="DJ141" s="335"/>
      <c r="DK141" s="335"/>
      <c r="DL141" s="335"/>
      <c r="DM141" s="335"/>
      <c r="DN141" s="335"/>
      <c r="DO141" s="335"/>
      <c r="DP141" s="335"/>
      <c r="DQ141" s="335"/>
      <c r="DR141" s="23">
        <v>-17</v>
      </c>
      <c r="DS141" s="23">
        <f t="shared" si="132"/>
        <v>0</v>
      </c>
      <c r="DT141">
        <f t="shared" si="133"/>
        <v>0</v>
      </c>
      <c r="DU141">
        <f t="shared" si="134"/>
        <v>0</v>
      </c>
      <c r="DV141">
        <f t="shared" si="135"/>
        <v>0</v>
      </c>
      <c r="DW141">
        <f t="shared" si="136"/>
        <v>0</v>
      </c>
      <c r="DX141" s="23">
        <f t="shared" ca="1" si="137"/>
        <v>400</v>
      </c>
      <c r="DY141" s="465"/>
      <c r="DZ141" s="335"/>
      <c r="EA141" s="335"/>
      <c r="EB141" s="335"/>
      <c r="EC141" s="335"/>
      <c r="ED141" s="335"/>
      <c r="EE141" s="335"/>
      <c r="EF141" s="335"/>
      <c r="EG141" s="335"/>
      <c r="EH141" s="335"/>
      <c r="EI141" s="23">
        <v>-17</v>
      </c>
      <c r="EJ141" s="23">
        <f t="shared" si="138"/>
        <v>0</v>
      </c>
      <c r="EK141">
        <f t="shared" si="139"/>
        <v>0</v>
      </c>
      <c r="EL141">
        <f t="shared" si="140"/>
        <v>0</v>
      </c>
      <c r="EM141">
        <f t="shared" si="141"/>
        <v>0</v>
      </c>
      <c r="EN141">
        <f t="shared" si="142"/>
        <v>0</v>
      </c>
      <c r="EO141" s="23">
        <f t="shared" ca="1" si="143"/>
        <v>150</v>
      </c>
      <c r="EP141" s="465"/>
      <c r="EQ141" s="335"/>
      <c r="ER141" s="335"/>
      <c r="ES141" s="335"/>
      <c r="ET141" s="335"/>
      <c r="EU141" s="335"/>
      <c r="EV141" s="335"/>
      <c r="EW141" s="335"/>
      <c r="EX141" s="335"/>
      <c r="EY141" s="335"/>
      <c r="EZ141" s="23">
        <v>-17</v>
      </c>
      <c r="FA141" s="23">
        <f t="shared" si="144"/>
        <v>0</v>
      </c>
      <c r="FB141">
        <f t="shared" si="145"/>
        <v>0</v>
      </c>
      <c r="FC141">
        <f t="shared" si="146"/>
        <v>0</v>
      </c>
      <c r="FD141">
        <f t="shared" si="147"/>
        <v>0</v>
      </c>
      <c r="FE141">
        <f t="shared" si="148"/>
        <v>0</v>
      </c>
      <c r="FF141" s="23">
        <f t="shared" ca="1" si="149"/>
        <v>200</v>
      </c>
      <c r="FG141" s="465"/>
      <c r="FH141" s="335"/>
      <c r="FI141" s="335"/>
      <c r="FJ141" s="335"/>
      <c r="FK141" s="335"/>
      <c r="FL141" s="335"/>
      <c r="FM141" s="335"/>
      <c r="FN141" s="335"/>
      <c r="FO141" s="335"/>
      <c r="FP141" s="335"/>
      <c r="FQ141" s="23">
        <v>-17</v>
      </c>
      <c r="FR141" s="23">
        <f t="shared" si="150"/>
        <v>0</v>
      </c>
      <c r="FS141">
        <f t="shared" si="151"/>
        <v>0</v>
      </c>
      <c r="FT141">
        <f t="shared" si="152"/>
        <v>0</v>
      </c>
      <c r="FU141">
        <f t="shared" si="153"/>
        <v>0</v>
      </c>
      <c r="FV141">
        <f t="shared" si="154"/>
        <v>0</v>
      </c>
      <c r="FW141" s="23">
        <f t="shared" si="155"/>
        <v>0</v>
      </c>
      <c r="FX141" s="465"/>
      <c r="FY141" s="335"/>
      <c r="FZ141" s="335"/>
      <c r="GA141" s="335"/>
      <c r="GB141" s="335"/>
      <c r="GC141" s="335"/>
      <c r="GD141" s="335"/>
      <c r="GE141" s="335"/>
      <c r="GF141" s="335"/>
      <c r="GG141" s="335"/>
      <c r="GH141" s="23">
        <v>-17</v>
      </c>
      <c r="GI141" s="23">
        <f t="shared" si="156"/>
        <v>0</v>
      </c>
      <c r="GJ141">
        <f t="shared" si="157"/>
        <v>0</v>
      </c>
      <c r="GK141">
        <f t="shared" si="158"/>
        <v>0</v>
      </c>
      <c r="GL141">
        <f t="shared" si="159"/>
        <v>0</v>
      </c>
      <c r="GM141">
        <f t="shared" si="160"/>
        <v>0</v>
      </c>
      <c r="GN141" s="23">
        <f t="shared" si="161"/>
        <v>0</v>
      </c>
      <c r="GO141" s="465"/>
      <c r="GP141" s="335"/>
      <c r="GQ141" s="335"/>
      <c r="GR141" s="335"/>
      <c r="GS141" s="335"/>
      <c r="GT141" s="335"/>
      <c r="GU141" s="335"/>
      <c r="GV141" s="335"/>
      <c r="GW141" s="335"/>
      <c r="GX141" s="335"/>
      <c r="GY141" s="23">
        <v>-17</v>
      </c>
      <c r="GZ141" s="23">
        <f t="shared" si="162"/>
        <v>0</v>
      </c>
      <c r="HA141">
        <f t="shared" si="163"/>
        <v>0</v>
      </c>
      <c r="HB141">
        <f t="shared" si="164"/>
        <v>0</v>
      </c>
      <c r="HC141">
        <f t="shared" si="165"/>
        <v>0</v>
      </c>
      <c r="HD141">
        <f t="shared" si="166"/>
        <v>0</v>
      </c>
      <c r="HE141" s="23">
        <f t="shared" si="167"/>
        <v>0</v>
      </c>
      <c r="HF141" s="465"/>
      <c r="HG141" s="335"/>
      <c r="HH141" s="335"/>
      <c r="HI141" s="335"/>
      <c r="HJ141" s="335"/>
      <c r="HK141" s="335"/>
      <c r="HL141" s="335"/>
      <c r="HM141" s="335"/>
      <c r="HN141" s="335"/>
      <c r="HO141" s="335"/>
      <c r="HP141" s="23">
        <v>-17</v>
      </c>
      <c r="HQ141" s="23">
        <f t="shared" si="168"/>
        <v>0</v>
      </c>
      <c r="HR141">
        <f t="shared" si="169"/>
        <v>0</v>
      </c>
      <c r="HS141">
        <f t="shared" si="170"/>
        <v>0</v>
      </c>
      <c r="HT141">
        <f t="shared" si="171"/>
        <v>0</v>
      </c>
      <c r="HU141">
        <f t="shared" si="172"/>
        <v>0</v>
      </c>
      <c r="HV141" s="23">
        <f t="shared" si="173"/>
        <v>0</v>
      </c>
      <c r="HW141" s="465"/>
      <c r="HX141" s="335"/>
      <c r="HY141" s="335"/>
      <c r="HZ141" s="335"/>
      <c r="IA141" s="335"/>
      <c r="IB141" s="335"/>
      <c r="IC141" s="335"/>
      <c r="ID141" s="335"/>
      <c r="IE141" s="335"/>
      <c r="IF141" s="335"/>
      <c r="IG141" s="23">
        <v>-17</v>
      </c>
      <c r="IH141" s="23">
        <f t="shared" si="174"/>
        <v>0</v>
      </c>
      <c r="II141">
        <f t="shared" si="175"/>
        <v>0</v>
      </c>
      <c r="IJ141">
        <f t="shared" si="176"/>
        <v>0</v>
      </c>
      <c r="IK141">
        <f t="shared" si="177"/>
        <v>0</v>
      </c>
      <c r="IL141">
        <f t="shared" si="178"/>
        <v>0</v>
      </c>
      <c r="IM141" s="23">
        <f t="shared" si="179"/>
        <v>0</v>
      </c>
      <c r="IN141" s="465"/>
      <c r="IO141" s="335"/>
      <c r="IP141" s="335"/>
      <c r="IQ141" s="335"/>
      <c r="IR141" s="335"/>
      <c r="IS141" s="335"/>
      <c r="IT141" s="335"/>
    </row>
    <row r="142" spans="1:254" s="124" customFormat="1" ht="12.75" x14ac:dyDescent="0.2">
      <c r="A142" s="335"/>
      <c r="B142" s="335"/>
      <c r="C142" s="23">
        <v>-16</v>
      </c>
      <c r="D142" s="23">
        <f t="shared" si="90"/>
        <v>0</v>
      </c>
      <c r="E142">
        <f t="shared" si="91"/>
        <v>0</v>
      </c>
      <c r="F142">
        <f t="shared" si="92"/>
        <v>0</v>
      </c>
      <c r="G142">
        <f t="shared" si="93"/>
        <v>0</v>
      </c>
      <c r="H142">
        <f t="shared" si="94"/>
        <v>0</v>
      </c>
      <c r="I142" s="23">
        <f t="shared" ca="1" si="95"/>
        <v>200</v>
      </c>
      <c r="J142" s="465"/>
      <c r="K142" s="335"/>
      <c r="L142" s="335"/>
      <c r="M142" s="335"/>
      <c r="N142" s="335"/>
      <c r="O142" s="335"/>
      <c r="P142" s="335"/>
      <c r="Q142" s="335"/>
      <c r="R142" s="335"/>
      <c r="S142" s="335"/>
      <c r="T142" s="23">
        <v>-16</v>
      </c>
      <c r="U142" s="23">
        <f t="shared" si="96"/>
        <v>0</v>
      </c>
      <c r="V142">
        <f t="shared" si="97"/>
        <v>0</v>
      </c>
      <c r="W142">
        <f t="shared" si="98"/>
        <v>0</v>
      </c>
      <c r="X142">
        <f t="shared" si="99"/>
        <v>0</v>
      </c>
      <c r="Y142">
        <f t="shared" si="100"/>
        <v>0</v>
      </c>
      <c r="Z142" s="23">
        <f t="shared" ca="1" si="101"/>
        <v>200</v>
      </c>
      <c r="AA142" s="465"/>
      <c r="AB142" s="335"/>
      <c r="AC142" s="335"/>
      <c r="AD142" s="335"/>
      <c r="AE142" s="335"/>
      <c r="AF142" s="335"/>
      <c r="AG142" s="335"/>
      <c r="AH142" s="335"/>
      <c r="AI142" s="335"/>
      <c r="AJ142" s="335"/>
      <c r="AK142" s="23">
        <v>-16</v>
      </c>
      <c r="AL142" s="23">
        <f t="shared" si="102"/>
        <v>0</v>
      </c>
      <c r="AM142">
        <f t="shared" si="103"/>
        <v>0</v>
      </c>
      <c r="AN142">
        <f t="shared" si="104"/>
        <v>0</v>
      </c>
      <c r="AO142">
        <f t="shared" si="105"/>
        <v>0</v>
      </c>
      <c r="AP142">
        <f t="shared" si="106"/>
        <v>0</v>
      </c>
      <c r="AQ142" s="23">
        <f t="shared" ca="1" si="107"/>
        <v>200</v>
      </c>
      <c r="AR142" s="465"/>
      <c r="AS142" s="335"/>
      <c r="AT142" s="335"/>
      <c r="AU142" s="335"/>
      <c r="AV142" s="335"/>
      <c r="AW142" s="335"/>
      <c r="AX142" s="335"/>
      <c r="AY142" s="335"/>
      <c r="AZ142" s="335"/>
      <c r="BA142" s="335"/>
      <c r="BB142" s="23">
        <v>-16</v>
      </c>
      <c r="BC142" s="23">
        <f t="shared" si="108"/>
        <v>0</v>
      </c>
      <c r="BD142">
        <f t="shared" si="109"/>
        <v>0</v>
      </c>
      <c r="BE142">
        <f t="shared" si="110"/>
        <v>0</v>
      </c>
      <c r="BF142">
        <f t="shared" si="111"/>
        <v>0</v>
      </c>
      <c r="BG142">
        <f t="shared" si="112"/>
        <v>0</v>
      </c>
      <c r="BH142" s="23">
        <f t="shared" ca="1" si="113"/>
        <v>200</v>
      </c>
      <c r="BI142" s="465"/>
      <c r="BJ142" s="335"/>
      <c r="BK142" s="335"/>
      <c r="BL142" s="335"/>
      <c r="BM142" s="335"/>
      <c r="BN142" s="335"/>
      <c r="BO142" s="335"/>
      <c r="BP142" s="335"/>
      <c r="BQ142" s="335"/>
      <c r="BR142" s="335"/>
      <c r="BS142" s="23">
        <v>-16</v>
      </c>
      <c r="BT142" s="23">
        <f t="shared" si="114"/>
        <v>0</v>
      </c>
      <c r="BU142">
        <f t="shared" si="115"/>
        <v>0</v>
      </c>
      <c r="BV142">
        <f t="shared" si="116"/>
        <v>0</v>
      </c>
      <c r="BW142">
        <f t="shared" si="117"/>
        <v>0</v>
      </c>
      <c r="BX142">
        <f t="shared" si="118"/>
        <v>0</v>
      </c>
      <c r="BY142" s="23">
        <f t="shared" ca="1" si="119"/>
        <v>0</v>
      </c>
      <c r="BZ142" s="465"/>
      <c r="CA142" s="335"/>
      <c r="CB142" s="335"/>
      <c r="CC142" s="335"/>
      <c r="CD142" s="335"/>
      <c r="CE142" s="335"/>
      <c r="CF142" s="335"/>
      <c r="CG142" s="335"/>
      <c r="CH142" s="335"/>
      <c r="CI142" s="335"/>
      <c r="CJ142" s="23">
        <v>-16</v>
      </c>
      <c r="CK142" s="23">
        <f t="shared" si="120"/>
        <v>0</v>
      </c>
      <c r="CL142">
        <f t="shared" si="121"/>
        <v>0</v>
      </c>
      <c r="CM142">
        <f t="shared" si="122"/>
        <v>0</v>
      </c>
      <c r="CN142">
        <f t="shared" si="123"/>
        <v>0</v>
      </c>
      <c r="CO142">
        <f t="shared" si="124"/>
        <v>0</v>
      </c>
      <c r="CP142" s="23">
        <f t="shared" ca="1" si="125"/>
        <v>200</v>
      </c>
      <c r="CQ142" s="465"/>
      <c r="CR142" s="335"/>
      <c r="CS142" s="335"/>
      <c r="CT142" s="335"/>
      <c r="CU142" s="335"/>
      <c r="CV142" s="335"/>
      <c r="CW142" s="335"/>
      <c r="CX142" s="335"/>
      <c r="CY142" s="335"/>
      <c r="CZ142" s="335"/>
      <c r="DA142" s="23">
        <v>-16</v>
      </c>
      <c r="DB142" s="23">
        <f t="shared" si="126"/>
        <v>0</v>
      </c>
      <c r="DC142">
        <f t="shared" si="127"/>
        <v>0</v>
      </c>
      <c r="DD142">
        <f t="shared" si="128"/>
        <v>0</v>
      </c>
      <c r="DE142">
        <f t="shared" si="129"/>
        <v>0</v>
      </c>
      <c r="DF142">
        <f t="shared" si="130"/>
        <v>0</v>
      </c>
      <c r="DG142" s="23">
        <f t="shared" ca="1" si="131"/>
        <v>200</v>
      </c>
      <c r="DH142" s="465"/>
      <c r="DI142" s="335"/>
      <c r="DJ142" s="335"/>
      <c r="DK142" s="335"/>
      <c r="DL142" s="335"/>
      <c r="DM142" s="335"/>
      <c r="DN142" s="335"/>
      <c r="DO142" s="335"/>
      <c r="DP142" s="335"/>
      <c r="DQ142" s="335"/>
      <c r="DR142" s="23">
        <v>-16</v>
      </c>
      <c r="DS142" s="23">
        <f t="shared" si="132"/>
        <v>0</v>
      </c>
      <c r="DT142">
        <f t="shared" si="133"/>
        <v>0</v>
      </c>
      <c r="DU142">
        <f t="shared" si="134"/>
        <v>0</v>
      </c>
      <c r="DV142">
        <f t="shared" si="135"/>
        <v>0</v>
      </c>
      <c r="DW142">
        <f t="shared" si="136"/>
        <v>0</v>
      </c>
      <c r="DX142" s="23">
        <f t="shared" ca="1" si="137"/>
        <v>400</v>
      </c>
      <c r="DY142" s="465"/>
      <c r="DZ142" s="335"/>
      <c r="EA142" s="335"/>
      <c r="EB142" s="335"/>
      <c r="EC142" s="335"/>
      <c r="ED142" s="335"/>
      <c r="EE142" s="335"/>
      <c r="EF142" s="335"/>
      <c r="EG142" s="335"/>
      <c r="EH142" s="335"/>
      <c r="EI142" s="23">
        <v>-16</v>
      </c>
      <c r="EJ142" s="23">
        <f t="shared" si="138"/>
        <v>0</v>
      </c>
      <c r="EK142">
        <f t="shared" si="139"/>
        <v>0</v>
      </c>
      <c r="EL142">
        <f t="shared" si="140"/>
        <v>0</v>
      </c>
      <c r="EM142">
        <f t="shared" si="141"/>
        <v>0</v>
      </c>
      <c r="EN142">
        <f t="shared" si="142"/>
        <v>0</v>
      </c>
      <c r="EO142" s="23">
        <f t="shared" ca="1" si="143"/>
        <v>150</v>
      </c>
      <c r="EP142" s="465"/>
      <c r="EQ142" s="335"/>
      <c r="ER142" s="335"/>
      <c r="ES142" s="335"/>
      <c r="ET142" s="335"/>
      <c r="EU142" s="335"/>
      <c r="EV142" s="335"/>
      <c r="EW142" s="335"/>
      <c r="EX142" s="335"/>
      <c r="EY142" s="335"/>
      <c r="EZ142" s="23">
        <v>-16</v>
      </c>
      <c r="FA142" s="23">
        <f t="shared" si="144"/>
        <v>0</v>
      </c>
      <c r="FB142">
        <f t="shared" si="145"/>
        <v>0</v>
      </c>
      <c r="FC142">
        <f t="shared" si="146"/>
        <v>0</v>
      </c>
      <c r="FD142">
        <f t="shared" si="147"/>
        <v>0</v>
      </c>
      <c r="FE142">
        <f t="shared" si="148"/>
        <v>0</v>
      </c>
      <c r="FF142" s="23">
        <f t="shared" ca="1" si="149"/>
        <v>200</v>
      </c>
      <c r="FG142" s="465"/>
      <c r="FH142" s="335"/>
      <c r="FI142" s="335"/>
      <c r="FJ142" s="335"/>
      <c r="FK142" s="335"/>
      <c r="FL142" s="335"/>
      <c r="FM142" s="335"/>
      <c r="FN142" s="335"/>
      <c r="FO142" s="335"/>
      <c r="FP142" s="335"/>
      <c r="FQ142" s="23">
        <v>-16</v>
      </c>
      <c r="FR142" s="23">
        <f t="shared" si="150"/>
        <v>0</v>
      </c>
      <c r="FS142">
        <f t="shared" si="151"/>
        <v>0</v>
      </c>
      <c r="FT142">
        <f t="shared" si="152"/>
        <v>0</v>
      </c>
      <c r="FU142">
        <f t="shared" si="153"/>
        <v>0</v>
      </c>
      <c r="FV142">
        <f t="shared" si="154"/>
        <v>0</v>
      </c>
      <c r="FW142" s="23">
        <f t="shared" si="155"/>
        <v>0</v>
      </c>
      <c r="FX142" s="465"/>
      <c r="FY142" s="335"/>
      <c r="FZ142" s="335"/>
      <c r="GA142" s="335"/>
      <c r="GB142" s="335"/>
      <c r="GC142" s="335"/>
      <c r="GD142" s="335"/>
      <c r="GE142" s="335"/>
      <c r="GF142" s="335"/>
      <c r="GG142" s="335"/>
      <c r="GH142" s="23">
        <v>-16</v>
      </c>
      <c r="GI142" s="23">
        <f t="shared" si="156"/>
        <v>0</v>
      </c>
      <c r="GJ142">
        <f t="shared" si="157"/>
        <v>0</v>
      </c>
      <c r="GK142">
        <f t="shared" si="158"/>
        <v>0</v>
      </c>
      <c r="GL142">
        <f t="shared" si="159"/>
        <v>0</v>
      </c>
      <c r="GM142">
        <f t="shared" si="160"/>
        <v>0</v>
      </c>
      <c r="GN142" s="23">
        <f t="shared" si="161"/>
        <v>0</v>
      </c>
      <c r="GO142" s="465"/>
      <c r="GP142" s="335"/>
      <c r="GQ142" s="335"/>
      <c r="GR142" s="335"/>
      <c r="GS142" s="335"/>
      <c r="GT142" s="335"/>
      <c r="GU142" s="335"/>
      <c r="GV142" s="335"/>
      <c r="GW142" s="335"/>
      <c r="GX142" s="335"/>
      <c r="GY142" s="23">
        <v>-16</v>
      </c>
      <c r="GZ142" s="23">
        <f t="shared" si="162"/>
        <v>0</v>
      </c>
      <c r="HA142">
        <f t="shared" si="163"/>
        <v>0</v>
      </c>
      <c r="HB142">
        <f t="shared" si="164"/>
        <v>0</v>
      </c>
      <c r="HC142">
        <f t="shared" si="165"/>
        <v>0</v>
      </c>
      <c r="HD142">
        <f t="shared" si="166"/>
        <v>0</v>
      </c>
      <c r="HE142" s="23">
        <f t="shared" si="167"/>
        <v>0</v>
      </c>
      <c r="HF142" s="465"/>
      <c r="HG142" s="335"/>
      <c r="HH142" s="335"/>
      <c r="HI142" s="335"/>
      <c r="HJ142" s="335"/>
      <c r="HK142" s="335"/>
      <c r="HL142" s="335"/>
      <c r="HM142" s="335"/>
      <c r="HN142" s="335"/>
      <c r="HO142" s="335"/>
      <c r="HP142" s="23">
        <v>-16</v>
      </c>
      <c r="HQ142" s="23">
        <f t="shared" si="168"/>
        <v>0</v>
      </c>
      <c r="HR142">
        <f t="shared" si="169"/>
        <v>0</v>
      </c>
      <c r="HS142">
        <f t="shared" si="170"/>
        <v>0</v>
      </c>
      <c r="HT142">
        <f t="shared" si="171"/>
        <v>0</v>
      </c>
      <c r="HU142">
        <f t="shared" si="172"/>
        <v>0</v>
      </c>
      <c r="HV142" s="23">
        <f t="shared" si="173"/>
        <v>0</v>
      </c>
      <c r="HW142" s="465"/>
      <c r="HX142" s="335"/>
      <c r="HY142" s="335"/>
      <c r="HZ142" s="335"/>
      <c r="IA142" s="335"/>
      <c r="IB142" s="335"/>
      <c r="IC142" s="335"/>
      <c r="ID142" s="335"/>
      <c r="IE142" s="335"/>
      <c r="IF142" s="335"/>
      <c r="IG142" s="23">
        <v>-16</v>
      </c>
      <c r="IH142" s="23">
        <f t="shared" si="174"/>
        <v>0</v>
      </c>
      <c r="II142">
        <f t="shared" si="175"/>
        <v>0</v>
      </c>
      <c r="IJ142">
        <f t="shared" si="176"/>
        <v>0</v>
      </c>
      <c r="IK142">
        <f t="shared" si="177"/>
        <v>0</v>
      </c>
      <c r="IL142">
        <f t="shared" si="178"/>
        <v>0</v>
      </c>
      <c r="IM142" s="23">
        <f t="shared" si="179"/>
        <v>0</v>
      </c>
      <c r="IN142" s="465"/>
      <c r="IO142" s="335"/>
      <c r="IP142" s="335"/>
      <c r="IQ142" s="335"/>
      <c r="IR142" s="335"/>
      <c r="IS142" s="335"/>
      <c r="IT142" s="335"/>
    </row>
    <row r="143" spans="1:254" s="124" customFormat="1" ht="12.75" x14ac:dyDescent="0.2">
      <c r="A143" s="335"/>
      <c r="B143" s="335"/>
      <c r="C143" s="23">
        <v>-15</v>
      </c>
      <c r="D143" s="23">
        <f t="shared" si="90"/>
        <v>0</v>
      </c>
      <c r="E143">
        <f t="shared" si="91"/>
        <v>0</v>
      </c>
      <c r="F143">
        <f t="shared" si="92"/>
        <v>0</v>
      </c>
      <c r="G143">
        <f t="shared" si="93"/>
        <v>0</v>
      </c>
      <c r="H143">
        <f t="shared" si="94"/>
        <v>0</v>
      </c>
      <c r="I143" s="23">
        <f t="shared" ca="1" si="95"/>
        <v>200</v>
      </c>
      <c r="J143" s="465"/>
      <c r="K143" s="335"/>
      <c r="L143" s="335"/>
      <c r="M143" s="335"/>
      <c r="N143" s="335"/>
      <c r="O143" s="335"/>
      <c r="P143" s="335"/>
      <c r="Q143" s="335"/>
      <c r="R143" s="335"/>
      <c r="S143" s="335"/>
      <c r="T143" s="23">
        <v>-15</v>
      </c>
      <c r="U143" s="23">
        <f t="shared" si="96"/>
        <v>0</v>
      </c>
      <c r="V143">
        <f t="shared" si="97"/>
        <v>0</v>
      </c>
      <c r="W143">
        <f t="shared" si="98"/>
        <v>0</v>
      </c>
      <c r="X143">
        <f t="shared" si="99"/>
        <v>0</v>
      </c>
      <c r="Y143">
        <f t="shared" si="100"/>
        <v>0</v>
      </c>
      <c r="Z143" s="23">
        <f t="shared" ca="1" si="101"/>
        <v>200</v>
      </c>
      <c r="AA143" s="465"/>
      <c r="AB143" s="335"/>
      <c r="AC143" s="335"/>
      <c r="AD143" s="335"/>
      <c r="AE143" s="335"/>
      <c r="AF143" s="335"/>
      <c r="AG143" s="335"/>
      <c r="AH143" s="335"/>
      <c r="AI143" s="335"/>
      <c r="AJ143" s="335"/>
      <c r="AK143" s="23">
        <v>-15</v>
      </c>
      <c r="AL143" s="23">
        <f t="shared" si="102"/>
        <v>0</v>
      </c>
      <c r="AM143">
        <f t="shared" si="103"/>
        <v>0</v>
      </c>
      <c r="AN143">
        <f t="shared" si="104"/>
        <v>0</v>
      </c>
      <c r="AO143">
        <f t="shared" si="105"/>
        <v>0</v>
      </c>
      <c r="AP143">
        <f t="shared" si="106"/>
        <v>0</v>
      </c>
      <c r="AQ143" s="23">
        <f t="shared" ca="1" si="107"/>
        <v>200</v>
      </c>
      <c r="AR143" s="465"/>
      <c r="AS143" s="335"/>
      <c r="AT143" s="335"/>
      <c r="AU143" s="335"/>
      <c r="AV143" s="335"/>
      <c r="AW143" s="335"/>
      <c r="AX143" s="335"/>
      <c r="AY143" s="335"/>
      <c r="AZ143" s="335"/>
      <c r="BA143" s="335"/>
      <c r="BB143" s="23">
        <v>-15</v>
      </c>
      <c r="BC143" s="23">
        <f t="shared" si="108"/>
        <v>0</v>
      </c>
      <c r="BD143">
        <f t="shared" si="109"/>
        <v>0</v>
      </c>
      <c r="BE143">
        <f t="shared" si="110"/>
        <v>0</v>
      </c>
      <c r="BF143">
        <f t="shared" si="111"/>
        <v>0</v>
      </c>
      <c r="BG143">
        <f t="shared" si="112"/>
        <v>0</v>
      </c>
      <c r="BH143" s="23">
        <f t="shared" ca="1" si="113"/>
        <v>200</v>
      </c>
      <c r="BI143" s="465"/>
      <c r="BJ143" s="335"/>
      <c r="BK143" s="335"/>
      <c r="BL143" s="335"/>
      <c r="BM143" s="335"/>
      <c r="BN143" s="335"/>
      <c r="BO143" s="335"/>
      <c r="BP143" s="335"/>
      <c r="BQ143" s="335"/>
      <c r="BR143" s="335"/>
      <c r="BS143" s="23">
        <v>-15</v>
      </c>
      <c r="BT143" s="23">
        <f t="shared" si="114"/>
        <v>0</v>
      </c>
      <c r="BU143">
        <f t="shared" si="115"/>
        <v>0</v>
      </c>
      <c r="BV143">
        <f t="shared" si="116"/>
        <v>0</v>
      </c>
      <c r="BW143">
        <f t="shared" si="117"/>
        <v>0</v>
      </c>
      <c r="BX143">
        <f t="shared" si="118"/>
        <v>0</v>
      </c>
      <c r="BY143" s="23">
        <f t="shared" ca="1" si="119"/>
        <v>0</v>
      </c>
      <c r="BZ143" s="465"/>
      <c r="CA143" s="335"/>
      <c r="CB143" s="335"/>
      <c r="CC143" s="335"/>
      <c r="CD143" s="335"/>
      <c r="CE143" s="335"/>
      <c r="CF143" s="335"/>
      <c r="CG143" s="335"/>
      <c r="CH143" s="335"/>
      <c r="CI143" s="335"/>
      <c r="CJ143" s="23">
        <v>-15</v>
      </c>
      <c r="CK143" s="23">
        <f t="shared" si="120"/>
        <v>0</v>
      </c>
      <c r="CL143">
        <f t="shared" si="121"/>
        <v>0</v>
      </c>
      <c r="CM143">
        <f t="shared" si="122"/>
        <v>0</v>
      </c>
      <c r="CN143">
        <f t="shared" si="123"/>
        <v>0</v>
      </c>
      <c r="CO143">
        <f t="shared" si="124"/>
        <v>0</v>
      </c>
      <c r="CP143" s="23">
        <f t="shared" ca="1" si="125"/>
        <v>200</v>
      </c>
      <c r="CQ143" s="465"/>
      <c r="CR143" s="335"/>
      <c r="CS143" s="335"/>
      <c r="CT143" s="335"/>
      <c r="CU143" s="335"/>
      <c r="CV143" s="335"/>
      <c r="CW143" s="335"/>
      <c r="CX143" s="335"/>
      <c r="CY143" s="335"/>
      <c r="CZ143" s="335"/>
      <c r="DA143" s="23">
        <v>-15</v>
      </c>
      <c r="DB143" s="23">
        <f t="shared" si="126"/>
        <v>0</v>
      </c>
      <c r="DC143">
        <f t="shared" si="127"/>
        <v>0</v>
      </c>
      <c r="DD143">
        <f t="shared" si="128"/>
        <v>0</v>
      </c>
      <c r="DE143">
        <f t="shared" si="129"/>
        <v>0</v>
      </c>
      <c r="DF143">
        <f t="shared" si="130"/>
        <v>0</v>
      </c>
      <c r="DG143" s="23">
        <f t="shared" ca="1" si="131"/>
        <v>200</v>
      </c>
      <c r="DH143" s="465"/>
      <c r="DI143" s="335"/>
      <c r="DJ143" s="335"/>
      <c r="DK143" s="335"/>
      <c r="DL143" s="335"/>
      <c r="DM143" s="335"/>
      <c r="DN143" s="335"/>
      <c r="DO143" s="335"/>
      <c r="DP143" s="335"/>
      <c r="DQ143" s="335"/>
      <c r="DR143" s="23">
        <v>-15</v>
      </c>
      <c r="DS143" s="23">
        <f t="shared" si="132"/>
        <v>0</v>
      </c>
      <c r="DT143">
        <f t="shared" si="133"/>
        <v>0</v>
      </c>
      <c r="DU143">
        <f t="shared" si="134"/>
        <v>0</v>
      </c>
      <c r="DV143">
        <f t="shared" si="135"/>
        <v>0</v>
      </c>
      <c r="DW143">
        <f t="shared" si="136"/>
        <v>0</v>
      </c>
      <c r="DX143" s="23">
        <f t="shared" ca="1" si="137"/>
        <v>400</v>
      </c>
      <c r="DY143" s="465"/>
      <c r="DZ143" s="335"/>
      <c r="EA143" s="335"/>
      <c r="EB143" s="335"/>
      <c r="EC143" s="335"/>
      <c r="ED143" s="335"/>
      <c r="EE143" s="335"/>
      <c r="EF143" s="335"/>
      <c r="EG143" s="335"/>
      <c r="EH143" s="335"/>
      <c r="EI143" s="23">
        <v>-15</v>
      </c>
      <c r="EJ143" s="23">
        <f t="shared" si="138"/>
        <v>0</v>
      </c>
      <c r="EK143">
        <f t="shared" si="139"/>
        <v>0</v>
      </c>
      <c r="EL143">
        <f t="shared" si="140"/>
        <v>0</v>
      </c>
      <c r="EM143">
        <f t="shared" si="141"/>
        <v>0</v>
      </c>
      <c r="EN143">
        <f t="shared" si="142"/>
        <v>0</v>
      </c>
      <c r="EO143" s="23">
        <f t="shared" ca="1" si="143"/>
        <v>150</v>
      </c>
      <c r="EP143" s="465"/>
      <c r="EQ143" s="335"/>
      <c r="ER143" s="335"/>
      <c r="ES143" s="335"/>
      <c r="ET143" s="335"/>
      <c r="EU143" s="335"/>
      <c r="EV143" s="335"/>
      <c r="EW143" s="335"/>
      <c r="EX143" s="335"/>
      <c r="EY143" s="335"/>
      <c r="EZ143" s="23">
        <v>-15</v>
      </c>
      <c r="FA143" s="23">
        <f t="shared" si="144"/>
        <v>0</v>
      </c>
      <c r="FB143">
        <f t="shared" si="145"/>
        <v>0</v>
      </c>
      <c r="FC143">
        <f t="shared" si="146"/>
        <v>0</v>
      </c>
      <c r="FD143">
        <f t="shared" si="147"/>
        <v>0</v>
      </c>
      <c r="FE143">
        <f t="shared" si="148"/>
        <v>0</v>
      </c>
      <c r="FF143" s="23">
        <f t="shared" ca="1" si="149"/>
        <v>200</v>
      </c>
      <c r="FG143" s="465"/>
      <c r="FH143" s="335"/>
      <c r="FI143" s="335"/>
      <c r="FJ143" s="335"/>
      <c r="FK143" s="335"/>
      <c r="FL143" s="335"/>
      <c r="FM143" s="335"/>
      <c r="FN143" s="335"/>
      <c r="FO143" s="335"/>
      <c r="FP143" s="335"/>
      <c r="FQ143" s="23">
        <v>-15</v>
      </c>
      <c r="FR143" s="23">
        <f t="shared" si="150"/>
        <v>0</v>
      </c>
      <c r="FS143">
        <f t="shared" si="151"/>
        <v>0</v>
      </c>
      <c r="FT143">
        <f t="shared" si="152"/>
        <v>0</v>
      </c>
      <c r="FU143">
        <f t="shared" si="153"/>
        <v>0</v>
      </c>
      <c r="FV143">
        <f t="shared" si="154"/>
        <v>0</v>
      </c>
      <c r="FW143" s="23">
        <f t="shared" si="155"/>
        <v>0</v>
      </c>
      <c r="FX143" s="465"/>
      <c r="FY143" s="335"/>
      <c r="FZ143" s="335"/>
      <c r="GA143" s="335"/>
      <c r="GB143" s="335"/>
      <c r="GC143" s="335"/>
      <c r="GD143" s="335"/>
      <c r="GE143" s="335"/>
      <c r="GF143" s="335"/>
      <c r="GG143" s="335"/>
      <c r="GH143" s="23">
        <v>-15</v>
      </c>
      <c r="GI143" s="23">
        <f t="shared" si="156"/>
        <v>0</v>
      </c>
      <c r="GJ143">
        <f t="shared" si="157"/>
        <v>0</v>
      </c>
      <c r="GK143">
        <f t="shared" si="158"/>
        <v>0</v>
      </c>
      <c r="GL143">
        <f t="shared" si="159"/>
        <v>0</v>
      </c>
      <c r="GM143">
        <f t="shared" si="160"/>
        <v>0</v>
      </c>
      <c r="GN143" s="23">
        <f t="shared" si="161"/>
        <v>0</v>
      </c>
      <c r="GO143" s="465"/>
      <c r="GP143" s="335"/>
      <c r="GQ143" s="335"/>
      <c r="GR143" s="335"/>
      <c r="GS143" s="335"/>
      <c r="GT143" s="335"/>
      <c r="GU143" s="335"/>
      <c r="GV143" s="335"/>
      <c r="GW143" s="335"/>
      <c r="GX143" s="335"/>
      <c r="GY143" s="23">
        <v>-15</v>
      </c>
      <c r="GZ143" s="23">
        <f t="shared" si="162"/>
        <v>0</v>
      </c>
      <c r="HA143">
        <f t="shared" si="163"/>
        <v>0</v>
      </c>
      <c r="HB143">
        <f t="shared" si="164"/>
        <v>0</v>
      </c>
      <c r="HC143">
        <f t="shared" si="165"/>
        <v>0</v>
      </c>
      <c r="HD143">
        <f t="shared" si="166"/>
        <v>0</v>
      </c>
      <c r="HE143" s="23">
        <f t="shared" si="167"/>
        <v>0</v>
      </c>
      <c r="HF143" s="465"/>
      <c r="HG143" s="335"/>
      <c r="HH143" s="335"/>
      <c r="HI143" s="335"/>
      <c r="HJ143" s="335"/>
      <c r="HK143" s="335"/>
      <c r="HL143" s="335"/>
      <c r="HM143" s="335"/>
      <c r="HN143" s="335"/>
      <c r="HO143" s="335"/>
      <c r="HP143" s="23">
        <v>-15</v>
      </c>
      <c r="HQ143" s="23">
        <f t="shared" si="168"/>
        <v>0</v>
      </c>
      <c r="HR143">
        <f t="shared" si="169"/>
        <v>0</v>
      </c>
      <c r="HS143">
        <f t="shared" si="170"/>
        <v>0</v>
      </c>
      <c r="HT143">
        <f t="shared" si="171"/>
        <v>0</v>
      </c>
      <c r="HU143">
        <f t="shared" si="172"/>
        <v>0</v>
      </c>
      <c r="HV143" s="23">
        <f t="shared" si="173"/>
        <v>0</v>
      </c>
      <c r="HW143" s="465"/>
      <c r="HX143" s="335"/>
      <c r="HY143" s="335"/>
      <c r="HZ143" s="335"/>
      <c r="IA143" s="335"/>
      <c r="IB143" s="335"/>
      <c r="IC143" s="335"/>
      <c r="ID143" s="335"/>
      <c r="IE143" s="335"/>
      <c r="IF143" s="335"/>
      <c r="IG143" s="23">
        <v>-15</v>
      </c>
      <c r="IH143" s="23">
        <f t="shared" si="174"/>
        <v>0</v>
      </c>
      <c r="II143">
        <f t="shared" si="175"/>
        <v>0</v>
      </c>
      <c r="IJ143">
        <f t="shared" si="176"/>
        <v>0</v>
      </c>
      <c r="IK143">
        <f t="shared" si="177"/>
        <v>0</v>
      </c>
      <c r="IL143">
        <f t="shared" si="178"/>
        <v>0</v>
      </c>
      <c r="IM143" s="23">
        <f t="shared" si="179"/>
        <v>0</v>
      </c>
      <c r="IN143" s="465"/>
      <c r="IO143" s="335"/>
      <c r="IP143" s="335"/>
      <c r="IQ143" s="335"/>
      <c r="IR143" s="335"/>
      <c r="IS143" s="335"/>
      <c r="IT143" s="335"/>
    </row>
    <row r="144" spans="1:254" s="124" customFormat="1" ht="12.75" x14ac:dyDescent="0.2">
      <c r="A144" s="335"/>
      <c r="B144" s="335"/>
      <c r="C144" s="23">
        <v>-14</v>
      </c>
      <c r="D144" s="23">
        <f t="shared" si="90"/>
        <v>0</v>
      </c>
      <c r="E144">
        <f t="shared" si="91"/>
        <v>0</v>
      </c>
      <c r="F144">
        <f t="shared" si="92"/>
        <v>0</v>
      </c>
      <c r="G144">
        <f t="shared" si="93"/>
        <v>0</v>
      </c>
      <c r="H144">
        <f t="shared" si="94"/>
        <v>0</v>
      </c>
      <c r="I144" s="23">
        <f t="shared" ca="1" si="95"/>
        <v>200</v>
      </c>
      <c r="J144" s="465"/>
      <c r="K144" s="335"/>
      <c r="L144" s="335"/>
      <c r="M144" s="335"/>
      <c r="N144" s="335"/>
      <c r="O144" s="335"/>
      <c r="P144" s="335"/>
      <c r="Q144" s="335"/>
      <c r="R144" s="335"/>
      <c r="S144" s="335"/>
      <c r="T144" s="23">
        <v>-14</v>
      </c>
      <c r="U144" s="23">
        <f t="shared" si="96"/>
        <v>0</v>
      </c>
      <c r="V144">
        <f t="shared" si="97"/>
        <v>0</v>
      </c>
      <c r="W144">
        <f t="shared" si="98"/>
        <v>0</v>
      </c>
      <c r="X144">
        <f t="shared" si="99"/>
        <v>0</v>
      </c>
      <c r="Y144">
        <f t="shared" si="100"/>
        <v>0</v>
      </c>
      <c r="Z144" s="23">
        <f t="shared" ca="1" si="101"/>
        <v>200</v>
      </c>
      <c r="AA144" s="465"/>
      <c r="AB144" s="335"/>
      <c r="AC144" s="335"/>
      <c r="AD144" s="335"/>
      <c r="AE144" s="335"/>
      <c r="AF144" s="335"/>
      <c r="AG144" s="335"/>
      <c r="AH144" s="335"/>
      <c r="AI144" s="335"/>
      <c r="AJ144" s="335"/>
      <c r="AK144" s="23">
        <v>-14</v>
      </c>
      <c r="AL144" s="23">
        <f t="shared" si="102"/>
        <v>0</v>
      </c>
      <c r="AM144">
        <f t="shared" si="103"/>
        <v>0</v>
      </c>
      <c r="AN144">
        <f t="shared" si="104"/>
        <v>0</v>
      </c>
      <c r="AO144">
        <f t="shared" si="105"/>
        <v>0</v>
      </c>
      <c r="AP144">
        <f t="shared" si="106"/>
        <v>0</v>
      </c>
      <c r="AQ144" s="23">
        <f t="shared" ca="1" si="107"/>
        <v>200</v>
      </c>
      <c r="AR144" s="465"/>
      <c r="AS144" s="335"/>
      <c r="AT144" s="335"/>
      <c r="AU144" s="335"/>
      <c r="AV144" s="335"/>
      <c r="AW144" s="335"/>
      <c r="AX144" s="335"/>
      <c r="AY144" s="335"/>
      <c r="AZ144" s="335"/>
      <c r="BA144" s="335"/>
      <c r="BB144" s="23">
        <v>-14</v>
      </c>
      <c r="BC144" s="23">
        <f t="shared" si="108"/>
        <v>0</v>
      </c>
      <c r="BD144">
        <f t="shared" si="109"/>
        <v>0</v>
      </c>
      <c r="BE144">
        <f t="shared" si="110"/>
        <v>0</v>
      </c>
      <c r="BF144">
        <f t="shared" si="111"/>
        <v>0</v>
      </c>
      <c r="BG144">
        <f t="shared" si="112"/>
        <v>0</v>
      </c>
      <c r="BH144" s="23">
        <f t="shared" ca="1" si="113"/>
        <v>200</v>
      </c>
      <c r="BI144" s="465"/>
      <c r="BJ144" s="335"/>
      <c r="BK144" s="335"/>
      <c r="BL144" s="335"/>
      <c r="BM144" s="335"/>
      <c r="BN144" s="335"/>
      <c r="BO144" s="335"/>
      <c r="BP144" s="335"/>
      <c r="BQ144" s="335"/>
      <c r="BR144" s="335"/>
      <c r="BS144" s="23">
        <v>-14</v>
      </c>
      <c r="BT144" s="23">
        <f t="shared" si="114"/>
        <v>0</v>
      </c>
      <c r="BU144">
        <f t="shared" si="115"/>
        <v>0</v>
      </c>
      <c r="BV144">
        <f t="shared" si="116"/>
        <v>0</v>
      </c>
      <c r="BW144">
        <f t="shared" si="117"/>
        <v>0</v>
      </c>
      <c r="BX144">
        <f t="shared" si="118"/>
        <v>0</v>
      </c>
      <c r="BY144" s="23">
        <f t="shared" ca="1" si="119"/>
        <v>0</v>
      </c>
      <c r="BZ144" s="465"/>
      <c r="CA144" s="335"/>
      <c r="CB144" s="335"/>
      <c r="CC144" s="335"/>
      <c r="CD144" s="335"/>
      <c r="CE144" s="335"/>
      <c r="CF144" s="335"/>
      <c r="CG144" s="335"/>
      <c r="CH144" s="335"/>
      <c r="CI144" s="335"/>
      <c r="CJ144" s="23">
        <v>-14</v>
      </c>
      <c r="CK144" s="23">
        <f t="shared" si="120"/>
        <v>0</v>
      </c>
      <c r="CL144">
        <f t="shared" si="121"/>
        <v>0</v>
      </c>
      <c r="CM144">
        <f t="shared" si="122"/>
        <v>0</v>
      </c>
      <c r="CN144">
        <f t="shared" si="123"/>
        <v>0</v>
      </c>
      <c r="CO144">
        <f t="shared" si="124"/>
        <v>0</v>
      </c>
      <c r="CP144" s="23">
        <f t="shared" ca="1" si="125"/>
        <v>200</v>
      </c>
      <c r="CQ144" s="465"/>
      <c r="CR144" s="335"/>
      <c r="CS144" s="335"/>
      <c r="CT144" s="335"/>
      <c r="CU144" s="335"/>
      <c r="CV144" s="335"/>
      <c r="CW144" s="335"/>
      <c r="CX144" s="335"/>
      <c r="CY144" s="335"/>
      <c r="CZ144" s="335"/>
      <c r="DA144" s="23">
        <v>-14</v>
      </c>
      <c r="DB144" s="23">
        <f t="shared" si="126"/>
        <v>0</v>
      </c>
      <c r="DC144">
        <f t="shared" si="127"/>
        <v>0</v>
      </c>
      <c r="DD144">
        <f t="shared" si="128"/>
        <v>0</v>
      </c>
      <c r="DE144">
        <f t="shared" si="129"/>
        <v>0</v>
      </c>
      <c r="DF144">
        <f t="shared" si="130"/>
        <v>0</v>
      </c>
      <c r="DG144" s="23">
        <f t="shared" ca="1" si="131"/>
        <v>200</v>
      </c>
      <c r="DH144" s="465"/>
      <c r="DI144" s="335"/>
      <c r="DJ144" s="335"/>
      <c r="DK144" s="335"/>
      <c r="DL144" s="335"/>
      <c r="DM144" s="335"/>
      <c r="DN144" s="335"/>
      <c r="DO144" s="335"/>
      <c r="DP144" s="335"/>
      <c r="DQ144" s="335"/>
      <c r="DR144" s="23">
        <v>-14</v>
      </c>
      <c r="DS144" s="23">
        <f t="shared" si="132"/>
        <v>0</v>
      </c>
      <c r="DT144">
        <f t="shared" si="133"/>
        <v>0</v>
      </c>
      <c r="DU144">
        <f t="shared" si="134"/>
        <v>0</v>
      </c>
      <c r="DV144">
        <f t="shared" si="135"/>
        <v>0</v>
      </c>
      <c r="DW144">
        <f t="shared" si="136"/>
        <v>0</v>
      </c>
      <c r="DX144" s="23">
        <f t="shared" ca="1" si="137"/>
        <v>400</v>
      </c>
      <c r="DY144" s="465"/>
      <c r="DZ144" s="335"/>
      <c r="EA144" s="335"/>
      <c r="EB144" s="335"/>
      <c r="EC144" s="335"/>
      <c r="ED144" s="335"/>
      <c r="EE144" s="335"/>
      <c r="EF144" s="335"/>
      <c r="EG144" s="335"/>
      <c r="EH144" s="335"/>
      <c r="EI144" s="23">
        <v>-14</v>
      </c>
      <c r="EJ144" s="23">
        <f t="shared" si="138"/>
        <v>0</v>
      </c>
      <c r="EK144">
        <f t="shared" si="139"/>
        <v>0</v>
      </c>
      <c r="EL144">
        <f t="shared" si="140"/>
        <v>0</v>
      </c>
      <c r="EM144">
        <f t="shared" si="141"/>
        <v>0</v>
      </c>
      <c r="EN144">
        <f t="shared" si="142"/>
        <v>0</v>
      </c>
      <c r="EO144" s="23">
        <f t="shared" ca="1" si="143"/>
        <v>150</v>
      </c>
      <c r="EP144" s="465"/>
      <c r="EQ144" s="335"/>
      <c r="ER144" s="335"/>
      <c r="ES144" s="335"/>
      <c r="ET144" s="335"/>
      <c r="EU144" s="335"/>
      <c r="EV144" s="335"/>
      <c r="EW144" s="335"/>
      <c r="EX144" s="335"/>
      <c r="EY144" s="335"/>
      <c r="EZ144" s="23">
        <v>-14</v>
      </c>
      <c r="FA144" s="23">
        <f t="shared" si="144"/>
        <v>0</v>
      </c>
      <c r="FB144">
        <f t="shared" si="145"/>
        <v>0</v>
      </c>
      <c r="FC144">
        <f t="shared" si="146"/>
        <v>0</v>
      </c>
      <c r="FD144">
        <f t="shared" si="147"/>
        <v>0</v>
      </c>
      <c r="FE144">
        <f t="shared" si="148"/>
        <v>0</v>
      </c>
      <c r="FF144" s="23">
        <f t="shared" ca="1" si="149"/>
        <v>200</v>
      </c>
      <c r="FG144" s="465"/>
      <c r="FH144" s="335"/>
      <c r="FI144" s="335"/>
      <c r="FJ144" s="335"/>
      <c r="FK144" s="335"/>
      <c r="FL144" s="335"/>
      <c r="FM144" s="335"/>
      <c r="FN144" s="335"/>
      <c r="FO144" s="335"/>
      <c r="FP144" s="335"/>
      <c r="FQ144" s="23">
        <v>-14</v>
      </c>
      <c r="FR144" s="23">
        <f t="shared" si="150"/>
        <v>0</v>
      </c>
      <c r="FS144">
        <f t="shared" si="151"/>
        <v>0</v>
      </c>
      <c r="FT144">
        <f t="shared" si="152"/>
        <v>0</v>
      </c>
      <c r="FU144">
        <f t="shared" si="153"/>
        <v>0</v>
      </c>
      <c r="FV144">
        <f t="shared" si="154"/>
        <v>0</v>
      </c>
      <c r="FW144" s="23">
        <f t="shared" si="155"/>
        <v>0</v>
      </c>
      <c r="FX144" s="465"/>
      <c r="FY144" s="335"/>
      <c r="FZ144" s="335"/>
      <c r="GA144" s="335"/>
      <c r="GB144" s="335"/>
      <c r="GC144" s="335"/>
      <c r="GD144" s="335"/>
      <c r="GE144" s="335"/>
      <c r="GF144" s="335"/>
      <c r="GG144" s="335"/>
      <c r="GH144" s="23">
        <v>-14</v>
      </c>
      <c r="GI144" s="23">
        <f t="shared" si="156"/>
        <v>0</v>
      </c>
      <c r="GJ144">
        <f t="shared" si="157"/>
        <v>0</v>
      </c>
      <c r="GK144">
        <f t="shared" si="158"/>
        <v>0</v>
      </c>
      <c r="GL144">
        <f t="shared" si="159"/>
        <v>0</v>
      </c>
      <c r="GM144">
        <f t="shared" si="160"/>
        <v>0</v>
      </c>
      <c r="GN144" s="23">
        <f t="shared" si="161"/>
        <v>0</v>
      </c>
      <c r="GO144" s="465"/>
      <c r="GP144" s="335"/>
      <c r="GQ144" s="335"/>
      <c r="GR144" s="335"/>
      <c r="GS144" s="335"/>
      <c r="GT144" s="335"/>
      <c r="GU144" s="335"/>
      <c r="GV144" s="335"/>
      <c r="GW144" s="335"/>
      <c r="GX144" s="335"/>
      <c r="GY144" s="23">
        <v>-14</v>
      </c>
      <c r="GZ144" s="23">
        <f t="shared" si="162"/>
        <v>0</v>
      </c>
      <c r="HA144">
        <f t="shared" si="163"/>
        <v>0</v>
      </c>
      <c r="HB144">
        <f t="shared" si="164"/>
        <v>0</v>
      </c>
      <c r="HC144">
        <f t="shared" si="165"/>
        <v>0</v>
      </c>
      <c r="HD144">
        <f t="shared" si="166"/>
        <v>0</v>
      </c>
      <c r="HE144" s="23">
        <f t="shared" si="167"/>
        <v>0</v>
      </c>
      <c r="HF144" s="465"/>
      <c r="HG144" s="335"/>
      <c r="HH144" s="335"/>
      <c r="HI144" s="335"/>
      <c r="HJ144" s="335"/>
      <c r="HK144" s="335"/>
      <c r="HL144" s="335"/>
      <c r="HM144" s="335"/>
      <c r="HN144" s="335"/>
      <c r="HO144" s="335"/>
      <c r="HP144" s="23">
        <v>-14</v>
      </c>
      <c r="HQ144" s="23">
        <f t="shared" si="168"/>
        <v>0</v>
      </c>
      <c r="HR144">
        <f t="shared" si="169"/>
        <v>0</v>
      </c>
      <c r="HS144">
        <f t="shared" si="170"/>
        <v>0</v>
      </c>
      <c r="HT144">
        <f t="shared" si="171"/>
        <v>0</v>
      </c>
      <c r="HU144">
        <f t="shared" si="172"/>
        <v>0</v>
      </c>
      <c r="HV144" s="23">
        <f t="shared" si="173"/>
        <v>0</v>
      </c>
      <c r="HW144" s="465"/>
      <c r="HX144" s="335"/>
      <c r="HY144" s="335"/>
      <c r="HZ144" s="335"/>
      <c r="IA144" s="335"/>
      <c r="IB144" s="335"/>
      <c r="IC144" s="335"/>
      <c r="ID144" s="335"/>
      <c r="IE144" s="335"/>
      <c r="IF144" s="335"/>
      <c r="IG144" s="23">
        <v>-14</v>
      </c>
      <c r="IH144" s="23">
        <f t="shared" si="174"/>
        <v>0</v>
      </c>
      <c r="II144">
        <f t="shared" si="175"/>
        <v>0</v>
      </c>
      <c r="IJ144">
        <f t="shared" si="176"/>
        <v>0</v>
      </c>
      <c r="IK144">
        <f t="shared" si="177"/>
        <v>0</v>
      </c>
      <c r="IL144">
        <f t="shared" si="178"/>
        <v>0</v>
      </c>
      <c r="IM144" s="23">
        <f t="shared" si="179"/>
        <v>0</v>
      </c>
      <c r="IN144" s="465"/>
      <c r="IO144" s="335"/>
      <c r="IP144" s="335"/>
      <c r="IQ144" s="335"/>
      <c r="IR144" s="335"/>
      <c r="IS144" s="335"/>
      <c r="IT144" s="335"/>
    </row>
    <row r="145" spans="1:254" s="124" customFormat="1" ht="12.75" x14ac:dyDescent="0.2">
      <c r="A145" s="335"/>
      <c r="B145" s="335"/>
      <c r="C145" s="23">
        <v>-13</v>
      </c>
      <c r="D145" s="23">
        <f t="shared" si="90"/>
        <v>0</v>
      </c>
      <c r="E145">
        <f t="shared" si="91"/>
        <v>0</v>
      </c>
      <c r="F145">
        <f t="shared" si="92"/>
        <v>0</v>
      </c>
      <c r="G145">
        <f t="shared" si="93"/>
        <v>0</v>
      </c>
      <c r="H145">
        <f t="shared" si="94"/>
        <v>0</v>
      </c>
      <c r="I145" s="23">
        <f t="shared" ca="1" si="95"/>
        <v>200</v>
      </c>
      <c r="J145" s="465"/>
      <c r="K145" s="335"/>
      <c r="L145" s="335"/>
      <c r="M145" s="335"/>
      <c r="N145" s="335"/>
      <c r="O145" s="335"/>
      <c r="P145" s="335"/>
      <c r="Q145" s="335"/>
      <c r="R145" s="335"/>
      <c r="S145" s="335"/>
      <c r="T145" s="23">
        <v>-13</v>
      </c>
      <c r="U145" s="23">
        <f t="shared" si="96"/>
        <v>0</v>
      </c>
      <c r="V145">
        <f t="shared" si="97"/>
        <v>0</v>
      </c>
      <c r="W145">
        <f t="shared" si="98"/>
        <v>0</v>
      </c>
      <c r="X145">
        <f t="shared" si="99"/>
        <v>0</v>
      </c>
      <c r="Y145">
        <f t="shared" si="100"/>
        <v>0</v>
      </c>
      <c r="Z145" s="23">
        <f t="shared" ca="1" si="101"/>
        <v>200</v>
      </c>
      <c r="AA145" s="465"/>
      <c r="AB145" s="335"/>
      <c r="AC145" s="335"/>
      <c r="AD145" s="335"/>
      <c r="AE145" s="335"/>
      <c r="AF145" s="335"/>
      <c r="AG145" s="335"/>
      <c r="AH145" s="335"/>
      <c r="AI145" s="335"/>
      <c r="AJ145" s="335"/>
      <c r="AK145" s="23">
        <v>-13</v>
      </c>
      <c r="AL145" s="23">
        <f t="shared" si="102"/>
        <v>0</v>
      </c>
      <c r="AM145">
        <f t="shared" si="103"/>
        <v>0</v>
      </c>
      <c r="AN145">
        <f t="shared" si="104"/>
        <v>0</v>
      </c>
      <c r="AO145">
        <f t="shared" si="105"/>
        <v>0</v>
      </c>
      <c r="AP145">
        <f t="shared" si="106"/>
        <v>0</v>
      </c>
      <c r="AQ145" s="23">
        <f t="shared" ca="1" si="107"/>
        <v>200</v>
      </c>
      <c r="AR145" s="465"/>
      <c r="AS145" s="335"/>
      <c r="AT145" s="335"/>
      <c r="AU145" s="335"/>
      <c r="AV145" s="335"/>
      <c r="AW145" s="335"/>
      <c r="AX145" s="335"/>
      <c r="AY145" s="335"/>
      <c r="AZ145" s="335"/>
      <c r="BA145" s="335"/>
      <c r="BB145" s="23">
        <v>-13</v>
      </c>
      <c r="BC145" s="23">
        <f t="shared" si="108"/>
        <v>0</v>
      </c>
      <c r="BD145">
        <f t="shared" si="109"/>
        <v>0</v>
      </c>
      <c r="BE145">
        <f t="shared" si="110"/>
        <v>0</v>
      </c>
      <c r="BF145">
        <f t="shared" si="111"/>
        <v>0</v>
      </c>
      <c r="BG145">
        <f t="shared" si="112"/>
        <v>0</v>
      </c>
      <c r="BH145" s="23">
        <f t="shared" ca="1" si="113"/>
        <v>200</v>
      </c>
      <c r="BI145" s="465"/>
      <c r="BJ145" s="335"/>
      <c r="BK145" s="335"/>
      <c r="BL145" s="335"/>
      <c r="BM145" s="335"/>
      <c r="BN145" s="335"/>
      <c r="BO145" s="335"/>
      <c r="BP145" s="335"/>
      <c r="BQ145" s="335"/>
      <c r="BR145" s="335"/>
      <c r="BS145" s="23">
        <v>-13</v>
      </c>
      <c r="BT145" s="23">
        <f t="shared" si="114"/>
        <v>0</v>
      </c>
      <c r="BU145">
        <f t="shared" si="115"/>
        <v>0</v>
      </c>
      <c r="BV145">
        <f t="shared" si="116"/>
        <v>0</v>
      </c>
      <c r="BW145">
        <f t="shared" si="117"/>
        <v>0</v>
      </c>
      <c r="BX145">
        <f t="shared" si="118"/>
        <v>0</v>
      </c>
      <c r="BY145" s="23">
        <f t="shared" ca="1" si="119"/>
        <v>0</v>
      </c>
      <c r="BZ145" s="465"/>
      <c r="CA145" s="335"/>
      <c r="CB145" s="335"/>
      <c r="CC145" s="335"/>
      <c r="CD145" s="335"/>
      <c r="CE145" s="335"/>
      <c r="CF145" s="335"/>
      <c r="CG145" s="335"/>
      <c r="CH145" s="335"/>
      <c r="CI145" s="335"/>
      <c r="CJ145" s="23">
        <v>-13</v>
      </c>
      <c r="CK145" s="23">
        <f t="shared" si="120"/>
        <v>0</v>
      </c>
      <c r="CL145">
        <f t="shared" si="121"/>
        <v>0</v>
      </c>
      <c r="CM145">
        <f t="shared" si="122"/>
        <v>0</v>
      </c>
      <c r="CN145">
        <f t="shared" si="123"/>
        <v>0</v>
      </c>
      <c r="CO145">
        <f t="shared" si="124"/>
        <v>0</v>
      </c>
      <c r="CP145" s="23">
        <f t="shared" ca="1" si="125"/>
        <v>200</v>
      </c>
      <c r="CQ145" s="465"/>
      <c r="CR145" s="335"/>
      <c r="CS145" s="335"/>
      <c r="CT145" s="335"/>
      <c r="CU145" s="335"/>
      <c r="CV145" s="335"/>
      <c r="CW145" s="335"/>
      <c r="CX145" s="335"/>
      <c r="CY145" s="335"/>
      <c r="CZ145" s="335"/>
      <c r="DA145" s="23">
        <v>-13</v>
      </c>
      <c r="DB145" s="23">
        <f t="shared" si="126"/>
        <v>0</v>
      </c>
      <c r="DC145">
        <f t="shared" si="127"/>
        <v>0</v>
      </c>
      <c r="DD145">
        <f t="shared" si="128"/>
        <v>0</v>
      </c>
      <c r="DE145">
        <f t="shared" si="129"/>
        <v>0</v>
      </c>
      <c r="DF145">
        <f t="shared" si="130"/>
        <v>0</v>
      </c>
      <c r="DG145" s="23">
        <f t="shared" ca="1" si="131"/>
        <v>200</v>
      </c>
      <c r="DH145" s="465"/>
      <c r="DI145" s="335"/>
      <c r="DJ145" s="335"/>
      <c r="DK145" s="335"/>
      <c r="DL145" s="335"/>
      <c r="DM145" s="335"/>
      <c r="DN145" s="335"/>
      <c r="DO145" s="335"/>
      <c r="DP145" s="335"/>
      <c r="DQ145" s="335"/>
      <c r="DR145" s="23">
        <v>-13</v>
      </c>
      <c r="DS145" s="23">
        <f t="shared" si="132"/>
        <v>0</v>
      </c>
      <c r="DT145">
        <f t="shared" si="133"/>
        <v>0</v>
      </c>
      <c r="DU145">
        <f t="shared" si="134"/>
        <v>0</v>
      </c>
      <c r="DV145">
        <f t="shared" si="135"/>
        <v>0</v>
      </c>
      <c r="DW145">
        <f t="shared" si="136"/>
        <v>0</v>
      </c>
      <c r="DX145" s="23">
        <f t="shared" ca="1" si="137"/>
        <v>400</v>
      </c>
      <c r="DY145" s="465"/>
      <c r="DZ145" s="335"/>
      <c r="EA145" s="335"/>
      <c r="EB145" s="335"/>
      <c r="EC145" s="335"/>
      <c r="ED145" s="335"/>
      <c r="EE145" s="335"/>
      <c r="EF145" s="335"/>
      <c r="EG145" s="335"/>
      <c r="EH145" s="335"/>
      <c r="EI145" s="23">
        <v>-13</v>
      </c>
      <c r="EJ145" s="23">
        <f t="shared" si="138"/>
        <v>0</v>
      </c>
      <c r="EK145">
        <f t="shared" si="139"/>
        <v>0</v>
      </c>
      <c r="EL145">
        <f t="shared" si="140"/>
        <v>0</v>
      </c>
      <c r="EM145">
        <f t="shared" si="141"/>
        <v>0</v>
      </c>
      <c r="EN145">
        <f t="shared" si="142"/>
        <v>0</v>
      </c>
      <c r="EO145" s="23">
        <f t="shared" ca="1" si="143"/>
        <v>150</v>
      </c>
      <c r="EP145" s="465"/>
      <c r="EQ145" s="335"/>
      <c r="ER145" s="335"/>
      <c r="ES145" s="335"/>
      <c r="ET145" s="335"/>
      <c r="EU145" s="335"/>
      <c r="EV145" s="335"/>
      <c r="EW145" s="335"/>
      <c r="EX145" s="335"/>
      <c r="EY145" s="335"/>
      <c r="EZ145" s="23">
        <v>-13</v>
      </c>
      <c r="FA145" s="23">
        <f t="shared" si="144"/>
        <v>0</v>
      </c>
      <c r="FB145">
        <f t="shared" si="145"/>
        <v>0</v>
      </c>
      <c r="FC145">
        <f t="shared" si="146"/>
        <v>0</v>
      </c>
      <c r="FD145">
        <f t="shared" si="147"/>
        <v>0</v>
      </c>
      <c r="FE145">
        <f t="shared" si="148"/>
        <v>0</v>
      </c>
      <c r="FF145" s="23">
        <f t="shared" ca="1" si="149"/>
        <v>200</v>
      </c>
      <c r="FG145" s="465"/>
      <c r="FH145" s="335"/>
      <c r="FI145" s="335"/>
      <c r="FJ145" s="335"/>
      <c r="FK145" s="335"/>
      <c r="FL145" s="335"/>
      <c r="FM145" s="335"/>
      <c r="FN145" s="335"/>
      <c r="FO145" s="335"/>
      <c r="FP145" s="335"/>
      <c r="FQ145" s="23">
        <v>-13</v>
      </c>
      <c r="FR145" s="23">
        <f t="shared" si="150"/>
        <v>0</v>
      </c>
      <c r="FS145">
        <f t="shared" si="151"/>
        <v>0</v>
      </c>
      <c r="FT145">
        <f t="shared" si="152"/>
        <v>0</v>
      </c>
      <c r="FU145">
        <f t="shared" si="153"/>
        <v>0</v>
      </c>
      <c r="FV145">
        <f t="shared" si="154"/>
        <v>0</v>
      </c>
      <c r="FW145" s="23">
        <f t="shared" si="155"/>
        <v>0</v>
      </c>
      <c r="FX145" s="465"/>
      <c r="FY145" s="335"/>
      <c r="FZ145" s="335"/>
      <c r="GA145" s="335"/>
      <c r="GB145" s="335"/>
      <c r="GC145" s="335"/>
      <c r="GD145" s="335"/>
      <c r="GE145" s="335"/>
      <c r="GF145" s="335"/>
      <c r="GG145" s="335"/>
      <c r="GH145" s="23">
        <v>-13</v>
      </c>
      <c r="GI145" s="23">
        <f t="shared" si="156"/>
        <v>0</v>
      </c>
      <c r="GJ145">
        <f t="shared" si="157"/>
        <v>0</v>
      </c>
      <c r="GK145">
        <f t="shared" si="158"/>
        <v>0</v>
      </c>
      <c r="GL145">
        <f t="shared" si="159"/>
        <v>0</v>
      </c>
      <c r="GM145">
        <f t="shared" si="160"/>
        <v>0</v>
      </c>
      <c r="GN145" s="23">
        <f t="shared" si="161"/>
        <v>0</v>
      </c>
      <c r="GO145" s="465"/>
      <c r="GP145" s="335"/>
      <c r="GQ145" s="335"/>
      <c r="GR145" s="335"/>
      <c r="GS145" s="335"/>
      <c r="GT145" s="335"/>
      <c r="GU145" s="335"/>
      <c r="GV145" s="335"/>
      <c r="GW145" s="335"/>
      <c r="GX145" s="335"/>
      <c r="GY145" s="23">
        <v>-13</v>
      </c>
      <c r="GZ145" s="23">
        <f t="shared" si="162"/>
        <v>0</v>
      </c>
      <c r="HA145">
        <f t="shared" si="163"/>
        <v>0</v>
      </c>
      <c r="HB145">
        <f t="shared" si="164"/>
        <v>0</v>
      </c>
      <c r="HC145">
        <f t="shared" si="165"/>
        <v>0</v>
      </c>
      <c r="HD145">
        <f t="shared" si="166"/>
        <v>0</v>
      </c>
      <c r="HE145" s="23">
        <f t="shared" si="167"/>
        <v>0</v>
      </c>
      <c r="HF145" s="465"/>
      <c r="HG145" s="335"/>
      <c r="HH145" s="335"/>
      <c r="HI145" s="335"/>
      <c r="HJ145" s="335"/>
      <c r="HK145" s="335"/>
      <c r="HL145" s="335"/>
      <c r="HM145" s="335"/>
      <c r="HN145" s="335"/>
      <c r="HO145" s="335"/>
      <c r="HP145" s="23">
        <v>-13</v>
      </c>
      <c r="HQ145" s="23">
        <f t="shared" si="168"/>
        <v>0</v>
      </c>
      <c r="HR145">
        <f t="shared" si="169"/>
        <v>0</v>
      </c>
      <c r="HS145">
        <f t="shared" si="170"/>
        <v>0</v>
      </c>
      <c r="HT145">
        <f t="shared" si="171"/>
        <v>0</v>
      </c>
      <c r="HU145">
        <f t="shared" si="172"/>
        <v>0</v>
      </c>
      <c r="HV145" s="23">
        <f t="shared" si="173"/>
        <v>0</v>
      </c>
      <c r="HW145" s="465"/>
      <c r="HX145" s="335"/>
      <c r="HY145" s="335"/>
      <c r="HZ145" s="335"/>
      <c r="IA145" s="335"/>
      <c r="IB145" s="335"/>
      <c r="IC145" s="335"/>
      <c r="ID145" s="335"/>
      <c r="IE145" s="335"/>
      <c r="IF145" s="335"/>
      <c r="IG145" s="23">
        <v>-13</v>
      </c>
      <c r="IH145" s="23">
        <f t="shared" si="174"/>
        <v>0</v>
      </c>
      <c r="II145">
        <f t="shared" si="175"/>
        <v>0</v>
      </c>
      <c r="IJ145">
        <f t="shared" si="176"/>
        <v>0</v>
      </c>
      <c r="IK145">
        <f t="shared" si="177"/>
        <v>0</v>
      </c>
      <c r="IL145">
        <f t="shared" si="178"/>
        <v>0</v>
      </c>
      <c r="IM145" s="23">
        <f t="shared" si="179"/>
        <v>0</v>
      </c>
      <c r="IN145" s="465"/>
      <c r="IO145" s="335"/>
      <c r="IP145" s="335"/>
      <c r="IQ145" s="335"/>
      <c r="IR145" s="335"/>
      <c r="IS145" s="335"/>
      <c r="IT145" s="335"/>
    </row>
    <row r="146" spans="1:254" s="124" customFormat="1" ht="12.75" x14ac:dyDescent="0.2">
      <c r="A146" s="335"/>
      <c r="B146" s="335"/>
      <c r="C146" s="23">
        <v>-12</v>
      </c>
      <c r="D146" s="23">
        <f t="shared" si="90"/>
        <v>0</v>
      </c>
      <c r="E146">
        <f t="shared" si="91"/>
        <v>0</v>
      </c>
      <c r="F146">
        <f t="shared" si="92"/>
        <v>0</v>
      </c>
      <c r="G146">
        <f t="shared" si="93"/>
        <v>0</v>
      </c>
      <c r="H146">
        <f t="shared" si="94"/>
        <v>0</v>
      </c>
      <c r="I146" s="23">
        <f t="shared" ca="1" si="95"/>
        <v>200</v>
      </c>
      <c r="J146" s="465"/>
      <c r="K146" s="335"/>
      <c r="L146" s="335"/>
      <c r="M146" s="335"/>
      <c r="N146" s="335"/>
      <c r="O146" s="335"/>
      <c r="P146" s="335"/>
      <c r="Q146" s="335"/>
      <c r="R146" s="335"/>
      <c r="S146" s="335"/>
      <c r="T146" s="23">
        <v>-12</v>
      </c>
      <c r="U146" s="23">
        <f t="shared" si="96"/>
        <v>0</v>
      </c>
      <c r="V146">
        <f t="shared" si="97"/>
        <v>0</v>
      </c>
      <c r="W146">
        <f t="shared" si="98"/>
        <v>0</v>
      </c>
      <c r="X146">
        <f t="shared" si="99"/>
        <v>0</v>
      </c>
      <c r="Y146">
        <f t="shared" si="100"/>
        <v>0</v>
      </c>
      <c r="Z146" s="23">
        <f t="shared" ca="1" si="101"/>
        <v>200</v>
      </c>
      <c r="AA146" s="465"/>
      <c r="AB146" s="335"/>
      <c r="AC146" s="335"/>
      <c r="AD146" s="335"/>
      <c r="AE146" s="335"/>
      <c r="AF146" s="335"/>
      <c r="AG146" s="335"/>
      <c r="AH146" s="335"/>
      <c r="AI146" s="335"/>
      <c r="AJ146" s="335"/>
      <c r="AK146" s="23">
        <v>-12</v>
      </c>
      <c r="AL146" s="23">
        <f t="shared" si="102"/>
        <v>0</v>
      </c>
      <c r="AM146">
        <f t="shared" si="103"/>
        <v>0</v>
      </c>
      <c r="AN146">
        <f t="shared" si="104"/>
        <v>0</v>
      </c>
      <c r="AO146">
        <f t="shared" si="105"/>
        <v>0</v>
      </c>
      <c r="AP146">
        <f t="shared" si="106"/>
        <v>0</v>
      </c>
      <c r="AQ146" s="23">
        <f t="shared" ca="1" si="107"/>
        <v>200</v>
      </c>
      <c r="AR146" s="465"/>
      <c r="AS146" s="335"/>
      <c r="AT146" s="335"/>
      <c r="AU146" s="335"/>
      <c r="AV146" s="335"/>
      <c r="AW146" s="335"/>
      <c r="AX146" s="335"/>
      <c r="AY146" s="335"/>
      <c r="AZ146" s="335"/>
      <c r="BA146" s="335"/>
      <c r="BB146" s="23">
        <v>-12</v>
      </c>
      <c r="BC146" s="23">
        <f t="shared" si="108"/>
        <v>0</v>
      </c>
      <c r="BD146">
        <f t="shared" si="109"/>
        <v>0</v>
      </c>
      <c r="BE146">
        <f t="shared" si="110"/>
        <v>0</v>
      </c>
      <c r="BF146">
        <f t="shared" si="111"/>
        <v>0</v>
      </c>
      <c r="BG146">
        <f t="shared" si="112"/>
        <v>0</v>
      </c>
      <c r="BH146" s="23">
        <f t="shared" ca="1" si="113"/>
        <v>200</v>
      </c>
      <c r="BI146" s="465"/>
      <c r="BJ146" s="335"/>
      <c r="BK146" s="335"/>
      <c r="BL146" s="335"/>
      <c r="BM146" s="335"/>
      <c r="BN146" s="335"/>
      <c r="BO146" s="335"/>
      <c r="BP146" s="335"/>
      <c r="BQ146" s="335"/>
      <c r="BR146" s="335"/>
      <c r="BS146" s="23">
        <v>-12</v>
      </c>
      <c r="BT146" s="23">
        <f t="shared" si="114"/>
        <v>0</v>
      </c>
      <c r="BU146">
        <f t="shared" si="115"/>
        <v>0</v>
      </c>
      <c r="BV146">
        <f t="shared" si="116"/>
        <v>0</v>
      </c>
      <c r="BW146">
        <f t="shared" si="117"/>
        <v>0</v>
      </c>
      <c r="BX146">
        <f t="shared" si="118"/>
        <v>0</v>
      </c>
      <c r="BY146" s="23">
        <f t="shared" ca="1" si="119"/>
        <v>0</v>
      </c>
      <c r="BZ146" s="465"/>
      <c r="CA146" s="335"/>
      <c r="CB146" s="335"/>
      <c r="CC146" s="335"/>
      <c r="CD146" s="335"/>
      <c r="CE146" s="335"/>
      <c r="CF146" s="335"/>
      <c r="CG146" s="335"/>
      <c r="CH146" s="335"/>
      <c r="CI146" s="335"/>
      <c r="CJ146" s="23">
        <v>-12</v>
      </c>
      <c r="CK146" s="23">
        <f t="shared" si="120"/>
        <v>0</v>
      </c>
      <c r="CL146">
        <f t="shared" si="121"/>
        <v>0</v>
      </c>
      <c r="CM146">
        <f t="shared" si="122"/>
        <v>0</v>
      </c>
      <c r="CN146">
        <f t="shared" si="123"/>
        <v>0</v>
      </c>
      <c r="CO146">
        <f t="shared" si="124"/>
        <v>0</v>
      </c>
      <c r="CP146" s="23">
        <f t="shared" ca="1" si="125"/>
        <v>200</v>
      </c>
      <c r="CQ146" s="465"/>
      <c r="CR146" s="335"/>
      <c r="CS146" s="335"/>
      <c r="CT146" s="335"/>
      <c r="CU146" s="335"/>
      <c r="CV146" s="335"/>
      <c r="CW146" s="335"/>
      <c r="CX146" s="335"/>
      <c r="CY146" s="335"/>
      <c r="CZ146" s="335"/>
      <c r="DA146" s="23">
        <v>-12</v>
      </c>
      <c r="DB146" s="23">
        <f t="shared" si="126"/>
        <v>0</v>
      </c>
      <c r="DC146">
        <f t="shared" si="127"/>
        <v>0</v>
      </c>
      <c r="DD146">
        <f t="shared" si="128"/>
        <v>0</v>
      </c>
      <c r="DE146">
        <f t="shared" si="129"/>
        <v>0</v>
      </c>
      <c r="DF146">
        <f t="shared" si="130"/>
        <v>0</v>
      </c>
      <c r="DG146" s="23">
        <f t="shared" ca="1" si="131"/>
        <v>200</v>
      </c>
      <c r="DH146" s="465"/>
      <c r="DI146" s="335"/>
      <c r="DJ146" s="335"/>
      <c r="DK146" s="335"/>
      <c r="DL146" s="335"/>
      <c r="DM146" s="335"/>
      <c r="DN146" s="335"/>
      <c r="DO146" s="335"/>
      <c r="DP146" s="335"/>
      <c r="DQ146" s="335"/>
      <c r="DR146" s="23">
        <v>-12</v>
      </c>
      <c r="DS146" s="23">
        <f t="shared" si="132"/>
        <v>0</v>
      </c>
      <c r="DT146">
        <f t="shared" si="133"/>
        <v>0</v>
      </c>
      <c r="DU146">
        <f t="shared" si="134"/>
        <v>0</v>
      </c>
      <c r="DV146">
        <f t="shared" si="135"/>
        <v>0</v>
      </c>
      <c r="DW146">
        <f t="shared" si="136"/>
        <v>0</v>
      </c>
      <c r="DX146" s="23">
        <f t="shared" ca="1" si="137"/>
        <v>400</v>
      </c>
      <c r="DY146" s="465"/>
      <c r="DZ146" s="335"/>
      <c r="EA146" s="335"/>
      <c r="EB146" s="335"/>
      <c r="EC146" s="335"/>
      <c r="ED146" s="335"/>
      <c r="EE146" s="335"/>
      <c r="EF146" s="335"/>
      <c r="EG146" s="335"/>
      <c r="EH146" s="335"/>
      <c r="EI146" s="23">
        <v>-12</v>
      </c>
      <c r="EJ146" s="23">
        <f t="shared" si="138"/>
        <v>0</v>
      </c>
      <c r="EK146">
        <f t="shared" si="139"/>
        <v>0</v>
      </c>
      <c r="EL146">
        <f t="shared" si="140"/>
        <v>0</v>
      </c>
      <c r="EM146">
        <f t="shared" si="141"/>
        <v>0</v>
      </c>
      <c r="EN146">
        <f t="shared" si="142"/>
        <v>0</v>
      </c>
      <c r="EO146" s="23">
        <f t="shared" ca="1" si="143"/>
        <v>150</v>
      </c>
      <c r="EP146" s="465"/>
      <c r="EQ146" s="335"/>
      <c r="ER146" s="335"/>
      <c r="ES146" s="335"/>
      <c r="ET146" s="335"/>
      <c r="EU146" s="335"/>
      <c r="EV146" s="335"/>
      <c r="EW146" s="335"/>
      <c r="EX146" s="335"/>
      <c r="EY146" s="335"/>
      <c r="EZ146" s="23">
        <v>-12</v>
      </c>
      <c r="FA146" s="23">
        <f t="shared" si="144"/>
        <v>0</v>
      </c>
      <c r="FB146">
        <f t="shared" si="145"/>
        <v>0</v>
      </c>
      <c r="FC146">
        <f t="shared" si="146"/>
        <v>0</v>
      </c>
      <c r="FD146">
        <f t="shared" si="147"/>
        <v>0</v>
      </c>
      <c r="FE146">
        <f t="shared" si="148"/>
        <v>0</v>
      </c>
      <c r="FF146" s="23">
        <f t="shared" ca="1" si="149"/>
        <v>200</v>
      </c>
      <c r="FG146" s="465"/>
      <c r="FH146" s="335"/>
      <c r="FI146" s="335"/>
      <c r="FJ146" s="335"/>
      <c r="FK146" s="335"/>
      <c r="FL146" s="335"/>
      <c r="FM146" s="335"/>
      <c r="FN146" s="335"/>
      <c r="FO146" s="335"/>
      <c r="FP146" s="335"/>
      <c r="FQ146" s="23">
        <v>-12</v>
      </c>
      <c r="FR146" s="23">
        <f t="shared" si="150"/>
        <v>0</v>
      </c>
      <c r="FS146">
        <f t="shared" si="151"/>
        <v>0</v>
      </c>
      <c r="FT146">
        <f t="shared" si="152"/>
        <v>0</v>
      </c>
      <c r="FU146">
        <f t="shared" si="153"/>
        <v>0</v>
      </c>
      <c r="FV146">
        <f t="shared" si="154"/>
        <v>0</v>
      </c>
      <c r="FW146" s="23">
        <f t="shared" si="155"/>
        <v>0</v>
      </c>
      <c r="FX146" s="465"/>
      <c r="FY146" s="335"/>
      <c r="FZ146" s="335"/>
      <c r="GA146" s="335"/>
      <c r="GB146" s="335"/>
      <c r="GC146" s="335"/>
      <c r="GD146" s="335"/>
      <c r="GE146" s="335"/>
      <c r="GF146" s="335"/>
      <c r="GG146" s="335"/>
      <c r="GH146" s="23">
        <v>-12</v>
      </c>
      <c r="GI146" s="23">
        <f t="shared" si="156"/>
        <v>0</v>
      </c>
      <c r="GJ146">
        <f t="shared" si="157"/>
        <v>0</v>
      </c>
      <c r="GK146">
        <f t="shared" si="158"/>
        <v>0</v>
      </c>
      <c r="GL146">
        <f t="shared" si="159"/>
        <v>0</v>
      </c>
      <c r="GM146">
        <f t="shared" si="160"/>
        <v>0</v>
      </c>
      <c r="GN146" s="23">
        <f t="shared" si="161"/>
        <v>0</v>
      </c>
      <c r="GO146" s="465"/>
      <c r="GP146" s="335"/>
      <c r="GQ146" s="335"/>
      <c r="GR146" s="335"/>
      <c r="GS146" s="335"/>
      <c r="GT146" s="335"/>
      <c r="GU146" s="335"/>
      <c r="GV146" s="335"/>
      <c r="GW146" s="335"/>
      <c r="GX146" s="335"/>
      <c r="GY146" s="23">
        <v>-12</v>
      </c>
      <c r="GZ146" s="23">
        <f t="shared" si="162"/>
        <v>0</v>
      </c>
      <c r="HA146">
        <f t="shared" si="163"/>
        <v>0</v>
      </c>
      <c r="HB146">
        <f t="shared" si="164"/>
        <v>0</v>
      </c>
      <c r="HC146">
        <f t="shared" si="165"/>
        <v>0</v>
      </c>
      <c r="HD146">
        <f t="shared" si="166"/>
        <v>0</v>
      </c>
      <c r="HE146" s="23">
        <f t="shared" si="167"/>
        <v>0</v>
      </c>
      <c r="HF146" s="465"/>
      <c r="HG146" s="335"/>
      <c r="HH146" s="335"/>
      <c r="HI146" s="335"/>
      <c r="HJ146" s="335"/>
      <c r="HK146" s="335"/>
      <c r="HL146" s="335"/>
      <c r="HM146" s="335"/>
      <c r="HN146" s="335"/>
      <c r="HO146" s="335"/>
      <c r="HP146" s="23">
        <v>-12</v>
      </c>
      <c r="HQ146" s="23">
        <f t="shared" si="168"/>
        <v>0</v>
      </c>
      <c r="HR146">
        <f t="shared" si="169"/>
        <v>0</v>
      </c>
      <c r="HS146">
        <f t="shared" si="170"/>
        <v>0</v>
      </c>
      <c r="HT146">
        <f t="shared" si="171"/>
        <v>0</v>
      </c>
      <c r="HU146">
        <f t="shared" si="172"/>
        <v>0</v>
      </c>
      <c r="HV146" s="23">
        <f t="shared" si="173"/>
        <v>0</v>
      </c>
      <c r="HW146" s="465"/>
      <c r="HX146" s="335"/>
      <c r="HY146" s="335"/>
      <c r="HZ146" s="335"/>
      <c r="IA146" s="335"/>
      <c r="IB146" s="335"/>
      <c r="IC146" s="335"/>
      <c r="ID146" s="335"/>
      <c r="IE146" s="335"/>
      <c r="IF146" s="335"/>
      <c r="IG146" s="23">
        <v>-12</v>
      </c>
      <c r="IH146" s="23">
        <f t="shared" si="174"/>
        <v>0</v>
      </c>
      <c r="II146">
        <f t="shared" si="175"/>
        <v>0</v>
      </c>
      <c r="IJ146">
        <f t="shared" si="176"/>
        <v>0</v>
      </c>
      <c r="IK146">
        <f t="shared" si="177"/>
        <v>0</v>
      </c>
      <c r="IL146">
        <f t="shared" si="178"/>
        <v>0</v>
      </c>
      <c r="IM146" s="23">
        <f t="shared" si="179"/>
        <v>0</v>
      </c>
      <c r="IN146" s="465"/>
      <c r="IO146" s="335"/>
      <c r="IP146" s="335"/>
      <c r="IQ146" s="335"/>
      <c r="IR146" s="335"/>
      <c r="IS146" s="335"/>
      <c r="IT146" s="335"/>
    </row>
    <row r="147" spans="1:254" s="124" customFormat="1" ht="12.75" x14ac:dyDescent="0.2">
      <c r="A147" s="335"/>
      <c r="B147" s="335"/>
      <c r="C147" s="23">
        <v>-11</v>
      </c>
      <c r="D147" s="23">
        <f t="shared" si="90"/>
        <v>0</v>
      </c>
      <c r="E147">
        <f t="shared" si="91"/>
        <v>0</v>
      </c>
      <c r="F147">
        <f t="shared" si="92"/>
        <v>0</v>
      </c>
      <c r="G147">
        <f t="shared" si="93"/>
        <v>0</v>
      </c>
      <c r="H147">
        <f t="shared" si="94"/>
        <v>0</v>
      </c>
      <c r="I147" s="23">
        <f t="shared" ca="1" si="95"/>
        <v>200</v>
      </c>
      <c r="J147" s="465"/>
      <c r="K147" s="335"/>
      <c r="L147" s="335"/>
      <c r="M147" s="335"/>
      <c r="N147" s="335"/>
      <c r="O147" s="335"/>
      <c r="P147" s="335"/>
      <c r="Q147" s="335"/>
      <c r="R147" s="335"/>
      <c r="S147" s="335"/>
      <c r="T147" s="23">
        <v>-11</v>
      </c>
      <c r="U147" s="23">
        <f t="shared" si="96"/>
        <v>0</v>
      </c>
      <c r="V147">
        <f t="shared" si="97"/>
        <v>0</v>
      </c>
      <c r="W147">
        <f t="shared" si="98"/>
        <v>0</v>
      </c>
      <c r="X147">
        <f t="shared" si="99"/>
        <v>0</v>
      </c>
      <c r="Y147">
        <f t="shared" si="100"/>
        <v>0</v>
      </c>
      <c r="Z147" s="23">
        <f t="shared" ca="1" si="101"/>
        <v>200</v>
      </c>
      <c r="AA147" s="465"/>
      <c r="AB147" s="335"/>
      <c r="AC147" s="335"/>
      <c r="AD147" s="335"/>
      <c r="AE147" s="335"/>
      <c r="AF147" s="335"/>
      <c r="AG147" s="335"/>
      <c r="AH147" s="335"/>
      <c r="AI147" s="335"/>
      <c r="AJ147" s="335"/>
      <c r="AK147" s="23">
        <v>-11</v>
      </c>
      <c r="AL147" s="23">
        <f t="shared" si="102"/>
        <v>0</v>
      </c>
      <c r="AM147">
        <f t="shared" si="103"/>
        <v>0</v>
      </c>
      <c r="AN147">
        <f t="shared" si="104"/>
        <v>0</v>
      </c>
      <c r="AO147">
        <f t="shared" si="105"/>
        <v>0</v>
      </c>
      <c r="AP147">
        <f t="shared" si="106"/>
        <v>0</v>
      </c>
      <c r="AQ147" s="23">
        <f t="shared" ca="1" si="107"/>
        <v>200</v>
      </c>
      <c r="AR147" s="465"/>
      <c r="AS147" s="335"/>
      <c r="AT147" s="335"/>
      <c r="AU147" s="335"/>
      <c r="AV147" s="335"/>
      <c r="AW147" s="335"/>
      <c r="AX147" s="335"/>
      <c r="AY147" s="335"/>
      <c r="AZ147" s="335"/>
      <c r="BA147" s="335"/>
      <c r="BB147" s="23">
        <v>-11</v>
      </c>
      <c r="BC147" s="23">
        <f t="shared" si="108"/>
        <v>0</v>
      </c>
      <c r="BD147">
        <f t="shared" si="109"/>
        <v>0</v>
      </c>
      <c r="BE147">
        <f t="shared" si="110"/>
        <v>0</v>
      </c>
      <c r="BF147">
        <f t="shared" si="111"/>
        <v>0</v>
      </c>
      <c r="BG147">
        <f t="shared" si="112"/>
        <v>0</v>
      </c>
      <c r="BH147" s="23">
        <f t="shared" ca="1" si="113"/>
        <v>200</v>
      </c>
      <c r="BI147" s="465"/>
      <c r="BJ147" s="335"/>
      <c r="BK147" s="335"/>
      <c r="BL147" s="335"/>
      <c r="BM147" s="335"/>
      <c r="BN147" s="335"/>
      <c r="BO147" s="335"/>
      <c r="BP147" s="335"/>
      <c r="BQ147" s="335"/>
      <c r="BR147" s="335"/>
      <c r="BS147" s="23">
        <v>-11</v>
      </c>
      <c r="BT147" s="23">
        <f t="shared" si="114"/>
        <v>0</v>
      </c>
      <c r="BU147">
        <f t="shared" si="115"/>
        <v>0</v>
      </c>
      <c r="BV147">
        <f t="shared" si="116"/>
        <v>0</v>
      </c>
      <c r="BW147">
        <f t="shared" si="117"/>
        <v>0</v>
      </c>
      <c r="BX147">
        <f t="shared" si="118"/>
        <v>0</v>
      </c>
      <c r="BY147" s="23">
        <f t="shared" ca="1" si="119"/>
        <v>0</v>
      </c>
      <c r="BZ147" s="465"/>
      <c r="CA147" s="335"/>
      <c r="CB147" s="335"/>
      <c r="CC147" s="335"/>
      <c r="CD147" s="335"/>
      <c r="CE147" s="335"/>
      <c r="CF147" s="335"/>
      <c r="CG147" s="335"/>
      <c r="CH147" s="335"/>
      <c r="CI147" s="335"/>
      <c r="CJ147" s="23">
        <v>-11</v>
      </c>
      <c r="CK147" s="23">
        <f t="shared" si="120"/>
        <v>0</v>
      </c>
      <c r="CL147">
        <f t="shared" si="121"/>
        <v>0</v>
      </c>
      <c r="CM147">
        <f t="shared" si="122"/>
        <v>0</v>
      </c>
      <c r="CN147">
        <f t="shared" si="123"/>
        <v>0</v>
      </c>
      <c r="CO147">
        <f t="shared" si="124"/>
        <v>0</v>
      </c>
      <c r="CP147" s="23">
        <f t="shared" ca="1" si="125"/>
        <v>200</v>
      </c>
      <c r="CQ147" s="465"/>
      <c r="CR147" s="335"/>
      <c r="CS147" s="335"/>
      <c r="CT147" s="335"/>
      <c r="CU147" s="335"/>
      <c r="CV147" s="335"/>
      <c r="CW147" s="335"/>
      <c r="CX147" s="335"/>
      <c r="CY147" s="335"/>
      <c r="CZ147" s="335"/>
      <c r="DA147" s="23">
        <v>-11</v>
      </c>
      <c r="DB147" s="23">
        <f t="shared" si="126"/>
        <v>0</v>
      </c>
      <c r="DC147">
        <f t="shared" si="127"/>
        <v>0</v>
      </c>
      <c r="DD147">
        <f t="shared" si="128"/>
        <v>0</v>
      </c>
      <c r="DE147">
        <f t="shared" si="129"/>
        <v>0</v>
      </c>
      <c r="DF147">
        <f t="shared" si="130"/>
        <v>0</v>
      </c>
      <c r="DG147" s="23">
        <f t="shared" ca="1" si="131"/>
        <v>200</v>
      </c>
      <c r="DH147" s="465"/>
      <c r="DI147" s="335"/>
      <c r="DJ147" s="335"/>
      <c r="DK147" s="335"/>
      <c r="DL147" s="335"/>
      <c r="DM147" s="335"/>
      <c r="DN147" s="335"/>
      <c r="DO147" s="335"/>
      <c r="DP147" s="335"/>
      <c r="DQ147" s="335"/>
      <c r="DR147" s="23">
        <v>-11</v>
      </c>
      <c r="DS147" s="23">
        <f t="shared" si="132"/>
        <v>0</v>
      </c>
      <c r="DT147">
        <f t="shared" si="133"/>
        <v>0</v>
      </c>
      <c r="DU147">
        <f t="shared" si="134"/>
        <v>0</v>
      </c>
      <c r="DV147">
        <f t="shared" si="135"/>
        <v>0</v>
      </c>
      <c r="DW147">
        <f t="shared" si="136"/>
        <v>0</v>
      </c>
      <c r="DX147" s="23">
        <f t="shared" ca="1" si="137"/>
        <v>400</v>
      </c>
      <c r="DY147" s="465"/>
      <c r="DZ147" s="335"/>
      <c r="EA147" s="335"/>
      <c r="EB147" s="335"/>
      <c r="EC147" s="335"/>
      <c r="ED147" s="335"/>
      <c r="EE147" s="335"/>
      <c r="EF147" s="335"/>
      <c r="EG147" s="335"/>
      <c r="EH147" s="335"/>
      <c r="EI147" s="23">
        <v>-11</v>
      </c>
      <c r="EJ147" s="23">
        <f t="shared" si="138"/>
        <v>0</v>
      </c>
      <c r="EK147">
        <f t="shared" si="139"/>
        <v>0</v>
      </c>
      <c r="EL147">
        <f t="shared" si="140"/>
        <v>0</v>
      </c>
      <c r="EM147">
        <f t="shared" si="141"/>
        <v>0</v>
      </c>
      <c r="EN147">
        <f t="shared" si="142"/>
        <v>0</v>
      </c>
      <c r="EO147" s="23">
        <f t="shared" ca="1" si="143"/>
        <v>150</v>
      </c>
      <c r="EP147" s="465"/>
      <c r="EQ147" s="335"/>
      <c r="ER147" s="335"/>
      <c r="ES147" s="335"/>
      <c r="ET147" s="335"/>
      <c r="EU147" s="335"/>
      <c r="EV147" s="335"/>
      <c r="EW147" s="335"/>
      <c r="EX147" s="335"/>
      <c r="EY147" s="335"/>
      <c r="EZ147" s="23">
        <v>-11</v>
      </c>
      <c r="FA147" s="23">
        <f t="shared" si="144"/>
        <v>0</v>
      </c>
      <c r="FB147">
        <f t="shared" si="145"/>
        <v>0</v>
      </c>
      <c r="FC147">
        <f t="shared" si="146"/>
        <v>0</v>
      </c>
      <c r="FD147">
        <f t="shared" si="147"/>
        <v>0</v>
      </c>
      <c r="FE147">
        <f t="shared" si="148"/>
        <v>0</v>
      </c>
      <c r="FF147" s="23">
        <f t="shared" ca="1" si="149"/>
        <v>200</v>
      </c>
      <c r="FG147" s="465"/>
      <c r="FH147" s="335"/>
      <c r="FI147" s="335"/>
      <c r="FJ147" s="335"/>
      <c r="FK147" s="335"/>
      <c r="FL147" s="335"/>
      <c r="FM147" s="335"/>
      <c r="FN147" s="335"/>
      <c r="FO147" s="335"/>
      <c r="FP147" s="335"/>
      <c r="FQ147" s="23">
        <v>-11</v>
      </c>
      <c r="FR147" s="23">
        <f t="shared" si="150"/>
        <v>0</v>
      </c>
      <c r="FS147">
        <f t="shared" si="151"/>
        <v>0</v>
      </c>
      <c r="FT147">
        <f t="shared" si="152"/>
        <v>0</v>
      </c>
      <c r="FU147">
        <f t="shared" si="153"/>
        <v>0</v>
      </c>
      <c r="FV147">
        <f t="shared" si="154"/>
        <v>0</v>
      </c>
      <c r="FW147" s="23">
        <f t="shared" si="155"/>
        <v>0</v>
      </c>
      <c r="FX147" s="465"/>
      <c r="FY147" s="335"/>
      <c r="FZ147" s="335"/>
      <c r="GA147" s="335"/>
      <c r="GB147" s="335"/>
      <c r="GC147" s="335"/>
      <c r="GD147" s="335"/>
      <c r="GE147" s="335"/>
      <c r="GF147" s="335"/>
      <c r="GG147" s="335"/>
      <c r="GH147" s="23">
        <v>-11</v>
      </c>
      <c r="GI147" s="23">
        <f t="shared" si="156"/>
        <v>0</v>
      </c>
      <c r="GJ147">
        <f t="shared" si="157"/>
        <v>0</v>
      </c>
      <c r="GK147">
        <f t="shared" si="158"/>
        <v>0</v>
      </c>
      <c r="GL147">
        <f t="shared" si="159"/>
        <v>0</v>
      </c>
      <c r="GM147">
        <f t="shared" si="160"/>
        <v>0</v>
      </c>
      <c r="GN147" s="23">
        <f t="shared" si="161"/>
        <v>0</v>
      </c>
      <c r="GO147" s="465"/>
      <c r="GP147" s="335"/>
      <c r="GQ147" s="335"/>
      <c r="GR147" s="335"/>
      <c r="GS147" s="335"/>
      <c r="GT147" s="335"/>
      <c r="GU147" s="335"/>
      <c r="GV147" s="335"/>
      <c r="GW147" s="335"/>
      <c r="GX147" s="335"/>
      <c r="GY147" s="23">
        <v>-11</v>
      </c>
      <c r="GZ147" s="23">
        <f t="shared" si="162"/>
        <v>0</v>
      </c>
      <c r="HA147">
        <f t="shared" si="163"/>
        <v>0</v>
      </c>
      <c r="HB147">
        <f t="shared" si="164"/>
        <v>0</v>
      </c>
      <c r="HC147">
        <f t="shared" si="165"/>
        <v>0</v>
      </c>
      <c r="HD147">
        <f t="shared" si="166"/>
        <v>0</v>
      </c>
      <c r="HE147" s="23">
        <f t="shared" si="167"/>
        <v>0</v>
      </c>
      <c r="HF147" s="465"/>
      <c r="HG147" s="335"/>
      <c r="HH147" s="335"/>
      <c r="HI147" s="335"/>
      <c r="HJ147" s="335"/>
      <c r="HK147" s="335"/>
      <c r="HL147" s="335"/>
      <c r="HM147" s="335"/>
      <c r="HN147" s="335"/>
      <c r="HO147" s="335"/>
      <c r="HP147" s="23">
        <v>-11</v>
      </c>
      <c r="HQ147" s="23">
        <f t="shared" si="168"/>
        <v>0</v>
      </c>
      <c r="HR147">
        <f t="shared" si="169"/>
        <v>0</v>
      </c>
      <c r="HS147">
        <f t="shared" si="170"/>
        <v>0</v>
      </c>
      <c r="HT147">
        <f t="shared" si="171"/>
        <v>0</v>
      </c>
      <c r="HU147">
        <f t="shared" si="172"/>
        <v>0</v>
      </c>
      <c r="HV147" s="23">
        <f t="shared" si="173"/>
        <v>0</v>
      </c>
      <c r="HW147" s="465"/>
      <c r="HX147" s="335"/>
      <c r="HY147" s="335"/>
      <c r="HZ147" s="335"/>
      <c r="IA147" s="335"/>
      <c r="IB147" s="335"/>
      <c r="IC147" s="335"/>
      <c r="ID147" s="335"/>
      <c r="IE147" s="335"/>
      <c r="IF147" s="335"/>
      <c r="IG147" s="23">
        <v>-11</v>
      </c>
      <c r="IH147" s="23">
        <f t="shared" si="174"/>
        <v>0</v>
      </c>
      <c r="II147">
        <f t="shared" si="175"/>
        <v>0</v>
      </c>
      <c r="IJ147">
        <f t="shared" si="176"/>
        <v>0</v>
      </c>
      <c r="IK147">
        <f t="shared" si="177"/>
        <v>0</v>
      </c>
      <c r="IL147">
        <f t="shared" si="178"/>
        <v>0</v>
      </c>
      <c r="IM147" s="23">
        <f t="shared" si="179"/>
        <v>0</v>
      </c>
      <c r="IN147" s="465"/>
      <c r="IO147" s="335"/>
      <c r="IP147" s="335"/>
      <c r="IQ147" s="335"/>
      <c r="IR147" s="335"/>
      <c r="IS147" s="335"/>
      <c r="IT147" s="335"/>
    </row>
    <row r="148" spans="1:254" s="124" customFormat="1" ht="12.75" x14ac:dyDescent="0.2">
      <c r="A148" s="335"/>
      <c r="B148" s="335"/>
      <c r="C148" s="23">
        <v>-10</v>
      </c>
      <c r="D148" s="23">
        <f t="shared" si="90"/>
        <v>0</v>
      </c>
      <c r="E148">
        <f t="shared" si="91"/>
        <v>0</v>
      </c>
      <c r="F148">
        <f t="shared" si="92"/>
        <v>0</v>
      </c>
      <c r="G148">
        <f t="shared" si="93"/>
        <v>0</v>
      </c>
      <c r="H148">
        <f t="shared" si="94"/>
        <v>0</v>
      </c>
      <c r="I148" s="23">
        <f t="shared" ca="1" si="95"/>
        <v>1200</v>
      </c>
      <c r="J148" s="465"/>
      <c r="K148" s="335"/>
      <c r="L148" s="335"/>
      <c r="M148" s="335"/>
      <c r="N148" s="335"/>
      <c r="O148" s="335"/>
      <c r="P148" s="335"/>
      <c r="Q148" s="335"/>
      <c r="R148" s="335"/>
      <c r="S148" s="335"/>
      <c r="T148" s="23">
        <v>-10</v>
      </c>
      <c r="U148" s="23">
        <f t="shared" si="96"/>
        <v>0</v>
      </c>
      <c r="V148">
        <f t="shared" si="97"/>
        <v>0</v>
      </c>
      <c r="W148">
        <f t="shared" si="98"/>
        <v>0</v>
      </c>
      <c r="X148">
        <f t="shared" si="99"/>
        <v>0</v>
      </c>
      <c r="Y148">
        <f t="shared" si="100"/>
        <v>0</v>
      </c>
      <c r="Z148" s="23">
        <f t="shared" ca="1" si="101"/>
        <v>600</v>
      </c>
      <c r="AA148" s="465"/>
      <c r="AB148" s="335"/>
      <c r="AC148" s="335"/>
      <c r="AD148" s="335"/>
      <c r="AE148" s="335"/>
      <c r="AF148" s="335"/>
      <c r="AG148" s="335"/>
      <c r="AH148" s="335"/>
      <c r="AI148" s="335"/>
      <c r="AJ148" s="335"/>
      <c r="AK148" s="23">
        <v>-10</v>
      </c>
      <c r="AL148" s="23">
        <f t="shared" si="102"/>
        <v>0</v>
      </c>
      <c r="AM148">
        <f t="shared" si="103"/>
        <v>0</v>
      </c>
      <c r="AN148">
        <f t="shared" si="104"/>
        <v>0</v>
      </c>
      <c r="AO148">
        <f t="shared" si="105"/>
        <v>0</v>
      </c>
      <c r="AP148">
        <f t="shared" si="106"/>
        <v>0</v>
      </c>
      <c r="AQ148" s="23">
        <f t="shared" ca="1" si="107"/>
        <v>455</v>
      </c>
      <c r="AR148" s="465"/>
      <c r="AS148" s="335"/>
      <c r="AT148" s="335"/>
      <c r="AU148" s="335"/>
      <c r="AV148" s="335"/>
      <c r="AW148" s="335"/>
      <c r="AX148" s="335"/>
      <c r="AY148" s="335"/>
      <c r="AZ148" s="335"/>
      <c r="BA148" s="335"/>
      <c r="BB148" s="23">
        <v>-10</v>
      </c>
      <c r="BC148" s="23">
        <f t="shared" si="108"/>
        <v>0</v>
      </c>
      <c r="BD148">
        <f t="shared" si="109"/>
        <v>0</v>
      </c>
      <c r="BE148">
        <f t="shared" si="110"/>
        <v>0</v>
      </c>
      <c r="BF148">
        <f t="shared" si="111"/>
        <v>0</v>
      </c>
      <c r="BG148">
        <f t="shared" si="112"/>
        <v>0</v>
      </c>
      <c r="BH148" s="23">
        <f t="shared" ca="1" si="113"/>
        <v>1200</v>
      </c>
      <c r="BI148" s="465"/>
      <c r="BJ148" s="335"/>
      <c r="BK148" s="335"/>
      <c r="BL148" s="335"/>
      <c r="BM148" s="335"/>
      <c r="BN148" s="335"/>
      <c r="BO148" s="335"/>
      <c r="BP148" s="335"/>
      <c r="BQ148" s="335"/>
      <c r="BR148" s="335"/>
      <c r="BS148" s="23">
        <v>-10</v>
      </c>
      <c r="BT148" s="23">
        <f t="shared" si="114"/>
        <v>0</v>
      </c>
      <c r="BU148">
        <f t="shared" si="115"/>
        <v>0</v>
      </c>
      <c r="BV148">
        <f t="shared" si="116"/>
        <v>0</v>
      </c>
      <c r="BW148">
        <f t="shared" si="117"/>
        <v>0</v>
      </c>
      <c r="BX148">
        <f t="shared" si="118"/>
        <v>0</v>
      </c>
      <c r="BY148" s="23">
        <f t="shared" ca="1" si="119"/>
        <v>250</v>
      </c>
      <c r="BZ148" s="465"/>
      <c r="CA148" s="335"/>
      <c r="CB148" s="335"/>
      <c r="CC148" s="335"/>
      <c r="CD148" s="335"/>
      <c r="CE148" s="335"/>
      <c r="CF148" s="335"/>
      <c r="CG148" s="335"/>
      <c r="CH148" s="335"/>
      <c r="CI148" s="335"/>
      <c r="CJ148" s="23">
        <v>-10</v>
      </c>
      <c r="CK148" s="23">
        <f t="shared" si="120"/>
        <v>0</v>
      </c>
      <c r="CL148">
        <f t="shared" si="121"/>
        <v>0</v>
      </c>
      <c r="CM148">
        <f t="shared" si="122"/>
        <v>0</v>
      </c>
      <c r="CN148">
        <f t="shared" si="123"/>
        <v>0</v>
      </c>
      <c r="CO148">
        <f t="shared" si="124"/>
        <v>0</v>
      </c>
      <c r="CP148" s="23">
        <f t="shared" ca="1" si="125"/>
        <v>1200</v>
      </c>
      <c r="CQ148" s="465"/>
      <c r="CR148" s="335"/>
      <c r="CS148" s="335"/>
      <c r="CT148" s="335"/>
      <c r="CU148" s="335"/>
      <c r="CV148" s="335"/>
      <c r="CW148" s="335"/>
      <c r="CX148" s="335"/>
      <c r="CY148" s="335"/>
      <c r="CZ148" s="335"/>
      <c r="DA148" s="23">
        <v>-10</v>
      </c>
      <c r="DB148" s="23">
        <f t="shared" si="126"/>
        <v>0</v>
      </c>
      <c r="DC148">
        <f t="shared" si="127"/>
        <v>0</v>
      </c>
      <c r="DD148">
        <f t="shared" si="128"/>
        <v>0</v>
      </c>
      <c r="DE148">
        <f t="shared" si="129"/>
        <v>0</v>
      </c>
      <c r="DF148">
        <f t="shared" si="130"/>
        <v>0</v>
      </c>
      <c r="DG148" s="23">
        <f t="shared" ca="1" si="131"/>
        <v>1500</v>
      </c>
      <c r="DH148" s="465"/>
      <c r="DI148" s="335"/>
      <c r="DJ148" s="335"/>
      <c r="DK148" s="335"/>
      <c r="DL148" s="335"/>
      <c r="DM148" s="335"/>
      <c r="DN148" s="335"/>
      <c r="DO148" s="335"/>
      <c r="DP148" s="335"/>
      <c r="DQ148" s="335"/>
      <c r="DR148" s="23">
        <v>-10</v>
      </c>
      <c r="DS148" s="23">
        <f t="shared" si="132"/>
        <v>0</v>
      </c>
      <c r="DT148">
        <f t="shared" si="133"/>
        <v>0</v>
      </c>
      <c r="DU148">
        <f t="shared" si="134"/>
        <v>0</v>
      </c>
      <c r="DV148">
        <f t="shared" si="135"/>
        <v>0</v>
      </c>
      <c r="DW148">
        <f t="shared" si="136"/>
        <v>0</v>
      </c>
      <c r="DX148" s="23">
        <f t="shared" ca="1" si="137"/>
        <v>600</v>
      </c>
      <c r="DY148" s="465"/>
      <c r="DZ148" s="335"/>
      <c r="EA148" s="335"/>
      <c r="EB148" s="335"/>
      <c r="EC148" s="335"/>
      <c r="ED148" s="335"/>
      <c r="EE148" s="335"/>
      <c r="EF148" s="335"/>
      <c r="EG148" s="335"/>
      <c r="EH148" s="335"/>
      <c r="EI148" s="23">
        <v>-10</v>
      </c>
      <c r="EJ148" s="23">
        <f t="shared" si="138"/>
        <v>0</v>
      </c>
      <c r="EK148">
        <f t="shared" si="139"/>
        <v>0</v>
      </c>
      <c r="EL148">
        <f t="shared" si="140"/>
        <v>0</v>
      </c>
      <c r="EM148">
        <f t="shared" si="141"/>
        <v>0</v>
      </c>
      <c r="EN148">
        <f t="shared" si="142"/>
        <v>0</v>
      </c>
      <c r="EO148" s="23">
        <f t="shared" ca="1" si="143"/>
        <v>0</v>
      </c>
      <c r="EP148" s="465"/>
      <c r="EQ148" s="335"/>
      <c r="ER148" s="335"/>
      <c r="ES148" s="335"/>
      <c r="ET148" s="335"/>
      <c r="EU148" s="335"/>
      <c r="EV148" s="335"/>
      <c r="EW148" s="335"/>
      <c r="EX148" s="335"/>
      <c r="EY148" s="335"/>
      <c r="EZ148" s="23">
        <v>-10</v>
      </c>
      <c r="FA148" s="23">
        <f t="shared" si="144"/>
        <v>0</v>
      </c>
      <c r="FB148">
        <f t="shared" si="145"/>
        <v>0</v>
      </c>
      <c r="FC148">
        <f t="shared" si="146"/>
        <v>0</v>
      </c>
      <c r="FD148">
        <f t="shared" si="147"/>
        <v>0</v>
      </c>
      <c r="FE148">
        <f t="shared" si="148"/>
        <v>0</v>
      </c>
      <c r="FF148" s="23">
        <f t="shared" ca="1" si="149"/>
        <v>500</v>
      </c>
      <c r="FG148" s="465"/>
      <c r="FH148" s="335"/>
      <c r="FI148" s="335"/>
      <c r="FJ148" s="335"/>
      <c r="FK148" s="335"/>
      <c r="FL148" s="335"/>
      <c r="FM148" s="335"/>
      <c r="FN148" s="335"/>
      <c r="FO148" s="335"/>
      <c r="FP148" s="335"/>
      <c r="FQ148" s="23">
        <v>-10</v>
      </c>
      <c r="FR148" s="23">
        <f t="shared" si="150"/>
        <v>0</v>
      </c>
      <c r="FS148">
        <f t="shared" si="151"/>
        <v>0</v>
      </c>
      <c r="FT148">
        <f t="shared" si="152"/>
        <v>0</v>
      </c>
      <c r="FU148">
        <f t="shared" si="153"/>
        <v>0</v>
      </c>
      <c r="FV148">
        <f t="shared" si="154"/>
        <v>0</v>
      </c>
      <c r="FW148" s="23">
        <f t="shared" si="155"/>
        <v>0</v>
      </c>
      <c r="FX148" s="465"/>
      <c r="FY148" s="335"/>
      <c r="FZ148" s="335"/>
      <c r="GA148" s="335"/>
      <c r="GB148" s="335"/>
      <c r="GC148" s="335"/>
      <c r="GD148" s="335"/>
      <c r="GE148" s="335"/>
      <c r="GF148" s="335"/>
      <c r="GG148" s="335"/>
      <c r="GH148" s="23">
        <v>-10</v>
      </c>
      <c r="GI148" s="23">
        <f t="shared" si="156"/>
        <v>0</v>
      </c>
      <c r="GJ148">
        <f t="shared" si="157"/>
        <v>0</v>
      </c>
      <c r="GK148">
        <f t="shared" si="158"/>
        <v>0</v>
      </c>
      <c r="GL148">
        <f t="shared" si="159"/>
        <v>0</v>
      </c>
      <c r="GM148">
        <f t="shared" si="160"/>
        <v>0</v>
      </c>
      <c r="GN148" s="23">
        <f t="shared" si="161"/>
        <v>0</v>
      </c>
      <c r="GO148" s="465"/>
      <c r="GP148" s="335"/>
      <c r="GQ148" s="335"/>
      <c r="GR148" s="335"/>
      <c r="GS148" s="335"/>
      <c r="GT148" s="335"/>
      <c r="GU148" s="335"/>
      <c r="GV148" s="335"/>
      <c r="GW148" s="335"/>
      <c r="GX148" s="335"/>
      <c r="GY148" s="23">
        <v>-10</v>
      </c>
      <c r="GZ148" s="23">
        <f t="shared" si="162"/>
        <v>0</v>
      </c>
      <c r="HA148">
        <f t="shared" si="163"/>
        <v>0</v>
      </c>
      <c r="HB148">
        <f t="shared" si="164"/>
        <v>0</v>
      </c>
      <c r="HC148">
        <f t="shared" si="165"/>
        <v>0</v>
      </c>
      <c r="HD148">
        <f t="shared" si="166"/>
        <v>0</v>
      </c>
      <c r="HE148" s="23">
        <f t="shared" si="167"/>
        <v>0</v>
      </c>
      <c r="HF148" s="465"/>
      <c r="HG148" s="335"/>
      <c r="HH148" s="335"/>
      <c r="HI148" s="335"/>
      <c r="HJ148" s="335"/>
      <c r="HK148" s="335"/>
      <c r="HL148" s="335"/>
      <c r="HM148" s="335"/>
      <c r="HN148" s="335"/>
      <c r="HO148" s="335"/>
      <c r="HP148" s="23">
        <v>-10</v>
      </c>
      <c r="HQ148" s="23">
        <f t="shared" si="168"/>
        <v>0</v>
      </c>
      <c r="HR148">
        <f t="shared" si="169"/>
        <v>0</v>
      </c>
      <c r="HS148">
        <f t="shared" si="170"/>
        <v>0</v>
      </c>
      <c r="HT148">
        <f t="shared" si="171"/>
        <v>0</v>
      </c>
      <c r="HU148">
        <f t="shared" si="172"/>
        <v>0</v>
      </c>
      <c r="HV148" s="23">
        <f t="shared" si="173"/>
        <v>0</v>
      </c>
      <c r="HW148" s="465"/>
      <c r="HX148" s="335"/>
      <c r="HY148" s="335"/>
      <c r="HZ148" s="335"/>
      <c r="IA148" s="335"/>
      <c r="IB148" s="335"/>
      <c r="IC148" s="335"/>
      <c r="ID148" s="335"/>
      <c r="IE148" s="335"/>
      <c r="IF148" s="335"/>
      <c r="IG148" s="23">
        <v>-10</v>
      </c>
      <c r="IH148" s="23">
        <f t="shared" si="174"/>
        <v>0</v>
      </c>
      <c r="II148">
        <f t="shared" si="175"/>
        <v>0</v>
      </c>
      <c r="IJ148">
        <f t="shared" si="176"/>
        <v>0</v>
      </c>
      <c r="IK148">
        <f t="shared" si="177"/>
        <v>0</v>
      </c>
      <c r="IL148">
        <f t="shared" si="178"/>
        <v>0</v>
      </c>
      <c r="IM148" s="23">
        <f t="shared" si="179"/>
        <v>0</v>
      </c>
      <c r="IN148" s="465"/>
      <c r="IO148" s="335"/>
      <c r="IP148" s="335"/>
      <c r="IQ148" s="335"/>
      <c r="IR148" s="335"/>
      <c r="IS148" s="335"/>
      <c r="IT148" s="335"/>
    </row>
    <row r="149" spans="1:254" s="124" customFormat="1" ht="12.75" x14ac:dyDescent="0.2">
      <c r="A149" s="335"/>
      <c r="B149" s="335"/>
      <c r="C149" s="23">
        <v>-9</v>
      </c>
      <c r="D149" s="23">
        <f t="shared" si="90"/>
        <v>0</v>
      </c>
      <c r="E149">
        <f t="shared" si="91"/>
        <v>0</v>
      </c>
      <c r="F149">
        <f t="shared" si="92"/>
        <v>0</v>
      </c>
      <c r="G149">
        <f t="shared" si="93"/>
        <v>0</v>
      </c>
      <c r="H149">
        <f t="shared" si="94"/>
        <v>0</v>
      </c>
      <c r="I149" s="23">
        <f t="shared" ca="1" si="95"/>
        <v>1200</v>
      </c>
      <c r="J149" s="465"/>
      <c r="K149" s="335"/>
      <c r="L149" s="335"/>
      <c r="M149" s="335"/>
      <c r="N149" s="335"/>
      <c r="O149" s="335"/>
      <c r="P149" s="335"/>
      <c r="Q149" s="335"/>
      <c r="R149" s="335"/>
      <c r="S149" s="335"/>
      <c r="T149" s="23">
        <v>-9</v>
      </c>
      <c r="U149" s="23">
        <f t="shared" si="96"/>
        <v>0</v>
      </c>
      <c r="V149">
        <f t="shared" si="97"/>
        <v>0</v>
      </c>
      <c r="W149">
        <f t="shared" si="98"/>
        <v>0</v>
      </c>
      <c r="X149">
        <f t="shared" si="99"/>
        <v>0</v>
      </c>
      <c r="Y149">
        <f t="shared" si="100"/>
        <v>0</v>
      </c>
      <c r="Z149" s="23">
        <f t="shared" ca="1" si="101"/>
        <v>600</v>
      </c>
      <c r="AA149" s="465"/>
      <c r="AB149" s="335"/>
      <c r="AC149" s="335"/>
      <c r="AD149" s="335"/>
      <c r="AE149" s="335"/>
      <c r="AF149" s="335"/>
      <c r="AG149" s="335"/>
      <c r="AH149" s="335"/>
      <c r="AI149" s="335"/>
      <c r="AJ149" s="335"/>
      <c r="AK149" s="23">
        <v>-9</v>
      </c>
      <c r="AL149" s="23">
        <f t="shared" si="102"/>
        <v>0</v>
      </c>
      <c r="AM149">
        <f t="shared" si="103"/>
        <v>0</v>
      </c>
      <c r="AN149">
        <f t="shared" si="104"/>
        <v>0</v>
      </c>
      <c r="AO149">
        <f t="shared" si="105"/>
        <v>0</v>
      </c>
      <c r="AP149">
        <f t="shared" si="106"/>
        <v>0</v>
      </c>
      <c r="AQ149" s="23">
        <f t="shared" ca="1" si="107"/>
        <v>455</v>
      </c>
      <c r="AR149" s="465"/>
      <c r="AS149" s="335"/>
      <c r="AT149" s="335"/>
      <c r="AU149" s="335"/>
      <c r="AV149" s="335"/>
      <c r="AW149" s="335"/>
      <c r="AX149" s="335"/>
      <c r="AY149" s="335"/>
      <c r="AZ149" s="335"/>
      <c r="BA149" s="335"/>
      <c r="BB149" s="23">
        <v>-9</v>
      </c>
      <c r="BC149" s="23">
        <f t="shared" si="108"/>
        <v>0</v>
      </c>
      <c r="BD149">
        <f t="shared" si="109"/>
        <v>0</v>
      </c>
      <c r="BE149">
        <f t="shared" si="110"/>
        <v>0</v>
      </c>
      <c r="BF149">
        <f t="shared" si="111"/>
        <v>0</v>
      </c>
      <c r="BG149">
        <f t="shared" si="112"/>
        <v>0</v>
      </c>
      <c r="BH149" s="23">
        <f t="shared" ca="1" si="113"/>
        <v>1200</v>
      </c>
      <c r="BI149" s="465"/>
      <c r="BJ149" s="335"/>
      <c r="BK149" s="335"/>
      <c r="BL149" s="335"/>
      <c r="BM149" s="335"/>
      <c r="BN149" s="335"/>
      <c r="BO149" s="335"/>
      <c r="BP149" s="335"/>
      <c r="BQ149" s="335"/>
      <c r="BR149" s="335"/>
      <c r="BS149" s="23">
        <v>-9</v>
      </c>
      <c r="BT149" s="23">
        <f t="shared" si="114"/>
        <v>0</v>
      </c>
      <c r="BU149">
        <f t="shared" si="115"/>
        <v>0</v>
      </c>
      <c r="BV149">
        <f t="shared" si="116"/>
        <v>0</v>
      </c>
      <c r="BW149">
        <f t="shared" si="117"/>
        <v>0</v>
      </c>
      <c r="BX149">
        <f t="shared" si="118"/>
        <v>0</v>
      </c>
      <c r="BY149" s="23">
        <f t="shared" ca="1" si="119"/>
        <v>250</v>
      </c>
      <c r="BZ149" s="465"/>
      <c r="CA149" s="335"/>
      <c r="CB149" s="335"/>
      <c r="CC149" s="335"/>
      <c r="CD149" s="335"/>
      <c r="CE149" s="335"/>
      <c r="CF149" s="335"/>
      <c r="CG149" s="335"/>
      <c r="CH149" s="335"/>
      <c r="CI149" s="335"/>
      <c r="CJ149" s="23">
        <v>-9</v>
      </c>
      <c r="CK149" s="23">
        <f t="shared" si="120"/>
        <v>0</v>
      </c>
      <c r="CL149">
        <f t="shared" si="121"/>
        <v>0</v>
      </c>
      <c r="CM149">
        <f t="shared" si="122"/>
        <v>0</v>
      </c>
      <c r="CN149">
        <f t="shared" si="123"/>
        <v>0</v>
      </c>
      <c r="CO149">
        <f t="shared" si="124"/>
        <v>0</v>
      </c>
      <c r="CP149" s="23">
        <f t="shared" ca="1" si="125"/>
        <v>1200</v>
      </c>
      <c r="CQ149" s="465"/>
      <c r="CR149" s="335"/>
      <c r="CS149" s="335"/>
      <c r="CT149" s="335"/>
      <c r="CU149" s="335"/>
      <c r="CV149" s="335"/>
      <c r="CW149" s="335"/>
      <c r="CX149" s="335"/>
      <c r="CY149" s="335"/>
      <c r="CZ149" s="335"/>
      <c r="DA149" s="23">
        <v>-9</v>
      </c>
      <c r="DB149" s="23">
        <f t="shared" si="126"/>
        <v>0</v>
      </c>
      <c r="DC149">
        <f t="shared" si="127"/>
        <v>0</v>
      </c>
      <c r="DD149">
        <f t="shared" si="128"/>
        <v>0</v>
      </c>
      <c r="DE149">
        <f t="shared" si="129"/>
        <v>0</v>
      </c>
      <c r="DF149">
        <f t="shared" si="130"/>
        <v>0</v>
      </c>
      <c r="DG149" s="23">
        <f t="shared" ca="1" si="131"/>
        <v>1500</v>
      </c>
      <c r="DH149" s="465"/>
      <c r="DI149" s="335"/>
      <c r="DJ149" s="335"/>
      <c r="DK149" s="335"/>
      <c r="DL149" s="335"/>
      <c r="DM149" s="335"/>
      <c r="DN149" s="335"/>
      <c r="DO149" s="335"/>
      <c r="DP149" s="335"/>
      <c r="DQ149" s="335"/>
      <c r="DR149" s="23">
        <v>-9</v>
      </c>
      <c r="DS149" s="23">
        <f t="shared" si="132"/>
        <v>0</v>
      </c>
      <c r="DT149">
        <f t="shared" si="133"/>
        <v>0</v>
      </c>
      <c r="DU149">
        <f t="shared" si="134"/>
        <v>0</v>
      </c>
      <c r="DV149">
        <f t="shared" si="135"/>
        <v>0</v>
      </c>
      <c r="DW149">
        <f t="shared" si="136"/>
        <v>0</v>
      </c>
      <c r="DX149" s="23">
        <f t="shared" ca="1" si="137"/>
        <v>600</v>
      </c>
      <c r="DY149" s="465"/>
      <c r="DZ149" s="335"/>
      <c r="EA149" s="335"/>
      <c r="EB149" s="335"/>
      <c r="EC149" s="335"/>
      <c r="ED149" s="335"/>
      <c r="EE149" s="335"/>
      <c r="EF149" s="335"/>
      <c r="EG149" s="335"/>
      <c r="EH149" s="335"/>
      <c r="EI149" s="23">
        <v>-9</v>
      </c>
      <c r="EJ149" s="23">
        <f t="shared" si="138"/>
        <v>0</v>
      </c>
      <c r="EK149">
        <f t="shared" si="139"/>
        <v>0</v>
      </c>
      <c r="EL149">
        <f t="shared" si="140"/>
        <v>0</v>
      </c>
      <c r="EM149">
        <f t="shared" si="141"/>
        <v>0</v>
      </c>
      <c r="EN149">
        <f t="shared" si="142"/>
        <v>0</v>
      </c>
      <c r="EO149" s="23">
        <f t="shared" ca="1" si="143"/>
        <v>0</v>
      </c>
      <c r="EP149" s="465"/>
      <c r="EQ149" s="335"/>
      <c r="ER149" s="335"/>
      <c r="ES149" s="335"/>
      <c r="ET149" s="335"/>
      <c r="EU149" s="335"/>
      <c r="EV149" s="335"/>
      <c r="EW149" s="335"/>
      <c r="EX149" s="335"/>
      <c r="EY149" s="335"/>
      <c r="EZ149" s="23">
        <v>-9</v>
      </c>
      <c r="FA149" s="23">
        <f t="shared" si="144"/>
        <v>0</v>
      </c>
      <c r="FB149">
        <f t="shared" si="145"/>
        <v>0</v>
      </c>
      <c r="FC149">
        <f t="shared" si="146"/>
        <v>0</v>
      </c>
      <c r="FD149">
        <f t="shared" si="147"/>
        <v>0</v>
      </c>
      <c r="FE149">
        <f t="shared" si="148"/>
        <v>0</v>
      </c>
      <c r="FF149" s="23">
        <f t="shared" ca="1" si="149"/>
        <v>500</v>
      </c>
      <c r="FG149" s="465"/>
      <c r="FH149" s="335"/>
      <c r="FI149" s="335"/>
      <c r="FJ149" s="335"/>
      <c r="FK149" s="335"/>
      <c r="FL149" s="335"/>
      <c r="FM149" s="335"/>
      <c r="FN149" s="335"/>
      <c r="FO149" s="335"/>
      <c r="FP149" s="335"/>
      <c r="FQ149" s="23">
        <v>-9</v>
      </c>
      <c r="FR149" s="23">
        <f t="shared" si="150"/>
        <v>0</v>
      </c>
      <c r="FS149">
        <f t="shared" si="151"/>
        <v>0</v>
      </c>
      <c r="FT149">
        <f t="shared" si="152"/>
        <v>0</v>
      </c>
      <c r="FU149">
        <f t="shared" si="153"/>
        <v>0</v>
      </c>
      <c r="FV149">
        <f t="shared" si="154"/>
        <v>0</v>
      </c>
      <c r="FW149" s="23">
        <f t="shared" si="155"/>
        <v>0</v>
      </c>
      <c r="FX149" s="465"/>
      <c r="FY149" s="335"/>
      <c r="FZ149" s="335"/>
      <c r="GA149" s="335"/>
      <c r="GB149" s="335"/>
      <c r="GC149" s="335"/>
      <c r="GD149" s="335"/>
      <c r="GE149" s="335"/>
      <c r="GF149" s="335"/>
      <c r="GG149" s="335"/>
      <c r="GH149" s="23">
        <v>-9</v>
      </c>
      <c r="GI149" s="23">
        <f t="shared" si="156"/>
        <v>0</v>
      </c>
      <c r="GJ149">
        <f t="shared" si="157"/>
        <v>0</v>
      </c>
      <c r="GK149">
        <f t="shared" si="158"/>
        <v>0</v>
      </c>
      <c r="GL149">
        <f t="shared" si="159"/>
        <v>0</v>
      </c>
      <c r="GM149">
        <f t="shared" si="160"/>
        <v>0</v>
      </c>
      <c r="GN149" s="23">
        <f t="shared" si="161"/>
        <v>0</v>
      </c>
      <c r="GO149" s="465"/>
      <c r="GP149" s="335"/>
      <c r="GQ149" s="335"/>
      <c r="GR149" s="335"/>
      <c r="GS149" s="335"/>
      <c r="GT149" s="335"/>
      <c r="GU149" s="335"/>
      <c r="GV149" s="335"/>
      <c r="GW149" s="335"/>
      <c r="GX149" s="335"/>
      <c r="GY149" s="23">
        <v>-9</v>
      </c>
      <c r="GZ149" s="23">
        <f t="shared" si="162"/>
        <v>0</v>
      </c>
      <c r="HA149">
        <f t="shared" si="163"/>
        <v>0</v>
      </c>
      <c r="HB149">
        <f t="shared" si="164"/>
        <v>0</v>
      </c>
      <c r="HC149">
        <f t="shared" si="165"/>
        <v>0</v>
      </c>
      <c r="HD149">
        <f t="shared" si="166"/>
        <v>0</v>
      </c>
      <c r="HE149" s="23">
        <f t="shared" si="167"/>
        <v>0</v>
      </c>
      <c r="HF149" s="465"/>
      <c r="HG149" s="335"/>
      <c r="HH149" s="335"/>
      <c r="HI149" s="335"/>
      <c r="HJ149" s="335"/>
      <c r="HK149" s="335"/>
      <c r="HL149" s="335"/>
      <c r="HM149" s="335"/>
      <c r="HN149" s="335"/>
      <c r="HO149" s="335"/>
      <c r="HP149" s="23">
        <v>-9</v>
      </c>
      <c r="HQ149" s="23">
        <f t="shared" si="168"/>
        <v>0</v>
      </c>
      <c r="HR149">
        <f t="shared" si="169"/>
        <v>0</v>
      </c>
      <c r="HS149">
        <f t="shared" si="170"/>
        <v>0</v>
      </c>
      <c r="HT149">
        <f t="shared" si="171"/>
        <v>0</v>
      </c>
      <c r="HU149">
        <f t="shared" si="172"/>
        <v>0</v>
      </c>
      <c r="HV149" s="23">
        <f t="shared" si="173"/>
        <v>0</v>
      </c>
      <c r="HW149" s="465"/>
      <c r="HX149" s="335"/>
      <c r="HY149" s="335"/>
      <c r="HZ149" s="335"/>
      <c r="IA149" s="335"/>
      <c r="IB149" s="335"/>
      <c r="IC149" s="335"/>
      <c r="ID149" s="335"/>
      <c r="IE149" s="335"/>
      <c r="IF149" s="335"/>
      <c r="IG149" s="23">
        <v>-9</v>
      </c>
      <c r="IH149" s="23">
        <f t="shared" si="174"/>
        <v>0</v>
      </c>
      <c r="II149">
        <f t="shared" si="175"/>
        <v>0</v>
      </c>
      <c r="IJ149">
        <f t="shared" si="176"/>
        <v>0</v>
      </c>
      <c r="IK149">
        <f t="shared" si="177"/>
        <v>0</v>
      </c>
      <c r="IL149">
        <f t="shared" si="178"/>
        <v>0</v>
      </c>
      <c r="IM149" s="23">
        <f t="shared" si="179"/>
        <v>0</v>
      </c>
      <c r="IN149" s="465"/>
      <c r="IO149" s="335"/>
      <c r="IP149" s="335"/>
      <c r="IQ149" s="335"/>
      <c r="IR149" s="335"/>
      <c r="IS149" s="335"/>
      <c r="IT149" s="335"/>
    </row>
    <row r="150" spans="1:254" s="124" customFormat="1" ht="12.75" x14ac:dyDescent="0.2">
      <c r="A150" s="335"/>
      <c r="B150" s="335"/>
      <c r="C150" s="23">
        <v>-8</v>
      </c>
      <c r="D150" s="23">
        <f t="shared" si="90"/>
        <v>0</v>
      </c>
      <c r="E150">
        <f t="shared" si="91"/>
        <v>0</v>
      </c>
      <c r="F150">
        <f t="shared" si="92"/>
        <v>0</v>
      </c>
      <c r="G150">
        <f t="shared" si="93"/>
        <v>0</v>
      </c>
      <c r="H150">
        <f t="shared" si="94"/>
        <v>0</v>
      </c>
      <c r="I150" s="23">
        <f t="shared" ca="1" si="95"/>
        <v>1200</v>
      </c>
      <c r="J150" s="465"/>
      <c r="K150" s="335"/>
      <c r="L150" s="335"/>
      <c r="M150" s="335"/>
      <c r="N150" s="335"/>
      <c r="O150" s="335"/>
      <c r="P150" s="335"/>
      <c r="Q150" s="335"/>
      <c r="R150" s="335"/>
      <c r="S150" s="335"/>
      <c r="T150" s="23">
        <v>-8</v>
      </c>
      <c r="U150" s="23">
        <f t="shared" si="96"/>
        <v>0</v>
      </c>
      <c r="V150">
        <f t="shared" si="97"/>
        <v>0</v>
      </c>
      <c r="W150">
        <f t="shared" si="98"/>
        <v>0</v>
      </c>
      <c r="X150">
        <f t="shared" si="99"/>
        <v>0</v>
      </c>
      <c r="Y150">
        <f t="shared" si="100"/>
        <v>0</v>
      </c>
      <c r="Z150" s="23">
        <f t="shared" ca="1" si="101"/>
        <v>600</v>
      </c>
      <c r="AA150" s="465"/>
      <c r="AB150" s="335"/>
      <c r="AC150" s="335"/>
      <c r="AD150" s="335"/>
      <c r="AE150" s="335"/>
      <c r="AF150" s="335"/>
      <c r="AG150" s="335"/>
      <c r="AH150" s="335"/>
      <c r="AI150" s="335"/>
      <c r="AJ150" s="335"/>
      <c r="AK150" s="23">
        <v>-8</v>
      </c>
      <c r="AL150" s="23">
        <f t="shared" si="102"/>
        <v>0</v>
      </c>
      <c r="AM150">
        <f t="shared" si="103"/>
        <v>0</v>
      </c>
      <c r="AN150">
        <f t="shared" si="104"/>
        <v>0</v>
      </c>
      <c r="AO150">
        <f t="shared" si="105"/>
        <v>0</v>
      </c>
      <c r="AP150">
        <f t="shared" si="106"/>
        <v>0</v>
      </c>
      <c r="AQ150" s="23">
        <f t="shared" ca="1" si="107"/>
        <v>455</v>
      </c>
      <c r="AR150" s="465"/>
      <c r="AS150" s="335"/>
      <c r="AT150" s="335"/>
      <c r="AU150" s="335"/>
      <c r="AV150" s="335"/>
      <c r="AW150" s="335"/>
      <c r="AX150" s="335"/>
      <c r="AY150" s="335"/>
      <c r="AZ150" s="335"/>
      <c r="BA150" s="335"/>
      <c r="BB150" s="23">
        <v>-8</v>
      </c>
      <c r="BC150" s="23">
        <f t="shared" si="108"/>
        <v>0</v>
      </c>
      <c r="BD150">
        <f t="shared" si="109"/>
        <v>0</v>
      </c>
      <c r="BE150">
        <f t="shared" si="110"/>
        <v>0</v>
      </c>
      <c r="BF150">
        <f t="shared" si="111"/>
        <v>0</v>
      </c>
      <c r="BG150">
        <f t="shared" si="112"/>
        <v>0</v>
      </c>
      <c r="BH150" s="23">
        <f t="shared" ca="1" si="113"/>
        <v>1200</v>
      </c>
      <c r="BI150" s="465"/>
      <c r="BJ150" s="335"/>
      <c r="BK150" s="335"/>
      <c r="BL150" s="335"/>
      <c r="BM150" s="335"/>
      <c r="BN150" s="335"/>
      <c r="BO150" s="335"/>
      <c r="BP150" s="335"/>
      <c r="BQ150" s="335"/>
      <c r="BR150" s="335"/>
      <c r="BS150" s="23">
        <v>-8</v>
      </c>
      <c r="BT150" s="23">
        <f t="shared" si="114"/>
        <v>0</v>
      </c>
      <c r="BU150">
        <f t="shared" si="115"/>
        <v>0</v>
      </c>
      <c r="BV150">
        <f t="shared" si="116"/>
        <v>0</v>
      </c>
      <c r="BW150">
        <f t="shared" si="117"/>
        <v>0</v>
      </c>
      <c r="BX150">
        <f t="shared" si="118"/>
        <v>0</v>
      </c>
      <c r="BY150" s="23">
        <f t="shared" ca="1" si="119"/>
        <v>250</v>
      </c>
      <c r="BZ150" s="465"/>
      <c r="CA150" s="335"/>
      <c r="CB150" s="335"/>
      <c r="CC150" s="335"/>
      <c r="CD150" s="335"/>
      <c r="CE150" s="335"/>
      <c r="CF150" s="335"/>
      <c r="CG150" s="335"/>
      <c r="CH150" s="335"/>
      <c r="CI150" s="335"/>
      <c r="CJ150" s="23">
        <v>-8</v>
      </c>
      <c r="CK150" s="23">
        <f t="shared" si="120"/>
        <v>0</v>
      </c>
      <c r="CL150">
        <f t="shared" si="121"/>
        <v>0</v>
      </c>
      <c r="CM150">
        <f t="shared" si="122"/>
        <v>0</v>
      </c>
      <c r="CN150">
        <f t="shared" si="123"/>
        <v>0</v>
      </c>
      <c r="CO150">
        <f t="shared" si="124"/>
        <v>0</v>
      </c>
      <c r="CP150" s="23">
        <f t="shared" ca="1" si="125"/>
        <v>1200</v>
      </c>
      <c r="CQ150" s="465"/>
      <c r="CR150" s="335"/>
      <c r="CS150" s="335"/>
      <c r="CT150" s="335"/>
      <c r="CU150" s="335"/>
      <c r="CV150" s="335"/>
      <c r="CW150" s="335"/>
      <c r="CX150" s="335"/>
      <c r="CY150" s="335"/>
      <c r="CZ150" s="335"/>
      <c r="DA150" s="23">
        <v>-8</v>
      </c>
      <c r="DB150" s="23">
        <f t="shared" si="126"/>
        <v>0</v>
      </c>
      <c r="DC150">
        <f t="shared" si="127"/>
        <v>0</v>
      </c>
      <c r="DD150">
        <f t="shared" si="128"/>
        <v>0</v>
      </c>
      <c r="DE150">
        <f t="shared" si="129"/>
        <v>0</v>
      </c>
      <c r="DF150">
        <f t="shared" si="130"/>
        <v>0</v>
      </c>
      <c r="DG150" s="23">
        <f t="shared" ca="1" si="131"/>
        <v>1500</v>
      </c>
      <c r="DH150" s="465"/>
      <c r="DI150" s="335"/>
      <c r="DJ150" s="335"/>
      <c r="DK150" s="335"/>
      <c r="DL150" s="335"/>
      <c r="DM150" s="335"/>
      <c r="DN150" s="335"/>
      <c r="DO150" s="335"/>
      <c r="DP150" s="335"/>
      <c r="DQ150" s="335"/>
      <c r="DR150" s="23">
        <v>-8</v>
      </c>
      <c r="DS150" s="23">
        <f t="shared" si="132"/>
        <v>0</v>
      </c>
      <c r="DT150">
        <f t="shared" si="133"/>
        <v>0</v>
      </c>
      <c r="DU150">
        <f t="shared" si="134"/>
        <v>0</v>
      </c>
      <c r="DV150">
        <f t="shared" si="135"/>
        <v>0</v>
      </c>
      <c r="DW150">
        <f t="shared" si="136"/>
        <v>0</v>
      </c>
      <c r="DX150" s="23">
        <f t="shared" ca="1" si="137"/>
        <v>600</v>
      </c>
      <c r="DY150" s="465"/>
      <c r="DZ150" s="335"/>
      <c r="EA150" s="335"/>
      <c r="EB150" s="335"/>
      <c r="EC150" s="335"/>
      <c r="ED150" s="335"/>
      <c r="EE150" s="335"/>
      <c r="EF150" s="335"/>
      <c r="EG150" s="335"/>
      <c r="EH150" s="335"/>
      <c r="EI150" s="23">
        <v>-8</v>
      </c>
      <c r="EJ150" s="23">
        <f t="shared" si="138"/>
        <v>0</v>
      </c>
      <c r="EK150">
        <f t="shared" si="139"/>
        <v>0</v>
      </c>
      <c r="EL150">
        <f t="shared" si="140"/>
        <v>0</v>
      </c>
      <c r="EM150">
        <f t="shared" si="141"/>
        <v>0</v>
      </c>
      <c r="EN150">
        <f t="shared" si="142"/>
        <v>0</v>
      </c>
      <c r="EO150" s="23">
        <f t="shared" ca="1" si="143"/>
        <v>0</v>
      </c>
      <c r="EP150" s="465"/>
      <c r="EQ150" s="335"/>
      <c r="ER150" s="335"/>
      <c r="ES150" s="335"/>
      <c r="ET150" s="335"/>
      <c r="EU150" s="335"/>
      <c r="EV150" s="335"/>
      <c r="EW150" s="335"/>
      <c r="EX150" s="335"/>
      <c r="EY150" s="335"/>
      <c r="EZ150" s="23">
        <v>-8</v>
      </c>
      <c r="FA150" s="23">
        <f t="shared" si="144"/>
        <v>0</v>
      </c>
      <c r="FB150">
        <f t="shared" si="145"/>
        <v>0</v>
      </c>
      <c r="FC150">
        <f t="shared" si="146"/>
        <v>0</v>
      </c>
      <c r="FD150">
        <f t="shared" si="147"/>
        <v>0</v>
      </c>
      <c r="FE150">
        <f t="shared" si="148"/>
        <v>0</v>
      </c>
      <c r="FF150" s="23">
        <f t="shared" ca="1" si="149"/>
        <v>500</v>
      </c>
      <c r="FG150" s="465"/>
      <c r="FH150" s="335"/>
      <c r="FI150" s="335"/>
      <c r="FJ150" s="335"/>
      <c r="FK150" s="335"/>
      <c r="FL150" s="335"/>
      <c r="FM150" s="335"/>
      <c r="FN150" s="335"/>
      <c r="FO150" s="335"/>
      <c r="FP150" s="335"/>
      <c r="FQ150" s="23">
        <v>-8</v>
      </c>
      <c r="FR150" s="23">
        <f t="shared" si="150"/>
        <v>0</v>
      </c>
      <c r="FS150">
        <f t="shared" si="151"/>
        <v>0</v>
      </c>
      <c r="FT150">
        <f t="shared" si="152"/>
        <v>0</v>
      </c>
      <c r="FU150">
        <f t="shared" si="153"/>
        <v>0</v>
      </c>
      <c r="FV150">
        <f t="shared" si="154"/>
        <v>0</v>
      </c>
      <c r="FW150" s="23">
        <f t="shared" si="155"/>
        <v>0</v>
      </c>
      <c r="FX150" s="465"/>
      <c r="FY150" s="335"/>
      <c r="FZ150" s="335"/>
      <c r="GA150" s="335"/>
      <c r="GB150" s="335"/>
      <c r="GC150" s="335"/>
      <c r="GD150" s="335"/>
      <c r="GE150" s="335"/>
      <c r="GF150" s="335"/>
      <c r="GG150" s="335"/>
      <c r="GH150" s="23">
        <v>-8</v>
      </c>
      <c r="GI150" s="23">
        <f t="shared" si="156"/>
        <v>0</v>
      </c>
      <c r="GJ150">
        <f t="shared" si="157"/>
        <v>0</v>
      </c>
      <c r="GK150">
        <f t="shared" si="158"/>
        <v>0</v>
      </c>
      <c r="GL150">
        <f t="shared" si="159"/>
        <v>0</v>
      </c>
      <c r="GM150">
        <f t="shared" si="160"/>
        <v>0</v>
      </c>
      <c r="GN150" s="23">
        <f t="shared" si="161"/>
        <v>0</v>
      </c>
      <c r="GO150" s="465"/>
      <c r="GP150" s="335"/>
      <c r="GQ150" s="335"/>
      <c r="GR150" s="335"/>
      <c r="GS150" s="335"/>
      <c r="GT150" s="335"/>
      <c r="GU150" s="335"/>
      <c r="GV150" s="335"/>
      <c r="GW150" s="335"/>
      <c r="GX150" s="335"/>
      <c r="GY150" s="23">
        <v>-8</v>
      </c>
      <c r="GZ150" s="23">
        <f t="shared" si="162"/>
        <v>0</v>
      </c>
      <c r="HA150">
        <f t="shared" si="163"/>
        <v>0</v>
      </c>
      <c r="HB150">
        <f t="shared" si="164"/>
        <v>0</v>
      </c>
      <c r="HC150">
        <f t="shared" si="165"/>
        <v>0</v>
      </c>
      <c r="HD150">
        <f t="shared" si="166"/>
        <v>0</v>
      </c>
      <c r="HE150" s="23">
        <f t="shared" si="167"/>
        <v>0</v>
      </c>
      <c r="HF150" s="465"/>
      <c r="HG150" s="335"/>
      <c r="HH150" s="335"/>
      <c r="HI150" s="335"/>
      <c r="HJ150" s="335"/>
      <c r="HK150" s="335"/>
      <c r="HL150" s="335"/>
      <c r="HM150" s="335"/>
      <c r="HN150" s="335"/>
      <c r="HO150" s="335"/>
      <c r="HP150" s="23">
        <v>-8</v>
      </c>
      <c r="HQ150" s="23">
        <f t="shared" si="168"/>
        <v>0</v>
      </c>
      <c r="HR150">
        <f t="shared" si="169"/>
        <v>0</v>
      </c>
      <c r="HS150">
        <f t="shared" si="170"/>
        <v>0</v>
      </c>
      <c r="HT150">
        <f t="shared" si="171"/>
        <v>0</v>
      </c>
      <c r="HU150">
        <f t="shared" si="172"/>
        <v>0</v>
      </c>
      <c r="HV150" s="23">
        <f t="shared" si="173"/>
        <v>0</v>
      </c>
      <c r="HW150" s="465"/>
      <c r="HX150" s="335"/>
      <c r="HY150" s="335"/>
      <c r="HZ150" s="335"/>
      <c r="IA150" s="335"/>
      <c r="IB150" s="335"/>
      <c r="IC150" s="335"/>
      <c r="ID150" s="335"/>
      <c r="IE150" s="335"/>
      <c r="IF150" s="335"/>
      <c r="IG150" s="23">
        <v>-8</v>
      </c>
      <c r="IH150" s="23">
        <f t="shared" si="174"/>
        <v>0</v>
      </c>
      <c r="II150">
        <f t="shared" si="175"/>
        <v>0</v>
      </c>
      <c r="IJ150">
        <f t="shared" si="176"/>
        <v>0</v>
      </c>
      <c r="IK150">
        <f t="shared" si="177"/>
        <v>0</v>
      </c>
      <c r="IL150">
        <f t="shared" si="178"/>
        <v>0</v>
      </c>
      <c r="IM150" s="23">
        <f t="shared" si="179"/>
        <v>0</v>
      </c>
      <c r="IN150" s="465"/>
      <c r="IO150" s="335"/>
      <c r="IP150" s="335"/>
      <c r="IQ150" s="335"/>
      <c r="IR150" s="335"/>
      <c r="IS150" s="335"/>
      <c r="IT150" s="335"/>
    </row>
    <row r="151" spans="1:254" s="124" customFormat="1" ht="12.75" x14ac:dyDescent="0.2">
      <c r="A151" s="335"/>
      <c r="B151" s="335"/>
      <c r="C151" s="23">
        <v>-7</v>
      </c>
      <c r="D151" s="23">
        <f t="shared" si="90"/>
        <v>0</v>
      </c>
      <c r="E151">
        <f t="shared" si="91"/>
        <v>0</v>
      </c>
      <c r="F151">
        <f t="shared" si="92"/>
        <v>0</v>
      </c>
      <c r="G151">
        <f t="shared" si="93"/>
        <v>0</v>
      </c>
      <c r="H151">
        <f t="shared" si="94"/>
        <v>0</v>
      </c>
      <c r="I151" s="23">
        <f t="shared" ca="1" si="95"/>
        <v>1200</v>
      </c>
      <c r="J151" s="465"/>
      <c r="K151" s="335"/>
      <c r="L151" s="335"/>
      <c r="M151" s="335"/>
      <c r="N151" s="335"/>
      <c r="O151" s="335"/>
      <c r="P151" s="335"/>
      <c r="Q151" s="335"/>
      <c r="R151" s="335"/>
      <c r="S151" s="335"/>
      <c r="T151" s="23">
        <v>-7</v>
      </c>
      <c r="U151" s="23">
        <f t="shared" si="96"/>
        <v>0</v>
      </c>
      <c r="V151">
        <f t="shared" si="97"/>
        <v>0</v>
      </c>
      <c r="W151">
        <f t="shared" si="98"/>
        <v>0</v>
      </c>
      <c r="X151">
        <f t="shared" si="99"/>
        <v>0</v>
      </c>
      <c r="Y151">
        <f t="shared" si="100"/>
        <v>0</v>
      </c>
      <c r="Z151" s="23">
        <f t="shared" ca="1" si="101"/>
        <v>600</v>
      </c>
      <c r="AA151" s="465"/>
      <c r="AB151" s="335"/>
      <c r="AC151" s="335"/>
      <c r="AD151" s="335"/>
      <c r="AE151" s="335"/>
      <c r="AF151" s="335"/>
      <c r="AG151" s="335"/>
      <c r="AH151" s="335"/>
      <c r="AI151" s="335"/>
      <c r="AJ151" s="335"/>
      <c r="AK151" s="23">
        <v>-7</v>
      </c>
      <c r="AL151" s="23">
        <f t="shared" si="102"/>
        <v>0</v>
      </c>
      <c r="AM151">
        <f t="shared" si="103"/>
        <v>0</v>
      </c>
      <c r="AN151">
        <f t="shared" si="104"/>
        <v>0</v>
      </c>
      <c r="AO151">
        <f t="shared" si="105"/>
        <v>0</v>
      </c>
      <c r="AP151">
        <f t="shared" si="106"/>
        <v>0</v>
      </c>
      <c r="AQ151" s="23">
        <f t="shared" ca="1" si="107"/>
        <v>455</v>
      </c>
      <c r="AR151" s="465"/>
      <c r="AS151" s="335"/>
      <c r="AT151" s="335"/>
      <c r="AU151" s="335"/>
      <c r="AV151" s="335"/>
      <c r="AW151" s="335"/>
      <c r="AX151" s="335"/>
      <c r="AY151" s="335"/>
      <c r="AZ151" s="335"/>
      <c r="BA151" s="335"/>
      <c r="BB151" s="23">
        <v>-7</v>
      </c>
      <c r="BC151" s="23">
        <f t="shared" si="108"/>
        <v>0</v>
      </c>
      <c r="BD151">
        <f t="shared" si="109"/>
        <v>0</v>
      </c>
      <c r="BE151">
        <f t="shared" si="110"/>
        <v>0</v>
      </c>
      <c r="BF151">
        <f t="shared" si="111"/>
        <v>0</v>
      </c>
      <c r="BG151">
        <f t="shared" si="112"/>
        <v>0</v>
      </c>
      <c r="BH151" s="23">
        <f t="shared" ca="1" si="113"/>
        <v>1200</v>
      </c>
      <c r="BI151" s="465"/>
      <c r="BJ151" s="335"/>
      <c r="BK151" s="335"/>
      <c r="BL151" s="335"/>
      <c r="BM151" s="335"/>
      <c r="BN151" s="335"/>
      <c r="BO151" s="335"/>
      <c r="BP151" s="335"/>
      <c r="BQ151" s="335"/>
      <c r="BR151" s="335"/>
      <c r="BS151" s="23">
        <v>-7</v>
      </c>
      <c r="BT151" s="23">
        <f t="shared" si="114"/>
        <v>0</v>
      </c>
      <c r="BU151">
        <f t="shared" si="115"/>
        <v>0</v>
      </c>
      <c r="BV151">
        <f t="shared" si="116"/>
        <v>0</v>
      </c>
      <c r="BW151">
        <f t="shared" si="117"/>
        <v>0</v>
      </c>
      <c r="BX151">
        <f t="shared" si="118"/>
        <v>0</v>
      </c>
      <c r="BY151" s="23">
        <f t="shared" ca="1" si="119"/>
        <v>250</v>
      </c>
      <c r="BZ151" s="465"/>
      <c r="CA151" s="335"/>
      <c r="CB151" s="335"/>
      <c r="CC151" s="335"/>
      <c r="CD151" s="335"/>
      <c r="CE151" s="335"/>
      <c r="CF151" s="335"/>
      <c r="CG151" s="335"/>
      <c r="CH151" s="335"/>
      <c r="CI151" s="335"/>
      <c r="CJ151" s="23">
        <v>-7</v>
      </c>
      <c r="CK151" s="23">
        <f t="shared" si="120"/>
        <v>0</v>
      </c>
      <c r="CL151">
        <f t="shared" si="121"/>
        <v>0</v>
      </c>
      <c r="CM151">
        <f t="shared" si="122"/>
        <v>0</v>
      </c>
      <c r="CN151">
        <f t="shared" si="123"/>
        <v>0</v>
      </c>
      <c r="CO151">
        <f t="shared" si="124"/>
        <v>0</v>
      </c>
      <c r="CP151" s="23">
        <f t="shared" ca="1" si="125"/>
        <v>1200</v>
      </c>
      <c r="CQ151" s="465"/>
      <c r="CR151" s="335"/>
      <c r="CS151" s="335"/>
      <c r="CT151" s="335"/>
      <c r="CU151" s="335"/>
      <c r="CV151" s="335"/>
      <c r="CW151" s="335"/>
      <c r="CX151" s="335"/>
      <c r="CY151" s="335"/>
      <c r="CZ151" s="335"/>
      <c r="DA151" s="23">
        <v>-7</v>
      </c>
      <c r="DB151" s="23">
        <f t="shared" si="126"/>
        <v>0</v>
      </c>
      <c r="DC151">
        <f t="shared" si="127"/>
        <v>0</v>
      </c>
      <c r="DD151">
        <f t="shared" si="128"/>
        <v>0</v>
      </c>
      <c r="DE151">
        <f t="shared" si="129"/>
        <v>0</v>
      </c>
      <c r="DF151">
        <f t="shared" si="130"/>
        <v>0</v>
      </c>
      <c r="DG151" s="23">
        <f t="shared" ca="1" si="131"/>
        <v>1500</v>
      </c>
      <c r="DH151" s="465"/>
      <c r="DI151" s="335"/>
      <c r="DJ151" s="335"/>
      <c r="DK151" s="335"/>
      <c r="DL151" s="335"/>
      <c r="DM151" s="335"/>
      <c r="DN151" s="335"/>
      <c r="DO151" s="335"/>
      <c r="DP151" s="335"/>
      <c r="DQ151" s="335"/>
      <c r="DR151" s="23">
        <v>-7</v>
      </c>
      <c r="DS151" s="23">
        <f t="shared" si="132"/>
        <v>0</v>
      </c>
      <c r="DT151">
        <f t="shared" si="133"/>
        <v>0</v>
      </c>
      <c r="DU151">
        <f t="shared" si="134"/>
        <v>0</v>
      </c>
      <c r="DV151">
        <f t="shared" si="135"/>
        <v>0</v>
      </c>
      <c r="DW151">
        <f t="shared" si="136"/>
        <v>0</v>
      </c>
      <c r="DX151" s="23">
        <f t="shared" ca="1" si="137"/>
        <v>600</v>
      </c>
      <c r="DY151" s="465"/>
      <c r="DZ151" s="335"/>
      <c r="EA151" s="335"/>
      <c r="EB151" s="335"/>
      <c r="EC151" s="335"/>
      <c r="ED151" s="335"/>
      <c r="EE151" s="335"/>
      <c r="EF151" s="335"/>
      <c r="EG151" s="335"/>
      <c r="EH151" s="335"/>
      <c r="EI151" s="23">
        <v>-7</v>
      </c>
      <c r="EJ151" s="23">
        <f t="shared" si="138"/>
        <v>0</v>
      </c>
      <c r="EK151">
        <f t="shared" si="139"/>
        <v>0</v>
      </c>
      <c r="EL151">
        <f t="shared" si="140"/>
        <v>0</v>
      </c>
      <c r="EM151">
        <f t="shared" si="141"/>
        <v>0</v>
      </c>
      <c r="EN151">
        <f t="shared" si="142"/>
        <v>0</v>
      </c>
      <c r="EO151" s="23">
        <f t="shared" ca="1" si="143"/>
        <v>0</v>
      </c>
      <c r="EP151" s="465"/>
      <c r="EQ151" s="335"/>
      <c r="ER151" s="335"/>
      <c r="ES151" s="335"/>
      <c r="ET151" s="335"/>
      <c r="EU151" s="335"/>
      <c r="EV151" s="335"/>
      <c r="EW151" s="335"/>
      <c r="EX151" s="335"/>
      <c r="EY151" s="335"/>
      <c r="EZ151" s="23">
        <v>-7</v>
      </c>
      <c r="FA151" s="23">
        <f t="shared" si="144"/>
        <v>0</v>
      </c>
      <c r="FB151">
        <f t="shared" si="145"/>
        <v>0</v>
      </c>
      <c r="FC151">
        <f t="shared" si="146"/>
        <v>0</v>
      </c>
      <c r="FD151">
        <f t="shared" si="147"/>
        <v>0</v>
      </c>
      <c r="FE151">
        <f t="shared" si="148"/>
        <v>0</v>
      </c>
      <c r="FF151" s="23">
        <f t="shared" ca="1" si="149"/>
        <v>500</v>
      </c>
      <c r="FG151" s="465"/>
      <c r="FH151" s="335"/>
      <c r="FI151" s="335"/>
      <c r="FJ151" s="335"/>
      <c r="FK151" s="335"/>
      <c r="FL151" s="335"/>
      <c r="FM151" s="335"/>
      <c r="FN151" s="335"/>
      <c r="FO151" s="335"/>
      <c r="FP151" s="335"/>
      <c r="FQ151" s="23">
        <v>-7</v>
      </c>
      <c r="FR151" s="23">
        <f t="shared" si="150"/>
        <v>0</v>
      </c>
      <c r="FS151">
        <f t="shared" si="151"/>
        <v>0</v>
      </c>
      <c r="FT151">
        <f t="shared" si="152"/>
        <v>0</v>
      </c>
      <c r="FU151">
        <f t="shared" si="153"/>
        <v>0</v>
      </c>
      <c r="FV151">
        <f t="shared" si="154"/>
        <v>0</v>
      </c>
      <c r="FW151" s="23">
        <f t="shared" si="155"/>
        <v>0</v>
      </c>
      <c r="FX151" s="465"/>
      <c r="FY151" s="335"/>
      <c r="FZ151" s="335"/>
      <c r="GA151" s="335"/>
      <c r="GB151" s="335"/>
      <c r="GC151" s="335"/>
      <c r="GD151" s="335"/>
      <c r="GE151" s="335"/>
      <c r="GF151" s="335"/>
      <c r="GG151" s="335"/>
      <c r="GH151" s="23">
        <v>-7</v>
      </c>
      <c r="GI151" s="23">
        <f t="shared" si="156"/>
        <v>0</v>
      </c>
      <c r="GJ151">
        <f t="shared" si="157"/>
        <v>0</v>
      </c>
      <c r="GK151">
        <f t="shared" si="158"/>
        <v>0</v>
      </c>
      <c r="GL151">
        <f t="shared" si="159"/>
        <v>0</v>
      </c>
      <c r="GM151">
        <f t="shared" si="160"/>
        <v>0</v>
      </c>
      <c r="GN151" s="23">
        <f t="shared" si="161"/>
        <v>0</v>
      </c>
      <c r="GO151" s="465"/>
      <c r="GP151" s="335"/>
      <c r="GQ151" s="335"/>
      <c r="GR151" s="335"/>
      <c r="GS151" s="335"/>
      <c r="GT151" s="335"/>
      <c r="GU151" s="335"/>
      <c r="GV151" s="335"/>
      <c r="GW151" s="335"/>
      <c r="GX151" s="335"/>
      <c r="GY151" s="23">
        <v>-7</v>
      </c>
      <c r="GZ151" s="23">
        <f t="shared" si="162"/>
        <v>0</v>
      </c>
      <c r="HA151">
        <f t="shared" si="163"/>
        <v>0</v>
      </c>
      <c r="HB151">
        <f t="shared" si="164"/>
        <v>0</v>
      </c>
      <c r="HC151">
        <f t="shared" si="165"/>
        <v>0</v>
      </c>
      <c r="HD151">
        <f t="shared" si="166"/>
        <v>0</v>
      </c>
      <c r="HE151" s="23">
        <f t="shared" si="167"/>
        <v>0</v>
      </c>
      <c r="HF151" s="465"/>
      <c r="HG151" s="335"/>
      <c r="HH151" s="335"/>
      <c r="HI151" s="335"/>
      <c r="HJ151" s="335"/>
      <c r="HK151" s="335"/>
      <c r="HL151" s="335"/>
      <c r="HM151" s="335"/>
      <c r="HN151" s="335"/>
      <c r="HO151" s="335"/>
      <c r="HP151" s="23">
        <v>-7</v>
      </c>
      <c r="HQ151" s="23">
        <f t="shared" si="168"/>
        <v>0</v>
      </c>
      <c r="HR151">
        <f t="shared" si="169"/>
        <v>0</v>
      </c>
      <c r="HS151">
        <f t="shared" si="170"/>
        <v>0</v>
      </c>
      <c r="HT151">
        <f t="shared" si="171"/>
        <v>0</v>
      </c>
      <c r="HU151">
        <f t="shared" si="172"/>
        <v>0</v>
      </c>
      <c r="HV151" s="23">
        <f t="shared" si="173"/>
        <v>0</v>
      </c>
      <c r="HW151" s="465"/>
      <c r="HX151" s="335"/>
      <c r="HY151" s="335"/>
      <c r="HZ151" s="335"/>
      <c r="IA151" s="335"/>
      <c r="IB151" s="335"/>
      <c r="IC151" s="335"/>
      <c r="ID151" s="335"/>
      <c r="IE151" s="335"/>
      <c r="IF151" s="335"/>
      <c r="IG151" s="23">
        <v>-7</v>
      </c>
      <c r="IH151" s="23">
        <f t="shared" si="174"/>
        <v>0</v>
      </c>
      <c r="II151">
        <f t="shared" si="175"/>
        <v>0</v>
      </c>
      <c r="IJ151">
        <f t="shared" si="176"/>
        <v>0</v>
      </c>
      <c r="IK151">
        <f t="shared" si="177"/>
        <v>0</v>
      </c>
      <c r="IL151">
        <f t="shared" si="178"/>
        <v>0</v>
      </c>
      <c r="IM151" s="23">
        <f t="shared" si="179"/>
        <v>0</v>
      </c>
      <c r="IN151" s="465"/>
      <c r="IO151" s="335"/>
      <c r="IP151" s="335"/>
      <c r="IQ151" s="335"/>
      <c r="IR151" s="335"/>
      <c r="IS151" s="335"/>
      <c r="IT151" s="335"/>
    </row>
    <row r="152" spans="1:254" s="124" customFormat="1" ht="12.75" x14ac:dyDescent="0.2">
      <c r="A152" s="335"/>
      <c r="B152" s="335"/>
      <c r="C152" s="23">
        <v>-6</v>
      </c>
      <c r="D152" s="23">
        <f t="shared" si="90"/>
        <v>0</v>
      </c>
      <c r="E152">
        <f t="shared" si="91"/>
        <v>0</v>
      </c>
      <c r="F152">
        <f t="shared" si="92"/>
        <v>0</v>
      </c>
      <c r="G152">
        <f t="shared" si="93"/>
        <v>0</v>
      </c>
      <c r="H152">
        <f t="shared" si="94"/>
        <v>0</v>
      </c>
      <c r="I152" s="23">
        <f t="shared" ca="1" si="95"/>
        <v>1200</v>
      </c>
      <c r="J152" s="465"/>
      <c r="K152" s="335"/>
      <c r="L152" s="335"/>
      <c r="M152" s="335"/>
      <c r="N152" s="335"/>
      <c r="O152" s="335"/>
      <c r="P152" s="335"/>
      <c r="Q152" s="335"/>
      <c r="R152" s="335"/>
      <c r="S152" s="335"/>
      <c r="T152" s="23">
        <v>-6</v>
      </c>
      <c r="U152" s="23">
        <f t="shared" si="96"/>
        <v>0</v>
      </c>
      <c r="V152">
        <f t="shared" si="97"/>
        <v>0</v>
      </c>
      <c r="W152">
        <f t="shared" si="98"/>
        <v>0</v>
      </c>
      <c r="X152">
        <f t="shared" si="99"/>
        <v>0</v>
      </c>
      <c r="Y152">
        <f t="shared" si="100"/>
        <v>0</v>
      </c>
      <c r="Z152" s="23">
        <f t="shared" ca="1" si="101"/>
        <v>600</v>
      </c>
      <c r="AA152" s="465"/>
      <c r="AB152" s="335"/>
      <c r="AC152" s="335"/>
      <c r="AD152" s="335"/>
      <c r="AE152" s="335"/>
      <c r="AF152" s="335"/>
      <c r="AG152" s="335"/>
      <c r="AH152" s="335"/>
      <c r="AI152" s="335"/>
      <c r="AJ152" s="335"/>
      <c r="AK152" s="23">
        <v>-6</v>
      </c>
      <c r="AL152" s="23">
        <f t="shared" si="102"/>
        <v>0</v>
      </c>
      <c r="AM152">
        <f t="shared" si="103"/>
        <v>0</v>
      </c>
      <c r="AN152">
        <f t="shared" si="104"/>
        <v>0</v>
      </c>
      <c r="AO152">
        <f t="shared" si="105"/>
        <v>0</v>
      </c>
      <c r="AP152">
        <f t="shared" si="106"/>
        <v>0</v>
      </c>
      <c r="AQ152" s="23">
        <f t="shared" ca="1" si="107"/>
        <v>455</v>
      </c>
      <c r="AR152" s="465"/>
      <c r="AS152" s="335"/>
      <c r="AT152" s="335"/>
      <c r="AU152" s="335"/>
      <c r="AV152" s="335"/>
      <c r="AW152" s="335"/>
      <c r="AX152" s="335"/>
      <c r="AY152" s="335"/>
      <c r="AZ152" s="335"/>
      <c r="BA152" s="335"/>
      <c r="BB152" s="23">
        <v>-6</v>
      </c>
      <c r="BC152" s="23">
        <f t="shared" si="108"/>
        <v>0</v>
      </c>
      <c r="BD152">
        <f t="shared" si="109"/>
        <v>0</v>
      </c>
      <c r="BE152">
        <f t="shared" si="110"/>
        <v>0</v>
      </c>
      <c r="BF152">
        <f t="shared" si="111"/>
        <v>0</v>
      </c>
      <c r="BG152">
        <f t="shared" si="112"/>
        <v>0</v>
      </c>
      <c r="BH152" s="23">
        <f t="shared" ca="1" si="113"/>
        <v>1200</v>
      </c>
      <c r="BI152" s="465"/>
      <c r="BJ152" s="335"/>
      <c r="BK152" s="335"/>
      <c r="BL152" s="335"/>
      <c r="BM152" s="335"/>
      <c r="BN152" s="335"/>
      <c r="BO152" s="335"/>
      <c r="BP152" s="335"/>
      <c r="BQ152" s="335"/>
      <c r="BR152" s="335"/>
      <c r="BS152" s="23">
        <v>-6</v>
      </c>
      <c r="BT152" s="23">
        <f t="shared" si="114"/>
        <v>0</v>
      </c>
      <c r="BU152">
        <f t="shared" si="115"/>
        <v>0</v>
      </c>
      <c r="BV152">
        <f t="shared" si="116"/>
        <v>0</v>
      </c>
      <c r="BW152">
        <f t="shared" si="117"/>
        <v>0</v>
      </c>
      <c r="BX152">
        <f t="shared" si="118"/>
        <v>0</v>
      </c>
      <c r="BY152" s="23">
        <f t="shared" ca="1" si="119"/>
        <v>250</v>
      </c>
      <c r="BZ152" s="465"/>
      <c r="CA152" s="335"/>
      <c r="CB152" s="335"/>
      <c r="CC152" s="335"/>
      <c r="CD152" s="335"/>
      <c r="CE152" s="335"/>
      <c r="CF152" s="335"/>
      <c r="CG152" s="335"/>
      <c r="CH152" s="335"/>
      <c r="CI152" s="335"/>
      <c r="CJ152" s="23">
        <v>-6</v>
      </c>
      <c r="CK152" s="23">
        <f t="shared" si="120"/>
        <v>0</v>
      </c>
      <c r="CL152">
        <f t="shared" si="121"/>
        <v>0</v>
      </c>
      <c r="CM152">
        <f t="shared" si="122"/>
        <v>0</v>
      </c>
      <c r="CN152">
        <f t="shared" si="123"/>
        <v>0</v>
      </c>
      <c r="CO152">
        <f t="shared" si="124"/>
        <v>0</v>
      </c>
      <c r="CP152" s="23">
        <f t="shared" ca="1" si="125"/>
        <v>1200</v>
      </c>
      <c r="CQ152" s="465"/>
      <c r="CR152" s="335"/>
      <c r="CS152" s="335"/>
      <c r="CT152" s="335"/>
      <c r="CU152" s="335"/>
      <c r="CV152" s="335"/>
      <c r="CW152" s="335"/>
      <c r="CX152" s="335"/>
      <c r="CY152" s="335"/>
      <c r="CZ152" s="335"/>
      <c r="DA152" s="23">
        <v>-6</v>
      </c>
      <c r="DB152" s="23">
        <f t="shared" si="126"/>
        <v>0</v>
      </c>
      <c r="DC152">
        <f t="shared" si="127"/>
        <v>0</v>
      </c>
      <c r="DD152">
        <f t="shared" si="128"/>
        <v>0</v>
      </c>
      <c r="DE152">
        <f t="shared" si="129"/>
        <v>0</v>
      </c>
      <c r="DF152">
        <f t="shared" si="130"/>
        <v>0</v>
      </c>
      <c r="DG152" s="23">
        <f t="shared" ca="1" si="131"/>
        <v>1500</v>
      </c>
      <c r="DH152" s="465"/>
      <c r="DI152" s="335"/>
      <c r="DJ152" s="335"/>
      <c r="DK152" s="335"/>
      <c r="DL152" s="335"/>
      <c r="DM152" s="335"/>
      <c r="DN152" s="335"/>
      <c r="DO152" s="335"/>
      <c r="DP152" s="335"/>
      <c r="DQ152" s="335"/>
      <c r="DR152" s="23">
        <v>-6</v>
      </c>
      <c r="DS152" s="23">
        <f t="shared" si="132"/>
        <v>0</v>
      </c>
      <c r="DT152">
        <f t="shared" si="133"/>
        <v>0</v>
      </c>
      <c r="DU152">
        <f t="shared" si="134"/>
        <v>0</v>
      </c>
      <c r="DV152">
        <f t="shared" si="135"/>
        <v>0</v>
      </c>
      <c r="DW152">
        <f t="shared" si="136"/>
        <v>0</v>
      </c>
      <c r="DX152" s="23">
        <f t="shared" ca="1" si="137"/>
        <v>600</v>
      </c>
      <c r="DY152" s="465"/>
      <c r="DZ152" s="335"/>
      <c r="EA152" s="335"/>
      <c r="EB152" s="335"/>
      <c r="EC152" s="335"/>
      <c r="ED152" s="335"/>
      <c r="EE152" s="335"/>
      <c r="EF152" s="335"/>
      <c r="EG152" s="335"/>
      <c r="EH152" s="335"/>
      <c r="EI152" s="23">
        <v>-6</v>
      </c>
      <c r="EJ152" s="23">
        <f t="shared" si="138"/>
        <v>0</v>
      </c>
      <c r="EK152">
        <f t="shared" si="139"/>
        <v>0</v>
      </c>
      <c r="EL152">
        <f t="shared" si="140"/>
        <v>0</v>
      </c>
      <c r="EM152">
        <f t="shared" si="141"/>
        <v>0</v>
      </c>
      <c r="EN152">
        <f t="shared" si="142"/>
        <v>0</v>
      </c>
      <c r="EO152" s="23">
        <f t="shared" ca="1" si="143"/>
        <v>0</v>
      </c>
      <c r="EP152" s="465"/>
      <c r="EQ152" s="335"/>
      <c r="ER152" s="335"/>
      <c r="ES152" s="335"/>
      <c r="ET152" s="335"/>
      <c r="EU152" s="335"/>
      <c r="EV152" s="335"/>
      <c r="EW152" s="335"/>
      <c r="EX152" s="335"/>
      <c r="EY152" s="335"/>
      <c r="EZ152" s="23">
        <v>-6</v>
      </c>
      <c r="FA152" s="23">
        <f t="shared" si="144"/>
        <v>0</v>
      </c>
      <c r="FB152">
        <f t="shared" si="145"/>
        <v>0</v>
      </c>
      <c r="FC152">
        <f t="shared" si="146"/>
        <v>0</v>
      </c>
      <c r="FD152">
        <f t="shared" si="147"/>
        <v>0</v>
      </c>
      <c r="FE152">
        <f t="shared" si="148"/>
        <v>0</v>
      </c>
      <c r="FF152" s="23">
        <f t="shared" ca="1" si="149"/>
        <v>500</v>
      </c>
      <c r="FG152" s="465"/>
      <c r="FH152" s="335"/>
      <c r="FI152" s="335"/>
      <c r="FJ152" s="335"/>
      <c r="FK152" s="335"/>
      <c r="FL152" s="335"/>
      <c r="FM152" s="335"/>
      <c r="FN152" s="335"/>
      <c r="FO152" s="335"/>
      <c r="FP152" s="335"/>
      <c r="FQ152" s="23">
        <v>-6</v>
      </c>
      <c r="FR152" s="23">
        <f t="shared" si="150"/>
        <v>0</v>
      </c>
      <c r="FS152">
        <f t="shared" si="151"/>
        <v>0</v>
      </c>
      <c r="FT152">
        <f t="shared" si="152"/>
        <v>0</v>
      </c>
      <c r="FU152">
        <f t="shared" si="153"/>
        <v>0</v>
      </c>
      <c r="FV152">
        <f t="shared" si="154"/>
        <v>0</v>
      </c>
      <c r="FW152" s="23">
        <f t="shared" si="155"/>
        <v>0</v>
      </c>
      <c r="FX152" s="465"/>
      <c r="FY152" s="335"/>
      <c r="FZ152" s="335"/>
      <c r="GA152" s="335"/>
      <c r="GB152" s="335"/>
      <c r="GC152" s="335"/>
      <c r="GD152" s="335"/>
      <c r="GE152" s="335"/>
      <c r="GF152" s="335"/>
      <c r="GG152" s="335"/>
      <c r="GH152" s="23">
        <v>-6</v>
      </c>
      <c r="GI152" s="23">
        <f t="shared" si="156"/>
        <v>0</v>
      </c>
      <c r="GJ152">
        <f t="shared" si="157"/>
        <v>0</v>
      </c>
      <c r="GK152">
        <f t="shared" si="158"/>
        <v>0</v>
      </c>
      <c r="GL152">
        <f t="shared" si="159"/>
        <v>0</v>
      </c>
      <c r="GM152">
        <f t="shared" si="160"/>
        <v>0</v>
      </c>
      <c r="GN152" s="23">
        <f t="shared" si="161"/>
        <v>0</v>
      </c>
      <c r="GO152" s="465"/>
      <c r="GP152" s="335"/>
      <c r="GQ152" s="335"/>
      <c r="GR152" s="335"/>
      <c r="GS152" s="335"/>
      <c r="GT152" s="335"/>
      <c r="GU152" s="335"/>
      <c r="GV152" s="335"/>
      <c r="GW152" s="335"/>
      <c r="GX152" s="335"/>
      <c r="GY152" s="23">
        <v>-6</v>
      </c>
      <c r="GZ152" s="23">
        <f t="shared" si="162"/>
        <v>0</v>
      </c>
      <c r="HA152">
        <f t="shared" si="163"/>
        <v>0</v>
      </c>
      <c r="HB152">
        <f t="shared" si="164"/>
        <v>0</v>
      </c>
      <c r="HC152">
        <f t="shared" si="165"/>
        <v>0</v>
      </c>
      <c r="HD152">
        <f t="shared" si="166"/>
        <v>0</v>
      </c>
      <c r="HE152" s="23">
        <f t="shared" si="167"/>
        <v>0</v>
      </c>
      <c r="HF152" s="465"/>
      <c r="HG152" s="335"/>
      <c r="HH152" s="335"/>
      <c r="HI152" s="335"/>
      <c r="HJ152" s="335"/>
      <c r="HK152" s="335"/>
      <c r="HL152" s="335"/>
      <c r="HM152" s="335"/>
      <c r="HN152" s="335"/>
      <c r="HO152" s="335"/>
      <c r="HP152" s="23">
        <v>-6</v>
      </c>
      <c r="HQ152" s="23">
        <f t="shared" si="168"/>
        <v>0</v>
      </c>
      <c r="HR152">
        <f t="shared" si="169"/>
        <v>0</v>
      </c>
      <c r="HS152">
        <f t="shared" si="170"/>
        <v>0</v>
      </c>
      <c r="HT152">
        <f t="shared" si="171"/>
        <v>0</v>
      </c>
      <c r="HU152">
        <f t="shared" si="172"/>
        <v>0</v>
      </c>
      <c r="HV152" s="23">
        <f t="shared" si="173"/>
        <v>0</v>
      </c>
      <c r="HW152" s="465"/>
      <c r="HX152" s="335"/>
      <c r="HY152" s="335"/>
      <c r="HZ152" s="335"/>
      <c r="IA152" s="335"/>
      <c r="IB152" s="335"/>
      <c r="IC152" s="335"/>
      <c r="ID152" s="335"/>
      <c r="IE152" s="335"/>
      <c r="IF152" s="335"/>
      <c r="IG152" s="23">
        <v>-6</v>
      </c>
      <c r="IH152" s="23">
        <f t="shared" si="174"/>
        <v>0</v>
      </c>
      <c r="II152">
        <f t="shared" si="175"/>
        <v>0</v>
      </c>
      <c r="IJ152">
        <f t="shared" si="176"/>
        <v>0</v>
      </c>
      <c r="IK152">
        <f t="shared" si="177"/>
        <v>0</v>
      </c>
      <c r="IL152">
        <f t="shared" si="178"/>
        <v>0</v>
      </c>
      <c r="IM152" s="23">
        <f t="shared" si="179"/>
        <v>0</v>
      </c>
      <c r="IN152" s="465"/>
      <c r="IO152" s="335"/>
      <c r="IP152" s="335"/>
      <c r="IQ152" s="335"/>
      <c r="IR152" s="335"/>
      <c r="IS152" s="335"/>
      <c r="IT152" s="335"/>
    </row>
    <row r="153" spans="1:254" s="124" customFormat="1" ht="12.75" x14ac:dyDescent="0.2">
      <c r="A153" s="335"/>
      <c r="B153" s="335"/>
      <c r="C153" s="23">
        <v>-5</v>
      </c>
      <c r="D153" s="23">
        <f t="shared" si="90"/>
        <v>0</v>
      </c>
      <c r="E153">
        <f t="shared" si="91"/>
        <v>0</v>
      </c>
      <c r="F153">
        <f t="shared" si="92"/>
        <v>0</v>
      </c>
      <c r="G153">
        <f t="shared" si="93"/>
        <v>0</v>
      </c>
      <c r="H153">
        <f t="shared" si="94"/>
        <v>0</v>
      </c>
      <c r="I153" s="23">
        <f t="shared" ca="1" si="95"/>
        <v>1200</v>
      </c>
      <c r="J153" s="465"/>
      <c r="K153" s="335"/>
      <c r="L153" s="335"/>
      <c r="M153" s="335"/>
      <c r="N153" s="335"/>
      <c r="O153" s="335"/>
      <c r="P153" s="335"/>
      <c r="Q153" s="335"/>
      <c r="R153" s="335"/>
      <c r="S153" s="335"/>
      <c r="T153" s="23">
        <v>-5</v>
      </c>
      <c r="U153" s="23">
        <f t="shared" si="96"/>
        <v>0</v>
      </c>
      <c r="V153">
        <f t="shared" si="97"/>
        <v>0</v>
      </c>
      <c r="W153">
        <f t="shared" si="98"/>
        <v>0</v>
      </c>
      <c r="X153">
        <f t="shared" si="99"/>
        <v>0</v>
      </c>
      <c r="Y153">
        <f t="shared" si="100"/>
        <v>0</v>
      </c>
      <c r="Z153" s="23">
        <f t="shared" ca="1" si="101"/>
        <v>600</v>
      </c>
      <c r="AA153" s="465"/>
      <c r="AB153" s="335"/>
      <c r="AC153" s="335"/>
      <c r="AD153" s="335"/>
      <c r="AE153" s="335"/>
      <c r="AF153" s="335"/>
      <c r="AG153" s="335"/>
      <c r="AH153" s="335"/>
      <c r="AI153" s="335"/>
      <c r="AJ153" s="335"/>
      <c r="AK153" s="23">
        <v>-5</v>
      </c>
      <c r="AL153" s="23">
        <f t="shared" si="102"/>
        <v>0</v>
      </c>
      <c r="AM153">
        <f t="shared" si="103"/>
        <v>0</v>
      </c>
      <c r="AN153">
        <f t="shared" si="104"/>
        <v>0</v>
      </c>
      <c r="AO153">
        <f t="shared" si="105"/>
        <v>0</v>
      </c>
      <c r="AP153">
        <f t="shared" si="106"/>
        <v>0</v>
      </c>
      <c r="AQ153" s="23">
        <f t="shared" ca="1" si="107"/>
        <v>455</v>
      </c>
      <c r="AR153" s="465"/>
      <c r="AS153" s="335"/>
      <c r="AT153" s="335"/>
      <c r="AU153" s="335"/>
      <c r="AV153" s="335"/>
      <c r="AW153" s="335"/>
      <c r="AX153" s="335"/>
      <c r="AY153" s="335"/>
      <c r="AZ153" s="335"/>
      <c r="BA153" s="335"/>
      <c r="BB153" s="23">
        <v>-5</v>
      </c>
      <c r="BC153" s="23">
        <f t="shared" si="108"/>
        <v>0</v>
      </c>
      <c r="BD153">
        <f t="shared" si="109"/>
        <v>0</v>
      </c>
      <c r="BE153">
        <f t="shared" si="110"/>
        <v>0</v>
      </c>
      <c r="BF153">
        <f t="shared" si="111"/>
        <v>0</v>
      </c>
      <c r="BG153">
        <f t="shared" si="112"/>
        <v>0</v>
      </c>
      <c r="BH153" s="23">
        <f t="shared" ca="1" si="113"/>
        <v>1200</v>
      </c>
      <c r="BI153" s="465"/>
      <c r="BJ153" s="335"/>
      <c r="BK153" s="335"/>
      <c r="BL153" s="335"/>
      <c r="BM153" s="335"/>
      <c r="BN153" s="335"/>
      <c r="BO153" s="335"/>
      <c r="BP153" s="335"/>
      <c r="BQ153" s="335"/>
      <c r="BR153" s="335"/>
      <c r="BS153" s="23">
        <v>-5</v>
      </c>
      <c r="BT153" s="23">
        <f t="shared" si="114"/>
        <v>0</v>
      </c>
      <c r="BU153">
        <f t="shared" si="115"/>
        <v>0</v>
      </c>
      <c r="BV153">
        <f t="shared" si="116"/>
        <v>0</v>
      </c>
      <c r="BW153">
        <f t="shared" si="117"/>
        <v>0</v>
      </c>
      <c r="BX153">
        <f t="shared" si="118"/>
        <v>0</v>
      </c>
      <c r="BY153" s="23">
        <f t="shared" ca="1" si="119"/>
        <v>250</v>
      </c>
      <c r="BZ153" s="465"/>
      <c r="CA153" s="335"/>
      <c r="CB153" s="335"/>
      <c r="CC153" s="335"/>
      <c r="CD153" s="335"/>
      <c r="CE153" s="335"/>
      <c r="CF153" s="335"/>
      <c r="CG153" s="335"/>
      <c r="CH153" s="335"/>
      <c r="CI153" s="335"/>
      <c r="CJ153" s="23">
        <v>-5</v>
      </c>
      <c r="CK153" s="23">
        <f t="shared" si="120"/>
        <v>0</v>
      </c>
      <c r="CL153">
        <f t="shared" si="121"/>
        <v>0</v>
      </c>
      <c r="CM153">
        <f t="shared" si="122"/>
        <v>0</v>
      </c>
      <c r="CN153">
        <f t="shared" si="123"/>
        <v>0</v>
      </c>
      <c r="CO153">
        <f t="shared" si="124"/>
        <v>0</v>
      </c>
      <c r="CP153" s="23">
        <f t="shared" ca="1" si="125"/>
        <v>1200</v>
      </c>
      <c r="CQ153" s="465"/>
      <c r="CR153" s="335"/>
      <c r="CS153" s="335"/>
      <c r="CT153" s="335"/>
      <c r="CU153" s="335"/>
      <c r="CV153" s="335"/>
      <c r="CW153" s="335"/>
      <c r="CX153" s="335"/>
      <c r="CY153" s="335"/>
      <c r="CZ153" s="335"/>
      <c r="DA153" s="23">
        <v>-5</v>
      </c>
      <c r="DB153" s="23">
        <f t="shared" si="126"/>
        <v>0</v>
      </c>
      <c r="DC153">
        <f t="shared" si="127"/>
        <v>0</v>
      </c>
      <c r="DD153">
        <f t="shared" si="128"/>
        <v>0</v>
      </c>
      <c r="DE153">
        <f t="shared" si="129"/>
        <v>0</v>
      </c>
      <c r="DF153">
        <f t="shared" si="130"/>
        <v>0</v>
      </c>
      <c r="DG153" s="23">
        <f t="shared" ca="1" si="131"/>
        <v>1500</v>
      </c>
      <c r="DH153" s="465"/>
      <c r="DI153" s="335"/>
      <c r="DJ153" s="335"/>
      <c r="DK153" s="335"/>
      <c r="DL153" s="335"/>
      <c r="DM153" s="335"/>
      <c r="DN153" s="335"/>
      <c r="DO153" s="335"/>
      <c r="DP153" s="335"/>
      <c r="DQ153" s="335"/>
      <c r="DR153" s="23">
        <v>-5</v>
      </c>
      <c r="DS153" s="23">
        <f t="shared" si="132"/>
        <v>0</v>
      </c>
      <c r="DT153">
        <f t="shared" si="133"/>
        <v>0</v>
      </c>
      <c r="DU153">
        <f t="shared" si="134"/>
        <v>0</v>
      </c>
      <c r="DV153">
        <f t="shared" si="135"/>
        <v>0</v>
      </c>
      <c r="DW153">
        <f t="shared" si="136"/>
        <v>0</v>
      </c>
      <c r="DX153" s="23">
        <f t="shared" ca="1" si="137"/>
        <v>600</v>
      </c>
      <c r="DY153" s="465"/>
      <c r="DZ153" s="335"/>
      <c r="EA153" s="335"/>
      <c r="EB153" s="335"/>
      <c r="EC153" s="335"/>
      <c r="ED153" s="335"/>
      <c r="EE153" s="335"/>
      <c r="EF153" s="335"/>
      <c r="EG153" s="335"/>
      <c r="EH153" s="335"/>
      <c r="EI153" s="23">
        <v>-5</v>
      </c>
      <c r="EJ153" s="23">
        <f t="shared" si="138"/>
        <v>0</v>
      </c>
      <c r="EK153">
        <f t="shared" si="139"/>
        <v>0</v>
      </c>
      <c r="EL153">
        <f t="shared" si="140"/>
        <v>0</v>
      </c>
      <c r="EM153">
        <f t="shared" si="141"/>
        <v>0</v>
      </c>
      <c r="EN153">
        <f t="shared" si="142"/>
        <v>0</v>
      </c>
      <c r="EO153" s="23">
        <f t="shared" ca="1" si="143"/>
        <v>0</v>
      </c>
      <c r="EP153" s="465"/>
      <c r="EQ153" s="335"/>
      <c r="ER153" s="335"/>
      <c r="ES153" s="335"/>
      <c r="ET153" s="335"/>
      <c r="EU153" s="335"/>
      <c r="EV153" s="335"/>
      <c r="EW153" s="335"/>
      <c r="EX153" s="335"/>
      <c r="EY153" s="335"/>
      <c r="EZ153" s="23">
        <v>-5</v>
      </c>
      <c r="FA153" s="23">
        <f t="shared" si="144"/>
        <v>0</v>
      </c>
      <c r="FB153">
        <f t="shared" si="145"/>
        <v>0</v>
      </c>
      <c r="FC153">
        <f t="shared" si="146"/>
        <v>0</v>
      </c>
      <c r="FD153">
        <f t="shared" si="147"/>
        <v>0</v>
      </c>
      <c r="FE153">
        <f t="shared" si="148"/>
        <v>0</v>
      </c>
      <c r="FF153" s="23">
        <f t="shared" ca="1" si="149"/>
        <v>500</v>
      </c>
      <c r="FG153" s="465"/>
      <c r="FH153" s="335"/>
      <c r="FI153" s="335"/>
      <c r="FJ153" s="335"/>
      <c r="FK153" s="335"/>
      <c r="FL153" s="335"/>
      <c r="FM153" s="335"/>
      <c r="FN153" s="335"/>
      <c r="FO153" s="335"/>
      <c r="FP153" s="335"/>
      <c r="FQ153" s="23">
        <v>-5</v>
      </c>
      <c r="FR153" s="23">
        <f t="shared" si="150"/>
        <v>0</v>
      </c>
      <c r="FS153">
        <f t="shared" si="151"/>
        <v>0</v>
      </c>
      <c r="FT153">
        <f t="shared" si="152"/>
        <v>0</v>
      </c>
      <c r="FU153">
        <f t="shared" si="153"/>
        <v>0</v>
      </c>
      <c r="FV153">
        <f t="shared" si="154"/>
        <v>0</v>
      </c>
      <c r="FW153" s="23">
        <f t="shared" si="155"/>
        <v>0</v>
      </c>
      <c r="FX153" s="465"/>
      <c r="FY153" s="335"/>
      <c r="FZ153" s="335"/>
      <c r="GA153" s="335"/>
      <c r="GB153" s="335"/>
      <c r="GC153" s="335"/>
      <c r="GD153" s="335"/>
      <c r="GE153" s="335"/>
      <c r="GF153" s="335"/>
      <c r="GG153" s="335"/>
      <c r="GH153" s="23">
        <v>-5</v>
      </c>
      <c r="GI153" s="23">
        <f t="shared" si="156"/>
        <v>0</v>
      </c>
      <c r="GJ153">
        <f t="shared" si="157"/>
        <v>0</v>
      </c>
      <c r="GK153">
        <f t="shared" si="158"/>
        <v>0</v>
      </c>
      <c r="GL153">
        <f t="shared" si="159"/>
        <v>0</v>
      </c>
      <c r="GM153">
        <f t="shared" si="160"/>
        <v>0</v>
      </c>
      <c r="GN153" s="23">
        <f t="shared" si="161"/>
        <v>0</v>
      </c>
      <c r="GO153" s="465"/>
      <c r="GP153" s="335"/>
      <c r="GQ153" s="335"/>
      <c r="GR153" s="335"/>
      <c r="GS153" s="335"/>
      <c r="GT153" s="335"/>
      <c r="GU153" s="335"/>
      <c r="GV153" s="335"/>
      <c r="GW153" s="335"/>
      <c r="GX153" s="335"/>
      <c r="GY153" s="23">
        <v>-5</v>
      </c>
      <c r="GZ153" s="23">
        <f t="shared" si="162"/>
        <v>0</v>
      </c>
      <c r="HA153">
        <f t="shared" si="163"/>
        <v>0</v>
      </c>
      <c r="HB153">
        <f t="shared" si="164"/>
        <v>0</v>
      </c>
      <c r="HC153">
        <f t="shared" si="165"/>
        <v>0</v>
      </c>
      <c r="HD153">
        <f t="shared" si="166"/>
        <v>0</v>
      </c>
      <c r="HE153" s="23">
        <f t="shared" si="167"/>
        <v>0</v>
      </c>
      <c r="HF153" s="465"/>
      <c r="HG153" s="335"/>
      <c r="HH153" s="335"/>
      <c r="HI153" s="335"/>
      <c r="HJ153" s="335"/>
      <c r="HK153" s="335"/>
      <c r="HL153" s="335"/>
      <c r="HM153" s="335"/>
      <c r="HN153" s="335"/>
      <c r="HO153" s="335"/>
      <c r="HP153" s="23">
        <v>-5</v>
      </c>
      <c r="HQ153" s="23">
        <f t="shared" si="168"/>
        <v>0</v>
      </c>
      <c r="HR153">
        <f t="shared" si="169"/>
        <v>0</v>
      </c>
      <c r="HS153">
        <f t="shared" si="170"/>
        <v>0</v>
      </c>
      <c r="HT153">
        <f t="shared" si="171"/>
        <v>0</v>
      </c>
      <c r="HU153">
        <f t="shared" si="172"/>
        <v>0</v>
      </c>
      <c r="HV153" s="23">
        <f t="shared" si="173"/>
        <v>0</v>
      </c>
      <c r="HW153" s="465"/>
      <c r="HX153" s="335"/>
      <c r="HY153" s="335"/>
      <c r="HZ153" s="335"/>
      <c r="IA153" s="335"/>
      <c r="IB153" s="335"/>
      <c r="IC153" s="335"/>
      <c r="ID153" s="335"/>
      <c r="IE153" s="335"/>
      <c r="IF153" s="335"/>
      <c r="IG153" s="23">
        <v>-5</v>
      </c>
      <c r="IH153" s="23">
        <f t="shared" si="174"/>
        <v>0</v>
      </c>
      <c r="II153">
        <f t="shared" si="175"/>
        <v>0</v>
      </c>
      <c r="IJ153">
        <f t="shared" si="176"/>
        <v>0</v>
      </c>
      <c r="IK153">
        <f t="shared" si="177"/>
        <v>0</v>
      </c>
      <c r="IL153">
        <f t="shared" si="178"/>
        <v>0</v>
      </c>
      <c r="IM153" s="23">
        <f t="shared" si="179"/>
        <v>0</v>
      </c>
      <c r="IN153" s="465"/>
      <c r="IO153" s="335"/>
      <c r="IP153" s="335"/>
      <c r="IQ153" s="335"/>
      <c r="IR153" s="335"/>
      <c r="IS153" s="335"/>
      <c r="IT153" s="335"/>
    </row>
    <row r="154" spans="1:254" s="124" customFormat="1" ht="12.75" x14ac:dyDescent="0.2">
      <c r="A154" s="335"/>
      <c r="B154" s="335"/>
      <c r="C154" s="23">
        <v>-4</v>
      </c>
      <c r="D154" s="23">
        <f t="shared" si="90"/>
        <v>0</v>
      </c>
      <c r="E154">
        <f t="shared" si="91"/>
        <v>0</v>
      </c>
      <c r="F154">
        <f t="shared" si="92"/>
        <v>0</v>
      </c>
      <c r="G154">
        <f t="shared" si="93"/>
        <v>0</v>
      </c>
      <c r="H154">
        <f t="shared" si="94"/>
        <v>0</v>
      </c>
      <c r="I154" s="23">
        <f t="shared" ca="1" si="95"/>
        <v>1200</v>
      </c>
      <c r="J154" s="465"/>
      <c r="K154" s="335"/>
      <c r="L154" s="335"/>
      <c r="M154" s="335"/>
      <c r="N154" s="335"/>
      <c r="O154" s="335"/>
      <c r="P154" s="335"/>
      <c r="Q154" s="335"/>
      <c r="R154" s="335"/>
      <c r="S154" s="335"/>
      <c r="T154" s="23">
        <v>-4</v>
      </c>
      <c r="U154" s="23">
        <f t="shared" si="96"/>
        <v>0</v>
      </c>
      <c r="V154">
        <f t="shared" si="97"/>
        <v>0</v>
      </c>
      <c r="W154">
        <f t="shared" si="98"/>
        <v>0</v>
      </c>
      <c r="X154">
        <f t="shared" si="99"/>
        <v>0</v>
      </c>
      <c r="Y154">
        <f t="shared" si="100"/>
        <v>0</v>
      </c>
      <c r="Z154" s="23">
        <f t="shared" ca="1" si="101"/>
        <v>600</v>
      </c>
      <c r="AA154" s="465"/>
      <c r="AB154" s="335"/>
      <c r="AC154" s="335"/>
      <c r="AD154" s="335"/>
      <c r="AE154" s="335"/>
      <c r="AF154" s="335"/>
      <c r="AG154" s="335"/>
      <c r="AH154" s="335"/>
      <c r="AI154" s="335"/>
      <c r="AJ154" s="335"/>
      <c r="AK154" s="23">
        <v>-4</v>
      </c>
      <c r="AL154" s="23">
        <f t="shared" si="102"/>
        <v>0</v>
      </c>
      <c r="AM154">
        <f t="shared" si="103"/>
        <v>0</v>
      </c>
      <c r="AN154">
        <f t="shared" si="104"/>
        <v>0</v>
      </c>
      <c r="AO154">
        <f t="shared" si="105"/>
        <v>0</v>
      </c>
      <c r="AP154">
        <f t="shared" si="106"/>
        <v>0</v>
      </c>
      <c r="AQ154" s="23">
        <f t="shared" ca="1" si="107"/>
        <v>455</v>
      </c>
      <c r="AR154" s="465"/>
      <c r="AS154" s="335"/>
      <c r="AT154" s="335"/>
      <c r="AU154" s="335"/>
      <c r="AV154" s="335"/>
      <c r="AW154" s="335"/>
      <c r="AX154" s="335"/>
      <c r="AY154" s="335"/>
      <c r="AZ154" s="335"/>
      <c r="BA154" s="335"/>
      <c r="BB154" s="23">
        <v>-4</v>
      </c>
      <c r="BC154" s="23">
        <f t="shared" si="108"/>
        <v>0</v>
      </c>
      <c r="BD154">
        <f t="shared" si="109"/>
        <v>0</v>
      </c>
      <c r="BE154">
        <f t="shared" si="110"/>
        <v>0</v>
      </c>
      <c r="BF154">
        <f t="shared" si="111"/>
        <v>0</v>
      </c>
      <c r="BG154">
        <f t="shared" si="112"/>
        <v>0</v>
      </c>
      <c r="BH154" s="23">
        <f t="shared" ca="1" si="113"/>
        <v>1200</v>
      </c>
      <c r="BI154" s="465"/>
      <c r="BJ154" s="335"/>
      <c r="BK154" s="335"/>
      <c r="BL154" s="335"/>
      <c r="BM154" s="335"/>
      <c r="BN154" s="335"/>
      <c r="BO154" s="335"/>
      <c r="BP154" s="335"/>
      <c r="BQ154" s="335"/>
      <c r="BR154" s="335"/>
      <c r="BS154" s="23">
        <v>-4</v>
      </c>
      <c r="BT154" s="23">
        <f t="shared" si="114"/>
        <v>0</v>
      </c>
      <c r="BU154">
        <f t="shared" si="115"/>
        <v>0</v>
      </c>
      <c r="BV154">
        <f t="shared" si="116"/>
        <v>0</v>
      </c>
      <c r="BW154">
        <f t="shared" si="117"/>
        <v>0</v>
      </c>
      <c r="BX154">
        <f t="shared" si="118"/>
        <v>0</v>
      </c>
      <c r="BY154" s="23">
        <f t="shared" ca="1" si="119"/>
        <v>250</v>
      </c>
      <c r="BZ154" s="465"/>
      <c r="CA154" s="335"/>
      <c r="CB154" s="335"/>
      <c r="CC154" s="335"/>
      <c r="CD154" s="335"/>
      <c r="CE154" s="335"/>
      <c r="CF154" s="335"/>
      <c r="CG154" s="335"/>
      <c r="CH154" s="335"/>
      <c r="CI154" s="335"/>
      <c r="CJ154" s="23">
        <v>-4</v>
      </c>
      <c r="CK154" s="23">
        <f t="shared" si="120"/>
        <v>0</v>
      </c>
      <c r="CL154">
        <f t="shared" si="121"/>
        <v>0</v>
      </c>
      <c r="CM154">
        <f t="shared" si="122"/>
        <v>0</v>
      </c>
      <c r="CN154">
        <f t="shared" si="123"/>
        <v>0</v>
      </c>
      <c r="CO154">
        <f t="shared" si="124"/>
        <v>0</v>
      </c>
      <c r="CP154" s="23">
        <f t="shared" ca="1" si="125"/>
        <v>1200</v>
      </c>
      <c r="CQ154" s="465"/>
      <c r="CR154" s="335"/>
      <c r="CS154" s="335"/>
      <c r="CT154" s="335"/>
      <c r="CU154" s="335"/>
      <c r="CV154" s="335"/>
      <c r="CW154" s="335"/>
      <c r="CX154" s="335"/>
      <c r="CY154" s="335"/>
      <c r="CZ154" s="335"/>
      <c r="DA154" s="23">
        <v>-4</v>
      </c>
      <c r="DB154" s="23">
        <f t="shared" si="126"/>
        <v>0</v>
      </c>
      <c r="DC154">
        <f t="shared" si="127"/>
        <v>0</v>
      </c>
      <c r="DD154">
        <f t="shared" si="128"/>
        <v>0</v>
      </c>
      <c r="DE154">
        <f t="shared" si="129"/>
        <v>0</v>
      </c>
      <c r="DF154">
        <f t="shared" si="130"/>
        <v>0</v>
      </c>
      <c r="DG154" s="23">
        <f t="shared" ca="1" si="131"/>
        <v>1500</v>
      </c>
      <c r="DH154" s="465"/>
      <c r="DI154" s="335"/>
      <c r="DJ154" s="335"/>
      <c r="DK154" s="335"/>
      <c r="DL154" s="335"/>
      <c r="DM154" s="335"/>
      <c r="DN154" s="335"/>
      <c r="DO154" s="335"/>
      <c r="DP154" s="335"/>
      <c r="DQ154" s="335"/>
      <c r="DR154" s="23">
        <v>-4</v>
      </c>
      <c r="DS154" s="23">
        <f t="shared" si="132"/>
        <v>0</v>
      </c>
      <c r="DT154">
        <f t="shared" si="133"/>
        <v>0</v>
      </c>
      <c r="DU154">
        <f t="shared" si="134"/>
        <v>0</v>
      </c>
      <c r="DV154">
        <f t="shared" si="135"/>
        <v>0</v>
      </c>
      <c r="DW154">
        <f t="shared" si="136"/>
        <v>0</v>
      </c>
      <c r="DX154" s="23">
        <f t="shared" ca="1" si="137"/>
        <v>600</v>
      </c>
      <c r="DY154" s="465"/>
      <c r="DZ154" s="335"/>
      <c r="EA154" s="335"/>
      <c r="EB154" s="335"/>
      <c r="EC154" s="335"/>
      <c r="ED154" s="335"/>
      <c r="EE154" s="335"/>
      <c r="EF154" s="335"/>
      <c r="EG154" s="335"/>
      <c r="EH154" s="335"/>
      <c r="EI154" s="23">
        <v>-4</v>
      </c>
      <c r="EJ154" s="23">
        <f t="shared" si="138"/>
        <v>0</v>
      </c>
      <c r="EK154">
        <f t="shared" si="139"/>
        <v>0</v>
      </c>
      <c r="EL154">
        <f t="shared" si="140"/>
        <v>0</v>
      </c>
      <c r="EM154">
        <f t="shared" si="141"/>
        <v>0</v>
      </c>
      <c r="EN154">
        <f t="shared" si="142"/>
        <v>0</v>
      </c>
      <c r="EO154" s="23">
        <f t="shared" ca="1" si="143"/>
        <v>0</v>
      </c>
      <c r="EP154" s="465"/>
      <c r="EQ154" s="335"/>
      <c r="ER154" s="335"/>
      <c r="ES154" s="335"/>
      <c r="ET154" s="335"/>
      <c r="EU154" s="335"/>
      <c r="EV154" s="335"/>
      <c r="EW154" s="335"/>
      <c r="EX154" s="335"/>
      <c r="EY154" s="335"/>
      <c r="EZ154" s="23">
        <v>-4</v>
      </c>
      <c r="FA154" s="23">
        <f t="shared" si="144"/>
        <v>0</v>
      </c>
      <c r="FB154">
        <f t="shared" si="145"/>
        <v>0</v>
      </c>
      <c r="FC154">
        <f t="shared" si="146"/>
        <v>0</v>
      </c>
      <c r="FD154">
        <f t="shared" si="147"/>
        <v>0</v>
      </c>
      <c r="FE154">
        <f t="shared" si="148"/>
        <v>0</v>
      </c>
      <c r="FF154" s="23">
        <f t="shared" ca="1" si="149"/>
        <v>500</v>
      </c>
      <c r="FG154" s="465"/>
      <c r="FH154" s="335"/>
      <c r="FI154" s="335"/>
      <c r="FJ154" s="335"/>
      <c r="FK154" s="335"/>
      <c r="FL154" s="335"/>
      <c r="FM154" s="335"/>
      <c r="FN154" s="335"/>
      <c r="FO154" s="335"/>
      <c r="FP154" s="335"/>
      <c r="FQ154" s="23">
        <v>-4</v>
      </c>
      <c r="FR154" s="23">
        <f t="shared" si="150"/>
        <v>0</v>
      </c>
      <c r="FS154">
        <f t="shared" si="151"/>
        <v>0</v>
      </c>
      <c r="FT154">
        <f t="shared" si="152"/>
        <v>0</v>
      </c>
      <c r="FU154">
        <f t="shared" si="153"/>
        <v>0</v>
      </c>
      <c r="FV154">
        <f t="shared" si="154"/>
        <v>0</v>
      </c>
      <c r="FW154" s="23">
        <f t="shared" si="155"/>
        <v>0</v>
      </c>
      <c r="FX154" s="465"/>
      <c r="FY154" s="335"/>
      <c r="FZ154" s="335"/>
      <c r="GA154" s="335"/>
      <c r="GB154" s="335"/>
      <c r="GC154" s="335"/>
      <c r="GD154" s="335"/>
      <c r="GE154" s="335"/>
      <c r="GF154" s="335"/>
      <c r="GG154" s="335"/>
      <c r="GH154" s="23">
        <v>-4</v>
      </c>
      <c r="GI154" s="23">
        <f t="shared" si="156"/>
        <v>0</v>
      </c>
      <c r="GJ154">
        <f t="shared" si="157"/>
        <v>0</v>
      </c>
      <c r="GK154">
        <f t="shared" si="158"/>
        <v>0</v>
      </c>
      <c r="GL154">
        <f t="shared" si="159"/>
        <v>0</v>
      </c>
      <c r="GM154">
        <f t="shared" si="160"/>
        <v>0</v>
      </c>
      <c r="GN154" s="23">
        <f t="shared" si="161"/>
        <v>0</v>
      </c>
      <c r="GO154" s="465"/>
      <c r="GP154" s="335"/>
      <c r="GQ154" s="335"/>
      <c r="GR154" s="335"/>
      <c r="GS154" s="335"/>
      <c r="GT154" s="335"/>
      <c r="GU154" s="335"/>
      <c r="GV154" s="335"/>
      <c r="GW154" s="335"/>
      <c r="GX154" s="335"/>
      <c r="GY154" s="23">
        <v>-4</v>
      </c>
      <c r="GZ154" s="23">
        <f t="shared" si="162"/>
        <v>0</v>
      </c>
      <c r="HA154">
        <f t="shared" si="163"/>
        <v>0</v>
      </c>
      <c r="HB154">
        <f t="shared" si="164"/>
        <v>0</v>
      </c>
      <c r="HC154">
        <f t="shared" si="165"/>
        <v>0</v>
      </c>
      <c r="HD154">
        <f t="shared" si="166"/>
        <v>0</v>
      </c>
      <c r="HE154" s="23">
        <f t="shared" si="167"/>
        <v>0</v>
      </c>
      <c r="HF154" s="465"/>
      <c r="HG154" s="335"/>
      <c r="HH154" s="335"/>
      <c r="HI154" s="335"/>
      <c r="HJ154" s="335"/>
      <c r="HK154" s="335"/>
      <c r="HL154" s="335"/>
      <c r="HM154" s="335"/>
      <c r="HN154" s="335"/>
      <c r="HO154" s="335"/>
      <c r="HP154" s="23">
        <v>-4</v>
      </c>
      <c r="HQ154" s="23">
        <f t="shared" si="168"/>
        <v>0</v>
      </c>
      <c r="HR154">
        <f t="shared" si="169"/>
        <v>0</v>
      </c>
      <c r="HS154">
        <f t="shared" si="170"/>
        <v>0</v>
      </c>
      <c r="HT154">
        <f t="shared" si="171"/>
        <v>0</v>
      </c>
      <c r="HU154">
        <f t="shared" si="172"/>
        <v>0</v>
      </c>
      <c r="HV154" s="23">
        <f t="shared" si="173"/>
        <v>0</v>
      </c>
      <c r="HW154" s="465"/>
      <c r="HX154" s="335"/>
      <c r="HY154" s="335"/>
      <c r="HZ154" s="335"/>
      <c r="IA154" s="335"/>
      <c r="IB154" s="335"/>
      <c r="IC154" s="335"/>
      <c r="ID154" s="335"/>
      <c r="IE154" s="335"/>
      <c r="IF154" s="335"/>
      <c r="IG154" s="23">
        <v>-4</v>
      </c>
      <c r="IH154" s="23">
        <f t="shared" si="174"/>
        <v>0</v>
      </c>
      <c r="II154">
        <f t="shared" si="175"/>
        <v>0</v>
      </c>
      <c r="IJ154">
        <f t="shared" si="176"/>
        <v>0</v>
      </c>
      <c r="IK154">
        <f t="shared" si="177"/>
        <v>0</v>
      </c>
      <c r="IL154">
        <f t="shared" si="178"/>
        <v>0</v>
      </c>
      <c r="IM154" s="23">
        <f t="shared" si="179"/>
        <v>0</v>
      </c>
      <c r="IN154" s="465"/>
      <c r="IO154" s="335"/>
      <c r="IP154" s="335"/>
      <c r="IQ154" s="335"/>
      <c r="IR154" s="335"/>
      <c r="IS154" s="335"/>
      <c r="IT154" s="335"/>
    </row>
    <row r="155" spans="1:254" s="124" customFormat="1" ht="12.75" x14ac:dyDescent="0.2">
      <c r="A155" s="335"/>
      <c r="B155" s="335"/>
      <c r="C155" s="23">
        <v>-3</v>
      </c>
      <c r="D155" s="23">
        <f t="shared" si="90"/>
        <v>0</v>
      </c>
      <c r="E155">
        <f t="shared" si="91"/>
        <v>0</v>
      </c>
      <c r="F155">
        <f t="shared" si="92"/>
        <v>0</v>
      </c>
      <c r="G155">
        <f t="shared" si="93"/>
        <v>0</v>
      </c>
      <c r="H155">
        <f t="shared" si="94"/>
        <v>0</v>
      </c>
      <c r="I155" s="23">
        <f t="shared" ca="1" si="95"/>
        <v>1200</v>
      </c>
      <c r="J155" s="465"/>
      <c r="K155" s="335"/>
      <c r="L155" s="335"/>
      <c r="M155" s="335"/>
      <c r="N155" s="335"/>
      <c r="O155" s="335"/>
      <c r="P155" s="335"/>
      <c r="Q155" s="335"/>
      <c r="R155" s="335"/>
      <c r="S155" s="335"/>
      <c r="T155" s="23">
        <v>-3</v>
      </c>
      <c r="U155" s="23">
        <f t="shared" si="96"/>
        <v>0</v>
      </c>
      <c r="V155">
        <f t="shared" si="97"/>
        <v>0</v>
      </c>
      <c r="W155">
        <f t="shared" si="98"/>
        <v>0</v>
      </c>
      <c r="X155">
        <f t="shared" si="99"/>
        <v>0</v>
      </c>
      <c r="Y155">
        <f t="shared" si="100"/>
        <v>0</v>
      </c>
      <c r="Z155" s="23">
        <f t="shared" ca="1" si="101"/>
        <v>600</v>
      </c>
      <c r="AA155" s="465"/>
      <c r="AB155" s="335"/>
      <c r="AC155" s="335"/>
      <c r="AD155" s="335"/>
      <c r="AE155" s="335"/>
      <c r="AF155" s="335"/>
      <c r="AG155" s="335"/>
      <c r="AH155" s="335"/>
      <c r="AI155" s="335"/>
      <c r="AJ155" s="335"/>
      <c r="AK155" s="23">
        <v>-3</v>
      </c>
      <c r="AL155" s="23">
        <f t="shared" si="102"/>
        <v>0</v>
      </c>
      <c r="AM155">
        <f t="shared" si="103"/>
        <v>0</v>
      </c>
      <c r="AN155">
        <f t="shared" si="104"/>
        <v>0</v>
      </c>
      <c r="AO155">
        <f t="shared" si="105"/>
        <v>0</v>
      </c>
      <c r="AP155">
        <f t="shared" si="106"/>
        <v>0</v>
      </c>
      <c r="AQ155" s="23">
        <f t="shared" ca="1" si="107"/>
        <v>455</v>
      </c>
      <c r="AR155" s="465"/>
      <c r="AS155" s="335"/>
      <c r="AT155" s="335"/>
      <c r="AU155" s="335"/>
      <c r="AV155" s="335"/>
      <c r="AW155" s="335"/>
      <c r="AX155" s="335"/>
      <c r="AY155" s="335"/>
      <c r="AZ155" s="335"/>
      <c r="BA155" s="335"/>
      <c r="BB155" s="23">
        <v>-3</v>
      </c>
      <c r="BC155" s="23">
        <f t="shared" si="108"/>
        <v>0</v>
      </c>
      <c r="BD155">
        <f t="shared" si="109"/>
        <v>0</v>
      </c>
      <c r="BE155">
        <f t="shared" si="110"/>
        <v>0</v>
      </c>
      <c r="BF155">
        <f t="shared" si="111"/>
        <v>0</v>
      </c>
      <c r="BG155">
        <f t="shared" si="112"/>
        <v>0</v>
      </c>
      <c r="BH155" s="23">
        <f t="shared" ca="1" si="113"/>
        <v>1200</v>
      </c>
      <c r="BI155" s="465"/>
      <c r="BJ155" s="335"/>
      <c r="BK155" s="335"/>
      <c r="BL155" s="335"/>
      <c r="BM155" s="335"/>
      <c r="BN155" s="335"/>
      <c r="BO155" s="335"/>
      <c r="BP155" s="335"/>
      <c r="BQ155" s="335"/>
      <c r="BR155" s="335"/>
      <c r="BS155" s="23">
        <v>-3</v>
      </c>
      <c r="BT155" s="23">
        <f t="shared" si="114"/>
        <v>0</v>
      </c>
      <c r="BU155">
        <f t="shared" si="115"/>
        <v>0</v>
      </c>
      <c r="BV155">
        <f t="shared" si="116"/>
        <v>0</v>
      </c>
      <c r="BW155">
        <f t="shared" si="117"/>
        <v>0</v>
      </c>
      <c r="BX155">
        <f t="shared" si="118"/>
        <v>0</v>
      </c>
      <c r="BY155" s="23">
        <f t="shared" ca="1" si="119"/>
        <v>250</v>
      </c>
      <c r="BZ155" s="465"/>
      <c r="CA155" s="335"/>
      <c r="CB155" s="335"/>
      <c r="CC155" s="335"/>
      <c r="CD155" s="335"/>
      <c r="CE155" s="335"/>
      <c r="CF155" s="335"/>
      <c r="CG155" s="335"/>
      <c r="CH155" s="335"/>
      <c r="CI155" s="335"/>
      <c r="CJ155" s="23">
        <v>-3</v>
      </c>
      <c r="CK155" s="23">
        <f t="shared" si="120"/>
        <v>0</v>
      </c>
      <c r="CL155">
        <f t="shared" si="121"/>
        <v>0</v>
      </c>
      <c r="CM155">
        <f t="shared" si="122"/>
        <v>0</v>
      </c>
      <c r="CN155">
        <f t="shared" si="123"/>
        <v>0</v>
      </c>
      <c r="CO155">
        <f t="shared" si="124"/>
        <v>0</v>
      </c>
      <c r="CP155" s="23">
        <f t="shared" ca="1" si="125"/>
        <v>1200</v>
      </c>
      <c r="CQ155" s="465"/>
      <c r="CR155" s="335"/>
      <c r="CS155" s="335"/>
      <c r="CT155" s="335"/>
      <c r="CU155" s="335"/>
      <c r="CV155" s="335"/>
      <c r="CW155" s="335"/>
      <c r="CX155" s="335"/>
      <c r="CY155" s="335"/>
      <c r="CZ155" s="335"/>
      <c r="DA155" s="23">
        <v>-3</v>
      </c>
      <c r="DB155" s="23">
        <f t="shared" si="126"/>
        <v>0</v>
      </c>
      <c r="DC155">
        <f t="shared" si="127"/>
        <v>0</v>
      </c>
      <c r="DD155">
        <f t="shared" si="128"/>
        <v>0</v>
      </c>
      <c r="DE155">
        <f t="shared" si="129"/>
        <v>0</v>
      </c>
      <c r="DF155">
        <f t="shared" si="130"/>
        <v>0</v>
      </c>
      <c r="DG155" s="23">
        <f t="shared" ca="1" si="131"/>
        <v>1500</v>
      </c>
      <c r="DH155" s="465"/>
      <c r="DI155" s="335"/>
      <c r="DJ155" s="335"/>
      <c r="DK155" s="335"/>
      <c r="DL155" s="335"/>
      <c r="DM155" s="335"/>
      <c r="DN155" s="335"/>
      <c r="DO155" s="335"/>
      <c r="DP155" s="335"/>
      <c r="DQ155" s="335"/>
      <c r="DR155" s="23">
        <v>-3</v>
      </c>
      <c r="DS155" s="23">
        <f t="shared" si="132"/>
        <v>0</v>
      </c>
      <c r="DT155">
        <f t="shared" si="133"/>
        <v>0</v>
      </c>
      <c r="DU155">
        <f t="shared" si="134"/>
        <v>0</v>
      </c>
      <c r="DV155">
        <f t="shared" si="135"/>
        <v>0</v>
      </c>
      <c r="DW155">
        <f t="shared" si="136"/>
        <v>0</v>
      </c>
      <c r="DX155" s="23">
        <f t="shared" ca="1" si="137"/>
        <v>600</v>
      </c>
      <c r="DY155" s="465"/>
      <c r="DZ155" s="335"/>
      <c r="EA155" s="335"/>
      <c r="EB155" s="335"/>
      <c r="EC155" s="335"/>
      <c r="ED155" s="335"/>
      <c r="EE155" s="335"/>
      <c r="EF155" s="335"/>
      <c r="EG155" s="335"/>
      <c r="EH155" s="335"/>
      <c r="EI155" s="23">
        <v>-3</v>
      </c>
      <c r="EJ155" s="23">
        <f t="shared" si="138"/>
        <v>0</v>
      </c>
      <c r="EK155">
        <f t="shared" si="139"/>
        <v>0</v>
      </c>
      <c r="EL155">
        <f t="shared" si="140"/>
        <v>0</v>
      </c>
      <c r="EM155">
        <f t="shared" si="141"/>
        <v>0</v>
      </c>
      <c r="EN155">
        <f t="shared" si="142"/>
        <v>0</v>
      </c>
      <c r="EO155" s="23">
        <f t="shared" ca="1" si="143"/>
        <v>0</v>
      </c>
      <c r="EP155" s="465"/>
      <c r="EQ155" s="335"/>
      <c r="ER155" s="335"/>
      <c r="ES155" s="335"/>
      <c r="ET155" s="335"/>
      <c r="EU155" s="335"/>
      <c r="EV155" s="335"/>
      <c r="EW155" s="335"/>
      <c r="EX155" s="335"/>
      <c r="EY155" s="335"/>
      <c r="EZ155" s="23">
        <v>-3</v>
      </c>
      <c r="FA155" s="23">
        <f t="shared" si="144"/>
        <v>0</v>
      </c>
      <c r="FB155">
        <f t="shared" si="145"/>
        <v>0</v>
      </c>
      <c r="FC155">
        <f t="shared" si="146"/>
        <v>0</v>
      </c>
      <c r="FD155">
        <f t="shared" si="147"/>
        <v>0</v>
      </c>
      <c r="FE155">
        <f t="shared" si="148"/>
        <v>0</v>
      </c>
      <c r="FF155" s="23">
        <f t="shared" ca="1" si="149"/>
        <v>500</v>
      </c>
      <c r="FG155" s="465"/>
      <c r="FH155" s="335"/>
      <c r="FI155" s="335"/>
      <c r="FJ155" s="335"/>
      <c r="FK155" s="335"/>
      <c r="FL155" s="335"/>
      <c r="FM155" s="335"/>
      <c r="FN155" s="335"/>
      <c r="FO155" s="335"/>
      <c r="FP155" s="335"/>
      <c r="FQ155" s="23">
        <v>-3</v>
      </c>
      <c r="FR155" s="23">
        <f t="shared" si="150"/>
        <v>0</v>
      </c>
      <c r="FS155">
        <f t="shared" si="151"/>
        <v>0</v>
      </c>
      <c r="FT155">
        <f t="shared" si="152"/>
        <v>0</v>
      </c>
      <c r="FU155">
        <f t="shared" si="153"/>
        <v>0</v>
      </c>
      <c r="FV155">
        <f t="shared" si="154"/>
        <v>0</v>
      </c>
      <c r="FW155" s="23">
        <f t="shared" si="155"/>
        <v>0</v>
      </c>
      <c r="FX155" s="465"/>
      <c r="FY155" s="335"/>
      <c r="FZ155" s="335"/>
      <c r="GA155" s="335"/>
      <c r="GB155" s="335"/>
      <c r="GC155" s="335"/>
      <c r="GD155" s="335"/>
      <c r="GE155" s="335"/>
      <c r="GF155" s="335"/>
      <c r="GG155" s="335"/>
      <c r="GH155" s="23">
        <v>-3</v>
      </c>
      <c r="GI155" s="23">
        <f t="shared" si="156"/>
        <v>0</v>
      </c>
      <c r="GJ155">
        <f t="shared" si="157"/>
        <v>0</v>
      </c>
      <c r="GK155">
        <f t="shared" si="158"/>
        <v>0</v>
      </c>
      <c r="GL155">
        <f t="shared" si="159"/>
        <v>0</v>
      </c>
      <c r="GM155">
        <f t="shared" si="160"/>
        <v>0</v>
      </c>
      <c r="GN155" s="23">
        <f t="shared" si="161"/>
        <v>0</v>
      </c>
      <c r="GO155" s="465"/>
      <c r="GP155" s="335"/>
      <c r="GQ155" s="335"/>
      <c r="GR155" s="335"/>
      <c r="GS155" s="335"/>
      <c r="GT155" s="335"/>
      <c r="GU155" s="335"/>
      <c r="GV155" s="335"/>
      <c r="GW155" s="335"/>
      <c r="GX155" s="335"/>
      <c r="GY155" s="23">
        <v>-3</v>
      </c>
      <c r="GZ155" s="23">
        <f t="shared" si="162"/>
        <v>0</v>
      </c>
      <c r="HA155">
        <f t="shared" si="163"/>
        <v>0</v>
      </c>
      <c r="HB155">
        <f t="shared" si="164"/>
        <v>0</v>
      </c>
      <c r="HC155">
        <f t="shared" si="165"/>
        <v>0</v>
      </c>
      <c r="HD155">
        <f t="shared" si="166"/>
        <v>0</v>
      </c>
      <c r="HE155" s="23">
        <f t="shared" si="167"/>
        <v>0</v>
      </c>
      <c r="HF155" s="465"/>
      <c r="HG155" s="335"/>
      <c r="HH155" s="335"/>
      <c r="HI155" s="335"/>
      <c r="HJ155" s="335"/>
      <c r="HK155" s="335"/>
      <c r="HL155" s="335"/>
      <c r="HM155" s="335"/>
      <c r="HN155" s="335"/>
      <c r="HO155" s="335"/>
      <c r="HP155" s="23">
        <v>-3</v>
      </c>
      <c r="HQ155" s="23">
        <f t="shared" si="168"/>
        <v>0</v>
      </c>
      <c r="HR155">
        <f t="shared" si="169"/>
        <v>0</v>
      </c>
      <c r="HS155">
        <f t="shared" si="170"/>
        <v>0</v>
      </c>
      <c r="HT155">
        <f t="shared" si="171"/>
        <v>0</v>
      </c>
      <c r="HU155">
        <f t="shared" si="172"/>
        <v>0</v>
      </c>
      <c r="HV155" s="23">
        <f t="shared" si="173"/>
        <v>0</v>
      </c>
      <c r="HW155" s="465"/>
      <c r="HX155" s="335"/>
      <c r="HY155" s="335"/>
      <c r="HZ155" s="335"/>
      <c r="IA155" s="335"/>
      <c r="IB155" s="335"/>
      <c r="IC155" s="335"/>
      <c r="ID155" s="335"/>
      <c r="IE155" s="335"/>
      <c r="IF155" s="335"/>
      <c r="IG155" s="23">
        <v>-3</v>
      </c>
      <c r="IH155" s="23">
        <f t="shared" si="174"/>
        <v>0</v>
      </c>
      <c r="II155">
        <f t="shared" si="175"/>
        <v>0</v>
      </c>
      <c r="IJ155">
        <f t="shared" si="176"/>
        <v>0</v>
      </c>
      <c r="IK155">
        <f t="shared" si="177"/>
        <v>0</v>
      </c>
      <c r="IL155">
        <f t="shared" si="178"/>
        <v>0</v>
      </c>
      <c r="IM155" s="23">
        <f t="shared" si="179"/>
        <v>0</v>
      </c>
      <c r="IN155" s="465"/>
      <c r="IO155" s="335"/>
      <c r="IP155" s="335"/>
      <c r="IQ155" s="335"/>
      <c r="IR155" s="335"/>
      <c r="IS155" s="335"/>
      <c r="IT155" s="335"/>
    </row>
    <row r="156" spans="1:254" s="124" customFormat="1" ht="12.75" x14ac:dyDescent="0.2">
      <c r="A156" s="335"/>
      <c r="B156" s="335"/>
      <c r="C156" s="23">
        <v>-2</v>
      </c>
      <c r="D156" s="23">
        <f t="shared" si="90"/>
        <v>0</v>
      </c>
      <c r="E156">
        <f t="shared" si="91"/>
        <v>0</v>
      </c>
      <c r="F156">
        <f t="shared" si="92"/>
        <v>0</v>
      </c>
      <c r="G156">
        <f t="shared" si="93"/>
        <v>0</v>
      </c>
      <c r="H156">
        <f t="shared" si="94"/>
        <v>0</v>
      </c>
      <c r="I156" s="23">
        <f t="shared" ca="1" si="95"/>
        <v>1200</v>
      </c>
      <c r="J156" s="465"/>
      <c r="K156" s="335"/>
      <c r="L156" s="335"/>
      <c r="M156" s="335"/>
      <c r="N156" s="335"/>
      <c r="O156" s="335"/>
      <c r="P156" s="335"/>
      <c r="Q156" s="335"/>
      <c r="R156" s="335"/>
      <c r="S156" s="335"/>
      <c r="T156" s="23">
        <v>-2</v>
      </c>
      <c r="U156" s="23">
        <f t="shared" si="96"/>
        <v>0</v>
      </c>
      <c r="V156">
        <f t="shared" si="97"/>
        <v>0</v>
      </c>
      <c r="W156">
        <f t="shared" si="98"/>
        <v>0</v>
      </c>
      <c r="X156">
        <f t="shared" si="99"/>
        <v>0</v>
      </c>
      <c r="Y156">
        <f t="shared" si="100"/>
        <v>0</v>
      </c>
      <c r="Z156" s="23">
        <f t="shared" ca="1" si="101"/>
        <v>600</v>
      </c>
      <c r="AA156" s="465"/>
      <c r="AB156" s="335"/>
      <c r="AC156" s="335"/>
      <c r="AD156" s="335"/>
      <c r="AE156" s="335"/>
      <c r="AF156" s="335"/>
      <c r="AG156" s="335"/>
      <c r="AH156" s="335"/>
      <c r="AI156" s="335"/>
      <c r="AJ156" s="335"/>
      <c r="AK156" s="23">
        <v>-2</v>
      </c>
      <c r="AL156" s="23">
        <f t="shared" si="102"/>
        <v>0</v>
      </c>
      <c r="AM156">
        <f t="shared" si="103"/>
        <v>0</v>
      </c>
      <c r="AN156">
        <f t="shared" si="104"/>
        <v>0</v>
      </c>
      <c r="AO156">
        <f t="shared" si="105"/>
        <v>0</v>
      </c>
      <c r="AP156">
        <f t="shared" si="106"/>
        <v>0</v>
      </c>
      <c r="AQ156" s="23">
        <f t="shared" ca="1" si="107"/>
        <v>455</v>
      </c>
      <c r="AR156" s="465"/>
      <c r="AS156" s="335"/>
      <c r="AT156" s="335"/>
      <c r="AU156" s="335"/>
      <c r="AV156" s="335"/>
      <c r="AW156" s="335"/>
      <c r="AX156" s="335"/>
      <c r="AY156" s="335"/>
      <c r="AZ156" s="335"/>
      <c r="BA156" s="335"/>
      <c r="BB156" s="23">
        <v>-2</v>
      </c>
      <c r="BC156" s="23">
        <f t="shared" si="108"/>
        <v>0</v>
      </c>
      <c r="BD156">
        <f t="shared" si="109"/>
        <v>0</v>
      </c>
      <c r="BE156">
        <f t="shared" si="110"/>
        <v>0</v>
      </c>
      <c r="BF156">
        <f t="shared" si="111"/>
        <v>0</v>
      </c>
      <c r="BG156">
        <f t="shared" si="112"/>
        <v>0</v>
      </c>
      <c r="BH156" s="23">
        <f t="shared" ca="1" si="113"/>
        <v>1200</v>
      </c>
      <c r="BI156" s="465"/>
      <c r="BJ156" s="335"/>
      <c r="BK156" s="335"/>
      <c r="BL156" s="335"/>
      <c r="BM156" s="335"/>
      <c r="BN156" s="335"/>
      <c r="BO156" s="335"/>
      <c r="BP156" s="335"/>
      <c r="BQ156" s="335"/>
      <c r="BR156" s="335"/>
      <c r="BS156" s="23">
        <v>-2</v>
      </c>
      <c r="BT156" s="23">
        <f t="shared" si="114"/>
        <v>0</v>
      </c>
      <c r="BU156">
        <f t="shared" si="115"/>
        <v>0</v>
      </c>
      <c r="BV156">
        <f t="shared" si="116"/>
        <v>0</v>
      </c>
      <c r="BW156">
        <f t="shared" si="117"/>
        <v>0</v>
      </c>
      <c r="BX156">
        <f t="shared" si="118"/>
        <v>0</v>
      </c>
      <c r="BY156" s="23">
        <f t="shared" ca="1" si="119"/>
        <v>250</v>
      </c>
      <c r="BZ156" s="465"/>
      <c r="CA156" s="335"/>
      <c r="CB156" s="335"/>
      <c r="CC156" s="335"/>
      <c r="CD156" s="335"/>
      <c r="CE156" s="335"/>
      <c r="CF156" s="335"/>
      <c r="CG156" s="335"/>
      <c r="CH156" s="335"/>
      <c r="CI156" s="335"/>
      <c r="CJ156" s="23">
        <v>-2</v>
      </c>
      <c r="CK156" s="23">
        <f t="shared" si="120"/>
        <v>0</v>
      </c>
      <c r="CL156">
        <f t="shared" si="121"/>
        <v>0</v>
      </c>
      <c r="CM156">
        <f t="shared" si="122"/>
        <v>0</v>
      </c>
      <c r="CN156">
        <f t="shared" si="123"/>
        <v>0</v>
      </c>
      <c r="CO156">
        <f t="shared" si="124"/>
        <v>0</v>
      </c>
      <c r="CP156" s="23">
        <f t="shared" ca="1" si="125"/>
        <v>1200</v>
      </c>
      <c r="CQ156" s="465"/>
      <c r="CR156" s="335"/>
      <c r="CS156" s="335"/>
      <c r="CT156" s="335"/>
      <c r="CU156" s="335"/>
      <c r="CV156" s="335"/>
      <c r="CW156" s="335"/>
      <c r="CX156" s="335"/>
      <c r="CY156" s="335"/>
      <c r="CZ156" s="335"/>
      <c r="DA156" s="23">
        <v>-2</v>
      </c>
      <c r="DB156" s="23">
        <f t="shared" si="126"/>
        <v>0</v>
      </c>
      <c r="DC156">
        <f t="shared" si="127"/>
        <v>0</v>
      </c>
      <c r="DD156">
        <f t="shared" si="128"/>
        <v>0</v>
      </c>
      <c r="DE156">
        <f t="shared" si="129"/>
        <v>0</v>
      </c>
      <c r="DF156">
        <f t="shared" si="130"/>
        <v>0</v>
      </c>
      <c r="DG156" s="23">
        <f t="shared" ca="1" si="131"/>
        <v>1500</v>
      </c>
      <c r="DH156" s="465"/>
      <c r="DI156" s="335"/>
      <c r="DJ156" s="335"/>
      <c r="DK156" s="335"/>
      <c r="DL156" s="335"/>
      <c r="DM156" s="335"/>
      <c r="DN156" s="335"/>
      <c r="DO156" s="335"/>
      <c r="DP156" s="335"/>
      <c r="DQ156" s="335"/>
      <c r="DR156" s="23">
        <v>-2</v>
      </c>
      <c r="DS156" s="23">
        <f t="shared" si="132"/>
        <v>0</v>
      </c>
      <c r="DT156">
        <f t="shared" si="133"/>
        <v>0</v>
      </c>
      <c r="DU156">
        <f t="shared" si="134"/>
        <v>0</v>
      </c>
      <c r="DV156">
        <f t="shared" si="135"/>
        <v>0</v>
      </c>
      <c r="DW156">
        <f t="shared" si="136"/>
        <v>0</v>
      </c>
      <c r="DX156" s="23">
        <f t="shared" ca="1" si="137"/>
        <v>600</v>
      </c>
      <c r="DY156" s="465"/>
      <c r="DZ156" s="335"/>
      <c r="EA156" s="335"/>
      <c r="EB156" s="335"/>
      <c r="EC156" s="335"/>
      <c r="ED156" s="335"/>
      <c r="EE156" s="335"/>
      <c r="EF156" s="335"/>
      <c r="EG156" s="335"/>
      <c r="EH156" s="335"/>
      <c r="EI156" s="23">
        <v>-2</v>
      </c>
      <c r="EJ156" s="23">
        <f t="shared" si="138"/>
        <v>0</v>
      </c>
      <c r="EK156">
        <f t="shared" si="139"/>
        <v>0</v>
      </c>
      <c r="EL156">
        <f t="shared" si="140"/>
        <v>0</v>
      </c>
      <c r="EM156">
        <f t="shared" si="141"/>
        <v>0</v>
      </c>
      <c r="EN156">
        <f t="shared" si="142"/>
        <v>0</v>
      </c>
      <c r="EO156" s="23">
        <f t="shared" ca="1" si="143"/>
        <v>0</v>
      </c>
      <c r="EP156" s="465"/>
      <c r="EQ156" s="335"/>
      <c r="ER156" s="335"/>
      <c r="ES156" s="335"/>
      <c r="ET156" s="335"/>
      <c r="EU156" s="335"/>
      <c r="EV156" s="335"/>
      <c r="EW156" s="335"/>
      <c r="EX156" s="335"/>
      <c r="EY156" s="335"/>
      <c r="EZ156" s="23">
        <v>-2</v>
      </c>
      <c r="FA156" s="23">
        <f t="shared" si="144"/>
        <v>0</v>
      </c>
      <c r="FB156">
        <f t="shared" si="145"/>
        <v>0</v>
      </c>
      <c r="FC156">
        <f t="shared" si="146"/>
        <v>0</v>
      </c>
      <c r="FD156">
        <f t="shared" si="147"/>
        <v>0</v>
      </c>
      <c r="FE156">
        <f t="shared" si="148"/>
        <v>0</v>
      </c>
      <c r="FF156" s="23">
        <f t="shared" ca="1" si="149"/>
        <v>500</v>
      </c>
      <c r="FG156" s="465"/>
      <c r="FH156" s="335"/>
      <c r="FI156" s="335"/>
      <c r="FJ156" s="335"/>
      <c r="FK156" s="335"/>
      <c r="FL156" s="335"/>
      <c r="FM156" s="335"/>
      <c r="FN156" s="335"/>
      <c r="FO156" s="335"/>
      <c r="FP156" s="335"/>
      <c r="FQ156" s="23">
        <v>-2</v>
      </c>
      <c r="FR156" s="23">
        <f t="shared" si="150"/>
        <v>0</v>
      </c>
      <c r="FS156">
        <f t="shared" si="151"/>
        <v>0</v>
      </c>
      <c r="FT156">
        <f t="shared" si="152"/>
        <v>0</v>
      </c>
      <c r="FU156">
        <f t="shared" si="153"/>
        <v>0</v>
      </c>
      <c r="FV156">
        <f t="shared" si="154"/>
        <v>0</v>
      </c>
      <c r="FW156" s="23">
        <f t="shared" si="155"/>
        <v>0</v>
      </c>
      <c r="FX156" s="465"/>
      <c r="FY156" s="335"/>
      <c r="FZ156" s="335"/>
      <c r="GA156" s="335"/>
      <c r="GB156" s="335"/>
      <c r="GC156" s="335"/>
      <c r="GD156" s="335"/>
      <c r="GE156" s="335"/>
      <c r="GF156" s="335"/>
      <c r="GG156" s="335"/>
      <c r="GH156" s="23">
        <v>-2</v>
      </c>
      <c r="GI156" s="23">
        <f t="shared" si="156"/>
        <v>0</v>
      </c>
      <c r="GJ156">
        <f t="shared" si="157"/>
        <v>0</v>
      </c>
      <c r="GK156">
        <f t="shared" si="158"/>
        <v>0</v>
      </c>
      <c r="GL156">
        <f t="shared" si="159"/>
        <v>0</v>
      </c>
      <c r="GM156">
        <f t="shared" si="160"/>
        <v>0</v>
      </c>
      <c r="GN156" s="23">
        <f t="shared" si="161"/>
        <v>0</v>
      </c>
      <c r="GO156" s="465"/>
      <c r="GP156" s="335"/>
      <c r="GQ156" s="335"/>
      <c r="GR156" s="335"/>
      <c r="GS156" s="335"/>
      <c r="GT156" s="335"/>
      <c r="GU156" s="335"/>
      <c r="GV156" s="335"/>
      <c r="GW156" s="335"/>
      <c r="GX156" s="335"/>
      <c r="GY156" s="23">
        <v>-2</v>
      </c>
      <c r="GZ156" s="23">
        <f t="shared" si="162"/>
        <v>0</v>
      </c>
      <c r="HA156">
        <f t="shared" si="163"/>
        <v>0</v>
      </c>
      <c r="HB156">
        <f t="shared" si="164"/>
        <v>0</v>
      </c>
      <c r="HC156">
        <f t="shared" si="165"/>
        <v>0</v>
      </c>
      <c r="HD156">
        <f t="shared" si="166"/>
        <v>0</v>
      </c>
      <c r="HE156" s="23">
        <f t="shared" si="167"/>
        <v>0</v>
      </c>
      <c r="HF156" s="465"/>
      <c r="HG156" s="335"/>
      <c r="HH156" s="335"/>
      <c r="HI156" s="335"/>
      <c r="HJ156" s="335"/>
      <c r="HK156" s="335"/>
      <c r="HL156" s="335"/>
      <c r="HM156" s="335"/>
      <c r="HN156" s="335"/>
      <c r="HO156" s="335"/>
      <c r="HP156" s="23">
        <v>-2</v>
      </c>
      <c r="HQ156" s="23">
        <f t="shared" si="168"/>
        <v>0</v>
      </c>
      <c r="HR156">
        <f t="shared" si="169"/>
        <v>0</v>
      </c>
      <c r="HS156">
        <f t="shared" si="170"/>
        <v>0</v>
      </c>
      <c r="HT156">
        <f t="shared" si="171"/>
        <v>0</v>
      </c>
      <c r="HU156">
        <f t="shared" si="172"/>
        <v>0</v>
      </c>
      <c r="HV156" s="23">
        <f t="shared" si="173"/>
        <v>0</v>
      </c>
      <c r="HW156" s="465"/>
      <c r="HX156" s="335"/>
      <c r="HY156" s="335"/>
      <c r="HZ156" s="335"/>
      <c r="IA156" s="335"/>
      <c r="IB156" s="335"/>
      <c r="IC156" s="335"/>
      <c r="ID156" s="335"/>
      <c r="IE156" s="335"/>
      <c r="IF156" s="335"/>
      <c r="IG156" s="23">
        <v>-2</v>
      </c>
      <c r="IH156" s="23">
        <f t="shared" si="174"/>
        <v>0</v>
      </c>
      <c r="II156">
        <f t="shared" si="175"/>
        <v>0</v>
      </c>
      <c r="IJ156">
        <f t="shared" si="176"/>
        <v>0</v>
      </c>
      <c r="IK156">
        <f t="shared" si="177"/>
        <v>0</v>
      </c>
      <c r="IL156">
        <f t="shared" si="178"/>
        <v>0</v>
      </c>
      <c r="IM156" s="23">
        <f t="shared" si="179"/>
        <v>0</v>
      </c>
      <c r="IN156" s="465"/>
      <c r="IO156" s="335"/>
      <c r="IP156" s="335"/>
      <c r="IQ156" s="335"/>
      <c r="IR156" s="335"/>
      <c r="IS156" s="335"/>
      <c r="IT156" s="335"/>
    </row>
    <row r="157" spans="1:254" s="124" customFormat="1" ht="12.75" x14ac:dyDescent="0.2">
      <c r="A157" s="335"/>
      <c r="B157" s="335"/>
      <c r="C157" s="23">
        <v>-1</v>
      </c>
      <c r="D157" s="23">
        <f t="shared" si="90"/>
        <v>0</v>
      </c>
      <c r="E157">
        <f t="shared" si="91"/>
        <v>0</v>
      </c>
      <c r="F157">
        <f t="shared" si="92"/>
        <v>0</v>
      </c>
      <c r="G157">
        <f t="shared" si="93"/>
        <v>0</v>
      </c>
      <c r="H157">
        <f t="shared" si="94"/>
        <v>0</v>
      </c>
      <c r="I157" s="23">
        <f t="shared" ca="1" si="95"/>
        <v>1200</v>
      </c>
      <c r="J157" s="465"/>
      <c r="K157" s="335"/>
      <c r="L157" s="335"/>
      <c r="M157" s="335"/>
      <c r="N157" s="335"/>
      <c r="O157" s="335"/>
      <c r="P157" s="335"/>
      <c r="Q157" s="335"/>
      <c r="R157" s="335"/>
      <c r="S157" s="335"/>
      <c r="T157" s="23">
        <v>-1</v>
      </c>
      <c r="U157" s="23">
        <f t="shared" si="96"/>
        <v>0</v>
      </c>
      <c r="V157">
        <f t="shared" si="97"/>
        <v>0</v>
      </c>
      <c r="W157">
        <f t="shared" si="98"/>
        <v>0</v>
      </c>
      <c r="X157">
        <f t="shared" si="99"/>
        <v>0</v>
      </c>
      <c r="Y157">
        <f t="shared" si="100"/>
        <v>0</v>
      </c>
      <c r="Z157" s="23">
        <f t="shared" ca="1" si="101"/>
        <v>600</v>
      </c>
      <c r="AA157" s="465"/>
      <c r="AB157" s="335"/>
      <c r="AC157" s="335"/>
      <c r="AD157" s="335"/>
      <c r="AE157" s="335"/>
      <c r="AF157" s="335"/>
      <c r="AG157" s="335"/>
      <c r="AH157" s="335"/>
      <c r="AI157" s="335"/>
      <c r="AJ157" s="335"/>
      <c r="AK157" s="23">
        <v>-1</v>
      </c>
      <c r="AL157" s="23">
        <f t="shared" si="102"/>
        <v>0</v>
      </c>
      <c r="AM157">
        <f t="shared" si="103"/>
        <v>0</v>
      </c>
      <c r="AN157">
        <f t="shared" si="104"/>
        <v>0</v>
      </c>
      <c r="AO157">
        <f t="shared" si="105"/>
        <v>0</v>
      </c>
      <c r="AP157">
        <f t="shared" si="106"/>
        <v>0</v>
      </c>
      <c r="AQ157" s="23">
        <f t="shared" ca="1" si="107"/>
        <v>455</v>
      </c>
      <c r="AR157" s="465"/>
      <c r="AS157" s="335"/>
      <c r="AT157" s="335"/>
      <c r="AU157" s="335"/>
      <c r="AV157" s="335"/>
      <c r="AW157" s="335"/>
      <c r="AX157" s="335"/>
      <c r="AY157" s="335"/>
      <c r="AZ157" s="335"/>
      <c r="BA157" s="335"/>
      <c r="BB157" s="23">
        <v>-1</v>
      </c>
      <c r="BC157" s="23">
        <f t="shared" si="108"/>
        <v>0</v>
      </c>
      <c r="BD157">
        <f t="shared" si="109"/>
        <v>0</v>
      </c>
      <c r="BE157">
        <f t="shared" si="110"/>
        <v>0</v>
      </c>
      <c r="BF157">
        <f t="shared" si="111"/>
        <v>0</v>
      </c>
      <c r="BG157">
        <f t="shared" si="112"/>
        <v>0</v>
      </c>
      <c r="BH157" s="23">
        <f t="shared" ca="1" si="113"/>
        <v>1200</v>
      </c>
      <c r="BI157" s="465"/>
      <c r="BJ157" s="335"/>
      <c r="BK157" s="335"/>
      <c r="BL157" s="335"/>
      <c r="BM157" s="335"/>
      <c r="BN157" s="335"/>
      <c r="BO157" s="335"/>
      <c r="BP157" s="335"/>
      <c r="BQ157" s="335"/>
      <c r="BR157" s="335"/>
      <c r="BS157" s="23">
        <v>-1</v>
      </c>
      <c r="BT157" s="23">
        <f t="shared" si="114"/>
        <v>0</v>
      </c>
      <c r="BU157">
        <f t="shared" si="115"/>
        <v>0</v>
      </c>
      <c r="BV157">
        <f t="shared" si="116"/>
        <v>0</v>
      </c>
      <c r="BW157">
        <f t="shared" si="117"/>
        <v>0</v>
      </c>
      <c r="BX157">
        <f t="shared" si="118"/>
        <v>0</v>
      </c>
      <c r="BY157" s="23">
        <f t="shared" ca="1" si="119"/>
        <v>250</v>
      </c>
      <c r="BZ157" s="465"/>
      <c r="CA157" s="335"/>
      <c r="CB157" s="335"/>
      <c r="CC157" s="335"/>
      <c r="CD157" s="335"/>
      <c r="CE157" s="335"/>
      <c r="CF157" s="335"/>
      <c r="CG157" s="335"/>
      <c r="CH157" s="335"/>
      <c r="CI157" s="335"/>
      <c r="CJ157" s="23">
        <v>-1</v>
      </c>
      <c r="CK157" s="23">
        <f t="shared" si="120"/>
        <v>0</v>
      </c>
      <c r="CL157">
        <f t="shared" si="121"/>
        <v>0</v>
      </c>
      <c r="CM157">
        <f t="shared" si="122"/>
        <v>0</v>
      </c>
      <c r="CN157">
        <f t="shared" si="123"/>
        <v>0</v>
      </c>
      <c r="CO157">
        <f t="shared" si="124"/>
        <v>0</v>
      </c>
      <c r="CP157" s="23">
        <f t="shared" ca="1" si="125"/>
        <v>1200</v>
      </c>
      <c r="CQ157" s="465"/>
      <c r="CR157" s="335"/>
      <c r="CS157" s="335"/>
      <c r="CT157" s="335"/>
      <c r="CU157" s="335"/>
      <c r="CV157" s="335"/>
      <c r="CW157" s="335"/>
      <c r="CX157" s="335"/>
      <c r="CY157" s="335"/>
      <c r="CZ157" s="335"/>
      <c r="DA157" s="23">
        <v>-1</v>
      </c>
      <c r="DB157" s="23">
        <f t="shared" si="126"/>
        <v>0</v>
      </c>
      <c r="DC157">
        <f t="shared" si="127"/>
        <v>0</v>
      </c>
      <c r="DD157">
        <f t="shared" si="128"/>
        <v>0</v>
      </c>
      <c r="DE157">
        <f t="shared" si="129"/>
        <v>0</v>
      </c>
      <c r="DF157">
        <f t="shared" si="130"/>
        <v>0</v>
      </c>
      <c r="DG157" s="23">
        <f t="shared" ca="1" si="131"/>
        <v>1500</v>
      </c>
      <c r="DH157" s="465"/>
      <c r="DI157" s="335"/>
      <c r="DJ157" s="335"/>
      <c r="DK157" s="335"/>
      <c r="DL157" s="335"/>
      <c r="DM157" s="335"/>
      <c r="DN157" s="335"/>
      <c r="DO157" s="335"/>
      <c r="DP157" s="335"/>
      <c r="DQ157" s="335"/>
      <c r="DR157" s="23">
        <v>-1</v>
      </c>
      <c r="DS157" s="23">
        <f t="shared" si="132"/>
        <v>0</v>
      </c>
      <c r="DT157">
        <f t="shared" si="133"/>
        <v>0</v>
      </c>
      <c r="DU157">
        <f t="shared" si="134"/>
        <v>0</v>
      </c>
      <c r="DV157">
        <f t="shared" si="135"/>
        <v>0</v>
      </c>
      <c r="DW157">
        <f t="shared" si="136"/>
        <v>0</v>
      </c>
      <c r="DX157" s="23">
        <f t="shared" ca="1" si="137"/>
        <v>600</v>
      </c>
      <c r="DY157" s="465"/>
      <c r="DZ157" s="335"/>
      <c r="EA157" s="335"/>
      <c r="EB157" s="335"/>
      <c r="EC157" s="335"/>
      <c r="ED157" s="335"/>
      <c r="EE157" s="335"/>
      <c r="EF157" s="335"/>
      <c r="EG157" s="335"/>
      <c r="EH157" s="335"/>
      <c r="EI157" s="23">
        <v>-1</v>
      </c>
      <c r="EJ157" s="23">
        <f t="shared" si="138"/>
        <v>0</v>
      </c>
      <c r="EK157">
        <f t="shared" si="139"/>
        <v>0</v>
      </c>
      <c r="EL157">
        <f t="shared" si="140"/>
        <v>0</v>
      </c>
      <c r="EM157">
        <f t="shared" si="141"/>
        <v>0</v>
      </c>
      <c r="EN157">
        <f t="shared" si="142"/>
        <v>0</v>
      </c>
      <c r="EO157" s="23">
        <f t="shared" ca="1" si="143"/>
        <v>0</v>
      </c>
      <c r="EP157" s="465"/>
      <c r="EQ157" s="335"/>
      <c r="ER157" s="335"/>
      <c r="ES157" s="335"/>
      <c r="ET157" s="335"/>
      <c r="EU157" s="335"/>
      <c r="EV157" s="335"/>
      <c r="EW157" s="335"/>
      <c r="EX157" s="335"/>
      <c r="EY157" s="335"/>
      <c r="EZ157" s="23">
        <v>-1</v>
      </c>
      <c r="FA157" s="23">
        <f t="shared" si="144"/>
        <v>0</v>
      </c>
      <c r="FB157">
        <f t="shared" si="145"/>
        <v>0</v>
      </c>
      <c r="FC157">
        <f t="shared" si="146"/>
        <v>0</v>
      </c>
      <c r="FD157">
        <f t="shared" si="147"/>
        <v>0</v>
      </c>
      <c r="FE157">
        <f t="shared" si="148"/>
        <v>0</v>
      </c>
      <c r="FF157" s="23">
        <f t="shared" ca="1" si="149"/>
        <v>500</v>
      </c>
      <c r="FG157" s="465"/>
      <c r="FH157" s="335"/>
      <c r="FI157" s="335"/>
      <c r="FJ157" s="335"/>
      <c r="FK157" s="335"/>
      <c r="FL157" s="335"/>
      <c r="FM157" s="335"/>
      <c r="FN157" s="335"/>
      <c r="FO157" s="335"/>
      <c r="FP157" s="335"/>
      <c r="FQ157" s="23">
        <v>-1</v>
      </c>
      <c r="FR157" s="23">
        <f t="shared" si="150"/>
        <v>0</v>
      </c>
      <c r="FS157">
        <f t="shared" si="151"/>
        <v>0</v>
      </c>
      <c r="FT157">
        <f t="shared" si="152"/>
        <v>0</v>
      </c>
      <c r="FU157">
        <f t="shared" si="153"/>
        <v>0</v>
      </c>
      <c r="FV157">
        <f t="shared" si="154"/>
        <v>0</v>
      </c>
      <c r="FW157" s="23">
        <f t="shared" si="155"/>
        <v>0</v>
      </c>
      <c r="FX157" s="465"/>
      <c r="FY157" s="335"/>
      <c r="FZ157" s="335"/>
      <c r="GA157" s="335"/>
      <c r="GB157" s="335"/>
      <c r="GC157" s="335"/>
      <c r="GD157" s="335"/>
      <c r="GE157" s="335"/>
      <c r="GF157" s="335"/>
      <c r="GG157" s="335"/>
      <c r="GH157" s="23">
        <v>-1</v>
      </c>
      <c r="GI157" s="23">
        <f t="shared" si="156"/>
        <v>0</v>
      </c>
      <c r="GJ157">
        <f t="shared" si="157"/>
        <v>0</v>
      </c>
      <c r="GK157">
        <f t="shared" si="158"/>
        <v>0</v>
      </c>
      <c r="GL157">
        <f t="shared" si="159"/>
        <v>0</v>
      </c>
      <c r="GM157">
        <f t="shared" si="160"/>
        <v>0</v>
      </c>
      <c r="GN157" s="23">
        <f t="shared" si="161"/>
        <v>0</v>
      </c>
      <c r="GO157" s="465"/>
      <c r="GP157" s="335"/>
      <c r="GQ157" s="335"/>
      <c r="GR157" s="335"/>
      <c r="GS157" s="335"/>
      <c r="GT157" s="335"/>
      <c r="GU157" s="335"/>
      <c r="GV157" s="335"/>
      <c r="GW157" s="335"/>
      <c r="GX157" s="335"/>
      <c r="GY157" s="23">
        <v>-1</v>
      </c>
      <c r="GZ157" s="23">
        <f t="shared" si="162"/>
        <v>0</v>
      </c>
      <c r="HA157">
        <f t="shared" si="163"/>
        <v>0</v>
      </c>
      <c r="HB157">
        <f t="shared" si="164"/>
        <v>0</v>
      </c>
      <c r="HC157">
        <f t="shared" si="165"/>
        <v>0</v>
      </c>
      <c r="HD157">
        <f t="shared" si="166"/>
        <v>0</v>
      </c>
      <c r="HE157" s="23">
        <f t="shared" si="167"/>
        <v>0</v>
      </c>
      <c r="HF157" s="465"/>
      <c r="HG157" s="335"/>
      <c r="HH157" s="335"/>
      <c r="HI157" s="335"/>
      <c r="HJ157" s="335"/>
      <c r="HK157" s="335"/>
      <c r="HL157" s="335"/>
      <c r="HM157" s="335"/>
      <c r="HN157" s="335"/>
      <c r="HO157" s="335"/>
      <c r="HP157" s="23">
        <v>-1</v>
      </c>
      <c r="HQ157" s="23">
        <f t="shared" si="168"/>
        <v>0</v>
      </c>
      <c r="HR157">
        <f t="shared" si="169"/>
        <v>0</v>
      </c>
      <c r="HS157">
        <f t="shared" si="170"/>
        <v>0</v>
      </c>
      <c r="HT157">
        <f t="shared" si="171"/>
        <v>0</v>
      </c>
      <c r="HU157">
        <f t="shared" si="172"/>
        <v>0</v>
      </c>
      <c r="HV157" s="23">
        <f t="shared" si="173"/>
        <v>0</v>
      </c>
      <c r="HW157" s="465"/>
      <c r="HX157" s="335"/>
      <c r="HY157" s="335"/>
      <c r="HZ157" s="335"/>
      <c r="IA157" s="335"/>
      <c r="IB157" s="335"/>
      <c r="IC157" s="335"/>
      <c r="ID157" s="335"/>
      <c r="IE157" s="335"/>
      <c r="IF157" s="335"/>
      <c r="IG157" s="23">
        <v>-1</v>
      </c>
      <c r="IH157" s="23">
        <f t="shared" si="174"/>
        <v>0</v>
      </c>
      <c r="II157">
        <f t="shared" si="175"/>
        <v>0</v>
      </c>
      <c r="IJ157">
        <f t="shared" si="176"/>
        <v>0</v>
      </c>
      <c r="IK157">
        <f t="shared" si="177"/>
        <v>0</v>
      </c>
      <c r="IL157">
        <f t="shared" si="178"/>
        <v>0</v>
      </c>
      <c r="IM157" s="23">
        <f t="shared" si="179"/>
        <v>0</v>
      </c>
      <c r="IN157" s="465"/>
      <c r="IO157" s="335"/>
      <c r="IP157" s="335"/>
      <c r="IQ157" s="335"/>
      <c r="IR157" s="335"/>
      <c r="IS157" s="335"/>
      <c r="IT157" s="335"/>
    </row>
    <row r="158" spans="1:254" s="124" customFormat="1" ht="12.75" x14ac:dyDescent="0.2">
      <c r="A158" s="335"/>
      <c r="B158" s="335"/>
      <c r="C158" s="23">
        <v>0</v>
      </c>
      <c r="D158" s="23">
        <f t="shared" ca="1" si="90"/>
        <v>1200</v>
      </c>
      <c r="E158">
        <f t="shared" si="91"/>
        <v>0</v>
      </c>
      <c r="F158">
        <f t="shared" si="92"/>
        <v>0</v>
      </c>
      <c r="G158">
        <f t="shared" si="93"/>
        <v>0</v>
      </c>
      <c r="H158">
        <f t="shared" ca="1" si="94"/>
        <v>1200</v>
      </c>
      <c r="I158" s="23">
        <f t="shared" ca="1" si="95"/>
        <v>1200</v>
      </c>
      <c r="J158" s="465"/>
      <c r="K158" s="335"/>
      <c r="L158" s="335"/>
      <c r="M158" s="335"/>
      <c r="N158" s="335"/>
      <c r="O158" s="335"/>
      <c r="P158" s="335"/>
      <c r="Q158" s="335"/>
      <c r="R158" s="335"/>
      <c r="S158" s="335"/>
      <c r="T158" s="23">
        <v>0</v>
      </c>
      <c r="U158" s="23">
        <f t="shared" ca="1" si="96"/>
        <v>600</v>
      </c>
      <c r="V158">
        <f t="shared" si="97"/>
        <v>0</v>
      </c>
      <c r="W158">
        <f t="shared" si="98"/>
        <v>0</v>
      </c>
      <c r="X158">
        <f t="shared" si="99"/>
        <v>0</v>
      </c>
      <c r="Y158">
        <f t="shared" ca="1" si="100"/>
        <v>600</v>
      </c>
      <c r="Z158" s="23">
        <f t="shared" ca="1" si="101"/>
        <v>600</v>
      </c>
      <c r="AA158" s="465"/>
      <c r="AB158" s="335"/>
      <c r="AC158" s="335"/>
      <c r="AD158" s="335"/>
      <c r="AE158" s="335"/>
      <c r="AF158" s="335"/>
      <c r="AG158" s="335"/>
      <c r="AH158" s="335"/>
      <c r="AI158" s="335"/>
      <c r="AJ158" s="335"/>
      <c r="AK158" s="23">
        <v>0</v>
      </c>
      <c r="AL158" s="23">
        <f t="shared" ca="1" si="102"/>
        <v>200</v>
      </c>
      <c r="AM158">
        <f t="shared" ca="1" si="103"/>
        <v>255</v>
      </c>
      <c r="AN158">
        <f t="shared" si="104"/>
        <v>0</v>
      </c>
      <c r="AO158">
        <f t="shared" si="105"/>
        <v>0</v>
      </c>
      <c r="AP158">
        <f t="shared" ca="1" si="106"/>
        <v>455</v>
      </c>
      <c r="AQ158" s="23">
        <f t="shared" ca="1" si="107"/>
        <v>455</v>
      </c>
      <c r="AR158" s="465"/>
      <c r="AS158" s="335"/>
      <c r="AT158" s="335"/>
      <c r="AU158" s="335"/>
      <c r="AV158" s="335"/>
      <c r="AW158" s="335"/>
      <c r="AX158" s="335"/>
      <c r="AY158" s="335"/>
      <c r="AZ158" s="335"/>
      <c r="BA158" s="335"/>
      <c r="BB158" s="23">
        <v>0</v>
      </c>
      <c r="BC158" s="23">
        <f t="shared" ca="1" si="108"/>
        <v>1200</v>
      </c>
      <c r="BD158">
        <f t="shared" si="109"/>
        <v>0</v>
      </c>
      <c r="BE158">
        <f t="shared" si="110"/>
        <v>0</v>
      </c>
      <c r="BF158">
        <f t="shared" si="111"/>
        <v>0</v>
      </c>
      <c r="BG158">
        <f t="shared" ca="1" si="112"/>
        <v>1200</v>
      </c>
      <c r="BH158" s="23">
        <f t="shared" ca="1" si="113"/>
        <v>1200</v>
      </c>
      <c r="BI158" s="465"/>
      <c r="BJ158" s="335"/>
      <c r="BK158" s="335"/>
      <c r="BL158" s="335"/>
      <c r="BM158" s="335"/>
      <c r="BN158" s="335"/>
      <c r="BO158" s="335"/>
      <c r="BP158" s="335"/>
      <c r="BQ158" s="335"/>
      <c r="BR158" s="335"/>
      <c r="BS158" s="23">
        <v>0</v>
      </c>
      <c r="BT158" s="23">
        <f t="shared" si="114"/>
        <v>0</v>
      </c>
      <c r="BU158">
        <f t="shared" ca="1" si="115"/>
        <v>250</v>
      </c>
      <c r="BV158">
        <f t="shared" si="116"/>
        <v>0</v>
      </c>
      <c r="BW158">
        <f t="shared" si="117"/>
        <v>0</v>
      </c>
      <c r="BX158">
        <f t="shared" ca="1" si="118"/>
        <v>250</v>
      </c>
      <c r="BY158" s="23">
        <f t="shared" ca="1" si="119"/>
        <v>250</v>
      </c>
      <c r="BZ158" s="465"/>
      <c r="CA158" s="335"/>
      <c r="CB158" s="335"/>
      <c r="CC158" s="335"/>
      <c r="CD158" s="335"/>
      <c r="CE158" s="335"/>
      <c r="CF158" s="335"/>
      <c r="CG158" s="335"/>
      <c r="CH158" s="335"/>
      <c r="CI158" s="335"/>
      <c r="CJ158" s="23">
        <v>0</v>
      </c>
      <c r="CK158" s="23">
        <f t="shared" ca="1" si="120"/>
        <v>1200</v>
      </c>
      <c r="CL158">
        <f t="shared" si="121"/>
        <v>0</v>
      </c>
      <c r="CM158">
        <f t="shared" si="122"/>
        <v>0</v>
      </c>
      <c r="CN158">
        <f t="shared" si="123"/>
        <v>0</v>
      </c>
      <c r="CO158">
        <f t="shared" ca="1" si="124"/>
        <v>1200</v>
      </c>
      <c r="CP158" s="23">
        <f t="shared" ca="1" si="125"/>
        <v>1200</v>
      </c>
      <c r="CQ158" s="465"/>
      <c r="CR158" s="335"/>
      <c r="CS158" s="335"/>
      <c r="CT158" s="335"/>
      <c r="CU158" s="335"/>
      <c r="CV158" s="335"/>
      <c r="CW158" s="335"/>
      <c r="CX158" s="335"/>
      <c r="CY158" s="335"/>
      <c r="CZ158" s="335"/>
      <c r="DA158" s="23">
        <v>0</v>
      </c>
      <c r="DB158" s="23">
        <f t="shared" ca="1" si="126"/>
        <v>1000</v>
      </c>
      <c r="DC158">
        <f t="shared" ca="1" si="127"/>
        <v>500</v>
      </c>
      <c r="DD158">
        <f t="shared" si="128"/>
        <v>0</v>
      </c>
      <c r="DE158">
        <f t="shared" si="129"/>
        <v>0</v>
      </c>
      <c r="DF158">
        <f t="shared" ca="1" si="130"/>
        <v>1500</v>
      </c>
      <c r="DG158" s="23">
        <f t="shared" ca="1" si="131"/>
        <v>1500</v>
      </c>
      <c r="DH158" s="465"/>
      <c r="DI158" s="335"/>
      <c r="DJ158" s="335"/>
      <c r="DK158" s="335"/>
      <c r="DL158" s="335"/>
      <c r="DM158" s="335"/>
      <c r="DN158" s="335"/>
      <c r="DO158" s="335"/>
      <c r="DP158" s="335"/>
      <c r="DQ158" s="335"/>
      <c r="DR158" s="23">
        <v>0</v>
      </c>
      <c r="DS158" s="23">
        <f t="shared" ca="1" si="132"/>
        <v>600</v>
      </c>
      <c r="DT158">
        <f t="shared" si="133"/>
        <v>0</v>
      </c>
      <c r="DU158">
        <f t="shared" si="134"/>
        <v>0</v>
      </c>
      <c r="DV158">
        <f t="shared" si="135"/>
        <v>0</v>
      </c>
      <c r="DW158">
        <f t="shared" ca="1" si="136"/>
        <v>600</v>
      </c>
      <c r="DX158" s="23">
        <f t="shared" ca="1" si="137"/>
        <v>600</v>
      </c>
      <c r="DY158" s="465"/>
      <c r="DZ158" s="335"/>
      <c r="EA158" s="335"/>
      <c r="EB158" s="335"/>
      <c r="EC158" s="335"/>
      <c r="ED158" s="335"/>
      <c r="EE158" s="335"/>
      <c r="EF158" s="335"/>
      <c r="EG158" s="335"/>
      <c r="EH158" s="335"/>
      <c r="EI158" s="23">
        <v>0</v>
      </c>
      <c r="EJ158" s="23">
        <f t="shared" si="138"/>
        <v>0</v>
      </c>
      <c r="EK158">
        <f t="shared" si="139"/>
        <v>0</v>
      </c>
      <c r="EL158">
        <f t="shared" si="140"/>
        <v>0</v>
      </c>
      <c r="EM158">
        <f t="shared" si="141"/>
        <v>0</v>
      </c>
      <c r="EN158">
        <f t="shared" si="142"/>
        <v>0</v>
      </c>
      <c r="EO158" s="23">
        <f t="shared" ca="1" si="143"/>
        <v>0</v>
      </c>
      <c r="EP158" s="465"/>
      <c r="EQ158" s="335"/>
      <c r="ER158" s="335"/>
      <c r="ES158" s="335"/>
      <c r="ET158" s="335"/>
      <c r="EU158" s="335"/>
      <c r="EV158" s="335"/>
      <c r="EW158" s="335"/>
      <c r="EX158" s="335"/>
      <c r="EY158" s="335"/>
      <c r="EZ158" s="23">
        <v>0</v>
      </c>
      <c r="FA158" s="23">
        <f t="shared" ca="1" si="144"/>
        <v>400</v>
      </c>
      <c r="FB158">
        <f t="shared" ca="1" si="145"/>
        <v>100</v>
      </c>
      <c r="FC158">
        <f t="shared" si="146"/>
        <v>0</v>
      </c>
      <c r="FD158">
        <f t="shared" si="147"/>
        <v>0</v>
      </c>
      <c r="FE158">
        <f t="shared" ca="1" si="148"/>
        <v>500</v>
      </c>
      <c r="FF158" s="23">
        <f t="shared" ca="1" si="149"/>
        <v>500</v>
      </c>
      <c r="FG158" s="465"/>
      <c r="FH158" s="335"/>
      <c r="FI158" s="335"/>
      <c r="FJ158" s="335"/>
      <c r="FK158" s="335"/>
      <c r="FL158" s="335"/>
      <c r="FM158" s="335"/>
      <c r="FN158" s="335"/>
      <c r="FO158" s="335"/>
      <c r="FP158" s="335"/>
      <c r="FQ158" s="23">
        <v>0</v>
      </c>
      <c r="FR158" s="23">
        <f t="shared" si="150"/>
        <v>0</v>
      </c>
      <c r="FS158">
        <f t="shared" si="151"/>
        <v>0</v>
      </c>
      <c r="FT158">
        <f t="shared" si="152"/>
        <v>0</v>
      </c>
      <c r="FU158">
        <f t="shared" si="153"/>
        <v>0</v>
      </c>
      <c r="FV158">
        <f t="shared" si="154"/>
        <v>0</v>
      </c>
      <c r="FW158" s="23">
        <f t="shared" si="155"/>
        <v>0</v>
      </c>
      <c r="FX158" s="465"/>
      <c r="FY158" s="335"/>
      <c r="FZ158" s="335"/>
      <c r="GA158" s="335"/>
      <c r="GB158" s="335"/>
      <c r="GC158" s="335"/>
      <c r="GD158" s="335"/>
      <c r="GE158" s="335"/>
      <c r="GF158" s="335"/>
      <c r="GG158" s="335"/>
      <c r="GH158" s="23">
        <v>0</v>
      </c>
      <c r="GI158" s="23">
        <f t="shared" si="156"/>
        <v>0</v>
      </c>
      <c r="GJ158">
        <f t="shared" si="157"/>
        <v>0</v>
      </c>
      <c r="GK158">
        <f t="shared" si="158"/>
        <v>0</v>
      </c>
      <c r="GL158">
        <f t="shared" si="159"/>
        <v>0</v>
      </c>
      <c r="GM158">
        <f t="shared" si="160"/>
        <v>0</v>
      </c>
      <c r="GN158" s="23">
        <f t="shared" si="161"/>
        <v>0</v>
      </c>
      <c r="GO158" s="465"/>
      <c r="GP158" s="335"/>
      <c r="GQ158" s="335"/>
      <c r="GR158" s="335"/>
      <c r="GS158" s="335"/>
      <c r="GT158" s="335"/>
      <c r="GU158" s="335"/>
      <c r="GV158" s="335"/>
      <c r="GW158" s="335"/>
      <c r="GX158" s="335"/>
      <c r="GY158" s="23">
        <v>0</v>
      </c>
      <c r="GZ158" s="23">
        <f t="shared" si="162"/>
        <v>0</v>
      </c>
      <c r="HA158">
        <f t="shared" si="163"/>
        <v>0</v>
      </c>
      <c r="HB158">
        <f t="shared" si="164"/>
        <v>0</v>
      </c>
      <c r="HC158">
        <f t="shared" si="165"/>
        <v>0</v>
      </c>
      <c r="HD158">
        <f t="shared" si="166"/>
        <v>0</v>
      </c>
      <c r="HE158" s="23">
        <f t="shared" si="167"/>
        <v>0</v>
      </c>
      <c r="HF158" s="465"/>
      <c r="HG158" s="335"/>
      <c r="HH158" s="335"/>
      <c r="HI158" s="335"/>
      <c r="HJ158" s="335"/>
      <c r="HK158" s="335"/>
      <c r="HL158" s="335"/>
      <c r="HM158" s="335"/>
      <c r="HN158" s="335"/>
      <c r="HO158" s="335"/>
      <c r="HP158" s="23">
        <v>0</v>
      </c>
      <c r="HQ158" s="23">
        <f t="shared" si="168"/>
        <v>0</v>
      </c>
      <c r="HR158">
        <f t="shared" si="169"/>
        <v>0</v>
      </c>
      <c r="HS158">
        <f t="shared" si="170"/>
        <v>0</v>
      </c>
      <c r="HT158">
        <f t="shared" si="171"/>
        <v>0</v>
      </c>
      <c r="HU158">
        <f t="shared" si="172"/>
        <v>0</v>
      </c>
      <c r="HV158" s="23">
        <f t="shared" si="173"/>
        <v>0</v>
      </c>
      <c r="HW158" s="465"/>
      <c r="HX158" s="335"/>
      <c r="HY158" s="335"/>
      <c r="HZ158" s="335"/>
      <c r="IA158" s="335"/>
      <c r="IB158" s="335"/>
      <c r="IC158" s="335"/>
      <c r="ID158" s="335"/>
      <c r="IE158" s="335"/>
      <c r="IF158" s="335"/>
      <c r="IG158" s="23">
        <v>0</v>
      </c>
      <c r="IH158" s="23">
        <f t="shared" si="174"/>
        <v>0</v>
      </c>
      <c r="II158">
        <f t="shared" si="175"/>
        <v>0</v>
      </c>
      <c r="IJ158">
        <f t="shared" si="176"/>
        <v>0</v>
      </c>
      <c r="IK158">
        <f t="shared" si="177"/>
        <v>0</v>
      </c>
      <c r="IL158">
        <f t="shared" si="178"/>
        <v>0</v>
      </c>
      <c r="IM158" s="23">
        <f t="shared" si="179"/>
        <v>0</v>
      </c>
      <c r="IN158" s="465"/>
      <c r="IO158" s="335"/>
      <c r="IP158" s="335"/>
      <c r="IQ158" s="335"/>
      <c r="IR158" s="335"/>
      <c r="IS158" s="335"/>
      <c r="IT158" s="335"/>
    </row>
    <row r="159" spans="1:254" s="124" customFormat="1" ht="12.75" x14ac:dyDescent="0.2">
      <c r="A159" s="335"/>
      <c r="B159" s="335"/>
      <c r="C159" s="23">
        <v>1</v>
      </c>
      <c r="D159" s="23">
        <f t="shared" si="90"/>
        <v>0</v>
      </c>
      <c r="E159">
        <f t="shared" si="91"/>
        <v>0</v>
      </c>
      <c r="F159">
        <f t="shared" si="92"/>
        <v>0</v>
      </c>
      <c r="G159">
        <f t="shared" si="93"/>
        <v>0</v>
      </c>
      <c r="H159">
        <f t="shared" si="94"/>
        <v>0</v>
      </c>
      <c r="I159" s="23">
        <f t="shared" ca="1" si="95"/>
        <v>1200</v>
      </c>
      <c r="J159" s="465"/>
      <c r="K159" s="335"/>
      <c r="L159" s="335"/>
      <c r="M159" s="335"/>
      <c r="N159" s="335"/>
      <c r="O159" s="335"/>
      <c r="P159" s="335"/>
      <c r="Q159" s="335"/>
      <c r="R159" s="335"/>
      <c r="S159" s="335"/>
      <c r="T159" s="23">
        <v>1</v>
      </c>
      <c r="U159" s="23">
        <f t="shared" si="96"/>
        <v>0</v>
      </c>
      <c r="V159">
        <f t="shared" si="97"/>
        <v>0</v>
      </c>
      <c r="W159">
        <f t="shared" si="98"/>
        <v>0</v>
      </c>
      <c r="X159">
        <f t="shared" si="99"/>
        <v>0</v>
      </c>
      <c r="Y159">
        <f t="shared" si="100"/>
        <v>0</v>
      </c>
      <c r="Z159" s="23">
        <f t="shared" ca="1" si="101"/>
        <v>600</v>
      </c>
      <c r="AA159" s="465"/>
      <c r="AB159" s="335"/>
      <c r="AC159" s="335"/>
      <c r="AD159" s="335"/>
      <c r="AE159" s="335"/>
      <c r="AF159" s="335"/>
      <c r="AG159" s="335"/>
      <c r="AH159" s="335"/>
      <c r="AI159" s="335"/>
      <c r="AJ159" s="335"/>
      <c r="AK159" s="23">
        <v>1</v>
      </c>
      <c r="AL159" s="23">
        <f t="shared" si="102"/>
        <v>0</v>
      </c>
      <c r="AM159">
        <f t="shared" si="103"/>
        <v>0</v>
      </c>
      <c r="AN159">
        <f t="shared" si="104"/>
        <v>0</v>
      </c>
      <c r="AO159">
        <f t="shared" si="105"/>
        <v>0</v>
      </c>
      <c r="AP159">
        <f t="shared" si="106"/>
        <v>0</v>
      </c>
      <c r="AQ159" s="23">
        <f t="shared" ca="1" si="107"/>
        <v>455</v>
      </c>
      <c r="AR159" s="465"/>
      <c r="AS159" s="335"/>
      <c r="AT159" s="335"/>
      <c r="AU159" s="335"/>
      <c r="AV159" s="335"/>
      <c r="AW159" s="335"/>
      <c r="AX159" s="335"/>
      <c r="AY159" s="335"/>
      <c r="AZ159" s="335"/>
      <c r="BA159" s="335"/>
      <c r="BB159" s="23">
        <v>1</v>
      </c>
      <c r="BC159" s="23">
        <f t="shared" si="108"/>
        <v>0</v>
      </c>
      <c r="BD159">
        <f t="shared" si="109"/>
        <v>0</v>
      </c>
      <c r="BE159">
        <f t="shared" si="110"/>
        <v>0</v>
      </c>
      <c r="BF159">
        <f t="shared" si="111"/>
        <v>0</v>
      </c>
      <c r="BG159">
        <f t="shared" si="112"/>
        <v>0</v>
      </c>
      <c r="BH159" s="23">
        <f t="shared" ca="1" si="113"/>
        <v>1200</v>
      </c>
      <c r="BI159" s="465"/>
      <c r="BJ159" s="335"/>
      <c r="BK159" s="335"/>
      <c r="BL159" s="335"/>
      <c r="BM159" s="335"/>
      <c r="BN159" s="335"/>
      <c r="BO159" s="335"/>
      <c r="BP159" s="335"/>
      <c r="BQ159" s="335"/>
      <c r="BR159" s="335"/>
      <c r="BS159" s="23">
        <v>1</v>
      </c>
      <c r="BT159" s="23">
        <f t="shared" si="114"/>
        <v>0</v>
      </c>
      <c r="BU159">
        <f t="shared" si="115"/>
        <v>0</v>
      </c>
      <c r="BV159">
        <f t="shared" si="116"/>
        <v>0</v>
      </c>
      <c r="BW159">
        <f t="shared" si="117"/>
        <v>0</v>
      </c>
      <c r="BX159">
        <f t="shared" si="118"/>
        <v>0</v>
      </c>
      <c r="BY159" s="23">
        <f t="shared" ca="1" si="119"/>
        <v>250</v>
      </c>
      <c r="BZ159" s="465"/>
      <c r="CA159" s="335"/>
      <c r="CB159" s="335"/>
      <c r="CC159" s="335"/>
      <c r="CD159" s="335"/>
      <c r="CE159" s="335"/>
      <c r="CF159" s="335"/>
      <c r="CG159" s="335"/>
      <c r="CH159" s="335"/>
      <c r="CI159" s="335"/>
      <c r="CJ159" s="23">
        <v>1</v>
      </c>
      <c r="CK159" s="23">
        <f t="shared" si="120"/>
        <v>0</v>
      </c>
      <c r="CL159">
        <f t="shared" si="121"/>
        <v>0</v>
      </c>
      <c r="CM159">
        <f t="shared" si="122"/>
        <v>0</v>
      </c>
      <c r="CN159">
        <f t="shared" si="123"/>
        <v>0</v>
      </c>
      <c r="CO159">
        <f t="shared" si="124"/>
        <v>0</v>
      </c>
      <c r="CP159" s="23">
        <f t="shared" ca="1" si="125"/>
        <v>1200</v>
      </c>
      <c r="CQ159" s="465"/>
      <c r="CR159" s="335"/>
      <c r="CS159" s="335"/>
      <c r="CT159" s="335"/>
      <c r="CU159" s="335"/>
      <c r="CV159" s="335"/>
      <c r="CW159" s="335"/>
      <c r="CX159" s="335"/>
      <c r="CY159" s="335"/>
      <c r="CZ159" s="335"/>
      <c r="DA159" s="23">
        <v>1</v>
      </c>
      <c r="DB159" s="23">
        <f t="shared" si="126"/>
        <v>0</v>
      </c>
      <c r="DC159">
        <f t="shared" si="127"/>
        <v>0</v>
      </c>
      <c r="DD159">
        <f t="shared" si="128"/>
        <v>0</v>
      </c>
      <c r="DE159">
        <f t="shared" si="129"/>
        <v>0</v>
      </c>
      <c r="DF159">
        <f t="shared" si="130"/>
        <v>0</v>
      </c>
      <c r="DG159" s="23">
        <f t="shared" ca="1" si="131"/>
        <v>1500</v>
      </c>
      <c r="DH159" s="465"/>
      <c r="DI159" s="335"/>
      <c r="DJ159" s="335"/>
      <c r="DK159" s="335"/>
      <c r="DL159" s="335"/>
      <c r="DM159" s="335"/>
      <c r="DN159" s="335"/>
      <c r="DO159" s="335"/>
      <c r="DP159" s="335"/>
      <c r="DQ159" s="335"/>
      <c r="DR159" s="23">
        <v>1</v>
      </c>
      <c r="DS159" s="23">
        <f t="shared" si="132"/>
        <v>0</v>
      </c>
      <c r="DT159">
        <f t="shared" si="133"/>
        <v>0</v>
      </c>
      <c r="DU159">
        <f t="shared" si="134"/>
        <v>0</v>
      </c>
      <c r="DV159">
        <f t="shared" si="135"/>
        <v>0</v>
      </c>
      <c r="DW159">
        <f t="shared" si="136"/>
        <v>0</v>
      </c>
      <c r="DX159" s="23">
        <f t="shared" ca="1" si="137"/>
        <v>600</v>
      </c>
      <c r="DY159" s="465"/>
      <c r="DZ159" s="335"/>
      <c r="EA159" s="335"/>
      <c r="EB159" s="335"/>
      <c r="EC159" s="335"/>
      <c r="ED159" s="335"/>
      <c r="EE159" s="335"/>
      <c r="EF159" s="335"/>
      <c r="EG159" s="335"/>
      <c r="EH159" s="335"/>
      <c r="EI159" s="23">
        <v>1</v>
      </c>
      <c r="EJ159" s="23">
        <f t="shared" si="138"/>
        <v>0</v>
      </c>
      <c r="EK159">
        <f t="shared" si="139"/>
        <v>0</v>
      </c>
      <c r="EL159">
        <f t="shared" si="140"/>
        <v>0</v>
      </c>
      <c r="EM159">
        <f t="shared" si="141"/>
        <v>0</v>
      </c>
      <c r="EN159">
        <f t="shared" si="142"/>
        <v>0</v>
      </c>
      <c r="EO159" s="23">
        <f t="shared" ca="1" si="143"/>
        <v>0</v>
      </c>
      <c r="EP159" s="465"/>
      <c r="EQ159" s="335"/>
      <c r="ER159" s="335"/>
      <c r="ES159" s="335"/>
      <c r="ET159" s="335"/>
      <c r="EU159" s="335"/>
      <c r="EV159" s="335"/>
      <c r="EW159" s="335"/>
      <c r="EX159" s="335"/>
      <c r="EY159" s="335"/>
      <c r="EZ159" s="23">
        <v>1</v>
      </c>
      <c r="FA159" s="23">
        <f t="shared" si="144"/>
        <v>0</v>
      </c>
      <c r="FB159">
        <f t="shared" si="145"/>
        <v>0</v>
      </c>
      <c r="FC159">
        <f t="shared" si="146"/>
        <v>0</v>
      </c>
      <c r="FD159">
        <f t="shared" si="147"/>
        <v>0</v>
      </c>
      <c r="FE159">
        <f t="shared" si="148"/>
        <v>0</v>
      </c>
      <c r="FF159" s="23">
        <f t="shared" ca="1" si="149"/>
        <v>500</v>
      </c>
      <c r="FG159" s="465"/>
      <c r="FH159" s="335"/>
      <c r="FI159" s="335"/>
      <c r="FJ159" s="335"/>
      <c r="FK159" s="335"/>
      <c r="FL159" s="335"/>
      <c r="FM159" s="335"/>
      <c r="FN159" s="335"/>
      <c r="FO159" s="335"/>
      <c r="FP159" s="335"/>
      <c r="FQ159" s="23">
        <v>1</v>
      </c>
      <c r="FR159" s="23">
        <f t="shared" si="150"/>
        <v>0</v>
      </c>
      <c r="FS159">
        <f t="shared" si="151"/>
        <v>0</v>
      </c>
      <c r="FT159">
        <f t="shared" si="152"/>
        <v>0</v>
      </c>
      <c r="FU159">
        <f t="shared" si="153"/>
        <v>0</v>
      </c>
      <c r="FV159">
        <f t="shared" si="154"/>
        <v>0</v>
      </c>
      <c r="FW159" s="23">
        <f t="shared" si="155"/>
        <v>0</v>
      </c>
      <c r="FX159" s="465"/>
      <c r="FY159" s="335"/>
      <c r="FZ159" s="335"/>
      <c r="GA159" s="335"/>
      <c r="GB159" s="335"/>
      <c r="GC159" s="335"/>
      <c r="GD159" s="335"/>
      <c r="GE159" s="335"/>
      <c r="GF159" s="335"/>
      <c r="GG159" s="335"/>
      <c r="GH159" s="23">
        <v>1</v>
      </c>
      <c r="GI159" s="23">
        <f t="shared" si="156"/>
        <v>0</v>
      </c>
      <c r="GJ159">
        <f t="shared" si="157"/>
        <v>0</v>
      </c>
      <c r="GK159">
        <f t="shared" si="158"/>
        <v>0</v>
      </c>
      <c r="GL159">
        <f t="shared" si="159"/>
        <v>0</v>
      </c>
      <c r="GM159">
        <f t="shared" si="160"/>
        <v>0</v>
      </c>
      <c r="GN159" s="23">
        <f t="shared" si="161"/>
        <v>0</v>
      </c>
      <c r="GO159" s="465"/>
      <c r="GP159" s="335"/>
      <c r="GQ159" s="335"/>
      <c r="GR159" s="335"/>
      <c r="GS159" s="335"/>
      <c r="GT159" s="335"/>
      <c r="GU159" s="335"/>
      <c r="GV159" s="335"/>
      <c r="GW159" s="335"/>
      <c r="GX159" s="335"/>
      <c r="GY159" s="23">
        <v>1</v>
      </c>
      <c r="GZ159" s="23">
        <f t="shared" si="162"/>
        <v>0</v>
      </c>
      <c r="HA159">
        <f t="shared" si="163"/>
        <v>0</v>
      </c>
      <c r="HB159">
        <f t="shared" si="164"/>
        <v>0</v>
      </c>
      <c r="HC159">
        <f t="shared" si="165"/>
        <v>0</v>
      </c>
      <c r="HD159">
        <f t="shared" si="166"/>
        <v>0</v>
      </c>
      <c r="HE159" s="23">
        <f t="shared" si="167"/>
        <v>0</v>
      </c>
      <c r="HF159" s="465"/>
      <c r="HG159" s="335"/>
      <c r="HH159" s="335"/>
      <c r="HI159" s="335"/>
      <c r="HJ159" s="335"/>
      <c r="HK159" s="335"/>
      <c r="HL159" s="335"/>
      <c r="HM159" s="335"/>
      <c r="HN159" s="335"/>
      <c r="HO159" s="335"/>
      <c r="HP159" s="23">
        <v>1</v>
      </c>
      <c r="HQ159" s="23">
        <f t="shared" si="168"/>
        <v>0</v>
      </c>
      <c r="HR159">
        <f t="shared" si="169"/>
        <v>0</v>
      </c>
      <c r="HS159">
        <f t="shared" si="170"/>
        <v>0</v>
      </c>
      <c r="HT159">
        <f t="shared" si="171"/>
        <v>0</v>
      </c>
      <c r="HU159">
        <f t="shared" si="172"/>
        <v>0</v>
      </c>
      <c r="HV159" s="23">
        <f t="shared" si="173"/>
        <v>0</v>
      </c>
      <c r="HW159" s="465"/>
      <c r="HX159" s="335"/>
      <c r="HY159" s="335"/>
      <c r="HZ159" s="335"/>
      <c r="IA159" s="335"/>
      <c r="IB159" s="335"/>
      <c r="IC159" s="335"/>
      <c r="ID159" s="335"/>
      <c r="IE159" s="335"/>
      <c r="IF159" s="335"/>
      <c r="IG159" s="23">
        <v>1</v>
      </c>
      <c r="IH159" s="23">
        <f t="shared" si="174"/>
        <v>0</v>
      </c>
      <c r="II159">
        <f t="shared" si="175"/>
        <v>0</v>
      </c>
      <c r="IJ159">
        <f t="shared" si="176"/>
        <v>0</v>
      </c>
      <c r="IK159">
        <f t="shared" si="177"/>
        <v>0</v>
      </c>
      <c r="IL159">
        <f t="shared" si="178"/>
        <v>0</v>
      </c>
      <c r="IM159" s="23">
        <f t="shared" si="179"/>
        <v>0</v>
      </c>
      <c r="IN159" s="465"/>
      <c r="IO159" s="335"/>
      <c r="IP159" s="335"/>
      <c r="IQ159" s="335"/>
      <c r="IR159" s="335"/>
      <c r="IS159" s="335"/>
      <c r="IT159" s="335"/>
    </row>
    <row r="160" spans="1:254" s="124" customFormat="1" ht="12.75" x14ac:dyDescent="0.2">
      <c r="A160" s="335"/>
      <c r="B160" s="335"/>
      <c r="C160" s="23">
        <v>2</v>
      </c>
      <c r="D160" s="23">
        <f t="shared" si="90"/>
        <v>0</v>
      </c>
      <c r="E160">
        <f t="shared" si="91"/>
        <v>0</v>
      </c>
      <c r="F160">
        <f t="shared" si="92"/>
        <v>0</v>
      </c>
      <c r="G160">
        <f t="shared" si="93"/>
        <v>0</v>
      </c>
      <c r="H160">
        <f t="shared" si="94"/>
        <v>0</v>
      </c>
      <c r="I160" s="23">
        <f t="shared" ca="1" si="95"/>
        <v>1200</v>
      </c>
      <c r="J160" s="465"/>
      <c r="K160" s="335"/>
      <c r="L160" s="335"/>
      <c r="M160" s="335"/>
      <c r="N160" s="335"/>
      <c r="O160" s="335"/>
      <c r="P160" s="335"/>
      <c r="Q160" s="335"/>
      <c r="R160" s="335"/>
      <c r="S160" s="335"/>
      <c r="T160" s="23">
        <v>2</v>
      </c>
      <c r="U160" s="23">
        <f t="shared" si="96"/>
        <v>0</v>
      </c>
      <c r="V160">
        <f t="shared" si="97"/>
        <v>0</v>
      </c>
      <c r="W160">
        <f t="shared" si="98"/>
        <v>0</v>
      </c>
      <c r="X160">
        <f t="shared" si="99"/>
        <v>0</v>
      </c>
      <c r="Y160">
        <f t="shared" si="100"/>
        <v>0</v>
      </c>
      <c r="Z160" s="23">
        <f t="shared" ca="1" si="101"/>
        <v>600</v>
      </c>
      <c r="AA160" s="465"/>
      <c r="AB160" s="335"/>
      <c r="AC160" s="335"/>
      <c r="AD160" s="335"/>
      <c r="AE160" s="335"/>
      <c r="AF160" s="335"/>
      <c r="AG160" s="335"/>
      <c r="AH160" s="335"/>
      <c r="AI160" s="335"/>
      <c r="AJ160" s="335"/>
      <c r="AK160" s="23">
        <v>2</v>
      </c>
      <c r="AL160" s="23">
        <f t="shared" si="102"/>
        <v>0</v>
      </c>
      <c r="AM160">
        <f t="shared" si="103"/>
        <v>0</v>
      </c>
      <c r="AN160">
        <f t="shared" si="104"/>
        <v>0</v>
      </c>
      <c r="AO160">
        <f t="shared" si="105"/>
        <v>0</v>
      </c>
      <c r="AP160">
        <f t="shared" si="106"/>
        <v>0</v>
      </c>
      <c r="AQ160" s="23">
        <f t="shared" ca="1" si="107"/>
        <v>455</v>
      </c>
      <c r="AR160" s="465"/>
      <c r="AS160" s="335"/>
      <c r="AT160" s="335"/>
      <c r="AU160" s="335"/>
      <c r="AV160" s="335"/>
      <c r="AW160" s="335"/>
      <c r="AX160" s="335"/>
      <c r="AY160" s="335"/>
      <c r="AZ160" s="335"/>
      <c r="BA160" s="335"/>
      <c r="BB160" s="23">
        <v>2</v>
      </c>
      <c r="BC160" s="23">
        <f t="shared" si="108"/>
        <v>0</v>
      </c>
      <c r="BD160">
        <f t="shared" si="109"/>
        <v>0</v>
      </c>
      <c r="BE160">
        <f t="shared" si="110"/>
        <v>0</v>
      </c>
      <c r="BF160">
        <f t="shared" si="111"/>
        <v>0</v>
      </c>
      <c r="BG160">
        <f t="shared" si="112"/>
        <v>0</v>
      </c>
      <c r="BH160" s="23">
        <f t="shared" ca="1" si="113"/>
        <v>1200</v>
      </c>
      <c r="BI160" s="465"/>
      <c r="BJ160" s="335"/>
      <c r="BK160" s="335"/>
      <c r="BL160" s="335"/>
      <c r="BM160" s="335"/>
      <c r="BN160" s="335"/>
      <c r="BO160" s="335"/>
      <c r="BP160" s="335"/>
      <c r="BQ160" s="335"/>
      <c r="BR160" s="335"/>
      <c r="BS160" s="23">
        <v>2</v>
      </c>
      <c r="BT160" s="23">
        <f t="shared" si="114"/>
        <v>0</v>
      </c>
      <c r="BU160">
        <f t="shared" si="115"/>
        <v>0</v>
      </c>
      <c r="BV160">
        <f t="shared" si="116"/>
        <v>0</v>
      </c>
      <c r="BW160">
        <f t="shared" si="117"/>
        <v>0</v>
      </c>
      <c r="BX160">
        <f t="shared" si="118"/>
        <v>0</v>
      </c>
      <c r="BY160" s="23">
        <f t="shared" ca="1" si="119"/>
        <v>250</v>
      </c>
      <c r="BZ160" s="465"/>
      <c r="CA160" s="335"/>
      <c r="CB160" s="335"/>
      <c r="CC160" s="335"/>
      <c r="CD160" s="335"/>
      <c r="CE160" s="335"/>
      <c r="CF160" s="335"/>
      <c r="CG160" s="335"/>
      <c r="CH160" s="335"/>
      <c r="CI160" s="335"/>
      <c r="CJ160" s="23">
        <v>2</v>
      </c>
      <c r="CK160" s="23">
        <f t="shared" si="120"/>
        <v>0</v>
      </c>
      <c r="CL160">
        <f t="shared" si="121"/>
        <v>0</v>
      </c>
      <c r="CM160">
        <f t="shared" si="122"/>
        <v>0</v>
      </c>
      <c r="CN160">
        <f t="shared" si="123"/>
        <v>0</v>
      </c>
      <c r="CO160">
        <f t="shared" si="124"/>
        <v>0</v>
      </c>
      <c r="CP160" s="23">
        <f t="shared" ca="1" si="125"/>
        <v>1200</v>
      </c>
      <c r="CQ160" s="465"/>
      <c r="CR160" s="335"/>
      <c r="CS160" s="335"/>
      <c r="CT160" s="335"/>
      <c r="CU160" s="335"/>
      <c r="CV160" s="335"/>
      <c r="CW160" s="335"/>
      <c r="CX160" s="335"/>
      <c r="CY160" s="335"/>
      <c r="CZ160" s="335"/>
      <c r="DA160" s="23">
        <v>2</v>
      </c>
      <c r="DB160" s="23">
        <f t="shared" si="126"/>
        <v>0</v>
      </c>
      <c r="DC160">
        <f t="shared" si="127"/>
        <v>0</v>
      </c>
      <c r="DD160">
        <f t="shared" si="128"/>
        <v>0</v>
      </c>
      <c r="DE160">
        <f t="shared" si="129"/>
        <v>0</v>
      </c>
      <c r="DF160">
        <f t="shared" si="130"/>
        <v>0</v>
      </c>
      <c r="DG160" s="23">
        <f t="shared" ca="1" si="131"/>
        <v>1500</v>
      </c>
      <c r="DH160" s="465"/>
      <c r="DI160" s="335"/>
      <c r="DJ160" s="335"/>
      <c r="DK160" s="335"/>
      <c r="DL160" s="335"/>
      <c r="DM160" s="335"/>
      <c r="DN160" s="335"/>
      <c r="DO160" s="335"/>
      <c r="DP160" s="335"/>
      <c r="DQ160" s="335"/>
      <c r="DR160" s="23">
        <v>2</v>
      </c>
      <c r="DS160" s="23">
        <f t="shared" si="132"/>
        <v>0</v>
      </c>
      <c r="DT160">
        <f t="shared" si="133"/>
        <v>0</v>
      </c>
      <c r="DU160">
        <f t="shared" si="134"/>
        <v>0</v>
      </c>
      <c r="DV160">
        <f t="shared" si="135"/>
        <v>0</v>
      </c>
      <c r="DW160">
        <f t="shared" si="136"/>
        <v>0</v>
      </c>
      <c r="DX160" s="23">
        <f t="shared" ca="1" si="137"/>
        <v>600</v>
      </c>
      <c r="DY160" s="465"/>
      <c r="DZ160" s="335"/>
      <c r="EA160" s="335"/>
      <c r="EB160" s="335"/>
      <c r="EC160" s="335"/>
      <c r="ED160" s="335"/>
      <c r="EE160" s="335"/>
      <c r="EF160" s="335"/>
      <c r="EG160" s="335"/>
      <c r="EH160" s="335"/>
      <c r="EI160" s="23">
        <v>2</v>
      </c>
      <c r="EJ160" s="23">
        <f t="shared" si="138"/>
        <v>0</v>
      </c>
      <c r="EK160">
        <f t="shared" si="139"/>
        <v>0</v>
      </c>
      <c r="EL160">
        <f t="shared" si="140"/>
        <v>0</v>
      </c>
      <c r="EM160">
        <f t="shared" si="141"/>
        <v>0</v>
      </c>
      <c r="EN160">
        <f t="shared" si="142"/>
        <v>0</v>
      </c>
      <c r="EO160" s="23">
        <f t="shared" ca="1" si="143"/>
        <v>0</v>
      </c>
      <c r="EP160" s="465"/>
      <c r="EQ160" s="335"/>
      <c r="ER160" s="335"/>
      <c r="ES160" s="335"/>
      <c r="ET160" s="335"/>
      <c r="EU160" s="335"/>
      <c r="EV160" s="335"/>
      <c r="EW160" s="335"/>
      <c r="EX160" s="335"/>
      <c r="EY160" s="335"/>
      <c r="EZ160" s="23">
        <v>2</v>
      </c>
      <c r="FA160" s="23">
        <f t="shared" si="144"/>
        <v>0</v>
      </c>
      <c r="FB160">
        <f t="shared" si="145"/>
        <v>0</v>
      </c>
      <c r="FC160">
        <f t="shared" si="146"/>
        <v>0</v>
      </c>
      <c r="FD160">
        <f t="shared" si="147"/>
        <v>0</v>
      </c>
      <c r="FE160">
        <f t="shared" si="148"/>
        <v>0</v>
      </c>
      <c r="FF160" s="23">
        <f t="shared" ca="1" si="149"/>
        <v>500</v>
      </c>
      <c r="FG160" s="465"/>
      <c r="FH160" s="335"/>
      <c r="FI160" s="335"/>
      <c r="FJ160" s="335"/>
      <c r="FK160" s="335"/>
      <c r="FL160" s="335"/>
      <c r="FM160" s="335"/>
      <c r="FN160" s="335"/>
      <c r="FO160" s="335"/>
      <c r="FP160" s="335"/>
      <c r="FQ160" s="23">
        <v>2</v>
      </c>
      <c r="FR160" s="23">
        <f t="shared" si="150"/>
        <v>0</v>
      </c>
      <c r="FS160">
        <f t="shared" si="151"/>
        <v>0</v>
      </c>
      <c r="FT160">
        <f t="shared" si="152"/>
        <v>0</v>
      </c>
      <c r="FU160">
        <f t="shared" si="153"/>
        <v>0</v>
      </c>
      <c r="FV160">
        <f t="shared" si="154"/>
        <v>0</v>
      </c>
      <c r="FW160" s="23">
        <f t="shared" si="155"/>
        <v>0</v>
      </c>
      <c r="FX160" s="465"/>
      <c r="FY160" s="335"/>
      <c r="FZ160" s="335"/>
      <c r="GA160" s="335"/>
      <c r="GB160" s="335"/>
      <c r="GC160" s="335"/>
      <c r="GD160" s="335"/>
      <c r="GE160" s="335"/>
      <c r="GF160" s="335"/>
      <c r="GG160" s="335"/>
      <c r="GH160" s="23">
        <v>2</v>
      </c>
      <c r="GI160" s="23">
        <f t="shared" si="156"/>
        <v>0</v>
      </c>
      <c r="GJ160">
        <f t="shared" si="157"/>
        <v>0</v>
      </c>
      <c r="GK160">
        <f t="shared" si="158"/>
        <v>0</v>
      </c>
      <c r="GL160">
        <f t="shared" si="159"/>
        <v>0</v>
      </c>
      <c r="GM160">
        <f t="shared" si="160"/>
        <v>0</v>
      </c>
      <c r="GN160" s="23">
        <f t="shared" si="161"/>
        <v>0</v>
      </c>
      <c r="GO160" s="465"/>
      <c r="GP160" s="335"/>
      <c r="GQ160" s="335"/>
      <c r="GR160" s="335"/>
      <c r="GS160" s="335"/>
      <c r="GT160" s="335"/>
      <c r="GU160" s="335"/>
      <c r="GV160" s="335"/>
      <c r="GW160" s="335"/>
      <c r="GX160" s="335"/>
      <c r="GY160" s="23">
        <v>2</v>
      </c>
      <c r="GZ160" s="23">
        <f t="shared" si="162"/>
        <v>0</v>
      </c>
      <c r="HA160">
        <f t="shared" si="163"/>
        <v>0</v>
      </c>
      <c r="HB160">
        <f t="shared" si="164"/>
        <v>0</v>
      </c>
      <c r="HC160">
        <f t="shared" si="165"/>
        <v>0</v>
      </c>
      <c r="HD160">
        <f t="shared" si="166"/>
        <v>0</v>
      </c>
      <c r="HE160" s="23">
        <f t="shared" si="167"/>
        <v>0</v>
      </c>
      <c r="HF160" s="465"/>
      <c r="HG160" s="335"/>
      <c r="HH160" s="335"/>
      <c r="HI160" s="335"/>
      <c r="HJ160" s="335"/>
      <c r="HK160" s="335"/>
      <c r="HL160" s="335"/>
      <c r="HM160" s="335"/>
      <c r="HN160" s="335"/>
      <c r="HO160" s="335"/>
      <c r="HP160" s="23">
        <v>2</v>
      </c>
      <c r="HQ160" s="23">
        <f t="shared" si="168"/>
        <v>0</v>
      </c>
      <c r="HR160">
        <f t="shared" si="169"/>
        <v>0</v>
      </c>
      <c r="HS160">
        <f t="shared" si="170"/>
        <v>0</v>
      </c>
      <c r="HT160">
        <f t="shared" si="171"/>
        <v>0</v>
      </c>
      <c r="HU160">
        <f t="shared" si="172"/>
        <v>0</v>
      </c>
      <c r="HV160" s="23">
        <f t="shared" si="173"/>
        <v>0</v>
      </c>
      <c r="HW160" s="465"/>
      <c r="HX160" s="335"/>
      <c r="HY160" s="335"/>
      <c r="HZ160" s="335"/>
      <c r="IA160" s="335"/>
      <c r="IB160" s="335"/>
      <c r="IC160" s="335"/>
      <c r="ID160" s="335"/>
      <c r="IE160" s="335"/>
      <c r="IF160" s="335"/>
      <c r="IG160" s="23">
        <v>2</v>
      </c>
      <c r="IH160" s="23">
        <f t="shared" si="174"/>
        <v>0</v>
      </c>
      <c r="II160">
        <f t="shared" si="175"/>
        <v>0</v>
      </c>
      <c r="IJ160">
        <f t="shared" si="176"/>
        <v>0</v>
      </c>
      <c r="IK160">
        <f t="shared" si="177"/>
        <v>0</v>
      </c>
      <c r="IL160">
        <f t="shared" si="178"/>
        <v>0</v>
      </c>
      <c r="IM160" s="23">
        <f t="shared" si="179"/>
        <v>0</v>
      </c>
      <c r="IN160" s="465"/>
      <c r="IO160" s="335"/>
      <c r="IP160" s="335"/>
      <c r="IQ160" s="335"/>
      <c r="IR160" s="335"/>
      <c r="IS160" s="335"/>
      <c r="IT160" s="335"/>
    </row>
    <row r="161" spans="1:254" s="124" customFormat="1" ht="12.75" x14ac:dyDescent="0.2">
      <c r="A161" s="335"/>
      <c r="B161" s="335"/>
      <c r="C161" s="23">
        <v>3</v>
      </c>
      <c r="D161" s="23">
        <f t="shared" si="90"/>
        <v>0</v>
      </c>
      <c r="E161">
        <f t="shared" si="91"/>
        <v>0</v>
      </c>
      <c r="F161">
        <f t="shared" si="92"/>
        <v>0</v>
      </c>
      <c r="G161">
        <f t="shared" si="93"/>
        <v>0</v>
      </c>
      <c r="H161">
        <f t="shared" si="94"/>
        <v>0</v>
      </c>
      <c r="I161" s="23">
        <f t="shared" ca="1" si="95"/>
        <v>1200</v>
      </c>
      <c r="J161" s="465"/>
      <c r="K161" s="335"/>
      <c r="L161" s="335"/>
      <c r="M161" s="335"/>
      <c r="N161" s="335"/>
      <c r="O161" s="335"/>
      <c r="P161" s="335"/>
      <c r="Q161" s="335"/>
      <c r="R161" s="335"/>
      <c r="S161" s="335"/>
      <c r="T161" s="23">
        <v>3</v>
      </c>
      <c r="U161" s="23">
        <f t="shared" si="96"/>
        <v>0</v>
      </c>
      <c r="V161">
        <f t="shared" si="97"/>
        <v>0</v>
      </c>
      <c r="W161">
        <f t="shared" si="98"/>
        <v>0</v>
      </c>
      <c r="X161">
        <f t="shared" si="99"/>
        <v>0</v>
      </c>
      <c r="Y161">
        <f t="shared" si="100"/>
        <v>0</v>
      </c>
      <c r="Z161" s="23">
        <f t="shared" ca="1" si="101"/>
        <v>600</v>
      </c>
      <c r="AA161" s="465"/>
      <c r="AB161" s="335"/>
      <c r="AC161" s="335"/>
      <c r="AD161" s="335"/>
      <c r="AE161" s="335"/>
      <c r="AF161" s="335"/>
      <c r="AG161" s="335"/>
      <c r="AH161" s="335"/>
      <c r="AI161" s="335"/>
      <c r="AJ161" s="335"/>
      <c r="AK161" s="23">
        <v>3</v>
      </c>
      <c r="AL161" s="23">
        <f t="shared" si="102"/>
        <v>0</v>
      </c>
      <c r="AM161">
        <f t="shared" si="103"/>
        <v>0</v>
      </c>
      <c r="AN161">
        <f t="shared" si="104"/>
        <v>0</v>
      </c>
      <c r="AO161">
        <f t="shared" si="105"/>
        <v>0</v>
      </c>
      <c r="AP161">
        <f t="shared" si="106"/>
        <v>0</v>
      </c>
      <c r="AQ161" s="23">
        <f t="shared" ca="1" si="107"/>
        <v>455</v>
      </c>
      <c r="AR161" s="465"/>
      <c r="AS161" s="335"/>
      <c r="AT161" s="335"/>
      <c r="AU161" s="335"/>
      <c r="AV161" s="335"/>
      <c r="AW161" s="335"/>
      <c r="AX161" s="335"/>
      <c r="AY161" s="335"/>
      <c r="AZ161" s="335"/>
      <c r="BA161" s="335"/>
      <c r="BB161" s="23">
        <v>3</v>
      </c>
      <c r="BC161" s="23">
        <f t="shared" si="108"/>
        <v>0</v>
      </c>
      <c r="BD161">
        <f t="shared" si="109"/>
        <v>0</v>
      </c>
      <c r="BE161">
        <f t="shared" si="110"/>
        <v>0</v>
      </c>
      <c r="BF161">
        <f t="shared" si="111"/>
        <v>0</v>
      </c>
      <c r="BG161">
        <f t="shared" si="112"/>
        <v>0</v>
      </c>
      <c r="BH161" s="23">
        <f t="shared" ca="1" si="113"/>
        <v>1200</v>
      </c>
      <c r="BI161" s="465"/>
      <c r="BJ161" s="335"/>
      <c r="BK161" s="335"/>
      <c r="BL161" s="335"/>
      <c r="BM161" s="335"/>
      <c r="BN161" s="335"/>
      <c r="BO161" s="335"/>
      <c r="BP161" s="335"/>
      <c r="BQ161" s="335"/>
      <c r="BR161" s="335"/>
      <c r="BS161" s="23">
        <v>3</v>
      </c>
      <c r="BT161" s="23">
        <f t="shared" si="114"/>
        <v>0</v>
      </c>
      <c r="BU161">
        <f t="shared" si="115"/>
        <v>0</v>
      </c>
      <c r="BV161">
        <f t="shared" si="116"/>
        <v>0</v>
      </c>
      <c r="BW161">
        <f t="shared" si="117"/>
        <v>0</v>
      </c>
      <c r="BX161">
        <f t="shared" si="118"/>
        <v>0</v>
      </c>
      <c r="BY161" s="23">
        <f t="shared" ca="1" si="119"/>
        <v>250</v>
      </c>
      <c r="BZ161" s="465"/>
      <c r="CA161" s="335"/>
      <c r="CB161" s="335"/>
      <c r="CC161" s="335"/>
      <c r="CD161" s="335"/>
      <c r="CE161" s="335"/>
      <c r="CF161" s="335"/>
      <c r="CG161" s="335"/>
      <c r="CH161" s="335"/>
      <c r="CI161" s="335"/>
      <c r="CJ161" s="23">
        <v>3</v>
      </c>
      <c r="CK161" s="23">
        <f t="shared" si="120"/>
        <v>0</v>
      </c>
      <c r="CL161">
        <f t="shared" si="121"/>
        <v>0</v>
      </c>
      <c r="CM161">
        <f t="shared" si="122"/>
        <v>0</v>
      </c>
      <c r="CN161">
        <f t="shared" si="123"/>
        <v>0</v>
      </c>
      <c r="CO161">
        <f t="shared" si="124"/>
        <v>0</v>
      </c>
      <c r="CP161" s="23">
        <f t="shared" ca="1" si="125"/>
        <v>1200</v>
      </c>
      <c r="CQ161" s="465"/>
      <c r="CR161" s="335"/>
      <c r="CS161" s="335"/>
      <c r="CT161" s="335"/>
      <c r="CU161" s="335"/>
      <c r="CV161" s="335"/>
      <c r="CW161" s="335"/>
      <c r="CX161" s="335"/>
      <c r="CY161" s="335"/>
      <c r="CZ161" s="335"/>
      <c r="DA161" s="23">
        <v>3</v>
      </c>
      <c r="DB161" s="23">
        <f t="shared" si="126"/>
        <v>0</v>
      </c>
      <c r="DC161">
        <f t="shared" si="127"/>
        <v>0</v>
      </c>
      <c r="DD161">
        <f t="shared" si="128"/>
        <v>0</v>
      </c>
      <c r="DE161">
        <f t="shared" si="129"/>
        <v>0</v>
      </c>
      <c r="DF161">
        <f t="shared" si="130"/>
        <v>0</v>
      </c>
      <c r="DG161" s="23">
        <f t="shared" ca="1" si="131"/>
        <v>1500</v>
      </c>
      <c r="DH161" s="465"/>
      <c r="DI161" s="335"/>
      <c r="DJ161" s="335"/>
      <c r="DK161" s="335"/>
      <c r="DL161" s="335"/>
      <c r="DM161" s="335"/>
      <c r="DN161" s="335"/>
      <c r="DO161" s="335"/>
      <c r="DP161" s="335"/>
      <c r="DQ161" s="335"/>
      <c r="DR161" s="23">
        <v>3</v>
      </c>
      <c r="DS161" s="23">
        <f t="shared" si="132"/>
        <v>0</v>
      </c>
      <c r="DT161">
        <f t="shared" si="133"/>
        <v>0</v>
      </c>
      <c r="DU161">
        <f t="shared" si="134"/>
        <v>0</v>
      </c>
      <c r="DV161">
        <f t="shared" si="135"/>
        <v>0</v>
      </c>
      <c r="DW161">
        <f t="shared" si="136"/>
        <v>0</v>
      </c>
      <c r="DX161" s="23">
        <f t="shared" ca="1" si="137"/>
        <v>600</v>
      </c>
      <c r="DY161" s="465"/>
      <c r="DZ161" s="335"/>
      <c r="EA161" s="335"/>
      <c r="EB161" s="335"/>
      <c r="EC161" s="335"/>
      <c r="ED161" s="335"/>
      <c r="EE161" s="335"/>
      <c r="EF161" s="335"/>
      <c r="EG161" s="335"/>
      <c r="EH161" s="335"/>
      <c r="EI161" s="23">
        <v>3</v>
      </c>
      <c r="EJ161" s="23">
        <f t="shared" si="138"/>
        <v>0</v>
      </c>
      <c r="EK161">
        <f t="shared" si="139"/>
        <v>0</v>
      </c>
      <c r="EL161">
        <f t="shared" si="140"/>
        <v>0</v>
      </c>
      <c r="EM161">
        <f t="shared" si="141"/>
        <v>0</v>
      </c>
      <c r="EN161">
        <f t="shared" si="142"/>
        <v>0</v>
      </c>
      <c r="EO161" s="23">
        <f t="shared" ca="1" si="143"/>
        <v>0</v>
      </c>
      <c r="EP161" s="465"/>
      <c r="EQ161" s="335"/>
      <c r="ER161" s="335"/>
      <c r="ES161" s="335"/>
      <c r="ET161" s="335"/>
      <c r="EU161" s="335"/>
      <c r="EV161" s="335"/>
      <c r="EW161" s="335"/>
      <c r="EX161" s="335"/>
      <c r="EY161" s="335"/>
      <c r="EZ161" s="23">
        <v>3</v>
      </c>
      <c r="FA161" s="23">
        <f t="shared" si="144"/>
        <v>0</v>
      </c>
      <c r="FB161">
        <f t="shared" si="145"/>
        <v>0</v>
      </c>
      <c r="FC161">
        <f t="shared" si="146"/>
        <v>0</v>
      </c>
      <c r="FD161">
        <f t="shared" si="147"/>
        <v>0</v>
      </c>
      <c r="FE161">
        <f t="shared" si="148"/>
        <v>0</v>
      </c>
      <c r="FF161" s="23">
        <f t="shared" ca="1" si="149"/>
        <v>500</v>
      </c>
      <c r="FG161" s="465"/>
      <c r="FH161" s="335"/>
      <c r="FI161" s="335"/>
      <c r="FJ161" s="335"/>
      <c r="FK161" s="335"/>
      <c r="FL161" s="335"/>
      <c r="FM161" s="335"/>
      <c r="FN161" s="335"/>
      <c r="FO161" s="335"/>
      <c r="FP161" s="335"/>
      <c r="FQ161" s="23">
        <v>3</v>
      </c>
      <c r="FR161" s="23">
        <f t="shared" si="150"/>
        <v>0</v>
      </c>
      <c r="FS161">
        <f t="shared" si="151"/>
        <v>0</v>
      </c>
      <c r="FT161">
        <f t="shared" si="152"/>
        <v>0</v>
      </c>
      <c r="FU161">
        <f t="shared" si="153"/>
        <v>0</v>
      </c>
      <c r="FV161">
        <f t="shared" si="154"/>
        <v>0</v>
      </c>
      <c r="FW161" s="23">
        <f t="shared" si="155"/>
        <v>0</v>
      </c>
      <c r="FX161" s="465"/>
      <c r="FY161" s="335"/>
      <c r="FZ161" s="335"/>
      <c r="GA161" s="335"/>
      <c r="GB161" s="335"/>
      <c r="GC161" s="335"/>
      <c r="GD161" s="335"/>
      <c r="GE161" s="335"/>
      <c r="GF161" s="335"/>
      <c r="GG161" s="335"/>
      <c r="GH161" s="23">
        <v>3</v>
      </c>
      <c r="GI161" s="23">
        <f t="shared" si="156"/>
        <v>0</v>
      </c>
      <c r="GJ161">
        <f t="shared" si="157"/>
        <v>0</v>
      </c>
      <c r="GK161">
        <f t="shared" si="158"/>
        <v>0</v>
      </c>
      <c r="GL161">
        <f t="shared" si="159"/>
        <v>0</v>
      </c>
      <c r="GM161">
        <f t="shared" si="160"/>
        <v>0</v>
      </c>
      <c r="GN161" s="23">
        <f t="shared" si="161"/>
        <v>0</v>
      </c>
      <c r="GO161" s="465"/>
      <c r="GP161" s="335"/>
      <c r="GQ161" s="335"/>
      <c r="GR161" s="335"/>
      <c r="GS161" s="335"/>
      <c r="GT161" s="335"/>
      <c r="GU161" s="335"/>
      <c r="GV161" s="335"/>
      <c r="GW161" s="335"/>
      <c r="GX161" s="335"/>
      <c r="GY161" s="23">
        <v>3</v>
      </c>
      <c r="GZ161" s="23">
        <f t="shared" si="162"/>
        <v>0</v>
      </c>
      <c r="HA161">
        <f t="shared" si="163"/>
        <v>0</v>
      </c>
      <c r="HB161">
        <f t="shared" si="164"/>
        <v>0</v>
      </c>
      <c r="HC161">
        <f t="shared" si="165"/>
        <v>0</v>
      </c>
      <c r="HD161">
        <f t="shared" si="166"/>
        <v>0</v>
      </c>
      <c r="HE161" s="23">
        <f t="shared" si="167"/>
        <v>0</v>
      </c>
      <c r="HF161" s="465"/>
      <c r="HG161" s="335"/>
      <c r="HH161" s="335"/>
      <c r="HI161" s="335"/>
      <c r="HJ161" s="335"/>
      <c r="HK161" s="335"/>
      <c r="HL161" s="335"/>
      <c r="HM161" s="335"/>
      <c r="HN161" s="335"/>
      <c r="HO161" s="335"/>
      <c r="HP161" s="23">
        <v>3</v>
      </c>
      <c r="HQ161" s="23">
        <f t="shared" si="168"/>
        <v>0</v>
      </c>
      <c r="HR161">
        <f t="shared" si="169"/>
        <v>0</v>
      </c>
      <c r="HS161">
        <f t="shared" si="170"/>
        <v>0</v>
      </c>
      <c r="HT161">
        <f t="shared" si="171"/>
        <v>0</v>
      </c>
      <c r="HU161">
        <f t="shared" si="172"/>
        <v>0</v>
      </c>
      <c r="HV161" s="23">
        <f t="shared" si="173"/>
        <v>0</v>
      </c>
      <c r="HW161" s="465"/>
      <c r="HX161" s="335"/>
      <c r="HY161" s="335"/>
      <c r="HZ161" s="335"/>
      <c r="IA161" s="335"/>
      <c r="IB161" s="335"/>
      <c r="IC161" s="335"/>
      <c r="ID161" s="335"/>
      <c r="IE161" s="335"/>
      <c r="IF161" s="335"/>
      <c r="IG161" s="23">
        <v>3</v>
      </c>
      <c r="IH161" s="23">
        <f t="shared" si="174"/>
        <v>0</v>
      </c>
      <c r="II161">
        <f t="shared" si="175"/>
        <v>0</v>
      </c>
      <c r="IJ161">
        <f t="shared" si="176"/>
        <v>0</v>
      </c>
      <c r="IK161">
        <f t="shared" si="177"/>
        <v>0</v>
      </c>
      <c r="IL161">
        <f t="shared" si="178"/>
        <v>0</v>
      </c>
      <c r="IM161" s="23">
        <f t="shared" si="179"/>
        <v>0</v>
      </c>
      <c r="IN161" s="465"/>
      <c r="IO161" s="335"/>
      <c r="IP161" s="335"/>
      <c r="IQ161" s="335"/>
      <c r="IR161" s="335"/>
      <c r="IS161" s="335"/>
      <c r="IT161" s="335"/>
    </row>
    <row r="162" spans="1:254" s="124" customFormat="1" ht="12.75" x14ac:dyDescent="0.2">
      <c r="A162" s="335"/>
      <c r="B162" s="335"/>
      <c r="C162" s="23">
        <v>4</v>
      </c>
      <c r="D162" s="23">
        <f t="shared" si="90"/>
        <v>0</v>
      </c>
      <c r="E162">
        <f t="shared" si="91"/>
        <v>0</v>
      </c>
      <c r="F162">
        <f t="shared" si="92"/>
        <v>0</v>
      </c>
      <c r="G162">
        <f t="shared" si="93"/>
        <v>0</v>
      </c>
      <c r="H162">
        <f t="shared" si="94"/>
        <v>0</v>
      </c>
      <c r="I162" s="23">
        <f t="shared" ca="1" si="95"/>
        <v>1200</v>
      </c>
      <c r="J162" s="465"/>
      <c r="K162" s="335"/>
      <c r="L162" s="335"/>
      <c r="M162" s="335"/>
      <c r="N162" s="335"/>
      <c r="O162" s="335"/>
      <c r="P162" s="335"/>
      <c r="Q162" s="335"/>
      <c r="R162" s="335"/>
      <c r="S162" s="335"/>
      <c r="T162" s="23">
        <v>4</v>
      </c>
      <c r="U162" s="23">
        <f t="shared" si="96"/>
        <v>0</v>
      </c>
      <c r="V162">
        <f t="shared" si="97"/>
        <v>0</v>
      </c>
      <c r="W162">
        <f t="shared" si="98"/>
        <v>0</v>
      </c>
      <c r="X162">
        <f t="shared" si="99"/>
        <v>0</v>
      </c>
      <c r="Y162">
        <f t="shared" si="100"/>
        <v>0</v>
      </c>
      <c r="Z162" s="23">
        <f t="shared" ca="1" si="101"/>
        <v>600</v>
      </c>
      <c r="AA162" s="465"/>
      <c r="AB162" s="335"/>
      <c r="AC162" s="335"/>
      <c r="AD162" s="335"/>
      <c r="AE162" s="335"/>
      <c r="AF162" s="335"/>
      <c r="AG162" s="335"/>
      <c r="AH162" s="335"/>
      <c r="AI162" s="335"/>
      <c r="AJ162" s="335"/>
      <c r="AK162" s="23">
        <v>4</v>
      </c>
      <c r="AL162" s="23">
        <f t="shared" si="102"/>
        <v>0</v>
      </c>
      <c r="AM162">
        <f t="shared" si="103"/>
        <v>0</v>
      </c>
      <c r="AN162">
        <f t="shared" si="104"/>
        <v>0</v>
      </c>
      <c r="AO162">
        <f t="shared" si="105"/>
        <v>0</v>
      </c>
      <c r="AP162">
        <f t="shared" si="106"/>
        <v>0</v>
      </c>
      <c r="AQ162" s="23">
        <f t="shared" ca="1" si="107"/>
        <v>455</v>
      </c>
      <c r="AR162" s="465"/>
      <c r="AS162" s="335"/>
      <c r="AT162" s="335"/>
      <c r="AU162" s="335"/>
      <c r="AV162" s="335"/>
      <c r="AW162" s="335"/>
      <c r="AX162" s="335"/>
      <c r="AY162" s="335"/>
      <c r="AZ162" s="335"/>
      <c r="BA162" s="335"/>
      <c r="BB162" s="23">
        <v>4</v>
      </c>
      <c r="BC162" s="23">
        <f t="shared" si="108"/>
        <v>0</v>
      </c>
      <c r="BD162">
        <f t="shared" si="109"/>
        <v>0</v>
      </c>
      <c r="BE162">
        <f t="shared" si="110"/>
        <v>0</v>
      </c>
      <c r="BF162">
        <f t="shared" si="111"/>
        <v>0</v>
      </c>
      <c r="BG162">
        <f t="shared" si="112"/>
        <v>0</v>
      </c>
      <c r="BH162" s="23">
        <f t="shared" ca="1" si="113"/>
        <v>1200</v>
      </c>
      <c r="BI162" s="465"/>
      <c r="BJ162" s="335"/>
      <c r="BK162" s="335"/>
      <c r="BL162" s="335"/>
      <c r="BM162" s="335"/>
      <c r="BN162" s="335"/>
      <c r="BO162" s="335"/>
      <c r="BP162" s="335"/>
      <c r="BQ162" s="335"/>
      <c r="BR162" s="335"/>
      <c r="BS162" s="23">
        <v>4</v>
      </c>
      <c r="BT162" s="23">
        <f t="shared" si="114"/>
        <v>0</v>
      </c>
      <c r="BU162">
        <f t="shared" si="115"/>
        <v>0</v>
      </c>
      <c r="BV162">
        <f t="shared" si="116"/>
        <v>0</v>
      </c>
      <c r="BW162">
        <f t="shared" si="117"/>
        <v>0</v>
      </c>
      <c r="BX162">
        <f t="shared" si="118"/>
        <v>0</v>
      </c>
      <c r="BY162" s="23">
        <f t="shared" ca="1" si="119"/>
        <v>250</v>
      </c>
      <c r="BZ162" s="465"/>
      <c r="CA162" s="335"/>
      <c r="CB162" s="335"/>
      <c r="CC162" s="335"/>
      <c r="CD162" s="335"/>
      <c r="CE162" s="335"/>
      <c r="CF162" s="335"/>
      <c r="CG162" s="335"/>
      <c r="CH162" s="335"/>
      <c r="CI162" s="335"/>
      <c r="CJ162" s="23">
        <v>4</v>
      </c>
      <c r="CK162" s="23">
        <f t="shared" si="120"/>
        <v>0</v>
      </c>
      <c r="CL162">
        <f t="shared" si="121"/>
        <v>0</v>
      </c>
      <c r="CM162">
        <f t="shared" si="122"/>
        <v>0</v>
      </c>
      <c r="CN162">
        <f t="shared" si="123"/>
        <v>0</v>
      </c>
      <c r="CO162">
        <f t="shared" si="124"/>
        <v>0</v>
      </c>
      <c r="CP162" s="23">
        <f t="shared" ca="1" si="125"/>
        <v>1200</v>
      </c>
      <c r="CQ162" s="465"/>
      <c r="CR162" s="335"/>
      <c r="CS162" s="335"/>
      <c r="CT162" s="335"/>
      <c r="CU162" s="335"/>
      <c r="CV162" s="335"/>
      <c r="CW162" s="335"/>
      <c r="CX162" s="335"/>
      <c r="CY162" s="335"/>
      <c r="CZ162" s="335"/>
      <c r="DA162" s="23">
        <v>4</v>
      </c>
      <c r="DB162" s="23">
        <f t="shared" si="126"/>
        <v>0</v>
      </c>
      <c r="DC162">
        <f t="shared" si="127"/>
        <v>0</v>
      </c>
      <c r="DD162">
        <f t="shared" si="128"/>
        <v>0</v>
      </c>
      <c r="DE162">
        <f t="shared" si="129"/>
        <v>0</v>
      </c>
      <c r="DF162">
        <f t="shared" si="130"/>
        <v>0</v>
      </c>
      <c r="DG162" s="23">
        <f t="shared" ca="1" si="131"/>
        <v>1500</v>
      </c>
      <c r="DH162" s="465"/>
      <c r="DI162" s="335"/>
      <c r="DJ162" s="335"/>
      <c r="DK162" s="335"/>
      <c r="DL162" s="335"/>
      <c r="DM162" s="335"/>
      <c r="DN162" s="335"/>
      <c r="DO162" s="335"/>
      <c r="DP162" s="335"/>
      <c r="DQ162" s="335"/>
      <c r="DR162" s="23">
        <v>4</v>
      </c>
      <c r="DS162" s="23">
        <f t="shared" si="132"/>
        <v>0</v>
      </c>
      <c r="DT162">
        <f t="shared" si="133"/>
        <v>0</v>
      </c>
      <c r="DU162">
        <f t="shared" si="134"/>
        <v>0</v>
      </c>
      <c r="DV162">
        <f t="shared" si="135"/>
        <v>0</v>
      </c>
      <c r="DW162">
        <f t="shared" si="136"/>
        <v>0</v>
      </c>
      <c r="DX162" s="23">
        <f t="shared" ca="1" si="137"/>
        <v>600</v>
      </c>
      <c r="DY162" s="465"/>
      <c r="DZ162" s="335"/>
      <c r="EA162" s="335"/>
      <c r="EB162" s="335"/>
      <c r="EC162" s="335"/>
      <c r="ED162" s="335"/>
      <c r="EE162" s="335"/>
      <c r="EF162" s="335"/>
      <c r="EG162" s="335"/>
      <c r="EH162" s="335"/>
      <c r="EI162" s="23">
        <v>4</v>
      </c>
      <c r="EJ162" s="23">
        <f t="shared" si="138"/>
        <v>0</v>
      </c>
      <c r="EK162">
        <f t="shared" si="139"/>
        <v>0</v>
      </c>
      <c r="EL162">
        <f t="shared" si="140"/>
        <v>0</v>
      </c>
      <c r="EM162">
        <f t="shared" si="141"/>
        <v>0</v>
      </c>
      <c r="EN162">
        <f t="shared" si="142"/>
        <v>0</v>
      </c>
      <c r="EO162" s="23">
        <f t="shared" ca="1" si="143"/>
        <v>0</v>
      </c>
      <c r="EP162" s="465"/>
      <c r="EQ162" s="335"/>
      <c r="ER162" s="335"/>
      <c r="ES162" s="335"/>
      <c r="ET162" s="335"/>
      <c r="EU162" s="335"/>
      <c r="EV162" s="335"/>
      <c r="EW162" s="335"/>
      <c r="EX162" s="335"/>
      <c r="EY162" s="335"/>
      <c r="EZ162" s="23">
        <v>4</v>
      </c>
      <c r="FA162" s="23">
        <f t="shared" si="144"/>
        <v>0</v>
      </c>
      <c r="FB162">
        <f t="shared" si="145"/>
        <v>0</v>
      </c>
      <c r="FC162">
        <f t="shared" si="146"/>
        <v>0</v>
      </c>
      <c r="FD162">
        <f t="shared" si="147"/>
        <v>0</v>
      </c>
      <c r="FE162">
        <f t="shared" si="148"/>
        <v>0</v>
      </c>
      <c r="FF162" s="23">
        <f t="shared" ca="1" si="149"/>
        <v>500</v>
      </c>
      <c r="FG162" s="465"/>
      <c r="FH162" s="335"/>
      <c r="FI162" s="335"/>
      <c r="FJ162" s="335"/>
      <c r="FK162" s="335"/>
      <c r="FL162" s="335"/>
      <c r="FM162" s="335"/>
      <c r="FN162" s="335"/>
      <c r="FO162" s="335"/>
      <c r="FP162" s="335"/>
      <c r="FQ162" s="23">
        <v>4</v>
      </c>
      <c r="FR162" s="23">
        <f t="shared" si="150"/>
        <v>0</v>
      </c>
      <c r="FS162">
        <f t="shared" si="151"/>
        <v>0</v>
      </c>
      <c r="FT162">
        <f t="shared" si="152"/>
        <v>0</v>
      </c>
      <c r="FU162">
        <f t="shared" si="153"/>
        <v>0</v>
      </c>
      <c r="FV162">
        <f t="shared" si="154"/>
        <v>0</v>
      </c>
      <c r="FW162" s="23">
        <f t="shared" si="155"/>
        <v>0</v>
      </c>
      <c r="FX162" s="465"/>
      <c r="FY162" s="335"/>
      <c r="FZ162" s="335"/>
      <c r="GA162" s="335"/>
      <c r="GB162" s="335"/>
      <c r="GC162" s="335"/>
      <c r="GD162" s="335"/>
      <c r="GE162" s="335"/>
      <c r="GF162" s="335"/>
      <c r="GG162" s="335"/>
      <c r="GH162" s="23">
        <v>4</v>
      </c>
      <c r="GI162" s="23">
        <f t="shared" si="156"/>
        <v>0</v>
      </c>
      <c r="GJ162">
        <f t="shared" si="157"/>
        <v>0</v>
      </c>
      <c r="GK162">
        <f t="shared" si="158"/>
        <v>0</v>
      </c>
      <c r="GL162">
        <f t="shared" si="159"/>
        <v>0</v>
      </c>
      <c r="GM162">
        <f t="shared" si="160"/>
        <v>0</v>
      </c>
      <c r="GN162" s="23">
        <f t="shared" si="161"/>
        <v>0</v>
      </c>
      <c r="GO162" s="465"/>
      <c r="GP162" s="335"/>
      <c r="GQ162" s="335"/>
      <c r="GR162" s="335"/>
      <c r="GS162" s="335"/>
      <c r="GT162" s="335"/>
      <c r="GU162" s="335"/>
      <c r="GV162" s="335"/>
      <c r="GW162" s="335"/>
      <c r="GX162" s="335"/>
      <c r="GY162" s="23">
        <v>4</v>
      </c>
      <c r="GZ162" s="23">
        <f t="shared" si="162"/>
        <v>0</v>
      </c>
      <c r="HA162">
        <f t="shared" si="163"/>
        <v>0</v>
      </c>
      <c r="HB162">
        <f t="shared" si="164"/>
        <v>0</v>
      </c>
      <c r="HC162">
        <f t="shared" si="165"/>
        <v>0</v>
      </c>
      <c r="HD162">
        <f t="shared" si="166"/>
        <v>0</v>
      </c>
      <c r="HE162" s="23">
        <f t="shared" si="167"/>
        <v>0</v>
      </c>
      <c r="HF162" s="465"/>
      <c r="HG162" s="335"/>
      <c r="HH162" s="335"/>
      <c r="HI162" s="335"/>
      <c r="HJ162" s="335"/>
      <c r="HK162" s="335"/>
      <c r="HL162" s="335"/>
      <c r="HM162" s="335"/>
      <c r="HN162" s="335"/>
      <c r="HO162" s="335"/>
      <c r="HP162" s="23">
        <v>4</v>
      </c>
      <c r="HQ162" s="23">
        <f t="shared" si="168"/>
        <v>0</v>
      </c>
      <c r="HR162">
        <f t="shared" si="169"/>
        <v>0</v>
      </c>
      <c r="HS162">
        <f t="shared" si="170"/>
        <v>0</v>
      </c>
      <c r="HT162">
        <f t="shared" si="171"/>
        <v>0</v>
      </c>
      <c r="HU162">
        <f t="shared" si="172"/>
        <v>0</v>
      </c>
      <c r="HV162" s="23">
        <f t="shared" si="173"/>
        <v>0</v>
      </c>
      <c r="HW162" s="465"/>
      <c r="HX162" s="335"/>
      <c r="HY162" s="335"/>
      <c r="HZ162" s="335"/>
      <c r="IA162" s="335"/>
      <c r="IB162" s="335"/>
      <c r="IC162" s="335"/>
      <c r="ID162" s="335"/>
      <c r="IE162" s="335"/>
      <c r="IF162" s="335"/>
      <c r="IG162" s="23">
        <v>4</v>
      </c>
      <c r="IH162" s="23">
        <f t="shared" si="174"/>
        <v>0</v>
      </c>
      <c r="II162">
        <f t="shared" si="175"/>
        <v>0</v>
      </c>
      <c r="IJ162">
        <f t="shared" si="176"/>
        <v>0</v>
      </c>
      <c r="IK162">
        <f t="shared" si="177"/>
        <v>0</v>
      </c>
      <c r="IL162">
        <f t="shared" si="178"/>
        <v>0</v>
      </c>
      <c r="IM162" s="23">
        <f t="shared" si="179"/>
        <v>0</v>
      </c>
      <c r="IN162" s="465"/>
      <c r="IO162" s="335"/>
      <c r="IP162" s="335"/>
      <c r="IQ162" s="335"/>
      <c r="IR162" s="335"/>
      <c r="IS162" s="335"/>
      <c r="IT162" s="335"/>
    </row>
    <row r="163" spans="1:254" s="124" customFormat="1" ht="12.75" x14ac:dyDescent="0.2">
      <c r="A163" s="335"/>
      <c r="B163" s="335"/>
      <c r="C163" s="23">
        <v>5</v>
      </c>
      <c r="D163" s="23">
        <f t="shared" si="90"/>
        <v>0</v>
      </c>
      <c r="E163">
        <f t="shared" si="91"/>
        <v>0</v>
      </c>
      <c r="F163">
        <f t="shared" si="92"/>
        <v>0</v>
      </c>
      <c r="G163">
        <f t="shared" si="93"/>
        <v>0</v>
      </c>
      <c r="H163">
        <f t="shared" si="94"/>
        <v>0</v>
      </c>
      <c r="I163" s="23">
        <f t="shared" ca="1" si="95"/>
        <v>1200</v>
      </c>
      <c r="J163" s="465"/>
      <c r="K163" s="335"/>
      <c r="L163" s="335"/>
      <c r="M163" s="335"/>
      <c r="N163" s="335"/>
      <c r="O163" s="335"/>
      <c r="P163" s="335"/>
      <c r="Q163" s="335"/>
      <c r="R163" s="335"/>
      <c r="S163" s="335"/>
      <c r="T163" s="23">
        <v>5</v>
      </c>
      <c r="U163" s="23">
        <f t="shared" si="96"/>
        <v>0</v>
      </c>
      <c r="V163">
        <f t="shared" si="97"/>
        <v>0</v>
      </c>
      <c r="W163">
        <f t="shared" si="98"/>
        <v>0</v>
      </c>
      <c r="X163">
        <f t="shared" si="99"/>
        <v>0</v>
      </c>
      <c r="Y163">
        <f t="shared" si="100"/>
        <v>0</v>
      </c>
      <c r="Z163" s="23">
        <f t="shared" ca="1" si="101"/>
        <v>600</v>
      </c>
      <c r="AA163" s="465"/>
      <c r="AB163" s="335"/>
      <c r="AC163" s="335"/>
      <c r="AD163" s="335"/>
      <c r="AE163" s="335"/>
      <c r="AF163" s="335"/>
      <c r="AG163" s="335"/>
      <c r="AH163" s="335"/>
      <c r="AI163" s="335"/>
      <c r="AJ163" s="335"/>
      <c r="AK163" s="23">
        <v>5</v>
      </c>
      <c r="AL163" s="23">
        <f t="shared" si="102"/>
        <v>0</v>
      </c>
      <c r="AM163">
        <f t="shared" si="103"/>
        <v>0</v>
      </c>
      <c r="AN163">
        <f t="shared" si="104"/>
        <v>0</v>
      </c>
      <c r="AO163">
        <f t="shared" si="105"/>
        <v>0</v>
      </c>
      <c r="AP163">
        <f t="shared" si="106"/>
        <v>0</v>
      </c>
      <c r="AQ163" s="23">
        <f t="shared" ca="1" si="107"/>
        <v>455</v>
      </c>
      <c r="AR163" s="465"/>
      <c r="AS163" s="335"/>
      <c r="AT163" s="335"/>
      <c r="AU163" s="335"/>
      <c r="AV163" s="335"/>
      <c r="AW163" s="335"/>
      <c r="AX163" s="335"/>
      <c r="AY163" s="335"/>
      <c r="AZ163" s="335"/>
      <c r="BA163" s="335"/>
      <c r="BB163" s="23">
        <v>5</v>
      </c>
      <c r="BC163" s="23">
        <f t="shared" si="108"/>
        <v>0</v>
      </c>
      <c r="BD163">
        <f t="shared" si="109"/>
        <v>0</v>
      </c>
      <c r="BE163">
        <f t="shared" si="110"/>
        <v>0</v>
      </c>
      <c r="BF163">
        <f t="shared" si="111"/>
        <v>0</v>
      </c>
      <c r="BG163">
        <f t="shared" si="112"/>
        <v>0</v>
      </c>
      <c r="BH163" s="23">
        <f t="shared" ca="1" si="113"/>
        <v>1200</v>
      </c>
      <c r="BI163" s="465"/>
      <c r="BJ163" s="335"/>
      <c r="BK163" s="335"/>
      <c r="BL163" s="335"/>
      <c r="BM163" s="335"/>
      <c r="BN163" s="335"/>
      <c r="BO163" s="335"/>
      <c r="BP163" s="335"/>
      <c r="BQ163" s="335"/>
      <c r="BR163" s="335"/>
      <c r="BS163" s="23">
        <v>5</v>
      </c>
      <c r="BT163" s="23">
        <f t="shared" si="114"/>
        <v>0</v>
      </c>
      <c r="BU163">
        <f t="shared" si="115"/>
        <v>0</v>
      </c>
      <c r="BV163">
        <f t="shared" si="116"/>
        <v>0</v>
      </c>
      <c r="BW163">
        <f t="shared" si="117"/>
        <v>0</v>
      </c>
      <c r="BX163">
        <f t="shared" si="118"/>
        <v>0</v>
      </c>
      <c r="BY163" s="23">
        <f t="shared" ca="1" si="119"/>
        <v>250</v>
      </c>
      <c r="BZ163" s="465"/>
      <c r="CA163" s="335"/>
      <c r="CB163" s="335"/>
      <c r="CC163" s="335"/>
      <c r="CD163" s="335"/>
      <c r="CE163" s="335"/>
      <c r="CF163" s="335"/>
      <c r="CG163" s="335"/>
      <c r="CH163" s="335"/>
      <c r="CI163" s="335"/>
      <c r="CJ163" s="23">
        <v>5</v>
      </c>
      <c r="CK163" s="23">
        <f t="shared" si="120"/>
        <v>0</v>
      </c>
      <c r="CL163">
        <f t="shared" si="121"/>
        <v>0</v>
      </c>
      <c r="CM163">
        <f t="shared" si="122"/>
        <v>0</v>
      </c>
      <c r="CN163">
        <f t="shared" si="123"/>
        <v>0</v>
      </c>
      <c r="CO163">
        <f t="shared" si="124"/>
        <v>0</v>
      </c>
      <c r="CP163" s="23">
        <f t="shared" ca="1" si="125"/>
        <v>1200</v>
      </c>
      <c r="CQ163" s="465"/>
      <c r="CR163" s="335"/>
      <c r="CS163" s="335"/>
      <c r="CT163" s="335"/>
      <c r="CU163" s="335"/>
      <c r="CV163" s="335"/>
      <c r="CW163" s="335"/>
      <c r="CX163" s="335"/>
      <c r="CY163" s="335"/>
      <c r="CZ163" s="335"/>
      <c r="DA163" s="23">
        <v>5</v>
      </c>
      <c r="DB163" s="23">
        <f t="shared" si="126"/>
        <v>0</v>
      </c>
      <c r="DC163">
        <f t="shared" si="127"/>
        <v>0</v>
      </c>
      <c r="DD163">
        <f t="shared" si="128"/>
        <v>0</v>
      </c>
      <c r="DE163">
        <f t="shared" si="129"/>
        <v>0</v>
      </c>
      <c r="DF163">
        <f t="shared" si="130"/>
        <v>0</v>
      </c>
      <c r="DG163" s="23">
        <f t="shared" ca="1" si="131"/>
        <v>1500</v>
      </c>
      <c r="DH163" s="465"/>
      <c r="DI163" s="335"/>
      <c r="DJ163" s="335"/>
      <c r="DK163" s="335"/>
      <c r="DL163" s="335"/>
      <c r="DM163" s="335"/>
      <c r="DN163" s="335"/>
      <c r="DO163" s="335"/>
      <c r="DP163" s="335"/>
      <c r="DQ163" s="335"/>
      <c r="DR163" s="23">
        <v>5</v>
      </c>
      <c r="DS163" s="23">
        <f t="shared" si="132"/>
        <v>0</v>
      </c>
      <c r="DT163">
        <f t="shared" si="133"/>
        <v>0</v>
      </c>
      <c r="DU163">
        <f t="shared" si="134"/>
        <v>0</v>
      </c>
      <c r="DV163">
        <f t="shared" si="135"/>
        <v>0</v>
      </c>
      <c r="DW163">
        <f t="shared" si="136"/>
        <v>0</v>
      </c>
      <c r="DX163" s="23">
        <f t="shared" ca="1" si="137"/>
        <v>600</v>
      </c>
      <c r="DY163" s="465"/>
      <c r="DZ163" s="335"/>
      <c r="EA163" s="335"/>
      <c r="EB163" s="335"/>
      <c r="EC163" s="335"/>
      <c r="ED163" s="335"/>
      <c r="EE163" s="335"/>
      <c r="EF163" s="335"/>
      <c r="EG163" s="335"/>
      <c r="EH163" s="335"/>
      <c r="EI163" s="23">
        <v>5</v>
      </c>
      <c r="EJ163" s="23">
        <f t="shared" si="138"/>
        <v>0</v>
      </c>
      <c r="EK163">
        <f t="shared" si="139"/>
        <v>0</v>
      </c>
      <c r="EL163">
        <f t="shared" si="140"/>
        <v>0</v>
      </c>
      <c r="EM163">
        <f t="shared" si="141"/>
        <v>0</v>
      </c>
      <c r="EN163">
        <f t="shared" si="142"/>
        <v>0</v>
      </c>
      <c r="EO163" s="23">
        <f t="shared" ca="1" si="143"/>
        <v>0</v>
      </c>
      <c r="EP163" s="465"/>
      <c r="EQ163" s="335"/>
      <c r="ER163" s="335"/>
      <c r="ES163" s="335"/>
      <c r="ET163" s="335"/>
      <c r="EU163" s="335"/>
      <c r="EV163" s="335"/>
      <c r="EW163" s="335"/>
      <c r="EX163" s="335"/>
      <c r="EY163" s="335"/>
      <c r="EZ163" s="23">
        <v>5</v>
      </c>
      <c r="FA163" s="23">
        <f t="shared" si="144"/>
        <v>0</v>
      </c>
      <c r="FB163">
        <f t="shared" si="145"/>
        <v>0</v>
      </c>
      <c r="FC163">
        <f t="shared" si="146"/>
        <v>0</v>
      </c>
      <c r="FD163">
        <f t="shared" si="147"/>
        <v>0</v>
      </c>
      <c r="FE163">
        <f t="shared" si="148"/>
        <v>0</v>
      </c>
      <c r="FF163" s="23">
        <f t="shared" ca="1" si="149"/>
        <v>500</v>
      </c>
      <c r="FG163" s="465"/>
      <c r="FH163" s="335"/>
      <c r="FI163" s="335"/>
      <c r="FJ163" s="335"/>
      <c r="FK163" s="335"/>
      <c r="FL163" s="335"/>
      <c r="FM163" s="335"/>
      <c r="FN163" s="335"/>
      <c r="FO163" s="335"/>
      <c r="FP163" s="335"/>
      <c r="FQ163" s="23">
        <v>5</v>
      </c>
      <c r="FR163" s="23">
        <f t="shared" si="150"/>
        <v>0</v>
      </c>
      <c r="FS163">
        <f t="shared" si="151"/>
        <v>0</v>
      </c>
      <c r="FT163">
        <f t="shared" si="152"/>
        <v>0</v>
      </c>
      <c r="FU163">
        <f t="shared" si="153"/>
        <v>0</v>
      </c>
      <c r="FV163">
        <f t="shared" si="154"/>
        <v>0</v>
      </c>
      <c r="FW163" s="23">
        <f t="shared" si="155"/>
        <v>0</v>
      </c>
      <c r="FX163" s="465"/>
      <c r="FY163" s="335"/>
      <c r="FZ163" s="335"/>
      <c r="GA163" s="335"/>
      <c r="GB163" s="335"/>
      <c r="GC163" s="335"/>
      <c r="GD163" s="335"/>
      <c r="GE163" s="335"/>
      <c r="GF163" s="335"/>
      <c r="GG163" s="335"/>
      <c r="GH163" s="23">
        <v>5</v>
      </c>
      <c r="GI163" s="23">
        <f t="shared" si="156"/>
        <v>0</v>
      </c>
      <c r="GJ163">
        <f t="shared" si="157"/>
        <v>0</v>
      </c>
      <c r="GK163">
        <f t="shared" si="158"/>
        <v>0</v>
      </c>
      <c r="GL163">
        <f t="shared" si="159"/>
        <v>0</v>
      </c>
      <c r="GM163">
        <f t="shared" si="160"/>
        <v>0</v>
      </c>
      <c r="GN163" s="23">
        <f t="shared" si="161"/>
        <v>0</v>
      </c>
      <c r="GO163" s="465"/>
      <c r="GP163" s="335"/>
      <c r="GQ163" s="335"/>
      <c r="GR163" s="335"/>
      <c r="GS163" s="335"/>
      <c r="GT163" s="335"/>
      <c r="GU163" s="335"/>
      <c r="GV163" s="335"/>
      <c r="GW163" s="335"/>
      <c r="GX163" s="335"/>
      <c r="GY163" s="23">
        <v>5</v>
      </c>
      <c r="GZ163" s="23">
        <f t="shared" si="162"/>
        <v>0</v>
      </c>
      <c r="HA163">
        <f t="shared" si="163"/>
        <v>0</v>
      </c>
      <c r="HB163">
        <f t="shared" si="164"/>
        <v>0</v>
      </c>
      <c r="HC163">
        <f t="shared" si="165"/>
        <v>0</v>
      </c>
      <c r="HD163">
        <f t="shared" si="166"/>
        <v>0</v>
      </c>
      <c r="HE163" s="23">
        <f t="shared" si="167"/>
        <v>0</v>
      </c>
      <c r="HF163" s="465"/>
      <c r="HG163" s="335"/>
      <c r="HH163" s="335"/>
      <c r="HI163" s="335"/>
      <c r="HJ163" s="335"/>
      <c r="HK163" s="335"/>
      <c r="HL163" s="335"/>
      <c r="HM163" s="335"/>
      <c r="HN163" s="335"/>
      <c r="HO163" s="335"/>
      <c r="HP163" s="23">
        <v>5</v>
      </c>
      <c r="HQ163" s="23">
        <f t="shared" si="168"/>
        <v>0</v>
      </c>
      <c r="HR163">
        <f t="shared" si="169"/>
        <v>0</v>
      </c>
      <c r="HS163">
        <f t="shared" si="170"/>
        <v>0</v>
      </c>
      <c r="HT163">
        <f t="shared" si="171"/>
        <v>0</v>
      </c>
      <c r="HU163">
        <f t="shared" si="172"/>
        <v>0</v>
      </c>
      <c r="HV163" s="23">
        <f t="shared" si="173"/>
        <v>0</v>
      </c>
      <c r="HW163" s="465"/>
      <c r="HX163" s="335"/>
      <c r="HY163" s="335"/>
      <c r="HZ163" s="335"/>
      <c r="IA163" s="335"/>
      <c r="IB163" s="335"/>
      <c r="IC163" s="335"/>
      <c r="ID163" s="335"/>
      <c r="IE163" s="335"/>
      <c r="IF163" s="335"/>
      <c r="IG163" s="23">
        <v>5</v>
      </c>
      <c r="IH163" s="23">
        <f t="shared" si="174"/>
        <v>0</v>
      </c>
      <c r="II163">
        <f t="shared" si="175"/>
        <v>0</v>
      </c>
      <c r="IJ163">
        <f t="shared" si="176"/>
        <v>0</v>
      </c>
      <c r="IK163">
        <f t="shared" si="177"/>
        <v>0</v>
      </c>
      <c r="IL163">
        <f t="shared" si="178"/>
        <v>0</v>
      </c>
      <c r="IM163" s="23">
        <f t="shared" si="179"/>
        <v>0</v>
      </c>
      <c r="IN163" s="465"/>
      <c r="IO163" s="335"/>
      <c r="IP163" s="335"/>
      <c r="IQ163" s="335"/>
      <c r="IR163" s="335"/>
      <c r="IS163" s="335"/>
      <c r="IT163" s="335"/>
    </row>
    <row r="164" spans="1:254" s="124" customFormat="1" ht="12.75" x14ac:dyDescent="0.2">
      <c r="A164" s="335"/>
      <c r="B164" s="335"/>
      <c r="C164" s="23">
        <v>6</v>
      </c>
      <c r="D164" s="23">
        <f t="shared" si="90"/>
        <v>0</v>
      </c>
      <c r="E164">
        <f t="shared" si="91"/>
        <v>0</v>
      </c>
      <c r="F164">
        <f t="shared" si="92"/>
        <v>0</v>
      </c>
      <c r="G164">
        <f t="shared" si="93"/>
        <v>0</v>
      </c>
      <c r="H164">
        <f t="shared" si="94"/>
        <v>0</v>
      </c>
      <c r="I164" s="23">
        <f t="shared" ca="1" si="95"/>
        <v>1200</v>
      </c>
      <c r="J164" s="465"/>
      <c r="K164" s="335"/>
      <c r="L164" s="335"/>
      <c r="M164" s="335"/>
      <c r="N164" s="335"/>
      <c r="O164" s="335"/>
      <c r="P164" s="335"/>
      <c r="Q164" s="335"/>
      <c r="R164" s="335"/>
      <c r="S164" s="335"/>
      <c r="T164" s="23">
        <v>6</v>
      </c>
      <c r="U164" s="23">
        <f t="shared" si="96"/>
        <v>0</v>
      </c>
      <c r="V164">
        <f t="shared" si="97"/>
        <v>0</v>
      </c>
      <c r="W164">
        <f t="shared" si="98"/>
        <v>0</v>
      </c>
      <c r="X164">
        <f t="shared" si="99"/>
        <v>0</v>
      </c>
      <c r="Y164">
        <f t="shared" si="100"/>
        <v>0</v>
      </c>
      <c r="Z164" s="23">
        <f t="shared" ca="1" si="101"/>
        <v>600</v>
      </c>
      <c r="AA164" s="465"/>
      <c r="AB164" s="335"/>
      <c r="AC164" s="335"/>
      <c r="AD164" s="335"/>
      <c r="AE164" s="335"/>
      <c r="AF164" s="335"/>
      <c r="AG164" s="335"/>
      <c r="AH164" s="335"/>
      <c r="AI164" s="335"/>
      <c r="AJ164" s="335"/>
      <c r="AK164" s="23">
        <v>6</v>
      </c>
      <c r="AL164" s="23">
        <f t="shared" si="102"/>
        <v>0</v>
      </c>
      <c r="AM164">
        <f t="shared" si="103"/>
        <v>0</v>
      </c>
      <c r="AN164">
        <f t="shared" si="104"/>
        <v>0</v>
      </c>
      <c r="AO164">
        <f t="shared" si="105"/>
        <v>0</v>
      </c>
      <c r="AP164">
        <f t="shared" si="106"/>
        <v>0</v>
      </c>
      <c r="AQ164" s="23">
        <f t="shared" ca="1" si="107"/>
        <v>455</v>
      </c>
      <c r="AR164" s="465"/>
      <c r="AS164" s="335"/>
      <c r="AT164" s="335"/>
      <c r="AU164" s="335"/>
      <c r="AV164" s="335"/>
      <c r="AW164" s="335"/>
      <c r="AX164" s="335"/>
      <c r="AY164" s="335"/>
      <c r="AZ164" s="335"/>
      <c r="BA164" s="335"/>
      <c r="BB164" s="23">
        <v>6</v>
      </c>
      <c r="BC164" s="23">
        <f t="shared" si="108"/>
        <v>0</v>
      </c>
      <c r="BD164">
        <f t="shared" si="109"/>
        <v>0</v>
      </c>
      <c r="BE164">
        <f t="shared" si="110"/>
        <v>0</v>
      </c>
      <c r="BF164">
        <f t="shared" si="111"/>
        <v>0</v>
      </c>
      <c r="BG164">
        <f t="shared" si="112"/>
        <v>0</v>
      </c>
      <c r="BH164" s="23">
        <f t="shared" ca="1" si="113"/>
        <v>1200</v>
      </c>
      <c r="BI164" s="465"/>
      <c r="BJ164" s="335"/>
      <c r="BK164" s="335"/>
      <c r="BL164" s="335"/>
      <c r="BM164" s="335"/>
      <c r="BN164" s="335"/>
      <c r="BO164" s="335"/>
      <c r="BP164" s="335"/>
      <c r="BQ164" s="335"/>
      <c r="BR164" s="335"/>
      <c r="BS164" s="23">
        <v>6</v>
      </c>
      <c r="BT164" s="23">
        <f t="shared" si="114"/>
        <v>0</v>
      </c>
      <c r="BU164">
        <f t="shared" si="115"/>
        <v>0</v>
      </c>
      <c r="BV164">
        <f t="shared" si="116"/>
        <v>0</v>
      </c>
      <c r="BW164">
        <f t="shared" si="117"/>
        <v>0</v>
      </c>
      <c r="BX164">
        <f t="shared" si="118"/>
        <v>0</v>
      </c>
      <c r="BY164" s="23">
        <f t="shared" ca="1" si="119"/>
        <v>250</v>
      </c>
      <c r="BZ164" s="465"/>
      <c r="CA164" s="335"/>
      <c r="CB164" s="335"/>
      <c r="CC164" s="335"/>
      <c r="CD164" s="335"/>
      <c r="CE164" s="335"/>
      <c r="CF164" s="335"/>
      <c r="CG164" s="335"/>
      <c r="CH164" s="335"/>
      <c r="CI164" s="335"/>
      <c r="CJ164" s="23">
        <v>6</v>
      </c>
      <c r="CK164" s="23">
        <f t="shared" si="120"/>
        <v>0</v>
      </c>
      <c r="CL164">
        <f t="shared" si="121"/>
        <v>0</v>
      </c>
      <c r="CM164">
        <f t="shared" si="122"/>
        <v>0</v>
      </c>
      <c r="CN164">
        <f t="shared" si="123"/>
        <v>0</v>
      </c>
      <c r="CO164">
        <f t="shared" si="124"/>
        <v>0</v>
      </c>
      <c r="CP164" s="23">
        <f t="shared" ca="1" si="125"/>
        <v>1200</v>
      </c>
      <c r="CQ164" s="465"/>
      <c r="CR164" s="335"/>
      <c r="CS164" s="335"/>
      <c r="CT164" s="335"/>
      <c r="CU164" s="335"/>
      <c r="CV164" s="335"/>
      <c r="CW164" s="335"/>
      <c r="CX164" s="335"/>
      <c r="CY164" s="335"/>
      <c r="CZ164" s="335"/>
      <c r="DA164" s="23">
        <v>6</v>
      </c>
      <c r="DB164" s="23">
        <f t="shared" si="126"/>
        <v>0</v>
      </c>
      <c r="DC164">
        <f t="shared" si="127"/>
        <v>0</v>
      </c>
      <c r="DD164">
        <f t="shared" si="128"/>
        <v>0</v>
      </c>
      <c r="DE164">
        <f t="shared" si="129"/>
        <v>0</v>
      </c>
      <c r="DF164">
        <f t="shared" si="130"/>
        <v>0</v>
      </c>
      <c r="DG164" s="23">
        <f t="shared" ca="1" si="131"/>
        <v>1500</v>
      </c>
      <c r="DH164" s="465"/>
      <c r="DI164" s="335"/>
      <c r="DJ164" s="335"/>
      <c r="DK164" s="335"/>
      <c r="DL164" s="335"/>
      <c r="DM164" s="335"/>
      <c r="DN164" s="335"/>
      <c r="DO164" s="335"/>
      <c r="DP164" s="335"/>
      <c r="DQ164" s="335"/>
      <c r="DR164" s="23">
        <v>6</v>
      </c>
      <c r="DS164" s="23">
        <f t="shared" si="132"/>
        <v>0</v>
      </c>
      <c r="DT164">
        <f t="shared" si="133"/>
        <v>0</v>
      </c>
      <c r="DU164">
        <f t="shared" si="134"/>
        <v>0</v>
      </c>
      <c r="DV164">
        <f t="shared" si="135"/>
        <v>0</v>
      </c>
      <c r="DW164">
        <f t="shared" si="136"/>
        <v>0</v>
      </c>
      <c r="DX164" s="23">
        <f t="shared" ca="1" si="137"/>
        <v>600</v>
      </c>
      <c r="DY164" s="465"/>
      <c r="DZ164" s="335"/>
      <c r="EA164" s="335"/>
      <c r="EB164" s="335"/>
      <c r="EC164" s="335"/>
      <c r="ED164" s="335"/>
      <c r="EE164" s="335"/>
      <c r="EF164" s="335"/>
      <c r="EG164" s="335"/>
      <c r="EH164" s="335"/>
      <c r="EI164" s="23">
        <v>6</v>
      </c>
      <c r="EJ164" s="23">
        <f t="shared" si="138"/>
        <v>0</v>
      </c>
      <c r="EK164">
        <f t="shared" si="139"/>
        <v>0</v>
      </c>
      <c r="EL164">
        <f t="shared" si="140"/>
        <v>0</v>
      </c>
      <c r="EM164">
        <f t="shared" si="141"/>
        <v>0</v>
      </c>
      <c r="EN164">
        <f t="shared" si="142"/>
        <v>0</v>
      </c>
      <c r="EO164" s="23">
        <f t="shared" ca="1" si="143"/>
        <v>0</v>
      </c>
      <c r="EP164" s="465"/>
      <c r="EQ164" s="335"/>
      <c r="ER164" s="335"/>
      <c r="ES164" s="335"/>
      <c r="ET164" s="335"/>
      <c r="EU164" s="335"/>
      <c r="EV164" s="335"/>
      <c r="EW164" s="335"/>
      <c r="EX164" s="335"/>
      <c r="EY164" s="335"/>
      <c r="EZ164" s="23">
        <v>6</v>
      </c>
      <c r="FA164" s="23">
        <f t="shared" si="144"/>
        <v>0</v>
      </c>
      <c r="FB164">
        <f t="shared" si="145"/>
        <v>0</v>
      </c>
      <c r="FC164">
        <f t="shared" si="146"/>
        <v>0</v>
      </c>
      <c r="FD164">
        <f t="shared" si="147"/>
        <v>0</v>
      </c>
      <c r="FE164">
        <f t="shared" si="148"/>
        <v>0</v>
      </c>
      <c r="FF164" s="23">
        <f t="shared" ca="1" si="149"/>
        <v>500</v>
      </c>
      <c r="FG164" s="465"/>
      <c r="FH164" s="335"/>
      <c r="FI164" s="335"/>
      <c r="FJ164" s="335"/>
      <c r="FK164" s="335"/>
      <c r="FL164" s="335"/>
      <c r="FM164" s="335"/>
      <c r="FN164" s="335"/>
      <c r="FO164" s="335"/>
      <c r="FP164" s="335"/>
      <c r="FQ164" s="23">
        <v>6</v>
      </c>
      <c r="FR164" s="23">
        <f t="shared" si="150"/>
        <v>0</v>
      </c>
      <c r="FS164">
        <f t="shared" si="151"/>
        <v>0</v>
      </c>
      <c r="FT164">
        <f t="shared" si="152"/>
        <v>0</v>
      </c>
      <c r="FU164">
        <f t="shared" si="153"/>
        <v>0</v>
      </c>
      <c r="FV164">
        <f t="shared" si="154"/>
        <v>0</v>
      </c>
      <c r="FW164" s="23">
        <f t="shared" si="155"/>
        <v>0</v>
      </c>
      <c r="FX164" s="465"/>
      <c r="FY164" s="335"/>
      <c r="FZ164" s="335"/>
      <c r="GA164" s="335"/>
      <c r="GB164" s="335"/>
      <c r="GC164" s="335"/>
      <c r="GD164" s="335"/>
      <c r="GE164" s="335"/>
      <c r="GF164" s="335"/>
      <c r="GG164" s="335"/>
      <c r="GH164" s="23">
        <v>6</v>
      </c>
      <c r="GI164" s="23">
        <f t="shared" si="156"/>
        <v>0</v>
      </c>
      <c r="GJ164">
        <f t="shared" si="157"/>
        <v>0</v>
      </c>
      <c r="GK164">
        <f t="shared" si="158"/>
        <v>0</v>
      </c>
      <c r="GL164">
        <f t="shared" si="159"/>
        <v>0</v>
      </c>
      <c r="GM164">
        <f t="shared" si="160"/>
        <v>0</v>
      </c>
      <c r="GN164" s="23">
        <f t="shared" si="161"/>
        <v>0</v>
      </c>
      <c r="GO164" s="465"/>
      <c r="GP164" s="335"/>
      <c r="GQ164" s="335"/>
      <c r="GR164" s="335"/>
      <c r="GS164" s="335"/>
      <c r="GT164" s="335"/>
      <c r="GU164" s="335"/>
      <c r="GV164" s="335"/>
      <c r="GW164" s="335"/>
      <c r="GX164" s="335"/>
      <c r="GY164" s="23">
        <v>6</v>
      </c>
      <c r="GZ164" s="23">
        <f t="shared" si="162"/>
        <v>0</v>
      </c>
      <c r="HA164">
        <f t="shared" si="163"/>
        <v>0</v>
      </c>
      <c r="HB164">
        <f t="shared" si="164"/>
        <v>0</v>
      </c>
      <c r="HC164">
        <f t="shared" si="165"/>
        <v>0</v>
      </c>
      <c r="HD164">
        <f t="shared" si="166"/>
        <v>0</v>
      </c>
      <c r="HE164" s="23">
        <f t="shared" si="167"/>
        <v>0</v>
      </c>
      <c r="HF164" s="465"/>
      <c r="HG164" s="335"/>
      <c r="HH164" s="335"/>
      <c r="HI164" s="335"/>
      <c r="HJ164" s="335"/>
      <c r="HK164" s="335"/>
      <c r="HL164" s="335"/>
      <c r="HM164" s="335"/>
      <c r="HN164" s="335"/>
      <c r="HO164" s="335"/>
      <c r="HP164" s="23">
        <v>6</v>
      </c>
      <c r="HQ164" s="23">
        <f t="shared" si="168"/>
        <v>0</v>
      </c>
      <c r="HR164">
        <f t="shared" si="169"/>
        <v>0</v>
      </c>
      <c r="HS164">
        <f t="shared" si="170"/>
        <v>0</v>
      </c>
      <c r="HT164">
        <f t="shared" si="171"/>
        <v>0</v>
      </c>
      <c r="HU164">
        <f t="shared" si="172"/>
        <v>0</v>
      </c>
      <c r="HV164" s="23">
        <f t="shared" si="173"/>
        <v>0</v>
      </c>
      <c r="HW164" s="465"/>
      <c r="HX164" s="335"/>
      <c r="HY164" s="335"/>
      <c r="HZ164" s="335"/>
      <c r="IA164" s="335"/>
      <c r="IB164" s="335"/>
      <c r="IC164" s="335"/>
      <c r="ID164" s="335"/>
      <c r="IE164" s="335"/>
      <c r="IF164" s="335"/>
      <c r="IG164" s="23">
        <v>6</v>
      </c>
      <c r="IH164" s="23">
        <f t="shared" si="174"/>
        <v>0</v>
      </c>
      <c r="II164">
        <f t="shared" si="175"/>
        <v>0</v>
      </c>
      <c r="IJ164">
        <f t="shared" si="176"/>
        <v>0</v>
      </c>
      <c r="IK164">
        <f t="shared" si="177"/>
        <v>0</v>
      </c>
      <c r="IL164">
        <f t="shared" si="178"/>
        <v>0</v>
      </c>
      <c r="IM164" s="23">
        <f t="shared" si="179"/>
        <v>0</v>
      </c>
      <c r="IN164" s="465"/>
      <c r="IO164" s="335"/>
      <c r="IP164" s="335"/>
      <c r="IQ164" s="335"/>
      <c r="IR164" s="335"/>
      <c r="IS164" s="335"/>
      <c r="IT164" s="335"/>
    </row>
    <row r="165" spans="1:254" s="124" customFormat="1" ht="12.75" x14ac:dyDescent="0.2">
      <c r="A165" s="335"/>
      <c r="B165" s="335"/>
      <c r="C165" s="23">
        <v>7</v>
      </c>
      <c r="D165" s="23">
        <f t="shared" si="90"/>
        <v>0</v>
      </c>
      <c r="E165">
        <f t="shared" si="91"/>
        <v>0</v>
      </c>
      <c r="F165">
        <f t="shared" si="92"/>
        <v>0</v>
      </c>
      <c r="G165">
        <f t="shared" si="93"/>
        <v>0</v>
      </c>
      <c r="H165">
        <f t="shared" si="94"/>
        <v>0</v>
      </c>
      <c r="I165" s="23">
        <f t="shared" ca="1" si="95"/>
        <v>1200</v>
      </c>
      <c r="J165" s="465"/>
      <c r="K165" s="335"/>
      <c r="L165" s="335"/>
      <c r="M165" s="335"/>
      <c r="N165" s="335"/>
      <c r="O165" s="335"/>
      <c r="P165" s="335"/>
      <c r="Q165" s="335"/>
      <c r="R165" s="335"/>
      <c r="S165" s="335"/>
      <c r="T165" s="23">
        <v>7</v>
      </c>
      <c r="U165" s="23">
        <f t="shared" si="96"/>
        <v>0</v>
      </c>
      <c r="V165">
        <f t="shared" si="97"/>
        <v>0</v>
      </c>
      <c r="W165">
        <f t="shared" si="98"/>
        <v>0</v>
      </c>
      <c r="X165">
        <f t="shared" si="99"/>
        <v>0</v>
      </c>
      <c r="Y165">
        <f t="shared" si="100"/>
        <v>0</v>
      </c>
      <c r="Z165" s="23">
        <f t="shared" ca="1" si="101"/>
        <v>600</v>
      </c>
      <c r="AA165" s="465"/>
      <c r="AB165" s="335"/>
      <c r="AC165" s="335"/>
      <c r="AD165" s="335"/>
      <c r="AE165" s="335"/>
      <c r="AF165" s="335"/>
      <c r="AG165" s="335"/>
      <c r="AH165" s="335"/>
      <c r="AI165" s="335"/>
      <c r="AJ165" s="335"/>
      <c r="AK165" s="23">
        <v>7</v>
      </c>
      <c r="AL165" s="23">
        <f t="shared" si="102"/>
        <v>0</v>
      </c>
      <c r="AM165">
        <f t="shared" si="103"/>
        <v>0</v>
      </c>
      <c r="AN165">
        <f t="shared" si="104"/>
        <v>0</v>
      </c>
      <c r="AO165">
        <f t="shared" si="105"/>
        <v>0</v>
      </c>
      <c r="AP165">
        <f t="shared" si="106"/>
        <v>0</v>
      </c>
      <c r="AQ165" s="23">
        <f t="shared" ca="1" si="107"/>
        <v>455</v>
      </c>
      <c r="AR165" s="465"/>
      <c r="AS165" s="335"/>
      <c r="AT165" s="335"/>
      <c r="AU165" s="335"/>
      <c r="AV165" s="335"/>
      <c r="AW165" s="335"/>
      <c r="AX165" s="335"/>
      <c r="AY165" s="335"/>
      <c r="AZ165" s="335"/>
      <c r="BA165" s="335"/>
      <c r="BB165" s="23">
        <v>7</v>
      </c>
      <c r="BC165" s="23">
        <f t="shared" si="108"/>
        <v>0</v>
      </c>
      <c r="BD165">
        <f t="shared" si="109"/>
        <v>0</v>
      </c>
      <c r="BE165">
        <f t="shared" si="110"/>
        <v>0</v>
      </c>
      <c r="BF165">
        <f t="shared" si="111"/>
        <v>0</v>
      </c>
      <c r="BG165">
        <f t="shared" si="112"/>
        <v>0</v>
      </c>
      <c r="BH165" s="23">
        <f t="shared" ca="1" si="113"/>
        <v>1200</v>
      </c>
      <c r="BI165" s="465"/>
      <c r="BJ165" s="335"/>
      <c r="BK165" s="335"/>
      <c r="BL165" s="335"/>
      <c r="BM165" s="335"/>
      <c r="BN165" s="335"/>
      <c r="BO165" s="335"/>
      <c r="BP165" s="335"/>
      <c r="BQ165" s="335"/>
      <c r="BR165" s="335"/>
      <c r="BS165" s="23">
        <v>7</v>
      </c>
      <c r="BT165" s="23">
        <f t="shared" si="114"/>
        <v>0</v>
      </c>
      <c r="BU165">
        <f t="shared" si="115"/>
        <v>0</v>
      </c>
      <c r="BV165">
        <f t="shared" si="116"/>
        <v>0</v>
      </c>
      <c r="BW165">
        <f t="shared" si="117"/>
        <v>0</v>
      </c>
      <c r="BX165">
        <f t="shared" si="118"/>
        <v>0</v>
      </c>
      <c r="BY165" s="23">
        <f t="shared" ca="1" si="119"/>
        <v>250</v>
      </c>
      <c r="BZ165" s="465"/>
      <c r="CA165" s="335"/>
      <c r="CB165" s="335"/>
      <c r="CC165" s="335"/>
      <c r="CD165" s="335"/>
      <c r="CE165" s="335"/>
      <c r="CF165" s="335"/>
      <c r="CG165" s="335"/>
      <c r="CH165" s="335"/>
      <c r="CI165" s="335"/>
      <c r="CJ165" s="23">
        <v>7</v>
      </c>
      <c r="CK165" s="23">
        <f t="shared" si="120"/>
        <v>0</v>
      </c>
      <c r="CL165">
        <f t="shared" si="121"/>
        <v>0</v>
      </c>
      <c r="CM165">
        <f t="shared" si="122"/>
        <v>0</v>
      </c>
      <c r="CN165">
        <f t="shared" si="123"/>
        <v>0</v>
      </c>
      <c r="CO165">
        <f t="shared" si="124"/>
        <v>0</v>
      </c>
      <c r="CP165" s="23">
        <f t="shared" ca="1" si="125"/>
        <v>1200</v>
      </c>
      <c r="CQ165" s="465"/>
      <c r="CR165" s="335"/>
      <c r="CS165" s="335"/>
      <c r="CT165" s="335"/>
      <c r="CU165" s="335"/>
      <c r="CV165" s="335"/>
      <c r="CW165" s="335"/>
      <c r="CX165" s="335"/>
      <c r="CY165" s="335"/>
      <c r="CZ165" s="335"/>
      <c r="DA165" s="23">
        <v>7</v>
      </c>
      <c r="DB165" s="23">
        <f t="shared" si="126"/>
        <v>0</v>
      </c>
      <c r="DC165">
        <f t="shared" si="127"/>
        <v>0</v>
      </c>
      <c r="DD165">
        <f t="shared" si="128"/>
        <v>0</v>
      </c>
      <c r="DE165">
        <f t="shared" si="129"/>
        <v>0</v>
      </c>
      <c r="DF165">
        <f t="shared" si="130"/>
        <v>0</v>
      </c>
      <c r="DG165" s="23">
        <f t="shared" ca="1" si="131"/>
        <v>1500</v>
      </c>
      <c r="DH165" s="465"/>
      <c r="DI165" s="335"/>
      <c r="DJ165" s="335"/>
      <c r="DK165" s="335"/>
      <c r="DL165" s="335"/>
      <c r="DM165" s="335"/>
      <c r="DN165" s="335"/>
      <c r="DO165" s="335"/>
      <c r="DP165" s="335"/>
      <c r="DQ165" s="335"/>
      <c r="DR165" s="23">
        <v>7</v>
      </c>
      <c r="DS165" s="23">
        <f t="shared" si="132"/>
        <v>0</v>
      </c>
      <c r="DT165">
        <f t="shared" si="133"/>
        <v>0</v>
      </c>
      <c r="DU165">
        <f t="shared" si="134"/>
        <v>0</v>
      </c>
      <c r="DV165">
        <f t="shared" si="135"/>
        <v>0</v>
      </c>
      <c r="DW165">
        <f t="shared" si="136"/>
        <v>0</v>
      </c>
      <c r="DX165" s="23">
        <f t="shared" ca="1" si="137"/>
        <v>600</v>
      </c>
      <c r="DY165" s="465"/>
      <c r="DZ165" s="335"/>
      <c r="EA165" s="335"/>
      <c r="EB165" s="335"/>
      <c r="EC165" s="335"/>
      <c r="ED165" s="335"/>
      <c r="EE165" s="335"/>
      <c r="EF165" s="335"/>
      <c r="EG165" s="335"/>
      <c r="EH165" s="335"/>
      <c r="EI165" s="23">
        <v>7</v>
      </c>
      <c r="EJ165" s="23">
        <f t="shared" si="138"/>
        <v>0</v>
      </c>
      <c r="EK165">
        <f t="shared" si="139"/>
        <v>0</v>
      </c>
      <c r="EL165">
        <f t="shared" si="140"/>
        <v>0</v>
      </c>
      <c r="EM165">
        <f t="shared" si="141"/>
        <v>0</v>
      </c>
      <c r="EN165">
        <f t="shared" si="142"/>
        <v>0</v>
      </c>
      <c r="EO165" s="23">
        <f t="shared" ca="1" si="143"/>
        <v>0</v>
      </c>
      <c r="EP165" s="465"/>
      <c r="EQ165" s="335"/>
      <c r="ER165" s="335"/>
      <c r="ES165" s="335"/>
      <c r="ET165" s="335"/>
      <c r="EU165" s="335"/>
      <c r="EV165" s="335"/>
      <c r="EW165" s="335"/>
      <c r="EX165" s="335"/>
      <c r="EY165" s="335"/>
      <c r="EZ165" s="23">
        <v>7</v>
      </c>
      <c r="FA165" s="23">
        <f t="shared" si="144"/>
        <v>0</v>
      </c>
      <c r="FB165">
        <f t="shared" si="145"/>
        <v>0</v>
      </c>
      <c r="FC165">
        <f t="shared" si="146"/>
        <v>0</v>
      </c>
      <c r="FD165">
        <f t="shared" si="147"/>
        <v>0</v>
      </c>
      <c r="FE165">
        <f t="shared" si="148"/>
        <v>0</v>
      </c>
      <c r="FF165" s="23">
        <f t="shared" ca="1" si="149"/>
        <v>500</v>
      </c>
      <c r="FG165" s="465"/>
      <c r="FH165" s="335"/>
      <c r="FI165" s="335"/>
      <c r="FJ165" s="335"/>
      <c r="FK165" s="335"/>
      <c r="FL165" s="335"/>
      <c r="FM165" s="335"/>
      <c r="FN165" s="335"/>
      <c r="FO165" s="335"/>
      <c r="FP165" s="335"/>
      <c r="FQ165" s="23">
        <v>7</v>
      </c>
      <c r="FR165" s="23">
        <f t="shared" si="150"/>
        <v>0</v>
      </c>
      <c r="FS165">
        <f t="shared" si="151"/>
        <v>0</v>
      </c>
      <c r="FT165">
        <f t="shared" si="152"/>
        <v>0</v>
      </c>
      <c r="FU165">
        <f t="shared" si="153"/>
        <v>0</v>
      </c>
      <c r="FV165">
        <f t="shared" si="154"/>
        <v>0</v>
      </c>
      <c r="FW165" s="23">
        <f t="shared" si="155"/>
        <v>0</v>
      </c>
      <c r="FX165" s="465"/>
      <c r="FY165" s="335"/>
      <c r="FZ165" s="335"/>
      <c r="GA165" s="335"/>
      <c r="GB165" s="335"/>
      <c r="GC165" s="335"/>
      <c r="GD165" s="335"/>
      <c r="GE165" s="335"/>
      <c r="GF165" s="335"/>
      <c r="GG165" s="335"/>
      <c r="GH165" s="23">
        <v>7</v>
      </c>
      <c r="GI165" s="23">
        <f t="shared" si="156"/>
        <v>0</v>
      </c>
      <c r="GJ165">
        <f t="shared" si="157"/>
        <v>0</v>
      </c>
      <c r="GK165">
        <f t="shared" si="158"/>
        <v>0</v>
      </c>
      <c r="GL165">
        <f t="shared" si="159"/>
        <v>0</v>
      </c>
      <c r="GM165">
        <f t="shared" si="160"/>
        <v>0</v>
      </c>
      <c r="GN165" s="23">
        <f t="shared" si="161"/>
        <v>0</v>
      </c>
      <c r="GO165" s="465"/>
      <c r="GP165" s="335"/>
      <c r="GQ165" s="335"/>
      <c r="GR165" s="335"/>
      <c r="GS165" s="335"/>
      <c r="GT165" s="335"/>
      <c r="GU165" s="335"/>
      <c r="GV165" s="335"/>
      <c r="GW165" s="335"/>
      <c r="GX165" s="335"/>
      <c r="GY165" s="23">
        <v>7</v>
      </c>
      <c r="GZ165" s="23">
        <f t="shared" si="162"/>
        <v>0</v>
      </c>
      <c r="HA165">
        <f t="shared" si="163"/>
        <v>0</v>
      </c>
      <c r="HB165">
        <f t="shared" si="164"/>
        <v>0</v>
      </c>
      <c r="HC165">
        <f t="shared" si="165"/>
        <v>0</v>
      </c>
      <c r="HD165">
        <f t="shared" si="166"/>
        <v>0</v>
      </c>
      <c r="HE165" s="23">
        <f t="shared" si="167"/>
        <v>0</v>
      </c>
      <c r="HF165" s="465"/>
      <c r="HG165" s="335"/>
      <c r="HH165" s="335"/>
      <c r="HI165" s="335"/>
      <c r="HJ165" s="335"/>
      <c r="HK165" s="335"/>
      <c r="HL165" s="335"/>
      <c r="HM165" s="335"/>
      <c r="HN165" s="335"/>
      <c r="HO165" s="335"/>
      <c r="HP165" s="23">
        <v>7</v>
      </c>
      <c r="HQ165" s="23">
        <f t="shared" si="168"/>
        <v>0</v>
      </c>
      <c r="HR165">
        <f t="shared" si="169"/>
        <v>0</v>
      </c>
      <c r="HS165">
        <f t="shared" si="170"/>
        <v>0</v>
      </c>
      <c r="HT165">
        <f t="shared" si="171"/>
        <v>0</v>
      </c>
      <c r="HU165">
        <f t="shared" si="172"/>
        <v>0</v>
      </c>
      <c r="HV165" s="23">
        <f t="shared" si="173"/>
        <v>0</v>
      </c>
      <c r="HW165" s="465"/>
      <c r="HX165" s="335"/>
      <c r="HY165" s="335"/>
      <c r="HZ165" s="335"/>
      <c r="IA165" s="335"/>
      <c r="IB165" s="335"/>
      <c r="IC165" s="335"/>
      <c r="ID165" s="335"/>
      <c r="IE165" s="335"/>
      <c r="IF165" s="335"/>
      <c r="IG165" s="23">
        <v>7</v>
      </c>
      <c r="IH165" s="23">
        <f t="shared" si="174"/>
        <v>0</v>
      </c>
      <c r="II165">
        <f t="shared" si="175"/>
        <v>0</v>
      </c>
      <c r="IJ165">
        <f t="shared" si="176"/>
        <v>0</v>
      </c>
      <c r="IK165">
        <f t="shared" si="177"/>
        <v>0</v>
      </c>
      <c r="IL165">
        <f t="shared" si="178"/>
        <v>0</v>
      </c>
      <c r="IM165" s="23">
        <f t="shared" si="179"/>
        <v>0</v>
      </c>
      <c r="IN165" s="465"/>
      <c r="IO165" s="335"/>
      <c r="IP165" s="335"/>
      <c r="IQ165" s="335"/>
      <c r="IR165" s="335"/>
      <c r="IS165" s="335"/>
      <c r="IT165" s="335"/>
    </row>
    <row r="166" spans="1:254" s="124" customFormat="1" ht="12.75" x14ac:dyDescent="0.2">
      <c r="A166" s="335"/>
      <c r="B166" s="335"/>
      <c r="C166" s="23">
        <v>8</v>
      </c>
      <c r="D166" s="23">
        <f t="shared" si="90"/>
        <v>0</v>
      </c>
      <c r="E166">
        <f t="shared" si="91"/>
        <v>0</v>
      </c>
      <c r="F166">
        <f t="shared" si="92"/>
        <v>0</v>
      </c>
      <c r="G166">
        <f t="shared" si="93"/>
        <v>0</v>
      </c>
      <c r="H166">
        <f t="shared" si="94"/>
        <v>0</v>
      </c>
      <c r="I166" s="23">
        <f t="shared" ca="1" si="95"/>
        <v>1200</v>
      </c>
      <c r="J166" s="465"/>
      <c r="K166" s="335"/>
      <c r="L166" s="335"/>
      <c r="M166" s="335"/>
      <c r="N166" s="335"/>
      <c r="O166" s="335"/>
      <c r="P166" s="335"/>
      <c r="Q166" s="335"/>
      <c r="R166" s="335"/>
      <c r="S166" s="335"/>
      <c r="T166" s="23">
        <v>8</v>
      </c>
      <c r="U166" s="23">
        <f t="shared" si="96"/>
        <v>0</v>
      </c>
      <c r="V166">
        <f t="shared" si="97"/>
        <v>0</v>
      </c>
      <c r="W166">
        <f t="shared" si="98"/>
        <v>0</v>
      </c>
      <c r="X166">
        <f t="shared" si="99"/>
        <v>0</v>
      </c>
      <c r="Y166">
        <f t="shared" si="100"/>
        <v>0</v>
      </c>
      <c r="Z166" s="23">
        <f t="shared" ca="1" si="101"/>
        <v>600</v>
      </c>
      <c r="AA166" s="465"/>
      <c r="AB166" s="335"/>
      <c r="AC166" s="335"/>
      <c r="AD166" s="335"/>
      <c r="AE166" s="335"/>
      <c r="AF166" s="335"/>
      <c r="AG166" s="335"/>
      <c r="AH166" s="335"/>
      <c r="AI166" s="335"/>
      <c r="AJ166" s="335"/>
      <c r="AK166" s="23">
        <v>8</v>
      </c>
      <c r="AL166" s="23">
        <f t="shared" si="102"/>
        <v>0</v>
      </c>
      <c r="AM166">
        <f t="shared" si="103"/>
        <v>0</v>
      </c>
      <c r="AN166">
        <f t="shared" si="104"/>
        <v>0</v>
      </c>
      <c r="AO166">
        <f t="shared" si="105"/>
        <v>0</v>
      </c>
      <c r="AP166">
        <f t="shared" si="106"/>
        <v>0</v>
      </c>
      <c r="AQ166" s="23">
        <f t="shared" ca="1" si="107"/>
        <v>455</v>
      </c>
      <c r="AR166" s="465"/>
      <c r="AS166" s="335"/>
      <c r="AT166" s="335"/>
      <c r="AU166" s="335"/>
      <c r="AV166" s="335"/>
      <c r="AW166" s="335"/>
      <c r="AX166" s="335"/>
      <c r="AY166" s="335"/>
      <c r="AZ166" s="335"/>
      <c r="BA166" s="335"/>
      <c r="BB166" s="23">
        <v>8</v>
      </c>
      <c r="BC166" s="23">
        <f t="shared" si="108"/>
        <v>0</v>
      </c>
      <c r="BD166">
        <f t="shared" si="109"/>
        <v>0</v>
      </c>
      <c r="BE166">
        <f t="shared" si="110"/>
        <v>0</v>
      </c>
      <c r="BF166">
        <f t="shared" si="111"/>
        <v>0</v>
      </c>
      <c r="BG166">
        <f t="shared" si="112"/>
        <v>0</v>
      </c>
      <c r="BH166" s="23">
        <f t="shared" ca="1" si="113"/>
        <v>1200</v>
      </c>
      <c r="BI166" s="465"/>
      <c r="BJ166" s="335"/>
      <c r="BK166" s="335"/>
      <c r="BL166" s="335"/>
      <c r="BM166" s="335"/>
      <c r="BN166" s="335"/>
      <c r="BO166" s="335"/>
      <c r="BP166" s="335"/>
      <c r="BQ166" s="335"/>
      <c r="BR166" s="335"/>
      <c r="BS166" s="23">
        <v>8</v>
      </c>
      <c r="BT166" s="23">
        <f t="shared" si="114"/>
        <v>0</v>
      </c>
      <c r="BU166">
        <f t="shared" si="115"/>
        <v>0</v>
      </c>
      <c r="BV166">
        <f t="shared" si="116"/>
        <v>0</v>
      </c>
      <c r="BW166">
        <f t="shared" si="117"/>
        <v>0</v>
      </c>
      <c r="BX166">
        <f t="shared" si="118"/>
        <v>0</v>
      </c>
      <c r="BY166" s="23">
        <f t="shared" ca="1" si="119"/>
        <v>250</v>
      </c>
      <c r="BZ166" s="465"/>
      <c r="CA166" s="335"/>
      <c r="CB166" s="335"/>
      <c r="CC166" s="335"/>
      <c r="CD166" s="335"/>
      <c r="CE166" s="335"/>
      <c r="CF166" s="335"/>
      <c r="CG166" s="335"/>
      <c r="CH166" s="335"/>
      <c r="CI166" s="335"/>
      <c r="CJ166" s="23">
        <v>8</v>
      </c>
      <c r="CK166" s="23">
        <f t="shared" si="120"/>
        <v>0</v>
      </c>
      <c r="CL166">
        <f t="shared" si="121"/>
        <v>0</v>
      </c>
      <c r="CM166">
        <f t="shared" si="122"/>
        <v>0</v>
      </c>
      <c r="CN166">
        <f t="shared" si="123"/>
        <v>0</v>
      </c>
      <c r="CO166">
        <f t="shared" si="124"/>
        <v>0</v>
      </c>
      <c r="CP166" s="23">
        <f t="shared" ca="1" si="125"/>
        <v>1200</v>
      </c>
      <c r="CQ166" s="465"/>
      <c r="CR166" s="335"/>
      <c r="CS166" s="335"/>
      <c r="CT166" s="335"/>
      <c r="CU166" s="335"/>
      <c r="CV166" s="335"/>
      <c r="CW166" s="335"/>
      <c r="CX166" s="335"/>
      <c r="CY166" s="335"/>
      <c r="CZ166" s="335"/>
      <c r="DA166" s="23">
        <v>8</v>
      </c>
      <c r="DB166" s="23">
        <f t="shared" si="126"/>
        <v>0</v>
      </c>
      <c r="DC166">
        <f t="shared" si="127"/>
        <v>0</v>
      </c>
      <c r="DD166">
        <f t="shared" si="128"/>
        <v>0</v>
      </c>
      <c r="DE166">
        <f t="shared" si="129"/>
        <v>0</v>
      </c>
      <c r="DF166">
        <f t="shared" si="130"/>
        <v>0</v>
      </c>
      <c r="DG166" s="23">
        <f t="shared" ca="1" si="131"/>
        <v>1500</v>
      </c>
      <c r="DH166" s="465"/>
      <c r="DI166" s="335"/>
      <c r="DJ166" s="335"/>
      <c r="DK166" s="335"/>
      <c r="DL166" s="335"/>
      <c r="DM166" s="335"/>
      <c r="DN166" s="335"/>
      <c r="DO166" s="335"/>
      <c r="DP166" s="335"/>
      <c r="DQ166" s="335"/>
      <c r="DR166" s="23">
        <v>8</v>
      </c>
      <c r="DS166" s="23">
        <f t="shared" si="132"/>
        <v>0</v>
      </c>
      <c r="DT166">
        <f t="shared" si="133"/>
        <v>0</v>
      </c>
      <c r="DU166">
        <f t="shared" si="134"/>
        <v>0</v>
      </c>
      <c r="DV166">
        <f t="shared" si="135"/>
        <v>0</v>
      </c>
      <c r="DW166">
        <f t="shared" si="136"/>
        <v>0</v>
      </c>
      <c r="DX166" s="23">
        <f t="shared" ca="1" si="137"/>
        <v>600</v>
      </c>
      <c r="DY166" s="465"/>
      <c r="DZ166" s="335"/>
      <c r="EA166" s="335"/>
      <c r="EB166" s="335"/>
      <c r="EC166" s="335"/>
      <c r="ED166" s="335"/>
      <c r="EE166" s="335"/>
      <c r="EF166" s="335"/>
      <c r="EG166" s="335"/>
      <c r="EH166" s="335"/>
      <c r="EI166" s="23">
        <v>8</v>
      </c>
      <c r="EJ166" s="23">
        <f t="shared" si="138"/>
        <v>0</v>
      </c>
      <c r="EK166">
        <f t="shared" si="139"/>
        <v>0</v>
      </c>
      <c r="EL166">
        <f t="shared" si="140"/>
        <v>0</v>
      </c>
      <c r="EM166">
        <f t="shared" si="141"/>
        <v>0</v>
      </c>
      <c r="EN166">
        <f t="shared" si="142"/>
        <v>0</v>
      </c>
      <c r="EO166" s="23">
        <f t="shared" ca="1" si="143"/>
        <v>0</v>
      </c>
      <c r="EP166" s="465"/>
      <c r="EQ166" s="335"/>
      <c r="ER166" s="335"/>
      <c r="ES166" s="335"/>
      <c r="ET166" s="335"/>
      <c r="EU166" s="335"/>
      <c r="EV166" s="335"/>
      <c r="EW166" s="335"/>
      <c r="EX166" s="335"/>
      <c r="EY166" s="335"/>
      <c r="EZ166" s="23">
        <v>8</v>
      </c>
      <c r="FA166" s="23">
        <f t="shared" si="144"/>
        <v>0</v>
      </c>
      <c r="FB166">
        <f t="shared" si="145"/>
        <v>0</v>
      </c>
      <c r="FC166">
        <f t="shared" si="146"/>
        <v>0</v>
      </c>
      <c r="FD166">
        <f t="shared" si="147"/>
        <v>0</v>
      </c>
      <c r="FE166">
        <f t="shared" si="148"/>
        <v>0</v>
      </c>
      <c r="FF166" s="23">
        <f t="shared" ca="1" si="149"/>
        <v>500</v>
      </c>
      <c r="FG166" s="465"/>
      <c r="FH166" s="335"/>
      <c r="FI166" s="335"/>
      <c r="FJ166" s="335"/>
      <c r="FK166" s="335"/>
      <c r="FL166" s="335"/>
      <c r="FM166" s="335"/>
      <c r="FN166" s="335"/>
      <c r="FO166" s="335"/>
      <c r="FP166" s="335"/>
      <c r="FQ166" s="23">
        <v>8</v>
      </c>
      <c r="FR166" s="23">
        <f t="shared" si="150"/>
        <v>0</v>
      </c>
      <c r="FS166">
        <f t="shared" si="151"/>
        <v>0</v>
      </c>
      <c r="FT166">
        <f t="shared" si="152"/>
        <v>0</v>
      </c>
      <c r="FU166">
        <f t="shared" si="153"/>
        <v>0</v>
      </c>
      <c r="FV166">
        <f t="shared" si="154"/>
        <v>0</v>
      </c>
      <c r="FW166" s="23">
        <f t="shared" si="155"/>
        <v>0</v>
      </c>
      <c r="FX166" s="465"/>
      <c r="FY166" s="335"/>
      <c r="FZ166" s="335"/>
      <c r="GA166" s="335"/>
      <c r="GB166" s="335"/>
      <c r="GC166" s="335"/>
      <c r="GD166" s="335"/>
      <c r="GE166" s="335"/>
      <c r="GF166" s="335"/>
      <c r="GG166" s="335"/>
      <c r="GH166" s="23">
        <v>8</v>
      </c>
      <c r="GI166" s="23">
        <f t="shared" si="156"/>
        <v>0</v>
      </c>
      <c r="GJ166">
        <f t="shared" si="157"/>
        <v>0</v>
      </c>
      <c r="GK166">
        <f t="shared" si="158"/>
        <v>0</v>
      </c>
      <c r="GL166">
        <f t="shared" si="159"/>
        <v>0</v>
      </c>
      <c r="GM166">
        <f t="shared" si="160"/>
        <v>0</v>
      </c>
      <c r="GN166" s="23">
        <f t="shared" si="161"/>
        <v>0</v>
      </c>
      <c r="GO166" s="465"/>
      <c r="GP166" s="335"/>
      <c r="GQ166" s="335"/>
      <c r="GR166" s="335"/>
      <c r="GS166" s="335"/>
      <c r="GT166" s="335"/>
      <c r="GU166" s="335"/>
      <c r="GV166" s="335"/>
      <c r="GW166" s="335"/>
      <c r="GX166" s="335"/>
      <c r="GY166" s="23">
        <v>8</v>
      </c>
      <c r="GZ166" s="23">
        <f t="shared" si="162"/>
        <v>0</v>
      </c>
      <c r="HA166">
        <f t="shared" si="163"/>
        <v>0</v>
      </c>
      <c r="HB166">
        <f t="shared" si="164"/>
        <v>0</v>
      </c>
      <c r="HC166">
        <f t="shared" si="165"/>
        <v>0</v>
      </c>
      <c r="HD166">
        <f t="shared" si="166"/>
        <v>0</v>
      </c>
      <c r="HE166" s="23">
        <f t="shared" si="167"/>
        <v>0</v>
      </c>
      <c r="HF166" s="465"/>
      <c r="HG166" s="335"/>
      <c r="HH166" s="335"/>
      <c r="HI166" s="335"/>
      <c r="HJ166" s="335"/>
      <c r="HK166" s="335"/>
      <c r="HL166" s="335"/>
      <c r="HM166" s="335"/>
      <c r="HN166" s="335"/>
      <c r="HO166" s="335"/>
      <c r="HP166" s="23">
        <v>8</v>
      </c>
      <c r="HQ166" s="23">
        <f t="shared" si="168"/>
        <v>0</v>
      </c>
      <c r="HR166">
        <f t="shared" si="169"/>
        <v>0</v>
      </c>
      <c r="HS166">
        <f t="shared" si="170"/>
        <v>0</v>
      </c>
      <c r="HT166">
        <f t="shared" si="171"/>
        <v>0</v>
      </c>
      <c r="HU166">
        <f t="shared" si="172"/>
        <v>0</v>
      </c>
      <c r="HV166" s="23">
        <f t="shared" si="173"/>
        <v>0</v>
      </c>
      <c r="HW166" s="465"/>
      <c r="HX166" s="335"/>
      <c r="HY166" s="335"/>
      <c r="HZ166" s="335"/>
      <c r="IA166" s="335"/>
      <c r="IB166" s="335"/>
      <c r="IC166" s="335"/>
      <c r="ID166" s="335"/>
      <c r="IE166" s="335"/>
      <c r="IF166" s="335"/>
      <c r="IG166" s="23">
        <v>8</v>
      </c>
      <c r="IH166" s="23">
        <f t="shared" si="174"/>
        <v>0</v>
      </c>
      <c r="II166">
        <f t="shared" si="175"/>
        <v>0</v>
      </c>
      <c r="IJ166">
        <f t="shared" si="176"/>
        <v>0</v>
      </c>
      <c r="IK166">
        <f t="shared" si="177"/>
        <v>0</v>
      </c>
      <c r="IL166">
        <f t="shared" si="178"/>
        <v>0</v>
      </c>
      <c r="IM166" s="23">
        <f t="shared" si="179"/>
        <v>0</v>
      </c>
      <c r="IN166" s="465"/>
      <c r="IO166" s="335"/>
      <c r="IP166" s="335"/>
      <c r="IQ166" s="335"/>
      <c r="IR166" s="335"/>
      <c r="IS166" s="335"/>
      <c r="IT166" s="335"/>
    </row>
    <row r="167" spans="1:254" s="124" customFormat="1" ht="12.75" x14ac:dyDescent="0.2">
      <c r="A167" s="335"/>
      <c r="B167" s="335"/>
      <c r="C167" s="23">
        <v>9</v>
      </c>
      <c r="D167" s="23">
        <f t="shared" si="90"/>
        <v>0</v>
      </c>
      <c r="E167">
        <f t="shared" si="91"/>
        <v>0</v>
      </c>
      <c r="F167">
        <f t="shared" si="92"/>
        <v>0</v>
      </c>
      <c r="G167">
        <f t="shared" si="93"/>
        <v>0</v>
      </c>
      <c r="H167">
        <f t="shared" si="94"/>
        <v>0</v>
      </c>
      <c r="I167" s="23">
        <f t="shared" ca="1" si="95"/>
        <v>1200</v>
      </c>
      <c r="J167" s="465"/>
      <c r="K167" s="335"/>
      <c r="L167" s="335"/>
      <c r="M167" s="335"/>
      <c r="N167" s="335"/>
      <c r="O167" s="335"/>
      <c r="P167" s="335"/>
      <c r="Q167" s="335"/>
      <c r="R167" s="335"/>
      <c r="S167" s="335"/>
      <c r="T167" s="23">
        <v>9</v>
      </c>
      <c r="U167" s="23">
        <f t="shared" si="96"/>
        <v>0</v>
      </c>
      <c r="V167">
        <f t="shared" si="97"/>
        <v>0</v>
      </c>
      <c r="W167">
        <f t="shared" si="98"/>
        <v>0</v>
      </c>
      <c r="X167">
        <f t="shared" si="99"/>
        <v>0</v>
      </c>
      <c r="Y167">
        <f t="shared" si="100"/>
        <v>0</v>
      </c>
      <c r="Z167" s="23">
        <f t="shared" ca="1" si="101"/>
        <v>600</v>
      </c>
      <c r="AA167" s="465"/>
      <c r="AB167" s="335"/>
      <c r="AC167" s="335"/>
      <c r="AD167" s="335"/>
      <c r="AE167" s="335"/>
      <c r="AF167" s="335"/>
      <c r="AG167" s="335"/>
      <c r="AH167" s="335"/>
      <c r="AI167" s="335"/>
      <c r="AJ167" s="335"/>
      <c r="AK167" s="23">
        <v>9</v>
      </c>
      <c r="AL167" s="23">
        <f t="shared" si="102"/>
        <v>0</v>
      </c>
      <c r="AM167">
        <f t="shared" si="103"/>
        <v>0</v>
      </c>
      <c r="AN167">
        <f t="shared" si="104"/>
        <v>0</v>
      </c>
      <c r="AO167">
        <f t="shared" si="105"/>
        <v>0</v>
      </c>
      <c r="AP167">
        <f t="shared" si="106"/>
        <v>0</v>
      </c>
      <c r="AQ167" s="23">
        <f t="shared" ca="1" si="107"/>
        <v>455</v>
      </c>
      <c r="AR167" s="465"/>
      <c r="AS167" s="335"/>
      <c r="AT167" s="335"/>
      <c r="AU167" s="335"/>
      <c r="AV167" s="335"/>
      <c r="AW167" s="335"/>
      <c r="AX167" s="335"/>
      <c r="AY167" s="335"/>
      <c r="AZ167" s="335"/>
      <c r="BA167" s="335"/>
      <c r="BB167" s="23">
        <v>9</v>
      </c>
      <c r="BC167" s="23">
        <f t="shared" si="108"/>
        <v>0</v>
      </c>
      <c r="BD167">
        <f t="shared" si="109"/>
        <v>0</v>
      </c>
      <c r="BE167">
        <f t="shared" si="110"/>
        <v>0</v>
      </c>
      <c r="BF167">
        <f t="shared" si="111"/>
        <v>0</v>
      </c>
      <c r="BG167">
        <f t="shared" si="112"/>
        <v>0</v>
      </c>
      <c r="BH167" s="23">
        <f t="shared" ca="1" si="113"/>
        <v>1200</v>
      </c>
      <c r="BI167" s="465"/>
      <c r="BJ167" s="335"/>
      <c r="BK167" s="335"/>
      <c r="BL167" s="335"/>
      <c r="BM167" s="335"/>
      <c r="BN167" s="335"/>
      <c r="BO167" s="335"/>
      <c r="BP167" s="335"/>
      <c r="BQ167" s="335"/>
      <c r="BR167" s="335"/>
      <c r="BS167" s="23">
        <v>9</v>
      </c>
      <c r="BT167" s="23">
        <f t="shared" si="114"/>
        <v>0</v>
      </c>
      <c r="BU167">
        <f t="shared" si="115"/>
        <v>0</v>
      </c>
      <c r="BV167">
        <f t="shared" si="116"/>
        <v>0</v>
      </c>
      <c r="BW167">
        <f t="shared" si="117"/>
        <v>0</v>
      </c>
      <c r="BX167">
        <f t="shared" si="118"/>
        <v>0</v>
      </c>
      <c r="BY167" s="23">
        <f t="shared" ca="1" si="119"/>
        <v>250</v>
      </c>
      <c r="BZ167" s="465"/>
      <c r="CA167" s="335"/>
      <c r="CB167" s="335"/>
      <c r="CC167" s="335"/>
      <c r="CD167" s="335"/>
      <c r="CE167" s="335"/>
      <c r="CF167" s="335"/>
      <c r="CG167" s="335"/>
      <c r="CH167" s="335"/>
      <c r="CI167" s="335"/>
      <c r="CJ167" s="23">
        <v>9</v>
      </c>
      <c r="CK167" s="23">
        <f t="shared" si="120"/>
        <v>0</v>
      </c>
      <c r="CL167">
        <f t="shared" si="121"/>
        <v>0</v>
      </c>
      <c r="CM167">
        <f t="shared" si="122"/>
        <v>0</v>
      </c>
      <c r="CN167">
        <f t="shared" si="123"/>
        <v>0</v>
      </c>
      <c r="CO167">
        <f t="shared" si="124"/>
        <v>0</v>
      </c>
      <c r="CP167" s="23">
        <f t="shared" ca="1" si="125"/>
        <v>1200</v>
      </c>
      <c r="CQ167" s="465"/>
      <c r="CR167" s="335"/>
      <c r="CS167" s="335"/>
      <c r="CT167" s="335"/>
      <c r="CU167" s="335"/>
      <c r="CV167" s="335"/>
      <c r="CW167" s="335"/>
      <c r="CX167" s="335"/>
      <c r="CY167" s="335"/>
      <c r="CZ167" s="335"/>
      <c r="DA167" s="23">
        <v>9</v>
      </c>
      <c r="DB167" s="23">
        <f t="shared" si="126"/>
        <v>0</v>
      </c>
      <c r="DC167">
        <f t="shared" si="127"/>
        <v>0</v>
      </c>
      <c r="DD167">
        <f t="shared" si="128"/>
        <v>0</v>
      </c>
      <c r="DE167">
        <f t="shared" si="129"/>
        <v>0</v>
      </c>
      <c r="DF167">
        <f t="shared" si="130"/>
        <v>0</v>
      </c>
      <c r="DG167" s="23">
        <f t="shared" ca="1" si="131"/>
        <v>1500</v>
      </c>
      <c r="DH167" s="465"/>
      <c r="DI167" s="335"/>
      <c r="DJ167" s="335"/>
      <c r="DK167" s="335"/>
      <c r="DL167" s="335"/>
      <c r="DM167" s="335"/>
      <c r="DN167" s="335"/>
      <c r="DO167" s="335"/>
      <c r="DP167" s="335"/>
      <c r="DQ167" s="335"/>
      <c r="DR167" s="23">
        <v>9</v>
      </c>
      <c r="DS167" s="23">
        <f t="shared" si="132"/>
        <v>0</v>
      </c>
      <c r="DT167">
        <f t="shared" si="133"/>
        <v>0</v>
      </c>
      <c r="DU167">
        <f t="shared" si="134"/>
        <v>0</v>
      </c>
      <c r="DV167">
        <f t="shared" si="135"/>
        <v>0</v>
      </c>
      <c r="DW167">
        <f t="shared" si="136"/>
        <v>0</v>
      </c>
      <c r="DX167" s="23">
        <f t="shared" ca="1" si="137"/>
        <v>600</v>
      </c>
      <c r="DY167" s="465"/>
      <c r="DZ167" s="335"/>
      <c r="EA167" s="335"/>
      <c r="EB167" s="335"/>
      <c r="EC167" s="335"/>
      <c r="ED167" s="335"/>
      <c r="EE167" s="335"/>
      <c r="EF167" s="335"/>
      <c r="EG167" s="335"/>
      <c r="EH167" s="335"/>
      <c r="EI167" s="23">
        <v>9</v>
      </c>
      <c r="EJ167" s="23">
        <f t="shared" si="138"/>
        <v>0</v>
      </c>
      <c r="EK167">
        <f t="shared" si="139"/>
        <v>0</v>
      </c>
      <c r="EL167">
        <f t="shared" si="140"/>
        <v>0</v>
      </c>
      <c r="EM167">
        <f t="shared" si="141"/>
        <v>0</v>
      </c>
      <c r="EN167">
        <f t="shared" si="142"/>
        <v>0</v>
      </c>
      <c r="EO167" s="23">
        <f t="shared" ca="1" si="143"/>
        <v>0</v>
      </c>
      <c r="EP167" s="465"/>
      <c r="EQ167" s="335"/>
      <c r="ER167" s="335"/>
      <c r="ES167" s="335"/>
      <c r="ET167" s="335"/>
      <c r="EU167" s="335"/>
      <c r="EV167" s="335"/>
      <c r="EW167" s="335"/>
      <c r="EX167" s="335"/>
      <c r="EY167" s="335"/>
      <c r="EZ167" s="23">
        <v>9</v>
      </c>
      <c r="FA167" s="23">
        <f t="shared" si="144"/>
        <v>0</v>
      </c>
      <c r="FB167">
        <f t="shared" si="145"/>
        <v>0</v>
      </c>
      <c r="FC167">
        <f t="shared" si="146"/>
        <v>0</v>
      </c>
      <c r="FD167">
        <f t="shared" si="147"/>
        <v>0</v>
      </c>
      <c r="FE167">
        <f t="shared" si="148"/>
        <v>0</v>
      </c>
      <c r="FF167" s="23">
        <f t="shared" ca="1" si="149"/>
        <v>500</v>
      </c>
      <c r="FG167" s="465"/>
      <c r="FH167" s="335"/>
      <c r="FI167" s="335"/>
      <c r="FJ167" s="335"/>
      <c r="FK167" s="335"/>
      <c r="FL167" s="335"/>
      <c r="FM167" s="335"/>
      <c r="FN167" s="335"/>
      <c r="FO167" s="335"/>
      <c r="FP167" s="335"/>
      <c r="FQ167" s="23">
        <v>9</v>
      </c>
      <c r="FR167" s="23">
        <f t="shared" si="150"/>
        <v>0</v>
      </c>
      <c r="FS167">
        <f t="shared" si="151"/>
        <v>0</v>
      </c>
      <c r="FT167">
        <f t="shared" si="152"/>
        <v>0</v>
      </c>
      <c r="FU167">
        <f t="shared" si="153"/>
        <v>0</v>
      </c>
      <c r="FV167">
        <f t="shared" si="154"/>
        <v>0</v>
      </c>
      <c r="FW167" s="23">
        <f t="shared" si="155"/>
        <v>0</v>
      </c>
      <c r="FX167" s="465"/>
      <c r="FY167" s="335"/>
      <c r="FZ167" s="335"/>
      <c r="GA167" s="335"/>
      <c r="GB167" s="335"/>
      <c r="GC167" s="335"/>
      <c r="GD167" s="335"/>
      <c r="GE167" s="335"/>
      <c r="GF167" s="335"/>
      <c r="GG167" s="335"/>
      <c r="GH167" s="23">
        <v>9</v>
      </c>
      <c r="GI167" s="23">
        <f t="shared" si="156"/>
        <v>0</v>
      </c>
      <c r="GJ167">
        <f t="shared" si="157"/>
        <v>0</v>
      </c>
      <c r="GK167">
        <f t="shared" si="158"/>
        <v>0</v>
      </c>
      <c r="GL167">
        <f t="shared" si="159"/>
        <v>0</v>
      </c>
      <c r="GM167">
        <f t="shared" si="160"/>
        <v>0</v>
      </c>
      <c r="GN167" s="23">
        <f t="shared" si="161"/>
        <v>0</v>
      </c>
      <c r="GO167" s="465"/>
      <c r="GP167" s="335"/>
      <c r="GQ167" s="335"/>
      <c r="GR167" s="335"/>
      <c r="GS167" s="335"/>
      <c r="GT167" s="335"/>
      <c r="GU167" s="335"/>
      <c r="GV167" s="335"/>
      <c r="GW167" s="335"/>
      <c r="GX167" s="335"/>
      <c r="GY167" s="23">
        <v>9</v>
      </c>
      <c r="GZ167" s="23">
        <f t="shared" si="162"/>
        <v>0</v>
      </c>
      <c r="HA167">
        <f t="shared" si="163"/>
        <v>0</v>
      </c>
      <c r="HB167">
        <f t="shared" si="164"/>
        <v>0</v>
      </c>
      <c r="HC167">
        <f t="shared" si="165"/>
        <v>0</v>
      </c>
      <c r="HD167">
        <f t="shared" si="166"/>
        <v>0</v>
      </c>
      <c r="HE167" s="23">
        <f t="shared" si="167"/>
        <v>0</v>
      </c>
      <c r="HF167" s="465"/>
      <c r="HG167" s="335"/>
      <c r="HH167" s="335"/>
      <c r="HI167" s="335"/>
      <c r="HJ167" s="335"/>
      <c r="HK167" s="335"/>
      <c r="HL167" s="335"/>
      <c r="HM167" s="335"/>
      <c r="HN167" s="335"/>
      <c r="HO167" s="335"/>
      <c r="HP167" s="23">
        <v>9</v>
      </c>
      <c r="HQ167" s="23">
        <f t="shared" si="168"/>
        <v>0</v>
      </c>
      <c r="HR167">
        <f t="shared" si="169"/>
        <v>0</v>
      </c>
      <c r="HS167">
        <f t="shared" si="170"/>
        <v>0</v>
      </c>
      <c r="HT167">
        <f t="shared" si="171"/>
        <v>0</v>
      </c>
      <c r="HU167">
        <f t="shared" si="172"/>
        <v>0</v>
      </c>
      <c r="HV167" s="23">
        <f t="shared" si="173"/>
        <v>0</v>
      </c>
      <c r="HW167" s="465"/>
      <c r="HX167" s="335"/>
      <c r="HY167" s="335"/>
      <c r="HZ167" s="335"/>
      <c r="IA167" s="335"/>
      <c r="IB167" s="335"/>
      <c r="IC167" s="335"/>
      <c r="ID167" s="335"/>
      <c r="IE167" s="335"/>
      <c r="IF167" s="335"/>
      <c r="IG167" s="23">
        <v>9</v>
      </c>
      <c r="IH167" s="23">
        <f t="shared" si="174"/>
        <v>0</v>
      </c>
      <c r="II167">
        <f t="shared" si="175"/>
        <v>0</v>
      </c>
      <c r="IJ167">
        <f t="shared" si="176"/>
        <v>0</v>
      </c>
      <c r="IK167">
        <f t="shared" si="177"/>
        <v>0</v>
      </c>
      <c r="IL167">
        <f t="shared" si="178"/>
        <v>0</v>
      </c>
      <c r="IM167" s="23">
        <f t="shared" si="179"/>
        <v>0</v>
      </c>
      <c r="IN167" s="465"/>
      <c r="IO167" s="335"/>
      <c r="IP167" s="335"/>
      <c r="IQ167" s="335"/>
      <c r="IR167" s="335"/>
      <c r="IS167" s="335"/>
      <c r="IT167" s="335"/>
    </row>
    <row r="168" spans="1:254" s="124" customFormat="1" ht="12.75" x14ac:dyDescent="0.2">
      <c r="A168" s="335"/>
      <c r="B168" s="335"/>
      <c r="C168" s="23">
        <v>10</v>
      </c>
      <c r="D168" s="23">
        <f t="shared" si="90"/>
        <v>0</v>
      </c>
      <c r="E168">
        <f t="shared" si="91"/>
        <v>0</v>
      </c>
      <c r="F168">
        <f t="shared" si="92"/>
        <v>0</v>
      </c>
      <c r="G168">
        <f t="shared" si="93"/>
        <v>0</v>
      </c>
      <c r="H168">
        <f t="shared" si="94"/>
        <v>0</v>
      </c>
      <c r="I168" s="23">
        <f t="shared" ca="1" si="95"/>
        <v>1200</v>
      </c>
      <c r="J168" s="465"/>
      <c r="K168" s="335"/>
      <c r="L168" s="335"/>
      <c r="M168" s="335"/>
      <c r="N168" s="335"/>
      <c r="O168" s="335"/>
      <c r="P168" s="335"/>
      <c r="Q168" s="335"/>
      <c r="R168" s="335"/>
      <c r="S168" s="335"/>
      <c r="T168" s="23">
        <v>10</v>
      </c>
      <c r="U168" s="23">
        <f t="shared" si="96"/>
        <v>0</v>
      </c>
      <c r="V168">
        <f t="shared" si="97"/>
        <v>0</v>
      </c>
      <c r="W168">
        <f t="shared" si="98"/>
        <v>0</v>
      </c>
      <c r="X168">
        <f t="shared" si="99"/>
        <v>0</v>
      </c>
      <c r="Y168">
        <f t="shared" si="100"/>
        <v>0</v>
      </c>
      <c r="Z168" s="23">
        <f t="shared" ca="1" si="101"/>
        <v>600</v>
      </c>
      <c r="AA168" s="465"/>
      <c r="AB168" s="335"/>
      <c r="AC168" s="335"/>
      <c r="AD168" s="335"/>
      <c r="AE168" s="335"/>
      <c r="AF168" s="335"/>
      <c r="AG168" s="335"/>
      <c r="AH168" s="335"/>
      <c r="AI168" s="335"/>
      <c r="AJ168" s="335"/>
      <c r="AK168" s="23">
        <v>10</v>
      </c>
      <c r="AL168" s="23">
        <f t="shared" si="102"/>
        <v>0</v>
      </c>
      <c r="AM168">
        <f t="shared" si="103"/>
        <v>0</v>
      </c>
      <c r="AN168">
        <f t="shared" si="104"/>
        <v>0</v>
      </c>
      <c r="AO168">
        <f t="shared" si="105"/>
        <v>0</v>
      </c>
      <c r="AP168">
        <f t="shared" si="106"/>
        <v>0</v>
      </c>
      <c r="AQ168" s="23">
        <f t="shared" ca="1" si="107"/>
        <v>455</v>
      </c>
      <c r="AR168" s="465"/>
      <c r="AS168" s="335"/>
      <c r="AT168" s="335"/>
      <c r="AU168" s="335"/>
      <c r="AV168" s="335"/>
      <c r="AW168" s="335"/>
      <c r="AX168" s="335"/>
      <c r="AY168" s="335"/>
      <c r="AZ168" s="335"/>
      <c r="BA168" s="335"/>
      <c r="BB168" s="23">
        <v>10</v>
      </c>
      <c r="BC168" s="23">
        <f t="shared" si="108"/>
        <v>0</v>
      </c>
      <c r="BD168">
        <f t="shared" si="109"/>
        <v>0</v>
      </c>
      <c r="BE168">
        <f t="shared" si="110"/>
        <v>0</v>
      </c>
      <c r="BF168">
        <f t="shared" si="111"/>
        <v>0</v>
      </c>
      <c r="BG168">
        <f t="shared" si="112"/>
        <v>0</v>
      </c>
      <c r="BH168" s="23">
        <f t="shared" ca="1" si="113"/>
        <v>1200</v>
      </c>
      <c r="BI168" s="465"/>
      <c r="BJ168" s="335"/>
      <c r="BK168" s="335"/>
      <c r="BL168" s="335"/>
      <c r="BM168" s="335"/>
      <c r="BN168" s="335"/>
      <c r="BO168" s="335"/>
      <c r="BP168" s="335"/>
      <c r="BQ168" s="335"/>
      <c r="BR168" s="335"/>
      <c r="BS168" s="23">
        <v>10</v>
      </c>
      <c r="BT168" s="23">
        <f t="shared" si="114"/>
        <v>0</v>
      </c>
      <c r="BU168">
        <f t="shared" si="115"/>
        <v>0</v>
      </c>
      <c r="BV168">
        <f t="shared" si="116"/>
        <v>0</v>
      </c>
      <c r="BW168">
        <f t="shared" si="117"/>
        <v>0</v>
      </c>
      <c r="BX168">
        <f t="shared" si="118"/>
        <v>0</v>
      </c>
      <c r="BY168" s="23">
        <f t="shared" ca="1" si="119"/>
        <v>250</v>
      </c>
      <c r="BZ168" s="465"/>
      <c r="CA168" s="335"/>
      <c r="CB168" s="335"/>
      <c r="CC168" s="335"/>
      <c r="CD168" s="335"/>
      <c r="CE168" s="335"/>
      <c r="CF168" s="335"/>
      <c r="CG168" s="335"/>
      <c r="CH168" s="335"/>
      <c r="CI168" s="335"/>
      <c r="CJ168" s="23">
        <v>10</v>
      </c>
      <c r="CK168" s="23">
        <f t="shared" si="120"/>
        <v>0</v>
      </c>
      <c r="CL168">
        <f t="shared" si="121"/>
        <v>0</v>
      </c>
      <c r="CM168">
        <f t="shared" si="122"/>
        <v>0</v>
      </c>
      <c r="CN168">
        <f t="shared" si="123"/>
        <v>0</v>
      </c>
      <c r="CO168">
        <f t="shared" si="124"/>
        <v>0</v>
      </c>
      <c r="CP168" s="23">
        <f t="shared" ca="1" si="125"/>
        <v>1200</v>
      </c>
      <c r="CQ168" s="465"/>
      <c r="CR168" s="335"/>
      <c r="CS168" s="335"/>
      <c r="CT168" s="335"/>
      <c r="CU168" s="335"/>
      <c r="CV168" s="335"/>
      <c r="CW168" s="335"/>
      <c r="CX168" s="335"/>
      <c r="CY168" s="335"/>
      <c r="CZ168" s="335"/>
      <c r="DA168" s="23">
        <v>10</v>
      </c>
      <c r="DB168" s="23">
        <f t="shared" si="126"/>
        <v>0</v>
      </c>
      <c r="DC168">
        <f t="shared" si="127"/>
        <v>0</v>
      </c>
      <c r="DD168">
        <f t="shared" si="128"/>
        <v>0</v>
      </c>
      <c r="DE168">
        <f t="shared" si="129"/>
        <v>0</v>
      </c>
      <c r="DF168">
        <f t="shared" si="130"/>
        <v>0</v>
      </c>
      <c r="DG168" s="23">
        <f t="shared" ca="1" si="131"/>
        <v>1500</v>
      </c>
      <c r="DH168" s="465"/>
      <c r="DI168" s="335"/>
      <c r="DJ168" s="335"/>
      <c r="DK168" s="335"/>
      <c r="DL168" s="335"/>
      <c r="DM168" s="335"/>
      <c r="DN168" s="335"/>
      <c r="DO168" s="335"/>
      <c r="DP168" s="335"/>
      <c r="DQ168" s="335"/>
      <c r="DR168" s="23">
        <v>10</v>
      </c>
      <c r="DS168" s="23">
        <f t="shared" si="132"/>
        <v>0</v>
      </c>
      <c r="DT168">
        <f t="shared" si="133"/>
        <v>0</v>
      </c>
      <c r="DU168">
        <f t="shared" si="134"/>
        <v>0</v>
      </c>
      <c r="DV168">
        <f t="shared" si="135"/>
        <v>0</v>
      </c>
      <c r="DW168">
        <f t="shared" si="136"/>
        <v>0</v>
      </c>
      <c r="DX168" s="23">
        <f t="shared" ca="1" si="137"/>
        <v>600</v>
      </c>
      <c r="DY168" s="465"/>
      <c r="DZ168" s="335"/>
      <c r="EA168" s="335"/>
      <c r="EB168" s="335"/>
      <c r="EC168" s="335"/>
      <c r="ED168" s="335"/>
      <c r="EE168" s="335"/>
      <c r="EF168" s="335"/>
      <c r="EG168" s="335"/>
      <c r="EH168" s="335"/>
      <c r="EI168" s="23">
        <v>10</v>
      </c>
      <c r="EJ168" s="23">
        <f t="shared" si="138"/>
        <v>0</v>
      </c>
      <c r="EK168">
        <f t="shared" si="139"/>
        <v>0</v>
      </c>
      <c r="EL168">
        <f t="shared" si="140"/>
        <v>0</v>
      </c>
      <c r="EM168">
        <f t="shared" si="141"/>
        <v>0</v>
      </c>
      <c r="EN168">
        <f t="shared" si="142"/>
        <v>0</v>
      </c>
      <c r="EO168" s="23">
        <f t="shared" ca="1" si="143"/>
        <v>0</v>
      </c>
      <c r="EP168" s="465"/>
      <c r="EQ168" s="335"/>
      <c r="ER168" s="335"/>
      <c r="ES168" s="335"/>
      <c r="ET168" s="335"/>
      <c r="EU168" s="335"/>
      <c r="EV168" s="335"/>
      <c r="EW168" s="335"/>
      <c r="EX168" s="335"/>
      <c r="EY168" s="335"/>
      <c r="EZ168" s="23">
        <v>10</v>
      </c>
      <c r="FA168" s="23">
        <f t="shared" si="144"/>
        <v>0</v>
      </c>
      <c r="FB168">
        <f t="shared" si="145"/>
        <v>0</v>
      </c>
      <c r="FC168">
        <f t="shared" si="146"/>
        <v>0</v>
      </c>
      <c r="FD168">
        <f t="shared" si="147"/>
        <v>0</v>
      </c>
      <c r="FE168">
        <f t="shared" si="148"/>
        <v>0</v>
      </c>
      <c r="FF168" s="23">
        <f t="shared" ca="1" si="149"/>
        <v>500</v>
      </c>
      <c r="FG168" s="465"/>
      <c r="FH168" s="335"/>
      <c r="FI168" s="335"/>
      <c r="FJ168" s="335"/>
      <c r="FK168" s="335"/>
      <c r="FL168" s="335"/>
      <c r="FM168" s="335"/>
      <c r="FN168" s="335"/>
      <c r="FO168" s="335"/>
      <c r="FP168" s="335"/>
      <c r="FQ168" s="23">
        <v>10</v>
      </c>
      <c r="FR168" s="23">
        <f t="shared" si="150"/>
        <v>0</v>
      </c>
      <c r="FS168">
        <f t="shared" si="151"/>
        <v>0</v>
      </c>
      <c r="FT168">
        <f t="shared" si="152"/>
        <v>0</v>
      </c>
      <c r="FU168">
        <f t="shared" si="153"/>
        <v>0</v>
      </c>
      <c r="FV168">
        <f t="shared" si="154"/>
        <v>0</v>
      </c>
      <c r="FW168" s="23">
        <f t="shared" si="155"/>
        <v>0</v>
      </c>
      <c r="FX168" s="465"/>
      <c r="FY168" s="335"/>
      <c r="FZ168" s="335"/>
      <c r="GA168" s="335"/>
      <c r="GB168" s="335"/>
      <c r="GC168" s="335"/>
      <c r="GD168" s="335"/>
      <c r="GE168" s="335"/>
      <c r="GF168" s="335"/>
      <c r="GG168" s="335"/>
      <c r="GH168" s="23">
        <v>10</v>
      </c>
      <c r="GI168" s="23">
        <f t="shared" si="156"/>
        <v>0</v>
      </c>
      <c r="GJ168">
        <f t="shared" si="157"/>
        <v>0</v>
      </c>
      <c r="GK168">
        <f t="shared" si="158"/>
        <v>0</v>
      </c>
      <c r="GL168">
        <f t="shared" si="159"/>
        <v>0</v>
      </c>
      <c r="GM168">
        <f t="shared" si="160"/>
        <v>0</v>
      </c>
      <c r="GN168" s="23">
        <f t="shared" si="161"/>
        <v>0</v>
      </c>
      <c r="GO168" s="465"/>
      <c r="GP168" s="335"/>
      <c r="GQ168" s="335"/>
      <c r="GR168" s="335"/>
      <c r="GS168" s="335"/>
      <c r="GT168" s="335"/>
      <c r="GU168" s="335"/>
      <c r="GV168" s="335"/>
      <c r="GW168" s="335"/>
      <c r="GX168" s="335"/>
      <c r="GY168" s="23">
        <v>10</v>
      </c>
      <c r="GZ168" s="23">
        <f t="shared" si="162"/>
        <v>0</v>
      </c>
      <c r="HA168">
        <f t="shared" si="163"/>
        <v>0</v>
      </c>
      <c r="HB168">
        <f t="shared" si="164"/>
        <v>0</v>
      </c>
      <c r="HC168">
        <f t="shared" si="165"/>
        <v>0</v>
      </c>
      <c r="HD168">
        <f t="shared" si="166"/>
        <v>0</v>
      </c>
      <c r="HE168" s="23">
        <f t="shared" si="167"/>
        <v>0</v>
      </c>
      <c r="HF168" s="465"/>
      <c r="HG168" s="335"/>
      <c r="HH168" s="335"/>
      <c r="HI168" s="335"/>
      <c r="HJ168" s="335"/>
      <c r="HK168" s="335"/>
      <c r="HL168" s="335"/>
      <c r="HM168" s="335"/>
      <c r="HN168" s="335"/>
      <c r="HO168" s="335"/>
      <c r="HP168" s="23">
        <v>10</v>
      </c>
      <c r="HQ168" s="23">
        <f t="shared" si="168"/>
        <v>0</v>
      </c>
      <c r="HR168">
        <f t="shared" si="169"/>
        <v>0</v>
      </c>
      <c r="HS168">
        <f t="shared" si="170"/>
        <v>0</v>
      </c>
      <c r="HT168">
        <f t="shared" si="171"/>
        <v>0</v>
      </c>
      <c r="HU168">
        <f t="shared" si="172"/>
        <v>0</v>
      </c>
      <c r="HV168" s="23">
        <f t="shared" si="173"/>
        <v>0</v>
      </c>
      <c r="HW168" s="465"/>
      <c r="HX168" s="335"/>
      <c r="HY168" s="335"/>
      <c r="HZ168" s="335"/>
      <c r="IA168" s="335"/>
      <c r="IB168" s="335"/>
      <c r="IC168" s="335"/>
      <c r="ID168" s="335"/>
      <c r="IE168" s="335"/>
      <c r="IF168" s="335"/>
      <c r="IG168" s="23">
        <v>10</v>
      </c>
      <c r="IH168" s="23">
        <f t="shared" si="174"/>
        <v>0</v>
      </c>
      <c r="II168">
        <f t="shared" si="175"/>
        <v>0</v>
      </c>
      <c r="IJ168">
        <f t="shared" si="176"/>
        <v>0</v>
      </c>
      <c r="IK168">
        <f t="shared" si="177"/>
        <v>0</v>
      </c>
      <c r="IL168">
        <f t="shared" si="178"/>
        <v>0</v>
      </c>
      <c r="IM168" s="23">
        <f t="shared" si="179"/>
        <v>0</v>
      </c>
      <c r="IN168" s="465"/>
      <c r="IO168" s="335"/>
      <c r="IP168" s="335"/>
      <c r="IQ168" s="335"/>
      <c r="IR168" s="335"/>
      <c r="IS168" s="335"/>
      <c r="IT168" s="335"/>
    </row>
    <row r="169" spans="1:254" s="124" customFormat="1" ht="12.75" x14ac:dyDescent="0.2">
      <c r="A169" s="335"/>
      <c r="B169" s="335"/>
      <c r="C169" s="23">
        <v>11</v>
      </c>
      <c r="D169" s="23">
        <f t="shared" si="90"/>
        <v>0</v>
      </c>
      <c r="E169">
        <f t="shared" si="91"/>
        <v>0</v>
      </c>
      <c r="F169">
        <f t="shared" si="92"/>
        <v>0</v>
      </c>
      <c r="G169">
        <f t="shared" si="93"/>
        <v>0</v>
      </c>
      <c r="H169">
        <f t="shared" si="94"/>
        <v>0</v>
      </c>
      <c r="I169" s="23">
        <f t="shared" ca="1" si="95"/>
        <v>200</v>
      </c>
      <c r="J169" s="465"/>
      <c r="K169" s="335"/>
      <c r="L169" s="335"/>
      <c r="M169" s="335"/>
      <c r="N169" s="335"/>
      <c r="O169" s="335"/>
      <c r="P169" s="335"/>
      <c r="Q169" s="335"/>
      <c r="R169" s="335"/>
      <c r="S169" s="335"/>
      <c r="T169" s="23">
        <v>11</v>
      </c>
      <c r="U169" s="23">
        <f t="shared" si="96"/>
        <v>0</v>
      </c>
      <c r="V169">
        <f t="shared" si="97"/>
        <v>0</v>
      </c>
      <c r="W169">
        <f t="shared" si="98"/>
        <v>0</v>
      </c>
      <c r="X169">
        <f t="shared" si="99"/>
        <v>0</v>
      </c>
      <c r="Y169">
        <f t="shared" si="100"/>
        <v>0</v>
      </c>
      <c r="Z169" s="23">
        <f t="shared" ca="1" si="101"/>
        <v>200</v>
      </c>
      <c r="AA169" s="465"/>
      <c r="AB169" s="335"/>
      <c r="AC169" s="335"/>
      <c r="AD169" s="335"/>
      <c r="AE169" s="335"/>
      <c r="AF169" s="335"/>
      <c r="AG169" s="335"/>
      <c r="AH169" s="335"/>
      <c r="AI169" s="335"/>
      <c r="AJ169" s="335"/>
      <c r="AK169" s="23">
        <v>11</v>
      </c>
      <c r="AL169" s="23">
        <f t="shared" si="102"/>
        <v>0</v>
      </c>
      <c r="AM169">
        <f t="shared" si="103"/>
        <v>0</v>
      </c>
      <c r="AN169">
        <f t="shared" si="104"/>
        <v>0</v>
      </c>
      <c r="AO169">
        <f t="shared" si="105"/>
        <v>0</v>
      </c>
      <c r="AP169">
        <f t="shared" si="106"/>
        <v>0</v>
      </c>
      <c r="AQ169" s="23">
        <f t="shared" ca="1" si="107"/>
        <v>200</v>
      </c>
      <c r="AR169" s="465"/>
      <c r="AS169" s="335"/>
      <c r="AT169" s="335"/>
      <c r="AU169" s="335"/>
      <c r="AV169" s="335"/>
      <c r="AW169" s="335"/>
      <c r="AX169" s="335"/>
      <c r="AY169" s="335"/>
      <c r="AZ169" s="335"/>
      <c r="BA169" s="335"/>
      <c r="BB169" s="23">
        <v>11</v>
      </c>
      <c r="BC169" s="23">
        <f t="shared" si="108"/>
        <v>0</v>
      </c>
      <c r="BD169">
        <f t="shared" si="109"/>
        <v>0</v>
      </c>
      <c r="BE169">
        <f t="shared" si="110"/>
        <v>0</v>
      </c>
      <c r="BF169">
        <f t="shared" si="111"/>
        <v>0</v>
      </c>
      <c r="BG169">
        <f t="shared" si="112"/>
        <v>0</v>
      </c>
      <c r="BH169" s="23">
        <f t="shared" ca="1" si="113"/>
        <v>200</v>
      </c>
      <c r="BI169" s="465"/>
      <c r="BJ169" s="335"/>
      <c r="BK169" s="335"/>
      <c r="BL169" s="335"/>
      <c r="BM169" s="335"/>
      <c r="BN169" s="335"/>
      <c r="BO169" s="335"/>
      <c r="BP169" s="335"/>
      <c r="BQ169" s="335"/>
      <c r="BR169" s="335"/>
      <c r="BS169" s="23">
        <v>11</v>
      </c>
      <c r="BT169" s="23">
        <f t="shared" si="114"/>
        <v>0</v>
      </c>
      <c r="BU169">
        <f t="shared" si="115"/>
        <v>0</v>
      </c>
      <c r="BV169">
        <f t="shared" si="116"/>
        <v>0</v>
      </c>
      <c r="BW169">
        <f t="shared" si="117"/>
        <v>0</v>
      </c>
      <c r="BX169">
        <f t="shared" si="118"/>
        <v>0</v>
      </c>
      <c r="BY169" s="23">
        <f t="shared" ca="1" si="119"/>
        <v>0</v>
      </c>
      <c r="BZ169" s="465"/>
      <c r="CA169" s="335"/>
      <c r="CB169" s="335"/>
      <c r="CC169" s="335"/>
      <c r="CD169" s="335"/>
      <c r="CE169" s="335"/>
      <c r="CF169" s="335"/>
      <c r="CG169" s="335"/>
      <c r="CH169" s="335"/>
      <c r="CI169" s="335"/>
      <c r="CJ169" s="23">
        <v>11</v>
      </c>
      <c r="CK169" s="23">
        <f t="shared" si="120"/>
        <v>0</v>
      </c>
      <c r="CL169">
        <f t="shared" si="121"/>
        <v>0</v>
      </c>
      <c r="CM169">
        <f t="shared" si="122"/>
        <v>0</v>
      </c>
      <c r="CN169">
        <f t="shared" si="123"/>
        <v>0</v>
      </c>
      <c r="CO169">
        <f t="shared" si="124"/>
        <v>0</v>
      </c>
      <c r="CP169" s="23">
        <f t="shared" ca="1" si="125"/>
        <v>200</v>
      </c>
      <c r="CQ169" s="465"/>
      <c r="CR169" s="335"/>
      <c r="CS169" s="335"/>
      <c r="CT169" s="335"/>
      <c r="CU169" s="335"/>
      <c r="CV169" s="335"/>
      <c r="CW169" s="335"/>
      <c r="CX169" s="335"/>
      <c r="CY169" s="335"/>
      <c r="CZ169" s="335"/>
      <c r="DA169" s="23">
        <v>11</v>
      </c>
      <c r="DB169" s="23">
        <f t="shared" si="126"/>
        <v>0</v>
      </c>
      <c r="DC169">
        <f t="shared" si="127"/>
        <v>0</v>
      </c>
      <c r="DD169">
        <f t="shared" si="128"/>
        <v>0</v>
      </c>
      <c r="DE169">
        <f t="shared" si="129"/>
        <v>0</v>
      </c>
      <c r="DF169">
        <f t="shared" si="130"/>
        <v>0</v>
      </c>
      <c r="DG169" s="23">
        <f t="shared" ca="1" si="131"/>
        <v>200</v>
      </c>
      <c r="DH169" s="465"/>
      <c r="DI169" s="335"/>
      <c r="DJ169" s="335"/>
      <c r="DK169" s="335"/>
      <c r="DL169" s="335"/>
      <c r="DM169" s="335"/>
      <c r="DN169" s="335"/>
      <c r="DO169" s="335"/>
      <c r="DP169" s="335"/>
      <c r="DQ169" s="335"/>
      <c r="DR169" s="23">
        <v>11</v>
      </c>
      <c r="DS169" s="23">
        <f t="shared" si="132"/>
        <v>0</v>
      </c>
      <c r="DT169">
        <f t="shared" si="133"/>
        <v>0</v>
      </c>
      <c r="DU169">
        <f t="shared" si="134"/>
        <v>0</v>
      </c>
      <c r="DV169">
        <f t="shared" si="135"/>
        <v>0</v>
      </c>
      <c r="DW169">
        <f t="shared" si="136"/>
        <v>0</v>
      </c>
      <c r="DX169" s="23">
        <f t="shared" ca="1" si="137"/>
        <v>400</v>
      </c>
      <c r="DY169" s="465"/>
      <c r="DZ169" s="335"/>
      <c r="EA169" s="335"/>
      <c r="EB169" s="335"/>
      <c r="EC169" s="335"/>
      <c r="ED169" s="335"/>
      <c r="EE169" s="335"/>
      <c r="EF169" s="335"/>
      <c r="EG169" s="335"/>
      <c r="EH169" s="335"/>
      <c r="EI169" s="23">
        <v>11</v>
      </c>
      <c r="EJ169" s="23">
        <f t="shared" si="138"/>
        <v>0</v>
      </c>
      <c r="EK169">
        <f t="shared" si="139"/>
        <v>0</v>
      </c>
      <c r="EL169">
        <f t="shared" si="140"/>
        <v>0</v>
      </c>
      <c r="EM169">
        <f t="shared" si="141"/>
        <v>0</v>
      </c>
      <c r="EN169">
        <f t="shared" si="142"/>
        <v>0</v>
      </c>
      <c r="EO169" s="23">
        <f t="shared" ca="1" si="143"/>
        <v>150</v>
      </c>
      <c r="EP169" s="465"/>
      <c r="EQ169" s="335"/>
      <c r="ER169" s="335"/>
      <c r="ES169" s="335"/>
      <c r="ET169" s="335"/>
      <c r="EU169" s="335"/>
      <c r="EV169" s="335"/>
      <c r="EW169" s="335"/>
      <c r="EX169" s="335"/>
      <c r="EY169" s="335"/>
      <c r="EZ169" s="23">
        <v>11</v>
      </c>
      <c r="FA169" s="23">
        <f t="shared" si="144"/>
        <v>0</v>
      </c>
      <c r="FB169">
        <f t="shared" si="145"/>
        <v>0</v>
      </c>
      <c r="FC169">
        <f t="shared" si="146"/>
        <v>0</v>
      </c>
      <c r="FD169">
        <f t="shared" si="147"/>
        <v>0</v>
      </c>
      <c r="FE169">
        <f t="shared" si="148"/>
        <v>0</v>
      </c>
      <c r="FF169" s="23">
        <f t="shared" ca="1" si="149"/>
        <v>200</v>
      </c>
      <c r="FG169" s="465"/>
      <c r="FH169" s="335"/>
      <c r="FI169" s="335"/>
      <c r="FJ169" s="335"/>
      <c r="FK169" s="335"/>
      <c r="FL169" s="335"/>
      <c r="FM169" s="335"/>
      <c r="FN169" s="335"/>
      <c r="FO169" s="335"/>
      <c r="FP169" s="335"/>
      <c r="FQ169" s="23">
        <v>11</v>
      </c>
      <c r="FR169" s="23">
        <f t="shared" si="150"/>
        <v>0</v>
      </c>
      <c r="FS169">
        <f t="shared" si="151"/>
        <v>0</v>
      </c>
      <c r="FT169">
        <f t="shared" si="152"/>
        <v>0</v>
      </c>
      <c r="FU169">
        <f t="shared" si="153"/>
        <v>0</v>
      </c>
      <c r="FV169">
        <f t="shared" si="154"/>
        <v>0</v>
      </c>
      <c r="FW169" s="23">
        <f t="shared" si="155"/>
        <v>0</v>
      </c>
      <c r="FX169" s="465"/>
      <c r="FY169" s="335"/>
      <c r="FZ169" s="335"/>
      <c r="GA169" s="335"/>
      <c r="GB169" s="335"/>
      <c r="GC169" s="335"/>
      <c r="GD169" s="335"/>
      <c r="GE169" s="335"/>
      <c r="GF169" s="335"/>
      <c r="GG169" s="335"/>
      <c r="GH169" s="23">
        <v>11</v>
      </c>
      <c r="GI169" s="23">
        <f t="shared" si="156"/>
        <v>0</v>
      </c>
      <c r="GJ169">
        <f t="shared" si="157"/>
        <v>0</v>
      </c>
      <c r="GK169">
        <f t="shared" si="158"/>
        <v>0</v>
      </c>
      <c r="GL169">
        <f t="shared" si="159"/>
        <v>0</v>
      </c>
      <c r="GM169">
        <f t="shared" si="160"/>
        <v>0</v>
      </c>
      <c r="GN169" s="23">
        <f t="shared" si="161"/>
        <v>0</v>
      </c>
      <c r="GO169" s="465"/>
      <c r="GP169" s="335"/>
      <c r="GQ169" s="335"/>
      <c r="GR169" s="335"/>
      <c r="GS169" s="335"/>
      <c r="GT169" s="335"/>
      <c r="GU169" s="335"/>
      <c r="GV169" s="335"/>
      <c r="GW169" s="335"/>
      <c r="GX169" s="335"/>
      <c r="GY169" s="23">
        <v>11</v>
      </c>
      <c r="GZ169" s="23">
        <f t="shared" si="162"/>
        <v>0</v>
      </c>
      <c r="HA169">
        <f t="shared" si="163"/>
        <v>0</v>
      </c>
      <c r="HB169">
        <f t="shared" si="164"/>
        <v>0</v>
      </c>
      <c r="HC169">
        <f t="shared" si="165"/>
        <v>0</v>
      </c>
      <c r="HD169">
        <f t="shared" si="166"/>
        <v>0</v>
      </c>
      <c r="HE169" s="23">
        <f t="shared" si="167"/>
        <v>0</v>
      </c>
      <c r="HF169" s="465"/>
      <c r="HG169" s="335"/>
      <c r="HH169" s="335"/>
      <c r="HI169" s="335"/>
      <c r="HJ169" s="335"/>
      <c r="HK169" s="335"/>
      <c r="HL169" s="335"/>
      <c r="HM169" s="335"/>
      <c r="HN169" s="335"/>
      <c r="HO169" s="335"/>
      <c r="HP169" s="23">
        <v>11</v>
      </c>
      <c r="HQ169" s="23">
        <f t="shared" si="168"/>
        <v>0</v>
      </c>
      <c r="HR169">
        <f t="shared" si="169"/>
        <v>0</v>
      </c>
      <c r="HS169">
        <f t="shared" si="170"/>
        <v>0</v>
      </c>
      <c r="HT169">
        <f t="shared" si="171"/>
        <v>0</v>
      </c>
      <c r="HU169">
        <f t="shared" si="172"/>
        <v>0</v>
      </c>
      <c r="HV169" s="23">
        <f t="shared" si="173"/>
        <v>0</v>
      </c>
      <c r="HW169" s="465"/>
      <c r="HX169" s="335"/>
      <c r="HY169" s="335"/>
      <c r="HZ169" s="335"/>
      <c r="IA169" s="335"/>
      <c r="IB169" s="335"/>
      <c r="IC169" s="335"/>
      <c r="ID169" s="335"/>
      <c r="IE169" s="335"/>
      <c r="IF169" s="335"/>
      <c r="IG169" s="23">
        <v>11</v>
      </c>
      <c r="IH169" s="23">
        <f t="shared" si="174"/>
        <v>0</v>
      </c>
      <c r="II169">
        <f t="shared" si="175"/>
        <v>0</v>
      </c>
      <c r="IJ169">
        <f t="shared" si="176"/>
        <v>0</v>
      </c>
      <c r="IK169">
        <f t="shared" si="177"/>
        <v>0</v>
      </c>
      <c r="IL169">
        <f t="shared" si="178"/>
        <v>0</v>
      </c>
      <c r="IM169" s="23">
        <f t="shared" si="179"/>
        <v>0</v>
      </c>
      <c r="IN169" s="465"/>
      <c r="IO169" s="335"/>
      <c r="IP169" s="335"/>
      <c r="IQ169" s="335"/>
      <c r="IR169" s="335"/>
      <c r="IS169" s="335"/>
      <c r="IT169" s="335"/>
    </row>
    <row r="170" spans="1:254" s="124" customFormat="1" ht="12.75" x14ac:dyDescent="0.2">
      <c r="A170" s="335"/>
      <c r="B170" s="335"/>
      <c r="C170" s="23">
        <v>12</v>
      </c>
      <c r="D170" s="23">
        <f t="shared" si="90"/>
        <v>0</v>
      </c>
      <c r="E170">
        <f t="shared" si="91"/>
        <v>0</v>
      </c>
      <c r="F170">
        <f t="shared" si="92"/>
        <v>0</v>
      </c>
      <c r="G170">
        <f t="shared" si="93"/>
        <v>0</v>
      </c>
      <c r="H170">
        <f t="shared" si="94"/>
        <v>0</v>
      </c>
      <c r="I170" s="23">
        <f t="shared" ca="1" si="95"/>
        <v>200</v>
      </c>
      <c r="J170" s="465"/>
      <c r="K170" s="335"/>
      <c r="L170" s="335"/>
      <c r="M170" s="335"/>
      <c r="N170" s="335"/>
      <c r="O170" s="335"/>
      <c r="P170" s="335"/>
      <c r="Q170" s="335"/>
      <c r="R170" s="335"/>
      <c r="S170" s="335"/>
      <c r="T170" s="23">
        <v>12</v>
      </c>
      <c r="U170" s="23">
        <f t="shared" si="96"/>
        <v>0</v>
      </c>
      <c r="V170">
        <f t="shared" si="97"/>
        <v>0</v>
      </c>
      <c r="W170">
        <f t="shared" si="98"/>
        <v>0</v>
      </c>
      <c r="X170">
        <f t="shared" si="99"/>
        <v>0</v>
      </c>
      <c r="Y170">
        <f t="shared" si="100"/>
        <v>0</v>
      </c>
      <c r="Z170" s="23">
        <f t="shared" ca="1" si="101"/>
        <v>200</v>
      </c>
      <c r="AA170" s="465"/>
      <c r="AB170" s="335"/>
      <c r="AC170" s="335"/>
      <c r="AD170" s="335"/>
      <c r="AE170" s="335"/>
      <c r="AF170" s="335"/>
      <c r="AG170" s="335"/>
      <c r="AH170" s="335"/>
      <c r="AI170" s="335"/>
      <c r="AJ170" s="335"/>
      <c r="AK170" s="23">
        <v>12</v>
      </c>
      <c r="AL170" s="23">
        <f t="shared" si="102"/>
        <v>0</v>
      </c>
      <c r="AM170">
        <f t="shared" si="103"/>
        <v>0</v>
      </c>
      <c r="AN170">
        <f t="shared" si="104"/>
        <v>0</v>
      </c>
      <c r="AO170">
        <f t="shared" si="105"/>
        <v>0</v>
      </c>
      <c r="AP170">
        <f t="shared" si="106"/>
        <v>0</v>
      </c>
      <c r="AQ170" s="23">
        <f t="shared" ca="1" si="107"/>
        <v>200</v>
      </c>
      <c r="AR170" s="465"/>
      <c r="AS170" s="335"/>
      <c r="AT170" s="335"/>
      <c r="AU170" s="335"/>
      <c r="AV170" s="335"/>
      <c r="AW170" s="335"/>
      <c r="AX170" s="335"/>
      <c r="AY170" s="335"/>
      <c r="AZ170" s="335"/>
      <c r="BA170" s="335"/>
      <c r="BB170" s="23">
        <v>12</v>
      </c>
      <c r="BC170" s="23">
        <f t="shared" si="108"/>
        <v>0</v>
      </c>
      <c r="BD170">
        <f t="shared" si="109"/>
        <v>0</v>
      </c>
      <c r="BE170">
        <f t="shared" si="110"/>
        <v>0</v>
      </c>
      <c r="BF170">
        <f t="shared" si="111"/>
        <v>0</v>
      </c>
      <c r="BG170">
        <f t="shared" si="112"/>
        <v>0</v>
      </c>
      <c r="BH170" s="23">
        <f t="shared" ca="1" si="113"/>
        <v>200</v>
      </c>
      <c r="BI170" s="465"/>
      <c r="BJ170" s="335"/>
      <c r="BK170" s="335"/>
      <c r="BL170" s="335"/>
      <c r="BM170" s="335"/>
      <c r="BN170" s="335"/>
      <c r="BO170" s="335"/>
      <c r="BP170" s="335"/>
      <c r="BQ170" s="335"/>
      <c r="BR170" s="335"/>
      <c r="BS170" s="23">
        <v>12</v>
      </c>
      <c r="BT170" s="23">
        <f t="shared" si="114"/>
        <v>0</v>
      </c>
      <c r="BU170">
        <f t="shared" si="115"/>
        <v>0</v>
      </c>
      <c r="BV170">
        <f t="shared" si="116"/>
        <v>0</v>
      </c>
      <c r="BW170">
        <f t="shared" si="117"/>
        <v>0</v>
      </c>
      <c r="BX170">
        <f t="shared" si="118"/>
        <v>0</v>
      </c>
      <c r="BY170" s="23">
        <f t="shared" ca="1" si="119"/>
        <v>0</v>
      </c>
      <c r="BZ170" s="465"/>
      <c r="CA170" s="335"/>
      <c r="CB170" s="335"/>
      <c r="CC170" s="335"/>
      <c r="CD170" s="335"/>
      <c r="CE170" s="335"/>
      <c r="CF170" s="335"/>
      <c r="CG170" s="335"/>
      <c r="CH170" s="335"/>
      <c r="CI170" s="335"/>
      <c r="CJ170" s="23">
        <v>12</v>
      </c>
      <c r="CK170" s="23">
        <f t="shared" si="120"/>
        <v>0</v>
      </c>
      <c r="CL170">
        <f t="shared" si="121"/>
        <v>0</v>
      </c>
      <c r="CM170">
        <f t="shared" si="122"/>
        <v>0</v>
      </c>
      <c r="CN170">
        <f t="shared" si="123"/>
        <v>0</v>
      </c>
      <c r="CO170">
        <f t="shared" si="124"/>
        <v>0</v>
      </c>
      <c r="CP170" s="23">
        <f t="shared" ca="1" si="125"/>
        <v>200</v>
      </c>
      <c r="CQ170" s="465"/>
      <c r="CR170" s="335"/>
      <c r="CS170" s="335"/>
      <c r="CT170" s="335"/>
      <c r="CU170" s="335"/>
      <c r="CV170" s="335"/>
      <c r="CW170" s="335"/>
      <c r="CX170" s="335"/>
      <c r="CY170" s="335"/>
      <c r="CZ170" s="335"/>
      <c r="DA170" s="23">
        <v>12</v>
      </c>
      <c r="DB170" s="23">
        <f t="shared" si="126"/>
        <v>0</v>
      </c>
      <c r="DC170">
        <f t="shared" si="127"/>
        <v>0</v>
      </c>
      <c r="DD170">
        <f t="shared" si="128"/>
        <v>0</v>
      </c>
      <c r="DE170">
        <f t="shared" si="129"/>
        <v>0</v>
      </c>
      <c r="DF170">
        <f t="shared" si="130"/>
        <v>0</v>
      </c>
      <c r="DG170" s="23">
        <f t="shared" ca="1" si="131"/>
        <v>200</v>
      </c>
      <c r="DH170" s="465"/>
      <c r="DI170" s="335"/>
      <c r="DJ170" s="335"/>
      <c r="DK170" s="335"/>
      <c r="DL170" s="335"/>
      <c r="DM170" s="335"/>
      <c r="DN170" s="335"/>
      <c r="DO170" s="335"/>
      <c r="DP170" s="335"/>
      <c r="DQ170" s="335"/>
      <c r="DR170" s="23">
        <v>12</v>
      </c>
      <c r="DS170" s="23">
        <f t="shared" si="132"/>
        <v>0</v>
      </c>
      <c r="DT170">
        <f t="shared" si="133"/>
        <v>0</v>
      </c>
      <c r="DU170">
        <f t="shared" si="134"/>
        <v>0</v>
      </c>
      <c r="DV170">
        <f t="shared" si="135"/>
        <v>0</v>
      </c>
      <c r="DW170">
        <f t="shared" si="136"/>
        <v>0</v>
      </c>
      <c r="DX170" s="23">
        <f t="shared" ca="1" si="137"/>
        <v>400</v>
      </c>
      <c r="DY170" s="465"/>
      <c r="DZ170" s="335"/>
      <c r="EA170" s="335"/>
      <c r="EB170" s="335"/>
      <c r="EC170" s="335"/>
      <c r="ED170" s="335"/>
      <c r="EE170" s="335"/>
      <c r="EF170" s="335"/>
      <c r="EG170" s="335"/>
      <c r="EH170" s="335"/>
      <c r="EI170" s="23">
        <v>12</v>
      </c>
      <c r="EJ170" s="23">
        <f t="shared" si="138"/>
        <v>0</v>
      </c>
      <c r="EK170">
        <f t="shared" si="139"/>
        <v>0</v>
      </c>
      <c r="EL170">
        <f t="shared" si="140"/>
        <v>0</v>
      </c>
      <c r="EM170">
        <f t="shared" si="141"/>
        <v>0</v>
      </c>
      <c r="EN170">
        <f t="shared" si="142"/>
        <v>0</v>
      </c>
      <c r="EO170" s="23">
        <f t="shared" ca="1" si="143"/>
        <v>150</v>
      </c>
      <c r="EP170" s="465"/>
      <c r="EQ170" s="335"/>
      <c r="ER170" s="335"/>
      <c r="ES170" s="335"/>
      <c r="ET170" s="335"/>
      <c r="EU170" s="335"/>
      <c r="EV170" s="335"/>
      <c r="EW170" s="335"/>
      <c r="EX170" s="335"/>
      <c r="EY170" s="335"/>
      <c r="EZ170" s="23">
        <v>12</v>
      </c>
      <c r="FA170" s="23">
        <f t="shared" si="144"/>
        <v>0</v>
      </c>
      <c r="FB170">
        <f t="shared" si="145"/>
        <v>0</v>
      </c>
      <c r="FC170">
        <f t="shared" si="146"/>
        <v>0</v>
      </c>
      <c r="FD170">
        <f t="shared" si="147"/>
        <v>0</v>
      </c>
      <c r="FE170">
        <f t="shared" si="148"/>
        <v>0</v>
      </c>
      <c r="FF170" s="23">
        <f t="shared" ca="1" si="149"/>
        <v>200</v>
      </c>
      <c r="FG170" s="465"/>
      <c r="FH170" s="335"/>
      <c r="FI170" s="335"/>
      <c r="FJ170" s="335"/>
      <c r="FK170" s="335"/>
      <c r="FL170" s="335"/>
      <c r="FM170" s="335"/>
      <c r="FN170" s="335"/>
      <c r="FO170" s="335"/>
      <c r="FP170" s="335"/>
      <c r="FQ170" s="23">
        <v>12</v>
      </c>
      <c r="FR170" s="23">
        <f t="shared" si="150"/>
        <v>0</v>
      </c>
      <c r="FS170">
        <f t="shared" si="151"/>
        <v>0</v>
      </c>
      <c r="FT170">
        <f t="shared" si="152"/>
        <v>0</v>
      </c>
      <c r="FU170">
        <f t="shared" si="153"/>
        <v>0</v>
      </c>
      <c r="FV170">
        <f t="shared" si="154"/>
        <v>0</v>
      </c>
      <c r="FW170" s="23">
        <f t="shared" si="155"/>
        <v>0</v>
      </c>
      <c r="FX170" s="465"/>
      <c r="FY170" s="335"/>
      <c r="FZ170" s="335"/>
      <c r="GA170" s="335"/>
      <c r="GB170" s="335"/>
      <c r="GC170" s="335"/>
      <c r="GD170" s="335"/>
      <c r="GE170" s="335"/>
      <c r="GF170" s="335"/>
      <c r="GG170" s="335"/>
      <c r="GH170" s="23">
        <v>12</v>
      </c>
      <c r="GI170" s="23">
        <f t="shared" si="156"/>
        <v>0</v>
      </c>
      <c r="GJ170">
        <f t="shared" si="157"/>
        <v>0</v>
      </c>
      <c r="GK170">
        <f t="shared" si="158"/>
        <v>0</v>
      </c>
      <c r="GL170">
        <f t="shared" si="159"/>
        <v>0</v>
      </c>
      <c r="GM170">
        <f t="shared" si="160"/>
        <v>0</v>
      </c>
      <c r="GN170" s="23">
        <f t="shared" si="161"/>
        <v>0</v>
      </c>
      <c r="GO170" s="465"/>
      <c r="GP170" s="335"/>
      <c r="GQ170" s="335"/>
      <c r="GR170" s="335"/>
      <c r="GS170" s="335"/>
      <c r="GT170" s="335"/>
      <c r="GU170" s="335"/>
      <c r="GV170" s="335"/>
      <c r="GW170" s="335"/>
      <c r="GX170" s="335"/>
      <c r="GY170" s="23">
        <v>12</v>
      </c>
      <c r="GZ170" s="23">
        <f t="shared" si="162"/>
        <v>0</v>
      </c>
      <c r="HA170">
        <f t="shared" si="163"/>
        <v>0</v>
      </c>
      <c r="HB170">
        <f t="shared" si="164"/>
        <v>0</v>
      </c>
      <c r="HC170">
        <f t="shared" si="165"/>
        <v>0</v>
      </c>
      <c r="HD170">
        <f t="shared" si="166"/>
        <v>0</v>
      </c>
      <c r="HE170" s="23">
        <f t="shared" si="167"/>
        <v>0</v>
      </c>
      <c r="HF170" s="465"/>
      <c r="HG170" s="335"/>
      <c r="HH170" s="335"/>
      <c r="HI170" s="335"/>
      <c r="HJ170" s="335"/>
      <c r="HK170" s="335"/>
      <c r="HL170" s="335"/>
      <c r="HM170" s="335"/>
      <c r="HN170" s="335"/>
      <c r="HO170" s="335"/>
      <c r="HP170" s="23">
        <v>12</v>
      </c>
      <c r="HQ170" s="23">
        <f t="shared" si="168"/>
        <v>0</v>
      </c>
      <c r="HR170">
        <f t="shared" si="169"/>
        <v>0</v>
      </c>
      <c r="HS170">
        <f t="shared" si="170"/>
        <v>0</v>
      </c>
      <c r="HT170">
        <f t="shared" si="171"/>
        <v>0</v>
      </c>
      <c r="HU170">
        <f t="shared" si="172"/>
        <v>0</v>
      </c>
      <c r="HV170" s="23">
        <f t="shared" si="173"/>
        <v>0</v>
      </c>
      <c r="HW170" s="465"/>
      <c r="HX170" s="335"/>
      <c r="HY170" s="335"/>
      <c r="HZ170" s="335"/>
      <c r="IA170" s="335"/>
      <c r="IB170" s="335"/>
      <c r="IC170" s="335"/>
      <c r="ID170" s="335"/>
      <c r="IE170" s="335"/>
      <c r="IF170" s="335"/>
      <c r="IG170" s="23">
        <v>12</v>
      </c>
      <c r="IH170" s="23">
        <f t="shared" si="174"/>
        <v>0</v>
      </c>
      <c r="II170">
        <f t="shared" si="175"/>
        <v>0</v>
      </c>
      <c r="IJ170">
        <f t="shared" si="176"/>
        <v>0</v>
      </c>
      <c r="IK170">
        <f t="shared" si="177"/>
        <v>0</v>
      </c>
      <c r="IL170">
        <f t="shared" si="178"/>
        <v>0</v>
      </c>
      <c r="IM170" s="23">
        <f t="shared" si="179"/>
        <v>0</v>
      </c>
      <c r="IN170" s="465"/>
      <c r="IO170" s="335"/>
      <c r="IP170" s="335"/>
      <c r="IQ170" s="335"/>
      <c r="IR170" s="335"/>
      <c r="IS170" s="335"/>
      <c r="IT170" s="335"/>
    </row>
    <row r="171" spans="1:254" s="124" customFormat="1" ht="12.75" x14ac:dyDescent="0.2">
      <c r="A171" s="335"/>
      <c r="B171" s="335"/>
      <c r="C171" s="23">
        <v>13</v>
      </c>
      <c r="D171" s="23">
        <f t="shared" si="90"/>
        <v>0</v>
      </c>
      <c r="E171">
        <f t="shared" si="91"/>
        <v>0</v>
      </c>
      <c r="F171">
        <f t="shared" si="92"/>
        <v>0</v>
      </c>
      <c r="G171">
        <f t="shared" si="93"/>
        <v>0</v>
      </c>
      <c r="H171">
        <f t="shared" si="94"/>
        <v>0</v>
      </c>
      <c r="I171" s="23">
        <f t="shared" ca="1" si="95"/>
        <v>200</v>
      </c>
      <c r="J171" s="465"/>
      <c r="K171" s="335"/>
      <c r="L171" s="335"/>
      <c r="M171" s="335"/>
      <c r="N171" s="335"/>
      <c r="O171" s="335"/>
      <c r="P171" s="335"/>
      <c r="Q171" s="335"/>
      <c r="R171" s="335"/>
      <c r="S171" s="335"/>
      <c r="T171" s="23">
        <v>13</v>
      </c>
      <c r="U171" s="23">
        <f t="shared" si="96"/>
        <v>0</v>
      </c>
      <c r="V171">
        <f t="shared" si="97"/>
        <v>0</v>
      </c>
      <c r="W171">
        <f t="shared" si="98"/>
        <v>0</v>
      </c>
      <c r="X171">
        <f t="shared" si="99"/>
        <v>0</v>
      </c>
      <c r="Y171">
        <f t="shared" si="100"/>
        <v>0</v>
      </c>
      <c r="Z171" s="23">
        <f t="shared" ca="1" si="101"/>
        <v>200</v>
      </c>
      <c r="AA171" s="465"/>
      <c r="AB171" s="335"/>
      <c r="AC171" s="335"/>
      <c r="AD171" s="335"/>
      <c r="AE171" s="335"/>
      <c r="AF171" s="335"/>
      <c r="AG171" s="335"/>
      <c r="AH171" s="335"/>
      <c r="AI171" s="335"/>
      <c r="AJ171" s="335"/>
      <c r="AK171" s="23">
        <v>13</v>
      </c>
      <c r="AL171" s="23">
        <f t="shared" si="102"/>
        <v>0</v>
      </c>
      <c r="AM171">
        <f t="shared" si="103"/>
        <v>0</v>
      </c>
      <c r="AN171">
        <f t="shared" si="104"/>
        <v>0</v>
      </c>
      <c r="AO171">
        <f t="shared" si="105"/>
        <v>0</v>
      </c>
      <c r="AP171">
        <f t="shared" si="106"/>
        <v>0</v>
      </c>
      <c r="AQ171" s="23">
        <f t="shared" ca="1" si="107"/>
        <v>200</v>
      </c>
      <c r="AR171" s="465"/>
      <c r="AS171" s="335"/>
      <c r="AT171" s="335"/>
      <c r="AU171" s="335"/>
      <c r="AV171" s="335"/>
      <c r="AW171" s="335"/>
      <c r="AX171" s="335"/>
      <c r="AY171" s="335"/>
      <c r="AZ171" s="335"/>
      <c r="BA171" s="335"/>
      <c r="BB171" s="23">
        <v>13</v>
      </c>
      <c r="BC171" s="23">
        <f t="shared" si="108"/>
        <v>0</v>
      </c>
      <c r="BD171">
        <f t="shared" si="109"/>
        <v>0</v>
      </c>
      <c r="BE171">
        <f t="shared" si="110"/>
        <v>0</v>
      </c>
      <c r="BF171">
        <f t="shared" si="111"/>
        <v>0</v>
      </c>
      <c r="BG171">
        <f t="shared" si="112"/>
        <v>0</v>
      </c>
      <c r="BH171" s="23">
        <f t="shared" ca="1" si="113"/>
        <v>200</v>
      </c>
      <c r="BI171" s="465"/>
      <c r="BJ171" s="335"/>
      <c r="BK171" s="335"/>
      <c r="BL171" s="335"/>
      <c r="BM171" s="335"/>
      <c r="BN171" s="335"/>
      <c r="BO171" s="335"/>
      <c r="BP171" s="335"/>
      <c r="BQ171" s="335"/>
      <c r="BR171" s="335"/>
      <c r="BS171" s="23">
        <v>13</v>
      </c>
      <c r="BT171" s="23">
        <f t="shared" si="114"/>
        <v>0</v>
      </c>
      <c r="BU171">
        <f t="shared" si="115"/>
        <v>0</v>
      </c>
      <c r="BV171">
        <f t="shared" si="116"/>
        <v>0</v>
      </c>
      <c r="BW171">
        <f t="shared" si="117"/>
        <v>0</v>
      </c>
      <c r="BX171">
        <f t="shared" si="118"/>
        <v>0</v>
      </c>
      <c r="BY171" s="23">
        <f t="shared" ca="1" si="119"/>
        <v>0</v>
      </c>
      <c r="BZ171" s="465"/>
      <c r="CA171" s="335"/>
      <c r="CB171" s="335"/>
      <c r="CC171" s="335"/>
      <c r="CD171" s="335"/>
      <c r="CE171" s="335"/>
      <c r="CF171" s="335"/>
      <c r="CG171" s="335"/>
      <c r="CH171" s="335"/>
      <c r="CI171" s="335"/>
      <c r="CJ171" s="23">
        <v>13</v>
      </c>
      <c r="CK171" s="23">
        <f t="shared" si="120"/>
        <v>0</v>
      </c>
      <c r="CL171">
        <f t="shared" si="121"/>
        <v>0</v>
      </c>
      <c r="CM171">
        <f t="shared" si="122"/>
        <v>0</v>
      </c>
      <c r="CN171">
        <f t="shared" si="123"/>
        <v>0</v>
      </c>
      <c r="CO171">
        <f t="shared" si="124"/>
        <v>0</v>
      </c>
      <c r="CP171" s="23">
        <f t="shared" ca="1" si="125"/>
        <v>200</v>
      </c>
      <c r="CQ171" s="465"/>
      <c r="CR171" s="335"/>
      <c r="CS171" s="335"/>
      <c r="CT171" s="335"/>
      <c r="CU171" s="335"/>
      <c r="CV171" s="335"/>
      <c r="CW171" s="335"/>
      <c r="CX171" s="335"/>
      <c r="CY171" s="335"/>
      <c r="CZ171" s="335"/>
      <c r="DA171" s="23">
        <v>13</v>
      </c>
      <c r="DB171" s="23">
        <f t="shared" si="126"/>
        <v>0</v>
      </c>
      <c r="DC171">
        <f t="shared" si="127"/>
        <v>0</v>
      </c>
      <c r="DD171">
        <f t="shared" si="128"/>
        <v>0</v>
      </c>
      <c r="DE171">
        <f t="shared" si="129"/>
        <v>0</v>
      </c>
      <c r="DF171">
        <f t="shared" si="130"/>
        <v>0</v>
      </c>
      <c r="DG171" s="23">
        <f t="shared" ca="1" si="131"/>
        <v>200</v>
      </c>
      <c r="DH171" s="465"/>
      <c r="DI171" s="335"/>
      <c r="DJ171" s="335"/>
      <c r="DK171" s="335"/>
      <c r="DL171" s="335"/>
      <c r="DM171" s="335"/>
      <c r="DN171" s="335"/>
      <c r="DO171" s="335"/>
      <c r="DP171" s="335"/>
      <c r="DQ171" s="335"/>
      <c r="DR171" s="23">
        <v>13</v>
      </c>
      <c r="DS171" s="23">
        <f t="shared" si="132"/>
        <v>0</v>
      </c>
      <c r="DT171">
        <f t="shared" si="133"/>
        <v>0</v>
      </c>
      <c r="DU171">
        <f t="shared" si="134"/>
        <v>0</v>
      </c>
      <c r="DV171">
        <f t="shared" si="135"/>
        <v>0</v>
      </c>
      <c r="DW171">
        <f t="shared" si="136"/>
        <v>0</v>
      </c>
      <c r="DX171" s="23">
        <f t="shared" ca="1" si="137"/>
        <v>400</v>
      </c>
      <c r="DY171" s="465"/>
      <c r="DZ171" s="335"/>
      <c r="EA171" s="335"/>
      <c r="EB171" s="335"/>
      <c r="EC171" s="335"/>
      <c r="ED171" s="335"/>
      <c r="EE171" s="335"/>
      <c r="EF171" s="335"/>
      <c r="EG171" s="335"/>
      <c r="EH171" s="335"/>
      <c r="EI171" s="23">
        <v>13</v>
      </c>
      <c r="EJ171" s="23">
        <f t="shared" si="138"/>
        <v>0</v>
      </c>
      <c r="EK171">
        <f t="shared" si="139"/>
        <v>0</v>
      </c>
      <c r="EL171">
        <f t="shared" si="140"/>
        <v>0</v>
      </c>
      <c r="EM171">
        <f t="shared" si="141"/>
        <v>0</v>
      </c>
      <c r="EN171">
        <f t="shared" si="142"/>
        <v>0</v>
      </c>
      <c r="EO171" s="23">
        <f t="shared" ca="1" si="143"/>
        <v>150</v>
      </c>
      <c r="EP171" s="465"/>
      <c r="EQ171" s="335"/>
      <c r="ER171" s="335"/>
      <c r="ES171" s="335"/>
      <c r="ET171" s="335"/>
      <c r="EU171" s="335"/>
      <c r="EV171" s="335"/>
      <c r="EW171" s="335"/>
      <c r="EX171" s="335"/>
      <c r="EY171" s="335"/>
      <c r="EZ171" s="23">
        <v>13</v>
      </c>
      <c r="FA171" s="23">
        <f t="shared" si="144"/>
        <v>0</v>
      </c>
      <c r="FB171">
        <f t="shared" si="145"/>
        <v>0</v>
      </c>
      <c r="FC171">
        <f t="shared" si="146"/>
        <v>0</v>
      </c>
      <c r="FD171">
        <f t="shared" si="147"/>
        <v>0</v>
      </c>
      <c r="FE171">
        <f t="shared" si="148"/>
        <v>0</v>
      </c>
      <c r="FF171" s="23">
        <f t="shared" ca="1" si="149"/>
        <v>200</v>
      </c>
      <c r="FG171" s="465"/>
      <c r="FH171" s="335"/>
      <c r="FI171" s="335"/>
      <c r="FJ171" s="335"/>
      <c r="FK171" s="335"/>
      <c r="FL171" s="335"/>
      <c r="FM171" s="335"/>
      <c r="FN171" s="335"/>
      <c r="FO171" s="335"/>
      <c r="FP171" s="335"/>
      <c r="FQ171" s="23">
        <v>13</v>
      </c>
      <c r="FR171" s="23">
        <f t="shared" si="150"/>
        <v>0</v>
      </c>
      <c r="FS171">
        <f t="shared" si="151"/>
        <v>0</v>
      </c>
      <c r="FT171">
        <f t="shared" si="152"/>
        <v>0</v>
      </c>
      <c r="FU171">
        <f t="shared" si="153"/>
        <v>0</v>
      </c>
      <c r="FV171">
        <f t="shared" si="154"/>
        <v>0</v>
      </c>
      <c r="FW171" s="23">
        <f t="shared" si="155"/>
        <v>0</v>
      </c>
      <c r="FX171" s="465"/>
      <c r="FY171" s="335"/>
      <c r="FZ171" s="335"/>
      <c r="GA171" s="335"/>
      <c r="GB171" s="335"/>
      <c r="GC171" s="335"/>
      <c r="GD171" s="335"/>
      <c r="GE171" s="335"/>
      <c r="GF171" s="335"/>
      <c r="GG171" s="335"/>
      <c r="GH171" s="23">
        <v>13</v>
      </c>
      <c r="GI171" s="23">
        <f t="shared" si="156"/>
        <v>0</v>
      </c>
      <c r="GJ171">
        <f t="shared" si="157"/>
        <v>0</v>
      </c>
      <c r="GK171">
        <f t="shared" si="158"/>
        <v>0</v>
      </c>
      <c r="GL171">
        <f t="shared" si="159"/>
        <v>0</v>
      </c>
      <c r="GM171">
        <f t="shared" si="160"/>
        <v>0</v>
      </c>
      <c r="GN171" s="23">
        <f t="shared" si="161"/>
        <v>0</v>
      </c>
      <c r="GO171" s="465"/>
      <c r="GP171" s="335"/>
      <c r="GQ171" s="335"/>
      <c r="GR171" s="335"/>
      <c r="GS171" s="335"/>
      <c r="GT171" s="335"/>
      <c r="GU171" s="335"/>
      <c r="GV171" s="335"/>
      <c r="GW171" s="335"/>
      <c r="GX171" s="335"/>
      <c r="GY171" s="23">
        <v>13</v>
      </c>
      <c r="GZ171" s="23">
        <f t="shared" si="162"/>
        <v>0</v>
      </c>
      <c r="HA171">
        <f t="shared" si="163"/>
        <v>0</v>
      </c>
      <c r="HB171">
        <f t="shared" si="164"/>
        <v>0</v>
      </c>
      <c r="HC171">
        <f t="shared" si="165"/>
        <v>0</v>
      </c>
      <c r="HD171">
        <f t="shared" si="166"/>
        <v>0</v>
      </c>
      <c r="HE171" s="23">
        <f t="shared" si="167"/>
        <v>0</v>
      </c>
      <c r="HF171" s="465"/>
      <c r="HG171" s="335"/>
      <c r="HH171" s="335"/>
      <c r="HI171" s="335"/>
      <c r="HJ171" s="335"/>
      <c r="HK171" s="335"/>
      <c r="HL171" s="335"/>
      <c r="HM171" s="335"/>
      <c r="HN171" s="335"/>
      <c r="HO171" s="335"/>
      <c r="HP171" s="23">
        <v>13</v>
      </c>
      <c r="HQ171" s="23">
        <f t="shared" si="168"/>
        <v>0</v>
      </c>
      <c r="HR171">
        <f t="shared" si="169"/>
        <v>0</v>
      </c>
      <c r="HS171">
        <f t="shared" si="170"/>
        <v>0</v>
      </c>
      <c r="HT171">
        <f t="shared" si="171"/>
        <v>0</v>
      </c>
      <c r="HU171">
        <f t="shared" si="172"/>
        <v>0</v>
      </c>
      <c r="HV171" s="23">
        <f t="shared" si="173"/>
        <v>0</v>
      </c>
      <c r="HW171" s="465"/>
      <c r="HX171" s="335"/>
      <c r="HY171" s="335"/>
      <c r="HZ171" s="335"/>
      <c r="IA171" s="335"/>
      <c r="IB171" s="335"/>
      <c r="IC171" s="335"/>
      <c r="ID171" s="335"/>
      <c r="IE171" s="335"/>
      <c r="IF171" s="335"/>
      <c r="IG171" s="23">
        <v>13</v>
      </c>
      <c r="IH171" s="23">
        <f t="shared" si="174"/>
        <v>0</v>
      </c>
      <c r="II171">
        <f t="shared" si="175"/>
        <v>0</v>
      </c>
      <c r="IJ171">
        <f t="shared" si="176"/>
        <v>0</v>
      </c>
      <c r="IK171">
        <f t="shared" si="177"/>
        <v>0</v>
      </c>
      <c r="IL171">
        <f t="shared" si="178"/>
        <v>0</v>
      </c>
      <c r="IM171" s="23">
        <f t="shared" si="179"/>
        <v>0</v>
      </c>
      <c r="IN171" s="465"/>
      <c r="IO171" s="335"/>
      <c r="IP171" s="335"/>
      <c r="IQ171" s="335"/>
      <c r="IR171" s="335"/>
      <c r="IS171" s="335"/>
      <c r="IT171" s="335"/>
    </row>
    <row r="172" spans="1:254" s="124" customFormat="1" ht="12.75" x14ac:dyDescent="0.2">
      <c r="A172" s="335"/>
      <c r="B172" s="335"/>
      <c r="C172" s="23">
        <v>14</v>
      </c>
      <c r="D172" s="23">
        <f t="shared" si="90"/>
        <v>0</v>
      </c>
      <c r="E172">
        <f t="shared" si="91"/>
        <v>0</v>
      </c>
      <c r="F172">
        <f t="shared" si="92"/>
        <v>0</v>
      </c>
      <c r="G172">
        <f t="shared" si="93"/>
        <v>0</v>
      </c>
      <c r="H172">
        <f t="shared" si="94"/>
        <v>0</v>
      </c>
      <c r="I172" s="23">
        <f t="shared" ca="1" si="95"/>
        <v>200</v>
      </c>
      <c r="J172" s="465"/>
      <c r="K172" s="335"/>
      <c r="L172" s="335"/>
      <c r="M172" s="335"/>
      <c r="N172" s="335"/>
      <c r="O172" s="335"/>
      <c r="P172" s="335"/>
      <c r="Q172" s="335"/>
      <c r="R172" s="335"/>
      <c r="S172" s="335"/>
      <c r="T172" s="23">
        <v>14</v>
      </c>
      <c r="U172" s="23">
        <f t="shared" si="96"/>
        <v>0</v>
      </c>
      <c r="V172">
        <f t="shared" si="97"/>
        <v>0</v>
      </c>
      <c r="W172">
        <f t="shared" si="98"/>
        <v>0</v>
      </c>
      <c r="X172">
        <f t="shared" si="99"/>
        <v>0</v>
      </c>
      <c r="Y172">
        <f t="shared" si="100"/>
        <v>0</v>
      </c>
      <c r="Z172" s="23">
        <f t="shared" ca="1" si="101"/>
        <v>200</v>
      </c>
      <c r="AA172" s="465"/>
      <c r="AB172" s="335"/>
      <c r="AC172" s="335"/>
      <c r="AD172" s="335"/>
      <c r="AE172" s="335"/>
      <c r="AF172" s="335"/>
      <c r="AG172" s="335"/>
      <c r="AH172" s="335"/>
      <c r="AI172" s="335"/>
      <c r="AJ172" s="335"/>
      <c r="AK172" s="23">
        <v>14</v>
      </c>
      <c r="AL172" s="23">
        <f t="shared" si="102"/>
        <v>0</v>
      </c>
      <c r="AM172">
        <f t="shared" si="103"/>
        <v>0</v>
      </c>
      <c r="AN172">
        <f t="shared" si="104"/>
        <v>0</v>
      </c>
      <c r="AO172">
        <f t="shared" si="105"/>
        <v>0</v>
      </c>
      <c r="AP172">
        <f t="shared" si="106"/>
        <v>0</v>
      </c>
      <c r="AQ172" s="23">
        <f t="shared" ca="1" si="107"/>
        <v>200</v>
      </c>
      <c r="AR172" s="465"/>
      <c r="AS172" s="335"/>
      <c r="AT172" s="335"/>
      <c r="AU172" s="335"/>
      <c r="AV172" s="335"/>
      <c r="AW172" s="335"/>
      <c r="AX172" s="335"/>
      <c r="AY172" s="335"/>
      <c r="AZ172" s="335"/>
      <c r="BA172" s="335"/>
      <c r="BB172" s="23">
        <v>14</v>
      </c>
      <c r="BC172" s="23">
        <f t="shared" si="108"/>
        <v>0</v>
      </c>
      <c r="BD172">
        <f t="shared" si="109"/>
        <v>0</v>
      </c>
      <c r="BE172">
        <f t="shared" si="110"/>
        <v>0</v>
      </c>
      <c r="BF172">
        <f t="shared" si="111"/>
        <v>0</v>
      </c>
      <c r="BG172">
        <f t="shared" si="112"/>
        <v>0</v>
      </c>
      <c r="BH172" s="23">
        <f t="shared" ca="1" si="113"/>
        <v>200</v>
      </c>
      <c r="BI172" s="465"/>
      <c r="BJ172" s="335"/>
      <c r="BK172" s="335"/>
      <c r="BL172" s="335"/>
      <c r="BM172" s="335"/>
      <c r="BN172" s="335"/>
      <c r="BO172" s="335"/>
      <c r="BP172" s="335"/>
      <c r="BQ172" s="335"/>
      <c r="BR172" s="335"/>
      <c r="BS172" s="23">
        <v>14</v>
      </c>
      <c r="BT172" s="23">
        <f t="shared" si="114"/>
        <v>0</v>
      </c>
      <c r="BU172">
        <f t="shared" si="115"/>
        <v>0</v>
      </c>
      <c r="BV172">
        <f t="shared" si="116"/>
        <v>0</v>
      </c>
      <c r="BW172">
        <f t="shared" si="117"/>
        <v>0</v>
      </c>
      <c r="BX172">
        <f t="shared" si="118"/>
        <v>0</v>
      </c>
      <c r="BY172" s="23">
        <f t="shared" ca="1" si="119"/>
        <v>0</v>
      </c>
      <c r="BZ172" s="465"/>
      <c r="CA172" s="335"/>
      <c r="CB172" s="335"/>
      <c r="CC172" s="335"/>
      <c r="CD172" s="335"/>
      <c r="CE172" s="335"/>
      <c r="CF172" s="335"/>
      <c r="CG172" s="335"/>
      <c r="CH172" s="335"/>
      <c r="CI172" s="335"/>
      <c r="CJ172" s="23">
        <v>14</v>
      </c>
      <c r="CK172" s="23">
        <f t="shared" si="120"/>
        <v>0</v>
      </c>
      <c r="CL172">
        <f t="shared" si="121"/>
        <v>0</v>
      </c>
      <c r="CM172">
        <f t="shared" si="122"/>
        <v>0</v>
      </c>
      <c r="CN172">
        <f t="shared" si="123"/>
        <v>0</v>
      </c>
      <c r="CO172">
        <f t="shared" si="124"/>
        <v>0</v>
      </c>
      <c r="CP172" s="23">
        <f t="shared" ca="1" si="125"/>
        <v>200</v>
      </c>
      <c r="CQ172" s="465"/>
      <c r="CR172" s="335"/>
      <c r="CS172" s="335"/>
      <c r="CT172" s="335"/>
      <c r="CU172" s="335"/>
      <c r="CV172" s="335"/>
      <c r="CW172" s="335"/>
      <c r="CX172" s="335"/>
      <c r="CY172" s="335"/>
      <c r="CZ172" s="335"/>
      <c r="DA172" s="23">
        <v>14</v>
      </c>
      <c r="DB172" s="23">
        <f t="shared" si="126"/>
        <v>0</v>
      </c>
      <c r="DC172">
        <f t="shared" si="127"/>
        <v>0</v>
      </c>
      <c r="DD172">
        <f t="shared" si="128"/>
        <v>0</v>
      </c>
      <c r="DE172">
        <f t="shared" si="129"/>
        <v>0</v>
      </c>
      <c r="DF172">
        <f t="shared" si="130"/>
        <v>0</v>
      </c>
      <c r="DG172" s="23">
        <f t="shared" ca="1" si="131"/>
        <v>200</v>
      </c>
      <c r="DH172" s="465"/>
      <c r="DI172" s="335"/>
      <c r="DJ172" s="335"/>
      <c r="DK172" s="335"/>
      <c r="DL172" s="335"/>
      <c r="DM172" s="335"/>
      <c r="DN172" s="335"/>
      <c r="DO172" s="335"/>
      <c r="DP172" s="335"/>
      <c r="DQ172" s="335"/>
      <c r="DR172" s="23">
        <v>14</v>
      </c>
      <c r="DS172" s="23">
        <f t="shared" si="132"/>
        <v>0</v>
      </c>
      <c r="DT172">
        <f t="shared" si="133"/>
        <v>0</v>
      </c>
      <c r="DU172">
        <f t="shared" si="134"/>
        <v>0</v>
      </c>
      <c r="DV172">
        <f t="shared" si="135"/>
        <v>0</v>
      </c>
      <c r="DW172">
        <f t="shared" si="136"/>
        <v>0</v>
      </c>
      <c r="DX172" s="23">
        <f t="shared" ca="1" si="137"/>
        <v>400</v>
      </c>
      <c r="DY172" s="465"/>
      <c r="DZ172" s="335"/>
      <c r="EA172" s="335"/>
      <c r="EB172" s="335"/>
      <c r="EC172" s="335"/>
      <c r="ED172" s="335"/>
      <c r="EE172" s="335"/>
      <c r="EF172" s="335"/>
      <c r="EG172" s="335"/>
      <c r="EH172" s="335"/>
      <c r="EI172" s="23">
        <v>14</v>
      </c>
      <c r="EJ172" s="23">
        <f t="shared" si="138"/>
        <v>0</v>
      </c>
      <c r="EK172">
        <f t="shared" si="139"/>
        <v>0</v>
      </c>
      <c r="EL172">
        <f t="shared" si="140"/>
        <v>0</v>
      </c>
      <c r="EM172">
        <f t="shared" si="141"/>
        <v>0</v>
      </c>
      <c r="EN172">
        <f t="shared" si="142"/>
        <v>0</v>
      </c>
      <c r="EO172" s="23">
        <f t="shared" ca="1" si="143"/>
        <v>150</v>
      </c>
      <c r="EP172" s="465"/>
      <c r="EQ172" s="335"/>
      <c r="ER172" s="335"/>
      <c r="ES172" s="335"/>
      <c r="ET172" s="335"/>
      <c r="EU172" s="335"/>
      <c r="EV172" s="335"/>
      <c r="EW172" s="335"/>
      <c r="EX172" s="335"/>
      <c r="EY172" s="335"/>
      <c r="EZ172" s="23">
        <v>14</v>
      </c>
      <c r="FA172" s="23">
        <f t="shared" si="144"/>
        <v>0</v>
      </c>
      <c r="FB172">
        <f t="shared" si="145"/>
        <v>0</v>
      </c>
      <c r="FC172">
        <f t="shared" si="146"/>
        <v>0</v>
      </c>
      <c r="FD172">
        <f t="shared" si="147"/>
        <v>0</v>
      </c>
      <c r="FE172">
        <f t="shared" si="148"/>
        <v>0</v>
      </c>
      <c r="FF172" s="23">
        <f t="shared" ca="1" si="149"/>
        <v>200</v>
      </c>
      <c r="FG172" s="465"/>
      <c r="FH172" s="335"/>
      <c r="FI172" s="335"/>
      <c r="FJ172" s="335"/>
      <c r="FK172" s="335"/>
      <c r="FL172" s="335"/>
      <c r="FM172" s="335"/>
      <c r="FN172" s="335"/>
      <c r="FO172" s="335"/>
      <c r="FP172" s="335"/>
      <c r="FQ172" s="23">
        <v>14</v>
      </c>
      <c r="FR172" s="23">
        <f t="shared" si="150"/>
        <v>0</v>
      </c>
      <c r="FS172">
        <f t="shared" si="151"/>
        <v>0</v>
      </c>
      <c r="FT172">
        <f t="shared" si="152"/>
        <v>0</v>
      </c>
      <c r="FU172">
        <f t="shared" si="153"/>
        <v>0</v>
      </c>
      <c r="FV172">
        <f t="shared" si="154"/>
        <v>0</v>
      </c>
      <c r="FW172" s="23">
        <f t="shared" si="155"/>
        <v>0</v>
      </c>
      <c r="FX172" s="465"/>
      <c r="FY172" s="335"/>
      <c r="FZ172" s="335"/>
      <c r="GA172" s="335"/>
      <c r="GB172" s="335"/>
      <c r="GC172" s="335"/>
      <c r="GD172" s="335"/>
      <c r="GE172" s="335"/>
      <c r="GF172" s="335"/>
      <c r="GG172" s="335"/>
      <c r="GH172" s="23">
        <v>14</v>
      </c>
      <c r="GI172" s="23">
        <f t="shared" si="156"/>
        <v>0</v>
      </c>
      <c r="GJ172">
        <f t="shared" si="157"/>
        <v>0</v>
      </c>
      <c r="GK172">
        <f t="shared" si="158"/>
        <v>0</v>
      </c>
      <c r="GL172">
        <f t="shared" si="159"/>
        <v>0</v>
      </c>
      <c r="GM172">
        <f t="shared" si="160"/>
        <v>0</v>
      </c>
      <c r="GN172" s="23">
        <f t="shared" si="161"/>
        <v>0</v>
      </c>
      <c r="GO172" s="465"/>
      <c r="GP172" s="335"/>
      <c r="GQ172" s="335"/>
      <c r="GR172" s="335"/>
      <c r="GS172" s="335"/>
      <c r="GT172" s="335"/>
      <c r="GU172" s="335"/>
      <c r="GV172" s="335"/>
      <c r="GW172" s="335"/>
      <c r="GX172" s="335"/>
      <c r="GY172" s="23">
        <v>14</v>
      </c>
      <c r="GZ172" s="23">
        <f t="shared" si="162"/>
        <v>0</v>
      </c>
      <c r="HA172">
        <f t="shared" si="163"/>
        <v>0</v>
      </c>
      <c r="HB172">
        <f t="shared" si="164"/>
        <v>0</v>
      </c>
      <c r="HC172">
        <f t="shared" si="165"/>
        <v>0</v>
      </c>
      <c r="HD172">
        <f t="shared" si="166"/>
        <v>0</v>
      </c>
      <c r="HE172" s="23">
        <f t="shared" si="167"/>
        <v>0</v>
      </c>
      <c r="HF172" s="465"/>
      <c r="HG172" s="335"/>
      <c r="HH172" s="335"/>
      <c r="HI172" s="335"/>
      <c r="HJ172" s="335"/>
      <c r="HK172" s="335"/>
      <c r="HL172" s="335"/>
      <c r="HM172" s="335"/>
      <c r="HN172" s="335"/>
      <c r="HO172" s="335"/>
      <c r="HP172" s="23">
        <v>14</v>
      </c>
      <c r="HQ172" s="23">
        <f t="shared" si="168"/>
        <v>0</v>
      </c>
      <c r="HR172">
        <f t="shared" si="169"/>
        <v>0</v>
      </c>
      <c r="HS172">
        <f t="shared" si="170"/>
        <v>0</v>
      </c>
      <c r="HT172">
        <f t="shared" si="171"/>
        <v>0</v>
      </c>
      <c r="HU172">
        <f t="shared" si="172"/>
        <v>0</v>
      </c>
      <c r="HV172" s="23">
        <f t="shared" si="173"/>
        <v>0</v>
      </c>
      <c r="HW172" s="465"/>
      <c r="HX172" s="335"/>
      <c r="HY172" s="335"/>
      <c r="HZ172" s="335"/>
      <c r="IA172" s="335"/>
      <c r="IB172" s="335"/>
      <c r="IC172" s="335"/>
      <c r="ID172" s="335"/>
      <c r="IE172" s="335"/>
      <c r="IF172" s="335"/>
      <c r="IG172" s="23">
        <v>14</v>
      </c>
      <c r="IH172" s="23">
        <f t="shared" si="174"/>
        <v>0</v>
      </c>
      <c r="II172">
        <f t="shared" si="175"/>
        <v>0</v>
      </c>
      <c r="IJ172">
        <f t="shared" si="176"/>
        <v>0</v>
      </c>
      <c r="IK172">
        <f t="shared" si="177"/>
        <v>0</v>
      </c>
      <c r="IL172">
        <f t="shared" si="178"/>
        <v>0</v>
      </c>
      <c r="IM172" s="23">
        <f t="shared" si="179"/>
        <v>0</v>
      </c>
      <c r="IN172" s="465"/>
      <c r="IO172" s="335"/>
      <c r="IP172" s="335"/>
      <c r="IQ172" s="335"/>
      <c r="IR172" s="335"/>
      <c r="IS172" s="335"/>
      <c r="IT172" s="335"/>
    </row>
    <row r="173" spans="1:254" s="124" customFormat="1" ht="12.75" x14ac:dyDescent="0.2">
      <c r="A173" s="335"/>
      <c r="B173" s="335"/>
      <c r="C173" s="23">
        <v>15</v>
      </c>
      <c r="D173" s="23">
        <f t="shared" si="90"/>
        <v>0</v>
      </c>
      <c r="E173">
        <f t="shared" si="91"/>
        <v>0</v>
      </c>
      <c r="F173">
        <f t="shared" si="92"/>
        <v>0</v>
      </c>
      <c r="G173">
        <f t="shared" si="93"/>
        <v>0</v>
      </c>
      <c r="H173">
        <f t="shared" si="94"/>
        <v>0</v>
      </c>
      <c r="I173" s="23">
        <f t="shared" ca="1" si="95"/>
        <v>200</v>
      </c>
      <c r="J173" s="465"/>
      <c r="K173" s="335"/>
      <c r="L173" s="335"/>
      <c r="M173" s="335"/>
      <c r="N173" s="335"/>
      <c r="O173" s="335"/>
      <c r="P173" s="335"/>
      <c r="Q173" s="335"/>
      <c r="R173" s="335"/>
      <c r="S173" s="335"/>
      <c r="T173" s="23">
        <v>15</v>
      </c>
      <c r="U173" s="23">
        <f t="shared" si="96"/>
        <v>0</v>
      </c>
      <c r="V173">
        <f t="shared" si="97"/>
        <v>0</v>
      </c>
      <c r="W173">
        <f t="shared" si="98"/>
        <v>0</v>
      </c>
      <c r="X173">
        <f t="shared" si="99"/>
        <v>0</v>
      </c>
      <c r="Y173">
        <f t="shared" si="100"/>
        <v>0</v>
      </c>
      <c r="Z173" s="23">
        <f t="shared" ca="1" si="101"/>
        <v>200</v>
      </c>
      <c r="AA173" s="465"/>
      <c r="AB173" s="335"/>
      <c r="AC173" s="335"/>
      <c r="AD173" s="335"/>
      <c r="AE173" s="335"/>
      <c r="AF173" s="335"/>
      <c r="AG173" s="335"/>
      <c r="AH173" s="335"/>
      <c r="AI173" s="335"/>
      <c r="AJ173" s="335"/>
      <c r="AK173" s="23">
        <v>15</v>
      </c>
      <c r="AL173" s="23">
        <f t="shared" si="102"/>
        <v>0</v>
      </c>
      <c r="AM173">
        <f t="shared" si="103"/>
        <v>0</v>
      </c>
      <c r="AN173">
        <f t="shared" si="104"/>
        <v>0</v>
      </c>
      <c r="AO173">
        <f t="shared" si="105"/>
        <v>0</v>
      </c>
      <c r="AP173">
        <f t="shared" si="106"/>
        <v>0</v>
      </c>
      <c r="AQ173" s="23">
        <f t="shared" ca="1" si="107"/>
        <v>200</v>
      </c>
      <c r="AR173" s="465"/>
      <c r="AS173" s="335"/>
      <c r="AT173" s="335"/>
      <c r="AU173" s="335"/>
      <c r="AV173" s="335"/>
      <c r="AW173" s="335"/>
      <c r="AX173" s="335"/>
      <c r="AY173" s="335"/>
      <c r="AZ173" s="335"/>
      <c r="BA173" s="335"/>
      <c r="BB173" s="23">
        <v>15</v>
      </c>
      <c r="BC173" s="23">
        <f t="shared" si="108"/>
        <v>0</v>
      </c>
      <c r="BD173">
        <f t="shared" si="109"/>
        <v>0</v>
      </c>
      <c r="BE173">
        <f t="shared" si="110"/>
        <v>0</v>
      </c>
      <c r="BF173">
        <f t="shared" si="111"/>
        <v>0</v>
      </c>
      <c r="BG173">
        <f t="shared" si="112"/>
        <v>0</v>
      </c>
      <c r="BH173" s="23">
        <f t="shared" ca="1" si="113"/>
        <v>200</v>
      </c>
      <c r="BI173" s="465"/>
      <c r="BJ173" s="335"/>
      <c r="BK173" s="335"/>
      <c r="BL173" s="335"/>
      <c r="BM173" s="335"/>
      <c r="BN173" s="335"/>
      <c r="BO173" s="335"/>
      <c r="BP173" s="335"/>
      <c r="BQ173" s="335"/>
      <c r="BR173" s="335"/>
      <c r="BS173" s="23">
        <v>15</v>
      </c>
      <c r="BT173" s="23">
        <f t="shared" si="114"/>
        <v>0</v>
      </c>
      <c r="BU173">
        <f t="shared" si="115"/>
        <v>0</v>
      </c>
      <c r="BV173">
        <f t="shared" si="116"/>
        <v>0</v>
      </c>
      <c r="BW173">
        <f t="shared" si="117"/>
        <v>0</v>
      </c>
      <c r="BX173">
        <f t="shared" si="118"/>
        <v>0</v>
      </c>
      <c r="BY173" s="23">
        <f t="shared" ca="1" si="119"/>
        <v>0</v>
      </c>
      <c r="BZ173" s="465"/>
      <c r="CA173" s="335"/>
      <c r="CB173" s="335"/>
      <c r="CC173" s="335"/>
      <c r="CD173" s="335"/>
      <c r="CE173" s="335"/>
      <c r="CF173" s="335"/>
      <c r="CG173" s="335"/>
      <c r="CH173" s="335"/>
      <c r="CI173" s="335"/>
      <c r="CJ173" s="23">
        <v>15</v>
      </c>
      <c r="CK173" s="23">
        <f t="shared" si="120"/>
        <v>0</v>
      </c>
      <c r="CL173">
        <f t="shared" si="121"/>
        <v>0</v>
      </c>
      <c r="CM173">
        <f t="shared" si="122"/>
        <v>0</v>
      </c>
      <c r="CN173">
        <f t="shared" si="123"/>
        <v>0</v>
      </c>
      <c r="CO173">
        <f t="shared" si="124"/>
        <v>0</v>
      </c>
      <c r="CP173" s="23">
        <f t="shared" ca="1" si="125"/>
        <v>200</v>
      </c>
      <c r="CQ173" s="465"/>
      <c r="CR173" s="335"/>
      <c r="CS173" s="335"/>
      <c r="CT173" s="335"/>
      <c r="CU173" s="335"/>
      <c r="CV173" s="335"/>
      <c r="CW173" s="335"/>
      <c r="CX173" s="335"/>
      <c r="CY173" s="335"/>
      <c r="CZ173" s="335"/>
      <c r="DA173" s="23">
        <v>15</v>
      </c>
      <c r="DB173" s="23">
        <f t="shared" si="126"/>
        <v>0</v>
      </c>
      <c r="DC173">
        <f t="shared" si="127"/>
        <v>0</v>
      </c>
      <c r="DD173">
        <f t="shared" si="128"/>
        <v>0</v>
      </c>
      <c r="DE173">
        <f t="shared" si="129"/>
        <v>0</v>
      </c>
      <c r="DF173">
        <f t="shared" si="130"/>
        <v>0</v>
      </c>
      <c r="DG173" s="23">
        <f t="shared" ca="1" si="131"/>
        <v>200</v>
      </c>
      <c r="DH173" s="465"/>
      <c r="DI173" s="335"/>
      <c r="DJ173" s="335"/>
      <c r="DK173" s="335"/>
      <c r="DL173" s="335"/>
      <c r="DM173" s="335"/>
      <c r="DN173" s="335"/>
      <c r="DO173" s="335"/>
      <c r="DP173" s="335"/>
      <c r="DQ173" s="335"/>
      <c r="DR173" s="23">
        <v>15</v>
      </c>
      <c r="DS173" s="23">
        <f t="shared" si="132"/>
        <v>0</v>
      </c>
      <c r="DT173">
        <f t="shared" si="133"/>
        <v>0</v>
      </c>
      <c r="DU173">
        <f t="shared" si="134"/>
        <v>0</v>
      </c>
      <c r="DV173">
        <f t="shared" si="135"/>
        <v>0</v>
      </c>
      <c r="DW173">
        <f t="shared" si="136"/>
        <v>0</v>
      </c>
      <c r="DX173" s="23">
        <f t="shared" ca="1" si="137"/>
        <v>400</v>
      </c>
      <c r="DY173" s="465"/>
      <c r="DZ173" s="335"/>
      <c r="EA173" s="335"/>
      <c r="EB173" s="335"/>
      <c r="EC173" s="335"/>
      <c r="ED173" s="335"/>
      <c r="EE173" s="335"/>
      <c r="EF173" s="335"/>
      <c r="EG173" s="335"/>
      <c r="EH173" s="335"/>
      <c r="EI173" s="23">
        <v>15</v>
      </c>
      <c r="EJ173" s="23">
        <f t="shared" si="138"/>
        <v>0</v>
      </c>
      <c r="EK173">
        <f t="shared" si="139"/>
        <v>0</v>
      </c>
      <c r="EL173">
        <f t="shared" si="140"/>
        <v>0</v>
      </c>
      <c r="EM173">
        <f t="shared" si="141"/>
        <v>0</v>
      </c>
      <c r="EN173">
        <f t="shared" si="142"/>
        <v>0</v>
      </c>
      <c r="EO173" s="23">
        <f t="shared" ca="1" si="143"/>
        <v>150</v>
      </c>
      <c r="EP173" s="465"/>
      <c r="EQ173" s="335"/>
      <c r="ER173" s="335"/>
      <c r="ES173" s="335"/>
      <c r="ET173" s="335"/>
      <c r="EU173" s="335"/>
      <c r="EV173" s="335"/>
      <c r="EW173" s="335"/>
      <c r="EX173" s="335"/>
      <c r="EY173" s="335"/>
      <c r="EZ173" s="23">
        <v>15</v>
      </c>
      <c r="FA173" s="23">
        <f t="shared" si="144"/>
        <v>0</v>
      </c>
      <c r="FB173">
        <f t="shared" si="145"/>
        <v>0</v>
      </c>
      <c r="FC173">
        <f t="shared" si="146"/>
        <v>0</v>
      </c>
      <c r="FD173">
        <f t="shared" si="147"/>
        <v>0</v>
      </c>
      <c r="FE173">
        <f t="shared" si="148"/>
        <v>0</v>
      </c>
      <c r="FF173" s="23">
        <f t="shared" ca="1" si="149"/>
        <v>200</v>
      </c>
      <c r="FG173" s="465"/>
      <c r="FH173" s="335"/>
      <c r="FI173" s="335"/>
      <c r="FJ173" s="335"/>
      <c r="FK173" s="335"/>
      <c r="FL173" s="335"/>
      <c r="FM173" s="335"/>
      <c r="FN173" s="335"/>
      <c r="FO173" s="335"/>
      <c r="FP173" s="335"/>
      <c r="FQ173" s="23">
        <v>15</v>
      </c>
      <c r="FR173" s="23">
        <f t="shared" si="150"/>
        <v>0</v>
      </c>
      <c r="FS173">
        <f t="shared" si="151"/>
        <v>0</v>
      </c>
      <c r="FT173">
        <f t="shared" si="152"/>
        <v>0</v>
      </c>
      <c r="FU173">
        <f t="shared" si="153"/>
        <v>0</v>
      </c>
      <c r="FV173">
        <f t="shared" si="154"/>
        <v>0</v>
      </c>
      <c r="FW173" s="23">
        <f t="shared" si="155"/>
        <v>0</v>
      </c>
      <c r="FX173" s="465"/>
      <c r="FY173" s="335"/>
      <c r="FZ173" s="335"/>
      <c r="GA173" s="335"/>
      <c r="GB173" s="335"/>
      <c r="GC173" s="335"/>
      <c r="GD173" s="335"/>
      <c r="GE173" s="335"/>
      <c r="GF173" s="335"/>
      <c r="GG173" s="335"/>
      <c r="GH173" s="23">
        <v>15</v>
      </c>
      <c r="GI173" s="23">
        <f t="shared" si="156"/>
        <v>0</v>
      </c>
      <c r="GJ173">
        <f t="shared" si="157"/>
        <v>0</v>
      </c>
      <c r="GK173">
        <f t="shared" si="158"/>
        <v>0</v>
      </c>
      <c r="GL173">
        <f t="shared" si="159"/>
        <v>0</v>
      </c>
      <c r="GM173">
        <f t="shared" si="160"/>
        <v>0</v>
      </c>
      <c r="GN173" s="23">
        <f t="shared" si="161"/>
        <v>0</v>
      </c>
      <c r="GO173" s="465"/>
      <c r="GP173" s="335"/>
      <c r="GQ173" s="335"/>
      <c r="GR173" s="335"/>
      <c r="GS173" s="335"/>
      <c r="GT173" s="335"/>
      <c r="GU173" s="335"/>
      <c r="GV173" s="335"/>
      <c r="GW173" s="335"/>
      <c r="GX173" s="335"/>
      <c r="GY173" s="23">
        <v>15</v>
      </c>
      <c r="GZ173" s="23">
        <f t="shared" si="162"/>
        <v>0</v>
      </c>
      <c r="HA173">
        <f t="shared" si="163"/>
        <v>0</v>
      </c>
      <c r="HB173">
        <f t="shared" si="164"/>
        <v>0</v>
      </c>
      <c r="HC173">
        <f t="shared" si="165"/>
        <v>0</v>
      </c>
      <c r="HD173">
        <f t="shared" si="166"/>
        <v>0</v>
      </c>
      <c r="HE173" s="23">
        <f t="shared" si="167"/>
        <v>0</v>
      </c>
      <c r="HF173" s="465"/>
      <c r="HG173" s="335"/>
      <c r="HH173" s="335"/>
      <c r="HI173" s="335"/>
      <c r="HJ173" s="335"/>
      <c r="HK173" s="335"/>
      <c r="HL173" s="335"/>
      <c r="HM173" s="335"/>
      <c r="HN173" s="335"/>
      <c r="HO173" s="335"/>
      <c r="HP173" s="23">
        <v>15</v>
      </c>
      <c r="HQ173" s="23">
        <f t="shared" si="168"/>
        <v>0</v>
      </c>
      <c r="HR173">
        <f t="shared" si="169"/>
        <v>0</v>
      </c>
      <c r="HS173">
        <f t="shared" si="170"/>
        <v>0</v>
      </c>
      <c r="HT173">
        <f t="shared" si="171"/>
        <v>0</v>
      </c>
      <c r="HU173">
        <f t="shared" si="172"/>
        <v>0</v>
      </c>
      <c r="HV173" s="23">
        <f t="shared" si="173"/>
        <v>0</v>
      </c>
      <c r="HW173" s="465"/>
      <c r="HX173" s="335"/>
      <c r="HY173" s="335"/>
      <c r="HZ173" s="335"/>
      <c r="IA173" s="335"/>
      <c r="IB173" s="335"/>
      <c r="IC173" s="335"/>
      <c r="ID173" s="335"/>
      <c r="IE173" s="335"/>
      <c r="IF173" s="335"/>
      <c r="IG173" s="23">
        <v>15</v>
      </c>
      <c r="IH173" s="23">
        <f t="shared" si="174"/>
        <v>0</v>
      </c>
      <c r="II173">
        <f t="shared" si="175"/>
        <v>0</v>
      </c>
      <c r="IJ173">
        <f t="shared" si="176"/>
        <v>0</v>
      </c>
      <c r="IK173">
        <f t="shared" si="177"/>
        <v>0</v>
      </c>
      <c r="IL173">
        <f t="shared" si="178"/>
        <v>0</v>
      </c>
      <c r="IM173" s="23">
        <f t="shared" si="179"/>
        <v>0</v>
      </c>
      <c r="IN173" s="465"/>
      <c r="IO173" s="335"/>
      <c r="IP173" s="335"/>
      <c r="IQ173" s="335"/>
      <c r="IR173" s="335"/>
      <c r="IS173" s="335"/>
      <c r="IT173" s="335"/>
    </row>
    <row r="174" spans="1:254" s="124" customFormat="1" ht="12.75" x14ac:dyDescent="0.2">
      <c r="A174" s="335"/>
      <c r="B174" s="335"/>
      <c r="C174" s="23">
        <v>16</v>
      </c>
      <c r="D174" s="23">
        <f t="shared" si="90"/>
        <v>0</v>
      </c>
      <c r="E174">
        <f t="shared" si="91"/>
        <v>0</v>
      </c>
      <c r="F174">
        <f t="shared" si="92"/>
        <v>0</v>
      </c>
      <c r="G174">
        <f t="shared" si="93"/>
        <v>0</v>
      </c>
      <c r="H174">
        <f t="shared" si="94"/>
        <v>0</v>
      </c>
      <c r="I174" s="23">
        <f t="shared" ca="1" si="95"/>
        <v>200</v>
      </c>
      <c r="J174" s="465"/>
      <c r="K174" s="335"/>
      <c r="L174" s="335"/>
      <c r="M174" s="335"/>
      <c r="N174" s="335"/>
      <c r="O174" s="335"/>
      <c r="P174" s="335"/>
      <c r="Q174" s="335"/>
      <c r="R174" s="335"/>
      <c r="S174" s="335"/>
      <c r="T174" s="23">
        <v>16</v>
      </c>
      <c r="U174" s="23">
        <f t="shared" si="96"/>
        <v>0</v>
      </c>
      <c r="V174">
        <f t="shared" si="97"/>
        <v>0</v>
      </c>
      <c r="W174">
        <f t="shared" si="98"/>
        <v>0</v>
      </c>
      <c r="X174">
        <f t="shared" si="99"/>
        <v>0</v>
      </c>
      <c r="Y174">
        <f t="shared" si="100"/>
        <v>0</v>
      </c>
      <c r="Z174" s="23">
        <f t="shared" ca="1" si="101"/>
        <v>200</v>
      </c>
      <c r="AA174" s="465"/>
      <c r="AB174" s="335"/>
      <c r="AC174" s="335"/>
      <c r="AD174" s="335"/>
      <c r="AE174" s="335"/>
      <c r="AF174" s="335"/>
      <c r="AG174" s="335"/>
      <c r="AH174" s="335"/>
      <c r="AI174" s="335"/>
      <c r="AJ174" s="335"/>
      <c r="AK174" s="23">
        <v>16</v>
      </c>
      <c r="AL174" s="23">
        <f t="shared" si="102"/>
        <v>0</v>
      </c>
      <c r="AM174">
        <f t="shared" si="103"/>
        <v>0</v>
      </c>
      <c r="AN174">
        <f t="shared" si="104"/>
        <v>0</v>
      </c>
      <c r="AO174">
        <f t="shared" si="105"/>
        <v>0</v>
      </c>
      <c r="AP174">
        <f t="shared" si="106"/>
        <v>0</v>
      </c>
      <c r="AQ174" s="23">
        <f t="shared" ca="1" si="107"/>
        <v>200</v>
      </c>
      <c r="AR174" s="465"/>
      <c r="AS174" s="335"/>
      <c r="AT174" s="335"/>
      <c r="AU174" s="335"/>
      <c r="AV174" s="335"/>
      <c r="AW174" s="335"/>
      <c r="AX174" s="335"/>
      <c r="AY174" s="335"/>
      <c r="AZ174" s="335"/>
      <c r="BA174" s="335"/>
      <c r="BB174" s="23">
        <v>16</v>
      </c>
      <c r="BC174" s="23">
        <f t="shared" si="108"/>
        <v>0</v>
      </c>
      <c r="BD174">
        <f t="shared" si="109"/>
        <v>0</v>
      </c>
      <c r="BE174">
        <f t="shared" si="110"/>
        <v>0</v>
      </c>
      <c r="BF174">
        <f t="shared" si="111"/>
        <v>0</v>
      </c>
      <c r="BG174">
        <f t="shared" si="112"/>
        <v>0</v>
      </c>
      <c r="BH174" s="23">
        <f t="shared" ca="1" si="113"/>
        <v>200</v>
      </c>
      <c r="BI174" s="465"/>
      <c r="BJ174" s="335"/>
      <c r="BK174" s="335"/>
      <c r="BL174" s="335"/>
      <c r="BM174" s="335"/>
      <c r="BN174" s="335"/>
      <c r="BO174" s="335"/>
      <c r="BP174" s="335"/>
      <c r="BQ174" s="335"/>
      <c r="BR174" s="335"/>
      <c r="BS174" s="23">
        <v>16</v>
      </c>
      <c r="BT174" s="23">
        <f t="shared" si="114"/>
        <v>0</v>
      </c>
      <c r="BU174">
        <f t="shared" si="115"/>
        <v>0</v>
      </c>
      <c r="BV174">
        <f t="shared" si="116"/>
        <v>0</v>
      </c>
      <c r="BW174">
        <f t="shared" si="117"/>
        <v>0</v>
      </c>
      <c r="BX174">
        <f t="shared" si="118"/>
        <v>0</v>
      </c>
      <c r="BY174" s="23">
        <f t="shared" ca="1" si="119"/>
        <v>0</v>
      </c>
      <c r="BZ174" s="465"/>
      <c r="CA174" s="335"/>
      <c r="CB174" s="335"/>
      <c r="CC174" s="335"/>
      <c r="CD174" s="335"/>
      <c r="CE174" s="335"/>
      <c r="CF174" s="335"/>
      <c r="CG174" s="335"/>
      <c r="CH174" s="335"/>
      <c r="CI174" s="335"/>
      <c r="CJ174" s="23">
        <v>16</v>
      </c>
      <c r="CK174" s="23">
        <f t="shared" si="120"/>
        <v>0</v>
      </c>
      <c r="CL174">
        <f t="shared" si="121"/>
        <v>0</v>
      </c>
      <c r="CM174">
        <f t="shared" si="122"/>
        <v>0</v>
      </c>
      <c r="CN174">
        <f t="shared" si="123"/>
        <v>0</v>
      </c>
      <c r="CO174">
        <f t="shared" si="124"/>
        <v>0</v>
      </c>
      <c r="CP174" s="23">
        <f t="shared" ca="1" si="125"/>
        <v>200</v>
      </c>
      <c r="CQ174" s="465"/>
      <c r="CR174" s="335"/>
      <c r="CS174" s="335"/>
      <c r="CT174" s="335"/>
      <c r="CU174" s="335"/>
      <c r="CV174" s="335"/>
      <c r="CW174" s="335"/>
      <c r="CX174" s="335"/>
      <c r="CY174" s="335"/>
      <c r="CZ174" s="335"/>
      <c r="DA174" s="23">
        <v>16</v>
      </c>
      <c r="DB174" s="23">
        <f t="shared" si="126"/>
        <v>0</v>
      </c>
      <c r="DC174">
        <f t="shared" si="127"/>
        <v>0</v>
      </c>
      <c r="DD174">
        <f t="shared" si="128"/>
        <v>0</v>
      </c>
      <c r="DE174">
        <f t="shared" si="129"/>
        <v>0</v>
      </c>
      <c r="DF174">
        <f t="shared" si="130"/>
        <v>0</v>
      </c>
      <c r="DG174" s="23">
        <f t="shared" ca="1" si="131"/>
        <v>200</v>
      </c>
      <c r="DH174" s="465"/>
      <c r="DI174" s="335"/>
      <c r="DJ174" s="335"/>
      <c r="DK174" s="335"/>
      <c r="DL174" s="335"/>
      <c r="DM174" s="335"/>
      <c r="DN174" s="335"/>
      <c r="DO174" s="335"/>
      <c r="DP174" s="335"/>
      <c r="DQ174" s="335"/>
      <c r="DR174" s="23">
        <v>16</v>
      </c>
      <c r="DS174" s="23">
        <f t="shared" si="132"/>
        <v>0</v>
      </c>
      <c r="DT174">
        <f t="shared" si="133"/>
        <v>0</v>
      </c>
      <c r="DU174">
        <f t="shared" si="134"/>
        <v>0</v>
      </c>
      <c r="DV174">
        <f t="shared" si="135"/>
        <v>0</v>
      </c>
      <c r="DW174">
        <f t="shared" si="136"/>
        <v>0</v>
      </c>
      <c r="DX174" s="23">
        <f t="shared" ca="1" si="137"/>
        <v>400</v>
      </c>
      <c r="DY174" s="465"/>
      <c r="DZ174" s="335"/>
      <c r="EA174" s="335"/>
      <c r="EB174" s="335"/>
      <c r="EC174" s="335"/>
      <c r="ED174" s="335"/>
      <c r="EE174" s="335"/>
      <c r="EF174" s="335"/>
      <c r="EG174" s="335"/>
      <c r="EH174" s="335"/>
      <c r="EI174" s="23">
        <v>16</v>
      </c>
      <c r="EJ174" s="23">
        <f t="shared" si="138"/>
        <v>0</v>
      </c>
      <c r="EK174">
        <f t="shared" si="139"/>
        <v>0</v>
      </c>
      <c r="EL174">
        <f t="shared" si="140"/>
        <v>0</v>
      </c>
      <c r="EM174">
        <f t="shared" si="141"/>
        <v>0</v>
      </c>
      <c r="EN174">
        <f t="shared" si="142"/>
        <v>0</v>
      </c>
      <c r="EO174" s="23">
        <f t="shared" ca="1" si="143"/>
        <v>150</v>
      </c>
      <c r="EP174" s="465"/>
      <c r="EQ174" s="335"/>
      <c r="ER174" s="335"/>
      <c r="ES174" s="335"/>
      <c r="ET174" s="335"/>
      <c r="EU174" s="335"/>
      <c r="EV174" s="335"/>
      <c r="EW174" s="335"/>
      <c r="EX174" s="335"/>
      <c r="EY174" s="335"/>
      <c r="EZ174" s="23">
        <v>16</v>
      </c>
      <c r="FA174" s="23">
        <f t="shared" si="144"/>
        <v>0</v>
      </c>
      <c r="FB174">
        <f t="shared" si="145"/>
        <v>0</v>
      </c>
      <c r="FC174">
        <f t="shared" si="146"/>
        <v>0</v>
      </c>
      <c r="FD174">
        <f t="shared" si="147"/>
        <v>0</v>
      </c>
      <c r="FE174">
        <f t="shared" si="148"/>
        <v>0</v>
      </c>
      <c r="FF174" s="23">
        <f t="shared" ca="1" si="149"/>
        <v>200</v>
      </c>
      <c r="FG174" s="465"/>
      <c r="FH174" s="335"/>
      <c r="FI174" s="335"/>
      <c r="FJ174" s="335"/>
      <c r="FK174" s="335"/>
      <c r="FL174" s="335"/>
      <c r="FM174" s="335"/>
      <c r="FN174" s="335"/>
      <c r="FO174" s="335"/>
      <c r="FP174" s="335"/>
      <c r="FQ174" s="23">
        <v>16</v>
      </c>
      <c r="FR174" s="23">
        <f t="shared" si="150"/>
        <v>0</v>
      </c>
      <c r="FS174">
        <f t="shared" si="151"/>
        <v>0</v>
      </c>
      <c r="FT174">
        <f t="shared" si="152"/>
        <v>0</v>
      </c>
      <c r="FU174">
        <f t="shared" si="153"/>
        <v>0</v>
      </c>
      <c r="FV174">
        <f t="shared" si="154"/>
        <v>0</v>
      </c>
      <c r="FW174" s="23">
        <f t="shared" si="155"/>
        <v>0</v>
      </c>
      <c r="FX174" s="465"/>
      <c r="FY174" s="335"/>
      <c r="FZ174" s="335"/>
      <c r="GA174" s="335"/>
      <c r="GB174" s="335"/>
      <c r="GC174" s="335"/>
      <c r="GD174" s="335"/>
      <c r="GE174" s="335"/>
      <c r="GF174" s="335"/>
      <c r="GG174" s="335"/>
      <c r="GH174" s="23">
        <v>16</v>
      </c>
      <c r="GI174" s="23">
        <f t="shared" si="156"/>
        <v>0</v>
      </c>
      <c r="GJ174">
        <f t="shared" si="157"/>
        <v>0</v>
      </c>
      <c r="GK174">
        <f t="shared" si="158"/>
        <v>0</v>
      </c>
      <c r="GL174">
        <f t="shared" si="159"/>
        <v>0</v>
      </c>
      <c r="GM174">
        <f t="shared" si="160"/>
        <v>0</v>
      </c>
      <c r="GN174" s="23">
        <f t="shared" si="161"/>
        <v>0</v>
      </c>
      <c r="GO174" s="465"/>
      <c r="GP174" s="335"/>
      <c r="GQ174" s="335"/>
      <c r="GR174" s="335"/>
      <c r="GS174" s="335"/>
      <c r="GT174" s="335"/>
      <c r="GU174" s="335"/>
      <c r="GV174" s="335"/>
      <c r="GW174" s="335"/>
      <c r="GX174" s="335"/>
      <c r="GY174" s="23">
        <v>16</v>
      </c>
      <c r="GZ174" s="23">
        <f t="shared" si="162"/>
        <v>0</v>
      </c>
      <c r="HA174">
        <f t="shared" si="163"/>
        <v>0</v>
      </c>
      <c r="HB174">
        <f t="shared" si="164"/>
        <v>0</v>
      </c>
      <c r="HC174">
        <f t="shared" si="165"/>
        <v>0</v>
      </c>
      <c r="HD174">
        <f t="shared" si="166"/>
        <v>0</v>
      </c>
      <c r="HE174" s="23">
        <f t="shared" si="167"/>
        <v>0</v>
      </c>
      <c r="HF174" s="465"/>
      <c r="HG174" s="335"/>
      <c r="HH174" s="335"/>
      <c r="HI174" s="335"/>
      <c r="HJ174" s="335"/>
      <c r="HK174" s="335"/>
      <c r="HL174" s="335"/>
      <c r="HM174" s="335"/>
      <c r="HN174" s="335"/>
      <c r="HO174" s="335"/>
      <c r="HP174" s="23">
        <v>16</v>
      </c>
      <c r="HQ174" s="23">
        <f t="shared" si="168"/>
        <v>0</v>
      </c>
      <c r="HR174">
        <f t="shared" si="169"/>
        <v>0</v>
      </c>
      <c r="HS174">
        <f t="shared" si="170"/>
        <v>0</v>
      </c>
      <c r="HT174">
        <f t="shared" si="171"/>
        <v>0</v>
      </c>
      <c r="HU174">
        <f t="shared" si="172"/>
        <v>0</v>
      </c>
      <c r="HV174" s="23">
        <f t="shared" si="173"/>
        <v>0</v>
      </c>
      <c r="HW174" s="465"/>
      <c r="HX174" s="335"/>
      <c r="HY174" s="335"/>
      <c r="HZ174" s="335"/>
      <c r="IA174" s="335"/>
      <c r="IB174" s="335"/>
      <c r="IC174" s="335"/>
      <c r="ID174" s="335"/>
      <c r="IE174" s="335"/>
      <c r="IF174" s="335"/>
      <c r="IG174" s="23">
        <v>16</v>
      </c>
      <c r="IH174" s="23">
        <f t="shared" si="174"/>
        <v>0</v>
      </c>
      <c r="II174">
        <f t="shared" si="175"/>
        <v>0</v>
      </c>
      <c r="IJ174">
        <f t="shared" si="176"/>
        <v>0</v>
      </c>
      <c r="IK174">
        <f t="shared" si="177"/>
        <v>0</v>
      </c>
      <c r="IL174">
        <f t="shared" si="178"/>
        <v>0</v>
      </c>
      <c r="IM174" s="23">
        <f t="shared" si="179"/>
        <v>0</v>
      </c>
      <c r="IN174" s="465"/>
      <c r="IO174" s="335"/>
      <c r="IP174" s="335"/>
      <c r="IQ174" s="335"/>
      <c r="IR174" s="335"/>
      <c r="IS174" s="335"/>
      <c r="IT174" s="335"/>
    </row>
    <row r="175" spans="1:254" s="124" customFormat="1" ht="12.75" x14ac:dyDescent="0.2">
      <c r="A175" s="335"/>
      <c r="B175" s="335"/>
      <c r="C175" s="23">
        <v>17</v>
      </c>
      <c r="D175" s="23">
        <f t="shared" si="90"/>
        <v>0</v>
      </c>
      <c r="E175">
        <f t="shared" si="91"/>
        <v>0</v>
      </c>
      <c r="F175">
        <f t="shared" si="92"/>
        <v>0</v>
      </c>
      <c r="G175">
        <f t="shared" si="93"/>
        <v>0</v>
      </c>
      <c r="H175">
        <f t="shared" si="94"/>
        <v>0</v>
      </c>
      <c r="I175" s="23">
        <f t="shared" ca="1" si="95"/>
        <v>200</v>
      </c>
      <c r="J175" s="465"/>
      <c r="K175" s="335"/>
      <c r="L175" s="335"/>
      <c r="M175" s="335"/>
      <c r="N175" s="335"/>
      <c r="O175" s="335"/>
      <c r="P175" s="335"/>
      <c r="Q175" s="335"/>
      <c r="R175" s="335"/>
      <c r="S175" s="335"/>
      <c r="T175" s="23">
        <v>17</v>
      </c>
      <c r="U175" s="23">
        <f t="shared" si="96"/>
        <v>0</v>
      </c>
      <c r="V175">
        <f t="shared" si="97"/>
        <v>0</v>
      </c>
      <c r="W175">
        <f t="shared" si="98"/>
        <v>0</v>
      </c>
      <c r="X175">
        <f t="shared" si="99"/>
        <v>0</v>
      </c>
      <c r="Y175">
        <f t="shared" si="100"/>
        <v>0</v>
      </c>
      <c r="Z175" s="23">
        <f t="shared" ca="1" si="101"/>
        <v>200</v>
      </c>
      <c r="AA175" s="465"/>
      <c r="AB175" s="335"/>
      <c r="AC175" s="335"/>
      <c r="AD175" s="335"/>
      <c r="AE175" s="335"/>
      <c r="AF175" s="335"/>
      <c r="AG175" s="335"/>
      <c r="AH175" s="335"/>
      <c r="AI175" s="335"/>
      <c r="AJ175" s="335"/>
      <c r="AK175" s="23">
        <v>17</v>
      </c>
      <c r="AL175" s="23">
        <f t="shared" si="102"/>
        <v>0</v>
      </c>
      <c r="AM175">
        <f t="shared" si="103"/>
        <v>0</v>
      </c>
      <c r="AN175">
        <f t="shared" si="104"/>
        <v>0</v>
      </c>
      <c r="AO175">
        <f t="shared" si="105"/>
        <v>0</v>
      </c>
      <c r="AP175">
        <f t="shared" si="106"/>
        <v>0</v>
      </c>
      <c r="AQ175" s="23">
        <f t="shared" ca="1" si="107"/>
        <v>200</v>
      </c>
      <c r="AR175" s="465"/>
      <c r="AS175" s="335"/>
      <c r="AT175" s="335"/>
      <c r="AU175" s="335"/>
      <c r="AV175" s="335"/>
      <c r="AW175" s="335"/>
      <c r="AX175" s="335"/>
      <c r="AY175" s="335"/>
      <c r="AZ175" s="335"/>
      <c r="BA175" s="335"/>
      <c r="BB175" s="23">
        <v>17</v>
      </c>
      <c r="BC175" s="23">
        <f t="shared" si="108"/>
        <v>0</v>
      </c>
      <c r="BD175">
        <f t="shared" si="109"/>
        <v>0</v>
      </c>
      <c r="BE175">
        <f t="shared" si="110"/>
        <v>0</v>
      </c>
      <c r="BF175">
        <f t="shared" si="111"/>
        <v>0</v>
      </c>
      <c r="BG175">
        <f t="shared" si="112"/>
        <v>0</v>
      </c>
      <c r="BH175" s="23">
        <f t="shared" ca="1" si="113"/>
        <v>200</v>
      </c>
      <c r="BI175" s="465"/>
      <c r="BJ175" s="335"/>
      <c r="BK175" s="335"/>
      <c r="BL175" s="335"/>
      <c r="BM175" s="335"/>
      <c r="BN175" s="335"/>
      <c r="BO175" s="335"/>
      <c r="BP175" s="335"/>
      <c r="BQ175" s="335"/>
      <c r="BR175" s="335"/>
      <c r="BS175" s="23">
        <v>17</v>
      </c>
      <c r="BT175" s="23">
        <f t="shared" si="114"/>
        <v>0</v>
      </c>
      <c r="BU175">
        <f t="shared" si="115"/>
        <v>0</v>
      </c>
      <c r="BV175">
        <f t="shared" si="116"/>
        <v>0</v>
      </c>
      <c r="BW175">
        <f t="shared" si="117"/>
        <v>0</v>
      </c>
      <c r="BX175">
        <f t="shared" si="118"/>
        <v>0</v>
      </c>
      <c r="BY175" s="23">
        <f t="shared" ca="1" si="119"/>
        <v>0</v>
      </c>
      <c r="BZ175" s="465"/>
      <c r="CA175" s="335"/>
      <c r="CB175" s="335"/>
      <c r="CC175" s="335"/>
      <c r="CD175" s="335"/>
      <c r="CE175" s="335"/>
      <c r="CF175" s="335"/>
      <c r="CG175" s="335"/>
      <c r="CH175" s="335"/>
      <c r="CI175" s="335"/>
      <c r="CJ175" s="23">
        <v>17</v>
      </c>
      <c r="CK175" s="23">
        <f t="shared" si="120"/>
        <v>0</v>
      </c>
      <c r="CL175">
        <f t="shared" si="121"/>
        <v>0</v>
      </c>
      <c r="CM175">
        <f t="shared" si="122"/>
        <v>0</v>
      </c>
      <c r="CN175">
        <f t="shared" si="123"/>
        <v>0</v>
      </c>
      <c r="CO175">
        <f t="shared" si="124"/>
        <v>0</v>
      </c>
      <c r="CP175" s="23">
        <f t="shared" ca="1" si="125"/>
        <v>200</v>
      </c>
      <c r="CQ175" s="465"/>
      <c r="CR175" s="335"/>
      <c r="CS175" s="335"/>
      <c r="CT175" s="335"/>
      <c r="CU175" s="335"/>
      <c r="CV175" s="335"/>
      <c r="CW175" s="335"/>
      <c r="CX175" s="335"/>
      <c r="CY175" s="335"/>
      <c r="CZ175" s="335"/>
      <c r="DA175" s="23">
        <v>17</v>
      </c>
      <c r="DB175" s="23">
        <f t="shared" si="126"/>
        <v>0</v>
      </c>
      <c r="DC175">
        <f t="shared" si="127"/>
        <v>0</v>
      </c>
      <c r="DD175">
        <f t="shared" si="128"/>
        <v>0</v>
      </c>
      <c r="DE175">
        <f t="shared" si="129"/>
        <v>0</v>
      </c>
      <c r="DF175">
        <f t="shared" si="130"/>
        <v>0</v>
      </c>
      <c r="DG175" s="23">
        <f t="shared" ca="1" si="131"/>
        <v>200</v>
      </c>
      <c r="DH175" s="465"/>
      <c r="DI175" s="335"/>
      <c r="DJ175" s="335"/>
      <c r="DK175" s="335"/>
      <c r="DL175" s="335"/>
      <c r="DM175" s="335"/>
      <c r="DN175" s="335"/>
      <c r="DO175" s="335"/>
      <c r="DP175" s="335"/>
      <c r="DQ175" s="335"/>
      <c r="DR175" s="23">
        <v>17</v>
      </c>
      <c r="DS175" s="23">
        <f t="shared" si="132"/>
        <v>0</v>
      </c>
      <c r="DT175">
        <f t="shared" si="133"/>
        <v>0</v>
      </c>
      <c r="DU175">
        <f t="shared" si="134"/>
        <v>0</v>
      </c>
      <c r="DV175">
        <f t="shared" si="135"/>
        <v>0</v>
      </c>
      <c r="DW175">
        <f t="shared" si="136"/>
        <v>0</v>
      </c>
      <c r="DX175" s="23">
        <f t="shared" ca="1" si="137"/>
        <v>400</v>
      </c>
      <c r="DY175" s="465"/>
      <c r="DZ175" s="335"/>
      <c r="EA175" s="335"/>
      <c r="EB175" s="335"/>
      <c r="EC175" s="335"/>
      <c r="ED175" s="335"/>
      <c r="EE175" s="335"/>
      <c r="EF175" s="335"/>
      <c r="EG175" s="335"/>
      <c r="EH175" s="335"/>
      <c r="EI175" s="23">
        <v>17</v>
      </c>
      <c r="EJ175" s="23">
        <f t="shared" si="138"/>
        <v>0</v>
      </c>
      <c r="EK175">
        <f t="shared" si="139"/>
        <v>0</v>
      </c>
      <c r="EL175">
        <f t="shared" si="140"/>
        <v>0</v>
      </c>
      <c r="EM175">
        <f t="shared" si="141"/>
        <v>0</v>
      </c>
      <c r="EN175">
        <f t="shared" si="142"/>
        <v>0</v>
      </c>
      <c r="EO175" s="23">
        <f t="shared" ca="1" si="143"/>
        <v>150</v>
      </c>
      <c r="EP175" s="465"/>
      <c r="EQ175" s="335"/>
      <c r="ER175" s="335"/>
      <c r="ES175" s="335"/>
      <c r="ET175" s="335"/>
      <c r="EU175" s="335"/>
      <c r="EV175" s="335"/>
      <c r="EW175" s="335"/>
      <c r="EX175" s="335"/>
      <c r="EY175" s="335"/>
      <c r="EZ175" s="23">
        <v>17</v>
      </c>
      <c r="FA175" s="23">
        <f t="shared" si="144"/>
        <v>0</v>
      </c>
      <c r="FB175">
        <f t="shared" si="145"/>
        <v>0</v>
      </c>
      <c r="FC175">
        <f t="shared" si="146"/>
        <v>0</v>
      </c>
      <c r="FD175">
        <f t="shared" si="147"/>
        <v>0</v>
      </c>
      <c r="FE175">
        <f t="shared" si="148"/>
        <v>0</v>
      </c>
      <c r="FF175" s="23">
        <f t="shared" ca="1" si="149"/>
        <v>200</v>
      </c>
      <c r="FG175" s="465"/>
      <c r="FH175" s="335"/>
      <c r="FI175" s="335"/>
      <c r="FJ175" s="335"/>
      <c r="FK175" s="335"/>
      <c r="FL175" s="335"/>
      <c r="FM175" s="335"/>
      <c r="FN175" s="335"/>
      <c r="FO175" s="335"/>
      <c r="FP175" s="335"/>
      <c r="FQ175" s="23">
        <v>17</v>
      </c>
      <c r="FR175" s="23">
        <f t="shared" si="150"/>
        <v>0</v>
      </c>
      <c r="FS175">
        <f t="shared" si="151"/>
        <v>0</v>
      </c>
      <c r="FT175">
        <f t="shared" si="152"/>
        <v>0</v>
      </c>
      <c r="FU175">
        <f t="shared" si="153"/>
        <v>0</v>
      </c>
      <c r="FV175">
        <f t="shared" si="154"/>
        <v>0</v>
      </c>
      <c r="FW175" s="23">
        <f t="shared" si="155"/>
        <v>0</v>
      </c>
      <c r="FX175" s="465"/>
      <c r="FY175" s="335"/>
      <c r="FZ175" s="335"/>
      <c r="GA175" s="335"/>
      <c r="GB175" s="335"/>
      <c r="GC175" s="335"/>
      <c r="GD175" s="335"/>
      <c r="GE175" s="335"/>
      <c r="GF175" s="335"/>
      <c r="GG175" s="335"/>
      <c r="GH175" s="23">
        <v>17</v>
      </c>
      <c r="GI175" s="23">
        <f t="shared" si="156"/>
        <v>0</v>
      </c>
      <c r="GJ175">
        <f t="shared" si="157"/>
        <v>0</v>
      </c>
      <c r="GK175">
        <f t="shared" si="158"/>
        <v>0</v>
      </c>
      <c r="GL175">
        <f t="shared" si="159"/>
        <v>0</v>
      </c>
      <c r="GM175">
        <f t="shared" si="160"/>
        <v>0</v>
      </c>
      <c r="GN175" s="23">
        <f t="shared" si="161"/>
        <v>0</v>
      </c>
      <c r="GO175" s="465"/>
      <c r="GP175" s="335"/>
      <c r="GQ175" s="335"/>
      <c r="GR175" s="335"/>
      <c r="GS175" s="335"/>
      <c r="GT175" s="335"/>
      <c r="GU175" s="335"/>
      <c r="GV175" s="335"/>
      <c r="GW175" s="335"/>
      <c r="GX175" s="335"/>
      <c r="GY175" s="23">
        <v>17</v>
      </c>
      <c r="GZ175" s="23">
        <f t="shared" si="162"/>
        <v>0</v>
      </c>
      <c r="HA175">
        <f t="shared" si="163"/>
        <v>0</v>
      </c>
      <c r="HB175">
        <f t="shared" si="164"/>
        <v>0</v>
      </c>
      <c r="HC175">
        <f t="shared" si="165"/>
        <v>0</v>
      </c>
      <c r="HD175">
        <f t="shared" si="166"/>
        <v>0</v>
      </c>
      <c r="HE175" s="23">
        <f t="shared" si="167"/>
        <v>0</v>
      </c>
      <c r="HF175" s="465"/>
      <c r="HG175" s="335"/>
      <c r="HH175" s="335"/>
      <c r="HI175" s="335"/>
      <c r="HJ175" s="335"/>
      <c r="HK175" s="335"/>
      <c r="HL175" s="335"/>
      <c r="HM175" s="335"/>
      <c r="HN175" s="335"/>
      <c r="HO175" s="335"/>
      <c r="HP175" s="23">
        <v>17</v>
      </c>
      <c r="HQ175" s="23">
        <f t="shared" si="168"/>
        <v>0</v>
      </c>
      <c r="HR175">
        <f t="shared" si="169"/>
        <v>0</v>
      </c>
      <c r="HS175">
        <f t="shared" si="170"/>
        <v>0</v>
      </c>
      <c r="HT175">
        <f t="shared" si="171"/>
        <v>0</v>
      </c>
      <c r="HU175">
        <f t="shared" si="172"/>
        <v>0</v>
      </c>
      <c r="HV175" s="23">
        <f t="shared" si="173"/>
        <v>0</v>
      </c>
      <c r="HW175" s="465"/>
      <c r="HX175" s="335"/>
      <c r="HY175" s="335"/>
      <c r="HZ175" s="335"/>
      <c r="IA175" s="335"/>
      <c r="IB175" s="335"/>
      <c r="IC175" s="335"/>
      <c r="ID175" s="335"/>
      <c r="IE175" s="335"/>
      <c r="IF175" s="335"/>
      <c r="IG175" s="23">
        <v>17</v>
      </c>
      <c r="IH175" s="23">
        <f t="shared" si="174"/>
        <v>0</v>
      </c>
      <c r="II175">
        <f t="shared" si="175"/>
        <v>0</v>
      </c>
      <c r="IJ175">
        <f t="shared" si="176"/>
        <v>0</v>
      </c>
      <c r="IK175">
        <f t="shared" si="177"/>
        <v>0</v>
      </c>
      <c r="IL175">
        <f t="shared" si="178"/>
        <v>0</v>
      </c>
      <c r="IM175" s="23">
        <f t="shared" si="179"/>
        <v>0</v>
      </c>
      <c r="IN175" s="465"/>
      <c r="IO175" s="335"/>
      <c r="IP175" s="335"/>
      <c r="IQ175" s="335"/>
      <c r="IR175" s="335"/>
      <c r="IS175" s="335"/>
      <c r="IT175" s="335"/>
    </row>
    <row r="176" spans="1:254" s="124" customFormat="1" ht="12.75" x14ac:dyDescent="0.2">
      <c r="A176" s="335"/>
      <c r="B176" s="335"/>
      <c r="C176" s="23">
        <v>18</v>
      </c>
      <c r="D176" s="23">
        <f t="shared" si="90"/>
        <v>0</v>
      </c>
      <c r="E176">
        <f t="shared" si="91"/>
        <v>0</v>
      </c>
      <c r="F176">
        <f t="shared" si="92"/>
        <v>0</v>
      </c>
      <c r="G176">
        <f t="shared" si="93"/>
        <v>0</v>
      </c>
      <c r="H176">
        <f t="shared" si="94"/>
        <v>0</v>
      </c>
      <c r="I176" s="23">
        <f t="shared" ca="1" si="95"/>
        <v>200</v>
      </c>
      <c r="J176" s="465"/>
      <c r="K176" s="335"/>
      <c r="L176" s="335"/>
      <c r="M176" s="335"/>
      <c r="N176" s="335"/>
      <c r="O176" s="335"/>
      <c r="P176" s="335"/>
      <c r="Q176" s="335"/>
      <c r="R176" s="335"/>
      <c r="S176" s="335"/>
      <c r="T176" s="23">
        <v>18</v>
      </c>
      <c r="U176" s="23">
        <f t="shared" si="96"/>
        <v>0</v>
      </c>
      <c r="V176">
        <f t="shared" si="97"/>
        <v>0</v>
      </c>
      <c r="W176">
        <f t="shared" si="98"/>
        <v>0</v>
      </c>
      <c r="X176">
        <f t="shared" si="99"/>
        <v>0</v>
      </c>
      <c r="Y176">
        <f t="shared" si="100"/>
        <v>0</v>
      </c>
      <c r="Z176" s="23">
        <f t="shared" ca="1" si="101"/>
        <v>200</v>
      </c>
      <c r="AA176" s="465"/>
      <c r="AB176" s="335"/>
      <c r="AC176" s="335"/>
      <c r="AD176" s="335"/>
      <c r="AE176" s="335"/>
      <c r="AF176" s="335"/>
      <c r="AG176" s="335"/>
      <c r="AH176" s="335"/>
      <c r="AI176" s="335"/>
      <c r="AJ176" s="335"/>
      <c r="AK176" s="23">
        <v>18</v>
      </c>
      <c r="AL176" s="23">
        <f t="shared" si="102"/>
        <v>0</v>
      </c>
      <c r="AM176">
        <f t="shared" si="103"/>
        <v>0</v>
      </c>
      <c r="AN176">
        <f t="shared" si="104"/>
        <v>0</v>
      </c>
      <c r="AO176">
        <f t="shared" si="105"/>
        <v>0</v>
      </c>
      <c r="AP176">
        <f t="shared" si="106"/>
        <v>0</v>
      </c>
      <c r="AQ176" s="23">
        <f t="shared" ca="1" si="107"/>
        <v>200</v>
      </c>
      <c r="AR176" s="465"/>
      <c r="AS176" s="335"/>
      <c r="AT176" s="335"/>
      <c r="AU176" s="335"/>
      <c r="AV176" s="335"/>
      <c r="AW176" s="335"/>
      <c r="AX176" s="335"/>
      <c r="AY176" s="335"/>
      <c r="AZ176" s="335"/>
      <c r="BA176" s="335"/>
      <c r="BB176" s="23">
        <v>18</v>
      </c>
      <c r="BC176" s="23">
        <f t="shared" si="108"/>
        <v>0</v>
      </c>
      <c r="BD176">
        <f t="shared" si="109"/>
        <v>0</v>
      </c>
      <c r="BE176">
        <f t="shared" si="110"/>
        <v>0</v>
      </c>
      <c r="BF176">
        <f t="shared" si="111"/>
        <v>0</v>
      </c>
      <c r="BG176">
        <f t="shared" si="112"/>
        <v>0</v>
      </c>
      <c r="BH176" s="23">
        <f t="shared" ca="1" si="113"/>
        <v>200</v>
      </c>
      <c r="BI176" s="465"/>
      <c r="BJ176" s="335"/>
      <c r="BK176" s="335"/>
      <c r="BL176" s="335"/>
      <c r="BM176" s="335"/>
      <c r="BN176" s="335"/>
      <c r="BO176" s="335"/>
      <c r="BP176" s="335"/>
      <c r="BQ176" s="335"/>
      <c r="BR176" s="335"/>
      <c r="BS176" s="23">
        <v>18</v>
      </c>
      <c r="BT176" s="23">
        <f t="shared" si="114"/>
        <v>0</v>
      </c>
      <c r="BU176">
        <f t="shared" si="115"/>
        <v>0</v>
      </c>
      <c r="BV176">
        <f t="shared" si="116"/>
        <v>0</v>
      </c>
      <c r="BW176">
        <f t="shared" si="117"/>
        <v>0</v>
      </c>
      <c r="BX176">
        <f t="shared" si="118"/>
        <v>0</v>
      </c>
      <c r="BY176" s="23">
        <f t="shared" ca="1" si="119"/>
        <v>0</v>
      </c>
      <c r="BZ176" s="465"/>
      <c r="CA176" s="335"/>
      <c r="CB176" s="335"/>
      <c r="CC176" s="335"/>
      <c r="CD176" s="335"/>
      <c r="CE176" s="335"/>
      <c r="CF176" s="335"/>
      <c r="CG176" s="335"/>
      <c r="CH176" s="335"/>
      <c r="CI176" s="335"/>
      <c r="CJ176" s="23">
        <v>18</v>
      </c>
      <c r="CK176" s="23">
        <f t="shared" si="120"/>
        <v>0</v>
      </c>
      <c r="CL176">
        <f t="shared" si="121"/>
        <v>0</v>
      </c>
      <c r="CM176">
        <f t="shared" si="122"/>
        <v>0</v>
      </c>
      <c r="CN176">
        <f t="shared" si="123"/>
        <v>0</v>
      </c>
      <c r="CO176">
        <f t="shared" si="124"/>
        <v>0</v>
      </c>
      <c r="CP176" s="23">
        <f t="shared" ca="1" si="125"/>
        <v>200</v>
      </c>
      <c r="CQ176" s="465"/>
      <c r="CR176" s="335"/>
      <c r="CS176" s="335"/>
      <c r="CT176" s="335"/>
      <c r="CU176" s="335"/>
      <c r="CV176" s="335"/>
      <c r="CW176" s="335"/>
      <c r="CX176" s="335"/>
      <c r="CY176" s="335"/>
      <c r="CZ176" s="335"/>
      <c r="DA176" s="23">
        <v>18</v>
      </c>
      <c r="DB176" s="23">
        <f t="shared" si="126"/>
        <v>0</v>
      </c>
      <c r="DC176">
        <f t="shared" si="127"/>
        <v>0</v>
      </c>
      <c r="DD176">
        <f t="shared" si="128"/>
        <v>0</v>
      </c>
      <c r="DE176">
        <f t="shared" si="129"/>
        <v>0</v>
      </c>
      <c r="DF176">
        <f t="shared" si="130"/>
        <v>0</v>
      </c>
      <c r="DG176" s="23">
        <f t="shared" ca="1" si="131"/>
        <v>200</v>
      </c>
      <c r="DH176" s="465"/>
      <c r="DI176" s="335"/>
      <c r="DJ176" s="335"/>
      <c r="DK176" s="335"/>
      <c r="DL176" s="335"/>
      <c r="DM176" s="335"/>
      <c r="DN176" s="335"/>
      <c r="DO176" s="335"/>
      <c r="DP176" s="335"/>
      <c r="DQ176" s="335"/>
      <c r="DR176" s="23">
        <v>18</v>
      </c>
      <c r="DS176" s="23">
        <f t="shared" si="132"/>
        <v>0</v>
      </c>
      <c r="DT176">
        <f t="shared" si="133"/>
        <v>0</v>
      </c>
      <c r="DU176">
        <f t="shared" si="134"/>
        <v>0</v>
      </c>
      <c r="DV176">
        <f t="shared" si="135"/>
        <v>0</v>
      </c>
      <c r="DW176">
        <f t="shared" si="136"/>
        <v>0</v>
      </c>
      <c r="DX176" s="23">
        <f t="shared" ca="1" si="137"/>
        <v>400</v>
      </c>
      <c r="DY176" s="465"/>
      <c r="DZ176" s="335"/>
      <c r="EA176" s="335"/>
      <c r="EB176" s="335"/>
      <c r="EC176" s="335"/>
      <c r="ED176" s="335"/>
      <c r="EE176" s="335"/>
      <c r="EF176" s="335"/>
      <c r="EG176" s="335"/>
      <c r="EH176" s="335"/>
      <c r="EI176" s="23">
        <v>18</v>
      </c>
      <c r="EJ176" s="23">
        <f t="shared" si="138"/>
        <v>0</v>
      </c>
      <c r="EK176">
        <f t="shared" si="139"/>
        <v>0</v>
      </c>
      <c r="EL176">
        <f t="shared" si="140"/>
        <v>0</v>
      </c>
      <c r="EM176">
        <f t="shared" si="141"/>
        <v>0</v>
      </c>
      <c r="EN176">
        <f t="shared" si="142"/>
        <v>0</v>
      </c>
      <c r="EO176" s="23">
        <f t="shared" ca="1" si="143"/>
        <v>150</v>
      </c>
      <c r="EP176" s="465"/>
      <c r="EQ176" s="335"/>
      <c r="ER176" s="335"/>
      <c r="ES176" s="335"/>
      <c r="ET176" s="335"/>
      <c r="EU176" s="335"/>
      <c r="EV176" s="335"/>
      <c r="EW176" s="335"/>
      <c r="EX176" s="335"/>
      <c r="EY176" s="335"/>
      <c r="EZ176" s="23">
        <v>18</v>
      </c>
      <c r="FA176" s="23">
        <f t="shared" si="144"/>
        <v>0</v>
      </c>
      <c r="FB176">
        <f t="shared" si="145"/>
        <v>0</v>
      </c>
      <c r="FC176">
        <f t="shared" si="146"/>
        <v>0</v>
      </c>
      <c r="FD176">
        <f t="shared" si="147"/>
        <v>0</v>
      </c>
      <c r="FE176">
        <f t="shared" si="148"/>
        <v>0</v>
      </c>
      <c r="FF176" s="23">
        <f t="shared" ca="1" si="149"/>
        <v>200</v>
      </c>
      <c r="FG176" s="465"/>
      <c r="FH176" s="335"/>
      <c r="FI176" s="335"/>
      <c r="FJ176" s="335"/>
      <c r="FK176" s="335"/>
      <c r="FL176" s="335"/>
      <c r="FM176" s="335"/>
      <c r="FN176" s="335"/>
      <c r="FO176" s="335"/>
      <c r="FP176" s="335"/>
      <c r="FQ176" s="23">
        <v>18</v>
      </c>
      <c r="FR176" s="23">
        <f t="shared" si="150"/>
        <v>0</v>
      </c>
      <c r="FS176">
        <f t="shared" si="151"/>
        <v>0</v>
      </c>
      <c r="FT176">
        <f t="shared" si="152"/>
        <v>0</v>
      </c>
      <c r="FU176">
        <f t="shared" si="153"/>
        <v>0</v>
      </c>
      <c r="FV176">
        <f t="shared" si="154"/>
        <v>0</v>
      </c>
      <c r="FW176" s="23">
        <f t="shared" si="155"/>
        <v>0</v>
      </c>
      <c r="FX176" s="465"/>
      <c r="FY176" s="335"/>
      <c r="FZ176" s="335"/>
      <c r="GA176" s="335"/>
      <c r="GB176" s="335"/>
      <c r="GC176" s="335"/>
      <c r="GD176" s="335"/>
      <c r="GE176" s="335"/>
      <c r="GF176" s="335"/>
      <c r="GG176" s="335"/>
      <c r="GH176" s="23">
        <v>18</v>
      </c>
      <c r="GI176" s="23">
        <f t="shared" si="156"/>
        <v>0</v>
      </c>
      <c r="GJ176">
        <f t="shared" si="157"/>
        <v>0</v>
      </c>
      <c r="GK176">
        <f t="shared" si="158"/>
        <v>0</v>
      </c>
      <c r="GL176">
        <f t="shared" si="159"/>
        <v>0</v>
      </c>
      <c r="GM176">
        <f t="shared" si="160"/>
        <v>0</v>
      </c>
      <c r="GN176" s="23">
        <f t="shared" si="161"/>
        <v>0</v>
      </c>
      <c r="GO176" s="465"/>
      <c r="GP176" s="335"/>
      <c r="GQ176" s="335"/>
      <c r="GR176" s="335"/>
      <c r="GS176" s="335"/>
      <c r="GT176" s="335"/>
      <c r="GU176" s="335"/>
      <c r="GV176" s="335"/>
      <c r="GW176" s="335"/>
      <c r="GX176" s="335"/>
      <c r="GY176" s="23">
        <v>18</v>
      </c>
      <c r="GZ176" s="23">
        <f t="shared" si="162"/>
        <v>0</v>
      </c>
      <c r="HA176">
        <f t="shared" si="163"/>
        <v>0</v>
      </c>
      <c r="HB176">
        <f t="shared" si="164"/>
        <v>0</v>
      </c>
      <c r="HC176">
        <f t="shared" si="165"/>
        <v>0</v>
      </c>
      <c r="HD176">
        <f t="shared" si="166"/>
        <v>0</v>
      </c>
      <c r="HE176" s="23">
        <f t="shared" si="167"/>
        <v>0</v>
      </c>
      <c r="HF176" s="465"/>
      <c r="HG176" s="335"/>
      <c r="HH176" s="335"/>
      <c r="HI176" s="335"/>
      <c r="HJ176" s="335"/>
      <c r="HK176" s="335"/>
      <c r="HL176" s="335"/>
      <c r="HM176" s="335"/>
      <c r="HN176" s="335"/>
      <c r="HO176" s="335"/>
      <c r="HP176" s="23">
        <v>18</v>
      </c>
      <c r="HQ176" s="23">
        <f t="shared" si="168"/>
        <v>0</v>
      </c>
      <c r="HR176">
        <f t="shared" si="169"/>
        <v>0</v>
      </c>
      <c r="HS176">
        <f t="shared" si="170"/>
        <v>0</v>
      </c>
      <c r="HT176">
        <f t="shared" si="171"/>
        <v>0</v>
      </c>
      <c r="HU176">
        <f t="shared" si="172"/>
        <v>0</v>
      </c>
      <c r="HV176" s="23">
        <f t="shared" si="173"/>
        <v>0</v>
      </c>
      <c r="HW176" s="465"/>
      <c r="HX176" s="335"/>
      <c r="HY176" s="335"/>
      <c r="HZ176" s="335"/>
      <c r="IA176" s="335"/>
      <c r="IB176" s="335"/>
      <c r="IC176" s="335"/>
      <c r="ID176" s="335"/>
      <c r="IE176" s="335"/>
      <c r="IF176" s="335"/>
      <c r="IG176" s="23">
        <v>18</v>
      </c>
      <c r="IH176" s="23">
        <f t="shared" si="174"/>
        <v>0</v>
      </c>
      <c r="II176">
        <f t="shared" si="175"/>
        <v>0</v>
      </c>
      <c r="IJ176">
        <f t="shared" si="176"/>
        <v>0</v>
      </c>
      <c r="IK176">
        <f t="shared" si="177"/>
        <v>0</v>
      </c>
      <c r="IL176">
        <f t="shared" si="178"/>
        <v>0</v>
      </c>
      <c r="IM176" s="23">
        <f t="shared" si="179"/>
        <v>0</v>
      </c>
      <c r="IN176" s="465"/>
      <c r="IO176" s="335"/>
      <c r="IP176" s="335"/>
      <c r="IQ176" s="335"/>
      <c r="IR176" s="335"/>
      <c r="IS176" s="335"/>
      <c r="IT176" s="335"/>
    </row>
    <row r="177" spans="1:254" s="124" customFormat="1" ht="12.75" x14ac:dyDescent="0.2">
      <c r="A177" s="335"/>
      <c r="B177" s="335"/>
      <c r="C177" s="23">
        <v>19</v>
      </c>
      <c r="D177" s="23">
        <f t="shared" si="90"/>
        <v>0</v>
      </c>
      <c r="E177">
        <f t="shared" si="91"/>
        <v>0</v>
      </c>
      <c r="F177">
        <f t="shared" si="92"/>
        <v>0</v>
      </c>
      <c r="G177">
        <f t="shared" si="93"/>
        <v>0</v>
      </c>
      <c r="H177">
        <f t="shared" si="94"/>
        <v>0</v>
      </c>
      <c r="I177" s="23">
        <f t="shared" ca="1" si="95"/>
        <v>200</v>
      </c>
      <c r="J177" s="465"/>
      <c r="K177" s="335"/>
      <c r="L177" s="335"/>
      <c r="M177" s="335"/>
      <c r="N177" s="335"/>
      <c r="O177" s="335"/>
      <c r="P177" s="335"/>
      <c r="Q177" s="335"/>
      <c r="R177" s="335"/>
      <c r="S177" s="335"/>
      <c r="T177" s="23">
        <v>19</v>
      </c>
      <c r="U177" s="23">
        <f t="shared" si="96"/>
        <v>0</v>
      </c>
      <c r="V177">
        <f t="shared" si="97"/>
        <v>0</v>
      </c>
      <c r="W177">
        <f t="shared" si="98"/>
        <v>0</v>
      </c>
      <c r="X177">
        <f t="shared" si="99"/>
        <v>0</v>
      </c>
      <c r="Y177">
        <f t="shared" si="100"/>
        <v>0</v>
      </c>
      <c r="Z177" s="23">
        <f t="shared" ca="1" si="101"/>
        <v>200</v>
      </c>
      <c r="AA177" s="465"/>
      <c r="AB177" s="335"/>
      <c r="AC177" s="335"/>
      <c r="AD177" s="335"/>
      <c r="AE177" s="335"/>
      <c r="AF177" s="335"/>
      <c r="AG177" s="335"/>
      <c r="AH177" s="335"/>
      <c r="AI177" s="335"/>
      <c r="AJ177" s="335"/>
      <c r="AK177" s="23">
        <v>19</v>
      </c>
      <c r="AL177" s="23">
        <f t="shared" si="102"/>
        <v>0</v>
      </c>
      <c r="AM177">
        <f t="shared" si="103"/>
        <v>0</v>
      </c>
      <c r="AN177">
        <f t="shared" si="104"/>
        <v>0</v>
      </c>
      <c r="AO177">
        <f t="shared" si="105"/>
        <v>0</v>
      </c>
      <c r="AP177">
        <f t="shared" si="106"/>
        <v>0</v>
      </c>
      <c r="AQ177" s="23">
        <f t="shared" ca="1" si="107"/>
        <v>200</v>
      </c>
      <c r="AR177" s="465"/>
      <c r="AS177" s="335"/>
      <c r="AT177" s="335"/>
      <c r="AU177" s="335"/>
      <c r="AV177" s="335"/>
      <c r="AW177" s="335"/>
      <c r="AX177" s="335"/>
      <c r="AY177" s="335"/>
      <c r="AZ177" s="335"/>
      <c r="BA177" s="335"/>
      <c r="BB177" s="23">
        <v>19</v>
      </c>
      <c r="BC177" s="23">
        <f t="shared" si="108"/>
        <v>0</v>
      </c>
      <c r="BD177">
        <f t="shared" si="109"/>
        <v>0</v>
      </c>
      <c r="BE177">
        <f t="shared" si="110"/>
        <v>0</v>
      </c>
      <c r="BF177">
        <f t="shared" si="111"/>
        <v>0</v>
      </c>
      <c r="BG177">
        <f t="shared" si="112"/>
        <v>0</v>
      </c>
      <c r="BH177" s="23">
        <f t="shared" ca="1" si="113"/>
        <v>200</v>
      </c>
      <c r="BI177" s="465"/>
      <c r="BJ177" s="335"/>
      <c r="BK177" s="335"/>
      <c r="BL177" s="335"/>
      <c r="BM177" s="335"/>
      <c r="BN177" s="335"/>
      <c r="BO177" s="335"/>
      <c r="BP177" s="335"/>
      <c r="BQ177" s="335"/>
      <c r="BR177" s="335"/>
      <c r="BS177" s="23">
        <v>19</v>
      </c>
      <c r="BT177" s="23">
        <f t="shared" si="114"/>
        <v>0</v>
      </c>
      <c r="BU177">
        <f t="shared" si="115"/>
        <v>0</v>
      </c>
      <c r="BV177">
        <f t="shared" si="116"/>
        <v>0</v>
      </c>
      <c r="BW177">
        <f t="shared" si="117"/>
        <v>0</v>
      </c>
      <c r="BX177">
        <f t="shared" si="118"/>
        <v>0</v>
      </c>
      <c r="BY177" s="23">
        <f t="shared" ca="1" si="119"/>
        <v>0</v>
      </c>
      <c r="BZ177" s="465"/>
      <c r="CA177" s="335"/>
      <c r="CB177" s="335"/>
      <c r="CC177" s="335"/>
      <c r="CD177" s="335"/>
      <c r="CE177" s="335"/>
      <c r="CF177" s="335"/>
      <c r="CG177" s="335"/>
      <c r="CH177" s="335"/>
      <c r="CI177" s="335"/>
      <c r="CJ177" s="23">
        <v>19</v>
      </c>
      <c r="CK177" s="23">
        <f t="shared" si="120"/>
        <v>0</v>
      </c>
      <c r="CL177">
        <f t="shared" si="121"/>
        <v>0</v>
      </c>
      <c r="CM177">
        <f t="shared" si="122"/>
        <v>0</v>
      </c>
      <c r="CN177">
        <f t="shared" si="123"/>
        <v>0</v>
      </c>
      <c r="CO177">
        <f t="shared" si="124"/>
        <v>0</v>
      </c>
      <c r="CP177" s="23">
        <f t="shared" ca="1" si="125"/>
        <v>200</v>
      </c>
      <c r="CQ177" s="465"/>
      <c r="CR177" s="335"/>
      <c r="CS177" s="335"/>
      <c r="CT177" s="335"/>
      <c r="CU177" s="335"/>
      <c r="CV177" s="335"/>
      <c r="CW177" s="335"/>
      <c r="CX177" s="335"/>
      <c r="CY177" s="335"/>
      <c r="CZ177" s="335"/>
      <c r="DA177" s="23">
        <v>19</v>
      </c>
      <c r="DB177" s="23">
        <f t="shared" si="126"/>
        <v>0</v>
      </c>
      <c r="DC177">
        <f t="shared" si="127"/>
        <v>0</v>
      </c>
      <c r="DD177">
        <f t="shared" si="128"/>
        <v>0</v>
      </c>
      <c r="DE177">
        <f t="shared" si="129"/>
        <v>0</v>
      </c>
      <c r="DF177">
        <f t="shared" si="130"/>
        <v>0</v>
      </c>
      <c r="DG177" s="23">
        <f t="shared" ca="1" si="131"/>
        <v>200</v>
      </c>
      <c r="DH177" s="465"/>
      <c r="DI177" s="335"/>
      <c r="DJ177" s="335"/>
      <c r="DK177" s="335"/>
      <c r="DL177" s="335"/>
      <c r="DM177" s="335"/>
      <c r="DN177" s="335"/>
      <c r="DO177" s="335"/>
      <c r="DP177" s="335"/>
      <c r="DQ177" s="335"/>
      <c r="DR177" s="23">
        <v>19</v>
      </c>
      <c r="DS177" s="23">
        <f t="shared" si="132"/>
        <v>0</v>
      </c>
      <c r="DT177">
        <f t="shared" si="133"/>
        <v>0</v>
      </c>
      <c r="DU177">
        <f t="shared" si="134"/>
        <v>0</v>
      </c>
      <c r="DV177">
        <f t="shared" si="135"/>
        <v>0</v>
      </c>
      <c r="DW177">
        <f t="shared" si="136"/>
        <v>0</v>
      </c>
      <c r="DX177" s="23">
        <f t="shared" ca="1" si="137"/>
        <v>400</v>
      </c>
      <c r="DY177" s="465"/>
      <c r="DZ177" s="335"/>
      <c r="EA177" s="335"/>
      <c r="EB177" s="335"/>
      <c r="EC177" s="335"/>
      <c r="ED177" s="335"/>
      <c r="EE177" s="335"/>
      <c r="EF177" s="335"/>
      <c r="EG177" s="335"/>
      <c r="EH177" s="335"/>
      <c r="EI177" s="23">
        <v>19</v>
      </c>
      <c r="EJ177" s="23">
        <f t="shared" si="138"/>
        <v>0</v>
      </c>
      <c r="EK177">
        <f t="shared" si="139"/>
        <v>0</v>
      </c>
      <c r="EL177">
        <f t="shared" si="140"/>
        <v>0</v>
      </c>
      <c r="EM177">
        <f t="shared" si="141"/>
        <v>0</v>
      </c>
      <c r="EN177">
        <f t="shared" si="142"/>
        <v>0</v>
      </c>
      <c r="EO177" s="23">
        <f t="shared" ca="1" si="143"/>
        <v>150</v>
      </c>
      <c r="EP177" s="465"/>
      <c r="EQ177" s="335"/>
      <c r="ER177" s="335"/>
      <c r="ES177" s="335"/>
      <c r="ET177" s="335"/>
      <c r="EU177" s="335"/>
      <c r="EV177" s="335"/>
      <c r="EW177" s="335"/>
      <c r="EX177" s="335"/>
      <c r="EY177" s="335"/>
      <c r="EZ177" s="23">
        <v>19</v>
      </c>
      <c r="FA177" s="23">
        <f t="shared" si="144"/>
        <v>0</v>
      </c>
      <c r="FB177">
        <f t="shared" si="145"/>
        <v>0</v>
      </c>
      <c r="FC177">
        <f t="shared" si="146"/>
        <v>0</v>
      </c>
      <c r="FD177">
        <f t="shared" si="147"/>
        <v>0</v>
      </c>
      <c r="FE177">
        <f t="shared" si="148"/>
        <v>0</v>
      </c>
      <c r="FF177" s="23">
        <f t="shared" ca="1" si="149"/>
        <v>200</v>
      </c>
      <c r="FG177" s="465"/>
      <c r="FH177" s="335"/>
      <c r="FI177" s="335"/>
      <c r="FJ177" s="335"/>
      <c r="FK177" s="335"/>
      <c r="FL177" s="335"/>
      <c r="FM177" s="335"/>
      <c r="FN177" s="335"/>
      <c r="FO177" s="335"/>
      <c r="FP177" s="335"/>
      <c r="FQ177" s="23">
        <v>19</v>
      </c>
      <c r="FR177" s="23">
        <f t="shared" si="150"/>
        <v>0</v>
      </c>
      <c r="FS177">
        <f t="shared" si="151"/>
        <v>0</v>
      </c>
      <c r="FT177">
        <f t="shared" si="152"/>
        <v>0</v>
      </c>
      <c r="FU177">
        <f t="shared" si="153"/>
        <v>0</v>
      </c>
      <c r="FV177">
        <f t="shared" si="154"/>
        <v>0</v>
      </c>
      <c r="FW177" s="23">
        <f t="shared" si="155"/>
        <v>0</v>
      </c>
      <c r="FX177" s="465"/>
      <c r="FY177" s="335"/>
      <c r="FZ177" s="335"/>
      <c r="GA177" s="335"/>
      <c r="GB177" s="335"/>
      <c r="GC177" s="335"/>
      <c r="GD177" s="335"/>
      <c r="GE177" s="335"/>
      <c r="GF177" s="335"/>
      <c r="GG177" s="335"/>
      <c r="GH177" s="23">
        <v>19</v>
      </c>
      <c r="GI177" s="23">
        <f t="shared" si="156"/>
        <v>0</v>
      </c>
      <c r="GJ177">
        <f t="shared" si="157"/>
        <v>0</v>
      </c>
      <c r="GK177">
        <f t="shared" si="158"/>
        <v>0</v>
      </c>
      <c r="GL177">
        <f t="shared" si="159"/>
        <v>0</v>
      </c>
      <c r="GM177">
        <f t="shared" si="160"/>
        <v>0</v>
      </c>
      <c r="GN177" s="23">
        <f t="shared" si="161"/>
        <v>0</v>
      </c>
      <c r="GO177" s="465"/>
      <c r="GP177" s="335"/>
      <c r="GQ177" s="335"/>
      <c r="GR177" s="335"/>
      <c r="GS177" s="335"/>
      <c r="GT177" s="335"/>
      <c r="GU177" s="335"/>
      <c r="GV177" s="335"/>
      <c r="GW177" s="335"/>
      <c r="GX177" s="335"/>
      <c r="GY177" s="23">
        <v>19</v>
      </c>
      <c r="GZ177" s="23">
        <f t="shared" si="162"/>
        <v>0</v>
      </c>
      <c r="HA177">
        <f t="shared" si="163"/>
        <v>0</v>
      </c>
      <c r="HB177">
        <f t="shared" si="164"/>
        <v>0</v>
      </c>
      <c r="HC177">
        <f t="shared" si="165"/>
        <v>0</v>
      </c>
      <c r="HD177">
        <f t="shared" si="166"/>
        <v>0</v>
      </c>
      <c r="HE177" s="23">
        <f t="shared" si="167"/>
        <v>0</v>
      </c>
      <c r="HF177" s="465"/>
      <c r="HG177" s="335"/>
      <c r="HH177" s="335"/>
      <c r="HI177" s="335"/>
      <c r="HJ177" s="335"/>
      <c r="HK177" s="335"/>
      <c r="HL177" s="335"/>
      <c r="HM177" s="335"/>
      <c r="HN177" s="335"/>
      <c r="HO177" s="335"/>
      <c r="HP177" s="23">
        <v>19</v>
      </c>
      <c r="HQ177" s="23">
        <f t="shared" si="168"/>
        <v>0</v>
      </c>
      <c r="HR177">
        <f t="shared" si="169"/>
        <v>0</v>
      </c>
      <c r="HS177">
        <f t="shared" si="170"/>
        <v>0</v>
      </c>
      <c r="HT177">
        <f t="shared" si="171"/>
        <v>0</v>
      </c>
      <c r="HU177">
        <f t="shared" si="172"/>
        <v>0</v>
      </c>
      <c r="HV177" s="23">
        <f t="shared" si="173"/>
        <v>0</v>
      </c>
      <c r="HW177" s="465"/>
      <c r="HX177" s="335"/>
      <c r="HY177" s="335"/>
      <c r="HZ177" s="335"/>
      <c r="IA177" s="335"/>
      <c r="IB177" s="335"/>
      <c r="IC177" s="335"/>
      <c r="ID177" s="335"/>
      <c r="IE177" s="335"/>
      <c r="IF177" s="335"/>
      <c r="IG177" s="23">
        <v>19</v>
      </c>
      <c r="IH177" s="23">
        <f t="shared" si="174"/>
        <v>0</v>
      </c>
      <c r="II177">
        <f t="shared" si="175"/>
        <v>0</v>
      </c>
      <c r="IJ177">
        <f t="shared" si="176"/>
        <v>0</v>
      </c>
      <c r="IK177">
        <f t="shared" si="177"/>
        <v>0</v>
      </c>
      <c r="IL177">
        <f t="shared" si="178"/>
        <v>0</v>
      </c>
      <c r="IM177" s="23">
        <f t="shared" si="179"/>
        <v>0</v>
      </c>
      <c r="IN177" s="465"/>
      <c r="IO177" s="335"/>
      <c r="IP177" s="335"/>
      <c r="IQ177" s="335"/>
      <c r="IR177" s="335"/>
      <c r="IS177" s="335"/>
      <c r="IT177" s="335"/>
    </row>
    <row r="178" spans="1:254" s="124" customFormat="1" ht="12.75" x14ac:dyDescent="0.2">
      <c r="A178" s="335"/>
      <c r="B178" s="335"/>
      <c r="C178" s="23">
        <v>20</v>
      </c>
      <c r="D178" s="23">
        <f t="shared" si="90"/>
        <v>0</v>
      </c>
      <c r="E178">
        <f t="shared" si="91"/>
        <v>0</v>
      </c>
      <c r="F178">
        <f t="shared" si="92"/>
        <v>0</v>
      </c>
      <c r="G178">
        <f t="shared" si="93"/>
        <v>0</v>
      </c>
      <c r="H178">
        <f t="shared" si="94"/>
        <v>0</v>
      </c>
      <c r="I178" s="23">
        <f t="shared" ca="1" si="95"/>
        <v>200</v>
      </c>
      <c r="J178" s="465"/>
      <c r="K178" s="335"/>
      <c r="L178" s="335"/>
      <c r="M178" s="335"/>
      <c r="N178" s="335"/>
      <c r="O178" s="335"/>
      <c r="P178" s="335"/>
      <c r="Q178" s="335"/>
      <c r="R178" s="335"/>
      <c r="S178" s="335"/>
      <c r="T178" s="23">
        <v>20</v>
      </c>
      <c r="U178" s="23">
        <f t="shared" si="96"/>
        <v>0</v>
      </c>
      <c r="V178">
        <f t="shared" si="97"/>
        <v>0</v>
      </c>
      <c r="W178">
        <f t="shared" si="98"/>
        <v>0</v>
      </c>
      <c r="X178">
        <f t="shared" si="99"/>
        <v>0</v>
      </c>
      <c r="Y178">
        <f t="shared" si="100"/>
        <v>0</v>
      </c>
      <c r="Z178" s="23">
        <f t="shared" ca="1" si="101"/>
        <v>200</v>
      </c>
      <c r="AA178" s="465"/>
      <c r="AB178" s="335"/>
      <c r="AC178" s="335"/>
      <c r="AD178" s="335"/>
      <c r="AE178" s="335"/>
      <c r="AF178" s="335"/>
      <c r="AG178" s="335"/>
      <c r="AH178" s="335"/>
      <c r="AI178" s="335"/>
      <c r="AJ178" s="335"/>
      <c r="AK178" s="23">
        <v>20</v>
      </c>
      <c r="AL178" s="23">
        <f t="shared" si="102"/>
        <v>0</v>
      </c>
      <c r="AM178">
        <f t="shared" si="103"/>
        <v>0</v>
      </c>
      <c r="AN178">
        <f t="shared" si="104"/>
        <v>0</v>
      </c>
      <c r="AO178">
        <f t="shared" si="105"/>
        <v>0</v>
      </c>
      <c r="AP178">
        <f t="shared" si="106"/>
        <v>0</v>
      </c>
      <c r="AQ178" s="23">
        <f t="shared" ca="1" si="107"/>
        <v>200</v>
      </c>
      <c r="AR178" s="465"/>
      <c r="AS178" s="335"/>
      <c r="AT178" s="335"/>
      <c r="AU178" s="335"/>
      <c r="AV178" s="335"/>
      <c r="AW178" s="335"/>
      <c r="AX178" s="335"/>
      <c r="AY178" s="335"/>
      <c r="AZ178" s="335"/>
      <c r="BA178" s="335"/>
      <c r="BB178" s="23">
        <v>20</v>
      </c>
      <c r="BC178" s="23">
        <f t="shared" si="108"/>
        <v>0</v>
      </c>
      <c r="BD178">
        <f t="shared" si="109"/>
        <v>0</v>
      </c>
      <c r="BE178">
        <f t="shared" si="110"/>
        <v>0</v>
      </c>
      <c r="BF178">
        <f t="shared" si="111"/>
        <v>0</v>
      </c>
      <c r="BG178">
        <f t="shared" si="112"/>
        <v>0</v>
      </c>
      <c r="BH178" s="23">
        <f t="shared" ca="1" si="113"/>
        <v>200</v>
      </c>
      <c r="BI178" s="465"/>
      <c r="BJ178" s="335"/>
      <c r="BK178" s="335"/>
      <c r="BL178" s="335"/>
      <c r="BM178" s="335"/>
      <c r="BN178" s="335"/>
      <c r="BO178" s="335"/>
      <c r="BP178" s="335"/>
      <c r="BQ178" s="335"/>
      <c r="BR178" s="335"/>
      <c r="BS178" s="23">
        <v>20</v>
      </c>
      <c r="BT178" s="23">
        <f t="shared" si="114"/>
        <v>0</v>
      </c>
      <c r="BU178">
        <f t="shared" si="115"/>
        <v>0</v>
      </c>
      <c r="BV178">
        <f t="shared" si="116"/>
        <v>0</v>
      </c>
      <c r="BW178">
        <f t="shared" si="117"/>
        <v>0</v>
      </c>
      <c r="BX178">
        <f t="shared" si="118"/>
        <v>0</v>
      </c>
      <c r="BY178" s="23">
        <f t="shared" ca="1" si="119"/>
        <v>0</v>
      </c>
      <c r="BZ178" s="465"/>
      <c r="CA178" s="335"/>
      <c r="CB178" s="335"/>
      <c r="CC178" s="335"/>
      <c r="CD178" s="335"/>
      <c r="CE178" s="335"/>
      <c r="CF178" s="335"/>
      <c r="CG178" s="335"/>
      <c r="CH178" s="335"/>
      <c r="CI178" s="335"/>
      <c r="CJ178" s="23">
        <v>20</v>
      </c>
      <c r="CK178" s="23">
        <f t="shared" si="120"/>
        <v>0</v>
      </c>
      <c r="CL178">
        <f t="shared" si="121"/>
        <v>0</v>
      </c>
      <c r="CM178">
        <f t="shared" si="122"/>
        <v>0</v>
      </c>
      <c r="CN178">
        <f t="shared" si="123"/>
        <v>0</v>
      </c>
      <c r="CO178">
        <f t="shared" si="124"/>
        <v>0</v>
      </c>
      <c r="CP178" s="23">
        <f t="shared" ca="1" si="125"/>
        <v>200</v>
      </c>
      <c r="CQ178" s="465"/>
      <c r="CR178" s="335"/>
      <c r="CS178" s="335"/>
      <c r="CT178" s="335"/>
      <c r="CU178" s="335"/>
      <c r="CV178" s="335"/>
      <c r="CW178" s="335"/>
      <c r="CX178" s="335"/>
      <c r="CY178" s="335"/>
      <c r="CZ178" s="335"/>
      <c r="DA178" s="23">
        <v>20</v>
      </c>
      <c r="DB178" s="23">
        <f t="shared" si="126"/>
        <v>0</v>
      </c>
      <c r="DC178">
        <f t="shared" si="127"/>
        <v>0</v>
      </c>
      <c r="DD178">
        <f t="shared" si="128"/>
        <v>0</v>
      </c>
      <c r="DE178">
        <f t="shared" si="129"/>
        <v>0</v>
      </c>
      <c r="DF178">
        <f t="shared" si="130"/>
        <v>0</v>
      </c>
      <c r="DG178" s="23">
        <f t="shared" ca="1" si="131"/>
        <v>200</v>
      </c>
      <c r="DH178" s="465"/>
      <c r="DI178" s="335"/>
      <c r="DJ178" s="335"/>
      <c r="DK178" s="335"/>
      <c r="DL178" s="335"/>
      <c r="DM178" s="335"/>
      <c r="DN178" s="335"/>
      <c r="DO178" s="335"/>
      <c r="DP178" s="335"/>
      <c r="DQ178" s="335"/>
      <c r="DR178" s="23">
        <v>20</v>
      </c>
      <c r="DS178" s="23">
        <f t="shared" si="132"/>
        <v>0</v>
      </c>
      <c r="DT178">
        <f t="shared" si="133"/>
        <v>0</v>
      </c>
      <c r="DU178">
        <f t="shared" si="134"/>
        <v>0</v>
      </c>
      <c r="DV178">
        <f t="shared" si="135"/>
        <v>0</v>
      </c>
      <c r="DW178">
        <f t="shared" si="136"/>
        <v>0</v>
      </c>
      <c r="DX178" s="23">
        <f t="shared" ca="1" si="137"/>
        <v>400</v>
      </c>
      <c r="DY178" s="465"/>
      <c r="DZ178" s="335"/>
      <c r="EA178" s="335"/>
      <c r="EB178" s="335"/>
      <c r="EC178" s="335"/>
      <c r="ED178" s="335"/>
      <c r="EE178" s="335"/>
      <c r="EF178" s="335"/>
      <c r="EG178" s="335"/>
      <c r="EH178" s="335"/>
      <c r="EI178" s="23">
        <v>20</v>
      </c>
      <c r="EJ178" s="23">
        <f t="shared" si="138"/>
        <v>0</v>
      </c>
      <c r="EK178">
        <f t="shared" si="139"/>
        <v>0</v>
      </c>
      <c r="EL178">
        <f t="shared" si="140"/>
        <v>0</v>
      </c>
      <c r="EM178">
        <f t="shared" si="141"/>
        <v>0</v>
      </c>
      <c r="EN178">
        <f t="shared" si="142"/>
        <v>0</v>
      </c>
      <c r="EO178" s="23">
        <f t="shared" ca="1" si="143"/>
        <v>150</v>
      </c>
      <c r="EP178" s="465"/>
      <c r="EQ178" s="335"/>
      <c r="ER178" s="335"/>
      <c r="ES178" s="335"/>
      <c r="ET178" s="335"/>
      <c r="EU178" s="335"/>
      <c r="EV178" s="335"/>
      <c r="EW178" s="335"/>
      <c r="EX178" s="335"/>
      <c r="EY178" s="335"/>
      <c r="EZ178" s="23">
        <v>20</v>
      </c>
      <c r="FA178" s="23">
        <f t="shared" si="144"/>
        <v>0</v>
      </c>
      <c r="FB178">
        <f t="shared" si="145"/>
        <v>0</v>
      </c>
      <c r="FC178">
        <f t="shared" si="146"/>
        <v>0</v>
      </c>
      <c r="FD178">
        <f t="shared" si="147"/>
        <v>0</v>
      </c>
      <c r="FE178">
        <f t="shared" si="148"/>
        <v>0</v>
      </c>
      <c r="FF178" s="23">
        <f t="shared" ca="1" si="149"/>
        <v>200</v>
      </c>
      <c r="FG178" s="465"/>
      <c r="FH178" s="335"/>
      <c r="FI178" s="335"/>
      <c r="FJ178" s="335"/>
      <c r="FK178" s="335"/>
      <c r="FL178" s="335"/>
      <c r="FM178" s="335"/>
      <c r="FN178" s="335"/>
      <c r="FO178" s="335"/>
      <c r="FP178" s="335"/>
      <c r="FQ178" s="23">
        <v>20</v>
      </c>
      <c r="FR178" s="23">
        <f t="shared" si="150"/>
        <v>0</v>
      </c>
      <c r="FS178">
        <f t="shared" si="151"/>
        <v>0</v>
      </c>
      <c r="FT178">
        <f t="shared" si="152"/>
        <v>0</v>
      </c>
      <c r="FU178">
        <f t="shared" si="153"/>
        <v>0</v>
      </c>
      <c r="FV178">
        <f t="shared" si="154"/>
        <v>0</v>
      </c>
      <c r="FW178" s="23">
        <f t="shared" si="155"/>
        <v>0</v>
      </c>
      <c r="FX178" s="465"/>
      <c r="FY178" s="335"/>
      <c r="FZ178" s="335"/>
      <c r="GA178" s="335"/>
      <c r="GB178" s="335"/>
      <c r="GC178" s="335"/>
      <c r="GD178" s="335"/>
      <c r="GE178" s="335"/>
      <c r="GF178" s="335"/>
      <c r="GG178" s="335"/>
      <c r="GH178" s="23">
        <v>20</v>
      </c>
      <c r="GI178" s="23">
        <f t="shared" si="156"/>
        <v>0</v>
      </c>
      <c r="GJ178">
        <f t="shared" si="157"/>
        <v>0</v>
      </c>
      <c r="GK178">
        <f t="shared" si="158"/>
        <v>0</v>
      </c>
      <c r="GL178">
        <f t="shared" si="159"/>
        <v>0</v>
      </c>
      <c r="GM178">
        <f t="shared" si="160"/>
        <v>0</v>
      </c>
      <c r="GN178" s="23">
        <f t="shared" si="161"/>
        <v>0</v>
      </c>
      <c r="GO178" s="465"/>
      <c r="GP178" s="335"/>
      <c r="GQ178" s="335"/>
      <c r="GR178" s="335"/>
      <c r="GS178" s="335"/>
      <c r="GT178" s="335"/>
      <c r="GU178" s="335"/>
      <c r="GV178" s="335"/>
      <c r="GW178" s="335"/>
      <c r="GX178" s="335"/>
      <c r="GY178" s="23">
        <v>20</v>
      </c>
      <c r="GZ178" s="23">
        <f t="shared" si="162"/>
        <v>0</v>
      </c>
      <c r="HA178">
        <f t="shared" si="163"/>
        <v>0</v>
      </c>
      <c r="HB178">
        <f t="shared" si="164"/>
        <v>0</v>
      </c>
      <c r="HC178">
        <f t="shared" si="165"/>
        <v>0</v>
      </c>
      <c r="HD178">
        <f t="shared" si="166"/>
        <v>0</v>
      </c>
      <c r="HE178" s="23">
        <f t="shared" si="167"/>
        <v>0</v>
      </c>
      <c r="HF178" s="465"/>
      <c r="HG178" s="335"/>
      <c r="HH178" s="335"/>
      <c r="HI178" s="335"/>
      <c r="HJ178" s="335"/>
      <c r="HK178" s="335"/>
      <c r="HL178" s="335"/>
      <c r="HM178" s="335"/>
      <c r="HN178" s="335"/>
      <c r="HO178" s="335"/>
      <c r="HP178" s="23">
        <v>20</v>
      </c>
      <c r="HQ178" s="23">
        <f t="shared" si="168"/>
        <v>0</v>
      </c>
      <c r="HR178">
        <f t="shared" si="169"/>
        <v>0</v>
      </c>
      <c r="HS178">
        <f t="shared" si="170"/>
        <v>0</v>
      </c>
      <c r="HT178">
        <f t="shared" si="171"/>
        <v>0</v>
      </c>
      <c r="HU178">
        <f t="shared" si="172"/>
        <v>0</v>
      </c>
      <c r="HV178" s="23">
        <f t="shared" si="173"/>
        <v>0</v>
      </c>
      <c r="HW178" s="465"/>
      <c r="HX178" s="335"/>
      <c r="HY178" s="335"/>
      <c r="HZ178" s="335"/>
      <c r="IA178" s="335"/>
      <c r="IB178" s="335"/>
      <c r="IC178" s="335"/>
      <c r="ID178" s="335"/>
      <c r="IE178" s="335"/>
      <c r="IF178" s="335"/>
      <c r="IG178" s="23">
        <v>20</v>
      </c>
      <c r="IH178" s="23">
        <f t="shared" si="174"/>
        <v>0</v>
      </c>
      <c r="II178">
        <f t="shared" si="175"/>
        <v>0</v>
      </c>
      <c r="IJ178">
        <f t="shared" si="176"/>
        <v>0</v>
      </c>
      <c r="IK178">
        <f t="shared" si="177"/>
        <v>0</v>
      </c>
      <c r="IL178">
        <f t="shared" si="178"/>
        <v>0</v>
      </c>
      <c r="IM178" s="23">
        <f t="shared" si="179"/>
        <v>0</v>
      </c>
      <c r="IN178" s="465"/>
      <c r="IO178" s="335"/>
      <c r="IP178" s="335"/>
      <c r="IQ178" s="335"/>
      <c r="IR178" s="335"/>
      <c r="IS178" s="335"/>
      <c r="IT178" s="335"/>
    </row>
    <row r="179" spans="1:254" s="124" customFormat="1" ht="12.75" x14ac:dyDescent="0.2">
      <c r="A179" s="335"/>
      <c r="B179" s="335"/>
      <c r="C179" s="23">
        <v>21</v>
      </c>
      <c r="D179" s="23">
        <f t="shared" ca="1" si="90"/>
        <v>200</v>
      </c>
      <c r="E179">
        <f t="shared" si="91"/>
        <v>0</v>
      </c>
      <c r="F179">
        <f t="shared" si="92"/>
        <v>0</v>
      </c>
      <c r="G179">
        <f t="shared" si="93"/>
        <v>0</v>
      </c>
      <c r="H179">
        <f t="shared" ca="1" si="94"/>
        <v>200</v>
      </c>
      <c r="I179" s="23">
        <f t="shared" ca="1" si="95"/>
        <v>200</v>
      </c>
      <c r="J179" s="465"/>
      <c r="K179" s="335"/>
      <c r="L179" s="335"/>
      <c r="M179" s="335"/>
      <c r="N179" s="335"/>
      <c r="O179" s="335"/>
      <c r="P179" s="335"/>
      <c r="Q179" s="335"/>
      <c r="R179" s="335"/>
      <c r="S179" s="335"/>
      <c r="T179" s="23">
        <v>21</v>
      </c>
      <c r="U179" s="23">
        <f t="shared" ca="1" si="96"/>
        <v>200</v>
      </c>
      <c r="V179">
        <f t="shared" si="97"/>
        <v>0</v>
      </c>
      <c r="W179">
        <f t="shared" si="98"/>
        <v>0</v>
      </c>
      <c r="X179">
        <f t="shared" si="99"/>
        <v>0</v>
      </c>
      <c r="Y179">
        <f t="shared" ca="1" si="100"/>
        <v>200</v>
      </c>
      <c r="Z179" s="23">
        <f t="shared" ca="1" si="101"/>
        <v>200</v>
      </c>
      <c r="AA179" s="465"/>
      <c r="AB179" s="335"/>
      <c r="AC179" s="335"/>
      <c r="AD179" s="335"/>
      <c r="AE179" s="335"/>
      <c r="AF179" s="335"/>
      <c r="AG179" s="335"/>
      <c r="AH179" s="335"/>
      <c r="AI179" s="335"/>
      <c r="AJ179" s="335"/>
      <c r="AK179" s="23">
        <v>21</v>
      </c>
      <c r="AL179" s="23">
        <f t="shared" ca="1" si="102"/>
        <v>200</v>
      </c>
      <c r="AM179">
        <f t="shared" si="103"/>
        <v>0</v>
      </c>
      <c r="AN179">
        <f t="shared" si="104"/>
        <v>0</v>
      </c>
      <c r="AO179">
        <f t="shared" si="105"/>
        <v>0</v>
      </c>
      <c r="AP179">
        <f t="shared" ca="1" si="106"/>
        <v>200</v>
      </c>
      <c r="AQ179" s="23">
        <f t="shared" ca="1" si="107"/>
        <v>200</v>
      </c>
      <c r="AR179" s="465"/>
      <c r="AS179" s="335"/>
      <c r="AT179" s="335"/>
      <c r="AU179" s="335"/>
      <c r="AV179" s="335"/>
      <c r="AW179" s="335"/>
      <c r="AX179" s="335"/>
      <c r="AY179" s="335"/>
      <c r="AZ179" s="335"/>
      <c r="BA179" s="335"/>
      <c r="BB179" s="23">
        <v>21</v>
      </c>
      <c r="BC179" s="23">
        <f t="shared" ca="1" si="108"/>
        <v>200</v>
      </c>
      <c r="BD179">
        <f t="shared" si="109"/>
        <v>0</v>
      </c>
      <c r="BE179">
        <f t="shared" si="110"/>
        <v>0</v>
      </c>
      <c r="BF179">
        <f t="shared" si="111"/>
        <v>0</v>
      </c>
      <c r="BG179">
        <f t="shared" ca="1" si="112"/>
        <v>200</v>
      </c>
      <c r="BH179" s="23">
        <f t="shared" ca="1" si="113"/>
        <v>200</v>
      </c>
      <c r="BI179" s="465"/>
      <c r="BJ179" s="335"/>
      <c r="BK179" s="335"/>
      <c r="BL179" s="335"/>
      <c r="BM179" s="335"/>
      <c r="BN179" s="335"/>
      <c r="BO179" s="335"/>
      <c r="BP179" s="335"/>
      <c r="BQ179" s="335"/>
      <c r="BR179" s="335"/>
      <c r="BS179" s="23">
        <v>21</v>
      </c>
      <c r="BT179" s="23">
        <f t="shared" si="114"/>
        <v>0</v>
      </c>
      <c r="BU179">
        <f t="shared" si="115"/>
        <v>0</v>
      </c>
      <c r="BV179">
        <f t="shared" si="116"/>
        <v>0</v>
      </c>
      <c r="BW179">
        <f t="shared" si="117"/>
        <v>0</v>
      </c>
      <c r="BX179">
        <f t="shared" si="118"/>
        <v>0</v>
      </c>
      <c r="BY179" s="23">
        <f t="shared" ca="1" si="119"/>
        <v>0</v>
      </c>
      <c r="BZ179" s="465"/>
      <c r="CA179" s="335"/>
      <c r="CB179" s="335"/>
      <c r="CC179" s="335"/>
      <c r="CD179" s="335"/>
      <c r="CE179" s="335"/>
      <c r="CF179" s="335"/>
      <c r="CG179" s="335"/>
      <c r="CH179" s="335"/>
      <c r="CI179" s="335"/>
      <c r="CJ179" s="23">
        <v>21</v>
      </c>
      <c r="CK179" s="23">
        <f t="shared" ca="1" si="120"/>
        <v>200</v>
      </c>
      <c r="CL179">
        <f t="shared" si="121"/>
        <v>0</v>
      </c>
      <c r="CM179">
        <f t="shared" si="122"/>
        <v>0</v>
      </c>
      <c r="CN179">
        <f t="shared" si="123"/>
        <v>0</v>
      </c>
      <c r="CO179">
        <f t="shared" ca="1" si="124"/>
        <v>200</v>
      </c>
      <c r="CP179" s="23">
        <f t="shared" ca="1" si="125"/>
        <v>200</v>
      </c>
      <c r="CQ179" s="465"/>
      <c r="CR179" s="335"/>
      <c r="CS179" s="335"/>
      <c r="CT179" s="335"/>
      <c r="CU179" s="335"/>
      <c r="CV179" s="335"/>
      <c r="CW179" s="335"/>
      <c r="CX179" s="335"/>
      <c r="CY179" s="335"/>
      <c r="CZ179" s="335"/>
      <c r="DA179" s="23">
        <v>21</v>
      </c>
      <c r="DB179" s="23">
        <f t="shared" ca="1" si="126"/>
        <v>200</v>
      </c>
      <c r="DC179">
        <f t="shared" si="127"/>
        <v>0</v>
      </c>
      <c r="DD179">
        <f t="shared" si="128"/>
        <v>0</v>
      </c>
      <c r="DE179">
        <f t="shared" si="129"/>
        <v>0</v>
      </c>
      <c r="DF179">
        <f t="shared" ca="1" si="130"/>
        <v>200</v>
      </c>
      <c r="DG179" s="23">
        <f t="shared" ca="1" si="131"/>
        <v>200</v>
      </c>
      <c r="DH179" s="465"/>
      <c r="DI179" s="335"/>
      <c r="DJ179" s="335"/>
      <c r="DK179" s="335"/>
      <c r="DL179" s="335"/>
      <c r="DM179" s="335"/>
      <c r="DN179" s="335"/>
      <c r="DO179" s="335"/>
      <c r="DP179" s="335"/>
      <c r="DQ179" s="335"/>
      <c r="DR179" s="23">
        <v>21</v>
      </c>
      <c r="DS179" s="23">
        <f t="shared" ca="1" si="132"/>
        <v>400</v>
      </c>
      <c r="DT179">
        <f t="shared" si="133"/>
        <v>0</v>
      </c>
      <c r="DU179">
        <f t="shared" si="134"/>
        <v>0</v>
      </c>
      <c r="DV179">
        <f t="shared" si="135"/>
        <v>0</v>
      </c>
      <c r="DW179">
        <f t="shared" ca="1" si="136"/>
        <v>400</v>
      </c>
      <c r="DX179" s="23">
        <f t="shared" ca="1" si="137"/>
        <v>400</v>
      </c>
      <c r="DY179" s="465"/>
      <c r="DZ179" s="335"/>
      <c r="EA179" s="335"/>
      <c r="EB179" s="335"/>
      <c r="EC179" s="335"/>
      <c r="ED179" s="335"/>
      <c r="EE179" s="335"/>
      <c r="EF179" s="335"/>
      <c r="EG179" s="335"/>
      <c r="EH179" s="335"/>
      <c r="EI179" s="23">
        <v>21</v>
      </c>
      <c r="EJ179" s="23">
        <f t="shared" ca="1" si="138"/>
        <v>150</v>
      </c>
      <c r="EK179">
        <f t="shared" si="139"/>
        <v>0</v>
      </c>
      <c r="EL179">
        <f t="shared" si="140"/>
        <v>0</v>
      </c>
      <c r="EM179">
        <f t="shared" si="141"/>
        <v>0</v>
      </c>
      <c r="EN179">
        <f t="shared" ca="1" si="142"/>
        <v>150</v>
      </c>
      <c r="EO179" s="23">
        <f t="shared" ca="1" si="143"/>
        <v>150</v>
      </c>
      <c r="EP179" s="465"/>
      <c r="EQ179" s="335"/>
      <c r="ER179" s="335"/>
      <c r="ES179" s="335"/>
      <c r="ET179" s="335"/>
      <c r="EU179" s="335"/>
      <c r="EV179" s="335"/>
      <c r="EW179" s="335"/>
      <c r="EX179" s="335"/>
      <c r="EY179" s="335"/>
      <c r="EZ179" s="23">
        <v>21</v>
      </c>
      <c r="FA179" s="23">
        <f t="shared" ca="1" si="144"/>
        <v>200</v>
      </c>
      <c r="FB179">
        <f t="shared" si="145"/>
        <v>0</v>
      </c>
      <c r="FC179">
        <f t="shared" si="146"/>
        <v>0</v>
      </c>
      <c r="FD179">
        <f t="shared" si="147"/>
        <v>0</v>
      </c>
      <c r="FE179">
        <f t="shared" ca="1" si="148"/>
        <v>200</v>
      </c>
      <c r="FF179" s="23">
        <f t="shared" ca="1" si="149"/>
        <v>200</v>
      </c>
      <c r="FG179" s="465"/>
      <c r="FH179" s="335"/>
      <c r="FI179" s="335"/>
      <c r="FJ179" s="335"/>
      <c r="FK179" s="335"/>
      <c r="FL179" s="335"/>
      <c r="FM179" s="335"/>
      <c r="FN179" s="335"/>
      <c r="FO179" s="335"/>
      <c r="FP179" s="335"/>
      <c r="FQ179" s="23">
        <v>21</v>
      </c>
      <c r="FR179" s="23">
        <f t="shared" si="150"/>
        <v>0</v>
      </c>
      <c r="FS179">
        <f t="shared" si="151"/>
        <v>0</v>
      </c>
      <c r="FT179">
        <f t="shared" si="152"/>
        <v>0</v>
      </c>
      <c r="FU179">
        <f t="shared" si="153"/>
        <v>0</v>
      </c>
      <c r="FV179">
        <f t="shared" si="154"/>
        <v>0</v>
      </c>
      <c r="FW179" s="23">
        <f t="shared" si="155"/>
        <v>0</v>
      </c>
      <c r="FX179" s="465"/>
      <c r="FY179" s="335"/>
      <c r="FZ179" s="335"/>
      <c r="GA179" s="335"/>
      <c r="GB179" s="335"/>
      <c r="GC179" s="335"/>
      <c r="GD179" s="335"/>
      <c r="GE179" s="335"/>
      <c r="GF179" s="335"/>
      <c r="GG179" s="335"/>
      <c r="GH179" s="23">
        <v>21</v>
      </c>
      <c r="GI179" s="23">
        <f t="shared" si="156"/>
        <v>0</v>
      </c>
      <c r="GJ179">
        <f t="shared" si="157"/>
        <v>0</v>
      </c>
      <c r="GK179">
        <f t="shared" si="158"/>
        <v>0</v>
      </c>
      <c r="GL179">
        <f t="shared" si="159"/>
        <v>0</v>
      </c>
      <c r="GM179">
        <f t="shared" si="160"/>
        <v>0</v>
      </c>
      <c r="GN179" s="23">
        <f t="shared" si="161"/>
        <v>0</v>
      </c>
      <c r="GO179" s="465"/>
      <c r="GP179" s="335"/>
      <c r="GQ179" s="335"/>
      <c r="GR179" s="335"/>
      <c r="GS179" s="335"/>
      <c r="GT179" s="335"/>
      <c r="GU179" s="335"/>
      <c r="GV179" s="335"/>
      <c r="GW179" s="335"/>
      <c r="GX179" s="335"/>
      <c r="GY179" s="23">
        <v>21</v>
      </c>
      <c r="GZ179" s="23">
        <f t="shared" si="162"/>
        <v>0</v>
      </c>
      <c r="HA179">
        <f t="shared" si="163"/>
        <v>0</v>
      </c>
      <c r="HB179">
        <f t="shared" si="164"/>
        <v>0</v>
      </c>
      <c r="HC179">
        <f t="shared" si="165"/>
        <v>0</v>
      </c>
      <c r="HD179">
        <f t="shared" si="166"/>
        <v>0</v>
      </c>
      <c r="HE179" s="23">
        <f t="shared" si="167"/>
        <v>0</v>
      </c>
      <c r="HF179" s="465"/>
      <c r="HG179" s="335"/>
      <c r="HH179" s="335"/>
      <c r="HI179" s="335"/>
      <c r="HJ179" s="335"/>
      <c r="HK179" s="335"/>
      <c r="HL179" s="335"/>
      <c r="HM179" s="335"/>
      <c r="HN179" s="335"/>
      <c r="HO179" s="335"/>
      <c r="HP179" s="23">
        <v>21</v>
      </c>
      <c r="HQ179" s="23">
        <f t="shared" si="168"/>
        <v>0</v>
      </c>
      <c r="HR179">
        <f t="shared" si="169"/>
        <v>0</v>
      </c>
      <c r="HS179">
        <f t="shared" si="170"/>
        <v>0</v>
      </c>
      <c r="HT179">
        <f t="shared" si="171"/>
        <v>0</v>
      </c>
      <c r="HU179">
        <f t="shared" si="172"/>
        <v>0</v>
      </c>
      <c r="HV179" s="23">
        <f t="shared" si="173"/>
        <v>0</v>
      </c>
      <c r="HW179" s="465"/>
      <c r="HX179" s="335"/>
      <c r="HY179" s="335"/>
      <c r="HZ179" s="335"/>
      <c r="IA179" s="335"/>
      <c r="IB179" s="335"/>
      <c r="IC179" s="335"/>
      <c r="ID179" s="335"/>
      <c r="IE179" s="335"/>
      <c r="IF179" s="335"/>
      <c r="IG179" s="23">
        <v>21</v>
      </c>
      <c r="IH179" s="23">
        <f t="shared" si="174"/>
        <v>0</v>
      </c>
      <c r="II179">
        <f t="shared" si="175"/>
        <v>0</v>
      </c>
      <c r="IJ179">
        <f t="shared" si="176"/>
        <v>0</v>
      </c>
      <c r="IK179">
        <f t="shared" si="177"/>
        <v>0</v>
      </c>
      <c r="IL179">
        <f t="shared" si="178"/>
        <v>0</v>
      </c>
      <c r="IM179" s="23">
        <f t="shared" si="179"/>
        <v>0</v>
      </c>
      <c r="IN179" s="465"/>
      <c r="IO179" s="335"/>
      <c r="IP179" s="335"/>
      <c r="IQ179" s="335"/>
      <c r="IR179" s="335"/>
      <c r="IS179" s="335"/>
      <c r="IT179" s="335"/>
    </row>
    <row r="180" spans="1:254" s="124" customFormat="1" ht="12.75" x14ac:dyDescent="0.2">
      <c r="A180" s="335"/>
      <c r="B180" s="335"/>
      <c r="C180" s="23">
        <v>22</v>
      </c>
      <c r="D180" s="23">
        <f t="shared" si="90"/>
        <v>0</v>
      </c>
      <c r="E180">
        <f t="shared" si="91"/>
        <v>0</v>
      </c>
      <c r="F180">
        <f t="shared" si="92"/>
        <v>0</v>
      </c>
      <c r="G180">
        <f t="shared" si="93"/>
        <v>0</v>
      </c>
      <c r="H180">
        <f t="shared" si="94"/>
        <v>0</v>
      </c>
      <c r="I180" s="23">
        <f t="shared" ca="1" si="95"/>
        <v>200</v>
      </c>
      <c r="J180" s="465"/>
      <c r="K180" s="335"/>
      <c r="L180" s="335"/>
      <c r="M180" s="335"/>
      <c r="N180" s="335"/>
      <c r="O180" s="335"/>
      <c r="P180" s="335"/>
      <c r="Q180" s="335"/>
      <c r="R180" s="335"/>
      <c r="S180" s="335"/>
      <c r="T180" s="23">
        <v>22</v>
      </c>
      <c r="U180" s="23">
        <f t="shared" si="96"/>
        <v>0</v>
      </c>
      <c r="V180">
        <f t="shared" si="97"/>
        <v>0</v>
      </c>
      <c r="W180">
        <f t="shared" si="98"/>
        <v>0</v>
      </c>
      <c r="X180">
        <f t="shared" si="99"/>
        <v>0</v>
      </c>
      <c r="Y180">
        <f t="shared" si="100"/>
        <v>0</v>
      </c>
      <c r="Z180" s="23">
        <f t="shared" ca="1" si="101"/>
        <v>200</v>
      </c>
      <c r="AA180" s="465"/>
      <c r="AB180" s="335"/>
      <c r="AC180" s="335"/>
      <c r="AD180" s="335"/>
      <c r="AE180" s="335"/>
      <c r="AF180" s="335"/>
      <c r="AG180" s="335"/>
      <c r="AH180" s="335"/>
      <c r="AI180" s="335"/>
      <c r="AJ180" s="335"/>
      <c r="AK180" s="23">
        <v>22</v>
      </c>
      <c r="AL180" s="23">
        <f t="shared" si="102"/>
        <v>0</v>
      </c>
      <c r="AM180">
        <f t="shared" si="103"/>
        <v>0</v>
      </c>
      <c r="AN180">
        <f t="shared" si="104"/>
        <v>0</v>
      </c>
      <c r="AO180">
        <f t="shared" si="105"/>
        <v>0</v>
      </c>
      <c r="AP180">
        <f t="shared" si="106"/>
        <v>0</v>
      </c>
      <c r="AQ180" s="23">
        <f t="shared" ca="1" si="107"/>
        <v>200</v>
      </c>
      <c r="AR180" s="465"/>
      <c r="AS180" s="335"/>
      <c r="AT180" s="335"/>
      <c r="AU180" s="335"/>
      <c r="AV180" s="335"/>
      <c r="AW180" s="335"/>
      <c r="AX180" s="335"/>
      <c r="AY180" s="335"/>
      <c r="AZ180" s="335"/>
      <c r="BA180" s="335"/>
      <c r="BB180" s="23">
        <v>22</v>
      </c>
      <c r="BC180" s="23">
        <f t="shared" si="108"/>
        <v>0</v>
      </c>
      <c r="BD180">
        <f t="shared" si="109"/>
        <v>0</v>
      </c>
      <c r="BE180">
        <f t="shared" si="110"/>
        <v>0</v>
      </c>
      <c r="BF180">
        <f t="shared" si="111"/>
        <v>0</v>
      </c>
      <c r="BG180">
        <f t="shared" si="112"/>
        <v>0</v>
      </c>
      <c r="BH180" s="23">
        <f t="shared" ca="1" si="113"/>
        <v>200</v>
      </c>
      <c r="BI180" s="465"/>
      <c r="BJ180" s="335"/>
      <c r="BK180" s="335"/>
      <c r="BL180" s="335"/>
      <c r="BM180" s="335"/>
      <c r="BN180" s="335"/>
      <c r="BO180" s="335"/>
      <c r="BP180" s="335"/>
      <c r="BQ180" s="335"/>
      <c r="BR180" s="335"/>
      <c r="BS180" s="23">
        <v>22</v>
      </c>
      <c r="BT180" s="23">
        <f t="shared" si="114"/>
        <v>0</v>
      </c>
      <c r="BU180">
        <f t="shared" si="115"/>
        <v>0</v>
      </c>
      <c r="BV180">
        <f t="shared" si="116"/>
        <v>0</v>
      </c>
      <c r="BW180">
        <f t="shared" si="117"/>
        <v>0</v>
      </c>
      <c r="BX180">
        <f t="shared" si="118"/>
        <v>0</v>
      </c>
      <c r="BY180" s="23">
        <f t="shared" ca="1" si="119"/>
        <v>0</v>
      </c>
      <c r="BZ180" s="465"/>
      <c r="CA180" s="335"/>
      <c r="CB180" s="335"/>
      <c r="CC180" s="335"/>
      <c r="CD180" s="335"/>
      <c r="CE180" s="335"/>
      <c r="CF180" s="335"/>
      <c r="CG180" s="335"/>
      <c r="CH180" s="335"/>
      <c r="CI180" s="335"/>
      <c r="CJ180" s="23">
        <v>22</v>
      </c>
      <c r="CK180" s="23">
        <f t="shared" si="120"/>
        <v>0</v>
      </c>
      <c r="CL180">
        <f t="shared" si="121"/>
        <v>0</v>
      </c>
      <c r="CM180">
        <f t="shared" si="122"/>
        <v>0</v>
      </c>
      <c r="CN180">
        <f t="shared" si="123"/>
        <v>0</v>
      </c>
      <c r="CO180">
        <f t="shared" si="124"/>
        <v>0</v>
      </c>
      <c r="CP180" s="23">
        <f t="shared" ca="1" si="125"/>
        <v>200</v>
      </c>
      <c r="CQ180" s="465"/>
      <c r="CR180" s="335"/>
      <c r="CS180" s="335"/>
      <c r="CT180" s="335"/>
      <c r="CU180" s="335"/>
      <c r="CV180" s="335"/>
      <c r="CW180" s="335"/>
      <c r="CX180" s="335"/>
      <c r="CY180" s="335"/>
      <c r="CZ180" s="335"/>
      <c r="DA180" s="23">
        <v>22</v>
      </c>
      <c r="DB180" s="23">
        <f t="shared" si="126"/>
        <v>0</v>
      </c>
      <c r="DC180">
        <f t="shared" si="127"/>
        <v>0</v>
      </c>
      <c r="DD180">
        <f t="shared" si="128"/>
        <v>0</v>
      </c>
      <c r="DE180">
        <f t="shared" si="129"/>
        <v>0</v>
      </c>
      <c r="DF180">
        <f t="shared" si="130"/>
        <v>0</v>
      </c>
      <c r="DG180" s="23">
        <f t="shared" ca="1" si="131"/>
        <v>200</v>
      </c>
      <c r="DH180" s="465"/>
      <c r="DI180" s="335"/>
      <c r="DJ180" s="335"/>
      <c r="DK180" s="335"/>
      <c r="DL180" s="335"/>
      <c r="DM180" s="335"/>
      <c r="DN180" s="335"/>
      <c r="DO180" s="335"/>
      <c r="DP180" s="335"/>
      <c r="DQ180" s="335"/>
      <c r="DR180" s="23">
        <v>22</v>
      </c>
      <c r="DS180" s="23">
        <f t="shared" si="132"/>
        <v>0</v>
      </c>
      <c r="DT180">
        <f t="shared" si="133"/>
        <v>0</v>
      </c>
      <c r="DU180">
        <f t="shared" si="134"/>
        <v>0</v>
      </c>
      <c r="DV180">
        <f t="shared" si="135"/>
        <v>0</v>
      </c>
      <c r="DW180">
        <f t="shared" si="136"/>
        <v>0</v>
      </c>
      <c r="DX180" s="23">
        <f t="shared" ca="1" si="137"/>
        <v>400</v>
      </c>
      <c r="DY180" s="465"/>
      <c r="DZ180" s="335"/>
      <c r="EA180" s="335"/>
      <c r="EB180" s="335"/>
      <c r="EC180" s="335"/>
      <c r="ED180" s="335"/>
      <c r="EE180" s="335"/>
      <c r="EF180" s="335"/>
      <c r="EG180" s="335"/>
      <c r="EH180" s="335"/>
      <c r="EI180" s="23">
        <v>22</v>
      </c>
      <c r="EJ180" s="23">
        <f t="shared" si="138"/>
        <v>0</v>
      </c>
      <c r="EK180">
        <f t="shared" si="139"/>
        <v>0</v>
      </c>
      <c r="EL180">
        <f t="shared" si="140"/>
        <v>0</v>
      </c>
      <c r="EM180">
        <f t="shared" si="141"/>
        <v>0</v>
      </c>
      <c r="EN180">
        <f t="shared" si="142"/>
        <v>0</v>
      </c>
      <c r="EO180" s="23">
        <f t="shared" ca="1" si="143"/>
        <v>150</v>
      </c>
      <c r="EP180" s="465"/>
      <c r="EQ180" s="335"/>
      <c r="ER180" s="335"/>
      <c r="ES180" s="335"/>
      <c r="ET180" s="335"/>
      <c r="EU180" s="335"/>
      <c r="EV180" s="335"/>
      <c r="EW180" s="335"/>
      <c r="EX180" s="335"/>
      <c r="EY180" s="335"/>
      <c r="EZ180" s="23">
        <v>22</v>
      </c>
      <c r="FA180" s="23">
        <f t="shared" si="144"/>
        <v>0</v>
      </c>
      <c r="FB180">
        <f t="shared" si="145"/>
        <v>0</v>
      </c>
      <c r="FC180">
        <f t="shared" si="146"/>
        <v>0</v>
      </c>
      <c r="FD180">
        <f t="shared" si="147"/>
        <v>0</v>
      </c>
      <c r="FE180">
        <f t="shared" si="148"/>
        <v>0</v>
      </c>
      <c r="FF180" s="23">
        <f t="shared" ca="1" si="149"/>
        <v>200</v>
      </c>
      <c r="FG180" s="465"/>
      <c r="FH180" s="335"/>
      <c r="FI180" s="335"/>
      <c r="FJ180" s="335"/>
      <c r="FK180" s="335"/>
      <c r="FL180" s="335"/>
      <c r="FM180" s="335"/>
      <c r="FN180" s="335"/>
      <c r="FO180" s="335"/>
      <c r="FP180" s="335"/>
      <c r="FQ180" s="23">
        <v>22</v>
      </c>
      <c r="FR180" s="23">
        <f t="shared" si="150"/>
        <v>0</v>
      </c>
      <c r="FS180">
        <f t="shared" si="151"/>
        <v>0</v>
      </c>
      <c r="FT180">
        <f t="shared" si="152"/>
        <v>0</v>
      </c>
      <c r="FU180">
        <f t="shared" si="153"/>
        <v>0</v>
      </c>
      <c r="FV180">
        <f t="shared" si="154"/>
        <v>0</v>
      </c>
      <c r="FW180" s="23">
        <f t="shared" si="155"/>
        <v>0</v>
      </c>
      <c r="FX180" s="465"/>
      <c r="FY180" s="335"/>
      <c r="FZ180" s="335"/>
      <c r="GA180" s="335"/>
      <c r="GB180" s="335"/>
      <c r="GC180" s="335"/>
      <c r="GD180" s="335"/>
      <c r="GE180" s="335"/>
      <c r="GF180" s="335"/>
      <c r="GG180" s="335"/>
      <c r="GH180" s="23">
        <v>22</v>
      </c>
      <c r="GI180" s="23">
        <f t="shared" si="156"/>
        <v>0</v>
      </c>
      <c r="GJ180">
        <f t="shared" si="157"/>
        <v>0</v>
      </c>
      <c r="GK180">
        <f t="shared" si="158"/>
        <v>0</v>
      </c>
      <c r="GL180">
        <f t="shared" si="159"/>
        <v>0</v>
      </c>
      <c r="GM180">
        <f t="shared" si="160"/>
        <v>0</v>
      </c>
      <c r="GN180" s="23">
        <f t="shared" si="161"/>
        <v>0</v>
      </c>
      <c r="GO180" s="465"/>
      <c r="GP180" s="335"/>
      <c r="GQ180" s="335"/>
      <c r="GR180" s="335"/>
      <c r="GS180" s="335"/>
      <c r="GT180" s="335"/>
      <c r="GU180" s="335"/>
      <c r="GV180" s="335"/>
      <c r="GW180" s="335"/>
      <c r="GX180" s="335"/>
      <c r="GY180" s="23">
        <v>22</v>
      </c>
      <c r="GZ180" s="23">
        <f t="shared" si="162"/>
        <v>0</v>
      </c>
      <c r="HA180">
        <f t="shared" si="163"/>
        <v>0</v>
      </c>
      <c r="HB180">
        <f t="shared" si="164"/>
        <v>0</v>
      </c>
      <c r="HC180">
        <f t="shared" si="165"/>
        <v>0</v>
      </c>
      <c r="HD180">
        <f t="shared" si="166"/>
        <v>0</v>
      </c>
      <c r="HE180" s="23">
        <f t="shared" si="167"/>
        <v>0</v>
      </c>
      <c r="HF180" s="465"/>
      <c r="HG180" s="335"/>
      <c r="HH180" s="335"/>
      <c r="HI180" s="335"/>
      <c r="HJ180" s="335"/>
      <c r="HK180" s="335"/>
      <c r="HL180" s="335"/>
      <c r="HM180" s="335"/>
      <c r="HN180" s="335"/>
      <c r="HO180" s="335"/>
      <c r="HP180" s="23">
        <v>22</v>
      </c>
      <c r="HQ180" s="23">
        <f t="shared" si="168"/>
        <v>0</v>
      </c>
      <c r="HR180">
        <f t="shared" si="169"/>
        <v>0</v>
      </c>
      <c r="HS180">
        <f t="shared" si="170"/>
        <v>0</v>
      </c>
      <c r="HT180">
        <f t="shared" si="171"/>
        <v>0</v>
      </c>
      <c r="HU180">
        <f t="shared" si="172"/>
        <v>0</v>
      </c>
      <c r="HV180" s="23">
        <f t="shared" si="173"/>
        <v>0</v>
      </c>
      <c r="HW180" s="465"/>
      <c r="HX180" s="335"/>
      <c r="HY180" s="335"/>
      <c r="HZ180" s="335"/>
      <c r="IA180" s="335"/>
      <c r="IB180" s="335"/>
      <c r="IC180" s="335"/>
      <c r="ID180" s="335"/>
      <c r="IE180" s="335"/>
      <c r="IF180" s="335"/>
      <c r="IG180" s="23">
        <v>22</v>
      </c>
      <c r="IH180" s="23">
        <f t="shared" si="174"/>
        <v>0</v>
      </c>
      <c r="II180">
        <f t="shared" si="175"/>
        <v>0</v>
      </c>
      <c r="IJ180">
        <f t="shared" si="176"/>
        <v>0</v>
      </c>
      <c r="IK180">
        <f t="shared" si="177"/>
        <v>0</v>
      </c>
      <c r="IL180">
        <f t="shared" si="178"/>
        <v>0</v>
      </c>
      <c r="IM180" s="23">
        <f t="shared" si="179"/>
        <v>0</v>
      </c>
      <c r="IN180" s="465"/>
      <c r="IO180" s="335"/>
      <c r="IP180" s="335"/>
      <c r="IQ180" s="335"/>
      <c r="IR180" s="335"/>
      <c r="IS180" s="335"/>
      <c r="IT180" s="335"/>
    </row>
    <row r="181" spans="1:254" s="124" customFormat="1" ht="12.75" x14ac:dyDescent="0.2">
      <c r="A181" s="335"/>
      <c r="B181" s="335"/>
      <c r="C181" s="23">
        <v>23</v>
      </c>
      <c r="D181" s="23">
        <f t="shared" si="90"/>
        <v>0</v>
      </c>
      <c r="E181">
        <f t="shared" si="91"/>
        <v>0</v>
      </c>
      <c r="F181">
        <f t="shared" si="92"/>
        <v>0</v>
      </c>
      <c r="G181">
        <f t="shared" si="93"/>
        <v>0</v>
      </c>
      <c r="H181">
        <f t="shared" si="94"/>
        <v>0</v>
      </c>
      <c r="I181" s="23">
        <f t="shared" ca="1" si="95"/>
        <v>200</v>
      </c>
      <c r="J181" s="465"/>
      <c r="K181" s="335"/>
      <c r="L181" s="335"/>
      <c r="M181" s="335"/>
      <c r="N181" s="335"/>
      <c r="O181" s="335"/>
      <c r="P181" s="335"/>
      <c r="Q181" s="335"/>
      <c r="R181" s="335"/>
      <c r="S181" s="335"/>
      <c r="T181" s="23">
        <v>23</v>
      </c>
      <c r="U181" s="23">
        <f t="shared" si="96"/>
        <v>0</v>
      </c>
      <c r="V181">
        <f t="shared" si="97"/>
        <v>0</v>
      </c>
      <c r="W181">
        <f t="shared" si="98"/>
        <v>0</v>
      </c>
      <c r="X181">
        <f t="shared" si="99"/>
        <v>0</v>
      </c>
      <c r="Y181">
        <f t="shared" si="100"/>
        <v>0</v>
      </c>
      <c r="Z181" s="23">
        <f t="shared" ca="1" si="101"/>
        <v>200</v>
      </c>
      <c r="AA181" s="465"/>
      <c r="AB181" s="335"/>
      <c r="AC181" s="335"/>
      <c r="AD181" s="335"/>
      <c r="AE181" s="335"/>
      <c r="AF181" s="335"/>
      <c r="AG181" s="335"/>
      <c r="AH181" s="335"/>
      <c r="AI181" s="335"/>
      <c r="AJ181" s="335"/>
      <c r="AK181" s="23">
        <v>23</v>
      </c>
      <c r="AL181" s="23">
        <f t="shared" si="102"/>
        <v>0</v>
      </c>
      <c r="AM181">
        <f t="shared" si="103"/>
        <v>0</v>
      </c>
      <c r="AN181">
        <f t="shared" si="104"/>
        <v>0</v>
      </c>
      <c r="AO181">
        <f t="shared" si="105"/>
        <v>0</v>
      </c>
      <c r="AP181">
        <f t="shared" si="106"/>
        <v>0</v>
      </c>
      <c r="AQ181" s="23">
        <f t="shared" ca="1" si="107"/>
        <v>200</v>
      </c>
      <c r="AR181" s="465"/>
      <c r="AS181" s="335"/>
      <c r="AT181" s="335"/>
      <c r="AU181" s="335"/>
      <c r="AV181" s="335"/>
      <c r="AW181" s="335"/>
      <c r="AX181" s="335"/>
      <c r="AY181" s="335"/>
      <c r="AZ181" s="335"/>
      <c r="BA181" s="335"/>
      <c r="BB181" s="23">
        <v>23</v>
      </c>
      <c r="BC181" s="23">
        <f t="shared" si="108"/>
        <v>0</v>
      </c>
      <c r="BD181">
        <f t="shared" si="109"/>
        <v>0</v>
      </c>
      <c r="BE181">
        <f t="shared" si="110"/>
        <v>0</v>
      </c>
      <c r="BF181">
        <f t="shared" si="111"/>
        <v>0</v>
      </c>
      <c r="BG181">
        <f t="shared" si="112"/>
        <v>0</v>
      </c>
      <c r="BH181" s="23">
        <f t="shared" ca="1" si="113"/>
        <v>200</v>
      </c>
      <c r="BI181" s="465"/>
      <c r="BJ181" s="335"/>
      <c r="BK181" s="335"/>
      <c r="BL181" s="335"/>
      <c r="BM181" s="335"/>
      <c r="BN181" s="335"/>
      <c r="BO181" s="335"/>
      <c r="BP181" s="335"/>
      <c r="BQ181" s="335"/>
      <c r="BR181" s="335"/>
      <c r="BS181" s="23">
        <v>23</v>
      </c>
      <c r="BT181" s="23">
        <f t="shared" si="114"/>
        <v>0</v>
      </c>
      <c r="BU181">
        <f t="shared" si="115"/>
        <v>0</v>
      </c>
      <c r="BV181">
        <f t="shared" si="116"/>
        <v>0</v>
      </c>
      <c r="BW181">
        <f t="shared" si="117"/>
        <v>0</v>
      </c>
      <c r="BX181">
        <f t="shared" si="118"/>
        <v>0</v>
      </c>
      <c r="BY181" s="23">
        <f t="shared" ca="1" si="119"/>
        <v>0</v>
      </c>
      <c r="BZ181" s="465"/>
      <c r="CA181" s="335"/>
      <c r="CB181" s="335"/>
      <c r="CC181" s="335"/>
      <c r="CD181" s="335"/>
      <c r="CE181" s="335"/>
      <c r="CF181" s="335"/>
      <c r="CG181" s="335"/>
      <c r="CH181" s="335"/>
      <c r="CI181" s="335"/>
      <c r="CJ181" s="23">
        <v>23</v>
      </c>
      <c r="CK181" s="23">
        <f t="shared" si="120"/>
        <v>0</v>
      </c>
      <c r="CL181">
        <f t="shared" si="121"/>
        <v>0</v>
      </c>
      <c r="CM181">
        <f t="shared" si="122"/>
        <v>0</v>
      </c>
      <c r="CN181">
        <f t="shared" si="123"/>
        <v>0</v>
      </c>
      <c r="CO181">
        <f t="shared" si="124"/>
        <v>0</v>
      </c>
      <c r="CP181" s="23">
        <f t="shared" ca="1" si="125"/>
        <v>200</v>
      </c>
      <c r="CQ181" s="465"/>
      <c r="CR181" s="335"/>
      <c r="CS181" s="335"/>
      <c r="CT181" s="335"/>
      <c r="CU181" s="335"/>
      <c r="CV181" s="335"/>
      <c r="CW181" s="335"/>
      <c r="CX181" s="335"/>
      <c r="CY181" s="335"/>
      <c r="CZ181" s="335"/>
      <c r="DA181" s="23">
        <v>23</v>
      </c>
      <c r="DB181" s="23">
        <f t="shared" si="126"/>
        <v>0</v>
      </c>
      <c r="DC181">
        <f t="shared" si="127"/>
        <v>0</v>
      </c>
      <c r="DD181">
        <f t="shared" si="128"/>
        <v>0</v>
      </c>
      <c r="DE181">
        <f t="shared" si="129"/>
        <v>0</v>
      </c>
      <c r="DF181">
        <f t="shared" si="130"/>
        <v>0</v>
      </c>
      <c r="DG181" s="23">
        <f t="shared" ca="1" si="131"/>
        <v>200</v>
      </c>
      <c r="DH181" s="465"/>
      <c r="DI181" s="335"/>
      <c r="DJ181" s="335"/>
      <c r="DK181" s="335"/>
      <c r="DL181" s="335"/>
      <c r="DM181" s="335"/>
      <c r="DN181" s="335"/>
      <c r="DO181" s="335"/>
      <c r="DP181" s="335"/>
      <c r="DQ181" s="335"/>
      <c r="DR181" s="23">
        <v>23</v>
      </c>
      <c r="DS181" s="23">
        <f t="shared" si="132"/>
        <v>0</v>
      </c>
      <c r="DT181">
        <f t="shared" si="133"/>
        <v>0</v>
      </c>
      <c r="DU181">
        <f t="shared" si="134"/>
        <v>0</v>
      </c>
      <c r="DV181">
        <f t="shared" si="135"/>
        <v>0</v>
      </c>
      <c r="DW181">
        <f t="shared" si="136"/>
        <v>0</v>
      </c>
      <c r="DX181" s="23">
        <f t="shared" ca="1" si="137"/>
        <v>400</v>
      </c>
      <c r="DY181" s="465"/>
      <c r="DZ181" s="335"/>
      <c r="EA181" s="335"/>
      <c r="EB181" s="335"/>
      <c r="EC181" s="335"/>
      <c r="ED181" s="335"/>
      <c r="EE181" s="335"/>
      <c r="EF181" s="335"/>
      <c r="EG181" s="335"/>
      <c r="EH181" s="335"/>
      <c r="EI181" s="23">
        <v>23</v>
      </c>
      <c r="EJ181" s="23">
        <f t="shared" si="138"/>
        <v>0</v>
      </c>
      <c r="EK181">
        <f t="shared" si="139"/>
        <v>0</v>
      </c>
      <c r="EL181">
        <f t="shared" si="140"/>
        <v>0</v>
      </c>
      <c r="EM181">
        <f t="shared" si="141"/>
        <v>0</v>
      </c>
      <c r="EN181">
        <f t="shared" si="142"/>
        <v>0</v>
      </c>
      <c r="EO181" s="23">
        <f t="shared" ca="1" si="143"/>
        <v>150</v>
      </c>
      <c r="EP181" s="465"/>
      <c r="EQ181" s="335"/>
      <c r="ER181" s="335"/>
      <c r="ES181" s="335"/>
      <c r="ET181" s="335"/>
      <c r="EU181" s="335"/>
      <c r="EV181" s="335"/>
      <c r="EW181" s="335"/>
      <c r="EX181" s="335"/>
      <c r="EY181" s="335"/>
      <c r="EZ181" s="23">
        <v>23</v>
      </c>
      <c r="FA181" s="23">
        <f t="shared" si="144"/>
        <v>0</v>
      </c>
      <c r="FB181">
        <f t="shared" si="145"/>
        <v>0</v>
      </c>
      <c r="FC181">
        <f t="shared" si="146"/>
        <v>0</v>
      </c>
      <c r="FD181">
        <f t="shared" si="147"/>
        <v>0</v>
      </c>
      <c r="FE181">
        <f t="shared" si="148"/>
        <v>0</v>
      </c>
      <c r="FF181" s="23">
        <f t="shared" ca="1" si="149"/>
        <v>200</v>
      </c>
      <c r="FG181" s="465"/>
      <c r="FH181" s="335"/>
      <c r="FI181" s="335"/>
      <c r="FJ181" s="335"/>
      <c r="FK181" s="335"/>
      <c r="FL181" s="335"/>
      <c r="FM181" s="335"/>
      <c r="FN181" s="335"/>
      <c r="FO181" s="335"/>
      <c r="FP181" s="335"/>
      <c r="FQ181" s="23">
        <v>23</v>
      </c>
      <c r="FR181" s="23">
        <f t="shared" si="150"/>
        <v>0</v>
      </c>
      <c r="FS181">
        <f t="shared" si="151"/>
        <v>0</v>
      </c>
      <c r="FT181">
        <f t="shared" si="152"/>
        <v>0</v>
      </c>
      <c r="FU181">
        <f t="shared" si="153"/>
        <v>0</v>
      </c>
      <c r="FV181">
        <f t="shared" si="154"/>
        <v>0</v>
      </c>
      <c r="FW181" s="23">
        <f t="shared" si="155"/>
        <v>0</v>
      </c>
      <c r="FX181" s="465"/>
      <c r="FY181" s="335"/>
      <c r="FZ181" s="335"/>
      <c r="GA181" s="335"/>
      <c r="GB181" s="335"/>
      <c r="GC181" s="335"/>
      <c r="GD181" s="335"/>
      <c r="GE181" s="335"/>
      <c r="GF181" s="335"/>
      <c r="GG181" s="335"/>
      <c r="GH181" s="23">
        <v>23</v>
      </c>
      <c r="GI181" s="23">
        <f t="shared" si="156"/>
        <v>0</v>
      </c>
      <c r="GJ181">
        <f t="shared" si="157"/>
        <v>0</v>
      </c>
      <c r="GK181">
        <f t="shared" si="158"/>
        <v>0</v>
      </c>
      <c r="GL181">
        <f t="shared" si="159"/>
        <v>0</v>
      </c>
      <c r="GM181">
        <f t="shared" si="160"/>
        <v>0</v>
      </c>
      <c r="GN181" s="23">
        <f t="shared" si="161"/>
        <v>0</v>
      </c>
      <c r="GO181" s="465"/>
      <c r="GP181" s="335"/>
      <c r="GQ181" s="335"/>
      <c r="GR181" s="335"/>
      <c r="GS181" s="335"/>
      <c r="GT181" s="335"/>
      <c r="GU181" s="335"/>
      <c r="GV181" s="335"/>
      <c r="GW181" s="335"/>
      <c r="GX181" s="335"/>
      <c r="GY181" s="23">
        <v>23</v>
      </c>
      <c r="GZ181" s="23">
        <f t="shared" si="162"/>
        <v>0</v>
      </c>
      <c r="HA181">
        <f t="shared" si="163"/>
        <v>0</v>
      </c>
      <c r="HB181">
        <f t="shared" si="164"/>
        <v>0</v>
      </c>
      <c r="HC181">
        <f t="shared" si="165"/>
        <v>0</v>
      </c>
      <c r="HD181">
        <f t="shared" si="166"/>
        <v>0</v>
      </c>
      <c r="HE181" s="23">
        <f t="shared" si="167"/>
        <v>0</v>
      </c>
      <c r="HF181" s="465"/>
      <c r="HG181" s="335"/>
      <c r="HH181" s="335"/>
      <c r="HI181" s="335"/>
      <c r="HJ181" s="335"/>
      <c r="HK181" s="335"/>
      <c r="HL181" s="335"/>
      <c r="HM181" s="335"/>
      <c r="HN181" s="335"/>
      <c r="HO181" s="335"/>
      <c r="HP181" s="23">
        <v>23</v>
      </c>
      <c r="HQ181" s="23">
        <f t="shared" si="168"/>
        <v>0</v>
      </c>
      <c r="HR181">
        <f t="shared" si="169"/>
        <v>0</v>
      </c>
      <c r="HS181">
        <f t="shared" si="170"/>
        <v>0</v>
      </c>
      <c r="HT181">
        <f t="shared" si="171"/>
        <v>0</v>
      </c>
      <c r="HU181">
        <f t="shared" si="172"/>
        <v>0</v>
      </c>
      <c r="HV181" s="23">
        <f t="shared" si="173"/>
        <v>0</v>
      </c>
      <c r="HW181" s="465"/>
      <c r="HX181" s="335"/>
      <c r="HY181" s="335"/>
      <c r="HZ181" s="335"/>
      <c r="IA181" s="335"/>
      <c r="IB181" s="335"/>
      <c r="IC181" s="335"/>
      <c r="ID181" s="335"/>
      <c r="IE181" s="335"/>
      <c r="IF181" s="335"/>
      <c r="IG181" s="23">
        <v>23</v>
      </c>
      <c r="IH181" s="23">
        <f t="shared" si="174"/>
        <v>0</v>
      </c>
      <c r="II181">
        <f t="shared" si="175"/>
        <v>0</v>
      </c>
      <c r="IJ181">
        <f t="shared" si="176"/>
        <v>0</v>
      </c>
      <c r="IK181">
        <f t="shared" si="177"/>
        <v>0</v>
      </c>
      <c r="IL181">
        <f t="shared" si="178"/>
        <v>0</v>
      </c>
      <c r="IM181" s="23">
        <f t="shared" si="179"/>
        <v>0</v>
      </c>
      <c r="IN181" s="465"/>
      <c r="IO181" s="335"/>
      <c r="IP181" s="335"/>
      <c r="IQ181" s="335"/>
      <c r="IR181" s="335"/>
      <c r="IS181" s="335"/>
      <c r="IT181" s="335"/>
    </row>
    <row r="182" spans="1:254" s="124" customFormat="1" ht="12.75" x14ac:dyDescent="0.2">
      <c r="A182" s="335"/>
      <c r="B182" s="335"/>
      <c r="C182" s="23">
        <v>24</v>
      </c>
      <c r="D182" s="23">
        <f t="shared" si="90"/>
        <v>0</v>
      </c>
      <c r="E182">
        <f t="shared" si="91"/>
        <v>0</v>
      </c>
      <c r="F182">
        <f t="shared" si="92"/>
        <v>0</v>
      </c>
      <c r="G182">
        <f t="shared" si="93"/>
        <v>0</v>
      </c>
      <c r="H182">
        <f t="shared" si="94"/>
        <v>0</v>
      </c>
      <c r="I182" s="23">
        <f t="shared" ca="1" si="95"/>
        <v>200</v>
      </c>
      <c r="J182" s="465"/>
      <c r="K182" s="335"/>
      <c r="L182" s="335"/>
      <c r="M182" s="335"/>
      <c r="N182" s="335"/>
      <c r="O182" s="335"/>
      <c r="P182" s="335"/>
      <c r="Q182" s="335"/>
      <c r="R182" s="335"/>
      <c r="S182" s="335"/>
      <c r="T182" s="23">
        <v>24</v>
      </c>
      <c r="U182" s="23">
        <f t="shared" si="96"/>
        <v>0</v>
      </c>
      <c r="V182">
        <f t="shared" si="97"/>
        <v>0</v>
      </c>
      <c r="W182">
        <f t="shared" si="98"/>
        <v>0</v>
      </c>
      <c r="X182">
        <f t="shared" si="99"/>
        <v>0</v>
      </c>
      <c r="Y182">
        <f t="shared" si="100"/>
        <v>0</v>
      </c>
      <c r="Z182" s="23">
        <f t="shared" ca="1" si="101"/>
        <v>200</v>
      </c>
      <c r="AA182" s="465"/>
      <c r="AB182" s="335"/>
      <c r="AC182" s="335"/>
      <c r="AD182" s="335"/>
      <c r="AE182" s="335"/>
      <c r="AF182" s="335"/>
      <c r="AG182" s="335"/>
      <c r="AH182" s="335"/>
      <c r="AI182" s="335"/>
      <c r="AJ182" s="335"/>
      <c r="AK182" s="23">
        <v>24</v>
      </c>
      <c r="AL182" s="23">
        <f t="shared" si="102"/>
        <v>0</v>
      </c>
      <c r="AM182">
        <f t="shared" si="103"/>
        <v>0</v>
      </c>
      <c r="AN182">
        <f t="shared" si="104"/>
        <v>0</v>
      </c>
      <c r="AO182">
        <f t="shared" si="105"/>
        <v>0</v>
      </c>
      <c r="AP182">
        <f t="shared" si="106"/>
        <v>0</v>
      </c>
      <c r="AQ182" s="23">
        <f t="shared" ca="1" si="107"/>
        <v>200</v>
      </c>
      <c r="AR182" s="465"/>
      <c r="AS182" s="335"/>
      <c r="AT182" s="335"/>
      <c r="AU182" s="335"/>
      <c r="AV182" s="335"/>
      <c r="AW182" s="335"/>
      <c r="AX182" s="335"/>
      <c r="AY182" s="335"/>
      <c r="AZ182" s="335"/>
      <c r="BA182" s="335"/>
      <c r="BB182" s="23">
        <v>24</v>
      </c>
      <c r="BC182" s="23">
        <f t="shared" si="108"/>
        <v>0</v>
      </c>
      <c r="BD182">
        <f t="shared" si="109"/>
        <v>0</v>
      </c>
      <c r="BE182">
        <f t="shared" si="110"/>
        <v>0</v>
      </c>
      <c r="BF182">
        <f t="shared" si="111"/>
        <v>0</v>
      </c>
      <c r="BG182">
        <f t="shared" si="112"/>
        <v>0</v>
      </c>
      <c r="BH182" s="23">
        <f t="shared" ca="1" si="113"/>
        <v>200</v>
      </c>
      <c r="BI182" s="465"/>
      <c r="BJ182" s="335"/>
      <c r="BK182" s="335"/>
      <c r="BL182" s="335"/>
      <c r="BM182" s="335"/>
      <c r="BN182" s="335"/>
      <c r="BO182" s="335"/>
      <c r="BP182" s="335"/>
      <c r="BQ182" s="335"/>
      <c r="BR182" s="335"/>
      <c r="BS182" s="23">
        <v>24</v>
      </c>
      <c r="BT182" s="23">
        <f t="shared" si="114"/>
        <v>0</v>
      </c>
      <c r="BU182">
        <f t="shared" si="115"/>
        <v>0</v>
      </c>
      <c r="BV182">
        <f t="shared" si="116"/>
        <v>0</v>
      </c>
      <c r="BW182">
        <f t="shared" si="117"/>
        <v>0</v>
      </c>
      <c r="BX182">
        <f t="shared" si="118"/>
        <v>0</v>
      </c>
      <c r="BY182" s="23">
        <f t="shared" ca="1" si="119"/>
        <v>0</v>
      </c>
      <c r="BZ182" s="465"/>
      <c r="CA182" s="335"/>
      <c r="CB182" s="335"/>
      <c r="CC182" s="335"/>
      <c r="CD182" s="335"/>
      <c r="CE182" s="335"/>
      <c r="CF182" s="335"/>
      <c r="CG182" s="335"/>
      <c r="CH182" s="335"/>
      <c r="CI182" s="335"/>
      <c r="CJ182" s="23">
        <v>24</v>
      </c>
      <c r="CK182" s="23">
        <f t="shared" si="120"/>
        <v>0</v>
      </c>
      <c r="CL182">
        <f t="shared" si="121"/>
        <v>0</v>
      </c>
      <c r="CM182">
        <f t="shared" si="122"/>
        <v>0</v>
      </c>
      <c r="CN182">
        <f t="shared" si="123"/>
        <v>0</v>
      </c>
      <c r="CO182">
        <f t="shared" si="124"/>
        <v>0</v>
      </c>
      <c r="CP182" s="23">
        <f t="shared" ca="1" si="125"/>
        <v>200</v>
      </c>
      <c r="CQ182" s="465"/>
      <c r="CR182" s="335"/>
      <c r="CS182" s="335"/>
      <c r="CT182" s="335"/>
      <c r="CU182" s="335"/>
      <c r="CV182" s="335"/>
      <c r="CW182" s="335"/>
      <c r="CX182" s="335"/>
      <c r="CY182" s="335"/>
      <c r="CZ182" s="335"/>
      <c r="DA182" s="23">
        <v>24</v>
      </c>
      <c r="DB182" s="23">
        <f t="shared" si="126"/>
        <v>0</v>
      </c>
      <c r="DC182">
        <f t="shared" si="127"/>
        <v>0</v>
      </c>
      <c r="DD182">
        <f t="shared" si="128"/>
        <v>0</v>
      </c>
      <c r="DE182">
        <f t="shared" si="129"/>
        <v>0</v>
      </c>
      <c r="DF182">
        <f t="shared" si="130"/>
        <v>0</v>
      </c>
      <c r="DG182" s="23">
        <f t="shared" ca="1" si="131"/>
        <v>200</v>
      </c>
      <c r="DH182" s="465"/>
      <c r="DI182" s="335"/>
      <c r="DJ182" s="335"/>
      <c r="DK182" s="335"/>
      <c r="DL182" s="335"/>
      <c r="DM182" s="335"/>
      <c r="DN182" s="335"/>
      <c r="DO182" s="335"/>
      <c r="DP182" s="335"/>
      <c r="DQ182" s="335"/>
      <c r="DR182" s="23">
        <v>24</v>
      </c>
      <c r="DS182" s="23">
        <f t="shared" si="132"/>
        <v>0</v>
      </c>
      <c r="DT182">
        <f t="shared" si="133"/>
        <v>0</v>
      </c>
      <c r="DU182">
        <f t="shared" si="134"/>
        <v>0</v>
      </c>
      <c r="DV182">
        <f t="shared" si="135"/>
        <v>0</v>
      </c>
      <c r="DW182">
        <f t="shared" si="136"/>
        <v>0</v>
      </c>
      <c r="DX182" s="23">
        <f t="shared" ca="1" si="137"/>
        <v>400</v>
      </c>
      <c r="DY182" s="465"/>
      <c r="DZ182" s="335"/>
      <c r="EA182" s="335"/>
      <c r="EB182" s="335"/>
      <c r="EC182" s="335"/>
      <c r="ED182" s="335"/>
      <c r="EE182" s="335"/>
      <c r="EF182" s="335"/>
      <c r="EG182" s="335"/>
      <c r="EH182" s="335"/>
      <c r="EI182" s="23">
        <v>24</v>
      </c>
      <c r="EJ182" s="23">
        <f t="shared" si="138"/>
        <v>0</v>
      </c>
      <c r="EK182">
        <f t="shared" si="139"/>
        <v>0</v>
      </c>
      <c r="EL182">
        <f t="shared" si="140"/>
        <v>0</v>
      </c>
      <c r="EM182">
        <f t="shared" si="141"/>
        <v>0</v>
      </c>
      <c r="EN182">
        <f t="shared" si="142"/>
        <v>0</v>
      </c>
      <c r="EO182" s="23">
        <f t="shared" ca="1" si="143"/>
        <v>150</v>
      </c>
      <c r="EP182" s="465"/>
      <c r="EQ182" s="335"/>
      <c r="ER182" s="335"/>
      <c r="ES182" s="335"/>
      <c r="ET182" s="335"/>
      <c r="EU182" s="335"/>
      <c r="EV182" s="335"/>
      <c r="EW182" s="335"/>
      <c r="EX182" s="335"/>
      <c r="EY182" s="335"/>
      <c r="EZ182" s="23">
        <v>24</v>
      </c>
      <c r="FA182" s="23">
        <f t="shared" si="144"/>
        <v>0</v>
      </c>
      <c r="FB182">
        <f t="shared" si="145"/>
        <v>0</v>
      </c>
      <c r="FC182">
        <f t="shared" si="146"/>
        <v>0</v>
      </c>
      <c r="FD182">
        <f t="shared" si="147"/>
        <v>0</v>
      </c>
      <c r="FE182">
        <f t="shared" si="148"/>
        <v>0</v>
      </c>
      <c r="FF182" s="23">
        <f t="shared" ca="1" si="149"/>
        <v>200</v>
      </c>
      <c r="FG182" s="465"/>
      <c r="FH182" s="335"/>
      <c r="FI182" s="335"/>
      <c r="FJ182" s="335"/>
      <c r="FK182" s="335"/>
      <c r="FL182" s="335"/>
      <c r="FM182" s="335"/>
      <c r="FN182" s="335"/>
      <c r="FO182" s="335"/>
      <c r="FP182" s="335"/>
      <c r="FQ182" s="23">
        <v>24</v>
      </c>
      <c r="FR182" s="23">
        <f t="shared" si="150"/>
        <v>0</v>
      </c>
      <c r="FS182">
        <f t="shared" si="151"/>
        <v>0</v>
      </c>
      <c r="FT182">
        <f t="shared" si="152"/>
        <v>0</v>
      </c>
      <c r="FU182">
        <f t="shared" si="153"/>
        <v>0</v>
      </c>
      <c r="FV182">
        <f t="shared" si="154"/>
        <v>0</v>
      </c>
      <c r="FW182" s="23">
        <f t="shared" si="155"/>
        <v>0</v>
      </c>
      <c r="FX182" s="465"/>
      <c r="FY182" s="335"/>
      <c r="FZ182" s="335"/>
      <c r="GA182" s="335"/>
      <c r="GB182" s="335"/>
      <c r="GC182" s="335"/>
      <c r="GD182" s="335"/>
      <c r="GE182" s="335"/>
      <c r="GF182" s="335"/>
      <c r="GG182" s="335"/>
      <c r="GH182" s="23">
        <v>24</v>
      </c>
      <c r="GI182" s="23">
        <f t="shared" si="156"/>
        <v>0</v>
      </c>
      <c r="GJ182">
        <f t="shared" si="157"/>
        <v>0</v>
      </c>
      <c r="GK182">
        <f t="shared" si="158"/>
        <v>0</v>
      </c>
      <c r="GL182">
        <f t="shared" si="159"/>
        <v>0</v>
      </c>
      <c r="GM182">
        <f t="shared" si="160"/>
        <v>0</v>
      </c>
      <c r="GN182" s="23">
        <f t="shared" si="161"/>
        <v>0</v>
      </c>
      <c r="GO182" s="465"/>
      <c r="GP182" s="335"/>
      <c r="GQ182" s="335"/>
      <c r="GR182" s="335"/>
      <c r="GS182" s="335"/>
      <c r="GT182" s="335"/>
      <c r="GU182" s="335"/>
      <c r="GV182" s="335"/>
      <c r="GW182" s="335"/>
      <c r="GX182" s="335"/>
      <c r="GY182" s="23">
        <v>24</v>
      </c>
      <c r="GZ182" s="23">
        <f t="shared" si="162"/>
        <v>0</v>
      </c>
      <c r="HA182">
        <f t="shared" si="163"/>
        <v>0</v>
      </c>
      <c r="HB182">
        <f t="shared" si="164"/>
        <v>0</v>
      </c>
      <c r="HC182">
        <f t="shared" si="165"/>
        <v>0</v>
      </c>
      <c r="HD182">
        <f t="shared" si="166"/>
        <v>0</v>
      </c>
      <c r="HE182" s="23">
        <f t="shared" si="167"/>
        <v>0</v>
      </c>
      <c r="HF182" s="465"/>
      <c r="HG182" s="335"/>
      <c r="HH182" s="335"/>
      <c r="HI182" s="335"/>
      <c r="HJ182" s="335"/>
      <c r="HK182" s="335"/>
      <c r="HL182" s="335"/>
      <c r="HM182" s="335"/>
      <c r="HN182" s="335"/>
      <c r="HO182" s="335"/>
      <c r="HP182" s="23">
        <v>24</v>
      </c>
      <c r="HQ182" s="23">
        <f t="shared" si="168"/>
        <v>0</v>
      </c>
      <c r="HR182">
        <f t="shared" si="169"/>
        <v>0</v>
      </c>
      <c r="HS182">
        <f t="shared" si="170"/>
        <v>0</v>
      </c>
      <c r="HT182">
        <f t="shared" si="171"/>
        <v>0</v>
      </c>
      <c r="HU182">
        <f t="shared" si="172"/>
        <v>0</v>
      </c>
      <c r="HV182" s="23">
        <f t="shared" si="173"/>
        <v>0</v>
      </c>
      <c r="HW182" s="465"/>
      <c r="HX182" s="335"/>
      <c r="HY182" s="335"/>
      <c r="HZ182" s="335"/>
      <c r="IA182" s="335"/>
      <c r="IB182" s="335"/>
      <c r="IC182" s="335"/>
      <c r="ID182" s="335"/>
      <c r="IE182" s="335"/>
      <c r="IF182" s="335"/>
      <c r="IG182" s="23">
        <v>24</v>
      </c>
      <c r="IH182" s="23">
        <f t="shared" si="174"/>
        <v>0</v>
      </c>
      <c r="II182">
        <f t="shared" si="175"/>
        <v>0</v>
      </c>
      <c r="IJ182">
        <f t="shared" si="176"/>
        <v>0</v>
      </c>
      <c r="IK182">
        <f t="shared" si="177"/>
        <v>0</v>
      </c>
      <c r="IL182">
        <f t="shared" si="178"/>
        <v>0</v>
      </c>
      <c r="IM182" s="23">
        <f t="shared" si="179"/>
        <v>0</v>
      </c>
      <c r="IN182" s="465"/>
      <c r="IO182" s="335"/>
      <c r="IP182" s="335"/>
      <c r="IQ182" s="335"/>
      <c r="IR182" s="335"/>
      <c r="IS182" s="335"/>
      <c r="IT182" s="335"/>
    </row>
    <row r="183" spans="1:254" s="124" customFormat="1" ht="12.75" x14ac:dyDescent="0.2">
      <c r="A183" s="335"/>
      <c r="B183" s="335"/>
      <c r="C183" s="23">
        <v>25</v>
      </c>
      <c r="D183" s="23">
        <f t="shared" si="90"/>
        <v>0</v>
      </c>
      <c r="E183">
        <f t="shared" si="91"/>
        <v>0</v>
      </c>
      <c r="F183">
        <f t="shared" si="92"/>
        <v>0</v>
      </c>
      <c r="G183">
        <f t="shared" si="93"/>
        <v>0</v>
      </c>
      <c r="H183">
        <f t="shared" si="94"/>
        <v>0</v>
      </c>
      <c r="I183" s="23">
        <f t="shared" ca="1" si="95"/>
        <v>200</v>
      </c>
      <c r="J183" s="465"/>
      <c r="K183" s="335"/>
      <c r="L183" s="335"/>
      <c r="M183" s="335"/>
      <c r="N183" s="335"/>
      <c r="O183" s="335"/>
      <c r="P183" s="335"/>
      <c r="Q183" s="335"/>
      <c r="R183" s="335"/>
      <c r="S183" s="335"/>
      <c r="T183" s="23">
        <v>25</v>
      </c>
      <c r="U183" s="23">
        <f t="shared" si="96"/>
        <v>0</v>
      </c>
      <c r="V183">
        <f t="shared" si="97"/>
        <v>0</v>
      </c>
      <c r="W183">
        <f t="shared" si="98"/>
        <v>0</v>
      </c>
      <c r="X183">
        <f t="shared" si="99"/>
        <v>0</v>
      </c>
      <c r="Y183">
        <f t="shared" si="100"/>
        <v>0</v>
      </c>
      <c r="Z183" s="23">
        <f t="shared" ca="1" si="101"/>
        <v>200</v>
      </c>
      <c r="AA183" s="465"/>
      <c r="AB183" s="335"/>
      <c r="AC183" s="335"/>
      <c r="AD183" s="335"/>
      <c r="AE183" s="335"/>
      <c r="AF183" s="335"/>
      <c r="AG183" s="335"/>
      <c r="AH183" s="335"/>
      <c r="AI183" s="335"/>
      <c r="AJ183" s="335"/>
      <c r="AK183" s="23">
        <v>25</v>
      </c>
      <c r="AL183" s="23">
        <f t="shared" si="102"/>
        <v>0</v>
      </c>
      <c r="AM183">
        <f t="shared" si="103"/>
        <v>0</v>
      </c>
      <c r="AN183">
        <f t="shared" si="104"/>
        <v>0</v>
      </c>
      <c r="AO183">
        <f t="shared" si="105"/>
        <v>0</v>
      </c>
      <c r="AP183">
        <f t="shared" si="106"/>
        <v>0</v>
      </c>
      <c r="AQ183" s="23">
        <f t="shared" ca="1" si="107"/>
        <v>200</v>
      </c>
      <c r="AR183" s="465"/>
      <c r="AS183" s="335"/>
      <c r="AT183" s="335"/>
      <c r="AU183" s="335"/>
      <c r="AV183" s="335"/>
      <c r="AW183" s="335"/>
      <c r="AX183" s="335"/>
      <c r="AY183" s="335"/>
      <c r="AZ183" s="335"/>
      <c r="BA183" s="335"/>
      <c r="BB183" s="23">
        <v>25</v>
      </c>
      <c r="BC183" s="23">
        <f t="shared" si="108"/>
        <v>0</v>
      </c>
      <c r="BD183">
        <f t="shared" si="109"/>
        <v>0</v>
      </c>
      <c r="BE183">
        <f t="shared" si="110"/>
        <v>0</v>
      </c>
      <c r="BF183">
        <f t="shared" si="111"/>
        <v>0</v>
      </c>
      <c r="BG183">
        <f t="shared" si="112"/>
        <v>0</v>
      </c>
      <c r="BH183" s="23">
        <f t="shared" ca="1" si="113"/>
        <v>200</v>
      </c>
      <c r="BI183" s="465"/>
      <c r="BJ183" s="335"/>
      <c r="BK183" s="335"/>
      <c r="BL183" s="335"/>
      <c r="BM183" s="335"/>
      <c r="BN183" s="335"/>
      <c r="BO183" s="335"/>
      <c r="BP183" s="335"/>
      <c r="BQ183" s="335"/>
      <c r="BR183" s="335"/>
      <c r="BS183" s="23">
        <v>25</v>
      </c>
      <c r="BT183" s="23">
        <f t="shared" si="114"/>
        <v>0</v>
      </c>
      <c r="BU183">
        <f t="shared" si="115"/>
        <v>0</v>
      </c>
      <c r="BV183">
        <f t="shared" si="116"/>
        <v>0</v>
      </c>
      <c r="BW183">
        <f t="shared" si="117"/>
        <v>0</v>
      </c>
      <c r="BX183">
        <f t="shared" si="118"/>
        <v>0</v>
      </c>
      <c r="BY183" s="23">
        <f t="shared" ca="1" si="119"/>
        <v>0</v>
      </c>
      <c r="BZ183" s="465"/>
      <c r="CA183" s="335"/>
      <c r="CB183" s="335"/>
      <c r="CC183" s="335"/>
      <c r="CD183" s="335"/>
      <c r="CE183" s="335"/>
      <c r="CF183" s="335"/>
      <c r="CG183" s="335"/>
      <c r="CH183" s="335"/>
      <c r="CI183" s="335"/>
      <c r="CJ183" s="23">
        <v>25</v>
      </c>
      <c r="CK183" s="23">
        <f t="shared" si="120"/>
        <v>0</v>
      </c>
      <c r="CL183">
        <f t="shared" si="121"/>
        <v>0</v>
      </c>
      <c r="CM183">
        <f t="shared" si="122"/>
        <v>0</v>
      </c>
      <c r="CN183">
        <f t="shared" si="123"/>
        <v>0</v>
      </c>
      <c r="CO183">
        <f t="shared" si="124"/>
        <v>0</v>
      </c>
      <c r="CP183" s="23">
        <f t="shared" ca="1" si="125"/>
        <v>200</v>
      </c>
      <c r="CQ183" s="465"/>
      <c r="CR183" s="335"/>
      <c r="CS183" s="335"/>
      <c r="CT183" s="335"/>
      <c r="CU183" s="335"/>
      <c r="CV183" s="335"/>
      <c r="CW183" s="335"/>
      <c r="CX183" s="335"/>
      <c r="CY183" s="335"/>
      <c r="CZ183" s="335"/>
      <c r="DA183" s="23">
        <v>25</v>
      </c>
      <c r="DB183" s="23">
        <f t="shared" si="126"/>
        <v>0</v>
      </c>
      <c r="DC183">
        <f t="shared" si="127"/>
        <v>0</v>
      </c>
      <c r="DD183">
        <f t="shared" si="128"/>
        <v>0</v>
      </c>
      <c r="DE183">
        <f t="shared" si="129"/>
        <v>0</v>
      </c>
      <c r="DF183">
        <f t="shared" si="130"/>
        <v>0</v>
      </c>
      <c r="DG183" s="23">
        <f t="shared" ca="1" si="131"/>
        <v>200</v>
      </c>
      <c r="DH183" s="465"/>
      <c r="DI183" s="335"/>
      <c r="DJ183" s="335"/>
      <c r="DK183" s="335"/>
      <c r="DL183" s="335"/>
      <c r="DM183" s="335"/>
      <c r="DN183" s="335"/>
      <c r="DO183" s="335"/>
      <c r="DP183" s="335"/>
      <c r="DQ183" s="335"/>
      <c r="DR183" s="23">
        <v>25</v>
      </c>
      <c r="DS183" s="23">
        <f t="shared" si="132"/>
        <v>0</v>
      </c>
      <c r="DT183">
        <f t="shared" si="133"/>
        <v>0</v>
      </c>
      <c r="DU183">
        <f t="shared" si="134"/>
        <v>0</v>
      </c>
      <c r="DV183">
        <f t="shared" si="135"/>
        <v>0</v>
      </c>
      <c r="DW183">
        <f t="shared" si="136"/>
        <v>0</v>
      </c>
      <c r="DX183" s="23">
        <f t="shared" ca="1" si="137"/>
        <v>400</v>
      </c>
      <c r="DY183" s="465"/>
      <c r="DZ183" s="335"/>
      <c r="EA183" s="335"/>
      <c r="EB183" s="335"/>
      <c r="EC183" s="335"/>
      <c r="ED183" s="335"/>
      <c r="EE183" s="335"/>
      <c r="EF183" s="335"/>
      <c r="EG183" s="335"/>
      <c r="EH183" s="335"/>
      <c r="EI183" s="23">
        <v>25</v>
      </c>
      <c r="EJ183" s="23">
        <f t="shared" si="138"/>
        <v>0</v>
      </c>
      <c r="EK183">
        <f t="shared" si="139"/>
        <v>0</v>
      </c>
      <c r="EL183">
        <f t="shared" si="140"/>
        <v>0</v>
      </c>
      <c r="EM183">
        <f t="shared" si="141"/>
        <v>0</v>
      </c>
      <c r="EN183">
        <f t="shared" si="142"/>
        <v>0</v>
      </c>
      <c r="EO183" s="23">
        <f t="shared" ca="1" si="143"/>
        <v>150</v>
      </c>
      <c r="EP183" s="465"/>
      <c r="EQ183" s="335"/>
      <c r="ER183" s="335"/>
      <c r="ES183" s="335"/>
      <c r="ET183" s="335"/>
      <c r="EU183" s="335"/>
      <c r="EV183" s="335"/>
      <c r="EW183" s="335"/>
      <c r="EX183" s="335"/>
      <c r="EY183" s="335"/>
      <c r="EZ183" s="23">
        <v>25</v>
      </c>
      <c r="FA183" s="23">
        <f t="shared" si="144"/>
        <v>0</v>
      </c>
      <c r="FB183">
        <f t="shared" si="145"/>
        <v>0</v>
      </c>
      <c r="FC183">
        <f t="shared" si="146"/>
        <v>0</v>
      </c>
      <c r="FD183">
        <f t="shared" si="147"/>
        <v>0</v>
      </c>
      <c r="FE183">
        <f t="shared" si="148"/>
        <v>0</v>
      </c>
      <c r="FF183" s="23">
        <f t="shared" ca="1" si="149"/>
        <v>200</v>
      </c>
      <c r="FG183" s="465"/>
      <c r="FH183" s="335"/>
      <c r="FI183" s="335"/>
      <c r="FJ183" s="335"/>
      <c r="FK183" s="335"/>
      <c r="FL183" s="335"/>
      <c r="FM183" s="335"/>
      <c r="FN183" s="335"/>
      <c r="FO183" s="335"/>
      <c r="FP183" s="335"/>
      <c r="FQ183" s="23">
        <v>25</v>
      </c>
      <c r="FR183" s="23">
        <f t="shared" si="150"/>
        <v>0</v>
      </c>
      <c r="FS183">
        <f t="shared" si="151"/>
        <v>0</v>
      </c>
      <c r="FT183">
        <f t="shared" si="152"/>
        <v>0</v>
      </c>
      <c r="FU183">
        <f t="shared" si="153"/>
        <v>0</v>
      </c>
      <c r="FV183">
        <f t="shared" si="154"/>
        <v>0</v>
      </c>
      <c r="FW183" s="23">
        <f t="shared" si="155"/>
        <v>0</v>
      </c>
      <c r="FX183" s="465"/>
      <c r="FY183" s="335"/>
      <c r="FZ183" s="335"/>
      <c r="GA183" s="335"/>
      <c r="GB183" s="335"/>
      <c r="GC183" s="335"/>
      <c r="GD183" s="335"/>
      <c r="GE183" s="335"/>
      <c r="GF183" s="335"/>
      <c r="GG183" s="335"/>
      <c r="GH183" s="23">
        <v>25</v>
      </c>
      <c r="GI183" s="23">
        <f t="shared" si="156"/>
        <v>0</v>
      </c>
      <c r="GJ183">
        <f t="shared" si="157"/>
        <v>0</v>
      </c>
      <c r="GK183">
        <f t="shared" si="158"/>
        <v>0</v>
      </c>
      <c r="GL183">
        <f t="shared" si="159"/>
        <v>0</v>
      </c>
      <c r="GM183">
        <f t="shared" si="160"/>
        <v>0</v>
      </c>
      <c r="GN183" s="23">
        <f t="shared" si="161"/>
        <v>0</v>
      </c>
      <c r="GO183" s="465"/>
      <c r="GP183" s="335"/>
      <c r="GQ183" s="335"/>
      <c r="GR183" s="335"/>
      <c r="GS183" s="335"/>
      <c r="GT183" s="335"/>
      <c r="GU183" s="335"/>
      <c r="GV183" s="335"/>
      <c r="GW183" s="335"/>
      <c r="GX183" s="335"/>
      <c r="GY183" s="23">
        <v>25</v>
      </c>
      <c r="GZ183" s="23">
        <f t="shared" si="162"/>
        <v>0</v>
      </c>
      <c r="HA183">
        <f t="shared" si="163"/>
        <v>0</v>
      </c>
      <c r="HB183">
        <f t="shared" si="164"/>
        <v>0</v>
      </c>
      <c r="HC183">
        <f t="shared" si="165"/>
        <v>0</v>
      </c>
      <c r="HD183">
        <f t="shared" si="166"/>
        <v>0</v>
      </c>
      <c r="HE183" s="23">
        <f t="shared" si="167"/>
        <v>0</v>
      </c>
      <c r="HF183" s="465"/>
      <c r="HG183" s="335"/>
      <c r="HH183" s="335"/>
      <c r="HI183" s="335"/>
      <c r="HJ183" s="335"/>
      <c r="HK183" s="335"/>
      <c r="HL183" s="335"/>
      <c r="HM183" s="335"/>
      <c r="HN183" s="335"/>
      <c r="HO183" s="335"/>
      <c r="HP183" s="23">
        <v>25</v>
      </c>
      <c r="HQ183" s="23">
        <f t="shared" si="168"/>
        <v>0</v>
      </c>
      <c r="HR183">
        <f t="shared" si="169"/>
        <v>0</v>
      </c>
      <c r="HS183">
        <f t="shared" si="170"/>
        <v>0</v>
      </c>
      <c r="HT183">
        <f t="shared" si="171"/>
        <v>0</v>
      </c>
      <c r="HU183">
        <f t="shared" si="172"/>
        <v>0</v>
      </c>
      <c r="HV183" s="23">
        <f t="shared" si="173"/>
        <v>0</v>
      </c>
      <c r="HW183" s="465"/>
      <c r="HX183" s="335"/>
      <c r="HY183" s="335"/>
      <c r="HZ183" s="335"/>
      <c r="IA183" s="335"/>
      <c r="IB183" s="335"/>
      <c r="IC183" s="335"/>
      <c r="ID183" s="335"/>
      <c r="IE183" s="335"/>
      <c r="IF183" s="335"/>
      <c r="IG183" s="23">
        <v>25</v>
      </c>
      <c r="IH183" s="23">
        <f t="shared" si="174"/>
        <v>0</v>
      </c>
      <c r="II183">
        <f t="shared" si="175"/>
        <v>0</v>
      </c>
      <c r="IJ183">
        <f t="shared" si="176"/>
        <v>0</v>
      </c>
      <c r="IK183">
        <f t="shared" si="177"/>
        <v>0</v>
      </c>
      <c r="IL183">
        <f t="shared" si="178"/>
        <v>0</v>
      </c>
      <c r="IM183" s="23">
        <f t="shared" si="179"/>
        <v>0</v>
      </c>
      <c r="IN183" s="465"/>
      <c r="IO183" s="335"/>
      <c r="IP183" s="335"/>
      <c r="IQ183" s="335"/>
      <c r="IR183" s="335"/>
      <c r="IS183" s="335"/>
      <c r="IT183" s="335"/>
    </row>
    <row r="184" spans="1:254" s="124" customFormat="1" ht="12.75" x14ac:dyDescent="0.2">
      <c r="A184" s="335"/>
      <c r="B184" s="335"/>
      <c r="C184" s="23">
        <v>26</v>
      </c>
      <c r="D184" s="23">
        <f t="shared" si="90"/>
        <v>0</v>
      </c>
      <c r="E184">
        <f t="shared" si="91"/>
        <v>0</v>
      </c>
      <c r="F184">
        <f t="shared" si="92"/>
        <v>0</v>
      </c>
      <c r="G184">
        <f t="shared" si="93"/>
        <v>0</v>
      </c>
      <c r="H184">
        <f t="shared" si="94"/>
        <v>0</v>
      </c>
      <c r="I184" s="23">
        <f t="shared" ca="1" si="95"/>
        <v>200</v>
      </c>
      <c r="J184" s="465"/>
      <c r="K184" s="335"/>
      <c r="L184" s="335"/>
      <c r="M184" s="335"/>
      <c r="N184" s="335"/>
      <c r="O184" s="335"/>
      <c r="P184" s="335"/>
      <c r="Q184" s="335"/>
      <c r="R184" s="335"/>
      <c r="S184" s="335"/>
      <c r="T184" s="23">
        <v>26</v>
      </c>
      <c r="U184" s="23">
        <f t="shared" si="96"/>
        <v>0</v>
      </c>
      <c r="V184">
        <f t="shared" si="97"/>
        <v>0</v>
      </c>
      <c r="W184">
        <f t="shared" si="98"/>
        <v>0</v>
      </c>
      <c r="X184">
        <f t="shared" si="99"/>
        <v>0</v>
      </c>
      <c r="Y184">
        <f t="shared" si="100"/>
        <v>0</v>
      </c>
      <c r="Z184" s="23">
        <f t="shared" ca="1" si="101"/>
        <v>200</v>
      </c>
      <c r="AA184" s="465"/>
      <c r="AB184" s="335"/>
      <c r="AC184" s="335"/>
      <c r="AD184" s="335"/>
      <c r="AE184" s="335"/>
      <c r="AF184" s="335"/>
      <c r="AG184" s="335"/>
      <c r="AH184" s="335"/>
      <c r="AI184" s="335"/>
      <c r="AJ184" s="335"/>
      <c r="AK184" s="23">
        <v>26</v>
      </c>
      <c r="AL184" s="23">
        <f t="shared" si="102"/>
        <v>0</v>
      </c>
      <c r="AM184">
        <f t="shared" si="103"/>
        <v>0</v>
      </c>
      <c r="AN184">
        <f t="shared" si="104"/>
        <v>0</v>
      </c>
      <c r="AO184">
        <f t="shared" si="105"/>
        <v>0</v>
      </c>
      <c r="AP184">
        <f t="shared" si="106"/>
        <v>0</v>
      </c>
      <c r="AQ184" s="23">
        <f t="shared" ca="1" si="107"/>
        <v>200</v>
      </c>
      <c r="AR184" s="465"/>
      <c r="AS184" s="335"/>
      <c r="AT184" s="335"/>
      <c r="AU184" s="335"/>
      <c r="AV184" s="335"/>
      <c r="AW184" s="335"/>
      <c r="AX184" s="335"/>
      <c r="AY184" s="335"/>
      <c r="AZ184" s="335"/>
      <c r="BA184" s="335"/>
      <c r="BB184" s="23">
        <v>26</v>
      </c>
      <c r="BC184" s="23">
        <f t="shared" si="108"/>
        <v>0</v>
      </c>
      <c r="BD184">
        <f t="shared" si="109"/>
        <v>0</v>
      </c>
      <c r="BE184">
        <f t="shared" si="110"/>
        <v>0</v>
      </c>
      <c r="BF184">
        <f t="shared" si="111"/>
        <v>0</v>
      </c>
      <c r="BG184">
        <f t="shared" si="112"/>
        <v>0</v>
      </c>
      <c r="BH184" s="23">
        <f t="shared" ca="1" si="113"/>
        <v>200</v>
      </c>
      <c r="BI184" s="465"/>
      <c r="BJ184" s="335"/>
      <c r="BK184" s="335"/>
      <c r="BL184" s="335"/>
      <c r="BM184" s="335"/>
      <c r="BN184" s="335"/>
      <c r="BO184" s="335"/>
      <c r="BP184" s="335"/>
      <c r="BQ184" s="335"/>
      <c r="BR184" s="335"/>
      <c r="BS184" s="23">
        <v>26</v>
      </c>
      <c r="BT184" s="23">
        <f t="shared" si="114"/>
        <v>0</v>
      </c>
      <c r="BU184">
        <f t="shared" si="115"/>
        <v>0</v>
      </c>
      <c r="BV184">
        <f t="shared" si="116"/>
        <v>0</v>
      </c>
      <c r="BW184">
        <f t="shared" si="117"/>
        <v>0</v>
      </c>
      <c r="BX184">
        <f t="shared" si="118"/>
        <v>0</v>
      </c>
      <c r="BY184" s="23">
        <f t="shared" ca="1" si="119"/>
        <v>0</v>
      </c>
      <c r="BZ184" s="465"/>
      <c r="CA184" s="335"/>
      <c r="CB184" s="335"/>
      <c r="CC184" s="335"/>
      <c r="CD184" s="335"/>
      <c r="CE184" s="335"/>
      <c r="CF184" s="335"/>
      <c r="CG184" s="335"/>
      <c r="CH184" s="335"/>
      <c r="CI184" s="335"/>
      <c r="CJ184" s="23">
        <v>26</v>
      </c>
      <c r="CK184" s="23">
        <f t="shared" si="120"/>
        <v>0</v>
      </c>
      <c r="CL184">
        <f t="shared" si="121"/>
        <v>0</v>
      </c>
      <c r="CM184">
        <f t="shared" si="122"/>
        <v>0</v>
      </c>
      <c r="CN184">
        <f t="shared" si="123"/>
        <v>0</v>
      </c>
      <c r="CO184">
        <f t="shared" si="124"/>
        <v>0</v>
      </c>
      <c r="CP184" s="23">
        <f t="shared" ca="1" si="125"/>
        <v>200</v>
      </c>
      <c r="CQ184" s="465"/>
      <c r="CR184" s="335"/>
      <c r="CS184" s="335"/>
      <c r="CT184" s="335"/>
      <c r="CU184" s="335"/>
      <c r="CV184" s="335"/>
      <c r="CW184" s="335"/>
      <c r="CX184" s="335"/>
      <c r="CY184" s="335"/>
      <c r="CZ184" s="335"/>
      <c r="DA184" s="23">
        <v>26</v>
      </c>
      <c r="DB184" s="23">
        <f t="shared" si="126"/>
        <v>0</v>
      </c>
      <c r="DC184">
        <f t="shared" si="127"/>
        <v>0</v>
      </c>
      <c r="DD184">
        <f t="shared" si="128"/>
        <v>0</v>
      </c>
      <c r="DE184">
        <f t="shared" si="129"/>
        <v>0</v>
      </c>
      <c r="DF184">
        <f t="shared" si="130"/>
        <v>0</v>
      </c>
      <c r="DG184" s="23">
        <f t="shared" ca="1" si="131"/>
        <v>200</v>
      </c>
      <c r="DH184" s="465"/>
      <c r="DI184" s="335"/>
      <c r="DJ184" s="335"/>
      <c r="DK184" s="335"/>
      <c r="DL184" s="335"/>
      <c r="DM184" s="335"/>
      <c r="DN184" s="335"/>
      <c r="DO184" s="335"/>
      <c r="DP184" s="335"/>
      <c r="DQ184" s="335"/>
      <c r="DR184" s="23">
        <v>26</v>
      </c>
      <c r="DS184" s="23">
        <f t="shared" si="132"/>
        <v>0</v>
      </c>
      <c r="DT184">
        <f t="shared" si="133"/>
        <v>0</v>
      </c>
      <c r="DU184">
        <f t="shared" si="134"/>
        <v>0</v>
      </c>
      <c r="DV184">
        <f t="shared" si="135"/>
        <v>0</v>
      </c>
      <c r="DW184">
        <f t="shared" si="136"/>
        <v>0</v>
      </c>
      <c r="DX184" s="23">
        <f t="shared" ca="1" si="137"/>
        <v>400</v>
      </c>
      <c r="DY184" s="465"/>
      <c r="DZ184" s="335"/>
      <c r="EA184" s="335"/>
      <c r="EB184" s="335"/>
      <c r="EC184" s="335"/>
      <c r="ED184" s="335"/>
      <c r="EE184" s="335"/>
      <c r="EF184" s="335"/>
      <c r="EG184" s="335"/>
      <c r="EH184" s="335"/>
      <c r="EI184" s="23">
        <v>26</v>
      </c>
      <c r="EJ184" s="23">
        <f t="shared" si="138"/>
        <v>0</v>
      </c>
      <c r="EK184">
        <f t="shared" si="139"/>
        <v>0</v>
      </c>
      <c r="EL184">
        <f t="shared" si="140"/>
        <v>0</v>
      </c>
      <c r="EM184">
        <f t="shared" si="141"/>
        <v>0</v>
      </c>
      <c r="EN184">
        <f t="shared" si="142"/>
        <v>0</v>
      </c>
      <c r="EO184" s="23">
        <f t="shared" ca="1" si="143"/>
        <v>150</v>
      </c>
      <c r="EP184" s="465"/>
      <c r="EQ184" s="335"/>
      <c r="ER184" s="335"/>
      <c r="ES184" s="335"/>
      <c r="ET184" s="335"/>
      <c r="EU184" s="335"/>
      <c r="EV184" s="335"/>
      <c r="EW184" s="335"/>
      <c r="EX184" s="335"/>
      <c r="EY184" s="335"/>
      <c r="EZ184" s="23">
        <v>26</v>
      </c>
      <c r="FA184" s="23">
        <f t="shared" si="144"/>
        <v>0</v>
      </c>
      <c r="FB184">
        <f t="shared" si="145"/>
        <v>0</v>
      </c>
      <c r="FC184">
        <f t="shared" si="146"/>
        <v>0</v>
      </c>
      <c r="FD184">
        <f t="shared" si="147"/>
        <v>0</v>
      </c>
      <c r="FE184">
        <f t="shared" si="148"/>
        <v>0</v>
      </c>
      <c r="FF184" s="23">
        <f t="shared" ca="1" si="149"/>
        <v>200</v>
      </c>
      <c r="FG184" s="465"/>
      <c r="FH184" s="335"/>
      <c r="FI184" s="335"/>
      <c r="FJ184" s="335"/>
      <c r="FK184" s="335"/>
      <c r="FL184" s="335"/>
      <c r="FM184" s="335"/>
      <c r="FN184" s="335"/>
      <c r="FO184" s="335"/>
      <c r="FP184" s="335"/>
      <c r="FQ184" s="23">
        <v>26</v>
      </c>
      <c r="FR184" s="23">
        <f t="shared" si="150"/>
        <v>0</v>
      </c>
      <c r="FS184">
        <f t="shared" si="151"/>
        <v>0</v>
      </c>
      <c r="FT184">
        <f t="shared" si="152"/>
        <v>0</v>
      </c>
      <c r="FU184">
        <f t="shared" si="153"/>
        <v>0</v>
      </c>
      <c r="FV184">
        <f t="shared" si="154"/>
        <v>0</v>
      </c>
      <c r="FW184" s="23">
        <f t="shared" si="155"/>
        <v>0</v>
      </c>
      <c r="FX184" s="465"/>
      <c r="FY184" s="335"/>
      <c r="FZ184" s="335"/>
      <c r="GA184" s="335"/>
      <c r="GB184" s="335"/>
      <c r="GC184" s="335"/>
      <c r="GD184" s="335"/>
      <c r="GE184" s="335"/>
      <c r="GF184" s="335"/>
      <c r="GG184" s="335"/>
      <c r="GH184" s="23">
        <v>26</v>
      </c>
      <c r="GI184" s="23">
        <f t="shared" si="156"/>
        <v>0</v>
      </c>
      <c r="GJ184">
        <f t="shared" si="157"/>
        <v>0</v>
      </c>
      <c r="GK184">
        <f t="shared" si="158"/>
        <v>0</v>
      </c>
      <c r="GL184">
        <f t="shared" si="159"/>
        <v>0</v>
      </c>
      <c r="GM184">
        <f t="shared" si="160"/>
        <v>0</v>
      </c>
      <c r="GN184" s="23">
        <f t="shared" si="161"/>
        <v>0</v>
      </c>
      <c r="GO184" s="465"/>
      <c r="GP184" s="335"/>
      <c r="GQ184" s="335"/>
      <c r="GR184" s="335"/>
      <c r="GS184" s="335"/>
      <c r="GT184" s="335"/>
      <c r="GU184" s="335"/>
      <c r="GV184" s="335"/>
      <c r="GW184" s="335"/>
      <c r="GX184" s="335"/>
      <c r="GY184" s="23">
        <v>26</v>
      </c>
      <c r="GZ184" s="23">
        <f t="shared" si="162"/>
        <v>0</v>
      </c>
      <c r="HA184">
        <f t="shared" si="163"/>
        <v>0</v>
      </c>
      <c r="HB184">
        <f t="shared" si="164"/>
        <v>0</v>
      </c>
      <c r="HC184">
        <f t="shared" si="165"/>
        <v>0</v>
      </c>
      <c r="HD184">
        <f t="shared" si="166"/>
        <v>0</v>
      </c>
      <c r="HE184" s="23">
        <f t="shared" si="167"/>
        <v>0</v>
      </c>
      <c r="HF184" s="465"/>
      <c r="HG184" s="335"/>
      <c r="HH184" s="335"/>
      <c r="HI184" s="335"/>
      <c r="HJ184" s="335"/>
      <c r="HK184" s="335"/>
      <c r="HL184" s="335"/>
      <c r="HM184" s="335"/>
      <c r="HN184" s="335"/>
      <c r="HO184" s="335"/>
      <c r="HP184" s="23">
        <v>26</v>
      </c>
      <c r="HQ184" s="23">
        <f t="shared" si="168"/>
        <v>0</v>
      </c>
      <c r="HR184">
        <f t="shared" si="169"/>
        <v>0</v>
      </c>
      <c r="HS184">
        <f t="shared" si="170"/>
        <v>0</v>
      </c>
      <c r="HT184">
        <f t="shared" si="171"/>
        <v>0</v>
      </c>
      <c r="HU184">
        <f t="shared" si="172"/>
        <v>0</v>
      </c>
      <c r="HV184" s="23">
        <f t="shared" si="173"/>
        <v>0</v>
      </c>
      <c r="HW184" s="465"/>
      <c r="HX184" s="335"/>
      <c r="HY184" s="335"/>
      <c r="HZ184" s="335"/>
      <c r="IA184" s="335"/>
      <c r="IB184" s="335"/>
      <c r="IC184" s="335"/>
      <c r="ID184" s="335"/>
      <c r="IE184" s="335"/>
      <c r="IF184" s="335"/>
      <c r="IG184" s="23">
        <v>26</v>
      </c>
      <c r="IH184" s="23">
        <f t="shared" si="174"/>
        <v>0</v>
      </c>
      <c r="II184">
        <f t="shared" si="175"/>
        <v>0</v>
      </c>
      <c r="IJ184">
        <f t="shared" si="176"/>
        <v>0</v>
      </c>
      <c r="IK184">
        <f t="shared" si="177"/>
        <v>0</v>
      </c>
      <c r="IL184">
        <f t="shared" si="178"/>
        <v>0</v>
      </c>
      <c r="IM184" s="23">
        <f t="shared" si="179"/>
        <v>0</v>
      </c>
      <c r="IN184" s="465"/>
      <c r="IO184" s="335"/>
      <c r="IP184" s="335"/>
      <c r="IQ184" s="335"/>
      <c r="IR184" s="335"/>
      <c r="IS184" s="335"/>
      <c r="IT184" s="335"/>
    </row>
    <row r="185" spans="1:254" s="124" customFormat="1" ht="12.75" x14ac:dyDescent="0.2">
      <c r="A185" s="335"/>
      <c r="B185" s="335"/>
      <c r="C185" s="23">
        <v>27</v>
      </c>
      <c r="D185" s="23">
        <f t="shared" si="90"/>
        <v>0</v>
      </c>
      <c r="E185">
        <f t="shared" si="91"/>
        <v>0</v>
      </c>
      <c r="F185">
        <f t="shared" si="92"/>
        <v>0</v>
      </c>
      <c r="G185">
        <f t="shared" si="93"/>
        <v>0</v>
      </c>
      <c r="H185">
        <f t="shared" si="94"/>
        <v>0</v>
      </c>
      <c r="I185" s="23">
        <f t="shared" ca="1" si="95"/>
        <v>200</v>
      </c>
      <c r="J185" s="465"/>
      <c r="K185" s="335"/>
      <c r="L185" s="335"/>
      <c r="M185" s="335"/>
      <c r="N185" s="335"/>
      <c r="O185" s="335"/>
      <c r="P185" s="335"/>
      <c r="Q185" s="335"/>
      <c r="R185" s="335"/>
      <c r="S185" s="335"/>
      <c r="T185" s="23">
        <v>27</v>
      </c>
      <c r="U185" s="23">
        <f t="shared" si="96"/>
        <v>0</v>
      </c>
      <c r="V185">
        <f t="shared" si="97"/>
        <v>0</v>
      </c>
      <c r="W185">
        <f t="shared" si="98"/>
        <v>0</v>
      </c>
      <c r="X185">
        <f t="shared" si="99"/>
        <v>0</v>
      </c>
      <c r="Y185">
        <f t="shared" si="100"/>
        <v>0</v>
      </c>
      <c r="Z185" s="23">
        <f t="shared" ca="1" si="101"/>
        <v>200</v>
      </c>
      <c r="AA185" s="465"/>
      <c r="AB185" s="335"/>
      <c r="AC185" s="335"/>
      <c r="AD185" s="335"/>
      <c r="AE185" s="335"/>
      <c r="AF185" s="335"/>
      <c r="AG185" s="335"/>
      <c r="AH185" s="335"/>
      <c r="AI185" s="335"/>
      <c r="AJ185" s="335"/>
      <c r="AK185" s="23">
        <v>27</v>
      </c>
      <c r="AL185" s="23">
        <f t="shared" si="102"/>
        <v>0</v>
      </c>
      <c r="AM185">
        <f t="shared" si="103"/>
        <v>0</v>
      </c>
      <c r="AN185">
        <f t="shared" si="104"/>
        <v>0</v>
      </c>
      <c r="AO185">
        <f t="shared" si="105"/>
        <v>0</v>
      </c>
      <c r="AP185">
        <f t="shared" si="106"/>
        <v>0</v>
      </c>
      <c r="AQ185" s="23">
        <f t="shared" ca="1" si="107"/>
        <v>200</v>
      </c>
      <c r="AR185" s="465"/>
      <c r="AS185" s="335"/>
      <c r="AT185" s="335"/>
      <c r="AU185" s="335"/>
      <c r="AV185" s="335"/>
      <c r="AW185" s="335"/>
      <c r="AX185" s="335"/>
      <c r="AY185" s="335"/>
      <c r="AZ185" s="335"/>
      <c r="BA185" s="335"/>
      <c r="BB185" s="23">
        <v>27</v>
      </c>
      <c r="BC185" s="23">
        <f t="shared" si="108"/>
        <v>0</v>
      </c>
      <c r="BD185">
        <f t="shared" si="109"/>
        <v>0</v>
      </c>
      <c r="BE185">
        <f t="shared" si="110"/>
        <v>0</v>
      </c>
      <c r="BF185">
        <f t="shared" si="111"/>
        <v>0</v>
      </c>
      <c r="BG185">
        <f t="shared" si="112"/>
        <v>0</v>
      </c>
      <c r="BH185" s="23">
        <f t="shared" ca="1" si="113"/>
        <v>200</v>
      </c>
      <c r="BI185" s="465"/>
      <c r="BJ185" s="335"/>
      <c r="BK185" s="335"/>
      <c r="BL185" s="335"/>
      <c r="BM185" s="335"/>
      <c r="BN185" s="335"/>
      <c r="BO185" s="335"/>
      <c r="BP185" s="335"/>
      <c r="BQ185" s="335"/>
      <c r="BR185" s="335"/>
      <c r="BS185" s="23">
        <v>27</v>
      </c>
      <c r="BT185" s="23">
        <f t="shared" si="114"/>
        <v>0</v>
      </c>
      <c r="BU185">
        <f t="shared" si="115"/>
        <v>0</v>
      </c>
      <c r="BV185">
        <f t="shared" si="116"/>
        <v>0</v>
      </c>
      <c r="BW185">
        <f t="shared" si="117"/>
        <v>0</v>
      </c>
      <c r="BX185">
        <f t="shared" si="118"/>
        <v>0</v>
      </c>
      <c r="BY185" s="23">
        <f t="shared" ca="1" si="119"/>
        <v>0</v>
      </c>
      <c r="BZ185" s="465"/>
      <c r="CA185" s="335"/>
      <c r="CB185" s="335"/>
      <c r="CC185" s="335"/>
      <c r="CD185" s="335"/>
      <c r="CE185" s="335"/>
      <c r="CF185" s="335"/>
      <c r="CG185" s="335"/>
      <c r="CH185" s="335"/>
      <c r="CI185" s="335"/>
      <c r="CJ185" s="23">
        <v>27</v>
      </c>
      <c r="CK185" s="23">
        <f t="shared" si="120"/>
        <v>0</v>
      </c>
      <c r="CL185">
        <f t="shared" si="121"/>
        <v>0</v>
      </c>
      <c r="CM185">
        <f t="shared" si="122"/>
        <v>0</v>
      </c>
      <c r="CN185">
        <f t="shared" si="123"/>
        <v>0</v>
      </c>
      <c r="CO185">
        <f t="shared" si="124"/>
        <v>0</v>
      </c>
      <c r="CP185" s="23">
        <f t="shared" ca="1" si="125"/>
        <v>200</v>
      </c>
      <c r="CQ185" s="465"/>
      <c r="CR185" s="335"/>
      <c r="CS185" s="335"/>
      <c r="CT185" s="335"/>
      <c r="CU185" s="335"/>
      <c r="CV185" s="335"/>
      <c r="CW185" s="335"/>
      <c r="CX185" s="335"/>
      <c r="CY185" s="335"/>
      <c r="CZ185" s="335"/>
      <c r="DA185" s="23">
        <v>27</v>
      </c>
      <c r="DB185" s="23">
        <f t="shared" si="126"/>
        <v>0</v>
      </c>
      <c r="DC185">
        <f t="shared" si="127"/>
        <v>0</v>
      </c>
      <c r="DD185">
        <f t="shared" si="128"/>
        <v>0</v>
      </c>
      <c r="DE185">
        <f t="shared" si="129"/>
        <v>0</v>
      </c>
      <c r="DF185">
        <f t="shared" si="130"/>
        <v>0</v>
      </c>
      <c r="DG185" s="23">
        <f t="shared" ca="1" si="131"/>
        <v>200</v>
      </c>
      <c r="DH185" s="465"/>
      <c r="DI185" s="335"/>
      <c r="DJ185" s="335"/>
      <c r="DK185" s="335"/>
      <c r="DL185" s="335"/>
      <c r="DM185" s="335"/>
      <c r="DN185" s="335"/>
      <c r="DO185" s="335"/>
      <c r="DP185" s="335"/>
      <c r="DQ185" s="335"/>
      <c r="DR185" s="23">
        <v>27</v>
      </c>
      <c r="DS185" s="23">
        <f t="shared" si="132"/>
        <v>0</v>
      </c>
      <c r="DT185">
        <f t="shared" si="133"/>
        <v>0</v>
      </c>
      <c r="DU185">
        <f t="shared" si="134"/>
        <v>0</v>
      </c>
      <c r="DV185">
        <f t="shared" si="135"/>
        <v>0</v>
      </c>
      <c r="DW185">
        <f t="shared" si="136"/>
        <v>0</v>
      </c>
      <c r="DX185" s="23">
        <f t="shared" ca="1" si="137"/>
        <v>400</v>
      </c>
      <c r="DY185" s="465"/>
      <c r="DZ185" s="335"/>
      <c r="EA185" s="335"/>
      <c r="EB185" s="335"/>
      <c r="EC185" s="335"/>
      <c r="ED185" s="335"/>
      <c r="EE185" s="335"/>
      <c r="EF185" s="335"/>
      <c r="EG185" s="335"/>
      <c r="EH185" s="335"/>
      <c r="EI185" s="23">
        <v>27</v>
      </c>
      <c r="EJ185" s="23">
        <f t="shared" si="138"/>
        <v>0</v>
      </c>
      <c r="EK185">
        <f t="shared" si="139"/>
        <v>0</v>
      </c>
      <c r="EL185">
        <f t="shared" si="140"/>
        <v>0</v>
      </c>
      <c r="EM185">
        <f t="shared" si="141"/>
        <v>0</v>
      </c>
      <c r="EN185">
        <f t="shared" si="142"/>
        <v>0</v>
      </c>
      <c r="EO185" s="23">
        <f t="shared" ca="1" si="143"/>
        <v>150</v>
      </c>
      <c r="EP185" s="465"/>
      <c r="EQ185" s="335"/>
      <c r="ER185" s="335"/>
      <c r="ES185" s="335"/>
      <c r="ET185" s="335"/>
      <c r="EU185" s="335"/>
      <c r="EV185" s="335"/>
      <c r="EW185" s="335"/>
      <c r="EX185" s="335"/>
      <c r="EY185" s="335"/>
      <c r="EZ185" s="23">
        <v>27</v>
      </c>
      <c r="FA185" s="23">
        <f t="shared" si="144"/>
        <v>0</v>
      </c>
      <c r="FB185">
        <f t="shared" si="145"/>
        <v>0</v>
      </c>
      <c r="FC185">
        <f t="shared" si="146"/>
        <v>0</v>
      </c>
      <c r="FD185">
        <f t="shared" si="147"/>
        <v>0</v>
      </c>
      <c r="FE185">
        <f t="shared" si="148"/>
        <v>0</v>
      </c>
      <c r="FF185" s="23">
        <f t="shared" ca="1" si="149"/>
        <v>200</v>
      </c>
      <c r="FG185" s="465"/>
      <c r="FH185" s="335"/>
      <c r="FI185" s="335"/>
      <c r="FJ185" s="335"/>
      <c r="FK185" s="335"/>
      <c r="FL185" s="335"/>
      <c r="FM185" s="335"/>
      <c r="FN185" s="335"/>
      <c r="FO185" s="335"/>
      <c r="FP185" s="335"/>
      <c r="FQ185" s="23">
        <v>27</v>
      </c>
      <c r="FR185" s="23">
        <f t="shared" si="150"/>
        <v>0</v>
      </c>
      <c r="FS185">
        <f t="shared" si="151"/>
        <v>0</v>
      </c>
      <c r="FT185">
        <f t="shared" si="152"/>
        <v>0</v>
      </c>
      <c r="FU185">
        <f t="shared" si="153"/>
        <v>0</v>
      </c>
      <c r="FV185">
        <f t="shared" si="154"/>
        <v>0</v>
      </c>
      <c r="FW185" s="23">
        <f t="shared" si="155"/>
        <v>0</v>
      </c>
      <c r="FX185" s="465"/>
      <c r="FY185" s="335"/>
      <c r="FZ185" s="335"/>
      <c r="GA185" s="335"/>
      <c r="GB185" s="335"/>
      <c r="GC185" s="335"/>
      <c r="GD185" s="335"/>
      <c r="GE185" s="335"/>
      <c r="GF185" s="335"/>
      <c r="GG185" s="335"/>
      <c r="GH185" s="23">
        <v>27</v>
      </c>
      <c r="GI185" s="23">
        <f t="shared" si="156"/>
        <v>0</v>
      </c>
      <c r="GJ185">
        <f t="shared" si="157"/>
        <v>0</v>
      </c>
      <c r="GK185">
        <f t="shared" si="158"/>
        <v>0</v>
      </c>
      <c r="GL185">
        <f t="shared" si="159"/>
        <v>0</v>
      </c>
      <c r="GM185">
        <f t="shared" si="160"/>
        <v>0</v>
      </c>
      <c r="GN185" s="23">
        <f t="shared" si="161"/>
        <v>0</v>
      </c>
      <c r="GO185" s="465"/>
      <c r="GP185" s="335"/>
      <c r="GQ185" s="335"/>
      <c r="GR185" s="335"/>
      <c r="GS185" s="335"/>
      <c r="GT185" s="335"/>
      <c r="GU185" s="335"/>
      <c r="GV185" s="335"/>
      <c r="GW185" s="335"/>
      <c r="GX185" s="335"/>
      <c r="GY185" s="23">
        <v>27</v>
      </c>
      <c r="GZ185" s="23">
        <f t="shared" si="162"/>
        <v>0</v>
      </c>
      <c r="HA185">
        <f t="shared" si="163"/>
        <v>0</v>
      </c>
      <c r="HB185">
        <f t="shared" si="164"/>
        <v>0</v>
      </c>
      <c r="HC185">
        <f t="shared" si="165"/>
        <v>0</v>
      </c>
      <c r="HD185">
        <f t="shared" si="166"/>
        <v>0</v>
      </c>
      <c r="HE185" s="23">
        <f t="shared" si="167"/>
        <v>0</v>
      </c>
      <c r="HF185" s="465"/>
      <c r="HG185" s="335"/>
      <c r="HH185" s="335"/>
      <c r="HI185" s="335"/>
      <c r="HJ185" s="335"/>
      <c r="HK185" s="335"/>
      <c r="HL185" s="335"/>
      <c r="HM185" s="335"/>
      <c r="HN185" s="335"/>
      <c r="HO185" s="335"/>
      <c r="HP185" s="23">
        <v>27</v>
      </c>
      <c r="HQ185" s="23">
        <f t="shared" si="168"/>
        <v>0</v>
      </c>
      <c r="HR185">
        <f t="shared" si="169"/>
        <v>0</v>
      </c>
      <c r="HS185">
        <f t="shared" si="170"/>
        <v>0</v>
      </c>
      <c r="HT185">
        <f t="shared" si="171"/>
        <v>0</v>
      </c>
      <c r="HU185">
        <f t="shared" si="172"/>
        <v>0</v>
      </c>
      <c r="HV185" s="23">
        <f t="shared" si="173"/>
        <v>0</v>
      </c>
      <c r="HW185" s="465"/>
      <c r="HX185" s="335"/>
      <c r="HY185" s="335"/>
      <c r="HZ185" s="335"/>
      <c r="IA185" s="335"/>
      <c r="IB185" s="335"/>
      <c r="IC185" s="335"/>
      <c r="ID185" s="335"/>
      <c r="IE185" s="335"/>
      <c r="IF185" s="335"/>
      <c r="IG185" s="23">
        <v>27</v>
      </c>
      <c r="IH185" s="23">
        <f t="shared" si="174"/>
        <v>0</v>
      </c>
      <c r="II185">
        <f t="shared" si="175"/>
        <v>0</v>
      </c>
      <c r="IJ185">
        <f t="shared" si="176"/>
        <v>0</v>
      </c>
      <c r="IK185">
        <f t="shared" si="177"/>
        <v>0</v>
      </c>
      <c r="IL185">
        <f t="shared" si="178"/>
        <v>0</v>
      </c>
      <c r="IM185" s="23">
        <f t="shared" si="179"/>
        <v>0</v>
      </c>
      <c r="IN185" s="465"/>
      <c r="IO185" s="335"/>
      <c r="IP185" s="335"/>
      <c r="IQ185" s="335"/>
      <c r="IR185" s="335"/>
      <c r="IS185" s="335"/>
      <c r="IT185" s="335"/>
    </row>
    <row r="186" spans="1:254" s="124" customFormat="1" ht="12.75" x14ac:dyDescent="0.2">
      <c r="A186" s="335"/>
      <c r="B186" s="335"/>
      <c r="C186" s="23">
        <v>28</v>
      </c>
      <c r="D186" s="23">
        <f t="shared" si="90"/>
        <v>0</v>
      </c>
      <c r="E186">
        <f t="shared" si="91"/>
        <v>0</v>
      </c>
      <c r="F186">
        <f t="shared" si="92"/>
        <v>0</v>
      </c>
      <c r="G186">
        <f t="shared" si="93"/>
        <v>0</v>
      </c>
      <c r="H186">
        <f t="shared" si="94"/>
        <v>0</v>
      </c>
      <c r="I186" s="23">
        <f t="shared" ca="1" si="95"/>
        <v>200</v>
      </c>
      <c r="J186" s="465"/>
      <c r="K186" s="335"/>
      <c r="L186" s="335"/>
      <c r="M186" s="335"/>
      <c r="N186" s="335"/>
      <c r="O186" s="335"/>
      <c r="P186" s="335"/>
      <c r="Q186" s="335"/>
      <c r="R186" s="335"/>
      <c r="S186" s="335"/>
      <c r="T186" s="23">
        <v>28</v>
      </c>
      <c r="U186" s="23">
        <f t="shared" si="96"/>
        <v>0</v>
      </c>
      <c r="V186">
        <f t="shared" si="97"/>
        <v>0</v>
      </c>
      <c r="W186">
        <f t="shared" si="98"/>
        <v>0</v>
      </c>
      <c r="X186">
        <f t="shared" si="99"/>
        <v>0</v>
      </c>
      <c r="Y186">
        <f t="shared" si="100"/>
        <v>0</v>
      </c>
      <c r="Z186" s="23">
        <f t="shared" ca="1" si="101"/>
        <v>200</v>
      </c>
      <c r="AA186" s="465"/>
      <c r="AB186" s="335"/>
      <c r="AC186" s="335"/>
      <c r="AD186" s="335"/>
      <c r="AE186" s="335"/>
      <c r="AF186" s="335"/>
      <c r="AG186" s="335"/>
      <c r="AH186" s="335"/>
      <c r="AI186" s="335"/>
      <c r="AJ186" s="335"/>
      <c r="AK186" s="23">
        <v>28</v>
      </c>
      <c r="AL186" s="23">
        <f t="shared" si="102"/>
        <v>0</v>
      </c>
      <c r="AM186">
        <f t="shared" si="103"/>
        <v>0</v>
      </c>
      <c r="AN186">
        <f t="shared" si="104"/>
        <v>0</v>
      </c>
      <c r="AO186">
        <f t="shared" si="105"/>
        <v>0</v>
      </c>
      <c r="AP186">
        <f t="shared" si="106"/>
        <v>0</v>
      </c>
      <c r="AQ186" s="23">
        <f t="shared" ca="1" si="107"/>
        <v>200</v>
      </c>
      <c r="AR186" s="465"/>
      <c r="AS186" s="335"/>
      <c r="AT186" s="335"/>
      <c r="AU186" s="335"/>
      <c r="AV186" s="335"/>
      <c r="AW186" s="335"/>
      <c r="AX186" s="335"/>
      <c r="AY186" s="335"/>
      <c r="AZ186" s="335"/>
      <c r="BA186" s="335"/>
      <c r="BB186" s="23">
        <v>28</v>
      </c>
      <c r="BC186" s="23">
        <f t="shared" si="108"/>
        <v>0</v>
      </c>
      <c r="BD186">
        <f t="shared" si="109"/>
        <v>0</v>
      </c>
      <c r="BE186">
        <f t="shared" si="110"/>
        <v>0</v>
      </c>
      <c r="BF186">
        <f t="shared" si="111"/>
        <v>0</v>
      </c>
      <c r="BG186">
        <f t="shared" si="112"/>
        <v>0</v>
      </c>
      <c r="BH186" s="23">
        <f t="shared" ca="1" si="113"/>
        <v>200</v>
      </c>
      <c r="BI186" s="465"/>
      <c r="BJ186" s="335"/>
      <c r="BK186" s="335"/>
      <c r="BL186" s="335"/>
      <c r="BM186" s="335"/>
      <c r="BN186" s="335"/>
      <c r="BO186" s="335"/>
      <c r="BP186" s="335"/>
      <c r="BQ186" s="335"/>
      <c r="BR186" s="335"/>
      <c r="BS186" s="23">
        <v>28</v>
      </c>
      <c r="BT186" s="23">
        <f t="shared" si="114"/>
        <v>0</v>
      </c>
      <c r="BU186">
        <f t="shared" si="115"/>
        <v>0</v>
      </c>
      <c r="BV186">
        <f t="shared" si="116"/>
        <v>0</v>
      </c>
      <c r="BW186">
        <f t="shared" si="117"/>
        <v>0</v>
      </c>
      <c r="BX186">
        <f t="shared" si="118"/>
        <v>0</v>
      </c>
      <c r="BY186" s="23">
        <f t="shared" ca="1" si="119"/>
        <v>0</v>
      </c>
      <c r="BZ186" s="465"/>
      <c r="CA186" s="335"/>
      <c r="CB186" s="335"/>
      <c r="CC186" s="335"/>
      <c r="CD186" s="335"/>
      <c r="CE186" s="335"/>
      <c r="CF186" s="335"/>
      <c r="CG186" s="335"/>
      <c r="CH186" s="335"/>
      <c r="CI186" s="335"/>
      <c r="CJ186" s="23">
        <v>28</v>
      </c>
      <c r="CK186" s="23">
        <f t="shared" si="120"/>
        <v>0</v>
      </c>
      <c r="CL186">
        <f t="shared" si="121"/>
        <v>0</v>
      </c>
      <c r="CM186">
        <f t="shared" si="122"/>
        <v>0</v>
      </c>
      <c r="CN186">
        <f t="shared" si="123"/>
        <v>0</v>
      </c>
      <c r="CO186">
        <f t="shared" si="124"/>
        <v>0</v>
      </c>
      <c r="CP186" s="23">
        <f t="shared" ca="1" si="125"/>
        <v>200</v>
      </c>
      <c r="CQ186" s="465"/>
      <c r="CR186" s="335"/>
      <c r="CS186" s="335"/>
      <c r="CT186" s="335"/>
      <c r="CU186" s="335"/>
      <c r="CV186" s="335"/>
      <c r="CW186" s="335"/>
      <c r="CX186" s="335"/>
      <c r="CY186" s="335"/>
      <c r="CZ186" s="335"/>
      <c r="DA186" s="23">
        <v>28</v>
      </c>
      <c r="DB186" s="23">
        <f t="shared" si="126"/>
        <v>0</v>
      </c>
      <c r="DC186">
        <f t="shared" si="127"/>
        <v>0</v>
      </c>
      <c r="DD186">
        <f t="shared" si="128"/>
        <v>0</v>
      </c>
      <c r="DE186">
        <f t="shared" si="129"/>
        <v>0</v>
      </c>
      <c r="DF186">
        <f t="shared" si="130"/>
        <v>0</v>
      </c>
      <c r="DG186" s="23">
        <f t="shared" ca="1" si="131"/>
        <v>200</v>
      </c>
      <c r="DH186" s="465"/>
      <c r="DI186" s="335"/>
      <c r="DJ186" s="335"/>
      <c r="DK186" s="335"/>
      <c r="DL186" s="335"/>
      <c r="DM186" s="335"/>
      <c r="DN186" s="335"/>
      <c r="DO186" s="335"/>
      <c r="DP186" s="335"/>
      <c r="DQ186" s="335"/>
      <c r="DR186" s="23">
        <v>28</v>
      </c>
      <c r="DS186" s="23">
        <f t="shared" si="132"/>
        <v>0</v>
      </c>
      <c r="DT186">
        <f t="shared" si="133"/>
        <v>0</v>
      </c>
      <c r="DU186">
        <f t="shared" si="134"/>
        <v>0</v>
      </c>
      <c r="DV186">
        <f t="shared" si="135"/>
        <v>0</v>
      </c>
      <c r="DW186">
        <f t="shared" si="136"/>
        <v>0</v>
      </c>
      <c r="DX186" s="23">
        <f t="shared" ca="1" si="137"/>
        <v>400</v>
      </c>
      <c r="DY186" s="465"/>
      <c r="DZ186" s="335"/>
      <c r="EA186" s="335"/>
      <c r="EB186" s="335"/>
      <c r="EC186" s="335"/>
      <c r="ED186" s="335"/>
      <c r="EE186" s="335"/>
      <c r="EF186" s="335"/>
      <c r="EG186" s="335"/>
      <c r="EH186" s="335"/>
      <c r="EI186" s="23">
        <v>28</v>
      </c>
      <c r="EJ186" s="23">
        <f t="shared" si="138"/>
        <v>0</v>
      </c>
      <c r="EK186">
        <f t="shared" si="139"/>
        <v>0</v>
      </c>
      <c r="EL186">
        <f t="shared" si="140"/>
        <v>0</v>
      </c>
      <c r="EM186">
        <f t="shared" si="141"/>
        <v>0</v>
      </c>
      <c r="EN186">
        <f t="shared" si="142"/>
        <v>0</v>
      </c>
      <c r="EO186" s="23">
        <f t="shared" ca="1" si="143"/>
        <v>150</v>
      </c>
      <c r="EP186" s="465"/>
      <c r="EQ186" s="335"/>
      <c r="ER186" s="335"/>
      <c r="ES186" s="335"/>
      <c r="ET186" s="335"/>
      <c r="EU186" s="335"/>
      <c r="EV186" s="335"/>
      <c r="EW186" s="335"/>
      <c r="EX186" s="335"/>
      <c r="EY186" s="335"/>
      <c r="EZ186" s="23">
        <v>28</v>
      </c>
      <c r="FA186" s="23">
        <f t="shared" si="144"/>
        <v>0</v>
      </c>
      <c r="FB186">
        <f t="shared" si="145"/>
        <v>0</v>
      </c>
      <c r="FC186">
        <f t="shared" si="146"/>
        <v>0</v>
      </c>
      <c r="FD186">
        <f t="shared" si="147"/>
        <v>0</v>
      </c>
      <c r="FE186">
        <f t="shared" si="148"/>
        <v>0</v>
      </c>
      <c r="FF186" s="23">
        <f t="shared" ca="1" si="149"/>
        <v>200</v>
      </c>
      <c r="FG186" s="465"/>
      <c r="FH186" s="335"/>
      <c r="FI186" s="335"/>
      <c r="FJ186" s="335"/>
      <c r="FK186" s="335"/>
      <c r="FL186" s="335"/>
      <c r="FM186" s="335"/>
      <c r="FN186" s="335"/>
      <c r="FO186" s="335"/>
      <c r="FP186" s="335"/>
      <c r="FQ186" s="23">
        <v>28</v>
      </c>
      <c r="FR186" s="23">
        <f t="shared" si="150"/>
        <v>0</v>
      </c>
      <c r="FS186">
        <f t="shared" si="151"/>
        <v>0</v>
      </c>
      <c r="FT186">
        <f t="shared" si="152"/>
        <v>0</v>
      </c>
      <c r="FU186">
        <f t="shared" si="153"/>
        <v>0</v>
      </c>
      <c r="FV186">
        <f t="shared" si="154"/>
        <v>0</v>
      </c>
      <c r="FW186" s="23">
        <f t="shared" si="155"/>
        <v>0</v>
      </c>
      <c r="FX186" s="465"/>
      <c r="FY186" s="335"/>
      <c r="FZ186" s="335"/>
      <c r="GA186" s="335"/>
      <c r="GB186" s="335"/>
      <c r="GC186" s="335"/>
      <c r="GD186" s="335"/>
      <c r="GE186" s="335"/>
      <c r="GF186" s="335"/>
      <c r="GG186" s="335"/>
      <c r="GH186" s="23">
        <v>28</v>
      </c>
      <c r="GI186" s="23">
        <f t="shared" si="156"/>
        <v>0</v>
      </c>
      <c r="GJ186">
        <f t="shared" si="157"/>
        <v>0</v>
      </c>
      <c r="GK186">
        <f t="shared" si="158"/>
        <v>0</v>
      </c>
      <c r="GL186">
        <f t="shared" si="159"/>
        <v>0</v>
      </c>
      <c r="GM186">
        <f t="shared" si="160"/>
        <v>0</v>
      </c>
      <c r="GN186" s="23">
        <f t="shared" si="161"/>
        <v>0</v>
      </c>
      <c r="GO186" s="465"/>
      <c r="GP186" s="335"/>
      <c r="GQ186" s="335"/>
      <c r="GR186" s="335"/>
      <c r="GS186" s="335"/>
      <c r="GT186" s="335"/>
      <c r="GU186" s="335"/>
      <c r="GV186" s="335"/>
      <c r="GW186" s="335"/>
      <c r="GX186" s="335"/>
      <c r="GY186" s="23">
        <v>28</v>
      </c>
      <c r="GZ186" s="23">
        <f t="shared" si="162"/>
        <v>0</v>
      </c>
      <c r="HA186">
        <f t="shared" si="163"/>
        <v>0</v>
      </c>
      <c r="HB186">
        <f t="shared" si="164"/>
        <v>0</v>
      </c>
      <c r="HC186">
        <f t="shared" si="165"/>
        <v>0</v>
      </c>
      <c r="HD186">
        <f t="shared" si="166"/>
        <v>0</v>
      </c>
      <c r="HE186" s="23">
        <f t="shared" si="167"/>
        <v>0</v>
      </c>
      <c r="HF186" s="465"/>
      <c r="HG186" s="335"/>
      <c r="HH186" s="335"/>
      <c r="HI186" s="335"/>
      <c r="HJ186" s="335"/>
      <c r="HK186" s="335"/>
      <c r="HL186" s="335"/>
      <c r="HM186" s="335"/>
      <c r="HN186" s="335"/>
      <c r="HO186" s="335"/>
      <c r="HP186" s="23">
        <v>28</v>
      </c>
      <c r="HQ186" s="23">
        <f t="shared" si="168"/>
        <v>0</v>
      </c>
      <c r="HR186">
        <f t="shared" si="169"/>
        <v>0</v>
      </c>
      <c r="HS186">
        <f t="shared" si="170"/>
        <v>0</v>
      </c>
      <c r="HT186">
        <f t="shared" si="171"/>
        <v>0</v>
      </c>
      <c r="HU186">
        <f t="shared" si="172"/>
        <v>0</v>
      </c>
      <c r="HV186" s="23">
        <f t="shared" si="173"/>
        <v>0</v>
      </c>
      <c r="HW186" s="465"/>
      <c r="HX186" s="335"/>
      <c r="HY186" s="335"/>
      <c r="HZ186" s="335"/>
      <c r="IA186" s="335"/>
      <c r="IB186" s="335"/>
      <c r="IC186" s="335"/>
      <c r="ID186" s="335"/>
      <c r="IE186" s="335"/>
      <c r="IF186" s="335"/>
      <c r="IG186" s="23">
        <v>28</v>
      </c>
      <c r="IH186" s="23">
        <f t="shared" si="174"/>
        <v>0</v>
      </c>
      <c r="II186">
        <f t="shared" si="175"/>
        <v>0</v>
      </c>
      <c r="IJ186">
        <f t="shared" si="176"/>
        <v>0</v>
      </c>
      <c r="IK186">
        <f t="shared" si="177"/>
        <v>0</v>
      </c>
      <c r="IL186">
        <f t="shared" si="178"/>
        <v>0</v>
      </c>
      <c r="IM186" s="23">
        <f t="shared" si="179"/>
        <v>0</v>
      </c>
      <c r="IN186" s="465"/>
      <c r="IO186" s="335"/>
      <c r="IP186" s="335"/>
      <c r="IQ186" s="335"/>
      <c r="IR186" s="335"/>
      <c r="IS186" s="335"/>
      <c r="IT186" s="335"/>
    </row>
    <row r="187" spans="1:254" s="124" customFormat="1" ht="12.75" x14ac:dyDescent="0.2">
      <c r="A187" s="335"/>
      <c r="B187" s="335"/>
      <c r="C187" s="23">
        <v>29</v>
      </c>
      <c r="D187" s="23">
        <f t="shared" si="90"/>
        <v>0</v>
      </c>
      <c r="E187">
        <f t="shared" si="91"/>
        <v>0</v>
      </c>
      <c r="F187">
        <f t="shared" si="92"/>
        <v>0</v>
      </c>
      <c r="G187">
        <f t="shared" si="93"/>
        <v>0</v>
      </c>
      <c r="H187">
        <f t="shared" si="94"/>
        <v>0</v>
      </c>
      <c r="I187" s="23">
        <f t="shared" ca="1" si="95"/>
        <v>200</v>
      </c>
      <c r="J187" s="465"/>
      <c r="K187" s="335"/>
      <c r="L187" s="335"/>
      <c r="M187" s="335"/>
      <c r="N187" s="335"/>
      <c r="O187" s="335"/>
      <c r="P187" s="335"/>
      <c r="Q187" s="335"/>
      <c r="R187" s="335"/>
      <c r="S187" s="335"/>
      <c r="T187" s="23">
        <v>29</v>
      </c>
      <c r="U187" s="23">
        <f t="shared" si="96"/>
        <v>0</v>
      </c>
      <c r="V187">
        <f t="shared" si="97"/>
        <v>0</v>
      </c>
      <c r="W187">
        <f t="shared" si="98"/>
        <v>0</v>
      </c>
      <c r="X187">
        <f t="shared" si="99"/>
        <v>0</v>
      </c>
      <c r="Y187">
        <f t="shared" si="100"/>
        <v>0</v>
      </c>
      <c r="Z187" s="23">
        <f t="shared" ca="1" si="101"/>
        <v>200</v>
      </c>
      <c r="AA187" s="465"/>
      <c r="AB187" s="335"/>
      <c r="AC187" s="335"/>
      <c r="AD187" s="335"/>
      <c r="AE187" s="335"/>
      <c r="AF187" s="335"/>
      <c r="AG187" s="335"/>
      <c r="AH187" s="335"/>
      <c r="AI187" s="335"/>
      <c r="AJ187" s="335"/>
      <c r="AK187" s="23">
        <v>29</v>
      </c>
      <c r="AL187" s="23">
        <f t="shared" si="102"/>
        <v>0</v>
      </c>
      <c r="AM187">
        <f t="shared" si="103"/>
        <v>0</v>
      </c>
      <c r="AN187">
        <f t="shared" si="104"/>
        <v>0</v>
      </c>
      <c r="AO187">
        <f t="shared" si="105"/>
        <v>0</v>
      </c>
      <c r="AP187">
        <f t="shared" si="106"/>
        <v>0</v>
      </c>
      <c r="AQ187" s="23">
        <f t="shared" ca="1" si="107"/>
        <v>200</v>
      </c>
      <c r="AR187" s="465"/>
      <c r="AS187" s="335"/>
      <c r="AT187" s="335"/>
      <c r="AU187" s="335"/>
      <c r="AV187" s="335"/>
      <c r="AW187" s="335"/>
      <c r="AX187" s="335"/>
      <c r="AY187" s="335"/>
      <c r="AZ187" s="335"/>
      <c r="BA187" s="335"/>
      <c r="BB187" s="23">
        <v>29</v>
      </c>
      <c r="BC187" s="23">
        <f t="shared" si="108"/>
        <v>0</v>
      </c>
      <c r="BD187">
        <f t="shared" si="109"/>
        <v>0</v>
      </c>
      <c r="BE187">
        <f t="shared" si="110"/>
        <v>0</v>
      </c>
      <c r="BF187">
        <f t="shared" si="111"/>
        <v>0</v>
      </c>
      <c r="BG187">
        <f t="shared" si="112"/>
        <v>0</v>
      </c>
      <c r="BH187" s="23">
        <f t="shared" ca="1" si="113"/>
        <v>200</v>
      </c>
      <c r="BI187" s="465"/>
      <c r="BJ187" s="335"/>
      <c r="BK187" s="335"/>
      <c r="BL187" s="335"/>
      <c r="BM187" s="335"/>
      <c r="BN187" s="335"/>
      <c r="BO187" s="335"/>
      <c r="BP187" s="335"/>
      <c r="BQ187" s="335"/>
      <c r="BR187" s="335"/>
      <c r="BS187" s="23">
        <v>29</v>
      </c>
      <c r="BT187" s="23">
        <f t="shared" si="114"/>
        <v>0</v>
      </c>
      <c r="BU187">
        <f t="shared" si="115"/>
        <v>0</v>
      </c>
      <c r="BV187">
        <f t="shared" si="116"/>
        <v>0</v>
      </c>
      <c r="BW187">
        <f t="shared" si="117"/>
        <v>0</v>
      </c>
      <c r="BX187">
        <f t="shared" si="118"/>
        <v>0</v>
      </c>
      <c r="BY187" s="23">
        <f t="shared" ca="1" si="119"/>
        <v>0</v>
      </c>
      <c r="BZ187" s="465"/>
      <c r="CA187" s="335"/>
      <c r="CB187" s="335"/>
      <c r="CC187" s="335"/>
      <c r="CD187" s="335"/>
      <c r="CE187" s="335"/>
      <c r="CF187" s="335"/>
      <c r="CG187" s="335"/>
      <c r="CH187" s="335"/>
      <c r="CI187" s="335"/>
      <c r="CJ187" s="23">
        <v>29</v>
      </c>
      <c r="CK187" s="23">
        <f t="shared" si="120"/>
        <v>0</v>
      </c>
      <c r="CL187">
        <f t="shared" si="121"/>
        <v>0</v>
      </c>
      <c r="CM187">
        <f t="shared" si="122"/>
        <v>0</v>
      </c>
      <c r="CN187">
        <f t="shared" si="123"/>
        <v>0</v>
      </c>
      <c r="CO187">
        <f t="shared" si="124"/>
        <v>0</v>
      </c>
      <c r="CP187" s="23">
        <f t="shared" ca="1" si="125"/>
        <v>200</v>
      </c>
      <c r="CQ187" s="465"/>
      <c r="CR187" s="335"/>
      <c r="CS187" s="335"/>
      <c r="CT187" s="335"/>
      <c r="CU187" s="335"/>
      <c r="CV187" s="335"/>
      <c r="CW187" s="335"/>
      <c r="CX187" s="335"/>
      <c r="CY187" s="335"/>
      <c r="CZ187" s="335"/>
      <c r="DA187" s="23">
        <v>29</v>
      </c>
      <c r="DB187" s="23">
        <f t="shared" si="126"/>
        <v>0</v>
      </c>
      <c r="DC187">
        <f t="shared" si="127"/>
        <v>0</v>
      </c>
      <c r="DD187">
        <f t="shared" si="128"/>
        <v>0</v>
      </c>
      <c r="DE187">
        <f t="shared" si="129"/>
        <v>0</v>
      </c>
      <c r="DF187">
        <f t="shared" si="130"/>
        <v>0</v>
      </c>
      <c r="DG187" s="23">
        <f t="shared" ca="1" si="131"/>
        <v>200</v>
      </c>
      <c r="DH187" s="465"/>
      <c r="DI187" s="335"/>
      <c r="DJ187" s="335"/>
      <c r="DK187" s="335"/>
      <c r="DL187" s="335"/>
      <c r="DM187" s="335"/>
      <c r="DN187" s="335"/>
      <c r="DO187" s="335"/>
      <c r="DP187" s="335"/>
      <c r="DQ187" s="335"/>
      <c r="DR187" s="23">
        <v>29</v>
      </c>
      <c r="DS187" s="23">
        <f t="shared" si="132"/>
        <v>0</v>
      </c>
      <c r="DT187">
        <f t="shared" si="133"/>
        <v>0</v>
      </c>
      <c r="DU187">
        <f t="shared" si="134"/>
        <v>0</v>
      </c>
      <c r="DV187">
        <f t="shared" si="135"/>
        <v>0</v>
      </c>
      <c r="DW187">
        <f t="shared" si="136"/>
        <v>0</v>
      </c>
      <c r="DX187" s="23">
        <f t="shared" ca="1" si="137"/>
        <v>400</v>
      </c>
      <c r="DY187" s="465"/>
      <c r="DZ187" s="335"/>
      <c r="EA187" s="335"/>
      <c r="EB187" s="335"/>
      <c r="EC187" s="335"/>
      <c r="ED187" s="335"/>
      <c r="EE187" s="335"/>
      <c r="EF187" s="335"/>
      <c r="EG187" s="335"/>
      <c r="EH187" s="335"/>
      <c r="EI187" s="23">
        <v>29</v>
      </c>
      <c r="EJ187" s="23">
        <f t="shared" si="138"/>
        <v>0</v>
      </c>
      <c r="EK187">
        <f t="shared" si="139"/>
        <v>0</v>
      </c>
      <c r="EL187">
        <f t="shared" si="140"/>
        <v>0</v>
      </c>
      <c r="EM187">
        <f t="shared" si="141"/>
        <v>0</v>
      </c>
      <c r="EN187">
        <f t="shared" si="142"/>
        <v>0</v>
      </c>
      <c r="EO187" s="23">
        <f t="shared" ca="1" si="143"/>
        <v>150</v>
      </c>
      <c r="EP187" s="465"/>
      <c r="EQ187" s="335"/>
      <c r="ER187" s="335"/>
      <c r="ES187" s="335"/>
      <c r="ET187" s="335"/>
      <c r="EU187" s="335"/>
      <c r="EV187" s="335"/>
      <c r="EW187" s="335"/>
      <c r="EX187" s="335"/>
      <c r="EY187" s="335"/>
      <c r="EZ187" s="23">
        <v>29</v>
      </c>
      <c r="FA187" s="23">
        <f t="shared" si="144"/>
        <v>0</v>
      </c>
      <c r="FB187">
        <f t="shared" si="145"/>
        <v>0</v>
      </c>
      <c r="FC187">
        <f t="shared" si="146"/>
        <v>0</v>
      </c>
      <c r="FD187">
        <f t="shared" si="147"/>
        <v>0</v>
      </c>
      <c r="FE187">
        <f t="shared" si="148"/>
        <v>0</v>
      </c>
      <c r="FF187" s="23">
        <f t="shared" ca="1" si="149"/>
        <v>200</v>
      </c>
      <c r="FG187" s="465"/>
      <c r="FH187" s="335"/>
      <c r="FI187" s="335"/>
      <c r="FJ187" s="335"/>
      <c r="FK187" s="335"/>
      <c r="FL187" s="335"/>
      <c r="FM187" s="335"/>
      <c r="FN187" s="335"/>
      <c r="FO187" s="335"/>
      <c r="FP187" s="335"/>
      <c r="FQ187" s="23">
        <v>29</v>
      </c>
      <c r="FR187" s="23">
        <f t="shared" si="150"/>
        <v>0</v>
      </c>
      <c r="FS187">
        <f t="shared" si="151"/>
        <v>0</v>
      </c>
      <c r="FT187">
        <f t="shared" si="152"/>
        <v>0</v>
      </c>
      <c r="FU187">
        <f t="shared" si="153"/>
        <v>0</v>
      </c>
      <c r="FV187">
        <f t="shared" si="154"/>
        <v>0</v>
      </c>
      <c r="FW187" s="23">
        <f t="shared" si="155"/>
        <v>0</v>
      </c>
      <c r="FX187" s="465"/>
      <c r="FY187" s="335"/>
      <c r="FZ187" s="335"/>
      <c r="GA187" s="335"/>
      <c r="GB187" s="335"/>
      <c r="GC187" s="335"/>
      <c r="GD187" s="335"/>
      <c r="GE187" s="335"/>
      <c r="GF187" s="335"/>
      <c r="GG187" s="335"/>
      <c r="GH187" s="23">
        <v>29</v>
      </c>
      <c r="GI187" s="23">
        <f t="shared" si="156"/>
        <v>0</v>
      </c>
      <c r="GJ187">
        <f t="shared" si="157"/>
        <v>0</v>
      </c>
      <c r="GK187">
        <f t="shared" si="158"/>
        <v>0</v>
      </c>
      <c r="GL187">
        <f t="shared" si="159"/>
        <v>0</v>
      </c>
      <c r="GM187">
        <f t="shared" si="160"/>
        <v>0</v>
      </c>
      <c r="GN187" s="23">
        <f t="shared" si="161"/>
        <v>0</v>
      </c>
      <c r="GO187" s="465"/>
      <c r="GP187" s="335"/>
      <c r="GQ187" s="335"/>
      <c r="GR187" s="335"/>
      <c r="GS187" s="335"/>
      <c r="GT187" s="335"/>
      <c r="GU187" s="335"/>
      <c r="GV187" s="335"/>
      <c r="GW187" s="335"/>
      <c r="GX187" s="335"/>
      <c r="GY187" s="23">
        <v>29</v>
      </c>
      <c r="GZ187" s="23">
        <f t="shared" si="162"/>
        <v>0</v>
      </c>
      <c r="HA187">
        <f t="shared" si="163"/>
        <v>0</v>
      </c>
      <c r="HB187">
        <f t="shared" si="164"/>
        <v>0</v>
      </c>
      <c r="HC187">
        <f t="shared" si="165"/>
        <v>0</v>
      </c>
      <c r="HD187">
        <f t="shared" si="166"/>
        <v>0</v>
      </c>
      <c r="HE187" s="23">
        <f t="shared" si="167"/>
        <v>0</v>
      </c>
      <c r="HF187" s="465"/>
      <c r="HG187" s="335"/>
      <c r="HH187" s="335"/>
      <c r="HI187" s="335"/>
      <c r="HJ187" s="335"/>
      <c r="HK187" s="335"/>
      <c r="HL187" s="335"/>
      <c r="HM187" s="335"/>
      <c r="HN187" s="335"/>
      <c r="HO187" s="335"/>
      <c r="HP187" s="23">
        <v>29</v>
      </c>
      <c r="HQ187" s="23">
        <f t="shared" si="168"/>
        <v>0</v>
      </c>
      <c r="HR187">
        <f t="shared" si="169"/>
        <v>0</v>
      </c>
      <c r="HS187">
        <f t="shared" si="170"/>
        <v>0</v>
      </c>
      <c r="HT187">
        <f t="shared" si="171"/>
        <v>0</v>
      </c>
      <c r="HU187">
        <f t="shared" si="172"/>
        <v>0</v>
      </c>
      <c r="HV187" s="23">
        <f t="shared" si="173"/>
        <v>0</v>
      </c>
      <c r="HW187" s="465"/>
      <c r="HX187" s="335"/>
      <c r="HY187" s="335"/>
      <c r="HZ187" s="335"/>
      <c r="IA187" s="335"/>
      <c r="IB187" s="335"/>
      <c r="IC187" s="335"/>
      <c r="ID187" s="335"/>
      <c r="IE187" s="335"/>
      <c r="IF187" s="335"/>
      <c r="IG187" s="23">
        <v>29</v>
      </c>
      <c r="IH187" s="23">
        <f t="shared" si="174"/>
        <v>0</v>
      </c>
      <c r="II187">
        <f t="shared" si="175"/>
        <v>0</v>
      </c>
      <c r="IJ187">
        <f t="shared" si="176"/>
        <v>0</v>
      </c>
      <c r="IK187">
        <f t="shared" si="177"/>
        <v>0</v>
      </c>
      <c r="IL187">
        <f t="shared" si="178"/>
        <v>0</v>
      </c>
      <c r="IM187" s="23">
        <f t="shared" si="179"/>
        <v>0</v>
      </c>
      <c r="IN187" s="465"/>
      <c r="IO187" s="335"/>
      <c r="IP187" s="335"/>
      <c r="IQ187" s="335"/>
      <c r="IR187" s="335"/>
      <c r="IS187" s="335"/>
      <c r="IT187" s="335"/>
    </row>
    <row r="188" spans="1:254" s="124" customFormat="1" ht="12.75" x14ac:dyDescent="0.2">
      <c r="A188" s="335"/>
      <c r="B188" s="335"/>
      <c r="C188" s="23">
        <v>30</v>
      </c>
      <c r="D188" s="23">
        <f t="shared" si="90"/>
        <v>0</v>
      </c>
      <c r="E188">
        <f t="shared" si="91"/>
        <v>0</v>
      </c>
      <c r="F188">
        <f t="shared" si="92"/>
        <v>0</v>
      </c>
      <c r="G188">
        <f t="shared" si="93"/>
        <v>0</v>
      </c>
      <c r="H188">
        <f t="shared" si="94"/>
        <v>0</v>
      </c>
      <c r="I188" s="23">
        <f t="shared" ca="1" si="95"/>
        <v>200</v>
      </c>
      <c r="J188" s="465"/>
      <c r="K188" s="335"/>
      <c r="L188" s="335"/>
      <c r="M188" s="335"/>
      <c r="N188" s="335"/>
      <c r="O188" s="335"/>
      <c r="P188" s="335"/>
      <c r="Q188" s="335"/>
      <c r="R188" s="335"/>
      <c r="S188" s="335"/>
      <c r="T188" s="23">
        <v>30</v>
      </c>
      <c r="U188" s="23">
        <f t="shared" si="96"/>
        <v>0</v>
      </c>
      <c r="V188">
        <f t="shared" si="97"/>
        <v>0</v>
      </c>
      <c r="W188">
        <f t="shared" si="98"/>
        <v>0</v>
      </c>
      <c r="X188">
        <f t="shared" si="99"/>
        <v>0</v>
      </c>
      <c r="Y188">
        <f t="shared" si="100"/>
        <v>0</v>
      </c>
      <c r="Z188" s="23">
        <f t="shared" ca="1" si="101"/>
        <v>200</v>
      </c>
      <c r="AA188" s="465"/>
      <c r="AB188" s="335"/>
      <c r="AC188" s="335"/>
      <c r="AD188" s="335"/>
      <c r="AE188" s="335"/>
      <c r="AF188" s="335"/>
      <c r="AG188" s="335"/>
      <c r="AH188" s="335"/>
      <c r="AI188" s="335"/>
      <c r="AJ188" s="335"/>
      <c r="AK188" s="23">
        <v>30</v>
      </c>
      <c r="AL188" s="23">
        <f t="shared" si="102"/>
        <v>0</v>
      </c>
      <c r="AM188">
        <f t="shared" si="103"/>
        <v>0</v>
      </c>
      <c r="AN188">
        <f t="shared" si="104"/>
        <v>0</v>
      </c>
      <c r="AO188">
        <f t="shared" si="105"/>
        <v>0</v>
      </c>
      <c r="AP188">
        <f t="shared" si="106"/>
        <v>0</v>
      </c>
      <c r="AQ188" s="23">
        <f t="shared" ca="1" si="107"/>
        <v>200</v>
      </c>
      <c r="AR188" s="465"/>
      <c r="AS188" s="335"/>
      <c r="AT188" s="335"/>
      <c r="AU188" s="335"/>
      <c r="AV188" s="335"/>
      <c r="AW188" s="335"/>
      <c r="AX188" s="335"/>
      <c r="AY188" s="335"/>
      <c r="AZ188" s="335"/>
      <c r="BA188" s="335"/>
      <c r="BB188" s="23">
        <v>30</v>
      </c>
      <c r="BC188" s="23">
        <f t="shared" si="108"/>
        <v>0</v>
      </c>
      <c r="BD188">
        <f t="shared" si="109"/>
        <v>0</v>
      </c>
      <c r="BE188">
        <f t="shared" si="110"/>
        <v>0</v>
      </c>
      <c r="BF188">
        <f t="shared" si="111"/>
        <v>0</v>
      </c>
      <c r="BG188">
        <f t="shared" si="112"/>
        <v>0</v>
      </c>
      <c r="BH188" s="23">
        <f t="shared" ca="1" si="113"/>
        <v>200</v>
      </c>
      <c r="BI188" s="465"/>
      <c r="BJ188" s="335"/>
      <c r="BK188" s="335"/>
      <c r="BL188" s="335"/>
      <c r="BM188" s="335"/>
      <c r="BN188" s="335"/>
      <c r="BO188" s="335"/>
      <c r="BP188" s="335"/>
      <c r="BQ188" s="335"/>
      <c r="BR188" s="335"/>
      <c r="BS188" s="23">
        <v>30</v>
      </c>
      <c r="BT188" s="23">
        <f t="shared" si="114"/>
        <v>0</v>
      </c>
      <c r="BU188">
        <f t="shared" si="115"/>
        <v>0</v>
      </c>
      <c r="BV188">
        <f t="shared" si="116"/>
        <v>0</v>
      </c>
      <c r="BW188">
        <f t="shared" si="117"/>
        <v>0</v>
      </c>
      <c r="BX188">
        <f t="shared" si="118"/>
        <v>0</v>
      </c>
      <c r="BY188" s="23">
        <f t="shared" ca="1" si="119"/>
        <v>0</v>
      </c>
      <c r="BZ188" s="465"/>
      <c r="CA188" s="335"/>
      <c r="CB188" s="335"/>
      <c r="CC188" s="335"/>
      <c r="CD188" s="335"/>
      <c r="CE188" s="335"/>
      <c r="CF188" s="335"/>
      <c r="CG188" s="335"/>
      <c r="CH188" s="335"/>
      <c r="CI188" s="335"/>
      <c r="CJ188" s="23">
        <v>30</v>
      </c>
      <c r="CK188" s="23">
        <f t="shared" si="120"/>
        <v>0</v>
      </c>
      <c r="CL188">
        <f t="shared" si="121"/>
        <v>0</v>
      </c>
      <c r="CM188">
        <f t="shared" si="122"/>
        <v>0</v>
      </c>
      <c r="CN188">
        <f t="shared" si="123"/>
        <v>0</v>
      </c>
      <c r="CO188">
        <f t="shared" si="124"/>
        <v>0</v>
      </c>
      <c r="CP188" s="23">
        <f t="shared" ca="1" si="125"/>
        <v>200</v>
      </c>
      <c r="CQ188" s="465"/>
      <c r="CR188" s="335"/>
      <c r="CS188" s="335"/>
      <c r="CT188" s="335"/>
      <c r="CU188" s="335"/>
      <c r="CV188" s="335"/>
      <c r="CW188" s="335"/>
      <c r="CX188" s="335"/>
      <c r="CY188" s="335"/>
      <c r="CZ188" s="335"/>
      <c r="DA188" s="23">
        <v>30</v>
      </c>
      <c r="DB188" s="23">
        <f t="shared" si="126"/>
        <v>0</v>
      </c>
      <c r="DC188">
        <f t="shared" si="127"/>
        <v>0</v>
      </c>
      <c r="DD188">
        <f t="shared" si="128"/>
        <v>0</v>
      </c>
      <c r="DE188">
        <f t="shared" si="129"/>
        <v>0</v>
      </c>
      <c r="DF188">
        <f t="shared" si="130"/>
        <v>0</v>
      </c>
      <c r="DG188" s="23">
        <f t="shared" ca="1" si="131"/>
        <v>200</v>
      </c>
      <c r="DH188" s="465"/>
      <c r="DI188" s="335"/>
      <c r="DJ188" s="335"/>
      <c r="DK188" s="335"/>
      <c r="DL188" s="335"/>
      <c r="DM188" s="335"/>
      <c r="DN188" s="335"/>
      <c r="DO188" s="335"/>
      <c r="DP188" s="335"/>
      <c r="DQ188" s="335"/>
      <c r="DR188" s="23">
        <v>30</v>
      </c>
      <c r="DS188" s="23">
        <f t="shared" si="132"/>
        <v>0</v>
      </c>
      <c r="DT188">
        <f t="shared" si="133"/>
        <v>0</v>
      </c>
      <c r="DU188">
        <f t="shared" si="134"/>
        <v>0</v>
      </c>
      <c r="DV188">
        <f t="shared" si="135"/>
        <v>0</v>
      </c>
      <c r="DW188">
        <f t="shared" si="136"/>
        <v>0</v>
      </c>
      <c r="DX188" s="23">
        <f t="shared" ca="1" si="137"/>
        <v>400</v>
      </c>
      <c r="DY188" s="465"/>
      <c r="DZ188" s="335"/>
      <c r="EA188" s="335"/>
      <c r="EB188" s="335"/>
      <c r="EC188" s="335"/>
      <c r="ED188" s="335"/>
      <c r="EE188" s="335"/>
      <c r="EF188" s="335"/>
      <c r="EG188" s="335"/>
      <c r="EH188" s="335"/>
      <c r="EI188" s="23">
        <v>30</v>
      </c>
      <c r="EJ188" s="23">
        <f t="shared" si="138"/>
        <v>0</v>
      </c>
      <c r="EK188">
        <f t="shared" si="139"/>
        <v>0</v>
      </c>
      <c r="EL188">
        <f t="shared" si="140"/>
        <v>0</v>
      </c>
      <c r="EM188">
        <f t="shared" si="141"/>
        <v>0</v>
      </c>
      <c r="EN188">
        <f t="shared" si="142"/>
        <v>0</v>
      </c>
      <c r="EO188" s="23">
        <f t="shared" ca="1" si="143"/>
        <v>150</v>
      </c>
      <c r="EP188" s="465"/>
      <c r="EQ188" s="335"/>
      <c r="ER188" s="335"/>
      <c r="ES188" s="335"/>
      <c r="ET188" s="335"/>
      <c r="EU188" s="335"/>
      <c r="EV188" s="335"/>
      <c r="EW188" s="335"/>
      <c r="EX188" s="335"/>
      <c r="EY188" s="335"/>
      <c r="EZ188" s="23">
        <v>30</v>
      </c>
      <c r="FA188" s="23">
        <f t="shared" si="144"/>
        <v>0</v>
      </c>
      <c r="FB188">
        <f t="shared" si="145"/>
        <v>0</v>
      </c>
      <c r="FC188">
        <f t="shared" si="146"/>
        <v>0</v>
      </c>
      <c r="FD188">
        <f t="shared" si="147"/>
        <v>0</v>
      </c>
      <c r="FE188">
        <f t="shared" si="148"/>
        <v>0</v>
      </c>
      <c r="FF188" s="23">
        <f t="shared" ca="1" si="149"/>
        <v>200</v>
      </c>
      <c r="FG188" s="465"/>
      <c r="FH188" s="335"/>
      <c r="FI188" s="335"/>
      <c r="FJ188" s="335"/>
      <c r="FK188" s="335"/>
      <c r="FL188" s="335"/>
      <c r="FM188" s="335"/>
      <c r="FN188" s="335"/>
      <c r="FO188" s="335"/>
      <c r="FP188" s="335"/>
      <c r="FQ188" s="23">
        <v>30</v>
      </c>
      <c r="FR188" s="23">
        <f t="shared" si="150"/>
        <v>0</v>
      </c>
      <c r="FS188">
        <f t="shared" si="151"/>
        <v>0</v>
      </c>
      <c r="FT188">
        <f t="shared" si="152"/>
        <v>0</v>
      </c>
      <c r="FU188">
        <f t="shared" si="153"/>
        <v>0</v>
      </c>
      <c r="FV188">
        <f t="shared" si="154"/>
        <v>0</v>
      </c>
      <c r="FW188" s="23">
        <f t="shared" si="155"/>
        <v>0</v>
      </c>
      <c r="FX188" s="465"/>
      <c r="FY188" s="335"/>
      <c r="FZ188" s="335"/>
      <c r="GA188" s="335"/>
      <c r="GB188" s="335"/>
      <c r="GC188" s="335"/>
      <c r="GD188" s="335"/>
      <c r="GE188" s="335"/>
      <c r="GF188" s="335"/>
      <c r="GG188" s="335"/>
      <c r="GH188" s="23">
        <v>30</v>
      </c>
      <c r="GI188" s="23">
        <f t="shared" si="156"/>
        <v>0</v>
      </c>
      <c r="GJ188">
        <f t="shared" si="157"/>
        <v>0</v>
      </c>
      <c r="GK188">
        <f t="shared" si="158"/>
        <v>0</v>
      </c>
      <c r="GL188">
        <f t="shared" si="159"/>
        <v>0</v>
      </c>
      <c r="GM188">
        <f t="shared" si="160"/>
        <v>0</v>
      </c>
      <c r="GN188" s="23">
        <f t="shared" si="161"/>
        <v>0</v>
      </c>
      <c r="GO188" s="465"/>
      <c r="GP188" s="335"/>
      <c r="GQ188" s="335"/>
      <c r="GR188" s="335"/>
      <c r="GS188" s="335"/>
      <c r="GT188" s="335"/>
      <c r="GU188" s="335"/>
      <c r="GV188" s="335"/>
      <c r="GW188" s="335"/>
      <c r="GX188" s="335"/>
      <c r="GY188" s="23">
        <v>30</v>
      </c>
      <c r="GZ188" s="23">
        <f t="shared" si="162"/>
        <v>0</v>
      </c>
      <c r="HA188">
        <f t="shared" si="163"/>
        <v>0</v>
      </c>
      <c r="HB188">
        <f t="shared" si="164"/>
        <v>0</v>
      </c>
      <c r="HC188">
        <f t="shared" si="165"/>
        <v>0</v>
      </c>
      <c r="HD188">
        <f t="shared" si="166"/>
        <v>0</v>
      </c>
      <c r="HE188" s="23">
        <f t="shared" si="167"/>
        <v>0</v>
      </c>
      <c r="HF188" s="465"/>
      <c r="HG188" s="335"/>
      <c r="HH188" s="335"/>
      <c r="HI188" s="335"/>
      <c r="HJ188" s="335"/>
      <c r="HK188" s="335"/>
      <c r="HL188" s="335"/>
      <c r="HM188" s="335"/>
      <c r="HN188" s="335"/>
      <c r="HO188" s="335"/>
      <c r="HP188" s="23">
        <v>30</v>
      </c>
      <c r="HQ188" s="23">
        <f t="shared" si="168"/>
        <v>0</v>
      </c>
      <c r="HR188">
        <f t="shared" si="169"/>
        <v>0</v>
      </c>
      <c r="HS188">
        <f t="shared" si="170"/>
        <v>0</v>
      </c>
      <c r="HT188">
        <f t="shared" si="171"/>
        <v>0</v>
      </c>
      <c r="HU188">
        <f t="shared" si="172"/>
        <v>0</v>
      </c>
      <c r="HV188" s="23">
        <f t="shared" si="173"/>
        <v>0</v>
      </c>
      <c r="HW188" s="465"/>
      <c r="HX188" s="335"/>
      <c r="HY188" s="335"/>
      <c r="HZ188" s="335"/>
      <c r="IA188" s="335"/>
      <c r="IB188" s="335"/>
      <c r="IC188" s="335"/>
      <c r="ID188" s="335"/>
      <c r="IE188" s="335"/>
      <c r="IF188" s="335"/>
      <c r="IG188" s="23">
        <v>30</v>
      </c>
      <c r="IH188" s="23">
        <f t="shared" si="174"/>
        <v>0</v>
      </c>
      <c r="II188">
        <f t="shared" si="175"/>
        <v>0</v>
      </c>
      <c r="IJ188">
        <f t="shared" si="176"/>
        <v>0</v>
      </c>
      <c r="IK188">
        <f t="shared" si="177"/>
        <v>0</v>
      </c>
      <c r="IL188">
        <f t="shared" si="178"/>
        <v>0</v>
      </c>
      <c r="IM188" s="23">
        <f t="shared" si="179"/>
        <v>0</v>
      </c>
      <c r="IN188" s="465"/>
      <c r="IO188" s="335"/>
      <c r="IP188" s="335"/>
      <c r="IQ188" s="335"/>
      <c r="IR188" s="335"/>
      <c r="IS188" s="335"/>
      <c r="IT188" s="335"/>
    </row>
    <row r="189" spans="1:254" s="124" customFormat="1" ht="12.75" x14ac:dyDescent="0.2">
      <c r="A189" s="335"/>
      <c r="B189" s="335"/>
      <c r="C189" s="23">
        <v>31</v>
      </c>
      <c r="D189" s="23">
        <f t="shared" si="90"/>
        <v>0</v>
      </c>
      <c r="E189">
        <f t="shared" si="91"/>
        <v>0</v>
      </c>
      <c r="F189">
        <f t="shared" si="92"/>
        <v>0</v>
      </c>
      <c r="G189">
        <f t="shared" si="93"/>
        <v>0</v>
      </c>
      <c r="H189">
        <f t="shared" si="94"/>
        <v>0</v>
      </c>
      <c r="I189" s="23">
        <f t="shared" ca="1" si="95"/>
        <v>200</v>
      </c>
      <c r="J189" s="465"/>
      <c r="K189" s="335"/>
      <c r="L189" s="335"/>
      <c r="M189" s="335"/>
      <c r="N189" s="335"/>
      <c r="O189" s="335"/>
      <c r="P189" s="335"/>
      <c r="Q189" s="335"/>
      <c r="R189" s="335"/>
      <c r="S189" s="335"/>
      <c r="T189" s="23">
        <v>31</v>
      </c>
      <c r="U189" s="23">
        <f t="shared" si="96"/>
        <v>0</v>
      </c>
      <c r="V189">
        <f t="shared" si="97"/>
        <v>0</v>
      </c>
      <c r="W189">
        <f t="shared" si="98"/>
        <v>0</v>
      </c>
      <c r="X189">
        <f t="shared" si="99"/>
        <v>0</v>
      </c>
      <c r="Y189">
        <f t="shared" si="100"/>
        <v>0</v>
      </c>
      <c r="Z189" s="23">
        <f t="shared" ca="1" si="101"/>
        <v>200</v>
      </c>
      <c r="AA189" s="465"/>
      <c r="AB189" s="335"/>
      <c r="AC189" s="335"/>
      <c r="AD189" s="335"/>
      <c r="AE189" s="335"/>
      <c r="AF189" s="335"/>
      <c r="AG189" s="335"/>
      <c r="AH189" s="335"/>
      <c r="AI189" s="335"/>
      <c r="AJ189" s="335"/>
      <c r="AK189" s="23">
        <v>31</v>
      </c>
      <c r="AL189" s="23">
        <f t="shared" si="102"/>
        <v>0</v>
      </c>
      <c r="AM189">
        <f t="shared" si="103"/>
        <v>0</v>
      </c>
      <c r="AN189">
        <f t="shared" si="104"/>
        <v>0</v>
      </c>
      <c r="AO189">
        <f t="shared" si="105"/>
        <v>0</v>
      </c>
      <c r="AP189">
        <f t="shared" si="106"/>
        <v>0</v>
      </c>
      <c r="AQ189" s="23">
        <f t="shared" ca="1" si="107"/>
        <v>200</v>
      </c>
      <c r="AR189" s="465"/>
      <c r="AS189" s="335"/>
      <c r="AT189" s="335"/>
      <c r="AU189" s="335"/>
      <c r="AV189" s="335"/>
      <c r="AW189" s="335"/>
      <c r="AX189" s="335"/>
      <c r="AY189" s="335"/>
      <c r="AZ189" s="335"/>
      <c r="BA189" s="335"/>
      <c r="BB189" s="23">
        <v>31</v>
      </c>
      <c r="BC189" s="23">
        <f t="shared" si="108"/>
        <v>0</v>
      </c>
      <c r="BD189">
        <f t="shared" si="109"/>
        <v>0</v>
      </c>
      <c r="BE189">
        <f t="shared" si="110"/>
        <v>0</v>
      </c>
      <c r="BF189">
        <f t="shared" si="111"/>
        <v>0</v>
      </c>
      <c r="BG189">
        <f t="shared" si="112"/>
        <v>0</v>
      </c>
      <c r="BH189" s="23">
        <f t="shared" ca="1" si="113"/>
        <v>200</v>
      </c>
      <c r="BI189" s="465"/>
      <c r="BJ189" s="335"/>
      <c r="BK189" s="335"/>
      <c r="BL189" s="335"/>
      <c r="BM189" s="335"/>
      <c r="BN189" s="335"/>
      <c r="BO189" s="335"/>
      <c r="BP189" s="335"/>
      <c r="BQ189" s="335"/>
      <c r="BR189" s="335"/>
      <c r="BS189" s="23">
        <v>31</v>
      </c>
      <c r="BT189" s="23">
        <f t="shared" si="114"/>
        <v>0</v>
      </c>
      <c r="BU189">
        <f t="shared" si="115"/>
        <v>0</v>
      </c>
      <c r="BV189">
        <f t="shared" si="116"/>
        <v>0</v>
      </c>
      <c r="BW189">
        <f t="shared" si="117"/>
        <v>0</v>
      </c>
      <c r="BX189">
        <f t="shared" si="118"/>
        <v>0</v>
      </c>
      <c r="BY189" s="23">
        <f t="shared" ca="1" si="119"/>
        <v>0</v>
      </c>
      <c r="BZ189" s="465"/>
      <c r="CA189" s="335"/>
      <c r="CB189" s="335"/>
      <c r="CC189" s="335"/>
      <c r="CD189" s="335"/>
      <c r="CE189" s="335"/>
      <c r="CF189" s="335"/>
      <c r="CG189" s="335"/>
      <c r="CH189" s="335"/>
      <c r="CI189" s="335"/>
      <c r="CJ189" s="23">
        <v>31</v>
      </c>
      <c r="CK189" s="23">
        <f t="shared" si="120"/>
        <v>0</v>
      </c>
      <c r="CL189">
        <f t="shared" si="121"/>
        <v>0</v>
      </c>
      <c r="CM189">
        <f t="shared" si="122"/>
        <v>0</v>
      </c>
      <c r="CN189">
        <f t="shared" si="123"/>
        <v>0</v>
      </c>
      <c r="CO189">
        <f t="shared" si="124"/>
        <v>0</v>
      </c>
      <c r="CP189" s="23">
        <f t="shared" ca="1" si="125"/>
        <v>200</v>
      </c>
      <c r="CQ189" s="465"/>
      <c r="CR189" s="335"/>
      <c r="CS189" s="335"/>
      <c r="CT189" s="335"/>
      <c r="CU189" s="335"/>
      <c r="CV189" s="335"/>
      <c r="CW189" s="335"/>
      <c r="CX189" s="335"/>
      <c r="CY189" s="335"/>
      <c r="CZ189" s="335"/>
      <c r="DA189" s="23">
        <v>31</v>
      </c>
      <c r="DB189" s="23">
        <f t="shared" si="126"/>
        <v>0</v>
      </c>
      <c r="DC189">
        <f t="shared" si="127"/>
        <v>0</v>
      </c>
      <c r="DD189">
        <f t="shared" si="128"/>
        <v>0</v>
      </c>
      <c r="DE189">
        <f t="shared" si="129"/>
        <v>0</v>
      </c>
      <c r="DF189">
        <f t="shared" si="130"/>
        <v>0</v>
      </c>
      <c r="DG189" s="23">
        <f t="shared" ca="1" si="131"/>
        <v>200</v>
      </c>
      <c r="DH189" s="465"/>
      <c r="DI189" s="335"/>
      <c r="DJ189" s="335"/>
      <c r="DK189" s="335"/>
      <c r="DL189" s="335"/>
      <c r="DM189" s="335"/>
      <c r="DN189" s="335"/>
      <c r="DO189" s="335"/>
      <c r="DP189" s="335"/>
      <c r="DQ189" s="335"/>
      <c r="DR189" s="23">
        <v>31</v>
      </c>
      <c r="DS189" s="23">
        <f t="shared" si="132"/>
        <v>0</v>
      </c>
      <c r="DT189">
        <f t="shared" si="133"/>
        <v>0</v>
      </c>
      <c r="DU189">
        <f t="shared" si="134"/>
        <v>0</v>
      </c>
      <c r="DV189">
        <f t="shared" si="135"/>
        <v>0</v>
      </c>
      <c r="DW189">
        <f t="shared" si="136"/>
        <v>0</v>
      </c>
      <c r="DX189" s="23">
        <f t="shared" ca="1" si="137"/>
        <v>400</v>
      </c>
      <c r="DY189" s="465"/>
      <c r="DZ189" s="335"/>
      <c r="EA189" s="335"/>
      <c r="EB189" s="335"/>
      <c r="EC189" s="335"/>
      <c r="ED189" s="335"/>
      <c r="EE189" s="335"/>
      <c r="EF189" s="335"/>
      <c r="EG189" s="335"/>
      <c r="EH189" s="335"/>
      <c r="EI189" s="23">
        <v>31</v>
      </c>
      <c r="EJ189" s="23">
        <f t="shared" si="138"/>
        <v>0</v>
      </c>
      <c r="EK189">
        <f t="shared" si="139"/>
        <v>0</v>
      </c>
      <c r="EL189">
        <f t="shared" si="140"/>
        <v>0</v>
      </c>
      <c r="EM189">
        <f t="shared" si="141"/>
        <v>0</v>
      </c>
      <c r="EN189">
        <f t="shared" si="142"/>
        <v>0</v>
      </c>
      <c r="EO189" s="23">
        <f t="shared" ca="1" si="143"/>
        <v>150</v>
      </c>
      <c r="EP189" s="465"/>
      <c r="EQ189" s="335"/>
      <c r="ER189" s="335"/>
      <c r="ES189" s="335"/>
      <c r="ET189" s="335"/>
      <c r="EU189" s="335"/>
      <c r="EV189" s="335"/>
      <c r="EW189" s="335"/>
      <c r="EX189" s="335"/>
      <c r="EY189" s="335"/>
      <c r="EZ189" s="23">
        <v>31</v>
      </c>
      <c r="FA189" s="23">
        <f t="shared" si="144"/>
        <v>0</v>
      </c>
      <c r="FB189">
        <f t="shared" si="145"/>
        <v>0</v>
      </c>
      <c r="FC189">
        <f t="shared" si="146"/>
        <v>0</v>
      </c>
      <c r="FD189">
        <f t="shared" si="147"/>
        <v>0</v>
      </c>
      <c r="FE189">
        <f t="shared" si="148"/>
        <v>0</v>
      </c>
      <c r="FF189" s="23">
        <f t="shared" ca="1" si="149"/>
        <v>200</v>
      </c>
      <c r="FG189" s="465"/>
      <c r="FH189" s="335"/>
      <c r="FI189" s="335"/>
      <c r="FJ189" s="335"/>
      <c r="FK189" s="335"/>
      <c r="FL189" s="335"/>
      <c r="FM189" s="335"/>
      <c r="FN189" s="335"/>
      <c r="FO189" s="335"/>
      <c r="FP189" s="335"/>
      <c r="FQ189" s="23">
        <v>31</v>
      </c>
      <c r="FR189" s="23">
        <f t="shared" si="150"/>
        <v>0</v>
      </c>
      <c r="FS189">
        <f t="shared" si="151"/>
        <v>0</v>
      </c>
      <c r="FT189">
        <f t="shared" si="152"/>
        <v>0</v>
      </c>
      <c r="FU189">
        <f t="shared" si="153"/>
        <v>0</v>
      </c>
      <c r="FV189">
        <f t="shared" si="154"/>
        <v>0</v>
      </c>
      <c r="FW189" s="23">
        <f t="shared" si="155"/>
        <v>0</v>
      </c>
      <c r="FX189" s="465"/>
      <c r="FY189" s="335"/>
      <c r="FZ189" s="335"/>
      <c r="GA189" s="335"/>
      <c r="GB189" s="335"/>
      <c r="GC189" s="335"/>
      <c r="GD189" s="335"/>
      <c r="GE189" s="335"/>
      <c r="GF189" s="335"/>
      <c r="GG189" s="335"/>
      <c r="GH189" s="23">
        <v>31</v>
      </c>
      <c r="GI189" s="23">
        <f t="shared" si="156"/>
        <v>0</v>
      </c>
      <c r="GJ189">
        <f t="shared" si="157"/>
        <v>0</v>
      </c>
      <c r="GK189">
        <f t="shared" si="158"/>
        <v>0</v>
      </c>
      <c r="GL189">
        <f t="shared" si="159"/>
        <v>0</v>
      </c>
      <c r="GM189">
        <f t="shared" si="160"/>
        <v>0</v>
      </c>
      <c r="GN189" s="23">
        <f t="shared" si="161"/>
        <v>0</v>
      </c>
      <c r="GO189" s="465"/>
      <c r="GP189" s="335"/>
      <c r="GQ189" s="335"/>
      <c r="GR189" s="335"/>
      <c r="GS189" s="335"/>
      <c r="GT189" s="335"/>
      <c r="GU189" s="335"/>
      <c r="GV189" s="335"/>
      <c r="GW189" s="335"/>
      <c r="GX189" s="335"/>
      <c r="GY189" s="23">
        <v>31</v>
      </c>
      <c r="GZ189" s="23">
        <f t="shared" si="162"/>
        <v>0</v>
      </c>
      <c r="HA189">
        <f t="shared" si="163"/>
        <v>0</v>
      </c>
      <c r="HB189">
        <f t="shared" si="164"/>
        <v>0</v>
      </c>
      <c r="HC189">
        <f t="shared" si="165"/>
        <v>0</v>
      </c>
      <c r="HD189">
        <f t="shared" si="166"/>
        <v>0</v>
      </c>
      <c r="HE189" s="23">
        <f t="shared" si="167"/>
        <v>0</v>
      </c>
      <c r="HF189" s="465"/>
      <c r="HG189" s="335"/>
      <c r="HH189" s="335"/>
      <c r="HI189" s="335"/>
      <c r="HJ189" s="335"/>
      <c r="HK189" s="335"/>
      <c r="HL189" s="335"/>
      <c r="HM189" s="335"/>
      <c r="HN189" s="335"/>
      <c r="HO189" s="335"/>
      <c r="HP189" s="23">
        <v>31</v>
      </c>
      <c r="HQ189" s="23">
        <f t="shared" si="168"/>
        <v>0</v>
      </c>
      <c r="HR189">
        <f t="shared" si="169"/>
        <v>0</v>
      </c>
      <c r="HS189">
        <f t="shared" si="170"/>
        <v>0</v>
      </c>
      <c r="HT189">
        <f t="shared" si="171"/>
        <v>0</v>
      </c>
      <c r="HU189">
        <f t="shared" si="172"/>
        <v>0</v>
      </c>
      <c r="HV189" s="23">
        <f t="shared" si="173"/>
        <v>0</v>
      </c>
      <c r="HW189" s="465"/>
      <c r="HX189" s="335"/>
      <c r="HY189" s="335"/>
      <c r="HZ189" s="335"/>
      <c r="IA189" s="335"/>
      <c r="IB189" s="335"/>
      <c r="IC189" s="335"/>
      <c r="ID189" s="335"/>
      <c r="IE189" s="335"/>
      <c r="IF189" s="335"/>
      <c r="IG189" s="23">
        <v>31</v>
      </c>
      <c r="IH189" s="23">
        <f t="shared" si="174"/>
        <v>0</v>
      </c>
      <c r="II189">
        <f t="shared" si="175"/>
        <v>0</v>
      </c>
      <c r="IJ189">
        <f t="shared" si="176"/>
        <v>0</v>
      </c>
      <c r="IK189">
        <f t="shared" si="177"/>
        <v>0</v>
      </c>
      <c r="IL189">
        <f t="shared" si="178"/>
        <v>0</v>
      </c>
      <c r="IM189" s="23">
        <f t="shared" si="179"/>
        <v>0</v>
      </c>
      <c r="IN189" s="465"/>
      <c r="IO189" s="335"/>
      <c r="IP189" s="335"/>
      <c r="IQ189" s="335"/>
      <c r="IR189" s="335"/>
      <c r="IS189" s="335"/>
      <c r="IT189" s="335"/>
    </row>
    <row r="190" spans="1:254" s="124" customFormat="1" ht="12.75" x14ac:dyDescent="0.2">
      <c r="A190" s="335"/>
      <c r="B190" s="335"/>
      <c r="C190" s="23">
        <v>32</v>
      </c>
      <c r="D190" s="23">
        <f t="shared" si="90"/>
        <v>0</v>
      </c>
      <c r="E190">
        <f t="shared" si="91"/>
        <v>0</v>
      </c>
      <c r="F190">
        <f t="shared" si="92"/>
        <v>0</v>
      </c>
      <c r="G190">
        <f t="shared" si="93"/>
        <v>0</v>
      </c>
      <c r="H190">
        <f t="shared" si="94"/>
        <v>0</v>
      </c>
      <c r="I190" s="23">
        <f t="shared" ca="1" si="95"/>
        <v>0</v>
      </c>
      <c r="J190" s="465"/>
      <c r="K190" s="335"/>
      <c r="L190" s="335"/>
      <c r="M190" s="335"/>
      <c r="N190" s="335"/>
      <c r="O190" s="335"/>
      <c r="P190" s="335"/>
      <c r="Q190" s="335"/>
      <c r="R190" s="335"/>
      <c r="S190" s="335"/>
      <c r="T190" s="23">
        <v>32</v>
      </c>
      <c r="U190" s="23">
        <f t="shared" si="96"/>
        <v>0</v>
      </c>
      <c r="V190">
        <f t="shared" si="97"/>
        <v>0</v>
      </c>
      <c r="W190">
        <f t="shared" si="98"/>
        <v>0</v>
      </c>
      <c r="X190">
        <f t="shared" si="99"/>
        <v>0</v>
      </c>
      <c r="Y190">
        <f t="shared" si="100"/>
        <v>0</v>
      </c>
      <c r="Z190" s="23">
        <f t="shared" ca="1" si="101"/>
        <v>0</v>
      </c>
      <c r="AA190" s="465"/>
      <c r="AB190" s="335"/>
      <c r="AC190" s="335"/>
      <c r="AD190" s="335"/>
      <c r="AE190" s="335"/>
      <c r="AF190" s="335"/>
      <c r="AG190" s="335"/>
      <c r="AH190" s="335"/>
      <c r="AI190" s="335"/>
      <c r="AJ190" s="335"/>
      <c r="AK190" s="23">
        <v>32</v>
      </c>
      <c r="AL190" s="23">
        <f t="shared" si="102"/>
        <v>0</v>
      </c>
      <c r="AM190">
        <f t="shared" si="103"/>
        <v>0</v>
      </c>
      <c r="AN190">
        <f t="shared" si="104"/>
        <v>0</v>
      </c>
      <c r="AO190">
        <f t="shared" si="105"/>
        <v>0</v>
      </c>
      <c r="AP190">
        <f t="shared" si="106"/>
        <v>0</v>
      </c>
      <c r="AQ190" s="23">
        <f t="shared" ca="1" si="107"/>
        <v>0</v>
      </c>
      <c r="AR190" s="465"/>
      <c r="AS190" s="335"/>
      <c r="AT190" s="335"/>
      <c r="AU190" s="335"/>
      <c r="AV190" s="335"/>
      <c r="AW190" s="335"/>
      <c r="AX190" s="335"/>
      <c r="AY190" s="335"/>
      <c r="AZ190" s="335"/>
      <c r="BA190" s="335"/>
      <c r="BB190" s="23">
        <v>32</v>
      </c>
      <c r="BC190" s="23">
        <f t="shared" si="108"/>
        <v>0</v>
      </c>
      <c r="BD190">
        <f t="shared" si="109"/>
        <v>0</v>
      </c>
      <c r="BE190">
        <f t="shared" si="110"/>
        <v>0</v>
      </c>
      <c r="BF190">
        <f t="shared" si="111"/>
        <v>0</v>
      </c>
      <c r="BG190">
        <f t="shared" si="112"/>
        <v>0</v>
      </c>
      <c r="BH190" s="23">
        <f t="shared" ca="1" si="113"/>
        <v>0</v>
      </c>
      <c r="BI190" s="465"/>
      <c r="BJ190" s="335"/>
      <c r="BK190" s="335"/>
      <c r="BL190" s="335"/>
      <c r="BM190" s="335"/>
      <c r="BN190" s="335"/>
      <c r="BO190" s="335"/>
      <c r="BP190" s="335"/>
      <c r="BQ190" s="335"/>
      <c r="BR190" s="335"/>
      <c r="BS190" s="23">
        <v>32</v>
      </c>
      <c r="BT190" s="23">
        <f t="shared" si="114"/>
        <v>0</v>
      </c>
      <c r="BU190">
        <f t="shared" si="115"/>
        <v>0</v>
      </c>
      <c r="BV190">
        <f t="shared" si="116"/>
        <v>0</v>
      </c>
      <c r="BW190">
        <f t="shared" si="117"/>
        <v>0</v>
      </c>
      <c r="BX190">
        <f t="shared" si="118"/>
        <v>0</v>
      </c>
      <c r="BY190" s="23">
        <f t="shared" ca="1" si="119"/>
        <v>0</v>
      </c>
      <c r="BZ190" s="465"/>
      <c r="CA190" s="335"/>
      <c r="CB190" s="335"/>
      <c r="CC190" s="335"/>
      <c r="CD190" s="335"/>
      <c r="CE190" s="335"/>
      <c r="CF190" s="335"/>
      <c r="CG190" s="335"/>
      <c r="CH190" s="335"/>
      <c r="CI190" s="335"/>
      <c r="CJ190" s="23">
        <v>32</v>
      </c>
      <c r="CK190" s="23">
        <f t="shared" si="120"/>
        <v>0</v>
      </c>
      <c r="CL190">
        <f t="shared" si="121"/>
        <v>0</v>
      </c>
      <c r="CM190">
        <f t="shared" si="122"/>
        <v>0</v>
      </c>
      <c r="CN190">
        <f t="shared" si="123"/>
        <v>0</v>
      </c>
      <c r="CO190">
        <f t="shared" si="124"/>
        <v>0</v>
      </c>
      <c r="CP190" s="23">
        <f t="shared" ca="1" si="125"/>
        <v>0</v>
      </c>
      <c r="CQ190" s="465"/>
      <c r="CR190" s="335"/>
      <c r="CS190" s="335"/>
      <c r="CT190" s="335"/>
      <c r="CU190" s="335"/>
      <c r="CV190" s="335"/>
      <c r="CW190" s="335"/>
      <c r="CX190" s="335"/>
      <c r="CY190" s="335"/>
      <c r="CZ190" s="335"/>
      <c r="DA190" s="23">
        <v>32</v>
      </c>
      <c r="DB190" s="23">
        <f t="shared" si="126"/>
        <v>0</v>
      </c>
      <c r="DC190">
        <f t="shared" si="127"/>
        <v>0</v>
      </c>
      <c r="DD190">
        <f t="shared" si="128"/>
        <v>0</v>
      </c>
      <c r="DE190">
        <f t="shared" si="129"/>
        <v>0</v>
      </c>
      <c r="DF190">
        <f t="shared" si="130"/>
        <v>0</v>
      </c>
      <c r="DG190" s="23">
        <f t="shared" ca="1" si="131"/>
        <v>0</v>
      </c>
      <c r="DH190" s="465"/>
      <c r="DI190" s="335"/>
      <c r="DJ190" s="335"/>
      <c r="DK190" s="335"/>
      <c r="DL190" s="335"/>
      <c r="DM190" s="335"/>
      <c r="DN190" s="335"/>
      <c r="DO190" s="335"/>
      <c r="DP190" s="335"/>
      <c r="DQ190" s="335"/>
      <c r="DR190" s="23">
        <v>32</v>
      </c>
      <c r="DS190" s="23">
        <f t="shared" si="132"/>
        <v>0</v>
      </c>
      <c r="DT190">
        <f t="shared" si="133"/>
        <v>0</v>
      </c>
      <c r="DU190">
        <f t="shared" si="134"/>
        <v>0</v>
      </c>
      <c r="DV190">
        <f t="shared" si="135"/>
        <v>0</v>
      </c>
      <c r="DW190">
        <f t="shared" si="136"/>
        <v>0</v>
      </c>
      <c r="DX190" s="23">
        <f t="shared" ca="1" si="137"/>
        <v>0</v>
      </c>
      <c r="DY190" s="465"/>
      <c r="DZ190" s="335"/>
      <c r="EA190" s="335"/>
      <c r="EB190" s="335"/>
      <c r="EC190" s="335"/>
      <c r="ED190" s="335"/>
      <c r="EE190" s="335"/>
      <c r="EF190" s="335"/>
      <c r="EG190" s="335"/>
      <c r="EH190" s="335"/>
      <c r="EI190" s="23">
        <v>32</v>
      </c>
      <c r="EJ190" s="23">
        <f t="shared" si="138"/>
        <v>0</v>
      </c>
      <c r="EK190">
        <f t="shared" si="139"/>
        <v>0</v>
      </c>
      <c r="EL190">
        <f t="shared" si="140"/>
        <v>0</v>
      </c>
      <c r="EM190">
        <f t="shared" si="141"/>
        <v>0</v>
      </c>
      <c r="EN190">
        <f t="shared" si="142"/>
        <v>0</v>
      </c>
      <c r="EO190" s="23">
        <f t="shared" ca="1" si="143"/>
        <v>0</v>
      </c>
      <c r="EP190" s="465"/>
      <c r="EQ190" s="335"/>
      <c r="ER190" s="335"/>
      <c r="ES190" s="335"/>
      <c r="ET190" s="335"/>
      <c r="EU190" s="335"/>
      <c r="EV190" s="335"/>
      <c r="EW190" s="335"/>
      <c r="EX190" s="335"/>
      <c r="EY190" s="335"/>
      <c r="EZ190" s="23">
        <v>32</v>
      </c>
      <c r="FA190" s="23">
        <f t="shared" si="144"/>
        <v>0</v>
      </c>
      <c r="FB190">
        <f t="shared" si="145"/>
        <v>0</v>
      </c>
      <c r="FC190">
        <f t="shared" si="146"/>
        <v>0</v>
      </c>
      <c r="FD190">
        <f t="shared" si="147"/>
        <v>0</v>
      </c>
      <c r="FE190">
        <f t="shared" si="148"/>
        <v>0</v>
      </c>
      <c r="FF190" s="23">
        <f t="shared" ca="1" si="149"/>
        <v>0</v>
      </c>
      <c r="FG190" s="465"/>
      <c r="FH190" s="335"/>
      <c r="FI190" s="335"/>
      <c r="FJ190" s="335"/>
      <c r="FK190" s="335"/>
      <c r="FL190" s="335"/>
      <c r="FM190" s="335"/>
      <c r="FN190" s="335"/>
      <c r="FO190" s="335"/>
      <c r="FP190" s="335"/>
      <c r="FQ190" s="23">
        <v>32</v>
      </c>
      <c r="FR190" s="23">
        <f t="shared" si="150"/>
        <v>0</v>
      </c>
      <c r="FS190">
        <f t="shared" si="151"/>
        <v>0</v>
      </c>
      <c r="FT190">
        <f t="shared" si="152"/>
        <v>0</v>
      </c>
      <c r="FU190">
        <f t="shared" si="153"/>
        <v>0</v>
      </c>
      <c r="FV190">
        <f t="shared" si="154"/>
        <v>0</v>
      </c>
      <c r="FW190" s="23">
        <f t="shared" si="155"/>
        <v>0</v>
      </c>
      <c r="FX190" s="465"/>
      <c r="FY190" s="335"/>
      <c r="FZ190" s="335"/>
      <c r="GA190" s="335"/>
      <c r="GB190" s="335"/>
      <c r="GC190" s="335"/>
      <c r="GD190" s="335"/>
      <c r="GE190" s="335"/>
      <c r="GF190" s="335"/>
      <c r="GG190" s="335"/>
      <c r="GH190" s="23">
        <v>32</v>
      </c>
      <c r="GI190" s="23">
        <f t="shared" si="156"/>
        <v>0</v>
      </c>
      <c r="GJ190">
        <f t="shared" si="157"/>
        <v>0</v>
      </c>
      <c r="GK190">
        <f t="shared" si="158"/>
        <v>0</v>
      </c>
      <c r="GL190">
        <f t="shared" si="159"/>
        <v>0</v>
      </c>
      <c r="GM190">
        <f t="shared" si="160"/>
        <v>0</v>
      </c>
      <c r="GN190" s="23">
        <f t="shared" si="161"/>
        <v>0</v>
      </c>
      <c r="GO190" s="465"/>
      <c r="GP190" s="335"/>
      <c r="GQ190" s="335"/>
      <c r="GR190" s="335"/>
      <c r="GS190" s="335"/>
      <c r="GT190" s="335"/>
      <c r="GU190" s="335"/>
      <c r="GV190" s="335"/>
      <c r="GW190" s="335"/>
      <c r="GX190" s="335"/>
      <c r="GY190" s="23">
        <v>32</v>
      </c>
      <c r="GZ190" s="23">
        <f t="shared" si="162"/>
        <v>0</v>
      </c>
      <c r="HA190">
        <f t="shared" si="163"/>
        <v>0</v>
      </c>
      <c r="HB190">
        <f t="shared" si="164"/>
        <v>0</v>
      </c>
      <c r="HC190">
        <f t="shared" si="165"/>
        <v>0</v>
      </c>
      <c r="HD190">
        <f t="shared" si="166"/>
        <v>0</v>
      </c>
      <c r="HE190" s="23">
        <f t="shared" si="167"/>
        <v>0</v>
      </c>
      <c r="HF190" s="465"/>
      <c r="HG190" s="335"/>
      <c r="HH190" s="335"/>
      <c r="HI190" s="335"/>
      <c r="HJ190" s="335"/>
      <c r="HK190" s="335"/>
      <c r="HL190" s="335"/>
      <c r="HM190" s="335"/>
      <c r="HN190" s="335"/>
      <c r="HO190" s="335"/>
      <c r="HP190" s="23">
        <v>32</v>
      </c>
      <c r="HQ190" s="23">
        <f t="shared" si="168"/>
        <v>0</v>
      </c>
      <c r="HR190">
        <f t="shared" si="169"/>
        <v>0</v>
      </c>
      <c r="HS190">
        <f t="shared" si="170"/>
        <v>0</v>
      </c>
      <c r="HT190">
        <f t="shared" si="171"/>
        <v>0</v>
      </c>
      <c r="HU190">
        <f t="shared" si="172"/>
        <v>0</v>
      </c>
      <c r="HV190" s="23">
        <f t="shared" si="173"/>
        <v>0</v>
      </c>
      <c r="HW190" s="465"/>
      <c r="HX190" s="335"/>
      <c r="HY190" s="335"/>
      <c r="HZ190" s="335"/>
      <c r="IA190" s="335"/>
      <c r="IB190" s="335"/>
      <c r="IC190" s="335"/>
      <c r="ID190" s="335"/>
      <c r="IE190" s="335"/>
      <c r="IF190" s="335"/>
      <c r="IG190" s="23">
        <v>32</v>
      </c>
      <c r="IH190" s="23">
        <f t="shared" si="174"/>
        <v>0</v>
      </c>
      <c r="II190">
        <f t="shared" si="175"/>
        <v>0</v>
      </c>
      <c r="IJ190">
        <f t="shared" si="176"/>
        <v>0</v>
      </c>
      <c r="IK190">
        <f t="shared" si="177"/>
        <v>0</v>
      </c>
      <c r="IL190">
        <f t="shared" si="178"/>
        <v>0</v>
      </c>
      <c r="IM190" s="23">
        <f t="shared" si="179"/>
        <v>0</v>
      </c>
      <c r="IN190" s="465"/>
      <c r="IO190" s="335"/>
      <c r="IP190" s="335"/>
      <c r="IQ190" s="335"/>
      <c r="IR190" s="335"/>
      <c r="IS190" s="335"/>
      <c r="IT190" s="335"/>
    </row>
    <row r="191" spans="1:254" s="124" customFormat="1" ht="12.75" x14ac:dyDescent="0.2">
      <c r="A191" s="335"/>
      <c r="B191" s="335"/>
      <c r="C191" s="23">
        <v>33</v>
      </c>
      <c r="D191" s="23">
        <f t="shared" si="90"/>
        <v>0</v>
      </c>
      <c r="E191">
        <f t="shared" si="91"/>
        <v>0</v>
      </c>
      <c r="F191">
        <f t="shared" si="92"/>
        <v>0</v>
      </c>
      <c r="G191">
        <f t="shared" si="93"/>
        <v>0</v>
      </c>
      <c r="H191">
        <f t="shared" si="94"/>
        <v>0</v>
      </c>
      <c r="I191" s="23">
        <f t="shared" ca="1" si="95"/>
        <v>0</v>
      </c>
      <c r="J191" s="465"/>
      <c r="K191" s="335"/>
      <c r="L191" s="335"/>
      <c r="M191" s="335"/>
      <c r="N191" s="335"/>
      <c r="O191" s="335"/>
      <c r="P191" s="335"/>
      <c r="Q191" s="335"/>
      <c r="R191" s="335"/>
      <c r="S191" s="335"/>
      <c r="T191" s="23">
        <v>33</v>
      </c>
      <c r="U191" s="23">
        <f t="shared" si="96"/>
        <v>0</v>
      </c>
      <c r="V191">
        <f t="shared" si="97"/>
        <v>0</v>
      </c>
      <c r="W191">
        <f t="shared" si="98"/>
        <v>0</v>
      </c>
      <c r="X191">
        <f t="shared" si="99"/>
        <v>0</v>
      </c>
      <c r="Y191">
        <f t="shared" si="100"/>
        <v>0</v>
      </c>
      <c r="Z191" s="23">
        <f t="shared" ca="1" si="101"/>
        <v>0</v>
      </c>
      <c r="AA191" s="465"/>
      <c r="AB191" s="335"/>
      <c r="AC191" s="335"/>
      <c r="AD191" s="335"/>
      <c r="AE191" s="335"/>
      <c r="AF191" s="335"/>
      <c r="AG191" s="335"/>
      <c r="AH191" s="335"/>
      <c r="AI191" s="335"/>
      <c r="AJ191" s="335"/>
      <c r="AK191" s="23">
        <v>33</v>
      </c>
      <c r="AL191" s="23">
        <f t="shared" si="102"/>
        <v>0</v>
      </c>
      <c r="AM191">
        <f t="shared" si="103"/>
        <v>0</v>
      </c>
      <c r="AN191">
        <f t="shared" si="104"/>
        <v>0</v>
      </c>
      <c r="AO191">
        <f t="shared" si="105"/>
        <v>0</v>
      </c>
      <c r="AP191">
        <f t="shared" si="106"/>
        <v>0</v>
      </c>
      <c r="AQ191" s="23">
        <f t="shared" ca="1" si="107"/>
        <v>0</v>
      </c>
      <c r="AR191" s="465"/>
      <c r="AS191" s="335"/>
      <c r="AT191" s="335"/>
      <c r="AU191" s="335"/>
      <c r="AV191" s="335"/>
      <c r="AW191" s="335"/>
      <c r="AX191" s="335"/>
      <c r="AY191" s="335"/>
      <c r="AZ191" s="335"/>
      <c r="BA191" s="335"/>
      <c r="BB191" s="23">
        <v>33</v>
      </c>
      <c r="BC191" s="23">
        <f t="shared" si="108"/>
        <v>0</v>
      </c>
      <c r="BD191">
        <f t="shared" si="109"/>
        <v>0</v>
      </c>
      <c r="BE191">
        <f t="shared" si="110"/>
        <v>0</v>
      </c>
      <c r="BF191">
        <f t="shared" si="111"/>
        <v>0</v>
      </c>
      <c r="BG191">
        <f t="shared" si="112"/>
        <v>0</v>
      </c>
      <c r="BH191" s="23">
        <f t="shared" ca="1" si="113"/>
        <v>0</v>
      </c>
      <c r="BI191" s="465"/>
      <c r="BJ191" s="335"/>
      <c r="BK191" s="335"/>
      <c r="BL191" s="335"/>
      <c r="BM191" s="335"/>
      <c r="BN191" s="335"/>
      <c r="BO191" s="335"/>
      <c r="BP191" s="335"/>
      <c r="BQ191" s="335"/>
      <c r="BR191" s="335"/>
      <c r="BS191" s="23">
        <v>33</v>
      </c>
      <c r="BT191" s="23">
        <f t="shared" si="114"/>
        <v>0</v>
      </c>
      <c r="BU191">
        <f t="shared" si="115"/>
        <v>0</v>
      </c>
      <c r="BV191">
        <f t="shared" si="116"/>
        <v>0</v>
      </c>
      <c r="BW191">
        <f t="shared" si="117"/>
        <v>0</v>
      </c>
      <c r="BX191">
        <f t="shared" si="118"/>
        <v>0</v>
      </c>
      <c r="BY191" s="23">
        <f t="shared" ca="1" si="119"/>
        <v>0</v>
      </c>
      <c r="BZ191" s="465"/>
      <c r="CA191" s="335"/>
      <c r="CB191" s="335"/>
      <c r="CC191" s="335"/>
      <c r="CD191" s="335"/>
      <c r="CE191" s="335"/>
      <c r="CF191" s="335"/>
      <c r="CG191" s="335"/>
      <c r="CH191" s="335"/>
      <c r="CI191" s="335"/>
      <c r="CJ191" s="23">
        <v>33</v>
      </c>
      <c r="CK191" s="23">
        <f t="shared" si="120"/>
        <v>0</v>
      </c>
      <c r="CL191">
        <f t="shared" si="121"/>
        <v>0</v>
      </c>
      <c r="CM191">
        <f t="shared" si="122"/>
        <v>0</v>
      </c>
      <c r="CN191">
        <f t="shared" si="123"/>
        <v>0</v>
      </c>
      <c r="CO191">
        <f t="shared" si="124"/>
        <v>0</v>
      </c>
      <c r="CP191" s="23">
        <f t="shared" ca="1" si="125"/>
        <v>0</v>
      </c>
      <c r="CQ191" s="465"/>
      <c r="CR191" s="335"/>
      <c r="CS191" s="335"/>
      <c r="CT191" s="335"/>
      <c r="CU191" s="335"/>
      <c r="CV191" s="335"/>
      <c r="CW191" s="335"/>
      <c r="CX191" s="335"/>
      <c r="CY191" s="335"/>
      <c r="CZ191" s="335"/>
      <c r="DA191" s="23">
        <v>33</v>
      </c>
      <c r="DB191" s="23">
        <f t="shared" si="126"/>
        <v>0</v>
      </c>
      <c r="DC191">
        <f t="shared" si="127"/>
        <v>0</v>
      </c>
      <c r="DD191">
        <f t="shared" si="128"/>
        <v>0</v>
      </c>
      <c r="DE191">
        <f t="shared" si="129"/>
        <v>0</v>
      </c>
      <c r="DF191">
        <f t="shared" si="130"/>
        <v>0</v>
      </c>
      <c r="DG191" s="23">
        <f t="shared" ca="1" si="131"/>
        <v>0</v>
      </c>
      <c r="DH191" s="465"/>
      <c r="DI191" s="335"/>
      <c r="DJ191" s="335"/>
      <c r="DK191" s="335"/>
      <c r="DL191" s="335"/>
      <c r="DM191" s="335"/>
      <c r="DN191" s="335"/>
      <c r="DO191" s="335"/>
      <c r="DP191" s="335"/>
      <c r="DQ191" s="335"/>
      <c r="DR191" s="23">
        <v>33</v>
      </c>
      <c r="DS191" s="23">
        <f t="shared" si="132"/>
        <v>0</v>
      </c>
      <c r="DT191">
        <f t="shared" si="133"/>
        <v>0</v>
      </c>
      <c r="DU191">
        <f t="shared" si="134"/>
        <v>0</v>
      </c>
      <c r="DV191">
        <f t="shared" si="135"/>
        <v>0</v>
      </c>
      <c r="DW191">
        <f t="shared" si="136"/>
        <v>0</v>
      </c>
      <c r="DX191" s="23">
        <f t="shared" ca="1" si="137"/>
        <v>0</v>
      </c>
      <c r="DY191" s="465"/>
      <c r="DZ191" s="335"/>
      <c r="EA191" s="335"/>
      <c r="EB191" s="335"/>
      <c r="EC191" s="335"/>
      <c r="ED191" s="335"/>
      <c r="EE191" s="335"/>
      <c r="EF191" s="335"/>
      <c r="EG191" s="335"/>
      <c r="EH191" s="335"/>
      <c r="EI191" s="23">
        <v>33</v>
      </c>
      <c r="EJ191" s="23">
        <f t="shared" si="138"/>
        <v>0</v>
      </c>
      <c r="EK191">
        <f t="shared" si="139"/>
        <v>0</v>
      </c>
      <c r="EL191">
        <f t="shared" si="140"/>
        <v>0</v>
      </c>
      <c r="EM191">
        <f t="shared" si="141"/>
        <v>0</v>
      </c>
      <c r="EN191">
        <f t="shared" si="142"/>
        <v>0</v>
      </c>
      <c r="EO191" s="23">
        <f t="shared" ca="1" si="143"/>
        <v>0</v>
      </c>
      <c r="EP191" s="465"/>
      <c r="EQ191" s="335"/>
      <c r="ER191" s="335"/>
      <c r="ES191" s="335"/>
      <c r="ET191" s="335"/>
      <c r="EU191" s="335"/>
      <c r="EV191" s="335"/>
      <c r="EW191" s="335"/>
      <c r="EX191" s="335"/>
      <c r="EY191" s="335"/>
      <c r="EZ191" s="23">
        <v>33</v>
      </c>
      <c r="FA191" s="23">
        <f t="shared" si="144"/>
        <v>0</v>
      </c>
      <c r="FB191">
        <f t="shared" si="145"/>
        <v>0</v>
      </c>
      <c r="FC191">
        <f t="shared" si="146"/>
        <v>0</v>
      </c>
      <c r="FD191">
        <f t="shared" si="147"/>
        <v>0</v>
      </c>
      <c r="FE191">
        <f t="shared" si="148"/>
        <v>0</v>
      </c>
      <c r="FF191" s="23">
        <f t="shared" ca="1" si="149"/>
        <v>0</v>
      </c>
      <c r="FG191" s="465"/>
      <c r="FH191" s="335"/>
      <c r="FI191" s="335"/>
      <c r="FJ191" s="335"/>
      <c r="FK191" s="335"/>
      <c r="FL191" s="335"/>
      <c r="FM191" s="335"/>
      <c r="FN191" s="335"/>
      <c r="FO191" s="335"/>
      <c r="FP191" s="335"/>
      <c r="FQ191" s="23">
        <v>33</v>
      </c>
      <c r="FR191" s="23">
        <f t="shared" si="150"/>
        <v>0</v>
      </c>
      <c r="FS191">
        <f t="shared" si="151"/>
        <v>0</v>
      </c>
      <c r="FT191">
        <f t="shared" si="152"/>
        <v>0</v>
      </c>
      <c r="FU191">
        <f t="shared" si="153"/>
        <v>0</v>
      </c>
      <c r="FV191">
        <f t="shared" si="154"/>
        <v>0</v>
      </c>
      <c r="FW191" s="23">
        <f t="shared" si="155"/>
        <v>0</v>
      </c>
      <c r="FX191" s="465"/>
      <c r="FY191" s="335"/>
      <c r="FZ191" s="335"/>
      <c r="GA191" s="335"/>
      <c r="GB191" s="335"/>
      <c r="GC191" s="335"/>
      <c r="GD191" s="335"/>
      <c r="GE191" s="335"/>
      <c r="GF191" s="335"/>
      <c r="GG191" s="335"/>
      <c r="GH191" s="23">
        <v>33</v>
      </c>
      <c r="GI191" s="23">
        <f t="shared" si="156"/>
        <v>0</v>
      </c>
      <c r="GJ191">
        <f t="shared" si="157"/>
        <v>0</v>
      </c>
      <c r="GK191">
        <f t="shared" si="158"/>
        <v>0</v>
      </c>
      <c r="GL191">
        <f t="shared" si="159"/>
        <v>0</v>
      </c>
      <c r="GM191">
        <f t="shared" si="160"/>
        <v>0</v>
      </c>
      <c r="GN191" s="23">
        <f t="shared" si="161"/>
        <v>0</v>
      </c>
      <c r="GO191" s="465"/>
      <c r="GP191" s="335"/>
      <c r="GQ191" s="335"/>
      <c r="GR191" s="335"/>
      <c r="GS191" s="335"/>
      <c r="GT191" s="335"/>
      <c r="GU191" s="335"/>
      <c r="GV191" s="335"/>
      <c r="GW191" s="335"/>
      <c r="GX191" s="335"/>
      <c r="GY191" s="23">
        <v>33</v>
      </c>
      <c r="GZ191" s="23">
        <f t="shared" si="162"/>
        <v>0</v>
      </c>
      <c r="HA191">
        <f t="shared" si="163"/>
        <v>0</v>
      </c>
      <c r="HB191">
        <f t="shared" si="164"/>
        <v>0</v>
      </c>
      <c r="HC191">
        <f t="shared" si="165"/>
        <v>0</v>
      </c>
      <c r="HD191">
        <f t="shared" si="166"/>
        <v>0</v>
      </c>
      <c r="HE191" s="23">
        <f t="shared" si="167"/>
        <v>0</v>
      </c>
      <c r="HF191" s="465"/>
      <c r="HG191" s="335"/>
      <c r="HH191" s="335"/>
      <c r="HI191" s="335"/>
      <c r="HJ191" s="335"/>
      <c r="HK191" s="335"/>
      <c r="HL191" s="335"/>
      <c r="HM191" s="335"/>
      <c r="HN191" s="335"/>
      <c r="HO191" s="335"/>
      <c r="HP191" s="23">
        <v>33</v>
      </c>
      <c r="HQ191" s="23">
        <f t="shared" si="168"/>
        <v>0</v>
      </c>
      <c r="HR191">
        <f t="shared" si="169"/>
        <v>0</v>
      </c>
      <c r="HS191">
        <f t="shared" si="170"/>
        <v>0</v>
      </c>
      <c r="HT191">
        <f t="shared" si="171"/>
        <v>0</v>
      </c>
      <c r="HU191">
        <f t="shared" si="172"/>
        <v>0</v>
      </c>
      <c r="HV191" s="23">
        <f t="shared" si="173"/>
        <v>0</v>
      </c>
      <c r="HW191" s="465"/>
      <c r="HX191" s="335"/>
      <c r="HY191" s="335"/>
      <c r="HZ191" s="335"/>
      <c r="IA191" s="335"/>
      <c r="IB191" s="335"/>
      <c r="IC191" s="335"/>
      <c r="ID191" s="335"/>
      <c r="IE191" s="335"/>
      <c r="IF191" s="335"/>
      <c r="IG191" s="23">
        <v>33</v>
      </c>
      <c r="IH191" s="23">
        <f t="shared" si="174"/>
        <v>0</v>
      </c>
      <c r="II191">
        <f t="shared" si="175"/>
        <v>0</v>
      </c>
      <c r="IJ191">
        <f t="shared" si="176"/>
        <v>0</v>
      </c>
      <c r="IK191">
        <f t="shared" si="177"/>
        <v>0</v>
      </c>
      <c r="IL191">
        <f t="shared" si="178"/>
        <v>0</v>
      </c>
      <c r="IM191" s="23">
        <f t="shared" si="179"/>
        <v>0</v>
      </c>
      <c r="IN191" s="465"/>
      <c r="IO191" s="335"/>
      <c r="IP191" s="335"/>
      <c r="IQ191" s="335"/>
      <c r="IR191" s="335"/>
      <c r="IS191" s="335"/>
      <c r="IT191" s="335"/>
    </row>
    <row r="192" spans="1:254" s="124" customFormat="1" ht="12.75" x14ac:dyDescent="0.2">
      <c r="A192" s="335"/>
      <c r="B192" s="335"/>
      <c r="C192" s="23">
        <v>34</v>
      </c>
      <c r="D192" s="23">
        <f t="shared" si="90"/>
        <v>0</v>
      </c>
      <c r="E192">
        <f t="shared" si="91"/>
        <v>0</v>
      </c>
      <c r="F192">
        <f t="shared" si="92"/>
        <v>0</v>
      </c>
      <c r="G192">
        <f t="shared" si="93"/>
        <v>0</v>
      </c>
      <c r="H192">
        <f t="shared" si="94"/>
        <v>0</v>
      </c>
      <c r="I192" s="23">
        <f t="shared" ca="1" si="95"/>
        <v>0</v>
      </c>
      <c r="J192" s="465"/>
      <c r="K192" s="335"/>
      <c r="L192" s="335"/>
      <c r="M192" s="335"/>
      <c r="N192" s="335"/>
      <c r="O192" s="335"/>
      <c r="P192" s="335"/>
      <c r="Q192" s="335"/>
      <c r="R192" s="335"/>
      <c r="S192" s="335"/>
      <c r="T192" s="23">
        <v>34</v>
      </c>
      <c r="U192" s="23">
        <f t="shared" si="96"/>
        <v>0</v>
      </c>
      <c r="V192">
        <f t="shared" si="97"/>
        <v>0</v>
      </c>
      <c r="W192">
        <f t="shared" si="98"/>
        <v>0</v>
      </c>
      <c r="X192">
        <f t="shared" si="99"/>
        <v>0</v>
      </c>
      <c r="Y192">
        <f t="shared" si="100"/>
        <v>0</v>
      </c>
      <c r="Z192" s="23">
        <f t="shared" ca="1" si="101"/>
        <v>0</v>
      </c>
      <c r="AA192" s="465"/>
      <c r="AB192" s="335"/>
      <c r="AC192" s="335"/>
      <c r="AD192" s="335"/>
      <c r="AE192" s="335"/>
      <c r="AF192" s="335"/>
      <c r="AG192" s="335"/>
      <c r="AH192" s="335"/>
      <c r="AI192" s="335"/>
      <c r="AJ192" s="335"/>
      <c r="AK192" s="23">
        <v>34</v>
      </c>
      <c r="AL192" s="23">
        <f t="shared" si="102"/>
        <v>0</v>
      </c>
      <c r="AM192">
        <f t="shared" si="103"/>
        <v>0</v>
      </c>
      <c r="AN192">
        <f t="shared" si="104"/>
        <v>0</v>
      </c>
      <c r="AO192">
        <f t="shared" si="105"/>
        <v>0</v>
      </c>
      <c r="AP192">
        <f t="shared" si="106"/>
        <v>0</v>
      </c>
      <c r="AQ192" s="23">
        <f t="shared" ca="1" si="107"/>
        <v>0</v>
      </c>
      <c r="AR192" s="465"/>
      <c r="AS192" s="335"/>
      <c r="AT192" s="335"/>
      <c r="AU192" s="335"/>
      <c r="AV192" s="335"/>
      <c r="AW192" s="335"/>
      <c r="AX192" s="335"/>
      <c r="AY192" s="335"/>
      <c r="AZ192" s="335"/>
      <c r="BA192" s="335"/>
      <c r="BB192" s="23">
        <v>34</v>
      </c>
      <c r="BC192" s="23">
        <f t="shared" si="108"/>
        <v>0</v>
      </c>
      <c r="BD192">
        <f t="shared" si="109"/>
        <v>0</v>
      </c>
      <c r="BE192">
        <f t="shared" si="110"/>
        <v>0</v>
      </c>
      <c r="BF192">
        <f t="shared" si="111"/>
        <v>0</v>
      </c>
      <c r="BG192">
        <f t="shared" si="112"/>
        <v>0</v>
      </c>
      <c r="BH192" s="23">
        <f t="shared" ca="1" si="113"/>
        <v>0</v>
      </c>
      <c r="BI192" s="465"/>
      <c r="BJ192" s="335"/>
      <c r="BK192" s="335"/>
      <c r="BL192" s="335"/>
      <c r="BM192" s="335"/>
      <c r="BN192" s="335"/>
      <c r="BO192" s="335"/>
      <c r="BP192" s="335"/>
      <c r="BQ192" s="335"/>
      <c r="BR192" s="335"/>
      <c r="BS192" s="23">
        <v>34</v>
      </c>
      <c r="BT192" s="23">
        <f t="shared" si="114"/>
        <v>0</v>
      </c>
      <c r="BU192">
        <f t="shared" si="115"/>
        <v>0</v>
      </c>
      <c r="BV192">
        <f t="shared" si="116"/>
        <v>0</v>
      </c>
      <c r="BW192">
        <f t="shared" si="117"/>
        <v>0</v>
      </c>
      <c r="BX192">
        <f t="shared" si="118"/>
        <v>0</v>
      </c>
      <c r="BY192" s="23">
        <f t="shared" ca="1" si="119"/>
        <v>0</v>
      </c>
      <c r="BZ192" s="465"/>
      <c r="CA192" s="335"/>
      <c r="CB192" s="335"/>
      <c r="CC192" s="335"/>
      <c r="CD192" s="335"/>
      <c r="CE192" s="335"/>
      <c r="CF192" s="335"/>
      <c r="CG192" s="335"/>
      <c r="CH192" s="335"/>
      <c r="CI192" s="335"/>
      <c r="CJ192" s="23">
        <v>34</v>
      </c>
      <c r="CK192" s="23">
        <f t="shared" si="120"/>
        <v>0</v>
      </c>
      <c r="CL192">
        <f t="shared" si="121"/>
        <v>0</v>
      </c>
      <c r="CM192">
        <f t="shared" si="122"/>
        <v>0</v>
      </c>
      <c r="CN192">
        <f t="shared" si="123"/>
        <v>0</v>
      </c>
      <c r="CO192">
        <f t="shared" si="124"/>
        <v>0</v>
      </c>
      <c r="CP192" s="23">
        <f t="shared" ca="1" si="125"/>
        <v>0</v>
      </c>
      <c r="CQ192" s="465"/>
      <c r="CR192" s="335"/>
      <c r="CS192" s="335"/>
      <c r="CT192" s="335"/>
      <c r="CU192" s="335"/>
      <c r="CV192" s="335"/>
      <c r="CW192" s="335"/>
      <c r="CX192" s="335"/>
      <c r="CY192" s="335"/>
      <c r="CZ192" s="335"/>
      <c r="DA192" s="23">
        <v>34</v>
      </c>
      <c r="DB192" s="23">
        <f t="shared" si="126"/>
        <v>0</v>
      </c>
      <c r="DC192">
        <f t="shared" si="127"/>
        <v>0</v>
      </c>
      <c r="DD192">
        <f t="shared" si="128"/>
        <v>0</v>
      </c>
      <c r="DE192">
        <f t="shared" si="129"/>
        <v>0</v>
      </c>
      <c r="DF192">
        <f t="shared" si="130"/>
        <v>0</v>
      </c>
      <c r="DG192" s="23">
        <f t="shared" ca="1" si="131"/>
        <v>0</v>
      </c>
      <c r="DH192" s="465"/>
      <c r="DI192" s="335"/>
      <c r="DJ192" s="335"/>
      <c r="DK192" s="335"/>
      <c r="DL192" s="335"/>
      <c r="DM192" s="335"/>
      <c r="DN192" s="335"/>
      <c r="DO192" s="335"/>
      <c r="DP192" s="335"/>
      <c r="DQ192" s="335"/>
      <c r="DR192" s="23">
        <v>34</v>
      </c>
      <c r="DS192" s="23">
        <f t="shared" si="132"/>
        <v>0</v>
      </c>
      <c r="DT192">
        <f t="shared" si="133"/>
        <v>0</v>
      </c>
      <c r="DU192">
        <f t="shared" si="134"/>
        <v>0</v>
      </c>
      <c r="DV192">
        <f t="shared" si="135"/>
        <v>0</v>
      </c>
      <c r="DW192">
        <f t="shared" si="136"/>
        <v>0</v>
      </c>
      <c r="DX192" s="23">
        <f t="shared" ca="1" si="137"/>
        <v>0</v>
      </c>
      <c r="DY192" s="465"/>
      <c r="DZ192" s="335"/>
      <c r="EA192" s="335"/>
      <c r="EB192" s="335"/>
      <c r="EC192" s="335"/>
      <c r="ED192" s="335"/>
      <c r="EE192" s="335"/>
      <c r="EF192" s="335"/>
      <c r="EG192" s="335"/>
      <c r="EH192" s="335"/>
      <c r="EI192" s="23">
        <v>34</v>
      </c>
      <c r="EJ192" s="23">
        <f t="shared" si="138"/>
        <v>0</v>
      </c>
      <c r="EK192">
        <f t="shared" si="139"/>
        <v>0</v>
      </c>
      <c r="EL192">
        <f t="shared" si="140"/>
        <v>0</v>
      </c>
      <c r="EM192">
        <f t="shared" si="141"/>
        <v>0</v>
      </c>
      <c r="EN192">
        <f t="shared" si="142"/>
        <v>0</v>
      </c>
      <c r="EO192" s="23">
        <f t="shared" ca="1" si="143"/>
        <v>0</v>
      </c>
      <c r="EP192" s="465"/>
      <c r="EQ192" s="335"/>
      <c r="ER192" s="335"/>
      <c r="ES192" s="335"/>
      <c r="ET192" s="335"/>
      <c r="EU192" s="335"/>
      <c r="EV192" s="335"/>
      <c r="EW192" s="335"/>
      <c r="EX192" s="335"/>
      <c r="EY192" s="335"/>
      <c r="EZ192" s="23">
        <v>34</v>
      </c>
      <c r="FA192" s="23">
        <f t="shared" si="144"/>
        <v>0</v>
      </c>
      <c r="FB192">
        <f t="shared" si="145"/>
        <v>0</v>
      </c>
      <c r="FC192">
        <f t="shared" si="146"/>
        <v>0</v>
      </c>
      <c r="FD192">
        <f t="shared" si="147"/>
        <v>0</v>
      </c>
      <c r="FE192">
        <f t="shared" si="148"/>
        <v>0</v>
      </c>
      <c r="FF192" s="23">
        <f t="shared" ca="1" si="149"/>
        <v>0</v>
      </c>
      <c r="FG192" s="465"/>
      <c r="FH192" s="335"/>
      <c r="FI192" s="335"/>
      <c r="FJ192" s="335"/>
      <c r="FK192" s="335"/>
      <c r="FL192" s="335"/>
      <c r="FM192" s="335"/>
      <c r="FN192" s="335"/>
      <c r="FO192" s="335"/>
      <c r="FP192" s="335"/>
      <c r="FQ192" s="23">
        <v>34</v>
      </c>
      <c r="FR192" s="23">
        <f t="shared" si="150"/>
        <v>0</v>
      </c>
      <c r="FS192">
        <f t="shared" si="151"/>
        <v>0</v>
      </c>
      <c r="FT192">
        <f t="shared" si="152"/>
        <v>0</v>
      </c>
      <c r="FU192">
        <f t="shared" si="153"/>
        <v>0</v>
      </c>
      <c r="FV192">
        <f t="shared" si="154"/>
        <v>0</v>
      </c>
      <c r="FW192" s="23">
        <f t="shared" si="155"/>
        <v>0</v>
      </c>
      <c r="FX192" s="465"/>
      <c r="FY192" s="335"/>
      <c r="FZ192" s="335"/>
      <c r="GA192" s="335"/>
      <c r="GB192" s="335"/>
      <c r="GC192" s="335"/>
      <c r="GD192" s="335"/>
      <c r="GE192" s="335"/>
      <c r="GF192" s="335"/>
      <c r="GG192" s="335"/>
      <c r="GH192" s="23">
        <v>34</v>
      </c>
      <c r="GI192" s="23">
        <f t="shared" si="156"/>
        <v>0</v>
      </c>
      <c r="GJ192">
        <f t="shared" si="157"/>
        <v>0</v>
      </c>
      <c r="GK192">
        <f t="shared" si="158"/>
        <v>0</v>
      </c>
      <c r="GL192">
        <f t="shared" si="159"/>
        <v>0</v>
      </c>
      <c r="GM192">
        <f t="shared" si="160"/>
        <v>0</v>
      </c>
      <c r="GN192" s="23">
        <f t="shared" si="161"/>
        <v>0</v>
      </c>
      <c r="GO192" s="465"/>
      <c r="GP192" s="335"/>
      <c r="GQ192" s="335"/>
      <c r="GR192" s="335"/>
      <c r="GS192" s="335"/>
      <c r="GT192" s="335"/>
      <c r="GU192" s="335"/>
      <c r="GV192" s="335"/>
      <c r="GW192" s="335"/>
      <c r="GX192" s="335"/>
      <c r="GY192" s="23">
        <v>34</v>
      </c>
      <c r="GZ192" s="23">
        <f t="shared" si="162"/>
        <v>0</v>
      </c>
      <c r="HA192">
        <f t="shared" si="163"/>
        <v>0</v>
      </c>
      <c r="HB192">
        <f t="shared" si="164"/>
        <v>0</v>
      </c>
      <c r="HC192">
        <f t="shared" si="165"/>
        <v>0</v>
      </c>
      <c r="HD192">
        <f t="shared" si="166"/>
        <v>0</v>
      </c>
      <c r="HE192" s="23">
        <f t="shared" si="167"/>
        <v>0</v>
      </c>
      <c r="HF192" s="465"/>
      <c r="HG192" s="335"/>
      <c r="HH192" s="335"/>
      <c r="HI192" s="335"/>
      <c r="HJ192" s="335"/>
      <c r="HK192" s="335"/>
      <c r="HL192" s="335"/>
      <c r="HM192" s="335"/>
      <c r="HN192" s="335"/>
      <c r="HO192" s="335"/>
      <c r="HP192" s="23">
        <v>34</v>
      </c>
      <c r="HQ192" s="23">
        <f t="shared" si="168"/>
        <v>0</v>
      </c>
      <c r="HR192">
        <f t="shared" si="169"/>
        <v>0</v>
      </c>
      <c r="HS192">
        <f t="shared" si="170"/>
        <v>0</v>
      </c>
      <c r="HT192">
        <f t="shared" si="171"/>
        <v>0</v>
      </c>
      <c r="HU192">
        <f t="shared" si="172"/>
        <v>0</v>
      </c>
      <c r="HV192" s="23">
        <f t="shared" si="173"/>
        <v>0</v>
      </c>
      <c r="HW192" s="465"/>
      <c r="HX192" s="335"/>
      <c r="HY192" s="335"/>
      <c r="HZ192" s="335"/>
      <c r="IA192" s="335"/>
      <c r="IB192" s="335"/>
      <c r="IC192" s="335"/>
      <c r="ID192" s="335"/>
      <c r="IE192" s="335"/>
      <c r="IF192" s="335"/>
      <c r="IG192" s="23">
        <v>34</v>
      </c>
      <c r="IH192" s="23">
        <f t="shared" si="174"/>
        <v>0</v>
      </c>
      <c r="II192">
        <f t="shared" si="175"/>
        <v>0</v>
      </c>
      <c r="IJ192">
        <f t="shared" si="176"/>
        <v>0</v>
      </c>
      <c r="IK192">
        <f t="shared" si="177"/>
        <v>0</v>
      </c>
      <c r="IL192">
        <f t="shared" si="178"/>
        <v>0</v>
      </c>
      <c r="IM192" s="23">
        <f t="shared" si="179"/>
        <v>0</v>
      </c>
      <c r="IN192" s="465"/>
      <c r="IO192" s="335"/>
      <c r="IP192" s="335"/>
      <c r="IQ192" s="335"/>
      <c r="IR192" s="335"/>
      <c r="IS192" s="335"/>
      <c r="IT192" s="335"/>
    </row>
    <row r="193" spans="1:254" s="124" customFormat="1" ht="12.75" x14ac:dyDescent="0.2">
      <c r="A193" s="335"/>
      <c r="B193" s="335"/>
      <c r="C193" s="23">
        <v>35</v>
      </c>
      <c r="D193" s="23">
        <f t="shared" si="90"/>
        <v>0</v>
      </c>
      <c r="E193">
        <f t="shared" si="91"/>
        <v>0</v>
      </c>
      <c r="F193">
        <f t="shared" si="92"/>
        <v>0</v>
      </c>
      <c r="G193">
        <f t="shared" si="93"/>
        <v>0</v>
      </c>
      <c r="H193">
        <f t="shared" si="94"/>
        <v>0</v>
      </c>
      <c r="I193" s="23">
        <f t="shared" ca="1" si="95"/>
        <v>570</v>
      </c>
      <c r="J193" s="465"/>
      <c r="K193" s="335"/>
      <c r="L193" s="335"/>
      <c r="M193" s="335"/>
      <c r="N193" s="335"/>
      <c r="O193" s="335"/>
      <c r="P193" s="335"/>
      <c r="Q193" s="335"/>
      <c r="R193" s="335"/>
      <c r="S193" s="335"/>
      <c r="T193" s="23">
        <v>35</v>
      </c>
      <c r="U193" s="23">
        <f t="shared" si="96"/>
        <v>0</v>
      </c>
      <c r="V193">
        <f t="shared" si="97"/>
        <v>0</v>
      </c>
      <c r="W193">
        <f t="shared" si="98"/>
        <v>0</v>
      </c>
      <c r="X193">
        <f t="shared" si="99"/>
        <v>0</v>
      </c>
      <c r="Y193">
        <f t="shared" si="100"/>
        <v>0</v>
      </c>
      <c r="Z193" s="23">
        <f t="shared" ca="1" si="101"/>
        <v>100</v>
      </c>
      <c r="AA193" s="465"/>
      <c r="AB193" s="335"/>
      <c r="AC193" s="335"/>
      <c r="AD193" s="335"/>
      <c r="AE193" s="335"/>
      <c r="AF193" s="335"/>
      <c r="AG193" s="335"/>
      <c r="AH193" s="335"/>
      <c r="AI193" s="335"/>
      <c r="AJ193" s="335"/>
      <c r="AK193" s="23">
        <v>35</v>
      </c>
      <c r="AL193" s="23">
        <f t="shared" si="102"/>
        <v>0</v>
      </c>
      <c r="AM193">
        <f t="shared" si="103"/>
        <v>0</v>
      </c>
      <c r="AN193">
        <f t="shared" si="104"/>
        <v>0</v>
      </c>
      <c r="AO193">
        <f t="shared" si="105"/>
        <v>0</v>
      </c>
      <c r="AP193">
        <f t="shared" si="106"/>
        <v>0</v>
      </c>
      <c r="AQ193" s="23">
        <f t="shared" ca="1" si="107"/>
        <v>482.5</v>
      </c>
      <c r="AR193" s="465"/>
      <c r="AS193" s="335"/>
      <c r="AT193" s="335"/>
      <c r="AU193" s="335"/>
      <c r="AV193" s="335"/>
      <c r="AW193" s="335"/>
      <c r="AX193" s="335"/>
      <c r="AY193" s="335"/>
      <c r="AZ193" s="335"/>
      <c r="BA193" s="335"/>
      <c r="BB193" s="23">
        <v>35</v>
      </c>
      <c r="BC193" s="23">
        <f t="shared" si="108"/>
        <v>0</v>
      </c>
      <c r="BD193">
        <f t="shared" si="109"/>
        <v>0</v>
      </c>
      <c r="BE193">
        <f t="shared" si="110"/>
        <v>0</v>
      </c>
      <c r="BF193">
        <f t="shared" si="111"/>
        <v>0</v>
      </c>
      <c r="BG193">
        <f t="shared" si="112"/>
        <v>0</v>
      </c>
      <c r="BH193" s="23">
        <f t="shared" ca="1" si="113"/>
        <v>400</v>
      </c>
      <c r="BI193" s="465"/>
      <c r="BJ193" s="335"/>
      <c r="BK193" s="335"/>
      <c r="BL193" s="335"/>
      <c r="BM193" s="335"/>
      <c r="BN193" s="335"/>
      <c r="BO193" s="335"/>
      <c r="BP193" s="335"/>
      <c r="BQ193" s="335"/>
      <c r="BR193" s="335"/>
      <c r="BS193" s="23">
        <v>35</v>
      </c>
      <c r="BT193" s="23">
        <f t="shared" si="114"/>
        <v>0</v>
      </c>
      <c r="BU193">
        <f t="shared" si="115"/>
        <v>0</v>
      </c>
      <c r="BV193">
        <f t="shared" si="116"/>
        <v>0</v>
      </c>
      <c r="BW193">
        <f t="shared" si="117"/>
        <v>0</v>
      </c>
      <c r="BX193">
        <f t="shared" si="118"/>
        <v>0</v>
      </c>
      <c r="BY193" s="23">
        <f t="shared" ca="1" si="119"/>
        <v>0</v>
      </c>
      <c r="BZ193" s="465"/>
      <c r="CA193" s="335"/>
      <c r="CB193" s="335"/>
      <c r="CC193" s="335"/>
      <c r="CD193" s="335"/>
      <c r="CE193" s="335"/>
      <c r="CF193" s="335"/>
      <c r="CG193" s="335"/>
      <c r="CH193" s="335"/>
      <c r="CI193" s="335"/>
      <c r="CJ193" s="23">
        <v>35</v>
      </c>
      <c r="CK193" s="23">
        <f t="shared" si="120"/>
        <v>0</v>
      </c>
      <c r="CL193">
        <f t="shared" si="121"/>
        <v>0</v>
      </c>
      <c r="CM193">
        <f t="shared" si="122"/>
        <v>0</v>
      </c>
      <c r="CN193">
        <f t="shared" si="123"/>
        <v>0</v>
      </c>
      <c r="CO193">
        <f t="shared" si="124"/>
        <v>0</v>
      </c>
      <c r="CP193" s="23">
        <f t="shared" ca="1" si="125"/>
        <v>570</v>
      </c>
      <c r="CQ193" s="465"/>
      <c r="CR193" s="335"/>
      <c r="CS193" s="335"/>
      <c r="CT193" s="335"/>
      <c r="CU193" s="335"/>
      <c r="CV193" s="335"/>
      <c r="CW193" s="335"/>
      <c r="CX193" s="335"/>
      <c r="CY193" s="335"/>
      <c r="CZ193" s="335"/>
      <c r="DA193" s="23">
        <v>35</v>
      </c>
      <c r="DB193" s="23">
        <f t="shared" si="126"/>
        <v>0</v>
      </c>
      <c r="DC193">
        <f t="shared" si="127"/>
        <v>0</v>
      </c>
      <c r="DD193">
        <f t="shared" si="128"/>
        <v>0</v>
      </c>
      <c r="DE193">
        <f t="shared" si="129"/>
        <v>0</v>
      </c>
      <c r="DF193">
        <f t="shared" si="130"/>
        <v>0</v>
      </c>
      <c r="DG193" s="23">
        <f t="shared" ca="1" si="131"/>
        <v>300</v>
      </c>
      <c r="DH193" s="465"/>
      <c r="DI193" s="335"/>
      <c r="DJ193" s="335"/>
      <c r="DK193" s="335"/>
      <c r="DL193" s="335"/>
      <c r="DM193" s="335"/>
      <c r="DN193" s="335"/>
      <c r="DO193" s="335"/>
      <c r="DP193" s="335"/>
      <c r="DQ193" s="335"/>
      <c r="DR193" s="23">
        <v>35</v>
      </c>
      <c r="DS193" s="23">
        <f t="shared" si="132"/>
        <v>0</v>
      </c>
      <c r="DT193">
        <f t="shared" si="133"/>
        <v>0</v>
      </c>
      <c r="DU193">
        <f t="shared" si="134"/>
        <v>0</v>
      </c>
      <c r="DV193">
        <f t="shared" si="135"/>
        <v>0</v>
      </c>
      <c r="DW193">
        <f t="shared" si="136"/>
        <v>0</v>
      </c>
      <c r="DX193" s="23">
        <f t="shared" ca="1" si="137"/>
        <v>735</v>
      </c>
      <c r="DY193" s="465"/>
      <c r="DZ193" s="335"/>
      <c r="EA193" s="335"/>
      <c r="EB193" s="335"/>
      <c r="EC193" s="335"/>
      <c r="ED193" s="335"/>
      <c r="EE193" s="335"/>
      <c r="EF193" s="335"/>
      <c r="EG193" s="335"/>
      <c r="EH193" s="335"/>
      <c r="EI193" s="23">
        <v>35</v>
      </c>
      <c r="EJ193" s="23">
        <f t="shared" si="138"/>
        <v>0</v>
      </c>
      <c r="EK193">
        <f t="shared" si="139"/>
        <v>0</v>
      </c>
      <c r="EL193">
        <f t="shared" si="140"/>
        <v>0</v>
      </c>
      <c r="EM193">
        <f t="shared" si="141"/>
        <v>0</v>
      </c>
      <c r="EN193">
        <f t="shared" si="142"/>
        <v>0</v>
      </c>
      <c r="EO193" s="23">
        <f t="shared" ca="1" si="143"/>
        <v>200</v>
      </c>
      <c r="EP193" s="465"/>
      <c r="EQ193" s="335"/>
      <c r="ER193" s="335"/>
      <c r="ES193" s="335"/>
      <c r="ET193" s="335"/>
      <c r="EU193" s="335"/>
      <c r="EV193" s="335"/>
      <c r="EW193" s="335"/>
      <c r="EX193" s="335"/>
      <c r="EY193" s="335"/>
      <c r="EZ193" s="23">
        <v>35</v>
      </c>
      <c r="FA193" s="23">
        <f t="shared" si="144"/>
        <v>0</v>
      </c>
      <c r="FB193">
        <f t="shared" si="145"/>
        <v>0</v>
      </c>
      <c r="FC193">
        <f t="shared" si="146"/>
        <v>0</v>
      </c>
      <c r="FD193">
        <f t="shared" si="147"/>
        <v>0</v>
      </c>
      <c r="FE193">
        <f t="shared" si="148"/>
        <v>0</v>
      </c>
      <c r="FF193" s="23">
        <f t="shared" ca="1" si="149"/>
        <v>200</v>
      </c>
      <c r="FG193" s="465"/>
      <c r="FH193" s="335"/>
      <c r="FI193" s="335"/>
      <c r="FJ193" s="335"/>
      <c r="FK193" s="335"/>
      <c r="FL193" s="335"/>
      <c r="FM193" s="335"/>
      <c r="FN193" s="335"/>
      <c r="FO193" s="335"/>
      <c r="FP193" s="335"/>
      <c r="FQ193" s="23">
        <v>35</v>
      </c>
      <c r="FR193" s="23">
        <f t="shared" si="150"/>
        <v>0</v>
      </c>
      <c r="FS193">
        <f t="shared" si="151"/>
        <v>0</v>
      </c>
      <c r="FT193">
        <f t="shared" si="152"/>
        <v>0</v>
      </c>
      <c r="FU193">
        <f t="shared" si="153"/>
        <v>0</v>
      </c>
      <c r="FV193">
        <f t="shared" si="154"/>
        <v>0</v>
      </c>
      <c r="FW193" s="23">
        <f t="shared" si="155"/>
        <v>0</v>
      </c>
      <c r="FX193" s="465"/>
      <c r="FY193" s="335"/>
      <c r="FZ193" s="335"/>
      <c r="GA193" s="335"/>
      <c r="GB193" s="335"/>
      <c r="GC193" s="335"/>
      <c r="GD193" s="335"/>
      <c r="GE193" s="335"/>
      <c r="GF193" s="335"/>
      <c r="GG193" s="335"/>
      <c r="GH193" s="23">
        <v>35</v>
      </c>
      <c r="GI193" s="23">
        <f t="shared" si="156"/>
        <v>0</v>
      </c>
      <c r="GJ193">
        <f t="shared" si="157"/>
        <v>0</v>
      </c>
      <c r="GK193">
        <f t="shared" si="158"/>
        <v>0</v>
      </c>
      <c r="GL193">
        <f t="shared" si="159"/>
        <v>0</v>
      </c>
      <c r="GM193">
        <f t="shared" si="160"/>
        <v>0</v>
      </c>
      <c r="GN193" s="23">
        <f t="shared" si="161"/>
        <v>0</v>
      </c>
      <c r="GO193" s="465"/>
      <c r="GP193" s="335"/>
      <c r="GQ193" s="335"/>
      <c r="GR193" s="335"/>
      <c r="GS193" s="335"/>
      <c r="GT193" s="335"/>
      <c r="GU193" s="335"/>
      <c r="GV193" s="335"/>
      <c r="GW193" s="335"/>
      <c r="GX193" s="335"/>
      <c r="GY193" s="23">
        <v>35</v>
      </c>
      <c r="GZ193" s="23">
        <f t="shared" si="162"/>
        <v>0</v>
      </c>
      <c r="HA193">
        <f t="shared" si="163"/>
        <v>0</v>
      </c>
      <c r="HB193">
        <f t="shared" si="164"/>
        <v>0</v>
      </c>
      <c r="HC193">
        <f t="shared" si="165"/>
        <v>0</v>
      </c>
      <c r="HD193">
        <f t="shared" si="166"/>
        <v>0</v>
      </c>
      <c r="HE193" s="23">
        <f t="shared" si="167"/>
        <v>0</v>
      </c>
      <c r="HF193" s="465"/>
      <c r="HG193" s="335"/>
      <c r="HH193" s="335"/>
      <c r="HI193" s="335"/>
      <c r="HJ193" s="335"/>
      <c r="HK193" s="335"/>
      <c r="HL193" s="335"/>
      <c r="HM193" s="335"/>
      <c r="HN193" s="335"/>
      <c r="HO193" s="335"/>
      <c r="HP193" s="23">
        <v>35</v>
      </c>
      <c r="HQ193" s="23">
        <f t="shared" si="168"/>
        <v>0</v>
      </c>
      <c r="HR193">
        <f t="shared" si="169"/>
        <v>0</v>
      </c>
      <c r="HS193">
        <f t="shared" si="170"/>
        <v>0</v>
      </c>
      <c r="HT193">
        <f t="shared" si="171"/>
        <v>0</v>
      </c>
      <c r="HU193">
        <f t="shared" si="172"/>
        <v>0</v>
      </c>
      <c r="HV193" s="23">
        <f t="shared" si="173"/>
        <v>0</v>
      </c>
      <c r="HW193" s="465"/>
      <c r="HX193" s="335"/>
      <c r="HY193" s="335"/>
      <c r="HZ193" s="335"/>
      <c r="IA193" s="335"/>
      <c r="IB193" s="335"/>
      <c r="IC193" s="335"/>
      <c r="ID193" s="335"/>
      <c r="IE193" s="335"/>
      <c r="IF193" s="335"/>
      <c r="IG193" s="23">
        <v>35</v>
      </c>
      <c r="IH193" s="23">
        <f t="shared" si="174"/>
        <v>0</v>
      </c>
      <c r="II193">
        <f t="shared" si="175"/>
        <v>0</v>
      </c>
      <c r="IJ193">
        <f t="shared" si="176"/>
        <v>0</v>
      </c>
      <c r="IK193">
        <f t="shared" si="177"/>
        <v>0</v>
      </c>
      <c r="IL193">
        <f t="shared" si="178"/>
        <v>0</v>
      </c>
      <c r="IM193" s="23">
        <f t="shared" si="179"/>
        <v>0</v>
      </c>
      <c r="IN193" s="465"/>
      <c r="IO193" s="335"/>
      <c r="IP193" s="335"/>
      <c r="IQ193" s="335"/>
      <c r="IR193" s="335"/>
      <c r="IS193" s="335"/>
      <c r="IT193" s="335"/>
    </row>
    <row r="194" spans="1:254" s="124" customFormat="1" ht="12.75" x14ac:dyDescent="0.2">
      <c r="A194" s="335"/>
      <c r="B194" s="335"/>
      <c r="C194" s="23">
        <v>36</v>
      </c>
      <c r="D194" s="23">
        <f t="shared" si="90"/>
        <v>0</v>
      </c>
      <c r="E194">
        <f t="shared" si="91"/>
        <v>0</v>
      </c>
      <c r="F194">
        <f t="shared" si="92"/>
        <v>0</v>
      </c>
      <c r="G194">
        <f t="shared" si="93"/>
        <v>0</v>
      </c>
      <c r="H194">
        <f t="shared" si="94"/>
        <v>0</v>
      </c>
      <c r="I194" s="23">
        <f t="shared" ca="1" si="95"/>
        <v>570</v>
      </c>
      <c r="J194" s="465"/>
      <c r="K194" s="335"/>
      <c r="L194" s="335"/>
      <c r="M194" s="335"/>
      <c r="N194" s="335"/>
      <c r="O194" s="335"/>
      <c r="P194" s="335"/>
      <c r="Q194" s="335"/>
      <c r="R194" s="335"/>
      <c r="S194" s="335"/>
      <c r="T194" s="23">
        <v>36</v>
      </c>
      <c r="U194" s="23">
        <f t="shared" si="96"/>
        <v>0</v>
      </c>
      <c r="V194">
        <f t="shared" si="97"/>
        <v>0</v>
      </c>
      <c r="W194">
        <f t="shared" si="98"/>
        <v>0</v>
      </c>
      <c r="X194">
        <f t="shared" si="99"/>
        <v>0</v>
      </c>
      <c r="Y194">
        <f t="shared" si="100"/>
        <v>0</v>
      </c>
      <c r="Z194" s="23">
        <f t="shared" ca="1" si="101"/>
        <v>100</v>
      </c>
      <c r="AA194" s="465"/>
      <c r="AB194" s="335"/>
      <c r="AC194" s="335"/>
      <c r="AD194" s="335"/>
      <c r="AE194" s="335"/>
      <c r="AF194" s="335"/>
      <c r="AG194" s="335"/>
      <c r="AH194" s="335"/>
      <c r="AI194" s="335"/>
      <c r="AJ194" s="335"/>
      <c r="AK194" s="23">
        <v>36</v>
      </c>
      <c r="AL194" s="23">
        <f t="shared" si="102"/>
        <v>0</v>
      </c>
      <c r="AM194">
        <f t="shared" si="103"/>
        <v>0</v>
      </c>
      <c r="AN194">
        <f t="shared" si="104"/>
        <v>0</v>
      </c>
      <c r="AO194">
        <f t="shared" si="105"/>
        <v>0</v>
      </c>
      <c r="AP194">
        <f t="shared" si="106"/>
        <v>0</v>
      </c>
      <c r="AQ194" s="23">
        <f t="shared" ca="1" si="107"/>
        <v>482.5</v>
      </c>
      <c r="AR194" s="465"/>
      <c r="AS194" s="335"/>
      <c r="AT194" s="335"/>
      <c r="AU194" s="335"/>
      <c r="AV194" s="335"/>
      <c r="AW194" s="335"/>
      <c r="AX194" s="335"/>
      <c r="AY194" s="335"/>
      <c r="AZ194" s="335"/>
      <c r="BA194" s="335"/>
      <c r="BB194" s="23">
        <v>36</v>
      </c>
      <c r="BC194" s="23">
        <f t="shared" si="108"/>
        <v>0</v>
      </c>
      <c r="BD194">
        <f t="shared" si="109"/>
        <v>0</v>
      </c>
      <c r="BE194">
        <f t="shared" si="110"/>
        <v>0</v>
      </c>
      <c r="BF194">
        <f t="shared" si="111"/>
        <v>0</v>
      </c>
      <c r="BG194">
        <f t="shared" si="112"/>
        <v>0</v>
      </c>
      <c r="BH194" s="23">
        <f t="shared" ca="1" si="113"/>
        <v>400</v>
      </c>
      <c r="BI194" s="465"/>
      <c r="BJ194" s="335"/>
      <c r="BK194" s="335"/>
      <c r="BL194" s="335"/>
      <c r="BM194" s="335"/>
      <c r="BN194" s="335"/>
      <c r="BO194" s="335"/>
      <c r="BP194" s="335"/>
      <c r="BQ194" s="335"/>
      <c r="BR194" s="335"/>
      <c r="BS194" s="23">
        <v>36</v>
      </c>
      <c r="BT194" s="23">
        <f t="shared" si="114"/>
        <v>0</v>
      </c>
      <c r="BU194">
        <f t="shared" si="115"/>
        <v>0</v>
      </c>
      <c r="BV194">
        <f t="shared" si="116"/>
        <v>0</v>
      </c>
      <c r="BW194">
        <f t="shared" si="117"/>
        <v>0</v>
      </c>
      <c r="BX194">
        <f t="shared" si="118"/>
        <v>0</v>
      </c>
      <c r="BY194" s="23">
        <f t="shared" ca="1" si="119"/>
        <v>0</v>
      </c>
      <c r="BZ194" s="465"/>
      <c r="CA194" s="335"/>
      <c r="CB194" s="335"/>
      <c r="CC194" s="335"/>
      <c r="CD194" s="335"/>
      <c r="CE194" s="335"/>
      <c r="CF194" s="335"/>
      <c r="CG194" s="335"/>
      <c r="CH194" s="335"/>
      <c r="CI194" s="335"/>
      <c r="CJ194" s="23">
        <v>36</v>
      </c>
      <c r="CK194" s="23">
        <f t="shared" si="120"/>
        <v>0</v>
      </c>
      <c r="CL194">
        <f t="shared" si="121"/>
        <v>0</v>
      </c>
      <c r="CM194">
        <f t="shared" si="122"/>
        <v>0</v>
      </c>
      <c r="CN194">
        <f t="shared" si="123"/>
        <v>0</v>
      </c>
      <c r="CO194">
        <f t="shared" si="124"/>
        <v>0</v>
      </c>
      <c r="CP194" s="23">
        <f t="shared" ca="1" si="125"/>
        <v>570</v>
      </c>
      <c r="CQ194" s="465"/>
      <c r="CR194" s="335"/>
      <c r="CS194" s="335"/>
      <c r="CT194" s="335"/>
      <c r="CU194" s="335"/>
      <c r="CV194" s="335"/>
      <c r="CW194" s="335"/>
      <c r="CX194" s="335"/>
      <c r="CY194" s="335"/>
      <c r="CZ194" s="335"/>
      <c r="DA194" s="23">
        <v>36</v>
      </c>
      <c r="DB194" s="23">
        <f t="shared" si="126"/>
        <v>0</v>
      </c>
      <c r="DC194">
        <f t="shared" si="127"/>
        <v>0</v>
      </c>
      <c r="DD194">
        <f t="shared" si="128"/>
        <v>0</v>
      </c>
      <c r="DE194">
        <f t="shared" si="129"/>
        <v>0</v>
      </c>
      <c r="DF194">
        <f t="shared" si="130"/>
        <v>0</v>
      </c>
      <c r="DG194" s="23">
        <f t="shared" ca="1" si="131"/>
        <v>300</v>
      </c>
      <c r="DH194" s="465"/>
      <c r="DI194" s="335"/>
      <c r="DJ194" s="335"/>
      <c r="DK194" s="335"/>
      <c r="DL194" s="335"/>
      <c r="DM194" s="335"/>
      <c r="DN194" s="335"/>
      <c r="DO194" s="335"/>
      <c r="DP194" s="335"/>
      <c r="DQ194" s="335"/>
      <c r="DR194" s="23">
        <v>36</v>
      </c>
      <c r="DS194" s="23">
        <f t="shared" si="132"/>
        <v>0</v>
      </c>
      <c r="DT194">
        <f t="shared" si="133"/>
        <v>0</v>
      </c>
      <c r="DU194">
        <f t="shared" si="134"/>
        <v>0</v>
      </c>
      <c r="DV194">
        <f t="shared" si="135"/>
        <v>0</v>
      </c>
      <c r="DW194">
        <f t="shared" si="136"/>
        <v>0</v>
      </c>
      <c r="DX194" s="23">
        <f t="shared" ca="1" si="137"/>
        <v>735</v>
      </c>
      <c r="DY194" s="465"/>
      <c r="DZ194" s="335"/>
      <c r="EA194" s="335"/>
      <c r="EB194" s="335"/>
      <c r="EC194" s="335"/>
      <c r="ED194" s="335"/>
      <c r="EE194" s="335"/>
      <c r="EF194" s="335"/>
      <c r="EG194" s="335"/>
      <c r="EH194" s="335"/>
      <c r="EI194" s="23">
        <v>36</v>
      </c>
      <c r="EJ194" s="23">
        <f t="shared" si="138"/>
        <v>0</v>
      </c>
      <c r="EK194">
        <f t="shared" si="139"/>
        <v>0</v>
      </c>
      <c r="EL194">
        <f t="shared" si="140"/>
        <v>0</v>
      </c>
      <c r="EM194">
        <f t="shared" si="141"/>
        <v>0</v>
      </c>
      <c r="EN194">
        <f t="shared" si="142"/>
        <v>0</v>
      </c>
      <c r="EO194" s="23">
        <f t="shared" ca="1" si="143"/>
        <v>200</v>
      </c>
      <c r="EP194" s="465"/>
      <c r="EQ194" s="335"/>
      <c r="ER194" s="335"/>
      <c r="ES194" s="335"/>
      <c r="ET194" s="335"/>
      <c r="EU194" s="335"/>
      <c r="EV194" s="335"/>
      <c r="EW194" s="335"/>
      <c r="EX194" s="335"/>
      <c r="EY194" s="335"/>
      <c r="EZ194" s="23">
        <v>36</v>
      </c>
      <c r="FA194" s="23">
        <f t="shared" si="144"/>
        <v>0</v>
      </c>
      <c r="FB194">
        <f t="shared" si="145"/>
        <v>0</v>
      </c>
      <c r="FC194">
        <f t="shared" si="146"/>
        <v>0</v>
      </c>
      <c r="FD194">
        <f t="shared" si="147"/>
        <v>0</v>
      </c>
      <c r="FE194">
        <f t="shared" si="148"/>
        <v>0</v>
      </c>
      <c r="FF194" s="23">
        <f t="shared" ca="1" si="149"/>
        <v>200</v>
      </c>
      <c r="FG194" s="465"/>
      <c r="FH194" s="335"/>
      <c r="FI194" s="335"/>
      <c r="FJ194" s="335"/>
      <c r="FK194" s="335"/>
      <c r="FL194" s="335"/>
      <c r="FM194" s="335"/>
      <c r="FN194" s="335"/>
      <c r="FO194" s="335"/>
      <c r="FP194" s="335"/>
      <c r="FQ194" s="23">
        <v>36</v>
      </c>
      <c r="FR194" s="23">
        <f t="shared" si="150"/>
        <v>0</v>
      </c>
      <c r="FS194">
        <f t="shared" si="151"/>
        <v>0</v>
      </c>
      <c r="FT194">
        <f t="shared" si="152"/>
        <v>0</v>
      </c>
      <c r="FU194">
        <f t="shared" si="153"/>
        <v>0</v>
      </c>
      <c r="FV194">
        <f t="shared" si="154"/>
        <v>0</v>
      </c>
      <c r="FW194" s="23">
        <f t="shared" si="155"/>
        <v>0</v>
      </c>
      <c r="FX194" s="465"/>
      <c r="FY194" s="335"/>
      <c r="FZ194" s="335"/>
      <c r="GA194" s="335"/>
      <c r="GB194" s="335"/>
      <c r="GC194" s="335"/>
      <c r="GD194" s="335"/>
      <c r="GE194" s="335"/>
      <c r="GF194" s="335"/>
      <c r="GG194" s="335"/>
      <c r="GH194" s="23">
        <v>36</v>
      </c>
      <c r="GI194" s="23">
        <f t="shared" si="156"/>
        <v>0</v>
      </c>
      <c r="GJ194">
        <f t="shared" si="157"/>
        <v>0</v>
      </c>
      <c r="GK194">
        <f t="shared" si="158"/>
        <v>0</v>
      </c>
      <c r="GL194">
        <f t="shared" si="159"/>
        <v>0</v>
      </c>
      <c r="GM194">
        <f t="shared" si="160"/>
        <v>0</v>
      </c>
      <c r="GN194" s="23">
        <f t="shared" si="161"/>
        <v>0</v>
      </c>
      <c r="GO194" s="465"/>
      <c r="GP194" s="335"/>
      <c r="GQ194" s="335"/>
      <c r="GR194" s="335"/>
      <c r="GS194" s="335"/>
      <c r="GT194" s="335"/>
      <c r="GU194" s="335"/>
      <c r="GV194" s="335"/>
      <c r="GW194" s="335"/>
      <c r="GX194" s="335"/>
      <c r="GY194" s="23">
        <v>36</v>
      </c>
      <c r="GZ194" s="23">
        <f t="shared" si="162"/>
        <v>0</v>
      </c>
      <c r="HA194">
        <f t="shared" si="163"/>
        <v>0</v>
      </c>
      <c r="HB194">
        <f t="shared" si="164"/>
        <v>0</v>
      </c>
      <c r="HC194">
        <f t="shared" si="165"/>
        <v>0</v>
      </c>
      <c r="HD194">
        <f t="shared" si="166"/>
        <v>0</v>
      </c>
      <c r="HE194" s="23">
        <f t="shared" si="167"/>
        <v>0</v>
      </c>
      <c r="HF194" s="465"/>
      <c r="HG194" s="335"/>
      <c r="HH194" s="335"/>
      <c r="HI194" s="335"/>
      <c r="HJ194" s="335"/>
      <c r="HK194" s="335"/>
      <c r="HL194" s="335"/>
      <c r="HM194" s="335"/>
      <c r="HN194" s="335"/>
      <c r="HO194" s="335"/>
      <c r="HP194" s="23">
        <v>36</v>
      </c>
      <c r="HQ194" s="23">
        <f t="shared" si="168"/>
        <v>0</v>
      </c>
      <c r="HR194">
        <f t="shared" si="169"/>
        <v>0</v>
      </c>
      <c r="HS194">
        <f t="shared" si="170"/>
        <v>0</v>
      </c>
      <c r="HT194">
        <f t="shared" si="171"/>
        <v>0</v>
      </c>
      <c r="HU194">
        <f t="shared" si="172"/>
        <v>0</v>
      </c>
      <c r="HV194" s="23">
        <f t="shared" si="173"/>
        <v>0</v>
      </c>
      <c r="HW194" s="465"/>
      <c r="HX194" s="335"/>
      <c r="HY194" s="335"/>
      <c r="HZ194" s="335"/>
      <c r="IA194" s="335"/>
      <c r="IB194" s="335"/>
      <c r="IC194" s="335"/>
      <c r="ID194" s="335"/>
      <c r="IE194" s="335"/>
      <c r="IF194" s="335"/>
      <c r="IG194" s="23">
        <v>36</v>
      </c>
      <c r="IH194" s="23">
        <f t="shared" si="174"/>
        <v>0</v>
      </c>
      <c r="II194">
        <f t="shared" si="175"/>
        <v>0</v>
      </c>
      <c r="IJ194">
        <f t="shared" si="176"/>
        <v>0</v>
      </c>
      <c r="IK194">
        <f t="shared" si="177"/>
        <v>0</v>
      </c>
      <c r="IL194">
        <f t="shared" si="178"/>
        <v>0</v>
      </c>
      <c r="IM194" s="23">
        <f t="shared" si="179"/>
        <v>0</v>
      </c>
      <c r="IN194" s="465"/>
      <c r="IO194" s="335"/>
      <c r="IP194" s="335"/>
      <c r="IQ194" s="335"/>
      <c r="IR194" s="335"/>
      <c r="IS194" s="335"/>
      <c r="IT194" s="335"/>
    </row>
    <row r="195" spans="1:254" s="124" customFormat="1" ht="12.75" x14ac:dyDescent="0.2">
      <c r="A195" s="335"/>
      <c r="B195" s="335"/>
      <c r="C195" s="23">
        <v>37</v>
      </c>
      <c r="D195" s="23">
        <f t="shared" si="90"/>
        <v>0</v>
      </c>
      <c r="E195">
        <f t="shared" si="91"/>
        <v>0</v>
      </c>
      <c r="F195">
        <f t="shared" si="92"/>
        <v>0</v>
      </c>
      <c r="G195">
        <f t="shared" si="93"/>
        <v>0</v>
      </c>
      <c r="H195">
        <f t="shared" si="94"/>
        <v>0</v>
      </c>
      <c r="I195" s="23">
        <f t="shared" ca="1" si="95"/>
        <v>570</v>
      </c>
      <c r="J195" s="465"/>
      <c r="K195" s="335"/>
      <c r="L195" s="335"/>
      <c r="M195" s="335"/>
      <c r="N195" s="335"/>
      <c r="O195" s="335"/>
      <c r="P195" s="335"/>
      <c r="Q195" s="335"/>
      <c r="R195" s="335"/>
      <c r="S195" s="335"/>
      <c r="T195" s="23">
        <v>37</v>
      </c>
      <c r="U195" s="23">
        <f t="shared" si="96"/>
        <v>0</v>
      </c>
      <c r="V195">
        <f t="shared" si="97"/>
        <v>0</v>
      </c>
      <c r="W195">
        <f t="shared" si="98"/>
        <v>0</v>
      </c>
      <c r="X195">
        <f t="shared" si="99"/>
        <v>0</v>
      </c>
      <c r="Y195">
        <f t="shared" si="100"/>
        <v>0</v>
      </c>
      <c r="Z195" s="23">
        <f t="shared" ca="1" si="101"/>
        <v>100</v>
      </c>
      <c r="AA195" s="465"/>
      <c r="AB195" s="335"/>
      <c r="AC195" s="335"/>
      <c r="AD195" s="335"/>
      <c r="AE195" s="335"/>
      <c r="AF195" s="335"/>
      <c r="AG195" s="335"/>
      <c r="AH195" s="335"/>
      <c r="AI195" s="335"/>
      <c r="AJ195" s="335"/>
      <c r="AK195" s="23">
        <v>37</v>
      </c>
      <c r="AL195" s="23">
        <f t="shared" si="102"/>
        <v>0</v>
      </c>
      <c r="AM195">
        <f t="shared" si="103"/>
        <v>0</v>
      </c>
      <c r="AN195">
        <f t="shared" si="104"/>
        <v>0</v>
      </c>
      <c r="AO195">
        <f t="shared" si="105"/>
        <v>0</v>
      </c>
      <c r="AP195">
        <f t="shared" si="106"/>
        <v>0</v>
      </c>
      <c r="AQ195" s="23">
        <f t="shared" ca="1" si="107"/>
        <v>482.5</v>
      </c>
      <c r="AR195" s="465"/>
      <c r="AS195" s="335"/>
      <c r="AT195" s="335"/>
      <c r="AU195" s="335"/>
      <c r="AV195" s="335"/>
      <c r="AW195" s="335"/>
      <c r="AX195" s="335"/>
      <c r="AY195" s="335"/>
      <c r="AZ195" s="335"/>
      <c r="BA195" s="335"/>
      <c r="BB195" s="23">
        <v>37</v>
      </c>
      <c r="BC195" s="23">
        <f t="shared" si="108"/>
        <v>0</v>
      </c>
      <c r="BD195">
        <f t="shared" si="109"/>
        <v>0</v>
      </c>
      <c r="BE195">
        <f t="shared" si="110"/>
        <v>0</v>
      </c>
      <c r="BF195">
        <f t="shared" si="111"/>
        <v>0</v>
      </c>
      <c r="BG195">
        <f t="shared" si="112"/>
        <v>0</v>
      </c>
      <c r="BH195" s="23">
        <f t="shared" ca="1" si="113"/>
        <v>400</v>
      </c>
      <c r="BI195" s="465"/>
      <c r="BJ195" s="335"/>
      <c r="BK195" s="335"/>
      <c r="BL195" s="335"/>
      <c r="BM195" s="335"/>
      <c r="BN195" s="335"/>
      <c r="BO195" s="335"/>
      <c r="BP195" s="335"/>
      <c r="BQ195" s="335"/>
      <c r="BR195" s="335"/>
      <c r="BS195" s="23">
        <v>37</v>
      </c>
      <c r="BT195" s="23">
        <f t="shared" si="114"/>
        <v>0</v>
      </c>
      <c r="BU195">
        <f t="shared" si="115"/>
        <v>0</v>
      </c>
      <c r="BV195">
        <f t="shared" si="116"/>
        <v>0</v>
      </c>
      <c r="BW195">
        <f t="shared" si="117"/>
        <v>0</v>
      </c>
      <c r="BX195">
        <f t="shared" si="118"/>
        <v>0</v>
      </c>
      <c r="BY195" s="23">
        <f t="shared" ca="1" si="119"/>
        <v>0</v>
      </c>
      <c r="BZ195" s="465"/>
      <c r="CA195" s="335"/>
      <c r="CB195" s="335"/>
      <c r="CC195" s="335"/>
      <c r="CD195" s="335"/>
      <c r="CE195" s="335"/>
      <c r="CF195" s="335"/>
      <c r="CG195" s="335"/>
      <c r="CH195" s="335"/>
      <c r="CI195" s="335"/>
      <c r="CJ195" s="23">
        <v>37</v>
      </c>
      <c r="CK195" s="23">
        <f t="shared" si="120"/>
        <v>0</v>
      </c>
      <c r="CL195">
        <f t="shared" si="121"/>
        <v>0</v>
      </c>
      <c r="CM195">
        <f t="shared" si="122"/>
        <v>0</v>
      </c>
      <c r="CN195">
        <f t="shared" si="123"/>
        <v>0</v>
      </c>
      <c r="CO195">
        <f t="shared" si="124"/>
        <v>0</v>
      </c>
      <c r="CP195" s="23">
        <f t="shared" ca="1" si="125"/>
        <v>570</v>
      </c>
      <c r="CQ195" s="465"/>
      <c r="CR195" s="335"/>
      <c r="CS195" s="335"/>
      <c r="CT195" s="335"/>
      <c r="CU195" s="335"/>
      <c r="CV195" s="335"/>
      <c r="CW195" s="335"/>
      <c r="CX195" s="335"/>
      <c r="CY195" s="335"/>
      <c r="CZ195" s="335"/>
      <c r="DA195" s="23">
        <v>37</v>
      </c>
      <c r="DB195" s="23">
        <f t="shared" si="126"/>
        <v>0</v>
      </c>
      <c r="DC195">
        <f t="shared" si="127"/>
        <v>0</v>
      </c>
      <c r="DD195">
        <f t="shared" si="128"/>
        <v>0</v>
      </c>
      <c r="DE195">
        <f t="shared" si="129"/>
        <v>0</v>
      </c>
      <c r="DF195">
        <f t="shared" si="130"/>
        <v>0</v>
      </c>
      <c r="DG195" s="23">
        <f t="shared" ca="1" si="131"/>
        <v>300</v>
      </c>
      <c r="DH195" s="465"/>
      <c r="DI195" s="335"/>
      <c r="DJ195" s="335"/>
      <c r="DK195" s="335"/>
      <c r="DL195" s="335"/>
      <c r="DM195" s="335"/>
      <c r="DN195" s="335"/>
      <c r="DO195" s="335"/>
      <c r="DP195" s="335"/>
      <c r="DQ195" s="335"/>
      <c r="DR195" s="23">
        <v>37</v>
      </c>
      <c r="DS195" s="23">
        <f t="shared" si="132"/>
        <v>0</v>
      </c>
      <c r="DT195">
        <f t="shared" si="133"/>
        <v>0</v>
      </c>
      <c r="DU195">
        <f t="shared" si="134"/>
        <v>0</v>
      </c>
      <c r="DV195">
        <f t="shared" si="135"/>
        <v>0</v>
      </c>
      <c r="DW195">
        <f t="shared" si="136"/>
        <v>0</v>
      </c>
      <c r="DX195" s="23">
        <f t="shared" ca="1" si="137"/>
        <v>735</v>
      </c>
      <c r="DY195" s="465"/>
      <c r="DZ195" s="335"/>
      <c r="EA195" s="335"/>
      <c r="EB195" s="335"/>
      <c r="EC195" s="335"/>
      <c r="ED195" s="335"/>
      <c r="EE195" s="335"/>
      <c r="EF195" s="335"/>
      <c r="EG195" s="335"/>
      <c r="EH195" s="335"/>
      <c r="EI195" s="23">
        <v>37</v>
      </c>
      <c r="EJ195" s="23">
        <f t="shared" si="138"/>
        <v>0</v>
      </c>
      <c r="EK195">
        <f t="shared" si="139"/>
        <v>0</v>
      </c>
      <c r="EL195">
        <f t="shared" si="140"/>
        <v>0</v>
      </c>
      <c r="EM195">
        <f t="shared" si="141"/>
        <v>0</v>
      </c>
      <c r="EN195">
        <f t="shared" si="142"/>
        <v>0</v>
      </c>
      <c r="EO195" s="23">
        <f t="shared" ca="1" si="143"/>
        <v>200</v>
      </c>
      <c r="EP195" s="465"/>
      <c r="EQ195" s="335"/>
      <c r="ER195" s="335"/>
      <c r="ES195" s="335"/>
      <c r="ET195" s="335"/>
      <c r="EU195" s="335"/>
      <c r="EV195" s="335"/>
      <c r="EW195" s="335"/>
      <c r="EX195" s="335"/>
      <c r="EY195" s="335"/>
      <c r="EZ195" s="23">
        <v>37</v>
      </c>
      <c r="FA195" s="23">
        <f t="shared" si="144"/>
        <v>0</v>
      </c>
      <c r="FB195">
        <f t="shared" si="145"/>
        <v>0</v>
      </c>
      <c r="FC195">
        <f t="shared" si="146"/>
        <v>0</v>
      </c>
      <c r="FD195">
        <f t="shared" si="147"/>
        <v>0</v>
      </c>
      <c r="FE195">
        <f t="shared" si="148"/>
        <v>0</v>
      </c>
      <c r="FF195" s="23">
        <f t="shared" ca="1" si="149"/>
        <v>200</v>
      </c>
      <c r="FG195" s="465"/>
      <c r="FH195" s="335"/>
      <c r="FI195" s="335"/>
      <c r="FJ195" s="335"/>
      <c r="FK195" s="335"/>
      <c r="FL195" s="335"/>
      <c r="FM195" s="335"/>
      <c r="FN195" s="335"/>
      <c r="FO195" s="335"/>
      <c r="FP195" s="335"/>
      <c r="FQ195" s="23">
        <v>37</v>
      </c>
      <c r="FR195" s="23">
        <f t="shared" si="150"/>
        <v>0</v>
      </c>
      <c r="FS195">
        <f t="shared" si="151"/>
        <v>0</v>
      </c>
      <c r="FT195">
        <f t="shared" si="152"/>
        <v>0</v>
      </c>
      <c r="FU195">
        <f t="shared" si="153"/>
        <v>0</v>
      </c>
      <c r="FV195">
        <f t="shared" si="154"/>
        <v>0</v>
      </c>
      <c r="FW195" s="23">
        <f t="shared" si="155"/>
        <v>0</v>
      </c>
      <c r="FX195" s="465"/>
      <c r="FY195" s="335"/>
      <c r="FZ195" s="335"/>
      <c r="GA195" s="335"/>
      <c r="GB195" s="335"/>
      <c r="GC195" s="335"/>
      <c r="GD195" s="335"/>
      <c r="GE195" s="335"/>
      <c r="GF195" s="335"/>
      <c r="GG195" s="335"/>
      <c r="GH195" s="23">
        <v>37</v>
      </c>
      <c r="GI195" s="23">
        <f t="shared" si="156"/>
        <v>0</v>
      </c>
      <c r="GJ195">
        <f t="shared" si="157"/>
        <v>0</v>
      </c>
      <c r="GK195">
        <f t="shared" si="158"/>
        <v>0</v>
      </c>
      <c r="GL195">
        <f t="shared" si="159"/>
        <v>0</v>
      </c>
      <c r="GM195">
        <f t="shared" si="160"/>
        <v>0</v>
      </c>
      <c r="GN195" s="23">
        <f t="shared" si="161"/>
        <v>0</v>
      </c>
      <c r="GO195" s="465"/>
      <c r="GP195" s="335"/>
      <c r="GQ195" s="335"/>
      <c r="GR195" s="335"/>
      <c r="GS195" s="335"/>
      <c r="GT195" s="335"/>
      <c r="GU195" s="335"/>
      <c r="GV195" s="335"/>
      <c r="GW195" s="335"/>
      <c r="GX195" s="335"/>
      <c r="GY195" s="23">
        <v>37</v>
      </c>
      <c r="GZ195" s="23">
        <f t="shared" si="162"/>
        <v>0</v>
      </c>
      <c r="HA195">
        <f t="shared" si="163"/>
        <v>0</v>
      </c>
      <c r="HB195">
        <f t="shared" si="164"/>
        <v>0</v>
      </c>
      <c r="HC195">
        <f t="shared" si="165"/>
        <v>0</v>
      </c>
      <c r="HD195">
        <f t="shared" si="166"/>
        <v>0</v>
      </c>
      <c r="HE195" s="23">
        <f t="shared" si="167"/>
        <v>0</v>
      </c>
      <c r="HF195" s="465"/>
      <c r="HG195" s="335"/>
      <c r="HH195" s="335"/>
      <c r="HI195" s="335"/>
      <c r="HJ195" s="335"/>
      <c r="HK195" s="335"/>
      <c r="HL195" s="335"/>
      <c r="HM195" s="335"/>
      <c r="HN195" s="335"/>
      <c r="HO195" s="335"/>
      <c r="HP195" s="23">
        <v>37</v>
      </c>
      <c r="HQ195" s="23">
        <f t="shared" si="168"/>
        <v>0</v>
      </c>
      <c r="HR195">
        <f t="shared" si="169"/>
        <v>0</v>
      </c>
      <c r="HS195">
        <f t="shared" si="170"/>
        <v>0</v>
      </c>
      <c r="HT195">
        <f t="shared" si="171"/>
        <v>0</v>
      </c>
      <c r="HU195">
        <f t="shared" si="172"/>
        <v>0</v>
      </c>
      <c r="HV195" s="23">
        <f t="shared" si="173"/>
        <v>0</v>
      </c>
      <c r="HW195" s="465"/>
      <c r="HX195" s="335"/>
      <c r="HY195" s="335"/>
      <c r="HZ195" s="335"/>
      <c r="IA195" s="335"/>
      <c r="IB195" s="335"/>
      <c r="IC195" s="335"/>
      <c r="ID195" s="335"/>
      <c r="IE195" s="335"/>
      <c r="IF195" s="335"/>
      <c r="IG195" s="23">
        <v>37</v>
      </c>
      <c r="IH195" s="23">
        <f t="shared" si="174"/>
        <v>0</v>
      </c>
      <c r="II195">
        <f t="shared" si="175"/>
        <v>0</v>
      </c>
      <c r="IJ195">
        <f t="shared" si="176"/>
        <v>0</v>
      </c>
      <c r="IK195">
        <f t="shared" si="177"/>
        <v>0</v>
      </c>
      <c r="IL195">
        <f t="shared" si="178"/>
        <v>0</v>
      </c>
      <c r="IM195" s="23">
        <f t="shared" si="179"/>
        <v>0</v>
      </c>
      <c r="IN195" s="465"/>
      <c r="IO195" s="335"/>
      <c r="IP195" s="335"/>
      <c r="IQ195" s="335"/>
      <c r="IR195" s="335"/>
      <c r="IS195" s="335"/>
      <c r="IT195" s="335"/>
    </row>
    <row r="196" spans="1:254" s="124" customFormat="1" ht="12.75" x14ac:dyDescent="0.2">
      <c r="A196" s="335"/>
      <c r="B196" s="335"/>
      <c r="C196" s="23">
        <v>38</v>
      </c>
      <c r="D196" s="23">
        <f t="shared" si="90"/>
        <v>0</v>
      </c>
      <c r="E196">
        <f t="shared" si="91"/>
        <v>0</v>
      </c>
      <c r="F196">
        <f t="shared" si="92"/>
        <v>0</v>
      </c>
      <c r="G196">
        <f t="shared" si="93"/>
        <v>0</v>
      </c>
      <c r="H196">
        <f t="shared" si="94"/>
        <v>0</v>
      </c>
      <c r="I196" s="23">
        <f t="shared" ca="1" si="95"/>
        <v>570</v>
      </c>
      <c r="J196" s="465"/>
      <c r="K196" s="335"/>
      <c r="L196" s="335"/>
      <c r="M196" s="335"/>
      <c r="N196" s="335"/>
      <c r="O196" s="335"/>
      <c r="P196" s="335"/>
      <c r="Q196" s="335"/>
      <c r="R196" s="335"/>
      <c r="S196" s="335"/>
      <c r="T196" s="23">
        <v>38</v>
      </c>
      <c r="U196" s="23">
        <f t="shared" si="96"/>
        <v>0</v>
      </c>
      <c r="V196">
        <f t="shared" si="97"/>
        <v>0</v>
      </c>
      <c r="W196">
        <f t="shared" si="98"/>
        <v>0</v>
      </c>
      <c r="X196">
        <f t="shared" si="99"/>
        <v>0</v>
      </c>
      <c r="Y196">
        <f t="shared" si="100"/>
        <v>0</v>
      </c>
      <c r="Z196" s="23">
        <f t="shared" ca="1" si="101"/>
        <v>100</v>
      </c>
      <c r="AA196" s="465"/>
      <c r="AB196" s="335"/>
      <c r="AC196" s="335"/>
      <c r="AD196" s="335"/>
      <c r="AE196" s="335"/>
      <c r="AF196" s="335"/>
      <c r="AG196" s="335"/>
      <c r="AH196" s="335"/>
      <c r="AI196" s="335"/>
      <c r="AJ196" s="335"/>
      <c r="AK196" s="23">
        <v>38</v>
      </c>
      <c r="AL196" s="23">
        <f t="shared" si="102"/>
        <v>0</v>
      </c>
      <c r="AM196">
        <f t="shared" si="103"/>
        <v>0</v>
      </c>
      <c r="AN196">
        <f t="shared" si="104"/>
        <v>0</v>
      </c>
      <c r="AO196">
        <f t="shared" si="105"/>
        <v>0</v>
      </c>
      <c r="AP196">
        <f t="shared" si="106"/>
        <v>0</v>
      </c>
      <c r="AQ196" s="23">
        <f t="shared" ca="1" si="107"/>
        <v>482.5</v>
      </c>
      <c r="AR196" s="465"/>
      <c r="AS196" s="335"/>
      <c r="AT196" s="335"/>
      <c r="AU196" s="335"/>
      <c r="AV196" s="335"/>
      <c r="AW196" s="335"/>
      <c r="AX196" s="335"/>
      <c r="AY196" s="335"/>
      <c r="AZ196" s="335"/>
      <c r="BA196" s="335"/>
      <c r="BB196" s="23">
        <v>38</v>
      </c>
      <c r="BC196" s="23">
        <f t="shared" si="108"/>
        <v>0</v>
      </c>
      <c r="BD196">
        <f t="shared" si="109"/>
        <v>0</v>
      </c>
      <c r="BE196">
        <f t="shared" si="110"/>
        <v>0</v>
      </c>
      <c r="BF196">
        <f t="shared" si="111"/>
        <v>0</v>
      </c>
      <c r="BG196">
        <f t="shared" si="112"/>
        <v>0</v>
      </c>
      <c r="BH196" s="23">
        <f t="shared" ca="1" si="113"/>
        <v>400</v>
      </c>
      <c r="BI196" s="465"/>
      <c r="BJ196" s="335"/>
      <c r="BK196" s="335"/>
      <c r="BL196" s="335"/>
      <c r="BM196" s="335"/>
      <c r="BN196" s="335"/>
      <c r="BO196" s="335"/>
      <c r="BP196" s="335"/>
      <c r="BQ196" s="335"/>
      <c r="BR196" s="335"/>
      <c r="BS196" s="23">
        <v>38</v>
      </c>
      <c r="BT196" s="23">
        <f t="shared" si="114"/>
        <v>0</v>
      </c>
      <c r="BU196">
        <f t="shared" si="115"/>
        <v>0</v>
      </c>
      <c r="BV196">
        <f t="shared" si="116"/>
        <v>0</v>
      </c>
      <c r="BW196">
        <f t="shared" si="117"/>
        <v>0</v>
      </c>
      <c r="BX196">
        <f t="shared" si="118"/>
        <v>0</v>
      </c>
      <c r="BY196" s="23">
        <f t="shared" ca="1" si="119"/>
        <v>0</v>
      </c>
      <c r="BZ196" s="465"/>
      <c r="CA196" s="335"/>
      <c r="CB196" s="335"/>
      <c r="CC196" s="335"/>
      <c r="CD196" s="335"/>
      <c r="CE196" s="335"/>
      <c r="CF196" s="335"/>
      <c r="CG196" s="335"/>
      <c r="CH196" s="335"/>
      <c r="CI196" s="335"/>
      <c r="CJ196" s="23">
        <v>38</v>
      </c>
      <c r="CK196" s="23">
        <f t="shared" si="120"/>
        <v>0</v>
      </c>
      <c r="CL196">
        <f t="shared" si="121"/>
        <v>0</v>
      </c>
      <c r="CM196">
        <f t="shared" si="122"/>
        <v>0</v>
      </c>
      <c r="CN196">
        <f t="shared" si="123"/>
        <v>0</v>
      </c>
      <c r="CO196">
        <f t="shared" si="124"/>
        <v>0</v>
      </c>
      <c r="CP196" s="23">
        <f t="shared" ca="1" si="125"/>
        <v>570</v>
      </c>
      <c r="CQ196" s="465"/>
      <c r="CR196" s="335"/>
      <c r="CS196" s="335"/>
      <c r="CT196" s="335"/>
      <c r="CU196" s="335"/>
      <c r="CV196" s="335"/>
      <c r="CW196" s="335"/>
      <c r="CX196" s="335"/>
      <c r="CY196" s="335"/>
      <c r="CZ196" s="335"/>
      <c r="DA196" s="23">
        <v>38</v>
      </c>
      <c r="DB196" s="23">
        <f t="shared" si="126"/>
        <v>0</v>
      </c>
      <c r="DC196">
        <f t="shared" si="127"/>
        <v>0</v>
      </c>
      <c r="DD196">
        <f t="shared" si="128"/>
        <v>0</v>
      </c>
      <c r="DE196">
        <f t="shared" si="129"/>
        <v>0</v>
      </c>
      <c r="DF196">
        <f t="shared" si="130"/>
        <v>0</v>
      </c>
      <c r="DG196" s="23">
        <f t="shared" ca="1" si="131"/>
        <v>300</v>
      </c>
      <c r="DH196" s="465"/>
      <c r="DI196" s="335"/>
      <c r="DJ196" s="335"/>
      <c r="DK196" s="335"/>
      <c r="DL196" s="335"/>
      <c r="DM196" s="335"/>
      <c r="DN196" s="335"/>
      <c r="DO196" s="335"/>
      <c r="DP196" s="335"/>
      <c r="DQ196" s="335"/>
      <c r="DR196" s="23">
        <v>38</v>
      </c>
      <c r="DS196" s="23">
        <f t="shared" si="132"/>
        <v>0</v>
      </c>
      <c r="DT196">
        <f t="shared" si="133"/>
        <v>0</v>
      </c>
      <c r="DU196">
        <f t="shared" si="134"/>
        <v>0</v>
      </c>
      <c r="DV196">
        <f t="shared" si="135"/>
        <v>0</v>
      </c>
      <c r="DW196">
        <f t="shared" si="136"/>
        <v>0</v>
      </c>
      <c r="DX196" s="23">
        <f t="shared" ca="1" si="137"/>
        <v>735</v>
      </c>
      <c r="DY196" s="465"/>
      <c r="DZ196" s="335"/>
      <c r="EA196" s="335"/>
      <c r="EB196" s="335"/>
      <c r="EC196" s="335"/>
      <c r="ED196" s="335"/>
      <c r="EE196" s="335"/>
      <c r="EF196" s="335"/>
      <c r="EG196" s="335"/>
      <c r="EH196" s="335"/>
      <c r="EI196" s="23">
        <v>38</v>
      </c>
      <c r="EJ196" s="23">
        <f t="shared" si="138"/>
        <v>0</v>
      </c>
      <c r="EK196">
        <f t="shared" si="139"/>
        <v>0</v>
      </c>
      <c r="EL196">
        <f t="shared" si="140"/>
        <v>0</v>
      </c>
      <c r="EM196">
        <f t="shared" si="141"/>
        <v>0</v>
      </c>
      <c r="EN196">
        <f t="shared" si="142"/>
        <v>0</v>
      </c>
      <c r="EO196" s="23">
        <f t="shared" ca="1" si="143"/>
        <v>200</v>
      </c>
      <c r="EP196" s="465"/>
      <c r="EQ196" s="335"/>
      <c r="ER196" s="335"/>
      <c r="ES196" s="335"/>
      <c r="ET196" s="335"/>
      <c r="EU196" s="335"/>
      <c r="EV196" s="335"/>
      <c r="EW196" s="335"/>
      <c r="EX196" s="335"/>
      <c r="EY196" s="335"/>
      <c r="EZ196" s="23">
        <v>38</v>
      </c>
      <c r="FA196" s="23">
        <f t="shared" si="144"/>
        <v>0</v>
      </c>
      <c r="FB196">
        <f t="shared" si="145"/>
        <v>0</v>
      </c>
      <c r="FC196">
        <f t="shared" si="146"/>
        <v>0</v>
      </c>
      <c r="FD196">
        <f t="shared" si="147"/>
        <v>0</v>
      </c>
      <c r="FE196">
        <f t="shared" si="148"/>
        <v>0</v>
      </c>
      <c r="FF196" s="23">
        <f t="shared" ca="1" si="149"/>
        <v>200</v>
      </c>
      <c r="FG196" s="465"/>
      <c r="FH196" s="335"/>
      <c r="FI196" s="335"/>
      <c r="FJ196" s="335"/>
      <c r="FK196" s="335"/>
      <c r="FL196" s="335"/>
      <c r="FM196" s="335"/>
      <c r="FN196" s="335"/>
      <c r="FO196" s="335"/>
      <c r="FP196" s="335"/>
      <c r="FQ196" s="23">
        <v>38</v>
      </c>
      <c r="FR196" s="23">
        <f t="shared" si="150"/>
        <v>0</v>
      </c>
      <c r="FS196">
        <f t="shared" si="151"/>
        <v>0</v>
      </c>
      <c r="FT196">
        <f t="shared" si="152"/>
        <v>0</v>
      </c>
      <c r="FU196">
        <f t="shared" si="153"/>
        <v>0</v>
      </c>
      <c r="FV196">
        <f t="shared" si="154"/>
        <v>0</v>
      </c>
      <c r="FW196" s="23">
        <f t="shared" si="155"/>
        <v>0</v>
      </c>
      <c r="FX196" s="465"/>
      <c r="FY196" s="335"/>
      <c r="FZ196" s="335"/>
      <c r="GA196" s="335"/>
      <c r="GB196" s="335"/>
      <c r="GC196" s="335"/>
      <c r="GD196" s="335"/>
      <c r="GE196" s="335"/>
      <c r="GF196" s="335"/>
      <c r="GG196" s="335"/>
      <c r="GH196" s="23">
        <v>38</v>
      </c>
      <c r="GI196" s="23">
        <f t="shared" si="156"/>
        <v>0</v>
      </c>
      <c r="GJ196">
        <f t="shared" si="157"/>
        <v>0</v>
      </c>
      <c r="GK196">
        <f t="shared" si="158"/>
        <v>0</v>
      </c>
      <c r="GL196">
        <f t="shared" si="159"/>
        <v>0</v>
      </c>
      <c r="GM196">
        <f t="shared" si="160"/>
        <v>0</v>
      </c>
      <c r="GN196" s="23">
        <f t="shared" si="161"/>
        <v>0</v>
      </c>
      <c r="GO196" s="465"/>
      <c r="GP196" s="335"/>
      <c r="GQ196" s="335"/>
      <c r="GR196" s="335"/>
      <c r="GS196" s="335"/>
      <c r="GT196" s="335"/>
      <c r="GU196" s="335"/>
      <c r="GV196" s="335"/>
      <c r="GW196" s="335"/>
      <c r="GX196" s="335"/>
      <c r="GY196" s="23">
        <v>38</v>
      </c>
      <c r="GZ196" s="23">
        <f t="shared" si="162"/>
        <v>0</v>
      </c>
      <c r="HA196">
        <f t="shared" si="163"/>
        <v>0</v>
      </c>
      <c r="HB196">
        <f t="shared" si="164"/>
        <v>0</v>
      </c>
      <c r="HC196">
        <f t="shared" si="165"/>
        <v>0</v>
      </c>
      <c r="HD196">
        <f t="shared" si="166"/>
        <v>0</v>
      </c>
      <c r="HE196" s="23">
        <f t="shared" si="167"/>
        <v>0</v>
      </c>
      <c r="HF196" s="465"/>
      <c r="HG196" s="335"/>
      <c r="HH196" s="335"/>
      <c r="HI196" s="335"/>
      <c r="HJ196" s="335"/>
      <c r="HK196" s="335"/>
      <c r="HL196" s="335"/>
      <c r="HM196" s="335"/>
      <c r="HN196" s="335"/>
      <c r="HO196" s="335"/>
      <c r="HP196" s="23">
        <v>38</v>
      </c>
      <c r="HQ196" s="23">
        <f t="shared" si="168"/>
        <v>0</v>
      </c>
      <c r="HR196">
        <f t="shared" si="169"/>
        <v>0</v>
      </c>
      <c r="HS196">
        <f t="shared" si="170"/>
        <v>0</v>
      </c>
      <c r="HT196">
        <f t="shared" si="171"/>
        <v>0</v>
      </c>
      <c r="HU196">
        <f t="shared" si="172"/>
        <v>0</v>
      </c>
      <c r="HV196" s="23">
        <f t="shared" si="173"/>
        <v>0</v>
      </c>
      <c r="HW196" s="465"/>
      <c r="HX196" s="335"/>
      <c r="HY196" s="335"/>
      <c r="HZ196" s="335"/>
      <c r="IA196" s="335"/>
      <c r="IB196" s="335"/>
      <c r="IC196" s="335"/>
      <c r="ID196" s="335"/>
      <c r="IE196" s="335"/>
      <c r="IF196" s="335"/>
      <c r="IG196" s="23">
        <v>38</v>
      </c>
      <c r="IH196" s="23">
        <f t="shared" si="174"/>
        <v>0</v>
      </c>
      <c r="II196">
        <f t="shared" si="175"/>
        <v>0</v>
      </c>
      <c r="IJ196">
        <f t="shared" si="176"/>
        <v>0</v>
      </c>
      <c r="IK196">
        <f t="shared" si="177"/>
        <v>0</v>
      </c>
      <c r="IL196">
        <f t="shared" si="178"/>
        <v>0</v>
      </c>
      <c r="IM196" s="23">
        <f t="shared" si="179"/>
        <v>0</v>
      </c>
      <c r="IN196" s="465"/>
      <c r="IO196" s="335"/>
      <c r="IP196" s="335"/>
      <c r="IQ196" s="335"/>
      <c r="IR196" s="335"/>
      <c r="IS196" s="335"/>
      <c r="IT196" s="335"/>
    </row>
    <row r="197" spans="1:254" s="124" customFormat="1" ht="12.75" x14ac:dyDescent="0.2">
      <c r="A197" s="335"/>
      <c r="B197" s="335"/>
      <c r="C197" s="23">
        <v>39</v>
      </c>
      <c r="D197" s="23">
        <f t="shared" si="90"/>
        <v>0</v>
      </c>
      <c r="E197">
        <f t="shared" si="91"/>
        <v>0</v>
      </c>
      <c r="F197">
        <f t="shared" si="92"/>
        <v>0</v>
      </c>
      <c r="G197">
        <f t="shared" si="93"/>
        <v>0</v>
      </c>
      <c r="H197">
        <f t="shared" si="94"/>
        <v>0</v>
      </c>
      <c r="I197" s="23">
        <f t="shared" ca="1" si="95"/>
        <v>570</v>
      </c>
      <c r="J197" s="465"/>
      <c r="K197" s="335"/>
      <c r="L197" s="335"/>
      <c r="M197" s="335"/>
      <c r="N197" s="335"/>
      <c r="O197" s="335"/>
      <c r="P197" s="335"/>
      <c r="Q197" s="335"/>
      <c r="R197" s="335"/>
      <c r="S197" s="335"/>
      <c r="T197" s="23">
        <v>39</v>
      </c>
      <c r="U197" s="23">
        <f t="shared" si="96"/>
        <v>0</v>
      </c>
      <c r="V197">
        <f t="shared" si="97"/>
        <v>0</v>
      </c>
      <c r="W197">
        <f t="shared" si="98"/>
        <v>0</v>
      </c>
      <c r="X197">
        <f t="shared" si="99"/>
        <v>0</v>
      </c>
      <c r="Y197">
        <f t="shared" si="100"/>
        <v>0</v>
      </c>
      <c r="Z197" s="23">
        <f t="shared" ca="1" si="101"/>
        <v>100</v>
      </c>
      <c r="AA197" s="465"/>
      <c r="AB197" s="335"/>
      <c r="AC197" s="335"/>
      <c r="AD197" s="335"/>
      <c r="AE197" s="335"/>
      <c r="AF197" s="335"/>
      <c r="AG197" s="335"/>
      <c r="AH197" s="335"/>
      <c r="AI197" s="335"/>
      <c r="AJ197" s="335"/>
      <c r="AK197" s="23">
        <v>39</v>
      </c>
      <c r="AL197" s="23">
        <f t="shared" si="102"/>
        <v>0</v>
      </c>
      <c r="AM197">
        <f t="shared" si="103"/>
        <v>0</v>
      </c>
      <c r="AN197">
        <f t="shared" si="104"/>
        <v>0</v>
      </c>
      <c r="AO197">
        <f t="shared" si="105"/>
        <v>0</v>
      </c>
      <c r="AP197">
        <f t="shared" si="106"/>
        <v>0</v>
      </c>
      <c r="AQ197" s="23">
        <f t="shared" ca="1" si="107"/>
        <v>482.5</v>
      </c>
      <c r="AR197" s="465"/>
      <c r="AS197" s="335"/>
      <c r="AT197" s="335"/>
      <c r="AU197" s="335"/>
      <c r="AV197" s="335"/>
      <c r="AW197" s="335"/>
      <c r="AX197" s="335"/>
      <c r="AY197" s="335"/>
      <c r="AZ197" s="335"/>
      <c r="BA197" s="335"/>
      <c r="BB197" s="23">
        <v>39</v>
      </c>
      <c r="BC197" s="23">
        <f t="shared" si="108"/>
        <v>0</v>
      </c>
      <c r="BD197">
        <f t="shared" si="109"/>
        <v>0</v>
      </c>
      <c r="BE197">
        <f t="shared" si="110"/>
        <v>0</v>
      </c>
      <c r="BF197">
        <f t="shared" si="111"/>
        <v>0</v>
      </c>
      <c r="BG197">
        <f t="shared" si="112"/>
        <v>0</v>
      </c>
      <c r="BH197" s="23">
        <f t="shared" ca="1" si="113"/>
        <v>400</v>
      </c>
      <c r="BI197" s="465"/>
      <c r="BJ197" s="335"/>
      <c r="BK197" s="335"/>
      <c r="BL197" s="335"/>
      <c r="BM197" s="335"/>
      <c r="BN197" s="335"/>
      <c r="BO197" s="335"/>
      <c r="BP197" s="335"/>
      <c r="BQ197" s="335"/>
      <c r="BR197" s="335"/>
      <c r="BS197" s="23">
        <v>39</v>
      </c>
      <c r="BT197" s="23">
        <f t="shared" si="114"/>
        <v>0</v>
      </c>
      <c r="BU197">
        <f t="shared" si="115"/>
        <v>0</v>
      </c>
      <c r="BV197">
        <f t="shared" si="116"/>
        <v>0</v>
      </c>
      <c r="BW197">
        <f t="shared" si="117"/>
        <v>0</v>
      </c>
      <c r="BX197">
        <f t="shared" si="118"/>
        <v>0</v>
      </c>
      <c r="BY197" s="23">
        <f t="shared" ca="1" si="119"/>
        <v>0</v>
      </c>
      <c r="BZ197" s="465"/>
      <c r="CA197" s="335"/>
      <c r="CB197" s="335"/>
      <c r="CC197" s="335"/>
      <c r="CD197" s="335"/>
      <c r="CE197" s="335"/>
      <c r="CF197" s="335"/>
      <c r="CG197" s="335"/>
      <c r="CH197" s="335"/>
      <c r="CI197" s="335"/>
      <c r="CJ197" s="23">
        <v>39</v>
      </c>
      <c r="CK197" s="23">
        <f t="shared" si="120"/>
        <v>0</v>
      </c>
      <c r="CL197">
        <f t="shared" si="121"/>
        <v>0</v>
      </c>
      <c r="CM197">
        <f t="shared" si="122"/>
        <v>0</v>
      </c>
      <c r="CN197">
        <f t="shared" si="123"/>
        <v>0</v>
      </c>
      <c r="CO197">
        <f t="shared" si="124"/>
        <v>0</v>
      </c>
      <c r="CP197" s="23">
        <f t="shared" ca="1" si="125"/>
        <v>570</v>
      </c>
      <c r="CQ197" s="465"/>
      <c r="CR197" s="335"/>
      <c r="CS197" s="335"/>
      <c r="CT197" s="335"/>
      <c r="CU197" s="335"/>
      <c r="CV197" s="335"/>
      <c r="CW197" s="335"/>
      <c r="CX197" s="335"/>
      <c r="CY197" s="335"/>
      <c r="CZ197" s="335"/>
      <c r="DA197" s="23">
        <v>39</v>
      </c>
      <c r="DB197" s="23">
        <f t="shared" si="126"/>
        <v>0</v>
      </c>
      <c r="DC197">
        <f t="shared" si="127"/>
        <v>0</v>
      </c>
      <c r="DD197">
        <f t="shared" si="128"/>
        <v>0</v>
      </c>
      <c r="DE197">
        <f t="shared" si="129"/>
        <v>0</v>
      </c>
      <c r="DF197">
        <f t="shared" si="130"/>
        <v>0</v>
      </c>
      <c r="DG197" s="23">
        <f t="shared" ca="1" si="131"/>
        <v>300</v>
      </c>
      <c r="DH197" s="465"/>
      <c r="DI197" s="335"/>
      <c r="DJ197" s="335"/>
      <c r="DK197" s="335"/>
      <c r="DL197" s="335"/>
      <c r="DM197" s="335"/>
      <c r="DN197" s="335"/>
      <c r="DO197" s="335"/>
      <c r="DP197" s="335"/>
      <c r="DQ197" s="335"/>
      <c r="DR197" s="23">
        <v>39</v>
      </c>
      <c r="DS197" s="23">
        <f t="shared" si="132"/>
        <v>0</v>
      </c>
      <c r="DT197">
        <f t="shared" si="133"/>
        <v>0</v>
      </c>
      <c r="DU197">
        <f t="shared" si="134"/>
        <v>0</v>
      </c>
      <c r="DV197">
        <f t="shared" si="135"/>
        <v>0</v>
      </c>
      <c r="DW197">
        <f t="shared" si="136"/>
        <v>0</v>
      </c>
      <c r="DX197" s="23">
        <f t="shared" ca="1" si="137"/>
        <v>735</v>
      </c>
      <c r="DY197" s="465"/>
      <c r="DZ197" s="335"/>
      <c r="EA197" s="335"/>
      <c r="EB197" s="335"/>
      <c r="EC197" s="335"/>
      <c r="ED197" s="335"/>
      <c r="EE197" s="335"/>
      <c r="EF197" s="335"/>
      <c r="EG197" s="335"/>
      <c r="EH197" s="335"/>
      <c r="EI197" s="23">
        <v>39</v>
      </c>
      <c r="EJ197" s="23">
        <f t="shared" si="138"/>
        <v>0</v>
      </c>
      <c r="EK197">
        <f t="shared" si="139"/>
        <v>0</v>
      </c>
      <c r="EL197">
        <f t="shared" si="140"/>
        <v>0</v>
      </c>
      <c r="EM197">
        <f t="shared" si="141"/>
        <v>0</v>
      </c>
      <c r="EN197">
        <f t="shared" si="142"/>
        <v>0</v>
      </c>
      <c r="EO197" s="23">
        <f t="shared" ca="1" si="143"/>
        <v>200</v>
      </c>
      <c r="EP197" s="465"/>
      <c r="EQ197" s="335"/>
      <c r="ER197" s="335"/>
      <c r="ES197" s="335"/>
      <c r="ET197" s="335"/>
      <c r="EU197" s="335"/>
      <c r="EV197" s="335"/>
      <c r="EW197" s="335"/>
      <c r="EX197" s="335"/>
      <c r="EY197" s="335"/>
      <c r="EZ197" s="23">
        <v>39</v>
      </c>
      <c r="FA197" s="23">
        <f t="shared" si="144"/>
        <v>0</v>
      </c>
      <c r="FB197">
        <f t="shared" si="145"/>
        <v>0</v>
      </c>
      <c r="FC197">
        <f t="shared" si="146"/>
        <v>0</v>
      </c>
      <c r="FD197">
        <f t="shared" si="147"/>
        <v>0</v>
      </c>
      <c r="FE197">
        <f t="shared" si="148"/>
        <v>0</v>
      </c>
      <c r="FF197" s="23">
        <f t="shared" ca="1" si="149"/>
        <v>200</v>
      </c>
      <c r="FG197" s="465"/>
      <c r="FH197" s="335"/>
      <c r="FI197" s="335"/>
      <c r="FJ197" s="335"/>
      <c r="FK197" s="335"/>
      <c r="FL197" s="335"/>
      <c r="FM197" s="335"/>
      <c r="FN197" s="335"/>
      <c r="FO197" s="335"/>
      <c r="FP197" s="335"/>
      <c r="FQ197" s="23">
        <v>39</v>
      </c>
      <c r="FR197" s="23">
        <f t="shared" si="150"/>
        <v>0</v>
      </c>
      <c r="FS197">
        <f t="shared" si="151"/>
        <v>0</v>
      </c>
      <c r="FT197">
        <f t="shared" si="152"/>
        <v>0</v>
      </c>
      <c r="FU197">
        <f t="shared" si="153"/>
        <v>0</v>
      </c>
      <c r="FV197">
        <f t="shared" si="154"/>
        <v>0</v>
      </c>
      <c r="FW197" s="23">
        <f t="shared" si="155"/>
        <v>0</v>
      </c>
      <c r="FX197" s="465"/>
      <c r="FY197" s="335"/>
      <c r="FZ197" s="335"/>
      <c r="GA197" s="335"/>
      <c r="GB197" s="335"/>
      <c r="GC197" s="335"/>
      <c r="GD197" s="335"/>
      <c r="GE197" s="335"/>
      <c r="GF197" s="335"/>
      <c r="GG197" s="335"/>
      <c r="GH197" s="23">
        <v>39</v>
      </c>
      <c r="GI197" s="23">
        <f t="shared" si="156"/>
        <v>0</v>
      </c>
      <c r="GJ197">
        <f t="shared" si="157"/>
        <v>0</v>
      </c>
      <c r="GK197">
        <f t="shared" si="158"/>
        <v>0</v>
      </c>
      <c r="GL197">
        <f t="shared" si="159"/>
        <v>0</v>
      </c>
      <c r="GM197">
        <f t="shared" si="160"/>
        <v>0</v>
      </c>
      <c r="GN197" s="23">
        <f t="shared" si="161"/>
        <v>0</v>
      </c>
      <c r="GO197" s="465"/>
      <c r="GP197" s="335"/>
      <c r="GQ197" s="335"/>
      <c r="GR197" s="335"/>
      <c r="GS197" s="335"/>
      <c r="GT197" s="335"/>
      <c r="GU197" s="335"/>
      <c r="GV197" s="335"/>
      <c r="GW197" s="335"/>
      <c r="GX197" s="335"/>
      <c r="GY197" s="23">
        <v>39</v>
      </c>
      <c r="GZ197" s="23">
        <f t="shared" si="162"/>
        <v>0</v>
      </c>
      <c r="HA197">
        <f t="shared" si="163"/>
        <v>0</v>
      </c>
      <c r="HB197">
        <f t="shared" si="164"/>
        <v>0</v>
      </c>
      <c r="HC197">
        <f t="shared" si="165"/>
        <v>0</v>
      </c>
      <c r="HD197">
        <f t="shared" si="166"/>
        <v>0</v>
      </c>
      <c r="HE197" s="23">
        <f t="shared" si="167"/>
        <v>0</v>
      </c>
      <c r="HF197" s="465"/>
      <c r="HG197" s="335"/>
      <c r="HH197" s="335"/>
      <c r="HI197" s="335"/>
      <c r="HJ197" s="335"/>
      <c r="HK197" s="335"/>
      <c r="HL197" s="335"/>
      <c r="HM197" s="335"/>
      <c r="HN197" s="335"/>
      <c r="HO197" s="335"/>
      <c r="HP197" s="23">
        <v>39</v>
      </c>
      <c r="HQ197" s="23">
        <f t="shared" si="168"/>
        <v>0</v>
      </c>
      <c r="HR197">
        <f t="shared" si="169"/>
        <v>0</v>
      </c>
      <c r="HS197">
        <f t="shared" si="170"/>
        <v>0</v>
      </c>
      <c r="HT197">
        <f t="shared" si="171"/>
        <v>0</v>
      </c>
      <c r="HU197">
        <f t="shared" si="172"/>
        <v>0</v>
      </c>
      <c r="HV197" s="23">
        <f t="shared" si="173"/>
        <v>0</v>
      </c>
      <c r="HW197" s="465"/>
      <c r="HX197" s="335"/>
      <c r="HY197" s="335"/>
      <c r="HZ197" s="335"/>
      <c r="IA197" s="335"/>
      <c r="IB197" s="335"/>
      <c r="IC197" s="335"/>
      <c r="ID197" s="335"/>
      <c r="IE197" s="335"/>
      <c r="IF197" s="335"/>
      <c r="IG197" s="23">
        <v>39</v>
      </c>
      <c r="IH197" s="23">
        <f t="shared" si="174"/>
        <v>0</v>
      </c>
      <c r="II197">
        <f t="shared" si="175"/>
        <v>0</v>
      </c>
      <c r="IJ197">
        <f t="shared" si="176"/>
        <v>0</v>
      </c>
      <c r="IK197">
        <f t="shared" si="177"/>
        <v>0</v>
      </c>
      <c r="IL197">
        <f t="shared" si="178"/>
        <v>0</v>
      </c>
      <c r="IM197" s="23">
        <f t="shared" si="179"/>
        <v>0</v>
      </c>
      <c r="IN197" s="465"/>
      <c r="IO197" s="335"/>
      <c r="IP197" s="335"/>
      <c r="IQ197" s="335"/>
      <c r="IR197" s="335"/>
      <c r="IS197" s="335"/>
      <c r="IT197" s="335"/>
    </row>
    <row r="198" spans="1:254" s="124" customFormat="1" ht="12.75" x14ac:dyDescent="0.2">
      <c r="A198" s="335"/>
      <c r="B198" s="335"/>
      <c r="C198" s="23">
        <v>40</v>
      </c>
      <c r="D198" s="23">
        <f t="shared" ref="D198:D248" si="180">SUMIFS(L$17:L$66,O$17:O$66,C198,I$17:I$66,"Unidirectional")</f>
        <v>0</v>
      </c>
      <c r="E198">
        <f t="shared" ref="E198:E248" si="181">SUMIFS(L$17:L$66,O$17:O$66,C198,I$17:I$66,"Bidirectional")/2+SUMIFS(L$17:L$66,O$17:O$66,C198-90,I$17:I$66,"Bidirectional")/2+SUMIFS(L$17:L$66,O$17:O$66,C198+90,I$17:I$66,"Bidirectional")/2</f>
        <v>0</v>
      </c>
      <c r="F198">
        <f t="shared" ref="F198:F248" si="182">SUMIFS(L$17:L$66,O$17:O$66,C198,I$17:I$66,"Triaxial")/3+SUMIFS(L$17:L$66,O$17:O$66,C198-60,I$17:I$66,"Triaxial")/3+SUMIFS(L$17:L$66,O$17:O$66,C198+60,I$17:I$66,"Triaxial")/3+SUMIFS(L$17:L$66,O$17:O$66,C198-120,I$17:I$66,"Triaxial")/3+SUMIFS(L$17:L$66,O$17:O$66,C198+120,I$17:I$66,"Triaxial")/3</f>
        <v>0</v>
      </c>
      <c r="G198">
        <f t="shared" ref="G198:G248" si="183">SUMIFS(L$17:L$66,O$17:O$66,C198,I$17:I$66,"Quadraxial")/6+SUMIFS(L$17:L$66,O$17:O$66,C198-45,I$17:I$66,"Quadraxial")/6+SUMIFS(L$17:L$66,O$17:O$66,C198+45,I$17:I$66,"Quadraxial")/6+SUMIFS(L$17:L$66,O$17:O$66,C198-90,I$17:I$66,"Quadraxial")/6+SUMIFS(L$17:L$66,O$17:O$66,C198+90,I$17:I$66,"Quadraxial")/6+SUMIFS(L$17:L$66,O$17:O$66,C198-135,I$17:I$66,"Quadraxial")/6+SUMIFS(L$17:L$66,O$17:O$66,C198+135,I$17:I$66,"Quadraxial")/6</f>
        <v>0</v>
      </c>
      <c r="H198">
        <f t="shared" ref="H198:H248" si="184">SUM(D198:G198)</f>
        <v>0</v>
      </c>
      <c r="I198" s="23">
        <f t="shared" ref="I198:I248" ca="1" si="185">SUMIF(C$69:C$248,"&gt;="&amp;C198-10,H$69:H$248)-SUMIF(C$69:C$248,"&gt;"&amp;C198+10,H$69:H$248)</f>
        <v>570</v>
      </c>
      <c r="J198" s="465"/>
      <c r="K198" s="335"/>
      <c r="L198" s="335"/>
      <c r="M198" s="335"/>
      <c r="N198" s="335"/>
      <c r="O198" s="335"/>
      <c r="P198" s="335"/>
      <c r="Q198" s="335"/>
      <c r="R198" s="335"/>
      <c r="S198" s="335"/>
      <c r="T198" s="23">
        <v>40</v>
      </c>
      <c r="U198" s="23">
        <f t="shared" ref="U198:U248" si="186">SUMIFS(AC$17:AC$66,AF$17:AF$66,T198,Z$17:Z$66,"Unidirectional")</f>
        <v>0</v>
      </c>
      <c r="V198">
        <f t="shared" ref="V198:V248" si="187">SUMIFS(AC$17:AC$66,AF$17:AF$66,T198,Z$17:Z$66,"Bidirectional")/2+SUMIFS(AC$17:AC$66,AF$17:AF$66,T198-90,Z$17:Z$66,"Bidirectional")/2+SUMIFS(AC$17:AC$66,AF$17:AF$66,T198+90,Z$17:Z$66,"Bidirectional")/2</f>
        <v>0</v>
      </c>
      <c r="W198">
        <f t="shared" ref="W198:W248" si="188">SUMIFS(AC$17:AC$66,AF$17:AF$66,T198,Z$17:Z$66,"Triaxial")/3+SUMIFS(AC$17:AC$66,AF$17:AF$66,T198-60,Z$17:Z$66,"Triaxial")/3+SUMIFS(AC$17:AC$66,AF$17:AF$66,T198+60,Z$17:Z$66,"Triaxial")/3+SUMIFS(AC$17:AC$66,AF$17:AF$66,T198-120,Z$17:Z$66,"Triaxial")/3+SUMIFS(AC$17:AC$66,AF$17:AF$66,T198+120,Z$17:Z$66,"Triaxial")/3</f>
        <v>0</v>
      </c>
      <c r="X198">
        <f t="shared" ref="X198:X248" si="189">SUMIFS(AC$17:AC$66,AF$17:AF$66,T198,Z$17:Z$66,"Quadraxial")/6+SUMIFS(AC$17:AC$66,AF$17:AF$66,T198-45,Z$17:Z$66,"Quadraxial")/6+SUMIFS(AC$17:AC$66,AF$17:AF$66,T198+45,Z$17:Z$66,"Quadraxial")/6+SUMIFS(AC$17:AC$66,AF$17:AF$66,T198-90,Z$17:Z$66,"Quadraxial")/6+SUMIFS(AC$17:AC$66,AF$17:AF$66,T198+90,Z$17:Z$66,"Quadraxial")/6+SUMIFS(AC$17:AC$66,AF$17:AF$66,T198-135,Z$17:Z$66,"Quadraxial")/6+SUMIFS(AC$17:AC$66,AF$17:AF$66,T198+135,Z$17:Z$66,"Quadraxial")/6</f>
        <v>0</v>
      </c>
      <c r="Y198">
        <f t="shared" ref="Y198:Y248" si="190">SUM(U198:X198)</f>
        <v>0</v>
      </c>
      <c r="Z198" s="23">
        <f t="shared" ref="Z198:Z248" ca="1" si="191">SUMIF(T$69:T$248,"&gt;="&amp;T198-10,Y$69:Y$248)-SUMIF(T$69:T$248,"&gt;"&amp;T198+10,Y$69:Y$248)</f>
        <v>100</v>
      </c>
      <c r="AA198" s="465"/>
      <c r="AB198" s="335"/>
      <c r="AC198" s="335"/>
      <c r="AD198" s="335"/>
      <c r="AE198" s="335"/>
      <c r="AF198" s="335"/>
      <c r="AG198" s="335"/>
      <c r="AH198" s="335"/>
      <c r="AI198" s="335"/>
      <c r="AJ198" s="335"/>
      <c r="AK198" s="23">
        <v>40</v>
      </c>
      <c r="AL198" s="23">
        <f t="shared" ref="AL198:AL248" si="192">SUMIFS(AT$17:AT$66,AW$17:AW$66,AK198,AQ$17:AQ$66,"Unidirectional")</f>
        <v>0</v>
      </c>
      <c r="AM198">
        <f t="shared" ref="AM198:AM248" si="193">SUMIFS(AT$17:AT$66,AW$17:AW$66,AK198,AQ$17:AQ$66,"Bidirectional")/2+SUMIFS(AT$17:AT$66,AW$17:AW$66,AK198-90,AQ$17:AQ$66,"Bidirectional")/2+SUMIFS(AT$17:AT$66,AW$17:AW$66,AK198+90,AQ$17:AQ$66,"Bidirectional")/2</f>
        <v>0</v>
      </c>
      <c r="AN198">
        <f t="shared" ref="AN198:AN248" si="194">SUMIFS(AT$17:AT$66,AW$17:AW$66,AK198,AQ$17:AQ$66,"Triaxial")/3+SUMIFS(AT$17:AT$66,AW$17:AW$66,AK198-60,AQ$17:AQ$66,"Triaxial")/3+SUMIFS(AT$17:AT$66,AW$17:AW$66,AK198+60,AQ$17:AQ$66,"Triaxial")/3+SUMIFS(AT$17:AT$66,AW$17:AW$66,AK198-120,AQ$17:AQ$66,"Triaxial")/3+SUMIFS(AT$17:AT$66,AW$17:AW$66,AK198+120,AQ$17:AQ$66,"Triaxial")/3</f>
        <v>0</v>
      </c>
      <c r="AO198">
        <f t="shared" ref="AO198:AO248" si="195">SUMIFS(AT$17:AT$66,AW$17:AW$66,AK198,AQ$17:AQ$66,"Quadraxial")/6+SUMIFS(AT$17:AT$66,AW$17:AW$66,AK198-45,AQ$17:AQ$66,"Quadraxial")/6+SUMIFS(AT$17:AT$66,AW$17:AW$66,AK198+45,AQ$17:AQ$66,"Quadraxial")/6+SUMIFS(AT$17:AT$66,AW$17:AW$66,AK198-90,AQ$17:AQ$66,"Quadraxial")/6+SUMIFS(AT$17:AT$66,AW$17:AW$66,AK198+90,AQ$17:AQ$66,"Quadraxial")/6+SUMIFS(AT$17:AT$66,AW$17:AW$66,AK198-135,AQ$17:AQ$66,"Quadraxial")/6+SUMIFS(AT$17:AT$66,AW$17:AW$66,AK198+135,AQ$17:AQ$66,"Quadraxial")/6</f>
        <v>0</v>
      </c>
      <c r="AP198">
        <f t="shared" ref="AP198:AP248" si="196">SUM(AL198:AO198)</f>
        <v>0</v>
      </c>
      <c r="AQ198" s="23">
        <f t="shared" ref="AQ198:AQ248" ca="1" si="197">SUMIF(AK$69:AK$248,"&gt;="&amp;AK198-10,AP$69:AP$248)-SUMIF(AK$69:AK$248,"&gt;"&amp;AK198+10,AP$69:AP$248)</f>
        <v>482.5</v>
      </c>
      <c r="AR198" s="465"/>
      <c r="AS198" s="335"/>
      <c r="AT198" s="335"/>
      <c r="AU198" s="335"/>
      <c r="AV198" s="335"/>
      <c r="AW198" s="335"/>
      <c r="AX198" s="335"/>
      <c r="AY198" s="335"/>
      <c r="AZ198" s="335"/>
      <c r="BA198" s="335"/>
      <c r="BB198" s="23">
        <v>40</v>
      </c>
      <c r="BC198" s="23">
        <f t="shared" ref="BC198:BC248" si="198">SUMIFS(BK$17:BK$66,BN$17:BN$66,BB198,BH$17:BH$66,"Unidirectional")</f>
        <v>0</v>
      </c>
      <c r="BD198">
        <f t="shared" ref="BD198:BD248" si="199">SUMIFS(BK$17:BK$66,BN$17:BN$66,BB198,BH$17:BH$66,"Bidirectional")/2+SUMIFS(BK$17:BK$66,BN$17:BN$66,BB198-90,BH$17:BH$66,"Bidirectional")/2+SUMIFS(BK$17:BK$66,BN$17:BN$66,BB198+90,BH$17:BH$66,"Bidirectional")/2</f>
        <v>0</v>
      </c>
      <c r="BE198">
        <f t="shared" ref="BE198:BE248" si="200">SUMIFS(BK$17:BK$66,BN$17:BN$66,BB198,BH$17:BH$66,"Triaxial")/3+SUMIFS(BK$17:BK$66,BN$17:BN$66,BB198-60,BH$17:BH$66,"Triaxial")/3+SUMIFS(BK$17:BK$66,BN$17:BN$66,BB198+60,BH$17:BH$66,"Triaxial")/3+SUMIFS(BK$17:BK$66,BN$17:BN$66,BB198-120,BH$17:BH$66,"Triaxial")/3+SUMIFS(BK$17:BK$66,BN$17:BN$66,BB198+120,BH$17:BH$66,"Triaxial")/3</f>
        <v>0</v>
      </c>
      <c r="BF198">
        <f t="shared" ref="BF198:BF248" si="201">SUMIFS(BK$17:BK$66,BN$17:BN$66,BB198,BH$17:BH$66,"Quadraxial")/6+SUMIFS(BK$17:BK$66,BN$17:BN$66,BB198-45,BH$17:BH$66,"Quadraxial")/6+SUMIFS(BK$17:BK$66,BN$17:BN$66,BB198+45,BH$17:BH$66,"Quadraxial")/6+SUMIFS(BK$17:BK$66,BN$17:BN$66,BB198-90,BH$17:BH$66,"Quadraxial")/6+SUMIFS(BK$17:BK$66,BN$17:BN$66,BB198+90,BH$17:BH$66,"Quadraxial")/6+SUMIFS(BK$17:BK$66,BN$17:BN$66,BB198-135,BH$17:BH$66,"Quadraxial")/6+SUMIFS(BK$17:BK$66,BN$17:BN$66,BB198+135,BH$17:BH$66,"Quadraxial")/6</f>
        <v>0</v>
      </c>
      <c r="BG198">
        <f t="shared" ref="BG198:BG248" si="202">SUM(BC198:BF198)</f>
        <v>0</v>
      </c>
      <c r="BH198" s="23">
        <f t="shared" ref="BH198:BH248" ca="1" si="203">SUMIF(BB$69:BB$248,"&gt;="&amp;BB198-10,BG$69:BG$248)-SUMIF(BB$69:BB$248,"&gt;"&amp;BB198+10,BG$69:BG$248)</f>
        <v>400</v>
      </c>
      <c r="BI198" s="465"/>
      <c r="BJ198" s="335"/>
      <c r="BK198" s="335"/>
      <c r="BL198" s="335"/>
      <c r="BM198" s="335"/>
      <c r="BN198" s="335"/>
      <c r="BO198" s="335"/>
      <c r="BP198" s="335"/>
      <c r="BQ198" s="335"/>
      <c r="BR198" s="335"/>
      <c r="BS198" s="23">
        <v>40</v>
      </c>
      <c r="BT198" s="23">
        <f t="shared" ref="BT198:BT248" si="204">SUMIFS(CB$17:CB$66,CE$17:CE$66,BS198,BY$17:BY$66,"Unidirectional")</f>
        <v>0</v>
      </c>
      <c r="BU198">
        <f t="shared" ref="BU198:BU248" si="205">SUMIFS(CB$17:CB$66,CE$17:CE$66,BS198,BY$17:BY$66,"Bidirectional")/2+SUMIFS(CB$17:CB$66,CE$17:CE$66,BS198-90,BY$17:BY$66,"Bidirectional")/2+SUMIFS(CB$17:CB$66,CE$17:CE$66,BS198+90,BY$17:BY$66,"Bidirectional")/2</f>
        <v>0</v>
      </c>
      <c r="BV198">
        <f t="shared" ref="BV198:BV248" si="206">SUMIFS(CB$17:CB$66,CE$17:CE$66,BS198,BY$17:BY$66,"Triaxial")/3+SUMIFS(CB$17:CB$66,CE$17:CE$66,BS198-60,BY$17:BY$66,"Triaxial")/3+SUMIFS(CB$17:CB$66,CE$17:CE$66,BS198+60,BY$17:BY$66,"Triaxial")/3+SUMIFS(CB$17:CB$66,CE$17:CE$66,BS198-120,BY$17:BY$66,"Triaxial")/3+SUMIFS(CB$17:CB$66,CE$17:CE$66,BS198+120,BY$17:BY$66,"Triaxial")/3</f>
        <v>0</v>
      </c>
      <c r="BW198">
        <f t="shared" ref="BW198:BW248" si="207">SUMIFS(CB$17:CB$66,CE$17:CE$66,BS198,BY$17:BY$66,"Quadraxial")/6+SUMIFS(CB$17:CB$66,CE$17:CE$66,BS198-45,BY$17:BY$66,"Quadraxial")/6+SUMIFS(CB$17:CB$66,CE$17:CE$66,BS198+45,BY$17:BY$66,"Quadraxial")/6+SUMIFS(CB$17:CB$66,CE$17:CE$66,BS198-90,BY$17:BY$66,"Quadraxial")/6+SUMIFS(CB$17:CB$66,CE$17:CE$66,BS198+90,BY$17:BY$66,"Quadraxial")/6+SUMIFS(CB$17:CB$66,CE$17:CE$66,BS198-135,BY$17:BY$66,"Quadraxial")/6+SUMIFS(CB$17:CB$66,CE$17:CE$66,BS198+135,BY$17:BY$66,"Quadraxial")/6</f>
        <v>0</v>
      </c>
      <c r="BX198">
        <f t="shared" ref="BX198:BX248" si="208">SUM(BT198:BW198)</f>
        <v>0</v>
      </c>
      <c r="BY198" s="23">
        <f t="shared" ref="BY198:BY248" ca="1" si="209">SUMIF(BS$69:BS$248,"&gt;="&amp;BS198-10,BX$69:BX$248)-SUMIF(BS$69:BS$248,"&gt;"&amp;BS198+10,BX$69:BX$248)</f>
        <v>0</v>
      </c>
      <c r="BZ198" s="465"/>
      <c r="CA198" s="335"/>
      <c r="CB198" s="335"/>
      <c r="CC198" s="335"/>
      <c r="CD198" s="335"/>
      <c r="CE198" s="335"/>
      <c r="CF198" s="335"/>
      <c r="CG198" s="335"/>
      <c r="CH198" s="335"/>
      <c r="CI198" s="335"/>
      <c r="CJ198" s="23">
        <v>40</v>
      </c>
      <c r="CK198" s="23">
        <f t="shared" ref="CK198:CK248" si="210">SUMIFS(CS$17:CS$66,CV$17:CV$66,CJ198,CP$17:CP$66,"Unidirectional")</f>
        <v>0</v>
      </c>
      <c r="CL198">
        <f t="shared" ref="CL198:CL248" si="211">SUMIFS(CS$17:CS$66,CV$17:CV$66,CJ198,CP$17:CP$66,"Bidirectional")/2+SUMIFS(CS$17:CS$66,CV$17:CV$66,CJ198-90,CP$17:CP$66,"Bidirectional")/2+SUMIFS(CS$17:CS$66,CV$17:CV$66,CJ198+90,CP$17:CP$66,"Bidirectional")/2</f>
        <v>0</v>
      </c>
      <c r="CM198">
        <f t="shared" ref="CM198:CM248" si="212">SUMIFS(CS$17:CS$66,CV$17:CV$66,CJ198,CP$17:CP$66,"Triaxial")/3+SUMIFS(CS$17:CS$66,CV$17:CV$66,CJ198-60,CP$17:CP$66,"Triaxial")/3+SUMIFS(CS$17:CS$66,CV$17:CV$66,CJ198+60,CP$17:CP$66,"Triaxial")/3+SUMIFS(CS$17:CS$66,CV$17:CV$66,CJ198-120,CP$17:CP$66,"Triaxial")/3+SUMIFS(CS$17:CS$66,CV$17:CV$66,CJ198+120,CP$17:CP$66,"Triaxial")/3</f>
        <v>0</v>
      </c>
      <c r="CN198">
        <f t="shared" ref="CN198:CN248" si="213">SUMIFS(CS$17:CS$66,CV$17:CV$66,CJ198,CP$17:CP$66,"Quadraxial")/6+SUMIFS(CS$17:CS$66,CV$17:CV$66,CJ198-45,CP$17:CP$66,"Quadraxial")/6+SUMIFS(CS$17:CS$66,CV$17:CV$66,CJ198+45,CP$17:CP$66,"Quadraxial")/6+SUMIFS(CS$17:CS$66,CV$17:CV$66,CJ198-90,CP$17:CP$66,"Quadraxial")/6+SUMIFS(CS$17:CS$66,CV$17:CV$66,CJ198+90,CP$17:CP$66,"Quadraxial")/6+SUMIFS(CS$17:CS$66,CV$17:CV$66,CJ198-135,CP$17:CP$66,"Quadraxial")/6+SUMIFS(CS$17:CS$66,CV$17:CV$66,CJ198+135,CP$17:CP$66,"Quadraxial")/6</f>
        <v>0</v>
      </c>
      <c r="CO198">
        <f t="shared" ref="CO198:CO248" si="214">SUM(CK198:CN198)</f>
        <v>0</v>
      </c>
      <c r="CP198" s="23">
        <f t="shared" ref="CP198:CP248" ca="1" si="215">SUMIF(CJ$69:CJ$248,"&gt;="&amp;CJ198-10,CO$69:CO$248)-SUMIF(CJ$69:CJ$248,"&gt;"&amp;CJ198+10,CO$69:CO$248)</f>
        <v>570</v>
      </c>
      <c r="CQ198" s="465"/>
      <c r="CR198" s="335"/>
      <c r="CS198" s="335"/>
      <c r="CT198" s="335"/>
      <c r="CU198" s="335"/>
      <c r="CV198" s="335"/>
      <c r="CW198" s="335"/>
      <c r="CX198" s="335"/>
      <c r="CY198" s="335"/>
      <c r="CZ198" s="335"/>
      <c r="DA198" s="23">
        <v>40</v>
      </c>
      <c r="DB198" s="23">
        <f t="shared" ref="DB198:DB248" si="216">SUMIFS(DJ$17:DJ$66,DM$17:DM$66,DA198,DG$17:DG$66,"Unidirectional")</f>
        <v>0</v>
      </c>
      <c r="DC198">
        <f t="shared" ref="DC198:DC248" si="217">SUMIFS(DJ$17:DJ$66,DM$17:DM$66,DA198,DG$17:DG$66,"Bidirectional")/2+SUMIFS(DJ$17:DJ$66,DM$17:DM$66,DA198-90,DG$17:DG$66,"Bidirectional")/2+SUMIFS(DJ$17:DJ$66,DM$17:DM$66,DA198+90,DG$17:DG$66,"Bidirectional")/2</f>
        <v>0</v>
      </c>
      <c r="DD198">
        <f t="shared" ref="DD198:DD248" si="218">SUMIFS(DJ$17:DJ$66,DM$17:DM$66,DA198,DG$17:DG$66,"Triaxial")/3+SUMIFS(DJ$17:DJ$66,DM$17:DM$66,DA198-60,DG$17:DG$66,"Triaxial")/3+SUMIFS(DJ$17:DJ$66,DM$17:DM$66,DA198+60,DG$17:DG$66,"Triaxial")/3+SUMIFS(DJ$17:DJ$66,DM$17:DM$66,DA198-120,DG$17:DG$66,"Triaxial")/3+SUMIFS(DJ$17:DJ$66,DM$17:DM$66,DA198+120,DG$17:DG$66,"Triaxial")/3</f>
        <v>0</v>
      </c>
      <c r="DE198">
        <f t="shared" ref="DE198:DE248" si="219">SUMIFS(DJ$17:DJ$66,DM$17:DM$66,DA198,DG$17:DG$66,"Quadraxial")/6+SUMIFS(DJ$17:DJ$66,DM$17:DM$66,DA198-45,DG$17:DG$66,"Quadraxial")/6+SUMIFS(DJ$17:DJ$66,DM$17:DM$66,DA198+45,DG$17:DG$66,"Quadraxial")/6+SUMIFS(DJ$17:DJ$66,DM$17:DM$66,DA198-90,DG$17:DG$66,"Quadraxial")/6+SUMIFS(DJ$17:DJ$66,DM$17:DM$66,DA198+90,DG$17:DG$66,"Quadraxial")/6+SUMIFS(DJ$17:DJ$66,DM$17:DM$66,DA198-135,DG$17:DG$66,"Quadraxial")/6+SUMIFS(DJ$17:DJ$66,DM$17:DM$66,DA198+135,DG$17:DG$66,"Quadraxial")/6</f>
        <v>0</v>
      </c>
      <c r="DF198">
        <f t="shared" ref="DF198:DF248" si="220">SUM(DB198:DE198)</f>
        <v>0</v>
      </c>
      <c r="DG198" s="23">
        <f t="shared" ref="DG198:DG248" ca="1" si="221">SUMIF(DA$69:DA$248,"&gt;="&amp;DA198-10,DF$69:DF$248)-SUMIF(DA$69:DA$248,"&gt;"&amp;DA198+10,DF$69:DF$248)</f>
        <v>300</v>
      </c>
      <c r="DH198" s="465"/>
      <c r="DI198" s="335"/>
      <c r="DJ198" s="335"/>
      <c r="DK198" s="335"/>
      <c r="DL198" s="335"/>
      <c r="DM198" s="335"/>
      <c r="DN198" s="335"/>
      <c r="DO198" s="335"/>
      <c r="DP198" s="335"/>
      <c r="DQ198" s="335"/>
      <c r="DR198" s="23">
        <v>40</v>
      </c>
      <c r="DS198" s="23">
        <f t="shared" ref="DS198:DS248" si="222">SUMIFS(EA$17:EA$66,ED$17:ED$66,DR198,DX$17:DX$66,"Unidirectional")</f>
        <v>0</v>
      </c>
      <c r="DT198">
        <f t="shared" ref="DT198:DT248" si="223">SUMIFS(EA$17:EA$66,ED$17:ED$66,DR198,DX$17:DX$66,"Bidirectional")/2+SUMIFS(EA$17:EA$66,ED$17:ED$66,DR198-90,DX$17:DX$66,"Bidirectional")/2+SUMIFS(EA$17:EA$66,ED$17:ED$66,DR198+90,DX$17:DX$66,"Bidirectional")/2</f>
        <v>0</v>
      </c>
      <c r="DU198">
        <f t="shared" ref="DU198:DU248" si="224">SUMIFS(EA$17:EA$66,ED$17:ED$66,DR198,DX$17:DX$66,"Triaxial")/3+SUMIFS(EA$17:EA$66,ED$17:ED$66,DR198-60,DX$17:DX$66,"Triaxial")/3+SUMIFS(EA$17:EA$66,ED$17:ED$66,DR198+60,DX$17:DX$66,"Triaxial")/3+SUMIFS(EA$17:EA$66,ED$17:ED$66,DR198-120,DX$17:DX$66,"Triaxial")/3+SUMIFS(EA$17:EA$66,ED$17:ED$66,DR198+120,DX$17:DX$66,"Triaxial")/3</f>
        <v>0</v>
      </c>
      <c r="DV198">
        <f t="shared" ref="DV198:DV248" si="225">SUMIFS(EA$17:EA$66,ED$17:ED$66,DR198,DX$17:DX$66,"Quadraxial")/6+SUMIFS(EA$17:EA$66,ED$17:ED$66,DR198-45,DX$17:DX$66,"Quadraxial")/6+SUMIFS(EA$17:EA$66,ED$17:ED$66,DR198+45,DX$17:DX$66,"Quadraxial")/6+SUMIFS(EA$17:EA$66,ED$17:ED$66,DR198-90,DX$17:DX$66,"Quadraxial")/6+SUMIFS(EA$17:EA$66,ED$17:ED$66,DR198+90,DX$17:DX$66,"Quadraxial")/6+SUMIFS(EA$17:EA$66,ED$17:ED$66,DR198-135,DX$17:DX$66,"Quadraxial")/6+SUMIFS(EA$17:EA$66,ED$17:ED$66,DR198+135,DX$17:DX$66,"Quadraxial")/6</f>
        <v>0</v>
      </c>
      <c r="DW198">
        <f t="shared" ref="DW198:DW248" si="226">SUM(DS198:DV198)</f>
        <v>0</v>
      </c>
      <c r="DX198" s="23">
        <f t="shared" ref="DX198:DX248" ca="1" si="227">SUMIF(DR$69:DR$248,"&gt;="&amp;DR198-10,DW$69:DW$248)-SUMIF(DR$69:DR$248,"&gt;"&amp;DR198+10,DW$69:DW$248)</f>
        <v>735</v>
      </c>
      <c r="DY198" s="465"/>
      <c r="DZ198" s="335"/>
      <c r="EA198" s="335"/>
      <c r="EB198" s="335"/>
      <c r="EC198" s="335"/>
      <c r="ED198" s="335"/>
      <c r="EE198" s="335"/>
      <c r="EF198" s="335"/>
      <c r="EG198" s="335"/>
      <c r="EH198" s="335"/>
      <c r="EI198" s="23">
        <v>40</v>
      </c>
      <c r="EJ198" s="23">
        <f t="shared" ref="EJ198:EJ248" si="228">SUMIFS(ER$17:ER$66,EU$17:EU$66,EI198,EO$17:EO$66,"Unidirectional")</f>
        <v>0</v>
      </c>
      <c r="EK198">
        <f t="shared" ref="EK198:EK248" si="229">SUMIFS(ER$17:ER$66,EU$17:EU$66,EI198,EO$17:EO$66,"Bidirectional")/2+SUMIFS(ER$17:ER$66,EU$17:EU$66,EI198-90,EO$17:EO$66,"Bidirectional")/2+SUMIFS(ER$17:ER$66,EU$17:EU$66,EI198+90,EO$17:EO$66,"Bidirectional")/2</f>
        <v>0</v>
      </c>
      <c r="EL198">
        <f t="shared" ref="EL198:EL248" si="230">SUMIFS(ER$17:ER$66,EU$17:EU$66,EI198,EO$17:EO$66,"Triaxial")/3+SUMIFS(ER$17:ER$66,EU$17:EU$66,EI198-60,EO$17:EO$66,"Triaxial")/3+SUMIFS(ER$17:ER$66,EU$17:EU$66,EI198+60,EO$17:EO$66,"Triaxial")/3+SUMIFS(ER$17:ER$66,EU$17:EU$66,EI198-120,EO$17:EO$66,"Triaxial")/3+SUMIFS(ER$17:ER$66,EU$17:EU$66,EI198+120,EO$17:EO$66,"Triaxial")/3</f>
        <v>0</v>
      </c>
      <c r="EM198">
        <f t="shared" ref="EM198:EM248" si="231">SUMIFS(ER$17:ER$66,EU$17:EU$66,EI198,EO$17:EO$66,"Quadraxial")/6+SUMIFS(ER$17:ER$66,EU$17:EU$66,EI198-45,EO$17:EO$66,"Quadraxial")/6+SUMIFS(ER$17:ER$66,EU$17:EU$66,EI198+45,EO$17:EO$66,"Quadraxial")/6+SUMIFS(ER$17:ER$66,EU$17:EU$66,EI198-90,EO$17:EO$66,"Quadraxial")/6+SUMIFS(ER$17:ER$66,EU$17:EU$66,EI198+90,EO$17:EO$66,"Quadraxial")/6+SUMIFS(ER$17:ER$66,EU$17:EU$66,EI198-135,EO$17:EO$66,"Quadraxial")/6+SUMIFS(ER$17:ER$66,EU$17:EU$66,EI198+135,EO$17:EO$66,"Quadraxial")/6</f>
        <v>0</v>
      </c>
      <c r="EN198">
        <f t="shared" ref="EN198:EN248" si="232">SUM(EJ198:EM198)</f>
        <v>0</v>
      </c>
      <c r="EO198" s="23">
        <f t="shared" ref="EO198:EO248" ca="1" si="233">SUMIF(EI$69:EI$248,"&gt;="&amp;EI198-10,EN$69:EN$248)-SUMIF(EI$69:EI$248,"&gt;"&amp;EI198+10,EN$69:EN$248)</f>
        <v>200</v>
      </c>
      <c r="EP198" s="465"/>
      <c r="EQ198" s="335"/>
      <c r="ER198" s="335"/>
      <c r="ES198" s="335"/>
      <c r="ET198" s="335"/>
      <c r="EU198" s="335"/>
      <c r="EV198" s="335"/>
      <c r="EW198" s="335"/>
      <c r="EX198" s="335"/>
      <c r="EY198" s="335"/>
      <c r="EZ198" s="23">
        <v>40</v>
      </c>
      <c r="FA198" s="23">
        <f t="shared" ref="FA198:FA248" si="234">SUMIFS(FI$17:FI$66,FL$17:FL$66,EZ198,FF$17:FF$66,"Unidirectional")</f>
        <v>0</v>
      </c>
      <c r="FB198">
        <f t="shared" ref="FB198:FB248" si="235">SUMIFS(FI$17:FI$66,FL$17:FL$66,EZ198,FF$17:FF$66,"Bidirectional")/2+SUMIFS(FI$17:FI$66,FL$17:FL$66,EZ198-90,FF$17:FF$66,"Bidirectional")/2+SUMIFS(FI$17:FI$66,FL$17:FL$66,EZ198+90,FF$17:FF$66,"Bidirectional")/2</f>
        <v>0</v>
      </c>
      <c r="FC198">
        <f t="shared" ref="FC198:FC248" si="236">SUMIFS(FI$17:FI$66,FL$17:FL$66,EZ198,FF$17:FF$66,"Triaxial")/3+SUMIFS(FI$17:FI$66,FL$17:FL$66,EZ198-60,FF$17:FF$66,"Triaxial")/3+SUMIFS(FI$17:FI$66,FL$17:FL$66,EZ198+60,FF$17:FF$66,"Triaxial")/3+SUMIFS(FI$17:FI$66,FL$17:FL$66,EZ198-120,FF$17:FF$66,"Triaxial")/3+SUMIFS(FI$17:FI$66,FL$17:FL$66,EZ198+120,FF$17:FF$66,"Triaxial")/3</f>
        <v>0</v>
      </c>
      <c r="FD198">
        <f t="shared" ref="FD198:FD248" si="237">SUMIFS(FI$17:FI$66,FL$17:FL$66,EZ198,FF$17:FF$66,"Quadraxial")/6+SUMIFS(FI$17:FI$66,FL$17:FL$66,EZ198-45,FF$17:FF$66,"Quadraxial")/6+SUMIFS(FI$17:FI$66,FL$17:FL$66,EZ198+45,FF$17:FF$66,"Quadraxial")/6+SUMIFS(FI$17:FI$66,FL$17:FL$66,EZ198-90,FF$17:FF$66,"Quadraxial")/6+SUMIFS(FI$17:FI$66,FL$17:FL$66,EZ198+90,FF$17:FF$66,"Quadraxial")/6+SUMIFS(FI$17:FI$66,FL$17:FL$66,EZ198-135,FF$17:FF$66,"Quadraxial")/6+SUMIFS(FI$17:FI$66,FL$17:FL$66,EZ198+135,FF$17:FF$66,"Quadraxial")/6</f>
        <v>0</v>
      </c>
      <c r="FE198">
        <f t="shared" ref="FE198:FE248" si="238">SUM(FA198:FD198)</f>
        <v>0</v>
      </c>
      <c r="FF198" s="23">
        <f t="shared" ref="FF198:FF248" ca="1" si="239">SUMIF(EZ$69:EZ$248,"&gt;="&amp;EZ198-10,FE$69:FE$248)-SUMIF(EZ$69:EZ$248,"&gt;"&amp;EZ198+10,FE$69:FE$248)</f>
        <v>200</v>
      </c>
      <c r="FG198" s="465"/>
      <c r="FH198" s="335"/>
      <c r="FI198" s="335"/>
      <c r="FJ198" s="335"/>
      <c r="FK198" s="335"/>
      <c r="FL198" s="335"/>
      <c r="FM198" s="335"/>
      <c r="FN198" s="335"/>
      <c r="FO198" s="335"/>
      <c r="FP198" s="335"/>
      <c r="FQ198" s="23">
        <v>40</v>
      </c>
      <c r="FR198" s="23">
        <f t="shared" ref="FR198:FR248" si="240">SUMIFS(FZ$17:FZ$66,GC$17:GC$66,FQ198,FW$17:FW$66,"Unidirectional")</f>
        <v>0</v>
      </c>
      <c r="FS198">
        <f t="shared" ref="FS198:FS248" si="241">SUMIFS(FZ$17:FZ$66,GC$17:GC$66,FQ198,FW$17:FW$66,"Bidirectional")/2+SUMIFS(FZ$17:FZ$66,GC$17:GC$66,FQ198-90,FW$17:FW$66,"Bidirectional")/2+SUMIFS(FZ$17:FZ$66,GC$17:GC$66,FQ198+90,FW$17:FW$66,"Bidirectional")/2</f>
        <v>0</v>
      </c>
      <c r="FT198">
        <f t="shared" ref="FT198:FT248" si="242">SUMIFS(FZ$17:FZ$66,GC$17:GC$66,FQ198,FW$17:FW$66,"Triaxial")/3+SUMIFS(FZ$17:FZ$66,GC$17:GC$66,FQ198-60,FW$17:FW$66,"Triaxial")/3+SUMIFS(FZ$17:FZ$66,GC$17:GC$66,FQ198+60,FW$17:FW$66,"Triaxial")/3+SUMIFS(FZ$17:FZ$66,GC$17:GC$66,FQ198-120,FW$17:FW$66,"Triaxial")/3+SUMIFS(FZ$17:FZ$66,GC$17:GC$66,FQ198+120,FW$17:FW$66,"Triaxial")/3</f>
        <v>0</v>
      </c>
      <c r="FU198">
        <f t="shared" ref="FU198:FU248" si="243">SUMIFS(FZ$17:FZ$66,GC$17:GC$66,FQ198,FW$17:FW$66,"Quadraxial")/6+SUMIFS(FZ$17:FZ$66,GC$17:GC$66,FQ198-45,FW$17:FW$66,"Quadraxial")/6+SUMIFS(FZ$17:FZ$66,GC$17:GC$66,FQ198+45,FW$17:FW$66,"Quadraxial")/6+SUMIFS(FZ$17:FZ$66,GC$17:GC$66,FQ198-90,FW$17:FW$66,"Quadraxial")/6+SUMIFS(FZ$17:FZ$66,GC$17:GC$66,FQ198+90,FW$17:FW$66,"Quadraxial")/6+SUMIFS(FZ$17:FZ$66,GC$17:GC$66,FQ198-135,FW$17:FW$66,"Quadraxial")/6+SUMIFS(FZ$17:FZ$66,GC$17:GC$66,FQ198+135,FW$17:FW$66,"Quadraxial")/6</f>
        <v>0</v>
      </c>
      <c r="FV198">
        <f t="shared" ref="FV198:FV248" si="244">SUM(FR198:FU198)</f>
        <v>0</v>
      </c>
      <c r="FW198" s="23">
        <f t="shared" ref="FW198:FW248" si="245">SUMIF(FQ$69:FQ$248,"&gt;="&amp;FQ198-10,FV$69:FV$248)-SUMIF(FQ$69:FQ$248,"&gt;"&amp;FQ198+10,FV$69:FV$248)</f>
        <v>0</v>
      </c>
      <c r="FX198" s="465"/>
      <c r="FY198" s="335"/>
      <c r="FZ198" s="335"/>
      <c r="GA198" s="335"/>
      <c r="GB198" s="335"/>
      <c r="GC198" s="335"/>
      <c r="GD198" s="335"/>
      <c r="GE198" s="335"/>
      <c r="GF198" s="335"/>
      <c r="GG198" s="335"/>
      <c r="GH198" s="23">
        <v>40</v>
      </c>
      <c r="GI198" s="23">
        <f t="shared" ref="GI198:GI248" si="246">SUMIFS(GQ$17:GQ$66,GT$17:GT$66,GH198,GN$17:GN$66,"Unidirectional")</f>
        <v>0</v>
      </c>
      <c r="GJ198">
        <f t="shared" ref="GJ198:GJ248" si="247">SUMIFS(GQ$17:GQ$66,GT$17:GT$66,GH198,GN$17:GN$66,"Bidirectional")/2+SUMIFS(GQ$17:GQ$66,GT$17:GT$66,GH198-90,GN$17:GN$66,"Bidirectional")/2+SUMIFS(GQ$17:GQ$66,GT$17:GT$66,GH198+90,GN$17:GN$66,"Bidirectional")/2</f>
        <v>0</v>
      </c>
      <c r="GK198">
        <f t="shared" ref="GK198:GK248" si="248">SUMIFS(GQ$17:GQ$66,GT$17:GT$66,GH198,GN$17:GN$66,"Triaxial")/3+SUMIFS(GQ$17:GQ$66,GT$17:GT$66,GH198-60,GN$17:GN$66,"Triaxial")/3+SUMIFS(GQ$17:GQ$66,GT$17:GT$66,GH198+60,GN$17:GN$66,"Triaxial")/3+SUMIFS(GQ$17:GQ$66,GT$17:GT$66,GH198-120,GN$17:GN$66,"Triaxial")/3+SUMIFS(GQ$17:GQ$66,GT$17:GT$66,GH198+120,GN$17:GN$66,"Triaxial")/3</f>
        <v>0</v>
      </c>
      <c r="GL198">
        <f t="shared" ref="GL198:GL248" si="249">SUMIFS(GQ$17:GQ$66,GT$17:GT$66,GH198,GN$17:GN$66,"Quadraxial")/6+SUMIFS(GQ$17:GQ$66,GT$17:GT$66,GH198-45,GN$17:GN$66,"Quadraxial")/6+SUMIFS(GQ$17:GQ$66,GT$17:GT$66,GH198+45,GN$17:GN$66,"Quadraxial")/6+SUMIFS(GQ$17:GQ$66,GT$17:GT$66,GH198-90,GN$17:GN$66,"Quadraxial")/6+SUMIFS(GQ$17:GQ$66,GT$17:GT$66,GH198+90,GN$17:GN$66,"Quadraxial")/6+SUMIFS(GQ$17:GQ$66,GT$17:GT$66,GH198-135,GN$17:GN$66,"Quadraxial")/6+SUMIFS(GQ$17:GQ$66,GT$17:GT$66,GH198+135,GN$17:GN$66,"Quadraxial")/6</f>
        <v>0</v>
      </c>
      <c r="GM198">
        <f t="shared" ref="GM198:GM248" si="250">SUM(GI198:GL198)</f>
        <v>0</v>
      </c>
      <c r="GN198" s="23">
        <f t="shared" ref="GN198:GN248" si="251">SUMIF(GH$69:GH$248,"&gt;="&amp;GH198-10,GM$69:GM$248)-SUMIF(GH$69:GH$248,"&gt;"&amp;GH198+10,GM$69:GM$248)</f>
        <v>0</v>
      </c>
      <c r="GO198" s="465"/>
      <c r="GP198" s="335"/>
      <c r="GQ198" s="335"/>
      <c r="GR198" s="335"/>
      <c r="GS198" s="335"/>
      <c r="GT198" s="335"/>
      <c r="GU198" s="335"/>
      <c r="GV198" s="335"/>
      <c r="GW198" s="335"/>
      <c r="GX198" s="335"/>
      <c r="GY198" s="23">
        <v>40</v>
      </c>
      <c r="GZ198" s="23">
        <f t="shared" ref="GZ198:GZ248" si="252">SUMIFS(HH$17:HH$66,HK$17:HK$66,GY198,HE$17:HE$66,"Unidirectional")</f>
        <v>0</v>
      </c>
      <c r="HA198">
        <f t="shared" ref="HA198:HA248" si="253">SUMIFS(HH$17:HH$66,HK$17:HK$66,GY198,HE$17:HE$66,"Bidirectional")/2+SUMIFS(HH$17:HH$66,HK$17:HK$66,GY198-90,HE$17:HE$66,"Bidirectional")/2+SUMIFS(HH$17:HH$66,HK$17:HK$66,GY198+90,HE$17:HE$66,"Bidirectional")/2</f>
        <v>0</v>
      </c>
      <c r="HB198">
        <f t="shared" ref="HB198:HB248" si="254">SUMIFS(HH$17:HH$66,HK$17:HK$66,GY198,HE$17:HE$66,"Triaxial")/3+SUMIFS(HH$17:HH$66,HK$17:HK$66,GY198-60,HE$17:HE$66,"Triaxial")/3+SUMIFS(HH$17:HH$66,HK$17:HK$66,GY198+60,HE$17:HE$66,"Triaxial")/3+SUMIFS(HH$17:HH$66,HK$17:HK$66,GY198-120,HE$17:HE$66,"Triaxial")/3+SUMIFS(HH$17:HH$66,HK$17:HK$66,GY198+120,HE$17:HE$66,"Triaxial")/3</f>
        <v>0</v>
      </c>
      <c r="HC198">
        <f t="shared" ref="HC198:HC248" si="255">SUMIFS(HH$17:HH$66,HK$17:HK$66,GY198,HE$17:HE$66,"Quadraxial")/6+SUMIFS(HH$17:HH$66,HK$17:HK$66,GY198-45,HE$17:HE$66,"Quadraxial")/6+SUMIFS(HH$17:HH$66,HK$17:HK$66,GY198+45,HE$17:HE$66,"Quadraxial")/6+SUMIFS(HH$17:HH$66,HK$17:HK$66,GY198-90,HE$17:HE$66,"Quadraxial")/6+SUMIFS(HH$17:HH$66,HK$17:HK$66,GY198+90,HE$17:HE$66,"Quadraxial")/6+SUMIFS(HH$17:HH$66,HK$17:HK$66,GY198-135,HE$17:HE$66,"Quadraxial")/6+SUMIFS(HH$17:HH$66,HK$17:HK$66,GY198+135,HE$17:HE$66,"Quadraxial")/6</f>
        <v>0</v>
      </c>
      <c r="HD198">
        <f t="shared" ref="HD198:HD248" si="256">SUM(GZ198:HC198)</f>
        <v>0</v>
      </c>
      <c r="HE198" s="23">
        <f t="shared" ref="HE198:HE248" si="257">SUMIF(GY$69:GY$248,"&gt;="&amp;GY198-10,HD$69:HD$248)-SUMIF(GY$69:GY$248,"&gt;"&amp;GY198+10,HD$69:HD$248)</f>
        <v>0</v>
      </c>
      <c r="HF198" s="465"/>
      <c r="HG198" s="335"/>
      <c r="HH198" s="335"/>
      <c r="HI198" s="335"/>
      <c r="HJ198" s="335"/>
      <c r="HK198" s="335"/>
      <c r="HL198" s="335"/>
      <c r="HM198" s="335"/>
      <c r="HN198" s="335"/>
      <c r="HO198" s="335"/>
      <c r="HP198" s="23">
        <v>40</v>
      </c>
      <c r="HQ198" s="23">
        <f t="shared" ref="HQ198:HQ248" si="258">SUMIFS(HY$17:HY$66,IB$17:IB$66,HP198,HV$17:HV$66,"Unidirectional")</f>
        <v>0</v>
      </c>
      <c r="HR198">
        <f t="shared" ref="HR198:HR248" si="259">SUMIFS(HY$17:HY$66,IB$17:IB$66,HP198,HV$17:HV$66,"Bidirectional")/2+SUMIFS(HY$17:HY$66,IB$17:IB$66,HP198-90,HV$17:HV$66,"Bidirectional")/2+SUMIFS(HY$17:HY$66,IB$17:IB$66,HP198+90,HV$17:HV$66,"Bidirectional")/2</f>
        <v>0</v>
      </c>
      <c r="HS198">
        <f t="shared" ref="HS198:HS248" si="260">SUMIFS(HY$17:HY$66,IB$17:IB$66,HP198,HV$17:HV$66,"Triaxial")/3+SUMIFS(HY$17:HY$66,IB$17:IB$66,HP198-60,HV$17:HV$66,"Triaxial")/3+SUMIFS(HY$17:HY$66,IB$17:IB$66,HP198+60,HV$17:HV$66,"Triaxial")/3+SUMIFS(HY$17:HY$66,IB$17:IB$66,HP198-120,HV$17:HV$66,"Triaxial")/3+SUMIFS(HY$17:HY$66,IB$17:IB$66,HP198+120,HV$17:HV$66,"Triaxial")/3</f>
        <v>0</v>
      </c>
      <c r="HT198">
        <f t="shared" ref="HT198:HT248" si="261">SUMIFS(HY$17:HY$66,IB$17:IB$66,HP198,HV$17:HV$66,"Quadraxial")/6+SUMIFS(HY$17:HY$66,IB$17:IB$66,HP198-45,HV$17:HV$66,"Quadraxial")/6+SUMIFS(HY$17:HY$66,IB$17:IB$66,HP198+45,HV$17:HV$66,"Quadraxial")/6+SUMIFS(HY$17:HY$66,IB$17:IB$66,HP198-90,HV$17:HV$66,"Quadraxial")/6+SUMIFS(HY$17:HY$66,IB$17:IB$66,HP198+90,HV$17:HV$66,"Quadraxial")/6+SUMIFS(HY$17:HY$66,IB$17:IB$66,HP198-135,HV$17:HV$66,"Quadraxial")/6+SUMIFS(HY$17:HY$66,IB$17:IB$66,HP198+135,HV$17:HV$66,"Quadraxial")/6</f>
        <v>0</v>
      </c>
      <c r="HU198">
        <f t="shared" ref="HU198:HU248" si="262">SUM(HQ198:HT198)</f>
        <v>0</v>
      </c>
      <c r="HV198" s="23">
        <f t="shared" ref="HV198:HV248" si="263">SUMIF(HP$69:HP$248,"&gt;="&amp;HP198-10,HU$69:HU$248)-SUMIF(HP$69:HP$248,"&gt;"&amp;HP198+10,HU$69:HU$248)</f>
        <v>0</v>
      </c>
      <c r="HW198" s="465"/>
      <c r="HX198" s="335"/>
      <c r="HY198" s="335"/>
      <c r="HZ198" s="335"/>
      <c r="IA198" s="335"/>
      <c r="IB198" s="335"/>
      <c r="IC198" s="335"/>
      <c r="ID198" s="335"/>
      <c r="IE198" s="335"/>
      <c r="IF198" s="335"/>
      <c r="IG198" s="23">
        <v>40</v>
      </c>
      <c r="IH198" s="23">
        <f t="shared" ref="IH198:IH248" si="264">SUMIFS(IP$17:IP$66,IS$17:IS$66,IG198,IM$17:IM$66,"Unidirectional")</f>
        <v>0</v>
      </c>
      <c r="II198">
        <f t="shared" ref="II198:II248" si="265">SUMIFS(IP$17:IP$66,IS$17:IS$66,IG198,IM$17:IM$66,"Bidirectional")/2+SUMIFS(IP$17:IP$66,IS$17:IS$66,IG198-90,IM$17:IM$66,"Bidirectional")/2+SUMIFS(IP$17:IP$66,IS$17:IS$66,IG198+90,IM$17:IM$66,"Bidirectional")/2</f>
        <v>0</v>
      </c>
      <c r="IJ198">
        <f t="shared" ref="IJ198:IJ248" si="266">SUMIFS(IP$17:IP$66,IS$17:IS$66,IG198,IM$17:IM$66,"Triaxial")/3+SUMIFS(IP$17:IP$66,IS$17:IS$66,IG198-60,IM$17:IM$66,"Triaxial")/3+SUMIFS(IP$17:IP$66,IS$17:IS$66,IG198+60,IM$17:IM$66,"Triaxial")/3+SUMIFS(IP$17:IP$66,IS$17:IS$66,IG198-120,IM$17:IM$66,"Triaxial")/3+SUMIFS(IP$17:IP$66,IS$17:IS$66,IG198+120,IM$17:IM$66,"Triaxial")/3</f>
        <v>0</v>
      </c>
      <c r="IK198">
        <f t="shared" ref="IK198:IK248" si="267">SUMIFS(IP$17:IP$66,IS$17:IS$66,IG198,IM$17:IM$66,"Quadraxial")/6+SUMIFS(IP$17:IP$66,IS$17:IS$66,IG198-45,IM$17:IM$66,"Quadraxial")/6+SUMIFS(IP$17:IP$66,IS$17:IS$66,IG198+45,IM$17:IM$66,"Quadraxial")/6+SUMIFS(IP$17:IP$66,IS$17:IS$66,IG198-90,IM$17:IM$66,"Quadraxial")/6+SUMIFS(IP$17:IP$66,IS$17:IS$66,IG198+90,IM$17:IM$66,"Quadraxial")/6+SUMIFS(IP$17:IP$66,IS$17:IS$66,IG198-135,IM$17:IM$66,"Quadraxial")/6+SUMIFS(IP$17:IP$66,IS$17:IS$66,IG198+135,IM$17:IM$66,"Quadraxial")/6</f>
        <v>0</v>
      </c>
      <c r="IL198">
        <f t="shared" ref="IL198:IL248" si="268">SUM(IH198:IK198)</f>
        <v>0</v>
      </c>
      <c r="IM198" s="23">
        <f t="shared" ref="IM198:IM248" si="269">SUMIF(IG$69:IG$248,"&gt;="&amp;IG198-10,IL$69:IL$248)-SUMIF(IG$69:IG$248,"&gt;"&amp;IG198+10,IL$69:IL$248)</f>
        <v>0</v>
      </c>
      <c r="IN198" s="465"/>
      <c r="IO198" s="335"/>
      <c r="IP198" s="335"/>
      <c r="IQ198" s="335"/>
      <c r="IR198" s="335"/>
      <c r="IS198" s="335"/>
      <c r="IT198" s="335"/>
    </row>
    <row r="199" spans="1:254" s="124" customFormat="1" ht="12.75" x14ac:dyDescent="0.2">
      <c r="A199" s="335"/>
      <c r="B199" s="335"/>
      <c r="C199" s="23">
        <v>41</v>
      </c>
      <c r="D199" s="23">
        <f t="shared" si="180"/>
        <v>0</v>
      </c>
      <c r="E199">
        <f t="shared" si="181"/>
        <v>0</v>
      </c>
      <c r="F199">
        <f t="shared" si="182"/>
        <v>0</v>
      </c>
      <c r="G199">
        <f t="shared" si="183"/>
        <v>0</v>
      </c>
      <c r="H199">
        <f t="shared" si="184"/>
        <v>0</v>
      </c>
      <c r="I199" s="23">
        <f t="shared" ca="1" si="185"/>
        <v>570</v>
      </c>
      <c r="J199" s="465"/>
      <c r="K199" s="335"/>
      <c r="L199" s="335"/>
      <c r="M199" s="335"/>
      <c r="N199" s="335"/>
      <c r="O199" s="335"/>
      <c r="P199" s="335"/>
      <c r="Q199" s="335"/>
      <c r="R199" s="335"/>
      <c r="S199" s="335"/>
      <c r="T199" s="23">
        <v>41</v>
      </c>
      <c r="U199" s="23">
        <f t="shared" si="186"/>
        <v>0</v>
      </c>
      <c r="V199">
        <f t="shared" si="187"/>
        <v>0</v>
      </c>
      <c r="W199">
        <f t="shared" si="188"/>
        <v>0</v>
      </c>
      <c r="X199">
        <f t="shared" si="189"/>
        <v>0</v>
      </c>
      <c r="Y199">
        <f t="shared" si="190"/>
        <v>0</v>
      </c>
      <c r="Z199" s="23">
        <f t="shared" ca="1" si="191"/>
        <v>100</v>
      </c>
      <c r="AA199" s="465"/>
      <c r="AB199" s="335"/>
      <c r="AC199" s="335"/>
      <c r="AD199" s="335"/>
      <c r="AE199" s="335"/>
      <c r="AF199" s="335"/>
      <c r="AG199" s="335"/>
      <c r="AH199" s="335"/>
      <c r="AI199" s="335"/>
      <c r="AJ199" s="335"/>
      <c r="AK199" s="23">
        <v>41</v>
      </c>
      <c r="AL199" s="23">
        <f t="shared" si="192"/>
        <v>0</v>
      </c>
      <c r="AM199">
        <f t="shared" si="193"/>
        <v>0</v>
      </c>
      <c r="AN199">
        <f t="shared" si="194"/>
        <v>0</v>
      </c>
      <c r="AO199">
        <f t="shared" si="195"/>
        <v>0</v>
      </c>
      <c r="AP199">
        <f t="shared" si="196"/>
        <v>0</v>
      </c>
      <c r="AQ199" s="23">
        <f t="shared" ca="1" si="197"/>
        <v>482.5</v>
      </c>
      <c r="AR199" s="465"/>
      <c r="AS199" s="335"/>
      <c r="AT199" s="335"/>
      <c r="AU199" s="335"/>
      <c r="AV199" s="335"/>
      <c r="AW199" s="335"/>
      <c r="AX199" s="335"/>
      <c r="AY199" s="335"/>
      <c r="AZ199" s="335"/>
      <c r="BA199" s="335"/>
      <c r="BB199" s="23">
        <v>41</v>
      </c>
      <c r="BC199" s="23">
        <f t="shared" si="198"/>
        <v>0</v>
      </c>
      <c r="BD199">
        <f t="shared" si="199"/>
        <v>0</v>
      </c>
      <c r="BE199">
        <f t="shared" si="200"/>
        <v>0</v>
      </c>
      <c r="BF199">
        <f t="shared" si="201"/>
        <v>0</v>
      </c>
      <c r="BG199">
        <f t="shared" si="202"/>
        <v>0</v>
      </c>
      <c r="BH199" s="23">
        <f t="shared" ca="1" si="203"/>
        <v>400</v>
      </c>
      <c r="BI199" s="465"/>
      <c r="BJ199" s="335"/>
      <c r="BK199" s="335"/>
      <c r="BL199" s="335"/>
      <c r="BM199" s="335"/>
      <c r="BN199" s="335"/>
      <c r="BO199" s="335"/>
      <c r="BP199" s="335"/>
      <c r="BQ199" s="335"/>
      <c r="BR199" s="335"/>
      <c r="BS199" s="23">
        <v>41</v>
      </c>
      <c r="BT199" s="23">
        <f t="shared" si="204"/>
        <v>0</v>
      </c>
      <c r="BU199">
        <f t="shared" si="205"/>
        <v>0</v>
      </c>
      <c r="BV199">
        <f t="shared" si="206"/>
        <v>0</v>
      </c>
      <c r="BW199">
        <f t="shared" si="207"/>
        <v>0</v>
      </c>
      <c r="BX199">
        <f t="shared" si="208"/>
        <v>0</v>
      </c>
      <c r="BY199" s="23">
        <f t="shared" ca="1" si="209"/>
        <v>0</v>
      </c>
      <c r="BZ199" s="465"/>
      <c r="CA199" s="335"/>
      <c r="CB199" s="335"/>
      <c r="CC199" s="335"/>
      <c r="CD199" s="335"/>
      <c r="CE199" s="335"/>
      <c r="CF199" s="335"/>
      <c r="CG199" s="335"/>
      <c r="CH199" s="335"/>
      <c r="CI199" s="335"/>
      <c r="CJ199" s="23">
        <v>41</v>
      </c>
      <c r="CK199" s="23">
        <f t="shared" si="210"/>
        <v>0</v>
      </c>
      <c r="CL199">
        <f t="shared" si="211"/>
        <v>0</v>
      </c>
      <c r="CM199">
        <f t="shared" si="212"/>
        <v>0</v>
      </c>
      <c r="CN199">
        <f t="shared" si="213"/>
        <v>0</v>
      </c>
      <c r="CO199">
        <f t="shared" si="214"/>
        <v>0</v>
      </c>
      <c r="CP199" s="23">
        <f t="shared" ca="1" si="215"/>
        <v>570</v>
      </c>
      <c r="CQ199" s="465"/>
      <c r="CR199" s="335"/>
      <c r="CS199" s="335"/>
      <c r="CT199" s="335"/>
      <c r="CU199" s="335"/>
      <c r="CV199" s="335"/>
      <c r="CW199" s="335"/>
      <c r="CX199" s="335"/>
      <c r="CY199" s="335"/>
      <c r="CZ199" s="335"/>
      <c r="DA199" s="23">
        <v>41</v>
      </c>
      <c r="DB199" s="23">
        <f t="shared" si="216"/>
        <v>0</v>
      </c>
      <c r="DC199">
        <f t="shared" si="217"/>
        <v>0</v>
      </c>
      <c r="DD199">
        <f t="shared" si="218"/>
        <v>0</v>
      </c>
      <c r="DE199">
        <f t="shared" si="219"/>
        <v>0</v>
      </c>
      <c r="DF199">
        <f t="shared" si="220"/>
        <v>0</v>
      </c>
      <c r="DG199" s="23">
        <f t="shared" ca="1" si="221"/>
        <v>300</v>
      </c>
      <c r="DH199" s="465"/>
      <c r="DI199" s="335"/>
      <c r="DJ199" s="335"/>
      <c r="DK199" s="335"/>
      <c r="DL199" s="335"/>
      <c r="DM199" s="335"/>
      <c r="DN199" s="335"/>
      <c r="DO199" s="335"/>
      <c r="DP199" s="335"/>
      <c r="DQ199" s="335"/>
      <c r="DR199" s="23">
        <v>41</v>
      </c>
      <c r="DS199" s="23">
        <f t="shared" si="222"/>
        <v>0</v>
      </c>
      <c r="DT199">
        <f t="shared" si="223"/>
        <v>0</v>
      </c>
      <c r="DU199">
        <f t="shared" si="224"/>
        <v>0</v>
      </c>
      <c r="DV199">
        <f t="shared" si="225"/>
        <v>0</v>
      </c>
      <c r="DW199">
        <f t="shared" si="226"/>
        <v>0</v>
      </c>
      <c r="DX199" s="23">
        <f t="shared" ca="1" si="227"/>
        <v>735</v>
      </c>
      <c r="DY199" s="465"/>
      <c r="DZ199" s="335"/>
      <c r="EA199" s="335"/>
      <c r="EB199" s="335"/>
      <c r="EC199" s="335"/>
      <c r="ED199" s="335"/>
      <c r="EE199" s="335"/>
      <c r="EF199" s="335"/>
      <c r="EG199" s="335"/>
      <c r="EH199" s="335"/>
      <c r="EI199" s="23">
        <v>41</v>
      </c>
      <c r="EJ199" s="23">
        <f t="shared" si="228"/>
        <v>0</v>
      </c>
      <c r="EK199">
        <f t="shared" si="229"/>
        <v>0</v>
      </c>
      <c r="EL199">
        <f t="shared" si="230"/>
        <v>0</v>
      </c>
      <c r="EM199">
        <f t="shared" si="231"/>
        <v>0</v>
      </c>
      <c r="EN199">
        <f t="shared" si="232"/>
        <v>0</v>
      </c>
      <c r="EO199" s="23">
        <f t="shared" ca="1" si="233"/>
        <v>200</v>
      </c>
      <c r="EP199" s="465"/>
      <c r="EQ199" s="335"/>
      <c r="ER199" s="335"/>
      <c r="ES199" s="335"/>
      <c r="ET199" s="335"/>
      <c r="EU199" s="335"/>
      <c r="EV199" s="335"/>
      <c r="EW199" s="335"/>
      <c r="EX199" s="335"/>
      <c r="EY199" s="335"/>
      <c r="EZ199" s="23">
        <v>41</v>
      </c>
      <c r="FA199" s="23">
        <f t="shared" si="234"/>
        <v>0</v>
      </c>
      <c r="FB199">
        <f t="shared" si="235"/>
        <v>0</v>
      </c>
      <c r="FC199">
        <f t="shared" si="236"/>
        <v>0</v>
      </c>
      <c r="FD199">
        <f t="shared" si="237"/>
        <v>0</v>
      </c>
      <c r="FE199">
        <f t="shared" si="238"/>
        <v>0</v>
      </c>
      <c r="FF199" s="23">
        <f t="shared" ca="1" si="239"/>
        <v>200</v>
      </c>
      <c r="FG199" s="465"/>
      <c r="FH199" s="335"/>
      <c r="FI199" s="335"/>
      <c r="FJ199" s="335"/>
      <c r="FK199" s="335"/>
      <c r="FL199" s="335"/>
      <c r="FM199" s="335"/>
      <c r="FN199" s="335"/>
      <c r="FO199" s="335"/>
      <c r="FP199" s="335"/>
      <c r="FQ199" s="23">
        <v>41</v>
      </c>
      <c r="FR199" s="23">
        <f t="shared" si="240"/>
        <v>0</v>
      </c>
      <c r="FS199">
        <f t="shared" si="241"/>
        <v>0</v>
      </c>
      <c r="FT199">
        <f t="shared" si="242"/>
        <v>0</v>
      </c>
      <c r="FU199">
        <f t="shared" si="243"/>
        <v>0</v>
      </c>
      <c r="FV199">
        <f t="shared" si="244"/>
        <v>0</v>
      </c>
      <c r="FW199" s="23">
        <f t="shared" si="245"/>
        <v>0</v>
      </c>
      <c r="FX199" s="465"/>
      <c r="FY199" s="335"/>
      <c r="FZ199" s="335"/>
      <c r="GA199" s="335"/>
      <c r="GB199" s="335"/>
      <c r="GC199" s="335"/>
      <c r="GD199" s="335"/>
      <c r="GE199" s="335"/>
      <c r="GF199" s="335"/>
      <c r="GG199" s="335"/>
      <c r="GH199" s="23">
        <v>41</v>
      </c>
      <c r="GI199" s="23">
        <f t="shared" si="246"/>
        <v>0</v>
      </c>
      <c r="GJ199">
        <f t="shared" si="247"/>
        <v>0</v>
      </c>
      <c r="GK199">
        <f t="shared" si="248"/>
        <v>0</v>
      </c>
      <c r="GL199">
        <f t="shared" si="249"/>
        <v>0</v>
      </c>
      <c r="GM199">
        <f t="shared" si="250"/>
        <v>0</v>
      </c>
      <c r="GN199" s="23">
        <f t="shared" si="251"/>
        <v>0</v>
      </c>
      <c r="GO199" s="465"/>
      <c r="GP199" s="335"/>
      <c r="GQ199" s="335"/>
      <c r="GR199" s="335"/>
      <c r="GS199" s="335"/>
      <c r="GT199" s="335"/>
      <c r="GU199" s="335"/>
      <c r="GV199" s="335"/>
      <c r="GW199" s="335"/>
      <c r="GX199" s="335"/>
      <c r="GY199" s="23">
        <v>41</v>
      </c>
      <c r="GZ199" s="23">
        <f t="shared" si="252"/>
        <v>0</v>
      </c>
      <c r="HA199">
        <f t="shared" si="253"/>
        <v>0</v>
      </c>
      <c r="HB199">
        <f t="shared" si="254"/>
        <v>0</v>
      </c>
      <c r="HC199">
        <f t="shared" si="255"/>
        <v>0</v>
      </c>
      <c r="HD199">
        <f t="shared" si="256"/>
        <v>0</v>
      </c>
      <c r="HE199" s="23">
        <f t="shared" si="257"/>
        <v>0</v>
      </c>
      <c r="HF199" s="465"/>
      <c r="HG199" s="335"/>
      <c r="HH199" s="335"/>
      <c r="HI199" s="335"/>
      <c r="HJ199" s="335"/>
      <c r="HK199" s="335"/>
      <c r="HL199" s="335"/>
      <c r="HM199" s="335"/>
      <c r="HN199" s="335"/>
      <c r="HO199" s="335"/>
      <c r="HP199" s="23">
        <v>41</v>
      </c>
      <c r="HQ199" s="23">
        <f t="shared" si="258"/>
        <v>0</v>
      </c>
      <c r="HR199">
        <f t="shared" si="259"/>
        <v>0</v>
      </c>
      <c r="HS199">
        <f t="shared" si="260"/>
        <v>0</v>
      </c>
      <c r="HT199">
        <f t="shared" si="261"/>
        <v>0</v>
      </c>
      <c r="HU199">
        <f t="shared" si="262"/>
        <v>0</v>
      </c>
      <c r="HV199" s="23">
        <f t="shared" si="263"/>
        <v>0</v>
      </c>
      <c r="HW199" s="465"/>
      <c r="HX199" s="335"/>
      <c r="HY199" s="335"/>
      <c r="HZ199" s="335"/>
      <c r="IA199" s="335"/>
      <c r="IB199" s="335"/>
      <c r="IC199" s="335"/>
      <c r="ID199" s="335"/>
      <c r="IE199" s="335"/>
      <c r="IF199" s="335"/>
      <c r="IG199" s="23">
        <v>41</v>
      </c>
      <c r="IH199" s="23">
        <f t="shared" si="264"/>
        <v>0</v>
      </c>
      <c r="II199">
        <f t="shared" si="265"/>
        <v>0</v>
      </c>
      <c r="IJ199">
        <f t="shared" si="266"/>
        <v>0</v>
      </c>
      <c r="IK199">
        <f t="shared" si="267"/>
        <v>0</v>
      </c>
      <c r="IL199">
        <f t="shared" si="268"/>
        <v>0</v>
      </c>
      <c r="IM199" s="23">
        <f t="shared" si="269"/>
        <v>0</v>
      </c>
      <c r="IN199" s="465"/>
      <c r="IO199" s="335"/>
      <c r="IP199" s="335"/>
      <c r="IQ199" s="335"/>
      <c r="IR199" s="335"/>
      <c r="IS199" s="335"/>
      <c r="IT199" s="335"/>
    </row>
    <row r="200" spans="1:254" s="124" customFormat="1" ht="12.75" x14ac:dyDescent="0.2">
      <c r="A200" s="335"/>
      <c r="B200" s="335"/>
      <c r="C200" s="23">
        <v>42</v>
      </c>
      <c r="D200" s="23">
        <f t="shared" si="180"/>
        <v>0</v>
      </c>
      <c r="E200">
        <f t="shared" si="181"/>
        <v>0</v>
      </c>
      <c r="F200">
        <f t="shared" si="182"/>
        <v>0</v>
      </c>
      <c r="G200">
        <f t="shared" si="183"/>
        <v>0</v>
      </c>
      <c r="H200">
        <f t="shared" si="184"/>
        <v>0</v>
      </c>
      <c r="I200" s="23">
        <f t="shared" ca="1" si="185"/>
        <v>570</v>
      </c>
      <c r="J200" s="465"/>
      <c r="K200" s="335"/>
      <c r="L200" s="335"/>
      <c r="M200" s="335"/>
      <c r="N200" s="335"/>
      <c r="O200" s="335"/>
      <c r="P200" s="335"/>
      <c r="Q200" s="335"/>
      <c r="R200" s="335"/>
      <c r="S200" s="335"/>
      <c r="T200" s="23">
        <v>42</v>
      </c>
      <c r="U200" s="23">
        <f t="shared" si="186"/>
        <v>0</v>
      </c>
      <c r="V200">
        <f t="shared" si="187"/>
        <v>0</v>
      </c>
      <c r="W200">
        <f t="shared" si="188"/>
        <v>0</v>
      </c>
      <c r="X200">
        <f t="shared" si="189"/>
        <v>0</v>
      </c>
      <c r="Y200">
        <f t="shared" si="190"/>
        <v>0</v>
      </c>
      <c r="Z200" s="23">
        <f t="shared" ca="1" si="191"/>
        <v>100</v>
      </c>
      <c r="AA200" s="465"/>
      <c r="AB200" s="335"/>
      <c r="AC200" s="335"/>
      <c r="AD200" s="335"/>
      <c r="AE200" s="335"/>
      <c r="AF200" s="335"/>
      <c r="AG200" s="335"/>
      <c r="AH200" s="335"/>
      <c r="AI200" s="335"/>
      <c r="AJ200" s="335"/>
      <c r="AK200" s="23">
        <v>42</v>
      </c>
      <c r="AL200" s="23">
        <f t="shared" si="192"/>
        <v>0</v>
      </c>
      <c r="AM200">
        <f t="shared" si="193"/>
        <v>0</v>
      </c>
      <c r="AN200">
        <f t="shared" si="194"/>
        <v>0</v>
      </c>
      <c r="AO200">
        <f t="shared" si="195"/>
        <v>0</v>
      </c>
      <c r="AP200">
        <f t="shared" si="196"/>
        <v>0</v>
      </c>
      <c r="AQ200" s="23">
        <f t="shared" ca="1" si="197"/>
        <v>482.5</v>
      </c>
      <c r="AR200" s="465"/>
      <c r="AS200" s="335"/>
      <c r="AT200" s="335"/>
      <c r="AU200" s="335"/>
      <c r="AV200" s="335"/>
      <c r="AW200" s="335"/>
      <c r="AX200" s="335"/>
      <c r="AY200" s="335"/>
      <c r="AZ200" s="335"/>
      <c r="BA200" s="335"/>
      <c r="BB200" s="23">
        <v>42</v>
      </c>
      <c r="BC200" s="23">
        <f t="shared" si="198"/>
        <v>0</v>
      </c>
      <c r="BD200">
        <f t="shared" si="199"/>
        <v>0</v>
      </c>
      <c r="BE200">
        <f t="shared" si="200"/>
        <v>0</v>
      </c>
      <c r="BF200">
        <f t="shared" si="201"/>
        <v>0</v>
      </c>
      <c r="BG200">
        <f t="shared" si="202"/>
        <v>0</v>
      </c>
      <c r="BH200" s="23">
        <f t="shared" ca="1" si="203"/>
        <v>400</v>
      </c>
      <c r="BI200" s="465"/>
      <c r="BJ200" s="335"/>
      <c r="BK200" s="335"/>
      <c r="BL200" s="335"/>
      <c r="BM200" s="335"/>
      <c r="BN200" s="335"/>
      <c r="BO200" s="335"/>
      <c r="BP200" s="335"/>
      <c r="BQ200" s="335"/>
      <c r="BR200" s="335"/>
      <c r="BS200" s="23">
        <v>42</v>
      </c>
      <c r="BT200" s="23">
        <f t="shared" si="204"/>
        <v>0</v>
      </c>
      <c r="BU200">
        <f t="shared" si="205"/>
        <v>0</v>
      </c>
      <c r="BV200">
        <f t="shared" si="206"/>
        <v>0</v>
      </c>
      <c r="BW200">
        <f t="shared" si="207"/>
        <v>0</v>
      </c>
      <c r="BX200">
        <f t="shared" si="208"/>
        <v>0</v>
      </c>
      <c r="BY200" s="23">
        <f t="shared" ca="1" si="209"/>
        <v>0</v>
      </c>
      <c r="BZ200" s="465"/>
      <c r="CA200" s="335"/>
      <c r="CB200" s="335"/>
      <c r="CC200" s="335"/>
      <c r="CD200" s="335"/>
      <c r="CE200" s="335"/>
      <c r="CF200" s="335"/>
      <c r="CG200" s="335"/>
      <c r="CH200" s="335"/>
      <c r="CI200" s="335"/>
      <c r="CJ200" s="23">
        <v>42</v>
      </c>
      <c r="CK200" s="23">
        <f t="shared" si="210"/>
        <v>0</v>
      </c>
      <c r="CL200">
        <f t="shared" si="211"/>
        <v>0</v>
      </c>
      <c r="CM200">
        <f t="shared" si="212"/>
        <v>0</v>
      </c>
      <c r="CN200">
        <f t="shared" si="213"/>
        <v>0</v>
      </c>
      <c r="CO200">
        <f t="shared" si="214"/>
        <v>0</v>
      </c>
      <c r="CP200" s="23">
        <f t="shared" ca="1" si="215"/>
        <v>570</v>
      </c>
      <c r="CQ200" s="465"/>
      <c r="CR200" s="335"/>
      <c r="CS200" s="335"/>
      <c r="CT200" s="335"/>
      <c r="CU200" s="335"/>
      <c r="CV200" s="335"/>
      <c r="CW200" s="335"/>
      <c r="CX200" s="335"/>
      <c r="CY200" s="335"/>
      <c r="CZ200" s="335"/>
      <c r="DA200" s="23">
        <v>42</v>
      </c>
      <c r="DB200" s="23">
        <f t="shared" si="216"/>
        <v>0</v>
      </c>
      <c r="DC200">
        <f t="shared" si="217"/>
        <v>0</v>
      </c>
      <c r="DD200">
        <f t="shared" si="218"/>
        <v>0</v>
      </c>
      <c r="DE200">
        <f t="shared" si="219"/>
        <v>0</v>
      </c>
      <c r="DF200">
        <f t="shared" si="220"/>
        <v>0</v>
      </c>
      <c r="DG200" s="23">
        <f t="shared" ca="1" si="221"/>
        <v>300</v>
      </c>
      <c r="DH200" s="465"/>
      <c r="DI200" s="335"/>
      <c r="DJ200" s="335"/>
      <c r="DK200" s="335"/>
      <c r="DL200" s="335"/>
      <c r="DM200" s="335"/>
      <c r="DN200" s="335"/>
      <c r="DO200" s="335"/>
      <c r="DP200" s="335"/>
      <c r="DQ200" s="335"/>
      <c r="DR200" s="23">
        <v>42</v>
      </c>
      <c r="DS200" s="23">
        <f t="shared" si="222"/>
        <v>0</v>
      </c>
      <c r="DT200">
        <f t="shared" si="223"/>
        <v>0</v>
      </c>
      <c r="DU200">
        <f t="shared" si="224"/>
        <v>0</v>
      </c>
      <c r="DV200">
        <f t="shared" si="225"/>
        <v>0</v>
      </c>
      <c r="DW200">
        <f t="shared" si="226"/>
        <v>0</v>
      </c>
      <c r="DX200" s="23">
        <f t="shared" ca="1" si="227"/>
        <v>735</v>
      </c>
      <c r="DY200" s="465"/>
      <c r="DZ200" s="335"/>
      <c r="EA200" s="335"/>
      <c r="EB200" s="335"/>
      <c r="EC200" s="335"/>
      <c r="ED200" s="335"/>
      <c r="EE200" s="335"/>
      <c r="EF200" s="335"/>
      <c r="EG200" s="335"/>
      <c r="EH200" s="335"/>
      <c r="EI200" s="23">
        <v>42</v>
      </c>
      <c r="EJ200" s="23">
        <f t="shared" si="228"/>
        <v>0</v>
      </c>
      <c r="EK200">
        <f t="shared" si="229"/>
        <v>0</v>
      </c>
      <c r="EL200">
        <f t="shared" si="230"/>
        <v>0</v>
      </c>
      <c r="EM200">
        <f t="shared" si="231"/>
        <v>0</v>
      </c>
      <c r="EN200">
        <f t="shared" si="232"/>
        <v>0</v>
      </c>
      <c r="EO200" s="23">
        <f t="shared" ca="1" si="233"/>
        <v>200</v>
      </c>
      <c r="EP200" s="465"/>
      <c r="EQ200" s="335"/>
      <c r="ER200" s="335"/>
      <c r="ES200" s="335"/>
      <c r="ET200" s="335"/>
      <c r="EU200" s="335"/>
      <c r="EV200" s="335"/>
      <c r="EW200" s="335"/>
      <c r="EX200" s="335"/>
      <c r="EY200" s="335"/>
      <c r="EZ200" s="23">
        <v>42</v>
      </c>
      <c r="FA200" s="23">
        <f t="shared" si="234"/>
        <v>0</v>
      </c>
      <c r="FB200">
        <f t="shared" si="235"/>
        <v>0</v>
      </c>
      <c r="FC200">
        <f t="shared" si="236"/>
        <v>0</v>
      </c>
      <c r="FD200">
        <f t="shared" si="237"/>
        <v>0</v>
      </c>
      <c r="FE200">
        <f t="shared" si="238"/>
        <v>0</v>
      </c>
      <c r="FF200" s="23">
        <f t="shared" ca="1" si="239"/>
        <v>200</v>
      </c>
      <c r="FG200" s="465"/>
      <c r="FH200" s="335"/>
      <c r="FI200" s="335"/>
      <c r="FJ200" s="335"/>
      <c r="FK200" s="335"/>
      <c r="FL200" s="335"/>
      <c r="FM200" s="335"/>
      <c r="FN200" s="335"/>
      <c r="FO200" s="335"/>
      <c r="FP200" s="335"/>
      <c r="FQ200" s="23">
        <v>42</v>
      </c>
      <c r="FR200" s="23">
        <f t="shared" si="240"/>
        <v>0</v>
      </c>
      <c r="FS200">
        <f t="shared" si="241"/>
        <v>0</v>
      </c>
      <c r="FT200">
        <f t="shared" si="242"/>
        <v>0</v>
      </c>
      <c r="FU200">
        <f t="shared" si="243"/>
        <v>0</v>
      </c>
      <c r="FV200">
        <f t="shared" si="244"/>
        <v>0</v>
      </c>
      <c r="FW200" s="23">
        <f t="shared" si="245"/>
        <v>0</v>
      </c>
      <c r="FX200" s="465"/>
      <c r="FY200" s="335"/>
      <c r="FZ200" s="335"/>
      <c r="GA200" s="335"/>
      <c r="GB200" s="335"/>
      <c r="GC200" s="335"/>
      <c r="GD200" s="335"/>
      <c r="GE200" s="335"/>
      <c r="GF200" s="335"/>
      <c r="GG200" s="335"/>
      <c r="GH200" s="23">
        <v>42</v>
      </c>
      <c r="GI200" s="23">
        <f t="shared" si="246"/>
        <v>0</v>
      </c>
      <c r="GJ200">
        <f t="shared" si="247"/>
        <v>0</v>
      </c>
      <c r="GK200">
        <f t="shared" si="248"/>
        <v>0</v>
      </c>
      <c r="GL200">
        <f t="shared" si="249"/>
        <v>0</v>
      </c>
      <c r="GM200">
        <f t="shared" si="250"/>
        <v>0</v>
      </c>
      <c r="GN200" s="23">
        <f t="shared" si="251"/>
        <v>0</v>
      </c>
      <c r="GO200" s="465"/>
      <c r="GP200" s="335"/>
      <c r="GQ200" s="335"/>
      <c r="GR200" s="335"/>
      <c r="GS200" s="335"/>
      <c r="GT200" s="335"/>
      <c r="GU200" s="335"/>
      <c r="GV200" s="335"/>
      <c r="GW200" s="335"/>
      <c r="GX200" s="335"/>
      <c r="GY200" s="23">
        <v>42</v>
      </c>
      <c r="GZ200" s="23">
        <f t="shared" si="252"/>
        <v>0</v>
      </c>
      <c r="HA200">
        <f t="shared" si="253"/>
        <v>0</v>
      </c>
      <c r="HB200">
        <f t="shared" si="254"/>
        <v>0</v>
      </c>
      <c r="HC200">
        <f t="shared" si="255"/>
        <v>0</v>
      </c>
      <c r="HD200">
        <f t="shared" si="256"/>
        <v>0</v>
      </c>
      <c r="HE200" s="23">
        <f t="shared" si="257"/>
        <v>0</v>
      </c>
      <c r="HF200" s="465"/>
      <c r="HG200" s="335"/>
      <c r="HH200" s="335"/>
      <c r="HI200" s="335"/>
      <c r="HJ200" s="335"/>
      <c r="HK200" s="335"/>
      <c r="HL200" s="335"/>
      <c r="HM200" s="335"/>
      <c r="HN200" s="335"/>
      <c r="HO200" s="335"/>
      <c r="HP200" s="23">
        <v>42</v>
      </c>
      <c r="HQ200" s="23">
        <f t="shared" si="258"/>
        <v>0</v>
      </c>
      <c r="HR200">
        <f t="shared" si="259"/>
        <v>0</v>
      </c>
      <c r="HS200">
        <f t="shared" si="260"/>
        <v>0</v>
      </c>
      <c r="HT200">
        <f t="shared" si="261"/>
        <v>0</v>
      </c>
      <c r="HU200">
        <f t="shared" si="262"/>
        <v>0</v>
      </c>
      <c r="HV200" s="23">
        <f t="shared" si="263"/>
        <v>0</v>
      </c>
      <c r="HW200" s="465"/>
      <c r="HX200" s="335"/>
      <c r="HY200" s="335"/>
      <c r="HZ200" s="335"/>
      <c r="IA200" s="335"/>
      <c r="IB200" s="335"/>
      <c r="IC200" s="335"/>
      <c r="ID200" s="335"/>
      <c r="IE200" s="335"/>
      <c r="IF200" s="335"/>
      <c r="IG200" s="23">
        <v>42</v>
      </c>
      <c r="IH200" s="23">
        <f t="shared" si="264"/>
        <v>0</v>
      </c>
      <c r="II200">
        <f t="shared" si="265"/>
        <v>0</v>
      </c>
      <c r="IJ200">
        <f t="shared" si="266"/>
        <v>0</v>
      </c>
      <c r="IK200">
        <f t="shared" si="267"/>
        <v>0</v>
      </c>
      <c r="IL200">
        <f t="shared" si="268"/>
        <v>0</v>
      </c>
      <c r="IM200" s="23">
        <f t="shared" si="269"/>
        <v>0</v>
      </c>
      <c r="IN200" s="465"/>
      <c r="IO200" s="335"/>
      <c r="IP200" s="335"/>
      <c r="IQ200" s="335"/>
      <c r="IR200" s="335"/>
      <c r="IS200" s="335"/>
      <c r="IT200" s="335"/>
    </row>
    <row r="201" spans="1:254" s="124" customFormat="1" ht="12.75" x14ac:dyDescent="0.2">
      <c r="A201" s="335"/>
      <c r="B201" s="335"/>
      <c r="C201" s="23">
        <v>43</v>
      </c>
      <c r="D201" s="23">
        <f t="shared" si="180"/>
        <v>0</v>
      </c>
      <c r="E201">
        <f t="shared" si="181"/>
        <v>0</v>
      </c>
      <c r="F201">
        <f t="shared" si="182"/>
        <v>0</v>
      </c>
      <c r="G201">
        <f t="shared" si="183"/>
        <v>0</v>
      </c>
      <c r="H201">
        <f t="shared" si="184"/>
        <v>0</v>
      </c>
      <c r="I201" s="23">
        <f t="shared" ca="1" si="185"/>
        <v>570</v>
      </c>
      <c r="J201" s="465"/>
      <c r="K201" s="335"/>
      <c r="L201" s="335"/>
      <c r="M201" s="335"/>
      <c r="N201" s="335"/>
      <c r="O201" s="335"/>
      <c r="P201" s="335"/>
      <c r="Q201" s="335"/>
      <c r="R201" s="335"/>
      <c r="S201" s="335"/>
      <c r="T201" s="23">
        <v>43</v>
      </c>
      <c r="U201" s="23">
        <f t="shared" si="186"/>
        <v>0</v>
      </c>
      <c r="V201">
        <f t="shared" si="187"/>
        <v>0</v>
      </c>
      <c r="W201">
        <f t="shared" si="188"/>
        <v>0</v>
      </c>
      <c r="X201">
        <f t="shared" si="189"/>
        <v>0</v>
      </c>
      <c r="Y201">
        <f t="shared" si="190"/>
        <v>0</v>
      </c>
      <c r="Z201" s="23">
        <f t="shared" ca="1" si="191"/>
        <v>100</v>
      </c>
      <c r="AA201" s="465"/>
      <c r="AB201" s="335"/>
      <c r="AC201" s="335"/>
      <c r="AD201" s="335"/>
      <c r="AE201" s="335"/>
      <c r="AF201" s="335"/>
      <c r="AG201" s="335"/>
      <c r="AH201" s="335"/>
      <c r="AI201" s="335"/>
      <c r="AJ201" s="335"/>
      <c r="AK201" s="23">
        <v>43</v>
      </c>
      <c r="AL201" s="23">
        <f t="shared" si="192"/>
        <v>0</v>
      </c>
      <c r="AM201">
        <f t="shared" si="193"/>
        <v>0</v>
      </c>
      <c r="AN201">
        <f t="shared" si="194"/>
        <v>0</v>
      </c>
      <c r="AO201">
        <f t="shared" si="195"/>
        <v>0</v>
      </c>
      <c r="AP201">
        <f t="shared" si="196"/>
        <v>0</v>
      </c>
      <c r="AQ201" s="23">
        <f t="shared" ca="1" si="197"/>
        <v>482.5</v>
      </c>
      <c r="AR201" s="465"/>
      <c r="AS201" s="335"/>
      <c r="AT201" s="335"/>
      <c r="AU201" s="335"/>
      <c r="AV201" s="335"/>
      <c r="AW201" s="335"/>
      <c r="AX201" s="335"/>
      <c r="AY201" s="335"/>
      <c r="AZ201" s="335"/>
      <c r="BA201" s="335"/>
      <c r="BB201" s="23">
        <v>43</v>
      </c>
      <c r="BC201" s="23">
        <f t="shared" si="198"/>
        <v>0</v>
      </c>
      <c r="BD201">
        <f t="shared" si="199"/>
        <v>0</v>
      </c>
      <c r="BE201">
        <f t="shared" si="200"/>
        <v>0</v>
      </c>
      <c r="BF201">
        <f t="shared" si="201"/>
        <v>0</v>
      </c>
      <c r="BG201">
        <f t="shared" si="202"/>
        <v>0</v>
      </c>
      <c r="BH201" s="23">
        <f t="shared" ca="1" si="203"/>
        <v>400</v>
      </c>
      <c r="BI201" s="465"/>
      <c r="BJ201" s="335"/>
      <c r="BK201" s="335"/>
      <c r="BL201" s="335"/>
      <c r="BM201" s="335"/>
      <c r="BN201" s="335"/>
      <c r="BO201" s="335"/>
      <c r="BP201" s="335"/>
      <c r="BQ201" s="335"/>
      <c r="BR201" s="335"/>
      <c r="BS201" s="23">
        <v>43</v>
      </c>
      <c r="BT201" s="23">
        <f t="shared" si="204"/>
        <v>0</v>
      </c>
      <c r="BU201">
        <f t="shared" si="205"/>
        <v>0</v>
      </c>
      <c r="BV201">
        <f t="shared" si="206"/>
        <v>0</v>
      </c>
      <c r="BW201">
        <f t="shared" si="207"/>
        <v>0</v>
      </c>
      <c r="BX201">
        <f t="shared" si="208"/>
        <v>0</v>
      </c>
      <c r="BY201" s="23">
        <f t="shared" ca="1" si="209"/>
        <v>0</v>
      </c>
      <c r="BZ201" s="465"/>
      <c r="CA201" s="335"/>
      <c r="CB201" s="335"/>
      <c r="CC201" s="335"/>
      <c r="CD201" s="335"/>
      <c r="CE201" s="335"/>
      <c r="CF201" s="335"/>
      <c r="CG201" s="335"/>
      <c r="CH201" s="335"/>
      <c r="CI201" s="335"/>
      <c r="CJ201" s="23">
        <v>43</v>
      </c>
      <c r="CK201" s="23">
        <f t="shared" si="210"/>
        <v>0</v>
      </c>
      <c r="CL201">
        <f t="shared" si="211"/>
        <v>0</v>
      </c>
      <c r="CM201">
        <f t="shared" si="212"/>
        <v>0</v>
      </c>
      <c r="CN201">
        <f t="shared" si="213"/>
        <v>0</v>
      </c>
      <c r="CO201">
        <f t="shared" si="214"/>
        <v>0</v>
      </c>
      <c r="CP201" s="23">
        <f t="shared" ca="1" si="215"/>
        <v>570</v>
      </c>
      <c r="CQ201" s="465"/>
      <c r="CR201" s="335"/>
      <c r="CS201" s="335"/>
      <c r="CT201" s="335"/>
      <c r="CU201" s="335"/>
      <c r="CV201" s="335"/>
      <c r="CW201" s="335"/>
      <c r="CX201" s="335"/>
      <c r="CY201" s="335"/>
      <c r="CZ201" s="335"/>
      <c r="DA201" s="23">
        <v>43</v>
      </c>
      <c r="DB201" s="23">
        <f t="shared" si="216"/>
        <v>0</v>
      </c>
      <c r="DC201">
        <f t="shared" si="217"/>
        <v>0</v>
      </c>
      <c r="DD201">
        <f t="shared" si="218"/>
        <v>0</v>
      </c>
      <c r="DE201">
        <f t="shared" si="219"/>
        <v>0</v>
      </c>
      <c r="DF201">
        <f t="shared" si="220"/>
        <v>0</v>
      </c>
      <c r="DG201" s="23">
        <f t="shared" ca="1" si="221"/>
        <v>300</v>
      </c>
      <c r="DH201" s="465"/>
      <c r="DI201" s="335"/>
      <c r="DJ201" s="335"/>
      <c r="DK201" s="335"/>
      <c r="DL201" s="335"/>
      <c r="DM201" s="335"/>
      <c r="DN201" s="335"/>
      <c r="DO201" s="335"/>
      <c r="DP201" s="335"/>
      <c r="DQ201" s="335"/>
      <c r="DR201" s="23">
        <v>43</v>
      </c>
      <c r="DS201" s="23">
        <f t="shared" si="222"/>
        <v>0</v>
      </c>
      <c r="DT201">
        <f t="shared" si="223"/>
        <v>0</v>
      </c>
      <c r="DU201">
        <f t="shared" si="224"/>
        <v>0</v>
      </c>
      <c r="DV201">
        <f t="shared" si="225"/>
        <v>0</v>
      </c>
      <c r="DW201">
        <f t="shared" si="226"/>
        <v>0</v>
      </c>
      <c r="DX201" s="23">
        <f t="shared" ca="1" si="227"/>
        <v>735</v>
      </c>
      <c r="DY201" s="465"/>
      <c r="DZ201" s="335"/>
      <c r="EA201" s="335"/>
      <c r="EB201" s="335"/>
      <c r="EC201" s="335"/>
      <c r="ED201" s="335"/>
      <c r="EE201" s="335"/>
      <c r="EF201" s="335"/>
      <c r="EG201" s="335"/>
      <c r="EH201" s="335"/>
      <c r="EI201" s="23">
        <v>43</v>
      </c>
      <c r="EJ201" s="23">
        <f t="shared" si="228"/>
        <v>0</v>
      </c>
      <c r="EK201">
        <f t="shared" si="229"/>
        <v>0</v>
      </c>
      <c r="EL201">
        <f t="shared" si="230"/>
        <v>0</v>
      </c>
      <c r="EM201">
        <f t="shared" si="231"/>
        <v>0</v>
      </c>
      <c r="EN201">
        <f t="shared" si="232"/>
        <v>0</v>
      </c>
      <c r="EO201" s="23">
        <f t="shared" ca="1" si="233"/>
        <v>200</v>
      </c>
      <c r="EP201" s="465"/>
      <c r="EQ201" s="335"/>
      <c r="ER201" s="335"/>
      <c r="ES201" s="335"/>
      <c r="ET201" s="335"/>
      <c r="EU201" s="335"/>
      <c r="EV201" s="335"/>
      <c r="EW201" s="335"/>
      <c r="EX201" s="335"/>
      <c r="EY201" s="335"/>
      <c r="EZ201" s="23">
        <v>43</v>
      </c>
      <c r="FA201" s="23">
        <f t="shared" si="234"/>
        <v>0</v>
      </c>
      <c r="FB201">
        <f t="shared" si="235"/>
        <v>0</v>
      </c>
      <c r="FC201">
        <f t="shared" si="236"/>
        <v>0</v>
      </c>
      <c r="FD201">
        <f t="shared" si="237"/>
        <v>0</v>
      </c>
      <c r="FE201">
        <f t="shared" si="238"/>
        <v>0</v>
      </c>
      <c r="FF201" s="23">
        <f t="shared" ca="1" si="239"/>
        <v>200</v>
      </c>
      <c r="FG201" s="465"/>
      <c r="FH201" s="335"/>
      <c r="FI201" s="335"/>
      <c r="FJ201" s="335"/>
      <c r="FK201" s="335"/>
      <c r="FL201" s="335"/>
      <c r="FM201" s="335"/>
      <c r="FN201" s="335"/>
      <c r="FO201" s="335"/>
      <c r="FP201" s="335"/>
      <c r="FQ201" s="23">
        <v>43</v>
      </c>
      <c r="FR201" s="23">
        <f t="shared" si="240"/>
        <v>0</v>
      </c>
      <c r="FS201">
        <f t="shared" si="241"/>
        <v>0</v>
      </c>
      <c r="FT201">
        <f t="shared" si="242"/>
        <v>0</v>
      </c>
      <c r="FU201">
        <f t="shared" si="243"/>
        <v>0</v>
      </c>
      <c r="FV201">
        <f t="shared" si="244"/>
        <v>0</v>
      </c>
      <c r="FW201" s="23">
        <f t="shared" si="245"/>
        <v>0</v>
      </c>
      <c r="FX201" s="465"/>
      <c r="FY201" s="335"/>
      <c r="FZ201" s="335"/>
      <c r="GA201" s="335"/>
      <c r="GB201" s="335"/>
      <c r="GC201" s="335"/>
      <c r="GD201" s="335"/>
      <c r="GE201" s="335"/>
      <c r="GF201" s="335"/>
      <c r="GG201" s="335"/>
      <c r="GH201" s="23">
        <v>43</v>
      </c>
      <c r="GI201" s="23">
        <f t="shared" si="246"/>
        <v>0</v>
      </c>
      <c r="GJ201">
        <f t="shared" si="247"/>
        <v>0</v>
      </c>
      <c r="GK201">
        <f t="shared" si="248"/>
        <v>0</v>
      </c>
      <c r="GL201">
        <f t="shared" si="249"/>
        <v>0</v>
      </c>
      <c r="GM201">
        <f t="shared" si="250"/>
        <v>0</v>
      </c>
      <c r="GN201" s="23">
        <f t="shared" si="251"/>
        <v>0</v>
      </c>
      <c r="GO201" s="465"/>
      <c r="GP201" s="335"/>
      <c r="GQ201" s="335"/>
      <c r="GR201" s="335"/>
      <c r="GS201" s="335"/>
      <c r="GT201" s="335"/>
      <c r="GU201" s="335"/>
      <c r="GV201" s="335"/>
      <c r="GW201" s="335"/>
      <c r="GX201" s="335"/>
      <c r="GY201" s="23">
        <v>43</v>
      </c>
      <c r="GZ201" s="23">
        <f t="shared" si="252"/>
        <v>0</v>
      </c>
      <c r="HA201">
        <f t="shared" si="253"/>
        <v>0</v>
      </c>
      <c r="HB201">
        <f t="shared" si="254"/>
        <v>0</v>
      </c>
      <c r="HC201">
        <f t="shared" si="255"/>
        <v>0</v>
      </c>
      <c r="HD201">
        <f t="shared" si="256"/>
        <v>0</v>
      </c>
      <c r="HE201" s="23">
        <f t="shared" si="257"/>
        <v>0</v>
      </c>
      <c r="HF201" s="465"/>
      <c r="HG201" s="335"/>
      <c r="HH201" s="335"/>
      <c r="HI201" s="335"/>
      <c r="HJ201" s="335"/>
      <c r="HK201" s="335"/>
      <c r="HL201" s="335"/>
      <c r="HM201" s="335"/>
      <c r="HN201" s="335"/>
      <c r="HO201" s="335"/>
      <c r="HP201" s="23">
        <v>43</v>
      </c>
      <c r="HQ201" s="23">
        <f t="shared" si="258"/>
        <v>0</v>
      </c>
      <c r="HR201">
        <f t="shared" si="259"/>
        <v>0</v>
      </c>
      <c r="HS201">
        <f t="shared" si="260"/>
        <v>0</v>
      </c>
      <c r="HT201">
        <f t="shared" si="261"/>
        <v>0</v>
      </c>
      <c r="HU201">
        <f t="shared" si="262"/>
        <v>0</v>
      </c>
      <c r="HV201" s="23">
        <f t="shared" si="263"/>
        <v>0</v>
      </c>
      <c r="HW201" s="465"/>
      <c r="HX201" s="335"/>
      <c r="HY201" s="335"/>
      <c r="HZ201" s="335"/>
      <c r="IA201" s="335"/>
      <c r="IB201" s="335"/>
      <c r="IC201" s="335"/>
      <c r="ID201" s="335"/>
      <c r="IE201" s="335"/>
      <c r="IF201" s="335"/>
      <c r="IG201" s="23">
        <v>43</v>
      </c>
      <c r="IH201" s="23">
        <f t="shared" si="264"/>
        <v>0</v>
      </c>
      <c r="II201">
        <f t="shared" si="265"/>
        <v>0</v>
      </c>
      <c r="IJ201">
        <f t="shared" si="266"/>
        <v>0</v>
      </c>
      <c r="IK201">
        <f t="shared" si="267"/>
        <v>0</v>
      </c>
      <c r="IL201">
        <f t="shared" si="268"/>
        <v>0</v>
      </c>
      <c r="IM201" s="23">
        <f t="shared" si="269"/>
        <v>0</v>
      </c>
      <c r="IN201" s="465"/>
      <c r="IO201" s="335"/>
      <c r="IP201" s="335"/>
      <c r="IQ201" s="335"/>
      <c r="IR201" s="335"/>
      <c r="IS201" s="335"/>
      <c r="IT201" s="335"/>
    </row>
    <row r="202" spans="1:254" s="124" customFormat="1" ht="12.75" x14ac:dyDescent="0.2">
      <c r="A202" s="335"/>
      <c r="B202" s="335"/>
      <c r="C202" s="23">
        <v>44</v>
      </c>
      <c r="D202" s="23">
        <f t="shared" si="180"/>
        <v>0</v>
      </c>
      <c r="E202">
        <f t="shared" si="181"/>
        <v>0</v>
      </c>
      <c r="F202">
        <f t="shared" si="182"/>
        <v>0</v>
      </c>
      <c r="G202">
        <f t="shared" si="183"/>
        <v>0</v>
      </c>
      <c r="H202">
        <f t="shared" si="184"/>
        <v>0</v>
      </c>
      <c r="I202" s="23">
        <f t="shared" ca="1" si="185"/>
        <v>570</v>
      </c>
      <c r="J202" s="465"/>
      <c r="K202" s="335"/>
      <c r="L202" s="335"/>
      <c r="M202" s="335"/>
      <c r="N202" s="335"/>
      <c r="O202" s="335"/>
      <c r="P202" s="335"/>
      <c r="Q202" s="335"/>
      <c r="R202" s="335"/>
      <c r="S202" s="335"/>
      <c r="T202" s="23">
        <v>44</v>
      </c>
      <c r="U202" s="23">
        <f t="shared" si="186"/>
        <v>0</v>
      </c>
      <c r="V202">
        <f t="shared" si="187"/>
        <v>0</v>
      </c>
      <c r="W202">
        <f t="shared" si="188"/>
        <v>0</v>
      </c>
      <c r="X202">
        <f t="shared" si="189"/>
        <v>0</v>
      </c>
      <c r="Y202">
        <f t="shared" si="190"/>
        <v>0</v>
      </c>
      <c r="Z202" s="23">
        <f t="shared" ca="1" si="191"/>
        <v>100</v>
      </c>
      <c r="AA202" s="465"/>
      <c r="AB202" s="335"/>
      <c r="AC202" s="335"/>
      <c r="AD202" s="335"/>
      <c r="AE202" s="335"/>
      <c r="AF202" s="335"/>
      <c r="AG202" s="335"/>
      <c r="AH202" s="335"/>
      <c r="AI202" s="335"/>
      <c r="AJ202" s="335"/>
      <c r="AK202" s="23">
        <v>44</v>
      </c>
      <c r="AL202" s="23">
        <f t="shared" si="192"/>
        <v>0</v>
      </c>
      <c r="AM202">
        <f t="shared" si="193"/>
        <v>0</v>
      </c>
      <c r="AN202">
        <f t="shared" si="194"/>
        <v>0</v>
      </c>
      <c r="AO202">
        <f t="shared" si="195"/>
        <v>0</v>
      </c>
      <c r="AP202">
        <f t="shared" si="196"/>
        <v>0</v>
      </c>
      <c r="AQ202" s="23">
        <f t="shared" ca="1" si="197"/>
        <v>482.5</v>
      </c>
      <c r="AR202" s="465"/>
      <c r="AS202" s="335"/>
      <c r="AT202" s="335"/>
      <c r="AU202" s="335"/>
      <c r="AV202" s="335"/>
      <c r="AW202" s="335"/>
      <c r="AX202" s="335"/>
      <c r="AY202" s="335"/>
      <c r="AZ202" s="335"/>
      <c r="BA202" s="335"/>
      <c r="BB202" s="23">
        <v>44</v>
      </c>
      <c r="BC202" s="23">
        <f t="shared" si="198"/>
        <v>0</v>
      </c>
      <c r="BD202">
        <f t="shared" si="199"/>
        <v>0</v>
      </c>
      <c r="BE202">
        <f t="shared" si="200"/>
        <v>0</v>
      </c>
      <c r="BF202">
        <f t="shared" si="201"/>
        <v>0</v>
      </c>
      <c r="BG202">
        <f t="shared" si="202"/>
        <v>0</v>
      </c>
      <c r="BH202" s="23">
        <f t="shared" ca="1" si="203"/>
        <v>400</v>
      </c>
      <c r="BI202" s="465"/>
      <c r="BJ202" s="335"/>
      <c r="BK202" s="335"/>
      <c r="BL202" s="335"/>
      <c r="BM202" s="335"/>
      <c r="BN202" s="335"/>
      <c r="BO202" s="335"/>
      <c r="BP202" s="335"/>
      <c r="BQ202" s="335"/>
      <c r="BR202" s="335"/>
      <c r="BS202" s="23">
        <v>44</v>
      </c>
      <c r="BT202" s="23">
        <f t="shared" si="204"/>
        <v>0</v>
      </c>
      <c r="BU202">
        <f t="shared" si="205"/>
        <v>0</v>
      </c>
      <c r="BV202">
        <f t="shared" si="206"/>
        <v>0</v>
      </c>
      <c r="BW202">
        <f t="shared" si="207"/>
        <v>0</v>
      </c>
      <c r="BX202">
        <f t="shared" si="208"/>
        <v>0</v>
      </c>
      <c r="BY202" s="23">
        <f t="shared" ca="1" si="209"/>
        <v>0</v>
      </c>
      <c r="BZ202" s="465"/>
      <c r="CA202" s="335"/>
      <c r="CB202" s="335"/>
      <c r="CC202" s="335"/>
      <c r="CD202" s="335"/>
      <c r="CE202" s="335"/>
      <c r="CF202" s="335"/>
      <c r="CG202" s="335"/>
      <c r="CH202" s="335"/>
      <c r="CI202" s="335"/>
      <c r="CJ202" s="23">
        <v>44</v>
      </c>
      <c r="CK202" s="23">
        <f t="shared" si="210"/>
        <v>0</v>
      </c>
      <c r="CL202">
        <f t="shared" si="211"/>
        <v>0</v>
      </c>
      <c r="CM202">
        <f t="shared" si="212"/>
        <v>0</v>
      </c>
      <c r="CN202">
        <f t="shared" si="213"/>
        <v>0</v>
      </c>
      <c r="CO202">
        <f t="shared" si="214"/>
        <v>0</v>
      </c>
      <c r="CP202" s="23">
        <f t="shared" ca="1" si="215"/>
        <v>570</v>
      </c>
      <c r="CQ202" s="465"/>
      <c r="CR202" s="335"/>
      <c r="CS202" s="335"/>
      <c r="CT202" s="335"/>
      <c r="CU202" s="335"/>
      <c r="CV202" s="335"/>
      <c r="CW202" s="335"/>
      <c r="CX202" s="335"/>
      <c r="CY202" s="335"/>
      <c r="CZ202" s="335"/>
      <c r="DA202" s="23">
        <v>44</v>
      </c>
      <c r="DB202" s="23">
        <f t="shared" si="216"/>
        <v>0</v>
      </c>
      <c r="DC202">
        <f t="shared" si="217"/>
        <v>0</v>
      </c>
      <c r="DD202">
        <f t="shared" si="218"/>
        <v>0</v>
      </c>
      <c r="DE202">
        <f t="shared" si="219"/>
        <v>0</v>
      </c>
      <c r="DF202">
        <f t="shared" si="220"/>
        <v>0</v>
      </c>
      <c r="DG202" s="23">
        <f t="shared" ca="1" si="221"/>
        <v>300</v>
      </c>
      <c r="DH202" s="465"/>
      <c r="DI202" s="335"/>
      <c r="DJ202" s="335"/>
      <c r="DK202" s="335"/>
      <c r="DL202" s="335"/>
      <c r="DM202" s="335"/>
      <c r="DN202" s="335"/>
      <c r="DO202" s="335"/>
      <c r="DP202" s="335"/>
      <c r="DQ202" s="335"/>
      <c r="DR202" s="23">
        <v>44</v>
      </c>
      <c r="DS202" s="23">
        <f t="shared" si="222"/>
        <v>0</v>
      </c>
      <c r="DT202">
        <f t="shared" si="223"/>
        <v>0</v>
      </c>
      <c r="DU202">
        <f t="shared" si="224"/>
        <v>0</v>
      </c>
      <c r="DV202">
        <f t="shared" si="225"/>
        <v>0</v>
      </c>
      <c r="DW202">
        <f t="shared" si="226"/>
        <v>0</v>
      </c>
      <c r="DX202" s="23">
        <f t="shared" ca="1" si="227"/>
        <v>735</v>
      </c>
      <c r="DY202" s="465"/>
      <c r="DZ202" s="335"/>
      <c r="EA202" s="335"/>
      <c r="EB202" s="335"/>
      <c r="EC202" s="335"/>
      <c r="ED202" s="335"/>
      <c r="EE202" s="335"/>
      <c r="EF202" s="335"/>
      <c r="EG202" s="335"/>
      <c r="EH202" s="335"/>
      <c r="EI202" s="23">
        <v>44</v>
      </c>
      <c r="EJ202" s="23">
        <f t="shared" si="228"/>
        <v>0</v>
      </c>
      <c r="EK202">
        <f t="shared" si="229"/>
        <v>0</v>
      </c>
      <c r="EL202">
        <f t="shared" si="230"/>
        <v>0</v>
      </c>
      <c r="EM202">
        <f t="shared" si="231"/>
        <v>0</v>
      </c>
      <c r="EN202">
        <f t="shared" si="232"/>
        <v>0</v>
      </c>
      <c r="EO202" s="23">
        <f t="shared" ca="1" si="233"/>
        <v>200</v>
      </c>
      <c r="EP202" s="465"/>
      <c r="EQ202" s="335"/>
      <c r="ER202" s="335"/>
      <c r="ES202" s="335"/>
      <c r="ET202" s="335"/>
      <c r="EU202" s="335"/>
      <c r="EV202" s="335"/>
      <c r="EW202" s="335"/>
      <c r="EX202" s="335"/>
      <c r="EY202" s="335"/>
      <c r="EZ202" s="23">
        <v>44</v>
      </c>
      <c r="FA202" s="23">
        <f t="shared" si="234"/>
        <v>0</v>
      </c>
      <c r="FB202">
        <f t="shared" si="235"/>
        <v>0</v>
      </c>
      <c r="FC202">
        <f t="shared" si="236"/>
        <v>0</v>
      </c>
      <c r="FD202">
        <f t="shared" si="237"/>
        <v>0</v>
      </c>
      <c r="FE202">
        <f t="shared" si="238"/>
        <v>0</v>
      </c>
      <c r="FF202" s="23">
        <f t="shared" ca="1" si="239"/>
        <v>200</v>
      </c>
      <c r="FG202" s="465"/>
      <c r="FH202" s="335"/>
      <c r="FI202" s="335"/>
      <c r="FJ202" s="335"/>
      <c r="FK202" s="335"/>
      <c r="FL202" s="335"/>
      <c r="FM202" s="335"/>
      <c r="FN202" s="335"/>
      <c r="FO202" s="335"/>
      <c r="FP202" s="335"/>
      <c r="FQ202" s="23">
        <v>44</v>
      </c>
      <c r="FR202" s="23">
        <f t="shared" si="240"/>
        <v>0</v>
      </c>
      <c r="FS202">
        <f t="shared" si="241"/>
        <v>0</v>
      </c>
      <c r="FT202">
        <f t="shared" si="242"/>
        <v>0</v>
      </c>
      <c r="FU202">
        <f t="shared" si="243"/>
        <v>0</v>
      </c>
      <c r="FV202">
        <f t="shared" si="244"/>
        <v>0</v>
      </c>
      <c r="FW202" s="23">
        <f t="shared" si="245"/>
        <v>0</v>
      </c>
      <c r="FX202" s="465"/>
      <c r="FY202" s="335"/>
      <c r="FZ202" s="335"/>
      <c r="GA202" s="335"/>
      <c r="GB202" s="335"/>
      <c r="GC202" s="335"/>
      <c r="GD202" s="335"/>
      <c r="GE202" s="335"/>
      <c r="GF202" s="335"/>
      <c r="GG202" s="335"/>
      <c r="GH202" s="23">
        <v>44</v>
      </c>
      <c r="GI202" s="23">
        <f t="shared" si="246"/>
        <v>0</v>
      </c>
      <c r="GJ202">
        <f t="shared" si="247"/>
        <v>0</v>
      </c>
      <c r="GK202">
        <f t="shared" si="248"/>
        <v>0</v>
      </c>
      <c r="GL202">
        <f t="shared" si="249"/>
        <v>0</v>
      </c>
      <c r="GM202">
        <f t="shared" si="250"/>
        <v>0</v>
      </c>
      <c r="GN202" s="23">
        <f t="shared" si="251"/>
        <v>0</v>
      </c>
      <c r="GO202" s="465"/>
      <c r="GP202" s="335"/>
      <c r="GQ202" s="335"/>
      <c r="GR202" s="335"/>
      <c r="GS202" s="335"/>
      <c r="GT202" s="335"/>
      <c r="GU202" s="335"/>
      <c r="GV202" s="335"/>
      <c r="GW202" s="335"/>
      <c r="GX202" s="335"/>
      <c r="GY202" s="23">
        <v>44</v>
      </c>
      <c r="GZ202" s="23">
        <f t="shared" si="252"/>
        <v>0</v>
      </c>
      <c r="HA202">
        <f t="shared" si="253"/>
        <v>0</v>
      </c>
      <c r="HB202">
        <f t="shared" si="254"/>
        <v>0</v>
      </c>
      <c r="HC202">
        <f t="shared" si="255"/>
        <v>0</v>
      </c>
      <c r="HD202">
        <f t="shared" si="256"/>
        <v>0</v>
      </c>
      <c r="HE202" s="23">
        <f t="shared" si="257"/>
        <v>0</v>
      </c>
      <c r="HF202" s="465"/>
      <c r="HG202" s="335"/>
      <c r="HH202" s="335"/>
      <c r="HI202" s="335"/>
      <c r="HJ202" s="335"/>
      <c r="HK202" s="335"/>
      <c r="HL202" s="335"/>
      <c r="HM202" s="335"/>
      <c r="HN202" s="335"/>
      <c r="HO202" s="335"/>
      <c r="HP202" s="23">
        <v>44</v>
      </c>
      <c r="HQ202" s="23">
        <f t="shared" si="258"/>
        <v>0</v>
      </c>
      <c r="HR202">
        <f t="shared" si="259"/>
        <v>0</v>
      </c>
      <c r="HS202">
        <f t="shared" si="260"/>
        <v>0</v>
      </c>
      <c r="HT202">
        <f t="shared" si="261"/>
        <v>0</v>
      </c>
      <c r="HU202">
        <f t="shared" si="262"/>
        <v>0</v>
      </c>
      <c r="HV202" s="23">
        <f t="shared" si="263"/>
        <v>0</v>
      </c>
      <c r="HW202" s="465"/>
      <c r="HX202" s="335"/>
      <c r="HY202" s="335"/>
      <c r="HZ202" s="335"/>
      <c r="IA202" s="335"/>
      <c r="IB202" s="335"/>
      <c r="IC202" s="335"/>
      <c r="ID202" s="335"/>
      <c r="IE202" s="335"/>
      <c r="IF202" s="335"/>
      <c r="IG202" s="23">
        <v>44</v>
      </c>
      <c r="IH202" s="23">
        <f t="shared" si="264"/>
        <v>0</v>
      </c>
      <c r="II202">
        <f t="shared" si="265"/>
        <v>0</v>
      </c>
      <c r="IJ202">
        <f t="shared" si="266"/>
        <v>0</v>
      </c>
      <c r="IK202">
        <f t="shared" si="267"/>
        <v>0</v>
      </c>
      <c r="IL202">
        <f t="shared" si="268"/>
        <v>0</v>
      </c>
      <c r="IM202" s="23">
        <f t="shared" si="269"/>
        <v>0</v>
      </c>
      <c r="IN202" s="465"/>
      <c r="IO202" s="335"/>
      <c r="IP202" s="335"/>
      <c r="IQ202" s="335"/>
      <c r="IR202" s="335"/>
      <c r="IS202" s="335"/>
      <c r="IT202" s="335"/>
    </row>
    <row r="203" spans="1:254" s="124" customFormat="1" ht="12.75" x14ac:dyDescent="0.2">
      <c r="A203" s="335"/>
      <c r="B203" s="335"/>
      <c r="C203" s="23">
        <v>45</v>
      </c>
      <c r="D203" s="23">
        <f t="shared" si="180"/>
        <v>0</v>
      </c>
      <c r="E203">
        <f t="shared" ca="1" si="181"/>
        <v>570</v>
      </c>
      <c r="F203">
        <f t="shared" si="182"/>
        <v>0</v>
      </c>
      <c r="G203">
        <f t="shared" si="183"/>
        <v>0</v>
      </c>
      <c r="H203">
        <f t="shared" ca="1" si="184"/>
        <v>570</v>
      </c>
      <c r="I203" s="23">
        <f t="shared" ca="1" si="185"/>
        <v>570</v>
      </c>
      <c r="J203" s="465"/>
      <c r="K203" s="335"/>
      <c r="L203" s="335"/>
      <c r="M203" s="335"/>
      <c r="N203" s="335"/>
      <c r="O203" s="335"/>
      <c r="P203" s="335"/>
      <c r="Q203" s="335"/>
      <c r="R203" s="335"/>
      <c r="S203" s="335"/>
      <c r="T203" s="23">
        <v>45</v>
      </c>
      <c r="U203" s="23">
        <f t="shared" si="186"/>
        <v>0</v>
      </c>
      <c r="V203">
        <f t="shared" ca="1" si="187"/>
        <v>100</v>
      </c>
      <c r="W203">
        <f t="shared" si="188"/>
        <v>0</v>
      </c>
      <c r="X203">
        <f t="shared" si="189"/>
        <v>0</v>
      </c>
      <c r="Y203">
        <f t="shared" ca="1" si="190"/>
        <v>100</v>
      </c>
      <c r="Z203" s="23">
        <f t="shared" ca="1" si="191"/>
        <v>100</v>
      </c>
      <c r="AA203" s="465"/>
      <c r="AB203" s="335"/>
      <c r="AC203" s="335"/>
      <c r="AD203" s="335"/>
      <c r="AE203" s="335"/>
      <c r="AF203" s="335"/>
      <c r="AG203" s="335"/>
      <c r="AH203" s="335"/>
      <c r="AI203" s="335"/>
      <c r="AJ203" s="335"/>
      <c r="AK203" s="23">
        <v>45</v>
      </c>
      <c r="AL203" s="23">
        <f t="shared" si="192"/>
        <v>0</v>
      </c>
      <c r="AM203">
        <f t="shared" ca="1" si="193"/>
        <v>482.5</v>
      </c>
      <c r="AN203">
        <f t="shared" si="194"/>
        <v>0</v>
      </c>
      <c r="AO203">
        <f t="shared" si="195"/>
        <v>0</v>
      </c>
      <c r="AP203">
        <f t="shared" ca="1" si="196"/>
        <v>482.5</v>
      </c>
      <c r="AQ203" s="23">
        <f t="shared" ca="1" si="197"/>
        <v>482.5</v>
      </c>
      <c r="AR203" s="465"/>
      <c r="AS203" s="335"/>
      <c r="AT203" s="335"/>
      <c r="AU203" s="335"/>
      <c r="AV203" s="335"/>
      <c r="AW203" s="335"/>
      <c r="AX203" s="335"/>
      <c r="AY203" s="335"/>
      <c r="AZ203" s="335"/>
      <c r="BA203" s="335"/>
      <c r="BB203" s="23">
        <v>45</v>
      </c>
      <c r="BC203" s="23">
        <f t="shared" si="198"/>
        <v>0</v>
      </c>
      <c r="BD203">
        <f t="shared" ca="1" si="199"/>
        <v>400</v>
      </c>
      <c r="BE203">
        <f t="shared" si="200"/>
        <v>0</v>
      </c>
      <c r="BF203">
        <f t="shared" si="201"/>
        <v>0</v>
      </c>
      <c r="BG203">
        <f t="shared" ca="1" si="202"/>
        <v>400</v>
      </c>
      <c r="BH203" s="23">
        <f t="shared" ca="1" si="203"/>
        <v>400</v>
      </c>
      <c r="BI203" s="465"/>
      <c r="BJ203" s="335"/>
      <c r="BK203" s="335"/>
      <c r="BL203" s="335"/>
      <c r="BM203" s="335"/>
      <c r="BN203" s="335"/>
      <c r="BO203" s="335"/>
      <c r="BP203" s="335"/>
      <c r="BQ203" s="335"/>
      <c r="BR203" s="335"/>
      <c r="BS203" s="23">
        <v>45</v>
      </c>
      <c r="BT203" s="23">
        <f t="shared" si="204"/>
        <v>0</v>
      </c>
      <c r="BU203">
        <f t="shared" si="205"/>
        <v>0</v>
      </c>
      <c r="BV203">
        <f t="shared" si="206"/>
        <v>0</v>
      </c>
      <c r="BW203">
        <f t="shared" si="207"/>
        <v>0</v>
      </c>
      <c r="BX203">
        <f t="shared" si="208"/>
        <v>0</v>
      </c>
      <c r="BY203" s="23">
        <f t="shared" ca="1" si="209"/>
        <v>0</v>
      </c>
      <c r="BZ203" s="465"/>
      <c r="CA203" s="335"/>
      <c r="CB203" s="335"/>
      <c r="CC203" s="335"/>
      <c r="CD203" s="335"/>
      <c r="CE203" s="335"/>
      <c r="CF203" s="335"/>
      <c r="CG203" s="335"/>
      <c r="CH203" s="335"/>
      <c r="CI203" s="335"/>
      <c r="CJ203" s="23">
        <v>45</v>
      </c>
      <c r="CK203" s="23">
        <f t="shared" si="210"/>
        <v>0</v>
      </c>
      <c r="CL203">
        <f t="shared" ca="1" si="211"/>
        <v>570</v>
      </c>
      <c r="CM203">
        <f t="shared" si="212"/>
        <v>0</v>
      </c>
      <c r="CN203">
        <f t="shared" si="213"/>
        <v>0</v>
      </c>
      <c r="CO203">
        <f t="shared" ca="1" si="214"/>
        <v>570</v>
      </c>
      <c r="CP203" s="23">
        <f t="shared" ca="1" si="215"/>
        <v>570</v>
      </c>
      <c r="CQ203" s="465"/>
      <c r="CR203" s="335"/>
      <c r="CS203" s="335"/>
      <c r="CT203" s="335"/>
      <c r="CU203" s="335"/>
      <c r="CV203" s="335"/>
      <c r="CW203" s="335"/>
      <c r="CX203" s="335"/>
      <c r="CY203" s="335"/>
      <c r="CZ203" s="335"/>
      <c r="DA203" s="23">
        <v>45</v>
      </c>
      <c r="DB203" s="23">
        <f t="shared" si="216"/>
        <v>0</v>
      </c>
      <c r="DC203">
        <f t="shared" ca="1" si="217"/>
        <v>300</v>
      </c>
      <c r="DD203">
        <f t="shared" si="218"/>
        <v>0</v>
      </c>
      <c r="DE203">
        <f t="shared" si="219"/>
        <v>0</v>
      </c>
      <c r="DF203">
        <f t="shared" ca="1" si="220"/>
        <v>300</v>
      </c>
      <c r="DG203" s="23">
        <f t="shared" ca="1" si="221"/>
        <v>300</v>
      </c>
      <c r="DH203" s="465"/>
      <c r="DI203" s="335"/>
      <c r="DJ203" s="335"/>
      <c r="DK203" s="335"/>
      <c r="DL203" s="335"/>
      <c r="DM203" s="335"/>
      <c r="DN203" s="335"/>
      <c r="DO203" s="335"/>
      <c r="DP203" s="335"/>
      <c r="DQ203" s="335"/>
      <c r="DR203" s="23">
        <v>45</v>
      </c>
      <c r="DS203" s="23">
        <f t="shared" si="222"/>
        <v>0</v>
      </c>
      <c r="DT203">
        <f t="shared" ca="1" si="223"/>
        <v>735</v>
      </c>
      <c r="DU203">
        <f t="shared" si="224"/>
        <v>0</v>
      </c>
      <c r="DV203">
        <f t="shared" si="225"/>
        <v>0</v>
      </c>
      <c r="DW203">
        <f t="shared" ca="1" si="226"/>
        <v>735</v>
      </c>
      <c r="DX203" s="23">
        <f t="shared" ca="1" si="227"/>
        <v>735</v>
      </c>
      <c r="DY203" s="465"/>
      <c r="DZ203" s="335"/>
      <c r="EA203" s="335"/>
      <c r="EB203" s="335"/>
      <c r="EC203" s="335"/>
      <c r="ED203" s="335"/>
      <c r="EE203" s="335"/>
      <c r="EF203" s="335"/>
      <c r="EG203" s="335"/>
      <c r="EH203" s="335"/>
      <c r="EI203" s="23">
        <v>45</v>
      </c>
      <c r="EJ203" s="23">
        <f t="shared" si="228"/>
        <v>0</v>
      </c>
      <c r="EK203">
        <f t="shared" ca="1" si="229"/>
        <v>200</v>
      </c>
      <c r="EL203">
        <f t="shared" si="230"/>
        <v>0</v>
      </c>
      <c r="EM203">
        <f t="shared" si="231"/>
        <v>0</v>
      </c>
      <c r="EN203">
        <f t="shared" ca="1" si="232"/>
        <v>200</v>
      </c>
      <c r="EO203" s="23">
        <f t="shared" ca="1" si="233"/>
        <v>200</v>
      </c>
      <c r="EP203" s="465"/>
      <c r="EQ203" s="335"/>
      <c r="ER203" s="335"/>
      <c r="ES203" s="335"/>
      <c r="ET203" s="335"/>
      <c r="EU203" s="335"/>
      <c r="EV203" s="335"/>
      <c r="EW203" s="335"/>
      <c r="EX203" s="335"/>
      <c r="EY203" s="335"/>
      <c r="EZ203" s="23">
        <v>45</v>
      </c>
      <c r="FA203" s="23">
        <f t="shared" si="234"/>
        <v>0</v>
      </c>
      <c r="FB203">
        <f t="shared" ca="1" si="235"/>
        <v>200</v>
      </c>
      <c r="FC203">
        <f t="shared" si="236"/>
        <v>0</v>
      </c>
      <c r="FD203">
        <f t="shared" si="237"/>
        <v>0</v>
      </c>
      <c r="FE203">
        <f t="shared" ca="1" si="238"/>
        <v>200</v>
      </c>
      <c r="FF203" s="23">
        <f t="shared" ca="1" si="239"/>
        <v>200</v>
      </c>
      <c r="FG203" s="465"/>
      <c r="FH203" s="335"/>
      <c r="FI203" s="335"/>
      <c r="FJ203" s="335"/>
      <c r="FK203" s="335"/>
      <c r="FL203" s="335"/>
      <c r="FM203" s="335"/>
      <c r="FN203" s="335"/>
      <c r="FO203" s="335"/>
      <c r="FP203" s="335"/>
      <c r="FQ203" s="23">
        <v>45</v>
      </c>
      <c r="FR203" s="23">
        <f t="shared" si="240"/>
        <v>0</v>
      </c>
      <c r="FS203">
        <f t="shared" si="241"/>
        <v>0</v>
      </c>
      <c r="FT203">
        <f t="shared" si="242"/>
        <v>0</v>
      </c>
      <c r="FU203">
        <f t="shared" si="243"/>
        <v>0</v>
      </c>
      <c r="FV203">
        <f t="shared" si="244"/>
        <v>0</v>
      </c>
      <c r="FW203" s="23">
        <f t="shared" si="245"/>
        <v>0</v>
      </c>
      <c r="FX203" s="465"/>
      <c r="FY203" s="335"/>
      <c r="FZ203" s="335"/>
      <c r="GA203" s="335"/>
      <c r="GB203" s="335"/>
      <c r="GC203" s="335"/>
      <c r="GD203" s="335"/>
      <c r="GE203" s="335"/>
      <c r="GF203" s="335"/>
      <c r="GG203" s="335"/>
      <c r="GH203" s="23">
        <v>45</v>
      </c>
      <c r="GI203" s="23">
        <f t="shared" si="246"/>
        <v>0</v>
      </c>
      <c r="GJ203">
        <f t="shared" si="247"/>
        <v>0</v>
      </c>
      <c r="GK203">
        <f t="shared" si="248"/>
        <v>0</v>
      </c>
      <c r="GL203">
        <f t="shared" si="249"/>
        <v>0</v>
      </c>
      <c r="GM203">
        <f t="shared" si="250"/>
        <v>0</v>
      </c>
      <c r="GN203" s="23">
        <f t="shared" si="251"/>
        <v>0</v>
      </c>
      <c r="GO203" s="465"/>
      <c r="GP203" s="335"/>
      <c r="GQ203" s="335"/>
      <c r="GR203" s="335"/>
      <c r="GS203" s="335"/>
      <c r="GT203" s="335"/>
      <c r="GU203" s="335"/>
      <c r="GV203" s="335"/>
      <c r="GW203" s="335"/>
      <c r="GX203" s="335"/>
      <c r="GY203" s="23">
        <v>45</v>
      </c>
      <c r="GZ203" s="23">
        <f t="shared" si="252"/>
        <v>0</v>
      </c>
      <c r="HA203">
        <f t="shared" si="253"/>
        <v>0</v>
      </c>
      <c r="HB203">
        <f t="shared" si="254"/>
        <v>0</v>
      </c>
      <c r="HC203">
        <f t="shared" si="255"/>
        <v>0</v>
      </c>
      <c r="HD203">
        <f t="shared" si="256"/>
        <v>0</v>
      </c>
      <c r="HE203" s="23">
        <f t="shared" si="257"/>
        <v>0</v>
      </c>
      <c r="HF203" s="465"/>
      <c r="HG203" s="335"/>
      <c r="HH203" s="335"/>
      <c r="HI203" s="335"/>
      <c r="HJ203" s="335"/>
      <c r="HK203" s="335"/>
      <c r="HL203" s="335"/>
      <c r="HM203" s="335"/>
      <c r="HN203" s="335"/>
      <c r="HO203" s="335"/>
      <c r="HP203" s="23">
        <v>45</v>
      </c>
      <c r="HQ203" s="23">
        <f t="shared" si="258"/>
        <v>0</v>
      </c>
      <c r="HR203">
        <f t="shared" si="259"/>
        <v>0</v>
      </c>
      <c r="HS203">
        <f t="shared" si="260"/>
        <v>0</v>
      </c>
      <c r="HT203">
        <f t="shared" si="261"/>
        <v>0</v>
      </c>
      <c r="HU203">
        <f t="shared" si="262"/>
        <v>0</v>
      </c>
      <c r="HV203" s="23">
        <f t="shared" si="263"/>
        <v>0</v>
      </c>
      <c r="HW203" s="465"/>
      <c r="HX203" s="335"/>
      <c r="HY203" s="335"/>
      <c r="HZ203" s="335"/>
      <c r="IA203" s="335"/>
      <c r="IB203" s="335"/>
      <c r="IC203" s="335"/>
      <c r="ID203" s="335"/>
      <c r="IE203" s="335"/>
      <c r="IF203" s="335"/>
      <c r="IG203" s="23">
        <v>45</v>
      </c>
      <c r="IH203" s="23">
        <f t="shared" si="264"/>
        <v>0</v>
      </c>
      <c r="II203">
        <f t="shared" si="265"/>
        <v>0</v>
      </c>
      <c r="IJ203">
        <f t="shared" si="266"/>
        <v>0</v>
      </c>
      <c r="IK203">
        <f t="shared" si="267"/>
        <v>0</v>
      </c>
      <c r="IL203">
        <f t="shared" si="268"/>
        <v>0</v>
      </c>
      <c r="IM203" s="23">
        <f t="shared" si="269"/>
        <v>0</v>
      </c>
      <c r="IN203" s="465"/>
      <c r="IO203" s="335"/>
      <c r="IP203" s="335"/>
      <c r="IQ203" s="335"/>
      <c r="IR203" s="335"/>
      <c r="IS203" s="335"/>
      <c r="IT203" s="335"/>
    </row>
    <row r="204" spans="1:254" s="124" customFormat="1" ht="12.75" x14ac:dyDescent="0.2">
      <c r="A204" s="335"/>
      <c r="B204" s="335"/>
      <c r="C204" s="23">
        <v>46</v>
      </c>
      <c r="D204" s="23">
        <f t="shared" si="180"/>
        <v>0</v>
      </c>
      <c r="E204">
        <f t="shared" si="181"/>
        <v>0</v>
      </c>
      <c r="F204">
        <f t="shared" si="182"/>
        <v>0</v>
      </c>
      <c r="G204">
        <f t="shared" si="183"/>
        <v>0</v>
      </c>
      <c r="H204">
        <f t="shared" si="184"/>
        <v>0</v>
      </c>
      <c r="I204" s="23">
        <f t="shared" ca="1" si="185"/>
        <v>570</v>
      </c>
      <c r="J204" s="465"/>
      <c r="K204" s="335"/>
      <c r="L204" s="335"/>
      <c r="M204" s="335"/>
      <c r="N204" s="335"/>
      <c r="O204" s="335"/>
      <c r="P204" s="335"/>
      <c r="Q204" s="335"/>
      <c r="R204" s="335"/>
      <c r="S204" s="335"/>
      <c r="T204" s="23">
        <v>46</v>
      </c>
      <c r="U204" s="23">
        <f t="shared" si="186"/>
        <v>0</v>
      </c>
      <c r="V204">
        <f t="shared" si="187"/>
        <v>0</v>
      </c>
      <c r="W204">
        <f t="shared" si="188"/>
        <v>0</v>
      </c>
      <c r="X204">
        <f t="shared" si="189"/>
        <v>0</v>
      </c>
      <c r="Y204">
        <f t="shared" si="190"/>
        <v>0</v>
      </c>
      <c r="Z204" s="23">
        <f t="shared" ca="1" si="191"/>
        <v>100</v>
      </c>
      <c r="AA204" s="465"/>
      <c r="AB204" s="335"/>
      <c r="AC204" s="335"/>
      <c r="AD204" s="335"/>
      <c r="AE204" s="335"/>
      <c r="AF204" s="335"/>
      <c r="AG204" s="335"/>
      <c r="AH204" s="335"/>
      <c r="AI204" s="335"/>
      <c r="AJ204" s="335"/>
      <c r="AK204" s="23">
        <v>46</v>
      </c>
      <c r="AL204" s="23">
        <f t="shared" si="192"/>
        <v>0</v>
      </c>
      <c r="AM204">
        <f t="shared" si="193"/>
        <v>0</v>
      </c>
      <c r="AN204">
        <f t="shared" si="194"/>
        <v>0</v>
      </c>
      <c r="AO204">
        <f t="shared" si="195"/>
        <v>0</v>
      </c>
      <c r="AP204">
        <f t="shared" si="196"/>
        <v>0</v>
      </c>
      <c r="AQ204" s="23">
        <f t="shared" ca="1" si="197"/>
        <v>482.5</v>
      </c>
      <c r="AR204" s="465"/>
      <c r="AS204" s="335"/>
      <c r="AT204" s="335"/>
      <c r="AU204" s="335"/>
      <c r="AV204" s="335"/>
      <c r="AW204" s="335"/>
      <c r="AX204" s="335"/>
      <c r="AY204" s="335"/>
      <c r="AZ204" s="335"/>
      <c r="BA204" s="335"/>
      <c r="BB204" s="23">
        <v>46</v>
      </c>
      <c r="BC204" s="23">
        <f t="shared" si="198"/>
        <v>0</v>
      </c>
      <c r="BD204">
        <f t="shared" si="199"/>
        <v>0</v>
      </c>
      <c r="BE204">
        <f t="shared" si="200"/>
        <v>0</v>
      </c>
      <c r="BF204">
        <f t="shared" si="201"/>
        <v>0</v>
      </c>
      <c r="BG204">
        <f t="shared" si="202"/>
        <v>0</v>
      </c>
      <c r="BH204" s="23">
        <f t="shared" ca="1" si="203"/>
        <v>400</v>
      </c>
      <c r="BI204" s="465"/>
      <c r="BJ204" s="335"/>
      <c r="BK204" s="335"/>
      <c r="BL204" s="335"/>
      <c r="BM204" s="335"/>
      <c r="BN204" s="335"/>
      <c r="BO204" s="335"/>
      <c r="BP204" s="335"/>
      <c r="BQ204" s="335"/>
      <c r="BR204" s="335"/>
      <c r="BS204" s="23">
        <v>46</v>
      </c>
      <c r="BT204" s="23">
        <f t="shared" si="204"/>
        <v>0</v>
      </c>
      <c r="BU204">
        <f t="shared" si="205"/>
        <v>0</v>
      </c>
      <c r="BV204">
        <f t="shared" si="206"/>
        <v>0</v>
      </c>
      <c r="BW204">
        <f t="shared" si="207"/>
        <v>0</v>
      </c>
      <c r="BX204">
        <f t="shared" si="208"/>
        <v>0</v>
      </c>
      <c r="BY204" s="23">
        <f t="shared" ca="1" si="209"/>
        <v>0</v>
      </c>
      <c r="BZ204" s="465"/>
      <c r="CA204" s="335"/>
      <c r="CB204" s="335"/>
      <c r="CC204" s="335"/>
      <c r="CD204" s="335"/>
      <c r="CE204" s="335"/>
      <c r="CF204" s="335"/>
      <c r="CG204" s="335"/>
      <c r="CH204" s="335"/>
      <c r="CI204" s="335"/>
      <c r="CJ204" s="23">
        <v>46</v>
      </c>
      <c r="CK204" s="23">
        <f t="shared" si="210"/>
        <v>0</v>
      </c>
      <c r="CL204">
        <f t="shared" si="211"/>
        <v>0</v>
      </c>
      <c r="CM204">
        <f t="shared" si="212"/>
        <v>0</v>
      </c>
      <c r="CN204">
        <f t="shared" si="213"/>
        <v>0</v>
      </c>
      <c r="CO204">
        <f t="shared" si="214"/>
        <v>0</v>
      </c>
      <c r="CP204" s="23">
        <f t="shared" ca="1" si="215"/>
        <v>570</v>
      </c>
      <c r="CQ204" s="465"/>
      <c r="CR204" s="335"/>
      <c r="CS204" s="335"/>
      <c r="CT204" s="335"/>
      <c r="CU204" s="335"/>
      <c r="CV204" s="335"/>
      <c r="CW204" s="335"/>
      <c r="CX204" s="335"/>
      <c r="CY204" s="335"/>
      <c r="CZ204" s="335"/>
      <c r="DA204" s="23">
        <v>46</v>
      </c>
      <c r="DB204" s="23">
        <f t="shared" si="216"/>
        <v>0</v>
      </c>
      <c r="DC204">
        <f t="shared" si="217"/>
        <v>0</v>
      </c>
      <c r="DD204">
        <f t="shared" si="218"/>
        <v>0</v>
      </c>
      <c r="DE204">
        <f t="shared" si="219"/>
        <v>0</v>
      </c>
      <c r="DF204">
        <f t="shared" si="220"/>
        <v>0</v>
      </c>
      <c r="DG204" s="23">
        <f t="shared" ca="1" si="221"/>
        <v>300</v>
      </c>
      <c r="DH204" s="465"/>
      <c r="DI204" s="335"/>
      <c r="DJ204" s="335"/>
      <c r="DK204" s="335"/>
      <c r="DL204" s="335"/>
      <c r="DM204" s="335"/>
      <c r="DN204" s="335"/>
      <c r="DO204" s="335"/>
      <c r="DP204" s="335"/>
      <c r="DQ204" s="335"/>
      <c r="DR204" s="23">
        <v>46</v>
      </c>
      <c r="DS204" s="23">
        <f t="shared" si="222"/>
        <v>0</v>
      </c>
      <c r="DT204">
        <f t="shared" si="223"/>
        <v>0</v>
      </c>
      <c r="DU204">
        <f t="shared" si="224"/>
        <v>0</v>
      </c>
      <c r="DV204">
        <f t="shared" si="225"/>
        <v>0</v>
      </c>
      <c r="DW204">
        <f t="shared" si="226"/>
        <v>0</v>
      </c>
      <c r="DX204" s="23">
        <f t="shared" ca="1" si="227"/>
        <v>735</v>
      </c>
      <c r="DY204" s="465"/>
      <c r="DZ204" s="335"/>
      <c r="EA204" s="335"/>
      <c r="EB204" s="335"/>
      <c r="EC204" s="335"/>
      <c r="ED204" s="335"/>
      <c r="EE204" s="335"/>
      <c r="EF204" s="335"/>
      <c r="EG204" s="335"/>
      <c r="EH204" s="335"/>
      <c r="EI204" s="23">
        <v>46</v>
      </c>
      <c r="EJ204" s="23">
        <f t="shared" si="228"/>
        <v>0</v>
      </c>
      <c r="EK204">
        <f t="shared" si="229"/>
        <v>0</v>
      </c>
      <c r="EL204">
        <f t="shared" si="230"/>
        <v>0</v>
      </c>
      <c r="EM204">
        <f t="shared" si="231"/>
        <v>0</v>
      </c>
      <c r="EN204">
        <f t="shared" si="232"/>
        <v>0</v>
      </c>
      <c r="EO204" s="23">
        <f t="shared" ca="1" si="233"/>
        <v>200</v>
      </c>
      <c r="EP204" s="465"/>
      <c r="EQ204" s="335"/>
      <c r="ER204" s="335"/>
      <c r="ES204" s="335"/>
      <c r="ET204" s="335"/>
      <c r="EU204" s="335"/>
      <c r="EV204" s="335"/>
      <c r="EW204" s="335"/>
      <c r="EX204" s="335"/>
      <c r="EY204" s="335"/>
      <c r="EZ204" s="23">
        <v>46</v>
      </c>
      <c r="FA204" s="23">
        <f t="shared" si="234"/>
        <v>0</v>
      </c>
      <c r="FB204">
        <f t="shared" si="235"/>
        <v>0</v>
      </c>
      <c r="FC204">
        <f t="shared" si="236"/>
        <v>0</v>
      </c>
      <c r="FD204">
        <f t="shared" si="237"/>
        <v>0</v>
      </c>
      <c r="FE204">
        <f t="shared" si="238"/>
        <v>0</v>
      </c>
      <c r="FF204" s="23">
        <f t="shared" ca="1" si="239"/>
        <v>200</v>
      </c>
      <c r="FG204" s="465"/>
      <c r="FH204" s="335"/>
      <c r="FI204" s="335"/>
      <c r="FJ204" s="335"/>
      <c r="FK204" s="335"/>
      <c r="FL204" s="335"/>
      <c r="FM204" s="335"/>
      <c r="FN204" s="335"/>
      <c r="FO204" s="335"/>
      <c r="FP204" s="335"/>
      <c r="FQ204" s="23">
        <v>46</v>
      </c>
      <c r="FR204" s="23">
        <f t="shared" si="240"/>
        <v>0</v>
      </c>
      <c r="FS204">
        <f t="shared" si="241"/>
        <v>0</v>
      </c>
      <c r="FT204">
        <f t="shared" si="242"/>
        <v>0</v>
      </c>
      <c r="FU204">
        <f t="shared" si="243"/>
        <v>0</v>
      </c>
      <c r="FV204">
        <f t="shared" si="244"/>
        <v>0</v>
      </c>
      <c r="FW204" s="23">
        <f t="shared" si="245"/>
        <v>0</v>
      </c>
      <c r="FX204" s="465"/>
      <c r="FY204" s="335"/>
      <c r="FZ204" s="335"/>
      <c r="GA204" s="335"/>
      <c r="GB204" s="335"/>
      <c r="GC204" s="335"/>
      <c r="GD204" s="335"/>
      <c r="GE204" s="335"/>
      <c r="GF204" s="335"/>
      <c r="GG204" s="335"/>
      <c r="GH204" s="23">
        <v>46</v>
      </c>
      <c r="GI204" s="23">
        <f t="shared" si="246"/>
        <v>0</v>
      </c>
      <c r="GJ204">
        <f t="shared" si="247"/>
        <v>0</v>
      </c>
      <c r="GK204">
        <f t="shared" si="248"/>
        <v>0</v>
      </c>
      <c r="GL204">
        <f t="shared" si="249"/>
        <v>0</v>
      </c>
      <c r="GM204">
        <f t="shared" si="250"/>
        <v>0</v>
      </c>
      <c r="GN204" s="23">
        <f t="shared" si="251"/>
        <v>0</v>
      </c>
      <c r="GO204" s="465"/>
      <c r="GP204" s="335"/>
      <c r="GQ204" s="335"/>
      <c r="GR204" s="335"/>
      <c r="GS204" s="335"/>
      <c r="GT204" s="335"/>
      <c r="GU204" s="335"/>
      <c r="GV204" s="335"/>
      <c r="GW204" s="335"/>
      <c r="GX204" s="335"/>
      <c r="GY204" s="23">
        <v>46</v>
      </c>
      <c r="GZ204" s="23">
        <f t="shared" si="252"/>
        <v>0</v>
      </c>
      <c r="HA204">
        <f t="shared" si="253"/>
        <v>0</v>
      </c>
      <c r="HB204">
        <f t="shared" si="254"/>
        <v>0</v>
      </c>
      <c r="HC204">
        <f t="shared" si="255"/>
        <v>0</v>
      </c>
      <c r="HD204">
        <f t="shared" si="256"/>
        <v>0</v>
      </c>
      <c r="HE204" s="23">
        <f t="shared" si="257"/>
        <v>0</v>
      </c>
      <c r="HF204" s="465"/>
      <c r="HG204" s="335"/>
      <c r="HH204" s="335"/>
      <c r="HI204" s="335"/>
      <c r="HJ204" s="335"/>
      <c r="HK204" s="335"/>
      <c r="HL204" s="335"/>
      <c r="HM204" s="335"/>
      <c r="HN204" s="335"/>
      <c r="HO204" s="335"/>
      <c r="HP204" s="23">
        <v>46</v>
      </c>
      <c r="HQ204" s="23">
        <f t="shared" si="258"/>
        <v>0</v>
      </c>
      <c r="HR204">
        <f t="shared" si="259"/>
        <v>0</v>
      </c>
      <c r="HS204">
        <f t="shared" si="260"/>
        <v>0</v>
      </c>
      <c r="HT204">
        <f t="shared" si="261"/>
        <v>0</v>
      </c>
      <c r="HU204">
        <f t="shared" si="262"/>
        <v>0</v>
      </c>
      <c r="HV204" s="23">
        <f t="shared" si="263"/>
        <v>0</v>
      </c>
      <c r="HW204" s="465"/>
      <c r="HX204" s="335"/>
      <c r="HY204" s="335"/>
      <c r="HZ204" s="335"/>
      <c r="IA204" s="335"/>
      <c r="IB204" s="335"/>
      <c r="IC204" s="335"/>
      <c r="ID204" s="335"/>
      <c r="IE204" s="335"/>
      <c r="IF204" s="335"/>
      <c r="IG204" s="23">
        <v>46</v>
      </c>
      <c r="IH204" s="23">
        <f t="shared" si="264"/>
        <v>0</v>
      </c>
      <c r="II204">
        <f t="shared" si="265"/>
        <v>0</v>
      </c>
      <c r="IJ204">
        <f t="shared" si="266"/>
        <v>0</v>
      </c>
      <c r="IK204">
        <f t="shared" si="267"/>
        <v>0</v>
      </c>
      <c r="IL204">
        <f t="shared" si="268"/>
        <v>0</v>
      </c>
      <c r="IM204" s="23">
        <f t="shared" si="269"/>
        <v>0</v>
      </c>
      <c r="IN204" s="465"/>
      <c r="IO204" s="335"/>
      <c r="IP204" s="335"/>
      <c r="IQ204" s="335"/>
      <c r="IR204" s="335"/>
      <c r="IS204" s="335"/>
      <c r="IT204" s="335"/>
    </row>
    <row r="205" spans="1:254" s="124" customFormat="1" ht="12.75" x14ac:dyDescent="0.2">
      <c r="A205" s="335"/>
      <c r="B205" s="335"/>
      <c r="C205" s="23">
        <v>47</v>
      </c>
      <c r="D205" s="23">
        <f t="shared" si="180"/>
        <v>0</v>
      </c>
      <c r="E205">
        <f t="shared" si="181"/>
        <v>0</v>
      </c>
      <c r="F205">
        <f t="shared" si="182"/>
        <v>0</v>
      </c>
      <c r="G205">
        <f t="shared" si="183"/>
        <v>0</v>
      </c>
      <c r="H205">
        <f t="shared" si="184"/>
        <v>0</v>
      </c>
      <c r="I205" s="23">
        <f t="shared" ca="1" si="185"/>
        <v>570</v>
      </c>
      <c r="J205" s="465"/>
      <c r="K205" s="335"/>
      <c r="L205" s="335"/>
      <c r="M205" s="335"/>
      <c r="N205" s="335"/>
      <c r="O205" s="335"/>
      <c r="P205" s="335"/>
      <c r="Q205" s="335"/>
      <c r="R205" s="335"/>
      <c r="S205" s="335"/>
      <c r="T205" s="23">
        <v>47</v>
      </c>
      <c r="U205" s="23">
        <f t="shared" si="186"/>
        <v>0</v>
      </c>
      <c r="V205">
        <f t="shared" si="187"/>
        <v>0</v>
      </c>
      <c r="W205">
        <f t="shared" si="188"/>
        <v>0</v>
      </c>
      <c r="X205">
        <f t="shared" si="189"/>
        <v>0</v>
      </c>
      <c r="Y205">
        <f t="shared" si="190"/>
        <v>0</v>
      </c>
      <c r="Z205" s="23">
        <f t="shared" ca="1" si="191"/>
        <v>100</v>
      </c>
      <c r="AA205" s="465"/>
      <c r="AB205" s="335"/>
      <c r="AC205" s="335"/>
      <c r="AD205" s="335"/>
      <c r="AE205" s="335"/>
      <c r="AF205" s="335"/>
      <c r="AG205" s="335"/>
      <c r="AH205" s="335"/>
      <c r="AI205" s="335"/>
      <c r="AJ205" s="335"/>
      <c r="AK205" s="23">
        <v>47</v>
      </c>
      <c r="AL205" s="23">
        <f t="shared" si="192"/>
        <v>0</v>
      </c>
      <c r="AM205">
        <f t="shared" si="193"/>
        <v>0</v>
      </c>
      <c r="AN205">
        <f t="shared" si="194"/>
        <v>0</v>
      </c>
      <c r="AO205">
        <f t="shared" si="195"/>
        <v>0</v>
      </c>
      <c r="AP205">
        <f t="shared" si="196"/>
        <v>0</v>
      </c>
      <c r="AQ205" s="23">
        <f t="shared" ca="1" si="197"/>
        <v>482.5</v>
      </c>
      <c r="AR205" s="465"/>
      <c r="AS205" s="335"/>
      <c r="AT205" s="335"/>
      <c r="AU205" s="335"/>
      <c r="AV205" s="335"/>
      <c r="AW205" s="335"/>
      <c r="AX205" s="335"/>
      <c r="AY205" s="335"/>
      <c r="AZ205" s="335"/>
      <c r="BA205" s="335"/>
      <c r="BB205" s="23">
        <v>47</v>
      </c>
      <c r="BC205" s="23">
        <f t="shared" si="198"/>
        <v>0</v>
      </c>
      <c r="BD205">
        <f t="shared" si="199"/>
        <v>0</v>
      </c>
      <c r="BE205">
        <f t="shared" si="200"/>
        <v>0</v>
      </c>
      <c r="BF205">
        <f t="shared" si="201"/>
        <v>0</v>
      </c>
      <c r="BG205">
        <f t="shared" si="202"/>
        <v>0</v>
      </c>
      <c r="BH205" s="23">
        <f t="shared" ca="1" si="203"/>
        <v>400</v>
      </c>
      <c r="BI205" s="465"/>
      <c r="BJ205" s="335"/>
      <c r="BK205" s="335"/>
      <c r="BL205" s="335"/>
      <c r="BM205" s="335"/>
      <c r="BN205" s="335"/>
      <c r="BO205" s="335"/>
      <c r="BP205" s="335"/>
      <c r="BQ205" s="335"/>
      <c r="BR205" s="335"/>
      <c r="BS205" s="23">
        <v>47</v>
      </c>
      <c r="BT205" s="23">
        <f t="shared" si="204"/>
        <v>0</v>
      </c>
      <c r="BU205">
        <f t="shared" si="205"/>
        <v>0</v>
      </c>
      <c r="BV205">
        <f t="shared" si="206"/>
        <v>0</v>
      </c>
      <c r="BW205">
        <f t="shared" si="207"/>
        <v>0</v>
      </c>
      <c r="BX205">
        <f t="shared" si="208"/>
        <v>0</v>
      </c>
      <c r="BY205" s="23">
        <f t="shared" ca="1" si="209"/>
        <v>0</v>
      </c>
      <c r="BZ205" s="465"/>
      <c r="CA205" s="335"/>
      <c r="CB205" s="335"/>
      <c r="CC205" s="335"/>
      <c r="CD205" s="335"/>
      <c r="CE205" s="335"/>
      <c r="CF205" s="335"/>
      <c r="CG205" s="335"/>
      <c r="CH205" s="335"/>
      <c r="CI205" s="335"/>
      <c r="CJ205" s="23">
        <v>47</v>
      </c>
      <c r="CK205" s="23">
        <f t="shared" si="210"/>
        <v>0</v>
      </c>
      <c r="CL205">
        <f t="shared" si="211"/>
        <v>0</v>
      </c>
      <c r="CM205">
        <f t="shared" si="212"/>
        <v>0</v>
      </c>
      <c r="CN205">
        <f t="shared" si="213"/>
        <v>0</v>
      </c>
      <c r="CO205">
        <f t="shared" si="214"/>
        <v>0</v>
      </c>
      <c r="CP205" s="23">
        <f t="shared" ca="1" si="215"/>
        <v>570</v>
      </c>
      <c r="CQ205" s="465"/>
      <c r="CR205" s="335"/>
      <c r="CS205" s="335"/>
      <c r="CT205" s="335"/>
      <c r="CU205" s="335"/>
      <c r="CV205" s="335"/>
      <c r="CW205" s="335"/>
      <c r="CX205" s="335"/>
      <c r="CY205" s="335"/>
      <c r="CZ205" s="335"/>
      <c r="DA205" s="23">
        <v>47</v>
      </c>
      <c r="DB205" s="23">
        <f t="shared" si="216"/>
        <v>0</v>
      </c>
      <c r="DC205">
        <f t="shared" si="217"/>
        <v>0</v>
      </c>
      <c r="DD205">
        <f t="shared" si="218"/>
        <v>0</v>
      </c>
      <c r="DE205">
        <f t="shared" si="219"/>
        <v>0</v>
      </c>
      <c r="DF205">
        <f t="shared" si="220"/>
        <v>0</v>
      </c>
      <c r="DG205" s="23">
        <f t="shared" ca="1" si="221"/>
        <v>300</v>
      </c>
      <c r="DH205" s="465"/>
      <c r="DI205" s="335"/>
      <c r="DJ205" s="335"/>
      <c r="DK205" s="335"/>
      <c r="DL205" s="335"/>
      <c r="DM205" s="335"/>
      <c r="DN205" s="335"/>
      <c r="DO205" s="335"/>
      <c r="DP205" s="335"/>
      <c r="DQ205" s="335"/>
      <c r="DR205" s="23">
        <v>47</v>
      </c>
      <c r="DS205" s="23">
        <f t="shared" si="222"/>
        <v>0</v>
      </c>
      <c r="DT205">
        <f t="shared" si="223"/>
        <v>0</v>
      </c>
      <c r="DU205">
        <f t="shared" si="224"/>
        <v>0</v>
      </c>
      <c r="DV205">
        <f t="shared" si="225"/>
        <v>0</v>
      </c>
      <c r="DW205">
        <f t="shared" si="226"/>
        <v>0</v>
      </c>
      <c r="DX205" s="23">
        <f t="shared" ca="1" si="227"/>
        <v>735</v>
      </c>
      <c r="DY205" s="465"/>
      <c r="DZ205" s="335"/>
      <c r="EA205" s="335"/>
      <c r="EB205" s="335"/>
      <c r="EC205" s="335"/>
      <c r="ED205" s="335"/>
      <c r="EE205" s="335"/>
      <c r="EF205" s="335"/>
      <c r="EG205" s="335"/>
      <c r="EH205" s="335"/>
      <c r="EI205" s="23">
        <v>47</v>
      </c>
      <c r="EJ205" s="23">
        <f t="shared" si="228"/>
        <v>0</v>
      </c>
      <c r="EK205">
        <f t="shared" si="229"/>
        <v>0</v>
      </c>
      <c r="EL205">
        <f t="shared" si="230"/>
        <v>0</v>
      </c>
      <c r="EM205">
        <f t="shared" si="231"/>
        <v>0</v>
      </c>
      <c r="EN205">
        <f t="shared" si="232"/>
        <v>0</v>
      </c>
      <c r="EO205" s="23">
        <f t="shared" ca="1" si="233"/>
        <v>200</v>
      </c>
      <c r="EP205" s="465"/>
      <c r="EQ205" s="335"/>
      <c r="ER205" s="335"/>
      <c r="ES205" s="335"/>
      <c r="ET205" s="335"/>
      <c r="EU205" s="335"/>
      <c r="EV205" s="335"/>
      <c r="EW205" s="335"/>
      <c r="EX205" s="335"/>
      <c r="EY205" s="335"/>
      <c r="EZ205" s="23">
        <v>47</v>
      </c>
      <c r="FA205" s="23">
        <f t="shared" si="234"/>
        <v>0</v>
      </c>
      <c r="FB205">
        <f t="shared" si="235"/>
        <v>0</v>
      </c>
      <c r="FC205">
        <f t="shared" si="236"/>
        <v>0</v>
      </c>
      <c r="FD205">
        <f t="shared" si="237"/>
        <v>0</v>
      </c>
      <c r="FE205">
        <f t="shared" si="238"/>
        <v>0</v>
      </c>
      <c r="FF205" s="23">
        <f t="shared" ca="1" si="239"/>
        <v>200</v>
      </c>
      <c r="FG205" s="465"/>
      <c r="FH205" s="335"/>
      <c r="FI205" s="335"/>
      <c r="FJ205" s="335"/>
      <c r="FK205" s="335"/>
      <c r="FL205" s="335"/>
      <c r="FM205" s="335"/>
      <c r="FN205" s="335"/>
      <c r="FO205" s="335"/>
      <c r="FP205" s="335"/>
      <c r="FQ205" s="23">
        <v>47</v>
      </c>
      <c r="FR205" s="23">
        <f t="shared" si="240"/>
        <v>0</v>
      </c>
      <c r="FS205">
        <f t="shared" si="241"/>
        <v>0</v>
      </c>
      <c r="FT205">
        <f t="shared" si="242"/>
        <v>0</v>
      </c>
      <c r="FU205">
        <f t="shared" si="243"/>
        <v>0</v>
      </c>
      <c r="FV205">
        <f t="shared" si="244"/>
        <v>0</v>
      </c>
      <c r="FW205" s="23">
        <f t="shared" si="245"/>
        <v>0</v>
      </c>
      <c r="FX205" s="465"/>
      <c r="FY205" s="335"/>
      <c r="FZ205" s="335"/>
      <c r="GA205" s="335"/>
      <c r="GB205" s="335"/>
      <c r="GC205" s="335"/>
      <c r="GD205" s="335"/>
      <c r="GE205" s="335"/>
      <c r="GF205" s="335"/>
      <c r="GG205" s="335"/>
      <c r="GH205" s="23">
        <v>47</v>
      </c>
      <c r="GI205" s="23">
        <f t="shared" si="246"/>
        <v>0</v>
      </c>
      <c r="GJ205">
        <f t="shared" si="247"/>
        <v>0</v>
      </c>
      <c r="GK205">
        <f t="shared" si="248"/>
        <v>0</v>
      </c>
      <c r="GL205">
        <f t="shared" si="249"/>
        <v>0</v>
      </c>
      <c r="GM205">
        <f t="shared" si="250"/>
        <v>0</v>
      </c>
      <c r="GN205" s="23">
        <f t="shared" si="251"/>
        <v>0</v>
      </c>
      <c r="GO205" s="465"/>
      <c r="GP205" s="335"/>
      <c r="GQ205" s="335"/>
      <c r="GR205" s="335"/>
      <c r="GS205" s="335"/>
      <c r="GT205" s="335"/>
      <c r="GU205" s="335"/>
      <c r="GV205" s="335"/>
      <c r="GW205" s="335"/>
      <c r="GX205" s="335"/>
      <c r="GY205" s="23">
        <v>47</v>
      </c>
      <c r="GZ205" s="23">
        <f t="shared" si="252"/>
        <v>0</v>
      </c>
      <c r="HA205">
        <f t="shared" si="253"/>
        <v>0</v>
      </c>
      <c r="HB205">
        <f t="shared" si="254"/>
        <v>0</v>
      </c>
      <c r="HC205">
        <f t="shared" si="255"/>
        <v>0</v>
      </c>
      <c r="HD205">
        <f t="shared" si="256"/>
        <v>0</v>
      </c>
      <c r="HE205" s="23">
        <f t="shared" si="257"/>
        <v>0</v>
      </c>
      <c r="HF205" s="465"/>
      <c r="HG205" s="335"/>
      <c r="HH205" s="335"/>
      <c r="HI205" s="335"/>
      <c r="HJ205" s="335"/>
      <c r="HK205" s="335"/>
      <c r="HL205" s="335"/>
      <c r="HM205" s="335"/>
      <c r="HN205" s="335"/>
      <c r="HO205" s="335"/>
      <c r="HP205" s="23">
        <v>47</v>
      </c>
      <c r="HQ205" s="23">
        <f t="shared" si="258"/>
        <v>0</v>
      </c>
      <c r="HR205">
        <f t="shared" si="259"/>
        <v>0</v>
      </c>
      <c r="HS205">
        <f t="shared" si="260"/>
        <v>0</v>
      </c>
      <c r="HT205">
        <f t="shared" si="261"/>
        <v>0</v>
      </c>
      <c r="HU205">
        <f t="shared" si="262"/>
        <v>0</v>
      </c>
      <c r="HV205" s="23">
        <f t="shared" si="263"/>
        <v>0</v>
      </c>
      <c r="HW205" s="465"/>
      <c r="HX205" s="335"/>
      <c r="HY205" s="335"/>
      <c r="HZ205" s="335"/>
      <c r="IA205" s="335"/>
      <c r="IB205" s="335"/>
      <c r="IC205" s="335"/>
      <c r="ID205" s="335"/>
      <c r="IE205" s="335"/>
      <c r="IF205" s="335"/>
      <c r="IG205" s="23">
        <v>47</v>
      </c>
      <c r="IH205" s="23">
        <f t="shared" si="264"/>
        <v>0</v>
      </c>
      <c r="II205">
        <f t="shared" si="265"/>
        <v>0</v>
      </c>
      <c r="IJ205">
        <f t="shared" si="266"/>
        <v>0</v>
      </c>
      <c r="IK205">
        <f t="shared" si="267"/>
        <v>0</v>
      </c>
      <c r="IL205">
        <f t="shared" si="268"/>
        <v>0</v>
      </c>
      <c r="IM205" s="23">
        <f t="shared" si="269"/>
        <v>0</v>
      </c>
      <c r="IN205" s="465"/>
      <c r="IO205" s="335"/>
      <c r="IP205" s="335"/>
      <c r="IQ205" s="335"/>
      <c r="IR205" s="335"/>
      <c r="IS205" s="335"/>
      <c r="IT205" s="335"/>
    </row>
    <row r="206" spans="1:254" s="124" customFormat="1" ht="12.75" x14ac:dyDescent="0.2">
      <c r="A206" s="335"/>
      <c r="B206" s="335"/>
      <c r="C206" s="23">
        <v>48</v>
      </c>
      <c r="D206" s="23">
        <f t="shared" si="180"/>
        <v>0</v>
      </c>
      <c r="E206">
        <f t="shared" si="181"/>
        <v>0</v>
      </c>
      <c r="F206">
        <f t="shared" si="182"/>
        <v>0</v>
      </c>
      <c r="G206">
        <f t="shared" si="183"/>
        <v>0</v>
      </c>
      <c r="H206">
        <f t="shared" si="184"/>
        <v>0</v>
      </c>
      <c r="I206" s="23">
        <f t="shared" ca="1" si="185"/>
        <v>570</v>
      </c>
      <c r="J206" s="465"/>
      <c r="K206" s="335"/>
      <c r="L206" s="335"/>
      <c r="M206" s="335"/>
      <c r="N206" s="335"/>
      <c r="O206" s="335"/>
      <c r="P206" s="335"/>
      <c r="Q206" s="335"/>
      <c r="R206" s="335"/>
      <c r="S206" s="335"/>
      <c r="T206" s="23">
        <v>48</v>
      </c>
      <c r="U206" s="23">
        <f t="shared" si="186"/>
        <v>0</v>
      </c>
      <c r="V206">
        <f t="shared" si="187"/>
        <v>0</v>
      </c>
      <c r="W206">
        <f t="shared" si="188"/>
        <v>0</v>
      </c>
      <c r="X206">
        <f t="shared" si="189"/>
        <v>0</v>
      </c>
      <c r="Y206">
        <f t="shared" si="190"/>
        <v>0</v>
      </c>
      <c r="Z206" s="23">
        <f t="shared" ca="1" si="191"/>
        <v>100</v>
      </c>
      <c r="AA206" s="465"/>
      <c r="AB206" s="335"/>
      <c r="AC206" s="335"/>
      <c r="AD206" s="335"/>
      <c r="AE206" s="335"/>
      <c r="AF206" s="335"/>
      <c r="AG206" s="335"/>
      <c r="AH206" s="335"/>
      <c r="AI206" s="335"/>
      <c r="AJ206" s="335"/>
      <c r="AK206" s="23">
        <v>48</v>
      </c>
      <c r="AL206" s="23">
        <f t="shared" si="192"/>
        <v>0</v>
      </c>
      <c r="AM206">
        <f t="shared" si="193"/>
        <v>0</v>
      </c>
      <c r="AN206">
        <f t="shared" si="194"/>
        <v>0</v>
      </c>
      <c r="AO206">
        <f t="shared" si="195"/>
        <v>0</v>
      </c>
      <c r="AP206">
        <f t="shared" si="196"/>
        <v>0</v>
      </c>
      <c r="AQ206" s="23">
        <f t="shared" ca="1" si="197"/>
        <v>482.5</v>
      </c>
      <c r="AR206" s="465"/>
      <c r="AS206" s="335"/>
      <c r="AT206" s="335"/>
      <c r="AU206" s="335"/>
      <c r="AV206" s="335"/>
      <c r="AW206" s="335"/>
      <c r="AX206" s="335"/>
      <c r="AY206" s="335"/>
      <c r="AZ206" s="335"/>
      <c r="BA206" s="335"/>
      <c r="BB206" s="23">
        <v>48</v>
      </c>
      <c r="BC206" s="23">
        <f t="shared" si="198"/>
        <v>0</v>
      </c>
      <c r="BD206">
        <f t="shared" si="199"/>
        <v>0</v>
      </c>
      <c r="BE206">
        <f t="shared" si="200"/>
        <v>0</v>
      </c>
      <c r="BF206">
        <f t="shared" si="201"/>
        <v>0</v>
      </c>
      <c r="BG206">
        <f t="shared" si="202"/>
        <v>0</v>
      </c>
      <c r="BH206" s="23">
        <f t="shared" ca="1" si="203"/>
        <v>400</v>
      </c>
      <c r="BI206" s="465"/>
      <c r="BJ206" s="335"/>
      <c r="BK206" s="335"/>
      <c r="BL206" s="335"/>
      <c r="BM206" s="335"/>
      <c r="BN206" s="335"/>
      <c r="BO206" s="335"/>
      <c r="BP206" s="335"/>
      <c r="BQ206" s="335"/>
      <c r="BR206" s="335"/>
      <c r="BS206" s="23">
        <v>48</v>
      </c>
      <c r="BT206" s="23">
        <f t="shared" si="204"/>
        <v>0</v>
      </c>
      <c r="BU206">
        <f t="shared" si="205"/>
        <v>0</v>
      </c>
      <c r="BV206">
        <f t="shared" si="206"/>
        <v>0</v>
      </c>
      <c r="BW206">
        <f t="shared" si="207"/>
        <v>0</v>
      </c>
      <c r="BX206">
        <f t="shared" si="208"/>
        <v>0</v>
      </c>
      <c r="BY206" s="23">
        <f t="shared" ca="1" si="209"/>
        <v>0</v>
      </c>
      <c r="BZ206" s="465"/>
      <c r="CA206" s="335"/>
      <c r="CB206" s="335"/>
      <c r="CC206" s="335"/>
      <c r="CD206" s="335"/>
      <c r="CE206" s="335"/>
      <c r="CF206" s="335"/>
      <c r="CG206" s="335"/>
      <c r="CH206" s="335"/>
      <c r="CI206" s="335"/>
      <c r="CJ206" s="23">
        <v>48</v>
      </c>
      <c r="CK206" s="23">
        <f t="shared" si="210"/>
        <v>0</v>
      </c>
      <c r="CL206">
        <f t="shared" si="211"/>
        <v>0</v>
      </c>
      <c r="CM206">
        <f t="shared" si="212"/>
        <v>0</v>
      </c>
      <c r="CN206">
        <f t="shared" si="213"/>
        <v>0</v>
      </c>
      <c r="CO206">
        <f t="shared" si="214"/>
        <v>0</v>
      </c>
      <c r="CP206" s="23">
        <f t="shared" ca="1" si="215"/>
        <v>570</v>
      </c>
      <c r="CQ206" s="465"/>
      <c r="CR206" s="335"/>
      <c r="CS206" s="335"/>
      <c r="CT206" s="335"/>
      <c r="CU206" s="335"/>
      <c r="CV206" s="335"/>
      <c r="CW206" s="335"/>
      <c r="CX206" s="335"/>
      <c r="CY206" s="335"/>
      <c r="CZ206" s="335"/>
      <c r="DA206" s="23">
        <v>48</v>
      </c>
      <c r="DB206" s="23">
        <f t="shared" si="216"/>
        <v>0</v>
      </c>
      <c r="DC206">
        <f t="shared" si="217"/>
        <v>0</v>
      </c>
      <c r="DD206">
        <f t="shared" si="218"/>
        <v>0</v>
      </c>
      <c r="DE206">
        <f t="shared" si="219"/>
        <v>0</v>
      </c>
      <c r="DF206">
        <f t="shared" si="220"/>
        <v>0</v>
      </c>
      <c r="DG206" s="23">
        <f t="shared" ca="1" si="221"/>
        <v>300</v>
      </c>
      <c r="DH206" s="465"/>
      <c r="DI206" s="335"/>
      <c r="DJ206" s="335"/>
      <c r="DK206" s="335"/>
      <c r="DL206" s="335"/>
      <c r="DM206" s="335"/>
      <c r="DN206" s="335"/>
      <c r="DO206" s="335"/>
      <c r="DP206" s="335"/>
      <c r="DQ206" s="335"/>
      <c r="DR206" s="23">
        <v>48</v>
      </c>
      <c r="DS206" s="23">
        <f t="shared" si="222"/>
        <v>0</v>
      </c>
      <c r="DT206">
        <f t="shared" si="223"/>
        <v>0</v>
      </c>
      <c r="DU206">
        <f t="shared" si="224"/>
        <v>0</v>
      </c>
      <c r="DV206">
        <f t="shared" si="225"/>
        <v>0</v>
      </c>
      <c r="DW206">
        <f t="shared" si="226"/>
        <v>0</v>
      </c>
      <c r="DX206" s="23">
        <f t="shared" ca="1" si="227"/>
        <v>735</v>
      </c>
      <c r="DY206" s="465"/>
      <c r="DZ206" s="335"/>
      <c r="EA206" s="335"/>
      <c r="EB206" s="335"/>
      <c r="EC206" s="335"/>
      <c r="ED206" s="335"/>
      <c r="EE206" s="335"/>
      <c r="EF206" s="335"/>
      <c r="EG206" s="335"/>
      <c r="EH206" s="335"/>
      <c r="EI206" s="23">
        <v>48</v>
      </c>
      <c r="EJ206" s="23">
        <f t="shared" si="228"/>
        <v>0</v>
      </c>
      <c r="EK206">
        <f t="shared" si="229"/>
        <v>0</v>
      </c>
      <c r="EL206">
        <f t="shared" si="230"/>
        <v>0</v>
      </c>
      <c r="EM206">
        <f t="shared" si="231"/>
        <v>0</v>
      </c>
      <c r="EN206">
        <f t="shared" si="232"/>
        <v>0</v>
      </c>
      <c r="EO206" s="23">
        <f t="shared" ca="1" si="233"/>
        <v>200</v>
      </c>
      <c r="EP206" s="465"/>
      <c r="EQ206" s="335"/>
      <c r="ER206" s="335"/>
      <c r="ES206" s="335"/>
      <c r="ET206" s="335"/>
      <c r="EU206" s="335"/>
      <c r="EV206" s="335"/>
      <c r="EW206" s="335"/>
      <c r="EX206" s="335"/>
      <c r="EY206" s="335"/>
      <c r="EZ206" s="23">
        <v>48</v>
      </c>
      <c r="FA206" s="23">
        <f t="shared" si="234"/>
        <v>0</v>
      </c>
      <c r="FB206">
        <f t="shared" si="235"/>
        <v>0</v>
      </c>
      <c r="FC206">
        <f t="shared" si="236"/>
        <v>0</v>
      </c>
      <c r="FD206">
        <f t="shared" si="237"/>
        <v>0</v>
      </c>
      <c r="FE206">
        <f t="shared" si="238"/>
        <v>0</v>
      </c>
      <c r="FF206" s="23">
        <f t="shared" ca="1" si="239"/>
        <v>200</v>
      </c>
      <c r="FG206" s="465"/>
      <c r="FH206" s="335"/>
      <c r="FI206" s="335"/>
      <c r="FJ206" s="335"/>
      <c r="FK206" s="335"/>
      <c r="FL206" s="335"/>
      <c r="FM206" s="335"/>
      <c r="FN206" s="335"/>
      <c r="FO206" s="335"/>
      <c r="FP206" s="335"/>
      <c r="FQ206" s="23">
        <v>48</v>
      </c>
      <c r="FR206" s="23">
        <f t="shared" si="240"/>
        <v>0</v>
      </c>
      <c r="FS206">
        <f t="shared" si="241"/>
        <v>0</v>
      </c>
      <c r="FT206">
        <f t="shared" si="242"/>
        <v>0</v>
      </c>
      <c r="FU206">
        <f t="shared" si="243"/>
        <v>0</v>
      </c>
      <c r="FV206">
        <f t="shared" si="244"/>
        <v>0</v>
      </c>
      <c r="FW206" s="23">
        <f t="shared" si="245"/>
        <v>0</v>
      </c>
      <c r="FX206" s="465"/>
      <c r="FY206" s="335"/>
      <c r="FZ206" s="335"/>
      <c r="GA206" s="335"/>
      <c r="GB206" s="335"/>
      <c r="GC206" s="335"/>
      <c r="GD206" s="335"/>
      <c r="GE206" s="335"/>
      <c r="GF206" s="335"/>
      <c r="GG206" s="335"/>
      <c r="GH206" s="23">
        <v>48</v>
      </c>
      <c r="GI206" s="23">
        <f t="shared" si="246"/>
        <v>0</v>
      </c>
      <c r="GJ206">
        <f t="shared" si="247"/>
        <v>0</v>
      </c>
      <c r="GK206">
        <f t="shared" si="248"/>
        <v>0</v>
      </c>
      <c r="GL206">
        <f t="shared" si="249"/>
        <v>0</v>
      </c>
      <c r="GM206">
        <f t="shared" si="250"/>
        <v>0</v>
      </c>
      <c r="GN206" s="23">
        <f t="shared" si="251"/>
        <v>0</v>
      </c>
      <c r="GO206" s="465"/>
      <c r="GP206" s="335"/>
      <c r="GQ206" s="335"/>
      <c r="GR206" s="335"/>
      <c r="GS206" s="335"/>
      <c r="GT206" s="335"/>
      <c r="GU206" s="335"/>
      <c r="GV206" s="335"/>
      <c r="GW206" s="335"/>
      <c r="GX206" s="335"/>
      <c r="GY206" s="23">
        <v>48</v>
      </c>
      <c r="GZ206" s="23">
        <f t="shared" si="252"/>
        <v>0</v>
      </c>
      <c r="HA206">
        <f t="shared" si="253"/>
        <v>0</v>
      </c>
      <c r="HB206">
        <f t="shared" si="254"/>
        <v>0</v>
      </c>
      <c r="HC206">
        <f t="shared" si="255"/>
        <v>0</v>
      </c>
      <c r="HD206">
        <f t="shared" si="256"/>
        <v>0</v>
      </c>
      <c r="HE206" s="23">
        <f t="shared" si="257"/>
        <v>0</v>
      </c>
      <c r="HF206" s="465"/>
      <c r="HG206" s="335"/>
      <c r="HH206" s="335"/>
      <c r="HI206" s="335"/>
      <c r="HJ206" s="335"/>
      <c r="HK206" s="335"/>
      <c r="HL206" s="335"/>
      <c r="HM206" s="335"/>
      <c r="HN206" s="335"/>
      <c r="HO206" s="335"/>
      <c r="HP206" s="23">
        <v>48</v>
      </c>
      <c r="HQ206" s="23">
        <f t="shared" si="258"/>
        <v>0</v>
      </c>
      <c r="HR206">
        <f t="shared" si="259"/>
        <v>0</v>
      </c>
      <c r="HS206">
        <f t="shared" si="260"/>
        <v>0</v>
      </c>
      <c r="HT206">
        <f t="shared" si="261"/>
        <v>0</v>
      </c>
      <c r="HU206">
        <f t="shared" si="262"/>
        <v>0</v>
      </c>
      <c r="HV206" s="23">
        <f t="shared" si="263"/>
        <v>0</v>
      </c>
      <c r="HW206" s="465"/>
      <c r="HX206" s="335"/>
      <c r="HY206" s="335"/>
      <c r="HZ206" s="335"/>
      <c r="IA206" s="335"/>
      <c r="IB206" s="335"/>
      <c r="IC206" s="335"/>
      <c r="ID206" s="335"/>
      <c r="IE206" s="335"/>
      <c r="IF206" s="335"/>
      <c r="IG206" s="23">
        <v>48</v>
      </c>
      <c r="IH206" s="23">
        <f t="shared" si="264"/>
        <v>0</v>
      </c>
      <c r="II206">
        <f t="shared" si="265"/>
        <v>0</v>
      </c>
      <c r="IJ206">
        <f t="shared" si="266"/>
        <v>0</v>
      </c>
      <c r="IK206">
        <f t="shared" si="267"/>
        <v>0</v>
      </c>
      <c r="IL206">
        <f t="shared" si="268"/>
        <v>0</v>
      </c>
      <c r="IM206" s="23">
        <f t="shared" si="269"/>
        <v>0</v>
      </c>
      <c r="IN206" s="465"/>
      <c r="IO206" s="335"/>
      <c r="IP206" s="335"/>
      <c r="IQ206" s="335"/>
      <c r="IR206" s="335"/>
      <c r="IS206" s="335"/>
      <c r="IT206" s="335"/>
    </row>
    <row r="207" spans="1:254" s="124" customFormat="1" ht="12.75" x14ac:dyDescent="0.2">
      <c r="A207" s="335"/>
      <c r="B207" s="335"/>
      <c r="C207" s="23">
        <v>49</v>
      </c>
      <c r="D207" s="23">
        <f t="shared" si="180"/>
        <v>0</v>
      </c>
      <c r="E207">
        <f t="shared" si="181"/>
        <v>0</v>
      </c>
      <c r="F207">
        <f t="shared" si="182"/>
        <v>0</v>
      </c>
      <c r="G207">
        <f t="shared" si="183"/>
        <v>0</v>
      </c>
      <c r="H207">
        <f t="shared" si="184"/>
        <v>0</v>
      </c>
      <c r="I207" s="23">
        <f t="shared" ca="1" si="185"/>
        <v>570</v>
      </c>
      <c r="J207" s="465"/>
      <c r="K207" s="335"/>
      <c r="L207" s="335"/>
      <c r="M207" s="335"/>
      <c r="N207" s="335"/>
      <c r="O207" s="335"/>
      <c r="P207" s="335"/>
      <c r="Q207" s="335"/>
      <c r="R207" s="335"/>
      <c r="S207" s="335"/>
      <c r="T207" s="23">
        <v>49</v>
      </c>
      <c r="U207" s="23">
        <f t="shared" si="186"/>
        <v>0</v>
      </c>
      <c r="V207">
        <f t="shared" si="187"/>
        <v>0</v>
      </c>
      <c r="W207">
        <f t="shared" si="188"/>
        <v>0</v>
      </c>
      <c r="X207">
        <f t="shared" si="189"/>
        <v>0</v>
      </c>
      <c r="Y207">
        <f t="shared" si="190"/>
        <v>0</v>
      </c>
      <c r="Z207" s="23">
        <f t="shared" ca="1" si="191"/>
        <v>100</v>
      </c>
      <c r="AA207" s="465"/>
      <c r="AB207" s="335"/>
      <c r="AC207" s="335"/>
      <c r="AD207" s="335"/>
      <c r="AE207" s="335"/>
      <c r="AF207" s="335"/>
      <c r="AG207" s="335"/>
      <c r="AH207" s="335"/>
      <c r="AI207" s="335"/>
      <c r="AJ207" s="335"/>
      <c r="AK207" s="23">
        <v>49</v>
      </c>
      <c r="AL207" s="23">
        <f t="shared" si="192"/>
        <v>0</v>
      </c>
      <c r="AM207">
        <f t="shared" si="193"/>
        <v>0</v>
      </c>
      <c r="AN207">
        <f t="shared" si="194"/>
        <v>0</v>
      </c>
      <c r="AO207">
        <f t="shared" si="195"/>
        <v>0</v>
      </c>
      <c r="AP207">
        <f t="shared" si="196"/>
        <v>0</v>
      </c>
      <c r="AQ207" s="23">
        <f t="shared" ca="1" si="197"/>
        <v>482.5</v>
      </c>
      <c r="AR207" s="465"/>
      <c r="AS207" s="335"/>
      <c r="AT207" s="335"/>
      <c r="AU207" s="335"/>
      <c r="AV207" s="335"/>
      <c r="AW207" s="335"/>
      <c r="AX207" s="335"/>
      <c r="AY207" s="335"/>
      <c r="AZ207" s="335"/>
      <c r="BA207" s="335"/>
      <c r="BB207" s="23">
        <v>49</v>
      </c>
      <c r="BC207" s="23">
        <f t="shared" si="198"/>
        <v>0</v>
      </c>
      <c r="BD207">
        <f t="shared" si="199"/>
        <v>0</v>
      </c>
      <c r="BE207">
        <f t="shared" si="200"/>
        <v>0</v>
      </c>
      <c r="BF207">
        <f t="shared" si="201"/>
        <v>0</v>
      </c>
      <c r="BG207">
        <f t="shared" si="202"/>
        <v>0</v>
      </c>
      <c r="BH207" s="23">
        <f t="shared" ca="1" si="203"/>
        <v>400</v>
      </c>
      <c r="BI207" s="465"/>
      <c r="BJ207" s="335"/>
      <c r="BK207" s="335"/>
      <c r="BL207" s="335"/>
      <c r="BM207" s="335"/>
      <c r="BN207" s="335"/>
      <c r="BO207" s="335"/>
      <c r="BP207" s="335"/>
      <c r="BQ207" s="335"/>
      <c r="BR207" s="335"/>
      <c r="BS207" s="23">
        <v>49</v>
      </c>
      <c r="BT207" s="23">
        <f t="shared" si="204"/>
        <v>0</v>
      </c>
      <c r="BU207">
        <f t="shared" si="205"/>
        <v>0</v>
      </c>
      <c r="BV207">
        <f t="shared" si="206"/>
        <v>0</v>
      </c>
      <c r="BW207">
        <f t="shared" si="207"/>
        <v>0</v>
      </c>
      <c r="BX207">
        <f t="shared" si="208"/>
        <v>0</v>
      </c>
      <c r="BY207" s="23">
        <f t="shared" ca="1" si="209"/>
        <v>0</v>
      </c>
      <c r="BZ207" s="465"/>
      <c r="CA207" s="335"/>
      <c r="CB207" s="335"/>
      <c r="CC207" s="335"/>
      <c r="CD207" s="335"/>
      <c r="CE207" s="335"/>
      <c r="CF207" s="335"/>
      <c r="CG207" s="335"/>
      <c r="CH207" s="335"/>
      <c r="CI207" s="335"/>
      <c r="CJ207" s="23">
        <v>49</v>
      </c>
      <c r="CK207" s="23">
        <f t="shared" si="210"/>
        <v>0</v>
      </c>
      <c r="CL207">
        <f t="shared" si="211"/>
        <v>0</v>
      </c>
      <c r="CM207">
        <f t="shared" si="212"/>
        <v>0</v>
      </c>
      <c r="CN207">
        <f t="shared" si="213"/>
        <v>0</v>
      </c>
      <c r="CO207">
        <f t="shared" si="214"/>
        <v>0</v>
      </c>
      <c r="CP207" s="23">
        <f t="shared" ca="1" si="215"/>
        <v>570</v>
      </c>
      <c r="CQ207" s="465"/>
      <c r="CR207" s="335"/>
      <c r="CS207" s="335"/>
      <c r="CT207" s="335"/>
      <c r="CU207" s="335"/>
      <c r="CV207" s="335"/>
      <c r="CW207" s="335"/>
      <c r="CX207" s="335"/>
      <c r="CY207" s="335"/>
      <c r="CZ207" s="335"/>
      <c r="DA207" s="23">
        <v>49</v>
      </c>
      <c r="DB207" s="23">
        <f t="shared" si="216"/>
        <v>0</v>
      </c>
      <c r="DC207">
        <f t="shared" si="217"/>
        <v>0</v>
      </c>
      <c r="DD207">
        <f t="shared" si="218"/>
        <v>0</v>
      </c>
      <c r="DE207">
        <f t="shared" si="219"/>
        <v>0</v>
      </c>
      <c r="DF207">
        <f t="shared" si="220"/>
        <v>0</v>
      </c>
      <c r="DG207" s="23">
        <f t="shared" ca="1" si="221"/>
        <v>300</v>
      </c>
      <c r="DH207" s="465"/>
      <c r="DI207" s="335"/>
      <c r="DJ207" s="335"/>
      <c r="DK207" s="335"/>
      <c r="DL207" s="335"/>
      <c r="DM207" s="335"/>
      <c r="DN207" s="335"/>
      <c r="DO207" s="335"/>
      <c r="DP207" s="335"/>
      <c r="DQ207" s="335"/>
      <c r="DR207" s="23">
        <v>49</v>
      </c>
      <c r="DS207" s="23">
        <f t="shared" si="222"/>
        <v>0</v>
      </c>
      <c r="DT207">
        <f t="shared" si="223"/>
        <v>0</v>
      </c>
      <c r="DU207">
        <f t="shared" si="224"/>
        <v>0</v>
      </c>
      <c r="DV207">
        <f t="shared" si="225"/>
        <v>0</v>
      </c>
      <c r="DW207">
        <f t="shared" si="226"/>
        <v>0</v>
      </c>
      <c r="DX207" s="23">
        <f t="shared" ca="1" si="227"/>
        <v>735</v>
      </c>
      <c r="DY207" s="465"/>
      <c r="DZ207" s="335"/>
      <c r="EA207" s="335"/>
      <c r="EB207" s="335"/>
      <c r="EC207" s="335"/>
      <c r="ED207" s="335"/>
      <c r="EE207" s="335"/>
      <c r="EF207" s="335"/>
      <c r="EG207" s="335"/>
      <c r="EH207" s="335"/>
      <c r="EI207" s="23">
        <v>49</v>
      </c>
      <c r="EJ207" s="23">
        <f t="shared" si="228"/>
        <v>0</v>
      </c>
      <c r="EK207">
        <f t="shared" si="229"/>
        <v>0</v>
      </c>
      <c r="EL207">
        <f t="shared" si="230"/>
        <v>0</v>
      </c>
      <c r="EM207">
        <f t="shared" si="231"/>
        <v>0</v>
      </c>
      <c r="EN207">
        <f t="shared" si="232"/>
        <v>0</v>
      </c>
      <c r="EO207" s="23">
        <f t="shared" ca="1" si="233"/>
        <v>200</v>
      </c>
      <c r="EP207" s="465"/>
      <c r="EQ207" s="335"/>
      <c r="ER207" s="335"/>
      <c r="ES207" s="335"/>
      <c r="ET207" s="335"/>
      <c r="EU207" s="335"/>
      <c r="EV207" s="335"/>
      <c r="EW207" s="335"/>
      <c r="EX207" s="335"/>
      <c r="EY207" s="335"/>
      <c r="EZ207" s="23">
        <v>49</v>
      </c>
      <c r="FA207" s="23">
        <f t="shared" si="234"/>
        <v>0</v>
      </c>
      <c r="FB207">
        <f t="shared" si="235"/>
        <v>0</v>
      </c>
      <c r="FC207">
        <f t="shared" si="236"/>
        <v>0</v>
      </c>
      <c r="FD207">
        <f t="shared" si="237"/>
        <v>0</v>
      </c>
      <c r="FE207">
        <f t="shared" si="238"/>
        <v>0</v>
      </c>
      <c r="FF207" s="23">
        <f t="shared" ca="1" si="239"/>
        <v>200</v>
      </c>
      <c r="FG207" s="465"/>
      <c r="FH207" s="335"/>
      <c r="FI207" s="335"/>
      <c r="FJ207" s="335"/>
      <c r="FK207" s="335"/>
      <c r="FL207" s="335"/>
      <c r="FM207" s="335"/>
      <c r="FN207" s="335"/>
      <c r="FO207" s="335"/>
      <c r="FP207" s="335"/>
      <c r="FQ207" s="23">
        <v>49</v>
      </c>
      <c r="FR207" s="23">
        <f t="shared" si="240"/>
        <v>0</v>
      </c>
      <c r="FS207">
        <f t="shared" si="241"/>
        <v>0</v>
      </c>
      <c r="FT207">
        <f t="shared" si="242"/>
        <v>0</v>
      </c>
      <c r="FU207">
        <f t="shared" si="243"/>
        <v>0</v>
      </c>
      <c r="FV207">
        <f t="shared" si="244"/>
        <v>0</v>
      </c>
      <c r="FW207" s="23">
        <f t="shared" si="245"/>
        <v>0</v>
      </c>
      <c r="FX207" s="465"/>
      <c r="FY207" s="335"/>
      <c r="FZ207" s="335"/>
      <c r="GA207" s="335"/>
      <c r="GB207" s="335"/>
      <c r="GC207" s="335"/>
      <c r="GD207" s="335"/>
      <c r="GE207" s="335"/>
      <c r="GF207" s="335"/>
      <c r="GG207" s="335"/>
      <c r="GH207" s="23">
        <v>49</v>
      </c>
      <c r="GI207" s="23">
        <f t="shared" si="246"/>
        <v>0</v>
      </c>
      <c r="GJ207">
        <f t="shared" si="247"/>
        <v>0</v>
      </c>
      <c r="GK207">
        <f t="shared" si="248"/>
        <v>0</v>
      </c>
      <c r="GL207">
        <f t="shared" si="249"/>
        <v>0</v>
      </c>
      <c r="GM207">
        <f t="shared" si="250"/>
        <v>0</v>
      </c>
      <c r="GN207" s="23">
        <f t="shared" si="251"/>
        <v>0</v>
      </c>
      <c r="GO207" s="465"/>
      <c r="GP207" s="335"/>
      <c r="GQ207" s="335"/>
      <c r="GR207" s="335"/>
      <c r="GS207" s="335"/>
      <c r="GT207" s="335"/>
      <c r="GU207" s="335"/>
      <c r="GV207" s="335"/>
      <c r="GW207" s="335"/>
      <c r="GX207" s="335"/>
      <c r="GY207" s="23">
        <v>49</v>
      </c>
      <c r="GZ207" s="23">
        <f t="shared" si="252"/>
        <v>0</v>
      </c>
      <c r="HA207">
        <f t="shared" si="253"/>
        <v>0</v>
      </c>
      <c r="HB207">
        <f t="shared" si="254"/>
        <v>0</v>
      </c>
      <c r="HC207">
        <f t="shared" si="255"/>
        <v>0</v>
      </c>
      <c r="HD207">
        <f t="shared" si="256"/>
        <v>0</v>
      </c>
      <c r="HE207" s="23">
        <f t="shared" si="257"/>
        <v>0</v>
      </c>
      <c r="HF207" s="465"/>
      <c r="HG207" s="335"/>
      <c r="HH207" s="335"/>
      <c r="HI207" s="335"/>
      <c r="HJ207" s="335"/>
      <c r="HK207" s="335"/>
      <c r="HL207" s="335"/>
      <c r="HM207" s="335"/>
      <c r="HN207" s="335"/>
      <c r="HO207" s="335"/>
      <c r="HP207" s="23">
        <v>49</v>
      </c>
      <c r="HQ207" s="23">
        <f t="shared" si="258"/>
        <v>0</v>
      </c>
      <c r="HR207">
        <f t="shared" si="259"/>
        <v>0</v>
      </c>
      <c r="HS207">
        <f t="shared" si="260"/>
        <v>0</v>
      </c>
      <c r="HT207">
        <f t="shared" si="261"/>
        <v>0</v>
      </c>
      <c r="HU207">
        <f t="shared" si="262"/>
        <v>0</v>
      </c>
      <c r="HV207" s="23">
        <f t="shared" si="263"/>
        <v>0</v>
      </c>
      <c r="HW207" s="465"/>
      <c r="HX207" s="335"/>
      <c r="HY207" s="335"/>
      <c r="HZ207" s="335"/>
      <c r="IA207" s="335"/>
      <c r="IB207" s="335"/>
      <c r="IC207" s="335"/>
      <c r="ID207" s="335"/>
      <c r="IE207" s="335"/>
      <c r="IF207" s="335"/>
      <c r="IG207" s="23">
        <v>49</v>
      </c>
      <c r="IH207" s="23">
        <f t="shared" si="264"/>
        <v>0</v>
      </c>
      <c r="II207">
        <f t="shared" si="265"/>
        <v>0</v>
      </c>
      <c r="IJ207">
        <f t="shared" si="266"/>
        <v>0</v>
      </c>
      <c r="IK207">
        <f t="shared" si="267"/>
        <v>0</v>
      </c>
      <c r="IL207">
        <f t="shared" si="268"/>
        <v>0</v>
      </c>
      <c r="IM207" s="23">
        <f t="shared" si="269"/>
        <v>0</v>
      </c>
      <c r="IN207" s="465"/>
      <c r="IO207" s="335"/>
      <c r="IP207" s="335"/>
      <c r="IQ207" s="335"/>
      <c r="IR207" s="335"/>
      <c r="IS207" s="335"/>
      <c r="IT207" s="335"/>
    </row>
    <row r="208" spans="1:254" s="124" customFormat="1" ht="12.75" x14ac:dyDescent="0.2">
      <c r="A208" s="335"/>
      <c r="B208" s="335"/>
      <c r="C208" s="23">
        <v>50</v>
      </c>
      <c r="D208" s="23">
        <f t="shared" si="180"/>
        <v>0</v>
      </c>
      <c r="E208">
        <f t="shared" si="181"/>
        <v>0</v>
      </c>
      <c r="F208">
        <f t="shared" si="182"/>
        <v>0</v>
      </c>
      <c r="G208">
        <f t="shared" si="183"/>
        <v>0</v>
      </c>
      <c r="H208">
        <f t="shared" si="184"/>
        <v>0</v>
      </c>
      <c r="I208" s="23">
        <f t="shared" ca="1" si="185"/>
        <v>570</v>
      </c>
      <c r="J208" s="465"/>
      <c r="K208" s="335"/>
      <c r="L208" s="335"/>
      <c r="M208" s="335"/>
      <c r="N208" s="335"/>
      <c r="O208" s="335"/>
      <c r="P208" s="335"/>
      <c r="Q208" s="335"/>
      <c r="R208" s="335"/>
      <c r="S208" s="335"/>
      <c r="T208" s="23">
        <v>50</v>
      </c>
      <c r="U208" s="23">
        <f t="shared" si="186"/>
        <v>0</v>
      </c>
      <c r="V208">
        <f t="shared" si="187"/>
        <v>0</v>
      </c>
      <c r="W208">
        <f t="shared" si="188"/>
        <v>0</v>
      </c>
      <c r="X208">
        <f t="shared" si="189"/>
        <v>0</v>
      </c>
      <c r="Y208">
        <f t="shared" si="190"/>
        <v>0</v>
      </c>
      <c r="Z208" s="23">
        <f t="shared" ca="1" si="191"/>
        <v>100</v>
      </c>
      <c r="AA208" s="465"/>
      <c r="AB208" s="335"/>
      <c r="AC208" s="335"/>
      <c r="AD208" s="335"/>
      <c r="AE208" s="335"/>
      <c r="AF208" s="335"/>
      <c r="AG208" s="335"/>
      <c r="AH208" s="335"/>
      <c r="AI208" s="335"/>
      <c r="AJ208" s="335"/>
      <c r="AK208" s="23">
        <v>50</v>
      </c>
      <c r="AL208" s="23">
        <f t="shared" si="192"/>
        <v>0</v>
      </c>
      <c r="AM208">
        <f t="shared" si="193"/>
        <v>0</v>
      </c>
      <c r="AN208">
        <f t="shared" si="194"/>
        <v>0</v>
      </c>
      <c r="AO208">
        <f t="shared" si="195"/>
        <v>0</v>
      </c>
      <c r="AP208">
        <f t="shared" si="196"/>
        <v>0</v>
      </c>
      <c r="AQ208" s="23">
        <f t="shared" ca="1" si="197"/>
        <v>482.5</v>
      </c>
      <c r="AR208" s="465"/>
      <c r="AS208" s="335"/>
      <c r="AT208" s="335"/>
      <c r="AU208" s="335"/>
      <c r="AV208" s="335"/>
      <c r="AW208" s="335"/>
      <c r="AX208" s="335"/>
      <c r="AY208" s="335"/>
      <c r="AZ208" s="335"/>
      <c r="BA208" s="335"/>
      <c r="BB208" s="23">
        <v>50</v>
      </c>
      <c r="BC208" s="23">
        <f t="shared" si="198"/>
        <v>0</v>
      </c>
      <c r="BD208">
        <f t="shared" si="199"/>
        <v>0</v>
      </c>
      <c r="BE208">
        <f t="shared" si="200"/>
        <v>0</v>
      </c>
      <c r="BF208">
        <f t="shared" si="201"/>
        <v>0</v>
      </c>
      <c r="BG208">
        <f t="shared" si="202"/>
        <v>0</v>
      </c>
      <c r="BH208" s="23">
        <f t="shared" ca="1" si="203"/>
        <v>400</v>
      </c>
      <c r="BI208" s="465"/>
      <c r="BJ208" s="335"/>
      <c r="BK208" s="335"/>
      <c r="BL208" s="335"/>
      <c r="BM208" s="335"/>
      <c r="BN208" s="335"/>
      <c r="BO208" s="335"/>
      <c r="BP208" s="335"/>
      <c r="BQ208" s="335"/>
      <c r="BR208" s="335"/>
      <c r="BS208" s="23">
        <v>50</v>
      </c>
      <c r="BT208" s="23">
        <f t="shared" si="204"/>
        <v>0</v>
      </c>
      <c r="BU208">
        <f t="shared" si="205"/>
        <v>0</v>
      </c>
      <c r="BV208">
        <f t="shared" si="206"/>
        <v>0</v>
      </c>
      <c r="BW208">
        <f t="shared" si="207"/>
        <v>0</v>
      </c>
      <c r="BX208">
        <f t="shared" si="208"/>
        <v>0</v>
      </c>
      <c r="BY208" s="23">
        <f t="shared" ca="1" si="209"/>
        <v>0</v>
      </c>
      <c r="BZ208" s="465"/>
      <c r="CA208" s="335"/>
      <c r="CB208" s="335"/>
      <c r="CC208" s="335"/>
      <c r="CD208" s="335"/>
      <c r="CE208" s="335"/>
      <c r="CF208" s="335"/>
      <c r="CG208" s="335"/>
      <c r="CH208" s="335"/>
      <c r="CI208" s="335"/>
      <c r="CJ208" s="23">
        <v>50</v>
      </c>
      <c r="CK208" s="23">
        <f t="shared" si="210"/>
        <v>0</v>
      </c>
      <c r="CL208">
        <f t="shared" si="211"/>
        <v>0</v>
      </c>
      <c r="CM208">
        <f t="shared" si="212"/>
        <v>0</v>
      </c>
      <c r="CN208">
        <f t="shared" si="213"/>
        <v>0</v>
      </c>
      <c r="CO208">
        <f t="shared" si="214"/>
        <v>0</v>
      </c>
      <c r="CP208" s="23">
        <f t="shared" ca="1" si="215"/>
        <v>570</v>
      </c>
      <c r="CQ208" s="465"/>
      <c r="CR208" s="335"/>
      <c r="CS208" s="335"/>
      <c r="CT208" s="335"/>
      <c r="CU208" s="335"/>
      <c r="CV208" s="335"/>
      <c r="CW208" s="335"/>
      <c r="CX208" s="335"/>
      <c r="CY208" s="335"/>
      <c r="CZ208" s="335"/>
      <c r="DA208" s="23">
        <v>50</v>
      </c>
      <c r="DB208" s="23">
        <f t="shared" si="216"/>
        <v>0</v>
      </c>
      <c r="DC208">
        <f t="shared" si="217"/>
        <v>0</v>
      </c>
      <c r="DD208">
        <f t="shared" si="218"/>
        <v>0</v>
      </c>
      <c r="DE208">
        <f t="shared" si="219"/>
        <v>0</v>
      </c>
      <c r="DF208">
        <f t="shared" si="220"/>
        <v>0</v>
      </c>
      <c r="DG208" s="23">
        <f t="shared" ca="1" si="221"/>
        <v>300</v>
      </c>
      <c r="DH208" s="465"/>
      <c r="DI208" s="335"/>
      <c r="DJ208" s="335"/>
      <c r="DK208" s="335"/>
      <c r="DL208" s="335"/>
      <c r="DM208" s="335"/>
      <c r="DN208" s="335"/>
      <c r="DO208" s="335"/>
      <c r="DP208" s="335"/>
      <c r="DQ208" s="335"/>
      <c r="DR208" s="23">
        <v>50</v>
      </c>
      <c r="DS208" s="23">
        <f t="shared" si="222"/>
        <v>0</v>
      </c>
      <c r="DT208">
        <f t="shared" si="223"/>
        <v>0</v>
      </c>
      <c r="DU208">
        <f t="shared" si="224"/>
        <v>0</v>
      </c>
      <c r="DV208">
        <f t="shared" si="225"/>
        <v>0</v>
      </c>
      <c r="DW208">
        <f t="shared" si="226"/>
        <v>0</v>
      </c>
      <c r="DX208" s="23">
        <f t="shared" ca="1" si="227"/>
        <v>735</v>
      </c>
      <c r="DY208" s="465"/>
      <c r="DZ208" s="335"/>
      <c r="EA208" s="335"/>
      <c r="EB208" s="335"/>
      <c r="EC208" s="335"/>
      <c r="ED208" s="335"/>
      <c r="EE208" s="335"/>
      <c r="EF208" s="335"/>
      <c r="EG208" s="335"/>
      <c r="EH208" s="335"/>
      <c r="EI208" s="23">
        <v>50</v>
      </c>
      <c r="EJ208" s="23">
        <f t="shared" si="228"/>
        <v>0</v>
      </c>
      <c r="EK208">
        <f t="shared" si="229"/>
        <v>0</v>
      </c>
      <c r="EL208">
        <f t="shared" si="230"/>
        <v>0</v>
      </c>
      <c r="EM208">
        <f t="shared" si="231"/>
        <v>0</v>
      </c>
      <c r="EN208">
        <f t="shared" si="232"/>
        <v>0</v>
      </c>
      <c r="EO208" s="23">
        <f t="shared" ca="1" si="233"/>
        <v>200</v>
      </c>
      <c r="EP208" s="465"/>
      <c r="EQ208" s="335"/>
      <c r="ER208" s="335"/>
      <c r="ES208" s="335"/>
      <c r="ET208" s="335"/>
      <c r="EU208" s="335"/>
      <c r="EV208" s="335"/>
      <c r="EW208" s="335"/>
      <c r="EX208" s="335"/>
      <c r="EY208" s="335"/>
      <c r="EZ208" s="23">
        <v>50</v>
      </c>
      <c r="FA208" s="23">
        <f t="shared" si="234"/>
        <v>0</v>
      </c>
      <c r="FB208">
        <f t="shared" si="235"/>
        <v>0</v>
      </c>
      <c r="FC208">
        <f t="shared" si="236"/>
        <v>0</v>
      </c>
      <c r="FD208">
        <f t="shared" si="237"/>
        <v>0</v>
      </c>
      <c r="FE208">
        <f t="shared" si="238"/>
        <v>0</v>
      </c>
      <c r="FF208" s="23">
        <f t="shared" ca="1" si="239"/>
        <v>200</v>
      </c>
      <c r="FG208" s="465"/>
      <c r="FH208" s="335"/>
      <c r="FI208" s="335"/>
      <c r="FJ208" s="335"/>
      <c r="FK208" s="335"/>
      <c r="FL208" s="335"/>
      <c r="FM208" s="335"/>
      <c r="FN208" s="335"/>
      <c r="FO208" s="335"/>
      <c r="FP208" s="335"/>
      <c r="FQ208" s="23">
        <v>50</v>
      </c>
      <c r="FR208" s="23">
        <f t="shared" si="240"/>
        <v>0</v>
      </c>
      <c r="FS208">
        <f t="shared" si="241"/>
        <v>0</v>
      </c>
      <c r="FT208">
        <f t="shared" si="242"/>
        <v>0</v>
      </c>
      <c r="FU208">
        <f t="shared" si="243"/>
        <v>0</v>
      </c>
      <c r="FV208">
        <f t="shared" si="244"/>
        <v>0</v>
      </c>
      <c r="FW208" s="23">
        <f t="shared" si="245"/>
        <v>0</v>
      </c>
      <c r="FX208" s="465"/>
      <c r="FY208" s="335"/>
      <c r="FZ208" s="335"/>
      <c r="GA208" s="335"/>
      <c r="GB208" s="335"/>
      <c r="GC208" s="335"/>
      <c r="GD208" s="335"/>
      <c r="GE208" s="335"/>
      <c r="GF208" s="335"/>
      <c r="GG208" s="335"/>
      <c r="GH208" s="23">
        <v>50</v>
      </c>
      <c r="GI208" s="23">
        <f t="shared" si="246"/>
        <v>0</v>
      </c>
      <c r="GJ208">
        <f t="shared" si="247"/>
        <v>0</v>
      </c>
      <c r="GK208">
        <f t="shared" si="248"/>
        <v>0</v>
      </c>
      <c r="GL208">
        <f t="shared" si="249"/>
        <v>0</v>
      </c>
      <c r="GM208">
        <f t="shared" si="250"/>
        <v>0</v>
      </c>
      <c r="GN208" s="23">
        <f t="shared" si="251"/>
        <v>0</v>
      </c>
      <c r="GO208" s="465"/>
      <c r="GP208" s="335"/>
      <c r="GQ208" s="335"/>
      <c r="GR208" s="335"/>
      <c r="GS208" s="335"/>
      <c r="GT208" s="335"/>
      <c r="GU208" s="335"/>
      <c r="GV208" s="335"/>
      <c r="GW208" s="335"/>
      <c r="GX208" s="335"/>
      <c r="GY208" s="23">
        <v>50</v>
      </c>
      <c r="GZ208" s="23">
        <f t="shared" si="252"/>
        <v>0</v>
      </c>
      <c r="HA208">
        <f t="shared" si="253"/>
        <v>0</v>
      </c>
      <c r="HB208">
        <f t="shared" si="254"/>
        <v>0</v>
      </c>
      <c r="HC208">
        <f t="shared" si="255"/>
        <v>0</v>
      </c>
      <c r="HD208">
        <f t="shared" si="256"/>
        <v>0</v>
      </c>
      <c r="HE208" s="23">
        <f t="shared" si="257"/>
        <v>0</v>
      </c>
      <c r="HF208" s="465"/>
      <c r="HG208" s="335"/>
      <c r="HH208" s="335"/>
      <c r="HI208" s="335"/>
      <c r="HJ208" s="335"/>
      <c r="HK208" s="335"/>
      <c r="HL208" s="335"/>
      <c r="HM208" s="335"/>
      <c r="HN208" s="335"/>
      <c r="HO208" s="335"/>
      <c r="HP208" s="23">
        <v>50</v>
      </c>
      <c r="HQ208" s="23">
        <f t="shared" si="258"/>
        <v>0</v>
      </c>
      <c r="HR208">
        <f t="shared" si="259"/>
        <v>0</v>
      </c>
      <c r="HS208">
        <f t="shared" si="260"/>
        <v>0</v>
      </c>
      <c r="HT208">
        <f t="shared" si="261"/>
        <v>0</v>
      </c>
      <c r="HU208">
        <f t="shared" si="262"/>
        <v>0</v>
      </c>
      <c r="HV208" s="23">
        <f t="shared" si="263"/>
        <v>0</v>
      </c>
      <c r="HW208" s="465"/>
      <c r="HX208" s="335"/>
      <c r="HY208" s="335"/>
      <c r="HZ208" s="335"/>
      <c r="IA208" s="335"/>
      <c r="IB208" s="335"/>
      <c r="IC208" s="335"/>
      <c r="ID208" s="335"/>
      <c r="IE208" s="335"/>
      <c r="IF208" s="335"/>
      <c r="IG208" s="23">
        <v>50</v>
      </c>
      <c r="IH208" s="23">
        <f t="shared" si="264"/>
        <v>0</v>
      </c>
      <c r="II208">
        <f t="shared" si="265"/>
        <v>0</v>
      </c>
      <c r="IJ208">
        <f t="shared" si="266"/>
        <v>0</v>
      </c>
      <c r="IK208">
        <f t="shared" si="267"/>
        <v>0</v>
      </c>
      <c r="IL208">
        <f t="shared" si="268"/>
        <v>0</v>
      </c>
      <c r="IM208" s="23">
        <f t="shared" si="269"/>
        <v>0</v>
      </c>
      <c r="IN208" s="465"/>
      <c r="IO208" s="335"/>
      <c r="IP208" s="335"/>
      <c r="IQ208" s="335"/>
      <c r="IR208" s="335"/>
      <c r="IS208" s="335"/>
      <c r="IT208" s="335"/>
    </row>
    <row r="209" spans="1:254" s="124" customFormat="1" ht="12.75" x14ac:dyDescent="0.2">
      <c r="A209" s="335"/>
      <c r="B209" s="335"/>
      <c r="C209" s="23">
        <v>51</v>
      </c>
      <c r="D209" s="23">
        <f t="shared" si="180"/>
        <v>0</v>
      </c>
      <c r="E209">
        <f t="shared" si="181"/>
        <v>0</v>
      </c>
      <c r="F209">
        <f t="shared" si="182"/>
        <v>0</v>
      </c>
      <c r="G209">
        <f t="shared" si="183"/>
        <v>0</v>
      </c>
      <c r="H209">
        <f t="shared" si="184"/>
        <v>0</v>
      </c>
      <c r="I209" s="23">
        <f t="shared" ca="1" si="185"/>
        <v>570</v>
      </c>
      <c r="J209" s="465"/>
      <c r="K209" s="335"/>
      <c r="L209" s="335"/>
      <c r="M209" s="335"/>
      <c r="N209" s="335"/>
      <c r="O209" s="335"/>
      <c r="P209" s="335"/>
      <c r="Q209" s="335"/>
      <c r="R209" s="335"/>
      <c r="S209" s="335"/>
      <c r="T209" s="23">
        <v>51</v>
      </c>
      <c r="U209" s="23">
        <f t="shared" si="186"/>
        <v>0</v>
      </c>
      <c r="V209">
        <f t="shared" si="187"/>
        <v>0</v>
      </c>
      <c r="W209">
        <f t="shared" si="188"/>
        <v>0</v>
      </c>
      <c r="X209">
        <f t="shared" si="189"/>
        <v>0</v>
      </c>
      <c r="Y209">
        <f t="shared" si="190"/>
        <v>0</v>
      </c>
      <c r="Z209" s="23">
        <f t="shared" ca="1" si="191"/>
        <v>100</v>
      </c>
      <c r="AA209" s="465"/>
      <c r="AB209" s="335"/>
      <c r="AC209" s="335"/>
      <c r="AD209" s="335"/>
      <c r="AE209" s="335"/>
      <c r="AF209" s="335"/>
      <c r="AG209" s="335"/>
      <c r="AH209" s="335"/>
      <c r="AI209" s="335"/>
      <c r="AJ209" s="335"/>
      <c r="AK209" s="23">
        <v>51</v>
      </c>
      <c r="AL209" s="23">
        <f t="shared" si="192"/>
        <v>0</v>
      </c>
      <c r="AM209">
        <f t="shared" si="193"/>
        <v>0</v>
      </c>
      <c r="AN209">
        <f t="shared" si="194"/>
        <v>0</v>
      </c>
      <c r="AO209">
        <f t="shared" si="195"/>
        <v>0</v>
      </c>
      <c r="AP209">
        <f t="shared" si="196"/>
        <v>0</v>
      </c>
      <c r="AQ209" s="23">
        <f t="shared" ca="1" si="197"/>
        <v>482.5</v>
      </c>
      <c r="AR209" s="465"/>
      <c r="AS209" s="335"/>
      <c r="AT209" s="335"/>
      <c r="AU209" s="335"/>
      <c r="AV209" s="335"/>
      <c r="AW209" s="335"/>
      <c r="AX209" s="335"/>
      <c r="AY209" s="335"/>
      <c r="AZ209" s="335"/>
      <c r="BA209" s="335"/>
      <c r="BB209" s="23">
        <v>51</v>
      </c>
      <c r="BC209" s="23">
        <f t="shared" si="198"/>
        <v>0</v>
      </c>
      <c r="BD209">
        <f t="shared" si="199"/>
        <v>0</v>
      </c>
      <c r="BE209">
        <f t="shared" si="200"/>
        <v>0</v>
      </c>
      <c r="BF209">
        <f t="shared" si="201"/>
        <v>0</v>
      </c>
      <c r="BG209">
        <f t="shared" si="202"/>
        <v>0</v>
      </c>
      <c r="BH209" s="23">
        <f t="shared" ca="1" si="203"/>
        <v>400</v>
      </c>
      <c r="BI209" s="465"/>
      <c r="BJ209" s="335"/>
      <c r="BK209" s="335"/>
      <c r="BL209" s="335"/>
      <c r="BM209" s="335"/>
      <c r="BN209" s="335"/>
      <c r="BO209" s="335"/>
      <c r="BP209" s="335"/>
      <c r="BQ209" s="335"/>
      <c r="BR209" s="335"/>
      <c r="BS209" s="23">
        <v>51</v>
      </c>
      <c r="BT209" s="23">
        <f t="shared" si="204"/>
        <v>0</v>
      </c>
      <c r="BU209">
        <f t="shared" si="205"/>
        <v>0</v>
      </c>
      <c r="BV209">
        <f t="shared" si="206"/>
        <v>0</v>
      </c>
      <c r="BW209">
        <f t="shared" si="207"/>
        <v>0</v>
      </c>
      <c r="BX209">
        <f t="shared" si="208"/>
        <v>0</v>
      </c>
      <c r="BY209" s="23">
        <f t="shared" ca="1" si="209"/>
        <v>0</v>
      </c>
      <c r="BZ209" s="465"/>
      <c r="CA209" s="335"/>
      <c r="CB209" s="335"/>
      <c r="CC209" s="335"/>
      <c r="CD209" s="335"/>
      <c r="CE209" s="335"/>
      <c r="CF209" s="335"/>
      <c r="CG209" s="335"/>
      <c r="CH209" s="335"/>
      <c r="CI209" s="335"/>
      <c r="CJ209" s="23">
        <v>51</v>
      </c>
      <c r="CK209" s="23">
        <f t="shared" si="210"/>
        <v>0</v>
      </c>
      <c r="CL209">
        <f t="shared" si="211"/>
        <v>0</v>
      </c>
      <c r="CM209">
        <f t="shared" si="212"/>
        <v>0</v>
      </c>
      <c r="CN209">
        <f t="shared" si="213"/>
        <v>0</v>
      </c>
      <c r="CO209">
        <f t="shared" si="214"/>
        <v>0</v>
      </c>
      <c r="CP209" s="23">
        <f t="shared" ca="1" si="215"/>
        <v>570</v>
      </c>
      <c r="CQ209" s="465"/>
      <c r="CR209" s="335"/>
      <c r="CS209" s="335"/>
      <c r="CT209" s="335"/>
      <c r="CU209" s="335"/>
      <c r="CV209" s="335"/>
      <c r="CW209" s="335"/>
      <c r="CX209" s="335"/>
      <c r="CY209" s="335"/>
      <c r="CZ209" s="335"/>
      <c r="DA209" s="23">
        <v>51</v>
      </c>
      <c r="DB209" s="23">
        <f t="shared" si="216"/>
        <v>0</v>
      </c>
      <c r="DC209">
        <f t="shared" si="217"/>
        <v>0</v>
      </c>
      <c r="DD209">
        <f t="shared" si="218"/>
        <v>0</v>
      </c>
      <c r="DE209">
        <f t="shared" si="219"/>
        <v>0</v>
      </c>
      <c r="DF209">
        <f t="shared" si="220"/>
        <v>0</v>
      </c>
      <c r="DG209" s="23">
        <f t="shared" ca="1" si="221"/>
        <v>300</v>
      </c>
      <c r="DH209" s="465"/>
      <c r="DI209" s="335"/>
      <c r="DJ209" s="335"/>
      <c r="DK209" s="335"/>
      <c r="DL209" s="335"/>
      <c r="DM209" s="335"/>
      <c r="DN209" s="335"/>
      <c r="DO209" s="335"/>
      <c r="DP209" s="335"/>
      <c r="DQ209" s="335"/>
      <c r="DR209" s="23">
        <v>51</v>
      </c>
      <c r="DS209" s="23">
        <f t="shared" si="222"/>
        <v>0</v>
      </c>
      <c r="DT209">
        <f t="shared" si="223"/>
        <v>0</v>
      </c>
      <c r="DU209">
        <f t="shared" si="224"/>
        <v>0</v>
      </c>
      <c r="DV209">
        <f t="shared" si="225"/>
        <v>0</v>
      </c>
      <c r="DW209">
        <f t="shared" si="226"/>
        <v>0</v>
      </c>
      <c r="DX209" s="23">
        <f t="shared" ca="1" si="227"/>
        <v>735</v>
      </c>
      <c r="DY209" s="465"/>
      <c r="DZ209" s="335"/>
      <c r="EA209" s="335"/>
      <c r="EB209" s="335"/>
      <c r="EC209" s="335"/>
      <c r="ED209" s="335"/>
      <c r="EE209" s="335"/>
      <c r="EF209" s="335"/>
      <c r="EG209" s="335"/>
      <c r="EH209" s="335"/>
      <c r="EI209" s="23">
        <v>51</v>
      </c>
      <c r="EJ209" s="23">
        <f t="shared" si="228"/>
        <v>0</v>
      </c>
      <c r="EK209">
        <f t="shared" si="229"/>
        <v>0</v>
      </c>
      <c r="EL209">
        <f t="shared" si="230"/>
        <v>0</v>
      </c>
      <c r="EM209">
        <f t="shared" si="231"/>
        <v>0</v>
      </c>
      <c r="EN209">
        <f t="shared" si="232"/>
        <v>0</v>
      </c>
      <c r="EO209" s="23">
        <f t="shared" ca="1" si="233"/>
        <v>200</v>
      </c>
      <c r="EP209" s="465"/>
      <c r="EQ209" s="335"/>
      <c r="ER209" s="335"/>
      <c r="ES209" s="335"/>
      <c r="ET209" s="335"/>
      <c r="EU209" s="335"/>
      <c r="EV209" s="335"/>
      <c r="EW209" s="335"/>
      <c r="EX209" s="335"/>
      <c r="EY209" s="335"/>
      <c r="EZ209" s="23">
        <v>51</v>
      </c>
      <c r="FA209" s="23">
        <f t="shared" si="234"/>
        <v>0</v>
      </c>
      <c r="FB209">
        <f t="shared" si="235"/>
        <v>0</v>
      </c>
      <c r="FC209">
        <f t="shared" si="236"/>
        <v>0</v>
      </c>
      <c r="FD209">
        <f t="shared" si="237"/>
        <v>0</v>
      </c>
      <c r="FE209">
        <f t="shared" si="238"/>
        <v>0</v>
      </c>
      <c r="FF209" s="23">
        <f t="shared" ca="1" si="239"/>
        <v>200</v>
      </c>
      <c r="FG209" s="465"/>
      <c r="FH209" s="335"/>
      <c r="FI209" s="335"/>
      <c r="FJ209" s="335"/>
      <c r="FK209" s="335"/>
      <c r="FL209" s="335"/>
      <c r="FM209" s="335"/>
      <c r="FN209" s="335"/>
      <c r="FO209" s="335"/>
      <c r="FP209" s="335"/>
      <c r="FQ209" s="23">
        <v>51</v>
      </c>
      <c r="FR209" s="23">
        <f t="shared" si="240"/>
        <v>0</v>
      </c>
      <c r="FS209">
        <f t="shared" si="241"/>
        <v>0</v>
      </c>
      <c r="FT209">
        <f t="shared" si="242"/>
        <v>0</v>
      </c>
      <c r="FU209">
        <f t="shared" si="243"/>
        <v>0</v>
      </c>
      <c r="FV209">
        <f t="shared" si="244"/>
        <v>0</v>
      </c>
      <c r="FW209" s="23">
        <f t="shared" si="245"/>
        <v>0</v>
      </c>
      <c r="FX209" s="465"/>
      <c r="FY209" s="335"/>
      <c r="FZ209" s="335"/>
      <c r="GA209" s="335"/>
      <c r="GB209" s="335"/>
      <c r="GC209" s="335"/>
      <c r="GD209" s="335"/>
      <c r="GE209" s="335"/>
      <c r="GF209" s="335"/>
      <c r="GG209" s="335"/>
      <c r="GH209" s="23">
        <v>51</v>
      </c>
      <c r="GI209" s="23">
        <f t="shared" si="246"/>
        <v>0</v>
      </c>
      <c r="GJ209">
        <f t="shared" si="247"/>
        <v>0</v>
      </c>
      <c r="GK209">
        <f t="shared" si="248"/>
        <v>0</v>
      </c>
      <c r="GL209">
        <f t="shared" si="249"/>
        <v>0</v>
      </c>
      <c r="GM209">
        <f t="shared" si="250"/>
        <v>0</v>
      </c>
      <c r="GN209" s="23">
        <f t="shared" si="251"/>
        <v>0</v>
      </c>
      <c r="GO209" s="465"/>
      <c r="GP209" s="335"/>
      <c r="GQ209" s="335"/>
      <c r="GR209" s="335"/>
      <c r="GS209" s="335"/>
      <c r="GT209" s="335"/>
      <c r="GU209" s="335"/>
      <c r="GV209" s="335"/>
      <c r="GW209" s="335"/>
      <c r="GX209" s="335"/>
      <c r="GY209" s="23">
        <v>51</v>
      </c>
      <c r="GZ209" s="23">
        <f t="shared" si="252"/>
        <v>0</v>
      </c>
      <c r="HA209">
        <f t="shared" si="253"/>
        <v>0</v>
      </c>
      <c r="HB209">
        <f t="shared" si="254"/>
        <v>0</v>
      </c>
      <c r="HC209">
        <f t="shared" si="255"/>
        <v>0</v>
      </c>
      <c r="HD209">
        <f t="shared" si="256"/>
        <v>0</v>
      </c>
      <c r="HE209" s="23">
        <f t="shared" si="257"/>
        <v>0</v>
      </c>
      <c r="HF209" s="465"/>
      <c r="HG209" s="335"/>
      <c r="HH209" s="335"/>
      <c r="HI209" s="335"/>
      <c r="HJ209" s="335"/>
      <c r="HK209" s="335"/>
      <c r="HL209" s="335"/>
      <c r="HM209" s="335"/>
      <c r="HN209" s="335"/>
      <c r="HO209" s="335"/>
      <c r="HP209" s="23">
        <v>51</v>
      </c>
      <c r="HQ209" s="23">
        <f t="shared" si="258"/>
        <v>0</v>
      </c>
      <c r="HR209">
        <f t="shared" si="259"/>
        <v>0</v>
      </c>
      <c r="HS209">
        <f t="shared" si="260"/>
        <v>0</v>
      </c>
      <c r="HT209">
        <f t="shared" si="261"/>
        <v>0</v>
      </c>
      <c r="HU209">
        <f t="shared" si="262"/>
        <v>0</v>
      </c>
      <c r="HV209" s="23">
        <f t="shared" si="263"/>
        <v>0</v>
      </c>
      <c r="HW209" s="465"/>
      <c r="HX209" s="335"/>
      <c r="HY209" s="335"/>
      <c r="HZ209" s="335"/>
      <c r="IA209" s="335"/>
      <c r="IB209" s="335"/>
      <c r="IC209" s="335"/>
      <c r="ID209" s="335"/>
      <c r="IE209" s="335"/>
      <c r="IF209" s="335"/>
      <c r="IG209" s="23">
        <v>51</v>
      </c>
      <c r="IH209" s="23">
        <f t="shared" si="264"/>
        <v>0</v>
      </c>
      <c r="II209">
        <f t="shared" si="265"/>
        <v>0</v>
      </c>
      <c r="IJ209">
        <f t="shared" si="266"/>
        <v>0</v>
      </c>
      <c r="IK209">
        <f t="shared" si="267"/>
        <v>0</v>
      </c>
      <c r="IL209">
        <f t="shared" si="268"/>
        <v>0</v>
      </c>
      <c r="IM209" s="23">
        <f t="shared" si="269"/>
        <v>0</v>
      </c>
      <c r="IN209" s="465"/>
      <c r="IO209" s="335"/>
      <c r="IP209" s="335"/>
      <c r="IQ209" s="335"/>
      <c r="IR209" s="335"/>
      <c r="IS209" s="335"/>
      <c r="IT209" s="335"/>
    </row>
    <row r="210" spans="1:254" s="124" customFormat="1" ht="12.75" x14ac:dyDescent="0.2">
      <c r="A210" s="335"/>
      <c r="B210" s="335"/>
      <c r="C210" s="23">
        <v>52</v>
      </c>
      <c r="D210" s="23">
        <f t="shared" si="180"/>
        <v>0</v>
      </c>
      <c r="E210">
        <f t="shared" si="181"/>
        <v>0</v>
      </c>
      <c r="F210">
        <f t="shared" si="182"/>
        <v>0</v>
      </c>
      <c r="G210">
        <f t="shared" si="183"/>
        <v>0</v>
      </c>
      <c r="H210">
        <f t="shared" si="184"/>
        <v>0</v>
      </c>
      <c r="I210" s="23">
        <f t="shared" ca="1" si="185"/>
        <v>570</v>
      </c>
      <c r="J210" s="465"/>
      <c r="K210" s="335"/>
      <c r="L210" s="335"/>
      <c r="M210" s="335"/>
      <c r="N210" s="335"/>
      <c r="O210" s="335"/>
      <c r="P210" s="335"/>
      <c r="Q210" s="335"/>
      <c r="R210" s="335"/>
      <c r="S210" s="335"/>
      <c r="T210" s="23">
        <v>52</v>
      </c>
      <c r="U210" s="23">
        <f t="shared" si="186"/>
        <v>0</v>
      </c>
      <c r="V210">
        <f t="shared" si="187"/>
        <v>0</v>
      </c>
      <c r="W210">
        <f t="shared" si="188"/>
        <v>0</v>
      </c>
      <c r="X210">
        <f t="shared" si="189"/>
        <v>0</v>
      </c>
      <c r="Y210">
        <f t="shared" si="190"/>
        <v>0</v>
      </c>
      <c r="Z210" s="23">
        <f t="shared" ca="1" si="191"/>
        <v>100</v>
      </c>
      <c r="AA210" s="465"/>
      <c r="AB210" s="335"/>
      <c r="AC210" s="335"/>
      <c r="AD210" s="335"/>
      <c r="AE210" s="335"/>
      <c r="AF210" s="335"/>
      <c r="AG210" s="335"/>
      <c r="AH210" s="335"/>
      <c r="AI210" s="335"/>
      <c r="AJ210" s="335"/>
      <c r="AK210" s="23">
        <v>52</v>
      </c>
      <c r="AL210" s="23">
        <f t="shared" si="192"/>
        <v>0</v>
      </c>
      <c r="AM210">
        <f t="shared" si="193"/>
        <v>0</v>
      </c>
      <c r="AN210">
        <f t="shared" si="194"/>
        <v>0</v>
      </c>
      <c r="AO210">
        <f t="shared" si="195"/>
        <v>0</v>
      </c>
      <c r="AP210">
        <f t="shared" si="196"/>
        <v>0</v>
      </c>
      <c r="AQ210" s="23">
        <f t="shared" ca="1" si="197"/>
        <v>482.5</v>
      </c>
      <c r="AR210" s="465"/>
      <c r="AS210" s="335"/>
      <c r="AT210" s="335"/>
      <c r="AU210" s="335"/>
      <c r="AV210" s="335"/>
      <c r="AW210" s="335"/>
      <c r="AX210" s="335"/>
      <c r="AY210" s="335"/>
      <c r="AZ210" s="335"/>
      <c r="BA210" s="335"/>
      <c r="BB210" s="23">
        <v>52</v>
      </c>
      <c r="BC210" s="23">
        <f t="shared" si="198"/>
        <v>0</v>
      </c>
      <c r="BD210">
        <f t="shared" si="199"/>
        <v>0</v>
      </c>
      <c r="BE210">
        <f t="shared" si="200"/>
        <v>0</v>
      </c>
      <c r="BF210">
        <f t="shared" si="201"/>
        <v>0</v>
      </c>
      <c r="BG210">
        <f t="shared" si="202"/>
        <v>0</v>
      </c>
      <c r="BH210" s="23">
        <f t="shared" ca="1" si="203"/>
        <v>400</v>
      </c>
      <c r="BI210" s="465"/>
      <c r="BJ210" s="335"/>
      <c r="BK210" s="335"/>
      <c r="BL210" s="335"/>
      <c r="BM210" s="335"/>
      <c r="BN210" s="335"/>
      <c r="BO210" s="335"/>
      <c r="BP210" s="335"/>
      <c r="BQ210" s="335"/>
      <c r="BR210" s="335"/>
      <c r="BS210" s="23">
        <v>52</v>
      </c>
      <c r="BT210" s="23">
        <f t="shared" si="204"/>
        <v>0</v>
      </c>
      <c r="BU210">
        <f t="shared" si="205"/>
        <v>0</v>
      </c>
      <c r="BV210">
        <f t="shared" si="206"/>
        <v>0</v>
      </c>
      <c r="BW210">
        <f t="shared" si="207"/>
        <v>0</v>
      </c>
      <c r="BX210">
        <f t="shared" si="208"/>
        <v>0</v>
      </c>
      <c r="BY210" s="23">
        <f t="shared" ca="1" si="209"/>
        <v>0</v>
      </c>
      <c r="BZ210" s="465"/>
      <c r="CA210" s="335"/>
      <c r="CB210" s="335"/>
      <c r="CC210" s="335"/>
      <c r="CD210" s="335"/>
      <c r="CE210" s="335"/>
      <c r="CF210" s="335"/>
      <c r="CG210" s="335"/>
      <c r="CH210" s="335"/>
      <c r="CI210" s="335"/>
      <c r="CJ210" s="23">
        <v>52</v>
      </c>
      <c r="CK210" s="23">
        <f t="shared" si="210"/>
        <v>0</v>
      </c>
      <c r="CL210">
        <f t="shared" si="211"/>
        <v>0</v>
      </c>
      <c r="CM210">
        <f t="shared" si="212"/>
        <v>0</v>
      </c>
      <c r="CN210">
        <f t="shared" si="213"/>
        <v>0</v>
      </c>
      <c r="CO210">
        <f t="shared" si="214"/>
        <v>0</v>
      </c>
      <c r="CP210" s="23">
        <f t="shared" ca="1" si="215"/>
        <v>570</v>
      </c>
      <c r="CQ210" s="465"/>
      <c r="CR210" s="335"/>
      <c r="CS210" s="335"/>
      <c r="CT210" s="335"/>
      <c r="CU210" s="335"/>
      <c r="CV210" s="335"/>
      <c r="CW210" s="335"/>
      <c r="CX210" s="335"/>
      <c r="CY210" s="335"/>
      <c r="CZ210" s="335"/>
      <c r="DA210" s="23">
        <v>52</v>
      </c>
      <c r="DB210" s="23">
        <f t="shared" si="216"/>
        <v>0</v>
      </c>
      <c r="DC210">
        <f t="shared" si="217"/>
        <v>0</v>
      </c>
      <c r="DD210">
        <f t="shared" si="218"/>
        <v>0</v>
      </c>
      <c r="DE210">
        <f t="shared" si="219"/>
        <v>0</v>
      </c>
      <c r="DF210">
        <f t="shared" si="220"/>
        <v>0</v>
      </c>
      <c r="DG210" s="23">
        <f t="shared" ca="1" si="221"/>
        <v>300</v>
      </c>
      <c r="DH210" s="465"/>
      <c r="DI210" s="335"/>
      <c r="DJ210" s="335"/>
      <c r="DK210" s="335"/>
      <c r="DL210" s="335"/>
      <c r="DM210" s="335"/>
      <c r="DN210" s="335"/>
      <c r="DO210" s="335"/>
      <c r="DP210" s="335"/>
      <c r="DQ210" s="335"/>
      <c r="DR210" s="23">
        <v>52</v>
      </c>
      <c r="DS210" s="23">
        <f t="shared" si="222"/>
        <v>0</v>
      </c>
      <c r="DT210">
        <f t="shared" si="223"/>
        <v>0</v>
      </c>
      <c r="DU210">
        <f t="shared" si="224"/>
        <v>0</v>
      </c>
      <c r="DV210">
        <f t="shared" si="225"/>
        <v>0</v>
      </c>
      <c r="DW210">
        <f t="shared" si="226"/>
        <v>0</v>
      </c>
      <c r="DX210" s="23">
        <f t="shared" ca="1" si="227"/>
        <v>735</v>
      </c>
      <c r="DY210" s="465"/>
      <c r="DZ210" s="335"/>
      <c r="EA210" s="335"/>
      <c r="EB210" s="335"/>
      <c r="EC210" s="335"/>
      <c r="ED210" s="335"/>
      <c r="EE210" s="335"/>
      <c r="EF210" s="335"/>
      <c r="EG210" s="335"/>
      <c r="EH210" s="335"/>
      <c r="EI210" s="23">
        <v>52</v>
      </c>
      <c r="EJ210" s="23">
        <f t="shared" si="228"/>
        <v>0</v>
      </c>
      <c r="EK210">
        <f t="shared" si="229"/>
        <v>0</v>
      </c>
      <c r="EL210">
        <f t="shared" si="230"/>
        <v>0</v>
      </c>
      <c r="EM210">
        <f t="shared" si="231"/>
        <v>0</v>
      </c>
      <c r="EN210">
        <f t="shared" si="232"/>
        <v>0</v>
      </c>
      <c r="EO210" s="23">
        <f t="shared" ca="1" si="233"/>
        <v>200</v>
      </c>
      <c r="EP210" s="465"/>
      <c r="EQ210" s="335"/>
      <c r="ER210" s="335"/>
      <c r="ES210" s="335"/>
      <c r="ET210" s="335"/>
      <c r="EU210" s="335"/>
      <c r="EV210" s="335"/>
      <c r="EW210" s="335"/>
      <c r="EX210" s="335"/>
      <c r="EY210" s="335"/>
      <c r="EZ210" s="23">
        <v>52</v>
      </c>
      <c r="FA210" s="23">
        <f t="shared" si="234"/>
        <v>0</v>
      </c>
      <c r="FB210">
        <f t="shared" si="235"/>
        <v>0</v>
      </c>
      <c r="FC210">
        <f t="shared" si="236"/>
        <v>0</v>
      </c>
      <c r="FD210">
        <f t="shared" si="237"/>
        <v>0</v>
      </c>
      <c r="FE210">
        <f t="shared" si="238"/>
        <v>0</v>
      </c>
      <c r="FF210" s="23">
        <f t="shared" ca="1" si="239"/>
        <v>200</v>
      </c>
      <c r="FG210" s="465"/>
      <c r="FH210" s="335"/>
      <c r="FI210" s="335"/>
      <c r="FJ210" s="335"/>
      <c r="FK210" s="335"/>
      <c r="FL210" s="335"/>
      <c r="FM210" s="335"/>
      <c r="FN210" s="335"/>
      <c r="FO210" s="335"/>
      <c r="FP210" s="335"/>
      <c r="FQ210" s="23">
        <v>52</v>
      </c>
      <c r="FR210" s="23">
        <f t="shared" si="240"/>
        <v>0</v>
      </c>
      <c r="FS210">
        <f t="shared" si="241"/>
        <v>0</v>
      </c>
      <c r="FT210">
        <f t="shared" si="242"/>
        <v>0</v>
      </c>
      <c r="FU210">
        <f t="shared" si="243"/>
        <v>0</v>
      </c>
      <c r="FV210">
        <f t="shared" si="244"/>
        <v>0</v>
      </c>
      <c r="FW210" s="23">
        <f t="shared" si="245"/>
        <v>0</v>
      </c>
      <c r="FX210" s="465"/>
      <c r="FY210" s="335"/>
      <c r="FZ210" s="335"/>
      <c r="GA210" s="335"/>
      <c r="GB210" s="335"/>
      <c r="GC210" s="335"/>
      <c r="GD210" s="335"/>
      <c r="GE210" s="335"/>
      <c r="GF210" s="335"/>
      <c r="GG210" s="335"/>
      <c r="GH210" s="23">
        <v>52</v>
      </c>
      <c r="GI210" s="23">
        <f t="shared" si="246"/>
        <v>0</v>
      </c>
      <c r="GJ210">
        <f t="shared" si="247"/>
        <v>0</v>
      </c>
      <c r="GK210">
        <f t="shared" si="248"/>
        <v>0</v>
      </c>
      <c r="GL210">
        <f t="shared" si="249"/>
        <v>0</v>
      </c>
      <c r="GM210">
        <f t="shared" si="250"/>
        <v>0</v>
      </c>
      <c r="GN210" s="23">
        <f t="shared" si="251"/>
        <v>0</v>
      </c>
      <c r="GO210" s="465"/>
      <c r="GP210" s="335"/>
      <c r="GQ210" s="335"/>
      <c r="GR210" s="335"/>
      <c r="GS210" s="335"/>
      <c r="GT210" s="335"/>
      <c r="GU210" s="335"/>
      <c r="GV210" s="335"/>
      <c r="GW210" s="335"/>
      <c r="GX210" s="335"/>
      <c r="GY210" s="23">
        <v>52</v>
      </c>
      <c r="GZ210" s="23">
        <f t="shared" si="252"/>
        <v>0</v>
      </c>
      <c r="HA210">
        <f t="shared" si="253"/>
        <v>0</v>
      </c>
      <c r="HB210">
        <f t="shared" si="254"/>
        <v>0</v>
      </c>
      <c r="HC210">
        <f t="shared" si="255"/>
        <v>0</v>
      </c>
      <c r="HD210">
        <f t="shared" si="256"/>
        <v>0</v>
      </c>
      <c r="HE210" s="23">
        <f t="shared" si="257"/>
        <v>0</v>
      </c>
      <c r="HF210" s="465"/>
      <c r="HG210" s="335"/>
      <c r="HH210" s="335"/>
      <c r="HI210" s="335"/>
      <c r="HJ210" s="335"/>
      <c r="HK210" s="335"/>
      <c r="HL210" s="335"/>
      <c r="HM210" s="335"/>
      <c r="HN210" s="335"/>
      <c r="HO210" s="335"/>
      <c r="HP210" s="23">
        <v>52</v>
      </c>
      <c r="HQ210" s="23">
        <f t="shared" si="258"/>
        <v>0</v>
      </c>
      <c r="HR210">
        <f t="shared" si="259"/>
        <v>0</v>
      </c>
      <c r="HS210">
        <f t="shared" si="260"/>
        <v>0</v>
      </c>
      <c r="HT210">
        <f t="shared" si="261"/>
        <v>0</v>
      </c>
      <c r="HU210">
        <f t="shared" si="262"/>
        <v>0</v>
      </c>
      <c r="HV210" s="23">
        <f t="shared" si="263"/>
        <v>0</v>
      </c>
      <c r="HW210" s="465"/>
      <c r="HX210" s="335"/>
      <c r="HY210" s="335"/>
      <c r="HZ210" s="335"/>
      <c r="IA210" s="335"/>
      <c r="IB210" s="335"/>
      <c r="IC210" s="335"/>
      <c r="ID210" s="335"/>
      <c r="IE210" s="335"/>
      <c r="IF210" s="335"/>
      <c r="IG210" s="23">
        <v>52</v>
      </c>
      <c r="IH210" s="23">
        <f t="shared" si="264"/>
        <v>0</v>
      </c>
      <c r="II210">
        <f t="shared" si="265"/>
        <v>0</v>
      </c>
      <c r="IJ210">
        <f t="shared" si="266"/>
        <v>0</v>
      </c>
      <c r="IK210">
        <f t="shared" si="267"/>
        <v>0</v>
      </c>
      <c r="IL210">
        <f t="shared" si="268"/>
        <v>0</v>
      </c>
      <c r="IM210" s="23">
        <f t="shared" si="269"/>
        <v>0</v>
      </c>
      <c r="IN210" s="465"/>
      <c r="IO210" s="335"/>
      <c r="IP210" s="335"/>
      <c r="IQ210" s="335"/>
      <c r="IR210" s="335"/>
      <c r="IS210" s="335"/>
      <c r="IT210" s="335"/>
    </row>
    <row r="211" spans="1:254" s="124" customFormat="1" ht="12.75" x14ac:dyDescent="0.2">
      <c r="A211" s="335"/>
      <c r="B211" s="335"/>
      <c r="C211" s="23">
        <v>53</v>
      </c>
      <c r="D211" s="23">
        <f t="shared" si="180"/>
        <v>0</v>
      </c>
      <c r="E211">
        <f t="shared" si="181"/>
        <v>0</v>
      </c>
      <c r="F211">
        <f t="shared" si="182"/>
        <v>0</v>
      </c>
      <c r="G211">
        <f t="shared" si="183"/>
        <v>0</v>
      </c>
      <c r="H211">
        <f t="shared" si="184"/>
        <v>0</v>
      </c>
      <c r="I211" s="23">
        <f t="shared" ca="1" si="185"/>
        <v>570</v>
      </c>
      <c r="J211" s="465"/>
      <c r="K211" s="335"/>
      <c r="L211" s="335"/>
      <c r="M211" s="335"/>
      <c r="N211" s="335"/>
      <c r="O211" s="335"/>
      <c r="P211" s="335"/>
      <c r="Q211" s="335"/>
      <c r="R211" s="335"/>
      <c r="S211" s="335"/>
      <c r="T211" s="23">
        <v>53</v>
      </c>
      <c r="U211" s="23">
        <f t="shared" si="186"/>
        <v>0</v>
      </c>
      <c r="V211">
        <f t="shared" si="187"/>
        <v>0</v>
      </c>
      <c r="W211">
        <f t="shared" si="188"/>
        <v>0</v>
      </c>
      <c r="X211">
        <f t="shared" si="189"/>
        <v>0</v>
      </c>
      <c r="Y211">
        <f t="shared" si="190"/>
        <v>0</v>
      </c>
      <c r="Z211" s="23">
        <f t="shared" ca="1" si="191"/>
        <v>100</v>
      </c>
      <c r="AA211" s="465"/>
      <c r="AB211" s="335"/>
      <c r="AC211" s="335"/>
      <c r="AD211" s="335"/>
      <c r="AE211" s="335"/>
      <c r="AF211" s="335"/>
      <c r="AG211" s="335"/>
      <c r="AH211" s="335"/>
      <c r="AI211" s="335"/>
      <c r="AJ211" s="335"/>
      <c r="AK211" s="23">
        <v>53</v>
      </c>
      <c r="AL211" s="23">
        <f t="shared" si="192"/>
        <v>0</v>
      </c>
      <c r="AM211">
        <f t="shared" si="193"/>
        <v>0</v>
      </c>
      <c r="AN211">
        <f t="shared" si="194"/>
        <v>0</v>
      </c>
      <c r="AO211">
        <f t="shared" si="195"/>
        <v>0</v>
      </c>
      <c r="AP211">
        <f t="shared" si="196"/>
        <v>0</v>
      </c>
      <c r="AQ211" s="23">
        <f t="shared" ca="1" si="197"/>
        <v>482.5</v>
      </c>
      <c r="AR211" s="465"/>
      <c r="AS211" s="335"/>
      <c r="AT211" s="335"/>
      <c r="AU211" s="335"/>
      <c r="AV211" s="335"/>
      <c r="AW211" s="335"/>
      <c r="AX211" s="335"/>
      <c r="AY211" s="335"/>
      <c r="AZ211" s="335"/>
      <c r="BA211" s="335"/>
      <c r="BB211" s="23">
        <v>53</v>
      </c>
      <c r="BC211" s="23">
        <f t="shared" si="198"/>
        <v>0</v>
      </c>
      <c r="BD211">
        <f t="shared" si="199"/>
        <v>0</v>
      </c>
      <c r="BE211">
        <f t="shared" si="200"/>
        <v>0</v>
      </c>
      <c r="BF211">
        <f t="shared" si="201"/>
        <v>0</v>
      </c>
      <c r="BG211">
        <f t="shared" si="202"/>
        <v>0</v>
      </c>
      <c r="BH211" s="23">
        <f t="shared" ca="1" si="203"/>
        <v>400</v>
      </c>
      <c r="BI211" s="465"/>
      <c r="BJ211" s="335"/>
      <c r="BK211" s="335"/>
      <c r="BL211" s="335"/>
      <c r="BM211" s="335"/>
      <c r="BN211" s="335"/>
      <c r="BO211" s="335"/>
      <c r="BP211" s="335"/>
      <c r="BQ211" s="335"/>
      <c r="BR211" s="335"/>
      <c r="BS211" s="23">
        <v>53</v>
      </c>
      <c r="BT211" s="23">
        <f t="shared" si="204"/>
        <v>0</v>
      </c>
      <c r="BU211">
        <f t="shared" si="205"/>
        <v>0</v>
      </c>
      <c r="BV211">
        <f t="shared" si="206"/>
        <v>0</v>
      </c>
      <c r="BW211">
        <f t="shared" si="207"/>
        <v>0</v>
      </c>
      <c r="BX211">
        <f t="shared" si="208"/>
        <v>0</v>
      </c>
      <c r="BY211" s="23">
        <f t="shared" ca="1" si="209"/>
        <v>0</v>
      </c>
      <c r="BZ211" s="465"/>
      <c r="CA211" s="335"/>
      <c r="CB211" s="335"/>
      <c r="CC211" s="335"/>
      <c r="CD211" s="335"/>
      <c r="CE211" s="335"/>
      <c r="CF211" s="335"/>
      <c r="CG211" s="335"/>
      <c r="CH211" s="335"/>
      <c r="CI211" s="335"/>
      <c r="CJ211" s="23">
        <v>53</v>
      </c>
      <c r="CK211" s="23">
        <f t="shared" si="210"/>
        <v>0</v>
      </c>
      <c r="CL211">
        <f t="shared" si="211"/>
        <v>0</v>
      </c>
      <c r="CM211">
        <f t="shared" si="212"/>
        <v>0</v>
      </c>
      <c r="CN211">
        <f t="shared" si="213"/>
        <v>0</v>
      </c>
      <c r="CO211">
        <f t="shared" si="214"/>
        <v>0</v>
      </c>
      <c r="CP211" s="23">
        <f t="shared" ca="1" si="215"/>
        <v>570</v>
      </c>
      <c r="CQ211" s="465"/>
      <c r="CR211" s="335"/>
      <c r="CS211" s="335"/>
      <c r="CT211" s="335"/>
      <c r="CU211" s="335"/>
      <c r="CV211" s="335"/>
      <c r="CW211" s="335"/>
      <c r="CX211" s="335"/>
      <c r="CY211" s="335"/>
      <c r="CZ211" s="335"/>
      <c r="DA211" s="23">
        <v>53</v>
      </c>
      <c r="DB211" s="23">
        <f t="shared" si="216"/>
        <v>0</v>
      </c>
      <c r="DC211">
        <f t="shared" si="217"/>
        <v>0</v>
      </c>
      <c r="DD211">
        <f t="shared" si="218"/>
        <v>0</v>
      </c>
      <c r="DE211">
        <f t="shared" si="219"/>
        <v>0</v>
      </c>
      <c r="DF211">
        <f t="shared" si="220"/>
        <v>0</v>
      </c>
      <c r="DG211" s="23">
        <f t="shared" ca="1" si="221"/>
        <v>300</v>
      </c>
      <c r="DH211" s="465"/>
      <c r="DI211" s="335"/>
      <c r="DJ211" s="335"/>
      <c r="DK211" s="335"/>
      <c r="DL211" s="335"/>
      <c r="DM211" s="335"/>
      <c r="DN211" s="335"/>
      <c r="DO211" s="335"/>
      <c r="DP211" s="335"/>
      <c r="DQ211" s="335"/>
      <c r="DR211" s="23">
        <v>53</v>
      </c>
      <c r="DS211" s="23">
        <f t="shared" si="222"/>
        <v>0</v>
      </c>
      <c r="DT211">
        <f t="shared" si="223"/>
        <v>0</v>
      </c>
      <c r="DU211">
        <f t="shared" si="224"/>
        <v>0</v>
      </c>
      <c r="DV211">
        <f t="shared" si="225"/>
        <v>0</v>
      </c>
      <c r="DW211">
        <f t="shared" si="226"/>
        <v>0</v>
      </c>
      <c r="DX211" s="23">
        <f t="shared" ca="1" si="227"/>
        <v>735</v>
      </c>
      <c r="DY211" s="465"/>
      <c r="DZ211" s="335"/>
      <c r="EA211" s="335"/>
      <c r="EB211" s="335"/>
      <c r="EC211" s="335"/>
      <c r="ED211" s="335"/>
      <c r="EE211" s="335"/>
      <c r="EF211" s="335"/>
      <c r="EG211" s="335"/>
      <c r="EH211" s="335"/>
      <c r="EI211" s="23">
        <v>53</v>
      </c>
      <c r="EJ211" s="23">
        <f t="shared" si="228"/>
        <v>0</v>
      </c>
      <c r="EK211">
        <f t="shared" si="229"/>
        <v>0</v>
      </c>
      <c r="EL211">
        <f t="shared" si="230"/>
        <v>0</v>
      </c>
      <c r="EM211">
        <f t="shared" si="231"/>
        <v>0</v>
      </c>
      <c r="EN211">
        <f t="shared" si="232"/>
        <v>0</v>
      </c>
      <c r="EO211" s="23">
        <f t="shared" ca="1" si="233"/>
        <v>200</v>
      </c>
      <c r="EP211" s="465"/>
      <c r="EQ211" s="335"/>
      <c r="ER211" s="335"/>
      <c r="ES211" s="335"/>
      <c r="ET211" s="335"/>
      <c r="EU211" s="335"/>
      <c r="EV211" s="335"/>
      <c r="EW211" s="335"/>
      <c r="EX211" s="335"/>
      <c r="EY211" s="335"/>
      <c r="EZ211" s="23">
        <v>53</v>
      </c>
      <c r="FA211" s="23">
        <f t="shared" si="234"/>
        <v>0</v>
      </c>
      <c r="FB211">
        <f t="shared" si="235"/>
        <v>0</v>
      </c>
      <c r="FC211">
        <f t="shared" si="236"/>
        <v>0</v>
      </c>
      <c r="FD211">
        <f t="shared" si="237"/>
        <v>0</v>
      </c>
      <c r="FE211">
        <f t="shared" si="238"/>
        <v>0</v>
      </c>
      <c r="FF211" s="23">
        <f t="shared" ca="1" si="239"/>
        <v>200</v>
      </c>
      <c r="FG211" s="465"/>
      <c r="FH211" s="335"/>
      <c r="FI211" s="335"/>
      <c r="FJ211" s="335"/>
      <c r="FK211" s="335"/>
      <c r="FL211" s="335"/>
      <c r="FM211" s="335"/>
      <c r="FN211" s="335"/>
      <c r="FO211" s="335"/>
      <c r="FP211" s="335"/>
      <c r="FQ211" s="23">
        <v>53</v>
      </c>
      <c r="FR211" s="23">
        <f t="shared" si="240"/>
        <v>0</v>
      </c>
      <c r="FS211">
        <f t="shared" si="241"/>
        <v>0</v>
      </c>
      <c r="FT211">
        <f t="shared" si="242"/>
        <v>0</v>
      </c>
      <c r="FU211">
        <f t="shared" si="243"/>
        <v>0</v>
      </c>
      <c r="FV211">
        <f t="shared" si="244"/>
        <v>0</v>
      </c>
      <c r="FW211" s="23">
        <f t="shared" si="245"/>
        <v>0</v>
      </c>
      <c r="FX211" s="465"/>
      <c r="FY211" s="335"/>
      <c r="FZ211" s="335"/>
      <c r="GA211" s="335"/>
      <c r="GB211" s="335"/>
      <c r="GC211" s="335"/>
      <c r="GD211" s="335"/>
      <c r="GE211" s="335"/>
      <c r="GF211" s="335"/>
      <c r="GG211" s="335"/>
      <c r="GH211" s="23">
        <v>53</v>
      </c>
      <c r="GI211" s="23">
        <f t="shared" si="246"/>
        <v>0</v>
      </c>
      <c r="GJ211">
        <f t="shared" si="247"/>
        <v>0</v>
      </c>
      <c r="GK211">
        <f t="shared" si="248"/>
        <v>0</v>
      </c>
      <c r="GL211">
        <f t="shared" si="249"/>
        <v>0</v>
      </c>
      <c r="GM211">
        <f t="shared" si="250"/>
        <v>0</v>
      </c>
      <c r="GN211" s="23">
        <f t="shared" si="251"/>
        <v>0</v>
      </c>
      <c r="GO211" s="465"/>
      <c r="GP211" s="335"/>
      <c r="GQ211" s="335"/>
      <c r="GR211" s="335"/>
      <c r="GS211" s="335"/>
      <c r="GT211" s="335"/>
      <c r="GU211" s="335"/>
      <c r="GV211" s="335"/>
      <c r="GW211" s="335"/>
      <c r="GX211" s="335"/>
      <c r="GY211" s="23">
        <v>53</v>
      </c>
      <c r="GZ211" s="23">
        <f t="shared" si="252"/>
        <v>0</v>
      </c>
      <c r="HA211">
        <f t="shared" si="253"/>
        <v>0</v>
      </c>
      <c r="HB211">
        <f t="shared" si="254"/>
        <v>0</v>
      </c>
      <c r="HC211">
        <f t="shared" si="255"/>
        <v>0</v>
      </c>
      <c r="HD211">
        <f t="shared" si="256"/>
        <v>0</v>
      </c>
      <c r="HE211" s="23">
        <f t="shared" si="257"/>
        <v>0</v>
      </c>
      <c r="HF211" s="465"/>
      <c r="HG211" s="335"/>
      <c r="HH211" s="335"/>
      <c r="HI211" s="335"/>
      <c r="HJ211" s="335"/>
      <c r="HK211" s="335"/>
      <c r="HL211" s="335"/>
      <c r="HM211" s="335"/>
      <c r="HN211" s="335"/>
      <c r="HO211" s="335"/>
      <c r="HP211" s="23">
        <v>53</v>
      </c>
      <c r="HQ211" s="23">
        <f t="shared" si="258"/>
        <v>0</v>
      </c>
      <c r="HR211">
        <f t="shared" si="259"/>
        <v>0</v>
      </c>
      <c r="HS211">
        <f t="shared" si="260"/>
        <v>0</v>
      </c>
      <c r="HT211">
        <f t="shared" si="261"/>
        <v>0</v>
      </c>
      <c r="HU211">
        <f t="shared" si="262"/>
        <v>0</v>
      </c>
      <c r="HV211" s="23">
        <f t="shared" si="263"/>
        <v>0</v>
      </c>
      <c r="HW211" s="465"/>
      <c r="HX211" s="335"/>
      <c r="HY211" s="335"/>
      <c r="HZ211" s="335"/>
      <c r="IA211" s="335"/>
      <c r="IB211" s="335"/>
      <c r="IC211" s="335"/>
      <c r="ID211" s="335"/>
      <c r="IE211" s="335"/>
      <c r="IF211" s="335"/>
      <c r="IG211" s="23">
        <v>53</v>
      </c>
      <c r="IH211" s="23">
        <f t="shared" si="264"/>
        <v>0</v>
      </c>
      <c r="II211">
        <f t="shared" si="265"/>
        <v>0</v>
      </c>
      <c r="IJ211">
        <f t="shared" si="266"/>
        <v>0</v>
      </c>
      <c r="IK211">
        <f t="shared" si="267"/>
        <v>0</v>
      </c>
      <c r="IL211">
        <f t="shared" si="268"/>
        <v>0</v>
      </c>
      <c r="IM211" s="23">
        <f t="shared" si="269"/>
        <v>0</v>
      </c>
      <c r="IN211" s="465"/>
      <c r="IO211" s="335"/>
      <c r="IP211" s="335"/>
      <c r="IQ211" s="335"/>
      <c r="IR211" s="335"/>
      <c r="IS211" s="335"/>
      <c r="IT211" s="335"/>
    </row>
    <row r="212" spans="1:254" s="124" customFormat="1" ht="12.75" x14ac:dyDescent="0.2">
      <c r="A212" s="335"/>
      <c r="B212" s="335"/>
      <c r="C212" s="23">
        <v>54</v>
      </c>
      <c r="D212" s="23">
        <f t="shared" si="180"/>
        <v>0</v>
      </c>
      <c r="E212">
        <f t="shared" si="181"/>
        <v>0</v>
      </c>
      <c r="F212">
        <f t="shared" si="182"/>
        <v>0</v>
      </c>
      <c r="G212">
        <f t="shared" si="183"/>
        <v>0</v>
      </c>
      <c r="H212">
        <f t="shared" si="184"/>
        <v>0</v>
      </c>
      <c r="I212" s="23">
        <f t="shared" ca="1" si="185"/>
        <v>570</v>
      </c>
      <c r="J212" s="465"/>
      <c r="K212" s="335"/>
      <c r="L212" s="335"/>
      <c r="M212" s="335"/>
      <c r="N212" s="335"/>
      <c r="O212" s="335"/>
      <c r="P212" s="335"/>
      <c r="Q212" s="335"/>
      <c r="R212" s="335"/>
      <c r="S212" s="335"/>
      <c r="T212" s="23">
        <v>54</v>
      </c>
      <c r="U212" s="23">
        <f t="shared" si="186"/>
        <v>0</v>
      </c>
      <c r="V212">
        <f t="shared" si="187"/>
        <v>0</v>
      </c>
      <c r="W212">
        <f t="shared" si="188"/>
        <v>0</v>
      </c>
      <c r="X212">
        <f t="shared" si="189"/>
        <v>0</v>
      </c>
      <c r="Y212">
        <f t="shared" si="190"/>
        <v>0</v>
      </c>
      <c r="Z212" s="23">
        <f t="shared" ca="1" si="191"/>
        <v>100</v>
      </c>
      <c r="AA212" s="465"/>
      <c r="AB212" s="335"/>
      <c r="AC212" s="335"/>
      <c r="AD212" s="335"/>
      <c r="AE212" s="335"/>
      <c r="AF212" s="335"/>
      <c r="AG212" s="335"/>
      <c r="AH212" s="335"/>
      <c r="AI212" s="335"/>
      <c r="AJ212" s="335"/>
      <c r="AK212" s="23">
        <v>54</v>
      </c>
      <c r="AL212" s="23">
        <f t="shared" si="192"/>
        <v>0</v>
      </c>
      <c r="AM212">
        <f t="shared" si="193"/>
        <v>0</v>
      </c>
      <c r="AN212">
        <f t="shared" si="194"/>
        <v>0</v>
      </c>
      <c r="AO212">
        <f t="shared" si="195"/>
        <v>0</v>
      </c>
      <c r="AP212">
        <f t="shared" si="196"/>
        <v>0</v>
      </c>
      <c r="AQ212" s="23">
        <f t="shared" ca="1" si="197"/>
        <v>482.5</v>
      </c>
      <c r="AR212" s="465"/>
      <c r="AS212" s="335"/>
      <c r="AT212" s="335"/>
      <c r="AU212" s="335"/>
      <c r="AV212" s="335"/>
      <c r="AW212" s="335"/>
      <c r="AX212" s="335"/>
      <c r="AY212" s="335"/>
      <c r="AZ212" s="335"/>
      <c r="BA212" s="335"/>
      <c r="BB212" s="23">
        <v>54</v>
      </c>
      <c r="BC212" s="23">
        <f t="shared" si="198"/>
        <v>0</v>
      </c>
      <c r="BD212">
        <f t="shared" si="199"/>
        <v>0</v>
      </c>
      <c r="BE212">
        <f t="shared" si="200"/>
        <v>0</v>
      </c>
      <c r="BF212">
        <f t="shared" si="201"/>
        <v>0</v>
      </c>
      <c r="BG212">
        <f t="shared" si="202"/>
        <v>0</v>
      </c>
      <c r="BH212" s="23">
        <f t="shared" ca="1" si="203"/>
        <v>400</v>
      </c>
      <c r="BI212" s="465"/>
      <c r="BJ212" s="335"/>
      <c r="BK212" s="335"/>
      <c r="BL212" s="335"/>
      <c r="BM212" s="335"/>
      <c r="BN212" s="335"/>
      <c r="BO212" s="335"/>
      <c r="BP212" s="335"/>
      <c r="BQ212" s="335"/>
      <c r="BR212" s="335"/>
      <c r="BS212" s="23">
        <v>54</v>
      </c>
      <c r="BT212" s="23">
        <f t="shared" si="204"/>
        <v>0</v>
      </c>
      <c r="BU212">
        <f t="shared" si="205"/>
        <v>0</v>
      </c>
      <c r="BV212">
        <f t="shared" si="206"/>
        <v>0</v>
      </c>
      <c r="BW212">
        <f t="shared" si="207"/>
        <v>0</v>
      </c>
      <c r="BX212">
        <f t="shared" si="208"/>
        <v>0</v>
      </c>
      <c r="BY212" s="23">
        <f t="shared" ca="1" si="209"/>
        <v>0</v>
      </c>
      <c r="BZ212" s="465"/>
      <c r="CA212" s="335"/>
      <c r="CB212" s="335"/>
      <c r="CC212" s="335"/>
      <c r="CD212" s="335"/>
      <c r="CE212" s="335"/>
      <c r="CF212" s="335"/>
      <c r="CG212" s="335"/>
      <c r="CH212" s="335"/>
      <c r="CI212" s="335"/>
      <c r="CJ212" s="23">
        <v>54</v>
      </c>
      <c r="CK212" s="23">
        <f t="shared" si="210"/>
        <v>0</v>
      </c>
      <c r="CL212">
        <f t="shared" si="211"/>
        <v>0</v>
      </c>
      <c r="CM212">
        <f t="shared" si="212"/>
        <v>0</v>
      </c>
      <c r="CN212">
        <f t="shared" si="213"/>
        <v>0</v>
      </c>
      <c r="CO212">
        <f t="shared" si="214"/>
        <v>0</v>
      </c>
      <c r="CP212" s="23">
        <f t="shared" ca="1" si="215"/>
        <v>570</v>
      </c>
      <c r="CQ212" s="465"/>
      <c r="CR212" s="335"/>
      <c r="CS212" s="335"/>
      <c r="CT212" s="335"/>
      <c r="CU212" s="335"/>
      <c r="CV212" s="335"/>
      <c r="CW212" s="335"/>
      <c r="CX212" s="335"/>
      <c r="CY212" s="335"/>
      <c r="CZ212" s="335"/>
      <c r="DA212" s="23">
        <v>54</v>
      </c>
      <c r="DB212" s="23">
        <f t="shared" si="216"/>
        <v>0</v>
      </c>
      <c r="DC212">
        <f t="shared" si="217"/>
        <v>0</v>
      </c>
      <c r="DD212">
        <f t="shared" si="218"/>
        <v>0</v>
      </c>
      <c r="DE212">
        <f t="shared" si="219"/>
        <v>0</v>
      </c>
      <c r="DF212">
        <f t="shared" si="220"/>
        <v>0</v>
      </c>
      <c r="DG212" s="23">
        <f t="shared" ca="1" si="221"/>
        <v>300</v>
      </c>
      <c r="DH212" s="465"/>
      <c r="DI212" s="335"/>
      <c r="DJ212" s="335"/>
      <c r="DK212" s="335"/>
      <c r="DL212" s="335"/>
      <c r="DM212" s="335"/>
      <c r="DN212" s="335"/>
      <c r="DO212" s="335"/>
      <c r="DP212" s="335"/>
      <c r="DQ212" s="335"/>
      <c r="DR212" s="23">
        <v>54</v>
      </c>
      <c r="DS212" s="23">
        <f t="shared" si="222"/>
        <v>0</v>
      </c>
      <c r="DT212">
        <f t="shared" si="223"/>
        <v>0</v>
      </c>
      <c r="DU212">
        <f t="shared" si="224"/>
        <v>0</v>
      </c>
      <c r="DV212">
        <f t="shared" si="225"/>
        <v>0</v>
      </c>
      <c r="DW212">
        <f t="shared" si="226"/>
        <v>0</v>
      </c>
      <c r="DX212" s="23">
        <f t="shared" ca="1" si="227"/>
        <v>735</v>
      </c>
      <c r="DY212" s="465"/>
      <c r="DZ212" s="335"/>
      <c r="EA212" s="335"/>
      <c r="EB212" s="335"/>
      <c r="EC212" s="335"/>
      <c r="ED212" s="335"/>
      <c r="EE212" s="335"/>
      <c r="EF212" s="335"/>
      <c r="EG212" s="335"/>
      <c r="EH212" s="335"/>
      <c r="EI212" s="23">
        <v>54</v>
      </c>
      <c r="EJ212" s="23">
        <f t="shared" si="228"/>
        <v>0</v>
      </c>
      <c r="EK212">
        <f t="shared" si="229"/>
        <v>0</v>
      </c>
      <c r="EL212">
        <f t="shared" si="230"/>
        <v>0</v>
      </c>
      <c r="EM212">
        <f t="shared" si="231"/>
        <v>0</v>
      </c>
      <c r="EN212">
        <f t="shared" si="232"/>
        <v>0</v>
      </c>
      <c r="EO212" s="23">
        <f t="shared" ca="1" si="233"/>
        <v>200</v>
      </c>
      <c r="EP212" s="465"/>
      <c r="EQ212" s="335"/>
      <c r="ER212" s="335"/>
      <c r="ES212" s="335"/>
      <c r="ET212" s="335"/>
      <c r="EU212" s="335"/>
      <c r="EV212" s="335"/>
      <c r="EW212" s="335"/>
      <c r="EX212" s="335"/>
      <c r="EY212" s="335"/>
      <c r="EZ212" s="23">
        <v>54</v>
      </c>
      <c r="FA212" s="23">
        <f t="shared" si="234"/>
        <v>0</v>
      </c>
      <c r="FB212">
        <f t="shared" si="235"/>
        <v>0</v>
      </c>
      <c r="FC212">
        <f t="shared" si="236"/>
        <v>0</v>
      </c>
      <c r="FD212">
        <f t="shared" si="237"/>
        <v>0</v>
      </c>
      <c r="FE212">
        <f t="shared" si="238"/>
        <v>0</v>
      </c>
      <c r="FF212" s="23">
        <f t="shared" ca="1" si="239"/>
        <v>200</v>
      </c>
      <c r="FG212" s="465"/>
      <c r="FH212" s="335"/>
      <c r="FI212" s="335"/>
      <c r="FJ212" s="335"/>
      <c r="FK212" s="335"/>
      <c r="FL212" s="335"/>
      <c r="FM212" s="335"/>
      <c r="FN212" s="335"/>
      <c r="FO212" s="335"/>
      <c r="FP212" s="335"/>
      <c r="FQ212" s="23">
        <v>54</v>
      </c>
      <c r="FR212" s="23">
        <f t="shared" si="240"/>
        <v>0</v>
      </c>
      <c r="FS212">
        <f t="shared" si="241"/>
        <v>0</v>
      </c>
      <c r="FT212">
        <f t="shared" si="242"/>
        <v>0</v>
      </c>
      <c r="FU212">
        <f t="shared" si="243"/>
        <v>0</v>
      </c>
      <c r="FV212">
        <f t="shared" si="244"/>
        <v>0</v>
      </c>
      <c r="FW212" s="23">
        <f t="shared" si="245"/>
        <v>0</v>
      </c>
      <c r="FX212" s="465"/>
      <c r="FY212" s="335"/>
      <c r="FZ212" s="335"/>
      <c r="GA212" s="335"/>
      <c r="GB212" s="335"/>
      <c r="GC212" s="335"/>
      <c r="GD212" s="335"/>
      <c r="GE212" s="335"/>
      <c r="GF212" s="335"/>
      <c r="GG212" s="335"/>
      <c r="GH212" s="23">
        <v>54</v>
      </c>
      <c r="GI212" s="23">
        <f t="shared" si="246"/>
        <v>0</v>
      </c>
      <c r="GJ212">
        <f t="shared" si="247"/>
        <v>0</v>
      </c>
      <c r="GK212">
        <f t="shared" si="248"/>
        <v>0</v>
      </c>
      <c r="GL212">
        <f t="shared" si="249"/>
        <v>0</v>
      </c>
      <c r="GM212">
        <f t="shared" si="250"/>
        <v>0</v>
      </c>
      <c r="GN212" s="23">
        <f t="shared" si="251"/>
        <v>0</v>
      </c>
      <c r="GO212" s="465"/>
      <c r="GP212" s="335"/>
      <c r="GQ212" s="335"/>
      <c r="GR212" s="335"/>
      <c r="GS212" s="335"/>
      <c r="GT212" s="335"/>
      <c r="GU212" s="335"/>
      <c r="GV212" s="335"/>
      <c r="GW212" s="335"/>
      <c r="GX212" s="335"/>
      <c r="GY212" s="23">
        <v>54</v>
      </c>
      <c r="GZ212" s="23">
        <f t="shared" si="252"/>
        <v>0</v>
      </c>
      <c r="HA212">
        <f t="shared" si="253"/>
        <v>0</v>
      </c>
      <c r="HB212">
        <f t="shared" si="254"/>
        <v>0</v>
      </c>
      <c r="HC212">
        <f t="shared" si="255"/>
        <v>0</v>
      </c>
      <c r="HD212">
        <f t="shared" si="256"/>
        <v>0</v>
      </c>
      <c r="HE212" s="23">
        <f t="shared" si="257"/>
        <v>0</v>
      </c>
      <c r="HF212" s="465"/>
      <c r="HG212" s="335"/>
      <c r="HH212" s="335"/>
      <c r="HI212" s="335"/>
      <c r="HJ212" s="335"/>
      <c r="HK212" s="335"/>
      <c r="HL212" s="335"/>
      <c r="HM212" s="335"/>
      <c r="HN212" s="335"/>
      <c r="HO212" s="335"/>
      <c r="HP212" s="23">
        <v>54</v>
      </c>
      <c r="HQ212" s="23">
        <f t="shared" si="258"/>
        <v>0</v>
      </c>
      <c r="HR212">
        <f t="shared" si="259"/>
        <v>0</v>
      </c>
      <c r="HS212">
        <f t="shared" si="260"/>
        <v>0</v>
      </c>
      <c r="HT212">
        <f t="shared" si="261"/>
        <v>0</v>
      </c>
      <c r="HU212">
        <f t="shared" si="262"/>
        <v>0</v>
      </c>
      <c r="HV212" s="23">
        <f t="shared" si="263"/>
        <v>0</v>
      </c>
      <c r="HW212" s="465"/>
      <c r="HX212" s="335"/>
      <c r="HY212" s="335"/>
      <c r="HZ212" s="335"/>
      <c r="IA212" s="335"/>
      <c r="IB212" s="335"/>
      <c r="IC212" s="335"/>
      <c r="ID212" s="335"/>
      <c r="IE212" s="335"/>
      <c r="IF212" s="335"/>
      <c r="IG212" s="23">
        <v>54</v>
      </c>
      <c r="IH212" s="23">
        <f t="shared" si="264"/>
        <v>0</v>
      </c>
      <c r="II212">
        <f t="shared" si="265"/>
        <v>0</v>
      </c>
      <c r="IJ212">
        <f t="shared" si="266"/>
        <v>0</v>
      </c>
      <c r="IK212">
        <f t="shared" si="267"/>
        <v>0</v>
      </c>
      <c r="IL212">
        <f t="shared" si="268"/>
        <v>0</v>
      </c>
      <c r="IM212" s="23">
        <f t="shared" si="269"/>
        <v>0</v>
      </c>
      <c r="IN212" s="465"/>
      <c r="IO212" s="335"/>
      <c r="IP212" s="335"/>
      <c r="IQ212" s="335"/>
      <c r="IR212" s="335"/>
      <c r="IS212" s="335"/>
      <c r="IT212" s="335"/>
    </row>
    <row r="213" spans="1:254" s="124" customFormat="1" ht="12.75" x14ac:dyDescent="0.2">
      <c r="A213" s="335"/>
      <c r="B213" s="335"/>
      <c r="C213" s="23">
        <v>55</v>
      </c>
      <c r="D213" s="23">
        <f t="shared" si="180"/>
        <v>0</v>
      </c>
      <c r="E213">
        <f t="shared" si="181"/>
        <v>0</v>
      </c>
      <c r="F213">
        <f t="shared" si="182"/>
        <v>0</v>
      </c>
      <c r="G213">
        <f t="shared" si="183"/>
        <v>0</v>
      </c>
      <c r="H213">
        <f t="shared" si="184"/>
        <v>0</v>
      </c>
      <c r="I213" s="23">
        <f t="shared" ca="1" si="185"/>
        <v>570</v>
      </c>
      <c r="J213" s="465"/>
      <c r="K213" s="335"/>
      <c r="L213" s="335"/>
      <c r="M213" s="335"/>
      <c r="N213" s="335"/>
      <c r="O213" s="335"/>
      <c r="P213" s="335"/>
      <c r="Q213" s="335"/>
      <c r="R213" s="335"/>
      <c r="S213" s="335"/>
      <c r="T213" s="23">
        <v>55</v>
      </c>
      <c r="U213" s="23">
        <f t="shared" si="186"/>
        <v>0</v>
      </c>
      <c r="V213">
        <f t="shared" si="187"/>
        <v>0</v>
      </c>
      <c r="W213">
        <f t="shared" si="188"/>
        <v>0</v>
      </c>
      <c r="X213">
        <f t="shared" si="189"/>
        <v>0</v>
      </c>
      <c r="Y213">
        <f t="shared" si="190"/>
        <v>0</v>
      </c>
      <c r="Z213" s="23">
        <f t="shared" ca="1" si="191"/>
        <v>100</v>
      </c>
      <c r="AA213" s="465"/>
      <c r="AB213" s="335"/>
      <c r="AC213" s="335"/>
      <c r="AD213" s="335"/>
      <c r="AE213" s="335"/>
      <c r="AF213" s="335"/>
      <c r="AG213" s="335"/>
      <c r="AH213" s="335"/>
      <c r="AI213" s="335"/>
      <c r="AJ213" s="335"/>
      <c r="AK213" s="23">
        <v>55</v>
      </c>
      <c r="AL213" s="23">
        <f t="shared" si="192"/>
        <v>0</v>
      </c>
      <c r="AM213">
        <f t="shared" si="193"/>
        <v>0</v>
      </c>
      <c r="AN213">
        <f t="shared" si="194"/>
        <v>0</v>
      </c>
      <c r="AO213">
        <f t="shared" si="195"/>
        <v>0</v>
      </c>
      <c r="AP213">
        <f t="shared" si="196"/>
        <v>0</v>
      </c>
      <c r="AQ213" s="23">
        <f t="shared" ca="1" si="197"/>
        <v>482.5</v>
      </c>
      <c r="AR213" s="465"/>
      <c r="AS213" s="335"/>
      <c r="AT213" s="335"/>
      <c r="AU213" s="335"/>
      <c r="AV213" s="335"/>
      <c r="AW213" s="335"/>
      <c r="AX213" s="335"/>
      <c r="AY213" s="335"/>
      <c r="AZ213" s="335"/>
      <c r="BA213" s="335"/>
      <c r="BB213" s="23">
        <v>55</v>
      </c>
      <c r="BC213" s="23">
        <f t="shared" si="198"/>
        <v>0</v>
      </c>
      <c r="BD213">
        <f t="shared" si="199"/>
        <v>0</v>
      </c>
      <c r="BE213">
        <f t="shared" si="200"/>
        <v>0</v>
      </c>
      <c r="BF213">
        <f t="shared" si="201"/>
        <v>0</v>
      </c>
      <c r="BG213">
        <f t="shared" si="202"/>
        <v>0</v>
      </c>
      <c r="BH213" s="23">
        <f t="shared" ca="1" si="203"/>
        <v>400</v>
      </c>
      <c r="BI213" s="465"/>
      <c r="BJ213" s="335"/>
      <c r="BK213" s="335"/>
      <c r="BL213" s="335"/>
      <c r="BM213" s="335"/>
      <c r="BN213" s="335"/>
      <c r="BO213" s="335"/>
      <c r="BP213" s="335"/>
      <c r="BQ213" s="335"/>
      <c r="BR213" s="335"/>
      <c r="BS213" s="23">
        <v>55</v>
      </c>
      <c r="BT213" s="23">
        <f t="shared" si="204"/>
        <v>0</v>
      </c>
      <c r="BU213">
        <f t="shared" si="205"/>
        <v>0</v>
      </c>
      <c r="BV213">
        <f t="shared" si="206"/>
        <v>0</v>
      </c>
      <c r="BW213">
        <f t="shared" si="207"/>
        <v>0</v>
      </c>
      <c r="BX213">
        <f t="shared" si="208"/>
        <v>0</v>
      </c>
      <c r="BY213" s="23">
        <f t="shared" ca="1" si="209"/>
        <v>0</v>
      </c>
      <c r="BZ213" s="465"/>
      <c r="CA213" s="335"/>
      <c r="CB213" s="335"/>
      <c r="CC213" s="335"/>
      <c r="CD213" s="335"/>
      <c r="CE213" s="335"/>
      <c r="CF213" s="335"/>
      <c r="CG213" s="335"/>
      <c r="CH213" s="335"/>
      <c r="CI213" s="335"/>
      <c r="CJ213" s="23">
        <v>55</v>
      </c>
      <c r="CK213" s="23">
        <f t="shared" si="210"/>
        <v>0</v>
      </c>
      <c r="CL213">
        <f t="shared" si="211"/>
        <v>0</v>
      </c>
      <c r="CM213">
        <f t="shared" si="212"/>
        <v>0</v>
      </c>
      <c r="CN213">
        <f t="shared" si="213"/>
        <v>0</v>
      </c>
      <c r="CO213">
        <f t="shared" si="214"/>
        <v>0</v>
      </c>
      <c r="CP213" s="23">
        <f t="shared" ca="1" si="215"/>
        <v>570</v>
      </c>
      <c r="CQ213" s="465"/>
      <c r="CR213" s="335"/>
      <c r="CS213" s="335"/>
      <c r="CT213" s="335"/>
      <c r="CU213" s="335"/>
      <c r="CV213" s="335"/>
      <c r="CW213" s="335"/>
      <c r="CX213" s="335"/>
      <c r="CY213" s="335"/>
      <c r="CZ213" s="335"/>
      <c r="DA213" s="23">
        <v>55</v>
      </c>
      <c r="DB213" s="23">
        <f t="shared" si="216"/>
        <v>0</v>
      </c>
      <c r="DC213">
        <f t="shared" si="217"/>
        <v>0</v>
      </c>
      <c r="DD213">
        <f t="shared" si="218"/>
        <v>0</v>
      </c>
      <c r="DE213">
        <f t="shared" si="219"/>
        <v>0</v>
      </c>
      <c r="DF213">
        <f t="shared" si="220"/>
        <v>0</v>
      </c>
      <c r="DG213" s="23">
        <f t="shared" ca="1" si="221"/>
        <v>300</v>
      </c>
      <c r="DH213" s="465"/>
      <c r="DI213" s="335"/>
      <c r="DJ213" s="335"/>
      <c r="DK213" s="335"/>
      <c r="DL213" s="335"/>
      <c r="DM213" s="335"/>
      <c r="DN213" s="335"/>
      <c r="DO213" s="335"/>
      <c r="DP213" s="335"/>
      <c r="DQ213" s="335"/>
      <c r="DR213" s="23">
        <v>55</v>
      </c>
      <c r="DS213" s="23">
        <f t="shared" si="222"/>
        <v>0</v>
      </c>
      <c r="DT213">
        <f t="shared" si="223"/>
        <v>0</v>
      </c>
      <c r="DU213">
        <f t="shared" si="224"/>
        <v>0</v>
      </c>
      <c r="DV213">
        <f t="shared" si="225"/>
        <v>0</v>
      </c>
      <c r="DW213">
        <f t="shared" si="226"/>
        <v>0</v>
      </c>
      <c r="DX213" s="23">
        <f t="shared" ca="1" si="227"/>
        <v>735</v>
      </c>
      <c r="DY213" s="465"/>
      <c r="DZ213" s="335"/>
      <c r="EA213" s="335"/>
      <c r="EB213" s="335"/>
      <c r="EC213" s="335"/>
      <c r="ED213" s="335"/>
      <c r="EE213" s="335"/>
      <c r="EF213" s="335"/>
      <c r="EG213" s="335"/>
      <c r="EH213" s="335"/>
      <c r="EI213" s="23">
        <v>55</v>
      </c>
      <c r="EJ213" s="23">
        <f t="shared" si="228"/>
        <v>0</v>
      </c>
      <c r="EK213">
        <f t="shared" si="229"/>
        <v>0</v>
      </c>
      <c r="EL213">
        <f t="shared" si="230"/>
        <v>0</v>
      </c>
      <c r="EM213">
        <f t="shared" si="231"/>
        <v>0</v>
      </c>
      <c r="EN213">
        <f t="shared" si="232"/>
        <v>0</v>
      </c>
      <c r="EO213" s="23">
        <f t="shared" ca="1" si="233"/>
        <v>200</v>
      </c>
      <c r="EP213" s="465"/>
      <c r="EQ213" s="335"/>
      <c r="ER213" s="335"/>
      <c r="ES213" s="335"/>
      <c r="ET213" s="335"/>
      <c r="EU213" s="335"/>
      <c r="EV213" s="335"/>
      <c r="EW213" s="335"/>
      <c r="EX213" s="335"/>
      <c r="EY213" s="335"/>
      <c r="EZ213" s="23">
        <v>55</v>
      </c>
      <c r="FA213" s="23">
        <f t="shared" si="234"/>
        <v>0</v>
      </c>
      <c r="FB213">
        <f t="shared" si="235"/>
        <v>0</v>
      </c>
      <c r="FC213">
        <f t="shared" si="236"/>
        <v>0</v>
      </c>
      <c r="FD213">
        <f t="shared" si="237"/>
        <v>0</v>
      </c>
      <c r="FE213">
        <f t="shared" si="238"/>
        <v>0</v>
      </c>
      <c r="FF213" s="23">
        <f t="shared" ca="1" si="239"/>
        <v>200</v>
      </c>
      <c r="FG213" s="465"/>
      <c r="FH213" s="335"/>
      <c r="FI213" s="335"/>
      <c r="FJ213" s="335"/>
      <c r="FK213" s="335"/>
      <c r="FL213" s="335"/>
      <c r="FM213" s="335"/>
      <c r="FN213" s="335"/>
      <c r="FO213" s="335"/>
      <c r="FP213" s="335"/>
      <c r="FQ213" s="23">
        <v>55</v>
      </c>
      <c r="FR213" s="23">
        <f t="shared" si="240"/>
        <v>0</v>
      </c>
      <c r="FS213">
        <f t="shared" si="241"/>
        <v>0</v>
      </c>
      <c r="FT213">
        <f t="shared" si="242"/>
        <v>0</v>
      </c>
      <c r="FU213">
        <f t="shared" si="243"/>
        <v>0</v>
      </c>
      <c r="FV213">
        <f t="shared" si="244"/>
        <v>0</v>
      </c>
      <c r="FW213" s="23">
        <f t="shared" si="245"/>
        <v>0</v>
      </c>
      <c r="FX213" s="465"/>
      <c r="FY213" s="335"/>
      <c r="FZ213" s="335"/>
      <c r="GA213" s="335"/>
      <c r="GB213" s="335"/>
      <c r="GC213" s="335"/>
      <c r="GD213" s="335"/>
      <c r="GE213" s="335"/>
      <c r="GF213" s="335"/>
      <c r="GG213" s="335"/>
      <c r="GH213" s="23">
        <v>55</v>
      </c>
      <c r="GI213" s="23">
        <f t="shared" si="246"/>
        <v>0</v>
      </c>
      <c r="GJ213">
        <f t="shared" si="247"/>
        <v>0</v>
      </c>
      <c r="GK213">
        <f t="shared" si="248"/>
        <v>0</v>
      </c>
      <c r="GL213">
        <f t="shared" si="249"/>
        <v>0</v>
      </c>
      <c r="GM213">
        <f t="shared" si="250"/>
        <v>0</v>
      </c>
      <c r="GN213" s="23">
        <f t="shared" si="251"/>
        <v>0</v>
      </c>
      <c r="GO213" s="465"/>
      <c r="GP213" s="335"/>
      <c r="GQ213" s="335"/>
      <c r="GR213" s="335"/>
      <c r="GS213" s="335"/>
      <c r="GT213" s="335"/>
      <c r="GU213" s="335"/>
      <c r="GV213" s="335"/>
      <c r="GW213" s="335"/>
      <c r="GX213" s="335"/>
      <c r="GY213" s="23">
        <v>55</v>
      </c>
      <c r="GZ213" s="23">
        <f t="shared" si="252"/>
        <v>0</v>
      </c>
      <c r="HA213">
        <f t="shared" si="253"/>
        <v>0</v>
      </c>
      <c r="HB213">
        <f t="shared" si="254"/>
        <v>0</v>
      </c>
      <c r="HC213">
        <f t="shared" si="255"/>
        <v>0</v>
      </c>
      <c r="HD213">
        <f t="shared" si="256"/>
        <v>0</v>
      </c>
      <c r="HE213" s="23">
        <f t="shared" si="257"/>
        <v>0</v>
      </c>
      <c r="HF213" s="465"/>
      <c r="HG213" s="335"/>
      <c r="HH213" s="335"/>
      <c r="HI213" s="335"/>
      <c r="HJ213" s="335"/>
      <c r="HK213" s="335"/>
      <c r="HL213" s="335"/>
      <c r="HM213" s="335"/>
      <c r="HN213" s="335"/>
      <c r="HO213" s="335"/>
      <c r="HP213" s="23">
        <v>55</v>
      </c>
      <c r="HQ213" s="23">
        <f t="shared" si="258"/>
        <v>0</v>
      </c>
      <c r="HR213">
        <f t="shared" si="259"/>
        <v>0</v>
      </c>
      <c r="HS213">
        <f t="shared" si="260"/>
        <v>0</v>
      </c>
      <c r="HT213">
        <f t="shared" si="261"/>
        <v>0</v>
      </c>
      <c r="HU213">
        <f t="shared" si="262"/>
        <v>0</v>
      </c>
      <c r="HV213" s="23">
        <f t="shared" si="263"/>
        <v>0</v>
      </c>
      <c r="HW213" s="465"/>
      <c r="HX213" s="335"/>
      <c r="HY213" s="335"/>
      <c r="HZ213" s="335"/>
      <c r="IA213" s="335"/>
      <c r="IB213" s="335"/>
      <c r="IC213" s="335"/>
      <c r="ID213" s="335"/>
      <c r="IE213" s="335"/>
      <c r="IF213" s="335"/>
      <c r="IG213" s="23">
        <v>55</v>
      </c>
      <c r="IH213" s="23">
        <f t="shared" si="264"/>
        <v>0</v>
      </c>
      <c r="II213">
        <f t="shared" si="265"/>
        <v>0</v>
      </c>
      <c r="IJ213">
        <f t="shared" si="266"/>
        <v>0</v>
      </c>
      <c r="IK213">
        <f t="shared" si="267"/>
        <v>0</v>
      </c>
      <c r="IL213">
        <f t="shared" si="268"/>
        <v>0</v>
      </c>
      <c r="IM213" s="23">
        <f t="shared" si="269"/>
        <v>0</v>
      </c>
      <c r="IN213" s="465"/>
      <c r="IO213" s="335"/>
      <c r="IP213" s="335"/>
      <c r="IQ213" s="335"/>
      <c r="IR213" s="335"/>
      <c r="IS213" s="335"/>
      <c r="IT213" s="335"/>
    </row>
    <row r="214" spans="1:254" s="124" customFormat="1" ht="12.75" x14ac:dyDescent="0.2">
      <c r="A214" s="335"/>
      <c r="B214" s="335"/>
      <c r="C214" s="23">
        <v>56</v>
      </c>
      <c r="D214" s="23">
        <f t="shared" si="180"/>
        <v>0</v>
      </c>
      <c r="E214">
        <f t="shared" si="181"/>
        <v>0</v>
      </c>
      <c r="F214">
        <f t="shared" si="182"/>
        <v>0</v>
      </c>
      <c r="G214">
        <f t="shared" si="183"/>
        <v>0</v>
      </c>
      <c r="H214">
        <f t="shared" si="184"/>
        <v>0</v>
      </c>
      <c r="I214" s="23">
        <f t="shared" si="185"/>
        <v>0</v>
      </c>
      <c r="J214" s="465"/>
      <c r="K214" s="335"/>
      <c r="L214" s="335"/>
      <c r="M214" s="335"/>
      <c r="N214" s="335"/>
      <c r="O214" s="335"/>
      <c r="P214" s="335"/>
      <c r="Q214" s="335"/>
      <c r="R214" s="335"/>
      <c r="S214" s="335"/>
      <c r="T214" s="23">
        <v>56</v>
      </c>
      <c r="U214" s="23">
        <f t="shared" si="186"/>
        <v>0</v>
      </c>
      <c r="V214">
        <f t="shared" si="187"/>
        <v>0</v>
      </c>
      <c r="W214">
        <f t="shared" si="188"/>
        <v>0</v>
      </c>
      <c r="X214">
        <f t="shared" si="189"/>
        <v>0</v>
      </c>
      <c r="Y214">
        <f t="shared" si="190"/>
        <v>0</v>
      </c>
      <c r="Z214" s="23">
        <f t="shared" si="191"/>
        <v>0</v>
      </c>
      <c r="AA214" s="465"/>
      <c r="AB214" s="335"/>
      <c r="AC214" s="335"/>
      <c r="AD214" s="335"/>
      <c r="AE214" s="335"/>
      <c r="AF214" s="335"/>
      <c r="AG214" s="335"/>
      <c r="AH214" s="335"/>
      <c r="AI214" s="335"/>
      <c r="AJ214" s="335"/>
      <c r="AK214" s="23">
        <v>56</v>
      </c>
      <c r="AL214" s="23">
        <f t="shared" si="192"/>
        <v>0</v>
      </c>
      <c r="AM214">
        <f t="shared" si="193"/>
        <v>0</v>
      </c>
      <c r="AN214">
        <f t="shared" si="194"/>
        <v>0</v>
      </c>
      <c r="AO214">
        <f t="shared" si="195"/>
        <v>0</v>
      </c>
      <c r="AP214">
        <f t="shared" si="196"/>
        <v>0</v>
      </c>
      <c r="AQ214" s="23">
        <f t="shared" ca="1" si="197"/>
        <v>0</v>
      </c>
      <c r="AR214" s="465"/>
      <c r="AS214" s="335"/>
      <c r="AT214" s="335"/>
      <c r="AU214" s="335"/>
      <c r="AV214" s="335"/>
      <c r="AW214" s="335"/>
      <c r="AX214" s="335"/>
      <c r="AY214" s="335"/>
      <c r="AZ214" s="335"/>
      <c r="BA214" s="335"/>
      <c r="BB214" s="23">
        <v>56</v>
      </c>
      <c r="BC214" s="23">
        <f t="shared" si="198"/>
        <v>0</v>
      </c>
      <c r="BD214">
        <f t="shared" si="199"/>
        <v>0</v>
      </c>
      <c r="BE214">
        <f t="shared" si="200"/>
        <v>0</v>
      </c>
      <c r="BF214">
        <f t="shared" si="201"/>
        <v>0</v>
      </c>
      <c r="BG214">
        <f t="shared" si="202"/>
        <v>0</v>
      </c>
      <c r="BH214" s="23">
        <f t="shared" si="203"/>
        <v>0</v>
      </c>
      <c r="BI214" s="465"/>
      <c r="BJ214" s="335"/>
      <c r="BK214" s="335"/>
      <c r="BL214" s="335"/>
      <c r="BM214" s="335"/>
      <c r="BN214" s="335"/>
      <c r="BO214" s="335"/>
      <c r="BP214" s="335"/>
      <c r="BQ214" s="335"/>
      <c r="BR214" s="335"/>
      <c r="BS214" s="23">
        <v>56</v>
      </c>
      <c r="BT214" s="23">
        <f t="shared" si="204"/>
        <v>0</v>
      </c>
      <c r="BU214">
        <f t="shared" si="205"/>
        <v>0</v>
      </c>
      <c r="BV214">
        <f t="shared" si="206"/>
        <v>0</v>
      </c>
      <c r="BW214">
        <f t="shared" si="207"/>
        <v>0</v>
      </c>
      <c r="BX214">
        <f t="shared" si="208"/>
        <v>0</v>
      </c>
      <c r="BY214" s="23">
        <f t="shared" ca="1" si="209"/>
        <v>200</v>
      </c>
      <c r="BZ214" s="465"/>
      <c r="CA214" s="335"/>
      <c r="CB214" s="335"/>
      <c r="CC214" s="335"/>
      <c r="CD214" s="335"/>
      <c r="CE214" s="335"/>
      <c r="CF214" s="335"/>
      <c r="CG214" s="335"/>
      <c r="CH214" s="335"/>
      <c r="CI214" s="335"/>
      <c r="CJ214" s="23">
        <v>56</v>
      </c>
      <c r="CK214" s="23">
        <f t="shared" si="210"/>
        <v>0</v>
      </c>
      <c r="CL214">
        <f t="shared" si="211"/>
        <v>0</v>
      </c>
      <c r="CM214">
        <f t="shared" si="212"/>
        <v>0</v>
      </c>
      <c r="CN214">
        <f t="shared" si="213"/>
        <v>0</v>
      </c>
      <c r="CO214">
        <f t="shared" si="214"/>
        <v>0</v>
      </c>
      <c r="CP214" s="23">
        <f t="shared" si="215"/>
        <v>0</v>
      </c>
      <c r="CQ214" s="465"/>
      <c r="CR214" s="335"/>
      <c r="CS214" s="335"/>
      <c r="CT214" s="335"/>
      <c r="CU214" s="335"/>
      <c r="CV214" s="335"/>
      <c r="CW214" s="335"/>
      <c r="CX214" s="335"/>
      <c r="CY214" s="335"/>
      <c r="CZ214" s="335"/>
      <c r="DA214" s="23">
        <v>56</v>
      </c>
      <c r="DB214" s="23">
        <f t="shared" si="216"/>
        <v>0</v>
      </c>
      <c r="DC214">
        <f t="shared" si="217"/>
        <v>0</v>
      </c>
      <c r="DD214">
        <f t="shared" si="218"/>
        <v>0</v>
      </c>
      <c r="DE214">
        <f t="shared" si="219"/>
        <v>0</v>
      </c>
      <c r="DF214">
        <f t="shared" si="220"/>
        <v>0</v>
      </c>
      <c r="DG214" s="23">
        <f t="shared" ca="1" si="221"/>
        <v>0</v>
      </c>
      <c r="DH214" s="465"/>
      <c r="DI214" s="335"/>
      <c r="DJ214" s="335"/>
      <c r="DK214" s="335"/>
      <c r="DL214" s="335"/>
      <c r="DM214" s="335"/>
      <c r="DN214" s="335"/>
      <c r="DO214" s="335"/>
      <c r="DP214" s="335"/>
      <c r="DQ214" s="335"/>
      <c r="DR214" s="23">
        <v>56</v>
      </c>
      <c r="DS214" s="23">
        <f t="shared" si="222"/>
        <v>0</v>
      </c>
      <c r="DT214">
        <f t="shared" si="223"/>
        <v>0</v>
      </c>
      <c r="DU214">
        <f t="shared" si="224"/>
        <v>0</v>
      </c>
      <c r="DV214">
        <f t="shared" si="225"/>
        <v>0</v>
      </c>
      <c r="DW214">
        <f t="shared" si="226"/>
        <v>0</v>
      </c>
      <c r="DX214" s="23">
        <f t="shared" si="227"/>
        <v>0</v>
      </c>
      <c r="DY214" s="465"/>
      <c r="DZ214" s="335"/>
      <c r="EA214" s="335"/>
      <c r="EB214" s="335"/>
      <c r="EC214" s="335"/>
      <c r="ED214" s="335"/>
      <c r="EE214" s="335"/>
      <c r="EF214" s="335"/>
      <c r="EG214" s="335"/>
      <c r="EH214" s="335"/>
      <c r="EI214" s="23">
        <v>56</v>
      </c>
      <c r="EJ214" s="23">
        <f t="shared" si="228"/>
        <v>0</v>
      </c>
      <c r="EK214">
        <f t="shared" si="229"/>
        <v>0</v>
      </c>
      <c r="EL214">
        <f t="shared" si="230"/>
        <v>0</v>
      </c>
      <c r="EM214">
        <f t="shared" si="231"/>
        <v>0</v>
      </c>
      <c r="EN214">
        <f t="shared" si="232"/>
        <v>0</v>
      </c>
      <c r="EO214" s="23">
        <f t="shared" si="233"/>
        <v>0</v>
      </c>
      <c r="EP214" s="465"/>
      <c r="EQ214" s="335"/>
      <c r="ER214" s="335"/>
      <c r="ES214" s="335"/>
      <c r="ET214" s="335"/>
      <c r="EU214" s="335"/>
      <c r="EV214" s="335"/>
      <c r="EW214" s="335"/>
      <c r="EX214" s="335"/>
      <c r="EY214" s="335"/>
      <c r="EZ214" s="23">
        <v>56</v>
      </c>
      <c r="FA214" s="23">
        <f t="shared" si="234"/>
        <v>0</v>
      </c>
      <c r="FB214">
        <f t="shared" si="235"/>
        <v>0</v>
      </c>
      <c r="FC214">
        <f t="shared" si="236"/>
        <v>0</v>
      </c>
      <c r="FD214">
        <f t="shared" si="237"/>
        <v>0</v>
      </c>
      <c r="FE214">
        <f t="shared" si="238"/>
        <v>0</v>
      </c>
      <c r="FF214" s="23">
        <f t="shared" ca="1" si="239"/>
        <v>0</v>
      </c>
      <c r="FG214" s="465"/>
      <c r="FH214" s="335"/>
      <c r="FI214" s="335"/>
      <c r="FJ214" s="335"/>
      <c r="FK214" s="335"/>
      <c r="FL214" s="335"/>
      <c r="FM214" s="335"/>
      <c r="FN214" s="335"/>
      <c r="FO214" s="335"/>
      <c r="FP214" s="335"/>
      <c r="FQ214" s="23">
        <v>56</v>
      </c>
      <c r="FR214" s="23">
        <f t="shared" si="240"/>
        <v>0</v>
      </c>
      <c r="FS214">
        <f t="shared" si="241"/>
        <v>0</v>
      </c>
      <c r="FT214">
        <f t="shared" si="242"/>
        <v>0</v>
      </c>
      <c r="FU214">
        <f t="shared" si="243"/>
        <v>0</v>
      </c>
      <c r="FV214">
        <f t="shared" si="244"/>
        <v>0</v>
      </c>
      <c r="FW214" s="23">
        <f t="shared" si="245"/>
        <v>0</v>
      </c>
      <c r="FX214" s="465"/>
      <c r="FY214" s="335"/>
      <c r="FZ214" s="335"/>
      <c r="GA214" s="335"/>
      <c r="GB214" s="335"/>
      <c r="GC214" s="335"/>
      <c r="GD214" s="335"/>
      <c r="GE214" s="335"/>
      <c r="GF214" s="335"/>
      <c r="GG214" s="335"/>
      <c r="GH214" s="23">
        <v>56</v>
      </c>
      <c r="GI214" s="23">
        <f t="shared" si="246"/>
        <v>0</v>
      </c>
      <c r="GJ214">
        <f t="shared" si="247"/>
        <v>0</v>
      </c>
      <c r="GK214">
        <f t="shared" si="248"/>
        <v>0</v>
      </c>
      <c r="GL214">
        <f t="shared" si="249"/>
        <v>0</v>
      </c>
      <c r="GM214">
        <f t="shared" si="250"/>
        <v>0</v>
      </c>
      <c r="GN214" s="23">
        <f t="shared" si="251"/>
        <v>0</v>
      </c>
      <c r="GO214" s="465"/>
      <c r="GP214" s="335"/>
      <c r="GQ214" s="335"/>
      <c r="GR214" s="335"/>
      <c r="GS214" s="335"/>
      <c r="GT214" s="335"/>
      <c r="GU214" s="335"/>
      <c r="GV214" s="335"/>
      <c r="GW214" s="335"/>
      <c r="GX214" s="335"/>
      <c r="GY214" s="23">
        <v>56</v>
      </c>
      <c r="GZ214" s="23">
        <f t="shared" si="252"/>
        <v>0</v>
      </c>
      <c r="HA214">
        <f t="shared" si="253"/>
        <v>0</v>
      </c>
      <c r="HB214">
        <f t="shared" si="254"/>
        <v>0</v>
      </c>
      <c r="HC214">
        <f t="shared" si="255"/>
        <v>0</v>
      </c>
      <c r="HD214">
        <f t="shared" si="256"/>
        <v>0</v>
      </c>
      <c r="HE214" s="23">
        <f t="shared" si="257"/>
        <v>0</v>
      </c>
      <c r="HF214" s="465"/>
      <c r="HG214" s="335"/>
      <c r="HH214" s="335"/>
      <c r="HI214" s="335"/>
      <c r="HJ214" s="335"/>
      <c r="HK214" s="335"/>
      <c r="HL214" s="335"/>
      <c r="HM214" s="335"/>
      <c r="HN214" s="335"/>
      <c r="HO214" s="335"/>
      <c r="HP214" s="23">
        <v>56</v>
      </c>
      <c r="HQ214" s="23">
        <f t="shared" si="258"/>
        <v>0</v>
      </c>
      <c r="HR214">
        <f t="shared" si="259"/>
        <v>0</v>
      </c>
      <c r="HS214">
        <f t="shared" si="260"/>
        <v>0</v>
      </c>
      <c r="HT214">
        <f t="shared" si="261"/>
        <v>0</v>
      </c>
      <c r="HU214">
        <f t="shared" si="262"/>
        <v>0</v>
      </c>
      <c r="HV214" s="23">
        <f t="shared" si="263"/>
        <v>0</v>
      </c>
      <c r="HW214" s="465"/>
      <c r="HX214" s="335"/>
      <c r="HY214" s="335"/>
      <c r="HZ214" s="335"/>
      <c r="IA214" s="335"/>
      <c r="IB214" s="335"/>
      <c r="IC214" s="335"/>
      <c r="ID214" s="335"/>
      <c r="IE214" s="335"/>
      <c r="IF214" s="335"/>
      <c r="IG214" s="23">
        <v>56</v>
      </c>
      <c r="IH214" s="23">
        <f t="shared" si="264"/>
        <v>0</v>
      </c>
      <c r="II214">
        <f t="shared" si="265"/>
        <v>0</v>
      </c>
      <c r="IJ214">
        <f t="shared" si="266"/>
        <v>0</v>
      </c>
      <c r="IK214">
        <f t="shared" si="267"/>
        <v>0</v>
      </c>
      <c r="IL214">
        <f t="shared" si="268"/>
        <v>0</v>
      </c>
      <c r="IM214" s="23">
        <f t="shared" si="269"/>
        <v>0</v>
      </c>
      <c r="IN214" s="465"/>
      <c r="IO214" s="335"/>
      <c r="IP214" s="335"/>
      <c r="IQ214" s="335"/>
      <c r="IR214" s="335"/>
      <c r="IS214" s="335"/>
      <c r="IT214" s="335"/>
    </row>
    <row r="215" spans="1:254" s="124" customFormat="1" ht="12.75" x14ac:dyDescent="0.2">
      <c r="A215" s="335"/>
      <c r="B215" s="335"/>
      <c r="C215" s="23">
        <v>57</v>
      </c>
      <c r="D215" s="23">
        <f t="shared" si="180"/>
        <v>0</v>
      </c>
      <c r="E215">
        <f t="shared" si="181"/>
        <v>0</v>
      </c>
      <c r="F215">
        <f t="shared" si="182"/>
        <v>0</v>
      </c>
      <c r="G215">
        <f t="shared" si="183"/>
        <v>0</v>
      </c>
      <c r="H215">
        <f t="shared" si="184"/>
        <v>0</v>
      </c>
      <c r="I215" s="23">
        <f t="shared" si="185"/>
        <v>0</v>
      </c>
      <c r="J215" s="465"/>
      <c r="K215" s="335"/>
      <c r="L215" s="335"/>
      <c r="M215" s="335"/>
      <c r="N215" s="335"/>
      <c r="O215" s="335"/>
      <c r="P215" s="335"/>
      <c r="Q215" s="335"/>
      <c r="R215" s="335"/>
      <c r="S215" s="335"/>
      <c r="T215" s="23">
        <v>57</v>
      </c>
      <c r="U215" s="23">
        <f t="shared" si="186"/>
        <v>0</v>
      </c>
      <c r="V215">
        <f t="shared" si="187"/>
        <v>0</v>
      </c>
      <c r="W215">
        <f t="shared" si="188"/>
        <v>0</v>
      </c>
      <c r="X215">
        <f t="shared" si="189"/>
        <v>0</v>
      </c>
      <c r="Y215">
        <f t="shared" si="190"/>
        <v>0</v>
      </c>
      <c r="Z215" s="23">
        <f t="shared" si="191"/>
        <v>0</v>
      </c>
      <c r="AA215" s="465"/>
      <c r="AB215" s="335"/>
      <c r="AC215" s="335"/>
      <c r="AD215" s="335"/>
      <c r="AE215" s="335"/>
      <c r="AF215" s="335"/>
      <c r="AG215" s="335"/>
      <c r="AH215" s="335"/>
      <c r="AI215" s="335"/>
      <c r="AJ215" s="335"/>
      <c r="AK215" s="23">
        <v>57</v>
      </c>
      <c r="AL215" s="23">
        <f t="shared" si="192"/>
        <v>0</v>
      </c>
      <c r="AM215">
        <f t="shared" si="193"/>
        <v>0</v>
      </c>
      <c r="AN215">
        <f t="shared" si="194"/>
        <v>0</v>
      </c>
      <c r="AO215">
        <f t="shared" si="195"/>
        <v>0</v>
      </c>
      <c r="AP215">
        <f t="shared" si="196"/>
        <v>0</v>
      </c>
      <c r="AQ215" s="23">
        <f t="shared" ca="1" si="197"/>
        <v>0</v>
      </c>
      <c r="AR215" s="465"/>
      <c r="AS215" s="335"/>
      <c r="AT215" s="335"/>
      <c r="AU215" s="335"/>
      <c r="AV215" s="335"/>
      <c r="AW215" s="335"/>
      <c r="AX215" s="335"/>
      <c r="AY215" s="335"/>
      <c r="AZ215" s="335"/>
      <c r="BA215" s="335"/>
      <c r="BB215" s="23">
        <v>57</v>
      </c>
      <c r="BC215" s="23">
        <f t="shared" si="198"/>
        <v>0</v>
      </c>
      <c r="BD215">
        <f t="shared" si="199"/>
        <v>0</v>
      </c>
      <c r="BE215">
        <f t="shared" si="200"/>
        <v>0</v>
      </c>
      <c r="BF215">
        <f t="shared" si="201"/>
        <v>0</v>
      </c>
      <c r="BG215">
        <f t="shared" si="202"/>
        <v>0</v>
      </c>
      <c r="BH215" s="23">
        <f t="shared" si="203"/>
        <v>0</v>
      </c>
      <c r="BI215" s="465"/>
      <c r="BJ215" s="335"/>
      <c r="BK215" s="335"/>
      <c r="BL215" s="335"/>
      <c r="BM215" s="335"/>
      <c r="BN215" s="335"/>
      <c r="BO215" s="335"/>
      <c r="BP215" s="335"/>
      <c r="BQ215" s="335"/>
      <c r="BR215" s="335"/>
      <c r="BS215" s="23">
        <v>57</v>
      </c>
      <c r="BT215" s="23">
        <f t="shared" si="204"/>
        <v>0</v>
      </c>
      <c r="BU215">
        <f t="shared" si="205"/>
        <v>0</v>
      </c>
      <c r="BV215">
        <f t="shared" si="206"/>
        <v>0</v>
      </c>
      <c r="BW215">
        <f t="shared" si="207"/>
        <v>0</v>
      </c>
      <c r="BX215">
        <f t="shared" si="208"/>
        <v>0</v>
      </c>
      <c r="BY215" s="23">
        <f t="shared" ca="1" si="209"/>
        <v>200</v>
      </c>
      <c r="BZ215" s="465"/>
      <c r="CA215" s="335"/>
      <c r="CB215" s="335"/>
      <c r="CC215" s="335"/>
      <c r="CD215" s="335"/>
      <c r="CE215" s="335"/>
      <c r="CF215" s="335"/>
      <c r="CG215" s="335"/>
      <c r="CH215" s="335"/>
      <c r="CI215" s="335"/>
      <c r="CJ215" s="23">
        <v>57</v>
      </c>
      <c r="CK215" s="23">
        <f t="shared" si="210"/>
        <v>0</v>
      </c>
      <c r="CL215">
        <f t="shared" si="211"/>
        <v>0</v>
      </c>
      <c r="CM215">
        <f t="shared" si="212"/>
        <v>0</v>
      </c>
      <c r="CN215">
        <f t="shared" si="213"/>
        <v>0</v>
      </c>
      <c r="CO215">
        <f t="shared" si="214"/>
        <v>0</v>
      </c>
      <c r="CP215" s="23">
        <f t="shared" si="215"/>
        <v>0</v>
      </c>
      <c r="CQ215" s="465"/>
      <c r="CR215" s="335"/>
      <c r="CS215" s="335"/>
      <c r="CT215" s="335"/>
      <c r="CU215" s="335"/>
      <c r="CV215" s="335"/>
      <c r="CW215" s="335"/>
      <c r="CX215" s="335"/>
      <c r="CY215" s="335"/>
      <c r="CZ215" s="335"/>
      <c r="DA215" s="23">
        <v>57</v>
      </c>
      <c r="DB215" s="23">
        <f t="shared" si="216"/>
        <v>0</v>
      </c>
      <c r="DC215">
        <f t="shared" si="217"/>
        <v>0</v>
      </c>
      <c r="DD215">
        <f t="shared" si="218"/>
        <v>0</v>
      </c>
      <c r="DE215">
        <f t="shared" si="219"/>
        <v>0</v>
      </c>
      <c r="DF215">
        <f t="shared" si="220"/>
        <v>0</v>
      </c>
      <c r="DG215" s="23">
        <f t="shared" ca="1" si="221"/>
        <v>0</v>
      </c>
      <c r="DH215" s="465"/>
      <c r="DI215" s="335"/>
      <c r="DJ215" s="335"/>
      <c r="DK215" s="335"/>
      <c r="DL215" s="335"/>
      <c r="DM215" s="335"/>
      <c r="DN215" s="335"/>
      <c r="DO215" s="335"/>
      <c r="DP215" s="335"/>
      <c r="DQ215" s="335"/>
      <c r="DR215" s="23">
        <v>57</v>
      </c>
      <c r="DS215" s="23">
        <f t="shared" si="222"/>
        <v>0</v>
      </c>
      <c r="DT215">
        <f t="shared" si="223"/>
        <v>0</v>
      </c>
      <c r="DU215">
        <f t="shared" si="224"/>
        <v>0</v>
      </c>
      <c r="DV215">
        <f t="shared" si="225"/>
        <v>0</v>
      </c>
      <c r="DW215">
        <f t="shared" si="226"/>
        <v>0</v>
      </c>
      <c r="DX215" s="23">
        <f t="shared" si="227"/>
        <v>0</v>
      </c>
      <c r="DY215" s="465"/>
      <c r="DZ215" s="335"/>
      <c r="EA215" s="335"/>
      <c r="EB215" s="335"/>
      <c r="EC215" s="335"/>
      <c r="ED215" s="335"/>
      <c r="EE215" s="335"/>
      <c r="EF215" s="335"/>
      <c r="EG215" s="335"/>
      <c r="EH215" s="335"/>
      <c r="EI215" s="23">
        <v>57</v>
      </c>
      <c r="EJ215" s="23">
        <f t="shared" si="228"/>
        <v>0</v>
      </c>
      <c r="EK215">
        <f t="shared" si="229"/>
        <v>0</v>
      </c>
      <c r="EL215">
        <f t="shared" si="230"/>
        <v>0</v>
      </c>
      <c r="EM215">
        <f t="shared" si="231"/>
        <v>0</v>
      </c>
      <c r="EN215">
        <f t="shared" si="232"/>
        <v>0</v>
      </c>
      <c r="EO215" s="23">
        <f t="shared" si="233"/>
        <v>0</v>
      </c>
      <c r="EP215" s="465"/>
      <c r="EQ215" s="335"/>
      <c r="ER215" s="335"/>
      <c r="ES215" s="335"/>
      <c r="ET215" s="335"/>
      <c r="EU215" s="335"/>
      <c r="EV215" s="335"/>
      <c r="EW215" s="335"/>
      <c r="EX215" s="335"/>
      <c r="EY215" s="335"/>
      <c r="EZ215" s="23">
        <v>57</v>
      </c>
      <c r="FA215" s="23">
        <f t="shared" si="234"/>
        <v>0</v>
      </c>
      <c r="FB215">
        <f t="shared" si="235"/>
        <v>0</v>
      </c>
      <c r="FC215">
        <f t="shared" si="236"/>
        <v>0</v>
      </c>
      <c r="FD215">
        <f t="shared" si="237"/>
        <v>0</v>
      </c>
      <c r="FE215">
        <f t="shared" si="238"/>
        <v>0</v>
      </c>
      <c r="FF215" s="23">
        <f t="shared" ca="1" si="239"/>
        <v>0</v>
      </c>
      <c r="FG215" s="465"/>
      <c r="FH215" s="335"/>
      <c r="FI215" s="335"/>
      <c r="FJ215" s="335"/>
      <c r="FK215" s="335"/>
      <c r="FL215" s="335"/>
      <c r="FM215" s="335"/>
      <c r="FN215" s="335"/>
      <c r="FO215" s="335"/>
      <c r="FP215" s="335"/>
      <c r="FQ215" s="23">
        <v>57</v>
      </c>
      <c r="FR215" s="23">
        <f t="shared" si="240"/>
        <v>0</v>
      </c>
      <c r="FS215">
        <f t="shared" si="241"/>
        <v>0</v>
      </c>
      <c r="FT215">
        <f t="shared" si="242"/>
        <v>0</v>
      </c>
      <c r="FU215">
        <f t="shared" si="243"/>
        <v>0</v>
      </c>
      <c r="FV215">
        <f t="shared" si="244"/>
        <v>0</v>
      </c>
      <c r="FW215" s="23">
        <f t="shared" si="245"/>
        <v>0</v>
      </c>
      <c r="FX215" s="465"/>
      <c r="FY215" s="335"/>
      <c r="FZ215" s="335"/>
      <c r="GA215" s="335"/>
      <c r="GB215" s="335"/>
      <c r="GC215" s="335"/>
      <c r="GD215" s="335"/>
      <c r="GE215" s="335"/>
      <c r="GF215" s="335"/>
      <c r="GG215" s="335"/>
      <c r="GH215" s="23">
        <v>57</v>
      </c>
      <c r="GI215" s="23">
        <f t="shared" si="246"/>
        <v>0</v>
      </c>
      <c r="GJ215">
        <f t="shared" si="247"/>
        <v>0</v>
      </c>
      <c r="GK215">
        <f t="shared" si="248"/>
        <v>0</v>
      </c>
      <c r="GL215">
        <f t="shared" si="249"/>
        <v>0</v>
      </c>
      <c r="GM215">
        <f t="shared" si="250"/>
        <v>0</v>
      </c>
      <c r="GN215" s="23">
        <f t="shared" si="251"/>
        <v>0</v>
      </c>
      <c r="GO215" s="465"/>
      <c r="GP215" s="335"/>
      <c r="GQ215" s="335"/>
      <c r="GR215" s="335"/>
      <c r="GS215" s="335"/>
      <c r="GT215" s="335"/>
      <c r="GU215" s="335"/>
      <c r="GV215" s="335"/>
      <c r="GW215" s="335"/>
      <c r="GX215" s="335"/>
      <c r="GY215" s="23">
        <v>57</v>
      </c>
      <c r="GZ215" s="23">
        <f t="shared" si="252"/>
        <v>0</v>
      </c>
      <c r="HA215">
        <f t="shared" si="253"/>
        <v>0</v>
      </c>
      <c r="HB215">
        <f t="shared" si="254"/>
        <v>0</v>
      </c>
      <c r="HC215">
        <f t="shared" si="255"/>
        <v>0</v>
      </c>
      <c r="HD215">
        <f t="shared" si="256"/>
        <v>0</v>
      </c>
      <c r="HE215" s="23">
        <f t="shared" si="257"/>
        <v>0</v>
      </c>
      <c r="HF215" s="465"/>
      <c r="HG215" s="335"/>
      <c r="HH215" s="335"/>
      <c r="HI215" s="335"/>
      <c r="HJ215" s="335"/>
      <c r="HK215" s="335"/>
      <c r="HL215" s="335"/>
      <c r="HM215" s="335"/>
      <c r="HN215" s="335"/>
      <c r="HO215" s="335"/>
      <c r="HP215" s="23">
        <v>57</v>
      </c>
      <c r="HQ215" s="23">
        <f t="shared" si="258"/>
        <v>0</v>
      </c>
      <c r="HR215">
        <f t="shared" si="259"/>
        <v>0</v>
      </c>
      <c r="HS215">
        <f t="shared" si="260"/>
        <v>0</v>
      </c>
      <c r="HT215">
        <f t="shared" si="261"/>
        <v>0</v>
      </c>
      <c r="HU215">
        <f t="shared" si="262"/>
        <v>0</v>
      </c>
      <c r="HV215" s="23">
        <f t="shared" si="263"/>
        <v>0</v>
      </c>
      <c r="HW215" s="465"/>
      <c r="HX215" s="335"/>
      <c r="HY215" s="335"/>
      <c r="HZ215" s="335"/>
      <c r="IA215" s="335"/>
      <c r="IB215" s="335"/>
      <c r="IC215" s="335"/>
      <c r="ID215" s="335"/>
      <c r="IE215" s="335"/>
      <c r="IF215" s="335"/>
      <c r="IG215" s="23">
        <v>57</v>
      </c>
      <c r="IH215" s="23">
        <f t="shared" si="264"/>
        <v>0</v>
      </c>
      <c r="II215">
        <f t="shared" si="265"/>
        <v>0</v>
      </c>
      <c r="IJ215">
        <f t="shared" si="266"/>
        <v>0</v>
      </c>
      <c r="IK215">
        <f t="shared" si="267"/>
        <v>0</v>
      </c>
      <c r="IL215">
        <f t="shared" si="268"/>
        <v>0</v>
      </c>
      <c r="IM215" s="23">
        <f t="shared" si="269"/>
        <v>0</v>
      </c>
      <c r="IN215" s="465"/>
      <c r="IO215" s="335"/>
      <c r="IP215" s="335"/>
      <c r="IQ215" s="335"/>
      <c r="IR215" s="335"/>
      <c r="IS215" s="335"/>
      <c r="IT215" s="335"/>
    </row>
    <row r="216" spans="1:254" s="124" customFormat="1" ht="12.75" x14ac:dyDescent="0.2">
      <c r="A216" s="335"/>
      <c r="B216" s="335"/>
      <c r="C216" s="23">
        <v>58</v>
      </c>
      <c r="D216" s="23">
        <f t="shared" si="180"/>
        <v>0</v>
      </c>
      <c r="E216">
        <f t="shared" si="181"/>
        <v>0</v>
      </c>
      <c r="F216">
        <f t="shared" si="182"/>
        <v>0</v>
      </c>
      <c r="G216">
        <f t="shared" si="183"/>
        <v>0</v>
      </c>
      <c r="H216">
        <f t="shared" si="184"/>
        <v>0</v>
      </c>
      <c r="I216" s="23">
        <f t="shared" si="185"/>
        <v>0</v>
      </c>
      <c r="J216" s="465"/>
      <c r="K216" s="335"/>
      <c r="L216" s="335"/>
      <c r="M216" s="335"/>
      <c r="N216" s="335"/>
      <c r="O216" s="335"/>
      <c r="P216" s="335"/>
      <c r="Q216" s="335"/>
      <c r="R216" s="335"/>
      <c r="S216" s="335"/>
      <c r="T216" s="23">
        <v>58</v>
      </c>
      <c r="U216" s="23">
        <f t="shared" si="186"/>
        <v>0</v>
      </c>
      <c r="V216">
        <f t="shared" si="187"/>
        <v>0</v>
      </c>
      <c r="W216">
        <f t="shared" si="188"/>
        <v>0</v>
      </c>
      <c r="X216">
        <f t="shared" si="189"/>
        <v>0</v>
      </c>
      <c r="Y216">
        <f t="shared" si="190"/>
        <v>0</v>
      </c>
      <c r="Z216" s="23">
        <f t="shared" si="191"/>
        <v>0</v>
      </c>
      <c r="AA216" s="465"/>
      <c r="AB216" s="335"/>
      <c r="AC216" s="335"/>
      <c r="AD216" s="335"/>
      <c r="AE216" s="335"/>
      <c r="AF216" s="335"/>
      <c r="AG216" s="335"/>
      <c r="AH216" s="335"/>
      <c r="AI216" s="335"/>
      <c r="AJ216" s="335"/>
      <c r="AK216" s="23">
        <v>58</v>
      </c>
      <c r="AL216" s="23">
        <f t="shared" si="192"/>
        <v>0</v>
      </c>
      <c r="AM216">
        <f t="shared" si="193"/>
        <v>0</v>
      </c>
      <c r="AN216">
        <f t="shared" si="194"/>
        <v>0</v>
      </c>
      <c r="AO216">
        <f t="shared" si="195"/>
        <v>0</v>
      </c>
      <c r="AP216">
        <f t="shared" si="196"/>
        <v>0</v>
      </c>
      <c r="AQ216" s="23">
        <f t="shared" ca="1" si="197"/>
        <v>0</v>
      </c>
      <c r="AR216" s="465"/>
      <c r="AS216" s="335"/>
      <c r="AT216" s="335"/>
      <c r="AU216" s="335"/>
      <c r="AV216" s="335"/>
      <c r="AW216" s="335"/>
      <c r="AX216" s="335"/>
      <c r="AY216" s="335"/>
      <c r="AZ216" s="335"/>
      <c r="BA216" s="335"/>
      <c r="BB216" s="23">
        <v>58</v>
      </c>
      <c r="BC216" s="23">
        <f t="shared" si="198"/>
        <v>0</v>
      </c>
      <c r="BD216">
        <f t="shared" si="199"/>
        <v>0</v>
      </c>
      <c r="BE216">
        <f t="shared" si="200"/>
        <v>0</v>
      </c>
      <c r="BF216">
        <f t="shared" si="201"/>
        <v>0</v>
      </c>
      <c r="BG216">
        <f t="shared" si="202"/>
        <v>0</v>
      </c>
      <c r="BH216" s="23">
        <f t="shared" si="203"/>
        <v>0</v>
      </c>
      <c r="BI216" s="465"/>
      <c r="BJ216" s="335"/>
      <c r="BK216" s="335"/>
      <c r="BL216" s="335"/>
      <c r="BM216" s="335"/>
      <c r="BN216" s="335"/>
      <c r="BO216" s="335"/>
      <c r="BP216" s="335"/>
      <c r="BQ216" s="335"/>
      <c r="BR216" s="335"/>
      <c r="BS216" s="23">
        <v>58</v>
      </c>
      <c r="BT216" s="23">
        <f t="shared" si="204"/>
        <v>0</v>
      </c>
      <c r="BU216">
        <f t="shared" si="205"/>
        <v>0</v>
      </c>
      <c r="BV216">
        <f t="shared" si="206"/>
        <v>0</v>
      </c>
      <c r="BW216">
        <f t="shared" si="207"/>
        <v>0</v>
      </c>
      <c r="BX216">
        <f t="shared" si="208"/>
        <v>0</v>
      </c>
      <c r="BY216" s="23">
        <f t="shared" ca="1" si="209"/>
        <v>200</v>
      </c>
      <c r="BZ216" s="465"/>
      <c r="CA216" s="335"/>
      <c r="CB216" s="335"/>
      <c r="CC216" s="335"/>
      <c r="CD216" s="335"/>
      <c r="CE216" s="335"/>
      <c r="CF216" s="335"/>
      <c r="CG216" s="335"/>
      <c r="CH216" s="335"/>
      <c r="CI216" s="335"/>
      <c r="CJ216" s="23">
        <v>58</v>
      </c>
      <c r="CK216" s="23">
        <f t="shared" si="210"/>
        <v>0</v>
      </c>
      <c r="CL216">
        <f t="shared" si="211"/>
        <v>0</v>
      </c>
      <c r="CM216">
        <f t="shared" si="212"/>
        <v>0</v>
      </c>
      <c r="CN216">
        <f t="shared" si="213"/>
        <v>0</v>
      </c>
      <c r="CO216">
        <f t="shared" si="214"/>
        <v>0</v>
      </c>
      <c r="CP216" s="23">
        <f t="shared" si="215"/>
        <v>0</v>
      </c>
      <c r="CQ216" s="465"/>
      <c r="CR216" s="335"/>
      <c r="CS216" s="335"/>
      <c r="CT216" s="335"/>
      <c r="CU216" s="335"/>
      <c r="CV216" s="335"/>
      <c r="CW216" s="335"/>
      <c r="CX216" s="335"/>
      <c r="CY216" s="335"/>
      <c r="CZ216" s="335"/>
      <c r="DA216" s="23">
        <v>58</v>
      </c>
      <c r="DB216" s="23">
        <f t="shared" si="216"/>
        <v>0</v>
      </c>
      <c r="DC216">
        <f t="shared" si="217"/>
        <v>0</v>
      </c>
      <c r="DD216">
        <f t="shared" si="218"/>
        <v>0</v>
      </c>
      <c r="DE216">
        <f t="shared" si="219"/>
        <v>0</v>
      </c>
      <c r="DF216">
        <f t="shared" si="220"/>
        <v>0</v>
      </c>
      <c r="DG216" s="23">
        <f t="shared" ca="1" si="221"/>
        <v>0</v>
      </c>
      <c r="DH216" s="465"/>
      <c r="DI216" s="335"/>
      <c r="DJ216" s="335"/>
      <c r="DK216" s="335"/>
      <c r="DL216" s="335"/>
      <c r="DM216" s="335"/>
      <c r="DN216" s="335"/>
      <c r="DO216" s="335"/>
      <c r="DP216" s="335"/>
      <c r="DQ216" s="335"/>
      <c r="DR216" s="23">
        <v>58</v>
      </c>
      <c r="DS216" s="23">
        <f t="shared" si="222"/>
        <v>0</v>
      </c>
      <c r="DT216">
        <f t="shared" si="223"/>
        <v>0</v>
      </c>
      <c r="DU216">
        <f t="shared" si="224"/>
        <v>0</v>
      </c>
      <c r="DV216">
        <f t="shared" si="225"/>
        <v>0</v>
      </c>
      <c r="DW216">
        <f t="shared" si="226"/>
        <v>0</v>
      </c>
      <c r="DX216" s="23">
        <f t="shared" si="227"/>
        <v>0</v>
      </c>
      <c r="DY216" s="465"/>
      <c r="DZ216" s="335"/>
      <c r="EA216" s="335"/>
      <c r="EB216" s="335"/>
      <c r="EC216" s="335"/>
      <c r="ED216" s="335"/>
      <c r="EE216" s="335"/>
      <c r="EF216" s="335"/>
      <c r="EG216" s="335"/>
      <c r="EH216" s="335"/>
      <c r="EI216" s="23">
        <v>58</v>
      </c>
      <c r="EJ216" s="23">
        <f t="shared" si="228"/>
        <v>0</v>
      </c>
      <c r="EK216">
        <f t="shared" si="229"/>
        <v>0</v>
      </c>
      <c r="EL216">
        <f t="shared" si="230"/>
        <v>0</v>
      </c>
      <c r="EM216">
        <f t="shared" si="231"/>
        <v>0</v>
      </c>
      <c r="EN216">
        <f t="shared" si="232"/>
        <v>0</v>
      </c>
      <c r="EO216" s="23">
        <f t="shared" si="233"/>
        <v>0</v>
      </c>
      <c r="EP216" s="465"/>
      <c r="EQ216" s="335"/>
      <c r="ER216" s="335"/>
      <c r="ES216" s="335"/>
      <c r="ET216" s="335"/>
      <c r="EU216" s="335"/>
      <c r="EV216" s="335"/>
      <c r="EW216" s="335"/>
      <c r="EX216" s="335"/>
      <c r="EY216" s="335"/>
      <c r="EZ216" s="23">
        <v>58</v>
      </c>
      <c r="FA216" s="23">
        <f t="shared" si="234"/>
        <v>0</v>
      </c>
      <c r="FB216">
        <f t="shared" si="235"/>
        <v>0</v>
      </c>
      <c r="FC216">
        <f t="shared" si="236"/>
        <v>0</v>
      </c>
      <c r="FD216">
        <f t="shared" si="237"/>
        <v>0</v>
      </c>
      <c r="FE216">
        <f t="shared" si="238"/>
        <v>0</v>
      </c>
      <c r="FF216" s="23">
        <f t="shared" ca="1" si="239"/>
        <v>0</v>
      </c>
      <c r="FG216" s="465"/>
      <c r="FH216" s="335"/>
      <c r="FI216" s="335"/>
      <c r="FJ216" s="335"/>
      <c r="FK216" s="335"/>
      <c r="FL216" s="335"/>
      <c r="FM216" s="335"/>
      <c r="FN216" s="335"/>
      <c r="FO216" s="335"/>
      <c r="FP216" s="335"/>
      <c r="FQ216" s="23">
        <v>58</v>
      </c>
      <c r="FR216" s="23">
        <f t="shared" si="240"/>
        <v>0</v>
      </c>
      <c r="FS216">
        <f t="shared" si="241"/>
        <v>0</v>
      </c>
      <c r="FT216">
        <f t="shared" si="242"/>
        <v>0</v>
      </c>
      <c r="FU216">
        <f t="shared" si="243"/>
        <v>0</v>
      </c>
      <c r="FV216">
        <f t="shared" si="244"/>
        <v>0</v>
      </c>
      <c r="FW216" s="23">
        <f t="shared" si="245"/>
        <v>0</v>
      </c>
      <c r="FX216" s="465"/>
      <c r="FY216" s="335"/>
      <c r="FZ216" s="335"/>
      <c r="GA216" s="335"/>
      <c r="GB216" s="335"/>
      <c r="GC216" s="335"/>
      <c r="GD216" s="335"/>
      <c r="GE216" s="335"/>
      <c r="GF216" s="335"/>
      <c r="GG216" s="335"/>
      <c r="GH216" s="23">
        <v>58</v>
      </c>
      <c r="GI216" s="23">
        <f t="shared" si="246"/>
        <v>0</v>
      </c>
      <c r="GJ216">
        <f t="shared" si="247"/>
        <v>0</v>
      </c>
      <c r="GK216">
        <f t="shared" si="248"/>
        <v>0</v>
      </c>
      <c r="GL216">
        <f t="shared" si="249"/>
        <v>0</v>
      </c>
      <c r="GM216">
        <f t="shared" si="250"/>
        <v>0</v>
      </c>
      <c r="GN216" s="23">
        <f t="shared" si="251"/>
        <v>0</v>
      </c>
      <c r="GO216" s="465"/>
      <c r="GP216" s="335"/>
      <c r="GQ216" s="335"/>
      <c r="GR216" s="335"/>
      <c r="GS216" s="335"/>
      <c r="GT216" s="335"/>
      <c r="GU216" s="335"/>
      <c r="GV216" s="335"/>
      <c r="GW216" s="335"/>
      <c r="GX216" s="335"/>
      <c r="GY216" s="23">
        <v>58</v>
      </c>
      <c r="GZ216" s="23">
        <f t="shared" si="252"/>
        <v>0</v>
      </c>
      <c r="HA216">
        <f t="shared" si="253"/>
        <v>0</v>
      </c>
      <c r="HB216">
        <f t="shared" si="254"/>
        <v>0</v>
      </c>
      <c r="HC216">
        <f t="shared" si="255"/>
        <v>0</v>
      </c>
      <c r="HD216">
        <f t="shared" si="256"/>
        <v>0</v>
      </c>
      <c r="HE216" s="23">
        <f t="shared" si="257"/>
        <v>0</v>
      </c>
      <c r="HF216" s="465"/>
      <c r="HG216" s="335"/>
      <c r="HH216" s="335"/>
      <c r="HI216" s="335"/>
      <c r="HJ216" s="335"/>
      <c r="HK216" s="335"/>
      <c r="HL216" s="335"/>
      <c r="HM216" s="335"/>
      <c r="HN216" s="335"/>
      <c r="HO216" s="335"/>
      <c r="HP216" s="23">
        <v>58</v>
      </c>
      <c r="HQ216" s="23">
        <f t="shared" si="258"/>
        <v>0</v>
      </c>
      <c r="HR216">
        <f t="shared" si="259"/>
        <v>0</v>
      </c>
      <c r="HS216">
        <f t="shared" si="260"/>
        <v>0</v>
      </c>
      <c r="HT216">
        <f t="shared" si="261"/>
        <v>0</v>
      </c>
      <c r="HU216">
        <f t="shared" si="262"/>
        <v>0</v>
      </c>
      <c r="HV216" s="23">
        <f t="shared" si="263"/>
        <v>0</v>
      </c>
      <c r="HW216" s="465"/>
      <c r="HX216" s="335"/>
      <c r="HY216" s="335"/>
      <c r="HZ216" s="335"/>
      <c r="IA216" s="335"/>
      <c r="IB216" s="335"/>
      <c r="IC216" s="335"/>
      <c r="ID216" s="335"/>
      <c r="IE216" s="335"/>
      <c r="IF216" s="335"/>
      <c r="IG216" s="23">
        <v>58</v>
      </c>
      <c r="IH216" s="23">
        <f t="shared" si="264"/>
        <v>0</v>
      </c>
      <c r="II216">
        <f t="shared" si="265"/>
        <v>0</v>
      </c>
      <c r="IJ216">
        <f t="shared" si="266"/>
        <v>0</v>
      </c>
      <c r="IK216">
        <f t="shared" si="267"/>
        <v>0</v>
      </c>
      <c r="IL216">
        <f t="shared" si="268"/>
        <v>0</v>
      </c>
      <c r="IM216" s="23">
        <f t="shared" si="269"/>
        <v>0</v>
      </c>
      <c r="IN216" s="465"/>
      <c r="IO216" s="335"/>
      <c r="IP216" s="335"/>
      <c r="IQ216" s="335"/>
      <c r="IR216" s="335"/>
      <c r="IS216" s="335"/>
      <c r="IT216" s="335"/>
    </row>
    <row r="217" spans="1:254" s="124" customFormat="1" ht="12.75" x14ac:dyDescent="0.2">
      <c r="A217" s="335"/>
      <c r="B217" s="335"/>
      <c r="C217" s="23">
        <v>59</v>
      </c>
      <c r="D217" s="23">
        <f t="shared" si="180"/>
        <v>0</v>
      </c>
      <c r="E217">
        <f t="shared" si="181"/>
        <v>0</v>
      </c>
      <c r="F217">
        <f t="shared" si="182"/>
        <v>0</v>
      </c>
      <c r="G217">
        <f t="shared" si="183"/>
        <v>0</v>
      </c>
      <c r="H217">
        <f t="shared" si="184"/>
        <v>0</v>
      </c>
      <c r="I217" s="23">
        <f t="shared" si="185"/>
        <v>0</v>
      </c>
      <c r="J217" s="465"/>
      <c r="K217" s="335"/>
      <c r="L217" s="335"/>
      <c r="M217" s="335"/>
      <c r="N217" s="335"/>
      <c r="O217" s="335"/>
      <c r="P217" s="335"/>
      <c r="Q217" s="335"/>
      <c r="R217" s="335"/>
      <c r="S217" s="335"/>
      <c r="T217" s="23">
        <v>59</v>
      </c>
      <c r="U217" s="23">
        <f t="shared" si="186"/>
        <v>0</v>
      </c>
      <c r="V217">
        <f t="shared" si="187"/>
        <v>0</v>
      </c>
      <c r="W217">
        <f t="shared" si="188"/>
        <v>0</v>
      </c>
      <c r="X217">
        <f t="shared" si="189"/>
        <v>0</v>
      </c>
      <c r="Y217">
        <f t="shared" si="190"/>
        <v>0</v>
      </c>
      <c r="Z217" s="23">
        <f t="shared" si="191"/>
        <v>0</v>
      </c>
      <c r="AA217" s="465"/>
      <c r="AB217" s="335"/>
      <c r="AC217" s="335"/>
      <c r="AD217" s="335"/>
      <c r="AE217" s="335"/>
      <c r="AF217" s="335"/>
      <c r="AG217" s="335"/>
      <c r="AH217" s="335"/>
      <c r="AI217" s="335"/>
      <c r="AJ217" s="335"/>
      <c r="AK217" s="23">
        <v>59</v>
      </c>
      <c r="AL217" s="23">
        <f t="shared" si="192"/>
        <v>0</v>
      </c>
      <c r="AM217">
        <f t="shared" si="193"/>
        <v>0</v>
      </c>
      <c r="AN217">
        <f t="shared" si="194"/>
        <v>0</v>
      </c>
      <c r="AO217">
        <f t="shared" si="195"/>
        <v>0</v>
      </c>
      <c r="AP217">
        <f t="shared" si="196"/>
        <v>0</v>
      </c>
      <c r="AQ217" s="23">
        <f t="shared" ca="1" si="197"/>
        <v>0</v>
      </c>
      <c r="AR217" s="465"/>
      <c r="AS217" s="335"/>
      <c r="AT217" s="335"/>
      <c r="AU217" s="335"/>
      <c r="AV217" s="335"/>
      <c r="AW217" s="335"/>
      <c r="AX217" s="335"/>
      <c r="AY217" s="335"/>
      <c r="AZ217" s="335"/>
      <c r="BA217" s="335"/>
      <c r="BB217" s="23">
        <v>59</v>
      </c>
      <c r="BC217" s="23">
        <f t="shared" si="198"/>
        <v>0</v>
      </c>
      <c r="BD217">
        <f t="shared" si="199"/>
        <v>0</v>
      </c>
      <c r="BE217">
        <f t="shared" si="200"/>
        <v>0</v>
      </c>
      <c r="BF217">
        <f t="shared" si="201"/>
        <v>0</v>
      </c>
      <c r="BG217">
        <f t="shared" si="202"/>
        <v>0</v>
      </c>
      <c r="BH217" s="23">
        <f t="shared" si="203"/>
        <v>0</v>
      </c>
      <c r="BI217" s="465"/>
      <c r="BJ217" s="335"/>
      <c r="BK217" s="335"/>
      <c r="BL217" s="335"/>
      <c r="BM217" s="335"/>
      <c r="BN217" s="335"/>
      <c r="BO217" s="335"/>
      <c r="BP217" s="335"/>
      <c r="BQ217" s="335"/>
      <c r="BR217" s="335"/>
      <c r="BS217" s="23">
        <v>59</v>
      </c>
      <c r="BT217" s="23">
        <f t="shared" si="204"/>
        <v>0</v>
      </c>
      <c r="BU217">
        <f t="shared" si="205"/>
        <v>0</v>
      </c>
      <c r="BV217">
        <f t="shared" si="206"/>
        <v>0</v>
      </c>
      <c r="BW217">
        <f t="shared" si="207"/>
        <v>0</v>
      </c>
      <c r="BX217">
        <f t="shared" si="208"/>
        <v>0</v>
      </c>
      <c r="BY217" s="23">
        <f t="shared" ca="1" si="209"/>
        <v>200</v>
      </c>
      <c r="BZ217" s="465"/>
      <c r="CA217" s="335"/>
      <c r="CB217" s="335"/>
      <c r="CC217" s="335"/>
      <c r="CD217" s="335"/>
      <c r="CE217" s="335"/>
      <c r="CF217" s="335"/>
      <c r="CG217" s="335"/>
      <c r="CH217" s="335"/>
      <c r="CI217" s="335"/>
      <c r="CJ217" s="23">
        <v>59</v>
      </c>
      <c r="CK217" s="23">
        <f t="shared" si="210"/>
        <v>0</v>
      </c>
      <c r="CL217">
        <f t="shared" si="211"/>
        <v>0</v>
      </c>
      <c r="CM217">
        <f t="shared" si="212"/>
        <v>0</v>
      </c>
      <c r="CN217">
        <f t="shared" si="213"/>
        <v>0</v>
      </c>
      <c r="CO217">
        <f t="shared" si="214"/>
        <v>0</v>
      </c>
      <c r="CP217" s="23">
        <f t="shared" si="215"/>
        <v>0</v>
      </c>
      <c r="CQ217" s="465"/>
      <c r="CR217" s="335"/>
      <c r="CS217" s="335"/>
      <c r="CT217" s="335"/>
      <c r="CU217" s="335"/>
      <c r="CV217" s="335"/>
      <c r="CW217" s="335"/>
      <c r="CX217" s="335"/>
      <c r="CY217" s="335"/>
      <c r="CZ217" s="335"/>
      <c r="DA217" s="23">
        <v>59</v>
      </c>
      <c r="DB217" s="23">
        <f t="shared" si="216"/>
        <v>0</v>
      </c>
      <c r="DC217">
        <f t="shared" si="217"/>
        <v>0</v>
      </c>
      <c r="DD217">
        <f t="shared" si="218"/>
        <v>0</v>
      </c>
      <c r="DE217">
        <f t="shared" si="219"/>
        <v>0</v>
      </c>
      <c r="DF217">
        <f t="shared" si="220"/>
        <v>0</v>
      </c>
      <c r="DG217" s="23">
        <f t="shared" ca="1" si="221"/>
        <v>0</v>
      </c>
      <c r="DH217" s="465"/>
      <c r="DI217" s="335"/>
      <c r="DJ217" s="335"/>
      <c r="DK217" s="335"/>
      <c r="DL217" s="335"/>
      <c r="DM217" s="335"/>
      <c r="DN217" s="335"/>
      <c r="DO217" s="335"/>
      <c r="DP217" s="335"/>
      <c r="DQ217" s="335"/>
      <c r="DR217" s="23">
        <v>59</v>
      </c>
      <c r="DS217" s="23">
        <f t="shared" si="222"/>
        <v>0</v>
      </c>
      <c r="DT217">
        <f t="shared" si="223"/>
        <v>0</v>
      </c>
      <c r="DU217">
        <f t="shared" si="224"/>
        <v>0</v>
      </c>
      <c r="DV217">
        <f t="shared" si="225"/>
        <v>0</v>
      </c>
      <c r="DW217">
        <f t="shared" si="226"/>
        <v>0</v>
      </c>
      <c r="DX217" s="23">
        <f t="shared" si="227"/>
        <v>0</v>
      </c>
      <c r="DY217" s="465"/>
      <c r="DZ217" s="335"/>
      <c r="EA217" s="335"/>
      <c r="EB217" s="335"/>
      <c r="EC217" s="335"/>
      <c r="ED217" s="335"/>
      <c r="EE217" s="335"/>
      <c r="EF217" s="335"/>
      <c r="EG217" s="335"/>
      <c r="EH217" s="335"/>
      <c r="EI217" s="23">
        <v>59</v>
      </c>
      <c r="EJ217" s="23">
        <f t="shared" si="228"/>
        <v>0</v>
      </c>
      <c r="EK217">
        <f t="shared" si="229"/>
        <v>0</v>
      </c>
      <c r="EL217">
        <f t="shared" si="230"/>
        <v>0</v>
      </c>
      <c r="EM217">
        <f t="shared" si="231"/>
        <v>0</v>
      </c>
      <c r="EN217">
        <f t="shared" si="232"/>
        <v>0</v>
      </c>
      <c r="EO217" s="23">
        <f t="shared" si="233"/>
        <v>0</v>
      </c>
      <c r="EP217" s="465"/>
      <c r="EQ217" s="335"/>
      <c r="ER217" s="335"/>
      <c r="ES217" s="335"/>
      <c r="ET217" s="335"/>
      <c r="EU217" s="335"/>
      <c r="EV217" s="335"/>
      <c r="EW217" s="335"/>
      <c r="EX217" s="335"/>
      <c r="EY217" s="335"/>
      <c r="EZ217" s="23">
        <v>59</v>
      </c>
      <c r="FA217" s="23">
        <f t="shared" si="234"/>
        <v>0</v>
      </c>
      <c r="FB217">
        <f t="shared" si="235"/>
        <v>0</v>
      </c>
      <c r="FC217">
        <f t="shared" si="236"/>
        <v>0</v>
      </c>
      <c r="FD217">
        <f t="shared" si="237"/>
        <v>0</v>
      </c>
      <c r="FE217">
        <f t="shared" si="238"/>
        <v>0</v>
      </c>
      <c r="FF217" s="23">
        <f t="shared" ca="1" si="239"/>
        <v>0</v>
      </c>
      <c r="FG217" s="465"/>
      <c r="FH217" s="335"/>
      <c r="FI217" s="335"/>
      <c r="FJ217" s="335"/>
      <c r="FK217" s="335"/>
      <c r="FL217" s="335"/>
      <c r="FM217" s="335"/>
      <c r="FN217" s="335"/>
      <c r="FO217" s="335"/>
      <c r="FP217" s="335"/>
      <c r="FQ217" s="23">
        <v>59</v>
      </c>
      <c r="FR217" s="23">
        <f t="shared" si="240"/>
        <v>0</v>
      </c>
      <c r="FS217">
        <f t="shared" si="241"/>
        <v>0</v>
      </c>
      <c r="FT217">
        <f t="shared" si="242"/>
        <v>0</v>
      </c>
      <c r="FU217">
        <f t="shared" si="243"/>
        <v>0</v>
      </c>
      <c r="FV217">
        <f t="shared" si="244"/>
        <v>0</v>
      </c>
      <c r="FW217" s="23">
        <f t="shared" si="245"/>
        <v>0</v>
      </c>
      <c r="FX217" s="465"/>
      <c r="FY217" s="335"/>
      <c r="FZ217" s="335"/>
      <c r="GA217" s="335"/>
      <c r="GB217" s="335"/>
      <c r="GC217" s="335"/>
      <c r="GD217" s="335"/>
      <c r="GE217" s="335"/>
      <c r="GF217" s="335"/>
      <c r="GG217" s="335"/>
      <c r="GH217" s="23">
        <v>59</v>
      </c>
      <c r="GI217" s="23">
        <f t="shared" si="246"/>
        <v>0</v>
      </c>
      <c r="GJ217">
        <f t="shared" si="247"/>
        <v>0</v>
      </c>
      <c r="GK217">
        <f t="shared" si="248"/>
        <v>0</v>
      </c>
      <c r="GL217">
        <f t="shared" si="249"/>
        <v>0</v>
      </c>
      <c r="GM217">
        <f t="shared" si="250"/>
        <v>0</v>
      </c>
      <c r="GN217" s="23">
        <f t="shared" si="251"/>
        <v>0</v>
      </c>
      <c r="GO217" s="465"/>
      <c r="GP217" s="335"/>
      <c r="GQ217" s="335"/>
      <c r="GR217" s="335"/>
      <c r="GS217" s="335"/>
      <c r="GT217" s="335"/>
      <c r="GU217" s="335"/>
      <c r="GV217" s="335"/>
      <c r="GW217" s="335"/>
      <c r="GX217" s="335"/>
      <c r="GY217" s="23">
        <v>59</v>
      </c>
      <c r="GZ217" s="23">
        <f t="shared" si="252"/>
        <v>0</v>
      </c>
      <c r="HA217">
        <f t="shared" si="253"/>
        <v>0</v>
      </c>
      <c r="HB217">
        <f t="shared" si="254"/>
        <v>0</v>
      </c>
      <c r="HC217">
        <f t="shared" si="255"/>
        <v>0</v>
      </c>
      <c r="HD217">
        <f t="shared" si="256"/>
        <v>0</v>
      </c>
      <c r="HE217" s="23">
        <f t="shared" si="257"/>
        <v>0</v>
      </c>
      <c r="HF217" s="465"/>
      <c r="HG217" s="335"/>
      <c r="HH217" s="335"/>
      <c r="HI217" s="335"/>
      <c r="HJ217" s="335"/>
      <c r="HK217" s="335"/>
      <c r="HL217" s="335"/>
      <c r="HM217" s="335"/>
      <c r="HN217" s="335"/>
      <c r="HO217" s="335"/>
      <c r="HP217" s="23">
        <v>59</v>
      </c>
      <c r="HQ217" s="23">
        <f t="shared" si="258"/>
        <v>0</v>
      </c>
      <c r="HR217">
        <f t="shared" si="259"/>
        <v>0</v>
      </c>
      <c r="HS217">
        <f t="shared" si="260"/>
        <v>0</v>
      </c>
      <c r="HT217">
        <f t="shared" si="261"/>
        <v>0</v>
      </c>
      <c r="HU217">
        <f t="shared" si="262"/>
        <v>0</v>
      </c>
      <c r="HV217" s="23">
        <f t="shared" si="263"/>
        <v>0</v>
      </c>
      <c r="HW217" s="465"/>
      <c r="HX217" s="335"/>
      <c r="HY217" s="335"/>
      <c r="HZ217" s="335"/>
      <c r="IA217" s="335"/>
      <c r="IB217" s="335"/>
      <c r="IC217" s="335"/>
      <c r="ID217" s="335"/>
      <c r="IE217" s="335"/>
      <c r="IF217" s="335"/>
      <c r="IG217" s="23">
        <v>59</v>
      </c>
      <c r="IH217" s="23">
        <f t="shared" si="264"/>
        <v>0</v>
      </c>
      <c r="II217">
        <f t="shared" si="265"/>
        <v>0</v>
      </c>
      <c r="IJ217">
        <f t="shared" si="266"/>
        <v>0</v>
      </c>
      <c r="IK217">
        <f t="shared" si="267"/>
        <v>0</v>
      </c>
      <c r="IL217">
        <f t="shared" si="268"/>
        <v>0</v>
      </c>
      <c r="IM217" s="23">
        <f t="shared" si="269"/>
        <v>0</v>
      </c>
      <c r="IN217" s="465"/>
      <c r="IO217" s="335"/>
      <c r="IP217" s="335"/>
      <c r="IQ217" s="335"/>
      <c r="IR217" s="335"/>
      <c r="IS217" s="335"/>
      <c r="IT217" s="335"/>
    </row>
    <row r="218" spans="1:254" s="124" customFormat="1" ht="12.75" x14ac:dyDescent="0.2">
      <c r="A218" s="335"/>
      <c r="B218" s="335"/>
      <c r="C218" s="23">
        <v>60</v>
      </c>
      <c r="D218" s="23">
        <f t="shared" si="180"/>
        <v>0</v>
      </c>
      <c r="E218">
        <f t="shared" si="181"/>
        <v>0</v>
      </c>
      <c r="F218">
        <f t="shared" si="182"/>
        <v>0</v>
      </c>
      <c r="G218">
        <f t="shared" si="183"/>
        <v>0</v>
      </c>
      <c r="H218">
        <f t="shared" si="184"/>
        <v>0</v>
      </c>
      <c r="I218" s="23">
        <f t="shared" si="185"/>
        <v>0</v>
      </c>
      <c r="J218" s="465"/>
      <c r="K218" s="335"/>
      <c r="L218" s="335"/>
      <c r="M218" s="335"/>
      <c r="N218" s="335"/>
      <c r="O218" s="335"/>
      <c r="P218" s="335"/>
      <c r="Q218" s="335"/>
      <c r="R218" s="335"/>
      <c r="S218" s="335"/>
      <c r="T218" s="23">
        <v>60</v>
      </c>
      <c r="U218" s="23">
        <f t="shared" si="186"/>
        <v>0</v>
      </c>
      <c r="V218">
        <f t="shared" si="187"/>
        <v>0</v>
      </c>
      <c r="W218">
        <f t="shared" si="188"/>
        <v>0</v>
      </c>
      <c r="X218">
        <f t="shared" si="189"/>
        <v>0</v>
      </c>
      <c r="Y218">
        <f t="shared" si="190"/>
        <v>0</v>
      </c>
      <c r="Z218" s="23">
        <f t="shared" si="191"/>
        <v>0</v>
      </c>
      <c r="AA218" s="465"/>
      <c r="AB218" s="335"/>
      <c r="AC218" s="335"/>
      <c r="AD218" s="335"/>
      <c r="AE218" s="335"/>
      <c r="AF218" s="335"/>
      <c r="AG218" s="335"/>
      <c r="AH218" s="335"/>
      <c r="AI218" s="335"/>
      <c r="AJ218" s="335"/>
      <c r="AK218" s="23">
        <v>60</v>
      </c>
      <c r="AL218" s="23">
        <f t="shared" si="192"/>
        <v>0</v>
      </c>
      <c r="AM218">
        <f t="shared" si="193"/>
        <v>0</v>
      </c>
      <c r="AN218">
        <f t="shared" si="194"/>
        <v>0</v>
      </c>
      <c r="AO218">
        <f t="shared" si="195"/>
        <v>0</v>
      </c>
      <c r="AP218">
        <f t="shared" si="196"/>
        <v>0</v>
      </c>
      <c r="AQ218" s="23">
        <f t="shared" ca="1" si="197"/>
        <v>0</v>
      </c>
      <c r="AR218" s="465"/>
      <c r="AS218" s="335"/>
      <c r="AT218" s="335"/>
      <c r="AU218" s="335"/>
      <c r="AV218" s="335"/>
      <c r="AW218" s="335"/>
      <c r="AX218" s="335"/>
      <c r="AY218" s="335"/>
      <c r="AZ218" s="335"/>
      <c r="BA218" s="335"/>
      <c r="BB218" s="23">
        <v>60</v>
      </c>
      <c r="BC218" s="23">
        <f t="shared" si="198"/>
        <v>0</v>
      </c>
      <c r="BD218">
        <f t="shared" si="199"/>
        <v>0</v>
      </c>
      <c r="BE218">
        <f t="shared" si="200"/>
        <v>0</v>
      </c>
      <c r="BF218">
        <f t="shared" si="201"/>
        <v>0</v>
      </c>
      <c r="BG218">
        <f t="shared" si="202"/>
        <v>0</v>
      </c>
      <c r="BH218" s="23">
        <f t="shared" si="203"/>
        <v>0</v>
      </c>
      <c r="BI218" s="465"/>
      <c r="BJ218" s="335"/>
      <c r="BK218" s="335"/>
      <c r="BL218" s="335"/>
      <c r="BM218" s="335"/>
      <c r="BN218" s="335"/>
      <c r="BO218" s="335"/>
      <c r="BP218" s="335"/>
      <c r="BQ218" s="335"/>
      <c r="BR218" s="335"/>
      <c r="BS218" s="23">
        <v>60</v>
      </c>
      <c r="BT218" s="23">
        <f t="shared" si="204"/>
        <v>0</v>
      </c>
      <c r="BU218">
        <f t="shared" si="205"/>
        <v>0</v>
      </c>
      <c r="BV218">
        <f t="shared" si="206"/>
        <v>0</v>
      </c>
      <c r="BW218">
        <f t="shared" si="207"/>
        <v>0</v>
      </c>
      <c r="BX218">
        <f t="shared" si="208"/>
        <v>0</v>
      </c>
      <c r="BY218" s="23">
        <f t="shared" ca="1" si="209"/>
        <v>200</v>
      </c>
      <c r="BZ218" s="465"/>
      <c r="CA218" s="335"/>
      <c r="CB218" s="335"/>
      <c r="CC218" s="335"/>
      <c r="CD218" s="335"/>
      <c r="CE218" s="335"/>
      <c r="CF218" s="335"/>
      <c r="CG218" s="335"/>
      <c r="CH218" s="335"/>
      <c r="CI218" s="335"/>
      <c r="CJ218" s="23">
        <v>60</v>
      </c>
      <c r="CK218" s="23">
        <f t="shared" si="210"/>
        <v>0</v>
      </c>
      <c r="CL218">
        <f t="shared" si="211"/>
        <v>0</v>
      </c>
      <c r="CM218">
        <f t="shared" si="212"/>
        <v>0</v>
      </c>
      <c r="CN218">
        <f t="shared" si="213"/>
        <v>0</v>
      </c>
      <c r="CO218">
        <f t="shared" si="214"/>
        <v>0</v>
      </c>
      <c r="CP218" s="23">
        <f t="shared" si="215"/>
        <v>0</v>
      </c>
      <c r="CQ218" s="465"/>
      <c r="CR218" s="335"/>
      <c r="CS218" s="335"/>
      <c r="CT218" s="335"/>
      <c r="CU218" s="335"/>
      <c r="CV218" s="335"/>
      <c r="CW218" s="335"/>
      <c r="CX218" s="335"/>
      <c r="CY218" s="335"/>
      <c r="CZ218" s="335"/>
      <c r="DA218" s="23">
        <v>60</v>
      </c>
      <c r="DB218" s="23">
        <f t="shared" si="216"/>
        <v>0</v>
      </c>
      <c r="DC218">
        <f t="shared" si="217"/>
        <v>0</v>
      </c>
      <c r="DD218">
        <f t="shared" si="218"/>
        <v>0</v>
      </c>
      <c r="DE218">
        <f t="shared" si="219"/>
        <v>0</v>
      </c>
      <c r="DF218">
        <f t="shared" si="220"/>
        <v>0</v>
      </c>
      <c r="DG218" s="23">
        <f t="shared" ca="1" si="221"/>
        <v>0</v>
      </c>
      <c r="DH218" s="465"/>
      <c r="DI218" s="335"/>
      <c r="DJ218" s="335"/>
      <c r="DK218" s="335"/>
      <c r="DL218" s="335"/>
      <c r="DM218" s="335"/>
      <c r="DN218" s="335"/>
      <c r="DO218" s="335"/>
      <c r="DP218" s="335"/>
      <c r="DQ218" s="335"/>
      <c r="DR218" s="23">
        <v>60</v>
      </c>
      <c r="DS218" s="23">
        <f t="shared" si="222"/>
        <v>0</v>
      </c>
      <c r="DT218">
        <f t="shared" si="223"/>
        <v>0</v>
      </c>
      <c r="DU218">
        <f t="shared" si="224"/>
        <v>0</v>
      </c>
      <c r="DV218">
        <f t="shared" si="225"/>
        <v>0</v>
      </c>
      <c r="DW218">
        <f t="shared" si="226"/>
        <v>0</v>
      </c>
      <c r="DX218" s="23">
        <f t="shared" si="227"/>
        <v>0</v>
      </c>
      <c r="DY218" s="465"/>
      <c r="DZ218" s="335"/>
      <c r="EA218" s="335"/>
      <c r="EB218" s="335"/>
      <c r="EC218" s="335"/>
      <c r="ED218" s="335"/>
      <c r="EE218" s="335"/>
      <c r="EF218" s="335"/>
      <c r="EG218" s="335"/>
      <c r="EH218" s="335"/>
      <c r="EI218" s="23">
        <v>60</v>
      </c>
      <c r="EJ218" s="23">
        <f t="shared" si="228"/>
        <v>0</v>
      </c>
      <c r="EK218">
        <f t="shared" si="229"/>
        <v>0</v>
      </c>
      <c r="EL218">
        <f t="shared" si="230"/>
        <v>0</v>
      </c>
      <c r="EM218">
        <f t="shared" si="231"/>
        <v>0</v>
      </c>
      <c r="EN218">
        <f t="shared" si="232"/>
        <v>0</v>
      </c>
      <c r="EO218" s="23">
        <f t="shared" si="233"/>
        <v>0</v>
      </c>
      <c r="EP218" s="465"/>
      <c r="EQ218" s="335"/>
      <c r="ER218" s="335"/>
      <c r="ES218" s="335"/>
      <c r="ET218" s="335"/>
      <c r="EU218" s="335"/>
      <c r="EV218" s="335"/>
      <c r="EW218" s="335"/>
      <c r="EX218" s="335"/>
      <c r="EY218" s="335"/>
      <c r="EZ218" s="23">
        <v>60</v>
      </c>
      <c r="FA218" s="23">
        <f t="shared" si="234"/>
        <v>0</v>
      </c>
      <c r="FB218">
        <f t="shared" si="235"/>
        <v>0</v>
      </c>
      <c r="FC218">
        <f t="shared" si="236"/>
        <v>0</v>
      </c>
      <c r="FD218">
        <f t="shared" si="237"/>
        <v>0</v>
      </c>
      <c r="FE218">
        <f t="shared" si="238"/>
        <v>0</v>
      </c>
      <c r="FF218" s="23">
        <f t="shared" ca="1" si="239"/>
        <v>0</v>
      </c>
      <c r="FG218" s="465"/>
      <c r="FH218" s="335"/>
      <c r="FI218" s="335"/>
      <c r="FJ218" s="335"/>
      <c r="FK218" s="335"/>
      <c r="FL218" s="335"/>
      <c r="FM218" s="335"/>
      <c r="FN218" s="335"/>
      <c r="FO218" s="335"/>
      <c r="FP218" s="335"/>
      <c r="FQ218" s="23">
        <v>60</v>
      </c>
      <c r="FR218" s="23">
        <f t="shared" si="240"/>
        <v>0</v>
      </c>
      <c r="FS218">
        <f t="shared" si="241"/>
        <v>0</v>
      </c>
      <c r="FT218">
        <f t="shared" si="242"/>
        <v>0</v>
      </c>
      <c r="FU218">
        <f t="shared" si="243"/>
        <v>0</v>
      </c>
      <c r="FV218">
        <f t="shared" si="244"/>
        <v>0</v>
      </c>
      <c r="FW218" s="23">
        <f t="shared" si="245"/>
        <v>0</v>
      </c>
      <c r="FX218" s="465"/>
      <c r="FY218" s="335"/>
      <c r="FZ218" s="335"/>
      <c r="GA218" s="335"/>
      <c r="GB218" s="335"/>
      <c r="GC218" s="335"/>
      <c r="GD218" s="335"/>
      <c r="GE218" s="335"/>
      <c r="GF218" s="335"/>
      <c r="GG218" s="335"/>
      <c r="GH218" s="23">
        <v>60</v>
      </c>
      <c r="GI218" s="23">
        <f t="shared" si="246"/>
        <v>0</v>
      </c>
      <c r="GJ218">
        <f t="shared" si="247"/>
        <v>0</v>
      </c>
      <c r="GK218">
        <f t="shared" si="248"/>
        <v>0</v>
      </c>
      <c r="GL218">
        <f t="shared" si="249"/>
        <v>0</v>
      </c>
      <c r="GM218">
        <f t="shared" si="250"/>
        <v>0</v>
      </c>
      <c r="GN218" s="23">
        <f t="shared" si="251"/>
        <v>0</v>
      </c>
      <c r="GO218" s="465"/>
      <c r="GP218" s="335"/>
      <c r="GQ218" s="335"/>
      <c r="GR218" s="335"/>
      <c r="GS218" s="335"/>
      <c r="GT218" s="335"/>
      <c r="GU218" s="335"/>
      <c r="GV218" s="335"/>
      <c r="GW218" s="335"/>
      <c r="GX218" s="335"/>
      <c r="GY218" s="23">
        <v>60</v>
      </c>
      <c r="GZ218" s="23">
        <f t="shared" si="252"/>
        <v>0</v>
      </c>
      <c r="HA218">
        <f t="shared" si="253"/>
        <v>0</v>
      </c>
      <c r="HB218">
        <f t="shared" si="254"/>
        <v>0</v>
      </c>
      <c r="HC218">
        <f t="shared" si="255"/>
        <v>0</v>
      </c>
      <c r="HD218">
        <f t="shared" si="256"/>
        <v>0</v>
      </c>
      <c r="HE218" s="23">
        <f t="shared" si="257"/>
        <v>0</v>
      </c>
      <c r="HF218" s="465"/>
      <c r="HG218" s="335"/>
      <c r="HH218" s="335"/>
      <c r="HI218" s="335"/>
      <c r="HJ218" s="335"/>
      <c r="HK218" s="335"/>
      <c r="HL218" s="335"/>
      <c r="HM218" s="335"/>
      <c r="HN218" s="335"/>
      <c r="HO218" s="335"/>
      <c r="HP218" s="23">
        <v>60</v>
      </c>
      <c r="HQ218" s="23">
        <f t="shared" si="258"/>
        <v>0</v>
      </c>
      <c r="HR218">
        <f t="shared" si="259"/>
        <v>0</v>
      </c>
      <c r="HS218">
        <f t="shared" si="260"/>
        <v>0</v>
      </c>
      <c r="HT218">
        <f t="shared" si="261"/>
        <v>0</v>
      </c>
      <c r="HU218">
        <f t="shared" si="262"/>
        <v>0</v>
      </c>
      <c r="HV218" s="23">
        <f t="shared" si="263"/>
        <v>0</v>
      </c>
      <c r="HW218" s="465"/>
      <c r="HX218" s="335"/>
      <c r="HY218" s="335"/>
      <c r="HZ218" s="335"/>
      <c r="IA218" s="335"/>
      <c r="IB218" s="335"/>
      <c r="IC218" s="335"/>
      <c r="ID218" s="335"/>
      <c r="IE218" s="335"/>
      <c r="IF218" s="335"/>
      <c r="IG218" s="23">
        <v>60</v>
      </c>
      <c r="IH218" s="23">
        <f t="shared" si="264"/>
        <v>0</v>
      </c>
      <c r="II218">
        <f t="shared" si="265"/>
        <v>0</v>
      </c>
      <c r="IJ218">
        <f t="shared" si="266"/>
        <v>0</v>
      </c>
      <c r="IK218">
        <f t="shared" si="267"/>
        <v>0</v>
      </c>
      <c r="IL218">
        <f t="shared" si="268"/>
        <v>0</v>
      </c>
      <c r="IM218" s="23">
        <f t="shared" si="269"/>
        <v>0</v>
      </c>
      <c r="IN218" s="465"/>
      <c r="IO218" s="335"/>
      <c r="IP218" s="335"/>
      <c r="IQ218" s="335"/>
      <c r="IR218" s="335"/>
      <c r="IS218" s="335"/>
      <c r="IT218" s="335"/>
    </row>
    <row r="219" spans="1:254" s="124" customFormat="1" ht="12.75" x14ac:dyDescent="0.2">
      <c r="A219" s="335"/>
      <c r="B219" s="335"/>
      <c r="C219" s="23">
        <v>61</v>
      </c>
      <c r="D219" s="23">
        <f t="shared" si="180"/>
        <v>0</v>
      </c>
      <c r="E219">
        <f t="shared" si="181"/>
        <v>0</v>
      </c>
      <c r="F219">
        <f t="shared" si="182"/>
        <v>0</v>
      </c>
      <c r="G219">
        <f t="shared" si="183"/>
        <v>0</v>
      </c>
      <c r="H219">
        <f t="shared" si="184"/>
        <v>0</v>
      </c>
      <c r="I219" s="23">
        <f t="shared" si="185"/>
        <v>0</v>
      </c>
      <c r="J219" s="465"/>
      <c r="K219" s="335"/>
      <c r="L219" s="335"/>
      <c r="M219" s="335"/>
      <c r="N219" s="335"/>
      <c r="O219" s="335"/>
      <c r="P219" s="335"/>
      <c r="Q219" s="335"/>
      <c r="R219" s="335"/>
      <c r="S219" s="335"/>
      <c r="T219" s="23">
        <v>61</v>
      </c>
      <c r="U219" s="23">
        <f t="shared" si="186"/>
        <v>0</v>
      </c>
      <c r="V219">
        <f t="shared" si="187"/>
        <v>0</v>
      </c>
      <c r="W219">
        <f t="shared" si="188"/>
        <v>0</v>
      </c>
      <c r="X219">
        <f t="shared" si="189"/>
        <v>0</v>
      </c>
      <c r="Y219">
        <f t="shared" si="190"/>
        <v>0</v>
      </c>
      <c r="Z219" s="23">
        <f t="shared" si="191"/>
        <v>0</v>
      </c>
      <c r="AA219" s="465"/>
      <c r="AB219" s="335"/>
      <c r="AC219" s="335"/>
      <c r="AD219" s="335"/>
      <c r="AE219" s="335"/>
      <c r="AF219" s="335"/>
      <c r="AG219" s="335"/>
      <c r="AH219" s="335"/>
      <c r="AI219" s="335"/>
      <c r="AJ219" s="335"/>
      <c r="AK219" s="23">
        <v>61</v>
      </c>
      <c r="AL219" s="23">
        <f t="shared" si="192"/>
        <v>0</v>
      </c>
      <c r="AM219">
        <f t="shared" si="193"/>
        <v>0</v>
      </c>
      <c r="AN219">
        <f t="shared" si="194"/>
        <v>0</v>
      </c>
      <c r="AO219">
        <f t="shared" si="195"/>
        <v>0</v>
      </c>
      <c r="AP219">
        <f t="shared" si="196"/>
        <v>0</v>
      </c>
      <c r="AQ219" s="23">
        <f t="shared" ca="1" si="197"/>
        <v>0</v>
      </c>
      <c r="AR219" s="465"/>
      <c r="AS219" s="335"/>
      <c r="AT219" s="335"/>
      <c r="AU219" s="335"/>
      <c r="AV219" s="335"/>
      <c r="AW219" s="335"/>
      <c r="AX219" s="335"/>
      <c r="AY219" s="335"/>
      <c r="AZ219" s="335"/>
      <c r="BA219" s="335"/>
      <c r="BB219" s="23">
        <v>61</v>
      </c>
      <c r="BC219" s="23">
        <f t="shared" si="198"/>
        <v>0</v>
      </c>
      <c r="BD219">
        <f t="shared" si="199"/>
        <v>0</v>
      </c>
      <c r="BE219">
        <f t="shared" si="200"/>
        <v>0</v>
      </c>
      <c r="BF219">
        <f t="shared" si="201"/>
        <v>0</v>
      </c>
      <c r="BG219">
        <f t="shared" si="202"/>
        <v>0</v>
      </c>
      <c r="BH219" s="23">
        <f t="shared" si="203"/>
        <v>0</v>
      </c>
      <c r="BI219" s="465"/>
      <c r="BJ219" s="335"/>
      <c r="BK219" s="335"/>
      <c r="BL219" s="335"/>
      <c r="BM219" s="335"/>
      <c r="BN219" s="335"/>
      <c r="BO219" s="335"/>
      <c r="BP219" s="335"/>
      <c r="BQ219" s="335"/>
      <c r="BR219" s="335"/>
      <c r="BS219" s="23">
        <v>61</v>
      </c>
      <c r="BT219" s="23">
        <f t="shared" si="204"/>
        <v>0</v>
      </c>
      <c r="BU219">
        <f t="shared" si="205"/>
        <v>0</v>
      </c>
      <c r="BV219">
        <f t="shared" si="206"/>
        <v>0</v>
      </c>
      <c r="BW219">
        <f t="shared" si="207"/>
        <v>0</v>
      </c>
      <c r="BX219">
        <f t="shared" si="208"/>
        <v>0</v>
      </c>
      <c r="BY219" s="23">
        <f t="shared" ca="1" si="209"/>
        <v>200</v>
      </c>
      <c r="BZ219" s="465"/>
      <c r="CA219" s="335"/>
      <c r="CB219" s="335"/>
      <c r="CC219" s="335"/>
      <c r="CD219" s="335"/>
      <c r="CE219" s="335"/>
      <c r="CF219" s="335"/>
      <c r="CG219" s="335"/>
      <c r="CH219" s="335"/>
      <c r="CI219" s="335"/>
      <c r="CJ219" s="23">
        <v>61</v>
      </c>
      <c r="CK219" s="23">
        <f t="shared" si="210"/>
        <v>0</v>
      </c>
      <c r="CL219">
        <f t="shared" si="211"/>
        <v>0</v>
      </c>
      <c r="CM219">
        <f t="shared" si="212"/>
        <v>0</v>
      </c>
      <c r="CN219">
        <f t="shared" si="213"/>
        <v>0</v>
      </c>
      <c r="CO219">
        <f t="shared" si="214"/>
        <v>0</v>
      </c>
      <c r="CP219" s="23">
        <f t="shared" si="215"/>
        <v>0</v>
      </c>
      <c r="CQ219" s="465"/>
      <c r="CR219" s="335"/>
      <c r="CS219" s="335"/>
      <c r="CT219" s="335"/>
      <c r="CU219" s="335"/>
      <c r="CV219" s="335"/>
      <c r="CW219" s="335"/>
      <c r="CX219" s="335"/>
      <c r="CY219" s="335"/>
      <c r="CZ219" s="335"/>
      <c r="DA219" s="23">
        <v>61</v>
      </c>
      <c r="DB219" s="23">
        <f t="shared" si="216"/>
        <v>0</v>
      </c>
      <c r="DC219">
        <f t="shared" si="217"/>
        <v>0</v>
      </c>
      <c r="DD219">
        <f t="shared" si="218"/>
        <v>0</v>
      </c>
      <c r="DE219">
        <f t="shared" si="219"/>
        <v>0</v>
      </c>
      <c r="DF219">
        <f t="shared" si="220"/>
        <v>0</v>
      </c>
      <c r="DG219" s="23">
        <f t="shared" ca="1" si="221"/>
        <v>0</v>
      </c>
      <c r="DH219" s="465"/>
      <c r="DI219" s="335"/>
      <c r="DJ219" s="335"/>
      <c r="DK219" s="335"/>
      <c r="DL219" s="335"/>
      <c r="DM219" s="335"/>
      <c r="DN219" s="335"/>
      <c r="DO219" s="335"/>
      <c r="DP219" s="335"/>
      <c r="DQ219" s="335"/>
      <c r="DR219" s="23">
        <v>61</v>
      </c>
      <c r="DS219" s="23">
        <f t="shared" si="222"/>
        <v>0</v>
      </c>
      <c r="DT219">
        <f t="shared" si="223"/>
        <v>0</v>
      </c>
      <c r="DU219">
        <f t="shared" si="224"/>
        <v>0</v>
      </c>
      <c r="DV219">
        <f t="shared" si="225"/>
        <v>0</v>
      </c>
      <c r="DW219">
        <f t="shared" si="226"/>
        <v>0</v>
      </c>
      <c r="DX219" s="23">
        <f t="shared" si="227"/>
        <v>0</v>
      </c>
      <c r="DY219" s="465"/>
      <c r="DZ219" s="335"/>
      <c r="EA219" s="335"/>
      <c r="EB219" s="335"/>
      <c r="EC219" s="335"/>
      <c r="ED219" s="335"/>
      <c r="EE219" s="335"/>
      <c r="EF219" s="335"/>
      <c r="EG219" s="335"/>
      <c r="EH219" s="335"/>
      <c r="EI219" s="23">
        <v>61</v>
      </c>
      <c r="EJ219" s="23">
        <f t="shared" si="228"/>
        <v>0</v>
      </c>
      <c r="EK219">
        <f t="shared" si="229"/>
        <v>0</v>
      </c>
      <c r="EL219">
        <f t="shared" si="230"/>
        <v>0</v>
      </c>
      <c r="EM219">
        <f t="shared" si="231"/>
        <v>0</v>
      </c>
      <c r="EN219">
        <f t="shared" si="232"/>
        <v>0</v>
      </c>
      <c r="EO219" s="23">
        <f t="shared" si="233"/>
        <v>0</v>
      </c>
      <c r="EP219" s="465"/>
      <c r="EQ219" s="335"/>
      <c r="ER219" s="335"/>
      <c r="ES219" s="335"/>
      <c r="ET219" s="335"/>
      <c r="EU219" s="335"/>
      <c r="EV219" s="335"/>
      <c r="EW219" s="335"/>
      <c r="EX219" s="335"/>
      <c r="EY219" s="335"/>
      <c r="EZ219" s="23">
        <v>61</v>
      </c>
      <c r="FA219" s="23">
        <f t="shared" si="234"/>
        <v>0</v>
      </c>
      <c r="FB219">
        <f t="shared" si="235"/>
        <v>0</v>
      </c>
      <c r="FC219">
        <f t="shared" si="236"/>
        <v>0</v>
      </c>
      <c r="FD219">
        <f t="shared" si="237"/>
        <v>0</v>
      </c>
      <c r="FE219">
        <f t="shared" si="238"/>
        <v>0</v>
      </c>
      <c r="FF219" s="23">
        <f t="shared" ca="1" si="239"/>
        <v>0</v>
      </c>
      <c r="FG219" s="465"/>
      <c r="FH219" s="335"/>
      <c r="FI219" s="335"/>
      <c r="FJ219" s="335"/>
      <c r="FK219" s="335"/>
      <c r="FL219" s="335"/>
      <c r="FM219" s="335"/>
      <c r="FN219" s="335"/>
      <c r="FO219" s="335"/>
      <c r="FP219" s="335"/>
      <c r="FQ219" s="23">
        <v>61</v>
      </c>
      <c r="FR219" s="23">
        <f t="shared" si="240"/>
        <v>0</v>
      </c>
      <c r="FS219">
        <f t="shared" si="241"/>
        <v>0</v>
      </c>
      <c r="FT219">
        <f t="shared" si="242"/>
        <v>0</v>
      </c>
      <c r="FU219">
        <f t="shared" si="243"/>
        <v>0</v>
      </c>
      <c r="FV219">
        <f t="shared" si="244"/>
        <v>0</v>
      </c>
      <c r="FW219" s="23">
        <f t="shared" si="245"/>
        <v>0</v>
      </c>
      <c r="FX219" s="465"/>
      <c r="FY219" s="335"/>
      <c r="FZ219" s="335"/>
      <c r="GA219" s="335"/>
      <c r="GB219" s="335"/>
      <c r="GC219" s="335"/>
      <c r="GD219" s="335"/>
      <c r="GE219" s="335"/>
      <c r="GF219" s="335"/>
      <c r="GG219" s="335"/>
      <c r="GH219" s="23">
        <v>61</v>
      </c>
      <c r="GI219" s="23">
        <f t="shared" si="246"/>
        <v>0</v>
      </c>
      <c r="GJ219">
        <f t="shared" si="247"/>
        <v>0</v>
      </c>
      <c r="GK219">
        <f t="shared" si="248"/>
        <v>0</v>
      </c>
      <c r="GL219">
        <f t="shared" si="249"/>
        <v>0</v>
      </c>
      <c r="GM219">
        <f t="shared" si="250"/>
        <v>0</v>
      </c>
      <c r="GN219" s="23">
        <f t="shared" si="251"/>
        <v>0</v>
      </c>
      <c r="GO219" s="465"/>
      <c r="GP219" s="335"/>
      <c r="GQ219" s="335"/>
      <c r="GR219" s="335"/>
      <c r="GS219" s="335"/>
      <c r="GT219" s="335"/>
      <c r="GU219" s="335"/>
      <c r="GV219" s="335"/>
      <c r="GW219" s="335"/>
      <c r="GX219" s="335"/>
      <c r="GY219" s="23">
        <v>61</v>
      </c>
      <c r="GZ219" s="23">
        <f t="shared" si="252"/>
        <v>0</v>
      </c>
      <c r="HA219">
        <f t="shared" si="253"/>
        <v>0</v>
      </c>
      <c r="HB219">
        <f t="shared" si="254"/>
        <v>0</v>
      </c>
      <c r="HC219">
        <f t="shared" si="255"/>
        <v>0</v>
      </c>
      <c r="HD219">
        <f t="shared" si="256"/>
        <v>0</v>
      </c>
      <c r="HE219" s="23">
        <f t="shared" si="257"/>
        <v>0</v>
      </c>
      <c r="HF219" s="465"/>
      <c r="HG219" s="335"/>
      <c r="HH219" s="335"/>
      <c r="HI219" s="335"/>
      <c r="HJ219" s="335"/>
      <c r="HK219" s="335"/>
      <c r="HL219" s="335"/>
      <c r="HM219" s="335"/>
      <c r="HN219" s="335"/>
      <c r="HO219" s="335"/>
      <c r="HP219" s="23">
        <v>61</v>
      </c>
      <c r="HQ219" s="23">
        <f t="shared" si="258"/>
        <v>0</v>
      </c>
      <c r="HR219">
        <f t="shared" si="259"/>
        <v>0</v>
      </c>
      <c r="HS219">
        <f t="shared" si="260"/>
        <v>0</v>
      </c>
      <c r="HT219">
        <f t="shared" si="261"/>
        <v>0</v>
      </c>
      <c r="HU219">
        <f t="shared" si="262"/>
        <v>0</v>
      </c>
      <c r="HV219" s="23">
        <f t="shared" si="263"/>
        <v>0</v>
      </c>
      <c r="HW219" s="465"/>
      <c r="HX219" s="335"/>
      <c r="HY219" s="335"/>
      <c r="HZ219" s="335"/>
      <c r="IA219" s="335"/>
      <c r="IB219" s="335"/>
      <c r="IC219" s="335"/>
      <c r="ID219" s="335"/>
      <c r="IE219" s="335"/>
      <c r="IF219" s="335"/>
      <c r="IG219" s="23">
        <v>61</v>
      </c>
      <c r="IH219" s="23">
        <f t="shared" si="264"/>
        <v>0</v>
      </c>
      <c r="II219">
        <f t="shared" si="265"/>
        <v>0</v>
      </c>
      <c r="IJ219">
        <f t="shared" si="266"/>
        <v>0</v>
      </c>
      <c r="IK219">
        <f t="shared" si="267"/>
        <v>0</v>
      </c>
      <c r="IL219">
        <f t="shared" si="268"/>
        <v>0</v>
      </c>
      <c r="IM219" s="23">
        <f t="shared" si="269"/>
        <v>0</v>
      </c>
      <c r="IN219" s="465"/>
      <c r="IO219" s="335"/>
      <c r="IP219" s="335"/>
      <c r="IQ219" s="335"/>
      <c r="IR219" s="335"/>
      <c r="IS219" s="335"/>
      <c r="IT219" s="335"/>
    </row>
    <row r="220" spans="1:254" s="124" customFormat="1" ht="12.75" x14ac:dyDescent="0.2">
      <c r="A220" s="335"/>
      <c r="B220" s="335"/>
      <c r="C220" s="23">
        <v>62</v>
      </c>
      <c r="D220" s="23">
        <f t="shared" si="180"/>
        <v>0</v>
      </c>
      <c r="E220">
        <f t="shared" si="181"/>
        <v>0</v>
      </c>
      <c r="F220">
        <f t="shared" si="182"/>
        <v>0</v>
      </c>
      <c r="G220">
        <f t="shared" si="183"/>
        <v>0</v>
      </c>
      <c r="H220">
        <f t="shared" si="184"/>
        <v>0</v>
      </c>
      <c r="I220" s="23">
        <f t="shared" si="185"/>
        <v>0</v>
      </c>
      <c r="J220" s="465"/>
      <c r="K220" s="335"/>
      <c r="L220" s="335"/>
      <c r="M220" s="335"/>
      <c r="N220" s="335"/>
      <c r="O220" s="335"/>
      <c r="P220" s="335"/>
      <c r="Q220" s="335"/>
      <c r="R220" s="335"/>
      <c r="S220" s="335"/>
      <c r="T220" s="23">
        <v>62</v>
      </c>
      <c r="U220" s="23">
        <f t="shared" si="186"/>
        <v>0</v>
      </c>
      <c r="V220">
        <f t="shared" si="187"/>
        <v>0</v>
      </c>
      <c r="W220">
        <f t="shared" si="188"/>
        <v>0</v>
      </c>
      <c r="X220">
        <f t="shared" si="189"/>
        <v>0</v>
      </c>
      <c r="Y220">
        <f t="shared" si="190"/>
        <v>0</v>
      </c>
      <c r="Z220" s="23">
        <f t="shared" si="191"/>
        <v>0</v>
      </c>
      <c r="AA220" s="465"/>
      <c r="AB220" s="335"/>
      <c r="AC220" s="335"/>
      <c r="AD220" s="335"/>
      <c r="AE220" s="335"/>
      <c r="AF220" s="335"/>
      <c r="AG220" s="335"/>
      <c r="AH220" s="335"/>
      <c r="AI220" s="335"/>
      <c r="AJ220" s="335"/>
      <c r="AK220" s="23">
        <v>62</v>
      </c>
      <c r="AL220" s="23">
        <f t="shared" si="192"/>
        <v>0</v>
      </c>
      <c r="AM220">
        <f t="shared" si="193"/>
        <v>0</v>
      </c>
      <c r="AN220">
        <f t="shared" si="194"/>
        <v>0</v>
      </c>
      <c r="AO220">
        <f t="shared" si="195"/>
        <v>0</v>
      </c>
      <c r="AP220">
        <f t="shared" si="196"/>
        <v>0</v>
      </c>
      <c r="AQ220" s="23">
        <f t="shared" ca="1" si="197"/>
        <v>0</v>
      </c>
      <c r="AR220" s="465"/>
      <c r="AS220" s="335"/>
      <c r="AT220" s="335"/>
      <c r="AU220" s="335"/>
      <c r="AV220" s="335"/>
      <c r="AW220" s="335"/>
      <c r="AX220" s="335"/>
      <c r="AY220" s="335"/>
      <c r="AZ220" s="335"/>
      <c r="BA220" s="335"/>
      <c r="BB220" s="23">
        <v>62</v>
      </c>
      <c r="BC220" s="23">
        <f t="shared" si="198"/>
        <v>0</v>
      </c>
      <c r="BD220">
        <f t="shared" si="199"/>
        <v>0</v>
      </c>
      <c r="BE220">
        <f t="shared" si="200"/>
        <v>0</v>
      </c>
      <c r="BF220">
        <f t="shared" si="201"/>
        <v>0</v>
      </c>
      <c r="BG220">
        <f t="shared" si="202"/>
        <v>0</v>
      </c>
      <c r="BH220" s="23">
        <f t="shared" si="203"/>
        <v>0</v>
      </c>
      <c r="BI220" s="465"/>
      <c r="BJ220" s="335"/>
      <c r="BK220" s="335"/>
      <c r="BL220" s="335"/>
      <c r="BM220" s="335"/>
      <c r="BN220" s="335"/>
      <c r="BO220" s="335"/>
      <c r="BP220" s="335"/>
      <c r="BQ220" s="335"/>
      <c r="BR220" s="335"/>
      <c r="BS220" s="23">
        <v>62</v>
      </c>
      <c r="BT220" s="23">
        <f t="shared" si="204"/>
        <v>0</v>
      </c>
      <c r="BU220">
        <f t="shared" si="205"/>
        <v>0</v>
      </c>
      <c r="BV220">
        <f t="shared" si="206"/>
        <v>0</v>
      </c>
      <c r="BW220">
        <f t="shared" si="207"/>
        <v>0</v>
      </c>
      <c r="BX220">
        <f t="shared" si="208"/>
        <v>0</v>
      </c>
      <c r="BY220" s="23">
        <f t="shared" ca="1" si="209"/>
        <v>200</v>
      </c>
      <c r="BZ220" s="465"/>
      <c r="CA220" s="335"/>
      <c r="CB220" s="335"/>
      <c r="CC220" s="335"/>
      <c r="CD220" s="335"/>
      <c r="CE220" s="335"/>
      <c r="CF220" s="335"/>
      <c r="CG220" s="335"/>
      <c r="CH220" s="335"/>
      <c r="CI220" s="335"/>
      <c r="CJ220" s="23">
        <v>62</v>
      </c>
      <c r="CK220" s="23">
        <f t="shared" si="210"/>
        <v>0</v>
      </c>
      <c r="CL220">
        <f t="shared" si="211"/>
        <v>0</v>
      </c>
      <c r="CM220">
        <f t="shared" si="212"/>
        <v>0</v>
      </c>
      <c r="CN220">
        <f t="shared" si="213"/>
        <v>0</v>
      </c>
      <c r="CO220">
        <f t="shared" si="214"/>
        <v>0</v>
      </c>
      <c r="CP220" s="23">
        <f t="shared" si="215"/>
        <v>0</v>
      </c>
      <c r="CQ220" s="465"/>
      <c r="CR220" s="335"/>
      <c r="CS220" s="335"/>
      <c r="CT220" s="335"/>
      <c r="CU220" s="335"/>
      <c r="CV220" s="335"/>
      <c r="CW220" s="335"/>
      <c r="CX220" s="335"/>
      <c r="CY220" s="335"/>
      <c r="CZ220" s="335"/>
      <c r="DA220" s="23">
        <v>62</v>
      </c>
      <c r="DB220" s="23">
        <f t="shared" si="216"/>
        <v>0</v>
      </c>
      <c r="DC220">
        <f t="shared" si="217"/>
        <v>0</v>
      </c>
      <c r="DD220">
        <f t="shared" si="218"/>
        <v>0</v>
      </c>
      <c r="DE220">
        <f t="shared" si="219"/>
        <v>0</v>
      </c>
      <c r="DF220">
        <f t="shared" si="220"/>
        <v>0</v>
      </c>
      <c r="DG220" s="23">
        <f t="shared" ca="1" si="221"/>
        <v>0</v>
      </c>
      <c r="DH220" s="465"/>
      <c r="DI220" s="335"/>
      <c r="DJ220" s="335"/>
      <c r="DK220" s="335"/>
      <c r="DL220" s="335"/>
      <c r="DM220" s="335"/>
      <c r="DN220" s="335"/>
      <c r="DO220" s="335"/>
      <c r="DP220" s="335"/>
      <c r="DQ220" s="335"/>
      <c r="DR220" s="23">
        <v>62</v>
      </c>
      <c r="DS220" s="23">
        <f t="shared" si="222"/>
        <v>0</v>
      </c>
      <c r="DT220">
        <f t="shared" si="223"/>
        <v>0</v>
      </c>
      <c r="DU220">
        <f t="shared" si="224"/>
        <v>0</v>
      </c>
      <c r="DV220">
        <f t="shared" si="225"/>
        <v>0</v>
      </c>
      <c r="DW220">
        <f t="shared" si="226"/>
        <v>0</v>
      </c>
      <c r="DX220" s="23">
        <f t="shared" si="227"/>
        <v>0</v>
      </c>
      <c r="DY220" s="465"/>
      <c r="DZ220" s="335"/>
      <c r="EA220" s="335"/>
      <c r="EB220" s="335"/>
      <c r="EC220" s="335"/>
      <c r="ED220" s="335"/>
      <c r="EE220" s="335"/>
      <c r="EF220" s="335"/>
      <c r="EG220" s="335"/>
      <c r="EH220" s="335"/>
      <c r="EI220" s="23">
        <v>62</v>
      </c>
      <c r="EJ220" s="23">
        <f t="shared" si="228"/>
        <v>0</v>
      </c>
      <c r="EK220">
        <f t="shared" si="229"/>
        <v>0</v>
      </c>
      <c r="EL220">
        <f t="shared" si="230"/>
        <v>0</v>
      </c>
      <c r="EM220">
        <f t="shared" si="231"/>
        <v>0</v>
      </c>
      <c r="EN220">
        <f t="shared" si="232"/>
        <v>0</v>
      </c>
      <c r="EO220" s="23">
        <f t="shared" si="233"/>
        <v>0</v>
      </c>
      <c r="EP220" s="465"/>
      <c r="EQ220" s="335"/>
      <c r="ER220" s="335"/>
      <c r="ES220" s="335"/>
      <c r="ET220" s="335"/>
      <c r="EU220" s="335"/>
      <c r="EV220" s="335"/>
      <c r="EW220" s="335"/>
      <c r="EX220" s="335"/>
      <c r="EY220" s="335"/>
      <c r="EZ220" s="23">
        <v>62</v>
      </c>
      <c r="FA220" s="23">
        <f t="shared" si="234"/>
        <v>0</v>
      </c>
      <c r="FB220">
        <f t="shared" si="235"/>
        <v>0</v>
      </c>
      <c r="FC220">
        <f t="shared" si="236"/>
        <v>0</v>
      </c>
      <c r="FD220">
        <f t="shared" si="237"/>
        <v>0</v>
      </c>
      <c r="FE220">
        <f t="shared" si="238"/>
        <v>0</v>
      </c>
      <c r="FF220" s="23">
        <f t="shared" ca="1" si="239"/>
        <v>0</v>
      </c>
      <c r="FG220" s="465"/>
      <c r="FH220" s="335"/>
      <c r="FI220" s="335"/>
      <c r="FJ220" s="335"/>
      <c r="FK220" s="335"/>
      <c r="FL220" s="335"/>
      <c r="FM220" s="335"/>
      <c r="FN220" s="335"/>
      <c r="FO220" s="335"/>
      <c r="FP220" s="335"/>
      <c r="FQ220" s="23">
        <v>62</v>
      </c>
      <c r="FR220" s="23">
        <f t="shared" si="240"/>
        <v>0</v>
      </c>
      <c r="FS220">
        <f t="shared" si="241"/>
        <v>0</v>
      </c>
      <c r="FT220">
        <f t="shared" si="242"/>
        <v>0</v>
      </c>
      <c r="FU220">
        <f t="shared" si="243"/>
        <v>0</v>
      </c>
      <c r="FV220">
        <f t="shared" si="244"/>
        <v>0</v>
      </c>
      <c r="FW220" s="23">
        <f t="shared" si="245"/>
        <v>0</v>
      </c>
      <c r="FX220" s="465"/>
      <c r="FY220" s="335"/>
      <c r="FZ220" s="335"/>
      <c r="GA220" s="335"/>
      <c r="GB220" s="335"/>
      <c r="GC220" s="335"/>
      <c r="GD220" s="335"/>
      <c r="GE220" s="335"/>
      <c r="GF220" s="335"/>
      <c r="GG220" s="335"/>
      <c r="GH220" s="23">
        <v>62</v>
      </c>
      <c r="GI220" s="23">
        <f t="shared" si="246"/>
        <v>0</v>
      </c>
      <c r="GJ220">
        <f t="shared" si="247"/>
        <v>0</v>
      </c>
      <c r="GK220">
        <f t="shared" si="248"/>
        <v>0</v>
      </c>
      <c r="GL220">
        <f t="shared" si="249"/>
        <v>0</v>
      </c>
      <c r="GM220">
        <f t="shared" si="250"/>
        <v>0</v>
      </c>
      <c r="GN220" s="23">
        <f t="shared" si="251"/>
        <v>0</v>
      </c>
      <c r="GO220" s="465"/>
      <c r="GP220" s="335"/>
      <c r="GQ220" s="335"/>
      <c r="GR220" s="335"/>
      <c r="GS220" s="335"/>
      <c r="GT220" s="335"/>
      <c r="GU220" s="335"/>
      <c r="GV220" s="335"/>
      <c r="GW220" s="335"/>
      <c r="GX220" s="335"/>
      <c r="GY220" s="23">
        <v>62</v>
      </c>
      <c r="GZ220" s="23">
        <f t="shared" si="252"/>
        <v>0</v>
      </c>
      <c r="HA220">
        <f t="shared" si="253"/>
        <v>0</v>
      </c>
      <c r="HB220">
        <f t="shared" si="254"/>
        <v>0</v>
      </c>
      <c r="HC220">
        <f t="shared" si="255"/>
        <v>0</v>
      </c>
      <c r="HD220">
        <f t="shared" si="256"/>
        <v>0</v>
      </c>
      <c r="HE220" s="23">
        <f t="shared" si="257"/>
        <v>0</v>
      </c>
      <c r="HF220" s="465"/>
      <c r="HG220" s="335"/>
      <c r="HH220" s="335"/>
      <c r="HI220" s="335"/>
      <c r="HJ220" s="335"/>
      <c r="HK220" s="335"/>
      <c r="HL220" s="335"/>
      <c r="HM220" s="335"/>
      <c r="HN220" s="335"/>
      <c r="HO220" s="335"/>
      <c r="HP220" s="23">
        <v>62</v>
      </c>
      <c r="HQ220" s="23">
        <f t="shared" si="258"/>
        <v>0</v>
      </c>
      <c r="HR220">
        <f t="shared" si="259"/>
        <v>0</v>
      </c>
      <c r="HS220">
        <f t="shared" si="260"/>
        <v>0</v>
      </c>
      <c r="HT220">
        <f t="shared" si="261"/>
        <v>0</v>
      </c>
      <c r="HU220">
        <f t="shared" si="262"/>
        <v>0</v>
      </c>
      <c r="HV220" s="23">
        <f t="shared" si="263"/>
        <v>0</v>
      </c>
      <c r="HW220" s="465"/>
      <c r="HX220" s="335"/>
      <c r="HY220" s="335"/>
      <c r="HZ220" s="335"/>
      <c r="IA220" s="335"/>
      <c r="IB220" s="335"/>
      <c r="IC220" s="335"/>
      <c r="ID220" s="335"/>
      <c r="IE220" s="335"/>
      <c r="IF220" s="335"/>
      <c r="IG220" s="23">
        <v>62</v>
      </c>
      <c r="IH220" s="23">
        <f t="shared" si="264"/>
        <v>0</v>
      </c>
      <c r="II220">
        <f t="shared" si="265"/>
        <v>0</v>
      </c>
      <c r="IJ220">
        <f t="shared" si="266"/>
        <v>0</v>
      </c>
      <c r="IK220">
        <f t="shared" si="267"/>
        <v>0</v>
      </c>
      <c r="IL220">
        <f t="shared" si="268"/>
        <v>0</v>
      </c>
      <c r="IM220" s="23">
        <f t="shared" si="269"/>
        <v>0</v>
      </c>
      <c r="IN220" s="465"/>
      <c r="IO220" s="335"/>
      <c r="IP220" s="335"/>
      <c r="IQ220" s="335"/>
      <c r="IR220" s="335"/>
      <c r="IS220" s="335"/>
      <c r="IT220" s="335"/>
    </row>
    <row r="221" spans="1:254" s="124" customFormat="1" ht="12.75" x14ac:dyDescent="0.2">
      <c r="A221" s="335"/>
      <c r="B221" s="335"/>
      <c r="C221" s="23">
        <v>63</v>
      </c>
      <c r="D221" s="23">
        <f t="shared" si="180"/>
        <v>0</v>
      </c>
      <c r="E221">
        <f t="shared" si="181"/>
        <v>0</v>
      </c>
      <c r="F221">
        <f t="shared" si="182"/>
        <v>0</v>
      </c>
      <c r="G221">
        <f t="shared" si="183"/>
        <v>0</v>
      </c>
      <c r="H221">
        <f t="shared" si="184"/>
        <v>0</v>
      </c>
      <c r="I221" s="23">
        <f t="shared" si="185"/>
        <v>0</v>
      </c>
      <c r="J221" s="465"/>
      <c r="K221" s="335"/>
      <c r="L221" s="335"/>
      <c r="M221" s="335"/>
      <c r="N221" s="335"/>
      <c r="O221" s="335"/>
      <c r="P221" s="335"/>
      <c r="Q221" s="335"/>
      <c r="R221" s="335"/>
      <c r="S221" s="335"/>
      <c r="T221" s="23">
        <v>63</v>
      </c>
      <c r="U221" s="23">
        <f t="shared" si="186"/>
        <v>0</v>
      </c>
      <c r="V221">
        <f t="shared" si="187"/>
        <v>0</v>
      </c>
      <c r="W221">
        <f t="shared" si="188"/>
        <v>0</v>
      </c>
      <c r="X221">
        <f t="shared" si="189"/>
        <v>0</v>
      </c>
      <c r="Y221">
        <f t="shared" si="190"/>
        <v>0</v>
      </c>
      <c r="Z221" s="23">
        <f t="shared" si="191"/>
        <v>0</v>
      </c>
      <c r="AA221" s="465"/>
      <c r="AB221" s="335"/>
      <c r="AC221" s="335"/>
      <c r="AD221" s="335"/>
      <c r="AE221" s="335"/>
      <c r="AF221" s="335"/>
      <c r="AG221" s="335"/>
      <c r="AH221" s="335"/>
      <c r="AI221" s="335"/>
      <c r="AJ221" s="335"/>
      <c r="AK221" s="23">
        <v>63</v>
      </c>
      <c r="AL221" s="23">
        <f t="shared" si="192"/>
        <v>0</v>
      </c>
      <c r="AM221">
        <f t="shared" si="193"/>
        <v>0</v>
      </c>
      <c r="AN221">
        <f t="shared" si="194"/>
        <v>0</v>
      </c>
      <c r="AO221">
        <f t="shared" si="195"/>
        <v>0</v>
      </c>
      <c r="AP221">
        <f t="shared" si="196"/>
        <v>0</v>
      </c>
      <c r="AQ221" s="23">
        <f t="shared" ca="1" si="197"/>
        <v>0</v>
      </c>
      <c r="AR221" s="465"/>
      <c r="AS221" s="335"/>
      <c r="AT221" s="335"/>
      <c r="AU221" s="335"/>
      <c r="AV221" s="335"/>
      <c r="AW221" s="335"/>
      <c r="AX221" s="335"/>
      <c r="AY221" s="335"/>
      <c r="AZ221" s="335"/>
      <c r="BA221" s="335"/>
      <c r="BB221" s="23">
        <v>63</v>
      </c>
      <c r="BC221" s="23">
        <f t="shared" si="198"/>
        <v>0</v>
      </c>
      <c r="BD221">
        <f t="shared" si="199"/>
        <v>0</v>
      </c>
      <c r="BE221">
        <f t="shared" si="200"/>
        <v>0</v>
      </c>
      <c r="BF221">
        <f t="shared" si="201"/>
        <v>0</v>
      </c>
      <c r="BG221">
        <f t="shared" si="202"/>
        <v>0</v>
      </c>
      <c r="BH221" s="23">
        <f t="shared" si="203"/>
        <v>0</v>
      </c>
      <c r="BI221" s="465"/>
      <c r="BJ221" s="335"/>
      <c r="BK221" s="335"/>
      <c r="BL221" s="335"/>
      <c r="BM221" s="335"/>
      <c r="BN221" s="335"/>
      <c r="BO221" s="335"/>
      <c r="BP221" s="335"/>
      <c r="BQ221" s="335"/>
      <c r="BR221" s="335"/>
      <c r="BS221" s="23">
        <v>63</v>
      </c>
      <c r="BT221" s="23">
        <f t="shared" si="204"/>
        <v>0</v>
      </c>
      <c r="BU221">
        <f t="shared" si="205"/>
        <v>0</v>
      </c>
      <c r="BV221">
        <f t="shared" si="206"/>
        <v>0</v>
      </c>
      <c r="BW221">
        <f t="shared" si="207"/>
        <v>0</v>
      </c>
      <c r="BX221">
        <f t="shared" si="208"/>
        <v>0</v>
      </c>
      <c r="BY221" s="23">
        <f t="shared" ca="1" si="209"/>
        <v>200</v>
      </c>
      <c r="BZ221" s="465"/>
      <c r="CA221" s="335"/>
      <c r="CB221" s="335"/>
      <c r="CC221" s="335"/>
      <c r="CD221" s="335"/>
      <c r="CE221" s="335"/>
      <c r="CF221" s="335"/>
      <c r="CG221" s="335"/>
      <c r="CH221" s="335"/>
      <c r="CI221" s="335"/>
      <c r="CJ221" s="23">
        <v>63</v>
      </c>
      <c r="CK221" s="23">
        <f t="shared" si="210"/>
        <v>0</v>
      </c>
      <c r="CL221">
        <f t="shared" si="211"/>
        <v>0</v>
      </c>
      <c r="CM221">
        <f t="shared" si="212"/>
        <v>0</v>
      </c>
      <c r="CN221">
        <f t="shared" si="213"/>
        <v>0</v>
      </c>
      <c r="CO221">
        <f t="shared" si="214"/>
        <v>0</v>
      </c>
      <c r="CP221" s="23">
        <f t="shared" si="215"/>
        <v>0</v>
      </c>
      <c r="CQ221" s="465"/>
      <c r="CR221" s="335"/>
      <c r="CS221" s="335"/>
      <c r="CT221" s="335"/>
      <c r="CU221" s="335"/>
      <c r="CV221" s="335"/>
      <c r="CW221" s="335"/>
      <c r="CX221" s="335"/>
      <c r="CY221" s="335"/>
      <c r="CZ221" s="335"/>
      <c r="DA221" s="23">
        <v>63</v>
      </c>
      <c r="DB221" s="23">
        <f t="shared" si="216"/>
        <v>0</v>
      </c>
      <c r="DC221">
        <f t="shared" si="217"/>
        <v>0</v>
      </c>
      <c r="DD221">
        <f t="shared" si="218"/>
        <v>0</v>
      </c>
      <c r="DE221">
        <f t="shared" si="219"/>
        <v>0</v>
      </c>
      <c r="DF221">
        <f t="shared" si="220"/>
        <v>0</v>
      </c>
      <c r="DG221" s="23">
        <f t="shared" ca="1" si="221"/>
        <v>0</v>
      </c>
      <c r="DH221" s="465"/>
      <c r="DI221" s="335"/>
      <c r="DJ221" s="335"/>
      <c r="DK221" s="335"/>
      <c r="DL221" s="335"/>
      <c r="DM221" s="335"/>
      <c r="DN221" s="335"/>
      <c r="DO221" s="335"/>
      <c r="DP221" s="335"/>
      <c r="DQ221" s="335"/>
      <c r="DR221" s="23">
        <v>63</v>
      </c>
      <c r="DS221" s="23">
        <f t="shared" si="222"/>
        <v>0</v>
      </c>
      <c r="DT221">
        <f t="shared" si="223"/>
        <v>0</v>
      </c>
      <c r="DU221">
        <f t="shared" si="224"/>
        <v>0</v>
      </c>
      <c r="DV221">
        <f t="shared" si="225"/>
        <v>0</v>
      </c>
      <c r="DW221">
        <f t="shared" si="226"/>
        <v>0</v>
      </c>
      <c r="DX221" s="23">
        <f t="shared" si="227"/>
        <v>0</v>
      </c>
      <c r="DY221" s="465"/>
      <c r="DZ221" s="335"/>
      <c r="EA221" s="335"/>
      <c r="EB221" s="335"/>
      <c r="EC221" s="335"/>
      <c r="ED221" s="335"/>
      <c r="EE221" s="335"/>
      <c r="EF221" s="335"/>
      <c r="EG221" s="335"/>
      <c r="EH221" s="335"/>
      <c r="EI221" s="23">
        <v>63</v>
      </c>
      <c r="EJ221" s="23">
        <f t="shared" si="228"/>
        <v>0</v>
      </c>
      <c r="EK221">
        <f t="shared" si="229"/>
        <v>0</v>
      </c>
      <c r="EL221">
        <f t="shared" si="230"/>
        <v>0</v>
      </c>
      <c r="EM221">
        <f t="shared" si="231"/>
        <v>0</v>
      </c>
      <c r="EN221">
        <f t="shared" si="232"/>
        <v>0</v>
      </c>
      <c r="EO221" s="23">
        <f t="shared" si="233"/>
        <v>0</v>
      </c>
      <c r="EP221" s="465"/>
      <c r="EQ221" s="335"/>
      <c r="ER221" s="335"/>
      <c r="ES221" s="335"/>
      <c r="ET221" s="335"/>
      <c r="EU221" s="335"/>
      <c r="EV221" s="335"/>
      <c r="EW221" s="335"/>
      <c r="EX221" s="335"/>
      <c r="EY221" s="335"/>
      <c r="EZ221" s="23">
        <v>63</v>
      </c>
      <c r="FA221" s="23">
        <f t="shared" si="234"/>
        <v>0</v>
      </c>
      <c r="FB221">
        <f t="shared" si="235"/>
        <v>0</v>
      </c>
      <c r="FC221">
        <f t="shared" si="236"/>
        <v>0</v>
      </c>
      <c r="FD221">
        <f t="shared" si="237"/>
        <v>0</v>
      </c>
      <c r="FE221">
        <f t="shared" si="238"/>
        <v>0</v>
      </c>
      <c r="FF221" s="23">
        <f t="shared" ca="1" si="239"/>
        <v>0</v>
      </c>
      <c r="FG221" s="465"/>
      <c r="FH221" s="335"/>
      <c r="FI221" s="335"/>
      <c r="FJ221" s="335"/>
      <c r="FK221" s="335"/>
      <c r="FL221" s="335"/>
      <c r="FM221" s="335"/>
      <c r="FN221" s="335"/>
      <c r="FO221" s="335"/>
      <c r="FP221" s="335"/>
      <c r="FQ221" s="23">
        <v>63</v>
      </c>
      <c r="FR221" s="23">
        <f t="shared" si="240"/>
        <v>0</v>
      </c>
      <c r="FS221">
        <f t="shared" si="241"/>
        <v>0</v>
      </c>
      <c r="FT221">
        <f t="shared" si="242"/>
        <v>0</v>
      </c>
      <c r="FU221">
        <f t="shared" si="243"/>
        <v>0</v>
      </c>
      <c r="FV221">
        <f t="shared" si="244"/>
        <v>0</v>
      </c>
      <c r="FW221" s="23">
        <f t="shared" si="245"/>
        <v>0</v>
      </c>
      <c r="FX221" s="465"/>
      <c r="FY221" s="335"/>
      <c r="FZ221" s="335"/>
      <c r="GA221" s="335"/>
      <c r="GB221" s="335"/>
      <c r="GC221" s="335"/>
      <c r="GD221" s="335"/>
      <c r="GE221" s="335"/>
      <c r="GF221" s="335"/>
      <c r="GG221" s="335"/>
      <c r="GH221" s="23">
        <v>63</v>
      </c>
      <c r="GI221" s="23">
        <f t="shared" si="246"/>
        <v>0</v>
      </c>
      <c r="GJ221">
        <f t="shared" si="247"/>
        <v>0</v>
      </c>
      <c r="GK221">
        <f t="shared" si="248"/>
        <v>0</v>
      </c>
      <c r="GL221">
        <f t="shared" si="249"/>
        <v>0</v>
      </c>
      <c r="GM221">
        <f t="shared" si="250"/>
        <v>0</v>
      </c>
      <c r="GN221" s="23">
        <f t="shared" si="251"/>
        <v>0</v>
      </c>
      <c r="GO221" s="465"/>
      <c r="GP221" s="335"/>
      <c r="GQ221" s="335"/>
      <c r="GR221" s="335"/>
      <c r="GS221" s="335"/>
      <c r="GT221" s="335"/>
      <c r="GU221" s="335"/>
      <c r="GV221" s="335"/>
      <c r="GW221" s="335"/>
      <c r="GX221" s="335"/>
      <c r="GY221" s="23">
        <v>63</v>
      </c>
      <c r="GZ221" s="23">
        <f t="shared" si="252"/>
        <v>0</v>
      </c>
      <c r="HA221">
        <f t="shared" si="253"/>
        <v>0</v>
      </c>
      <c r="HB221">
        <f t="shared" si="254"/>
        <v>0</v>
      </c>
      <c r="HC221">
        <f t="shared" si="255"/>
        <v>0</v>
      </c>
      <c r="HD221">
        <f t="shared" si="256"/>
        <v>0</v>
      </c>
      <c r="HE221" s="23">
        <f t="shared" si="257"/>
        <v>0</v>
      </c>
      <c r="HF221" s="465"/>
      <c r="HG221" s="335"/>
      <c r="HH221" s="335"/>
      <c r="HI221" s="335"/>
      <c r="HJ221" s="335"/>
      <c r="HK221" s="335"/>
      <c r="HL221" s="335"/>
      <c r="HM221" s="335"/>
      <c r="HN221" s="335"/>
      <c r="HO221" s="335"/>
      <c r="HP221" s="23">
        <v>63</v>
      </c>
      <c r="HQ221" s="23">
        <f t="shared" si="258"/>
        <v>0</v>
      </c>
      <c r="HR221">
        <f t="shared" si="259"/>
        <v>0</v>
      </c>
      <c r="HS221">
        <f t="shared" si="260"/>
        <v>0</v>
      </c>
      <c r="HT221">
        <f t="shared" si="261"/>
        <v>0</v>
      </c>
      <c r="HU221">
        <f t="shared" si="262"/>
        <v>0</v>
      </c>
      <c r="HV221" s="23">
        <f t="shared" si="263"/>
        <v>0</v>
      </c>
      <c r="HW221" s="465"/>
      <c r="HX221" s="335"/>
      <c r="HY221" s="335"/>
      <c r="HZ221" s="335"/>
      <c r="IA221" s="335"/>
      <c r="IB221" s="335"/>
      <c r="IC221" s="335"/>
      <c r="ID221" s="335"/>
      <c r="IE221" s="335"/>
      <c r="IF221" s="335"/>
      <c r="IG221" s="23">
        <v>63</v>
      </c>
      <c r="IH221" s="23">
        <f t="shared" si="264"/>
        <v>0</v>
      </c>
      <c r="II221">
        <f t="shared" si="265"/>
        <v>0</v>
      </c>
      <c r="IJ221">
        <f t="shared" si="266"/>
        <v>0</v>
      </c>
      <c r="IK221">
        <f t="shared" si="267"/>
        <v>0</v>
      </c>
      <c r="IL221">
        <f t="shared" si="268"/>
        <v>0</v>
      </c>
      <c r="IM221" s="23">
        <f t="shared" si="269"/>
        <v>0</v>
      </c>
      <c r="IN221" s="465"/>
      <c r="IO221" s="335"/>
      <c r="IP221" s="335"/>
      <c r="IQ221" s="335"/>
      <c r="IR221" s="335"/>
      <c r="IS221" s="335"/>
      <c r="IT221" s="335"/>
    </row>
    <row r="222" spans="1:254" s="124" customFormat="1" ht="12.75" x14ac:dyDescent="0.2">
      <c r="A222" s="335"/>
      <c r="B222" s="335"/>
      <c r="C222" s="23">
        <v>64</v>
      </c>
      <c r="D222" s="23">
        <f t="shared" si="180"/>
        <v>0</v>
      </c>
      <c r="E222">
        <f t="shared" si="181"/>
        <v>0</v>
      </c>
      <c r="F222">
        <f t="shared" si="182"/>
        <v>0</v>
      </c>
      <c r="G222">
        <f t="shared" si="183"/>
        <v>0</v>
      </c>
      <c r="H222">
        <f t="shared" si="184"/>
        <v>0</v>
      </c>
      <c r="I222" s="23">
        <f t="shared" si="185"/>
        <v>0</v>
      </c>
      <c r="J222" s="465"/>
      <c r="K222" s="335"/>
      <c r="L222" s="335"/>
      <c r="M222" s="335"/>
      <c r="N222" s="335"/>
      <c r="O222" s="335"/>
      <c r="P222" s="335"/>
      <c r="Q222" s="335"/>
      <c r="R222" s="335"/>
      <c r="S222" s="335"/>
      <c r="T222" s="23">
        <v>64</v>
      </c>
      <c r="U222" s="23">
        <f t="shared" si="186"/>
        <v>0</v>
      </c>
      <c r="V222">
        <f t="shared" si="187"/>
        <v>0</v>
      </c>
      <c r="W222">
        <f t="shared" si="188"/>
        <v>0</v>
      </c>
      <c r="X222">
        <f t="shared" si="189"/>
        <v>0</v>
      </c>
      <c r="Y222">
        <f t="shared" si="190"/>
        <v>0</v>
      </c>
      <c r="Z222" s="23">
        <f t="shared" si="191"/>
        <v>0</v>
      </c>
      <c r="AA222" s="465"/>
      <c r="AB222" s="335"/>
      <c r="AC222" s="335"/>
      <c r="AD222" s="335"/>
      <c r="AE222" s="335"/>
      <c r="AF222" s="335"/>
      <c r="AG222" s="335"/>
      <c r="AH222" s="335"/>
      <c r="AI222" s="335"/>
      <c r="AJ222" s="335"/>
      <c r="AK222" s="23">
        <v>64</v>
      </c>
      <c r="AL222" s="23">
        <f t="shared" si="192"/>
        <v>0</v>
      </c>
      <c r="AM222">
        <f t="shared" si="193"/>
        <v>0</v>
      </c>
      <c r="AN222">
        <f t="shared" si="194"/>
        <v>0</v>
      </c>
      <c r="AO222">
        <f t="shared" si="195"/>
        <v>0</v>
      </c>
      <c r="AP222">
        <f t="shared" si="196"/>
        <v>0</v>
      </c>
      <c r="AQ222" s="23">
        <f t="shared" ca="1" si="197"/>
        <v>0</v>
      </c>
      <c r="AR222" s="465"/>
      <c r="AS222" s="335"/>
      <c r="AT222" s="335"/>
      <c r="AU222" s="335"/>
      <c r="AV222" s="335"/>
      <c r="AW222" s="335"/>
      <c r="AX222" s="335"/>
      <c r="AY222" s="335"/>
      <c r="AZ222" s="335"/>
      <c r="BA222" s="335"/>
      <c r="BB222" s="23">
        <v>64</v>
      </c>
      <c r="BC222" s="23">
        <f t="shared" si="198"/>
        <v>0</v>
      </c>
      <c r="BD222">
        <f t="shared" si="199"/>
        <v>0</v>
      </c>
      <c r="BE222">
        <f t="shared" si="200"/>
        <v>0</v>
      </c>
      <c r="BF222">
        <f t="shared" si="201"/>
        <v>0</v>
      </c>
      <c r="BG222">
        <f t="shared" si="202"/>
        <v>0</v>
      </c>
      <c r="BH222" s="23">
        <f t="shared" si="203"/>
        <v>0</v>
      </c>
      <c r="BI222" s="465"/>
      <c r="BJ222" s="335"/>
      <c r="BK222" s="335"/>
      <c r="BL222" s="335"/>
      <c r="BM222" s="335"/>
      <c r="BN222" s="335"/>
      <c r="BO222" s="335"/>
      <c r="BP222" s="335"/>
      <c r="BQ222" s="335"/>
      <c r="BR222" s="335"/>
      <c r="BS222" s="23">
        <v>64</v>
      </c>
      <c r="BT222" s="23">
        <f t="shared" si="204"/>
        <v>0</v>
      </c>
      <c r="BU222">
        <f t="shared" si="205"/>
        <v>0</v>
      </c>
      <c r="BV222">
        <f t="shared" si="206"/>
        <v>0</v>
      </c>
      <c r="BW222">
        <f t="shared" si="207"/>
        <v>0</v>
      </c>
      <c r="BX222">
        <f t="shared" si="208"/>
        <v>0</v>
      </c>
      <c r="BY222" s="23">
        <f t="shared" ca="1" si="209"/>
        <v>200</v>
      </c>
      <c r="BZ222" s="465"/>
      <c r="CA222" s="335"/>
      <c r="CB222" s="335"/>
      <c r="CC222" s="335"/>
      <c r="CD222" s="335"/>
      <c r="CE222" s="335"/>
      <c r="CF222" s="335"/>
      <c r="CG222" s="335"/>
      <c r="CH222" s="335"/>
      <c r="CI222" s="335"/>
      <c r="CJ222" s="23">
        <v>64</v>
      </c>
      <c r="CK222" s="23">
        <f t="shared" si="210"/>
        <v>0</v>
      </c>
      <c r="CL222">
        <f t="shared" si="211"/>
        <v>0</v>
      </c>
      <c r="CM222">
        <f t="shared" si="212"/>
        <v>0</v>
      </c>
      <c r="CN222">
        <f t="shared" si="213"/>
        <v>0</v>
      </c>
      <c r="CO222">
        <f t="shared" si="214"/>
        <v>0</v>
      </c>
      <c r="CP222" s="23">
        <f t="shared" si="215"/>
        <v>0</v>
      </c>
      <c r="CQ222" s="465"/>
      <c r="CR222" s="335"/>
      <c r="CS222" s="335"/>
      <c r="CT222" s="335"/>
      <c r="CU222" s="335"/>
      <c r="CV222" s="335"/>
      <c r="CW222" s="335"/>
      <c r="CX222" s="335"/>
      <c r="CY222" s="335"/>
      <c r="CZ222" s="335"/>
      <c r="DA222" s="23">
        <v>64</v>
      </c>
      <c r="DB222" s="23">
        <f t="shared" si="216"/>
        <v>0</v>
      </c>
      <c r="DC222">
        <f t="shared" si="217"/>
        <v>0</v>
      </c>
      <c r="DD222">
        <f t="shared" si="218"/>
        <v>0</v>
      </c>
      <c r="DE222">
        <f t="shared" si="219"/>
        <v>0</v>
      </c>
      <c r="DF222">
        <f t="shared" si="220"/>
        <v>0</v>
      </c>
      <c r="DG222" s="23">
        <f t="shared" ca="1" si="221"/>
        <v>0</v>
      </c>
      <c r="DH222" s="465"/>
      <c r="DI222" s="335"/>
      <c r="DJ222" s="335"/>
      <c r="DK222" s="335"/>
      <c r="DL222" s="335"/>
      <c r="DM222" s="335"/>
      <c r="DN222" s="335"/>
      <c r="DO222" s="335"/>
      <c r="DP222" s="335"/>
      <c r="DQ222" s="335"/>
      <c r="DR222" s="23">
        <v>64</v>
      </c>
      <c r="DS222" s="23">
        <f t="shared" si="222"/>
        <v>0</v>
      </c>
      <c r="DT222">
        <f t="shared" si="223"/>
        <v>0</v>
      </c>
      <c r="DU222">
        <f t="shared" si="224"/>
        <v>0</v>
      </c>
      <c r="DV222">
        <f t="shared" si="225"/>
        <v>0</v>
      </c>
      <c r="DW222">
        <f t="shared" si="226"/>
        <v>0</v>
      </c>
      <c r="DX222" s="23">
        <f t="shared" si="227"/>
        <v>0</v>
      </c>
      <c r="DY222" s="465"/>
      <c r="DZ222" s="335"/>
      <c r="EA222" s="335"/>
      <c r="EB222" s="335"/>
      <c r="EC222" s="335"/>
      <c r="ED222" s="335"/>
      <c r="EE222" s="335"/>
      <c r="EF222" s="335"/>
      <c r="EG222" s="335"/>
      <c r="EH222" s="335"/>
      <c r="EI222" s="23">
        <v>64</v>
      </c>
      <c r="EJ222" s="23">
        <f t="shared" si="228"/>
        <v>0</v>
      </c>
      <c r="EK222">
        <f t="shared" si="229"/>
        <v>0</v>
      </c>
      <c r="EL222">
        <f t="shared" si="230"/>
        <v>0</v>
      </c>
      <c r="EM222">
        <f t="shared" si="231"/>
        <v>0</v>
      </c>
      <c r="EN222">
        <f t="shared" si="232"/>
        <v>0</v>
      </c>
      <c r="EO222" s="23">
        <f t="shared" si="233"/>
        <v>0</v>
      </c>
      <c r="EP222" s="465"/>
      <c r="EQ222" s="335"/>
      <c r="ER222" s="335"/>
      <c r="ES222" s="335"/>
      <c r="ET222" s="335"/>
      <c r="EU222" s="335"/>
      <c r="EV222" s="335"/>
      <c r="EW222" s="335"/>
      <c r="EX222" s="335"/>
      <c r="EY222" s="335"/>
      <c r="EZ222" s="23">
        <v>64</v>
      </c>
      <c r="FA222" s="23">
        <f t="shared" si="234"/>
        <v>0</v>
      </c>
      <c r="FB222">
        <f t="shared" si="235"/>
        <v>0</v>
      </c>
      <c r="FC222">
        <f t="shared" si="236"/>
        <v>0</v>
      </c>
      <c r="FD222">
        <f t="shared" si="237"/>
        <v>0</v>
      </c>
      <c r="FE222">
        <f t="shared" si="238"/>
        <v>0</v>
      </c>
      <c r="FF222" s="23">
        <f t="shared" ca="1" si="239"/>
        <v>0</v>
      </c>
      <c r="FG222" s="465"/>
      <c r="FH222" s="335"/>
      <c r="FI222" s="335"/>
      <c r="FJ222" s="335"/>
      <c r="FK222" s="335"/>
      <c r="FL222" s="335"/>
      <c r="FM222" s="335"/>
      <c r="FN222" s="335"/>
      <c r="FO222" s="335"/>
      <c r="FP222" s="335"/>
      <c r="FQ222" s="23">
        <v>64</v>
      </c>
      <c r="FR222" s="23">
        <f t="shared" si="240"/>
        <v>0</v>
      </c>
      <c r="FS222">
        <f t="shared" si="241"/>
        <v>0</v>
      </c>
      <c r="FT222">
        <f t="shared" si="242"/>
        <v>0</v>
      </c>
      <c r="FU222">
        <f t="shared" si="243"/>
        <v>0</v>
      </c>
      <c r="FV222">
        <f t="shared" si="244"/>
        <v>0</v>
      </c>
      <c r="FW222" s="23">
        <f t="shared" si="245"/>
        <v>0</v>
      </c>
      <c r="FX222" s="465"/>
      <c r="FY222" s="335"/>
      <c r="FZ222" s="335"/>
      <c r="GA222" s="335"/>
      <c r="GB222" s="335"/>
      <c r="GC222" s="335"/>
      <c r="GD222" s="335"/>
      <c r="GE222" s="335"/>
      <c r="GF222" s="335"/>
      <c r="GG222" s="335"/>
      <c r="GH222" s="23">
        <v>64</v>
      </c>
      <c r="GI222" s="23">
        <f t="shared" si="246"/>
        <v>0</v>
      </c>
      <c r="GJ222">
        <f t="shared" si="247"/>
        <v>0</v>
      </c>
      <c r="GK222">
        <f t="shared" si="248"/>
        <v>0</v>
      </c>
      <c r="GL222">
        <f t="shared" si="249"/>
        <v>0</v>
      </c>
      <c r="GM222">
        <f t="shared" si="250"/>
        <v>0</v>
      </c>
      <c r="GN222" s="23">
        <f t="shared" si="251"/>
        <v>0</v>
      </c>
      <c r="GO222" s="465"/>
      <c r="GP222" s="335"/>
      <c r="GQ222" s="335"/>
      <c r="GR222" s="335"/>
      <c r="GS222" s="335"/>
      <c r="GT222" s="335"/>
      <c r="GU222" s="335"/>
      <c r="GV222" s="335"/>
      <c r="GW222" s="335"/>
      <c r="GX222" s="335"/>
      <c r="GY222" s="23">
        <v>64</v>
      </c>
      <c r="GZ222" s="23">
        <f t="shared" si="252"/>
        <v>0</v>
      </c>
      <c r="HA222">
        <f t="shared" si="253"/>
        <v>0</v>
      </c>
      <c r="HB222">
        <f t="shared" si="254"/>
        <v>0</v>
      </c>
      <c r="HC222">
        <f t="shared" si="255"/>
        <v>0</v>
      </c>
      <c r="HD222">
        <f t="shared" si="256"/>
        <v>0</v>
      </c>
      <c r="HE222" s="23">
        <f t="shared" si="257"/>
        <v>0</v>
      </c>
      <c r="HF222" s="465"/>
      <c r="HG222" s="335"/>
      <c r="HH222" s="335"/>
      <c r="HI222" s="335"/>
      <c r="HJ222" s="335"/>
      <c r="HK222" s="335"/>
      <c r="HL222" s="335"/>
      <c r="HM222" s="335"/>
      <c r="HN222" s="335"/>
      <c r="HO222" s="335"/>
      <c r="HP222" s="23">
        <v>64</v>
      </c>
      <c r="HQ222" s="23">
        <f t="shared" si="258"/>
        <v>0</v>
      </c>
      <c r="HR222">
        <f t="shared" si="259"/>
        <v>0</v>
      </c>
      <c r="HS222">
        <f t="shared" si="260"/>
        <v>0</v>
      </c>
      <c r="HT222">
        <f t="shared" si="261"/>
        <v>0</v>
      </c>
      <c r="HU222">
        <f t="shared" si="262"/>
        <v>0</v>
      </c>
      <c r="HV222" s="23">
        <f t="shared" si="263"/>
        <v>0</v>
      </c>
      <c r="HW222" s="465"/>
      <c r="HX222" s="335"/>
      <c r="HY222" s="335"/>
      <c r="HZ222" s="335"/>
      <c r="IA222" s="335"/>
      <c r="IB222" s="335"/>
      <c r="IC222" s="335"/>
      <c r="ID222" s="335"/>
      <c r="IE222" s="335"/>
      <c r="IF222" s="335"/>
      <c r="IG222" s="23">
        <v>64</v>
      </c>
      <c r="IH222" s="23">
        <f t="shared" si="264"/>
        <v>0</v>
      </c>
      <c r="II222">
        <f t="shared" si="265"/>
        <v>0</v>
      </c>
      <c r="IJ222">
        <f t="shared" si="266"/>
        <v>0</v>
      </c>
      <c r="IK222">
        <f t="shared" si="267"/>
        <v>0</v>
      </c>
      <c r="IL222">
        <f t="shared" si="268"/>
        <v>0</v>
      </c>
      <c r="IM222" s="23">
        <f t="shared" si="269"/>
        <v>0</v>
      </c>
      <c r="IN222" s="465"/>
      <c r="IO222" s="335"/>
      <c r="IP222" s="335"/>
      <c r="IQ222" s="335"/>
      <c r="IR222" s="335"/>
      <c r="IS222" s="335"/>
      <c r="IT222" s="335"/>
    </row>
    <row r="223" spans="1:254" s="124" customFormat="1" ht="12.75" x14ac:dyDescent="0.2">
      <c r="A223" s="335"/>
      <c r="B223" s="335"/>
      <c r="C223" s="23">
        <v>65</v>
      </c>
      <c r="D223" s="23">
        <f t="shared" si="180"/>
        <v>0</v>
      </c>
      <c r="E223">
        <f t="shared" si="181"/>
        <v>0</v>
      </c>
      <c r="F223">
        <f t="shared" si="182"/>
        <v>0</v>
      </c>
      <c r="G223">
        <f t="shared" si="183"/>
        <v>0</v>
      </c>
      <c r="H223">
        <f t="shared" si="184"/>
        <v>0</v>
      </c>
      <c r="I223" s="23">
        <f t="shared" si="185"/>
        <v>0</v>
      </c>
      <c r="J223" s="465"/>
      <c r="K223" s="335"/>
      <c r="L223" s="335"/>
      <c r="M223" s="335"/>
      <c r="N223" s="335"/>
      <c r="O223" s="335"/>
      <c r="P223" s="335"/>
      <c r="Q223" s="335"/>
      <c r="R223" s="335"/>
      <c r="S223" s="335"/>
      <c r="T223" s="23">
        <v>65</v>
      </c>
      <c r="U223" s="23">
        <f t="shared" si="186"/>
        <v>0</v>
      </c>
      <c r="V223">
        <f t="shared" si="187"/>
        <v>0</v>
      </c>
      <c r="W223">
        <f t="shared" si="188"/>
        <v>0</v>
      </c>
      <c r="X223">
        <f t="shared" si="189"/>
        <v>0</v>
      </c>
      <c r="Y223">
        <f t="shared" si="190"/>
        <v>0</v>
      </c>
      <c r="Z223" s="23">
        <f t="shared" si="191"/>
        <v>0</v>
      </c>
      <c r="AA223" s="465"/>
      <c r="AB223" s="335"/>
      <c r="AC223" s="335"/>
      <c r="AD223" s="335"/>
      <c r="AE223" s="335"/>
      <c r="AF223" s="335"/>
      <c r="AG223" s="335"/>
      <c r="AH223" s="335"/>
      <c r="AI223" s="335"/>
      <c r="AJ223" s="335"/>
      <c r="AK223" s="23">
        <v>65</v>
      </c>
      <c r="AL223" s="23">
        <f t="shared" si="192"/>
        <v>0</v>
      </c>
      <c r="AM223">
        <f t="shared" si="193"/>
        <v>0</v>
      </c>
      <c r="AN223">
        <f t="shared" si="194"/>
        <v>0</v>
      </c>
      <c r="AO223">
        <f t="shared" si="195"/>
        <v>0</v>
      </c>
      <c r="AP223">
        <f t="shared" si="196"/>
        <v>0</v>
      </c>
      <c r="AQ223" s="23">
        <f t="shared" ca="1" si="197"/>
        <v>0</v>
      </c>
      <c r="AR223" s="465"/>
      <c r="AS223" s="335"/>
      <c r="AT223" s="335"/>
      <c r="AU223" s="335"/>
      <c r="AV223" s="335"/>
      <c r="AW223" s="335"/>
      <c r="AX223" s="335"/>
      <c r="AY223" s="335"/>
      <c r="AZ223" s="335"/>
      <c r="BA223" s="335"/>
      <c r="BB223" s="23">
        <v>65</v>
      </c>
      <c r="BC223" s="23">
        <f t="shared" si="198"/>
        <v>0</v>
      </c>
      <c r="BD223">
        <f t="shared" si="199"/>
        <v>0</v>
      </c>
      <c r="BE223">
        <f t="shared" si="200"/>
        <v>0</v>
      </c>
      <c r="BF223">
        <f t="shared" si="201"/>
        <v>0</v>
      </c>
      <c r="BG223">
        <f t="shared" si="202"/>
        <v>0</v>
      </c>
      <c r="BH223" s="23">
        <f t="shared" si="203"/>
        <v>0</v>
      </c>
      <c r="BI223" s="465"/>
      <c r="BJ223" s="335"/>
      <c r="BK223" s="335"/>
      <c r="BL223" s="335"/>
      <c r="BM223" s="335"/>
      <c r="BN223" s="335"/>
      <c r="BO223" s="335"/>
      <c r="BP223" s="335"/>
      <c r="BQ223" s="335"/>
      <c r="BR223" s="335"/>
      <c r="BS223" s="23">
        <v>65</v>
      </c>
      <c r="BT223" s="23">
        <f t="shared" si="204"/>
        <v>0</v>
      </c>
      <c r="BU223">
        <f t="shared" si="205"/>
        <v>0</v>
      </c>
      <c r="BV223">
        <f t="shared" si="206"/>
        <v>0</v>
      </c>
      <c r="BW223">
        <f t="shared" si="207"/>
        <v>0</v>
      </c>
      <c r="BX223">
        <f t="shared" si="208"/>
        <v>0</v>
      </c>
      <c r="BY223" s="23">
        <f t="shared" ca="1" si="209"/>
        <v>200</v>
      </c>
      <c r="BZ223" s="465"/>
      <c r="CA223" s="335"/>
      <c r="CB223" s="335"/>
      <c r="CC223" s="335"/>
      <c r="CD223" s="335"/>
      <c r="CE223" s="335"/>
      <c r="CF223" s="335"/>
      <c r="CG223" s="335"/>
      <c r="CH223" s="335"/>
      <c r="CI223" s="335"/>
      <c r="CJ223" s="23">
        <v>65</v>
      </c>
      <c r="CK223" s="23">
        <f t="shared" si="210"/>
        <v>0</v>
      </c>
      <c r="CL223">
        <f t="shared" si="211"/>
        <v>0</v>
      </c>
      <c r="CM223">
        <f t="shared" si="212"/>
        <v>0</v>
      </c>
      <c r="CN223">
        <f t="shared" si="213"/>
        <v>0</v>
      </c>
      <c r="CO223">
        <f t="shared" si="214"/>
        <v>0</v>
      </c>
      <c r="CP223" s="23">
        <f t="shared" si="215"/>
        <v>0</v>
      </c>
      <c r="CQ223" s="465"/>
      <c r="CR223" s="335"/>
      <c r="CS223" s="335"/>
      <c r="CT223" s="335"/>
      <c r="CU223" s="335"/>
      <c r="CV223" s="335"/>
      <c r="CW223" s="335"/>
      <c r="CX223" s="335"/>
      <c r="CY223" s="335"/>
      <c r="CZ223" s="335"/>
      <c r="DA223" s="23">
        <v>65</v>
      </c>
      <c r="DB223" s="23">
        <f t="shared" si="216"/>
        <v>0</v>
      </c>
      <c r="DC223">
        <f t="shared" si="217"/>
        <v>0</v>
      </c>
      <c r="DD223">
        <f t="shared" si="218"/>
        <v>0</v>
      </c>
      <c r="DE223">
        <f t="shared" si="219"/>
        <v>0</v>
      </c>
      <c r="DF223">
        <f t="shared" si="220"/>
        <v>0</v>
      </c>
      <c r="DG223" s="23">
        <f t="shared" ca="1" si="221"/>
        <v>0</v>
      </c>
      <c r="DH223" s="465"/>
      <c r="DI223" s="335"/>
      <c r="DJ223" s="335"/>
      <c r="DK223" s="335"/>
      <c r="DL223" s="335"/>
      <c r="DM223" s="335"/>
      <c r="DN223" s="335"/>
      <c r="DO223" s="335"/>
      <c r="DP223" s="335"/>
      <c r="DQ223" s="335"/>
      <c r="DR223" s="23">
        <v>65</v>
      </c>
      <c r="DS223" s="23">
        <f t="shared" si="222"/>
        <v>0</v>
      </c>
      <c r="DT223">
        <f t="shared" si="223"/>
        <v>0</v>
      </c>
      <c r="DU223">
        <f t="shared" si="224"/>
        <v>0</v>
      </c>
      <c r="DV223">
        <f t="shared" si="225"/>
        <v>0</v>
      </c>
      <c r="DW223">
        <f t="shared" si="226"/>
        <v>0</v>
      </c>
      <c r="DX223" s="23">
        <f t="shared" si="227"/>
        <v>0</v>
      </c>
      <c r="DY223" s="465"/>
      <c r="DZ223" s="335"/>
      <c r="EA223" s="335"/>
      <c r="EB223" s="335"/>
      <c r="EC223" s="335"/>
      <c r="ED223" s="335"/>
      <c r="EE223" s="335"/>
      <c r="EF223" s="335"/>
      <c r="EG223" s="335"/>
      <c r="EH223" s="335"/>
      <c r="EI223" s="23">
        <v>65</v>
      </c>
      <c r="EJ223" s="23">
        <f t="shared" si="228"/>
        <v>0</v>
      </c>
      <c r="EK223">
        <f t="shared" si="229"/>
        <v>0</v>
      </c>
      <c r="EL223">
        <f t="shared" si="230"/>
        <v>0</v>
      </c>
      <c r="EM223">
        <f t="shared" si="231"/>
        <v>0</v>
      </c>
      <c r="EN223">
        <f t="shared" si="232"/>
        <v>0</v>
      </c>
      <c r="EO223" s="23">
        <f t="shared" si="233"/>
        <v>0</v>
      </c>
      <c r="EP223" s="465"/>
      <c r="EQ223" s="335"/>
      <c r="ER223" s="335"/>
      <c r="ES223" s="335"/>
      <c r="ET223" s="335"/>
      <c r="EU223" s="335"/>
      <c r="EV223" s="335"/>
      <c r="EW223" s="335"/>
      <c r="EX223" s="335"/>
      <c r="EY223" s="335"/>
      <c r="EZ223" s="23">
        <v>65</v>
      </c>
      <c r="FA223" s="23">
        <f t="shared" si="234"/>
        <v>0</v>
      </c>
      <c r="FB223">
        <f t="shared" si="235"/>
        <v>0</v>
      </c>
      <c r="FC223">
        <f t="shared" si="236"/>
        <v>0</v>
      </c>
      <c r="FD223">
        <f t="shared" si="237"/>
        <v>0</v>
      </c>
      <c r="FE223">
        <f t="shared" si="238"/>
        <v>0</v>
      </c>
      <c r="FF223" s="23">
        <f t="shared" ca="1" si="239"/>
        <v>0</v>
      </c>
      <c r="FG223" s="465"/>
      <c r="FH223" s="335"/>
      <c r="FI223" s="335"/>
      <c r="FJ223" s="335"/>
      <c r="FK223" s="335"/>
      <c r="FL223" s="335"/>
      <c r="FM223" s="335"/>
      <c r="FN223" s="335"/>
      <c r="FO223" s="335"/>
      <c r="FP223" s="335"/>
      <c r="FQ223" s="23">
        <v>65</v>
      </c>
      <c r="FR223" s="23">
        <f t="shared" si="240"/>
        <v>0</v>
      </c>
      <c r="FS223">
        <f t="shared" si="241"/>
        <v>0</v>
      </c>
      <c r="FT223">
        <f t="shared" si="242"/>
        <v>0</v>
      </c>
      <c r="FU223">
        <f t="shared" si="243"/>
        <v>0</v>
      </c>
      <c r="FV223">
        <f t="shared" si="244"/>
        <v>0</v>
      </c>
      <c r="FW223" s="23">
        <f t="shared" si="245"/>
        <v>0</v>
      </c>
      <c r="FX223" s="465"/>
      <c r="FY223" s="335"/>
      <c r="FZ223" s="335"/>
      <c r="GA223" s="335"/>
      <c r="GB223" s="335"/>
      <c r="GC223" s="335"/>
      <c r="GD223" s="335"/>
      <c r="GE223" s="335"/>
      <c r="GF223" s="335"/>
      <c r="GG223" s="335"/>
      <c r="GH223" s="23">
        <v>65</v>
      </c>
      <c r="GI223" s="23">
        <f t="shared" si="246"/>
        <v>0</v>
      </c>
      <c r="GJ223">
        <f t="shared" si="247"/>
        <v>0</v>
      </c>
      <c r="GK223">
        <f t="shared" si="248"/>
        <v>0</v>
      </c>
      <c r="GL223">
        <f t="shared" si="249"/>
        <v>0</v>
      </c>
      <c r="GM223">
        <f t="shared" si="250"/>
        <v>0</v>
      </c>
      <c r="GN223" s="23">
        <f t="shared" si="251"/>
        <v>0</v>
      </c>
      <c r="GO223" s="465"/>
      <c r="GP223" s="335"/>
      <c r="GQ223" s="335"/>
      <c r="GR223" s="335"/>
      <c r="GS223" s="335"/>
      <c r="GT223" s="335"/>
      <c r="GU223" s="335"/>
      <c r="GV223" s="335"/>
      <c r="GW223" s="335"/>
      <c r="GX223" s="335"/>
      <c r="GY223" s="23">
        <v>65</v>
      </c>
      <c r="GZ223" s="23">
        <f t="shared" si="252"/>
        <v>0</v>
      </c>
      <c r="HA223">
        <f t="shared" si="253"/>
        <v>0</v>
      </c>
      <c r="HB223">
        <f t="shared" si="254"/>
        <v>0</v>
      </c>
      <c r="HC223">
        <f t="shared" si="255"/>
        <v>0</v>
      </c>
      <c r="HD223">
        <f t="shared" si="256"/>
        <v>0</v>
      </c>
      <c r="HE223" s="23">
        <f t="shared" si="257"/>
        <v>0</v>
      </c>
      <c r="HF223" s="465"/>
      <c r="HG223" s="335"/>
      <c r="HH223" s="335"/>
      <c r="HI223" s="335"/>
      <c r="HJ223" s="335"/>
      <c r="HK223" s="335"/>
      <c r="HL223" s="335"/>
      <c r="HM223" s="335"/>
      <c r="HN223" s="335"/>
      <c r="HO223" s="335"/>
      <c r="HP223" s="23">
        <v>65</v>
      </c>
      <c r="HQ223" s="23">
        <f t="shared" si="258"/>
        <v>0</v>
      </c>
      <c r="HR223">
        <f t="shared" si="259"/>
        <v>0</v>
      </c>
      <c r="HS223">
        <f t="shared" si="260"/>
        <v>0</v>
      </c>
      <c r="HT223">
        <f t="shared" si="261"/>
        <v>0</v>
      </c>
      <c r="HU223">
        <f t="shared" si="262"/>
        <v>0</v>
      </c>
      <c r="HV223" s="23">
        <f t="shared" si="263"/>
        <v>0</v>
      </c>
      <c r="HW223" s="465"/>
      <c r="HX223" s="335"/>
      <c r="HY223" s="335"/>
      <c r="HZ223" s="335"/>
      <c r="IA223" s="335"/>
      <c r="IB223" s="335"/>
      <c r="IC223" s="335"/>
      <c r="ID223" s="335"/>
      <c r="IE223" s="335"/>
      <c r="IF223" s="335"/>
      <c r="IG223" s="23">
        <v>65</v>
      </c>
      <c r="IH223" s="23">
        <f t="shared" si="264"/>
        <v>0</v>
      </c>
      <c r="II223">
        <f t="shared" si="265"/>
        <v>0</v>
      </c>
      <c r="IJ223">
        <f t="shared" si="266"/>
        <v>0</v>
      </c>
      <c r="IK223">
        <f t="shared" si="267"/>
        <v>0</v>
      </c>
      <c r="IL223">
        <f t="shared" si="268"/>
        <v>0</v>
      </c>
      <c r="IM223" s="23">
        <f t="shared" si="269"/>
        <v>0</v>
      </c>
      <c r="IN223" s="465"/>
      <c r="IO223" s="335"/>
      <c r="IP223" s="335"/>
      <c r="IQ223" s="335"/>
      <c r="IR223" s="335"/>
      <c r="IS223" s="335"/>
      <c r="IT223" s="335"/>
    </row>
    <row r="224" spans="1:254" s="124" customFormat="1" ht="12.75" x14ac:dyDescent="0.2">
      <c r="A224" s="335"/>
      <c r="B224" s="335"/>
      <c r="C224" s="23">
        <v>66</v>
      </c>
      <c r="D224" s="23">
        <f t="shared" si="180"/>
        <v>0</v>
      </c>
      <c r="E224">
        <f t="shared" si="181"/>
        <v>0</v>
      </c>
      <c r="F224">
        <f t="shared" si="182"/>
        <v>0</v>
      </c>
      <c r="G224">
        <f t="shared" si="183"/>
        <v>0</v>
      </c>
      <c r="H224">
        <f t="shared" si="184"/>
        <v>0</v>
      </c>
      <c r="I224" s="23">
        <f t="shared" si="185"/>
        <v>0</v>
      </c>
      <c r="J224" s="465"/>
      <c r="K224" s="335"/>
      <c r="L224" s="335"/>
      <c r="M224" s="335"/>
      <c r="N224" s="335"/>
      <c r="O224" s="335"/>
      <c r="P224" s="335"/>
      <c r="Q224" s="335"/>
      <c r="R224" s="335"/>
      <c r="S224" s="335"/>
      <c r="T224" s="23">
        <v>66</v>
      </c>
      <c r="U224" s="23">
        <f t="shared" si="186"/>
        <v>0</v>
      </c>
      <c r="V224">
        <f t="shared" si="187"/>
        <v>0</v>
      </c>
      <c r="W224">
        <f t="shared" si="188"/>
        <v>0</v>
      </c>
      <c r="X224">
        <f t="shared" si="189"/>
        <v>0</v>
      </c>
      <c r="Y224">
        <f t="shared" si="190"/>
        <v>0</v>
      </c>
      <c r="Z224" s="23">
        <f t="shared" si="191"/>
        <v>0</v>
      </c>
      <c r="AA224" s="465"/>
      <c r="AB224" s="335"/>
      <c r="AC224" s="335"/>
      <c r="AD224" s="335"/>
      <c r="AE224" s="335"/>
      <c r="AF224" s="335"/>
      <c r="AG224" s="335"/>
      <c r="AH224" s="335"/>
      <c r="AI224" s="335"/>
      <c r="AJ224" s="335"/>
      <c r="AK224" s="23">
        <v>66</v>
      </c>
      <c r="AL224" s="23">
        <f t="shared" si="192"/>
        <v>0</v>
      </c>
      <c r="AM224">
        <f t="shared" si="193"/>
        <v>0</v>
      </c>
      <c r="AN224">
        <f t="shared" si="194"/>
        <v>0</v>
      </c>
      <c r="AO224">
        <f t="shared" si="195"/>
        <v>0</v>
      </c>
      <c r="AP224">
        <f t="shared" si="196"/>
        <v>0</v>
      </c>
      <c r="AQ224" s="23">
        <f t="shared" ca="1" si="197"/>
        <v>0</v>
      </c>
      <c r="AR224" s="465"/>
      <c r="AS224" s="335"/>
      <c r="AT224" s="335"/>
      <c r="AU224" s="335"/>
      <c r="AV224" s="335"/>
      <c r="AW224" s="335"/>
      <c r="AX224" s="335"/>
      <c r="AY224" s="335"/>
      <c r="AZ224" s="335"/>
      <c r="BA224" s="335"/>
      <c r="BB224" s="23">
        <v>66</v>
      </c>
      <c r="BC224" s="23">
        <f t="shared" si="198"/>
        <v>0</v>
      </c>
      <c r="BD224">
        <f t="shared" si="199"/>
        <v>0</v>
      </c>
      <c r="BE224">
        <f t="shared" si="200"/>
        <v>0</v>
      </c>
      <c r="BF224">
        <f t="shared" si="201"/>
        <v>0</v>
      </c>
      <c r="BG224">
        <f t="shared" si="202"/>
        <v>0</v>
      </c>
      <c r="BH224" s="23">
        <f t="shared" si="203"/>
        <v>0</v>
      </c>
      <c r="BI224" s="465"/>
      <c r="BJ224" s="335"/>
      <c r="BK224" s="335"/>
      <c r="BL224" s="335"/>
      <c r="BM224" s="335"/>
      <c r="BN224" s="335"/>
      <c r="BO224" s="335"/>
      <c r="BP224" s="335"/>
      <c r="BQ224" s="335"/>
      <c r="BR224" s="335"/>
      <c r="BS224" s="23">
        <v>66</v>
      </c>
      <c r="BT224" s="23">
        <f t="shared" ca="1" si="204"/>
        <v>200</v>
      </c>
      <c r="BU224">
        <f t="shared" si="205"/>
        <v>0</v>
      </c>
      <c r="BV224">
        <f t="shared" si="206"/>
        <v>0</v>
      </c>
      <c r="BW224">
        <f t="shared" si="207"/>
        <v>0</v>
      </c>
      <c r="BX224">
        <f t="shared" ca="1" si="208"/>
        <v>200</v>
      </c>
      <c r="BY224" s="23">
        <f t="shared" ca="1" si="209"/>
        <v>200</v>
      </c>
      <c r="BZ224" s="465"/>
      <c r="CA224" s="335"/>
      <c r="CB224" s="335"/>
      <c r="CC224" s="335"/>
      <c r="CD224" s="335"/>
      <c r="CE224" s="335"/>
      <c r="CF224" s="335"/>
      <c r="CG224" s="335"/>
      <c r="CH224" s="335"/>
      <c r="CI224" s="335"/>
      <c r="CJ224" s="23">
        <v>66</v>
      </c>
      <c r="CK224" s="23">
        <f t="shared" si="210"/>
        <v>0</v>
      </c>
      <c r="CL224">
        <f t="shared" si="211"/>
        <v>0</v>
      </c>
      <c r="CM224">
        <f t="shared" si="212"/>
        <v>0</v>
      </c>
      <c r="CN224">
        <f t="shared" si="213"/>
        <v>0</v>
      </c>
      <c r="CO224">
        <f t="shared" si="214"/>
        <v>0</v>
      </c>
      <c r="CP224" s="23">
        <f t="shared" si="215"/>
        <v>0</v>
      </c>
      <c r="CQ224" s="465"/>
      <c r="CR224" s="335"/>
      <c r="CS224" s="335"/>
      <c r="CT224" s="335"/>
      <c r="CU224" s="335"/>
      <c r="CV224" s="335"/>
      <c r="CW224" s="335"/>
      <c r="CX224" s="335"/>
      <c r="CY224" s="335"/>
      <c r="CZ224" s="335"/>
      <c r="DA224" s="23">
        <v>66</v>
      </c>
      <c r="DB224" s="23">
        <f t="shared" si="216"/>
        <v>0</v>
      </c>
      <c r="DC224">
        <f t="shared" si="217"/>
        <v>0</v>
      </c>
      <c r="DD224">
        <f t="shared" si="218"/>
        <v>0</v>
      </c>
      <c r="DE224">
        <f t="shared" si="219"/>
        <v>0</v>
      </c>
      <c r="DF224">
        <f t="shared" si="220"/>
        <v>0</v>
      </c>
      <c r="DG224" s="23">
        <f t="shared" ca="1" si="221"/>
        <v>0</v>
      </c>
      <c r="DH224" s="465"/>
      <c r="DI224" s="335"/>
      <c r="DJ224" s="335"/>
      <c r="DK224" s="335"/>
      <c r="DL224" s="335"/>
      <c r="DM224" s="335"/>
      <c r="DN224" s="335"/>
      <c r="DO224" s="335"/>
      <c r="DP224" s="335"/>
      <c r="DQ224" s="335"/>
      <c r="DR224" s="23">
        <v>66</v>
      </c>
      <c r="DS224" s="23">
        <f t="shared" si="222"/>
        <v>0</v>
      </c>
      <c r="DT224">
        <f t="shared" si="223"/>
        <v>0</v>
      </c>
      <c r="DU224">
        <f t="shared" si="224"/>
        <v>0</v>
      </c>
      <c r="DV224">
        <f t="shared" si="225"/>
        <v>0</v>
      </c>
      <c r="DW224">
        <f t="shared" si="226"/>
        <v>0</v>
      </c>
      <c r="DX224" s="23">
        <f t="shared" si="227"/>
        <v>0</v>
      </c>
      <c r="DY224" s="465"/>
      <c r="DZ224" s="335"/>
      <c r="EA224" s="335"/>
      <c r="EB224" s="335"/>
      <c r="EC224" s="335"/>
      <c r="ED224" s="335"/>
      <c r="EE224" s="335"/>
      <c r="EF224" s="335"/>
      <c r="EG224" s="335"/>
      <c r="EH224" s="335"/>
      <c r="EI224" s="23">
        <v>66</v>
      </c>
      <c r="EJ224" s="23">
        <f t="shared" si="228"/>
        <v>0</v>
      </c>
      <c r="EK224">
        <f t="shared" si="229"/>
        <v>0</v>
      </c>
      <c r="EL224">
        <f t="shared" si="230"/>
        <v>0</v>
      </c>
      <c r="EM224">
        <f t="shared" si="231"/>
        <v>0</v>
      </c>
      <c r="EN224">
        <f t="shared" si="232"/>
        <v>0</v>
      </c>
      <c r="EO224" s="23">
        <f t="shared" si="233"/>
        <v>0</v>
      </c>
      <c r="EP224" s="465"/>
      <c r="EQ224" s="335"/>
      <c r="ER224" s="335"/>
      <c r="ES224" s="335"/>
      <c r="ET224" s="335"/>
      <c r="EU224" s="335"/>
      <c r="EV224" s="335"/>
      <c r="EW224" s="335"/>
      <c r="EX224" s="335"/>
      <c r="EY224" s="335"/>
      <c r="EZ224" s="23">
        <v>66</v>
      </c>
      <c r="FA224" s="23">
        <f t="shared" si="234"/>
        <v>0</v>
      </c>
      <c r="FB224">
        <f t="shared" si="235"/>
        <v>0</v>
      </c>
      <c r="FC224">
        <f t="shared" si="236"/>
        <v>0</v>
      </c>
      <c r="FD224">
        <f t="shared" si="237"/>
        <v>0</v>
      </c>
      <c r="FE224">
        <f t="shared" si="238"/>
        <v>0</v>
      </c>
      <c r="FF224" s="23">
        <f t="shared" ca="1" si="239"/>
        <v>0</v>
      </c>
      <c r="FG224" s="465"/>
      <c r="FH224" s="335"/>
      <c r="FI224" s="335"/>
      <c r="FJ224" s="335"/>
      <c r="FK224" s="335"/>
      <c r="FL224" s="335"/>
      <c r="FM224" s="335"/>
      <c r="FN224" s="335"/>
      <c r="FO224" s="335"/>
      <c r="FP224" s="335"/>
      <c r="FQ224" s="23">
        <v>66</v>
      </c>
      <c r="FR224" s="23">
        <f t="shared" si="240"/>
        <v>0</v>
      </c>
      <c r="FS224">
        <f t="shared" si="241"/>
        <v>0</v>
      </c>
      <c r="FT224">
        <f t="shared" si="242"/>
        <v>0</v>
      </c>
      <c r="FU224">
        <f t="shared" si="243"/>
        <v>0</v>
      </c>
      <c r="FV224">
        <f t="shared" si="244"/>
        <v>0</v>
      </c>
      <c r="FW224" s="23">
        <f t="shared" si="245"/>
        <v>0</v>
      </c>
      <c r="FX224" s="465"/>
      <c r="FY224" s="335"/>
      <c r="FZ224" s="335"/>
      <c r="GA224" s="335"/>
      <c r="GB224" s="335"/>
      <c r="GC224" s="335"/>
      <c r="GD224" s="335"/>
      <c r="GE224" s="335"/>
      <c r="GF224" s="335"/>
      <c r="GG224" s="335"/>
      <c r="GH224" s="23">
        <v>66</v>
      </c>
      <c r="GI224" s="23">
        <f t="shared" si="246"/>
        <v>0</v>
      </c>
      <c r="GJ224">
        <f t="shared" si="247"/>
        <v>0</v>
      </c>
      <c r="GK224">
        <f t="shared" si="248"/>
        <v>0</v>
      </c>
      <c r="GL224">
        <f t="shared" si="249"/>
        <v>0</v>
      </c>
      <c r="GM224">
        <f t="shared" si="250"/>
        <v>0</v>
      </c>
      <c r="GN224" s="23">
        <f t="shared" si="251"/>
        <v>0</v>
      </c>
      <c r="GO224" s="465"/>
      <c r="GP224" s="335"/>
      <c r="GQ224" s="335"/>
      <c r="GR224" s="335"/>
      <c r="GS224" s="335"/>
      <c r="GT224" s="335"/>
      <c r="GU224" s="335"/>
      <c r="GV224" s="335"/>
      <c r="GW224" s="335"/>
      <c r="GX224" s="335"/>
      <c r="GY224" s="23">
        <v>66</v>
      </c>
      <c r="GZ224" s="23">
        <f t="shared" si="252"/>
        <v>0</v>
      </c>
      <c r="HA224">
        <f t="shared" si="253"/>
        <v>0</v>
      </c>
      <c r="HB224">
        <f t="shared" si="254"/>
        <v>0</v>
      </c>
      <c r="HC224">
        <f t="shared" si="255"/>
        <v>0</v>
      </c>
      <c r="HD224">
        <f t="shared" si="256"/>
        <v>0</v>
      </c>
      <c r="HE224" s="23">
        <f t="shared" si="257"/>
        <v>0</v>
      </c>
      <c r="HF224" s="465"/>
      <c r="HG224" s="335"/>
      <c r="HH224" s="335"/>
      <c r="HI224" s="335"/>
      <c r="HJ224" s="335"/>
      <c r="HK224" s="335"/>
      <c r="HL224" s="335"/>
      <c r="HM224" s="335"/>
      <c r="HN224" s="335"/>
      <c r="HO224" s="335"/>
      <c r="HP224" s="23">
        <v>66</v>
      </c>
      <c r="HQ224" s="23">
        <f t="shared" si="258"/>
        <v>0</v>
      </c>
      <c r="HR224">
        <f t="shared" si="259"/>
        <v>0</v>
      </c>
      <c r="HS224">
        <f t="shared" si="260"/>
        <v>0</v>
      </c>
      <c r="HT224">
        <f t="shared" si="261"/>
        <v>0</v>
      </c>
      <c r="HU224">
        <f t="shared" si="262"/>
        <v>0</v>
      </c>
      <c r="HV224" s="23">
        <f t="shared" si="263"/>
        <v>0</v>
      </c>
      <c r="HW224" s="465"/>
      <c r="HX224" s="335"/>
      <c r="HY224" s="335"/>
      <c r="HZ224" s="335"/>
      <c r="IA224" s="335"/>
      <c r="IB224" s="335"/>
      <c r="IC224" s="335"/>
      <c r="ID224" s="335"/>
      <c r="IE224" s="335"/>
      <c r="IF224" s="335"/>
      <c r="IG224" s="23">
        <v>66</v>
      </c>
      <c r="IH224" s="23">
        <f t="shared" si="264"/>
        <v>0</v>
      </c>
      <c r="II224">
        <f t="shared" si="265"/>
        <v>0</v>
      </c>
      <c r="IJ224">
        <f t="shared" si="266"/>
        <v>0</v>
      </c>
      <c r="IK224">
        <f t="shared" si="267"/>
        <v>0</v>
      </c>
      <c r="IL224">
        <f t="shared" si="268"/>
        <v>0</v>
      </c>
      <c r="IM224" s="23">
        <f t="shared" si="269"/>
        <v>0</v>
      </c>
      <c r="IN224" s="465"/>
      <c r="IO224" s="335"/>
      <c r="IP224" s="335"/>
      <c r="IQ224" s="335"/>
      <c r="IR224" s="335"/>
      <c r="IS224" s="335"/>
      <c r="IT224" s="335"/>
    </row>
    <row r="225" spans="1:254" s="124" customFormat="1" ht="12.75" x14ac:dyDescent="0.2">
      <c r="A225" s="335"/>
      <c r="B225" s="335"/>
      <c r="C225" s="23">
        <v>67</v>
      </c>
      <c r="D225" s="23">
        <f t="shared" si="180"/>
        <v>0</v>
      </c>
      <c r="E225">
        <f t="shared" si="181"/>
        <v>0</v>
      </c>
      <c r="F225">
        <f t="shared" si="182"/>
        <v>0</v>
      </c>
      <c r="G225">
        <f t="shared" si="183"/>
        <v>0</v>
      </c>
      <c r="H225">
        <f t="shared" si="184"/>
        <v>0</v>
      </c>
      <c r="I225" s="23">
        <f t="shared" si="185"/>
        <v>0</v>
      </c>
      <c r="J225" s="465"/>
      <c r="K225" s="335"/>
      <c r="L225" s="335"/>
      <c r="M225" s="335"/>
      <c r="N225" s="335"/>
      <c r="O225" s="335"/>
      <c r="P225" s="335"/>
      <c r="Q225" s="335"/>
      <c r="R225" s="335"/>
      <c r="S225" s="335"/>
      <c r="T225" s="23">
        <v>67</v>
      </c>
      <c r="U225" s="23">
        <f t="shared" si="186"/>
        <v>0</v>
      </c>
      <c r="V225">
        <f t="shared" si="187"/>
        <v>0</v>
      </c>
      <c r="W225">
        <f t="shared" si="188"/>
        <v>0</v>
      </c>
      <c r="X225">
        <f t="shared" si="189"/>
        <v>0</v>
      </c>
      <c r="Y225">
        <f t="shared" si="190"/>
        <v>0</v>
      </c>
      <c r="Z225" s="23">
        <f t="shared" si="191"/>
        <v>0</v>
      </c>
      <c r="AA225" s="465"/>
      <c r="AB225" s="335"/>
      <c r="AC225" s="335"/>
      <c r="AD225" s="335"/>
      <c r="AE225" s="335"/>
      <c r="AF225" s="335"/>
      <c r="AG225" s="335"/>
      <c r="AH225" s="335"/>
      <c r="AI225" s="335"/>
      <c r="AJ225" s="335"/>
      <c r="AK225" s="23">
        <v>67</v>
      </c>
      <c r="AL225" s="23">
        <f t="shared" si="192"/>
        <v>0</v>
      </c>
      <c r="AM225">
        <f t="shared" si="193"/>
        <v>0</v>
      </c>
      <c r="AN225">
        <f t="shared" si="194"/>
        <v>0</v>
      </c>
      <c r="AO225">
        <f t="shared" si="195"/>
        <v>0</v>
      </c>
      <c r="AP225">
        <f t="shared" si="196"/>
        <v>0</v>
      </c>
      <c r="AQ225" s="23">
        <f t="shared" ca="1" si="197"/>
        <v>0</v>
      </c>
      <c r="AR225" s="465"/>
      <c r="AS225" s="335"/>
      <c r="AT225" s="335"/>
      <c r="AU225" s="335"/>
      <c r="AV225" s="335"/>
      <c r="AW225" s="335"/>
      <c r="AX225" s="335"/>
      <c r="AY225" s="335"/>
      <c r="AZ225" s="335"/>
      <c r="BA225" s="335"/>
      <c r="BB225" s="23">
        <v>67</v>
      </c>
      <c r="BC225" s="23">
        <f t="shared" si="198"/>
        <v>0</v>
      </c>
      <c r="BD225">
        <f t="shared" si="199"/>
        <v>0</v>
      </c>
      <c r="BE225">
        <f t="shared" si="200"/>
        <v>0</v>
      </c>
      <c r="BF225">
        <f t="shared" si="201"/>
        <v>0</v>
      </c>
      <c r="BG225">
        <f t="shared" si="202"/>
        <v>0</v>
      </c>
      <c r="BH225" s="23">
        <f t="shared" si="203"/>
        <v>0</v>
      </c>
      <c r="BI225" s="465"/>
      <c r="BJ225" s="335"/>
      <c r="BK225" s="335"/>
      <c r="BL225" s="335"/>
      <c r="BM225" s="335"/>
      <c r="BN225" s="335"/>
      <c r="BO225" s="335"/>
      <c r="BP225" s="335"/>
      <c r="BQ225" s="335"/>
      <c r="BR225" s="335"/>
      <c r="BS225" s="23">
        <v>67</v>
      </c>
      <c r="BT225" s="23">
        <f t="shared" si="204"/>
        <v>0</v>
      </c>
      <c r="BU225">
        <f t="shared" si="205"/>
        <v>0</v>
      </c>
      <c r="BV225">
        <f t="shared" si="206"/>
        <v>0</v>
      </c>
      <c r="BW225">
        <f t="shared" si="207"/>
        <v>0</v>
      </c>
      <c r="BX225">
        <f t="shared" si="208"/>
        <v>0</v>
      </c>
      <c r="BY225" s="23">
        <f t="shared" ca="1" si="209"/>
        <v>200</v>
      </c>
      <c r="BZ225" s="465"/>
      <c r="CA225" s="335"/>
      <c r="CB225" s="335"/>
      <c r="CC225" s="335"/>
      <c r="CD225" s="335"/>
      <c r="CE225" s="335"/>
      <c r="CF225" s="335"/>
      <c r="CG225" s="335"/>
      <c r="CH225" s="335"/>
      <c r="CI225" s="335"/>
      <c r="CJ225" s="23">
        <v>67</v>
      </c>
      <c r="CK225" s="23">
        <f t="shared" si="210"/>
        <v>0</v>
      </c>
      <c r="CL225">
        <f t="shared" si="211"/>
        <v>0</v>
      </c>
      <c r="CM225">
        <f t="shared" si="212"/>
        <v>0</v>
      </c>
      <c r="CN225">
        <f t="shared" si="213"/>
        <v>0</v>
      </c>
      <c r="CO225">
        <f t="shared" si="214"/>
        <v>0</v>
      </c>
      <c r="CP225" s="23">
        <f t="shared" si="215"/>
        <v>0</v>
      </c>
      <c r="CQ225" s="465"/>
      <c r="CR225" s="335"/>
      <c r="CS225" s="335"/>
      <c r="CT225" s="335"/>
      <c r="CU225" s="335"/>
      <c r="CV225" s="335"/>
      <c r="CW225" s="335"/>
      <c r="CX225" s="335"/>
      <c r="CY225" s="335"/>
      <c r="CZ225" s="335"/>
      <c r="DA225" s="23">
        <v>67</v>
      </c>
      <c r="DB225" s="23">
        <f t="shared" si="216"/>
        <v>0</v>
      </c>
      <c r="DC225">
        <f t="shared" si="217"/>
        <v>0</v>
      </c>
      <c r="DD225">
        <f t="shared" si="218"/>
        <v>0</v>
      </c>
      <c r="DE225">
        <f t="shared" si="219"/>
        <v>0</v>
      </c>
      <c r="DF225">
        <f t="shared" si="220"/>
        <v>0</v>
      </c>
      <c r="DG225" s="23">
        <f t="shared" ca="1" si="221"/>
        <v>0</v>
      </c>
      <c r="DH225" s="465"/>
      <c r="DI225" s="335"/>
      <c r="DJ225" s="335"/>
      <c r="DK225" s="335"/>
      <c r="DL225" s="335"/>
      <c r="DM225" s="335"/>
      <c r="DN225" s="335"/>
      <c r="DO225" s="335"/>
      <c r="DP225" s="335"/>
      <c r="DQ225" s="335"/>
      <c r="DR225" s="23">
        <v>67</v>
      </c>
      <c r="DS225" s="23">
        <f t="shared" si="222"/>
        <v>0</v>
      </c>
      <c r="DT225">
        <f t="shared" si="223"/>
        <v>0</v>
      </c>
      <c r="DU225">
        <f t="shared" si="224"/>
        <v>0</v>
      </c>
      <c r="DV225">
        <f t="shared" si="225"/>
        <v>0</v>
      </c>
      <c r="DW225">
        <f t="shared" si="226"/>
        <v>0</v>
      </c>
      <c r="DX225" s="23">
        <f t="shared" si="227"/>
        <v>0</v>
      </c>
      <c r="DY225" s="465"/>
      <c r="DZ225" s="335"/>
      <c r="EA225" s="335"/>
      <c r="EB225" s="335"/>
      <c r="EC225" s="335"/>
      <c r="ED225" s="335"/>
      <c r="EE225" s="335"/>
      <c r="EF225" s="335"/>
      <c r="EG225" s="335"/>
      <c r="EH225" s="335"/>
      <c r="EI225" s="23">
        <v>67</v>
      </c>
      <c r="EJ225" s="23">
        <f t="shared" si="228"/>
        <v>0</v>
      </c>
      <c r="EK225">
        <f t="shared" si="229"/>
        <v>0</v>
      </c>
      <c r="EL225">
        <f t="shared" si="230"/>
        <v>0</v>
      </c>
      <c r="EM225">
        <f t="shared" si="231"/>
        <v>0</v>
      </c>
      <c r="EN225">
        <f t="shared" si="232"/>
        <v>0</v>
      </c>
      <c r="EO225" s="23">
        <f t="shared" si="233"/>
        <v>0</v>
      </c>
      <c r="EP225" s="465"/>
      <c r="EQ225" s="335"/>
      <c r="ER225" s="335"/>
      <c r="ES225" s="335"/>
      <c r="ET225" s="335"/>
      <c r="EU225" s="335"/>
      <c r="EV225" s="335"/>
      <c r="EW225" s="335"/>
      <c r="EX225" s="335"/>
      <c r="EY225" s="335"/>
      <c r="EZ225" s="23">
        <v>67</v>
      </c>
      <c r="FA225" s="23">
        <f t="shared" si="234"/>
        <v>0</v>
      </c>
      <c r="FB225">
        <f t="shared" si="235"/>
        <v>0</v>
      </c>
      <c r="FC225">
        <f t="shared" si="236"/>
        <v>0</v>
      </c>
      <c r="FD225">
        <f t="shared" si="237"/>
        <v>0</v>
      </c>
      <c r="FE225">
        <f t="shared" si="238"/>
        <v>0</v>
      </c>
      <c r="FF225" s="23">
        <f t="shared" ca="1" si="239"/>
        <v>0</v>
      </c>
      <c r="FG225" s="465"/>
      <c r="FH225" s="335"/>
      <c r="FI225" s="335"/>
      <c r="FJ225" s="335"/>
      <c r="FK225" s="335"/>
      <c r="FL225" s="335"/>
      <c r="FM225" s="335"/>
      <c r="FN225" s="335"/>
      <c r="FO225" s="335"/>
      <c r="FP225" s="335"/>
      <c r="FQ225" s="23">
        <v>67</v>
      </c>
      <c r="FR225" s="23">
        <f t="shared" si="240"/>
        <v>0</v>
      </c>
      <c r="FS225">
        <f t="shared" si="241"/>
        <v>0</v>
      </c>
      <c r="FT225">
        <f t="shared" si="242"/>
        <v>0</v>
      </c>
      <c r="FU225">
        <f t="shared" si="243"/>
        <v>0</v>
      </c>
      <c r="FV225">
        <f t="shared" si="244"/>
        <v>0</v>
      </c>
      <c r="FW225" s="23">
        <f t="shared" si="245"/>
        <v>0</v>
      </c>
      <c r="FX225" s="465"/>
      <c r="FY225" s="335"/>
      <c r="FZ225" s="335"/>
      <c r="GA225" s="335"/>
      <c r="GB225" s="335"/>
      <c r="GC225" s="335"/>
      <c r="GD225" s="335"/>
      <c r="GE225" s="335"/>
      <c r="GF225" s="335"/>
      <c r="GG225" s="335"/>
      <c r="GH225" s="23">
        <v>67</v>
      </c>
      <c r="GI225" s="23">
        <f t="shared" si="246"/>
        <v>0</v>
      </c>
      <c r="GJ225">
        <f t="shared" si="247"/>
        <v>0</v>
      </c>
      <c r="GK225">
        <f t="shared" si="248"/>
        <v>0</v>
      </c>
      <c r="GL225">
        <f t="shared" si="249"/>
        <v>0</v>
      </c>
      <c r="GM225">
        <f t="shared" si="250"/>
        <v>0</v>
      </c>
      <c r="GN225" s="23">
        <f t="shared" si="251"/>
        <v>0</v>
      </c>
      <c r="GO225" s="465"/>
      <c r="GP225" s="335"/>
      <c r="GQ225" s="335"/>
      <c r="GR225" s="335"/>
      <c r="GS225" s="335"/>
      <c r="GT225" s="335"/>
      <c r="GU225" s="335"/>
      <c r="GV225" s="335"/>
      <c r="GW225" s="335"/>
      <c r="GX225" s="335"/>
      <c r="GY225" s="23">
        <v>67</v>
      </c>
      <c r="GZ225" s="23">
        <f t="shared" si="252"/>
        <v>0</v>
      </c>
      <c r="HA225">
        <f t="shared" si="253"/>
        <v>0</v>
      </c>
      <c r="HB225">
        <f t="shared" si="254"/>
        <v>0</v>
      </c>
      <c r="HC225">
        <f t="shared" si="255"/>
        <v>0</v>
      </c>
      <c r="HD225">
        <f t="shared" si="256"/>
        <v>0</v>
      </c>
      <c r="HE225" s="23">
        <f t="shared" si="257"/>
        <v>0</v>
      </c>
      <c r="HF225" s="465"/>
      <c r="HG225" s="335"/>
      <c r="HH225" s="335"/>
      <c r="HI225" s="335"/>
      <c r="HJ225" s="335"/>
      <c r="HK225" s="335"/>
      <c r="HL225" s="335"/>
      <c r="HM225" s="335"/>
      <c r="HN225" s="335"/>
      <c r="HO225" s="335"/>
      <c r="HP225" s="23">
        <v>67</v>
      </c>
      <c r="HQ225" s="23">
        <f t="shared" si="258"/>
        <v>0</v>
      </c>
      <c r="HR225">
        <f t="shared" si="259"/>
        <v>0</v>
      </c>
      <c r="HS225">
        <f t="shared" si="260"/>
        <v>0</v>
      </c>
      <c r="HT225">
        <f t="shared" si="261"/>
        <v>0</v>
      </c>
      <c r="HU225">
        <f t="shared" si="262"/>
        <v>0</v>
      </c>
      <c r="HV225" s="23">
        <f t="shared" si="263"/>
        <v>0</v>
      </c>
      <c r="HW225" s="465"/>
      <c r="HX225" s="335"/>
      <c r="HY225" s="335"/>
      <c r="HZ225" s="335"/>
      <c r="IA225" s="335"/>
      <c r="IB225" s="335"/>
      <c r="IC225" s="335"/>
      <c r="ID225" s="335"/>
      <c r="IE225" s="335"/>
      <c r="IF225" s="335"/>
      <c r="IG225" s="23">
        <v>67</v>
      </c>
      <c r="IH225" s="23">
        <f t="shared" si="264"/>
        <v>0</v>
      </c>
      <c r="II225">
        <f t="shared" si="265"/>
        <v>0</v>
      </c>
      <c r="IJ225">
        <f t="shared" si="266"/>
        <v>0</v>
      </c>
      <c r="IK225">
        <f t="shared" si="267"/>
        <v>0</v>
      </c>
      <c r="IL225">
        <f t="shared" si="268"/>
        <v>0</v>
      </c>
      <c r="IM225" s="23">
        <f t="shared" si="269"/>
        <v>0</v>
      </c>
      <c r="IN225" s="465"/>
      <c r="IO225" s="335"/>
      <c r="IP225" s="335"/>
      <c r="IQ225" s="335"/>
      <c r="IR225" s="335"/>
      <c r="IS225" s="335"/>
      <c r="IT225" s="335"/>
    </row>
    <row r="226" spans="1:254" s="124" customFormat="1" ht="12.75" x14ac:dyDescent="0.2">
      <c r="A226" s="335"/>
      <c r="B226" s="335"/>
      <c r="C226" s="23">
        <v>68</v>
      </c>
      <c r="D226" s="23">
        <f t="shared" si="180"/>
        <v>0</v>
      </c>
      <c r="E226">
        <f t="shared" si="181"/>
        <v>0</v>
      </c>
      <c r="F226">
        <f t="shared" si="182"/>
        <v>0</v>
      </c>
      <c r="G226">
        <f t="shared" si="183"/>
        <v>0</v>
      </c>
      <c r="H226">
        <f t="shared" si="184"/>
        <v>0</v>
      </c>
      <c r="I226" s="23">
        <f t="shared" si="185"/>
        <v>0</v>
      </c>
      <c r="J226" s="465"/>
      <c r="K226" s="335"/>
      <c r="L226" s="335"/>
      <c r="M226" s="335"/>
      <c r="N226" s="335"/>
      <c r="O226" s="335"/>
      <c r="P226" s="335"/>
      <c r="Q226" s="335"/>
      <c r="R226" s="335"/>
      <c r="S226" s="335"/>
      <c r="T226" s="23">
        <v>68</v>
      </c>
      <c r="U226" s="23">
        <f t="shared" si="186"/>
        <v>0</v>
      </c>
      <c r="V226">
        <f t="shared" si="187"/>
        <v>0</v>
      </c>
      <c r="W226">
        <f t="shared" si="188"/>
        <v>0</v>
      </c>
      <c r="X226">
        <f t="shared" si="189"/>
        <v>0</v>
      </c>
      <c r="Y226">
        <f t="shared" si="190"/>
        <v>0</v>
      </c>
      <c r="Z226" s="23">
        <f t="shared" si="191"/>
        <v>0</v>
      </c>
      <c r="AA226" s="465"/>
      <c r="AB226" s="335"/>
      <c r="AC226" s="335"/>
      <c r="AD226" s="335"/>
      <c r="AE226" s="335"/>
      <c r="AF226" s="335"/>
      <c r="AG226" s="335"/>
      <c r="AH226" s="335"/>
      <c r="AI226" s="335"/>
      <c r="AJ226" s="335"/>
      <c r="AK226" s="23">
        <v>68</v>
      </c>
      <c r="AL226" s="23">
        <f t="shared" si="192"/>
        <v>0</v>
      </c>
      <c r="AM226">
        <f t="shared" si="193"/>
        <v>0</v>
      </c>
      <c r="AN226">
        <f t="shared" si="194"/>
        <v>0</v>
      </c>
      <c r="AO226">
        <f t="shared" si="195"/>
        <v>0</v>
      </c>
      <c r="AP226">
        <f t="shared" si="196"/>
        <v>0</v>
      </c>
      <c r="AQ226" s="23">
        <f t="shared" ca="1" si="197"/>
        <v>0</v>
      </c>
      <c r="AR226" s="465"/>
      <c r="AS226" s="335"/>
      <c r="AT226" s="335"/>
      <c r="AU226" s="335"/>
      <c r="AV226" s="335"/>
      <c r="AW226" s="335"/>
      <c r="AX226" s="335"/>
      <c r="AY226" s="335"/>
      <c r="AZ226" s="335"/>
      <c r="BA226" s="335"/>
      <c r="BB226" s="23">
        <v>68</v>
      </c>
      <c r="BC226" s="23">
        <f t="shared" si="198"/>
        <v>0</v>
      </c>
      <c r="BD226">
        <f t="shared" si="199"/>
        <v>0</v>
      </c>
      <c r="BE226">
        <f t="shared" si="200"/>
        <v>0</v>
      </c>
      <c r="BF226">
        <f t="shared" si="201"/>
        <v>0</v>
      </c>
      <c r="BG226">
        <f t="shared" si="202"/>
        <v>0</v>
      </c>
      <c r="BH226" s="23">
        <f t="shared" si="203"/>
        <v>0</v>
      </c>
      <c r="BI226" s="465"/>
      <c r="BJ226" s="335"/>
      <c r="BK226" s="335"/>
      <c r="BL226" s="335"/>
      <c r="BM226" s="335"/>
      <c r="BN226" s="335"/>
      <c r="BO226" s="335"/>
      <c r="BP226" s="335"/>
      <c r="BQ226" s="335"/>
      <c r="BR226" s="335"/>
      <c r="BS226" s="23">
        <v>68</v>
      </c>
      <c r="BT226" s="23">
        <f t="shared" si="204"/>
        <v>0</v>
      </c>
      <c r="BU226">
        <f t="shared" si="205"/>
        <v>0</v>
      </c>
      <c r="BV226">
        <f t="shared" si="206"/>
        <v>0</v>
      </c>
      <c r="BW226">
        <f t="shared" si="207"/>
        <v>0</v>
      </c>
      <c r="BX226">
        <f t="shared" si="208"/>
        <v>0</v>
      </c>
      <c r="BY226" s="23">
        <f t="shared" ca="1" si="209"/>
        <v>200</v>
      </c>
      <c r="BZ226" s="465"/>
      <c r="CA226" s="335"/>
      <c r="CB226" s="335"/>
      <c r="CC226" s="335"/>
      <c r="CD226" s="335"/>
      <c r="CE226" s="335"/>
      <c r="CF226" s="335"/>
      <c r="CG226" s="335"/>
      <c r="CH226" s="335"/>
      <c r="CI226" s="335"/>
      <c r="CJ226" s="23">
        <v>68</v>
      </c>
      <c r="CK226" s="23">
        <f t="shared" si="210"/>
        <v>0</v>
      </c>
      <c r="CL226">
        <f t="shared" si="211"/>
        <v>0</v>
      </c>
      <c r="CM226">
        <f t="shared" si="212"/>
        <v>0</v>
      </c>
      <c r="CN226">
        <f t="shared" si="213"/>
        <v>0</v>
      </c>
      <c r="CO226">
        <f t="shared" si="214"/>
        <v>0</v>
      </c>
      <c r="CP226" s="23">
        <f t="shared" si="215"/>
        <v>0</v>
      </c>
      <c r="CQ226" s="465"/>
      <c r="CR226" s="335"/>
      <c r="CS226" s="335"/>
      <c r="CT226" s="335"/>
      <c r="CU226" s="335"/>
      <c r="CV226" s="335"/>
      <c r="CW226" s="335"/>
      <c r="CX226" s="335"/>
      <c r="CY226" s="335"/>
      <c r="CZ226" s="335"/>
      <c r="DA226" s="23">
        <v>68</v>
      </c>
      <c r="DB226" s="23">
        <f t="shared" si="216"/>
        <v>0</v>
      </c>
      <c r="DC226">
        <f t="shared" si="217"/>
        <v>0</v>
      </c>
      <c r="DD226">
        <f t="shared" si="218"/>
        <v>0</v>
      </c>
      <c r="DE226">
        <f t="shared" si="219"/>
        <v>0</v>
      </c>
      <c r="DF226">
        <f t="shared" si="220"/>
        <v>0</v>
      </c>
      <c r="DG226" s="23">
        <f t="shared" ca="1" si="221"/>
        <v>0</v>
      </c>
      <c r="DH226" s="465"/>
      <c r="DI226" s="335"/>
      <c r="DJ226" s="335"/>
      <c r="DK226" s="335"/>
      <c r="DL226" s="335"/>
      <c r="DM226" s="335"/>
      <c r="DN226" s="335"/>
      <c r="DO226" s="335"/>
      <c r="DP226" s="335"/>
      <c r="DQ226" s="335"/>
      <c r="DR226" s="23">
        <v>68</v>
      </c>
      <c r="DS226" s="23">
        <f t="shared" si="222"/>
        <v>0</v>
      </c>
      <c r="DT226">
        <f t="shared" si="223"/>
        <v>0</v>
      </c>
      <c r="DU226">
        <f t="shared" si="224"/>
        <v>0</v>
      </c>
      <c r="DV226">
        <f t="shared" si="225"/>
        <v>0</v>
      </c>
      <c r="DW226">
        <f t="shared" si="226"/>
        <v>0</v>
      </c>
      <c r="DX226" s="23">
        <f t="shared" si="227"/>
        <v>0</v>
      </c>
      <c r="DY226" s="465"/>
      <c r="DZ226" s="335"/>
      <c r="EA226" s="335"/>
      <c r="EB226" s="335"/>
      <c r="EC226" s="335"/>
      <c r="ED226" s="335"/>
      <c r="EE226" s="335"/>
      <c r="EF226" s="335"/>
      <c r="EG226" s="335"/>
      <c r="EH226" s="335"/>
      <c r="EI226" s="23">
        <v>68</v>
      </c>
      <c r="EJ226" s="23">
        <f t="shared" si="228"/>
        <v>0</v>
      </c>
      <c r="EK226">
        <f t="shared" si="229"/>
        <v>0</v>
      </c>
      <c r="EL226">
        <f t="shared" si="230"/>
        <v>0</v>
      </c>
      <c r="EM226">
        <f t="shared" si="231"/>
        <v>0</v>
      </c>
      <c r="EN226">
        <f t="shared" si="232"/>
        <v>0</v>
      </c>
      <c r="EO226" s="23">
        <f t="shared" si="233"/>
        <v>0</v>
      </c>
      <c r="EP226" s="465"/>
      <c r="EQ226" s="335"/>
      <c r="ER226" s="335"/>
      <c r="ES226" s="335"/>
      <c r="ET226" s="335"/>
      <c r="EU226" s="335"/>
      <c r="EV226" s="335"/>
      <c r="EW226" s="335"/>
      <c r="EX226" s="335"/>
      <c r="EY226" s="335"/>
      <c r="EZ226" s="23">
        <v>68</v>
      </c>
      <c r="FA226" s="23">
        <f t="shared" si="234"/>
        <v>0</v>
      </c>
      <c r="FB226">
        <f t="shared" si="235"/>
        <v>0</v>
      </c>
      <c r="FC226">
        <f t="shared" si="236"/>
        <v>0</v>
      </c>
      <c r="FD226">
        <f t="shared" si="237"/>
        <v>0</v>
      </c>
      <c r="FE226">
        <f t="shared" si="238"/>
        <v>0</v>
      </c>
      <c r="FF226" s="23">
        <f t="shared" ca="1" si="239"/>
        <v>0</v>
      </c>
      <c r="FG226" s="465"/>
      <c r="FH226" s="335"/>
      <c r="FI226" s="335"/>
      <c r="FJ226" s="335"/>
      <c r="FK226" s="335"/>
      <c r="FL226" s="335"/>
      <c r="FM226" s="335"/>
      <c r="FN226" s="335"/>
      <c r="FO226" s="335"/>
      <c r="FP226" s="335"/>
      <c r="FQ226" s="23">
        <v>68</v>
      </c>
      <c r="FR226" s="23">
        <f t="shared" si="240"/>
        <v>0</v>
      </c>
      <c r="FS226">
        <f t="shared" si="241"/>
        <v>0</v>
      </c>
      <c r="FT226">
        <f t="shared" si="242"/>
        <v>0</v>
      </c>
      <c r="FU226">
        <f t="shared" si="243"/>
        <v>0</v>
      </c>
      <c r="FV226">
        <f t="shared" si="244"/>
        <v>0</v>
      </c>
      <c r="FW226" s="23">
        <f t="shared" si="245"/>
        <v>0</v>
      </c>
      <c r="FX226" s="465"/>
      <c r="FY226" s="335"/>
      <c r="FZ226" s="335"/>
      <c r="GA226" s="335"/>
      <c r="GB226" s="335"/>
      <c r="GC226" s="335"/>
      <c r="GD226" s="335"/>
      <c r="GE226" s="335"/>
      <c r="GF226" s="335"/>
      <c r="GG226" s="335"/>
      <c r="GH226" s="23">
        <v>68</v>
      </c>
      <c r="GI226" s="23">
        <f t="shared" si="246"/>
        <v>0</v>
      </c>
      <c r="GJ226">
        <f t="shared" si="247"/>
        <v>0</v>
      </c>
      <c r="GK226">
        <f t="shared" si="248"/>
        <v>0</v>
      </c>
      <c r="GL226">
        <f t="shared" si="249"/>
        <v>0</v>
      </c>
      <c r="GM226">
        <f t="shared" si="250"/>
        <v>0</v>
      </c>
      <c r="GN226" s="23">
        <f t="shared" si="251"/>
        <v>0</v>
      </c>
      <c r="GO226" s="465"/>
      <c r="GP226" s="335"/>
      <c r="GQ226" s="335"/>
      <c r="GR226" s="335"/>
      <c r="GS226" s="335"/>
      <c r="GT226" s="335"/>
      <c r="GU226" s="335"/>
      <c r="GV226" s="335"/>
      <c r="GW226" s="335"/>
      <c r="GX226" s="335"/>
      <c r="GY226" s="23">
        <v>68</v>
      </c>
      <c r="GZ226" s="23">
        <f t="shared" si="252"/>
        <v>0</v>
      </c>
      <c r="HA226">
        <f t="shared" si="253"/>
        <v>0</v>
      </c>
      <c r="HB226">
        <f t="shared" si="254"/>
        <v>0</v>
      </c>
      <c r="HC226">
        <f t="shared" si="255"/>
        <v>0</v>
      </c>
      <c r="HD226">
        <f t="shared" si="256"/>
        <v>0</v>
      </c>
      <c r="HE226" s="23">
        <f t="shared" si="257"/>
        <v>0</v>
      </c>
      <c r="HF226" s="465"/>
      <c r="HG226" s="335"/>
      <c r="HH226" s="335"/>
      <c r="HI226" s="335"/>
      <c r="HJ226" s="335"/>
      <c r="HK226" s="335"/>
      <c r="HL226" s="335"/>
      <c r="HM226" s="335"/>
      <c r="HN226" s="335"/>
      <c r="HO226" s="335"/>
      <c r="HP226" s="23">
        <v>68</v>
      </c>
      <c r="HQ226" s="23">
        <f t="shared" si="258"/>
        <v>0</v>
      </c>
      <c r="HR226">
        <f t="shared" si="259"/>
        <v>0</v>
      </c>
      <c r="HS226">
        <f t="shared" si="260"/>
        <v>0</v>
      </c>
      <c r="HT226">
        <f t="shared" si="261"/>
        <v>0</v>
      </c>
      <c r="HU226">
        <f t="shared" si="262"/>
        <v>0</v>
      </c>
      <c r="HV226" s="23">
        <f t="shared" si="263"/>
        <v>0</v>
      </c>
      <c r="HW226" s="465"/>
      <c r="HX226" s="335"/>
      <c r="HY226" s="335"/>
      <c r="HZ226" s="335"/>
      <c r="IA226" s="335"/>
      <c r="IB226" s="335"/>
      <c r="IC226" s="335"/>
      <c r="ID226" s="335"/>
      <c r="IE226" s="335"/>
      <c r="IF226" s="335"/>
      <c r="IG226" s="23">
        <v>68</v>
      </c>
      <c r="IH226" s="23">
        <f t="shared" si="264"/>
        <v>0</v>
      </c>
      <c r="II226">
        <f t="shared" si="265"/>
        <v>0</v>
      </c>
      <c r="IJ226">
        <f t="shared" si="266"/>
        <v>0</v>
      </c>
      <c r="IK226">
        <f t="shared" si="267"/>
        <v>0</v>
      </c>
      <c r="IL226">
        <f t="shared" si="268"/>
        <v>0</v>
      </c>
      <c r="IM226" s="23">
        <f t="shared" si="269"/>
        <v>0</v>
      </c>
      <c r="IN226" s="465"/>
      <c r="IO226" s="335"/>
      <c r="IP226" s="335"/>
      <c r="IQ226" s="335"/>
      <c r="IR226" s="335"/>
      <c r="IS226" s="335"/>
      <c r="IT226" s="335"/>
    </row>
    <row r="227" spans="1:254" s="124" customFormat="1" ht="12.75" x14ac:dyDescent="0.2">
      <c r="A227" s="335"/>
      <c r="B227" s="335"/>
      <c r="C227" s="23">
        <v>69</v>
      </c>
      <c r="D227" s="23">
        <f t="shared" si="180"/>
        <v>0</v>
      </c>
      <c r="E227">
        <f t="shared" si="181"/>
        <v>0</v>
      </c>
      <c r="F227">
        <f t="shared" si="182"/>
        <v>0</v>
      </c>
      <c r="G227">
        <f t="shared" si="183"/>
        <v>0</v>
      </c>
      <c r="H227">
        <f t="shared" si="184"/>
        <v>0</v>
      </c>
      <c r="I227" s="23">
        <f t="shared" si="185"/>
        <v>0</v>
      </c>
      <c r="J227" s="465"/>
      <c r="K227" s="335"/>
      <c r="L227" s="335"/>
      <c r="M227" s="335"/>
      <c r="N227" s="335"/>
      <c r="O227" s="335"/>
      <c r="P227" s="335"/>
      <c r="Q227" s="335"/>
      <c r="R227" s="335"/>
      <c r="S227" s="335"/>
      <c r="T227" s="23">
        <v>69</v>
      </c>
      <c r="U227" s="23">
        <f t="shared" si="186"/>
        <v>0</v>
      </c>
      <c r="V227">
        <f t="shared" si="187"/>
        <v>0</v>
      </c>
      <c r="W227">
        <f t="shared" si="188"/>
        <v>0</v>
      </c>
      <c r="X227">
        <f t="shared" si="189"/>
        <v>0</v>
      </c>
      <c r="Y227">
        <f t="shared" si="190"/>
        <v>0</v>
      </c>
      <c r="Z227" s="23">
        <f t="shared" si="191"/>
        <v>0</v>
      </c>
      <c r="AA227" s="465"/>
      <c r="AB227" s="335"/>
      <c r="AC227" s="335"/>
      <c r="AD227" s="335"/>
      <c r="AE227" s="335"/>
      <c r="AF227" s="335"/>
      <c r="AG227" s="335"/>
      <c r="AH227" s="335"/>
      <c r="AI227" s="335"/>
      <c r="AJ227" s="335"/>
      <c r="AK227" s="23">
        <v>69</v>
      </c>
      <c r="AL227" s="23">
        <f t="shared" si="192"/>
        <v>0</v>
      </c>
      <c r="AM227">
        <f t="shared" si="193"/>
        <v>0</v>
      </c>
      <c r="AN227">
        <f t="shared" si="194"/>
        <v>0</v>
      </c>
      <c r="AO227">
        <f t="shared" si="195"/>
        <v>0</v>
      </c>
      <c r="AP227">
        <f t="shared" si="196"/>
        <v>0</v>
      </c>
      <c r="AQ227" s="23">
        <f t="shared" ca="1" si="197"/>
        <v>0</v>
      </c>
      <c r="AR227" s="465"/>
      <c r="AS227" s="335"/>
      <c r="AT227" s="335"/>
      <c r="AU227" s="335"/>
      <c r="AV227" s="335"/>
      <c r="AW227" s="335"/>
      <c r="AX227" s="335"/>
      <c r="AY227" s="335"/>
      <c r="AZ227" s="335"/>
      <c r="BA227" s="335"/>
      <c r="BB227" s="23">
        <v>69</v>
      </c>
      <c r="BC227" s="23">
        <f t="shared" si="198"/>
        <v>0</v>
      </c>
      <c r="BD227">
        <f t="shared" si="199"/>
        <v>0</v>
      </c>
      <c r="BE227">
        <f t="shared" si="200"/>
        <v>0</v>
      </c>
      <c r="BF227">
        <f t="shared" si="201"/>
        <v>0</v>
      </c>
      <c r="BG227">
        <f t="shared" si="202"/>
        <v>0</v>
      </c>
      <c r="BH227" s="23">
        <f t="shared" si="203"/>
        <v>0</v>
      </c>
      <c r="BI227" s="465"/>
      <c r="BJ227" s="335"/>
      <c r="BK227" s="335"/>
      <c r="BL227" s="335"/>
      <c r="BM227" s="335"/>
      <c r="BN227" s="335"/>
      <c r="BO227" s="335"/>
      <c r="BP227" s="335"/>
      <c r="BQ227" s="335"/>
      <c r="BR227" s="335"/>
      <c r="BS227" s="23">
        <v>69</v>
      </c>
      <c r="BT227" s="23">
        <f t="shared" si="204"/>
        <v>0</v>
      </c>
      <c r="BU227">
        <f t="shared" si="205"/>
        <v>0</v>
      </c>
      <c r="BV227">
        <f t="shared" si="206"/>
        <v>0</v>
      </c>
      <c r="BW227">
        <f t="shared" si="207"/>
        <v>0</v>
      </c>
      <c r="BX227">
        <f t="shared" si="208"/>
        <v>0</v>
      </c>
      <c r="BY227" s="23">
        <f t="shared" ca="1" si="209"/>
        <v>200</v>
      </c>
      <c r="BZ227" s="465"/>
      <c r="CA227" s="335"/>
      <c r="CB227" s="335"/>
      <c r="CC227" s="335"/>
      <c r="CD227" s="335"/>
      <c r="CE227" s="335"/>
      <c r="CF227" s="335"/>
      <c r="CG227" s="335"/>
      <c r="CH227" s="335"/>
      <c r="CI227" s="335"/>
      <c r="CJ227" s="23">
        <v>69</v>
      </c>
      <c r="CK227" s="23">
        <f t="shared" si="210"/>
        <v>0</v>
      </c>
      <c r="CL227">
        <f t="shared" si="211"/>
        <v>0</v>
      </c>
      <c r="CM227">
        <f t="shared" si="212"/>
        <v>0</v>
      </c>
      <c r="CN227">
        <f t="shared" si="213"/>
        <v>0</v>
      </c>
      <c r="CO227">
        <f t="shared" si="214"/>
        <v>0</v>
      </c>
      <c r="CP227" s="23">
        <f t="shared" si="215"/>
        <v>0</v>
      </c>
      <c r="CQ227" s="465"/>
      <c r="CR227" s="335"/>
      <c r="CS227" s="335"/>
      <c r="CT227" s="335"/>
      <c r="CU227" s="335"/>
      <c r="CV227" s="335"/>
      <c r="CW227" s="335"/>
      <c r="CX227" s="335"/>
      <c r="CY227" s="335"/>
      <c r="CZ227" s="335"/>
      <c r="DA227" s="23">
        <v>69</v>
      </c>
      <c r="DB227" s="23">
        <f t="shared" si="216"/>
        <v>0</v>
      </c>
      <c r="DC227">
        <f t="shared" si="217"/>
        <v>0</v>
      </c>
      <c r="DD227">
        <f t="shared" si="218"/>
        <v>0</v>
      </c>
      <c r="DE227">
        <f t="shared" si="219"/>
        <v>0</v>
      </c>
      <c r="DF227">
        <f t="shared" si="220"/>
        <v>0</v>
      </c>
      <c r="DG227" s="23">
        <f t="shared" ca="1" si="221"/>
        <v>0</v>
      </c>
      <c r="DH227" s="465"/>
      <c r="DI227" s="335"/>
      <c r="DJ227" s="335"/>
      <c r="DK227" s="335"/>
      <c r="DL227" s="335"/>
      <c r="DM227" s="335"/>
      <c r="DN227" s="335"/>
      <c r="DO227" s="335"/>
      <c r="DP227" s="335"/>
      <c r="DQ227" s="335"/>
      <c r="DR227" s="23">
        <v>69</v>
      </c>
      <c r="DS227" s="23">
        <f t="shared" si="222"/>
        <v>0</v>
      </c>
      <c r="DT227">
        <f t="shared" si="223"/>
        <v>0</v>
      </c>
      <c r="DU227">
        <f t="shared" si="224"/>
        <v>0</v>
      </c>
      <c r="DV227">
        <f t="shared" si="225"/>
        <v>0</v>
      </c>
      <c r="DW227">
        <f t="shared" si="226"/>
        <v>0</v>
      </c>
      <c r="DX227" s="23">
        <f t="shared" si="227"/>
        <v>0</v>
      </c>
      <c r="DY227" s="465"/>
      <c r="DZ227" s="335"/>
      <c r="EA227" s="335"/>
      <c r="EB227" s="335"/>
      <c r="EC227" s="335"/>
      <c r="ED227" s="335"/>
      <c r="EE227" s="335"/>
      <c r="EF227" s="335"/>
      <c r="EG227" s="335"/>
      <c r="EH227" s="335"/>
      <c r="EI227" s="23">
        <v>69</v>
      </c>
      <c r="EJ227" s="23">
        <f t="shared" si="228"/>
        <v>0</v>
      </c>
      <c r="EK227">
        <f t="shared" si="229"/>
        <v>0</v>
      </c>
      <c r="EL227">
        <f t="shared" si="230"/>
        <v>0</v>
      </c>
      <c r="EM227">
        <f t="shared" si="231"/>
        <v>0</v>
      </c>
      <c r="EN227">
        <f t="shared" si="232"/>
        <v>0</v>
      </c>
      <c r="EO227" s="23">
        <f t="shared" si="233"/>
        <v>0</v>
      </c>
      <c r="EP227" s="465"/>
      <c r="EQ227" s="335"/>
      <c r="ER227" s="335"/>
      <c r="ES227" s="335"/>
      <c r="ET227" s="335"/>
      <c r="EU227" s="335"/>
      <c r="EV227" s="335"/>
      <c r="EW227" s="335"/>
      <c r="EX227" s="335"/>
      <c r="EY227" s="335"/>
      <c r="EZ227" s="23">
        <v>69</v>
      </c>
      <c r="FA227" s="23">
        <f t="shared" si="234"/>
        <v>0</v>
      </c>
      <c r="FB227">
        <f t="shared" si="235"/>
        <v>0</v>
      </c>
      <c r="FC227">
        <f t="shared" si="236"/>
        <v>0</v>
      </c>
      <c r="FD227">
        <f t="shared" si="237"/>
        <v>0</v>
      </c>
      <c r="FE227">
        <f t="shared" si="238"/>
        <v>0</v>
      </c>
      <c r="FF227" s="23">
        <f t="shared" ca="1" si="239"/>
        <v>0</v>
      </c>
      <c r="FG227" s="465"/>
      <c r="FH227" s="335"/>
      <c r="FI227" s="335"/>
      <c r="FJ227" s="335"/>
      <c r="FK227" s="335"/>
      <c r="FL227" s="335"/>
      <c r="FM227" s="335"/>
      <c r="FN227" s="335"/>
      <c r="FO227" s="335"/>
      <c r="FP227" s="335"/>
      <c r="FQ227" s="23">
        <v>69</v>
      </c>
      <c r="FR227" s="23">
        <f t="shared" si="240"/>
        <v>0</v>
      </c>
      <c r="FS227">
        <f t="shared" si="241"/>
        <v>0</v>
      </c>
      <c r="FT227">
        <f t="shared" si="242"/>
        <v>0</v>
      </c>
      <c r="FU227">
        <f t="shared" si="243"/>
        <v>0</v>
      </c>
      <c r="FV227">
        <f t="shared" si="244"/>
        <v>0</v>
      </c>
      <c r="FW227" s="23">
        <f t="shared" si="245"/>
        <v>0</v>
      </c>
      <c r="FX227" s="465"/>
      <c r="FY227" s="335"/>
      <c r="FZ227" s="335"/>
      <c r="GA227" s="335"/>
      <c r="GB227" s="335"/>
      <c r="GC227" s="335"/>
      <c r="GD227" s="335"/>
      <c r="GE227" s="335"/>
      <c r="GF227" s="335"/>
      <c r="GG227" s="335"/>
      <c r="GH227" s="23">
        <v>69</v>
      </c>
      <c r="GI227" s="23">
        <f t="shared" si="246"/>
        <v>0</v>
      </c>
      <c r="GJ227">
        <f t="shared" si="247"/>
        <v>0</v>
      </c>
      <c r="GK227">
        <f t="shared" si="248"/>
        <v>0</v>
      </c>
      <c r="GL227">
        <f t="shared" si="249"/>
        <v>0</v>
      </c>
      <c r="GM227">
        <f t="shared" si="250"/>
        <v>0</v>
      </c>
      <c r="GN227" s="23">
        <f t="shared" si="251"/>
        <v>0</v>
      </c>
      <c r="GO227" s="465"/>
      <c r="GP227" s="335"/>
      <c r="GQ227" s="335"/>
      <c r="GR227" s="335"/>
      <c r="GS227" s="335"/>
      <c r="GT227" s="335"/>
      <c r="GU227" s="335"/>
      <c r="GV227" s="335"/>
      <c r="GW227" s="335"/>
      <c r="GX227" s="335"/>
      <c r="GY227" s="23">
        <v>69</v>
      </c>
      <c r="GZ227" s="23">
        <f t="shared" si="252"/>
        <v>0</v>
      </c>
      <c r="HA227">
        <f t="shared" si="253"/>
        <v>0</v>
      </c>
      <c r="HB227">
        <f t="shared" si="254"/>
        <v>0</v>
      </c>
      <c r="HC227">
        <f t="shared" si="255"/>
        <v>0</v>
      </c>
      <c r="HD227">
        <f t="shared" si="256"/>
        <v>0</v>
      </c>
      <c r="HE227" s="23">
        <f t="shared" si="257"/>
        <v>0</v>
      </c>
      <c r="HF227" s="465"/>
      <c r="HG227" s="335"/>
      <c r="HH227" s="335"/>
      <c r="HI227" s="335"/>
      <c r="HJ227" s="335"/>
      <c r="HK227" s="335"/>
      <c r="HL227" s="335"/>
      <c r="HM227" s="335"/>
      <c r="HN227" s="335"/>
      <c r="HO227" s="335"/>
      <c r="HP227" s="23">
        <v>69</v>
      </c>
      <c r="HQ227" s="23">
        <f t="shared" si="258"/>
        <v>0</v>
      </c>
      <c r="HR227">
        <f t="shared" si="259"/>
        <v>0</v>
      </c>
      <c r="HS227">
        <f t="shared" si="260"/>
        <v>0</v>
      </c>
      <c r="HT227">
        <f t="shared" si="261"/>
        <v>0</v>
      </c>
      <c r="HU227">
        <f t="shared" si="262"/>
        <v>0</v>
      </c>
      <c r="HV227" s="23">
        <f t="shared" si="263"/>
        <v>0</v>
      </c>
      <c r="HW227" s="465"/>
      <c r="HX227" s="335"/>
      <c r="HY227" s="335"/>
      <c r="HZ227" s="335"/>
      <c r="IA227" s="335"/>
      <c r="IB227" s="335"/>
      <c r="IC227" s="335"/>
      <c r="ID227" s="335"/>
      <c r="IE227" s="335"/>
      <c r="IF227" s="335"/>
      <c r="IG227" s="23">
        <v>69</v>
      </c>
      <c r="IH227" s="23">
        <f t="shared" si="264"/>
        <v>0</v>
      </c>
      <c r="II227">
        <f t="shared" si="265"/>
        <v>0</v>
      </c>
      <c r="IJ227">
        <f t="shared" si="266"/>
        <v>0</v>
      </c>
      <c r="IK227">
        <f t="shared" si="267"/>
        <v>0</v>
      </c>
      <c r="IL227">
        <f t="shared" si="268"/>
        <v>0</v>
      </c>
      <c r="IM227" s="23">
        <f t="shared" si="269"/>
        <v>0</v>
      </c>
      <c r="IN227" s="465"/>
      <c r="IO227" s="335"/>
      <c r="IP227" s="335"/>
      <c r="IQ227" s="335"/>
      <c r="IR227" s="335"/>
      <c r="IS227" s="335"/>
      <c r="IT227" s="335"/>
    </row>
    <row r="228" spans="1:254" s="124" customFormat="1" ht="12.75" x14ac:dyDescent="0.2">
      <c r="A228" s="335"/>
      <c r="B228" s="335"/>
      <c r="C228" s="23">
        <v>70</v>
      </c>
      <c r="D228" s="23">
        <f t="shared" si="180"/>
        <v>0</v>
      </c>
      <c r="E228">
        <f t="shared" si="181"/>
        <v>0</v>
      </c>
      <c r="F228">
        <f t="shared" si="182"/>
        <v>0</v>
      </c>
      <c r="G228">
        <f t="shared" si="183"/>
        <v>0</v>
      </c>
      <c r="H228">
        <f t="shared" si="184"/>
        <v>0</v>
      </c>
      <c r="I228" s="23">
        <f t="shared" si="185"/>
        <v>0</v>
      </c>
      <c r="J228" s="465"/>
      <c r="K228" s="335"/>
      <c r="L228" s="335"/>
      <c r="M228" s="335"/>
      <c r="N228" s="335"/>
      <c r="O228" s="335"/>
      <c r="P228" s="335"/>
      <c r="Q228" s="335"/>
      <c r="R228" s="335"/>
      <c r="S228" s="335"/>
      <c r="T228" s="23">
        <v>70</v>
      </c>
      <c r="U228" s="23">
        <f t="shared" si="186"/>
        <v>0</v>
      </c>
      <c r="V228">
        <f t="shared" si="187"/>
        <v>0</v>
      </c>
      <c r="W228">
        <f t="shared" si="188"/>
        <v>0</v>
      </c>
      <c r="X228">
        <f t="shared" si="189"/>
        <v>0</v>
      </c>
      <c r="Y228">
        <f t="shared" si="190"/>
        <v>0</v>
      </c>
      <c r="Z228" s="23">
        <f t="shared" si="191"/>
        <v>0</v>
      </c>
      <c r="AA228" s="465"/>
      <c r="AB228" s="335"/>
      <c r="AC228" s="335"/>
      <c r="AD228" s="335"/>
      <c r="AE228" s="335"/>
      <c r="AF228" s="335"/>
      <c r="AG228" s="335"/>
      <c r="AH228" s="335"/>
      <c r="AI228" s="335"/>
      <c r="AJ228" s="335"/>
      <c r="AK228" s="23">
        <v>70</v>
      </c>
      <c r="AL228" s="23">
        <f t="shared" si="192"/>
        <v>0</v>
      </c>
      <c r="AM228">
        <f t="shared" si="193"/>
        <v>0</v>
      </c>
      <c r="AN228">
        <f t="shared" si="194"/>
        <v>0</v>
      </c>
      <c r="AO228">
        <f t="shared" si="195"/>
        <v>0</v>
      </c>
      <c r="AP228">
        <f t="shared" si="196"/>
        <v>0</v>
      </c>
      <c r="AQ228" s="23">
        <f t="shared" ca="1" si="197"/>
        <v>0</v>
      </c>
      <c r="AR228" s="465"/>
      <c r="AS228" s="335"/>
      <c r="AT228" s="335"/>
      <c r="AU228" s="335"/>
      <c r="AV228" s="335"/>
      <c r="AW228" s="335"/>
      <c r="AX228" s="335"/>
      <c r="AY228" s="335"/>
      <c r="AZ228" s="335"/>
      <c r="BA228" s="335"/>
      <c r="BB228" s="23">
        <v>70</v>
      </c>
      <c r="BC228" s="23">
        <f t="shared" si="198"/>
        <v>0</v>
      </c>
      <c r="BD228">
        <f t="shared" si="199"/>
        <v>0</v>
      </c>
      <c r="BE228">
        <f t="shared" si="200"/>
        <v>0</v>
      </c>
      <c r="BF228">
        <f t="shared" si="201"/>
        <v>0</v>
      </c>
      <c r="BG228">
        <f t="shared" si="202"/>
        <v>0</v>
      </c>
      <c r="BH228" s="23">
        <f t="shared" si="203"/>
        <v>0</v>
      </c>
      <c r="BI228" s="465"/>
      <c r="BJ228" s="335"/>
      <c r="BK228" s="335"/>
      <c r="BL228" s="335"/>
      <c r="BM228" s="335"/>
      <c r="BN228" s="335"/>
      <c r="BO228" s="335"/>
      <c r="BP228" s="335"/>
      <c r="BQ228" s="335"/>
      <c r="BR228" s="335"/>
      <c r="BS228" s="23">
        <v>70</v>
      </c>
      <c r="BT228" s="23">
        <f t="shared" si="204"/>
        <v>0</v>
      </c>
      <c r="BU228">
        <f t="shared" si="205"/>
        <v>0</v>
      </c>
      <c r="BV228">
        <f t="shared" si="206"/>
        <v>0</v>
      </c>
      <c r="BW228">
        <f t="shared" si="207"/>
        <v>0</v>
      </c>
      <c r="BX228">
        <f t="shared" si="208"/>
        <v>0</v>
      </c>
      <c r="BY228" s="23">
        <f t="shared" ca="1" si="209"/>
        <v>200</v>
      </c>
      <c r="BZ228" s="465"/>
      <c r="CA228" s="335"/>
      <c r="CB228" s="335"/>
      <c r="CC228" s="335"/>
      <c r="CD228" s="335"/>
      <c r="CE228" s="335"/>
      <c r="CF228" s="335"/>
      <c r="CG228" s="335"/>
      <c r="CH228" s="335"/>
      <c r="CI228" s="335"/>
      <c r="CJ228" s="23">
        <v>70</v>
      </c>
      <c r="CK228" s="23">
        <f t="shared" si="210"/>
        <v>0</v>
      </c>
      <c r="CL228">
        <f t="shared" si="211"/>
        <v>0</v>
      </c>
      <c r="CM228">
        <f t="shared" si="212"/>
        <v>0</v>
      </c>
      <c r="CN228">
        <f t="shared" si="213"/>
        <v>0</v>
      </c>
      <c r="CO228">
        <f t="shared" si="214"/>
        <v>0</v>
      </c>
      <c r="CP228" s="23">
        <f t="shared" si="215"/>
        <v>0</v>
      </c>
      <c r="CQ228" s="465"/>
      <c r="CR228" s="335"/>
      <c r="CS228" s="335"/>
      <c r="CT228" s="335"/>
      <c r="CU228" s="335"/>
      <c r="CV228" s="335"/>
      <c r="CW228" s="335"/>
      <c r="CX228" s="335"/>
      <c r="CY228" s="335"/>
      <c r="CZ228" s="335"/>
      <c r="DA228" s="23">
        <v>70</v>
      </c>
      <c r="DB228" s="23">
        <f t="shared" si="216"/>
        <v>0</v>
      </c>
      <c r="DC228">
        <f t="shared" si="217"/>
        <v>0</v>
      </c>
      <c r="DD228">
        <f t="shared" si="218"/>
        <v>0</v>
      </c>
      <c r="DE228">
        <f t="shared" si="219"/>
        <v>0</v>
      </c>
      <c r="DF228">
        <f t="shared" si="220"/>
        <v>0</v>
      </c>
      <c r="DG228" s="23">
        <f t="shared" ca="1" si="221"/>
        <v>0</v>
      </c>
      <c r="DH228" s="465"/>
      <c r="DI228" s="335"/>
      <c r="DJ228" s="335"/>
      <c r="DK228" s="335"/>
      <c r="DL228" s="335"/>
      <c r="DM228" s="335"/>
      <c r="DN228" s="335"/>
      <c r="DO228" s="335"/>
      <c r="DP228" s="335"/>
      <c r="DQ228" s="335"/>
      <c r="DR228" s="23">
        <v>70</v>
      </c>
      <c r="DS228" s="23">
        <f t="shared" si="222"/>
        <v>0</v>
      </c>
      <c r="DT228">
        <f t="shared" si="223"/>
        <v>0</v>
      </c>
      <c r="DU228">
        <f t="shared" si="224"/>
        <v>0</v>
      </c>
      <c r="DV228">
        <f t="shared" si="225"/>
        <v>0</v>
      </c>
      <c r="DW228">
        <f t="shared" si="226"/>
        <v>0</v>
      </c>
      <c r="DX228" s="23">
        <f t="shared" si="227"/>
        <v>0</v>
      </c>
      <c r="DY228" s="465"/>
      <c r="DZ228" s="335"/>
      <c r="EA228" s="335"/>
      <c r="EB228" s="335"/>
      <c r="EC228" s="335"/>
      <c r="ED228" s="335"/>
      <c r="EE228" s="335"/>
      <c r="EF228" s="335"/>
      <c r="EG228" s="335"/>
      <c r="EH228" s="335"/>
      <c r="EI228" s="23">
        <v>70</v>
      </c>
      <c r="EJ228" s="23">
        <f t="shared" si="228"/>
        <v>0</v>
      </c>
      <c r="EK228">
        <f t="shared" si="229"/>
        <v>0</v>
      </c>
      <c r="EL228">
        <f t="shared" si="230"/>
        <v>0</v>
      </c>
      <c r="EM228">
        <f t="shared" si="231"/>
        <v>0</v>
      </c>
      <c r="EN228">
        <f t="shared" si="232"/>
        <v>0</v>
      </c>
      <c r="EO228" s="23">
        <f t="shared" si="233"/>
        <v>0</v>
      </c>
      <c r="EP228" s="465"/>
      <c r="EQ228" s="335"/>
      <c r="ER228" s="335"/>
      <c r="ES228" s="335"/>
      <c r="ET228" s="335"/>
      <c r="EU228" s="335"/>
      <c r="EV228" s="335"/>
      <c r="EW228" s="335"/>
      <c r="EX228" s="335"/>
      <c r="EY228" s="335"/>
      <c r="EZ228" s="23">
        <v>70</v>
      </c>
      <c r="FA228" s="23">
        <f t="shared" si="234"/>
        <v>0</v>
      </c>
      <c r="FB228">
        <f t="shared" si="235"/>
        <v>0</v>
      </c>
      <c r="FC228">
        <f t="shared" si="236"/>
        <v>0</v>
      </c>
      <c r="FD228">
        <f t="shared" si="237"/>
        <v>0</v>
      </c>
      <c r="FE228">
        <f t="shared" si="238"/>
        <v>0</v>
      </c>
      <c r="FF228" s="23">
        <f t="shared" ca="1" si="239"/>
        <v>0</v>
      </c>
      <c r="FG228" s="465"/>
      <c r="FH228" s="335"/>
      <c r="FI228" s="335"/>
      <c r="FJ228" s="335"/>
      <c r="FK228" s="335"/>
      <c r="FL228" s="335"/>
      <c r="FM228" s="335"/>
      <c r="FN228" s="335"/>
      <c r="FO228" s="335"/>
      <c r="FP228" s="335"/>
      <c r="FQ228" s="23">
        <v>70</v>
      </c>
      <c r="FR228" s="23">
        <f t="shared" si="240"/>
        <v>0</v>
      </c>
      <c r="FS228">
        <f t="shared" si="241"/>
        <v>0</v>
      </c>
      <c r="FT228">
        <f t="shared" si="242"/>
        <v>0</v>
      </c>
      <c r="FU228">
        <f t="shared" si="243"/>
        <v>0</v>
      </c>
      <c r="FV228">
        <f t="shared" si="244"/>
        <v>0</v>
      </c>
      <c r="FW228" s="23">
        <f t="shared" si="245"/>
        <v>0</v>
      </c>
      <c r="FX228" s="465"/>
      <c r="FY228" s="335"/>
      <c r="FZ228" s="335"/>
      <c r="GA228" s="335"/>
      <c r="GB228" s="335"/>
      <c r="GC228" s="335"/>
      <c r="GD228" s="335"/>
      <c r="GE228" s="335"/>
      <c r="GF228" s="335"/>
      <c r="GG228" s="335"/>
      <c r="GH228" s="23">
        <v>70</v>
      </c>
      <c r="GI228" s="23">
        <f t="shared" si="246"/>
        <v>0</v>
      </c>
      <c r="GJ228">
        <f t="shared" si="247"/>
        <v>0</v>
      </c>
      <c r="GK228">
        <f t="shared" si="248"/>
        <v>0</v>
      </c>
      <c r="GL228">
        <f t="shared" si="249"/>
        <v>0</v>
      </c>
      <c r="GM228">
        <f t="shared" si="250"/>
        <v>0</v>
      </c>
      <c r="GN228" s="23">
        <f t="shared" si="251"/>
        <v>0</v>
      </c>
      <c r="GO228" s="465"/>
      <c r="GP228" s="335"/>
      <c r="GQ228" s="335"/>
      <c r="GR228" s="335"/>
      <c r="GS228" s="335"/>
      <c r="GT228" s="335"/>
      <c r="GU228" s="335"/>
      <c r="GV228" s="335"/>
      <c r="GW228" s="335"/>
      <c r="GX228" s="335"/>
      <c r="GY228" s="23">
        <v>70</v>
      </c>
      <c r="GZ228" s="23">
        <f t="shared" si="252"/>
        <v>0</v>
      </c>
      <c r="HA228">
        <f t="shared" si="253"/>
        <v>0</v>
      </c>
      <c r="HB228">
        <f t="shared" si="254"/>
        <v>0</v>
      </c>
      <c r="HC228">
        <f t="shared" si="255"/>
        <v>0</v>
      </c>
      <c r="HD228">
        <f t="shared" si="256"/>
        <v>0</v>
      </c>
      <c r="HE228" s="23">
        <f t="shared" si="257"/>
        <v>0</v>
      </c>
      <c r="HF228" s="465"/>
      <c r="HG228" s="335"/>
      <c r="HH228" s="335"/>
      <c r="HI228" s="335"/>
      <c r="HJ228" s="335"/>
      <c r="HK228" s="335"/>
      <c r="HL228" s="335"/>
      <c r="HM228" s="335"/>
      <c r="HN228" s="335"/>
      <c r="HO228" s="335"/>
      <c r="HP228" s="23">
        <v>70</v>
      </c>
      <c r="HQ228" s="23">
        <f t="shared" si="258"/>
        <v>0</v>
      </c>
      <c r="HR228">
        <f t="shared" si="259"/>
        <v>0</v>
      </c>
      <c r="HS228">
        <f t="shared" si="260"/>
        <v>0</v>
      </c>
      <c r="HT228">
        <f t="shared" si="261"/>
        <v>0</v>
      </c>
      <c r="HU228">
        <f t="shared" si="262"/>
        <v>0</v>
      </c>
      <c r="HV228" s="23">
        <f t="shared" si="263"/>
        <v>0</v>
      </c>
      <c r="HW228" s="465"/>
      <c r="HX228" s="335"/>
      <c r="HY228" s="335"/>
      <c r="HZ228" s="335"/>
      <c r="IA228" s="335"/>
      <c r="IB228" s="335"/>
      <c r="IC228" s="335"/>
      <c r="ID228" s="335"/>
      <c r="IE228" s="335"/>
      <c r="IF228" s="335"/>
      <c r="IG228" s="23">
        <v>70</v>
      </c>
      <c r="IH228" s="23">
        <f t="shared" si="264"/>
        <v>0</v>
      </c>
      <c r="II228">
        <f t="shared" si="265"/>
        <v>0</v>
      </c>
      <c r="IJ228">
        <f t="shared" si="266"/>
        <v>0</v>
      </c>
      <c r="IK228">
        <f t="shared" si="267"/>
        <v>0</v>
      </c>
      <c r="IL228">
        <f t="shared" si="268"/>
        <v>0</v>
      </c>
      <c r="IM228" s="23">
        <f t="shared" si="269"/>
        <v>0</v>
      </c>
      <c r="IN228" s="465"/>
      <c r="IO228" s="335"/>
      <c r="IP228" s="335"/>
      <c r="IQ228" s="335"/>
      <c r="IR228" s="335"/>
      <c r="IS228" s="335"/>
      <c r="IT228" s="335"/>
    </row>
    <row r="229" spans="1:254" s="124" customFormat="1" ht="12.75" x14ac:dyDescent="0.2">
      <c r="A229" s="335"/>
      <c r="B229" s="335"/>
      <c r="C229" s="23">
        <v>71</v>
      </c>
      <c r="D229" s="23">
        <f t="shared" si="180"/>
        <v>0</v>
      </c>
      <c r="E229">
        <f t="shared" si="181"/>
        <v>0</v>
      </c>
      <c r="F229">
        <f t="shared" si="182"/>
        <v>0</v>
      </c>
      <c r="G229">
        <f t="shared" si="183"/>
        <v>0</v>
      </c>
      <c r="H229">
        <f t="shared" si="184"/>
        <v>0</v>
      </c>
      <c r="I229" s="23">
        <f t="shared" si="185"/>
        <v>0</v>
      </c>
      <c r="J229" s="465"/>
      <c r="K229" s="335"/>
      <c r="L229" s="335"/>
      <c r="M229" s="335"/>
      <c r="N229" s="335"/>
      <c r="O229" s="335"/>
      <c r="P229" s="335"/>
      <c r="Q229" s="335"/>
      <c r="R229" s="335"/>
      <c r="S229" s="335"/>
      <c r="T229" s="23">
        <v>71</v>
      </c>
      <c r="U229" s="23">
        <f t="shared" si="186"/>
        <v>0</v>
      </c>
      <c r="V229">
        <f t="shared" si="187"/>
        <v>0</v>
      </c>
      <c r="W229">
        <f t="shared" si="188"/>
        <v>0</v>
      </c>
      <c r="X229">
        <f t="shared" si="189"/>
        <v>0</v>
      </c>
      <c r="Y229">
        <f t="shared" si="190"/>
        <v>0</v>
      </c>
      <c r="Z229" s="23">
        <f t="shared" si="191"/>
        <v>0</v>
      </c>
      <c r="AA229" s="465"/>
      <c r="AB229" s="335"/>
      <c r="AC229" s="335"/>
      <c r="AD229" s="335"/>
      <c r="AE229" s="335"/>
      <c r="AF229" s="335"/>
      <c r="AG229" s="335"/>
      <c r="AH229" s="335"/>
      <c r="AI229" s="335"/>
      <c r="AJ229" s="335"/>
      <c r="AK229" s="23">
        <v>71</v>
      </c>
      <c r="AL229" s="23">
        <f t="shared" si="192"/>
        <v>0</v>
      </c>
      <c r="AM229">
        <f t="shared" si="193"/>
        <v>0</v>
      </c>
      <c r="AN229">
        <f t="shared" si="194"/>
        <v>0</v>
      </c>
      <c r="AO229">
        <f t="shared" si="195"/>
        <v>0</v>
      </c>
      <c r="AP229">
        <f t="shared" si="196"/>
        <v>0</v>
      </c>
      <c r="AQ229" s="23">
        <f t="shared" ca="1" si="197"/>
        <v>0</v>
      </c>
      <c r="AR229" s="465"/>
      <c r="AS229" s="335"/>
      <c r="AT229" s="335"/>
      <c r="AU229" s="335"/>
      <c r="AV229" s="335"/>
      <c r="AW229" s="335"/>
      <c r="AX229" s="335"/>
      <c r="AY229" s="335"/>
      <c r="AZ229" s="335"/>
      <c r="BA229" s="335"/>
      <c r="BB229" s="23">
        <v>71</v>
      </c>
      <c r="BC229" s="23">
        <f t="shared" si="198"/>
        <v>0</v>
      </c>
      <c r="BD229">
        <f t="shared" si="199"/>
        <v>0</v>
      </c>
      <c r="BE229">
        <f t="shared" si="200"/>
        <v>0</v>
      </c>
      <c r="BF229">
        <f t="shared" si="201"/>
        <v>0</v>
      </c>
      <c r="BG229">
        <f t="shared" si="202"/>
        <v>0</v>
      </c>
      <c r="BH229" s="23">
        <f t="shared" si="203"/>
        <v>0</v>
      </c>
      <c r="BI229" s="465"/>
      <c r="BJ229" s="335"/>
      <c r="BK229" s="335"/>
      <c r="BL229" s="335"/>
      <c r="BM229" s="335"/>
      <c r="BN229" s="335"/>
      <c r="BO229" s="335"/>
      <c r="BP229" s="335"/>
      <c r="BQ229" s="335"/>
      <c r="BR229" s="335"/>
      <c r="BS229" s="23">
        <v>71</v>
      </c>
      <c r="BT229" s="23">
        <f t="shared" si="204"/>
        <v>0</v>
      </c>
      <c r="BU229">
        <f t="shared" si="205"/>
        <v>0</v>
      </c>
      <c r="BV229">
        <f t="shared" si="206"/>
        <v>0</v>
      </c>
      <c r="BW229">
        <f t="shared" si="207"/>
        <v>0</v>
      </c>
      <c r="BX229">
        <f t="shared" si="208"/>
        <v>0</v>
      </c>
      <c r="BY229" s="23">
        <f t="shared" ca="1" si="209"/>
        <v>200</v>
      </c>
      <c r="BZ229" s="465"/>
      <c r="CA229" s="335"/>
      <c r="CB229" s="335"/>
      <c r="CC229" s="335"/>
      <c r="CD229" s="335"/>
      <c r="CE229" s="335"/>
      <c r="CF229" s="335"/>
      <c r="CG229" s="335"/>
      <c r="CH229" s="335"/>
      <c r="CI229" s="335"/>
      <c r="CJ229" s="23">
        <v>71</v>
      </c>
      <c r="CK229" s="23">
        <f t="shared" si="210"/>
        <v>0</v>
      </c>
      <c r="CL229">
        <f t="shared" si="211"/>
        <v>0</v>
      </c>
      <c r="CM229">
        <f t="shared" si="212"/>
        <v>0</v>
      </c>
      <c r="CN229">
        <f t="shared" si="213"/>
        <v>0</v>
      </c>
      <c r="CO229">
        <f t="shared" si="214"/>
        <v>0</v>
      </c>
      <c r="CP229" s="23">
        <f t="shared" si="215"/>
        <v>0</v>
      </c>
      <c r="CQ229" s="465"/>
      <c r="CR229" s="335"/>
      <c r="CS229" s="335"/>
      <c r="CT229" s="335"/>
      <c r="CU229" s="335"/>
      <c r="CV229" s="335"/>
      <c r="CW229" s="335"/>
      <c r="CX229" s="335"/>
      <c r="CY229" s="335"/>
      <c r="CZ229" s="335"/>
      <c r="DA229" s="23">
        <v>71</v>
      </c>
      <c r="DB229" s="23">
        <f t="shared" si="216"/>
        <v>0</v>
      </c>
      <c r="DC229">
        <f t="shared" si="217"/>
        <v>0</v>
      </c>
      <c r="DD229">
        <f t="shared" si="218"/>
        <v>0</v>
      </c>
      <c r="DE229">
        <f t="shared" si="219"/>
        <v>0</v>
      </c>
      <c r="DF229">
        <f t="shared" si="220"/>
        <v>0</v>
      </c>
      <c r="DG229" s="23">
        <f t="shared" ca="1" si="221"/>
        <v>0</v>
      </c>
      <c r="DH229" s="465"/>
      <c r="DI229" s="335"/>
      <c r="DJ229" s="335"/>
      <c r="DK229" s="335"/>
      <c r="DL229" s="335"/>
      <c r="DM229" s="335"/>
      <c r="DN229" s="335"/>
      <c r="DO229" s="335"/>
      <c r="DP229" s="335"/>
      <c r="DQ229" s="335"/>
      <c r="DR229" s="23">
        <v>71</v>
      </c>
      <c r="DS229" s="23">
        <f t="shared" si="222"/>
        <v>0</v>
      </c>
      <c r="DT229">
        <f t="shared" si="223"/>
        <v>0</v>
      </c>
      <c r="DU229">
        <f t="shared" si="224"/>
        <v>0</v>
      </c>
      <c r="DV229">
        <f t="shared" si="225"/>
        <v>0</v>
      </c>
      <c r="DW229">
        <f t="shared" si="226"/>
        <v>0</v>
      </c>
      <c r="DX229" s="23">
        <f t="shared" si="227"/>
        <v>0</v>
      </c>
      <c r="DY229" s="465"/>
      <c r="DZ229" s="335"/>
      <c r="EA229" s="335"/>
      <c r="EB229" s="335"/>
      <c r="EC229" s="335"/>
      <c r="ED229" s="335"/>
      <c r="EE229" s="335"/>
      <c r="EF229" s="335"/>
      <c r="EG229" s="335"/>
      <c r="EH229" s="335"/>
      <c r="EI229" s="23">
        <v>71</v>
      </c>
      <c r="EJ229" s="23">
        <f t="shared" si="228"/>
        <v>0</v>
      </c>
      <c r="EK229">
        <f t="shared" si="229"/>
        <v>0</v>
      </c>
      <c r="EL229">
        <f t="shared" si="230"/>
        <v>0</v>
      </c>
      <c r="EM229">
        <f t="shared" si="231"/>
        <v>0</v>
      </c>
      <c r="EN229">
        <f t="shared" si="232"/>
        <v>0</v>
      </c>
      <c r="EO229" s="23">
        <f t="shared" si="233"/>
        <v>0</v>
      </c>
      <c r="EP229" s="465"/>
      <c r="EQ229" s="335"/>
      <c r="ER229" s="335"/>
      <c r="ES229" s="335"/>
      <c r="ET229" s="335"/>
      <c r="EU229" s="335"/>
      <c r="EV229" s="335"/>
      <c r="EW229" s="335"/>
      <c r="EX229" s="335"/>
      <c r="EY229" s="335"/>
      <c r="EZ229" s="23">
        <v>71</v>
      </c>
      <c r="FA229" s="23">
        <f t="shared" si="234"/>
        <v>0</v>
      </c>
      <c r="FB229">
        <f t="shared" si="235"/>
        <v>0</v>
      </c>
      <c r="FC229">
        <f t="shared" si="236"/>
        <v>0</v>
      </c>
      <c r="FD229">
        <f t="shared" si="237"/>
        <v>0</v>
      </c>
      <c r="FE229">
        <f t="shared" si="238"/>
        <v>0</v>
      </c>
      <c r="FF229" s="23">
        <f t="shared" ca="1" si="239"/>
        <v>0</v>
      </c>
      <c r="FG229" s="465"/>
      <c r="FH229" s="335"/>
      <c r="FI229" s="335"/>
      <c r="FJ229" s="335"/>
      <c r="FK229" s="335"/>
      <c r="FL229" s="335"/>
      <c r="FM229" s="335"/>
      <c r="FN229" s="335"/>
      <c r="FO229" s="335"/>
      <c r="FP229" s="335"/>
      <c r="FQ229" s="23">
        <v>71</v>
      </c>
      <c r="FR229" s="23">
        <f t="shared" si="240"/>
        <v>0</v>
      </c>
      <c r="FS229">
        <f t="shared" si="241"/>
        <v>0</v>
      </c>
      <c r="FT229">
        <f t="shared" si="242"/>
        <v>0</v>
      </c>
      <c r="FU229">
        <f t="shared" si="243"/>
        <v>0</v>
      </c>
      <c r="FV229">
        <f t="shared" si="244"/>
        <v>0</v>
      </c>
      <c r="FW229" s="23">
        <f t="shared" si="245"/>
        <v>0</v>
      </c>
      <c r="FX229" s="465"/>
      <c r="FY229" s="335"/>
      <c r="FZ229" s="335"/>
      <c r="GA229" s="335"/>
      <c r="GB229" s="335"/>
      <c r="GC229" s="335"/>
      <c r="GD229" s="335"/>
      <c r="GE229" s="335"/>
      <c r="GF229" s="335"/>
      <c r="GG229" s="335"/>
      <c r="GH229" s="23">
        <v>71</v>
      </c>
      <c r="GI229" s="23">
        <f t="shared" si="246"/>
        <v>0</v>
      </c>
      <c r="GJ229">
        <f t="shared" si="247"/>
        <v>0</v>
      </c>
      <c r="GK229">
        <f t="shared" si="248"/>
        <v>0</v>
      </c>
      <c r="GL229">
        <f t="shared" si="249"/>
        <v>0</v>
      </c>
      <c r="GM229">
        <f t="shared" si="250"/>
        <v>0</v>
      </c>
      <c r="GN229" s="23">
        <f t="shared" si="251"/>
        <v>0</v>
      </c>
      <c r="GO229" s="465"/>
      <c r="GP229" s="335"/>
      <c r="GQ229" s="335"/>
      <c r="GR229" s="335"/>
      <c r="GS229" s="335"/>
      <c r="GT229" s="335"/>
      <c r="GU229" s="335"/>
      <c r="GV229" s="335"/>
      <c r="GW229" s="335"/>
      <c r="GX229" s="335"/>
      <c r="GY229" s="23">
        <v>71</v>
      </c>
      <c r="GZ229" s="23">
        <f t="shared" si="252"/>
        <v>0</v>
      </c>
      <c r="HA229">
        <f t="shared" si="253"/>
        <v>0</v>
      </c>
      <c r="HB229">
        <f t="shared" si="254"/>
        <v>0</v>
      </c>
      <c r="HC229">
        <f t="shared" si="255"/>
        <v>0</v>
      </c>
      <c r="HD229">
        <f t="shared" si="256"/>
        <v>0</v>
      </c>
      <c r="HE229" s="23">
        <f t="shared" si="257"/>
        <v>0</v>
      </c>
      <c r="HF229" s="465"/>
      <c r="HG229" s="335"/>
      <c r="HH229" s="335"/>
      <c r="HI229" s="335"/>
      <c r="HJ229" s="335"/>
      <c r="HK229" s="335"/>
      <c r="HL229" s="335"/>
      <c r="HM229" s="335"/>
      <c r="HN229" s="335"/>
      <c r="HO229" s="335"/>
      <c r="HP229" s="23">
        <v>71</v>
      </c>
      <c r="HQ229" s="23">
        <f t="shared" si="258"/>
        <v>0</v>
      </c>
      <c r="HR229">
        <f t="shared" si="259"/>
        <v>0</v>
      </c>
      <c r="HS229">
        <f t="shared" si="260"/>
        <v>0</v>
      </c>
      <c r="HT229">
        <f t="shared" si="261"/>
        <v>0</v>
      </c>
      <c r="HU229">
        <f t="shared" si="262"/>
        <v>0</v>
      </c>
      <c r="HV229" s="23">
        <f t="shared" si="263"/>
        <v>0</v>
      </c>
      <c r="HW229" s="465"/>
      <c r="HX229" s="335"/>
      <c r="HY229" s="335"/>
      <c r="HZ229" s="335"/>
      <c r="IA229" s="335"/>
      <c r="IB229" s="335"/>
      <c r="IC229" s="335"/>
      <c r="ID229" s="335"/>
      <c r="IE229" s="335"/>
      <c r="IF229" s="335"/>
      <c r="IG229" s="23">
        <v>71</v>
      </c>
      <c r="IH229" s="23">
        <f t="shared" si="264"/>
        <v>0</v>
      </c>
      <c r="II229">
        <f t="shared" si="265"/>
        <v>0</v>
      </c>
      <c r="IJ229">
        <f t="shared" si="266"/>
        <v>0</v>
      </c>
      <c r="IK229">
        <f t="shared" si="267"/>
        <v>0</v>
      </c>
      <c r="IL229">
        <f t="shared" si="268"/>
        <v>0</v>
      </c>
      <c r="IM229" s="23">
        <f t="shared" si="269"/>
        <v>0</v>
      </c>
      <c r="IN229" s="465"/>
      <c r="IO229" s="335"/>
      <c r="IP229" s="335"/>
      <c r="IQ229" s="335"/>
      <c r="IR229" s="335"/>
      <c r="IS229" s="335"/>
      <c r="IT229" s="335"/>
    </row>
    <row r="230" spans="1:254" s="124" customFormat="1" ht="12.75" x14ac:dyDescent="0.2">
      <c r="A230" s="335"/>
      <c r="B230" s="335"/>
      <c r="C230" s="23">
        <v>72</v>
      </c>
      <c r="D230" s="23">
        <f t="shared" si="180"/>
        <v>0</v>
      </c>
      <c r="E230">
        <f t="shared" si="181"/>
        <v>0</v>
      </c>
      <c r="F230">
        <f t="shared" si="182"/>
        <v>0</v>
      </c>
      <c r="G230">
        <f t="shared" si="183"/>
        <v>0</v>
      </c>
      <c r="H230">
        <f t="shared" si="184"/>
        <v>0</v>
      </c>
      <c r="I230" s="23">
        <f t="shared" si="185"/>
        <v>0</v>
      </c>
      <c r="J230" s="465"/>
      <c r="K230" s="335"/>
      <c r="L230" s="335"/>
      <c r="M230" s="335"/>
      <c r="N230" s="335"/>
      <c r="O230" s="335"/>
      <c r="P230" s="335"/>
      <c r="Q230" s="335"/>
      <c r="R230" s="335"/>
      <c r="S230" s="335"/>
      <c r="T230" s="23">
        <v>72</v>
      </c>
      <c r="U230" s="23">
        <f t="shared" si="186"/>
        <v>0</v>
      </c>
      <c r="V230">
        <f t="shared" si="187"/>
        <v>0</v>
      </c>
      <c r="W230">
        <f t="shared" si="188"/>
        <v>0</v>
      </c>
      <c r="X230">
        <f t="shared" si="189"/>
        <v>0</v>
      </c>
      <c r="Y230">
        <f t="shared" si="190"/>
        <v>0</v>
      </c>
      <c r="Z230" s="23">
        <f t="shared" si="191"/>
        <v>0</v>
      </c>
      <c r="AA230" s="465"/>
      <c r="AB230" s="335"/>
      <c r="AC230" s="335"/>
      <c r="AD230" s="335"/>
      <c r="AE230" s="335"/>
      <c r="AF230" s="335"/>
      <c r="AG230" s="335"/>
      <c r="AH230" s="335"/>
      <c r="AI230" s="335"/>
      <c r="AJ230" s="335"/>
      <c r="AK230" s="23">
        <v>72</v>
      </c>
      <c r="AL230" s="23">
        <f t="shared" si="192"/>
        <v>0</v>
      </c>
      <c r="AM230">
        <f t="shared" si="193"/>
        <v>0</v>
      </c>
      <c r="AN230">
        <f t="shared" si="194"/>
        <v>0</v>
      </c>
      <c r="AO230">
        <f t="shared" si="195"/>
        <v>0</v>
      </c>
      <c r="AP230">
        <f t="shared" si="196"/>
        <v>0</v>
      </c>
      <c r="AQ230" s="23">
        <f t="shared" ca="1" si="197"/>
        <v>0</v>
      </c>
      <c r="AR230" s="465"/>
      <c r="AS230" s="335"/>
      <c r="AT230" s="335"/>
      <c r="AU230" s="335"/>
      <c r="AV230" s="335"/>
      <c r="AW230" s="335"/>
      <c r="AX230" s="335"/>
      <c r="AY230" s="335"/>
      <c r="AZ230" s="335"/>
      <c r="BA230" s="335"/>
      <c r="BB230" s="23">
        <v>72</v>
      </c>
      <c r="BC230" s="23">
        <f t="shared" si="198"/>
        <v>0</v>
      </c>
      <c r="BD230">
        <f t="shared" si="199"/>
        <v>0</v>
      </c>
      <c r="BE230">
        <f t="shared" si="200"/>
        <v>0</v>
      </c>
      <c r="BF230">
        <f t="shared" si="201"/>
        <v>0</v>
      </c>
      <c r="BG230">
        <f t="shared" si="202"/>
        <v>0</v>
      </c>
      <c r="BH230" s="23">
        <f t="shared" si="203"/>
        <v>0</v>
      </c>
      <c r="BI230" s="465"/>
      <c r="BJ230" s="335"/>
      <c r="BK230" s="335"/>
      <c r="BL230" s="335"/>
      <c r="BM230" s="335"/>
      <c r="BN230" s="335"/>
      <c r="BO230" s="335"/>
      <c r="BP230" s="335"/>
      <c r="BQ230" s="335"/>
      <c r="BR230" s="335"/>
      <c r="BS230" s="23">
        <v>72</v>
      </c>
      <c r="BT230" s="23">
        <f t="shared" si="204"/>
        <v>0</v>
      </c>
      <c r="BU230">
        <f t="shared" si="205"/>
        <v>0</v>
      </c>
      <c r="BV230">
        <f t="shared" si="206"/>
        <v>0</v>
      </c>
      <c r="BW230">
        <f t="shared" si="207"/>
        <v>0</v>
      </c>
      <c r="BX230">
        <f t="shared" si="208"/>
        <v>0</v>
      </c>
      <c r="BY230" s="23">
        <f t="shared" ca="1" si="209"/>
        <v>200</v>
      </c>
      <c r="BZ230" s="465"/>
      <c r="CA230" s="335"/>
      <c r="CB230" s="335"/>
      <c r="CC230" s="335"/>
      <c r="CD230" s="335"/>
      <c r="CE230" s="335"/>
      <c r="CF230" s="335"/>
      <c r="CG230" s="335"/>
      <c r="CH230" s="335"/>
      <c r="CI230" s="335"/>
      <c r="CJ230" s="23">
        <v>72</v>
      </c>
      <c r="CK230" s="23">
        <f t="shared" si="210"/>
        <v>0</v>
      </c>
      <c r="CL230">
        <f t="shared" si="211"/>
        <v>0</v>
      </c>
      <c r="CM230">
        <f t="shared" si="212"/>
        <v>0</v>
      </c>
      <c r="CN230">
        <f t="shared" si="213"/>
        <v>0</v>
      </c>
      <c r="CO230">
        <f t="shared" si="214"/>
        <v>0</v>
      </c>
      <c r="CP230" s="23">
        <f t="shared" si="215"/>
        <v>0</v>
      </c>
      <c r="CQ230" s="465"/>
      <c r="CR230" s="335"/>
      <c r="CS230" s="335"/>
      <c r="CT230" s="335"/>
      <c r="CU230" s="335"/>
      <c r="CV230" s="335"/>
      <c r="CW230" s="335"/>
      <c r="CX230" s="335"/>
      <c r="CY230" s="335"/>
      <c r="CZ230" s="335"/>
      <c r="DA230" s="23">
        <v>72</v>
      </c>
      <c r="DB230" s="23">
        <f t="shared" si="216"/>
        <v>0</v>
      </c>
      <c r="DC230">
        <f t="shared" si="217"/>
        <v>0</v>
      </c>
      <c r="DD230">
        <f t="shared" si="218"/>
        <v>0</v>
      </c>
      <c r="DE230">
        <f t="shared" si="219"/>
        <v>0</v>
      </c>
      <c r="DF230">
        <f t="shared" si="220"/>
        <v>0</v>
      </c>
      <c r="DG230" s="23">
        <f t="shared" ca="1" si="221"/>
        <v>0</v>
      </c>
      <c r="DH230" s="465"/>
      <c r="DI230" s="335"/>
      <c r="DJ230" s="335"/>
      <c r="DK230" s="335"/>
      <c r="DL230" s="335"/>
      <c r="DM230" s="335"/>
      <c r="DN230" s="335"/>
      <c r="DO230" s="335"/>
      <c r="DP230" s="335"/>
      <c r="DQ230" s="335"/>
      <c r="DR230" s="23">
        <v>72</v>
      </c>
      <c r="DS230" s="23">
        <f t="shared" si="222"/>
        <v>0</v>
      </c>
      <c r="DT230">
        <f t="shared" si="223"/>
        <v>0</v>
      </c>
      <c r="DU230">
        <f t="shared" si="224"/>
        <v>0</v>
      </c>
      <c r="DV230">
        <f t="shared" si="225"/>
        <v>0</v>
      </c>
      <c r="DW230">
        <f t="shared" si="226"/>
        <v>0</v>
      </c>
      <c r="DX230" s="23">
        <f t="shared" si="227"/>
        <v>0</v>
      </c>
      <c r="DY230" s="465"/>
      <c r="DZ230" s="335"/>
      <c r="EA230" s="335"/>
      <c r="EB230" s="335"/>
      <c r="EC230" s="335"/>
      <c r="ED230" s="335"/>
      <c r="EE230" s="335"/>
      <c r="EF230" s="335"/>
      <c r="EG230" s="335"/>
      <c r="EH230" s="335"/>
      <c r="EI230" s="23">
        <v>72</v>
      </c>
      <c r="EJ230" s="23">
        <f t="shared" si="228"/>
        <v>0</v>
      </c>
      <c r="EK230">
        <f t="shared" si="229"/>
        <v>0</v>
      </c>
      <c r="EL230">
        <f t="shared" si="230"/>
        <v>0</v>
      </c>
      <c r="EM230">
        <f t="shared" si="231"/>
        <v>0</v>
      </c>
      <c r="EN230">
        <f t="shared" si="232"/>
        <v>0</v>
      </c>
      <c r="EO230" s="23">
        <f t="shared" si="233"/>
        <v>0</v>
      </c>
      <c r="EP230" s="465"/>
      <c r="EQ230" s="335"/>
      <c r="ER230" s="335"/>
      <c r="ES230" s="335"/>
      <c r="ET230" s="335"/>
      <c r="EU230" s="335"/>
      <c r="EV230" s="335"/>
      <c r="EW230" s="335"/>
      <c r="EX230" s="335"/>
      <c r="EY230" s="335"/>
      <c r="EZ230" s="23">
        <v>72</v>
      </c>
      <c r="FA230" s="23">
        <f t="shared" si="234"/>
        <v>0</v>
      </c>
      <c r="FB230">
        <f t="shared" si="235"/>
        <v>0</v>
      </c>
      <c r="FC230">
        <f t="shared" si="236"/>
        <v>0</v>
      </c>
      <c r="FD230">
        <f t="shared" si="237"/>
        <v>0</v>
      </c>
      <c r="FE230">
        <f t="shared" si="238"/>
        <v>0</v>
      </c>
      <c r="FF230" s="23">
        <f t="shared" ca="1" si="239"/>
        <v>0</v>
      </c>
      <c r="FG230" s="465"/>
      <c r="FH230" s="335"/>
      <c r="FI230" s="335"/>
      <c r="FJ230" s="335"/>
      <c r="FK230" s="335"/>
      <c r="FL230" s="335"/>
      <c r="FM230" s="335"/>
      <c r="FN230" s="335"/>
      <c r="FO230" s="335"/>
      <c r="FP230" s="335"/>
      <c r="FQ230" s="23">
        <v>72</v>
      </c>
      <c r="FR230" s="23">
        <f t="shared" si="240"/>
        <v>0</v>
      </c>
      <c r="FS230">
        <f t="shared" si="241"/>
        <v>0</v>
      </c>
      <c r="FT230">
        <f t="shared" si="242"/>
        <v>0</v>
      </c>
      <c r="FU230">
        <f t="shared" si="243"/>
        <v>0</v>
      </c>
      <c r="FV230">
        <f t="shared" si="244"/>
        <v>0</v>
      </c>
      <c r="FW230" s="23">
        <f t="shared" si="245"/>
        <v>0</v>
      </c>
      <c r="FX230" s="465"/>
      <c r="FY230" s="335"/>
      <c r="FZ230" s="335"/>
      <c r="GA230" s="335"/>
      <c r="GB230" s="335"/>
      <c r="GC230" s="335"/>
      <c r="GD230" s="335"/>
      <c r="GE230" s="335"/>
      <c r="GF230" s="335"/>
      <c r="GG230" s="335"/>
      <c r="GH230" s="23">
        <v>72</v>
      </c>
      <c r="GI230" s="23">
        <f t="shared" si="246"/>
        <v>0</v>
      </c>
      <c r="GJ230">
        <f t="shared" si="247"/>
        <v>0</v>
      </c>
      <c r="GK230">
        <f t="shared" si="248"/>
        <v>0</v>
      </c>
      <c r="GL230">
        <f t="shared" si="249"/>
        <v>0</v>
      </c>
      <c r="GM230">
        <f t="shared" si="250"/>
        <v>0</v>
      </c>
      <c r="GN230" s="23">
        <f t="shared" si="251"/>
        <v>0</v>
      </c>
      <c r="GO230" s="465"/>
      <c r="GP230" s="335"/>
      <c r="GQ230" s="335"/>
      <c r="GR230" s="335"/>
      <c r="GS230" s="335"/>
      <c r="GT230" s="335"/>
      <c r="GU230" s="335"/>
      <c r="GV230" s="335"/>
      <c r="GW230" s="335"/>
      <c r="GX230" s="335"/>
      <c r="GY230" s="23">
        <v>72</v>
      </c>
      <c r="GZ230" s="23">
        <f t="shared" si="252"/>
        <v>0</v>
      </c>
      <c r="HA230">
        <f t="shared" si="253"/>
        <v>0</v>
      </c>
      <c r="HB230">
        <f t="shared" si="254"/>
        <v>0</v>
      </c>
      <c r="HC230">
        <f t="shared" si="255"/>
        <v>0</v>
      </c>
      <c r="HD230">
        <f t="shared" si="256"/>
        <v>0</v>
      </c>
      <c r="HE230" s="23">
        <f t="shared" si="257"/>
        <v>0</v>
      </c>
      <c r="HF230" s="465"/>
      <c r="HG230" s="335"/>
      <c r="HH230" s="335"/>
      <c r="HI230" s="335"/>
      <c r="HJ230" s="335"/>
      <c r="HK230" s="335"/>
      <c r="HL230" s="335"/>
      <c r="HM230" s="335"/>
      <c r="HN230" s="335"/>
      <c r="HO230" s="335"/>
      <c r="HP230" s="23">
        <v>72</v>
      </c>
      <c r="HQ230" s="23">
        <f t="shared" si="258"/>
        <v>0</v>
      </c>
      <c r="HR230">
        <f t="shared" si="259"/>
        <v>0</v>
      </c>
      <c r="HS230">
        <f t="shared" si="260"/>
        <v>0</v>
      </c>
      <c r="HT230">
        <f t="shared" si="261"/>
        <v>0</v>
      </c>
      <c r="HU230">
        <f t="shared" si="262"/>
        <v>0</v>
      </c>
      <c r="HV230" s="23">
        <f t="shared" si="263"/>
        <v>0</v>
      </c>
      <c r="HW230" s="465"/>
      <c r="HX230" s="335"/>
      <c r="HY230" s="335"/>
      <c r="HZ230" s="335"/>
      <c r="IA230" s="335"/>
      <c r="IB230" s="335"/>
      <c r="IC230" s="335"/>
      <c r="ID230" s="335"/>
      <c r="IE230" s="335"/>
      <c r="IF230" s="335"/>
      <c r="IG230" s="23">
        <v>72</v>
      </c>
      <c r="IH230" s="23">
        <f t="shared" si="264"/>
        <v>0</v>
      </c>
      <c r="II230">
        <f t="shared" si="265"/>
        <v>0</v>
      </c>
      <c r="IJ230">
        <f t="shared" si="266"/>
        <v>0</v>
      </c>
      <c r="IK230">
        <f t="shared" si="267"/>
        <v>0</v>
      </c>
      <c r="IL230">
        <f t="shared" si="268"/>
        <v>0</v>
      </c>
      <c r="IM230" s="23">
        <f t="shared" si="269"/>
        <v>0</v>
      </c>
      <c r="IN230" s="465"/>
      <c r="IO230" s="335"/>
      <c r="IP230" s="335"/>
      <c r="IQ230" s="335"/>
      <c r="IR230" s="335"/>
      <c r="IS230" s="335"/>
      <c r="IT230" s="335"/>
    </row>
    <row r="231" spans="1:254" s="124" customFormat="1" ht="12.75" x14ac:dyDescent="0.2">
      <c r="A231" s="335"/>
      <c r="B231" s="335"/>
      <c r="C231" s="23">
        <v>73</v>
      </c>
      <c r="D231" s="23">
        <f t="shared" si="180"/>
        <v>0</v>
      </c>
      <c r="E231">
        <f t="shared" si="181"/>
        <v>0</v>
      </c>
      <c r="F231">
        <f t="shared" si="182"/>
        <v>0</v>
      </c>
      <c r="G231">
        <f t="shared" si="183"/>
        <v>0</v>
      </c>
      <c r="H231">
        <f t="shared" si="184"/>
        <v>0</v>
      </c>
      <c r="I231" s="23">
        <f t="shared" si="185"/>
        <v>0</v>
      </c>
      <c r="J231" s="465"/>
      <c r="K231" s="335"/>
      <c r="L231" s="335"/>
      <c r="M231" s="335"/>
      <c r="N231" s="335"/>
      <c r="O231" s="335"/>
      <c r="P231" s="335"/>
      <c r="Q231" s="335"/>
      <c r="R231" s="335"/>
      <c r="S231" s="335"/>
      <c r="T231" s="23">
        <v>73</v>
      </c>
      <c r="U231" s="23">
        <f t="shared" si="186"/>
        <v>0</v>
      </c>
      <c r="V231">
        <f t="shared" si="187"/>
        <v>0</v>
      </c>
      <c r="W231">
        <f t="shared" si="188"/>
        <v>0</v>
      </c>
      <c r="X231">
        <f t="shared" si="189"/>
        <v>0</v>
      </c>
      <c r="Y231">
        <f t="shared" si="190"/>
        <v>0</v>
      </c>
      <c r="Z231" s="23">
        <f t="shared" si="191"/>
        <v>0</v>
      </c>
      <c r="AA231" s="465"/>
      <c r="AB231" s="335"/>
      <c r="AC231" s="335"/>
      <c r="AD231" s="335"/>
      <c r="AE231" s="335"/>
      <c r="AF231" s="335"/>
      <c r="AG231" s="335"/>
      <c r="AH231" s="335"/>
      <c r="AI231" s="335"/>
      <c r="AJ231" s="335"/>
      <c r="AK231" s="23">
        <v>73</v>
      </c>
      <c r="AL231" s="23">
        <f t="shared" si="192"/>
        <v>0</v>
      </c>
      <c r="AM231">
        <f t="shared" si="193"/>
        <v>0</v>
      </c>
      <c r="AN231">
        <f t="shared" si="194"/>
        <v>0</v>
      </c>
      <c r="AO231">
        <f t="shared" si="195"/>
        <v>0</v>
      </c>
      <c r="AP231">
        <f t="shared" si="196"/>
        <v>0</v>
      </c>
      <c r="AQ231" s="23">
        <f t="shared" ca="1" si="197"/>
        <v>0</v>
      </c>
      <c r="AR231" s="465"/>
      <c r="AS231" s="335"/>
      <c r="AT231" s="335"/>
      <c r="AU231" s="335"/>
      <c r="AV231" s="335"/>
      <c r="AW231" s="335"/>
      <c r="AX231" s="335"/>
      <c r="AY231" s="335"/>
      <c r="AZ231" s="335"/>
      <c r="BA231" s="335"/>
      <c r="BB231" s="23">
        <v>73</v>
      </c>
      <c r="BC231" s="23">
        <f t="shared" si="198"/>
        <v>0</v>
      </c>
      <c r="BD231">
        <f t="shared" si="199"/>
        <v>0</v>
      </c>
      <c r="BE231">
        <f t="shared" si="200"/>
        <v>0</v>
      </c>
      <c r="BF231">
        <f t="shared" si="201"/>
        <v>0</v>
      </c>
      <c r="BG231">
        <f t="shared" si="202"/>
        <v>0</v>
      </c>
      <c r="BH231" s="23">
        <f t="shared" si="203"/>
        <v>0</v>
      </c>
      <c r="BI231" s="465"/>
      <c r="BJ231" s="335"/>
      <c r="BK231" s="335"/>
      <c r="BL231" s="335"/>
      <c r="BM231" s="335"/>
      <c r="BN231" s="335"/>
      <c r="BO231" s="335"/>
      <c r="BP231" s="335"/>
      <c r="BQ231" s="335"/>
      <c r="BR231" s="335"/>
      <c r="BS231" s="23">
        <v>73</v>
      </c>
      <c r="BT231" s="23">
        <f t="shared" si="204"/>
        <v>0</v>
      </c>
      <c r="BU231">
        <f t="shared" si="205"/>
        <v>0</v>
      </c>
      <c r="BV231">
        <f t="shared" si="206"/>
        <v>0</v>
      </c>
      <c r="BW231">
        <f t="shared" si="207"/>
        <v>0</v>
      </c>
      <c r="BX231">
        <f t="shared" si="208"/>
        <v>0</v>
      </c>
      <c r="BY231" s="23">
        <f t="shared" ca="1" si="209"/>
        <v>200</v>
      </c>
      <c r="BZ231" s="465"/>
      <c r="CA231" s="335"/>
      <c r="CB231" s="335"/>
      <c r="CC231" s="335"/>
      <c r="CD231" s="335"/>
      <c r="CE231" s="335"/>
      <c r="CF231" s="335"/>
      <c r="CG231" s="335"/>
      <c r="CH231" s="335"/>
      <c r="CI231" s="335"/>
      <c r="CJ231" s="23">
        <v>73</v>
      </c>
      <c r="CK231" s="23">
        <f t="shared" si="210"/>
        <v>0</v>
      </c>
      <c r="CL231">
        <f t="shared" si="211"/>
        <v>0</v>
      </c>
      <c r="CM231">
        <f t="shared" si="212"/>
        <v>0</v>
      </c>
      <c r="CN231">
        <f t="shared" si="213"/>
        <v>0</v>
      </c>
      <c r="CO231">
        <f t="shared" si="214"/>
        <v>0</v>
      </c>
      <c r="CP231" s="23">
        <f t="shared" si="215"/>
        <v>0</v>
      </c>
      <c r="CQ231" s="465"/>
      <c r="CR231" s="335"/>
      <c r="CS231" s="335"/>
      <c r="CT231" s="335"/>
      <c r="CU231" s="335"/>
      <c r="CV231" s="335"/>
      <c r="CW231" s="335"/>
      <c r="CX231" s="335"/>
      <c r="CY231" s="335"/>
      <c r="CZ231" s="335"/>
      <c r="DA231" s="23">
        <v>73</v>
      </c>
      <c r="DB231" s="23">
        <f t="shared" si="216"/>
        <v>0</v>
      </c>
      <c r="DC231">
        <f t="shared" si="217"/>
        <v>0</v>
      </c>
      <c r="DD231">
        <f t="shared" si="218"/>
        <v>0</v>
      </c>
      <c r="DE231">
        <f t="shared" si="219"/>
        <v>0</v>
      </c>
      <c r="DF231">
        <f t="shared" si="220"/>
        <v>0</v>
      </c>
      <c r="DG231" s="23">
        <f t="shared" ca="1" si="221"/>
        <v>0</v>
      </c>
      <c r="DH231" s="465"/>
      <c r="DI231" s="335"/>
      <c r="DJ231" s="335"/>
      <c r="DK231" s="335"/>
      <c r="DL231" s="335"/>
      <c r="DM231" s="335"/>
      <c r="DN231" s="335"/>
      <c r="DO231" s="335"/>
      <c r="DP231" s="335"/>
      <c r="DQ231" s="335"/>
      <c r="DR231" s="23">
        <v>73</v>
      </c>
      <c r="DS231" s="23">
        <f t="shared" si="222"/>
        <v>0</v>
      </c>
      <c r="DT231">
        <f t="shared" si="223"/>
        <v>0</v>
      </c>
      <c r="DU231">
        <f t="shared" si="224"/>
        <v>0</v>
      </c>
      <c r="DV231">
        <f t="shared" si="225"/>
        <v>0</v>
      </c>
      <c r="DW231">
        <f t="shared" si="226"/>
        <v>0</v>
      </c>
      <c r="DX231" s="23">
        <f t="shared" si="227"/>
        <v>0</v>
      </c>
      <c r="DY231" s="465"/>
      <c r="DZ231" s="335"/>
      <c r="EA231" s="335"/>
      <c r="EB231" s="335"/>
      <c r="EC231" s="335"/>
      <c r="ED231" s="335"/>
      <c r="EE231" s="335"/>
      <c r="EF231" s="335"/>
      <c r="EG231" s="335"/>
      <c r="EH231" s="335"/>
      <c r="EI231" s="23">
        <v>73</v>
      </c>
      <c r="EJ231" s="23">
        <f t="shared" si="228"/>
        <v>0</v>
      </c>
      <c r="EK231">
        <f t="shared" si="229"/>
        <v>0</v>
      </c>
      <c r="EL231">
        <f t="shared" si="230"/>
        <v>0</v>
      </c>
      <c r="EM231">
        <f t="shared" si="231"/>
        <v>0</v>
      </c>
      <c r="EN231">
        <f t="shared" si="232"/>
        <v>0</v>
      </c>
      <c r="EO231" s="23">
        <f t="shared" si="233"/>
        <v>0</v>
      </c>
      <c r="EP231" s="465"/>
      <c r="EQ231" s="335"/>
      <c r="ER231" s="335"/>
      <c r="ES231" s="335"/>
      <c r="ET231" s="335"/>
      <c r="EU231" s="335"/>
      <c r="EV231" s="335"/>
      <c r="EW231" s="335"/>
      <c r="EX231" s="335"/>
      <c r="EY231" s="335"/>
      <c r="EZ231" s="23">
        <v>73</v>
      </c>
      <c r="FA231" s="23">
        <f t="shared" si="234"/>
        <v>0</v>
      </c>
      <c r="FB231">
        <f t="shared" si="235"/>
        <v>0</v>
      </c>
      <c r="FC231">
        <f t="shared" si="236"/>
        <v>0</v>
      </c>
      <c r="FD231">
        <f t="shared" si="237"/>
        <v>0</v>
      </c>
      <c r="FE231">
        <f t="shared" si="238"/>
        <v>0</v>
      </c>
      <c r="FF231" s="23">
        <f t="shared" ca="1" si="239"/>
        <v>0</v>
      </c>
      <c r="FG231" s="465"/>
      <c r="FH231" s="335"/>
      <c r="FI231" s="335"/>
      <c r="FJ231" s="335"/>
      <c r="FK231" s="335"/>
      <c r="FL231" s="335"/>
      <c r="FM231" s="335"/>
      <c r="FN231" s="335"/>
      <c r="FO231" s="335"/>
      <c r="FP231" s="335"/>
      <c r="FQ231" s="23">
        <v>73</v>
      </c>
      <c r="FR231" s="23">
        <f t="shared" si="240"/>
        <v>0</v>
      </c>
      <c r="FS231">
        <f t="shared" si="241"/>
        <v>0</v>
      </c>
      <c r="FT231">
        <f t="shared" si="242"/>
        <v>0</v>
      </c>
      <c r="FU231">
        <f t="shared" si="243"/>
        <v>0</v>
      </c>
      <c r="FV231">
        <f t="shared" si="244"/>
        <v>0</v>
      </c>
      <c r="FW231" s="23">
        <f t="shared" si="245"/>
        <v>0</v>
      </c>
      <c r="FX231" s="465"/>
      <c r="FY231" s="335"/>
      <c r="FZ231" s="335"/>
      <c r="GA231" s="335"/>
      <c r="GB231" s="335"/>
      <c r="GC231" s="335"/>
      <c r="GD231" s="335"/>
      <c r="GE231" s="335"/>
      <c r="GF231" s="335"/>
      <c r="GG231" s="335"/>
      <c r="GH231" s="23">
        <v>73</v>
      </c>
      <c r="GI231" s="23">
        <f t="shared" si="246"/>
        <v>0</v>
      </c>
      <c r="GJ231">
        <f t="shared" si="247"/>
        <v>0</v>
      </c>
      <c r="GK231">
        <f t="shared" si="248"/>
        <v>0</v>
      </c>
      <c r="GL231">
        <f t="shared" si="249"/>
        <v>0</v>
      </c>
      <c r="GM231">
        <f t="shared" si="250"/>
        <v>0</v>
      </c>
      <c r="GN231" s="23">
        <f t="shared" si="251"/>
        <v>0</v>
      </c>
      <c r="GO231" s="465"/>
      <c r="GP231" s="335"/>
      <c r="GQ231" s="335"/>
      <c r="GR231" s="335"/>
      <c r="GS231" s="335"/>
      <c r="GT231" s="335"/>
      <c r="GU231" s="335"/>
      <c r="GV231" s="335"/>
      <c r="GW231" s="335"/>
      <c r="GX231" s="335"/>
      <c r="GY231" s="23">
        <v>73</v>
      </c>
      <c r="GZ231" s="23">
        <f t="shared" si="252"/>
        <v>0</v>
      </c>
      <c r="HA231">
        <f t="shared" si="253"/>
        <v>0</v>
      </c>
      <c r="HB231">
        <f t="shared" si="254"/>
        <v>0</v>
      </c>
      <c r="HC231">
        <f t="shared" si="255"/>
        <v>0</v>
      </c>
      <c r="HD231">
        <f t="shared" si="256"/>
        <v>0</v>
      </c>
      <c r="HE231" s="23">
        <f t="shared" si="257"/>
        <v>0</v>
      </c>
      <c r="HF231" s="465"/>
      <c r="HG231" s="335"/>
      <c r="HH231" s="335"/>
      <c r="HI231" s="335"/>
      <c r="HJ231" s="335"/>
      <c r="HK231" s="335"/>
      <c r="HL231" s="335"/>
      <c r="HM231" s="335"/>
      <c r="HN231" s="335"/>
      <c r="HO231" s="335"/>
      <c r="HP231" s="23">
        <v>73</v>
      </c>
      <c r="HQ231" s="23">
        <f t="shared" si="258"/>
        <v>0</v>
      </c>
      <c r="HR231">
        <f t="shared" si="259"/>
        <v>0</v>
      </c>
      <c r="HS231">
        <f t="shared" si="260"/>
        <v>0</v>
      </c>
      <c r="HT231">
        <f t="shared" si="261"/>
        <v>0</v>
      </c>
      <c r="HU231">
        <f t="shared" si="262"/>
        <v>0</v>
      </c>
      <c r="HV231" s="23">
        <f t="shared" si="263"/>
        <v>0</v>
      </c>
      <c r="HW231" s="465"/>
      <c r="HX231" s="335"/>
      <c r="HY231" s="335"/>
      <c r="HZ231" s="335"/>
      <c r="IA231" s="335"/>
      <c r="IB231" s="335"/>
      <c r="IC231" s="335"/>
      <c r="ID231" s="335"/>
      <c r="IE231" s="335"/>
      <c r="IF231" s="335"/>
      <c r="IG231" s="23">
        <v>73</v>
      </c>
      <c r="IH231" s="23">
        <f t="shared" si="264"/>
        <v>0</v>
      </c>
      <c r="II231">
        <f t="shared" si="265"/>
        <v>0</v>
      </c>
      <c r="IJ231">
        <f t="shared" si="266"/>
        <v>0</v>
      </c>
      <c r="IK231">
        <f t="shared" si="267"/>
        <v>0</v>
      </c>
      <c r="IL231">
        <f t="shared" si="268"/>
        <v>0</v>
      </c>
      <c r="IM231" s="23">
        <f t="shared" si="269"/>
        <v>0</v>
      </c>
      <c r="IN231" s="465"/>
      <c r="IO231" s="335"/>
      <c r="IP231" s="335"/>
      <c r="IQ231" s="335"/>
      <c r="IR231" s="335"/>
      <c r="IS231" s="335"/>
      <c r="IT231" s="335"/>
    </row>
    <row r="232" spans="1:254" s="124" customFormat="1" ht="12.75" x14ac:dyDescent="0.2">
      <c r="A232" s="335"/>
      <c r="B232" s="335"/>
      <c r="C232" s="23">
        <v>74</v>
      </c>
      <c r="D232" s="23">
        <f t="shared" si="180"/>
        <v>0</v>
      </c>
      <c r="E232">
        <f t="shared" si="181"/>
        <v>0</v>
      </c>
      <c r="F232">
        <f t="shared" si="182"/>
        <v>0</v>
      </c>
      <c r="G232">
        <f t="shared" si="183"/>
        <v>0</v>
      </c>
      <c r="H232">
        <f t="shared" si="184"/>
        <v>0</v>
      </c>
      <c r="I232" s="23">
        <f t="shared" si="185"/>
        <v>0</v>
      </c>
      <c r="J232" s="465"/>
      <c r="K232" s="335"/>
      <c r="L232" s="335"/>
      <c r="M232" s="335"/>
      <c r="N232" s="335"/>
      <c r="O232" s="335"/>
      <c r="P232" s="335"/>
      <c r="Q232" s="335"/>
      <c r="R232" s="335"/>
      <c r="S232" s="335"/>
      <c r="T232" s="23">
        <v>74</v>
      </c>
      <c r="U232" s="23">
        <f t="shared" si="186"/>
        <v>0</v>
      </c>
      <c r="V232">
        <f t="shared" si="187"/>
        <v>0</v>
      </c>
      <c r="W232">
        <f t="shared" si="188"/>
        <v>0</v>
      </c>
      <c r="X232">
        <f t="shared" si="189"/>
        <v>0</v>
      </c>
      <c r="Y232">
        <f t="shared" si="190"/>
        <v>0</v>
      </c>
      <c r="Z232" s="23">
        <f t="shared" si="191"/>
        <v>0</v>
      </c>
      <c r="AA232" s="465"/>
      <c r="AB232" s="335"/>
      <c r="AC232" s="335"/>
      <c r="AD232" s="335"/>
      <c r="AE232" s="335"/>
      <c r="AF232" s="335"/>
      <c r="AG232" s="335"/>
      <c r="AH232" s="335"/>
      <c r="AI232" s="335"/>
      <c r="AJ232" s="335"/>
      <c r="AK232" s="23">
        <v>74</v>
      </c>
      <c r="AL232" s="23">
        <f t="shared" si="192"/>
        <v>0</v>
      </c>
      <c r="AM232">
        <f t="shared" si="193"/>
        <v>0</v>
      </c>
      <c r="AN232">
        <f t="shared" si="194"/>
        <v>0</v>
      </c>
      <c r="AO232">
        <f t="shared" si="195"/>
        <v>0</v>
      </c>
      <c r="AP232">
        <f t="shared" si="196"/>
        <v>0</v>
      </c>
      <c r="AQ232" s="23">
        <f t="shared" ca="1" si="197"/>
        <v>0</v>
      </c>
      <c r="AR232" s="465"/>
      <c r="AS232" s="335"/>
      <c r="AT232" s="335"/>
      <c r="AU232" s="335"/>
      <c r="AV232" s="335"/>
      <c r="AW232" s="335"/>
      <c r="AX232" s="335"/>
      <c r="AY232" s="335"/>
      <c r="AZ232" s="335"/>
      <c r="BA232" s="335"/>
      <c r="BB232" s="23">
        <v>74</v>
      </c>
      <c r="BC232" s="23">
        <f t="shared" si="198"/>
        <v>0</v>
      </c>
      <c r="BD232">
        <f t="shared" si="199"/>
        <v>0</v>
      </c>
      <c r="BE232">
        <f t="shared" si="200"/>
        <v>0</v>
      </c>
      <c r="BF232">
        <f t="shared" si="201"/>
        <v>0</v>
      </c>
      <c r="BG232">
        <f t="shared" si="202"/>
        <v>0</v>
      </c>
      <c r="BH232" s="23">
        <f t="shared" si="203"/>
        <v>0</v>
      </c>
      <c r="BI232" s="465"/>
      <c r="BJ232" s="335"/>
      <c r="BK232" s="335"/>
      <c r="BL232" s="335"/>
      <c r="BM232" s="335"/>
      <c r="BN232" s="335"/>
      <c r="BO232" s="335"/>
      <c r="BP232" s="335"/>
      <c r="BQ232" s="335"/>
      <c r="BR232" s="335"/>
      <c r="BS232" s="23">
        <v>74</v>
      </c>
      <c r="BT232" s="23">
        <f t="shared" si="204"/>
        <v>0</v>
      </c>
      <c r="BU232">
        <f t="shared" si="205"/>
        <v>0</v>
      </c>
      <c r="BV232">
        <f t="shared" si="206"/>
        <v>0</v>
      </c>
      <c r="BW232">
        <f t="shared" si="207"/>
        <v>0</v>
      </c>
      <c r="BX232">
        <f t="shared" si="208"/>
        <v>0</v>
      </c>
      <c r="BY232" s="23">
        <f t="shared" ca="1" si="209"/>
        <v>200</v>
      </c>
      <c r="BZ232" s="465"/>
      <c r="CA232" s="335"/>
      <c r="CB232" s="335"/>
      <c r="CC232" s="335"/>
      <c r="CD232" s="335"/>
      <c r="CE232" s="335"/>
      <c r="CF232" s="335"/>
      <c r="CG232" s="335"/>
      <c r="CH232" s="335"/>
      <c r="CI232" s="335"/>
      <c r="CJ232" s="23">
        <v>74</v>
      </c>
      <c r="CK232" s="23">
        <f t="shared" si="210"/>
        <v>0</v>
      </c>
      <c r="CL232">
        <f t="shared" si="211"/>
        <v>0</v>
      </c>
      <c r="CM232">
        <f t="shared" si="212"/>
        <v>0</v>
      </c>
      <c r="CN232">
        <f t="shared" si="213"/>
        <v>0</v>
      </c>
      <c r="CO232">
        <f t="shared" si="214"/>
        <v>0</v>
      </c>
      <c r="CP232" s="23">
        <f t="shared" si="215"/>
        <v>0</v>
      </c>
      <c r="CQ232" s="465"/>
      <c r="CR232" s="335"/>
      <c r="CS232" s="335"/>
      <c r="CT232" s="335"/>
      <c r="CU232" s="335"/>
      <c r="CV232" s="335"/>
      <c r="CW232" s="335"/>
      <c r="CX232" s="335"/>
      <c r="CY232" s="335"/>
      <c r="CZ232" s="335"/>
      <c r="DA232" s="23">
        <v>74</v>
      </c>
      <c r="DB232" s="23">
        <f t="shared" si="216"/>
        <v>0</v>
      </c>
      <c r="DC232">
        <f t="shared" si="217"/>
        <v>0</v>
      </c>
      <c r="DD232">
        <f t="shared" si="218"/>
        <v>0</v>
      </c>
      <c r="DE232">
        <f t="shared" si="219"/>
        <v>0</v>
      </c>
      <c r="DF232">
        <f t="shared" si="220"/>
        <v>0</v>
      </c>
      <c r="DG232" s="23">
        <f t="shared" ca="1" si="221"/>
        <v>0</v>
      </c>
      <c r="DH232" s="465"/>
      <c r="DI232" s="335"/>
      <c r="DJ232" s="335"/>
      <c r="DK232" s="335"/>
      <c r="DL232" s="335"/>
      <c r="DM232" s="335"/>
      <c r="DN232" s="335"/>
      <c r="DO232" s="335"/>
      <c r="DP232" s="335"/>
      <c r="DQ232" s="335"/>
      <c r="DR232" s="23">
        <v>74</v>
      </c>
      <c r="DS232" s="23">
        <f t="shared" si="222"/>
        <v>0</v>
      </c>
      <c r="DT232">
        <f t="shared" si="223"/>
        <v>0</v>
      </c>
      <c r="DU232">
        <f t="shared" si="224"/>
        <v>0</v>
      </c>
      <c r="DV232">
        <f t="shared" si="225"/>
        <v>0</v>
      </c>
      <c r="DW232">
        <f t="shared" si="226"/>
        <v>0</v>
      </c>
      <c r="DX232" s="23">
        <f t="shared" si="227"/>
        <v>0</v>
      </c>
      <c r="DY232" s="465"/>
      <c r="DZ232" s="335"/>
      <c r="EA232" s="335"/>
      <c r="EB232" s="335"/>
      <c r="EC232" s="335"/>
      <c r="ED232" s="335"/>
      <c r="EE232" s="335"/>
      <c r="EF232" s="335"/>
      <c r="EG232" s="335"/>
      <c r="EH232" s="335"/>
      <c r="EI232" s="23">
        <v>74</v>
      </c>
      <c r="EJ232" s="23">
        <f t="shared" si="228"/>
        <v>0</v>
      </c>
      <c r="EK232">
        <f t="shared" si="229"/>
        <v>0</v>
      </c>
      <c r="EL232">
        <f t="shared" si="230"/>
        <v>0</v>
      </c>
      <c r="EM232">
        <f t="shared" si="231"/>
        <v>0</v>
      </c>
      <c r="EN232">
        <f t="shared" si="232"/>
        <v>0</v>
      </c>
      <c r="EO232" s="23">
        <f t="shared" si="233"/>
        <v>0</v>
      </c>
      <c r="EP232" s="465"/>
      <c r="EQ232" s="335"/>
      <c r="ER232" s="335"/>
      <c r="ES232" s="335"/>
      <c r="ET232" s="335"/>
      <c r="EU232" s="335"/>
      <c r="EV232" s="335"/>
      <c r="EW232" s="335"/>
      <c r="EX232" s="335"/>
      <c r="EY232" s="335"/>
      <c r="EZ232" s="23">
        <v>74</v>
      </c>
      <c r="FA232" s="23">
        <f t="shared" si="234"/>
        <v>0</v>
      </c>
      <c r="FB232">
        <f t="shared" si="235"/>
        <v>0</v>
      </c>
      <c r="FC232">
        <f t="shared" si="236"/>
        <v>0</v>
      </c>
      <c r="FD232">
        <f t="shared" si="237"/>
        <v>0</v>
      </c>
      <c r="FE232">
        <f t="shared" si="238"/>
        <v>0</v>
      </c>
      <c r="FF232" s="23">
        <f t="shared" ca="1" si="239"/>
        <v>0</v>
      </c>
      <c r="FG232" s="465"/>
      <c r="FH232" s="335"/>
      <c r="FI232" s="335"/>
      <c r="FJ232" s="335"/>
      <c r="FK232" s="335"/>
      <c r="FL232" s="335"/>
      <c r="FM232" s="335"/>
      <c r="FN232" s="335"/>
      <c r="FO232" s="335"/>
      <c r="FP232" s="335"/>
      <c r="FQ232" s="23">
        <v>74</v>
      </c>
      <c r="FR232" s="23">
        <f t="shared" si="240"/>
        <v>0</v>
      </c>
      <c r="FS232">
        <f t="shared" si="241"/>
        <v>0</v>
      </c>
      <c r="FT232">
        <f t="shared" si="242"/>
        <v>0</v>
      </c>
      <c r="FU232">
        <f t="shared" si="243"/>
        <v>0</v>
      </c>
      <c r="FV232">
        <f t="shared" si="244"/>
        <v>0</v>
      </c>
      <c r="FW232" s="23">
        <f t="shared" si="245"/>
        <v>0</v>
      </c>
      <c r="FX232" s="465"/>
      <c r="FY232" s="335"/>
      <c r="FZ232" s="335"/>
      <c r="GA232" s="335"/>
      <c r="GB232" s="335"/>
      <c r="GC232" s="335"/>
      <c r="GD232" s="335"/>
      <c r="GE232" s="335"/>
      <c r="GF232" s="335"/>
      <c r="GG232" s="335"/>
      <c r="GH232" s="23">
        <v>74</v>
      </c>
      <c r="GI232" s="23">
        <f t="shared" si="246"/>
        <v>0</v>
      </c>
      <c r="GJ232">
        <f t="shared" si="247"/>
        <v>0</v>
      </c>
      <c r="GK232">
        <f t="shared" si="248"/>
        <v>0</v>
      </c>
      <c r="GL232">
        <f t="shared" si="249"/>
        <v>0</v>
      </c>
      <c r="GM232">
        <f t="shared" si="250"/>
        <v>0</v>
      </c>
      <c r="GN232" s="23">
        <f t="shared" si="251"/>
        <v>0</v>
      </c>
      <c r="GO232" s="465"/>
      <c r="GP232" s="335"/>
      <c r="GQ232" s="335"/>
      <c r="GR232" s="335"/>
      <c r="GS232" s="335"/>
      <c r="GT232" s="335"/>
      <c r="GU232" s="335"/>
      <c r="GV232" s="335"/>
      <c r="GW232" s="335"/>
      <c r="GX232" s="335"/>
      <c r="GY232" s="23">
        <v>74</v>
      </c>
      <c r="GZ232" s="23">
        <f t="shared" si="252"/>
        <v>0</v>
      </c>
      <c r="HA232">
        <f t="shared" si="253"/>
        <v>0</v>
      </c>
      <c r="HB232">
        <f t="shared" si="254"/>
        <v>0</v>
      </c>
      <c r="HC232">
        <f t="shared" si="255"/>
        <v>0</v>
      </c>
      <c r="HD232">
        <f t="shared" si="256"/>
        <v>0</v>
      </c>
      <c r="HE232" s="23">
        <f t="shared" si="257"/>
        <v>0</v>
      </c>
      <c r="HF232" s="465"/>
      <c r="HG232" s="335"/>
      <c r="HH232" s="335"/>
      <c r="HI232" s="335"/>
      <c r="HJ232" s="335"/>
      <c r="HK232" s="335"/>
      <c r="HL232" s="335"/>
      <c r="HM232" s="335"/>
      <c r="HN232" s="335"/>
      <c r="HO232" s="335"/>
      <c r="HP232" s="23">
        <v>74</v>
      </c>
      <c r="HQ232" s="23">
        <f t="shared" si="258"/>
        <v>0</v>
      </c>
      <c r="HR232">
        <f t="shared" si="259"/>
        <v>0</v>
      </c>
      <c r="HS232">
        <f t="shared" si="260"/>
        <v>0</v>
      </c>
      <c r="HT232">
        <f t="shared" si="261"/>
        <v>0</v>
      </c>
      <c r="HU232">
        <f t="shared" si="262"/>
        <v>0</v>
      </c>
      <c r="HV232" s="23">
        <f t="shared" si="263"/>
        <v>0</v>
      </c>
      <c r="HW232" s="465"/>
      <c r="HX232" s="335"/>
      <c r="HY232" s="335"/>
      <c r="HZ232" s="335"/>
      <c r="IA232" s="335"/>
      <c r="IB232" s="335"/>
      <c r="IC232" s="335"/>
      <c r="ID232" s="335"/>
      <c r="IE232" s="335"/>
      <c r="IF232" s="335"/>
      <c r="IG232" s="23">
        <v>74</v>
      </c>
      <c r="IH232" s="23">
        <f t="shared" si="264"/>
        <v>0</v>
      </c>
      <c r="II232">
        <f t="shared" si="265"/>
        <v>0</v>
      </c>
      <c r="IJ232">
        <f t="shared" si="266"/>
        <v>0</v>
      </c>
      <c r="IK232">
        <f t="shared" si="267"/>
        <v>0</v>
      </c>
      <c r="IL232">
        <f t="shared" si="268"/>
        <v>0</v>
      </c>
      <c r="IM232" s="23">
        <f t="shared" si="269"/>
        <v>0</v>
      </c>
      <c r="IN232" s="465"/>
      <c r="IO232" s="335"/>
      <c r="IP232" s="335"/>
      <c r="IQ232" s="335"/>
      <c r="IR232" s="335"/>
      <c r="IS232" s="335"/>
      <c r="IT232" s="335"/>
    </row>
    <row r="233" spans="1:254" s="124" customFormat="1" ht="12.75" x14ac:dyDescent="0.2">
      <c r="A233" s="335"/>
      <c r="B233" s="335"/>
      <c r="C233" s="23">
        <v>75</v>
      </c>
      <c r="D233" s="23">
        <f t="shared" si="180"/>
        <v>0</v>
      </c>
      <c r="E233">
        <f t="shared" si="181"/>
        <v>0</v>
      </c>
      <c r="F233">
        <f t="shared" si="182"/>
        <v>0</v>
      </c>
      <c r="G233">
        <f t="shared" si="183"/>
        <v>0</v>
      </c>
      <c r="H233">
        <f t="shared" si="184"/>
        <v>0</v>
      </c>
      <c r="I233" s="23">
        <f t="shared" si="185"/>
        <v>0</v>
      </c>
      <c r="J233" s="465"/>
      <c r="K233" s="335"/>
      <c r="L233" s="335"/>
      <c r="M233" s="335"/>
      <c r="N233" s="335"/>
      <c r="O233" s="335"/>
      <c r="P233" s="335"/>
      <c r="Q233" s="335"/>
      <c r="R233" s="335"/>
      <c r="S233" s="335"/>
      <c r="T233" s="23">
        <v>75</v>
      </c>
      <c r="U233" s="23">
        <f t="shared" si="186"/>
        <v>0</v>
      </c>
      <c r="V233">
        <f t="shared" si="187"/>
        <v>0</v>
      </c>
      <c r="W233">
        <f t="shared" si="188"/>
        <v>0</v>
      </c>
      <c r="X233">
        <f t="shared" si="189"/>
        <v>0</v>
      </c>
      <c r="Y233">
        <f t="shared" si="190"/>
        <v>0</v>
      </c>
      <c r="Z233" s="23">
        <f t="shared" si="191"/>
        <v>0</v>
      </c>
      <c r="AA233" s="465"/>
      <c r="AB233" s="335"/>
      <c r="AC233" s="335"/>
      <c r="AD233" s="335"/>
      <c r="AE233" s="335"/>
      <c r="AF233" s="335"/>
      <c r="AG233" s="335"/>
      <c r="AH233" s="335"/>
      <c r="AI233" s="335"/>
      <c r="AJ233" s="335"/>
      <c r="AK233" s="23">
        <v>75</v>
      </c>
      <c r="AL233" s="23">
        <f t="shared" si="192"/>
        <v>0</v>
      </c>
      <c r="AM233">
        <f t="shared" si="193"/>
        <v>0</v>
      </c>
      <c r="AN233">
        <f t="shared" si="194"/>
        <v>0</v>
      </c>
      <c r="AO233">
        <f t="shared" si="195"/>
        <v>0</v>
      </c>
      <c r="AP233">
        <f t="shared" si="196"/>
        <v>0</v>
      </c>
      <c r="AQ233" s="23">
        <f t="shared" ca="1" si="197"/>
        <v>0</v>
      </c>
      <c r="AR233" s="465"/>
      <c r="AS233" s="335"/>
      <c r="AT233" s="335"/>
      <c r="AU233" s="335"/>
      <c r="AV233" s="335"/>
      <c r="AW233" s="335"/>
      <c r="AX233" s="335"/>
      <c r="AY233" s="335"/>
      <c r="AZ233" s="335"/>
      <c r="BA233" s="335"/>
      <c r="BB233" s="23">
        <v>75</v>
      </c>
      <c r="BC233" s="23">
        <f t="shared" si="198"/>
        <v>0</v>
      </c>
      <c r="BD233">
        <f t="shared" si="199"/>
        <v>0</v>
      </c>
      <c r="BE233">
        <f t="shared" si="200"/>
        <v>0</v>
      </c>
      <c r="BF233">
        <f t="shared" si="201"/>
        <v>0</v>
      </c>
      <c r="BG233">
        <f t="shared" si="202"/>
        <v>0</v>
      </c>
      <c r="BH233" s="23">
        <f t="shared" si="203"/>
        <v>0</v>
      </c>
      <c r="BI233" s="465"/>
      <c r="BJ233" s="335"/>
      <c r="BK233" s="335"/>
      <c r="BL233" s="335"/>
      <c r="BM233" s="335"/>
      <c r="BN233" s="335"/>
      <c r="BO233" s="335"/>
      <c r="BP233" s="335"/>
      <c r="BQ233" s="335"/>
      <c r="BR233" s="335"/>
      <c r="BS233" s="23">
        <v>75</v>
      </c>
      <c r="BT233" s="23">
        <f t="shared" si="204"/>
        <v>0</v>
      </c>
      <c r="BU233">
        <f t="shared" si="205"/>
        <v>0</v>
      </c>
      <c r="BV233">
        <f t="shared" si="206"/>
        <v>0</v>
      </c>
      <c r="BW233">
        <f t="shared" si="207"/>
        <v>0</v>
      </c>
      <c r="BX233">
        <f t="shared" si="208"/>
        <v>0</v>
      </c>
      <c r="BY233" s="23">
        <f t="shared" ca="1" si="209"/>
        <v>200</v>
      </c>
      <c r="BZ233" s="465"/>
      <c r="CA233" s="335"/>
      <c r="CB233" s="335"/>
      <c r="CC233" s="335"/>
      <c r="CD233" s="335"/>
      <c r="CE233" s="335"/>
      <c r="CF233" s="335"/>
      <c r="CG233" s="335"/>
      <c r="CH233" s="335"/>
      <c r="CI233" s="335"/>
      <c r="CJ233" s="23">
        <v>75</v>
      </c>
      <c r="CK233" s="23">
        <f t="shared" si="210"/>
        <v>0</v>
      </c>
      <c r="CL233">
        <f t="shared" si="211"/>
        <v>0</v>
      </c>
      <c r="CM233">
        <f t="shared" si="212"/>
        <v>0</v>
      </c>
      <c r="CN233">
        <f t="shared" si="213"/>
        <v>0</v>
      </c>
      <c r="CO233">
        <f t="shared" si="214"/>
        <v>0</v>
      </c>
      <c r="CP233" s="23">
        <f t="shared" si="215"/>
        <v>0</v>
      </c>
      <c r="CQ233" s="465"/>
      <c r="CR233" s="335"/>
      <c r="CS233" s="335"/>
      <c r="CT233" s="335"/>
      <c r="CU233" s="335"/>
      <c r="CV233" s="335"/>
      <c r="CW233" s="335"/>
      <c r="CX233" s="335"/>
      <c r="CY233" s="335"/>
      <c r="CZ233" s="335"/>
      <c r="DA233" s="23">
        <v>75</v>
      </c>
      <c r="DB233" s="23">
        <f t="shared" si="216"/>
        <v>0</v>
      </c>
      <c r="DC233">
        <f t="shared" si="217"/>
        <v>0</v>
      </c>
      <c r="DD233">
        <f t="shared" si="218"/>
        <v>0</v>
      </c>
      <c r="DE233">
        <f t="shared" si="219"/>
        <v>0</v>
      </c>
      <c r="DF233">
        <f t="shared" si="220"/>
        <v>0</v>
      </c>
      <c r="DG233" s="23">
        <f t="shared" ca="1" si="221"/>
        <v>0</v>
      </c>
      <c r="DH233" s="465"/>
      <c r="DI233" s="335"/>
      <c r="DJ233" s="335"/>
      <c r="DK233" s="335"/>
      <c r="DL233" s="335"/>
      <c r="DM233" s="335"/>
      <c r="DN233" s="335"/>
      <c r="DO233" s="335"/>
      <c r="DP233" s="335"/>
      <c r="DQ233" s="335"/>
      <c r="DR233" s="23">
        <v>75</v>
      </c>
      <c r="DS233" s="23">
        <f t="shared" si="222"/>
        <v>0</v>
      </c>
      <c r="DT233">
        <f t="shared" si="223"/>
        <v>0</v>
      </c>
      <c r="DU233">
        <f t="shared" si="224"/>
        <v>0</v>
      </c>
      <c r="DV233">
        <f t="shared" si="225"/>
        <v>0</v>
      </c>
      <c r="DW233">
        <f t="shared" si="226"/>
        <v>0</v>
      </c>
      <c r="DX233" s="23">
        <f t="shared" si="227"/>
        <v>0</v>
      </c>
      <c r="DY233" s="465"/>
      <c r="DZ233" s="335"/>
      <c r="EA233" s="335"/>
      <c r="EB233" s="335"/>
      <c r="EC233" s="335"/>
      <c r="ED233" s="335"/>
      <c r="EE233" s="335"/>
      <c r="EF233" s="335"/>
      <c r="EG233" s="335"/>
      <c r="EH233" s="335"/>
      <c r="EI233" s="23">
        <v>75</v>
      </c>
      <c r="EJ233" s="23">
        <f t="shared" si="228"/>
        <v>0</v>
      </c>
      <c r="EK233">
        <f t="shared" si="229"/>
        <v>0</v>
      </c>
      <c r="EL233">
        <f t="shared" si="230"/>
        <v>0</v>
      </c>
      <c r="EM233">
        <f t="shared" si="231"/>
        <v>0</v>
      </c>
      <c r="EN233">
        <f t="shared" si="232"/>
        <v>0</v>
      </c>
      <c r="EO233" s="23">
        <f t="shared" si="233"/>
        <v>0</v>
      </c>
      <c r="EP233" s="465"/>
      <c r="EQ233" s="335"/>
      <c r="ER233" s="335"/>
      <c r="ES233" s="335"/>
      <c r="ET233" s="335"/>
      <c r="EU233" s="335"/>
      <c r="EV233" s="335"/>
      <c r="EW233" s="335"/>
      <c r="EX233" s="335"/>
      <c r="EY233" s="335"/>
      <c r="EZ233" s="23">
        <v>75</v>
      </c>
      <c r="FA233" s="23">
        <f t="shared" si="234"/>
        <v>0</v>
      </c>
      <c r="FB233">
        <f t="shared" si="235"/>
        <v>0</v>
      </c>
      <c r="FC233">
        <f t="shared" si="236"/>
        <v>0</v>
      </c>
      <c r="FD233">
        <f t="shared" si="237"/>
        <v>0</v>
      </c>
      <c r="FE233">
        <f t="shared" si="238"/>
        <v>0</v>
      </c>
      <c r="FF233" s="23">
        <f t="shared" ca="1" si="239"/>
        <v>0</v>
      </c>
      <c r="FG233" s="465"/>
      <c r="FH233" s="335"/>
      <c r="FI233" s="335"/>
      <c r="FJ233" s="335"/>
      <c r="FK233" s="335"/>
      <c r="FL233" s="335"/>
      <c r="FM233" s="335"/>
      <c r="FN233" s="335"/>
      <c r="FO233" s="335"/>
      <c r="FP233" s="335"/>
      <c r="FQ233" s="23">
        <v>75</v>
      </c>
      <c r="FR233" s="23">
        <f t="shared" si="240"/>
        <v>0</v>
      </c>
      <c r="FS233">
        <f t="shared" si="241"/>
        <v>0</v>
      </c>
      <c r="FT233">
        <f t="shared" si="242"/>
        <v>0</v>
      </c>
      <c r="FU233">
        <f t="shared" si="243"/>
        <v>0</v>
      </c>
      <c r="FV233">
        <f t="shared" si="244"/>
        <v>0</v>
      </c>
      <c r="FW233" s="23">
        <f t="shared" si="245"/>
        <v>0</v>
      </c>
      <c r="FX233" s="465"/>
      <c r="FY233" s="335"/>
      <c r="FZ233" s="335"/>
      <c r="GA233" s="335"/>
      <c r="GB233" s="335"/>
      <c r="GC233" s="335"/>
      <c r="GD233" s="335"/>
      <c r="GE233" s="335"/>
      <c r="GF233" s="335"/>
      <c r="GG233" s="335"/>
      <c r="GH233" s="23">
        <v>75</v>
      </c>
      <c r="GI233" s="23">
        <f t="shared" si="246"/>
        <v>0</v>
      </c>
      <c r="GJ233">
        <f t="shared" si="247"/>
        <v>0</v>
      </c>
      <c r="GK233">
        <f t="shared" si="248"/>
        <v>0</v>
      </c>
      <c r="GL233">
        <f t="shared" si="249"/>
        <v>0</v>
      </c>
      <c r="GM233">
        <f t="shared" si="250"/>
        <v>0</v>
      </c>
      <c r="GN233" s="23">
        <f t="shared" si="251"/>
        <v>0</v>
      </c>
      <c r="GO233" s="465"/>
      <c r="GP233" s="335"/>
      <c r="GQ233" s="335"/>
      <c r="GR233" s="335"/>
      <c r="GS233" s="335"/>
      <c r="GT233" s="335"/>
      <c r="GU233" s="335"/>
      <c r="GV233" s="335"/>
      <c r="GW233" s="335"/>
      <c r="GX233" s="335"/>
      <c r="GY233" s="23">
        <v>75</v>
      </c>
      <c r="GZ233" s="23">
        <f t="shared" si="252"/>
        <v>0</v>
      </c>
      <c r="HA233">
        <f t="shared" si="253"/>
        <v>0</v>
      </c>
      <c r="HB233">
        <f t="shared" si="254"/>
        <v>0</v>
      </c>
      <c r="HC233">
        <f t="shared" si="255"/>
        <v>0</v>
      </c>
      <c r="HD233">
        <f t="shared" si="256"/>
        <v>0</v>
      </c>
      <c r="HE233" s="23">
        <f t="shared" si="257"/>
        <v>0</v>
      </c>
      <c r="HF233" s="465"/>
      <c r="HG233" s="335"/>
      <c r="HH233" s="335"/>
      <c r="HI233" s="335"/>
      <c r="HJ233" s="335"/>
      <c r="HK233" s="335"/>
      <c r="HL233" s="335"/>
      <c r="HM233" s="335"/>
      <c r="HN233" s="335"/>
      <c r="HO233" s="335"/>
      <c r="HP233" s="23">
        <v>75</v>
      </c>
      <c r="HQ233" s="23">
        <f t="shared" si="258"/>
        <v>0</v>
      </c>
      <c r="HR233">
        <f t="shared" si="259"/>
        <v>0</v>
      </c>
      <c r="HS233">
        <f t="shared" si="260"/>
        <v>0</v>
      </c>
      <c r="HT233">
        <f t="shared" si="261"/>
        <v>0</v>
      </c>
      <c r="HU233">
        <f t="shared" si="262"/>
        <v>0</v>
      </c>
      <c r="HV233" s="23">
        <f t="shared" si="263"/>
        <v>0</v>
      </c>
      <c r="HW233" s="465"/>
      <c r="HX233" s="335"/>
      <c r="HY233" s="335"/>
      <c r="HZ233" s="335"/>
      <c r="IA233" s="335"/>
      <c r="IB233" s="335"/>
      <c r="IC233" s="335"/>
      <c r="ID233" s="335"/>
      <c r="IE233" s="335"/>
      <c r="IF233" s="335"/>
      <c r="IG233" s="23">
        <v>75</v>
      </c>
      <c r="IH233" s="23">
        <f t="shared" si="264"/>
        <v>0</v>
      </c>
      <c r="II233">
        <f t="shared" si="265"/>
        <v>0</v>
      </c>
      <c r="IJ233">
        <f t="shared" si="266"/>
        <v>0</v>
      </c>
      <c r="IK233">
        <f t="shared" si="267"/>
        <v>0</v>
      </c>
      <c r="IL233">
        <f t="shared" si="268"/>
        <v>0</v>
      </c>
      <c r="IM233" s="23">
        <f t="shared" si="269"/>
        <v>0</v>
      </c>
      <c r="IN233" s="465"/>
      <c r="IO233" s="335"/>
      <c r="IP233" s="335"/>
      <c r="IQ233" s="335"/>
      <c r="IR233" s="335"/>
      <c r="IS233" s="335"/>
      <c r="IT233" s="335"/>
    </row>
    <row r="234" spans="1:254" s="124" customFormat="1" ht="12.75" x14ac:dyDescent="0.2">
      <c r="A234" s="335"/>
      <c r="B234" s="335"/>
      <c r="C234" s="23">
        <v>76</v>
      </c>
      <c r="D234" s="23">
        <f t="shared" si="180"/>
        <v>0</v>
      </c>
      <c r="E234">
        <f t="shared" si="181"/>
        <v>0</v>
      </c>
      <c r="F234">
        <f t="shared" si="182"/>
        <v>0</v>
      </c>
      <c r="G234">
        <f t="shared" si="183"/>
        <v>0</v>
      </c>
      <c r="H234">
        <f t="shared" si="184"/>
        <v>0</v>
      </c>
      <c r="I234" s="23">
        <f t="shared" si="185"/>
        <v>0</v>
      </c>
      <c r="J234" s="465"/>
      <c r="K234" s="335"/>
      <c r="L234" s="335"/>
      <c r="M234" s="335"/>
      <c r="N234" s="335"/>
      <c r="O234" s="335"/>
      <c r="P234" s="335"/>
      <c r="Q234" s="335"/>
      <c r="R234" s="335"/>
      <c r="S234" s="335"/>
      <c r="T234" s="23">
        <v>76</v>
      </c>
      <c r="U234" s="23">
        <f t="shared" si="186"/>
        <v>0</v>
      </c>
      <c r="V234">
        <f t="shared" si="187"/>
        <v>0</v>
      </c>
      <c r="W234">
        <f t="shared" si="188"/>
        <v>0</v>
      </c>
      <c r="X234">
        <f t="shared" si="189"/>
        <v>0</v>
      </c>
      <c r="Y234">
        <f t="shared" si="190"/>
        <v>0</v>
      </c>
      <c r="Z234" s="23">
        <f t="shared" si="191"/>
        <v>0</v>
      </c>
      <c r="AA234" s="465"/>
      <c r="AB234" s="335"/>
      <c r="AC234" s="335"/>
      <c r="AD234" s="335"/>
      <c r="AE234" s="335"/>
      <c r="AF234" s="335"/>
      <c r="AG234" s="335"/>
      <c r="AH234" s="335"/>
      <c r="AI234" s="335"/>
      <c r="AJ234" s="335"/>
      <c r="AK234" s="23">
        <v>76</v>
      </c>
      <c r="AL234" s="23">
        <f t="shared" si="192"/>
        <v>0</v>
      </c>
      <c r="AM234">
        <f t="shared" si="193"/>
        <v>0</v>
      </c>
      <c r="AN234">
        <f t="shared" si="194"/>
        <v>0</v>
      </c>
      <c r="AO234">
        <f t="shared" si="195"/>
        <v>0</v>
      </c>
      <c r="AP234">
        <f t="shared" si="196"/>
        <v>0</v>
      </c>
      <c r="AQ234" s="23">
        <f t="shared" ca="1" si="197"/>
        <v>0</v>
      </c>
      <c r="AR234" s="465"/>
      <c r="AS234" s="335"/>
      <c r="AT234" s="335"/>
      <c r="AU234" s="335"/>
      <c r="AV234" s="335"/>
      <c r="AW234" s="335"/>
      <c r="AX234" s="335"/>
      <c r="AY234" s="335"/>
      <c r="AZ234" s="335"/>
      <c r="BA234" s="335"/>
      <c r="BB234" s="23">
        <v>76</v>
      </c>
      <c r="BC234" s="23">
        <f t="shared" si="198"/>
        <v>0</v>
      </c>
      <c r="BD234">
        <f t="shared" si="199"/>
        <v>0</v>
      </c>
      <c r="BE234">
        <f t="shared" si="200"/>
        <v>0</v>
      </c>
      <c r="BF234">
        <f t="shared" si="201"/>
        <v>0</v>
      </c>
      <c r="BG234">
        <f t="shared" si="202"/>
        <v>0</v>
      </c>
      <c r="BH234" s="23">
        <f t="shared" si="203"/>
        <v>0</v>
      </c>
      <c r="BI234" s="465"/>
      <c r="BJ234" s="335"/>
      <c r="BK234" s="335"/>
      <c r="BL234" s="335"/>
      <c r="BM234" s="335"/>
      <c r="BN234" s="335"/>
      <c r="BO234" s="335"/>
      <c r="BP234" s="335"/>
      <c r="BQ234" s="335"/>
      <c r="BR234" s="335"/>
      <c r="BS234" s="23">
        <v>76</v>
      </c>
      <c r="BT234" s="23">
        <f t="shared" si="204"/>
        <v>0</v>
      </c>
      <c r="BU234">
        <f t="shared" si="205"/>
        <v>0</v>
      </c>
      <c r="BV234">
        <f t="shared" si="206"/>
        <v>0</v>
      </c>
      <c r="BW234">
        <f t="shared" si="207"/>
        <v>0</v>
      </c>
      <c r="BX234">
        <f t="shared" si="208"/>
        <v>0</v>
      </c>
      <c r="BY234" s="23">
        <f t="shared" ca="1" si="209"/>
        <v>200</v>
      </c>
      <c r="BZ234" s="465"/>
      <c r="CA234" s="335"/>
      <c r="CB234" s="335"/>
      <c r="CC234" s="335"/>
      <c r="CD234" s="335"/>
      <c r="CE234" s="335"/>
      <c r="CF234" s="335"/>
      <c r="CG234" s="335"/>
      <c r="CH234" s="335"/>
      <c r="CI234" s="335"/>
      <c r="CJ234" s="23">
        <v>76</v>
      </c>
      <c r="CK234" s="23">
        <f t="shared" si="210"/>
        <v>0</v>
      </c>
      <c r="CL234">
        <f t="shared" si="211"/>
        <v>0</v>
      </c>
      <c r="CM234">
        <f t="shared" si="212"/>
        <v>0</v>
      </c>
      <c r="CN234">
        <f t="shared" si="213"/>
        <v>0</v>
      </c>
      <c r="CO234">
        <f t="shared" si="214"/>
        <v>0</v>
      </c>
      <c r="CP234" s="23">
        <f t="shared" si="215"/>
        <v>0</v>
      </c>
      <c r="CQ234" s="465"/>
      <c r="CR234" s="335"/>
      <c r="CS234" s="335"/>
      <c r="CT234" s="335"/>
      <c r="CU234" s="335"/>
      <c r="CV234" s="335"/>
      <c r="CW234" s="335"/>
      <c r="CX234" s="335"/>
      <c r="CY234" s="335"/>
      <c r="CZ234" s="335"/>
      <c r="DA234" s="23">
        <v>76</v>
      </c>
      <c r="DB234" s="23">
        <f t="shared" si="216"/>
        <v>0</v>
      </c>
      <c r="DC234">
        <f t="shared" si="217"/>
        <v>0</v>
      </c>
      <c r="DD234">
        <f t="shared" si="218"/>
        <v>0</v>
      </c>
      <c r="DE234">
        <f t="shared" si="219"/>
        <v>0</v>
      </c>
      <c r="DF234">
        <f t="shared" si="220"/>
        <v>0</v>
      </c>
      <c r="DG234" s="23">
        <f t="shared" ca="1" si="221"/>
        <v>0</v>
      </c>
      <c r="DH234" s="465"/>
      <c r="DI234" s="335"/>
      <c r="DJ234" s="335"/>
      <c r="DK234" s="335"/>
      <c r="DL234" s="335"/>
      <c r="DM234" s="335"/>
      <c r="DN234" s="335"/>
      <c r="DO234" s="335"/>
      <c r="DP234" s="335"/>
      <c r="DQ234" s="335"/>
      <c r="DR234" s="23">
        <v>76</v>
      </c>
      <c r="DS234" s="23">
        <f t="shared" si="222"/>
        <v>0</v>
      </c>
      <c r="DT234">
        <f t="shared" si="223"/>
        <v>0</v>
      </c>
      <c r="DU234">
        <f t="shared" si="224"/>
        <v>0</v>
      </c>
      <c r="DV234">
        <f t="shared" si="225"/>
        <v>0</v>
      </c>
      <c r="DW234">
        <f t="shared" si="226"/>
        <v>0</v>
      </c>
      <c r="DX234" s="23">
        <f t="shared" si="227"/>
        <v>0</v>
      </c>
      <c r="DY234" s="465"/>
      <c r="DZ234" s="335"/>
      <c r="EA234" s="335"/>
      <c r="EB234" s="335"/>
      <c r="EC234" s="335"/>
      <c r="ED234" s="335"/>
      <c r="EE234" s="335"/>
      <c r="EF234" s="335"/>
      <c r="EG234" s="335"/>
      <c r="EH234" s="335"/>
      <c r="EI234" s="23">
        <v>76</v>
      </c>
      <c r="EJ234" s="23">
        <f t="shared" si="228"/>
        <v>0</v>
      </c>
      <c r="EK234">
        <f t="shared" si="229"/>
        <v>0</v>
      </c>
      <c r="EL234">
        <f t="shared" si="230"/>
        <v>0</v>
      </c>
      <c r="EM234">
        <f t="shared" si="231"/>
        <v>0</v>
      </c>
      <c r="EN234">
        <f t="shared" si="232"/>
        <v>0</v>
      </c>
      <c r="EO234" s="23">
        <f t="shared" si="233"/>
        <v>0</v>
      </c>
      <c r="EP234" s="465"/>
      <c r="EQ234" s="335"/>
      <c r="ER234" s="335"/>
      <c r="ES234" s="335"/>
      <c r="ET234" s="335"/>
      <c r="EU234" s="335"/>
      <c r="EV234" s="335"/>
      <c r="EW234" s="335"/>
      <c r="EX234" s="335"/>
      <c r="EY234" s="335"/>
      <c r="EZ234" s="23">
        <v>76</v>
      </c>
      <c r="FA234" s="23">
        <f t="shared" si="234"/>
        <v>0</v>
      </c>
      <c r="FB234">
        <f t="shared" si="235"/>
        <v>0</v>
      </c>
      <c r="FC234">
        <f t="shared" si="236"/>
        <v>0</v>
      </c>
      <c r="FD234">
        <f t="shared" si="237"/>
        <v>0</v>
      </c>
      <c r="FE234">
        <f t="shared" si="238"/>
        <v>0</v>
      </c>
      <c r="FF234" s="23">
        <f t="shared" ca="1" si="239"/>
        <v>0</v>
      </c>
      <c r="FG234" s="465"/>
      <c r="FH234" s="335"/>
      <c r="FI234" s="335"/>
      <c r="FJ234" s="335"/>
      <c r="FK234" s="335"/>
      <c r="FL234" s="335"/>
      <c r="FM234" s="335"/>
      <c r="FN234" s="335"/>
      <c r="FO234" s="335"/>
      <c r="FP234" s="335"/>
      <c r="FQ234" s="23">
        <v>76</v>
      </c>
      <c r="FR234" s="23">
        <f t="shared" si="240"/>
        <v>0</v>
      </c>
      <c r="FS234">
        <f t="shared" si="241"/>
        <v>0</v>
      </c>
      <c r="FT234">
        <f t="shared" si="242"/>
        <v>0</v>
      </c>
      <c r="FU234">
        <f t="shared" si="243"/>
        <v>0</v>
      </c>
      <c r="FV234">
        <f t="shared" si="244"/>
        <v>0</v>
      </c>
      <c r="FW234" s="23">
        <f t="shared" si="245"/>
        <v>0</v>
      </c>
      <c r="FX234" s="465"/>
      <c r="FY234" s="335"/>
      <c r="FZ234" s="335"/>
      <c r="GA234" s="335"/>
      <c r="GB234" s="335"/>
      <c r="GC234" s="335"/>
      <c r="GD234" s="335"/>
      <c r="GE234" s="335"/>
      <c r="GF234" s="335"/>
      <c r="GG234" s="335"/>
      <c r="GH234" s="23">
        <v>76</v>
      </c>
      <c r="GI234" s="23">
        <f t="shared" si="246"/>
        <v>0</v>
      </c>
      <c r="GJ234">
        <f t="shared" si="247"/>
        <v>0</v>
      </c>
      <c r="GK234">
        <f t="shared" si="248"/>
        <v>0</v>
      </c>
      <c r="GL234">
        <f t="shared" si="249"/>
        <v>0</v>
      </c>
      <c r="GM234">
        <f t="shared" si="250"/>
        <v>0</v>
      </c>
      <c r="GN234" s="23">
        <f t="shared" si="251"/>
        <v>0</v>
      </c>
      <c r="GO234" s="465"/>
      <c r="GP234" s="335"/>
      <c r="GQ234" s="335"/>
      <c r="GR234" s="335"/>
      <c r="GS234" s="335"/>
      <c r="GT234" s="335"/>
      <c r="GU234" s="335"/>
      <c r="GV234" s="335"/>
      <c r="GW234" s="335"/>
      <c r="GX234" s="335"/>
      <c r="GY234" s="23">
        <v>76</v>
      </c>
      <c r="GZ234" s="23">
        <f t="shared" si="252"/>
        <v>0</v>
      </c>
      <c r="HA234">
        <f t="shared" si="253"/>
        <v>0</v>
      </c>
      <c r="HB234">
        <f t="shared" si="254"/>
        <v>0</v>
      </c>
      <c r="HC234">
        <f t="shared" si="255"/>
        <v>0</v>
      </c>
      <c r="HD234">
        <f t="shared" si="256"/>
        <v>0</v>
      </c>
      <c r="HE234" s="23">
        <f t="shared" si="257"/>
        <v>0</v>
      </c>
      <c r="HF234" s="465"/>
      <c r="HG234" s="335"/>
      <c r="HH234" s="335"/>
      <c r="HI234" s="335"/>
      <c r="HJ234" s="335"/>
      <c r="HK234" s="335"/>
      <c r="HL234" s="335"/>
      <c r="HM234" s="335"/>
      <c r="HN234" s="335"/>
      <c r="HO234" s="335"/>
      <c r="HP234" s="23">
        <v>76</v>
      </c>
      <c r="HQ234" s="23">
        <f t="shared" si="258"/>
        <v>0</v>
      </c>
      <c r="HR234">
        <f t="shared" si="259"/>
        <v>0</v>
      </c>
      <c r="HS234">
        <f t="shared" si="260"/>
        <v>0</v>
      </c>
      <c r="HT234">
        <f t="shared" si="261"/>
        <v>0</v>
      </c>
      <c r="HU234">
        <f t="shared" si="262"/>
        <v>0</v>
      </c>
      <c r="HV234" s="23">
        <f t="shared" si="263"/>
        <v>0</v>
      </c>
      <c r="HW234" s="465"/>
      <c r="HX234" s="335"/>
      <c r="HY234" s="335"/>
      <c r="HZ234" s="335"/>
      <c r="IA234" s="335"/>
      <c r="IB234" s="335"/>
      <c r="IC234" s="335"/>
      <c r="ID234" s="335"/>
      <c r="IE234" s="335"/>
      <c r="IF234" s="335"/>
      <c r="IG234" s="23">
        <v>76</v>
      </c>
      <c r="IH234" s="23">
        <f t="shared" si="264"/>
        <v>0</v>
      </c>
      <c r="II234">
        <f t="shared" si="265"/>
        <v>0</v>
      </c>
      <c r="IJ234">
        <f t="shared" si="266"/>
        <v>0</v>
      </c>
      <c r="IK234">
        <f t="shared" si="267"/>
        <v>0</v>
      </c>
      <c r="IL234">
        <f t="shared" si="268"/>
        <v>0</v>
      </c>
      <c r="IM234" s="23">
        <f t="shared" si="269"/>
        <v>0</v>
      </c>
      <c r="IN234" s="465"/>
      <c r="IO234" s="335"/>
      <c r="IP234" s="335"/>
      <c r="IQ234" s="335"/>
      <c r="IR234" s="335"/>
      <c r="IS234" s="335"/>
      <c r="IT234" s="335"/>
    </row>
    <row r="235" spans="1:254" s="124" customFormat="1" ht="12.75" x14ac:dyDescent="0.2">
      <c r="A235" s="335"/>
      <c r="B235" s="335"/>
      <c r="C235" s="23">
        <v>77</v>
      </c>
      <c r="D235" s="23">
        <f t="shared" si="180"/>
        <v>0</v>
      </c>
      <c r="E235">
        <f t="shared" si="181"/>
        <v>0</v>
      </c>
      <c r="F235">
        <f t="shared" si="182"/>
        <v>0</v>
      </c>
      <c r="G235">
        <f t="shared" si="183"/>
        <v>0</v>
      </c>
      <c r="H235">
        <f t="shared" si="184"/>
        <v>0</v>
      </c>
      <c r="I235" s="23">
        <f t="shared" si="185"/>
        <v>0</v>
      </c>
      <c r="J235" s="465"/>
      <c r="K235" s="335"/>
      <c r="L235" s="335"/>
      <c r="M235" s="335"/>
      <c r="N235" s="335"/>
      <c r="O235" s="335"/>
      <c r="P235" s="335"/>
      <c r="Q235" s="335"/>
      <c r="R235" s="335"/>
      <c r="S235" s="335"/>
      <c r="T235" s="23">
        <v>77</v>
      </c>
      <c r="U235" s="23">
        <f t="shared" si="186"/>
        <v>0</v>
      </c>
      <c r="V235">
        <f t="shared" si="187"/>
        <v>0</v>
      </c>
      <c r="W235">
        <f t="shared" si="188"/>
        <v>0</v>
      </c>
      <c r="X235">
        <f t="shared" si="189"/>
        <v>0</v>
      </c>
      <c r="Y235">
        <f t="shared" si="190"/>
        <v>0</v>
      </c>
      <c r="Z235" s="23">
        <f t="shared" si="191"/>
        <v>0</v>
      </c>
      <c r="AA235" s="465"/>
      <c r="AB235" s="335"/>
      <c r="AC235" s="335"/>
      <c r="AD235" s="335"/>
      <c r="AE235" s="335"/>
      <c r="AF235" s="335"/>
      <c r="AG235" s="335"/>
      <c r="AH235" s="335"/>
      <c r="AI235" s="335"/>
      <c r="AJ235" s="335"/>
      <c r="AK235" s="23">
        <v>77</v>
      </c>
      <c r="AL235" s="23">
        <f t="shared" si="192"/>
        <v>0</v>
      </c>
      <c r="AM235">
        <f t="shared" si="193"/>
        <v>0</v>
      </c>
      <c r="AN235">
        <f t="shared" si="194"/>
        <v>0</v>
      </c>
      <c r="AO235">
        <f t="shared" si="195"/>
        <v>0</v>
      </c>
      <c r="AP235">
        <f t="shared" si="196"/>
        <v>0</v>
      </c>
      <c r="AQ235" s="23">
        <f t="shared" ca="1" si="197"/>
        <v>0</v>
      </c>
      <c r="AR235" s="465"/>
      <c r="AS235" s="335"/>
      <c r="AT235" s="335"/>
      <c r="AU235" s="335"/>
      <c r="AV235" s="335"/>
      <c r="AW235" s="335"/>
      <c r="AX235" s="335"/>
      <c r="AY235" s="335"/>
      <c r="AZ235" s="335"/>
      <c r="BA235" s="335"/>
      <c r="BB235" s="23">
        <v>77</v>
      </c>
      <c r="BC235" s="23">
        <f t="shared" si="198"/>
        <v>0</v>
      </c>
      <c r="BD235">
        <f t="shared" si="199"/>
        <v>0</v>
      </c>
      <c r="BE235">
        <f t="shared" si="200"/>
        <v>0</v>
      </c>
      <c r="BF235">
        <f t="shared" si="201"/>
        <v>0</v>
      </c>
      <c r="BG235">
        <f t="shared" si="202"/>
        <v>0</v>
      </c>
      <c r="BH235" s="23">
        <f t="shared" si="203"/>
        <v>0</v>
      </c>
      <c r="BI235" s="465"/>
      <c r="BJ235" s="335"/>
      <c r="BK235" s="335"/>
      <c r="BL235" s="335"/>
      <c r="BM235" s="335"/>
      <c r="BN235" s="335"/>
      <c r="BO235" s="335"/>
      <c r="BP235" s="335"/>
      <c r="BQ235" s="335"/>
      <c r="BR235" s="335"/>
      <c r="BS235" s="23">
        <v>77</v>
      </c>
      <c r="BT235" s="23">
        <f t="shared" si="204"/>
        <v>0</v>
      </c>
      <c r="BU235">
        <f t="shared" si="205"/>
        <v>0</v>
      </c>
      <c r="BV235">
        <f t="shared" si="206"/>
        <v>0</v>
      </c>
      <c r="BW235">
        <f t="shared" si="207"/>
        <v>0</v>
      </c>
      <c r="BX235">
        <f t="shared" si="208"/>
        <v>0</v>
      </c>
      <c r="BY235" s="23">
        <f t="shared" ca="1" si="209"/>
        <v>0</v>
      </c>
      <c r="BZ235" s="465"/>
      <c r="CA235" s="335"/>
      <c r="CB235" s="335"/>
      <c r="CC235" s="335"/>
      <c r="CD235" s="335"/>
      <c r="CE235" s="335"/>
      <c r="CF235" s="335"/>
      <c r="CG235" s="335"/>
      <c r="CH235" s="335"/>
      <c r="CI235" s="335"/>
      <c r="CJ235" s="23">
        <v>77</v>
      </c>
      <c r="CK235" s="23">
        <f t="shared" si="210"/>
        <v>0</v>
      </c>
      <c r="CL235">
        <f t="shared" si="211"/>
        <v>0</v>
      </c>
      <c r="CM235">
        <f t="shared" si="212"/>
        <v>0</v>
      </c>
      <c r="CN235">
        <f t="shared" si="213"/>
        <v>0</v>
      </c>
      <c r="CO235">
        <f t="shared" si="214"/>
        <v>0</v>
      </c>
      <c r="CP235" s="23">
        <f t="shared" si="215"/>
        <v>0</v>
      </c>
      <c r="CQ235" s="465"/>
      <c r="CR235" s="335"/>
      <c r="CS235" s="335"/>
      <c r="CT235" s="335"/>
      <c r="CU235" s="335"/>
      <c r="CV235" s="335"/>
      <c r="CW235" s="335"/>
      <c r="CX235" s="335"/>
      <c r="CY235" s="335"/>
      <c r="CZ235" s="335"/>
      <c r="DA235" s="23">
        <v>77</v>
      </c>
      <c r="DB235" s="23">
        <f t="shared" si="216"/>
        <v>0</v>
      </c>
      <c r="DC235">
        <f t="shared" si="217"/>
        <v>0</v>
      </c>
      <c r="DD235">
        <f t="shared" si="218"/>
        <v>0</v>
      </c>
      <c r="DE235">
        <f t="shared" si="219"/>
        <v>0</v>
      </c>
      <c r="DF235">
        <f t="shared" si="220"/>
        <v>0</v>
      </c>
      <c r="DG235" s="23">
        <f t="shared" ca="1" si="221"/>
        <v>0</v>
      </c>
      <c r="DH235" s="465"/>
      <c r="DI235" s="335"/>
      <c r="DJ235" s="335"/>
      <c r="DK235" s="335"/>
      <c r="DL235" s="335"/>
      <c r="DM235" s="335"/>
      <c r="DN235" s="335"/>
      <c r="DO235" s="335"/>
      <c r="DP235" s="335"/>
      <c r="DQ235" s="335"/>
      <c r="DR235" s="23">
        <v>77</v>
      </c>
      <c r="DS235" s="23">
        <f t="shared" si="222"/>
        <v>0</v>
      </c>
      <c r="DT235">
        <f t="shared" si="223"/>
        <v>0</v>
      </c>
      <c r="DU235">
        <f t="shared" si="224"/>
        <v>0</v>
      </c>
      <c r="DV235">
        <f t="shared" si="225"/>
        <v>0</v>
      </c>
      <c r="DW235">
        <f t="shared" si="226"/>
        <v>0</v>
      </c>
      <c r="DX235" s="23">
        <f t="shared" si="227"/>
        <v>0</v>
      </c>
      <c r="DY235" s="465"/>
      <c r="DZ235" s="335"/>
      <c r="EA235" s="335"/>
      <c r="EB235" s="335"/>
      <c r="EC235" s="335"/>
      <c r="ED235" s="335"/>
      <c r="EE235" s="335"/>
      <c r="EF235" s="335"/>
      <c r="EG235" s="335"/>
      <c r="EH235" s="335"/>
      <c r="EI235" s="23">
        <v>77</v>
      </c>
      <c r="EJ235" s="23">
        <f t="shared" si="228"/>
        <v>0</v>
      </c>
      <c r="EK235">
        <f t="shared" si="229"/>
        <v>0</v>
      </c>
      <c r="EL235">
        <f t="shared" si="230"/>
        <v>0</v>
      </c>
      <c r="EM235">
        <f t="shared" si="231"/>
        <v>0</v>
      </c>
      <c r="EN235">
        <f t="shared" si="232"/>
        <v>0</v>
      </c>
      <c r="EO235" s="23">
        <f t="shared" si="233"/>
        <v>0</v>
      </c>
      <c r="EP235" s="465"/>
      <c r="EQ235" s="335"/>
      <c r="ER235" s="335"/>
      <c r="ES235" s="335"/>
      <c r="ET235" s="335"/>
      <c r="EU235" s="335"/>
      <c r="EV235" s="335"/>
      <c r="EW235" s="335"/>
      <c r="EX235" s="335"/>
      <c r="EY235" s="335"/>
      <c r="EZ235" s="23">
        <v>77</v>
      </c>
      <c r="FA235" s="23">
        <f t="shared" si="234"/>
        <v>0</v>
      </c>
      <c r="FB235">
        <f t="shared" si="235"/>
        <v>0</v>
      </c>
      <c r="FC235">
        <f t="shared" si="236"/>
        <v>0</v>
      </c>
      <c r="FD235">
        <f t="shared" si="237"/>
        <v>0</v>
      </c>
      <c r="FE235">
        <f t="shared" si="238"/>
        <v>0</v>
      </c>
      <c r="FF235" s="23">
        <f t="shared" ca="1" si="239"/>
        <v>0</v>
      </c>
      <c r="FG235" s="465"/>
      <c r="FH235" s="335"/>
      <c r="FI235" s="335"/>
      <c r="FJ235" s="335"/>
      <c r="FK235" s="335"/>
      <c r="FL235" s="335"/>
      <c r="FM235" s="335"/>
      <c r="FN235" s="335"/>
      <c r="FO235" s="335"/>
      <c r="FP235" s="335"/>
      <c r="FQ235" s="23">
        <v>77</v>
      </c>
      <c r="FR235" s="23">
        <f t="shared" si="240"/>
        <v>0</v>
      </c>
      <c r="FS235">
        <f t="shared" si="241"/>
        <v>0</v>
      </c>
      <c r="FT235">
        <f t="shared" si="242"/>
        <v>0</v>
      </c>
      <c r="FU235">
        <f t="shared" si="243"/>
        <v>0</v>
      </c>
      <c r="FV235">
        <f t="shared" si="244"/>
        <v>0</v>
      </c>
      <c r="FW235" s="23">
        <f t="shared" si="245"/>
        <v>0</v>
      </c>
      <c r="FX235" s="465"/>
      <c r="FY235" s="335"/>
      <c r="FZ235" s="335"/>
      <c r="GA235" s="335"/>
      <c r="GB235" s="335"/>
      <c r="GC235" s="335"/>
      <c r="GD235" s="335"/>
      <c r="GE235" s="335"/>
      <c r="GF235" s="335"/>
      <c r="GG235" s="335"/>
      <c r="GH235" s="23">
        <v>77</v>
      </c>
      <c r="GI235" s="23">
        <f t="shared" si="246"/>
        <v>0</v>
      </c>
      <c r="GJ235">
        <f t="shared" si="247"/>
        <v>0</v>
      </c>
      <c r="GK235">
        <f t="shared" si="248"/>
        <v>0</v>
      </c>
      <c r="GL235">
        <f t="shared" si="249"/>
        <v>0</v>
      </c>
      <c r="GM235">
        <f t="shared" si="250"/>
        <v>0</v>
      </c>
      <c r="GN235" s="23">
        <f t="shared" si="251"/>
        <v>0</v>
      </c>
      <c r="GO235" s="465"/>
      <c r="GP235" s="335"/>
      <c r="GQ235" s="335"/>
      <c r="GR235" s="335"/>
      <c r="GS235" s="335"/>
      <c r="GT235" s="335"/>
      <c r="GU235" s="335"/>
      <c r="GV235" s="335"/>
      <c r="GW235" s="335"/>
      <c r="GX235" s="335"/>
      <c r="GY235" s="23">
        <v>77</v>
      </c>
      <c r="GZ235" s="23">
        <f t="shared" si="252"/>
        <v>0</v>
      </c>
      <c r="HA235">
        <f t="shared" si="253"/>
        <v>0</v>
      </c>
      <c r="HB235">
        <f t="shared" si="254"/>
        <v>0</v>
      </c>
      <c r="HC235">
        <f t="shared" si="255"/>
        <v>0</v>
      </c>
      <c r="HD235">
        <f t="shared" si="256"/>
        <v>0</v>
      </c>
      <c r="HE235" s="23">
        <f t="shared" si="257"/>
        <v>0</v>
      </c>
      <c r="HF235" s="465"/>
      <c r="HG235" s="335"/>
      <c r="HH235" s="335"/>
      <c r="HI235" s="335"/>
      <c r="HJ235" s="335"/>
      <c r="HK235" s="335"/>
      <c r="HL235" s="335"/>
      <c r="HM235" s="335"/>
      <c r="HN235" s="335"/>
      <c r="HO235" s="335"/>
      <c r="HP235" s="23">
        <v>77</v>
      </c>
      <c r="HQ235" s="23">
        <f t="shared" si="258"/>
        <v>0</v>
      </c>
      <c r="HR235">
        <f t="shared" si="259"/>
        <v>0</v>
      </c>
      <c r="HS235">
        <f t="shared" si="260"/>
        <v>0</v>
      </c>
      <c r="HT235">
        <f t="shared" si="261"/>
        <v>0</v>
      </c>
      <c r="HU235">
        <f t="shared" si="262"/>
        <v>0</v>
      </c>
      <c r="HV235" s="23">
        <f t="shared" si="263"/>
        <v>0</v>
      </c>
      <c r="HW235" s="465"/>
      <c r="HX235" s="335"/>
      <c r="HY235" s="335"/>
      <c r="HZ235" s="335"/>
      <c r="IA235" s="335"/>
      <c r="IB235" s="335"/>
      <c r="IC235" s="335"/>
      <c r="ID235" s="335"/>
      <c r="IE235" s="335"/>
      <c r="IF235" s="335"/>
      <c r="IG235" s="23">
        <v>77</v>
      </c>
      <c r="IH235" s="23">
        <f t="shared" si="264"/>
        <v>0</v>
      </c>
      <c r="II235">
        <f t="shared" si="265"/>
        <v>0</v>
      </c>
      <c r="IJ235">
        <f t="shared" si="266"/>
        <v>0</v>
      </c>
      <c r="IK235">
        <f t="shared" si="267"/>
        <v>0</v>
      </c>
      <c r="IL235">
        <f t="shared" si="268"/>
        <v>0</v>
      </c>
      <c r="IM235" s="23">
        <f t="shared" si="269"/>
        <v>0</v>
      </c>
      <c r="IN235" s="465"/>
      <c r="IO235" s="335"/>
      <c r="IP235" s="335"/>
      <c r="IQ235" s="335"/>
      <c r="IR235" s="335"/>
      <c r="IS235" s="335"/>
      <c r="IT235" s="335"/>
    </row>
    <row r="236" spans="1:254" s="124" customFormat="1" ht="12.75" x14ac:dyDescent="0.2">
      <c r="A236" s="335"/>
      <c r="B236" s="335"/>
      <c r="C236" s="23">
        <v>78</v>
      </c>
      <c r="D236" s="23">
        <f t="shared" si="180"/>
        <v>0</v>
      </c>
      <c r="E236">
        <f t="shared" si="181"/>
        <v>0</v>
      </c>
      <c r="F236">
        <f t="shared" si="182"/>
        <v>0</v>
      </c>
      <c r="G236">
        <f t="shared" si="183"/>
        <v>0</v>
      </c>
      <c r="H236">
        <f t="shared" si="184"/>
        <v>0</v>
      </c>
      <c r="I236" s="23">
        <f t="shared" si="185"/>
        <v>0</v>
      </c>
      <c r="J236" s="465"/>
      <c r="K236" s="335"/>
      <c r="L236" s="335"/>
      <c r="M236" s="335"/>
      <c r="N236" s="335"/>
      <c r="O236" s="335"/>
      <c r="P236" s="335"/>
      <c r="Q236" s="335"/>
      <c r="R236" s="335"/>
      <c r="S236" s="335"/>
      <c r="T236" s="23">
        <v>78</v>
      </c>
      <c r="U236" s="23">
        <f t="shared" si="186"/>
        <v>0</v>
      </c>
      <c r="V236">
        <f t="shared" si="187"/>
        <v>0</v>
      </c>
      <c r="W236">
        <f t="shared" si="188"/>
        <v>0</v>
      </c>
      <c r="X236">
        <f t="shared" si="189"/>
        <v>0</v>
      </c>
      <c r="Y236">
        <f t="shared" si="190"/>
        <v>0</v>
      </c>
      <c r="Z236" s="23">
        <f t="shared" si="191"/>
        <v>0</v>
      </c>
      <c r="AA236" s="465"/>
      <c r="AB236" s="335"/>
      <c r="AC236" s="335"/>
      <c r="AD236" s="335"/>
      <c r="AE236" s="335"/>
      <c r="AF236" s="335"/>
      <c r="AG236" s="335"/>
      <c r="AH236" s="335"/>
      <c r="AI236" s="335"/>
      <c r="AJ236" s="335"/>
      <c r="AK236" s="23">
        <v>78</v>
      </c>
      <c r="AL236" s="23">
        <f t="shared" si="192"/>
        <v>0</v>
      </c>
      <c r="AM236">
        <f t="shared" si="193"/>
        <v>0</v>
      </c>
      <c r="AN236">
        <f t="shared" si="194"/>
        <v>0</v>
      </c>
      <c r="AO236">
        <f t="shared" si="195"/>
        <v>0</v>
      </c>
      <c r="AP236">
        <f t="shared" si="196"/>
        <v>0</v>
      </c>
      <c r="AQ236" s="23">
        <f t="shared" ca="1" si="197"/>
        <v>0</v>
      </c>
      <c r="AR236" s="465"/>
      <c r="AS236" s="335"/>
      <c r="AT236" s="335"/>
      <c r="AU236" s="335"/>
      <c r="AV236" s="335"/>
      <c r="AW236" s="335"/>
      <c r="AX236" s="335"/>
      <c r="AY236" s="335"/>
      <c r="AZ236" s="335"/>
      <c r="BA236" s="335"/>
      <c r="BB236" s="23">
        <v>78</v>
      </c>
      <c r="BC236" s="23">
        <f t="shared" si="198"/>
        <v>0</v>
      </c>
      <c r="BD236">
        <f t="shared" si="199"/>
        <v>0</v>
      </c>
      <c r="BE236">
        <f t="shared" si="200"/>
        <v>0</v>
      </c>
      <c r="BF236">
        <f t="shared" si="201"/>
        <v>0</v>
      </c>
      <c r="BG236">
        <f t="shared" si="202"/>
        <v>0</v>
      </c>
      <c r="BH236" s="23">
        <f t="shared" si="203"/>
        <v>0</v>
      </c>
      <c r="BI236" s="465"/>
      <c r="BJ236" s="335"/>
      <c r="BK236" s="335"/>
      <c r="BL236" s="335"/>
      <c r="BM236" s="335"/>
      <c r="BN236" s="335"/>
      <c r="BO236" s="335"/>
      <c r="BP236" s="335"/>
      <c r="BQ236" s="335"/>
      <c r="BR236" s="335"/>
      <c r="BS236" s="23">
        <v>78</v>
      </c>
      <c r="BT236" s="23">
        <f t="shared" si="204"/>
        <v>0</v>
      </c>
      <c r="BU236">
        <f t="shared" si="205"/>
        <v>0</v>
      </c>
      <c r="BV236">
        <f t="shared" si="206"/>
        <v>0</v>
      </c>
      <c r="BW236">
        <f t="shared" si="207"/>
        <v>0</v>
      </c>
      <c r="BX236">
        <f t="shared" si="208"/>
        <v>0</v>
      </c>
      <c r="BY236" s="23">
        <f t="shared" ca="1" si="209"/>
        <v>0</v>
      </c>
      <c r="BZ236" s="465"/>
      <c r="CA236" s="335"/>
      <c r="CB236" s="335"/>
      <c r="CC236" s="335"/>
      <c r="CD236" s="335"/>
      <c r="CE236" s="335"/>
      <c r="CF236" s="335"/>
      <c r="CG236" s="335"/>
      <c r="CH236" s="335"/>
      <c r="CI236" s="335"/>
      <c r="CJ236" s="23">
        <v>78</v>
      </c>
      <c r="CK236" s="23">
        <f t="shared" si="210"/>
        <v>0</v>
      </c>
      <c r="CL236">
        <f t="shared" si="211"/>
        <v>0</v>
      </c>
      <c r="CM236">
        <f t="shared" si="212"/>
        <v>0</v>
      </c>
      <c r="CN236">
        <f t="shared" si="213"/>
        <v>0</v>
      </c>
      <c r="CO236">
        <f t="shared" si="214"/>
        <v>0</v>
      </c>
      <c r="CP236" s="23">
        <f t="shared" si="215"/>
        <v>0</v>
      </c>
      <c r="CQ236" s="465"/>
      <c r="CR236" s="335"/>
      <c r="CS236" s="335"/>
      <c r="CT236" s="335"/>
      <c r="CU236" s="335"/>
      <c r="CV236" s="335"/>
      <c r="CW236" s="335"/>
      <c r="CX236" s="335"/>
      <c r="CY236" s="335"/>
      <c r="CZ236" s="335"/>
      <c r="DA236" s="23">
        <v>78</v>
      </c>
      <c r="DB236" s="23">
        <f t="shared" si="216"/>
        <v>0</v>
      </c>
      <c r="DC236">
        <f t="shared" si="217"/>
        <v>0</v>
      </c>
      <c r="DD236">
        <f t="shared" si="218"/>
        <v>0</v>
      </c>
      <c r="DE236">
        <f t="shared" si="219"/>
        <v>0</v>
      </c>
      <c r="DF236">
        <f t="shared" si="220"/>
        <v>0</v>
      </c>
      <c r="DG236" s="23">
        <f t="shared" ca="1" si="221"/>
        <v>0</v>
      </c>
      <c r="DH236" s="465"/>
      <c r="DI236" s="335"/>
      <c r="DJ236" s="335"/>
      <c r="DK236" s="335"/>
      <c r="DL236" s="335"/>
      <c r="DM236" s="335"/>
      <c r="DN236" s="335"/>
      <c r="DO236" s="335"/>
      <c r="DP236" s="335"/>
      <c r="DQ236" s="335"/>
      <c r="DR236" s="23">
        <v>78</v>
      </c>
      <c r="DS236" s="23">
        <f t="shared" si="222"/>
        <v>0</v>
      </c>
      <c r="DT236">
        <f t="shared" si="223"/>
        <v>0</v>
      </c>
      <c r="DU236">
        <f t="shared" si="224"/>
        <v>0</v>
      </c>
      <c r="DV236">
        <f t="shared" si="225"/>
        <v>0</v>
      </c>
      <c r="DW236">
        <f t="shared" si="226"/>
        <v>0</v>
      </c>
      <c r="DX236" s="23">
        <f t="shared" si="227"/>
        <v>0</v>
      </c>
      <c r="DY236" s="465"/>
      <c r="DZ236" s="335"/>
      <c r="EA236" s="335"/>
      <c r="EB236" s="335"/>
      <c r="EC236" s="335"/>
      <c r="ED236" s="335"/>
      <c r="EE236" s="335"/>
      <c r="EF236" s="335"/>
      <c r="EG236" s="335"/>
      <c r="EH236" s="335"/>
      <c r="EI236" s="23">
        <v>78</v>
      </c>
      <c r="EJ236" s="23">
        <f t="shared" si="228"/>
        <v>0</v>
      </c>
      <c r="EK236">
        <f t="shared" si="229"/>
        <v>0</v>
      </c>
      <c r="EL236">
        <f t="shared" si="230"/>
        <v>0</v>
      </c>
      <c r="EM236">
        <f t="shared" si="231"/>
        <v>0</v>
      </c>
      <c r="EN236">
        <f t="shared" si="232"/>
        <v>0</v>
      </c>
      <c r="EO236" s="23">
        <f t="shared" si="233"/>
        <v>0</v>
      </c>
      <c r="EP236" s="465"/>
      <c r="EQ236" s="335"/>
      <c r="ER236" s="335"/>
      <c r="ES236" s="335"/>
      <c r="ET236" s="335"/>
      <c r="EU236" s="335"/>
      <c r="EV236" s="335"/>
      <c r="EW236" s="335"/>
      <c r="EX236" s="335"/>
      <c r="EY236" s="335"/>
      <c r="EZ236" s="23">
        <v>78</v>
      </c>
      <c r="FA236" s="23">
        <f t="shared" si="234"/>
        <v>0</v>
      </c>
      <c r="FB236">
        <f t="shared" si="235"/>
        <v>0</v>
      </c>
      <c r="FC236">
        <f t="shared" si="236"/>
        <v>0</v>
      </c>
      <c r="FD236">
        <f t="shared" si="237"/>
        <v>0</v>
      </c>
      <c r="FE236">
        <f t="shared" si="238"/>
        <v>0</v>
      </c>
      <c r="FF236" s="23">
        <f t="shared" ca="1" si="239"/>
        <v>0</v>
      </c>
      <c r="FG236" s="465"/>
      <c r="FH236" s="335"/>
      <c r="FI236" s="335"/>
      <c r="FJ236" s="335"/>
      <c r="FK236" s="335"/>
      <c r="FL236" s="335"/>
      <c r="FM236" s="335"/>
      <c r="FN236" s="335"/>
      <c r="FO236" s="335"/>
      <c r="FP236" s="335"/>
      <c r="FQ236" s="23">
        <v>78</v>
      </c>
      <c r="FR236" s="23">
        <f t="shared" si="240"/>
        <v>0</v>
      </c>
      <c r="FS236">
        <f t="shared" si="241"/>
        <v>0</v>
      </c>
      <c r="FT236">
        <f t="shared" si="242"/>
        <v>0</v>
      </c>
      <c r="FU236">
        <f t="shared" si="243"/>
        <v>0</v>
      </c>
      <c r="FV236">
        <f t="shared" si="244"/>
        <v>0</v>
      </c>
      <c r="FW236" s="23">
        <f t="shared" si="245"/>
        <v>0</v>
      </c>
      <c r="FX236" s="465"/>
      <c r="FY236" s="335"/>
      <c r="FZ236" s="335"/>
      <c r="GA236" s="335"/>
      <c r="GB236" s="335"/>
      <c r="GC236" s="335"/>
      <c r="GD236" s="335"/>
      <c r="GE236" s="335"/>
      <c r="GF236" s="335"/>
      <c r="GG236" s="335"/>
      <c r="GH236" s="23">
        <v>78</v>
      </c>
      <c r="GI236" s="23">
        <f t="shared" si="246"/>
        <v>0</v>
      </c>
      <c r="GJ236">
        <f t="shared" si="247"/>
        <v>0</v>
      </c>
      <c r="GK236">
        <f t="shared" si="248"/>
        <v>0</v>
      </c>
      <c r="GL236">
        <f t="shared" si="249"/>
        <v>0</v>
      </c>
      <c r="GM236">
        <f t="shared" si="250"/>
        <v>0</v>
      </c>
      <c r="GN236" s="23">
        <f t="shared" si="251"/>
        <v>0</v>
      </c>
      <c r="GO236" s="465"/>
      <c r="GP236" s="335"/>
      <c r="GQ236" s="335"/>
      <c r="GR236" s="335"/>
      <c r="GS236" s="335"/>
      <c r="GT236" s="335"/>
      <c r="GU236" s="335"/>
      <c r="GV236" s="335"/>
      <c r="GW236" s="335"/>
      <c r="GX236" s="335"/>
      <c r="GY236" s="23">
        <v>78</v>
      </c>
      <c r="GZ236" s="23">
        <f t="shared" si="252"/>
        <v>0</v>
      </c>
      <c r="HA236">
        <f t="shared" si="253"/>
        <v>0</v>
      </c>
      <c r="HB236">
        <f t="shared" si="254"/>
        <v>0</v>
      </c>
      <c r="HC236">
        <f t="shared" si="255"/>
        <v>0</v>
      </c>
      <c r="HD236">
        <f t="shared" si="256"/>
        <v>0</v>
      </c>
      <c r="HE236" s="23">
        <f t="shared" si="257"/>
        <v>0</v>
      </c>
      <c r="HF236" s="465"/>
      <c r="HG236" s="335"/>
      <c r="HH236" s="335"/>
      <c r="HI236" s="335"/>
      <c r="HJ236" s="335"/>
      <c r="HK236" s="335"/>
      <c r="HL236" s="335"/>
      <c r="HM236" s="335"/>
      <c r="HN236" s="335"/>
      <c r="HO236" s="335"/>
      <c r="HP236" s="23">
        <v>78</v>
      </c>
      <c r="HQ236" s="23">
        <f t="shared" si="258"/>
        <v>0</v>
      </c>
      <c r="HR236">
        <f t="shared" si="259"/>
        <v>0</v>
      </c>
      <c r="HS236">
        <f t="shared" si="260"/>
        <v>0</v>
      </c>
      <c r="HT236">
        <f t="shared" si="261"/>
        <v>0</v>
      </c>
      <c r="HU236">
        <f t="shared" si="262"/>
        <v>0</v>
      </c>
      <c r="HV236" s="23">
        <f t="shared" si="263"/>
        <v>0</v>
      </c>
      <c r="HW236" s="465"/>
      <c r="HX236" s="335"/>
      <c r="HY236" s="335"/>
      <c r="HZ236" s="335"/>
      <c r="IA236" s="335"/>
      <c r="IB236" s="335"/>
      <c r="IC236" s="335"/>
      <c r="ID236" s="335"/>
      <c r="IE236" s="335"/>
      <c r="IF236" s="335"/>
      <c r="IG236" s="23">
        <v>78</v>
      </c>
      <c r="IH236" s="23">
        <f t="shared" si="264"/>
        <v>0</v>
      </c>
      <c r="II236">
        <f t="shared" si="265"/>
        <v>0</v>
      </c>
      <c r="IJ236">
        <f t="shared" si="266"/>
        <v>0</v>
      </c>
      <c r="IK236">
        <f t="shared" si="267"/>
        <v>0</v>
      </c>
      <c r="IL236">
        <f t="shared" si="268"/>
        <v>0</v>
      </c>
      <c r="IM236" s="23">
        <f t="shared" si="269"/>
        <v>0</v>
      </c>
      <c r="IN236" s="465"/>
      <c r="IO236" s="335"/>
      <c r="IP236" s="335"/>
      <c r="IQ236" s="335"/>
      <c r="IR236" s="335"/>
      <c r="IS236" s="335"/>
      <c r="IT236" s="335"/>
    </row>
    <row r="237" spans="1:254" s="124" customFormat="1" ht="12.75" x14ac:dyDescent="0.2">
      <c r="A237" s="335"/>
      <c r="B237" s="335"/>
      <c r="C237" s="23">
        <v>79</v>
      </c>
      <c r="D237" s="23">
        <f t="shared" si="180"/>
        <v>0</v>
      </c>
      <c r="E237">
        <f t="shared" si="181"/>
        <v>0</v>
      </c>
      <c r="F237">
        <f t="shared" si="182"/>
        <v>0</v>
      </c>
      <c r="G237">
        <f t="shared" si="183"/>
        <v>0</v>
      </c>
      <c r="H237">
        <f t="shared" si="184"/>
        <v>0</v>
      </c>
      <c r="I237" s="23">
        <f t="shared" si="185"/>
        <v>0</v>
      </c>
      <c r="J237" s="465"/>
      <c r="K237" s="335"/>
      <c r="L237" s="335"/>
      <c r="M237" s="335"/>
      <c r="N237" s="335"/>
      <c r="O237" s="335"/>
      <c r="P237" s="335"/>
      <c r="Q237" s="335"/>
      <c r="R237" s="335"/>
      <c r="S237" s="335"/>
      <c r="T237" s="23">
        <v>79</v>
      </c>
      <c r="U237" s="23">
        <f t="shared" si="186"/>
        <v>0</v>
      </c>
      <c r="V237">
        <f t="shared" si="187"/>
        <v>0</v>
      </c>
      <c r="W237">
        <f t="shared" si="188"/>
        <v>0</v>
      </c>
      <c r="X237">
        <f t="shared" si="189"/>
        <v>0</v>
      </c>
      <c r="Y237">
        <f t="shared" si="190"/>
        <v>0</v>
      </c>
      <c r="Z237" s="23">
        <f t="shared" si="191"/>
        <v>0</v>
      </c>
      <c r="AA237" s="465"/>
      <c r="AB237" s="335"/>
      <c r="AC237" s="335"/>
      <c r="AD237" s="335"/>
      <c r="AE237" s="335"/>
      <c r="AF237" s="335"/>
      <c r="AG237" s="335"/>
      <c r="AH237" s="335"/>
      <c r="AI237" s="335"/>
      <c r="AJ237" s="335"/>
      <c r="AK237" s="23">
        <v>79</v>
      </c>
      <c r="AL237" s="23">
        <f t="shared" si="192"/>
        <v>0</v>
      </c>
      <c r="AM237">
        <f t="shared" si="193"/>
        <v>0</v>
      </c>
      <c r="AN237">
        <f t="shared" si="194"/>
        <v>0</v>
      </c>
      <c r="AO237">
        <f t="shared" si="195"/>
        <v>0</v>
      </c>
      <c r="AP237">
        <f t="shared" si="196"/>
        <v>0</v>
      </c>
      <c r="AQ237" s="23">
        <f t="shared" ca="1" si="197"/>
        <v>0</v>
      </c>
      <c r="AR237" s="465"/>
      <c r="AS237" s="335"/>
      <c r="AT237" s="335"/>
      <c r="AU237" s="335"/>
      <c r="AV237" s="335"/>
      <c r="AW237" s="335"/>
      <c r="AX237" s="335"/>
      <c r="AY237" s="335"/>
      <c r="AZ237" s="335"/>
      <c r="BA237" s="335"/>
      <c r="BB237" s="23">
        <v>79</v>
      </c>
      <c r="BC237" s="23">
        <f t="shared" si="198"/>
        <v>0</v>
      </c>
      <c r="BD237">
        <f t="shared" si="199"/>
        <v>0</v>
      </c>
      <c r="BE237">
        <f t="shared" si="200"/>
        <v>0</v>
      </c>
      <c r="BF237">
        <f t="shared" si="201"/>
        <v>0</v>
      </c>
      <c r="BG237">
        <f t="shared" si="202"/>
        <v>0</v>
      </c>
      <c r="BH237" s="23">
        <f t="shared" si="203"/>
        <v>0</v>
      </c>
      <c r="BI237" s="465"/>
      <c r="BJ237" s="335"/>
      <c r="BK237" s="335"/>
      <c r="BL237" s="335"/>
      <c r="BM237" s="335"/>
      <c r="BN237" s="335"/>
      <c r="BO237" s="335"/>
      <c r="BP237" s="335"/>
      <c r="BQ237" s="335"/>
      <c r="BR237" s="335"/>
      <c r="BS237" s="23">
        <v>79</v>
      </c>
      <c r="BT237" s="23">
        <f t="shared" si="204"/>
        <v>0</v>
      </c>
      <c r="BU237">
        <f t="shared" si="205"/>
        <v>0</v>
      </c>
      <c r="BV237">
        <f t="shared" si="206"/>
        <v>0</v>
      </c>
      <c r="BW237">
        <f t="shared" si="207"/>
        <v>0</v>
      </c>
      <c r="BX237">
        <f t="shared" si="208"/>
        <v>0</v>
      </c>
      <c r="BY237" s="23">
        <f t="shared" ca="1" si="209"/>
        <v>0</v>
      </c>
      <c r="BZ237" s="465"/>
      <c r="CA237" s="335"/>
      <c r="CB237" s="335"/>
      <c r="CC237" s="335"/>
      <c r="CD237" s="335"/>
      <c r="CE237" s="335"/>
      <c r="CF237" s="335"/>
      <c r="CG237" s="335"/>
      <c r="CH237" s="335"/>
      <c r="CI237" s="335"/>
      <c r="CJ237" s="23">
        <v>79</v>
      </c>
      <c r="CK237" s="23">
        <f t="shared" si="210"/>
        <v>0</v>
      </c>
      <c r="CL237">
        <f t="shared" si="211"/>
        <v>0</v>
      </c>
      <c r="CM237">
        <f t="shared" si="212"/>
        <v>0</v>
      </c>
      <c r="CN237">
        <f t="shared" si="213"/>
        <v>0</v>
      </c>
      <c r="CO237">
        <f t="shared" si="214"/>
        <v>0</v>
      </c>
      <c r="CP237" s="23">
        <f t="shared" si="215"/>
        <v>0</v>
      </c>
      <c r="CQ237" s="465"/>
      <c r="CR237" s="335"/>
      <c r="CS237" s="335"/>
      <c r="CT237" s="335"/>
      <c r="CU237" s="335"/>
      <c r="CV237" s="335"/>
      <c r="CW237" s="335"/>
      <c r="CX237" s="335"/>
      <c r="CY237" s="335"/>
      <c r="CZ237" s="335"/>
      <c r="DA237" s="23">
        <v>79</v>
      </c>
      <c r="DB237" s="23">
        <f t="shared" si="216"/>
        <v>0</v>
      </c>
      <c r="DC237">
        <f t="shared" si="217"/>
        <v>0</v>
      </c>
      <c r="DD237">
        <f t="shared" si="218"/>
        <v>0</v>
      </c>
      <c r="DE237">
        <f t="shared" si="219"/>
        <v>0</v>
      </c>
      <c r="DF237">
        <f t="shared" si="220"/>
        <v>0</v>
      </c>
      <c r="DG237" s="23">
        <f t="shared" ca="1" si="221"/>
        <v>0</v>
      </c>
      <c r="DH237" s="465"/>
      <c r="DI237" s="335"/>
      <c r="DJ237" s="335"/>
      <c r="DK237" s="335"/>
      <c r="DL237" s="335"/>
      <c r="DM237" s="335"/>
      <c r="DN237" s="335"/>
      <c r="DO237" s="335"/>
      <c r="DP237" s="335"/>
      <c r="DQ237" s="335"/>
      <c r="DR237" s="23">
        <v>79</v>
      </c>
      <c r="DS237" s="23">
        <f t="shared" si="222"/>
        <v>0</v>
      </c>
      <c r="DT237">
        <f t="shared" si="223"/>
        <v>0</v>
      </c>
      <c r="DU237">
        <f t="shared" si="224"/>
        <v>0</v>
      </c>
      <c r="DV237">
        <f t="shared" si="225"/>
        <v>0</v>
      </c>
      <c r="DW237">
        <f t="shared" si="226"/>
        <v>0</v>
      </c>
      <c r="DX237" s="23">
        <f t="shared" si="227"/>
        <v>0</v>
      </c>
      <c r="DY237" s="465"/>
      <c r="DZ237" s="335"/>
      <c r="EA237" s="335"/>
      <c r="EB237" s="335"/>
      <c r="EC237" s="335"/>
      <c r="ED237" s="335"/>
      <c r="EE237" s="335"/>
      <c r="EF237" s="335"/>
      <c r="EG237" s="335"/>
      <c r="EH237" s="335"/>
      <c r="EI237" s="23">
        <v>79</v>
      </c>
      <c r="EJ237" s="23">
        <f t="shared" si="228"/>
        <v>0</v>
      </c>
      <c r="EK237">
        <f t="shared" si="229"/>
        <v>0</v>
      </c>
      <c r="EL237">
        <f t="shared" si="230"/>
        <v>0</v>
      </c>
      <c r="EM237">
        <f t="shared" si="231"/>
        <v>0</v>
      </c>
      <c r="EN237">
        <f t="shared" si="232"/>
        <v>0</v>
      </c>
      <c r="EO237" s="23">
        <f t="shared" si="233"/>
        <v>0</v>
      </c>
      <c r="EP237" s="465"/>
      <c r="EQ237" s="335"/>
      <c r="ER237" s="335"/>
      <c r="ES237" s="335"/>
      <c r="ET237" s="335"/>
      <c r="EU237" s="335"/>
      <c r="EV237" s="335"/>
      <c r="EW237" s="335"/>
      <c r="EX237" s="335"/>
      <c r="EY237" s="335"/>
      <c r="EZ237" s="23">
        <v>79</v>
      </c>
      <c r="FA237" s="23">
        <f t="shared" si="234"/>
        <v>0</v>
      </c>
      <c r="FB237">
        <f t="shared" si="235"/>
        <v>0</v>
      </c>
      <c r="FC237">
        <f t="shared" si="236"/>
        <v>0</v>
      </c>
      <c r="FD237">
        <f t="shared" si="237"/>
        <v>0</v>
      </c>
      <c r="FE237">
        <f t="shared" si="238"/>
        <v>0</v>
      </c>
      <c r="FF237" s="23">
        <f t="shared" ca="1" si="239"/>
        <v>0</v>
      </c>
      <c r="FG237" s="465"/>
      <c r="FH237" s="335"/>
      <c r="FI237" s="335"/>
      <c r="FJ237" s="335"/>
      <c r="FK237" s="335"/>
      <c r="FL237" s="335"/>
      <c r="FM237" s="335"/>
      <c r="FN237" s="335"/>
      <c r="FO237" s="335"/>
      <c r="FP237" s="335"/>
      <c r="FQ237" s="23">
        <v>79</v>
      </c>
      <c r="FR237" s="23">
        <f t="shared" si="240"/>
        <v>0</v>
      </c>
      <c r="FS237">
        <f t="shared" si="241"/>
        <v>0</v>
      </c>
      <c r="FT237">
        <f t="shared" si="242"/>
        <v>0</v>
      </c>
      <c r="FU237">
        <f t="shared" si="243"/>
        <v>0</v>
      </c>
      <c r="FV237">
        <f t="shared" si="244"/>
        <v>0</v>
      </c>
      <c r="FW237" s="23">
        <f t="shared" si="245"/>
        <v>0</v>
      </c>
      <c r="FX237" s="465"/>
      <c r="FY237" s="335"/>
      <c r="FZ237" s="335"/>
      <c r="GA237" s="335"/>
      <c r="GB237" s="335"/>
      <c r="GC237" s="335"/>
      <c r="GD237" s="335"/>
      <c r="GE237" s="335"/>
      <c r="GF237" s="335"/>
      <c r="GG237" s="335"/>
      <c r="GH237" s="23">
        <v>79</v>
      </c>
      <c r="GI237" s="23">
        <f t="shared" si="246"/>
        <v>0</v>
      </c>
      <c r="GJ237">
        <f t="shared" si="247"/>
        <v>0</v>
      </c>
      <c r="GK237">
        <f t="shared" si="248"/>
        <v>0</v>
      </c>
      <c r="GL237">
        <f t="shared" si="249"/>
        <v>0</v>
      </c>
      <c r="GM237">
        <f t="shared" si="250"/>
        <v>0</v>
      </c>
      <c r="GN237" s="23">
        <f t="shared" si="251"/>
        <v>0</v>
      </c>
      <c r="GO237" s="465"/>
      <c r="GP237" s="335"/>
      <c r="GQ237" s="335"/>
      <c r="GR237" s="335"/>
      <c r="GS237" s="335"/>
      <c r="GT237" s="335"/>
      <c r="GU237" s="335"/>
      <c r="GV237" s="335"/>
      <c r="GW237" s="335"/>
      <c r="GX237" s="335"/>
      <c r="GY237" s="23">
        <v>79</v>
      </c>
      <c r="GZ237" s="23">
        <f t="shared" si="252"/>
        <v>0</v>
      </c>
      <c r="HA237">
        <f t="shared" si="253"/>
        <v>0</v>
      </c>
      <c r="HB237">
        <f t="shared" si="254"/>
        <v>0</v>
      </c>
      <c r="HC237">
        <f t="shared" si="255"/>
        <v>0</v>
      </c>
      <c r="HD237">
        <f t="shared" si="256"/>
        <v>0</v>
      </c>
      <c r="HE237" s="23">
        <f t="shared" si="257"/>
        <v>0</v>
      </c>
      <c r="HF237" s="465"/>
      <c r="HG237" s="335"/>
      <c r="HH237" s="335"/>
      <c r="HI237" s="335"/>
      <c r="HJ237" s="335"/>
      <c r="HK237" s="335"/>
      <c r="HL237" s="335"/>
      <c r="HM237" s="335"/>
      <c r="HN237" s="335"/>
      <c r="HO237" s="335"/>
      <c r="HP237" s="23">
        <v>79</v>
      </c>
      <c r="HQ237" s="23">
        <f t="shared" si="258"/>
        <v>0</v>
      </c>
      <c r="HR237">
        <f t="shared" si="259"/>
        <v>0</v>
      </c>
      <c r="HS237">
        <f t="shared" si="260"/>
        <v>0</v>
      </c>
      <c r="HT237">
        <f t="shared" si="261"/>
        <v>0</v>
      </c>
      <c r="HU237">
        <f t="shared" si="262"/>
        <v>0</v>
      </c>
      <c r="HV237" s="23">
        <f t="shared" si="263"/>
        <v>0</v>
      </c>
      <c r="HW237" s="465"/>
      <c r="HX237" s="335"/>
      <c r="HY237" s="335"/>
      <c r="HZ237" s="335"/>
      <c r="IA237" s="335"/>
      <c r="IB237" s="335"/>
      <c r="IC237" s="335"/>
      <c r="ID237" s="335"/>
      <c r="IE237" s="335"/>
      <c r="IF237" s="335"/>
      <c r="IG237" s="23">
        <v>79</v>
      </c>
      <c r="IH237" s="23">
        <f t="shared" si="264"/>
        <v>0</v>
      </c>
      <c r="II237">
        <f t="shared" si="265"/>
        <v>0</v>
      </c>
      <c r="IJ237">
        <f t="shared" si="266"/>
        <v>0</v>
      </c>
      <c r="IK237">
        <f t="shared" si="267"/>
        <v>0</v>
      </c>
      <c r="IL237">
        <f t="shared" si="268"/>
        <v>0</v>
      </c>
      <c r="IM237" s="23">
        <f t="shared" si="269"/>
        <v>0</v>
      </c>
      <c r="IN237" s="465"/>
      <c r="IO237" s="335"/>
      <c r="IP237" s="335"/>
      <c r="IQ237" s="335"/>
      <c r="IR237" s="335"/>
      <c r="IS237" s="335"/>
      <c r="IT237" s="335"/>
    </row>
    <row r="238" spans="1:254" s="124" customFormat="1" ht="12.75" x14ac:dyDescent="0.2">
      <c r="A238" s="335"/>
      <c r="B238" s="335"/>
      <c r="C238" s="23">
        <v>80</v>
      </c>
      <c r="D238" s="23">
        <f t="shared" si="180"/>
        <v>0</v>
      </c>
      <c r="E238">
        <f t="shared" si="181"/>
        <v>0</v>
      </c>
      <c r="F238">
        <f t="shared" si="182"/>
        <v>0</v>
      </c>
      <c r="G238">
        <f t="shared" si="183"/>
        <v>0</v>
      </c>
      <c r="H238">
        <f t="shared" si="184"/>
        <v>0</v>
      </c>
      <c r="I238" s="23">
        <f t="shared" si="185"/>
        <v>0</v>
      </c>
      <c r="J238" s="465"/>
      <c r="K238" s="335"/>
      <c r="L238" s="335"/>
      <c r="M238" s="335"/>
      <c r="N238" s="335"/>
      <c r="O238" s="335"/>
      <c r="P238" s="335"/>
      <c r="Q238" s="335"/>
      <c r="R238" s="335"/>
      <c r="S238" s="335"/>
      <c r="T238" s="23">
        <v>80</v>
      </c>
      <c r="U238" s="23">
        <f t="shared" si="186"/>
        <v>0</v>
      </c>
      <c r="V238">
        <f t="shared" si="187"/>
        <v>0</v>
      </c>
      <c r="W238">
        <f t="shared" si="188"/>
        <v>0</v>
      </c>
      <c r="X238">
        <f t="shared" si="189"/>
        <v>0</v>
      </c>
      <c r="Y238">
        <f t="shared" si="190"/>
        <v>0</v>
      </c>
      <c r="Z238" s="23">
        <f t="shared" si="191"/>
        <v>0</v>
      </c>
      <c r="AA238" s="465"/>
      <c r="AB238" s="335"/>
      <c r="AC238" s="335"/>
      <c r="AD238" s="335"/>
      <c r="AE238" s="335"/>
      <c r="AF238" s="335"/>
      <c r="AG238" s="335"/>
      <c r="AH238" s="335"/>
      <c r="AI238" s="335"/>
      <c r="AJ238" s="335"/>
      <c r="AK238" s="23">
        <v>80</v>
      </c>
      <c r="AL238" s="23">
        <f t="shared" si="192"/>
        <v>0</v>
      </c>
      <c r="AM238">
        <f t="shared" si="193"/>
        <v>0</v>
      </c>
      <c r="AN238">
        <f t="shared" si="194"/>
        <v>0</v>
      </c>
      <c r="AO238">
        <f t="shared" si="195"/>
        <v>0</v>
      </c>
      <c r="AP238">
        <f t="shared" si="196"/>
        <v>0</v>
      </c>
      <c r="AQ238" s="23">
        <f t="shared" ca="1" si="197"/>
        <v>255</v>
      </c>
      <c r="AR238" s="465"/>
      <c r="AS238" s="335"/>
      <c r="AT238" s="335"/>
      <c r="AU238" s="335"/>
      <c r="AV238" s="335"/>
      <c r="AW238" s="335"/>
      <c r="AX238" s="335"/>
      <c r="AY238" s="335"/>
      <c r="AZ238" s="335"/>
      <c r="BA238" s="335"/>
      <c r="BB238" s="23">
        <v>80</v>
      </c>
      <c r="BC238" s="23">
        <f t="shared" si="198"/>
        <v>0</v>
      </c>
      <c r="BD238">
        <f t="shared" si="199"/>
        <v>0</v>
      </c>
      <c r="BE238">
        <f t="shared" si="200"/>
        <v>0</v>
      </c>
      <c r="BF238">
        <f t="shared" si="201"/>
        <v>0</v>
      </c>
      <c r="BG238">
        <f t="shared" si="202"/>
        <v>0</v>
      </c>
      <c r="BH238" s="23">
        <f t="shared" si="203"/>
        <v>0</v>
      </c>
      <c r="BI238" s="465"/>
      <c r="BJ238" s="335"/>
      <c r="BK238" s="335"/>
      <c r="BL238" s="335"/>
      <c r="BM238" s="335"/>
      <c r="BN238" s="335"/>
      <c r="BO238" s="335"/>
      <c r="BP238" s="335"/>
      <c r="BQ238" s="335"/>
      <c r="BR238" s="335"/>
      <c r="BS238" s="23">
        <v>80</v>
      </c>
      <c r="BT238" s="23">
        <f t="shared" si="204"/>
        <v>0</v>
      </c>
      <c r="BU238">
        <f t="shared" si="205"/>
        <v>0</v>
      </c>
      <c r="BV238">
        <f t="shared" si="206"/>
        <v>0</v>
      </c>
      <c r="BW238">
        <f t="shared" si="207"/>
        <v>0</v>
      </c>
      <c r="BX238">
        <f t="shared" si="208"/>
        <v>0</v>
      </c>
      <c r="BY238" s="23">
        <f t="shared" ca="1" si="209"/>
        <v>250</v>
      </c>
      <c r="BZ238" s="465"/>
      <c r="CA238" s="335"/>
      <c r="CB238" s="335"/>
      <c r="CC238" s="335"/>
      <c r="CD238" s="335"/>
      <c r="CE238" s="335"/>
      <c r="CF238" s="335"/>
      <c r="CG238" s="335"/>
      <c r="CH238" s="335"/>
      <c r="CI238" s="335"/>
      <c r="CJ238" s="23">
        <v>80</v>
      </c>
      <c r="CK238" s="23">
        <f t="shared" si="210"/>
        <v>0</v>
      </c>
      <c r="CL238">
        <f t="shared" si="211"/>
        <v>0</v>
      </c>
      <c r="CM238">
        <f t="shared" si="212"/>
        <v>0</v>
      </c>
      <c r="CN238">
        <f t="shared" si="213"/>
        <v>0</v>
      </c>
      <c r="CO238">
        <f t="shared" si="214"/>
        <v>0</v>
      </c>
      <c r="CP238" s="23">
        <f t="shared" si="215"/>
        <v>0</v>
      </c>
      <c r="CQ238" s="465"/>
      <c r="CR238" s="335"/>
      <c r="CS238" s="335"/>
      <c r="CT238" s="335"/>
      <c r="CU238" s="335"/>
      <c r="CV238" s="335"/>
      <c r="CW238" s="335"/>
      <c r="CX238" s="335"/>
      <c r="CY238" s="335"/>
      <c r="CZ238" s="335"/>
      <c r="DA238" s="23">
        <v>80</v>
      </c>
      <c r="DB238" s="23">
        <f t="shared" si="216"/>
        <v>0</v>
      </c>
      <c r="DC238">
        <f t="shared" si="217"/>
        <v>0</v>
      </c>
      <c r="DD238">
        <f t="shared" si="218"/>
        <v>0</v>
      </c>
      <c r="DE238">
        <f t="shared" si="219"/>
        <v>0</v>
      </c>
      <c r="DF238">
        <f t="shared" si="220"/>
        <v>0</v>
      </c>
      <c r="DG238" s="23">
        <f t="shared" ca="1" si="221"/>
        <v>500</v>
      </c>
      <c r="DH238" s="465"/>
      <c r="DI238" s="335"/>
      <c r="DJ238" s="335"/>
      <c r="DK238" s="335"/>
      <c r="DL238" s="335"/>
      <c r="DM238" s="335"/>
      <c r="DN238" s="335"/>
      <c r="DO238" s="335"/>
      <c r="DP238" s="335"/>
      <c r="DQ238" s="335"/>
      <c r="DR238" s="23">
        <v>80</v>
      </c>
      <c r="DS238" s="23">
        <f t="shared" si="222"/>
        <v>0</v>
      </c>
      <c r="DT238">
        <f t="shared" si="223"/>
        <v>0</v>
      </c>
      <c r="DU238">
        <f t="shared" si="224"/>
        <v>0</v>
      </c>
      <c r="DV238">
        <f t="shared" si="225"/>
        <v>0</v>
      </c>
      <c r="DW238">
        <f t="shared" si="226"/>
        <v>0</v>
      </c>
      <c r="DX238" s="23">
        <f t="shared" si="227"/>
        <v>0</v>
      </c>
      <c r="DY238" s="465"/>
      <c r="DZ238" s="335"/>
      <c r="EA238" s="335"/>
      <c r="EB238" s="335"/>
      <c r="EC238" s="335"/>
      <c r="ED238" s="335"/>
      <c r="EE238" s="335"/>
      <c r="EF238" s="335"/>
      <c r="EG238" s="335"/>
      <c r="EH238" s="335"/>
      <c r="EI238" s="23">
        <v>80</v>
      </c>
      <c r="EJ238" s="23">
        <f t="shared" si="228"/>
        <v>0</v>
      </c>
      <c r="EK238">
        <f t="shared" si="229"/>
        <v>0</v>
      </c>
      <c r="EL238">
        <f t="shared" si="230"/>
        <v>0</v>
      </c>
      <c r="EM238">
        <f t="shared" si="231"/>
        <v>0</v>
      </c>
      <c r="EN238">
        <f t="shared" si="232"/>
        <v>0</v>
      </c>
      <c r="EO238" s="23">
        <f t="shared" si="233"/>
        <v>0</v>
      </c>
      <c r="EP238" s="465"/>
      <c r="EQ238" s="335"/>
      <c r="ER238" s="335"/>
      <c r="ES238" s="335"/>
      <c r="ET238" s="335"/>
      <c r="EU238" s="335"/>
      <c r="EV238" s="335"/>
      <c r="EW238" s="335"/>
      <c r="EX238" s="335"/>
      <c r="EY238" s="335"/>
      <c r="EZ238" s="23">
        <v>80</v>
      </c>
      <c r="FA238" s="23">
        <f t="shared" si="234"/>
        <v>0</v>
      </c>
      <c r="FB238">
        <f t="shared" si="235"/>
        <v>0</v>
      </c>
      <c r="FC238">
        <f t="shared" si="236"/>
        <v>0</v>
      </c>
      <c r="FD238">
        <f t="shared" si="237"/>
        <v>0</v>
      </c>
      <c r="FE238">
        <f t="shared" si="238"/>
        <v>0</v>
      </c>
      <c r="FF238" s="23">
        <f t="shared" ca="1" si="239"/>
        <v>100</v>
      </c>
      <c r="FG238" s="465"/>
      <c r="FH238" s="335"/>
      <c r="FI238" s="335"/>
      <c r="FJ238" s="335"/>
      <c r="FK238" s="335"/>
      <c r="FL238" s="335"/>
      <c r="FM238" s="335"/>
      <c r="FN238" s="335"/>
      <c r="FO238" s="335"/>
      <c r="FP238" s="335"/>
      <c r="FQ238" s="23">
        <v>80</v>
      </c>
      <c r="FR238" s="23">
        <f t="shared" si="240"/>
        <v>0</v>
      </c>
      <c r="FS238">
        <f t="shared" si="241"/>
        <v>0</v>
      </c>
      <c r="FT238">
        <f t="shared" si="242"/>
        <v>0</v>
      </c>
      <c r="FU238">
        <f t="shared" si="243"/>
        <v>0</v>
      </c>
      <c r="FV238">
        <f t="shared" si="244"/>
        <v>0</v>
      </c>
      <c r="FW238" s="23">
        <f t="shared" si="245"/>
        <v>0</v>
      </c>
      <c r="FX238" s="465"/>
      <c r="FY238" s="335"/>
      <c r="FZ238" s="335"/>
      <c r="GA238" s="335"/>
      <c r="GB238" s="335"/>
      <c r="GC238" s="335"/>
      <c r="GD238" s="335"/>
      <c r="GE238" s="335"/>
      <c r="GF238" s="335"/>
      <c r="GG238" s="335"/>
      <c r="GH238" s="23">
        <v>80</v>
      </c>
      <c r="GI238" s="23">
        <f t="shared" si="246"/>
        <v>0</v>
      </c>
      <c r="GJ238">
        <f t="shared" si="247"/>
        <v>0</v>
      </c>
      <c r="GK238">
        <f t="shared" si="248"/>
        <v>0</v>
      </c>
      <c r="GL238">
        <f t="shared" si="249"/>
        <v>0</v>
      </c>
      <c r="GM238">
        <f t="shared" si="250"/>
        <v>0</v>
      </c>
      <c r="GN238" s="23">
        <f t="shared" si="251"/>
        <v>0</v>
      </c>
      <c r="GO238" s="465"/>
      <c r="GP238" s="335"/>
      <c r="GQ238" s="335"/>
      <c r="GR238" s="335"/>
      <c r="GS238" s="335"/>
      <c r="GT238" s="335"/>
      <c r="GU238" s="335"/>
      <c r="GV238" s="335"/>
      <c r="GW238" s="335"/>
      <c r="GX238" s="335"/>
      <c r="GY238" s="23">
        <v>80</v>
      </c>
      <c r="GZ238" s="23">
        <f t="shared" si="252"/>
        <v>0</v>
      </c>
      <c r="HA238">
        <f t="shared" si="253"/>
        <v>0</v>
      </c>
      <c r="HB238">
        <f t="shared" si="254"/>
        <v>0</v>
      </c>
      <c r="HC238">
        <f t="shared" si="255"/>
        <v>0</v>
      </c>
      <c r="HD238">
        <f t="shared" si="256"/>
        <v>0</v>
      </c>
      <c r="HE238" s="23">
        <f t="shared" si="257"/>
        <v>0</v>
      </c>
      <c r="HF238" s="465"/>
      <c r="HG238" s="335"/>
      <c r="HH238" s="335"/>
      <c r="HI238" s="335"/>
      <c r="HJ238" s="335"/>
      <c r="HK238" s="335"/>
      <c r="HL238" s="335"/>
      <c r="HM238" s="335"/>
      <c r="HN238" s="335"/>
      <c r="HO238" s="335"/>
      <c r="HP238" s="23">
        <v>80</v>
      </c>
      <c r="HQ238" s="23">
        <f t="shared" si="258"/>
        <v>0</v>
      </c>
      <c r="HR238">
        <f t="shared" si="259"/>
        <v>0</v>
      </c>
      <c r="HS238">
        <f t="shared" si="260"/>
        <v>0</v>
      </c>
      <c r="HT238">
        <f t="shared" si="261"/>
        <v>0</v>
      </c>
      <c r="HU238">
        <f t="shared" si="262"/>
        <v>0</v>
      </c>
      <c r="HV238" s="23">
        <f t="shared" si="263"/>
        <v>0</v>
      </c>
      <c r="HW238" s="465"/>
      <c r="HX238" s="335"/>
      <c r="HY238" s="335"/>
      <c r="HZ238" s="335"/>
      <c r="IA238" s="335"/>
      <c r="IB238" s="335"/>
      <c r="IC238" s="335"/>
      <c r="ID238" s="335"/>
      <c r="IE238" s="335"/>
      <c r="IF238" s="335"/>
      <c r="IG238" s="23">
        <v>80</v>
      </c>
      <c r="IH238" s="23">
        <f t="shared" si="264"/>
        <v>0</v>
      </c>
      <c r="II238">
        <f t="shared" si="265"/>
        <v>0</v>
      </c>
      <c r="IJ238">
        <f t="shared" si="266"/>
        <v>0</v>
      </c>
      <c r="IK238">
        <f t="shared" si="267"/>
        <v>0</v>
      </c>
      <c r="IL238">
        <f t="shared" si="268"/>
        <v>0</v>
      </c>
      <c r="IM238" s="23">
        <f t="shared" si="269"/>
        <v>0</v>
      </c>
      <c r="IN238" s="465"/>
      <c r="IO238" s="335"/>
      <c r="IP238" s="335"/>
      <c r="IQ238" s="335"/>
      <c r="IR238" s="335"/>
      <c r="IS238" s="335"/>
      <c r="IT238" s="335"/>
    </row>
    <row r="239" spans="1:254" s="124" customFormat="1" ht="12.75" x14ac:dyDescent="0.2">
      <c r="A239" s="335"/>
      <c r="B239" s="335"/>
      <c r="C239" s="23">
        <v>81</v>
      </c>
      <c r="D239" s="23">
        <f t="shared" si="180"/>
        <v>0</v>
      </c>
      <c r="E239">
        <f t="shared" si="181"/>
        <v>0</v>
      </c>
      <c r="F239">
        <f t="shared" si="182"/>
        <v>0</v>
      </c>
      <c r="G239">
        <f t="shared" si="183"/>
        <v>0</v>
      </c>
      <c r="H239">
        <f t="shared" si="184"/>
        <v>0</v>
      </c>
      <c r="I239" s="23">
        <f t="shared" si="185"/>
        <v>0</v>
      </c>
      <c r="J239" s="465"/>
      <c r="K239" s="335"/>
      <c r="L239" s="335"/>
      <c r="M239" s="335"/>
      <c r="N239" s="335"/>
      <c r="O239" s="335"/>
      <c r="P239" s="335"/>
      <c r="Q239" s="335"/>
      <c r="R239" s="335"/>
      <c r="S239" s="335"/>
      <c r="T239" s="23">
        <v>81</v>
      </c>
      <c r="U239" s="23">
        <f t="shared" si="186"/>
        <v>0</v>
      </c>
      <c r="V239">
        <f t="shared" si="187"/>
        <v>0</v>
      </c>
      <c r="W239">
        <f t="shared" si="188"/>
        <v>0</v>
      </c>
      <c r="X239">
        <f t="shared" si="189"/>
        <v>0</v>
      </c>
      <c r="Y239">
        <f t="shared" si="190"/>
        <v>0</v>
      </c>
      <c r="Z239" s="23">
        <f t="shared" si="191"/>
        <v>0</v>
      </c>
      <c r="AA239" s="465"/>
      <c r="AB239" s="335"/>
      <c r="AC239" s="335"/>
      <c r="AD239" s="335"/>
      <c r="AE239" s="335"/>
      <c r="AF239" s="335"/>
      <c r="AG239" s="335"/>
      <c r="AH239" s="335"/>
      <c r="AI239" s="335"/>
      <c r="AJ239" s="335"/>
      <c r="AK239" s="23">
        <v>81</v>
      </c>
      <c r="AL239" s="23">
        <f t="shared" si="192"/>
        <v>0</v>
      </c>
      <c r="AM239">
        <f t="shared" si="193"/>
        <v>0</v>
      </c>
      <c r="AN239">
        <f t="shared" si="194"/>
        <v>0</v>
      </c>
      <c r="AO239">
        <f t="shared" si="195"/>
        <v>0</v>
      </c>
      <c r="AP239">
        <f t="shared" si="196"/>
        <v>0</v>
      </c>
      <c r="AQ239" s="23">
        <f t="shared" ca="1" si="197"/>
        <v>255</v>
      </c>
      <c r="AR239" s="465"/>
      <c r="AS239" s="335"/>
      <c r="AT239" s="335"/>
      <c r="AU239" s="335"/>
      <c r="AV239" s="335"/>
      <c r="AW239" s="335"/>
      <c r="AX239" s="335"/>
      <c r="AY239" s="335"/>
      <c r="AZ239" s="335"/>
      <c r="BA239" s="335"/>
      <c r="BB239" s="23">
        <v>81</v>
      </c>
      <c r="BC239" s="23">
        <f t="shared" si="198"/>
        <v>0</v>
      </c>
      <c r="BD239">
        <f t="shared" si="199"/>
        <v>0</v>
      </c>
      <c r="BE239">
        <f t="shared" si="200"/>
        <v>0</v>
      </c>
      <c r="BF239">
        <f t="shared" si="201"/>
        <v>0</v>
      </c>
      <c r="BG239">
        <f t="shared" si="202"/>
        <v>0</v>
      </c>
      <c r="BH239" s="23">
        <f t="shared" si="203"/>
        <v>0</v>
      </c>
      <c r="BI239" s="465"/>
      <c r="BJ239" s="335"/>
      <c r="BK239" s="335"/>
      <c r="BL239" s="335"/>
      <c r="BM239" s="335"/>
      <c r="BN239" s="335"/>
      <c r="BO239" s="335"/>
      <c r="BP239" s="335"/>
      <c r="BQ239" s="335"/>
      <c r="BR239" s="335"/>
      <c r="BS239" s="23">
        <v>81</v>
      </c>
      <c r="BT239" s="23">
        <f t="shared" si="204"/>
        <v>0</v>
      </c>
      <c r="BU239">
        <f t="shared" si="205"/>
        <v>0</v>
      </c>
      <c r="BV239">
        <f t="shared" si="206"/>
        <v>0</v>
      </c>
      <c r="BW239">
        <f t="shared" si="207"/>
        <v>0</v>
      </c>
      <c r="BX239">
        <f t="shared" si="208"/>
        <v>0</v>
      </c>
      <c r="BY239" s="23">
        <f t="shared" ca="1" si="209"/>
        <v>250</v>
      </c>
      <c r="BZ239" s="465"/>
      <c r="CA239" s="335"/>
      <c r="CB239" s="335"/>
      <c r="CC239" s="335"/>
      <c r="CD239" s="335"/>
      <c r="CE239" s="335"/>
      <c r="CF239" s="335"/>
      <c r="CG239" s="335"/>
      <c r="CH239" s="335"/>
      <c r="CI239" s="335"/>
      <c r="CJ239" s="23">
        <v>81</v>
      </c>
      <c r="CK239" s="23">
        <f t="shared" si="210"/>
        <v>0</v>
      </c>
      <c r="CL239">
        <f t="shared" si="211"/>
        <v>0</v>
      </c>
      <c r="CM239">
        <f t="shared" si="212"/>
        <v>0</v>
      </c>
      <c r="CN239">
        <f t="shared" si="213"/>
        <v>0</v>
      </c>
      <c r="CO239">
        <f t="shared" si="214"/>
        <v>0</v>
      </c>
      <c r="CP239" s="23">
        <f t="shared" si="215"/>
        <v>0</v>
      </c>
      <c r="CQ239" s="465"/>
      <c r="CR239" s="335"/>
      <c r="CS239" s="335"/>
      <c r="CT239" s="335"/>
      <c r="CU239" s="335"/>
      <c r="CV239" s="335"/>
      <c r="CW239" s="335"/>
      <c r="CX239" s="335"/>
      <c r="CY239" s="335"/>
      <c r="CZ239" s="335"/>
      <c r="DA239" s="23">
        <v>81</v>
      </c>
      <c r="DB239" s="23">
        <f t="shared" si="216"/>
        <v>0</v>
      </c>
      <c r="DC239">
        <f t="shared" si="217"/>
        <v>0</v>
      </c>
      <c r="DD239">
        <f t="shared" si="218"/>
        <v>0</v>
      </c>
      <c r="DE239">
        <f t="shared" si="219"/>
        <v>0</v>
      </c>
      <c r="DF239">
        <f t="shared" si="220"/>
        <v>0</v>
      </c>
      <c r="DG239" s="23">
        <f t="shared" ca="1" si="221"/>
        <v>500</v>
      </c>
      <c r="DH239" s="465"/>
      <c r="DI239" s="335"/>
      <c r="DJ239" s="335"/>
      <c r="DK239" s="335"/>
      <c r="DL239" s="335"/>
      <c r="DM239" s="335"/>
      <c r="DN239" s="335"/>
      <c r="DO239" s="335"/>
      <c r="DP239" s="335"/>
      <c r="DQ239" s="335"/>
      <c r="DR239" s="23">
        <v>81</v>
      </c>
      <c r="DS239" s="23">
        <f t="shared" si="222"/>
        <v>0</v>
      </c>
      <c r="DT239">
        <f t="shared" si="223"/>
        <v>0</v>
      </c>
      <c r="DU239">
        <f t="shared" si="224"/>
        <v>0</v>
      </c>
      <c r="DV239">
        <f t="shared" si="225"/>
        <v>0</v>
      </c>
      <c r="DW239">
        <f t="shared" si="226"/>
        <v>0</v>
      </c>
      <c r="DX239" s="23">
        <f t="shared" si="227"/>
        <v>0</v>
      </c>
      <c r="DY239" s="465"/>
      <c r="DZ239" s="335"/>
      <c r="EA239" s="335"/>
      <c r="EB239" s="335"/>
      <c r="EC239" s="335"/>
      <c r="ED239" s="335"/>
      <c r="EE239" s="335"/>
      <c r="EF239" s="335"/>
      <c r="EG239" s="335"/>
      <c r="EH239" s="335"/>
      <c r="EI239" s="23">
        <v>81</v>
      </c>
      <c r="EJ239" s="23">
        <f t="shared" si="228"/>
        <v>0</v>
      </c>
      <c r="EK239">
        <f t="shared" si="229"/>
        <v>0</v>
      </c>
      <c r="EL239">
        <f t="shared" si="230"/>
        <v>0</v>
      </c>
      <c r="EM239">
        <f t="shared" si="231"/>
        <v>0</v>
      </c>
      <c r="EN239">
        <f t="shared" si="232"/>
        <v>0</v>
      </c>
      <c r="EO239" s="23">
        <f t="shared" si="233"/>
        <v>0</v>
      </c>
      <c r="EP239" s="465"/>
      <c r="EQ239" s="335"/>
      <c r="ER239" s="335"/>
      <c r="ES239" s="335"/>
      <c r="ET239" s="335"/>
      <c r="EU239" s="335"/>
      <c r="EV239" s="335"/>
      <c r="EW239" s="335"/>
      <c r="EX239" s="335"/>
      <c r="EY239" s="335"/>
      <c r="EZ239" s="23">
        <v>81</v>
      </c>
      <c r="FA239" s="23">
        <f t="shared" si="234"/>
        <v>0</v>
      </c>
      <c r="FB239">
        <f t="shared" si="235"/>
        <v>0</v>
      </c>
      <c r="FC239">
        <f t="shared" si="236"/>
        <v>0</v>
      </c>
      <c r="FD239">
        <f t="shared" si="237"/>
        <v>0</v>
      </c>
      <c r="FE239">
        <f t="shared" si="238"/>
        <v>0</v>
      </c>
      <c r="FF239" s="23">
        <f t="shared" ca="1" si="239"/>
        <v>100</v>
      </c>
      <c r="FG239" s="465"/>
      <c r="FH239" s="335"/>
      <c r="FI239" s="335"/>
      <c r="FJ239" s="335"/>
      <c r="FK239" s="335"/>
      <c r="FL239" s="335"/>
      <c r="FM239" s="335"/>
      <c r="FN239" s="335"/>
      <c r="FO239" s="335"/>
      <c r="FP239" s="335"/>
      <c r="FQ239" s="23">
        <v>81</v>
      </c>
      <c r="FR239" s="23">
        <f t="shared" si="240"/>
        <v>0</v>
      </c>
      <c r="FS239">
        <f t="shared" si="241"/>
        <v>0</v>
      </c>
      <c r="FT239">
        <f t="shared" si="242"/>
        <v>0</v>
      </c>
      <c r="FU239">
        <f t="shared" si="243"/>
        <v>0</v>
      </c>
      <c r="FV239">
        <f t="shared" si="244"/>
        <v>0</v>
      </c>
      <c r="FW239" s="23">
        <f t="shared" si="245"/>
        <v>0</v>
      </c>
      <c r="FX239" s="465"/>
      <c r="FY239" s="335"/>
      <c r="FZ239" s="335"/>
      <c r="GA239" s="335"/>
      <c r="GB239" s="335"/>
      <c r="GC239" s="335"/>
      <c r="GD239" s="335"/>
      <c r="GE239" s="335"/>
      <c r="GF239" s="335"/>
      <c r="GG239" s="335"/>
      <c r="GH239" s="23">
        <v>81</v>
      </c>
      <c r="GI239" s="23">
        <f t="shared" si="246"/>
        <v>0</v>
      </c>
      <c r="GJ239">
        <f t="shared" si="247"/>
        <v>0</v>
      </c>
      <c r="GK239">
        <f t="shared" si="248"/>
        <v>0</v>
      </c>
      <c r="GL239">
        <f t="shared" si="249"/>
        <v>0</v>
      </c>
      <c r="GM239">
        <f t="shared" si="250"/>
        <v>0</v>
      </c>
      <c r="GN239" s="23">
        <f t="shared" si="251"/>
        <v>0</v>
      </c>
      <c r="GO239" s="465"/>
      <c r="GP239" s="335"/>
      <c r="GQ239" s="335"/>
      <c r="GR239" s="335"/>
      <c r="GS239" s="335"/>
      <c r="GT239" s="335"/>
      <c r="GU239" s="335"/>
      <c r="GV239" s="335"/>
      <c r="GW239" s="335"/>
      <c r="GX239" s="335"/>
      <c r="GY239" s="23">
        <v>81</v>
      </c>
      <c r="GZ239" s="23">
        <f t="shared" si="252"/>
        <v>0</v>
      </c>
      <c r="HA239">
        <f t="shared" si="253"/>
        <v>0</v>
      </c>
      <c r="HB239">
        <f t="shared" si="254"/>
        <v>0</v>
      </c>
      <c r="HC239">
        <f t="shared" si="255"/>
        <v>0</v>
      </c>
      <c r="HD239">
        <f t="shared" si="256"/>
        <v>0</v>
      </c>
      <c r="HE239" s="23">
        <f t="shared" si="257"/>
        <v>0</v>
      </c>
      <c r="HF239" s="465"/>
      <c r="HG239" s="335"/>
      <c r="HH239" s="335"/>
      <c r="HI239" s="335"/>
      <c r="HJ239" s="335"/>
      <c r="HK239" s="335"/>
      <c r="HL239" s="335"/>
      <c r="HM239" s="335"/>
      <c r="HN239" s="335"/>
      <c r="HO239" s="335"/>
      <c r="HP239" s="23">
        <v>81</v>
      </c>
      <c r="HQ239" s="23">
        <f t="shared" si="258"/>
        <v>0</v>
      </c>
      <c r="HR239">
        <f t="shared" si="259"/>
        <v>0</v>
      </c>
      <c r="HS239">
        <f t="shared" si="260"/>
        <v>0</v>
      </c>
      <c r="HT239">
        <f t="shared" si="261"/>
        <v>0</v>
      </c>
      <c r="HU239">
        <f t="shared" si="262"/>
        <v>0</v>
      </c>
      <c r="HV239" s="23">
        <f t="shared" si="263"/>
        <v>0</v>
      </c>
      <c r="HW239" s="465"/>
      <c r="HX239" s="335"/>
      <c r="HY239" s="335"/>
      <c r="HZ239" s="335"/>
      <c r="IA239" s="335"/>
      <c r="IB239" s="335"/>
      <c r="IC239" s="335"/>
      <c r="ID239" s="335"/>
      <c r="IE239" s="335"/>
      <c r="IF239" s="335"/>
      <c r="IG239" s="23">
        <v>81</v>
      </c>
      <c r="IH239" s="23">
        <f t="shared" si="264"/>
        <v>0</v>
      </c>
      <c r="II239">
        <f t="shared" si="265"/>
        <v>0</v>
      </c>
      <c r="IJ239">
        <f t="shared" si="266"/>
        <v>0</v>
      </c>
      <c r="IK239">
        <f t="shared" si="267"/>
        <v>0</v>
      </c>
      <c r="IL239">
        <f t="shared" si="268"/>
        <v>0</v>
      </c>
      <c r="IM239" s="23">
        <f t="shared" si="269"/>
        <v>0</v>
      </c>
      <c r="IN239" s="465"/>
      <c r="IO239" s="335"/>
      <c r="IP239" s="335"/>
      <c r="IQ239" s="335"/>
      <c r="IR239" s="335"/>
      <c r="IS239" s="335"/>
      <c r="IT239" s="335"/>
    </row>
    <row r="240" spans="1:254" s="124" customFormat="1" ht="12.75" x14ac:dyDescent="0.2">
      <c r="A240" s="335"/>
      <c r="B240" s="335"/>
      <c r="C240" s="23">
        <v>82</v>
      </c>
      <c r="D240" s="23">
        <f t="shared" si="180"/>
        <v>0</v>
      </c>
      <c r="E240">
        <f t="shared" si="181"/>
        <v>0</v>
      </c>
      <c r="F240">
        <f t="shared" si="182"/>
        <v>0</v>
      </c>
      <c r="G240">
        <f t="shared" si="183"/>
        <v>0</v>
      </c>
      <c r="H240">
        <f t="shared" si="184"/>
        <v>0</v>
      </c>
      <c r="I240" s="23">
        <f t="shared" si="185"/>
        <v>0</v>
      </c>
      <c r="J240" s="465"/>
      <c r="K240" s="335"/>
      <c r="L240" s="335"/>
      <c r="M240" s="335"/>
      <c r="N240" s="335"/>
      <c r="O240" s="335"/>
      <c r="P240" s="335"/>
      <c r="Q240" s="335"/>
      <c r="R240" s="335"/>
      <c r="S240" s="335"/>
      <c r="T240" s="23">
        <v>82</v>
      </c>
      <c r="U240" s="23">
        <f t="shared" si="186"/>
        <v>0</v>
      </c>
      <c r="V240">
        <f t="shared" si="187"/>
        <v>0</v>
      </c>
      <c r="W240">
        <f t="shared" si="188"/>
        <v>0</v>
      </c>
      <c r="X240">
        <f t="shared" si="189"/>
        <v>0</v>
      </c>
      <c r="Y240">
        <f t="shared" si="190"/>
        <v>0</v>
      </c>
      <c r="Z240" s="23">
        <f t="shared" si="191"/>
        <v>0</v>
      </c>
      <c r="AA240" s="465"/>
      <c r="AB240" s="335"/>
      <c r="AC240" s="335"/>
      <c r="AD240" s="335"/>
      <c r="AE240" s="335"/>
      <c r="AF240" s="335"/>
      <c r="AG240" s="335"/>
      <c r="AH240" s="335"/>
      <c r="AI240" s="335"/>
      <c r="AJ240" s="335"/>
      <c r="AK240" s="23">
        <v>82</v>
      </c>
      <c r="AL240" s="23">
        <f t="shared" si="192"/>
        <v>0</v>
      </c>
      <c r="AM240">
        <f t="shared" si="193"/>
        <v>0</v>
      </c>
      <c r="AN240">
        <f t="shared" si="194"/>
        <v>0</v>
      </c>
      <c r="AO240">
        <f t="shared" si="195"/>
        <v>0</v>
      </c>
      <c r="AP240">
        <f t="shared" si="196"/>
        <v>0</v>
      </c>
      <c r="AQ240" s="23">
        <f t="shared" ca="1" si="197"/>
        <v>255</v>
      </c>
      <c r="AR240" s="465"/>
      <c r="AS240" s="335"/>
      <c r="AT240" s="335"/>
      <c r="AU240" s="335"/>
      <c r="AV240" s="335"/>
      <c r="AW240" s="335"/>
      <c r="AX240" s="335"/>
      <c r="AY240" s="335"/>
      <c r="AZ240" s="335"/>
      <c r="BA240" s="335"/>
      <c r="BB240" s="23">
        <v>82</v>
      </c>
      <c r="BC240" s="23">
        <f t="shared" si="198"/>
        <v>0</v>
      </c>
      <c r="BD240">
        <f t="shared" si="199"/>
        <v>0</v>
      </c>
      <c r="BE240">
        <f t="shared" si="200"/>
        <v>0</v>
      </c>
      <c r="BF240">
        <f t="shared" si="201"/>
        <v>0</v>
      </c>
      <c r="BG240">
        <f t="shared" si="202"/>
        <v>0</v>
      </c>
      <c r="BH240" s="23">
        <f t="shared" si="203"/>
        <v>0</v>
      </c>
      <c r="BI240" s="465"/>
      <c r="BJ240" s="335"/>
      <c r="BK240" s="335"/>
      <c r="BL240" s="335"/>
      <c r="BM240" s="335"/>
      <c r="BN240" s="335"/>
      <c r="BO240" s="335"/>
      <c r="BP240" s="335"/>
      <c r="BQ240" s="335"/>
      <c r="BR240" s="335"/>
      <c r="BS240" s="23">
        <v>82</v>
      </c>
      <c r="BT240" s="23">
        <f t="shared" si="204"/>
        <v>0</v>
      </c>
      <c r="BU240">
        <f t="shared" si="205"/>
        <v>0</v>
      </c>
      <c r="BV240">
        <f t="shared" si="206"/>
        <v>0</v>
      </c>
      <c r="BW240">
        <f t="shared" si="207"/>
        <v>0</v>
      </c>
      <c r="BX240">
        <f t="shared" si="208"/>
        <v>0</v>
      </c>
      <c r="BY240" s="23">
        <f t="shared" ca="1" si="209"/>
        <v>250</v>
      </c>
      <c r="BZ240" s="465"/>
      <c r="CA240" s="335"/>
      <c r="CB240" s="335"/>
      <c r="CC240" s="335"/>
      <c r="CD240" s="335"/>
      <c r="CE240" s="335"/>
      <c r="CF240" s="335"/>
      <c r="CG240" s="335"/>
      <c r="CH240" s="335"/>
      <c r="CI240" s="335"/>
      <c r="CJ240" s="23">
        <v>82</v>
      </c>
      <c r="CK240" s="23">
        <f t="shared" si="210"/>
        <v>0</v>
      </c>
      <c r="CL240">
        <f t="shared" si="211"/>
        <v>0</v>
      </c>
      <c r="CM240">
        <f t="shared" si="212"/>
        <v>0</v>
      </c>
      <c r="CN240">
        <f t="shared" si="213"/>
        <v>0</v>
      </c>
      <c r="CO240">
        <f t="shared" si="214"/>
        <v>0</v>
      </c>
      <c r="CP240" s="23">
        <f t="shared" si="215"/>
        <v>0</v>
      </c>
      <c r="CQ240" s="465"/>
      <c r="CR240" s="335"/>
      <c r="CS240" s="335"/>
      <c r="CT240" s="335"/>
      <c r="CU240" s="335"/>
      <c r="CV240" s="335"/>
      <c r="CW240" s="335"/>
      <c r="CX240" s="335"/>
      <c r="CY240" s="335"/>
      <c r="CZ240" s="335"/>
      <c r="DA240" s="23">
        <v>82</v>
      </c>
      <c r="DB240" s="23">
        <f t="shared" si="216"/>
        <v>0</v>
      </c>
      <c r="DC240">
        <f t="shared" si="217"/>
        <v>0</v>
      </c>
      <c r="DD240">
        <f t="shared" si="218"/>
        <v>0</v>
      </c>
      <c r="DE240">
        <f t="shared" si="219"/>
        <v>0</v>
      </c>
      <c r="DF240">
        <f t="shared" si="220"/>
        <v>0</v>
      </c>
      <c r="DG240" s="23">
        <f t="shared" ca="1" si="221"/>
        <v>500</v>
      </c>
      <c r="DH240" s="465"/>
      <c r="DI240" s="335"/>
      <c r="DJ240" s="335"/>
      <c r="DK240" s="335"/>
      <c r="DL240" s="335"/>
      <c r="DM240" s="335"/>
      <c r="DN240" s="335"/>
      <c r="DO240" s="335"/>
      <c r="DP240" s="335"/>
      <c r="DQ240" s="335"/>
      <c r="DR240" s="23">
        <v>82</v>
      </c>
      <c r="DS240" s="23">
        <f t="shared" si="222"/>
        <v>0</v>
      </c>
      <c r="DT240">
        <f t="shared" si="223"/>
        <v>0</v>
      </c>
      <c r="DU240">
        <f t="shared" si="224"/>
        <v>0</v>
      </c>
      <c r="DV240">
        <f t="shared" si="225"/>
        <v>0</v>
      </c>
      <c r="DW240">
        <f t="shared" si="226"/>
        <v>0</v>
      </c>
      <c r="DX240" s="23">
        <f t="shared" si="227"/>
        <v>0</v>
      </c>
      <c r="DY240" s="465"/>
      <c r="DZ240" s="335"/>
      <c r="EA240" s="335"/>
      <c r="EB240" s="335"/>
      <c r="EC240" s="335"/>
      <c r="ED240" s="335"/>
      <c r="EE240" s="335"/>
      <c r="EF240" s="335"/>
      <c r="EG240" s="335"/>
      <c r="EH240" s="335"/>
      <c r="EI240" s="23">
        <v>82</v>
      </c>
      <c r="EJ240" s="23">
        <f t="shared" si="228"/>
        <v>0</v>
      </c>
      <c r="EK240">
        <f t="shared" si="229"/>
        <v>0</v>
      </c>
      <c r="EL240">
        <f t="shared" si="230"/>
        <v>0</v>
      </c>
      <c r="EM240">
        <f t="shared" si="231"/>
        <v>0</v>
      </c>
      <c r="EN240">
        <f t="shared" si="232"/>
        <v>0</v>
      </c>
      <c r="EO240" s="23">
        <f t="shared" si="233"/>
        <v>0</v>
      </c>
      <c r="EP240" s="465"/>
      <c r="EQ240" s="335"/>
      <c r="ER240" s="335"/>
      <c r="ES240" s="335"/>
      <c r="ET240" s="335"/>
      <c r="EU240" s="335"/>
      <c r="EV240" s="335"/>
      <c r="EW240" s="335"/>
      <c r="EX240" s="335"/>
      <c r="EY240" s="335"/>
      <c r="EZ240" s="23">
        <v>82</v>
      </c>
      <c r="FA240" s="23">
        <f t="shared" si="234"/>
        <v>0</v>
      </c>
      <c r="FB240">
        <f t="shared" si="235"/>
        <v>0</v>
      </c>
      <c r="FC240">
        <f t="shared" si="236"/>
        <v>0</v>
      </c>
      <c r="FD240">
        <f t="shared" si="237"/>
        <v>0</v>
      </c>
      <c r="FE240">
        <f t="shared" si="238"/>
        <v>0</v>
      </c>
      <c r="FF240" s="23">
        <f t="shared" ca="1" si="239"/>
        <v>100</v>
      </c>
      <c r="FG240" s="465"/>
      <c r="FH240" s="335"/>
      <c r="FI240" s="335"/>
      <c r="FJ240" s="335"/>
      <c r="FK240" s="335"/>
      <c r="FL240" s="335"/>
      <c r="FM240" s="335"/>
      <c r="FN240" s="335"/>
      <c r="FO240" s="335"/>
      <c r="FP240" s="335"/>
      <c r="FQ240" s="23">
        <v>82</v>
      </c>
      <c r="FR240" s="23">
        <f t="shared" si="240"/>
        <v>0</v>
      </c>
      <c r="FS240">
        <f t="shared" si="241"/>
        <v>0</v>
      </c>
      <c r="FT240">
        <f t="shared" si="242"/>
        <v>0</v>
      </c>
      <c r="FU240">
        <f t="shared" si="243"/>
        <v>0</v>
      </c>
      <c r="FV240">
        <f t="shared" si="244"/>
        <v>0</v>
      </c>
      <c r="FW240" s="23">
        <f t="shared" si="245"/>
        <v>0</v>
      </c>
      <c r="FX240" s="465"/>
      <c r="FY240" s="335"/>
      <c r="FZ240" s="335"/>
      <c r="GA240" s="335"/>
      <c r="GB240" s="335"/>
      <c r="GC240" s="335"/>
      <c r="GD240" s="335"/>
      <c r="GE240" s="335"/>
      <c r="GF240" s="335"/>
      <c r="GG240" s="335"/>
      <c r="GH240" s="23">
        <v>82</v>
      </c>
      <c r="GI240" s="23">
        <f t="shared" si="246"/>
        <v>0</v>
      </c>
      <c r="GJ240">
        <f t="shared" si="247"/>
        <v>0</v>
      </c>
      <c r="GK240">
        <f t="shared" si="248"/>
        <v>0</v>
      </c>
      <c r="GL240">
        <f t="shared" si="249"/>
        <v>0</v>
      </c>
      <c r="GM240">
        <f t="shared" si="250"/>
        <v>0</v>
      </c>
      <c r="GN240" s="23">
        <f t="shared" si="251"/>
        <v>0</v>
      </c>
      <c r="GO240" s="465"/>
      <c r="GP240" s="335"/>
      <c r="GQ240" s="335"/>
      <c r="GR240" s="335"/>
      <c r="GS240" s="335"/>
      <c r="GT240" s="335"/>
      <c r="GU240" s="335"/>
      <c r="GV240" s="335"/>
      <c r="GW240" s="335"/>
      <c r="GX240" s="335"/>
      <c r="GY240" s="23">
        <v>82</v>
      </c>
      <c r="GZ240" s="23">
        <f t="shared" si="252"/>
        <v>0</v>
      </c>
      <c r="HA240">
        <f t="shared" si="253"/>
        <v>0</v>
      </c>
      <c r="HB240">
        <f t="shared" si="254"/>
        <v>0</v>
      </c>
      <c r="HC240">
        <f t="shared" si="255"/>
        <v>0</v>
      </c>
      <c r="HD240">
        <f t="shared" si="256"/>
        <v>0</v>
      </c>
      <c r="HE240" s="23">
        <f t="shared" si="257"/>
        <v>0</v>
      </c>
      <c r="HF240" s="465"/>
      <c r="HG240" s="335"/>
      <c r="HH240" s="335"/>
      <c r="HI240" s="335"/>
      <c r="HJ240" s="335"/>
      <c r="HK240" s="335"/>
      <c r="HL240" s="335"/>
      <c r="HM240" s="335"/>
      <c r="HN240" s="335"/>
      <c r="HO240" s="335"/>
      <c r="HP240" s="23">
        <v>82</v>
      </c>
      <c r="HQ240" s="23">
        <f t="shared" si="258"/>
        <v>0</v>
      </c>
      <c r="HR240">
        <f t="shared" si="259"/>
        <v>0</v>
      </c>
      <c r="HS240">
        <f t="shared" si="260"/>
        <v>0</v>
      </c>
      <c r="HT240">
        <f t="shared" si="261"/>
        <v>0</v>
      </c>
      <c r="HU240">
        <f t="shared" si="262"/>
        <v>0</v>
      </c>
      <c r="HV240" s="23">
        <f t="shared" si="263"/>
        <v>0</v>
      </c>
      <c r="HW240" s="465"/>
      <c r="HX240" s="335"/>
      <c r="HY240" s="335"/>
      <c r="HZ240" s="335"/>
      <c r="IA240" s="335"/>
      <c r="IB240" s="335"/>
      <c r="IC240" s="335"/>
      <c r="ID240" s="335"/>
      <c r="IE240" s="335"/>
      <c r="IF240" s="335"/>
      <c r="IG240" s="23">
        <v>82</v>
      </c>
      <c r="IH240" s="23">
        <f t="shared" si="264"/>
        <v>0</v>
      </c>
      <c r="II240">
        <f t="shared" si="265"/>
        <v>0</v>
      </c>
      <c r="IJ240">
        <f t="shared" si="266"/>
        <v>0</v>
      </c>
      <c r="IK240">
        <f t="shared" si="267"/>
        <v>0</v>
      </c>
      <c r="IL240">
        <f t="shared" si="268"/>
        <v>0</v>
      </c>
      <c r="IM240" s="23">
        <f t="shared" si="269"/>
        <v>0</v>
      </c>
      <c r="IN240" s="465"/>
      <c r="IO240" s="335"/>
      <c r="IP240" s="335"/>
      <c r="IQ240" s="335"/>
      <c r="IR240" s="335"/>
      <c r="IS240" s="335"/>
      <c r="IT240" s="335"/>
    </row>
    <row r="241" spans="1:254" s="124" customFormat="1" ht="12.75" x14ac:dyDescent="0.2">
      <c r="A241" s="335"/>
      <c r="B241" s="335"/>
      <c r="C241" s="23">
        <v>83</v>
      </c>
      <c r="D241" s="23">
        <f t="shared" si="180"/>
        <v>0</v>
      </c>
      <c r="E241">
        <f t="shared" si="181"/>
        <v>0</v>
      </c>
      <c r="F241">
        <f t="shared" si="182"/>
        <v>0</v>
      </c>
      <c r="G241">
        <f t="shared" si="183"/>
        <v>0</v>
      </c>
      <c r="H241">
        <f t="shared" si="184"/>
        <v>0</v>
      </c>
      <c r="I241" s="23">
        <f t="shared" si="185"/>
        <v>0</v>
      </c>
      <c r="J241" s="465"/>
      <c r="K241" s="335"/>
      <c r="L241" s="335"/>
      <c r="M241" s="335"/>
      <c r="N241" s="335"/>
      <c r="O241" s="335"/>
      <c r="P241" s="335"/>
      <c r="Q241" s="335"/>
      <c r="R241" s="335"/>
      <c r="S241" s="335"/>
      <c r="T241" s="23">
        <v>83</v>
      </c>
      <c r="U241" s="23">
        <f t="shared" si="186"/>
        <v>0</v>
      </c>
      <c r="V241">
        <f t="shared" si="187"/>
        <v>0</v>
      </c>
      <c r="W241">
        <f t="shared" si="188"/>
        <v>0</v>
      </c>
      <c r="X241">
        <f t="shared" si="189"/>
        <v>0</v>
      </c>
      <c r="Y241">
        <f t="shared" si="190"/>
        <v>0</v>
      </c>
      <c r="Z241" s="23">
        <f t="shared" si="191"/>
        <v>0</v>
      </c>
      <c r="AA241" s="465"/>
      <c r="AB241" s="335"/>
      <c r="AC241" s="335"/>
      <c r="AD241" s="335"/>
      <c r="AE241" s="335"/>
      <c r="AF241" s="335"/>
      <c r="AG241" s="335"/>
      <c r="AH241" s="335"/>
      <c r="AI241" s="335"/>
      <c r="AJ241" s="335"/>
      <c r="AK241" s="23">
        <v>83</v>
      </c>
      <c r="AL241" s="23">
        <f t="shared" si="192"/>
        <v>0</v>
      </c>
      <c r="AM241">
        <f t="shared" si="193"/>
        <v>0</v>
      </c>
      <c r="AN241">
        <f t="shared" si="194"/>
        <v>0</v>
      </c>
      <c r="AO241">
        <f t="shared" si="195"/>
        <v>0</v>
      </c>
      <c r="AP241">
        <f t="shared" si="196"/>
        <v>0</v>
      </c>
      <c r="AQ241" s="23">
        <f t="shared" ca="1" si="197"/>
        <v>255</v>
      </c>
      <c r="AR241" s="465"/>
      <c r="AS241" s="335"/>
      <c r="AT241" s="335"/>
      <c r="AU241" s="335"/>
      <c r="AV241" s="335"/>
      <c r="AW241" s="335"/>
      <c r="AX241" s="335"/>
      <c r="AY241" s="335"/>
      <c r="AZ241" s="335"/>
      <c r="BA241" s="335"/>
      <c r="BB241" s="23">
        <v>83</v>
      </c>
      <c r="BC241" s="23">
        <f t="shared" si="198"/>
        <v>0</v>
      </c>
      <c r="BD241">
        <f t="shared" si="199"/>
        <v>0</v>
      </c>
      <c r="BE241">
        <f t="shared" si="200"/>
        <v>0</v>
      </c>
      <c r="BF241">
        <f t="shared" si="201"/>
        <v>0</v>
      </c>
      <c r="BG241">
        <f t="shared" si="202"/>
        <v>0</v>
      </c>
      <c r="BH241" s="23">
        <f t="shared" si="203"/>
        <v>0</v>
      </c>
      <c r="BI241" s="465"/>
      <c r="BJ241" s="335"/>
      <c r="BK241" s="335"/>
      <c r="BL241" s="335"/>
      <c r="BM241" s="335"/>
      <c r="BN241" s="335"/>
      <c r="BO241" s="335"/>
      <c r="BP241" s="335"/>
      <c r="BQ241" s="335"/>
      <c r="BR241" s="335"/>
      <c r="BS241" s="23">
        <v>83</v>
      </c>
      <c r="BT241" s="23">
        <f t="shared" si="204"/>
        <v>0</v>
      </c>
      <c r="BU241">
        <f t="shared" si="205"/>
        <v>0</v>
      </c>
      <c r="BV241">
        <f t="shared" si="206"/>
        <v>0</v>
      </c>
      <c r="BW241">
        <f t="shared" si="207"/>
        <v>0</v>
      </c>
      <c r="BX241">
        <f t="shared" si="208"/>
        <v>0</v>
      </c>
      <c r="BY241" s="23">
        <f t="shared" ca="1" si="209"/>
        <v>250</v>
      </c>
      <c r="BZ241" s="465"/>
      <c r="CA241" s="335"/>
      <c r="CB241" s="335"/>
      <c r="CC241" s="335"/>
      <c r="CD241" s="335"/>
      <c r="CE241" s="335"/>
      <c r="CF241" s="335"/>
      <c r="CG241" s="335"/>
      <c r="CH241" s="335"/>
      <c r="CI241" s="335"/>
      <c r="CJ241" s="23">
        <v>83</v>
      </c>
      <c r="CK241" s="23">
        <f t="shared" si="210"/>
        <v>0</v>
      </c>
      <c r="CL241">
        <f t="shared" si="211"/>
        <v>0</v>
      </c>
      <c r="CM241">
        <f t="shared" si="212"/>
        <v>0</v>
      </c>
      <c r="CN241">
        <f t="shared" si="213"/>
        <v>0</v>
      </c>
      <c r="CO241">
        <f t="shared" si="214"/>
        <v>0</v>
      </c>
      <c r="CP241" s="23">
        <f t="shared" si="215"/>
        <v>0</v>
      </c>
      <c r="CQ241" s="465"/>
      <c r="CR241" s="335"/>
      <c r="CS241" s="335"/>
      <c r="CT241" s="335"/>
      <c r="CU241" s="335"/>
      <c r="CV241" s="335"/>
      <c r="CW241" s="335"/>
      <c r="CX241" s="335"/>
      <c r="CY241" s="335"/>
      <c r="CZ241" s="335"/>
      <c r="DA241" s="23">
        <v>83</v>
      </c>
      <c r="DB241" s="23">
        <f t="shared" si="216"/>
        <v>0</v>
      </c>
      <c r="DC241">
        <f t="shared" si="217"/>
        <v>0</v>
      </c>
      <c r="DD241">
        <f t="shared" si="218"/>
        <v>0</v>
      </c>
      <c r="DE241">
        <f t="shared" si="219"/>
        <v>0</v>
      </c>
      <c r="DF241">
        <f t="shared" si="220"/>
        <v>0</v>
      </c>
      <c r="DG241" s="23">
        <f t="shared" ca="1" si="221"/>
        <v>500</v>
      </c>
      <c r="DH241" s="465"/>
      <c r="DI241" s="335"/>
      <c r="DJ241" s="335"/>
      <c r="DK241" s="335"/>
      <c r="DL241" s="335"/>
      <c r="DM241" s="335"/>
      <c r="DN241" s="335"/>
      <c r="DO241" s="335"/>
      <c r="DP241" s="335"/>
      <c r="DQ241" s="335"/>
      <c r="DR241" s="23">
        <v>83</v>
      </c>
      <c r="DS241" s="23">
        <f t="shared" si="222"/>
        <v>0</v>
      </c>
      <c r="DT241">
        <f t="shared" si="223"/>
        <v>0</v>
      </c>
      <c r="DU241">
        <f t="shared" si="224"/>
        <v>0</v>
      </c>
      <c r="DV241">
        <f t="shared" si="225"/>
        <v>0</v>
      </c>
      <c r="DW241">
        <f t="shared" si="226"/>
        <v>0</v>
      </c>
      <c r="DX241" s="23">
        <f t="shared" si="227"/>
        <v>0</v>
      </c>
      <c r="DY241" s="465"/>
      <c r="DZ241" s="335"/>
      <c r="EA241" s="335"/>
      <c r="EB241" s="335"/>
      <c r="EC241" s="335"/>
      <c r="ED241" s="335"/>
      <c r="EE241" s="335"/>
      <c r="EF241" s="335"/>
      <c r="EG241" s="335"/>
      <c r="EH241" s="335"/>
      <c r="EI241" s="23">
        <v>83</v>
      </c>
      <c r="EJ241" s="23">
        <f t="shared" si="228"/>
        <v>0</v>
      </c>
      <c r="EK241">
        <f t="shared" si="229"/>
        <v>0</v>
      </c>
      <c r="EL241">
        <f t="shared" si="230"/>
        <v>0</v>
      </c>
      <c r="EM241">
        <f t="shared" si="231"/>
        <v>0</v>
      </c>
      <c r="EN241">
        <f t="shared" si="232"/>
        <v>0</v>
      </c>
      <c r="EO241" s="23">
        <f t="shared" si="233"/>
        <v>0</v>
      </c>
      <c r="EP241" s="465"/>
      <c r="EQ241" s="335"/>
      <c r="ER241" s="335"/>
      <c r="ES241" s="335"/>
      <c r="ET241" s="335"/>
      <c r="EU241" s="335"/>
      <c r="EV241" s="335"/>
      <c r="EW241" s="335"/>
      <c r="EX241" s="335"/>
      <c r="EY241" s="335"/>
      <c r="EZ241" s="23">
        <v>83</v>
      </c>
      <c r="FA241" s="23">
        <f t="shared" si="234"/>
        <v>0</v>
      </c>
      <c r="FB241">
        <f t="shared" si="235"/>
        <v>0</v>
      </c>
      <c r="FC241">
        <f t="shared" si="236"/>
        <v>0</v>
      </c>
      <c r="FD241">
        <f t="shared" si="237"/>
        <v>0</v>
      </c>
      <c r="FE241">
        <f t="shared" si="238"/>
        <v>0</v>
      </c>
      <c r="FF241" s="23">
        <f t="shared" ca="1" si="239"/>
        <v>100</v>
      </c>
      <c r="FG241" s="465"/>
      <c r="FH241" s="335"/>
      <c r="FI241" s="335"/>
      <c r="FJ241" s="335"/>
      <c r="FK241" s="335"/>
      <c r="FL241" s="335"/>
      <c r="FM241" s="335"/>
      <c r="FN241" s="335"/>
      <c r="FO241" s="335"/>
      <c r="FP241" s="335"/>
      <c r="FQ241" s="23">
        <v>83</v>
      </c>
      <c r="FR241" s="23">
        <f t="shared" si="240"/>
        <v>0</v>
      </c>
      <c r="FS241">
        <f t="shared" si="241"/>
        <v>0</v>
      </c>
      <c r="FT241">
        <f t="shared" si="242"/>
        <v>0</v>
      </c>
      <c r="FU241">
        <f t="shared" si="243"/>
        <v>0</v>
      </c>
      <c r="FV241">
        <f t="shared" si="244"/>
        <v>0</v>
      </c>
      <c r="FW241" s="23">
        <f t="shared" si="245"/>
        <v>0</v>
      </c>
      <c r="FX241" s="465"/>
      <c r="FY241" s="335"/>
      <c r="FZ241" s="335"/>
      <c r="GA241" s="335"/>
      <c r="GB241" s="335"/>
      <c r="GC241" s="335"/>
      <c r="GD241" s="335"/>
      <c r="GE241" s="335"/>
      <c r="GF241" s="335"/>
      <c r="GG241" s="335"/>
      <c r="GH241" s="23">
        <v>83</v>
      </c>
      <c r="GI241" s="23">
        <f t="shared" si="246"/>
        <v>0</v>
      </c>
      <c r="GJ241">
        <f t="shared" si="247"/>
        <v>0</v>
      </c>
      <c r="GK241">
        <f t="shared" si="248"/>
        <v>0</v>
      </c>
      <c r="GL241">
        <f t="shared" si="249"/>
        <v>0</v>
      </c>
      <c r="GM241">
        <f t="shared" si="250"/>
        <v>0</v>
      </c>
      <c r="GN241" s="23">
        <f t="shared" si="251"/>
        <v>0</v>
      </c>
      <c r="GO241" s="465"/>
      <c r="GP241" s="335"/>
      <c r="GQ241" s="335"/>
      <c r="GR241" s="335"/>
      <c r="GS241" s="335"/>
      <c r="GT241" s="335"/>
      <c r="GU241" s="335"/>
      <c r="GV241" s="335"/>
      <c r="GW241" s="335"/>
      <c r="GX241" s="335"/>
      <c r="GY241" s="23">
        <v>83</v>
      </c>
      <c r="GZ241" s="23">
        <f t="shared" si="252"/>
        <v>0</v>
      </c>
      <c r="HA241">
        <f t="shared" si="253"/>
        <v>0</v>
      </c>
      <c r="HB241">
        <f t="shared" si="254"/>
        <v>0</v>
      </c>
      <c r="HC241">
        <f t="shared" si="255"/>
        <v>0</v>
      </c>
      <c r="HD241">
        <f t="shared" si="256"/>
        <v>0</v>
      </c>
      <c r="HE241" s="23">
        <f t="shared" si="257"/>
        <v>0</v>
      </c>
      <c r="HF241" s="465"/>
      <c r="HG241" s="335"/>
      <c r="HH241" s="335"/>
      <c r="HI241" s="335"/>
      <c r="HJ241" s="335"/>
      <c r="HK241" s="335"/>
      <c r="HL241" s="335"/>
      <c r="HM241" s="335"/>
      <c r="HN241" s="335"/>
      <c r="HO241" s="335"/>
      <c r="HP241" s="23">
        <v>83</v>
      </c>
      <c r="HQ241" s="23">
        <f t="shared" si="258"/>
        <v>0</v>
      </c>
      <c r="HR241">
        <f t="shared" si="259"/>
        <v>0</v>
      </c>
      <c r="HS241">
        <f t="shared" si="260"/>
        <v>0</v>
      </c>
      <c r="HT241">
        <f t="shared" si="261"/>
        <v>0</v>
      </c>
      <c r="HU241">
        <f t="shared" si="262"/>
        <v>0</v>
      </c>
      <c r="HV241" s="23">
        <f t="shared" si="263"/>
        <v>0</v>
      </c>
      <c r="HW241" s="465"/>
      <c r="HX241" s="335"/>
      <c r="HY241" s="335"/>
      <c r="HZ241" s="335"/>
      <c r="IA241" s="335"/>
      <c r="IB241" s="335"/>
      <c r="IC241" s="335"/>
      <c r="ID241" s="335"/>
      <c r="IE241" s="335"/>
      <c r="IF241" s="335"/>
      <c r="IG241" s="23">
        <v>83</v>
      </c>
      <c r="IH241" s="23">
        <f t="shared" si="264"/>
        <v>0</v>
      </c>
      <c r="II241">
        <f t="shared" si="265"/>
        <v>0</v>
      </c>
      <c r="IJ241">
        <f t="shared" si="266"/>
        <v>0</v>
      </c>
      <c r="IK241">
        <f t="shared" si="267"/>
        <v>0</v>
      </c>
      <c r="IL241">
        <f t="shared" si="268"/>
        <v>0</v>
      </c>
      <c r="IM241" s="23">
        <f t="shared" si="269"/>
        <v>0</v>
      </c>
      <c r="IN241" s="465"/>
      <c r="IO241" s="335"/>
      <c r="IP241" s="335"/>
      <c r="IQ241" s="335"/>
      <c r="IR241" s="335"/>
      <c r="IS241" s="335"/>
      <c r="IT241" s="335"/>
    </row>
    <row r="242" spans="1:254" s="124" customFormat="1" ht="12.75" x14ac:dyDescent="0.2">
      <c r="A242" s="335"/>
      <c r="B242" s="335"/>
      <c r="C242" s="23">
        <v>84</v>
      </c>
      <c r="D242" s="23">
        <f t="shared" si="180"/>
        <v>0</v>
      </c>
      <c r="E242">
        <f t="shared" si="181"/>
        <v>0</v>
      </c>
      <c r="F242">
        <f t="shared" si="182"/>
        <v>0</v>
      </c>
      <c r="G242">
        <f t="shared" si="183"/>
        <v>0</v>
      </c>
      <c r="H242">
        <f t="shared" si="184"/>
        <v>0</v>
      </c>
      <c r="I242" s="23">
        <f t="shared" si="185"/>
        <v>0</v>
      </c>
      <c r="J242" s="465"/>
      <c r="K242" s="335"/>
      <c r="L242" s="335"/>
      <c r="M242" s="335"/>
      <c r="N242" s="335"/>
      <c r="O242" s="335"/>
      <c r="P242" s="335"/>
      <c r="Q242" s="335"/>
      <c r="R242" s="335"/>
      <c r="S242" s="335"/>
      <c r="T242" s="23">
        <v>84</v>
      </c>
      <c r="U242" s="23">
        <f t="shared" si="186"/>
        <v>0</v>
      </c>
      <c r="V242">
        <f t="shared" si="187"/>
        <v>0</v>
      </c>
      <c r="W242">
        <f t="shared" si="188"/>
        <v>0</v>
      </c>
      <c r="X242">
        <f t="shared" si="189"/>
        <v>0</v>
      </c>
      <c r="Y242">
        <f t="shared" si="190"/>
        <v>0</v>
      </c>
      <c r="Z242" s="23">
        <f t="shared" si="191"/>
        <v>0</v>
      </c>
      <c r="AA242" s="465"/>
      <c r="AB242" s="335"/>
      <c r="AC242" s="335"/>
      <c r="AD242" s="335"/>
      <c r="AE242" s="335"/>
      <c r="AF242" s="335"/>
      <c r="AG242" s="335"/>
      <c r="AH242" s="335"/>
      <c r="AI242" s="335"/>
      <c r="AJ242" s="335"/>
      <c r="AK242" s="23">
        <v>84</v>
      </c>
      <c r="AL242" s="23">
        <f t="shared" si="192"/>
        <v>0</v>
      </c>
      <c r="AM242">
        <f t="shared" si="193"/>
        <v>0</v>
      </c>
      <c r="AN242">
        <f t="shared" si="194"/>
        <v>0</v>
      </c>
      <c r="AO242">
        <f t="shared" si="195"/>
        <v>0</v>
      </c>
      <c r="AP242">
        <f t="shared" si="196"/>
        <v>0</v>
      </c>
      <c r="AQ242" s="23">
        <f t="shared" ca="1" si="197"/>
        <v>255</v>
      </c>
      <c r="AR242" s="465"/>
      <c r="AS242" s="335"/>
      <c r="AT242" s="335"/>
      <c r="AU242" s="335"/>
      <c r="AV242" s="335"/>
      <c r="AW242" s="335"/>
      <c r="AX242" s="335"/>
      <c r="AY242" s="335"/>
      <c r="AZ242" s="335"/>
      <c r="BA242" s="335"/>
      <c r="BB242" s="23">
        <v>84</v>
      </c>
      <c r="BC242" s="23">
        <f t="shared" si="198"/>
        <v>0</v>
      </c>
      <c r="BD242">
        <f t="shared" si="199"/>
        <v>0</v>
      </c>
      <c r="BE242">
        <f t="shared" si="200"/>
        <v>0</v>
      </c>
      <c r="BF242">
        <f t="shared" si="201"/>
        <v>0</v>
      </c>
      <c r="BG242">
        <f t="shared" si="202"/>
        <v>0</v>
      </c>
      <c r="BH242" s="23">
        <f t="shared" si="203"/>
        <v>0</v>
      </c>
      <c r="BI242" s="465"/>
      <c r="BJ242" s="335"/>
      <c r="BK242" s="335"/>
      <c r="BL242" s="335"/>
      <c r="BM242" s="335"/>
      <c r="BN242" s="335"/>
      <c r="BO242" s="335"/>
      <c r="BP242" s="335"/>
      <c r="BQ242" s="335"/>
      <c r="BR242" s="335"/>
      <c r="BS242" s="23">
        <v>84</v>
      </c>
      <c r="BT242" s="23">
        <f t="shared" si="204"/>
        <v>0</v>
      </c>
      <c r="BU242">
        <f t="shared" si="205"/>
        <v>0</v>
      </c>
      <c r="BV242">
        <f t="shared" si="206"/>
        <v>0</v>
      </c>
      <c r="BW242">
        <f t="shared" si="207"/>
        <v>0</v>
      </c>
      <c r="BX242">
        <f t="shared" si="208"/>
        <v>0</v>
      </c>
      <c r="BY242" s="23">
        <f t="shared" ca="1" si="209"/>
        <v>250</v>
      </c>
      <c r="BZ242" s="465"/>
      <c r="CA242" s="335"/>
      <c r="CB242" s="335"/>
      <c r="CC242" s="335"/>
      <c r="CD242" s="335"/>
      <c r="CE242" s="335"/>
      <c r="CF242" s="335"/>
      <c r="CG242" s="335"/>
      <c r="CH242" s="335"/>
      <c r="CI242" s="335"/>
      <c r="CJ242" s="23">
        <v>84</v>
      </c>
      <c r="CK242" s="23">
        <f t="shared" si="210"/>
        <v>0</v>
      </c>
      <c r="CL242">
        <f t="shared" si="211"/>
        <v>0</v>
      </c>
      <c r="CM242">
        <f t="shared" si="212"/>
        <v>0</v>
      </c>
      <c r="CN242">
        <f t="shared" si="213"/>
        <v>0</v>
      </c>
      <c r="CO242">
        <f t="shared" si="214"/>
        <v>0</v>
      </c>
      <c r="CP242" s="23">
        <f t="shared" si="215"/>
        <v>0</v>
      </c>
      <c r="CQ242" s="465"/>
      <c r="CR242" s="335"/>
      <c r="CS242" s="335"/>
      <c r="CT242" s="335"/>
      <c r="CU242" s="335"/>
      <c r="CV242" s="335"/>
      <c r="CW242" s="335"/>
      <c r="CX242" s="335"/>
      <c r="CY242" s="335"/>
      <c r="CZ242" s="335"/>
      <c r="DA242" s="23">
        <v>84</v>
      </c>
      <c r="DB242" s="23">
        <f t="shared" si="216"/>
        <v>0</v>
      </c>
      <c r="DC242">
        <f t="shared" si="217"/>
        <v>0</v>
      </c>
      <c r="DD242">
        <f t="shared" si="218"/>
        <v>0</v>
      </c>
      <c r="DE242">
        <f t="shared" si="219"/>
        <v>0</v>
      </c>
      <c r="DF242">
        <f t="shared" si="220"/>
        <v>0</v>
      </c>
      <c r="DG242" s="23">
        <f t="shared" ca="1" si="221"/>
        <v>500</v>
      </c>
      <c r="DH242" s="465"/>
      <c r="DI242" s="335"/>
      <c r="DJ242" s="335"/>
      <c r="DK242" s="335"/>
      <c r="DL242" s="335"/>
      <c r="DM242" s="335"/>
      <c r="DN242" s="335"/>
      <c r="DO242" s="335"/>
      <c r="DP242" s="335"/>
      <c r="DQ242" s="335"/>
      <c r="DR242" s="23">
        <v>84</v>
      </c>
      <c r="DS242" s="23">
        <f t="shared" si="222"/>
        <v>0</v>
      </c>
      <c r="DT242">
        <f t="shared" si="223"/>
        <v>0</v>
      </c>
      <c r="DU242">
        <f t="shared" si="224"/>
        <v>0</v>
      </c>
      <c r="DV242">
        <f t="shared" si="225"/>
        <v>0</v>
      </c>
      <c r="DW242">
        <f t="shared" si="226"/>
        <v>0</v>
      </c>
      <c r="DX242" s="23">
        <f t="shared" si="227"/>
        <v>0</v>
      </c>
      <c r="DY242" s="465"/>
      <c r="DZ242" s="335"/>
      <c r="EA242" s="335"/>
      <c r="EB242" s="335"/>
      <c r="EC242" s="335"/>
      <c r="ED242" s="335"/>
      <c r="EE242" s="335"/>
      <c r="EF242" s="335"/>
      <c r="EG242" s="335"/>
      <c r="EH242" s="335"/>
      <c r="EI242" s="23">
        <v>84</v>
      </c>
      <c r="EJ242" s="23">
        <f t="shared" si="228"/>
        <v>0</v>
      </c>
      <c r="EK242">
        <f t="shared" si="229"/>
        <v>0</v>
      </c>
      <c r="EL242">
        <f t="shared" si="230"/>
        <v>0</v>
      </c>
      <c r="EM242">
        <f t="shared" si="231"/>
        <v>0</v>
      </c>
      <c r="EN242">
        <f t="shared" si="232"/>
        <v>0</v>
      </c>
      <c r="EO242" s="23">
        <f t="shared" si="233"/>
        <v>0</v>
      </c>
      <c r="EP242" s="465"/>
      <c r="EQ242" s="335"/>
      <c r="ER242" s="335"/>
      <c r="ES242" s="335"/>
      <c r="ET242" s="335"/>
      <c r="EU242" s="335"/>
      <c r="EV242" s="335"/>
      <c r="EW242" s="335"/>
      <c r="EX242" s="335"/>
      <c r="EY242" s="335"/>
      <c r="EZ242" s="23">
        <v>84</v>
      </c>
      <c r="FA242" s="23">
        <f t="shared" si="234"/>
        <v>0</v>
      </c>
      <c r="FB242">
        <f t="shared" si="235"/>
        <v>0</v>
      </c>
      <c r="FC242">
        <f t="shared" si="236"/>
        <v>0</v>
      </c>
      <c r="FD242">
        <f t="shared" si="237"/>
        <v>0</v>
      </c>
      <c r="FE242">
        <f t="shared" si="238"/>
        <v>0</v>
      </c>
      <c r="FF242" s="23">
        <f t="shared" ca="1" si="239"/>
        <v>100</v>
      </c>
      <c r="FG242" s="465"/>
      <c r="FH242" s="335"/>
      <c r="FI242" s="335"/>
      <c r="FJ242" s="335"/>
      <c r="FK242" s="335"/>
      <c r="FL242" s="335"/>
      <c r="FM242" s="335"/>
      <c r="FN242" s="335"/>
      <c r="FO242" s="335"/>
      <c r="FP242" s="335"/>
      <c r="FQ242" s="23">
        <v>84</v>
      </c>
      <c r="FR242" s="23">
        <f t="shared" si="240"/>
        <v>0</v>
      </c>
      <c r="FS242">
        <f t="shared" si="241"/>
        <v>0</v>
      </c>
      <c r="FT242">
        <f t="shared" si="242"/>
        <v>0</v>
      </c>
      <c r="FU242">
        <f t="shared" si="243"/>
        <v>0</v>
      </c>
      <c r="FV242">
        <f t="shared" si="244"/>
        <v>0</v>
      </c>
      <c r="FW242" s="23">
        <f t="shared" si="245"/>
        <v>0</v>
      </c>
      <c r="FX242" s="465"/>
      <c r="FY242" s="335"/>
      <c r="FZ242" s="335"/>
      <c r="GA242" s="335"/>
      <c r="GB242" s="335"/>
      <c r="GC242" s="335"/>
      <c r="GD242" s="335"/>
      <c r="GE242" s="335"/>
      <c r="GF242" s="335"/>
      <c r="GG242" s="335"/>
      <c r="GH242" s="23">
        <v>84</v>
      </c>
      <c r="GI242" s="23">
        <f t="shared" si="246"/>
        <v>0</v>
      </c>
      <c r="GJ242">
        <f t="shared" si="247"/>
        <v>0</v>
      </c>
      <c r="GK242">
        <f t="shared" si="248"/>
        <v>0</v>
      </c>
      <c r="GL242">
        <f t="shared" si="249"/>
        <v>0</v>
      </c>
      <c r="GM242">
        <f t="shared" si="250"/>
        <v>0</v>
      </c>
      <c r="GN242" s="23">
        <f t="shared" si="251"/>
        <v>0</v>
      </c>
      <c r="GO242" s="465"/>
      <c r="GP242" s="335"/>
      <c r="GQ242" s="335"/>
      <c r="GR242" s="335"/>
      <c r="GS242" s="335"/>
      <c r="GT242" s="335"/>
      <c r="GU242" s="335"/>
      <c r="GV242" s="335"/>
      <c r="GW242" s="335"/>
      <c r="GX242" s="335"/>
      <c r="GY242" s="23">
        <v>84</v>
      </c>
      <c r="GZ242" s="23">
        <f t="shared" si="252"/>
        <v>0</v>
      </c>
      <c r="HA242">
        <f t="shared" si="253"/>
        <v>0</v>
      </c>
      <c r="HB242">
        <f t="shared" si="254"/>
        <v>0</v>
      </c>
      <c r="HC242">
        <f t="shared" si="255"/>
        <v>0</v>
      </c>
      <c r="HD242">
        <f t="shared" si="256"/>
        <v>0</v>
      </c>
      <c r="HE242" s="23">
        <f t="shared" si="257"/>
        <v>0</v>
      </c>
      <c r="HF242" s="465"/>
      <c r="HG242" s="335"/>
      <c r="HH242" s="335"/>
      <c r="HI242" s="335"/>
      <c r="HJ242" s="335"/>
      <c r="HK242" s="335"/>
      <c r="HL242" s="335"/>
      <c r="HM242" s="335"/>
      <c r="HN242" s="335"/>
      <c r="HO242" s="335"/>
      <c r="HP242" s="23">
        <v>84</v>
      </c>
      <c r="HQ242" s="23">
        <f t="shared" si="258"/>
        <v>0</v>
      </c>
      <c r="HR242">
        <f t="shared" si="259"/>
        <v>0</v>
      </c>
      <c r="HS242">
        <f t="shared" si="260"/>
        <v>0</v>
      </c>
      <c r="HT242">
        <f t="shared" si="261"/>
        <v>0</v>
      </c>
      <c r="HU242">
        <f t="shared" si="262"/>
        <v>0</v>
      </c>
      <c r="HV242" s="23">
        <f t="shared" si="263"/>
        <v>0</v>
      </c>
      <c r="HW242" s="465"/>
      <c r="HX242" s="335"/>
      <c r="HY242" s="335"/>
      <c r="HZ242" s="335"/>
      <c r="IA242" s="335"/>
      <c r="IB242" s="335"/>
      <c r="IC242" s="335"/>
      <c r="ID242" s="335"/>
      <c r="IE242" s="335"/>
      <c r="IF242" s="335"/>
      <c r="IG242" s="23">
        <v>84</v>
      </c>
      <c r="IH242" s="23">
        <f t="shared" si="264"/>
        <v>0</v>
      </c>
      <c r="II242">
        <f t="shared" si="265"/>
        <v>0</v>
      </c>
      <c r="IJ242">
        <f t="shared" si="266"/>
        <v>0</v>
      </c>
      <c r="IK242">
        <f t="shared" si="267"/>
        <v>0</v>
      </c>
      <c r="IL242">
        <f t="shared" si="268"/>
        <v>0</v>
      </c>
      <c r="IM242" s="23">
        <f t="shared" si="269"/>
        <v>0</v>
      </c>
      <c r="IN242" s="465"/>
      <c r="IO242" s="335"/>
      <c r="IP242" s="335"/>
      <c r="IQ242" s="335"/>
      <c r="IR242" s="335"/>
      <c r="IS242" s="335"/>
      <c r="IT242" s="335"/>
    </row>
    <row r="243" spans="1:254" s="124" customFormat="1" ht="12.75" x14ac:dyDescent="0.2">
      <c r="A243" s="335"/>
      <c r="B243" s="335"/>
      <c r="C243" s="23">
        <v>85</v>
      </c>
      <c r="D243" s="23">
        <f t="shared" si="180"/>
        <v>0</v>
      </c>
      <c r="E243">
        <f t="shared" si="181"/>
        <v>0</v>
      </c>
      <c r="F243">
        <f t="shared" si="182"/>
        <v>0</v>
      </c>
      <c r="G243">
        <f t="shared" si="183"/>
        <v>0</v>
      </c>
      <c r="H243">
        <f t="shared" si="184"/>
        <v>0</v>
      </c>
      <c r="I243" s="23">
        <f t="shared" si="185"/>
        <v>0</v>
      </c>
      <c r="J243" s="465"/>
      <c r="K243" s="335"/>
      <c r="L243" s="335"/>
      <c r="M243" s="335"/>
      <c r="N243" s="335"/>
      <c r="O243" s="335"/>
      <c r="P243" s="335"/>
      <c r="Q243" s="335"/>
      <c r="R243" s="335"/>
      <c r="S243" s="335"/>
      <c r="T243" s="23">
        <v>85</v>
      </c>
      <c r="U243" s="23">
        <f t="shared" si="186"/>
        <v>0</v>
      </c>
      <c r="V243">
        <f t="shared" si="187"/>
        <v>0</v>
      </c>
      <c r="W243">
        <f t="shared" si="188"/>
        <v>0</v>
      </c>
      <c r="X243">
        <f t="shared" si="189"/>
        <v>0</v>
      </c>
      <c r="Y243">
        <f t="shared" si="190"/>
        <v>0</v>
      </c>
      <c r="Z243" s="23">
        <f t="shared" si="191"/>
        <v>0</v>
      </c>
      <c r="AA243" s="465"/>
      <c r="AB243" s="335"/>
      <c r="AC243" s="335"/>
      <c r="AD243" s="335"/>
      <c r="AE243" s="335"/>
      <c r="AF243" s="335"/>
      <c r="AG243" s="335"/>
      <c r="AH243" s="335"/>
      <c r="AI243" s="335"/>
      <c r="AJ243" s="335"/>
      <c r="AK243" s="23">
        <v>85</v>
      </c>
      <c r="AL243" s="23">
        <f t="shared" si="192"/>
        <v>0</v>
      </c>
      <c r="AM243">
        <f t="shared" si="193"/>
        <v>0</v>
      </c>
      <c r="AN243">
        <f t="shared" si="194"/>
        <v>0</v>
      </c>
      <c r="AO243">
        <f t="shared" si="195"/>
        <v>0</v>
      </c>
      <c r="AP243">
        <f t="shared" si="196"/>
        <v>0</v>
      </c>
      <c r="AQ243" s="23">
        <f t="shared" ca="1" si="197"/>
        <v>255</v>
      </c>
      <c r="AR243" s="465"/>
      <c r="AS243" s="335"/>
      <c r="AT243" s="335"/>
      <c r="AU243" s="335"/>
      <c r="AV243" s="335"/>
      <c r="AW243" s="335"/>
      <c r="AX243" s="335"/>
      <c r="AY243" s="335"/>
      <c r="AZ243" s="335"/>
      <c r="BA243" s="335"/>
      <c r="BB243" s="23">
        <v>85</v>
      </c>
      <c r="BC243" s="23">
        <f t="shared" si="198"/>
        <v>0</v>
      </c>
      <c r="BD243">
        <f t="shared" si="199"/>
        <v>0</v>
      </c>
      <c r="BE243">
        <f t="shared" si="200"/>
        <v>0</v>
      </c>
      <c r="BF243">
        <f t="shared" si="201"/>
        <v>0</v>
      </c>
      <c r="BG243">
        <f t="shared" si="202"/>
        <v>0</v>
      </c>
      <c r="BH243" s="23">
        <f t="shared" si="203"/>
        <v>0</v>
      </c>
      <c r="BI243" s="465"/>
      <c r="BJ243" s="335"/>
      <c r="BK243" s="335"/>
      <c r="BL243" s="335"/>
      <c r="BM243" s="335"/>
      <c r="BN243" s="335"/>
      <c r="BO243" s="335"/>
      <c r="BP243" s="335"/>
      <c r="BQ243" s="335"/>
      <c r="BR243" s="335"/>
      <c r="BS243" s="23">
        <v>85</v>
      </c>
      <c r="BT243" s="23">
        <f t="shared" si="204"/>
        <v>0</v>
      </c>
      <c r="BU243">
        <f t="shared" si="205"/>
        <v>0</v>
      </c>
      <c r="BV243">
        <f t="shared" si="206"/>
        <v>0</v>
      </c>
      <c r="BW243">
        <f t="shared" si="207"/>
        <v>0</v>
      </c>
      <c r="BX243">
        <f t="shared" si="208"/>
        <v>0</v>
      </c>
      <c r="BY243" s="23">
        <f t="shared" ca="1" si="209"/>
        <v>250</v>
      </c>
      <c r="BZ243" s="465"/>
      <c r="CA243" s="335"/>
      <c r="CB243" s="335"/>
      <c r="CC243" s="335"/>
      <c r="CD243" s="335"/>
      <c r="CE243" s="335"/>
      <c r="CF243" s="335"/>
      <c r="CG243" s="335"/>
      <c r="CH243" s="335"/>
      <c r="CI243" s="335"/>
      <c r="CJ243" s="23">
        <v>85</v>
      </c>
      <c r="CK243" s="23">
        <f t="shared" si="210"/>
        <v>0</v>
      </c>
      <c r="CL243">
        <f t="shared" si="211"/>
        <v>0</v>
      </c>
      <c r="CM243">
        <f t="shared" si="212"/>
        <v>0</v>
      </c>
      <c r="CN243">
        <f t="shared" si="213"/>
        <v>0</v>
      </c>
      <c r="CO243">
        <f t="shared" si="214"/>
        <v>0</v>
      </c>
      <c r="CP243" s="23">
        <f t="shared" si="215"/>
        <v>0</v>
      </c>
      <c r="CQ243" s="465"/>
      <c r="CR243" s="335"/>
      <c r="CS243" s="335"/>
      <c r="CT243" s="335"/>
      <c r="CU243" s="335"/>
      <c r="CV243" s="335"/>
      <c r="CW243" s="335"/>
      <c r="CX243" s="335"/>
      <c r="CY243" s="335"/>
      <c r="CZ243" s="335"/>
      <c r="DA243" s="23">
        <v>85</v>
      </c>
      <c r="DB243" s="23">
        <f t="shared" si="216"/>
        <v>0</v>
      </c>
      <c r="DC243">
        <f t="shared" si="217"/>
        <v>0</v>
      </c>
      <c r="DD243">
        <f t="shared" si="218"/>
        <v>0</v>
      </c>
      <c r="DE243">
        <f t="shared" si="219"/>
        <v>0</v>
      </c>
      <c r="DF243">
        <f t="shared" si="220"/>
        <v>0</v>
      </c>
      <c r="DG243" s="23">
        <f t="shared" ca="1" si="221"/>
        <v>500</v>
      </c>
      <c r="DH243" s="465"/>
      <c r="DI243" s="335"/>
      <c r="DJ243" s="335"/>
      <c r="DK243" s="335"/>
      <c r="DL243" s="335"/>
      <c r="DM243" s="335"/>
      <c r="DN243" s="335"/>
      <c r="DO243" s="335"/>
      <c r="DP243" s="335"/>
      <c r="DQ243" s="335"/>
      <c r="DR243" s="23">
        <v>85</v>
      </c>
      <c r="DS243" s="23">
        <f t="shared" si="222"/>
        <v>0</v>
      </c>
      <c r="DT243">
        <f t="shared" si="223"/>
        <v>0</v>
      </c>
      <c r="DU243">
        <f t="shared" si="224"/>
        <v>0</v>
      </c>
      <c r="DV243">
        <f t="shared" si="225"/>
        <v>0</v>
      </c>
      <c r="DW243">
        <f t="shared" si="226"/>
        <v>0</v>
      </c>
      <c r="DX243" s="23">
        <f t="shared" si="227"/>
        <v>0</v>
      </c>
      <c r="DY243" s="465"/>
      <c r="DZ243" s="335"/>
      <c r="EA243" s="335"/>
      <c r="EB243" s="335"/>
      <c r="EC243" s="335"/>
      <c r="ED243" s="335"/>
      <c r="EE243" s="335"/>
      <c r="EF243" s="335"/>
      <c r="EG243" s="335"/>
      <c r="EH243" s="335"/>
      <c r="EI243" s="23">
        <v>85</v>
      </c>
      <c r="EJ243" s="23">
        <f t="shared" si="228"/>
        <v>0</v>
      </c>
      <c r="EK243">
        <f t="shared" si="229"/>
        <v>0</v>
      </c>
      <c r="EL243">
        <f t="shared" si="230"/>
        <v>0</v>
      </c>
      <c r="EM243">
        <f t="shared" si="231"/>
        <v>0</v>
      </c>
      <c r="EN243">
        <f t="shared" si="232"/>
        <v>0</v>
      </c>
      <c r="EO243" s="23">
        <f t="shared" si="233"/>
        <v>0</v>
      </c>
      <c r="EP243" s="465"/>
      <c r="EQ243" s="335"/>
      <c r="ER243" s="335"/>
      <c r="ES243" s="335"/>
      <c r="ET243" s="335"/>
      <c r="EU243" s="335"/>
      <c r="EV243" s="335"/>
      <c r="EW243" s="335"/>
      <c r="EX243" s="335"/>
      <c r="EY243" s="335"/>
      <c r="EZ243" s="23">
        <v>85</v>
      </c>
      <c r="FA243" s="23">
        <f t="shared" si="234"/>
        <v>0</v>
      </c>
      <c r="FB243">
        <f t="shared" si="235"/>
        <v>0</v>
      </c>
      <c r="FC243">
        <f t="shared" si="236"/>
        <v>0</v>
      </c>
      <c r="FD243">
        <f t="shared" si="237"/>
        <v>0</v>
      </c>
      <c r="FE243">
        <f t="shared" si="238"/>
        <v>0</v>
      </c>
      <c r="FF243" s="23">
        <f t="shared" ca="1" si="239"/>
        <v>100</v>
      </c>
      <c r="FG243" s="465"/>
      <c r="FH243" s="335"/>
      <c r="FI243" s="335"/>
      <c r="FJ243" s="335"/>
      <c r="FK243" s="335"/>
      <c r="FL243" s="335"/>
      <c r="FM243" s="335"/>
      <c r="FN243" s="335"/>
      <c r="FO243" s="335"/>
      <c r="FP243" s="335"/>
      <c r="FQ243" s="23">
        <v>85</v>
      </c>
      <c r="FR243" s="23">
        <f t="shared" si="240"/>
        <v>0</v>
      </c>
      <c r="FS243">
        <f t="shared" si="241"/>
        <v>0</v>
      </c>
      <c r="FT243">
        <f t="shared" si="242"/>
        <v>0</v>
      </c>
      <c r="FU243">
        <f t="shared" si="243"/>
        <v>0</v>
      </c>
      <c r="FV243">
        <f t="shared" si="244"/>
        <v>0</v>
      </c>
      <c r="FW243" s="23">
        <f t="shared" si="245"/>
        <v>0</v>
      </c>
      <c r="FX243" s="465"/>
      <c r="FY243" s="335"/>
      <c r="FZ243" s="335"/>
      <c r="GA243" s="335"/>
      <c r="GB243" s="335"/>
      <c r="GC243" s="335"/>
      <c r="GD243" s="335"/>
      <c r="GE243" s="335"/>
      <c r="GF243" s="335"/>
      <c r="GG243" s="335"/>
      <c r="GH243" s="23">
        <v>85</v>
      </c>
      <c r="GI243" s="23">
        <f t="shared" si="246"/>
        <v>0</v>
      </c>
      <c r="GJ243">
        <f t="shared" si="247"/>
        <v>0</v>
      </c>
      <c r="GK243">
        <f t="shared" si="248"/>
        <v>0</v>
      </c>
      <c r="GL243">
        <f t="shared" si="249"/>
        <v>0</v>
      </c>
      <c r="GM243">
        <f t="shared" si="250"/>
        <v>0</v>
      </c>
      <c r="GN243" s="23">
        <f t="shared" si="251"/>
        <v>0</v>
      </c>
      <c r="GO243" s="465"/>
      <c r="GP243" s="335"/>
      <c r="GQ243" s="335"/>
      <c r="GR243" s="335"/>
      <c r="GS243" s="335"/>
      <c r="GT243" s="335"/>
      <c r="GU243" s="335"/>
      <c r="GV243" s="335"/>
      <c r="GW243" s="335"/>
      <c r="GX243" s="335"/>
      <c r="GY243" s="23">
        <v>85</v>
      </c>
      <c r="GZ243" s="23">
        <f t="shared" si="252"/>
        <v>0</v>
      </c>
      <c r="HA243">
        <f t="shared" si="253"/>
        <v>0</v>
      </c>
      <c r="HB243">
        <f t="shared" si="254"/>
        <v>0</v>
      </c>
      <c r="HC243">
        <f t="shared" si="255"/>
        <v>0</v>
      </c>
      <c r="HD243">
        <f t="shared" si="256"/>
        <v>0</v>
      </c>
      <c r="HE243" s="23">
        <f t="shared" si="257"/>
        <v>0</v>
      </c>
      <c r="HF243" s="465"/>
      <c r="HG243" s="335"/>
      <c r="HH243" s="335"/>
      <c r="HI243" s="335"/>
      <c r="HJ243" s="335"/>
      <c r="HK243" s="335"/>
      <c r="HL243" s="335"/>
      <c r="HM243" s="335"/>
      <c r="HN243" s="335"/>
      <c r="HO243" s="335"/>
      <c r="HP243" s="23">
        <v>85</v>
      </c>
      <c r="HQ243" s="23">
        <f t="shared" si="258"/>
        <v>0</v>
      </c>
      <c r="HR243">
        <f t="shared" si="259"/>
        <v>0</v>
      </c>
      <c r="HS243">
        <f t="shared" si="260"/>
        <v>0</v>
      </c>
      <c r="HT243">
        <f t="shared" si="261"/>
        <v>0</v>
      </c>
      <c r="HU243">
        <f t="shared" si="262"/>
        <v>0</v>
      </c>
      <c r="HV243" s="23">
        <f t="shared" si="263"/>
        <v>0</v>
      </c>
      <c r="HW243" s="465"/>
      <c r="HX243" s="335"/>
      <c r="HY243" s="335"/>
      <c r="HZ243" s="335"/>
      <c r="IA243" s="335"/>
      <c r="IB243" s="335"/>
      <c r="IC243" s="335"/>
      <c r="ID243" s="335"/>
      <c r="IE243" s="335"/>
      <c r="IF243" s="335"/>
      <c r="IG243" s="23">
        <v>85</v>
      </c>
      <c r="IH243" s="23">
        <f t="shared" si="264"/>
        <v>0</v>
      </c>
      <c r="II243">
        <f t="shared" si="265"/>
        <v>0</v>
      </c>
      <c r="IJ243">
        <f t="shared" si="266"/>
        <v>0</v>
      </c>
      <c r="IK243">
        <f t="shared" si="267"/>
        <v>0</v>
      </c>
      <c r="IL243">
        <f t="shared" si="268"/>
        <v>0</v>
      </c>
      <c r="IM243" s="23">
        <f t="shared" si="269"/>
        <v>0</v>
      </c>
      <c r="IN243" s="465"/>
      <c r="IO243" s="335"/>
      <c r="IP243" s="335"/>
      <c r="IQ243" s="335"/>
      <c r="IR243" s="335"/>
      <c r="IS243" s="335"/>
      <c r="IT243" s="335"/>
    </row>
    <row r="244" spans="1:254" s="124" customFormat="1" ht="12.75" x14ac:dyDescent="0.2">
      <c r="A244" s="335"/>
      <c r="B244" s="335"/>
      <c r="C244" s="23">
        <v>86</v>
      </c>
      <c r="D244" s="23">
        <f t="shared" si="180"/>
        <v>0</v>
      </c>
      <c r="E244">
        <f t="shared" si="181"/>
        <v>0</v>
      </c>
      <c r="F244">
        <f t="shared" si="182"/>
        <v>0</v>
      </c>
      <c r="G244">
        <f t="shared" si="183"/>
        <v>0</v>
      </c>
      <c r="H244">
        <f t="shared" si="184"/>
        <v>0</v>
      </c>
      <c r="I244" s="23">
        <f t="shared" si="185"/>
        <v>0</v>
      </c>
      <c r="J244" s="465"/>
      <c r="K244" s="335"/>
      <c r="L244" s="335"/>
      <c r="M244" s="335"/>
      <c r="N244" s="335"/>
      <c r="O244" s="335"/>
      <c r="P244" s="335"/>
      <c r="Q244" s="335"/>
      <c r="R244" s="335"/>
      <c r="S244" s="335"/>
      <c r="T244" s="23">
        <v>86</v>
      </c>
      <c r="U244" s="23">
        <f t="shared" si="186"/>
        <v>0</v>
      </c>
      <c r="V244">
        <f t="shared" si="187"/>
        <v>0</v>
      </c>
      <c r="W244">
        <f t="shared" si="188"/>
        <v>0</v>
      </c>
      <c r="X244">
        <f t="shared" si="189"/>
        <v>0</v>
      </c>
      <c r="Y244">
        <f t="shared" si="190"/>
        <v>0</v>
      </c>
      <c r="Z244" s="23">
        <f t="shared" si="191"/>
        <v>0</v>
      </c>
      <c r="AA244" s="465"/>
      <c r="AB244" s="335"/>
      <c r="AC244" s="335"/>
      <c r="AD244" s="335"/>
      <c r="AE244" s="335"/>
      <c r="AF244" s="335"/>
      <c r="AG244" s="335"/>
      <c r="AH244" s="335"/>
      <c r="AI244" s="335"/>
      <c r="AJ244" s="335"/>
      <c r="AK244" s="23">
        <v>86</v>
      </c>
      <c r="AL244" s="23">
        <f t="shared" si="192"/>
        <v>0</v>
      </c>
      <c r="AM244">
        <f t="shared" si="193"/>
        <v>0</v>
      </c>
      <c r="AN244">
        <f t="shared" si="194"/>
        <v>0</v>
      </c>
      <c r="AO244">
        <f t="shared" si="195"/>
        <v>0</v>
      </c>
      <c r="AP244">
        <f t="shared" si="196"/>
        <v>0</v>
      </c>
      <c r="AQ244" s="23">
        <f t="shared" ca="1" si="197"/>
        <v>255</v>
      </c>
      <c r="AR244" s="465"/>
      <c r="AS244" s="335"/>
      <c r="AT244" s="335"/>
      <c r="AU244" s="335"/>
      <c r="AV244" s="335"/>
      <c r="AW244" s="335"/>
      <c r="AX244" s="335"/>
      <c r="AY244" s="335"/>
      <c r="AZ244" s="335"/>
      <c r="BA244" s="335"/>
      <c r="BB244" s="23">
        <v>86</v>
      </c>
      <c r="BC244" s="23">
        <f t="shared" si="198"/>
        <v>0</v>
      </c>
      <c r="BD244">
        <f t="shared" si="199"/>
        <v>0</v>
      </c>
      <c r="BE244">
        <f t="shared" si="200"/>
        <v>0</v>
      </c>
      <c r="BF244">
        <f t="shared" si="201"/>
        <v>0</v>
      </c>
      <c r="BG244">
        <f t="shared" si="202"/>
        <v>0</v>
      </c>
      <c r="BH244" s="23">
        <f t="shared" si="203"/>
        <v>0</v>
      </c>
      <c r="BI244" s="465"/>
      <c r="BJ244" s="335"/>
      <c r="BK244" s="335"/>
      <c r="BL244" s="335"/>
      <c r="BM244" s="335"/>
      <c r="BN244" s="335"/>
      <c r="BO244" s="335"/>
      <c r="BP244" s="335"/>
      <c r="BQ244" s="335"/>
      <c r="BR244" s="335"/>
      <c r="BS244" s="23">
        <v>86</v>
      </c>
      <c r="BT244" s="23">
        <f t="shared" si="204"/>
        <v>0</v>
      </c>
      <c r="BU244">
        <f t="shared" si="205"/>
        <v>0</v>
      </c>
      <c r="BV244">
        <f t="shared" si="206"/>
        <v>0</v>
      </c>
      <c r="BW244">
        <f t="shared" si="207"/>
        <v>0</v>
      </c>
      <c r="BX244">
        <f t="shared" si="208"/>
        <v>0</v>
      </c>
      <c r="BY244" s="23">
        <f t="shared" ca="1" si="209"/>
        <v>250</v>
      </c>
      <c r="BZ244" s="465"/>
      <c r="CA244" s="335"/>
      <c r="CB244" s="335"/>
      <c r="CC244" s="335"/>
      <c r="CD244" s="335"/>
      <c r="CE244" s="335"/>
      <c r="CF244" s="335"/>
      <c r="CG244" s="335"/>
      <c r="CH244" s="335"/>
      <c r="CI244" s="335"/>
      <c r="CJ244" s="23">
        <v>86</v>
      </c>
      <c r="CK244" s="23">
        <f t="shared" si="210"/>
        <v>0</v>
      </c>
      <c r="CL244">
        <f t="shared" si="211"/>
        <v>0</v>
      </c>
      <c r="CM244">
        <f t="shared" si="212"/>
        <v>0</v>
      </c>
      <c r="CN244">
        <f t="shared" si="213"/>
        <v>0</v>
      </c>
      <c r="CO244">
        <f t="shared" si="214"/>
        <v>0</v>
      </c>
      <c r="CP244" s="23">
        <f t="shared" si="215"/>
        <v>0</v>
      </c>
      <c r="CQ244" s="465"/>
      <c r="CR244" s="335"/>
      <c r="CS244" s="335"/>
      <c r="CT244" s="335"/>
      <c r="CU244" s="335"/>
      <c r="CV244" s="335"/>
      <c r="CW244" s="335"/>
      <c r="CX244" s="335"/>
      <c r="CY244" s="335"/>
      <c r="CZ244" s="335"/>
      <c r="DA244" s="23">
        <v>86</v>
      </c>
      <c r="DB244" s="23">
        <f t="shared" si="216"/>
        <v>0</v>
      </c>
      <c r="DC244">
        <f t="shared" si="217"/>
        <v>0</v>
      </c>
      <c r="DD244">
        <f t="shared" si="218"/>
        <v>0</v>
      </c>
      <c r="DE244">
        <f t="shared" si="219"/>
        <v>0</v>
      </c>
      <c r="DF244">
        <f t="shared" si="220"/>
        <v>0</v>
      </c>
      <c r="DG244" s="23">
        <f t="shared" ca="1" si="221"/>
        <v>500</v>
      </c>
      <c r="DH244" s="465"/>
      <c r="DI244" s="335"/>
      <c r="DJ244" s="335"/>
      <c r="DK244" s="335"/>
      <c r="DL244" s="335"/>
      <c r="DM244" s="335"/>
      <c r="DN244" s="335"/>
      <c r="DO244" s="335"/>
      <c r="DP244" s="335"/>
      <c r="DQ244" s="335"/>
      <c r="DR244" s="23">
        <v>86</v>
      </c>
      <c r="DS244" s="23">
        <f t="shared" si="222"/>
        <v>0</v>
      </c>
      <c r="DT244">
        <f t="shared" si="223"/>
        <v>0</v>
      </c>
      <c r="DU244">
        <f t="shared" si="224"/>
        <v>0</v>
      </c>
      <c r="DV244">
        <f t="shared" si="225"/>
        <v>0</v>
      </c>
      <c r="DW244">
        <f t="shared" si="226"/>
        <v>0</v>
      </c>
      <c r="DX244" s="23">
        <f t="shared" si="227"/>
        <v>0</v>
      </c>
      <c r="DY244" s="465"/>
      <c r="DZ244" s="335"/>
      <c r="EA244" s="335"/>
      <c r="EB244" s="335"/>
      <c r="EC244" s="335"/>
      <c r="ED244" s="335"/>
      <c r="EE244" s="335"/>
      <c r="EF244" s="335"/>
      <c r="EG244" s="335"/>
      <c r="EH244" s="335"/>
      <c r="EI244" s="23">
        <v>86</v>
      </c>
      <c r="EJ244" s="23">
        <f t="shared" si="228"/>
        <v>0</v>
      </c>
      <c r="EK244">
        <f t="shared" si="229"/>
        <v>0</v>
      </c>
      <c r="EL244">
        <f t="shared" si="230"/>
        <v>0</v>
      </c>
      <c r="EM244">
        <f t="shared" si="231"/>
        <v>0</v>
      </c>
      <c r="EN244">
        <f t="shared" si="232"/>
        <v>0</v>
      </c>
      <c r="EO244" s="23">
        <f t="shared" si="233"/>
        <v>0</v>
      </c>
      <c r="EP244" s="465"/>
      <c r="EQ244" s="335"/>
      <c r="ER244" s="335"/>
      <c r="ES244" s="335"/>
      <c r="ET244" s="335"/>
      <c r="EU244" s="335"/>
      <c r="EV244" s="335"/>
      <c r="EW244" s="335"/>
      <c r="EX244" s="335"/>
      <c r="EY244" s="335"/>
      <c r="EZ244" s="23">
        <v>86</v>
      </c>
      <c r="FA244" s="23">
        <f t="shared" si="234"/>
        <v>0</v>
      </c>
      <c r="FB244">
        <f t="shared" si="235"/>
        <v>0</v>
      </c>
      <c r="FC244">
        <f t="shared" si="236"/>
        <v>0</v>
      </c>
      <c r="FD244">
        <f t="shared" si="237"/>
        <v>0</v>
      </c>
      <c r="FE244">
        <f t="shared" si="238"/>
        <v>0</v>
      </c>
      <c r="FF244" s="23">
        <f t="shared" ca="1" si="239"/>
        <v>100</v>
      </c>
      <c r="FG244" s="465"/>
      <c r="FH244" s="335"/>
      <c r="FI244" s="335"/>
      <c r="FJ244" s="335"/>
      <c r="FK244" s="335"/>
      <c r="FL244" s="335"/>
      <c r="FM244" s="335"/>
      <c r="FN244" s="335"/>
      <c r="FO244" s="335"/>
      <c r="FP244" s="335"/>
      <c r="FQ244" s="23">
        <v>86</v>
      </c>
      <c r="FR244" s="23">
        <f t="shared" si="240"/>
        <v>0</v>
      </c>
      <c r="FS244">
        <f t="shared" si="241"/>
        <v>0</v>
      </c>
      <c r="FT244">
        <f t="shared" si="242"/>
        <v>0</v>
      </c>
      <c r="FU244">
        <f t="shared" si="243"/>
        <v>0</v>
      </c>
      <c r="FV244">
        <f t="shared" si="244"/>
        <v>0</v>
      </c>
      <c r="FW244" s="23">
        <f t="shared" si="245"/>
        <v>0</v>
      </c>
      <c r="FX244" s="465"/>
      <c r="FY244" s="335"/>
      <c r="FZ244" s="335"/>
      <c r="GA244" s="335"/>
      <c r="GB244" s="335"/>
      <c r="GC244" s="335"/>
      <c r="GD244" s="335"/>
      <c r="GE244" s="335"/>
      <c r="GF244" s="335"/>
      <c r="GG244" s="335"/>
      <c r="GH244" s="23">
        <v>86</v>
      </c>
      <c r="GI244" s="23">
        <f t="shared" si="246"/>
        <v>0</v>
      </c>
      <c r="GJ244">
        <f t="shared" si="247"/>
        <v>0</v>
      </c>
      <c r="GK244">
        <f t="shared" si="248"/>
        <v>0</v>
      </c>
      <c r="GL244">
        <f t="shared" si="249"/>
        <v>0</v>
      </c>
      <c r="GM244">
        <f t="shared" si="250"/>
        <v>0</v>
      </c>
      <c r="GN244" s="23">
        <f t="shared" si="251"/>
        <v>0</v>
      </c>
      <c r="GO244" s="465"/>
      <c r="GP244" s="335"/>
      <c r="GQ244" s="335"/>
      <c r="GR244" s="335"/>
      <c r="GS244" s="335"/>
      <c r="GT244" s="335"/>
      <c r="GU244" s="335"/>
      <c r="GV244" s="335"/>
      <c r="GW244" s="335"/>
      <c r="GX244" s="335"/>
      <c r="GY244" s="23">
        <v>86</v>
      </c>
      <c r="GZ244" s="23">
        <f t="shared" si="252"/>
        <v>0</v>
      </c>
      <c r="HA244">
        <f t="shared" si="253"/>
        <v>0</v>
      </c>
      <c r="HB244">
        <f t="shared" si="254"/>
        <v>0</v>
      </c>
      <c r="HC244">
        <f t="shared" si="255"/>
        <v>0</v>
      </c>
      <c r="HD244">
        <f t="shared" si="256"/>
        <v>0</v>
      </c>
      <c r="HE244" s="23">
        <f t="shared" si="257"/>
        <v>0</v>
      </c>
      <c r="HF244" s="465"/>
      <c r="HG244" s="335"/>
      <c r="HH244" s="335"/>
      <c r="HI244" s="335"/>
      <c r="HJ244" s="335"/>
      <c r="HK244" s="335"/>
      <c r="HL244" s="335"/>
      <c r="HM244" s="335"/>
      <c r="HN244" s="335"/>
      <c r="HO244" s="335"/>
      <c r="HP244" s="23">
        <v>86</v>
      </c>
      <c r="HQ244" s="23">
        <f t="shared" si="258"/>
        <v>0</v>
      </c>
      <c r="HR244">
        <f t="shared" si="259"/>
        <v>0</v>
      </c>
      <c r="HS244">
        <f t="shared" si="260"/>
        <v>0</v>
      </c>
      <c r="HT244">
        <f t="shared" si="261"/>
        <v>0</v>
      </c>
      <c r="HU244">
        <f t="shared" si="262"/>
        <v>0</v>
      </c>
      <c r="HV244" s="23">
        <f t="shared" si="263"/>
        <v>0</v>
      </c>
      <c r="HW244" s="465"/>
      <c r="HX244" s="335"/>
      <c r="HY244" s="335"/>
      <c r="HZ244" s="335"/>
      <c r="IA244" s="335"/>
      <c r="IB244" s="335"/>
      <c r="IC244" s="335"/>
      <c r="ID244" s="335"/>
      <c r="IE244" s="335"/>
      <c r="IF244" s="335"/>
      <c r="IG244" s="23">
        <v>86</v>
      </c>
      <c r="IH244" s="23">
        <f t="shared" si="264"/>
        <v>0</v>
      </c>
      <c r="II244">
        <f t="shared" si="265"/>
        <v>0</v>
      </c>
      <c r="IJ244">
        <f t="shared" si="266"/>
        <v>0</v>
      </c>
      <c r="IK244">
        <f t="shared" si="267"/>
        <v>0</v>
      </c>
      <c r="IL244">
        <f t="shared" si="268"/>
        <v>0</v>
      </c>
      <c r="IM244" s="23">
        <f t="shared" si="269"/>
        <v>0</v>
      </c>
      <c r="IN244" s="465"/>
      <c r="IO244" s="335"/>
      <c r="IP244" s="335"/>
      <c r="IQ244" s="335"/>
      <c r="IR244" s="335"/>
      <c r="IS244" s="335"/>
      <c r="IT244" s="335"/>
    </row>
    <row r="245" spans="1:254" s="124" customFormat="1" ht="12.75" x14ac:dyDescent="0.2">
      <c r="A245" s="335"/>
      <c r="B245" s="335"/>
      <c r="C245" s="23">
        <v>87</v>
      </c>
      <c r="D245" s="23">
        <f t="shared" si="180"/>
        <v>0</v>
      </c>
      <c r="E245">
        <f t="shared" si="181"/>
        <v>0</v>
      </c>
      <c r="F245">
        <f t="shared" si="182"/>
        <v>0</v>
      </c>
      <c r="G245">
        <f t="shared" si="183"/>
        <v>0</v>
      </c>
      <c r="H245">
        <f t="shared" si="184"/>
        <v>0</v>
      </c>
      <c r="I245" s="23">
        <f t="shared" si="185"/>
        <v>0</v>
      </c>
      <c r="J245" s="465"/>
      <c r="K245" s="335"/>
      <c r="L245" s="335"/>
      <c r="M245" s="335"/>
      <c r="N245" s="335"/>
      <c r="O245" s="335"/>
      <c r="P245" s="335"/>
      <c r="Q245" s="335"/>
      <c r="R245" s="335"/>
      <c r="S245" s="335"/>
      <c r="T245" s="23">
        <v>87</v>
      </c>
      <c r="U245" s="23">
        <f t="shared" si="186"/>
        <v>0</v>
      </c>
      <c r="V245">
        <f t="shared" si="187"/>
        <v>0</v>
      </c>
      <c r="W245">
        <f t="shared" si="188"/>
        <v>0</v>
      </c>
      <c r="X245">
        <f t="shared" si="189"/>
        <v>0</v>
      </c>
      <c r="Y245">
        <f t="shared" si="190"/>
        <v>0</v>
      </c>
      <c r="Z245" s="23">
        <f t="shared" si="191"/>
        <v>0</v>
      </c>
      <c r="AA245" s="465"/>
      <c r="AB245" s="335"/>
      <c r="AC245" s="335"/>
      <c r="AD245" s="335"/>
      <c r="AE245" s="335"/>
      <c r="AF245" s="335"/>
      <c r="AG245" s="335"/>
      <c r="AH245" s="335"/>
      <c r="AI245" s="335"/>
      <c r="AJ245" s="335"/>
      <c r="AK245" s="23">
        <v>87</v>
      </c>
      <c r="AL245" s="23">
        <f t="shared" si="192"/>
        <v>0</v>
      </c>
      <c r="AM245">
        <f t="shared" si="193"/>
        <v>0</v>
      </c>
      <c r="AN245">
        <f t="shared" si="194"/>
        <v>0</v>
      </c>
      <c r="AO245">
        <f t="shared" si="195"/>
        <v>0</v>
      </c>
      <c r="AP245">
        <f t="shared" si="196"/>
        <v>0</v>
      </c>
      <c r="AQ245" s="23">
        <f t="shared" ca="1" si="197"/>
        <v>255</v>
      </c>
      <c r="AR245" s="465"/>
      <c r="AS245" s="335"/>
      <c r="AT245" s="335"/>
      <c r="AU245" s="335"/>
      <c r="AV245" s="335"/>
      <c r="AW245" s="335"/>
      <c r="AX245" s="335"/>
      <c r="AY245" s="335"/>
      <c r="AZ245" s="335"/>
      <c r="BA245" s="335"/>
      <c r="BB245" s="23">
        <v>87</v>
      </c>
      <c r="BC245" s="23">
        <f t="shared" si="198"/>
        <v>0</v>
      </c>
      <c r="BD245">
        <f t="shared" si="199"/>
        <v>0</v>
      </c>
      <c r="BE245">
        <f t="shared" si="200"/>
        <v>0</v>
      </c>
      <c r="BF245">
        <f t="shared" si="201"/>
        <v>0</v>
      </c>
      <c r="BG245">
        <f t="shared" si="202"/>
        <v>0</v>
      </c>
      <c r="BH245" s="23">
        <f t="shared" si="203"/>
        <v>0</v>
      </c>
      <c r="BI245" s="465"/>
      <c r="BJ245" s="335"/>
      <c r="BK245" s="335"/>
      <c r="BL245" s="335"/>
      <c r="BM245" s="335"/>
      <c r="BN245" s="335"/>
      <c r="BO245" s="335"/>
      <c r="BP245" s="335"/>
      <c r="BQ245" s="335"/>
      <c r="BR245" s="335"/>
      <c r="BS245" s="23">
        <v>87</v>
      </c>
      <c r="BT245" s="23">
        <f t="shared" si="204"/>
        <v>0</v>
      </c>
      <c r="BU245">
        <f t="shared" si="205"/>
        <v>0</v>
      </c>
      <c r="BV245">
        <f t="shared" si="206"/>
        <v>0</v>
      </c>
      <c r="BW245">
        <f t="shared" si="207"/>
        <v>0</v>
      </c>
      <c r="BX245">
        <f t="shared" si="208"/>
        <v>0</v>
      </c>
      <c r="BY245" s="23">
        <f t="shared" ca="1" si="209"/>
        <v>250</v>
      </c>
      <c r="BZ245" s="465"/>
      <c r="CA245" s="335"/>
      <c r="CB245" s="335"/>
      <c r="CC245" s="335"/>
      <c r="CD245" s="335"/>
      <c r="CE245" s="335"/>
      <c r="CF245" s="335"/>
      <c r="CG245" s="335"/>
      <c r="CH245" s="335"/>
      <c r="CI245" s="335"/>
      <c r="CJ245" s="23">
        <v>87</v>
      </c>
      <c r="CK245" s="23">
        <f t="shared" si="210"/>
        <v>0</v>
      </c>
      <c r="CL245">
        <f t="shared" si="211"/>
        <v>0</v>
      </c>
      <c r="CM245">
        <f t="shared" si="212"/>
        <v>0</v>
      </c>
      <c r="CN245">
        <f t="shared" si="213"/>
        <v>0</v>
      </c>
      <c r="CO245">
        <f t="shared" si="214"/>
        <v>0</v>
      </c>
      <c r="CP245" s="23">
        <f t="shared" si="215"/>
        <v>0</v>
      </c>
      <c r="CQ245" s="465"/>
      <c r="CR245" s="335"/>
      <c r="CS245" s="335"/>
      <c r="CT245" s="335"/>
      <c r="CU245" s="335"/>
      <c r="CV245" s="335"/>
      <c r="CW245" s="335"/>
      <c r="CX245" s="335"/>
      <c r="CY245" s="335"/>
      <c r="CZ245" s="335"/>
      <c r="DA245" s="23">
        <v>87</v>
      </c>
      <c r="DB245" s="23">
        <f t="shared" si="216"/>
        <v>0</v>
      </c>
      <c r="DC245">
        <f t="shared" si="217"/>
        <v>0</v>
      </c>
      <c r="DD245">
        <f t="shared" si="218"/>
        <v>0</v>
      </c>
      <c r="DE245">
        <f t="shared" si="219"/>
        <v>0</v>
      </c>
      <c r="DF245">
        <f t="shared" si="220"/>
        <v>0</v>
      </c>
      <c r="DG245" s="23">
        <f t="shared" ca="1" si="221"/>
        <v>500</v>
      </c>
      <c r="DH245" s="465"/>
      <c r="DI245" s="335"/>
      <c r="DJ245" s="335"/>
      <c r="DK245" s="335"/>
      <c r="DL245" s="335"/>
      <c r="DM245" s="335"/>
      <c r="DN245" s="335"/>
      <c r="DO245" s="335"/>
      <c r="DP245" s="335"/>
      <c r="DQ245" s="335"/>
      <c r="DR245" s="23">
        <v>87</v>
      </c>
      <c r="DS245" s="23">
        <f t="shared" si="222"/>
        <v>0</v>
      </c>
      <c r="DT245">
        <f t="shared" si="223"/>
        <v>0</v>
      </c>
      <c r="DU245">
        <f t="shared" si="224"/>
        <v>0</v>
      </c>
      <c r="DV245">
        <f t="shared" si="225"/>
        <v>0</v>
      </c>
      <c r="DW245">
        <f t="shared" si="226"/>
        <v>0</v>
      </c>
      <c r="DX245" s="23">
        <f t="shared" si="227"/>
        <v>0</v>
      </c>
      <c r="DY245" s="465"/>
      <c r="DZ245" s="335"/>
      <c r="EA245" s="335"/>
      <c r="EB245" s="335"/>
      <c r="EC245" s="335"/>
      <c r="ED245" s="335"/>
      <c r="EE245" s="335"/>
      <c r="EF245" s="335"/>
      <c r="EG245" s="335"/>
      <c r="EH245" s="335"/>
      <c r="EI245" s="23">
        <v>87</v>
      </c>
      <c r="EJ245" s="23">
        <f t="shared" si="228"/>
        <v>0</v>
      </c>
      <c r="EK245">
        <f t="shared" si="229"/>
        <v>0</v>
      </c>
      <c r="EL245">
        <f t="shared" si="230"/>
        <v>0</v>
      </c>
      <c r="EM245">
        <f t="shared" si="231"/>
        <v>0</v>
      </c>
      <c r="EN245">
        <f t="shared" si="232"/>
        <v>0</v>
      </c>
      <c r="EO245" s="23">
        <f t="shared" si="233"/>
        <v>0</v>
      </c>
      <c r="EP245" s="465"/>
      <c r="EQ245" s="335"/>
      <c r="ER245" s="335"/>
      <c r="ES245" s="335"/>
      <c r="ET245" s="335"/>
      <c r="EU245" s="335"/>
      <c r="EV245" s="335"/>
      <c r="EW245" s="335"/>
      <c r="EX245" s="335"/>
      <c r="EY245" s="335"/>
      <c r="EZ245" s="23">
        <v>87</v>
      </c>
      <c r="FA245" s="23">
        <f t="shared" si="234"/>
        <v>0</v>
      </c>
      <c r="FB245">
        <f t="shared" si="235"/>
        <v>0</v>
      </c>
      <c r="FC245">
        <f t="shared" si="236"/>
        <v>0</v>
      </c>
      <c r="FD245">
        <f t="shared" si="237"/>
        <v>0</v>
      </c>
      <c r="FE245">
        <f t="shared" si="238"/>
        <v>0</v>
      </c>
      <c r="FF245" s="23">
        <f t="shared" ca="1" si="239"/>
        <v>100</v>
      </c>
      <c r="FG245" s="465"/>
      <c r="FH245" s="335"/>
      <c r="FI245" s="335"/>
      <c r="FJ245" s="335"/>
      <c r="FK245" s="335"/>
      <c r="FL245" s="335"/>
      <c r="FM245" s="335"/>
      <c r="FN245" s="335"/>
      <c r="FO245" s="335"/>
      <c r="FP245" s="335"/>
      <c r="FQ245" s="23">
        <v>87</v>
      </c>
      <c r="FR245" s="23">
        <f t="shared" si="240"/>
        <v>0</v>
      </c>
      <c r="FS245">
        <f t="shared" si="241"/>
        <v>0</v>
      </c>
      <c r="FT245">
        <f t="shared" si="242"/>
        <v>0</v>
      </c>
      <c r="FU245">
        <f t="shared" si="243"/>
        <v>0</v>
      </c>
      <c r="FV245">
        <f t="shared" si="244"/>
        <v>0</v>
      </c>
      <c r="FW245" s="23">
        <f t="shared" si="245"/>
        <v>0</v>
      </c>
      <c r="FX245" s="465"/>
      <c r="FY245" s="335"/>
      <c r="FZ245" s="335"/>
      <c r="GA245" s="335"/>
      <c r="GB245" s="335"/>
      <c r="GC245" s="335"/>
      <c r="GD245" s="335"/>
      <c r="GE245" s="335"/>
      <c r="GF245" s="335"/>
      <c r="GG245" s="335"/>
      <c r="GH245" s="23">
        <v>87</v>
      </c>
      <c r="GI245" s="23">
        <f t="shared" si="246"/>
        <v>0</v>
      </c>
      <c r="GJ245">
        <f t="shared" si="247"/>
        <v>0</v>
      </c>
      <c r="GK245">
        <f t="shared" si="248"/>
        <v>0</v>
      </c>
      <c r="GL245">
        <f t="shared" si="249"/>
        <v>0</v>
      </c>
      <c r="GM245">
        <f t="shared" si="250"/>
        <v>0</v>
      </c>
      <c r="GN245" s="23">
        <f t="shared" si="251"/>
        <v>0</v>
      </c>
      <c r="GO245" s="465"/>
      <c r="GP245" s="335"/>
      <c r="GQ245" s="335"/>
      <c r="GR245" s="335"/>
      <c r="GS245" s="335"/>
      <c r="GT245" s="335"/>
      <c r="GU245" s="335"/>
      <c r="GV245" s="335"/>
      <c r="GW245" s="335"/>
      <c r="GX245" s="335"/>
      <c r="GY245" s="23">
        <v>87</v>
      </c>
      <c r="GZ245" s="23">
        <f t="shared" si="252"/>
        <v>0</v>
      </c>
      <c r="HA245">
        <f t="shared" si="253"/>
        <v>0</v>
      </c>
      <c r="HB245">
        <f t="shared" si="254"/>
        <v>0</v>
      </c>
      <c r="HC245">
        <f t="shared" si="255"/>
        <v>0</v>
      </c>
      <c r="HD245">
        <f t="shared" si="256"/>
        <v>0</v>
      </c>
      <c r="HE245" s="23">
        <f t="shared" si="257"/>
        <v>0</v>
      </c>
      <c r="HF245" s="465"/>
      <c r="HG245" s="335"/>
      <c r="HH245" s="335"/>
      <c r="HI245" s="335"/>
      <c r="HJ245" s="335"/>
      <c r="HK245" s="335"/>
      <c r="HL245" s="335"/>
      <c r="HM245" s="335"/>
      <c r="HN245" s="335"/>
      <c r="HO245" s="335"/>
      <c r="HP245" s="23">
        <v>87</v>
      </c>
      <c r="HQ245" s="23">
        <f t="shared" si="258"/>
        <v>0</v>
      </c>
      <c r="HR245">
        <f t="shared" si="259"/>
        <v>0</v>
      </c>
      <c r="HS245">
        <f t="shared" si="260"/>
        <v>0</v>
      </c>
      <c r="HT245">
        <f t="shared" si="261"/>
        <v>0</v>
      </c>
      <c r="HU245">
        <f t="shared" si="262"/>
        <v>0</v>
      </c>
      <c r="HV245" s="23">
        <f t="shared" si="263"/>
        <v>0</v>
      </c>
      <c r="HW245" s="465"/>
      <c r="HX245" s="335"/>
      <c r="HY245" s="335"/>
      <c r="HZ245" s="335"/>
      <c r="IA245" s="335"/>
      <c r="IB245" s="335"/>
      <c r="IC245" s="335"/>
      <c r="ID245" s="335"/>
      <c r="IE245" s="335"/>
      <c r="IF245" s="335"/>
      <c r="IG245" s="23">
        <v>87</v>
      </c>
      <c r="IH245" s="23">
        <f t="shared" si="264"/>
        <v>0</v>
      </c>
      <c r="II245">
        <f t="shared" si="265"/>
        <v>0</v>
      </c>
      <c r="IJ245">
        <f t="shared" si="266"/>
        <v>0</v>
      </c>
      <c r="IK245">
        <f t="shared" si="267"/>
        <v>0</v>
      </c>
      <c r="IL245">
        <f t="shared" si="268"/>
        <v>0</v>
      </c>
      <c r="IM245" s="23">
        <f t="shared" si="269"/>
        <v>0</v>
      </c>
      <c r="IN245" s="465"/>
      <c r="IO245" s="335"/>
      <c r="IP245" s="335"/>
      <c r="IQ245" s="335"/>
      <c r="IR245" s="335"/>
      <c r="IS245" s="335"/>
      <c r="IT245" s="335"/>
    </row>
    <row r="246" spans="1:254" s="124" customFormat="1" ht="12.75" x14ac:dyDescent="0.2">
      <c r="A246" s="335"/>
      <c r="B246" s="335"/>
      <c r="C246" s="23">
        <v>88</v>
      </c>
      <c r="D246" s="23">
        <f t="shared" si="180"/>
        <v>0</v>
      </c>
      <c r="E246">
        <f t="shared" si="181"/>
        <v>0</v>
      </c>
      <c r="F246">
        <f t="shared" si="182"/>
        <v>0</v>
      </c>
      <c r="G246">
        <f t="shared" si="183"/>
        <v>0</v>
      </c>
      <c r="H246">
        <f t="shared" si="184"/>
        <v>0</v>
      </c>
      <c r="I246" s="23">
        <f t="shared" si="185"/>
        <v>0</v>
      </c>
      <c r="J246" s="465"/>
      <c r="K246" s="335"/>
      <c r="L246" s="335"/>
      <c r="M246" s="335"/>
      <c r="N246" s="335"/>
      <c r="O246" s="335"/>
      <c r="P246" s="335"/>
      <c r="Q246" s="335"/>
      <c r="R246" s="335"/>
      <c r="S246" s="335"/>
      <c r="T246" s="23">
        <v>88</v>
      </c>
      <c r="U246" s="23">
        <f t="shared" si="186"/>
        <v>0</v>
      </c>
      <c r="V246">
        <f t="shared" si="187"/>
        <v>0</v>
      </c>
      <c r="W246">
        <f t="shared" si="188"/>
        <v>0</v>
      </c>
      <c r="X246">
        <f t="shared" si="189"/>
        <v>0</v>
      </c>
      <c r="Y246">
        <f t="shared" si="190"/>
        <v>0</v>
      </c>
      <c r="Z246" s="23">
        <f t="shared" si="191"/>
        <v>0</v>
      </c>
      <c r="AA246" s="465"/>
      <c r="AB246" s="335"/>
      <c r="AC246" s="335"/>
      <c r="AD246" s="335"/>
      <c r="AE246" s="335"/>
      <c r="AF246" s="335"/>
      <c r="AG246" s="335"/>
      <c r="AH246" s="335"/>
      <c r="AI246" s="335"/>
      <c r="AJ246" s="335"/>
      <c r="AK246" s="23">
        <v>88</v>
      </c>
      <c r="AL246" s="23">
        <f t="shared" si="192"/>
        <v>0</v>
      </c>
      <c r="AM246">
        <f t="shared" si="193"/>
        <v>0</v>
      </c>
      <c r="AN246">
        <f t="shared" si="194"/>
        <v>0</v>
      </c>
      <c r="AO246">
        <f t="shared" si="195"/>
        <v>0</v>
      </c>
      <c r="AP246">
        <f t="shared" si="196"/>
        <v>0</v>
      </c>
      <c r="AQ246" s="23">
        <f t="shared" ca="1" si="197"/>
        <v>255</v>
      </c>
      <c r="AR246" s="465"/>
      <c r="AS246" s="335"/>
      <c r="AT246" s="335"/>
      <c r="AU246" s="335"/>
      <c r="AV246" s="335"/>
      <c r="AW246" s="335"/>
      <c r="AX246" s="335"/>
      <c r="AY246" s="335"/>
      <c r="AZ246" s="335"/>
      <c r="BA246" s="335"/>
      <c r="BB246" s="23">
        <v>88</v>
      </c>
      <c r="BC246" s="23">
        <f t="shared" si="198"/>
        <v>0</v>
      </c>
      <c r="BD246">
        <f t="shared" si="199"/>
        <v>0</v>
      </c>
      <c r="BE246">
        <f t="shared" si="200"/>
        <v>0</v>
      </c>
      <c r="BF246">
        <f t="shared" si="201"/>
        <v>0</v>
      </c>
      <c r="BG246">
        <f t="shared" si="202"/>
        <v>0</v>
      </c>
      <c r="BH246" s="23">
        <f t="shared" si="203"/>
        <v>0</v>
      </c>
      <c r="BI246" s="465"/>
      <c r="BJ246" s="335"/>
      <c r="BK246" s="335"/>
      <c r="BL246" s="335"/>
      <c r="BM246" s="335"/>
      <c r="BN246" s="335"/>
      <c r="BO246" s="335"/>
      <c r="BP246" s="335"/>
      <c r="BQ246" s="335"/>
      <c r="BR246" s="335"/>
      <c r="BS246" s="23">
        <v>88</v>
      </c>
      <c r="BT246" s="23">
        <f t="shared" si="204"/>
        <v>0</v>
      </c>
      <c r="BU246">
        <f t="shared" si="205"/>
        <v>0</v>
      </c>
      <c r="BV246">
        <f t="shared" si="206"/>
        <v>0</v>
      </c>
      <c r="BW246">
        <f t="shared" si="207"/>
        <v>0</v>
      </c>
      <c r="BX246">
        <f t="shared" si="208"/>
        <v>0</v>
      </c>
      <c r="BY246" s="23">
        <f t="shared" ca="1" si="209"/>
        <v>250</v>
      </c>
      <c r="BZ246" s="465"/>
      <c r="CA246" s="335"/>
      <c r="CB246" s="335"/>
      <c r="CC246" s="335"/>
      <c r="CD246" s="335"/>
      <c r="CE246" s="335"/>
      <c r="CF246" s="335"/>
      <c r="CG246" s="335"/>
      <c r="CH246" s="335"/>
      <c r="CI246" s="335"/>
      <c r="CJ246" s="23">
        <v>88</v>
      </c>
      <c r="CK246" s="23">
        <f t="shared" si="210"/>
        <v>0</v>
      </c>
      <c r="CL246">
        <f t="shared" si="211"/>
        <v>0</v>
      </c>
      <c r="CM246">
        <f t="shared" si="212"/>
        <v>0</v>
      </c>
      <c r="CN246">
        <f t="shared" si="213"/>
        <v>0</v>
      </c>
      <c r="CO246">
        <f t="shared" si="214"/>
        <v>0</v>
      </c>
      <c r="CP246" s="23">
        <f t="shared" si="215"/>
        <v>0</v>
      </c>
      <c r="CQ246" s="465"/>
      <c r="CR246" s="335"/>
      <c r="CS246" s="335"/>
      <c r="CT246" s="335"/>
      <c r="CU246" s="335"/>
      <c r="CV246" s="335"/>
      <c r="CW246" s="335"/>
      <c r="CX246" s="335"/>
      <c r="CY246" s="335"/>
      <c r="CZ246" s="335"/>
      <c r="DA246" s="23">
        <v>88</v>
      </c>
      <c r="DB246" s="23">
        <f t="shared" si="216"/>
        <v>0</v>
      </c>
      <c r="DC246">
        <f t="shared" si="217"/>
        <v>0</v>
      </c>
      <c r="DD246">
        <f t="shared" si="218"/>
        <v>0</v>
      </c>
      <c r="DE246">
        <f t="shared" si="219"/>
        <v>0</v>
      </c>
      <c r="DF246">
        <f t="shared" si="220"/>
        <v>0</v>
      </c>
      <c r="DG246" s="23">
        <f t="shared" ca="1" si="221"/>
        <v>500</v>
      </c>
      <c r="DH246" s="465"/>
      <c r="DI246" s="335"/>
      <c r="DJ246" s="335"/>
      <c r="DK246" s="335"/>
      <c r="DL246" s="335"/>
      <c r="DM246" s="335"/>
      <c r="DN246" s="335"/>
      <c r="DO246" s="335"/>
      <c r="DP246" s="335"/>
      <c r="DQ246" s="335"/>
      <c r="DR246" s="23">
        <v>88</v>
      </c>
      <c r="DS246" s="23">
        <f t="shared" si="222"/>
        <v>0</v>
      </c>
      <c r="DT246">
        <f t="shared" si="223"/>
        <v>0</v>
      </c>
      <c r="DU246">
        <f t="shared" si="224"/>
        <v>0</v>
      </c>
      <c r="DV246">
        <f t="shared" si="225"/>
        <v>0</v>
      </c>
      <c r="DW246">
        <f t="shared" si="226"/>
        <v>0</v>
      </c>
      <c r="DX246" s="23">
        <f t="shared" si="227"/>
        <v>0</v>
      </c>
      <c r="DY246" s="465"/>
      <c r="DZ246" s="335"/>
      <c r="EA246" s="335"/>
      <c r="EB246" s="335"/>
      <c r="EC246" s="335"/>
      <c r="ED246" s="335"/>
      <c r="EE246" s="335"/>
      <c r="EF246" s="335"/>
      <c r="EG246" s="335"/>
      <c r="EH246" s="335"/>
      <c r="EI246" s="23">
        <v>88</v>
      </c>
      <c r="EJ246" s="23">
        <f t="shared" si="228"/>
        <v>0</v>
      </c>
      <c r="EK246">
        <f t="shared" si="229"/>
        <v>0</v>
      </c>
      <c r="EL246">
        <f t="shared" si="230"/>
        <v>0</v>
      </c>
      <c r="EM246">
        <f t="shared" si="231"/>
        <v>0</v>
      </c>
      <c r="EN246">
        <f t="shared" si="232"/>
        <v>0</v>
      </c>
      <c r="EO246" s="23">
        <f t="shared" si="233"/>
        <v>0</v>
      </c>
      <c r="EP246" s="465"/>
      <c r="EQ246" s="335"/>
      <c r="ER246" s="335"/>
      <c r="ES246" s="335"/>
      <c r="ET246" s="335"/>
      <c r="EU246" s="335"/>
      <c r="EV246" s="335"/>
      <c r="EW246" s="335"/>
      <c r="EX246" s="335"/>
      <c r="EY246" s="335"/>
      <c r="EZ246" s="23">
        <v>88</v>
      </c>
      <c r="FA246" s="23">
        <f t="shared" si="234"/>
        <v>0</v>
      </c>
      <c r="FB246">
        <f t="shared" si="235"/>
        <v>0</v>
      </c>
      <c r="FC246">
        <f t="shared" si="236"/>
        <v>0</v>
      </c>
      <c r="FD246">
        <f t="shared" si="237"/>
        <v>0</v>
      </c>
      <c r="FE246">
        <f t="shared" si="238"/>
        <v>0</v>
      </c>
      <c r="FF246" s="23">
        <f t="shared" ca="1" si="239"/>
        <v>100</v>
      </c>
      <c r="FG246" s="465"/>
      <c r="FH246" s="335"/>
      <c r="FI246" s="335"/>
      <c r="FJ246" s="335"/>
      <c r="FK246" s="335"/>
      <c r="FL246" s="335"/>
      <c r="FM246" s="335"/>
      <c r="FN246" s="335"/>
      <c r="FO246" s="335"/>
      <c r="FP246" s="335"/>
      <c r="FQ246" s="23">
        <v>88</v>
      </c>
      <c r="FR246" s="23">
        <f t="shared" si="240"/>
        <v>0</v>
      </c>
      <c r="FS246">
        <f t="shared" si="241"/>
        <v>0</v>
      </c>
      <c r="FT246">
        <f t="shared" si="242"/>
        <v>0</v>
      </c>
      <c r="FU246">
        <f t="shared" si="243"/>
        <v>0</v>
      </c>
      <c r="FV246">
        <f t="shared" si="244"/>
        <v>0</v>
      </c>
      <c r="FW246" s="23">
        <f t="shared" si="245"/>
        <v>0</v>
      </c>
      <c r="FX246" s="465"/>
      <c r="FY246" s="335"/>
      <c r="FZ246" s="335"/>
      <c r="GA246" s="335"/>
      <c r="GB246" s="335"/>
      <c r="GC246" s="335"/>
      <c r="GD246" s="335"/>
      <c r="GE246" s="335"/>
      <c r="GF246" s="335"/>
      <c r="GG246" s="335"/>
      <c r="GH246" s="23">
        <v>88</v>
      </c>
      <c r="GI246" s="23">
        <f t="shared" si="246"/>
        <v>0</v>
      </c>
      <c r="GJ246">
        <f t="shared" si="247"/>
        <v>0</v>
      </c>
      <c r="GK246">
        <f t="shared" si="248"/>
        <v>0</v>
      </c>
      <c r="GL246">
        <f t="shared" si="249"/>
        <v>0</v>
      </c>
      <c r="GM246">
        <f t="shared" si="250"/>
        <v>0</v>
      </c>
      <c r="GN246" s="23">
        <f t="shared" si="251"/>
        <v>0</v>
      </c>
      <c r="GO246" s="465"/>
      <c r="GP246" s="335"/>
      <c r="GQ246" s="335"/>
      <c r="GR246" s="335"/>
      <c r="GS246" s="335"/>
      <c r="GT246" s="335"/>
      <c r="GU246" s="335"/>
      <c r="GV246" s="335"/>
      <c r="GW246" s="335"/>
      <c r="GX246" s="335"/>
      <c r="GY246" s="23">
        <v>88</v>
      </c>
      <c r="GZ246" s="23">
        <f t="shared" si="252"/>
        <v>0</v>
      </c>
      <c r="HA246">
        <f t="shared" si="253"/>
        <v>0</v>
      </c>
      <c r="HB246">
        <f t="shared" si="254"/>
        <v>0</v>
      </c>
      <c r="HC246">
        <f t="shared" si="255"/>
        <v>0</v>
      </c>
      <c r="HD246">
        <f t="shared" si="256"/>
        <v>0</v>
      </c>
      <c r="HE246" s="23">
        <f t="shared" si="257"/>
        <v>0</v>
      </c>
      <c r="HF246" s="465"/>
      <c r="HG246" s="335"/>
      <c r="HH246" s="335"/>
      <c r="HI246" s="335"/>
      <c r="HJ246" s="335"/>
      <c r="HK246" s="335"/>
      <c r="HL246" s="335"/>
      <c r="HM246" s="335"/>
      <c r="HN246" s="335"/>
      <c r="HO246" s="335"/>
      <c r="HP246" s="23">
        <v>88</v>
      </c>
      <c r="HQ246" s="23">
        <f t="shared" si="258"/>
        <v>0</v>
      </c>
      <c r="HR246">
        <f t="shared" si="259"/>
        <v>0</v>
      </c>
      <c r="HS246">
        <f t="shared" si="260"/>
        <v>0</v>
      </c>
      <c r="HT246">
        <f t="shared" si="261"/>
        <v>0</v>
      </c>
      <c r="HU246">
        <f t="shared" si="262"/>
        <v>0</v>
      </c>
      <c r="HV246" s="23">
        <f t="shared" si="263"/>
        <v>0</v>
      </c>
      <c r="HW246" s="465"/>
      <c r="HX246" s="335"/>
      <c r="HY246" s="335"/>
      <c r="HZ246" s="335"/>
      <c r="IA246" s="335"/>
      <c r="IB246" s="335"/>
      <c r="IC246" s="335"/>
      <c r="ID246" s="335"/>
      <c r="IE246" s="335"/>
      <c r="IF246" s="335"/>
      <c r="IG246" s="23">
        <v>88</v>
      </c>
      <c r="IH246" s="23">
        <f t="shared" si="264"/>
        <v>0</v>
      </c>
      <c r="II246">
        <f t="shared" si="265"/>
        <v>0</v>
      </c>
      <c r="IJ246">
        <f t="shared" si="266"/>
        <v>0</v>
      </c>
      <c r="IK246">
        <f t="shared" si="267"/>
        <v>0</v>
      </c>
      <c r="IL246">
        <f t="shared" si="268"/>
        <v>0</v>
      </c>
      <c r="IM246" s="23">
        <f t="shared" si="269"/>
        <v>0</v>
      </c>
      <c r="IN246" s="465"/>
      <c r="IO246" s="335"/>
      <c r="IP246" s="335"/>
      <c r="IQ246" s="335"/>
      <c r="IR246" s="335"/>
      <c r="IS246" s="335"/>
      <c r="IT246" s="335"/>
    </row>
    <row r="247" spans="1:254" s="124" customFormat="1" ht="12.75" x14ac:dyDescent="0.2">
      <c r="A247" s="335"/>
      <c r="B247" s="335"/>
      <c r="C247" s="23">
        <v>89</v>
      </c>
      <c r="D247" s="23">
        <f t="shared" si="180"/>
        <v>0</v>
      </c>
      <c r="E247">
        <f t="shared" si="181"/>
        <v>0</v>
      </c>
      <c r="F247">
        <f t="shared" si="182"/>
        <v>0</v>
      </c>
      <c r="G247">
        <f t="shared" si="183"/>
        <v>0</v>
      </c>
      <c r="H247">
        <f t="shared" si="184"/>
        <v>0</v>
      </c>
      <c r="I247" s="23">
        <f t="shared" si="185"/>
        <v>0</v>
      </c>
      <c r="J247" s="465"/>
      <c r="K247" s="335"/>
      <c r="L247" s="335"/>
      <c r="M247" s="335"/>
      <c r="N247" s="335"/>
      <c r="O247" s="335"/>
      <c r="P247" s="335"/>
      <c r="Q247" s="335"/>
      <c r="R247" s="335"/>
      <c r="S247" s="335"/>
      <c r="T247" s="23">
        <v>89</v>
      </c>
      <c r="U247" s="23">
        <f t="shared" si="186"/>
        <v>0</v>
      </c>
      <c r="V247">
        <f t="shared" si="187"/>
        <v>0</v>
      </c>
      <c r="W247">
        <f t="shared" si="188"/>
        <v>0</v>
      </c>
      <c r="X247">
        <f t="shared" si="189"/>
        <v>0</v>
      </c>
      <c r="Y247">
        <f t="shared" si="190"/>
        <v>0</v>
      </c>
      <c r="Z247" s="23">
        <f t="shared" si="191"/>
        <v>0</v>
      </c>
      <c r="AA247" s="465"/>
      <c r="AB247" s="335"/>
      <c r="AC247" s="335"/>
      <c r="AD247" s="335"/>
      <c r="AE247" s="335"/>
      <c r="AF247" s="335"/>
      <c r="AG247" s="335"/>
      <c r="AH247" s="335"/>
      <c r="AI247" s="335"/>
      <c r="AJ247" s="335"/>
      <c r="AK247" s="23">
        <v>89</v>
      </c>
      <c r="AL247" s="23">
        <f t="shared" si="192"/>
        <v>0</v>
      </c>
      <c r="AM247">
        <f t="shared" si="193"/>
        <v>0</v>
      </c>
      <c r="AN247">
        <f t="shared" si="194"/>
        <v>0</v>
      </c>
      <c r="AO247">
        <f t="shared" si="195"/>
        <v>0</v>
      </c>
      <c r="AP247">
        <f t="shared" si="196"/>
        <v>0</v>
      </c>
      <c r="AQ247" s="23">
        <f t="shared" ca="1" si="197"/>
        <v>255</v>
      </c>
      <c r="AR247" s="465"/>
      <c r="AS247" s="335"/>
      <c r="AT247" s="335"/>
      <c r="AU247" s="335"/>
      <c r="AV247" s="335"/>
      <c r="AW247" s="335"/>
      <c r="AX247" s="335"/>
      <c r="AY247" s="335"/>
      <c r="AZ247" s="335"/>
      <c r="BA247" s="335"/>
      <c r="BB247" s="23">
        <v>89</v>
      </c>
      <c r="BC247" s="23">
        <f t="shared" si="198"/>
        <v>0</v>
      </c>
      <c r="BD247">
        <f t="shared" si="199"/>
        <v>0</v>
      </c>
      <c r="BE247">
        <f t="shared" si="200"/>
        <v>0</v>
      </c>
      <c r="BF247">
        <f t="shared" si="201"/>
        <v>0</v>
      </c>
      <c r="BG247">
        <f t="shared" si="202"/>
        <v>0</v>
      </c>
      <c r="BH247" s="23">
        <f t="shared" si="203"/>
        <v>0</v>
      </c>
      <c r="BI247" s="465"/>
      <c r="BJ247" s="335"/>
      <c r="BK247" s="335"/>
      <c r="BL247" s="335"/>
      <c r="BM247" s="335"/>
      <c r="BN247" s="335"/>
      <c r="BO247" s="335"/>
      <c r="BP247" s="335"/>
      <c r="BQ247" s="335"/>
      <c r="BR247" s="335"/>
      <c r="BS247" s="23">
        <v>89</v>
      </c>
      <c r="BT247" s="23">
        <f t="shared" si="204"/>
        <v>0</v>
      </c>
      <c r="BU247">
        <f t="shared" si="205"/>
        <v>0</v>
      </c>
      <c r="BV247">
        <f t="shared" si="206"/>
        <v>0</v>
      </c>
      <c r="BW247">
        <f t="shared" si="207"/>
        <v>0</v>
      </c>
      <c r="BX247">
        <f t="shared" si="208"/>
        <v>0</v>
      </c>
      <c r="BY247" s="23">
        <f t="shared" ca="1" si="209"/>
        <v>250</v>
      </c>
      <c r="BZ247" s="465"/>
      <c r="CA247" s="335"/>
      <c r="CB247" s="335"/>
      <c r="CC247" s="335"/>
      <c r="CD247" s="335"/>
      <c r="CE247" s="335"/>
      <c r="CF247" s="335"/>
      <c r="CG247" s="335"/>
      <c r="CH247" s="335"/>
      <c r="CI247" s="335"/>
      <c r="CJ247" s="23">
        <v>89</v>
      </c>
      <c r="CK247" s="23">
        <f t="shared" si="210"/>
        <v>0</v>
      </c>
      <c r="CL247">
        <f t="shared" si="211"/>
        <v>0</v>
      </c>
      <c r="CM247">
        <f t="shared" si="212"/>
        <v>0</v>
      </c>
      <c r="CN247">
        <f t="shared" si="213"/>
        <v>0</v>
      </c>
      <c r="CO247">
        <f t="shared" si="214"/>
        <v>0</v>
      </c>
      <c r="CP247" s="23">
        <f t="shared" si="215"/>
        <v>0</v>
      </c>
      <c r="CQ247" s="465"/>
      <c r="CR247" s="335"/>
      <c r="CS247" s="335"/>
      <c r="CT247" s="335"/>
      <c r="CU247" s="335"/>
      <c r="CV247" s="335"/>
      <c r="CW247" s="335"/>
      <c r="CX247" s="335"/>
      <c r="CY247" s="335"/>
      <c r="CZ247" s="335"/>
      <c r="DA247" s="23">
        <v>89</v>
      </c>
      <c r="DB247" s="23">
        <f t="shared" si="216"/>
        <v>0</v>
      </c>
      <c r="DC247">
        <f t="shared" si="217"/>
        <v>0</v>
      </c>
      <c r="DD247">
        <f t="shared" si="218"/>
        <v>0</v>
      </c>
      <c r="DE247">
        <f t="shared" si="219"/>
        <v>0</v>
      </c>
      <c r="DF247">
        <f t="shared" si="220"/>
        <v>0</v>
      </c>
      <c r="DG247" s="23">
        <f t="shared" ca="1" si="221"/>
        <v>500</v>
      </c>
      <c r="DH247" s="465"/>
      <c r="DI247" s="335"/>
      <c r="DJ247" s="335"/>
      <c r="DK247" s="335"/>
      <c r="DL247" s="335"/>
      <c r="DM247" s="335"/>
      <c r="DN247" s="335"/>
      <c r="DO247" s="335"/>
      <c r="DP247" s="335"/>
      <c r="DQ247" s="335"/>
      <c r="DR247" s="23">
        <v>89</v>
      </c>
      <c r="DS247" s="23">
        <f t="shared" si="222"/>
        <v>0</v>
      </c>
      <c r="DT247">
        <f t="shared" si="223"/>
        <v>0</v>
      </c>
      <c r="DU247">
        <f t="shared" si="224"/>
        <v>0</v>
      </c>
      <c r="DV247">
        <f t="shared" si="225"/>
        <v>0</v>
      </c>
      <c r="DW247">
        <f t="shared" si="226"/>
        <v>0</v>
      </c>
      <c r="DX247" s="23">
        <f t="shared" si="227"/>
        <v>0</v>
      </c>
      <c r="DY247" s="465"/>
      <c r="DZ247" s="335"/>
      <c r="EA247" s="335"/>
      <c r="EB247" s="335"/>
      <c r="EC247" s="335"/>
      <c r="ED247" s="335"/>
      <c r="EE247" s="335"/>
      <c r="EF247" s="335"/>
      <c r="EG247" s="335"/>
      <c r="EH247" s="335"/>
      <c r="EI247" s="23">
        <v>89</v>
      </c>
      <c r="EJ247" s="23">
        <f t="shared" si="228"/>
        <v>0</v>
      </c>
      <c r="EK247">
        <f t="shared" si="229"/>
        <v>0</v>
      </c>
      <c r="EL247">
        <f t="shared" si="230"/>
        <v>0</v>
      </c>
      <c r="EM247">
        <f t="shared" si="231"/>
        <v>0</v>
      </c>
      <c r="EN247">
        <f t="shared" si="232"/>
        <v>0</v>
      </c>
      <c r="EO247" s="23">
        <f t="shared" si="233"/>
        <v>0</v>
      </c>
      <c r="EP247" s="465"/>
      <c r="EQ247" s="335"/>
      <c r="ER247" s="335"/>
      <c r="ES247" s="335"/>
      <c r="ET247" s="335"/>
      <c r="EU247" s="335"/>
      <c r="EV247" s="335"/>
      <c r="EW247" s="335"/>
      <c r="EX247" s="335"/>
      <c r="EY247" s="335"/>
      <c r="EZ247" s="23">
        <v>89</v>
      </c>
      <c r="FA247" s="23">
        <f t="shared" si="234"/>
        <v>0</v>
      </c>
      <c r="FB247">
        <f t="shared" si="235"/>
        <v>0</v>
      </c>
      <c r="FC247">
        <f t="shared" si="236"/>
        <v>0</v>
      </c>
      <c r="FD247">
        <f t="shared" si="237"/>
        <v>0</v>
      </c>
      <c r="FE247">
        <f t="shared" si="238"/>
        <v>0</v>
      </c>
      <c r="FF247" s="23">
        <f t="shared" ca="1" si="239"/>
        <v>100</v>
      </c>
      <c r="FG247" s="465"/>
      <c r="FH247" s="335"/>
      <c r="FI247" s="335"/>
      <c r="FJ247" s="335"/>
      <c r="FK247" s="335"/>
      <c r="FL247" s="335"/>
      <c r="FM247" s="335"/>
      <c r="FN247" s="335"/>
      <c r="FO247" s="335"/>
      <c r="FP247" s="335"/>
      <c r="FQ247" s="23">
        <v>89</v>
      </c>
      <c r="FR247" s="23">
        <f t="shared" si="240"/>
        <v>0</v>
      </c>
      <c r="FS247">
        <f t="shared" si="241"/>
        <v>0</v>
      </c>
      <c r="FT247">
        <f t="shared" si="242"/>
        <v>0</v>
      </c>
      <c r="FU247">
        <f t="shared" si="243"/>
        <v>0</v>
      </c>
      <c r="FV247">
        <f t="shared" si="244"/>
        <v>0</v>
      </c>
      <c r="FW247" s="23">
        <f t="shared" si="245"/>
        <v>0</v>
      </c>
      <c r="FX247" s="465"/>
      <c r="FY247" s="335"/>
      <c r="FZ247" s="335"/>
      <c r="GA247" s="335"/>
      <c r="GB247" s="335"/>
      <c r="GC247" s="335"/>
      <c r="GD247" s="335"/>
      <c r="GE247" s="335"/>
      <c r="GF247" s="335"/>
      <c r="GG247" s="335"/>
      <c r="GH247" s="23">
        <v>89</v>
      </c>
      <c r="GI247" s="23">
        <f t="shared" si="246"/>
        <v>0</v>
      </c>
      <c r="GJ247">
        <f t="shared" si="247"/>
        <v>0</v>
      </c>
      <c r="GK247">
        <f t="shared" si="248"/>
        <v>0</v>
      </c>
      <c r="GL247">
        <f t="shared" si="249"/>
        <v>0</v>
      </c>
      <c r="GM247">
        <f t="shared" si="250"/>
        <v>0</v>
      </c>
      <c r="GN247" s="23">
        <f t="shared" si="251"/>
        <v>0</v>
      </c>
      <c r="GO247" s="465"/>
      <c r="GP247" s="335"/>
      <c r="GQ247" s="335"/>
      <c r="GR247" s="335"/>
      <c r="GS247" s="335"/>
      <c r="GT247" s="335"/>
      <c r="GU247" s="335"/>
      <c r="GV247" s="335"/>
      <c r="GW247" s="335"/>
      <c r="GX247" s="335"/>
      <c r="GY247" s="23">
        <v>89</v>
      </c>
      <c r="GZ247" s="23">
        <f t="shared" si="252"/>
        <v>0</v>
      </c>
      <c r="HA247">
        <f t="shared" si="253"/>
        <v>0</v>
      </c>
      <c r="HB247">
        <f t="shared" si="254"/>
        <v>0</v>
      </c>
      <c r="HC247">
        <f t="shared" si="255"/>
        <v>0</v>
      </c>
      <c r="HD247">
        <f t="shared" si="256"/>
        <v>0</v>
      </c>
      <c r="HE247" s="23">
        <f t="shared" si="257"/>
        <v>0</v>
      </c>
      <c r="HF247" s="465"/>
      <c r="HG247" s="335"/>
      <c r="HH247" s="335"/>
      <c r="HI247" s="335"/>
      <c r="HJ247" s="335"/>
      <c r="HK247" s="335"/>
      <c r="HL247" s="335"/>
      <c r="HM247" s="335"/>
      <c r="HN247" s="335"/>
      <c r="HO247" s="335"/>
      <c r="HP247" s="23">
        <v>89</v>
      </c>
      <c r="HQ247" s="23">
        <f t="shared" si="258"/>
        <v>0</v>
      </c>
      <c r="HR247">
        <f t="shared" si="259"/>
        <v>0</v>
      </c>
      <c r="HS247">
        <f t="shared" si="260"/>
        <v>0</v>
      </c>
      <c r="HT247">
        <f t="shared" si="261"/>
        <v>0</v>
      </c>
      <c r="HU247">
        <f t="shared" si="262"/>
        <v>0</v>
      </c>
      <c r="HV247" s="23">
        <f t="shared" si="263"/>
        <v>0</v>
      </c>
      <c r="HW247" s="465"/>
      <c r="HX247" s="335"/>
      <c r="HY247" s="335"/>
      <c r="HZ247" s="335"/>
      <c r="IA247" s="335"/>
      <c r="IB247" s="335"/>
      <c r="IC247" s="335"/>
      <c r="ID247" s="335"/>
      <c r="IE247" s="335"/>
      <c r="IF247" s="335"/>
      <c r="IG247" s="23">
        <v>89</v>
      </c>
      <c r="IH247" s="23">
        <f t="shared" si="264"/>
        <v>0</v>
      </c>
      <c r="II247">
        <f t="shared" si="265"/>
        <v>0</v>
      </c>
      <c r="IJ247">
        <f t="shared" si="266"/>
        <v>0</v>
      </c>
      <c r="IK247">
        <f t="shared" si="267"/>
        <v>0</v>
      </c>
      <c r="IL247">
        <f t="shared" si="268"/>
        <v>0</v>
      </c>
      <c r="IM247" s="23">
        <f t="shared" si="269"/>
        <v>0</v>
      </c>
      <c r="IN247" s="465"/>
      <c r="IO247" s="335"/>
      <c r="IP247" s="335"/>
      <c r="IQ247" s="335"/>
      <c r="IR247" s="335"/>
      <c r="IS247" s="335"/>
      <c r="IT247" s="335"/>
    </row>
    <row r="248" spans="1:254" s="124" customFormat="1" ht="12.75" x14ac:dyDescent="0.2">
      <c r="A248" s="335"/>
      <c r="B248" s="335"/>
      <c r="C248" s="23">
        <v>90</v>
      </c>
      <c r="D248" s="23">
        <f t="shared" si="180"/>
        <v>0</v>
      </c>
      <c r="E248">
        <f t="shared" si="181"/>
        <v>0</v>
      </c>
      <c r="F248">
        <f t="shared" si="182"/>
        <v>0</v>
      </c>
      <c r="G248">
        <f t="shared" si="183"/>
        <v>0</v>
      </c>
      <c r="H248">
        <f t="shared" si="184"/>
        <v>0</v>
      </c>
      <c r="I248" s="23">
        <f t="shared" si="185"/>
        <v>0</v>
      </c>
      <c r="J248" s="465"/>
      <c r="K248" s="335"/>
      <c r="L248" s="335"/>
      <c r="M248" s="335"/>
      <c r="N248" s="335"/>
      <c r="O248" s="335"/>
      <c r="P248" s="335"/>
      <c r="Q248" s="335"/>
      <c r="R248" s="335"/>
      <c r="S248" s="335"/>
      <c r="T248" s="23">
        <v>90</v>
      </c>
      <c r="U248" s="23">
        <f t="shared" si="186"/>
        <v>0</v>
      </c>
      <c r="V248">
        <f t="shared" si="187"/>
        <v>0</v>
      </c>
      <c r="W248">
        <f t="shared" si="188"/>
        <v>0</v>
      </c>
      <c r="X248">
        <f t="shared" si="189"/>
        <v>0</v>
      </c>
      <c r="Y248">
        <f t="shared" si="190"/>
        <v>0</v>
      </c>
      <c r="Z248" s="23">
        <f t="shared" si="191"/>
        <v>0</v>
      </c>
      <c r="AA248" s="465"/>
      <c r="AB248" s="335"/>
      <c r="AC248" s="335"/>
      <c r="AD248" s="335"/>
      <c r="AE248" s="335"/>
      <c r="AF248" s="335"/>
      <c r="AG248" s="335"/>
      <c r="AH248" s="335"/>
      <c r="AI248" s="335"/>
      <c r="AJ248" s="335"/>
      <c r="AK248" s="23">
        <v>90</v>
      </c>
      <c r="AL248" s="23">
        <f t="shared" si="192"/>
        <v>0</v>
      </c>
      <c r="AM248">
        <f t="shared" ca="1" si="193"/>
        <v>255</v>
      </c>
      <c r="AN248">
        <f t="shared" si="194"/>
        <v>0</v>
      </c>
      <c r="AO248">
        <f t="shared" si="195"/>
        <v>0</v>
      </c>
      <c r="AP248">
        <f t="shared" ca="1" si="196"/>
        <v>255</v>
      </c>
      <c r="AQ248" s="23">
        <f t="shared" ca="1" si="197"/>
        <v>255</v>
      </c>
      <c r="AR248" s="465"/>
      <c r="AS248" s="335"/>
      <c r="AT248" s="335"/>
      <c r="AU248" s="335"/>
      <c r="AV248" s="335"/>
      <c r="AW248" s="335"/>
      <c r="AX248" s="335"/>
      <c r="AY248" s="335"/>
      <c r="AZ248" s="335"/>
      <c r="BA248" s="335"/>
      <c r="BB248" s="23">
        <v>90</v>
      </c>
      <c r="BC248" s="23">
        <f t="shared" si="198"/>
        <v>0</v>
      </c>
      <c r="BD248">
        <f t="shared" si="199"/>
        <v>0</v>
      </c>
      <c r="BE248">
        <f t="shared" si="200"/>
        <v>0</v>
      </c>
      <c r="BF248">
        <f t="shared" si="201"/>
        <v>0</v>
      </c>
      <c r="BG248">
        <f t="shared" si="202"/>
        <v>0</v>
      </c>
      <c r="BH248" s="23">
        <f t="shared" si="203"/>
        <v>0</v>
      </c>
      <c r="BI248" s="465"/>
      <c r="BJ248" s="335"/>
      <c r="BK248" s="335"/>
      <c r="BL248" s="335"/>
      <c r="BM248" s="335"/>
      <c r="BN248" s="335"/>
      <c r="BO248" s="335"/>
      <c r="BP248" s="335"/>
      <c r="BQ248" s="335"/>
      <c r="BR248" s="335"/>
      <c r="BS248" s="23">
        <v>90</v>
      </c>
      <c r="BT248" s="23">
        <f t="shared" si="204"/>
        <v>0</v>
      </c>
      <c r="BU248">
        <f t="shared" ca="1" si="205"/>
        <v>250</v>
      </c>
      <c r="BV248">
        <f t="shared" si="206"/>
        <v>0</v>
      </c>
      <c r="BW248">
        <f t="shared" si="207"/>
        <v>0</v>
      </c>
      <c r="BX248">
        <f t="shared" ca="1" si="208"/>
        <v>250</v>
      </c>
      <c r="BY248" s="23">
        <f t="shared" ca="1" si="209"/>
        <v>250</v>
      </c>
      <c r="BZ248" s="465"/>
      <c r="CA248" s="335"/>
      <c r="CB248" s="335"/>
      <c r="CC248" s="335"/>
      <c r="CD248" s="335"/>
      <c r="CE248" s="335"/>
      <c r="CF248" s="335"/>
      <c r="CG248" s="335"/>
      <c r="CH248" s="335"/>
      <c r="CI248" s="335"/>
      <c r="CJ248" s="23">
        <v>90</v>
      </c>
      <c r="CK248" s="23">
        <f t="shared" si="210"/>
        <v>0</v>
      </c>
      <c r="CL248">
        <f t="shared" si="211"/>
        <v>0</v>
      </c>
      <c r="CM248">
        <f t="shared" si="212"/>
        <v>0</v>
      </c>
      <c r="CN248">
        <f t="shared" si="213"/>
        <v>0</v>
      </c>
      <c r="CO248">
        <f t="shared" si="214"/>
        <v>0</v>
      </c>
      <c r="CP248" s="23">
        <f t="shared" si="215"/>
        <v>0</v>
      </c>
      <c r="CQ248" s="465"/>
      <c r="CR248" s="335"/>
      <c r="CS248" s="335"/>
      <c r="CT248" s="335"/>
      <c r="CU248" s="335"/>
      <c r="CV248" s="335"/>
      <c r="CW248" s="335"/>
      <c r="CX248" s="335"/>
      <c r="CY248" s="335"/>
      <c r="CZ248" s="335"/>
      <c r="DA248" s="23">
        <v>90</v>
      </c>
      <c r="DB248" s="23">
        <f t="shared" si="216"/>
        <v>0</v>
      </c>
      <c r="DC248">
        <f t="shared" ca="1" si="217"/>
        <v>500</v>
      </c>
      <c r="DD248">
        <f t="shared" si="218"/>
        <v>0</v>
      </c>
      <c r="DE248">
        <f t="shared" si="219"/>
        <v>0</v>
      </c>
      <c r="DF248">
        <f t="shared" ca="1" si="220"/>
        <v>500</v>
      </c>
      <c r="DG248" s="23">
        <f t="shared" ca="1" si="221"/>
        <v>500</v>
      </c>
      <c r="DH248" s="465"/>
      <c r="DI248" s="335"/>
      <c r="DJ248" s="335"/>
      <c r="DK248" s="335"/>
      <c r="DL248" s="335"/>
      <c r="DM248" s="335"/>
      <c r="DN248" s="335"/>
      <c r="DO248" s="335"/>
      <c r="DP248" s="335"/>
      <c r="DQ248" s="335"/>
      <c r="DR248" s="23">
        <v>90</v>
      </c>
      <c r="DS248" s="23">
        <f t="shared" si="222"/>
        <v>0</v>
      </c>
      <c r="DT248">
        <f t="shared" si="223"/>
        <v>0</v>
      </c>
      <c r="DU248">
        <f t="shared" si="224"/>
        <v>0</v>
      </c>
      <c r="DV248">
        <f t="shared" si="225"/>
        <v>0</v>
      </c>
      <c r="DW248">
        <f t="shared" si="226"/>
        <v>0</v>
      </c>
      <c r="DX248" s="23">
        <f t="shared" si="227"/>
        <v>0</v>
      </c>
      <c r="DY248" s="465"/>
      <c r="DZ248" s="335"/>
      <c r="EA248" s="335"/>
      <c r="EB248" s="335"/>
      <c r="EC248" s="335"/>
      <c r="ED248" s="335"/>
      <c r="EE248" s="335"/>
      <c r="EF248" s="335"/>
      <c r="EG248" s="335"/>
      <c r="EH248" s="335"/>
      <c r="EI248" s="23">
        <v>90</v>
      </c>
      <c r="EJ248" s="23">
        <f t="shared" si="228"/>
        <v>0</v>
      </c>
      <c r="EK248">
        <f t="shared" si="229"/>
        <v>0</v>
      </c>
      <c r="EL248">
        <f t="shared" si="230"/>
        <v>0</v>
      </c>
      <c r="EM248">
        <f t="shared" si="231"/>
        <v>0</v>
      </c>
      <c r="EN248">
        <f t="shared" si="232"/>
        <v>0</v>
      </c>
      <c r="EO248" s="23">
        <f t="shared" si="233"/>
        <v>0</v>
      </c>
      <c r="EP248" s="465"/>
      <c r="EQ248" s="335"/>
      <c r="ER248" s="335"/>
      <c r="ES248" s="335"/>
      <c r="ET248" s="335"/>
      <c r="EU248" s="335"/>
      <c r="EV248" s="335"/>
      <c r="EW248" s="335"/>
      <c r="EX248" s="335"/>
      <c r="EY248" s="335"/>
      <c r="EZ248" s="23">
        <v>90</v>
      </c>
      <c r="FA248" s="23">
        <f t="shared" si="234"/>
        <v>0</v>
      </c>
      <c r="FB248">
        <f t="shared" ca="1" si="235"/>
        <v>100</v>
      </c>
      <c r="FC248">
        <f t="shared" si="236"/>
        <v>0</v>
      </c>
      <c r="FD248">
        <f t="shared" si="237"/>
        <v>0</v>
      </c>
      <c r="FE248">
        <f t="shared" ca="1" si="238"/>
        <v>100</v>
      </c>
      <c r="FF248" s="23">
        <f t="shared" ca="1" si="239"/>
        <v>100</v>
      </c>
      <c r="FG248" s="465"/>
      <c r="FH248" s="335"/>
      <c r="FI248" s="335"/>
      <c r="FJ248" s="335"/>
      <c r="FK248" s="335"/>
      <c r="FL248" s="335"/>
      <c r="FM248" s="335"/>
      <c r="FN248" s="335"/>
      <c r="FO248" s="335"/>
      <c r="FP248" s="335"/>
      <c r="FQ248" s="23">
        <v>90</v>
      </c>
      <c r="FR248" s="23">
        <f t="shared" si="240"/>
        <v>0</v>
      </c>
      <c r="FS248">
        <f t="shared" si="241"/>
        <v>0</v>
      </c>
      <c r="FT248">
        <f t="shared" si="242"/>
        <v>0</v>
      </c>
      <c r="FU248">
        <f t="shared" si="243"/>
        <v>0</v>
      </c>
      <c r="FV248">
        <f t="shared" si="244"/>
        <v>0</v>
      </c>
      <c r="FW248" s="23">
        <f t="shared" si="245"/>
        <v>0</v>
      </c>
      <c r="FX248" s="465"/>
      <c r="FY248" s="335"/>
      <c r="FZ248" s="335"/>
      <c r="GA248" s="335"/>
      <c r="GB248" s="335"/>
      <c r="GC248" s="335"/>
      <c r="GD248" s="335"/>
      <c r="GE248" s="335"/>
      <c r="GF248" s="335"/>
      <c r="GG248" s="335"/>
      <c r="GH248" s="23">
        <v>90</v>
      </c>
      <c r="GI248" s="23">
        <f t="shared" si="246"/>
        <v>0</v>
      </c>
      <c r="GJ248">
        <f t="shared" si="247"/>
        <v>0</v>
      </c>
      <c r="GK248">
        <f t="shared" si="248"/>
        <v>0</v>
      </c>
      <c r="GL248">
        <f t="shared" si="249"/>
        <v>0</v>
      </c>
      <c r="GM248">
        <f t="shared" si="250"/>
        <v>0</v>
      </c>
      <c r="GN248" s="23">
        <f t="shared" si="251"/>
        <v>0</v>
      </c>
      <c r="GO248" s="465"/>
      <c r="GP248" s="335"/>
      <c r="GQ248" s="335"/>
      <c r="GR248" s="335"/>
      <c r="GS248" s="335"/>
      <c r="GT248" s="335"/>
      <c r="GU248" s="335"/>
      <c r="GV248" s="335"/>
      <c r="GW248" s="335"/>
      <c r="GX248" s="335"/>
      <c r="GY248" s="23">
        <v>90</v>
      </c>
      <c r="GZ248" s="23">
        <f t="shared" si="252"/>
        <v>0</v>
      </c>
      <c r="HA248">
        <f t="shared" si="253"/>
        <v>0</v>
      </c>
      <c r="HB248">
        <f t="shared" si="254"/>
        <v>0</v>
      </c>
      <c r="HC248">
        <f t="shared" si="255"/>
        <v>0</v>
      </c>
      <c r="HD248">
        <f t="shared" si="256"/>
        <v>0</v>
      </c>
      <c r="HE248" s="23">
        <f t="shared" si="257"/>
        <v>0</v>
      </c>
      <c r="HF248" s="465"/>
      <c r="HG248" s="335"/>
      <c r="HH248" s="335"/>
      <c r="HI248" s="335"/>
      <c r="HJ248" s="335"/>
      <c r="HK248" s="335"/>
      <c r="HL248" s="335"/>
      <c r="HM248" s="335"/>
      <c r="HN248" s="335"/>
      <c r="HO248" s="335"/>
      <c r="HP248" s="23">
        <v>90</v>
      </c>
      <c r="HQ248" s="23">
        <f t="shared" si="258"/>
        <v>0</v>
      </c>
      <c r="HR248">
        <f t="shared" si="259"/>
        <v>0</v>
      </c>
      <c r="HS248">
        <f t="shared" si="260"/>
        <v>0</v>
      </c>
      <c r="HT248">
        <f t="shared" si="261"/>
        <v>0</v>
      </c>
      <c r="HU248">
        <f t="shared" si="262"/>
        <v>0</v>
      </c>
      <c r="HV248" s="23">
        <f t="shared" si="263"/>
        <v>0</v>
      </c>
      <c r="HW248" s="465"/>
      <c r="HX248" s="335"/>
      <c r="HY248" s="335"/>
      <c r="HZ248" s="335"/>
      <c r="IA248" s="335"/>
      <c r="IB248" s="335"/>
      <c r="IC248" s="335"/>
      <c r="ID248" s="335"/>
      <c r="IE248" s="335"/>
      <c r="IF248" s="335"/>
      <c r="IG248" s="23">
        <v>90</v>
      </c>
      <c r="IH248" s="23">
        <f t="shared" si="264"/>
        <v>0</v>
      </c>
      <c r="II248">
        <f t="shared" si="265"/>
        <v>0</v>
      </c>
      <c r="IJ248">
        <f t="shared" si="266"/>
        <v>0</v>
      </c>
      <c r="IK248">
        <f t="shared" si="267"/>
        <v>0</v>
      </c>
      <c r="IL248">
        <f t="shared" si="268"/>
        <v>0</v>
      </c>
      <c r="IM248" s="23">
        <f t="shared" si="269"/>
        <v>0</v>
      </c>
      <c r="IN248" s="465"/>
      <c r="IO248" s="335"/>
      <c r="IP248" s="335"/>
      <c r="IQ248" s="335"/>
      <c r="IR248" s="335"/>
      <c r="IS248" s="335"/>
      <c r="IT248" s="335"/>
    </row>
    <row r="249" spans="1:254" s="124" customFormat="1" ht="15" customHeight="1" x14ac:dyDescent="0.2">
      <c r="A249" s="335"/>
      <c r="B249" s="335"/>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c r="AF249" s="335"/>
      <c r="AG249" s="335"/>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c r="BD249" s="335"/>
      <c r="BE249" s="335"/>
      <c r="BF249" s="335"/>
      <c r="BG249" s="335"/>
      <c r="BH249" s="335"/>
      <c r="BI249" s="335"/>
      <c r="BJ249" s="335"/>
      <c r="BK249" s="335"/>
      <c r="BL249" s="335"/>
      <c r="BM249" s="335"/>
      <c r="BN249" s="335"/>
      <c r="BO249" s="335"/>
      <c r="BP249" s="335"/>
      <c r="BQ249" s="335"/>
      <c r="BR249" s="335"/>
      <c r="BS249" s="335"/>
      <c r="BT249" s="335"/>
      <c r="BU249" s="335"/>
      <c r="BV249" s="335"/>
      <c r="BW249" s="335"/>
      <c r="BX249" s="335"/>
      <c r="BY249" s="335"/>
      <c r="BZ249" s="335"/>
      <c r="CA249" s="335"/>
      <c r="CB249" s="335"/>
      <c r="CC249" s="335"/>
      <c r="CD249" s="335"/>
      <c r="CE249" s="335"/>
      <c r="CF249" s="335"/>
      <c r="CG249" s="335"/>
      <c r="CH249" s="335"/>
      <c r="CI249" s="335"/>
      <c r="CJ249" s="335"/>
      <c r="CK249" s="335"/>
      <c r="CL249" s="335"/>
      <c r="CM249" s="335"/>
      <c r="CN249" s="335"/>
      <c r="CO249" s="335"/>
      <c r="CP249" s="335"/>
      <c r="CQ249" s="335"/>
      <c r="CR249" s="335"/>
      <c r="CS249" s="335"/>
      <c r="CT249" s="335"/>
      <c r="CU249" s="335"/>
      <c r="CV249" s="335"/>
      <c r="CW249" s="335"/>
      <c r="CX249" s="335"/>
      <c r="CY249" s="335"/>
      <c r="CZ249" s="335"/>
      <c r="DA249" s="335"/>
      <c r="DB249" s="335"/>
      <c r="DC249" s="335"/>
      <c r="DD249" s="335"/>
      <c r="DE249" s="335"/>
      <c r="DF249" s="335"/>
      <c r="DG249" s="335"/>
      <c r="DH249" s="335"/>
      <c r="DI249" s="335"/>
      <c r="DJ249" s="335"/>
      <c r="DK249" s="335"/>
      <c r="DL249" s="335"/>
      <c r="DM249" s="335"/>
      <c r="DN249" s="335"/>
      <c r="DO249" s="335"/>
      <c r="DP249" s="335"/>
      <c r="DQ249" s="335"/>
      <c r="DR249" s="335"/>
      <c r="DS249" s="335"/>
      <c r="DT249" s="335"/>
      <c r="DU249" s="335"/>
      <c r="DV249" s="335"/>
      <c r="DW249" s="335"/>
      <c r="DX249" s="335"/>
      <c r="DY249" s="335"/>
      <c r="DZ249" s="335"/>
      <c r="EA249" s="335"/>
      <c r="EB249" s="335"/>
      <c r="EC249" s="335"/>
      <c r="ED249" s="335"/>
      <c r="EE249" s="335"/>
      <c r="EF249" s="335"/>
      <c r="EG249" s="335"/>
      <c r="EH249" s="335"/>
      <c r="EI249" s="335"/>
      <c r="EJ249" s="335"/>
      <c r="EK249" s="335"/>
      <c r="EL249" s="335"/>
      <c r="EM249" s="335"/>
      <c r="EN249" s="335"/>
      <c r="EO249" s="335"/>
      <c r="EP249" s="335"/>
      <c r="EQ249" s="335"/>
      <c r="ER249" s="335"/>
      <c r="ES249" s="335"/>
      <c r="ET249" s="335"/>
      <c r="EU249" s="335"/>
      <c r="EV249" s="335"/>
      <c r="EW249" s="335"/>
      <c r="EX249" s="335"/>
      <c r="EY249" s="335"/>
      <c r="EZ249" s="335"/>
      <c r="FA249" s="335"/>
      <c r="FB249" s="335"/>
      <c r="FC249" s="335"/>
      <c r="FD249" s="335"/>
      <c r="FE249" s="335"/>
      <c r="FF249" s="335"/>
      <c r="FG249" s="335"/>
      <c r="FH249" s="335"/>
      <c r="FI249" s="335"/>
      <c r="FJ249" s="335"/>
      <c r="FK249" s="335"/>
      <c r="FL249" s="335"/>
      <c r="FM249" s="335"/>
      <c r="FN249" s="335"/>
      <c r="FO249" s="335"/>
      <c r="FP249" s="335"/>
      <c r="FQ249" s="335"/>
      <c r="FR249" s="335"/>
      <c r="FS249" s="335"/>
      <c r="FT249" s="335"/>
      <c r="FU249" s="335"/>
      <c r="FV249" s="335"/>
      <c r="FW249" s="335"/>
      <c r="FX249" s="335"/>
      <c r="FY249" s="335"/>
      <c r="FZ249" s="335"/>
      <c r="GA249" s="335"/>
      <c r="GB249" s="335"/>
      <c r="GC249" s="335"/>
      <c r="GD249" s="335"/>
      <c r="GE249" s="335"/>
      <c r="GF249" s="335"/>
      <c r="GG249" s="335"/>
      <c r="GH249" s="335"/>
      <c r="GI249" s="335"/>
      <c r="GJ249" s="335"/>
      <c r="GK249" s="335"/>
      <c r="GL249" s="335"/>
      <c r="GM249" s="335"/>
      <c r="GN249" s="335"/>
      <c r="GO249" s="335"/>
      <c r="GP249" s="335"/>
      <c r="GQ249" s="335"/>
      <c r="GR249" s="335"/>
      <c r="GS249" s="335"/>
      <c r="GT249" s="335"/>
      <c r="GU249" s="335"/>
      <c r="GV249" s="335"/>
      <c r="GW249" s="335"/>
      <c r="GX249" s="335"/>
      <c r="GY249" s="335"/>
      <c r="GZ249" s="335"/>
      <c r="HA249" s="335"/>
      <c r="HB249" s="335"/>
      <c r="HC249" s="335"/>
      <c r="HD249" s="335"/>
      <c r="HE249" s="335"/>
      <c r="HF249" s="335"/>
      <c r="HG249" s="335"/>
      <c r="HH249" s="335"/>
      <c r="HI249" s="335"/>
      <c r="HJ249" s="335"/>
      <c r="HK249" s="335"/>
      <c r="HL249" s="335"/>
      <c r="HM249" s="335"/>
      <c r="HN249" s="335"/>
      <c r="HO249" s="335"/>
      <c r="HP249" s="335"/>
      <c r="HQ249" s="335"/>
      <c r="HR249" s="335"/>
      <c r="HS249" s="335"/>
      <c r="HT249" s="335"/>
      <c r="HU249" s="335"/>
      <c r="HV249" s="335"/>
      <c r="HW249" s="335"/>
      <c r="HX249" s="335"/>
      <c r="HY249" s="335"/>
      <c r="HZ249" s="335"/>
      <c r="IA249" s="335"/>
      <c r="IB249" s="335"/>
      <c r="IC249" s="335"/>
      <c r="ID249" s="335"/>
      <c r="IE249" s="335"/>
      <c r="IF249" s="335"/>
      <c r="IG249" s="335"/>
      <c r="IH249" s="335"/>
      <c r="II249" s="335"/>
      <c r="IJ249" s="335"/>
      <c r="IK249" s="335"/>
      <c r="IL249" s="335"/>
      <c r="IM249" s="335"/>
      <c r="IN249" s="335"/>
      <c r="IO249" s="335"/>
      <c r="IP249" s="335"/>
      <c r="IQ249" s="335"/>
      <c r="IR249" s="335"/>
      <c r="IS249" s="335"/>
      <c r="IT249" s="335"/>
    </row>
    <row r="250" spans="1:254" s="124" customFormat="1" ht="15" customHeight="1" x14ac:dyDescent="0.2"/>
  </sheetData>
  <sheetProtection algorithmName="SHA-512" hashValue="XjTptDJZWCs8Vk7gtJwW3AWiDIUKdEJPhe7tQhTcQO8DLtHE2rnmhX0MGgr9Dkl/AQLSgLm85beO2BxMLbC+hg==" saltValue="b51/QMwwNrpDrJLzbWgObw==" spinCount="100000" sheet="1" scenarios="1" insertHyperlinks="0"/>
  <protectedRanges>
    <protectedRange sqref="EI17:EN66 EU17:EV66" name="YellowZone4"/>
    <protectedRange sqref="EZ17:FE66 FL17:FM66 FQ17:FV66 GC17:GD66 GH17:GM66 GT17:GU66 GY17:HD66 HK17:HL66 HP17:HU66 IB17:IC66 IG17:IL66 IS17:IT66" name="YellowZone3"/>
    <protectedRange sqref="I7:P10 Z7:AG10 AQ7:AX10 O17:P66 T17:Y66 AF17:AG66 AK17:AP66 AW17:AX66 BB17:BG66 BN17:BO66 BS17:BX66 CE17:CF66 CJ17:CO66 CV17:CW66 DA17:DF66 DM17:DN66 DR17:DW66 ED17:EE66 C17:H66" name="YellowZone2"/>
    <protectedRange sqref="IM7:IT10 HV7:IC10 HN5 IE5 GW5 HE7:HL10 GN7:GU10 GF5 FW7:GD10 FO5 EX5 FF7:FM10 EO7:EV10 EG5 DP5 DX7:EE10 DG7:DN10 CY5 CH5 CP7:CW10 BQ5 BY7:CF10 AZ5 BH7:BO10" name="YellowZone"/>
  </protectedRanges>
  <mergeCells count="4006">
    <mergeCell ref="IM58:IO58"/>
    <mergeCell ref="IG59:IL59"/>
    <mergeCell ref="IM59:IO59"/>
    <mergeCell ref="IG60:IL60"/>
    <mergeCell ref="IM60:IO60"/>
    <mergeCell ref="IG61:IL61"/>
    <mergeCell ref="IM61:IO61"/>
    <mergeCell ref="IG62:IL62"/>
    <mergeCell ref="IM62:IO62"/>
    <mergeCell ref="IG63:IL63"/>
    <mergeCell ref="IM63:IO63"/>
    <mergeCell ref="IG64:IL64"/>
    <mergeCell ref="IM64:IO64"/>
    <mergeCell ref="IG65:IL65"/>
    <mergeCell ref="IM65:IO65"/>
    <mergeCell ref="IG66:IL66"/>
    <mergeCell ref="IM66:IO66"/>
    <mergeCell ref="IG56:IL56"/>
    <mergeCell ref="IM56:IO56"/>
    <mergeCell ref="IG57:IL57"/>
    <mergeCell ref="IM57:IO57"/>
    <mergeCell ref="IE63:IF63"/>
    <mergeCell ref="IP63:IR63"/>
    <mergeCell ref="IS63:IT63"/>
    <mergeCell ref="IE64:IF64"/>
    <mergeCell ref="IP64:IR64"/>
    <mergeCell ref="IS64:IT64"/>
    <mergeCell ref="IE65:IF65"/>
    <mergeCell ref="IP65:IR65"/>
    <mergeCell ref="IS65:IT65"/>
    <mergeCell ref="IE66:IF66"/>
    <mergeCell ref="IP66:IR66"/>
    <mergeCell ref="IS66:IT66"/>
    <mergeCell ref="IE58:IF58"/>
    <mergeCell ref="IP58:IR58"/>
    <mergeCell ref="IS58:IT58"/>
    <mergeCell ref="IE59:IF59"/>
    <mergeCell ref="IP59:IR59"/>
    <mergeCell ref="IS59:IT59"/>
    <mergeCell ref="IE60:IF60"/>
    <mergeCell ref="IP60:IR60"/>
    <mergeCell ref="IS60:IT60"/>
    <mergeCell ref="IE61:IF61"/>
    <mergeCell ref="IP61:IR61"/>
    <mergeCell ref="IS61:IT61"/>
    <mergeCell ref="IE62:IF62"/>
    <mergeCell ref="IP62:IR62"/>
    <mergeCell ref="IS62:IT62"/>
    <mergeCell ref="IG58:IL58"/>
    <mergeCell ref="IP52:IR52"/>
    <mergeCell ref="IS52:IT52"/>
    <mergeCell ref="IG48:IL48"/>
    <mergeCell ref="IM48:IO48"/>
    <mergeCell ref="IG49:IL49"/>
    <mergeCell ref="IM49:IO49"/>
    <mergeCell ref="IG50:IL50"/>
    <mergeCell ref="IM50:IO50"/>
    <mergeCell ref="IG51:IL51"/>
    <mergeCell ref="IM51:IO51"/>
    <mergeCell ref="IG52:IL52"/>
    <mergeCell ref="IM52:IO52"/>
    <mergeCell ref="IG53:IL53"/>
    <mergeCell ref="IM53:IO53"/>
    <mergeCell ref="IG54:IL54"/>
    <mergeCell ref="IM54:IO54"/>
    <mergeCell ref="IG55:IL55"/>
    <mergeCell ref="IM55:IO55"/>
    <mergeCell ref="IG46:IL46"/>
    <mergeCell ref="IM46:IO46"/>
    <mergeCell ref="IG47:IL47"/>
    <mergeCell ref="IM47:IO47"/>
    <mergeCell ref="IE53:IF53"/>
    <mergeCell ref="IP53:IR53"/>
    <mergeCell ref="IS53:IT53"/>
    <mergeCell ref="IE54:IF54"/>
    <mergeCell ref="IP54:IR54"/>
    <mergeCell ref="IS54:IT54"/>
    <mergeCell ref="IE55:IF55"/>
    <mergeCell ref="IP55:IR55"/>
    <mergeCell ref="IS55:IT55"/>
    <mergeCell ref="IE56:IF56"/>
    <mergeCell ref="IP56:IR56"/>
    <mergeCell ref="IS56:IT56"/>
    <mergeCell ref="IE57:IF57"/>
    <mergeCell ref="IP57:IR57"/>
    <mergeCell ref="IS57:IT57"/>
    <mergeCell ref="IE48:IF48"/>
    <mergeCell ref="IP48:IR48"/>
    <mergeCell ref="IS48:IT48"/>
    <mergeCell ref="IE49:IF49"/>
    <mergeCell ref="IP49:IR49"/>
    <mergeCell ref="IS49:IT49"/>
    <mergeCell ref="IE50:IF50"/>
    <mergeCell ref="IP50:IR50"/>
    <mergeCell ref="IS50:IT50"/>
    <mergeCell ref="IE51:IF51"/>
    <mergeCell ref="IP51:IR51"/>
    <mergeCell ref="IS51:IT51"/>
    <mergeCell ref="IE52:IF52"/>
    <mergeCell ref="IE46:IF46"/>
    <mergeCell ref="IP46:IR46"/>
    <mergeCell ref="IS46:IT46"/>
    <mergeCell ref="IE47:IF47"/>
    <mergeCell ref="IP47:IR47"/>
    <mergeCell ref="IS47:IT47"/>
    <mergeCell ref="IE38:IF38"/>
    <mergeCell ref="IP38:IR38"/>
    <mergeCell ref="IS38:IT38"/>
    <mergeCell ref="IE39:IF39"/>
    <mergeCell ref="IP39:IR39"/>
    <mergeCell ref="IS39:IT39"/>
    <mergeCell ref="IE40:IF40"/>
    <mergeCell ref="IP40:IR40"/>
    <mergeCell ref="IS40:IT40"/>
    <mergeCell ref="IE41:IF41"/>
    <mergeCell ref="IP41:IR41"/>
    <mergeCell ref="IS41:IT41"/>
    <mergeCell ref="IE42:IF42"/>
    <mergeCell ref="IP42:IR42"/>
    <mergeCell ref="IS42:IT42"/>
    <mergeCell ref="IG38:IL38"/>
    <mergeCell ref="IM38:IO38"/>
    <mergeCell ref="IG39:IL39"/>
    <mergeCell ref="IM39:IO39"/>
    <mergeCell ref="IG40:IL40"/>
    <mergeCell ref="IM40:IO40"/>
    <mergeCell ref="IG41:IL41"/>
    <mergeCell ref="IM41:IO41"/>
    <mergeCell ref="IG42:IL42"/>
    <mergeCell ref="IM42:IO42"/>
    <mergeCell ref="IG43:IL43"/>
    <mergeCell ref="IG34:IL34"/>
    <mergeCell ref="IM34:IO34"/>
    <mergeCell ref="IG35:IL35"/>
    <mergeCell ref="IM35:IO35"/>
    <mergeCell ref="IG36:IL36"/>
    <mergeCell ref="IM36:IO36"/>
    <mergeCell ref="IG37:IL37"/>
    <mergeCell ref="IM37:IO37"/>
    <mergeCell ref="IE43:IF43"/>
    <mergeCell ref="IP43:IR43"/>
    <mergeCell ref="IS43:IT43"/>
    <mergeCell ref="IE44:IF44"/>
    <mergeCell ref="IP44:IR44"/>
    <mergeCell ref="IS44:IT44"/>
    <mergeCell ref="IE45:IF45"/>
    <mergeCell ref="IP45:IR45"/>
    <mergeCell ref="IS45:IT45"/>
    <mergeCell ref="IM43:IO43"/>
    <mergeCell ref="IG44:IL44"/>
    <mergeCell ref="IM44:IO44"/>
    <mergeCell ref="IG45:IL45"/>
    <mergeCell ref="IM45:IO45"/>
    <mergeCell ref="IE33:IF33"/>
    <mergeCell ref="IP33:IR33"/>
    <mergeCell ref="IS33:IT33"/>
    <mergeCell ref="IE34:IF34"/>
    <mergeCell ref="IP34:IR34"/>
    <mergeCell ref="IS34:IT34"/>
    <mergeCell ref="IE35:IF35"/>
    <mergeCell ref="IP35:IR35"/>
    <mergeCell ref="IS35:IT35"/>
    <mergeCell ref="IE36:IF36"/>
    <mergeCell ref="IP36:IR36"/>
    <mergeCell ref="IS36:IT36"/>
    <mergeCell ref="IE37:IF37"/>
    <mergeCell ref="IP37:IR37"/>
    <mergeCell ref="IS37:IT37"/>
    <mergeCell ref="IE28:IF28"/>
    <mergeCell ref="IP28:IR28"/>
    <mergeCell ref="IS28:IT28"/>
    <mergeCell ref="IE29:IF29"/>
    <mergeCell ref="IP29:IR29"/>
    <mergeCell ref="IS29:IT29"/>
    <mergeCell ref="IE30:IF30"/>
    <mergeCell ref="IP30:IR30"/>
    <mergeCell ref="IS30:IT30"/>
    <mergeCell ref="IE31:IF31"/>
    <mergeCell ref="IP31:IR31"/>
    <mergeCell ref="IS31:IT31"/>
    <mergeCell ref="IE32:IF32"/>
    <mergeCell ref="IP32:IR32"/>
    <mergeCell ref="IS32:IT32"/>
    <mergeCell ref="IG33:IL33"/>
    <mergeCell ref="IM33:IO33"/>
    <mergeCell ref="IP23:IR23"/>
    <mergeCell ref="IS23:IT23"/>
    <mergeCell ref="IE24:IF24"/>
    <mergeCell ref="IP24:IR24"/>
    <mergeCell ref="IS24:IT24"/>
    <mergeCell ref="IE25:IF25"/>
    <mergeCell ref="IP25:IR25"/>
    <mergeCell ref="IS25:IT25"/>
    <mergeCell ref="IE26:IF26"/>
    <mergeCell ref="IP26:IR26"/>
    <mergeCell ref="IS26:IT26"/>
    <mergeCell ref="IE27:IF27"/>
    <mergeCell ref="IP27:IR27"/>
    <mergeCell ref="IS27:IT27"/>
    <mergeCell ref="IE18:IF18"/>
    <mergeCell ref="IP18:IR18"/>
    <mergeCell ref="IS18:IT18"/>
    <mergeCell ref="IE19:IF19"/>
    <mergeCell ref="IP19:IR19"/>
    <mergeCell ref="IS19:IT19"/>
    <mergeCell ref="IE20:IF20"/>
    <mergeCell ref="IP20:IR20"/>
    <mergeCell ref="IS20:IT20"/>
    <mergeCell ref="IE21:IF21"/>
    <mergeCell ref="IP21:IR21"/>
    <mergeCell ref="IS21:IT21"/>
    <mergeCell ref="IE22:IF22"/>
    <mergeCell ref="IP22:IR22"/>
    <mergeCell ref="IS22:IT22"/>
    <mergeCell ref="IG24:IL24"/>
    <mergeCell ref="IM24:IO24"/>
    <mergeCell ref="IH3:IL3"/>
    <mergeCell ref="IQ3:IT3"/>
    <mergeCell ref="IE5:IT6"/>
    <mergeCell ref="IE7:IL8"/>
    <mergeCell ref="IM7:IT8"/>
    <mergeCell ref="IE9:IL10"/>
    <mergeCell ref="IM9:IT10"/>
    <mergeCell ref="IE11:IL12"/>
    <mergeCell ref="IM11:IT12"/>
    <mergeCell ref="IE13:IL14"/>
    <mergeCell ref="IM13:IP14"/>
    <mergeCell ref="IQ13:IT14"/>
    <mergeCell ref="IE15:IF16"/>
    <mergeCell ref="IP15:IR16"/>
    <mergeCell ref="IS15:IT16"/>
    <mergeCell ref="IE17:IF17"/>
    <mergeCell ref="IP17:IR17"/>
    <mergeCell ref="IS17:IT17"/>
    <mergeCell ref="HN63:HO63"/>
    <mergeCell ref="HY63:IA63"/>
    <mergeCell ref="IB63:IC63"/>
    <mergeCell ref="HN64:HO64"/>
    <mergeCell ref="HY64:IA64"/>
    <mergeCell ref="IB64:IC64"/>
    <mergeCell ref="HN65:HO65"/>
    <mergeCell ref="HY65:IA65"/>
    <mergeCell ref="IB65:IC65"/>
    <mergeCell ref="HN66:HO66"/>
    <mergeCell ref="HY66:IA66"/>
    <mergeCell ref="IB66:IC66"/>
    <mergeCell ref="HP63:HU63"/>
    <mergeCell ref="HV63:HX63"/>
    <mergeCell ref="HP64:HU64"/>
    <mergeCell ref="HV64:HX64"/>
    <mergeCell ref="HP65:HU65"/>
    <mergeCell ref="HV65:HX65"/>
    <mergeCell ref="HP66:HU66"/>
    <mergeCell ref="HV66:HX66"/>
    <mergeCell ref="HP54:HU54"/>
    <mergeCell ref="HV54:HX54"/>
    <mergeCell ref="HP55:HU55"/>
    <mergeCell ref="HV55:HX55"/>
    <mergeCell ref="HP56:HU56"/>
    <mergeCell ref="HV56:HX56"/>
    <mergeCell ref="HP57:HU57"/>
    <mergeCell ref="HV57:HX57"/>
    <mergeCell ref="HP58:HU58"/>
    <mergeCell ref="HV58:HX58"/>
    <mergeCell ref="HP59:HU59"/>
    <mergeCell ref="HV59:HX59"/>
    <mergeCell ref="HP60:HU60"/>
    <mergeCell ref="HV60:HX60"/>
    <mergeCell ref="HP61:HU61"/>
    <mergeCell ref="HV61:HX61"/>
    <mergeCell ref="HP62:HU62"/>
    <mergeCell ref="HV62:HX62"/>
    <mergeCell ref="HN58:HO58"/>
    <mergeCell ref="HY58:IA58"/>
    <mergeCell ref="IB58:IC58"/>
    <mergeCell ref="HN59:HO59"/>
    <mergeCell ref="HY59:IA59"/>
    <mergeCell ref="IB59:IC59"/>
    <mergeCell ref="HN60:HO60"/>
    <mergeCell ref="HY60:IA60"/>
    <mergeCell ref="IB60:IC60"/>
    <mergeCell ref="HN61:HO61"/>
    <mergeCell ref="HY61:IA61"/>
    <mergeCell ref="IB61:IC61"/>
    <mergeCell ref="HN62:HO62"/>
    <mergeCell ref="HY62:IA62"/>
    <mergeCell ref="IB62:IC62"/>
    <mergeCell ref="HN53:HO53"/>
    <mergeCell ref="HY53:IA53"/>
    <mergeCell ref="IB53:IC53"/>
    <mergeCell ref="HN54:HO54"/>
    <mergeCell ref="HY54:IA54"/>
    <mergeCell ref="IB54:IC54"/>
    <mergeCell ref="HN55:HO55"/>
    <mergeCell ref="HY55:IA55"/>
    <mergeCell ref="IB55:IC55"/>
    <mergeCell ref="HN56:HO56"/>
    <mergeCell ref="HY56:IA56"/>
    <mergeCell ref="IB56:IC56"/>
    <mergeCell ref="HN57:HO57"/>
    <mergeCell ref="HY57:IA57"/>
    <mergeCell ref="IB57:IC57"/>
    <mergeCell ref="HP53:HU53"/>
    <mergeCell ref="HV53:HX53"/>
    <mergeCell ref="HP44:HU44"/>
    <mergeCell ref="HV44:HX44"/>
    <mergeCell ref="HP45:HU45"/>
    <mergeCell ref="HV45:HX45"/>
    <mergeCell ref="HP46:HU46"/>
    <mergeCell ref="HV46:HX46"/>
    <mergeCell ref="HP47:HU47"/>
    <mergeCell ref="HV47:HX47"/>
    <mergeCell ref="HP48:HU48"/>
    <mergeCell ref="HV48:HX48"/>
    <mergeCell ref="HP49:HU49"/>
    <mergeCell ref="HV49:HX49"/>
    <mergeCell ref="HP50:HU50"/>
    <mergeCell ref="HV50:HX50"/>
    <mergeCell ref="HP51:HU51"/>
    <mergeCell ref="HV51:HX51"/>
    <mergeCell ref="HP52:HU52"/>
    <mergeCell ref="HV52:HX52"/>
    <mergeCell ref="HN48:HO48"/>
    <mergeCell ref="HY48:IA48"/>
    <mergeCell ref="IB48:IC48"/>
    <mergeCell ref="HN49:HO49"/>
    <mergeCell ref="HY49:IA49"/>
    <mergeCell ref="IB49:IC49"/>
    <mergeCell ref="HN50:HO50"/>
    <mergeCell ref="HY50:IA50"/>
    <mergeCell ref="IB50:IC50"/>
    <mergeCell ref="HN51:HO51"/>
    <mergeCell ref="HY51:IA51"/>
    <mergeCell ref="IB51:IC51"/>
    <mergeCell ref="HN52:HO52"/>
    <mergeCell ref="HY52:IA52"/>
    <mergeCell ref="IB52:IC52"/>
    <mergeCell ref="HN43:HO43"/>
    <mergeCell ref="HY43:IA43"/>
    <mergeCell ref="IB43:IC43"/>
    <mergeCell ref="HN44:HO44"/>
    <mergeCell ref="HY44:IA44"/>
    <mergeCell ref="IB44:IC44"/>
    <mergeCell ref="HN45:HO45"/>
    <mergeCell ref="HY45:IA45"/>
    <mergeCell ref="IB45:IC45"/>
    <mergeCell ref="HN46:HO46"/>
    <mergeCell ref="HY46:IA46"/>
    <mergeCell ref="IB46:IC46"/>
    <mergeCell ref="HN47:HO47"/>
    <mergeCell ref="HY47:IA47"/>
    <mergeCell ref="IB47:IC47"/>
    <mergeCell ref="HP43:HU43"/>
    <mergeCell ref="HV43:HX43"/>
    <mergeCell ref="HP34:HU34"/>
    <mergeCell ref="HV34:HX34"/>
    <mergeCell ref="HP35:HU35"/>
    <mergeCell ref="HV35:HX35"/>
    <mergeCell ref="HP36:HU36"/>
    <mergeCell ref="HV36:HX36"/>
    <mergeCell ref="HP37:HU37"/>
    <mergeCell ref="HV37:HX37"/>
    <mergeCell ref="HP38:HU38"/>
    <mergeCell ref="HV38:HX38"/>
    <mergeCell ref="HP39:HU39"/>
    <mergeCell ref="HV39:HX39"/>
    <mergeCell ref="HP40:HU40"/>
    <mergeCell ref="HV40:HX40"/>
    <mergeCell ref="HP41:HU41"/>
    <mergeCell ref="HV41:HX41"/>
    <mergeCell ref="HP42:HU42"/>
    <mergeCell ref="HV42:HX42"/>
    <mergeCell ref="HN38:HO38"/>
    <mergeCell ref="HY38:IA38"/>
    <mergeCell ref="IB38:IC38"/>
    <mergeCell ref="HN39:HO39"/>
    <mergeCell ref="HY39:IA39"/>
    <mergeCell ref="IB39:IC39"/>
    <mergeCell ref="HN40:HO40"/>
    <mergeCell ref="HY40:IA40"/>
    <mergeCell ref="IB40:IC40"/>
    <mergeCell ref="HN41:HO41"/>
    <mergeCell ref="HY41:IA41"/>
    <mergeCell ref="IB41:IC41"/>
    <mergeCell ref="HN42:HO42"/>
    <mergeCell ref="HY42:IA42"/>
    <mergeCell ref="IB42:IC42"/>
    <mergeCell ref="HN33:HO33"/>
    <mergeCell ref="HY33:IA33"/>
    <mergeCell ref="IB33:IC33"/>
    <mergeCell ref="HN34:HO34"/>
    <mergeCell ref="HY34:IA34"/>
    <mergeCell ref="IB34:IC34"/>
    <mergeCell ref="HN35:HO35"/>
    <mergeCell ref="HY35:IA35"/>
    <mergeCell ref="IB35:IC35"/>
    <mergeCell ref="HN36:HO36"/>
    <mergeCell ref="HY36:IA36"/>
    <mergeCell ref="IB36:IC36"/>
    <mergeCell ref="HN37:HO37"/>
    <mergeCell ref="HY37:IA37"/>
    <mergeCell ref="IB37:IC37"/>
    <mergeCell ref="HP33:HU33"/>
    <mergeCell ref="HV33:HX33"/>
    <mergeCell ref="HN32:HO32"/>
    <mergeCell ref="HY32:IA32"/>
    <mergeCell ref="IB32:IC32"/>
    <mergeCell ref="HN23:HO23"/>
    <mergeCell ref="HY23:IA23"/>
    <mergeCell ref="IB23:IC23"/>
    <mergeCell ref="HN24:HO24"/>
    <mergeCell ref="HY24:IA24"/>
    <mergeCell ref="IB24:IC24"/>
    <mergeCell ref="HN25:HO25"/>
    <mergeCell ref="HY25:IA25"/>
    <mergeCell ref="IB25:IC25"/>
    <mergeCell ref="HN26:HO26"/>
    <mergeCell ref="HY26:IA26"/>
    <mergeCell ref="IB26:IC26"/>
    <mergeCell ref="HN27:HO27"/>
    <mergeCell ref="HY27:IA27"/>
    <mergeCell ref="IB27:IC27"/>
    <mergeCell ref="HP24:HU24"/>
    <mergeCell ref="HV24:HX24"/>
    <mergeCell ref="HP25:HU25"/>
    <mergeCell ref="HV25:HX25"/>
    <mergeCell ref="HP26:HU26"/>
    <mergeCell ref="HV26:HX26"/>
    <mergeCell ref="HP27:HU27"/>
    <mergeCell ref="HV27:HX27"/>
    <mergeCell ref="HP28:HU28"/>
    <mergeCell ref="HV28:HX28"/>
    <mergeCell ref="HP29:HU29"/>
    <mergeCell ref="HV29:HX29"/>
    <mergeCell ref="HP30:HU30"/>
    <mergeCell ref="HV30:HX30"/>
    <mergeCell ref="HQ3:HU3"/>
    <mergeCell ref="HZ3:IC3"/>
    <mergeCell ref="HN5:IC6"/>
    <mergeCell ref="HN7:HU8"/>
    <mergeCell ref="HV7:IC8"/>
    <mergeCell ref="HN9:HU10"/>
    <mergeCell ref="HV9:IC10"/>
    <mergeCell ref="HN11:HU12"/>
    <mergeCell ref="HV11:IC12"/>
    <mergeCell ref="HN13:HU14"/>
    <mergeCell ref="HV13:HY14"/>
    <mergeCell ref="HZ13:IC14"/>
    <mergeCell ref="HN15:HO16"/>
    <mergeCell ref="HY15:IA16"/>
    <mergeCell ref="IB15:IC16"/>
    <mergeCell ref="HN17:HO17"/>
    <mergeCell ref="HY17:IA17"/>
    <mergeCell ref="IB17:IC17"/>
    <mergeCell ref="HP15:HU16"/>
    <mergeCell ref="HV15:HX16"/>
    <mergeCell ref="HP17:HU17"/>
    <mergeCell ref="HV17:HX17"/>
    <mergeCell ref="HE64:HG64"/>
    <mergeCell ref="GY65:HD65"/>
    <mergeCell ref="HE65:HG65"/>
    <mergeCell ref="GY66:HD66"/>
    <mergeCell ref="HE66:HG66"/>
    <mergeCell ref="HN18:HO18"/>
    <mergeCell ref="HY18:IA18"/>
    <mergeCell ref="IB18:IC18"/>
    <mergeCell ref="HN19:HO19"/>
    <mergeCell ref="HY19:IA19"/>
    <mergeCell ref="IB19:IC19"/>
    <mergeCell ref="HN20:HO20"/>
    <mergeCell ref="HY20:IA20"/>
    <mergeCell ref="IB20:IC20"/>
    <mergeCell ref="HN21:HO21"/>
    <mergeCell ref="HY21:IA21"/>
    <mergeCell ref="IB21:IC21"/>
    <mergeCell ref="HN22:HO22"/>
    <mergeCell ref="HY22:IA22"/>
    <mergeCell ref="IB22:IC22"/>
    <mergeCell ref="HN28:HO28"/>
    <mergeCell ref="HY28:IA28"/>
    <mergeCell ref="IB28:IC28"/>
    <mergeCell ref="HN29:HO29"/>
    <mergeCell ref="HY29:IA29"/>
    <mergeCell ref="IB29:IC29"/>
    <mergeCell ref="HN30:HO30"/>
    <mergeCell ref="HY30:IA30"/>
    <mergeCell ref="IB30:IC30"/>
    <mergeCell ref="HN31:HO31"/>
    <mergeCell ref="HY31:IA31"/>
    <mergeCell ref="IB31:IC31"/>
    <mergeCell ref="GY59:HD59"/>
    <mergeCell ref="HE59:HG59"/>
    <mergeCell ref="GW65:GX65"/>
    <mergeCell ref="HH65:HJ65"/>
    <mergeCell ref="HK65:HL65"/>
    <mergeCell ref="GW66:GX66"/>
    <mergeCell ref="HH66:HJ66"/>
    <mergeCell ref="HK66:HL66"/>
    <mergeCell ref="GW60:GX60"/>
    <mergeCell ref="HH60:HJ60"/>
    <mergeCell ref="HK60:HL60"/>
    <mergeCell ref="GW61:GX61"/>
    <mergeCell ref="HH61:HJ61"/>
    <mergeCell ref="HK61:HL61"/>
    <mergeCell ref="GW62:GX62"/>
    <mergeCell ref="HH62:HJ62"/>
    <mergeCell ref="HK62:HL62"/>
    <mergeCell ref="GW63:GX63"/>
    <mergeCell ref="HH63:HJ63"/>
    <mergeCell ref="HK63:HL63"/>
    <mergeCell ref="GW64:GX64"/>
    <mergeCell ref="HH64:HJ64"/>
    <mergeCell ref="HK64:HL64"/>
    <mergeCell ref="GY60:HD60"/>
    <mergeCell ref="HE60:HG60"/>
    <mergeCell ref="GY61:HD61"/>
    <mergeCell ref="HE61:HG61"/>
    <mergeCell ref="GY62:HD62"/>
    <mergeCell ref="HE62:HG62"/>
    <mergeCell ref="GY63:HD63"/>
    <mergeCell ref="HE63:HG63"/>
    <mergeCell ref="GY64:HD64"/>
    <mergeCell ref="GW59:GX59"/>
    <mergeCell ref="HH59:HJ59"/>
    <mergeCell ref="HK59:HL59"/>
    <mergeCell ref="GW50:GX50"/>
    <mergeCell ref="HH50:HJ50"/>
    <mergeCell ref="HK50:HL50"/>
    <mergeCell ref="GW51:GX51"/>
    <mergeCell ref="HH51:HJ51"/>
    <mergeCell ref="HK51:HL51"/>
    <mergeCell ref="GW52:GX52"/>
    <mergeCell ref="HH52:HJ52"/>
    <mergeCell ref="HK52:HL52"/>
    <mergeCell ref="GW53:GX53"/>
    <mergeCell ref="HH53:HJ53"/>
    <mergeCell ref="HK53:HL53"/>
    <mergeCell ref="GW54:GX54"/>
    <mergeCell ref="HH54:HJ54"/>
    <mergeCell ref="HK54:HL54"/>
    <mergeCell ref="GY50:HD50"/>
    <mergeCell ref="HE50:HG50"/>
    <mergeCell ref="GY51:HD51"/>
    <mergeCell ref="HE51:HG51"/>
    <mergeCell ref="GY52:HD52"/>
    <mergeCell ref="HE52:HG52"/>
    <mergeCell ref="GY53:HD53"/>
    <mergeCell ref="HE53:HG53"/>
    <mergeCell ref="GY54:HD54"/>
    <mergeCell ref="HE54:HG54"/>
    <mergeCell ref="GY55:HD55"/>
    <mergeCell ref="HE55:HG55"/>
    <mergeCell ref="GY56:HD56"/>
    <mergeCell ref="HE56:HG56"/>
    <mergeCell ref="GY48:HD48"/>
    <mergeCell ref="HE48:HG48"/>
    <mergeCell ref="GY49:HD49"/>
    <mergeCell ref="HE49:HG49"/>
    <mergeCell ref="GW55:GX55"/>
    <mergeCell ref="HH55:HJ55"/>
    <mergeCell ref="HK55:HL55"/>
    <mergeCell ref="GW56:GX56"/>
    <mergeCell ref="HH56:HJ56"/>
    <mergeCell ref="HK56:HL56"/>
    <mergeCell ref="GW57:GX57"/>
    <mergeCell ref="HH57:HJ57"/>
    <mergeCell ref="HK57:HL57"/>
    <mergeCell ref="GW58:GX58"/>
    <mergeCell ref="HH58:HJ58"/>
    <mergeCell ref="HK58:HL58"/>
    <mergeCell ref="GY57:HD57"/>
    <mergeCell ref="HE57:HG57"/>
    <mergeCell ref="GY58:HD58"/>
    <mergeCell ref="HE58:HG58"/>
    <mergeCell ref="GW48:GX48"/>
    <mergeCell ref="HH48:HJ48"/>
    <mergeCell ref="HK48:HL48"/>
    <mergeCell ref="GW49:GX49"/>
    <mergeCell ref="HH49:HJ49"/>
    <mergeCell ref="HK49:HL49"/>
    <mergeCell ref="HK42:HL42"/>
    <mergeCell ref="GW43:GX43"/>
    <mergeCell ref="HH43:HJ43"/>
    <mergeCell ref="HK43:HL43"/>
    <mergeCell ref="GW44:GX44"/>
    <mergeCell ref="HH44:HJ44"/>
    <mergeCell ref="HK44:HL44"/>
    <mergeCell ref="GY40:HD40"/>
    <mergeCell ref="HE40:HG40"/>
    <mergeCell ref="GY41:HD41"/>
    <mergeCell ref="HE41:HG41"/>
    <mergeCell ref="GY42:HD42"/>
    <mergeCell ref="HE42:HG42"/>
    <mergeCell ref="GY43:HD43"/>
    <mergeCell ref="HE43:HG43"/>
    <mergeCell ref="GY47:HD47"/>
    <mergeCell ref="HE47:HG47"/>
    <mergeCell ref="GW47:GX47"/>
    <mergeCell ref="HH47:HJ47"/>
    <mergeCell ref="HK47:HL47"/>
    <mergeCell ref="GY38:HD38"/>
    <mergeCell ref="HE38:HG38"/>
    <mergeCell ref="GY39:HD39"/>
    <mergeCell ref="HE39:HG39"/>
    <mergeCell ref="GW45:GX45"/>
    <mergeCell ref="HH45:HJ45"/>
    <mergeCell ref="HK45:HL45"/>
    <mergeCell ref="GW46:GX46"/>
    <mergeCell ref="HH46:HJ46"/>
    <mergeCell ref="HK46:HL46"/>
    <mergeCell ref="GY44:HD44"/>
    <mergeCell ref="HE44:HG44"/>
    <mergeCell ref="GY45:HD45"/>
    <mergeCell ref="HE45:HG45"/>
    <mergeCell ref="GY46:HD46"/>
    <mergeCell ref="HE46:HG46"/>
    <mergeCell ref="GW35:GX35"/>
    <mergeCell ref="HH35:HJ35"/>
    <mergeCell ref="HK35:HL35"/>
    <mergeCell ref="GW36:GX36"/>
    <mergeCell ref="HH36:HJ36"/>
    <mergeCell ref="HK36:HL36"/>
    <mergeCell ref="GW37:GX37"/>
    <mergeCell ref="HH37:HJ37"/>
    <mergeCell ref="GW40:GX40"/>
    <mergeCell ref="HH40:HJ40"/>
    <mergeCell ref="HK40:HL40"/>
    <mergeCell ref="GW41:GX41"/>
    <mergeCell ref="HH41:HJ41"/>
    <mergeCell ref="HK41:HL41"/>
    <mergeCell ref="GW42:GX42"/>
    <mergeCell ref="HH42:HJ42"/>
    <mergeCell ref="HK37:HL37"/>
    <mergeCell ref="GW38:GX38"/>
    <mergeCell ref="HH38:HJ38"/>
    <mergeCell ref="HK38:HL38"/>
    <mergeCell ref="GW39:GX39"/>
    <mergeCell ref="HH39:HJ39"/>
    <mergeCell ref="HK39:HL39"/>
    <mergeCell ref="GW30:GX30"/>
    <mergeCell ref="HH30:HJ30"/>
    <mergeCell ref="HK30:HL30"/>
    <mergeCell ref="GW31:GX31"/>
    <mergeCell ref="HH31:HJ31"/>
    <mergeCell ref="HK31:HL31"/>
    <mergeCell ref="GW32:GX32"/>
    <mergeCell ref="HH32:HJ32"/>
    <mergeCell ref="HK32:HL32"/>
    <mergeCell ref="GW33:GX33"/>
    <mergeCell ref="HH33:HJ33"/>
    <mergeCell ref="HK33:HL33"/>
    <mergeCell ref="GW34:GX34"/>
    <mergeCell ref="HH34:HJ34"/>
    <mergeCell ref="HK34:HL34"/>
    <mergeCell ref="GY33:HD33"/>
    <mergeCell ref="HE33:HG33"/>
    <mergeCell ref="GY34:HD34"/>
    <mergeCell ref="HE34:HG34"/>
    <mergeCell ref="GY35:HD35"/>
    <mergeCell ref="HE35:HG35"/>
    <mergeCell ref="GY36:HD36"/>
    <mergeCell ref="HE36:HG36"/>
    <mergeCell ref="GY37:HD37"/>
    <mergeCell ref="HE37:HG37"/>
    <mergeCell ref="HK26:HL26"/>
    <mergeCell ref="GW27:GX27"/>
    <mergeCell ref="HH27:HJ27"/>
    <mergeCell ref="HK27:HL27"/>
    <mergeCell ref="GW28:GX28"/>
    <mergeCell ref="HH28:HJ28"/>
    <mergeCell ref="HK28:HL28"/>
    <mergeCell ref="GW29:GX29"/>
    <mergeCell ref="HH29:HJ29"/>
    <mergeCell ref="HK29:HL29"/>
    <mergeCell ref="HH20:HJ20"/>
    <mergeCell ref="HK20:HL20"/>
    <mergeCell ref="GW21:GX21"/>
    <mergeCell ref="HH21:HJ21"/>
    <mergeCell ref="HK21:HL21"/>
    <mergeCell ref="GW22:GX22"/>
    <mergeCell ref="HH22:HJ22"/>
    <mergeCell ref="HK22:HL22"/>
    <mergeCell ref="GW23:GX23"/>
    <mergeCell ref="HH23:HJ23"/>
    <mergeCell ref="HK23:HL23"/>
    <mergeCell ref="GW24:GX24"/>
    <mergeCell ref="HH24:HJ24"/>
    <mergeCell ref="HK24:HL24"/>
    <mergeCell ref="GY24:HD24"/>
    <mergeCell ref="HE24:HG24"/>
    <mergeCell ref="GY25:HD25"/>
    <mergeCell ref="HE25:HG25"/>
    <mergeCell ref="GY26:HD26"/>
    <mergeCell ref="HE26:HG26"/>
    <mergeCell ref="GY27:HD27"/>
    <mergeCell ref="HE27:HG27"/>
    <mergeCell ref="GH66:GM66"/>
    <mergeCell ref="GN66:GP66"/>
    <mergeCell ref="GZ3:HD3"/>
    <mergeCell ref="HI3:HL3"/>
    <mergeCell ref="GW5:HL6"/>
    <mergeCell ref="GW7:HD8"/>
    <mergeCell ref="HE7:HL8"/>
    <mergeCell ref="GW9:HD10"/>
    <mergeCell ref="HE9:HL10"/>
    <mergeCell ref="GW11:HD12"/>
    <mergeCell ref="HE11:HL12"/>
    <mergeCell ref="GW13:HD14"/>
    <mergeCell ref="HE13:HH14"/>
    <mergeCell ref="HI13:HL14"/>
    <mergeCell ref="GW15:GX16"/>
    <mergeCell ref="HH15:HJ16"/>
    <mergeCell ref="HK15:HL16"/>
    <mergeCell ref="GW17:GX17"/>
    <mergeCell ref="HH17:HJ17"/>
    <mergeCell ref="HK17:HL17"/>
    <mergeCell ref="GW18:GX18"/>
    <mergeCell ref="HH18:HJ18"/>
    <mergeCell ref="HK18:HL18"/>
    <mergeCell ref="GW19:GX19"/>
    <mergeCell ref="HH19:HJ19"/>
    <mergeCell ref="HK19:HL19"/>
    <mergeCell ref="GW20:GX20"/>
    <mergeCell ref="GW25:GX25"/>
    <mergeCell ref="HH25:HJ25"/>
    <mergeCell ref="HK25:HL25"/>
    <mergeCell ref="GW26:GX26"/>
    <mergeCell ref="HH26:HJ26"/>
    <mergeCell ref="GH57:GM57"/>
    <mergeCell ref="GN57:GP57"/>
    <mergeCell ref="GH58:GM58"/>
    <mergeCell ref="GN58:GP58"/>
    <mergeCell ref="GH59:GM59"/>
    <mergeCell ref="GN59:GP59"/>
    <mergeCell ref="GH60:GM60"/>
    <mergeCell ref="GN60:GP60"/>
    <mergeCell ref="GH61:GM61"/>
    <mergeCell ref="GN61:GP61"/>
    <mergeCell ref="GH62:GM62"/>
    <mergeCell ref="GN62:GP62"/>
    <mergeCell ref="GH63:GM63"/>
    <mergeCell ref="GN63:GP63"/>
    <mergeCell ref="GH64:GM64"/>
    <mergeCell ref="GN64:GP64"/>
    <mergeCell ref="GH65:GM65"/>
    <mergeCell ref="GN65:GP65"/>
    <mergeCell ref="GH56:GM56"/>
    <mergeCell ref="GN56:GP56"/>
    <mergeCell ref="GF62:GG62"/>
    <mergeCell ref="GQ62:GS62"/>
    <mergeCell ref="GT62:GU62"/>
    <mergeCell ref="GF63:GG63"/>
    <mergeCell ref="GQ63:GS63"/>
    <mergeCell ref="GT63:GU63"/>
    <mergeCell ref="GF64:GG64"/>
    <mergeCell ref="GQ64:GS64"/>
    <mergeCell ref="GT64:GU64"/>
    <mergeCell ref="GF65:GG65"/>
    <mergeCell ref="GQ65:GS65"/>
    <mergeCell ref="GT65:GU65"/>
    <mergeCell ref="GF66:GG66"/>
    <mergeCell ref="GQ66:GS66"/>
    <mergeCell ref="GT66:GU66"/>
    <mergeCell ref="GF57:GG57"/>
    <mergeCell ref="GQ57:GS57"/>
    <mergeCell ref="GT57:GU57"/>
    <mergeCell ref="GF58:GG58"/>
    <mergeCell ref="GQ58:GS58"/>
    <mergeCell ref="GT58:GU58"/>
    <mergeCell ref="GF59:GG59"/>
    <mergeCell ref="GQ59:GS59"/>
    <mergeCell ref="GT59:GU59"/>
    <mergeCell ref="GF60:GG60"/>
    <mergeCell ref="GQ60:GS60"/>
    <mergeCell ref="GT60:GU60"/>
    <mergeCell ref="GF61:GG61"/>
    <mergeCell ref="GQ61:GS61"/>
    <mergeCell ref="GT61:GU61"/>
    <mergeCell ref="GH47:GM47"/>
    <mergeCell ref="GN47:GP47"/>
    <mergeCell ref="GH48:GM48"/>
    <mergeCell ref="GN48:GP48"/>
    <mergeCell ref="GH49:GM49"/>
    <mergeCell ref="GN49:GP49"/>
    <mergeCell ref="GH50:GM50"/>
    <mergeCell ref="GN50:GP50"/>
    <mergeCell ref="GH51:GM51"/>
    <mergeCell ref="GN51:GP51"/>
    <mergeCell ref="GH52:GM52"/>
    <mergeCell ref="GN52:GP52"/>
    <mergeCell ref="GH53:GM53"/>
    <mergeCell ref="GN53:GP53"/>
    <mergeCell ref="GH54:GM54"/>
    <mergeCell ref="GN54:GP54"/>
    <mergeCell ref="GH55:GM55"/>
    <mergeCell ref="GN55:GP55"/>
    <mergeCell ref="GH46:GM46"/>
    <mergeCell ref="GN46:GP46"/>
    <mergeCell ref="GF52:GG52"/>
    <mergeCell ref="GQ52:GS52"/>
    <mergeCell ref="GT52:GU52"/>
    <mergeCell ref="GF53:GG53"/>
    <mergeCell ref="GQ53:GS53"/>
    <mergeCell ref="GT53:GU53"/>
    <mergeCell ref="GF54:GG54"/>
    <mergeCell ref="GQ54:GS54"/>
    <mergeCell ref="GT54:GU54"/>
    <mergeCell ref="GF55:GG55"/>
    <mergeCell ref="GQ55:GS55"/>
    <mergeCell ref="GT55:GU55"/>
    <mergeCell ref="GF56:GG56"/>
    <mergeCell ref="GQ56:GS56"/>
    <mergeCell ref="GT56:GU56"/>
    <mergeCell ref="GF47:GG47"/>
    <mergeCell ref="GQ47:GS47"/>
    <mergeCell ref="GT47:GU47"/>
    <mergeCell ref="GF48:GG48"/>
    <mergeCell ref="GQ48:GS48"/>
    <mergeCell ref="GT48:GU48"/>
    <mergeCell ref="GF49:GG49"/>
    <mergeCell ref="GQ49:GS49"/>
    <mergeCell ref="GT49:GU49"/>
    <mergeCell ref="GF50:GG50"/>
    <mergeCell ref="GQ50:GS50"/>
    <mergeCell ref="GT50:GU50"/>
    <mergeCell ref="GF51:GG51"/>
    <mergeCell ref="GQ51:GS51"/>
    <mergeCell ref="GT51:GU51"/>
    <mergeCell ref="GF46:GG46"/>
    <mergeCell ref="GQ46:GS46"/>
    <mergeCell ref="GT46:GU46"/>
    <mergeCell ref="GF37:GG37"/>
    <mergeCell ref="GQ37:GS37"/>
    <mergeCell ref="GT37:GU37"/>
    <mergeCell ref="GF38:GG38"/>
    <mergeCell ref="GQ38:GS38"/>
    <mergeCell ref="GT38:GU38"/>
    <mergeCell ref="GF39:GG39"/>
    <mergeCell ref="GQ39:GS39"/>
    <mergeCell ref="GT39:GU39"/>
    <mergeCell ref="GF40:GG40"/>
    <mergeCell ref="GQ40:GS40"/>
    <mergeCell ref="GT40:GU40"/>
    <mergeCell ref="GF41:GG41"/>
    <mergeCell ref="GQ41:GS41"/>
    <mergeCell ref="GT41:GU41"/>
    <mergeCell ref="GH37:GM37"/>
    <mergeCell ref="GN37:GP37"/>
    <mergeCell ref="GH38:GM38"/>
    <mergeCell ref="GN38:GP38"/>
    <mergeCell ref="GH39:GM39"/>
    <mergeCell ref="GN39:GP39"/>
    <mergeCell ref="GH40:GM40"/>
    <mergeCell ref="GN40:GP40"/>
    <mergeCell ref="GH41:GM41"/>
    <mergeCell ref="GN41:GP41"/>
    <mergeCell ref="GH42:GM42"/>
    <mergeCell ref="GN42:GP42"/>
    <mergeCell ref="GH43:GM43"/>
    <mergeCell ref="GN43:GP43"/>
    <mergeCell ref="GN35:GP35"/>
    <mergeCell ref="GH36:GM36"/>
    <mergeCell ref="GN36:GP36"/>
    <mergeCell ref="GF42:GG42"/>
    <mergeCell ref="GQ42:GS42"/>
    <mergeCell ref="GT42:GU42"/>
    <mergeCell ref="GF43:GG43"/>
    <mergeCell ref="GQ43:GS43"/>
    <mergeCell ref="GT43:GU43"/>
    <mergeCell ref="GF44:GG44"/>
    <mergeCell ref="GQ44:GS44"/>
    <mergeCell ref="GT44:GU44"/>
    <mergeCell ref="GF45:GG45"/>
    <mergeCell ref="GQ45:GS45"/>
    <mergeCell ref="GT45:GU45"/>
    <mergeCell ref="GH44:GM44"/>
    <mergeCell ref="GN44:GP44"/>
    <mergeCell ref="GH45:GM45"/>
    <mergeCell ref="GN45:GP45"/>
    <mergeCell ref="GF33:GG33"/>
    <mergeCell ref="GQ33:GS33"/>
    <mergeCell ref="GT33:GU33"/>
    <mergeCell ref="GF34:GG34"/>
    <mergeCell ref="GQ34:GS34"/>
    <mergeCell ref="GT34:GU34"/>
    <mergeCell ref="GF35:GG35"/>
    <mergeCell ref="GQ35:GS35"/>
    <mergeCell ref="GT35:GU35"/>
    <mergeCell ref="GF36:GG36"/>
    <mergeCell ref="GQ36:GS36"/>
    <mergeCell ref="GT36:GU36"/>
    <mergeCell ref="GF27:GG27"/>
    <mergeCell ref="GQ27:GS27"/>
    <mergeCell ref="GT27:GU27"/>
    <mergeCell ref="GF28:GG28"/>
    <mergeCell ref="GQ28:GS28"/>
    <mergeCell ref="GT28:GU28"/>
    <mergeCell ref="GF29:GG29"/>
    <mergeCell ref="GQ29:GS29"/>
    <mergeCell ref="GT29:GU29"/>
    <mergeCell ref="GF30:GG30"/>
    <mergeCell ref="GQ30:GS30"/>
    <mergeCell ref="GT30:GU30"/>
    <mergeCell ref="GF31:GG31"/>
    <mergeCell ref="GQ31:GS31"/>
    <mergeCell ref="GT31:GU31"/>
    <mergeCell ref="GH33:GM33"/>
    <mergeCell ref="GN33:GP33"/>
    <mergeCell ref="GH34:GM34"/>
    <mergeCell ref="GN34:GP34"/>
    <mergeCell ref="GH35:GM35"/>
    <mergeCell ref="GF23:GG23"/>
    <mergeCell ref="GQ23:GS23"/>
    <mergeCell ref="GT23:GU23"/>
    <mergeCell ref="GF24:GG24"/>
    <mergeCell ref="GQ24:GS24"/>
    <mergeCell ref="GT24:GU24"/>
    <mergeCell ref="GF25:GG25"/>
    <mergeCell ref="GQ25:GS25"/>
    <mergeCell ref="GT25:GU25"/>
    <mergeCell ref="GF26:GG26"/>
    <mergeCell ref="GQ26:GS26"/>
    <mergeCell ref="GT26:GU26"/>
    <mergeCell ref="GQ17:GS17"/>
    <mergeCell ref="GT17:GU17"/>
    <mergeCell ref="GF18:GG18"/>
    <mergeCell ref="GQ18:GS18"/>
    <mergeCell ref="GT18:GU18"/>
    <mergeCell ref="GF19:GG19"/>
    <mergeCell ref="GQ19:GS19"/>
    <mergeCell ref="GT19:GU19"/>
    <mergeCell ref="GF20:GG20"/>
    <mergeCell ref="GQ20:GS20"/>
    <mergeCell ref="GT20:GU20"/>
    <mergeCell ref="GF21:GG21"/>
    <mergeCell ref="GQ21:GS21"/>
    <mergeCell ref="GT21:GU21"/>
    <mergeCell ref="GH24:GM24"/>
    <mergeCell ref="GN24:GP24"/>
    <mergeCell ref="GH25:GM25"/>
    <mergeCell ref="GN25:GP25"/>
    <mergeCell ref="GH26:GM26"/>
    <mergeCell ref="GN26:GP26"/>
    <mergeCell ref="GI3:GM3"/>
    <mergeCell ref="GR3:GU3"/>
    <mergeCell ref="GF5:GU6"/>
    <mergeCell ref="GF7:GM8"/>
    <mergeCell ref="GN7:GU8"/>
    <mergeCell ref="GF9:GM10"/>
    <mergeCell ref="GN9:GU10"/>
    <mergeCell ref="GF11:GM12"/>
    <mergeCell ref="GN11:GU12"/>
    <mergeCell ref="GF13:GM14"/>
    <mergeCell ref="GN13:GQ14"/>
    <mergeCell ref="GR13:GU14"/>
    <mergeCell ref="GF15:GG16"/>
    <mergeCell ref="GQ15:GS16"/>
    <mergeCell ref="GT15:GU16"/>
    <mergeCell ref="GF17:GG17"/>
    <mergeCell ref="GF22:GG22"/>
    <mergeCell ref="GQ22:GS22"/>
    <mergeCell ref="GT22:GU22"/>
    <mergeCell ref="GH15:GM16"/>
    <mergeCell ref="GN15:GP16"/>
    <mergeCell ref="GH17:GM17"/>
    <mergeCell ref="GN17:GP17"/>
    <mergeCell ref="GH18:GM18"/>
    <mergeCell ref="GN18:GP18"/>
    <mergeCell ref="GH19:GM19"/>
    <mergeCell ref="GN19:GP19"/>
    <mergeCell ref="GH20:GM20"/>
    <mergeCell ref="GN20:GP20"/>
    <mergeCell ref="GH21:GM21"/>
    <mergeCell ref="GN21:GP21"/>
    <mergeCell ref="GH22:GM22"/>
    <mergeCell ref="FQ63:FV63"/>
    <mergeCell ref="FW63:FY63"/>
    <mergeCell ref="FO64:FP64"/>
    <mergeCell ref="FZ64:GB64"/>
    <mergeCell ref="GC64:GD64"/>
    <mergeCell ref="FO65:FP65"/>
    <mergeCell ref="FZ65:GB65"/>
    <mergeCell ref="GC65:GD65"/>
    <mergeCell ref="FO66:FP66"/>
    <mergeCell ref="FZ66:GB66"/>
    <mergeCell ref="GC66:GD66"/>
    <mergeCell ref="FQ64:FV64"/>
    <mergeCell ref="FW64:FY64"/>
    <mergeCell ref="FQ65:FV65"/>
    <mergeCell ref="FW65:FY65"/>
    <mergeCell ref="FQ66:FV66"/>
    <mergeCell ref="FW66:FY66"/>
    <mergeCell ref="FQ54:FV54"/>
    <mergeCell ref="FW54:FY54"/>
    <mergeCell ref="FQ55:FV55"/>
    <mergeCell ref="FW55:FY55"/>
    <mergeCell ref="FQ56:FV56"/>
    <mergeCell ref="FW56:FY56"/>
    <mergeCell ref="FQ57:FV57"/>
    <mergeCell ref="FW57:FY57"/>
    <mergeCell ref="FQ58:FV58"/>
    <mergeCell ref="FW58:FY58"/>
    <mergeCell ref="FQ59:FV59"/>
    <mergeCell ref="FW59:FY59"/>
    <mergeCell ref="FQ60:FV60"/>
    <mergeCell ref="FW60:FY60"/>
    <mergeCell ref="FQ61:FV61"/>
    <mergeCell ref="FW61:FY61"/>
    <mergeCell ref="FQ62:FV62"/>
    <mergeCell ref="FW62:FY62"/>
    <mergeCell ref="FQ53:FV53"/>
    <mergeCell ref="FW53:FY53"/>
    <mergeCell ref="FO59:FP59"/>
    <mergeCell ref="FZ59:GB59"/>
    <mergeCell ref="GC59:GD59"/>
    <mergeCell ref="FO60:FP60"/>
    <mergeCell ref="FZ60:GB60"/>
    <mergeCell ref="GC60:GD60"/>
    <mergeCell ref="FO61:FP61"/>
    <mergeCell ref="FZ61:GB61"/>
    <mergeCell ref="GC61:GD61"/>
    <mergeCell ref="FO62:FP62"/>
    <mergeCell ref="FZ62:GB62"/>
    <mergeCell ref="GC62:GD62"/>
    <mergeCell ref="FO63:FP63"/>
    <mergeCell ref="FZ63:GB63"/>
    <mergeCell ref="GC63:GD63"/>
    <mergeCell ref="FO54:FP54"/>
    <mergeCell ref="FZ54:GB54"/>
    <mergeCell ref="GC54:GD54"/>
    <mergeCell ref="FO55:FP55"/>
    <mergeCell ref="FZ55:GB55"/>
    <mergeCell ref="GC55:GD55"/>
    <mergeCell ref="FO56:FP56"/>
    <mergeCell ref="FZ56:GB56"/>
    <mergeCell ref="GC56:GD56"/>
    <mergeCell ref="FO57:FP57"/>
    <mergeCell ref="FZ57:GB57"/>
    <mergeCell ref="GC57:GD57"/>
    <mergeCell ref="FO58:FP58"/>
    <mergeCell ref="FZ58:GB58"/>
    <mergeCell ref="GC58:GD58"/>
    <mergeCell ref="FQ44:FV44"/>
    <mergeCell ref="FW44:FY44"/>
    <mergeCell ref="FQ45:FV45"/>
    <mergeCell ref="FW45:FY45"/>
    <mergeCell ref="FQ46:FV46"/>
    <mergeCell ref="FW46:FY46"/>
    <mergeCell ref="FQ47:FV47"/>
    <mergeCell ref="FW47:FY47"/>
    <mergeCell ref="FQ48:FV48"/>
    <mergeCell ref="FW48:FY48"/>
    <mergeCell ref="FQ49:FV49"/>
    <mergeCell ref="FW49:FY49"/>
    <mergeCell ref="FQ50:FV50"/>
    <mergeCell ref="FW50:FY50"/>
    <mergeCell ref="FQ51:FV51"/>
    <mergeCell ref="FW51:FY51"/>
    <mergeCell ref="FQ52:FV52"/>
    <mergeCell ref="FW52:FY52"/>
    <mergeCell ref="FQ43:FV43"/>
    <mergeCell ref="FW43:FY43"/>
    <mergeCell ref="FO49:FP49"/>
    <mergeCell ref="FZ49:GB49"/>
    <mergeCell ref="GC49:GD49"/>
    <mergeCell ref="FO50:FP50"/>
    <mergeCell ref="FZ50:GB50"/>
    <mergeCell ref="GC50:GD50"/>
    <mergeCell ref="FO51:FP51"/>
    <mergeCell ref="FZ51:GB51"/>
    <mergeCell ref="GC51:GD51"/>
    <mergeCell ref="FO52:FP52"/>
    <mergeCell ref="FZ52:GB52"/>
    <mergeCell ref="GC52:GD52"/>
    <mergeCell ref="FO53:FP53"/>
    <mergeCell ref="FZ53:GB53"/>
    <mergeCell ref="GC53:GD53"/>
    <mergeCell ref="FO44:FP44"/>
    <mergeCell ref="FZ44:GB44"/>
    <mergeCell ref="GC44:GD44"/>
    <mergeCell ref="FO45:FP45"/>
    <mergeCell ref="FZ45:GB45"/>
    <mergeCell ref="GC45:GD45"/>
    <mergeCell ref="FO46:FP46"/>
    <mergeCell ref="FZ46:GB46"/>
    <mergeCell ref="GC46:GD46"/>
    <mergeCell ref="FO47:FP47"/>
    <mergeCell ref="FZ47:GB47"/>
    <mergeCell ref="GC47:GD47"/>
    <mergeCell ref="FO48:FP48"/>
    <mergeCell ref="FZ48:GB48"/>
    <mergeCell ref="GC48:GD48"/>
    <mergeCell ref="FQ34:FV34"/>
    <mergeCell ref="FW34:FY34"/>
    <mergeCell ref="FQ35:FV35"/>
    <mergeCell ref="FW35:FY35"/>
    <mergeCell ref="FQ36:FV36"/>
    <mergeCell ref="FW36:FY36"/>
    <mergeCell ref="FQ37:FV37"/>
    <mergeCell ref="FW37:FY37"/>
    <mergeCell ref="FQ38:FV38"/>
    <mergeCell ref="FW38:FY38"/>
    <mergeCell ref="FQ39:FV39"/>
    <mergeCell ref="FW39:FY39"/>
    <mergeCell ref="FQ40:FV40"/>
    <mergeCell ref="FW40:FY40"/>
    <mergeCell ref="FQ41:FV41"/>
    <mergeCell ref="FW41:FY41"/>
    <mergeCell ref="FQ42:FV42"/>
    <mergeCell ref="FW42:FY42"/>
    <mergeCell ref="FQ33:FV33"/>
    <mergeCell ref="FW33:FY33"/>
    <mergeCell ref="FO39:FP39"/>
    <mergeCell ref="FZ39:GB39"/>
    <mergeCell ref="GC39:GD39"/>
    <mergeCell ref="FO40:FP40"/>
    <mergeCell ref="FZ40:GB40"/>
    <mergeCell ref="GC40:GD40"/>
    <mergeCell ref="FO41:FP41"/>
    <mergeCell ref="FZ41:GB41"/>
    <mergeCell ref="GC41:GD41"/>
    <mergeCell ref="FO42:FP42"/>
    <mergeCell ref="FZ42:GB42"/>
    <mergeCell ref="GC42:GD42"/>
    <mergeCell ref="FO43:FP43"/>
    <mergeCell ref="FZ43:GB43"/>
    <mergeCell ref="GC43:GD43"/>
    <mergeCell ref="FO34:FP34"/>
    <mergeCell ref="FZ34:GB34"/>
    <mergeCell ref="GC34:GD34"/>
    <mergeCell ref="FO35:FP35"/>
    <mergeCell ref="FZ35:GB35"/>
    <mergeCell ref="GC35:GD35"/>
    <mergeCell ref="FO36:FP36"/>
    <mergeCell ref="FZ36:GB36"/>
    <mergeCell ref="GC36:GD36"/>
    <mergeCell ref="FO37:FP37"/>
    <mergeCell ref="FZ37:GB37"/>
    <mergeCell ref="GC37:GD37"/>
    <mergeCell ref="FO38:FP38"/>
    <mergeCell ref="FZ38:GB38"/>
    <mergeCell ref="GC38:GD38"/>
    <mergeCell ref="FQ24:FV24"/>
    <mergeCell ref="FW24:FY24"/>
    <mergeCell ref="FQ25:FV25"/>
    <mergeCell ref="FW25:FY25"/>
    <mergeCell ref="FQ26:FV26"/>
    <mergeCell ref="FW26:FY26"/>
    <mergeCell ref="FQ27:FV27"/>
    <mergeCell ref="FW27:FY27"/>
    <mergeCell ref="FQ28:FV28"/>
    <mergeCell ref="FW28:FY28"/>
    <mergeCell ref="FQ29:FV29"/>
    <mergeCell ref="FW29:FY29"/>
    <mergeCell ref="FQ30:FV30"/>
    <mergeCell ref="FW30:FY30"/>
    <mergeCell ref="FQ31:FV31"/>
    <mergeCell ref="FW31:FY31"/>
    <mergeCell ref="FQ32:FV32"/>
    <mergeCell ref="FW32:FY32"/>
    <mergeCell ref="FQ22:FV22"/>
    <mergeCell ref="FW22:FY22"/>
    <mergeCell ref="FQ23:FV23"/>
    <mergeCell ref="FW23:FY23"/>
    <mergeCell ref="FO29:FP29"/>
    <mergeCell ref="FZ29:GB29"/>
    <mergeCell ref="GC29:GD29"/>
    <mergeCell ref="FO30:FP30"/>
    <mergeCell ref="FZ30:GB30"/>
    <mergeCell ref="GC30:GD30"/>
    <mergeCell ref="FO31:FP31"/>
    <mergeCell ref="FZ31:GB31"/>
    <mergeCell ref="GC31:GD31"/>
    <mergeCell ref="FO32:FP32"/>
    <mergeCell ref="FZ32:GB32"/>
    <mergeCell ref="GC32:GD32"/>
    <mergeCell ref="FO33:FP33"/>
    <mergeCell ref="FZ33:GB33"/>
    <mergeCell ref="GC33:GD33"/>
    <mergeCell ref="FO24:FP24"/>
    <mergeCell ref="FZ24:GB24"/>
    <mergeCell ref="GC24:GD24"/>
    <mergeCell ref="FO25:FP25"/>
    <mergeCell ref="FZ25:GB25"/>
    <mergeCell ref="GC25:GD25"/>
    <mergeCell ref="FO26:FP26"/>
    <mergeCell ref="FZ26:GB26"/>
    <mergeCell ref="GC26:GD26"/>
    <mergeCell ref="FO27:FP27"/>
    <mergeCell ref="FZ27:GB27"/>
    <mergeCell ref="GC27:GD27"/>
    <mergeCell ref="FO28:FP28"/>
    <mergeCell ref="FO22:FP22"/>
    <mergeCell ref="FZ22:GB22"/>
    <mergeCell ref="GC22:GD22"/>
    <mergeCell ref="FO23:FP23"/>
    <mergeCell ref="FZ23:GB23"/>
    <mergeCell ref="GC23:GD23"/>
    <mergeCell ref="FO11:FV12"/>
    <mergeCell ref="FW11:GD12"/>
    <mergeCell ref="FO13:FV14"/>
    <mergeCell ref="FW13:FZ14"/>
    <mergeCell ref="GA13:GD14"/>
    <mergeCell ref="FO15:FP16"/>
    <mergeCell ref="FZ15:GB16"/>
    <mergeCell ref="GC15:GD16"/>
    <mergeCell ref="FO17:FP17"/>
    <mergeCell ref="FZ17:GB17"/>
    <mergeCell ref="GC17:GD17"/>
    <mergeCell ref="FO18:FP18"/>
    <mergeCell ref="FZ18:GB18"/>
    <mergeCell ref="GC18:GD18"/>
    <mergeCell ref="FQ15:FV16"/>
    <mergeCell ref="FW15:FY16"/>
    <mergeCell ref="FQ17:FV17"/>
    <mergeCell ref="FW17:FY17"/>
    <mergeCell ref="FQ18:FV18"/>
    <mergeCell ref="FW18:FY18"/>
    <mergeCell ref="FQ19:FV19"/>
    <mergeCell ref="FW19:FY19"/>
    <mergeCell ref="FQ20:FV20"/>
    <mergeCell ref="FW20:FY20"/>
    <mergeCell ref="FQ21:FV21"/>
    <mergeCell ref="FW21:FY21"/>
    <mergeCell ref="AC20:AE20"/>
    <mergeCell ref="AF20:AG20"/>
    <mergeCell ref="AI18:AJ18"/>
    <mergeCell ref="AT18:AV18"/>
    <mergeCell ref="AW18:AX18"/>
    <mergeCell ref="AI19:AJ19"/>
    <mergeCell ref="AT19:AV19"/>
    <mergeCell ref="AW19:AX19"/>
    <mergeCell ref="AW15:AX16"/>
    <mergeCell ref="AI17:AJ17"/>
    <mergeCell ref="FO19:FP19"/>
    <mergeCell ref="FZ19:GB19"/>
    <mergeCell ref="GC19:GD19"/>
    <mergeCell ref="FO20:FP20"/>
    <mergeCell ref="FZ20:GB20"/>
    <mergeCell ref="GC20:GD20"/>
    <mergeCell ref="FO21:FP21"/>
    <mergeCell ref="FZ21:GB21"/>
    <mergeCell ref="GC21:GD21"/>
    <mergeCell ref="AC19:AE19"/>
    <mergeCell ref="AF19:AG19"/>
    <mergeCell ref="AT17:AV17"/>
    <mergeCell ref="AW17:AX17"/>
    <mergeCell ref="AZ18:BA18"/>
    <mergeCell ref="BK18:BM18"/>
    <mergeCell ref="BN18:BO18"/>
    <mergeCell ref="AZ19:BA19"/>
    <mergeCell ref="BK19:BM19"/>
    <mergeCell ref="BN19:BO19"/>
    <mergeCell ref="BK15:BM16"/>
    <mergeCell ref="BN15:BO16"/>
    <mergeCell ref="AZ17:BA17"/>
    <mergeCell ref="A24:B24"/>
    <mergeCell ref="A25:B25"/>
    <mergeCell ref="A26:B26"/>
    <mergeCell ref="A17:B17"/>
    <mergeCell ref="A18:B18"/>
    <mergeCell ref="A19:B19"/>
    <mergeCell ref="A20:B20"/>
    <mergeCell ref="A21:B21"/>
    <mergeCell ref="M13:P14"/>
    <mergeCell ref="O15:P16"/>
    <mergeCell ref="L15:N16"/>
    <mergeCell ref="A15:B16"/>
    <mergeCell ref="A9:H10"/>
    <mergeCell ref="I9:P10"/>
    <mergeCell ref="A11:H12"/>
    <mergeCell ref="I11:P12"/>
    <mergeCell ref="A13:H14"/>
    <mergeCell ref="I13:L14"/>
    <mergeCell ref="L21:N21"/>
    <mergeCell ref="O21:P21"/>
    <mergeCell ref="L23:N23"/>
    <mergeCell ref="O23:P23"/>
    <mergeCell ref="L20:N20"/>
    <mergeCell ref="O20:P20"/>
    <mergeCell ref="C15:H16"/>
    <mergeCell ref="C17:H17"/>
    <mergeCell ref="C18:H18"/>
    <mergeCell ref="C19:H19"/>
    <mergeCell ref="C20:H20"/>
    <mergeCell ref="C21:H21"/>
    <mergeCell ref="I15:K16"/>
    <mergeCell ref="I17:K17"/>
    <mergeCell ref="EO9:EV10"/>
    <mergeCell ref="FF9:FM10"/>
    <mergeCell ref="FR3:FV3"/>
    <mergeCell ref="GA3:GD3"/>
    <mergeCell ref="FO5:GD6"/>
    <mergeCell ref="FO7:FV8"/>
    <mergeCell ref="FW7:GD8"/>
    <mergeCell ref="FO9:FV10"/>
    <mergeCell ref="FW9:GD10"/>
    <mergeCell ref="A1:P1"/>
    <mergeCell ref="D3:H3"/>
    <mergeCell ref="M3:P3"/>
    <mergeCell ref="A5:P6"/>
    <mergeCell ref="A7:H8"/>
    <mergeCell ref="I7:P8"/>
    <mergeCell ref="BQ9:BX10"/>
    <mergeCell ref="BY9:CF10"/>
    <mergeCell ref="U3:Y3"/>
    <mergeCell ref="AL3:AP3"/>
    <mergeCell ref="AU3:AX3"/>
    <mergeCell ref="AI5:AX6"/>
    <mergeCell ref="AI7:AP8"/>
    <mergeCell ref="AQ7:AX8"/>
    <mergeCell ref="AI9:AP10"/>
    <mergeCell ref="BC3:BG3"/>
    <mergeCell ref="BL3:BO3"/>
    <mergeCell ref="AZ5:BO6"/>
    <mergeCell ref="AZ7:BG8"/>
    <mergeCell ref="BH7:BO8"/>
    <mergeCell ref="DB3:DF3"/>
    <mergeCell ref="DK3:DN3"/>
    <mergeCell ref="CY5:DN6"/>
    <mergeCell ref="BQ11:BX12"/>
    <mergeCell ref="Z9:AG10"/>
    <mergeCell ref="AQ9:AX10"/>
    <mergeCell ref="BH9:BO10"/>
    <mergeCell ref="A22:B22"/>
    <mergeCell ref="A23:B23"/>
    <mergeCell ref="AF17:AG17"/>
    <mergeCell ref="AF18:AG18"/>
    <mergeCell ref="O17:P17"/>
    <mergeCell ref="L19:N19"/>
    <mergeCell ref="L18:N18"/>
    <mergeCell ref="L17:N17"/>
    <mergeCell ref="A62:B62"/>
    <mergeCell ref="A63:B63"/>
    <mergeCell ref="A64:B64"/>
    <mergeCell ref="A65:B65"/>
    <mergeCell ref="A66:B66"/>
    <mergeCell ref="A57:B57"/>
    <mergeCell ref="A58:B58"/>
    <mergeCell ref="A59:B59"/>
    <mergeCell ref="A60:B60"/>
    <mergeCell ref="A61:B61"/>
    <mergeCell ref="A52:B52"/>
    <mergeCell ref="A53:B53"/>
    <mergeCell ref="A54:B54"/>
    <mergeCell ref="A55:B55"/>
    <mergeCell ref="A56:B56"/>
    <mergeCell ref="A47:B47"/>
    <mergeCell ref="A48:B48"/>
    <mergeCell ref="A49:B49"/>
    <mergeCell ref="A50:B50"/>
    <mergeCell ref="A51:B51"/>
    <mergeCell ref="C30:H30"/>
    <mergeCell ref="A42:B42"/>
    <mergeCell ref="A43:B43"/>
    <mergeCell ref="L24:N24"/>
    <mergeCell ref="O24:P24"/>
    <mergeCell ref="L25:N25"/>
    <mergeCell ref="O25:P25"/>
    <mergeCell ref="L22:N22"/>
    <mergeCell ref="O22:P22"/>
    <mergeCell ref="A44:B44"/>
    <mergeCell ref="A45:B45"/>
    <mergeCell ref="A46:B46"/>
    <mergeCell ref="A37:B37"/>
    <mergeCell ref="A38:B38"/>
    <mergeCell ref="A39:B39"/>
    <mergeCell ref="A40:B40"/>
    <mergeCell ref="A41:B41"/>
    <mergeCell ref="A32:B32"/>
    <mergeCell ref="A33:B33"/>
    <mergeCell ref="A34:B34"/>
    <mergeCell ref="A35:B35"/>
    <mergeCell ref="A36:B36"/>
    <mergeCell ref="A27:B27"/>
    <mergeCell ref="A28:B28"/>
    <mergeCell ref="A29:B29"/>
    <mergeCell ref="A30:B30"/>
    <mergeCell ref="A31:B31"/>
    <mergeCell ref="C22:H22"/>
    <mergeCell ref="C23:H23"/>
    <mergeCell ref="C24:H24"/>
    <mergeCell ref="C25:H25"/>
    <mergeCell ref="C31:H31"/>
    <mergeCell ref="O50:P50"/>
    <mergeCell ref="C48:H48"/>
    <mergeCell ref="C49:H49"/>
    <mergeCell ref="I49:K49"/>
    <mergeCell ref="L30:N30"/>
    <mergeCell ref="O30:P30"/>
    <mergeCell ref="L31:N31"/>
    <mergeCell ref="O31:P31"/>
    <mergeCell ref="L28:N28"/>
    <mergeCell ref="O28:P28"/>
    <mergeCell ref="L29:N29"/>
    <mergeCell ref="O29:P29"/>
    <mergeCell ref="L26:N26"/>
    <mergeCell ref="O26:P26"/>
    <mergeCell ref="L27:N27"/>
    <mergeCell ref="O27:P27"/>
    <mergeCell ref="L36:N36"/>
    <mergeCell ref="O36:P36"/>
    <mergeCell ref="L37:N37"/>
    <mergeCell ref="O37:P37"/>
    <mergeCell ref="L34:N34"/>
    <mergeCell ref="O34:P34"/>
    <mergeCell ref="L35:N35"/>
    <mergeCell ref="O35:P35"/>
    <mergeCell ref="L32:N32"/>
    <mergeCell ref="O32:P32"/>
    <mergeCell ref="L33:N33"/>
    <mergeCell ref="O33:P33"/>
    <mergeCell ref="C26:H26"/>
    <mergeCell ref="C27:H27"/>
    <mergeCell ref="C28:H28"/>
    <mergeCell ref="C29:H29"/>
    <mergeCell ref="O41:P41"/>
    <mergeCell ref="L38:N38"/>
    <mergeCell ref="O38:P38"/>
    <mergeCell ref="L39:N39"/>
    <mergeCell ref="O39:P39"/>
    <mergeCell ref="L48:N48"/>
    <mergeCell ref="O48:P48"/>
    <mergeCell ref="L49:N49"/>
    <mergeCell ref="O49:P49"/>
    <mergeCell ref="L46:N46"/>
    <mergeCell ref="O46:P46"/>
    <mergeCell ref="L47:N47"/>
    <mergeCell ref="O47:P47"/>
    <mergeCell ref="L44:N44"/>
    <mergeCell ref="O44:P44"/>
    <mergeCell ref="L45:N45"/>
    <mergeCell ref="O45:P45"/>
    <mergeCell ref="C50:H50"/>
    <mergeCell ref="C51:H51"/>
    <mergeCell ref="C52:H52"/>
    <mergeCell ref="C53:H53"/>
    <mergeCell ref="C54:H54"/>
    <mergeCell ref="C55:H55"/>
    <mergeCell ref="C56:H56"/>
    <mergeCell ref="C57:H57"/>
    <mergeCell ref="C58:H58"/>
    <mergeCell ref="C59:H59"/>
    <mergeCell ref="C60:H60"/>
    <mergeCell ref="C61:H61"/>
    <mergeCell ref="I50:K50"/>
    <mergeCell ref="I51:K51"/>
    <mergeCell ref="I52:K52"/>
    <mergeCell ref="I53:K53"/>
    <mergeCell ref="I54:K54"/>
    <mergeCell ref="I55:K55"/>
    <mergeCell ref="I56:K56"/>
    <mergeCell ref="I57:K57"/>
    <mergeCell ref="I58:K58"/>
    <mergeCell ref="I59:K59"/>
    <mergeCell ref="I60:K60"/>
    <mergeCell ref="I61:K61"/>
    <mergeCell ref="L54:N54"/>
    <mergeCell ref="O54:P54"/>
    <mergeCell ref="L55:N55"/>
    <mergeCell ref="O55:P55"/>
    <mergeCell ref="L52:N52"/>
    <mergeCell ref="O52:P52"/>
    <mergeCell ref="L53:N53"/>
    <mergeCell ref="O53:P53"/>
    <mergeCell ref="L50:N50"/>
    <mergeCell ref="R36:S36"/>
    <mergeCell ref="R47:S47"/>
    <mergeCell ref="L51:N51"/>
    <mergeCell ref="O51:P51"/>
    <mergeCell ref="L60:N60"/>
    <mergeCell ref="O60:P60"/>
    <mergeCell ref="L61:N61"/>
    <mergeCell ref="O61:P61"/>
    <mergeCell ref="L58:N58"/>
    <mergeCell ref="O58:P58"/>
    <mergeCell ref="L59:N59"/>
    <mergeCell ref="O59:P59"/>
    <mergeCell ref="L56:N56"/>
    <mergeCell ref="O56:P56"/>
    <mergeCell ref="L57:N57"/>
    <mergeCell ref="O57:P57"/>
    <mergeCell ref="L42:N42"/>
    <mergeCell ref="O42:P42"/>
    <mergeCell ref="L43:N43"/>
    <mergeCell ref="O43:P43"/>
    <mergeCell ref="L40:N40"/>
    <mergeCell ref="O40:P40"/>
    <mergeCell ref="L41:N41"/>
    <mergeCell ref="O66:P66"/>
    <mergeCell ref="L64:N64"/>
    <mergeCell ref="O64:P64"/>
    <mergeCell ref="L65:N65"/>
    <mergeCell ref="O65:P65"/>
    <mergeCell ref="L62:N62"/>
    <mergeCell ref="O62:P62"/>
    <mergeCell ref="L63:N63"/>
    <mergeCell ref="O63:P63"/>
    <mergeCell ref="L66:N66"/>
    <mergeCell ref="C62:H62"/>
    <mergeCell ref="C63:H63"/>
    <mergeCell ref="C64:H64"/>
    <mergeCell ref="C65:H65"/>
    <mergeCell ref="C66:H66"/>
    <mergeCell ref="I62:K62"/>
    <mergeCell ref="I63:K63"/>
    <mergeCell ref="I64:K64"/>
    <mergeCell ref="I65:K65"/>
    <mergeCell ref="I66:K66"/>
    <mergeCell ref="R11:Y12"/>
    <mergeCell ref="R17:S17"/>
    <mergeCell ref="R19:S19"/>
    <mergeCell ref="R21:S21"/>
    <mergeCell ref="R23:S23"/>
    <mergeCell ref="R25:S25"/>
    <mergeCell ref="AC17:AE17"/>
    <mergeCell ref="R18:S18"/>
    <mergeCell ref="AC18:AE18"/>
    <mergeCell ref="Z11:AG12"/>
    <mergeCell ref="R13:Y14"/>
    <mergeCell ref="Z13:AC14"/>
    <mergeCell ref="AD13:AG14"/>
    <mergeCell ref="R15:S16"/>
    <mergeCell ref="AC15:AE16"/>
    <mergeCell ref="AF15:AG16"/>
    <mergeCell ref="AD3:AG3"/>
    <mergeCell ref="R5:AG6"/>
    <mergeCell ref="R7:Y8"/>
    <mergeCell ref="Z7:AG8"/>
    <mergeCell ref="R9:Y10"/>
    <mergeCell ref="AC23:AE23"/>
    <mergeCell ref="AF23:AG23"/>
    <mergeCell ref="R24:S24"/>
    <mergeCell ref="AC24:AE24"/>
    <mergeCell ref="AF24:AG24"/>
    <mergeCell ref="AC21:AE21"/>
    <mergeCell ref="AF21:AG21"/>
    <mergeCell ref="R22:S22"/>
    <mergeCell ref="AC22:AE22"/>
    <mergeCell ref="AF22:AG22"/>
    <mergeCell ref="T15:Y16"/>
    <mergeCell ref="AC36:AE36"/>
    <mergeCell ref="AF36:AG36"/>
    <mergeCell ref="R33:S33"/>
    <mergeCell ref="AC33:AE33"/>
    <mergeCell ref="AF33:AG33"/>
    <mergeCell ref="R34:S34"/>
    <mergeCell ref="AC34:AE34"/>
    <mergeCell ref="AF34:AG34"/>
    <mergeCell ref="R31:S31"/>
    <mergeCell ref="AC31:AE31"/>
    <mergeCell ref="AF31:AG31"/>
    <mergeCell ref="R32:S32"/>
    <mergeCell ref="AC32:AE32"/>
    <mergeCell ref="AF32:AG32"/>
    <mergeCell ref="T33:Y33"/>
    <mergeCell ref="Z33:AB33"/>
    <mergeCell ref="T34:Y34"/>
    <mergeCell ref="Z34:AB34"/>
    <mergeCell ref="T35:Y35"/>
    <mergeCell ref="Z35:AB35"/>
    <mergeCell ref="T36:Y36"/>
    <mergeCell ref="Z36:AB36"/>
    <mergeCell ref="AC29:AE29"/>
    <mergeCell ref="AF29:AG29"/>
    <mergeCell ref="R30:S30"/>
    <mergeCell ref="AC30:AE30"/>
    <mergeCell ref="AF30:AG30"/>
    <mergeCell ref="R27:S27"/>
    <mergeCell ref="AC27:AE27"/>
    <mergeCell ref="AF27:AG27"/>
    <mergeCell ref="R28:S28"/>
    <mergeCell ref="AC28:AE28"/>
    <mergeCell ref="AF28:AG28"/>
    <mergeCell ref="AC25:AE25"/>
    <mergeCell ref="AF25:AG25"/>
    <mergeCell ref="R26:S26"/>
    <mergeCell ref="AC26:AE26"/>
    <mergeCell ref="AF26:AG26"/>
    <mergeCell ref="R35:S35"/>
    <mergeCell ref="AC35:AE35"/>
    <mergeCell ref="AF35:AG35"/>
    <mergeCell ref="T27:Y27"/>
    <mergeCell ref="Z27:AB27"/>
    <mergeCell ref="T28:Y28"/>
    <mergeCell ref="Z28:AB28"/>
    <mergeCell ref="T29:Y29"/>
    <mergeCell ref="Z29:AB29"/>
    <mergeCell ref="T30:Y30"/>
    <mergeCell ref="Z30:AB30"/>
    <mergeCell ref="T31:Y31"/>
    <mergeCell ref="Z31:AB31"/>
    <mergeCell ref="T25:Y25"/>
    <mergeCell ref="Z25:AB25"/>
    <mergeCell ref="T26:Y26"/>
    <mergeCell ref="R48:S48"/>
    <mergeCell ref="AC48:AE48"/>
    <mergeCell ref="AF48:AG48"/>
    <mergeCell ref="R45:S45"/>
    <mergeCell ref="AC45:AE45"/>
    <mergeCell ref="AF45:AG45"/>
    <mergeCell ref="R46:S46"/>
    <mergeCell ref="AC46:AE46"/>
    <mergeCell ref="AF46:AG46"/>
    <mergeCell ref="R43:S43"/>
    <mergeCell ref="AC43:AE43"/>
    <mergeCell ref="AF43:AG43"/>
    <mergeCell ref="R44:S44"/>
    <mergeCell ref="AC44:AE44"/>
    <mergeCell ref="AF44:AG44"/>
    <mergeCell ref="T43:Y43"/>
    <mergeCell ref="Z43:AB43"/>
    <mergeCell ref="T44:Y44"/>
    <mergeCell ref="Z44:AB44"/>
    <mergeCell ref="R41:S41"/>
    <mergeCell ref="AC41:AE41"/>
    <mergeCell ref="AF41:AG41"/>
    <mergeCell ref="R42:S42"/>
    <mergeCell ref="AC42:AE42"/>
    <mergeCell ref="AF42:AG42"/>
    <mergeCell ref="R39:S39"/>
    <mergeCell ref="AC39:AE39"/>
    <mergeCell ref="AF39:AG39"/>
    <mergeCell ref="R40:S40"/>
    <mergeCell ref="AC40:AE40"/>
    <mergeCell ref="AF40:AG40"/>
    <mergeCell ref="R37:S37"/>
    <mergeCell ref="AC37:AE37"/>
    <mergeCell ref="AF37:AG37"/>
    <mergeCell ref="R38:S38"/>
    <mergeCell ref="AC38:AE38"/>
    <mergeCell ref="AF38:AG38"/>
    <mergeCell ref="T37:Y37"/>
    <mergeCell ref="Z37:AB37"/>
    <mergeCell ref="T38:Y38"/>
    <mergeCell ref="Z38:AB38"/>
    <mergeCell ref="T39:Y39"/>
    <mergeCell ref="Z39:AB39"/>
    <mergeCell ref="T40:Y40"/>
    <mergeCell ref="Z40:AB40"/>
    <mergeCell ref="T41:Y41"/>
    <mergeCell ref="Z41:AB41"/>
    <mergeCell ref="T42:Y42"/>
    <mergeCell ref="Z42:AB42"/>
    <mergeCell ref="R59:S59"/>
    <mergeCell ref="AC59:AE59"/>
    <mergeCell ref="AF59:AG59"/>
    <mergeCell ref="R60:S60"/>
    <mergeCell ref="AC60:AE60"/>
    <mergeCell ref="AF60:AG60"/>
    <mergeCell ref="R57:S57"/>
    <mergeCell ref="AC57:AE57"/>
    <mergeCell ref="AF57:AG57"/>
    <mergeCell ref="R58:S58"/>
    <mergeCell ref="AC58:AE58"/>
    <mergeCell ref="AF58:AG58"/>
    <mergeCell ref="R55:S55"/>
    <mergeCell ref="AC55:AE55"/>
    <mergeCell ref="AF55:AG55"/>
    <mergeCell ref="R56:S56"/>
    <mergeCell ref="AC56:AE56"/>
    <mergeCell ref="AF56:AG56"/>
    <mergeCell ref="T58:Y58"/>
    <mergeCell ref="Z58:AB58"/>
    <mergeCell ref="T59:Y59"/>
    <mergeCell ref="Z59:AB59"/>
    <mergeCell ref="T60:Y60"/>
    <mergeCell ref="Z60:AB60"/>
    <mergeCell ref="T56:Y56"/>
    <mergeCell ref="Z56:AB56"/>
    <mergeCell ref="R53:S53"/>
    <mergeCell ref="AC53:AE53"/>
    <mergeCell ref="AF53:AG53"/>
    <mergeCell ref="R54:S54"/>
    <mergeCell ref="AC54:AE54"/>
    <mergeCell ref="AF54:AG54"/>
    <mergeCell ref="R51:S51"/>
    <mergeCell ref="AC51:AE51"/>
    <mergeCell ref="AF51:AG51"/>
    <mergeCell ref="R52:S52"/>
    <mergeCell ref="AC52:AE52"/>
    <mergeCell ref="AF52:AG52"/>
    <mergeCell ref="R49:S49"/>
    <mergeCell ref="AC49:AE49"/>
    <mergeCell ref="AF49:AG49"/>
    <mergeCell ref="R50:S50"/>
    <mergeCell ref="AC50:AE50"/>
    <mergeCell ref="AF50:AG50"/>
    <mergeCell ref="R65:S65"/>
    <mergeCell ref="AC65:AE65"/>
    <mergeCell ref="AF65:AG65"/>
    <mergeCell ref="R66:S66"/>
    <mergeCell ref="AC66:AE66"/>
    <mergeCell ref="AF66:AG66"/>
    <mergeCell ref="R63:S63"/>
    <mergeCell ref="AC63:AE63"/>
    <mergeCell ref="AF63:AG63"/>
    <mergeCell ref="R64:S64"/>
    <mergeCell ref="AC64:AE64"/>
    <mergeCell ref="AF64:AG64"/>
    <mergeCell ref="R61:S61"/>
    <mergeCell ref="AC61:AE61"/>
    <mergeCell ref="AF61:AG61"/>
    <mergeCell ref="R62:S62"/>
    <mergeCell ref="AC62:AE62"/>
    <mergeCell ref="AF62:AG62"/>
    <mergeCell ref="T62:Y62"/>
    <mergeCell ref="Z62:AB62"/>
    <mergeCell ref="T63:Y63"/>
    <mergeCell ref="Z63:AB63"/>
    <mergeCell ref="T64:Y64"/>
    <mergeCell ref="Z64:AB64"/>
    <mergeCell ref="T65:Y65"/>
    <mergeCell ref="Z65:AB65"/>
    <mergeCell ref="T66:Y66"/>
    <mergeCell ref="T61:Y61"/>
    <mergeCell ref="Z61:AB61"/>
    <mergeCell ref="AI25:AJ25"/>
    <mergeCell ref="AT25:AV25"/>
    <mergeCell ref="AW25:AX25"/>
    <mergeCell ref="AI22:AJ22"/>
    <mergeCell ref="AT22:AV22"/>
    <mergeCell ref="AW22:AX22"/>
    <mergeCell ref="AI23:AJ23"/>
    <mergeCell ref="AT23:AV23"/>
    <mergeCell ref="AW23:AX23"/>
    <mergeCell ref="AI20:AJ20"/>
    <mergeCell ref="AT20:AV20"/>
    <mergeCell ref="AW20:AX20"/>
    <mergeCell ref="AI21:AJ21"/>
    <mergeCell ref="AT21:AV21"/>
    <mergeCell ref="AW21:AX21"/>
    <mergeCell ref="AI30:AJ30"/>
    <mergeCell ref="AT30:AV30"/>
    <mergeCell ref="AW30:AX30"/>
    <mergeCell ref="AI28:AJ28"/>
    <mergeCell ref="AT28:AV28"/>
    <mergeCell ref="AW28:AX28"/>
    <mergeCell ref="AI29:AJ29"/>
    <mergeCell ref="AT29:AV29"/>
    <mergeCell ref="AW29:AX29"/>
    <mergeCell ref="AI26:AJ26"/>
    <mergeCell ref="AT26:AV26"/>
    <mergeCell ref="AW26:AX26"/>
    <mergeCell ref="AQ27:AS27"/>
    <mergeCell ref="AK28:AP28"/>
    <mergeCell ref="AQ28:AS28"/>
    <mergeCell ref="AK29:AP29"/>
    <mergeCell ref="AQ29:AS29"/>
    <mergeCell ref="AI11:AP12"/>
    <mergeCell ref="AQ11:AX12"/>
    <mergeCell ref="AI13:AP14"/>
    <mergeCell ref="AQ13:AT14"/>
    <mergeCell ref="AU13:AX14"/>
    <mergeCell ref="AI15:AJ16"/>
    <mergeCell ref="AT15:AV16"/>
    <mergeCell ref="AI24:AJ24"/>
    <mergeCell ref="AT24:AV24"/>
    <mergeCell ref="AW24:AX24"/>
    <mergeCell ref="AT42:AV42"/>
    <mergeCell ref="AW42:AX42"/>
    <mergeCell ref="AI43:AJ43"/>
    <mergeCell ref="AT43:AV43"/>
    <mergeCell ref="AW43:AX43"/>
    <mergeCell ref="AI40:AJ40"/>
    <mergeCell ref="AT40:AV40"/>
    <mergeCell ref="AW40:AX40"/>
    <mergeCell ref="AI41:AJ41"/>
    <mergeCell ref="AT41:AV41"/>
    <mergeCell ref="AW41:AX41"/>
    <mergeCell ref="AI38:AJ38"/>
    <mergeCell ref="AT38:AV38"/>
    <mergeCell ref="AW38:AX38"/>
    <mergeCell ref="AI39:AJ39"/>
    <mergeCell ref="AT39:AV39"/>
    <mergeCell ref="AW39:AX39"/>
    <mergeCell ref="AI27:AJ27"/>
    <mergeCell ref="AT27:AV27"/>
    <mergeCell ref="AW27:AX27"/>
    <mergeCell ref="AI36:AJ36"/>
    <mergeCell ref="AT36:AV36"/>
    <mergeCell ref="AW36:AX36"/>
    <mergeCell ref="AI37:AJ37"/>
    <mergeCell ref="AT37:AV37"/>
    <mergeCell ref="AW37:AX37"/>
    <mergeCell ref="AI34:AJ34"/>
    <mergeCell ref="AT34:AV34"/>
    <mergeCell ref="AW34:AX34"/>
    <mergeCell ref="AI35:AJ35"/>
    <mergeCell ref="AT35:AV35"/>
    <mergeCell ref="AW35:AX35"/>
    <mergeCell ref="AI32:AJ32"/>
    <mergeCell ref="AT32:AV32"/>
    <mergeCell ref="AW32:AX32"/>
    <mergeCell ref="AI33:AJ33"/>
    <mergeCell ref="AT33:AV33"/>
    <mergeCell ref="AW33:AX33"/>
    <mergeCell ref="AI31:AJ31"/>
    <mergeCell ref="AT31:AV31"/>
    <mergeCell ref="AW31:AX31"/>
    <mergeCell ref="AK33:AP33"/>
    <mergeCell ref="AQ33:AS33"/>
    <mergeCell ref="AK34:AP34"/>
    <mergeCell ref="AQ34:AS34"/>
    <mergeCell ref="AK35:AP35"/>
    <mergeCell ref="AQ35:AS35"/>
    <mergeCell ref="AK36:AP36"/>
    <mergeCell ref="AQ36:AS36"/>
    <mergeCell ref="AK37:AP37"/>
    <mergeCell ref="AQ37:AS37"/>
    <mergeCell ref="AQ31:AS31"/>
    <mergeCell ref="AK32:AP32"/>
    <mergeCell ref="AQ32:AS32"/>
    <mergeCell ref="AT44:AV44"/>
    <mergeCell ref="AW44:AX44"/>
    <mergeCell ref="AI45:AJ45"/>
    <mergeCell ref="AT45:AV45"/>
    <mergeCell ref="AW45:AX45"/>
    <mergeCell ref="AI54:AJ54"/>
    <mergeCell ref="AT54:AV54"/>
    <mergeCell ref="AW54:AX54"/>
    <mergeCell ref="AI55:AJ55"/>
    <mergeCell ref="AT55:AV55"/>
    <mergeCell ref="AW55:AX55"/>
    <mergeCell ref="AI52:AJ52"/>
    <mergeCell ref="AT52:AV52"/>
    <mergeCell ref="AW52:AX52"/>
    <mergeCell ref="AI53:AJ53"/>
    <mergeCell ref="AT53:AV53"/>
    <mergeCell ref="AW53:AX53"/>
    <mergeCell ref="AI50:AJ50"/>
    <mergeCell ref="AT50:AV50"/>
    <mergeCell ref="AW50:AX50"/>
    <mergeCell ref="AI51:AJ51"/>
    <mergeCell ref="AT51:AV51"/>
    <mergeCell ref="AW51:AX51"/>
    <mergeCell ref="AQ47:AS47"/>
    <mergeCell ref="AK48:AP48"/>
    <mergeCell ref="AQ48:AS48"/>
    <mergeCell ref="AK49:AP49"/>
    <mergeCell ref="AQ49:AS49"/>
    <mergeCell ref="AK50:AP50"/>
    <mergeCell ref="AQ50:AS50"/>
    <mergeCell ref="AK51:AP51"/>
    <mergeCell ref="AQ51:AS51"/>
    <mergeCell ref="AT62:AV62"/>
    <mergeCell ref="AW62:AX62"/>
    <mergeCell ref="AI63:AJ63"/>
    <mergeCell ref="AT63:AV63"/>
    <mergeCell ref="AW63:AX63"/>
    <mergeCell ref="AI48:AJ48"/>
    <mergeCell ref="AT48:AV48"/>
    <mergeCell ref="AW48:AX48"/>
    <mergeCell ref="AI49:AJ49"/>
    <mergeCell ref="AT49:AV49"/>
    <mergeCell ref="AW49:AX49"/>
    <mergeCell ref="AI46:AJ46"/>
    <mergeCell ref="AT46:AV46"/>
    <mergeCell ref="AW46:AX46"/>
    <mergeCell ref="AI47:AJ47"/>
    <mergeCell ref="AT47:AV47"/>
    <mergeCell ref="AW47:AX47"/>
    <mergeCell ref="AK52:AP52"/>
    <mergeCell ref="AQ52:AS52"/>
    <mergeCell ref="AK53:AP53"/>
    <mergeCell ref="AQ53:AS53"/>
    <mergeCell ref="AK54:AP54"/>
    <mergeCell ref="AQ54:AS54"/>
    <mergeCell ref="AK55:AP55"/>
    <mergeCell ref="AK57:AP57"/>
    <mergeCell ref="AQ57:AS57"/>
    <mergeCell ref="AK58:AP58"/>
    <mergeCell ref="AQ58:AS58"/>
    <mergeCell ref="AK59:AP59"/>
    <mergeCell ref="AQ59:AS59"/>
    <mergeCell ref="AK60:AP60"/>
    <mergeCell ref="AQ60:AS60"/>
    <mergeCell ref="AZ25:BA25"/>
    <mergeCell ref="BK25:BM25"/>
    <mergeCell ref="BN25:BO25"/>
    <mergeCell ref="AZ22:BA22"/>
    <mergeCell ref="AI66:AJ66"/>
    <mergeCell ref="AI60:AJ60"/>
    <mergeCell ref="AT60:AV60"/>
    <mergeCell ref="AW60:AX60"/>
    <mergeCell ref="AI61:AJ61"/>
    <mergeCell ref="AT61:AV61"/>
    <mergeCell ref="AW61:AX61"/>
    <mergeCell ref="AI58:AJ58"/>
    <mergeCell ref="AT58:AV58"/>
    <mergeCell ref="AW58:AX58"/>
    <mergeCell ref="AI59:AJ59"/>
    <mergeCell ref="AT59:AV59"/>
    <mergeCell ref="AW59:AX59"/>
    <mergeCell ref="AI56:AJ56"/>
    <mergeCell ref="AT56:AV56"/>
    <mergeCell ref="AW56:AX56"/>
    <mergeCell ref="AI57:AJ57"/>
    <mergeCell ref="AT57:AV57"/>
    <mergeCell ref="AW57:AX57"/>
    <mergeCell ref="AT66:AV66"/>
    <mergeCell ref="AW66:AX66"/>
    <mergeCell ref="AI64:AJ64"/>
    <mergeCell ref="AT64:AV64"/>
    <mergeCell ref="AW64:AX64"/>
    <mergeCell ref="AI65:AJ65"/>
    <mergeCell ref="AT65:AV65"/>
    <mergeCell ref="AW65:AX65"/>
    <mergeCell ref="AI62:AJ62"/>
    <mergeCell ref="BK17:BM17"/>
    <mergeCell ref="BN17:BO17"/>
    <mergeCell ref="AZ15:BA16"/>
    <mergeCell ref="AZ11:BG12"/>
    <mergeCell ref="BH11:BO12"/>
    <mergeCell ref="AZ13:BG14"/>
    <mergeCell ref="BH13:BK14"/>
    <mergeCell ref="BL13:BO14"/>
    <mergeCell ref="AZ9:BG10"/>
    <mergeCell ref="BK22:BM22"/>
    <mergeCell ref="BN22:BO22"/>
    <mergeCell ref="AZ23:BA23"/>
    <mergeCell ref="BK23:BM23"/>
    <mergeCell ref="BN23:BO23"/>
    <mergeCell ref="AZ20:BA20"/>
    <mergeCell ref="BK20:BM20"/>
    <mergeCell ref="BN20:BO20"/>
    <mergeCell ref="AZ21:BA21"/>
    <mergeCell ref="BK21:BM21"/>
    <mergeCell ref="BN21:BO21"/>
    <mergeCell ref="AZ30:BA30"/>
    <mergeCell ref="BK30:BM30"/>
    <mergeCell ref="BN30:BO30"/>
    <mergeCell ref="AZ31:BA31"/>
    <mergeCell ref="BK31:BM31"/>
    <mergeCell ref="BN31:BO31"/>
    <mergeCell ref="AZ28:BA28"/>
    <mergeCell ref="BK28:BM28"/>
    <mergeCell ref="BN28:BO28"/>
    <mergeCell ref="AZ29:BA29"/>
    <mergeCell ref="BK29:BM29"/>
    <mergeCell ref="BN29:BO29"/>
    <mergeCell ref="AZ26:BA26"/>
    <mergeCell ref="BK26:BM26"/>
    <mergeCell ref="BN26:BO26"/>
    <mergeCell ref="AZ27:BA27"/>
    <mergeCell ref="BK27:BM27"/>
    <mergeCell ref="BN27:BO27"/>
    <mergeCell ref="BH29:BJ29"/>
    <mergeCell ref="BB30:BG30"/>
    <mergeCell ref="BH30:BJ30"/>
    <mergeCell ref="AZ24:BA24"/>
    <mergeCell ref="BK24:BM24"/>
    <mergeCell ref="BN24:BO24"/>
    <mergeCell ref="AZ42:BA42"/>
    <mergeCell ref="BK42:BM42"/>
    <mergeCell ref="BN42:BO42"/>
    <mergeCell ref="AZ43:BA43"/>
    <mergeCell ref="BK43:BM43"/>
    <mergeCell ref="BN43:BO43"/>
    <mergeCell ref="AZ40:BA40"/>
    <mergeCell ref="BK40:BM40"/>
    <mergeCell ref="BN40:BO40"/>
    <mergeCell ref="AZ41:BA41"/>
    <mergeCell ref="BK41:BM41"/>
    <mergeCell ref="BN41:BO41"/>
    <mergeCell ref="AZ38:BA38"/>
    <mergeCell ref="BK38:BM38"/>
    <mergeCell ref="BN38:BO38"/>
    <mergeCell ref="AZ39:BA39"/>
    <mergeCell ref="BK39:BM39"/>
    <mergeCell ref="BN39:BO39"/>
    <mergeCell ref="BB38:BG38"/>
    <mergeCell ref="BH38:BJ38"/>
    <mergeCell ref="BB39:BG39"/>
    <mergeCell ref="BH39:BJ39"/>
    <mergeCell ref="BB40:BG40"/>
    <mergeCell ref="BH40:BJ40"/>
    <mergeCell ref="BB41:BG41"/>
    <mergeCell ref="BH41:BJ41"/>
    <mergeCell ref="BB42:BG42"/>
    <mergeCell ref="BH42:BJ42"/>
    <mergeCell ref="BB43:BG43"/>
    <mergeCell ref="BH43:BJ43"/>
    <mergeCell ref="AZ36:BA36"/>
    <mergeCell ref="BK36:BM36"/>
    <mergeCell ref="BN36:BO36"/>
    <mergeCell ref="AZ37:BA37"/>
    <mergeCell ref="BK37:BM37"/>
    <mergeCell ref="BN37:BO37"/>
    <mergeCell ref="AZ34:BA34"/>
    <mergeCell ref="BK34:BM34"/>
    <mergeCell ref="BN34:BO34"/>
    <mergeCell ref="AZ35:BA35"/>
    <mergeCell ref="BK35:BM35"/>
    <mergeCell ref="BN35:BO35"/>
    <mergeCell ref="AZ32:BA32"/>
    <mergeCell ref="BK32:BM32"/>
    <mergeCell ref="BN32:BO32"/>
    <mergeCell ref="AZ33:BA33"/>
    <mergeCell ref="BK33:BM33"/>
    <mergeCell ref="BN33:BO33"/>
    <mergeCell ref="BH36:BJ36"/>
    <mergeCell ref="BB37:BG37"/>
    <mergeCell ref="BH37:BJ37"/>
    <mergeCell ref="BB33:BG33"/>
    <mergeCell ref="BH33:BJ33"/>
    <mergeCell ref="BB34:BG34"/>
    <mergeCell ref="BH34:BJ34"/>
    <mergeCell ref="BB35:BG35"/>
    <mergeCell ref="BH35:BJ35"/>
    <mergeCell ref="BB36:BG36"/>
    <mergeCell ref="AZ46:BA46"/>
    <mergeCell ref="BK46:BM46"/>
    <mergeCell ref="BN46:BO46"/>
    <mergeCell ref="AZ47:BA47"/>
    <mergeCell ref="BK47:BM47"/>
    <mergeCell ref="BN47:BO47"/>
    <mergeCell ref="AZ44:BA44"/>
    <mergeCell ref="BK44:BM44"/>
    <mergeCell ref="BN44:BO44"/>
    <mergeCell ref="AZ45:BA45"/>
    <mergeCell ref="BK45:BM45"/>
    <mergeCell ref="BN45:BO45"/>
    <mergeCell ref="AZ54:BA54"/>
    <mergeCell ref="BK54:BM54"/>
    <mergeCell ref="BN54:BO54"/>
    <mergeCell ref="AZ55:BA55"/>
    <mergeCell ref="BK55:BM55"/>
    <mergeCell ref="BN55:BO55"/>
    <mergeCell ref="AZ52:BA52"/>
    <mergeCell ref="BK52:BM52"/>
    <mergeCell ref="BN52:BO52"/>
    <mergeCell ref="AZ53:BA53"/>
    <mergeCell ref="BK53:BM53"/>
    <mergeCell ref="BN53:BO53"/>
    <mergeCell ref="AZ50:BA50"/>
    <mergeCell ref="BK50:BM50"/>
    <mergeCell ref="BN50:BO50"/>
    <mergeCell ref="AZ51:BA51"/>
    <mergeCell ref="BK51:BM51"/>
    <mergeCell ref="BN51:BO51"/>
    <mergeCell ref="BB44:BG44"/>
    <mergeCell ref="BH44:BJ44"/>
    <mergeCell ref="AZ66:BA66"/>
    <mergeCell ref="BK66:BM66"/>
    <mergeCell ref="BN66:BO66"/>
    <mergeCell ref="AZ64:BA64"/>
    <mergeCell ref="BK64:BM64"/>
    <mergeCell ref="BN64:BO64"/>
    <mergeCell ref="AZ65:BA65"/>
    <mergeCell ref="BK65:BM65"/>
    <mergeCell ref="BN65:BO65"/>
    <mergeCell ref="AZ62:BA62"/>
    <mergeCell ref="BK62:BM62"/>
    <mergeCell ref="BN62:BO62"/>
    <mergeCell ref="AZ63:BA63"/>
    <mergeCell ref="BK63:BM63"/>
    <mergeCell ref="BN63:BO63"/>
    <mergeCell ref="AZ48:BA48"/>
    <mergeCell ref="BK48:BM48"/>
    <mergeCell ref="BN48:BO48"/>
    <mergeCell ref="AZ49:BA49"/>
    <mergeCell ref="BK49:BM49"/>
    <mergeCell ref="BN49:BO49"/>
    <mergeCell ref="BB48:BG48"/>
    <mergeCell ref="BH48:BJ48"/>
    <mergeCell ref="BB49:BG49"/>
    <mergeCell ref="BH49:BJ49"/>
    <mergeCell ref="BB50:BG50"/>
    <mergeCell ref="BH50:BJ50"/>
    <mergeCell ref="BB51:BG51"/>
    <mergeCell ref="BH51:BJ51"/>
    <mergeCell ref="AZ60:BA60"/>
    <mergeCell ref="BK60:BM60"/>
    <mergeCell ref="BN60:BO60"/>
    <mergeCell ref="AZ61:BA61"/>
    <mergeCell ref="BK61:BM61"/>
    <mergeCell ref="BN61:BO61"/>
    <mergeCell ref="AZ58:BA58"/>
    <mergeCell ref="BK58:BM58"/>
    <mergeCell ref="BN58:BO58"/>
    <mergeCell ref="AZ59:BA59"/>
    <mergeCell ref="BK59:BM59"/>
    <mergeCell ref="BN59:BO59"/>
    <mergeCell ref="AZ56:BA56"/>
    <mergeCell ref="BK56:BM56"/>
    <mergeCell ref="BN56:BO56"/>
    <mergeCell ref="AZ57:BA57"/>
    <mergeCell ref="BK57:BM57"/>
    <mergeCell ref="BN57:BO57"/>
    <mergeCell ref="CB30:CD30"/>
    <mergeCell ref="CE30:CF30"/>
    <mergeCell ref="BQ35:BR35"/>
    <mergeCell ref="CB35:CD35"/>
    <mergeCell ref="CE35:CF35"/>
    <mergeCell ref="BQ36:BR36"/>
    <mergeCell ref="CB36:CD36"/>
    <mergeCell ref="CE36:CF36"/>
    <mergeCell ref="BQ33:BR33"/>
    <mergeCell ref="CB33:CD33"/>
    <mergeCell ref="CE33:CF33"/>
    <mergeCell ref="BQ34:BR34"/>
    <mergeCell ref="CB34:CD34"/>
    <mergeCell ref="CE34:CF34"/>
    <mergeCell ref="BQ31:BR31"/>
    <mergeCell ref="CB31:CD31"/>
    <mergeCell ref="CE31:CF31"/>
    <mergeCell ref="BQ32:BR32"/>
    <mergeCell ref="CB32:CD32"/>
    <mergeCell ref="CE32:CF32"/>
    <mergeCell ref="CB29:CD29"/>
    <mergeCell ref="CE29:CF29"/>
    <mergeCell ref="BQ27:BR27"/>
    <mergeCell ref="CB27:CD27"/>
    <mergeCell ref="CE27:CF27"/>
    <mergeCell ref="BQ28:BR28"/>
    <mergeCell ref="CB28:CD28"/>
    <mergeCell ref="CE28:CF28"/>
    <mergeCell ref="BQ25:BR25"/>
    <mergeCell ref="CB25:CD25"/>
    <mergeCell ref="CE25:CF25"/>
    <mergeCell ref="BQ26:BR26"/>
    <mergeCell ref="CB26:CD26"/>
    <mergeCell ref="CE26:CF26"/>
    <mergeCell ref="BQ17:BR17"/>
    <mergeCell ref="CB17:CD17"/>
    <mergeCell ref="CE17:CF17"/>
    <mergeCell ref="BQ18:BR18"/>
    <mergeCell ref="CB18:CD18"/>
    <mergeCell ref="CE18:CF18"/>
    <mergeCell ref="BT3:BX3"/>
    <mergeCell ref="CC3:CF3"/>
    <mergeCell ref="BQ5:CF6"/>
    <mergeCell ref="BQ7:BX8"/>
    <mergeCell ref="BY7:CF8"/>
    <mergeCell ref="BQ23:BR23"/>
    <mergeCell ref="CB23:CD23"/>
    <mergeCell ref="CE23:CF23"/>
    <mergeCell ref="BQ24:BR24"/>
    <mergeCell ref="CB24:CD24"/>
    <mergeCell ref="CE24:CF24"/>
    <mergeCell ref="BQ21:BR21"/>
    <mergeCell ref="CB21:CD21"/>
    <mergeCell ref="CE21:CF21"/>
    <mergeCell ref="BQ22:BR22"/>
    <mergeCell ref="CB22:CD22"/>
    <mergeCell ref="CE22:CF22"/>
    <mergeCell ref="BQ19:BR19"/>
    <mergeCell ref="CB19:CD19"/>
    <mergeCell ref="CE19:CF19"/>
    <mergeCell ref="BQ20:BR20"/>
    <mergeCell ref="CB20:CD20"/>
    <mergeCell ref="CE20:CF20"/>
    <mergeCell ref="BY11:CF12"/>
    <mergeCell ref="BQ13:BX14"/>
    <mergeCell ref="BY13:CB14"/>
    <mergeCell ref="CC13:CF14"/>
    <mergeCell ref="BQ15:BR16"/>
    <mergeCell ref="CB15:CD16"/>
    <mergeCell ref="CE15:CF16"/>
    <mergeCell ref="CB47:CD47"/>
    <mergeCell ref="CE47:CF47"/>
    <mergeCell ref="BQ48:BR48"/>
    <mergeCell ref="CB48:CD48"/>
    <mergeCell ref="CE48:CF48"/>
    <mergeCell ref="BQ45:BR45"/>
    <mergeCell ref="CB45:CD45"/>
    <mergeCell ref="CE45:CF45"/>
    <mergeCell ref="BQ46:BR46"/>
    <mergeCell ref="CB46:CD46"/>
    <mergeCell ref="CE46:CF46"/>
    <mergeCell ref="BQ43:BR43"/>
    <mergeCell ref="CB43:CD43"/>
    <mergeCell ref="CE43:CF43"/>
    <mergeCell ref="BQ44:BR44"/>
    <mergeCell ref="CB44:CD44"/>
    <mergeCell ref="CE44:CF44"/>
    <mergeCell ref="CB41:CD41"/>
    <mergeCell ref="CE41:CF41"/>
    <mergeCell ref="BQ42:BR42"/>
    <mergeCell ref="CB42:CD42"/>
    <mergeCell ref="CE42:CF42"/>
    <mergeCell ref="BQ39:BR39"/>
    <mergeCell ref="CB39:CD39"/>
    <mergeCell ref="CE39:CF39"/>
    <mergeCell ref="BQ40:BR40"/>
    <mergeCell ref="CB40:CD40"/>
    <mergeCell ref="CE40:CF40"/>
    <mergeCell ref="CB37:CD37"/>
    <mergeCell ref="CE37:CF37"/>
    <mergeCell ref="BQ38:BR38"/>
    <mergeCell ref="CB38:CD38"/>
    <mergeCell ref="CE38:CF38"/>
    <mergeCell ref="CE52:CF52"/>
    <mergeCell ref="BQ49:BR49"/>
    <mergeCell ref="CB49:CD49"/>
    <mergeCell ref="CE49:CF49"/>
    <mergeCell ref="BQ50:BR50"/>
    <mergeCell ref="CB50:CD50"/>
    <mergeCell ref="CE50:CF50"/>
    <mergeCell ref="BQ59:BR59"/>
    <mergeCell ref="CB59:CD59"/>
    <mergeCell ref="CE59:CF59"/>
    <mergeCell ref="BQ60:BR60"/>
    <mergeCell ref="CB60:CD60"/>
    <mergeCell ref="CE60:CF60"/>
    <mergeCell ref="BQ57:BR57"/>
    <mergeCell ref="CB57:CD57"/>
    <mergeCell ref="CE57:CF57"/>
    <mergeCell ref="BQ58:BR58"/>
    <mergeCell ref="CB58:CD58"/>
    <mergeCell ref="CE58:CF58"/>
    <mergeCell ref="BQ55:BR55"/>
    <mergeCell ref="CB55:CD55"/>
    <mergeCell ref="CE55:CF55"/>
    <mergeCell ref="BQ56:BR56"/>
    <mergeCell ref="CB56:CD56"/>
    <mergeCell ref="CE56:CF56"/>
    <mergeCell ref="BS50:BX50"/>
    <mergeCell ref="BS51:BX51"/>
    <mergeCell ref="BY51:CA51"/>
    <mergeCell ref="BS52:BX52"/>
    <mergeCell ref="BY52:CA52"/>
    <mergeCell ref="BS53:BX53"/>
    <mergeCell ref="CS31:CU31"/>
    <mergeCell ref="CV31:CW31"/>
    <mergeCell ref="CH28:CI28"/>
    <mergeCell ref="BQ65:BR65"/>
    <mergeCell ref="CB65:CD65"/>
    <mergeCell ref="CE65:CF65"/>
    <mergeCell ref="BQ66:BR66"/>
    <mergeCell ref="CB66:CD66"/>
    <mergeCell ref="CE66:CF66"/>
    <mergeCell ref="BQ63:BR63"/>
    <mergeCell ref="CB63:CD63"/>
    <mergeCell ref="CE63:CF63"/>
    <mergeCell ref="BQ64:BR64"/>
    <mergeCell ref="CB64:CD64"/>
    <mergeCell ref="CE64:CF64"/>
    <mergeCell ref="BQ61:BR61"/>
    <mergeCell ref="CB61:CD61"/>
    <mergeCell ref="CE61:CF61"/>
    <mergeCell ref="BQ62:BR62"/>
    <mergeCell ref="CB62:CD62"/>
    <mergeCell ref="CE62:CF62"/>
    <mergeCell ref="BQ53:BR53"/>
    <mergeCell ref="CB53:CD53"/>
    <mergeCell ref="CE53:CF53"/>
    <mergeCell ref="BQ54:BR54"/>
    <mergeCell ref="CB54:CD54"/>
    <mergeCell ref="BQ37:BR37"/>
    <mergeCell ref="BQ51:BR51"/>
    <mergeCell ref="CB51:CD51"/>
    <mergeCell ref="CE51:CF51"/>
    <mergeCell ref="BQ52:BR52"/>
    <mergeCell ref="CB52:CD52"/>
    <mergeCell ref="CH24:CI24"/>
    <mergeCell ref="CS24:CU24"/>
    <mergeCell ref="CV24:CW24"/>
    <mergeCell ref="CH25:CI25"/>
    <mergeCell ref="CS25:CU25"/>
    <mergeCell ref="CV25:CW25"/>
    <mergeCell ref="CH22:CI22"/>
    <mergeCell ref="CS22:CU22"/>
    <mergeCell ref="CV22:CW22"/>
    <mergeCell ref="CH23:CI23"/>
    <mergeCell ref="CS23:CU23"/>
    <mergeCell ref="CV23:CW23"/>
    <mergeCell ref="CS28:CU28"/>
    <mergeCell ref="CV28:CW28"/>
    <mergeCell ref="CH29:CI29"/>
    <mergeCell ref="CS29:CU29"/>
    <mergeCell ref="CV29:CW29"/>
    <mergeCell ref="CH26:CI26"/>
    <mergeCell ref="CS26:CU26"/>
    <mergeCell ref="CV26:CW26"/>
    <mergeCell ref="CH27:CI27"/>
    <mergeCell ref="CS27:CU27"/>
    <mergeCell ref="CV27:CW27"/>
    <mergeCell ref="CH36:CI36"/>
    <mergeCell ref="CS36:CU36"/>
    <mergeCell ref="CV36:CW36"/>
    <mergeCell ref="BY50:CA50"/>
    <mergeCell ref="CH37:CI37"/>
    <mergeCell ref="CH20:CI20"/>
    <mergeCell ref="CS20:CU20"/>
    <mergeCell ref="CV20:CW20"/>
    <mergeCell ref="CH21:CI21"/>
    <mergeCell ref="CS21:CU21"/>
    <mergeCell ref="CV21:CW21"/>
    <mergeCell ref="CH18:CI18"/>
    <mergeCell ref="CS18:CU18"/>
    <mergeCell ref="CV18:CW18"/>
    <mergeCell ref="CH19:CI19"/>
    <mergeCell ref="CS19:CU19"/>
    <mergeCell ref="CV19:CW19"/>
    <mergeCell ref="CV15:CW16"/>
    <mergeCell ref="CH17:CI17"/>
    <mergeCell ref="CS17:CU17"/>
    <mergeCell ref="CV17:CW17"/>
    <mergeCell ref="CK3:CO3"/>
    <mergeCell ref="CT3:CW3"/>
    <mergeCell ref="CH5:CW6"/>
    <mergeCell ref="CH7:CO8"/>
    <mergeCell ref="CP7:CW8"/>
    <mergeCell ref="CH9:CO10"/>
    <mergeCell ref="CH11:CO12"/>
    <mergeCell ref="CP11:CW12"/>
    <mergeCell ref="CH13:CO14"/>
    <mergeCell ref="CP13:CS14"/>
    <mergeCell ref="CT13:CW14"/>
    <mergeCell ref="CH15:CI16"/>
    <mergeCell ref="CS15:CU16"/>
    <mergeCell ref="CP9:CW10"/>
    <mergeCell ref="CS37:CU37"/>
    <mergeCell ref="CV37:CW37"/>
    <mergeCell ref="CH34:CI34"/>
    <mergeCell ref="CS34:CU34"/>
    <mergeCell ref="CV34:CW34"/>
    <mergeCell ref="CH35:CI35"/>
    <mergeCell ref="CS35:CU35"/>
    <mergeCell ref="CV35:CW35"/>
    <mergeCell ref="CH32:CI32"/>
    <mergeCell ref="CS32:CU32"/>
    <mergeCell ref="CV32:CW32"/>
    <mergeCell ref="CH33:CI33"/>
    <mergeCell ref="CS33:CU33"/>
    <mergeCell ref="CV33:CW33"/>
    <mergeCell ref="CH30:CI30"/>
    <mergeCell ref="CS30:CU30"/>
    <mergeCell ref="CV30:CW30"/>
    <mergeCell ref="CJ31:CO31"/>
    <mergeCell ref="CP31:CR31"/>
    <mergeCell ref="CJ32:CO32"/>
    <mergeCell ref="CP32:CR32"/>
    <mergeCell ref="CJ33:CO33"/>
    <mergeCell ref="CP33:CR33"/>
    <mergeCell ref="CJ34:CO34"/>
    <mergeCell ref="CP34:CR34"/>
    <mergeCell ref="CJ35:CO35"/>
    <mergeCell ref="CP35:CR35"/>
    <mergeCell ref="CJ36:CO36"/>
    <mergeCell ref="CP36:CR36"/>
    <mergeCell ref="CJ37:CO37"/>
    <mergeCell ref="CP37:CR37"/>
    <mergeCell ref="CH48:CI48"/>
    <mergeCell ref="CS48:CU48"/>
    <mergeCell ref="CV48:CW48"/>
    <mergeCell ref="CH49:CI49"/>
    <mergeCell ref="CS49:CU49"/>
    <mergeCell ref="CV49:CW49"/>
    <mergeCell ref="CH46:CI46"/>
    <mergeCell ref="CS46:CU46"/>
    <mergeCell ref="CV46:CW46"/>
    <mergeCell ref="CH47:CI47"/>
    <mergeCell ref="CS47:CU47"/>
    <mergeCell ref="CV47:CW47"/>
    <mergeCell ref="CH44:CI44"/>
    <mergeCell ref="CS44:CU44"/>
    <mergeCell ref="CV44:CW44"/>
    <mergeCell ref="CH45:CI45"/>
    <mergeCell ref="CS45:CU45"/>
    <mergeCell ref="CV45:CW45"/>
    <mergeCell ref="CJ44:CO44"/>
    <mergeCell ref="CP44:CR44"/>
    <mergeCell ref="CJ45:CO45"/>
    <mergeCell ref="CP45:CR45"/>
    <mergeCell ref="CJ46:CO46"/>
    <mergeCell ref="CP46:CR46"/>
    <mergeCell ref="CH42:CI42"/>
    <mergeCell ref="CS42:CU42"/>
    <mergeCell ref="CV42:CW42"/>
    <mergeCell ref="CH43:CI43"/>
    <mergeCell ref="CS43:CU43"/>
    <mergeCell ref="CV43:CW43"/>
    <mergeCell ref="CH40:CI40"/>
    <mergeCell ref="CS40:CU40"/>
    <mergeCell ref="CV40:CW40"/>
    <mergeCell ref="CH41:CI41"/>
    <mergeCell ref="CS41:CU41"/>
    <mergeCell ref="CV41:CW41"/>
    <mergeCell ref="CH38:CI38"/>
    <mergeCell ref="CS38:CU38"/>
    <mergeCell ref="CV38:CW38"/>
    <mergeCell ref="CH39:CI39"/>
    <mergeCell ref="CS39:CU39"/>
    <mergeCell ref="CV39:CW39"/>
    <mergeCell ref="CJ39:CO39"/>
    <mergeCell ref="CP39:CR39"/>
    <mergeCell ref="CJ40:CO40"/>
    <mergeCell ref="CP40:CR40"/>
    <mergeCell ref="CJ41:CO41"/>
    <mergeCell ref="CP41:CR41"/>
    <mergeCell ref="CJ42:CO42"/>
    <mergeCell ref="CP42:CR42"/>
    <mergeCell ref="CJ43:CO43"/>
    <mergeCell ref="CP43:CR43"/>
    <mergeCell ref="CJ38:CO38"/>
    <mergeCell ref="CP38:CR38"/>
    <mergeCell ref="CV55:CW55"/>
    <mergeCell ref="CH52:CI52"/>
    <mergeCell ref="CS52:CU52"/>
    <mergeCell ref="CV52:CW52"/>
    <mergeCell ref="CH53:CI53"/>
    <mergeCell ref="CS53:CU53"/>
    <mergeCell ref="CV53:CW53"/>
    <mergeCell ref="CH50:CI50"/>
    <mergeCell ref="CS50:CU50"/>
    <mergeCell ref="CV50:CW50"/>
    <mergeCell ref="CH51:CI51"/>
    <mergeCell ref="CS51:CU51"/>
    <mergeCell ref="CV51:CW51"/>
    <mergeCell ref="CS60:CU60"/>
    <mergeCell ref="CV60:CW60"/>
    <mergeCell ref="CH61:CI61"/>
    <mergeCell ref="CS61:CU61"/>
    <mergeCell ref="CV61:CW61"/>
    <mergeCell ref="CH58:CI58"/>
    <mergeCell ref="CS58:CU58"/>
    <mergeCell ref="CV58:CW58"/>
    <mergeCell ref="CH59:CI59"/>
    <mergeCell ref="CS59:CU59"/>
    <mergeCell ref="CV59:CW59"/>
    <mergeCell ref="CH56:CI56"/>
    <mergeCell ref="CS56:CU56"/>
    <mergeCell ref="CV56:CW56"/>
    <mergeCell ref="CH57:CI57"/>
    <mergeCell ref="CS57:CU57"/>
    <mergeCell ref="CV57:CW57"/>
    <mergeCell ref="DG20:DI20"/>
    <mergeCell ref="DA21:DF21"/>
    <mergeCell ref="DG21:DI21"/>
    <mergeCell ref="DA22:DF22"/>
    <mergeCell ref="DG22:DI22"/>
    <mergeCell ref="DA23:DF23"/>
    <mergeCell ref="CS66:CU66"/>
    <mergeCell ref="CV66:CW66"/>
    <mergeCell ref="CH64:CI64"/>
    <mergeCell ref="CS64:CU64"/>
    <mergeCell ref="CV64:CW64"/>
    <mergeCell ref="CH65:CI65"/>
    <mergeCell ref="CS65:CU65"/>
    <mergeCell ref="CV65:CW65"/>
    <mergeCell ref="CH62:CI62"/>
    <mergeCell ref="CS62:CU62"/>
    <mergeCell ref="CV62:CW62"/>
    <mergeCell ref="CH63:CI63"/>
    <mergeCell ref="CS63:CU63"/>
    <mergeCell ref="CV63:CW63"/>
    <mergeCell ref="CH66:CI66"/>
    <mergeCell ref="CJ64:CO64"/>
    <mergeCell ref="CP64:CR64"/>
    <mergeCell ref="CJ65:CO65"/>
    <mergeCell ref="CP65:CR65"/>
    <mergeCell ref="CJ66:CO66"/>
    <mergeCell ref="CP66:CR66"/>
    <mergeCell ref="CH54:CI54"/>
    <mergeCell ref="CS54:CU54"/>
    <mergeCell ref="CV54:CW54"/>
    <mergeCell ref="CH55:CI55"/>
    <mergeCell ref="CS55:CU55"/>
    <mergeCell ref="CY7:DF8"/>
    <mergeCell ref="DG7:DN8"/>
    <mergeCell ref="CY18:CZ18"/>
    <mergeCell ref="DJ18:DL18"/>
    <mergeCell ref="DM18:DN18"/>
    <mergeCell ref="CY19:CZ19"/>
    <mergeCell ref="DJ19:DL19"/>
    <mergeCell ref="DM19:DN19"/>
    <mergeCell ref="CY15:CZ16"/>
    <mergeCell ref="DJ15:DL16"/>
    <mergeCell ref="DM15:DN16"/>
    <mergeCell ref="CY17:CZ17"/>
    <mergeCell ref="DA15:DF16"/>
    <mergeCell ref="DG15:DI16"/>
    <mergeCell ref="DA17:DF17"/>
    <mergeCell ref="DG17:DI17"/>
    <mergeCell ref="DA18:DF18"/>
    <mergeCell ref="DG18:DI18"/>
    <mergeCell ref="DA19:DF19"/>
    <mergeCell ref="DG19:DI19"/>
    <mergeCell ref="DG9:DN10"/>
    <mergeCell ref="DA34:DF34"/>
    <mergeCell ref="DG34:DI34"/>
    <mergeCell ref="DA35:DF35"/>
    <mergeCell ref="DG35:DI35"/>
    <mergeCell ref="DJ17:DL17"/>
    <mergeCell ref="DM17:DN17"/>
    <mergeCell ref="CY9:DF10"/>
    <mergeCell ref="CY11:DF12"/>
    <mergeCell ref="DG11:DN12"/>
    <mergeCell ref="CY13:DF14"/>
    <mergeCell ref="DG13:DJ14"/>
    <mergeCell ref="DK13:DN14"/>
    <mergeCell ref="CY24:CZ24"/>
    <mergeCell ref="DJ24:DL24"/>
    <mergeCell ref="DM24:DN24"/>
    <mergeCell ref="CY25:CZ25"/>
    <mergeCell ref="DJ25:DL25"/>
    <mergeCell ref="DM25:DN25"/>
    <mergeCell ref="CY22:CZ22"/>
    <mergeCell ref="DJ22:DL22"/>
    <mergeCell ref="DM22:DN22"/>
    <mergeCell ref="CY23:CZ23"/>
    <mergeCell ref="DJ23:DL23"/>
    <mergeCell ref="DM23:DN23"/>
    <mergeCell ref="CY20:CZ20"/>
    <mergeCell ref="DJ20:DL20"/>
    <mergeCell ref="DM20:DN20"/>
    <mergeCell ref="CY21:CZ21"/>
    <mergeCell ref="DJ21:DL21"/>
    <mergeCell ref="DA25:DF25"/>
    <mergeCell ref="DG25:DI25"/>
    <mergeCell ref="DA20:DF20"/>
    <mergeCell ref="DM21:DN21"/>
    <mergeCell ref="CY30:CZ30"/>
    <mergeCell ref="DJ30:DL30"/>
    <mergeCell ref="CY32:CZ32"/>
    <mergeCell ref="DJ32:DL32"/>
    <mergeCell ref="DM32:DN32"/>
    <mergeCell ref="CY33:CZ33"/>
    <mergeCell ref="DJ33:DL33"/>
    <mergeCell ref="DM33:DN33"/>
    <mergeCell ref="DA26:DF26"/>
    <mergeCell ref="DG26:DI26"/>
    <mergeCell ref="DA27:DF27"/>
    <mergeCell ref="DG27:DI27"/>
    <mergeCell ref="DA28:DF28"/>
    <mergeCell ref="DG28:DI28"/>
    <mergeCell ref="DA29:DF29"/>
    <mergeCell ref="DG29:DI29"/>
    <mergeCell ref="DA30:DF30"/>
    <mergeCell ref="DG30:DI30"/>
    <mergeCell ref="DA31:DF31"/>
    <mergeCell ref="DG31:DI31"/>
    <mergeCell ref="DA32:DF32"/>
    <mergeCell ref="DG32:DI32"/>
    <mergeCell ref="DA33:DF33"/>
    <mergeCell ref="DG33:DI33"/>
    <mergeCell ref="DM30:DN30"/>
    <mergeCell ref="DG23:DI23"/>
    <mergeCell ref="DA24:DF24"/>
    <mergeCell ref="DG24:DI24"/>
    <mergeCell ref="CY44:CZ44"/>
    <mergeCell ref="DJ44:DL44"/>
    <mergeCell ref="DM44:DN44"/>
    <mergeCell ref="CY45:CZ45"/>
    <mergeCell ref="DJ45:DL45"/>
    <mergeCell ref="DM45:DN45"/>
    <mergeCell ref="CY31:CZ31"/>
    <mergeCell ref="DJ31:DL31"/>
    <mergeCell ref="DM31:DN31"/>
    <mergeCell ref="CY28:CZ28"/>
    <mergeCell ref="DJ28:DL28"/>
    <mergeCell ref="DM28:DN28"/>
    <mergeCell ref="CY29:CZ29"/>
    <mergeCell ref="DJ29:DL29"/>
    <mergeCell ref="DM29:DN29"/>
    <mergeCell ref="CY26:CZ26"/>
    <mergeCell ref="DJ26:DL26"/>
    <mergeCell ref="DM26:DN26"/>
    <mergeCell ref="CY27:CZ27"/>
    <mergeCell ref="DJ27:DL27"/>
    <mergeCell ref="DM27:DN27"/>
    <mergeCell ref="CY36:CZ36"/>
    <mergeCell ref="DJ36:DL36"/>
    <mergeCell ref="DM36:DN36"/>
    <mergeCell ref="CY37:CZ37"/>
    <mergeCell ref="DJ37:DL37"/>
    <mergeCell ref="DM37:DN37"/>
    <mergeCell ref="CY34:CZ34"/>
    <mergeCell ref="DJ34:DL34"/>
    <mergeCell ref="DM34:DN34"/>
    <mergeCell ref="CY35:CZ35"/>
    <mergeCell ref="DJ35:DL35"/>
    <mergeCell ref="DA60:DF60"/>
    <mergeCell ref="DG60:DI60"/>
    <mergeCell ref="CY42:CZ42"/>
    <mergeCell ref="DJ42:DL42"/>
    <mergeCell ref="DM42:DN42"/>
    <mergeCell ref="CY43:CZ43"/>
    <mergeCell ref="DJ43:DL43"/>
    <mergeCell ref="DM43:DN43"/>
    <mergeCell ref="CY40:CZ40"/>
    <mergeCell ref="DJ40:DL40"/>
    <mergeCell ref="DM40:DN40"/>
    <mergeCell ref="CY41:CZ41"/>
    <mergeCell ref="DJ41:DL41"/>
    <mergeCell ref="DM41:DN41"/>
    <mergeCell ref="CY38:CZ38"/>
    <mergeCell ref="DJ38:DL38"/>
    <mergeCell ref="DM38:DN38"/>
    <mergeCell ref="CY39:CZ39"/>
    <mergeCell ref="DJ39:DL39"/>
    <mergeCell ref="DM39:DN39"/>
    <mergeCell ref="CY48:CZ48"/>
    <mergeCell ref="DJ48:DL48"/>
    <mergeCell ref="DM48:DN48"/>
    <mergeCell ref="CY49:CZ49"/>
    <mergeCell ref="DJ49:DL49"/>
    <mergeCell ref="DM49:DN49"/>
    <mergeCell ref="CY46:CZ46"/>
    <mergeCell ref="DJ46:DL46"/>
    <mergeCell ref="DM46:DN46"/>
    <mergeCell ref="CY47:CZ47"/>
    <mergeCell ref="DJ47:DL47"/>
    <mergeCell ref="DM47:DN47"/>
    <mergeCell ref="CY57:CZ57"/>
    <mergeCell ref="DJ57:DL57"/>
    <mergeCell ref="DM57:DN57"/>
    <mergeCell ref="DA53:DF53"/>
    <mergeCell ref="DG53:DI53"/>
    <mergeCell ref="DA54:DF54"/>
    <mergeCell ref="DG54:DI54"/>
    <mergeCell ref="DA55:DF55"/>
    <mergeCell ref="DG55:DI55"/>
    <mergeCell ref="DA56:DF56"/>
    <mergeCell ref="DG56:DI56"/>
    <mergeCell ref="DA57:DF57"/>
    <mergeCell ref="DG57:DI57"/>
    <mergeCell ref="DA58:DF58"/>
    <mergeCell ref="DG58:DI58"/>
    <mergeCell ref="DA59:DF59"/>
    <mergeCell ref="DG59:DI59"/>
    <mergeCell ref="CY64:CZ64"/>
    <mergeCell ref="DJ64:DL64"/>
    <mergeCell ref="DM64:DN64"/>
    <mergeCell ref="CY65:CZ65"/>
    <mergeCell ref="DJ65:DL65"/>
    <mergeCell ref="DM65:DN65"/>
    <mergeCell ref="CY62:CZ62"/>
    <mergeCell ref="DJ62:DL62"/>
    <mergeCell ref="DM62:DN62"/>
    <mergeCell ref="CY63:CZ63"/>
    <mergeCell ref="DJ63:DL63"/>
    <mergeCell ref="DM63:DN63"/>
    <mergeCell ref="CY66:CZ66"/>
    <mergeCell ref="CY54:CZ54"/>
    <mergeCell ref="DJ54:DL54"/>
    <mergeCell ref="DM54:DN54"/>
    <mergeCell ref="CY55:CZ55"/>
    <mergeCell ref="DJ55:DL55"/>
    <mergeCell ref="DM55:DN55"/>
    <mergeCell ref="CY60:CZ60"/>
    <mergeCell ref="DJ60:DL60"/>
    <mergeCell ref="DM60:DN60"/>
    <mergeCell ref="CY61:CZ61"/>
    <mergeCell ref="DJ61:DL61"/>
    <mergeCell ref="DM61:DN61"/>
    <mergeCell ref="CY58:CZ58"/>
    <mergeCell ref="DJ58:DL58"/>
    <mergeCell ref="DM58:DN58"/>
    <mergeCell ref="CY59:CZ59"/>
    <mergeCell ref="DJ59:DL59"/>
    <mergeCell ref="DM59:DN59"/>
    <mergeCell ref="CY56:CZ56"/>
    <mergeCell ref="DS3:DW3"/>
    <mergeCell ref="EB3:EE3"/>
    <mergeCell ref="DP5:EE6"/>
    <mergeCell ref="DP7:DW8"/>
    <mergeCell ref="DX7:EE8"/>
    <mergeCell ref="DP18:DQ18"/>
    <mergeCell ref="EA18:EC18"/>
    <mergeCell ref="ED18:EE18"/>
    <mergeCell ref="DP19:DQ19"/>
    <mergeCell ref="EA19:EC19"/>
    <mergeCell ref="ED19:EE19"/>
    <mergeCell ref="DP15:DQ16"/>
    <mergeCell ref="EA15:EC16"/>
    <mergeCell ref="ED15:EE16"/>
    <mergeCell ref="DP17:DQ17"/>
    <mergeCell ref="DJ66:DL66"/>
    <mergeCell ref="DM66:DN66"/>
    <mergeCell ref="DJ52:DL52"/>
    <mergeCell ref="DM52:DN52"/>
    <mergeCell ref="DJ53:DL53"/>
    <mergeCell ref="DM53:DN53"/>
    <mergeCell ref="DJ50:DL50"/>
    <mergeCell ref="DM50:DN50"/>
    <mergeCell ref="DJ51:DL51"/>
    <mergeCell ref="DM51:DN51"/>
    <mergeCell ref="DJ56:DL56"/>
    <mergeCell ref="DM56:DN56"/>
    <mergeCell ref="DM35:DN35"/>
    <mergeCell ref="DP33:DQ33"/>
    <mergeCell ref="EA33:EC33"/>
    <mergeCell ref="ED33:EE33"/>
    <mergeCell ref="EA17:EC17"/>
    <mergeCell ref="ED17:EE17"/>
    <mergeCell ref="DP9:DW10"/>
    <mergeCell ref="DP11:DW12"/>
    <mergeCell ref="DX11:EE12"/>
    <mergeCell ref="DP13:DW14"/>
    <mergeCell ref="DX13:EA14"/>
    <mergeCell ref="EB13:EE14"/>
    <mergeCell ref="DP24:DQ24"/>
    <mergeCell ref="EA24:EC24"/>
    <mergeCell ref="ED24:EE24"/>
    <mergeCell ref="DP25:DQ25"/>
    <mergeCell ref="EA25:EC25"/>
    <mergeCell ref="ED25:EE25"/>
    <mergeCell ref="DP22:DQ22"/>
    <mergeCell ref="EA22:EC22"/>
    <mergeCell ref="ED22:EE22"/>
    <mergeCell ref="DP23:DQ23"/>
    <mergeCell ref="EA23:EC23"/>
    <mergeCell ref="ED23:EE23"/>
    <mergeCell ref="DP20:DQ20"/>
    <mergeCell ref="EA20:EC20"/>
    <mergeCell ref="ED20:EE20"/>
    <mergeCell ref="DP21:DQ21"/>
    <mergeCell ref="EA21:EC21"/>
    <mergeCell ref="ED21:EE21"/>
    <mergeCell ref="DR25:DW25"/>
    <mergeCell ref="DX25:DZ25"/>
    <mergeCell ref="DX9:EE10"/>
    <mergeCell ref="DR24:DW24"/>
    <mergeCell ref="DX24:DZ24"/>
    <mergeCell ref="DP30:DQ30"/>
    <mergeCell ref="EA30:EC30"/>
    <mergeCell ref="ED30:EE30"/>
    <mergeCell ref="DR48:DW48"/>
    <mergeCell ref="DX48:DZ48"/>
    <mergeCell ref="DR49:DW49"/>
    <mergeCell ref="DX49:DZ49"/>
    <mergeCell ref="DP31:DQ31"/>
    <mergeCell ref="EA31:EC31"/>
    <mergeCell ref="ED31:EE31"/>
    <mergeCell ref="DP28:DQ28"/>
    <mergeCell ref="EA28:EC28"/>
    <mergeCell ref="ED28:EE28"/>
    <mergeCell ref="DP29:DQ29"/>
    <mergeCell ref="EA29:EC29"/>
    <mergeCell ref="ED29:EE29"/>
    <mergeCell ref="DP26:DQ26"/>
    <mergeCell ref="EA26:EC26"/>
    <mergeCell ref="ED26:EE26"/>
    <mergeCell ref="DP27:DQ27"/>
    <mergeCell ref="EA27:EC27"/>
    <mergeCell ref="ED27:EE27"/>
    <mergeCell ref="DP36:DQ36"/>
    <mergeCell ref="EA36:EC36"/>
    <mergeCell ref="ED36:EE36"/>
    <mergeCell ref="DP37:DQ37"/>
    <mergeCell ref="EA37:EC37"/>
    <mergeCell ref="ED37:EE37"/>
    <mergeCell ref="DP34:DQ34"/>
    <mergeCell ref="EA34:EC34"/>
    <mergeCell ref="ED34:EE34"/>
    <mergeCell ref="DP35:DQ35"/>
    <mergeCell ref="DP44:DQ44"/>
    <mergeCell ref="EA44:EC44"/>
    <mergeCell ref="ED44:EE44"/>
    <mergeCell ref="DP45:DQ45"/>
    <mergeCell ref="EA45:EC45"/>
    <mergeCell ref="ED45:EE45"/>
    <mergeCell ref="DR42:DW42"/>
    <mergeCell ref="DX42:DZ42"/>
    <mergeCell ref="DR43:DW43"/>
    <mergeCell ref="DX43:DZ43"/>
    <mergeCell ref="DR44:DW44"/>
    <mergeCell ref="DX44:DZ44"/>
    <mergeCell ref="DR45:DW45"/>
    <mergeCell ref="DX45:DZ45"/>
    <mergeCell ref="DP42:DQ42"/>
    <mergeCell ref="EA42:EC42"/>
    <mergeCell ref="ED42:EE42"/>
    <mergeCell ref="DP43:DQ43"/>
    <mergeCell ref="EA43:EC43"/>
    <mergeCell ref="ED43:EE43"/>
    <mergeCell ref="ED51:EE51"/>
    <mergeCell ref="DR50:DW50"/>
    <mergeCell ref="DX50:DZ50"/>
    <mergeCell ref="DR46:DW46"/>
    <mergeCell ref="DX46:DZ46"/>
    <mergeCell ref="DR47:DW47"/>
    <mergeCell ref="DX47:DZ47"/>
    <mergeCell ref="DR51:DW51"/>
    <mergeCell ref="DX51:DZ51"/>
    <mergeCell ref="DR52:DW52"/>
    <mergeCell ref="DX52:DZ52"/>
    <mergeCell ref="DR53:DW53"/>
    <mergeCell ref="DX53:DZ53"/>
    <mergeCell ref="DR54:DW54"/>
    <mergeCell ref="DX54:DZ54"/>
    <mergeCell ref="DR55:DW55"/>
    <mergeCell ref="DX55:DZ55"/>
    <mergeCell ref="DP59:DQ59"/>
    <mergeCell ref="EA59:EC59"/>
    <mergeCell ref="ED59:EE59"/>
    <mergeCell ref="DP56:DQ56"/>
    <mergeCell ref="EA56:EC56"/>
    <mergeCell ref="ED56:EE56"/>
    <mergeCell ref="DP57:DQ57"/>
    <mergeCell ref="EA57:EC57"/>
    <mergeCell ref="ED57:EE57"/>
    <mergeCell ref="DP48:DQ48"/>
    <mergeCell ref="EA48:EC48"/>
    <mergeCell ref="ED48:EE48"/>
    <mergeCell ref="DP49:DQ49"/>
    <mergeCell ref="EA49:EC49"/>
    <mergeCell ref="ED49:EE49"/>
    <mergeCell ref="DP46:DQ46"/>
    <mergeCell ref="EA46:EC46"/>
    <mergeCell ref="ED46:EE46"/>
    <mergeCell ref="DP47:DQ47"/>
    <mergeCell ref="EA47:EC47"/>
    <mergeCell ref="ED47:EE47"/>
    <mergeCell ref="DP52:DQ52"/>
    <mergeCell ref="EA52:EC52"/>
    <mergeCell ref="ED52:EE52"/>
    <mergeCell ref="DP53:DQ53"/>
    <mergeCell ref="EA53:EC53"/>
    <mergeCell ref="ED53:EE53"/>
    <mergeCell ref="DP50:DQ50"/>
    <mergeCell ref="EA50:EC50"/>
    <mergeCell ref="ED50:EE50"/>
    <mergeCell ref="DP51:DQ51"/>
    <mergeCell ref="EA51:EC51"/>
    <mergeCell ref="DP64:DQ64"/>
    <mergeCell ref="EA64:EC64"/>
    <mergeCell ref="ED64:EE64"/>
    <mergeCell ref="DP65:DQ65"/>
    <mergeCell ref="EA65:EC65"/>
    <mergeCell ref="ED65:EE65"/>
    <mergeCell ref="DP62:DQ62"/>
    <mergeCell ref="EA62:EC62"/>
    <mergeCell ref="ED62:EE62"/>
    <mergeCell ref="DP63:DQ63"/>
    <mergeCell ref="EA63:EC63"/>
    <mergeCell ref="ED63:EE63"/>
    <mergeCell ref="DP66:DQ66"/>
    <mergeCell ref="DP54:DQ54"/>
    <mergeCell ref="EA54:EC54"/>
    <mergeCell ref="ED54:EE54"/>
    <mergeCell ref="DP55:DQ55"/>
    <mergeCell ref="EA55:EC55"/>
    <mergeCell ref="ED55:EE55"/>
    <mergeCell ref="DR65:DW65"/>
    <mergeCell ref="DX65:DZ65"/>
    <mergeCell ref="DR66:DW66"/>
    <mergeCell ref="DX66:DZ66"/>
    <mergeCell ref="DP60:DQ60"/>
    <mergeCell ref="EA60:EC60"/>
    <mergeCell ref="ED60:EE60"/>
    <mergeCell ref="DP61:DQ61"/>
    <mergeCell ref="EA61:EC61"/>
    <mergeCell ref="ED61:EE61"/>
    <mergeCell ref="DP58:DQ58"/>
    <mergeCell ref="EA58:EC58"/>
    <mergeCell ref="ED58:EE58"/>
    <mergeCell ref="EJ3:EN3"/>
    <mergeCell ref="ES3:EV3"/>
    <mergeCell ref="EG5:EV6"/>
    <mergeCell ref="EG7:EN8"/>
    <mergeCell ref="EO7:EV8"/>
    <mergeCell ref="EG18:EH18"/>
    <mergeCell ref="ER18:ET18"/>
    <mergeCell ref="EU18:EV18"/>
    <mergeCell ref="EG19:EH19"/>
    <mergeCell ref="ER19:ET19"/>
    <mergeCell ref="EU19:EV19"/>
    <mergeCell ref="EG15:EH16"/>
    <mergeCell ref="ER15:ET16"/>
    <mergeCell ref="EU15:EV16"/>
    <mergeCell ref="EG17:EH17"/>
    <mergeCell ref="EA66:EC66"/>
    <mergeCell ref="ED66:EE66"/>
    <mergeCell ref="EA40:EC40"/>
    <mergeCell ref="ED40:EE40"/>
    <mergeCell ref="EA41:EC41"/>
    <mergeCell ref="ED41:EE41"/>
    <mergeCell ref="EA38:EC38"/>
    <mergeCell ref="ED38:EE38"/>
    <mergeCell ref="EA39:EC39"/>
    <mergeCell ref="ED39:EE39"/>
    <mergeCell ref="EA32:EC32"/>
    <mergeCell ref="ED32:EE32"/>
    <mergeCell ref="EG9:EN10"/>
    <mergeCell ref="EG11:EN12"/>
    <mergeCell ref="EO11:EV12"/>
    <mergeCell ref="EG13:EN14"/>
    <mergeCell ref="EO13:ER14"/>
    <mergeCell ref="ES13:EV14"/>
    <mergeCell ref="EG24:EH24"/>
    <mergeCell ref="ER24:ET24"/>
    <mergeCell ref="EU24:EV24"/>
    <mergeCell ref="EG25:EH25"/>
    <mergeCell ref="ER25:ET25"/>
    <mergeCell ref="EU25:EV25"/>
    <mergeCell ref="EG22:EH22"/>
    <mergeCell ref="ER22:ET22"/>
    <mergeCell ref="EU22:EV22"/>
    <mergeCell ref="EG23:EH23"/>
    <mergeCell ref="ER23:ET23"/>
    <mergeCell ref="EU23:EV23"/>
    <mergeCell ref="EG20:EH20"/>
    <mergeCell ref="ER20:ET20"/>
    <mergeCell ref="EU20:EV20"/>
    <mergeCell ref="EG21:EH21"/>
    <mergeCell ref="ER21:ET21"/>
    <mergeCell ref="EU21:EV21"/>
    <mergeCell ref="EI15:EN16"/>
    <mergeCell ref="EO15:EQ16"/>
    <mergeCell ref="EI17:EN17"/>
    <mergeCell ref="EO17:EQ17"/>
    <mergeCell ref="EI18:EN18"/>
    <mergeCell ref="EO18:EQ18"/>
    <mergeCell ref="EI19:EN19"/>
    <mergeCell ref="EO19:EQ19"/>
    <mergeCell ref="EI20:EN20"/>
    <mergeCell ref="EO20:EQ20"/>
    <mergeCell ref="EI21:EN21"/>
    <mergeCell ref="EO21:EQ21"/>
    <mergeCell ref="EI22:EN22"/>
    <mergeCell ref="ER37:ET37"/>
    <mergeCell ref="EU37:EV37"/>
    <mergeCell ref="EG34:EH34"/>
    <mergeCell ref="ER34:ET34"/>
    <mergeCell ref="EU34:EV34"/>
    <mergeCell ref="EG35:EH35"/>
    <mergeCell ref="ER35:ET35"/>
    <mergeCell ref="EU35:EV35"/>
    <mergeCell ref="EG32:EH32"/>
    <mergeCell ref="ER32:ET32"/>
    <mergeCell ref="EU32:EV32"/>
    <mergeCell ref="EG33:EH33"/>
    <mergeCell ref="ER33:ET33"/>
    <mergeCell ref="EU33:EV33"/>
    <mergeCell ref="ER17:ET17"/>
    <mergeCell ref="EU17:EV17"/>
    <mergeCell ref="EG30:EH30"/>
    <mergeCell ref="ER30:ET30"/>
    <mergeCell ref="EU30:EV30"/>
    <mergeCell ref="EG31:EH31"/>
    <mergeCell ref="ER31:ET31"/>
    <mergeCell ref="EU31:EV31"/>
    <mergeCell ref="EG28:EH28"/>
    <mergeCell ref="ER28:ET28"/>
    <mergeCell ref="EU28:EV28"/>
    <mergeCell ref="EG29:EH29"/>
    <mergeCell ref="ER29:ET29"/>
    <mergeCell ref="EU29:EV29"/>
    <mergeCell ref="EG26:EH26"/>
    <mergeCell ref="ER26:ET26"/>
    <mergeCell ref="EU26:EV26"/>
    <mergeCell ref="EG27:EH27"/>
    <mergeCell ref="ER27:ET27"/>
    <mergeCell ref="EU27:EV27"/>
    <mergeCell ref="EG36:EH36"/>
    <mergeCell ref="ER36:ET36"/>
    <mergeCell ref="EU36:EV36"/>
    <mergeCell ref="EG48:EH48"/>
    <mergeCell ref="ER48:ET48"/>
    <mergeCell ref="EU48:EV48"/>
    <mergeCell ref="EG49:EH49"/>
    <mergeCell ref="ER49:ET49"/>
    <mergeCell ref="EU49:EV49"/>
    <mergeCell ref="EG46:EH46"/>
    <mergeCell ref="ER46:ET46"/>
    <mergeCell ref="EU46:EV46"/>
    <mergeCell ref="EG47:EH47"/>
    <mergeCell ref="ER47:ET47"/>
    <mergeCell ref="EU47:EV47"/>
    <mergeCell ref="EG44:EH44"/>
    <mergeCell ref="ER44:ET44"/>
    <mergeCell ref="EU44:EV44"/>
    <mergeCell ref="EG45:EH45"/>
    <mergeCell ref="ER45:ET45"/>
    <mergeCell ref="EU45:EV45"/>
    <mergeCell ref="EI44:EN44"/>
    <mergeCell ref="EO44:EQ44"/>
    <mergeCell ref="EI45:EN45"/>
    <mergeCell ref="EO45:EQ45"/>
    <mergeCell ref="EI46:EN46"/>
    <mergeCell ref="EO46:EQ46"/>
    <mergeCell ref="EG42:EH42"/>
    <mergeCell ref="ER42:ET42"/>
    <mergeCell ref="EU42:EV42"/>
    <mergeCell ref="EG43:EH43"/>
    <mergeCell ref="ER43:ET43"/>
    <mergeCell ref="EU43:EV43"/>
    <mergeCell ref="EG40:EH40"/>
    <mergeCell ref="ER40:ET40"/>
    <mergeCell ref="EU40:EV40"/>
    <mergeCell ref="EG41:EH41"/>
    <mergeCell ref="ER41:ET41"/>
    <mergeCell ref="EU41:EV41"/>
    <mergeCell ref="EG38:EH38"/>
    <mergeCell ref="ER38:ET38"/>
    <mergeCell ref="EU38:EV38"/>
    <mergeCell ref="EG39:EH39"/>
    <mergeCell ref="ER39:ET39"/>
    <mergeCell ref="EU39:EV39"/>
    <mergeCell ref="EI39:EN39"/>
    <mergeCell ref="EO39:EQ39"/>
    <mergeCell ref="EI40:EN40"/>
    <mergeCell ref="EO40:EQ40"/>
    <mergeCell ref="EI41:EN41"/>
    <mergeCell ref="EO41:EQ41"/>
    <mergeCell ref="EI42:EN42"/>
    <mergeCell ref="EO42:EQ42"/>
    <mergeCell ref="EI43:EN43"/>
    <mergeCell ref="EO43:EQ43"/>
    <mergeCell ref="EO38:EQ38"/>
    <mergeCell ref="EI38:EN38"/>
    <mergeCell ref="ER50:ET50"/>
    <mergeCell ref="EU50:EV50"/>
    <mergeCell ref="EG51:EH51"/>
    <mergeCell ref="ER51:ET51"/>
    <mergeCell ref="EU51:EV51"/>
    <mergeCell ref="EG60:EH60"/>
    <mergeCell ref="ER60:ET60"/>
    <mergeCell ref="EU60:EV60"/>
    <mergeCell ref="EG61:EH61"/>
    <mergeCell ref="ER61:ET61"/>
    <mergeCell ref="EU61:EV61"/>
    <mergeCell ref="EG58:EH58"/>
    <mergeCell ref="ER58:ET58"/>
    <mergeCell ref="EU58:EV58"/>
    <mergeCell ref="EG59:EH59"/>
    <mergeCell ref="ER59:ET59"/>
    <mergeCell ref="EU59:EV59"/>
    <mergeCell ref="EG56:EH56"/>
    <mergeCell ref="ER56:ET56"/>
    <mergeCell ref="EU56:EV56"/>
    <mergeCell ref="EG57:EH57"/>
    <mergeCell ref="ER57:ET57"/>
    <mergeCell ref="EU57:EV57"/>
    <mergeCell ref="EI58:EN58"/>
    <mergeCell ref="EO58:EQ58"/>
    <mergeCell ref="EI59:EN59"/>
    <mergeCell ref="EO59:EQ59"/>
    <mergeCell ref="EI60:EN60"/>
    <mergeCell ref="EO60:EQ60"/>
    <mergeCell ref="EI61:EN61"/>
    <mergeCell ref="EO61:EQ61"/>
    <mergeCell ref="EX28:EY28"/>
    <mergeCell ref="FI28:FK28"/>
    <mergeCell ref="FL28:FM28"/>
    <mergeCell ref="EX29:EY29"/>
    <mergeCell ref="FI29:FK29"/>
    <mergeCell ref="FL29:FM29"/>
    <mergeCell ref="EX38:EY38"/>
    <mergeCell ref="FI38:FK38"/>
    <mergeCell ref="FL38:FM38"/>
    <mergeCell ref="EX39:EY39"/>
    <mergeCell ref="EG66:EH66"/>
    <mergeCell ref="ER66:ET66"/>
    <mergeCell ref="EU66:EV66"/>
    <mergeCell ref="EG64:EH64"/>
    <mergeCell ref="ER64:ET64"/>
    <mergeCell ref="EU64:EV64"/>
    <mergeCell ref="EG65:EH65"/>
    <mergeCell ref="ER65:ET65"/>
    <mergeCell ref="EU65:EV65"/>
    <mergeCell ref="EG62:EH62"/>
    <mergeCell ref="ER62:ET62"/>
    <mergeCell ref="EU62:EV62"/>
    <mergeCell ref="EG63:EH63"/>
    <mergeCell ref="ER63:ET63"/>
    <mergeCell ref="EU63:EV63"/>
    <mergeCell ref="EI64:EN64"/>
    <mergeCell ref="EO64:EQ64"/>
    <mergeCell ref="EI65:EN65"/>
    <mergeCell ref="EO65:EQ65"/>
    <mergeCell ref="EI66:EN66"/>
    <mergeCell ref="EO66:EQ66"/>
    <mergeCell ref="EG54:EH54"/>
    <mergeCell ref="EX9:FE10"/>
    <mergeCell ref="EX11:FE12"/>
    <mergeCell ref="FF11:FM12"/>
    <mergeCell ref="EX13:FE14"/>
    <mergeCell ref="FF13:FI14"/>
    <mergeCell ref="FJ13:FM14"/>
    <mergeCell ref="FA3:FE3"/>
    <mergeCell ref="FJ3:FM3"/>
    <mergeCell ref="EX5:FM6"/>
    <mergeCell ref="EX7:FE8"/>
    <mergeCell ref="FF7:FM8"/>
    <mergeCell ref="EX15:EY16"/>
    <mergeCell ref="FI15:FK16"/>
    <mergeCell ref="FL15:FM16"/>
    <mergeCell ref="EX17:EY17"/>
    <mergeCell ref="FI17:FK17"/>
    <mergeCell ref="FL17:FM17"/>
    <mergeCell ref="EZ15:FE16"/>
    <mergeCell ref="FF15:FH16"/>
    <mergeCell ref="EZ17:FE17"/>
    <mergeCell ref="FF17:FH17"/>
    <mergeCell ref="EX18:EY18"/>
    <mergeCell ref="FI18:FK18"/>
    <mergeCell ref="FL18:FM18"/>
    <mergeCell ref="EX19:EY19"/>
    <mergeCell ref="FI19:FK19"/>
    <mergeCell ref="FL19:FM19"/>
    <mergeCell ref="EX26:EY26"/>
    <mergeCell ref="FI26:FK26"/>
    <mergeCell ref="FL26:FM26"/>
    <mergeCell ref="EX27:EY27"/>
    <mergeCell ref="FI27:FK27"/>
    <mergeCell ref="FL27:FM27"/>
    <mergeCell ref="EX24:EY24"/>
    <mergeCell ref="FI24:FK24"/>
    <mergeCell ref="FL24:FM24"/>
    <mergeCell ref="EX25:EY25"/>
    <mergeCell ref="FI25:FK25"/>
    <mergeCell ref="FL25:FM25"/>
    <mergeCell ref="EX22:EY22"/>
    <mergeCell ref="FI22:FK22"/>
    <mergeCell ref="FL22:FM22"/>
    <mergeCell ref="EX23:EY23"/>
    <mergeCell ref="FI23:FK23"/>
    <mergeCell ref="FL23:FM23"/>
    <mergeCell ref="EZ24:FE24"/>
    <mergeCell ref="FF24:FH24"/>
    <mergeCell ref="EZ25:FE25"/>
    <mergeCell ref="FF25:FH25"/>
    <mergeCell ref="EZ26:FE26"/>
    <mergeCell ref="FF26:FH26"/>
    <mergeCell ref="EZ27:FE27"/>
    <mergeCell ref="FF27:FH27"/>
    <mergeCell ref="FI45:FK45"/>
    <mergeCell ref="FL45:FM45"/>
    <mergeCell ref="EX42:EY42"/>
    <mergeCell ref="FI42:FK42"/>
    <mergeCell ref="FL42:FM42"/>
    <mergeCell ref="EX43:EY43"/>
    <mergeCell ref="FI43:FK43"/>
    <mergeCell ref="FL43:FM43"/>
    <mergeCell ref="EX40:EY40"/>
    <mergeCell ref="FI40:FK40"/>
    <mergeCell ref="FL40:FM40"/>
    <mergeCell ref="EX41:EY41"/>
    <mergeCell ref="FI41:FK41"/>
    <mergeCell ref="FL41:FM41"/>
    <mergeCell ref="EX20:EY20"/>
    <mergeCell ref="FI20:FK20"/>
    <mergeCell ref="FL20:FM20"/>
    <mergeCell ref="EX21:EY21"/>
    <mergeCell ref="FI21:FK21"/>
    <mergeCell ref="FL21:FM21"/>
    <mergeCell ref="EX32:EY32"/>
    <mergeCell ref="FI32:FK32"/>
    <mergeCell ref="FL32:FM32"/>
    <mergeCell ref="EX33:EY33"/>
    <mergeCell ref="FI33:FK33"/>
    <mergeCell ref="FL33:FM33"/>
    <mergeCell ref="EX30:EY30"/>
    <mergeCell ref="FI30:FK30"/>
    <mergeCell ref="FL30:FM30"/>
    <mergeCell ref="EX31:EY31"/>
    <mergeCell ref="FI31:FK31"/>
    <mergeCell ref="FL31:FM31"/>
    <mergeCell ref="FI39:FK39"/>
    <mergeCell ref="FL39:FM39"/>
    <mergeCell ref="EX36:EY36"/>
    <mergeCell ref="FI36:FK36"/>
    <mergeCell ref="FL36:FM36"/>
    <mergeCell ref="EX37:EY37"/>
    <mergeCell ref="FI37:FK37"/>
    <mergeCell ref="FL37:FM37"/>
    <mergeCell ref="EX34:EY34"/>
    <mergeCell ref="FI34:FK34"/>
    <mergeCell ref="FL34:FM34"/>
    <mergeCell ref="EX35:EY35"/>
    <mergeCell ref="FI35:FK35"/>
    <mergeCell ref="FL35:FM35"/>
    <mergeCell ref="EX44:EY44"/>
    <mergeCell ref="FI44:FK44"/>
    <mergeCell ref="FL44:FM44"/>
    <mergeCell ref="EZ42:FE42"/>
    <mergeCell ref="FF42:FH42"/>
    <mergeCell ref="EZ43:FE43"/>
    <mergeCell ref="FF43:FH43"/>
    <mergeCell ref="EZ44:FE44"/>
    <mergeCell ref="FF44:FH44"/>
    <mergeCell ref="FI56:FK56"/>
    <mergeCell ref="FL56:FM56"/>
    <mergeCell ref="EX57:EY57"/>
    <mergeCell ref="FI57:FK57"/>
    <mergeCell ref="FL57:FM57"/>
    <mergeCell ref="EX54:EY54"/>
    <mergeCell ref="FI54:FK54"/>
    <mergeCell ref="FL54:FM54"/>
    <mergeCell ref="EX55:EY55"/>
    <mergeCell ref="FI55:FK55"/>
    <mergeCell ref="FL55:FM55"/>
    <mergeCell ref="EX52:EY52"/>
    <mergeCell ref="FI52:FK52"/>
    <mergeCell ref="FL52:FM52"/>
    <mergeCell ref="EX53:EY53"/>
    <mergeCell ref="FI53:FK53"/>
    <mergeCell ref="FL53:FM53"/>
    <mergeCell ref="EZ52:FE52"/>
    <mergeCell ref="FF52:FH52"/>
    <mergeCell ref="EZ53:FE53"/>
    <mergeCell ref="FF53:FH53"/>
    <mergeCell ref="EZ54:FE54"/>
    <mergeCell ref="FF54:FH54"/>
    <mergeCell ref="EZ55:FE55"/>
    <mergeCell ref="FF55:FH55"/>
    <mergeCell ref="EZ56:FE56"/>
    <mergeCell ref="FF56:FH56"/>
    <mergeCell ref="EZ57:FE57"/>
    <mergeCell ref="FF57:FH57"/>
    <mergeCell ref="FI50:FK50"/>
    <mergeCell ref="FL50:FM50"/>
    <mergeCell ref="EX51:EY51"/>
    <mergeCell ref="FI51:FK51"/>
    <mergeCell ref="FL51:FM51"/>
    <mergeCell ref="EX48:EY48"/>
    <mergeCell ref="FI48:FK48"/>
    <mergeCell ref="FL48:FM48"/>
    <mergeCell ref="EX49:EY49"/>
    <mergeCell ref="FI49:FK49"/>
    <mergeCell ref="FL49:FM49"/>
    <mergeCell ref="EX46:EY46"/>
    <mergeCell ref="FI46:FK46"/>
    <mergeCell ref="FL46:FM46"/>
    <mergeCell ref="EX47:EY47"/>
    <mergeCell ref="FI47:FK47"/>
    <mergeCell ref="FL47:FM47"/>
    <mergeCell ref="EZ50:FE50"/>
    <mergeCell ref="FF50:FH50"/>
    <mergeCell ref="EZ51:FE51"/>
    <mergeCell ref="FF51:FH51"/>
    <mergeCell ref="EZ46:FE46"/>
    <mergeCell ref="FF46:FH46"/>
    <mergeCell ref="EZ47:FE47"/>
    <mergeCell ref="FF47:FH47"/>
    <mergeCell ref="EZ48:FE48"/>
    <mergeCell ref="FF48:FH48"/>
    <mergeCell ref="EZ49:FE49"/>
    <mergeCell ref="FF49:FH49"/>
    <mergeCell ref="EX66:EY66"/>
    <mergeCell ref="FI66:FK66"/>
    <mergeCell ref="FL66:FM66"/>
    <mergeCell ref="EX64:EY64"/>
    <mergeCell ref="FI64:FK64"/>
    <mergeCell ref="FL64:FM64"/>
    <mergeCell ref="EX65:EY65"/>
    <mergeCell ref="FI65:FK65"/>
    <mergeCell ref="FL65:FM65"/>
    <mergeCell ref="EZ58:FE58"/>
    <mergeCell ref="FF58:FH58"/>
    <mergeCell ref="EZ59:FE59"/>
    <mergeCell ref="FF59:FH59"/>
    <mergeCell ref="EZ60:FE60"/>
    <mergeCell ref="FF60:FH60"/>
    <mergeCell ref="EZ61:FE61"/>
    <mergeCell ref="FF61:FH61"/>
    <mergeCell ref="EZ62:FE62"/>
    <mergeCell ref="FF62:FH62"/>
    <mergeCell ref="EZ63:FE63"/>
    <mergeCell ref="FF63:FH63"/>
    <mergeCell ref="EZ64:FE64"/>
    <mergeCell ref="FF64:FH64"/>
    <mergeCell ref="EZ65:FE65"/>
    <mergeCell ref="FF65:FH65"/>
    <mergeCell ref="EZ66:FE66"/>
    <mergeCell ref="FF66:FH66"/>
    <mergeCell ref="FI62:FK62"/>
    <mergeCell ref="FL62:FM62"/>
    <mergeCell ref="EX63:EY63"/>
    <mergeCell ref="FI63:FK63"/>
    <mergeCell ref="FL63:FM63"/>
    <mergeCell ref="EX60:EY60"/>
    <mergeCell ref="FI60:FK60"/>
    <mergeCell ref="FL60:FM60"/>
    <mergeCell ref="EX61:EY61"/>
    <mergeCell ref="FI61:FK61"/>
    <mergeCell ref="FL61:FM61"/>
    <mergeCell ref="EX58:EY58"/>
    <mergeCell ref="FI58:FK58"/>
    <mergeCell ref="FL58:FM58"/>
    <mergeCell ref="EX59:EY59"/>
    <mergeCell ref="FI59:FK59"/>
    <mergeCell ref="FL59:FM59"/>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T32:Y32"/>
    <mergeCell ref="Z32:AB32"/>
    <mergeCell ref="T57:Y57"/>
    <mergeCell ref="Z57:AB57"/>
    <mergeCell ref="EX62:EY62"/>
    <mergeCell ref="EX50:EY50"/>
    <mergeCell ref="EX56:EY56"/>
    <mergeCell ref="EX45:EY45"/>
    <mergeCell ref="ER54:ET54"/>
    <mergeCell ref="EU54:EV54"/>
    <mergeCell ref="EG55:EH55"/>
    <mergeCell ref="ER55:ET55"/>
    <mergeCell ref="EU55:EV55"/>
    <mergeCell ref="EG52:EH52"/>
    <mergeCell ref="ER52:ET52"/>
    <mergeCell ref="EU52:EV52"/>
    <mergeCell ref="EG53:EH53"/>
    <mergeCell ref="ER53:ET53"/>
    <mergeCell ref="EU53:EV53"/>
    <mergeCell ref="EG50:EH50"/>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R29:S29"/>
    <mergeCell ref="O19:P19"/>
    <mergeCell ref="O18:P18"/>
    <mergeCell ref="R20:S20"/>
    <mergeCell ref="Z15:AB16"/>
    <mergeCell ref="T17:Y17"/>
    <mergeCell ref="Z17:AB17"/>
    <mergeCell ref="T18:Y18"/>
    <mergeCell ref="Z18:AB18"/>
    <mergeCell ref="T19:Y19"/>
    <mergeCell ref="Z19:AB19"/>
    <mergeCell ref="T20:Y20"/>
    <mergeCell ref="Z20:AB20"/>
    <mergeCell ref="T21:Y21"/>
    <mergeCell ref="Z21:AB21"/>
    <mergeCell ref="T22:Y22"/>
    <mergeCell ref="Z22:AB22"/>
    <mergeCell ref="T23:Y23"/>
    <mergeCell ref="Z23:AB23"/>
    <mergeCell ref="T24:Y24"/>
    <mergeCell ref="Z24:AB24"/>
    <mergeCell ref="Z26:AB26"/>
    <mergeCell ref="T48:Y48"/>
    <mergeCell ref="Z48:AB48"/>
    <mergeCell ref="T49:Y49"/>
    <mergeCell ref="Z49:AB49"/>
    <mergeCell ref="T50:Y50"/>
    <mergeCell ref="Z50:AB50"/>
    <mergeCell ref="T51:Y51"/>
    <mergeCell ref="Z51:AB51"/>
    <mergeCell ref="T52:Y52"/>
    <mergeCell ref="Z52:AB52"/>
    <mergeCell ref="T53:Y53"/>
    <mergeCell ref="Z53:AB53"/>
    <mergeCell ref="T54:Y54"/>
    <mergeCell ref="Z54:AB54"/>
    <mergeCell ref="T55:Y55"/>
    <mergeCell ref="Z55:AB55"/>
    <mergeCell ref="AK42:AP42"/>
    <mergeCell ref="AQ42:AS42"/>
    <mergeCell ref="AK43:AP43"/>
    <mergeCell ref="AQ43:AS43"/>
    <mergeCell ref="AK44:AP44"/>
    <mergeCell ref="AQ44:AS44"/>
    <mergeCell ref="AK45:AP45"/>
    <mergeCell ref="AQ45:AS45"/>
    <mergeCell ref="AK46:AP46"/>
    <mergeCell ref="AQ46:AS46"/>
    <mergeCell ref="AK47:AP47"/>
    <mergeCell ref="T45:Y45"/>
    <mergeCell ref="Z45:AB45"/>
    <mergeCell ref="T46:Y46"/>
    <mergeCell ref="Z46:AB46"/>
    <mergeCell ref="T47:Y47"/>
    <mergeCell ref="Z47:AB47"/>
    <mergeCell ref="AI44:AJ44"/>
    <mergeCell ref="AI42:AJ42"/>
    <mergeCell ref="AC47:AE47"/>
    <mergeCell ref="AF47:AG47"/>
    <mergeCell ref="AK38:AP38"/>
    <mergeCell ref="AQ38:AS38"/>
    <mergeCell ref="AK39:AP39"/>
    <mergeCell ref="AQ39:AS39"/>
    <mergeCell ref="AK40:AP40"/>
    <mergeCell ref="AQ40:AS40"/>
    <mergeCell ref="AK41:AP41"/>
    <mergeCell ref="AQ41:AS41"/>
    <mergeCell ref="Z66:AB66"/>
    <mergeCell ref="AK15:AP16"/>
    <mergeCell ref="AQ15:AS16"/>
    <mergeCell ref="AK17:AP17"/>
    <mergeCell ref="AQ17:AS17"/>
    <mergeCell ref="AK18:AP18"/>
    <mergeCell ref="AQ18:AS18"/>
    <mergeCell ref="AK19:AP19"/>
    <mergeCell ref="AQ19:AS19"/>
    <mergeCell ref="AK20:AP20"/>
    <mergeCell ref="AQ20:AS20"/>
    <mergeCell ref="AK21:AP21"/>
    <mergeCell ref="AQ21:AS21"/>
    <mergeCell ref="AK22:AP22"/>
    <mergeCell ref="AQ22:AS22"/>
    <mergeCell ref="AK23:AP23"/>
    <mergeCell ref="AQ23:AS23"/>
    <mergeCell ref="AK24:AP24"/>
    <mergeCell ref="AQ24:AS24"/>
    <mergeCell ref="AK25:AP25"/>
    <mergeCell ref="AQ25:AS25"/>
    <mergeCell ref="AK26:AP26"/>
    <mergeCell ref="AQ26:AS26"/>
    <mergeCell ref="AK27:AP27"/>
    <mergeCell ref="AK30:AP30"/>
    <mergeCell ref="AQ30:AS30"/>
    <mergeCell ref="AK31:AP31"/>
    <mergeCell ref="AK66:AP66"/>
    <mergeCell ref="AQ66:AS66"/>
    <mergeCell ref="BB15:BG16"/>
    <mergeCell ref="BH15:BJ16"/>
    <mergeCell ref="BB17:BG17"/>
    <mergeCell ref="BH17:BJ17"/>
    <mergeCell ref="BB18:BG18"/>
    <mergeCell ref="BH18:BJ18"/>
    <mergeCell ref="BB19:BG19"/>
    <mergeCell ref="BH19:BJ19"/>
    <mergeCell ref="BB20:BG20"/>
    <mergeCell ref="BH20:BJ20"/>
    <mergeCell ref="BB21:BG21"/>
    <mergeCell ref="BH21:BJ21"/>
    <mergeCell ref="BB22:BG22"/>
    <mergeCell ref="BH22:BJ22"/>
    <mergeCell ref="BB23:BG23"/>
    <mergeCell ref="BH23:BJ23"/>
    <mergeCell ref="BB24:BG24"/>
    <mergeCell ref="BH24:BJ24"/>
    <mergeCell ref="BB25:BG25"/>
    <mergeCell ref="BH25:BJ25"/>
    <mergeCell ref="BB26:BG26"/>
    <mergeCell ref="BH26:BJ26"/>
    <mergeCell ref="BB27:BG27"/>
    <mergeCell ref="BH27:BJ27"/>
    <mergeCell ref="BB28:BG28"/>
    <mergeCell ref="BH28:BJ28"/>
    <mergeCell ref="BB29:BG29"/>
    <mergeCell ref="AK61:AP61"/>
    <mergeCell ref="AQ61:AS61"/>
    <mergeCell ref="AK62:AP62"/>
    <mergeCell ref="AQ62:AS62"/>
    <mergeCell ref="AK63:AP63"/>
    <mergeCell ref="AQ63:AS63"/>
    <mergeCell ref="AK64:AP64"/>
    <mergeCell ref="AQ64:AS64"/>
    <mergeCell ref="AK65:AP65"/>
    <mergeCell ref="AQ65:AS65"/>
    <mergeCell ref="BY25:CA25"/>
    <mergeCell ref="BS26:BX26"/>
    <mergeCell ref="BY26:CA26"/>
    <mergeCell ref="BS27:BX27"/>
    <mergeCell ref="BY27:CA27"/>
    <mergeCell ref="BS28:BX28"/>
    <mergeCell ref="BY28:CA28"/>
    <mergeCell ref="BS29:BX29"/>
    <mergeCell ref="BY29:CA29"/>
    <mergeCell ref="BS30:BX30"/>
    <mergeCell ref="BY30:CA30"/>
    <mergeCell ref="BS31:BX31"/>
    <mergeCell ref="BY31:CA31"/>
    <mergeCell ref="BS32:BX32"/>
    <mergeCell ref="BY32:CA32"/>
    <mergeCell ref="AQ55:AS55"/>
    <mergeCell ref="AK56:AP56"/>
    <mergeCell ref="AQ56:AS56"/>
    <mergeCell ref="BB31:BG31"/>
    <mergeCell ref="BH31:BJ31"/>
    <mergeCell ref="BB32:BG32"/>
    <mergeCell ref="BH32:BJ32"/>
    <mergeCell ref="BY15:CA16"/>
    <mergeCell ref="BS17:BX17"/>
    <mergeCell ref="BY17:CA17"/>
    <mergeCell ref="BS18:BX18"/>
    <mergeCell ref="BY18:CA18"/>
    <mergeCell ref="BS19:BX19"/>
    <mergeCell ref="BY19:CA19"/>
    <mergeCell ref="BS20:BX20"/>
    <mergeCell ref="BY20:CA20"/>
    <mergeCell ref="BS21:BX21"/>
    <mergeCell ref="BY21:CA21"/>
    <mergeCell ref="BS22:BX22"/>
    <mergeCell ref="BY22:CA22"/>
    <mergeCell ref="BS23:BX23"/>
    <mergeCell ref="BY23:CA23"/>
    <mergeCell ref="BS24:BX24"/>
    <mergeCell ref="BY24:CA24"/>
    <mergeCell ref="BB59:BG59"/>
    <mergeCell ref="BH59:BJ59"/>
    <mergeCell ref="BB60:BG60"/>
    <mergeCell ref="BH60:BJ60"/>
    <mergeCell ref="BB61:BG61"/>
    <mergeCell ref="BH61:BJ61"/>
    <mergeCell ref="BB62:BG62"/>
    <mergeCell ref="BH62:BJ62"/>
    <mergeCell ref="BB63:BG63"/>
    <mergeCell ref="BH63:BJ63"/>
    <mergeCell ref="BB64:BG64"/>
    <mergeCell ref="BH64:BJ64"/>
    <mergeCell ref="BB65:BG65"/>
    <mergeCell ref="BH65:BJ65"/>
    <mergeCell ref="BB66:BG66"/>
    <mergeCell ref="BH66:BJ66"/>
    <mergeCell ref="BS15:BX16"/>
    <mergeCell ref="BS25:BX25"/>
    <mergeCell ref="BS54:BX54"/>
    <mergeCell ref="BS55:BX55"/>
    <mergeCell ref="BS56:BX56"/>
    <mergeCell ref="BS57:BX57"/>
    <mergeCell ref="BQ41:BR41"/>
    <mergeCell ref="BQ47:BR47"/>
    <mergeCell ref="BQ29:BR29"/>
    <mergeCell ref="BQ30:BR30"/>
    <mergeCell ref="BB45:BG45"/>
    <mergeCell ref="BH45:BJ45"/>
    <mergeCell ref="BB46:BG46"/>
    <mergeCell ref="BH46:BJ46"/>
    <mergeCell ref="BB47:BG47"/>
    <mergeCell ref="BH47:BJ47"/>
    <mergeCell ref="BB52:BG52"/>
    <mergeCell ref="BH52:BJ52"/>
    <mergeCell ref="BB53:BG53"/>
    <mergeCell ref="BH53:BJ53"/>
    <mergeCell ref="BB54:BG54"/>
    <mergeCell ref="BH54:BJ54"/>
    <mergeCell ref="BB55:BG55"/>
    <mergeCell ref="BH55:BJ55"/>
    <mergeCell ref="BB56:BG56"/>
    <mergeCell ref="BH56:BJ56"/>
    <mergeCell ref="BB57:BG57"/>
    <mergeCell ref="BH57:BJ57"/>
    <mergeCell ref="BB58:BG58"/>
    <mergeCell ref="BH58:BJ58"/>
    <mergeCell ref="BY53:CA53"/>
    <mergeCell ref="BY54:CA54"/>
    <mergeCell ref="BY55:CA55"/>
    <mergeCell ref="BY56:CA56"/>
    <mergeCell ref="BY57:CA57"/>
    <mergeCell ref="BY41:CA41"/>
    <mergeCell ref="BS42:BX42"/>
    <mergeCell ref="BY42:CA42"/>
    <mergeCell ref="BS43:BX43"/>
    <mergeCell ref="BY43:CA43"/>
    <mergeCell ref="BS44:BX44"/>
    <mergeCell ref="BY44:CA44"/>
    <mergeCell ref="BS45:BX45"/>
    <mergeCell ref="BY45:CA45"/>
    <mergeCell ref="BS46:BX46"/>
    <mergeCell ref="BY46:CA46"/>
    <mergeCell ref="BS47:BX47"/>
    <mergeCell ref="BY47:CA47"/>
    <mergeCell ref="BS48:BX48"/>
    <mergeCell ref="BY48:CA48"/>
    <mergeCell ref="BS49:BX49"/>
    <mergeCell ref="BY49:CA49"/>
    <mergeCell ref="BY35:CA35"/>
    <mergeCell ref="BS36:BX36"/>
    <mergeCell ref="BY36:CA36"/>
    <mergeCell ref="BS37:BX37"/>
    <mergeCell ref="BY37:CA37"/>
    <mergeCell ref="BS38:BX38"/>
    <mergeCell ref="BY38:CA38"/>
    <mergeCell ref="CH31:CI31"/>
    <mergeCell ref="BS66:BX66"/>
    <mergeCell ref="BY66:CA66"/>
    <mergeCell ref="CJ15:CO16"/>
    <mergeCell ref="CP15:CR16"/>
    <mergeCell ref="CJ17:CO17"/>
    <mergeCell ref="CP17:CR17"/>
    <mergeCell ref="CJ18:CO18"/>
    <mergeCell ref="CP18:CR18"/>
    <mergeCell ref="CJ19:CO19"/>
    <mergeCell ref="CP19:CR19"/>
    <mergeCell ref="CJ20:CO20"/>
    <mergeCell ref="CP20:CR20"/>
    <mergeCell ref="CJ21:CO21"/>
    <mergeCell ref="CP21:CR21"/>
    <mergeCell ref="CJ22:CO22"/>
    <mergeCell ref="CP22:CR22"/>
    <mergeCell ref="CJ23:CO23"/>
    <mergeCell ref="CP23:CR23"/>
    <mergeCell ref="CJ24:CO24"/>
    <mergeCell ref="BS39:BX39"/>
    <mergeCell ref="BY39:CA39"/>
    <mergeCell ref="BS40:BX40"/>
    <mergeCell ref="BY40:CA40"/>
    <mergeCell ref="BS41:BX41"/>
    <mergeCell ref="CP24:CR24"/>
    <mergeCell ref="CJ25:CO25"/>
    <mergeCell ref="CP25:CR25"/>
    <mergeCell ref="CJ26:CO26"/>
    <mergeCell ref="CP26:CR26"/>
    <mergeCell ref="CJ27:CO27"/>
    <mergeCell ref="CP27:CR27"/>
    <mergeCell ref="CJ28:CO28"/>
    <mergeCell ref="CP28:CR28"/>
    <mergeCell ref="CJ29:CO29"/>
    <mergeCell ref="CP29:CR29"/>
    <mergeCell ref="CJ30:CO30"/>
    <mergeCell ref="CP30:CR30"/>
    <mergeCell ref="CJ63:CO63"/>
    <mergeCell ref="CP63:CR63"/>
    <mergeCell ref="BS58:BX58"/>
    <mergeCell ref="BY58:CA58"/>
    <mergeCell ref="BS59:BX59"/>
    <mergeCell ref="BY59:CA59"/>
    <mergeCell ref="BS60:BX60"/>
    <mergeCell ref="BY60:CA60"/>
    <mergeCell ref="BS61:BX61"/>
    <mergeCell ref="BY61:CA61"/>
    <mergeCell ref="BS62:BX62"/>
    <mergeCell ref="BY62:CA62"/>
    <mergeCell ref="BS63:BX63"/>
    <mergeCell ref="BY63:CA63"/>
    <mergeCell ref="BS33:BX33"/>
    <mergeCell ref="BY33:CA33"/>
    <mergeCell ref="BS34:BX34"/>
    <mergeCell ref="BY34:CA34"/>
    <mergeCell ref="BS35:BX35"/>
    <mergeCell ref="BS64:BX64"/>
    <mergeCell ref="BY64:CA64"/>
    <mergeCell ref="BS65:BX65"/>
    <mergeCell ref="BY65:CA65"/>
    <mergeCell ref="CH60:CI60"/>
    <mergeCell ref="CJ54:CO54"/>
    <mergeCell ref="CP54:CR54"/>
    <mergeCell ref="CJ55:CO55"/>
    <mergeCell ref="CP55:CR55"/>
    <mergeCell ref="CJ56:CO56"/>
    <mergeCell ref="CP56:CR56"/>
    <mergeCell ref="CJ57:CO57"/>
    <mergeCell ref="CP57:CR57"/>
    <mergeCell ref="CJ58:CO58"/>
    <mergeCell ref="CP58:CR58"/>
    <mergeCell ref="CJ59:CO59"/>
    <mergeCell ref="CP59:CR59"/>
    <mergeCell ref="CJ60:CO60"/>
    <mergeCell ref="CP60:CR60"/>
    <mergeCell ref="CJ61:CO61"/>
    <mergeCell ref="CP61:CR61"/>
    <mergeCell ref="CJ62:CO62"/>
    <mergeCell ref="CP62:CR62"/>
    <mergeCell ref="CE54:CF54"/>
    <mergeCell ref="DA51:DF51"/>
    <mergeCell ref="DG51:DI51"/>
    <mergeCell ref="DA52:DF52"/>
    <mergeCell ref="DG52:DI52"/>
    <mergeCell ref="CJ47:CO47"/>
    <mergeCell ref="CP47:CR47"/>
    <mergeCell ref="CJ48:CO48"/>
    <mergeCell ref="CP48:CR48"/>
    <mergeCell ref="CJ49:CO49"/>
    <mergeCell ref="CP49:CR49"/>
    <mergeCell ref="CJ50:CO50"/>
    <mergeCell ref="CP50:CR50"/>
    <mergeCell ref="CJ51:CO51"/>
    <mergeCell ref="CP51:CR51"/>
    <mergeCell ref="CJ52:CO52"/>
    <mergeCell ref="CP52:CR52"/>
    <mergeCell ref="CJ53:CO53"/>
    <mergeCell ref="CP53:CR53"/>
    <mergeCell ref="CY52:CZ52"/>
    <mergeCell ref="CY53:CZ53"/>
    <mergeCell ref="CY50:CZ50"/>
    <mergeCell ref="CY51:CZ51"/>
    <mergeCell ref="DA42:DF42"/>
    <mergeCell ref="DG42:DI42"/>
    <mergeCell ref="DA43:DF43"/>
    <mergeCell ref="DG43:DI43"/>
    <mergeCell ref="DA44:DF44"/>
    <mergeCell ref="DG44:DI44"/>
    <mergeCell ref="DA45:DF45"/>
    <mergeCell ref="DG45:DI45"/>
    <mergeCell ref="DA46:DF46"/>
    <mergeCell ref="DG46:DI46"/>
    <mergeCell ref="DA47:DF47"/>
    <mergeCell ref="DG47:DI47"/>
    <mergeCell ref="DA48:DF48"/>
    <mergeCell ref="DG48:DI48"/>
    <mergeCell ref="DA49:DF49"/>
    <mergeCell ref="DG49:DI49"/>
    <mergeCell ref="DA50:DF50"/>
    <mergeCell ref="DG50:DI50"/>
    <mergeCell ref="EI29:EN29"/>
    <mergeCell ref="DX38:DZ38"/>
    <mergeCell ref="DR39:DW39"/>
    <mergeCell ref="DX39:DZ39"/>
    <mergeCell ref="DR40:DW40"/>
    <mergeCell ref="DX40:DZ40"/>
    <mergeCell ref="DR41:DW41"/>
    <mergeCell ref="DX41:DZ41"/>
    <mergeCell ref="DA36:DF36"/>
    <mergeCell ref="DG36:DI36"/>
    <mergeCell ref="DA37:DF37"/>
    <mergeCell ref="DG37:DI37"/>
    <mergeCell ref="DA38:DF38"/>
    <mergeCell ref="DG38:DI38"/>
    <mergeCell ref="DA39:DF39"/>
    <mergeCell ref="DG39:DI39"/>
    <mergeCell ref="DA40:DF40"/>
    <mergeCell ref="DG40:DI40"/>
    <mergeCell ref="DA41:DF41"/>
    <mergeCell ref="DG41:DI41"/>
    <mergeCell ref="DP40:DQ40"/>
    <mergeCell ref="DP41:DQ41"/>
    <mergeCell ref="DP38:DQ38"/>
    <mergeCell ref="DP39:DQ39"/>
    <mergeCell ref="EG37:EH37"/>
    <mergeCell ref="EA35:EC35"/>
    <mergeCell ref="ED35:EE35"/>
    <mergeCell ref="DP32:DQ32"/>
    <mergeCell ref="DR34:DW34"/>
    <mergeCell ref="DX34:DZ34"/>
    <mergeCell ref="DR35:DW35"/>
    <mergeCell ref="EI36:EN36"/>
    <mergeCell ref="DX64:DZ64"/>
    <mergeCell ref="DR26:DW26"/>
    <mergeCell ref="DX26:DZ26"/>
    <mergeCell ref="DR27:DW27"/>
    <mergeCell ref="DX27:DZ27"/>
    <mergeCell ref="DR28:DW28"/>
    <mergeCell ref="DX28:DZ28"/>
    <mergeCell ref="DR29:DW29"/>
    <mergeCell ref="DX29:DZ29"/>
    <mergeCell ref="DR30:DW30"/>
    <mergeCell ref="DX30:DZ30"/>
    <mergeCell ref="DR31:DW31"/>
    <mergeCell ref="DX31:DZ31"/>
    <mergeCell ref="DR32:DW32"/>
    <mergeCell ref="DX32:DZ32"/>
    <mergeCell ref="DR33:DW33"/>
    <mergeCell ref="DX33:DZ33"/>
    <mergeCell ref="DR56:DW56"/>
    <mergeCell ref="DX56:DZ56"/>
    <mergeCell ref="DR57:DW57"/>
    <mergeCell ref="DX57:DZ57"/>
    <mergeCell ref="DX35:DZ35"/>
    <mergeCell ref="DR36:DW36"/>
    <mergeCell ref="DX36:DZ36"/>
    <mergeCell ref="DR37:DW37"/>
    <mergeCell ref="DX37:DZ37"/>
    <mergeCell ref="DR38:DW38"/>
    <mergeCell ref="EI37:EN37"/>
    <mergeCell ref="EO37:EQ37"/>
    <mergeCell ref="DA61:DF61"/>
    <mergeCell ref="DG61:DI61"/>
    <mergeCell ref="DA62:DF62"/>
    <mergeCell ref="DG62:DI62"/>
    <mergeCell ref="DA63:DF63"/>
    <mergeCell ref="DG63:DI63"/>
    <mergeCell ref="DA64:DF64"/>
    <mergeCell ref="DG64:DI64"/>
    <mergeCell ref="DA65:DF65"/>
    <mergeCell ref="DG65:DI65"/>
    <mergeCell ref="DA66:DF66"/>
    <mergeCell ref="DG66:DI66"/>
    <mergeCell ref="DR15:DW16"/>
    <mergeCell ref="DX15:DZ16"/>
    <mergeCell ref="DR17:DW17"/>
    <mergeCell ref="DX17:DZ17"/>
    <mergeCell ref="DR18:DW18"/>
    <mergeCell ref="DX18:DZ18"/>
    <mergeCell ref="DR19:DW19"/>
    <mergeCell ref="DX19:DZ19"/>
    <mergeCell ref="DR20:DW20"/>
    <mergeCell ref="DX20:DZ20"/>
    <mergeCell ref="DR21:DW21"/>
    <mergeCell ref="DX21:DZ21"/>
    <mergeCell ref="DR22:DW22"/>
    <mergeCell ref="DX22:DZ22"/>
    <mergeCell ref="DR23:DW23"/>
    <mergeCell ref="DX23:DZ23"/>
    <mergeCell ref="EO22:EQ22"/>
    <mergeCell ref="DR64:DW64"/>
    <mergeCell ref="EI23:EN23"/>
    <mergeCell ref="EO23:EQ23"/>
    <mergeCell ref="EI24:EN24"/>
    <mergeCell ref="EO24:EQ24"/>
    <mergeCell ref="EI25:EN25"/>
    <mergeCell ref="EO25:EQ25"/>
    <mergeCell ref="EI26:EN26"/>
    <mergeCell ref="EO26:EQ26"/>
    <mergeCell ref="EI27:EN27"/>
    <mergeCell ref="EO27:EQ27"/>
    <mergeCell ref="EI28:EN28"/>
    <mergeCell ref="EO28:EQ28"/>
    <mergeCell ref="EI56:EN56"/>
    <mergeCell ref="EO56:EQ56"/>
    <mergeCell ref="EI57:EN57"/>
    <mergeCell ref="EO57:EQ57"/>
    <mergeCell ref="EI55:EN55"/>
    <mergeCell ref="EO55:EQ55"/>
    <mergeCell ref="EO29:EQ29"/>
    <mergeCell ref="EI30:EN30"/>
    <mergeCell ref="EO30:EQ30"/>
    <mergeCell ref="EI31:EN31"/>
    <mergeCell ref="EO31:EQ31"/>
    <mergeCell ref="EI32:EN32"/>
    <mergeCell ref="EO32:EQ32"/>
    <mergeCell ref="EI33:EN33"/>
    <mergeCell ref="EO33:EQ33"/>
    <mergeCell ref="EI34:EN34"/>
    <mergeCell ref="EO34:EQ34"/>
    <mergeCell ref="EI35:EN35"/>
    <mergeCell ref="EO35:EQ35"/>
    <mergeCell ref="EO36:EQ36"/>
    <mergeCell ref="EI62:EN62"/>
    <mergeCell ref="EO62:EQ62"/>
    <mergeCell ref="EI63:EN63"/>
    <mergeCell ref="EO63:EQ63"/>
    <mergeCell ref="DR58:DW58"/>
    <mergeCell ref="DX58:DZ58"/>
    <mergeCell ref="DR59:DW59"/>
    <mergeCell ref="DX59:DZ59"/>
    <mergeCell ref="DR60:DW60"/>
    <mergeCell ref="DX60:DZ60"/>
    <mergeCell ref="DR61:DW61"/>
    <mergeCell ref="DX61:DZ61"/>
    <mergeCell ref="DR62:DW62"/>
    <mergeCell ref="DX62:DZ62"/>
    <mergeCell ref="DR63:DW63"/>
    <mergeCell ref="DX63:DZ63"/>
    <mergeCell ref="EI47:EN47"/>
    <mergeCell ref="EO47:EQ47"/>
    <mergeCell ref="EI48:EN48"/>
    <mergeCell ref="EO48:EQ48"/>
    <mergeCell ref="EI49:EN49"/>
    <mergeCell ref="EO49:EQ49"/>
    <mergeCell ref="EI50:EN50"/>
    <mergeCell ref="EO50:EQ50"/>
    <mergeCell ref="EI51:EN51"/>
    <mergeCell ref="EO51:EQ51"/>
    <mergeCell ref="EI52:EN52"/>
    <mergeCell ref="EO52:EQ52"/>
    <mergeCell ref="EI53:EN53"/>
    <mergeCell ref="EO53:EQ53"/>
    <mergeCell ref="EI54:EN54"/>
    <mergeCell ref="EO54:EQ54"/>
    <mergeCell ref="EZ45:FE45"/>
    <mergeCell ref="FF45:FH45"/>
    <mergeCell ref="EZ36:FE36"/>
    <mergeCell ref="FF36:FH36"/>
    <mergeCell ref="EZ37:FE37"/>
    <mergeCell ref="FF37:FH37"/>
    <mergeCell ref="EZ38:FE38"/>
    <mergeCell ref="FF38:FH38"/>
    <mergeCell ref="EZ39:FE39"/>
    <mergeCell ref="FF39:FH39"/>
    <mergeCell ref="EZ40:FE40"/>
    <mergeCell ref="FF40:FH40"/>
    <mergeCell ref="EZ41:FE41"/>
    <mergeCell ref="FF41:FH41"/>
    <mergeCell ref="EZ18:FE18"/>
    <mergeCell ref="FF18:FH18"/>
    <mergeCell ref="EZ19:FE19"/>
    <mergeCell ref="FF19:FH19"/>
    <mergeCell ref="EZ20:FE20"/>
    <mergeCell ref="FF20:FH20"/>
    <mergeCell ref="EZ21:FE21"/>
    <mergeCell ref="FF21:FH21"/>
    <mergeCell ref="EZ22:FE22"/>
    <mergeCell ref="FF22:FH22"/>
    <mergeCell ref="EZ23:FE23"/>
    <mergeCell ref="FF23:FH23"/>
    <mergeCell ref="EZ33:FE33"/>
    <mergeCell ref="FF33:FH33"/>
    <mergeCell ref="EZ34:FE34"/>
    <mergeCell ref="FF34:FH34"/>
    <mergeCell ref="EZ35:FE35"/>
    <mergeCell ref="FF35:FH35"/>
    <mergeCell ref="EZ28:FE28"/>
    <mergeCell ref="FF28:FH28"/>
    <mergeCell ref="EZ29:FE29"/>
    <mergeCell ref="FF29:FH29"/>
    <mergeCell ref="EZ30:FE30"/>
    <mergeCell ref="FF30:FH30"/>
    <mergeCell ref="EZ31:FE31"/>
    <mergeCell ref="FF31:FH31"/>
    <mergeCell ref="EZ32:FE32"/>
    <mergeCell ref="FF32:FH32"/>
    <mergeCell ref="GH27:GM27"/>
    <mergeCell ref="GN27:GP27"/>
    <mergeCell ref="GH28:GM28"/>
    <mergeCell ref="GN28:GP28"/>
    <mergeCell ref="GH29:GM29"/>
    <mergeCell ref="GN29:GP29"/>
    <mergeCell ref="GH30:GM30"/>
    <mergeCell ref="GN30:GP30"/>
    <mergeCell ref="GH31:GM31"/>
    <mergeCell ref="GN31:GP31"/>
    <mergeCell ref="GH32:GM32"/>
    <mergeCell ref="GN32:GP32"/>
    <mergeCell ref="FZ28:GB28"/>
    <mergeCell ref="GC28:GD28"/>
    <mergeCell ref="GF32:GG32"/>
    <mergeCell ref="GY28:HD28"/>
    <mergeCell ref="HE28:HG28"/>
    <mergeCell ref="GY29:HD29"/>
    <mergeCell ref="HE29:HG29"/>
    <mergeCell ref="GY30:HD30"/>
    <mergeCell ref="HE30:HG30"/>
    <mergeCell ref="GY31:HD31"/>
    <mergeCell ref="HE31:HG31"/>
    <mergeCell ref="GY32:HD32"/>
    <mergeCell ref="HE32:HG32"/>
    <mergeCell ref="GN22:GP22"/>
    <mergeCell ref="GH23:GM23"/>
    <mergeCell ref="GN23:GP23"/>
    <mergeCell ref="GY15:HD16"/>
    <mergeCell ref="HE15:HG16"/>
    <mergeCell ref="GY17:HD17"/>
    <mergeCell ref="HE17:HG17"/>
    <mergeCell ref="GY18:HD18"/>
    <mergeCell ref="HE18:HG18"/>
    <mergeCell ref="GY19:HD19"/>
    <mergeCell ref="HE19:HG19"/>
    <mergeCell ref="GY20:HD20"/>
    <mergeCell ref="HE20:HG20"/>
    <mergeCell ref="GY21:HD21"/>
    <mergeCell ref="HE21:HG21"/>
    <mergeCell ref="GY22:HD22"/>
    <mergeCell ref="HE22:HG22"/>
    <mergeCell ref="GY23:HD23"/>
    <mergeCell ref="HE23:HG23"/>
    <mergeCell ref="GQ32:GS32"/>
    <mergeCell ref="GT32:GU32"/>
    <mergeCell ref="HP31:HU31"/>
    <mergeCell ref="HV31:HX31"/>
    <mergeCell ref="HP32:HU32"/>
    <mergeCell ref="HV32:HX32"/>
    <mergeCell ref="IG25:IL25"/>
    <mergeCell ref="IM25:IO25"/>
    <mergeCell ref="IG26:IL26"/>
    <mergeCell ref="IM26:IO26"/>
    <mergeCell ref="IG27:IL27"/>
    <mergeCell ref="IM27:IO27"/>
    <mergeCell ref="IG28:IL28"/>
    <mergeCell ref="IM28:IO28"/>
    <mergeCell ref="IG29:IL29"/>
    <mergeCell ref="IM29:IO29"/>
    <mergeCell ref="IG30:IL30"/>
    <mergeCell ref="IM30:IO30"/>
    <mergeCell ref="IG31:IL31"/>
    <mergeCell ref="IM31:IO31"/>
    <mergeCell ref="IG32:IL32"/>
    <mergeCell ref="IM32:IO32"/>
    <mergeCell ref="HP18:HU18"/>
    <mergeCell ref="HV18:HX18"/>
    <mergeCell ref="HP19:HU19"/>
    <mergeCell ref="HV19:HX19"/>
    <mergeCell ref="HP20:HU20"/>
    <mergeCell ref="HV20:HX20"/>
    <mergeCell ref="HP21:HU21"/>
    <mergeCell ref="HV21:HX21"/>
    <mergeCell ref="HP22:HU22"/>
    <mergeCell ref="HV22:HX22"/>
    <mergeCell ref="HP23:HU23"/>
    <mergeCell ref="HV23:HX23"/>
    <mergeCell ref="IG15:IL16"/>
    <mergeCell ref="IM15:IO16"/>
    <mergeCell ref="IG17:IL17"/>
    <mergeCell ref="IM17:IO17"/>
    <mergeCell ref="IG18:IL18"/>
    <mergeCell ref="IM18:IO18"/>
    <mergeCell ref="IG19:IL19"/>
    <mergeCell ref="IM19:IO19"/>
    <mergeCell ref="IG20:IL20"/>
    <mergeCell ref="IM20:IO20"/>
    <mergeCell ref="IG21:IL21"/>
    <mergeCell ref="IM21:IO21"/>
    <mergeCell ref="IG22:IL22"/>
    <mergeCell ref="IM22:IO22"/>
    <mergeCell ref="IG23:IL23"/>
    <mergeCell ref="IM23:IO23"/>
    <mergeCell ref="IE23:IF23"/>
  </mergeCells>
  <phoneticPr fontId="55" type="noConversion"/>
  <conditionalFormatting sqref="M13">
    <cfRule type="containsText" dxfId="454" priority="29" operator="containsText" text="PASS">
      <formula>NOT(ISERROR(SEARCH(("PASS"),(M13))))</formula>
    </cfRule>
    <cfRule type="containsText" dxfId="453" priority="30" operator="containsText" text="FAIL">
      <formula>NOT(ISERROR(SEARCH(("FAIL"),(M13))))</formula>
    </cfRule>
  </conditionalFormatting>
  <conditionalFormatting sqref="AD13">
    <cfRule type="containsText" dxfId="452" priority="27" operator="containsText" text="PASS">
      <formula>NOT(ISERROR(SEARCH(("PASS"),(AD13))))</formula>
    </cfRule>
    <cfRule type="containsText" dxfId="451" priority="28" operator="containsText" text="FAIL">
      <formula>NOT(ISERROR(SEARCH(("FAIL"),(AD13))))</formula>
    </cfRule>
  </conditionalFormatting>
  <conditionalFormatting sqref="AU13">
    <cfRule type="containsText" dxfId="450" priority="25" operator="containsText" text="PASS">
      <formula>NOT(ISERROR(SEARCH(("PASS"),(AU13))))</formula>
    </cfRule>
    <cfRule type="containsText" dxfId="449" priority="26" operator="containsText" text="FAIL">
      <formula>NOT(ISERROR(SEARCH(("FAIL"),(AU13))))</formula>
    </cfRule>
  </conditionalFormatting>
  <conditionalFormatting sqref="BL13">
    <cfRule type="containsText" dxfId="448" priority="23" operator="containsText" text="PASS">
      <formula>NOT(ISERROR(SEARCH(("PASS"),(BL13))))</formula>
    </cfRule>
    <cfRule type="containsText" dxfId="447" priority="24" operator="containsText" text="FAIL">
      <formula>NOT(ISERROR(SEARCH(("FAIL"),(BL13))))</formula>
    </cfRule>
  </conditionalFormatting>
  <conditionalFormatting sqref="CC13">
    <cfRule type="containsText" dxfId="446" priority="21" operator="containsText" text="PASS">
      <formula>NOT(ISERROR(SEARCH(("PASS"),(CC13))))</formula>
    </cfRule>
    <cfRule type="containsText" dxfId="445" priority="22" operator="containsText" text="FAIL">
      <formula>NOT(ISERROR(SEARCH(("FAIL"),(CC13))))</formula>
    </cfRule>
  </conditionalFormatting>
  <conditionalFormatting sqref="CT13">
    <cfRule type="containsText" dxfId="444" priority="19" operator="containsText" text="PASS">
      <formula>NOT(ISERROR(SEARCH(("PASS"),(CT13))))</formula>
    </cfRule>
    <cfRule type="containsText" dxfId="443" priority="20" operator="containsText" text="FAIL">
      <formula>NOT(ISERROR(SEARCH(("FAIL"),(CT13))))</formula>
    </cfRule>
  </conditionalFormatting>
  <conditionalFormatting sqref="DK13">
    <cfRule type="containsText" dxfId="442" priority="17" operator="containsText" text="PASS">
      <formula>NOT(ISERROR(SEARCH(("PASS"),(DK13))))</formula>
    </cfRule>
    <cfRule type="containsText" dxfId="441" priority="18" operator="containsText" text="FAIL">
      <formula>NOT(ISERROR(SEARCH(("FAIL"),(DK13))))</formula>
    </cfRule>
  </conditionalFormatting>
  <conditionalFormatting sqref="EB13">
    <cfRule type="containsText" dxfId="440" priority="15" operator="containsText" text="PASS">
      <formula>NOT(ISERROR(SEARCH(("PASS"),(EB13))))</formula>
    </cfRule>
    <cfRule type="containsText" dxfId="439" priority="16" operator="containsText" text="FAIL">
      <formula>NOT(ISERROR(SEARCH(("FAIL"),(EB13))))</formula>
    </cfRule>
  </conditionalFormatting>
  <conditionalFormatting sqref="ES13">
    <cfRule type="containsText" dxfId="438" priority="13" operator="containsText" text="PASS">
      <formula>NOT(ISERROR(SEARCH(("PASS"),(ES13))))</formula>
    </cfRule>
    <cfRule type="containsText" dxfId="437" priority="14" operator="containsText" text="FAIL">
      <formula>NOT(ISERROR(SEARCH(("FAIL"),(ES13))))</formula>
    </cfRule>
  </conditionalFormatting>
  <conditionalFormatting sqref="FJ13">
    <cfRule type="containsText" dxfId="436" priority="11" operator="containsText" text="PASS">
      <formula>NOT(ISERROR(SEARCH(("PASS"),(FJ13))))</formula>
    </cfRule>
    <cfRule type="containsText" dxfId="435" priority="12" operator="containsText" text="FAIL">
      <formula>NOT(ISERROR(SEARCH(("FAIL"),(FJ13))))</formula>
    </cfRule>
  </conditionalFormatting>
  <conditionalFormatting sqref="GA13">
    <cfRule type="containsText" dxfId="434" priority="9" operator="containsText" text="PASS">
      <formula>NOT(ISERROR(SEARCH(("PASS"),(GA13))))</formula>
    </cfRule>
    <cfRule type="containsText" dxfId="433" priority="10" operator="containsText" text="FAIL">
      <formula>NOT(ISERROR(SEARCH(("FAIL"),(GA13))))</formula>
    </cfRule>
  </conditionalFormatting>
  <conditionalFormatting sqref="GR13">
    <cfRule type="containsText" dxfId="432" priority="7" operator="containsText" text="PASS">
      <formula>NOT(ISERROR(SEARCH(("PASS"),(GR13))))</formula>
    </cfRule>
    <cfRule type="containsText" dxfId="431" priority="8" operator="containsText" text="FAIL">
      <formula>NOT(ISERROR(SEARCH(("FAIL"),(GR13))))</formula>
    </cfRule>
  </conditionalFormatting>
  <conditionalFormatting sqref="HI13">
    <cfRule type="containsText" dxfId="430" priority="5" operator="containsText" text="PASS">
      <formula>NOT(ISERROR(SEARCH(("PASS"),(HI13))))</formula>
    </cfRule>
    <cfRule type="containsText" dxfId="429" priority="6" operator="containsText" text="FAIL">
      <formula>NOT(ISERROR(SEARCH(("FAIL"),(HI13))))</formula>
    </cfRule>
  </conditionalFormatting>
  <conditionalFormatting sqref="HZ13">
    <cfRule type="containsText" dxfId="428" priority="3" operator="containsText" text="PASS">
      <formula>NOT(ISERROR(SEARCH(("PASS"),(HZ13))))</formula>
    </cfRule>
    <cfRule type="containsText" dxfId="427" priority="4" operator="containsText" text="FAIL">
      <formula>NOT(ISERROR(SEARCH(("FAIL"),(HZ13))))</formula>
    </cfRule>
  </conditionalFormatting>
  <conditionalFormatting sqref="IQ13">
    <cfRule type="containsText" dxfId="426" priority="1" operator="containsText" text="PASS">
      <formula>NOT(ISERROR(SEARCH(("PASS"),(IQ13))))</formula>
    </cfRule>
    <cfRule type="containsText" dxfId="425" priority="2" operator="containsText" text="FAIL">
      <formula>NOT(ISERROR(SEARCH(("FAIL"),(IQ13))))</formula>
    </cfRule>
  </conditionalFormatting>
  <dataValidations count="1">
    <dataValidation type="list" allowBlank="1" showErrorMessage="1" sqref="I9:P10 Z9:AG10 AQ9:AX10 BH9:BO10 DG9:DN10 CP9:CW10 EO9:EV10 FF9:FM10 DX9:EE10 BY9:CF10 FW9:GD10 GN9:GU10 HE9:HL10 HV9:IC10 IM9:IT10" xr:uid="{2C69673B-F35C-423F-BF8B-9AF1BAE20B4E}">
      <formula1>"Yes, No"</formula1>
    </dataValidation>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ErrorMessage="1" xr:uid="{25825C45-9089-4639-B109-4A11B95199C7}">
          <x14:formula1>
            <xm:f>'Composite Datasheets'!$MC$6:$MC$25</xm:f>
          </x14:formula1>
          <xm:sqref>GH17:GH66 GY17:GY66 IG17:IG66 HP17:HP66 T17:T66 AK17:AK66 BB17:BB66 BS17:BS66 CJ17:CJ66 DA17:DA66 DR17:DR66 EI17:EI66 EZ17:EZ66 FQ17:FQ66 C17:C66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30DE-39EF-45F6-BCC4-19B6C50EE3AC}">
  <sheetPr codeName="Tabelle11">
    <tabColor rgb="FF9999FF"/>
  </sheetPr>
  <dimension ref="A1:MF372"/>
  <sheetViews>
    <sheetView showGridLines="0" topLeftCell="DS1" zoomScale="70" zoomScaleNormal="70" workbookViewId="0">
      <selection activeCell="DT6" sqref="DT6"/>
    </sheetView>
  </sheetViews>
  <sheetFormatPr baseColWidth="10" defaultColWidth="14.42578125" defaultRowHeight="15" customHeight="1" x14ac:dyDescent="0.2"/>
  <cols>
    <col min="1" max="4" width="5" customWidth="1"/>
    <col min="5" max="12" width="5" style="422" customWidth="1"/>
    <col min="13" max="16" width="5" customWidth="1"/>
    <col min="17" max="17" width="5.7109375" customWidth="1"/>
    <col min="18" max="19" width="5" style="228" customWidth="1"/>
    <col min="20" max="20" width="3.7109375" style="228" customWidth="1"/>
    <col min="21" max="36" width="5" style="228" customWidth="1"/>
    <col min="37" max="37" width="5.7109375" style="228" customWidth="1"/>
    <col min="38" max="39" width="5" style="228" customWidth="1"/>
    <col min="40" max="40" width="1.7109375" style="228" customWidth="1"/>
    <col min="41" max="44" width="5" customWidth="1"/>
    <col min="45" max="47" width="5" style="422" customWidth="1"/>
    <col min="48" max="62" width="5" customWidth="1"/>
    <col min="63" max="63" width="3.7109375" style="228" customWidth="1"/>
    <col min="64" max="82" width="5" customWidth="1"/>
    <col min="83" max="83" width="3.7109375" style="228" customWidth="1"/>
    <col min="84" max="102" width="5" customWidth="1"/>
    <col min="103" max="103" width="3.7109375" style="228" customWidth="1"/>
    <col min="104" max="106" width="5" style="228" customWidth="1"/>
    <col min="107" max="122" width="5" customWidth="1"/>
    <col min="123" max="123" width="3.7109375" style="228" customWidth="1"/>
    <col min="124" max="126" width="5" style="228" customWidth="1"/>
    <col min="127" max="142" width="5" customWidth="1"/>
    <col min="143" max="143" width="3.7109375" style="228" customWidth="1"/>
    <col min="144" max="146" width="5" style="228" customWidth="1"/>
    <col min="147" max="162" width="5" customWidth="1"/>
    <col min="163" max="163" width="3.7109375" style="228" customWidth="1"/>
    <col min="164" max="166" width="5" style="228" customWidth="1"/>
    <col min="167" max="182" width="5" customWidth="1"/>
    <col min="183" max="183" width="3.7109375" style="228" customWidth="1"/>
    <col min="184" max="186" width="5" style="228" customWidth="1"/>
    <col min="187" max="202" width="5" customWidth="1"/>
    <col min="203" max="203" width="3.7109375" style="228" customWidth="1"/>
    <col min="204" max="206" width="5" style="228" customWidth="1"/>
    <col min="207" max="222" width="5" customWidth="1"/>
    <col min="223" max="223" width="3.7109375" style="228" customWidth="1"/>
    <col min="224" max="226" width="5" style="228" customWidth="1"/>
    <col min="227" max="242" width="5" customWidth="1"/>
    <col min="243" max="243" width="3.7109375" style="228" customWidth="1"/>
    <col min="244" max="246" width="5" style="228" customWidth="1"/>
    <col min="247" max="262" width="5" customWidth="1"/>
    <col min="263" max="263" width="3.7109375" style="228" customWidth="1"/>
    <col min="264" max="266" width="5" style="228" customWidth="1"/>
    <col min="267" max="282" width="5" customWidth="1"/>
    <col min="283" max="283" width="3.7109375" style="228" customWidth="1"/>
    <col min="284" max="286" width="5" style="228" customWidth="1"/>
    <col min="287" max="302" width="5" customWidth="1"/>
    <col min="303" max="303" width="3.7109375" style="228" customWidth="1"/>
    <col min="304" max="306" width="5" style="228" customWidth="1"/>
    <col min="307" max="322" width="5" customWidth="1"/>
    <col min="323" max="323" width="3.7109375" style="228" customWidth="1"/>
    <col min="324" max="326" width="5" style="228" customWidth="1"/>
    <col min="327" max="342" width="5" customWidth="1"/>
  </cols>
  <sheetData>
    <row r="1" spans="1:344" ht="12.75" x14ac:dyDescent="0.2">
      <c r="A1" s="1018" t="s">
        <v>396</v>
      </c>
      <c r="B1" s="1019"/>
      <c r="C1" s="1019"/>
      <c r="D1" s="1019"/>
      <c r="E1" s="1019"/>
      <c r="F1" s="1019"/>
      <c r="G1" s="1019"/>
      <c r="H1" s="1019"/>
      <c r="I1" s="1019"/>
      <c r="J1" s="1019"/>
      <c r="K1" s="1019"/>
      <c r="L1" s="1019"/>
      <c r="M1" s="1019"/>
      <c r="N1" s="1019"/>
      <c r="O1" s="1019"/>
      <c r="P1" s="1019"/>
      <c r="Q1" s="1019"/>
      <c r="R1" s="1019"/>
      <c r="S1" s="1019"/>
      <c r="T1" s="1019"/>
      <c r="U1" s="1019"/>
      <c r="V1" s="1019"/>
      <c r="W1" s="1019"/>
      <c r="X1" s="1019"/>
      <c r="Y1" s="1019"/>
      <c r="Z1" s="1019"/>
      <c r="AA1" s="1019"/>
      <c r="AB1" s="1019"/>
      <c r="AC1" s="1019"/>
      <c r="AD1" s="1019"/>
      <c r="AE1" s="1019"/>
      <c r="AF1" s="1019"/>
      <c r="AG1" s="1019"/>
      <c r="AH1" s="1019"/>
      <c r="AI1" s="1019"/>
      <c r="AJ1" s="1019"/>
      <c r="AK1" s="1019"/>
      <c r="AL1" s="1019"/>
      <c r="AM1" s="1020"/>
      <c r="AN1" s="417"/>
      <c r="AO1" s="990" t="s">
        <v>397</v>
      </c>
      <c r="AP1" s="991"/>
      <c r="AQ1" s="991"/>
      <c r="AR1" s="991"/>
      <c r="AS1" s="991"/>
      <c r="AT1" s="991"/>
      <c r="AU1" s="991"/>
      <c r="AV1" s="991"/>
      <c r="AW1" s="991"/>
      <c r="AX1" s="991"/>
      <c r="AY1" s="991"/>
      <c r="AZ1" s="991"/>
      <c r="BA1" s="991"/>
      <c r="BB1" s="991"/>
      <c r="BC1" s="991"/>
      <c r="BD1" s="991"/>
      <c r="BE1" s="991"/>
      <c r="BF1" s="991"/>
      <c r="BG1" s="991"/>
      <c r="BH1" s="991"/>
      <c r="BI1" s="991"/>
      <c r="BJ1" s="992"/>
      <c r="BK1" s="384"/>
      <c r="BL1" s="990" t="s">
        <v>397</v>
      </c>
      <c r="BM1" s="991"/>
      <c r="BN1" s="991"/>
      <c r="BO1" s="991"/>
      <c r="BP1" s="991"/>
      <c r="BQ1" s="991"/>
      <c r="BR1" s="991"/>
      <c r="BS1" s="991"/>
      <c r="BT1" s="991"/>
      <c r="BU1" s="991"/>
      <c r="BV1" s="991"/>
      <c r="BW1" s="991"/>
      <c r="BX1" s="991"/>
      <c r="BY1" s="991"/>
      <c r="BZ1" s="991"/>
      <c r="CA1" s="991"/>
      <c r="CB1" s="991"/>
      <c r="CC1" s="991"/>
      <c r="CD1" s="992"/>
      <c r="CE1" s="384"/>
      <c r="CF1" s="990" t="s">
        <v>397</v>
      </c>
      <c r="CG1" s="991"/>
      <c r="CH1" s="991"/>
      <c r="CI1" s="991"/>
      <c r="CJ1" s="991"/>
      <c r="CK1" s="991"/>
      <c r="CL1" s="991"/>
      <c r="CM1" s="991"/>
      <c r="CN1" s="991"/>
      <c r="CO1" s="991"/>
      <c r="CP1" s="991"/>
      <c r="CQ1" s="991"/>
      <c r="CR1" s="991"/>
      <c r="CS1" s="991"/>
      <c r="CT1" s="991"/>
      <c r="CU1" s="991"/>
      <c r="CV1" s="991"/>
      <c r="CW1" s="991"/>
      <c r="CX1" s="992"/>
      <c r="CY1" s="384"/>
      <c r="CZ1" s="990" t="s">
        <v>397</v>
      </c>
      <c r="DA1" s="991"/>
      <c r="DB1" s="991"/>
      <c r="DC1" s="991"/>
      <c r="DD1" s="991"/>
      <c r="DE1" s="991"/>
      <c r="DF1" s="991"/>
      <c r="DG1" s="991"/>
      <c r="DH1" s="991"/>
      <c r="DI1" s="991"/>
      <c r="DJ1" s="991"/>
      <c r="DK1" s="991"/>
      <c r="DL1" s="991"/>
      <c r="DM1" s="991"/>
      <c r="DN1" s="991"/>
      <c r="DO1" s="991"/>
      <c r="DP1" s="991"/>
      <c r="DQ1" s="991"/>
      <c r="DR1" s="992"/>
      <c r="DS1" s="384"/>
      <c r="DT1" s="990" t="s">
        <v>397</v>
      </c>
      <c r="DU1" s="991"/>
      <c r="DV1" s="991"/>
      <c r="DW1" s="991"/>
      <c r="DX1" s="991"/>
      <c r="DY1" s="991"/>
      <c r="DZ1" s="991"/>
      <c r="EA1" s="991"/>
      <c r="EB1" s="991"/>
      <c r="EC1" s="991"/>
      <c r="ED1" s="991"/>
      <c r="EE1" s="991"/>
      <c r="EF1" s="991"/>
      <c r="EG1" s="991"/>
      <c r="EH1" s="991"/>
      <c r="EI1" s="991"/>
      <c r="EJ1" s="991"/>
      <c r="EK1" s="991"/>
      <c r="EL1" s="992"/>
      <c r="EM1" s="384"/>
      <c r="EN1" s="990" t="s">
        <v>397</v>
      </c>
      <c r="EO1" s="991"/>
      <c r="EP1" s="991"/>
      <c r="EQ1" s="991"/>
      <c r="ER1" s="991"/>
      <c r="ES1" s="991"/>
      <c r="ET1" s="991"/>
      <c r="EU1" s="991"/>
      <c r="EV1" s="991"/>
      <c r="EW1" s="991"/>
      <c r="EX1" s="991"/>
      <c r="EY1" s="991"/>
      <c r="EZ1" s="991"/>
      <c r="FA1" s="991"/>
      <c r="FB1" s="991"/>
      <c r="FC1" s="991"/>
      <c r="FD1" s="991"/>
      <c r="FE1" s="991"/>
      <c r="FF1" s="992"/>
      <c r="FG1" s="384"/>
      <c r="FH1" s="990" t="s">
        <v>397</v>
      </c>
      <c r="FI1" s="991"/>
      <c r="FJ1" s="991"/>
      <c r="FK1" s="991"/>
      <c r="FL1" s="991"/>
      <c r="FM1" s="991"/>
      <c r="FN1" s="991"/>
      <c r="FO1" s="991"/>
      <c r="FP1" s="991"/>
      <c r="FQ1" s="991"/>
      <c r="FR1" s="991"/>
      <c r="FS1" s="991"/>
      <c r="FT1" s="991"/>
      <c r="FU1" s="991"/>
      <c r="FV1" s="991"/>
      <c r="FW1" s="991"/>
      <c r="FX1" s="991"/>
      <c r="FY1" s="991"/>
      <c r="FZ1" s="992"/>
      <c r="GA1" s="384"/>
      <c r="GB1" s="990" t="s">
        <v>397</v>
      </c>
      <c r="GC1" s="991"/>
      <c r="GD1" s="991"/>
      <c r="GE1" s="991"/>
      <c r="GF1" s="991"/>
      <c r="GG1" s="991"/>
      <c r="GH1" s="991"/>
      <c r="GI1" s="991"/>
      <c r="GJ1" s="991"/>
      <c r="GK1" s="991"/>
      <c r="GL1" s="991"/>
      <c r="GM1" s="991"/>
      <c r="GN1" s="991"/>
      <c r="GO1" s="991"/>
      <c r="GP1" s="991"/>
      <c r="GQ1" s="991"/>
      <c r="GR1" s="991"/>
      <c r="GS1" s="991"/>
      <c r="GT1" s="992"/>
      <c r="GU1" s="384"/>
      <c r="GV1" s="990" t="s">
        <v>397</v>
      </c>
      <c r="GW1" s="991"/>
      <c r="GX1" s="991"/>
      <c r="GY1" s="991"/>
      <c r="GZ1" s="991"/>
      <c r="HA1" s="991"/>
      <c r="HB1" s="991"/>
      <c r="HC1" s="991"/>
      <c r="HD1" s="991"/>
      <c r="HE1" s="991"/>
      <c r="HF1" s="991"/>
      <c r="HG1" s="991"/>
      <c r="HH1" s="991"/>
      <c r="HI1" s="991"/>
      <c r="HJ1" s="991"/>
      <c r="HK1" s="991"/>
      <c r="HL1" s="991"/>
      <c r="HM1" s="991"/>
      <c r="HN1" s="992"/>
      <c r="HO1" s="384"/>
      <c r="HP1" s="990" t="s">
        <v>397</v>
      </c>
      <c r="HQ1" s="991"/>
      <c r="HR1" s="991"/>
      <c r="HS1" s="991"/>
      <c r="HT1" s="991"/>
      <c r="HU1" s="991"/>
      <c r="HV1" s="991"/>
      <c r="HW1" s="991"/>
      <c r="HX1" s="991"/>
      <c r="HY1" s="991"/>
      <c r="HZ1" s="991"/>
      <c r="IA1" s="991"/>
      <c r="IB1" s="991"/>
      <c r="IC1" s="991"/>
      <c r="ID1" s="991"/>
      <c r="IE1" s="991"/>
      <c r="IF1" s="991"/>
      <c r="IG1" s="991"/>
      <c r="IH1" s="992"/>
      <c r="II1" s="384"/>
      <c r="IJ1" s="990" t="s">
        <v>397</v>
      </c>
      <c r="IK1" s="991"/>
      <c r="IL1" s="991"/>
      <c r="IM1" s="991"/>
      <c r="IN1" s="991"/>
      <c r="IO1" s="991"/>
      <c r="IP1" s="991"/>
      <c r="IQ1" s="991"/>
      <c r="IR1" s="991"/>
      <c r="IS1" s="991"/>
      <c r="IT1" s="991"/>
      <c r="IU1" s="991"/>
      <c r="IV1" s="991"/>
      <c r="IW1" s="991"/>
      <c r="IX1" s="991"/>
      <c r="IY1" s="991"/>
      <c r="IZ1" s="991"/>
      <c r="JA1" s="991"/>
      <c r="JB1" s="992"/>
      <c r="JC1" s="384"/>
      <c r="JD1" s="990" t="s">
        <v>397</v>
      </c>
      <c r="JE1" s="991"/>
      <c r="JF1" s="991"/>
      <c r="JG1" s="991"/>
      <c r="JH1" s="991"/>
      <c r="JI1" s="991"/>
      <c r="JJ1" s="991"/>
      <c r="JK1" s="991"/>
      <c r="JL1" s="991"/>
      <c r="JM1" s="991"/>
      <c r="JN1" s="991"/>
      <c r="JO1" s="991"/>
      <c r="JP1" s="991"/>
      <c r="JQ1" s="991"/>
      <c r="JR1" s="991"/>
      <c r="JS1" s="991"/>
      <c r="JT1" s="991"/>
      <c r="JU1" s="991"/>
      <c r="JV1" s="992"/>
      <c r="JW1" s="384"/>
      <c r="JX1" s="990" t="s">
        <v>397</v>
      </c>
      <c r="JY1" s="991"/>
      <c r="JZ1" s="991"/>
      <c r="KA1" s="991"/>
      <c r="KB1" s="991"/>
      <c r="KC1" s="991"/>
      <c r="KD1" s="991"/>
      <c r="KE1" s="991"/>
      <c r="KF1" s="991"/>
      <c r="KG1" s="991"/>
      <c r="KH1" s="991"/>
      <c r="KI1" s="991"/>
      <c r="KJ1" s="991"/>
      <c r="KK1" s="991"/>
      <c r="KL1" s="991"/>
      <c r="KM1" s="991"/>
      <c r="KN1" s="991"/>
      <c r="KO1" s="991"/>
      <c r="KP1" s="992"/>
      <c r="KQ1" s="384"/>
      <c r="KR1" s="990" t="s">
        <v>397</v>
      </c>
      <c r="KS1" s="991"/>
      <c r="KT1" s="991"/>
      <c r="KU1" s="991"/>
      <c r="KV1" s="991"/>
      <c r="KW1" s="991"/>
      <c r="KX1" s="991"/>
      <c r="KY1" s="991"/>
      <c r="KZ1" s="991"/>
      <c r="LA1" s="991"/>
      <c r="LB1" s="991"/>
      <c r="LC1" s="991"/>
      <c r="LD1" s="991"/>
      <c r="LE1" s="991"/>
      <c r="LF1" s="991"/>
      <c r="LG1" s="991"/>
      <c r="LH1" s="991"/>
      <c r="LI1" s="991"/>
      <c r="LJ1" s="992"/>
      <c r="LK1" s="384"/>
      <c r="LL1" s="990" t="s">
        <v>397</v>
      </c>
      <c r="LM1" s="991"/>
      <c r="LN1" s="991"/>
      <c r="LO1" s="991"/>
      <c r="LP1" s="991"/>
      <c r="LQ1" s="991"/>
      <c r="LR1" s="991"/>
      <c r="LS1" s="991"/>
      <c r="LT1" s="991"/>
      <c r="LU1" s="991"/>
      <c r="LV1" s="991"/>
      <c r="LW1" s="991"/>
      <c r="LX1" s="991"/>
      <c r="LY1" s="991"/>
      <c r="LZ1" s="991"/>
      <c r="MA1" s="991"/>
      <c r="MB1" s="991"/>
      <c r="MC1" s="991"/>
      <c r="MD1" s="992"/>
    </row>
    <row r="2" spans="1:344" ht="12.75" x14ac:dyDescent="0.2">
      <c r="E2"/>
      <c r="F2"/>
      <c r="G2"/>
      <c r="H2"/>
      <c r="I2"/>
      <c r="J2"/>
      <c r="K2"/>
      <c r="L2"/>
      <c r="AN2" s="418"/>
      <c r="AO2" s="298"/>
      <c r="AP2" s="232"/>
      <c r="AQ2" s="232"/>
      <c r="AR2" s="232"/>
      <c r="AS2" s="232"/>
      <c r="AT2" s="232"/>
      <c r="AU2" s="232"/>
      <c r="AV2" s="232"/>
      <c r="AW2" s="232"/>
      <c r="AX2" s="232"/>
      <c r="AY2" s="232"/>
      <c r="AZ2" s="232"/>
      <c r="BA2" s="232"/>
      <c r="BB2" s="232"/>
      <c r="BC2" s="232"/>
      <c r="BD2" s="232"/>
      <c r="BE2" s="232"/>
      <c r="BF2" s="232"/>
      <c r="BG2" s="232"/>
      <c r="BH2" s="232"/>
      <c r="BI2" s="232"/>
      <c r="BJ2" s="299"/>
      <c r="BK2" s="384"/>
      <c r="BL2" s="298"/>
      <c r="CD2" s="299"/>
      <c r="CE2" s="384"/>
      <c r="CF2" s="298"/>
      <c r="CX2" s="299"/>
      <c r="CY2" s="384"/>
      <c r="CZ2" s="298"/>
      <c r="DA2"/>
      <c r="DB2"/>
      <c r="DR2" s="299"/>
      <c r="DS2" s="384"/>
      <c r="DT2" s="298"/>
      <c r="DU2"/>
      <c r="DV2"/>
      <c r="EL2" s="299"/>
      <c r="EM2" s="384"/>
      <c r="EN2" s="298"/>
      <c r="EO2"/>
      <c r="EP2"/>
      <c r="FF2" s="299"/>
      <c r="FG2" s="384"/>
      <c r="FH2" s="298"/>
      <c r="FI2"/>
      <c r="FJ2"/>
      <c r="FZ2" s="299"/>
      <c r="GA2" s="384"/>
      <c r="GB2" s="298"/>
      <c r="GC2"/>
      <c r="GD2"/>
      <c r="GT2" s="299"/>
      <c r="GU2" s="384"/>
      <c r="GV2" s="298"/>
      <c r="GW2"/>
      <c r="GX2"/>
      <c r="HN2" s="299"/>
      <c r="HO2" s="384"/>
      <c r="HP2" s="298"/>
      <c r="HQ2" s="232"/>
      <c r="HR2" s="232"/>
      <c r="HS2" s="232"/>
      <c r="HT2" s="232"/>
      <c r="HU2" s="232"/>
      <c r="HV2" s="232"/>
      <c r="HW2" s="232"/>
      <c r="HX2" s="232"/>
      <c r="HY2" s="232"/>
      <c r="HZ2" s="232"/>
      <c r="IA2" s="232"/>
      <c r="IB2" s="232"/>
      <c r="IC2" s="232"/>
      <c r="ID2" s="232"/>
      <c r="IE2" s="232"/>
      <c r="IF2" s="232"/>
      <c r="IG2" s="232"/>
      <c r="IH2" s="299"/>
      <c r="II2" s="384"/>
      <c r="IJ2" s="298"/>
      <c r="IK2"/>
      <c r="IL2"/>
      <c r="JB2" s="299"/>
      <c r="JC2" s="384"/>
      <c r="JD2" s="298"/>
      <c r="JE2" s="232"/>
      <c r="JF2" s="232"/>
      <c r="JG2" s="232"/>
      <c r="JH2" s="232"/>
      <c r="JI2" s="232"/>
      <c r="JJ2" s="232"/>
      <c r="JK2" s="232"/>
      <c r="JL2" s="232"/>
      <c r="JM2" s="232"/>
      <c r="JN2" s="232"/>
      <c r="JO2" s="232"/>
      <c r="JP2" s="232"/>
      <c r="JQ2" s="232"/>
      <c r="JR2" s="232"/>
      <c r="JS2" s="232"/>
      <c r="JT2" s="232"/>
      <c r="JU2" s="232"/>
      <c r="JV2" s="299"/>
      <c r="JW2" s="384"/>
      <c r="JX2" s="298"/>
      <c r="JY2"/>
      <c r="JZ2"/>
      <c r="KP2" s="299"/>
      <c r="KQ2" s="384"/>
      <c r="KR2" s="298"/>
      <c r="KS2" s="232"/>
      <c r="KT2" s="232"/>
      <c r="KU2" s="232"/>
      <c r="KV2" s="232"/>
      <c r="KW2" s="232"/>
      <c r="KX2" s="232"/>
      <c r="KY2" s="232"/>
      <c r="KZ2" s="232"/>
      <c r="LA2" s="232"/>
      <c r="LB2" s="232"/>
      <c r="LC2" s="232"/>
      <c r="LD2" s="232"/>
      <c r="LE2" s="232"/>
      <c r="LF2" s="232"/>
      <c r="LG2" s="232"/>
      <c r="LH2" s="232"/>
      <c r="LI2" s="232"/>
      <c r="LJ2" s="299"/>
      <c r="LK2" s="384"/>
      <c r="LL2" s="298"/>
      <c r="LM2" s="232"/>
      <c r="LN2" s="232"/>
      <c r="LO2" s="232"/>
      <c r="LP2" s="232"/>
      <c r="LQ2" s="232"/>
      <c r="LR2" s="232"/>
      <c r="LS2" s="232"/>
      <c r="LT2" s="232"/>
      <c r="LU2" s="232"/>
      <c r="LV2" s="232"/>
      <c r="LW2" s="232"/>
      <c r="LX2" s="232"/>
      <c r="LY2" s="232"/>
      <c r="LZ2" s="232"/>
      <c r="MA2" s="232"/>
      <c r="MB2" s="232"/>
      <c r="MC2" s="232"/>
      <c r="MD2" s="299"/>
    </row>
    <row r="3" spans="1:344" ht="12.75" x14ac:dyDescent="0.2">
      <c r="A3" t="s">
        <v>62</v>
      </c>
      <c r="D3" s="845" t="str">
        <f>IF('Cover Sheet'!$D$14&gt;0,'Cover Sheet'!$D$14,"")</f>
        <v>OTH Amberg-Weiden</v>
      </c>
      <c r="E3" s="845"/>
      <c r="F3" s="845"/>
      <c r="G3" s="845"/>
      <c r="H3" s="845"/>
      <c r="I3" s="845"/>
      <c r="J3" s="845"/>
      <c r="K3" t="s">
        <v>64</v>
      </c>
      <c r="L3"/>
      <c r="O3" s="845" t="str">
        <f>IF('Cover Sheet'!$O$14&gt;0,'Cover Sheet'!$O$14,"")</f>
        <v>FSA E32; FSG 23; FSP E23</v>
      </c>
      <c r="P3" s="845"/>
      <c r="Q3" s="845"/>
      <c r="R3" s="845"/>
      <c r="S3" s="845"/>
      <c r="AH3" s="288"/>
      <c r="AI3" s="288" t="s">
        <v>290</v>
      </c>
      <c r="AJ3" s="287"/>
      <c r="AK3" s="287"/>
      <c r="AL3" s="287"/>
      <c r="AM3" s="287"/>
      <c r="AN3" s="418"/>
      <c r="AO3" t="s">
        <v>62</v>
      </c>
      <c r="AR3" s="845" t="str">
        <f>IF('Cover Sheet'!$D$14&gt;0,'Cover Sheet'!$D$14,"")</f>
        <v>OTH Amberg-Weiden</v>
      </c>
      <c r="AS3" s="845"/>
      <c r="AT3" s="845"/>
      <c r="AU3" s="845"/>
      <c r="AV3" s="845"/>
      <c r="AW3" s="845"/>
      <c r="AX3" s="845"/>
      <c r="AY3" t="s">
        <v>64</v>
      </c>
      <c r="BC3" s="845" t="str">
        <f>IF('Cover Sheet'!$O$14&gt;0,'Cover Sheet'!$O$14,"")</f>
        <v>FSA E32; FSG 23; FSP E23</v>
      </c>
      <c r="BD3" s="845"/>
      <c r="BE3" s="845"/>
      <c r="BF3" s="845"/>
      <c r="BG3" s="845"/>
      <c r="BH3" s="289"/>
      <c r="BI3" s="289"/>
      <c r="BJ3" s="304"/>
      <c r="BK3" s="384"/>
      <c r="BL3" t="s">
        <v>62</v>
      </c>
      <c r="BO3" s="845" t="str">
        <f>IF('Cover Sheet'!$D$14&gt;0,'Cover Sheet'!$D$14,"")</f>
        <v>OTH Amberg-Weiden</v>
      </c>
      <c r="BP3" s="845"/>
      <c r="BQ3" s="845"/>
      <c r="BR3" s="845"/>
      <c r="BS3" s="845"/>
      <c r="BT3" s="845"/>
      <c r="BU3" s="845"/>
      <c r="BV3" t="s">
        <v>64</v>
      </c>
      <c r="BZ3" s="845" t="str">
        <f>IF('Cover Sheet'!$O$14&gt;0,'Cover Sheet'!$O$14,"")</f>
        <v>FSA E32; FSG 23; FSP E23</v>
      </c>
      <c r="CA3" s="845"/>
      <c r="CB3" s="845"/>
      <c r="CC3" s="845"/>
      <c r="CD3" s="845"/>
      <c r="CE3" s="384"/>
      <c r="CF3" t="s">
        <v>62</v>
      </c>
      <c r="CI3" s="845" t="str">
        <f>IF('Cover Sheet'!$D$14&gt;0,'Cover Sheet'!$D$14,"")</f>
        <v>OTH Amberg-Weiden</v>
      </c>
      <c r="CJ3" s="845"/>
      <c r="CK3" s="845"/>
      <c r="CL3" s="845"/>
      <c r="CM3" s="845"/>
      <c r="CN3" s="845"/>
      <c r="CO3" s="845"/>
      <c r="CP3" t="s">
        <v>64</v>
      </c>
      <c r="CT3" s="845" t="str">
        <f>IF('Cover Sheet'!$O$14&gt;0,'Cover Sheet'!$O$14,"")</f>
        <v>FSA E32; FSG 23; FSP E23</v>
      </c>
      <c r="CU3" s="845"/>
      <c r="CV3" s="845"/>
      <c r="CW3" s="845"/>
      <c r="CX3" s="845"/>
      <c r="CY3" s="384"/>
      <c r="CZ3" t="s">
        <v>62</v>
      </c>
      <c r="DA3"/>
      <c r="DB3"/>
      <c r="DC3" s="845" t="str">
        <f>IF('Cover Sheet'!$D$14&gt;0,'Cover Sheet'!$D$14,"")</f>
        <v>OTH Amberg-Weiden</v>
      </c>
      <c r="DD3" s="845"/>
      <c r="DE3" s="845"/>
      <c r="DF3" s="845"/>
      <c r="DG3" s="845"/>
      <c r="DH3" s="845"/>
      <c r="DI3" s="845"/>
      <c r="DJ3" t="s">
        <v>64</v>
      </c>
      <c r="DN3" s="845" t="str">
        <f>IF('Cover Sheet'!$O$14&gt;0,'Cover Sheet'!$O$14,"")</f>
        <v>FSA E32; FSG 23; FSP E23</v>
      </c>
      <c r="DO3" s="845"/>
      <c r="DP3" s="845"/>
      <c r="DQ3" s="845"/>
      <c r="DR3" s="845"/>
      <c r="DS3" s="384"/>
      <c r="DT3" t="s">
        <v>62</v>
      </c>
      <c r="DU3"/>
      <c r="DV3"/>
      <c r="DW3" s="845" t="str">
        <f>IF('Cover Sheet'!$D$14&gt;0,'Cover Sheet'!$D$14,"")</f>
        <v>OTH Amberg-Weiden</v>
      </c>
      <c r="DX3" s="845"/>
      <c r="DY3" s="845"/>
      <c r="DZ3" s="845"/>
      <c r="EA3" s="845"/>
      <c r="EB3" s="845"/>
      <c r="EC3" s="845"/>
      <c r="ED3" t="s">
        <v>64</v>
      </c>
      <c r="EH3" s="845" t="str">
        <f>IF('Cover Sheet'!$O$14&gt;0,'Cover Sheet'!$O$14,"")</f>
        <v>FSA E32; FSG 23; FSP E23</v>
      </c>
      <c r="EI3" s="845"/>
      <c r="EJ3" s="845"/>
      <c r="EK3" s="845"/>
      <c r="EL3" s="845"/>
      <c r="EM3" s="384"/>
      <c r="EN3" t="s">
        <v>62</v>
      </c>
      <c r="EO3"/>
      <c r="EP3"/>
      <c r="EQ3" s="845" t="str">
        <f>IF('Cover Sheet'!$D$14&gt;0,'Cover Sheet'!$D$14,"")</f>
        <v>OTH Amberg-Weiden</v>
      </c>
      <c r="ER3" s="845"/>
      <c r="ES3" s="845"/>
      <c r="ET3" s="845"/>
      <c r="EU3" s="845"/>
      <c r="EV3" s="845"/>
      <c r="EW3" s="845"/>
      <c r="EX3" t="s">
        <v>64</v>
      </c>
      <c r="FB3" s="845" t="str">
        <f>IF('Cover Sheet'!$O$14&gt;0,'Cover Sheet'!$O$14,"")</f>
        <v>FSA E32; FSG 23; FSP E23</v>
      </c>
      <c r="FC3" s="845"/>
      <c r="FD3" s="845"/>
      <c r="FE3" s="845"/>
      <c r="FF3" s="845"/>
      <c r="FG3" s="384"/>
      <c r="FH3" t="s">
        <v>62</v>
      </c>
      <c r="FI3"/>
      <c r="FJ3"/>
      <c r="FK3" s="845" t="str">
        <f>IF('Cover Sheet'!$D$14&gt;0,'Cover Sheet'!$D$14,"")</f>
        <v>OTH Amberg-Weiden</v>
      </c>
      <c r="FL3" s="845"/>
      <c r="FM3" s="845"/>
      <c r="FN3" s="845"/>
      <c r="FO3" s="845"/>
      <c r="FP3" s="845"/>
      <c r="FQ3" s="845"/>
      <c r="FR3" t="s">
        <v>64</v>
      </c>
      <c r="FV3" s="845" t="str">
        <f>IF('Cover Sheet'!$O$14&gt;0,'Cover Sheet'!$O$14,"")</f>
        <v>FSA E32; FSG 23; FSP E23</v>
      </c>
      <c r="FW3" s="845"/>
      <c r="FX3" s="845"/>
      <c r="FY3" s="845"/>
      <c r="FZ3" s="845"/>
      <c r="GA3" s="384"/>
      <c r="GB3" t="s">
        <v>62</v>
      </c>
      <c r="GC3"/>
      <c r="GD3"/>
      <c r="GE3" s="845" t="str">
        <f>IF('Cover Sheet'!$D$14&gt;0,'Cover Sheet'!$D$14,"")</f>
        <v>OTH Amberg-Weiden</v>
      </c>
      <c r="GF3" s="845"/>
      <c r="GG3" s="845"/>
      <c r="GH3" s="845"/>
      <c r="GI3" s="845"/>
      <c r="GJ3" s="845"/>
      <c r="GK3" s="845"/>
      <c r="GL3" t="s">
        <v>64</v>
      </c>
      <c r="GP3" s="845" t="str">
        <f>IF('Cover Sheet'!$O$14&gt;0,'Cover Sheet'!$O$14,"")</f>
        <v>FSA E32; FSG 23; FSP E23</v>
      </c>
      <c r="GQ3" s="845"/>
      <c r="GR3" s="845"/>
      <c r="GS3" s="845"/>
      <c r="GT3" s="845"/>
      <c r="GU3" s="384"/>
      <c r="GV3" t="s">
        <v>62</v>
      </c>
      <c r="GW3"/>
      <c r="GX3"/>
      <c r="GY3" s="845" t="str">
        <f>IF('Cover Sheet'!$D$14&gt;0,'Cover Sheet'!$D$14,"")</f>
        <v>OTH Amberg-Weiden</v>
      </c>
      <c r="GZ3" s="845"/>
      <c r="HA3" s="845"/>
      <c r="HB3" s="845"/>
      <c r="HC3" s="845"/>
      <c r="HD3" s="845"/>
      <c r="HE3" s="845"/>
      <c r="HF3" t="s">
        <v>64</v>
      </c>
      <c r="HJ3" s="845" t="str">
        <f>IF('Cover Sheet'!$O$14&gt;0,'Cover Sheet'!$O$14,"")</f>
        <v>FSA E32; FSG 23; FSP E23</v>
      </c>
      <c r="HK3" s="845"/>
      <c r="HL3" s="845"/>
      <c r="HM3" s="845"/>
      <c r="HN3" s="845"/>
      <c r="HO3" s="384"/>
      <c r="HP3" s="247" t="s">
        <v>62</v>
      </c>
      <c r="HQ3" s="232"/>
      <c r="HR3" s="232"/>
      <c r="HS3" s="845" t="str">
        <f>IF('Cover Sheet'!$D$14&gt;0,'Cover Sheet'!$D$14,"")</f>
        <v>OTH Amberg-Weiden</v>
      </c>
      <c r="HT3" s="845"/>
      <c r="HU3" s="845"/>
      <c r="HV3" s="845"/>
      <c r="HW3" s="845"/>
      <c r="HX3" s="845"/>
      <c r="HY3" s="845"/>
      <c r="HZ3" s="232" t="s">
        <v>64</v>
      </c>
      <c r="IA3" s="232"/>
      <c r="IB3" s="232"/>
      <c r="IC3" s="232"/>
      <c r="ID3" s="845" t="str">
        <f>IF('Cover Sheet'!$O$14&gt;0,'Cover Sheet'!$O$14,"")</f>
        <v>FSA E32; FSG 23; FSP E23</v>
      </c>
      <c r="IE3" s="845"/>
      <c r="IF3" s="845"/>
      <c r="IG3" s="845"/>
      <c r="IH3" s="993"/>
      <c r="II3" s="384"/>
      <c r="IJ3" t="s">
        <v>62</v>
      </c>
      <c r="IK3"/>
      <c r="IL3"/>
      <c r="IM3" s="845" t="str">
        <f>IF('Cover Sheet'!$D$14&gt;0,'Cover Sheet'!$D$14,"")</f>
        <v>OTH Amberg-Weiden</v>
      </c>
      <c r="IN3" s="845"/>
      <c r="IO3" s="845"/>
      <c r="IP3" s="845"/>
      <c r="IQ3" s="845"/>
      <c r="IR3" s="845"/>
      <c r="IS3" s="845"/>
      <c r="IT3" t="s">
        <v>64</v>
      </c>
      <c r="IX3" s="845" t="str">
        <f>IF('Cover Sheet'!$O$14&gt;0,'Cover Sheet'!$O$14,"")</f>
        <v>FSA E32; FSG 23; FSP E23</v>
      </c>
      <c r="IY3" s="845"/>
      <c r="IZ3" s="845"/>
      <c r="JA3" s="845"/>
      <c r="JB3" s="845"/>
      <c r="JC3" s="384"/>
      <c r="JD3" s="247" t="s">
        <v>62</v>
      </c>
      <c r="JE3" s="232"/>
      <c r="JF3" s="232"/>
      <c r="JG3" s="845" t="str">
        <f>IF('Cover Sheet'!$D$14&gt;0,'Cover Sheet'!$D$14,"")</f>
        <v>OTH Amberg-Weiden</v>
      </c>
      <c r="JH3" s="845"/>
      <c r="JI3" s="845"/>
      <c r="JJ3" s="845"/>
      <c r="JK3" s="845"/>
      <c r="JL3" s="845"/>
      <c r="JM3" s="845"/>
      <c r="JN3" s="232" t="s">
        <v>64</v>
      </c>
      <c r="JO3" s="232"/>
      <c r="JP3" s="232"/>
      <c r="JQ3" s="232"/>
      <c r="JR3" s="845" t="str">
        <f>IF('Cover Sheet'!$O$14&gt;0,'Cover Sheet'!$O$14,"")</f>
        <v>FSA E32; FSG 23; FSP E23</v>
      </c>
      <c r="JS3" s="845"/>
      <c r="JT3" s="845"/>
      <c r="JU3" s="845"/>
      <c r="JV3" s="993"/>
      <c r="JW3" s="384"/>
      <c r="JX3" t="s">
        <v>62</v>
      </c>
      <c r="JY3"/>
      <c r="JZ3"/>
      <c r="KA3" s="845" t="str">
        <f>IF('Cover Sheet'!$D$14&gt;0,'Cover Sheet'!$D$14,"")</f>
        <v>OTH Amberg-Weiden</v>
      </c>
      <c r="KB3" s="845"/>
      <c r="KC3" s="845"/>
      <c r="KD3" s="845"/>
      <c r="KE3" s="845"/>
      <c r="KF3" s="845"/>
      <c r="KG3" s="845"/>
      <c r="KH3" t="s">
        <v>64</v>
      </c>
      <c r="KL3" s="845" t="str">
        <f>IF('Cover Sheet'!$O$14&gt;0,'Cover Sheet'!$O$14,"")</f>
        <v>FSA E32; FSG 23; FSP E23</v>
      </c>
      <c r="KM3" s="845"/>
      <c r="KN3" s="845"/>
      <c r="KO3" s="845"/>
      <c r="KP3" s="845"/>
      <c r="KQ3" s="384"/>
      <c r="KR3" s="247" t="s">
        <v>62</v>
      </c>
      <c r="KS3" s="232"/>
      <c r="KT3" s="232"/>
      <c r="KU3" s="845" t="str">
        <f>IF('Cover Sheet'!$D$14&gt;0,'Cover Sheet'!$D$14,"")</f>
        <v>OTH Amberg-Weiden</v>
      </c>
      <c r="KV3" s="845"/>
      <c r="KW3" s="845"/>
      <c r="KX3" s="845"/>
      <c r="KY3" s="845"/>
      <c r="KZ3" s="845"/>
      <c r="LA3" s="845"/>
      <c r="LB3" s="232" t="s">
        <v>64</v>
      </c>
      <c r="LC3" s="232"/>
      <c r="LD3" s="232"/>
      <c r="LE3" s="232"/>
      <c r="LF3" s="845" t="str">
        <f>IF('Cover Sheet'!$O$14&gt;0,'Cover Sheet'!$O$14,"")</f>
        <v>FSA E32; FSG 23; FSP E23</v>
      </c>
      <c r="LG3" s="845"/>
      <c r="LH3" s="845"/>
      <c r="LI3" s="845"/>
      <c r="LJ3" s="993"/>
      <c r="LK3" s="384"/>
      <c r="LL3" s="247" t="s">
        <v>62</v>
      </c>
      <c r="LM3" s="232"/>
      <c r="LN3" s="232"/>
      <c r="LO3" s="845" t="str">
        <f>IF('Cover Sheet'!$D$14&gt;0,'Cover Sheet'!$D$14,"")</f>
        <v>OTH Amberg-Weiden</v>
      </c>
      <c r="LP3" s="845"/>
      <c r="LQ3" s="845"/>
      <c r="LR3" s="845"/>
      <c r="LS3" s="845"/>
      <c r="LT3" s="845"/>
      <c r="LU3" s="845"/>
      <c r="LV3" s="232" t="s">
        <v>64</v>
      </c>
      <c r="LW3" s="232"/>
      <c r="LX3" s="232"/>
      <c r="LY3" s="232"/>
      <c r="LZ3" s="845" t="str">
        <f>IF('Cover Sheet'!$O$14&gt;0,'Cover Sheet'!$O$14,"")</f>
        <v>FSA E32; FSG 23; FSP E23</v>
      </c>
      <c r="MA3" s="845"/>
      <c r="MB3" s="845"/>
      <c r="MC3" s="845"/>
      <c r="MD3" s="993"/>
    </row>
    <row r="4" spans="1:344" ht="12.75" x14ac:dyDescent="0.2">
      <c r="A4" s="300"/>
      <c r="B4" s="301"/>
      <c r="C4" s="301"/>
      <c r="D4" s="301"/>
      <c r="E4" s="301"/>
      <c r="F4" s="301"/>
      <c r="G4" s="301"/>
      <c r="H4" s="301"/>
      <c r="I4" s="301"/>
      <c r="J4" s="301"/>
      <c r="K4" s="301"/>
      <c r="L4" s="301"/>
      <c r="M4" s="301"/>
      <c r="N4" s="301"/>
      <c r="O4" s="301"/>
      <c r="P4" s="301"/>
      <c r="Q4" s="301"/>
      <c r="R4" s="301"/>
      <c r="S4" s="301"/>
      <c r="AH4" s="288"/>
      <c r="AI4" s="288"/>
      <c r="AJ4" s="287"/>
      <c r="AK4" s="287"/>
      <c r="AL4" s="287"/>
      <c r="AM4" s="287"/>
      <c r="AN4" s="418"/>
      <c r="AO4" s="300"/>
      <c r="AP4" s="301"/>
      <c r="AQ4" s="301"/>
      <c r="AR4" s="301"/>
      <c r="AS4" s="301"/>
      <c r="AT4" s="301"/>
      <c r="AU4" s="301"/>
      <c r="AV4" s="301"/>
      <c r="AW4" s="301"/>
      <c r="AX4" s="301"/>
      <c r="AY4" s="301"/>
      <c r="AZ4" s="301"/>
      <c r="BA4" s="301"/>
      <c r="BB4" s="301"/>
      <c r="BC4" s="301"/>
      <c r="BD4" s="301"/>
      <c r="BE4" s="301"/>
      <c r="BF4" s="301"/>
      <c r="BG4" s="301"/>
      <c r="BH4" s="296"/>
      <c r="BI4" s="296"/>
      <c r="BJ4" s="297"/>
      <c r="BK4" s="384"/>
      <c r="BL4" s="247"/>
      <c r="CD4" s="299"/>
      <c r="CE4" s="384"/>
      <c r="CF4" s="247"/>
      <c r="CX4" s="299"/>
      <c r="CY4" s="384"/>
      <c r="CZ4" s="247"/>
      <c r="DA4"/>
      <c r="DB4"/>
      <c r="DR4" s="299"/>
      <c r="DS4" s="384"/>
      <c r="DT4" s="247"/>
      <c r="DU4"/>
      <c r="DV4"/>
      <c r="EL4" s="299"/>
      <c r="EM4" s="384"/>
      <c r="EN4" s="247"/>
      <c r="EO4"/>
      <c r="EP4"/>
      <c r="FF4" s="299"/>
      <c r="FG4" s="384"/>
      <c r="FH4" s="247"/>
      <c r="FI4"/>
      <c r="FJ4"/>
      <c r="FZ4" s="299"/>
      <c r="GA4" s="384"/>
      <c r="GB4" s="247"/>
      <c r="GC4"/>
      <c r="GD4"/>
      <c r="GT4" s="299"/>
      <c r="GU4" s="384"/>
      <c r="GV4" s="247"/>
      <c r="GW4"/>
      <c r="GX4"/>
      <c r="HN4" s="299"/>
      <c r="HO4" s="384"/>
      <c r="HP4" s="247"/>
      <c r="HQ4" s="232"/>
      <c r="HR4" s="232"/>
      <c r="HS4" s="232"/>
      <c r="HT4" s="232"/>
      <c r="HU4" s="232"/>
      <c r="HV4" s="232"/>
      <c r="HW4" s="232"/>
      <c r="HX4" s="232"/>
      <c r="HY4" s="232"/>
      <c r="HZ4" s="232"/>
      <c r="IA4" s="232"/>
      <c r="IB4" s="232"/>
      <c r="IC4" s="232"/>
      <c r="ID4" s="232"/>
      <c r="IE4" s="232"/>
      <c r="IF4" s="232"/>
      <c r="IG4" s="232"/>
      <c r="IH4" s="299"/>
      <c r="II4" s="384"/>
      <c r="IJ4" s="247"/>
      <c r="IK4"/>
      <c r="IL4"/>
      <c r="JB4" s="299"/>
      <c r="JC4" s="384"/>
      <c r="JD4" s="247"/>
      <c r="JE4" s="232"/>
      <c r="JF4" s="232"/>
      <c r="JG4" s="232"/>
      <c r="JH4" s="232"/>
      <c r="JI4" s="232"/>
      <c r="JJ4" s="232"/>
      <c r="JK4" s="232"/>
      <c r="JL4" s="232"/>
      <c r="JM4" s="232"/>
      <c r="JN4" s="232"/>
      <c r="JO4" s="232"/>
      <c r="JP4" s="232"/>
      <c r="JQ4" s="232"/>
      <c r="JR4" s="232"/>
      <c r="JS4" s="232"/>
      <c r="JT4" s="232"/>
      <c r="JU4" s="232"/>
      <c r="JV4" s="299"/>
      <c r="JW4" s="384"/>
      <c r="JX4" s="247"/>
      <c r="JY4"/>
      <c r="JZ4"/>
      <c r="KP4" s="299"/>
      <c r="KQ4" s="384"/>
      <c r="KR4" s="247"/>
      <c r="KS4" s="232"/>
      <c r="KT4" s="232"/>
      <c r="KU4" s="232"/>
      <c r="KV4" s="232"/>
      <c r="KW4" s="232"/>
      <c r="KX4" s="232"/>
      <c r="KY4" s="232"/>
      <c r="KZ4" s="232"/>
      <c r="LA4" s="232"/>
      <c r="LB4" s="232"/>
      <c r="LC4" s="232"/>
      <c r="LD4" s="232"/>
      <c r="LE4" s="232"/>
      <c r="LF4" s="232"/>
      <c r="LG4" s="232"/>
      <c r="LH4" s="232"/>
      <c r="LI4" s="232"/>
      <c r="LJ4" s="299"/>
      <c r="LK4" s="384"/>
      <c r="LL4" s="247"/>
      <c r="LM4" s="232"/>
      <c r="LN4" s="232"/>
      <c r="LO4" s="232"/>
      <c r="LP4" s="232"/>
      <c r="LQ4" s="232"/>
      <c r="LR4" s="232"/>
      <c r="LS4" s="232"/>
      <c r="LT4" s="232"/>
      <c r="LU4" s="232"/>
      <c r="LV4" s="232"/>
      <c r="LW4" s="232"/>
      <c r="LX4" s="232"/>
      <c r="LY4" s="232"/>
      <c r="LZ4" s="232"/>
      <c r="MA4" s="232"/>
      <c r="MB4" s="232"/>
      <c r="MC4" s="232"/>
      <c r="MD4" s="299"/>
      <c r="MF4" s="288" t="s">
        <v>290</v>
      </c>
    </row>
    <row r="5" spans="1:344" ht="12.75" customHeight="1" x14ac:dyDescent="0.2">
      <c r="A5" s="1028" t="s">
        <v>398</v>
      </c>
      <c r="B5" s="1029"/>
      <c r="C5" s="1029"/>
      <c r="D5" s="1029"/>
      <c r="E5" s="1029"/>
      <c r="F5" s="1029"/>
      <c r="G5" s="1029"/>
      <c r="H5" s="1029"/>
      <c r="I5" s="1029"/>
      <c r="J5" s="1029"/>
      <c r="K5" s="1029"/>
      <c r="L5" s="1029"/>
      <c r="M5" s="1029"/>
      <c r="N5" s="1029"/>
      <c r="O5" s="1029"/>
      <c r="P5" s="1029"/>
      <c r="Q5" s="1029"/>
      <c r="R5" s="1029"/>
      <c r="S5" s="1030"/>
      <c r="T5" s="412"/>
      <c r="U5" s="1028" t="s">
        <v>399</v>
      </c>
      <c r="V5" s="1029"/>
      <c r="W5" s="1029"/>
      <c r="X5" s="1029"/>
      <c r="Y5" s="1029"/>
      <c r="Z5" s="1029"/>
      <c r="AA5" s="1029"/>
      <c r="AB5" s="1029"/>
      <c r="AC5" s="1029"/>
      <c r="AD5" s="1029"/>
      <c r="AE5" s="1029"/>
      <c r="AF5" s="1029"/>
      <c r="AG5" s="1029"/>
      <c r="AH5" s="1029"/>
      <c r="AI5" s="1029"/>
      <c r="AJ5" s="1029"/>
      <c r="AK5" s="1029"/>
      <c r="AL5" s="1029"/>
      <c r="AM5" s="1029"/>
      <c r="AN5" s="417"/>
      <c r="AO5" s="1031" t="s">
        <v>400</v>
      </c>
      <c r="AP5" s="1032"/>
      <c r="AQ5" s="1032"/>
      <c r="AR5" s="1032"/>
      <c r="AS5" s="1032"/>
      <c r="AT5" s="1032"/>
      <c r="AU5" s="1032"/>
      <c r="AV5" s="1032"/>
      <c r="AW5" s="1032"/>
      <c r="AX5" s="1032"/>
      <c r="AY5" s="1032"/>
      <c r="AZ5" s="1032"/>
      <c r="BA5" s="1032"/>
      <c r="BB5" s="1032"/>
      <c r="BC5" s="1032"/>
      <c r="BD5" s="1032"/>
      <c r="BE5" s="1032"/>
      <c r="BF5" s="1032"/>
      <c r="BG5" s="1032"/>
      <c r="BH5" s="1032"/>
      <c r="BI5" s="1032"/>
      <c r="BJ5" s="1033"/>
      <c r="BK5" s="384"/>
      <c r="BL5" s="1037" t="s">
        <v>401</v>
      </c>
      <c r="BM5" s="1038"/>
      <c r="BN5" s="1038"/>
      <c r="BO5" s="1038"/>
      <c r="BP5" s="1038"/>
      <c r="BQ5" s="1038"/>
      <c r="BR5" s="1038"/>
      <c r="BS5" s="1038"/>
      <c r="BT5" s="1038"/>
      <c r="BU5" s="1038"/>
      <c r="BV5" s="1038"/>
      <c r="BW5" s="1038"/>
      <c r="BX5" s="1038"/>
      <c r="BY5" s="1038"/>
      <c r="BZ5" s="1038"/>
      <c r="CA5" s="1038"/>
      <c r="CB5" s="1038"/>
      <c r="CC5" s="1038"/>
      <c r="CD5" s="1039"/>
      <c r="CE5" s="384"/>
      <c r="CF5" s="1013" t="s">
        <v>402</v>
      </c>
      <c r="CG5" s="1014"/>
      <c r="CH5" s="1014"/>
      <c r="CI5" s="1014"/>
      <c r="CJ5" s="1014"/>
      <c r="CK5" s="1014"/>
      <c r="CL5" s="1014"/>
      <c r="CM5" s="1014"/>
      <c r="CN5" s="1014"/>
      <c r="CO5" s="1014"/>
      <c r="CP5" s="1014"/>
      <c r="CQ5" s="1014"/>
      <c r="CR5" s="1014"/>
      <c r="CS5" s="1014"/>
      <c r="CT5" s="1014"/>
      <c r="CU5" s="1014"/>
      <c r="CV5" s="1014"/>
      <c r="CW5" s="1014"/>
      <c r="CX5" s="1015"/>
      <c r="CY5" s="384"/>
      <c r="CZ5" s="1034" t="s">
        <v>372</v>
      </c>
      <c r="DA5" s="1035"/>
      <c r="DB5" s="1035"/>
      <c r="DC5" s="1035"/>
      <c r="DD5" s="1035"/>
      <c r="DE5" s="1035"/>
      <c r="DF5" s="1035"/>
      <c r="DG5" s="1035"/>
      <c r="DH5" s="1035"/>
      <c r="DI5" s="1035"/>
      <c r="DJ5" s="1035"/>
      <c r="DK5" s="1035"/>
      <c r="DL5" s="1035"/>
      <c r="DM5" s="1035"/>
      <c r="DN5" s="1035"/>
      <c r="DO5" s="1035"/>
      <c r="DP5" s="1035"/>
      <c r="DQ5" s="1035"/>
      <c r="DR5" s="1036"/>
      <c r="DS5" s="384"/>
      <c r="DT5" s="994" t="s">
        <v>1897</v>
      </c>
      <c r="DU5" s="995"/>
      <c r="DV5" s="995"/>
      <c r="DW5" s="995"/>
      <c r="DX5" s="995"/>
      <c r="DY5" s="995"/>
      <c r="DZ5" s="995"/>
      <c r="EA5" s="995"/>
      <c r="EB5" s="995"/>
      <c r="EC5" s="995"/>
      <c r="ED5" s="995"/>
      <c r="EE5" s="995"/>
      <c r="EF5" s="995"/>
      <c r="EG5" s="995"/>
      <c r="EH5" s="995"/>
      <c r="EI5" s="995"/>
      <c r="EJ5" s="995"/>
      <c r="EK5" s="995"/>
      <c r="EL5" s="996"/>
      <c r="EM5" s="384"/>
      <c r="EN5" s="994" t="s">
        <v>373</v>
      </c>
      <c r="EO5" s="995"/>
      <c r="EP5" s="995"/>
      <c r="EQ5" s="995"/>
      <c r="ER5" s="995"/>
      <c r="ES5" s="995"/>
      <c r="ET5" s="995"/>
      <c r="EU5" s="995"/>
      <c r="EV5" s="995"/>
      <c r="EW5" s="995"/>
      <c r="EX5" s="995"/>
      <c r="EY5" s="995"/>
      <c r="EZ5" s="995"/>
      <c r="FA5" s="995"/>
      <c r="FB5" s="995"/>
      <c r="FC5" s="995"/>
      <c r="FD5" s="995"/>
      <c r="FE5" s="995"/>
      <c r="FF5" s="996"/>
      <c r="FG5" s="384"/>
      <c r="FH5" s="994" t="s">
        <v>207</v>
      </c>
      <c r="FI5" s="995"/>
      <c r="FJ5" s="995"/>
      <c r="FK5" s="995"/>
      <c r="FL5" s="995"/>
      <c r="FM5" s="995"/>
      <c r="FN5" s="995"/>
      <c r="FO5" s="995"/>
      <c r="FP5" s="995"/>
      <c r="FQ5" s="995"/>
      <c r="FR5" s="995"/>
      <c r="FS5" s="995"/>
      <c r="FT5" s="995"/>
      <c r="FU5" s="995"/>
      <c r="FV5" s="995"/>
      <c r="FW5" s="995"/>
      <c r="FX5" s="995"/>
      <c r="FY5" s="995"/>
      <c r="FZ5" s="996"/>
      <c r="GA5" s="384"/>
      <c r="GB5" s="994" t="s">
        <v>204</v>
      </c>
      <c r="GC5" s="995"/>
      <c r="GD5" s="995"/>
      <c r="GE5" s="995"/>
      <c r="GF5" s="995"/>
      <c r="GG5" s="995"/>
      <c r="GH5" s="995"/>
      <c r="GI5" s="995"/>
      <c r="GJ5" s="995"/>
      <c r="GK5" s="995"/>
      <c r="GL5" s="995"/>
      <c r="GM5" s="995"/>
      <c r="GN5" s="995"/>
      <c r="GO5" s="995"/>
      <c r="GP5" s="995"/>
      <c r="GQ5" s="995"/>
      <c r="GR5" s="995"/>
      <c r="GS5" s="995"/>
      <c r="GT5" s="996"/>
      <c r="GU5" s="384"/>
      <c r="GV5" s="994" t="s">
        <v>198</v>
      </c>
      <c r="GW5" s="995"/>
      <c r="GX5" s="995"/>
      <c r="GY5" s="995"/>
      <c r="GZ5" s="995"/>
      <c r="HA5" s="995"/>
      <c r="HB5" s="995"/>
      <c r="HC5" s="995"/>
      <c r="HD5" s="995"/>
      <c r="HE5" s="995"/>
      <c r="HF5" s="995"/>
      <c r="HG5" s="995"/>
      <c r="HH5" s="995"/>
      <c r="HI5" s="995"/>
      <c r="HJ5" s="995"/>
      <c r="HK5" s="995"/>
      <c r="HL5" s="995"/>
      <c r="HM5" s="995"/>
      <c r="HN5" s="996"/>
      <c r="HO5" s="384"/>
      <c r="HP5" s="994" t="s">
        <v>188</v>
      </c>
      <c r="HQ5" s="995"/>
      <c r="HR5" s="995"/>
      <c r="HS5" s="995"/>
      <c r="HT5" s="995"/>
      <c r="HU5" s="995"/>
      <c r="HV5" s="995"/>
      <c r="HW5" s="995"/>
      <c r="HX5" s="995"/>
      <c r="HY5" s="995"/>
      <c r="HZ5" s="995"/>
      <c r="IA5" s="995"/>
      <c r="IB5" s="995"/>
      <c r="IC5" s="995"/>
      <c r="ID5" s="995"/>
      <c r="IE5" s="995"/>
      <c r="IF5" s="995"/>
      <c r="IG5" s="995"/>
      <c r="IH5" s="996"/>
      <c r="II5" s="384"/>
      <c r="IJ5" s="994" t="s">
        <v>403</v>
      </c>
      <c r="IK5" s="995"/>
      <c r="IL5" s="995"/>
      <c r="IM5" s="995"/>
      <c r="IN5" s="995"/>
      <c r="IO5" s="995"/>
      <c r="IP5" s="995"/>
      <c r="IQ5" s="995"/>
      <c r="IR5" s="995"/>
      <c r="IS5" s="995"/>
      <c r="IT5" s="995"/>
      <c r="IU5" s="995"/>
      <c r="IV5" s="995"/>
      <c r="IW5" s="995"/>
      <c r="IX5" s="995"/>
      <c r="IY5" s="995"/>
      <c r="IZ5" s="995"/>
      <c r="JA5" s="995"/>
      <c r="JB5" s="996"/>
      <c r="JC5" s="384"/>
      <c r="JD5" s="994" t="s">
        <v>404</v>
      </c>
      <c r="JE5" s="995"/>
      <c r="JF5" s="995"/>
      <c r="JG5" s="995"/>
      <c r="JH5" s="995"/>
      <c r="JI5" s="995"/>
      <c r="JJ5" s="995"/>
      <c r="JK5" s="995"/>
      <c r="JL5" s="995"/>
      <c r="JM5" s="995"/>
      <c r="JN5" s="995"/>
      <c r="JO5" s="995"/>
      <c r="JP5" s="995"/>
      <c r="JQ5" s="995"/>
      <c r="JR5" s="995"/>
      <c r="JS5" s="995"/>
      <c r="JT5" s="995"/>
      <c r="JU5" s="995"/>
      <c r="JV5" s="996"/>
      <c r="JW5" s="384"/>
      <c r="JX5" s="994" t="s">
        <v>405</v>
      </c>
      <c r="JY5" s="995"/>
      <c r="JZ5" s="995"/>
      <c r="KA5" s="995"/>
      <c r="KB5" s="995"/>
      <c r="KC5" s="995"/>
      <c r="KD5" s="995"/>
      <c r="KE5" s="995"/>
      <c r="KF5" s="995"/>
      <c r="KG5" s="995"/>
      <c r="KH5" s="995"/>
      <c r="KI5" s="995"/>
      <c r="KJ5" s="995"/>
      <c r="KK5" s="995"/>
      <c r="KL5" s="995"/>
      <c r="KM5" s="995"/>
      <c r="KN5" s="995"/>
      <c r="KO5" s="995"/>
      <c r="KP5" s="996"/>
      <c r="KQ5" s="384"/>
      <c r="KR5" s="994" t="s">
        <v>406</v>
      </c>
      <c r="KS5" s="995"/>
      <c r="KT5" s="995"/>
      <c r="KU5" s="995"/>
      <c r="KV5" s="995"/>
      <c r="KW5" s="995"/>
      <c r="KX5" s="995"/>
      <c r="KY5" s="995"/>
      <c r="KZ5" s="995"/>
      <c r="LA5" s="995"/>
      <c r="LB5" s="995"/>
      <c r="LC5" s="995"/>
      <c r="LD5" s="995"/>
      <c r="LE5" s="995"/>
      <c r="LF5" s="995"/>
      <c r="LG5" s="995"/>
      <c r="LH5" s="995"/>
      <c r="LI5" s="995"/>
      <c r="LJ5" s="996"/>
      <c r="LK5" s="384"/>
      <c r="LL5" s="994" t="s">
        <v>407</v>
      </c>
      <c r="LM5" s="995"/>
      <c r="LN5" s="995"/>
      <c r="LO5" s="995"/>
      <c r="LP5" s="995"/>
      <c r="LQ5" s="995"/>
      <c r="LR5" s="995"/>
      <c r="LS5" s="995"/>
      <c r="LT5" s="995"/>
      <c r="LU5" s="995"/>
      <c r="LV5" s="995"/>
      <c r="LW5" s="995"/>
      <c r="LX5" s="995"/>
      <c r="LY5" s="995"/>
      <c r="LZ5" s="995"/>
      <c r="MA5" s="995"/>
      <c r="MB5" s="995"/>
      <c r="MC5" s="995"/>
      <c r="MD5" s="996"/>
    </row>
    <row r="6" spans="1:344" ht="12.75" x14ac:dyDescent="0.2">
      <c r="A6" s="242"/>
      <c r="B6" s="221"/>
      <c r="C6" s="221"/>
      <c r="D6" s="221"/>
      <c r="E6" s="221"/>
      <c r="F6" s="221"/>
      <c r="G6" s="221"/>
      <c r="H6" s="221"/>
      <c r="I6" s="221"/>
      <c r="J6" s="221"/>
      <c r="K6" s="221"/>
      <c r="L6" s="221"/>
      <c r="M6" s="221"/>
      <c r="N6" s="221"/>
      <c r="O6" s="221"/>
      <c r="P6" s="221"/>
      <c r="Q6" s="221"/>
      <c r="R6" s="221"/>
      <c r="S6" s="221"/>
      <c r="T6" s="384"/>
      <c r="U6" s="221"/>
      <c r="V6" s="221"/>
      <c r="W6" s="221"/>
      <c r="X6" s="221"/>
      <c r="Y6" s="221"/>
      <c r="Z6" s="221"/>
      <c r="AA6" s="221"/>
      <c r="AB6" s="221"/>
      <c r="AC6" s="221"/>
      <c r="AD6" s="221"/>
      <c r="AE6" s="221"/>
      <c r="AF6" s="221"/>
      <c r="AG6" s="221"/>
      <c r="AH6" s="221"/>
      <c r="AI6" s="221"/>
      <c r="AJ6" s="221"/>
      <c r="AK6" s="221"/>
      <c r="AL6" s="221"/>
      <c r="AM6" s="221"/>
      <c r="AN6" s="418"/>
      <c r="AO6" s="1027"/>
      <c r="AP6" s="772"/>
      <c r="AQ6" s="772"/>
      <c r="AR6" s="772"/>
      <c r="AS6" s="772"/>
      <c r="AT6" s="772"/>
      <c r="AU6" s="772"/>
      <c r="AV6" s="772"/>
      <c r="AW6" s="772"/>
      <c r="AX6" s="772"/>
      <c r="AY6" s="772"/>
      <c r="AZ6" s="772"/>
      <c r="BA6" s="772"/>
      <c r="BB6" s="772"/>
      <c r="BC6" s="772"/>
      <c r="BD6" s="772"/>
      <c r="BE6" s="772"/>
      <c r="BF6" s="772"/>
      <c r="BG6" s="772"/>
      <c r="BH6" s="772"/>
      <c r="BI6" s="772"/>
      <c r="BJ6" s="773"/>
      <c r="BK6" s="384"/>
      <c r="BL6" s="256"/>
      <c r="BM6" s="256"/>
      <c r="BN6" s="221"/>
      <c r="BO6" s="256"/>
      <c r="BP6" s="221"/>
      <c r="BQ6" s="221"/>
      <c r="BR6" s="221"/>
      <c r="BS6" s="221"/>
      <c r="BT6" s="221"/>
      <c r="BU6" s="221"/>
      <c r="BV6" s="221"/>
      <c r="BW6" s="221"/>
      <c r="BX6" s="221"/>
      <c r="BY6" s="221"/>
      <c r="BZ6" s="221"/>
      <c r="CA6" s="221"/>
      <c r="CB6" s="221"/>
      <c r="CC6" s="221"/>
      <c r="CD6" s="243"/>
      <c r="CE6" s="384"/>
      <c r="CF6" s="256"/>
      <c r="CG6" s="256"/>
      <c r="CH6" s="221"/>
      <c r="CI6" s="256"/>
      <c r="CJ6" s="221"/>
      <c r="CK6" s="221"/>
      <c r="CL6" s="221"/>
      <c r="CM6" s="221"/>
      <c r="CN6" s="221"/>
      <c r="CO6" s="221"/>
      <c r="CP6" s="221"/>
      <c r="CQ6" s="221"/>
      <c r="CR6" s="221"/>
      <c r="CS6" s="221"/>
      <c r="CT6" s="221"/>
      <c r="CU6" s="221"/>
      <c r="CV6" s="221"/>
      <c r="CW6" s="221"/>
      <c r="CX6" s="243"/>
      <c r="CY6" s="384"/>
      <c r="CZ6" s="256"/>
      <c r="DA6" s="256"/>
      <c r="DB6" s="221"/>
      <c r="DC6" s="256"/>
      <c r="DD6" s="221"/>
      <c r="DE6" s="221"/>
      <c r="DF6" s="221"/>
      <c r="DG6" s="221"/>
      <c r="DH6" s="221"/>
      <c r="DI6" s="221"/>
      <c r="DJ6" s="221"/>
      <c r="DK6" s="221"/>
      <c r="DL6" s="221"/>
      <c r="DM6" s="221"/>
      <c r="DN6" s="221"/>
      <c r="DO6" s="221"/>
      <c r="DP6" s="221"/>
      <c r="DQ6" s="221"/>
      <c r="DR6" s="243"/>
      <c r="DS6" s="384"/>
      <c r="DT6" s="256"/>
      <c r="DU6" s="256"/>
      <c r="DV6" s="221"/>
      <c r="DW6" s="256"/>
      <c r="DX6" s="221"/>
      <c r="DY6" s="221"/>
      <c r="DZ6" s="221"/>
      <c r="EA6" s="221"/>
      <c r="EB6" s="221"/>
      <c r="EC6" s="221"/>
      <c r="ED6" s="221"/>
      <c r="EE6" s="221"/>
      <c r="EF6" s="221"/>
      <c r="EG6" s="221"/>
      <c r="EH6" s="221"/>
      <c r="EI6" s="221"/>
      <c r="EJ6" s="221"/>
      <c r="EK6" s="221"/>
      <c r="EL6" s="243"/>
      <c r="EM6" s="384"/>
      <c r="EN6" s="256"/>
      <c r="EO6" s="256"/>
      <c r="EP6" s="221"/>
      <c r="EQ6" s="256"/>
      <c r="ER6" s="221"/>
      <c r="ES6" s="221"/>
      <c r="ET6" s="221"/>
      <c r="EU6" s="221"/>
      <c r="EV6" s="221"/>
      <c r="EW6" s="221"/>
      <c r="EX6" s="221"/>
      <c r="EY6" s="221"/>
      <c r="EZ6" s="221"/>
      <c r="FA6" s="221"/>
      <c r="FB6" s="221"/>
      <c r="FC6" s="221"/>
      <c r="FD6" s="221"/>
      <c r="FE6" s="221"/>
      <c r="FF6" s="243"/>
      <c r="FG6" s="384"/>
      <c r="FH6" s="256"/>
      <c r="FI6" s="256"/>
      <c r="FJ6" s="221"/>
      <c r="FK6" s="256"/>
      <c r="FL6" s="221"/>
      <c r="FM6" s="221"/>
      <c r="FN6" s="221"/>
      <c r="FO6" s="221"/>
      <c r="FP6" s="221"/>
      <c r="FQ6" s="221"/>
      <c r="FR6" s="221"/>
      <c r="FS6" s="221"/>
      <c r="FT6" s="221"/>
      <c r="FU6" s="221"/>
      <c r="FV6" s="221"/>
      <c r="FW6" s="221"/>
      <c r="FX6" s="221"/>
      <c r="FY6" s="221"/>
      <c r="FZ6" s="243"/>
      <c r="GA6" s="384"/>
      <c r="GB6" s="256"/>
      <c r="GC6" s="256"/>
      <c r="GD6" s="221"/>
      <c r="GE6" s="256"/>
      <c r="GF6" s="221"/>
      <c r="GG6" s="221"/>
      <c r="GH6" s="221"/>
      <c r="GI6" s="221"/>
      <c r="GJ6" s="221"/>
      <c r="GK6" s="221"/>
      <c r="GL6" s="221"/>
      <c r="GM6" s="221"/>
      <c r="GN6" s="221"/>
      <c r="GO6" s="221"/>
      <c r="GP6" s="221"/>
      <c r="GQ6" s="221"/>
      <c r="GR6" s="221"/>
      <c r="GS6" s="221"/>
      <c r="GT6" s="243"/>
      <c r="GU6" s="384"/>
      <c r="GV6" s="256"/>
      <c r="GW6" s="256"/>
      <c r="GX6" s="221"/>
      <c r="GY6" s="256"/>
      <c r="GZ6" s="221"/>
      <c r="HA6" s="221"/>
      <c r="HB6" s="221"/>
      <c r="HC6" s="221"/>
      <c r="HD6" s="221"/>
      <c r="HE6" s="221"/>
      <c r="HF6" s="221"/>
      <c r="HG6" s="221"/>
      <c r="HH6" s="221"/>
      <c r="HI6" s="221"/>
      <c r="HJ6" s="221"/>
      <c r="HK6" s="221"/>
      <c r="HL6" s="221"/>
      <c r="HM6" s="221"/>
      <c r="HN6" s="243"/>
      <c r="HO6" s="384"/>
      <c r="HP6" s="256"/>
      <c r="HQ6" s="256"/>
      <c r="HR6" s="221"/>
      <c r="HS6" s="256"/>
      <c r="HT6" s="221"/>
      <c r="HU6" s="221"/>
      <c r="HV6" s="221"/>
      <c r="HW6" s="221"/>
      <c r="HX6" s="221"/>
      <c r="HY6" s="221"/>
      <c r="HZ6" s="221"/>
      <c r="IA6" s="221"/>
      <c r="IB6" s="221"/>
      <c r="IC6" s="221"/>
      <c r="ID6" s="221"/>
      <c r="IE6" s="221"/>
      <c r="IF6" s="221"/>
      <c r="IG6" s="221"/>
      <c r="IH6" s="243"/>
      <c r="II6" s="384"/>
      <c r="IJ6" s="256"/>
      <c r="IK6" s="256"/>
      <c r="IL6" s="221"/>
      <c r="IM6" s="256"/>
      <c r="IN6" s="221"/>
      <c r="IO6" s="221"/>
      <c r="IP6" s="221"/>
      <c r="IQ6" s="221"/>
      <c r="IR6" s="221"/>
      <c r="IS6" s="221"/>
      <c r="IT6" s="221"/>
      <c r="IU6" s="221"/>
      <c r="IV6" s="221"/>
      <c r="IW6" s="221"/>
      <c r="IX6" s="221"/>
      <c r="IY6" s="221"/>
      <c r="IZ6" s="221"/>
      <c r="JA6" s="221"/>
      <c r="JB6" s="243"/>
      <c r="JC6" s="384"/>
      <c r="JD6" s="256"/>
      <c r="JE6" s="256"/>
      <c r="JF6" s="221"/>
      <c r="JG6" s="256"/>
      <c r="JH6" s="221"/>
      <c r="JI6" s="221"/>
      <c r="JJ6" s="221"/>
      <c r="JK6" s="221"/>
      <c r="JL6" s="221"/>
      <c r="JM6" s="221"/>
      <c r="JN6" s="221"/>
      <c r="JO6" s="221"/>
      <c r="JP6" s="221"/>
      <c r="JQ6" s="221"/>
      <c r="JR6" s="221"/>
      <c r="JS6" s="221"/>
      <c r="JT6" s="221"/>
      <c r="JU6" s="221"/>
      <c r="JV6" s="243"/>
      <c r="JW6" s="384"/>
      <c r="JX6" s="256"/>
      <c r="JY6" s="256"/>
      <c r="JZ6" s="221"/>
      <c r="KA6" s="256"/>
      <c r="KB6" s="221"/>
      <c r="KC6" s="221"/>
      <c r="KD6" s="221"/>
      <c r="KE6" s="221"/>
      <c r="KF6" s="221"/>
      <c r="KG6" s="221"/>
      <c r="KH6" s="221"/>
      <c r="KI6" s="221"/>
      <c r="KJ6" s="221"/>
      <c r="KK6" s="221"/>
      <c r="KL6" s="221"/>
      <c r="KM6" s="221"/>
      <c r="KN6" s="221"/>
      <c r="KO6" s="221"/>
      <c r="KP6" s="243"/>
      <c r="KQ6" s="384"/>
      <c r="KR6" s="256"/>
      <c r="KS6" s="256"/>
      <c r="KT6" s="221"/>
      <c r="KU6" s="256"/>
      <c r="KV6" s="221"/>
      <c r="KW6" s="221"/>
      <c r="KX6" s="221"/>
      <c r="KY6" s="221"/>
      <c r="KZ6" s="221"/>
      <c r="LA6" s="221"/>
      <c r="LB6" s="221"/>
      <c r="LC6" s="221"/>
      <c r="LD6" s="221"/>
      <c r="LE6" s="221"/>
      <c r="LF6" s="221"/>
      <c r="LG6" s="221"/>
      <c r="LH6" s="221"/>
      <c r="LI6" s="221"/>
      <c r="LJ6" s="243"/>
      <c r="LK6" s="384"/>
      <c r="LL6" s="256"/>
      <c r="LM6" s="256"/>
      <c r="LN6" s="221"/>
      <c r="LO6" s="256"/>
      <c r="LP6" s="221"/>
      <c r="LQ6" s="221"/>
      <c r="LR6" s="221"/>
      <c r="LS6" s="221"/>
      <c r="LT6" s="221"/>
      <c r="LU6" s="221"/>
      <c r="LV6" s="221"/>
      <c r="LW6" s="221"/>
      <c r="LX6" s="221"/>
      <c r="LY6" s="221"/>
      <c r="LZ6" s="221"/>
      <c r="MA6" s="221"/>
      <c r="MB6" s="221"/>
      <c r="MC6" s="221"/>
      <c r="MD6" s="243"/>
    </row>
    <row r="7" spans="1:344" ht="12.75" customHeight="1" x14ac:dyDescent="0.2">
      <c r="A7" s="242"/>
      <c r="B7" s="221"/>
      <c r="C7" s="221"/>
      <c r="D7" s="221"/>
      <c r="E7" s="221"/>
      <c r="F7" s="221"/>
      <c r="G7" s="221"/>
      <c r="H7" s="221"/>
      <c r="I7" s="221"/>
      <c r="J7" s="221"/>
      <c r="K7" s="221"/>
      <c r="L7" s="221"/>
      <c r="M7" s="221"/>
      <c r="N7" s="221"/>
      <c r="O7" s="221"/>
      <c r="P7" s="221"/>
      <c r="Q7" s="221"/>
      <c r="R7" s="221"/>
      <c r="S7" s="221"/>
      <c r="T7" s="384"/>
      <c r="U7" s="221"/>
      <c r="V7" s="221"/>
      <c r="W7" s="221"/>
      <c r="X7" s="221"/>
      <c r="Y7" s="221"/>
      <c r="Z7" s="221"/>
      <c r="AA7" s="221"/>
      <c r="AB7" s="221"/>
      <c r="AC7" s="221"/>
      <c r="AD7" s="221"/>
      <c r="AE7" s="221"/>
      <c r="AF7" s="221"/>
      <c r="AG7" s="221"/>
      <c r="AH7" s="221"/>
      <c r="AI7" s="221"/>
      <c r="AJ7" s="221"/>
      <c r="AK7" s="221"/>
      <c r="AL7" s="221"/>
      <c r="AM7" s="221"/>
      <c r="AN7" s="418"/>
      <c r="AO7" s="551"/>
      <c r="AP7" s="230"/>
      <c r="AQ7" s="230"/>
      <c r="AR7" s="230"/>
      <c r="AS7" s="230"/>
      <c r="AT7" s="230"/>
      <c r="AU7" s="230"/>
      <c r="AV7" s="230"/>
      <c r="AW7" s="230"/>
      <c r="AX7" s="230"/>
      <c r="AY7" s="230"/>
      <c r="AZ7" s="230"/>
      <c r="BA7" s="230"/>
      <c r="BB7" s="230"/>
      <c r="BC7" s="230"/>
      <c r="BD7" s="230"/>
      <c r="BE7" s="230"/>
      <c r="BF7" s="230"/>
      <c r="BG7" s="230"/>
      <c r="BH7" s="230"/>
      <c r="BI7" s="230"/>
      <c r="BJ7" s="552"/>
      <c r="BK7" s="384"/>
      <c r="BL7" s="256"/>
      <c r="BM7" s="256"/>
      <c r="BN7" s="221"/>
      <c r="BO7" s="256"/>
      <c r="BP7" s="221"/>
      <c r="BQ7" s="221"/>
      <c r="BR7" s="221"/>
      <c r="BS7" s="221"/>
      <c r="BT7" s="221"/>
      <c r="BU7" s="221"/>
      <c r="BV7" s="221"/>
      <c r="BW7" s="221"/>
      <c r="BX7" s="221"/>
      <c r="BY7" s="221"/>
      <c r="BZ7" s="221"/>
      <c r="CA7" s="221"/>
      <c r="CB7" s="221"/>
      <c r="CC7" s="221"/>
      <c r="CD7" s="243"/>
      <c r="CE7" s="384"/>
      <c r="CF7" s="256"/>
      <c r="CG7" s="256"/>
      <c r="CH7" s="221"/>
      <c r="CI7" s="256"/>
      <c r="CJ7" s="221"/>
      <c r="CK7" s="221"/>
      <c r="CL7" s="221"/>
      <c r="CM7" s="221"/>
      <c r="CN7" s="221"/>
      <c r="CO7" s="221"/>
      <c r="CP7" s="221"/>
      <c r="CQ7" s="221"/>
      <c r="CR7" s="221"/>
      <c r="CS7" s="221"/>
      <c r="CT7" s="221"/>
      <c r="CU7" s="221"/>
      <c r="CV7" s="221"/>
      <c r="CW7" s="221"/>
      <c r="CX7" s="243"/>
      <c r="CY7" s="384"/>
      <c r="CZ7" s="256"/>
      <c r="DA7" s="256"/>
      <c r="DB7" s="221"/>
      <c r="DC7" s="256"/>
      <c r="DD7" s="221"/>
      <c r="DE7" s="221"/>
      <c r="DF7" s="221"/>
      <c r="DG7" s="221"/>
      <c r="DH7" s="221"/>
      <c r="DI7" s="221"/>
      <c r="DJ7" s="221"/>
      <c r="DK7" s="221"/>
      <c r="DL7" s="221"/>
      <c r="DM7" s="221"/>
      <c r="DN7" s="221"/>
      <c r="DO7" s="221"/>
      <c r="DP7" s="221"/>
      <c r="DQ7" s="221"/>
      <c r="DR7" s="257"/>
      <c r="DS7" s="384"/>
      <c r="DT7" s="256"/>
      <c r="DU7" s="256"/>
      <c r="DV7" s="221"/>
      <c r="DW7" s="256"/>
      <c r="DX7" s="221"/>
      <c r="DY7" s="221"/>
      <c r="DZ7" s="221"/>
      <c r="EA7" s="221"/>
      <c r="EB7" s="221"/>
      <c r="EC7" s="221"/>
      <c r="ED7" s="221"/>
      <c r="EE7" s="221"/>
      <c r="EF7" s="221"/>
      <c r="EG7" s="221"/>
      <c r="EH7" s="221"/>
      <c r="EI7" s="221"/>
      <c r="EJ7" s="221"/>
      <c r="EK7" s="221"/>
      <c r="EL7" s="257"/>
      <c r="EM7" s="384"/>
      <c r="EN7" s="256"/>
      <c r="EO7" s="256"/>
      <c r="EP7" s="221"/>
      <c r="EQ7" s="256"/>
      <c r="ER7" s="221"/>
      <c r="ES7" s="221"/>
      <c r="ET7" s="221"/>
      <c r="EU7" s="221"/>
      <c r="EV7" s="221"/>
      <c r="EW7" s="221"/>
      <c r="EX7" s="221"/>
      <c r="EY7" s="221"/>
      <c r="EZ7" s="221"/>
      <c r="FA7" s="221"/>
      <c r="FB7" s="221"/>
      <c r="FC7" s="221"/>
      <c r="FD7" s="221"/>
      <c r="FE7" s="221"/>
      <c r="FF7" s="257"/>
      <c r="FG7" s="384"/>
      <c r="FH7" s="256"/>
      <c r="FI7" s="256"/>
      <c r="FJ7" s="221"/>
      <c r="FK7" s="256"/>
      <c r="FL7" s="221"/>
      <c r="FM7" s="221"/>
      <c r="FN7" s="221"/>
      <c r="FO7" s="221"/>
      <c r="FP7" s="221"/>
      <c r="FQ7" s="221"/>
      <c r="FR7" s="221"/>
      <c r="FS7" s="221"/>
      <c r="FT7" s="221"/>
      <c r="FU7" s="221"/>
      <c r="FV7" s="221"/>
      <c r="FW7" s="221"/>
      <c r="FX7" s="221"/>
      <c r="FY7" s="221"/>
      <c r="FZ7" s="257"/>
      <c r="GA7" s="384"/>
      <c r="GB7" s="256"/>
      <c r="GC7" s="256"/>
      <c r="GD7" s="221"/>
      <c r="GE7" s="256"/>
      <c r="GF7" s="221"/>
      <c r="GG7" s="221"/>
      <c r="GH7" s="221"/>
      <c r="GI7" s="221"/>
      <c r="GJ7" s="221"/>
      <c r="GK7" s="221"/>
      <c r="GL7" s="221"/>
      <c r="GM7" s="221"/>
      <c r="GN7" s="221"/>
      <c r="GO7" s="221"/>
      <c r="GP7" s="221"/>
      <c r="GQ7" s="221"/>
      <c r="GR7" s="221"/>
      <c r="GS7" s="221"/>
      <c r="GT7" s="257"/>
      <c r="GU7" s="384"/>
      <c r="GV7" s="256"/>
      <c r="GW7" s="256"/>
      <c r="GX7" s="221"/>
      <c r="GY7" s="256"/>
      <c r="GZ7" s="221"/>
      <c r="HA7" s="221"/>
      <c r="HB7" s="221"/>
      <c r="HC7" s="221"/>
      <c r="HD7" s="221"/>
      <c r="HE7" s="221"/>
      <c r="HF7" s="221"/>
      <c r="HG7" s="221"/>
      <c r="HH7" s="221"/>
      <c r="HI7" s="221"/>
      <c r="HJ7" s="221"/>
      <c r="HK7" s="221"/>
      <c r="HL7" s="221"/>
      <c r="HM7" s="221"/>
      <c r="HN7" s="257"/>
      <c r="HO7" s="384"/>
      <c r="HP7" s="256"/>
      <c r="HQ7" s="256"/>
      <c r="HR7" s="221"/>
      <c r="HS7" s="256"/>
      <c r="HT7" s="221"/>
      <c r="HU7" s="221"/>
      <c r="HV7" s="221"/>
      <c r="HW7" s="221"/>
      <c r="HX7" s="221"/>
      <c r="HY7" s="221"/>
      <c r="HZ7" s="221"/>
      <c r="IA7" s="221"/>
      <c r="IB7" s="221"/>
      <c r="IC7" s="221"/>
      <c r="ID7" s="221"/>
      <c r="IE7" s="221"/>
      <c r="IF7" s="221"/>
      <c r="IG7" s="221"/>
      <c r="IH7" s="257"/>
      <c r="II7" s="384"/>
      <c r="IJ7" s="256"/>
      <c r="IK7" s="256"/>
      <c r="IL7" s="221"/>
      <c r="IM7" s="256"/>
      <c r="IN7" s="221"/>
      <c r="IO7" s="221"/>
      <c r="IP7" s="221"/>
      <c r="IQ7" s="221"/>
      <c r="IR7" s="221"/>
      <c r="IS7" s="221"/>
      <c r="IT7" s="221"/>
      <c r="IU7" s="221"/>
      <c r="IV7" s="221"/>
      <c r="IW7" s="221"/>
      <c r="IX7" s="221"/>
      <c r="IY7" s="221"/>
      <c r="IZ7" s="221"/>
      <c r="JA7" s="221"/>
      <c r="JB7" s="257"/>
      <c r="JC7" s="384"/>
      <c r="JD7" s="256"/>
      <c r="JE7" s="256"/>
      <c r="JF7" s="221"/>
      <c r="JG7" s="256"/>
      <c r="JH7" s="221"/>
      <c r="JI7" s="221"/>
      <c r="JJ7" s="221"/>
      <c r="JK7" s="221"/>
      <c r="JL7" s="221"/>
      <c r="JM7" s="221"/>
      <c r="JN7" s="221"/>
      <c r="JO7" s="221"/>
      <c r="JP7" s="221"/>
      <c r="JQ7" s="221"/>
      <c r="JR7" s="221"/>
      <c r="JS7" s="221"/>
      <c r="JT7" s="221"/>
      <c r="JU7" s="221"/>
      <c r="JV7" s="257"/>
      <c r="JW7" s="384"/>
      <c r="JX7" s="256"/>
      <c r="JY7" s="256"/>
      <c r="JZ7" s="221"/>
      <c r="KA7" s="256"/>
      <c r="KB7" s="221"/>
      <c r="KC7" s="221"/>
      <c r="KD7" s="221"/>
      <c r="KE7" s="221"/>
      <c r="KF7" s="221"/>
      <c r="KG7" s="221"/>
      <c r="KH7" s="221"/>
      <c r="KI7" s="221"/>
      <c r="KJ7" s="221"/>
      <c r="KK7" s="221"/>
      <c r="KL7" s="221"/>
      <c r="KM7" s="221"/>
      <c r="KN7" s="221"/>
      <c r="KO7" s="221"/>
      <c r="KP7" s="257"/>
      <c r="KQ7" s="384"/>
      <c r="KR7" s="256"/>
      <c r="KS7" s="256"/>
      <c r="KT7" s="221"/>
      <c r="KU7" s="256"/>
      <c r="KV7" s="221"/>
      <c r="KW7" s="221"/>
      <c r="KX7" s="221"/>
      <c r="KY7" s="221"/>
      <c r="KZ7" s="221"/>
      <c r="LA7" s="221"/>
      <c r="LB7" s="221"/>
      <c r="LC7" s="221"/>
      <c r="LD7" s="221"/>
      <c r="LE7" s="221"/>
      <c r="LF7" s="221"/>
      <c r="LG7" s="221"/>
      <c r="LH7" s="221"/>
      <c r="LI7" s="221"/>
      <c r="LJ7" s="257"/>
      <c r="LK7" s="384"/>
      <c r="LL7" s="256"/>
      <c r="LM7" s="256"/>
      <c r="LN7" s="221"/>
      <c r="LO7" s="256"/>
      <c r="LP7" s="221"/>
      <c r="LQ7" s="221"/>
      <c r="LR7" s="221"/>
      <c r="LS7" s="221"/>
      <c r="LT7" s="221"/>
      <c r="LU7" s="221"/>
      <c r="LV7" s="221"/>
      <c r="LW7" s="221"/>
      <c r="LX7" s="221"/>
      <c r="LY7" s="221"/>
      <c r="LZ7" s="221"/>
      <c r="MA7" s="221"/>
      <c r="MB7" s="221"/>
      <c r="MC7" s="221"/>
      <c r="MD7" s="257"/>
    </row>
    <row r="8" spans="1:344" ht="12.75" customHeight="1" x14ac:dyDescent="0.2">
      <c r="A8" s="242"/>
      <c r="B8" s="256" t="s">
        <v>408</v>
      </c>
      <c r="C8" s="221"/>
      <c r="D8" s="221"/>
      <c r="E8" s="221"/>
      <c r="F8" s="221"/>
      <c r="G8" s="221"/>
      <c r="H8" s="221"/>
      <c r="I8" s="221"/>
      <c r="J8" s="221"/>
      <c r="K8" s="221"/>
      <c r="L8" s="221"/>
      <c r="M8" s="221"/>
      <c r="N8" s="221"/>
      <c r="O8" s="221"/>
      <c r="P8" s="221"/>
      <c r="Q8" s="221"/>
      <c r="R8" s="221"/>
      <c r="S8" s="221"/>
      <c r="T8" s="384"/>
      <c r="U8" s="221"/>
      <c r="V8" s="256" t="s">
        <v>408</v>
      </c>
      <c r="W8" s="221"/>
      <c r="X8" s="221"/>
      <c r="Y8" s="221"/>
      <c r="Z8" s="221"/>
      <c r="AA8" s="221"/>
      <c r="AB8" s="221"/>
      <c r="AC8" s="221"/>
      <c r="AD8" s="221"/>
      <c r="AE8" s="221"/>
      <c r="AF8" s="221"/>
      <c r="AG8" s="221"/>
      <c r="AH8" s="221"/>
      <c r="AI8" s="221"/>
      <c r="AJ8" s="221"/>
      <c r="AK8" s="221"/>
      <c r="AL8" s="221"/>
      <c r="AM8" s="221"/>
      <c r="AN8" s="418"/>
      <c r="AO8" s="551"/>
      <c r="AP8" s="256" t="s">
        <v>408</v>
      </c>
      <c r="AQ8" s="256"/>
      <c r="AR8" s="230"/>
      <c r="AS8" s="230"/>
      <c r="AT8" s="230"/>
      <c r="AU8" s="230"/>
      <c r="AV8" s="230"/>
      <c r="AW8" s="230"/>
      <c r="AX8" s="230"/>
      <c r="AY8" s="230"/>
      <c r="AZ8" s="230"/>
      <c r="BA8" s="230"/>
      <c r="BB8" s="230"/>
      <c r="BC8" s="230"/>
      <c r="BD8" s="230"/>
      <c r="BE8" s="230"/>
      <c r="BF8" s="230"/>
      <c r="BG8" s="230"/>
      <c r="BH8" s="230"/>
      <c r="BI8" s="230"/>
      <c r="BJ8" s="552"/>
      <c r="BK8" s="384"/>
      <c r="BL8" s="256"/>
      <c r="BM8" s="256" t="s">
        <v>408</v>
      </c>
      <c r="BN8" s="221"/>
      <c r="BO8" s="256"/>
      <c r="BP8" s="221"/>
      <c r="BQ8" s="221"/>
      <c r="BR8" s="221"/>
      <c r="BS8" s="221"/>
      <c r="BT8" s="221"/>
      <c r="BU8" s="221"/>
      <c r="BV8" s="221"/>
      <c r="BW8" s="221"/>
      <c r="BX8" s="221"/>
      <c r="BY8" s="221"/>
      <c r="BZ8" s="221"/>
      <c r="CA8" s="221"/>
      <c r="CB8" s="221"/>
      <c r="CC8" s="221"/>
      <c r="CD8" s="243"/>
      <c r="CE8" s="384"/>
      <c r="CF8" s="256"/>
      <c r="CG8" s="256" t="s">
        <v>408</v>
      </c>
      <c r="CH8" s="221"/>
      <c r="CI8" s="256"/>
      <c r="CJ8" s="221"/>
      <c r="CK8" s="221"/>
      <c r="CL8" s="221"/>
      <c r="CM8" s="221"/>
      <c r="CN8" s="221"/>
      <c r="CO8" s="221"/>
      <c r="CP8" s="221"/>
      <c r="CQ8" s="221"/>
      <c r="CR8" s="221"/>
      <c r="CS8" s="221"/>
      <c r="CT8" s="221"/>
      <c r="CU8" s="221"/>
      <c r="CV8" s="221"/>
      <c r="CW8" s="221"/>
      <c r="CX8" s="243"/>
      <c r="CY8" s="384"/>
      <c r="CZ8" s="256"/>
      <c r="DA8" s="256" t="s">
        <v>408</v>
      </c>
      <c r="DB8" s="221"/>
      <c r="DC8" s="256"/>
      <c r="DD8" s="221"/>
      <c r="DE8" s="221"/>
      <c r="DF8" s="221"/>
      <c r="DG8" s="221"/>
      <c r="DH8" s="221"/>
      <c r="DI8" s="221"/>
      <c r="DJ8" s="221"/>
      <c r="DK8" s="221"/>
      <c r="DL8" s="221"/>
      <c r="DM8" s="221"/>
      <c r="DN8" s="221"/>
      <c r="DO8" s="221"/>
      <c r="DP8" s="221"/>
      <c r="DQ8" s="221"/>
      <c r="DR8" s="257"/>
      <c r="DS8" s="384"/>
      <c r="DT8" s="256"/>
      <c r="DU8" s="256" t="s">
        <v>408</v>
      </c>
      <c r="DV8" s="221"/>
      <c r="DW8" s="256"/>
      <c r="DX8" s="221"/>
      <c r="DY8" s="221"/>
      <c r="DZ8" s="221"/>
      <c r="EA8" s="221"/>
      <c r="EB8" s="221"/>
      <c r="EC8" s="221"/>
      <c r="ED8" s="221"/>
      <c r="EE8" s="221"/>
      <c r="EF8" s="221"/>
      <c r="EG8" s="221"/>
      <c r="EH8" s="221"/>
      <c r="EI8" s="221"/>
      <c r="EJ8" s="221"/>
      <c r="EK8" s="221"/>
      <c r="EL8" s="257"/>
      <c r="EM8" s="384"/>
      <c r="EN8" s="256"/>
      <c r="EO8" s="256" t="s">
        <v>408</v>
      </c>
      <c r="EP8" s="221"/>
      <c r="EQ8" s="256"/>
      <c r="ER8" s="221"/>
      <c r="ES8" s="221"/>
      <c r="ET8" s="221"/>
      <c r="EU8" s="221"/>
      <c r="EV8" s="221"/>
      <c r="EW8" s="221"/>
      <c r="EX8" s="221"/>
      <c r="EY8" s="221"/>
      <c r="EZ8" s="221"/>
      <c r="FA8" s="221"/>
      <c r="FB8" s="221"/>
      <c r="FC8" s="221"/>
      <c r="FD8" s="221"/>
      <c r="FE8" s="221"/>
      <c r="FF8" s="257"/>
      <c r="FG8" s="384"/>
      <c r="FH8" s="256"/>
      <c r="FI8" s="256" t="s">
        <v>408</v>
      </c>
      <c r="FJ8" s="221"/>
      <c r="FK8" s="256"/>
      <c r="FL8" s="221"/>
      <c r="FM8" s="221"/>
      <c r="FN8" s="221"/>
      <c r="FO8" s="221"/>
      <c r="FP8" s="221"/>
      <c r="FQ8" s="221"/>
      <c r="FR8" s="221"/>
      <c r="FS8" s="221"/>
      <c r="FT8" s="221"/>
      <c r="FU8" s="221"/>
      <c r="FV8" s="221"/>
      <c r="FW8" s="221"/>
      <c r="FX8" s="221"/>
      <c r="FY8" s="221"/>
      <c r="FZ8" s="257"/>
      <c r="GA8" s="384"/>
      <c r="GB8" s="256"/>
      <c r="GC8" s="256" t="s">
        <v>408</v>
      </c>
      <c r="GD8" s="221"/>
      <c r="GE8" s="256"/>
      <c r="GF8" s="221"/>
      <c r="GG8" s="221"/>
      <c r="GH8" s="221"/>
      <c r="GI8" s="221"/>
      <c r="GJ8" s="221"/>
      <c r="GK8" s="221"/>
      <c r="GL8" s="221"/>
      <c r="GM8" s="221"/>
      <c r="GN8" s="221"/>
      <c r="GO8" s="221"/>
      <c r="GP8" s="221"/>
      <c r="GQ8" s="221"/>
      <c r="GR8" s="221"/>
      <c r="GS8" s="221"/>
      <c r="GT8" s="257"/>
      <c r="GU8" s="384"/>
      <c r="GV8" s="256"/>
      <c r="GW8" s="256" t="s">
        <v>408</v>
      </c>
      <c r="GX8" s="221"/>
      <c r="GY8" s="256"/>
      <c r="GZ8" s="221"/>
      <c r="HA8" s="221"/>
      <c r="HB8" s="221"/>
      <c r="HC8" s="221"/>
      <c r="HD8" s="221"/>
      <c r="HE8" s="221"/>
      <c r="HF8" s="221"/>
      <c r="HG8" s="221"/>
      <c r="HH8" s="221"/>
      <c r="HI8" s="221"/>
      <c r="HJ8" s="221"/>
      <c r="HK8" s="221"/>
      <c r="HL8" s="221"/>
      <c r="HM8" s="221"/>
      <c r="HN8" s="257"/>
      <c r="HO8" s="384"/>
      <c r="HP8" s="256"/>
      <c r="HQ8" s="256" t="s">
        <v>408</v>
      </c>
      <c r="HR8" s="221"/>
      <c r="HS8" s="256"/>
      <c r="HT8" s="221"/>
      <c r="HU8" s="221"/>
      <c r="HV8" s="221"/>
      <c r="HW8" s="221"/>
      <c r="HX8" s="221"/>
      <c r="HY8" s="221"/>
      <c r="HZ8" s="221"/>
      <c r="IA8" s="221"/>
      <c r="IB8" s="221"/>
      <c r="IC8" s="221"/>
      <c r="ID8" s="221"/>
      <c r="IE8" s="221"/>
      <c r="IF8" s="221"/>
      <c r="IG8" s="221"/>
      <c r="IH8" s="257"/>
      <c r="II8" s="384"/>
      <c r="IJ8" s="256"/>
      <c r="IK8" s="256" t="s">
        <v>408</v>
      </c>
      <c r="IL8" s="221"/>
      <c r="IM8" s="256"/>
      <c r="IN8" s="221"/>
      <c r="IO8" s="221"/>
      <c r="IP8" s="221"/>
      <c r="IQ8" s="221"/>
      <c r="IR8" s="221"/>
      <c r="IS8" s="221"/>
      <c r="IT8" s="221"/>
      <c r="IU8" s="221"/>
      <c r="IV8" s="221"/>
      <c r="IW8" s="221"/>
      <c r="IX8" s="221"/>
      <c r="IY8" s="221"/>
      <c r="IZ8" s="221"/>
      <c r="JA8" s="221"/>
      <c r="JB8" s="257"/>
      <c r="JC8" s="384"/>
      <c r="JD8" s="256"/>
      <c r="JE8" s="256" t="s">
        <v>408</v>
      </c>
      <c r="JF8" s="221"/>
      <c r="JG8" s="256"/>
      <c r="JH8" s="221"/>
      <c r="JI8" s="221"/>
      <c r="JJ8" s="221"/>
      <c r="JK8" s="221"/>
      <c r="JL8" s="221"/>
      <c r="JM8" s="221"/>
      <c r="JN8" s="221"/>
      <c r="JO8" s="221"/>
      <c r="JP8" s="221"/>
      <c r="JQ8" s="221"/>
      <c r="JR8" s="221"/>
      <c r="JS8" s="221"/>
      <c r="JT8" s="221"/>
      <c r="JU8" s="221"/>
      <c r="JV8" s="257"/>
      <c r="JW8" s="384"/>
      <c r="JX8" s="256"/>
      <c r="JY8" s="256" t="s">
        <v>408</v>
      </c>
      <c r="JZ8" s="221"/>
      <c r="KA8" s="256"/>
      <c r="KB8" s="221"/>
      <c r="KC8" s="221"/>
      <c r="KD8" s="221"/>
      <c r="KE8" s="221"/>
      <c r="KF8" s="221"/>
      <c r="KG8" s="221"/>
      <c r="KH8" s="221"/>
      <c r="KI8" s="221"/>
      <c r="KJ8" s="221"/>
      <c r="KK8" s="221"/>
      <c r="KL8" s="221"/>
      <c r="KM8" s="221"/>
      <c r="KN8" s="221"/>
      <c r="KO8" s="221"/>
      <c r="KP8" s="257"/>
      <c r="KQ8" s="384"/>
      <c r="KR8" s="256"/>
      <c r="KS8" s="256" t="s">
        <v>408</v>
      </c>
      <c r="KT8" s="221"/>
      <c r="KU8" s="256"/>
      <c r="KV8" s="221"/>
      <c r="KW8" s="221"/>
      <c r="KX8" s="221"/>
      <c r="KY8" s="221"/>
      <c r="KZ8" s="221"/>
      <c r="LA8" s="221"/>
      <c r="LB8" s="221"/>
      <c r="LC8" s="221"/>
      <c r="LD8" s="221"/>
      <c r="LE8" s="221"/>
      <c r="LF8" s="221"/>
      <c r="LG8" s="221"/>
      <c r="LH8" s="221"/>
      <c r="LI8" s="221"/>
      <c r="LJ8" s="257"/>
      <c r="LK8" s="384"/>
      <c r="LL8" s="256"/>
      <c r="LM8" s="256" t="s">
        <v>408</v>
      </c>
      <c r="LN8" s="221"/>
      <c r="LO8" s="256"/>
      <c r="LP8" s="221"/>
      <c r="LQ8" s="221"/>
      <c r="LR8" s="221"/>
      <c r="LS8" s="221"/>
      <c r="LT8" s="221"/>
      <c r="LU8" s="221"/>
      <c r="LV8" s="221"/>
      <c r="LW8" s="221"/>
      <c r="LX8" s="221"/>
      <c r="LY8" s="221"/>
      <c r="LZ8" s="221"/>
      <c r="MA8" s="221"/>
      <c r="MB8" s="221"/>
      <c r="MC8" s="221"/>
      <c r="MD8" s="257"/>
    </row>
    <row r="9" spans="1:344" ht="12.75" customHeight="1" x14ac:dyDescent="0.2">
      <c r="A9" s="242"/>
      <c r="B9" s="230"/>
      <c r="C9" s="221"/>
      <c r="D9" s="221"/>
      <c r="E9" s="221"/>
      <c r="F9" s="221"/>
      <c r="G9" s="221"/>
      <c r="H9" s="221"/>
      <c r="I9" s="221"/>
      <c r="J9" s="221"/>
      <c r="K9" s="221"/>
      <c r="L9" s="221"/>
      <c r="M9" s="221"/>
      <c r="N9" s="221"/>
      <c r="O9" s="221"/>
      <c r="P9" s="221"/>
      <c r="Q9" s="221"/>
      <c r="R9" s="221"/>
      <c r="S9" s="221"/>
      <c r="T9" s="384"/>
      <c r="U9" s="221"/>
      <c r="V9" s="230"/>
      <c r="W9" s="221"/>
      <c r="X9" s="221"/>
      <c r="Y9" s="221"/>
      <c r="Z9" s="221"/>
      <c r="AA9" s="221"/>
      <c r="AB9" s="221"/>
      <c r="AC9" s="221"/>
      <c r="AD9" s="221"/>
      <c r="AE9" s="221"/>
      <c r="AF9" s="221"/>
      <c r="AG9" s="221"/>
      <c r="AH9" s="221"/>
      <c r="AI9" s="221"/>
      <c r="AJ9" s="221"/>
      <c r="AK9" s="221"/>
      <c r="AL9" s="221"/>
      <c r="AM9" s="221"/>
      <c r="AN9" s="418"/>
      <c r="AO9" s="551"/>
      <c r="AP9" s="230"/>
      <c r="AQ9" s="230"/>
      <c r="AR9" s="230"/>
      <c r="AS9" s="230"/>
      <c r="AT9" s="230"/>
      <c r="AU9" s="230"/>
      <c r="AV9" s="230"/>
      <c r="AW9" s="230"/>
      <c r="AX9" s="230"/>
      <c r="AY9" s="230"/>
      <c r="AZ9" s="230"/>
      <c r="BA9" s="230"/>
      <c r="BB9" s="230"/>
      <c r="BC9" s="230"/>
      <c r="BD9" s="230"/>
      <c r="BE9" s="230"/>
      <c r="BF9" s="230"/>
      <c r="BG9" s="230"/>
      <c r="BH9" s="230"/>
      <c r="BI9" s="230"/>
      <c r="BJ9" s="552"/>
      <c r="BK9" s="384"/>
      <c r="BL9" s="256"/>
      <c r="BM9" s="230"/>
      <c r="BN9" s="221"/>
      <c r="BO9" s="256"/>
      <c r="BP9" s="221"/>
      <c r="BQ9" s="221"/>
      <c r="BR9" s="221"/>
      <c r="BS9" s="221"/>
      <c r="BT9" s="221"/>
      <c r="BU9" s="221"/>
      <c r="BV9" s="221"/>
      <c r="BW9" s="221"/>
      <c r="BX9" s="221"/>
      <c r="BY9" s="221"/>
      <c r="BZ9" s="221"/>
      <c r="CA9" s="221"/>
      <c r="CB9" s="221"/>
      <c r="CC9" s="221"/>
      <c r="CD9" s="243"/>
      <c r="CE9" s="384"/>
      <c r="CF9" s="256"/>
      <c r="CG9" s="230"/>
      <c r="CH9" s="221"/>
      <c r="CI9" s="256"/>
      <c r="CJ9" s="221"/>
      <c r="CK9" s="221"/>
      <c r="CL9" s="221"/>
      <c r="CM9" s="221"/>
      <c r="CN9" s="221"/>
      <c r="CO9" s="221"/>
      <c r="CP9" s="221"/>
      <c r="CQ9" s="221"/>
      <c r="CR9" s="221"/>
      <c r="CS9" s="221"/>
      <c r="CT9" s="221"/>
      <c r="CU9" s="221"/>
      <c r="CV9" s="221"/>
      <c r="CW9" s="221"/>
      <c r="CX9" s="243"/>
      <c r="CY9" s="384"/>
      <c r="CZ9" s="256"/>
      <c r="DA9" s="230"/>
      <c r="DB9" s="221"/>
      <c r="DC9" s="256"/>
      <c r="DD9" s="221"/>
      <c r="DE9" s="221"/>
      <c r="DF9" s="221"/>
      <c r="DG9" s="221"/>
      <c r="DH9" s="221"/>
      <c r="DI9" s="221"/>
      <c r="DJ9" s="221"/>
      <c r="DK9" s="221"/>
      <c r="DL9" s="221"/>
      <c r="DM9" s="221"/>
      <c r="DN9" s="221"/>
      <c r="DO9" s="221"/>
      <c r="DP9" s="221"/>
      <c r="DQ9" s="221"/>
      <c r="DR9" s="257"/>
      <c r="DS9" s="384"/>
      <c r="DT9" s="256"/>
      <c r="DU9" s="230"/>
      <c r="DV9" s="221"/>
      <c r="DW9" s="256"/>
      <c r="DX9" s="221"/>
      <c r="DY9" s="221"/>
      <c r="DZ9" s="221"/>
      <c r="EA9" s="221"/>
      <c r="EB9" s="221"/>
      <c r="EC9" s="221"/>
      <c r="ED9" s="221"/>
      <c r="EE9" s="221"/>
      <c r="EF9" s="221"/>
      <c r="EG9" s="221"/>
      <c r="EH9" s="221"/>
      <c r="EI9" s="221"/>
      <c r="EJ9" s="221"/>
      <c r="EK9" s="221"/>
      <c r="EL9" s="257"/>
      <c r="EM9" s="384"/>
      <c r="EN9" s="256"/>
      <c r="EO9" s="230"/>
      <c r="EP9" s="221"/>
      <c r="EQ9" s="256"/>
      <c r="ER9" s="221"/>
      <c r="ES9" s="221"/>
      <c r="ET9" s="221"/>
      <c r="EU9" s="221"/>
      <c r="EV9" s="221"/>
      <c r="EW9" s="221"/>
      <c r="EX9" s="221"/>
      <c r="EY9" s="221"/>
      <c r="EZ9" s="221"/>
      <c r="FA9" s="221"/>
      <c r="FB9" s="221"/>
      <c r="FC9" s="221"/>
      <c r="FD9" s="221"/>
      <c r="FE9" s="221"/>
      <c r="FF9" s="257"/>
      <c r="FG9" s="384"/>
      <c r="FH9" s="256"/>
      <c r="FI9" s="230"/>
      <c r="FJ9" s="221"/>
      <c r="FK9" s="256"/>
      <c r="FL9" s="221"/>
      <c r="FM9" s="221"/>
      <c r="FN9" s="221"/>
      <c r="FO9" s="221"/>
      <c r="FP9" s="221"/>
      <c r="FQ9" s="221"/>
      <c r="FR9" s="221"/>
      <c r="FS9" s="221"/>
      <c r="FT9" s="221"/>
      <c r="FU9" s="221"/>
      <c r="FV9" s="221"/>
      <c r="FW9" s="221"/>
      <c r="FX9" s="221"/>
      <c r="FY9" s="221"/>
      <c r="FZ9" s="257"/>
      <c r="GA9" s="384"/>
      <c r="GB9" s="256"/>
      <c r="GC9" s="230"/>
      <c r="GD9" s="221"/>
      <c r="GE9" s="256"/>
      <c r="GF9" s="221"/>
      <c r="GG9" s="221"/>
      <c r="GH9" s="221"/>
      <c r="GI9" s="221"/>
      <c r="GJ9" s="221"/>
      <c r="GK9" s="221"/>
      <c r="GL9" s="221"/>
      <c r="GM9" s="221"/>
      <c r="GN9" s="221"/>
      <c r="GO9" s="221"/>
      <c r="GP9" s="221"/>
      <c r="GQ9" s="221"/>
      <c r="GR9" s="221"/>
      <c r="GS9" s="221"/>
      <c r="GT9" s="257"/>
      <c r="GU9" s="384"/>
      <c r="GV9" s="256"/>
      <c r="GW9" s="230"/>
      <c r="GX9" s="221"/>
      <c r="GY9" s="256"/>
      <c r="GZ9" s="221"/>
      <c r="HA9" s="221"/>
      <c r="HB9" s="221"/>
      <c r="HC9" s="221"/>
      <c r="HD9" s="221"/>
      <c r="HE9" s="221"/>
      <c r="HF9" s="221"/>
      <c r="HG9" s="221"/>
      <c r="HH9" s="221"/>
      <c r="HI9" s="221"/>
      <c r="HJ9" s="221"/>
      <c r="HK9" s="221"/>
      <c r="HL9" s="221"/>
      <c r="HM9" s="221"/>
      <c r="HN9" s="257"/>
      <c r="HO9" s="384"/>
      <c r="HP9" s="256"/>
      <c r="HQ9" s="230"/>
      <c r="HR9" s="221"/>
      <c r="HS9" s="256"/>
      <c r="HT9" s="221"/>
      <c r="HU9" s="221"/>
      <c r="HV9" s="221"/>
      <c r="HW9" s="221"/>
      <c r="HX9" s="221"/>
      <c r="HY9" s="221"/>
      <c r="HZ9" s="221"/>
      <c r="IA9" s="221"/>
      <c r="IB9" s="221"/>
      <c r="IC9" s="221"/>
      <c r="ID9" s="221"/>
      <c r="IE9" s="221"/>
      <c r="IF9" s="221"/>
      <c r="IG9" s="221"/>
      <c r="IH9" s="257"/>
      <c r="II9" s="384"/>
      <c r="IJ9" s="256"/>
      <c r="IK9" s="230"/>
      <c r="IL9" s="221"/>
      <c r="IM9" s="256"/>
      <c r="IN9" s="221"/>
      <c r="IO9" s="221"/>
      <c r="IP9" s="221"/>
      <c r="IQ9" s="221"/>
      <c r="IR9" s="221"/>
      <c r="IS9" s="221"/>
      <c r="IT9" s="221"/>
      <c r="IU9" s="221"/>
      <c r="IV9" s="221"/>
      <c r="IW9" s="221"/>
      <c r="IX9" s="221"/>
      <c r="IY9" s="221"/>
      <c r="IZ9" s="221"/>
      <c r="JA9" s="221"/>
      <c r="JB9" s="257"/>
      <c r="JC9" s="384"/>
      <c r="JD9" s="256"/>
      <c r="JE9" s="230"/>
      <c r="JF9" s="221"/>
      <c r="JG9" s="256"/>
      <c r="JH9" s="221"/>
      <c r="JI9" s="221"/>
      <c r="JJ9" s="221"/>
      <c r="JK9" s="221"/>
      <c r="JL9" s="221"/>
      <c r="JM9" s="221"/>
      <c r="JN9" s="221"/>
      <c r="JO9" s="221"/>
      <c r="JP9" s="221"/>
      <c r="JQ9" s="221"/>
      <c r="JR9" s="221"/>
      <c r="JS9" s="221"/>
      <c r="JT9" s="221"/>
      <c r="JU9" s="221"/>
      <c r="JV9" s="257"/>
      <c r="JW9" s="384"/>
      <c r="JX9" s="256"/>
      <c r="JY9" s="230"/>
      <c r="JZ9" s="221"/>
      <c r="KA9" s="256"/>
      <c r="KB9" s="221"/>
      <c r="KC9" s="221"/>
      <c r="KD9" s="221"/>
      <c r="KE9" s="221"/>
      <c r="KF9" s="221"/>
      <c r="KG9" s="221"/>
      <c r="KH9" s="221"/>
      <c r="KI9" s="221"/>
      <c r="KJ9" s="221"/>
      <c r="KK9" s="221"/>
      <c r="KL9" s="221"/>
      <c r="KM9" s="221"/>
      <c r="KN9" s="221"/>
      <c r="KO9" s="221"/>
      <c r="KP9" s="257"/>
      <c r="KQ9" s="384"/>
      <c r="KR9" s="256"/>
      <c r="KS9" s="230"/>
      <c r="KT9" s="221"/>
      <c r="KU9" s="256"/>
      <c r="KV9" s="221"/>
      <c r="KW9" s="221"/>
      <c r="KX9" s="221"/>
      <c r="KY9" s="221"/>
      <c r="KZ9" s="221"/>
      <c r="LA9" s="221"/>
      <c r="LB9" s="221"/>
      <c r="LC9" s="221"/>
      <c r="LD9" s="221"/>
      <c r="LE9" s="221"/>
      <c r="LF9" s="221"/>
      <c r="LG9" s="221"/>
      <c r="LH9" s="221"/>
      <c r="LI9" s="221"/>
      <c r="LJ9" s="257"/>
      <c r="LK9" s="384"/>
      <c r="LL9" s="256"/>
      <c r="LM9" s="230"/>
      <c r="LN9" s="221"/>
      <c r="LO9" s="256"/>
      <c r="LP9" s="221"/>
      <c r="LQ9" s="221"/>
      <c r="LR9" s="221"/>
      <c r="LS9" s="221"/>
      <c r="LT9" s="221"/>
      <c r="LU9" s="221"/>
      <c r="LV9" s="221"/>
      <c r="LW9" s="221"/>
      <c r="LX9" s="221"/>
      <c r="LY9" s="221"/>
      <c r="LZ9" s="221"/>
      <c r="MA9" s="221"/>
      <c r="MB9" s="221"/>
      <c r="MC9" s="221"/>
      <c r="MD9" s="257"/>
    </row>
    <row r="10" spans="1:344" ht="12.75" customHeight="1" x14ac:dyDescent="0.2">
      <c r="A10" s="242"/>
      <c r="B10" s="256" t="s">
        <v>409</v>
      </c>
      <c r="C10" s="221"/>
      <c r="D10" s="221"/>
      <c r="E10" s="221"/>
      <c r="F10" s="221"/>
      <c r="G10" s="221"/>
      <c r="H10" s="221"/>
      <c r="I10" s="221"/>
      <c r="J10" s="221"/>
      <c r="K10" s="221"/>
      <c r="L10" s="221"/>
      <c r="M10" s="221"/>
      <c r="N10" s="221"/>
      <c r="O10" s="221"/>
      <c r="P10" s="221"/>
      <c r="Q10" s="221"/>
      <c r="R10" s="221"/>
      <c r="S10" s="221"/>
      <c r="T10" s="384"/>
      <c r="U10" s="221"/>
      <c r="V10" s="256" t="s">
        <v>409</v>
      </c>
      <c r="W10" s="221"/>
      <c r="X10" s="221"/>
      <c r="Y10" s="221"/>
      <c r="Z10" s="221"/>
      <c r="AA10" s="221"/>
      <c r="AB10" s="221"/>
      <c r="AC10" s="221"/>
      <c r="AD10" s="221"/>
      <c r="AE10" s="221"/>
      <c r="AF10" s="221"/>
      <c r="AG10" s="221"/>
      <c r="AH10" s="221"/>
      <c r="AI10" s="221"/>
      <c r="AJ10" s="221"/>
      <c r="AK10" s="221"/>
      <c r="AL10" s="221"/>
      <c r="AM10" s="221"/>
      <c r="AN10" s="418"/>
      <c r="AO10" s="551"/>
      <c r="AP10" s="256" t="s">
        <v>409</v>
      </c>
      <c r="AQ10" s="256"/>
      <c r="AR10" s="230"/>
      <c r="AS10" s="230"/>
      <c r="AT10" s="221"/>
      <c r="AU10" s="221"/>
      <c r="AV10" s="230"/>
      <c r="AW10" s="230"/>
      <c r="AX10" s="230"/>
      <c r="AY10" s="230"/>
      <c r="AZ10" s="230"/>
      <c r="BA10" s="230"/>
      <c r="BB10" s="230"/>
      <c r="BC10" s="230"/>
      <c r="BD10" s="230"/>
      <c r="BE10" s="230"/>
      <c r="BF10" s="230"/>
      <c r="BG10" s="230"/>
      <c r="BH10" s="230"/>
      <c r="BI10" s="230"/>
      <c r="BJ10" s="552"/>
      <c r="BK10" s="384"/>
      <c r="BL10" s="256"/>
      <c r="BM10" s="256" t="s">
        <v>409</v>
      </c>
      <c r="BN10" s="221"/>
      <c r="BO10" s="256"/>
      <c r="BP10" s="221"/>
      <c r="BQ10" s="221"/>
      <c r="BR10" s="221"/>
      <c r="BS10" s="221"/>
      <c r="BT10" s="221"/>
      <c r="BU10" s="221"/>
      <c r="BV10" s="221"/>
      <c r="BW10" s="221"/>
      <c r="BX10" s="221"/>
      <c r="BY10" s="221"/>
      <c r="BZ10" s="221"/>
      <c r="CA10" s="221"/>
      <c r="CB10" s="221"/>
      <c r="CC10" s="221"/>
      <c r="CD10" s="243"/>
      <c r="CE10" s="384"/>
      <c r="CF10" s="256"/>
      <c r="CG10" s="256" t="s">
        <v>409</v>
      </c>
      <c r="CH10" s="221"/>
      <c r="CI10" s="256"/>
      <c r="CJ10" s="221"/>
      <c r="CK10" s="221"/>
      <c r="CL10" s="221"/>
      <c r="CM10" s="221"/>
      <c r="CN10" s="221"/>
      <c r="CO10" s="221"/>
      <c r="CP10" s="221"/>
      <c r="CQ10" s="221"/>
      <c r="CR10" s="221"/>
      <c r="CS10" s="221"/>
      <c r="CT10" s="221"/>
      <c r="CU10" s="221"/>
      <c r="CV10" s="221"/>
      <c r="CW10" s="221"/>
      <c r="CX10" s="243"/>
      <c r="CY10" s="384"/>
      <c r="CZ10" s="256"/>
      <c r="DA10" s="256" t="s">
        <v>409</v>
      </c>
      <c r="DB10" s="221"/>
      <c r="DC10" s="256"/>
      <c r="DD10" s="221"/>
      <c r="DE10" s="221"/>
      <c r="DF10" s="221"/>
      <c r="DG10" s="221"/>
      <c r="DH10" s="221"/>
      <c r="DI10" s="221"/>
      <c r="DJ10" s="221"/>
      <c r="DK10" s="221"/>
      <c r="DL10" s="221"/>
      <c r="DM10" s="221"/>
      <c r="DN10" s="221"/>
      <c r="DO10" s="221"/>
      <c r="DP10" s="221"/>
      <c r="DQ10" s="221"/>
      <c r="DR10" s="257"/>
      <c r="DS10" s="384"/>
      <c r="DT10" s="256"/>
      <c r="DU10" s="256" t="s">
        <v>409</v>
      </c>
      <c r="DV10" s="221"/>
      <c r="DW10" s="256"/>
      <c r="DX10" s="221"/>
      <c r="DY10" s="221"/>
      <c r="DZ10" s="221"/>
      <c r="EA10" s="221"/>
      <c r="EB10" s="221"/>
      <c r="EC10" s="221"/>
      <c r="ED10" s="221"/>
      <c r="EE10" s="221"/>
      <c r="EF10" s="221"/>
      <c r="EG10" s="221"/>
      <c r="EH10" s="221"/>
      <c r="EI10" s="221"/>
      <c r="EJ10" s="221"/>
      <c r="EK10" s="221"/>
      <c r="EL10" s="257"/>
      <c r="EM10" s="384"/>
      <c r="EN10" s="256"/>
      <c r="EO10" s="256" t="s">
        <v>409</v>
      </c>
      <c r="EP10" s="221"/>
      <c r="EQ10" s="256"/>
      <c r="ER10" s="221"/>
      <c r="ES10" s="221"/>
      <c r="ET10" s="221"/>
      <c r="EU10" s="221"/>
      <c r="EV10" s="221"/>
      <c r="EW10" s="221"/>
      <c r="EX10" s="221"/>
      <c r="EY10" s="221"/>
      <c r="EZ10" s="221"/>
      <c r="FA10" s="221"/>
      <c r="FB10" s="221"/>
      <c r="FC10" s="221"/>
      <c r="FD10" s="221"/>
      <c r="FE10" s="221"/>
      <c r="FF10" s="257"/>
      <c r="FG10" s="384"/>
      <c r="FH10" s="256"/>
      <c r="FI10" s="256" t="s">
        <v>409</v>
      </c>
      <c r="FJ10" s="221"/>
      <c r="FK10" s="256"/>
      <c r="FL10" s="221"/>
      <c r="FM10" s="221"/>
      <c r="FN10" s="221"/>
      <c r="FO10" s="221"/>
      <c r="FP10" s="221"/>
      <c r="FQ10" s="221"/>
      <c r="FR10" s="221"/>
      <c r="FS10" s="221"/>
      <c r="FT10" s="221"/>
      <c r="FU10" s="221"/>
      <c r="FV10" s="221"/>
      <c r="FW10" s="221"/>
      <c r="FX10" s="221"/>
      <c r="FY10" s="221"/>
      <c r="FZ10" s="257"/>
      <c r="GA10" s="384"/>
      <c r="GB10" s="256"/>
      <c r="GC10" s="256" t="s">
        <v>409</v>
      </c>
      <c r="GD10" s="221"/>
      <c r="GE10" s="256"/>
      <c r="GF10" s="221"/>
      <c r="GG10" s="221"/>
      <c r="GH10" s="221"/>
      <c r="GI10" s="221"/>
      <c r="GJ10" s="221"/>
      <c r="GK10" s="221"/>
      <c r="GL10" s="221"/>
      <c r="GM10" s="221"/>
      <c r="GN10" s="221"/>
      <c r="GO10" s="221"/>
      <c r="GP10" s="221"/>
      <c r="GQ10" s="221"/>
      <c r="GR10" s="221"/>
      <c r="GS10" s="221"/>
      <c r="GT10" s="257"/>
      <c r="GU10" s="384"/>
      <c r="GV10" s="256"/>
      <c r="GW10" s="256" t="s">
        <v>409</v>
      </c>
      <c r="GX10" s="221"/>
      <c r="GY10" s="256"/>
      <c r="GZ10" s="221"/>
      <c r="HA10" s="221"/>
      <c r="HB10" s="221"/>
      <c r="HC10" s="221"/>
      <c r="HD10" s="221"/>
      <c r="HE10" s="221"/>
      <c r="HF10" s="221"/>
      <c r="HG10" s="221"/>
      <c r="HH10" s="221"/>
      <c r="HI10" s="221"/>
      <c r="HJ10" s="221"/>
      <c r="HK10" s="221"/>
      <c r="HL10" s="221"/>
      <c r="HM10" s="221"/>
      <c r="HN10" s="257"/>
      <c r="HO10" s="384"/>
      <c r="HP10" s="256"/>
      <c r="HQ10" s="256" t="s">
        <v>409</v>
      </c>
      <c r="HR10" s="221"/>
      <c r="HS10" s="256"/>
      <c r="HT10" s="221"/>
      <c r="HU10" s="221"/>
      <c r="HV10" s="221"/>
      <c r="HW10" s="221"/>
      <c r="HX10" s="221"/>
      <c r="HY10" s="221"/>
      <c r="HZ10" s="221"/>
      <c r="IA10" s="221"/>
      <c r="IB10" s="221"/>
      <c r="IC10" s="221"/>
      <c r="ID10" s="221"/>
      <c r="IE10" s="221"/>
      <c r="IF10" s="221"/>
      <c r="IG10" s="221"/>
      <c r="IH10" s="257"/>
      <c r="II10" s="384"/>
      <c r="IJ10" s="256"/>
      <c r="IK10" s="256" t="s">
        <v>409</v>
      </c>
      <c r="IL10" s="221"/>
      <c r="IM10" s="256"/>
      <c r="IN10" s="221"/>
      <c r="IO10" s="221"/>
      <c r="IP10" s="221"/>
      <c r="IQ10" s="221"/>
      <c r="IR10" s="221"/>
      <c r="IS10" s="221"/>
      <c r="IT10" s="221"/>
      <c r="IU10" s="221"/>
      <c r="IV10" s="221"/>
      <c r="IW10" s="221"/>
      <c r="IX10" s="221"/>
      <c r="IY10" s="221"/>
      <c r="IZ10" s="221"/>
      <c r="JA10" s="221"/>
      <c r="JB10" s="257"/>
      <c r="JC10" s="384"/>
      <c r="JD10" s="256"/>
      <c r="JE10" s="256" t="s">
        <v>409</v>
      </c>
      <c r="JF10" s="221"/>
      <c r="JG10" s="256"/>
      <c r="JH10" s="221"/>
      <c r="JI10" s="221"/>
      <c r="JJ10" s="221"/>
      <c r="JK10" s="221"/>
      <c r="JL10" s="221"/>
      <c r="JM10" s="221"/>
      <c r="JN10" s="221"/>
      <c r="JO10" s="221"/>
      <c r="JP10" s="221"/>
      <c r="JQ10" s="221"/>
      <c r="JR10" s="221"/>
      <c r="JS10" s="221"/>
      <c r="JT10" s="221"/>
      <c r="JU10" s="221"/>
      <c r="JV10" s="257"/>
      <c r="JW10" s="384"/>
      <c r="JX10" s="256"/>
      <c r="JY10" s="256" t="s">
        <v>409</v>
      </c>
      <c r="JZ10" s="221"/>
      <c r="KA10" s="256"/>
      <c r="KB10" s="221"/>
      <c r="KC10" s="221"/>
      <c r="KD10" s="221"/>
      <c r="KE10" s="221"/>
      <c r="KF10" s="221"/>
      <c r="KG10" s="221"/>
      <c r="KH10" s="221"/>
      <c r="KI10" s="221"/>
      <c r="KJ10" s="221"/>
      <c r="KK10" s="221"/>
      <c r="KL10" s="221"/>
      <c r="KM10" s="221"/>
      <c r="KN10" s="221"/>
      <c r="KO10" s="221"/>
      <c r="KP10" s="257"/>
      <c r="KQ10" s="384"/>
      <c r="KR10" s="256"/>
      <c r="KS10" s="256" t="s">
        <v>409</v>
      </c>
      <c r="KT10" s="221"/>
      <c r="KU10" s="256"/>
      <c r="KV10" s="221"/>
      <c r="KW10" s="221"/>
      <c r="KX10" s="221"/>
      <c r="KY10" s="221"/>
      <c r="KZ10" s="221"/>
      <c r="LA10" s="221"/>
      <c r="LB10" s="221"/>
      <c r="LC10" s="221"/>
      <c r="LD10" s="221"/>
      <c r="LE10" s="221"/>
      <c r="LF10" s="221"/>
      <c r="LG10" s="221"/>
      <c r="LH10" s="221"/>
      <c r="LI10" s="221"/>
      <c r="LJ10" s="257"/>
      <c r="LK10" s="384"/>
      <c r="LL10" s="256"/>
      <c r="LM10" s="256" t="s">
        <v>409</v>
      </c>
      <c r="LN10" s="221"/>
      <c r="LO10" s="256"/>
      <c r="LP10" s="221"/>
      <c r="LQ10" s="221"/>
      <c r="LR10" s="221"/>
      <c r="LS10" s="221"/>
      <c r="LT10" s="221"/>
      <c r="LU10" s="221"/>
      <c r="LV10" s="221"/>
      <c r="LW10" s="221"/>
      <c r="LX10" s="221"/>
      <c r="LY10" s="221"/>
      <c r="LZ10" s="221"/>
      <c r="MA10" s="221"/>
      <c r="MB10" s="221"/>
      <c r="MC10" s="221"/>
      <c r="MD10" s="257"/>
    </row>
    <row r="11" spans="1:344" ht="12.75" customHeight="1" x14ac:dyDescent="0.2">
      <c r="A11" s="242"/>
      <c r="B11" s="230"/>
      <c r="C11" s="221"/>
      <c r="D11" s="221"/>
      <c r="E11" s="221"/>
      <c r="F11" s="221"/>
      <c r="G11" s="221"/>
      <c r="H11" s="221"/>
      <c r="I11" s="221"/>
      <c r="J11" s="221"/>
      <c r="K11" s="221"/>
      <c r="L11" s="221"/>
      <c r="M11" s="221"/>
      <c r="N11" s="221"/>
      <c r="O11" s="221"/>
      <c r="P11" s="221"/>
      <c r="Q11" s="221"/>
      <c r="R11" s="221"/>
      <c r="S11" s="221"/>
      <c r="T11" s="384"/>
      <c r="U11" s="221"/>
      <c r="V11" s="230"/>
      <c r="W11" s="221"/>
      <c r="X11" s="221"/>
      <c r="Y11" s="221"/>
      <c r="Z11" s="221"/>
      <c r="AA11" s="221"/>
      <c r="AB11" s="221"/>
      <c r="AC11" s="221"/>
      <c r="AD11" s="221"/>
      <c r="AE11" s="221"/>
      <c r="AF11" s="221"/>
      <c r="AG11" s="221"/>
      <c r="AH11" s="221"/>
      <c r="AI11" s="221"/>
      <c r="AJ11" s="221"/>
      <c r="AK11" s="221"/>
      <c r="AL11" s="221"/>
      <c r="AM11" s="221"/>
      <c r="AN11" s="418"/>
      <c r="AO11" s="551"/>
      <c r="AP11" s="230"/>
      <c r="AQ11" s="230"/>
      <c r="AR11" s="230"/>
      <c r="AS11" s="230"/>
      <c r="AT11" s="230"/>
      <c r="AU11" s="230"/>
      <c r="AV11" s="230"/>
      <c r="AW11" s="230"/>
      <c r="AX11" s="230"/>
      <c r="AY11" s="230"/>
      <c r="AZ11" s="230"/>
      <c r="BA11" s="230"/>
      <c r="BB11" s="230"/>
      <c r="BC11" s="230"/>
      <c r="BD11" s="230"/>
      <c r="BE11" s="230"/>
      <c r="BF11" s="230"/>
      <c r="BG11" s="230"/>
      <c r="BH11" s="230"/>
      <c r="BI11" s="230"/>
      <c r="BJ11" s="552"/>
      <c r="BK11" s="384"/>
      <c r="BL11" s="256"/>
      <c r="BM11" s="230"/>
      <c r="BN11" s="221"/>
      <c r="BO11" s="221"/>
      <c r="BP11" s="221"/>
      <c r="BQ11" s="221"/>
      <c r="BR11" s="221"/>
      <c r="BS11" s="221"/>
      <c r="BT11" s="221"/>
      <c r="BU11" s="221"/>
      <c r="BV11" s="221"/>
      <c r="BW11" s="221"/>
      <c r="BX11" s="221"/>
      <c r="BY11" s="221"/>
      <c r="BZ11" s="221"/>
      <c r="CA11" s="221"/>
      <c r="CB11" s="221"/>
      <c r="CC11" s="221"/>
      <c r="CD11" s="243"/>
      <c r="CE11" s="384"/>
      <c r="CF11" s="256"/>
      <c r="CG11" s="230"/>
      <c r="CH11" s="221"/>
      <c r="CI11" s="221"/>
      <c r="CJ11" s="221"/>
      <c r="CK11" s="221"/>
      <c r="CL11" s="221"/>
      <c r="CM11" s="221"/>
      <c r="CN11" s="221"/>
      <c r="CO11" s="221"/>
      <c r="CP11" s="221"/>
      <c r="CQ11" s="221"/>
      <c r="CR11" s="221"/>
      <c r="CS11" s="221"/>
      <c r="CT11" s="221"/>
      <c r="CU11" s="221"/>
      <c r="CV11" s="221"/>
      <c r="CW11" s="221"/>
      <c r="CX11" s="243"/>
      <c r="CY11" s="384"/>
      <c r="CZ11" s="256"/>
      <c r="DA11" s="230"/>
      <c r="DB11" s="221"/>
      <c r="DC11" s="221"/>
      <c r="DD11" s="221"/>
      <c r="DE11" s="221"/>
      <c r="DF11" s="221"/>
      <c r="DG11" s="221"/>
      <c r="DH11" s="221"/>
      <c r="DI11" s="221"/>
      <c r="DJ11" s="221"/>
      <c r="DK11" s="221"/>
      <c r="DL11" s="221"/>
      <c r="DM11" s="221"/>
      <c r="DN11" s="221"/>
      <c r="DO11" s="221"/>
      <c r="DP11" s="221"/>
      <c r="DQ11" s="221"/>
      <c r="DR11" s="257"/>
      <c r="DS11" s="384"/>
      <c r="DT11" s="256"/>
      <c r="DU11" s="230"/>
      <c r="DV11" s="221"/>
      <c r="DW11" s="221"/>
      <c r="DX11" s="221"/>
      <c r="DY11" s="221"/>
      <c r="DZ11" s="221"/>
      <c r="EA11" s="221"/>
      <c r="EB11" s="221"/>
      <c r="EC11" s="221"/>
      <c r="ED11" s="221"/>
      <c r="EE11" s="221"/>
      <c r="EF11" s="221"/>
      <c r="EG11" s="221"/>
      <c r="EH11" s="221"/>
      <c r="EI11" s="221"/>
      <c r="EJ11" s="221"/>
      <c r="EK11" s="221"/>
      <c r="EL11" s="257"/>
      <c r="EM11" s="384"/>
      <c r="EN11" s="256"/>
      <c r="EO11" s="230"/>
      <c r="EP11" s="221"/>
      <c r="EQ11" s="221"/>
      <c r="ER11" s="221"/>
      <c r="ES11" s="221"/>
      <c r="ET11" s="221"/>
      <c r="EU11" s="221"/>
      <c r="EV11" s="221"/>
      <c r="EW11" s="221"/>
      <c r="EX11" s="221"/>
      <c r="EY11" s="221"/>
      <c r="EZ11" s="221"/>
      <c r="FA11" s="221"/>
      <c r="FB11" s="221"/>
      <c r="FC11" s="221"/>
      <c r="FD11" s="221"/>
      <c r="FE11" s="221"/>
      <c r="FF11" s="257"/>
      <c r="FG11" s="384"/>
      <c r="FH11" s="256"/>
      <c r="FI11" s="230"/>
      <c r="FJ11" s="221"/>
      <c r="FK11" s="221"/>
      <c r="FL11" s="221"/>
      <c r="FM11" s="221"/>
      <c r="FN11" s="221"/>
      <c r="FO11" s="221"/>
      <c r="FP11" s="221"/>
      <c r="FQ11" s="221"/>
      <c r="FR11" s="221"/>
      <c r="FS11" s="221"/>
      <c r="FT11" s="221"/>
      <c r="FU11" s="221"/>
      <c r="FV11" s="221"/>
      <c r="FW11" s="221"/>
      <c r="FX11" s="221"/>
      <c r="FY11" s="221"/>
      <c r="FZ11" s="257"/>
      <c r="GA11" s="384"/>
      <c r="GB11" s="256"/>
      <c r="GC11" s="230"/>
      <c r="GD11" s="221"/>
      <c r="GE11" s="221"/>
      <c r="GF11" s="221"/>
      <c r="GG11" s="221"/>
      <c r="GH11" s="221"/>
      <c r="GI11" s="221"/>
      <c r="GJ11" s="221"/>
      <c r="GK11" s="221"/>
      <c r="GL11" s="221"/>
      <c r="GM11" s="221"/>
      <c r="GN11" s="221"/>
      <c r="GO11" s="221"/>
      <c r="GP11" s="221"/>
      <c r="GQ11" s="221"/>
      <c r="GR11" s="221"/>
      <c r="GS11" s="221"/>
      <c r="GT11" s="257"/>
      <c r="GU11" s="384"/>
      <c r="GV11" s="256"/>
      <c r="GW11" s="230"/>
      <c r="GX11" s="221"/>
      <c r="GY11" s="221"/>
      <c r="GZ11" s="221"/>
      <c r="HA11" s="221"/>
      <c r="HB11" s="221"/>
      <c r="HC11" s="221"/>
      <c r="HD11" s="221"/>
      <c r="HE11" s="221"/>
      <c r="HF11" s="221"/>
      <c r="HG11" s="221"/>
      <c r="HH11" s="221"/>
      <c r="HI11" s="221"/>
      <c r="HJ11" s="221"/>
      <c r="HK11" s="221"/>
      <c r="HL11" s="221"/>
      <c r="HM11" s="221"/>
      <c r="HN11" s="257"/>
      <c r="HO11" s="384"/>
      <c r="HP11" s="256"/>
      <c r="HQ11" s="230"/>
      <c r="HR11" s="221"/>
      <c r="HS11" s="221"/>
      <c r="HT11" s="221"/>
      <c r="HU11" s="221"/>
      <c r="HV11" s="221"/>
      <c r="HW11" s="221"/>
      <c r="HX11" s="221"/>
      <c r="HY11" s="221"/>
      <c r="HZ11" s="221"/>
      <c r="IA11" s="221"/>
      <c r="IB11" s="221"/>
      <c r="IC11" s="221"/>
      <c r="ID11" s="221"/>
      <c r="IE11" s="221"/>
      <c r="IF11" s="221"/>
      <c r="IG11" s="221"/>
      <c r="IH11" s="257"/>
      <c r="II11" s="384"/>
      <c r="IJ11" s="256"/>
      <c r="IK11" s="230"/>
      <c r="IL11" s="221"/>
      <c r="IM11" s="221"/>
      <c r="IN11" s="221"/>
      <c r="IO11" s="221"/>
      <c r="IP11" s="221"/>
      <c r="IQ11" s="221"/>
      <c r="IR11" s="221"/>
      <c r="IS11" s="221"/>
      <c r="IT11" s="221"/>
      <c r="IU11" s="221"/>
      <c r="IV11" s="221"/>
      <c r="IW11" s="221"/>
      <c r="IX11" s="221"/>
      <c r="IY11" s="221"/>
      <c r="IZ11" s="221"/>
      <c r="JA11" s="221"/>
      <c r="JB11" s="257"/>
      <c r="JC11" s="384"/>
      <c r="JD11" s="256"/>
      <c r="JE11" s="230"/>
      <c r="JF11" s="221"/>
      <c r="JG11" s="221"/>
      <c r="JH11" s="221"/>
      <c r="JI11" s="221"/>
      <c r="JJ11" s="221"/>
      <c r="JK11" s="221"/>
      <c r="JL11" s="221"/>
      <c r="JM11" s="221"/>
      <c r="JN11" s="221"/>
      <c r="JO11" s="221"/>
      <c r="JP11" s="221"/>
      <c r="JQ11" s="221"/>
      <c r="JR11" s="221"/>
      <c r="JS11" s="221"/>
      <c r="JT11" s="221"/>
      <c r="JU11" s="221"/>
      <c r="JV11" s="257"/>
      <c r="JW11" s="384"/>
      <c r="JX11" s="256"/>
      <c r="JY11" s="230"/>
      <c r="JZ11" s="221"/>
      <c r="KA11" s="221"/>
      <c r="KB11" s="221"/>
      <c r="KC11" s="221"/>
      <c r="KD11" s="221"/>
      <c r="KE11" s="221"/>
      <c r="KF11" s="221"/>
      <c r="KG11" s="221"/>
      <c r="KH11" s="221"/>
      <c r="KI11" s="221"/>
      <c r="KJ11" s="221"/>
      <c r="KK11" s="221"/>
      <c r="KL11" s="221"/>
      <c r="KM11" s="221"/>
      <c r="KN11" s="221"/>
      <c r="KO11" s="221"/>
      <c r="KP11" s="257"/>
      <c r="KQ11" s="384"/>
      <c r="KR11" s="256"/>
      <c r="KS11" s="230"/>
      <c r="KT11" s="221"/>
      <c r="KU11" s="221"/>
      <c r="KV11" s="221"/>
      <c r="KW11" s="221"/>
      <c r="KX11" s="221"/>
      <c r="KY11" s="221"/>
      <c r="KZ11" s="221"/>
      <c r="LA11" s="221"/>
      <c r="LB11" s="221"/>
      <c r="LC11" s="221"/>
      <c r="LD11" s="221"/>
      <c r="LE11" s="221"/>
      <c r="LF11" s="221"/>
      <c r="LG11" s="221"/>
      <c r="LH11" s="221"/>
      <c r="LI11" s="221"/>
      <c r="LJ11" s="257"/>
      <c r="LK11" s="384"/>
      <c r="LL11" s="256"/>
      <c r="LM11" s="230"/>
      <c r="LN11" s="221"/>
      <c r="LO11" s="221"/>
      <c r="LP11" s="221"/>
      <c r="LQ11" s="221"/>
      <c r="LR11" s="221"/>
      <c r="LS11" s="221"/>
      <c r="LT11" s="221"/>
      <c r="LU11" s="221"/>
      <c r="LV11" s="221"/>
      <c r="LW11" s="221"/>
      <c r="LX11" s="221"/>
      <c r="LY11" s="221"/>
      <c r="LZ11" s="221"/>
      <c r="MA11" s="221"/>
      <c r="MB11" s="221"/>
      <c r="MC11" s="221"/>
      <c r="MD11" s="257"/>
    </row>
    <row r="12" spans="1:344" ht="12.75" customHeight="1" x14ac:dyDescent="0.2">
      <c r="A12" s="242"/>
      <c r="B12" s="256" t="s">
        <v>410</v>
      </c>
      <c r="C12" s="221"/>
      <c r="D12" s="221"/>
      <c r="E12" s="256"/>
      <c r="F12" s="221"/>
      <c r="G12" s="256"/>
      <c r="H12" s="221"/>
      <c r="I12" s="221"/>
      <c r="J12" s="221"/>
      <c r="K12" s="221"/>
      <c r="L12" s="221"/>
      <c r="M12" s="221"/>
      <c r="N12" s="221"/>
      <c r="O12" s="221"/>
      <c r="P12" s="221"/>
      <c r="Q12" s="221"/>
      <c r="R12" s="221"/>
      <c r="S12" s="221"/>
      <c r="T12" s="384"/>
      <c r="U12" s="221"/>
      <c r="V12" s="256" t="s">
        <v>410</v>
      </c>
      <c r="W12" s="221"/>
      <c r="X12" s="221"/>
      <c r="Y12" s="256"/>
      <c r="Z12" s="221"/>
      <c r="AA12" s="256"/>
      <c r="AB12" s="221"/>
      <c r="AC12" s="221"/>
      <c r="AD12" s="221"/>
      <c r="AE12" s="221"/>
      <c r="AF12" s="221"/>
      <c r="AG12" s="221"/>
      <c r="AH12" s="221"/>
      <c r="AI12" s="221"/>
      <c r="AJ12" s="221"/>
      <c r="AK12" s="221"/>
      <c r="AL12" s="221"/>
      <c r="AM12" s="221"/>
      <c r="AN12" s="418"/>
      <c r="AO12" s="551"/>
      <c r="AP12" s="256" t="s">
        <v>410</v>
      </c>
      <c r="AQ12" s="256"/>
      <c r="AR12" s="230"/>
      <c r="AS12" s="230"/>
      <c r="AT12" s="230"/>
      <c r="AU12" s="221"/>
      <c r="AV12" s="230"/>
      <c r="AW12" s="230"/>
      <c r="AX12" s="230"/>
      <c r="AY12" s="230"/>
      <c r="AZ12" s="230"/>
      <c r="BA12" s="230"/>
      <c r="BB12" s="230"/>
      <c r="BC12" s="230"/>
      <c r="BD12" s="230"/>
      <c r="BE12" s="230"/>
      <c r="BF12" s="230"/>
      <c r="BG12" s="230"/>
      <c r="BH12" s="230"/>
      <c r="BI12" s="230"/>
      <c r="BJ12" s="552"/>
      <c r="BK12" s="384"/>
      <c r="BL12" s="242"/>
      <c r="BM12" s="256" t="s">
        <v>410</v>
      </c>
      <c r="BN12" s="221"/>
      <c r="BO12" s="221"/>
      <c r="BP12" s="221"/>
      <c r="BQ12" s="221"/>
      <c r="BR12" s="221"/>
      <c r="BS12" s="221"/>
      <c r="BT12" s="221"/>
      <c r="BU12" s="221"/>
      <c r="BV12" s="221"/>
      <c r="BW12" s="221"/>
      <c r="BX12" s="221"/>
      <c r="BY12" s="221"/>
      <c r="BZ12" s="221"/>
      <c r="CA12" s="221"/>
      <c r="CB12" s="221"/>
      <c r="CC12" s="221"/>
      <c r="CD12" s="243"/>
      <c r="CE12" s="384"/>
      <c r="CF12" s="242"/>
      <c r="CG12" s="256" t="s">
        <v>410</v>
      </c>
      <c r="CH12" s="221"/>
      <c r="CI12" s="221"/>
      <c r="CJ12" s="221"/>
      <c r="CK12" s="221"/>
      <c r="CL12" s="221"/>
      <c r="CM12" s="221"/>
      <c r="CN12" s="221"/>
      <c r="CO12" s="221"/>
      <c r="CP12" s="221"/>
      <c r="CQ12" s="221"/>
      <c r="CR12" s="221"/>
      <c r="CS12" s="221"/>
      <c r="CT12" s="221"/>
      <c r="CU12" s="221"/>
      <c r="CV12" s="221"/>
      <c r="CW12" s="221"/>
      <c r="CX12" s="243"/>
      <c r="CY12" s="384"/>
      <c r="CZ12" s="221"/>
      <c r="DA12" s="256" t="s">
        <v>410</v>
      </c>
      <c r="DB12" s="221"/>
      <c r="DC12" s="221"/>
      <c r="DD12" s="221"/>
      <c r="DE12" s="221"/>
      <c r="DF12" s="221"/>
      <c r="DG12" s="221"/>
      <c r="DH12" s="221"/>
      <c r="DI12" s="221"/>
      <c r="DJ12" s="221"/>
      <c r="DK12" s="221"/>
      <c r="DL12" s="221"/>
      <c r="DM12" s="221"/>
      <c r="DN12" s="221"/>
      <c r="DO12" s="221"/>
      <c r="DP12" s="221"/>
      <c r="DQ12" s="221"/>
      <c r="DR12" s="257"/>
      <c r="DS12" s="384"/>
      <c r="DT12" s="221"/>
      <c r="DU12" s="256" t="s">
        <v>410</v>
      </c>
      <c r="DV12" s="221"/>
      <c r="DW12" s="221"/>
      <c r="DX12" s="221"/>
      <c r="DY12" s="221"/>
      <c r="DZ12" s="221"/>
      <c r="EA12" s="221"/>
      <c r="EB12" s="221"/>
      <c r="EC12" s="221"/>
      <c r="ED12" s="221"/>
      <c r="EE12" s="221"/>
      <c r="EF12" s="221"/>
      <c r="EG12" s="221"/>
      <c r="EH12" s="221"/>
      <c r="EI12" s="221"/>
      <c r="EJ12" s="221"/>
      <c r="EK12" s="221"/>
      <c r="EL12" s="257"/>
      <c r="EM12" s="384"/>
      <c r="EN12" s="221"/>
      <c r="EO12" s="256" t="s">
        <v>410</v>
      </c>
      <c r="EP12" s="221"/>
      <c r="EQ12" s="221"/>
      <c r="ER12" s="221"/>
      <c r="ES12" s="221"/>
      <c r="ET12" s="221"/>
      <c r="EU12" s="221"/>
      <c r="EV12" s="221"/>
      <c r="EW12" s="221"/>
      <c r="EX12" s="221"/>
      <c r="EY12" s="221"/>
      <c r="EZ12" s="221"/>
      <c r="FA12" s="221"/>
      <c r="FB12" s="221"/>
      <c r="FC12" s="221"/>
      <c r="FD12" s="221"/>
      <c r="FE12" s="221"/>
      <c r="FF12" s="257"/>
      <c r="FG12" s="384"/>
      <c r="FH12" s="221"/>
      <c r="FI12" s="256" t="s">
        <v>410</v>
      </c>
      <c r="FJ12" s="221"/>
      <c r="FK12" s="221"/>
      <c r="FL12" s="221"/>
      <c r="FM12" s="221"/>
      <c r="FN12" s="221"/>
      <c r="FO12" s="221"/>
      <c r="FP12" s="221"/>
      <c r="FQ12" s="221"/>
      <c r="FR12" s="221"/>
      <c r="FS12" s="221"/>
      <c r="FT12" s="221"/>
      <c r="FU12" s="221"/>
      <c r="FV12" s="221"/>
      <c r="FW12" s="221"/>
      <c r="FX12" s="221"/>
      <c r="FY12" s="221"/>
      <c r="FZ12" s="257"/>
      <c r="GA12" s="384"/>
      <c r="GB12" s="221"/>
      <c r="GC12" s="256" t="s">
        <v>410</v>
      </c>
      <c r="GD12" s="221"/>
      <c r="GE12" s="221"/>
      <c r="GF12" s="221"/>
      <c r="GG12" s="221"/>
      <c r="GH12" s="221"/>
      <c r="GI12" s="221"/>
      <c r="GJ12" s="221"/>
      <c r="GK12" s="221"/>
      <c r="GL12" s="221"/>
      <c r="GM12" s="221"/>
      <c r="GN12" s="221"/>
      <c r="GO12" s="221"/>
      <c r="GP12" s="221"/>
      <c r="GQ12" s="221"/>
      <c r="GR12" s="221"/>
      <c r="GS12" s="221"/>
      <c r="GT12" s="257"/>
      <c r="GU12" s="384"/>
      <c r="GV12" s="221"/>
      <c r="GW12" s="256" t="s">
        <v>410</v>
      </c>
      <c r="GX12" s="221"/>
      <c r="GY12" s="221"/>
      <c r="GZ12" s="221"/>
      <c r="HA12" s="221"/>
      <c r="HB12" s="221"/>
      <c r="HC12" s="221"/>
      <c r="HD12" s="221"/>
      <c r="HE12" s="221"/>
      <c r="HF12" s="221"/>
      <c r="HG12" s="221"/>
      <c r="HH12" s="221"/>
      <c r="HI12" s="221"/>
      <c r="HJ12" s="221"/>
      <c r="HK12" s="221"/>
      <c r="HL12" s="221"/>
      <c r="HM12" s="221"/>
      <c r="HN12" s="257"/>
      <c r="HO12" s="384"/>
      <c r="HP12" s="221"/>
      <c r="HQ12" s="256" t="s">
        <v>410</v>
      </c>
      <c r="HR12" s="221"/>
      <c r="HS12" s="221"/>
      <c r="HT12" s="221"/>
      <c r="HU12" s="221"/>
      <c r="HV12" s="221"/>
      <c r="HW12" s="221"/>
      <c r="HX12" s="221"/>
      <c r="HY12" s="221"/>
      <c r="HZ12" s="221"/>
      <c r="IA12" s="221"/>
      <c r="IB12" s="221"/>
      <c r="IC12" s="221"/>
      <c r="ID12" s="221"/>
      <c r="IE12" s="221"/>
      <c r="IF12" s="221"/>
      <c r="IG12" s="221"/>
      <c r="IH12" s="257"/>
      <c r="II12" s="384"/>
      <c r="IJ12" s="221"/>
      <c r="IK12" s="256" t="s">
        <v>410</v>
      </c>
      <c r="IL12" s="221"/>
      <c r="IM12" s="221"/>
      <c r="IN12" s="221"/>
      <c r="IO12" s="221"/>
      <c r="IP12" s="221"/>
      <c r="IQ12" s="221"/>
      <c r="IR12" s="221"/>
      <c r="IS12" s="221"/>
      <c r="IT12" s="221"/>
      <c r="IU12" s="221"/>
      <c r="IV12" s="221"/>
      <c r="IW12" s="221"/>
      <c r="IX12" s="221"/>
      <c r="IY12" s="221"/>
      <c r="IZ12" s="221"/>
      <c r="JA12" s="221"/>
      <c r="JB12" s="257"/>
      <c r="JC12" s="384"/>
      <c r="JD12" s="221"/>
      <c r="JE12" s="256" t="s">
        <v>410</v>
      </c>
      <c r="JF12" s="221"/>
      <c r="JG12" s="221"/>
      <c r="JH12" s="221"/>
      <c r="JI12" s="221"/>
      <c r="JJ12" s="221"/>
      <c r="JK12" s="221"/>
      <c r="JL12" s="221"/>
      <c r="JM12" s="221"/>
      <c r="JN12" s="221"/>
      <c r="JO12" s="221"/>
      <c r="JP12" s="221"/>
      <c r="JQ12" s="221"/>
      <c r="JR12" s="221"/>
      <c r="JS12" s="221"/>
      <c r="JT12" s="221"/>
      <c r="JU12" s="221"/>
      <c r="JV12" s="257"/>
      <c r="JW12" s="384"/>
      <c r="JX12" s="221"/>
      <c r="JY12" s="256" t="s">
        <v>410</v>
      </c>
      <c r="JZ12" s="221"/>
      <c r="KA12" s="221"/>
      <c r="KB12" s="221"/>
      <c r="KC12" s="221"/>
      <c r="KD12" s="221"/>
      <c r="KE12" s="221"/>
      <c r="KF12" s="221"/>
      <c r="KG12" s="221"/>
      <c r="KH12" s="221"/>
      <c r="KI12" s="221"/>
      <c r="KJ12" s="221"/>
      <c r="KK12" s="221"/>
      <c r="KL12" s="221"/>
      <c r="KM12" s="221"/>
      <c r="KN12" s="221"/>
      <c r="KO12" s="221"/>
      <c r="KP12" s="257"/>
      <c r="KQ12" s="384"/>
      <c r="KR12" s="221"/>
      <c r="KS12" s="256" t="s">
        <v>410</v>
      </c>
      <c r="KT12" s="221"/>
      <c r="KU12" s="221"/>
      <c r="KV12" s="221"/>
      <c r="KW12" s="221"/>
      <c r="KX12" s="221"/>
      <c r="KY12" s="221"/>
      <c r="KZ12" s="221"/>
      <c r="LA12" s="221"/>
      <c r="LB12" s="221"/>
      <c r="LC12" s="221"/>
      <c r="LD12" s="221"/>
      <c r="LE12" s="221"/>
      <c r="LF12" s="221"/>
      <c r="LG12" s="221"/>
      <c r="LH12" s="221"/>
      <c r="LI12" s="221"/>
      <c r="LJ12" s="257"/>
      <c r="LK12" s="384"/>
      <c r="LL12" s="221"/>
      <c r="LM12" s="256" t="s">
        <v>410</v>
      </c>
      <c r="LN12" s="221"/>
      <c r="LO12" s="221"/>
      <c r="LP12" s="221"/>
      <c r="LQ12" s="221"/>
      <c r="LR12" s="221"/>
      <c r="LS12" s="221"/>
      <c r="LT12" s="221"/>
      <c r="LU12" s="221"/>
      <c r="LV12" s="221"/>
      <c r="LW12" s="221"/>
      <c r="LX12" s="221"/>
      <c r="LY12" s="221"/>
      <c r="LZ12" s="221"/>
      <c r="MA12" s="221"/>
      <c r="MB12" s="221"/>
      <c r="MC12" s="221"/>
      <c r="MD12" s="257"/>
    </row>
    <row r="13" spans="1:344" ht="12.75" customHeight="1" x14ac:dyDescent="0.2">
      <c r="A13" s="242"/>
      <c r="B13" s="221"/>
      <c r="C13" s="221"/>
      <c r="D13" s="221"/>
      <c r="E13" s="221"/>
      <c r="F13" s="221"/>
      <c r="G13" s="221"/>
      <c r="H13" s="221"/>
      <c r="I13" s="221"/>
      <c r="J13" s="221"/>
      <c r="K13" s="221"/>
      <c r="L13" s="221"/>
      <c r="M13" s="221"/>
      <c r="N13" s="221"/>
      <c r="O13" s="221"/>
      <c r="P13" s="221"/>
      <c r="Q13" s="221"/>
      <c r="R13" s="221"/>
      <c r="S13" s="221"/>
      <c r="T13" s="384"/>
      <c r="U13" s="221"/>
      <c r="V13" s="221"/>
      <c r="W13" s="221"/>
      <c r="X13" s="221"/>
      <c r="Y13" s="221"/>
      <c r="Z13" s="221"/>
      <c r="AA13" s="221"/>
      <c r="AB13" s="221"/>
      <c r="AC13" s="221"/>
      <c r="AD13" s="221"/>
      <c r="AE13" s="221"/>
      <c r="AF13" s="221"/>
      <c r="AG13" s="221"/>
      <c r="AH13" s="221"/>
      <c r="AI13" s="221"/>
      <c r="AJ13" s="221"/>
      <c r="AK13" s="221"/>
      <c r="AL13" s="221"/>
      <c r="AM13" s="221"/>
      <c r="AN13" s="418"/>
      <c r="AO13" s="551"/>
      <c r="AP13" s="230"/>
      <c r="AQ13" s="230"/>
      <c r="AR13" s="230"/>
      <c r="AS13" s="230"/>
      <c r="AT13" s="230"/>
      <c r="AU13" s="221"/>
      <c r="AV13" s="230"/>
      <c r="AW13" s="230"/>
      <c r="AX13" s="230"/>
      <c r="AY13" s="230"/>
      <c r="AZ13" s="230"/>
      <c r="BA13" s="230"/>
      <c r="BB13" s="230"/>
      <c r="BC13" s="230"/>
      <c r="BD13" s="230"/>
      <c r="BE13" s="230"/>
      <c r="BF13" s="230"/>
      <c r="BG13" s="230"/>
      <c r="BH13" s="230"/>
      <c r="BI13" s="230"/>
      <c r="BJ13" s="552"/>
      <c r="BK13" s="384"/>
      <c r="BL13" s="242"/>
      <c r="BM13" s="221"/>
      <c r="BN13" s="221"/>
      <c r="BO13" s="221"/>
      <c r="BP13" s="221"/>
      <c r="BQ13" s="221"/>
      <c r="BR13" s="256"/>
      <c r="BS13" s="221"/>
      <c r="BT13" s="221"/>
      <c r="BU13" s="221"/>
      <c r="BV13" s="221"/>
      <c r="BW13" s="221"/>
      <c r="BX13" s="221"/>
      <c r="BY13" s="221"/>
      <c r="BZ13" s="221"/>
      <c r="CA13" s="221"/>
      <c r="CB13" s="221"/>
      <c r="CC13" s="221"/>
      <c r="CD13" s="243"/>
      <c r="CE13" s="384"/>
      <c r="CF13" s="242"/>
      <c r="CG13" s="221"/>
      <c r="CH13" s="221"/>
      <c r="CI13" s="221"/>
      <c r="CJ13" s="221"/>
      <c r="CK13" s="221"/>
      <c r="CL13" s="256"/>
      <c r="CM13" s="221"/>
      <c r="CN13" s="221"/>
      <c r="CO13" s="221"/>
      <c r="CP13" s="221"/>
      <c r="CQ13" s="221"/>
      <c r="CR13" s="221"/>
      <c r="CS13" s="221"/>
      <c r="CT13" s="221"/>
      <c r="CU13" s="221"/>
      <c r="CV13" s="221"/>
      <c r="CW13" s="221"/>
      <c r="CX13" s="243"/>
      <c r="CY13" s="384"/>
      <c r="CZ13" s="221"/>
      <c r="DA13" s="221"/>
      <c r="DB13" s="221"/>
      <c r="DC13" s="221"/>
      <c r="DD13" s="221"/>
      <c r="DE13" s="221"/>
      <c r="DF13" s="256"/>
      <c r="DG13" s="221"/>
      <c r="DH13" s="221"/>
      <c r="DI13" s="221"/>
      <c r="DJ13" s="221"/>
      <c r="DK13" s="221"/>
      <c r="DL13" s="221"/>
      <c r="DM13" s="221"/>
      <c r="DN13" s="221"/>
      <c r="DO13" s="221"/>
      <c r="DP13" s="221"/>
      <c r="DQ13" s="221"/>
      <c r="DR13" s="257"/>
      <c r="DS13" s="384"/>
      <c r="DT13" s="221"/>
      <c r="DU13" s="221"/>
      <c r="DV13" s="221"/>
      <c r="DW13" s="221"/>
      <c r="DX13" s="221"/>
      <c r="DY13" s="221"/>
      <c r="DZ13" s="256"/>
      <c r="EA13" s="221"/>
      <c r="EB13" s="221"/>
      <c r="EC13" s="221"/>
      <c r="ED13" s="221"/>
      <c r="EE13" s="221"/>
      <c r="EF13" s="221"/>
      <c r="EG13" s="221"/>
      <c r="EH13" s="221"/>
      <c r="EI13" s="221"/>
      <c r="EJ13" s="221"/>
      <c r="EK13" s="221"/>
      <c r="EL13" s="257"/>
      <c r="EM13" s="384"/>
      <c r="EN13" s="221"/>
      <c r="EO13" s="221"/>
      <c r="EP13" s="221"/>
      <c r="EQ13" s="221"/>
      <c r="ER13" s="221"/>
      <c r="ES13" s="221"/>
      <c r="ET13" s="256"/>
      <c r="EU13" s="221"/>
      <c r="EV13" s="221"/>
      <c r="EW13" s="221"/>
      <c r="EX13" s="221"/>
      <c r="EY13" s="221"/>
      <c r="EZ13" s="221"/>
      <c r="FA13" s="221"/>
      <c r="FB13" s="221"/>
      <c r="FC13" s="221"/>
      <c r="FD13" s="221"/>
      <c r="FE13" s="221"/>
      <c r="FF13" s="257"/>
      <c r="FG13" s="384"/>
      <c r="FH13" s="221"/>
      <c r="FI13" s="221"/>
      <c r="FJ13" s="221"/>
      <c r="FK13" s="221"/>
      <c r="FL13" s="221"/>
      <c r="FM13" s="221"/>
      <c r="FN13" s="256"/>
      <c r="FO13" s="221"/>
      <c r="FP13" s="221"/>
      <c r="FQ13" s="221"/>
      <c r="FR13" s="221"/>
      <c r="FS13" s="221"/>
      <c r="FT13" s="221"/>
      <c r="FU13" s="221"/>
      <c r="FV13" s="221"/>
      <c r="FW13" s="221"/>
      <c r="FX13" s="221"/>
      <c r="FY13" s="221"/>
      <c r="FZ13" s="257"/>
      <c r="GA13" s="384"/>
      <c r="GB13" s="221"/>
      <c r="GC13" s="221"/>
      <c r="GD13" s="221"/>
      <c r="GE13" s="221"/>
      <c r="GF13" s="221"/>
      <c r="GG13" s="221"/>
      <c r="GH13" s="256"/>
      <c r="GI13" s="221"/>
      <c r="GJ13" s="221"/>
      <c r="GK13" s="221"/>
      <c r="GL13" s="221"/>
      <c r="GM13" s="221"/>
      <c r="GN13" s="221"/>
      <c r="GO13" s="221"/>
      <c r="GP13" s="221"/>
      <c r="GQ13" s="221"/>
      <c r="GR13" s="221"/>
      <c r="GS13" s="221"/>
      <c r="GT13" s="257"/>
      <c r="GU13" s="384"/>
      <c r="GV13" s="221"/>
      <c r="GW13" s="221"/>
      <c r="GX13" s="221"/>
      <c r="GY13" s="221"/>
      <c r="GZ13" s="221"/>
      <c r="HA13" s="221"/>
      <c r="HB13" s="256"/>
      <c r="HC13" s="221"/>
      <c r="HD13" s="221"/>
      <c r="HE13" s="221"/>
      <c r="HF13" s="221"/>
      <c r="HG13" s="221"/>
      <c r="HH13" s="221"/>
      <c r="HI13" s="221"/>
      <c r="HJ13" s="221"/>
      <c r="HK13" s="221"/>
      <c r="HL13" s="221"/>
      <c r="HM13" s="221"/>
      <c r="HN13" s="257"/>
      <c r="HO13" s="384"/>
      <c r="HP13" s="221"/>
      <c r="HQ13" s="221"/>
      <c r="HR13" s="221"/>
      <c r="HS13" s="221"/>
      <c r="HT13" s="221"/>
      <c r="HU13" s="221"/>
      <c r="HV13" s="256"/>
      <c r="HW13" s="221"/>
      <c r="HX13" s="221"/>
      <c r="HY13" s="221"/>
      <c r="HZ13" s="221"/>
      <c r="IA13" s="221"/>
      <c r="IB13" s="221"/>
      <c r="IC13" s="221"/>
      <c r="ID13" s="221"/>
      <c r="IE13" s="221"/>
      <c r="IF13" s="221"/>
      <c r="IG13" s="221"/>
      <c r="IH13" s="257"/>
      <c r="II13" s="384"/>
      <c r="IJ13" s="221"/>
      <c r="IK13" s="221"/>
      <c r="IL13" s="221"/>
      <c r="IM13" s="221"/>
      <c r="IN13" s="221"/>
      <c r="IO13" s="221"/>
      <c r="IP13" s="256"/>
      <c r="IQ13" s="221"/>
      <c r="IR13" s="221"/>
      <c r="IS13" s="221"/>
      <c r="IT13" s="221"/>
      <c r="IU13" s="221"/>
      <c r="IV13" s="221"/>
      <c r="IW13" s="221"/>
      <c r="IX13" s="221"/>
      <c r="IY13" s="221"/>
      <c r="IZ13" s="221"/>
      <c r="JA13" s="221"/>
      <c r="JB13" s="257"/>
      <c r="JC13" s="384"/>
      <c r="JD13" s="221"/>
      <c r="JE13" s="221"/>
      <c r="JF13" s="221"/>
      <c r="JG13" s="221"/>
      <c r="JH13" s="221"/>
      <c r="JI13" s="221"/>
      <c r="JJ13" s="256"/>
      <c r="JK13" s="221"/>
      <c r="JL13" s="221"/>
      <c r="JM13" s="221"/>
      <c r="JN13" s="221"/>
      <c r="JO13" s="221"/>
      <c r="JP13" s="221"/>
      <c r="JQ13" s="221"/>
      <c r="JR13" s="221"/>
      <c r="JS13" s="221"/>
      <c r="JT13" s="221"/>
      <c r="JU13" s="221"/>
      <c r="JV13" s="257"/>
      <c r="JW13" s="384"/>
      <c r="JX13" s="221"/>
      <c r="JY13" s="221"/>
      <c r="JZ13" s="221"/>
      <c r="KA13" s="221"/>
      <c r="KB13" s="221"/>
      <c r="KC13" s="221"/>
      <c r="KD13" s="256"/>
      <c r="KE13" s="221"/>
      <c r="KF13" s="221"/>
      <c r="KG13" s="221"/>
      <c r="KH13" s="221"/>
      <c r="KI13" s="221"/>
      <c r="KJ13" s="221"/>
      <c r="KK13" s="221"/>
      <c r="KL13" s="221"/>
      <c r="KM13" s="221"/>
      <c r="KN13" s="221"/>
      <c r="KO13" s="221"/>
      <c r="KP13" s="257"/>
      <c r="KQ13" s="384"/>
      <c r="KR13" s="221"/>
      <c r="KS13" s="221"/>
      <c r="KT13" s="221"/>
      <c r="KU13" s="221"/>
      <c r="KV13" s="221"/>
      <c r="KW13" s="221"/>
      <c r="KX13" s="256"/>
      <c r="KY13" s="221"/>
      <c r="KZ13" s="221"/>
      <c r="LA13" s="221"/>
      <c r="LB13" s="221"/>
      <c r="LC13" s="221"/>
      <c r="LD13" s="221"/>
      <c r="LE13" s="221"/>
      <c r="LF13" s="221"/>
      <c r="LG13" s="221"/>
      <c r="LH13" s="221"/>
      <c r="LI13" s="221"/>
      <c r="LJ13" s="257"/>
      <c r="LK13" s="384"/>
      <c r="LL13" s="221"/>
      <c r="LM13" s="221"/>
      <c r="LN13" s="221"/>
      <c r="LO13" s="221"/>
      <c r="LP13" s="221"/>
      <c r="LQ13" s="221"/>
      <c r="LR13" s="256"/>
      <c r="LS13" s="221"/>
      <c r="LT13" s="221"/>
      <c r="LU13" s="221"/>
      <c r="LV13" s="221"/>
      <c r="LW13" s="221"/>
      <c r="LX13" s="221"/>
      <c r="LY13" s="221"/>
      <c r="LZ13" s="221"/>
      <c r="MA13" s="221"/>
      <c r="MB13" s="221"/>
      <c r="MC13" s="221"/>
      <c r="MD13" s="257"/>
    </row>
    <row r="14" spans="1:344" ht="12.75" customHeight="1" x14ac:dyDescent="0.2">
      <c r="A14" s="242"/>
      <c r="B14" s="221"/>
      <c r="C14" s="221"/>
      <c r="D14" s="221"/>
      <c r="E14" s="221"/>
      <c r="F14" s="221"/>
      <c r="G14" s="256"/>
      <c r="H14" s="221"/>
      <c r="I14" s="221"/>
      <c r="J14" s="221"/>
      <c r="K14" s="221"/>
      <c r="L14" s="221"/>
      <c r="M14" s="221"/>
      <c r="N14" s="221"/>
      <c r="O14" s="221"/>
      <c r="P14" s="221"/>
      <c r="Q14" s="221"/>
      <c r="R14" s="221"/>
      <c r="S14" s="221"/>
      <c r="T14" s="384"/>
      <c r="U14" s="221"/>
      <c r="V14" s="221"/>
      <c r="W14" s="221"/>
      <c r="X14" s="221"/>
      <c r="Y14" s="221"/>
      <c r="Z14" s="221"/>
      <c r="AA14" s="256"/>
      <c r="AB14" s="221"/>
      <c r="AC14" s="221"/>
      <c r="AD14" s="221"/>
      <c r="AE14" s="221"/>
      <c r="AF14" s="221"/>
      <c r="AG14" s="221"/>
      <c r="AH14" s="221"/>
      <c r="AI14" s="221"/>
      <c r="AJ14" s="221"/>
      <c r="AK14" s="221"/>
      <c r="AL14" s="221"/>
      <c r="AM14" s="221"/>
      <c r="AN14" s="418"/>
      <c r="AO14" s="551"/>
      <c r="AP14" s="230"/>
      <c r="AQ14" s="230"/>
      <c r="AR14" s="230"/>
      <c r="AS14" s="230"/>
      <c r="AT14" s="230"/>
      <c r="AU14" s="221"/>
      <c r="AV14" s="230"/>
      <c r="AW14" s="230"/>
      <c r="AX14" s="230"/>
      <c r="AY14" s="230"/>
      <c r="AZ14" s="230"/>
      <c r="BA14" s="230"/>
      <c r="BB14" s="230"/>
      <c r="BC14" s="230"/>
      <c r="BD14" s="230"/>
      <c r="BE14" s="230"/>
      <c r="BF14" s="230"/>
      <c r="BG14" s="230"/>
      <c r="BH14" s="230"/>
      <c r="BI14" s="230"/>
      <c r="BJ14" s="552"/>
      <c r="BK14" s="384"/>
      <c r="BL14" s="242"/>
      <c r="BM14" s="221"/>
      <c r="BN14" s="221"/>
      <c r="BO14" s="221"/>
      <c r="BP14" s="221"/>
      <c r="BQ14" s="221"/>
      <c r="BR14" s="221"/>
      <c r="BS14" s="221"/>
      <c r="BT14" s="221"/>
      <c r="BU14" s="221"/>
      <c r="BV14" s="221"/>
      <c r="BW14" s="221"/>
      <c r="BX14" s="221"/>
      <c r="BY14" s="221"/>
      <c r="BZ14" s="221"/>
      <c r="CA14" s="221"/>
      <c r="CB14" s="221"/>
      <c r="CC14" s="221"/>
      <c r="CD14" s="243"/>
      <c r="CE14" s="384"/>
      <c r="CF14" s="242"/>
      <c r="CG14" s="221"/>
      <c r="CH14" s="221"/>
      <c r="CI14" s="221"/>
      <c r="CJ14" s="221"/>
      <c r="CK14" s="221"/>
      <c r="CL14" s="221"/>
      <c r="CM14" s="221"/>
      <c r="CN14" s="221"/>
      <c r="CO14" s="221"/>
      <c r="CP14" s="221"/>
      <c r="CQ14" s="221"/>
      <c r="CR14" s="221"/>
      <c r="CS14" s="221"/>
      <c r="CT14" s="221"/>
      <c r="CU14" s="221"/>
      <c r="CV14" s="221"/>
      <c r="CW14" s="221"/>
      <c r="CX14" s="243"/>
      <c r="CY14" s="384"/>
      <c r="CZ14" s="221"/>
      <c r="DA14" s="221"/>
      <c r="DB14" s="221"/>
      <c r="DC14" s="221"/>
      <c r="DD14" s="221"/>
      <c r="DE14" s="221"/>
      <c r="DF14" s="221"/>
      <c r="DG14" s="221"/>
      <c r="DH14" s="221"/>
      <c r="DI14" s="221"/>
      <c r="DJ14" s="221"/>
      <c r="DK14" s="221"/>
      <c r="DL14" s="221"/>
      <c r="DM14" s="221"/>
      <c r="DN14" s="221"/>
      <c r="DO14" s="221"/>
      <c r="DP14" s="221"/>
      <c r="DQ14" s="221"/>
      <c r="DR14" s="257"/>
      <c r="DS14" s="384"/>
      <c r="DT14" s="221"/>
      <c r="DU14" s="221"/>
      <c r="DV14" s="221"/>
      <c r="DW14" s="221"/>
      <c r="DX14" s="221"/>
      <c r="DY14" s="221"/>
      <c r="DZ14" s="221"/>
      <c r="EA14" s="221"/>
      <c r="EB14" s="221"/>
      <c r="EC14" s="221"/>
      <c r="ED14" s="221"/>
      <c r="EE14" s="221"/>
      <c r="EF14" s="221"/>
      <c r="EG14" s="221"/>
      <c r="EH14" s="221"/>
      <c r="EI14" s="221"/>
      <c r="EJ14" s="221"/>
      <c r="EK14" s="221"/>
      <c r="EL14" s="257"/>
      <c r="EM14" s="384"/>
      <c r="EN14" s="221"/>
      <c r="EO14" s="221"/>
      <c r="EP14" s="221"/>
      <c r="EQ14" s="221"/>
      <c r="ER14" s="221"/>
      <c r="ES14" s="221"/>
      <c r="ET14" s="221"/>
      <c r="EU14" s="221"/>
      <c r="EV14" s="221"/>
      <c r="EW14" s="221"/>
      <c r="EX14" s="221"/>
      <c r="EY14" s="221"/>
      <c r="EZ14" s="221"/>
      <c r="FA14" s="221"/>
      <c r="FB14" s="221"/>
      <c r="FC14" s="221"/>
      <c r="FD14" s="221"/>
      <c r="FE14" s="221"/>
      <c r="FF14" s="257"/>
      <c r="FG14" s="384"/>
      <c r="FH14" s="221"/>
      <c r="FI14" s="221"/>
      <c r="FJ14" s="221"/>
      <c r="FK14" s="221"/>
      <c r="FL14" s="221"/>
      <c r="FM14" s="221"/>
      <c r="FN14" s="221"/>
      <c r="FO14" s="221"/>
      <c r="FP14" s="221"/>
      <c r="FQ14" s="221"/>
      <c r="FR14" s="221"/>
      <c r="FS14" s="221"/>
      <c r="FT14" s="221"/>
      <c r="FU14" s="221"/>
      <c r="FV14" s="221"/>
      <c r="FW14" s="221"/>
      <c r="FX14" s="221"/>
      <c r="FY14" s="221"/>
      <c r="FZ14" s="257"/>
      <c r="GA14" s="384"/>
      <c r="GB14" s="221"/>
      <c r="GC14" s="221"/>
      <c r="GD14" s="221"/>
      <c r="GE14" s="221"/>
      <c r="GF14" s="221"/>
      <c r="GG14" s="221"/>
      <c r="GH14" s="221"/>
      <c r="GI14" s="221"/>
      <c r="GJ14" s="221"/>
      <c r="GK14" s="221"/>
      <c r="GL14" s="221"/>
      <c r="GM14" s="221"/>
      <c r="GN14" s="221"/>
      <c r="GO14" s="221"/>
      <c r="GP14" s="221"/>
      <c r="GQ14" s="221"/>
      <c r="GR14" s="221"/>
      <c r="GS14" s="221"/>
      <c r="GT14" s="257"/>
      <c r="GU14" s="384"/>
      <c r="GV14" s="221"/>
      <c r="GW14" s="221"/>
      <c r="GX14" s="221"/>
      <c r="GY14" s="221"/>
      <c r="GZ14" s="221"/>
      <c r="HA14" s="221"/>
      <c r="HB14" s="221"/>
      <c r="HC14" s="221"/>
      <c r="HD14" s="221"/>
      <c r="HE14" s="221"/>
      <c r="HF14" s="221"/>
      <c r="HG14" s="221"/>
      <c r="HH14" s="221"/>
      <c r="HI14" s="221"/>
      <c r="HJ14" s="221"/>
      <c r="HK14" s="221"/>
      <c r="HL14" s="221"/>
      <c r="HM14" s="221"/>
      <c r="HN14" s="257"/>
      <c r="HO14" s="384"/>
      <c r="HP14" s="221"/>
      <c r="HQ14" s="221"/>
      <c r="HR14" s="221"/>
      <c r="HS14" s="221"/>
      <c r="HT14" s="221"/>
      <c r="HU14" s="221"/>
      <c r="HV14" s="221"/>
      <c r="HW14" s="221"/>
      <c r="HX14" s="221"/>
      <c r="HY14" s="221"/>
      <c r="HZ14" s="221"/>
      <c r="IA14" s="221"/>
      <c r="IB14" s="221"/>
      <c r="IC14" s="221"/>
      <c r="ID14" s="221"/>
      <c r="IE14" s="221"/>
      <c r="IF14" s="221"/>
      <c r="IG14" s="221"/>
      <c r="IH14" s="257"/>
      <c r="II14" s="384"/>
      <c r="IJ14" s="221"/>
      <c r="IK14" s="221"/>
      <c r="IL14" s="221"/>
      <c r="IM14" s="221"/>
      <c r="IN14" s="221"/>
      <c r="IO14" s="221"/>
      <c r="IP14" s="221"/>
      <c r="IQ14" s="221"/>
      <c r="IR14" s="221"/>
      <c r="IS14" s="221"/>
      <c r="IT14" s="221"/>
      <c r="IU14" s="221"/>
      <c r="IV14" s="221"/>
      <c r="IW14" s="221"/>
      <c r="IX14" s="221"/>
      <c r="IY14" s="221"/>
      <c r="IZ14" s="221"/>
      <c r="JA14" s="221"/>
      <c r="JB14" s="257"/>
      <c r="JC14" s="384"/>
      <c r="JD14" s="221"/>
      <c r="JE14" s="221"/>
      <c r="JF14" s="221"/>
      <c r="JG14" s="221"/>
      <c r="JH14" s="221"/>
      <c r="JI14" s="221"/>
      <c r="JJ14" s="221"/>
      <c r="JK14" s="221"/>
      <c r="JL14" s="221"/>
      <c r="JM14" s="221"/>
      <c r="JN14" s="221"/>
      <c r="JO14" s="221"/>
      <c r="JP14" s="221"/>
      <c r="JQ14" s="221"/>
      <c r="JR14" s="221"/>
      <c r="JS14" s="221"/>
      <c r="JT14" s="221"/>
      <c r="JU14" s="221"/>
      <c r="JV14" s="257"/>
      <c r="JW14" s="384"/>
      <c r="JX14" s="221"/>
      <c r="JY14" s="221"/>
      <c r="JZ14" s="221"/>
      <c r="KA14" s="221"/>
      <c r="KB14" s="221"/>
      <c r="KC14" s="221"/>
      <c r="KD14" s="221"/>
      <c r="KE14" s="221"/>
      <c r="KF14" s="221"/>
      <c r="KG14" s="221"/>
      <c r="KH14" s="221"/>
      <c r="KI14" s="221"/>
      <c r="KJ14" s="221"/>
      <c r="KK14" s="221"/>
      <c r="KL14" s="221"/>
      <c r="KM14" s="221"/>
      <c r="KN14" s="221"/>
      <c r="KO14" s="221"/>
      <c r="KP14" s="257"/>
      <c r="KQ14" s="384"/>
      <c r="KR14" s="221"/>
      <c r="KS14" s="221"/>
      <c r="KT14" s="221"/>
      <c r="KU14" s="221"/>
      <c r="KV14" s="221"/>
      <c r="KW14" s="221"/>
      <c r="KX14" s="221"/>
      <c r="KY14" s="221"/>
      <c r="KZ14" s="221"/>
      <c r="LA14" s="221"/>
      <c r="LB14" s="221"/>
      <c r="LC14" s="221"/>
      <c r="LD14" s="221"/>
      <c r="LE14" s="221"/>
      <c r="LF14" s="221"/>
      <c r="LG14" s="221"/>
      <c r="LH14" s="221"/>
      <c r="LI14" s="221"/>
      <c r="LJ14" s="257"/>
      <c r="LK14" s="384"/>
      <c r="LL14" s="221"/>
      <c r="LM14" s="221"/>
      <c r="LN14" s="221"/>
      <c r="LO14" s="221"/>
      <c r="LP14" s="221"/>
      <c r="LQ14" s="221"/>
      <c r="LR14" s="221"/>
      <c r="LS14" s="221"/>
      <c r="LT14" s="221"/>
      <c r="LU14" s="221"/>
      <c r="LV14" s="221"/>
      <c r="LW14" s="221"/>
      <c r="LX14" s="221"/>
      <c r="LY14" s="221"/>
      <c r="LZ14" s="221"/>
      <c r="MA14" s="221"/>
      <c r="MB14" s="221"/>
      <c r="MC14" s="221"/>
      <c r="MD14" s="257"/>
    </row>
    <row r="15" spans="1:344" ht="12.75" customHeight="1" x14ac:dyDescent="0.2">
      <c r="A15" s="242"/>
      <c r="B15" s="221"/>
      <c r="C15" s="221"/>
      <c r="D15" s="221"/>
      <c r="E15" s="221"/>
      <c r="F15" s="221"/>
      <c r="G15" s="221"/>
      <c r="H15" s="221"/>
      <c r="I15" s="221"/>
      <c r="J15" s="221"/>
      <c r="K15" s="221"/>
      <c r="L15" s="221"/>
      <c r="M15" s="221"/>
      <c r="N15" s="221"/>
      <c r="O15" s="221"/>
      <c r="P15" s="221"/>
      <c r="Q15" s="221"/>
      <c r="R15" s="221"/>
      <c r="S15" s="221"/>
      <c r="T15" s="384"/>
      <c r="U15" s="221"/>
      <c r="V15" s="221"/>
      <c r="W15" s="221"/>
      <c r="X15" s="221"/>
      <c r="Y15" s="221"/>
      <c r="Z15" s="221"/>
      <c r="AA15" s="221"/>
      <c r="AB15" s="221"/>
      <c r="AC15" s="221"/>
      <c r="AD15" s="221"/>
      <c r="AE15" s="221"/>
      <c r="AF15" s="221"/>
      <c r="AG15" s="221"/>
      <c r="AH15" s="221"/>
      <c r="AI15" s="221"/>
      <c r="AJ15" s="221"/>
      <c r="AK15" s="221"/>
      <c r="AL15" s="221"/>
      <c r="AM15" s="221"/>
      <c r="AN15" s="418"/>
      <c r="AO15" s="551"/>
      <c r="AP15" s="230"/>
      <c r="AQ15" s="230"/>
      <c r="AR15" s="230"/>
      <c r="AS15" s="230"/>
      <c r="AT15" s="230"/>
      <c r="AU15" s="230"/>
      <c r="AV15" s="230"/>
      <c r="AW15" s="230"/>
      <c r="AX15" s="230"/>
      <c r="AY15" s="230"/>
      <c r="AZ15" s="230"/>
      <c r="BA15" s="230"/>
      <c r="BB15" s="230"/>
      <c r="BC15" s="230"/>
      <c r="BD15" s="230"/>
      <c r="BE15" s="230"/>
      <c r="BF15" s="230"/>
      <c r="BG15" s="230"/>
      <c r="BH15" s="230"/>
      <c r="BI15" s="230"/>
      <c r="BJ15" s="552"/>
      <c r="BK15" s="384"/>
      <c r="BL15" s="242"/>
      <c r="BM15" s="221"/>
      <c r="BN15" s="221"/>
      <c r="BO15" s="221"/>
      <c r="BP15" s="221"/>
      <c r="BQ15" s="221"/>
      <c r="BR15" s="256"/>
      <c r="BS15" s="221"/>
      <c r="BT15" s="221"/>
      <c r="BU15" s="221"/>
      <c r="BV15" s="221"/>
      <c r="BW15" s="221"/>
      <c r="BX15" s="221"/>
      <c r="BY15" s="221"/>
      <c r="BZ15" s="221"/>
      <c r="CA15" s="221"/>
      <c r="CB15" s="221"/>
      <c r="CC15" s="221"/>
      <c r="CD15" s="243"/>
      <c r="CE15" s="384"/>
      <c r="CF15" s="242"/>
      <c r="CG15" s="221"/>
      <c r="CH15" s="221"/>
      <c r="CI15" s="221"/>
      <c r="CJ15" s="221"/>
      <c r="CK15" s="221"/>
      <c r="CL15" s="256"/>
      <c r="CM15" s="221"/>
      <c r="CN15" s="221"/>
      <c r="CO15" s="221"/>
      <c r="CP15" s="221"/>
      <c r="CQ15" s="221"/>
      <c r="CR15" s="221"/>
      <c r="CS15" s="221"/>
      <c r="CT15" s="221"/>
      <c r="CU15" s="221"/>
      <c r="CV15" s="221"/>
      <c r="CW15" s="221"/>
      <c r="CX15" s="243"/>
      <c r="CY15" s="384"/>
      <c r="CZ15" s="221"/>
      <c r="DA15" s="221"/>
      <c r="DB15" s="221"/>
      <c r="DC15" s="221"/>
      <c r="DD15" s="221"/>
      <c r="DE15" s="221"/>
      <c r="DF15" s="256"/>
      <c r="DG15" s="221"/>
      <c r="DH15" s="221"/>
      <c r="DI15" s="221"/>
      <c r="DJ15" s="221"/>
      <c r="DK15" s="221"/>
      <c r="DL15" s="221"/>
      <c r="DM15" s="221"/>
      <c r="DN15" s="221"/>
      <c r="DO15" s="221"/>
      <c r="DP15" s="221"/>
      <c r="DQ15" s="221"/>
      <c r="DR15" s="257"/>
      <c r="DS15" s="384"/>
      <c r="DT15" s="221"/>
      <c r="DU15" s="221"/>
      <c r="DV15" s="221"/>
      <c r="DW15" s="221"/>
      <c r="DX15" s="221"/>
      <c r="DY15" s="221"/>
      <c r="DZ15" s="256"/>
      <c r="EA15" s="221"/>
      <c r="EB15" s="221"/>
      <c r="EC15" s="221"/>
      <c r="ED15" s="221"/>
      <c r="EE15" s="221"/>
      <c r="EF15" s="221"/>
      <c r="EG15" s="221"/>
      <c r="EH15" s="221"/>
      <c r="EI15" s="221"/>
      <c r="EJ15" s="221"/>
      <c r="EK15" s="221"/>
      <c r="EL15" s="257"/>
      <c r="EM15" s="384"/>
      <c r="EN15" s="221"/>
      <c r="EO15" s="221"/>
      <c r="EP15" s="221"/>
      <c r="EQ15" s="221"/>
      <c r="ER15" s="221"/>
      <c r="ES15" s="221"/>
      <c r="ET15" s="256"/>
      <c r="EU15" s="221"/>
      <c r="EV15" s="221"/>
      <c r="EW15" s="221"/>
      <c r="EX15" s="221"/>
      <c r="EY15" s="221"/>
      <c r="EZ15" s="221"/>
      <c r="FA15" s="221"/>
      <c r="FB15" s="221"/>
      <c r="FC15" s="221"/>
      <c r="FD15" s="221"/>
      <c r="FE15" s="221"/>
      <c r="FF15" s="257"/>
      <c r="FG15" s="384"/>
      <c r="FH15" s="221"/>
      <c r="FI15" s="221"/>
      <c r="FJ15" s="221"/>
      <c r="FK15" s="221"/>
      <c r="FL15" s="221"/>
      <c r="FM15" s="221"/>
      <c r="FN15" s="256"/>
      <c r="FO15" s="221"/>
      <c r="FP15" s="221"/>
      <c r="FQ15" s="221"/>
      <c r="FR15" s="221"/>
      <c r="FS15" s="221"/>
      <c r="FT15" s="221"/>
      <c r="FU15" s="221"/>
      <c r="FV15" s="221"/>
      <c r="FW15" s="221"/>
      <c r="FX15" s="221"/>
      <c r="FY15" s="221"/>
      <c r="FZ15" s="257"/>
      <c r="GA15" s="384"/>
      <c r="GB15" s="221"/>
      <c r="GC15" s="221"/>
      <c r="GD15" s="221"/>
      <c r="GE15" s="221"/>
      <c r="GF15" s="221"/>
      <c r="GG15" s="221"/>
      <c r="GH15" s="256"/>
      <c r="GI15" s="221"/>
      <c r="GJ15" s="221"/>
      <c r="GK15" s="221"/>
      <c r="GL15" s="221"/>
      <c r="GM15" s="221"/>
      <c r="GN15" s="221"/>
      <c r="GO15" s="221"/>
      <c r="GP15" s="221"/>
      <c r="GQ15" s="221"/>
      <c r="GR15" s="221"/>
      <c r="GS15" s="221"/>
      <c r="GT15" s="257"/>
      <c r="GU15" s="384"/>
      <c r="GV15" s="221"/>
      <c r="GW15" s="221"/>
      <c r="GX15" s="221"/>
      <c r="GY15" s="221"/>
      <c r="GZ15" s="221"/>
      <c r="HA15" s="221"/>
      <c r="HB15" s="256"/>
      <c r="HC15" s="221"/>
      <c r="HD15" s="221"/>
      <c r="HE15" s="221"/>
      <c r="HF15" s="221"/>
      <c r="HG15" s="221"/>
      <c r="HH15" s="221"/>
      <c r="HI15" s="221"/>
      <c r="HJ15" s="221"/>
      <c r="HK15" s="221"/>
      <c r="HL15" s="221"/>
      <c r="HM15" s="221"/>
      <c r="HN15" s="257"/>
      <c r="HO15" s="384"/>
      <c r="HP15" s="221"/>
      <c r="HQ15" s="221"/>
      <c r="HR15" s="221"/>
      <c r="HS15" s="221"/>
      <c r="HT15" s="221"/>
      <c r="HU15" s="221"/>
      <c r="HV15" s="256"/>
      <c r="HW15" s="221"/>
      <c r="HX15" s="221"/>
      <c r="HY15" s="221"/>
      <c r="HZ15" s="221"/>
      <c r="IA15" s="221"/>
      <c r="IB15" s="221"/>
      <c r="IC15" s="221"/>
      <c r="ID15" s="221"/>
      <c r="IE15" s="221"/>
      <c r="IF15" s="221"/>
      <c r="IG15" s="221"/>
      <c r="IH15" s="257"/>
      <c r="II15" s="384"/>
      <c r="IJ15" s="221"/>
      <c r="IK15" s="221"/>
      <c r="IL15" s="221"/>
      <c r="IM15" s="221"/>
      <c r="IN15" s="221"/>
      <c r="IO15" s="221"/>
      <c r="IP15" s="256"/>
      <c r="IQ15" s="221"/>
      <c r="IR15" s="221"/>
      <c r="IS15" s="221"/>
      <c r="IT15" s="221"/>
      <c r="IU15" s="221"/>
      <c r="IV15" s="221"/>
      <c r="IW15" s="221"/>
      <c r="IX15" s="221"/>
      <c r="IY15" s="221"/>
      <c r="IZ15" s="221"/>
      <c r="JA15" s="221"/>
      <c r="JB15" s="257"/>
      <c r="JC15" s="384"/>
      <c r="JD15" s="221"/>
      <c r="JE15" s="221"/>
      <c r="JF15" s="221"/>
      <c r="JG15" s="221"/>
      <c r="JH15" s="221"/>
      <c r="JI15" s="221"/>
      <c r="JJ15" s="256"/>
      <c r="JK15" s="221"/>
      <c r="JL15" s="221"/>
      <c r="JM15" s="221"/>
      <c r="JN15" s="221"/>
      <c r="JO15" s="221"/>
      <c r="JP15" s="221"/>
      <c r="JQ15" s="221"/>
      <c r="JR15" s="221"/>
      <c r="JS15" s="221"/>
      <c r="JT15" s="221"/>
      <c r="JU15" s="221"/>
      <c r="JV15" s="257"/>
      <c r="JW15" s="384"/>
      <c r="JX15" s="221"/>
      <c r="JY15" s="221"/>
      <c r="JZ15" s="221"/>
      <c r="KA15" s="221"/>
      <c r="KB15" s="221"/>
      <c r="KC15" s="221"/>
      <c r="KD15" s="256"/>
      <c r="KE15" s="221"/>
      <c r="KF15" s="221"/>
      <c r="KG15" s="221"/>
      <c r="KH15" s="221"/>
      <c r="KI15" s="221"/>
      <c r="KJ15" s="221"/>
      <c r="KK15" s="221"/>
      <c r="KL15" s="221"/>
      <c r="KM15" s="221"/>
      <c r="KN15" s="221"/>
      <c r="KO15" s="221"/>
      <c r="KP15" s="257"/>
      <c r="KQ15" s="384"/>
      <c r="KR15" s="221"/>
      <c r="KS15" s="221"/>
      <c r="KT15" s="221"/>
      <c r="KU15" s="221"/>
      <c r="KV15" s="221"/>
      <c r="KW15" s="221"/>
      <c r="KX15" s="256"/>
      <c r="KY15" s="221"/>
      <c r="KZ15" s="221"/>
      <c r="LA15" s="221"/>
      <c r="LB15" s="221"/>
      <c r="LC15" s="221"/>
      <c r="LD15" s="221"/>
      <c r="LE15" s="221"/>
      <c r="LF15" s="221"/>
      <c r="LG15" s="221"/>
      <c r="LH15" s="221"/>
      <c r="LI15" s="221"/>
      <c r="LJ15" s="257"/>
      <c r="LK15" s="384"/>
      <c r="LL15" s="221"/>
      <c r="LM15" s="221"/>
      <c r="LN15" s="221"/>
      <c r="LO15" s="221"/>
      <c r="LP15" s="221"/>
      <c r="LQ15" s="221"/>
      <c r="LR15" s="256"/>
      <c r="LS15" s="221"/>
      <c r="LT15" s="221"/>
      <c r="LU15" s="221"/>
      <c r="LV15" s="221"/>
      <c r="LW15" s="221"/>
      <c r="LX15" s="221"/>
      <c r="LY15" s="221"/>
      <c r="LZ15" s="221"/>
      <c r="MA15" s="221"/>
      <c r="MB15" s="221"/>
      <c r="MC15" s="221"/>
      <c r="MD15" s="257"/>
    </row>
    <row r="16" spans="1:344" ht="12.75" customHeight="1" x14ac:dyDescent="0.2">
      <c r="A16" s="242"/>
      <c r="B16" s="221"/>
      <c r="C16" s="221"/>
      <c r="D16" s="221"/>
      <c r="E16" s="221"/>
      <c r="F16" s="221"/>
      <c r="G16" s="221"/>
      <c r="H16" s="221"/>
      <c r="I16" s="221"/>
      <c r="J16" s="221"/>
      <c r="K16" s="221"/>
      <c r="L16" s="221"/>
      <c r="M16" s="221"/>
      <c r="N16" s="221"/>
      <c r="O16" s="221"/>
      <c r="P16" s="221"/>
      <c r="Q16" s="221"/>
      <c r="R16" s="221"/>
      <c r="S16" s="221"/>
      <c r="T16" s="384"/>
      <c r="U16" s="221"/>
      <c r="V16" s="221"/>
      <c r="W16" s="221"/>
      <c r="X16" s="221"/>
      <c r="Y16" s="221"/>
      <c r="Z16" s="221"/>
      <c r="AA16" s="221"/>
      <c r="AB16" s="221"/>
      <c r="AC16" s="221"/>
      <c r="AD16" s="221"/>
      <c r="AE16" s="221"/>
      <c r="AF16" s="221"/>
      <c r="AG16" s="221"/>
      <c r="AH16" s="221"/>
      <c r="AI16" s="221"/>
      <c r="AJ16" s="221"/>
      <c r="AK16" s="221"/>
      <c r="AL16" s="221"/>
      <c r="AM16" s="221"/>
      <c r="AN16" s="418"/>
      <c r="AO16" s="551"/>
      <c r="AP16" s="230"/>
      <c r="AQ16" s="230"/>
      <c r="AR16" s="230"/>
      <c r="AS16" s="230"/>
      <c r="AT16" s="230"/>
      <c r="AU16" s="230"/>
      <c r="AV16" s="230"/>
      <c r="AW16" s="230"/>
      <c r="AX16" s="230"/>
      <c r="AY16" s="230"/>
      <c r="AZ16" s="230"/>
      <c r="BA16" s="230"/>
      <c r="BB16" s="230"/>
      <c r="BC16" s="230"/>
      <c r="BD16" s="230"/>
      <c r="BE16" s="230"/>
      <c r="BF16" s="230"/>
      <c r="BG16" s="230"/>
      <c r="BH16" s="230"/>
      <c r="BI16" s="230"/>
      <c r="BJ16" s="552"/>
      <c r="BK16" s="384"/>
      <c r="BL16" s="242"/>
      <c r="BM16" s="221"/>
      <c r="BN16" s="221"/>
      <c r="BO16" s="221"/>
      <c r="BP16" s="221"/>
      <c r="BQ16" s="221"/>
      <c r="BR16" s="221"/>
      <c r="BS16" s="221"/>
      <c r="BT16" s="221"/>
      <c r="BU16" s="221"/>
      <c r="BV16" s="221"/>
      <c r="BW16" s="221"/>
      <c r="BX16" s="221"/>
      <c r="BY16" s="221"/>
      <c r="BZ16" s="221"/>
      <c r="CA16" s="221"/>
      <c r="CB16" s="221"/>
      <c r="CC16" s="221"/>
      <c r="CD16" s="243"/>
      <c r="CE16" s="384"/>
      <c r="CF16" s="242"/>
      <c r="CG16" s="221"/>
      <c r="CH16" s="221"/>
      <c r="CI16" s="221"/>
      <c r="CJ16" s="221"/>
      <c r="CK16" s="221"/>
      <c r="CL16" s="221"/>
      <c r="CM16" s="221"/>
      <c r="CN16" s="221"/>
      <c r="CO16" s="221"/>
      <c r="CP16" s="221"/>
      <c r="CQ16" s="221"/>
      <c r="CR16" s="221"/>
      <c r="CS16" s="221"/>
      <c r="CT16" s="221"/>
      <c r="CU16" s="221"/>
      <c r="CV16" s="221"/>
      <c r="CW16" s="221"/>
      <c r="CX16" s="243"/>
      <c r="CY16" s="384"/>
      <c r="CZ16" s="221"/>
      <c r="DA16" s="221"/>
      <c r="DB16" s="221"/>
      <c r="DC16" s="221"/>
      <c r="DD16" s="221"/>
      <c r="DE16" s="221"/>
      <c r="DF16" s="221"/>
      <c r="DG16" s="221"/>
      <c r="DH16" s="221"/>
      <c r="DI16" s="221"/>
      <c r="DJ16" s="221"/>
      <c r="DK16" s="221"/>
      <c r="DL16" s="221"/>
      <c r="DM16" s="221"/>
      <c r="DN16" s="221"/>
      <c r="DO16" s="221"/>
      <c r="DP16" s="221"/>
      <c r="DQ16" s="221"/>
      <c r="DR16" s="257"/>
      <c r="DS16" s="384"/>
      <c r="DT16" s="221"/>
      <c r="DU16" s="221"/>
      <c r="DV16" s="221"/>
      <c r="DW16" s="221"/>
      <c r="DX16" s="221"/>
      <c r="DY16" s="221"/>
      <c r="DZ16" s="221"/>
      <c r="EA16" s="221"/>
      <c r="EB16" s="221"/>
      <c r="EC16" s="221"/>
      <c r="ED16" s="221"/>
      <c r="EE16" s="221"/>
      <c r="EF16" s="221"/>
      <c r="EG16" s="221"/>
      <c r="EH16" s="221"/>
      <c r="EI16" s="221"/>
      <c r="EJ16" s="221"/>
      <c r="EK16" s="221"/>
      <c r="EL16" s="257"/>
      <c r="EM16" s="384"/>
      <c r="EN16" s="221"/>
      <c r="EO16" s="221"/>
      <c r="EP16" s="221"/>
      <c r="EQ16" s="221"/>
      <c r="ER16" s="221"/>
      <c r="ES16" s="221"/>
      <c r="ET16" s="221"/>
      <c r="EU16" s="221"/>
      <c r="EV16" s="221"/>
      <c r="EW16" s="221"/>
      <c r="EX16" s="221"/>
      <c r="EY16" s="221"/>
      <c r="EZ16" s="221"/>
      <c r="FA16" s="221"/>
      <c r="FB16" s="221"/>
      <c r="FC16" s="221"/>
      <c r="FD16" s="221"/>
      <c r="FE16" s="221"/>
      <c r="FF16" s="257"/>
      <c r="FG16" s="384"/>
      <c r="FH16" s="221"/>
      <c r="FI16" s="221"/>
      <c r="FJ16" s="221"/>
      <c r="FK16" s="221"/>
      <c r="FL16" s="221"/>
      <c r="FM16" s="221"/>
      <c r="FN16" s="221"/>
      <c r="FO16" s="221"/>
      <c r="FP16" s="221"/>
      <c r="FQ16" s="221"/>
      <c r="FR16" s="221"/>
      <c r="FS16" s="221"/>
      <c r="FT16" s="221"/>
      <c r="FU16" s="221"/>
      <c r="FV16" s="221"/>
      <c r="FW16" s="221"/>
      <c r="FX16" s="221"/>
      <c r="FY16" s="221"/>
      <c r="FZ16" s="257"/>
      <c r="GA16" s="384"/>
      <c r="GB16" s="221"/>
      <c r="GC16" s="221"/>
      <c r="GD16" s="221"/>
      <c r="GE16" s="221"/>
      <c r="GF16" s="221"/>
      <c r="GG16" s="221"/>
      <c r="GH16" s="221"/>
      <c r="GI16" s="221"/>
      <c r="GJ16" s="221"/>
      <c r="GK16" s="221"/>
      <c r="GL16" s="221"/>
      <c r="GM16" s="221"/>
      <c r="GN16" s="221"/>
      <c r="GO16" s="221"/>
      <c r="GP16" s="221"/>
      <c r="GQ16" s="221"/>
      <c r="GR16" s="221"/>
      <c r="GS16" s="221"/>
      <c r="GT16" s="257"/>
      <c r="GU16" s="384"/>
      <c r="GV16" s="221"/>
      <c r="GW16" s="221"/>
      <c r="GX16" s="221"/>
      <c r="GY16" s="221"/>
      <c r="GZ16" s="221"/>
      <c r="HA16" s="221"/>
      <c r="HB16" s="221"/>
      <c r="HC16" s="221"/>
      <c r="HD16" s="221"/>
      <c r="HE16" s="221"/>
      <c r="HF16" s="221"/>
      <c r="HG16" s="221"/>
      <c r="HH16" s="221"/>
      <c r="HI16" s="221"/>
      <c r="HJ16" s="221"/>
      <c r="HK16" s="221"/>
      <c r="HL16" s="221"/>
      <c r="HM16" s="221"/>
      <c r="HN16" s="257"/>
      <c r="HO16" s="384"/>
      <c r="HP16" s="221"/>
      <c r="HQ16" s="221"/>
      <c r="HR16" s="221"/>
      <c r="HS16" s="221"/>
      <c r="HT16" s="221"/>
      <c r="HU16" s="221"/>
      <c r="HV16" s="221"/>
      <c r="HW16" s="221"/>
      <c r="HX16" s="221"/>
      <c r="HY16" s="221"/>
      <c r="HZ16" s="221"/>
      <c r="IA16" s="221"/>
      <c r="IB16" s="221"/>
      <c r="IC16" s="221"/>
      <c r="ID16" s="221"/>
      <c r="IE16" s="221"/>
      <c r="IF16" s="221"/>
      <c r="IG16" s="221"/>
      <c r="IH16" s="257"/>
      <c r="II16" s="384"/>
      <c r="IJ16" s="221"/>
      <c r="IK16" s="221"/>
      <c r="IL16" s="221"/>
      <c r="IM16" s="221"/>
      <c r="IN16" s="221"/>
      <c r="IO16" s="221"/>
      <c r="IP16" s="221"/>
      <c r="IQ16" s="221"/>
      <c r="IR16" s="221"/>
      <c r="IS16" s="221"/>
      <c r="IT16" s="221"/>
      <c r="IU16" s="221"/>
      <c r="IV16" s="221"/>
      <c r="IW16" s="221"/>
      <c r="IX16" s="221"/>
      <c r="IY16" s="221"/>
      <c r="IZ16" s="221"/>
      <c r="JA16" s="221"/>
      <c r="JB16" s="257"/>
      <c r="JC16" s="384"/>
      <c r="JD16" s="221"/>
      <c r="JE16" s="221"/>
      <c r="JF16" s="221"/>
      <c r="JG16" s="221"/>
      <c r="JH16" s="221"/>
      <c r="JI16" s="221"/>
      <c r="JJ16" s="221"/>
      <c r="JK16" s="221"/>
      <c r="JL16" s="221"/>
      <c r="JM16" s="221"/>
      <c r="JN16" s="221"/>
      <c r="JO16" s="221"/>
      <c r="JP16" s="221"/>
      <c r="JQ16" s="221"/>
      <c r="JR16" s="221"/>
      <c r="JS16" s="221"/>
      <c r="JT16" s="221"/>
      <c r="JU16" s="221"/>
      <c r="JV16" s="257"/>
      <c r="JW16" s="384"/>
      <c r="JX16" s="221"/>
      <c r="JY16" s="221"/>
      <c r="JZ16" s="221"/>
      <c r="KA16" s="221"/>
      <c r="KB16" s="221"/>
      <c r="KC16" s="221"/>
      <c r="KD16" s="221"/>
      <c r="KE16" s="221"/>
      <c r="KF16" s="221"/>
      <c r="KG16" s="221"/>
      <c r="KH16" s="221"/>
      <c r="KI16" s="221"/>
      <c r="KJ16" s="221"/>
      <c r="KK16" s="221"/>
      <c r="KL16" s="221"/>
      <c r="KM16" s="221"/>
      <c r="KN16" s="221"/>
      <c r="KO16" s="221"/>
      <c r="KP16" s="257"/>
      <c r="KQ16" s="384"/>
      <c r="KR16" s="221"/>
      <c r="KS16" s="221"/>
      <c r="KT16" s="221"/>
      <c r="KU16" s="221"/>
      <c r="KV16" s="221"/>
      <c r="KW16" s="221"/>
      <c r="KX16" s="221"/>
      <c r="KY16" s="221"/>
      <c r="KZ16" s="221"/>
      <c r="LA16" s="221"/>
      <c r="LB16" s="221"/>
      <c r="LC16" s="221"/>
      <c r="LD16" s="221"/>
      <c r="LE16" s="221"/>
      <c r="LF16" s="221"/>
      <c r="LG16" s="221"/>
      <c r="LH16" s="221"/>
      <c r="LI16" s="221"/>
      <c r="LJ16" s="257"/>
      <c r="LK16" s="384"/>
      <c r="LL16" s="221"/>
      <c r="LM16" s="221"/>
      <c r="LN16" s="221"/>
      <c r="LO16" s="221"/>
      <c r="LP16" s="221"/>
      <c r="LQ16" s="221"/>
      <c r="LR16" s="221"/>
      <c r="LS16" s="221"/>
      <c r="LT16" s="221"/>
      <c r="LU16" s="221"/>
      <c r="LV16" s="221"/>
      <c r="LW16" s="221"/>
      <c r="LX16" s="221"/>
      <c r="LY16" s="221"/>
      <c r="LZ16" s="221"/>
      <c r="MA16" s="221"/>
      <c r="MB16" s="221"/>
      <c r="MC16" s="221"/>
      <c r="MD16" s="257"/>
    </row>
    <row r="17" spans="1:342" ht="12.75" customHeight="1" x14ac:dyDescent="0.2">
      <c r="A17" s="242"/>
      <c r="B17" s="221"/>
      <c r="C17" s="221"/>
      <c r="D17" s="221"/>
      <c r="E17" s="221"/>
      <c r="F17" s="221"/>
      <c r="G17" s="221"/>
      <c r="H17" s="221"/>
      <c r="I17" s="221"/>
      <c r="J17" s="221"/>
      <c r="K17" s="221"/>
      <c r="L17" s="221"/>
      <c r="M17" s="221"/>
      <c r="N17" s="221"/>
      <c r="O17" s="221"/>
      <c r="P17" s="221"/>
      <c r="Q17" s="221"/>
      <c r="R17" s="221"/>
      <c r="S17" s="221"/>
      <c r="T17" s="384"/>
      <c r="U17" s="221"/>
      <c r="V17" s="221"/>
      <c r="W17" s="221"/>
      <c r="X17" s="221"/>
      <c r="Y17" s="221"/>
      <c r="Z17" s="221"/>
      <c r="AA17" s="221"/>
      <c r="AB17" s="221"/>
      <c r="AC17" s="221"/>
      <c r="AD17" s="221"/>
      <c r="AE17" s="221"/>
      <c r="AF17" s="221"/>
      <c r="AG17" s="221"/>
      <c r="AH17" s="221"/>
      <c r="AI17" s="221"/>
      <c r="AJ17" s="221"/>
      <c r="AK17" s="221"/>
      <c r="AL17" s="221"/>
      <c r="AM17" s="221"/>
      <c r="AN17" s="418"/>
      <c r="AO17" s="551"/>
      <c r="AP17" s="230"/>
      <c r="AQ17" s="230"/>
      <c r="AR17" s="230"/>
      <c r="AS17" s="230"/>
      <c r="AT17" s="230"/>
      <c r="AU17" s="230"/>
      <c r="AV17" s="230"/>
      <c r="AW17" s="230"/>
      <c r="AX17" s="230"/>
      <c r="AY17" s="230"/>
      <c r="AZ17" s="230"/>
      <c r="BA17" s="230"/>
      <c r="BB17" s="230"/>
      <c r="BC17" s="230"/>
      <c r="BD17" s="230"/>
      <c r="BE17" s="230"/>
      <c r="BF17" s="230"/>
      <c r="BG17" s="230"/>
      <c r="BH17" s="230"/>
      <c r="BI17" s="230"/>
      <c r="BJ17" s="552"/>
      <c r="BK17" s="384"/>
      <c r="BL17" s="242"/>
      <c r="BM17" s="221"/>
      <c r="BN17" s="221"/>
      <c r="BO17" s="221"/>
      <c r="BP17" s="221"/>
      <c r="BQ17" s="221"/>
      <c r="BR17" s="221"/>
      <c r="BS17" s="221"/>
      <c r="BT17" s="221"/>
      <c r="BU17" s="221"/>
      <c r="BV17" s="221"/>
      <c r="BW17" s="221"/>
      <c r="BX17" s="221"/>
      <c r="BY17" s="221"/>
      <c r="BZ17" s="221"/>
      <c r="CA17" s="221"/>
      <c r="CB17" s="221"/>
      <c r="CC17" s="221"/>
      <c r="CD17" s="243"/>
      <c r="CE17" s="384"/>
      <c r="CF17" s="242"/>
      <c r="CG17" s="221"/>
      <c r="CH17" s="221"/>
      <c r="CI17" s="221"/>
      <c r="CJ17" s="221"/>
      <c r="CK17" s="221"/>
      <c r="CL17" s="221"/>
      <c r="CM17" s="221"/>
      <c r="CN17" s="221"/>
      <c r="CO17" s="221"/>
      <c r="CP17" s="221"/>
      <c r="CQ17" s="221"/>
      <c r="CR17" s="221"/>
      <c r="CS17" s="221"/>
      <c r="CT17" s="221"/>
      <c r="CU17" s="221"/>
      <c r="CV17" s="221"/>
      <c r="CW17" s="221"/>
      <c r="CX17" s="243"/>
      <c r="CY17" s="384"/>
      <c r="CZ17" s="221"/>
      <c r="DA17" s="221"/>
      <c r="DB17" s="221"/>
      <c r="DC17" s="221"/>
      <c r="DD17" s="221"/>
      <c r="DE17" s="221"/>
      <c r="DF17" s="221"/>
      <c r="DG17" s="221"/>
      <c r="DH17" s="221"/>
      <c r="DI17" s="221"/>
      <c r="DJ17" s="221"/>
      <c r="DK17" s="221"/>
      <c r="DL17" s="221"/>
      <c r="DM17" s="221"/>
      <c r="DN17" s="221"/>
      <c r="DO17" s="221"/>
      <c r="DP17" s="221"/>
      <c r="DQ17" s="221"/>
      <c r="DR17" s="257"/>
      <c r="DS17" s="384"/>
      <c r="DT17" s="221"/>
      <c r="DU17" s="221"/>
      <c r="DV17" s="221"/>
      <c r="DW17" s="221"/>
      <c r="DX17" s="221"/>
      <c r="DY17" s="221"/>
      <c r="DZ17" s="221"/>
      <c r="EA17" s="221"/>
      <c r="EB17" s="221"/>
      <c r="EC17" s="221"/>
      <c r="ED17" s="221"/>
      <c r="EE17" s="221"/>
      <c r="EF17" s="221"/>
      <c r="EG17" s="221"/>
      <c r="EH17" s="221"/>
      <c r="EI17" s="221"/>
      <c r="EJ17" s="221"/>
      <c r="EK17" s="221"/>
      <c r="EL17" s="257"/>
      <c r="EM17" s="384"/>
      <c r="EN17" s="221"/>
      <c r="EO17" s="221"/>
      <c r="EP17" s="221"/>
      <c r="EQ17" s="221"/>
      <c r="ER17" s="221"/>
      <c r="ES17" s="221"/>
      <c r="ET17" s="221"/>
      <c r="EU17" s="221"/>
      <c r="EV17" s="221"/>
      <c r="EW17" s="221"/>
      <c r="EX17" s="221"/>
      <c r="EY17" s="221"/>
      <c r="EZ17" s="221"/>
      <c r="FA17" s="221"/>
      <c r="FB17" s="221"/>
      <c r="FC17" s="221"/>
      <c r="FD17" s="221"/>
      <c r="FE17" s="221"/>
      <c r="FF17" s="257"/>
      <c r="FG17" s="384"/>
      <c r="FH17" s="221"/>
      <c r="FI17" s="221"/>
      <c r="FJ17" s="221"/>
      <c r="FK17" s="221"/>
      <c r="FL17" s="221"/>
      <c r="FM17" s="221"/>
      <c r="FN17" s="221"/>
      <c r="FO17" s="221"/>
      <c r="FP17" s="221"/>
      <c r="FQ17" s="221"/>
      <c r="FR17" s="221"/>
      <c r="FS17" s="221"/>
      <c r="FT17" s="221"/>
      <c r="FU17" s="221"/>
      <c r="FV17" s="221"/>
      <c r="FW17" s="221"/>
      <c r="FX17" s="221"/>
      <c r="FY17" s="221"/>
      <c r="FZ17" s="257"/>
      <c r="GA17" s="384"/>
      <c r="GB17" s="221"/>
      <c r="GC17" s="221"/>
      <c r="GD17" s="221"/>
      <c r="GE17" s="221"/>
      <c r="GF17" s="221"/>
      <c r="GG17" s="221"/>
      <c r="GH17" s="221"/>
      <c r="GI17" s="221"/>
      <c r="GJ17" s="221"/>
      <c r="GK17" s="221"/>
      <c r="GL17" s="221"/>
      <c r="GM17" s="221"/>
      <c r="GN17" s="221"/>
      <c r="GO17" s="221"/>
      <c r="GP17" s="221"/>
      <c r="GQ17" s="221"/>
      <c r="GR17" s="221"/>
      <c r="GS17" s="221"/>
      <c r="GT17" s="257"/>
      <c r="GU17" s="384"/>
      <c r="GV17" s="221"/>
      <c r="GW17" s="221"/>
      <c r="GX17" s="221"/>
      <c r="GY17" s="221"/>
      <c r="GZ17" s="221"/>
      <c r="HA17" s="221"/>
      <c r="HB17" s="221"/>
      <c r="HC17" s="221"/>
      <c r="HD17" s="221"/>
      <c r="HE17" s="221"/>
      <c r="HF17" s="221"/>
      <c r="HG17" s="221"/>
      <c r="HH17" s="221"/>
      <c r="HI17" s="221"/>
      <c r="HJ17" s="221"/>
      <c r="HK17" s="221"/>
      <c r="HL17" s="221"/>
      <c r="HM17" s="221"/>
      <c r="HN17" s="257"/>
      <c r="HO17" s="384"/>
      <c r="HP17" s="221"/>
      <c r="HQ17" s="221"/>
      <c r="HR17" s="221"/>
      <c r="HS17" s="221"/>
      <c r="HT17" s="221"/>
      <c r="HU17" s="221"/>
      <c r="HV17" s="221"/>
      <c r="HW17" s="221"/>
      <c r="HX17" s="221"/>
      <c r="HY17" s="221"/>
      <c r="HZ17" s="221"/>
      <c r="IA17" s="221"/>
      <c r="IB17" s="221"/>
      <c r="IC17" s="221"/>
      <c r="ID17" s="221"/>
      <c r="IE17" s="221"/>
      <c r="IF17" s="221"/>
      <c r="IG17" s="221"/>
      <c r="IH17" s="257"/>
      <c r="II17" s="384"/>
      <c r="IJ17" s="221"/>
      <c r="IK17" s="221"/>
      <c r="IL17" s="221"/>
      <c r="IM17" s="221"/>
      <c r="IN17" s="221"/>
      <c r="IO17" s="221"/>
      <c r="IP17" s="221"/>
      <c r="IQ17" s="221"/>
      <c r="IR17" s="221"/>
      <c r="IS17" s="221"/>
      <c r="IT17" s="221"/>
      <c r="IU17" s="221"/>
      <c r="IV17" s="221"/>
      <c r="IW17" s="221"/>
      <c r="IX17" s="221"/>
      <c r="IY17" s="221"/>
      <c r="IZ17" s="221"/>
      <c r="JA17" s="221"/>
      <c r="JB17" s="257"/>
      <c r="JC17" s="384"/>
      <c r="JD17" s="221"/>
      <c r="JE17" s="221"/>
      <c r="JF17" s="221"/>
      <c r="JG17" s="221"/>
      <c r="JH17" s="221"/>
      <c r="JI17" s="221"/>
      <c r="JJ17" s="221"/>
      <c r="JK17" s="221"/>
      <c r="JL17" s="221"/>
      <c r="JM17" s="221"/>
      <c r="JN17" s="221"/>
      <c r="JO17" s="221"/>
      <c r="JP17" s="221"/>
      <c r="JQ17" s="221"/>
      <c r="JR17" s="221"/>
      <c r="JS17" s="221"/>
      <c r="JT17" s="221"/>
      <c r="JU17" s="221"/>
      <c r="JV17" s="257"/>
      <c r="JW17" s="384"/>
      <c r="JX17" s="221"/>
      <c r="JY17" s="221"/>
      <c r="JZ17" s="221"/>
      <c r="KA17" s="221"/>
      <c r="KB17" s="221"/>
      <c r="KC17" s="221"/>
      <c r="KD17" s="221"/>
      <c r="KE17" s="221"/>
      <c r="KF17" s="221"/>
      <c r="KG17" s="221"/>
      <c r="KH17" s="221"/>
      <c r="KI17" s="221"/>
      <c r="KJ17" s="221"/>
      <c r="KK17" s="221"/>
      <c r="KL17" s="221"/>
      <c r="KM17" s="221"/>
      <c r="KN17" s="221"/>
      <c r="KO17" s="221"/>
      <c r="KP17" s="257"/>
      <c r="KQ17" s="384"/>
      <c r="KR17" s="221"/>
      <c r="KS17" s="221"/>
      <c r="KT17" s="221"/>
      <c r="KU17" s="221"/>
      <c r="KV17" s="221"/>
      <c r="KW17" s="221"/>
      <c r="KX17" s="221"/>
      <c r="KY17" s="221"/>
      <c r="KZ17" s="221"/>
      <c r="LA17" s="221"/>
      <c r="LB17" s="221"/>
      <c r="LC17" s="221"/>
      <c r="LD17" s="221"/>
      <c r="LE17" s="221"/>
      <c r="LF17" s="221"/>
      <c r="LG17" s="221"/>
      <c r="LH17" s="221"/>
      <c r="LI17" s="221"/>
      <c r="LJ17" s="257"/>
      <c r="LK17" s="384"/>
      <c r="LL17" s="221"/>
      <c r="LM17" s="221"/>
      <c r="LN17" s="221"/>
      <c r="LO17" s="221"/>
      <c r="LP17" s="221"/>
      <c r="LQ17" s="221"/>
      <c r="LR17" s="221"/>
      <c r="LS17" s="221"/>
      <c r="LT17" s="221"/>
      <c r="LU17" s="221"/>
      <c r="LV17" s="221"/>
      <c r="LW17" s="221"/>
      <c r="LX17" s="221"/>
      <c r="LY17" s="221"/>
      <c r="LZ17" s="221"/>
      <c r="MA17" s="221"/>
      <c r="MB17" s="221"/>
      <c r="MC17" s="221"/>
      <c r="MD17" s="257"/>
    </row>
    <row r="18" spans="1:342" ht="12.75" customHeight="1" x14ac:dyDescent="0.2">
      <c r="A18" s="242"/>
      <c r="B18" s="221"/>
      <c r="C18" s="221"/>
      <c r="D18" s="221"/>
      <c r="E18" s="221"/>
      <c r="F18" s="221"/>
      <c r="G18" s="221"/>
      <c r="H18" s="221"/>
      <c r="I18" s="221"/>
      <c r="J18" s="221"/>
      <c r="K18" s="221"/>
      <c r="L18" s="221"/>
      <c r="M18" s="221"/>
      <c r="N18" s="221"/>
      <c r="O18" s="221"/>
      <c r="P18" s="221"/>
      <c r="Q18" s="221"/>
      <c r="R18" s="221"/>
      <c r="S18" s="221"/>
      <c r="T18" s="384"/>
      <c r="U18" s="221"/>
      <c r="V18" s="221"/>
      <c r="W18" s="221"/>
      <c r="X18" s="221"/>
      <c r="Y18" s="221"/>
      <c r="Z18" s="221"/>
      <c r="AA18" s="221"/>
      <c r="AB18" s="221"/>
      <c r="AC18" s="221"/>
      <c r="AD18" s="221"/>
      <c r="AE18" s="221"/>
      <c r="AF18" s="221"/>
      <c r="AG18" s="221"/>
      <c r="AH18" s="221"/>
      <c r="AI18" s="221"/>
      <c r="AJ18" s="221"/>
      <c r="AK18" s="221"/>
      <c r="AL18" s="221"/>
      <c r="AM18" s="221"/>
      <c r="AN18" s="418"/>
      <c r="AO18" s="551"/>
      <c r="AP18" s="230"/>
      <c r="AQ18" s="230"/>
      <c r="AR18" s="230"/>
      <c r="AS18" s="230"/>
      <c r="AT18" s="230"/>
      <c r="AU18" s="230"/>
      <c r="AV18" s="230"/>
      <c r="AW18" s="230"/>
      <c r="AX18" s="230"/>
      <c r="AY18" s="230"/>
      <c r="AZ18" s="230"/>
      <c r="BA18" s="230"/>
      <c r="BB18" s="230"/>
      <c r="BC18" s="230"/>
      <c r="BD18" s="230"/>
      <c r="BE18" s="230"/>
      <c r="BF18" s="230"/>
      <c r="BG18" s="230"/>
      <c r="BH18" s="230"/>
      <c r="BI18" s="230"/>
      <c r="BJ18" s="552"/>
      <c r="BK18" s="384"/>
      <c r="BL18" s="242"/>
      <c r="BM18" s="221"/>
      <c r="BN18" s="221"/>
      <c r="BO18" s="221"/>
      <c r="BP18" s="221"/>
      <c r="BQ18" s="221"/>
      <c r="BR18" s="221"/>
      <c r="BS18" s="221"/>
      <c r="BT18" s="221"/>
      <c r="BU18" s="221"/>
      <c r="BV18" s="221"/>
      <c r="BW18" s="221"/>
      <c r="BX18" s="221"/>
      <c r="BY18" s="221"/>
      <c r="BZ18" s="221"/>
      <c r="CA18" s="221"/>
      <c r="CB18" s="221"/>
      <c r="CC18" s="221"/>
      <c r="CD18" s="243"/>
      <c r="CE18" s="384"/>
      <c r="CF18" s="242"/>
      <c r="CG18" s="221"/>
      <c r="CH18" s="221"/>
      <c r="CI18" s="221"/>
      <c r="CJ18" s="221"/>
      <c r="CK18" s="221"/>
      <c r="CL18" s="221"/>
      <c r="CM18" s="221"/>
      <c r="CN18" s="221"/>
      <c r="CO18" s="221"/>
      <c r="CP18" s="221"/>
      <c r="CQ18" s="221"/>
      <c r="CR18" s="221"/>
      <c r="CS18" s="221"/>
      <c r="CT18" s="221"/>
      <c r="CU18" s="221"/>
      <c r="CV18" s="221"/>
      <c r="CW18" s="221"/>
      <c r="CX18" s="243"/>
      <c r="CY18" s="384"/>
      <c r="CZ18" s="221"/>
      <c r="DA18" s="221"/>
      <c r="DB18" s="221"/>
      <c r="DC18" s="221"/>
      <c r="DD18" s="221"/>
      <c r="DE18" s="221"/>
      <c r="DF18" s="221"/>
      <c r="DG18" s="221"/>
      <c r="DH18" s="221"/>
      <c r="DI18" s="221"/>
      <c r="DJ18" s="221"/>
      <c r="DK18" s="221"/>
      <c r="DL18" s="221"/>
      <c r="DM18" s="221"/>
      <c r="DN18" s="221"/>
      <c r="DO18" s="221"/>
      <c r="DP18" s="221"/>
      <c r="DQ18" s="221"/>
      <c r="DR18" s="257"/>
      <c r="DS18" s="384"/>
      <c r="DT18" s="221"/>
      <c r="DU18" s="221"/>
      <c r="DV18" s="221"/>
      <c r="DW18" s="221"/>
      <c r="DX18" s="221"/>
      <c r="DY18" s="221"/>
      <c r="DZ18" s="221"/>
      <c r="EA18" s="221"/>
      <c r="EB18" s="221"/>
      <c r="EC18" s="221"/>
      <c r="ED18" s="221"/>
      <c r="EE18" s="221"/>
      <c r="EF18" s="221"/>
      <c r="EG18" s="221"/>
      <c r="EH18" s="221"/>
      <c r="EI18" s="221"/>
      <c r="EJ18" s="221"/>
      <c r="EK18" s="221"/>
      <c r="EL18" s="257"/>
      <c r="EM18" s="384"/>
      <c r="EN18" s="221"/>
      <c r="EO18" s="221"/>
      <c r="EP18" s="221"/>
      <c r="EQ18" s="221"/>
      <c r="ER18" s="221"/>
      <c r="ES18" s="221"/>
      <c r="ET18" s="221"/>
      <c r="EU18" s="221"/>
      <c r="EV18" s="221"/>
      <c r="EW18" s="221"/>
      <c r="EX18" s="221"/>
      <c r="EY18" s="221"/>
      <c r="EZ18" s="221"/>
      <c r="FA18" s="221"/>
      <c r="FB18" s="221"/>
      <c r="FC18" s="221"/>
      <c r="FD18" s="221"/>
      <c r="FE18" s="221"/>
      <c r="FF18" s="257"/>
      <c r="FG18" s="384"/>
      <c r="FH18" s="221"/>
      <c r="FI18" s="221"/>
      <c r="FJ18" s="221"/>
      <c r="FK18" s="221"/>
      <c r="FL18" s="221"/>
      <c r="FM18" s="221"/>
      <c r="FN18" s="221"/>
      <c r="FO18" s="221"/>
      <c r="FP18" s="221"/>
      <c r="FQ18" s="221"/>
      <c r="FR18" s="221"/>
      <c r="FS18" s="221"/>
      <c r="FT18" s="221"/>
      <c r="FU18" s="221"/>
      <c r="FV18" s="221"/>
      <c r="FW18" s="221"/>
      <c r="FX18" s="221"/>
      <c r="FY18" s="221"/>
      <c r="FZ18" s="257"/>
      <c r="GA18" s="384"/>
      <c r="GB18" s="221"/>
      <c r="GC18" s="221"/>
      <c r="GD18" s="221"/>
      <c r="GE18" s="221"/>
      <c r="GF18" s="221"/>
      <c r="GG18" s="221"/>
      <c r="GH18" s="221"/>
      <c r="GI18" s="221"/>
      <c r="GJ18" s="221"/>
      <c r="GK18" s="221"/>
      <c r="GL18" s="221"/>
      <c r="GM18" s="221"/>
      <c r="GN18" s="221"/>
      <c r="GO18" s="221"/>
      <c r="GP18" s="221"/>
      <c r="GQ18" s="221"/>
      <c r="GR18" s="221"/>
      <c r="GS18" s="221"/>
      <c r="GT18" s="257"/>
      <c r="GU18" s="384"/>
      <c r="GV18" s="221"/>
      <c r="GW18" s="221"/>
      <c r="GX18" s="221"/>
      <c r="GY18" s="221"/>
      <c r="GZ18" s="221"/>
      <c r="HA18" s="221"/>
      <c r="HB18" s="221"/>
      <c r="HC18" s="221"/>
      <c r="HD18" s="221"/>
      <c r="HE18" s="221"/>
      <c r="HF18" s="221"/>
      <c r="HG18" s="221"/>
      <c r="HH18" s="221"/>
      <c r="HI18" s="221"/>
      <c r="HJ18" s="221"/>
      <c r="HK18" s="221"/>
      <c r="HL18" s="221"/>
      <c r="HM18" s="221"/>
      <c r="HN18" s="257"/>
      <c r="HO18" s="384"/>
      <c r="HP18" s="221"/>
      <c r="HQ18" s="221"/>
      <c r="HR18" s="221"/>
      <c r="HS18" s="221"/>
      <c r="HT18" s="221"/>
      <c r="HU18" s="221"/>
      <c r="HV18" s="221"/>
      <c r="HW18" s="221"/>
      <c r="HX18" s="221"/>
      <c r="HY18" s="221"/>
      <c r="HZ18" s="221"/>
      <c r="IA18" s="221"/>
      <c r="IB18" s="221"/>
      <c r="IC18" s="221"/>
      <c r="ID18" s="221"/>
      <c r="IE18" s="221"/>
      <c r="IF18" s="221"/>
      <c r="IG18" s="221"/>
      <c r="IH18" s="257"/>
      <c r="II18" s="384"/>
      <c r="IJ18" s="221"/>
      <c r="IK18" s="221"/>
      <c r="IL18" s="221"/>
      <c r="IM18" s="221"/>
      <c r="IN18" s="221"/>
      <c r="IO18" s="221"/>
      <c r="IP18" s="221"/>
      <c r="IQ18" s="221"/>
      <c r="IR18" s="221"/>
      <c r="IS18" s="221"/>
      <c r="IT18" s="221"/>
      <c r="IU18" s="221"/>
      <c r="IV18" s="221"/>
      <c r="IW18" s="221"/>
      <c r="IX18" s="221"/>
      <c r="IY18" s="221"/>
      <c r="IZ18" s="221"/>
      <c r="JA18" s="221"/>
      <c r="JB18" s="257"/>
      <c r="JC18" s="384"/>
      <c r="JD18" s="221"/>
      <c r="JE18" s="221"/>
      <c r="JF18" s="221"/>
      <c r="JG18" s="221"/>
      <c r="JH18" s="221"/>
      <c r="JI18" s="221"/>
      <c r="JJ18" s="221"/>
      <c r="JK18" s="221"/>
      <c r="JL18" s="221"/>
      <c r="JM18" s="221"/>
      <c r="JN18" s="221"/>
      <c r="JO18" s="221"/>
      <c r="JP18" s="221"/>
      <c r="JQ18" s="221"/>
      <c r="JR18" s="221"/>
      <c r="JS18" s="221"/>
      <c r="JT18" s="221"/>
      <c r="JU18" s="221"/>
      <c r="JV18" s="257"/>
      <c r="JW18" s="384"/>
      <c r="JX18" s="221"/>
      <c r="JY18" s="221"/>
      <c r="JZ18" s="221"/>
      <c r="KA18" s="221"/>
      <c r="KB18" s="221"/>
      <c r="KC18" s="221"/>
      <c r="KD18" s="221"/>
      <c r="KE18" s="221"/>
      <c r="KF18" s="221"/>
      <c r="KG18" s="221"/>
      <c r="KH18" s="221"/>
      <c r="KI18" s="221"/>
      <c r="KJ18" s="221"/>
      <c r="KK18" s="221"/>
      <c r="KL18" s="221"/>
      <c r="KM18" s="221"/>
      <c r="KN18" s="221"/>
      <c r="KO18" s="221"/>
      <c r="KP18" s="257"/>
      <c r="KQ18" s="384"/>
      <c r="KR18" s="221"/>
      <c r="KS18" s="221"/>
      <c r="KT18" s="221"/>
      <c r="KU18" s="221"/>
      <c r="KV18" s="221"/>
      <c r="KW18" s="221"/>
      <c r="KX18" s="221"/>
      <c r="KY18" s="221"/>
      <c r="KZ18" s="221"/>
      <c r="LA18" s="221"/>
      <c r="LB18" s="221"/>
      <c r="LC18" s="221"/>
      <c r="LD18" s="221"/>
      <c r="LE18" s="221"/>
      <c r="LF18" s="221"/>
      <c r="LG18" s="221"/>
      <c r="LH18" s="221"/>
      <c r="LI18" s="221"/>
      <c r="LJ18" s="257"/>
      <c r="LK18" s="384"/>
      <c r="LL18" s="221"/>
      <c r="LM18" s="221"/>
      <c r="LN18" s="221"/>
      <c r="LO18" s="221"/>
      <c r="LP18" s="221"/>
      <c r="LQ18" s="221"/>
      <c r="LR18" s="221"/>
      <c r="LS18" s="221"/>
      <c r="LT18" s="221"/>
      <c r="LU18" s="221"/>
      <c r="LV18" s="221"/>
      <c r="LW18" s="221"/>
      <c r="LX18" s="221"/>
      <c r="LY18" s="221"/>
      <c r="LZ18" s="221"/>
      <c r="MA18" s="221"/>
      <c r="MB18" s="221"/>
      <c r="MC18" s="221"/>
      <c r="MD18" s="257"/>
    </row>
    <row r="19" spans="1:342" ht="12.75" customHeight="1" x14ac:dyDescent="0.2">
      <c r="A19" s="544"/>
      <c r="B19" s="225"/>
      <c r="C19" s="225"/>
      <c r="D19" s="225"/>
      <c r="E19" s="225"/>
      <c r="F19" s="225"/>
      <c r="G19" s="225"/>
      <c r="H19" s="225"/>
      <c r="I19" s="225"/>
      <c r="J19" s="225"/>
      <c r="K19" s="225"/>
      <c r="L19" s="225"/>
      <c r="M19" s="225"/>
      <c r="N19" s="225"/>
      <c r="O19" s="225"/>
      <c r="P19" s="225"/>
      <c r="Q19" s="225"/>
      <c r="R19" s="225"/>
      <c r="S19" s="225"/>
      <c r="T19" s="384"/>
      <c r="U19" s="225"/>
      <c r="V19" s="225"/>
      <c r="W19" s="225"/>
      <c r="X19" s="225"/>
      <c r="Y19" s="225"/>
      <c r="Z19" s="225"/>
      <c r="AA19" s="225"/>
      <c r="AB19" s="225"/>
      <c r="AC19" s="225"/>
      <c r="AD19" s="225"/>
      <c r="AE19" s="225"/>
      <c r="AF19" s="225"/>
      <c r="AG19" s="225"/>
      <c r="AH19" s="225"/>
      <c r="AI19" s="225"/>
      <c r="AJ19" s="225"/>
      <c r="AK19" s="225"/>
      <c r="AL19" s="225"/>
      <c r="AM19" s="225"/>
      <c r="AN19" s="418"/>
      <c r="AO19" s="553"/>
      <c r="AP19" s="231"/>
      <c r="AQ19" s="231"/>
      <c r="AR19" s="231"/>
      <c r="AS19" s="225"/>
      <c r="AT19" s="225"/>
      <c r="AU19" s="231"/>
      <c r="AV19" s="225"/>
      <c r="AW19" s="231"/>
      <c r="AX19" s="231"/>
      <c r="AY19" s="231"/>
      <c r="AZ19" s="231"/>
      <c r="BA19" s="231"/>
      <c r="BB19" s="231"/>
      <c r="BC19" s="231"/>
      <c r="BD19" s="231"/>
      <c r="BE19" s="231"/>
      <c r="BF19" s="231"/>
      <c r="BG19" s="231"/>
      <c r="BH19" s="231"/>
      <c r="BI19" s="231"/>
      <c r="BJ19" s="554"/>
      <c r="BK19" s="384"/>
      <c r="BL19" s="544"/>
      <c r="BM19" s="225"/>
      <c r="BN19" s="225"/>
      <c r="BO19" s="225"/>
      <c r="BP19" s="225"/>
      <c r="BQ19" s="225"/>
      <c r="BR19" s="225"/>
      <c r="BS19" s="225"/>
      <c r="BT19" s="225"/>
      <c r="BU19" s="225"/>
      <c r="BV19" s="225"/>
      <c r="BW19" s="225"/>
      <c r="BX19" s="225"/>
      <c r="BY19" s="225"/>
      <c r="BZ19" s="225"/>
      <c r="CA19" s="225"/>
      <c r="CB19" s="225"/>
      <c r="CC19" s="225"/>
      <c r="CD19" s="555"/>
      <c r="CE19" s="384"/>
      <c r="CF19" s="544"/>
      <c r="CG19" s="225"/>
      <c r="CH19" s="225"/>
      <c r="CI19" s="225"/>
      <c r="CJ19" s="225"/>
      <c r="CK19" s="225"/>
      <c r="CL19" s="225"/>
      <c r="CM19" s="225"/>
      <c r="CN19" s="225"/>
      <c r="CO19" s="225"/>
      <c r="CP19" s="225"/>
      <c r="CQ19" s="225"/>
      <c r="CR19" s="225"/>
      <c r="CS19" s="225"/>
      <c r="CT19" s="225"/>
      <c r="CU19" s="225"/>
      <c r="CV19" s="225"/>
      <c r="CW19" s="225"/>
      <c r="CX19" s="555"/>
      <c r="CY19" s="384"/>
      <c r="CZ19" s="259"/>
      <c r="DA19" s="259"/>
      <c r="DB19" s="259"/>
      <c r="DC19" s="259"/>
      <c r="DD19" s="259"/>
      <c r="DE19" s="259"/>
      <c r="DF19" s="259"/>
      <c r="DG19" s="259"/>
      <c r="DH19" s="259"/>
      <c r="DI19" s="259"/>
      <c r="DJ19" s="259"/>
      <c r="DK19" s="259"/>
      <c r="DL19" s="259"/>
      <c r="DM19" s="259"/>
      <c r="DN19" s="259"/>
      <c r="DO19" s="259"/>
      <c r="DP19" s="259"/>
      <c r="DQ19" s="259"/>
      <c r="DR19" s="260"/>
      <c r="DS19" s="384"/>
      <c r="DT19" s="259"/>
      <c r="DU19" s="259"/>
      <c r="DV19" s="259"/>
      <c r="DW19" s="259"/>
      <c r="DX19" s="259"/>
      <c r="DY19" s="259"/>
      <c r="DZ19" s="259"/>
      <c r="EA19" s="259"/>
      <c r="EB19" s="259"/>
      <c r="EC19" s="259"/>
      <c r="ED19" s="259"/>
      <c r="EE19" s="259"/>
      <c r="EF19" s="259"/>
      <c r="EG19" s="259"/>
      <c r="EH19" s="259"/>
      <c r="EI19" s="259"/>
      <c r="EJ19" s="259"/>
      <c r="EK19" s="259"/>
      <c r="EL19" s="260"/>
      <c r="EM19" s="384"/>
      <c r="EN19" s="259"/>
      <c r="EO19" s="259"/>
      <c r="EP19" s="259"/>
      <c r="EQ19" s="259"/>
      <c r="ER19" s="259"/>
      <c r="ES19" s="259"/>
      <c r="ET19" s="259"/>
      <c r="EU19" s="259"/>
      <c r="EV19" s="259"/>
      <c r="EW19" s="259"/>
      <c r="EX19" s="259"/>
      <c r="EY19" s="259"/>
      <c r="EZ19" s="259"/>
      <c r="FA19" s="259"/>
      <c r="FB19" s="259"/>
      <c r="FC19" s="259"/>
      <c r="FD19" s="259"/>
      <c r="FE19" s="259"/>
      <c r="FF19" s="260"/>
      <c r="FG19" s="384"/>
      <c r="FH19" s="259"/>
      <c r="FI19" s="259"/>
      <c r="FJ19" s="259"/>
      <c r="FK19" s="259"/>
      <c r="FL19" s="259"/>
      <c r="FM19" s="259"/>
      <c r="FN19" s="259"/>
      <c r="FO19" s="259"/>
      <c r="FP19" s="259"/>
      <c r="FQ19" s="259"/>
      <c r="FR19" s="259"/>
      <c r="FS19" s="259"/>
      <c r="FT19" s="259"/>
      <c r="FU19" s="259"/>
      <c r="FV19" s="259"/>
      <c r="FW19" s="259"/>
      <c r="FX19" s="259"/>
      <c r="FY19" s="259"/>
      <c r="FZ19" s="260"/>
      <c r="GA19" s="384"/>
      <c r="GB19" s="259"/>
      <c r="GC19" s="259"/>
      <c r="GD19" s="259"/>
      <c r="GE19" s="259"/>
      <c r="GF19" s="259"/>
      <c r="GG19" s="259"/>
      <c r="GH19" s="259"/>
      <c r="GI19" s="259"/>
      <c r="GJ19" s="259"/>
      <c r="GK19" s="259"/>
      <c r="GL19" s="259"/>
      <c r="GM19" s="259"/>
      <c r="GN19" s="259"/>
      <c r="GO19" s="259"/>
      <c r="GP19" s="259"/>
      <c r="GQ19" s="259"/>
      <c r="GR19" s="259"/>
      <c r="GS19" s="259"/>
      <c r="GT19" s="260"/>
      <c r="GU19" s="384"/>
      <c r="GV19" s="259"/>
      <c r="GW19" s="259"/>
      <c r="GX19" s="259"/>
      <c r="GY19" s="259"/>
      <c r="GZ19" s="259"/>
      <c r="HA19" s="259"/>
      <c r="HB19" s="259"/>
      <c r="HC19" s="259"/>
      <c r="HD19" s="259"/>
      <c r="HE19" s="259"/>
      <c r="HF19" s="259"/>
      <c r="HG19" s="259"/>
      <c r="HH19" s="259"/>
      <c r="HI19" s="259"/>
      <c r="HJ19" s="259"/>
      <c r="HK19" s="259"/>
      <c r="HL19" s="259"/>
      <c r="HM19" s="259"/>
      <c r="HN19" s="260"/>
      <c r="HO19" s="384"/>
      <c r="HP19" s="259"/>
      <c r="HQ19" s="259"/>
      <c r="HR19" s="259"/>
      <c r="HS19" s="259"/>
      <c r="HT19" s="259"/>
      <c r="HU19" s="259"/>
      <c r="HV19" s="259"/>
      <c r="HW19" s="259"/>
      <c r="HX19" s="259"/>
      <c r="HY19" s="259"/>
      <c r="HZ19" s="259"/>
      <c r="IA19" s="259"/>
      <c r="IB19" s="259"/>
      <c r="IC19" s="259"/>
      <c r="ID19" s="259"/>
      <c r="IE19" s="259"/>
      <c r="IF19" s="259"/>
      <c r="IG19" s="259"/>
      <c r="IH19" s="260"/>
      <c r="II19" s="384"/>
      <c r="IJ19" s="259"/>
      <c r="IK19" s="259"/>
      <c r="IL19" s="259"/>
      <c r="IM19" s="259"/>
      <c r="IN19" s="259"/>
      <c r="IO19" s="259"/>
      <c r="IP19" s="259"/>
      <c r="IQ19" s="259"/>
      <c r="IR19" s="259"/>
      <c r="IS19" s="259"/>
      <c r="IT19" s="259"/>
      <c r="IU19" s="259"/>
      <c r="IV19" s="259"/>
      <c r="IW19" s="259"/>
      <c r="IX19" s="259"/>
      <c r="IY19" s="259"/>
      <c r="IZ19" s="259"/>
      <c r="JA19" s="259"/>
      <c r="JB19" s="260"/>
      <c r="JC19" s="384"/>
      <c r="JD19" s="259"/>
      <c r="JE19" s="259"/>
      <c r="JF19" s="259"/>
      <c r="JG19" s="259"/>
      <c r="JH19" s="259"/>
      <c r="JI19" s="259"/>
      <c r="JJ19" s="259"/>
      <c r="JK19" s="259"/>
      <c r="JL19" s="259"/>
      <c r="JM19" s="259"/>
      <c r="JN19" s="259"/>
      <c r="JO19" s="259"/>
      <c r="JP19" s="259"/>
      <c r="JQ19" s="259"/>
      <c r="JR19" s="259"/>
      <c r="JS19" s="259"/>
      <c r="JT19" s="259"/>
      <c r="JU19" s="259"/>
      <c r="JV19" s="260"/>
      <c r="JW19" s="384"/>
      <c r="JX19" s="259"/>
      <c r="JY19" s="259"/>
      <c r="JZ19" s="259"/>
      <c r="KA19" s="259"/>
      <c r="KB19" s="259"/>
      <c r="KC19" s="259"/>
      <c r="KD19" s="259"/>
      <c r="KE19" s="259"/>
      <c r="KF19" s="259"/>
      <c r="KG19" s="259"/>
      <c r="KH19" s="259"/>
      <c r="KI19" s="259"/>
      <c r="KJ19" s="259"/>
      <c r="KK19" s="259"/>
      <c r="KL19" s="259"/>
      <c r="KM19" s="259"/>
      <c r="KN19" s="259"/>
      <c r="KO19" s="259"/>
      <c r="KP19" s="260"/>
      <c r="KQ19" s="384"/>
      <c r="KR19" s="259"/>
      <c r="KS19" s="259"/>
      <c r="KT19" s="259"/>
      <c r="KU19" s="259"/>
      <c r="KV19" s="259"/>
      <c r="KW19" s="259"/>
      <c r="KX19" s="259"/>
      <c r="KY19" s="259"/>
      <c r="KZ19" s="259"/>
      <c r="LA19" s="259"/>
      <c r="LB19" s="259"/>
      <c r="LC19" s="259"/>
      <c r="LD19" s="259"/>
      <c r="LE19" s="259"/>
      <c r="LF19" s="259"/>
      <c r="LG19" s="259"/>
      <c r="LH19" s="259"/>
      <c r="LI19" s="259"/>
      <c r="LJ19" s="260"/>
      <c r="LK19" s="384"/>
      <c r="LL19" s="259"/>
      <c r="LM19" s="259"/>
      <c r="LN19" s="259"/>
      <c r="LO19" s="259"/>
      <c r="LP19" s="259"/>
      <c r="LQ19" s="259"/>
      <c r="LR19" s="259"/>
      <c r="LS19" s="259"/>
      <c r="LT19" s="259"/>
      <c r="LU19" s="259"/>
      <c r="LV19" s="259"/>
      <c r="LW19" s="259"/>
      <c r="LX19" s="259"/>
      <c r="LY19" s="259"/>
      <c r="LZ19" s="259"/>
      <c r="MA19" s="259"/>
      <c r="MB19" s="259"/>
      <c r="MC19" s="259"/>
      <c r="MD19" s="260"/>
    </row>
    <row r="20" spans="1:342" ht="12.75" customHeight="1" x14ac:dyDescent="0.2">
      <c r="A20" s="556" t="s">
        <v>411</v>
      </c>
      <c r="E20"/>
      <c r="F20"/>
      <c r="G20"/>
      <c r="H20"/>
      <c r="I20"/>
      <c r="J20"/>
      <c r="K20"/>
      <c r="L20"/>
      <c r="R20"/>
      <c r="S20" s="220"/>
      <c r="T20" s="385"/>
      <c r="U20" s="222" t="s">
        <v>412</v>
      </c>
      <c r="V20"/>
      <c r="W20"/>
      <c r="X20"/>
      <c r="Y20"/>
      <c r="Z20"/>
      <c r="AA20"/>
      <c r="AB20"/>
      <c r="AC20"/>
      <c r="AD20"/>
      <c r="AE20"/>
      <c r="AF20"/>
      <c r="AG20"/>
      <c r="AH20"/>
      <c r="AI20"/>
      <c r="AJ20"/>
      <c r="AK20"/>
      <c r="AL20"/>
      <c r="AM20" s="220"/>
      <c r="AN20" s="417"/>
      <c r="AO20" s="556" t="s">
        <v>413</v>
      </c>
      <c r="AP20" s="26"/>
      <c r="AQ20" s="26"/>
      <c r="AR20" s="26"/>
      <c r="AS20" s="26"/>
      <c r="AT20" s="26"/>
      <c r="AU20" s="26"/>
      <c r="AV20" s="26"/>
      <c r="AW20" s="26"/>
      <c r="AX20" s="26"/>
      <c r="AY20" s="26"/>
      <c r="AZ20" s="26"/>
      <c r="BA20" s="26"/>
      <c r="BB20" s="26"/>
      <c r="BC20" s="26"/>
      <c r="BD20" s="26"/>
      <c r="BE20" s="26"/>
      <c r="BF20" s="26"/>
      <c r="BG20" s="26"/>
      <c r="BH20" s="26"/>
      <c r="BI20" s="26"/>
      <c r="BJ20" s="557"/>
      <c r="BK20" s="385"/>
      <c r="BL20" s="556" t="s">
        <v>414</v>
      </c>
      <c r="BM20" s="26"/>
      <c r="BN20" s="26"/>
      <c r="BO20" s="26"/>
      <c r="BP20" s="26"/>
      <c r="BQ20" s="26"/>
      <c r="BR20" s="26"/>
      <c r="BS20" s="26"/>
      <c r="BT20" s="26"/>
      <c r="BU20" s="26"/>
      <c r="BV20" s="26"/>
      <c r="BW20" s="26"/>
      <c r="BX20" s="26"/>
      <c r="BY20" s="26"/>
      <c r="BZ20" s="26"/>
      <c r="CA20" s="26"/>
      <c r="CB20" s="26"/>
      <c r="CC20" s="26"/>
      <c r="CD20" s="557"/>
      <c r="CE20" s="385"/>
      <c r="CF20" s="556" t="s">
        <v>415</v>
      </c>
      <c r="CG20" s="26"/>
      <c r="CH20" s="26"/>
      <c r="CI20" s="26"/>
      <c r="CJ20" s="26"/>
      <c r="CK20" s="26"/>
      <c r="CL20" s="26"/>
      <c r="CM20" s="26"/>
      <c r="CN20" s="26"/>
      <c r="CO20" s="26"/>
      <c r="CP20" s="26"/>
      <c r="CQ20" s="26"/>
      <c r="CR20" s="26"/>
      <c r="CS20" s="26"/>
      <c r="CT20" s="26"/>
      <c r="CU20" s="26"/>
      <c r="CV20" s="26"/>
      <c r="CW20" s="26"/>
      <c r="CX20" s="557"/>
      <c r="CY20" s="385"/>
      <c r="CZ20" s="222" t="s">
        <v>416</v>
      </c>
      <c r="DA20" s="26"/>
      <c r="DB20" s="26"/>
      <c r="DC20" s="26"/>
      <c r="DD20" s="26"/>
      <c r="DE20" s="26"/>
      <c r="DF20" s="26"/>
      <c r="DG20" s="428"/>
      <c r="DH20" s="428"/>
      <c r="DI20" s="428"/>
      <c r="DJ20" s="428"/>
      <c r="DK20" s="428"/>
      <c r="DL20" s="428"/>
      <c r="DM20" s="428"/>
      <c r="DN20" s="428"/>
      <c r="DO20" s="428"/>
      <c r="DP20" s="428"/>
      <c r="DQ20" s="428"/>
      <c r="DR20" s="558"/>
      <c r="DS20" s="385"/>
      <c r="DT20" s="222" t="s">
        <v>416</v>
      </c>
      <c r="DU20" s="26"/>
      <c r="DV20" s="26"/>
      <c r="DW20" s="26"/>
      <c r="DX20" s="26"/>
      <c r="DY20" s="26"/>
      <c r="DZ20" s="26"/>
      <c r="EA20" s="428"/>
      <c r="EB20" s="428"/>
      <c r="EC20" s="428"/>
      <c r="ED20" s="428"/>
      <c r="EE20" s="428"/>
      <c r="EF20" s="428"/>
      <c r="EG20" s="428"/>
      <c r="EH20" s="428"/>
      <c r="EI20" s="428"/>
      <c r="EJ20" s="428"/>
      <c r="EK20" s="428"/>
      <c r="EL20" s="558"/>
      <c r="EM20" s="385"/>
      <c r="EN20" s="222" t="s">
        <v>416</v>
      </c>
      <c r="EO20" s="26"/>
      <c r="EP20" s="26"/>
      <c r="EQ20" s="26"/>
      <c r="ER20" s="26"/>
      <c r="ES20" s="26"/>
      <c r="ET20" s="26"/>
      <c r="EU20" s="428"/>
      <c r="EV20" s="428"/>
      <c r="EW20" s="428"/>
      <c r="EX20" s="428"/>
      <c r="EY20" s="428"/>
      <c r="EZ20" s="428"/>
      <c r="FA20" s="428"/>
      <c r="FB20" s="428"/>
      <c r="FC20" s="428"/>
      <c r="FD20" s="428"/>
      <c r="FE20" s="428"/>
      <c r="FF20" s="558"/>
      <c r="FG20" s="385"/>
      <c r="FH20" s="222" t="s">
        <v>416</v>
      </c>
      <c r="FI20" s="26"/>
      <c r="FJ20" s="26"/>
      <c r="FK20" s="26"/>
      <c r="FL20" s="26"/>
      <c r="FM20" s="26"/>
      <c r="FN20" s="26"/>
      <c r="FO20" s="428"/>
      <c r="FP20" s="428"/>
      <c r="FQ20" s="428"/>
      <c r="FR20" s="428"/>
      <c r="FS20" s="428"/>
      <c r="FT20" s="428"/>
      <c r="FU20" s="428"/>
      <c r="FV20" s="428"/>
      <c r="FW20" s="428"/>
      <c r="FX20" s="428"/>
      <c r="FY20" s="428"/>
      <c r="FZ20" s="558"/>
      <c r="GA20" s="385"/>
      <c r="GB20" s="222" t="s">
        <v>416</v>
      </c>
      <c r="GC20" s="26"/>
      <c r="GD20" s="26"/>
      <c r="GE20" s="26"/>
      <c r="GF20" s="26"/>
      <c r="GG20" s="26"/>
      <c r="GH20" s="26"/>
      <c r="GI20" s="428"/>
      <c r="GJ20" s="428"/>
      <c r="GK20" s="428"/>
      <c r="GL20" s="428"/>
      <c r="GM20" s="428"/>
      <c r="GN20" s="428"/>
      <c r="GO20" s="428"/>
      <c r="GP20" s="428"/>
      <c r="GQ20" s="428"/>
      <c r="GR20" s="428"/>
      <c r="GS20" s="428"/>
      <c r="GT20" s="558"/>
      <c r="GU20" s="385"/>
      <c r="GV20" s="222" t="s">
        <v>416</v>
      </c>
      <c r="GW20" s="26"/>
      <c r="GX20" s="26"/>
      <c r="GY20" s="26"/>
      <c r="GZ20" s="26"/>
      <c r="HA20" s="26"/>
      <c r="HB20" s="26"/>
      <c r="HC20" s="428"/>
      <c r="HD20" s="428"/>
      <c r="HE20" s="428"/>
      <c r="HF20" s="428"/>
      <c r="HG20" s="428"/>
      <c r="HH20" s="428"/>
      <c r="HI20" s="428"/>
      <c r="HJ20" s="428"/>
      <c r="HK20" s="428"/>
      <c r="HL20" s="428"/>
      <c r="HM20" s="428"/>
      <c r="HN20" s="558"/>
      <c r="HO20" s="385"/>
      <c r="HP20" s="222" t="s">
        <v>416</v>
      </c>
      <c r="HQ20" s="26"/>
      <c r="HR20" s="26"/>
      <c r="HS20" s="26"/>
      <c r="HT20" s="26"/>
      <c r="HU20" s="26"/>
      <c r="HV20" s="26"/>
      <c r="HW20" s="428"/>
      <c r="HX20" s="428"/>
      <c r="HY20" s="428"/>
      <c r="HZ20" s="428"/>
      <c r="IA20" s="428"/>
      <c r="IB20" s="428"/>
      <c r="IC20" s="428"/>
      <c r="ID20" s="428"/>
      <c r="IE20" s="428"/>
      <c r="IF20" s="428"/>
      <c r="IG20" s="428"/>
      <c r="IH20" s="558"/>
      <c r="II20" s="385"/>
      <c r="IJ20" s="222" t="s">
        <v>416</v>
      </c>
      <c r="IK20" s="26"/>
      <c r="IL20" s="26"/>
      <c r="IM20" s="26"/>
      <c r="IN20" s="26"/>
      <c r="IO20" s="26"/>
      <c r="IP20" s="26"/>
      <c r="IQ20" s="428"/>
      <c r="IR20" s="428"/>
      <c r="IS20" s="428"/>
      <c r="IT20" s="428"/>
      <c r="IU20" s="428"/>
      <c r="IV20" s="428"/>
      <c r="IW20" s="428"/>
      <c r="IX20" s="428"/>
      <c r="IY20" s="428"/>
      <c r="IZ20" s="428"/>
      <c r="JA20" s="428"/>
      <c r="JB20" s="558"/>
      <c r="JC20" s="385"/>
      <c r="JD20" s="222" t="s">
        <v>416</v>
      </c>
      <c r="JE20" s="26"/>
      <c r="JF20" s="26"/>
      <c r="JG20" s="26"/>
      <c r="JH20" s="26"/>
      <c r="JI20" s="26"/>
      <c r="JJ20" s="26"/>
      <c r="JK20" s="428"/>
      <c r="JL20" s="428"/>
      <c r="JM20" s="428"/>
      <c r="JN20" s="428"/>
      <c r="JO20" s="428"/>
      <c r="JP20" s="428"/>
      <c r="JQ20" s="428"/>
      <c r="JR20" s="428"/>
      <c r="JS20" s="428"/>
      <c r="JT20" s="428"/>
      <c r="JU20" s="428"/>
      <c r="JV20" s="558"/>
      <c r="JW20" s="385"/>
      <c r="JX20" s="222" t="s">
        <v>416</v>
      </c>
      <c r="JY20" s="26"/>
      <c r="JZ20" s="26"/>
      <c r="KA20" s="26"/>
      <c r="KB20" s="26"/>
      <c r="KC20" s="26"/>
      <c r="KD20" s="26"/>
      <c r="KE20" s="428"/>
      <c r="KF20" s="428"/>
      <c r="KG20" s="428"/>
      <c r="KH20" s="428"/>
      <c r="KI20" s="428"/>
      <c r="KJ20" s="428"/>
      <c r="KK20" s="428"/>
      <c r="KL20" s="428"/>
      <c r="KM20" s="428"/>
      <c r="KN20" s="428"/>
      <c r="KO20" s="428"/>
      <c r="KP20" s="558"/>
      <c r="KQ20" s="385"/>
      <c r="KR20" s="222" t="s">
        <v>416</v>
      </c>
      <c r="KS20" s="26"/>
      <c r="KT20" s="26"/>
      <c r="KU20" s="26"/>
      <c r="KV20" s="26"/>
      <c r="KW20" s="26"/>
      <c r="KX20" s="26"/>
      <c r="KY20" s="428"/>
      <c r="KZ20" s="428"/>
      <c r="LA20" s="428"/>
      <c r="LB20" s="428"/>
      <c r="LC20" s="428"/>
      <c r="LD20" s="428"/>
      <c r="LE20" s="428"/>
      <c r="LF20" s="428"/>
      <c r="LG20" s="428"/>
      <c r="LH20" s="428"/>
      <c r="LI20" s="428"/>
      <c r="LJ20" s="558"/>
      <c r="LK20" s="385"/>
      <c r="LL20" s="222" t="s">
        <v>416</v>
      </c>
      <c r="LM20" s="26"/>
      <c r="LN20" s="26"/>
      <c r="LO20" s="26"/>
      <c r="LP20" s="26"/>
      <c r="LQ20" s="26"/>
      <c r="LR20" s="26"/>
      <c r="LS20" s="428"/>
      <c r="LT20" s="428"/>
      <c r="LU20" s="428"/>
      <c r="LV20" s="428"/>
      <c r="LW20" s="428"/>
      <c r="LX20" s="428"/>
      <c r="LY20" s="428"/>
      <c r="LZ20" s="428"/>
      <c r="MA20" s="428"/>
      <c r="MB20" s="428"/>
      <c r="MC20" s="428"/>
      <c r="MD20" s="558"/>
    </row>
    <row r="21" spans="1:342" ht="12.75" customHeight="1" x14ac:dyDescent="0.2">
      <c r="A21" s="559"/>
      <c r="B21" s="224"/>
      <c r="C21" s="224"/>
      <c r="D21" s="224"/>
      <c r="E21" s="224"/>
      <c r="F21" s="224"/>
      <c r="G21" s="224"/>
      <c r="H21" s="224"/>
      <c r="I21" s="224"/>
      <c r="J21" s="224"/>
      <c r="K21" s="224"/>
      <c r="L21" s="224"/>
      <c r="M21" s="224"/>
      <c r="N21" s="224"/>
      <c r="O21" s="224"/>
      <c r="P21" s="224"/>
      <c r="Q21" s="224"/>
      <c r="R21" s="224"/>
      <c r="S21" s="224"/>
      <c r="T21" s="384"/>
      <c r="U21" s="224"/>
      <c r="V21" s="224"/>
      <c r="W21" s="224"/>
      <c r="X21" s="224"/>
      <c r="Y21" s="224"/>
      <c r="Z21" s="224"/>
      <c r="AA21" s="224"/>
      <c r="AB21" s="224"/>
      <c r="AC21" s="224"/>
      <c r="AD21" s="224"/>
      <c r="AE21" s="224"/>
      <c r="AF21" s="224"/>
      <c r="AG21" s="224"/>
      <c r="AH21" s="224"/>
      <c r="AI21" s="224"/>
      <c r="AJ21" s="224"/>
      <c r="AK21" s="224"/>
      <c r="AL21" s="224"/>
      <c r="AM21" s="224"/>
      <c r="AN21" s="418"/>
      <c r="AO21" s="559"/>
      <c r="AP21" s="224"/>
      <c r="AQ21" s="224"/>
      <c r="AR21" s="224"/>
      <c r="AS21" s="224"/>
      <c r="AT21" s="224"/>
      <c r="AU21" s="224"/>
      <c r="AV21" s="224"/>
      <c r="AW21" s="224"/>
      <c r="AX21" s="224"/>
      <c r="AY21" s="224"/>
      <c r="AZ21" s="224"/>
      <c r="BA21" s="224"/>
      <c r="BB21" s="224"/>
      <c r="BC21" s="224"/>
      <c r="BD21" s="224"/>
      <c r="BE21" s="224"/>
      <c r="BF21" s="224"/>
      <c r="BG21" s="224"/>
      <c r="BH21" s="224"/>
      <c r="BI21" s="224"/>
      <c r="BJ21" s="560"/>
      <c r="BK21" s="384"/>
      <c r="BL21" s="559"/>
      <c r="BM21" s="224"/>
      <c r="BN21" s="224"/>
      <c r="BO21" s="224"/>
      <c r="BP21" s="224"/>
      <c r="BQ21" s="224"/>
      <c r="BR21" s="224"/>
      <c r="BS21" s="224"/>
      <c r="BT21" s="224"/>
      <c r="BU21" s="224"/>
      <c r="BV21" s="224"/>
      <c r="BW21" s="224"/>
      <c r="BX21" s="224"/>
      <c r="BY21" s="224"/>
      <c r="BZ21" s="224"/>
      <c r="CA21" s="224"/>
      <c r="CB21" s="224"/>
      <c r="CC21" s="224"/>
      <c r="CD21" s="560"/>
      <c r="CE21" s="384"/>
      <c r="CF21" s="559"/>
      <c r="CG21" s="224"/>
      <c r="CH21" s="224"/>
      <c r="CI21" s="224"/>
      <c r="CJ21" s="224"/>
      <c r="CK21" s="224"/>
      <c r="CL21" s="224"/>
      <c r="CM21" s="224"/>
      <c r="CN21" s="224"/>
      <c r="CO21" s="224"/>
      <c r="CP21" s="224"/>
      <c r="CQ21" s="224"/>
      <c r="CR21" s="224"/>
      <c r="CS21" s="224"/>
      <c r="CT21" s="224"/>
      <c r="CU21" s="224"/>
      <c r="CV21" s="224"/>
      <c r="CW21" s="224"/>
      <c r="CX21" s="560"/>
      <c r="CY21" s="384"/>
      <c r="CZ21" s="224"/>
      <c r="DA21" s="224"/>
      <c r="DB21" s="224"/>
      <c r="DC21" s="224"/>
      <c r="DD21" s="224"/>
      <c r="DE21" s="224"/>
      <c r="DF21" s="224"/>
      <c r="DG21" s="224"/>
      <c r="DH21" s="224"/>
      <c r="DI21" s="224"/>
      <c r="DJ21" s="224"/>
      <c r="DK21" s="224"/>
      <c r="DL21" s="224"/>
      <c r="DM21" s="224"/>
      <c r="DN21" s="224"/>
      <c r="DO21" s="224"/>
      <c r="DP21" s="224"/>
      <c r="DQ21" s="224"/>
      <c r="DR21" s="560"/>
      <c r="DS21" s="384"/>
      <c r="DT21" s="224"/>
      <c r="DU21" s="224"/>
      <c r="DV21" s="224"/>
      <c r="DW21" s="224"/>
      <c r="DX21" s="224"/>
      <c r="DY21" s="224"/>
      <c r="DZ21" s="224"/>
      <c r="EA21" s="224"/>
      <c r="EB21" s="224"/>
      <c r="EC21" s="224"/>
      <c r="ED21" s="224"/>
      <c r="EE21" s="224"/>
      <c r="EF21" s="224"/>
      <c r="EG21" s="224"/>
      <c r="EH21" s="224"/>
      <c r="EI21" s="224"/>
      <c r="EJ21" s="224"/>
      <c r="EK21" s="224"/>
      <c r="EL21" s="560"/>
      <c r="EM21" s="384"/>
      <c r="EN21" s="224"/>
      <c r="EO21" s="224"/>
      <c r="EP21" s="224"/>
      <c r="EQ21" s="224"/>
      <c r="ER21" s="224"/>
      <c r="ES21" s="224"/>
      <c r="ET21" s="224"/>
      <c r="EU21" s="224"/>
      <c r="EV21" s="224"/>
      <c r="EW21" s="224"/>
      <c r="EX21" s="224"/>
      <c r="EY21" s="224"/>
      <c r="EZ21" s="224"/>
      <c r="FA21" s="224"/>
      <c r="FB21" s="224"/>
      <c r="FC21" s="224"/>
      <c r="FD21" s="224"/>
      <c r="FE21" s="224"/>
      <c r="FF21" s="560"/>
      <c r="FG21" s="384"/>
      <c r="FH21" s="224"/>
      <c r="FI21" s="224"/>
      <c r="FJ21" s="224"/>
      <c r="FK21" s="224"/>
      <c r="FL21" s="224"/>
      <c r="FM21" s="224"/>
      <c r="FN21" s="224"/>
      <c r="FO21" s="224"/>
      <c r="FP21" s="224"/>
      <c r="FQ21" s="224"/>
      <c r="FR21" s="224"/>
      <c r="FS21" s="224"/>
      <c r="FT21" s="224"/>
      <c r="FU21" s="224"/>
      <c r="FV21" s="224"/>
      <c r="FW21" s="224"/>
      <c r="FX21" s="224"/>
      <c r="FY21" s="224"/>
      <c r="FZ21" s="560"/>
      <c r="GA21" s="384"/>
      <c r="GB21" s="224"/>
      <c r="GC21" s="224"/>
      <c r="GD21" s="224"/>
      <c r="GE21" s="224"/>
      <c r="GF21" s="224"/>
      <c r="GG21" s="224"/>
      <c r="GH21" s="224"/>
      <c r="GI21" s="224"/>
      <c r="GJ21" s="224"/>
      <c r="GK21" s="224"/>
      <c r="GL21" s="224"/>
      <c r="GM21" s="224"/>
      <c r="GN21" s="224"/>
      <c r="GO21" s="224"/>
      <c r="GP21" s="224"/>
      <c r="GQ21" s="224"/>
      <c r="GR21" s="224"/>
      <c r="GS21" s="224"/>
      <c r="GT21" s="560"/>
      <c r="GU21" s="384"/>
      <c r="GV21" s="224"/>
      <c r="GW21" s="224"/>
      <c r="GX21" s="224"/>
      <c r="GY21" s="224"/>
      <c r="GZ21" s="224"/>
      <c r="HA21" s="224"/>
      <c r="HB21" s="224"/>
      <c r="HC21" s="224"/>
      <c r="HD21" s="224"/>
      <c r="HE21" s="224"/>
      <c r="HF21" s="224"/>
      <c r="HG21" s="224"/>
      <c r="HH21" s="224"/>
      <c r="HI21" s="224"/>
      <c r="HJ21" s="224"/>
      <c r="HK21" s="224"/>
      <c r="HL21" s="224"/>
      <c r="HM21" s="224"/>
      <c r="HN21" s="560"/>
      <c r="HO21" s="384"/>
      <c r="HP21" s="224"/>
      <c r="HQ21" s="224"/>
      <c r="HR21" s="224"/>
      <c r="HS21" s="224"/>
      <c r="HT21" s="224"/>
      <c r="HU21" s="224"/>
      <c r="HV21" s="224"/>
      <c r="HW21" s="224"/>
      <c r="HX21" s="224"/>
      <c r="HY21" s="224"/>
      <c r="HZ21" s="224"/>
      <c r="IA21" s="224"/>
      <c r="IB21" s="224"/>
      <c r="IC21" s="224"/>
      <c r="ID21" s="224"/>
      <c r="IE21" s="224"/>
      <c r="IF21" s="224"/>
      <c r="IG21" s="224"/>
      <c r="IH21" s="560"/>
      <c r="II21" s="384"/>
      <c r="IJ21" s="224"/>
      <c r="IK21" s="224"/>
      <c r="IL21" s="224"/>
      <c r="IM21" s="224"/>
      <c r="IN21" s="224"/>
      <c r="IO21" s="224"/>
      <c r="IP21" s="224"/>
      <c r="IQ21" s="224"/>
      <c r="IR21" s="224"/>
      <c r="IS21" s="224"/>
      <c r="IT21" s="224"/>
      <c r="IU21" s="224"/>
      <c r="IV21" s="224"/>
      <c r="IW21" s="224"/>
      <c r="IX21" s="224"/>
      <c r="IY21" s="224"/>
      <c r="IZ21" s="224"/>
      <c r="JA21" s="224"/>
      <c r="JB21" s="560"/>
      <c r="JC21" s="384"/>
      <c r="JD21" s="224"/>
      <c r="JE21" s="224"/>
      <c r="JF21" s="224"/>
      <c r="JG21" s="224"/>
      <c r="JH21" s="224"/>
      <c r="JI21" s="224"/>
      <c r="JJ21" s="224"/>
      <c r="JK21" s="224"/>
      <c r="JL21" s="224"/>
      <c r="JM21" s="224"/>
      <c r="JN21" s="224"/>
      <c r="JO21" s="224"/>
      <c r="JP21" s="224"/>
      <c r="JQ21" s="224"/>
      <c r="JR21" s="224"/>
      <c r="JS21" s="224"/>
      <c r="JT21" s="224"/>
      <c r="JU21" s="224"/>
      <c r="JV21" s="560"/>
      <c r="JW21" s="384"/>
      <c r="JX21" s="224"/>
      <c r="JY21" s="224"/>
      <c r="JZ21" s="224"/>
      <c r="KA21" s="224"/>
      <c r="KB21" s="224"/>
      <c r="KC21" s="224"/>
      <c r="KD21" s="224"/>
      <c r="KE21" s="224"/>
      <c r="KF21" s="224"/>
      <c r="KG21" s="224"/>
      <c r="KH21" s="224"/>
      <c r="KI21" s="224"/>
      <c r="KJ21" s="224"/>
      <c r="KK21" s="224"/>
      <c r="KL21" s="224"/>
      <c r="KM21" s="224"/>
      <c r="KN21" s="224"/>
      <c r="KO21" s="224"/>
      <c r="KP21" s="560"/>
      <c r="KQ21" s="384"/>
      <c r="KR21" s="224"/>
      <c r="KS21" s="224"/>
      <c r="KT21" s="224"/>
      <c r="KU21" s="224"/>
      <c r="KV21" s="224"/>
      <c r="KW21" s="224"/>
      <c r="KX21" s="224"/>
      <c r="KY21" s="224"/>
      <c r="KZ21" s="224"/>
      <c r="LA21" s="224"/>
      <c r="LB21" s="224"/>
      <c r="LC21" s="224"/>
      <c r="LD21" s="224"/>
      <c r="LE21" s="224"/>
      <c r="LF21" s="224"/>
      <c r="LG21" s="224"/>
      <c r="LH21" s="224"/>
      <c r="LI21" s="224"/>
      <c r="LJ21" s="560"/>
      <c r="LK21" s="384"/>
      <c r="LL21" s="224"/>
      <c r="LM21" s="224"/>
      <c r="LN21" s="224"/>
      <c r="LO21" s="224"/>
      <c r="LP21" s="224"/>
      <c r="LQ21" s="224"/>
      <c r="LR21" s="224"/>
      <c r="LS21" s="224"/>
      <c r="LT21" s="224"/>
      <c r="LU21" s="224"/>
      <c r="LV21" s="224"/>
      <c r="LW21" s="224"/>
      <c r="LX21" s="224"/>
      <c r="LY21" s="224"/>
      <c r="LZ21" s="224"/>
      <c r="MA21" s="224"/>
      <c r="MB21" s="224"/>
      <c r="MC21" s="224"/>
      <c r="MD21" s="560"/>
    </row>
    <row r="22" spans="1:342" ht="12.75" customHeight="1" x14ac:dyDescent="0.2">
      <c r="A22" s="242"/>
      <c r="B22" s="221"/>
      <c r="C22" s="221"/>
      <c r="D22" s="221"/>
      <c r="E22" s="221"/>
      <c r="F22" s="221"/>
      <c r="G22" s="221"/>
      <c r="H22" s="221"/>
      <c r="I22" s="221"/>
      <c r="J22" s="221"/>
      <c r="K22" s="221"/>
      <c r="L22" s="221"/>
      <c r="M22" s="221"/>
      <c r="N22" s="221"/>
      <c r="O22" s="221"/>
      <c r="P22" s="221"/>
      <c r="Q22" s="221"/>
      <c r="R22" s="221"/>
      <c r="S22" s="221"/>
      <c r="T22" s="384"/>
      <c r="U22" s="221"/>
      <c r="V22" s="221"/>
      <c r="W22" s="221"/>
      <c r="X22" s="221"/>
      <c r="Y22" s="221"/>
      <c r="Z22" s="221"/>
      <c r="AA22" s="221"/>
      <c r="AB22" s="221"/>
      <c r="AC22" s="221"/>
      <c r="AD22" s="221"/>
      <c r="AE22" s="221"/>
      <c r="AF22" s="221"/>
      <c r="AG22" s="221"/>
      <c r="AH22" s="221"/>
      <c r="AI22" s="221"/>
      <c r="AJ22" s="221"/>
      <c r="AK22" s="221"/>
      <c r="AL22" s="221"/>
      <c r="AM22" s="221"/>
      <c r="AN22" s="418"/>
      <c r="AO22" s="242"/>
      <c r="AP22" s="221"/>
      <c r="AQ22" s="221"/>
      <c r="AR22" s="221"/>
      <c r="AS22" s="221"/>
      <c r="AT22" s="221"/>
      <c r="AU22" s="221"/>
      <c r="AV22" s="221"/>
      <c r="AW22" s="221"/>
      <c r="AX22" s="221"/>
      <c r="AY22" s="221"/>
      <c r="AZ22" s="221"/>
      <c r="BA22" s="221"/>
      <c r="BB22" s="221"/>
      <c r="BC22" s="221"/>
      <c r="BD22" s="221"/>
      <c r="BE22" s="221"/>
      <c r="BF22" s="221"/>
      <c r="BG22" s="221"/>
      <c r="BH22" s="221"/>
      <c r="BI22" s="221"/>
      <c r="BJ22" s="243"/>
      <c r="BK22" s="384"/>
      <c r="BL22" s="242"/>
      <c r="BM22" s="221"/>
      <c r="BN22" s="221"/>
      <c r="BO22" s="221"/>
      <c r="BP22" s="221"/>
      <c r="BQ22" s="221"/>
      <c r="BR22" s="221"/>
      <c r="BS22" s="221"/>
      <c r="BT22" s="221"/>
      <c r="BU22" s="221"/>
      <c r="BV22" s="221"/>
      <c r="BW22" s="221"/>
      <c r="BX22" s="221"/>
      <c r="BY22" s="221"/>
      <c r="BZ22" s="221"/>
      <c r="CA22" s="221"/>
      <c r="CB22" s="221"/>
      <c r="CC22" s="221"/>
      <c r="CD22" s="243"/>
      <c r="CE22" s="384"/>
      <c r="CF22" s="242"/>
      <c r="CG22" s="221"/>
      <c r="CH22" s="221"/>
      <c r="CI22" s="221"/>
      <c r="CJ22" s="221"/>
      <c r="CK22" s="221"/>
      <c r="CL22" s="221"/>
      <c r="CM22" s="221"/>
      <c r="CN22" s="221"/>
      <c r="CO22" s="221"/>
      <c r="CP22" s="221"/>
      <c r="CQ22" s="221"/>
      <c r="CR22" s="221"/>
      <c r="CS22" s="221"/>
      <c r="CT22" s="221"/>
      <c r="CU22" s="221"/>
      <c r="CV22" s="221"/>
      <c r="CW22" s="221"/>
      <c r="CX22" s="243"/>
      <c r="CY22" s="384"/>
      <c r="CZ22" s="221"/>
      <c r="DA22" s="221"/>
      <c r="DB22" s="221"/>
      <c r="DC22" s="221"/>
      <c r="DD22" s="221"/>
      <c r="DE22" s="221"/>
      <c r="DF22" s="221"/>
      <c r="DG22" s="221"/>
      <c r="DH22" s="221"/>
      <c r="DI22" s="221"/>
      <c r="DJ22" s="221"/>
      <c r="DK22" s="221"/>
      <c r="DL22" s="221"/>
      <c r="DM22" s="221"/>
      <c r="DN22" s="221"/>
      <c r="DO22" s="221"/>
      <c r="DP22" s="221"/>
      <c r="DQ22" s="221"/>
      <c r="DR22" s="243"/>
      <c r="DS22" s="384"/>
      <c r="DT22" s="221"/>
      <c r="DU22" s="221"/>
      <c r="DV22" s="221"/>
      <c r="DW22" s="221"/>
      <c r="DX22" s="221"/>
      <c r="DY22" s="221"/>
      <c r="DZ22" s="221"/>
      <c r="EA22" s="221"/>
      <c r="EB22" s="221"/>
      <c r="EC22" s="221"/>
      <c r="ED22" s="221"/>
      <c r="EE22" s="221"/>
      <c r="EF22" s="221"/>
      <c r="EG22" s="221"/>
      <c r="EH22" s="221"/>
      <c r="EI22" s="221"/>
      <c r="EJ22" s="221"/>
      <c r="EK22" s="221"/>
      <c r="EL22" s="243"/>
      <c r="EM22" s="384"/>
      <c r="EN22" s="221"/>
      <c r="EO22" s="221"/>
      <c r="EP22" s="221"/>
      <c r="EQ22" s="221"/>
      <c r="ER22" s="221"/>
      <c r="ES22" s="221"/>
      <c r="ET22" s="221"/>
      <c r="EU22" s="221"/>
      <c r="EV22" s="221"/>
      <c r="EW22" s="221"/>
      <c r="EX22" s="221"/>
      <c r="EY22" s="221"/>
      <c r="EZ22" s="221"/>
      <c r="FA22" s="221"/>
      <c r="FB22" s="221"/>
      <c r="FC22" s="221"/>
      <c r="FD22" s="221"/>
      <c r="FE22" s="221"/>
      <c r="FF22" s="243"/>
      <c r="FG22" s="384"/>
      <c r="FH22" s="221"/>
      <c r="FI22" s="221"/>
      <c r="FJ22" s="221"/>
      <c r="FK22" s="221"/>
      <c r="FL22" s="221"/>
      <c r="FM22" s="221"/>
      <c r="FN22" s="221"/>
      <c r="FO22" s="221"/>
      <c r="FP22" s="221"/>
      <c r="FQ22" s="221"/>
      <c r="FR22" s="221"/>
      <c r="FS22" s="221"/>
      <c r="FT22" s="221"/>
      <c r="FU22" s="221"/>
      <c r="FV22" s="221"/>
      <c r="FW22" s="221"/>
      <c r="FX22" s="221"/>
      <c r="FY22" s="221"/>
      <c r="FZ22" s="243"/>
      <c r="GA22" s="384"/>
      <c r="GB22" s="221"/>
      <c r="GC22" s="221"/>
      <c r="GD22" s="221"/>
      <c r="GE22" s="221"/>
      <c r="GF22" s="221"/>
      <c r="GG22" s="221"/>
      <c r="GH22" s="221"/>
      <c r="GI22" s="221"/>
      <c r="GJ22" s="221"/>
      <c r="GK22" s="221"/>
      <c r="GL22" s="221"/>
      <c r="GM22" s="221"/>
      <c r="GN22" s="221"/>
      <c r="GO22" s="221"/>
      <c r="GP22" s="221"/>
      <c r="GQ22" s="221"/>
      <c r="GR22" s="221"/>
      <c r="GS22" s="221"/>
      <c r="GT22" s="243"/>
      <c r="GU22" s="384"/>
      <c r="GV22" s="221"/>
      <c r="GW22" s="221"/>
      <c r="GX22" s="221"/>
      <c r="GY22" s="221"/>
      <c r="GZ22" s="221"/>
      <c r="HA22" s="221"/>
      <c r="HB22" s="221"/>
      <c r="HC22" s="221"/>
      <c r="HD22" s="221"/>
      <c r="HE22" s="221"/>
      <c r="HF22" s="221"/>
      <c r="HG22" s="221"/>
      <c r="HH22" s="221"/>
      <c r="HI22" s="221"/>
      <c r="HJ22" s="221"/>
      <c r="HK22" s="221"/>
      <c r="HL22" s="221"/>
      <c r="HM22" s="221"/>
      <c r="HN22" s="243"/>
      <c r="HO22" s="384"/>
      <c r="HP22" s="221"/>
      <c r="HQ22" s="221"/>
      <c r="HR22" s="221"/>
      <c r="HS22" s="221"/>
      <c r="HT22" s="221"/>
      <c r="HU22" s="221"/>
      <c r="HV22" s="221"/>
      <c r="HW22" s="221"/>
      <c r="HX22" s="221"/>
      <c r="HY22" s="221"/>
      <c r="HZ22" s="221"/>
      <c r="IA22" s="221"/>
      <c r="IB22" s="221"/>
      <c r="IC22" s="221"/>
      <c r="ID22" s="221"/>
      <c r="IE22" s="221"/>
      <c r="IF22" s="221"/>
      <c r="IG22" s="221"/>
      <c r="IH22" s="243"/>
      <c r="II22" s="384"/>
      <c r="IJ22" s="221"/>
      <c r="IK22" s="221"/>
      <c r="IL22" s="221"/>
      <c r="IM22" s="221"/>
      <c r="IN22" s="221"/>
      <c r="IO22" s="221"/>
      <c r="IP22" s="221"/>
      <c r="IQ22" s="221"/>
      <c r="IR22" s="221"/>
      <c r="IS22" s="221"/>
      <c r="IT22" s="221"/>
      <c r="IU22" s="221"/>
      <c r="IV22" s="221"/>
      <c r="IW22" s="221"/>
      <c r="IX22" s="221"/>
      <c r="IY22" s="221"/>
      <c r="IZ22" s="221"/>
      <c r="JA22" s="221"/>
      <c r="JB22" s="243"/>
      <c r="JC22" s="384"/>
      <c r="JD22" s="221"/>
      <c r="JE22" s="221"/>
      <c r="JF22" s="221"/>
      <c r="JG22" s="221"/>
      <c r="JH22" s="221"/>
      <c r="JI22" s="221"/>
      <c r="JJ22" s="221"/>
      <c r="JK22" s="221"/>
      <c r="JL22" s="221"/>
      <c r="JM22" s="221"/>
      <c r="JN22" s="221"/>
      <c r="JO22" s="221"/>
      <c r="JP22" s="221"/>
      <c r="JQ22" s="221"/>
      <c r="JR22" s="221"/>
      <c r="JS22" s="221"/>
      <c r="JT22" s="221"/>
      <c r="JU22" s="221"/>
      <c r="JV22" s="243"/>
      <c r="JW22" s="384"/>
      <c r="JX22" s="221"/>
      <c r="JY22" s="221"/>
      <c r="JZ22" s="221"/>
      <c r="KA22" s="221"/>
      <c r="KB22" s="221"/>
      <c r="KC22" s="221"/>
      <c r="KD22" s="221"/>
      <c r="KE22" s="221"/>
      <c r="KF22" s="221"/>
      <c r="KG22" s="221"/>
      <c r="KH22" s="221"/>
      <c r="KI22" s="221"/>
      <c r="KJ22" s="221"/>
      <c r="KK22" s="221"/>
      <c r="KL22" s="221"/>
      <c r="KM22" s="221"/>
      <c r="KN22" s="221"/>
      <c r="KO22" s="221"/>
      <c r="KP22" s="243"/>
      <c r="KQ22" s="384"/>
      <c r="KR22" s="221"/>
      <c r="KS22" s="221"/>
      <c r="KT22" s="221"/>
      <c r="KU22" s="221"/>
      <c r="KV22" s="221"/>
      <c r="KW22" s="221"/>
      <c r="KX22" s="221"/>
      <c r="KY22" s="221"/>
      <c r="KZ22" s="221"/>
      <c r="LA22" s="221"/>
      <c r="LB22" s="221"/>
      <c r="LC22" s="221"/>
      <c r="LD22" s="221"/>
      <c r="LE22" s="221"/>
      <c r="LF22" s="221"/>
      <c r="LG22" s="221"/>
      <c r="LH22" s="221"/>
      <c r="LI22" s="221"/>
      <c r="LJ22" s="243"/>
      <c r="LK22" s="384"/>
      <c r="LL22" s="221"/>
      <c r="LM22" s="221"/>
      <c r="LN22" s="221"/>
      <c r="LO22" s="221"/>
      <c r="LP22" s="221"/>
      <c r="LQ22" s="221"/>
      <c r="LR22" s="221"/>
      <c r="LS22" s="221"/>
      <c r="LT22" s="221"/>
      <c r="LU22" s="221"/>
      <c r="LV22" s="221"/>
      <c r="LW22" s="221"/>
      <c r="LX22" s="221"/>
      <c r="LY22" s="221"/>
      <c r="LZ22" s="221"/>
      <c r="MA22" s="221"/>
      <c r="MB22" s="221"/>
      <c r="MC22" s="221"/>
      <c r="MD22" s="243"/>
    </row>
    <row r="23" spans="1:342" ht="12.75" customHeight="1" x14ac:dyDescent="0.2">
      <c r="A23" s="242"/>
      <c r="B23" s="256" t="s">
        <v>417</v>
      </c>
      <c r="C23" s="221"/>
      <c r="D23" s="221"/>
      <c r="E23" s="221"/>
      <c r="F23" s="221"/>
      <c r="G23" s="221"/>
      <c r="H23" s="221"/>
      <c r="I23" s="221"/>
      <c r="J23" s="221"/>
      <c r="K23" s="221"/>
      <c r="L23" s="221"/>
      <c r="M23" s="221"/>
      <c r="N23" s="221"/>
      <c r="O23" s="221"/>
      <c r="P23" s="221"/>
      <c r="Q23" s="221"/>
      <c r="R23" s="221"/>
      <c r="S23" s="221"/>
      <c r="T23" s="384"/>
      <c r="U23" s="221"/>
      <c r="V23" s="256" t="s">
        <v>417</v>
      </c>
      <c r="W23" s="221"/>
      <c r="X23" s="221"/>
      <c r="Y23" s="221"/>
      <c r="Z23" s="221"/>
      <c r="AA23" s="221"/>
      <c r="AB23" s="221"/>
      <c r="AC23" s="221"/>
      <c r="AD23" s="221"/>
      <c r="AE23" s="221"/>
      <c r="AF23" s="221"/>
      <c r="AG23" s="221"/>
      <c r="AH23" s="221"/>
      <c r="AI23" s="221"/>
      <c r="AJ23" s="221"/>
      <c r="AK23" s="221"/>
      <c r="AL23" s="221"/>
      <c r="AM23" s="221"/>
      <c r="AN23" s="418"/>
      <c r="AO23" s="242"/>
      <c r="AP23" s="256" t="s">
        <v>417</v>
      </c>
      <c r="AQ23" s="256"/>
      <c r="AR23" s="221"/>
      <c r="AS23" s="221"/>
      <c r="AT23" s="221"/>
      <c r="AU23" s="221"/>
      <c r="AV23" s="221"/>
      <c r="AW23" s="221"/>
      <c r="AX23" s="221"/>
      <c r="AY23" s="221"/>
      <c r="AZ23" s="221"/>
      <c r="BA23" s="221"/>
      <c r="BB23" s="221"/>
      <c r="BC23" s="221"/>
      <c r="BD23" s="221"/>
      <c r="BE23" s="221"/>
      <c r="BF23" s="221"/>
      <c r="BG23" s="221"/>
      <c r="BH23" s="221"/>
      <c r="BI23" s="221"/>
      <c r="BJ23" s="243"/>
      <c r="BK23" s="384"/>
      <c r="BL23" s="242"/>
      <c r="BM23" s="256" t="s">
        <v>417</v>
      </c>
      <c r="BN23" s="221"/>
      <c r="BO23" s="221"/>
      <c r="BP23" s="221"/>
      <c r="BQ23" s="221"/>
      <c r="BR23" s="221"/>
      <c r="BS23" s="221"/>
      <c r="BT23" s="221"/>
      <c r="BU23" s="221"/>
      <c r="BV23" s="221"/>
      <c r="BW23" s="221"/>
      <c r="BX23" s="221"/>
      <c r="BY23" s="221"/>
      <c r="BZ23" s="221"/>
      <c r="CA23" s="221"/>
      <c r="CB23" s="221"/>
      <c r="CC23" s="221"/>
      <c r="CD23" s="243"/>
      <c r="CE23" s="384"/>
      <c r="CF23" s="242"/>
      <c r="CG23" s="256" t="s">
        <v>417</v>
      </c>
      <c r="CH23" s="221"/>
      <c r="CI23" s="221"/>
      <c r="CJ23" s="221"/>
      <c r="CK23" s="221"/>
      <c r="CL23" s="221"/>
      <c r="CM23" s="221"/>
      <c r="CN23" s="221"/>
      <c r="CO23" s="221"/>
      <c r="CP23" s="221"/>
      <c r="CQ23" s="221"/>
      <c r="CR23" s="221"/>
      <c r="CS23" s="221"/>
      <c r="CT23" s="221"/>
      <c r="CU23" s="221"/>
      <c r="CV23" s="221"/>
      <c r="CW23" s="221"/>
      <c r="CX23" s="243"/>
      <c r="CY23" s="384"/>
      <c r="CZ23" s="221"/>
      <c r="DA23" s="256" t="s">
        <v>417</v>
      </c>
      <c r="DB23" s="221"/>
      <c r="DC23" s="221"/>
      <c r="DD23" s="221"/>
      <c r="DE23" s="221"/>
      <c r="DF23" s="221"/>
      <c r="DG23" s="221"/>
      <c r="DH23" s="221"/>
      <c r="DI23" s="221"/>
      <c r="DJ23" s="221"/>
      <c r="DK23" s="221"/>
      <c r="DL23" s="221"/>
      <c r="DM23" s="221"/>
      <c r="DN23" s="221"/>
      <c r="DO23" s="221"/>
      <c r="DP23" s="221"/>
      <c r="DQ23" s="221"/>
      <c r="DR23" s="243"/>
      <c r="DS23" s="384"/>
      <c r="DT23" s="221"/>
      <c r="DU23" s="256" t="s">
        <v>417</v>
      </c>
      <c r="DV23" s="221"/>
      <c r="DW23" s="221"/>
      <c r="DX23" s="221"/>
      <c r="DY23" s="221"/>
      <c r="DZ23" s="221"/>
      <c r="EA23" s="221"/>
      <c r="EB23" s="221"/>
      <c r="EC23" s="221"/>
      <c r="ED23" s="221"/>
      <c r="EE23" s="221"/>
      <c r="EF23" s="221"/>
      <c r="EG23" s="221"/>
      <c r="EH23" s="221"/>
      <c r="EI23" s="221"/>
      <c r="EJ23" s="221"/>
      <c r="EK23" s="221"/>
      <c r="EL23" s="243"/>
      <c r="EM23" s="384"/>
      <c r="EN23" s="221"/>
      <c r="EO23" s="256" t="s">
        <v>417</v>
      </c>
      <c r="EP23" s="221"/>
      <c r="EQ23" s="221"/>
      <c r="ER23" s="221"/>
      <c r="ES23" s="221"/>
      <c r="ET23" s="221"/>
      <c r="EU23" s="221"/>
      <c r="EV23" s="221"/>
      <c r="EW23" s="221"/>
      <c r="EX23" s="221"/>
      <c r="EY23" s="221"/>
      <c r="EZ23" s="221"/>
      <c r="FA23" s="221"/>
      <c r="FB23" s="221"/>
      <c r="FC23" s="221"/>
      <c r="FD23" s="221"/>
      <c r="FE23" s="221"/>
      <c r="FF23" s="243"/>
      <c r="FG23" s="384"/>
      <c r="FH23" s="221"/>
      <c r="FI23" s="256" t="s">
        <v>417</v>
      </c>
      <c r="FJ23" s="221"/>
      <c r="FK23" s="221"/>
      <c r="FL23" s="221"/>
      <c r="FM23" s="221"/>
      <c r="FN23" s="221"/>
      <c r="FO23" s="221"/>
      <c r="FP23" s="221"/>
      <c r="FQ23" s="221"/>
      <c r="FR23" s="221"/>
      <c r="FS23" s="221"/>
      <c r="FT23" s="221"/>
      <c r="FU23" s="221"/>
      <c r="FV23" s="221"/>
      <c r="FW23" s="221"/>
      <c r="FX23" s="221"/>
      <c r="FY23" s="221"/>
      <c r="FZ23" s="243"/>
      <c r="GA23" s="384"/>
      <c r="GB23" s="221"/>
      <c r="GC23" s="256" t="s">
        <v>417</v>
      </c>
      <c r="GD23" s="221"/>
      <c r="GE23" s="221"/>
      <c r="GF23" s="221"/>
      <c r="GG23" s="221"/>
      <c r="GH23" s="221"/>
      <c r="GI23" s="221"/>
      <c r="GJ23" s="221"/>
      <c r="GK23" s="221"/>
      <c r="GL23" s="221"/>
      <c r="GM23" s="221"/>
      <c r="GN23" s="221"/>
      <c r="GO23" s="221"/>
      <c r="GP23" s="221"/>
      <c r="GQ23" s="221"/>
      <c r="GR23" s="221"/>
      <c r="GS23" s="221"/>
      <c r="GT23" s="243"/>
      <c r="GU23" s="384"/>
      <c r="GV23" s="221"/>
      <c r="GW23" s="256" t="s">
        <v>417</v>
      </c>
      <c r="GX23" s="221"/>
      <c r="GY23" s="221"/>
      <c r="GZ23" s="221"/>
      <c r="HA23" s="221"/>
      <c r="HB23" s="221"/>
      <c r="HC23" s="221"/>
      <c r="HD23" s="221"/>
      <c r="HE23" s="221"/>
      <c r="HF23" s="221"/>
      <c r="HG23" s="221"/>
      <c r="HH23" s="221"/>
      <c r="HI23" s="221"/>
      <c r="HJ23" s="221"/>
      <c r="HK23" s="221"/>
      <c r="HL23" s="221"/>
      <c r="HM23" s="221"/>
      <c r="HN23" s="243"/>
      <c r="HO23" s="384"/>
      <c r="HP23" s="221"/>
      <c r="HQ23" s="256" t="s">
        <v>417</v>
      </c>
      <c r="HR23" s="221"/>
      <c r="HS23" s="221"/>
      <c r="HT23" s="221"/>
      <c r="HU23" s="221"/>
      <c r="HV23" s="221"/>
      <c r="HW23" s="221"/>
      <c r="HX23" s="221"/>
      <c r="HY23" s="221"/>
      <c r="HZ23" s="221"/>
      <c r="IA23" s="221"/>
      <c r="IB23" s="221"/>
      <c r="IC23" s="221"/>
      <c r="ID23" s="221"/>
      <c r="IE23" s="221"/>
      <c r="IF23" s="221"/>
      <c r="IG23" s="221"/>
      <c r="IH23" s="243"/>
      <c r="II23" s="384"/>
      <c r="IJ23" s="221"/>
      <c r="IK23" s="256" t="s">
        <v>417</v>
      </c>
      <c r="IL23" s="221"/>
      <c r="IM23" s="221"/>
      <c r="IN23" s="221"/>
      <c r="IO23" s="221"/>
      <c r="IP23" s="221"/>
      <c r="IQ23" s="221"/>
      <c r="IR23" s="221"/>
      <c r="IS23" s="221"/>
      <c r="IT23" s="221"/>
      <c r="IU23" s="221"/>
      <c r="IV23" s="221"/>
      <c r="IW23" s="221"/>
      <c r="IX23" s="221"/>
      <c r="IY23" s="221"/>
      <c r="IZ23" s="221"/>
      <c r="JA23" s="221"/>
      <c r="JB23" s="243"/>
      <c r="JC23" s="384"/>
      <c r="JD23" s="221"/>
      <c r="JE23" s="256" t="s">
        <v>417</v>
      </c>
      <c r="JF23" s="221"/>
      <c r="JG23" s="221"/>
      <c r="JH23" s="221"/>
      <c r="JI23" s="221"/>
      <c r="JJ23" s="221"/>
      <c r="JK23" s="221"/>
      <c r="JL23" s="221"/>
      <c r="JM23" s="221"/>
      <c r="JN23" s="221"/>
      <c r="JO23" s="221"/>
      <c r="JP23" s="221"/>
      <c r="JQ23" s="221"/>
      <c r="JR23" s="221"/>
      <c r="JS23" s="221"/>
      <c r="JT23" s="221"/>
      <c r="JU23" s="221"/>
      <c r="JV23" s="243"/>
      <c r="JW23" s="384"/>
      <c r="JX23" s="221"/>
      <c r="JY23" s="256" t="s">
        <v>417</v>
      </c>
      <c r="JZ23" s="221"/>
      <c r="KA23" s="221"/>
      <c r="KB23" s="221"/>
      <c r="KC23" s="221"/>
      <c r="KD23" s="221"/>
      <c r="KE23" s="221"/>
      <c r="KF23" s="221"/>
      <c r="KG23" s="221"/>
      <c r="KH23" s="221"/>
      <c r="KI23" s="221"/>
      <c r="KJ23" s="221"/>
      <c r="KK23" s="221"/>
      <c r="KL23" s="221"/>
      <c r="KM23" s="221"/>
      <c r="KN23" s="221"/>
      <c r="KO23" s="221"/>
      <c r="KP23" s="243"/>
      <c r="KQ23" s="384"/>
      <c r="KR23" s="221"/>
      <c r="KS23" s="256" t="s">
        <v>417</v>
      </c>
      <c r="KT23" s="221"/>
      <c r="KU23" s="221"/>
      <c r="KV23" s="221"/>
      <c r="KW23" s="221"/>
      <c r="KX23" s="221"/>
      <c r="KY23" s="221"/>
      <c r="KZ23" s="221"/>
      <c r="LA23" s="221"/>
      <c r="LB23" s="221"/>
      <c r="LC23" s="221"/>
      <c r="LD23" s="221"/>
      <c r="LE23" s="221"/>
      <c r="LF23" s="221"/>
      <c r="LG23" s="221"/>
      <c r="LH23" s="221"/>
      <c r="LI23" s="221"/>
      <c r="LJ23" s="243"/>
      <c r="LK23" s="384"/>
      <c r="LL23" s="221"/>
      <c r="LM23" s="256" t="s">
        <v>417</v>
      </c>
      <c r="LN23" s="221"/>
      <c r="LO23" s="221"/>
      <c r="LP23" s="221"/>
      <c r="LQ23" s="221"/>
      <c r="LR23" s="221"/>
      <c r="LS23" s="221"/>
      <c r="LT23" s="221"/>
      <c r="LU23" s="221"/>
      <c r="LV23" s="221"/>
      <c r="LW23" s="221"/>
      <c r="LX23" s="221"/>
      <c r="LY23" s="221"/>
      <c r="LZ23" s="221"/>
      <c r="MA23" s="221"/>
      <c r="MB23" s="221"/>
      <c r="MC23" s="221"/>
      <c r="MD23" s="243"/>
    </row>
    <row r="24" spans="1:342" ht="12.75" customHeight="1" x14ac:dyDescent="0.2">
      <c r="A24" s="242"/>
      <c r="B24" s="221"/>
      <c r="C24" s="221"/>
      <c r="D24" s="221"/>
      <c r="E24" s="221"/>
      <c r="F24" s="221"/>
      <c r="G24" s="221"/>
      <c r="H24" s="221"/>
      <c r="I24" s="221"/>
      <c r="J24" s="221"/>
      <c r="K24" s="221"/>
      <c r="L24" s="221"/>
      <c r="M24" s="221"/>
      <c r="N24" s="221"/>
      <c r="O24" s="221"/>
      <c r="P24" s="221"/>
      <c r="Q24" s="221"/>
      <c r="R24" s="221"/>
      <c r="S24" s="221"/>
      <c r="T24" s="384"/>
      <c r="U24" s="221"/>
      <c r="V24" s="221"/>
      <c r="W24" s="221"/>
      <c r="X24" s="221"/>
      <c r="Y24" s="221"/>
      <c r="Z24" s="221"/>
      <c r="AA24" s="221"/>
      <c r="AB24" s="221"/>
      <c r="AC24" s="221"/>
      <c r="AD24" s="221"/>
      <c r="AE24" s="221"/>
      <c r="AF24" s="221"/>
      <c r="AG24" s="221"/>
      <c r="AH24" s="221"/>
      <c r="AI24" s="221"/>
      <c r="AJ24" s="221"/>
      <c r="AK24" s="221"/>
      <c r="AL24" s="221"/>
      <c r="AM24" s="221"/>
      <c r="AN24" s="418"/>
      <c r="AO24" s="242"/>
      <c r="AP24" s="221"/>
      <c r="AQ24" s="221"/>
      <c r="AR24" s="221"/>
      <c r="AS24" s="221"/>
      <c r="AT24" s="221"/>
      <c r="AU24" s="221"/>
      <c r="AV24" s="221"/>
      <c r="AW24" s="221"/>
      <c r="AX24" s="221"/>
      <c r="AY24" s="221"/>
      <c r="AZ24" s="221"/>
      <c r="BA24" s="221"/>
      <c r="BB24" s="221"/>
      <c r="BC24" s="221"/>
      <c r="BD24" s="221"/>
      <c r="BE24" s="221"/>
      <c r="BF24" s="221"/>
      <c r="BG24" s="221"/>
      <c r="BH24" s="221"/>
      <c r="BI24" s="221"/>
      <c r="BJ24" s="243"/>
      <c r="BK24" s="384"/>
      <c r="BL24" s="242"/>
      <c r="BM24" s="221"/>
      <c r="BN24" s="221"/>
      <c r="BO24" s="221"/>
      <c r="BP24" s="221"/>
      <c r="BQ24" s="221"/>
      <c r="BR24" s="221"/>
      <c r="BS24" s="221"/>
      <c r="BT24" s="221"/>
      <c r="BU24" s="221"/>
      <c r="BV24" s="221"/>
      <c r="BW24" s="221"/>
      <c r="BX24" s="221"/>
      <c r="BY24" s="221"/>
      <c r="BZ24" s="221"/>
      <c r="CA24" s="221"/>
      <c r="CB24" s="221"/>
      <c r="CC24" s="221"/>
      <c r="CD24" s="243"/>
      <c r="CE24" s="384"/>
      <c r="CF24" s="242"/>
      <c r="CG24" s="221"/>
      <c r="CH24" s="221"/>
      <c r="CI24" s="221"/>
      <c r="CJ24" s="221"/>
      <c r="CK24" s="221"/>
      <c r="CL24" s="221"/>
      <c r="CM24" s="221"/>
      <c r="CN24" s="221"/>
      <c r="CO24" s="221"/>
      <c r="CP24" s="221"/>
      <c r="CQ24" s="221"/>
      <c r="CR24" s="221"/>
      <c r="CS24" s="221"/>
      <c r="CT24" s="221"/>
      <c r="CU24" s="221"/>
      <c r="CV24" s="221"/>
      <c r="CW24" s="221"/>
      <c r="CX24" s="243"/>
      <c r="CY24" s="384"/>
      <c r="CZ24" s="221"/>
      <c r="DA24" s="221"/>
      <c r="DB24" s="221"/>
      <c r="DC24" s="221"/>
      <c r="DD24" s="221"/>
      <c r="DE24" s="221"/>
      <c r="DF24" s="221"/>
      <c r="DG24" s="221"/>
      <c r="DH24" s="221"/>
      <c r="DI24" s="221"/>
      <c r="DJ24" s="221"/>
      <c r="DK24" s="221"/>
      <c r="DL24" s="221"/>
      <c r="DM24" s="221"/>
      <c r="DN24" s="221"/>
      <c r="DO24" s="221"/>
      <c r="DP24" s="221"/>
      <c r="DQ24" s="221"/>
      <c r="DR24" s="243"/>
      <c r="DS24" s="384"/>
      <c r="DT24" s="221"/>
      <c r="DU24" s="221"/>
      <c r="DV24" s="221"/>
      <c r="DW24" s="221"/>
      <c r="DX24" s="221"/>
      <c r="DY24" s="221"/>
      <c r="DZ24" s="221"/>
      <c r="EA24" s="221"/>
      <c r="EB24" s="221"/>
      <c r="EC24" s="221"/>
      <c r="ED24" s="221"/>
      <c r="EE24" s="221"/>
      <c r="EF24" s="221"/>
      <c r="EG24" s="221"/>
      <c r="EH24" s="221"/>
      <c r="EI24" s="221"/>
      <c r="EJ24" s="221"/>
      <c r="EK24" s="221"/>
      <c r="EL24" s="243"/>
      <c r="EM24" s="384"/>
      <c r="EN24" s="221"/>
      <c r="EO24" s="221"/>
      <c r="EP24" s="221"/>
      <c r="EQ24" s="221"/>
      <c r="ER24" s="221"/>
      <c r="ES24" s="221"/>
      <c r="ET24" s="221"/>
      <c r="EU24" s="221"/>
      <c r="EV24" s="221"/>
      <c r="EW24" s="221"/>
      <c r="EX24" s="221"/>
      <c r="EY24" s="221"/>
      <c r="EZ24" s="221"/>
      <c r="FA24" s="221"/>
      <c r="FB24" s="221"/>
      <c r="FC24" s="221"/>
      <c r="FD24" s="221"/>
      <c r="FE24" s="221"/>
      <c r="FF24" s="243"/>
      <c r="FG24" s="384"/>
      <c r="FH24" s="221"/>
      <c r="FI24" s="221"/>
      <c r="FJ24" s="221"/>
      <c r="FK24" s="221"/>
      <c r="FL24" s="221"/>
      <c r="FM24" s="221"/>
      <c r="FN24" s="221"/>
      <c r="FO24" s="221"/>
      <c r="FP24" s="221"/>
      <c r="FQ24" s="221"/>
      <c r="FR24" s="221"/>
      <c r="FS24" s="221"/>
      <c r="FT24" s="221"/>
      <c r="FU24" s="221"/>
      <c r="FV24" s="221"/>
      <c r="FW24" s="221"/>
      <c r="FX24" s="221"/>
      <c r="FY24" s="221"/>
      <c r="FZ24" s="243"/>
      <c r="GA24" s="384"/>
      <c r="GB24" s="221"/>
      <c r="GC24" s="221"/>
      <c r="GD24" s="221"/>
      <c r="GE24" s="221"/>
      <c r="GF24" s="221"/>
      <c r="GG24" s="221"/>
      <c r="GH24" s="221"/>
      <c r="GI24" s="221"/>
      <c r="GJ24" s="221"/>
      <c r="GK24" s="221"/>
      <c r="GL24" s="221"/>
      <c r="GM24" s="221"/>
      <c r="GN24" s="221"/>
      <c r="GO24" s="221"/>
      <c r="GP24" s="221"/>
      <c r="GQ24" s="221"/>
      <c r="GR24" s="221"/>
      <c r="GS24" s="221"/>
      <c r="GT24" s="243"/>
      <c r="GU24" s="384"/>
      <c r="GV24" s="221"/>
      <c r="GW24" s="221"/>
      <c r="GX24" s="221"/>
      <c r="GY24" s="221"/>
      <c r="GZ24" s="221"/>
      <c r="HA24" s="221"/>
      <c r="HB24" s="221"/>
      <c r="HC24" s="221"/>
      <c r="HD24" s="221"/>
      <c r="HE24" s="221"/>
      <c r="HF24" s="221"/>
      <c r="HG24" s="221"/>
      <c r="HH24" s="221"/>
      <c r="HI24" s="221"/>
      <c r="HJ24" s="221"/>
      <c r="HK24" s="221"/>
      <c r="HL24" s="221"/>
      <c r="HM24" s="221"/>
      <c r="HN24" s="243"/>
      <c r="HO24" s="384"/>
      <c r="HP24" s="221"/>
      <c r="HQ24" s="221"/>
      <c r="HR24" s="221"/>
      <c r="HS24" s="221"/>
      <c r="HT24" s="221"/>
      <c r="HU24" s="221"/>
      <c r="HV24" s="221"/>
      <c r="HW24" s="221"/>
      <c r="HX24" s="221"/>
      <c r="HY24" s="221"/>
      <c r="HZ24" s="221"/>
      <c r="IA24" s="221"/>
      <c r="IB24" s="221"/>
      <c r="IC24" s="221"/>
      <c r="ID24" s="221"/>
      <c r="IE24" s="221"/>
      <c r="IF24" s="221"/>
      <c r="IG24" s="221"/>
      <c r="IH24" s="243"/>
      <c r="II24" s="384"/>
      <c r="IJ24" s="221"/>
      <c r="IK24" s="221"/>
      <c r="IL24" s="221"/>
      <c r="IM24" s="221"/>
      <c r="IN24" s="221"/>
      <c r="IO24" s="221"/>
      <c r="IP24" s="221"/>
      <c r="IQ24" s="221"/>
      <c r="IR24" s="221"/>
      <c r="IS24" s="221"/>
      <c r="IT24" s="221"/>
      <c r="IU24" s="221"/>
      <c r="IV24" s="221"/>
      <c r="IW24" s="221"/>
      <c r="IX24" s="221"/>
      <c r="IY24" s="221"/>
      <c r="IZ24" s="221"/>
      <c r="JA24" s="221"/>
      <c r="JB24" s="243"/>
      <c r="JC24" s="384"/>
      <c r="JD24" s="221"/>
      <c r="JE24" s="221"/>
      <c r="JF24" s="221"/>
      <c r="JG24" s="221"/>
      <c r="JH24" s="221"/>
      <c r="JI24" s="221"/>
      <c r="JJ24" s="221"/>
      <c r="JK24" s="221"/>
      <c r="JL24" s="221"/>
      <c r="JM24" s="221"/>
      <c r="JN24" s="221"/>
      <c r="JO24" s="221"/>
      <c r="JP24" s="221"/>
      <c r="JQ24" s="221"/>
      <c r="JR24" s="221"/>
      <c r="JS24" s="221"/>
      <c r="JT24" s="221"/>
      <c r="JU24" s="221"/>
      <c r="JV24" s="243"/>
      <c r="JW24" s="384"/>
      <c r="JX24" s="221"/>
      <c r="JY24" s="221"/>
      <c r="JZ24" s="221"/>
      <c r="KA24" s="221"/>
      <c r="KB24" s="221"/>
      <c r="KC24" s="221"/>
      <c r="KD24" s="221"/>
      <c r="KE24" s="221"/>
      <c r="KF24" s="221"/>
      <c r="KG24" s="221"/>
      <c r="KH24" s="221"/>
      <c r="KI24" s="221"/>
      <c r="KJ24" s="221"/>
      <c r="KK24" s="221"/>
      <c r="KL24" s="221"/>
      <c r="KM24" s="221"/>
      <c r="KN24" s="221"/>
      <c r="KO24" s="221"/>
      <c r="KP24" s="243"/>
      <c r="KQ24" s="384"/>
      <c r="KR24" s="221"/>
      <c r="KS24" s="221"/>
      <c r="KT24" s="221"/>
      <c r="KU24" s="221"/>
      <c r="KV24" s="221"/>
      <c r="KW24" s="221"/>
      <c r="KX24" s="221"/>
      <c r="KY24" s="221"/>
      <c r="KZ24" s="221"/>
      <c r="LA24" s="221"/>
      <c r="LB24" s="221"/>
      <c r="LC24" s="221"/>
      <c r="LD24" s="221"/>
      <c r="LE24" s="221"/>
      <c r="LF24" s="221"/>
      <c r="LG24" s="221"/>
      <c r="LH24" s="221"/>
      <c r="LI24" s="221"/>
      <c r="LJ24" s="243"/>
      <c r="LK24" s="384"/>
      <c r="LL24" s="221"/>
      <c r="LM24" s="221"/>
      <c r="LN24" s="221"/>
      <c r="LO24" s="221"/>
      <c r="LP24" s="221"/>
      <c r="LQ24" s="221"/>
      <c r="LR24" s="221"/>
      <c r="LS24" s="221"/>
      <c r="LT24" s="221"/>
      <c r="LU24" s="221"/>
      <c r="LV24" s="221"/>
      <c r="LW24" s="221"/>
      <c r="LX24" s="221"/>
      <c r="LY24" s="221"/>
      <c r="LZ24" s="221"/>
      <c r="MA24" s="221"/>
      <c r="MB24" s="221"/>
      <c r="MC24" s="221"/>
      <c r="MD24" s="243"/>
    </row>
    <row r="25" spans="1:342" ht="12.75" customHeight="1" x14ac:dyDescent="0.2">
      <c r="A25" s="242"/>
      <c r="B25" s="256" t="s">
        <v>418</v>
      </c>
      <c r="C25" s="221"/>
      <c r="D25" s="221"/>
      <c r="E25" s="221"/>
      <c r="F25" s="221"/>
      <c r="G25" s="221"/>
      <c r="H25" s="221"/>
      <c r="I25" s="221"/>
      <c r="J25" s="221"/>
      <c r="K25" s="221"/>
      <c r="L25" s="221"/>
      <c r="M25" s="221"/>
      <c r="N25" s="221"/>
      <c r="O25" s="221"/>
      <c r="P25" s="221"/>
      <c r="Q25" s="221"/>
      <c r="R25" s="221"/>
      <c r="S25" s="221"/>
      <c r="T25" s="384"/>
      <c r="U25" s="221"/>
      <c r="V25" s="256" t="s">
        <v>418</v>
      </c>
      <c r="W25" s="221"/>
      <c r="X25" s="221"/>
      <c r="Y25" s="221"/>
      <c r="Z25" s="221"/>
      <c r="AA25" s="221"/>
      <c r="AB25" s="221"/>
      <c r="AC25" s="221"/>
      <c r="AD25" s="221"/>
      <c r="AE25" s="221"/>
      <c r="AF25" s="221"/>
      <c r="AG25" s="221"/>
      <c r="AH25" s="221"/>
      <c r="AI25" s="221"/>
      <c r="AJ25" s="221"/>
      <c r="AK25" s="221"/>
      <c r="AL25" s="221"/>
      <c r="AM25" s="221"/>
      <c r="AN25" s="418"/>
      <c r="AO25" s="242"/>
      <c r="AP25" s="256" t="s">
        <v>418</v>
      </c>
      <c r="AQ25" s="256"/>
      <c r="AR25" s="221"/>
      <c r="AS25" s="221"/>
      <c r="AT25" s="561"/>
      <c r="AU25" s="221"/>
      <c r="AV25" s="221"/>
      <c r="AW25" s="221"/>
      <c r="AX25" s="221" t="s">
        <v>419</v>
      </c>
      <c r="AY25" s="221"/>
      <c r="AZ25" s="221"/>
      <c r="BA25" s="221"/>
      <c r="BB25" s="221"/>
      <c r="BC25" s="221"/>
      <c r="BD25" s="221"/>
      <c r="BE25" s="221"/>
      <c r="BF25" s="221"/>
      <c r="BG25" s="221"/>
      <c r="BH25" s="221"/>
      <c r="BI25" s="221"/>
      <c r="BJ25" s="243"/>
      <c r="BK25" s="384"/>
      <c r="BL25" s="242"/>
      <c r="BM25" s="256" t="s">
        <v>418</v>
      </c>
      <c r="BN25" s="221"/>
      <c r="BO25" s="221"/>
      <c r="BP25" s="221"/>
      <c r="BQ25" s="221"/>
      <c r="BR25" s="221"/>
      <c r="BS25" s="221"/>
      <c r="BT25" s="221"/>
      <c r="BU25" s="221"/>
      <c r="BV25" s="221"/>
      <c r="BW25" s="221"/>
      <c r="BX25" s="221"/>
      <c r="BY25" s="221"/>
      <c r="BZ25" s="221"/>
      <c r="CA25" s="221"/>
      <c r="CB25" s="221"/>
      <c r="CC25" s="221"/>
      <c r="CD25" s="243"/>
      <c r="CE25" s="384"/>
      <c r="CF25" s="242"/>
      <c r="CG25" s="256" t="s">
        <v>418</v>
      </c>
      <c r="CH25" s="221"/>
      <c r="CI25" s="221"/>
      <c r="CJ25" s="221"/>
      <c r="CK25" s="221"/>
      <c r="CL25" s="221"/>
      <c r="CM25" s="221"/>
      <c r="CN25" s="221"/>
      <c r="CO25" s="221"/>
      <c r="CP25" s="221"/>
      <c r="CQ25" s="221"/>
      <c r="CR25" s="221"/>
      <c r="CS25" s="221"/>
      <c r="CT25" s="221"/>
      <c r="CU25" s="221"/>
      <c r="CV25" s="221"/>
      <c r="CW25" s="221"/>
      <c r="CX25" s="243"/>
      <c r="CY25" s="384"/>
      <c r="CZ25" s="221"/>
      <c r="DA25" s="256" t="s">
        <v>418</v>
      </c>
      <c r="DB25" s="221"/>
      <c r="DC25" s="221"/>
      <c r="DD25" s="221"/>
      <c r="DE25" s="221"/>
      <c r="DF25" s="221"/>
      <c r="DG25" s="221"/>
      <c r="DH25" s="221"/>
      <c r="DI25" s="221"/>
      <c r="DJ25" s="221"/>
      <c r="DK25" s="221"/>
      <c r="DL25" s="221"/>
      <c r="DM25" s="221"/>
      <c r="DN25" s="221"/>
      <c r="DO25" s="221"/>
      <c r="DP25" s="221"/>
      <c r="DQ25" s="221"/>
      <c r="DR25" s="243"/>
      <c r="DS25" s="384"/>
      <c r="DT25" s="221"/>
      <c r="DU25" s="256" t="s">
        <v>418</v>
      </c>
      <c r="DV25" s="221"/>
      <c r="DW25" s="221"/>
      <c r="DX25" s="221"/>
      <c r="DY25" s="221"/>
      <c r="DZ25" s="221"/>
      <c r="EA25" s="221"/>
      <c r="EB25" s="221"/>
      <c r="EC25" s="221"/>
      <c r="ED25" s="221"/>
      <c r="EE25" s="221"/>
      <c r="EF25" s="221"/>
      <c r="EG25" s="221"/>
      <c r="EH25" s="221"/>
      <c r="EI25" s="221"/>
      <c r="EJ25" s="221"/>
      <c r="EK25" s="221"/>
      <c r="EL25" s="243"/>
      <c r="EM25" s="384"/>
      <c r="EN25" s="221"/>
      <c r="EO25" s="256" t="s">
        <v>418</v>
      </c>
      <c r="EP25" s="221"/>
      <c r="EQ25" s="221"/>
      <c r="ER25" s="221"/>
      <c r="ES25" s="221"/>
      <c r="ET25" s="221"/>
      <c r="EU25" s="221"/>
      <c r="EV25" s="221"/>
      <c r="EW25" s="221"/>
      <c r="EX25" s="221"/>
      <c r="EY25" s="221"/>
      <c r="EZ25" s="221"/>
      <c r="FA25" s="221"/>
      <c r="FB25" s="221"/>
      <c r="FC25" s="221"/>
      <c r="FD25" s="221"/>
      <c r="FE25" s="221"/>
      <c r="FF25" s="243"/>
      <c r="FG25" s="384"/>
      <c r="FH25" s="221"/>
      <c r="FI25" s="256" t="s">
        <v>418</v>
      </c>
      <c r="FJ25" s="221"/>
      <c r="FK25" s="221"/>
      <c r="FL25" s="221"/>
      <c r="FM25" s="221"/>
      <c r="FN25" s="221"/>
      <c r="FO25" s="221"/>
      <c r="FP25" s="221"/>
      <c r="FQ25" s="221"/>
      <c r="FR25" s="221"/>
      <c r="FS25" s="221"/>
      <c r="FT25" s="221"/>
      <c r="FU25" s="221"/>
      <c r="FV25" s="221"/>
      <c r="FW25" s="221"/>
      <c r="FX25" s="221"/>
      <c r="FY25" s="221"/>
      <c r="FZ25" s="243"/>
      <c r="GA25" s="384"/>
      <c r="GB25" s="221"/>
      <c r="GC25" s="256" t="s">
        <v>418</v>
      </c>
      <c r="GD25" s="221"/>
      <c r="GE25" s="221"/>
      <c r="GF25" s="221"/>
      <c r="GG25" s="221"/>
      <c r="GH25" s="221"/>
      <c r="GI25" s="221"/>
      <c r="GJ25" s="221"/>
      <c r="GK25" s="221"/>
      <c r="GL25" s="221"/>
      <c r="GM25" s="221"/>
      <c r="GN25" s="221"/>
      <c r="GO25" s="221"/>
      <c r="GP25" s="221"/>
      <c r="GQ25" s="221"/>
      <c r="GR25" s="221"/>
      <c r="GS25" s="221"/>
      <c r="GT25" s="243"/>
      <c r="GU25" s="384"/>
      <c r="GV25" s="221"/>
      <c r="GW25" s="256" t="s">
        <v>418</v>
      </c>
      <c r="GX25" s="221"/>
      <c r="GY25" s="221"/>
      <c r="GZ25" s="221"/>
      <c r="HA25" s="221"/>
      <c r="HB25" s="221"/>
      <c r="HC25" s="221"/>
      <c r="HD25" s="221"/>
      <c r="HE25" s="221"/>
      <c r="HF25" s="221"/>
      <c r="HG25" s="221"/>
      <c r="HH25" s="221"/>
      <c r="HI25" s="221"/>
      <c r="HJ25" s="221"/>
      <c r="HK25" s="221"/>
      <c r="HL25" s="221"/>
      <c r="HM25" s="221"/>
      <c r="HN25" s="243"/>
      <c r="HO25" s="384"/>
      <c r="HP25" s="221"/>
      <c r="HQ25" s="256" t="s">
        <v>418</v>
      </c>
      <c r="HR25" s="221"/>
      <c r="HS25" s="221"/>
      <c r="HT25" s="221"/>
      <c r="HU25" s="221"/>
      <c r="HV25" s="221"/>
      <c r="HW25" s="221"/>
      <c r="HX25" s="221"/>
      <c r="HY25" s="221"/>
      <c r="HZ25" s="221"/>
      <c r="IA25" s="221"/>
      <c r="IB25" s="221"/>
      <c r="IC25" s="221"/>
      <c r="ID25" s="221"/>
      <c r="IE25" s="221"/>
      <c r="IF25" s="221"/>
      <c r="IG25" s="221"/>
      <c r="IH25" s="243"/>
      <c r="II25" s="384"/>
      <c r="IJ25" s="221"/>
      <c r="IK25" s="256" t="s">
        <v>418</v>
      </c>
      <c r="IL25" s="221"/>
      <c r="IM25" s="221"/>
      <c r="IN25" s="221"/>
      <c r="IO25" s="221"/>
      <c r="IP25" s="221"/>
      <c r="IQ25" s="221"/>
      <c r="IR25" s="221"/>
      <c r="IS25" s="221"/>
      <c r="IT25" s="221"/>
      <c r="IU25" s="221"/>
      <c r="IV25" s="221"/>
      <c r="IW25" s="221"/>
      <c r="IX25" s="221"/>
      <c r="IY25" s="221"/>
      <c r="IZ25" s="221"/>
      <c r="JA25" s="221"/>
      <c r="JB25" s="243"/>
      <c r="JC25" s="384"/>
      <c r="JD25" s="221"/>
      <c r="JE25" s="256" t="s">
        <v>418</v>
      </c>
      <c r="JF25" s="221"/>
      <c r="JG25" s="221"/>
      <c r="JH25" s="221"/>
      <c r="JI25" s="221"/>
      <c r="JJ25" s="221"/>
      <c r="JK25" s="221"/>
      <c r="JL25" s="221"/>
      <c r="JM25" s="221"/>
      <c r="JN25" s="221"/>
      <c r="JO25" s="221"/>
      <c r="JP25" s="221"/>
      <c r="JQ25" s="221"/>
      <c r="JR25" s="221"/>
      <c r="JS25" s="221"/>
      <c r="JT25" s="221"/>
      <c r="JU25" s="221"/>
      <c r="JV25" s="243"/>
      <c r="JW25" s="384"/>
      <c r="JX25" s="221"/>
      <c r="JY25" s="256" t="s">
        <v>418</v>
      </c>
      <c r="JZ25" s="221"/>
      <c r="KA25" s="221"/>
      <c r="KB25" s="221"/>
      <c r="KC25" s="221"/>
      <c r="KD25" s="221"/>
      <c r="KE25" s="221"/>
      <c r="KF25" s="221"/>
      <c r="KG25" s="221"/>
      <c r="KH25" s="221"/>
      <c r="KI25" s="221"/>
      <c r="KJ25" s="221"/>
      <c r="KK25" s="221"/>
      <c r="KL25" s="221"/>
      <c r="KM25" s="221"/>
      <c r="KN25" s="221"/>
      <c r="KO25" s="221"/>
      <c r="KP25" s="243"/>
      <c r="KQ25" s="384"/>
      <c r="KR25" s="221"/>
      <c r="KS25" s="256" t="s">
        <v>418</v>
      </c>
      <c r="KT25" s="221"/>
      <c r="KU25" s="221"/>
      <c r="KV25" s="221"/>
      <c r="KW25" s="221"/>
      <c r="KX25" s="221"/>
      <c r="KY25" s="221"/>
      <c r="KZ25" s="221"/>
      <c r="LA25" s="221"/>
      <c r="LB25" s="221"/>
      <c r="LC25" s="221"/>
      <c r="LD25" s="221"/>
      <c r="LE25" s="221"/>
      <c r="LF25" s="221"/>
      <c r="LG25" s="221"/>
      <c r="LH25" s="221"/>
      <c r="LI25" s="221"/>
      <c r="LJ25" s="243"/>
      <c r="LK25" s="384"/>
      <c r="LL25" s="221"/>
      <c r="LM25" s="256" t="s">
        <v>418</v>
      </c>
      <c r="LN25" s="221"/>
      <c r="LO25" s="221"/>
      <c r="LP25" s="221"/>
      <c r="LQ25" s="221"/>
      <c r="LR25" s="221"/>
      <c r="LS25" s="221"/>
      <c r="LT25" s="221"/>
      <c r="LU25" s="221"/>
      <c r="LV25" s="221"/>
      <c r="LW25" s="221"/>
      <c r="LX25" s="221"/>
      <c r="LY25" s="221"/>
      <c r="LZ25" s="221"/>
      <c r="MA25" s="221"/>
      <c r="MB25" s="221"/>
      <c r="MC25" s="221"/>
      <c r="MD25" s="243"/>
    </row>
    <row r="26" spans="1:342" ht="12.75" customHeight="1" x14ac:dyDescent="0.2">
      <c r="A26" s="242"/>
      <c r="B26" s="221"/>
      <c r="C26" s="221"/>
      <c r="D26" s="221"/>
      <c r="E26" s="221"/>
      <c r="F26" s="221"/>
      <c r="G26" s="221"/>
      <c r="H26" s="221"/>
      <c r="I26" s="221"/>
      <c r="J26" s="221"/>
      <c r="K26" s="221"/>
      <c r="L26" s="221"/>
      <c r="M26" s="221"/>
      <c r="N26" s="221"/>
      <c r="O26" s="221"/>
      <c r="P26" s="221"/>
      <c r="Q26" s="221"/>
      <c r="R26" s="221"/>
      <c r="S26" s="221"/>
      <c r="T26" s="384"/>
      <c r="U26" s="221"/>
      <c r="V26" s="221"/>
      <c r="W26" s="221"/>
      <c r="X26" s="221"/>
      <c r="Y26" s="221"/>
      <c r="Z26" s="221"/>
      <c r="AA26" s="221"/>
      <c r="AB26" s="221"/>
      <c r="AC26" s="221"/>
      <c r="AD26" s="221"/>
      <c r="AE26" s="221"/>
      <c r="AF26" s="221"/>
      <c r="AG26" s="221"/>
      <c r="AH26" s="221"/>
      <c r="AI26" s="221"/>
      <c r="AJ26" s="221"/>
      <c r="AK26" s="221"/>
      <c r="AL26" s="221"/>
      <c r="AM26" s="221"/>
      <c r="AN26" s="418"/>
      <c r="AO26" s="242"/>
      <c r="AP26" s="221"/>
      <c r="AQ26" s="221"/>
      <c r="AR26" s="221"/>
      <c r="AS26" s="221"/>
      <c r="AT26" s="221"/>
      <c r="AU26" s="221"/>
      <c r="AV26" s="221"/>
      <c r="AW26" s="221"/>
      <c r="AX26" s="221"/>
      <c r="AY26" s="221"/>
      <c r="AZ26" s="221"/>
      <c r="BA26" s="221"/>
      <c r="BB26" s="221"/>
      <c r="BC26" s="221"/>
      <c r="BD26" s="221"/>
      <c r="BE26" s="221"/>
      <c r="BF26" s="221"/>
      <c r="BG26" s="221"/>
      <c r="BH26" s="221"/>
      <c r="BI26" s="221"/>
      <c r="BJ26" s="243"/>
      <c r="BK26" s="384"/>
      <c r="BL26" s="242"/>
      <c r="BM26" s="221"/>
      <c r="BN26" s="221"/>
      <c r="BO26" s="221"/>
      <c r="BP26" s="221"/>
      <c r="BQ26" s="221"/>
      <c r="BR26" s="221"/>
      <c r="BS26" s="221"/>
      <c r="BT26" s="221"/>
      <c r="BU26" s="221"/>
      <c r="BV26" s="221"/>
      <c r="BW26" s="221"/>
      <c r="BX26" s="221"/>
      <c r="BY26" s="221"/>
      <c r="BZ26" s="221"/>
      <c r="CA26" s="221"/>
      <c r="CB26" s="221"/>
      <c r="CC26" s="221"/>
      <c r="CD26" s="243"/>
      <c r="CE26" s="384"/>
      <c r="CF26" s="242"/>
      <c r="CG26" s="221"/>
      <c r="CH26" s="221"/>
      <c r="CI26" s="221"/>
      <c r="CJ26" s="221"/>
      <c r="CK26" s="221"/>
      <c r="CL26" s="221"/>
      <c r="CM26" s="221"/>
      <c r="CN26" s="221"/>
      <c r="CO26" s="221"/>
      <c r="CP26" s="221"/>
      <c r="CQ26" s="221"/>
      <c r="CR26" s="221"/>
      <c r="CS26" s="221"/>
      <c r="CT26" s="221"/>
      <c r="CU26" s="221"/>
      <c r="CV26" s="221"/>
      <c r="CW26" s="221"/>
      <c r="CX26" s="243"/>
      <c r="CY26" s="384"/>
      <c r="CZ26" s="221"/>
      <c r="DA26" s="221"/>
      <c r="DB26" s="221"/>
      <c r="DC26" s="221"/>
      <c r="DD26" s="221"/>
      <c r="DE26" s="221"/>
      <c r="DF26" s="221"/>
      <c r="DG26" s="221"/>
      <c r="DH26" s="221"/>
      <c r="DI26" s="221"/>
      <c r="DJ26" s="221"/>
      <c r="DK26" s="221"/>
      <c r="DL26" s="221"/>
      <c r="DM26" s="221"/>
      <c r="DN26" s="221"/>
      <c r="DO26" s="221"/>
      <c r="DP26" s="221"/>
      <c r="DQ26" s="221"/>
      <c r="DR26" s="243"/>
      <c r="DS26" s="384"/>
      <c r="DT26" s="221"/>
      <c r="DU26" s="221"/>
      <c r="DV26" s="221"/>
      <c r="DW26" s="221"/>
      <c r="DX26" s="221"/>
      <c r="DY26" s="221"/>
      <c r="DZ26" s="221"/>
      <c r="EA26" s="221"/>
      <c r="EB26" s="221"/>
      <c r="EC26" s="221"/>
      <c r="ED26" s="221"/>
      <c r="EE26" s="221"/>
      <c r="EF26" s="221"/>
      <c r="EG26" s="221"/>
      <c r="EH26" s="221"/>
      <c r="EI26" s="221"/>
      <c r="EJ26" s="221"/>
      <c r="EK26" s="221"/>
      <c r="EL26" s="243"/>
      <c r="EM26" s="384"/>
      <c r="EN26" s="221"/>
      <c r="EO26" s="221"/>
      <c r="EP26" s="221"/>
      <c r="EQ26" s="221"/>
      <c r="ER26" s="221"/>
      <c r="ES26" s="221"/>
      <c r="ET26" s="221"/>
      <c r="EU26" s="221"/>
      <c r="EV26" s="221"/>
      <c r="EW26" s="221"/>
      <c r="EX26" s="221"/>
      <c r="EY26" s="221"/>
      <c r="EZ26" s="221"/>
      <c r="FA26" s="221"/>
      <c r="FB26" s="221"/>
      <c r="FC26" s="221"/>
      <c r="FD26" s="221"/>
      <c r="FE26" s="221"/>
      <c r="FF26" s="243"/>
      <c r="FG26" s="384"/>
      <c r="FH26" s="221"/>
      <c r="FI26" s="221"/>
      <c r="FJ26" s="221"/>
      <c r="FK26" s="221"/>
      <c r="FL26" s="221"/>
      <c r="FM26" s="221"/>
      <c r="FN26" s="221"/>
      <c r="FO26" s="221"/>
      <c r="FP26" s="221"/>
      <c r="FQ26" s="221"/>
      <c r="FR26" s="221"/>
      <c r="FS26" s="221"/>
      <c r="FT26" s="221"/>
      <c r="FU26" s="221"/>
      <c r="FV26" s="221"/>
      <c r="FW26" s="221"/>
      <c r="FX26" s="221"/>
      <c r="FY26" s="221"/>
      <c r="FZ26" s="243"/>
      <c r="GA26" s="384"/>
      <c r="GB26" s="221"/>
      <c r="GC26" s="221"/>
      <c r="GD26" s="221"/>
      <c r="GE26" s="221"/>
      <c r="GF26" s="221"/>
      <c r="GG26" s="221"/>
      <c r="GH26" s="221"/>
      <c r="GI26" s="221"/>
      <c r="GJ26" s="221"/>
      <c r="GK26" s="221"/>
      <c r="GL26" s="221"/>
      <c r="GM26" s="221"/>
      <c r="GN26" s="221"/>
      <c r="GO26" s="221"/>
      <c r="GP26" s="221"/>
      <c r="GQ26" s="221"/>
      <c r="GR26" s="221"/>
      <c r="GS26" s="221"/>
      <c r="GT26" s="243"/>
      <c r="GU26" s="384"/>
      <c r="GV26" s="221"/>
      <c r="GW26" s="221"/>
      <c r="GX26" s="221"/>
      <c r="GY26" s="221"/>
      <c r="GZ26" s="221"/>
      <c r="HA26" s="221"/>
      <c r="HB26" s="221"/>
      <c r="HC26" s="221"/>
      <c r="HD26" s="221"/>
      <c r="HE26" s="221"/>
      <c r="HF26" s="221"/>
      <c r="HG26" s="221"/>
      <c r="HH26" s="221"/>
      <c r="HI26" s="221"/>
      <c r="HJ26" s="221"/>
      <c r="HK26" s="221"/>
      <c r="HL26" s="221"/>
      <c r="HM26" s="221"/>
      <c r="HN26" s="243"/>
      <c r="HO26" s="384"/>
      <c r="HP26" s="221"/>
      <c r="HQ26" s="221"/>
      <c r="HR26" s="221"/>
      <c r="HS26" s="221"/>
      <c r="HT26" s="221"/>
      <c r="HU26" s="221"/>
      <c r="HV26" s="221"/>
      <c r="HW26" s="221"/>
      <c r="HX26" s="221"/>
      <c r="HY26" s="221"/>
      <c r="HZ26" s="221"/>
      <c r="IA26" s="221"/>
      <c r="IB26" s="221"/>
      <c r="IC26" s="221"/>
      <c r="ID26" s="221"/>
      <c r="IE26" s="221"/>
      <c r="IF26" s="221"/>
      <c r="IG26" s="221"/>
      <c r="IH26" s="243"/>
      <c r="II26" s="384"/>
      <c r="IJ26" s="221"/>
      <c r="IK26" s="221"/>
      <c r="IL26" s="221"/>
      <c r="IM26" s="221"/>
      <c r="IN26" s="221"/>
      <c r="IO26" s="221"/>
      <c r="IP26" s="221"/>
      <c r="IQ26" s="221"/>
      <c r="IR26" s="221"/>
      <c r="IS26" s="221"/>
      <c r="IT26" s="221"/>
      <c r="IU26" s="221"/>
      <c r="IV26" s="221"/>
      <c r="IW26" s="221"/>
      <c r="IX26" s="221"/>
      <c r="IY26" s="221"/>
      <c r="IZ26" s="221"/>
      <c r="JA26" s="221"/>
      <c r="JB26" s="243"/>
      <c r="JC26" s="384"/>
      <c r="JD26" s="221"/>
      <c r="JE26" s="221"/>
      <c r="JF26" s="221"/>
      <c r="JG26" s="221"/>
      <c r="JH26" s="221"/>
      <c r="JI26" s="221"/>
      <c r="JJ26" s="221"/>
      <c r="JK26" s="221"/>
      <c r="JL26" s="221"/>
      <c r="JM26" s="221"/>
      <c r="JN26" s="221"/>
      <c r="JO26" s="221"/>
      <c r="JP26" s="221"/>
      <c r="JQ26" s="221"/>
      <c r="JR26" s="221"/>
      <c r="JS26" s="221"/>
      <c r="JT26" s="221"/>
      <c r="JU26" s="221"/>
      <c r="JV26" s="243"/>
      <c r="JW26" s="384"/>
      <c r="JX26" s="221"/>
      <c r="JY26" s="221"/>
      <c r="JZ26" s="221"/>
      <c r="KA26" s="221"/>
      <c r="KB26" s="221"/>
      <c r="KC26" s="221"/>
      <c r="KD26" s="221"/>
      <c r="KE26" s="221"/>
      <c r="KF26" s="221"/>
      <c r="KG26" s="221"/>
      <c r="KH26" s="221"/>
      <c r="KI26" s="221"/>
      <c r="KJ26" s="221"/>
      <c r="KK26" s="221"/>
      <c r="KL26" s="221"/>
      <c r="KM26" s="221"/>
      <c r="KN26" s="221"/>
      <c r="KO26" s="221"/>
      <c r="KP26" s="243"/>
      <c r="KQ26" s="384"/>
      <c r="KR26" s="221"/>
      <c r="KS26" s="221"/>
      <c r="KT26" s="221"/>
      <c r="KU26" s="221"/>
      <c r="KV26" s="221"/>
      <c r="KW26" s="221"/>
      <c r="KX26" s="221"/>
      <c r="KY26" s="221"/>
      <c r="KZ26" s="221"/>
      <c r="LA26" s="221"/>
      <c r="LB26" s="221"/>
      <c r="LC26" s="221"/>
      <c r="LD26" s="221"/>
      <c r="LE26" s="221"/>
      <c r="LF26" s="221"/>
      <c r="LG26" s="221"/>
      <c r="LH26" s="221"/>
      <c r="LI26" s="221"/>
      <c r="LJ26" s="243"/>
      <c r="LK26" s="384"/>
      <c r="LL26" s="221"/>
      <c r="LM26" s="221"/>
      <c r="LN26" s="221"/>
      <c r="LO26" s="221"/>
      <c r="LP26" s="221"/>
      <c r="LQ26" s="221"/>
      <c r="LR26" s="221"/>
      <c r="LS26" s="221"/>
      <c r="LT26" s="221"/>
      <c r="LU26" s="221"/>
      <c r="LV26" s="221"/>
      <c r="LW26" s="221"/>
      <c r="LX26" s="221"/>
      <c r="LY26" s="221"/>
      <c r="LZ26" s="221"/>
      <c r="MA26" s="221"/>
      <c r="MB26" s="221"/>
      <c r="MC26" s="221"/>
      <c r="MD26" s="243"/>
    </row>
    <row r="27" spans="1:342" ht="12.75" customHeight="1" x14ac:dyDescent="0.2">
      <c r="A27" s="242"/>
      <c r="B27" s="256" t="s">
        <v>420</v>
      </c>
      <c r="C27" s="221"/>
      <c r="D27" s="221"/>
      <c r="E27" s="221"/>
      <c r="F27" s="221"/>
      <c r="G27" s="221"/>
      <c r="H27" s="221"/>
      <c r="I27" s="221"/>
      <c r="J27" s="221"/>
      <c r="K27" s="221"/>
      <c r="L27" s="221"/>
      <c r="M27" s="221"/>
      <c r="N27" s="221"/>
      <c r="O27" s="221"/>
      <c r="P27" s="221"/>
      <c r="Q27" s="221"/>
      <c r="R27" s="221"/>
      <c r="S27" s="221"/>
      <c r="T27" s="384"/>
      <c r="U27" s="221"/>
      <c r="V27" s="256" t="s">
        <v>420</v>
      </c>
      <c r="W27" s="221"/>
      <c r="X27" s="221"/>
      <c r="Y27" s="221"/>
      <c r="Z27" s="221"/>
      <c r="AA27" s="221"/>
      <c r="AB27" s="221"/>
      <c r="AC27" s="221"/>
      <c r="AD27" s="221"/>
      <c r="AE27" s="221"/>
      <c r="AF27" s="221"/>
      <c r="AG27" s="221"/>
      <c r="AH27" s="221"/>
      <c r="AI27" s="221"/>
      <c r="AJ27" s="221"/>
      <c r="AK27" s="221"/>
      <c r="AL27" s="221"/>
      <c r="AM27" s="221"/>
      <c r="AN27" s="418"/>
      <c r="AO27" s="242"/>
      <c r="AP27" s="256" t="s">
        <v>420</v>
      </c>
      <c r="AQ27" s="256"/>
      <c r="AR27" s="221"/>
      <c r="AS27" s="221"/>
      <c r="AT27" s="221"/>
      <c r="AU27" s="221"/>
      <c r="AV27" s="221"/>
      <c r="AW27" s="221"/>
      <c r="AX27" s="221"/>
      <c r="AY27" s="221"/>
      <c r="AZ27" s="221"/>
      <c r="BA27" s="221"/>
      <c r="BB27" s="221"/>
      <c r="BC27" s="221"/>
      <c r="BD27" s="221"/>
      <c r="BE27" s="221"/>
      <c r="BF27" s="221"/>
      <c r="BG27" s="221"/>
      <c r="BH27" s="221"/>
      <c r="BI27" s="221"/>
      <c r="BJ27" s="243"/>
      <c r="BK27" s="384"/>
      <c r="BL27" s="242"/>
      <c r="BM27" s="256" t="s">
        <v>420</v>
      </c>
      <c r="BN27" s="221"/>
      <c r="BO27" s="221"/>
      <c r="BP27" s="221"/>
      <c r="BQ27" s="221"/>
      <c r="BR27" s="221"/>
      <c r="BS27" s="221"/>
      <c r="BT27" s="221"/>
      <c r="BU27" s="221"/>
      <c r="BV27" s="221"/>
      <c r="BW27" s="221"/>
      <c r="BX27" s="221"/>
      <c r="BY27" s="221"/>
      <c r="BZ27" s="221"/>
      <c r="CA27" s="221"/>
      <c r="CB27" s="221"/>
      <c r="CC27" s="221"/>
      <c r="CD27" s="243"/>
      <c r="CE27" s="384"/>
      <c r="CF27" s="242"/>
      <c r="CG27" s="256" t="s">
        <v>420</v>
      </c>
      <c r="CH27" s="221"/>
      <c r="CI27" s="221"/>
      <c r="CJ27" s="221"/>
      <c r="CK27" s="221"/>
      <c r="CL27" s="221"/>
      <c r="CM27" s="221"/>
      <c r="CN27" s="221"/>
      <c r="CO27" s="221"/>
      <c r="CP27" s="221"/>
      <c r="CQ27" s="221"/>
      <c r="CR27" s="221"/>
      <c r="CS27" s="221"/>
      <c r="CT27" s="221"/>
      <c r="CU27" s="221"/>
      <c r="CV27" s="221"/>
      <c r="CW27" s="221"/>
      <c r="CX27" s="243"/>
      <c r="CY27" s="384"/>
      <c r="CZ27" s="221"/>
      <c r="DA27" s="256" t="s">
        <v>420</v>
      </c>
      <c r="DB27" s="221"/>
      <c r="DC27" s="221"/>
      <c r="DD27" s="221"/>
      <c r="DE27" s="221"/>
      <c r="DF27" s="221"/>
      <c r="DG27" s="221"/>
      <c r="DH27" s="221"/>
      <c r="DI27" s="221"/>
      <c r="DJ27" s="221"/>
      <c r="DK27" s="221"/>
      <c r="DL27" s="221"/>
      <c r="DM27" s="221"/>
      <c r="DN27" s="221"/>
      <c r="DO27" s="221"/>
      <c r="DP27" s="221"/>
      <c r="DQ27" s="221"/>
      <c r="DR27" s="243"/>
      <c r="DS27" s="384"/>
      <c r="DT27" s="221"/>
      <c r="DU27" s="256" t="s">
        <v>420</v>
      </c>
      <c r="DV27" s="221"/>
      <c r="DW27" s="221"/>
      <c r="DX27" s="221"/>
      <c r="DY27" s="221"/>
      <c r="DZ27" s="221"/>
      <c r="EA27" s="221"/>
      <c r="EB27" s="221"/>
      <c r="EC27" s="221"/>
      <c r="ED27" s="221"/>
      <c r="EE27" s="221"/>
      <c r="EF27" s="221"/>
      <c r="EG27" s="221"/>
      <c r="EH27" s="221"/>
      <c r="EI27" s="221"/>
      <c r="EJ27" s="221"/>
      <c r="EK27" s="221"/>
      <c r="EL27" s="243"/>
      <c r="EM27" s="384"/>
      <c r="EN27" s="221"/>
      <c r="EO27" s="256" t="s">
        <v>420</v>
      </c>
      <c r="EP27" s="221"/>
      <c r="EQ27" s="221"/>
      <c r="ER27" s="221"/>
      <c r="ES27" s="221"/>
      <c r="ET27" s="221"/>
      <c r="EU27" s="221"/>
      <c r="EV27" s="221"/>
      <c r="EW27" s="221"/>
      <c r="EX27" s="221"/>
      <c r="EY27" s="221"/>
      <c r="EZ27" s="221"/>
      <c r="FA27" s="221"/>
      <c r="FB27" s="221"/>
      <c r="FC27" s="221"/>
      <c r="FD27" s="221"/>
      <c r="FE27" s="221"/>
      <c r="FF27" s="243"/>
      <c r="FG27" s="384"/>
      <c r="FH27" s="221"/>
      <c r="FI27" s="256" t="s">
        <v>420</v>
      </c>
      <c r="FJ27" s="221"/>
      <c r="FK27" s="221"/>
      <c r="FL27" s="221"/>
      <c r="FM27" s="221"/>
      <c r="FN27" s="221"/>
      <c r="FO27" s="221"/>
      <c r="FP27" s="221"/>
      <c r="FQ27" s="221"/>
      <c r="FR27" s="221"/>
      <c r="FS27" s="221"/>
      <c r="FT27" s="221"/>
      <c r="FU27" s="221"/>
      <c r="FV27" s="221"/>
      <c r="FW27" s="221"/>
      <c r="FX27" s="221"/>
      <c r="FY27" s="221"/>
      <c r="FZ27" s="243"/>
      <c r="GA27" s="384"/>
      <c r="GB27" s="221"/>
      <c r="GC27" s="256" t="s">
        <v>420</v>
      </c>
      <c r="GD27" s="221"/>
      <c r="GE27" s="221"/>
      <c r="GF27" s="221"/>
      <c r="GG27" s="221"/>
      <c r="GH27" s="221"/>
      <c r="GI27" s="221"/>
      <c r="GJ27" s="221"/>
      <c r="GK27" s="221"/>
      <c r="GL27" s="221"/>
      <c r="GM27" s="221"/>
      <c r="GN27" s="221"/>
      <c r="GO27" s="221"/>
      <c r="GP27" s="221"/>
      <c r="GQ27" s="221"/>
      <c r="GR27" s="221"/>
      <c r="GS27" s="221"/>
      <c r="GT27" s="243"/>
      <c r="GU27" s="384"/>
      <c r="GV27" s="221"/>
      <c r="GW27" s="256" t="s">
        <v>420</v>
      </c>
      <c r="GX27" s="221"/>
      <c r="GY27" s="221"/>
      <c r="GZ27" s="221"/>
      <c r="HA27" s="221"/>
      <c r="HB27" s="221"/>
      <c r="HC27" s="221"/>
      <c r="HD27" s="221"/>
      <c r="HE27" s="221"/>
      <c r="HF27" s="221"/>
      <c r="HG27" s="221"/>
      <c r="HH27" s="221"/>
      <c r="HI27" s="221"/>
      <c r="HJ27" s="221"/>
      <c r="HK27" s="221"/>
      <c r="HL27" s="221"/>
      <c r="HM27" s="221"/>
      <c r="HN27" s="243"/>
      <c r="HO27" s="384"/>
      <c r="HP27" s="221"/>
      <c r="HQ27" s="256" t="s">
        <v>420</v>
      </c>
      <c r="HR27" s="221"/>
      <c r="HS27" s="221"/>
      <c r="HT27" s="221"/>
      <c r="HU27" s="221"/>
      <c r="HV27" s="221"/>
      <c r="HW27" s="221"/>
      <c r="HX27" s="221"/>
      <c r="HY27" s="221"/>
      <c r="HZ27" s="221"/>
      <c r="IA27" s="221"/>
      <c r="IB27" s="221"/>
      <c r="IC27" s="221"/>
      <c r="ID27" s="221"/>
      <c r="IE27" s="221"/>
      <c r="IF27" s="221"/>
      <c r="IG27" s="221"/>
      <c r="IH27" s="243"/>
      <c r="II27" s="384"/>
      <c r="IJ27" s="221"/>
      <c r="IK27" s="256" t="s">
        <v>420</v>
      </c>
      <c r="IL27" s="221"/>
      <c r="IM27" s="221"/>
      <c r="IN27" s="221"/>
      <c r="IO27" s="221"/>
      <c r="IP27" s="221"/>
      <c r="IQ27" s="221"/>
      <c r="IR27" s="221"/>
      <c r="IS27" s="221"/>
      <c r="IT27" s="221"/>
      <c r="IU27" s="221"/>
      <c r="IV27" s="221"/>
      <c r="IW27" s="221"/>
      <c r="IX27" s="221"/>
      <c r="IY27" s="221"/>
      <c r="IZ27" s="221"/>
      <c r="JA27" s="221"/>
      <c r="JB27" s="243"/>
      <c r="JC27" s="384"/>
      <c r="JD27" s="221"/>
      <c r="JE27" s="256" t="s">
        <v>420</v>
      </c>
      <c r="JF27" s="221"/>
      <c r="JG27" s="221"/>
      <c r="JH27" s="221"/>
      <c r="JI27" s="221"/>
      <c r="JJ27" s="221"/>
      <c r="JK27" s="221"/>
      <c r="JL27" s="221"/>
      <c r="JM27" s="221"/>
      <c r="JN27" s="221"/>
      <c r="JO27" s="221"/>
      <c r="JP27" s="221"/>
      <c r="JQ27" s="221"/>
      <c r="JR27" s="221"/>
      <c r="JS27" s="221"/>
      <c r="JT27" s="221"/>
      <c r="JU27" s="221"/>
      <c r="JV27" s="243"/>
      <c r="JW27" s="384"/>
      <c r="JX27" s="221"/>
      <c r="JY27" s="256" t="s">
        <v>420</v>
      </c>
      <c r="JZ27" s="221"/>
      <c r="KA27" s="221"/>
      <c r="KB27" s="221"/>
      <c r="KC27" s="221"/>
      <c r="KD27" s="221"/>
      <c r="KE27" s="221"/>
      <c r="KF27" s="221"/>
      <c r="KG27" s="221"/>
      <c r="KH27" s="221"/>
      <c r="KI27" s="221"/>
      <c r="KJ27" s="221"/>
      <c r="KK27" s="221"/>
      <c r="KL27" s="221"/>
      <c r="KM27" s="221"/>
      <c r="KN27" s="221"/>
      <c r="KO27" s="221"/>
      <c r="KP27" s="243"/>
      <c r="KQ27" s="384"/>
      <c r="KR27" s="221"/>
      <c r="KS27" s="256" t="s">
        <v>420</v>
      </c>
      <c r="KT27" s="221"/>
      <c r="KU27" s="221"/>
      <c r="KV27" s="221"/>
      <c r="KW27" s="221"/>
      <c r="KX27" s="221"/>
      <c r="KY27" s="221"/>
      <c r="KZ27" s="221"/>
      <c r="LA27" s="221"/>
      <c r="LB27" s="221"/>
      <c r="LC27" s="221"/>
      <c r="LD27" s="221"/>
      <c r="LE27" s="221"/>
      <c r="LF27" s="221"/>
      <c r="LG27" s="221"/>
      <c r="LH27" s="221"/>
      <c r="LI27" s="221"/>
      <c r="LJ27" s="243"/>
      <c r="LK27" s="384"/>
      <c r="LL27" s="221"/>
      <c r="LM27" s="256" t="s">
        <v>420</v>
      </c>
      <c r="LN27" s="221"/>
      <c r="LO27" s="221"/>
      <c r="LP27" s="221"/>
      <c r="LQ27" s="221"/>
      <c r="LR27" s="221"/>
      <c r="LS27" s="221"/>
      <c r="LT27" s="221"/>
      <c r="LU27" s="221"/>
      <c r="LV27" s="221"/>
      <c r="LW27" s="221"/>
      <c r="LX27" s="221"/>
      <c r="LY27" s="221"/>
      <c r="LZ27" s="221"/>
      <c r="MA27" s="221"/>
      <c r="MB27" s="221"/>
      <c r="MC27" s="221"/>
      <c r="MD27" s="243"/>
    </row>
    <row r="28" spans="1:342" ht="12.75" customHeight="1" x14ac:dyDescent="0.2">
      <c r="A28" s="242"/>
      <c r="B28" s="221"/>
      <c r="C28" s="221"/>
      <c r="D28" s="221"/>
      <c r="E28" s="221"/>
      <c r="F28" s="221"/>
      <c r="G28" s="221"/>
      <c r="H28" s="221"/>
      <c r="I28" s="221"/>
      <c r="J28" s="221"/>
      <c r="K28" s="221"/>
      <c r="L28" s="221"/>
      <c r="M28" s="221"/>
      <c r="N28" s="221"/>
      <c r="O28" s="221"/>
      <c r="P28" s="221"/>
      <c r="Q28" s="221"/>
      <c r="R28" s="221"/>
      <c r="S28" s="221"/>
      <c r="T28" s="384"/>
      <c r="U28" s="221"/>
      <c r="V28" s="221"/>
      <c r="W28" s="221"/>
      <c r="X28" s="221"/>
      <c r="Y28" s="221"/>
      <c r="Z28" s="221"/>
      <c r="AA28" s="221"/>
      <c r="AB28" s="221"/>
      <c r="AC28" s="221"/>
      <c r="AD28" s="221"/>
      <c r="AE28" s="221"/>
      <c r="AF28" s="221"/>
      <c r="AG28" s="221"/>
      <c r="AH28" s="221"/>
      <c r="AI28" s="221"/>
      <c r="AJ28" s="221"/>
      <c r="AK28" s="221"/>
      <c r="AL28" s="221"/>
      <c r="AM28" s="221"/>
      <c r="AN28" s="418"/>
      <c r="AO28" s="242"/>
      <c r="AP28" s="221"/>
      <c r="AQ28" s="221"/>
      <c r="AR28" s="221"/>
      <c r="AS28" s="221"/>
      <c r="AT28" s="221"/>
      <c r="AU28" s="221"/>
      <c r="AV28" s="221"/>
      <c r="AW28" s="221"/>
      <c r="AX28" s="221"/>
      <c r="AY28" s="221"/>
      <c r="AZ28" s="221"/>
      <c r="BA28" s="221"/>
      <c r="BB28" s="221"/>
      <c r="BC28" s="221"/>
      <c r="BD28" s="221"/>
      <c r="BE28" s="221"/>
      <c r="BF28" s="221"/>
      <c r="BG28" s="221"/>
      <c r="BH28" s="221"/>
      <c r="BI28" s="221"/>
      <c r="BJ28" s="243"/>
      <c r="BK28" s="384"/>
      <c r="BL28" s="242"/>
      <c r="BM28" s="221"/>
      <c r="BN28" s="221"/>
      <c r="BO28" s="221"/>
      <c r="BP28" s="221"/>
      <c r="BQ28" s="221"/>
      <c r="BR28" s="221"/>
      <c r="BS28" s="221"/>
      <c r="BT28" s="221"/>
      <c r="BU28" s="221"/>
      <c r="BV28" s="221"/>
      <c r="BW28" s="221"/>
      <c r="BX28" s="221"/>
      <c r="BY28" s="221"/>
      <c r="BZ28" s="221"/>
      <c r="CA28" s="221"/>
      <c r="CB28" s="221"/>
      <c r="CC28" s="221"/>
      <c r="CD28" s="243"/>
      <c r="CE28" s="384"/>
      <c r="CF28" s="242"/>
      <c r="CG28" s="221"/>
      <c r="CH28" s="221"/>
      <c r="CI28" s="221"/>
      <c r="CJ28" s="221"/>
      <c r="CK28" s="221"/>
      <c r="CL28" s="221"/>
      <c r="CM28" s="221"/>
      <c r="CN28" s="221"/>
      <c r="CO28" s="221"/>
      <c r="CP28" s="221"/>
      <c r="CQ28" s="221"/>
      <c r="CR28" s="221"/>
      <c r="CS28" s="221"/>
      <c r="CT28" s="221"/>
      <c r="CU28" s="221"/>
      <c r="CV28" s="221"/>
      <c r="CW28" s="221"/>
      <c r="CX28" s="243"/>
      <c r="CY28" s="384"/>
      <c r="CZ28" s="221"/>
      <c r="DA28" s="221"/>
      <c r="DB28" s="221"/>
      <c r="DC28" s="221"/>
      <c r="DD28" s="221"/>
      <c r="DE28" s="221"/>
      <c r="DF28" s="221"/>
      <c r="DG28" s="221"/>
      <c r="DH28" s="221"/>
      <c r="DI28" s="221"/>
      <c r="DJ28" s="221"/>
      <c r="DK28" s="221"/>
      <c r="DL28" s="221"/>
      <c r="DM28" s="221"/>
      <c r="DN28" s="221"/>
      <c r="DO28" s="221"/>
      <c r="DP28" s="221"/>
      <c r="DQ28" s="221"/>
      <c r="DR28" s="243"/>
      <c r="DS28" s="384"/>
      <c r="DT28" s="221"/>
      <c r="DU28" s="221"/>
      <c r="DV28" s="221"/>
      <c r="DW28" s="221"/>
      <c r="DX28" s="221"/>
      <c r="DY28" s="221"/>
      <c r="DZ28" s="221"/>
      <c r="EA28" s="221"/>
      <c r="EB28" s="221"/>
      <c r="EC28" s="221"/>
      <c r="ED28" s="221"/>
      <c r="EE28" s="221"/>
      <c r="EF28" s="221"/>
      <c r="EG28" s="221"/>
      <c r="EH28" s="221"/>
      <c r="EI28" s="221"/>
      <c r="EJ28" s="221"/>
      <c r="EK28" s="221"/>
      <c r="EL28" s="243"/>
      <c r="EM28" s="384"/>
      <c r="EN28" s="221"/>
      <c r="EO28" s="221"/>
      <c r="EP28" s="221"/>
      <c r="EQ28" s="221"/>
      <c r="ER28" s="221"/>
      <c r="ES28" s="221"/>
      <c r="ET28" s="221"/>
      <c r="EU28" s="221"/>
      <c r="EV28" s="221"/>
      <c r="EW28" s="221"/>
      <c r="EX28" s="221"/>
      <c r="EY28" s="221"/>
      <c r="EZ28" s="221"/>
      <c r="FA28" s="221"/>
      <c r="FB28" s="221"/>
      <c r="FC28" s="221"/>
      <c r="FD28" s="221"/>
      <c r="FE28" s="221"/>
      <c r="FF28" s="243"/>
      <c r="FG28" s="384"/>
      <c r="FH28" s="221"/>
      <c r="FI28" s="221"/>
      <c r="FJ28" s="221"/>
      <c r="FK28" s="221"/>
      <c r="FL28" s="221"/>
      <c r="FM28" s="221"/>
      <c r="FN28" s="221"/>
      <c r="FO28" s="221"/>
      <c r="FP28" s="221"/>
      <c r="FQ28" s="221"/>
      <c r="FR28" s="221"/>
      <c r="FS28" s="221"/>
      <c r="FT28" s="221"/>
      <c r="FU28" s="221"/>
      <c r="FV28" s="221"/>
      <c r="FW28" s="221"/>
      <c r="FX28" s="221"/>
      <c r="FY28" s="221"/>
      <c r="FZ28" s="243"/>
      <c r="GA28" s="384"/>
      <c r="GB28" s="221"/>
      <c r="GC28" s="221"/>
      <c r="GD28" s="221"/>
      <c r="GE28" s="221"/>
      <c r="GF28" s="221"/>
      <c r="GG28" s="221"/>
      <c r="GH28" s="221"/>
      <c r="GI28" s="221"/>
      <c r="GJ28" s="221"/>
      <c r="GK28" s="221"/>
      <c r="GL28" s="221"/>
      <c r="GM28" s="221"/>
      <c r="GN28" s="221"/>
      <c r="GO28" s="221"/>
      <c r="GP28" s="221"/>
      <c r="GQ28" s="221"/>
      <c r="GR28" s="221"/>
      <c r="GS28" s="221"/>
      <c r="GT28" s="243"/>
      <c r="GU28" s="384"/>
      <c r="GV28" s="221"/>
      <c r="GW28" s="221"/>
      <c r="GX28" s="221"/>
      <c r="GY28" s="221"/>
      <c r="GZ28" s="221"/>
      <c r="HA28" s="221"/>
      <c r="HB28" s="221"/>
      <c r="HC28" s="221"/>
      <c r="HD28" s="221"/>
      <c r="HE28" s="221"/>
      <c r="HF28" s="221"/>
      <c r="HG28" s="221"/>
      <c r="HH28" s="221"/>
      <c r="HI28" s="221"/>
      <c r="HJ28" s="221"/>
      <c r="HK28" s="221"/>
      <c r="HL28" s="221"/>
      <c r="HM28" s="221"/>
      <c r="HN28" s="243"/>
      <c r="HO28" s="384"/>
      <c r="HP28" s="221"/>
      <c r="HQ28" s="221"/>
      <c r="HR28" s="221"/>
      <c r="HS28" s="221"/>
      <c r="HT28" s="221"/>
      <c r="HU28" s="221"/>
      <c r="HV28" s="221"/>
      <c r="HW28" s="221"/>
      <c r="HX28" s="221"/>
      <c r="HY28" s="221"/>
      <c r="HZ28" s="221"/>
      <c r="IA28" s="221"/>
      <c r="IB28" s="221"/>
      <c r="IC28" s="221"/>
      <c r="ID28" s="221"/>
      <c r="IE28" s="221"/>
      <c r="IF28" s="221"/>
      <c r="IG28" s="221"/>
      <c r="IH28" s="243"/>
      <c r="II28" s="384"/>
      <c r="IJ28" s="221"/>
      <c r="IK28" s="221"/>
      <c r="IL28" s="221"/>
      <c r="IM28" s="221"/>
      <c r="IN28" s="221"/>
      <c r="IO28" s="221"/>
      <c r="IP28" s="221"/>
      <c r="IQ28" s="221"/>
      <c r="IR28" s="221"/>
      <c r="IS28" s="221"/>
      <c r="IT28" s="221"/>
      <c r="IU28" s="221"/>
      <c r="IV28" s="221"/>
      <c r="IW28" s="221"/>
      <c r="IX28" s="221"/>
      <c r="IY28" s="221"/>
      <c r="IZ28" s="221"/>
      <c r="JA28" s="221"/>
      <c r="JB28" s="243"/>
      <c r="JC28" s="384"/>
      <c r="JD28" s="221"/>
      <c r="JE28" s="221"/>
      <c r="JF28" s="221"/>
      <c r="JG28" s="221"/>
      <c r="JH28" s="221"/>
      <c r="JI28" s="221"/>
      <c r="JJ28" s="221"/>
      <c r="JK28" s="221"/>
      <c r="JL28" s="221"/>
      <c r="JM28" s="221"/>
      <c r="JN28" s="221"/>
      <c r="JO28" s="221"/>
      <c r="JP28" s="221"/>
      <c r="JQ28" s="221"/>
      <c r="JR28" s="221"/>
      <c r="JS28" s="221"/>
      <c r="JT28" s="221"/>
      <c r="JU28" s="221"/>
      <c r="JV28" s="243"/>
      <c r="JW28" s="384"/>
      <c r="JX28" s="221"/>
      <c r="JY28" s="221"/>
      <c r="JZ28" s="221"/>
      <c r="KA28" s="221"/>
      <c r="KB28" s="221"/>
      <c r="KC28" s="221"/>
      <c r="KD28" s="221"/>
      <c r="KE28" s="221"/>
      <c r="KF28" s="221"/>
      <c r="KG28" s="221"/>
      <c r="KH28" s="221"/>
      <c r="KI28" s="221"/>
      <c r="KJ28" s="221"/>
      <c r="KK28" s="221"/>
      <c r="KL28" s="221"/>
      <c r="KM28" s="221"/>
      <c r="KN28" s="221"/>
      <c r="KO28" s="221"/>
      <c r="KP28" s="243"/>
      <c r="KQ28" s="384"/>
      <c r="KR28" s="221"/>
      <c r="KS28" s="221"/>
      <c r="KT28" s="221"/>
      <c r="KU28" s="221"/>
      <c r="KV28" s="221"/>
      <c r="KW28" s="221"/>
      <c r="KX28" s="221"/>
      <c r="KY28" s="221"/>
      <c r="KZ28" s="221"/>
      <c r="LA28" s="221"/>
      <c r="LB28" s="221"/>
      <c r="LC28" s="221"/>
      <c r="LD28" s="221"/>
      <c r="LE28" s="221"/>
      <c r="LF28" s="221"/>
      <c r="LG28" s="221"/>
      <c r="LH28" s="221"/>
      <c r="LI28" s="221"/>
      <c r="LJ28" s="243"/>
      <c r="LK28" s="384"/>
      <c r="LL28" s="221"/>
      <c r="LM28" s="221"/>
      <c r="LN28" s="221"/>
      <c r="LO28" s="221"/>
      <c r="LP28" s="221"/>
      <c r="LQ28" s="221"/>
      <c r="LR28" s="221"/>
      <c r="LS28" s="221"/>
      <c r="LT28" s="221"/>
      <c r="LU28" s="221"/>
      <c r="LV28" s="221"/>
      <c r="LW28" s="221"/>
      <c r="LX28" s="221"/>
      <c r="LY28" s="221"/>
      <c r="LZ28" s="221"/>
      <c r="MA28" s="221"/>
      <c r="MB28" s="221"/>
      <c r="MC28" s="221"/>
      <c r="MD28" s="243"/>
    </row>
    <row r="29" spans="1:342" ht="12.75" customHeight="1" x14ac:dyDescent="0.2">
      <c r="A29" s="242"/>
      <c r="B29" s="256" t="s">
        <v>421</v>
      </c>
      <c r="C29" s="221"/>
      <c r="D29" s="221"/>
      <c r="E29" s="221"/>
      <c r="F29" s="221"/>
      <c r="G29" s="221"/>
      <c r="H29" s="221"/>
      <c r="I29" s="221"/>
      <c r="J29" s="221"/>
      <c r="K29" s="221"/>
      <c r="L29" s="221"/>
      <c r="M29" s="221"/>
      <c r="N29" s="221"/>
      <c r="O29" s="221"/>
      <c r="P29" s="221"/>
      <c r="Q29" s="221"/>
      <c r="R29" s="221"/>
      <c r="S29" s="221"/>
      <c r="T29" s="384"/>
      <c r="U29" s="221"/>
      <c r="V29" s="256" t="s">
        <v>421</v>
      </c>
      <c r="W29" s="221"/>
      <c r="X29" s="221"/>
      <c r="Y29" s="221"/>
      <c r="Z29" s="221"/>
      <c r="AA29" s="221"/>
      <c r="AB29" s="221"/>
      <c r="AC29" s="221"/>
      <c r="AD29" s="221"/>
      <c r="AE29" s="221"/>
      <c r="AF29" s="221"/>
      <c r="AG29" s="221"/>
      <c r="AH29" s="221"/>
      <c r="AI29" s="221"/>
      <c r="AJ29" s="221"/>
      <c r="AK29" s="221"/>
      <c r="AL29" s="221"/>
      <c r="AM29" s="221"/>
      <c r="AN29" s="418"/>
      <c r="AO29" s="242"/>
      <c r="AP29" s="256" t="s">
        <v>421</v>
      </c>
      <c r="AQ29" s="221"/>
      <c r="AR29" s="221"/>
      <c r="AS29" s="221"/>
      <c r="AT29" s="221"/>
      <c r="AU29" s="221"/>
      <c r="AV29" s="221"/>
      <c r="AW29" s="221"/>
      <c r="AX29" s="221"/>
      <c r="AY29" s="221"/>
      <c r="AZ29" s="221"/>
      <c r="BA29" s="221"/>
      <c r="BB29" s="221"/>
      <c r="BC29" s="221"/>
      <c r="BD29" s="221"/>
      <c r="BE29" s="221"/>
      <c r="BF29" s="221"/>
      <c r="BG29" s="221"/>
      <c r="BH29" s="221"/>
      <c r="BI29" s="221"/>
      <c r="BJ29" s="243"/>
      <c r="BK29" s="384"/>
      <c r="BL29" s="242"/>
      <c r="BM29" s="256" t="s">
        <v>421</v>
      </c>
      <c r="BN29" s="221"/>
      <c r="BO29" s="221"/>
      <c r="BP29" s="221"/>
      <c r="BQ29" s="221"/>
      <c r="BR29" s="221"/>
      <c r="BS29" s="221"/>
      <c r="BT29" s="221"/>
      <c r="BU29" s="221"/>
      <c r="BV29" s="221"/>
      <c r="BW29" s="221"/>
      <c r="BX29" s="221"/>
      <c r="BY29" s="221"/>
      <c r="BZ29" s="221"/>
      <c r="CA29" s="221"/>
      <c r="CB29" s="221"/>
      <c r="CC29" s="221"/>
      <c r="CD29" s="243"/>
      <c r="CE29" s="384"/>
      <c r="CF29" s="242"/>
      <c r="CG29" s="256" t="s">
        <v>421</v>
      </c>
      <c r="CH29" s="221"/>
      <c r="CI29" s="221"/>
      <c r="CJ29" s="221"/>
      <c r="CK29" s="221"/>
      <c r="CL29" s="221"/>
      <c r="CM29" s="221"/>
      <c r="CN29" s="221"/>
      <c r="CO29" s="221"/>
      <c r="CP29" s="221"/>
      <c r="CQ29" s="221"/>
      <c r="CR29" s="221"/>
      <c r="CS29" s="221"/>
      <c r="CT29" s="221"/>
      <c r="CU29" s="221"/>
      <c r="CV29" s="221"/>
      <c r="CW29" s="221"/>
      <c r="CX29" s="243"/>
      <c r="CY29" s="384"/>
      <c r="CZ29" s="221"/>
      <c r="DA29" s="256" t="s">
        <v>421</v>
      </c>
      <c r="DB29" s="221"/>
      <c r="DC29" s="221"/>
      <c r="DD29" s="221"/>
      <c r="DE29" s="221"/>
      <c r="DF29" s="221"/>
      <c r="DG29" s="221"/>
      <c r="DH29" s="221"/>
      <c r="DI29" s="221"/>
      <c r="DJ29" s="221"/>
      <c r="DK29" s="221"/>
      <c r="DL29" s="221"/>
      <c r="DM29" s="221"/>
      <c r="DN29" s="221"/>
      <c r="DO29" s="221"/>
      <c r="DP29" s="221"/>
      <c r="DQ29" s="221"/>
      <c r="DR29" s="243"/>
      <c r="DS29" s="384"/>
      <c r="DT29" s="221"/>
      <c r="DU29" s="256" t="s">
        <v>421</v>
      </c>
      <c r="DV29" s="221"/>
      <c r="DW29" s="221"/>
      <c r="DX29" s="221"/>
      <c r="DY29" s="221"/>
      <c r="DZ29" s="221"/>
      <c r="EA29" s="221"/>
      <c r="EB29" s="221"/>
      <c r="EC29" s="221"/>
      <c r="ED29" s="221"/>
      <c r="EE29" s="221"/>
      <c r="EF29" s="221"/>
      <c r="EG29" s="221"/>
      <c r="EH29" s="221"/>
      <c r="EI29" s="221"/>
      <c r="EJ29" s="221"/>
      <c r="EK29" s="221"/>
      <c r="EL29" s="243"/>
      <c r="EM29" s="384"/>
      <c r="EN29" s="221"/>
      <c r="EO29" s="256" t="s">
        <v>421</v>
      </c>
      <c r="EP29" s="221"/>
      <c r="EQ29" s="221"/>
      <c r="ER29" s="221"/>
      <c r="ES29" s="221"/>
      <c r="ET29" s="221"/>
      <c r="EU29" s="221"/>
      <c r="EV29" s="221"/>
      <c r="EW29" s="221"/>
      <c r="EX29" s="221"/>
      <c r="EY29" s="221"/>
      <c r="EZ29" s="221"/>
      <c r="FA29" s="221"/>
      <c r="FB29" s="221"/>
      <c r="FC29" s="221"/>
      <c r="FD29" s="221"/>
      <c r="FE29" s="221"/>
      <c r="FF29" s="243"/>
      <c r="FG29" s="384"/>
      <c r="FH29" s="221"/>
      <c r="FI29" s="256" t="s">
        <v>421</v>
      </c>
      <c r="FJ29" s="221"/>
      <c r="FK29" s="221"/>
      <c r="FL29" s="221"/>
      <c r="FM29" s="221"/>
      <c r="FN29" s="221"/>
      <c r="FO29" s="221"/>
      <c r="FP29" s="221"/>
      <c r="FQ29" s="221"/>
      <c r="FR29" s="221"/>
      <c r="FS29" s="221"/>
      <c r="FT29" s="221"/>
      <c r="FU29" s="221"/>
      <c r="FV29" s="221"/>
      <c r="FW29" s="221"/>
      <c r="FX29" s="221"/>
      <c r="FY29" s="221"/>
      <c r="FZ29" s="243"/>
      <c r="GA29" s="384"/>
      <c r="GB29" s="221"/>
      <c r="GC29" s="256" t="s">
        <v>421</v>
      </c>
      <c r="GD29" s="221"/>
      <c r="GE29" s="221"/>
      <c r="GF29" s="221"/>
      <c r="GG29" s="221"/>
      <c r="GH29" s="221"/>
      <c r="GI29" s="221"/>
      <c r="GJ29" s="221"/>
      <c r="GK29" s="221"/>
      <c r="GL29" s="221"/>
      <c r="GM29" s="221"/>
      <c r="GN29" s="221"/>
      <c r="GO29" s="221"/>
      <c r="GP29" s="221"/>
      <c r="GQ29" s="221"/>
      <c r="GR29" s="221"/>
      <c r="GS29" s="221"/>
      <c r="GT29" s="243"/>
      <c r="GU29" s="384"/>
      <c r="GV29" s="221"/>
      <c r="GW29" s="256" t="s">
        <v>421</v>
      </c>
      <c r="GX29" s="221"/>
      <c r="GY29" s="221"/>
      <c r="GZ29" s="221"/>
      <c r="HA29" s="221"/>
      <c r="HB29" s="221"/>
      <c r="HC29" s="221"/>
      <c r="HD29" s="221"/>
      <c r="HE29" s="221"/>
      <c r="HF29" s="221"/>
      <c r="HG29" s="221"/>
      <c r="HH29" s="221"/>
      <c r="HI29" s="221"/>
      <c r="HJ29" s="221"/>
      <c r="HK29" s="221"/>
      <c r="HL29" s="221"/>
      <c r="HM29" s="221"/>
      <c r="HN29" s="243"/>
      <c r="HO29" s="384"/>
      <c r="HP29" s="221"/>
      <c r="HQ29" s="256" t="s">
        <v>421</v>
      </c>
      <c r="HR29" s="221"/>
      <c r="HS29" s="221"/>
      <c r="HT29" s="221"/>
      <c r="HU29" s="221"/>
      <c r="HV29" s="221"/>
      <c r="HW29" s="221"/>
      <c r="HX29" s="221"/>
      <c r="HY29" s="221"/>
      <c r="HZ29" s="221"/>
      <c r="IA29" s="221"/>
      <c r="IB29" s="221"/>
      <c r="IC29" s="221"/>
      <c r="ID29" s="221"/>
      <c r="IE29" s="221"/>
      <c r="IF29" s="221"/>
      <c r="IG29" s="221"/>
      <c r="IH29" s="243"/>
      <c r="II29" s="384"/>
      <c r="IJ29" s="221"/>
      <c r="IK29" s="256" t="s">
        <v>421</v>
      </c>
      <c r="IL29" s="221"/>
      <c r="IM29" s="221"/>
      <c r="IN29" s="221"/>
      <c r="IO29" s="221"/>
      <c r="IP29" s="221"/>
      <c r="IQ29" s="221"/>
      <c r="IR29" s="221"/>
      <c r="IS29" s="221"/>
      <c r="IT29" s="221"/>
      <c r="IU29" s="221"/>
      <c r="IV29" s="221"/>
      <c r="IW29" s="221"/>
      <c r="IX29" s="221"/>
      <c r="IY29" s="221"/>
      <c r="IZ29" s="221"/>
      <c r="JA29" s="221"/>
      <c r="JB29" s="243"/>
      <c r="JC29" s="384"/>
      <c r="JD29" s="221"/>
      <c r="JE29" s="256" t="s">
        <v>421</v>
      </c>
      <c r="JF29" s="221"/>
      <c r="JG29" s="221"/>
      <c r="JH29" s="221"/>
      <c r="JI29" s="221"/>
      <c r="JJ29" s="221"/>
      <c r="JK29" s="221"/>
      <c r="JL29" s="221"/>
      <c r="JM29" s="221"/>
      <c r="JN29" s="221"/>
      <c r="JO29" s="221"/>
      <c r="JP29" s="221"/>
      <c r="JQ29" s="221"/>
      <c r="JR29" s="221"/>
      <c r="JS29" s="221"/>
      <c r="JT29" s="221"/>
      <c r="JU29" s="221"/>
      <c r="JV29" s="243"/>
      <c r="JW29" s="384"/>
      <c r="JX29" s="221"/>
      <c r="JY29" s="256" t="s">
        <v>421</v>
      </c>
      <c r="JZ29" s="221"/>
      <c r="KA29" s="221"/>
      <c r="KB29" s="221"/>
      <c r="KC29" s="221"/>
      <c r="KD29" s="221"/>
      <c r="KE29" s="221"/>
      <c r="KF29" s="221"/>
      <c r="KG29" s="221"/>
      <c r="KH29" s="221"/>
      <c r="KI29" s="221"/>
      <c r="KJ29" s="221"/>
      <c r="KK29" s="221"/>
      <c r="KL29" s="221"/>
      <c r="KM29" s="221"/>
      <c r="KN29" s="221"/>
      <c r="KO29" s="221"/>
      <c r="KP29" s="243"/>
      <c r="KQ29" s="384"/>
      <c r="KR29" s="221"/>
      <c r="KS29" s="256" t="s">
        <v>421</v>
      </c>
      <c r="KT29" s="221"/>
      <c r="KU29" s="221"/>
      <c r="KV29" s="221"/>
      <c r="KW29" s="221"/>
      <c r="KX29" s="221"/>
      <c r="KY29" s="221"/>
      <c r="KZ29" s="221"/>
      <c r="LA29" s="221"/>
      <c r="LB29" s="221"/>
      <c r="LC29" s="221"/>
      <c r="LD29" s="221"/>
      <c r="LE29" s="221"/>
      <c r="LF29" s="221"/>
      <c r="LG29" s="221"/>
      <c r="LH29" s="221"/>
      <c r="LI29" s="221"/>
      <c r="LJ29" s="243"/>
      <c r="LK29" s="384"/>
      <c r="LL29" s="221"/>
      <c r="LM29" s="256" t="s">
        <v>421</v>
      </c>
      <c r="LN29" s="221"/>
      <c r="LO29" s="221"/>
      <c r="LP29" s="221"/>
      <c r="LQ29" s="221"/>
      <c r="LR29" s="221"/>
      <c r="LS29" s="221"/>
      <c r="LT29" s="221"/>
      <c r="LU29" s="221"/>
      <c r="LV29" s="221"/>
      <c r="LW29" s="221"/>
      <c r="LX29" s="221"/>
      <c r="LY29" s="221"/>
      <c r="LZ29" s="221"/>
      <c r="MA29" s="221"/>
      <c r="MB29" s="221"/>
      <c r="MC29" s="221"/>
      <c r="MD29" s="243"/>
    </row>
    <row r="30" spans="1:342" ht="12.75" customHeight="1" x14ac:dyDescent="0.2">
      <c r="A30" s="242"/>
      <c r="B30" s="256" t="s">
        <v>422</v>
      </c>
      <c r="C30" s="221"/>
      <c r="D30" s="221"/>
      <c r="E30" s="221"/>
      <c r="F30" s="221"/>
      <c r="G30" s="221"/>
      <c r="H30" s="221"/>
      <c r="I30" s="221"/>
      <c r="J30" s="221"/>
      <c r="K30" s="221"/>
      <c r="L30" s="221"/>
      <c r="M30" s="221"/>
      <c r="N30" s="221"/>
      <c r="O30" s="221"/>
      <c r="P30" s="221"/>
      <c r="Q30" s="221"/>
      <c r="R30" s="221"/>
      <c r="S30" s="221"/>
      <c r="T30" s="384"/>
      <c r="U30" s="221"/>
      <c r="V30" s="256" t="s">
        <v>422</v>
      </c>
      <c r="W30" s="221"/>
      <c r="X30" s="221"/>
      <c r="Y30" s="221"/>
      <c r="Z30" s="221"/>
      <c r="AA30" s="221"/>
      <c r="AB30" s="221"/>
      <c r="AC30" s="221"/>
      <c r="AD30" s="221"/>
      <c r="AE30" s="221"/>
      <c r="AF30" s="221"/>
      <c r="AG30" s="221"/>
      <c r="AH30" s="221"/>
      <c r="AI30" s="221"/>
      <c r="AJ30" s="221"/>
      <c r="AK30" s="221"/>
      <c r="AL30" s="221"/>
      <c r="AM30" s="221"/>
      <c r="AN30" s="418"/>
      <c r="AO30" s="242"/>
      <c r="AP30" s="256" t="s">
        <v>422</v>
      </c>
      <c r="AQ30" s="221"/>
      <c r="AR30" s="221"/>
      <c r="AS30" s="221"/>
      <c r="AT30" s="221"/>
      <c r="AU30" s="221"/>
      <c r="AV30" s="221"/>
      <c r="AW30" s="221"/>
      <c r="AX30" s="221"/>
      <c r="AY30" s="221"/>
      <c r="AZ30" s="221"/>
      <c r="BA30" s="221"/>
      <c r="BB30" s="221"/>
      <c r="BC30" s="221"/>
      <c r="BD30" s="221"/>
      <c r="BE30" s="221"/>
      <c r="BF30" s="221"/>
      <c r="BG30" s="221"/>
      <c r="BH30" s="221"/>
      <c r="BI30" s="221"/>
      <c r="BJ30" s="243"/>
      <c r="BK30" s="384"/>
      <c r="BL30" s="242"/>
      <c r="BM30" s="256" t="s">
        <v>422</v>
      </c>
      <c r="BN30" s="221"/>
      <c r="BO30" s="221"/>
      <c r="BP30" s="221"/>
      <c r="BQ30" s="221"/>
      <c r="BR30" s="221"/>
      <c r="BS30" s="221"/>
      <c r="BT30" s="221"/>
      <c r="BU30" s="221"/>
      <c r="BV30" s="221"/>
      <c r="BW30" s="221"/>
      <c r="BX30" s="221"/>
      <c r="BY30" s="221"/>
      <c r="BZ30" s="221"/>
      <c r="CA30" s="221"/>
      <c r="CB30" s="221"/>
      <c r="CC30" s="221"/>
      <c r="CD30" s="243"/>
      <c r="CE30" s="384"/>
      <c r="CF30" s="242"/>
      <c r="CG30" s="256" t="s">
        <v>422</v>
      </c>
      <c r="CH30" s="221"/>
      <c r="CI30" s="221"/>
      <c r="CJ30" s="221"/>
      <c r="CK30" s="221"/>
      <c r="CL30" s="221"/>
      <c r="CM30" s="221"/>
      <c r="CN30" s="221"/>
      <c r="CO30" s="221"/>
      <c r="CP30" s="221"/>
      <c r="CQ30" s="221"/>
      <c r="CR30" s="221"/>
      <c r="CS30" s="221"/>
      <c r="CT30" s="221"/>
      <c r="CU30" s="221"/>
      <c r="CV30" s="221"/>
      <c r="CW30" s="221"/>
      <c r="CX30" s="243"/>
      <c r="CY30" s="384"/>
      <c r="CZ30" s="221"/>
      <c r="DA30" s="256" t="s">
        <v>422</v>
      </c>
      <c r="DB30" s="221"/>
      <c r="DC30" s="221"/>
      <c r="DD30" s="221"/>
      <c r="DE30" s="221"/>
      <c r="DF30" s="221"/>
      <c r="DG30" s="221"/>
      <c r="DH30" s="221"/>
      <c r="DI30" s="221"/>
      <c r="DJ30" s="221"/>
      <c r="DK30" s="221"/>
      <c r="DL30" s="221"/>
      <c r="DM30" s="221"/>
      <c r="DN30" s="221"/>
      <c r="DO30" s="221"/>
      <c r="DP30" s="221"/>
      <c r="DQ30" s="221"/>
      <c r="DR30" s="243"/>
      <c r="DS30" s="384"/>
      <c r="DT30" s="221"/>
      <c r="DU30" s="256" t="s">
        <v>422</v>
      </c>
      <c r="DV30" s="221"/>
      <c r="DW30" s="221"/>
      <c r="DX30" s="221"/>
      <c r="DY30" s="221"/>
      <c r="DZ30" s="221"/>
      <c r="EA30" s="221"/>
      <c r="EB30" s="221"/>
      <c r="EC30" s="221"/>
      <c r="ED30" s="221"/>
      <c r="EE30" s="221"/>
      <c r="EF30" s="221"/>
      <c r="EG30" s="221"/>
      <c r="EH30" s="221"/>
      <c r="EI30" s="221"/>
      <c r="EJ30" s="221"/>
      <c r="EK30" s="221"/>
      <c r="EL30" s="243"/>
      <c r="EM30" s="384"/>
      <c r="EN30" s="221"/>
      <c r="EO30" s="256" t="s">
        <v>422</v>
      </c>
      <c r="EP30" s="221"/>
      <c r="EQ30" s="221"/>
      <c r="ER30" s="221"/>
      <c r="ES30" s="221"/>
      <c r="ET30" s="221"/>
      <c r="EU30" s="221"/>
      <c r="EV30" s="221"/>
      <c r="EW30" s="221"/>
      <c r="EX30" s="221"/>
      <c r="EY30" s="221"/>
      <c r="EZ30" s="221"/>
      <c r="FA30" s="221"/>
      <c r="FB30" s="221"/>
      <c r="FC30" s="221"/>
      <c r="FD30" s="221"/>
      <c r="FE30" s="221"/>
      <c r="FF30" s="243"/>
      <c r="FG30" s="384"/>
      <c r="FH30" s="221"/>
      <c r="FI30" s="256" t="s">
        <v>422</v>
      </c>
      <c r="FJ30" s="221"/>
      <c r="FK30" s="221"/>
      <c r="FL30" s="221"/>
      <c r="FM30" s="221"/>
      <c r="FN30" s="221"/>
      <c r="FO30" s="221"/>
      <c r="FP30" s="221"/>
      <c r="FQ30" s="221"/>
      <c r="FR30" s="221"/>
      <c r="FS30" s="221"/>
      <c r="FT30" s="221"/>
      <c r="FU30" s="221"/>
      <c r="FV30" s="221"/>
      <c r="FW30" s="221"/>
      <c r="FX30" s="221"/>
      <c r="FY30" s="221"/>
      <c r="FZ30" s="243"/>
      <c r="GA30" s="384"/>
      <c r="GB30" s="221"/>
      <c r="GC30" s="256" t="s">
        <v>422</v>
      </c>
      <c r="GD30" s="221"/>
      <c r="GE30" s="221"/>
      <c r="GF30" s="221"/>
      <c r="GG30" s="221"/>
      <c r="GH30" s="221"/>
      <c r="GI30" s="221"/>
      <c r="GJ30" s="221"/>
      <c r="GK30" s="221"/>
      <c r="GL30" s="221"/>
      <c r="GM30" s="221"/>
      <c r="GN30" s="221"/>
      <c r="GO30" s="221"/>
      <c r="GP30" s="221"/>
      <c r="GQ30" s="221"/>
      <c r="GR30" s="221"/>
      <c r="GS30" s="221"/>
      <c r="GT30" s="243"/>
      <c r="GU30" s="384"/>
      <c r="GV30" s="221"/>
      <c r="GW30" s="256" t="s">
        <v>422</v>
      </c>
      <c r="GX30" s="221"/>
      <c r="GY30" s="221"/>
      <c r="GZ30" s="221"/>
      <c r="HA30" s="221"/>
      <c r="HB30" s="221"/>
      <c r="HC30" s="221"/>
      <c r="HD30" s="221"/>
      <c r="HE30" s="221"/>
      <c r="HF30" s="221"/>
      <c r="HG30" s="221"/>
      <c r="HH30" s="221"/>
      <c r="HI30" s="221"/>
      <c r="HJ30" s="221"/>
      <c r="HK30" s="221"/>
      <c r="HL30" s="221"/>
      <c r="HM30" s="221"/>
      <c r="HN30" s="243"/>
      <c r="HO30" s="384"/>
      <c r="HP30" s="221"/>
      <c r="HQ30" s="256" t="s">
        <v>422</v>
      </c>
      <c r="HR30" s="221"/>
      <c r="HS30" s="221"/>
      <c r="HT30" s="221"/>
      <c r="HU30" s="221"/>
      <c r="HV30" s="221"/>
      <c r="HW30" s="221"/>
      <c r="HX30" s="221"/>
      <c r="HY30" s="221"/>
      <c r="HZ30" s="221"/>
      <c r="IA30" s="221"/>
      <c r="IB30" s="221"/>
      <c r="IC30" s="221"/>
      <c r="ID30" s="221"/>
      <c r="IE30" s="221"/>
      <c r="IF30" s="221"/>
      <c r="IG30" s="221"/>
      <c r="IH30" s="243"/>
      <c r="II30" s="384"/>
      <c r="IJ30" s="221"/>
      <c r="IK30" s="256" t="s">
        <v>422</v>
      </c>
      <c r="IL30" s="221"/>
      <c r="IM30" s="221"/>
      <c r="IN30" s="221"/>
      <c r="IO30" s="221"/>
      <c r="IP30" s="221"/>
      <c r="IQ30" s="221"/>
      <c r="IR30" s="221"/>
      <c r="IS30" s="221"/>
      <c r="IT30" s="221"/>
      <c r="IU30" s="221"/>
      <c r="IV30" s="221"/>
      <c r="IW30" s="221"/>
      <c r="IX30" s="221"/>
      <c r="IY30" s="221"/>
      <c r="IZ30" s="221"/>
      <c r="JA30" s="221"/>
      <c r="JB30" s="243"/>
      <c r="JC30" s="384"/>
      <c r="JD30" s="221"/>
      <c r="JE30" s="256" t="s">
        <v>422</v>
      </c>
      <c r="JF30" s="221"/>
      <c r="JG30" s="221"/>
      <c r="JH30" s="221"/>
      <c r="JI30" s="221"/>
      <c r="JJ30" s="221"/>
      <c r="JK30" s="221"/>
      <c r="JL30" s="221"/>
      <c r="JM30" s="221"/>
      <c r="JN30" s="221"/>
      <c r="JO30" s="221"/>
      <c r="JP30" s="221"/>
      <c r="JQ30" s="221"/>
      <c r="JR30" s="221"/>
      <c r="JS30" s="221"/>
      <c r="JT30" s="221"/>
      <c r="JU30" s="221"/>
      <c r="JV30" s="243"/>
      <c r="JW30" s="384"/>
      <c r="JX30" s="221"/>
      <c r="JY30" s="256" t="s">
        <v>422</v>
      </c>
      <c r="JZ30" s="221"/>
      <c r="KA30" s="221"/>
      <c r="KB30" s="221"/>
      <c r="KC30" s="221"/>
      <c r="KD30" s="221"/>
      <c r="KE30" s="221"/>
      <c r="KF30" s="221"/>
      <c r="KG30" s="221"/>
      <c r="KH30" s="221"/>
      <c r="KI30" s="221"/>
      <c r="KJ30" s="221"/>
      <c r="KK30" s="221"/>
      <c r="KL30" s="221"/>
      <c r="KM30" s="221"/>
      <c r="KN30" s="221"/>
      <c r="KO30" s="221"/>
      <c r="KP30" s="243"/>
      <c r="KQ30" s="384"/>
      <c r="KR30" s="221"/>
      <c r="KS30" s="256" t="s">
        <v>422</v>
      </c>
      <c r="KT30" s="221"/>
      <c r="KU30" s="221"/>
      <c r="KV30" s="221"/>
      <c r="KW30" s="221"/>
      <c r="KX30" s="221"/>
      <c r="KY30" s="221"/>
      <c r="KZ30" s="221"/>
      <c r="LA30" s="221"/>
      <c r="LB30" s="221"/>
      <c r="LC30" s="221"/>
      <c r="LD30" s="221"/>
      <c r="LE30" s="221"/>
      <c r="LF30" s="221"/>
      <c r="LG30" s="221"/>
      <c r="LH30" s="221"/>
      <c r="LI30" s="221"/>
      <c r="LJ30" s="243"/>
      <c r="LK30" s="384"/>
      <c r="LL30" s="221"/>
      <c r="LM30" s="256" t="s">
        <v>422</v>
      </c>
      <c r="LN30" s="221"/>
      <c r="LO30" s="221"/>
      <c r="LP30" s="221"/>
      <c r="LQ30" s="221"/>
      <c r="LR30" s="221"/>
      <c r="LS30" s="221"/>
      <c r="LT30" s="221"/>
      <c r="LU30" s="221"/>
      <c r="LV30" s="221"/>
      <c r="LW30" s="221"/>
      <c r="LX30" s="221"/>
      <c r="LY30" s="221"/>
      <c r="LZ30" s="221"/>
      <c r="MA30" s="221"/>
      <c r="MB30" s="221"/>
      <c r="MC30" s="221"/>
      <c r="MD30" s="243"/>
    </row>
    <row r="31" spans="1:342" ht="12.75" customHeight="1" x14ac:dyDescent="0.2">
      <c r="A31" s="242"/>
      <c r="B31" s="221"/>
      <c r="C31" s="221"/>
      <c r="D31" s="221"/>
      <c r="E31" s="221"/>
      <c r="F31" s="221"/>
      <c r="G31" s="221"/>
      <c r="H31" s="221"/>
      <c r="I31" s="221"/>
      <c r="J31" s="221"/>
      <c r="K31" s="221"/>
      <c r="L31" s="221"/>
      <c r="M31" s="221"/>
      <c r="N31" s="221"/>
      <c r="O31" s="221"/>
      <c r="P31" s="221"/>
      <c r="Q31" s="221"/>
      <c r="R31" s="221"/>
      <c r="S31" s="221"/>
      <c r="T31" s="384"/>
      <c r="U31" s="221"/>
      <c r="V31" s="221"/>
      <c r="W31" s="221"/>
      <c r="X31" s="221"/>
      <c r="Y31" s="221"/>
      <c r="Z31" s="221"/>
      <c r="AA31" s="221"/>
      <c r="AB31" s="221"/>
      <c r="AC31" s="221"/>
      <c r="AD31" s="221"/>
      <c r="AE31" s="221"/>
      <c r="AF31" s="221"/>
      <c r="AG31" s="221"/>
      <c r="AH31" s="221"/>
      <c r="AI31" s="221"/>
      <c r="AJ31" s="221"/>
      <c r="AK31" s="221"/>
      <c r="AL31" s="221"/>
      <c r="AM31" s="221"/>
      <c r="AN31" s="418"/>
      <c r="AO31" s="242"/>
      <c r="AP31" s="221"/>
      <c r="AQ31" s="221"/>
      <c r="AR31" s="221"/>
      <c r="AS31" s="221"/>
      <c r="AT31" s="221"/>
      <c r="AU31" s="221"/>
      <c r="AV31" s="221"/>
      <c r="AW31" s="221"/>
      <c r="AX31" s="221"/>
      <c r="AY31" s="221"/>
      <c r="AZ31" s="221"/>
      <c r="BA31" s="221"/>
      <c r="BB31" s="221"/>
      <c r="BC31" s="221"/>
      <c r="BD31" s="221"/>
      <c r="BE31" s="221"/>
      <c r="BF31" s="221"/>
      <c r="BG31" s="221"/>
      <c r="BH31" s="221"/>
      <c r="BI31" s="221"/>
      <c r="BJ31" s="243"/>
      <c r="BK31" s="384"/>
      <c r="BL31" s="242"/>
      <c r="BM31" s="221"/>
      <c r="BN31" s="221"/>
      <c r="BO31" s="221"/>
      <c r="BP31" s="221"/>
      <c r="BQ31" s="221"/>
      <c r="BR31" s="221"/>
      <c r="BS31" s="221"/>
      <c r="BT31" s="221"/>
      <c r="BU31" s="221"/>
      <c r="BV31" s="221"/>
      <c r="BW31" s="221"/>
      <c r="BX31" s="221"/>
      <c r="BY31" s="221"/>
      <c r="BZ31" s="221"/>
      <c r="CA31" s="221"/>
      <c r="CB31" s="221"/>
      <c r="CC31" s="221"/>
      <c r="CD31" s="243"/>
      <c r="CE31" s="384"/>
      <c r="CF31" s="242"/>
      <c r="CG31" s="221"/>
      <c r="CH31" s="221"/>
      <c r="CI31" s="221"/>
      <c r="CJ31" s="221"/>
      <c r="CK31" s="221"/>
      <c r="CL31" s="221"/>
      <c r="CM31" s="221"/>
      <c r="CN31" s="221"/>
      <c r="CO31" s="221"/>
      <c r="CP31" s="221"/>
      <c r="CQ31" s="221"/>
      <c r="CR31" s="221"/>
      <c r="CS31" s="221"/>
      <c r="CT31" s="221"/>
      <c r="CU31" s="221"/>
      <c r="CV31" s="221"/>
      <c r="CW31" s="221"/>
      <c r="CX31" s="243"/>
      <c r="CY31" s="384"/>
      <c r="CZ31" s="221"/>
      <c r="DA31" s="221"/>
      <c r="DB31" s="221"/>
      <c r="DC31" s="221"/>
      <c r="DD31" s="221"/>
      <c r="DE31" s="221"/>
      <c r="DF31" s="221"/>
      <c r="DG31" s="221"/>
      <c r="DH31" s="221"/>
      <c r="DI31" s="221"/>
      <c r="DJ31" s="221"/>
      <c r="DK31" s="221"/>
      <c r="DL31" s="221"/>
      <c r="DM31" s="221"/>
      <c r="DN31" s="221"/>
      <c r="DO31" s="221"/>
      <c r="DP31" s="221"/>
      <c r="DQ31" s="221"/>
      <c r="DR31" s="243"/>
      <c r="DS31" s="384"/>
      <c r="DT31" s="221"/>
      <c r="DU31" s="221"/>
      <c r="DV31" s="221"/>
      <c r="DW31" s="221"/>
      <c r="DX31" s="221"/>
      <c r="DY31" s="221"/>
      <c r="DZ31" s="221"/>
      <c r="EA31" s="221"/>
      <c r="EB31" s="221"/>
      <c r="EC31" s="221"/>
      <c r="ED31" s="221"/>
      <c r="EE31" s="221"/>
      <c r="EF31" s="221"/>
      <c r="EG31" s="221"/>
      <c r="EH31" s="221"/>
      <c r="EI31" s="221"/>
      <c r="EJ31" s="221"/>
      <c r="EK31" s="221"/>
      <c r="EL31" s="243"/>
      <c r="EM31" s="384"/>
      <c r="EN31" s="221"/>
      <c r="EO31" s="221"/>
      <c r="EP31" s="221"/>
      <c r="EQ31" s="221"/>
      <c r="ER31" s="221"/>
      <c r="ES31" s="221"/>
      <c r="ET31" s="221"/>
      <c r="EU31" s="221"/>
      <c r="EV31" s="221"/>
      <c r="EW31" s="221"/>
      <c r="EX31" s="221"/>
      <c r="EY31" s="221"/>
      <c r="EZ31" s="221"/>
      <c r="FA31" s="221"/>
      <c r="FB31" s="221"/>
      <c r="FC31" s="221"/>
      <c r="FD31" s="221"/>
      <c r="FE31" s="221"/>
      <c r="FF31" s="243"/>
      <c r="FG31" s="384"/>
      <c r="FH31" s="221"/>
      <c r="FI31" s="221"/>
      <c r="FJ31" s="221"/>
      <c r="FK31" s="221"/>
      <c r="FL31" s="221"/>
      <c r="FM31" s="221"/>
      <c r="FN31" s="221"/>
      <c r="FO31" s="221"/>
      <c r="FP31" s="221"/>
      <c r="FQ31" s="221"/>
      <c r="FR31" s="221"/>
      <c r="FS31" s="221"/>
      <c r="FT31" s="221"/>
      <c r="FU31" s="221"/>
      <c r="FV31" s="221"/>
      <c r="FW31" s="221"/>
      <c r="FX31" s="221"/>
      <c r="FY31" s="221"/>
      <c r="FZ31" s="243"/>
      <c r="GA31" s="384"/>
      <c r="GB31" s="221"/>
      <c r="GC31" s="221"/>
      <c r="GD31" s="221"/>
      <c r="GE31" s="221"/>
      <c r="GF31" s="221"/>
      <c r="GG31" s="221"/>
      <c r="GH31" s="221"/>
      <c r="GI31" s="221"/>
      <c r="GJ31" s="221"/>
      <c r="GK31" s="221"/>
      <c r="GL31" s="221"/>
      <c r="GM31" s="221"/>
      <c r="GN31" s="221"/>
      <c r="GO31" s="221"/>
      <c r="GP31" s="221"/>
      <c r="GQ31" s="221"/>
      <c r="GR31" s="221"/>
      <c r="GS31" s="221"/>
      <c r="GT31" s="243"/>
      <c r="GU31" s="384"/>
      <c r="GV31" s="221"/>
      <c r="GW31" s="221"/>
      <c r="GX31" s="221"/>
      <c r="GY31" s="221"/>
      <c r="GZ31" s="221"/>
      <c r="HA31" s="221"/>
      <c r="HB31" s="221"/>
      <c r="HC31" s="221"/>
      <c r="HD31" s="221"/>
      <c r="HE31" s="221"/>
      <c r="HF31" s="221"/>
      <c r="HG31" s="221"/>
      <c r="HH31" s="221"/>
      <c r="HI31" s="221"/>
      <c r="HJ31" s="221"/>
      <c r="HK31" s="221"/>
      <c r="HL31" s="221"/>
      <c r="HM31" s="221"/>
      <c r="HN31" s="243"/>
      <c r="HO31" s="384"/>
      <c r="HP31" s="221"/>
      <c r="HQ31" s="221"/>
      <c r="HR31" s="221"/>
      <c r="HS31" s="221"/>
      <c r="HT31" s="221"/>
      <c r="HU31" s="221"/>
      <c r="HV31" s="221"/>
      <c r="HW31" s="221"/>
      <c r="HX31" s="221"/>
      <c r="HY31" s="221"/>
      <c r="HZ31" s="221"/>
      <c r="IA31" s="221"/>
      <c r="IB31" s="221"/>
      <c r="IC31" s="221"/>
      <c r="ID31" s="221"/>
      <c r="IE31" s="221"/>
      <c r="IF31" s="221"/>
      <c r="IG31" s="221"/>
      <c r="IH31" s="243"/>
      <c r="II31" s="384"/>
      <c r="IJ31" s="221"/>
      <c r="IK31" s="221"/>
      <c r="IL31" s="221"/>
      <c r="IM31" s="221"/>
      <c r="IN31" s="221"/>
      <c r="IO31" s="221"/>
      <c r="IP31" s="221"/>
      <c r="IQ31" s="221"/>
      <c r="IR31" s="221"/>
      <c r="IS31" s="221"/>
      <c r="IT31" s="221"/>
      <c r="IU31" s="221"/>
      <c r="IV31" s="221"/>
      <c r="IW31" s="221"/>
      <c r="IX31" s="221"/>
      <c r="IY31" s="221"/>
      <c r="IZ31" s="221"/>
      <c r="JA31" s="221"/>
      <c r="JB31" s="243"/>
      <c r="JC31" s="384"/>
      <c r="JD31" s="221"/>
      <c r="JE31" s="221"/>
      <c r="JF31" s="221"/>
      <c r="JG31" s="221"/>
      <c r="JH31" s="221"/>
      <c r="JI31" s="221"/>
      <c r="JJ31" s="221"/>
      <c r="JK31" s="221"/>
      <c r="JL31" s="221"/>
      <c r="JM31" s="221"/>
      <c r="JN31" s="221"/>
      <c r="JO31" s="221"/>
      <c r="JP31" s="221"/>
      <c r="JQ31" s="221"/>
      <c r="JR31" s="221"/>
      <c r="JS31" s="221"/>
      <c r="JT31" s="221"/>
      <c r="JU31" s="221"/>
      <c r="JV31" s="243"/>
      <c r="JW31" s="384"/>
      <c r="JX31" s="221"/>
      <c r="JY31" s="221"/>
      <c r="JZ31" s="221"/>
      <c r="KA31" s="221"/>
      <c r="KB31" s="221"/>
      <c r="KC31" s="221"/>
      <c r="KD31" s="221"/>
      <c r="KE31" s="221"/>
      <c r="KF31" s="221"/>
      <c r="KG31" s="221"/>
      <c r="KH31" s="221"/>
      <c r="KI31" s="221"/>
      <c r="KJ31" s="221"/>
      <c r="KK31" s="221"/>
      <c r="KL31" s="221"/>
      <c r="KM31" s="221"/>
      <c r="KN31" s="221"/>
      <c r="KO31" s="221"/>
      <c r="KP31" s="243"/>
      <c r="KQ31" s="384"/>
      <c r="KR31" s="221"/>
      <c r="KS31" s="221"/>
      <c r="KT31" s="221"/>
      <c r="KU31" s="221"/>
      <c r="KV31" s="221"/>
      <c r="KW31" s="221"/>
      <c r="KX31" s="221"/>
      <c r="KY31" s="221"/>
      <c r="KZ31" s="221"/>
      <c r="LA31" s="221"/>
      <c r="LB31" s="221"/>
      <c r="LC31" s="221"/>
      <c r="LD31" s="221"/>
      <c r="LE31" s="221"/>
      <c r="LF31" s="221"/>
      <c r="LG31" s="221"/>
      <c r="LH31" s="221"/>
      <c r="LI31" s="221"/>
      <c r="LJ31" s="243"/>
      <c r="LK31" s="384"/>
      <c r="LL31" s="221"/>
      <c r="LM31" s="221"/>
      <c r="LN31" s="221"/>
      <c r="LO31" s="221"/>
      <c r="LP31" s="221"/>
      <c r="LQ31" s="221"/>
      <c r="LR31" s="221"/>
      <c r="LS31" s="221"/>
      <c r="LT31" s="221"/>
      <c r="LU31" s="221"/>
      <c r="LV31" s="221"/>
      <c r="LW31" s="221"/>
      <c r="LX31" s="221"/>
      <c r="LY31" s="221"/>
      <c r="LZ31" s="221"/>
      <c r="MA31" s="221"/>
      <c r="MB31" s="221"/>
      <c r="MC31" s="221"/>
      <c r="MD31" s="243"/>
    </row>
    <row r="32" spans="1:342" ht="12.75" customHeight="1" x14ac:dyDescent="0.2">
      <c r="A32" s="242"/>
      <c r="B32" s="221"/>
      <c r="C32" s="221"/>
      <c r="D32" s="221"/>
      <c r="E32" s="221"/>
      <c r="F32" s="221"/>
      <c r="G32" s="256"/>
      <c r="H32" s="221"/>
      <c r="I32" s="221"/>
      <c r="J32" s="221"/>
      <c r="K32" s="221"/>
      <c r="L32" s="221"/>
      <c r="M32" s="221"/>
      <c r="N32" s="221"/>
      <c r="O32" s="221"/>
      <c r="P32" s="221"/>
      <c r="Q32" s="221"/>
      <c r="R32" s="221"/>
      <c r="S32" s="221"/>
      <c r="T32" s="384"/>
      <c r="U32" s="221"/>
      <c r="V32" s="221"/>
      <c r="W32" s="221"/>
      <c r="X32" s="221"/>
      <c r="Y32" s="221"/>
      <c r="Z32" s="221"/>
      <c r="AA32" s="256"/>
      <c r="AB32" s="221"/>
      <c r="AC32" s="221"/>
      <c r="AD32" s="221"/>
      <c r="AE32" s="221"/>
      <c r="AF32" s="221"/>
      <c r="AG32" s="221"/>
      <c r="AH32" s="221"/>
      <c r="AI32" s="221"/>
      <c r="AJ32" s="221"/>
      <c r="AK32" s="221"/>
      <c r="AL32" s="221"/>
      <c r="AM32" s="221"/>
      <c r="AN32" s="418"/>
      <c r="AO32" s="242"/>
      <c r="AP32" s="221"/>
      <c r="AQ32" s="221"/>
      <c r="AR32" s="221"/>
      <c r="AS32" s="221"/>
      <c r="AT32" s="221"/>
      <c r="AU32" s="221"/>
      <c r="AV32" s="221"/>
      <c r="AW32" s="221"/>
      <c r="AX32" s="221"/>
      <c r="AY32" s="221"/>
      <c r="AZ32" s="221"/>
      <c r="BA32" s="221"/>
      <c r="BB32" s="221"/>
      <c r="BC32" s="221"/>
      <c r="BD32" s="221"/>
      <c r="BE32" s="221"/>
      <c r="BF32" s="221"/>
      <c r="BG32" s="221"/>
      <c r="BH32" s="221"/>
      <c r="BI32" s="221"/>
      <c r="BJ32" s="243"/>
      <c r="BK32" s="384"/>
      <c r="BL32" s="242"/>
      <c r="BM32" s="221"/>
      <c r="BN32" s="221"/>
      <c r="BO32" s="221"/>
      <c r="BP32" s="221"/>
      <c r="BQ32" s="221"/>
      <c r="BR32" s="256"/>
      <c r="BS32" s="221"/>
      <c r="BT32" s="221"/>
      <c r="BU32" s="221"/>
      <c r="BV32" s="221"/>
      <c r="BW32" s="221"/>
      <c r="BX32" s="221"/>
      <c r="BY32" s="221"/>
      <c r="BZ32" s="221"/>
      <c r="CA32" s="221"/>
      <c r="CB32" s="221"/>
      <c r="CC32" s="221"/>
      <c r="CD32" s="243"/>
      <c r="CE32" s="384"/>
      <c r="CF32" s="242"/>
      <c r="CG32" s="221"/>
      <c r="CH32" s="221"/>
      <c r="CI32" s="221"/>
      <c r="CJ32" s="221"/>
      <c r="CK32" s="221"/>
      <c r="CL32" s="256"/>
      <c r="CM32" s="221"/>
      <c r="CN32" s="221"/>
      <c r="CO32" s="221"/>
      <c r="CP32" s="221"/>
      <c r="CQ32" s="221"/>
      <c r="CR32" s="221"/>
      <c r="CS32" s="221"/>
      <c r="CT32" s="221"/>
      <c r="CU32" s="221"/>
      <c r="CV32" s="221"/>
      <c r="CW32" s="221"/>
      <c r="CX32" s="243"/>
      <c r="CY32" s="384"/>
      <c r="CZ32" s="221"/>
      <c r="DA32" s="221"/>
      <c r="DB32" s="221"/>
      <c r="DC32" s="221"/>
      <c r="DD32" s="221"/>
      <c r="DE32" s="221"/>
      <c r="DF32" s="256"/>
      <c r="DG32" s="221"/>
      <c r="DH32" s="221"/>
      <c r="DI32" s="221"/>
      <c r="DJ32" s="221"/>
      <c r="DK32" s="221"/>
      <c r="DL32" s="221"/>
      <c r="DM32" s="221"/>
      <c r="DN32" s="221"/>
      <c r="DO32" s="221"/>
      <c r="DP32" s="221"/>
      <c r="DQ32" s="221"/>
      <c r="DR32" s="243"/>
      <c r="DS32" s="384"/>
      <c r="DT32" s="221"/>
      <c r="DU32" s="221"/>
      <c r="DV32" s="221"/>
      <c r="DW32" s="221"/>
      <c r="DX32" s="221"/>
      <c r="DY32" s="221"/>
      <c r="DZ32" s="256"/>
      <c r="EA32" s="221"/>
      <c r="EB32" s="221"/>
      <c r="EC32" s="221"/>
      <c r="ED32" s="221"/>
      <c r="EE32" s="221"/>
      <c r="EF32" s="221"/>
      <c r="EG32" s="221"/>
      <c r="EH32" s="221"/>
      <c r="EI32" s="221"/>
      <c r="EJ32" s="221"/>
      <c r="EK32" s="221"/>
      <c r="EL32" s="243"/>
      <c r="EM32" s="384"/>
      <c r="EN32" s="221"/>
      <c r="EO32" s="221"/>
      <c r="EP32" s="221"/>
      <c r="EQ32" s="221"/>
      <c r="ER32" s="221"/>
      <c r="ES32" s="221"/>
      <c r="ET32" s="256"/>
      <c r="EU32" s="221"/>
      <c r="EV32" s="221"/>
      <c r="EW32" s="221"/>
      <c r="EX32" s="221"/>
      <c r="EY32" s="221"/>
      <c r="EZ32" s="221"/>
      <c r="FA32" s="221"/>
      <c r="FB32" s="221"/>
      <c r="FC32" s="221"/>
      <c r="FD32" s="221"/>
      <c r="FE32" s="221"/>
      <c r="FF32" s="243"/>
      <c r="FG32" s="384"/>
      <c r="FH32" s="221"/>
      <c r="FI32" s="221"/>
      <c r="FJ32" s="221"/>
      <c r="FK32" s="221"/>
      <c r="FL32" s="221"/>
      <c r="FM32" s="221"/>
      <c r="FN32" s="256"/>
      <c r="FO32" s="221"/>
      <c r="FP32" s="221"/>
      <c r="FQ32" s="221"/>
      <c r="FR32" s="221"/>
      <c r="FS32" s="221"/>
      <c r="FT32" s="221"/>
      <c r="FU32" s="221"/>
      <c r="FV32" s="221"/>
      <c r="FW32" s="221"/>
      <c r="FX32" s="221"/>
      <c r="FY32" s="221"/>
      <c r="FZ32" s="243"/>
      <c r="GA32" s="384"/>
      <c r="GB32" s="221"/>
      <c r="GC32" s="221"/>
      <c r="GD32" s="221"/>
      <c r="GE32" s="221"/>
      <c r="GF32" s="221"/>
      <c r="GG32" s="221"/>
      <c r="GH32" s="256"/>
      <c r="GI32" s="221"/>
      <c r="GJ32" s="221"/>
      <c r="GK32" s="221"/>
      <c r="GL32" s="221"/>
      <c r="GM32" s="221"/>
      <c r="GN32" s="221"/>
      <c r="GO32" s="221"/>
      <c r="GP32" s="221"/>
      <c r="GQ32" s="221"/>
      <c r="GR32" s="221"/>
      <c r="GS32" s="221"/>
      <c r="GT32" s="243"/>
      <c r="GU32" s="384"/>
      <c r="GV32" s="221"/>
      <c r="GW32" s="221"/>
      <c r="GX32" s="221"/>
      <c r="GY32" s="221"/>
      <c r="GZ32" s="221"/>
      <c r="HA32" s="221"/>
      <c r="HB32" s="256"/>
      <c r="HC32" s="221"/>
      <c r="HD32" s="221"/>
      <c r="HE32" s="221"/>
      <c r="HF32" s="221"/>
      <c r="HG32" s="221"/>
      <c r="HH32" s="221"/>
      <c r="HI32" s="221"/>
      <c r="HJ32" s="221"/>
      <c r="HK32" s="221"/>
      <c r="HL32" s="221"/>
      <c r="HM32" s="221"/>
      <c r="HN32" s="243"/>
      <c r="HO32" s="384"/>
      <c r="HP32" s="221"/>
      <c r="HQ32" s="221"/>
      <c r="HR32" s="221"/>
      <c r="HS32" s="221"/>
      <c r="HT32" s="221"/>
      <c r="HU32" s="221"/>
      <c r="HV32" s="256"/>
      <c r="HW32" s="221"/>
      <c r="HX32" s="221"/>
      <c r="HY32" s="221"/>
      <c r="HZ32" s="221"/>
      <c r="IA32" s="221"/>
      <c r="IB32" s="221"/>
      <c r="IC32" s="221"/>
      <c r="ID32" s="221"/>
      <c r="IE32" s="221"/>
      <c r="IF32" s="221"/>
      <c r="IG32" s="221"/>
      <c r="IH32" s="243"/>
      <c r="II32" s="384"/>
      <c r="IJ32" s="221"/>
      <c r="IK32" s="221"/>
      <c r="IL32" s="221"/>
      <c r="IM32" s="221"/>
      <c r="IN32" s="221"/>
      <c r="IO32" s="221"/>
      <c r="IP32" s="256"/>
      <c r="IQ32" s="221"/>
      <c r="IR32" s="221"/>
      <c r="IS32" s="221"/>
      <c r="IT32" s="221"/>
      <c r="IU32" s="221"/>
      <c r="IV32" s="221"/>
      <c r="IW32" s="221"/>
      <c r="IX32" s="221"/>
      <c r="IY32" s="221"/>
      <c r="IZ32" s="221"/>
      <c r="JA32" s="221"/>
      <c r="JB32" s="243"/>
      <c r="JC32" s="384"/>
      <c r="JD32" s="221"/>
      <c r="JE32" s="221"/>
      <c r="JF32" s="221"/>
      <c r="JG32" s="221"/>
      <c r="JH32" s="221"/>
      <c r="JI32" s="221"/>
      <c r="JJ32" s="256"/>
      <c r="JK32" s="221"/>
      <c r="JL32" s="221"/>
      <c r="JM32" s="221"/>
      <c r="JN32" s="221"/>
      <c r="JO32" s="221"/>
      <c r="JP32" s="221"/>
      <c r="JQ32" s="221"/>
      <c r="JR32" s="221"/>
      <c r="JS32" s="221"/>
      <c r="JT32" s="221"/>
      <c r="JU32" s="221"/>
      <c r="JV32" s="243"/>
      <c r="JW32" s="384"/>
      <c r="JX32" s="221"/>
      <c r="JY32" s="221"/>
      <c r="JZ32" s="221"/>
      <c r="KA32" s="221"/>
      <c r="KB32" s="221"/>
      <c r="KC32" s="221"/>
      <c r="KD32" s="256"/>
      <c r="KE32" s="221"/>
      <c r="KF32" s="221"/>
      <c r="KG32" s="221"/>
      <c r="KH32" s="221"/>
      <c r="KI32" s="221"/>
      <c r="KJ32" s="221"/>
      <c r="KK32" s="221"/>
      <c r="KL32" s="221"/>
      <c r="KM32" s="221"/>
      <c r="KN32" s="221"/>
      <c r="KO32" s="221"/>
      <c r="KP32" s="243"/>
      <c r="KQ32" s="384"/>
      <c r="KR32" s="221"/>
      <c r="KS32" s="221"/>
      <c r="KT32" s="221"/>
      <c r="KU32" s="221"/>
      <c r="KV32" s="221"/>
      <c r="KW32" s="221"/>
      <c r="KX32" s="256"/>
      <c r="KY32" s="221"/>
      <c r="KZ32" s="221"/>
      <c r="LA32" s="221"/>
      <c r="LB32" s="221"/>
      <c r="LC32" s="221"/>
      <c r="LD32" s="221"/>
      <c r="LE32" s="221"/>
      <c r="LF32" s="221"/>
      <c r="LG32" s="221"/>
      <c r="LH32" s="221"/>
      <c r="LI32" s="221"/>
      <c r="LJ32" s="243"/>
      <c r="LK32" s="384"/>
      <c r="LL32" s="221"/>
      <c r="LM32" s="221"/>
      <c r="LN32" s="221"/>
      <c r="LO32" s="221"/>
      <c r="LP32" s="221"/>
      <c r="LQ32" s="221"/>
      <c r="LR32" s="256"/>
      <c r="LS32" s="221"/>
      <c r="LT32" s="221"/>
      <c r="LU32" s="221"/>
      <c r="LV32" s="221"/>
      <c r="LW32" s="221"/>
      <c r="LX32" s="221"/>
      <c r="LY32" s="221"/>
      <c r="LZ32" s="221"/>
      <c r="MA32" s="221"/>
      <c r="MB32" s="221"/>
      <c r="MC32" s="221"/>
      <c r="MD32" s="243"/>
    </row>
    <row r="33" spans="1:342" ht="12.75" customHeight="1" x14ac:dyDescent="0.2">
      <c r="A33" s="242"/>
      <c r="B33" s="221"/>
      <c r="C33" s="221"/>
      <c r="D33" s="221"/>
      <c r="E33" s="221"/>
      <c r="F33" s="221"/>
      <c r="G33" s="221"/>
      <c r="H33" s="221"/>
      <c r="I33" s="221"/>
      <c r="J33" s="221"/>
      <c r="K33" s="221"/>
      <c r="L33" s="221"/>
      <c r="M33" s="221"/>
      <c r="N33" s="221"/>
      <c r="O33" s="221"/>
      <c r="P33" s="221"/>
      <c r="Q33" s="221"/>
      <c r="R33" s="221"/>
      <c r="S33" s="221"/>
      <c r="T33" s="384"/>
      <c r="U33" s="221"/>
      <c r="V33" s="221"/>
      <c r="W33" s="221"/>
      <c r="X33" s="221"/>
      <c r="Y33" s="221"/>
      <c r="Z33" s="221"/>
      <c r="AA33" s="221"/>
      <c r="AB33" s="221"/>
      <c r="AC33" s="221"/>
      <c r="AD33" s="221"/>
      <c r="AE33" s="221"/>
      <c r="AF33" s="221"/>
      <c r="AG33" s="221"/>
      <c r="AH33" s="221"/>
      <c r="AI33" s="221"/>
      <c r="AJ33" s="221"/>
      <c r="AK33" s="221"/>
      <c r="AL33" s="221"/>
      <c r="AM33" s="221"/>
      <c r="AN33" s="418"/>
      <c r="AO33" s="242"/>
      <c r="AP33" s="221"/>
      <c r="AQ33" s="221"/>
      <c r="AR33" s="256"/>
      <c r="AS33" s="221"/>
      <c r="AT33" s="221"/>
      <c r="AU33" s="221"/>
      <c r="AV33" s="221"/>
      <c r="AW33" s="221"/>
      <c r="AX33" s="221"/>
      <c r="AY33" s="221"/>
      <c r="AZ33" s="221"/>
      <c r="BA33" s="221"/>
      <c r="BB33" s="221"/>
      <c r="BC33" s="221"/>
      <c r="BD33" s="221"/>
      <c r="BE33" s="221"/>
      <c r="BF33" s="221"/>
      <c r="BG33" s="221"/>
      <c r="BH33" s="221"/>
      <c r="BI33" s="221"/>
      <c r="BJ33" s="243"/>
      <c r="BK33" s="384"/>
      <c r="BL33" s="242"/>
      <c r="BM33" s="221"/>
      <c r="BN33" s="221"/>
      <c r="BO33" s="256"/>
      <c r="BP33" s="221"/>
      <c r="BQ33" s="221"/>
      <c r="BR33" s="221"/>
      <c r="BS33" s="221"/>
      <c r="BT33" s="221"/>
      <c r="BU33" s="221"/>
      <c r="BV33" s="221"/>
      <c r="BW33" s="221"/>
      <c r="BX33" s="221"/>
      <c r="BY33" s="221"/>
      <c r="BZ33" s="221"/>
      <c r="CA33" s="221"/>
      <c r="CB33" s="221"/>
      <c r="CC33" s="221"/>
      <c r="CD33" s="243"/>
      <c r="CE33" s="384"/>
      <c r="CF33" s="242"/>
      <c r="CG33" s="221"/>
      <c r="CH33" s="221"/>
      <c r="CI33" s="256"/>
      <c r="CJ33" s="221"/>
      <c r="CK33" s="221"/>
      <c r="CL33" s="221"/>
      <c r="CM33" s="221"/>
      <c r="CN33" s="221"/>
      <c r="CO33" s="221"/>
      <c r="CP33" s="221"/>
      <c r="CQ33" s="221"/>
      <c r="CR33" s="221"/>
      <c r="CS33" s="221"/>
      <c r="CT33" s="221"/>
      <c r="CU33" s="221"/>
      <c r="CV33" s="221"/>
      <c r="CW33" s="221"/>
      <c r="CX33" s="243"/>
      <c r="CY33" s="384"/>
      <c r="CZ33" s="221"/>
      <c r="DA33" s="221"/>
      <c r="DB33" s="221"/>
      <c r="DC33" s="256"/>
      <c r="DD33" s="221"/>
      <c r="DE33" s="221"/>
      <c r="DF33" s="221"/>
      <c r="DG33" s="221"/>
      <c r="DH33" s="221"/>
      <c r="DI33" s="221"/>
      <c r="DJ33" s="221"/>
      <c r="DK33" s="221"/>
      <c r="DL33" s="221"/>
      <c r="DM33" s="221"/>
      <c r="DN33" s="221"/>
      <c r="DO33" s="221"/>
      <c r="DP33" s="221"/>
      <c r="DQ33" s="221"/>
      <c r="DR33" s="243"/>
      <c r="DS33" s="384"/>
      <c r="DT33" s="221"/>
      <c r="DU33" s="221"/>
      <c r="DV33" s="221"/>
      <c r="DW33" s="256"/>
      <c r="DX33" s="221"/>
      <c r="DY33" s="221"/>
      <c r="DZ33" s="221"/>
      <c r="EA33" s="221"/>
      <c r="EB33" s="221"/>
      <c r="EC33" s="221"/>
      <c r="ED33" s="221"/>
      <c r="EE33" s="221"/>
      <c r="EF33" s="221"/>
      <c r="EG33" s="221"/>
      <c r="EH33" s="221"/>
      <c r="EI33" s="221"/>
      <c r="EJ33" s="221"/>
      <c r="EK33" s="221"/>
      <c r="EL33" s="243"/>
      <c r="EM33" s="384"/>
      <c r="EN33" s="221"/>
      <c r="EO33" s="221"/>
      <c r="EP33" s="221"/>
      <c r="EQ33" s="256"/>
      <c r="ER33" s="221"/>
      <c r="ES33" s="221"/>
      <c r="ET33" s="221"/>
      <c r="EU33" s="221"/>
      <c r="EV33" s="221"/>
      <c r="EW33" s="221"/>
      <c r="EX33" s="221"/>
      <c r="EY33" s="221"/>
      <c r="EZ33" s="221"/>
      <c r="FA33" s="221"/>
      <c r="FB33" s="221"/>
      <c r="FC33" s="221"/>
      <c r="FD33" s="221"/>
      <c r="FE33" s="221"/>
      <c r="FF33" s="243"/>
      <c r="FG33" s="384"/>
      <c r="FH33" s="221"/>
      <c r="FI33" s="221"/>
      <c r="FJ33" s="221"/>
      <c r="FK33" s="256"/>
      <c r="FL33" s="221"/>
      <c r="FM33" s="221"/>
      <c r="FN33" s="221"/>
      <c r="FO33" s="221"/>
      <c r="FP33" s="221"/>
      <c r="FQ33" s="221"/>
      <c r="FR33" s="221"/>
      <c r="FS33" s="221"/>
      <c r="FT33" s="221"/>
      <c r="FU33" s="221"/>
      <c r="FV33" s="221"/>
      <c r="FW33" s="221"/>
      <c r="FX33" s="221"/>
      <c r="FY33" s="221"/>
      <c r="FZ33" s="243"/>
      <c r="GA33" s="384"/>
      <c r="GB33" s="221"/>
      <c r="GC33" s="221"/>
      <c r="GD33" s="221"/>
      <c r="GE33" s="256"/>
      <c r="GF33" s="221"/>
      <c r="GG33" s="221"/>
      <c r="GH33" s="221"/>
      <c r="GI33" s="221"/>
      <c r="GJ33" s="221"/>
      <c r="GK33" s="221"/>
      <c r="GL33" s="221"/>
      <c r="GM33" s="221"/>
      <c r="GN33" s="221"/>
      <c r="GO33" s="221"/>
      <c r="GP33" s="221"/>
      <c r="GQ33" s="221"/>
      <c r="GR33" s="221"/>
      <c r="GS33" s="221"/>
      <c r="GT33" s="243"/>
      <c r="GU33" s="384"/>
      <c r="GV33" s="221"/>
      <c r="GW33" s="221"/>
      <c r="GX33" s="221"/>
      <c r="GY33" s="256"/>
      <c r="GZ33" s="221"/>
      <c r="HA33" s="221"/>
      <c r="HB33" s="221"/>
      <c r="HC33" s="221"/>
      <c r="HD33" s="221"/>
      <c r="HE33" s="221"/>
      <c r="HF33" s="221"/>
      <c r="HG33" s="221"/>
      <c r="HH33" s="221"/>
      <c r="HI33" s="221"/>
      <c r="HJ33" s="221"/>
      <c r="HK33" s="221"/>
      <c r="HL33" s="221"/>
      <c r="HM33" s="221"/>
      <c r="HN33" s="243"/>
      <c r="HO33" s="384"/>
      <c r="HP33" s="221"/>
      <c r="HQ33" s="221"/>
      <c r="HR33" s="221"/>
      <c r="HS33" s="256"/>
      <c r="HT33" s="221"/>
      <c r="HU33" s="221"/>
      <c r="HV33" s="221"/>
      <c r="HW33" s="221"/>
      <c r="HX33" s="221"/>
      <c r="HY33" s="221"/>
      <c r="HZ33" s="221"/>
      <c r="IA33" s="221"/>
      <c r="IB33" s="221"/>
      <c r="IC33" s="221"/>
      <c r="ID33" s="221"/>
      <c r="IE33" s="221"/>
      <c r="IF33" s="221"/>
      <c r="IG33" s="221"/>
      <c r="IH33" s="243"/>
      <c r="II33" s="384"/>
      <c r="IJ33" s="221"/>
      <c r="IK33" s="221"/>
      <c r="IL33" s="221"/>
      <c r="IM33" s="256"/>
      <c r="IN33" s="221"/>
      <c r="IO33" s="221"/>
      <c r="IP33" s="221"/>
      <c r="IQ33" s="221"/>
      <c r="IR33" s="221"/>
      <c r="IS33" s="221"/>
      <c r="IT33" s="221"/>
      <c r="IU33" s="221"/>
      <c r="IV33" s="221"/>
      <c r="IW33" s="221"/>
      <c r="IX33" s="221"/>
      <c r="IY33" s="221"/>
      <c r="IZ33" s="221"/>
      <c r="JA33" s="221"/>
      <c r="JB33" s="243"/>
      <c r="JC33" s="384"/>
      <c r="JD33" s="221"/>
      <c r="JE33" s="221"/>
      <c r="JF33" s="221"/>
      <c r="JG33" s="256"/>
      <c r="JH33" s="221"/>
      <c r="JI33" s="221"/>
      <c r="JJ33" s="221"/>
      <c r="JK33" s="221"/>
      <c r="JL33" s="221"/>
      <c r="JM33" s="221"/>
      <c r="JN33" s="221"/>
      <c r="JO33" s="221"/>
      <c r="JP33" s="221"/>
      <c r="JQ33" s="221"/>
      <c r="JR33" s="221"/>
      <c r="JS33" s="221"/>
      <c r="JT33" s="221"/>
      <c r="JU33" s="221"/>
      <c r="JV33" s="243"/>
      <c r="JW33" s="384"/>
      <c r="JX33" s="221"/>
      <c r="JY33" s="221"/>
      <c r="JZ33" s="221"/>
      <c r="KA33" s="256"/>
      <c r="KB33" s="221"/>
      <c r="KC33" s="221"/>
      <c r="KD33" s="221"/>
      <c r="KE33" s="221"/>
      <c r="KF33" s="221"/>
      <c r="KG33" s="221"/>
      <c r="KH33" s="221"/>
      <c r="KI33" s="221"/>
      <c r="KJ33" s="221"/>
      <c r="KK33" s="221"/>
      <c r="KL33" s="221"/>
      <c r="KM33" s="221"/>
      <c r="KN33" s="221"/>
      <c r="KO33" s="221"/>
      <c r="KP33" s="243"/>
      <c r="KQ33" s="384"/>
      <c r="KR33" s="221"/>
      <c r="KS33" s="221"/>
      <c r="KT33" s="221"/>
      <c r="KU33" s="256"/>
      <c r="KV33" s="221"/>
      <c r="KW33" s="221"/>
      <c r="KX33" s="221"/>
      <c r="KY33" s="221"/>
      <c r="KZ33" s="221"/>
      <c r="LA33" s="221"/>
      <c r="LB33" s="221"/>
      <c r="LC33" s="221"/>
      <c r="LD33" s="221"/>
      <c r="LE33" s="221"/>
      <c r="LF33" s="221"/>
      <c r="LG33" s="221"/>
      <c r="LH33" s="221"/>
      <c r="LI33" s="221"/>
      <c r="LJ33" s="243"/>
      <c r="LK33" s="384"/>
      <c r="LL33" s="221"/>
      <c r="LM33" s="221"/>
      <c r="LN33" s="221"/>
      <c r="LO33" s="256"/>
      <c r="LP33" s="221"/>
      <c r="LQ33" s="221"/>
      <c r="LR33" s="221"/>
      <c r="LS33" s="221"/>
      <c r="LT33" s="221"/>
      <c r="LU33" s="221"/>
      <c r="LV33" s="221"/>
      <c r="LW33" s="221"/>
      <c r="LX33" s="221"/>
      <c r="LY33" s="221"/>
      <c r="LZ33" s="221"/>
      <c r="MA33" s="221"/>
      <c r="MB33" s="221"/>
      <c r="MC33" s="221"/>
      <c r="MD33" s="243"/>
    </row>
    <row r="34" spans="1:342" ht="12.75" customHeight="1" x14ac:dyDescent="0.2">
      <c r="A34" s="242"/>
      <c r="B34" s="221"/>
      <c r="C34" s="221"/>
      <c r="D34" s="221"/>
      <c r="E34" s="221"/>
      <c r="F34" s="221"/>
      <c r="G34" s="256"/>
      <c r="H34" s="221"/>
      <c r="I34" s="221"/>
      <c r="J34" s="221"/>
      <c r="K34" s="221"/>
      <c r="L34" s="221"/>
      <c r="M34" s="221"/>
      <c r="N34" s="221"/>
      <c r="O34" s="221"/>
      <c r="P34" s="221"/>
      <c r="Q34" s="221"/>
      <c r="R34" s="221"/>
      <c r="S34" s="221"/>
      <c r="T34" s="384"/>
      <c r="U34" s="221"/>
      <c r="V34" s="221"/>
      <c r="W34" s="221"/>
      <c r="X34" s="221"/>
      <c r="Y34" s="221"/>
      <c r="Z34" s="221"/>
      <c r="AA34" s="256"/>
      <c r="AB34" s="221"/>
      <c r="AC34" s="221"/>
      <c r="AD34" s="221"/>
      <c r="AE34" s="221"/>
      <c r="AF34" s="221"/>
      <c r="AG34" s="221"/>
      <c r="AH34" s="221"/>
      <c r="AI34" s="221"/>
      <c r="AJ34" s="221"/>
      <c r="AK34" s="221"/>
      <c r="AL34" s="221"/>
      <c r="AM34" s="221"/>
      <c r="AN34" s="418"/>
      <c r="AO34" s="242"/>
      <c r="AP34" s="221"/>
      <c r="AQ34" s="221"/>
      <c r="AR34" s="221"/>
      <c r="AS34" s="221"/>
      <c r="AT34" s="221"/>
      <c r="AU34" s="221"/>
      <c r="AV34" s="221"/>
      <c r="AW34" s="221"/>
      <c r="AX34" s="221"/>
      <c r="AY34" s="221"/>
      <c r="AZ34" s="221"/>
      <c r="BA34" s="221"/>
      <c r="BB34" s="221"/>
      <c r="BC34" s="221"/>
      <c r="BD34" s="221"/>
      <c r="BE34" s="221"/>
      <c r="BF34" s="221"/>
      <c r="BG34" s="221"/>
      <c r="BH34" s="221"/>
      <c r="BI34" s="221"/>
      <c r="BJ34" s="243"/>
      <c r="BK34" s="384"/>
      <c r="BL34" s="242"/>
      <c r="BM34" s="221"/>
      <c r="BN34" s="221"/>
      <c r="BO34" s="221"/>
      <c r="BP34" s="221"/>
      <c r="BQ34" s="221"/>
      <c r="BR34" s="256"/>
      <c r="BS34" s="256"/>
      <c r="BT34" s="221"/>
      <c r="BU34" s="221"/>
      <c r="BV34" s="221"/>
      <c r="BW34" s="221"/>
      <c r="BX34" s="221"/>
      <c r="BY34" s="221"/>
      <c r="BZ34" s="221"/>
      <c r="CA34" s="221"/>
      <c r="CB34" s="221"/>
      <c r="CC34" s="221"/>
      <c r="CD34" s="243"/>
      <c r="CE34" s="384"/>
      <c r="CF34" s="242"/>
      <c r="CG34" s="221"/>
      <c r="CH34" s="221"/>
      <c r="CI34" s="221"/>
      <c r="CJ34" s="221"/>
      <c r="CK34" s="221"/>
      <c r="CL34" s="256"/>
      <c r="CM34" s="256"/>
      <c r="CN34" s="221"/>
      <c r="CO34" s="221"/>
      <c r="CP34" s="221"/>
      <c r="CQ34" s="221"/>
      <c r="CR34" s="221"/>
      <c r="CS34" s="221"/>
      <c r="CT34" s="221"/>
      <c r="CU34" s="221"/>
      <c r="CV34" s="221"/>
      <c r="CW34" s="221"/>
      <c r="CX34" s="243"/>
      <c r="CY34" s="384"/>
      <c r="CZ34" s="221"/>
      <c r="DA34" s="221"/>
      <c r="DB34" s="221"/>
      <c r="DC34" s="221"/>
      <c r="DD34" s="221"/>
      <c r="DE34" s="221"/>
      <c r="DF34" s="256"/>
      <c r="DG34" s="256"/>
      <c r="DH34" s="221"/>
      <c r="DI34" s="221"/>
      <c r="DJ34" s="221"/>
      <c r="DK34" s="221"/>
      <c r="DL34" s="221"/>
      <c r="DM34" s="221"/>
      <c r="DN34" s="221"/>
      <c r="DO34" s="221"/>
      <c r="DP34" s="221"/>
      <c r="DQ34" s="221"/>
      <c r="DR34" s="243"/>
      <c r="DS34" s="384"/>
      <c r="DT34" s="221"/>
      <c r="DU34" s="221"/>
      <c r="DV34" s="221"/>
      <c r="DW34" s="221"/>
      <c r="DX34" s="221"/>
      <c r="DY34" s="221"/>
      <c r="DZ34" s="256"/>
      <c r="EA34" s="256"/>
      <c r="EB34" s="221"/>
      <c r="EC34" s="221"/>
      <c r="ED34" s="221"/>
      <c r="EE34" s="221"/>
      <c r="EF34" s="221"/>
      <c r="EG34" s="221"/>
      <c r="EH34" s="221"/>
      <c r="EI34" s="221"/>
      <c r="EJ34" s="221"/>
      <c r="EK34" s="221"/>
      <c r="EL34" s="243"/>
      <c r="EM34" s="384"/>
      <c r="EN34" s="221"/>
      <c r="EO34" s="221"/>
      <c r="EP34" s="221"/>
      <c r="EQ34" s="221"/>
      <c r="ER34" s="221"/>
      <c r="ES34" s="221"/>
      <c r="ET34" s="256"/>
      <c r="EU34" s="256"/>
      <c r="EV34" s="221"/>
      <c r="EW34" s="221"/>
      <c r="EX34" s="221"/>
      <c r="EY34" s="221"/>
      <c r="EZ34" s="221"/>
      <c r="FA34" s="221"/>
      <c r="FB34" s="221"/>
      <c r="FC34" s="221"/>
      <c r="FD34" s="221"/>
      <c r="FE34" s="221"/>
      <c r="FF34" s="243"/>
      <c r="FG34" s="384"/>
      <c r="FH34" s="221"/>
      <c r="FI34" s="221"/>
      <c r="FJ34" s="221"/>
      <c r="FK34" s="221"/>
      <c r="FL34" s="221"/>
      <c r="FM34" s="221"/>
      <c r="FN34" s="256"/>
      <c r="FO34" s="256"/>
      <c r="FP34" s="221"/>
      <c r="FQ34" s="221"/>
      <c r="FR34" s="221"/>
      <c r="FS34" s="221"/>
      <c r="FT34" s="221"/>
      <c r="FU34" s="221"/>
      <c r="FV34" s="221"/>
      <c r="FW34" s="221"/>
      <c r="FX34" s="221"/>
      <c r="FY34" s="221"/>
      <c r="FZ34" s="243"/>
      <c r="GA34" s="384"/>
      <c r="GB34" s="221"/>
      <c r="GC34" s="221"/>
      <c r="GD34" s="221"/>
      <c r="GE34" s="221"/>
      <c r="GF34" s="221"/>
      <c r="GG34" s="221"/>
      <c r="GH34" s="256"/>
      <c r="GI34" s="256"/>
      <c r="GJ34" s="221"/>
      <c r="GK34" s="221"/>
      <c r="GL34" s="221"/>
      <c r="GM34" s="221"/>
      <c r="GN34" s="221"/>
      <c r="GO34" s="221"/>
      <c r="GP34" s="221"/>
      <c r="GQ34" s="221"/>
      <c r="GR34" s="221"/>
      <c r="GS34" s="221"/>
      <c r="GT34" s="243"/>
      <c r="GU34" s="384"/>
      <c r="GV34" s="221"/>
      <c r="GW34" s="221"/>
      <c r="GX34" s="221"/>
      <c r="GY34" s="221"/>
      <c r="GZ34" s="221"/>
      <c r="HA34" s="221"/>
      <c r="HB34" s="256"/>
      <c r="HC34" s="256"/>
      <c r="HD34" s="221"/>
      <c r="HE34" s="221"/>
      <c r="HF34" s="221"/>
      <c r="HG34" s="221"/>
      <c r="HH34" s="221"/>
      <c r="HI34" s="221"/>
      <c r="HJ34" s="221"/>
      <c r="HK34" s="221"/>
      <c r="HL34" s="221"/>
      <c r="HM34" s="221"/>
      <c r="HN34" s="243"/>
      <c r="HO34" s="384"/>
      <c r="HP34" s="221"/>
      <c r="HQ34" s="221"/>
      <c r="HR34" s="221"/>
      <c r="HS34" s="221"/>
      <c r="HT34" s="221"/>
      <c r="HU34" s="221"/>
      <c r="HV34" s="256"/>
      <c r="HW34" s="256"/>
      <c r="HX34" s="221"/>
      <c r="HY34" s="221"/>
      <c r="HZ34" s="221"/>
      <c r="IA34" s="221"/>
      <c r="IB34" s="221"/>
      <c r="IC34" s="221"/>
      <c r="ID34" s="221"/>
      <c r="IE34" s="221"/>
      <c r="IF34" s="221"/>
      <c r="IG34" s="221"/>
      <c r="IH34" s="243"/>
      <c r="II34" s="384"/>
      <c r="IJ34" s="221"/>
      <c r="IK34" s="221"/>
      <c r="IL34" s="221"/>
      <c r="IM34" s="221"/>
      <c r="IN34" s="221"/>
      <c r="IO34" s="221"/>
      <c r="IP34" s="256"/>
      <c r="IQ34" s="256"/>
      <c r="IR34" s="221"/>
      <c r="IS34" s="221"/>
      <c r="IT34" s="221"/>
      <c r="IU34" s="221"/>
      <c r="IV34" s="221"/>
      <c r="IW34" s="221"/>
      <c r="IX34" s="221"/>
      <c r="IY34" s="221"/>
      <c r="IZ34" s="221"/>
      <c r="JA34" s="221"/>
      <c r="JB34" s="243"/>
      <c r="JC34" s="384"/>
      <c r="JD34" s="221"/>
      <c r="JE34" s="221"/>
      <c r="JF34" s="221"/>
      <c r="JG34" s="221"/>
      <c r="JH34" s="221"/>
      <c r="JI34" s="221"/>
      <c r="JJ34" s="256"/>
      <c r="JK34" s="256"/>
      <c r="JL34" s="221"/>
      <c r="JM34" s="221"/>
      <c r="JN34" s="221"/>
      <c r="JO34" s="221"/>
      <c r="JP34" s="221"/>
      <c r="JQ34" s="221"/>
      <c r="JR34" s="221"/>
      <c r="JS34" s="221"/>
      <c r="JT34" s="221"/>
      <c r="JU34" s="221"/>
      <c r="JV34" s="243"/>
      <c r="JW34" s="384"/>
      <c r="JX34" s="221"/>
      <c r="JY34" s="221"/>
      <c r="JZ34" s="221"/>
      <c r="KA34" s="221"/>
      <c r="KB34" s="221"/>
      <c r="KC34" s="221"/>
      <c r="KD34" s="256"/>
      <c r="KE34" s="256"/>
      <c r="KF34" s="221"/>
      <c r="KG34" s="221"/>
      <c r="KH34" s="221"/>
      <c r="KI34" s="221"/>
      <c r="KJ34" s="221"/>
      <c r="KK34" s="221"/>
      <c r="KL34" s="221"/>
      <c r="KM34" s="221"/>
      <c r="KN34" s="221"/>
      <c r="KO34" s="221"/>
      <c r="KP34" s="243"/>
      <c r="KQ34" s="384"/>
      <c r="KR34" s="221"/>
      <c r="KS34" s="221"/>
      <c r="KT34" s="221"/>
      <c r="KU34" s="221"/>
      <c r="KV34" s="221"/>
      <c r="KW34" s="221"/>
      <c r="KX34" s="256"/>
      <c r="KY34" s="256"/>
      <c r="KZ34" s="221"/>
      <c r="LA34" s="221"/>
      <c r="LB34" s="221"/>
      <c r="LC34" s="221"/>
      <c r="LD34" s="221"/>
      <c r="LE34" s="221"/>
      <c r="LF34" s="221"/>
      <c r="LG34" s="221"/>
      <c r="LH34" s="221"/>
      <c r="LI34" s="221"/>
      <c r="LJ34" s="243"/>
      <c r="LK34" s="384"/>
      <c r="LL34" s="221"/>
      <c r="LM34" s="221"/>
      <c r="LN34" s="221"/>
      <c r="LO34" s="221"/>
      <c r="LP34" s="221"/>
      <c r="LQ34" s="221"/>
      <c r="LR34" s="256"/>
      <c r="LS34" s="256"/>
      <c r="LT34" s="221"/>
      <c r="LU34" s="221"/>
      <c r="LV34" s="221"/>
      <c r="LW34" s="221"/>
      <c r="LX34" s="221"/>
      <c r="LY34" s="221"/>
      <c r="LZ34" s="221"/>
      <c r="MA34" s="221"/>
      <c r="MB34" s="221"/>
      <c r="MC34" s="221"/>
      <c r="MD34" s="243"/>
    </row>
    <row r="35" spans="1:342" ht="12.75" customHeight="1" x14ac:dyDescent="0.2">
      <c r="A35" s="242"/>
      <c r="B35" s="221"/>
      <c r="C35" s="221"/>
      <c r="D35" s="221"/>
      <c r="E35" s="221"/>
      <c r="F35" s="221"/>
      <c r="G35" s="221"/>
      <c r="H35" s="221"/>
      <c r="I35" s="221"/>
      <c r="J35" s="221"/>
      <c r="K35" s="221"/>
      <c r="L35" s="221"/>
      <c r="M35" s="221"/>
      <c r="N35" s="221"/>
      <c r="O35" s="221"/>
      <c r="P35" s="221"/>
      <c r="Q35" s="221"/>
      <c r="R35" s="221"/>
      <c r="S35" s="221"/>
      <c r="T35" s="384"/>
      <c r="U35" s="221"/>
      <c r="V35" s="221"/>
      <c r="W35" s="221"/>
      <c r="X35" s="221"/>
      <c r="Y35" s="221"/>
      <c r="Z35" s="221"/>
      <c r="AA35" s="221"/>
      <c r="AB35" s="221"/>
      <c r="AC35" s="221"/>
      <c r="AD35" s="221"/>
      <c r="AE35" s="221"/>
      <c r="AF35" s="221"/>
      <c r="AG35" s="221"/>
      <c r="AH35" s="221"/>
      <c r="AI35" s="221"/>
      <c r="AJ35" s="221"/>
      <c r="AK35" s="221"/>
      <c r="AL35" s="221"/>
      <c r="AM35" s="221"/>
      <c r="AN35" s="418"/>
      <c r="AO35" s="242"/>
      <c r="AP35" s="221"/>
      <c r="AQ35" s="221"/>
      <c r="AR35" s="221"/>
      <c r="AS35" s="221"/>
      <c r="AT35" s="221"/>
      <c r="AU35" s="221"/>
      <c r="AV35" s="221"/>
      <c r="AW35" s="221"/>
      <c r="AX35" s="221"/>
      <c r="AY35" s="221"/>
      <c r="AZ35" s="221"/>
      <c r="BA35" s="221"/>
      <c r="BB35" s="221"/>
      <c r="BC35" s="221"/>
      <c r="BD35" s="221"/>
      <c r="BE35" s="221"/>
      <c r="BF35" s="221"/>
      <c r="BG35" s="221"/>
      <c r="BH35" s="221"/>
      <c r="BI35" s="221"/>
      <c r="BJ35" s="243"/>
      <c r="BK35" s="384"/>
      <c r="BL35" s="242"/>
      <c r="BM35" s="221"/>
      <c r="BN35" s="221"/>
      <c r="BO35" s="221"/>
      <c r="BP35" s="221"/>
      <c r="BQ35" s="221"/>
      <c r="BR35" s="221"/>
      <c r="BS35" s="221"/>
      <c r="BT35" s="221"/>
      <c r="BU35" s="221"/>
      <c r="BV35" s="221"/>
      <c r="BW35" s="221"/>
      <c r="BX35" s="221"/>
      <c r="BY35" s="221"/>
      <c r="BZ35" s="221"/>
      <c r="CA35" s="221"/>
      <c r="CB35" s="221"/>
      <c r="CC35" s="221"/>
      <c r="CD35" s="243"/>
      <c r="CE35" s="384"/>
      <c r="CF35" s="242"/>
      <c r="CG35" s="221"/>
      <c r="CH35" s="221"/>
      <c r="CI35" s="221"/>
      <c r="CJ35" s="221"/>
      <c r="CK35" s="221"/>
      <c r="CL35" s="221"/>
      <c r="CM35" s="221"/>
      <c r="CN35" s="221"/>
      <c r="CO35" s="221"/>
      <c r="CP35" s="221"/>
      <c r="CQ35" s="221"/>
      <c r="CR35" s="221"/>
      <c r="CS35" s="221"/>
      <c r="CT35" s="221"/>
      <c r="CU35" s="221"/>
      <c r="CV35" s="221"/>
      <c r="CW35" s="221"/>
      <c r="CX35" s="243"/>
      <c r="CY35" s="384"/>
      <c r="CZ35" s="221"/>
      <c r="DA35" s="221"/>
      <c r="DB35" s="221"/>
      <c r="DC35" s="221"/>
      <c r="DD35" s="221"/>
      <c r="DE35" s="221"/>
      <c r="DF35" s="221"/>
      <c r="DG35" s="221"/>
      <c r="DH35" s="221"/>
      <c r="DI35" s="221"/>
      <c r="DJ35" s="221"/>
      <c r="DK35" s="221"/>
      <c r="DL35" s="221"/>
      <c r="DM35" s="221"/>
      <c r="DN35" s="221"/>
      <c r="DO35" s="221"/>
      <c r="DP35" s="221"/>
      <c r="DQ35" s="221"/>
      <c r="DR35" s="243"/>
      <c r="DS35" s="384"/>
      <c r="DT35" s="221"/>
      <c r="DU35" s="221"/>
      <c r="DV35" s="221"/>
      <c r="DW35" s="221"/>
      <c r="DX35" s="221"/>
      <c r="DY35" s="221"/>
      <c r="DZ35" s="221"/>
      <c r="EA35" s="221"/>
      <c r="EB35" s="221"/>
      <c r="EC35" s="221"/>
      <c r="ED35" s="221"/>
      <c r="EE35" s="221"/>
      <c r="EF35" s="221"/>
      <c r="EG35" s="221"/>
      <c r="EH35" s="221"/>
      <c r="EI35" s="221"/>
      <c r="EJ35" s="221"/>
      <c r="EK35" s="221"/>
      <c r="EL35" s="243"/>
      <c r="EM35" s="384"/>
      <c r="EN35" s="221"/>
      <c r="EO35" s="221"/>
      <c r="EP35" s="221"/>
      <c r="EQ35" s="221"/>
      <c r="ER35" s="221"/>
      <c r="ES35" s="221"/>
      <c r="ET35" s="221"/>
      <c r="EU35" s="221"/>
      <c r="EV35" s="221"/>
      <c r="EW35" s="221"/>
      <c r="EX35" s="221"/>
      <c r="EY35" s="221"/>
      <c r="EZ35" s="221"/>
      <c r="FA35" s="221"/>
      <c r="FB35" s="221"/>
      <c r="FC35" s="221"/>
      <c r="FD35" s="221"/>
      <c r="FE35" s="221"/>
      <c r="FF35" s="243"/>
      <c r="FG35" s="384"/>
      <c r="FH35" s="221"/>
      <c r="FI35" s="221"/>
      <c r="FJ35" s="221"/>
      <c r="FK35" s="221"/>
      <c r="FL35" s="221"/>
      <c r="FM35" s="221"/>
      <c r="FN35" s="221"/>
      <c r="FO35" s="221"/>
      <c r="FP35" s="221"/>
      <c r="FQ35" s="221"/>
      <c r="FR35" s="221"/>
      <c r="FS35" s="221"/>
      <c r="FT35" s="221"/>
      <c r="FU35" s="221"/>
      <c r="FV35" s="221"/>
      <c r="FW35" s="221"/>
      <c r="FX35" s="221"/>
      <c r="FY35" s="221"/>
      <c r="FZ35" s="243"/>
      <c r="GA35" s="384"/>
      <c r="GB35" s="221"/>
      <c r="GC35" s="221"/>
      <c r="GD35" s="221"/>
      <c r="GE35" s="221"/>
      <c r="GF35" s="221"/>
      <c r="GG35" s="221"/>
      <c r="GH35" s="221"/>
      <c r="GI35" s="221"/>
      <c r="GJ35" s="221"/>
      <c r="GK35" s="221"/>
      <c r="GL35" s="221"/>
      <c r="GM35" s="221"/>
      <c r="GN35" s="221"/>
      <c r="GO35" s="221"/>
      <c r="GP35" s="221"/>
      <c r="GQ35" s="221"/>
      <c r="GR35" s="221"/>
      <c r="GS35" s="221"/>
      <c r="GT35" s="243"/>
      <c r="GU35" s="384"/>
      <c r="GV35" s="221"/>
      <c r="GW35" s="221"/>
      <c r="GX35" s="221"/>
      <c r="GY35" s="221"/>
      <c r="GZ35" s="221"/>
      <c r="HA35" s="221"/>
      <c r="HB35" s="221"/>
      <c r="HC35" s="221"/>
      <c r="HD35" s="221"/>
      <c r="HE35" s="221"/>
      <c r="HF35" s="221"/>
      <c r="HG35" s="221"/>
      <c r="HH35" s="221"/>
      <c r="HI35" s="221"/>
      <c r="HJ35" s="221"/>
      <c r="HK35" s="221"/>
      <c r="HL35" s="221"/>
      <c r="HM35" s="221"/>
      <c r="HN35" s="243"/>
      <c r="HO35" s="384"/>
      <c r="HP35" s="221"/>
      <c r="HQ35" s="221"/>
      <c r="HR35" s="221"/>
      <c r="HS35" s="221"/>
      <c r="HT35" s="221"/>
      <c r="HU35" s="221"/>
      <c r="HV35" s="221"/>
      <c r="HW35" s="221"/>
      <c r="HX35" s="221"/>
      <c r="HY35" s="221"/>
      <c r="HZ35" s="221"/>
      <c r="IA35" s="221"/>
      <c r="IB35" s="221"/>
      <c r="IC35" s="221"/>
      <c r="ID35" s="221"/>
      <c r="IE35" s="221"/>
      <c r="IF35" s="221"/>
      <c r="IG35" s="221"/>
      <c r="IH35" s="243"/>
      <c r="II35" s="384"/>
      <c r="IJ35" s="221"/>
      <c r="IK35" s="221"/>
      <c r="IL35" s="221"/>
      <c r="IM35" s="221"/>
      <c r="IN35" s="221"/>
      <c r="IO35" s="221"/>
      <c r="IP35" s="221"/>
      <c r="IQ35" s="221"/>
      <c r="IR35" s="221"/>
      <c r="IS35" s="221"/>
      <c r="IT35" s="221"/>
      <c r="IU35" s="221"/>
      <c r="IV35" s="221"/>
      <c r="IW35" s="221"/>
      <c r="IX35" s="221"/>
      <c r="IY35" s="221"/>
      <c r="IZ35" s="221"/>
      <c r="JA35" s="221"/>
      <c r="JB35" s="243"/>
      <c r="JC35" s="384"/>
      <c r="JD35" s="221"/>
      <c r="JE35" s="221"/>
      <c r="JF35" s="221"/>
      <c r="JG35" s="221"/>
      <c r="JH35" s="221"/>
      <c r="JI35" s="221"/>
      <c r="JJ35" s="221"/>
      <c r="JK35" s="221"/>
      <c r="JL35" s="221"/>
      <c r="JM35" s="221"/>
      <c r="JN35" s="221"/>
      <c r="JO35" s="221"/>
      <c r="JP35" s="221"/>
      <c r="JQ35" s="221"/>
      <c r="JR35" s="221"/>
      <c r="JS35" s="221"/>
      <c r="JT35" s="221"/>
      <c r="JU35" s="221"/>
      <c r="JV35" s="243"/>
      <c r="JW35" s="384"/>
      <c r="JX35" s="221"/>
      <c r="JY35" s="221"/>
      <c r="JZ35" s="221"/>
      <c r="KA35" s="221"/>
      <c r="KB35" s="221"/>
      <c r="KC35" s="221"/>
      <c r="KD35" s="221"/>
      <c r="KE35" s="221"/>
      <c r="KF35" s="221"/>
      <c r="KG35" s="221"/>
      <c r="KH35" s="221"/>
      <c r="KI35" s="221"/>
      <c r="KJ35" s="221"/>
      <c r="KK35" s="221"/>
      <c r="KL35" s="221"/>
      <c r="KM35" s="221"/>
      <c r="KN35" s="221"/>
      <c r="KO35" s="221"/>
      <c r="KP35" s="243"/>
      <c r="KQ35" s="384"/>
      <c r="KR35" s="221"/>
      <c r="KS35" s="221"/>
      <c r="KT35" s="221"/>
      <c r="KU35" s="221"/>
      <c r="KV35" s="221"/>
      <c r="KW35" s="221"/>
      <c r="KX35" s="221"/>
      <c r="KY35" s="221"/>
      <c r="KZ35" s="221"/>
      <c r="LA35" s="221"/>
      <c r="LB35" s="221"/>
      <c r="LC35" s="221"/>
      <c r="LD35" s="221"/>
      <c r="LE35" s="221"/>
      <c r="LF35" s="221"/>
      <c r="LG35" s="221"/>
      <c r="LH35" s="221"/>
      <c r="LI35" s="221"/>
      <c r="LJ35" s="243"/>
      <c r="LK35" s="384"/>
      <c r="LL35" s="221"/>
      <c r="LM35" s="221"/>
      <c r="LN35" s="221"/>
      <c r="LO35" s="221"/>
      <c r="LP35" s="221"/>
      <c r="LQ35" s="221"/>
      <c r="LR35" s="221"/>
      <c r="LS35" s="221"/>
      <c r="LT35" s="221"/>
      <c r="LU35" s="221"/>
      <c r="LV35" s="221"/>
      <c r="LW35" s="221"/>
      <c r="LX35" s="221"/>
      <c r="LY35" s="221"/>
      <c r="LZ35" s="221"/>
      <c r="MA35" s="221"/>
      <c r="MB35" s="221"/>
      <c r="MC35" s="221"/>
      <c r="MD35" s="243"/>
    </row>
    <row r="36" spans="1:342" ht="12.75" customHeight="1" x14ac:dyDescent="0.2">
      <c r="A36" s="242"/>
      <c r="B36" s="221"/>
      <c r="C36" s="221"/>
      <c r="D36" s="221"/>
      <c r="E36" s="221"/>
      <c r="F36" s="221"/>
      <c r="G36" s="221"/>
      <c r="H36" s="221"/>
      <c r="I36" s="221"/>
      <c r="J36" s="221"/>
      <c r="K36" s="221"/>
      <c r="L36" s="221"/>
      <c r="M36" s="221"/>
      <c r="N36" s="221"/>
      <c r="O36" s="221"/>
      <c r="P36" s="221"/>
      <c r="Q36" s="221"/>
      <c r="R36" s="221"/>
      <c r="S36" s="221"/>
      <c r="T36" s="384"/>
      <c r="U36" s="221"/>
      <c r="V36" s="221"/>
      <c r="W36" s="221"/>
      <c r="X36" s="221"/>
      <c r="Y36" s="221"/>
      <c r="Z36" s="221"/>
      <c r="AA36" s="221"/>
      <c r="AB36" s="221"/>
      <c r="AC36" s="221"/>
      <c r="AD36" s="221"/>
      <c r="AE36" s="221"/>
      <c r="AF36" s="221"/>
      <c r="AG36" s="221"/>
      <c r="AH36" s="221"/>
      <c r="AI36" s="221"/>
      <c r="AJ36" s="221"/>
      <c r="AK36" s="221"/>
      <c r="AL36" s="221"/>
      <c r="AM36" s="221"/>
      <c r="AN36" s="418"/>
      <c r="AO36" s="242"/>
      <c r="AP36" s="221"/>
      <c r="AQ36" s="221"/>
      <c r="AR36" s="221"/>
      <c r="AS36" s="221"/>
      <c r="AT36" s="221"/>
      <c r="AU36" s="221"/>
      <c r="AV36" s="221"/>
      <c r="AW36" s="221"/>
      <c r="AX36" s="221"/>
      <c r="AY36" s="221"/>
      <c r="AZ36" s="221"/>
      <c r="BA36" s="221"/>
      <c r="BB36" s="221"/>
      <c r="BC36" s="221"/>
      <c r="BD36" s="221"/>
      <c r="BE36" s="221"/>
      <c r="BF36" s="221"/>
      <c r="BG36" s="221"/>
      <c r="BH36" s="221"/>
      <c r="BI36" s="221"/>
      <c r="BJ36" s="243"/>
      <c r="BK36" s="384"/>
      <c r="BL36" s="242"/>
      <c r="BM36" s="221"/>
      <c r="BN36" s="221"/>
      <c r="BO36" s="221"/>
      <c r="BP36" s="221"/>
      <c r="BQ36" s="221"/>
      <c r="BR36" s="221"/>
      <c r="BS36" s="221"/>
      <c r="BT36" s="221"/>
      <c r="BU36" s="221"/>
      <c r="BV36" s="221"/>
      <c r="BW36" s="221"/>
      <c r="BX36" s="221"/>
      <c r="BY36" s="221"/>
      <c r="BZ36" s="221"/>
      <c r="CA36" s="221"/>
      <c r="CB36" s="221"/>
      <c r="CC36" s="221"/>
      <c r="CD36" s="243"/>
      <c r="CE36" s="384"/>
      <c r="CF36" s="242"/>
      <c r="CG36" s="221"/>
      <c r="CH36" s="221"/>
      <c r="CI36" s="221"/>
      <c r="CJ36" s="221"/>
      <c r="CK36" s="221"/>
      <c r="CL36" s="221"/>
      <c r="CM36" s="221"/>
      <c r="CN36" s="221"/>
      <c r="CO36" s="221"/>
      <c r="CP36" s="221"/>
      <c r="CQ36" s="221"/>
      <c r="CR36" s="221"/>
      <c r="CS36" s="221"/>
      <c r="CT36" s="221"/>
      <c r="CU36" s="221"/>
      <c r="CV36" s="221"/>
      <c r="CW36" s="221"/>
      <c r="CX36" s="243"/>
      <c r="CY36" s="384"/>
      <c r="CZ36" s="221"/>
      <c r="DA36" s="221"/>
      <c r="DB36" s="221"/>
      <c r="DC36" s="221"/>
      <c r="DD36" s="221"/>
      <c r="DE36" s="221"/>
      <c r="DF36" s="221"/>
      <c r="DG36" s="221"/>
      <c r="DH36" s="221"/>
      <c r="DI36" s="221"/>
      <c r="DJ36" s="221"/>
      <c r="DK36" s="221"/>
      <c r="DL36" s="221"/>
      <c r="DM36" s="221"/>
      <c r="DN36" s="221"/>
      <c r="DO36" s="221"/>
      <c r="DP36" s="221"/>
      <c r="DQ36" s="221"/>
      <c r="DR36" s="243"/>
      <c r="DS36" s="384"/>
      <c r="DT36" s="221"/>
      <c r="DU36" s="221"/>
      <c r="DV36" s="221"/>
      <c r="DW36" s="221"/>
      <c r="DX36" s="221"/>
      <c r="DY36" s="221"/>
      <c r="DZ36" s="221"/>
      <c r="EA36" s="221"/>
      <c r="EB36" s="221"/>
      <c r="EC36" s="221"/>
      <c r="ED36" s="221"/>
      <c r="EE36" s="221"/>
      <c r="EF36" s="221"/>
      <c r="EG36" s="221"/>
      <c r="EH36" s="221"/>
      <c r="EI36" s="221"/>
      <c r="EJ36" s="221"/>
      <c r="EK36" s="221"/>
      <c r="EL36" s="243"/>
      <c r="EM36" s="384"/>
      <c r="EN36" s="221"/>
      <c r="EO36" s="221"/>
      <c r="EP36" s="221"/>
      <c r="EQ36" s="221"/>
      <c r="ER36" s="221"/>
      <c r="ES36" s="221"/>
      <c r="ET36" s="221"/>
      <c r="EU36" s="221"/>
      <c r="EV36" s="221"/>
      <c r="EW36" s="221"/>
      <c r="EX36" s="221"/>
      <c r="EY36" s="221"/>
      <c r="EZ36" s="221"/>
      <c r="FA36" s="221"/>
      <c r="FB36" s="221"/>
      <c r="FC36" s="221"/>
      <c r="FD36" s="221"/>
      <c r="FE36" s="221"/>
      <c r="FF36" s="243"/>
      <c r="FG36" s="384"/>
      <c r="FH36" s="221"/>
      <c r="FI36" s="221"/>
      <c r="FJ36" s="221"/>
      <c r="FK36" s="221"/>
      <c r="FL36" s="221"/>
      <c r="FM36" s="221"/>
      <c r="FN36" s="221"/>
      <c r="FO36" s="221"/>
      <c r="FP36" s="221"/>
      <c r="FQ36" s="221"/>
      <c r="FR36" s="221"/>
      <c r="FS36" s="221"/>
      <c r="FT36" s="221"/>
      <c r="FU36" s="221"/>
      <c r="FV36" s="221"/>
      <c r="FW36" s="221"/>
      <c r="FX36" s="221"/>
      <c r="FY36" s="221"/>
      <c r="FZ36" s="243"/>
      <c r="GA36" s="384"/>
      <c r="GB36" s="221"/>
      <c r="GC36" s="221"/>
      <c r="GD36" s="221"/>
      <c r="GE36" s="221"/>
      <c r="GF36" s="221"/>
      <c r="GG36" s="221"/>
      <c r="GH36" s="221"/>
      <c r="GI36" s="221"/>
      <c r="GJ36" s="221"/>
      <c r="GK36" s="221"/>
      <c r="GL36" s="221"/>
      <c r="GM36" s="221"/>
      <c r="GN36" s="221"/>
      <c r="GO36" s="221"/>
      <c r="GP36" s="221"/>
      <c r="GQ36" s="221"/>
      <c r="GR36" s="221"/>
      <c r="GS36" s="221"/>
      <c r="GT36" s="243"/>
      <c r="GU36" s="384"/>
      <c r="GV36" s="221"/>
      <c r="GW36" s="221"/>
      <c r="GX36" s="221"/>
      <c r="GY36" s="221"/>
      <c r="GZ36" s="221"/>
      <c r="HA36" s="221"/>
      <c r="HB36" s="221"/>
      <c r="HC36" s="221"/>
      <c r="HD36" s="221"/>
      <c r="HE36" s="221"/>
      <c r="HF36" s="221"/>
      <c r="HG36" s="221"/>
      <c r="HH36" s="221"/>
      <c r="HI36" s="221"/>
      <c r="HJ36" s="221"/>
      <c r="HK36" s="221"/>
      <c r="HL36" s="221"/>
      <c r="HM36" s="221"/>
      <c r="HN36" s="243"/>
      <c r="HO36" s="384"/>
      <c r="HP36" s="221"/>
      <c r="HQ36" s="221"/>
      <c r="HR36" s="221"/>
      <c r="HS36" s="221"/>
      <c r="HT36" s="221"/>
      <c r="HU36" s="221"/>
      <c r="HV36" s="221"/>
      <c r="HW36" s="221"/>
      <c r="HX36" s="221"/>
      <c r="HY36" s="221"/>
      <c r="HZ36" s="221"/>
      <c r="IA36" s="221"/>
      <c r="IB36" s="221"/>
      <c r="IC36" s="221"/>
      <c r="ID36" s="221"/>
      <c r="IE36" s="221"/>
      <c r="IF36" s="221"/>
      <c r="IG36" s="221"/>
      <c r="IH36" s="243"/>
      <c r="II36" s="384"/>
      <c r="IJ36" s="221"/>
      <c r="IK36" s="221"/>
      <c r="IL36" s="221"/>
      <c r="IM36" s="221"/>
      <c r="IN36" s="221"/>
      <c r="IO36" s="221"/>
      <c r="IP36" s="221"/>
      <c r="IQ36" s="221"/>
      <c r="IR36" s="221"/>
      <c r="IS36" s="221"/>
      <c r="IT36" s="221"/>
      <c r="IU36" s="221"/>
      <c r="IV36" s="221"/>
      <c r="IW36" s="221"/>
      <c r="IX36" s="221"/>
      <c r="IY36" s="221"/>
      <c r="IZ36" s="221"/>
      <c r="JA36" s="221"/>
      <c r="JB36" s="243"/>
      <c r="JC36" s="384"/>
      <c r="JD36" s="221"/>
      <c r="JE36" s="221"/>
      <c r="JF36" s="221"/>
      <c r="JG36" s="221"/>
      <c r="JH36" s="221"/>
      <c r="JI36" s="221"/>
      <c r="JJ36" s="221"/>
      <c r="JK36" s="221"/>
      <c r="JL36" s="221"/>
      <c r="JM36" s="221"/>
      <c r="JN36" s="221"/>
      <c r="JO36" s="221"/>
      <c r="JP36" s="221"/>
      <c r="JQ36" s="221"/>
      <c r="JR36" s="221"/>
      <c r="JS36" s="221"/>
      <c r="JT36" s="221"/>
      <c r="JU36" s="221"/>
      <c r="JV36" s="243"/>
      <c r="JW36" s="384"/>
      <c r="JX36" s="221"/>
      <c r="JY36" s="221"/>
      <c r="JZ36" s="221"/>
      <c r="KA36" s="221"/>
      <c r="KB36" s="221"/>
      <c r="KC36" s="221"/>
      <c r="KD36" s="221"/>
      <c r="KE36" s="221"/>
      <c r="KF36" s="221"/>
      <c r="KG36" s="221"/>
      <c r="KH36" s="221"/>
      <c r="KI36" s="221"/>
      <c r="KJ36" s="221"/>
      <c r="KK36" s="221"/>
      <c r="KL36" s="221"/>
      <c r="KM36" s="221"/>
      <c r="KN36" s="221"/>
      <c r="KO36" s="221"/>
      <c r="KP36" s="243"/>
      <c r="KQ36" s="384"/>
      <c r="KR36" s="221"/>
      <c r="KS36" s="221"/>
      <c r="KT36" s="221"/>
      <c r="KU36" s="221"/>
      <c r="KV36" s="221"/>
      <c r="KW36" s="221"/>
      <c r="KX36" s="221"/>
      <c r="KY36" s="221"/>
      <c r="KZ36" s="221"/>
      <c r="LA36" s="221"/>
      <c r="LB36" s="221"/>
      <c r="LC36" s="221"/>
      <c r="LD36" s="221"/>
      <c r="LE36" s="221"/>
      <c r="LF36" s="221"/>
      <c r="LG36" s="221"/>
      <c r="LH36" s="221"/>
      <c r="LI36" s="221"/>
      <c r="LJ36" s="243"/>
      <c r="LK36" s="384"/>
      <c r="LL36" s="221"/>
      <c r="LM36" s="221"/>
      <c r="LN36" s="221"/>
      <c r="LO36" s="221"/>
      <c r="LP36" s="221"/>
      <c r="LQ36" s="221"/>
      <c r="LR36" s="221"/>
      <c r="LS36" s="221"/>
      <c r="LT36" s="221"/>
      <c r="LU36" s="221"/>
      <c r="LV36" s="221"/>
      <c r="LW36" s="221"/>
      <c r="LX36" s="221"/>
      <c r="LY36" s="221"/>
      <c r="LZ36" s="221"/>
      <c r="MA36" s="221"/>
      <c r="MB36" s="221"/>
      <c r="MC36" s="221"/>
      <c r="MD36" s="243"/>
    </row>
    <row r="37" spans="1:342" ht="12.75" customHeight="1" x14ac:dyDescent="0.2">
      <c r="A37" s="242"/>
      <c r="B37" s="221"/>
      <c r="C37" s="221"/>
      <c r="D37" s="221"/>
      <c r="E37" s="221"/>
      <c r="F37" s="221"/>
      <c r="G37" s="221"/>
      <c r="H37" s="221"/>
      <c r="I37" s="221"/>
      <c r="J37" s="221"/>
      <c r="K37" s="221"/>
      <c r="L37" s="221"/>
      <c r="M37" s="221"/>
      <c r="N37" s="221"/>
      <c r="O37" s="221"/>
      <c r="P37" s="221"/>
      <c r="Q37" s="221"/>
      <c r="R37" s="221"/>
      <c r="S37" s="221"/>
      <c r="T37" s="384"/>
      <c r="U37" s="221"/>
      <c r="V37" s="221"/>
      <c r="W37" s="221"/>
      <c r="X37" s="221"/>
      <c r="Y37" s="221"/>
      <c r="Z37" s="221"/>
      <c r="AA37" s="221"/>
      <c r="AB37" s="221"/>
      <c r="AC37" s="221"/>
      <c r="AD37" s="221"/>
      <c r="AE37" s="221"/>
      <c r="AF37" s="221"/>
      <c r="AG37" s="221"/>
      <c r="AH37" s="221"/>
      <c r="AI37" s="221"/>
      <c r="AJ37" s="221"/>
      <c r="AK37" s="221"/>
      <c r="AL37" s="221"/>
      <c r="AM37" s="221"/>
      <c r="AN37" s="418"/>
      <c r="AO37" s="242"/>
      <c r="AP37" s="221"/>
      <c r="AQ37" s="221"/>
      <c r="AR37" s="221"/>
      <c r="AS37" s="221"/>
      <c r="AT37" s="221"/>
      <c r="AU37" s="221"/>
      <c r="AV37" s="221"/>
      <c r="AW37" s="221"/>
      <c r="AX37" s="221"/>
      <c r="AY37" s="221"/>
      <c r="AZ37" s="221"/>
      <c r="BA37" s="221"/>
      <c r="BB37" s="221"/>
      <c r="BC37" s="221"/>
      <c r="BD37" s="221"/>
      <c r="BE37" s="221"/>
      <c r="BF37" s="221"/>
      <c r="BG37" s="221"/>
      <c r="BH37" s="221"/>
      <c r="BI37" s="221"/>
      <c r="BJ37" s="243"/>
      <c r="BK37" s="384"/>
      <c r="BL37" s="242"/>
      <c r="BM37" s="221"/>
      <c r="BN37" s="221"/>
      <c r="BO37" s="221"/>
      <c r="BP37" s="221"/>
      <c r="BQ37" s="221"/>
      <c r="BR37" s="221"/>
      <c r="BS37" s="221"/>
      <c r="BT37" s="221"/>
      <c r="BU37" s="221"/>
      <c r="BV37" s="221"/>
      <c r="BW37" s="221"/>
      <c r="BX37" s="221"/>
      <c r="BY37" s="221"/>
      <c r="BZ37" s="221"/>
      <c r="CA37" s="221"/>
      <c r="CB37" s="221"/>
      <c r="CC37" s="221"/>
      <c r="CD37" s="243"/>
      <c r="CE37" s="384"/>
      <c r="CF37" s="242"/>
      <c r="CG37" s="221"/>
      <c r="CH37" s="221"/>
      <c r="CI37" s="221"/>
      <c r="CJ37" s="221"/>
      <c r="CK37" s="221"/>
      <c r="CL37" s="221"/>
      <c r="CM37" s="221"/>
      <c r="CN37" s="221"/>
      <c r="CO37" s="221"/>
      <c r="CP37" s="221"/>
      <c r="CQ37" s="221"/>
      <c r="CR37" s="221"/>
      <c r="CS37" s="221"/>
      <c r="CT37" s="221"/>
      <c r="CU37" s="221"/>
      <c r="CV37" s="221"/>
      <c r="CW37" s="221"/>
      <c r="CX37" s="243"/>
      <c r="CY37" s="384"/>
      <c r="CZ37" s="221"/>
      <c r="DA37" s="221"/>
      <c r="DB37" s="221"/>
      <c r="DC37" s="221"/>
      <c r="DD37" s="221"/>
      <c r="DE37" s="221"/>
      <c r="DF37" s="221"/>
      <c r="DG37" s="221"/>
      <c r="DH37" s="221"/>
      <c r="DI37" s="221"/>
      <c r="DJ37" s="221"/>
      <c r="DK37" s="221"/>
      <c r="DL37" s="221"/>
      <c r="DM37" s="221"/>
      <c r="DN37" s="221"/>
      <c r="DO37" s="221"/>
      <c r="DP37" s="221"/>
      <c r="DQ37" s="221"/>
      <c r="DR37" s="243"/>
      <c r="DS37" s="384"/>
      <c r="DT37" s="221"/>
      <c r="DU37" s="221"/>
      <c r="DV37" s="221"/>
      <c r="DW37" s="221"/>
      <c r="DX37" s="221"/>
      <c r="DY37" s="221"/>
      <c r="DZ37" s="221"/>
      <c r="EA37" s="221"/>
      <c r="EB37" s="221"/>
      <c r="EC37" s="221"/>
      <c r="ED37" s="221"/>
      <c r="EE37" s="221"/>
      <c r="EF37" s="221"/>
      <c r="EG37" s="221"/>
      <c r="EH37" s="221"/>
      <c r="EI37" s="221"/>
      <c r="EJ37" s="221"/>
      <c r="EK37" s="221"/>
      <c r="EL37" s="243"/>
      <c r="EM37" s="384"/>
      <c r="EN37" s="221"/>
      <c r="EO37" s="221"/>
      <c r="EP37" s="221"/>
      <c r="EQ37" s="221"/>
      <c r="ER37" s="221"/>
      <c r="ES37" s="221"/>
      <c r="ET37" s="221"/>
      <c r="EU37" s="221"/>
      <c r="EV37" s="221"/>
      <c r="EW37" s="221"/>
      <c r="EX37" s="221"/>
      <c r="EY37" s="221"/>
      <c r="EZ37" s="221"/>
      <c r="FA37" s="221"/>
      <c r="FB37" s="221"/>
      <c r="FC37" s="221"/>
      <c r="FD37" s="221"/>
      <c r="FE37" s="221"/>
      <c r="FF37" s="243"/>
      <c r="FG37" s="384"/>
      <c r="FH37" s="221"/>
      <c r="FI37" s="221"/>
      <c r="FJ37" s="221"/>
      <c r="FK37" s="221"/>
      <c r="FL37" s="221"/>
      <c r="FM37" s="221"/>
      <c r="FN37" s="221"/>
      <c r="FO37" s="221"/>
      <c r="FP37" s="221"/>
      <c r="FQ37" s="221"/>
      <c r="FR37" s="221"/>
      <c r="FS37" s="221"/>
      <c r="FT37" s="221"/>
      <c r="FU37" s="221"/>
      <c r="FV37" s="221"/>
      <c r="FW37" s="221"/>
      <c r="FX37" s="221"/>
      <c r="FY37" s="221"/>
      <c r="FZ37" s="243"/>
      <c r="GA37" s="384"/>
      <c r="GB37" s="221"/>
      <c r="GC37" s="221"/>
      <c r="GD37" s="221"/>
      <c r="GE37" s="221"/>
      <c r="GF37" s="221"/>
      <c r="GG37" s="221"/>
      <c r="GH37" s="221"/>
      <c r="GI37" s="221"/>
      <c r="GJ37" s="221"/>
      <c r="GK37" s="221"/>
      <c r="GL37" s="221"/>
      <c r="GM37" s="221"/>
      <c r="GN37" s="221"/>
      <c r="GO37" s="221"/>
      <c r="GP37" s="221"/>
      <c r="GQ37" s="221"/>
      <c r="GR37" s="221"/>
      <c r="GS37" s="221"/>
      <c r="GT37" s="243"/>
      <c r="GU37" s="384"/>
      <c r="GV37" s="221"/>
      <c r="GW37" s="221"/>
      <c r="GX37" s="221"/>
      <c r="GY37" s="221"/>
      <c r="GZ37" s="221"/>
      <c r="HA37" s="221"/>
      <c r="HB37" s="221"/>
      <c r="HC37" s="221"/>
      <c r="HD37" s="221"/>
      <c r="HE37" s="221"/>
      <c r="HF37" s="221"/>
      <c r="HG37" s="221"/>
      <c r="HH37" s="221"/>
      <c r="HI37" s="221"/>
      <c r="HJ37" s="221"/>
      <c r="HK37" s="221"/>
      <c r="HL37" s="221"/>
      <c r="HM37" s="221"/>
      <c r="HN37" s="243"/>
      <c r="HO37" s="384"/>
      <c r="HP37" s="221"/>
      <c r="HQ37" s="221"/>
      <c r="HR37" s="221"/>
      <c r="HS37" s="221"/>
      <c r="HT37" s="221"/>
      <c r="HU37" s="221"/>
      <c r="HV37" s="221"/>
      <c r="HW37" s="221"/>
      <c r="HX37" s="221"/>
      <c r="HY37" s="221"/>
      <c r="HZ37" s="221"/>
      <c r="IA37" s="221"/>
      <c r="IB37" s="221"/>
      <c r="IC37" s="221"/>
      <c r="ID37" s="221"/>
      <c r="IE37" s="221"/>
      <c r="IF37" s="221"/>
      <c r="IG37" s="221"/>
      <c r="IH37" s="243"/>
      <c r="II37" s="384"/>
      <c r="IJ37" s="221"/>
      <c r="IK37" s="221"/>
      <c r="IL37" s="221"/>
      <c r="IM37" s="221"/>
      <c r="IN37" s="221"/>
      <c r="IO37" s="221"/>
      <c r="IP37" s="221"/>
      <c r="IQ37" s="221"/>
      <c r="IR37" s="221"/>
      <c r="IS37" s="221"/>
      <c r="IT37" s="221"/>
      <c r="IU37" s="221"/>
      <c r="IV37" s="221"/>
      <c r="IW37" s="221"/>
      <c r="IX37" s="221"/>
      <c r="IY37" s="221"/>
      <c r="IZ37" s="221"/>
      <c r="JA37" s="221"/>
      <c r="JB37" s="243"/>
      <c r="JC37" s="384"/>
      <c r="JD37" s="221"/>
      <c r="JE37" s="221"/>
      <c r="JF37" s="221"/>
      <c r="JG37" s="221"/>
      <c r="JH37" s="221"/>
      <c r="JI37" s="221"/>
      <c r="JJ37" s="221"/>
      <c r="JK37" s="221"/>
      <c r="JL37" s="221"/>
      <c r="JM37" s="221"/>
      <c r="JN37" s="221"/>
      <c r="JO37" s="221"/>
      <c r="JP37" s="221"/>
      <c r="JQ37" s="221"/>
      <c r="JR37" s="221"/>
      <c r="JS37" s="221"/>
      <c r="JT37" s="221"/>
      <c r="JU37" s="221"/>
      <c r="JV37" s="243"/>
      <c r="JW37" s="384"/>
      <c r="JX37" s="221"/>
      <c r="JY37" s="221"/>
      <c r="JZ37" s="221"/>
      <c r="KA37" s="221"/>
      <c r="KB37" s="221"/>
      <c r="KC37" s="221"/>
      <c r="KD37" s="221"/>
      <c r="KE37" s="221"/>
      <c r="KF37" s="221"/>
      <c r="KG37" s="221"/>
      <c r="KH37" s="221"/>
      <c r="KI37" s="221"/>
      <c r="KJ37" s="221"/>
      <c r="KK37" s="221"/>
      <c r="KL37" s="221"/>
      <c r="KM37" s="221"/>
      <c r="KN37" s="221"/>
      <c r="KO37" s="221"/>
      <c r="KP37" s="243"/>
      <c r="KQ37" s="384"/>
      <c r="KR37" s="221"/>
      <c r="KS37" s="221"/>
      <c r="KT37" s="221"/>
      <c r="KU37" s="221"/>
      <c r="KV37" s="221"/>
      <c r="KW37" s="221"/>
      <c r="KX37" s="221"/>
      <c r="KY37" s="221"/>
      <c r="KZ37" s="221"/>
      <c r="LA37" s="221"/>
      <c r="LB37" s="221"/>
      <c r="LC37" s="221"/>
      <c r="LD37" s="221"/>
      <c r="LE37" s="221"/>
      <c r="LF37" s="221"/>
      <c r="LG37" s="221"/>
      <c r="LH37" s="221"/>
      <c r="LI37" s="221"/>
      <c r="LJ37" s="243"/>
      <c r="LK37" s="384"/>
      <c r="LL37" s="221"/>
      <c r="LM37" s="221"/>
      <c r="LN37" s="221"/>
      <c r="LO37" s="221"/>
      <c r="LP37" s="221"/>
      <c r="LQ37" s="221"/>
      <c r="LR37" s="221"/>
      <c r="LS37" s="221"/>
      <c r="LT37" s="221"/>
      <c r="LU37" s="221"/>
      <c r="LV37" s="221"/>
      <c r="LW37" s="221"/>
      <c r="LX37" s="221"/>
      <c r="LY37" s="221"/>
      <c r="LZ37" s="221"/>
      <c r="MA37" s="221"/>
      <c r="MB37" s="221"/>
      <c r="MC37" s="221"/>
      <c r="MD37" s="243"/>
    </row>
    <row r="38" spans="1:342" ht="12.75" customHeight="1" x14ac:dyDescent="0.2">
      <c r="A38" s="242"/>
      <c r="B38" s="221"/>
      <c r="C38" s="221"/>
      <c r="D38" s="221"/>
      <c r="E38" s="221"/>
      <c r="F38" s="221"/>
      <c r="G38" s="221"/>
      <c r="H38" s="221"/>
      <c r="I38" s="221"/>
      <c r="J38" s="221"/>
      <c r="K38" s="221"/>
      <c r="L38" s="221"/>
      <c r="M38" s="221"/>
      <c r="N38" s="221"/>
      <c r="O38" s="221"/>
      <c r="P38" s="221"/>
      <c r="Q38" s="221"/>
      <c r="R38" s="221"/>
      <c r="S38" s="221"/>
      <c r="T38" s="384"/>
      <c r="U38" s="221"/>
      <c r="V38" s="221"/>
      <c r="W38" s="221"/>
      <c r="X38" s="221"/>
      <c r="Y38" s="221"/>
      <c r="Z38" s="221"/>
      <c r="AA38" s="221"/>
      <c r="AB38" s="221"/>
      <c r="AC38" s="221"/>
      <c r="AD38" s="221"/>
      <c r="AE38" s="221"/>
      <c r="AF38" s="221"/>
      <c r="AG38" s="221"/>
      <c r="AH38" s="221"/>
      <c r="AI38" s="221"/>
      <c r="AJ38" s="221"/>
      <c r="AK38" s="221"/>
      <c r="AL38" s="221"/>
      <c r="AM38" s="221"/>
      <c r="AN38" s="418"/>
      <c r="AO38" s="242"/>
      <c r="AP38" s="221"/>
      <c r="AQ38" s="221"/>
      <c r="AR38" s="221"/>
      <c r="AS38" s="221"/>
      <c r="AT38" s="221"/>
      <c r="AU38" s="221"/>
      <c r="AV38" s="221"/>
      <c r="AW38" s="221"/>
      <c r="AX38" s="221"/>
      <c r="AY38" s="221"/>
      <c r="AZ38" s="221"/>
      <c r="BA38" s="221"/>
      <c r="BB38" s="221"/>
      <c r="BC38" s="221"/>
      <c r="BD38" s="221"/>
      <c r="BE38" s="221"/>
      <c r="BF38" s="221"/>
      <c r="BG38" s="221"/>
      <c r="BH38" s="221"/>
      <c r="BI38" s="221"/>
      <c r="BJ38" s="243"/>
      <c r="BK38" s="384"/>
      <c r="BL38" s="242"/>
      <c r="BM38" s="221"/>
      <c r="BN38" s="221"/>
      <c r="BO38" s="221"/>
      <c r="BP38" s="221"/>
      <c r="BQ38" s="221"/>
      <c r="BR38" s="221"/>
      <c r="BS38" s="221"/>
      <c r="BT38" s="221"/>
      <c r="BU38" s="221"/>
      <c r="BV38" s="221"/>
      <c r="BW38" s="221"/>
      <c r="BX38" s="221"/>
      <c r="BY38" s="221"/>
      <c r="BZ38" s="221"/>
      <c r="CA38" s="221"/>
      <c r="CB38" s="221"/>
      <c r="CC38" s="221"/>
      <c r="CD38" s="243"/>
      <c r="CE38" s="384"/>
      <c r="CF38" s="242"/>
      <c r="CG38" s="221"/>
      <c r="CH38" s="221"/>
      <c r="CI38" s="221"/>
      <c r="CJ38" s="221"/>
      <c r="CK38" s="221"/>
      <c r="CL38" s="221"/>
      <c r="CM38" s="221"/>
      <c r="CN38" s="221"/>
      <c r="CO38" s="221"/>
      <c r="CP38" s="221"/>
      <c r="CQ38" s="221"/>
      <c r="CR38" s="221"/>
      <c r="CS38" s="221"/>
      <c r="CT38" s="221"/>
      <c r="CU38" s="221"/>
      <c r="CV38" s="221"/>
      <c r="CW38" s="221"/>
      <c r="CX38" s="243"/>
      <c r="CY38" s="384"/>
      <c r="CZ38" s="221"/>
      <c r="DA38" s="221"/>
      <c r="DB38" s="221"/>
      <c r="DC38" s="221"/>
      <c r="DD38" s="221"/>
      <c r="DE38" s="221"/>
      <c r="DF38" s="221"/>
      <c r="DG38" s="221"/>
      <c r="DH38" s="221"/>
      <c r="DI38" s="221"/>
      <c r="DJ38" s="221"/>
      <c r="DK38" s="221"/>
      <c r="DL38" s="221"/>
      <c r="DM38" s="221"/>
      <c r="DN38" s="221"/>
      <c r="DO38" s="221"/>
      <c r="DP38" s="221"/>
      <c r="DQ38" s="221"/>
      <c r="DR38" s="243"/>
      <c r="DS38" s="384"/>
      <c r="DT38" s="221"/>
      <c r="DU38" s="221"/>
      <c r="DV38" s="221"/>
      <c r="DW38" s="221"/>
      <c r="DX38" s="221"/>
      <c r="DY38" s="221"/>
      <c r="DZ38" s="221"/>
      <c r="EA38" s="221"/>
      <c r="EB38" s="221"/>
      <c r="EC38" s="221"/>
      <c r="ED38" s="221"/>
      <c r="EE38" s="221"/>
      <c r="EF38" s="221"/>
      <c r="EG38" s="221"/>
      <c r="EH38" s="221"/>
      <c r="EI38" s="221"/>
      <c r="EJ38" s="221"/>
      <c r="EK38" s="221"/>
      <c r="EL38" s="243"/>
      <c r="EM38" s="384"/>
      <c r="EN38" s="221"/>
      <c r="EO38" s="221"/>
      <c r="EP38" s="221"/>
      <c r="EQ38" s="221"/>
      <c r="ER38" s="221"/>
      <c r="ES38" s="221"/>
      <c r="ET38" s="221"/>
      <c r="EU38" s="221"/>
      <c r="EV38" s="221"/>
      <c r="EW38" s="221"/>
      <c r="EX38" s="221"/>
      <c r="EY38" s="221"/>
      <c r="EZ38" s="221"/>
      <c r="FA38" s="221"/>
      <c r="FB38" s="221"/>
      <c r="FC38" s="221"/>
      <c r="FD38" s="221"/>
      <c r="FE38" s="221"/>
      <c r="FF38" s="243"/>
      <c r="FG38" s="384"/>
      <c r="FH38" s="221"/>
      <c r="FI38" s="221"/>
      <c r="FJ38" s="221"/>
      <c r="FK38" s="221"/>
      <c r="FL38" s="221"/>
      <c r="FM38" s="221"/>
      <c r="FN38" s="221"/>
      <c r="FO38" s="221"/>
      <c r="FP38" s="221"/>
      <c r="FQ38" s="221"/>
      <c r="FR38" s="221"/>
      <c r="FS38" s="221"/>
      <c r="FT38" s="221"/>
      <c r="FU38" s="221"/>
      <c r="FV38" s="221"/>
      <c r="FW38" s="221"/>
      <c r="FX38" s="221"/>
      <c r="FY38" s="221"/>
      <c r="FZ38" s="243"/>
      <c r="GA38" s="384"/>
      <c r="GB38" s="221"/>
      <c r="GC38" s="221"/>
      <c r="GD38" s="221"/>
      <c r="GE38" s="221"/>
      <c r="GF38" s="221"/>
      <c r="GG38" s="221"/>
      <c r="GH38" s="221"/>
      <c r="GI38" s="221"/>
      <c r="GJ38" s="221"/>
      <c r="GK38" s="221"/>
      <c r="GL38" s="221"/>
      <c r="GM38" s="221"/>
      <c r="GN38" s="221"/>
      <c r="GO38" s="221"/>
      <c r="GP38" s="221"/>
      <c r="GQ38" s="221"/>
      <c r="GR38" s="221"/>
      <c r="GS38" s="221"/>
      <c r="GT38" s="243"/>
      <c r="GU38" s="384"/>
      <c r="GV38" s="221"/>
      <c r="GW38" s="221"/>
      <c r="GX38" s="221"/>
      <c r="GY38" s="221"/>
      <c r="GZ38" s="221"/>
      <c r="HA38" s="221"/>
      <c r="HB38" s="221"/>
      <c r="HC38" s="221"/>
      <c r="HD38" s="221"/>
      <c r="HE38" s="221"/>
      <c r="HF38" s="221"/>
      <c r="HG38" s="221"/>
      <c r="HH38" s="221"/>
      <c r="HI38" s="221"/>
      <c r="HJ38" s="221"/>
      <c r="HK38" s="221"/>
      <c r="HL38" s="221"/>
      <c r="HM38" s="221"/>
      <c r="HN38" s="243"/>
      <c r="HO38" s="384"/>
      <c r="HP38" s="221"/>
      <c r="HQ38" s="221"/>
      <c r="HR38" s="221"/>
      <c r="HS38" s="221"/>
      <c r="HT38" s="221"/>
      <c r="HU38" s="221"/>
      <c r="HV38" s="221"/>
      <c r="HW38" s="221"/>
      <c r="HX38" s="221"/>
      <c r="HY38" s="221"/>
      <c r="HZ38" s="221"/>
      <c r="IA38" s="221"/>
      <c r="IB38" s="221"/>
      <c r="IC38" s="221"/>
      <c r="ID38" s="221"/>
      <c r="IE38" s="221"/>
      <c r="IF38" s="221"/>
      <c r="IG38" s="221"/>
      <c r="IH38" s="243"/>
      <c r="II38" s="384"/>
      <c r="IJ38" s="221"/>
      <c r="IK38" s="221"/>
      <c r="IL38" s="221"/>
      <c r="IM38" s="221"/>
      <c r="IN38" s="221"/>
      <c r="IO38" s="221"/>
      <c r="IP38" s="221"/>
      <c r="IQ38" s="221"/>
      <c r="IR38" s="221"/>
      <c r="IS38" s="221"/>
      <c r="IT38" s="221"/>
      <c r="IU38" s="221"/>
      <c r="IV38" s="221"/>
      <c r="IW38" s="221"/>
      <c r="IX38" s="221"/>
      <c r="IY38" s="221"/>
      <c r="IZ38" s="221"/>
      <c r="JA38" s="221"/>
      <c r="JB38" s="243"/>
      <c r="JC38" s="384"/>
      <c r="JD38" s="221"/>
      <c r="JE38" s="221"/>
      <c r="JF38" s="221"/>
      <c r="JG38" s="221"/>
      <c r="JH38" s="221"/>
      <c r="JI38" s="221"/>
      <c r="JJ38" s="221"/>
      <c r="JK38" s="221"/>
      <c r="JL38" s="221"/>
      <c r="JM38" s="221"/>
      <c r="JN38" s="221"/>
      <c r="JO38" s="221"/>
      <c r="JP38" s="221"/>
      <c r="JQ38" s="221"/>
      <c r="JR38" s="221"/>
      <c r="JS38" s="221"/>
      <c r="JT38" s="221"/>
      <c r="JU38" s="221"/>
      <c r="JV38" s="243"/>
      <c r="JW38" s="384"/>
      <c r="JX38" s="221"/>
      <c r="JY38" s="221"/>
      <c r="JZ38" s="221"/>
      <c r="KA38" s="221"/>
      <c r="KB38" s="221"/>
      <c r="KC38" s="221"/>
      <c r="KD38" s="221"/>
      <c r="KE38" s="221"/>
      <c r="KF38" s="221"/>
      <c r="KG38" s="221"/>
      <c r="KH38" s="221"/>
      <c r="KI38" s="221"/>
      <c r="KJ38" s="221"/>
      <c r="KK38" s="221"/>
      <c r="KL38" s="221"/>
      <c r="KM38" s="221"/>
      <c r="KN38" s="221"/>
      <c r="KO38" s="221"/>
      <c r="KP38" s="243"/>
      <c r="KQ38" s="384"/>
      <c r="KR38" s="221"/>
      <c r="KS38" s="221"/>
      <c r="KT38" s="221"/>
      <c r="KU38" s="221"/>
      <c r="KV38" s="221"/>
      <c r="KW38" s="221"/>
      <c r="KX38" s="221"/>
      <c r="KY38" s="221"/>
      <c r="KZ38" s="221"/>
      <c r="LA38" s="221"/>
      <c r="LB38" s="221"/>
      <c r="LC38" s="221"/>
      <c r="LD38" s="221"/>
      <c r="LE38" s="221"/>
      <c r="LF38" s="221"/>
      <c r="LG38" s="221"/>
      <c r="LH38" s="221"/>
      <c r="LI38" s="221"/>
      <c r="LJ38" s="243"/>
      <c r="LK38" s="384"/>
      <c r="LL38" s="221"/>
      <c r="LM38" s="221"/>
      <c r="LN38" s="221"/>
      <c r="LO38" s="221"/>
      <c r="LP38" s="221"/>
      <c r="LQ38" s="221"/>
      <c r="LR38" s="221"/>
      <c r="LS38" s="221"/>
      <c r="LT38" s="221"/>
      <c r="LU38" s="221"/>
      <c r="LV38" s="221"/>
      <c r="LW38" s="221"/>
      <c r="LX38" s="221"/>
      <c r="LY38" s="221"/>
      <c r="LZ38" s="221"/>
      <c r="MA38" s="221"/>
      <c r="MB38" s="221"/>
      <c r="MC38" s="221"/>
      <c r="MD38" s="243"/>
    </row>
    <row r="39" spans="1:342" ht="12.75" customHeight="1" x14ac:dyDescent="0.2">
      <c r="A39" s="242"/>
      <c r="B39" s="221"/>
      <c r="C39" s="221"/>
      <c r="D39" s="221"/>
      <c r="E39" s="221"/>
      <c r="F39" s="221"/>
      <c r="G39" s="221"/>
      <c r="H39" s="221"/>
      <c r="I39" s="221"/>
      <c r="J39" s="221"/>
      <c r="K39" s="221"/>
      <c r="L39" s="221"/>
      <c r="M39" s="221"/>
      <c r="N39" s="221"/>
      <c r="O39" s="221"/>
      <c r="P39" s="221"/>
      <c r="Q39" s="221"/>
      <c r="R39" s="221"/>
      <c r="S39" s="221"/>
      <c r="T39" s="384"/>
      <c r="U39" s="221"/>
      <c r="V39" s="221"/>
      <c r="W39" s="221"/>
      <c r="X39" s="221"/>
      <c r="Y39" s="221"/>
      <c r="Z39" s="221"/>
      <c r="AA39" s="221"/>
      <c r="AB39" s="221"/>
      <c r="AC39" s="221"/>
      <c r="AD39" s="221"/>
      <c r="AE39" s="221"/>
      <c r="AF39" s="221"/>
      <c r="AG39" s="221"/>
      <c r="AH39" s="221"/>
      <c r="AI39" s="221"/>
      <c r="AJ39" s="221"/>
      <c r="AK39" s="221"/>
      <c r="AL39" s="221"/>
      <c r="AM39" s="221"/>
      <c r="AN39" s="418"/>
      <c r="AO39" s="242"/>
      <c r="AP39" s="221"/>
      <c r="AQ39" s="221"/>
      <c r="AR39" s="221"/>
      <c r="AS39" s="221"/>
      <c r="AT39" s="221"/>
      <c r="AU39" s="221"/>
      <c r="AV39" s="221"/>
      <c r="AW39" s="221"/>
      <c r="AX39" s="221"/>
      <c r="AY39" s="221"/>
      <c r="AZ39" s="221"/>
      <c r="BA39" s="221"/>
      <c r="BB39" s="221"/>
      <c r="BC39" s="221"/>
      <c r="BD39" s="221"/>
      <c r="BE39" s="221"/>
      <c r="BF39" s="221"/>
      <c r="BG39" s="221"/>
      <c r="BH39" s="221"/>
      <c r="BI39" s="221"/>
      <c r="BJ39" s="243"/>
      <c r="BK39" s="384"/>
      <c r="BL39" s="242"/>
      <c r="BM39" s="221"/>
      <c r="BN39" s="221"/>
      <c r="BO39" s="221"/>
      <c r="BP39" s="221"/>
      <c r="BQ39" s="221"/>
      <c r="BR39" s="221"/>
      <c r="BS39" s="221"/>
      <c r="BT39" s="221"/>
      <c r="BU39" s="221"/>
      <c r="BV39" s="221"/>
      <c r="BW39" s="221"/>
      <c r="BX39" s="221"/>
      <c r="BY39" s="221"/>
      <c r="BZ39" s="221"/>
      <c r="CA39" s="221"/>
      <c r="CB39" s="221"/>
      <c r="CC39" s="221"/>
      <c r="CD39" s="243"/>
      <c r="CE39" s="384"/>
      <c r="CF39" s="242"/>
      <c r="CG39" s="221"/>
      <c r="CH39" s="221"/>
      <c r="CI39" s="221"/>
      <c r="CJ39" s="221"/>
      <c r="CK39" s="221"/>
      <c r="CL39" s="221"/>
      <c r="CM39" s="221"/>
      <c r="CN39" s="221"/>
      <c r="CO39" s="221"/>
      <c r="CP39" s="221"/>
      <c r="CQ39" s="221"/>
      <c r="CR39" s="221"/>
      <c r="CS39" s="221"/>
      <c r="CT39" s="221"/>
      <c r="CU39" s="221"/>
      <c r="CV39" s="221"/>
      <c r="CW39" s="221"/>
      <c r="CX39" s="243"/>
      <c r="CY39" s="384"/>
      <c r="CZ39" s="221"/>
      <c r="DA39" s="221"/>
      <c r="DB39" s="221"/>
      <c r="DC39" s="221"/>
      <c r="DD39" s="221"/>
      <c r="DE39" s="221"/>
      <c r="DF39" s="221"/>
      <c r="DG39" s="221"/>
      <c r="DH39" s="221"/>
      <c r="DI39" s="221"/>
      <c r="DJ39" s="221"/>
      <c r="DK39" s="221"/>
      <c r="DL39" s="221"/>
      <c r="DM39" s="221"/>
      <c r="DN39" s="221"/>
      <c r="DO39" s="221"/>
      <c r="DP39" s="221"/>
      <c r="DQ39" s="221"/>
      <c r="DR39" s="243"/>
      <c r="DS39" s="384"/>
      <c r="DT39" s="221"/>
      <c r="DU39" s="221"/>
      <c r="DV39" s="221"/>
      <c r="DW39" s="221"/>
      <c r="DX39" s="221"/>
      <c r="DY39" s="221"/>
      <c r="DZ39" s="221"/>
      <c r="EA39" s="221"/>
      <c r="EB39" s="221"/>
      <c r="EC39" s="221"/>
      <c r="ED39" s="221"/>
      <c r="EE39" s="221"/>
      <c r="EF39" s="221"/>
      <c r="EG39" s="221"/>
      <c r="EH39" s="221"/>
      <c r="EI39" s="221"/>
      <c r="EJ39" s="221"/>
      <c r="EK39" s="221"/>
      <c r="EL39" s="243"/>
      <c r="EM39" s="384"/>
      <c r="EN39" s="221"/>
      <c r="EO39" s="221"/>
      <c r="EP39" s="221"/>
      <c r="EQ39" s="221"/>
      <c r="ER39" s="221"/>
      <c r="ES39" s="221"/>
      <c r="ET39" s="221"/>
      <c r="EU39" s="221"/>
      <c r="EV39" s="221"/>
      <c r="EW39" s="221"/>
      <c r="EX39" s="221"/>
      <c r="EY39" s="221"/>
      <c r="EZ39" s="221"/>
      <c r="FA39" s="221"/>
      <c r="FB39" s="221"/>
      <c r="FC39" s="221"/>
      <c r="FD39" s="221"/>
      <c r="FE39" s="221"/>
      <c r="FF39" s="243"/>
      <c r="FG39" s="384"/>
      <c r="FH39" s="221"/>
      <c r="FI39" s="221"/>
      <c r="FJ39" s="221"/>
      <c r="FK39" s="221"/>
      <c r="FL39" s="221"/>
      <c r="FM39" s="221"/>
      <c r="FN39" s="221"/>
      <c r="FO39" s="221"/>
      <c r="FP39" s="221"/>
      <c r="FQ39" s="221"/>
      <c r="FR39" s="221"/>
      <c r="FS39" s="221"/>
      <c r="FT39" s="221"/>
      <c r="FU39" s="221"/>
      <c r="FV39" s="221"/>
      <c r="FW39" s="221"/>
      <c r="FX39" s="221"/>
      <c r="FY39" s="221"/>
      <c r="FZ39" s="243"/>
      <c r="GA39" s="384"/>
      <c r="GB39" s="221"/>
      <c r="GC39" s="221"/>
      <c r="GD39" s="221"/>
      <c r="GE39" s="221"/>
      <c r="GF39" s="221"/>
      <c r="GG39" s="221"/>
      <c r="GH39" s="221"/>
      <c r="GI39" s="221"/>
      <c r="GJ39" s="221"/>
      <c r="GK39" s="221"/>
      <c r="GL39" s="221"/>
      <c r="GM39" s="221"/>
      <c r="GN39" s="221"/>
      <c r="GO39" s="221"/>
      <c r="GP39" s="221"/>
      <c r="GQ39" s="221"/>
      <c r="GR39" s="221"/>
      <c r="GS39" s="221"/>
      <c r="GT39" s="243"/>
      <c r="GU39" s="384"/>
      <c r="GV39" s="221"/>
      <c r="GW39" s="221"/>
      <c r="GX39" s="221"/>
      <c r="GY39" s="221"/>
      <c r="GZ39" s="221"/>
      <c r="HA39" s="221"/>
      <c r="HB39" s="221"/>
      <c r="HC39" s="221"/>
      <c r="HD39" s="221"/>
      <c r="HE39" s="221"/>
      <c r="HF39" s="221"/>
      <c r="HG39" s="221"/>
      <c r="HH39" s="221"/>
      <c r="HI39" s="221"/>
      <c r="HJ39" s="221"/>
      <c r="HK39" s="221"/>
      <c r="HL39" s="221"/>
      <c r="HM39" s="221"/>
      <c r="HN39" s="243"/>
      <c r="HO39" s="384"/>
      <c r="HP39" s="221"/>
      <c r="HQ39" s="221"/>
      <c r="HR39" s="221"/>
      <c r="HS39" s="221"/>
      <c r="HT39" s="221"/>
      <c r="HU39" s="221"/>
      <c r="HV39" s="221"/>
      <c r="HW39" s="221"/>
      <c r="HX39" s="221"/>
      <c r="HY39" s="221"/>
      <c r="HZ39" s="221"/>
      <c r="IA39" s="221"/>
      <c r="IB39" s="221"/>
      <c r="IC39" s="221"/>
      <c r="ID39" s="221"/>
      <c r="IE39" s="221"/>
      <c r="IF39" s="221"/>
      <c r="IG39" s="221"/>
      <c r="IH39" s="243"/>
      <c r="II39" s="384"/>
      <c r="IJ39" s="221"/>
      <c r="IK39" s="221"/>
      <c r="IL39" s="221"/>
      <c r="IM39" s="221"/>
      <c r="IN39" s="221"/>
      <c r="IO39" s="221"/>
      <c r="IP39" s="221"/>
      <c r="IQ39" s="221"/>
      <c r="IR39" s="221"/>
      <c r="IS39" s="221"/>
      <c r="IT39" s="221"/>
      <c r="IU39" s="221"/>
      <c r="IV39" s="221"/>
      <c r="IW39" s="221"/>
      <c r="IX39" s="221"/>
      <c r="IY39" s="221"/>
      <c r="IZ39" s="221"/>
      <c r="JA39" s="221"/>
      <c r="JB39" s="243"/>
      <c r="JC39" s="384"/>
      <c r="JD39" s="221"/>
      <c r="JE39" s="221"/>
      <c r="JF39" s="221"/>
      <c r="JG39" s="221"/>
      <c r="JH39" s="221"/>
      <c r="JI39" s="221"/>
      <c r="JJ39" s="221"/>
      <c r="JK39" s="221"/>
      <c r="JL39" s="221"/>
      <c r="JM39" s="221"/>
      <c r="JN39" s="221"/>
      <c r="JO39" s="221"/>
      <c r="JP39" s="221"/>
      <c r="JQ39" s="221"/>
      <c r="JR39" s="221"/>
      <c r="JS39" s="221"/>
      <c r="JT39" s="221"/>
      <c r="JU39" s="221"/>
      <c r="JV39" s="243"/>
      <c r="JW39" s="384"/>
      <c r="JX39" s="221"/>
      <c r="JY39" s="221"/>
      <c r="JZ39" s="221"/>
      <c r="KA39" s="221"/>
      <c r="KB39" s="221"/>
      <c r="KC39" s="221"/>
      <c r="KD39" s="221"/>
      <c r="KE39" s="221"/>
      <c r="KF39" s="221"/>
      <c r="KG39" s="221"/>
      <c r="KH39" s="221"/>
      <c r="KI39" s="221"/>
      <c r="KJ39" s="221"/>
      <c r="KK39" s="221"/>
      <c r="KL39" s="221"/>
      <c r="KM39" s="221"/>
      <c r="KN39" s="221"/>
      <c r="KO39" s="221"/>
      <c r="KP39" s="243"/>
      <c r="KQ39" s="384"/>
      <c r="KR39" s="221"/>
      <c r="KS39" s="221"/>
      <c r="KT39" s="221"/>
      <c r="KU39" s="221"/>
      <c r="KV39" s="221"/>
      <c r="KW39" s="221"/>
      <c r="KX39" s="221"/>
      <c r="KY39" s="221"/>
      <c r="KZ39" s="221"/>
      <c r="LA39" s="221"/>
      <c r="LB39" s="221"/>
      <c r="LC39" s="221"/>
      <c r="LD39" s="221"/>
      <c r="LE39" s="221"/>
      <c r="LF39" s="221"/>
      <c r="LG39" s="221"/>
      <c r="LH39" s="221"/>
      <c r="LI39" s="221"/>
      <c r="LJ39" s="243"/>
      <c r="LK39" s="384"/>
      <c r="LL39" s="221"/>
      <c r="LM39" s="221"/>
      <c r="LN39" s="221"/>
      <c r="LO39" s="221"/>
      <c r="LP39" s="221"/>
      <c r="LQ39" s="221"/>
      <c r="LR39" s="221"/>
      <c r="LS39" s="221"/>
      <c r="LT39" s="221"/>
      <c r="LU39" s="221"/>
      <c r="LV39" s="221"/>
      <c r="LW39" s="221"/>
      <c r="LX39" s="221"/>
      <c r="LY39" s="221"/>
      <c r="LZ39" s="221"/>
      <c r="MA39" s="221"/>
      <c r="MB39" s="221"/>
      <c r="MC39" s="221"/>
      <c r="MD39" s="243"/>
    </row>
    <row r="40" spans="1:342" ht="12.75" customHeight="1" x14ac:dyDescent="0.2">
      <c r="A40" s="242"/>
      <c r="B40" s="221"/>
      <c r="C40" s="221"/>
      <c r="D40" s="221"/>
      <c r="E40" s="221"/>
      <c r="F40" s="221"/>
      <c r="G40" s="221"/>
      <c r="H40" s="221"/>
      <c r="I40" s="221"/>
      <c r="J40" s="221"/>
      <c r="K40" s="221"/>
      <c r="L40" s="221"/>
      <c r="M40" s="221"/>
      <c r="N40" s="221"/>
      <c r="O40" s="221"/>
      <c r="P40" s="221"/>
      <c r="Q40" s="221"/>
      <c r="R40" s="221"/>
      <c r="S40" s="221"/>
      <c r="T40" s="384"/>
      <c r="U40" s="221"/>
      <c r="V40" s="221"/>
      <c r="W40" s="221"/>
      <c r="X40" s="221"/>
      <c r="Y40" s="221"/>
      <c r="Z40" s="221"/>
      <c r="AA40" s="221"/>
      <c r="AB40" s="221"/>
      <c r="AC40" s="221"/>
      <c r="AD40" s="221"/>
      <c r="AE40" s="221"/>
      <c r="AF40" s="221"/>
      <c r="AG40" s="221"/>
      <c r="AH40" s="221"/>
      <c r="AI40" s="221"/>
      <c r="AJ40" s="221"/>
      <c r="AK40" s="221"/>
      <c r="AL40" s="221"/>
      <c r="AM40" s="221"/>
      <c r="AN40" s="418"/>
      <c r="AO40" s="242"/>
      <c r="AP40" s="221"/>
      <c r="AQ40" s="221"/>
      <c r="AR40" s="221"/>
      <c r="AS40" s="221"/>
      <c r="AT40" s="221"/>
      <c r="AU40" s="221"/>
      <c r="AV40" s="221"/>
      <c r="AW40" s="221"/>
      <c r="AX40" s="221"/>
      <c r="AY40" s="221"/>
      <c r="AZ40" s="221"/>
      <c r="BA40" s="221"/>
      <c r="BB40" s="221"/>
      <c r="BC40" s="221"/>
      <c r="BD40" s="221"/>
      <c r="BE40" s="221"/>
      <c r="BF40" s="221"/>
      <c r="BG40" s="221"/>
      <c r="BH40" s="221"/>
      <c r="BI40" s="221"/>
      <c r="BJ40" s="243"/>
      <c r="BK40" s="384"/>
      <c r="BL40" s="242"/>
      <c r="BM40" s="221"/>
      <c r="BN40" s="221"/>
      <c r="BO40" s="221"/>
      <c r="BP40" s="221"/>
      <c r="BQ40" s="221"/>
      <c r="BR40" s="221"/>
      <c r="BS40" s="221"/>
      <c r="BT40" s="221"/>
      <c r="BU40" s="221"/>
      <c r="BV40" s="221"/>
      <c r="BW40" s="221"/>
      <c r="BX40" s="221"/>
      <c r="BY40" s="221"/>
      <c r="BZ40" s="221"/>
      <c r="CA40" s="221"/>
      <c r="CB40" s="221"/>
      <c r="CC40" s="221"/>
      <c r="CD40" s="243"/>
      <c r="CE40" s="384"/>
      <c r="CF40" s="242"/>
      <c r="CG40" s="221"/>
      <c r="CH40" s="221"/>
      <c r="CI40" s="221"/>
      <c r="CJ40" s="221"/>
      <c r="CK40" s="221"/>
      <c r="CL40" s="221"/>
      <c r="CM40" s="221"/>
      <c r="CN40" s="221"/>
      <c r="CO40" s="221"/>
      <c r="CP40" s="221"/>
      <c r="CQ40" s="221"/>
      <c r="CR40" s="221"/>
      <c r="CS40" s="221"/>
      <c r="CT40" s="221"/>
      <c r="CU40" s="221"/>
      <c r="CV40" s="221"/>
      <c r="CW40" s="221"/>
      <c r="CX40" s="243"/>
      <c r="CY40" s="384"/>
      <c r="CZ40" s="221"/>
      <c r="DA40" s="221"/>
      <c r="DB40" s="221"/>
      <c r="DC40" s="221"/>
      <c r="DD40" s="221"/>
      <c r="DE40" s="221"/>
      <c r="DF40" s="221"/>
      <c r="DG40" s="221"/>
      <c r="DH40" s="221"/>
      <c r="DI40" s="221"/>
      <c r="DJ40" s="221"/>
      <c r="DK40" s="221"/>
      <c r="DL40" s="221"/>
      <c r="DM40" s="221"/>
      <c r="DN40" s="221"/>
      <c r="DO40" s="221"/>
      <c r="DP40" s="221"/>
      <c r="DQ40" s="221"/>
      <c r="DR40" s="243"/>
      <c r="DS40" s="384"/>
      <c r="DT40" s="221"/>
      <c r="DU40" s="221"/>
      <c r="DV40" s="221"/>
      <c r="DW40" s="221"/>
      <c r="DX40" s="221"/>
      <c r="DY40" s="221"/>
      <c r="DZ40" s="221"/>
      <c r="EA40" s="221"/>
      <c r="EB40" s="221"/>
      <c r="EC40" s="221"/>
      <c r="ED40" s="221"/>
      <c r="EE40" s="221"/>
      <c r="EF40" s="221"/>
      <c r="EG40" s="221"/>
      <c r="EH40" s="221"/>
      <c r="EI40" s="221"/>
      <c r="EJ40" s="221"/>
      <c r="EK40" s="221"/>
      <c r="EL40" s="243"/>
      <c r="EM40" s="384"/>
      <c r="EN40" s="221"/>
      <c r="EO40" s="221"/>
      <c r="EP40" s="221"/>
      <c r="EQ40" s="221"/>
      <c r="ER40" s="221"/>
      <c r="ES40" s="221"/>
      <c r="ET40" s="221"/>
      <c r="EU40" s="221"/>
      <c r="EV40" s="221"/>
      <c r="EW40" s="221"/>
      <c r="EX40" s="221"/>
      <c r="EY40" s="221"/>
      <c r="EZ40" s="221"/>
      <c r="FA40" s="221"/>
      <c r="FB40" s="221"/>
      <c r="FC40" s="221"/>
      <c r="FD40" s="221"/>
      <c r="FE40" s="221"/>
      <c r="FF40" s="243"/>
      <c r="FG40" s="384"/>
      <c r="FH40" s="221"/>
      <c r="FI40" s="221"/>
      <c r="FJ40" s="221"/>
      <c r="FK40" s="221"/>
      <c r="FL40" s="221"/>
      <c r="FM40" s="221"/>
      <c r="FN40" s="221"/>
      <c r="FO40" s="221"/>
      <c r="FP40" s="221"/>
      <c r="FQ40" s="221"/>
      <c r="FR40" s="221"/>
      <c r="FS40" s="221"/>
      <c r="FT40" s="221"/>
      <c r="FU40" s="221"/>
      <c r="FV40" s="221"/>
      <c r="FW40" s="221"/>
      <c r="FX40" s="221"/>
      <c r="FY40" s="221"/>
      <c r="FZ40" s="243"/>
      <c r="GA40" s="384"/>
      <c r="GB40" s="221"/>
      <c r="GC40" s="221"/>
      <c r="GD40" s="221"/>
      <c r="GE40" s="221"/>
      <c r="GF40" s="221"/>
      <c r="GG40" s="221"/>
      <c r="GH40" s="221"/>
      <c r="GI40" s="221"/>
      <c r="GJ40" s="221"/>
      <c r="GK40" s="221"/>
      <c r="GL40" s="221"/>
      <c r="GM40" s="221"/>
      <c r="GN40" s="221"/>
      <c r="GO40" s="221"/>
      <c r="GP40" s="221"/>
      <c r="GQ40" s="221"/>
      <c r="GR40" s="221"/>
      <c r="GS40" s="221"/>
      <c r="GT40" s="243"/>
      <c r="GU40" s="384"/>
      <c r="GV40" s="221"/>
      <c r="GW40" s="221"/>
      <c r="GX40" s="221"/>
      <c r="GY40" s="221"/>
      <c r="GZ40" s="221"/>
      <c r="HA40" s="221"/>
      <c r="HB40" s="221"/>
      <c r="HC40" s="221"/>
      <c r="HD40" s="221"/>
      <c r="HE40" s="221"/>
      <c r="HF40" s="221"/>
      <c r="HG40" s="221"/>
      <c r="HH40" s="221"/>
      <c r="HI40" s="221"/>
      <c r="HJ40" s="221"/>
      <c r="HK40" s="221"/>
      <c r="HL40" s="221"/>
      <c r="HM40" s="221"/>
      <c r="HN40" s="243"/>
      <c r="HO40" s="384"/>
      <c r="HP40" s="221"/>
      <c r="HQ40" s="221"/>
      <c r="HR40" s="221"/>
      <c r="HS40" s="221"/>
      <c r="HT40" s="221"/>
      <c r="HU40" s="221"/>
      <c r="HV40" s="221"/>
      <c r="HW40" s="221"/>
      <c r="HX40" s="221"/>
      <c r="HY40" s="221"/>
      <c r="HZ40" s="221"/>
      <c r="IA40" s="221"/>
      <c r="IB40" s="221"/>
      <c r="IC40" s="221"/>
      <c r="ID40" s="221"/>
      <c r="IE40" s="221"/>
      <c r="IF40" s="221"/>
      <c r="IG40" s="221"/>
      <c r="IH40" s="243"/>
      <c r="II40" s="384"/>
      <c r="IJ40" s="221"/>
      <c r="IK40" s="221"/>
      <c r="IL40" s="221"/>
      <c r="IM40" s="221"/>
      <c r="IN40" s="221"/>
      <c r="IO40" s="221"/>
      <c r="IP40" s="221"/>
      <c r="IQ40" s="221"/>
      <c r="IR40" s="221"/>
      <c r="IS40" s="221"/>
      <c r="IT40" s="221"/>
      <c r="IU40" s="221"/>
      <c r="IV40" s="221"/>
      <c r="IW40" s="221"/>
      <c r="IX40" s="221"/>
      <c r="IY40" s="221"/>
      <c r="IZ40" s="221"/>
      <c r="JA40" s="221"/>
      <c r="JB40" s="243"/>
      <c r="JC40" s="384"/>
      <c r="JD40" s="221"/>
      <c r="JE40" s="221"/>
      <c r="JF40" s="221"/>
      <c r="JG40" s="221"/>
      <c r="JH40" s="221"/>
      <c r="JI40" s="221"/>
      <c r="JJ40" s="221"/>
      <c r="JK40" s="221"/>
      <c r="JL40" s="221"/>
      <c r="JM40" s="221"/>
      <c r="JN40" s="221"/>
      <c r="JO40" s="221"/>
      <c r="JP40" s="221"/>
      <c r="JQ40" s="221"/>
      <c r="JR40" s="221"/>
      <c r="JS40" s="221"/>
      <c r="JT40" s="221"/>
      <c r="JU40" s="221"/>
      <c r="JV40" s="243"/>
      <c r="JW40" s="384"/>
      <c r="JX40" s="221"/>
      <c r="JY40" s="221"/>
      <c r="JZ40" s="221"/>
      <c r="KA40" s="221"/>
      <c r="KB40" s="221"/>
      <c r="KC40" s="221"/>
      <c r="KD40" s="221"/>
      <c r="KE40" s="221"/>
      <c r="KF40" s="221"/>
      <c r="KG40" s="221"/>
      <c r="KH40" s="221"/>
      <c r="KI40" s="221"/>
      <c r="KJ40" s="221"/>
      <c r="KK40" s="221"/>
      <c r="KL40" s="221"/>
      <c r="KM40" s="221"/>
      <c r="KN40" s="221"/>
      <c r="KO40" s="221"/>
      <c r="KP40" s="243"/>
      <c r="KQ40" s="384"/>
      <c r="KR40" s="221"/>
      <c r="KS40" s="221"/>
      <c r="KT40" s="221"/>
      <c r="KU40" s="221"/>
      <c r="KV40" s="221"/>
      <c r="KW40" s="221"/>
      <c r="KX40" s="221"/>
      <c r="KY40" s="221"/>
      <c r="KZ40" s="221"/>
      <c r="LA40" s="221"/>
      <c r="LB40" s="221"/>
      <c r="LC40" s="221"/>
      <c r="LD40" s="221"/>
      <c r="LE40" s="221"/>
      <c r="LF40" s="221"/>
      <c r="LG40" s="221"/>
      <c r="LH40" s="221"/>
      <c r="LI40" s="221"/>
      <c r="LJ40" s="243"/>
      <c r="LK40" s="384"/>
      <c r="LL40" s="221"/>
      <c r="LM40" s="221"/>
      <c r="LN40" s="221"/>
      <c r="LO40" s="221"/>
      <c r="LP40" s="221"/>
      <c r="LQ40" s="221"/>
      <c r="LR40" s="221"/>
      <c r="LS40" s="221"/>
      <c r="LT40" s="221"/>
      <c r="LU40" s="221"/>
      <c r="LV40" s="221"/>
      <c r="LW40" s="221"/>
      <c r="LX40" s="221"/>
      <c r="LY40" s="221"/>
      <c r="LZ40" s="221"/>
      <c r="MA40" s="221"/>
      <c r="MB40" s="221"/>
      <c r="MC40" s="221"/>
      <c r="MD40" s="243"/>
    </row>
    <row r="41" spans="1:342" ht="12.75" customHeight="1" x14ac:dyDescent="0.2">
      <c r="A41" s="242"/>
      <c r="B41" s="221"/>
      <c r="C41" s="221"/>
      <c r="D41" s="221"/>
      <c r="E41" s="221"/>
      <c r="F41" s="221"/>
      <c r="G41" s="221"/>
      <c r="H41" s="221"/>
      <c r="I41" s="221"/>
      <c r="J41" s="221"/>
      <c r="K41" s="221"/>
      <c r="L41" s="221"/>
      <c r="M41" s="221"/>
      <c r="N41" s="221"/>
      <c r="O41" s="221"/>
      <c r="P41" s="221"/>
      <c r="Q41" s="221"/>
      <c r="R41" s="221"/>
      <c r="S41" s="221"/>
      <c r="T41" s="384"/>
      <c r="U41" s="221"/>
      <c r="V41" s="221"/>
      <c r="W41" s="221"/>
      <c r="X41" s="221"/>
      <c r="Y41" s="221"/>
      <c r="Z41" s="221"/>
      <c r="AA41" s="221"/>
      <c r="AB41" s="221"/>
      <c r="AC41" s="221"/>
      <c r="AD41" s="221"/>
      <c r="AE41" s="221"/>
      <c r="AF41" s="221"/>
      <c r="AG41" s="221"/>
      <c r="AH41" s="221"/>
      <c r="AI41" s="221"/>
      <c r="AJ41" s="221"/>
      <c r="AK41" s="221"/>
      <c r="AL41" s="221"/>
      <c r="AM41" s="221"/>
      <c r="AN41" s="418"/>
      <c r="AO41" s="242"/>
      <c r="AP41" s="221"/>
      <c r="AQ41" s="221"/>
      <c r="AR41" s="221"/>
      <c r="AS41" s="221"/>
      <c r="AT41" s="221"/>
      <c r="AU41" s="221"/>
      <c r="AV41" s="221"/>
      <c r="AW41" s="221"/>
      <c r="AX41" s="221"/>
      <c r="AY41" s="221"/>
      <c r="AZ41" s="221"/>
      <c r="BA41" s="221"/>
      <c r="BB41" s="221"/>
      <c r="BC41" s="221"/>
      <c r="BD41" s="221"/>
      <c r="BE41" s="221"/>
      <c r="BF41" s="221"/>
      <c r="BG41" s="221"/>
      <c r="BH41" s="221"/>
      <c r="BI41" s="221"/>
      <c r="BJ41" s="243"/>
      <c r="BK41" s="384"/>
      <c r="BL41" s="242"/>
      <c r="BM41" s="221"/>
      <c r="BN41" s="221"/>
      <c r="BO41" s="221"/>
      <c r="BP41" s="221"/>
      <c r="BQ41" s="221"/>
      <c r="BR41" s="221"/>
      <c r="BS41" s="221"/>
      <c r="BT41" s="221"/>
      <c r="BU41" s="221"/>
      <c r="BV41" s="221"/>
      <c r="BW41" s="221"/>
      <c r="BX41" s="221"/>
      <c r="BY41" s="221"/>
      <c r="BZ41" s="221"/>
      <c r="CA41" s="221"/>
      <c r="CB41" s="221"/>
      <c r="CC41" s="221"/>
      <c r="CD41" s="243"/>
      <c r="CE41" s="384"/>
      <c r="CF41" s="242"/>
      <c r="CG41" s="221"/>
      <c r="CH41" s="221"/>
      <c r="CI41" s="221"/>
      <c r="CJ41" s="221"/>
      <c r="CK41" s="221"/>
      <c r="CL41" s="221"/>
      <c r="CM41" s="221"/>
      <c r="CN41" s="221"/>
      <c r="CO41" s="221"/>
      <c r="CP41" s="221"/>
      <c r="CQ41" s="221"/>
      <c r="CR41" s="221"/>
      <c r="CS41" s="221"/>
      <c r="CT41" s="221"/>
      <c r="CU41" s="221"/>
      <c r="CV41" s="221"/>
      <c r="CW41" s="221"/>
      <c r="CX41" s="243"/>
      <c r="CY41" s="384"/>
      <c r="CZ41" s="221"/>
      <c r="DA41" s="221"/>
      <c r="DB41" s="221"/>
      <c r="DC41" s="221"/>
      <c r="DD41" s="221"/>
      <c r="DE41" s="221"/>
      <c r="DF41" s="221"/>
      <c r="DG41" s="221"/>
      <c r="DH41" s="221"/>
      <c r="DI41" s="221"/>
      <c r="DJ41" s="221"/>
      <c r="DK41" s="221"/>
      <c r="DL41" s="221"/>
      <c r="DM41" s="221"/>
      <c r="DN41" s="221"/>
      <c r="DO41" s="221"/>
      <c r="DP41" s="221"/>
      <c r="DQ41" s="221"/>
      <c r="DR41" s="243"/>
      <c r="DS41" s="384"/>
      <c r="DT41" s="221"/>
      <c r="DU41" s="221"/>
      <c r="DV41" s="221"/>
      <c r="DW41" s="221"/>
      <c r="DX41" s="221"/>
      <c r="DY41" s="221"/>
      <c r="DZ41" s="221"/>
      <c r="EA41" s="221"/>
      <c r="EB41" s="221"/>
      <c r="EC41" s="221"/>
      <c r="ED41" s="221"/>
      <c r="EE41" s="221"/>
      <c r="EF41" s="221"/>
      <c r="EG41" s="221"/>
      <c r="EH41" s="221"/>
      <c r="EI41" s="221"/>
      <c r="EJ41" s="221"/>
      <c r="EK41" s="221"/>
      <c r="EL41" s="243"/>
      <c r="EM41" s="384"/>
      <c r="EN41" s="221"/>
      <c r="EO41" s="221"/>
      <c r="EP41" s="221"/>
      <c r="EQ41" s="221"/>
      <c r="ER41" s="221"/>
      <c r="ES41" s="221"/>
      <c r="ET41" s="221"/>
      <c r="EU41" s="221"/>
      <c r="EV41" s="221"/>
      <c r="EW41" s="221"/>
      <c r="EX41" s="221"/>
      <c r="EY41" s="221"/>
      <c r="EZ41" s="221"/>
      <c r="FA41" s="221"/>
      <c r="FB41" s="221"/>
      <c r="FC41" s="221"/>
      <c r="FD41" s="221"/>
      <c r="FE41" s="221"/>
      <c r="FF41" s="243"/>
      <c r="FG41" s="384"/>
      <c r="FH41" s="221"/>
      <c r="FI41" s="221"/>
      <c r="FJ41" s="221"/>
      <c r="FK41" s="221"/>
      <c r="FL41" s="221"/>
      <c r="FM41" s="221"/>
      <c r="FN41" s="221"/>
      <c r="FO41" s="221"/>
      <c r="FP41" s="221"/>
      <c r="FQ41" s="221"/>
      <c r="FR41" s="221"/>
      <c r="FS41" s="221"/>
      <c r="FT41" s="221"/>
      <c r="FU41" s="221"/>
      <c r="FV41" s="221"/>
      <c r="FW41" s="221"/>
      <c r="FX41" s="221"/>
      <c r="FY41" s="221"/>
      <c r="FZ41" s="243"/>
      <c r="GA41" s="384"/>
      <c r="GB41" s="221"/>
      <c r="GC41" s="221"/>
      <c r="GD41" s="221"/>
      <c r="GE41" s="221"/>
      <c r="GF41" s="221"/>
      <c r="GG41" s="221"/>
      <c r="GH41" s="221"/>
      <c r="GI41" s="221"/>
      <c r="GJ41" s="221"/>
      <c r="GK41" s="221"/>
      <c r="GL41" s="221"/>
      <c r="GM41" s="221"/>
      <c r="GN41" s="221"/>
      <c r="GO41" s="221"/>
      <c r="GP41" s="221"/>
      <c r="GQ41" s="221"/>
      <c r="GR41" s="221"/>
      <c r="GS41" s="221"/>
      <c r="GT41" s="243"/>
      <c r="GU41" s="384"/>
      <c r="GV41" s="221"/>
      <c r="GW41" s="221"/>
      <c r="GX41" s="221"/>
      <c r="GY41" s="221"/>
      <c r="GZ41" s="221"/>
      <c r="HA41" s="221"/>
      <c r="HB41" s="221"/>
      <c r="HC41" s="221"/>
      <c r="HD41" s="221"/>
      <c r="HE41" s="221"/>
      <c r="HF41" s="221"/>
      <c r="HG41" s="221"/>
      <c r="HH41" s="221"/>
      <c r="HI41" s="221"/>
      <c r="HJ41" s="221"/>
      <c r="HK41" s="221"/>
      <c r="HL41" s="221"/>
      <c r="HM41" s="221"/>
      <c r="HN41" s="243"/>
      <c r="HO41" s="384"/>
      <c r="HP41" s="221"/>
      <c r="HQ41" s="221"/>
      <c r="HR41" s="221"/>
      <c r="HS41" s="221"/>
      <c r="HT41" s="221"/>
      <c r="HU41" s="221"/>
      <c r="HV41" s="221"/>
      <c r="HW41" s="221"/>
      <c r="HX41" s="221"/>
      <c r="HY41" s="221"/>
      <c r="HZ41" s="221"/>
      <c r="IA41" s="221"/>
      <c r="IB41" s="221"/>
      <c r="IC41" s="221"/>
      <c r="ID41" s="221"/>
      <c r="IE41" s="221"/>
      <c r="IF41" s="221"/>
      <c r="IG41" s="221"/>
      <c r="IH41" s="243"/>
      <c r="II41" s="384"/>
      <c r="IJ41" s="221"/>
      <c r="IK41" s="221"/>
      <c r="IL41" s="221"/>
      <c r="IM41" s="221"/>
      <c r="IN41" s="221"/>
      <c r="IO41" s="221"/>
      <c r="IP41" s="221"/>
      <c r="IQ41" s="221"/>
      <c r="IR41" s="221"/>
      <c r="IS41" s="221"/>
      <c r="IT41" s="221"/>
      <c r="IU41" s="221"/>
      <c r="IV41" s="221"/>
      <c r="IW41" s="221"/>
      <c r="IX41" s="221"/>
      <c r="IY41" s="221"/>
      <c r="IZ41" s="221"/>
      <c r="JA41" s="221"/>
      <c r="JB41" s="243"/>
      <c r="JC41" s="384"/>
      <c r="JD41" s="221"/>
      <c r="JE41" s="221"/>
      <c r="JF41" s="221"/>
      <c r="JG41" s="221"/>
      <c r="JH41" s="221"/>
      <c r="JI41" s="221"/>
      <c r="JJ41" s="221"/>
      <c r="JK41" s="221"/>
      <c r="JL41" s="221"/>
      <c r="JM41" s="221"/>
      <c r="JN41" s="221"/>
      <c r="JO41" s="221"/>
      <c r="JP41" s="221"/>
      <c r="JQ41" s="221"/>
      <c r="JR41" s="221"/>
      <c r="JS41" s="221"/>
      <c r="JT41" s="221"/>
      <c r="JU41" s="221"/>
      <c r="JV41" s="243"/>
      <c r="JW41" s="384"/>
      <c r="JX41" s="221"/>
      <c r="JY41" s="221"/>
      <c r="JZ41" s="221"/>
      <c r="KA41" s="221"/>
      <c r="KB41" s="221"/>
      <c r="KC41" s="221"/>
      <c r="KD41" s="221"/>
      <c r="KE41" s="221"/>
      <c r="KF41" s="221"/>
      <c r="KG41" s="221"/>
      <c r="KH41" s="221"/>
      <c r="KI41" s="221"/>
      <c r="KJ41" s="221"/>
      <c r="KK41" s="221"/>
      <c r="KL41" s="221"/>
      <c r="KM41" s="221"/>
      <c r="KN41" s="221"/>
      <c r="KO41" s="221"/>
      <c r="KP41" s="243"/>
      <c r="KQ41" s="384"/>
      <c r="KR41" s="221"/>
      <c r="KS41" s="221"/>
      <c r="KT41" s="221"/>
      <c r="KU41" s="221"/>
      <c r="KV41" s="221"/>
      <c r="KW41" s="221"/>
      <c r="KX41" s="221"/>
      <c r="KY41" s="221"/>
      <c r="KZ41" s="221"/>
      <c r="LA41" s="221"/>
      <c r="LB41" s="221"/>
      <c r="LC41" s="221"/>
      <c r="LD41" s="221"/>
      <c r="LE41" s="221"/>
      <c r="LF41" s="221"/>
      <c r="LG41" s="221"/>
      <c r="LH41" s="221"/>
      <c r="LI41" s="221"/>
      <c r="LJ41" s="243"/>
      <c r="LK41" s="384"/>
      <c r="LL41" s="221"/>
      <c r="LM41" s="221"/>
      <c r="LN41" s="221"/>
      <c r="LO41" s="221"/>
      <c r="LP41" s="221"/>
      <c r="LQ41" s="221"/>
      <c r="LR41" s="221"/>
      <c r="LS41" s="221"/>
      <c r="LT41" s="221"/>
      <c r="LU41" s="221"/>
      <c r="LV41" s="221"/>
      <c r="LW41" s="221"/>
      <c r="LX41" s="221"/>
      <c r="LY41" s="221"/>
      <c r="LZ41" s="221"/>
      <c r="MA41" s="221"/>
      <c r="MB41" s="221"/>
      <c r="MC41" s="221"/>
      <c r="MD41" s="243"/>
    </row>
    <row r="42" spans="1:342" ht="12.75" customHeight="1" x14ac:dyDescent="0.2">
      <c r="A42" s="242"/>
      <c r="B42" s="221"/>
      <c r="C42" s="221"/>
      <c r="D42" s="221"/>
      <c r="E42" s="221"/>
      <c r="F42" s="221"/>
      <c r="G42" s="221"/>
      <c r="H42" s="221"/>
      <c r="I42" s="221"/>
      <c r="J42" s="221"/>
      <c r="K42" s="221"/>
      <c r="L42" s="221"/>
      <c r="M42" s="221"/>
      <c r="N42" s="221"/>
      <c r="O42" s="221"/>
      <c r="P42" s="221"/>
      <c r="Q42" s="221"/>
      <c r="R42" s="221"/>
      <c r="S42" s="221"/>
      <c r="T42" s="384"/>
      <c r="U42" s="221"/>
      <c r="V42" s="221"/>
      <c r="W42" s="221"/>
      <c r="X42" s="221"/>
      <c r="Y42" s="221"/>
      <c r="Z42" s="221"/>
      <c r="AA42" s="221"/>
      <c r="AB42" s="221"/>
      <c r="AC42" s="221"/>
      <c r="AD42" s="221"/>
      <c r="AE42" s="221"/>
      <c r="AF42" s="221"/>
      <c r="AG42" s="221"/>
      <c r="AH42" s="221"/>
      <c r="AI42" s="221"/>
      <c r="AJ42" s="221"/>
      <c r="AK42" s="221"/>
      <c r="AL42" s="221"/>
      <c r="AM42" s="221"/>
      <c r="AN42" s="418"/>
      <c r="AO42" s="242"/>
      <c r="AP42" s="221"/>
      <c r="AQ42" s="221"/>
      <c r="AR42" s="221"/>
      <c r="AS42" s="221"/>
      <c r="AT42" s="221"/>
      <c r="AU42" s="221"/>
      <c r="AV42" s="221"/>
      <c r="AW42" s="221"/>
      <c r="AX42" s="221"/>
      <c r="AY42" s="221"/>
      <c r="AZ42" s="221"/>
      <c r="BA42" s="221"/>
      <c r="BB42" s="221"/>
      <c r="BC42" s="221"/>
      <c r="BD42" s="221"/>
      <c r="BE42" s="221"/>
      <c r="BF42" s="221"/>
      <c r="BG42" s="221"/>
      <c r="BH42" s="221"/>
      <c r="BI42" s="221"/>
      <c r="BJ42" s="243"/>
      <c r="BK42" s="384"/>
      <c r="BL42" s="242"/>
      <c r="BM42" s="221"/>
      <c r="BN42" s="221"/>
      <c r="BO42" s="221"/>
      <c r="BP42" s="221"/>
      <c r="BQ42" s="221"/>
      <c r="BR42" s="221"/>
      <c r="BS42" s="221"/>
      <c r="BT42" s="221"/>
      <c r="BU42" s="221"/>
      <c r="BV42" s="221"/>
      <c r="BW42" s="221"/>
      <c r="BX42" s="221"/>
      <c r="BY42" s="221"/>
      <c r="BZ42" s="221"/>
      <c r="CA42" s="221"/>
      <c r="CB42" s="221"/>
      <c r="CC42" s="221"/>
      <c r="CD42" s="243"/>
      <c r="CE42" s="384"/>
      <c r="CF42" s="242"/>
      <c r="CG42" s="221"/>
      <c r="CH42" s="221"/>
      <c r="CI42" s="221"/>
      <c r="CJ42" s="221"/>
      <c r="CK42" s="221"/>
      <c r="CL42" s="221"/>
      <c r="CM42" s="221"/>
      <c r="CN42" s="221"/>
      <c r="CO42" s="221"/>
      <c r="CP42" s="221"/>
      <c r="CQ42" s="221"/>
      <c r="CR42" s="221"/>
      <c r="CS42" s="221"/>
      <c r="CT42" s="221"/>
      <c r="CU42" s="221"/>
      <c r="CV42" s="221"/>
      <c r="CW42" s="221"/>
      <c r="CX42" s="243"/>
      <c r="CY42" s="384"/>
      <c r="CZ42" s="221"/>
      <c r="DA42" s="221"/>
      <c r="DB42" s="221"/>
      <c r="DC42" s="221"/>
      <c r="DD42" s="221"/>
      <c r="DE42" s="221"/>
      <c r="DF42" s="221"/>
      <c r="DG42" s="221"/>
      <c r="DH42" s="221"/>
      <c r="DI42" s="221"/>
      <c r="DJ42" s="221"/>
      <c r="DK42" s="221"/>
      <c r="DL42" s="221"/>
      <c r="DM42" s="221"/>
      <c r="DN42" s="221"/>
      <c r="DO42" s="221"/>
      <c r="DP42" s="221"/>
      <c r="DQ42" s="221"/>
      <c r="DR42" s="243"/>
      <c r="DS42" s="384"/>
      <c r="DT42" s="221"/>
      <c r="DU42" s="221"/>
      <c r="DV42" s="221"/>
      <c r="DW42" s="221"/>
      <c r="DX42" s="221"/>
      <c r="DY42" s="221"/>
      <c r="DZ42" s="221"/>
      <c r="EA42" s="221"/>
      <c r="EB42" s="221"/>
      <c r="EC42" s="221"/>
      <c r="ED42" s="221"/>
      <c r="EE42" s="221"/>
      <c r="EF42" s="221"/>
      <c r="EG42" s="221"/>
      <c r="EH42" s="221"/>
      <c r="EI42" s="221"/>
      <c r="EJ42" s="221"/>
      <c r="EK42" s="221"/>
      <c r="EL42" s="243"/>
      <c r="EM42" s="384"/>
      <c r="EN42" s="221"/>
      <c r="EO42" s="221"/>
      <c r="EP42" s="221"/>
      <c r="EQ42" s="221"/>
      <c r="ER42" s="221"/>
      <c r="ES42" s="221"/>
      <c r="ET42" s="221"/>
      <c r="EU42" s="221"/>
      <c r="EV42" s="221"/>
      <c r="EW42" s="221"/>
      <c r="EX42" s="221"/>
      <c r="EY42" s="221"/>
      <c r="EZ42" s="221"/>
      <c r="FA42" s="221"/>
      <c r="FB42" s="221"/>
      <c r="FC42" s="221"/>
      <c r="FD42" s="221"/>
      <c r="FE42" s="221"/>
      <c r="FF42" s="243"/>
      <c r="FG42" s="384"/>
      <c r="FH42" s="221"/>
      <c r="FI42" s="221"/>
      <c r="FJ42" s="221"/>
      <c r="FK42" s="221"/>
      <c r="FL42" s="221"/>
      <c r="FM42" s="221"/>
      <c r="FN42" s="221"/>
      <c r="FO42" s="221"/>
      <c r="FP42" s="221"/>
      <c r="FQ42" s="221"/>
      <c r="FR42" s="221"/>
      <c r="FS42" s="221"/>
      <c r="FT42" s="221"/>
      <c r="FU42" s="221"/>
      <c r="FV42" s="221"/>
      <c r="FW42" s="221"/>
      <c r="FX42" s="221"/>
      <c r="FY42" s="221"/>
      <c r="FZ42" s="243"/>
      <c r="GA42" s="384"/>
      <c r="GB42" s="221"/>
      <c r="GC42" s="221"/>
      <c r="GD42" s="221"/>
      <c r="GE42" s="221"/>
      <c r="GF42" s="221"/>
      <c r="GG42" s="221"/>
      <c r="GH42" s="221"/>
      <c r="GI42" s="221"/>
      <c r="GJ42" s="221"/>
      <c r="GK42" s="221"/>
      <c r="GL42" s="221"/>
      <c r="GM42" s="221"/>
      <c r="GN42" s="221"/>
      <c r="GO42" s="221"/>
      <c r="GP42" s="221"/>
      <c r="GQ42" s="221"/>
      <c r="GR42" s="221"/>
      <c r="GS42" s="221"/>
      <c r="GT42" s="243"/>
      <c r="GU42" s="384"/>
      <c r="GV42" s="221"/>
      <c r="GW42" s="221"/>
      <c r="GX42" s="221"/>
      <c r="GY42" s="221"/>
      <c r="GZ42" s="221"/>
      <c r="HA42" s="221"/>
      <c r="HB42" s="221"/>
      <c r="HC42" s="221"/>
      <c r="HD42" s="221"/>
      <c r="HE42" s="221"/>
      <c r="HF42" s="221"/>
      <c r="HG42" s="221"/>
      <c r="HH42" s="221"/>
      <c r="HI42" s="221"/>
      <c r="HJ42" s="221"/>
      <c r="HK42" s="221"/>
      <c r="HL42" s="221"/>
      <c r="HM42" s="221"/>
      <c r="HN42" s="243"/>
      <c r="HO42" s="384"/>
      <c r="HP42" s="221"/>
      <c r="HQ42" s="221"/>
      <c r="HR42" s="221"/>
      <c r="HS42" s="221"/>
      <c r="HT42" s="221"/>
      <c r="HU42" s="221"/>
      <c r="HV42" s="221"/>
      <c r="HW42" s="221"/>
      <c r="HX42" s="221"/>
      <c r="HY42" s="221"/>
      <c r="HZ42" s="221"/>
      <c r="IA42" s="221"/>
      <c r="IB42" s="221"/>
      <c r="IC42" s="221"/>
      <c r="ID42" s="221"/>
      <c r="IE42" s="221"/>
      <c r="IF42" s="221"/>
      <c r="IG42" s="221"/>
      <c r="IH42" s="243"/>
      <c r="II42" s="384"/>
      <c r="IJ42" s="221"/>
      <c r="IK42" s="221"/>
      <c r="IL42" s="221"/>
      <c r="IM42" s="221"/>
      <c r="IN42" s="221"/>
      <c r="IO42" s="221"/>
      <c r="IP42" s="221"/>
      <c r="IQ42" s="221"/>
      <c r="IR42" s="221"/>
      <c r="IS42" s="221"/>
      <c r="IT42" s="221"/>
      <c r="IU42" s="221"/>
      <c r="IV42" s="221"/>
      <c r="IW42" s="221"/>
      <c r="IX42" s="221"/>
      <c r="IY42" s="221"/>
      <c r="IZ42" s="221"/>
      <c r="JA42" s="221"/>
      <c r="JB42" s="243"/>
      <c r="JC42" s="384"/>
      <c r="JD42" s="221"/>
      <c r="JE42" s="221"/>
      <c r="JF42" s="221"/>
      <c r="JG42" s="221"/>
      <c r="JH42" s="221"/>
      <c r="JI42" s="221"/>
      <c r="JJ42" s="221"/>
      <c r="JK42" s="221"/>
      <c r="JL42" s="221"/>
      <c r="JM42" s="221"/>
      <c r="JN42" s="221"/>
      <c r="JO42" s="221"/>
      <c r="JP42" s="221"/>
      <c r="JQ42" s="221"/>
      <c r="JR42" s="221"/>
      <c r="JS42" s="221"/>
      <c r="JT42" s="221"/>
      <c r="JU42" s="221"/>
      <c r="JV42" s="243"/>
      <c r="JW42" s="384"/>
      <c r="JX42" s="221"/>
      <c r="JY42" s="221"/>
      <c r="JZ42" s="221"/>
      <c r="KA42" s="221"/>
      <c r="KB42" s="221"/>
      <c r="KC42" s="221"/>
      <c r="KD42" s="221"/>
      <c r="KE42" s="221"/>
      <c r="KF42" s="221"/>
      <c r="KG42" s="221"/>
      <c r="KH42" s="221"/>
      <c r="KI42" s="221"/>
      <c r="KJ42" s="221"/>
      <c r="KK42" s="221"/>
      <c r="KL42" s="221"/>
      <c r="KM42" s="221"/>
      <c r="KN42" s="221"/>
      <c r="KO42" s="221"/>
      <c r="KP42" s="243"/>
      <c r="KQ42" s="384"/>
      <c r="KR42" s="221"/>
      <c r="KS42" s="221"/>
      <c r="KT42" s="221"/>
      <c r="KU42" s="221"/>
      <c r="KV42" s="221"/>
      <c r="KW42" s="221"/>
      <c r="KX42" s="221"/>
      <c r="KY42" s="221"/>
      <c r="KZ42" s="221"/>
      <c r="LA42" s="221"/>
      <c r="LB42" s="221"/>
      <c r="LC42" s="221"/>
      <c r="LD42" s="221"/>
      <c r="LE42" s="221"/>
      <c r="LF42" s="221"/>
      <c r="LG42" s="221"/>
      <c r="LH42" s="221"/>
      <c r="LI42" s="221"/>
      <c r="LJ42" s="243"/>
      <c r="LK42" s="384"/>
      <c r="LL42" s="221"/>
      <c r="LM42" s="221"/>
      <c r="LN42" s="221"/>
      <c r="LO42" s="221"/>
      <c r="LP42" s="221"/>
      <c r="LQ42" s="221"/>
      <c r="LR42" s="221"/>
      <c r="LS42" s="221"/>
      <c r="LT42" s="221"/>
      <c r="LU42" s="221"/>
      <c r="LV42" s="221"/>
      <c r="LW42" s="221"/>
      <c r="LX42" s="221"/>
      <c r="LY42" s="221"/>
      <c r="LZ42" s="221"/>
      <c r="MA42" s="221"/>
      <c r="MB42" s="221"/>
      <c r="MC42" s="221"/>
      <c r="MD42" s="243"/>
    </row>
    <row r="43" spans="1:342" ht="12.75" customHeight="1" x14ac:dyDescent="0.2">
      <c r="A43" s="274" t="s">
        <v>423</v>
      </c>
      <c r="B43" s="275"/>
      <c r="C43" s="275"/>
      <c r="D43" s="275"/>
      <c r="E43" s="275"/>
      <c r="F43" s="275"/>
      <c r="G43" s="275"/>
      <c r="H43" s="275"/>
      <c r="I43" s="275"/>
      <c r="J43" s="275"/>
      <c r="K43" s="275"/>
      <c r="L43" s="275"/>
      <c r="M43" s="275"/>
      <c r="N43" s="275"/>
      <c r="O43" s="275"/>
      <c r="P43" s="275"/>
      <c r="Q43" s="275"/>
      <c r="R43" s="275"/>
      <c r="S43" s="276"/>
      <c r="T43" s="386"/>
      <c r="U43" s="274" t="s">
        <v>424</v>
      </c>
      <c r="V43" s="275"/>
      <c r="W43" s="275"/>
      <c r="X43" s="275"/>
      <c r="Y43" s="275"/>
      <c r="Z43" s="275"/>
      <c r="AA43" s="275"/>
      <c r="AB43" s="275"/>
      <c r="AC43" s="275"/>
      <c r="AD43" s="275"/>
      <c r="AE43" s="275"/>
      <c r="AF43" s="275"/>
      <c r="AG43" s="275"/>
      <c r="AH43" s="275"/>
      <c r="AI43" s="275"/>
      <c r="AJ43" s="275"/>
      <c r="AK43" s="275"/>
      <c r="AL43" s="275"/>
      <c r="AM43" s="276"/>
      <c r="AN43" s="419"/>
      <c r="AO43" s="274" t="s">
        <v>425</v>
      </c>
      <c r="AP43" s="277"/>
      <c r="AQ43" s="277"/>
      <c r="AR43" s="277"/>
      <c r="AS43" s="277"/>
      <c r="AT43" s="277"/>
      <c r="AU43" s="277"/>
      <c r="AV43" s="277"/>
      <c r="AW43" s="277"/>
      <c r="AX43" s="277"/>
      <c r="AY43" s="277"/>
      <c r="AZ43" s="277"/>
      <c r="BA43" s="277"/>
      <c r="BB43" s="277"/>
      <c r="BC43" s="277"/>
      <c r="BD43" s="277"/>
      <c r="BE43" s="277"/>
      <c r="BF43" s="277"/>
      <c r="BG43" s="277"/>
      <c r="BH43" s="277"/>
      <c r="BI43" s="277"/>
      <c r="BJ43" s="278"/>
      <c r="BK43" s="386"/>
      <c r="BL43" s="274" t="s">
        <v>426</v>
      </c>
      <c r="BM43" s="277"/>
      <c r="BN43" s="277"/>
      <c r="BO43" s="277"/>
      <c r="BP43" s="277"/>
      <c r="BQ43" s="277"/>
      <c r="BR43" s="277"/>
      <c r="BS43" s="277"/>
      <c r="BT43" s="277"/>
      <c r="BU43" s="277"/>
      <c r="BV43" s="277"/>
      <c r="BW43" s="277"/>
      <c r="BX43" s="277"/>
      <c r="BY43" s="277"/>
      <c r="BZ43" s="277"/>
      <c r="CA43" s="277"/>
      <c r="CB43" s="277"/>
      <c r="CC43" s="277"/>
      <c r="CD43" s="278"/>
      <c r="CE43" s="386"/>
      <c r="CF43" s="274" t="s">
        <v>427</v>
      </c>
      <c r="CG43" s="277"/>
      <c r="CH43" s="277"/>
      <c r="CI43" s="277"/>
      <c r="CJ43" s="277"/>
      <c r="CK43" s="277"/>
      <c r="CL43" s="277"/>
      <c r="CM43" s="277"/>
      <c r="CN43" s="277"/>
      <c r="CO43" s="277"/>
      <c r="CP43" s="277"/>
      <c r="CQ43" s="277"/>
      <c r="CR43" s="277"/>
      <c r="CS43" s="277"/>
      <c r="CT43" s="277"/>
      <c r="CU43" s="277"/>
      <c r="CV43" s="277"/>
      <c r="CW43" s="277"/>
      <c r="CX43" s="278"/>
      <c r="CY43" s="386"/>
      <c r="CZ43" s="274" t="s">
        <v>428</v>
      </c>
      <c r="DA43" s="277"/>
      <c r="DB43" s="277"/>
      <c r="DC43" s="277"/>
      <c r="DD43" s="277"/>
      <c r="DE43" s="277"/>
      <c r="DF43" s="423"/>
      <c r="DG43" s="423"/>
      <c r="DH43" s="423"/>
      <c r="DI43" s="423"/>
      <c r="DJ43" s="423"/>
      <c r="DK43" s="423"/>
      <c r="DL43" s="423"/>
      <c r="DM43" s="423"/>
      <c r="DN43" s="423"/>
      <c r="DO43" s="423"/>
      <c r="DP43" s="423"/>
      <c r="DQ43" s="423"/>
      <c r="DR43" s="424"/>
      <c r="DS43" s="386"/>
      <c r="DT43" s="274" t="s">
        <v>428</v>
      </c>
      <c r="DU43" s="277"/>
      <c r="DV43" s="277"/>
      <c r="DW43" s="277"/>
      <c r="DX43" s="277"/>
      <c r="DY43" s="277"/>
      <c r="DZ43" s="423"/>
      <c r="EA43" s="423"/>
      <c r="EB43" s="423"/>
      <c r="EC43" s="423"/>
      <c r="ED43" s="423"/>
      <c r="EE43" s="423"/>
      <c r="EF43" s="423"/>
      <c r="EG43" s="423"/>
      <c r="EH43" s="423"/>
      <c r="EI43" s="423"/>
      <c r="EJ43" s="423"/>
      <c r="EK43" s="423"/>
      <c r="EL43" s="424"/>
      <c r="EM43" s="386"/>
      <c r="EN43" s="274" t="s">
        <v>428</v>
      </c>
      <c r="EO43" s="277"/>
      <c r="EP43" s="277"/>
      <c r="EQ43" s="277"/>
      <c r="ER43" s="277"/>
      <c r="ES43" s="277"/>
      <c r="ET43" s="423"/>
      <c r="EU43" s="423"/>
      <c r="EV43" s="423"/>
      <c r="EW43" s="423"/>
      <c r="EX43" s="423"/>
      <c r="EY43" s="423"/>
      <c r="EZ43" s="423"/>
      <c r="FA43" s="423"/>
      <c r="FB43" s="423"/>
      <c r="FC43" s="423"/>
      <c r="FD43" s="423"/>
      <c r="FE43" s="423"/>
      <c r="FF43" s="424"/>
      <c r="FG43" s="386"/>
      <c r="FH43" s="274" t="s">
        <v>428</v>
      </c>
      <c r="FI43" s="277"/>
      <c r="FJ43" s="277"/>
      <c r="FK43" s="277"/>
      <c r="FL43" s="277"/>
      <c r="FM43" s="277"/>
      <c r="FN43" s="423"/>
      <c r="FO43" s="423"/>
      <c r="FP43" s="423"/>
      <c r="FQ43" s="423"/>
      <c r="FR43" s="423"/>
      <c r="FS43" s="423"/>
      <c r="FT43" s="423"/>
      <c r="FU43" s="423"/>
      <c r="FV43" s="423"/>
      <c r="FW43" s="423"/>
      <c r="FX43" s="423"/>
      <c r="FY43" s="423"/>
      <c r="FZ43" s="424"/>
      <c r="GA43" s="386"/>
      <c r="GB43" s="274" t="s">
        <v>428</v>
      </c>
      <c r="GC43" s="277"/>
      <c r="GD43" s="277"/>
      <c r="GE43" s="277"/>
      <c r="GF43" s="277"/>
      <c r="GG43" s="277"/>
      <c r="GH43" s="423"/>
      <c r="GI43" s="423"/>
      <c r="GJ43" s="423"/>
      <c r="GK43" s="423"/>
      <c r="GL43" s="423"/>
      <c r="GM43" s="423"/>
      <c r="GN43" s="423"/>
      <c r="GO43" s="423"/>
      <c r="GP43" s="423"/>
      <c r="GQ43" s="423"/>
      <c r="GR43" s="423"/>
      <c r="GS43" s="423"/>
      <c r="GT43" s="424"/>
      <c r="GU43" s="386"/>
      <c r="GV43" s="274" t="s">
        <v>428</v>
      </c>
      <c r="GW43" s="277"/>
      <c r="GX43" s="277"/>
      <c r="GY43" s="277"/>
      <c r="GZ43" s="277"/>
      <c r="HA43" s="277"/>
      <c r="HB43" s="423"/>
      <c r="HC43" s="423"/>
      <c r="HD43" s="423"/>
      <c r="HE43" s="423"/>
      <c r="HF43" s="423"/>
      <c r="HG43" s="423"/>
      <c r="HH43" s="423"/>
      <c r="HI43" s="423"/>
      <c r="HJ43" s="423"/>
      <c r="HK43" s="423"/>
      <c r="HL43" s="423"/>
      <c r="HM43" s="423"/>
      <c r="HN43" s="424"/>
      <c r="HO43" s="386"/>
      <c r="HP43" s="274" t="s">
        <v>428</v>
      </c>
      <c r="HQ43" s="277"/>
      <c r="HR43" s="277"/>
      <c r="HS43" s="277"/>
      <c r="HT43" s="277"/>
      <c r="HU43" s="277"/>
      <c r="HV43" s="423"/>
      <c r="HW43" s="423"/>
      <c r="HX43" s="423"/>
      <c r="HY43" s="423"/>
      <c r="HZ43" s="423"/>
      <c r="IA43" s="423"/>
      <c r="IB43" s="423"/>
      <c r="IC43" s="423"/>
      <c r="ID43" s="423"/>
      <c r="IE43" s="423"/>
      <c r="IF43" s="423"/>
      <c r="IG43" s="423"/>
      <c r="IH43" s="424"/>
      <c r="II43" s="386"/>
      <c r="IJ43" s="274" t="s">
        <v>428</v>
      </c>
      <c r="IK43" s="277"/>
      <c r="IL43" s="277"/>
      <c r="IM43" s="277"/>
      <c r="IN43" s="277"/>
      <c r="IO43" s="277"/>
      <c r="IP43" s="423"/>
      <c r="IQ43" s="423"/>
      <c r="IR43" s="423"/>
      <c r="IS43" s="423"/>
      <c r="IT43" s="423"/>
      <c r="IU43" s="423"/>
      <c r="IV43" s="423"/>
      <c r="IW43" s="423"/>
      <c r="IX43" s="423"/>
      <c r="IY43" s="423"/>
      <c r="IZ43" s="423"/>
      <c r="JA43" s="423"/>
      <c r="JB43" s="424"/>
      <c r="JC43" s="386"/>
      <c r="JD43" s="274" t="s">
        <v>428</v>
      </c>
      <c r="JE43" s="277"/>
      <c r="JF43" s="277"/>
      <c r="JG43" s="277"/>
      <c r="JH43" s="277"/>
      <c r="JI43" s="277"/>
      <c r="JJ43" s="423"/>
      <c r="JK43" s="423"/>
      <c r="JL43" s="423"/>
      <c r="JM43" s="423"/>
      <c r="JN43" s="423"/>
      <c r="JO43" s="423"/>
      <c r="JP43" s="423"/>
      <c r="JQ43" s="423"/>
      <c r="JR43" s="423"/>
      <c r="JS43" s="423"/>
      <c r="JT43" s="423"/>
      <c r="JU43" s="423"/>
      <c r="JV43" s="424"/>
      <c r="JW43" s="386"/>
      <c r="JX43" s="274" t="s">
        <v>428</v>
      </c>
      <c r="JY43" s="277"/>
      <c r="JZ43" s="277"/>
      <c r="KA43" s="277"/>
      <c r="KB43" s="277"/>
      <c r="KC43" s="277"/>
      <c r="KD43" s="423"/>
      <c r="KE43" s="423"/>
      <c r="KF43" s="423"/>
      <c r="KG43" s="423"/>
      <c r="KH43" s="423"/>
      <c r="KI43" s="423"/>
      <c r="KJ43" s="423"/>
      <c r="KK43" s="423"/>
      <c r="KL43" s="423"/>
      <c r="KM43" s="423"/>
      <c r="KN43" s="423"/>
      <c r="KO43" s="423"/>
      <c r="KP43" s="424"/>
      <c r="KQ43" s="386"/>
      <c r="KR43" s="274" t="s">
        <v>428</v>
      </c>
      <c r="KS43" s="277"/>
      <c r="KT43" s="277"/>
      <c r="KU43" s="277"/>
      <c r="KV43" s="277"/>
      <c r="KW43" s="277"/>
      <c r="KX43" s="423"/>
      <c r="KY43" s="423"/>
      <c r="KZ43" s="423"/>
      <c r="LA43" s="423"/>
      <c r="LB43" s="423"/>
      <c r="LC43" s="423"/>
      <c r="LD43" s="423"/>
      <c r="LE43" s="423"/>
      <c r="LF43" s="423"/>
      <c r="LG43" s="423"/>
      <c r="LH43" s="423"/>
      <c r="LI43" s="423"/>
      <c r="LJ43" s="424"/>
      <c r="LK43" s="386"/>
      <c r="LL43" s="274" t="s">
        <v>428</v>
      </c>
      <c r="LM43" s="277"/>
      <c r="LN43" s="277"/>
      <c r="LO43" s="277"/>
      <c r="LP43" s="277"/>
      <c r="LQ43" s="277"/>
      <c r="LR43" s="423"/>
      <c r="LS43" s="423"/>
      <c r="LT43" s="423"/>
      <c r="LU43" s="423"/>
      <c r="LV43" s="423"/>
      <c r="LW43" s="423"/>
      <c r="LX43" s="423"/>
      <c r="LY43" s="423"/>
      <c r="LZ43" s="423"/>
      <c r="MA43" s="423"/>
      <c r="MB43" s="423"/>
      <c r="MC43" s="423"/>
      <c r="MD43" s="424"/>
    </row>
    <row r="44" spans="1:342" ht="12.75" customHeight="1" x14ac:dyDescent="0.2">
      <c r="A44" s="244"/>
      <c r="B44" s="222"/>
      <c r="C44" s="222"/>
      <c r="D44" s="222"/>
      <c r="E44" s="222"/>
      <c r="F44" s="222"/>
      <c r="G44" s="222"/>
      <c r="H44" s="222"/>
      <c r="I44" s="222"/>
      <c r="J44" s="222"/>
      <c r="K44" s="222"/>
      <c r="L44" s="222"/>
      <c r="M44" s="222"/>
      <c r="N44" s="222"/>
      <c r="O44" s="222"/>
      <c r="P44" s="222"/>
      <c r="Q44" s="222"/>
      <c r="R44" s="222"/>
      <c r="S44" s="222"/>
      <c r="T44" s="386"/>
      <c r="U44" s="222"/>
      <c r="V44" s="222"/>
      <c r="W44" s="222"/>
      <c r="X44" s="222"/>
      <c r="Y44" s="222"/>
      <c r="Z44" s="222"/>
      <c r="AA44" s="222"/>
      <c r="AB44" s="222"/>
      <c r="AC44" s="222"/>
      <c r="AD44" s="222"/>
      <c r="AE44" s="222"/>
      <c r="AF44" s="222"/>
      <c r="AG44" s="222"/>
      <c r="AH44" s="222"/>
      <c r="AI44" s="222"/>
      <c r="AJ44" s="222"/>
      <c r="AK44" s="222"/>
      <c r="AL44" s="222"/>
      <c r="AM44" s="222"/>
      <c r="AN44" s="419"/>
      <c r="AO44" s="556"/>
      <c r="AP44" s="26"/>
      <c r="AQ44" s="26"/>
      <c r="AR44" s="26"/>
      <c r="AS44" s="26"/>
      <c r="AT44" s="26"/>
      <c r="AU44" s="26"/>
      <c r="AV44" s="26"/>
      <c r="AW44" s="26"/>
      <c r="AX44" s="26"/>
      <c r="AY44" s="26"/>
      <c r="AZ44" s="26"/>
      <c r="BA44" s="26"/>
      <c r="BB44" s="26"/>
      <c r="BC44" s="26"/>
      <c r="BD44" s="26"/>
      <c r="BE44" s="26"/>
      <c r="BF44" s="26"/>
      <c r="BG44" s="26"/>
      <c r="BH44" s="26"/>
      <c r="BI44" s="26"/>
      <c r="BJ44" s="557"/>
      <c r="BK44" s="386"/>
      <c r="BL44" s="556"/>
      <c r="BM44" s="26"/>
      <c r="BN44" s="26"/>
      <c r="BO44" s="26"/>
      <c r="BP44" s="26"/>
      <c r="BQ44" s="26"/>
      <c r="BR44" s="26"/>
      <c r="BS44" s="26"/>
      <c r="BT44" s="26"/>
      <c r="BU44" s="26"/>
      <c r="BV44" s="26"/>
      <c r="BW44" s="26"/>
      <c r="BX44" s="26"/>
      <c r="BY44" s="26"/>
      <c r="BZ44" s="26"/>
      <c r="CA44" s="26"/>
      <c r="CB44" s="26"/>
      <c r="CC44" s="26"/>
      <c r="CD44" s="557"/>
      <c r="CE44" s="414"/>
      <c r="CF44" s="556"/>
      <c r="CG44" s="26"/>
      <c r="CH44" s="26"/>
      <c r="CI44" s="26"/>
      <c r="CJ44" s="26"/>
      <c r="CK44" s="26"/>
      <c r="CL44" s="26"/>
      <c r="CM44" s="26"/>
      <c r="CN44" s="26"/>
      <c r="CO44" s="26"/>
      <c r="CP44" s="26"/>
      <c r="CQ44" s="26"/>
      <c r="CR44" s="26"/>
      <c r="CS44" s="26"/>
      <c r="CT44" s="26"/>
      <c r="CU44" s="26"/>
      <c r="CV44" s="26"/>
      <c r="CW44" s="26"/>
      <c r="CX44" s="265"/>
      <c r="CY44" s="414"/>
      <c r="CZ44" s="222"/>
      <c r="DA44" s="229"/>
      <c r="DB44" s="229"/>
      <c r="DC44" s="229"/>
      <c r="DD44" s="229"/>
      <c r="DE44" s="229"/>
      <c r="DF44" s="229"/>
      <c r="DG44" s="229"/>
      <c r="DH44" s="229"/>
      <c r="DI44" s="229"/>
      <c r="DJ44" s="229"/>
      <c r="DK44" s="229"/>
      <c r="DL44" s="229"/>
      <c r="DM44" s="229"/>
      <c r="DN44" s="229"/>
      <c r="DO44" s="229"/>
      <c r="DP44" s="229"/>
      <c r="DQ44" s="229"/>
      <c r="DR44" s="266"/>
      <c r="DS44" s="414"/>
      <c r="DT44" s="222"/>
      <c r="DU44" s="229"/>
      <c r="DV44" s="229"/>
      <c r="DW44" s="229"/>
      <c r="DX44" s="229"/>
      <c r="DY44" s="229"/>
      <c r="DZ44" s="229"/>
      <c r="EA44" s="229"/>
      <c r="EB44" s="229"/>
      <c r="EC44" s="229"/>
      <c r="ED44" s="229"/>
      <c r="EE44" s="229"/>
      <c r="EF44" s="229"/>
      <c r="EG44" s="229"/>
      <c r="EH44" s="229"/>
      <c r="EI44" s="229"/>
      <c r="EJ44" s="229"/>
      <c r="EK44" s="229"/>
      <c r="EL44" s="266"/>
      <c r="EM44" s="414"/>
      <c r="EN44" s="222"/>
      <c r="EO44" s="229"/>
      <c r="EP44" s="229"/>
      <c r="EQ44" s="229"/>
      <c r="ER44" s="229"/>
      <c r="ES44" s="229"/>
      <c r="ET44" s="229"/>
      <c r="EU44" s="229"/>
      <c r="EV44" s="229"/>
      <c r="EW44" s="229"/>
      <c r="EX44" s="229"/>
      <c r="EY44" s="229"/>
      <c r="EZ44" s="229"/>
      <c r="FA44" s="229"/>
      <c r="FB44" s="229"/>
      <c r="FC44" s="229"/>
      <c r="FD44" s="229"/>
      <c r="FE44" s="229"/>
      <c r="FF44" s="266"/>
      <c r="FG44" s="414"/>
      <c r="FH44" s="222"/>
      <c r="FI44" s="229"/>
      <c r="FJ44" s="229"/>
      <c r="FK44" s="229"/>
      <c r="FL44" s="229"/>
      <c r="FM44" s="229"/>
      <c r="FN44" s="229"/>
      <c r="FO44" s="229"/>
      <c r="FP44" s="229"/>
      <c r="FQ44" s="229"/>
      <c r="FR44" s="229"/>
      <c r="FS44" s="229"/>
      <c r="FT44" s="229"/>
      <c r="FU44" s="229"/>
      <c r="FV44" s="229"/>
      <c r="FW44" s="229"/>
      <c r="FX44" s="229"/>
      <c r="FY44" s="229"/>
      <c r="FZ44" s="266"/>
      <c r="GA44" s="414"/>
      <c r="GB44" s="222"/>
      <c r="GC44" s="229"/>
      <c r="GD44" s="229"/>
      <c r="GE44" s="229"/>
      <c r="GF44" s="229"/>
      <c r="GG44" s="229"/>
      <c r="GH44" s="229"/>
      <c r="GI44" s="229"/>
      <c r="GJ44" s="229"/>
      <c r="GK44" s="229"/>
      <c r="GL44" s="229"/>
      <c r="GM44" s="229"/>
      <c r="GN44" s="229"/>
      <c r="GO44" s="229"/>
      <c r="GP44" s="229"/>
      <c r="GQ44" s="229"/>
      <c r="GR44" s="229"/>
      <c r="GS44" s="229"/>
      <c r="GT44" s="266"/>
      <c r="GU44" s="414"/>
      <c r="GV44" s="222"/>
      <c r="GW44" s="229"/>
      <c r="GX44" s="229"/>
      <c r="GY44" s="229"/>
      <c r="GZ44" s="229"/>
      <c r="HA44" s="229"/>
      <c r="HB44" s="229"/>
      <c r="HC44" s="229"/>
      <c r="HD44" s="229"/>
      <c r="HE44" s="229"/>
      <c r="HF44" s="229"/>
      <c r="HG44" s="229"/>
      <c r="HH44" s="229"/>
      <c r="HI44" s="229"/>
      <c r="HJ44" s="229"/>
      <c r="HK44" s="229"/>
      <c r="HL44" s="229"/>
      <c r="HM44" s="229"/>
      <c r="HN44" s="266"/>
      <c r="HO44" s="414"/>
      <c r="HP44" s="222"/>
      <c r="HQ44" s="229"/>
      <c r="HR44" s="229"/>
      <c r="HS44" s="229"/>
      <c r="HT44" s="229"/>
      <c r="HU44" s="229"/>
      <c r="HV44" s="229"/>
      <c r="HW44" s="229"/>
      <c r="HX44" s="229"/>
      <c r="HY44" s="229"/>
      <c r="HZ44" s="229"/>
      <c r="IA44" s="229"/>
      <c r="IB44" s="229"/>
      <c r="IC44" s="229"/>
      <c r="ID44" s="229"/>
      <c r="IE44" s="229"/>
      <c r="IF44" s="229"/>
      <c r="IG44" s="229"/>
      <c r="IH44" s="266"/>
      <c r="II44" s="414"/>
      <c r="IJ44" s="222"/>
      <c r="IK44" s="229"/>
      <c r="IL44" s="229"/>
      <c r="IM44" s="229"/>
      <c r="IN44" s="229"/>
      <c r="IO44" s="229"/>
      <c r="IP44" s="229"/>
      <c r="IQ44" s="229"/>
      <c r="IR44" s="229"/>
      <c r="IS44" s="229"/>
      <c r="IT44" s="229"/>
      <c r="IU44" s="229"/>
      <c r="IV44" s="229"/>
      <c r="IW44" s="229"/>
      <c r="IX44" s="229"/>
      <c r="IY44" s="229"/>
      <c r="IZ44" s="229"/>
      <c r="JA44" s="229"/>
      <c r="JB44" s="266"/>
      <c r="JC44" s="414"/>
      <c r="JD44" s="222"/>
      <c r="JE44" s="229"/>
      <c r="JF44" s="229"/>
      <c r="JG44" s="229"/>
      <c r="JH44" s="229"/>
      <c r="JI44" s="229"/>
      <c r="JJ44" s="229"/>
      <c r="JK44" s="229"/>
      <c r="JL44" s="229"/>
      <c r="JM44" s="229"/>
      <c r="JN44" s="229"/>
      <c r="JO44" s="229"/>
      <c r="JP44" s="229"/>
      <c r="JQ44" s="229"/>
      <c r="JR44" s="229"/>
      <c r="JS44" s="229"/>
      <c r="JT44" s="229"/>
      <c r="JU44" s="229"/>
      <c r="JV44" s="266"/>
      <c r="JW44" s="414"/>
      <c r="JX44" s="222"/>
      <c r="JY44" s="229"/>
      <c r="JZ44" s="229"/>
      <c r="KA44" s="229"/>
      <c r="KB44" s="229"/>
      <c r="KC44" s="229"/>
      <c r="KD44" s="229"/>
      <c r="KE44" s="229"/>
      <c r="KF44" s="229"/>
      <c r="KG44" s="229"/>
      <c r="KH44" s="229"/>
      <c r="KI44" s="229"/>
      <c r="KJ44" s="229"/>
      <c r="KK44" s="229"/>
      <c r="KL44" s="229"/>
      <c r="KM44" s="229"/>
      <c r="KN44" s="229"/>
      <c r="KO44" s="229"/>
      <c r="KP44" s="266"/>
      <c r="KQ44" s="414"/>
      <c r="KR44" s="222"/>
      <c r="KS44" s="229"/>
      <c r="KT44" s="229"/>
      <c r="KU44" s="229"/>
      <c r="KV44" s="229"/>
      <c r="KW44" s="229"/>
      <c r="KX44" s="229"/>
      <c r="KY44" s="229"/>
      <c r="KZ44" s="229"/>
      <c r="LA44" s="229"/>
      <c r="LB44" s="229"/>
      <c r="LC44" s="229"/>
      <c r="LD44" s="229"/>
      <c r="LE44" s="229"/>
      <c r="LF44" s="229"/>
      <c r="LG44" s="229"/>
      <c r="LH44" s="229"/>
      <c r="LI44" s="229"/>
      <c r="LJ44" s="266"/>
      <c r="LK44" s="414"/>
      <c r="LL44" s="222"/>
      <c r="LM44" s="229"/>
      <c r="LN44" s="229"/>
      <c r="LO44" s="229"/>
      <c r="LP44" s="229"/>
      <c r="LQ44" s="229"/>
      <c r="LR44" s="229"/>
      <c r="LS44" s="229"/>
      <c r="LT44" s="229"/>
      <c r="LU44" s="229"/>
      <c r="LV44" s="229"/>
      <c r="LW44" s="229"/>
      <c r="LX44" s="229"/>
      <c r="LY44" s="229"/>
      <c r="LZ44" s="229"/>
      <c r="MA44" s="229"/>
      <c r="MB44" s="229"/>
      <c r="MC44" s="229"/>
      <c r="MD44" s="266"/>
    </row>
    <row r="45" spans="1:342" ht="12.75" customHeight="1" x14ac:dyDescent="0.2">
      <c r="A45" s="246" t="s">
        <v>429</v>
      </c>
      <c r="B45" s="222"/>
      <c r="C45" s="222"/>
      <c r="D45" s="222"/>
      <c r="E45" s="222"/>
      <c r="F45" s="222"/>
      <c r="G45" s="222"/>
      <c r="H45" s="222"/>
      <c r="I45" s="222"/>
      <c r="J45" s="222"/>
      <c r="K45" s="222"/>
      <c r="L45" s="222"/>
      <c r="M45" s="222"/>
      <c r="N45" s="222"/>
      <c r="O45" s="222"/>
      <c r="P45" s="222"/>
      <c r="Q45" s="222"/>
      <c r="R45" s="222"/>
      <c r="S45" s="222"/>
      <c r="T45" s="386"/>
      <c r="U45" s="246" t="s">
        <v>429</v>
      </c>
      <c r="V45" s="223"/>
      <c r="W45" s="223"/>
      <c r="X45" s="223"/>
      <c r="Y45" s="223"/>
      <c r="Z45" s="223"/>
      <c r="AA45" s="223"/>
      <c r="AB45" s="223"/>
      <c r="AC45" s="223"/>
      <c r="AD45" s="223"/>
      <c r="AE45" s="223"/>
      <c r="AF45" s="223"/>
      <c r="AG45" s="223"/>
      <c r="AH45" s="223"/>
      <c r="AI45" s="223"/>
      <c r="AJ45" s="223"/>
      <c r="AK45" s="223"/>
      <c r="AL45" s="223"/>
      <c r="AM45" s="223"/>
      <c r="AN45" s="420"/>
      <c r="AO45" s="246" t="s">
        <v>430</v>
      </c>
      <c r="AP45" s="26"/>
      <c r="AQ45" s="26"/>
      <c r="AR45" s="26"/>
      <c r="AS45" s="26"/>
      <c r="AT45" s="26"/>
      <c r="AU45" s="26"/>
      <c r="AV45" s="26"/>
      <c r="AW45" s="26"/>
      <c r="AX45" s="26"/>
      <c r="AY45" s="26"/>
      <c r="AZ45" s="26"/>
      <c r="BA45" s="26"/>
      <c r="BB45" s="26"/>
      <c r="BC45" s="26"/>
      <c r="BD45" s="26"/>
      <c r="BE45" s="26"/>
      <c r="BF45" s="26"/>
      <c r="BG45" s="26"/>
      <c r="BH45" s="26"/>
      <c r="BI45" s="26"/>
      <c r="BJ45" s="557"/>
      <c r="BK45" s="386"/>
      <c r="BL45" s="562" t="s">
        <v>431</v>
      </c>
      <c r="BM45" s="58"/>
      <c r="BN45" s="58"/>
      <c r="BO45" s="58"/>
      <c r="BP45" s="58"/>
      <c r="BQ45" s="58"/>
      <c r="BR45" s="58"/>
      <c r="BS45" s="58"/>
      <c r="BT45" s="58"/>
      <c r="BU45" s="58"/>
      <c r="BV45" s="58"/>
      <c r="BW45" s="58"/>
      <c r="BX45" s="58"/>
      <c r="BY45" s="58"/>
      <c r="BZ45" s="58"/>
      <c r="CA45" s="58"/>
      <c r="CB45" s="58"/>
      <c r="CC45" s="58"/>
      <c r="CD45" s="233"/>
      <c r="CE45" s="414"/>
      <c r="CF45" s="562" t="s">
        <v>431</v>
      </c>
      <c r="CG45" s="58"/>
      <c r="CH45" s="58"/>
      <c r="CI45" s="58"/>
      <c r="CJ45" s="58"/>
      <c r="CK45" s="58"/>
      <c r="CL45" s="58"/>
      <c r="CM45" s="58"/>
      <c r="CN45" s="58"/>
      <c r="CO45" s="58"/>
      <c r="CP45" s="58"/>
      <c r="CQ45" s="58"/>
      <c r="CR45" s="58"/>
      <c r="CS45" s="58"/>
      <c r="CT45" s="58"/>
      <c r="CU45" s="223"/>
      <c r="CV45" s="223"/>
      <c r="CW45" s="58"/>
      <c r="CX45" s="248"/>
      <c r="CY45" s="414"/>
      <c r="CZ45" s="251" t="s">
        <v>431</v>
      </c>
      <c r="DA45" s="223"/>
      <c r="DB45" s="223"/>
      <c r="DC45" s="223"/>
      <c r="DD45" s="223"/>
      <c r="DE45" s="223"/>
      <c r="DF45" s="223"/>
      <c r="DG45" s="223"/>
      <c r="DH45" s="223"/>
      <c r="DI45" s="223"/>
      <c r="DJ45" s="223"/>
      <c r="DK45" s="223"/>
      <c r="DL45" s="223"/>
      <c r="DM45" s="223"/>
      <c r="DN45" s="223"/>
      <c r="DO45" s="223"/>
      <c r="DP45" s="223"/>
      <c r="DQ45" s="223"/>
      <c r="DR45" s="248"/>
      <c r="DS45" s="414"/>
      <c r="DT45" s="251" t="s">
        <v>431</v>
      </c>
      <c r="DU45" s="223"/>
      <c r="DV45" s="223"/>
      <c r="DW45" s="223"/>
      <c r="DX45" s="223"/>
      <c r="DY45" s="223"/>
      <c r="DZ45" s="223"/>
      <c r="EA45" s="223"/>
      <c r="EB45" s="223"/>
      <c r="EC45" s="223"/>
      <c r="ED45" s="223"/>
      <c r="EE45" s="223"/>
      <c r="EF45" s="223"/>
      <c r="EG45" s="223"/>
      <c r="EH45" s="223"/>
      <c r="EI45" s="223"/>
      <c r="EJ45" s="223"/>
      <c r="EK45" s="223"/>
      <c r="EL45" s="248"/>
      <c r="EM45" s="414"/>
      <c r="EN45" s="251" t="s">
        <v>431</v>
      </c>
      <c r="EO45" s="223"/>
      <c r="EP45" s="223"/>
      <c r="EQ45" s="223"/>
      <c r="ER45" s="223"/>
      <c r="ES45" s="223"/>
      <c r="ET45" s="223"/>
      <c r="EU45" s="223"/>
      <c r="EV45" s="223"/>
      <c r="EW45" s="223"/>
      <c r="EX45" s="223"/>
      <c r="EY45" s="223"/>
      <c r="EZ45" s="223"/>
      <c r="FA45" s="223"/>
      <c r="FB45" s="223"/>
      <c r="FC45" s="223"/>
      <c r="FD45" s="223"/>
      <c r="FE45" s="223"/>
      <c r="FF45" s="248"/>
      <c r="FG45" s="414"/>
      <c r="FH45" s="251" t="s">
        <v>431</v>
      </c>
      <c r="FI45" s="223"/>
      <c r="FJ45" s="223"/>
      <c r="FK45" s="223"/>
      <c r="FL45" s="223"/>
      <c r="FM45" s="223"/>
      <c r="FN45" s="223"/>
      <c r="FO45" s="223"/>
      <c r="FP45" s="223"/>
      <c r="FQ45" s="223"/>
      <c r="FR45" s="223"/>
      <c r="FS45" s="223"/>
      <c r="FT45" s="223"/>
      <c r="FU45" s="223"/>
      <c r="FV45" s="223"/>
      <c r="FW45" s="223"/>
      <c r="FX45" s="223"/>
      <c r="FY45" s="223"/>
      <c r="FZ45" s="248"/>
      <c r="GA45" s="414"/>
      <c r="GB45" s="251" t="s">
        <v>431</v>
      </c>
      <c r="GC45" s="223"/>
      <c r="GD45" s="223"/>
      <c r="GE45" s="223"/>
      <c r="GF45" s="223"/>
      <c r="GG45" s="223"/>
      <c r="GH45" s="223"/>
      <c r="GI45" s="223"/>
      <c r="GJ45" s="223"/>
      <c r="GK45" s="223"/>
      <c r="GL45" s="223"/>
      <c r="GM45" s="223"/>
      <c r="GN45" s="223"/>
      <c r="GO45" s="223"/>
      <c r="GP45" s="223"/>
      <c r="GQ45" s="223"/>
      <c r="GR45" s="223"/>
      <c r="GS45" s="223"/>
      <c r="GT45" s="248"/>
      <c r="GU45" s="414"/>
      <c r="GV45" s="251" t="s">
        <v>431</v>
      </c>
      <c r="GW45" s="223"/>
      <c r="GX45" s="223"/>
      <c r="GY45" s="223"/>
      <c r="GZ45" s="223"/>
      <c r="HA45" s="223"/>
      <c r="HB45" s="223"/>
      <c r="HC45" s="223"/>
      <c r="HD45" s="223"/>
      <c r="HE45" s="223"/>
      <c r="HF45" s="223"/>
      <c r="HG45" s="223"/>
      <c r="HH45" s="223"/>
      <c r="HI45" s="223"/>
      <c r="HJ45" s="223"/>
      <c r="HK45" s="223"/>
      <c r="HL45" s="223"/>
      <c r="HM45" s="223"/>
      <c r="HN45" s="248"/>
      <c r="HO45" s="414"/>
      <c r="HP45" s="251" t="s">
        <v>431</v>
      </c>
      <c r="HQ45" s="223"/>
      <c r="HR45" s="223"/>
      <c r="HS45" s="223"/>
      <c r="HT45" s="223"/>
      <c r="HU45" s="223"/>
      <c r="HV45" s="223"/>
      <c r="HW45" s="223"/>
      <c r="HX45" s="223"/>
      <c r="HY45" s="223"/>
      <c r="HZ45" s="223"/>
      <c r="IA45" s="223"/>
      <c r="IB45" s="223"/>
      <c r="IC45" s="223"/>
      <c r="ID45" s="223"/>
      <c r="IE45" s="223"/>
      <c r="IF45" s="223"/>
      <c r="IG45" s="223"/>
      <c r="IH45" s="248"/>
      <c r="II45" s="414"/>
      <c r="IJ45" s="251" t="s">
        <v>431</v>
      </c>
      <c r="IK45" s="223"/>
      <c r="IL45" s="223"/>
      <c r="IM45" s="223"/>
      <c r="IN45" s="223"/>
      <c r="IO45" s="223"/>
      <c r="IP45" s="223"/>
      <c r="IQ45" s="223"/>
      <c r="IR45" s="223"/>
      <c r="IS45" s="223"/>
      <c r="IT45" s="223"/>
      <c r="IU45" s="223"/>
      <c r="IV45" s="223"/>
      <c r="IW45" s="223"/>
      <c r="IX45" s="223"/>
      <c r="IY45" s="223"/>
      <c r="IZ45" s="223"/>
      <c r="JA45" s="223"/>
      <c r="JB45" s="248"/>
      <c r="JC45" s="414"/>
      <c r="JD45" s="251" t="s">
        <v>431</v>
      </c>
      <c r="JE45" s="223"/>
      <c r="JF45" s="223"/>
      <c r="JG45" s="223"/>
      <c r="JH45" s="223"/>
      <c r="JI45" s="223"/>
      <c r="JJ45" s="223"/>
      <c r="JK45" s="223"/>
      <c r="JL45" s="223"/>
      <c r="JM45" s="223"/>
      <c r="JN45" s="223"/>
      <c r="JO45" s="223"/>
      <c r="JP45" s="223"/>
      <c r="JQ45" s="223"/>
      <c r="JR45" s="223"/>
      <c r="JS45" s="223"/>
      <c r="JT45" s="223"/>
      <c r="JU45" s="223"/>
      <c r="JV45" s="248"/>
      <c r="JW45" s="414"/>
      <c r="JX45" s="251" t="s">
        <v>431</v>
      </c>
      <c r="JY45" s="223"/>
      <c r="JZ45" s="223"/>
      <c r="KA45" s="223"/>
      <c r="KB45" s="223"/>
      <c r="KC45" s="223"/>
      <c r="KD45" s="223"/>
      <c r="KE45" s="223"/>
      <c r="KF45" s="223"/>
      <c r="KG45" s="223"/>
      <c r="KH45" s="223"/>
      <c r="KI45" s="223"/>
      <c r="KJ45" s="223"/>
      <c r="KK45" s="223"/>
      <c r="KL45" s="223"/>
      <c r="KM45" s="223"/>
      <c r="KN45" s="223"/>
      <c r="KO45" s="223"/>
      <c r="KP45" s="248"/>
      <c r="KQ45" s="414"/>
      <c r="KR45" s="251" t="s">
        <v>431</v>
      </c>
      <c r="KS45" s="223"/>
      <c r="KT45" s="223"/>
      <c r="KU45" s="223"/>
      <c r="KV45" s="223"/>
      <c r="KW45" s="223"/>
      <c r="KX45" s="223"/>
      <c r="KY45" s="223"/>
      <c r="KZ45" s="223"/>
      <c r="LA45" s="223"/>
      <c r="LB45" s="223"/>
      <c r="LC45" s="223"/>
      <c r="LD45" s="223"/>
      <c r="LE45" s="223"/>
      <c r="LF45" s="223"/>
      <c r="LG45" s="223"/>
      <c r="LH45" s="223"/>
      <c r="LI45" s="223"/>
      <c r="LJ45" s="248"/>
      <c r="LK45" s="414"/>
      <c r="LL45" s="251" t="s">
        <v>431</v>
      </c>
      <c r="LM45" s="223"/>
      <c r="LN45" s="223"/>
      <c r="LO45" s="223"/>
      <c r="LP45" s="223"/>
      <c r="LQ45" s="223"/>
      <c r="LR45" s="223"/>
      <c r="LS45" s="223"/>
      <c r="LT45" s="223"/>
      <c r="LU45" s="223"/>
      <c r="LV45" s="223"/>
      <c r="LW45" s="223"/>
      <c r="LX45" s="223"/>
      <c r="LY45" s="223"/>
      <c r="LZ45" s="223"/>
      <c r="MA45" s="223"/>
      <c r="MB45" s="223"/>
      <c r="MC45" s="223"/>
      <c r="MD45" s="248"/>
    </row>
    <row r="46" spans="1:342" ht="12.75" x14ac:dyDescent="0.2">
      <c r="A46" s="1021" t="s">
        <v>432</v>
      </c>
      <c r="B46" s="998"/>
      <c r="C46" s="1025">
        <v>0.4</v>
      </c>
      <c r="D46" s="765"/>
      <c r="E46" s="997" t="s">
        <v>433</v>
      </c>
      <c r="F46" s="998"/>
      <c r="G46" s="1023">
        <v>170.15899999999999</v>
      </c>
      <c r="H46" s="765"/>
      <c r="I46" s="222"/>
      <c r="J46" s="223"/>
      <c r="K46" s="223"/>
      <c r="L46" s="223"/>
      <c r="M46" s="235" t="s">
        <v>434</v>
      </c>
      <c r="N46" s="1026">
        <f>IF((C47-C46)&gt;0,(G47-G46)/(C47-C46),0)</f>
        <v>2310.2510000000002</v>
      </c>
      <c r="O46" s="765"/>
      <c r="P46" s="223"/>
      <c r="Q46" s="223"/>
      <c r="R46" s="223"/>
      <c r="S46" s="223"/>
      <c r="T46" s="387"/>
      <c r="U46" s="997" t="s">
        <v>432</v>
      </c>
      <c r="V46" s="998"/>
      <c r="W46" s="1025"/>
      <c r="X46" s="765"/>
      <c r="Y46" s="997" t="s">
        <v>433</v>
      </c>
      <c r="Z46" s="998"/>
      <c r="AA46" s="1023"/>
      <c r="AB46" s="765"/>
      <c r="AC46" s="222"/>
      <c r="AD46" s="223"/>
      <c r="AE46" s="223"/>
      <c r="AF46" s="223"/>
      <c r="AG46" s="235" t="s">
        <v>434</v>
      </c>
      <c r="AH46" s="1026">
        <f>IF((W47-W46)&gt;0,(AA47-AA46)/(W47-W46),0)</f>
        <v>0</v>
      </c>
      <c r="AI46" s="765"/>
      <c r="AJ46" s="223"/>
      <c r="AK46" s="223"/>
      <c r="AL46" s="223"/>
      <c r="AM46" s="223"/>
      <c r="AN46" s="420"/>
      <c r="AO46" s="1022" t="s">
        <v>432</v>
      </c>
      <c r="AP46" s="775"/>
      <c r="AQ46" s="1023">
        <v>3.04</v>
      </c>
      <c r="AR46" s="765"/>
      <c r="AS46" s="1024" t="s">
        <v>433</v>
      </c>
      <c r="AT46" s="775"/>
      <c r="AU46" s="1023">
        <v>7648.13</v>
      </c>
      <c r="AV46" s="765"/>
      <c r="AW46" s="57"/>
      <c r="AX46" s="58"/>
      <c r="BA46" s="58"/>
      <c r="BB46" s="58"/>
      <c r="BC46" s="60" t="s">
        <v>434</v>
      </c>
      <c r="BD46" s="1061">
        <f>IF(AQ47&gt;0,(((AU47-AU46)/(AQ47-AQ46))^-1)^-1,0)</f>
        <v>3822.3076923076924</v>
      </c>
      <c r="BE46" s="1062"/>
      <c r="BF46" s="1016">
        <f>2/3*((48*'T3.15 T3.6 SIS'!C27/0.000013)/(AQ57^3))</f>
        <v>196.3827341538462</v>
      </c>
      <c r="BG46" s="1017"/>
      <c r="BH46" s="1017"/>
      <c r="BI46" s="1017"/>
      <c r="BJ46" s="233"/>
      <c r="BK46" s="387"/>
      <c r="BL46" s="1022" t="s">
        <v>432</v>
      </c>
      <c r="BM46" s="775"/>
      <c r="BN46" s="1023">
        <v>3.08</v>
      </c>
      <c r="BO46" s="765"/>
      <c r="BP46" s="1024" t="s">
        <v>433</v>
      </c>
      <c r="BQ46" s="775"/>
      <c r="BR46" s="1023">
        <v>8480.75</v>
      </c>
      <c r="BS46" s="765"/>
      <c r="BT46" s="57"/>
      <c r="BU46" s="58"/>
      <c r="BX46" s="58"/>
      <c r="BY46" s="58"/>
      <c r="BZ46" s="60" t="s">
        <v>434</v>
      </c>
      <c r="CA46" s="1061">
        <f>IF(BN47&gt;0,(((BR47-BR46)/(BN47-BN46))^-1)^-1,0)</f>
        <v>4125.1612903225805</v>
      </c>
      <c r="CB46" s="1062"/>
      <c r="CC46" s="563"/>
      <c r="CD46" s="233"/>
      <c r="CE46" s="415"/>
      <c r="CF46" s="1022" t="s">
        <v>432</v>
      </c>
      <c r="CG46" s="775"/>
      <c r="CH46" s="1023">
        <v>2.16</v>
      </c>
      <c r="CI46" s="765"/>
      <c r="CJ46" s="1024" t="s">
        <v>433</v>
      </c>
      <c r="CK46" s="775"/>
      <c r="CL46" s="1023">
        <v>6808.96</v>
      </c>
      <c r="CM46" s="765"/>
      <c r="CN46" s="57"/>
      <c r="CO46" s="58"/>
      <c r="CP46" s="58"/>
      <c r="CR46" s="232"/>
      <c r="CS46" s="223"/>
      <c r="CT46" s="235" t="s">
        <v>434</v>
      </c>
      <c r="CU46" s="1001">
        <f>IF(CH47&gt;0,(((CL47-CL46)/(CH47-CH46))^-1)^-1,0)</f>
        <v>3538.6829268292677</v>
      </c>
      <c r="CV46" s="1002"/>
      <c r="CX46" s="248"/>
      <c r="CY46" s="415"/>
      <c r="CZ46" s="997" t="s">
        <v>432</v>
      </c>
      <c r="DA46" s="998"/>
      <c r="DB46" s="999">
        <v>3.71</v>
      </c>
      <c r="DC46" s="1000"/>
      <c r="DD46" s="997" t="s">
        <v>433</v>
      </c>
      <c r="DE46" s="998"/>
      <c r="DF46" s="999">
        <v>5924.98</v>
      </c>
      <c r="DG46" s="1000"/>
      <c r="DH46" s="222"/>
      <c r="DI46" s="223"/>
      <c r="DJ46" s="223"/>
      <c r="DM46" s="223"/>
      <c r="DN46" s="235" t="s">
        <v>434</v>
      </c>
      <c r="DO46" s="1001">
        <f>IF(DB47&gt;0,(((DF47-DF46)/(DB47-DB46))^-1)^-1,0)</f>
        <v>1737.8756756756759</v>
      </c>
      <c r="DP46" s="1002"/>
      <c r="DQ46" s="232"/>
      <c r="DR46" s="248"/>
      <c r="DS46" s="415"/>
      <c r="DT46" s="997" t="s">
        <v>432</v>
      </c>
      <c r="DU46" s="998"/>
      <c r="DV46" s="999">
        <v>3.5</v>
      </c>
      <c r="DW46" s="1000"/>
      <c r="DX46" s="997" t="s">
        <v>433</v>
      </c>
      <c r="DY46" s="998"/>
      <c r="DZ46" s="999">
        <v>8903</v>
      </c>
      <c r="EA46" s="1000"/>
      <c r="EB46" s="222"/>
      <c r="EC46" s="223"/>
      <c r="ED46" s="223"/>
      <c r="EG46" s="223"/>
      <c r="EH46" s="235" t="s">
        <v>434</v>
      </c>
      <c r="EI46" s="1001">
        <f>IF(DV47&gt;0,(((DZ47-DZ46)/(DV47-DV46))^-1)^-1,0)</f>
        <v>4607.8260869565202</v>
      </c>
      <c r="EJ46" s="1002"/>
      <c r="EK46" s="232"/>
      <c r="EL46" s="248"/>
      <c r="EM46" s="415"/>
      <c r="EN46" s="997" t="s">
        <v>432</v>
      </c>
      <c r="EO46" s="998"/>
      <c r="EP46" s="999">
        <v>3.04</v>
      </c>
      <c r="EQ46" s="1000"/>
      <c r="ER46" s="997" t="s">
        <v>433</v>
      </c>
      <c r="ES46" s="998"/>
      <c r="ET46" s="999">
        <v>7648.13</v>
      </c>
      <c r="EU46" s="1000"/>
      <c r="EV46" s="222"/>
      <c r="EW46" s="223"/>
      <c r="EX46" s="223"/>
      <c r="FA46" s="223"/>
      <c r="FB46" s="235" t="s">
        <v>434</v>
      </c>
      <c r="FC46" s="1001">
        <f>IF(EP47&gt;0,(((ET47-ET46)/(EP47-EP46))^-1)^-1,0)</f>
        <v>3822.3076923076924</v>
      </c>
      <c r="FD46" s="1002"/>
      <c r="FE46" s="232"/>
      <c r="FF46" s="248"/>
      <c r="FG46" s="415"/>
      <c r="FH46" s="997" t="s">
        <v>432</v>
      </c>
      <c r="FI46" s="998"/>
      <c r="FJ46" s="999">
        <v>5.79</v>
      </c>
      <c r="FK46" s="1000"/>
      <c r="FL46" s="997" t="s">
        <v>433</v>
      </c>
      <c r="FM46" s="998"/>
      <c r="FN46" s="999">
        <v>6921.07</v>
      </c>
      <c r="FO46" s="1000"/>
      <c r="FP46" s="222"/>
      <c r="FQ46" s="223"/>
      <c r="FR46" s="223"/>
      <c r="FU46" s="223"/>
      <c r="FV46" s="235" t="s">
        <v>434</v>
      </c>
      <c r="FW46" s="1001">
        <f>IF(FJ47&gt;0,(((FN47-FN46)/(FJ47-FJ46))^-1)^-1,0)</f>
        <v>2230.8965517241372</v>
      </c>
      <c r="FX46" s="1002"/>
      <c r="FY46" s="232"/>
      <c r="FZ46" s="248"/>
      <c r="GA46" s="415"/>
      <c r="GB46" s="997" t="s">
        <v>432</v>
      </c>
      <c r="GC46" s="998"/>
      <c r="GD46" s="999">
        <v>2.4500000000000002</v>
      </c>
      <c r="GE46" s="1000"/>
      <c r="GF46" s="997" t="s">
        <v>433</v>
      </c>
      <c r="GG46" s="998"/>
      <c r="GH46" s="999">
        <v>5318.77</v>
      </c>
      <c r="GI46" s="1000"/>
      <c r="GJ46" s="222"/>
      <c r="GK46" s="223"/>
      <c r="GL46" s="223"/>
      <c r="GO46" s="223"/>
      <c r="GP46" s="235" t="s">
        <v>434</v>
      </c>
      <c r="GQ46" s="1001">
        <f>IF(GD47&gt;0,(((GH47-GH46)/(GD47-GD46))^-1)^-1,0)</f>
        <v>3503.5346534653459</v>
      </c>
      <c r="GR46" s="1002"/>
      <c r="GS46" s="232"/>
      <c r="GT46" s="248"/>
      <c r="GU46" s="415"/>
      <c r="GV46" s="997" t="s">
        <v>432</v>
      </c>
      <c r="GW46" s="998"/>
      <c r="GX46" s="999">
        <v>2.14</v>
      </c>
      <c r="GY46" s="1000"/>
      <c r="GZ46" s="997" t="s">
        <v>433</v>
      </c>
      <c r="HA46" s="998"/>
      <c r="HB46" s="999">
        <v>5717.24</v>
      </c>
      <c r="HC46" s="1000"/>
      <c r="HD46" s="222"/>
      <c r="HE46" s="223"/>
      <c r="HF46" s="223"/>
      <c r="HI46" s="223"/>
      <c r="HJ46" s="235" t="s">
        <v>434</v>
      </c>
      <c r="HK46" s="1001">
        <f>IF(GX47&gt;0,(((HB47-HB46)/(GX47-GX46))^-1)^-1,0)</f>
        <v>3864.8828125000018</v>
      </c>
      <c r="HL46" s="1002"/>
      <c r="HM46" s="232"/>
      <c r="HN46" s="248"/>
      <c r="HO46" s="415"/>
      <c r="HP46" s="997" t="s">
        <v>432</v>
      </c>
      <c r="HQ46" s="998"/>
      <c r="HR46" s="999">
        <v>3.48</v>
      </c>
      <c r="HS46" s="1000"/>
      <c r="HT46" s="997" t="s">
        <v>433</v>
      </c>
      <c r="HU46" s="998"/>
      <c r="HV46" s="999">
        <v>9838.76</v>
      </c>
      <c r="HW46" s="1000"/>
      <c r="HX46" s="222"/>
      <c r="HY46" s="223"/>
      <c r="HZ46" s="223"/>
      <c r="IC46" s="223"/>
      <c r="ID46" s="235" t="s">
        <v>434</v>
      </c>
      <c r="IE46" s="1001">
        <f>IF(HR47&gt;0,(((HV47-HV46)/(HR47-HR46))^-1)^-1,0)</f>
        <v>5666.4761904761881</v>
      </c>
      <c r="IF46" s="1002"/>
      <c r="IG46" s="232"/>
      <c r="IH46" s="248"/>
      <c r="II46" s="415"/>
      <c r="IJ46" s="997" t="s">
        <v>432</v>
      </c>
      <c r="IK46" s="998"/>
      <c r="IL46" s="999">
        <v>3.14</v>
      </c>
      <c r="IM46" s="1000"/>
      <c r="IN46" s="997" t="s">
        <v>433</v>
      </c>
      <c r="IO46" s="998"/>
      <c r="IP46" s="999">
        <v>4183.75</v>
      </c>
      <c r="IQ46" s="1000"/>
      <c r="IR46" s="222"/>
      <c r="IS46" s="223"/>
      <c r="IT46" s="223"/>
      <c r="IW46" s="223"/>
      <c r="IX46" s="235" t="s">
        <v>434</v>
      </c>
      <c r="IY46" s="1001">
        <f>IF(IL47&gt;0,(((IP47-IP46)/(IL47-IL46))^-1)^-1,0)</f>
        <v>2294.4787878787884</v>
      </c>
      <c r="IZ46" s="1002"/>
      <c r="JA46" s="232"/>
      <c r="JB46" s="248"/>
      <c r="JC46" s="415"/>
      <c r="JD46" s="997" t="s">
        <v>432</v>
      </c>
      <c r="JE46" s="998"/>
      <c r="JF46" s="999"/>
      <c r="JG46" s="1000"/>
      <c r="JH46" s="997" t="s">
        <v>433</v>
      </c>
      <c r="JI46" s="998"/>
      <c r="JJ46" s="999"/>
      <c r="JK46" s="1000"/>
      <c r="JL46" s="222"/>
      <c r="JM46" s="223"/>
      <c r="JN46" s="223"/>
      <c r="JQ46" s="223"/>
      <c r="JR46" s="235" t="s">
        <v>434</v>
      </c>
      <c r="JS46" s="1001">
        <f>IF(JF47&gt;0,(((JJ47-JJ46)/(JF47-JF46))^-1)^-1,0)</f>
        <v>0</v>
      </c>
      <c r="JT46" s="1002"/>
      <c r="JU46" s="232"/>
      <c r="JV46" s="248"/>
      <c r="JW46" s="415"/>
      <c r="JX46" s="997" t="s">
        <v>432</v>
      </c>
      <c r="JY46" s="998"/>
      <c r="JZ46" s="999"/>
      <c r="KA46" s="1000"/>
      <c r="KB46" s="997" t="s">
        <v>433</v>
      </c>
      <c r="KC46" s="998"/>
      <c r="KD46" s="999"/>
      <c r="KE46" s="1000"/>
      <c r="KF46" s="222"/>
      <c r="KG46" s="223"/>
      <c r="KH46" s="223"/>
      <c r="KK46" s="223"/>
      <c r="KL46" s="235" t="s">
        <v>434</v>
      </c>
      <c r="KM46" s="1001">
        <f>IF(JZ47&gt;0,(((KD47-KD46)/(JZ47-JZ46))^-1)^-1,0)</f>
        <v>0</v>
      </c>
      <c r="KN46" s="1002"/>
      <c r="KO46" s="232"/>
      <c r="KP46" s="248"/>
      <c r="KQ46" s="415"/>
      <c r="KR46" s="997" t="s">
        <v>432</v>
      </c>
      <c r="KS46" s="998"/>
      <c r="KT46" s="999"/>
      <c r="KU46" s="1000"/>
      <c r="KV46" s="997" t="s">
        <v>433</v>
      </c>
      <c r="KW46" s="998"/>
      <c r="KX46" s="999"/>
      <c r="KY46" s="1000"/>
      <c r="KZ46" s="222"/>
      <c r="LA46" s="223"/>
      <c r="LB46" s="223"/>
      <c r="LE46" s="223"/>
      <c r="LF46" s="235" t="s">
        <v>434</v>
      </c>
      <c r="LG46" s="1001">
        <f>IF(KT47&gt;0,(((KX47-KX46)/(KT47-KT46))^-1)^-1,0)</f>
        <v>0</v>
      </c>
      <c r="LH46" s="1002"/>
      <c r="LI46" s="232"/>
      <c r="LJ46" s="248"/>
      <c r="LK46" s="415"/>
      <c r="LL46" s="997" t="s">
        <v>432</v>
      </c>
      <c r="LM46" s="998"/>
      <c r="LN46" s="999"/>
      <c r="LO46" s="1000"/>
      <c r="LP46" s="997" t="s">
        <v>433</v>
      </c>
      <c r="LQ46" s="998"/>
      <c r="LR46" s="999"/>
      <c r="LS46" s="1000"/>
      <c r="LT46" s="222"/>
      <c r="LU46" s="223"/>
      <c r="LV46" s="223"/>
      <c r="LY46" s="223"/>
      <c r="LZ46" s="235" t="s">
        <v>434</v>
      </c>
      <c r="MA46" s="1001">
        <f>IF(LN47&gt;0,(((LR47-LR46)/(LN47-LN46))^-1)^-1,0)</f>
        <v>0</v>
      </c>
      <c r="MB46" s="1002"/>
      <c r="MC46" s="232"/>
      <c r="MD46" s="248"/>
    </row>
    <row r="47" spans="1:342" ht="12.75" x14ac:dyDescent="0.2">
      <c r="A47" s="1021" t="s">
        <v>435</v>
      </c>
      <c r="B47" s="998"/>
      <c r="C47" s="1025">
        <v>1.4</v>
      </c>
      <c r="D47" s="765"/>
      <c r="E47" s="997" t="s">
        <v>436</v>
      </c>
      <c r="F47" s="998"/>
      <c r="G47" s="1023">
        <v>2480.41</v>
      </c>
      <c r="H47" s="765"/>
      <c r="I47" s="236"/>
      <c r="J47" s="232"/>
      <c r="K47" s="232"/>
      <c r="L47" s="232"/>
      <c r="M47" s="232"/>
      <c r="N47" s="232"/>
      <c r="O47" s="232"/>
      <c r="P47" s="223"/>
      <c r="Q47" s="223"/>
      <c r="R47" s="223"/>
      <c r="S47" s="223"/>
      <c r="T47" s="387"/>
      <c r="U47" s="997" t="s">
        <v>435</v>
      </c>
      <c r="V47" s="1049"/>
      <c r="W47" s="1025"/>
      <c r="X47" s="1047"/>
      <c r="Y47" s="1022" t="s">
        <v>436</v>
      </c>
      <c r="Z47" s="1049"/>
      <c r="AA47" s="1023"/>
      <c r="AB47" s="1048"/>
      <c r="AC47" s="222"/>
      <c r="AD47" s="222"/>
      <c r="AE47" s="222"/>
      <c r="AF47" s="222"/>
      <c r="AG47" s="222"/>
      <c r="AH47" s="222"/>
      <c r="AI47" s="222"/>
      <c r="AJ47" s="222"/>
      <c r="AK47" s="222"/>
      <c r="AL47" s="222"/>
      <c r="AM47" s="222"/>
      <c r="AN47" s="420"/>
      <c r="AO47" s="1022" t="s">
        <v>435</v>
      </c>
      <c r="AP47" s="775"/>
      <c r="AQ47" s="1023">
        <v>4.21</v>
      </c>
      <c r="AR47" s="765"/>
      <c r="AS47" s="1024" t="s">
        <v>436</v>
      </c>
      <c r="AT47" s="775"/>
      <c r="AU47" s="1023">
        <v>12120.23</v>
      </c>
      <c r="AV47" s="765"/>
      <c r="AW47" s="8" t="str">
        <f>IFERROR(IF(AND(BD46&lt;0,AU47&gt;AU46),"Congrats! You've found an Easter egg!",""),"")</f>
        <v/>
      </c>
      <c r="BD47" s="58"/>
      <c r="BE47" s="58"/>
      <c r="BF47" s="58"/>
      <c r="BG47" s="58"/>
      <c r="BH47" s="58"/>
      <c r="BI47" s="58"/>
      <c r="BJ47" s="233"/>
      <c r="BK47" s="387"/>
      <c r="BL47" s="1022" t="s">
        <v>435</v>
      </c>
      <c r="BM47" s="775"/>
      <c r="BN47" s="1023">
        <v>4.32</v>
      </c>
      <c r="BO47" s="765"/>
      <c r="BP47" s="1024" t="s">
        <v>436</v>
      </c>
      <c r="BQ47" s="775"/>
      <c r="BR47" s="1023">
        <v>13595.95</v>
      </c>
      <c r="BS47" s="765"/>
      <c r="BT47" s="8" t="str">
        <f>IFERROR(IF(AND(CA46&lt;0,BR47&gt;BR46),"Congrats! You've found an Easter egg!",""),"")</f>
        <v/>
      </c>
      <c r="CA47" s="58"/>
      <c r="CB47" s="58"/>
      <c r="CC47" s="58"/>
      <c r="CD47" s="233"/>
      <c r="CE47" s="415"/>
      <c r="CF47" s="1022" t="s">
        <v>435</v>
      </c>
      <c r="CG47" s="775"/>
      <c r="CH47" s="1023">
        <v>4.62</v>
      </c>
      <c r="CI47" s="765"/>
      <c r="CJ47" s="1024" t="s">
        <v>436</v>
      </c>
      <c r="CK47" s="775"/>
      <c r="CL47" s="1023">
        <v>15514.12</v>
      </c>
      <c r="CM47" s="765"/>
      <c r="CN47" s="8" t="str">
        <f>IFERROR(IF(AND(CU46&lt;0,CL47&gt;CL46),"Congrats! You've found an Easter egg!",""),"")</f>
        <v/>
      </c>
      <c r="CR47" s="232"/>
      <c r="CS47" s="1050"/>
      <c r="CT47" s="760"/>
      <c r="CU47" s="223"/>
      <c r="CV47" s="223"/>
      <c r="CW47" s="58"/>
      <c r="CX47" s="248"/>
      <c r="CY47" s="415"/>
      <c r="CZ47" s="997" t="s">
        <v>435</v>
      </c>
      <c r="DA47" s="998"/>
      <c r="DB47" s="999">
        <v>5.56</v>
      </c>
      <c r="DC47" s="1000"/>
      <c r="DD47" s="997" t="s">
        <v>436</v>
      </c>
      <c r="DE47" s="998"/>
      <c r="DF47" s="999">
        <v>9140.0499999999993</v>
      </c>
      <c r="DG47" s="1000"/>
      <c r="DH47" s="220" t="str">
        <f>IFERROR(IF(AND(DO46&lt;0,DF47&gt;DF46),"Congrats! You've found an Easter egg!",""),"")</f>
        <v/>
      </c>
      <c r="DI47" s="232"/>
      <c r="DJ47" s="232"/>
      <c r="DK47" s="232"/>
      <c r="DL47" s="232"/>
      <c r="DM47" s="232"/>
      <c r="DN47" s="232"/>
      <c r="DO47" s="223"/>
      <c r="DP47" s="223"/>
      <c r="DQ47" s="223"/>
      <c r="DR47" s="248"/>
      <c r="DS47" s="415"/>
      <c r="DT47" s="997" t="s">
        <v>435</v>
      </c>
      <c r="DU47" s="998"/>
      <c r="DV47" s="999">
        <v>4.6500000000000004</v>
      </c>
      <c r="DW47" s="1000"/>
      <c r="DX47" s="997" t="s">
        <v>436</v>
      </c>
      <c r="DY47" s="998"/>
      <c r="DZ47" s="999">
        <v>14202</v>
      </c>
      <c r="EA47" s="1000"/>
      <c r="EB47" s="220" t="str">
        <f>IFERROR(IF(AND(EI46&lt;0,DZ47&gt;DZ46),"Congrats! You've found an Easter egg!",""),"")</f>
        <v/>
      </c>
      <c r="EC47" s="232"/>
      <c r="ED47" s="232"/>
      <c r="EE47" s="232"/>
      <c r="EF47" s="232"/>
      <c r="EG47" s="232"/>
      <c r="EH47" s="232"/>
      <c r="EI47" s="223"/>
      <c r="EJ47" s="223"/>
      <c r="EK47" s="223"/>
      <c r="EL47" s="248"/>
      <c r="EM47" s="415"/>
      <c r="EN47" s="997" t="s">
        <v>435</v>
      </c>
      <c r="EO47" s="998"/>
      <c r="EP47" s="999">
        <v>4.21</v>
      </c>
      <c r="EQ47" s="1000"/>
      <c r="ER47" s="997" t="s">
        <v>436</v>
      </c>
      <c r="ES47" s="998"/>
      <c r="ET47" s="999">
        <v>12120.23</v>
      </c>
      <c r="EU47" s="1000"/>
      <c r="EV47" s="220" t="str">
        <f>IFERROR(IF(AND(FC46&lt;0,ET47&gt;ET46),"Congrats! You've found an Easter egg!",""),"")</f>
        <v/>
      </c>
      <c r="EW47" s="232"/>
      <c r="EX47" s="232"/>
      <c r="EY47" s="232"/>
      <c r="EZ47" s="232"/>
      <c r="FA47" s="232"/>
      <c r="FB47" s="232"/>
      <c r="FC47" s="223"/>
      <c r="FD47" s="223"/>
      <c r="FE47" s="223"/>
      <c r="FF47" s="248"/>
      <c r="FG47" s="415"/>
      <c r="FH47" s="997" t="s">
        <v>435</v>
      </c>
      <c r="FI47" s="998"/>
      <c r="FJ47" s="999">
        <v>8.4</v>
      </c>
      <c r="FK47" s="1000"/>
      <c r="FL47" s="997" t="s">
        <v>436</v>
      </c>
      <c r="FM47" s="998"/>
      <c r="FN47" s="999">
        <v>12743.71</v>
      </c>
      <c r="FO47" s="1000"/>
      <c r="FP47" s="220" t="str">
        <f>IFERROR(IF(AND(FW46&lt;0,FN47&gt;FN46),"Congrats! You've found an Easter egg!",""),"")</f>
        <v/>
      </c>
      <c r="FQ47" s="232"/>
      <c r="FR47" s="232"/>
      <c r="FS47" s="232"/>
      <c r="FT47" s="232"/>
      <c r="FU47" s="232"/>
      <c r="FV47" s="232"/>
      <c r="FW47" s="223"/>
      <c r="FX47" s="223"/>
      <c r="FY47" s="223"/>
      <c r="FZ47" s="248"/>
      <c r="GA47" s="415"/>
      <c r="GB47" s="997" t="s">
        <v>435</v>
      </c>
      <c r="GC47" s="998"/>
      <c r="GD47" s="999">
        <v>5.48</v>
      </c>
      <c r="GE47" s="1000"/>
      <c r="GF47" s="997" t="s">
        <v>436</v>
      </c>
      <c r="GG47" s="998"/>
      <c r="GH47" s="999">
        <v>15934.48</v>
      </c>
      <c r="GI47" s="1000"/>
      <c r="GJ47" s="220" t="str">
        <f>IFERROR(IF(AND(GQ46&lt;0,GH47&gt;GH46),"Congrats! You've found an Easter egg!",""),"")</f>
        <v/>
      </c>
      <c r="GK47" s="232"/>
      <c r="GL47" s="232"/>
      <c r="GM47" s="232"/>
      <c r="GN47" s="232"/>
      <c r="GO47" s="232"/>
      <c r="GP47" s="232"/>
      <c r="GQ47" s="223"/>
      <c r="GR47" s="223"/>
      <c r="GS47" s="223"/>
      <c r="GT47" s="248"/>
      <c r="GU47" s="415"/>
      <c r="GV47" s="997" t="s">
        <v>435</v>
      </c>
      <c r="GW47" s="998"/>
      <c r="GX47" s="999">
        <v>3.42</v>
      </c>
      <c r="GY47" s="1000"/>
      <c r="GZ47" s="997" t="s">
        <v>436</v>
      </c>
      <c r="HA47" s="998"/>
      <c r="HB47" s="999">
        <v>10664.29</v>
      </c>
      <c r="HC47" s="1000"/>
      <c r="HD47" s="220" t="str">
        <f>IFERROR(IF(AND(HK46&lt;0,HB47&gt;HB46),"Congrats! You've found an Easter egg!",""),"")</f>
        <v/>
      </c>
      <c r="HE47" s="232"/>
      <c r="HF47" s="232"/>
      <c r="HG47" s="232"/>
      <c r="HH47" s="232"/>
      <c r="HI47" s="232"/>
      <c r="HJ47" s="232"/>
      <c r="HK47" s="223"/>
      <c r="HL47" s="223"/>
      <c r="HM47" s="223"/>
      <c r="HN47" s="248"/>
      <c r="HO47" s="415"/>
      <c r="HP47" s="997" t="s">
        <v>435</v>
      </c>
      <c r="HQ47" s="998"/>
      <c r="HR47" s="999">
        <v>4.53</v>
      </c>
      <c r="HS47" s="1000"/>
      <c r="HT47" s="997" t="s">
        <v>436</v>
      </c>
      <c r="HU47" s="998"/>
      <c r="HV47" s="999">
        <v>15788.56</v>
      </c>
      <c r="HW47" s="1000"/>
      <c r="HX47" s="220" t="str">
        <f>IFERROR(IF(AND(IE46&lt;0,HV47&gt;HV46),"Congrats! You've found an Easter egg!",""),"")</f>
        <v/>
      </c>
      <c r="HY47" s="232"/>
      <c r="HZ47" s="232"/>
      <c r="IA47" s="232"/>
      <c r="IB47" s="232"/>
      <c r="IC47" s="232"/>
      <c r="ID47" s="232"/>
      <c r="IE47" s="223"/>
      <c r="IF47" s="223"/>
      <c r="IG47" s="223"/>
      <c r="IH47" s="248"/>
      <c r="II47" s="415"/>
      <c r="IJ47" s="997" t="s">
        <v>435</v>
      </c>
      <c r="IK47" s="998"/>
      <c r="IL47" s="999">
        <v>4.79</v>
      </c>
      <c r="IM47" s="1000"/>
      <c r="IN47" s="997" t="s">
        <v>436</v>
      </c>
      <c r="IO47" s="998"/>
      <c r="IP47" s="999">
        <v>7969.64</v>
      </c>
      <c r="IQ47" s="1000"/>
      <c r="IR47" s="220" t="str">
        <f>IFERROR(IF(AND(IY46&lt;0,IP47&gt;IP46),"Congrats! You've found an Easter egg!",""),"")</f>
        <v/>
      </c>
      <c r="IS47" s="232"/>
      <c r="IT47" s="232"/>
      <c r="IU47" s="232"/>
      <c r="IV47" s="232"/>
      <c r="IW47" s="232"/>
      <c r="IX47" s="232"/>
      <c r="IY47" s="223"/>
      <c r="IZ47" s="223"/>
      <c r="JA47" s="223"/>
      <c r="JB47" s="248"/>
      <c r="JC47" s="415"/>
      <c r="JD47" s="997" t="s">
        <v>435</v>
      </c>
      <c r="JE47" s="998"/>
      <c r="JF47" s="999"/>
      <c r="JG47" s="1000"/>
      <c r="JH47" s="997" t="s">
        <v>436</v>
      </c>
      <c r="JI47" s="998"/>
      <c r="JJ47" s="999"/>
      <c r="JK47" s="1000"/>
      <c r="JL47" s="220" t="str">
        <f>IFERROR(IF(AND(JS46&lt;0,JJ47&gt;JJ46),"Congrats! You've found an Easter egg!",""),"")</f>
        <v/>
      </c>
      <c r="JM47" s="232"/>
      <c r="JN47" s="232"/>
      <c r="JO47" s="232"/>
      <c r="JP47" s="232"/>
      <c r="JQ47" s="232"/>
      <c r="JR47" s="232"/>
      <c r="JS47" s="223"/>
      <c r="JT47" s="223"/>
      <c r="JU47" s="223"/>
      <c r="JV47" s="248"/>
      <c r="JW47" s="415"/>
      <c r="JX47" s="997" t="s">
        <v>435</v>
      </c>
      <c r="JY47" s="998"/>
      <c r="JZ47" s="999"/>
      <c r="KA47" s="1000"/>
      <c r="KB47" s="997" t="s">
        <v>436</v>
      </c>
      <c r="KC47" s="998"/>
      <c r="KD47" s="999"/>
      <c r="KE47" s="1000"/>
      <c r="KF47" s="220" t="str">
        <f>IFERROR(IF(AND(KM46&lt;0,KD47&gt;KD46),"Congrats! You've found an Easter egg!",""),"")</f>
        <v/>
      </c>
      <c r="KG47" s="232"/>
      <c r="KH47" s="232"/>
      <c r="KI47" s="232"/>
      <c r="KJ47" s="232"/>
      <c r="KK47" s="232"/>
      <c r="KL47" s="232"/>
      <c r="KM47" s="223"/>
      <c r="KN47" s="223"/>
      <c r="KO47" s="223"/>
      <c r="KP47" s="248"/>
      <c r="KQ47" s="415"/>
      <c r="KR47" s="997" t="s">
        <v>435</v>
      </c>
      <c r="KS47" s="998"/>
      <c r="KT47" s="999"/>
      <c r="KU47" s="1000"/>
      <c r="KV47" s="997" t="s">
        <v>436</v>
      </c>
      <c r="KW47" s="998"/>
      <c r="KX47" s="999"/>
      <c r="KY47" s="1000"/>
      <c r="KZ47" s="220" t="str">
        <f>IFERROR(IF(AND(LG46&lt;0,KX47&gt;KX46),"Congrats! You've found an Easter egg!",""),"")</f>
        <v/>
      </c>
      <c r="LA47" s="232"/>
      <c r="LB47" s="232"/>
      <c r="LC47" s="232"/>
      <c r="LD47" s="232"/>
      <c r="LE47" s="232"/>
      <c r="LF47" s="232"/>
      <c r="LG47" s="223"/>
      <c r="LH47" s="223"/>
      <c r="LI47" s="223"/>
      <c r="LJ47" s="248"/>
      <c r="LK47" s="415"/>
      <c r="LL47" s="997" t="s">
        <v>435</v>
      </c>
      <c r="LM47" s="998"/>
      <c r="LN47" s="999"/>
      <c r="LO47" s="1000"/>
      <c r="LP47" s="997" t="s">
        <v>436</v>
      </c>
      <c r="LQ47" s="998"/>
      <c r="LR47" s="999"/>
      <c r="LS47" s="1000"/>
      <c r="LT47" s="220" t="str">
        <f>IFERROR(IF(AND(MA46&lt;0,LR47&gt;LR46),"Congrats! You've found an Easter egg!",""),"")</f>
        <v/>
      </c>
      <c r="LU47" s="232"/>
      <c r="LV47" s="232"/>
      <c r="LW47" s="232"/>
      <c r="LX47" s="232"/>
      <c r="LY47" s="232"/>
      <c r="LZ47" s="232"/>
      <c r="MA47" s="223"/>
      <c r="MB47" s="223"/>
      <c r="MC47" s="223"/>
      <c r="MD47" s="248"/>
    </row>
    <row r="48" spans="1:342" ht="14.25" customHeight="1" x14ac:dyDescent="0.2">
      <c r="A48" s="249"/>
      <c r="B48" s="234"/>
      <c r="C48" s="236" t="str">
        <f>IF(ABS(C47-C46)&lt;1,"Supporting points shall be at least 1 mm apart!","")</f>
        <v/>
      </c>
      <c r="D48" s="237"/>
      <c r="E48" s="234"/>
      <c r="F48" s="234"/>
      <c r="G48" s="237"/>
      <c r="H48" s="237"/>
      <c r="I48" s="222"/>
      <c r="J48" s="232"/>
      <c r="K48" s="232"/>
      <c r="L48" s="232"/>
      <c r="M48" s="232"/>
      <c r="N48" s="232"/>
      <c r="O48" s="232"/>
      <c r="P48" s="223"/>
      <c r="Q48" s="223"/>
      <c r="R48" s="223"/>
      <c r="S48" s="223"/>
      <c r="T48" s="387"/>
      <c r="U48" s="222"/>
      <c r="V48" s="222"/>
      <c r="W48" s="236" t="str">
        <f>IF(ABS(W47-W46)&lt;1,"Supporting points shall be at least 1 mm apart!","")</f>
        <v>Supporting points shall be at least 1 mm apart!</v>
      </c>
      <c r="X48" s="222"/>
      <c r="Y48" s="222"/>
      <c r="Z48" s="222"/>
      <c r="AA48" s="222"/>
      <c r="AB48" s="222"/>
      <c r="AC48" s="222"/>
      <c r="AD48" s="222"/>
      <c r="AE48" s="222"/>
      <c r="AF48" s="222"/>
      <c r="AG48" s="222"/>
      <c r="AH48" s="222"/>
      <c r="AI48" s="222"/>
      <c r="AJ48" s="232"/>
      <c r="AK48" s="232"/>
      <c r="AL48" s="232"/>
      <c r="AM48" s="222"/>
      <c r="AN48" s="419"/>
      <c r="AO48" s="518"/>
      <c r="AP48" s="59"/>
      <c r="AQ48" s="61" t="str">
        <f>IF(ABS($AQ$47-$AQ$46)&lt;1,"Supporting points shall be at least 1 mm apart!","")</f>
        <v/>
      </c>
      <c r="AR48" s="62"/>
      <c r="AS48" s="59"/>
      <c r="AT48" s="59"/>
      <c r="AU48" s="62"/>
      <c r="AV48" s="62"/>
      <c r="AW48" s="57"/>
      <c r="BA48" s="60"/>
      <c r="BB48" s="6"/>
      <c r="BC48" s="6"/>
      <c r="BD48" s="58"/>
      <c r="BE48" s="58"/>
      <c r="BF48" s="58"/>
      <c r="BG48" s="58"/>
      <c r="BH48" s="58"/>
      <c r="BI48" s="58"/>
      <c r="BJ48" s="233"/>
      <c r="BK48" s="387"/>
      <c r="BL48" s="564"/>
      <c r="BM48" s="58"/>
      <c r="BN48" s="61" t="str">
        <f>IF(ABS($BN$46-$BN$47)&lt;1,"Supporting points shall be at least 1 mm apart!","")</f>
        <v/>
      </c>
      <c r="BO48" s="58"/>
      <c r="BP48" s="58"/>
      <c r="BQ48" s="58"/>
      <c r="BR48" s="58"/>
      <c r="BS48" s="58"/>
      <c r="BT48" s="58"/>
      <c r="BU48" s="58"/>
      <c r="BV48" s="58"/>
      <c r="BW48" s="58"/>
      <c r="BX48" s="58"/>
      <c r="BY48" s="58"/>
      <c r="BZ48" s="58"/>
      <c r="CA48" s="58"/>
      <c r="CB48" s="58"/>
      <c r="CC48" s="58"/>
      <c r="CD48" s="233"/>
      <c r="CE48" s="415"/>
      <c r="CF48" s="564"/>
      <c r="CG48" s="58"/>
      <c r="CH48" s="61" t="str">
        <f>IF(ABS(CH47-CH46)&lt;1,"Supporting points shall be at least 1 mm apart!","")</f>
        <v/>
      </c>
      <c r="CI48" s="58"/>
      <c r="CJ48" s="58"/>
      <c r="CK48" s="58"/>
      <c r="CL48" s="58"/>
      <c r="CM48" s="58"/>
      <c r="CN48" s="58"/>
      <c r="CO48" s="58"/>
      <c r="CP48" s="58"/>
      <c r="CQ48" s="58"/>
      <c r="CR48" s="58"/>
      <c r="CS48" s="58"/>
      <c r="CT48" s="58"/>
      <c r="CU48" s="58"/>
      <c r="CV48" s="58"/>
      <c r="CW48" s="58"/>
      <c r="CX48" s="248"/>
      <c r="CY48" s="415"/>
      <c r="CZ48" s="223"/>
      <c r="DA48" s="223"/>
      <c r="DB48" s="236" t="str">
        <f>IF(ABS(DB47-DB46)&lt;1,"Supporting points shall be at least 1 mm apart!","")</f>
        <v/>
      </c>
      <c r="DC48" s="223"/>
      <c r="DD48" s="223"/>
      <c r="DE48" s="223"/>
      <c r="DF48" s="223"/>
      <c r="DG48" s="223"/>
      <c r="DH48" s="223"/>
      <c r="DI48" s="223"/>
      <c r="DJ48" s="223"/>
      <c r="DK48" s="223"/>
      <c r="DL48" s="223"/>
      <c r="DM48" s="223"/>
      <c r="DN48" s="223"/>
      <c r="DO48" s="223"/>
      <c r="DP48" s="223"/>
      <c r="DQ48" s="223"/>
      <c r="DR48" s="248"/>
      <c r="DS48" s="415"/>
      <c r="DT48" s="223"/>
      <c r="DU48" s="223"/>
      <c r="DV48" s="236" t="str">
        <f>IF(ABS(DV47-DV46)&lt;1,"Supporting points shall be at least 1 mm apart!","")</f>
        <v/>
      </c>
      <c r="DW48" s="223"/>
      <c r="DX48" s="223"/>
      <c r="DY48" s="223"/>
      <c r="DZ48" s="223"/>
      <c r="EA48" s="223"/>
      <c r="EB48" s="223"/>
      <c r="EC48" s="223"/>
      <c r="ED48" s="223"/>
      <c r="EE48" s="223"/>
      <c r="EF48" s="223"/>
      <c r="EG48" s="223"/>
      <c r="EH48" s="223"/>
      <c r="EI48" s="223"/>
      <c r="EJ48" s="223"/>
      <c r="EK48" s="223"/>
      <c r="EL48" s="248"/>
      <c r="EM48" s="415"/>
      <c r="EN48" s="223"/>
      <c r="EO48" s="223"/>
      <c r="EP48" s="236" t="str">
        <f>IF(ABS(EP47-EP46)&lt;1,"Supporting points shall be at least 1 mm apart!","")</f>
        <v/>
      </c>
      <c r="EQ48" s="223"/>
      <c r="ER48" s="223"/>
      <c r="ES48" s="223"/>
      <c r="ET48" s="223"/>
      <c r="EU48" s="223"/>
      <c r="EV48" s="223"/>
      <c r="EW48" s="223"/>
      <c r="EX48" s="223"/>
      <c r="EY48" s="223"/>
      <c r="EZ48" s="223"/>
      <c r="FA48" s="223"/>
      <c r="FB48" s="223"/>
      <c r="FC48" s="223"/>
      <c r="FD48" s="223"/>
      <c r="FE48" s="223"/>
      <c r="FF48" s="248"/>
      <c r="FG48" s="415"/>
      <c r="FH48" s="223"/>
      <c r="FI48" s="223"/>
      <c r="FJ48" s="236" t="str">
        <f>IF(ABS(FJ47-FJ46)&lt;1,"Supporting points shall be at least 1 mm apart!","")</f>
        <v/>
      </c>
      <c r="FK48" s="223"/>
      <c r="FL48" s="223"/>
      <c r="FM48" s="223"/>
      <c r="FN48" s="223"/>
      <c r="FO48" s="223"/>
      <c r="FP48" s="223"/>
      <c r="FQ48" s="223"/>
      <c r="FR48" s="223"/>
      <c r="FS48" s="223"/>
      <c r="FT48" s="223"/>
      <c r="FU48" s="223"/>
      <c r="FV48" s="223"/>
      <c r="FW48" s="223"/>
      <c r="FX48" s="223"/>
      <c r="FY48" s="223"/>
      <c r="FZ48" s="248"/>
      <c r="GA48" s="415"/>
      <c r="GB48" s="223"/>
      <c r="GC48" s="223"/>
      <c r="GD48" s="236" t="str">
        <f>IF(ABS(GD47-GD46)&lt;1,"Supporting points shall be at least 1 mm apart!","")</f>
        <v/>
      </c>
      <c r="GE48" s="223"/>
      <c r="GF48" s="223"/>
      <c r="GG48" s="223"/>
      <c r="GH48" s="223"/>
      <c r="GI48" s="223"/>
      <c r="GJ48" s="223"/>
      <c r="GK48" s="223"/>
      <c r="GL48" s="223"/>
      <c r="GM48" s="223"/>
      <c r="GN48" s="223"/>
      <c r="GO48" s="223"/>
      <c r="GP48" s="223"/>
      <c r="GQ48" s="223"/>
      <c r="GR48" s="223"/>
      <c r="GS48" s="223"/>
      <c r="GT48" s="248"/>
      <c r="GU48" s="415"/>
      <c r="GV48" s="223"/>
      <c r="GW48" s="223"/>
      <c r="GX48" s="236" t="str">
        <f>IF(ABS(GX47-GX46)&lt;1,"Supporting points shall be at least 1 mm apart!","")</f>
        <v/>
      </c>
      <c r="GY48" s="223"/>
      <c r="GZ48" s="223"/>
      <c r="HA48" s="223"/>
      <c r="HB48" s="223"/>
      <c r="HC48" s="223"/>
      <c r="HD48" s="223"/>
      <c r="HE48" s="223"/>
      <c r="HF48" s="223"/>
      <c r="HG48" s="223"/>
      <c r="HH48" s="223"/>
      <c r="HI48" s="223"/>
      <c r="HJ48" s="223"/>
      <c r="HK48" s="223"/>
      <c r="HL48" s="223"/>
      <c r="HM48" s="223"/>
      <c r="HN48" s="248"/>
      <c r="HO48" s="415"/>
      <c r="HP48" s="223"/>
      <c r="HQ48" s="223"/>
      <c r="HR48" s="236" t="str">
        <f>IF(ABS(HR47-HR46)&lt;1,"Supporting points shall be at least 1 mm apart!","")</f>
        <v/>
      </c>
      <c r="HS48" s="223"/>
      <c r="HT48" s="223"/>
      <c r="HU48" s="223"/>
      <c r="HV48" s="223"/>
      <c r="HW48" s="223"/>
      <c r="HX48" s="223"/>
      <c r="HY48" s="223"/>
      <c r="HZ48" s="223"/>
      <c r="IA48" s="223"/>
      <c r="IB48" s="223"/>
      <c r="IC48" s="223"/>
      <c r="ID48" s="223"/>
      <c r="IE48" s="223"/>
      <c r="IF48" s="223"/>
      <c r="IG48" s="223"/>
      <c r="IH48" s="248"/>
      <c r="II48" s="415"/>
      <c r="IJ48" s="223"/>
      <c r="IK48" s="223"/>
      <c r="IL48" s="236" t="str">
        <f>IF(ABS(IL47-IL46)&lt;1,"Supporting points shall be at least 1 mm apart!","")</f>
        <v/>
      </c>
      <c r="IM48" s="223"/>
      <c r="IN48" s="223"/>
      <c r="IO48" s="223"/>
      <c r="IP48" s="223"/>
      <c r="IQ48" s="223"/>
      <c r="IR48" s="223"/>
      <c r="IS48" s="223"/>
      <c r="IT48" s="223"/>
      <c r="IU48" s="223"/>
      <c r="IV48" s="223"/>
      <c r="IW48" s="223"/>
      <c r="IX48" s="223"/>
      <c r="IY48" s="223"/>
      <c r="IZ48" s="223"/>
      <c r="JA48" s="223"/>
      <c r="JB48" s="248"/>
      <c r="JC48" s="415"/>
      <c r="JD48" s="223"/>
      <c r="JE48" s="223"/>
      <c r="JF48" s="236" t="str">
        <f>IF(ABS(JF47-JF46)&lt;1,"Supporting points shall be at least 1 mm apart!","")</f>
        <v>Supporting points shall be at least 1 mm apart!</v>
      </c>
      <c r="JG48" s="223"/>
      <c r="JH48" s="223"/>
      <c r="JI48" s="223"/>
      <c r="JJ48" s="223"/>
      <c r="JK48" s="223"/>
      <c r="JL48" s="223"/>
      <c r="JM48" s="223"/>
      <c r="JN48" s="223"/>
      <c r="JO48" s="223"/>
      <c r="JP48" s="223"/>
      <c r="JQ48" s="223"/>
      <c r="JR48" s="223"/>
      <c r="JS48" s="223"/>
      <c r="JT48" s="223"/>
      <c r="JU48" s="223"/>
      <c r="JV48" s="248"/>
      <c r="JW48" s="415"/>
      <c r="JX48" s="223"/>
      <c r="JY48" s="223"/>
      <c r="JZ48" s="236" t="str">
        <f>IF(ABS(JZ47-JZ46)&lt;1,"Supporting points shall be at least 1 mm apart!","")</f>
        <v>Supporting points shall be at least 1 mm apart!</v>
      </c>
      <c r="KA48" s="223"/>
      <c r="KB48" s="223"/>
      <c r="KC48" s="223"/>
      <c r="KD48" s="223"/>
      <c r="KE48" s="223"/>
      <c r="KF48" s="223"/>
      <c r="KG48" s="223"/>
      <c r="KH48" s="223"/>
      <c r="KI48" s="223"/>
      <c r="KJ48" s="223"/>
      <c r="KK48" s="223"/>
      <c r="KL48" s="223"/>
      <c r="KM48" s="223"/>
      <c r="KN48" s="223"/>
      <c r="KO48" s="223"/>
      <c r="KP48" s="248"/>
      <c r="KQ48" s="415"/>
      <c r="KR48" s="223"/>
      <c r="KS48" s="223"/>
      <c r="KT48" s="236" t="str">
        <f>IF(ABS(KT47-KT46)&lt;1,"Supporting points shall be at least 1 mm apart!","")</f>
        <v>Supporting points shall be at least 1 mm apart!</v>
      </c>
      <c r="KU48" s="223"/>
      <c r="KV48" s="223"/>
      <c r="KW48" s="223"/>
      <c r="KX48" s="223"/>
      <c r="KY48" s="223"/>
      <c r="KZ48" s="223"/>
      <c r="LA48" s="223"/>
      <c r="LB48" s="223"/>
      <c r="LC48" s="223"/>
      <c r="LD48" s="223"/>
      <c r="LE48" s="223"/>
      <c r="LF48" s="223"/>
      <c r="LG48" s="223"/>
      <c r="LH48" s="223"/>
      <c r="LI48" s="223"/>
      <c r="LJ48" s="248"/>
      <c r="LK48" s="415"/>
      <c r="LL48" s="223"/>
      <c r="LM48" s="223"/>
      <c r="LN48" s="236" t="str">
        <f>IF(ABS(LN47-LN46)&lt;1,"Supporting points shall be at least 1 mm apart!","")</f>
        <v>Supporting points shall be at least 1 mm apart!</v>
      </c>
      <c r="LO48" s="223"/>
      <c r="LP48" s="223"/>
      <c r="LQ48" s="223"/>
      <c r="LR48" s="223"/>
      <c r="LS48" s="223"/>
      <c r="LT48" s="223"/>
      <c r="LU48" s="223"/>
      <c r="LV48" s="223"/>
      <c r="LW48" s="223"/>
      <c r="LX48" s="223"/>
      <c r="LY48" s="223"/>
      <c r="LZ48" s="223"/>
      <c r="MA48" s="223"/>
      <c r="MB48" s="223"/>
      <c r="MC48" s="223"/>
      <c r="MD48" s="248"/>
    </row>
    <row r="49" spans="1:342" ht="14.25" customHeight="1" x14ac:dyDescent="0.2">
      <c r="A49" s="246" t="s">
        <v>437</v>
      </c>
      <c r="B49" s="234"/>
      <c r="C49" s="237"/>
      <c r="D49" s="237"/>
      <c r="E49" s="234"/>
      <c r="F49" s="234"/>
      <c r="G49" s="237"/>
      <c r="H49" s="237"/>
      <c r="I49" s="222"/>
      <c r="J49" s="232"/>
      <c r="K49" s="232"/>
      <c r="L49" s="232"/>
      <c r="M49" s="232"/>
      <c r="N49" s="232"/>
      <c r="O49" s="232"/>
      <c r="P49" s="223"/>
      <c r="Q49" s="223"/>
      <c r="R49" s="223"/>
      <c r="S49" s="223"/>
      <c r="T49" s="387"/>
      <c r="U49" s="222"/>
      <c r="V49" s="232"/>
      <c r="W49" s="232"/>
      <c r="X49" s="232"/>
      <c r="Y49" s="232"/>
      <c r="Z49" s="232"/>
      <c r="AA49" s="232"/>
      <c r="AB49" s="232"/>
      <c r="AC49" s="232"/>
      <c r="AD49" s="232"/>
      <c r="AE49" s="232"/>
      <c r="AF49" s="232"/>
      <c r="AG49" s="232"/>
      <c r="AH49" s="232"/>
      <c r="AI49" s="232"/>
      <c r="AJ49" s="232"/>
      <c r="AK49" s="232"/>
      <c r="AL49" s="232"/>
      <c r="AM49" s="222"/>
      <c r="AN49" s="419"/>
      <c r="AO49" s="556" t="s">
        <v>438</v>
      </c>
      <c r="AP49" s="58"/>
      <c r="AQ49" s="58"/>
      <c r="AR49" s="58"/>
      <c r="AS49" s="58"/>
      <c r="AT49" s="58"/>
      <c r="AU49" s="58"/>
      <c r="AV49" s="58"/>
      <c r="AW49" s="58"/>
      <c r="AX49" s="58"/>
      <c r="AY49" s="58"/>
      <c r="AZ49" s="58"/>
      <c r="BA49" s="58"/>
      <c r="BB49" s="58"/>
      <c r="BC49" s="58"/>
      <c r="BD49" s="58"/>
      <c r="BE49" s="58"/>
      <c r="BF49" s="58"/>
      <c r="BG49" s="58"/>
      <c r="BH49" s="58"/>
      <c r="BI49" s="58"/>
      <c r="BJ49" s="233"/>
      <c r="BK49" s="387"/>
      <c r="BL49" s="556" t="s">
        <v>438</v>
      </c>
      <c r="BM49" s="58"/>
      <c r="BN49" s="58"/>
      <c r="BO49" s="58"/>
      <c r="BP49" s="58"/>
      <c r="BQ49" s="58"/>
      <c r="BR49" s="58"/>
      <c r="BS49" s="58"/>
      <c r="BT49" s="58"/>
      <c r="BU49" s="58"/>
      <c r="BV49" s="58"/>
      <c r="BW49" s="58"/>
      <c r="BX49" s="58"/>
      <c r="BY49" s="58"/>
      <c r="BZ49" s="58"/>
      <c r="CA49" s="58"/>
      <c r="CB49" s="58"/>
      <c r="CC49" s="58"/>
      <c r="CD49" s="233"/>
      <c r="CE49" s="415"/>
      <c r="CF49" s="556" t="s">
        <v>438</v>
      </c>
      <c r="CG49" s="58"/>
      <c r="CH49" s="58"/>
      <c r="CI49" s="58"/>
      <c r="CJ49" s="58"/>
      <c r="CK49" s="58"/>
      <c r="CL49" s="58"/>
      <c r="CM49" s="58"/>
      <c r="CN49" s="58"/>
      <c r="CO49" s="58"/>
      <c r="CP49" s="58"/>
      <c r="CQ49" s="58"/>
      <c r="CR49" s="58"/>
      <c r="CS49" s="58"/>
      <c r="CT49" s="58"/>
      <c r="CU49" s="58"/>
      <c r="CV49" s="58"/>
      <c r="CW49" s="58"/>
      <c r="CX49" s="248"/>
      <c r="CY49" s="415"/>
      <c r="CZ49" s="222" t="s">
        <v>438</v>
      </c>
      <c r="DA49" s="223"/>
      <c r="DB49" s="223"/>
      <c r="DC49" s="223"/>
      <c r="DD49" s="223"/>
      <c r="DE49" s="223"/>
      <c r="DF49" s="223"/>
      <c r="DG49" s="223"/>
      <c r="DH49" s="223"/>
      <c r="DI49" s="223"/>
      <c r="DJ49" s="223"/>
      <c r="DK49" s="223"/>
      <c r="DL49" s="223"/>
      <c r="DM49" s="223"/>
      <c r="DN49" s="223"/>
      <c r="DO49" s="223"/>
      <c r="DP49" s="223"/>
      <c r="DQ49" s="223"/>
      <c r="DR49" s="248"/>
      <c r="DS49" s="415"/>
      <c r="DT49" s="222" t="s">
        <v>438</v>
      </c>
      <c r="DU49" s="223"/>
      <c r="DV49" s="223"/>
      <c r="DW49" s="223"/>
      <c r="DX49" s="223"/>
      <c r="DY49" s="223"/>
      <c r="DZ49" s="223"/>
      <c r="EA49" s="223"/>
      <c r="EB49" s="223"/>
      <c r="EC49" s="223"/>
      <c r="ED49" s="223"/>
      <c r="EE49" s="223"/>
      <c r="EF49" s="223"/>
      <c r="EG49" s="223"/>
      <c r="EH49" s="223"/>
      <c r="EI49" s="223"/>
      <c r="EJ49" s="223"/>
      <c r="EK49" s="223"/>
      <c r="EL49" s="248"/>
      <c r="EM49" s="415"/>
      <c r="EN49" s="222" t="s">
        <v>438</v>
      </c>
      <c r="EO49" s="223"/>
      <c r="EP49" s="223"/>
      <c r="EQ49" s="223"/>
      <c r="ER49" s="223"/>
      <c r="ES49" s="223"/>
      <c r="ET49" s="223"/>
      <c r="EU49" s="223"/>
      <c r="EV49" s="223"/>
      <c r="EW49" s="223"/>
      <c r="EX49" s="223"/>
      <c r="EY49" s="223"/>
      <c r="EZ49" s="223"/>
      <c r="FA49" s="223"/>
      <c r="FB49" s="223"/>
      <c r="FC49" s="223"/>
      <c r="FD49" s="223"/>
      <c r="FE49" s="223"/>
      <c r="FF49" s="248"/>
      <c r="FG49" s="415"/>
      <c r="FH49" s="222" t="s">
        <v>438</v>
      </c>
      <c r="FI49" s="223"/>
      <c r="FJ49" s="223"/>
      <c r="FK49" s="223"/>
      <c r="FL49" s="223"/>
      <c r="FM49" s="223"/>
      <c r="FN49" s="223"/>
      <c r="FO49" s="223"/>
      <c r="FP49" s="223"/>
      <c r="FQ49" s="223"/>
      <c r="FR49" s="223"/>
      <c r="FS49" s="223"/>
      <c r="FT49" s="223"/>
      <c r="FU49" s="223"/>
      <c r="FV49" s="223"/>
      <c r="FW49" s="223"/>
      <c r="FX49" s="223"/>
      <c r="FY49" s="223"/>
      <c r="FZ49" s="248"/>
      <c r="GA49" s="415"/>
      <c r="GB49" s="222" t="s">
        <v>438</v>
      </c>
      <c r="GC49" s="223"/>
      <c r="GD49" s="223"/>
      <c r="GE49" s="223"/>
      <c r="GF49" s="223"/>
      <c r="GG49" s="223"/>
      <c r="GH49" s="223"/>
      <c r="GI49" s="223"/>
      <c r="GJ49" s="223"/>
      <c r="GK49" s="223"/>
      <c r="GL49" s="223"/>
      <c r="GM49" s="223"/>
      <c r="GN49" s="223"/>
      <c r="GO49" s="223"/>
      <c r="GP49" s="223"/>
      <c r="GQ49" s="223"/>
      <c r="GR49" s="223"/>
      <c r="GS49" s="223"/>
      <c r="GT49" s="248"/>
      <c r="GU49" s="415"/>
      <c r="GV49" s="222" t="s">
        <v>438</v>
      </c>
      <c r="GW49" s="223"/>
      <c r="GX49" s="223"/>
      <c r="GY49" s="223"/>
      <c r="GZ49" s="223"/>
      <c r="HA49" s="223"/>
      <c r="HB49" s="223"/>
      <c r="HC49" s="223"/>
      <c r="HD49" s="223"/>
      <c r="HE49" s="223"/>
      <c r="HF49" s="223"/>
      <c r="HG49" s="223"/>
      <c r="HH49" s="223"/>
      <c r="HI49" s="223"/>
      <c r="HJ49" s="223"/>
      <c r="HK49" s="223"/>
      <c r="HL49" s="223"/>
      <c r="HM49" s="223"/>
      <c r="HN49" s="248"/>
      <c r="HO49" s="415"/>
      <c r="HP49" s="222" t="s">
        <v>438</v>
      </c>
      <c r="HQ49" s="223"/>
      <c r="HR49" s="223"/>
      <c r="HS49" s="223"/>
      <c r="HT49" s="223"/>
      <c r="HU49" s="223"/>
      <c r="HV49" s="223"/>
      <c r="HW49" s="223"/>
      <c r="HX49" s="223"/>
      <c r="HY49" s="223"/>
      <c r="HZ49" s="223"/>
      <c r="IA49" s="223"/>
      <c r="IB49" s="223"/>
      <c r="IC49" s="223"/>
      <c r="ID49" s="223"/>
      <c r="IE49" s="223"/>
      <c r="IF49" s="223"/>
      <c r="IG49" s="223"/>
      <c r="IH49" s="248"/>
      <c r="II49" s="415"/>
      <c r="IJ49" s="222" t="s">
        <v>438</v>
      </c>
      <c r="IK49" s="223"/>
      <c r="IL49" s="223"/>
      <c r="IM49" s="223"/>
      <c r="IN49" s="223"/>
      <c r="IO49" s="223"/>
      <c r="IP49" s="223"/>
      <c r="IQ49" s="223"/>
      <c r="IR49" s="223"/>
      <c r="IS49" s="223"/>
      <c r="IT49" s="223"/>
      <c r="IU49" s="223"/>
      <c r="IV49" s="223"/>
      <c r="IW49" s="223"/>
      <c r="IX49" s="223"/>
      <c r="IY49" s="223"/>
      <c r="IZ49" s="223"/>
      <c r="JA49" s="223"/>
      <c r="JB49" s="248"/>
      <c r="JC49" s="415"/>
      <c r="JD49" s="222" t="s">
        <v>438</v>
      </c>
      <c r="JE49" s="223"/>
      <c r="JF49" s="223"/>
      <c r="JG49" s="223"/>
      <c r="JH49" s="223"/>
      <c r="JI49" s="223"/>
      <c r="JJ49" s="223"/>
      <c r="JK49" s="223"/>
      <c r="JL49" s="223"/>
      <c r="JM49" s="223"/>
      <c r="JN49" s="223"/>
      <c r="JO49" s="223"/>
      <c r="JP49" s="223"/>
      <c r="JQ49" s="223"/>
      <c r="JR49" s="223"/>
      <c r="JS49" s="223"/>
      <c r="JT49" s="223"/>
      <c r="JU49" s="223"/>
      <c r="JV49" s="248"/>
      <c r="JW49" s="415"/>
      <c r="JX49" s="222" t="s">
        <v>438</v>
      </c>
      <c r="JY49" s="223"/>
      <c r="JZ49" s="223"/>
      <c r="KA49" s="223"/>
      <c r="KB49" s="223"/>
      <c r="KC49" s="223"/>
      <c r="KD49" s="223"/>
      <c r="KE49" s="223"/>
      <c r="KF49" s="223"/>
      <c r="KG49" s="223"/>
      <c r="KH49" s="223"/>
      <c r="KI49" s="223"/>
      <c r="KJ49" s="223"/>
      <c r="KK49" s="223"/>
      <c r="KL49" s="223"/>
      <c r="KM49" s="223"/>
      <c r="KN49" s="223"/>
      <c r="KO49" s="223"/>
      <c r="KP49" s="248"/>
      <c r="KQ49" s="415"/>
      <c r="KR49" s="222" t="s">
        <v>438</v>
      </c>
      <c r="KS49" s="223"/>
      <c r="KT49" s="223"/>
      <c r="KU49" s="223"/>
      <c r="KV49" s="223"/>
      <c r="KW49" s="223"/>
      <c r="KX49" s="223"/>
      <c r="KY49" s="223"/>
      <c r="KZ49" s="223"/>
      <c r="LA49" s="223"/>
      <c r="LB49" s="223"/>
      <c r="LC49" s="223"/>
      <c r="LD49" s="223"/>
      <c r="LE49" s="223"/>
      <c r="LF49" s="223"/>
      <c r="LG49" s="223"/>
      <c r="LH49" s="223"/>
      <c r="LI49" s="223"/>
      <c r="LJ49" s="248"/>
      <c r="LK49" s="415"/>
      <c r="LL49" s="222" t="s">
        <v>438</v>
      </c>
      <c r="LM49" s="223"/>
      <c r="LN49" s="223"/>
      <c r="LO49" s="223"/>
      <c r="LP49" s="223"/>
      <c r="LQ49" s="223"/>
      <c r="LR49" s="223"/>
      <c r="LS49" s="223"/>
      <c r="LT49" s="223"/>
      <c r="LU49" s="223"/>
      <c r="LV49" s="223"/>
      <c r="LW49" s="223"/>
      <c r="LX49" s="223"/>
      <c r="LY49" s="223"/>
      <c r="LZ49" s="223"/>
      <c r="MA49" s="223"/>
      <c r="MB49" s="223"/>
      <c r="MC49" s="223"/>
      <c r="MD49" s="248"/>
    </row>
    <row r="50" spans="1:342" ht="12.75" x14ac:dyDescent="0.2">
      <c r="A50" s="244"/>
      <c r="B50" s="235" t="s">
        <v>439</v>
      </c>
      <c r="C50" s="1046">
        <f ca="1">IFERROR(SUMPRODUCT(OFFSET(C69,0,0,K68-2,1),OFFSET(F69,0,0,K68-2,1)),"")</f>
        <v>65.526066094348693</v>
      </c>
      <c r="D50" s="765"/>
      <c r="E50" s="222"/>
      <c r="F50" s="236" t="str">
        <f ca="1">IF(C50&lt;65,"Energy absorbtion lower than required in T3.15.3.","")</f>
        <v/>
      </c>
      <c r="G50" s="222"/>
      <c r="H50" s="222"/>
      <c r="I50" s="222"/>
      <c r="J50" s="222"/>
      <c r="K50" s="232"/>
      <c r="L50" s="232"/>
      <c r="M50" s="232"/>
      <c r="N50" s="232"/>
      <c r="O50" s="232"/>
      <c r="P50" s="222"/>
      <c r="Q50" s="222"/>
      <c r="R50" s="222"/>
      <c r="S50" s="222"/>
      <c r="T50" s="387"/>
      <c r="U50" s="222"/>
      <c r="V50" s="232"/>
      <c r="W50" s="232"/>
      <c r="X50" s="232"/>
      <c r="Y50" s="232"/>
      <c r="Z50" s="232"/>
      <c r="AA50" s="232"/>
      <c r="AB50" s="232"/>
      <c r="AC50" s="232"/>
      <c r="AD50" s="232"/>
      <c r="AE50" s="232"/>
      <c r="AF50" s="232"/>
      <c r="AG50" s="232"/>
      <c r="AH50" s="232"/>
      <c r="AI50" s="232"/>
      <c r="AJ50" s="232"/>
      <c r="AK50" s="232"/>
      <c r="AL50" s="232"/>
      <c r="AM50" s="222"/>
      <c r="AN50" s="419"/>
      <c r="AO50" s="1022" t="s">
        <v>440</v>
      </c>
      <c r="AP50" s="775"/>
      <c r="AQ50" s="1045">
        <v>20086.93</v>
      </c>
      <c r="AR50" s="765"/>
      <c r="AS50" s="57" t="s">
        <v>441</v>
      </c>
      <c r="AT50" s="58"/>
      <c r="AU50" s="58"/>
      <c r="AV50" s="58"/>
      <c r="AW50" s="58"/>
      <c r="AX50" s="58"/>
      <c r="AY50" s="58"/>
      <c r="AZ50" s="58"/>
      <c r="BA50" s="58"/>
      <c r="BB50" s="58"/>
      <c r="BC50" s="58"/>
      <c r="BD50" s="58"/>
      <c r="BE50" s="58"/>
      <c r="BF50" s="58"/>
      <c r="BG50" s="58"/>
      <c r="BH50" s="58"/>
      <c r="BI50" s="58"/>
      <c r="BJ50" s="233"/>
      <c r="BK50" s="387"/>
      <c r="BL50" s="1022" t="s">
        <v>440</v>
      </c>
      <c r="BM50" s="775"/>
      <c r="BN50" s="1045">
        <v>21962.2</v>
      </c>
      <c r="BO50" s="765"/>
      <c r="BP50" s="57"/>
      <c r="BQ50" s="58"/>
      <c r="BR50" s="58"/>
      <c r="BS50" s="58"/>
      <c r="BT50" s="58"/>
      <c r="BU50" s="58"/>
      <c r="BV50" s="58"/>
      <c r="BW50" s="58"/>
      <c r="BX50" s="58"/>
      <c r="BY50" s="58"/>
      <c r="BZ50" s="58"/>
      <c r="CA50" s="58"/>
      <c r="CB50" s="58"/>
      <c r="CC50" s="58"/>
      <c r="CD50" s="233"/>
      <c r="CE50" s="415"/>
      <c r="CF50" s="1022" t="s">
        <v>440</v>
      </c>
      <c r="CG50" s="775"/>
      <c r="CH50" s="1045">
        <v>25995.47</v>
      </c>
      <c r="CI50" s="765"/>
      <c r="CJ50" s="57"/>
      <c r="CK50" s="58"/>
      <c r="CL50" s="58"/>
      <c r="CM50" s="58"/>
      <c r="CN50" s="58"/>
      <c r="CO50" s="58"/>
      <c r="CP50" s="58"/>
      <c r="CQ50" s="58"/>
      <c r="CR50" s="58"/>
      <c r="CS50" s="58"/>
      <c r="CT50" s="58"/>
      <c r="CU50" s="58"/>
      <c r="CV50" s="58"/>
      <c r="CW50" s="58"/>
      <c r="CX50" s="248"/>
      <c r="CY50" s="415"/>
      <c r="CZ50" s="997" t="s">
        <v>440</v>
      </c>
      <c r="DA50" s="998"/>
      <c r="DB50" s="1003">
        <v>15195.4</v>
      </c>
      <c r="DC50" s="1000"/>
      <c r="DD50" s="222"/>
      <c r="DE50" s="223"/>
      <c r="DF50" s="223"/>
      <c r="DG50" s="223"/>
      <c r="DH50" s="223"/>
      <c r="DI50" s="223"/>
      <c r="DJ50" s="223"/>
      <c r="DK50" s="223"/>
      <c r="DL50" s="223"/>
      <c r="DM50" s="223"/>
      <c r="DN50" s="223"/>
      <c r="DO50" s="223"/>
      <c r="DP50" s="223"/>
      <c r="DQ50" s="223"/>
      <c r="DR50" s="248"/>
      <c r="DS50" s="415"/>
      <c r="DT50" s="997" t="s">
        <v>440</v>
      </c>
      <c r="DU50" s="998"/>
      <c r="DV50" s="1003">
        <v>23904.81</v>
      </c>
      <c r="DW50" s="1000"/>
      <c r="DX50" s="222"/>
      <c r="DY50" s="223"/>
      <c r="DZ50" s="223"/>
      <c r="EA50" s="223"/>
      <c r="EB50" s="223"/>
      <c r="EC50" s="223"/>
      <c r="ED50" s="223"/>
      <c r="EE50" s="223"/>
      <c r="EF50" s="223"/>
      <c r="EG50" s="223"/>
      <c r="EH50" s="223"/>
      <c r="EI50" s="223"/>
      <c r="EJ50" s="223"/>
      <c r="EK50" s="223"/>
      <c r="EL50" s="248"/>
      <c r="EM50" s="415"/>
      <c r="EN50" s="997" t="s">
        <v>440</v>
      </c>
      <c r="EO50" s="998"/>
      <c r="EP50" s="1003">
        <v>20086.93</v>
      </c>
      <c r="EQ50" s="1000"/>
      <c r="ER50" s="222"/>
      <c r="ES50" s="223"/>
      <c r="ET50" s="223"/>
      <c r="EU50" s="223"/>
      <c r="EV50" s="223"/>
      <c r="EW50" s="223"/>
      <c r="EX50" s="223"/>
      <c r="EY50" s="223"/>
      <c r="EZ50" s="223"/>
      <c r="FA50" s="223"/>
      <c r="FB50" s="223"/>
      <c r="FC50" s="223"/>
      <c r="FD50" s="223"/>
      <c r="FE50" s="223"/>
      <c r="FF50" s="248"/>
      <c r="FG50" s="415"/>
      <c r="FH50" s="997" t="s">
        <v>440</v>
      </c>
      <c r="FI50" s="998"/>
      <c r="FJ50" s="1003">
        <v>21705</v>
      </c>
      <c r="FK50" s="1000"/>
      <c r="FL50" s="222"/>
      <c r="FM50" s="223"/>
      <c r="FN50" s="223"/>
      <c r="FO50" s="223"/>
      <c r="FP50" s="223"/>
      <c r="FQ50" s="223"/>
      <c r="FR50" s="223"/>
      <c r="FS50" s="223"/>
      <c r="FT50" s="223"/>
      <c r="FU50" s="223"/>
      <c r="FV50" s="223"/>
      <c r="FW50" s="223"/>
      <c r="FX50" s="223"/>
      <c r="FY50" s="223"/>
      <c r="FZ50" s="248"/>
      <c r="GA50" s="415"/>
      <c r="GB50" s="997" t="s">
        <v>440</v>
      </c>
      <c r="GC50" s="998"/>
      <c r="GD50" s="1003">
        <v>26005.18</v>
      </c>
      <c r="GE50" s="1000"/>
      <c r="GF50" s="222"/>
      <c r="GG50" s="223"/>
      <c r="GH50" s="223"/>
      <c r="GI50" s="223"/>
      <c r="GJ50" s="223"/>
      <c r="GK50" s="223"/>
      <c r="GL50" s="223"/>
      <c r="GM50" s="223"/>
      <c r="GN50" s="223"/>
      <c r="GO50" s="223"/>
      <c r="GP50" s="223"/>
      <c r="GQ50" s="223"/>
      <c r="GR50" s="223"/>
      <c r="GS50" s="223"/>
      <c r="GT50" s="248"/>
      <c r="GU50" s="415"/>
      <c r="GV50" s="997" t="s">
        <v>440</v>
      </c>
      <c r="GW50" s="998"/>
      <c r="GX50" s="1003">
        <v>17570.400000000001</v>
      </c>
      <c r="GY50" s="1000"/>
      <c r="GZ50" s="222"/>
      <c r="HA50" s="223"/>
      <c r="HB50" s="223"/>
      <c r="HC50" s="223"/>
      <c r="HD50" s="223"/>
      <c r="HE50" s="223"/>
      <c r="HF50" s="223"/>
      <c r="HG50" s="223"/>
      <c r="HH50" s="223"/>
      <c r="HI50" s="223"/>
      <c r="HJ50" s="223"/>
      <c r="HK50" s="223"/>
      <c r="HL50" s="223"/>
      <c r="HM50" s="223"/>
      <c r="HN50" s="248"/>
      <c r="HO50" s="415"/>
      <c r="HP50" s="997" t="s">
        <v>440</v>
      </c>
      <c r="HQ50" s="998"/>
      <c r="HR50" s="1003">
        <v>26377.599999999999</v>
      </c>
      <c r="HS50" s="1000"/>
      <c r="HT50" s="222"/>
      <c r="HU50" s="223"/>
      <c r="HV50" s="223"/>
      <c r="HW50" s="223"/>
      <c r="HX50" s="223"/>
      <c r="HY50" s="223"/>
      <c r="HZ50" s="223"/>
      <c r="IA50" s="223"/>
      <c r="IB50" s="223"/>
      <c r="IC50" s="223"/>
      <c r="ID50" s="223"/>
      <c r="IE50" s="223"/>
      <c r="IF50" s="223"/>
      <c r="IG50" s="223"/>
      <c r="IH50" s="248"/>
      <c r="II50" s="415"/>
      <c r="IJ50" s="997" t="s">
        <v>440</v>
      </c>
      <c r="IK50" s="998"/>
      <c r="IL50" s="1003">
        <v>13006</v>
      </c>
      <c r="IM50" s="1000"/>
      <c r="IN50" s="222"/>
      <c r="IO50" s="223"/>
      <c r="IP50" s="223"/>
      <c r="IQ50" s="223"/>
      <c r="IR50" s="223"/>
      <c r="IS50" s="223"/>
      <c r="IT50" s="223"/>
      <c r="IU50" s="223"/>
      <c r="IV50" s="223"/>
      <c r="IW50" s="223"/>
      <c r="IX50" s="223"/>
      <c r="IY50" s="223"/>
      <c r="IZ50" s="223"/>
      <c r="JA50" s="223"/>
      <c r="JB50" s="248"/>
      <c r="JC50" s="415"/>
      <c r="JD50" s="997" t="s">
        <v>440</v>
      </c>
      <c r="JE50" s="998"/>
      <c r="JF50" s="1003"/>
      <c r="JG50" s="1000"/>
      <c r="JH50" s="222"/>
      <c r="JI50" s="223"/>
      <c r="JJ50" s="223"/>
      <c r="JK50" s="223"/>
      <c r="JL50" s="223"/>
      <c r="JM50" s="223"/>
      <c r="JN50" s="223"/>
      <c r="JO50" s="223"/>
      <c r="JP50" s="223"/>
      <c r="JQ50" s="223"/>
      <c r="JR50" s="223"/>
      <c r="JS50" s="223"/>
      <c r="JT50" s="223"/>
      <c r="JU50" s="223"/>
      <c r="JV50" s="248"/>
      <c r="JW50" s="415"/>
      <c r="JX50" s="997" t="s">
        <v>440</v>
      </c>
      <c r="JY50" s="998"/>
      <c r="JZ50" s="1003"/>
      <c r="KA50" s="1000"/>
      <c r="KB50" s="222"/>
      <c r="KC50" s="223"/>
      <c r="KD50" s="223"/>
      <c r="KE50" s="223"/>
      <c r="KF50" s="223"/>
      <c r="KG50" s="223"/>
      <c r="KH50" s="223"/>
      <c r="KI50" s="223"/>
      <c r="KJ50" s="223"/>
      <c r="KK50" s="223"/>
      <c r="KL50" s="223"/>
      <c r="KM50" s="223"/>
      <c r="KN50" s="223"/>
      <c r="KO50" s="223"/>
      <c r="KP50" s="248"/>
      <c r="KQ50" s="415"/>
      <c r="KR50" s="997" t="s">
        <v>440</v>
      </c>
      <c r="KS50" s="998"/>
      <c r="KT50" s="1003"/>
      <c r="KU50" s="1000"/>
      <c r="KV50" s="222"/>
      <c r="KW50" s="223"/>
      <c r="KX50" s="223"/>
      <c r="KY50" s="223"/>
      <c r="KZ50" s="223"/>
      <c r="LA50" s="223"/>
      <c r="LB50" s="223"/>
      <c r="LC50" s="223"/>
      <c r="LD50" s="223"/>
      <c r="LE50" s="223"/>
      <c r="LF50" s="223"/>
      <c r="LG50" s="223"/>
      <c r="LH50" s="223"/>
      <c r="LI50" s="223"/>
      <c r="LJ50" s="248"/>
      <c r="LK50" s="415"/>
      <c r="LL50" s="997" t="s">
        <v>440</v>
      </c>
      <c r="LM50" s="998"/>
      <c r="LN50" s="1003"/>
      <c r="LO50" s="1000"/>
      <c r="LP50" s="222"/>
      <c r="LQ50" s="223"/>
      <c r="LR50" s="223"/>
      <c r="LS50" s="223"/>
      <c r="LT50" s="223"/>
      <c r="LU50" s="223"/>
      <c r="LV50" s="223"/>
      <c r="LW50" s="223"/>
      <c r="LX50" s="223"/>
      <c r="LY50" s="223"/>
      <c r="LZ50" s="223"/>
      <c r="MA50" s="223"/>
      <c r="MB50" s="223"/>
      <c r="MC50" s="223"/>
      <c r="MD50" s="248"/>
    </row>
    <row r="51" spans="1:342" ht="12.75" customHeight="1" x14ac:dyDescent="0.2">
      <c r="A51" s="247"/>
      <c r="B51" s="222"/>
      <c r="C51" s="232"/>
      <c r="D51" s="222"/>
      <c r="E51" s="222"/>
      <c r="F51" s="222"/>
      <c r="G51" s="222"/>
      <c r="H51" s="222"/>
      <c r="I51" s="222"/>
      <c r="J51" s="222"/>
      <c r="K51" s="222"/>
      <c r="L51" s="222"/>
      <c r="M51" s="222"/>
      <c r="N51" s="222"/>
      <c r="O51" s="222"/>
      <c r="P51" s="222"/>
      <c r="Q51" s="222"/>
      <c r="R51" s="222"/>
      <c r="S51" s="222"/>
      <c r="T51" s="386"/>
      <c r="U51" s="222"/>
      <c r="V51" s="232"/>
      <c r="W51" s="232"/>
      <c r="X51" s="232"/>
      <c r="Y51" s="232"/>
      <c r="Z51" s="232"/>
      <c r="AA51" s="232"/>
      <c r="AB51" s="232"/>
      <c r="AC51" s="232"/>
      <c r="AD51" s="232"/>
      <c r="AE51" s="232"/>
      <c r="AF51" s="232"/>
      <c r="AG51" s="232"/>
      <c r="AH51" s="232"/>
      <c r="AI51" s="232"/>
      <c r="AJ51" s="232"/>
      <c r="AK51" s="232"/>
      <c r="AL51" s="232"/>
      <c r="AM51" s="222"/>
      <c r="AN51" s="419"/>
      <c r="AO51" s="564"/>
      <c r="AP51" s="58"/>
      <c r="AQ51" s="1057">
        <f>2*PI()*(12.7^4-11.1^4)*365/(AQ57*12.7)</f>
        <v>4890.8937802226601</v>
      </c>
      <c r="AR51" s="775"/>
      <c r="AS51" s="61" t="str">
        <f>IF(AZ84&gt;12.7,"Force must be taken at max. 12.7 mm deflection!","")</f>
        <v/>
      </c>
      <c r="AT51" s="58"/>
      <c r="AU51" s="58"/>
      <c r="AV51" s="58"/>
      <c r="AW51" s="58"/>
      <c r="AX51" s="58"/>
      <c r="AY51" s="58"/>
      <c r="AZ51" s="58"/>
      <c r="BA51" s="58"/>
      <c r="BB51" s="58"/>
      <c r="BC51" s="58"/>
      <c r="BD51" s="58"/>
      <c r="BE51" s="58"/>
      <c r="BF51" s="58"/>
      <c r="BG51" s="58"/>
      <c r="BH51" s="58"/>
      <c r="BI51" s="58"/>
      <c r="BJ51" s="233"/>
      <c r="BK51" s="386"/>
      <c r="BL51" s="564"/>
      <c r="BM51" s="58"/>
      <c r="BN51" s="565" t="str">
        <f>IF(BW70&gt;12.7,"Force must be taken at max. 12.7 mm deflection!","")</f>
        <v/>
      </c>
      <c r="BO51" s="566"/>
      <c r="BP51" s="58"/>
      <c r="BQ51" s="58"/>
      <c r="BR51" s="58"/>
      <c r="BS51" s="58"/>
      <c r="BT51" s="58"/>
      <c r="BU51" s="58"/>
      <c r="BV51" s="58"/>
      <c r="BW51" s="58"/>
      <c r="BX51" s="58"/>
      <c r="BY51" s="58"/>
      <c r="BZ51" s="58"/>
      <c r="CA51" s="58"/>
      <c r="CB51" s="58"/>
      <c r="CC51" s="58"/>
      <c r="CD51" s="233"/>
      <c r="CE51" s="414"/>
      <c r="CF51" s="564"/>
      <c r="CG51" s="58"/>
      <c r="CH51" s="565" t="str">
        <f>IF(CQ70&gt;12.7,"Force must be taken at max. 12.7 mm deflection!","")</f>
        <v/>
      </c>
      <c r="CI51" s="567"/>
      <c r="CJ51" s="58"/>
      <c r="CK51" s="58"/>
      <c r="CL51" s="58"/>
      <c r="CM51" s="58"/>
      <c r="CN51" s="58"/>
      <c r="CO51" s="58"/>
      <c r="CP51" s="58"/>
      <c r="CQ51" s="58"/>
      <c r="CR51" s="58"/>
      <c r="CS51" s="58"/>
      <c r="CT51" s="58"/>
      <c r="CU51" s="58"/>
      <c r="CV51" s="58"/>
      <c r="CW51" s="58"/>
      <c r="CX51" s="248"/>
      <c r="CY51" s="414"/>
      <c r="CZ51" s="223"/>
      <c r="DA51" s="223"/>
      <c r="DB51" s="262" t="str">
        <f>IF(DK69&gt;12.7,"Force must be taken at max. 12.7 mm deflection!","")</f>
        <v/>
      </c>
      <c r="DC51" s="263"/>
      <c r="DD51" s="223"/>
      <c r="DE51" s="223"/>
      <c r="DF51" s="223"/>
      <c r="DG51" s="223"/>
      <c r="DH51" s="223"/>
      <c r="DI51" s="223"/>
      <c r="DJ51" s="223"/>
      <c r="DK51" s="223"/>
      <c r="DL51" s="223"/>
      <c r="DM51" s="223"/>
      <c r="DN51" s="223"/>
      <c r="DO51" s="223"/>
      <c r="DP51" s="223"/>
      <c r="DQ51" s="223"/>
      <c r="DR51" s="248"/>
      <c r="DS51" s="414"/>
      <c r="DT51" s="223"/>
      <c r="DU51" s="223"/>
      <c r="DV51" s="262" t="str">
        <f>IF(EE69&gt;12.7,"Force must be taken at max. 12.7 mm deflection!","")</f>
        <v/>
      </c>
      <c r="DW51" s="263"/>
      <c r="DX51" s="223"/>
      <c r="DY51" s="223"/>
      <c r="DZ51" s="223"/>
      <c r="EA51" s="223"/>
      <c r="EB51" s="223"/>
      <c r="EC51" s="223"/>
      <c r="ED51" s="223"/>
      <c r="EE51" s="223"/>
      <c r="EF51" s="223"/>
      <c r="EG51" s="223"/>
      <c r="EH51" s="223"/>
      <c r="EI51" s="223"/>
      <c r="EJ51" s="223"/>
      <c r="EK51" s="223"/>
      <c r="EL51" s="248"/>
      <c r="EM51" s="414"/>
      <c r="EN51" s="223"/>
      <c r="EO51" s="223"/>
      <c r="EP51" s="262" t="str">
        <f>IF(EY69&gt;12.7,"Force must be taken at max. 12.7 mm deflection!","")</f>
        <v/>
      </c>
      <c r="EQ51" s="263"/>
      <c r="ER51" s="223"/>
      <c r="ES51" s="223"/>
      <c r="ET51" s="223"/>
      <c r="EU51" s="223"/>
      <c r="EV51" s="223"/>
      <c r="EW51" s="223"/>
      <c r="EX51" s="223"/>
      <c r="EY51" s="223"/>
      <c r="EZ51" s="223"/>
      <c r="FA51" s="223"/>
      <c r="FB51" s="223"/>
      <c r="FC51" s="223"/>
      <c r="FD51" s="223"/>
      <c r="FE51" s="223"/>
      <c r="FF51" s="248"/>
      <c r="FG51" s="414"/>
      <c r="FH51" s="223"/>
      <c r="FI51" s="223"/>
      <c r="FJ51" s="262" t="str">
        <f>IF(FS69&gt;12.7,"Force must be taken at max. 12.7 mm deflection!","")</f>
        <v>Force must be taken at max. 12.7 mm deflection!</v>
      </c>
      <c r="FK51" s="263"/>
      <c r="FL51" s="223"/>
      <c r="FM51" s="223"/>
      <c r="FN51" s="223"/>
      <c r="FO51" s="223"/>
      <c r="FP51" s="223"/>
      <c r="FQ51" s="223"/>
      <c r="FR51" s="223"/>
      <c r="FS51" s="223"/>
      <c r="FT51" s="223"/>
      <c r="FU51" s="223"/>
      <c r="FV51" s="223"/>
      <c r="FW51" s="223"/>
      <c r="FX51" s="223"/>
      <c r="FY51" s="223"/>
      <c r="FZ51" s="248"/>
      <c r="GA51" s="414"/>
      <c r="GB51" s="223"/>
      <c r="GC51" s="223"/>
      <c r="GD51" s="262" t="str">
        <f>IF(GM69&gt;12.7,"Force must be taken at max. 12.7 mm deflection!","")</f>
        <v>Force must be taken at max. 12.7 mm deflection!</v>
      </c>
      <c r="GE51" s="263"/>
      <c r="GF51" s="223"/>
      <c r="GG51" s="223"/>
      <c r="GH51" s="223"/>
      <c r="GI51" s="223"/>
      <c r="GJ51" s="223"/>
      <c r="GK51" s="223"/>
      <c r="GL51" s="223"/>
      <c r="GM51" s="223"/>
      <c r="GN51" s="223"/>
      <c r="GO51" s="223"/>
      <c r="GP51" s="223"/>
      <c r="GQ51" s="223"/>
      <c r="GR51" s="223"/>
      <c r="GS51" s="223"/>
      <c r="GT51" s="248"/>
      <c r="GU51" s="414"/>
      <c r="GV51" s="223"/>
      <c r="GW51" s="223"/>
      <c r="GX51" s="262" t="str">
        <f>IF(HG69&gt;12.7,"Force must be taken at max. 12.7 mm deflection!","")</f>
        <v/>
      </c>
      <c r="GY51" s="263"/>
      <c r="GZ51" s="223"/>
      <c r="HA51" s="223"/>
      <c r="HB51" s="223"/>
      <c r="HC51" s="223"/>
      <c r="HD51" s="223"/>
      <c r="HE51" s="223"/>
      <c r="HF51" s="223"/>
      <c r="HG51" s="223"/>
      <c r="HH51" s="223"/>
      <c r="HI51" s="223"/>
      <c r="HJ51" s="223"/>
      <c r="HK51" s="223"/>
      <c r="HL51" s="223"/>
      <c r="HM51" s="223"/>
      <c r="HN51" s="248"/>
      <c r="HO51" s="414"/>
      <c r="HP51" s="223"/>
      <c r="HQ51" s="223"/>
      <c r="HR51" s="262" t="str">
        <f>IF(IA69&gt;12.7,"Force must be taken at max. 12.7 mm deflection!","")</f>
        <v/>
      </c>
      <c r="HS51" s="263"/>
      <c r="HT51" s="223"/>
      <c r="HU51" s="223"/>
      <c r="HV51" s="223"/>
      <c r="HW51" s="223"/>
      <c r="HX51" s="223"/>
      <c r="HY51" s="223"/>
      <c r="HZ51" s="223"/>
      <c r="IA51" s="223"/>
      <c r="IB51" s="223"/>
      <c r="IC51" s="223"/>
      <c r="ID51" s="223"/>
      <c r="IE51" s="223"/>
      <c r="IF51" s="223"/>
      <c r="IG51" s="223"/>
      <c r="IH51" s="248"/>
      <c r="II51" s="414"/>
      <c r="IJ51" s="223"/>
      <c r="IK51" s="223"/>
      <c r="IL51" s="262" t="str">
        <f>IF(IU69&gt;12.7,"Force must be taken at max. 12.7 mm deflection!","")</f>
        <v/>
      </c>
      <c r="IM51" s="263"/>
      <c r="IN51" s="223"/>
      <c r="IO51" s="223"/>
      <c r="IP51" s="223"/>
      <c r="IQ51" s="223"/>
      <c r="IR51" s="223"/>
      <c r="IS51" s="223"/>
      <c r="IT51" s="223"/>
      <c r="IU51" s="223"/>
      <c r="IV51" s="223"/>
      <c r="IW51" s="223"/>
      <c r="IX51" s="223"/>
      <c r="IY51" s="223"/>
      <c r="IZ51" s="223"/>
      <c r="JA51" s="223"/>
      <c r="JB51" s="248"/>
      <c r="JC51" s="414"/>
      <c r="JD51" s="223"/>
      <c r="JE51" s="223"/>
      <c r="JF51" s="262" t="str">
        <f>IF(JO69&gt;12.7,"Force must be taken at max. 12.7 mm deflection!","")</f>
        <v/>
      </c>
      <c r="JG51" s="263"/>
      <c r="JH51" s="223"/>
      <c r="JI51" s="223"/>
      <c r="JJ51" s="223"/>
      <c r="JK51" s="223"/>
      <c r="JL51" s="223"/>
      <c r="JM51" s="223"/>
      <c r="JN51" s="223"/>
      <c r="JO51" s="223"/>
      <c r="JP51" s="223"/>
      <c r="JQ51" s="223"/>
      <c r="JR51" s="223"/>
      <c r="JS51" s="223"/>
      <c r="JT51" s="223"/>
      <c r="JU51" s="223"/>
      <c r="JV51" s="248"/>
      <c r="JW51" s="414"/>
      <c r="JX51" s="223"/>
      <c r="JY51" s="223"/>
      <c r="JZ51" s="262" t="str">
        <f>IF(KI69&gt;12.7,"Force must be taken at max. 12.7 mm deflection!","")</f>
        <v/>
      </c>
      <c r="KA51" s="263"/>
      <c r="KB51" s="223"/>
      <c r="KC51" s="223"/>
      <c r="KD51" s="223"/>
      <c r="KE51" s="223"/>
      <c r="KF51" s="223"/>
      <c r="KG51" s="223"/>
      <c r="KH51" s="223"/>
      <c r="KI51" s="223"/>
      <c r="KJ51" s="223"/>
      <c r="KK51" s="223"/>
      <c r="KL51" s="223"/>
      <c r="KM51" s="223"/>
      <c r="KN51" s="223"/>
      <c r="KO51" s="223"/>
      <c r="KP51" s="248"/>
      <c r="KQ51" s="414"/>
      <c r="KR51" s="223"/>
      <c r="KS51" s="223"/>
      <c r="KT51" s="262" t="str">
        <f>IF(LC69&gt;12.7,"Force must be taken at max. 12.7 mm deflection!","")</f>
        <v/>
      </c>
      <c r="KU51" s="263"/>
      <c r="KV51" s="223"/>
      <c r="KW51" s="223"/>
      <c r="KX51" s="223"/>
      <c r="KY51" s="223"/>
      <c r="KZ51" s="223"/>
      <c r="LA51" s="223"/>
      <c r="LB51" s="223"/>
      <c r="LC51" s="223"/>
      <c r="LD51" s="223"/>
      <c r="LE51" s="223"/>
      <c r="LF51" s="223"/>
      <c r="LG51" s="223"/>
      <c r="LH51" s="223"/>
      <c r="LI51" s="223"/>
      <c r="LJ51" s="248"/>
      <c r="LK51" s="414"/>
      <c r="LL51" s="223"/>
      <c r="LM51" s="223"/>
      <c r="LN51" s="262" t="str">
        <f>IF(LW69&gt;12.7,"Force must be taken at max. 12.7 mm deflection!","")</f>
        <v/>
      </c>
      <c r="LO51" s="263"/>
      <c r="LP51" s="223"/>
      <c r="LQ51" s="223"/>
      <c r="LR51" s="223"/>
      <c r="LS51" s="223"/>
      <c r="LT51" s="223"/>
      <c r="LU51" s="223"/>
      <c r="LV51" s="223"/>
      <c r="LW51" s="223"/>
      <c r="LX51" s="223"/>
      <c r="LY51" s="223"/>
      <c r="LZ51" s="223"/>
      <c r="MA51" s="223"/>
      <c r="MB51" s="223"/>
      <c r="MC51" s="223"/>
      <c r="MD51" s="248"/>
    </row>
    <row r="52" spans="1:342" ht="12.75" customHeight="1" x14ac:dyDescent="0.2">
      <c r="A52" s="244" t="s">
        <v>442</v>
      </c>
      <c r="B52" s="232"/>
      <c r="C52" s="232"/>
      <c r="D52" s="232"/>
      <c r="E52" s="232"/>
      <c r="F52" s="232"/>
      <c r="G52" s="232"/>
      <c r="H52" s="232"/>
      <c r="I52" s="232"/>
      <c r="J52" s="232"/>
      <c r="K52" s="232"/>
      <c r="L52" s="232"/>
      <c r="M52" s="232"/>
      <c r="N52" s="232"/>
      <c r="O52" s="232"/>
      <c r="P52" s="222"/>
      <c r="Q52" s="222"/>
      <c r="R52" s="222"/>
      <c r="S52" s="222"/>
      <c r="T52" s="386"/>
      <c r="U52" s="222" t="s">
        <v>442</v>
      </c>
      <c r="V52" s="222"/>
      <c r="W52" s="222"/>
      <c r="X52" s="222"/>
      <c r="Y52" s="222"/>
      <c r="Z52" s="222"/>
      <c r="AA52" s="222"/>
      <c r="AB52" s="222"/>
      <c r="AC52" s="222"/>
      <c r="AD52" s="222"/>
      <c r="AE52" s="222"/>
      <c r="AF52" s="222"/>
      <c r="AG52" s="222"/>
      <c r="AH52" s="222"/>
      <c r="AI52" s="222"/>
      <c r="AJ52" s="222"/>
      <c r="AK52" s="222"/>
      <c r="AL52" s="222"/>
      <c r="AM52" s="222"/>
      <c r="AN52" s="419"/>
      <c r="AO52" s="57" t="s">
        <v>443</v>
      </c>
      <c r="AS52"/>
      <c r="AT52"/>
      <c r="AU52"/>
      <c r="BD52" s="288"/>
      <c r="BK52" s="386"/>
      <c r="BW52" s="58"/>
      <c r="BX52" s="58"/>
      <c r="BY52" s="58"/>
      <c r="BZ52" s="58"/>
      <c r="CA52" s="58"/>
      <c r="CB52" s="58"/>
      <c r="CC52" s="58"/>
      <c r="CD52" s="233"/>
      <c r="CE52" s="414"/>
      <c r="CP52" s="58"/>
      <c r="CQ52" s="58"/>
      <c r="CR52" s="58"/>
      <c r="CS52" s="58"/>
      <c r="CT52" s="58"/>
      <c r="CU52" s="58"/>
      <c r="CV52" s="58"/>
      <c r="CW52" s="58"/>
      <c r="CX52" s="248"/>
      <c r="CY52" s="414"/>
      <c r="DB52" s="288"/>
      <c r="DF52" s="223"/>
      <c r="DG52" s="223"/>
      <c r="DH52" s="223"/>
      <c r="DI52" s="223"/>
      <c r="DJ52" s="223"/>
      <c r="DK52" s="223"/>
      <c r="DL52" s="223"/>
      <c r="DM52" s="223"/>
      <c r="DN52" s="223"/>
      <c r="DO52" s="288"/>
      <c r="DP52" s="223"/>
      <c r="DQ52" s="223"/>
      <c r="DR52" s="248"/>
      <c r="DS52" s="414"/>
      <c r="DZ52" s="223"/>
      <c r="EA52" s="223"/>
      <c r="EB52" s="223"/>
      <c r="EC52" s="223"/>
      <c r="ED52" s="223"/>
      <c r="EE52" s="223"/>
      <c r="EF52" s="223"/>
      <c r="EG52" s="223"/>
      <c r="EH52" s="223"/>
      <c r="EI52" s="223"/>
      <c r="EJ52" s="223"/>
      <c r="EK52" s="223"/>
      <c r="EL52" s="248"/>
      <c r="EM52" s="414"/>
      <c r="ET52" s="223"/>
      <c r="EU52" s="223"/>
      <c r="EV52" s="223"/>
      <c r="EW52" s="223"/>
      <c r="EX52" s="223"/>
      <c r="EY52" s="223"/>
      <c r="EZ52" s="223"/>
      <c r="FA52" s="223"/>
      <c r="FB52" s="223"/>
      <c r="FC52" s="223"/>
      <c r="FD52" s="223"/>
      <c r="FE52" s="223"/>
      <c r="FF52" s="248"/>
      <c r="FG52" s="414"/>
      <c r="FJ52" s="288"/>
      <c r="FN52" s="223"/>
      <c r="FO52" s="223"/>
      <c r="FP52" s="223"/>
      <c r="FQ52" s="223"/>
      <c r="FR52" s="223"/>
      <c r="FS52" s="223"/>
      <c r="FT52" s="223"/>
      <c r="FU52" s="223"/>
      <c r="FV52" s="223"/>
      <c r="FW52" s="288"/>
      <c r="FX52" s="223"/>
      <c r="FY52" s="223"/>
      <c r="FZ52" s="248"/>
      <c r="GA52" s="414"/>
      <c r="GH52" s="223"/>
      <c r="GI52" s="223"/>
      <c r="GJ52" s="223"/>
      <c r="GK52" s="223"/>
      <c r="GL52" s="223"/>
      <c r="GM52" s="223"/>
      <c r="GN52" s="223"/>
      <c r="GO52" s="223"/>
      <c r="GP52" s="223"/>
      <c r="GQ52" s="223"/>
      <c r="GR52" s="223"/>
      <c r="GS52" s="223"/>
      <c r="GT52" s="248"/>
      <c r="GU52" s="414"/>
      <c r="HB52" s="223"/>
      <c r="HC52" s="223"/>
      <c r="HD52" s="223"/>
      <c r="HE52" s="223"/>
      <c r="HF52" s="223"/>
      <c r="HG52" s="223"/>
      <c r="HH52" s="223"/>
      <c r="HI52" s="223"/>
      <c r="HJ52" s="223"/>
      <c r="HK52" s="223"/>
      <c r="HL52" s="223"/>
      <c r="HM52" s="223"/>
      <c r="HN52" s="248"/>
      <c r="HO52" s="414"/>
      <c r="HV52" s="223"/>
      <c r="HW52" s="223"/>
      <c r="HX52" s="223"/>
      <c r="HY52" s="223"/>
      <c r="HZ52" s="223"/>
      <c r="IA52" s="223"/>
      <c r="IB52" s="223"/>
      <c r="IC52" s="223"/>
      <c r="ID52" s="223"/>
      <c r="IE52" s="288"/>
      <c r="IF52" s="223"/>
      <c r="IG52" s="223"/>
      <c r="IH52" s="248"/>
      <c r="II52" s="414"/>
      <c r="IP52" s="223"/>
      <c r="IQ52" s="223"/>
      <c r="IR52" s="223"/>
      <c r="IS52" s="223"/>
      <c r="IT52" s="223"/>
      <c r="IU52" s="223"/>
      <c r="IV52" s="223"/>
      <c r="IW52" s="223"/>
      <c r="IX52" s="223"/>
      <c r="IY52" s="223"/>
      <c r="IZ52" s="223"/>
      <c r="JA52" s="223"/>
      <c r="JB52" s="248"/>
      <c r="JC52" s="414"/>
      <c r="JJ52" s="223"/>
      <c r="JK52" s="223"/>
      <c r="JL52" s="223"/>
      <c r="JM52" s="223"/>
      <c r="JN52" s="223"/>
      <c r="JO52" s="223"/>
      <c r="JP52" s="223"/>
      <c r="JQ52" s="223"/>
      <c r="JR52" s="223"/>
      <c r="JS52" s="288"/>
      <c r="JT52" s="223"/>
      <c r="JU52" s="223"/>
      <c r="JV52" s="248"/>
      <c r="JW52" s="414"/>
      <c r="KD52" s="223"/>
      <c r="KE52" s="223"/>
      <c r="KF52" s="223"/>
      <c r="KG52" s="223"/>
      <c r="KH52" s="223"/>
      <c r="KI52" s="223"/>
      <c r="KJ52" s="223"/>
      <c r="KK52" s="223"/>
      <c r="KL52" s="223"/>
      <c r="KM52" s="223"/>
      <c r="KN52" s="223"/>
      <c r="KO52" s="223"/>
      <c r="KP52" s="248"/>
      <c r="KQ52" s="414"/>
      <c r="KX52" s="223"/>
      <c r="KY52" s="223"/>
      <c r="KZ52" s="223"/>
      <c r="LA52" s="223"/>
      <c r="LB52" s="223"/>
      <c r="LC52" s="223"/>
      <c r="LD52" s="223"/>
      <c r="LE52" s="223"/>
      <c r="LF52" s="223"/>
      <c r="LG52" s="288"/>
      <c r="LH52" s="223"/>
      <c r="LI52" s="223"/>
      <c r="LJ52" s="248"/>
      <c r="LK52" s="414"/>
      <c r="LR52" s="223"/>
      <c r="LS52" s="223"/>
      <c r="LT52" s="223"/>
      <c r="LU52" s="223"/>
      <c r="LV52" s="223"/>
      <c r="LW52" s="223"/>
      <c r="LX52" s="223"/>
      <c r="LY52" s="223"/>
      <c r="LZ52" s="223"/>
      <c r="MA52" s="288"/>
      <c r="MB52" s="223"/>
      <c r="MC52" s="223"/>
      <c r="MD52" s="248"/>
    </row>
    <row r="53" spans="1:342" x14ac:dyDescent="0.2">
      <c r="A53" s="244"/>
      <c r="B53" s="235" t="s">
        <v>444</v>
      </c>
      <c r="C53" s="1040">
        <f>AQ57</f>
        <v>400</v>
      </c>
      <c r="D53" s="765"/>
      <c r="E53" s="222" t="s">
        <v>445</v>
      </c>
      <c r="F53" s="222"/>
      <c r="G53" s="222"/>
      <c r="H53" s="222"/>
      <c r="I53" s="222"/>
      <c r="J53" s="222"/>
      <c r="K53" s="222"/>
      <c r="L53" s="222"/>
      <c r="M53" s="235" t="s">
        <v>446</v>
      </c>
      <c r="N53" s="1041">
        <f>C54*(1/64)*PI()*(C55^4-C56^4)*200000</f>
        <v>3437805612.0825701</v>
      </c>
      <c r="O53" s="1042"/>
      <c r="P53" s="238">
        <f>N53*48/C53^3</f>
        <v>2578.3542090619276</v>
      </c>
      <c r="Q53" s="222"/>
      <c r="R53" s="222"/>
      <c r="S53" s="222"/>
      <c r="T53" s="386"/>
      <c r="U53" s="222"/>
      <c r="V53" s="235" t="s">
        <v>444</v>
      </c>
      <c r="W53" s="1040">
        <f>BN57</f>
        <v>400</v>
      </c>
      <c r="X53" s="765"/>
      <c r="Y53" s="251" t="s">
        <v>445</v>
      </c>
      <c r="Z53" s="222"/>
      <c r="AA53" s="222"/>
      <c r="AB53" s="222"/>
      <c r="AC53" s="222"/>
      <c r="AD53" s="222"/>
      <c r="AE53" s="222"/>
      <c r="AF53" s="222"/>
      <c r="AG53" s="235" t="s">
        <v>446</v>
      </c>
      <c r="AH53" s="1041">
        <f>W54*(1/64)*PI()*(W55^4-W56^4)*200000</f>
        <v>1339009872.1404533</v>
      </c>
      <c r="AI53" s="1042"/>
      <c r="AJ53" s="238">
        <f>AH53*48/W53^3</f>
        <v>1004.25740410534</v>
      </c>
      <c r="AK53" s="222"/>
      <c r="AL53" s="222"/>
      <c r="AM53" s="222"/>
      <c r="AN53" s="419"/>
      <c r="AO53" s="57"/>
      <c r="AP53" s="60" t="s">
        <v>447</v>
      </c>
      <c r="AQ53" s="1046">
        <f ca="1">IFERROR(SUMPRODUCT(OFFSET(AQ70,0,0,AZ85-2,1),OFFSET(AT70,0,0,AZ85-2,1)),"")</f>
        <v>92.466985906441465</v>
      </c>
      <c r="AR53" s="765"/>
      <c r="AS53" s="1058" t="s">
        <v>448</v>
      </c>
      <c r="AT53" s="775"/>
      <c r="AU53" s="1023">
        <v>12.7</v>
      </c>
      <c r="AV53" s="765"/>
      <c r="AW53" s="57" t="s">
        <v>449</v>
      </c>
      <c r="BK53" s="386"/>
      <c r="BW53" s="58"/>
      <c r="BX53" s="58"/>
      <c r="BY53" s="58"/>
      <c r="BZ53" s="58"/>
      <c r="CA53" s="58"/>
      <c r="CB53" s="58"/>
      <c r="CC53" s="58"/>
      <c r="CD53" s="233"/>
      <c r="CE53" s="414"/>
      <c r="CP53" s="58"/>
      <c r="CQ53" s="58"/>
      <c r="CR53" s="58"/>
      <c r="CS53" s="58"/>
      <c r="CT53" s="58"/>
      <c r="CU53" s="58"/>
      <c r="CV53" s="58"/>
      <c r="CW53" s="58"/>
      <c r="CX53" s="248"/>
      <c r="CY53" s="414"/>
      <c r="DF53" s="223"/>
      <c r="DG53" s="223"/>
      <c r="DH53" s="223"/>
      <c r="DI53" s="223"/>
      <c r="DJ53" s="223"/>
      <c r="DK53" s="223"/>
      <c r="DL53" s="223"/>
      <c r="DM53" s="223"/>
      <c r="DN53" s="223"/>
      <c r="DO53" s="223"/>
      <c r="DP53" s="223"/>
      <c r="DQ53" s="223"/>
      <c r="DR53" s="248"/>
      <c r="DS53" s="414"/>
      <c r="DZ53" s="223"/>
      <c r="EA53" s="223"/>
      <c r="EB53" s="223"/>
      <c r="EC53" s="223"/>
      <c r="ED53" s="223"/>
      <c r="EE53" s="223"/>
      <c r="EF53" s="223"/>
      <c r="EG53" s="223"/>
      <c r="EH53" s="223"/>
      <c r="EI53" s="223"/>
      <c r="EJ53" s="223"/>
      <c r="EK53" s="223"/>
      <c r="EL53" s="248"/>
      <c r="EM53" s="414"/>
      <c r="ET53" s="223"/>
      <c r="EU53" s="223"/>
      <c r="EV53" s="223"/>
      <c r="EW53" s="223"/>
      <c r="EX53" s="223"/>
      <c r="EY53" s="223"/>
      <c r="EZ53" s="223"/>
      <c r="FA53" s="223"/>
      <c r="FB53" s="223"/>
      <c r="FC53" s="223"/>
      <c r="FD53" s="223"/>
      <c r="FE53" s="223"/>
      <c r="FF53" s="248"/>
      <c r="FG53" s="414"/>
      <c r="FN53" s="223"/>
      <c r="FO53" s="223"/>
      <c r="FP53" s="223"/>
      <c r="FQ53" s="223"/>
      <c r="FR53" s="223"/>
      <c r="FS53" s="223"/>
      <c r="FT53" s="223"/>
      <c r="FU53" s="223"/>
      <c r="FV53" s="223"/>
      <c r="FW53" s="223"/>
      <c r="FX53" s="223"/>
      <c r="FY53" s="223"/>
      <c r="FZ53" s="248"/>
      <c r="GA53" s="414"/>
      <c r="GH53" s="223"/>
      <c r="GI53" s="223"/>
      <c r="GJ53" s="223"/>
      <c r="GK53" s="223"/>
      <c r="GL53" s="223"/>
      <c r="GM53" s="223"/>
      <c r="GN53" s="223"/>
      <c r="GO53" s="223"/>
      <c r="GP53" s="223"/>
      <c r="GQ53" s="223"/>
      <c r="GR53" s="223"/>
      <c r="GS53" s="223"/>
      <c r="GT53" s="248"/>
      <c r="GU53" s="414"/>
      <c r="HB53" s="223"/>
      <c r="HC53" s="223"/>
      <c r="HD53" s="223"/>
      <c r="HE53" s="223"/>
      <c r="HF53" s="223"/>
      <c r="HG53" s="223"/>
      <c r="HH53" s="223"/>
      <c r="HI53" s="223"/>
      <c r="HJ53" s="223"/>
      <c r="HK53" s="223"/>
      <c r="HL53" s="223"/>
      <c r="HM53" s="223"/>
      <c r="HN53" s="248"/>
      <c r="HO53" s="414"/>
      <c r="HV53" s="223"/>
      <c r="HW53" s="223"/>
      <c r="HX53" s="223"/>
      <c r="HY53" s="223"/>
      <c r="HZ53" s="223"/>
      <c r="IA53" s="223"/>
      <c r="IB53" s="223"/>
      <c r="IC53" s="223"/>
      <c r="ID53" s="223"/>
      <c r="IE53" s="223"/>
      <c r="IF53" s="223"/>
      <c r="IG53" s="223"/>
      <c r="IH53" s="248"/>
      <c r="II53" s="414"/>
      <c r="IP53" s="223"/>
      <c r="IQ53" s="223"/>
      <c r="IR53" s="223"/>
      <c r="IS53" s="223"/>
      <c r="IT53" s="223"/>
      <c r="IU53" s="223"/>
      <c r="IV53" s="223"/>
      <c r="IW53" s="223"/>
      <c r="IX53" s="223"/>
      <c r="IY53" s="223"/>
      <c r="IZ53" s="223"/>
      <c r="JA53" s="223"/>
      <c r="JB53" s="248"/>
      <c r="JC53" s="414"/>
      <c r="JJ53" s="223"/>
      <c r="JK53" s="223"/>
      <c r="JL53" s="223"/>
      <c r="JM53" s="223"/>
      <c r="JN53" s="223"/>
      <c r="JO53" s="223"/>
      <c r="JP53" s="223"/>
      <c r="JQ53" s="223"/>
      <c r="JR53" s="223"/>
      <c r="JS53" s="223"/>
      <c r="JT53" s="223"/>
      <c r="JU53" s="223"/>
      <c r="JV53" s="248"/>
      <c r="JW53" s="414"/>
      <c r="KD53" s="223"/>
      <c r="KE53" s="223"/>
      <c r="KF53" s="223"/>
      <c r="KG53" s="223"/>
      <c r="KH53" s="223"/>
      <c r="KI53" s="223"/>
      <c r="KJ53" s="223"/>
      <c r="KK53" s="223"/>
      <c r="KL53" s="223"/>
      <c r="KM53" s="223"/>
      <c r="KN53" s="223"/>
      <c r="KO53" s="223"/>
      <c r="KP53" s="248"/>
      <c r="KQ53" s="414"/>
      <c r="KX53" s="223"/>
      <c r="KY53" s="223"/>
      <c r="KZ53" s="223"/>
      <c r="LA53" s="223"/>
      <c r="LB53" s="223"/>
      <c r="LC53" s="223"/>
      <c r="LD53" s="223"/>
      <c r="LE53" s="223"/>
      <c r="LF53" s="223"/>
      <c r="LG53" s="223"/>
      <c r="LH53" s="223"/>
      <c r="LI53" s="223"/>
      <c r="LJ53" s="248"/>
      <c r="LK53" s="414"/>
      <c r="LR53" s="223"/>
      <c r="LS53" s="223"/>
      <c r="LT53" s="223"/>
      <c r="LU53" s="223"/>
      <c r="LV53" s="223"/>
      <c r="LW53" s="223"/>
      <c r="LX53" s="223"/>
      <c r="LY53" s="223"/>
      <c r="LZ53" s="223"/>
      <c r="MA53" s="223"/>
      <c r="MB53" s="223"/>
      <c r="MC53" s="223"/>
      <c r="MD53" s="248"/>
    </row>
    <row r="54" spans="1:342" x14ac:dyDescent="0.2">
      <c r="A54" s="244"/>
      <c r="B54" s="235" t="s">
        <v>450</v>
      </c>
      <c r="C54" s="1054">
        <v>2</v>
      </c>
      <c r="D54" s="1055"/>
      <c r="E54" s="222" t="s">
        <v>451</v>
      </c>
      <c r="F54" s="222"/>
      <c r="G54" s="222"/>
      <c r="H54" s="222"/>
      <c r="I54" s="222"/>
      <c r="J54" s="222"/>
      <c r="K54" s="222"/>
      <c r="L54" s="222"/>
      <c r="M54" s="235" t="s">
        <v>452</v>
      </c>
      <c r="N54" s="1041">
        <f>IF(N46&gt;0,(N46*C53^3)/48,N53)</f>
        <v>3080334666.6666665</v>
      </c>
      <c r="O54" s="1042"/>
      <c r="P54" s="238">
        <f>N54*48/C53^3</f>
        <v>2310.2510000000002</v>
      </c>
      <c r="Q54" s="478">
        <f>100*N54/N53</f>
        <v>89.601769682394774</v>
      </c>
      <c r="R54" s="222" t="s">
        <v>453</v>
      </c>
      <c r="S54" s="222"/>
      <c r="T54" s="386"/>
      <c r="U54" s="222"/>
      <c r="V54" s="235" t="s">
        <v>450</v>
      </c>
      <c r="W54" s="1043">
        <v>1</v>
      </c>
      <c r="X54" s="765"/>
      <c r="Y54" s="251" t="s">
        <v>451</v>
      </c>
      <c r="Z54" s="222"/>
      <c r="AA54" s="222"/>
      <c r="AB54" s="222"/>
      <c r="AC54" s="222"/>
      <c r="AD54" s="222"/>
      <c r="AE54" s="222"/>
      <c r="AF54" s="222"/>
      <c r="AG54" s="235" t="s">
        <v>452</v>
      </c>
      <c r="AH54" s="1041">
        <f>IF(AH46&gt;0,(AH46*W53^3)/48,AH53)</f>
        <v>1339009872.1404533</v>
      </c>
      <c r="AI54" s="1042"/>
      <c r="AJ54" s="238">
        <f>AH54*48/W53^3</f>
        <v>1004.25740410534</v>
      </c>
      <c r="AK54" s="478">
        <f>100*AH54/AH53</f>
        <v>100</v>
      </c>
      <c r="AL54" s="222" t="s">
        <v>453</v>
      </c>
      <c r="AM54" s="222"/>
      <c r="AN54" s="419"/>
      <c r="AS54"/>
      <c r="AT54"/>
      <c r="AU54" s="61" t="str">
        <f>IF(AU53&gt;12.7,"Deflection for energy calculation must be &lt;= 12.7 mm!","")</f>
        <v/>
      </c>
      <c r="BK54" s="386"/>
      <c r="BW54" s="58"/>
      <c r="BX54" s="58"/>
      <c r="BY54" s="58"/>
      <c r="BZ54" s="58"/>
      <c r="CA54" s="58"/>
      <c r="CB54" s="58"/>
      <c r="CC54" s="58"/>
      <c r="CD54" s="233"/>
      <c r="CE54" s="414"/>
      <c r="CP54" s="58"/>
      <c r="CX54" s="248"/>
      <c r="CY54" s="414"/>
      <c r="DF54" s="223"/>
      <c r="DG54" s="223"/>
      <c r="DH54" s="223"/>
      <c r="DI54" s="223"/>
      <c r="DJ54" s="223"/>
      <c r="DK54" s="223"/>
      <c r="DL54" s="223"/>
      <c r="DM54" s="223"/>
      <c r="DN54" s="223"/>
      <c r="DO54" s="223"/>
      <c r="DP54" s="223"/>
      <c r="DQ54" s="223"/>
      <c r="DR54" s="248"/>
      <c r="DS54" s="414"/>
      <c r="DZ54" s="223"/>
      <c r="EA54" s="223"/>
      <c r="EB54" s="223"/>
      <c r="EC54" s="223"/>
      <c r="ED54" s="223"/>
      <c r="EE54" s="223"/>
      <c r="EF54" s="223"/>
      <c r="EG54" s="223"/>
      <c r="EH54" s="223"/>
      <c r="EI54" s="223"/>
      <c r="EJ54" s="223"/>
      <c r="EK54" s="223"/>
      <c r="EL54" s="248"/>
      <c r="EM54" s="414"/>
      <c r="ET54" s="223"/>
      <c r="EU54" s="223"/>
      <c r="EV54" s="223"/>
      <c r="EW54" s="223"/>
      <c r="EX54" s="223"/>
      <c r="EY54" s="223"/>
      <c r="EZ54" s="223"/>
      <c r="FA54" s="223"/>
      <c r="FB54" s="223"/>
      <c r="FC54" s="223"/>
      <c r="FD54" s="223"/>
      <c r="FE54" s="223"/>
      <c r="FF54" s="248"/>
      <c r="FG54" s="414"/>
      <c r="FN54" s="223"/>
      <c r="FO54" s="223"/>
      <c r="FP54" s="223"/>
      <c r="FQ54" s="223"/>
      <c r="FR54" s="223"/>
      <c r="FS54" s="223"/>
      <c r="FT54" s="223"/>
      <c r="FU54" s="223"/>
      <c r="FV54" s="223"/>
      <c r="FW54" s="223"/>
      <c r="FX54" s="223"/>
      <c r="FY54" s="223"/>
      <c r="FZ54" s="248"/>
      <c r="GA54" s="414"/>
      <c r="GH54" s="223"/>
      <c r="GI54" s="223"/>
      <c r="GJ54" s="223"/>
      <c r="GK54" s="223"/>
      <c r="GL54" s="223"/>
      <c r="GM54" s="223"/>
      <c r="GN54" s="223"/>
      <c r="GO54" s="223"/>
      <c r="GP54" s="223"/>
      <c r="GQ54" s="223"/>
      <c r="GR54" s="223"/>
      <c r="GS54" s="223"/>
      <c r="GT54" s="248"/>
      <c r="GU54" s="414"/>
      <c r="HB54" s="223"/>
      <c r="HC54" s="223"/>
      <c r="HD54" s="223"/>
      <c r="HE54" s="223"/>
      <c r="HF54" s="223"/>
      <c r="HG54" s="223"/>
      <c r="HH54" s="223"/>
      <c r="HI54" s="223"/>
      <c r="HJ54" s="223"/>
      <c r="HK54" s="223"/>
      <c r="HL54" s="223"/>
      <c r="HM54" s="223"/>
      <c r="HN54" s="248"/>
      <c r="HO54" s="414"/>
      <c r="HV54" s="223"/>
      <c r="HW54" s="223"/>
      <c r="HX54" s="223"/>
      <c r="HY54" s="223"/>
      <c r="HZ54" s="223"/>
      <c r="IA54" s="223"/>
      <c r="IB54" s="223"/>
      <c r="IC54" s="223"/>
      <c r="ID54" s="223"/>
      <c r="IE54" s="223"/>
      <c r="IF54" s="223"/>
      <c r="IG54" s="223"/>
      <c r="IH54" s="248"/>
      <c r="II54" s="414"/>
      <c r="IP54" s="223"/>
      <c r="IQ54" s="223"/>
      <c r="IR54" s="223"/>
      <c r="IS54" s="223"/>
      <c r="IT54" s="223"/>
      <c r="IU54" s="223"/>
      <c r="IV54" s="223"/>
      <c r="IW54" s="223"/>
      <c r="IX54" s="223"/>
      <c r="IY54" s="223"/>
      <c r="IZ54" s="223"/>
      <c r="JA54" s="223"/>
      <c r="JB54" s="248"/>
      <c r="JC54" s="414"/>
      <c r="JJ54" s="223"/>
      <c r="JK54" s="223"/>
      <c r="JL54" s="223"/>
      <c r="JM54" s="223"/>
      <c r="JN54" s="223"/>
      <c r="JO54" s="223"/>
      <c r="JP54" s="223"/>
      <c r="JQ54" s="223"/>
      <c r="JR54" s="223"/>
      <c r="JS54" s="223"/>
      <c r="JT54" s="223"/>
      <c r="JU54" s="223"/>
      <c r="JV54" s="248"/>
      <c r="JW54" s="414"/>
      <c r="KD54" s="223"/>
      <c r="KE54" s="223"/>
      <c r="KF54" s="223"/>
      <c r="KG54" s="223"/>
      <c r="KH54" s="223"/>
      <c r="KI54" s="223"/>
      <c r="KJ54" s="223"/>
      <c r="KK54" s="223"/>
      <c r="KL54" s="223"/>
      <c r="KM54" s="223"/>
      <c r="KN54" s="223"/>
      <c r="KO54" s="223"/>
      <c r="KP54" s="248"/>
      <c r="KQ54" s="414"/>
      <c r="KX54" s="223"/>
      <c r="KY54" s="223"/>
      <c r="KZ54" s="223"/>
      <c r="LA54" s="223"/>
      <c r="LB54" s="223"/>
      <c r="LC54" s="223"/>
      <c r="LD54" s="223"/>
      <c r="LE54" s="223"/>
      <c r="LF54" s="223"/>
      <c r="LG54" s="223"/>
      <c r="LH54" s="223"/>
      <c r="LI54" s="223"/>
      <c r="LJ54" s="248"/>
      <c r="LK54" s="414"/>
      <c r="LR54" s="223"/>
      <c r="LS54" s="223"/>
      <c r="LT54" s="223"/>
      <c r="LU54" s="223"/>
      <c r="LV54" s="223"/>
      <c r="LW54" s="223"/>
      <c r="LX54" s="223"/>
      <c r="LY54" s="223"/>
      <c r="LZ54" s="223"/>
      <c r="MA54" s="223"/>
      <c r="MB54" s="223"/>
      <c r="MC54" s="223"/>
      <c r="MD54" s="248"/>
    </row>
    <row r="55" spans="1:342" ht="14.25" x14ac:dyDescent="0.25">
      <c r="A55" s="244"/>
      <c r="B55" s="235" t="s">
        <v>454</v>
      </c>
      <c r="C55" s="1043">
        <v>25.4</v>
      </c>
      <c r="D55" s="765"/>
      <c r="E55" s="222" t="s">
        <v>455</v>
      </c>
      <c r="F55" s="222"/>
      <c r="G55" s="222"/>
      <c r="H55" s="222"/>
      <c r="I55" s="222"/>
      <c r="J55" s="222"/>
      <c r="K55" s="222"/>
      <c r="L55" s="222"/>
      <c r="M55" s="235" t="s">
        <v>456</v>
      </c>
      <c r="N55" s="1044">
        <f>IF(Q54&lt;75,0,IF(N54&gt;=N53,0,(P54^-1-P53^-1)^-1))</f>
        <v>22217.732531741698</v>
      </c>
      <c r="O55" s="765"/>
      <c r="P55" s="222"/>
      <c r="Q55" s="222"/>
      <c r="R55" s="222"/>
      <c r="S55" s="222"/>
      <c r="T55" s="386"/>
      <c r="U55" s="222"/>
      <c r="V55" s="235" t="s">
        <v>454</v>
      </c>
      <c r="W55" s="1043">
        <v>25.4</v>
      </c>
      <c r="X55" s="765"/>
      <c r="Y55" s="251" t="s">
        <v>455</v>
      </c>
      <c r="Z55" s="222"/>
      <c r="AA55" s="222"/>
      <c r="AB55" s="222"/>
      <c r="AC55" s="222"/>
      <c r="AD55" s="222"/>
      <c r="AE55" s="222"/>
      <c r="AF55" s="222"/>
      <c r="AG55" s="235" t="s">
        <v>456</v>
      </c>
      <c r="AH55" s="1044">
        <f>IF(AK54&lt;75,0,IF(AH54&gt;=AH53,0,(AJ54^-1-AJ53^-1)^-1))</f>
        <v>0</v>
      </c>
      <c r="AI55" s="765"/>
      <c r="AJ55" s="222"/>
      <c r="AK55" s="222"/>
      <c r="AL55" s="222"/>
      <c r="AM55" s="222"/>
      <c r="AN55" s="419"/>
      <c r="AP55" s="58"/>
      <c r="AQ55" s="58"/>
      <c r="AR55" s="58"/>
      <c r="AS55" s="58"/>
      <c r="AT55" s="58"/>
      <c r="AU55" s="58"/>
      <c r="AV55" s="58"/>
      <c r="AW55" s="58"/>
      <c r="AX55" s="58"/>
      <c r="AY55" s="58"/>
      <c r="BH55" s="222"/>
      <c r="BI55" s="222"/>
      <c r="BJ55" s="233"/>
      <c r="BK55" s="386"/>
      <c r="BW55" s="57"/>
      <c r="BX55" s="57"/>
      <c r="BY55" s="57"/>
      <c r="BZ55" s="58"/>
      <c r="CA55" s="58"/>
      <c r="CB55" s="58"/>
      <c r="CC55" s="58"/>
      <c r="CD55" s="233"/>
      <c r="CE55" s="414"/>
      <c r="CP55" s="57"/>
      <c r="CU55" s="232"/>
      <c r="CV55" s="232"/>
      <c r="CX55" s="248"/>
      <c r="CY55" s="414"/>
      <c r="DF55" s="222"/>
      <c r="DG55" s="222"/>
      <c r="DH55" s="222"/>
      <c r="DI55" s="222"/>
      <c r="DJ55" s="222"/>
      <c r="DK55" s="222"/>
      <c r="DL55" s="222"/>
      <c r="DM55" s="222"/>
      <c r="DN55" s="223"/>
      <c r="DO55" s="223"/>
      <c r="DP55" s="223"/>
      <c r="DQ55" s="223"/>
      <c r="DR55" s="248"/>
      <c r="DS55" s="414"/>
      <c r="DZ55" s="222"/>
      <c r="EA55" s="222"/>
      <c r="EB55" s="222"/>
      <c r="EC55" s="222"/>
      <c r="ED55" s="222"/>
      <c r="EE55" s="222"/>
      <c r="EF55" s="222"/>
      <c r="EG55" s="222"/>
      <c r="EH55" s="223"/>
      <c r="EI55" s="223"/>
      <c r="EJ55" s="223"/>
      <c r="EK55" s="223"/>
      <c r="EL55" s="248"/>
      <c r="EM55" s="414"/>
      <c r="ET55" s="222"/>
      <c r="EU55" s="222"/>
      <c r="EV55" s="222"/>
      <c r="EW55" s="222"/>
      <c r="EX55" s="222"/>
      <c r="EY55" s="222"/>
      <c r="EZ55" s="222"/>
      <c r="FA55" s="222"/>
      <c r="FB55" s="223"/>
      <c r="FC55" s="223"/>
      <c r="FD55" s="223"/>
      <c r="FE55" s="223"/>
      <c r="FF55" s="248"/>
      <c r="FG55" s="414"/>
      <c r="FN55" s="222"/>
      <c r="FO55" s="222"/>
      <c r="FP55" s="222"/>
      <c r="FQ55" s="222"/>
      <c r="FR55" s="222"/>
      <c r="FS55" s="222"/>
      <c r="FT55" s="222"/>
      <c r="FU55" s="222"/>
      <c r="FV55" s="223"/>
      <c r="FW55" s="223"/>
      <c r="FX55" s="223"/>
      <c r="FY55" s="223"/>
      <c r="FZ55" s="248"/>
      <c r="GA55" s="414"/>
      <c r="GH55" s="222"/>
      <c r="GI55" s="222"/>
      <c r="GJ55" s="222"/>
      <c r="GK55" s="222"/>
      <c r="GL55" s="222"/>
      <c r="GM55" s="222"/>
      <c r="GN55" s="222"/>
      <c r="GO55" s="222"/>
      <c r="GP55" s="223"/>
      <c r="GQ55" s="223"/>
      <c r="GR55" s="223"/>
      <c r="GS55" s="223"/>
      <c r="GT55" s="248"/>
      <c r="GU55" s="414"/>
      <c r="HB55" s="222"/>
      <c r="HC55" s="222"/>
      <c r="HD55" s="222"/>
      <c r="HE55" s="222"/>
      <c r="HF55" s="222"/>
      <c r="HG55" s="222"/>
      <c r="HH55" s="222"/>
      <c r="HI55" s="222"/>
      <c r="HJ55" s="223"/>
      <c r="HK55" s="223"/>
      <c r="HL55" s="223"/>
      <c r="HM55" s="223"/>
      <c r="HN55" s="248"/>
      <c r="HO55" s="414"/>
      <c r="HV55" s="222"/>
      <c r="HW55" s="222"/>
      <c r="HX55" s="222"/>
      <c r="HY55" s="222"/>
      <c r="HZ55" s="222"/>
      <c r="IA55" s="222"/>
      <c r="IB55" s="222"/>
      <c r="IC55" s="222"/>
      <c r="ID55" s="223"/>
      <c r="IE55" s="223"/>
      <c r="IF55" s="223"/>
      <c r="IG55" s="223"/>
      <c r="IH55" s="248"/>
      <c r="II55" s="414"/>
      <c r="IP55" s="222"/>
      <c r="IQ55" s="222"/>
      <c r="IR55" s="222"/>
      <c r="IS55" s="222"/>
      <c r="IT55" s="222"/>
      <c r="IU55" s="222"/>
      <c r="IV55" s="222"/>
      <c r="IW55" s="222"/>
      <c r="IX55" s="223"/>
      <c r="IY55" s="223"/>
      <c r="IZ55" s="223"/>
      <c r="JA55" s="223"/>
      <c r="JB55" s="248"/>
      <c r="JC55" s="414"/>
      <c r="JJ55" s="222"/>
      <c r="JK55" s="222"/>
      <c r="JL55" s="222"/>
      <c r="JM55" s="222"/>
      <c r="JN55" s="222"/>
      <c r="JO55" s="222"/>
      <c r="JP55" s="222"/>
      <c r="JQ55" s="222"/>
      <c r="JR55" s="223"/>
      <c r="JS55" s="223"/>
      <c r="JT55" s="223"/>
      <c r="JU55" s="223"/>
      <c r="JV55" s="248"/>
      <c r="JW55" s="414"/>
      <c r="KD55" s="222"/>
      <c r="KE55" s="222"/>
      <c r="KF55" s="222"/>
      <c r="KG55" s="222"/>
      <c r="KH55" s="222"/>
      <c r="KI55" s="222"/>
      <c r="KJ55" s="222"/>
      <c r="KK55" s="222"/>
      <c r="KL55" s="223"/>
      <c r="KM55" s="223"/>
      <c r="KN55" s="223"/>
      <c r="KO55" s="223"/>
      <c r="KP55" s="248"/>
      <c r="KQ55" s="414"/>
      <c r="KX55" s="222"/>
      <c r="KY55" s="222"/>
      <c r="KZ55" s="222"/>
      <c r="LA55" s="222"/>
      <c r="LB55" s="222"/>
      <c r="LC55" s="222"/>
      <c r="LD55" s="222"/>
      <c r="LE55" s="222"/>
      <c r="LF55" s="223"/>
      <c r="LG55" s="223"/>
      <c r="LH55" s="223"/>
      <c r="LI55" s="223"/>
      <c r="LJ55" s="248"/>
      <c r="LK55" s="414"/>
      <c r="LR55" s="222"/>
      <c r="LS55" s="222"/>
      <c r="LT55" s="222"/>
      <c r="LU55" s="222"/>
      <c r="LV55" s="222"/>
      <c r="LW55" s="222"/>
      <c r="LX55" s="222"/>
      <c r="LY55" s="222"/>
      <c r="LZ55" s="223"/>
      <c r="MA55" s="223"/>
      <c r="MB55" s="223"/>
      <c r="MC55" s="223"/>
      <c r="MD55" s="248"/>
    </row>
    <row r="56" spans="1:342" ht="15.75" x14ac:dyDescent="0.25">
      <c r="A56" s="244"/>
      <c r="B56" s="235" t="s">
        <v>457</v>
      </c>
      <c r="C56" s="1043">
        <v>22.16</v>
      </c>
      <c r="D56" s="765"/>
      <c r="E56" s="222" t="s">
        <v>458</v>
      </c>
      <c r="F56" s="222"/>
      <c r="G56" s="222"/>
      <c r="H56" s="222"/>
      <c r="I56" s="222"/>
      <c r="J56" s="222"/>
      <c r="K56" s="222"/>
      <c r="L56" s="222"/>
      <c r="M56" s="222"/>
      <c r="N56" s="222"/>
      <c r="O56" s="222"/>
      <c r="P56" s="222"/>
      <c r="Q56" s="222"/>
      <c r="R56" s="222"/>
      <c r="S56" s="222"/>
      <c r="T56" s="386"/>
      <c r="U56" s="222"/>
      <c r="V56" s="235" t="s">
        <v>457</v>
      </c>
      <c r="W56" s="1043">
        <v>23</v>
      </c>
      <c r="X56" s="1053"/>
      <c r="Y56" s="251" t="s">
        <v>458</v>
      </c>
      <c r="Z56" s="222"/>
      <c r="AA56" s="222"/>
      <c r="AB56" s="222"/>
      <c r="AC56" s="222"/>
      <c r="AD56" s="222"/>
      <c r="AE56" s="222"/>
      <c r="AF56" s="222"/>
      <c r="AG56" s="222"/>
      <c r="AH56" s="222"/>
      <c r="AI56" s="222"/>
      <c r="AJ56" s="222"/>
      <c r="AK56" s="222"/>
      <c r="AL56" s="222"/>
      <c r="AM56" s="222"/>
      <c r="AN56" s="419"/>
      <c r="AO56" s="562" t="s">
        <v>459</v>
      </c>
      <c r="AS56"/>
      <c r="AT56"/>
      <c r="AU56"/>
      <c r="AY56" s="58"/>
      <c r="BB56" s="58"/>
      <c r="BC56" s="235" t="s">
        <v>460</v>
      </c>
      <c r="BD56" s="1004">
        <f>(AQ58*(((AQ59+AQ60+AQ61)^3)-(AQ59^3)))/12</f>
        <v>72575.066666666593</v>
      </c>
      <c r="BE56" s="1005"/>
      <c r="BF56" s="222" t="s">
        <v>461</v>
      </c>
      <c r="BG56" s="222"/>
      <c r="BH56" s="222"/>
      <c r="BI56" s="223"/>
      <c r="BJ56" s="233"/>
      <c r="BK56" s="386"/>
      <c r="BL56" s="562" t="s">
        <v>459</v>
      </c>
      <c r="BM56" s="58"/>
      <c r="BN56" s="58"/>
      <c r="BO56" s="58"/>
      <c r="BP56" s="58"/>
      <c r="BQ56" s="58"/>
      <c r="BR56" s="58"/>
      <c r="BS56" s="58"/>
      <c r="BT56" s="58"/>
      <c r="BU56" s="58"/>
      <c r="BV56" s="58"/>
      <c r="BZ56" s="60" t="s">
        <v>460</v>
      </c>
      <c r="CA56" s="1065">
        <f>(BN58*(((BN59+BN60+BN61)^3)-(BN59^3)))/12</f>
        <v>60904.799999999967</v>
      </c>
      <c r="CB56" s="1066"/>
      <c r="CC56" s="57"/>
      <c r="CD56" s="233"/>
      <c r="CE56" s="414"/>
      <c r="CF56" s="562" t="s">
        <v>459</v>
      </c>
      <c r="CG56" s="58"/>
      <c r="CH56" s="58"/>
      <c r="CI56" s="58"/>
      <c r="CJ56" s="58"/>
      <c r="CK56" s="58"/>
      <c r="CL56" s="58"/>
      <c r="CM56" s="58"/>
      <c r="CN56" s="58"/>
      <c r="CO56" s="58"/>
      <c r="CP56" s="57"/>
      <c r="CS56" s="58"/>
      <c r="CT56" s="60" t="s">
        <v>460</v>
      </c>
      <c r="CU56" s="1004">
        <f>(CH58*(((CH59+CH60+CH61)^3)-(CH59^3)))/12</f>
        <v>163759.63541666666</v>
      </c>
      <c r="CV56" s="1005"/>
      <c r="CW56" s="57"/>
      <c r="CX56" s="245"/>
      <c r="CY56" s="414"/>
      <c r="CZ56" s="251" t="s">
        <v>459</v>
      </c>
      <c r="DA56" s="223"/>
      <c r="DB56" s="223"/>
      <c r="DC56" s="223"/>
      <c r="DD56" s="223"/>
      <c r="DE56" s="223"/>
      <c r="DF56" s="222"/>
      <c r="DG56" s="222"/>
      <c r="DH56" s="222"/>
      <c r="DI56" s="264"/>
      <c r="DJ56" s="222"/>
      <c r="DK56" s="232"/>
      <c r="DL56" s="222"/>
      <c r="DN56" s="235" t="s">
        <v>460</v>
      </c>
      <c r="DO56" s="1004">
        <f>(DB58*(((DB59+DB60+DB61)^3)-(DB59^3)))/12</f>
        <v>19728.202083333341</v>
      </c>
      <c r="DP56" s="1005"/>
      <c r="DQ56" s="222"/>
      <c r="DR56" s="248"/>
      <c r="DS56" s="414"/>
      <c r="DT56" s="251" t="s">
        <v>459</v>
      </c>
      <c r="DU56" s="223"/>
      <c r="DV56" s="223"/>
      <c r="DW56" s="223"/>
      <c r="DX56" s="223"/>
      <c r="DY56" s="223"/>
      <c r="DZ56" s="222"/>
      <c r="EA56" s="222"/>
      <c r="EB56" s="222"/>
      <c r="EC56" s="264"/>
      <c r="ED56" s="222"/>
      <c r="EE56" s="232"/>
      <c r="EF56" s="222"/>
      <c r="EH56" s="235" t="s">
        <v>460</v>
      </c>
      <c r="EI56" s="1004">
        <f>(DV58*(((DV59+DV60+DV61)^3)-(DV59^3)))/12</f>
        <v>49683.333333333336</v>
      </c>
      <c r="EJ56" s="1005"/>
      <c r="EK56" s="222"/>
      <c r="EL56" s="248"/>
      <c r="EM56" s="414"/>
      <c r="EN56" s="251" t="s">
        <v>459</v>
      </c>
      <c r="EO56" s="223"/>
      <c r="EP56" s="223"/>
      <c r="EQ56" s="223"/>
      <c r="ER56" s="223"/>
      <c r="ES56" s="223"/>
      <c r="ET56" s="222"/>
      <c r="EU56" s="222"/>
      <c r="EV56" s="222"/>
      <c r="EW56" s="264"/>
      <c r="EX56" s="222"/>
      <c r="EY56" s="232"/>
      <c r="EZ56" s="222"/>
      <c r="FB56" s="235" t="s">
        <v>460</v>
      </c>
      <c r="FC56" s="1004">
        <f>(EP58*(((EP59+EP60+EP61)^3)-(EP59^3)))/12</f>
        <v>72575.066666666593</v>
      </c>
      <c r="FD56" s="1005"/>
      <c r="FE56" s="222"/>
      <c r="FF56" s="248"/>
      <c r="FG56" s="414"/>
      <c r="FH56" s="251" t="s">
        <v>459</v>
      </c>
      <c r="FI56" s="223"/>
      <c r="FJ56" s="223"/>
      <c r="FK56" s="223"/>
      <c r="FL56" s="223"/>
      <c r="FM56" s="223"/>
      <c r="FN56" s="222"/>
      <c r="FO56" s="222"/>
      <c r="FP56" s="222"/>
      <c r="FQ56" s="264"/>
      <c r="FR56" s="222"/>
      <c r="FS56" s="232"/>
      <c r="FT56" s="222"/>
      <c r="FV56" s="235" t="s">
        <v>460</v>
      </c>
      <c r="FW56" s="1004">
        <f>(FJ58*(((FJ59+FJ60+FJ61)^3)-(FJ59^3)))/12</f>
        <v>13786.964583333329</v>
      </c>
      <c r="FX56" s="1005"/>
      <c r="FY56" s="222"/>
      <c r="FZ56" s="248"/>
      <c r="GA56" s="414"/>
      <c r="GB56" s="251" t="s">
        <v>459</v>
      </c>
      <c r="GC56" s="223"/>
      <c r="GD56" s="223"/>
      <c r="GE56" s="223"/>
      <c r="GF56" s="223"/>
      <c r="GG56" s="223"/>
      <c r="GH56" s="222"/>
      <c r="GI56" s="222"/>
      <c r="GJ56" s="222"/>
      <c r="GK56" s="264"/>
      <c r="GL56" s="222"/>
      <c r="GM56" s="232"/>
      <c r="GN56" s="222"/>
      <c r="GP56" s="235" t="s">
        <v>460</v>
      </c>
      <c r="GQ56" s="1004">
        <f>(GD58*(((GD59+GD60+GD61)^3)-(GD59^3)))/12</f>
        <v>134408.15208333338</v>
      </c>
      <c r="GR56" s="1005"/>
      <c r="GS56" s="222"/>
      <c r="GT56" s="248"/>
      <c r="GU56" s="414"/>
      <c r="GV56" s="251" t="s">
        <v>459</v>
      </c>
      <c r="GW56" s="223"/>
      <c r="GX56" s="223"/>
      <c r="GY56" s="223"/>
      <c r="GZ56" s="223"/>
      <c r="HA56" s="223"/>
      <c r="HB56" s="222"/>
      <c r="HC56" s="222"/>
      <c r="HD56" s="222"/>
      <c r="HE56" s="264"/>
      <c r="HF56" s="222"/>
      <c r="HG56" s="232"/>
      <c r="HH56" s="222"/>
      <c r="HJ56" s="235" t="s">
        <v>460</v>
      </c>
      <c r="HK56" s="1004">
        <f>(GX58*(((GX59+GX60+GX61)^3)-(GX59^3)))/12</f>
        <v>49683.333333333336</v>
      </c>
      <c r="HL56" s="1005"/>
      <c r="HM56" s="222"/>
      <c r="HN56" s="248"/>
      <c r="HO56" s="414"/>
      <c r="HP56" s="251" t="s">
        <v>459</v>
      </c>
      <c r="HQ56" s="223"/>
      <c r="HR56" s="223"/>
      <c r="HS56" s="223"/>
      <c r="HT56" s="223"/>
      <c r="HU56" s="223"/>
      <c r="HV56" s="222"/>
      <c r="HW56" s="222"/>
      <c r="HX56" s="222"/>
      <c r="HY56" s="264"/>
      <c r="HZ56" s="222"/>
      <c r="IA56" s="232"/>
      <c r="IB56" s="222"/>
      <c r="ID56" s="235" t="s">
        <v>460</v>
      </c>
      <c r="IE56" s="1004">
        <f>(HR58*(((HR59+HR60+HR61)^3)-(HR59^3)))/12</f>
        <v>72575.066666666593</v>
      </c>
      <c r="IF56" s="1005"/>
      <c r="IG56" s="222"/>
      <c r="IH56" s="248"/>
      <c r="II56" s="414"/>
      <c r="IJ56" s="251" t="s">
        <v>459</v>
      </c>
      <c r="IK56" s="223"/>
      <c r="IL56" s="223"/>
      <c r="IM56" s="223"/>
      <c r="IN56" s="223"/>
      <c r="IO56" s="223"/>
      <c r="IP56" s="222"/>
      <c r="IQ56" s="222"/>
      <c r="IR56" s="222"/>
      <c r="IS56" s="264"/>
      <c r="IT56" s="222"/>
      <c r="IU56" s="232"/>
      <c r="IV56" s="222"/>
      <c r="IX56" s="235" t="s">
        <v>460</v>
      </c>
      <c r="IY56" s="1004">
        <f>(IL58*(((IL59+IL60+IL61)^3)-(IL59^3)))/12</f>
        <v>49683.333333333336</v>
      </c>
      <c r="IZ56" s="1005"/>
      <c r="JA56" s="222"/>
      <c r="JB56" s="248"/>
      <c r="JC56" s="414"/>
      <c r="JD56" s="251" t="s">
        <v>459</v>
      </c>
      <c r="JE56" s="223"/>
      <c r="JF56" s="223"/>
      <c r="JG56" s="223"/>
      <c r="JH56" s="223"/>
      <c r="JI56" s="223"/>
      <c r="JJ56" s="222"/>
      <c r="JK56" s="222"/>
      <c r="JL56" s="222"/>
      <c r="JM56" s="264"/>
      <c r="JN56" s="222"/>
      <c r="JO56" s="232"/>
      <c r="JP56" s="222"/>
      <c r="JR56" s="235" t="s">
        <v>460</v>
      </c>
      <c r="JS56" s="1004">
        <f>(JF58*(((JF59+JF60+JF61)^3)-(JF59^3)))/12</f>
        <v>0</v>
      </c>
      <c r="JT56" s="1005"/>
      <c r="JU56" s="222"/>
      <c r="JV56" s="248"/>
      <c r="JW56" s="414"/>
      <c r="JX56" s="251" t="s">
        <v>459</v>
      </c>
      <c r="JY56" s="223"/>
      <c r="JZ56" s="223"/>
      <c r="KA56" s="223"/>
      <c r="KB56" s="223"/>
      <c r="KC56" s="223"/>
      <c r="KD56" s="222"/>
      <c r="KE56" s="222"/>
      <c r="KF56" s="222"/>
      <c r="KG56" s="264"/>
      <c r="KH56" s="222"/>
      <c r="KI56" s="232"/>
      <c r="KJ56" s="222"/>
      <c r="KL56" s="235" t="s">
        <v>460</v>
      </c>
      <c r="KM56" s="1004">
        <f>(JZ58*(((JZ59+JZ60+JZ61)^3)-(JZ59^3)))/12</f>
        <v>0</v>
      </c>
      <c r="KN56" s="1005"/>
      <c r="KO56" s="222"/>
      <c r="KP56" s="248"/>
      <c r="KQ56" s="414"/>
      <c r="KR56" s="251" t="s">
        <v>459</v>
      </c>
      <c r="KS56" s="223"/>
      <c r="KT56" s="223"/>
      <c r="KU56" s="223"/>
      <c r="KV56" s="223"/>
      <c r="KW56" s="223"/>
      <c r="KX56" s="222"/>
      <c r="KY56" s="222"/>
      <c r="KZ56" s="222"/>
      <c r="LA56" s="264"/>
      <c r="LB56" s="222"/>
      <c r="LC56" s="232"/>
      <c r="LD56" s="222"/>
      <c r="LF56" s="235" t="s">
        <v>460</v>
      </c>
      <c r="LG56" s="1004">
        <f>(KT58*(((KT59+KT60+KT61)^3)-(KT59^3)))/12</f>
        <v>0</v>
      </c>
      <c r="LH56" s="1005"/>
      <c r="LI56" s="222"/>
      <c r="LJ56" s="248"/>
      <c r="LK56" s="414"/>
      <c r="LL56" s="251" t="s">
        <v>459</v>
      </c>
      <c r="LM56" s="223"/>
      <c r="LN56" s="223"/>
      <c r="LO56" s="223"/>
      <c r="LP56" s="223"/>
      <c r="LQ56" s="223"/>
      <c r="LR56" s="222"/>
      <c r="LS56" s="222"/>
      <c r="LT56" s="222"/>
      <c r="LU56" s="264"/>
      <c r="LV56" s="222"/>
      <c r="LW56" s="232"/>
      <c r="LX56" s="222"/>
      <c r="LZ56" s="235" t="s">
        <v>460</v>
      </c>
      <c r="MA56" s="1004">
        <f>(LN58*(((LN59+LN60+LN61)^3)-(LN59^3)))/12</f>
        <v>0</v>
      </c>
      <c r="MB56" s="1005"/>
      <c r="MC56" s="222"/>
      <c r="MD56" s="248"/>
    </row>
    <row r="57" spans="1:342" ht="12.75" x14ac:dyDescent="0.2">
      <c r="A57" s="244"/>
      <c r="B57" s="222"/>
      <c r="C57" s="222"/>
      <c r="D57" s="222"/>
      <c r="E57" s="222"/>
      <c r="F57" s="222"/>
      <c r="G57" s="222"/>
      <c r="H57" s="222"/>
      <c r="I57" s="222"/>
      <c r="J57" s="222"/>
      <c r="K57" s="222"/>
      <c r="L57" s="222"/>
      <c r="M57" s="222"/>
      <c r="N57" s="222"/>
      <c r="O57" s="222"/>
      <c r="P57" s="222"/>
      <c r="Q57" s="222"/>
      <c r="R57" s="222"/>
      <c r="S57" s="222"/>
      <c r="T57" s="386"/>
      <c r="U57" s="222"/>
      <c r="V57" s="222"/>
      <c r="W57" s="222"/>
      <c r="X57" s="222"/>
      <c r="Y57" s="222"/>
      <c r="Z57" s="222"/>
      <c r="AA57" s="222"/>
      <c r="AB57" s="222"/>
      <c r="AC57" s="222"/>
      <c r="AD57" s="222"/>
      <c r="AE57" s="222"/>
      <c r="AF57" s="252"/>
      <c r="AG57" s="222"/>
      <c r="AH57" s="222"/>
      <c r="AI57" s="222"/>
      <c r="AJ57" s="222"/>
      <c r="AK57" s="222"/>
      <c r="AL57" s="222"/>
      <c r="AM57" s="222"/>
      <c r="AN57" s="419"/>
      <c r="AO57" s="556"/>
      <c r="AP57" s="519" t="s">
        <v>444</v>
      </c>
      <c r="AQ57" s="1023">
        <v>400</v>
      </c>
      <c r="AR57" s="765"/>
      <c r="AS57" s="57" t="s">
        <v>462</v>
      </c>
      <c r="AT57" s="58"/>
      <c r="AU57" s="58"/>
      <c r="AV57" s="58"/>
      <c r="AW57" s="58"/>
      <c r="AX57" s="58"/>
      <c r="AY57" s="58"/>
      <c r="BC57" s="235" t="s">
        <v>463</v>
      </c>
      <c r="BD57" s="1006">
        <f>IF(AQ47&gt;0,0.001*((BD46*(AQ47-AQ46)*AQ57^3)/(48*BD56*(AQ47-AQ46))),0)</f>
        <v>70.222605234629626</v>
      </c>
      <c r="BE57" s="1007"/>
      <c r="BF57" s="222" t="s">
        <v>464</v>
      </c>
      <c r="BG57" s="223"/>
      <c r="BH57" s="223"/>
      <c r="BI57" s="223"/>
      <c r="BJ57" s="233"/>
      <c r="BK57" s="386"/>
      <c r="BL57" s="556"/>
      <c r="BM57" s="519" t="s">
        <v>444</v>
      </c>
      <c r="BN57" s="1023">
        <v>400</v>
      </c>
      <c r="BO57" s="765"/>
      <c r="BP57" s="57" t="s">
        <v>462</v>
      </c>
      <c r="BQ57" s="58"/>
      <c r="BR57" s="58"/>
      <c r="BS57" s="58"/>
      <c r="BT57" s="58"/>
      <c r="BU57" s="58"/>
      <c r="BV57" s="58"/>
      <c r="BZ57" s="60" t="s">
        <v>463</v>
      </c>
      <c r="CA57" s="1063">
        <f>IF(BN47&gt;0,0.001*((CA46*(BN47-BN46)*BN57^3)/(48*CA56*(BN47-BN46))),0)</f>
        <v>90.308400220728814</v>
      </c>
      <c r="CB57" s="1064"/>
      <c r="CC57" s="58"/>
      <c r="CD57" s="233"/>
      <c r="CE57" s="414"/>
      <c r="CF57" s="556"/>
      <c r="CG57" s="519" t="s">
        <v>444</v>
      </c>
      <c r="CH57" s="1023">
        <v>400</v>
      </c>
      <c r="CI57" s="765"/>
      <c r="CJ57" s="57" t="s">
        <v>462</v>
      </c>
      <c r="CK57" s="58"/>
      <c r="CL57" s="58"/>
      <c r="CM57" s="58"/>
      <c r="CN57" s="58"/>
      <c r="CO57" s="58"/>
      <c r="CP57" s="57"/>
      <c r="CS57" s="57"/>
      <c r="CT57" s="235" t="s">
        <v>463</v>
      </c>
      <c r="CU57" s="1006">
        <f>IF(CH47&gt;0,0.001*((CU46*(CH47-CH46)*CH57^3)/(48*CU56*(CH47-CH46))),0)</f>
        <v>28.812007857943872</v>
      </c>
      <c r="CV57" s="1007"/>
      <c r="CW57" s="222"/>
      <c r="CX57" s="248"/>
      <c r="CY57" s="414"/>
      <c r="CZ57" s="222"/>
      <c r="DA57" s="235" t="s">
        <v>444</v>
      </c>
      <c r="DB57" s="999">
        <v>400</v>
      </c>
      <c r="DC57" s="1000"/>
      <c r="DD57" s="222" t="s">
        <v>462</v>
      </c>
      <c r="DE57" s="223"/>
      <c r="DF57" s="222"/>
      <c r="DG57" s="222"/>
      <c r="DH57" s="222"/>
      <c r="DI57" s="264"/>
      <c r="DJ57" s="222"/>
      <c r="DK57" s="232"/>
      <c r="DL57" s="222"/>
      <c r="DN57" s="235" t="s">
        <v>463</v>
      </c>
      <c r="DO57" s="1006">
        <f>IF(DB47&gt;0,0.001*((DO46*(DB47-DB46)*DB57^3)/(48*DO56*(DB47-DB46))),0)</f>
        <v>117.45457380148913</v>
      </c>
      <c r="DP57" s="1007"/>
      <c r="DQ57" s="223"/>
      <c r="DR57" s="248"/>
      <c r="DS57" s="414"/>
      <c r="DT57" s="222"/>
      <c r="DU57" s="235" t="s">
        <v>444</v>
      </c>
      <c r="DV57" s="999">
        <v>400</v>
      </c>
      <c r="DW57" s="1000"/>
      <c r="DX57" s="222" t="s">
        <v>462</v>
      </c>
      <c r="DY57" s="223"/>
      <c r="DZ57" s="222"/>
      <c r="EA57" s="222"/>
      <c r="EB57" s="222"/>
      <c r="EC57" s="264"/>
      <c r="ED57" s="222"/>
      <c r="EE57" s="232"/>
      <c r="EF57" s="222"/>
      <c r="EH57" s="235" t="s">
        <v>463</v>
      </c>
      <c r="EI57" s="1006">
        <f>IF(DV47&gt;0,0.001*((EI46*(DV47-DV46)*DV57^3)/(48*EI56*(DV47-DV46))),0)</f>
        <v>123.658533028018</v>
      </c>
      <c r="EJ57" s="1007"/>
      <c r="EK57" s="223"/>
      <c r="EL57" s="248"/>
      <c r="EM57" s="414"/>
      <c r="EN57" s="222"/>
      <c r="EO57" s="235" t="s">
        <v>444</v>
      </c>
      <c r="EP57" s="999">
        <v>400</v>
      </c>
      <c r="EQ57" s="1000"/>
      <c r="ER57" s="222" t="s">
        <v>462</v>
      </c>
      <c r="ES57" s="223"/>
      <c r="ET57" s="222"/>
      <c r="EU57" s="222"/>
      <c r="EV57" s="222"/>
      <c r="EW57" s="264"/>
      <c r="EX57" s="222"/>
      <c r="EY57" s="232"/>
      <c r="EZ57" s="222"/>
      <c r="FB57" s="235" t="s">
        <v>463</v>
      </c>
      <c r="FC57" s="1006">
        <f>IF(EP47&gt;0,0.001*((FC46*(EP47-EP46)*EP57^3)/(48*FC56*(EP47-EP46))),0)</f>
        <v>70.222605234629626</v>
      </c>
      <c r="FD57" s="1007"/>
      <c r="FE57" s="223"/>
      <c r="FF57" s="248"/>
      <c r="FG57" s="414"/>
      <c r="FH57" s="222"/>
      <c r="FI57" s="235" t="s">
        <v>444</v>
      </c>
      <c r="FJ57" s="999">
        <v>400</v>
      </c>
      <c r="FK57" s="1000"/>
      <c r="FL57" s="222" t="s">
        <v>462</v>
      </c>
      <c r="FM57" s="223"/>
      <c r="FN57" s="222"/>
      <c r="FO57" s="222"/>
      <c r="FP57" s="222"/>
      <c r="FQ57" s="264"/>
      <c r="FR57" s="222"/>
      <c r="FS57" s="232"/>
      <c r="FT57" s="222"/>
      <c r="FV57" s="235" t="s">
        <v>463</v>
      </c>
      <c r="FW57" s="1006">
        <f>IF(FJ47&gt;0,0.001*((FW46*(FJ47-FJ46)*FJ57^3)/(48*FW56*(FJ47-FJ46))),0)</f>
        <v>215.74935640496284</v>
      </c>
      <c r="FX57" s="1007"/>
      <c r="FY57" s="223"/>
      <c r="FZ57" s="248"/>
      <c r="GA57" s="414"/>
      <c r="GB57" s="222"/>
      <c r="GC57" s="235" t="s">
        <v>444</v>
      </c>
      <c r="GD57" s="999">
        <v>400</v>
      </c>
      <c r="GE57" s="1000"/>
      <c r="GF57" s="222" t="s">
        <v>462</v>
      </c>
      <c r="GG57" s="223"/>
      <c r="GH57" s="222"/>
      <c r="GI57" s="222"/>
      <c r="GJ57" s="222"/>
      <c r="GK57" s="264"/>
      <c r="GL57" s="222"/>
      <c r="GM57" s="232"/>
      <c r="GN57" s="222"/>
      <c r="GP57" s="235" t="s">
        <v>463</v>
      </c>
      <c r="GQ57" s="1006">
        <f>IF(GD47&gt;0,0.001*((GQ46*(GD47-GD46)*GD57^3)/(48*GQ56*(GD47-GD46))),0)</f>
        <v>34.755180140096918</v>
      </c>
      <c r="GR57" s="1007"/>
      <c r="GS57" s="223"/>
      <c r="GT57" s="248"/>
      <c r="GU57" s="414"/>
      <c r="GV57" s="222"/>
      <c r="GW57" s="235" t="s">
        <v>444</v>
      </c>
      <c r="GX57" s="999">
        <v>400</v>
      </c>
      <c r="GY57" s="1000"/>
      <c r="GZ57" s="222" t="s">
        <v>462</v>
      </c>
      <c r="HA57" s="223"/>
      <c r="HB57" s="222"/>
      <c r="HC57" s="222"/>
      <c r="HD57" s="222"/>
      <c r="HE57" s="264"/>
      <c r="HF57" s="222"/>
      <c r="HG57" s="232"/>
      <c r="HH57" s="222"/>
      <c r="HJ57" s="235" t="s">
        <v>463</v>
      </c>
      <c r="HK57" s="1006">
        <f>IF(GX47&gt;0,0.001*((HK46*(GX47-GX46)*GX57^3)/(48*HK56*(GX47-GX46))),0)</f>
        <v>103.72043777255961</v>
      </c>
      <c r="HL57" s="1007"/>
      <c r="HM57" s="223"/>
      <c r="HN57" s="248"/>
      <c r="HO57" s="414"/>
      <c r="HP57" s="222"/>
      <c r="HQ57" s="235" t="s">
        <v>444</v>
      </c>
      <c r="HR57" s="999">
        <v>400</v>
      </c>
      <c r="HS57" s="1000"/>
      <c r="HT57" s="222" t="s">
        <v>462</v>
      </c>
      <c r="HU57" s="223"/>
      <c r="HV57" s="222"/>
      <c r="HW57" s="222"/>
      <c r="HX57" s="222"/>
      <c r="HY57" s="264"/>
      <c r="HZ57" s="222"/>
      <c r="IA57" s="232"/>
      <c r="IB57" s="222"/>
      <c r="ID57" s="235" t="s">
        <v>463</v>
      </c>
      <c r="IE57" s="1006">
        <f>IF(HR47&gt;0,0.001*((IE46*(HR47-HR46)*HR57^3)/(48*IE56*(HR47-HR46))),0)</f>
        <v>104.10326761396833</v>
      </c>
      <c r="IF57" s="1007"/>
      <c r="IG57" s="223"/>
      <c r="IH57" s="248"/>
      <c r="II57" s="414"/>
      <c r="IJ57" s="222"/>
      <c r="IK57" s="235" t="s">
        <v>444</v>
      </c>
      <c r="IL57" s="999">
        <v>400</v>
      </c>
      <c r="IM57" s="1000"/>
      <c r="IN57" s="222" t="s">
        <v>462</v>
      </c>
      <c r="IO57" s="223"/>
      <c r="IP57" s="222"/>
      <c r="IQ57" s="222"/>
      <c r="IR57" s="222"/>
      <c r="IS57" s="264"/>
      <c r="IT57" s="222"/>
      <c r="IU57" s="232"/>
      <c r="IV57" s="222"/>
      <c r="IX57" s="235" t="s">
        <v>463</v>
      </c>
      <c r="IY57" s="1006">
        <f>IF(IL47&gt;0,0.001*((IY46*(IL47-IL46)*IL57^3)/(48*IY56*(IL47-IL46))),0)</f>
        <v>61.576082868266717</v>
      </c>
      <c r="IZ57" s="1007"/>
      <c r="JA57" s="223"/>
      <c r="JB57" s="248"/>
      <c r="JC57" s="414"/>
      <c r="JD57" s="222"/>
      <c r="JE57" s="235" t="s">
        <v>444</v>
      </c>
      <c r="JF57" s="999">
        <v>400</v>
      </c>
      <c r="JG57" s="1000"/>
      <c r="JH57" s="222" t="s">
        <v>462</v>
      </c>
      <c r="JI57" s="223"/>
      <c r="JJ57" s="222"/>
      <c r="JK57" s="222"/>
      <c r="JL57" s="222"/>
      <c r="JM57" s="264"/>
      <c r="JN57" s="222"/>
      <c r="JO57" s="232"/>
      <c r="JP57" s="222"/>
      <c r="JR57" s="235" t="s">
        <v>463</v>
      </c>
      <c r="JS57" s="1006">
        <f>IF(JF47&gt;0,0.001*((JS46*(JF47-JF46)*JF57^3)/(48*JS56*(JF47-JF46))),0)</f>
        <v>0</v>
      </c>
      <c r="JT57" s="1007"/>
      <c r="JU57" s="223"/>
      <c r="JV57" s="248"/>
      <c r="JW57" s="414"/>
      <c r="JX57" s="222"/>
      <c r="JY57" s="235" t="s">
        <v>444</v>
      </c>
      <c r="JZ57" s="999">
        <v>400</v>
      </c>
      <c r="KA57" s="1000"/>
      <c r="KB57" s="222" t="s">
        <v>462</v>
      </c>
      <c r="KC57" s="223"/>
      <c r="KD57" s="222"/>
      <c r="KE57" s="222"/>
      <c r="KF57" s="222"/>
      <c r="KG57" s="264"/>
      <c r="KH57" s="222"/>
      <c r="KI57" s="232"/>
      <c r="KJ57" s="222"/>
      <c r="KL57" s="235" t="s">
        <v>463</v>
      </c>
      <c r="KM57" s="1006">
        <f>IF(JZ47&gt;0,0.001*((KM46*(JZ47-JZ46)*JZ57^3)/(48*KM56*(JZ47-JZ46))),0)</f>
        <v>0</v>
      </c>
      <c r="KN57" s="1007"/>
      <c r="KO57" s="223"/>
      <c r="KP57" s="248"/>
      <c r="KQ57" s="414"/>
      <c r="KR57" s="222"/>
      <c r="KS57" s="235" t="s">
        <v>444</v>
      </c>
      <c r="KT57" s="999">
        <v>400</v>
      </c>
      <c r="KU57" s="1000"/>
      <c r="KV57" s="222" t="s">
        <v>462</v>
      </c>
      <c r="KW57" s="223"/>
      <c r="KX57" s="222"/>
      <c r="KY57" s="222"/>
      <c r="KZ57" s="222"/>
      <c r="LA57" s="264"/>
      <c r="LB57" s="222"/>
      <c r="LC57" s="232"/>
      <c r="LD57" s="222"/>
      <c r="LF57" s="235" t="s">
        <v>463</v>
      </c>
      <c r="LG57" s="1006">
        <f>IF(KT47&gt;0,0.001*((LG46*(KT47-KT46)*KT57^3)/(48*LG56*(KT47-KT46))),0)</f>
        <v>0</v>
      </c>
      <c r="LH57" s="1007"/>
      <c r="LI57" s="223"/>
      <c r="LJ57" s="248"/>
      <c r="LK57" s="414"/>
      <c r="LL57" s="222"/>
      <c r="LM57" s="235" t="s">
        <v>444</v>
      </c>
      <c r="LN57" s="999">
        <v>400</v>
      </c>
      <c r="LO57" s="1000"/>
      <c r="LP57" s="222" t="s">
        <v>462</v>
      </c>
      <c r="LQ57" s="223"/>
      <c r="LR57" s="222"/>
      <c r="LS57" s="222"/>
      <c r="LT57" s="222"/>
      <c r="LU57" s="264"/>
      <c r="LV57" s="222"/>
      <c r="LW57" s="232"/>
      <c r="LX57" s="222"/>
      <c r="LZ57" s="235" t="s">
        <v>463</v>
      </c>
      <c r="MA57" s="1006">
        <f>IF(LN47&gt;0,0.001*((MA46*(LN47-LN46)*LN57^3)/(48*MA56*(LN47-LN46))),0)</f>
        <v>0</v>
      </c>
      <c r="MB57" s="1007"/>
      <c r="MC57" s="223"/>
      <c r="MD57" s="248"/>
    </row>
    <row r="58" spans="1:342" ht="12.75" x14ac:dyDescent="0.2">
      <c r="A58" s="244"/>
      <c r="B58" s="1051" t="str">
        <f>IF(AND(0&lt;$Q$54,$Q$54&lt;85),"Rig compliance out of normal bounds, perform and document another rig compliance test!","")</f>
        <v/>
      </c>
      <c r="C58" s="998"/>
      <c r="D58" s="998"/>
      <c r="E58" s="998"/>
      <c r="F58" s="998"/>
      <c r="G58" s="998"/>
      <c r="H58" s="998"/>
      <c r="I58" s="998"/>
      <c r="J58" s="998"/>
      <c r="K58" s="998"/>
      <c r="L58" s="998"/>
      <c r="M58" s="998"/>
      <c r="N58" s="998"/>
      <c r="O58" s="998"/>
      <c r="P58" s="998"/>
      <c r="Q58" s="998"/>
      <c r="R58" s="998"/>
      <c r="S58" s="222"/>
      <c r="T58" s="386"/>
      <c r="U58" s="222"/>
      <c r="V58" s="1051" t="str">
        <f>IF(AND(0&lt;$AK$54,$AK$54&lt;85),"Rig compliance out of normal bounds, perform and document another rig compliance test!","")</f>
        <v/>
      </c>
      <c r="W58" s="1051"/>
      <c r="X58" s="1051"/>
      <c r="Y58" s="1051"/>
      <c r="Z58" s="1051"/>
      <c r="AA58" s="1051"/>
      <c r="AB58" s="1051"/>
      <c r="AC58" s="1051"/>
      <c r="AD58" s="1051"/>
      <c r="AE58" s="1051"/>
      <c r="AF58" s="1051"/>
      <c r="AG58" s="1051"/>
      <c r="AH58" s="1051"/>
      <c r="AI58" s="1051"/>
      <c r="AJ58" s="1051"/>
      <c r="AK58" s="1051"/>
      <c r="AL58" s="1051"/>
      <c r="AM58" s="222"/>
      <c r="AN58" s="419"/>
      <c r="AO58" s="985" t="s">
        <v>465</v>
      </c>
      <c r="AP58" s="1052"/>
      <c r="AQ58" s="1023">
        <v>275</v>
      </c>
      <c r="AR58" s="1048"/>
      <c r="AS58" s="57" t="s">
        <v>466</v>
      </c>
      <c r="AT58" s="58"/>
      <c r="AU58" s="58"/>
      <c r="AV58" s="58"/>
      <c r="AW58" s="58"/>
      <c r="AX58" s="58"/>
      <c r="AY58" s="57"/>
      <c r="AZ58" s="232"/>
      <c r="BC58" s="261" t="s">
        <v>467</v>
      </c>
      <c r="BD58" s="1009">
        <f>AQ50*AQ57*0.5*SUM(AQ59:AR61)/(4*BD56)</f>
        <v>287.8455116816981</v>
      </c>
      <c r="BE58" s="1010"/>
      <c r="BF58" s="222" t="s">
        <v>468</v>
      </c>
      <c r="BG58" s="223"/>
      <c r="BH58" s="223"/>
      <c r="BJ58" s="233"/>
      <c r="BK58" s="386"/>
      <c r="BL58" s="1059" t="s">
        <v>465</v>
      </c>
      <c r="BM58" s="1060"/>
      <c r="BN58" s="1023">
        <v>275</v>
      </c>
      <c r="BO58" s="765"/>
      <c r="BP58" s="57" t="s">
        <v>97</v>
      </c>
      <c r="BQ58" s="58"/>
      <c r="BR58" s="58"/>
      <c r="BS58" s="58"/>
      <c r="BT58" s="58"/>
      <c r="BU58" s="58"/>
      <c r="BV58" s="58"/>
      <c r="BY58" s="57"/>
      <c r="BZ58" s="261" t="s">
        <v>467</v>
      </c>
      <c r="CA58" s="1009">
        <f>BN50*BN57*0.5*SUM(BN59:BO61)/(4*CA56)</f>
        <v>367.81081294085214</v>
      </c>
      <c r="CB58" s="1010"/>
      <c r="CC58" s="223"/>
      <c r="CD58" s="233"/>
      <c r="CE58" s="414"/>
      <c r="CF58" s="1059" t="s">
        <v>465</v>
      </c>
      <c r="CG58" s="775"/>
      <c r="CH58" s="1023">
        <v>275</v>
      </c>
      <c r="CI58" s="765"/>
      <c r="CJ58" s="57" t="s">
        <v>97</v>
      </c>
      <c r="CK58" s="58"/>
      <c r="CL58" s="58"/>
      <c r="CM58" s="58"/>
      <c r="CN58" s="58"/>
      <c r="CO58" s="58"/>
      <c r="CP58" s="57"/>
      <c r="CQ58" s="57"/>
      <c r="CT58" s="261" t="s">
        <v>467</v>
      </c>
      <c r="CU58" s="1009">
        <f>CH50*CH57*0.5*SUM(CH59:CI61)/(4*CU56)</f>
        <v>186.52140481555634</v>
      </c>
      <c r="CV58" s="1010"/>
      <c r="CW58" s="222"/>
      <c r="CX58" s="248"/>
      <c r="CY58" s="414"/>
      <c r="CZ58" s="1008" t="s">
        <v>465</v>
      </c>
      <c r="DA58" s="998"/>
      <c r="DB58" s="999">
        <v>275</v>
      </c>
      <c r="DC58" s="1000"/>
      <c r="DD58" s="222" t="s">
        <v>97</v>
      </c>
      <c r="DE58" s="223"/>
      <c r="DF58" s="222"/>
      <c r="DG58" s="222"/>
      <c r="DH58" s="222"/>
      <c r="DI58" s="222"/>
      <c r="DJ58" s="222"/>
      <c r="DK58" s="222"/>
      <c r="DL58" s="222"/>
      <c r="DN58" s="261" t="s">
        <v>467</v>
      </c>
      <c r="DO58" s="1009">
        <f>DB50*DB57*0.5*SUM(DB59:DC61)/(4*DO56)</f>
        <v>473.69602970029035</v>
      </c>
      <c r="DP58" s="1010"/>
      <c r="DQ58" s="223"/>
      <c r="DR58" s="248"/>
      <c r="DS58" s="414"/>
      <c r="DT58" s="1008" t="s">
        <v>465</v>
      </c>
      <c r="DU58" s="998"/>
      <c r="DV58" s="999">
        <v>275</v>
      </c>
      <c r="DW58" s="1000"/>
      <c r="DX58" s="222" t="s">
        <v>97</v>
      </c>
      <c r="DY58" s="223"/>
      <c r="DZ58" s="222"/>
      <c r="EA58" s="222"/>
      <c r="EB58" s="222"/>
      <c r="EC58" s="222"/>
      <c r="ED58" s="222"/>
      <c r="EE58" s="222"/>
      <c r="EF58" s="222"/>
      <c r="EH58" s="261" t="s">
        <v>467</v>
      </c>
      <c r="EI58" s="1009">
        <f>DV50*DV57*0.5*SUM(DV59:DW61)/(4*EI56)</f>
        <v>481.14344179805431</v>
      </c>
      <c r="EJ58" s="1010"/>
      <c r="EK58" s="223"/>
      <c r="EL58" s="248"/>
      <c r="EM58" s="414"/>
      <c r="EN58" s="1008" t="s">
        <v>465</v>
      </c>
      <c r="EO58" s="998"/>
      <c r="EP58" s="999">
        <v>275</v>
      </c>
      <c r="EQ58" s="1000"/>
      <c r="ER58" s="222" t="s">
        <v>97</v>
      </c>
      <c r="ES58" s="223"/>
      <c r="ET58" s="222"/>
      <c r="EU58" s="222"/>
      <c r="EV58" s="222"/>
      <c r="EW58" s="222"/>
      <c r="EX58" s="222"/>
      <c r="EY58" s="222"/>
      <c r="EZ58" s="222"/>
      <c r="FB58" s="261" t="s">
        <v>467</v>
      </c>
      <c r="FC58" s="1009">
        <f>EP50*EP57*0.5*SUM(EP59:EQ61)/(4*FC56)</f>
        <v>287.8455116816981</v>
      </c>
      <c r="FD58" s="1010"/>
      <c r="FE58" s="223"/>
      <c r="FF58" s="248"/>
      <c r="FG58" s="414"/>
      <c r="FH58" s="1008" t="s">
        <v>465</v>
      </c>
      <c r="FI58" s="998"/>
      <c r="FJ58" s="999">
        <v>275</v>
      </c>
      <c r="FK58" s="1000"/>
      <c r="FL58" s="222" t="s">
        <v>97</v>
      </c>
      <c r="FM58" s="223"/>
      <c r="FN58" s="222"/>
      <c r="FO58" s="222"/>
      <c r="FP58" s="222"/>
      <c r="FQ58" s="222"/>
      <c r="FR58" s="222"/>
      <c r="FS58" s="222"/>
      <c r="FT58" s="222"/>
      <c r="FV58" s="261" t="s">
        <v>467</v>
      </c>
      <c r="FW58" s="1009">
        <f>FJ50*FJ57*0.5*SUM(FJ59:FK61)/(4*FW56)</f>
        <v>920.97320793509232</v>
      </c>
      <c r="FX58" s="1010"/>
      <c r="FY58" s="223"/>
      <c r="FZ58" s="248"/>
      <c r="GA58" s="414"/>
      <c r="GB58" s="1008" t="s">
        <v>465</v>
      </c>
      <c r="GC58" s="998"/>
      <c r="GD58" s="999">
        <v>275</v>
      </c>
      <c r="GE58" s="1000"/>
      <c r="GF58" s="222" t="s">
        <v>97</v>
      </c>
      <c r="GG58" s="223"/>
      <c r="GH58" s="222"/>
      <c r="GI58" s="222"/>
      <c r="GJ58" s="222"/>
      <c r="GK58" s="222"/>
      <c r="GL58" s="222"/>
      <c r="GM58" s="222"/>
      <c r="GN58" s="222"/>
      <c r="GP58" s="261" t="s">
        <v>467</v>
      </c>
      <c r="GQ58" s="1009">
        <f>GD50*GD57*0.5*SUM(GD59:GE61)/(4*GQ56)</f>
        <v>219.59887731884066</v>
      </c>
      <c r="GR58" s="1010"/>
      <c r="GS58" s="223"/>
      <c r="GT58" s="248"/>
      <c r="GU58" s="414"/>
      <c r="GV58" s="1008" t="s">
        <v>465</v>
      </c>
      <c r="GW58" s="998"/>
      <c r="GX58" s="999">
        <v>275</v>
      </c>
      <c r="GY58" s="1000"/>
      <c r="GZ58" s="222" t="s">
        <v>97</v>
      </c>
      <c r="HA58" s="223"/>
      <c r="HB58" s="222"/>
      <c r="HC58" s="222"/>
      <c r="HD58" s="222"/>
      <c r="HE58" s="222"/>
      <c r="HF58" s="222"/>
      <c r="HG58" s="222"/>
      <c r="HH58" s="222"/>
      <c r="HJ58" s="261" t="s">
        <v>467</v>
      </c>
      <c r="HK58" s="1009">
        <f>GX50*GX57*0.5*SUM(GX59:GY61)/(4*HK56)</f>
        <v>353.64776920496485</v>
      </c>
      <c r="HL58" s="1010"/>
      <c r="HM58" s="223"/>
      <c r="HN58" s="248"/>
      <c r="HO58" s="414"/>
      <c r="HP58" s="1008" t="s">
        <v>465</v>
      </c>
      <c r="HQ58" s="998"/>
      <c r="HR58" s="999">
        <v>275</v>
      </c>
      <c r="HS58" s="1000"/>
      <c r="HT58" s="222" t="s">
        <v>97</v>
      </c>
      <c r="HU58" s="223"/>
      <c r="HV58" s="222"/>
      <c r="HW58" s="222"/>
      <c r="HX58" s="222"/>
      <c r="HY58" s="222"/>
      <c r="HZ58" s="222"/>
      <c r="IA58" s="222"/>
      <c r="IB58" s="222"/>
      <c r="ID58" s="261" t="s">
        <v>467</v>
      </c>
      <c r="IE58" s="1009">
        <f>HR50*HR57*0.5*SUM(HR59:HS61)/(4*IE56)</f>
        <v>377.99075164473413</v>
      </c>
      <c r="IF58" s="1010"/>
      <c r="IG58" s="223"/>
      <c r="IH58" s="248"/>
      <c r="II58" s="414"/>
      <c r="IJ58" s="1008" t="s">
        <v>465</v>
      </c>
      <c r="IK58" s="998"/>
      <c r="IL58" s="999">
        <v>275</v>
      </c>
      <c r="IM58" s="1000"/>
      <c r="IN58" s="222" t="s">
        <v>97</v>
      </c>
      <c r="IO58" s="223"/>
      <c r="IP58" s="222"/>
      <c r="IQ58" s="222"/>
      <c r="IR58" s="222"/>
      <c r="IS58" s="222"/>
      <c r="IT58" s="222"/>
      <c r="IU58" s="222"/>
      <c r="IV58" s="222"/>
      <c r="IX58" s="261" t="s">
        <v>467</v>
      </c>
      <c r="IY58" s="1009">
        <f>IL50*IL57*0.5*SUM(IL59:IM61)/(4*IY56)</f>
        <v>261.77792687017779</v>
      </c>
      <c r="IZ58" s="1010"/>
      <c r="JA58" s="223"/>
      <c r="JB58" s="248"/>
      <c r="JC58" s="414"/>
      <c r="JD58" s="1008" t="s">
        <v>465</v>
      </c>
      <c r="JE58" s="998"/>
      <c r="JF58" s="999">
        <v>275</v>
      </c>
      <c r="JG58" s="1000"/>
      <c r="JH58" s="222" t="s">
        <v>97</v>
      </c>
      <c r="JI58" s="223"/>
      <c r="JJ58" s="222"/>
      <c r="JK58" s="222"/>
      <c r="JL58" s="222"/>
      <c r="JM58" s="222"/>
      <c r="JN58" s="222"/>
      <c r="JO58" s="222"/>
      <c r="JP58" s="222"/>
      <c r="JR58" s="261" t="s">
        <v>467</v>
      </c>
      <c r="JS58" s="1009" t="e">
        <f>JF50*JF57*0.5*SUM(JF59:JG61)/(4*JS56)</f>
        <v>#DIV/0!</v>
      </c>
      <c r="JT58" s="1010"/>
      <c r="JU58" s="223"/>
      <c r="JV58" s="248"/>
      <c r="JW58" s="414"/>
      <c r="JX58" s="1008" t="s">
        <v>465</v>
      </c>
      <c r="JY58" s="998"/>
      <c r="JZ58" s="999">
        <v>275</v>
      </c>
      <c r="KA58" s="1000"/>
      <c r="KB58" s="222" t="s">
        <v>97</v>
      </c>
      <c r="KC58" s="223"/>
      <c r="KD58" s="222"/>
      <c r="KE58" s="222"/>
      <c r="KF58" s="222"/>
      <c r="KG58" s="222"/>
      <c r="KH58" s="222"/>
      <c r="KI58" s="222"/>
      <c r="KJ58" s="222"/>
      <c r="KL58" s="261" t="s">
        <v>467</v>
      </c>
      <c r="KM58" s="1009" t="e">
        <f>JZ50*JZ57*0.5*SUM(JZ59:KA61)/(4*KM56)</f>
        <v>#DIV/0!</v>
      </c>
      <c r="KN58" s="1010"/>
      <c r="KO58" s="223"/>
      <c r="KP58" s="248"/>
      <c r="KQ58" s="414"/>
      <c r="KR58" s="1008" t="s">
        <v>465</v>
      </c>
      <c r="KS58" s="998"/>
      <c r="KT58" s="999">
        <v>275</v>
      </c>
      <c r="KU58" s="1000"/>
      <c r="KV58" s="222" t="s">
        <v>97</v>
      </c>
      <c r="KW58" s="223"/>
      <c r="KX58" s="222"/>
      <c r="KY58" s="222"/>
      <c r="KZ58" s="222"/>
      <c r="LA58" s="222"/>
      <c r="LB58" s="222"/>
      <c r="LC58" s="222"/>
      <c r="LD58" s="222"/>
      <c r="LF58" s="261" t="s">
        <v>467</v>
      </c>
      <c r="LG58" s="1009" t="e">
        <f>KT50*KT57*0.5*SUM(KT59:KU61)/(4*LG56)</f>
        <v>#DIV/0!</v>
      </c>
      <c r="LH58" s="1010"/>
      <c r="LI58" s="223"/>
      <c r="LJ58" s="248"/>
      <c r="LK58" s="414"/>
      <c r="LL58" s="1008" t="s">
        <v>465</v>
      </c>
      <c r="LM58" s="998"/>
      <c r="LN58" s="999">
        <v>275</v>
      </c>
      <c r="LO58" s="1000"/>
      <c r="LP58" s="222" t="s">
        <v>97</v>
      </c>
      <c r="LQ58" s="223"/>
      <c r="LR58" s="222"/>
      <c r="LS58" s="222"/>
      <c r="LT58" s="222"/>
      <c r="LU58" s="222"/>
      <c r="LV58" s="222"/>
      <c r="LW58" s="222"/>
      <c r="LX58" s="222"/>
      <c r="LZ58" s="261" t="s">
        <v>467</v>
      </c>
      <c r="MA58" s="1009" t="e">
        <f>LN50*LN57*0.5*SUM(LN59:LO61)/(4*MA56)</f>
        <v>#DIV/0!</v>
      </c>
      <c r="MB58" s="1010"/>
      <c r="MC58" s="223"/>
      <c r="MD58" s="248"/>
    </row>
    <row r="59" spans="1:342" ht="12.75" x14ac:dyDescent="0.2">
      <c r="A59" s="244"/>
      <c r="B59" s="998"/>
      <c r="C59" s="998"/>
      <c r="D59" s="998"/>
      <c r="E59" s="998"/>
      <c r="F59" s="998"/>
      <c r="G59" s="998"/>
      <c r="H59" s="998"/>
      <c r="I59" s="998"/>
      <c r="J59" s="998"/>
      <c r="K59" s="998"/>
      <c r="L59" s="998"/>
      <c r="M59" s="998"/>
      <c r="N59" s="998"/>
      <c r="O59" s="998"/>
      <c r="P59" s="998"/>
      <c r="Q59" s="998"/>
      <c r="R59" s="998"/>
      <c r="S59" s="222"/>
      <c r="T59" s="386"/>
      <c r="U59" s="222"/>
      <c r="V59" s="1051"/>
      <c r="W59" s="1051"/>
      <c r="X59" s="1051"/>
      <c r="Y59" s="1051"/>
      <c r="Z59" s="1051"/>
      <c r="AA59" s="1051"/>
      <c r="AB59" s="1051"/>
      <c r="AC59" s="1051"/>
      <c r="AD59" s="1051"/>
      <c r="AE59" s="1051"/>
      <c r="AF59" s="1051"/>
      <c r="AG59" s="1051"/>
      <c r="AH59" s="1051"/>
      <c r="AI59" s="1051"/>
      <c r="AJ59" s="1051"/>
      <c r="AK59" s="1051"/>
      <c r="AL59" s="1051"/>
      <c r="AM59" s="222"/>
      <c r="AN59" s="419"/>
      <c r="AO59" s="985" t="s">
        <v>469</v>
      </c>
      <c r="AP59" s="1052"/>
      <c r="AQ59" s="1043">
        <v>18</v>
      </c>
      <c r="AR59" s="1053"/>
      <c r="AS59" s="57" t="s">
        <v>470</v>
      </c>
      <c r="AT59" s="57"/>
      <c r="AU59" s="57"/>
      <c r="AV59" s="57"/>
      <c r="AW59" s="1" t="str" cm="1">
        <f t="array" ref="AW59">_xlfn.IFS(
    AQ59&lt;'Chassis Pics'!$X$12, "Test panel with the thicker core must be tested, see T3.6.4.",
    AQ59&gt;(0.66^(-1))*'Chassis Pics'!$X$12, "Test panel vs. used core thickness not in line with T3.6.4 (66%).",
    OR(AQ59&gt;='Chassis Pics'!$X$12, AQ59&lt;=(0.66^(-1))*'Chassis Pics'!$X$12,""), "","",""
)</f>
        <v/>
      </c>
      <c r="AY59" s="57"/>
      <c r="AZ59" s="232"/>
      <c r="BI59" s="58"/>
      <c r="BJ59" s="233"/>
      <c r="BK59" s="386"/>
      <c r="BL59" s="1059" t="s">
        <v>469</v>
      </c>
      <c r="BM59" s="1060"/>
      <c r="BN59" s="1043">
        <v>18</v>
      </c>
      <c r="BO59" s="765"/>
      <c r="BP59" s="57" t="s">
        <v>470</v>
      </c>
      <c r="BQ59" s="57"/>
      <c r="BR59" s="57"/>
      <c r="BS59" s="57"/>
      <c r="BT59" s="1" t="str" cm="1">
        <f t="array" ref="BT59">_xlfn.IFS(
    BN59&lt;'Chassis Pics'!$X$12, "Test panel with the thicker core must be tested, see T3.6.4.",
    BN59&gt;(0.66^(-1))*'Chassis Pics'!$X$12, "Test panel vs. used core thickness not in line with T3.6.4 (66%).",
    OR(BN59&gt;='Chassis Pics'!$X$12, BN59&lt;=(0.66^(-1))*'Chassis Pics'!$X$12,""), "","",""
)</f>
        <v/>
      </c>
      <c r="BV59" s="57"/>
      <c r="BY59" s="58"/>
      <c r="BZ59" s="58"/>
      <c r="CA59" s="58"/>
      <c r="CB59" s="58"/>
      <c r="CC59" s="58"/>
      <c r="CD59" s="233"/>
      <c r="CE59" s="414"/>
      <c r="CF59" s="1059" t="s">
        <v>469</v>
      </c>
      <c r="CG59" s="1060"/>
      <c r="CH59" s="1043">
        <v>18</v>
      </c>
      <c r="CI59" s="765"/>
      <c r="CJ59" s="57" t="s">
        <v>470</v>
      </c>
      <c r="CK59" s="57"/>
      <c r="CL59" s="57"/>
      <c r="CM59" s="57"/>
      <c r="CN59" s="1" t="str" cm="1">
        <f t="array" ref="CN59">_xlfn.IFS(
    CH59&lt;'Chassis Pics'!$X$12, "Test panel with the thicker core must be tested, see T3.6.4.",
    CH59&gt;(0.66^(-1))*'Chassis Pics'!$X$12, "Test panel vs. used core thickness not in line with T3.6.4 (66%).",
    OR(CH59&gt;='Chassis Pics'!$X$12, CH59&lt;=(0.66^(-1))*'Chassis Pics'!$X$12,""), "","",""
)</f>
        <v/>
      </c>
      <c r="CO59" s="1"/>
      <c r="CP59" s="223"/>
      <c r="CQ59" s="223"/>
      <c r="CR59" s="223"/>
      <c r="CS59" s="223"/>
      <c r="CT59" s="223"/>
      <c r="CU59" s="223"/>
      <c r="CV59" s="223"/>
      <c r="CW59" s="223"/>
      <c r="CX59" s="248"/>
      <c r="CY59" s="414"/>
      <c r="CZ59" s="1008" t="s">
        <v>469</v>
      </c>
      <c r="DA59" s="1011"/>
      <c r="DB59" s="1012">
        <v>10</v>
      </c>
      <c r="DC59" s="1000"/>
      <c r="DD59" s="222" t="s">
        <v>470</v>
      </c>
      <c r="DE59" s="222"/>
      <c r="DF59" s="223"/>
      <c r="DG59" s="223"/>
      <c r="DH59" s="1" t="str" cm="1">
        <f t="array" ref="DH59">_xlfn.IFS(
    DB59&lt;'Chassis Pics'!$X$12, "Test panel with the thicker core must be tested, see T3.6.4.",
    DB59&gt;(0.66^(-1))*'Chassis Pics'!$X$12, "Test panel vs. used core thickness not in line with T3.6.4 (66%).",
    OR(DB59&gt;='Chassis Pics'!$X$12, DB59&lt;=(0.66^(-1))*'Chassis Pics'!$X$12,""), "","",""
)</f>
        <v>Test panel with the thicker core must be tested, see T3.6.4.</v>
      </c>
      <c r="DI59" s="223"/>
      <c r="DJ59" s="223"/>
      <c r="DK59" s="223"/>
      <c r="DL59" s="223"/>
      <c r="DM59" s="223"/>
      <c r="DN59" s="223"/>
      <c r="DO59" s="223"/>
      <c r="DP59" s="223"/>
      <c r="DQ59" s="223"/>
      <c r="DR59" s="248"/>
      <c r="DS59" s="414"/>
      <c r="DT59" s="1008" t="s">
        <v>469</v>
      </c>
      <c r="DU59" s="1011"/>
      <c r="DV59" s="1012">
        <v>18</v>
      </c>
      <c r="DW59" s="1000"/>
      <c r="DX59" s="222" t="s">
        <v>470</v>
      </c>
      <c r="DY59" s="222"/>
      <c r="DZ59" s="223"/>
      <c r="EA59" s="223"/>
      <c r="EB59" s="1" t="str" cm="1">
        <f t="array" ref="EB59">_xlfn.IFS(
    DV59&lt;'Chassis Pics'!$X$12, "Test panel with the thicker core must be tested, see T3.6.4.",
    DV59&gt;(0.66^(-1))*'Chassis Pics'!$X$12, "Test panel vs. used core thickness not in line with T3.6.4 (66%).",
    OR(DV59&gt;='Chassis Pics'!$X$12, DV59&lt;=(0.66^(-1))*'Chassis Pics'!$X$12,""), "","",""
)</f>
        <v/>
      </c>
      <c r="EC59" s="223"/>
      <c r="ED59" s="223"/>
      <c r="EE59" s="223"/>
      <c r="EF59" s="223"/>
      <c r="EG59" s="223"/>
      <c r="EH59" s="223"/>
      <c r="EI59" s="223"/>
      <c r="EJ59" s="223"/>
      <c r="EK59" s="223"/>
      <c r="EL59" s="248"/>
      <c r="EM59" s="414"/>
      <c r="EN59" s="1008" t="s">
        <v>469</v>
      </c>
      <c r="EO59" s="1011"/>
      <c r="EP59" s="1012">
        <v>18</v>
      </c>
      <c r="EQ59" s="1000"/>
      <c r="ER59" s="222" t="s">
        <v>470</v>
      </c>
      <c r="ES59" s="222"/>
      <c r="ET59" s="223"/>
      <c r="EU59" s="223"/>
      <c r="EV59" s="1" t="str" cm="1">
        <f t="array" ref="EV59">_xlfn.IFS(
    EP59&lt;'Chassis Pics'!$X$12, "Test panel with the thicker core must be tested, see T3.6.4.",
    EP59&gt;(0.66^(-1))*'Chassis Pics'!$X$12, "Test panel vs. used core thickness not in line with T3.6.4 (66%).",
    OR(EP59&gt;='Chassis Pics'!$X$12, EP59&lt;=(0.66^(-1))*'Chassis Pics'!$X$12,""), "","",""
)</f>
        <v/>
      </c>
      <c r="EW59" s="223"/>
      <c r="EX59" s="223"/>
      <c r="EY59" s="223"/>
      <c r="EZ59" s="223"/>
      <c r="FA59" s="223"/>
      <c r="FB59" s="223"/>
      <c r="FC59" s="223"/>
      <c r="FD59" s="223"/>
      <c r="FE59" s="223"/>
      <c r="FF59" s="248"/>
      <c r="FG59" s="414"/>
      <c r="FH59" s="1008" t="s">
        <v>469</v>
      </c>
      <c r="FI59" s="1011"/>
      <c r="FJ59" s="1012">
        <v>10</v>
      </c>
      <c r="FK59" s="1000"/>
      <c r="FL59" s="222" t="s">
        <v>470</v>
      </c>
      <c r="FM59" s="222"/>
      <c r="FN59" s="223"/>
      <c r="FO59" s="223"/>
      <c r="FP59" s="1" t="str" cm="1">
        <f t="array" ref="FP59">_xlfn.IFS(
    FJ59&lt;'Chassis Pics'!$X$12, "Test panel with the thicker core must be tested, see T3.6.4.",
    FJ59&gt;(0.66^(-1))*'Chassis Pics'!$X$12, "Test panel vs. used core thickness not in line with T3.6.4 (66%).",
    OR(FJ59&gt;='Chassis Pics'!$X$12, FJ59&lt;=(0.66^(-1))*'Chassis Pics'!$X$12,""), "","",""
)</f>
        <v>Test panel with the thicker core must be tested, see T3.6.4.</v>
      </c>
      <c r="FQ59" s="223"/>
      <c r="FR59" s="223"/>
      <c r="FS59" s="223"/>
      <c r="FT59" s="223"/>
      <c r="FU59" s="223"/>
      <c r="FV59" s="223"/>
      <c r="FW59" s="223"/>
      <c r="FX59" s="223"/>
      <c r="FY59" s="223"/>
      <c r="FZ59" s="248"/>
      <c r="GA59" s="414"/>
      <c r="GB59" s="1008" t="s">
        <v>469</v>
      </c>
      <c r="GC59" s="1011"/>
      <c r="GD59" s="1012">
        <v>18</v>
      </c>
      <c r="GE59" s="1000"/>
      <c r="GF59" s="222" t="s">
        <v>470</v>
      </c>
      <c r="GG59" s="222"/>
      <c r="GH59" s="223"/>
      <c r="GI59" s="223"/>
      <c r="GJ59" s="1" t="str" cm="1">
        <f t="array" ref="GJ59">_xlfn.IFS(
    GD59&lt;'Chassis Pics'!$X$12, "Test panel with the thicker core must be tested, see T3.6.4.",
    GD59&gt;(0.66^(-1))*'Chassis Pics'!$X$12, "Test panel vs. used core thickness not in line with T3.6.4 (66%).",
    OR(GD59&gt;='Chassis Pics'!$X$12, GD59&lt;=(0.66^(-1))*'Chassis Pics'!$X$12,""), "","",""
)</f>
        <v/>
      </c>
      <c r="GK59" s="223"/>
      <c r="GL59" s="223"/>
      <c r="GM59" s="223"/>
      <c r="GN59" s="223"/>
      <c r="GO59" s="223"/>
      <c r="GP59" s="223"/>
      <c r="GQ59" s="223"/>
      <c r="GR59" s="223"/>
      <c r="GS59" s="223"/>
      <c r="GT59" s="248"/>
      <c r="GU59" s="414"/>
      <c r="GV59" s="1008" t="s">
        <v>469</v>
      </c>
      <c r="GW59" s="1011"/>
      <c r="GX59" s="1012">
        <v>18</v>
      </c>
      <c r="GY59" s="1000"/>
      <c r="GZ59" s="222" t="s">
        <v>470</v>
      </c>
      <c r="HA59" s="222"/>
      <c r="HB59" s="223"/>
      <c r="HC59" s="223"/>
      <c r="HD59" s="1" t="str" cm="1">
        <f t="array" ref="HD59">_xlfn.IFS(
    GX59&lt;'Chassis Pics'!$X$12, "Test panel with the thicker core must be tested, see T3.6.4.",
    GX59&gt;(0.66^(-1))*'Chassis Pics'!$X$12, "Test panel vs. used core thickness not in line with T3.6.4 (66%).",
    OR(GX59&gt;='Chassis Pics'!$X$12, GX59&lt;=(0.66^(-1))*'Chassis Pics'!$X$12,""), "","",""
)</f>
        <v/>
      </c>
      <c r="HE59" s="223"/>
      <c r="HF59" s="223"/>
      <c r="HG59" s="223"/>
      <c r="HH59" s="223"/>
      <c r="HI59" s="223"/>
      <c r="HJ59" s="223"/>
      <c r="HK59" s="223"/>
      <c r="HL59" s="223"/>
      <c r="HM59" s="223"/>
      <c r="HN59" s="248"/>
      <c r="HO59" s="414"/>
      <c r="HP59" s="1008" t="s">
        <v>469</v>
      </c>
      <c r="HQ59" s="1011"/>
      <c r="HR59" s="1012">
        <v>18</v>
      </c>
      <c r="HS59" s="1000"/>
      <c r="HT59" s="222" t="s">
        <v>470</v>
      </c>
      <c r="HU59" s="222"/>
      <c r="HV59" s="223"/>
      <c r="HW59" s="223"/>
      <c r="HX59" s="1" t="str" cm="1">
        <f t="array" ref="HX59">_xlfn.IFS(
    HR59&lt;'Chassis Pics'!$X$12, "Test panel with the thicker core must be tested, see T3.6.4.",
    HR59&gt;(0.66^(-1))*'Chassis Pics'!$X$12, "Test panel vs. used core thickness not in line with T3.6.4 (66%).",
    OR(HR59&gt;='Chassis Pics'!$X$12, HR59&lt;=(0.66^(-1))*'Chassis Pics'!$X$12,""), "","",""
)</f>
        <v/>
      </c>
      <c r="HY59" s="223"/>
      <c r="HZ59" s="223"/>
      <c r="IA59" s="223"/>
      <c r="IB59" s="223"/>
      <c r="IC59" s="223"/>
      <c r="ID59" s="223"/>
      <c r="IE59" s="223"/>
      <c r="IF59" s="223"/>
      <c r="IG59" s="223"/>
      <c r="IH59" s="248"/>
      <c r="II59" s="414"/>
      <c r="IJ59" s="1008" t="s">
        <v>469</v>
      </c>
      <c r="IK59" s="1011"/>
      <c r="IL59" s="1012">
        <v>18</v>
      </c>
      <c r="IM59" s="1000"/>
      <c r="IN59" s="222" t="s">
        <v>470</v>
      </c>
      <c r="IO59" s="222"/>
      <c r="IP59" s="223"/>
      <c r="IQ59" s="223"/>
      <c r="IR59" s="1" t="str" cm="1">
        <f t="array" ref="IR59">_xlfn.IFS(
    IL59&lt;'Chassis Pics'!$X$12, "Test panel with the thicker core must be tested, see T3.6.4.",
    IL59&gt;(0.66^(-1))*'Chassis Pics'!$X$12, "Test panel vs. used core thickness not in line with T3.6.4 (66%).",
    OR(IL59&gt;='Chassis Pics'!$X$12, IL59&lt;=(0.66^(-1))*'Chassis Pics'!$X$12,""), "","",""
)</f>
        <v/>
      </c>
      <c r="IS59" s="223"/>
      <c r="IT59" s="223"/>
      <c r="IU59" s="223"/>
      <c r="IV59" s="223"/>
      <c r="IW59" s="223"/>
      <c r="IX59" s="223"/>
      <c r="IY59" s="223"/>
      <c r="IZ59" s="223"/>
      <c r="JA59" s="223"/>
      <c r="JB59" s="248"/>
      <c r="JC59" s="414"/>
      <c r="JD59" s="1008" t="s">
        <v>469</v>
      </c>
      <c r="JE59" s="1011"/>
      <c r="JF59" s="1012"/>
      <c r="JG59" s="1000"/>
      <c r="JH59" s="222" t="s">
        <v>470</v>
      </c>
      <c r="JI59" s="222"/>
      <c r="JJ59" s="223"/>
      <c r="JK59" s="223"/>
      <c r="JL59" s="1" t="str" cm="1">
        <f t="array" ref="JL59">_xlfn.IFS(
    JF59&lt;'Chassis Pics'!$X$12, "Test panel with the thicker core must be tested, see T3.6.4.",
    JF59&gt;(0.66^(-1))*'Chassis Pics'!$X$12, "Test panel vs. used core thickness not in line with T3.6.4 (66%).",
    OR(JF59&gt;='Chassis Pics'!$X$12, JF59&lt;=(0.66^(-1))*'Chassis Pics'!$X$12,""), "","",""
)</f>
        <v>Test panel with the thicker core must be tested, see T3.6.4.</v>
      </c>
      <c r="JM59" s="223"/>
      <c r="JN59" s="223"/>
      <c r="JO59" s="223"/>
      <c r="JP59" s="223"/>
      <c r="JQ59" s="223"/>
      <c r="JR59" s="223"/>
      <c r="JS59" s="223"/>
      <c r="JT59" s="223"/>
      <c r="JU59" s="223"/>
      <c r="JV59" s="248"/>
      <c r="JW59" s="414"/>
      <c r="JX59" s="1008" t="s">
        <v>469</v>
      </c>
      <c r="JY59" s="1011"/>
      <c r="JZ59" s="1012"/>
      <c r="KA59" s="1000"/>
      <c r="KB59" s="222" t="s">
        <v>470</v>
      </c>
      <c r="KC59" s="222"/>
      <c r="KD59" s="223"/>
      <c r="KE59" s="223"/>
      <c r="KF59" s="1" t="str" cm="1">
        <f t="array" ref="KF59">_xlfn.IFS(
    JZ59&lt;'Chassis Pics'!$X$12, "Test panel with the thicker core must be tested, see T3.6.4.",
    JZ59&gt;(0.66^(-1))*'Chassis Pics'!$X$12, "Test panel vs. used core thickness not in line with T3.6.4 (66%).",
    OR(JZ59&gt;='Chassis Pics'!$X$12, JZ59&lt;=(0.66^(-1))*'Chassis Pics'!$X$12,""), "","",""
)</f>
        <v>Test panel with the thicker core must be tested, see T3.6.4.</v>
      </c>
      <c r="KG59" s="223"/>
      <c r="KH59" s="223"/>
      <c r="KI59" s="223"/>
      <c r="KJ59" s="223"/>
      <c r="KK59" s="223"/>
      <c r="KL59" s="223"/>
      <c r="KM59" s="223"/>
      <c r="KN59" s="223"/>
      <c r="KO59" s="223"/>
      <c r="KP59" s="248"/>
      <c r="KQ59" s="414"/>
      <c r="KR59" s="1008" t="s">
        <v>469</v>
      </c>
      <c r="KS59" s="1011"/>
      <c r="KT59" s="1012"/>
      <c r="KU59" s="1000"/>
      <c r="KV59" s="222" t="s">
        <v>470</v>
      </c>
      <c r="KW59" s="222"/>
      <c r="KX59" s="223"/>
      <c r="KY59" s="223"/>
      <c r="KZ59" s="1" t="str" cm="1">
        <f t="array" ref="KZ59">_xlfn.IFS(
    KT59&lt;'Chassis Pics'!$X$12, "Test panel with the thicker core must be tested, see T3.6.4.",
    KT59&gt;(0.66^(-1))*'Chassis Pics'!$X$12, "Test panel vs. used core thickness not in line with T3.6.4 (66%).",
    OR(KT59&gt;='Chassis Pics'!$X$12, KT59&lt;=(0.66^(-1))*'Chassis Pics'!$X$12,""), "","",""
)</f>
        <v>Test panel with the thicker core must be tested, see T3.6.4.</v>
      </c>
      <c r="LA59" s="223"/>
      <c r="LB59" s="223"/>
      <c r="LC59" s="223"/>
      <c r="LD59" s="223"/>
      <c r="LE59" s="223"/>
      <c r="LF59" s="223"/>
      <c r="LG59" s="223"/>
      <c r="LH59" s="223"/>
      <c r="LI59" s="223"/>
      <c r="LJ59" s="248"/>
      <c r="LK59" s="414"/>
      <c r="LL59" s="1008" t="s">
        <v>469</v>
      </c>
      <c r="LM59" s="1011"/>
      <c r="LN59" s="1012"/>
      <c r="LO59" s="1000"/>
      <c r="LP59" s="222" t="s">
        <v>470</v>
      </c>
      <c r="LQ59" s="222"/>
      <c r="LR59" s="223"/>
      <c r="LS59" s="223"/>
      <c r="LT59" s="1" t="str" cm="1">
        <f t="array" ref="LT59">_xlfn.IFS(
    LN59&lt;'Chassis Pics'!$X$12, "Test panel with the thicker core must be tested, see T3.6.4.",
    LN59&gt;(0.66^(-1))*'Chassis Pics'!$X$12, "Test panel vs. used core thickness not in line with T3.6.4 (66%).",
    OR(LN59&gt;='Chassis Pics'!$X$12, LN59&lt;=(0.66^(-1))*'Chassis Pics'!$X$12,""), "","",""
)</f>
        <v>Test panel with the thicker core must be tested, see T3.6.4.</v>
      </c>
      <c r="LU59" s="223"/>
      <c r="LV59" s="223"/>
      <c r="LW59" s="223"/>
      <c r="LX59" s="223"/>
      <c r="LY59" s="223"/>
      <c r="LZ59" s="223"/>
      <c r="MA59" s="223"/>
      <c r="MB59" s="223"/>
      <c r="MC59" s="223"/>
      <c r="MD59" s="248"/>
    </row>
    <row r="60" spans="1:342" ht="14.25" x14ac:dyDescent="0.25">
      <c r="A60" s="244"/>
      <c r="B60" s="232"/>
      <c r="C60" s="232"/>
      <c r="D60" s="232"/>
      <c r="E60" s="232"/>
      <c r="F60" s="232"/>
      <c r="G60" s="232"/>
      <c r="H60" s="232"/>
      <c r="I60" s="232"/>
      <c r="J60" s="232"/>
      <c r="K60" s="232"/>
      <c r="L60" s="232"/>
      <c r="M60" s="232"/>
      <c r="N60" s="232"/>
      <c r="O60" s="232"/>
      <c r="P60" s="232"/>
      <c r="Q60" s="232"/>
      <c r="R60" s="232"/>
      <c r="S60" s="222"/>
      <c r="T60" s="386"/>
      <c r="U60" s="222"/>
      <c r="V60" s="239"/>
      <c r="W60" s="239"/>
      <c r="X60" s="239"/>
      <c r="Y60" s="239"/>
      <c r="Z60" s="239"/>
      <c r="AA60" s="239"/>
      <c r="AB60" s="239"/>
      <c r="AC60" s="239"/>
      <c r="AD60" s="239"/>
      <c r="AE60" s="239"/>
      <c r="AF60" s="239"/>
      <c r="AG60" s="239"/>
      <c r="AH60" s="239"/>
      <c r="AI60" s="239"/>
      <c r="AJ60" s="239"/>
      <c r="AK60" s="239"/>
      <c r="AL60" s="239"/>
      <c r="AM60" s="222"/>
      <c r="AN60" s="419"/>
      <c r="AO60" s="985" t="s">
        <v>471</v>
      </c>
      <c r="AP60" s="1052"/>
      <c r="AQ60" s="1043">
        <v>1.4</v>
      </c>
      <c r="AR60" s="1053"/>
      <c r="AS60" s="57" t="s">
        <v>95</v>
      </c>
      <c r="AT60" s="57"/>
      <c r="AU60" s="57"/>
      <c r="AV60" s="57"/>
      <c r="AW60" s="1" t="str">
        <f>IF(AND(AQ60&lt;0.4*AQ61,AQ60&lt;1),"Asymmetrical lay-up: skin too thin in comparison, see T3.5.4.","")</f>
        <v/>
      </c>
      <c r="AY60" s="57"/>
      <c r="AZ60" s="232"/>
      <c r="BI60" s="58"/>
      <c r="BJ60" s="233"/>
      <c r="BK60" s="388"/>
      <c r="BL60" s="1059" t="s">
        <v>471</v>
      </c>
      <c r="BM60" s="1052"/>
      <c r="BN60" s="1043">
        <v>1.2</v>
      </c>
      <c r="BO60" s="1053"/>
      <c r="BP60" s="57" t="s">
        <v>95</v>
      </c>
      <c r="BQ60" s="57"/>
      <c r="BR60" s="57"/>
      <c r="BS60" s="57"/>
      <c r="BT60" s="1" t="str">
        <f>IF(AND(BN60&lt;0.4*BN61,BN60&lt;1),"Asymmetrical lay-up: skin too thin in comparison, see T3.5.4.","")</f>
        <v/>
      </c>
      <c r="BV60" s="57"/>
      <c r="BW60" s="223"/>
      <c r="BX60" s="223"/>
      <c r="BY60" s="223"/>
      <c r="BZ60" s="223"/>
      <c r="CA60" s="223"/>
      <c r="CB60" s="223"/>
      <c r="CC60" s="223"/>
      <c r="CD60" s="248"/>
      <c r="CE60" s="414"/>
      <c r="CF60" s="1059" t="s">
        <v>471</v>
      </c>
      <c r="CG60" s="1052"/>
      <c r="CH60" s="1043">
        <v>2.75</v>
      </c>
      <c r="CI60" s="1053"/>
      <c r="CJ60" s="57" t="s">
        <v>95</v>
      </c>
      <c r="CK60" s="57"/>
      <c r="CL60" s="57"/>
      <c r="CM60" s="57"/>
      <c r="CN60" s="1" t="str">
        <f>IF(AND(CH60&lt;0.4*CH61,CH60&lt;1),"Asymmetrical lay-up: skin too thin in comparison, see T3.5.4.","")</f>
        <v/>
      </c>
      <c r="CO60" s="1"/>
      <c r="CP60" s="223"/>
      <c r="CQ60" s="223"/>
      <c r="CR60" s="223"/>
      <c r="CS60" s="223"/>
      <c r="CT60" s="223"/>
      <c r="CU60" s="223"/>
      <c r="CV60" s="223"/>
      <c r="CW60" s="223"/>
      <c r="CX60" s="248"/>
      <c r="CY60" s="414"/>
      <c r="CZ60" s="985" t="s">
        <v>471</v>
      </c>
      <c r="DA60" s="986"/>
      <c r="DB60" s="987">
        <v>1.1499999999999999</v>
      </c>
      <c r="DC60" s="988"/>
      <c r="DD60" s="222" t="s">
        <v>95</v>
      </c>
      <c r="DE60" s="222"/>
      <c r="DF60" s="223"/>
      <c r="DG60" s="223"/>
      <c r="DH60" s="1" t="str">
        <f>IF(AND(DB60&lt;0.4*DB61,DB60&lt;1),"Asymmetrical lay-up: skin too thin in comparison, see T3.5.4.","")</f>
        <v/>
      </c>
      <c r="DI60" s="223"/>
      <c r="DJ60" s="223"/>
      <c r="DK60" s="223"/>
      <c r="DL60" s="223"/>
      <c r="DM60" s="223"/>
      <c r="DN60" s="223"/>
      <c r="DO60" s="223"/>
      <c r="DP60" s="223"/>
      <c r="DQ60" s="223"/>
      <c r="DR60" s="248"/>
      <c r="DS60" s="414"/>
      <c r="DT60" s="985" t="s">
        <v>471</v>
      </c>
      <c r="DU60" s="986"/>
      <c r="DV60" s="987">
        <v>1</v>
      </c>
      <c r="DW60" s="988"/>
      <c r="DX60" s="222" t="s">
        <v>95</v>
      </c>
      <c r="DY60" s="222"/>
      <c r="DZ60" s="223"/>
      <c r="EA60" s="223"/>
      <c r="EB60" s="1" t="str">
        <f>IF(AND(DV60&lt;0.4*DV61,DV60&lt;1),"Asymmetrical lay-up: skin too thin in comparison, see T3.5.4.","")</f>
        <v/>
      </c>
      <c r="EC60" s="223"/>
      <c r="ED60" s="223"/>
      <c r="EE60" s="223"/>
      <c r="EF60" s="223"/>
      <c r="EG60" s="223"/>
      <c r="EH60" s="223"/>
      <c r="EI60" s="223"/>
      <c r="EJ60" s="223"/>
      <c r="EK60" s="223"/>
      <c r="EL60" s="248"/>
      <c r="EM60" s="414"/>
      <c r="EN60" s="985" t="s">
        <v>471</v>
      </c>
      <c r="EO60" s="986"/>
      <c r="EP60" s="987">
        <v>1.4</v>
      </c>
      <c r="EQ60" s="988"/>
      <c r="ER60" s="222" t="s">
        <v>95</v>
      </c>
      <c r="ES60" s="222"/>
      <c r="ET60" s="223"/>
      <c r="EU60" s="223"/>
      <c r="EV60" s="1" t="str">
        <f>IF(AND(EP60&lt;0.4*EP61,EP60&lt;1),"Asymmetrical lay-up: skin too thin in comparison, see T3.5.4.","")</f>
        <v/>
      </c>
      <c r="EW60" s="223"/>
      <c r="EX60" s="223"/>
      <c r="EY60" s="223"/>
      <c r="EZ60" s="223"/>
      <c r="FA60" s="223"/>
      <c r="FB60" s="223"/>
      <c r="FC60" s="223"/>
      <c r="FD60" s="223"/>
      <c r="FE60" s="223"/>
      <c r="FF60" s="248"/>
      <c r="FG60" s="414"/>
      <c r="FH60" s="985" t="s">
        <v>471</v>
      </c>
      <c r="FI60" s="986"/>
      <c r="FJ60" s="987">
        <v>0.85</v>
      </c>
      <c r="FK60" s="988"/>
      <c r="FL60" s="222" t="s">
        <v>95</v>
      </c>
      <c r="FM60" s="222"/>
      <c r="FN60" s="223"/>
      <c r="FO60" s="223"/>
      <c r="FP60" s="1" t="str">
        <f>IF(AND(FJ60&lt;0.4*FJ61,FJ60&lt;1),"Asymmetrical lay-up: skin too thin in comparison, see T3.5.4.","")</f>
        <v/>
      </c>
      <c r="FQ60" s="223"/>
      <c r="FR60" s="223"/>
      <c r="FS60" s="223"/>
      <c r="FT60" s="223"/>
      <c r="FU60" s="223"/>
      <c r="FV60" s="223"/>
      <c r="FW60" s="223"/>
      <c r="FX60" s="223"/>
      <c r="FY60" s="223"/>
      <c r="FZ60" s="248"/>
      <c r="GA60" s="414"/>
      <c r="GB60" s="985" t="s">
        <v>471</v>
      </c>
      <c r="GC60" s="986"/>
      <c r="GD60" s="987">
        <v>2.35</v>
      </c>
      <c r="GE60" s="988"/>
      <c r="GF60" s="222" t="s">
        <v>95</v>
      </c>
      <c r="GG60" s="222"/>
      <c r="GH60" s="223"/>
      <c r="GI60" s="223"/>
      <c r="GJ60" s="1" t="str">
        <f>IF(AND(GD60&lt;0.4*GD61,GD60&lt;1),"Asymmetrical lay-up: skin too thin in comparison, see T3.5.4.","")</f>
        <v/>
      </c>
      <c r="GK60" s="223"/>
      <c r="GL60" s="223"/>
      <c r="GM60" s="223"/>
      <c r="GN60" s="223"/>
      <c r="GO60" s="223"/>
      <c r="GP60" s="223"/>
      <c r="GQ60" s="223"/>
      <c r="GR60" s="223"/>
      <c r="GS60" s="223"/>
      <c r="GT60" s="248"/>
      <c r="GU60" s="414"/>
      <c r="GV60" s="985" t="s">
        <v>471</v>
      </c>
      <c r="GW60" s="986"/>
      <c r="GX60" s="987">
        <v>1</v>
      </c>
      <c r="GY60" s="988"/>
      <c r="GZ60" s="222" t="s">
        <v>95</v>
      </c>
      <c r="HA60" s="222"/>
      <c r="HB60" s="223"/>
      <c r="HC60" s="223"/>
      <c r="HD60" s="1" t="str">
        <f>IF(AND(GX60&lt;0.4*GX61,GX60&lt;1),"Asymmetrical lay-up: skin too thin in comparison, see T3.5.4.","")</f>
        <v/>
      </c>
      <c r="HE60" s="223"/>
      <c r="HF60" s="223"/>
      <c r="HG60" s="223"/>
      <c r="HH60" s="223"/>
      <c r="HI60" s="223"/>
      <c r="HJ60" s="223"/>
      <c r="HK60" s="223"/>
      <c r="HL60" s="223"/>
      <c r="HM60" s="223"/>
      <c r="HN60" s="248"/>
      <c r="HO60" s="414"/>
      <c r="HP60" s="985" t="s">
        <v>471</v>
      </c>
      <c r="HQ60" s="986"/>
      <c r="HR60" s="987">
        <v>1.4</v>
      </c>
      <c r="HS60" s="988"/>
      <c r="HT60" s="222" t="s">
        <v>95</v>
      </c>
      <c r="HU60" s="222"/>
      <c r="HV60" s="223"/>
      <c r="HW60" s="223"/>
      <c r="HX60" s="1" t="str">
        <f>IF(AND(HR60&lt;0.4*HR61,HR60&lt;1),"Asymmetrical lay-up: skin too thin in comparison, see T3.5.4.","")</f>
        <v/>
      </c>
      <c r="HY60" s="223"/>
      <c r="HZ60" s="223"/>
      <c r="IA60" s="223"/>
      <c r="IB60" s="223"/>
      <c r="IC60" s="223"/>
      <c r="ID60" s="223"/>
      <c r="IE60" s="223"/>
      <c r="IF60" s="223"/>
      <c r="IG60" s="223"/>
      <c r="IH60" s="248"/>
      <c r="II60" s="414"/>
      <c r="IJ60" s="985" t="s">
        <v>471</v>
      </c>
      <c r="IK60" s="986"/>
      <c r="IL60" s="987">
        <v>1</v>
      </c>
      <c r="IM60" s="988"/>
      <c r="IN60" s="222" t="s">
        <v>95</v>
      </c>
      <c r="IO60" s="222"/>
      <c r="IP60" s="223"/>
      <c r="IQ60" s="223"/>
      <c r="IR60" s="1" t="str">
        <f>IF(AND(IL60&lt;0.4*IL61,IL60&lt;1),"Asymmetrical lay-up: skin too thin in comparison, see T3.5.4.","")</f>
        <v/>
      </c>
      <c r="IS60" s="223"/>
      <c r="IT60" s="223"/>
      <c r="IU60" s="223"/>
      <c r="IV60" s="223"/>
      <c r="IW60" s="223"/>
      <c r="IX60" s="223"/>
      <c r="IY60" s="223"/>
      <c r="IZ60" s="223"/>
      <c r="JA60" s="223"/>
      <c r="JB60" s="248"/>
      <c r="JC60" s="414"/>
      <c r="JD60" s="985" t="s">
        <v>471</v>
      </c>
      <c r="JE60" s="986"/>
      <c r="JF60" s="987"/>
      <c r="JG60" s="988"/>
      <c r="JH60" s="222" t="s">
        <v>95</v>
      </c>
      <c r="JI60" s="222"/>
      <c r="JJ60" s="223"/>
      <c r="JK60" s="223"/>
      <c r="JL60" s="1" t="str">
        <f>IF(AND(JF60&lt;0.4*JF61,JF60&lt;1),"Asymmetrical lay-up: skin too thin in comparison, see T3.5.4.","")</f>
        <v/>
      </c>
      <c r="JM60" s="223"/>
      <c r="JN60" s="223"/>
      <c r="JO60" s="223"/>
      <c r="JP60" s="223"/>
      <c r="JQ60" s="223"/>
      <c r="JR60" s="223"/>
      <c r="JS60" s="223"/>
      <c r="JT60" s="223"/>
      <c r="JU60" s="223"/>
      <c r="JV60" s="248"/>
      <c r="JW60" s="414"/>
      <c r="JX60" s="985" t="s">
        <v>471</v>
      </c>
      <c r="JY60" s="986"/>
      <c r="JZ60" s="987"/>
      <c r="KA60" s="988"/>
      <c r="KB60" s="222" t="s">
        <v>95</v>
      </c>
      <c r="KC60" s="222"/>
      <c r="KD60" s="223"/>
      <c r="KE60" s="223"/>
      <c r="KF60" s="1" t="str">
        <f>IF(AND(JZ60&lt;0.4*JZ61,JZ60&lt;1),"Asymmetrical lay-up: skin too thin in comparison, see T3.5.4.","")</f>
        <v/>
      </c>
      <c r="KG60" s="223"/>
      <c r="KH60" s="223"/>
      <c r="KI60" s="223"/>
      <c r="KJ60" s="223"/>
      <c r="KK60" s="223"/>
      <c r="KL60" s="223"/>
      <c r="KM60" s="223"/>
      <c r="KN60" s="223"/>
      <c r="KO60" s="223"/>
      <c r="KP60" s="248"/>
      <c r="KQ60" s="414"/>
      <c r="KR60" s="985" t="s">
        <v>471</v>
      </c>
      <c r="KS60" s="986"/>
      <c r="KT60" s="987"/>
      <c r="KU60" s="988"/>
      <c r="KV60" s="222" t="s">
        <v>95</v>
      </c>
      <c r="KW60" s="222"/>
      <c r="KX60" s="223"/>
      <c r="KY60" s="223"/>
      <c r="KZ60" s="1" t="str">
        <f>IF(AND(KT60&lt;0.4*KT61,KT60&lt;1),"Asymmetrical lay-up: skin too thin in comparison, see T3.5.4.","")</f>
        <v/>
      </c>
      <c r="LA60" s="223"/>
      <c r="LB60" s="223"/>
      <c r="LC60" s="223"/>
      <c r="LD60" s="223"/>
      <c r="LE60" s="223"/>
      <c r="LF60" s="223"/>
      <c r="LG60" s="223"/>
      <c r="LH60" s="223"/>
      <c r="LI60" s="223"/>
      <c r="LJ60" s="248"/>
      <c r="LK60" s="414"/>
      <c r="LL60" s="985" t="s">
        <v>471</v>
      </c>
      <c r="LM60" s="986"/>
      <c r="LN60" s="987"/>
      <c r="LO60" s="988"/>
      <c r="LP60" s="222" t="s">
        <v>95</v>
      </c>
      <c r="LQ60" s="222"/>
      <c r="LR60" s="223"/>
      <c r="LS60" s="223"/>
      <c r="LT60" s="1" t="str">
        <f>IF(AND(LN60&lt;0.4*LN61,LN60&lt;1),"Asymmetrical lay-up: skin too thin in comparison, see T3.5.4.","")</f>
        <v/>
      </c>
      <c r="LU60" s="223"/>
      <c r="LV60" s="223"/>
      <c r="LW60" s="223"/>
      <c r="LX60" s="223"/>
      <c r="LY60" s="223"/>
      <c r="LZ60" s="223"/>
      <c r="MA60" s="223"/>
      <c r="MB60" s="223"/>
      <c r="MC60" s="223"/>
      <c r="MD60" s="248"/>
    </row>
    <row r="61" spans="1:342" ht="12.75" customHeight="1" x14ac:dyDescent="0.25">
      <c r="A61" s="244"/>
      <c r="B61" s="232"/>
      <c r="C61" s="232"/>
      <c r="D61" s="232"/>
      <c r="E61" s="232"/>
      <c r="F61" s="232"/>
      <c r="G61" s="232"/>
      <c r="H61" s="232"/>
      <c r="I61" s="232"/>
      <c r="J61" s="232"/>
      <c r="K61" s="232"/>
      <c r="L61" s="232"/>
      <c r="M61" s="232"/>
      <c r="N61" s="288" t="s">
        <v>290</v>
      </c>
      <c r="O61" s="232"/>
      <c r="P61" s="232"/>
      <c r="Q61" s="232"/>
      <c r="R61" s="232"/>
      <c r="S61" s="222"/>
      <c r="T61" s="386"/>
      <c r="U61" s="222"/>
      <c r="V61" s="239"/>
      <c r="W61" s="239"/>
      <c r="X61" s="239"/>
      <c r="Y61" s="239"/>
      <c r="Z61" s="239"/>
      <c r="AA61" s="239"/>
      <c r="AB61" s="239"/>
      <c r="AC61" s="239"/>
      <c r="AD61" s="239"/>
      <c r="AE61" s="239"/>
      <c r="AF61" s="239"/>
      <c r="AG61" s="239"/>
      <c r="AH61" s="239"/>
      <c r="AI61" s="239"/>
      <c r="AJ61" s="239"/>
      <c r="AK61" s="239"/>
      <c r="AL61" s="239"/>
      <c r="AM61" s="222"/>
      <c r="AN61" s="417"/>
      <c r="AO61" s="985" t="s">
        <v>472</v>
      </c>
      <c r="AP61" s="1052"/>
      <c r="AQ61" s="1043">
        <v>1.4</v>
      </c>
      <c r="AR61" s="1053"/>
      <c r="AS61" s="57" t="s">
        <v>96</v>
      </c>
      <c r="AT61" s="57"/>
      <c r="AU61" s="57"/>
      <c r="AV61" s="57"/>
      <c r="AW61" s="1" t="str">
        <f>IF(AND(AQ61&lt;0.4*AQ60,AQ61&lt;1),"Asymmetrical lay-up: skin too thin in comparison, see T3.5.4.","")</f>
        <v/>
      </c>
      <c r="AY61" s="57"/>
      <c r="AZ61" s="232"/>
      <c r="BD61" s="288" t="s">
        <v>290</v>
      </c>
      <c r="BI61" s="58"/>
      <c r="BJ61" s="233"/>
      <c r="BK61" s="388"/>
      <c r="BL61" s="1059" t="s">
        <v>472</v>
      </c>
      <c r="BM61" s="1052"/>
      <c r="BN61" s="1043">
        <v>1.2</v>
      </c>
      <c r="BO61" s="1053"/>
      <c r="BP61" s="57" t="s">
        <v>96</v>
      </c>
      <c r="BQ61" s="57"/>
      <c r="BR61" s="57"/>
      <c r="BS61" s="57"/>
      <c r="BT61" s="1" t="str">
        <f>IF(AND(BN61&lt;0.4*BN60,BN61&lt;1),"Asymmetrical lay-up: skin too thin in comparison, see T3.5.4.","")</f>
        <v/>
      </c>
      <c r="BV61" s="57"/>
      <c r="BW61" s="223"/>
      <c r="BX61" s="223"/>
      <c r="BY61" s="223"/>
      <c r="BZ61" s="223"/>
      <c r="CA61" s="223"/>
      <c r="CB61" s="223"/>
      <c r="CC61" s="223"/>
      <c r="CD61" s="248"/>
      <c r="CE61" s="416"/>
      <c r="CF61" s="1059" t="s">
        <v>472</v>
      </c>
      <c r="CG61" s="1052"/>
      <c r="CH61" s="1043">
        <v>2.75</v>
      </c>
      <c r="CI61" s="1053"/>
      <c r="CJ61" s="57" t="s">
        <v>96</v>
      </c>
      <c r="CK61" s="57"/>
      <c r="CL61" s="57"/>
      <c r="CM61" s="57"/>
      <c r="CN61" s="1" t="str">
        <f>IF(AND(CH61&lt;0.4*CH60,CH61&lt;1),"Asymmetrical lay-up: skin too thin in comparison, see T3.5.4.","")</f>
        <v/>
      </c>
      <c r="CO61" s="1"/>
      <c r="CP61" s="223"/>
      <c r="CQ61" s="223"/>
      <c r="CR61" s="223"/>
      <c r="CS61" s="223"/>
      <c r="CT61" s="223"/>
      <c r="CU61" s="223"/>
      <c r="CV61" s="223"/>
      <c r="CW61" s="223"/>
      <c r="CX61" s="248"/>
      <c r="CY61" s="416"/>
      <c r="CZ61" s="985" t="s">
        <v>472</v>
      </c>
      <c r="DA61" s="986"/>
      <c r="DB61" s="987">
        <v>1.1499999999999999</v>
      </c>
      <c r="DC61" s="988"/>
      <c r="DD61" s="222" t="s">
        <v>96</v>
      </c>
      <c r="DE61" s="222"/>
      <c r="DF61" s="223"/>
      <c r="DG61" s="223"/>
      <c r="DH61" s="1" t="str">
        <f>IF(AND(DB61&lt;0.4*DB60,DB61&lt;1),"Asymmetrical lay-up: skin too thin in comparison, see T3.5.4.","")</f>
        <v/>
      </c>
      <c r="DI61" s="223"/>
      <c r="DJ61" s="223"/>
      <c r="DK61" s="223"/>
      <c r="DL61" s="223"/>
      <c r="DM61" s="223"/>
      <c r="DN61" s="223"/>
      <c r="DO61" s="288" t="s">
        <v>290</v>
      </c>
      <c r="DP61" s="223"/>
      <c r="DQ61" s="223"/>
      <c r="DR61" s="248"/>
      <c r="DS61" s="416"/>
      <c r="DT61" s="985" t="s">
        <v>472</v>
      </c>
      <c r="DU61" s="986"/>
      <c r="DV61" s="987">
        <v>1</v>
      </c>
      <c r="DW61" s="988"/>
      <c r="DX61" s="222" t="s">
        <v>96</v>
      </c>
      <c r="DY61" s="222"/>
      <c r="DZ61" s="223"/>
      <c r="EA61" s="223"/>
      <c r="EB61" s="1" t="str">
        <f>IF(AND(DV61&lt;0.4*DV60,DV61&lt;1),"Asymmetrical lay-up: skin too thin in comparison, see T3.5.4.","")</f>
        <v/>
      </c>
      <c r="EC61" s="223"/>
      <c r="ED61" s="223"/>
      <c r="EE61" s="223"/>
      <c r="EF61" s="223"/>
      <c r="EG61" s="223"/>
      <c r="EH61" s="223"/>
      <c r="EI61" s="223"/>
      <c r="EJ61" s="223"/>
      <c r="EK61" s="223"/>
      <c r="EL61" s="248"/>
      <c r="EM61" s="416"/>
      <c r="EN61" s="985" t="s">
        <v>472</v>
      </c>
      <c r="EO61" s="986"/>
      <c r="EP61" s="987">
        <v>1.4</v>
      </c>
      <c r="EQ61" s="988"/>
      <c r="ER61" s="222" t="s">
        <v>96</v>
      </c>
      <c r="ES61" s="222"/>
      <c r="ET61" s="223"/>
      <c r="EU61" s="223"/>
      <c r="EV61" s="1" t="str">
        <f>IF(AND(EP61&lt;0.4*EP60,EP61&lt;1),"Asymmetrical lay-up: skin too thin in comparison, see T3.5.4.","")</f>
        <v/>
      </c>
      <c r="EW61" s="223"/>
      <c r="EX61" s="223"/>
      <c r="EY61" s="223"/>
      <c r="EZ61" s="223"/>
      <c r="FA61" s="223"/>
      <c r="FB61" s="223"/>
      <c r="FC61" s="223"/>
      <c r="FD61" s="223"/>
      <c r="FE61" s="223"/>
      <c r="FF61" s="248"/>
      <c r="FG61" s="416"/>
      <c r="FH61" s="985" t="s">
        <v>472</v>
      </c>
      <c r="FI61" s="986"/>
      <c r="FJ61" s="987">
        <v>0.85</v>
      </c>
      <c r="FK61" s="988"/>
      <c r="FL61" s="222" t="s">
        <v>96</v>
      </c>
      <c r="FM61" s="222"/>
      <c r="FN61" s="223"/>
      <c r="FO61" s="223"/>
      <c r="FP61" s="1" t="str">
        <f>IF(AND(FJ61&lt;0.4*FJ60,FJ61&lt;1),"Asymmetrical lay-up: skin too thin in comparison, see T3.5.4.","")</f>
        <v/>
      </c>
      <c r="FQ61" s="223"/>
      <c r="FR61" s="223"/>
      <c r="FS61" s="223"/>
      <c r="FT61" s="223"/>
      <c r="FU61" s="223"/>
      <c r="FV61" s="223"/>
      <c r="FW61" s="288" t="s">
        <v>290</v>
      </c>
      <c r="FX61" s="223"/>
      <c r="FY61" s="223"/>
      <c r="FZ61" s="248"/>
      <c r="GA61" s="416"/>
      <c r="GB61" s="985" t="s">
        <v>472</v>
      </c>
      <c r="GC61" s="986"/>
      <c r="GD61" s="987">
        <v>2.35</v>
      </c>
      <c r="GE61" s="988"/>
      <c r="GF61" s="222" t="s">
        <v>96</v>
      </c>
      <c r="GG61" s="222"/>
      <c r="GH61" s="223"/>
      <c r="GI61" s="223"/>
      <c r="GJ61" s="1" t="str">
        <f>IF(AND(GD61&lt;0.4*GD60,GD61&lt;1),"Asymmetrical lay-up: skin too thin in comparison, see T3.5.4.","")</f>
        <v/>
      </c>
      <c r="GK61" s="223"/>
      <c r="GL61" s="223"/>
      <c r="GM61" s="223"/>
      <c r="GN61" s="223"/>
      <c r="GO61" s="223"/>
      <c r="GP61" s="223"/>
      <c r="GQ61" s="223"/>
      <c r="GR61" s="223"/>
      <c r="GS61" s="223"/>
      <c r="GT61" s="248"/>
      <c r="GU61" s="416"/>
      <c r="GV61" s="985" t="s">
        <v>472</v>
      </c>
      <c r="GW61" s="986"/>
      <c r="GX61" s="987">
        <v>1</v>
      </c>
      <c r="GY61" s="988"/>
      <c r="GZ61" s="222" t="s">
        <v>96</v>
      </c>
      <c r="HA61" s="222"/>
      <c r="HB61" s="223"/>
      <c r="HC61" s="223"/>
      <c r="HD61" s="1" t="str">
        <f>IF(AND(GX61&lt;0.4*GX60,GX61&lt;1),"Asymmetrical lay-up: skin too thin in comparison, see T3.5.4.","")</f>
        <v/>
      </c>
      <c r="HE61" s="223"/>
      <c r="HF61" s="223"/>
      <c r="HG61" s="223"/>
      <c r="HH61" s="223"/>
      <c r="HI61" s="223"/>
      <c r="HJ61" s="223"/>
      <c r="HK61" s="223"/>
      <c r="HL61" s="223"/>
      <c r="HM61" s="223"/>
      <c r="HN61" s="248"/>
      <c r="HO61" s="416"/>
      <c r="HP61" s="985" t="s">
        <v>472</v>
      </c>
      <c r="HQ61" s="986"/>
      <c r="HR61" s="987">
        <v>1.4</v>
      </c>
      <c r="HS61" s="988"/>
      <c r="HT61" s="222" t="s">
        <v>96</v>
      </c>
      <c r="HU61" s="222"/>
      <c r="HV61" s="223"/>
      <c r="HW61" s="223"/>
      <c r="HX61" s="1" t="str">
        <f>IF(AND(HR61&lt;0.4*HR60,HR61&lt;1),"Asymmetrical lay-up: skin too thin in comparison, see T3.5.4.","")</f>
        <v/>
      </c>
      <c r="HY61" s="223"/>
      <c r="HZ61" s="223"/>
      <c r="IA61" s="223"/>
      <c r="IB61" s="223"/>
      <c r="IC61" s="223"/>
      <c r="ID61" s="223"/>
      <c r="IE61" s="288" t="s">
        <v>290</v>
      </c>
      <c r="IF61" s="223"/>
      <c r="IG61" s="223"/>
      <c r="IH61" s="248"/>
      <c r="II61" s="416"/>
      <c r="IJ61" s="985" t="s">
        <v>472</v>
      </c>
      <c r="IK61" s="986"/>
      <c r="IL61" s="987">
        <v>1</v>
      </c>
      <c r="IM61" s="988"/>
      <c r="IN61" s="222" t="s">
        <v>96</v>
      </c>
      <c r="IO61" s="222"/>
      <c r="IP61" s="223"/>
      <c r="IQ61" s="223"/>
      <c r="IR61" s="1" t="str">
        <f>IF(AND(IL61&lt;0.4*IL60,IL61&lt;1),"Asymmetrical lay-up: skin too thin in comparison, see T3.5.4.","")</f>
        <v/>
      </c>
      <c r="IS61" s="223"/>
      <c r="IT61" s="223"/>
      <c r="IU61" s="223"/>
      <c r="IV61" s="223"/>
      <c r="IW61" s="223"/>
      <c r="IX61" s="223"/>
      <c r="IY61" s="223"/>
      <c r="IZ61" s="223"/>
      <c r="JA61" s="223"/>
      <c r="JB61" s="248"/>
      <c r="JC61" s="416"/>
      <c r="JD61" s="985" t="s">
        <v>472</v>
      </c>
      <c r="JE61" s="986"/>
      <c r="JF61" s="987"/>
      <c r="JG61" s="988"/>
      <c r="JH61" s="222" t="s">
        <v>96</v>
      </c>
      <c r="JI61" s="222"/>
      <c r="JJ61" s="223"/>
      <c r="JK61" s="223"/>
      <c r="JL61" s="1" t="str">
        <f>IF(AND(JF61&lt;0.4*JF60,JF61&lt;1),"Asymmetrical lay-up: skin too thin in comparison, see T3.5.4.","")</f>
        <v/>
      </c>
      <c r="JM61" s="223"/>
      <c r="JN61" s="223"/>
      <c r="JO61" s="223"/>
      <c r="JP61" s="223"/>
      <c r="JQ61" s="223"/>
      <c r="JR61" s="223"/>
      <c r="JS61" s="288" t="s">
        <v>290</v>
      </c>
      <c r="JT61" s="223"/>
      <c r="JU61" s="223"/>
      <c r="JV61" s="248"/>
      <c r="JW61" s="416"/>
      <c r="JX61" s="985" t="s">
        <v>472</v>
      </c>
      <c r="JY61" s="986"/>
      <c r="JZ61" s="987"/>
      <c r="KA61" s="988"/>
      <c r="KB61" s="222" t="s">
        <v>96</v>
      </c>
      <c r="KC61" s="222"/>
      <c r="KD61" s="223"/>
      <c r="KE61" s="223"/>
      <c r="KF61" s="1" t="str">
        <f>IF(AND(JZ61&lt;0.4*JZ60,JZ61&lt;1),"Asymmetrical lay-up: skin too thin in comparison, see T3.5.4.","")</f>
        <v/>
      </c>
      <c r="KG61" s="223"/>
      <c r="KH61" s="223"/>
      <c r="KI61" s="223"/>
      <c r="KJ61" s="223"/>
      <c r="KK61" s="223"/>
      <c r="KL61" s="223"/>
      <c r="KM61" s="223"/>
      <c r="KN61" s="223"/>
      <c r="KO61" s="223"/>
      <c r="KP61" s="248"/>
      <c r="KQ61" s="416"/>
      <c r="KR61" s="985" t="s">
        <v>472</v>
      </c>
      <c r="KS61" s="986"/>
      <c r="KT61" s="987"/>
      <c r="KU61" s="988"/>
      <c r="KV61" s="222" t="s">
        <v>96</v>
      </c>
      <c r="KW61" s="222"/>
      <c r="KX61" s="223"/>
      <c r="KY61" s="223"/>
      <c r="KZ61" s="1" t="str">
        <f>IF(AND(KT61&lt;0.4*KT60,KT61&lt;1),"Asymmetrical lay-up: skin too thin in comparison, see T3.5.4.","")</f>
        <v/>
      </c>
      <c r="LA61" s="223"/>
      <c r="LB61" s="223"/>
      <c r="LC61" s="223"/>
      <c r="LD61" s="223"/>
      <c r="LE61" s="223"/>
      <c r="LF61" s="223"/>
      <c r="LG61" s="288" t="s">
        <v>290</v>
      </c>
      <c r="LH61" s="223"/>
      <c r="LI61" s="223"/>
      <c r="LJ61" s="248"/>
      <c r="LK61" s="416"/>
      <c r="LL61" s="985" t="s">
        <v>472</v>
      </c>
      <c r="LM61" s="986"/>
      <c r="LN61" s="987"/>
      <c r="LO61" s="988"/>
      <c r="LP61" s="222" t="s">
        <v>96</v>
      </c>
      <c r="LQ61" s="222"/>
      <c r="LR61" s="223"/>
      <c r="LS61" s="223"/>
      <c r="LT61" s="1" t="str">
        <f>IF(AND(LN61&lt;0.4*LN60,LN61&lt;1),"Asymmetrical lay-up: skin too thin in comparison, see T3.5.4.","")</f>
        <v/>
      </c>
      <c r="LU61" s="223"/>
      <c r="LV61" s="223"/>
      <c r="LW61" s="223"/>
      <c r="LX61" s="223"/>
      <c r="LY61" s="223"/>
      <c r="LZ61" s="223"/>
      <c r="MA61" s="288" t="s">
        <v>290</v>
      </c>
      <c r="MB61" s="223"/>
      <c r="MC61" s="223"/>
      <c r="MD61" s="248"/>
    </row>
    <row r="62" spans="1:342" ht="12.75" customHeight="1" x14ac:dyDescent="0.2">
      <c r="A62" s="250"/>
      <c r="B62" s="240"/>
      <c r="C62" s="240"/>
      <c r="D62" s="240"/>
      <c r="E62" s="240"/>
      <c r="F62" s="240"/>
      <c r="G62" s="240"/>
      <c r="H62" s="240"/>
      <c r="I62" s="240"/>
      <c r="J62" s="240"/>
      <c r="K62" s="240"/>
      <c r="L62" s="241"/>
      <c r="M62" s="240"/>
      <c r="N62" s="240"/>
      <c r="O62" s="240"/>
      <c r="P62" s="240"/>
      <c r="Q62" s="240"/>
      <c r="R62" s="240"/>
      <c r="S62" s="240"/>
      <c r="T62" s="386"/>
      <c r="U62" s="240"/>
      <c r="V62" s="240"/>
      <c r="W62" s="240"/>
      <c r="X62" s="240"/>
      <c r="Y62" s="240"/>
      <c r="Z62" s="240"/>
      <c r="AA62" s="240"/>
      <c r="AB62" s="240"/>
      <c r="AC62" s="240"/>
      <c r="AD62" s="240"/>
      <c r="AE62" s="240"/>
      <c r="AF62" s="240"/>
      <c r="AG62" s="240"/>
      <c r="AH62" s="240"/>
      <c r="AI62" s="240"/>
      <c r="AJ62" s="240"/>
      <c r="AK62" s="240"/>
      <c r="AL62" s="240"/>
      <c r="AM62" s="240"/>
      <c r="AN62" s="417"/>
      <c r="AO62" s="568"/>
      <c r="AS62"/>
      <c r="AT62"/>
      <c r="AU62" s="57"/>
      <c r="AV62" s="57"/>
      <c r="AW62" s="57"/>
      <c r="AX62" s="57"/>
      <c r="AY62" s="57"/>
      <c r="AZ62" s="57"/>
      <c r="BA62" s="57"/>
      <c r="BB62" s="57"/>
      <c r="BC62" s="58"/>
      <c r="BD62" s="58"/>
      <c r="BE62" s="58"/>
      <c r="BF62" s="58"/>
      <c r="BG62" s="58"/>
      <c r="BH62" s="58"/>
      <c r="BI62" s="58"/>
      <c r="BJ62" s="233"/>
      <c r="BK62" s="388"/>
      <c r="BL62" s="267"/>
      <c r="BM62" s="222"/>
      <c r="BN62" s="222"/>
      <c r="BO62" s="222"/>
      <c r="BP62" s="222"/>
      <c r="BQ62" s="223"/>
      <c r="BR62" s="223"/>
      <c r="BS62" s="223"/>
      <c r="BT62" s="223"/>
      <c r="BU62" s="223"/>
      <c r="BV62" s="223"/>
      <c r="BW62" s="223"/>
      <c r="BX62" s="223"/>
      <c r="BY62" s="223"/>
      <c r="BZ62" s="223"/>
      <c r="CA62" s="223"/>
      <c r="CB62" s="223"/>
      <c r="CC62" s="223"/>
      <c r="CD62" s="268"/>
      <c r="CE62" s="414"/>
      <c r="CF62" s="222"/>
      <c r="CG62" s="222"/>
      <c r="CH62" s="222"/>
      <c r="CI62" s="222"/>
      <c r="CJ62" s="222"/>
      <c r="CK62" s="223"/>
      <c r="CL62" s="223"/>
      <c r="CM62" s="223"/>
      <c r="CN62" s="223"/>
      <c r="CO62" s="223"/>
      <c r="CP62" s="223"/>
      <c r="CQ62" s="223"/>
      <c r="CR62" s="223"/>
      <c r="CS62" s="223"/>
      <c r="CT62" s="223"/>
      <c r="CU62" s="223"/>
      <c r="CV62" s="223"/>
      <c r="CW62" s="223"/>
      <c r="CX62" s="268"/>
      <c r="CY62" s="414"/>
      <c r="CZ62" s="223"/>
      <c r="DA62" s="219"/>
      <c r="DB62" s="219"/>
      <c r="DC62" s="219"/>
      <c r="DD62" s="222"/>
      <c r="DE62" s="223"/>
      <c r="DF62" s="223"/>
      <c r="DG62" s="223"/>
      <c r="DH62" s="223"/>
      <c r="DI62" s="223"/>
      <c r="DJ62" s="223"/>
      <c r="DK62" s="223"/>
      <c r="DL62" s="223"/>
      <c r="DM62" s="223"/>
      <c r="DN62" s="223"/>
      <c r="DO62" s="223"/>
      <c r="DP62" s="223"/>
      <c r="DQ62" s="223"/>
      <c r="DR62" s="268"/>
      <c r="DS62" s="414"/>
      <c r="DT62" s="223"/>
      <c r="DU62" s="219"/>
      <c r="DV62" s="219"/>
      <c r="DW62" s="219"/>
      <c r="DX62" s="222"/>
      <c r="DY62" s="223"/>
      <c r="DZ62" s="223"/>
      <c r="EA62" s="223"/>
      <c r="EB62" s="223"/>
      <c r="EC62" s="223"/>
      <c r="ED62" s="223"/>
      <c r="EE62" s="223"/>
      <c r="EF62" s="223"/>
      <c r="EG62" s="223"/>
      <c r="EH62" s="223"/>
      <c r="EI62" s="223"/>
      <c r="EJ62" s="223"/>
      <c r="EK62" s="223"/>
      <c r="EL62" s="268"/>
      <c r="EM62" s="414"/>
      <c r="EN62" s="223"/>
      <c r="EO62" s="219"/>
      <c r="EP62" s="219"/>
      <c r="EQ62" s="219"/>
      <c r="ER62" s="222"/>
      <c r="ES62" s="223"/>
      <c r="ET62" s="223"/>
      <c r="EU62" s="223"/>
      <c r="EV62" s="223"/>
      <c r="EW62" s="223"/>
      <c r="EX62" s="223"/>
      <c r="EY62" s="223"/>
      <c r="EZ62" s="223"/>
      <c r="FA62" s="223"/>
      <c r="FB62" s="223"/>
      <c r="FC62" s="223"/>
      <c r="FD62" s="223"/>
      <c r="FE62" s="223"/>
      <c r="FF62" s="268"/>
      <c r="FG62" s="414"/>
      <c r="FH62" s="223"/>
      <c r="FI62" s="219"/>
      <c r="FJ62" s="219"/>
      <c r="FK62" s="219"/>
      <c r="FL62" s="222"/>
      <c r="FM62" s="223"/>
      <c r="FN62" s="223"/>
      <c r="FO62" s="223"/>
      <c r="FP62" s="223"/>
      <c r="FQ62" s="223"/>
      <c r="FR62" s="223"/>
      <c r="FS62" s="223"/>
      <c r="FT62" s="223"/>
      <c r="FU62" s="223"/>
      <c r="FV62" s="223"/>
      <c r="FW62" s="223"/>
      <c r="FX62" s="223"/>
      <c r="FY62" s="223"/>
      <c r="FZ62" s="268"/>
      <c r="GA62" s="414"/>
      <c r="GB62" s="223"/>
      <c r="GC62" s="219"/>
      <c r="GD62" s="219"/>
      <c r="GE62" s="219"/>
      <c r="GF62" s="222"/>
      <c r="GG62" s="223"/>
      <c r="GH62" s="223"/>
      <c r="GI62" s="223"/>
      <c r="GJ62" s="223"/>
      <c r="GK62" s="223"/>
      <c r="GL62" s="223"/>
      <c r="GM62" s="223"/>
      <c r="GN62" s="223"/>
      <c r="GO62" s="223"/>
      <c r="GP62" s="223"/>
      <c r="GQ62" s="223"/>
      <c r="GR62" s="223"/>
      <c r="GS62" s="223"/>
      <c r="GT62" s="268"/>
      <c r="GU62" s="414"/>
      <c r="GV62" s="223"/>
      <c r="GW62" s="219"/>
      <c r="GX62" s="219"/>
      <c r="GY62" s="219"/>
      <c r="GZ62" s="222"/>
      <c r="HA62" s="223"/>
      <c r="HB62" s="223"/>
      <c r="HC62" s="223"/>
      <c r="HD62" s="223"/>
      <c r="HE62" s="223"/>
      <c r="HF62" s="223"/>
      <c r="HG62" s="223"/>
      <c r="HH62" s="223"/>
      <c r="HI62" s="223"/>
      <c r="HJ62" s="223"/>
      <c r="HK62" s="223"/>
      <c r="HL62" s="223"/>
      <c r="HM62" s="223"/>
      <c r="HN62" s="268"/>
      <c r="HO62" s="414"/>
      <c r="HP62" s="223"/>
      <c r="HQ62" s="219"/>
      <c r="HR62" s="219"/>
      <c r="HS62" s="219"/>
      <c r="HT62" s="222"/>
      <c r="HU62" s="223"/>
      <c r="HV62" s="223"/>
      <c r="HW62" s="223"/>
      <c r="HX62" s="223"/>
      <c r="HY62" s="223"/>
      <c r="HZ62" s="223"/>
      <c r="IA62" s="223"/>
      <c r="IB62" s="223"/>
      <c r="IC62" s="223"/>
      <c r="ID62" s="223"/>
      <c r="IE62" s="223"/>
      <c r="IF62" s="223"/>
      <c r="IG62" s="223"/>
      <c r="IH62" s="268"/>
      <c r="II62" s="414"/>
      <c r="IJ62" s="223"/>
      <c r="IK62" s="219"/>
      <c r="IL62" s="219"/>
      <c r="IM62" s="219"/>
      <c r="IN62" s="222"/>
      <c r="IO62" s="223"/>
      <c r="IP62" s="223"/>
      <c r="IQ62" s="223"/>
      <c r="IR62" s="223"/>
      <c r="IS62" s="223"/>
      <c r="IT62" s="223"/>
      <c r="IU62" s="223"/>
      <c r="IV62" s="223"/>
      <c r="IW62" s="223"/>
      <c r="IX62" s="223"/>
      <c r="IY62" s="223"/>
      <c r="IZ62" s="223"/>
      <c r="JA62" s="223"/>
      <c r="JB62" s="268"/>
      <c r="JC62" s="414"/>
      <c r="JD62" s="223"/>
      <c r="JE62" s="219"/>
      <c r="JF62" s="219"/>
      <c r="JG62" s="219"/>
      <c r="JH62" s="222"/>
      <c r="JI62" s="223"/>
      <c r="JJ62" s="223"/>
      <c r="JK62" s="223"/>
      <c r="JL62" s="223"/>
      <c r="JM62" s="223"/>
      <c r="JN62" s="223"/>
      <c r="JO62" s="223"/>
      <c r="JP62" s="223"/>
      <c r="JQ62" s="223"/>
      <c r="JR62" s="223"/>
      <c r="JS62" s="223"/>
      <c r="JT62" s="223"/>
      <c r="JU62" s="223"/>
      <c r="JV62" s="268"/>
      <c r="JW62" s="414"/>
      <c r="JX62" s="223"/>
      <c r="JY62" s="219"/>
      <c r="JZ62" s="219"/>
      <c r="KA62" s="219"/>
      <c r="KB62" s="222"/>
      <c r="KC62" s="223"/>
      <c r="KD62" s="223"/>
      <c r="KE62" s="223"/>
      <c r="KF62" s="223"/>
      <c r="KG62" s="223"/>
      <c r="KH62" s="223"/>
      <c r="KI62" s="223"/>
      <c r="KJ62" s="223"/>
      <c r="KK62" s="223"/>
      <c r="KL62" s="223"/>
      <c r="KM62" s="223"/>
      <c r="KN62" s="223"/>
      <c r="KO62" s="223"/>
      <c r="KP62" s="268"/>
      <c r="KQ62" s="414"/>
      <c r="KR62" s="223"/>
      <c r="KS62" s="219"/>
      <c r="KT62" s="219"/>
      <c r="KU62" s="219"/>
      <c r="KV62" s="222"/>
      <c r="KW62" s="223"/>
      <c r="KX62" s="223"/>
      <c r="KY62" s="223"/>
      <c r="KZ62" s="223"/>
      <c r="LA62" s="223"/>
      <c r="LB62" s="223"/>
      <c r="LC62" s="223"/>
      <c r="LD62" s="223"/>
      <c r="LE62" s="223"/>
      <c r="LF62" s="223"/>
      <c r="LG62" s="223"/>
      <c r="LH62" s="223"/>
      <c r="LI62" s="223"/>
      <c r="LJ62" s="268"/>
      <c r="LK62" s="414"/>
      <c r="LL62" s="223"/>
      <c r="LM62" s="219"/>
      <c r="LN62" s="219"/>
      <c r="LO62" s="219"/>
      <c r="LP62" s="222"/>
      <c r="LQ62" s="223"/>
      <c r="LR62" s="223"/>
      <c r="LS62" s="223"/>
      <c r="LT62" s="223"/>
      <c r="LU62" s="223"/>
      <c r="LV62" s="223"/>
      <c r="LW62" s="223"/>
      <c r="LX62" s="223"/>
      <c r="LY62" s="223"/>
      <c r="LZ62" s="223"/>
      <c r="MA62" s="223"/>
      <c r="MB62" s="223"/>
      <c r="MC62" s="223"/>
      <c r="MD62" s="268"/>
    </row>
    <row r="63" spans="1:342" ht="12.75" customHeight="1" x14ac:dyDescent="0.2">
      <c r="A63" s="569" t="s">
        <v>473</v>
      </c>
      <c r="E63"/>
      <c r="F63"/>
      <c r="G63"/>
      <c r="H63"/>
      <c r="I63"/>
      <c r="J63"/>
      <c r="K63"/>
      <c r="L63"/>
      <c r="R63"/>
      <c r="S63" s="220"/>
      <c r="T63" s="386"/>
      <c r="U63" s="269" t="s">
        <v>473</v>
      </c>
      <c r="V63"/>
      <c r="W63"/>
      <c r="X63"/>
      <c r="Y63"/>
      <c r="Z63"/>
      <c r="AA63"/>
      <c r="AB63"/>
      <c r="AC63"/>
      <c r="AD63"/>
      <c r="AE63"/>
      <c r="AF63"/>
      <c r="AG63"/>
      <c r="AH63"/>
      <c r="AI63"/>
      <c r="AJ63"/>
      <c r="AK63"/>
      <c r="AL63"/>
      <c r="AM63" s="220"/>
      <c r="AN63" s="417"/>
      <c r="AO63" s="253" t="s">
        <v>473</v>
      </c>
      <c r="AP63" s="279"/>
      <c r="AQ63" s="279"/>
      <c r="AR63" s="279"/>
      <c r="AS63" s="279"/>
      <c r="AT63" s="279"/>
      <c r="AU63" s="279"/>
      <c r="AV63" s="279"/>
      <c r="AW63" s="279"/>
      <c r="AX63" s="279"/>
      <c r="AY63" s="279"/>
      <c r="AZ63" s="279"/>
      <c r="BA63" s="279"/>
      <c r="BB63" s="279"/>
      <c r="BC63" s="279"/>
      <c r="BD63" s="279"/>
      <c r="BE63" s="279"/>
      <c r="BF63" s="279"/>
      <c r="BG63" s="279"/>
      <c r="BH63" s="279"/>
      <c r="BI63" s="279"/>
      <c r="BJ63" s="280"/>
      <c r="BK63" s="386"/>
      <c r="BL63" s="253" t="s">
        <v>473</v>
      </c>
      <c r="BM63" s="279"/>
      <c r="BN63" s="279"/>
      <c r="BO63" s="279"/>
      <c r="BP63" s="279"/>
      <c r="BQ63" s="279"/>
      <c r="BR63" s="279"/>
      <c r="BS63" s="279"/>
      <c r="BT63" s="279"/>
      <c r="BU63" s="279"/>
      <c r="BV63" s="279"/>
      <c r="BW63" s="279"/>
      <c r="BX63" s="279"/>
      <c r="BY63" s="279"/>
      <c r="BZ63" s="279"/>
      <c r="CA63" s="279"/>
      <c r="CB63" s="279"/>
      <c r="CC63" s="279"/>
      <c r="CD63" s="280"/>
      <c r="CE63" s="386"/>
      <c r="CF63" s="253" t="s">
        <v>473</v>
      </c>
      <c r="CG63" s="279"/>
      <c r="CH63" s="279"/>
      <c r="CI63" s="279"/>
      <c r="CJ63" s="279"/>
      <c r="CK63" s="279"/>
      <c r="CL63" s="279"/>
      <c r="CM63" s="279"/>
      <c r="CN63" s="279"/>
      <c r="CO63" s="279"/>
      <c r="CP63" s="279"/>
      <c r="CQ63" s="279"/>
      <c r="CR63" s="279"/>
      <c r="CS63" s="279"/>
      <c r="CT63" s="279"/>
      <c r="CU63" s="279"/>
      <c r="CV63" s="279"/>
      <c r="CW63" s="279"/>
      <c r="CX63" s="280"/>
      <c r="CY63" s="386"/>
      <c r="CZ63" s="253" t="s">
        <v>473</v>
      </c>
      <c r="DA63" s="279"/>
      <c r="DB63" s="279"/>
      <c r="DC63" s="279"/>
      <c r="DD63" s="279"/>
      <c r="DE63" s="279"/>
      <c r="DF63" s="279"/>
      <c r="DG63" s="279"/>
      <c r="DH63" s="279"/>
      <c r="DI63" s="279"/>
      <c r="DJ63" s="279"/>
      <c r="DK63" s="279"/>
      <c r="DL63" s="279"/>
      <c r="DM63" s="279"/>
      <c r="DN63" s="279"/>
      <c r="DO63" s="279"/>
      <c r="DP63" s="279"/>
      <c r="DQ63" s="279"/>
      <c r="DR63" s="280"/>
      <c r="DS63" s="386"/>
      <c r="DT63" s="253" t="s">
        <v>473</v>
      </c>
      <c r="DU63" s="279"/>
      <c r="DV63" s="279"/>
      <c r="DW63" s="279"/>
      <c r="DX63" s="279"/>
      <c r="DY63" s="279"/>
      <c r="DZ63" s="279"/>
      <c r="EA63" s="279"/>
      <c r="EB63" s="279"/>
      <c r="EC63" s="279"/>
      <c r="ED63" s="279"/>
      <c r="EE63" s="279"/>
      <c r="EF63" s="279"/>
      <c r="EG63" s="279"/>
      <c r="EH63" s="279"/>
      <c r="EI63" s="279"/>
      <c r="EJ63" s="279"/>
      <c r="EK63" s="279"/>
      <c r="EL63" s="280"/>
      <c r="EM63" s="386"/>
      <c r="EN63" s="253" t="s">
        <v>473</v>
      </c>
      <c r="EO63" s="279"/>
      <c r="EP63" s="279"/>
      <c r="EQ63" s="279"/>
      <c r="ER63" s="279"/>
      <c r="ES63" s="279"/>
      <c r="ET63" s="279"/>
      <c r="EU63" s="279"/>
      <c r="EV63" s="279"/>
      <c r="EW63" s="279"/>
      <c r="EX63" s="279"/>
      <c r="EY63" s="279"/>
      <c r="EZ63" s="279"/>
      <c r="FA63" s="279"/>
      <c r="FB63" s="279"/>
      <c r="FC63" s="279"/>
      <c r="FD63" s="279"/>
      <c r="FE63" s="279"/>
      <c r="FF63" s="280"/>
      <c r="FG63" s="386"/>
      <c r="FH63" s="253" t="s">
        <v>473</v>
      </c>
      <c r="FI63" s="279"/>
      <c r="FJ63" s="279"/>
      <c r="FK63" s="279"/>
      <c r="FL63" s="279"/>
      <c r="FM63" s="279"/>
      <c r="FN63" s="279"/>
      <c r="FO63" s="279"/>
      <c r="FP63" s="279"/>
      <c r="FQ63" s="279"/>
      <c r="FR63" s="279"/>
      <c r="FS63" s="279"/>
      <c r="FT63" s="279"/>
      <c r="FU63" s="279"/>
      <c r="FV63" s="279"/>
      <c r="FW63" s="279"/>
      <c r="FX63" s="279"/>
      <c r="FY63" s="279"/>
      <c r="FZ63" s="280"/>
      <c r="GA63" s="386"/>
      <c r="GB63" s="253" t="s">
        <v>473</v>
      </c>
      <c r="GC63" s="279"/>
      <c r="GD63" s="279"/>
      <c r="GE63" s="279"/>
      <c r="GF63" s="279"/>
      <c r="GG63" s="279"/>
      <c r="GH63" s="279"/>
      <c r="GI63" s="279"/>
      <c r="GJ63" s="279"/>
      <c r="GK63" s="279"/>
      <c r="GL63" s="279"/>
      <c r="GM63" s="279"/>
      <c r="GN63" s="279"/>
      <c r="GO63" s="279"/>
      <c r="GP63" s="279"/>
      <c r="GQ63" s="279"/>
      <c r="GR63" s="279"/>
      <c r="GS63" s="279"/>
      <c r="GT63" s="280"/>
      <c r="GU63" s="386"/>
      <c r="GV63" s="253" t="s">
        <v>473</v>
      </c>
      <c r="GW63" s="279"/>
      <c r="GX63" s="279"/>
      <c r="GY63" s="279"/>
      <c r="GZ63" s="279"/>
      <c r="HA63" s="279"/>
      <c r="HB63" s="279"/>
      <c r="HC63" s="279"/>
      <c r="HD63" s="279"/>
      <c r="HE63" s="279"/>
      <c r="HF63" s="279"/>
      <c r="HG63" s="279"/>
      <c r="HH63" s="279"/>
      <c r="HI63" s="279"/>
      <c r="HJ63" s="279"/>
      <c r="HK63" s="279"/>
      <c r="HL63" s="279"/>
      <c r="HM63" s="279"/>
      <c r="HN63" s="280"/>
      <c r="HO63" s="386"/>
      <c r="HP63" s="253" t="s">
        <v>473</v>
      </c>
      <c r="HQ63" s="279"/>
      <c r="HR63" s="279"/>
      <c r="HS63" s="279"/>
      <c r="HT63" s="279"/>
      <c r="HU63" s="279"/>
      <c r="HV63" s="279"/>
      <c r="HW63" s="279"/>
      <c r="HX63" s="279"/>
      <c r="HY63" s="279"/>
      <c r="HZ63" s="279"/>
      <c r="IA63" s="279"/>
      <c r="IB63" s="279"/>
      <c r="IC63" s="279"/>
      <c r="ID63" s="279"/>
      <c r="IE63" s="279"/>
      <c r="IF63" s="279"/>
      <c r="IG63" s="279"/>
      <c r="IH63" s="280"/>
      <c r="II63" s="386"/>
      <c r="IJ63" s="253" t="s">
        <v>473</v>
      </c>
      <c r="IK63" s="279"/>
      <c r="IL63" s="279"/>
      <c r="IM63" s="279"/>
      <c r="IN63" s="279"/>
      <c r="IO63" s="279"/>
      <c r="IP63" s="279"/>
      <c r="IQ63" s="279"/>
      <c r="IR63" s="279"/>
      <c r="IS63" s="279"/>
      <c r="IT63" s="279"/>
      <c r="IU63" s="279"/>
      <c r="IV63" s="279"/>
      <c r="IW63" s="279"/>
      <c r="IX63" s="279"/>
      <c r="IY63" s="279"/>
      <c r="IZ63" s="279"/>
      <c r="JA63" s="279"/>
      <c r="JB63" s="280"/>
      <c r="JC63" s="386"/>
      <c r="JD63" s="253" t="s">
        <v>473</v>
      </c>
      <c r="JE63" s="279"/>
      <c r="JF63" s="279"/>
      <c r="JG63" s="279"/>
      <c r="JH63" s="279"/>
      <c r="JI63" s="279"/>
      <c r="JJ63" s="279"/>
      <c r="JK63" s="279"/>
      <c r="JL63" s="279"/>
      <c r="JM63" s="279"/>
      <c r="JN63" s="279"/>
      <c r="JO63" s="279"/>
      <c r="JP63" s="279"/>
      <c r="JQ63" s="279"/>
      <c r="JR63" s="279"/>
      <c r="JS63" s="279"/>
      <c r="JT63" s="279"/>
      <c r="JU63" s="279"/>
      <c r="JV63" s="280"/>
      <c r="JW63" s="386"/>
      <c r="JX63" s="253" t="s">
        <v>473</v>
      </c>
      <c r="JY63" s="279"/>
      <c r="JZ63" s="279"/>
      <c r="KA63" s="279"/>
      <c r="KB63" s="279"/>
      <c r="KC63" s="279"/>
      <c r="KD63" s="279"/>
      <c r="KE63" s="279"/>
      <c r="KF63" s="279"/>
      <c r="KG63" s="279"/>
      <c r="KH63" s="279"/>
      <c r="KI63" s="279"/>
      <c r="KJ63" s="279"/>
      <c r="KK63" s="279"/>
      <c r="KL63" s="279"/>
      <c r="KM63" s="279"/>
      <c r="KN63" s="279"/>
      <c r="KO63" s="279"/>
      <c r="KP63" s="280"/>
      <c r="KQ63" s="386"/>
      <c r="KR63" s="253" t="s">
        <v>473</v>
      </c>
      <c r="KS63" s="279"/>
      <c r="KT63" s="279"/>
      <c r="KU63" s="279"/>
      <c r="KV63" s="279"/>
      <c r="KW63" s="279"/>
      <c r="KX63" s="279"/>
      <c r="KY63" s="279"/>
      <c r="KZ63" s="279"/>
      <c r="LA63" s="279"/>
      <c r="LB63" s="279"/>
      <c r="LC63" s="279"/>
      <c r="LD63" s="279"/>
      <c r="LE63" s="279"/>
      <c r="LF63" s="279"/>
      <c r="LG63" s="279"/>
      <c r="LH63" s="279"/>
      <c r="LI63" s="279"/>
      <c r="LJ63" s="280"/>
      <c r="LK63" s="386"/>
      <c r="LL63" s="253" t="s">
        <v>473</v>
      </c>
      <c r="LM63" s="279"/>
      <c r="LN63" s="279"/>
      <c r="LO63" s="279"/>
      <c r="LP63" s="279"/>
      <c r="LQ63" s="279"/>
      <c r="LR63" s="279"/>
      <c r="LS63" s="279"/>
      <c r="LT63" s="279"/>
      <c r="LU63" s="279"/>
      <c r="LV63" s="279"/>
      <c r="LW63" s="279"/>
      <c r="LX63" s="279"/>
      <c r="LY63" s="279"/>
      <c r="LZ63" s="279"/>
      <c r="MA63" s="279"/>
      <c r="MB63" s="279"/>
      <c r="MC63" s="279"/>
      <c r="MD63" s="280"/>
    </row>
    <row r="64" spans="1:342" ht="12.75" customHeight="1" x14ac:dyDescent="0.2">
      <c r="A64" s="57" t="s">
        <v>474</v>
      </c>
      <c r="E64"/>
      <c r="F64"/>
      <c r="G64"/>
      <c r="H64"/>
      <c r="I64"/>
      <c r="J64"/>
      <c r="K64"/>
      <c r="L64"/>
      <c r="R64"/>
      <c r="S64" s="220"/>
      <c r="T64" s="386"/>
      <c r="U64" s="222" t="s">
        <v>474</v>
      </c>
      <c r="V64"/>
      <c r="W64"/>
      <c r="X64"/>
      <c r="Y64"/>
      <c r="Z64"/>
      <c r="AA64"/>
      <c r="AB64"/>
      <c r="AC64"/>
      <c r="AD64"/>
      <c r="AE64"/>
      <c r="AF64"/>
      <c r="AG64"/>
      <c r="AH64"/>
      <c r="AI64"/>
      <c r="AJ64"/>
      <c r="AK64"/>
      <c r="AL64"/>
      <c r="AM64" s="220"/>
      <c r="AN64" s="417"/>
      <c r="AO64" s="244" t="s">
        <v>474</v>
      </c>
      <c r="AP64" s="232"/>
      <c r="AQ64" s="232"/>
      <c r="AR64" s="232"/>
      <c r="AS64" s="232"/>
      <c r="AT64" s="232"/>
      <c r="AU64" s="232"/>
      <c r="AV64" s="232"/>
      <c r="AW64" s="232"/>
      <c r="AX64" s="232"/>
      <c r="AY64" s="232"/>
      <c r="AZ64" s="232"/>
      <c r="BA64" s="232"/>
      <c r="BB64" s="232"/>
      <c r="BC64" s="232"/>
      <c r="BD64" s="232"/>
      <c r="BE64" s="232"/>
      <c r="BF64" s="232"/>
      <c r="BG64" s="232"/>
      <c r="BH64" s="232"/>
      <c r="BI64" s="232"/>
      <c r="BJ64" s="254"/>
      <c r="BK64" s="386"/>
      <c r="BL64" s="244" t="s">
        <v>474</v>
      </c>
      <c r="BM64" s="232"/>
      <c r="BN64" s="232"/>
      <c r="BO64" s="232"/>
      <c r="BP64" s="232"/>
      <c r="BQ64" s="232"/>
      <c r="BR64" s="232"/>
      <c r="BS64" s="232"/>
      <c r="BT64" s="232"/>
      <c r="BU64" s="232"/>
      <c r="BV64" s="232"/>
      <c r="BW64" s="232"/>
      <c r="BX64" s="232"/>
      <c r="BY64" s="232"/>
      <c r="BZ64" s="232"/>
      <c r="CA64" s="232"/>
      <c r="CB64" s="232"/>
      <c r="CC64" s="232"/>
      <c r="CD64" s="254"/>
      <c r="CE64" s="386"/>
      <c r="CF64" s="244" t="s">
        <v>474</v>
      </c>
      <c r="CG64" s="232"/>
      <c r="CH64" s="232"/>
      <c r="CI64" s="232"/>
      <c r="CJ64" s="232"/>
      <c r="CK64" s="232"/>
      <c r="CL64" s="232"/>
      <c r="CM64" s="232"/>
      <c r="CN64" s="232"/>
      <c r="CO64" s="232"/>
      <c r="CP64" s="232"/>
      <c r="CQ64" s="232"/>
      <c r="CR64" s="232"/>
      <c r="CS64" s="232"/>
      <c r="CT64" s="232"/>
      <c r="CU64" s="232"/>
      <c r="CV64" s="232"/>
      <c r="CW64" s="232"/>
      <c r="CX64" s="254"/>
      <c r="CY64" s="386"/>
      <c r="CZ64" s="244" t="s">
        <v>474</v>
      </c>
      <c r="DA64" s="232"/>
      <c r="DB64" s="232"/>
      <c r="DC64" s="232"/>
      <c r="DD64" s="232"/>
      <c r="DE64" s="232"/>
      <c r="DF64" s="232"/>
      <c r="DG64" s="232"/>
      <c r="DH64" s="232"/>
      <c r="DI64" s="232"/>
      <c r="DJ64" s="232"/>
      <c r="DK64" s="232"/>
      <c r="DL64" s="232"/>
      <c r="DM64" s="232"/>
      <c r="DN64" s="232"/>
      <c r="DO64" s="232"/>
      <c r="DP64" s="232"/>
      <c r="DQ64" s="232"/>
      <c r="DR64" s="254"/>
      <c r="DS64" s="386"/>
      <c r="DT64" s="244" t="s">
        <v>474</v>
      </c>
      <c r="DU64" s="232"/>
      <c r="DV64" s="232"/>
      <c r="DW64" s="232"/>
      <c r="DX64" s="232"/>
      <c r="DY64" s="232"/>
      <c r="DZ64" s="232"/>
      <c r="EA64" s="232"/>
      <c r="EB64" s="232"/>
      <c r="EC64" s="232"/>
      <c r="ED64" s="232"/>
      <c r="EE64" s="232"/>
      <c r="EF64" s="232"/>
      <c r="EG64" s="232"/>
      <c r="EH64" s="232"/>
      <c r="EI64" s="232"/>
      <c r="EJ64" s="232"/>
      <c r="EK64" s="232"/>
      <c r="EL64" s="254"/>
      <c r="EM64" s="386"/>
      <c r="EN64" s="244" t="s">
        <v>474</v>
      </c>
      <c r="EO64" s="232"/>
      <c r="EP64" s="232"/>
      <c r="EQ64" s="232"/>
      <c r="ER64" s="232"/>
      <c r="ES64" s="232"/>
      <c r="ET64" s="232"/>
      <c r="EU64" s="232"/>
      <c r="EV64" s="232"/>
      <c r="EW64" s="232"/>
      <c r="EX64" s="232"/>
      <c r="EY64" s="232"/>
      <c r="EZ64" s="232"/>
      <c r="FA64" s="232"/>
      <c r="FB64" s="232"/>
      <c r="FC64" s="232"/>
      <c r="FD64" s="232"/>
      <c r="FE64" s="232"/>
      <c r="FF64" s="254"/>
      <c r="FG64" s="386"/>
      <c r="FH64" s="244" t="s">
        <v>474</v>
      </c>
      <c r="FI64" s="232"/>
      <c r="FJ64" s="232"/>
      <c r="FK64" s="232"/>
      <c r="FL64" s="232"/>
      <c r="FM64" s="232"/>
      <c r="FN64" s="232"/>
      <c r="FO64" s="232"/>
      <c r="FP64" s="232"/>
      <c r="FQ64" s="232"/>
      <c r="FR64" s="232"/>
      <c r="FS64" s="232"/>
      <c r="FT64" s="232"/>
      <c r="FU64" s="232"/>
      <c r="FV64" s="232"/>
      <c r="FW64" s="232"/>
      <c r="FX64" s="232"/>
      <c r="FY64" s="232"/>
      <c r="FZ64" s="254"/>
      <c r="GA64" s="386"/>
      <c r="GB64" s="244" t="s">
        <v>474</v>
      </c>
      <c r="GC64" s="232"/>
      <c r="GD64" s="232"/>
      <c r="GE64" s="232"/>
      <c r="GF64" s="232"/>
      <c r="GG64" s="232"/>
      <c r="GH64" s="232"/>
      <c r="GI64" s="232"/>
      <c r="GJ64" s="232"/>
      <c r="GK64" s="232"/>
      <c r="GL64" s="232"/>
      <c r="GM64" s="232"/>
      <c r="GN64" s="232"/>
      <c r="GO64" s="232"/>
      <c r="GP64" s="232"/>
      <c r="GQ64" s="232"/>
      <c r="GR64" s="232"/>
      <c r="GS64" s="232"/>
      <c r="GT64" s="254"/>
      <c r="GU64" s="386"/>
      <c r="GV64" s="244" t="s">
        <v>474</v>
      </c>
      <c r="GW64" s="232"/>
      <c r="GX64" s="232"/>
      <c r="GY64" s="232"/>
      <c r="GZ64" s="232"/>
      <c r="HA64" s="232"/>
      <c r="HB64" s="232"/>
      <c r="HC64" s="232"/>
      <c r="HD64" s="232"/>
      <c r="HE64" s="232"/>
      <c r="HF64" s="232"/>
      <c r="HG64" s="232"/>
      <c r="HH64" s="232"/>
      <c r="HI64" s="232"/>
      <c r="HJ64" s="232"/>
      <c r="HK64" s="232"/>
      <c r="HL64" s="232"/>
      <c r="HM64" s="232"/>
      <c r="HN64" s="254"/>
      <c r="HO64" s="386"/>
      <c r="HP64" s="244" t="s">
        <v>474</v>
      </c>
      <c r="HQ64" s="232"/>
      <c r="HR64" s="232"/>
      <c r="HS64" s="232"/>
      <c r="HT64" s="232"/>
      <c r="HU64" s="232"/>
      <c r="HV64" s="232"/>
      <c r="HW64" s="232"/>
      <c r="HX64" s="232"/>
      <c r="HY64" s="232"/>
      <c r="HZ64" s="232"/>
      <c r="IA64" s="232"/>
      <c r="IB64" s="232"/>
      <c r="IC64" s="232"/>
      <c r="ID64" s="232"/>
      <c r="IE64" s="232"/>
      <c r="IF64" s="232"/>
      <c r="IG64" s="232"/>
      <c r="IH64" s="254"/>
      <c r="II64" s="386"/>
      <c r="IJ64" s="244" t="s">
        <v>474</v>
      </c>
      <c r="IK64" s="232"/>
      <c r="IL64" s="232"/>
      <c r="IM64" s="232"/>
      <c r="IN64" s="232"/>
      <c r="IO64" s="232"/>
      <c r="IP64" s="232"/>
      <c r="IQ64" s="232"/>
      <c r="IR64" s="232"/>
      <c r="IS64" s="232"/>
      <c r="IT64" s="232"/>
      <c r="IU64" s="232"/>
      <c r="IV64" s="232"/>
      <c r="IW64" s="232"/>
      <c r="IX64" s="232"/>
      <c r="IY64" s="232"/>
      <c r="IZ64" s="232"/>
      <c r="JA64" s="232"/>
      <c r="JB64" s="254"/>
      <c r="JC64" s="386"/>
      <c r="JD64" s="244" t="s">
        <v>474</v>
      </c>
      <c r="JE64" s="232"/>
      <c r="JF64" s="232"/>
      <c r="JG64" s="232"/>
      <c r="JH64" s="232"/>
      <c r="JI64" s="232"/>
      <c r="JJ64" s="232"/>
      <c r="JK64" s="232"/>
      <c r="JL64" s="232"/>
      <c r="JM64" s="232"/>
      <c r="JN64" s="232"/>
      <c r="JO64" s="232"/>
      <c r="JP64" s="232"/>
      <c r="JQ64" s="232"/>
      <c r="JR64" s="232"/>
      <c r="JS64" s="232"/>
      <c r="JT64" s="232"/>
      <c r="JU64" s="232"/>
      <c r="JV64" s="254"/>
      <c r="JW64" s="386"/>
      <c r="JX64" s="244" t="s">
        <v>474</v>
      </c>
      <c r="JY64" s="232"/>
      <c r="JZ64" s="232"/>
      <c r="KA64" s="232"/>
      <c r="KB64" s="232"/>
      <c r="KC64" s="232"/>
      <c r="KD64" s="232"/>
      <c r="KE64" s="232"/>
      <c r="KF64" s="232"/>
      <c r="KG64" s="232"/>
      <c r="KH64" s="232"/>
      <c r="KI64" s="232"/>
      <c r="KJ64" s="232"/>
      <c r="KK64" s="232"/>
      <c r="KL64" s="232"/>
      <c r="KM64" s="232"/>
      <c r="KN64" s="232"/>
      <c r="KO64" s="232"/>
      <c r="KP64" s="254"/>
      <c r="KQ64" s="386"/>
      <c r="KR64" s="244" t="s">
        <v>474</v>
      </c>
      <c r="KS64" s="232"/>
      <c r="KT64" s="232"/>
      <c r="KU64" s="232"/>
      <c r="KV64" s="232"/>
      <c r="KW64" s="232"/>
      <c r="KX64" s="232"/>
      <c r="KY64" s="232"/>
      <c r="KZ64" s="232"/>
      <c r="LA64" s="232"/>
      <c r="LB64" s="232"/>
      <c r="LC64" s="232"/>
      <c r="LD64" s="232"/>
      <c r="LE64" s="232"/>
      <c r="LF64" s="232"/>
      <c r="LG64" s="232"/>
      <c r="LH64" s="232"/>
      <c r="LI64" s="232"/>
      <c r="LJ64" s="254"/>
      <c r="LK64" s="386"/>
      <c r="LL64" s="244" t="s">
        <v>474</v>
      </c>
      <c r="LM64" s="232"/>
      <c r="LN64" s="232"/>
      <c r="LO64" s="232"/>
      <c r="LP64" s="232"/>
      <c r="LQ64" s="232"/>
      <c r="LR64" s="232"/>
      <c r="LS64" s="232"/>
      <c r="LT64" s="232"/>
      <c r="LU64" s="232"/>
      <c r="LV64" s="232"/>
      <c r="LW64" s="232"/>
      <c r="LX64" s="232"/>
      <c r="LY64" s="232"/>
      <c r="LZ64" s="232"/>
      <c r="MA64" s="232"/>
      <c r="MB64" s="232"/>
      <c r="MC64" s="232"/>
      <c r="MD64" s="254"/>
    </row>
    <row r="65" spans="1:342" ht="12.75" customHeight="1" x14ac:dyDescent="0.2">
      <c r="A65" s="57" t="s">
        <v>475</v>
      </c>
      <c r="C65" s="8"/>
      <c r="D65" s="8"/>
      <c r="E65" s="8"/>
      <c r="F65" s="8"/>
      <c r="G65" s="8"/>
      <c r="H65" s="8"/>
      <c r="I65" s="8"/>
      <c r="J65" s="8"/>
      <c r="K65" s="8"/>
      <c r="L65" s="8"/>
      <c r="M65" s="8"/>
      <c r="N65" s="8"/>
      <c r="O65" s="8"/>
      <c r="P65" s="8"/>
      <c r="Q65" s="8"/>
      <c r="R65" s="8"/>
      <c r="S65" s="220"/>
      <c r="T65" s="386"/>
      <c r="U65" s="222" t="s">
        <v>475</v>
      </c>
      <c r="V65" s="8"/>
      <c r="W65" s="8"/>
      <c r="X65" s="8"/>
      <c r="Y65" s="8"/>
      <c r="Z65" s="8"/>
      <c r="AA65" s="8"/>
      <c r="AB65" s="8"/>
      <c r="AC65" s="8"/>
      <c r="AD65" s="8"/>
      <c r="AE65" s="8"/>
      <c r="AF65" s="8"/>
      <c r="AG65" s="8"/>
      <c r="AH65" s="8"/>
      <c r="AI65" s="8"/>
      <c r="AJ65" s="8"/>
      <c r="AK65" s="8"/>
      <c r="AL65" s="8"/>
      <c r="AM65" s="220"/>
      <c r="AN65" s="417"/>
      <c r="AO65" s="57" t="s">
        <v>475</v>
      </c>
      <c r="AS65"/>
      <c r="AT65"/>
      <c r="AU65"/>
      <c r="BJ65" s="273"/>
      <c r="BK65" s="386"/>
      <c r="BL65" s="57" t="s">
        <v>475</v>
      </c>
      <c r="BM65" s="232"/>
      <c r="BN65" s="232"/>
      <c r="BO65" s="232"/>
      <c r="BP65" s="232"/>
      <c r="BQ65" s="232"/>
      <c r="BR65" s="232"/>
      <c r="BS65" s="232"/>
      <c r="BT65" s="232"/>
      <c r="BU65" s="232"/>
      <c r="BV65" s="232"/>
      <c r="BW65" s="232"/>
      <c r="BX65" s="232"/>
      <c r="BY65" s="232"/>
      <c r="BZ65" s="232"/>
      <c r="CA65" s="232"/>
      <c r="CB65" s="232"/>
      <c r="CC65" s="232"/>
      <c r="CD65" s="254"/>
      <c r="CE65" s="386"/>
      <c r="CF65" s="57" t="s">
        <v>475</v>
      </c>
      <c r="CG65" s="232"/>
      <c r="CH65" s="232"/>
      <c r="CI65" s="232"/>
      <c r="CJ65" s="232"/>
      <c r="CK65" s="232"/>
      <c r="CL65" s="232"/>
      <c r="CM65" s="232"/>
      <c r="CN65" s="232"/>
      <c r="CO65" s="232"/>
      <c r="CP65" s="232"/>
      <c r="CQ65" s="232"/>
      <c r="CR65" s="232"/>
      <c r="CS65" s="232"/>
      <c r="CT65" s="232"/>
      <c r="CU65" s="232"/>
      <c r="CV65" s="232"/>
      <c r="CW65" s="232"/>
      <c r="CX65" s="254"/>
      <c r="CY65" s="386"/>
      <c r="CZ65" s="57" t="s">
        <v>475</v>
      </c>
      <c r="DA65" s="232"/>
      <c r="DB65" s="232"/>
      <c r="DC65" s="232"/>
      <c r="DD65" s="232"/>
      <c r="DE65" s="232"/>
      <c r="DF65" s="232"/>
      <c r="DG65" s="232"/>
      <c r="DH65" s="232"/>
      <c r="DI65" s="232"/>
      <c r="DJ65" s="232"/>
      <c r="DK65" s="232"/>
      <c r="DL65" s="232"/>
      <c r="DM65" s="232"/>
      <c r="DN65" s="232"/>
      <c r="DO65" s="232"/>
      <c r="DP65" s="232"/>
      <c r="DQ65" s="232"/>
      <c r="DR65" s="254"/>
      <c r="DS65" s="386"/>
      <c r="DT65" s="57" t="s">
        <v>475</v>
      </c>
      <c r="DU65" s="232"/>
      <c r="DV65" s="232"/>
      <c r="DW65" s="232"/>
      <c r="DX65" s="232"/>
      <c r="DY65" s="232"/>
      <c r="DZ65" s="232"/>
      <c r="EA65" s="232"/>
      <c r="EB65" s="232"/>
      <c r="EC65" s="232"/>
      <c r="ED65" s="232"/>
      <c r="EE65" s="232"/>
      <c r="EF65" s="232"/>
      <c r="EG65" s="232"/>
      <c r="EH65" s="232"/>
      <c r="EI65" s="232"/>
      <c r="EJ65" s="232"/>
      <c r="EK65" s="232"/>
      <c r="EL65" s="254"/>
      <c r="EM65" s="386"/>
      <c r="EN65" s="57" t="s">
        <v>475</v>
      </c>
      <c r="EO65" s="232"/>
      <c r="EP65" s="232"/>
      <c r="EQ65" s="232"/>
      <c r="ER65" s="232"/>
      <c r="ES65" s="232"/>
      <c r="ET65" s="232"/>
      <c r="EU65" s="232"/>
      <c r="EV65" s="232"/>
      <c r="EW65" s="232"/>
      <c r="EX65" s="232"/>
      <c r="EY65" s="232"/>
      <c r="EZ65" s="232"/>
      <c r="FA65" s="232"/>
      <c r="FB65" s="232"/>
      <c r="FC65" s="232"/>
      <c r="FD65" s="232"/>
      <c r="FE65" s="232"/>
      <c r="FF65" s="254"/>
      <c r="FG65" s="386"/>
      <c r="FH65" s="57" t="s">
        <v>475</v>
      </c>
      <c r="FI65" s="232"/>
      <c r="FJ65" s="232"/>
      <c r="FK65" s="232"/>
      <c r="FL65" s="232"/>
      <c r="FM65" s="232"/>
      <c r="FN65" s="232"/>
      <c r="FO65" s="232"/>
      <c r="FP65" s="232"/>
      <c r="FQ65" s="232"/>
      <c r="FR65" s="232"/>
      <c r="FS65" s="232"/>
      <c r="FT65" s="232"/>
      <c r="FU65" s="232"/>
      <c r="FV65" s="232"/>
      <c r="FW65" s="232"/>
      <c r="FX65" s="232"/>
      <c r="FY65" s="232"/>
      <c r="FZ65" s="254"/>
      <c r="GA65" s="386"/>
      <c r="GB65" s="57" t="s">
        <v>475</v>
      </c>
      <c r="GC65" s="232"/>
      <c r="GD65" s="232"/>
      <c r="GE65" s="232"/>
      <c r="GF65" s="232"/>
      <c r="GG65" s="232"/>
      <c r="GH65" s="232"/>
      <c r="GI65" s="232"/>
      <c r="GJ65" s="232"/>
      <c r="GK65" s="232"/>
      <c r="GL65" s="232"/>
      <c r="GM65" s="232"/>
      <c r="GN65" s="232"/>
      <c r="GO65" s="232"/>
      <c r="GP65" s="232"/>
      <c r="GQ65" s="232"/>
      <c r="GR65" s="232"/>
      <c r="GS65" s="232"/>
      <c r="GT65" s="254"/>
      <c r="GU65" s="386"/>
      <c r="GV65" s="57" t="s">
        <v>475</v>
      </c>
      <c r="GW65" s="232"/>
      <c r="GX65" s="232"/>
      <c r="GY65" s="232"/>
      <c r="GZ65" s="232"/>
      <c r="HA65" s="232"/>
      <c r="HB65" s="232"/>
      <c r="HC65" s="232"/>
      <c r="HD65" s="232"/>
      <c r="HE65" s="232"/>
      <c r="HF65" s="232"/>
      <c r="HG65" s="232"/>
      <c r="HH65" s="232"/>
      <c r="HI65" s="232"/>
      <c r="HJ65" s="232"/>
      <c r="HK65" s="232"/>
      <c r="HL65" s="232"/>
      <c r="HM65" s="232"/>
      <c r="HN65" s="254"/>
      <c r="HO65" s="386"/>
      <c r="HP65" s="57" t="s">
        <v>475</v>
      </c>
      <c r="HQ65" s="232"/>
      <c r="HR65" s="232"/>
      <c r="HS65" s="232"/>
      <c r="HT65" s="232"/>
      <c r="HU65" s="232"/>
      <c r="HV65" s="232"/>
      <c r="HW65" s="232"/>
      <c r="HX65" s="232"/>
      <c r="HY65" s="232"/>
      <c r="HZ65" s="232"/>
      <c r="IA65" s="232"/>
      <c r="IB65" s="232"/>
      <c r="IC65" s="232"/>
      <c r="ID65" s="232"/>
      <c r="IE65" s="232"/>
      <c r="IF65" s="232"/>
      <c r="IG65" s="232"/>
      <c r="IH65" s="254"/>
      <c r="II65" s="386"/>
      <c r="IJ65" s="57" t="s">
        <v>475</v>
      </c>
      <c r="IK65" s="232"/>
      <c r="IL65" s="232"/>
      <c r="IM65" s="232"/>
      <c r="IN65" s="232"/>
      <c r="IO65" s="232"/>
      <c r="IP65" s="232"/>
      <c r="IQ65" s="232"/>
      <c r="IR65" s="232"/>
      <c r="IS65" s="232"/>
      <c r="IT65" s="232"/>
      <c r="IU65" s="232"/>
      <c r="IV65" s="232"/>
      <c r="IW65" s="232"/>
      <c r="IX65" s="232"/>
      <c r="IY65" s="232"/>
      <c r="IZ65" s="232"/>
      <c r="JA65" s="232"/>
      <c r="JB65" s="254"/>
      <c r="JC65" s="386"/>
      <c r="JD65" s="57" t="s">
        <v>475</v>
      </c>
      <c r="JE65" s="232"/>
      <c r="JF65" s="232"/>
      <c r="JG65" s="232"/>
      <c r="JH65" s="232"/>
      <c r="JI65" s="232"/>
      <c r="JJ65" s="232"/>
      <c r="JK65" s="232"/>
      <c r="JL65" s="232"/>
      <c r="JM65" s="232"/>
      <c r="JN65" s="232"/>
      <c r="JO65" s="232"/>
      <c r="JP65" s="232"/>
      <c r="JQ65" s="232"/>
      <c r="JR65" s="232"/>
      <c r="JS65" s="232"/>
      <c r="JT65" s="232"/>
      <c r="JU65" s="232"/>
      <c r="JV65" s="254"/>
      <c r="JW65" s="386"/>
      <c r="JX65" s="57" t="s">
        <v>475</v>
      </c>
      <c r="JY65" s="232"/>
      <c r="JZ65" s="232"/>
      <c r="KA65" s="232"/>
      <c r="KB65" s="232"/>
      <c r="KC65" s="232"/>
      <c r="KD65" s="232"/>
      <c r="KE65" s="232"/>
      <c r="KF65" s="232"/>
      <c r="KG65" s="232"/>
      <c r="KH65" s="232"/>
      <c r="KI65" s="232"/>
      <c r="KJ65" s="232"/>
      <c r="KK65" s="232"/>
      <c r="KL65" s="232"/>
      <c r="KM65" s="232"/>
      <c r="KN65" s="232"/>
      <c r="KO65" s="232"/>
      <c r="KP65" s="254"/>
      <c r="KQ65" s="386"/>
      <c r="KR65" s="57" t="s">
        <v>475</v>
      </c>
      <c r="KS65" s="232"/>
      <c r="KT65" s="232"/>
      <c r="KU65" s="232"/>
      <c r="KV65" s="232"/>
      <c r="KW65" s="232"/>
      <c r="KX65" s="232"/>
      <c r="KY65" s="232"/>
      <c r="KZ65" s="232"/>
      <c r="LA65" s="232"/>
      <c r="LB65" s="232"/>
      <c r="LC65" s="232"/>
      <c r="LD65" s="232"/>
      <c r="LE65" s="232"/>
      <c r="LF65" s="232"/>
      <c r="LG65" s="232"/>
      <c r="LH65" s="232"/>
      <c r="LI65" s="232"/>
      <c r="LJ65" s="254"/>
      <c r="LK65" s="386"/>
      <c r="LL65" s="57" t="s">
        <v>475</v>
      </c>
      <c r="LM65" s="232"/>
      <c r="LN65" s="232"/>
      <c r="LO65" s="232"/>
      <c r="LP65" s="232"/>
      <c r="LQ65" s="232"/>
      <c r="LR65" s="232"/>
      <c r="LS65" s="232"/>
      <c r="LT65" s="232"/>
      <c r="LU65" s="232"/>
      <c r="LV65" s="232"/>
      <c r="LW65" s="232"/>
      <c r="LX65" s="232"/>
      <c r="LY65" s="232"/>
      <c r="LZ65" s="232"/>
      <c r="MA65" s="232"/>
      <c r="MB65" s="232"/>
      <c r="MC65" s="232"/>
      <c r="MD65" s="254"/>
    </row>
    <row r="66" spans="1:342" ht="12.75" customHeight="1" x14ac:dyDescent="0.2">
      <c r="A66" s="494"/>
      <c r="C66" s="8"/>
      <c r="D66" s="8"/>
      <c r="E66" s="8"/>
      <c r="F66" s="8"/>
      <c r="G66" s="8"/>
      <c r="H66" s="8"/>
      <c r="I66" s="8"/>
      <c r="J66" s="8"/>
      <c r="K66" s="8"/>
      <c r="L66" s="8"/>
      <c r="M66" s="8"/>
      <c r="N66" s="8"/>
      <c r="O66" s="8"/>
      <c r="P66" s="8"/>
      <c r="Q66" s="8"/>
      <c r="R66" s="8"/>
      <c r="S66" s="220"/>
      <c r="T66" s="385"/>
      <c r="U66" s="220"/>
      <c r="V66" s="8"/>
      <c r="W66" s="8"/>
      <c r="X66" s="8"/>
      <c r="Y66" s="8"/>
      <c r="Z66" s="8"/>
      <c r="AA66" s="8"/>
      <c r="AB66" s="8"/>
      <c r="AC66" s="8"/>
      <c r="AD66" s="8"/>
      <c r="AE66" s="8"/>
      <c r="AF66" s="8"/>
      <c r="AG66" s="8"/>
      <c r="AH66" s="8"/>
      <c r="AI66" s="8"/>
      <c r="AJ66" s="8"/>
      <c r="AK66" s="8"/>
      <c r="AL66" s="8"/>
      <c r="AM66" s="220"/>
      <c r="AN66" s="417"/>
      <c r="AO66" s="494"/>
      <c r="BJ66" s="273"/>
      <c r="BK66" s="385"/>
      <c r="BM66" s="8"/>
      <c r="BN66" s="8"/>
      <c r="BO66" s="8"/>
      <c r="BP66" s="8"/>
      <c r="BQ66" s="8"/>
      <c r="BR66" s="8"/>
      <c r="BS66" s="8"/>
      <c r="BT66" s="8"/>
      <c r="BU66" s="8"/>
      <c r="BV66" s="8"/>
      <c r="BW66" s="8"/>
      <c r="BX66" s="8"/>
      <c r="BY66" s="8"/>
      <c r="BZ66" s="8"/>
      <c r="CA66" s="8"/>
      <c r="CB66" s="8"/>
      <c r="CC66" s="8"/>
      <c r="CD66" s="273"/>
      <c r="CE66" s="385"/>
      <c r="CG66" s="8"/>
      <c r="CH66" s="8"/>
      <c r="CI66" s="8"/>
      <c r="CJ66" s="8"/>
      <c r="CK66" s="8"/>
      <c r="CL66" s="8"/>
      <c r="CM66" s="8"/>
      <c r="CN66" s="8"/>
      <c r="CO66" s="8"/>
      <c r="CP66" s="8"/>
      <c r="CQ66" s="8"/>
      <c r="CR66" s="8"/>
      <c r="CS66" s="8"/>
      <c r="CT66" s="8"/>
      <c r="CU66" s="8"/>
      <c r="CV66" s="8"/>
      <c r="CW66" s="8"/>
      <c r="CX66" s="273"/>
      <c r="CY66" s="385"/>
      <c r="DA66" s="8"/>
      <c r="DB66" s="8"/>
      <c r="DC66" s="8"/>
      <c r="DD66" s="8"/>
      <c r="DE66" s="8"/>
      <c r="DF66" s="8"/>
      <c r="DG66" s="8"/>
      <c r="DH66" s="8"/>
      <c r="DI66" s="8"/>
      <c r="DJ66" s="8"/>
      <c r="DK66" s="8"/>
      <c r="DL66" s="8"/>
      <c r="DM66" s="8"/>
      <c r="DN66" s="8"/>
      <c r="DO66" s="8"/>
      <c r="DP66" s="8"/>
      <c r="DQ66" s="8"/>
      <c r="DR66" s="273"/>
      <c r="DS66" s="385"/>
      <c r="DU66" s="8"/>
      <c r="DV66" s="8"/>
      <c r="DW66" s="8"/>
      <c r="DX66" s="8"/>
      <c r="DY66" s="8"/>
      <c r="DZ66" s="8"/>
      <c r="EA66" s="8"/>
      <c r="EB66" s="8"/>
      <c r="EC66" s="8"/>
      <c r="ED66" s="8"/>
      <c r="EE66" s="8"/>
      <c r="EF66" s="8"/>
      <c r="EG66" s="8"/>
      <c r="EH66" s="8"/>
      <c r="EI66" s="8"/>
      <c r="EJ66" s="8"/>
      <c r="EK66" s="8"/>
      <c r="EL66" s="273"/>
      <c r="EM66" s="385"/>
      <c r="EO66" s="8"/>
      <c r="EP66" s="8"/>
      <c r="EQ66" s="8"/>
      <c r="ER66" s="8"/>
      <c r="ES66" s="8"/>
      <c r="ET66" s="8"/>
      <c r="EU66" s="8"/>
      <c r="EV66" s="8"/>
      <c r="EW66" s="8"/>
      <c r="EX66" s="8"/>
      <c r="EY66" s="8"/>
      <c r="EZ66" s="8"/>
      <c r="FA66" s="8"/>
      <c r="FB66" s="8"/>
      <c r="FC66" s="8"/>
      <c r="FD66" s="8"/>
      <c r="FE66" s="8"/>
      <c r="FF66" s="273"/>
      <c r="FG66" s="385"/>
      <c r="FI66" s="8"/>
      <c r="FJ66" s="8"/>
      <c r="FK66" s="8"/>
      <c r="FL66" s="8"/>
      <c r="FM66" s="8"/>
      <c r="FN66" s="8"/>
      <c r="FO66" s="8"/>
      <c r="FP66" s="8"/>
      <c r="FQ66" s="8"/>
      <c r="FR66" s="8"/>
      <c r="FS66" s="8"/>
      <c r="FT66" s="8"/>
      <c r="FU66" s="8"/>
      <c r="FV66" s="8"/>
      <c r="FW66" s="8"/>
      <c r="FX66" s="8"/>
      <c r="FY66" s="8"/>
      <c r="FZ66" s="273"/>
      <c r="GA66" s="385"/>
      <c r="GC66" s="8"/>
      <c r="GD66" s="8"/>
      <c r="GE66" s="8"/>
      <c r="GF66" s="8"/>
      <c r="GG66" s="8"/>
      <c r="GH66" s="8"/>
      <c r="GI66" s="8"/>
      <c r="GJ66" s="8"/>
      <c r="GK66" s="8"/>
      <c r="GL66" s="8"/>
      <c r="GM66" s="8"/>
      <c r="GN66" s="8"/>
      <c r="GO66" s="8"/>
      <c r="GP66" s="8"/>
      <c r="GQ66" s="8"/>
      <c r="GR66" s="8"/>
      <c r="GS66" s="8"/>
      <c r="GT66" s="273"/>
      <c r="GU66" s="385"/>
      <c r="GW66" s="8"/>
      <c r="GX66" s="8"/>
      <c r="GY66" s="8"/>
      <c r="GZ66" s="8"/>
      <c r="HA66" s="8"/>
      <c r="HB66" s="8"/>
      <c r="HC66" s="8"/>
      <c r="HD66" s="8"/>
      <c r="HE66" s="8"/>
      <c r="HF66" s="8"/>
      <c r="HG66" s="8"/>
      <c r="HH66" s="8"/>
      <c r="HI66" s="8"/>
      <c r="HJ66" s="8"/>
      <c r="HK66" s="8"/>
      <c r="HL66" s="8"/>
      <c r="HM66" s="8"/>
      <c r="HN66" s="273"/>
      <c r="HO66" s="385"/>
      <c r="HQ66" s="8"/>
      <c r="HR66" s="8"/>
      <c r="HS66" s="8"/>
      <c r="HT66" s="8"/>
      <c r="HU66" s="8"/>
      <c r="HV66" s="8"/>
      <c r="HW66" s="8"/>
      <c r="HX66" s="8"/>
      <c r="HY66" s="8"/>
      <c r="HZ66" s="8"/>
      <c r="IA66" s="8"/>
      <c r="IB66" s="8"/>
      <c r="IC66" s="8"/>
      <c r="ID66" s="8"/>
      <c r="IE66" s="8"/>
      <c r="IF66" s="8"/>
      <c r="IG66" s="8"/>
      <c r="IH66" s="273"/>
      <c r="II66" s="385"/>
      <c r="IK66" s="8"/>
      <c r="IL66" s="8"/>
      <c r="IM66" s="8"/>
      <c r="IN66" s="8"/>
      <c r="IO66" s="8"/>
      <c r="IP66" s="8"/>
      <c r="IQ66" s="8"/>
      <c r="IR66" s="8"/>
      <c r="IS66" s="8"/>
      <c r="IT66" s="8"/>
      <c r="IU66" s="8"/>
      <c r="IV66" s="8"/>
      <c r="IW66" s="8"/>
      <c r="IX66" s="8"/>
      <c r="IY66" s="8"/>
      <c r="IZ66" s="8"/>
      <c r="JA66" s="8"/>
      <c r="JB66" s="273"/>
      <c r="JC66" s="385"/>
      <c r="JE66" s="8"/>
      <c r="JF66" s="8"/>
      <c r="JG66" s="8"/>
      <c r="JH66" s="8"/>
      <c r="JI66" s="8"/>
      <c r="JJ66" s="8"/>
      <c r="JK66" s="8"/>
      <c r="JL66" s="8"/>
      <c r="JM66" s="8"/>
      <c r="JN66" s="8"/>
      <c r="JO66" s="8"/>
      <c r="JP66" s="8"/>
      <c r="JQ66" s="8"/>
      <c r="JR66" s="8"/>
      <c r="JS66" s="8"/>
      <c r="JT66" s="8"/>
      <c r="JU66" s="8"/>
      <c r="JV66" s="273"/>
      <c r="JW66" s="385"/>
      <c r="JY66" s="8"/>
      <c r="JZ66" s="8"/>
      <c r="KA66" s="8"/>
      <c r="KB66" s="8"/>
      <c r="KC66" s="8"/>
      <c r="KD66" s="8"/>
      <c r="KE66" s="8"/>
      <c r="KF66" s="8"/>
      <c r="KG66" s="8"/>
      <c r="KH66" s="8"/>
      <c r="KI66" s="8"/>
      <c r="KJ66" s="8"/>
      <c r="KK66" s="8"/>
      <c r="KL66" s="8"/>
      <c r="KM66" s="8"/>
      <c r="KN66" s="8"/>
      <c r="KO66" s="8"/>
      <c r="KP66" s="273"/>
      <c r="KQ66" s="385"/>
      <c r="KS66" s="8"/>
      <c r="KT66" s="8"/>
      <c r="KU66" s="8"/>
      <c r="KV66" s="8"/>
      <c r="KW66" s="8"/>
      <c r="KX66" s="8"/>
      <c r="KY66" s="8"/>
      <c r="KZ66" s="8"/>
      <c r="LA66" s="8"/>
      <c r="LB66" s="8"/>
      <c r="LC66" s="8"/>
      <c r="LD66" s="8"/>
      <c r="LE66" s="8"/>
      <c r="LF66" s="8"/>
      <c r="LG66" s="8"/>
      <c r="LH66" s="8"/>
      <c r="LI66" s="8"/>
      <c r="LJ66" s="273"/>
      <c r="LK66" s="385"/>
      <c r="LM66" s="8"/>
      <c r="LN66" s="8"/>
      <c r="LO66" s="8"/>
      <c r="LP66" s="8"/>
      <c r="LQ66" s="8"/>
      <c r="LR66" s="8"/>
      <c r="LS66" s="8"/>
      <c r="LT66" s="8"/>
      <c r="LU66" s="8"/>
      <c r="LV66" s="8"/>
      <c r="LW66" s="8"/>
      <c r="LX66" s="8"/>
      <c r="LY66" s="8"/>
      <c r="LZ66" s="8"/>
      <c r="MA66" s="8"/>
      <c r="MB66" s="8"/>
      <c r="MC66" s="8"/>
      <c r="MD66" s="273"/>
    </row>
    <row r="67" spans="1:342" ht="24" customHeight="1" x14ac:dyDescent="0.25">
      <c r="A67" s="494"/>
      <c r="B67" s="64"/>
      <c r="C67" s="570" t="s">
        <v>476</v>
      </c>
      <c r="D67" s="65" t="s">
        <v>477</v>
      </c>
      <c r="E67" s="432"/>
      <c r="F67" s="67"/>
      <c r="G67" s="67"/>
      <c r="H67" s="68"/>
      <c r="I67" s="68"/>
      <c r="J67" s="67"/>
      <c r="K67" s="67"/>
      <c r="L67" s="67"/>
      <c r="M67" s="67"/>
      <c r="N67" s="67"/>
      <c r="O67" s="67"/>
      <c r="P67" s="67"/>
      <c r="Q67" s="67"/>
      <c r="R67" s="67"/>
      <c r="S67" s="220"/>
      <c r="T67" s="385"/>
      <c r="U67" s="220"/>
      <c r="V67" s="64"/>
      <c r="W67" s="570" t="s">
        <v>476</v>
      </c>
      <c r="X67" s="65" t="s">
        <v>477</v>
      </c>
      <c r="Y67"/>
      <c r="Z67"/>
      <c r="AA67"/>
      <c r="AB67" s="1056"/>
      <c r="AC67" s="775"/>
      <c r="AD67"/>
      <c r="AE67"/>
      <c r="AF67"/>
      <c r="AG67"/>
      <c r="AH67"/>
      <c r="AI67"/>
      <c r="AJ67"/>
      <c r="AK67"/>
      <c r="AL67"/>
      <c r="AM67" s="220"/>
      <c r="AN67" s="417"/>
      <c r="AO67" s="494"/>
      <c r="AP67" s="64"/>
      <c r="AQ67" s="570" t="s">
        <v>476</v>
      </c>
      <c r="AR67" s="65" t="s">
        <v>477</v>
      </c>
      <c r="AS67" s="432"/>
      <c r="AT67" s="67"/>
      <c r="AU67" s="67"/>
      <c r="AV67" s="66"/>
      <c r="AW67" s="66"/>
      <c r="AX67" s="26"/>
      <c r="AY67" s="26"/>
      <c r="AZ67" s="8"/>
      <c r="BA67" s="8"/>
      <c r="BB67" s="8"/>
      <c r="BC67" s="8"/>
      <c r="BD67" s="8"/>
      <c r="BE67" s="8"/>
      <c r="BF67" s="8"/>
      <c r="BG67" s="8"/>
      <c r="BH67" s="8"/>
      <c r="BJ67" s="273"/>
      <c r="BK67" s="385"/>
      <c r="BL67" s="494"/>
      <c r="BM67" s="64"/>
      <c r="BN67" s="570" t="s">
        <v>476</v>
      </c>
      <c r="BO67" s="65" t="s">
        <v>477</v>
      </c>
      <c r="BP67" s="8"/>
      <c r="BQ67" s="8"/>
      <c r="BR67" s="8"/>
      <c r="BS67" s="8"/>
      <c r="BT67" s="8"/>
      <c r="BU67" s="8"/>
      <c r="BV67" s="8"/>
      <c r="BW67" s="8"/>
      <c r="BX67" s="8"/>
      <c r="BY67" s="8"/>
      <c r="BZ67" s="8"/>
      <c r="CA67" s="8"/>
      <c r="CB67" s="8"/>
      <c r="CC67" s="8"/>
      <c r="CD67" s="273"/>
      <c r="CE67" s="385"/>
      <c r="CF67" s="494"/>
      <c r="CG67" s="64"/>
      <c r="CH67" s="570" t="s">
        <v>476</v>
      </c>
      <c r="CI67" s="65" t="s">
        <v>477</v>
      </c>
      <c r="CJ67" s="8"/>
      <c r="CK67" s="8"/>
      <c r="CL67" s="8"/>
      <c r="CM67" s="8"/>
      <c r="CN67" s="8"/>
      <c r="CO67" s="8"/>
      <c r="CP67" s="8"/>
      <c r="CQ67" s="8"/>
      <c r="CR67" s="8"/>
      <c r="CS67" s="8"/>
      <c r="CT67" s="8"/>
      <c r="CU67" s="8"/>
      <c r="CV67" s="8"/>
      <c r="CW67" s="8"/>
      <c r="CX67" s="273"/>
      <c r="CY67" s="385"/>
      <c r="CZ67" s="220"/>
      <c r="DA67" s="64"/>
      <c r="DB67" s="570" t="s">
        <v>476</v>
      </c>
      <c r="DC67" s="65" t="s">
        <v>477</v>
      </c>
      <c r="DG67" s="989"/>
      <c r="DH67" s="775"/>
      <c r="DI67" s="67"/>
      <c r="DJ67" s="67"/>
      <c r="DK67" s="67"/>
      <c r="DL67" s="67"/>
      <c r="DM67" s="67"/>
      <c r="DR67" s="273"/>
      <c r="DS67" s="385"/>
      <c r="DT67" s="220"/>
      <c r="DU67" s="64"/>
      <c r="DV67" s="570" t="s">
        <v>476</v>
      </c>
      <c r="DW67" s="65" t="s">
        <v>477</v>
      </c>
      <c r="EA67" s="989"/>
      <c r="EB67" s="775"/>
      <c r="EC67" s="67"/>
      <c r="ED67" s="67"/>
      <c r="EE67" s="67"/>
      <c r="EF67" s="67"/>
      <c r="EG67" s="67"/>
      <c r="EL67" s="273"/>
      <c r="EM67" s="385"/>
      <c r="EN67" s="220"/>
      <c r="EO67" s="64"/>
      <c r="EP67" s="570" t="s">
        <v>476</v>
      </c>
      <c r="EQ67" s="65" t="s">
        <v>477</v>
      </c>
      <c r="EU67" s="989"/>
      <c r="EV67" s="775"/>
      <c r="EW67" s="67"/>
      <c r="EX67" s="67"/>
      <c r="EY67" s="67"/>
      <c r="EZ67" s="67"/>
      <c r="FA67" s="67"/>
      <c r="FF67" s="273"/>
      <c r="FG67" s="385"/>
      <c r="FH67" s="220"/>
      <c r="FI67" s="64"/>
      <c r="FJ67" s="570" t="s">
        <v>476</v>
      </c>
      <c r="FK67" s="65" t="s">
        <v>477</v>
      </c>
      <c r="FO67" s="989"/>
      <c r="FP67" s="775"/>
      <c r="FQ67" s="67"/>
      <c r="FR67" s="67"/>
      <c r="FS67" s="67"/>
      <c r="FT67" s="67"/>
      <c r="FU67" s="67"/>
      <c r="FZ67" s="273"/>
      <c r="GA67" s="385"/>
      <c r="GB67" s="220"/>
      <c r="GC67" s="64"/>
      <c r="GD67" s="570" t="s">
        <v>476</v>
      </c>
      <c r="GE67" s="65" t="s">
        <v>477</v>
      </c>
      <c r="GI67" s="989"/>
      <c r="GJ67" s="775"/>
      <c r="GK67" s="67"/>
      <c r="GL67" s="67"/>
      <c r="GM67" s="67"/>
      <c r="GN67" s="67"/>
      <c r="GO67" s="67"/>
      <c r="GT67" s="273"/>
      <c r="GU67" s="385"/>
      <c r="GV67" s="220"/>
      <c r="GW67" s="64"/>
      <c r="GX67" s="570" t="s">
        <v>476</v>
      </c>
      <c r="GY67" s="65" t="s">
        <v>477</v>
      </c>
      <c r="HC67" s="989"/>
      <c r="HD67" s="775"/>
      <c r="HE67" s="67"/>
      <c r="HF67" s="67"/>
      <c r="HG67" s="67"/>
      <c r="HH67" s="67"/>
      <c r="HI67" s="67"/>
      <c r="HN67" s="273"/>
      <c r="HO67" s="385"/>
      <c r="HP67" s="220"/>
      <c r="HQ67" s="64"/>
      <c r="HR67" s="570" t="s">
        <v>476</v>
      </c>
      <c r="HS67" s="65" t="s">
        <v>477</v>
      </c>
      <c r="HW67" s="989"/>
      <c r="HX67" s="775"/>
      <c r="HY67" s="67"/>
      <c r="HZ67" s="67"/>
      <c r="IA67" s="67"/>
      <c r="IB67" s="67"/>
      <c r="IC67" s="67"/>
      <c r="IH67" s="273"/>
      <c r="II67" s="385"/>
      <c r="IJ67" s="220"/>
      <c r="IK67" s="64"/>
      <c r="IL67" s="570" t="s">
        <v>476</v>
      </c>
      <c r="IM67" s="65" t="s">
        <v>477</v>
      </c>
      <c r="IQ67" s="989"/>
      <c r="IR67" s="775"/>
      <c r="IS67" s="67"/>
      <c r="IT67" s="67"/>
      <c r="IU67" s="67"/>
      <c r="IV67" s="67"/>
      <c r="IW67" s="67"/>
      <c r="JB67" s="273"/>
      <c r="JC67" s="385"/>
      <c r="JD67" s="220"/>
      <c r="JE67" s="64"/>
      <c r="JF67" s="570" t="s">
        <v>476</v>
      </c>
      <c r="JG67" s="65" t="s">
        <v>477</v>
      </c>
      <c r="JK67" s="989"/>
      <c r="JL67" s="775"/>
      <c r="JM67" s="67"/>
      <c r="JN67" s="67"/>
      <c r="JO67" s="67"/>
      <c r="JP67" s="67"/>
      <c r="JQ67" s="67"/>
      <c r="JV67" s="273"/>
      <c r="JW67" s="385"/>
      <c r="JX67" s="220"/>
      <c r="JY67" s="64"/>
      <c r="JZ67" s="570" t="s">
        <v>476</v>
      </c>
      <c r="KA67" s="65" t="s">
        <v>477</v>
      </c>
      <c r="KE67" s="989"/>
      <c r="KF67" s="775"/>
      <c r="KG67" s="67"/>
      <c r="KH67" s="67"/>
      <c r="KI67" s="67"/>
      <c r="KJ67" s="67"/>
      <c r="KK67" s="67"/>
      <c r="KP67" s="273"/>
      <c r="KQ67" s="385"/>
      <c r="KR67" s="220"/>
      <c r="KS67" s="64"/>
      <c r="KT67" s="570" t="s">
        <v>476</v>
      </c>
      <c r="KU67" s="65" t="s">
        <v>477</v>
      </c>
      <c r="KY67" s="989"/>
      <c r="KZ67" s="775"/>
      <c r="LA67" s="67"/>
      <c r="LB67" s="67"/>
      <c r="LC67" s="67"/>
      <c r="LD67" s="67"/>
      <c r="LE67" s="67"/>
      <c r="LJ67" s="273"/>
      <c r="LK67" s="385"/>
      <c r="LL67" s="220"/>
      <c r="LM67" s="64"/>
      <c r="LN67" s="570" t="s">
        <v>476</v>
      </c>
      <c r="LO67" s="65" t="s">
        <v>477</v>
      </c>
      <c r="LS67" s="989"/>
      <c r="LT67" s="775"/>
      <c r="LU67" s="67"/>
      <c r="LV67" s="67"/>
      <c r="LW67" s="67"/>
      <c r="LX67" s="67"/>
      <c r="LY67" s="67"/>
      <c r="MD67" s="273"/>
    </row>
    <row r="68" spans="1:342" ht="12.75" customHeight="1" x14ac:dyDescent="0.25">
      <c r="A68" s="494"/>
      <c r="B68" s="12">
        <v>1</v>
      </c>
      <c r="C68" s="69">
        <v>5.2695070000000001E-4</v>
      </c>
      <c r="D68" s="70">
        <v>0</v>
      </c>
      <c r="E68" s="432"/>
      <c r="F68" s="67"/>
      <c r="G68" s="67"/>
      <c r="H68" s="74"/>
      <c r="I68" s="67" t="s">
        <v>478</v>
      </c>
      <c r="J68" s="67"/>
      <c r="K68" s="67">
        <f t="array" ref="K68">MATCH(MIN(ABS(D68:D396-12.7)),ABS(D68:D396-12.7),0)</f>
        <v>170</v>
      </c>
      <c r="L68" s="67"/>
      <c r="M68" s="67"/>
      <c r="N68" s="67"/>
      <c r="O68" s="67"/>
      <c r="P68" s="67"/>
      <c r="Q68" s="67"/>
      <c r="R68" s="67"/>
      <c r="S68" s="220"/>
      <c r="T68" s="385"/>
      <c r="U68" s="220"/>
      <c r="V68" s="12">
        <v>1</v>
      </c>
      <c r="W68" s="69"/>
      <c r="X68" s="70"/>
      <c r="Y68"/>
      <c r="Z68"/>
      <c r="AA68" s="8"/>
      <c r="AB68" s="75"/>
      <c r="AC68" s="75"/>
      <c r="AD68"/>
      <c r="AE68"/>
      <c r="AF68"/>
      <c r="AG68"/>
      <c r="AH68"/>
      <c r="AI68"/>
      <c r="AJ68"/>
      <c r="AK68"/>
      <c r="AL68"/>
      <c r="AM68" s="220"/>
      <c r="AN68" s="417"/>
      <c r="AO68" s="494"/>
      <c r="AP68" s="12">
        <v>1</v>
      </c>
      <c r="AQ68" s="69">
        <v>1.93301E-3</v>
      </c>
      <c r="AR68" s="70">
        <v>0.17285149999999999</v>
      </c>
      <c r="AS68" s="432"/>
      <c r="AT68" s="571"/>
      <c r="AU68" s="67"/>
      <c r="AV68" s="572" t="s">
        <v>479</v>
      </c>
      <c r="AW68" s="224"/>
      <c r="AX68" s="224"/>
      <c r="AY68" s="224"/>
      <c r="AZ68" s="224"/>
      <c r="BA68" s="224"/>
      <c r="BB68" s="224"/>
      <c r="BC68" s="224"/>
      <c r="BD68" s="224"/>
      <c r="BE68" s="224"/>
      <c r="BF68" s="224"/>
      <c r="BG68" s="224"/>
      <c r="BH68" s="224"/>
      <c r="BI68" s="560"/>
      <c r="BJ68" s="273"/>
      <c r="BK68" s="385"/>
      <c r="BL68" s="494"/>
      <c r="BM68" s="12">
        <v>1</v>
      </c>
      <c r="BN68" s="69">
        <v>2.9016130000000004E-3</v>
      </c>
      <c r="BO68" s="70">
        <v>0.28669060000000002</v>
      </c>
      <c r="BS68" s="989"/>
      <c r="BT68" s="775"/>
      <c r="BU68" s="67"/>
      <c r="BV68" s="67"/>
      <c r="BW68" s="67"/>
      <c r="BX68" s="67"/>
      <c r="BY68" s="67"/>
      <c r="CD68" s="273"/>
      <c r="CE68" s="385"/>
      <c r="CF68" s="494"/>
      <c r="CG68" s="12">
        <v>1</v>
      </c>
      <c r="CH68" s="69">
        <v>4.0210259999999998E-2</v>
      </c>
      <c r="CI68" s="70">
        <v>4.2809279999999998E-2</v>
      </c>
      <c r="CM68" s="989"/>
      <c r="CN68" s="775"/>
      <c r="CO68" s="67"/>
      <c r="CP68" s="67"/>
      <c r="CQ68" s="67"/>
      <c r="CR68" s="67"/>
      <c r="CS68" s="67"/>
      <c r="CT68" s="67"/>
      <c r="CX68" s="273"/>
      <c r="CY68" s="385"/>
      <c r="CZ68" s="220"/>
      <c r="DA68" s="12">
        <v>1</v>
      </c>
      <c r="DB68" s="69">
        <v>4.1308810000000001E-2</v>
      </c>
      <c r="DC68" s="70">
        <v>6.6426139999999995E-2</v>
      </c>
      <c r="DF68" s="8"/>
      <c r="DG68" s="74"/>
      <c r="DH68" s="74"/>
      <c r="DI68" s="67" t="s">
        <v>480</v>
      </c>
      <c r="DJ68" s="67"/>
      <c r="DK68" s="67">
        <f t="array" ref="DK68">MATCH(MIN(ABS(DB68:DB367-DB50)),ABS(DB68:DB367-DB50),0)</f>
        <v>222</v>
      </c>
      <c r="DL68" s="67"/>
      <c r="DM68" s="67"/>
      <c r="DR68" s="273"/>
      <c r="DS68" s="385"/>
      <c r="DT68" s="220"/>
      <c r="DU68" s="12">
        <v>1</v>
      </c>
      <c r="DV68" s="69">
        <v>1.042042E-2</v>
      </c>
      <c r="DW68" s="70">
        <v>0.87986229999999999</v>
      </c>
      <c r="DZ68" s="8"/>
      <c r="EA68" s="74"/>
      <c r="EB68" s="74"/>
      <c r="EC68" s="67" t="s">
        <v>480</v>
      </c>
      <c r="ED68" s="67"/>
      <c r="EE68" s="67">
        <f t="array" ref="EE68">MATCH(MIN(ABS(DV68:DV367-DV50)),ABS(DV68:DV367-DV50),0)</f>
        <v>204</v>
      </c>
      <c r="EF68" s="67"/>
      <c r="EG68" s="67"/>
      <c r="EL68" s="273"/>
      <c r="EM68" s="385"/>
      <c r="EN68" s="220"/>
      <c r="EO68" s="12">
        <v>1</v>
      </c>
      <c r="EP68" s="69">
        <v>1.93301E-3</v>
      </c>
      <c r="EQ68" s="70">
        <v>0.17285149999999999</v>
      </c>
      <c r="ET68" s="8"/>
      <c r="EU68" s="74"/>
      <c r="EV68" s="74"/>
      <c r="EW68" s="67" t="s">
        <v>480</v>
      </c>
      <c r="EX68" s="67"/>
      <c r="EY68" s="67">
        <f t="array" ref="EY68">MATCH(MIN(ABS(EP68:EP367-EP50)),ABS(EP68:EP367-EP50),0)</f>
        <v>227</v>
      </c>
      <c r="EZ68" s="67"/>
      <c r="FA68" s="67"/>
      <c r="FF68" s="273"/>
      <c r="FG68" s="385"/>
      <c r="FH68" s="220"/>
      <c r="FI68" s="12">
        <v>1</v>
      </c>
      <c r="FJ68" s="69">
        <v>-1.336175E-4</v>
      </c>
      <c r="FK68" s="70">
        <v>0.59891139999999998</v>
      </c>
      <c r="FN68" s="8"/>
      <c r="FO68" s="74"/>
      <c r="FP68" s="74"/>
      <c r="FQ68" s="67" t="s">
        <v>480</v>
      </c>
      <c r="FR68" s="67"/>
      <c r="FS68" s="67">
        <f t="array" ref="FS68">MATCH(MIN(ABS(FJ68:FJ367-FJ50)),ABS(FJ68:FJ367-FJ50),0)</f>
        <v>229</v>
      </c>
      <c r="FT68" s="67"/>
      <c r="FU68" s="67"/>
      <c r="FZ68" s="273"/>
      <c r="GA68" s="385"/>
      <c r="GB68" s="220"/>
      <c r="GC68" s="12">
        <v>1</v>
      </c>
      <c r="GD68" s="69">
        <v>-1.9409309999999998E-4</v>
      </c>
      <c r="GE68" s="70">
        <v>1.30939E-2</v>
      </c>
      <c r="GH68" s="8"/>
      <c r="GI68" s="74"/>
      <c r="GJ68" s="74"/>
      <c r="GK68" s="67" t="s">
        <v>480</v>
      </c>
      <c r="GL68" s="67"/>
      <c r="GM68" s="67">
        <f t="array" ref="GM68">MATCH(MIN(ABS(GD68:GD367-GD50)),ABS(GD68:GD367-GD50),0)</f>
        <v>227</v>
      </c>
      <c r="GN68" s="67"/>
      <c r="GO68" s="67"/>
      <c r="GT68" s="273"/>
      <c r="GU68" s="385"/>
      <c r="GV68" s="220"/>
      <c r="GW68" s="12">
        <v>1</v>
      </c>
      <c r="GX68" s="69">
        <v>6.1891569999999998E-3</v>
      </c>
      <c r="GY68" s="70">
        <v>0.28585359999999999</v>
      </c>
      <c r="HB68" s="8"/>
      <c r="HC68" s="74"/>
      <c r="HD68" s="74"/>
      <c r="HE68" s="67" t="s">
        <v>480</v>
      </c>
      <c r="HF68" s="67"/>
      <c r="HG68" s="67">
        <f t="array" ref="HG68">MATCH(MIN(ABS(GX68:GX367-GX50)),ABS(GX68:GX367-GX50),0)</f>
        <v>236</v>
      </c>
      <c r="HH68" s="67"/>
      <c r="HI68" s="67"/>
      <c r="HN68" s="273"/>
      <c r="HO68" s="385"/>
      <c r="HP68" s="220"/>
      <c r="HQ68" s="12">
        <v>1</v>
      </c>
      <c r="HR68" s="69">
        <v>3.3587140000000001E-3</v>
      </c>
      <c r="HS68" s="70">
        <v>0.28567419999999999</v>
      </c>
      <c r="HV68" s="8"/>
      <c r="HW68" s="74"/>
      <c r="HX68" s="74"/>
      <c r="HY68" s="67" t="s">
        <v>480</v>
      </c>
      <c r="HZ68" s="67"/>
      <c r="IA68" s="67">
        <f t="array" ref="IA68">MATCH(MIN(ABS(HR68:HR367-HR50)),ABS(HR68:HR367-HR50),0)</f>
        <v>214</v>
      </c>
      <c r="IB68" s="67"/>
      <c r="IC68" s="67"/>
      <c r="IH68" s="273"/>
      <c r="II68" s="385"/>
      <c r="IJ68" s="220"/>
      <c r="IK68" s="12">
        <v>1</v>
      </c>
      <c r="IL68" s="69">
        <v>4.5710760000000003E-2</v>
      </c>
      <c r="IM68" s="70">
        <v>1.029874</v>
      </c>
      <c r="IP68" s="8"/>
      <c r="IQ68" s="74"/>
      <c r="IR68" s="74"/>
      <c r="IS68" s="67" t="s">
        <v>480</v>
      </c>
      <c r="IT68" s="67"/>
      <c r="IU68" s="67">
        <f t="array" ref="IU68">MATCH(MIN(ABS(IL68:IL367-IL50)),ABS(IL68:IL367-IL50),0)</f>
        <v>196</v>
      </c>
      <c r="IV68" s="67"/>
      <c r="IW68" s="67"/>
      <c r="JB68" s="273"/>
      <c r="JC68" s="385"/>
      <c r="JD68" s="220"/>
      <c r="JE68" s="12">
        <v>1</v>
      </c>
      <c r="JF68" s="69"/>
      <c r="JG68" s="70"/>
      <c r="JJ68" s="8"/>
      <c r="JK68" s="74"/>
      <c r="JL68" s="74"/>
      <c r="JM68" s="67" t="s">
        <v>480</v>
      </c>
      <c r="JN68" s="67"/>
      <c r="JO68" s="67">
        <f t="array" ref="JO68">MATCH(MIN(ABS(JF68:JF367-JF50)),ABS(JF68:JF367-JF50),0)</f>
        <v>1</v>
      </c>
      <c r="JP68" s="67"/>
      <c r="JQ68" s="67"/>
      <c r="JV68" s="273"/>
      <c r="JW68" s="385"/>
      <c r="JX68" s="220"/>
      <c r="JY68" s="12">
        <v>1</v>
      </c>
      <c r="JZ68" s="69"/>
      <c r="KA68" s="70"/>
      <c r="KD68" s="8"/>
      <c r="KE68" s="74"/>
      <c r="KF68" s="74"/>
      <c r="KG68" s="67" t="s">
        <v>480</v>
      </c>
      <c r="KH68" s="67"/>
      <c r="KI68" s="67">
        <f t="array" ref="KI68">MATCH(MIN(ABS(JZ68:JZ367-JZ50)),ABS(JZ68:JZ367-JZ50),0)</f>
        <v>1</v>
      </c>
      <c r="KJ68" s="67"/>
      <c r="KK68" s="67"/>
      <c r="KP68" s="273"/>
      <c r="KQ68" s="385"/>
      <c r="KR68" s="220"/>
      <c r="KS68" s="12">
        <v>1</v>
      </c>
      <c r="KT68" s="69"/>
      <c r="KU68" s="70"/>
      <c r="KX68" s="8"/>
      <c r="KY68" s="74"/>
      <c r="KZ68" s="74"/>
      <c r="LA68" s="67" t="s">
        <v>480</v>
      </c>
      <c r="LB68" s="67"/>
      <c r="LC68" s="67">
        <f t="array" ref="LC68">MATCH(MIN(ABS(KT68:KT367-KT50)),ABS(KT68:KT367-KT50),0)</f>
        <v>1</v>
      </c>
      <c r="LD68" s="67"/>
      <c r="LE68" s="67"/>
      <c r="LJ68" s="273"/>
      <c r="LK68" s="385"/>
      <c r="LL68" s="220"/>
      <c r="LM68" s="12">
        <v>1</v>
      </c>
      <c r="LN68" s="69"/>
      <c r="LO68" s="70"/>
      <c r="LR68" s="8"/>
      <c r="LS68" s="74"/>
      <c r="LT68" s="74"/>
      <c r="LU68" s="67" t="s">
        <v>480</v>
      </c>
      <c r="LV68" s="67"/>
      <c r="LW68" s="67">
        <f t="array" ref="LW68">MATCH(MIN(ABS(LN68:LN367-LN50)),ABS(LN68:LN367-LN50),0)</f>
        <v>1</v>
      </c>
      <c r="LX68" s="67"/>
      <c r="LY68" s="67"/>
      <c r="MD68" s="273"/>
    </row>
    <row r="69" spans="1:342" ht="12.75" customHeight="1" x14ac:dyDescent="0.2">
      <c r="A69" s="494"/>
      <c r="B69" s="12">
        <v>2</v>
      </c>
      <c r="C69" s="69">
        <v>2.8659839999999999E-2</v>
      </c>
      <c r="D69" s="70">
        <v>0.11838319999999999</v>
      </c>
      <c r="E69" s="432"/>
      <c r="F69" s="72">
        <f t="shared" ref="F69:F323" si="0">D69-D68</f>
        <v>0.11838319999999999</v>
      </c>
      <c r="G69" s="67"/>
      <c r="H69" s="67"/>
      <c r="I69" s="67" t="s">
        <v>481</v>
      </c>
      <c r="J69" s="67"/>
      <c r="K69" s="73">
        <f t="array" ref="K69">INDEX(C68:E397,K68,2)</f>
        <v>12.74802</v>
      </c>
      <c r="L69" s="67"/>
      <c r="M69" s="67"/>
      <c r="N69" s="67"/>
      <c r="O69" s="67"/>
      <c r="P69" s="67"/>
      <c r="Q69" s="67"/>
      <c r="R69" s="67"/>
      <c r="S69" s="220"/>
      <c r="T69" s="385"/>
      <c r="U69" s="220"/>
      <c r="V69" s="12">
        <v>2</v>
      </c>
      <c r="W69" s="573"/>
      <c r="X69" s="71"/>
      <c r="Y69"/>
      <c r="Z69"/>
      <c r="AA69" s="8"/>
      <c r="AB69"/>
      <c r="AC69"/>
      <c r="AD69"/>
      <c r="AE69"/>
      <c r="AF69"/>
      <c r="AG69"/>
      <c r="AH69"/>
      <c r="AI69"/>
      <c r="AJ69"/>
      <c r="AK69"/>
      <c r="AL69"/>
      <c r="AM69" s="220"/>
      <c r="AN69" s="417"/>
      <c r="AO69" s="494"/>
      <c r="AP69" s="12">
        <v>2</v>
      </c>
      <c r="AQ69" s="573">
        <v>3.4675009999999999E-2</v>
      </c>
      <c r="AR69" s="71">
        <v>0.65337970000000001</v>
      </c>
      <c r="AS69" s="432"/>
      <c r="AT69" s="574">
        <f t="shared" ref="AT69:AT323" si="1">AR69-AR68</f>
        <v>0.48052820000000002</v>
      </c>
      <c r="AU69" s="67"/>
      <c r="AV69" s="575" t="s">
        <v>482</v>
      </c>
      <c r="AW69" s="221"/>
      <c r="AX69" s="221"/>
      <c r="AY69" s="221"/>
      <c r="AZ69" s="221"/>
      <c r="BA69" s="221"/>
      <c r="BB69" s="221"/>
      <c r="BC69" s="221"/>
      <c r="BD69" s="221"/>
      <c r="BE69" s="221"/>
      <c r="BF69" s="221"/>
      <c r="BG69" s="221"/>
      <c r="BH69" s="221"/>
      <c r="BI69" s="243"/>
      <c r="BJ69" s="273"/>
      <c r="BK69" s="385"/>
      <c r="BL69" s="494"/>
      <c r="BM69" s="12">
        <v>2</v>
      </c>
      <c r="BN69" s="573">
        <v>6.0788500000000002E-2</v>
      </c>
      <c r="BO69" s="71">
        <v>0.70360290000000003</v>
      </c>
      <c r="BR69" s="8"/>
      <c r="BS69" s="74"/>
      <c r="BT69" s="74"/>
      <c r="BU69" s="67" t="s">
        <v>480</v>
      </c>
      <c r="BV69" s="67"/>
      <c r="BW69" s="67">
        <f t="array" ref="BW69">MATCH(MIN(ABS(BN68:BN367-BN50)),ABS(BN68:BN367-BN50),0)</f>
        <v>205</v>
      </c>
      <c r="BX69" s="67"/>
      <c r="BY69" s="67"/>
      <c r="CD69" s="273"/>
      <c r="CE69" s="385"/>
      <c r="CF69" s="494"/>
      <c r="CG69" s="12">
        <v>2</v>
      </c>
      <c r="CH69" s="573">
        <v>0.15497470000000002</v>
      </c>
      <c r="CI69" s="71">
        <v>0.10080509999999999</v>
      </c>
      <c r="CL69" s="8"/>
      <c r="CM69" s="74"/>
      <c r="CN69" s="74"/>
      <c r="CO69" s="67" t="s">
        <v>480</v>
      </c>
      <c r="CP69" s="67"/>
      <c r="CQ69" s="67">
        <f t="array" ref="CQ69">MATCH(MIN(ABS(CH68:CH367-CH50)),ABS(CH68:CH367-CH50),0)</f>
        <v>229</v>
      </c>
      <c r="CR69" s="67"/>
      <c r="CS69" s="67"/>
      <c r="CT69" s="67"/>
      <c r="CX69" s="273"/>
      <c r="CY69" s="385"/>
      <c r="CZ69" s="220"/>
      <c r="DA69" s="12">
        <v>2</v>
      </c>
      <c r="DB69" s="573">
        <v>0.11233230000000001</v>
      </c>
      <c r="DC69" s="71">
        <v>0.1256177</v>
      </c>
      <c r="DF69" s="8"/>
      <c r="DG69" s="67"/>
      <c r="DH69" s="67"/>
      <c r="DI69" s="67" t="s">
        <v>481</v>
      </c>
      <c r="DJ69" s="67"/>
      <c r="DK69" s="73">
        <f t="array" ref="DK69">INDEX(DB68:DD395,DK68,2)</f>
        <v>9.3560400000000001</v>
      </c>
      <c r="DL69" s="67"/>
      <c r="DM69" s="67"/>
      <c r="DR69" s="273"/>
      <c r="DS69" s="385"/>
      <c r="DT69" s="220"/>
      <c r="DU69" s="12">
        <v>2</v>
      </c>
      <c r="DV69" s="573">
        <v>3.155931E-2</v>
      </c>
      <c r="DW69" s="71">
        <v>0.95005519999999999</v>
      </c>
      <c r="DZ69" s="8"/>
      <c r="EA69" s="67"/>
      <c r="EB69" s="67"/>
      <c r="EC69" s="67" t="s">
        <v>481</v>
      </c>
      <c r="ED69" s="67"/>
      <c r="EE69" s="73">
        <f t="array" ref="EE69">INDEX(DV68:DX395,EE68,2)</f>
        <v>7.061858</v>
      </c>
      <c r="EF69" s="67"/>
      <c r="EG69" s="67"/>
      <c r="EL69" s="273"/>
      <c r="EM69" s="385"/>
      <c r="EN69" s="220"/>
      <c r="EO69" s="12">
        <v>2</v>
      </c>
      <c r="EP69" s="573">
        <v>3.4675009999999999E-2</v>
      </c>
      <c r="EQ69" s="71">
        <v>0.65337970000000001</v>
      </c>
      <c r="ET69" s="8"/>
      <c r="EU69" s="67"/>
      <c r="EV69" s="67"/>
      <c r="EW69" s="67" t="s">
        <v>481</v>
      </c>
      <c r="EX69" s="67"/>
      <c r="EY69" s="73">
        <f t="array" ref="EY69">INDEX(EP68:ER395,EY68,2)</f>
        <v>7.0158189999999996</v>
      </c>
      <c r="EZ69" s="67"/>
      <c r="FA69" s="67"/>
      <c r="FF69" s="273"/>
      <c r="FG69" s="385"/>
      <c r="FH69" s="220"/>
      <c r="FI69" s="12">
        <v>2</v>
      </c>
      <c r="FJ69" s="573">
        <v>3.5424710000000001E-4</v>
      </c>
      <c r="FK69" s="71">
        <v>1.300003</v>
      </c>
      <c r="FN69" s="8"/>
      <c r="FO69" s="67"/>
      <c r="FP69" s="67"/>
      <c r="FQ69" s="67" t="s">
        <v>481</v>
      </c>
      <c r="FR69" s="67"/>
      <c r="FS69" s="73">
        <f t="array" ref="FS69">INDEX(FJ68:FL395,FS68,2)</f>
        <v>13.069990000000001</v>
      </c>
      <c r="FT69" s="67"/>
      <c r="FU69" s="67"/>
      <c r="FZ69" s="273"/>
      <c r="GA69" s="385"/>
      <c r="GB69" s="220"/>
      <c r="GC69" s="12">
        <v>2</v>
      </c>
      <c r="GD69" s="573">
        <v>1.6682099999999999E-4</v>
      </c>
      <c r="GE69" s="71">
        <v>0.1124043</v>
      </c>
      <c r="GH69" s="8"/>
      <c r="GI69" s="67"/>
      <c r="GJ69" s="67"/>
      <c r="GK69" s="67" t="s">
        <v>481</v>
      </c>
      <c r="GL69" s="67"/>
      <c r="GM69" s="73">
        <f t="array" ref="GM69">INDEX(GD68:GF395,GM68,2)</f>
        <v>13.877980000000001</v>
      </c>
      <c r="GN69" s="67"/>
      <c r="GO69" s="67"/>
      <c r="GT69" s="273"/>
      <c r="GU69" s="385"/>
      <c r="GV69" s="220"/>
      <c r="GW69" s="12">
        <v>2</v>
      </c>
      <c r="GX69" s="573">
        <v>7.114870999999999E-2</v>
      </c>
      <c r="GY69" s="71">
        <v>0.49541580000000002</v>
      </c>
      <c r="HB69" s="8"/>
      <c r="HC69" s="67"/>
      <c r="HD69" s="67"/>
      <c r="HE69" s="67" t="s">
        <v>481</v>
      </c>
      <c r="HF69" s="67"/>
      <c r="HG69" s="73">
        <f t="array" ref="HG69">INDEX(GX68:GZ395,HG68,2)</f>
        <v>5.8458589999999999</v>
      </c>
      <c r="HH69" s="67"/>
      <c r="HI69" s="67"/>
      <c r="HN69" s="273"/>
      <c r="HO69" s="385"/>
      <c r="HP69" s="220"/>
      <c r="HQ69" s="12">
        <v>2</v>
      </c>
      <c r="HR69" s="573">
        <v>3.2649810000000001E-3</v>
      </c>
      <c r="HS69" s="71">
        <v>0.89995159999999996</v>
      </c>
      <c r="HV69" s="8"/>
      <c r="HW69" s="67"/>
      <c r="HX69" s="67"/>
      <c r="HY69" s="67" t="s">
        <v>481</v>
      </c>
      <c r="HZ69" s="67"/>
      <c r="IA69" s="73">
        <f t="array" ref="IA69">INDEX(HR68:HT395,IA68,2)</f>
        <v>6.5758289999999997</v>
      </c>
      <c r="IB69" s="67"/>
      <c r="IC69" s="67"/>
      <c r="IH69" s="273"/>
      <c r="II69" s="385"/>
      <c r="IJ69" s="220"/>
      <c r="IK69" s="12">
        <v>2</v>
      </c>
      <c r="IL69" s="573">
        <v>4.6616129999999999E-2</v>
      </c>
      <c r="IM69" s="71">
        <v>1.0799780000000001</v>
      </c>
      <c r="IP69" s="8"/>
      <c r="IQ69" s="67"/>
      <c r="IR69" s="67"/>
      <c r="IS69" s="67" t="s">
        <v>481</v>
      </c>
      <c r="IT69" s="67"/>
      <c r="IU69" s="73">
        <f t="array" ref="IU69">INDEX(IL68:IN395,IU68,2)</f>
        <v>7.9140370000000004</v>
      </c>
      <c r="IV69" s="67"/>
      <c r="IW69" s="67"/>
      <c r="JB69" s="273"/>
      <c r="JC69" s="385"/>
      <c r="JD69" s="220"/>
      <c r="JE69" s="12">
        <v>2</v>
      </c>
      <c r="JF69" s="573"/>
      <c r="JG69" s="71"/>
      <c r="JJ69" s="8"/>
      <c r="JK69" s="67"/>
      <c r="JL69" s="67"/>
      <c r="JM69" s="67" t="s">
        <v>481</v>
      </c>
      <c r="JN69" s="67"/>
      <c r="JO69" s="73">
        <f t="array" ref="JO69">INDEX(JF68:JH395,JO68,2)</f>
        <v>0</v>
      </c>
      <c r="JP69" s="67"/>
      <c r="JQ69" s="67"/>
      <c r="JV69" s="273"/>
      <c r="JW69" s="385"/>
      <c r="JX69" s="220"/>
      <c r="JY69" s="12">
        <v>2</v>
      </c>
      <c r="JZ69" s="573"/>
      <c r="KA69" s="71"/>
      <c r="KD69" s="8"/>
      <c r="KE69" s="67"/>
      <c r="KF69" s="67"/>
      <c r="KG69" s="67" t="s">
        <v>481</v>
      </c>
      <c r="KH69" s="67"/>
      <c r="KI69" s="73">
        <f t="array" ref="KI69">INDEX(JZ68:KB395,KI68,2)</f>
        <v>0</v>
      </c>
      <c r="KJ69" s="67"/>
      <c r="KK69" s="67"/>
      <c r="KP69" s="273"/>
      <c r="KQ69" s="385"/>
      <c r="KR69" s="220"/>
      <c r="KS69" s="12">
        <v>2</v>
      </c>
      <c r="KT69" s="573"/>
      <c r="KU69" s="71"/>
      <c r="KX69" s="8"/>
      <c r="KY69" s="67"/>
      <c r="KZ69" s="67"/>
      <c r="LA69" s="67" t="s">
        <v>481</v>
      </c>
      <c r="LB69" s="67"/>
      <c r="LC69" s="73">
        <f t="array" ref="LC69">INDEX(KT68:KV395,LC68,2)</f>
        <v>0</v>
      </c>
      <c r="LD69" s="67"/>
      <c r="LE69" s="67"/>
      <c r="LJ69" s="273"/>
      <c r="LK69" s="385"/>
      <c r="LL69" s="220"/>
      <c r="LM69" s="12">
        <v>2</v>
      </c>
      <c r="LN69" s="573"/>
      <c r="LO69" s="71"/>
      <c r="LR69" s="8"/>
      <c r="LS69" s="67"/>
      <c r="LT69" s="67"/>
      <c r="LU69" s="67" t="s">
        <v>481</v>
      </c>
      <c r="LV69" s="67"/>
      <c r="LW69" s="73">
        <f t="array" ref="LW69">INDEX(LN68:LP395,LW68,2)</f>
        <v>0</v>
      </c>
      <c r="LX69" s="67"/>
      <c r="LY69" s="67"/>
      <c r="MD69" s="273"/>
    </row>
    <row r="70" spans="1:342" ht="12.75" customHeight="1" x14ac:dyDescent="0.2">
      <c r="A70" s="494"/>
      <c r="B70" s="12">
        <v>3</v>
      </c>
      <c r="C70" s="69">
        <v>6.4522800000000005E-2</v>
      </c>
      <c r="D70" s="70">
        <v>0.32513530000000002</v>
      </c>
      <c r="E70" s="432"/>
      <c r="F70" s="72">
        <f t="shared" si="0"/>
        <v>0.20675210000000002</v>
      </c>
      <c r="G70" s="67"/>
      <c r="H70" s="67"/>
      <c r="I70" s="67"/>
      <c r="J70" s="67"/>
      <c r="K70" s="67"/>
      <c r="L70" s="67"/>
      <c r="M70" s="67"/>
      <c r="N70" s="67"/>
      <c r="O70" s="67"/>
      <c r="P70" s="67"/>
      <c r="Q70" s="67"/>
      <c r="R70" s="67"/>
      <c r="S70" s="220"/>
      <c r="T70" s="385"/>
      <c r="U70" s="220"/>
      <c r="V70" s="12">
        <v>3</v>
      </c>
      <c r="W70" s="573"/>
      <c r="X70" s="71"/>
      <c r="Y70"/>
      <c r="Z70"/>
      <c r="AA70" s="8"/>
      <c r="AB70"/>
      <c r="AC70"/>
      <c r="AD70"/>
      <c r="AE70"/>
      <c r="AF70"/>
      <c r="AG70"/>
      <c r="AH70"/>
      <c r="AI70"/>
      <c r="AJ70"/>
      <c r="AK70"/>
      <c r="AL70"/>
      <c r="AM70" s="220"/>
      <c r="AN70" s="417"/>
      <c r="AO70" s="494"/>
      <c r="AP70" s="12">
        <v>3</v>
      </c>
      <c r="AQ70" s="573">
        <v>0.1159862</v>
      </c>
      <c r="AR70" s="71">
        <v>0.81379489999999999</v>
      </c>
      <c r="AS70" s="432"/>
      <c r="AT70" s="574">
        <f t="shared" si="1"/>
        <v>0.16041519999999998</v>
      </c>
      <c r="AU70" s="67"/>
      <c r="AV70" s="242"/>
      <c r="AW70" s="221"/>
      <c r="AX70" s="221"/>
      <c r="AY70" s="221"/>
      <c r="AZ70" s="221"/>
      <c r="BA70" s="221"/>
      <c r="BB70" s="221"/>
      <c r="BC70" s="221"/>
      <c r="BD70" s="221"/>
      <c r="BE70" s="221"/>
      <c r="BF70" s="221"/>
      <c r="BG70" s="221"/>
      <c r="BH70" s="221"/>
      <c r="BI70" s="243"/>
      <c r="BJ70" s="273"/>
      <c r="BK70" s="385"/>
      <c r="BL70" s="494"/>
      <c r="BM70" s="12">
        <v>3</v>
      </c>
      <c r="BN70" s="573">
        <v>0.15730770000000002</v>
      </c>
      <c r="BO70" s="71">
        <v>0.76978979999999997</v>
      </c>
      <c r="BR70" s="8"/>
      <c r="BS70" s="67"/>
      <c r="BT70" s="67"/>
      <c r="BU70" s="67" t="s">
        <v>481</v>
      </c>
      <c r="BV70" s="67"/>
      <c r="BW70" s="73">
        <f t="array" ref="BW70">INDEX(BN69:BP396,BW69,2)</f>
        <v>9.8458360000000003</v>
      </c>
      <c r="BX70" s="67"/>
      <c r="BY70" s="67"/>
      <c r="CD70" s="273"/>
      <c r="CE70" s="385"/>
      <c r="CF70" s="494"/>
      <c r="CG70" s="12">
        <v>3</v>
      </c>
      <c r="CH70" s="573">
        <v>0.28235710000000003</v>
      </c>
      <c r="CI70" s="71">
        <v>0.1565887</v>
      </c>
      <c r="CL70" s="8"/>
      <c r="CM70" s="67"/>
      <c r="CN70" s="67"/>
      <c r="CO70" s="67" t="s">
        <v>481</v>
      </c>
      <c r="CP70" s="67"/>
      <c r="CQ70" s="73">
        <f t="array" ref="CQ70">INDEX(CH69:CJ396,CQ69,2)</f>
        <v>11.62595</v>
      </c>
      <c r="CR70" s="67"/>
      <c r="CS70" s="67"/>
      <c r="CT70" s="67"/>
      <c r="CX70" s="273"/>
      <c r="CY70" s="385"/>
      <c r="CZ70" s="220"/>
      <c r="DA70" s="12">
        <v>3</v>
      </c>
      <c r="DB70" s="573">
        <v>0.1814093</v>
      </c>
      <c r="DC70" s="71">
        <v>0.1775748</v>
      </c>
      <c r="DF70" s="8"/>
      <c r="DG70" s="67"/>
      <c r="DH70" s="67"/>
      <c r="DI70" s="67"/>
      <c r="DJ70" s="67"/>
      <c r="DK70" s="67"/>
      <c r="DL70" s="67"/>
      <c r="DM70" s="67"/>
      <c r="DR70" s="273"/>
      <c r="DS70" s="385"/>
      <c r="DT70" s="220"/>
      <c r="DU70" s="12">
        <v>3</v>
      </c>
      <c r="DV70" s="573">
        <v>3.056441E-2</v>
      </c>
      <c r="DW70" s="71">
        <v>1.01983</v>
      </c>
      <c r="DZ70" s="8"/>
      <c r="EA70" s="67"/>
      <c r="EB70" s="67"/>
      <c r="EC70" s="67"/>
      <c r="ED70" s="67"/>
      <c r="EE70" s="67"/>
      <c r="EF70" s="67"/>
      <c r="EG70" s="67"/>
      <c r="EL70" s="273"/>
      <c r="EM70" s="385"/>
      <c r="EN70" s="220"/>
      <c r="EO70" s="12">
        <v>3</v>
      </c>
      <c r="EP70" s="573">
        <v>0.1159862</v>
      </c>
      <c r="EQ70" s="71">
        <v>0.81379489999999999</v>
      </c>
      <c r="ET70" s="8"/>
      <c r="EU70" s="67"/>
      <c r="EV70" s="67"/>
      <c r="EW70" s="67"/>
      <c r="EX70" s="67"/>
      <c r="EY70" s="67"/>
      <c r="EZ70" s="67"/>
      <c r="FA70" s="67"/>
      <c r="FF70" s="273"/>
      <c r="FG70" s="385"/>
      <c r="FH70" s="220"/>
      <c r="FI70" s="12">
        <v>3</v>
      </c>
      <c r="FJ70" s="573">
        <v>4.8899879999999996E-3</v>
      </c>
      <c r="FK70" s="71">
        <v>2.0000789999999999</v>
      </c>
      <c r="FN70" s="8"/>
      <c r="FO70" s="67"/>
      <c r="FP70" s="67"/>
      <c r="FQ70" s="67"/>
      <c r="FR70" s="67"/>
      <c r="FS70" s="67"/>
      <c r="FT70" s="67"/>
      <c r="FU70" s="67"/>
      <c r="FZ70" s="273"/>
      <c r="GA70" s="385"/>
      <c r="GB70" s="220"/>
      <c r="GC70" s="12">
        <v>3</v>
      </c>
      <c r="GD70" s="573">
        <v>2.7122619999999997E-4</v>
      </c>
      <c r="GE70" s="71">
        <v>0.22923289999999999</v>
      </c>
      <c r="GH70" s="8"/>
      <c r="GI70" s="67"/>
      <c r="GJ70" s="67"/>
      <c r="GK70" s="67"/>
      <c r="GL70" s="67"/>
      <c r="GM70" s="67"/>
      <c r="GN70" s="67"/>
      <c r="GO70" s="67"/>
      <c r="GT70" s="273"/>
      <c r="GU70" s="385"/>
      <c r="GV70" s="220"/>
      <c r="GW70" s="12">
        <v>3</v>
      </c>
      <c r="GX70" s="573">
        <v>0.14253930000000001</v>
      </c>
      <c r="GY70" s="71">
        <v>0.53810550000000001</v>
      </c>
      <c r="HB70" s="8"/>
      <c r="HC70" s="67"/>
      <c r="HD70" s="67"/>
      <c r="HE70" s="67"/>
      <c r="HF70" s="67"/>
      <c r="HG70" s="67"/>
      <c r="HH70" s="67"/>
      <c r="HI70" s="67"/>
      <c r="HN70" s="273"/>
      <c r="HO70" s="385"/>
      <c r="HP70" s="220"/>
      <c r="HQ70" s="12">
        <v>3</v>
      </c>
      <c r="HR70" s="573">
        <v>3.496179E-2</v>
      </c>
      <c r="HS70" s="71">
        <v>1.3581179999999999</v>
      </c>
      <c r="HV70" s="8"/>
      <c r="HW70" s="67"/>
      <c r="HX70" s="67"/>
      <c r="HY70" s="67"/>
      <c r="HZ70" s="67"/>
      <c r="IA70" s="67"/>
      <c r="IB70" s="67"/>
      <c r="IC70" s="67"/>
      <c r="IH70" s="273"/>
      <c r="II70" s="385"/>
      <c r="IJ70" s="220"/>
      <c r="IK70" s="12">
        <v>3</v>
      </c>
      <c r="IL70" s="573">
        <v>4.6754620000000004E-2</v>
      </c>
      <c r="IM70" s="71">
        <v>1.1300220000000001</v>
      </c>
      <c r="IP70" s="8"/>
      <c r="IQ70" s="67"/>
      <c r="IR70" s="67"/>
      <c r="IS70" s="67"/>
      <c r="IT70" s="67"/>
      <c r="IU70" s="67"/>
      <c r="IV70" s="67"/>
      <c r="IW70" s="67"/>
      <c r="JB70" s="273"/>
      <c r="JC70" s="385"/>
      <c r="JD70" s="220"/>
      <c r="JE70" s="12">
        <v>3</v>
      </c>
      <c r="JF70" s="573"/>
      <c r="JG70" s="71"/>
      <c r="JJ70" s="8"/>
      <c r="JK70" s="67"/>
      <c r="JL70" s="67"/>
      <c r="JM70" s="67"/>
      <c r="JN70" s="67"/>
      <c r="JO70" s="67"/>
      <c r="JP70" s="67"/>
      <c r="JQ70" s="67"/>
      <c r="JV70" s="273"/>
      <c r="JW70" s="385"/>
      <c r="JX70" s="220"/>
      <c r="JY70" s="12">
        <v>3</v>
      </c>
      <c r="JZ70" s="573"/>
      <c r="KA70" s="71"/>
      <c r="KD70" s="8"/>
      <c r="KE70" s="67"/>
      <c r="KF70" s="67"/>
      <c r="KG70" s="67"/>
      <c r="KH70" s="67"/>
      <c r="KI70" s="67"/>
      <c r="KJ70" s="67"/>
      <c r="KK70" s="67"/>
      <c r="KP70" s="273"/>
      <c r="KQ70" s="385"/>
      <c r="KR70" s="220"/>
      <c r="KS70" s="12">
        <v>3</v>
      </c>
      <c r="KT70" s="573"/>
      <c r="KU70" s="71"/>
      <c r="KX70" s="8"/>
      <c r="KY70" s="67"/>
      <c r="KZ70" s="67"/>
      <c r="LA70" s="67"/>
      <c r="LB70" s="67"/>
      <c r="LC70" s="67"/>
      <c r="LD70" s="67"/>
      <c r="LE70" s="67"/>
      <c r="LJ70" s="273"/>
      <c r="LK70" s="385"/>
      <c r="LL70" s="220"/>
      <c r="LM70" s="12">
        <v>3</v>
      </c>
      <c r="LN70" s="573"/>
      <c r="LO70" s="71"/>
      <c r="LR70" s="8"/>
      <c r="LS70" s="67"/>
      <c r="LT70" s="67"/>
      <c r="LU70" s="67"/>
      <c r="LV70" s="67"/>
      <c r="LW70" s="67"/>
      <c r="LX70" s="67"/>
      <c r="LY70" s="67"/>
      <c r="MD70" s="273"/>
    </row>
    <row r="71" spans="1:342" ht="12.75" customHeight="1" x14ac:dyDescent="0.2">
      <c r="A71" s="494"/>
      <c r="B71" s="12">
        <v>4</v>
      </c>
      <c r="C71" s="69">
        <v>0.10430249999999999</v>
      </c>
      <c r="D71" s="70">
        <v>0.3553888</v>
      </c>
      <c r="E71" s="432"/>
      <c r="F71" s="72">
        <f t="shared" si="0"/>
        <v>3.0253499999999989E-2</v>
      </c>
      <c r="G71" s="67"/>
      <c r="H71" s="67"/>
      <c r="I71" s="67"/>
      <c r="J71" s="67"/>
      <c r="K71" s="67"/>
      <c r="L71" s="67"/>
      <c r="M71" s="67"/>
      <c r="N71" s="67"/>
      <c r="O71" s="67"/>
      <c r="P71" s="67"/>
      <c r="Q71" s="67"/>
      <c r="R71" s="67"/>
      <c r="S71" s="220"/>
      <c r="T71" s="385"/>
      <c r="U71" s="220"/>
      <c r="V71" s="12">
        <v>4</v>
      </c>
      <c r="W71" s="573"/>
      <c r="X71" s="71"/>
      <c r="Y71"/>
      <c r="Z71"/>
      <c r="AA71"/>
      <c r="AB71"/>
      <c r="AC71"/>
      <c r="AD71"/>
      <c r="AE71"/>
      <c r="AF71"/>
      <c r="AG71"/>
      <c r="AH71"/>
      <c r="AI71"/>
      <c r="AJ71"/>
      <c r="AK71"/>
      <c r="AL71"/>
      <c r="AM71" s="220"/>
      <c r="AN71" s="417"/>
      <c r="AO71" s="494"/>
      <c r="AP71" s="12">
        <v>4</v>
      </c>
      <c r="AQ71" s="573">
        <v>0.2112475</v>
      </c>
      <c r="AR71" s="71">
        <v>0.86192539999999995</v>
      </c>
      <c r="AS71" s="432"/>
      <c r="AT71" s="574">
        <f t="shared" si="1"/>
        <v>4.8130499999999965E-2</v>
      </c>
      <c r="AU71" s="67"/>
      <c r="AV71" s="242"/>
      <c r="AW71" s="221"/>
      <c r="AX71" s="221"/>
      <c r="AY71" s="221"/>
      <c r="AZ71" s="221"/>
      <c r="BA71" s="221"/>
      <c r="BB71" s="221"/>
      <c r="BC71" s="221"/>
      <c r="BD71" s="221"/>
      <c r="BE71" s="221"/>
      <c r="BF71" s="221"/>
      <c r="BG71" s="221"/>
      <c r="BH71" s="221"/>
      <c r="BI71" s="243"/>
      <c r="BJ71" s="273"/>
      <c r="BK71" s="385"/>
      <c r="BL71" s="494"/>
      <c r="BM71" s="12">
        <v>4</v>
      </c>
      <c r="BN71" s="573">
        <v>0.25703169999999997</v>
      </c>
      <c r="BO71" s="71">
        <v>0.81780079999999999</v>
      </c>
      <c r="BR71" s="8"/>
      <c r="BS71" s="67"/>
      <c r="BT71" s="67"/>
      <c r="BU71" s="67"/>
      <c r="BV71" s="67"/>
      <c r="BW71" s="67"/>
      <c r="BX71" s="67"/>
      <c r="BY71" s="67"/>
      <c r="CD71" s="273"/>
      <c r="CE71" s="385"/>
      <c r="CF71" s="494"/>
      <c r="CG71" s="12">
        <v>4</v>
      </c>
      <c r="CH71" s="573">
        <v>0.41499849999999999</v>
      </c>
      <c r="CI71" s="71">
        <v>0.21231249999999999</v>
      </c>
      <c r="CL71" s="8"/>
      <c r="CM71" s="67"/>
      <c r="CN71" s="67"/>
      <c r="CO71" s="67"/>
      <c r="CP71" s="67"/>
      <c r="CQ71" s="67"/>
      <c r="CR71" s="67"/>
      <c r="CS71" s="67"/>
      <c r="CT71" s="67"/>
      <c r="CX71" s="273"/>
      <c r="CY71" s="385"/>
      <c r="CZ71" s="220"/>
      <c r="DA71" s="12">
        <v>4</v>
      </c>
      <c r="DB71" s="573">
        <v>0.24555640000000001</v>
      </c>
      <c r="DC71" s="71">
        <v>0.22415080000000001</v>
      </c>
      <c r="DG71" s="67"/>
      <c r="DH71" s="67"/>
      <c r="DI71" s="67"/>
      <c r="DJ71" s="67"/>
      <c r="DK71" s="67"/>
      <c r="DL71" s="67"/>
      <c r="DM71" s="67"/>
      <c r="DR71" s="273"/>
      <c r="DS71" s="385"/>
      <c r="DT71" s="220"/>
      <c r="DU71" s="12">
        <v>4</v>
      </c>
      <c r="DV71" s="573">
        <v>3.225447E-2</v>
      </c>
      <c r="DW71" s="71">
        <v>1.089963</v>
      </c>
      <c r="EA71" s="67"/>
      <c r="EB71" s="67"/>
      <c r="EC71" s="67"/>
      <c r="ED71" s="67"/>
      <c r="EE71" s="67"/>
      <c r="EF71" s="67"/>
      <c r="EG71" s="67"/>
      <c r="EL71" s="273"/>
      <c r="EM71" s="385"/>
      <c r="EN71" s="220"/>
      <c r="EO71" s="12">
        <v>4</v>
      </c>
      <c r="EP71" s="573">
        <v>0.2112475</v>
      </c>
      <c r="EQ71" s="71">
        <v>0.86192539999999995</v>
      </c>
      <c r="EU71" s="67"/>
      <c r="EV71" s="67"/>
      <c r="EW71" s="67"/>
      <c r="EX71" s="67"/>
      <c r="EY71" s="67"/>
      <c r="EZ71" s="67"/>
      <c r="FA71" s="67"/>
      <c r="FF71" s="273"/>
      <c r="FG71" s="385"/>
      <c r="FH71" s="220"/>
      <c r="FI71" s="12">
        <v>4</v>
      </c>
      <c r="FJ71" s="573">
        <v>8.8661589999999998E-2</v>
      </c>
      <c r="FK71" s="71">
        <v>2.4020429999999999</v>
      </c>
      <c r="FO71" s="67"/>
      <c r="FP71" s="67"/>
      <c r="FQ71" s="67"/>
      <c r="FR71" s="67"/>
      <c r="FS71" s="67"/>
      <c r="FT71" s="67"/>
      <c r="FU71" s="67"/>
      <c r="FZ71" s="273"/>
      <c r="GA71" s="385"/>
      <c r="GB71" s="220"/>
      <c r="GC71" s="12">
        <v>4</v>
      </c>
      <c r="GD71" s="573">
        <v>2.4682469999999998E-3</v>
      </c>
      <c r="GE71" s="71">
        <v>0.340561</v>
      </c>
      <c r="GI71" s="67"/>
      <c r="GJ71" s="67"/>
      <c r="GK71" s="67"/>
      <c r="GL71" s="67"/>
      <c r="GM71" s="67"/>
      <c r="GN71" s="67"/>
      <c r="GO71" s="67"/>
      <c r="GT71" s="273"/>
      <c r="GU71" s="385"/>
      <c r="GV71" s="220"/>
      <c r="GW71" s="12">
        <v>4</v>
      </c>
      <c r="GX71" s="573">
        <v>0.217363</v>
      </c>
      <c r="GY71" s="71">
        <v>0.57469669999999995</v>
      </c>
      <c r="HC71" s="67"/>
      <c r="HD71" s="67"/>
      <c r="HE71" s="67"/>
      <c r="HF71" s="67"/>
      <c r="HG71" s="67"/>
      <c r="HH71" s="67"/>
      <c r="HI71" s="67"/>
      <c r="HN71" s="273"/>
      <c r="HO71" s="385"/>
      <c r="HP71" s="220"/>
      <c r="HQ71" s="12">
        <v>4</v>
      </c>
      <c r="HR71" s="573">
        <v>0.1181678</v>
      </c>
      <c r="HS71" s="71">
        <v>1.4999990000000001</v>
      </c>
      <c r="HW71" s="67"/>
      <c r="HX71" s="67"/>
      <c r="HY71" s="67"/>
      <c r="HZ71" s="67"/>
      <c r="IA71" s="67"/>
      <c r="IB71" s="67"/>
      <c r="IC71" s="67"/>
      <c r="IH71" s="273"/>
      <c r="II71" s="385"/>
      <c r="IJ71" s="220"/>
      <c r="IK71" s="12">
        <v>4</v>
      </c>
      <c r="IL71" s="573">
        <v>0.1018053</v>
      </c>
      <c r="IM71" s="71">
        <v>1.1779729999999999</v>
      </c>
      <c r="IQ71" s="67"/>
      <c r="IR71" s="67"/>
      <c r="IS71" s="67"/>
      <c r="IT71" s="67"/>
      <c r="IU71" s="67"/>
      <c r="IV71" s="67"/>
      <c r="IW71" s="67"/>
      <c r="JB71" s="273"/>
      <c r="JC71" s="385"/>
      <c r="JD71" s="220"/>
      <c r="JE71" s="12">
        <v>4</v>
      </c>
      <c r="JF71" s="573"/>
      <c r="JG71" s="71"/>
      <c r="JK71" s="67"/>
      <c r="JL71" s="67"/>
      <c r="JM71" s="67"/>
      <c r="JN71" s="67"/>
      <c r="JO71" s="67"/>
      <c r="JP71" s="67"/>
      <c r="JQ71" s="67"/>
      <c r="JV71" s="273"/>
      <c r="JW71" s="385"/>
      <c r="JX71" s="220"/>
      <c r="JY71" s="12">
        <v>4</v>
      </c>
      <c r="JZ71" s="573"/>
      <c r="KA71" s="71"/>
      <c r="KE71" s="67"/>
      <c r="KF71" s="67"/>
      <c r="KG71" s="67"/>
      <c r="KH71" s="67"/>
      <c r="KI71" s="67"/>
      <c r="KJ71" s="67"/>
      <c r="KK71" s="67"/>
      <c r="KP71" s="273"/>
      <c r="KQ71" s="385"/>
      <c r="KR71" s="220"/>
      <c r="KS71" s="12">
        <v>4</v>
      </c>
      <c r="KT71" s="573"/>
      <c r="KU71" s="71"/>
      <c r="KY71" s="67"/>
      <c r="KZ71" s="67"/>
      <c r="LA71" s="67"/>
      <c r="LB71" s="67"/>
      <c r="LC71" s="67"/>
      <c r="LD71" s="67"/>
      <c r="LE71" s="67"/>
      <c r="LJ71" s="273"/>
      <c r="LK71" s="385"/>
      <c r="LL71" s="220"/>
      <c r="LM71" s="12">
        <v>4</v>
      </c>
      <c r="LN71" s="573"/>
      <c r="LO71" s="71"/>
      <c r="LS71" s="67"/>
      <c r="LT71" s="67"/>
      <c r="LU71" s="67"/>
      <c r="LV71" s="67"/>
      <c r="LW71" s="67"/>
      <c r="LX71" s="67"/>
      <c r="LY71" s="67"/>
      <c r="MD71" s="273"/>
    </row>
    <row r="72" spans="1:342" ht="12.75" customHeight="1" x14ac:dyDescent="0.2">
      <c r="A72" s="494"/>
      <c r="B72" s="12">
        <v>5</v>
      </c>
      <c r="C72" s="69">
        <v>0.1425392</v>
      </c>
      <c r="D72" s="70">
        <v>0.3810983</v>
      </c>
      <c r="E72" s="432"/>
      <c r="F72" s="72">
        <f t="shared" si="0"/>
        <v>2.5709499999999996E-2</v>
      </c>
      <c r="G72" s="67"/>
      <c r="H72" s="67"/>
      <c r="I72" s="67"/>
      <c r="J72" s="67"/>
      <c r="K72" s="67"/>
      <c r="L72" s="67"/>
      <c r="M72" s="67"/>
      <c r="N72" s="67"/>
      <c r="O72" s="67"/>
      <c r="P72" s="67"/>
      <c r="Q72" s="67"/>
      <c r="R72" s="67"/>
      <c r="S72" s="220"/>
      <c r="T72" s="385"/>
      <c r="U72" s="220"/>
      <c r="V72" s="12">
        <v>5</v>
      </c>
      <c r="W72" s="573"/>
      <c r="X72" s="71"/>
      <c r="Y72"/>
      <c r="Z72"/>
      <c r="AA72"/>
      <c r="AB72"/>
      <c r="AC72"/>
      <c r="AD72"/>
      <c r="AE72"/>
      <c r="AF72"/>
      <c r="AG72"/>
      <c r="AH72"/>
      <c r="AI72"/>
      <c r="AJ72"/>
      <c r="AK72"/>
      <c r="AL72"/>
      <c r="AM72" s="220"/>
      <c r="AN72" s="417"/>
      <c r="AO72" s="494"/>
      <c r="AP72" s="12">
        <v>5</v>
      </c>
      <c r="AQ72" s="573">
        <v>0.30959629999999999</v>
      </c>
      <c r="AR72" s="71">
        <v>0.90987660000000004</v>
      </c>
      <c r="AS72" s="432"/>
      <c r="AT72" s="574">
        <f t="shared" si="1"/>
        <v>4.7951200000000083E-2</v>
      </c>
      <c r="AU72" s="67"/>
      <c r="AV72" s="242"/>
      <c r="AW72" s="221"/>
      <c r="AX72" s="221"/>
      <c r="AY72" s="221"/>
      <c r="AZ72" s="221"/>
      <c r="BA72" s="221"/>
      <c r="BB72" s="221"/>
      <c r="BC72" s="221"/>
      <c r="BD72" s="221"/>
      <c r="BE72" s="221"/>
      <c r="BF72" s="221"/>
      <c r="BG72" s="221"/>
      <c r="BH72" s="221"/>
      <c r="BI72" s="243"/>
      <c r="BJ72" s="273"/>
      <c r="BK72" s="385"/>
      <c r="BL72" s="494"/>
      <c r="BM72" s="12">
        <v>5</v>
      </c>
      <c r="BN72" s="573">
        <v>0.36053170000000001</v>
      </c>
      <c r="BO72" s="71">
        <v>0.85989260000000001</v>
      </c>
      <c r="BS72" s="67"/>
      <c r="BT72" s="67"/>
      <c r="BU72" s="67"/>
      <c r="BV72" s="67"/>
      <c r="BW72" s="67"/>
      <c r="BX72" s="67"/>
      <c r="BY72" s="67"/>
      <c r="CD72" s="273"/>
      <c r="CE72" s="385"/>
      <c r="CF72" s="494"/>
      <c r="CG72" s="12">
        <v>5</v>
      </c>
      <c r="CH72" s="573">
        <v>0.55011620000000006</v>
      </c>
      <c r="CI72" s="71">
        <v>0.26666119999999999</v>
      </c>
      <c r="CM72" s="67"/>
      <c r="CN72" s="67"/>
      <c r="CO72" s="67"/>
      <c r="CP72" s="67"/>
      <c r="CQ72" s="67"/>
      <c r="CR72" s="67"/>
      <c r="CS72" s="67"/>
      <c r="CT72" s="67"/>
      <c r="CX72" s="273"/>
      <c r="CY72" s="385"/>
      <c r="CZ72" s="220"/>
      <c r="DA72" s="12">
        <v>5</v>
      </c>
      <c r="DB72" s="573">
        <v>0.30899119999999997</v>
      </c>
      <c r="DC72" s="71">
        <v>0.26971040000000002</v>
      </c>
      <c r="DG72" s="67"/>
      <c r="DH72" s="67"/>
      <c r="DI72" s="67"/>
      <c r="DJ72" s="67"/>
      <c r="DK72" s="67"/>
      <c r="DL72" s="67"/>
      <c r="DM72" s="67"/>
      <c r="DR72" s="273"/>
      <c r="DS72" s="385"/>
      <c r="DT72" s="220"/>
      <c r="DU72" s="12">
        <v>5</v>
      </c>
      <c r="DV72" s="573">
        <v>3.3372300000000001E-2</v>
      </c>
      <c r="DW72" s="71">
        <v>1.1599759999999999</v>
      </c>
      <c r="EA72" s="67"/>
      <c r="EB72" s="67"/>
      <c r="EC72" s="67"/>
      <c r="ED72" s="67"/>
      <c r="EE72" s="67"/>
      <c r="EF72" s="67"/>
      <c r="EG72" s="67"/>
      <c r="EL72" s="273"/>
      <c r="EM72" s="385"/>
      <c r="EN72" s="220"/>
      <c r="EO72" s="12">
        <v>5</v>
      </c>
      <c r="EP72" s="573">
        <v>0.30959629999999999</v>
      </c>
      <c r="EQ72" s="71">
        <v>0.90987660000000004</v>
      </c>
      <c r="EU72" s="67"/>
      <c r="EV72" s="67"/>
      <c r="EW72" s="67"/>
      <c r="EX72" s="67"/>
      <c r="EY72" s="67"/>
      <c r="EZ72" s="67"/>
      <c r="FA72" s="67"/>
      <c r="FF72" s="273"/>
      <c r="FG72" s="385"/>
      <c r="FH72" s="220"/>
      <c r="FI72" s="12">
        <v>5</v>
      </c>
      <c r="FJ72" s="573">
        <v>0.18384249999999999</v>
      </c>
      <c r="FK72" s="71">
        <v>2.5140889999999998</v>
      </c>
      <c r="FO72" s="67"/>
      <c r="FP72" s="67"/>
      <c r="FQ72" s="67"/>
      <c r="FR72" s="67"/>
      <c r="FS72" s="67"/>
      <c r="FT72" s="67"/>
      <c r="FU72" s="67"/>
      <c r="FZ72" s="273"/>
      <c r="GA72" s="385"/>
      <c r="GB72" s="220"/>
      <c r="GC72" s="12">
        <v>5</v>
      </c>
      <c r="GD72" s="573">
        <v>3.0591810000000001E-2</v>
      </c>
      <c r="GE72" s="71">
        <v>0.44596989999999997</v>
      </c>
      <c r="GI72" s="67"/>
      <c r="GJ72" s="67"/>
      <c r="GK72" s="67"/>
      <c r="GL72" s="67"/>
      <c r="GM72" s="67"/>
      <c r="GN72" s="67"/>
      <c r="GO72" s="67"/>
      <c r="GT72" s="273"/>
      <c r="GU72" s="385"/>
      <c r="GV72" s="220"/>
      <c r="GW72" s="12">
        <v>5</v>
      </c>
      <c r="GX72" s="573">
        <v>0.28485440000000001</v>
      </c>
      <c r="GY72" s="71">
        <v>0.60495019999999999</v>
      </c>
      <c r="HC72" s="67"/>
      <c r="HD72" s="67"/>
      <c r="HE72" s="67"/>
      <c r="HF72" s="67"/>
      <c r="HG72" s="67"/>
      <c r="HH72" s="67"/>
      <c r="HI72" s="67"/>
      <c r="HN72" s="273"/>
      <c r="HO72" s="385"/>
      <c r="HP72" s="220"/>
      <c r="HQ72" s="12">
        <v>5</v>
      </c>
      <c r="HR72" s="573">
        <v>0.20290430000000001</v>
      </c>
      <c r="HS72" s="71">
        <v>1.535992</v>
      </c>
      <c r="HW72" s="67"/>
      <c r="HX72" s="67"/>
      <c r="HY72" s="67"/>
      <c r="HZ72" s="67"/>
      <c r="IA72" s="67"/>
      <c r="IB72" s="67"/>
      <c r="IC72" s="67"/>
      <c r="IH72" s="273"/>
      <c r="II72" s="385"/>
      <c r="IJ72" s="220"/>
      <c r="IK72" s="12">
        <v>5</v>
      </c>
      <c r="IL72" s="573">
        <v>0.17598569999999999</v>
      </c>
      <c r="IM72" s="71">
        <v>1.2179720000000001</v>
      </c>
      <c r="IQ72" s="67"/>
      <c r="IR72" s="67"/>
      <c r="IS72" s="67"/>
      <c r="IT72" s="67"/>
      <c r="IU72" s="67"/>
      <c r="IV72" s="67"/>
      <c r="IW72" s="67"/>
      <c r="JB72" s="273"/>
      <c r="JC72" s="385"/>
      <c r="JD72" s="220"/>
      <c r="JE72" s="12">
        <v>5</v>
      </c>
      <c r="JF72" s="573"/>
      <c r="JG72" s="71"/>
      <c r="JK72" s="67"/>
      <c r="JL72" s="67"/>
      <c r="JM72" s="67"/>
      <c r="JN72" s="67"/>
      <c r="JO72" s="67"/>
      <c r="JP72" s="67"/>
      <c r="JQ72" s="67"/>
      <c r="JV72" s="273"/>
      <c r="JW72" s="385"/>
      <c r="JX72" s="220"/>
      <c r="JY72" s="12">
        <v>5</v>
      </c>
      <c r="JZ72" s="573"/>
      <c r="KA72" s="71"/>
      <c r="KE72" s="67"/>
      <c r="KF72" s="67"/>
      <c r="KG72" s="67"/>
      <c r="KH72" s="67"/>
      <c r="KI72" s="67"/>
      <c r="KJ72" s="67"/>
      <c r="KK72" s="67"/>
      <c r="KP72" s="273"/>
      <c r="KQ72" s="385"/>
      <c r="KR72" s="220"/>
      <c r="KS72" s="12">
        <v>5</v>
      </c>
      <c r="KT72" s="573"/>
      <c r="KU72" s="71"/>
      <c r="KY72" s="67"/>
      <c r="KZ72" s="67"/>
      <c r="LA72" s="67"/>
      <c r="LB72" s="67"/>
      <c r="LC72" s="67"/>
      <c r="LD72" s="67"/>
      <c r="LE72" s="67"/>
      <c r="LJ72" s="273"/>
      <c r="LK72" s="385"/>
      <c r="LL72" s="220"/>
      <c r="LM72" s="12">
        <v>5</v>
      </c>
      <c r="LN72" s="573"/>
      <c r="LO72" s="71"/>
      <c r="LS72" s="67"/>
      <c r="LT72" s="67"/>
      <c r="LU72" s="67"/>
      <c r="LV72" s="67"/>
      <c r="LW72" s="67"/>
      <c r="LX72" s="67"/>
      <c r="LY72" s="67"/>
      <c r="MD72" s="273"/>
    </row>
    <row r="73" spans="1:342" ht="12.75" customHeight="1" x14ac:dyDescent="0.2">
      <c r="A73" s="494"/>
      <c r="B73" s="12">
        <v>6</v>
      </c>
      <c r="C73" s="69">
        <v>0.18509680000000001</v>
      </c>
      <c r="D73" s="70">
        <v>0.40638920000000001</v>
      </c>
      <c r="E73" s="432"/>
      <c r="F73" s="72">
        <f t="shared" si="0"/>
        <v>2.5290900000000005E-2</v>
      </c>
      <c r="G73" s="67"/>
      <c r="H73" s="67"/>
      <c r="I73" s="67"/>
      <c r="J73" s="67"/>
      <c r="K73" s="67"/>
      <c r="L73" s="67"/>
      <c r="M73" s="67"/>
      <c r="N73" s="67"/>
      <c r="O73" s="67"/>
      <c r="P73" s="67"/>
      <c r="Q73" s="67"/>
      <c r="R73" s="67"/>
      <c r="S73" s="220"/>
      <c r="T73" s="385"/>
      <c r="U73" s="220"/>
      <c r="V73" s="12">
        <v>6</v>
      </c>
      <c r="W73" s="573"/>
      <c r="X73" s="71"/>
      <c r="Y73"/>
      <c r="Z73"/>
      <c r="AA73"/>
      <c r="AB73"/>
      <c r="AC73"/>
      <c r="AD73"/>
      <c r="AE73"/>
      <c r="AF73"/>
      <c r="AG73"/>
      <c r="AH73"/>
      <c r="AI73"/>
      <c r="AJ73"/>
      <c r="AK73"/>
      <c r="AL73"/>
      <c r="AM73" s="220"/>
      <c r="AN73" s="417"/>
      <c r="AO73" s="494"/>
      <c r="AP73" s="12">
        <v>6</v>
      </c>
      <c r="AQ73" s="573">
        <v>0.39067669999999999</v>
      </c>
      <c r="AR73" s="71">
        <v>0.94784290000000004</v>
      </c>
      <c r="AS73" s="432"/>
      <c r="AT73" s="574">
        <f t="shared" si="1"/>
        <v>3.7966300000000008E-2</v>
      </c>
      <c r="AU73" s="67"/>
      <c r="AV73" s="242"/>
      <c r="AW73" s="221"/>
      <c r="AX73" s="221"/>
      <c r="AY73" s="221"/>
      <c r="AZ73" s="221"/>
      <c r="BA73" s="221"/>
      <c r="BB73" s="221"/>
      <c r="BC73" s="221"/>
      <c r="BD73" s="221"/>
      <c r="BE73" s="221"/>
      <c r="BF73" s="221"/>
      <c r="BG73" s="221"/>
      <c r="BH73" s="221"/>
      <c r="BI73" s="243"/>
      <c r="BJ73" s="273"/>
      <c r="BK73" s="385"/>
      <c r="BL73" s="494"/>
      <c r="BM73" s="12">
        <v>6</v>
      </c>
      <c r="BN73" s="573">
        <v>0.4648389</v>
      </c>
      <c r="BO73" s="71">
        <v>0.90186480000000002</v>
      </c>
      <c r="BS73" s="67"/>
      <c r="BT73" s="67"/>
      <c r="BU73" s="67"/>
      <c r="BV73" s="67"/>
      <c r="BW73" s="67"/>
      <c r="BX73" s="67"/>
      <c r="BY73" s="67"/>
      <c r="CD73" s="273"/>
      <c r="CE73" s="385"/>
      <c r="CF73" s="494"/>
      <c r="CG73" s="12">
        <v>6</v>
      </c>
      <c r="CH73" s="573">
        <v>0.68767990000000001</v>
      </c>
      <c r="CI73" s="71">
        <v>0.3195151</v>
      </c>
      <c r="CM73" s="67"/>
      <c r="CN73" s="67"/>
      <c r="CO73" s="67"/>
      <c r="CP73" s="67"/>
      <c r="CQ73" s="67"/>
      <c r="CR73" s="67"/>
      <c r="CS73" s="67"/>
      <c r="CT73" s="67"/>
      <c r="CX73" s="273"/>
      <c r="CY73" s="385"/>
      <c r="CZ73" s="220"/>
      <c r="DA73" s="12">
        <v>6</v>
      </c>
      <c r="DB73" s="573">
        <v>0.38219420000000004</v>
      </c>
      <c r="DC73" s="71">
        <v>0.32298290000000002</v>
      </c>
      <c r="DG73" s="67"/>
      <c r="DH73" s="67"/>
      <c r="DI73" s="67"/>
      <c r="DJ73" s="67"/>
      <c r="DK73" s="67"/>
      <c r="DL73" s="67"/>
      <c r="DM73" s="67"/>
      <c r="DR73" s="273"/>
      <c r="DS73" s="385"/>
      <c r="DT73" s="220"/>
      <c r="DU73" s="12">
        <v>6</v>
      </c>
      <c r="DV73" s="573">
        <v>4.4667709999999999E-2</v>
      </c>
      <c r="DW73" s="71">
        <v>1.2299899999999999</v>
      </c>
      <c r="EA73" s="67"/>
      <c r="EB73" s="67"/>
      <c r="EC73" s="67"/>
      <c r="ED73" s="67"/>
      <c r="EE73" s="67"/>
      <c r="EF73" s="67"/>
      <c r="EG73" s="67"/>
      <c r="EL73" s="273"/>
      <c r="EM73" s="385"/>
      <c r="EN73" s="220"/>
      <c r="EO73" s="12">
        <v>6</v>
      </c>
      <c r="EP73" s="573">
        <v>0.39067669999999999</v>
      </c>
      <c r="EQ73" s="71">
        <v>0.94784290000000004</v>
      </c>
      <c r="EU73" s="67"/>
      <c r="EV73" s="67"/>
      <c r="EW73" s="67"/>
      <c r="EX73" s="67"/>
      <c r="EY73" s="67"/>
      <c r="EZ73" s="67"/>
      <c r="FA73" s="67"/>
      <c r="FF73" s="273"/>
      <c r="FG73" s="385"/>
      <c r="FH73" s="220"/>
      <c r="FI73" s="12">
        <v>6</v>
      </c>
      <c r="FJ73" s="573">
        <v>0.27877199999999996</v>
      </c>
      <c r="FK73" s="71">
        <v>2.6040719999999999</v>
      </c>
      <c r="FO73" s="67"/>
      <c r="FP73" s="67"/>
      <c r="FQ73" s="67"/>
      <c r="FR73" s="67"/>
      <c r="FS73" s="67"/>
      <c r="FT73" s="67"/>
      <c r="FU73" s="67"/>
      <c r="FZ73" s="273"/>
      <c r="GA73" s="385"/>
      <c r="GB73" s="220"/>
      <c r="GC73" s="12">
        <v>6</v>
      </c>
      <c r="GD73" s="573">
        <v>3.2180819999999999E-2</v>
      </c>
      <c r="GE73" s="71">
        <v>0.54832959999999997</v>
      </c>
      <c r="GI73" s="67"/>
      <c r="GJ73" s="67"/>
      <c r="GK73" s="67"/>
      <c r="GL73" s="67"/>
      <c r="GM73" s="67"/>
      <c r="GN73" s="67"/>
      <c r="GO73" s="67"/>
      <c r="GT73" s="273"/>
      <c r="GU73" s="385"/>
      <c r="GV73" s="220"/>
      <c r="GW73" s="12">
        <v>6</v>
      </c>
      <c r="GX73" s="573">
        <v>0.35661950000000003</v>
      </c>
      <c r="GY73" s="71">
        <v>0.63520370000000004</v>
      </c>
      <c r="HC73" s="67"/>
      <c r="HD73" s="67"/>
      <c r="HE73" s="67"/>
      <c r="HF73" s="67"/>
      <c r="HG73" s="67"/>
      <c r="HH73" s="67"/>
      <c r="HI73" s="67"/>
      <c r="HN73" s="273"/>
      <c r="HO73" s="385"/>
      <c r="HP73" s="220"/>
      <c r="HQ73" s="12">
        <v>6</v>
      </c>
      <c r="HR73" s="573">
        <v>0.30257990000000001</v>
      </c>
      <c r="HS73" s="71">
        <v>1.571985</v>
      </c>
      <c r="HW73" s="67"/>
      <c r="HX73" s="67"/>
      <c r="HY73" s="67"/>
      <c r="HZ73" s="67"/>
      <c r="IA73" s="67"/>
      <c r="IB73" s="67"/>
      <c r="IC73" s="67"/>
      <c r="IH73" s="273"/>
      <c r="II73" s="385"/>
      <c r="IJ73" s="220"/>
      <c r="IK73" s="12">
        <v>6</v>
      </c>
      <c r="IL73" s="573">
        <v>0.24859880000000001</v>
      </c>
      <c r="IM73" s="71">
        <v>1.257971</v>
      </c>
      <c r="IQ73" s="67"/>
      <c r="IR73" s="67"/>
      <c r="IS73" s="67"/>
      <c r="IT73" s="67"/>
      <c r="IU73" s="67"/>
      <c r="IV73" s="67"/>
      <c r="IW73" s="67"/>
      <c r="JB73" s="273"/>
      <c r="JC73" s="385"/>
      <c r="JD73" s="220"/>
      <c r="JE73" s="12">
        <v>6</v>
      </c>
      <c r="JF73" s="573"/>
      <c r="JG73" s="71"/>
      <c r="JK73" s="67"/>
      <c r="JL73" s="67"/>
      <c r="JM73" s="67"/>
      <c r="JN73" s="67"/>
      <c r="JO73" s="67"/>
      <c r="JP73" s="67"/>
      <c r="JQ73" s="67"/>
      <c r="JV73" s="273"/>
      <c r="JW73" s="385"/>
      <c r="JX73" s="220"/>
      <c r="JY73" s="12">
        <v>6</v>
      </c>
      <c r="JZ73" s="573"/>
      <c r="KA73" s="71"/>
      <c r="KE73" s="67"/>
      <c r="KF73" s="67"/>
      <c r="KG73" s="67"/>
      <c r="KH73" s="67"/>
      <c r="KI73" s="67"/>
      <c r="KJ73" s="67"/>
      <c r="KK73" s="67"/>
      <c r="KP73" s="273"/>
      <c r="KQ73" s="385"/>
      <c r="KR73" s="220"/>
      <c r="KS73" s="12">
        <v>6</v>
      </c>
      <c r="KT73" s="573"/>
      <c r="KU73" s="71"/>
      <c r="KY73" s="67"/>
      <c r="KZ73" s="67"/>
      <c r="LA73" s="67"/>
      <c r="LB73" s="67"/>
      <c r="LC73" s="67"/>
      <c r="LD73" s="67"/>
      <c r="LE73" s="67"/>
      <c r="LJ73" s="273"/>
      <c r="LK73" s="385"/>
      <c r="LL73" s="220"/>
      <c r="LM73" s="12">
        <v>6</v>
      </c>
      <c r="LN73" s="573"/>
      <c r="LO73" s="71"/>
      <c r="LS73" s="67"/>
      <c r="LT73" s="67"/>
      <c r="LU73" s="67"/>
      <c r="LV73" s="67"/>
      <c r="LW73" s="67"/>
      <c r="LX73" s="67"/>
      <c r="LY73" s="67"/>
      <c r="MD73" s="273"/>
    </row>
    <row r="74" spans="1:342" ht="12.75" customHeight="1" x14ac:dyDescent="0.2">
      <c r="A74" s="494"/>
      <c r="B74" s="12">
        <v>7</v>
      </c>
      <c r="C74" s="69">
        <v>0.22928200000000001</v>
      </c>
      <c r="D74" s="70">
        <v>0.42940820000000002</v>
      </c>
      <c r="E74" s="432"/>
      <c r="F74" s="72">
        <f t="shared" si="0"/>
        <v>2.3019000000000012E-2</v>
      </c>
      <c r="G74" s="67"/>
      <c r="H74" s="67"/>
      <c r="I74" s="67"/>
      <c r="J74" s="67"/>
      <c r="K74" s="67"/>
      <c r="L74" s="67"/>
      <c r="M74" s="67"/>
      <c r="N74" s="67"/>
      <c r="O74" s="67"/>
      <c r="P74" s="67"/>
      <c r="Q74" s="67"/>
      <c r="R74" s="67"/>
      <c r="S74" s="220"/>
      <c r="T74" s="385"/>
      <c r="U74" s="220"/>
      <c r="V74" s="12">
        <v>7</v>
      </c>
      <c r="W74" s="573"/>
      <c r="X74" s="71"/>
      <c r="Y74"/>
      <c r="Z74"/>
      <c r="AA74"/>
      <c r="AB74"/>
      <c r="AC74"/>
      <c r="AD74"/>
      <c r="AE74"/>
      <c r="AF74"/>
      <c r="AG74"/>
      <c r="AH74"/>
      <c r="AI74"/>
      <c r="AJ74"/>
      <c r="AK74"/>
      <c r="AL74"/>
      <c r="AM74" s="220"/>
      <c r="AN74" s="417"/>
      <c r="AO74" s="494"/>
      <c r="AP74" s="12">
        <v>7</v>
      </c>
      <c r="AQ74" s="573">
        <v>0.47132850000000004</v>
      </c>
      <c r="AR74" s="71">
        <v>0.98383620000000005</v>
      </c>
      <c r="AS74" s="432"/>
      <c r="AT74" s="574">
        <f t="shared" si="1"/>
        <v>3.5993300000000006E-2</v>
      </c>
      <c r="AU74" s="67"/>
      <c r="AV74" s="242"/>
      <c r="AW74" s="221"/>
      <c r="AX74" s="221"/>
      <c r="AY74" s="221"/>
      <c r="AZ74" s="221"/>
      <c r="BA74" s="221"/>
      <c r="BB74" s="221"/>
      <c r="BC74" s="221"/>
      <c r="BD74" s="221"/>
      <c r="BE74" s="221"/>
      <c r="BF74" s="221"/>
      <c r="BG74" s="221"/>
      <c r="BH74" s="221"/>
      <c r="BI74" s="243"/>
      <c r="BJ74" s="273"/>
      <c r="BK74" s="385"/>
      <c r="BL74" s="494"/>
      <c r="BM74" s="12">
        <v>7</v>
      </c>
      <c r="BN74" s="573">
        <v>0.57102560000000002</v>
      </c>
      <c r="BO74" s="71">
        <v>0.94377730000000004</v>
      </c>
      <c r="BS74" s="67"/>
      <c r="BT74" s="67"/>
      <c r="BU74" s="67"/>
      <c r="BV74" s="67"/>
      <c r="BW74" s="67"/>
      <c r="BX74" s="67"/>
      <c r="BY74" s="67"/>
      <c r="CD74" s="273"/>
      <c r="CE74" s="385"/>
      <c r="CF74" s="494"/>
      <c r="CG74" s="12">
        <v>7</v>
      </c>
      <c r="CH74" s="573">
        <v>0.82509540000000003</v>
      </c>
      <c r="CI74" s="71">
        <v>0.37099379999999998</v>
      </c>
      <c r="CM74" s="67"/>
      <c r="CN74" s="67"/>
      <c r="CO74" s="67"/>
      <c r="CP74" s="67"/>
      <c r="CQ74" s="67"/>
      <c r="CR74" s="67"/>
      <c r="CS74" s="67"/>
      <c r="CT74" s="67"/>
      <c r="CX74" s="273"/>
      <c r="CY74" s="385"/>
      <c r="CZ74" s="220"/>
      <c r="DA74" s="12">
        <v>7</v>
      </c>
      <c r="DB74" s="573">
        <v>0.4545093</v>
      </c>
      <c r="DC74" s="71">
        <v>0.3768532</v>
      </c>
      <c r="DG74" s="67"/>
      <c r="DH74" s="67"/>
      <c r="DI74" s="67"/>
      <c r="DJ74" s="67"/>
      <c r="DK74" s="67"/>
      <c r="DL74" s="67"/>
      <c r="DM74" s="67"/>
      <c r="DR74" s="273"/>
      <c r="DS74" s="385"/>
      <c r="DT74" s="220"/>
      <c r="DU74" s="12">
        <v>7</v>
      </c>
      <c r="DV74" s="573">
        <v>4.7000439999999997E-2</v>
      </c>
      <c r="DW74" s="71">
        <v>1.300003</v>
      </c>
      <c r="EA74" s="67"/>
      <c r="EB74" s="67"/>
      <c r="EC74" s="67"/>
      <c r="ED74" s="67"/>
      <c r="EE74" s="67"/>
      <c r="EF74" s="67"/>
      <c r="EG74" s="67"/>
      <c r="EL74" s="273"/>
      <c r="EM74" s="385"/>
      <c r="EN74" s="220"/>
      <c r="EO74" s="12">
        <v>7</v>
      </c>
      <c r="EP74" s="573">
        <v>0.47132850000000004</v>
      </c>
      <c r="EQ74" s="71">
        <v>0.98383620000000005</v>
      </c>
      <c r="EU74" s="67"/>
      <c r="EV74" s="67"/>
      <c r="EW74" s="67"/>
      <c r="EX74" s="67"/>
      <c r="EY74" s="67"/>
      <c r="EZ74" s="67"/>
      <c r="FA74" s="67"/>
      <c r="FF74" s="273"/>
      <c r="FG74" s="385"/>
      <c r="FH74" s="220"/>
      <c r="FI74" s="12">
        <v>7</v>
      </c>
      <c r="FJ74" s="573">
        <v>0.3745329</v>
      </c>
      <c r="FK74" s="71">
        <v>2.6820970000000002</v>
      </c>
      <c r="FO74" s="67"/>
      <c r="FP74" s="67"/>
      <c r="FQ74" s="67"/>
      <c r="FR74" s="67"/>
      <c r="FS74" s="67"/>
      <c r="FT74" s="67"/>
      <c r="FU74" s="67"/>
      <c r="FZ74" s="273"/>
      <c r="GA74" s="385"/>
      <c r="GB74" s="220"/>
      <c r="GC74" s="12">
        <v>7</v>
      </c>
      <c r="GD74" s="573">
        <v>3.5031399999999997E-2</v>
      </c>
      <c r="GE74" s="71">
        <v>0.6492542</v>
      </c>
      <c r="GI74" s="67"/>
      <c r="GJ74" s="67"/>
      <c r="GK74" s="67"/>
      <c r="GL74" s="67"/>
      <c r="GM74" s="67"/>
      <c r="GN74" s="67"/>
      <c r="GO74" s="67"/>
      <c r="GT74" s="273"/>
      <c r="GU74" s="385"/>
      <c r="GV74" s="220"/>
      <c r="GW74" s="12">
        <v>7</v>
      </c>
      <c r="GX74" s="573">
        <v>0.43272899999999997</v>
      </c>
      <c r="GY74" s="71">
        <v>0.66533759999999997</v>
      </c>
      <c r="HC74" s="67"/>
      <c r="HD74" s="67"/>
      <c r="HE74" s="67"/>
      <c r="HF74" s="67"/>
      <c r="HG74" s="67"/>
      <c r="HH74" s="67"/>
      <c r="HI74" s="67"/>
      <c r="HN74" s="273"/>
      <c r="HO74" s="385"/>
      <c r="HP74" s="220"/>
      <c r="HQ74" s="12">
        <v>7</v>
      </c>
      <c r="HR74" s="573">
        <v>0.40616350000000001</v>
      </c>
      <c r="HS74" s="71">
        <v>1.6059460000000001</v>
      </c>
      <c r="HW74" s="67"/>
      <c r="HX74" s="67"/>
      <c r="HY74" s="67"/>
      <c r="HZ74" s="67"/>
      <c r="IA74" s="67"/>
      <c r="IB74" s="67"/>
      <c r="IC74" s="67"/>
      <c r="IH74" s="273"/>
      <c r="II74" s="385"/>
      <c r="IJ74" s="220"/>
      <c r="IK74" s="12">
        <v>7</v>
      </c>
      <c r="IL74" s="573">
        <v>0.31857269999999999</v>
      </c>
      <c r="IM74" s="71">
        <v>1.2979700000000001</v>
      </c>
      <c r="IQ74" s="67"/>
      <c r="IR74" s="67"/>
      <c r="IS74" s="67"/>
      <c r="IT74" s="67"/>
      <c r="IU74" s="67"/>
      <c r="IV74" s="67"/>
      <c r="IW74" s="67"/>
      <c r="JB74" s="273"/>
      <c r="JC74" s="385"/>
      <c r="JD74" s="220"/>
      <c r="JE74" s="12">
        <v>7</v>
      </c>
      <c r="JF74" s="573"/>
      <c r="JG74" s="71"/>
      <c r="JK74" s="67"/>
      <c r="JL74" s="67"/>
      <c r="JM74" s="67"/>
      <c r="JN74" s="67"/>
      <c r="JO74" s="67"/>
      <c r="JP74" s="67"/>
      <c r="JQ74" s="67"/>
      <c r="JV74" s="273"/>
      <c r="JW74" s="385"/>
      <c r="JX74" s="220"/>
      <c r="JY74" s="12">
        <v>7</v>
      </c>
      <c r="JZ74" s="573"/>
      <c r="KA74" s="71"/>
      <c r="KE74" s="67"/>
      <c r="KF74" s="67"/>
      <c r="KG74" s="67"/>
      <c r="KH74" s="67"/>
      <c r="KI74" s="67"/>
      <c r="KJ74" s="67"/>
      <c r="KK74" s="67"/>
      <c r="KP74" s="273"/>
      <c r="KQ74" s="385"/>
      <c r="KR74" s="220"/>
      <c r="KS74" s="12">
        <v>7</v>
      </c>
      <c r="KT74" s="573"/>
      <c r="KU74" s="71"/>
      <c r="KY74" s="67"/>
      <c r="KZ74" s="67"/>
      <c r="LA74" s="67"/>
      <c r="LB74" s="67"/>
      <c r="LC74" s="67"/>
      <c r="LD74" s="67"/>
      <c r="LE74" s="67"/>
      <c r="LJ74" s="273"/>
      <c r="LK74" s="385"/>
      <c r="LL74" s="220"/>
      <c r="LM74" s="12">
        <v>7</v>
      </c>
      <c r="LN74" s="573"/>
      <c r="LO74" s="71"/>
      <c r="LS74" s="67"/>
      <c r="LT74" s="67"/>
      <c r="LU74" s="67"/>
      <c r="LV74" s="67"/>
      <c r="LW74" s="67"/>
      <c r="LX74" s="67"/>
      <c r="LY74" s="67"/>
      <c r="MD74" s="273"/>
    </row>
    <row r="75" spans="1:342" ht="12.75" customHeight="1" x14ac:dyDescent="0.2">
      <c r="A75" s="494"/>
      <c r="B75" s="12">
        <v>8</v>
      </c>
      <c r="C75" s="69">
        <v>0.26770190000000005</v>
      </c>
      <c r="D75" s="70">
        <v>0.44806249999999997</v>
      </c>
      <c r="E75" s="432"/>
      <c r="F75" s="72">
        <f t="shared" si="0"/>
        <v>1.8654299999999957E-2</v>
      </c>
      <c r="G75" s="67"/>
      <c r="H75" s="67"/>
      <c r="I75" s="67"/>
      <c r="J75" s="67"/>
      <c r="K75" s="67"/>
      <c r="L75" s="67"/>
      <c r="M75" s="67"/>
      <c r="N75" s="67"/>
      <c r="O75" s="67"/>
      <c r="P75" s="67"/>
      <c r="Q75" s="67"/>
      <c r="R75" s="67"/>
      <c r="S75" s="220"/>
      <c r="T75" s="385"/>
      <c r="U75" s="220"/>
      <c r="V75" s="12">
        <v>8</v>
      </c>
      <c r="W75" s="573"/>
      <c r="X75" s="71"/>
      <c r="Y75"/>
      <c r="Z75"/>
      <c r="AA75"/>
      <c r="AB75"/>
      <c r="AC75"/>
      <c r="AD75"/>
      <c r="AE75"/>
      <c r="AF75"/>
      <c r="AG75"/>
      <c r="AH75"/>
      <c r="AI75"/>
      <c r="AJ75"/>
      <c r="AK75"/>
      <c r="AL75"/>
      <c r="AM75" s="220"/>
      <c r="AN75" s="417"/>
      <c r="AO75" s="494"/>
      <c r="AP75" s="12">
        <v>8</v>
      </c>
      <c r="AQ75" s="573">
        <v>0.55650070000000007</v>
      </c>
      <c r="AR75" s="71">
        <v>1.01983</v>
      </c>
      <c r="AS75" s="432"/>
      <c r="AT75" s="574">
        <f t="shared" si="1"/>
        <v>3.5993799999999965E-2</v>
      </c>
      <c r="AU75" s="67"/>
      <c r="AV75" s="242"/>
      <c r="AW75" s="221"/>
      <c r="AX75" s="221"/>
      <c r="AY75" s="221"/>
      <c r="AZ75" s="221"/>
      <c r="BA75" s="221"/>
      <c r="BB75" s="221"/>
      <c r="BC75" s="221"/>
      <c r="BD75" s="221"/>
      <c r="BE75" s="221"/>
      <c r="BF75" s="221"/>
      <c r="BG75" s="221"/>
      <c r="BH75" s="221"/>
      <c r="BI75" s="243"/>
      <c r="BJ75" s="273"/>
      <c r="BK75" s="385"/>
      <c r="BL75" s="494"/>
      <c r="BM75" s="12">
        <v>8</v>
      </c>
      <c r="BN75" s="573">
        <v>0.67999620000000005</v>
      </c>
      <c r="BO75" s="71">
        <v>0.9858093</v>
      </c>
      <c r="BS75" s="67"/>
      <c r="BT75" s="67"/>
      <c r="BU75" s="67"/>
      <c r="BV75" s="67"/>
      <c r="BW75" s="67"/>
      <c r="BX75" s="67"/>
      <c r="BY75" s="67"/>
      <c r="CD75" s="273"/>
      <c r="CE75" s="385"/>
      <c r="CF75" s="494"/>
      <c r="CG75" s="12">
        <v>8</v>
      </c>
      <c r="CH75" s="573">
        <v>0.96187460000000002</v>
      </c>
      <c r="CI75" s="71">
        <v>0.42133660000000001</v>
      </c>
      <c r="CM75" s="67"/>
      <c r="CN75" s="67"/>
      <c r="CO75" s="67"/>
      <c r="CP75" s="67"/>
      <c r="CQ75" s="67"/>
      <c r="CR75" s="67"/>
      <c r="CS75" s="67"/>
      <c r="CT75" s="67"/>
      <c r="CX75" s="273"/>
      <c r="CY75" s="385"/>
      <c r="CZ75" s="220"/>
      <c r="DA75" s="12">
        <v>8</v>
      </c>
      <c r="DB75" s="573">
        <v>0.52774170000000009</v>
      </c>
      <c r="DC75" s="71">
        <v>0.42940820000000002</v>
      </c>
      <c r="DG75" s="67"/>
      <c r="DH75" s="67"/>
      <c r="DI75" s="67"/>
      <c r="DJ75" s="67"/>
      <c r="DK75" s="67"/>
      <c r="DL75" s="67"/>
      <c r="DM75" s="67"/>
      <c r="DR75" s="273"/>
      <c r="DS75" s="385"/>
      <c r="DT75" s="220"/>
      <c r="DU75" s="12">
        <v>8</v>
      </c>
      <c r="DV75" s="573">
        <v>0.10349989999999999</v>
      </c>
      <c r="DW75" s="71">
        <v>1.3679239999999999</v>
      </c>
      <c r="EA75" s="67"/>
      <c r="EB75" s="67"/>
      <c r="EC75" s="67"/>
      <c r="ED75" s="67"/>
      <c r="EE75" s="67"/>
      <c r="EF75" s="67"/>
      <c r="EG75" s="67"/>
      <c r="EL75" s="273"/>
      <c r="EM75" s="385"/>
      <c r="EN75" s="220"/>
      <c r="EO75" s="12">
        <v>8</v>
      </c>
      <c r="EP75" s="573">
        <v>0.55650070000000007</v>
      </c>
      <c r="EQ75" s="71">
        <v>1.01983</v>
      </c>
      <c r="EU75" s="67"/>
      <c r="EV75" s="67"/>
      <c r="EW75" s="67"/>
      <c r="EX75" s="67"/>
      <c r="EY75" s="67"/>
      <c r="EZ75" s="67"/>
      <c r="FA75" s="67"/>
      <c r="FF75" s="273"/>
      <c r="FG75" s="385"/>
      <c r="FH75" s="220"/>
      <c r="FI75" s="12">
        <v>8</v>
      </c>
      <c r="FJ75" s="573">
        <v>0.47057319999999997</v>
      </c>
      <c r="FK75" s="71">
        <v>2.7440989999999998</v>
      </c>
      <c r="FO75" s="67"/>
      <c r="FP75" s="67"/>
      <c r="FQ75" s="67"/>
      <c r="FR75" s="67"/>
      <c r="FS75" s="67"/>
      <c r="FT75" s="67"/>
      <c r="FU75" s="67"/>
      <c r="FZ75" s="273"/>
      <c r="GA75" s="385"/>
      <c r="GB75" s="220"/>
      <c r="GC75" s="12">
        <v>8</v>
      </c>
      <c r="GD75" s="573">
        <v>4.3692059999999998E-2</v>
      </c>
      <c r="GE75" s="71">
        <v>0.74958089999999999</v>
      </c>
      <c r="GI75" s="67"/>
      <c r="GJ75" s="67"/>
      <c r="GK75" s="67"/>
      <c r="GL75" s="67"/>
      <c r="GM75" s="67"/>
      <c r="GN75" s="67"/>
      <c r="GO75" s="67"/>
      <c r="GT75" s="273"/>
      <c r="GU75" s="385"/>
      <c r="GV75" s="220"/>
      <c r="GW75" s="12">
        <v>8</v>
      </c>
      <c r="GX75" s="573">
        <v>0.51245529999999995</v>
      </c>
      <c r="GY75" s="71">
        <v>0.69553129999999996</v>
      </c>
      <c r="HC75" s="67"/>
      <c r="HD75" s="67"/>
      <c r="HE75" s="67"/>
      <c r="HF75" s="67"/>
      <c r="HG75" s="67"/>
      <c r="HH75" s="67"/>
      <c r="HI75" s="67"/>
      <c r="HN75" s="273"/>
      <c r="HO75" s="385"/>
      <c r="HP75" s="220"/>
      <c r="HQ75" s="12">
        <v>8</v>
      </c>
      <c r="HR75" s="573">
        <v>0.48277310000000001</v>
      </c>
      <c r="HS75" s="71">
        <v>1.6299220000000001</v>
      </c>
      <c r="HW75" s="67"/>
      <c r="HX75" s="67"/>
      <c r="HY75" s="67"/>
      <c r="HZ75" s="67"/>
      <c r="IA75" s="67"/>
      <c r="IB75" s="67"/>
      <c r="IC75" s="67"/>
      <c r="IH75" s="273"/>
      <c r="II75" s="385"/>
      <c r="IJ75" s="220"/>
      <c r="IK75" s="12">
        <v>8</v>
      </c>
      <c r="IL75" s="573">
        <v>0.38858090000000001</v>
      </c>
      <c r="IM75" s="71">
        <v>1.3379099999999999</v>
      </c>
      <c r="IQ75" s="67"/>
      <c r="IR75" s="67"/>
      <c r="IS75" s="67"/>
      <c r="IT75" s="67"/>
      <c r="IU75" s="67"/>
      <c r="IV75" s="67"/>
      <c r="IW75" s="67"/>
      <c r="JB75" s="273"/>
      <c r="JC75" s="385"/>
      <c r="JD75" s="220"/>
      <c r="JE75" s="12">
        <v>8</v>
      </c>
      <c r="JF75" s="573"/>
      <c r="JG75" s="71"/>
      <c r="JK75" s="67"/>
      <c r="JL75" s="67"/>
      <c r="JM75" s="67"/>
      <c r="JN75" s="67"/>
      <c r="JO75" s="67"/>
      <c r="JP75" s="67"/>
      <c r="JQ75" s="67"/>
      <c r="JV75" s="273"/>
      <c r="JW75" s="385"/>
      <c r="JX75" s="220"/>
      <c r="JY75" s="12">
        <v>8</v>
      </c>
      <c r="JZ75" s="573"/>
      <c r="KA75" s="71"/>
      <c r="KE75" s="67"/>
      <c r="KF75" s="67"/>
      <c r="KG75" s="67"/>
      <c r="KH75" s="67"/>
      <c r="KI75" s="67"/>
      <c r="KJ75" s="67"/>
      <c r="KK75" s="67"/>
      <c r="KP75" s="273"/>
      <c r="KQ75" s="385"/>
      <c r="KR75" s="220"/>
      <c r="KS75" s="12">
        <v>8</v>
      </c>
      <c r="KT75" s="573"/>
      <c r="KU75" s="71"/>
      <c r="KY75" s="67"/>
      <c r="KZ75" s="67"/>
      <c r="LA75" s="67"/>
      <c r="LB75" s="67"/>
      <c r="LC75" s="67"/>
      <c r="LD75" s="67"/>
      <c r="LE75" s="67"/>
      <c r="LJ75" s="273"/>
      <c r="LK75" s="385"/>
      <c r="LL75" s="220"/>
      <c r="LM75" s="12">
        <v>8</v>
      </c>
      <c r="LN75" s="573"/>
      <c r="LO75" s="71"/>
      <c r="LS75" s="67"/>
      <c r="LT75" s="67"/>
      <c r="LU75" s="67"/>
      <c r="LV75" s="67"/>
      <c r="LW75" s="67"/>
      <c r="LX75" s="67"/>
      <c r="LY75" s="67"/>
      <c r="MD75" s="273"/>
    </row>
    <row r="76" spans="1:342" ht="12.75" customHeight="1" x14ac:dyDescent="0.2">
      <c r="A76" s="494"/>
      <c r="B76" s="12">
        <v>9</v>
      </c>
      <c r="C76" s="69">
        <v>0.30631079999999999</v>
      </c>
      <c r="D76" s="70">
        <v>0.46665699999999999</v>
      </c>
      <c r="E76" s="432"/>
      <c r="F76" s="72">
        <f t="shared" si="0"/>
        <v>1.8594500000000014E-2</v>
      </c>
      <c r="G76" s="67"/>
      <c r="H76" s="67"/>
      <c r="I76" s="67"/>
      <c r="J76" s="67"/>
      <c r="K76" s="67"/>
      <c r="L76" s="67"/>
      <c r="M76" s="67"/>
      <c r="N76" s="67"/>
      <c r="O76" s="67"/>
      <c r="P76" s="67"/>
      <c r="Q76" s="67"/>
      <c r="R76" s="67"/>
      <c r="S76" s="220"/>
      <c r="T76" s="385"/>
      <c r="U76" s="220"/>
      <c r="V76" s="12">
        <v>9</v>
      </c>
      <c r="W76" s="573"/>
      <c r="X76" s="71"/>
      <c r="Y76"/>
      <c r="Z76"/>
      <c r="AA76"/>
      <c r="AB76"/>
      <c r="AC76"/>
      <c r="AD76"/>
      <c r="AE76"/>
      <c r="AF76"/>
      <c r="AG76"/>
      <c r="AH76"/>
      <c r="AI76"/>
      <c r="AJ76"/>
      <c r="AK76"/>
      <c r="AL76"/>
      <c r="AM76" s="220"/>
      <c r="AN76" s="417"/>
      <c r="AO76" s="494"/>
      <c r="AP76" s="12">
        <v>9</v>
      </c>
      <c r="AQ76" s="573">
        <v>0.64443529999999993</v>
      </c>
      <c r="AR76" s="71">
        <v>1.055823</v>
      </c>
      <c r="AS76" s="432"/>
      <c r="AT76" s="574">
        <f t="shared" si="1"/>
        <v>3.5992999999999942E-2</v>
      </c>
      <c r="AU76" s="67"/>
      <c r="AV76" s="242"/>
      <c r="AW76" s="221"/>
      <c r="AX76" s="221"/>
      <c r="AY76" s="221"/>
      <c r="AZ76" s="221"/>
      <c r="BA76" s="221"/>
      <c r="BB76" s="221"/>
      <c r="BC76" s="221"/>
      <c r="BD76" s="221"/>
      <c r="BE76" s="221"/>
      <c r="BF76" s="221"/>
      <c r="BG76" s="221"/>
      <c r="BH76" s="221"/>
      <c r="BI76" s="243"/>
      <c r="BJ76" s="273"/>
      <c r="BK76" s="385"/>
      <c r="BL76" s="494"/>
      <c r="BM76" s="12">
        <v>9</v>
      </c>
      <c r="BN76" s="573">
        <v>0.79323050000000006</v>
      </c>
      <c r="BO76" s="71">
        <v>1.027841</v>
      </c>
      <c r="CD76" s="273"/>
      <c r="CE76" s="385"/>
      <c r="CF76" s="494"/>
      <c r="CG76" s="12">
        <v>9</v>
      </c>
      <c r="CH76" s="573">
        <v>1.1005070000000001</v>
      </c>
      <c r="CI76" s="71">
        <v>0.47090209999999999</v>
      </c>
      <c r="CX76" s="273"/>
      <c r="CY76" s="385"/>
      <c r="CZ76" s="220"/>
      <c r="DA76" s="12">
        <v>9</v>
      </c>
      <c r="DB76" s="573">
        <v>0.59994439999999993</v>
      </c>
      <c r="DC76" s="71">
        <v>0.4810065</v>
      </c>
      <c r="DG76" s="67"/>
      <c r="DH76" s="67"/>
      <c r="DI76" s="67"/>
      <c r="DJ76" s="67"/>
      <c r="DK76" s="67"/>
      <c r="DL76" s="67"/>
      <c r="DM76" s="67"/>
      <c r="DR76" s="273"/>
      <c r="DS76" s="385"/>
      <c r="DT76" s="220"/>
      <c r="DU76" s="12">
        <v>9</v>
      </c>
      <c r="DV76" s="573">
        <v>0.20535900000000001</v>
      </c>
      <c r="DW76" s="71">
        <v>1.4179079999999999</v>
      </c>
      <c r="EA76" s="67"/>
      <c r="EB76" s="67"/>
      <c r="EC76" s="67"/>
      <c r="ED76" s="67"/>
      <c r="EE76" s="67"/>
      <c r="EF76" s="67"/>
      <c r="EG76" s="67"/>
      <c r="EL76" s="273"/>
      <c r="EM76" s="385"/>
      <c r="EN76" s="220"/>
      <c r="EO76" s="12">
        <v>9</v>
      </c>
      <c r="EP76" s="573">
        <v>0.64443529999999993</v>
      </c>
      <c r="EQ76" s="71">
        <v>1.055823</v>
      </c>
      <c r="EU76" s="67"/>
      <c r="EV76" s="67"/>
      <c r="EW76" s="67"/>
      <c r="EX76" s="67"/>
      <c r="EY76" s="67"/>
      <c r="EZ76" s="67"/>
      <c r="FA76" s="67"/>
      <c r="FF76" s="273"/>
      <c r="FG76" s="385"/>
      <c r="FH76" s="220"/>
      <c r="FI76" s="12">
        <v>9</v>
      </c>
      <c r="FJ76" s="573">
        <v>0.56693320000000003</v>
      </c>
      <c r="FK76" s="71">
        <v>2.7999420000000002</v>
      </c>
      <c r="FO76" s="67"/>
      <c r="FP76" s="67"/>
      <c r="FQ76" s="67"/>
      <c r="FR76" s="67"/>
      <c r="FS76" s="67"/>
      <c r="FT76" s="67"/>
      <c r="FU76" s="67"/>
      <c r="FZ76" s="273"/>
      <c r="GA76" s="385"/>
      <c r="GB76" s="220"/>
      <c r="GC76" s="12">
        <v>9</v>
      </c>
      <c r="GD76" s="573">
        <v>5.4334069999999998E-2</v>
      </c>
      <c r="GE76" s="71">
        <v>0.84996749999999999</v>
      </c>
      <c r="GI76" s="67"/>
      <c r="GJ76" s="67"/>
      <c r="GK76" s="67"/>
      <c r="GL76" s="67"/>
      <c r="GM76" s="67"/>
      <c r="GN76" s="67"/>
      <c r="GO76" s="67"/>
      <c r="GT76" s="273"/>
      <c r="GU76" s="385"/>
      <c r="GV76" s="220"/>
      <c r="GW76" s="12">
        <v>9</v>
      </c>
      <c r="GX76" s="573">
        <v>0.59750480000000006</v>
      </c>
      <c r="GY76" s="71">
        <v>0.72554560000000001</v>
      </c>
      <c r="HC76" s="67"/>
      <c r="HD76" s="67"/>
      <c r="HE76" s="67"/>
      <c r="HF76" s="67"/>
      <c r="HG76" s="67"/>
      <c r="HH76" s="67"/>
      <c r="HI76" s="67"/>
      <c r="HN76" s="273"/>
      <c r="HO76" s="385"/>
      <c r="HP76" s="220"/>
      <c r="HQ76" s="12">
        <v>9</v>
      </c>
      <c r="HR76" s="573">
        <v>0.56145770000000006</v>
      </c>
      <c r="HS76" s="71">
        <v>1.653897</v>
      </c>
      <c r="HW76" s="67"/>
      <c r="HX76" s="67"/>
      <c r="HY76" s="67"/>
      <c r="HZ76" s="67"/>
      <c r="IA76" s="67"/>
      <c r="IB76" s="67"/>
      <c r="IC76" s="67"/>
      <c r="IH76" s="273"/>
      <c r="II76" s="385"/>
      <c r="IJ76" s="220"/>
      <c r="IK76" s="12">
        <v>9</v>
      </c>
      <c r="IL76" s="573">
        <v>0.45861960000000002</v>
      </c>
      <c r="IM76" s="71">
        <v>1.377969</v>
      </c>
      <c r="IQ76" s="67"/>
      <c r="IR76" s="67"/>
      <c r="IS76" s="67"/>
      <c r="IT76" s="67"/>
      <c r="IU76" s="67"/>
      <c r="IV76" s="67"/>
      <c r="IW76" s="67"/>
      <c r="JB76" s="273"/>
      <c r="JC76" s="385"/>
      <c r="JD76" s="220"/>
      <c r="JE76" s="12">
        <v>9</v>
      </c>
      <c r="JF76" s="573"/>
      <c r="JG76" s="71"/>
      <c r="JK76" s="67"/>
      <c r="JL76" s="67"/>
      <c r="JM76" s="67"/>
      <c r="JN76" s="67"/>
      <c r="JO76" s="67"/>
      <c r="JP76" s="67"/>
      <c r="JQ76" s="67"/>
      <c r="JV76" s="273"/>
      <c r="JW76" s="385"/>
      <c r="JX76" s="220"/>
      <c r="JY76" s="12">
        <v>9</v>
      </c>
      <c r="JZ76" s="573"/>
      <c r="KA76" s="71"/>
      <c r="KE76" s="67"/>
      <c r="KF76" s="67"/>
      <c r="KG76" s="67"/>
      <c r="KH76" s="67"/>
      <c r="KI76" s="67"/>
      <c r="KJ76" s="67"/>
      <c r="KK76" s="67"/>
      <c r="KP76" s="273"/>
      <c r="KQ76" s="385"/>
      <c r="KR76" s="220"/>
      <c r="KS76" s="12">
        <v>9</v>
      </c>
      <c r="KT76" s="573"/>
      <c r="KU76" s="71"/>
      <c r="KY76" s="67"/>
      <c r="KZ76" s="67"/>
      <c r="LA76" s="67"/>
      <c r="LB76" s="67"/>
      <c r="LC76" s="67"/>
      <c r="LD76" s="67"/>
      <c r="LE76" s="67"/>
      <c r="LJ76" s="273"/>
      <c r="LK76" s="385"/>
      <c r="LL76" s="220"/>
      <c r="LM76" s="12">
        <v>9</v>
      </c>
      <c r="LN76" s="573"/>
      <c r="LO76" s="71"/>
      <c r="LS76" s="67"/>
      <c r="LT76" s="67"/>
      <c r="LU76" s="67"/>
      <c r="LV76" s="67"/>
      <c r="LW76" s="67"/>
      <c r="LX76" s="67"/>
      <c r="LY76" s="67"/>
      <c r="MD76" s="273"/>
    </row>
    <row r="77" spans="1:342" ht="12.75" customHeight="1" x14ac:dyDescent="0.2">
      <c r="A77" s="494"/>
      <c r="B77" s="12">
        <v>10</v>
      </c>
      <c r="C77" s="69">
        <v>0.34462959999999998</v>
      </c>
      <c r="D77" s="70">
        <v>0.48519180000000001</v>
      </c>
      <c r="E77" s="432"/>
      <c r="F77" s="72">
        <f t="shared" si="0"/>
        <v>1.8534800000000018E-2</v>
      </c>
      <c r="G77" s="67"/>
      <c r="H77" s="67"/>
      <c r="I77" s="67"/>
      <c r="J77" s="67"/>
      <c r="K77" s="67"/>
      <c r="L77" s="67"/>
      <c r="M77" s="67"/>
      <c r="N77" s="67"/>
      <c r="O77" s="67"/>
      <c r="P77" s="67"/>
      <c r="Q77" s="67"/>
      <c r="R77" s="67"/>
      <c r="S77" s="220"/>
      <c r="T77" s="385"/>
      <c r="U77" s="220"/>
      <c r="V77" s="12">
        <v>10</v>
      </c>
      <c r="W77" s="573"/>
      <c r="X77" s="71"/>
      <c r="Y77"/>
      <c r="Z77"/>
      <c r="AA77"/>
      <c r="AB77"/>
      <c r="AC77"/>
      <c r="AD77"/>
      <c r="AE77"/>
      <c r="AF77"/>
      <c r="AG77"/>
      <c r="AH77"/>
      <c r="AI77"/>
      <c r="AJ77"/>
      <c r="AK77"/>
      <c r="AL77"/>
      <c r="AM77" s="220"/>
      <c r="AN77" s="417"/>
      <c r="AO77" s="494"/>
      <c r="AP77" s="12">
        <v>10</v>
      </c>
      <c r="AQ77" s="573">
        <v>0.7376950000000001</v>
      </c>
      <c r="AR77" s="71">
        <v>1.091936</v>
      </c>
      <c r="AS77" s="432"/>
      <c r="AT77" s="574">
        <f t="shared" si="1"/>
        <v>3.6113000000000062E-2</v>
      </c>
      <c r="AU77" s="67"/>
      <c r="AV77" s="242"/>
      <c r="AW77" s="221"/>
      <c r="AX77" s="221"/>
      <c r="AY77" s="221"/>
      <c r="AZ77" s="221"/>
      <c r="BA77" s="221"/>
      <c r="BB77" s="221"/>
      <c r="BC77" s="221"/>
      <c r="BD77" s="221"/>
      <c r="BE77" s="221"/>
      <c r="BF77" s="221"/>
      <c r="BG77" s="221"/>
      <c r="BH77" s="221"/>
      <c r="BI77" s="243"/>
      <c r="BJ77" s="273"/>
      <c r="BK77" s="385"/>
      <c r="BL77" s="494"/>
      <c r="BM77" s="12">
        <v>10</v>
      </c>
      <c r="BN77" s="573">
        <v>0.9087653</v>
      </c>
      <c r="BO77" s="71">
        <v>1.0698730000000001</v>
      </c>
      <c r="CD77" s="273"/>
      <c r="CE77" s="385"/>
      <c r="CF77" s="494"/>
      <c r="CG77" s="12">
        <v>10</v>
      </c>
      <c r="CH77" s="573">
        <v>1.2389659999999998</v>
      </c>
      <c r="CI77" s="71">
        <v>0.51998929999999999</v>
      </c>
      <c r="CX77" s="273"/>
      <c r="CY77" s="385"/>
      <c r="CZ77" s="220"/>
      <c r="DA77" s="12">
        <v>10</v>
      </c>
      <c r="DB77" s="573">
        <v>0.67219359999999995</v>
      </c>
      <c r="DC77" s="71">
        <v>0.53212660000000001</v>
      </c>
      <c r="DG77" s="67"/>
      <c r="DH77" s="67"/>
      <c r="DI77" s="67"/>
      <c r="DJ77" s="67"/>
      <c r="DK77" s="67"/>
      <c r="DL77" s="67"/>
      <c r="DM77" s="67"/>
      <c r="DR77" s="273"/>
      <c r="DS77" s="385"/>
      <c r="DT77" s="220"/>
      <c r="DU77" s="12">
        <v>10</v>
      </c>
      <c r="DV77" s="573">
        <v>0.3111872</v>
      </c>
      <c r="DW77" s="71">
        <v>1.45994</v>
      </c>
      <c r="EA77" s="67"/>
      <c r="EB77" s="67"/>
      <c r="EC77" s="67"/>
      <c r="ED77" s="67"/>
      <c r="EE77" s="67"/>
      <c r="EF77" s="67"/>
      <c r="EG77" s="67"/>
      <c r="EL77" s="273"/>
      <c r="EM77" s="385"/>
      <c r="EN77" s="220"/>
      <c r="EO77" s="12">
        <v>10</v>
      </c>
      <c r="EP77" s="573">
        <v>0.7376950000000001</v>
      </c>
      <c r="EQ77" s="71">
        <v>1.091936</v>
      </c>
      <c r="EU77" s="67"/>
      <c r="EV77" s="67"/>
      <c r="EW77" s="67"/>
      <c r="EX77" s="67"/>
      <c r="EY77" s="67"/>
      <c r="EZ77" s="67"/>
      <c r="FA77" s="67"/>
      <c r="FF77" s="273"/>
      <c r="FG77" s="385"/>
      <c r="FH77" s="220"/>
      <c r="FI77" s="12">
        <v>10</v>
      </c>
      <c r="FJ77" s="573">
        <v>0.66429970000000005</v>
      </c>
      <c r="FK77" s="71">
        <v>2.855845</v>
      </c>
      <c r="FO77" s="67"/>
      <c r="FP77" s="67"/>
      <c r="FQ77" s="67"/>
      <c r="FR77" s="67"/>
      <c r="FS77" s="67"/>
      <c r="FT77" s="67"/>
      <c r="FU77" s="67"/>
      <c r="FZ77" s="273"/>
      <c r="GA77" s="385"/>
      <c r="GB77" s="220"/>
      <c r="GC77" s="12">
        <v>10</v>
      </c>
      <c r="GD77" s="573">
        <v>0.18776320000000002</v>
      </c>
      <c r="GE77" s="71">
        <v>0.9219541</v>
      </c>
      <c r="GI77" s="67"/>
      <c r="GJ77" s="67"/>
      <c r="GK77" s="67"/>
      <c r="GL77" s="67"/>
      <c r="GM77" s="67"/>
      <c r="GN77" s="67"/>
      <c r="GO77" s="67"/>
      <c r="GT77" s="273"/>
      <c r="GU77" s="385"/>
      <c r="GV77" s="220"/>
      <c r="GW77" s="12">
        <v>10</v>
      </c>
      <c r="GX77" s="573">
        <v>0.68542349999999996</v>
      </c>
      <c r="GY77" s="71">
        <v>0.75573920000000006</v>
      </c>
      <c r="HC77" s="67"/>
      <c r="HD77" s="67"/>
      <c r="HE77" s="67"/>
      <c r="HF77" s="67"/>
      <c r="HG77" s="67"/>
      <c r="HH77" s="67"/>
      <c r="HI77" s="67"/>
      <c r="HN77" s="273"/>
      <c r="HO77" s="385"/>
      <c r="HP77" s="220"/>
      <c r="HQ77" s="12">
        <v>10</v>
      </c>
      <c r="HR77" s="573">
        <v>0.6422099</v>
      </c>
      <c r="HS77" s="71">
        <v>1.6778729999999999</v>
      </c>
      <c r="HW77" s="67"/>
      <c r="HX77" s="67"/>
      <c r="HY77" s="67"/>
      <c r="HZ77" s="67"/>
      <c r="IA77" s="67"/>
      <c r="IB77" s="67"/>
      <c r="IC77" s="67"/>
      <c r="IH77" s="273"/>
      <c r="II77" s="385"/>
      <c r="IJ77" s="220"/>
      <c r="IK77" s="12">
        <v>10</v>
      </c>
      <c r="IL77" s="573">
        <v>0.52937059999999991</v>
      </c>
      <c r="IM77" s="71">
        <v>1.4179679999999999</v>
      </c>
      <c r="IQ77" s="67"/>
      <c r="IR77" s="67"/>
      <c r="IS77" s="67"/>
      <c r="IT77" s="67"/>
      <c r="IU77" s="67"/>
      <c r="IV77" s="67"/>
      <c r="IW77" s="67"/>
      <c r="JB77" s="273"/>
      <c r="JC77" s="385"/>
      <c r="JD77" s="220"/>
      <c r="JE77" s="12">
        <v>10</v>
      </c>
      <c r="JF77" s="573"/>
      <c r="JG77" s="71"/>
      <c r="JK77" s="67"/>
      <c r="JL77" s="67"/>
      <c r="JM77" s="67"/>
      <c r="JN77" s="67"/>
      <c r="JO77" s="67"/>
      <c r="JP77" s="67"/>
      <c r="JQ77" s="67"/>
      <c r="JV77" s="273"/>
      <c r="JW77" s="385"/>
      <c r="JX77" s="220"/>
      <c r="JY77" s="12">
        <v>10</v>
      </c>
      <c r="JZ77" s="573"/>
      <c r="KA77" s="71"/>
      <c r="KE77" s="67"/>
      <c r="KF77" s="67"/>
      <c r="KG77" s="67"/>
      <c r="KH77" s="67"/>
      <c r="KI77" s="67"/>
      <c r="KJ77" s="67"/>
      <c r="KK77" s="67"/>
      <c r="KP77" s="273"/>
      <c r="KQ77" s="385"/>
      <c r="KR77" s="220"/>
      <c r="KS77" s="12">
        <v>10</v>
      </c>
      <c r="KT77" s="573"/>
      <c r="KU77" s="71"/>
      <c r="KY77" s="67"/>
      <c r="KZ77" s="67"/>
      <c r="LA77" s="67"/>
      <c r="LB77" s="67"/>
      <c r="LC77" s="67"/>
      <c r="LD77" s="67"/>
      <c r="LE77" s="67"/>
      <c r="LJ77" s="273"/>
      <c r="LK77" s="385"/>
      <c r="LL77" s="220"/>
      <c r="LM77" s="12">
        <v>10</v>
      </c>
      <c r="LN77" s="573"/>
      <c r="LO77" s="71"/>
      <c r="LS77" s="67"/>
      <c r="LT77" s="67"/>
      <c r="LU77" s="67"/>
      <c r="LV77" s="67"/>
      <c r="LW77" s="67"/>
      <c r="LX77" s="67"/>
      <c r="LY77" s="67"/>
      <c r="MD77" s="273"/>
    </row>
    <row r="78" spans="1:342" ht="12.75" customHeight="1" x14ac:dyDescent="0.2">
      <c r="A78" s="494"/>
      <c r="B78" s="12">
        <v>11</v>
      </c>
      <c r="C78" s="69">
        <v>0.38338549999999999</v>
      </c>
      <c r="D78" s="70">
        <v>0.50360700000000003</v>
      </c>
      <c r="E78" s="432"/>
      <c r="F78" s="72">
        <f t="shared" si="0"/>
        <v>1.841520000000002E-2</v>
      </c>
      <c r="G78" s="67"/>
      <c r="H78" s="67"/>
      <c r="I78" s="67"/>
      <c r="J78" s="67"/>
      <c r="K78" s="67"/>
      <c r="L78" s="67"/>
      <c r="M78" s="67"/>
      <c r="N78" s="67"/>
      <c r="O78" s="67"/>
      <c r="P78" s="67"/>
      <c r="Q78" s="67"/>
      <c r="R78" s="67"/>
      <c r="S78" s="220"/>
      <c r="T78" s="385"/>
      <c r="U78" s="220"/>
      <c r="V78" s="12">
        <v>11</v>
      </c>
      <c r="W78" s="573"/>
      <c r="X78" s="71"/>
      <c r="Y78"/>
      <c r="Z78"/>
      <c r="AA78"/>
      <c r="AB78"/>
      <c r="AC78"/>
      <c r="AD78"/>
      <c r="AE78"/>
      <c r="AF78"/>
      <c r="AG78"/>
      <c r="AH78"/>
      <c r="AI78"/>
      <c r="AJ78"/>
      <c r="AK78"/>
      <c r="AL78"/>
      <c r="AM78" s="220"/>
      <c r="AN78" s="417"/>
      <c r="AO78" s="494"/>
      <c r="AP78" s="12">
        <v>11</v>
      </c>
      <c r="AQ78" s="573">
        <v>0.83527810000000002</v>
      </c>
      <c r="AR78" s="71">
        <v>1.1279889999999999</v>
      </c>
      <c r="AS78" s="432"/>
      <c r="AT78" s="574">
        <f t="shared" si="1"/>
        <v>3.6052999999999891E-2</v>
      </c>
      <c r="AU78" s="67"/>
      <c r="AV78" s="544"/>
      <c r="AW78" s="225"/>
      <c r="AX78" s="225"/>
      <c r="AY78" s="225"/>
      <c r="AZ78" s="225"/>
      <c r="BA78" s="225"/>
      <c r="BB78" s="225"/>
      <c r="BC78" s="225"/>
      <c r="BD78" s="225"/>
      <c r="BE78" s="225"/>
      <c r="BF78" s="225"/>
      <c r="BG78" s="225"/>
      <c r="BH78" s="225"/>
      <c r="BI78" s="555"/>
      <c r="BJ78" s="273"/>
      <c r="BK78" s="385"/>
      <c r="BL78" s="494"/>
      <c r="BM78" s="12">
        <v>11</v>
      </c>
      <c r="BN78" s="573">
        <v>1.0266249999999999</v>
      </c>
      <c r="BO78" s="71">
        <v>1.1118459999999999</v>
      </c>
      <c r="CD78" s="273"/>
      <c r="CE78" s="385"/>
      <c r="CF78" s="494"/>
      <c r="CG78" s="12">
        <v>11</v>
      </c>
      <c r="CH78" s="573">
        <v>1.3815519999999999</v>
      </c>
      <c r="CI78" s="71">
        <v>0.56865790000000005</v>
      </c>
      <c r="CX78" s="273"/>
      <c r="CY78" s="385"/>
      <c r="CZ78" s="220"/>
      <c r="DA78" s="12">
        <v>11</v>
      </c>
      <c r="DB78" s="573">
        <v>0.74559910000000007</v>
      </c>
      <c r="DC78" s="71">
        <v>0.58282809999999996</v>
      </c>
      <c r="DG78" s="67"/>
      <c r="DH78" s="67"/>
      <c r="DI78" s="67"/>
      <c r="DJ78" s="67"/>
      <c r="DK78" s="67"/>
      <c r="DL78" s="67"/>
      <c r="DM78" s="67"/>
      <c r="DR78" s="273"/>
      <c r="DS78" s="385"/>
      <c r="DT78" s="220"/>
      <c r="DU78" s="12">
        <v>11</v>
      </c>
      <c r="DV78" s="573">
        <v>0.431062</v>
      </c>
      <c r="DW78" s="71">
        <v>1.5019119999999999</v>
      </c>
      <c r="EA78" s="67"/>
      <c r="EB78" s="67"/>
      <c r="EC78" s="67"/>
      <c r="ED78" s="67"/>
      <c r="EE78" s="67"/>
      <c r="EF78" s="67"/>
      <c r="EG78" s="67"/>
      <c r="EL78" s="273"/>
      <c r="EM78" s="385"/>
      <c r="EN78" s="220"/>
      <c r="EO78" s="12">
        <v>11</v>
      </c>
      <c r="EP78" s="573">
        <v>0.83527810000000002</v>
      </c>
      <c r="EQ78" s="71">
        <v>1.1279889999999999</v>
      </c>
      <c r="EU78" s="67"/>
      <c r="EV78" s="67"/>
      <c r="EW78" s="67"/>
      <c r="EX78" s="67"/>
      <c r="EY78" s="67"/>
      <c r="EZ78" s="67"/>
      <c r="FA78" s="67"/>
      <c r="FF78" s="273"/>
      <c r="FG78" s="385"/>
      <c r="FH78" s="220"/>
      <c r="FI78" s="12">
        <v>11</v>
      </c>
      <c r="FJ78" s="573">
        <v>0.76467070000000004</v>
      </c>
      <c r="FK78" s="71">
        <v>2.9119280000000001</v>
      </c>
      <c r="FO78" s="67"/>
      <c r="FP78" s="67"/>
      <c r="FQ78" s="67"/>
      <c r="FR78" s="67"/>
      <c r="FS78" s="67"/>
      <c r="FT78" s="67"/>
      <c r="FU78" s="67"/>
      <c r="FZ78" s="273"/>
      <c r="GA78" s="385"/>
      <c r="GB78" s="220"/>
      <c r="GC78" s="12">
        <v>11</v>
      </c>
      <c r="GD78" s="573">
        <v>0.34151920000000002</v>
      </c>
      <c r="GE78" s="71">
        <v>0.98198269999999999</v>
      </c>
      <c r="GI78" s="67"/>
      <c r="GJ78" s="67"/>
      <c r="GK78" s="67"/>
      <c r="GL78" s="67"/>
      <c r="GM78" s="67"/>
      <c r="GN78" s="67"/>
      <c r="GO78" s="67"/>
      <c r="GT78" s="273"/>
      <c r="GU78" s="385"/>
      <c r="GV78" s="220"/>
      <c r="GW78" s="12">
        <v>11</v>
      </c>
      <c r="GX78" s="573">
        <v>0.7751849999999999</v>
      </c>
      <c r="GY78" s="71">
        <v>0.7858134</v>
      </c>
      <c r="HC78" s="67"/>
      <c r="HD78" s="67"/>
      <c r="HE78" s="67"/>
      <c r="HF78" s="67"/>
      <c r="HG78" s="67"/>
      <c r="HH78" s="67"/>
      <c r="HI78" s="67"/>
      <c r="HN78" s="273"/>
      <c r="HO78" s="385"/>
      <c r="HP78" s="220"/>
      <c r="HQ78" s="12">
        <v>11</v>
      </c>
      <c r="HR78" s="573">
        <v>0.72456120000000002</v>
      </c>
      <c r="HS78" s="71">
        <v>1.701848</v>
      </c>
      <c r="HW78" s="67"/>
      <c r="HX78" s="67"/>
      <c r="HY78" s="67"/>
      <c r="HZ78" s="67"/>
      <c r="IA78" s="67"/>
      <c r="IB78" s="67"/>
      <c r="IC78" s="67"/>
      <c r="IH78" s="273"/>
      <c r="II78" s="385"/>
      <c r="IJ78" s="220"/>
      <c r="IK78" s="12">
        <v>11</v>
      </c>
      <c r="IL78" s="573">
        <v>0.60244779999999998</v>
      </c>
      <c r="IM78" s="71">
        <v>1.457967</v>
      </c>
      <c r="IQ78" s="67"/>
      <c r="IR78" s="67"/>
      <c r="IS78" s="67"/>
      <c r="IT78" s="67"/>
      <c r="IU78" s="67"/>
      <c r="IV78" s="67"/>
      <c r="IW78" s="67"/>
      <c r="JB78" s="273"/>
      <c r="JC78" s="385"/>
      <c r="JD78" s="220"/>
      <c r="JE78" s="12">
        <v>11</v>
      </c>
      <c r="JF78" s="573"/>
      <c r="JG78" s="71"/>
      <c r="JK78" s="67"/>
      <c r="JL78" s="67"/>
      <c r="JM78" s="67"/>
      <c r="JN78" s="67"/>
      <c r="JO78" s="67"/>
      <c r="JP78" s="67"/>
      <c r="JQ78" s="67"/>
      <c r="JV78" s="273"/>
      <c r="JW78" s="385"/>
      <c r="JX78" s="220"/>
      <c r="JY78" s="12">
        <v>11</v>
      </c>
      <c r="JZ78" s="573"/>
      <c r="KA78" s="71"/>
      <c r="KE78" s="67"/>
      <c r="KF78" s="67"/>
      <c r="KG78" s="67"/>
      <c r="KH78" s="67"/>
      <c r="KI78" s="67"/>
      <c r="KJ78" s="67"/>
      <c r="KK78" s="67"/>
      <c r="KP78" s="273"/>
      <c r="KQ78" s="385"/>
      <c r="KR78" s="220"/>
      <c r="KS78" s="12">
        <v>11</v>
      </c>
      <c r="KT78" s="573"/>
      <c r="KU78" s="71"/>
      <c r="KY78" s="67"/>
      <c r="KZ78" s="67"/>
      <c r="LA78" s="67"/>
      <c r="LB78" s="67"/>
      <c r="LC78" s="67"/>
      <c r="LD78" s="67"/>
      <c r="LE78" s="67"/>
      <c r="LJ78" s="273"/>
      <c r="LK78" s="385"/>
      <c r="LL78" s="220"/>
      <c r="LM78" s="12">
        <v>11</v>
      </c>
      <c r="LN78" s="573"/>
      <c r="LO78" s="71"/>
      <c r="LS78" s="67"/>
      <c r="LT78" s="67"/>
      <c r="LU78" s="67"/>
      <c r="LV78" s="67"/>
      <c r="LW78" s="67"/>
      <c r="LX78" s="67"/>
      <c r="LY78" s="67"/>
      <c r="MD78" s="273"/>
    </row>
    <row r="79" spans="1:342" ht="12.75" customHeight="1" x14ac:dyDescent="0.2">
      <c r="A79" s="494"/>
      <c r="B79" s="12">
        <v>12</v>
      </c>
      <c r="C79" s="69">
        <v>0.42272349999999997</v>
      </c>
      <c r="D79" s="70">
        <v>0.52196240000000005</v>
      </c>
      <c r="E79" s="432"/>
      <c r="F79" s="72">
        <f t="shared" si="0"/>
        <v>1.8355400000000022E-2</v>
      </c>
      <c r="G79" s="67"/>
      <c r="H79" s="67"/>
      <c r="I79" s="67"/>
      <c r="J79" s="67"/>
      <c r="K79" s="67"/>
      <c r="L79" s="67"/>
      <c r="M79" s="67"/>
      <c r="N79" s="67"/>
      <c r="O79" s="67"/>
      <c r="P79" s="67"/>
      <c r="Q79" s="67"/>
      <c r="R79" s="67"/>
      <c r="S79" s="220"/>
      <c r="T79" s="385"/>
      <c r="U79" s="220"/>
      <c r="V79" s="12">
        <v>12</v>
      </c>
      <c r="W79" s="573"/>
      <c r="X79" s="71"/>
      <c r="Y79"/>
      <c r="Z79"/>
      <c r="AA79"/>
      <c r="AB79"/>
      <c r="AC79"/>
      <c r="AD79"/>
      <c r="AE79"/>
      <c r="AF79"/>
      <c r="AG79"/>
      <c r="AH79"/>
      <c r="AI79"/>
      <c r="AJ79"/>
      <c r="AK79"/>
      <c r="AL79"/>
      <c r="AM79" s="220"/>
      <c r="AN79" s="417"/>
      <c r="AO79" s="494"/>
      <c r="AP79" s="12">
        <v>12</v>
      </c>
      <c r="AQ79" s="573">
        <v>0.93588329999999997</v>
      </c>
      <c r="AR79" s="71">
        <v>1.1639219999999999</v>
      </c>
      <c r="AS79" s="432"/>
      <c r="AT79" s="574">
        <f t="shared" si="1"/>
        <v>3.5932999999999993E-2</v>
      </c>
      <c r="AU79" s="67"/>
      <c r="AV79" s="306"/>
      <c r="AW79" s="306"/>
      <c r="AX79" s="306"/>
      <c r="AY79" s="306"/>
      <c r="AZ79" s="306"/>
      <c r="BA79" s="306"/>
      <c r="BB79" s="306"/>
      <c r="BC79" s="306"/>
      <c r="BD79" s="306"/>
      <c r="BE79" s="306"/>
      <c r="BF79" s="306"/>
      <c r="BG79" s="306"/>
      <c r="BH79" s="306"/>
      <c r="BI79" s="306"/>
      <c r="BJ79" s="273"/>
      <c r="BK79" s="385"/>
      <c r="BL79" s="494"/>
      <c r="BM79" s="12">
        <v>12</v>
      </c>
      <c r="BN79" s="573">
        <v>1.1468099999999999</v>
      </c>
      <c r="BO79" s="71">
        <v>1.153878</v>
      </c>
      <c r="CD79" s="273"/>
      <c r="CE79" s="385"/>
      <c r="CF79" s="494"/>
      <c r="CG79" s="12">
        <v>12</v>
      </c>
      <c r="CH79" s="573">
        <v>1.5255969999999999</v>
      </c>
      <c r="CI79" s="71">
        <v>0.61702769999999996</v>
      </c>
      <c r="CX79" s="273"/>
      <c r="CY79" s="385"/>
      <c r="CZ79" s="220"/>
      <c r="DA79" s="12">
        <v>12</v>
      </c>
      <c r="DB79" s="573">
        <v>0.81925930000000002</v>
      </c>
      <c r="DC79" s="71">
        <v>0.63317089999999998</v>
      </c>
      <c r="DR79" s="273"/>
      <c r="DS79" s="385"/>
      <c r="DT79" s="220"/>
      <c r="DU79" s="12">
        <v>12</v>
      </c>
      <c r="DV79" s="573">
        <v>0.55903160000000007</v>
      </c>
      <c r="DW79" s="71">
        <v>1.543884</v>
      </c>
      <c r="EL79" s="273"/>
      <c r="EM79" s="385"/>
      <c r="EN79" s="220"/>
      <c r="EO79" s="12">
        <v>12</v>
      </c>
      <c r="EP79" s="573">
        <v>0.93588329999999997</v>
      </c>
      <c r="EQ79" s="71">
        <v>1.1639219999999999</v>
      </c>
      <c r="FF79" s="273"/>
      <c r="FG79" s="385"/>
      <c r="FH79" s="220"/>
      <c r="FI79" s="12">
        <v>12</v>
      </c>
      <c r="FJ79" s="573">
        <v>0.86779450000000002</v>
      </c>
      <c r="FK79" s="71">
        <v>2.9679509999999998</v>
      </c>
      <c r="FZ79" s="273"/>
      <c r="GA79" s="385"/>
      <c r="GB79" s="220"/>
      <c r="GC79" s="12">
        <v>12</v>
      </c>
      <c r="GD79" s="573">
        <v>0.51436490000000001</v>
      </c>
      <c r="GE79" s="71">
        <v>1.041892</v>
      </c>
      <c r="GT79" s="273"/>
      <c r="GU79" s="385"/>
      <c r="GV79" s="220"/>
      <c r="GW79" s="12">
        <v>12</v>
      </c>
      <c r="GX79" s="573">
        <v>0.86826680000000001</v>
      </c>
      <c r="GY79" s="71">
        <v>0.81582770000000004</v>
      </c>
      <c r="HN79" s="273"/>
      <c r="HO79" s="385"/>
      <c r="HP79" s="220"/>
      <c r="HQ79" s="12">
        <v>12</v>
      </c>
      <c r="HR79" s="573">
        <v>0.80974049999999997</v>
      </c>
      <c r="HS79" s="71">
        <v>1.725884</v>
      </c>
      <c r="IH79" s="273"/>
      <c r="II79" s="385"/>
      <c r="IJ79" s="220"/>
      <c r="IK79" s="12">
        <v>12</v>
      </c>
      <c r="IL79" s="573">
        <v>0.67782489999999995</v>
      </c>
      <c r="IM79" s="71">
        <v>1.497906</v>
      </c>
      <c r="JB79" s="273"/>
      <c r="JC79" s="385"/>
      <c r="JD79" s="220"/>
      <c r="JE79" s="12">
        <v>12</v>
      </c>
      <c r="JF79" s="573"/>
      <c r="JG79" s="71"/>
      <c r="JV79" s="273"/>
      <c r="JW79" s="385"/>
      <c r="JX79" s="220"/>
      <c r="JY79" s="12">
        <v>12</v>
      </c>
      <c r="JZ79" s="573"/>
      <c r="KA79" s="71"/>
      <c r="KP79" s="273"/>
      <c r="KQ79" s="385"/>
      <c r="KR79" s="220"/>
      <c r="KS79" s="12">
        <v>12</v>
      </c>
      <c r="KT79" s="573"/>
      <c r="KU79" s="71"/>
      <c r="LJ79" s="273"/>
      <c r="LK79" s="385"/>
      <c r="LL79" s="220"/>
      <c r="LM79" s="12">
        <v>12</v>
      </c>
      <c r="LN79" s="573"/>
      <c r="LO79" s="71"/>
      <c r="MD79" s="273"/>
    </row>
    <row r="80" spans="1:342" ht="12.75" customHeight="1" x14ac:dyDescent="0.2">
      <c r="A80" s="494"/>
      <c r="B80" s="12">
        <v>13</v>
      </c>
      <c r="C80" s="69">
        <v>0.4633448</v>
      </c>
      <c r="D80" s="70">
        <v>0.54025789999999996</v>
      </c>
      <c r="E80" s="432"/>
      <c r="F80" s="72">
        <f t="shared" si="0"/>
        <v>1.8295499999999909E-2</v>
      </c>
      <c r="G80" s="67"/>
      <c r="H80" s="67"/>
      <c r="I80" s="67"/>
      <c r="J80" s="67"/>
      <c r="K80" s="67"/>
      <c r="L80" s="67"/>
      <c r="M80" s="67"/>
      <c r="N80" s="67"/>
      <c r="O80" s="67"/>
      <c r="P80" s="67"/>
      <c r="Q80" s="67"/>
      <c r="R80" s="67"/>
      <c r="S80" s="220"/>
      <c r="T80" s="385"/>
      <c r="U80" s="220"/>
      <c r="V80" s="12">
        <v>13</v>
      </c>
      <c r="W80" s="573"/>
      <c r="X80" s="71"/>
      <c r="Y80"/>
      <c r="Z80"/>
      <c r="AA80"/>
      <c r="AB80"/>
      <c r="AC80"/>
      <c r="AD80"/>
      <c r="AE80"/>
      <c r="AF80"/>
      <c r="AG80"/>
      <c r="AH80"/>
      <c r="AI80"/>
      <c r="AJ80"/>
      <c r="AK80"/>
      <c r="AL80"/>
      <c r="AM80" s="220"/>
      <c r="AN80" s="417"/>
      <c r="AO80" s="494"/>
      <c r="AP80" s="12">
        <v>13</v>
      </c>
      <c r="AQ80" s="573">
        <v>1.0372970000000001</v>
      </c>
      <c r="AR80" s="71">
        <v>1.199975</v>
      </c>
      <c r="AS80" s="432"/>
      <c r="AT80" s="574">
        <f t="shared" si="1"/>
        <v>3.6053000000000113E-2</v>
      </c>
      <c r="AU80" s="67"/>
      <c r="AV80" s="306"/>
      <c r="AW80" s="306"/>
      <c r="AX80" s="306"/>
      <c r="AY80" s="306"/>
      <c r="AZ80" s="306"/>
      <c r="BA80" s="306"/>
      <c r="BB80" s="306"/>
      <c r="BC80" s="306"/>
      <c r="BD80" s="306"/>
      <c r="BE80" s="306"/>
      <c r="BF80" s="306"/>
      <c r="BG80" s="306"/>
      <c r="BH80" s="306"/>
      <c r="BI80" s="306"/>
      <c r="BJ80" s="273"/>
      <c r="BK80" s="385"/>
      <c r="BL80" s="494"/>
      <c r="BM80" s="12">
        <v>13</v>
      </c>
      <c r="BN80" s="573">
        <v>1.271679</v>
      </c>
      <c r="BO80" s="71">
        <v>1.1959690000000001</v>
      </c>
      <c r="CD80" s="273"/>
      <c r="CE80" s="385"/>
      <c r="CF80" s="494"/>
      <c r="CG80" s="12">
        <v>13</v>
      </c>
      <c r="CH80" s="573">
        <v>1.6332529999999998</v>
      </c>
      <c r="CI80" s="71">
        <v>0.65116750000000001</v>
      </c>
      <c r="CX80" s="273"/>
      <c r="CY80" s="385"/>
      <c r="CZ80" s="220"/>
      <c r="DA80" s="12">
        <v>13</v>
      </c>
      <c r="DB80" s="573">
        <v>0.89300769999999996</v>
      </c>
      <c r="DC80" s="71">
        <v>0.6833342</v>
      </c>
      <c r="DR80" s="273"/>
      <c r="DS80" s="385"/>
      <c r="DT80" s="220"/>
      <c r="DU80" s="12">
        <v>13</v>
      </c>
      <c r="DV80" s="573">
        <v>0.67060869999999995</v>
      </c>
      <c r="DW80" s="71">
        <v>1.5798779999999999</v>
      </c>
      <c r="EL80" s="273"/>
      <c r="EM80" s="385"/>
      <c r="EN80" s="220"/>
      <c r="EO80" s="12">
        <v>13</v>
      </c>
      <c r="EP80" s="573">
        <v>1.0372970000000001</v>
      </c>
      <c r="EQ80" s="71">
        <v>1.199975</v>
      </c>
      <c r="FF80" s="273"/>
      <c r="FG80" s="385"/>
      <c r="FH80" s="220"/>
      <c r="FI80" s="12">
        <v>13</v>
      </c>
      <c r="FJ80" s="573">
        <v>0.97207920000000003</v>
      </c>
      <c r="FK80" s="71">
        <v>3.0239739999999999</v>
      </c>
      <c r="FZ80" s="273"/>
      <c r="GA80" s="385"/>
      <c r="GB80" s="220"/>
      <c r="GC80" s="12">
        <v>13</v>
      </c>
      <c r="GD80" s="573">
        <v>0.69839790000000002</v>
      </c>
      <c r="GE80" s="71">
        <v>1.101861</v>
      </c>
      <c r="GT80" s="273"/>
      <c r="GU80" s="385"/>
      <c r="GV80" s="220"/>
      <c r="GW80" s="12">
        <v>13</v>
      </c>
      <c r="GX80" s="573">
        <v>0.95568980000000003</v>
      </c>
      <c r="GY80" s="71">
        <v>0.84380920000000004</v>
      </c>
      <c r="HN80" s="273"/>
      <c r="HO80" s="385"/>
      <c r="HP80" s="220"/>
      <c r="HQ80" s="12">
        <v>13</v>
      </c>
      <c r="HR80" s="573">
        <v>0.89725620000000006</v>
      </c>
      <c r="HS80" s="71">
        <v>1.7498590000000001</v>
      </c>
      <c r="IH80" s="273"/>
      <c r="II80" s="385"/>
      <c r="IJ80" s="220"/>
      <c r="IK80" s="12">
        <v>13</v>
      </c>
      <c r="IL80" s="573">
        <v>0.75381109999999996</v>
      </c>
      <c r="IM80" s="71">
        <v>1.5379050000000001</v>
      </c>
      <c r="JB80" s="273"/>
      <c r="JC80" s="385"/>
      <c r="JD80" s="220"/>
      <c r="JE80" s="12">
        <v>13</v>
      </c>
      <c r="JF80" s="573"/>
      <c r="JG80" s="71"/>
      <c r="JV80" s="273"/>
      <c r="JW80" s="385"/>
      <c r="JX80" s="220"/>
      <c r="JY80" s="12">
        <v>13</v>
      </c>
      <c r="JZ80" s="573"/>
      <c r="KA80" s="71"/>
      <c r="KP80" s="273"/>
      <c r="KQ80" s="385"/>
      <c r="KR80" s="220"/>
      <c r="KS80" s="12">
        <v>13</v>
      </c>
      <c r="KT80" s="573"/>
      <c r="KU80" s="71"/>
      <c r="LJ80" s="273"/>
      <c r="LK80" s="385"/>
      <c r="LL80" s="220"/>
      <c r="LM80" s="12">
        <v>13</v>
      </c>
      <c r="LN80" s="573"/>
      <c r="LO80" s="71"/>
      <c r="MD80" s="273"/>
    </row>
    <row r="81" spans="1:342" ht="12.75" customHeight="1" x14ac:dyDescent="0.2">
      <c r="A81" s="494"/>
      <c r="B81" s="12">
        <v>14</v>
      </c>
      <c r="C81" s="69">
        <v>0.50448379999999993</v>
      </c>
      <c r="D81" s="70">
        <v>0.55849369999999998</v>
      </c>
      <c r="E81" s="432"/>
      <c r="F81" s="72">
        <f t="shared" si="0"/>
        <v>1.8235800000000024E-2</v>
      </c>
      <c r="G81" s="67"/>
      <c r="H81" s="67"/>
      <c r="I81" s="67"/>
      <c r="J81" s="67"/>
      <c r="K81" s="67"/>
      <c r="L81" s="67"/>
      <c r="M81" s="67"/>
      <c r="N81" s="67"/>
      <c r="O81" s="67"/>
      <c r="P81" s="67"/>
      <c r="Q81" s="67"/>
      <c r="R81" s="67"/>
      <c r="S81" s="220"/>
      <c r="T81" s="385"/>
      <c r="U81" s="220"/>
      <c r="V81" s="12">
        <v>14</v>
      </c>
      <c r="W81" s="573"/>
      <c r="X81" s="71"/>
      <c r="Y81"/>
      <c r="Z81"/>
      <c r="AA81"/>
      <c r="AB81"/>
      <c r="AC81"/>
      <c r="AD81"/>
      <c r="AE81"/>
      <c r="AF81"/>
      <c r="AG81"/>
      <c r="AH81"/>
      <c r="AI81"/>
      <c r="AJ81"/>
      <c r="AK81"/>
      <c r="AL81"/>
      <c r="AM81" s="220"/>
      <c r="AN81" s="417"/>
      <c r="AO81" s="494"/>
      <c r="AP81" s="12">
        <v>14</v>
      </c>
      <c r="AQ81" s="573">
        <v>1.142757</v>
      </c>
      <c r="AR81" s="71">
        <v>1.2360279999999999</v>
      </c>
      <c r="AS81" s="432"/>
      <c r="AT81" s="574">
        <f t="shared" si="1"/>
        <v>3.6052999999999891E-2</v>
      </c>
      <c r="AU81" s="67"/>
      <c r="AV81" s="306"/>
      <c r="AW81" s="67"/>
      <c r="AX81" s="67"/>
      <c r="AY81" s="67"/>
      <c r="AZ81" s="67"/>
      <c r="BA81" s="67"/>
      <c r="BB81" s="67"/>
      <c r="BC81" s="67"/>
      <c r="BD81" s="306"/>
      <c r="BE81" s="306"/>
      <c r="BF81" s="306"/>
      <c r="BG81" s="306"/>
      <c r="BH81" s="306"/>
      <c r="BI81" s="306"/>
      <c r="BJ81" s="273"/>
      <c r="BK81" s="385"/>
      <c r="BL81" s="494"/>
      <c r="BM81" s="12">
        <v>14</v>
      </c>
      <c r="BN81" s="573">
        <v>1.400644</v>
      </c>
      <c r="BO81" s="71">
        <v>1.2379420000000001</v>
      </c>
      <c r="CD81" s="273"/>
      <c r="CE81" s="385"/>
      <c r="CF81" s="494"/>
      <c r="CG81" s="12">
        <v>14</v>
      </c>
      <c r="CH81" s="573">
        <v>1.7389600000000001</v>
      </c>
      <c r="CI81" s="71">
        <v>0.68339399999999995</v>
      </c>
      <c r="CX81" s="273"/>
      <c r="CY81" s="385"/>
      <c r="CZ81" s="220"/>
      <c r="DA81" s="12">
        <v>14</v>
      </c>
      <c r="DB81" s="573">
        <v>0.96854949999999995</v>
      </c>
      <c r="DC81" s="71">
        <v>0.73361710000000002</v>
      </c>
      <c r="DR81" s="273"/>
      <c r="DS81" s="385"/>
      <c r="DT81" s="220"/>
      <c r="DU81" s="12">
        <v>14</v>
      </c>
      <c r="DV81" s="573">
        <v>0.76192139999999997</v>
      </c>
      <c r="DW81" s="71">
        <v>1.6078589999999999</v>
      </c>
      <c r="EL81" s="273"/>
      <c r="EM81" s="385"/>
      <c r="EN81" s="220"/>
      <c r="EO81" s="12">
        <v>14</v>
      </c>
      <c r="EP81" s="573">
        <v>1.142757</v>
      </c>
      <c r="EQ81" s="71">
        <v>1.2360279999999999</v>
      </c>
      <c r="FF81" s="273"/>
      <c r="FG81" s="385"/>
      <c r="FH81" s="220"/>
      <c r="FI81" s="12">
        <v>14</v>
      </c>
      <c r="FJ81" s="573">
        <v>1.0788710000000001</v>
      </c>
      <c r="FK81" s="71">
        <v>3.0800559999999999</v>
      </c>
      <c r="FZ81" s="273"/>
      <c r="GA81" s="385"/>
      <c r="GB81" s="220"/>
      <c r="GC81" s="12">
        <v>14</v>
      </c>
      <c r="GD81" s="573">
        <v>0.83152709999999996</v>
      </c>
      <c r="GE81" s="71">
        <v>1.1438330000000001</v>
      </c>
      <c r="GT81" s="273"/>
      <c r="GU81" s="385"/>
      <c r="GV81" s="220"/>
      <c r="GW81" s="12">
        <v>14</v>
      </c>
      <c r="GX81" s="573">
        <v>1.018578</v>
      </c>
      <c r="GY81" s="71">
        <v>0.86371909999999996</v>
      </c>
      <c r="HN81" s="273"/>
      <c r="HO81" s="385"/>
      <c r="HP81" s="220"/>
      <c r="HQ81" s="12">
        <v>14</v>
      </c>
      <c r="HR81" s="573">
        <v>0.98622929999999998</v>
      </c>
      <c r="HS81" s="71">
        <v>1.773954</v>
      </c>
      <c r="IH81" s="273"/>
      <c r="II81" s="385"/>
      <c r="IJ81" s="220"/>
      <c r="IK81" s="12">
        <v>14</v>
      </c>
      <c r="IL81" s="573">
        <v>0.83072709999999994</v>
      </c>
      <c r="IM81" s="71">
        <v>1.5779049999999999</v>
      </c>
      <c r="JB81" s="273"/>
      <c r="JC81" s="385"/>
      <c r="JD81" s="220"/>
      <c r="JE81" s="12">
        <v>14</v>
      </c>
      <c r="JF81" s="573"/>
      <c r="JG81" s="71"/>
      <c r="JV81" s="273"/>
      <c r="JW81" s="385"/>
      <c r="JX81" s="220"/>
      <c r="JY81" s="12">
        <v>14</v>
      </c>
      <c r="JZ81" s="573"/>
      <c r="KA81" s="71"/>
      <c r="KP81" s="273"/>
      <c r="KQ81" s="385"/>
      <c r="KR81" s="220"/>
      <c r="KS81" s="12">
        <v>14</v>
      </c>
      <c r="KT81" s="573"/>
      <c r="KU81" s="71"/>
      <c r="LJ81" s="273"/>
      <c r="LK81" s="385"/>
      <c r="LL81" s="220"/>
      <c r="LM81" s="12">
        <v>14</v>
      </c>
      <c r="LN81" s="573"/>
      <c r="LO81" s="71"/>
      <c r="MD81" s="273"/>
    </row>
    <row r="82" spans="1:342" ht="12.75" customHeight="1" x14ac:dyDescent="0.2">
      <c r="A82" s="494"/>
      <c r="B82" s="12">
        <v>15</v>
      </c>
      <c r="C82" s="69">
        <v>0.54670540000000001</v>
      </c>
      <c r="D82" s="70">
        <v>0.57672950000000001</v>
      </c>
      <c r="E82" s="432"/>
      <c r="F82" s="72">
        <f t="shared" si="0"/>
        <v>1.8235800000000024E-2</v>
      </c>
      <c r="G82" s="67"/>
      <c r="H82" s="67"/>
      <c r="I82" s="67"/>
      <c r="J82" s="67"/>
      <c r="K82" s="67"/>
      <c r="L82" s="67"/>
      <c r="M82" s="67"/>
      <c r="N82" s="67"/>
      <c r="O82" s="67"/>
      <c r="P82" s="67"/>
      <c r="Q82" s="67"/>
      <c r="R82" s="67"/>
      <c r="S82" s="220"/>
      <c r="T82" s="385"/>
      <c r="U82" s="220"/>
      <c r="V82" s="12">
        <v>15</v>
      </c>
      <c r="W82" s="573"/>
      <c r="X82" s="71"/>
      <c r="Y82"/>
      <c r="Z82"/>
      <c r="AA82"/>
      <c r="AB82"/>
      <c r="AC82"/>
      <c r="AD82"/>
      <c r="AE82"/>
      <c r="AF82"/>
      <c r="AG82"/>
      <c r="AH82"/>
      <c r="AI82"/>
      <c r="AJ82"/>
      <c r="AK82"/>
      <c r="AL82"/>
      <c r="AM82" s="220"/>
      <c r="AN82" s="417"/>
      <c r="AO82" s="494"/>
      <c r="AP82" s="12">
        <v>15</v>
      </c>
      <c r="AQ82" s="573">
        <v>1.2514320000000001</v>
      </c>
      <c r="AR82" s="71">
        <v>1.2719020000000001</v>
      </c>
      <c r="AS82" s="432"/>
      <c r="AT82" s="574">
        <f t="shared" si="1"/>
        <v>3.5874000000000184E-2</v>
      </c>
      <c r="AU82" s="67"/>
      <c r="AV82" s="306"/>
      <c r="AW82" s="67"/>
      <c r="AX82" s="67"/>
      <c r="AY82" s="67"/>
      <c r="AZ82" s="67"/>
      <c r="BA82" s="67"/>
      <c r="BB82" s="67"/>
      <c r="BC82" s="67"/>
      <c r="BD82" s="306"/>
      <c r="BE82" s="306"/>
      <c r="BF82" s="306"/>
      <c r="BG82" s="306"/>
      <c r="BH82" s="306"/>
      <c r="BI82" s="306"/>
      <c r="BJ82" s="273"/>
      <c r="BK82" s="385"/>
      <c r="BL82" s="494"/>
      <c r="BM82" s="12">
        <v>15</v>
      </c>
      <c r="BN82" s="573">
        <v>1.531426</v>
      </c>
      <c r="BO82" s="71">
        <v>1.279914</v>
      </c>
      <c r="CD82" s="273"/>
      <c r="CE82" s="385"/>
      <c r="CF82" s="494"/>
      <c r="CG82" s="12">
        <v>15</v>
      </c>
      <c r="CH82" s="573">
        <v>1.844017</v>
      </c>
      <c r="CI82" s="71">
        <v>0.7155009</v>
      </c>
      <c r="CX82" s="273"/>
      <c r="CY82" s="385"/>
      <c r="CZ82" s="220"/>
      <c r="DA82" s="12">
        <v>15</v>
      </c>
      <c r="DB82" s="573">
        <v>1.043482</v>
      </c>
      <c r="DC82" s="71">
        <v>0.78384039999999999</v>
      </c>
      <c r="DR82" s="273"/>
      <c r="DS82" s="385"/>
      <c r="DT82" s="220"/>
      <c r="DU82" s="12">
        <v>15</v>
      </c>
      <c r="DV82" s="573">
        <v>0.85765999999999998</v>
      </c>
      <c r="DW82" s="71">
        <v>1.635901</v>
      </c>
      <c r="EL82" s="273"/>
      <c r="EM82" s="385"/>
      <c r="EN82" s="220"/>
      <c r="EO82" s="12">
        <v>15</v>
      </c>
      <c r="EP82" s="573">
        <v>1.2514320000000001</v>
      </c>
      <c r="EQ82" s="71">
        <v>1.2719020000000001</v>
      </c>
      <c r="FF82" s="273"/>
      <c r="FG82" s="385"/>
      <c r="FH82" s="220"/>
      <c r="FI82" s="12">
        <v>15</v>
      </c>
      <c r="FJ82" s="573">
        <v>1.1872780000000001</v>
      </c>
      <c r="FK82" s="71">
        <v>3.1359590000000002</v>
      </c>
      <c r="FZ82" s="273"/>
      <c r="GA82" s="385"/>
      <c r="GB82" s="220"/>
      <c r="GC82" s="12">
        <v>15</v>
      </c>
      <c r="GD82" s="573">
        <v>0.96118250000000005</v>
      </c>
      <c r="GE82" s="71">
        <v>1.1838919999999999</v>
      </c>
      <c r="GT82" s="273"/>
      <c r="GU82" s="385"/>
      <c r="GV82" s="220"/>
      <c r="GW82" s="12">
        <v>15</v>
      </c>
      <c r="GX82" s="573">
        <v>1.083102</v>
      </c>
      <c r="GY82" s="71">
        <v>0.88380840000000005</v>
      </c>
      <c r="HN82" s="273"/>
      <c r="HO82" s="385"/>
      <c r="HP82" s="220"/>
      <c r="HQ82" s="12">
        <v>15</v>
      </c>
      <c r="HR82" s="573">
        <v>1.076484</v>
      </c>
      <c r="HS82" s="71">
        <v>1.7978700000000001</v>
      </c>
      <c r="IH82" s="273"/>
      <c r="II82" s="385"/>
      <c r="IJ82" s="220"/>
      <c r="IK82" s="12">
        <v>15</v>
      </c>
      <c r="IL82" s="573">
        <v>0.90860589999999997</v>
      </c>
      <c r="IM82" s="71">
        <v>1.617904</v>
      </c>
      <c r="JB82" s="273"/>
      <c r="JC82" s="385"/>
      <c r="JD82" s="220"/>
      <c r="JE82" s="12">
        <v>15</v>
      </c>
      <c r="JF82" s="573"/>
      <c r="JG82" s="71"/>
      <c r="JV82" s="273"/>
      <c r="JW82" s="385"/>
      <c r="JX82" s="220"/>
      <c r="JY82" s="12">
        <v>15</v>
      </c>
      <c r="JZ82" s="573"/>
      <c r="KA82" s="71"/>
      <c r="KP82" s="273"/>
      <c r="KQ82" s="385"/>
      <c r="KR82" s="220"/>
      <c r="KS82" s="12">
        <v>15</v>
      </c>
      <c r="KT82" s="573"/>
      <c r="KU82" s="71"/>
      <c r="LJ82" s="273"/>
      <c r="LK82" s="385"/>
      <c r="LL82" s="220"/>
      <c r="LM82" s="12">
        <v>15</v>
      </c>
      <c r="LN82" s="573"/>
      <c r="LO82" s="71"/>
      <c r="MD82" s="273"/>
    </row>
    <row r="83" spans="1:342" ht="12.75" customHeight="1" x14ac:dyDescent="0.2">
      <c r="A83" s="494"/>
      <c r="B83" s="12">
        <v>16</v>
      </c>
      <c r="C83" s="69">
        <v>0.58910099999999999</v>
      </c>
      <c r="D83" s="70">
        <v>0.59496530000000003</v>
      </c>
      <c r="E83" s="432"/>
      <c r="F83" s="72">
        <f t="shared" si="0"/>
        <v>1.8235800000000024E-2</v>
      </c>
      <c r="G83" s="67"/>
      <c r="H83" s="67"/>
      <c r="I83" s="67"/>
      <c r="J83" s="67"/>
      <c r="K83" s="67"/>
      <c r="L83" s="67"/>
      <c r="M83" s="67"/>
      <c r="N83" s="67"/>
      <c r="O83" s="67"/>
      <c r="P83" s="67"/>
      <c r="Q83" s="67"/>
      <c r="R83" s="67"/>
      <c r="S83" s="220"/>
      <c r="T83" s="385"/>
      <c r="U83" s="220"/>
      <c r="V83" s="12">
        <v>16</v>
      </c>
      <c r="W83" s="573"/>
      <c r="X83" s="71"/>
      <c r="Y83"/>
      <c r="Z83"/>
      <c r="AA83"/>
      <c r="AB83"/>
      <c r="AC83"/>
      <c r="AD83"/>
      <c r="AE83"/>
      <c r="AF83"/>
      <c r="AG83"/>
      <c r="AH83"/>
      <c r="AI83"/>
      <c r="AJ83"/>
      <c r="AK83"/>
      <c r="AL83"/>
      <c r="AM83" s="220"/>
      <c r="AN83" s="417"/>
      <c r="AO83" s="494"/>
      <c r="AP83" s="12">
        <v>16</v>
      </c>
      <c r="AQ83" s="573">
        <v>1.35056</v>
      </c>
      <c r="AR83" s="71">
        <v>1.3038890000000001</v>
      </c>
      <c r="AS83" s="432"/>
      <c r="AT83" s="574">
        <f t="shared" si="1"/>
        <v>3.1986999999999988E-2</v>
      </c>
      <c r="AU83" s="67"/>
      <c r="AV83" s="306"/>
      <c r="AW83" s="67"/>
      <c r="AX83" s="67" t="s">
        <v>480</v>
      </c>
      <c r="AY83" s="67"/>
      <c r="AZ83" s="67">
        <f t="array" ref="AZ83">MATCH(MIN(ABS(AQ68:AQ394-AQ50/1000)),ABS(AQ68:AQ394-AQ50/1000),0)</f>
        <v>227</v>
      </c>
      <c r="BA83" s="67"/>
      <c r="BB83" s="67"/>
      <c r="BC83" s="67"/>
      <c r="BD83" s="306"/>
      <c r="BE83" s="306"/>
      <c r="BF83" s="306"/>
      <c r="BG83" s="306"/>
      <c r="BH83" s="306"/>
      <c r="BI83" s="306"/>
      <c r="BJ83" s="273"/>
      <c r="BK83" s="385"/>
      <c r="BL83" s="494"/>
      <c r="BM83" s="12">
        <v>16</v>
      </c>
      <c r="BN83" s="573">
        <v>1.6201410000000001</v>
      </c>
      <c r="BO83" s="71">
        <v>1.307776</v>
      </c>
      <c r="CD83" s="273"/>
      <c r="CE83" s="385"/>
      <c r="CF83" s="494"/>
      <c r="CG83" s="12">
        <v>16</v>
      </c>
      <c r="CH83" s="573">
        <v>1.9499490000000002</v>
      </c>
      <c r="CI83" s="71">
        <v>0.74754810000000005</v>
      </c>
      <c r="CX83" s="273"/>
      <c r="CY83" s="385"/>
      <c r="CZ83" s="220"/>
      <c r="DA83" s="12">
        <v>16</v>
      </c>
      <c r="DB83" s="573">
        <v>1.1196360000000001</v>
      </c>
      <c r="DC83" s="71">
        <v>0.83388419999999996</v>
      </c>
      <c r="DR83" s="273"/>
      <c r="DS83" s="385"/>
      <c r="DT83" s="220"/>
      <c r="DU83" s="12">
        <v>16</v>
      </c>
      <c r="DV83" s="573">
        <v>0.9558951</v>
      </c>
      <c r="DW83" s="71">
        <v>1.6638820000000001</v>
      </c>
      <c r="EL83" s="273"/>
      <c r="EM83" s="385"/>
      <c r="EN83" s="220"/>
      <c r="EO83" s="12">
        <v>16</v>
      </c>
      <c r="EP83" s="573">
        <v>1.35056</v>
      </c>
      <c r="EQ83" s="71">
        <v>1.3038890000000001</v>
      </c>
      <c r="FF83" s="273"/>
      <c r="FG83" s="385"/>
      <c r="FH83" s="220"/>
      <c r="FI83" s="12">
        <v>16</v>
      </c>
      <c r="FJ83" s="573">
        <v>1.2975519999999998</v>
      </c>
      <c r="FK83" s="71">
        <v>3.1920419999999998</v>
      </c>
      <c r="FZ83" s="273"/>
      <c r="GA83" s="385"/>
      <c r="GB83" s="220"/>
      <c r="GC83" s="12">
        <v>16</v>
      </c>
      <c r="GD83" s="573">
        <v>1.0919269999999999</v>
      </c>
      <c r="GE83" s="71">
        <v>1.2238910000000001</v>
      </c>
      <c r="GT83" s="273"/>
      <c r="GU83" s="385"/>
      <c r="GV83" s="220"/>
      <c r="GW83" s="12">
        <v>16</v>
      </c>
      <c r="GX83" s="573">
        <v>1.1481199999999998</v>
      </c>
      <c r="GY83" s="71">
        <v>0.90371820000000003</v>
      </c>
      <c r="HN83" s="273"/>
      <c r="HO83" s="385"/>
      <c r="HP83" s="220"/>
      <c r="HQ83" s="12">
        <v>16</v>
      </c>
      <c r="HR83" s="573">
        <v>1.1677960000000001</v>
      </c>
      <c r="HS83" s="71">
        <v>1.821726</v>
      </c>
      <c r="IH83" s="273"/>
      <c r="II83" s="385"/>
      <c r="IJ83" s="220"/>
      <c r="IK83" s="12">
        <v>16</v>
      </c>
      <c r="IL83" s="573">
        <v>0.9868635</v>
      </c>
      <c r="IM83" s="71">
        <v>1.6579630000000001</v>
      </c>
      <c r="JB83" s="273"/>
      <c r="JC83" s="385"/>
      <c r="JD83" s="220"/>
      <c r="JE83" s="12">
        <v>16</v>
      </c>
      <c r="JF83" s="573"/>
      <c r="JG83" s="71"/>
      <c r="JV83" s="273"/>
      <c r="JW83" s="385"/>
      <c r="JX83" s="220"/>
      <c r="JY83" s="12">
        <v>16</v>
      </c>
      <c r="JZ83" s="573"/>
      <c r="KA83" s="71"/>
      <c r="KP83" s="273"/>
      <c r="KQ83" s="385"/>
      <c r="KR83" s="220"/>
      <c r="KS83" s="12">
        <v>16</v>
      </c>
      <c r="KT83" s="573"/>
      <c r="KU83" s="71"/>
      <c r="LJ83" s="273"/>
      <c r="LK83" s="385"/>
      <c r="LL83" s="220"/>
      <c r="LM83" s="12">
        <v>16</v>
      </c>
      <c r="LN83" s="573"/>
      <c r="LO83" s="71"/>
      <c r="MD83" s="273"/>
    </row>
    <row r="84" spans="1:342" ht="12.75" customHeight="1" x14ac:dyDescent="0.2">
      <c r="A84" s="494"/>
      <c r="B84" s="12">
        <v>17</v>
      </c>
      <c r="C84" s="69">
        <v>0.63056089999999998</v>
      </c>
      <c r="D84" s="70">
        <v>0.61302179999999995</v>
      </c>
      <c r="E84" s="432"/>
      <c r="F84" s="72">
        <f t="shared" si="0"/>
        <v>1.805649999999992E-2</v>
      </c>
      <c r="G84" s="67"/>
      <c r="H84" s="67"/>
      <c r="I84" s="67"/>
      <c r="J84" s="67"/>
      <c r="K84" s="67"/>
      <c r="L84" s="67"/>
      <c r="M84" s="67"/>
      <c r="N84" s="67"/>
      <c r="O84" s="67"/>
      <c r="P84" s="67"/>
      <c r="Q84" s="67"/>
      <c r="R84" s="67"/>
      <c r="S84" s="220"/>
      <c r="T84" s="385"/>
      <c r="U84" s="220"/>
      <c r="V84" s="12">
        <v>17</v>
      </c>
      <c r="W84" s="573"/>
      <c r="X84" s="71"/>
      <c r="Y84"/>
      <c r="Z84"/>
      <c r="AA84"/>
      <c r="AB84"/>
      <c r="AC84"/>
      <c r="AD84"/>
      <c r="AE84"/>
      <c r="AF84"/>
      <c r="AG84"/>
      <c r="AH84"/>
      <c r="AI84"/>
      <c r="AJ84"/>
      <c r="AK84"/>
      <c r="AL84"/>
      <c r="AM84" s="220"/>
      <c r="AN84" s="417"/>
      <c r="AO84" s="494"/>
      <c r="AP84" s="12">
        <v>17</v>
      </c>
      <c r="AQ84" s="573">
        <v>1.4505599999999998</v>
      </c>
      <c r="AR84" s="71">
        <v>1.335877</v>
      </c>
      <c r="AS84" s="432"/>
      <c r="AT84" s="574">
        <f t="shared" si="1"/>
        <v>3.1987999999999905E-2</v>
      </c>
      <c r="AU84" s="67"/>
      <c r="AV84" s="306"/>
      <c r="AW84" s="67"/>
      <c r="AX84" s="67" t="s">
        <v>481</v>
      </c>
      <c r="AY84" s="67"/>
      <c r="AZ84" s="73">
        <f t="array" ref="AZ84">INDEX(AQ68:AS395,AZ83,2)</f>
        <v>7.0158189999999996</v>
      </c>
      <c r="BA84" s="67"/>
      <c r="BB84" s="67"/>
      <c r="BC84" s="67"/>
      <c r="BD84" s="306"/>
      <c r="BE84" s="306"/>
      <c r="BF84" s="306"/>
      <c r="BG84" s="306"/>
      <c r="BH84" s="306"/>
      <c r="BI84" s="306"/>
      <c r="BJ84" s="273"/>
      <c r="BK84" s="385"/>
      <c r="BL84" s="494"/>
      <c r="BM84" s="12">
        <v>17</v>
      </c>
      <c r="BN84" s="573">
        <v>1.7104699999999999</v>
      </c>
      <c r="BO84" s="71">
        <v>1.335817</v>
      </c>
      <c r="CD84" s="273"/>
      <c r="CE84" s="385"/>
      <c r="CF84" s="494"/>
      <c r="CG84" s="12">
        <v>17</v>
      </c>
      <c r="CH84" s="573">
        <v>2.056152</v>
      </c>
      <c r="CI84" s="71">
        <v>0.77959540000000005</v>
      </c>
      <c r="CX84" s="273"/>
      <c r="CY84" s="385"/>
      <c r="CZ84" s="220"/>
      <c r="DA84" s="12">
        <v>17</v>
      </c>
      <c r="DB84" s="573">
        <v>1.196461</v>
      </c>
      <c r="DC84" s="71">
        <v>0.88398770000000004</v>
      </c>
      <c r="DR84" s="273"/>
      <c r="DS84" s="385"/>
      <c r="DT84" s="220"/>
      <c r="DU84" s="12">
        <v>17</v>
      </c>
      <c r="DV84" s="573">
        <v>1.05799</v>
      </c>
      <c r="DW84" s="71">
        <v>1.6919230000000001</v>
      </c>
      <c r="EL84" s="273"/>
      <c r="EM84" s="385"/>
      <c r="EN84" s="220"/>
      <c r="EO84" s="12">
        <v>17</v>
      </c>
      <c r="EP84" s="573">
        <v>1.4505599999999998</v>
      </c>
      <c r="EQ84" s="71">
        <v>1.335877</v>
      </c>
      <c r="FF84" s="273"/>
      <c r="FG84" s="385"/>
      <c r="FH84" s="220"/>
      <c r="FI84" s="12">
        <v>17</v>
      </c>
      <c r="FJ84" s="573">
        <v>1.410053</v>
      </c>
      <c r="FK84" s="71">
        <v>3.248065</v>
      </c>
      <c r="FZ84" s="273"/>
      <c r="GA84" s="385"/>
      <c r="GB84" s="220"/>
      <c r="GC84" s="12">
        <v>17</v>
      </c>
      <c r="GD84" s="573">
        <v>1.2233000000000001</v>
      </c>
      <c r="GE84" s="71">
        <v>1.26389</v>
      </c>
      <c r="GT84" s="273"/>
      <c r="GU84" s="385"/>
      <c r="GV84" s="220"/>
      <c r="GW84" s="12">
        <v>17</v>
      </c>
      <c r="GX84" s="573">
        <v>1.2136610000000001</v>
      </c>
      <c r="GY84" s="71">
        <v>0.9238075</v>
      </c>
      <c r="HN84" s="273"/>
      <c r="HO84" s="385"/>
      <c r="HP84" s="220"/>
      <c r="HQ84" s="12">
        <v>17</v>
      </c>
      <c r="HR84" s="573">
        <v>1.262022</v>
      </c>
      <c r="HS84" s="71">
        <v>1.845702</v>
      </c>
      <c r="IH84" s="273"/>
      <c r="II84" s="385"/>
      <c r="IJ84" s="220"/>
      <c r="IK84" s="12">
        <v>17</v>
      </c>
      <c r="IL84" s="573">
        <v>1.065531</v>
      </c>
      <c r="IM84" s="71">
        <v>1.697962</v>
      </c>
      <c r="JB84" s="273"/>
      <c r="JC84" s="385"/>
      <c r="JD84" s="220"/>
      <c r="JE84" s="12">
        <v>17</v>
      </c>
      <c r="JF84" s="573"/>
      <c r="JG84" s="71"/>
      <c r="JV84" s="273"/>
      <c r="JW84" s="385"/>
      <c r="JX84" s="220"/>
      <c r="JY84" s="12">
        <v>17</v>
      </c>
      <c r="JZ84" s="573"/>
      <c r="KA84" s="71"/>
      <c r="KP84" s="273"/>
      <c r="KQ84" s="385"/>
      <c r="KR84" s="220"/>
      <c r="KS84" s="12">
        <v>17</v>
      </c>
      <c r="KT84" s="573"/>
      <c r="KU84" s="71"/>
      <c r="LJ84" s="273"/>
      <c r="LK84" s="385"/>
      <c r="LL84" s="220"/>
      <c r="LM84" s="12">
        <v>17</v>
      </c>
      <c r="LN84" s="573"/>
      <c r="LO84" s="71"/>
      <c r="MD84" s="273"/>
    </row>
    <row r="85" spans="1:342" ht="12.75" customHeight="1" x14ac:dyDescent="0.2">
      <c r="A85" s="494"/>
      <c r="B85" s="12">
        <v>18</v>
      </c>
      <c r="C85" s="69">
        <v>0.6724137</v>
      </c>
      <c r="D85" s="70">
        <v>0.63113799999999998</v>
      </c>
      <c r="E85" s="432"/>
      <c r="F85" s="72">
        <f t="shared" si="0"/>
        <v>1.8116200000000027E-2</v>
      </c>
      <c r="G85" s="67"/>
      <c r="H85" s="67"/>
      <c r="I85" s="67"/>
      <c r="J85" s="67"/>
      <c r="K85" s="67"/>
      <c r="L85" s="67"/>
      <c r="M85" s="67"/>
      <c r="N85" s="67"/>
      <c r="O85" s="67"/>
      <c r="P85" s="67"/>
      <c r="Q85" s="67"/>
      <c r="R85" s="67"/>
      <c r="S85" s="220"/>
      <c r="T85" s="385"/>
      <c r="U85" s="220"/>
      <c r="V85" s="12">
        <v>18</v>
      </c>
      <c r="W85" s="573"/>
      <c r="X85" s="71"/>
      <c r="Y85"/>
      <c r="Z85"/>
      <c r="AA85"/>
      <c r="AB85"/>
      <c r="AC85"/>
      <c r="AD85"/>
      <c r="AE85"/>
      <c r="AF85"/>
      <c r="AG85"/>
      <c r="AH85"/>
      <c r="AI85"/>
      <c r="AJ85"/>
      <c r="AK85"/>
      <c r="AL85"/>
      <c r="AM85" s="220"/>
      <c r="AN85" s="417"/>
      <c r="AO85" s="494"/>
      <c r="AP85" s="12">
        <v>18</v>
      </c>
      <c r="AQ85" s="573">
        <v>1.5442130000000001</v>
      </c>
      <c r="AR85" s="71">
        <v>1.365831</v>
      </c>
      <c r="AS85" s="432"/>
      <c r="AT85" s="574">
        <f t="shared" si="1"/>
        <v>2.9954000000000036E-2</v>
      </c>
      <c r="AU85" s="67"/>
      <c r="AV85" s="306"/>
      <c r="AW85" s="67"/>
      <c r="AX85" s="67" t="s">
        <v>483</v>
      </c>
      <c r="AY85" s="67"/>
      <c r="AZ85" s="67">
        <f t="array" ref="AZ85">MATCH(MIN(ABS(AR68:AR394-AU53)),ABS(AR68:AR394-AU53),0)</f>
        <v>276</v>
      </c>
      <c r="BA85" s="67"/>
      <c r="BB85" s="67"/>
      <c r="BC85" s="67"/>
      <c r="BD85" s="306"/>
      <c r="BE85" s="306"/>
      <c r="BF85" s="306"/>
      <c r="BG85" s="306"/>
      <c r="BH85" s="306"/>
      <c r="BI85" s="306"/>
      <c r="BJ85" s="273"/>
      <c r="BK85" s="385"/>
      <c r="BL85" s="494"/>
      <c r="BM85" s="12">
        <v>18</v>
      </c>
      <c r="BN85" s="573">
        <v>1.801852</v>
      </c>
      <c r="BO85" s="71">
        <v>1.363799</v>
      </c>
      <c r="CD85" s="273"/>
      <c r="CE85" s="385"/>
      <c r="CF85" s="494"/>
      <c r="CG85" s="12">
        <v>18</v>
      </c>
      <c r="CH85" s="573">
        <v>2.162058</v>
      </c>
      <c r="CI85" s="71">
        <v>0.81164250000000004</v>
      </c>
      <c r="CX85" s="273"/>
      <c r="CY85" s="385"/>
      <c r="CZ85" s="220"/>
      <c r="DA85" s="12">
        <v>18</v>
      </c>
      <c r="DB85" s="573">
        <v>1.2701859999999998</v>
      </c>
      <c r="DC85" s="71">
        <v>0.93211829999999996</v>
      </c>
      <c r="DR85" s="273"/>
      <c r="DS85" s="385"/>
      <c r="DT85" s="220"/>
      <c r="DU85" s="12">
        <v>18</v>
      </c>
      <c r="DV85" s="573">
        <v>1.1618740000000001</v>
      </c>
      <c r="DW85" s="71">
        <v>1.719905</v>
      </c>
      <c r="EL85" s="273"/>
      <c r="EM85" s="385"/>
      <c r="EN85" s="220"/>
      <c r="EO85" s="12">
        <v>18</v>
      </c>
      <c r="EP85" s="573">
        <v>1.5442130000000001</v>
      </c>
      <c r="EQ85" s="71">
        <v>1.365831</v>
      </c>
      <c r="FF85" s="273"/>
      <c r="FG85" s="385"/>
      <c r="FH85" s="220"/>
      <c r="FI85" s="12">
        <v>18</v>
      </c>
      <c r="FJ85" s="573">
        <v>1.5231920000000001</v>
      </c>
      <c r="FK85" s="71">
        <v>3.3040280000000002</v>
      </c>
      <c r="FZ85" s="273"/>
      <c r="GA85" s="385"/>
      <c r="GB85" s="220"/>
      <c r="GC85" s="12">
        <v>18</v>
      </c>
      <c r="GD85" s="573">
        <v>1.3550789999999999</v>
      </c>
      <c r="GE85" s="71">
        <v>1.30383</v>
      </c>
      <c r="GT85" s="273"/>
      <c r="GU85" s="385"/>
      <c r="GV85" s="220"/>
      <c r="GW85" s="12">
        <v>18</v>
      </c>
      <c r="GX85" s="573">
        <v>1.2794320000000001</v>
      </c>
      <c r="GY85" s="71">
        <v>0.94383700000000004</v>
      </c>
      <c r="HN85" s="273"/>
      <c r="HO85" s="385"/>
      <c r="HP85" s="220"/>
      <c r="HQ85" s="12">
        <v>18</v>
      </c>
      <c r="HR85" s="573">
        <v>1.360547</v>
      </c>
      <c r="HS85" s="71">
        <v>1.869737</v>
      </c>
      <c r="IH85" s="273"/>
      <c r="II85" s="385"/>
      <c r="IJ85" s="220"/>
      <c r="IK85" s="12">
        <v>18</v>
      </c>
      <c r="IL85" s="573">
        <v>1.146326</v>
      </c>
      <c r="IM85" s="71">
        <v>1.7379009999999999</v>
      </c>
      <c r="JB85" s="273"/>
      <c r="JC85" s="385"/>
      <c r="JD85" s="220"/>
      <c r="JE85" s="12">
        <v>18</v>
      </c>
      <c r="JF85" s="573"/>
      <c r="JG85" s="71"/>
      <c r="JV85" s="273"/>
      <c r="JW85" s="385"/>
      <c r="JX85" s="220"/>
      <c r="JY85" s="12">
        <v>18</v>
      </c>
      <c r="JZ85" s="573"/>
      <c r="KA85" s="71"/>
      <c r="KP85" s="273"/>
      <c r="KQ85" s="385"/>
      <c r="KR85" s="220"/>
      <c r="KS85" s="12">
        <v>18</v>
      </c>
      <c r="KT85" s="573"/>
      <c r="KU85" s="71"/>
      <c r="LJ85" s="273"/>
      <c r="LK85" s="385"/>
      <c r="LL85" s="220"/>
      <c r="LM85" s="12">
        <v>18</v>
      </c>
      <c r="LN85" s="573"/>
      <c r="LO85" s="71"/>
      <c r="MD85" s="273"/>
    </row>
    <row r="86" spans="1:342" ht="12.75" customHeight="1" x14ac:dyDescent="0.2">
      <c r="A86" s="494"/>
      <c r="B86" s="12">
        <v>19</v>
      </c>
      <c r="C86" s="69">
        <v>0.71454139999999999</v>
      </c>
      <c r="D86" s="70">
        <v>0.64919439999999995</v>
      </c>
      <c r="E86" s="432"/>
      <c r="F86" s="72">
        <f t="shared" si="0"/>
        <v>1.8056399999999972E-2</v>
      </c>
      <c r="G86" s="67"/>
      <c r="H86" s="67"/>
      <c r="I86" s="67"/>
      <c r="J86" s="67"/>
      <c r="K86" s="67"/>
      <c r="L86" s="67"/>
      <c r="M86" s="67"/>
      <c r="N86" s="67"/>
      <c r="O86" s="67"/>
      <c r="P86" s="67"/>
      <c r="Q86" s="67"/>
      <c r="R86" s="67"/>
      <c r="S86" s="220"/>
      <c r="T86" s="385"/>
      <c r="U86" s="220"/>
      <c r="V86" s="12">
        <v>19</v>
      </c>
      <c r="W86" s="573"/>
      <c r="X86" s="71"/>
      <c r="Y86"/>
      <c r="Z86"/>
      <c r="AA86"/>
      <c r="AB86"/>
      <c r="AC86"/>
      <c r="AD86"/>
      <c r="AE86"/>
      <c r="AF86"/>
      <c r="AG86"/>
      <c r="AH86"/>
      <c r="AI86"/>
      <c r="AJ86"/>
      <c r="AK86"/>
      <c r="AL86"/>
      <c r="AM86" s="220"/>
      <c r="AN86" s="417"/>
      <c r="AO86" s="494"/>
      <c r="AP86" s="12">
        <v>19</v>
      </c>
      <c r="AQ86" s="573">
        <v>1.6211230000000001</v>
      </c>
      <c r="AR86" s="71">
        <v>1.389867</v>
      </c>
      <c r="AS86" s="432"/>
      <c r="AT86" s="574">
        <f t="shared" si="1"/>
        <v>2.4035999999999946E-2</v>
      </c>
      <c r="AU86" s="67"/>
      <c r="AV86" s="306"/>
      <c r="AW86" s="67"/>
      <c r="AX86" s="67"/>
      <c r="AY86" s="67"/>
      <c r="AZ86" s="67"/>
      <c r="BA86" s="67"/>
      <c r="BB86" s="67"/>
      <c r="BC86" s="67"/>
      <c r="BD86" s="306"/>
      <c r="BE86" s="306"/>
      <c r="BF86" s="306"/>
      <c r="BG86" s="306"/>
      <c r="BH86" s="306"/>
      <c r="BI86" s="306"/>
      <c r="BJ86" s="273"/>
      <c r="BK86" s="385"/>
      <c r="BL86" s="494"/>
      <c r="BM86" s="12">
        <v>19</v>
      </c>
      <c r="BN86" s="573">
        <v>1.894075</v>
      </c>
      <c r="BO86" s="71">
        <v>1.39184</v>
      </c>
      <c r="CD86" s="273"/>
      <c r="CE86" s="385"/>
      <c r="CF86" s="494"/>
      <c r="CG86" s="12">
        <v>19</v>
      </c>
      <c r="CH86" s="573">
        <v>2.2695320000000003</v>
      </c>
      <c r="CI86" s="71">
        <v>0.84368960000000004</v>
      </c>
      <c r="CX86" s="273"/>
      <c r="CY86" s="385"/>
      <c r="CZ86" s="220"/>
      <c r="DA86" s="12">
        <v>19</v>
      </c>
      <c r="DB86" s="573">
        <v>1.3446600000000002</v>
      </c>
      <c r="DC86" s="71">
        <v>0.98012929999999998</v>
      </c>
      <c r="DR86" s="273"/>
      <c r="DS86" s="385"/>
      <c r="DT86" s="220"/>
      <c r="DU86" s="12">
        <v>19</v>
      </c>
      <c r="DV86" s="573">
        <v>1.266221</v>
      </c>
      <c r="DW86" s="71">
        <v>1.747946</v>
      </c>
      <c r="EL86" s="273"/>
      <c r="EM86" s="385"/>
      <c r="EN86" s="220"/>
      <c r="EO86" s="12">
        <v>19</v>
      </c>
      <c r="EP86" s="573">
        <v>1.6211230000000001</v>
      </c>
      <c r="EQ86" s="71">
        <v>1.389867</v>
      </c>
      <c r="FF86" s="273"/>
      <c r="FG86" s="385"/>
      <c r="FH86" s="220"/>
      <c r="FI86" s="12">
        <v>19</v>
      </c>
      <c r="FJ86" s="573">
        <v>1.6380680000000001</v>
      </c>
      <c r="FK86" s="71">
        <v>3.359931</v>
      </c>
      <c r="FZ86" s="273"/>
      <c r="GA86" s="385"/>
      <c r="GB86" s="220"/>
      <c r="GC86" s="12">
        <v>19</v>
      </c>
      <c r="GD86" s="573">
        <v>1.488518</v>
      </c>
      <c r="GE86" s="71">
        <v>1.3438289999999999</v>
      </c>
      <c r="GT86" s="273"/>
      <c r="GU86" s="385"/>
      <c r="GV86" s="220"/>
      <c r="GW86" s="12">
        <v>19</v>
      </c>
      <c r="GX86" s="573">
        <v>1.3454079999999999</v>
      </c>
      <c r="GY86" s="71">
        <v>0.96374689999999996</v>
      </c>
      <c r="HN86" s="273"/>
      <c r="HO86" s="385"/>
      <c r="HP86" s="220"/>
      <c r="HQ86" s="12">
        <v>19</v>
      </c>
      <c r="HR86" s="573">
        <v>1.4614800000000001</v>
      </c>
      <c r="HS86" s="71">
        <v>1.8937729999999999</v>
      </c>
      <c r="IH86" s="273"/>
      <c r="II86" s="385"/>
      <c r="IJ86" s="220"/>
      <c r="IK86" s="12">
        <v>19</v>
      </c>
      <c r="IL86" s="573">
        <v>1.2278070000000001</v>
      </c>
      <c r="IM86" s="71">
        <v>1.7777810000000001</v>
      </c>
      <c r="JB86" s="273"/>
      <c r="JC86" s="385"/>
      <c r="JD86" s="220"/>
      <c r="JE86" s="12">
        <v>19</v>
      </c>
      <c r="JF86" s="573"/>
      <c r="JG86" s="71"/>
      <c r="JV86" s="273"/>
      <c r="JW86" s="385"/>
      <c r="JX86" s="220"/>
      <c r="JY86" s="12">
        <v>19</v>
      </c>
      <c r="JZ86" s="573"/>
      <c r="KA86" s="71"/>
      <c r="KP86" s="273"/>
      <c r="KQ86" s="385"/>
      <c r="KR86" s="220"/>
      <c r="KS86" s="12">
        <v>19</v>
      </c>
      <c r="KT86" s="573"/>
      <c r="KU86" s="71"/>
      <c r="LJ86" s="273"/>
      <c r="LK86" s="385"/>
      <c r="LL86" s="220"/>
      <c r="LM86" s="12">
        <v>19</v>
      </c>
      <c r="LN86" s="573"/>
      <c r="LO86" s="71"/>
      <c r="MD86" s="273"/>
    </row>
    <row r="87" spans="1:342" ht="12.75" customHeight="1" x14ac:dyDescent="0.2">
      <c r="A87" s="494"/>
      <c r="B87" s="12">
        <v>20</v>
      </c>
      <c r="C87" s="69">
        <v>0.75626939999999998</v>
      </c>
      <c r="D87" s="70">
        <v>0.66731059999999998</v>
      </c>
      <c r="E87" s="432"/>
      <c r="F87" s="72">
        <f t="shared" si="0"/>
        <v>1.8116200000000027E-2</v>
      </c>
      <c r="G87" s="67"/>
      <c r="H87" s="67"/>
      <c r="I87" s="67"/>
      <c r="J87" s="67"/>
      <c r="K87" s="67"/>
      <c r="L87" s="67"/>
      <c r="M87" s="67"/>
      <c r="N87" s="67"/>
      <c r="O87" s="67"/>
      <c r="P87" s="67"/>
      <c r="Q87" s="67"/>
      <c r="R87" s="67"/>
      <c r="S87" s="220"/>
      <c r="T87" s="385"/>
      <c r="U87" s="220"/>
      <c r="V87" s="12">
        <v>20</v>
      </c>
      <c r="W87" s="573"/>
      <c r="X87" s="71"/>
      <c r="Y87"/>
      <c r="Z87"/>
      <c r="AA87"/>
      <c r="AB87"/>
      <c r="AC87"/>
      <c r="AD87"/>
      <c r="AE87"/>
      <c r="AF87"/>
      <c r="AG87"/>
      <c r="AH87"/>
      <c r="AI87"/>
      <c r="AJ87"/>
      <c r="AK87"/>
      <c r="AL87"/>
      <c r="AM87" s="220"/>
      <c r="AN87" s="417"/>
      <c r="AO87" s="494"/>
      <c r="AP87" s="12">
        <v>20</v>
      </c>
      <c r="AQ87" s="573">
        <v>1.6991479999999999</v>
      </c>
      <c r="AR87" s="71">
        <v>1.413902</v>
      </c>
      <c r="AS87" s="432"/>
      <c r="AT87" s="574">
        <f t="shared" si="1"/>
        <v>2.4035000000000029E-2</v>
      </c>
      <c r="AU87" s="67"/>
      <c r="AV87" s="306"/>
      <c r="AW87" s="67"/>
      <c r="AX87" s="67"/>
      <c r="AY87" s="67"/>
      <c r="AZ87" s="67"/>
      <c r="BA87" s="67"/>
      <c r="BB87" s="67"/>
      <c r="BC87" s="67"/>
      <c r="BD87" s="306"/>
      <c r="BE87" s="306"/>
      <c r="BF87" s="306"/>
      <c r="BG87" s="306"/>
      <c r="BH87" s="306"/>
      <c r="BI87" s="306"/>
      <c r="BJ87" s="273"/>
      <c r="BK87" s="385"/>
      <c r="BL87" s="494"/>
      <c r="BM87" s="12">
        <v>20</v>
      </c>
      <c r="BN87" s="573">
        <v>1.9872000000000001</v>
      </c>
      <c r="BO87" s="71">
        <v>1.419821</v>
      </c>
      <c r="CD87" s="273"/>
      <c r="CE87" s="385"/>
      <c r="CF87" s="494"/>
      <c r="CG87" s="12">
        <v>20</v>
      </c>
      <c r="CH87" s="573">
        <v>2.3764189999999998</v>
      </c>
      <c r="CI87" s="71">
        <v>0.87573679999999998</v>
      </c>
      <c r="CX87" s="273"/>
      <c r="CY87" s="385"/>
      <c r="CZ87" s="220"/>
      <c r="DA87" s="12">
        <v>20</v>
      </c>
      <c r="DB87" s="573">
        <v>1.4085319999999999</v>
      </c>
      <c r="DC87" s="71">
        <v>1.019949</v>
      </c>
      <c r="DR87" s="273"/>
      <c r="DS87" s="385"/>
      <c r="DT87" s="220"/>
      <c r="DU87" s="12">
        <v>20</v>
      </c>
      <c r="DV87" s="573">
        <v>1.3732249999999999</v>
      </c>
      <c r="DW87" s="71">
        <v>1.7758080000000001</v>
      </c>
      <c r="EL87" s="273"/>
      <c r="EM87" s="385"/>
      <c r="EN87" s="220"/>
      <c r="EO87" s="12">
        <v>20</v>
      </c>
      <c r="EP87" s="573">
        <v>1.6991479999999999</v>
      </c>
      <c r="EQ87" s="71">
        <v>1.413902</v>
      </c>
      <c r="FF87" s="273"/>
      <c r="FG87" s="385"/>
      <c r="FH87" s="220"/>
      <c r="FI87" s="12">
        <v>20</v>
      </c>
      <c r="FJ87" s="573">
        <v>1.7525160000000002</v>
      </c>
      <c r="FK87" s="71">
        <v>3.4157739999999999</v>
      </c>
      <c r="FZ87" s="273"/>
      <c r="GA87" s="385"/>
      <c r="GB87" s="220"/>
      <c r="GC87" s="12">
        <v>20</v>
      </c>
      <c r="GD87" s="573">
        <v>1.6224749999999999</v>
      </c>
      <c r="GE87" s="71">
        <v>1.3838280000000001</v>
      </c>
      <c r="GT87" s="273"/>
      <c r="GU87" s="385"/>
      <c r="GV87" s="220"/>
      <c r="GW87" s="12">
        <v>20</v>
      </c>
      <c r="GX87" s="573">
        <v>1.412725</v>
      </c>
      <c r="GY87" s="71">
        <v>0.98383620000000005</v>
      </c>
      <c r="HN87" s="273"/>
      <c r="HO87" s="385"/>
      <c r="HP87" s="220"/>
      <c r="HQ87" s="12">
        <v>20</v>
      </c>
      <c r="HR87" s="573">
        <v>1.5646410000000002</v>
      </c>
      <c r="HS87" s="71">
        <v>1.917748</v>
      </c>
      <c r="IH87" s="273"/>
      <c r="II87" s="385"/>
      <c r="IJ87" s="220"/>
      <c r="IK87" s="12">
        <v>20</v>
      </c>
      <c r="IL87" s="573">
        <v>1.3101189999999998</v>
      </c>
      <c r="IM87" s="71">
        <v>1.8179000000000001</v>
      </c>
      <c r="JB87" s="273"/>
      <c r="JC87" s="385"/>
      <c r="JD87" s="220"/>
      <c r="JE87" s="12">
        <v>20</v>
      </c>
      <c r="JF87" s="573"/>
      <c r="JG87" s="71"/>
      <c r="JV87" s="273"/>
      <c r="JW87" s="385"/>
      <c r="JX87" s="220"/>
      <c r="JY87" s="12">
        <v>20</v>
      </c>
      <c r="JZ87" s="573"/>
      <c r="KA87" s="71"/>
      <c r="KP87" s="273"/>
      <c r="KQ87" s="385"/>
      <c r="KR87" s="220"/>
      <c r="KS87" s="12">
        <v>20</v>
      </c>
      <c r="KT87" s="573"/>
      <c r="KU87" s="71"/>
      <c r="LJ87" s="273"/>
      <c r="LK87" s="385"/>
      <c r="LL87" s="220"/>
      <c r="LM87" s="12">
        <v>20</v>
      </c>
      <c r="LN87" s="573"/>
      <c r="LO87" s="71"/>
      <c r="MD87" s="273"/>
    </row>
    <row r="88" spans="1:342" ht="12.75" customHeight="1" x14ac:dyDescent="0.2">
      <c r="A88" s="494"/>
      <c r="B88" s="12">
        <v>21</v>
      </c>
      <c r="C88" s="69">
        <v>0.7985894</v>
      </c>
      <c r="D88" s="70">
        <v>0.68542689999999995</v>
      </c>
      <c r="E88" s="432"/>
      <c r="F88" s="72">
        <f t="shared" si="0"/>
        <v>1.8116299999999974E-2</v>
      </c>
      <c r="G88" s="67"/>
      <c r="H88" s="67"/>
      <c r="I88" s="67"/>
      <c r="J88" s="67"/>
      <c r="K88" s="67"/>
      <c r="L88" s="67"/>
      <c r="M88" s="67"/>
      <c r="N88" s="67"/>
      <c r="O88" s="67"/>
      <c r="P88" s="67"/>
      <c r="Q88" s="67"/>
      <c r="R88" s="67"/>
      <c r="S88" s="220"/>
      <c r="T88" s="385"/>
      <c r="U88" s="220"/>
      <c r="V88" s="12">
        <v>21</v>
      </c>
      <c r="W88" s="573"/>
      <c r="X88" s="71"/>
      <c r="Y88"/>
      <c r="Z88"/>
      <c r="AA88"/>
      <c r="AB88"/>
      <c r="AC88"/>
      <c r="AD88"/>
      <c r="AE88"/>
      <c r="AF88"/>
      <c r="AG88"/>
      <c r="AH88"/>
      <c r="AI88"/>
      <c r="AJ88"/>
      <c r="AK88"/>
      <c r="AL88"/>
      <c r="AM88" s="220"/>
      <c r="AN88" s="417"/>
      <c r="AO88" s="494"/>
      <c r="AP88" s="12">
        <v>21</v>
      </c>
      <c r="AQ88" s="573">
        <v>1.777917</v>
      </c>
      <c r="AR88" s="71">
        <v>1.437878</v>
      </c>
      <c r="AS88" s="432"/>
      <c r="AT88" s="574">
        <f t="shared" si="1"/>
        <v>2.3975999999999997E-2</v>
      </c>
      <c r="AU88" s="67"/>
      <c r="AV88" s="67"/>
      <c r="AW88" s="67"/>
      <c r="AX88" s="67"/>
      <c r="AY88" s="67"/>
      <c r="AZ88" s="67"/>
      <c r="BA88" s="67"/>
      <c r="BB88" s="67"/>
      <c r="BC88" s="67"/>
      <c r="BD88" s="67"/>
      <c r="BE88" s="67"/>
      <c r="BF88" s="67"/>
      <c r="BG88" s="67"/>
      <c r="BH88" s="67"/>
      <c r="BI88" s="67"/>
      <c r="BJ88" s="273"/>
      <c r="BK88" s="385"/>
      <c r="BL88" s="494"/>
      <c r="BM88" s="12">
        <v>21</v>
      </c>
      <c r="BN88" s="573">
        <v>2.081426</v>
      </c>
      <c r="BO88" s="71">
        <v>1.4478629999999999</v>
      </c>
      <c r="CD88" s="273"/>
      <c r="CE88" s="385"/>
      <c r="CF88" s="494"/>
      <c r="CG88" s="12">
        <v>21</v>
      </c>
      <c r="CH88" s="573">
        <v>2.4838149999999999</v>
      </c>
      <c r="CI88" s="71">
        <v>0.90778400000000004</v>
      </c>
      <c r="CX88" s="273"/>
      <c r="CY88" s="385"/>
      <c r="CZ88" s="220"/>
      <c r="DA88" s="12">
        <v>21</v>
      </c>
      <c r="DB88" s="573">
        <v>1.4824900000000001</v>
      </c>
      <c r="DC88" s="71">
        <v>1.06796</v>
      </c>
      <c r="DR88" s="273"/>
      <c r="DS88" s="385"/>
      <c r="DT88" s="220"/>
      <c r="DU88" s="12">
        <v>21</v>
      </c>
      <c r="DV88" s="573">
        <v>1.4819359999999999</v>
      </c>
      <c r="DW88" s="71">
        <v>1.803849</v>
      </c>
      <c r="EL88" s="273"/>
      <c r="EM88" s="385"/>
      <c r="EN88" s="220"/>
      <c r="EO88" s="12">
        <v>21</v>
      </c>
      <c r="EP88" s="573">
        <v>1.777917</v>
      </c>
      <c r="EQ88" s="71">
        <v>1.437878</v>
      </c>
      <c r="FF88" s="273"/>
      <c r="FG88" s="385"/>
      <c r="FH88" s="220"/>
      <c r="FI88" s="12">
        <v>21</v>
      </c>
      <c r="FJ88" s="573">
        <v>1.860406</v>
      </c>
      <c r="FK88" s="71">
        <v>3.4679709999999999</v>
      </c>
      <c r="FZ88" s="273"/>
      <c r="GA88" s="385"/>
      <c r="GB88" s="220"/>
      <c r="GC88" s="12">
        <v>21</v>
      </c>
      <c r="GD88" s="573">
        <v>1.7582800000000001</v>
      </c>
      <c r="GE88" s="71">
        <v>1.4239470000000001</v>
      </c>
      <c r="GT88" s="273"/>
      <c r="GU88" s="385"/>
      <c r="GV88" s="220"/>
      <c r="GW88" s="12">
        <v>21</v>
      </c>
      <c r="GX88" s="573">
        <v>1.4812339999999999</v>
      </c>
      <c r="GY88" s="71">
        <v>1.0038659999999999</v>
      </c>
      <c r="HN88" s="273"/>
      <c r="HO88" s="385"/>
      <c r="HP88" s="220"/>
      <c r="HQ88" s="12">
        <v>21</v>
      </c>
      <c r="HR88" s="573">
        <v>1.667945</v>
      </c>
      <c r="HS88" s="71">
        <v>1.941784</v>
      </c>
      <c r="IH88" s="273"/>
      <c r="II88" s="385"/>
      <c r="IJ88" s="220"/>
      <c r="IK88" s="12">
        <v>21</v>
      </c>
      <c r="IL88" s="573">
        <v>1.3728959999999999</v>
      </c>
      <c r="IM88" s="71">
        <v>1.8479140000000001</v>
      </c>
      <c r="JB88" s="273"/>
      <c r="JC88" s="385"/>
      <c r="JD88" s="220"/>
      <c r="JE88" s="12">
        <v>21</v>
      </c>
      <c r="JF88" s="573"/>
      <c r="JG88" s="71"/>
      <c r="JV88" s="273"/>
      <c r="JW88" s="385"/>
      <c r="JX88" s="220"/>
      <c r="JY88" s="12">
        <v>21</v>
      </c>
      <c r="JZ88" s="573"/>
      <c r="KA88" s="71"/>
      <c r="KP88" s="273"/>
      <c r="KQ88" s="385"/>
      <c r="KR88" s="220"/>
      <c r="KS88" s="12">
        <v>21</v>
      </c>
      <c r="KT88" s="573"/>
      <c r="KU88" s="71"/>
      <c r="LJ88" s="273"/>
      <c r="LK88" s="385"/>
      <c r="LL88" s="220"/>
      <c r="LM88" s="12">
        <v>21</v>
      </c>
      <c r="LN88" s="573"/>
      <c r="LO88" s="71"/>
      <c r="MD88" s="273"/>
    </row>
    <row r="89" spans="1:342" ht="12.75" customHeight="1" x14ac:dyDescent="0.2">
      <c r="A89" s="494"/>
      <c r="B89" s="12">
        <v>22</v>
      </c>
      <c r="C89" s="69">
        <v>0.84134469999999995</v>
      </c>
      <c r="D89" s="70">
        <v>0.70354300000000003</v>
      </c>
      <c r="E89" s="432"/>
      <c r="F89" s="72">
        <f t="shared" si="0"/>
        <v>1.8116100000000079E-2</v>
      </c>
      <c r="G89" s="67"/>
      <c r="H89" s="67"/>
      <c r="I89" s="67"/>
      <c r="J89" s="67"/>
      <c r="K89" s="67"/>
      <c r="L89" s="67"/>
      <c r="M89" s="67"/>
      <c r="N89" s="67"/>
      <c r="O89" s="67"/>
      <c r="P89" s="67"/>
      <c r="Q89" s="67"/>
      <c r="R89" s="67"/>
      <c r="S89" s="220"/>
      <c r="T89" s="385"/>
      <c r="U89" s="220"/>
      <c r="V89" s="12">
        <v>22</v>
      </c>
      <c r="W89" s="573"/>
      <c r="X89" s="71"/>
      <c r="Y89"/>
      <c r="Z89"/>
      <c r="AA89"/>
      <c r="AB89"/>
      <c r="AC89"/>
      <c r="AD89"/>
      <c r="AE89"/>
      <c r="AF89"/>
      <c r="AG89"/>
      <c r="AH89"/>
      <c r="AI89"/>
      <c r="AJ89"/>
      <c r="AK89"/>
      <c r="AL89"/>
      <c r="AM89" s="220"/>
      <c r="AN89" s="417"/>
      <c r="AO89" s="494"/>
      <c r="AP89" s="12">
        <v>22</v>
      </c>
      <c r="AQ89" s="573">
        <v>1.8569090000000001</v>
      </c>
      <c r="AR89" s="71">
        <v>1.461794</v>
      </c>
      <c r="AS89" s="432"/>
      <c r="AT89" s="574">
        <f t="shared" si="1"/>
        <v>2.3916000000000048E-2</v>
      </c>
      <c r="AU89" s="67"/>
      <c r="AV89" s="67"/>
      <c r="AW89" s="67"/>
      <c r="AX89" s="67"/>
      <c r="AY89" s="67"/>
      <c r="AZ89" s="67"/>
      <c r="BA89" s="67"/>
      <c r="BB89" s="67"/>
      <c r="BC89" s="67"/>
      <c r="BD89" s="67"/>
      <c r="BE89" s="67"/>
      <c r="BF89" s="67"/>
      <c r="BG89" s="67"/>
      <c r="BH89" s="67"/>
      <c r="BI89" s="67"/>
      <c r="BJ89" s="273"/>
      <c r="BK89" s="385"/>
      <c r="BL89" s="494"/>
      <c r="BM89" s="12">
        <v>22</v>
      </c>
      <c r="BN89" s="573">
        <v>2.175942</v>
      </c>
      <c r="BO89" s="71">
        <v>1.475784</v>
      </c>
      <c r="CD89" s="273"/>
      <c r="CE89" s="385"/>
      <c r="CF89" s="494"/>
      <c r="CG89" s="12">
        <v>22</v>
      </c>
      <c r="CH89" s="573">
        <v>2.5913110000000001</v>
      </c>
      <c r="CI89" s="71">
        <v>0.93983119999999998</v>
      </c>
      <c r="CX89" s="273"/>
      <c r="CY89" s="385"/>
      <c r="CZ89" s="220"/>
      <c r="DA89" s="12">
        <v>22</v>
      </c>
      <c r="DB89" s="573">
        <v>1.551577</v>
      </c>
      <c r="DC89" s="71">
        <v>1.1118459999999999</v>
      </c>
      <c r="DR89" s="273"/>
      <c r="DS89" s="385"/>
      <c r="DT89" s="220"/>
      <c r="DU89" s="12">
        <v>22</v>
      </c>
      <c r="DV89" s="573">
        <v>1.591315</v>
      </c>
      <c r="DW89" s="71">
        <v>1.831831</v>
      </c>
      <c r="EL89" s="273"/>
      <c r="EM89" s="385"/>
      <c r="EN89" s="220"/>
      <c r="EO89" s="12">
        <v>22</v>
      </c>
      <c r="EP89" s="573">
        <v>1.8569090000000001</v>
      </c>
      <c r="EQ89" s="71">
        <v>1.461794</v>
      </c>
      <c r="FF89" s="273"/>
      <c r="FG89" s="385"/>
      <c r="FH89" s="220"/>
      <c r="FI89" s="12">
        <v>22</v>
      </c>
      <c r="FJ89" s="573">
        <v>1.9605840000000001</v>
      </c>
      <c r="FK89" s="71">
        <v>3.515981</v>
      </c>
      <c r="FZ89" s="273"/>
      <c r="GA89" s="385"/>
      <c r="GB89" s="220"/>
      <c r="GC89" s="12">
        <v>22</v>
      </c>
      <c r="GD89" s="573">
        <v>1.893124</v>
      </c>
      <c r="GE89" s="71">
        <v>1.463886</v>
      </c>
      <c r="GT89" s="273"/>
      <c r="GU89" s="385"/>
      <c r="GV89" s="220"/>
      <c r="GW89" s="12">
        <v>22</v>
      </c>
      <c r="GX89" s="573">
        <v>1.550346</v>
      </c>
      <c r="GY89" s="71">
        <v>1.023895</v>
      </c>
      <c r="HN89" s="273"/>
      <c r="HO89" s="385"/>
      <c r="HP89" s="220"/>
      <c r="HQ89" s="12">
        <v>22</v>
      </c>
      <c r="HR89" s="573">
        <v>1.7722360000000001</v>
      </c>
      <c r="HS89" s="71">
        <v>1.965759</v>
      </c>
      <c r="IH89" s="273"/>
      <c r="II89" s="385"/>
      <c r="IJ89" s="220"/>
      <c r="IK89" s="12">
        <v>22</v>
      </c>
      <c r="IL89" s="573">
        <v>1.4438409999999999</v>
      </c>
      <c r="IM89" s="71">
        <v>1.8819939999999999</v>
      </c>
      <c r="JB89" s="273"/>
      <c r="JC89" s="385"/>
      <c r="JD89" s="220"/>
      <c r="JE89" s="12">
        <v>22</v>
      </c>
      <c r="JF89" s="573"/>
      <c r="JG89" s="71"/>
      <c r="JV89" s="273"/>
      <c r="JW89" s="385"/>
      <c r="JX89" s="220"/>
      <c r="JY89" s="12">
        <v>22</v>
      </c>
      <c r="JZ89" s="573"/>
      <c r="KA89" s="71"/>
      <c r="KP89" s="273"/>
      <c r="KQ89" s="385"/>
      <c r="KR89" s="220"/>
      <c r="KS89" s="12">
        <v>22</v>
      </c>
      <c r="KT89" s="573"/>
      <c r="KU89" s="71"/>
      <c r="LJ89" s="273"/>
      <c r="LK89" s="385"/>
      <c r="LL89" s="220"/>
      <c r="LM89" s="12">
        <v>22</v>
      </c>
      <c r="LN89" s="573"/>
      <c r="LO89" s="71"/>
      <c r="MD89" s="273"/>
    </row>
    <row r="90" spans="1:342" ht="12.75" customHeight="1" x14ac:dyDescent="0.2">
      <c r="A90" s="494"/>
      <c r="B90" s="12">
        <v>23</v>
      </c>
      <c r="C90" s="69">
        <v>0.88330949999999997</v>
      </c>
      <c r="D90" s="70">
        <v>0.7216593</v>
      </c>
      <c r="E90" s="432"/>
      <c r="F90" s="72">
        <f t="shared" si="0"/>
        <v>1.8116299999999974E-2</v>
      </c>
      <c r="G90" s="67"/>
      <c r="H90" s="67"/>
      <c r="I90" s="67"/>
      <c r="J90" s="67"/>
      <c r="K90" s="67"/>
      <c r="L90" s="67"/>
      <c r="M90" s="67"/>
      <c r="N90" s="67"/>
      <c r="O90" s="67"/>
      <c r="P90" s="67"/>
      <c r="Q90" s="67"/>
      <c r="R90" s="67"/>
      <c r="S90" s="220"/>
      <c r="T90" s="385"/>
      <c r="U90" s="220"/>
      <c r="V90" s="12">
        <v>23</v>
      </c>
      <c r="W90" s="573"/>
      <c r="X90" s="71"/>
      <c r="Y90"/>
      <c r="Z90"/>
      <c r="AA90"/>
      <c r="AB90"/>
      <c r="AC90"/>
      <c r="AD90"/>
      <c r="AE90"/>
      <c r="AF90"/>
      <c r="AG90"/>
      <c r="AH90"/>
      <c r="AI90"/>
      <c r="AJ90"/>
      <c r="AK90"/>
      <c r="AL90"/>
      <c r="AM90" s="220"/>
      <c r="AN90" s="417"/>
      <c r="AO90" s="494"/>
      <c r="AP90" s="12">
        <v>23</v>
      </c>
      <c r="AQ90" s="573">
        <v>1.937419</v>
      </c>
      <c r="AR90" s="71">
        <v>1.4857689999999999</v>
      </c>
      <c r="AS90" s="432"/>
      <c r="AT90" s="574">
        <f t="shared" si="1"/>
        <v>2.3974999999999858E-2</v>
      </c>
      <c r="AU90" s="67"/>
      <c r="AV90" s="67"/>
      <c r="AW90" s="67"/>
      <c r="AX90" s="67"/>
      <c r="AY90" s="67"/>
      <c r="AZ90" s="67"/>
      <c r="BA90" s="67"/>
      <c r="BB90" s="67"/>
      <c r="BC90" s="67"/>
      <c r="BD90" s="67"/>
      <c r="BE90" s="67"/>
      <c r="BF90" s="67"/>
      <c r="BG90" s="67"/>
      <c r="BH90" s="67"/>
      <c r="BI90" s="67"/>
      <c r="BJ90" s="273"/>
      <c r="BK90" s="385"/>
      <c r="BL90" s="494"/>
      <c r="BM90" s="12">
        <v>23</v>
      </c>
      <c r="BN90" s="573">
        <v>2.270248</v>
      </c>
      <c r="BO90" s="71">
        <v>1.503825</v>
      </c>
      <c r="CD90" s="273"/>
      <c r="CE90" s="385"/>
      <c r="CF90" s="494"/>
      <c r="CG90" s="12">
        <v>23</v>
      </c>
      <c r="CH90" s="573">
        <v>2.698223</v>
      </c>
      <c r="CI90" s="71">
        <v>0.97175869999999998</v>
      </c>
      <c r="CX90" s="273"/>
      <c r="CY90" s="385"/>
      <c r="CZ90" s="220"/>
      <c r="DA90" s="12">
        <v>23</v>
      </c>
      <c r="DB90" s="573">
        <v>1.6153489999999999</v>
      </c>
      <c r="DC90" s="71">
        <v>1.151845</v>
      </c>
      <c r="DR90" s="273"/>
      <c r="DS90" s="385"/>
      <c r="DT90" s="220"/>
      <c r="DU90" s="12">
        <v>23</v>
      </c>
      <c r="DV90" s="573">
        <v>1.701182</v>
      </c>
      <c r="DW90" s="71">
        <v>1.859872</v>
      </c>
      <c r="EL90" s="273"/>
      <c r="EM90" s="385"/>
      <c r="EN90" s="220"/>
      <c r="EO90" s="12">
        <v>23</v>
      </c>
      <c r="EP90" s="573">
        <v>1.937419</v>
      </c>
      <c r="EQ90" s="71">
        <v>1.4857689999999999</v>
      </c>
      <c r="FF90" s="273"/>
      <c r="FG90" s="385"/>
      <c r="FH90" s="220"/>
      <c r="FI90" s="12">
        <v>23</v>
      </c>
      <c r="FJ90" s="573">
        <v>2.0565669999999998</v>
      </c>
      <c r="FK90" s="71">
        <v>3.56196</v>
      </c>
      <c r="FZ90" s="273"/>
      <c r="GA90" s="385"/>
      <c r="GB90" s="220"/>
      <c r="GC90" s="12">
        <v>23</v>
      </c>
      <c r="GD90" s="573">
        <v>2.0283880000000001</v>
      </c>
      <c r="GE90" s="71">
        <v>1.503825</v>
      </c>
      <c r="GT90" s="273"/>
      <c r="GU90" s="385"/>
      <c r="GV90" s="220"/>
      <c r="GW90" s="12">
        <v>23</v>
      </c>
      <c r="GX90" s="573">
        <v>1.619083</v>
      </c>
      <c r="GY90" s="71">
        <v>1.043865</v>
      </c>
      <c r="HN90" s="273"/>
      <c r="HO90" s="385"/>
      <c r="HP90" s="220"/>
      <c r="HQ90" s="12">
        <v>23</v>
      </c>
      <c r="HR90" s="573">
        <v>1.87785</v>
      </c>
      <c r="HS90" s="71">
        <v>1.989735</v>
      </c>
      <c r="IH90" s="273"/>
      <c r="II90" s="385"/>
      <c r="IJ90" s="220"/>
      <c r="IK90" s="12">
        <v>23</v>
      </c>
      <c r="IL90" s="573">
        <v>1.522624</v>
      </c>
      <c r="IM90" s="71">
        <v>1.9199600000000001</v>
      </c>
      <c r="JB90" s="273"/>
      <c r="JC90" s="385"/>
      <c r="JD90" s="220"/>
      <c r="JE90" s="12">
        <v>23</v>
      </c>
      <c r="JF90" s="573"/>
      <c r="JG90" s="71"/>
      <c r="JV90" s="273"/>
      <c r="JW90" s="385"/>
      <c r="JX90" s="220"/>
      <c r="JY90" s="12">
        <v>23</v>
      </c>
      <c r="JZ90" s="573"/>
      <c r="KA90" s="71"/>
      <c r="KP90" s="273"/>
      <c r="KQ90" s="385"/>
      <c r="KR90" s="220"/>
      <c r="KS90" s="12">
        <v>23</v>
      </c>
      <c r="KT90" s="573"/>
      <c r="KU90" s="71"/>
      <c r="LJ90" s="273"/>
      <c r="LK90" s="385"/>
      <c r="LL90" s="220"/>
      <c r="LM90" s="12">
        <v>23</v>
      </c>
      <c r="LN90" s="573"/>
      <c r="LO90" s="71"/>
      <c r="MD90" s="273"/>
    </row>
    <row r="91" spans="1:342" ht="12.75" customHeight="1" x14ac:dyDescent="0.2">
      <c r="A91" s="494"/>
      <c r="B91" s="12">
        <v>24</v>
      </c>
      <c r="C91" s="69">
        <v>0.9249001</v>
      </c>
      <c r="D91" s="70">
        <v>0.73965590000000003</v>
      </c>
      <c r="E91" s="432"/>
      <c r="F91" s="72">
        <f t="shared" si="0"/>
        <v>1.7996600000000029E-2</v>
      </c>
      <c r="G91" s="67"/>
      <c r="H91" s="67"/>
      <c r="I91" s="67"/>
      <c r="J91" s="67"/>
      <c r="K91" s="67"/>
      <c r="L91" s="67"/>
      <c r="M91" s="67"/>
      <c r="N91" s="67"/>
      <c r="O91" s="67"/>
      <c r="P91" s="67"/>
      <c r="Q91" s="67"/>
      <c r="R91" s="67"/>
      <c r="S91" s="220"/>
      <c r="T91" s="385"/>
      <c r="U91" s="220"/>
      <c r="V91" s="12">
        <v>24</v>
      </c>
      <c r="W91" s="573"/>
      <c r="X91" s="71"/>
      <c r="Y91"/>
      <c r="Z91"/>
      <c r="AA91"/>
      <c r="AB91"/>
      <c r="AC91"/>
      <c r="AD91"/>
      <c r="AE91"/>
      <c r="AF91"/>
      <c r="AG91"/>
      <c r="AH91"/>
      <c r="AI91"/>
      <c r="AJ91"/>
      <c r="AK91"/>
      <c r="AL91"/>
      <c r="AM91" s="220"/>
      <c r="AN91" s="417"/>
      <c r="AO91" s="494"/>
      <c r="AP91" s="12">
        <v>24</v>
      </c>
      <c r="AQ91" s="573">
        <v>2.0182120000000001</v>
      </c>
      <c r="AR91" s="71">
        <v>1.5098039999999999</v>
      </c>
      <c r="AS91" s="432"/>
      <c r="AT91" s="574">
        <f t="shared" si="1"/>
        <v>2.4035000000000029E-2</v>
      </c>
      <c r="AU91" s="67"/>
      <c r="AV91" s="67"/>
      <c r="AW91" s="67"/>
      <c r="AX91" s="67"/>
      <c r="AY91" s="67"/>
      <c r="AZ91" s="67"/>
      <c r="BA91" s="67"/>
      <c r="BB91" s="67"/>
      <c r="BC91" s="67"/>
      <c r="BD91" s="67"/>
      <c r="BE91" s="67"/>
      <c r="BF91" s="67"/>
      <c r="BG91" s="67"/>
      <c r="BH91" s="67"/>
      <c r="BI91" s="67"/>
      <c r="BJ91" s="273"/>
      <c r="BK91" s="385"/>
      <c r="BL91" s="494"/>
      <c r="BM91" s="12">
        <v>24</v>
      </c>
      <c r="BN91" s="573">
        <v>2.3670490000000002</v>
      </c>
      <c r="BO91" s="71">
        <v>1.5318670000000001</v>
      </c>
      <c r="CD91" s="273"/>
      <c r="CE91" s="385"/>
      <c r="CF91" s="494"/>
      <c r="CG91" s="12">
        <v>24</v>
      </c>
      <c r="CH91" s="573">
        <v>2.8052620000000004</v>
      </c>
      <c r="CI91" s="71">
        <v>1.003806</v>
      </c>
      <c r="CX91" s="273"/>
      <c r="CY91" s="385"/>
      <c r="CZ91" s="220"/>
      <c r="DA91" s="12">
        <v>24</v>
      </c>
      <c r="DB91" s="573">
        <v>1.6790150000000001</v>
      </c>
      <c r="DC91" s="71">
        <v>1.1919040000000001</v>
      </c>
      <c r="DR91" s="273"/>
      <c r="DS91" s="385"/>
      <c r="DT91" s="220"/>
      <c r="DU91" s="12">
        <v>24</v>
      </c>
      <c r="DV91" s="573">
        <v>1.812878</v>
      </c>
      <c r="DW91" s="71">
        <v>1.887853</v>
      </c>
      <c r="EL91" s="273"/>
      <c r="EM91" s="385"/>
      <c r="EN91" s="220"/>
      <c r="EO91" s="12">
        <v>24</v>
      </c>
      <c r="EP91" s="573">
        <v>2.0182120000000001</v>
      </c>
      <c r="EQ91" s="71">
        <v>1.5098039999999999</v>
      </c>
      <c r="FF91" s="273"/>
      <c r="FG91" s="385"/>
      <c r="FH91" s="220"/>
      <c r="FI91" s="12">
        <v>24</v>
      </c>
      <c r="FJ91" s="573">
        <v>2.1489859999999998</v>
      </c>
      <c r="FK91" s="71">
        <v>3.6059649999999999</v>
      </c>
      <c r="FZ91" s="273"/>
      <c r="GA91" s="385"/>
      <c r="GB91" s="220"/>
      <c r="GC91" s="12">
        <v>24</v>
      </c>
      <c r="GD91" s="573">
        <v>2.1639400000000002</v>
      </c>
      <c r="GE91" s="71">
        <v>1.5437650000000001</v>
      </c>
      <c r="GT91" s="273"/>
      <c r="GU91" s="385"/>
      <c r="GV91" s="220"/>
      <c r="GW91" s="12">
        <v>24</v>
      </c>
      <c r="GX91" s="573">
        <v>1.6885190000000001</v>
      </c>
      <c r="GY91" s="71">
        <v>1.0638350000000001</v>
      </c>
      <c r="HN91" s="273"/>
      <c r="HO91" s="385"/>
      <c r="HP91" s="220"/>
      <c r="HQ91" s="12">
        <v>24</v>
      </c>
      <c r="HR91" s="573">
        <v>1.9830840000000001</v>
      </c>
      <c r="HS91" s="71">
        <v>2.0136509999999999</v>
      </c>
      <c r="IH91" s="273"/>
      <c r="II91" s="385"/>
      <c r="IJ91" s="220"/>
      <c r="IK91" s="12">
        <v>24</v>
      </c>
      <c r="IL91" s="573">
        <v>1.58965</v>
      </c>
      <c r="IM91" s="71">
        <v>1.951948</v>
      </c>
      <c r="JB91" s="273"/>
      <c r="JC91" s="385"/>
      <c r="JD91" s="220"/>
      <c r="JE91" s="12">
        <v>24</v>
      </c>
      <c r="JF91" s="573"/>
      <c r="JG91" s="71"/>
      <c r="JV91" s="273"/>
      <c r="JW91" s="385"/>
      <c r="JX91" s="220"/>
      <c r="JY91" s="12">
        <v>24</v>
      </c>
      <c r="JZ91" s="573"/>
      <c r="KA91" s="71"/>
      <c r="KP91" s="273"/>
      <c r="KQ91" s="385"/>
      <c r="KR91" s="220"/>
      <c r="KS91" s="12">
        <v>24</v>
      </c>
      <c r="KT91" s="573"/>
      <c r="KU91" s="71"/>
      <c r="LJ91" s="273"/>
      <c r="LK91" s="385"/>
      <c r="LL91" s="220"/>
      <c r="LM91" s="12">
        <v>24</v>
      </c>
      <c r="LN91" s="573"/>
      <c r="LO91" s="71"/>
      <c r="MD91" s="273"/>
    </row>
    <row r="92" spans="1:342" ht="12.75" customHeight="1" x14ac:dyDescent="0.2">
      <c r="A92" s="494"/>
      <c r="B92" s="12">
        <v>25</v>
      </c>
      <c r="C92" s="69">
        <v>0.96765520000000005</v>
      </c>
      <c r="D92" s="70">
        <v>0.75765249999999995</v>
      </c>
      <c r="E92" s="432"/>
      <c r="F92" s="72">
        <f t="shared" si="0"/>
        <v>1.7996599999999918E-2</v>
      </c>
      <c r="G92" s="67"/>
      <c r="H92" s="67"/>
      <c r="I92" s="67"/>
      <c r="J92" s="67"/>
      <c r="K92" s="67"/>
      <c r="L92" s="67"/>
      <c r="M92" s="67"/>
      <c r="N92" s="67"/>
      <c r="O92" s="67"/>
      <c r="P92" s="67"/>
      <c r="Q92" s="67"/>
      <c r="R92" s="67"/>
      <c r="S92" s="220"/>
      <c r="T92" s="385"/>
      <c r="U92" s="220"/>
      <c r="V92" s="12">
        <v>25</v>
      </c>
      <c r="W92" s="573"/>
      <c r="X92" s="71"/>
      <c r="Y92"/>
      <c r="Z92"/>
      <c r="AA92"/>
      <c r="AB92"/>
      <c r="AC92"/>
      <c r="AD92"/>
      <c r="AE92"/>
      <c r="AF92"/>
      <c r="AG92"/>
      <c r="AH92"/>
      <c r="AI92"/>
      <c r="AJ92"/>
      <c r="AK92"/>
      <c r="AL92"/>
      <c r="AM92" s="220"/>
      <c r="AN92" s="417"/>
      <c r="AO92" s="494"/>
      <c r="AP92" s="12">
        <v>25</v>
      </c>
      <c r="AQ92" s="573">
        <v>2.0996410000000001</v>
      </c>
      <c r="AR92" s="71">
        <v>1.5338400000000001</v>
      </c>
      <c r="AS92" s="432"/>
      <c r="AT92" s="574">
        <f t="shared" si="1"/>
        <v>2.4036000000000168E-2</v>
      </c>
      <c r="AU92" s="67"/>
      <c r="AV92" s="67"/>
      <c r="AW92" s="67"/>
      <c r="AX92" s="67"/>
      <c r="AY92" s="67"/>
      <c r="AZ92" s="67"/>
      <c r="BA92" s="67"/>
      <c r="BB92" s="67"/>
      <c r="BC92" s="67"/>
      <c r="BD92" s="67"/>
      <c r="BE92" s="67"/>
      <c r="BF92" s="67"/>
      <c r="BG92" s="67"/>
      <c r="BH92" s="67"/>
      <c r="BI92" s="67"/>
      <c r="BJ92" s="273"/>
      <c r="BK92" s="385"/>
      <c r="BL92" s="494"/>
      <c r="BM92" s="12">
        <v>25</v>
      </c>
      <c r="BN92" s="573">
        <v>2.465398</v>
      </c>
      <c r="BO92" s="71">
        <v>1.5598479999999999</v>
      </c>
      <c r="CD92" s="273"/>
      <c r="CE92" s="385"/>
      <c r="CF92" s="494"/>
      <c r="CG92" s="12">
        <v>25</v>
      </c>
      <c r="CH92" s="573">
        <v>2.9131640000000001</v>
      </c>
      <c r="CI92" s="71">
        <v>1.035793</v>
      </c>
      <c r="CX92" s="273"/>
      <c r="CY92" s="385"/>
      <c r="CZ92" s="220"/>
      <c r="DA92" s="12">
        <v>25</v>
      </c>
      <c r="DB92" s="573">
        <v>1.7456160000000001</v>
      </c>
      <c r="DC92" s="71">
        <v>1.2339960000000001</v>
      </c>
      <c r="DR92" s="273"/>
      <c r="DS92" s="385"/>
      <c r="DT92" s="220"/>
      <c r="DU92" s="12">
        <v>25</v>
      </c>
      <c r="DV92" s="573">
        <v>1.926912</v>
      </c>
      <c r="DW92" s="71">
        <v>1.915835</v>
      </c>
      <c r="EL92" s="273"/>
      <c r="EM92" s="385"/>
      <c r="EN92" s="220"/>
      <c r="EO92" s="12">
        <v>25</v>
      </c>
      <c r="EP92" s="573">
        <v>2.0996410000000001</v>
      </c>
      <c r="EQ92" s="71">
        <v>1.5338400000000001</v>
      </c>
      <c r="FF92" s="273"/>
      <c r="FG92" s="385"/>
      <c r="FH92" s="220"/>
      <c r="FI92" s="12">
        <v>25</v>
      </c>
      <c r="FJ92" s="573">
        <v>2.241269</v>
      </c>
      <c r="FK92" s="71">
        <v>3.6501489999999999</v>
      </c>
      <c r="FZ92" s="273"/>
      <c r="GA92" s="385"/>
      <c r="GB92" s="220"/>
      <c r="GC92" s="12">
        <v>25</v>
      </c>
      <c r="GD92" s="573">
        <v>2.3009009999999996</v>
      </c>
      <c r="GE92" s="71">
        <v>1.5838239999999999</v>
      </c>
      <c r="GT92" s="273"/>
      <c r="GU92" s="385"/>
      <c r="GV92" s="220"/>
      <c r="GW92" s="12">
        <v>25</v>
      </c>
      <c r="GX92" s="573">
        <v>1.7583</v>
      </c>
      <c r="GY92" s="71">
        <v>1.083804</v>
      </c>
      <c r="HN92" s="273"/>
      <c r="HO92" s="385"/>
      <c r="HP92" s="220"/>
      <c r="HQ92" s="12">
        <v>25</v>
      </c>
      <c r="HR92" s="573">
        <v>2.089283</v>
      </c>
      <c r="HS92" s="71">
        <v>2.0376859999999999</v>
      </c>
      <c r="IH92" s="273"/>
      <c r="II92" s="385"/>
      <c r="IJ92" s="220"/>
      <c r="IK92" s="12">
        <v>25</v>
      </c>
      <c r="IL92" s="573">
        <v>1.656744</v>
      </c>
      <c r="IM92" s="71">
        <v>1.983935</v>
      </c>
      <c r="JB92" s="273"/>
      <c r="JC92" s="385"/>
      <c r="JD92" s="220"/>
      <c r="JE92" s="12">
        <v>25</v>
      </c>
      <c r="JF92" s="573"/>
      <c r="JG92" s="71"/>
      <c r="JV92" s="273"/>
      <c r="JW92" s="385"/>
      <c r="JX92" s="220"/>
      <c r="JY92" s="12">
        <v>25</v>
      </c>
      <c r="JZ92" s="573"/>
      <c r="KA92" s="71"/>
      <c r="KP92" s="273"/>
      <c r="KQ92" s="385"/>
      <c r="KR92" s="220"/>
      <c r="KS92" s="12">
        <v>25</v>
      </c>
      <c r="KT92" s="573"/>
      <c r="KU92" s="71"/>
      <c r="LJ92" s="273"/>
      <c r="LK92" s="385"/>
      <c r="LL92" s="220"/>
      <c r="LM92" s="12">
        <v>25</v>
      </c>
      <c r="LN92" s="573"/>
      <c r="LO92" s="71"/>
      <c r="MD92" s="273"/>
    </row>
    <row r="93" spans="1:342" ht="12.75" customHeight="1" x14ac:dyDescent="0.2">
      <c r="A93" s="494"/>
      <c r="B93" s="12">
        <v>26</v>
      </c>
      <c r="C93" s="69">
        <v>1.009819</v>
      </c>
      <c r="D93" s="70">
        <v>0.77576880000000004</v>
      </c>
      <c r="E93" s="432"/>
      <c r="F93" s="72">
        <f t="shared" si="0"/>
        <v>1.8116300000000085E-2</v>
      </c>
      <c r="G93" s="67"/>
      <c r="H93" s="67"/>
      <c r="I93" s="67"/>
      <c r="J93" s="67"/>
      <c r="K93" s="67"/>
      <c r="L93" s="67"/>
      <c r="M93" s="67"/>
      <c r="N93" s="67"/>
      <c r="O93" s="67"/>
      <c r="P93" s="67"/>
      <c r="Q93" s="67"/>
      <c r="R93" s="67"/>
      <c r="S93" s="220"/>
      <c r="T93" s="385"/>
      <c r="U93" s="220"/>
      <c r="V93" s="12">
        <v>26</v>
      </c>
      <c r="W93" s="573"/>
      <c r="X93" s="71"/>
      <c r="Y93"/>
      <c r="Z93"/>
      <c r="AA93"/>
      <c r="AB93"/>
      <c r="AC93"/>
      <c r="AD93"/>
      <c r="AE93"/>
      <c r="AF93"/>
      <c r="AG93"/>
      <c r="AH93"/>
      <c r="AI93"/>
      <c r="AJ93"/>
      <c r="AK93"/>
      <c r="AL93"/>
      <c r="AM93" s="220"/>
      <c r="AN93" s="417"/>
      <c r="AO93" s="494"/>
      <c r="AP93" s="12">
        <v>26</v>
      </c>
      <c r="AQ93" s="573">
        <v>2.1816770000000001</v>
      </c>
      <c r="AR93" s="71">
        <v>1.5578749999999999</v>
      </c>
      <c r="AS93" s="432"/>
      <c r="AT93" s="574">
        <f t="shared" si="1"/>
        <v>2.4034999999999807E-2</v>
      </c>
      <c r="AU93" s="67"/>
      <c r="AV93" s="67"/>
      <c r="AW93" s="67"/>
      <c r="AX93" s="67"/>
      <c r="AY93" s="67"/>
      <c r="AZ93" s="67"/>
      <c r="BA93" s="67"/>
      <c r="BB93" s="67"/>
      <c r="BC93" s="67"/>
      <c r="BD93" s="67"/>
      <c r="BE93" s="67"/>
      <c r="BF93" s="67"/>
      <c r="BG93" s="67"/>
      <c r="BH93" s="67"/>
      <c r="BI93" s="67"/>
      <c r="BJ93" s="273"/>
      <c r="BK93" s="385"/>
      <c r="BL93" s="494"/>
      <c r="BM93" s="12">
        <v>26</v>
      </c>
      <c r="BN93" s="573">
        <v>2.5648170000000001</v>
      </c>
      <c r="BO93" s="71">
        <v>1.58789</v>
      </c>
      <c r="CD93" s="273"/>
      <c r="CE93" s="385"/>
      <c r="CF93" s="494"/>
      <c r="CG93" s="12">
        <v>26</v>
      </c>
      <c r="CH93" s="573">
        <v>3.0202680000000002</v>
      </c>
      <c r="CI93" s="71">
        <v>1.067661</v>
      </c>
      <c r="CX93" s="273"/>
      <c r="CY93" s="385"/>
      <c r="CZ93" s="220"/>
      <c r="DA93" s="12">
        <v>26</v>
      </c>
      <c r="DB93" s="573">
        <v>1.8106679999999999</v>
      </c>
      <c r="DC93" s="71">
        <v>1.2740549999999999</v>
      </c>
      <c r="DR93" s="273"/>
      <c r="DS93" s="385"/>
      <c r="DT93" s="220"/>
      <c r="DU93" s="12">
        <v>26</v>
      </c>
      <c r="DV93" s="573">
        <v>2.0424120000000001</v>
      </c>
      <c r="DW93" s="71">
        <v>1.943757</v>
      </c>
      <c r="EL93" s="273"/>
      <c r="EM93" s="385"/>
      <c r="EN93" s="220"/>
      <c r="EO93" s="12">
        <v>26</v>
      </c>
      <c r="EP93" s="573">
        <v>2.1816770000000001</v>
      </c>
      <c r="EQ93" s="71">
        <v>1.5578749999999999</v>
      </c>
      <c r="FF93" s="273"/>
      <c r="FG93" s="385"/>
      <c r="FH93" s="220"/>
      <c r="FI93" s="12">
        <v>26</v>
      </c>
      <c r="FJ93" s="573">
        <v>2.333596</v>
      </c>
      <c r="FK93" s="71">
        <v>3.694035</v>
      </c>
      <c r="FZ93" s="273"/>
      <c r="GA93" s="385"/>
      <c r="GB93" s="220"/>
      <c r="GC93" s="12">
        <v>26</v>
      </c>
      <c r="GD93" s="573">
        <v>2.4371610000000001</v>
      </c>
      <c r="GE93" s="71">
        <v>1.623823</v>
      </c>
      <c r="GT93" s="273"/>
      <c r="GU93" s="385"/>
      <c r="GV93" s="220"/>
      <c r="GW93" s="12">
        <v>26</v>
      </c>
      <c r="GX93" s="573">
        <v>1.8285370000000001</v>
      </c>
      <c r="GY93" s="71">
        <v>1.103834</v>
      </c>
      <c r="HN93" s="273"/>
      <c r="HO93" s="385"/>
      <c r="HP93" s="220"/>
      <c r="HQ93" s="12">
        <v>26</v>
      </c>
      <c r="HR93" s="573">
        <v>2.1971590000000001</v>
      </c>
      <c r="HS93" s="71">
        <v>2.0616620000000001</v>
      </c>
      <c r="IH93" s="273"/>
      <c r="II93" s="385"/>
      <c r="IJ93" s="220"/>
      <c r="IK93" s="12">
        <v>26</v>
      </c>
      <c r="IL93" s="573">
        <v>1.7205440000000001</v>
      </c>
      <c r="IM93" s="71">
        <v>2.0140099999999999</v>
      </c>
      <c r="JB93" s="273"/>
      <c r="JC93" s="385"/>
      <c r="JD93" s="220"/>
      <c r="JE93" s="12">
        <v>26</v>
      </c>
      <c r="JF93" s="573"/>
      <c r="JG93" s="71"/>
      <c r="JV93" s="273"/>
      <c r="JW93" s="385"/>
      <c r="JX93" s="220"/>
      <c r="JY93" s="12">
        <v>26</v>
      </c>
      <c r="JZ93" s="573"/>
      <c r="KA93" s="71"/>
      <c r="KP93" s="273"/>
      <c r="KQ93" s="385"/>
      <c r="KR93" s="220"/>
      <c r="KS93" s="12">
        <v>26</v>
      </c>
      <c r="KT93" s="573"/>
      <c r="KU93" s="71"/>
      <c r="LJ93" s="273"/>
      <c r="LK93" s="385"/>
      <c r="LL93" s="220"/>
      <c r="LM93" s="12">
        <v>26</v>
      </c>
      <c r="LN93" s="573"/>
      <c r="LO93" s="71"/>
      <c r="MD93" s="273"/>
    </row>
    <row r="94" spans="1:342" ht="12.75" customHeight="1" x14ac:dyDescent="0.2">
      <c r="A94" s="494"/>
      <c r="B94" s="12">
        <v>27</v>
      </c>
      <c r="C94" s="69">
        <v>1.0517110000000001</v>
      </c>
      <c r="D94" s="70">
        <v>0.79376539999999995</v>
      </c>
      <c r="E94" s="432"/>
      <c r="F94" s="72">
        <f t="shared" si="0"/>
        <v>1.7996599999999918E-2</v>
      </c>
      <c r="G94" s="67"/>
      <c r="H94" s="67"/>
      <c r="I94" s="67"/>
      <c r="J94" s="67"/>
      <c r="K94" s="67"/>
      <c r="L94" s="67"/>
      <c r="M94" s="67"/>
      <c r="N94" s="67"/>
      <c r="O94" s="67"/>
      <c r="P94" s="67"/>
      <c r="Q94" s="67"/>
      <c r="R94" s="67"/>
      <c r="S94" s="220"/>
      <c r="T94" s="385"/>
      <c r="U94" s="220"/>
      <c r="V94" s="12">
        <v>27</v>
      </c>
      <c r="W94" s="573"/>
      <c r="X94" s="71"/>
      <c r="Y94"/>
      <c r="Z94"/>
      <c r="AA94"/>
      <c r="AB94"/>
      <c r="AC94"/>
      <c r="AD94"/>
      <c r="AE94"/>
      <c r="AF94"/>
      <c r="AG94"/>
      <c r="AH94"/>
      <c r="AI94"/>
      <c r="AJ94"/>
      <c r="AK94"/>
      <c r="AL94"/>
      <c r="AM94" s="220"/>
      <c r="AN94" s="417"/>
      <c r="AO94" s="494"/>
      <c r="AP94" s="12">
        <v>27</v>
      </c>
      <c r="AQ94" s="573">
        <v>2.2641100000000001</v>
      </c>
      <c r="AR94" s="71">
        <v>1.5819700000000001</v>
      </c>
      <c r="AS94" s="432"/>
      <c r="AT94" s="574">
        <f t="shared" si="1"/>
        <v>2.40950000000002E-2</v>
      </c>
      <c r="AU94" s="67"/>
      <c r="AV94" s="67"/>
      <c r="AW94" s="67"/>
      <c r="AX94" s="67"/>
      <c r="AY94" s="67"/>
      <c r="AZ94" s="67"/>
      <c r="BA94" s="67"/>
      <c r="BB94" s="67"/>
      <c r="BC94" s="67"/>
      <c r="BD94" s="67"/>
      <c r="BE94" s="67"/>
      <c r="BF94" s="67"/>
      <c r="BG94" s="67"/>
      <c r="BH94" s="67"/>
      <c r="BI94" s="67"/>
      <c r="BJ94" s="273"/>
      <c r="BK94" s="385"/>
      <c r="BL94" s="494"/>
      <c r="BM94" s="12">
        <v>27</v>
      </c>
      <c r="BN94" s="573">
        <v>2.6657139999999999</v>
      </c>
      <c r="BO94" s="71">
        <v>1.615931</v>
      </c>
      <c r="CD94" s="273"/>
      <c r="CE94" s="385"/>
      <c r="CF94" s="494"/>
      <c r="CG94" s="12">
        <v>27</v>
      </c>
      <c r="CH94" s="573">
        <v>3.1295549999999999</v>
      </c>
      <c r="CI94" s="71">
        <v>1.0997680000000001</v>
      </c>
      <c r="CX94" s="273"/>
      <c r="CY94" s="385"/>
      <c r="CZ94" s="220"/>
      <c r="DA94" s="12">
        <v>27</v>
      </c>
      <c r="DB94" s="573">
        <v>1.87439</v>
      </c>
      <c r="DC94" s="71">
        <v>1.3140540000000001</v>
      </c>
      <c r="DR94" s="273"/>
      <c r="DS94" s="385"/>
      <c r="DT94" s="220"/>
      <c r="DU94" s="12">
        <v>27</v>
      </c>
      <c r="DV94" s="573">
        <v>2.1595210000000002</v>
      </c>
      <c r="DW94" s="71">
        <v>1.9717979999999999</v>
      </c>
      <c r="EL94" s="273"/>
      <c r="EM94" s="385"/>
      <c r="EN94" s="220"/>
      <c r="EO94" s="12">
        <v>27</v>
      </c>
      <c r="EP94" s="573">
        <v>2.2641100000000001</v>
      </c>
      <c r="EQ94" s="71">
        <v>1.5819700000000001</v>
      </c>
      <c r="FF94" s="273"/>
      <c r="FG94" s="385"/>
      <c r="FH94" s="220"/>
      <c r="FI94" s="12">
        <v>27</v>
      </c>
      <c r="FJ94" s="573">
        <v>2.423451</v>
      </c>
      <c r="FK94" s="71">
        <v>3.735887</v>
      </c>
      <c r="FZ94" s="273"/>
      <c r="GA94" s="385"/>
      <c r="GB94" s="220"/>
      <c r="GC94" s="12">
        <v>27</v>
      </c>
      <c r="GD94" s="573">
        <v>2.5741740000000002</v>
      </c>
      <c r="GE94" s="71">
        <v>1.6638820000000001</v>
      </c>
      <c r="GT94" s="273"/>
      <c r="GU94" s="385"/>
      <c r="GV94" s="220"/>
      <c r="GW94" s="12">
        <v>27</v>
      </c>
      <c r="GX94" s="573">
        <v>1.8998430000000002</v>
      </c>
      <c r="GY94" s="71">
        <v>1.1238630000000001</v>
      </c>
      <c r="HN94" s="273"/>
      <c r="HO94" s="385"/>
      <c r="HP94" s="220"/>
      <c r="HQ94" s="12">
        <v>27</v>
      </c>
      <c r="HR94" s="573">
        <v>2.3074569999999999</v>
      </c>
      <c r="HS94" s="71">
        <v>2.085817</v>
      </c>
      <c r="IH94" s="273"/>
      <c r="II94" s="385"/>
      <c r="IJ94" s="220"/>
      <c r="IK94" s="12">
        <v>27</v>
      </c>
      <c r="IL94" s="573">
        <v>1.7845060000000001</v>
      </c>
      <c r="IM94" s="71">
        <v>2.0440239999999998</v>
      </c>
      <c r="JB94" s="273"/>
      <c r="JC94" s="385"/>
      <c r="JD94" s="220"/>
      <c r="JE94" s="12">
        <v>27</v>
      </c>
      <c r="JF94" s="573"/>
      <c r="JG94" s="71"/>
      <c r="JV94" s="273"/>
      <c r="JW94" s="385"/>
      <c r="JX94" s="220"/>
      <c r="JY94" s="12">
        <v>27</v>
      </c>
      <c r="JZ94" s="573"/>
      <c r="KA94" s="71"/>
      <c r="KP94" s="273"/>
      <c r="KQ94" s="385"/>
      <c r="KR94" s="220"/>
      <c r="KS94" s="12">
        <v>27</v>
      </c>
      <c r="KT94" s="573"/>
      <c r="KU94" s="71"/>
      <c r="LJ94" s="273"/>
      <c r="LK94" s="385"/>
      <c r="LL94" s="220"/>
      <c r="LM94" s="12">
        <v>27</v>
      </c>
      <c r="LN94" s="573"/>
      <c r="LO94" s="71"/>
      <c r="MD94" s="273"/>
    </row>
    <row r="95" spans="1:342" ht="12.75" customHeight="1" x14ac:dyDescent="0.2">
      <c r="A95" s="494"/>
      <c r="B95" s="12">
        <v>28</v>
      </c>
      <c r="C95" s="69">
        <v>1.0942319999999999</v>
      </c>
      <c r="D95" s="70">
        <v>0.81188159999999998</v>
      </c>
      <c r="E95" s="432"/>
      <c r="F95" s="72">
        <f t="shared" si="0"/>
        <v>1.8116200000000027E-2</v>
      </c>
      <c r="G95" s="67"/>
      <c r="H95" s="67"/>
      <c r="I95" s="67"/>
      <c r="J95" s="67"/>
      <c r="K95" s="67"/>
      <c r="L95" s="67"/>
      <c r="M95" s="67"/>
      <c r="N95" s="67"/>
      <c r="O95" s="67"/>
      <c r="P95" s="67"/>
      <c r="Q95" s="67"/>
      <c r="R95" s="67"/>
      <c r="S95" s="220"/>
      <c r="T95" s="385"/>
      <c r="U95" s="220"/>
      <c r="V95" s="12">
        <v>28</v>
      </c>
      <c r="W95" s="573"/>
      <c r="X95" s="71"/>
      <c r="Y95"/>
      <c r="Z95"/>
      <c r="AA95"/>
      <c r="AB95"/>
      <c r="AC95"/>
      <c r="AD95"/>
      <c r="AE95"/>
      <c r="AF95"/>
      <c r="AG95"/>
      <c r="AH95"/>
      <c r="AI95"/>
      <c r="AJ95"/>
      <c r="AK95"/>
      <c r="AL95"/>
      <c r="AM95" s="220"/>
      <c r="AN95" s="417"/>
      <c r="AO95" s="494"/>
      <c r="AP95" s="12">
        <v>28</v>
      </c>
      <c r="AQ95" s="573">
        <v>2.3466300000000002</v>
      </c>
      <c r="AR95" s="71">
        <v>1.6059460000000001</v>
      </c>
      <c r="AS95" s="432"/>
      <c r="AT95" s="574">
        <f t="shared" si="1"/>
        <v>2.3975999999999997E-2</v>
      </c>
      <c r="AU95" s="67"/>
      <c r="AV95" s="67"/>
      <c r="AW95" s="67"/>
      <c r="AX95" s="67"/>
      <c r="AY95" s="67"/>
      <c r="AZ95" s="67"/>
      <c r="BA95" s="67"/>
      <c r="BB95" s="67"/>
      <c r="BC95" s="67"/>
      <c r="BD95" s="67"/>
      <c r="BE95" s="67"/>
      <c r="BF95" s="67"/>
      <c r="BG95" s="67"/>
      <c r="BH95" s="67"/>
      <c r="BI95" s="67"/>
      <c r="BJ95" s="273"/>
      <c r="BK95" s="385"/>
      <c r="BL95" s="494"/>
      <c r="BM95" s="12">
        <v>28</v>
      </c>
      <c r="BN95" s="573">
        <v>2.7674250000000002</v>
      </c>
      <c r="BO95" s="71">
        <v>1.643972</v>
      </c>
      <c r="CD95" s="273"/>
      <c r="CE95" s="385"/>
      <c r="CF95" s="494"/>
      <c r="CG95" s="12">
        <v>28</v>
      </c>
      <c r="CH95" s="573">
        <v>3.2386529999999998</v>
      </c>
      <c r="CI95" s="71">
        <v>1.131815</v>
      </c>
      <c r="CX95" s="273"/>
      <c r="CY95" s="385"/>
      <c r="CZ95" s="220"/>
      <c r="DA95" s="12">
        <v>28</v>
      </c>
      <c r="DB95" s="573">
        <v>1.9396819999999999</v>
      </c>
      <c r="DC95" s="71">
        <v>1.354053</v>
      </c>
      <c r="DR95" s="273"/>
      <c r="DS95" s="385"/>
      <c r="DT95" s="220"/>
      <c r="DU95" s="12">
        <v>28</v>
      </c>
      <c r="DV95" s="573">
        <v>2.2766460000000004</v>
      </c>
      <c r="DW95" s="71">
        <v>1.999779</v>
      </c>
      <c r="EL95" s="273"/>
      <c r="EM95" s="385"/>
      <c r="EN95" s="220"/>
      <c r="EO95" s="12">
        <v>28</v>
      </c>
      <c r="EP95" s="573">
        <v>2.3466300000000002</v>
      </c>
      <c r="EQ95" s="71">
        <v>1.6059460000000001</v>
      </c>
      <c r="FF95" s="273"/>
      <c r="FG95" s="385"/>
      <c r="FH95" s="220"/>
      <c r="FI95" s="12">
        <v>28</v>
      </c>
      <c r="FJ95" s="573">
        <v>2.520438</v>
      </c>
      <c r="FK95" s="71">
        <v>3.7819250000000002</v>
      </c>
      <c r="FZ95" s="273"/>
      <c r="GA95" s="385"/>
      <c r="GB95" s="220"/>
      <c r="GC95" s="12">
        <v>28</v>
      </c>
      <c r="GD95" s="573">
        <v>2.7112020000000001</v>
      </c>
      <c r="GE95" s="71">
        <v>1.703821</v>
      </c>
      <c r="GT95" s="273"/>
      <c r="GU95" s="385"/>
      <c r="GV95" s="220"/>
      <c r="GW95" s="12">
        <v>28</v>
      </c>
      <c r="GX95" s="573">
        <v>1.971141</v>
      </c>
      <c r="GY95" s="71">
        <v>1.143893</v>
      </c>
      <c r="HN95" s="273"/>
      <c r="HO95" s="385"/>
      <c r="HP95" s="220"/>
      <c r="HQ95" s="12">
        <v>28</v>
      </c>
      <c r="HR95" s="573">
        <v>2.417932</v>
      </c>
      <c r="HS95" s="71">
        <v>2.1097920000000001</v>
      </c>
      <c r="IH95" s="273"/>
      <c r="II95" s="385"/>
      <c r="IJ95" s="220"/>
      <c r="IK95" s="12">
        <v>28</v>
      </c>
      <c r="IL95" s="573">
        <v>1.8485429999999998</v>
      </c>
      <c r="IM95" s="71">
        <v>2.0739179999999999</v>
      </c>
      <c r="JB95" s="273"/>
      <c r="JC95" s="385"/>
      <c r="JD95" s="220"/>
      <c r="JE95" s="12">
        <v>28</v>
      </c>
      <c r="JF95" s="573"/>
      <c r="JG95" s="71"/>
      <c r="JV95" s="273"/>
      <c r="JW95" s="385"/>
      <c r="JX95" s="220"/>
      <c r="JY95" s="12">
        <v>28</v>
      </c>
      <c r="JZ95" s="573"/>
      <c r="KA95" s="71"/>
      <c r="KP95" s="273"/>
      <c r="KQ95" s="385"/>
      <c r="KR95" s="220"/>
      <c r="KS95" s="12">
        <v>28</v>
      </c>
      <c r="KT95" s="573"/>
      <c r="KU95" s="71"/>
      <c r="LJ95" s="273"/>
      <c r="LK95" s="385"/>
      <c r="LL95" s="220"/>
      <c r="LM95" s="12">
        <v>28</v>
      </c>
      <c r="LN95" s="573"/>
      <c r="LO95" s="71"/>
      <c r="MD95" s="273"/>
    </row>
    <row r="96" spans="1:342" ht="12.75" customHeight="1" x14ac:dyDescent="0.2">
      <c r="A96" s="494"/>
      <c r="B96" s="12">
        <v>29</v>
      </c>
      <c r="C96" s="69">
        <v>1.137033</v>
      </c>
      <c r="D96" s="70">
        <v>0.82981850000000001</v>
      </c>
      <c r="E96" s="432"/>
      <c r="F96" s="72">
        <f t="shared" si="0"/>
        <v>1.7936900000000033E-2</v>
      </c>
      <c r="G96" s="67"/>
      <c r="H96" s="67"/>
      <c r="I96" s="67"/>
      <c r="J96" s="67"/>
      <c r="K96" s="67"/>
      <c r="L96" s="67"/>
      <c r="M96" s="67"/>
      <c r="N96" s="67"/>
      <c r="O96" s="67"/>
      <c r="P96" s="67"/>
      <c r="Q96" s="67"/>
      <c r="R96" s="67"/>
      <c r="S96" s="220"/>
      <c r="T96" s="385"/>
      <c r="U96" s="220"/>
      <c r="V96" s="12">
        <v>29</v>
      </c>
      <c r="W96" s="573"/>
      <c r="X96" s="71"/>
      <c r="Y96"/>
      <c r="Z96"/>
      <c r="AA96"/>
      <c r="AB96"/>
      <c r="AC96"/>
      <c r="AD96"/>
      <c r="AE96"/>
      <c r="AF96"/>
      <c r="AG96"/>
      <c r="AH96"/>
      <c r="AI96"/>
      <c r="AJ96"/>
      <c r="AK96"/>
      <c r="AL96"/>
      <c r="AM96" s="220"/>
      <c r="AN96" s="417"/>
      <c r="AO96" s="494"/>
      <c r="AP96" s="12">
        <v>29</v>
      </c>
      <c r="AQ96" s="573">
        <v>2.4295749999999998</v>
      </c>
      <c r="AR96" s="71">
        <v>1.6299220000000001</v>
      </c>
      <c r="AS96" s="432"/>
      <c r="AT96" s="574">
        <f t="shared" si="1"/>
        <v>2.3975999999999997E-2</v>
      </c>
      <c r="AU96" s="67"/>
      <c r="AV96" s="67"/>
      <c r="AW96" s="67"/>
      <c r="AX96" s="67"/>
      <c r="AY96" s="67"/>
      <c r="AZ96" s="67"/>
      <c r="BA96" s="67"/>
      <c r="BB96" s="67"/>
      <c r="BC96" s="67"/>
      <c r="BD96" s="67"/>
      <c r="BE96" s="67"/>
      <c r="BF96" s="67"/>
      <c r="BG96" s="67"/>
      <c r="BH96" s="67"/>
      <c r="BI96" s="67"/>
      <c r="BJ96" s="273"/>
      <c r="BK96" s="385"/>
      <c r="BL96" s="494"/>
      <c r="BM96" s="12">
        <v>29</v>
      </c>
      <c r="BN96" s="573">
        <v>2.8699400000000002</v>
      </c>
      <c r="BO96" s="71">
        <v>1.6719539999999999</v>
      </c>
      <c r="CD96" s="273"/>
      <c r="CE96" s="385"/>
      <c r="CF96" s="494"/>
      <c r="CG96" s="12">
        <v>29</v>
      </c>
      <c r="CH96" s="573">
        <v>3.3478460000000001</v>
      </c>
      <c r="CI96" s="71">
        <v>1.1638029999999999</v>
      </c>
      <c r="CX96" s="273"/>
      <c r="CY96" s="385"/>
      <c r="CZ96" s="220"/>
      <c r="DA96" s="12">
        <v>29</v>
      </c>
      <c r="DB96" s="573">
        <v>2.004826</v>
      </c>
      <c r="DC96" s="71">
        <v>1.3940520000000001</v>
      </c>
      <c r="DR96" s="273"/>
      <c r="DS96" s="385"/>
      <c r="DT96" s="220"/>
      <c r="DU96" s="12">
        <v>29</v>
      </c>
      <c r="DV96" s="573">
        <v>2.394234</v>
      </c>
      <c r="DW96" s="71">
        <v>2.027701</v>
      </c>
      <c r="EL96" s="273"/>
      <c r="EM96" s="385"/>
      <c r="EN96" s="220"/>
      <c r="EO96" s="12">
        <v>29</v>
      </c>
      <c r="EP96" s="573">
        <v>2.4295749999999998</v>
      </c>
      <c r="EQ96" s="71">
        <v>1.6299220000000001</v>
      </c>
      <c r="FF96" s="273"/>
      <c r="FG96" s="385"/>
      <c r="FH96" s="220"/>
      <c r="FI96" s="12">
        <v>29</v>
      </c>
      <c r="FJ96" s="573">
        <v>2.6092089999999999</v>
      </c>
      <c r="FK96" s="71">
        <v>3.8238970000000001</v>
      </c>
      <c r="FZ96" s="273"/>
      <c r="GA96" s="385"/>
      <c r="GB96" s="220"/>
      <c r="GC96" s="12">
        <v>29</v>
      </c>
      <c r="GD96" s="573">
        <v>2.8480620000000001</v>
      </c>
      <c r="GE96" s="71">
        <v>1.74394</v>
      </c>
      <c r="GT96" s="273"/>
      <c r="GU96" s="385"/>
      <c r="GV96" s="220"/>
      <c r="GW96" s="12">
        <v>29</v>
      </c>
      <c r="GX96" s="573">
        <v>2.0425879999999998</v>
      </c>
      <c r="GY96" s="71">
        <v>1.1639820000000001</v>
      </c>
      <c r="HN96" s="273"/>
      <c r="HO96" s="385"/>
      <c r="HP96" s="220"/>
      <c r="HQ96" s="12">
        <v>29</v>
      </c>
      <c r="HR96" s="573">
        <v>2.5286849999999998</v>
      </c>
      <c r="HS96" s="71">
        <v>2.1338279999999998</v>
      </c>
      <c r="IH96" s="273"/>
      <c r="II96" s="385"/>
      <c r="IJ96" s="220"/>
      <c r="IK96" s="12">
        <v>29</v>
      </c>
      <c r="IL96" s="573">
        <v>1.9121980000000001</v>
      </c>
      <c r="IM96" s="71">
        <v>2.1038730000000001</v>
      </c>
      <c r="JB96" s="273"/>
      <c r="JC96" s="385"/>
      <c r="JD96" s="220"/>
      <c r="JE96" s="12">
        <v>29</v>
      </c>
      <c r="JF96" s="573"/>
      <c r="JG96" s="71"/>
      <c r="JV96" s="273"/>
      <c r="JW96" s="385"/>
      <c r="JX96" s="220"/>
      <c r="JY96" s="12">
        <v>29</v>
      </c>
      <c r="JZ96" s="573"/>
      <c r="KA96" s="71"/>
      <c r="KP96" s="273"/>
      <c r="KQ96" s="385"/>
      <c r="KR96" s="220"/>
      <c r="KS96" s="12">
        <v>29</v>
      </c>
      <c r="KT96" s="573"/>
      <c r="KU96" s="71"/>
      <c r="LJ96" s="273"/>
      <c r="LK96" s="385"/>
      <c r="LL96" s="220"/>
      <c r="LM96" s="12">
        <v>29</v>
      </c>
      <c r="LN96" s="573"/>
      <c r="LO96" s="71"/>
      <c r="MD96" s="273"/>
    </row>
    <row r="97" spans="1:342" ht="12.75" customHeight="1" x14ac:dyDescent="0.2">
      <c r="A97" s="494"/>
      <c r="B97" s="12">
        <v>30</v>
      </c>
      <c r="C97" s="69">
        <v>1.1788800000000001</v>
      </c>
      <c r="D97" s="70">
        <v>0.84787489999999999</v>
      </c>
      <c r="E97" s="432"/>
      <c r="F97" s="72">
        <f t="shared" si="0"/>
        <v>1.8056399999999972E-2</v>
      </c>
      <c r="G97" s="67"/>
      <c r="H97" s="67"/>
      <c r="I97" s="67"/>
      <c r="J97" s="67"/>
      <c r="K97" s="67"/>
      <c r="L97" s="67"/>
      <c r="M97" s="67"/>
      <c r="N97" s="67"/>
      <c r="O97" s="67"/>
      <c r="P97" s="67"/>
      <c r="Q97" s="67"/>
      <c r="R97" s="67"/>
      <c r="S97" s="220"/>
      <c r="T97" s="385"/>
      <c r="U97" s="220"/>
      <c r="V97" s="12">
        <v>30</v>
      </c>
      <c r="W97" s="573"/>
      <c r="X97" s="71"/>
      <c r="Y97"/>
      <c r="Z97"/>
      <c r="AA97"/>
      <c r="AB97"/>
      <c r="AC97"/>
      <c r="AD97"/>
      <c r="AE97"/>
      <c r="AF97"/>
      <c r="AG97"/>
      <c r="AH97"/>
      <c r="AI97"/>
      <c r="AJ97"/>
      <c r="AK97"/>
      <c r="AL97"/>
      <c r="AM97" s="220"/>
      <c r="AN97" s="417"/>
      <c r="AO97" s="494"/>
      <c r="AP97" s="12">
        <v>30</v>
      </c>
      <c r="AQ97" s="573">
        <v>2.5138960000000004</v>
      </c>
      <c r="AR97" s="71">
        <v>1.6539569999999999</v>
      </c>
      <c r="AS97" s="432"/>
      <c r="AT97" s="574">
        <f t="shared" si="1"/>
        <v>2.4034999999999807E-2</v>
      </c>
      <c r="AU97" s="67"/>
      <c r="AV97" s="8"/>
      <c r="AW97" s="8"/>
      <c r="AX97" s="8"/>
      <c r="AY97" s="8"/>
      <c r="AZ97" s="8"/>
      <c r="BA97" s="8"/>
      <c r="BB97" s="8"/>
      <c r="BC97" s="8"/>
      <c r="BD97" s="8"/>
      <c r="BE97" s="8"/>
      <c r="BF97" s="8"/>
      <c r="BG97" s="8"/>
      <c r="BH97" s="8"/>
      <c r="BJ97" s="273"/>
      <c r="BK97" s="385"/>
      <c r="BL97" s="494"/>
      <c r="BM97" s="12">
        <v>30</v>
      </c>
      <c r="BN97" s="573">
        <v>2.972718</v>
      </c>
      <c r="BO97" s="71">
        <v>1.699935</v>
      </c>
      <c r="CD97" s="273"/>
      <c r="CE97" s="385"/>
      <c r="CF97" s="494"/>
      <c r="CG97" s="12">
        <v>30</v>
      </c>
      <c r="CH97" s="573">
        <v>3.4570379999999998</v>
      </c>
      <c r="CI97" s="71">
        <v>1.19573</v>
      </c>
      <c r="CX97" s="273"/>
      <c r="CY97" s="385"/>
      <c r="CZ97" s="220"/>
      <c r="DA97" s="12">
        <v>30</v>
      </c>
      <c r="DB97" s="573">
        <v>2.070068</v>
      </c>
      <c r="DC97" s="71">
        <v>1.434051</v>
      </c>
      <c r="DR97" s="273"/>
      <c r="DS97" s="385"/>
      <c r="DT97" s="220"/>
      <c r="DU97" s="12">
        <v>30</v>
      </c>
      <c r="DV97" s="573">
        <v>2.5117060000000002</v>
      </c>
      <c r="DW97" s="71">
        <v>2.0558019999999999</v>
      </c>
      <c r="EL97" s="273"/>
      <c r="EM97" s="385"/>
      <c r="EN97" s="220"/>
      <c r="EO97" s="12">
        <v>30</v>
      </c>
      <c r="EP97" s="573">
        <v>2.5138960000000004</v>
      </c>
      <c r="EQ97" s="71">
        <v>1.6539569999999999</v>
      </c>
      <c r="FF97" s="273"/>
      <c r="FG97" s="385"/>
      <c r="FH97" s="220"/>
      <c r="FI97" s="12">
        <v>30</v>
      </c>
      <c r="FJ97" s="573">
        <v>2.6988310000000002</v>
      </c>
      <c r="FK97" s="71">
        <v>3.8659889999999999</v>
      </c>
      <c r="FZ97" s="273"/>
      <c r="GA97" s="385"/>
      <c r="GB97" s="220"/>
      <c r="GC97" s="12">
        <v>30</v>
      </c>
      <c r="GD97" s="573">
        <v>2.9836819999999999</v>
      </c>
      <c r="GE97" s="71">
        <v>1.7838799999999999</v>
      </c>
      <c r="GT97" s="273"/>
      <c r="GU97" s="385"/>
      <c r="GV97" s="220"/>
      <c r="GW97" s="12">
        <v>30</v>
      </c>
      <c r="GX97" s="573">
        <v>2.1148670000000003</v>
      </c>
      <c r="GY97" s="71">
        <v>1.1838919999999999</v>
      </c>
      <c r="HN97" s="273"/>
      <c r="HO97" s="385"/>
      <c r="HP97" s="220"/>
      <c r="HQ97" s="12">
        <v>30</v>
      </c>
      <c r="HR97" s="573">
        <v>2.6416189999999999</v>
      </c>
      <c r="HS97" s="71">
        <v>2.1578029999999999</v>
      </c>
      <c r="IH97" s="273"/>
      <c r="II97" s="385"/>
      <c r="IJ97" s="220"/>
      <c r="IK97" s="12">
        <v>30</v>
      </c>
      <c r="IL97" s="573">
        <v>1.9762870000000001</v>
      </c>
      <c r="IM97" s="71">
        <v>2.1338279999999998</v>
      </c>
      <c r="JB97" s="273"/>
      <c r="JC97" s="385"/>
      <c r="JD97" s="220"/>
      <c r="JE97" s="12">
        <v>30</v>
      </c>
      <c r="JF97" s="573"/>
      <c r="JG97" s="71"/>
      <c r="JV97" s="273"/>
      <c r="JW97" s="385"/>
      <c r="JX97" s="220"/>
      <c r="JY97" s="12">
        <v>30</v>
      </c>
      <c r="JZ97" s="573"/>
      <c r="KA97" s="71"/>
      <c r="KP97" s="273"/>
      <c r="KQ97" s="385"/>
      <c r="KR97" s="220"/>
      <c r="KS97" s="12">
        <v>30</v>
      </c>
      <c r="KT97" s="573"/>
      <c r="KU97" s="71"/>
      <c r="LJ97" s="273"/>
      <c r="LK97" s="385"/>
      <c r="LL97" s="220"/>
      <c r="LM97" s="12">
        <v>30</v>
      </c>
      <c r="LN97" s="573"/>
      <c r="LO97" s="71"/>
      <c r="MD97" s="273"/>
    </row>
    <row r="98" spans="1:342" ht="12.75" customHeight="1" x14ac:dyDescent="0.2">
      <c r="A98" s="494"/>
      <c r="B98" s="12">
        <v>31</v>
      </c>
      <c r="C98" s="69">
        <v>1.2208910000000002</v>
      </c>
      <c r="D98" s="70">
        <v>0.86587159999999996</v>
      </c>
      <c r="E98" s="432"/>
      <c r="F98" s="72">
        <f t="shared" si="0"/>
        <v>1.7996699999999977E-2</v>
      </c>
      <c r="G98" s="67"/>
      <c r="H98" s="67"/>
      <c r="I98" s="67"/>
      <c r="J98" s="67"/>
      <c r="K98" s="67"/>
      <c r="L98" s="67"/>
      <c r="M98" s="67"/>
      <c r="N98" s="67"/>
      <c r="O98" s="67"/>
      <c r="P98" s="67"/>
      <c r="Q98" s="67"/>
      <c r="R98" s="67"/>
      <c r="S98" s="220"/>
      <c r="T98" s="385"/>
      <c r="U98" s="220"/>
      <c r="V98" s="12">
        <v>31</v>
      </c>
      <c r="W98" s="573"/>
      <c r="X98" s="71"/>
      <c r="Y98"/>
      <c r="Z98"/>
      <c r="AA98"/>
      <c r="AB98"/>
      <c r="AC98"/>
      <c r="AD98"/>
      <c r="AE98"/>
      <c r="AF98"/>
      <c r="AG98"/>
      <c r="AH98"/>
      <c r="AI98"/>
      <c r="AJ98"/>
      <c r="AK98"/>
      <c r="AL98"/>
      <c r="AM98" s="220"/>
      <c r="AN98" s="417"/>
      <c r="AO98" s="494"/>
      <c r="AP98" s="12">
        <v>31</v>
      </c>
      <c r="AQ98" s="573">
        <v>2.5983069999999997</v>
      </c>
      <c r="AR98" s="71">
        <v>1.6778729999999999</v>
      </c>
      <c r="AS98" s="432"/>
      <c r="AT98" s="574">
        <f t="shared" si="1"/>
        <v>2.3916000000000048E-2</v>
      </c>
      <c r="AU98" s="67"/>
      <c r="AV98" s="8"/>
      <c r="AW98" s="8"/>
      <c r="AX98" s="8"/>
      <c r="AY98" s="8"/>
      <c r="AZ98" s="8"/>
      <c r="BA98" s="8"/>
      <c r="BB98" s="8"/>
      <c r="BC98" s="8"/>
      <c r="BD98" s="8"/>
      <c r="BE98" s="8"/>
      <c r="BF98" s="8"/>
      <c r="BG98" s="8"/>
      <c r="BH98" s="8"/>
      <c r="BJ98" s="273"/>
      <c r="BK98" s="385"/>
      <c r="BL98" s="494"/>
      <c r="BM98" s="12">
        <v>31</v>
      </c>
      <c r="BN98" s="573">
        <v>3.0765349999999998</v>
      </c>
      <c r="BO98" s="71">
        <v>1.7279169999999999</v>
      </c>
      <c r="CD98" s="273"/>
      <c r="CE98" s="385"/>
      <c r="CF98" s="494"/>
      <c r="CG98" s="12">
        <v>31</v>
      </c>
      <c r="CH98" s="573">
        <v>3.5662570000000002</v>
      </c>
      <c r="CI98" s="71">
        <v>1.2278370000000001</v>
      </c>
      <c r="CX98" s="273"/>
      <c r="CY98" s="385"/>
      <c r="CZ98" s="220"/>
      <c r="DA98" s="12">
        <v>31</v>
      </c>
      <c r="DB98" s="573">
        <v>2.1360239999999999</v>
      </c>
      <c r="DC98" s="71">
        <v>1.47411</v>
      </c>
      <c r="DR98" s="273"/>
      <c r="DS98" s="385"/>
      <c r="DT98" s="220"/>
      <c r="DU98" s="12">
        <v>31</v>
      </c>
      <c r="DV98" s="573">
        <v>2.629454</v>
      </c>
      <c r="DW98" s="71">
        <v>2.083844</v>
      </c>
      <c r="EL98" s="273"/>
      <c r="EM98" s="385"/>
      <c r="EN98" s="220"/>
      <c r="EO98" s="12">
        <v>31</v>
      </c>
      <c r="EP98" s="573">
        <v>2.5983069999999997</v>
      </c>
      <c r="EQ98" s="71">
        <v>1.6778729999999999</v>
      </c>
      <c r="FF98" s="273"/>
      <c r="FG98" s="385"/>
      <c r="FH98" s="220"/>
      <c r="FI98" s="12">
        <v>31</v>
      </c>
      <c r="FJ98" s="573">
        <v>2.789094</v>
      </c>
      <c r="FK98" s="71">
        <v>3.9079609999999998</v>
      </c>
      <c r="FZ98" s="273"/>
      <c r="GA98" s="385"/>
      <c r="GB98" s="220"/>
      <c r="GC98" s="12">
        <v>31</v>
      </c>
      <c r="GD98" s="573">
        <v>3.1193059999999999</v>
      </c>
      <c r="GE98" s="71">
        <v>1.823879</v>
      </c>
      <c r="GT98" s="273"/>
      <c r="GU98" s="385"/>
      <c r="GV98" s="220"/>
      <c r="GW98" s="12">
        <v>31</v>
      </c>
      <c r="GX98" s="573">
        <v>2.1867260000000002</v>
      </c>
      <c r="GY98" s="71">
        <v>1.203802</v>
      </c>
      <c r="HN98" s="273"/>
      <c r="HO98" s="385"/>
      <c r="HP98" s="220"/>
      <c r="HQ98" s="12">
        <v>31</v>
      </c>
      <c r="HR98" s="573">
        <v>2.7562099999999998</v>
      </c>
      <c r="HS98" s="71">
        <v>2.1817790000000001</v>
      </c>
      <c r="IH98" s="273"/>
      <c r="II98" s="385"/>
      <c r="IJ98" s="220"/>
      <c r="IK98" s="12">
        <v>31</v>
      </c>
      <c r="IL98" s="573">
        <v>2.042106</v>
      </c>
      <c r="IM98" s="71">
        <v>2.1638419999999998</v>
      </c>
      <c r="JB98" s="273"/>
      <c r="JC98" s="385"/>
      <c r="JD98" s="220"/>
      <c r="JE98" s="12">
        <v>31</v>
      </c>
      <c r="JF98" s="573"/>
      <c r="JG98" s="71"/>
      <c r="JV98" s="273"/>
      <c r="JW98" s="385"/>
      <c r="JX98" s="220"/>
      <c r="JY98" s="12">
        <v>31</v>
      </c>
      <c r="JZ98" s="573"/>
      <c r="KA98" s="71"/>
      <c r="KP98" s="273"/>
      <c r="KQ98" s="385"/>
      <c r="KR98" s="220"/>
      <c r="KS98" s="12">
        <v>31</v>
      </c>
      <c r="KT98" s="573"/>
      <c r="KU98" s="71"/>
      <c r="LJ98" s="273"/>
      <c r="LK98" s="385"/>
      <c r="LL98" s="220"/>
      <c r="LM98" s="12">
        <v>31</v>
      </c>
      <c r="LN98" s="573"/>
      <c r="LO98" s="71"/>
      <c r="MD98" s="273"/>
    </row>
    <row r="99" spans="1:342" ht="12.75" customHeight="1" x14ac:dyDescent="0.2">
      <c r="A99" s="494"/>
      <c r="B99" s="12">
        <v>32</v>
      </c>
      <c r="C99" s="69">
        <v>1.263854</v>
      </c>
      <c r="D99" s="70">
        <v>0.88386819999999999</v>
      </c>
      <c r="E99" s="432"/>
      <c r="F99" s="72">
        <f t="shared" si="0"/>
        <v>1.7996600000000029E-2</v>
      </c>
      <c r="G99" s="67"/>
      <c r="H99" s="67"/>
      <c r="I99" s="67"/>
      <c r="J99" s="67"/>
      <c r="K99" s="67"/>
      <c r="L99" s="67"/>
      <c r="M99" s="67"/>
      <c r="N99" s="67"/>
      <c r="O99" s="67"/>
      <c r="P99" s="67"/>
      <c r="Q99" s="67"/>
      <c r="R99" s="67"/>
      <c r="S99" s="220"/>
      <c r="T99" s="385"/>
      <c r="U99" s="220"/>
      <c r="V99" s="12">
        <v>32</v>
      </c>
      <c r="W99" s="573"/>
      <c r="X99" s="71"/>
      <c r="Y99"/>
      <c r="Z99"/>
      <c r="AA99"/>
      <c r="AB99"/>
      <c r="AC99"/>
      <c r="AD99"/>
      <c r="AE99"/>
      <c r="AF99"/>
      <c r="AG99"/>
      <c r="AH99"/>
      <c r="AI99"/>
      <c r="AJ99"/>
      <c r="AK99"/>
      <c r="AL99"/>
      <c r="AM99" s="220"/>
      <c r="AN99" s="417"/>
      <c r="AO99" s="494"/>
      <c r="AP99" s="12">
        <v>32</v>
      </c>
      <c r="AQ99" s="573">
        <v>2.6828719999999997</v>
      </c>
      <c r="AR99" s="71">
        <v>1.701908</v>
      </c>
      <c r="AS99" s="432"/>
      <c r="AT99" s="574">
        <f t="shared" si="1"/>
        <v>2.4035000000000029E-2</v>
      </c>
      <c r="AU99" s="67"/>
      <c r="AV99" s="8"/>
      <c r="AW99" s="8"/>
      <c r="AX99" s="8"/>
      <c r="AY99" s="8"/>
      <c r="AZ99" s="8"/>
      <c r="BA99" s="8"/>
      <c r="BB99" s="8"/>
      <c r="BC99" s="8"/>
      <c r="BD99" s="8"/>
      <c r="BE99" s="8"/>
      <c r="BF99" s="8"/>
      <c r="BG99" s="8"/>
      <c r="BH99" s="8"/>
      <c r="BJ99" s="273"/>
      <c r="BK99" s="385"/>
      <c r="BL99" s="494"/>
      <c r="BM99" s="12">
        <v>32</v>
      </c>
      <c r="BN99" s="573">
        <v>3.1814749999999998</v>
      </c>
      <c r="BO99" s="71">
        <v>1.755898</v>
      </c>
      <c r="CD99" s="273"/>
      <c r="CE99" s="385"/>
      <c r="CF99" s="494"/>
      <c r="CG99" s="12">
        <v>32</v>
      </c>
      <c r="CH99" s="573">
        <v>3.6757029999999999</v>
      </c>
      <c r="CI99" s="71">
        <v>1.259884</v>
      </c>
      <c r="CX99" s="273"/>
      <c r="CY99" s="385"/>
      <c r="CZ99" s="220"/>
      <c r="DA99" s="12">
        <v>32</v>
      </c>
      <c r="DB99" s="573">
        <v>2.202461</v>
      </c>
      <c r="DC99" s="71">
        <v>1.5140499999999999</v>
      </c>
      <c r="DR99" s="273"/>
      <c r="DS99" s="385"/>
      <c r="DT99" s="220"/>
      <c r="DU99" s="12">
        <v>32</v>
      </c>
      <c r="DV99" s="573">
        <v>2.7482660000000001</v>
      </c>
      <c r="DW99" s="71">
        <v>2.1118250000000001</v>
      </c>
      <c r="EL99" s="273"/>
      <c r="EM99" s="385"/>
      <c r="EN99" s="220"/>
      <c r="EO99" s="12">
        <v>32</v>
      </c>
      <c r="EP99" s="573">
        <v>2.6828719999999997</v>
      </c>
      <c r="EQ99" s="71">
        <v>1.701908</v>
      </c>
      <c r="FF99" s="273"/>
      <c r="FG99" s="385"/>
      <c r="FH99" s="220"/>
      <c r="FI99" s="12">
        <v>32</v>
      </c>
      <c r="FJ99" s="573">
        <v>2.8783939999999997</v>
      </c>
      <c r="FK99" s="71">
        <v>3.9498739999999999</v>
      </c>
      <c r="FZ99" s="273"/>
      <c r="GA99" s="385"/>
      <c r="GB99" s="220"/>
      <c r="GC99" s="12">
        <v>32</v>
      </c>
      <c r="GD99" s="573">
        <v>3.2547330000000003</v>
      </c>
      <c r="GE99" s="71">
        <v>1.8638779999999999</v>
      </c>
      <c r="GT99" s="273"/>
      <c r="GU99" s="385"/>
      <c r="GV99" s="220"/>
      <c r="GW99" s="12">
        <v>32</v>
      </c>
      <c r="GX99" s="573">
        <v>2.2593209999999999</v>
      </c>
      <c r="GY99" s="71">
        <v>1.2238910000000001</v>
      </c>
      <c r="HN99" s="273"/>
      <c r="HO99" s="385"/>
      <c r="HP99" s="220"/>
      <c r="HQ99" s="12">
        <v>32</v>
      </c>
      <c r="HR99" s="573">
        <v>2.8729209999999998</v>
      </c>
      <c r="HS99" s="71">
        <v>2.2058140000000002</v>
      </c>
      <c r="IH99" s="273"/>
      <c r="II99" s="385"/>
      <c r="IJ99" s="220"/>
      <c r="IK99" s="12">
        <v>32</v>
      </c>
      <c r="IL99" s="573">
        <v>2.107993</v>
      </c>
      <c r="IM99" s="71">
        <v>2.1938559999999998</v>
      </c>
      <c r="JB99" s="273"/>
      <c r="JC99" s="385"/>
      <c r="JD99" s="220"/>
      <c r="JE99" s="12">
        <v>32</v>
      </c>
      <c r="JF99" s="573"/>
      <c r="JG99" s="71"/>
      <c r="JV99" s="273"/>
      <c r="JW99" s="385"/>
      <c r="JX99" s="220"/>
      <c r="JY99" s="12">
        <v>32</v>
      </c>
      <c r="JZ99" s="573"/>
      <c r="KA99" s="71"/>
      <c r="KP99" s="273"/>
      <c r="KQ99" s="385"/>
      <c r="KR99" s="220"/>
      <c r="KS99" s="12">
        <v>32</v>
      </c>
      <c r="KT99" s="573"/>
      <c r="KU99" s="71"/>
      <c r="LJ99" s="273"/>
      <c r="LK99" s="385"/>
      <c r="LL99" s="220"/>
      <c r="LM99" s="12">
        <v>32</v>
      </c>
      <c r="LN99" s="573"/>
      <c r="LO99" s="71"/>
      <c r="MD99" s="273"/>
    </row>
    <row r="100" spans="1:342" ht="12.75" customHeight="1" x14ac:dyDescent="0.2">
      <c r="A100" s="494"/>
      <c r="B100" s="12">
        <v>33</v>
      </c>
      <c r="C100" s="69">
        <v>1.30626</v>
      </c>
      <c r="D100" s="70">
        <v>0.90198440000000002</v>
      </c>
      <c r="E100" s="432"/>
      <c r="F100" s="72">
        <f t="shared" si="0"/>
        <v>1.8116200000000027E-2</v>
      </c>
      <c r="G100" s="67"/>
      <c r="H100" s="67"/>
      <c r="I100" s="67"/>
      <c r="J100" s="67"/>
      <c r="K100" s="67"/>
      <c r="L100" s="67"/>
      <c r="M100" s="67"/>
      <c r="N100" s="67"/>
      <c r="O100" s="67"/>
      <c r="P100" s="67"/>
      <c r="Q100" s="67"/>
      <c r="R100" s="67"/>
      <c r="S100" s="220"/>
      <c r="T100" s="385"/>
      <c r="U100" s="220"/>
      <c r="V100" s="12">
        <v>33</v>
      </c>
      <c r="W100" s="573"/>
      <c r="X100" s="71"/>
      <c r="Y100"/>
      <c r="Z100"/>
      <c r="AA100"/>
      <c r="AB100"/>
      <c r="AC100"/>
      <c r="AD100"/>
      <c r="AE100"/>
      <c r="AF100"/>
      <c r="AG100"/>
      <c r="AH100"/>
      <c r="AI100"/>
      <c r="AJ100"/>
      <c r="AK100"/>
      <c r="AL100"/>
      <c r="AM100" s="220"/>
      <c r="AN100" s="417"/>
      <c r="AO100" s="494"/>
      <c r="AP100" s="12">
        <v>33</v>
      </c>
      <c r="AQ100" s="573">
        <v>2.7675160000000001</v>
      </c>
      <c r="AR100" s="71">
        <v>1.725884</v>
      </c>
      <c r="AS100" s="432"/>
      <c r="AT100" s="574">
        <f t="shared" si="1"/>
        <v>2.3975999999999997E-2</v>
      </c>
      <c r="AU100" s="67"/>
      <c r="AV100" s="8"/>
      <c r="AW100" s="8"/>
      <c r="AX100" s="8"/>
      <c r="AY100" s="8"/>
      <c r="AZ100" s="8"/>
      <c r="BA100" s="8"/>
      <c r="BB100" s="8"/>
      <c r="BC100" s="8"/>
      <c r="BD100" s="8"/>
      <c r="BE100" s="8"/>
      <c r="BF100" s="8"/>
      <c r="BG100" s="8"/>
      <c r="BH100" s="8"/>
      <c r="BJ100" s="273"/>
      <c r="BK100" s="385"/>
      <c r="BL100" s="494"/>
      <c r="BM100" s="12">
        <v>33</v>
      </c>
      <c r="BN100" s="573">
        <v>3.2876509999999999</v>
      </c>
      <c r="BO100" s="71">
        <v>1.7839989999999999</v>
      </c>
      <c r="CD100" s="273"/>
      <c r="CE100" s="385"/>
      <c r="CF100" s="494"/>
      <c r="CG100" s="12">
        <v>33</v>
      </c>
      <c r="CH100" s="573">
        <v>3.784608</v>
      </c>
      <c r="CI100" s="71">
        <v>1.2918719999999999</v>
      </c>
      <c r="CX100" s="273"/>
      <c r="CY100" s="385"/>
      <c r="CZ100" s="220"/>
      <c r="DA100" s="12">
        <v>33</v>
      </c>
      <c r="DB100" s="573">
        <v>2.2688410000000001</v>
      </c>
      <c r="DC100" s="71">
        <v>1.554049</v>
      </c>
      <c r="DR100" s="273"/>
      <c r="DS100" s="385"/>
      <c r="DT100" s="220"/>
      <c r="DU100" s="12">
        <v>33</v>
      </c>
      <c r="DV100" s="573">
        <v>2.8669579999999999</v>
      </c>
      <c r="DW100" s="71">
        <v>2.139926</v>
      </c>
      <c r="EL100" s="273"/>
      <c r="EM100" s="385"/>
      <c r="EN100" s="220"/>
      <c r="EO100" s="12">
        <v>33</v>
      </c>
      <c r="EP100" s="573">
        <v>2.7675160000000001</v>
      </c>
      <c r="EQ100" s="71">
        <v>1.725884</v>
      </c>
      <c r="FF100" s="273"/>
      <c r="FG100" s="385"/>
      <c r="FH100" s="220"/>
      <c r="FI100" s="12">
        <v>33</v>
      </c>
      <c r="FJ100" s="573">
        <v>2.967222</v>
      </c>
      <c r="FK100" s="71">
        <v>3.991965</v>
      </c>
      <c r="FZ100" s="273"/>
      <c r="GA100" s="385"/>
      <c r="GB100" s="220"/>
      <c r="GC100" s="12">
        <v>33</v>
      </c>
      <c r="GD100" s="573">
        <v>3.3932710000000004</v>
      </c>
      <c r="GE100" s="71">
        <v>1.903877</v>
      </c>
      <c r="GT100" s="273"/>
      <c r="GU100" s="385"/>
      <c r="GV100" s="220"/>
      <c r="GW100" s="12">
        <v>33</v>
      </c>
      <c r="GX100" s="573">
        <v>2.332697</v>
      </c>
      <c r="GY100" s="71">
        <v>1.2439210000000001</v>
      </c>
      <c r="HN100" s="273"/>
      <c r="HO100" s="385"/>
      <c r="HP100" s="220"/>
      <c r="HQ100" s="12">
        <v>33</v>
      </c>
      <c r="HR100" s="573">
        <v>2.9904060000000001</v>
      </c>
      <c r="HS100" s="71">
        <v>2.2297899999999999</v>
      </c>
      <c r="IH100" s="273"/>
      <c r="II100" s="385"/>
      <c r="IJ100" s="220"/>
      <c r="IK100" s="12">
        <v>33</v>
      </c>
      <c r="IL100" s="573">
        <v>2.1734940000000003</v>
      </c>
      <c r="IM100" s="71">
        <v>2.2238699999999998</v>
      </c>
      <c r="JB100" s="273"/>
      <c r="JC100" s="385"/>
      <c r="JD100" s="220"/>
      <c r="JE100" s="12">
        <v>33</v>
      </c>
      <c r="JF100" s="573"/>
      <c r="JG100" s="71"/>
      <c r="JV100" s="273"/>
      <c r="JW100" s="385"/>
      <c r="JX100" s="220"/>
      <c r="JY100" s="12">
        <v>33</v>
      </c>
      <c r="JZ100" s="573"/>
      <c r="KA100" s="71"/>
      <c r="KP100" s="273"/>
      <c r="KQ100" s="385"/>
      <c r="KR100" s="220"/>
      <c r="KS100" s="12">
        <v>33</v>
      </c>
      <c r="KT100" s="573"/>
      <c r="KU100" s="71"/>
      <c r="LJ100" s="273"/>
      <c r="LK100" s="385"/>
      <c r="LL100" s="220"/>
      <c r="LM100" s="12">
        <v>33</v>
      </c>
      <c r="LN100" s="573"/>
      <c r="LO100" s="71"/>
      <c r="MD100" s="273"/>
    </row>
    <row r="101" spans="1:342" ht="12.75" customHeight="1" x14ac:dyDescent="0.2">
      <c r="A101" s="494"/>
      <c r="B101" s="12">
        <v>34</v>
      </c>
      <c r="C101" s="69">
        <v>1.3477600000000001</v>
      </c>
      <c r="D101" s="70">
        <v>0.92004079999999999</v>
      </c>
      <c r="E101" s="432"/>
      <c r="F101" s="72">
        <f t="shared" si="0"/>
        <v>1.8056399999999972E-2</v>
      </c>
      <c r="G101" s="67"/>
      <c r="H101" s="67"/>
      <c r="I101" s="67"/>
      <c r="J101" s="67"/>
      <c r="K101" s="67"/>
      <c r="L101" s="67"/>
      <c r="M101" s="67"/>
      <c r="N101" s="67"/>
      <c r="O101" s="67"/>
      <c r="P101" s="67"/>
      <c r="Q101" s="67"/>
      <c r="R101" s="67"/>
      <c r="S101" s="220"/>
      <c r="T101" s="385"/>
      <c r="U101" s="220"/>
      <c r="V101" s="12">
        <v>34</v>
      </c>
      <c r="W101" s="573"/>
      <c r="X101" s="71"/>
      <c r="Y101"/>
      <c r="Z101"/>
      <c r="AA101"/>
      <c r="AB101"/>
      <c r="AC101"/>
      <c r="AD101"/>
      <c r="AE101"/>
      <c r="AF101"/>
      <c r="AG101"/>
      <c r="AH101"/>
      <c r="AI101"/>
      <c r="AJ101"/>
      <c r="AK101"/>
      <c r="AL101"/>
      <c r="AM101" s="220"/>
      <c r="AN101" s="417"/>
      <c r="AO101" s="494"/>
      <c r="AP101" s="12">
        <v>34</v>
      </c>
      <c r="AQ101" s="573">
        <v>2.8521269999999999</v>
      </c>
      <c r="AR101" s="71">
        <v>1.749919</v>
      </c>
      <c r="AS101" s="432"/>
      <c r="AT101" s="574">
        <f t="shared" si="1"/>
        <v>2.4035000000000029E-2</v>
      </c>
      <c r="AU101" s="67"/>
      <c r="AV101" s="8"/>
      <c r="AW101" s="8"/>
      <c r="AX101" s="8"/>
      <c r="AY101" s="8"/>
      <c r="AZ101" s="8"/>
      <c r="BA101" s="8"/>
      <c r="BB101" s="8"/>
      <c r="BC101" s="8"/>
      <c r="BD101" s="8"/>
      <c r="BE101" s="8"/>
      <c r="BF101" s="8"/>
      <c r="BG101" s="8"/>
      <c r="BH101" s="8"/>
      <c r="BJ101" s="273"/>
      <c r="BK101" s="385"/>
      <c r="BL101" s="494"/>
      <c r="BM101" s="12">
        <v>34</v>
      </c>
      <c r="BN101" s="573">
        <v>3.3934259999999998</v>
      </c>
      <c r="BO101" s="71">
        <v>1.8118609999999999</v>
      </c>
      <c r="CD101" s="273"/>
      <c r="CE101" s="385"/>
      <c r="CF101" s="494"/>
      <c r="CG101" s="12">
        <v>34</v>
      </c>
      <c r="CH101" s="573">
        <v>3.8945690000000002</v>
      </c>
      <c r="CI101" s="71">
        <v>1.3238589999999999</v>
      </c>
      <c r="CX101" s="273"/>
      <c r="CY101" s="385"/>
      <c r="CZ101" s="220"/>
      <c r="DA101" s="12">
        <v>34</v>
      </c>
      <c r="DB101" s="573">
        <v>2.3340100000000001</v>
      </c>
      <c r="DC101" s="71">
        <v>1.593988</v>
      </c>
      <c r="DR101" s="273"/>
      <c r="DS101" s="385"/>
      <c r="DT101" s="220"/>
      <c r="DU101" s="12">
        <v>34</v>
      </c>
      <c r="DV101" s="573">
        <v>2.9859720000000003</v>
      </c>
      <c r="DW101" s="71">
        <v>2.1678480000000002</v>
      </c>
      <c r="EL101" s="273"/>
      <c r="EM101" s="385"/>
      <c r="EN101" s="220"/>
      <c r="EO101" s="12">
        <v>34</v>
      </c>
      <c r="EP101" s="573">
        <v>2.8521269999999999</v>
      </c>
      <c r="EQ101" s="71">
        <v>1.749919</v>
      </c>
      <c r="FF101" s="273"/>
      <c r="FG101" s="385"/>
      <c r="FH101" s="220"/>
      <c r="FI101" s="12">
        <v>34</v>
      </c>
      <c r="FJ101" s="573">
        <v>3.0578569999999998</v>
      </c>
      <c r="FK101" s="71">
        <v>4.0339980000000004</v>
      </c>
      <c r="FZ101" s="273"/>
      <c r="GA101" s="385"/>
      <c r="GB101" s="220"/>
      <c r="GC101" s="12">
        <v>34</v>
      </c>
      <c r="GD101" s="573">
        <v>3.5310779999999999</v>
      </c>
      <c r="GE101" s="71">
        <v>1.943757</v>
      </c>
      <c r="GT101" s="273"/>
      <c r="GU101" s="385"/>
      <c r="GV101" s="220"/>
      <c r="GW101" s="12">
        <v>34</v>
      </c>
      <c r="GX101" s="573">
        <v>2.4057240000000002</v>
      </c>
      <c r="GY101" s="71">
        <v>1.26383</v>
      </c>
      <c r="HN101" s="273"/>
      <c r="HO101" s="385"/>
      <c r="HP101" s="220"/>
      <c r="HQ101" s="12">
        <v>34</v>
      </c>
      <c r="HR101" s="573">
        <v>3.1088369999999999</v>
      </c>
      <c r="HS101" s="71">
        <v>2.253825</v>
      </c>
      <c r="IH101" s="273"/>
      <c r="II101" s="385"/>
      <c r="IJ101" s="220"/>
      <c r="IK101" s="12">
        <v>34</v>
      </c>
      <c r="IL101" s="573">
        <v>2.2401080000000002</v>
      </c>
      <c r="IM101" s="71">
        <v>2.2538849999999999</v>
      </c>
      <c r="JB101" s="273"/>
      <c r="JC101" s="385"/>
      <c r="JD101" s="220"/>
      <c r="JE101" s="12">
        <v>34</v>
      </c>
      <c r="JF101" s="573"/>
      <c r="JG101" s="71"/>
      <c r="JV101" s="273"/>
      <c r="JW101" s="385"/>
      <c r="JX101" s="220"/>
      <c r="JY101" s="12">
        <v>34</v>
      </c>
      <c r="JZ101" s="573"/>
      <c r="KA101" s="71"/>
      <c r="KP101" s="273"/>
      <c r="KQ101" s="385"/>
      <c r="KR101" s="220"/>
      <c r="KS101" s="12">
        <v>34</v>
      </c>
      <c r="KT101" s="573"/>
      <c r="KU101" s="71"/>
      <c r="LJ101" s="273"/>
      <c r="LK101" s="385"/>
      <c r="LL101" s="220"/>
      <c r="LM101" s="12">
        <v>34</v>
      </c>
      <c r="LN101" s="573"/>
      <c r="LO101" s="71"/>
      <c r="MD101" s="273"/>
    </row>
    <row r="102" spans="1:342" ht="12.75" customHeight="1" x14ac:dyDescent="0.2">
      <c r="A102" s="494"/>
      <c r="B102" s="12">
        <v>35</v>
      </c>
      <c r="C102" s="69">
        <v>1.3896410000000001</v>
      </c>
      <c r="D102" s="70">
        <v>0.93803749999999997</v>
      </c>
      <c r="E102" s="432"/>
      <c r="F102" s="72">
        <f t="shared" si="0"/>
        <v>1.7996699999999977E-2</v>
      </c>
      <c r="G102" s="67"/>
      <c r="H102" s="67"/>
      <c r="I102" s="67"/>
      <c r="J102" s="67"/>
      <c r="K102" s="67"/>
      <c r="L102" s="67"/>
      <c r="M102" s="67"/>
      <c r="N102" s="67"/>
      <c r="O102" s="67"/>
      <c r="P102" s="67"/>
      <c r="Q102" s="67"/>
      <c r="R102" s="67"/>
      <c r="S102" s="220"/>
      <c r="T102" s="385"/>
      <c r="U102" s="220"/>
      <c r="V102" s="12">
        <v>35</v>
      </c>
      <c r="W102" s="573"/>
      <c r="X102" s="71"/>
      <c r="Y102"/>
      <c r="Z102"/>
      <c r="AA102"/>
      <c r="AB102"/>
      <c r="AC102"/>
      <c r="AD102"/>
      <c r="AE102"/>
      <c r="AF102"/>
      <c r="AG102"/>
      <c r="AH102"/>
      <c r="AI102"/>
      <c r="AJ102"/>
      <c r="AK102"/>
      <c r="AL102"/>
      <c r="AM102" s="220"/>
      <c r="AN102" s="417"/>
      <c r="AO102" s="494"/>
      <c r="AP102" s="12">
        <v>35</v>
      </c>
      <c r="AQ102" s="573">
        <v>2.937192</v>
      </c>
      <c r="AR102" s="71">
        <v>1.773954</v>
      </c>
      <c r="AS102" s="432"/>
      <c r="AT102" s="574">
        <f t="shared" si="1"/>
        <v>2.4035000000000029E-2</v>
      </c>
      <c r="AU102" s="67"/>
      <c r="AV102" s="8"/>
      <c r="AW102" s="8"/>
      <c r="AX102" s="8"/>
      <c r="AY102" s="8"/>
      <c r="AZ102" s="8"/>
      <c r="BA102" s="8"/>
      <c r="BB102" s="8"/>
      <c r="BC102" s="8"/>
      <c r="BD102" s="8"/>
      <c r="BE102" s="8"/>
      <c r="BF102" s="8"/>
      <c r="BG102" s="8"/>
      <c r="BH102" s="8"/>
      <c r="BJ102" s="273"/>
      <c r="BK102" s="385"/>
      <c r="BL102" s="494"/>
      <c r="BM102" s="12">
        <v>35</v>
      </c>
      <c r="BN102" s="573">
        <v>3.49987</v>
      </c>
      <c r="BO102" s="71">
        <v>1.8399019999999999</v>
      </c>
      <c r="CD102" s="273"/>
      <c r="CE102" s="385"/>
      <c r="CF102" s="494"/>
      <c r="CG102" s="12">
        <v>35</v>
      </c>
      <c r="CH102" s="573">
        <v>4.003806</v>
      </c>
      <c r="CI102" s="71">
        <v>1.3558460000000001</v>
      </c>
      <c r="CX102" s="273"/>
      <c r="CY102" s="385"/>
      <c r="CZ102" s="220"/>
      <c r="DA102" s="12">
        <v>35</v>
      </c>
      <c r="DB102" s="573">
        <v>2.3999779999999999</v>
      </c>
      <c r="DC102" s="71">
        <v>1.6339269999999999</v>
      </c>
      <c r="DR102" s="273"/>
      <c r="DS102" s="385"/>
      <c r="DT102" s="220"/>
      <c r="DU102" s="12">
        <v>35</v>
      </c>
      <c r="DV102" s="573">
        <v>3.1038950000000001</v>
      </c>
      <c r="DW102" s="71">
        <v>2.1957689999999999</v>
      </c>
      <c r="EL102" s="273"/>
      <c r="EM102" s="385"/>
      <c r="EN102" s="220"/>
      <c r="EO102" s="12">
        <v>35</v>
      </c>
      <c r="EP102" s="573">
        <v>2.937192</v>
      </c>
      <c r="EQ102" s="71">
        <v>1.773954</v>
      </c>
      <c r="FF102" s="273"/>
      <c r="FG102" s="385"/>
      <c r="FH102" s="220"/>
      <c r="FI102" s="12">
        <v>35</v>
      </c>
      <c r="FJ102" s="573">
        <v>3.1476480000000002</v>
      </c>
      <c r="FK102" s="71">
        <v>4.0759699999999999</v>
      </c>
      <c r="FZ102" s="273"/>
      <c r="GA102" s="385"/>
      <c r="GB102" s="220"/>
      <c r="GC102" s="12">
        <v>35</v>
      </c>
      <c r="GD102" s="573">
        <v>3.6714370000000001</v>
      </c>
      <c r="GE102" s="71">
        <v>1.9838750000000001</v>
      </c>
      <c r="GT102" s="273"/>
      <c r="GU102" s="385"/>
      <c r="GV102" s="220"/>
      <c r="GW102" s="12">
        <v>35</v>
      </c>
      <c r="GX102" s="573">
        <v>2.4790890000000001</v>
      </c>
      <c r="GY102" s="71">
        <v>1.2838000000000001</v>
      </c>
      <c r="HN102" s="273"/>
      <c r="HO102" s="385"/>
      <c r="HP102" s="220"/>
      <c r="HQ102" s="12">
        <v>35</v>
      </c>
      <c r="HR102" s="573">
        <v>3.2285729999999999</v>
      </c>
      <c r="HS102" s="71">
        <v>2.27786</v>
      </c>
      <c r="IH102" s="273"/>
      <c r="II102" s="385"/>
      <c r="IJ102" s="220"/>
      <c r="IK102" s="12">
        <v>35</v>
      </c>
      <c r="IL102" s="573">
        <v>2.3061430000000001</v>
      </c>
      <c r="IM102" s="71">
        <v>2.2839589999999999</v>
      </c>
      <c r="JB102" s="273"/>
      <c r="JC102" s="385"/>
      <c r="JD102" s="220"/>
      <c r="JE102" s="12">
        <v>35</v>
      </c>
      <c r="JF102" s="573"/>
      <c r="JG102" s="71"/>
      <c r="JV102" s="273"/>
      <c r="JW102" s="385"/>
      <c r="JX102" s="220"/>
      <c r="JY102" s="12">
        <v>35</v>
      </c>
      <c r="JZ102" s="573"/>
      <c r="KA102" s="71"/>
      <c r="KP102" s="273"/>
      <c r="KQ102" s="385"/>
      <c r="KR102" s="220"/>
      <c r="KS102" s="12">
        <v>35</v>
      </c>
      <c r="KT102" s="573"/>
      <c r="KU102" s="71"/>
      <c r="LJ102" s="273"/>
      <c r="LK102" s="385"/>
      <c r="LL102" s="220"/>
      <c r="LM102" s="12">
        <v>35</v>
      </c>
      <c r="LN102" s="573"/>
      <c r="LO102" s="71"/>
      <c r="MD102" s="273"/>
    </row>
    <row r="103" spans="1:342" ht="12.75" customHeight="1" x14ac:dyDescent="0.2">
      <c r="A103" s="494"/>
      <c r="B103" s="12">
        <v>36</v>
      </c>
      <c r="C103" s="69">
        <v>1.432696</v>
      </c>
      <c r="D103" s="70">
        <v>0.9560341</v>
      </c>
      <c r="E103" s="432"/>
      <c r="F103" s="72">
        <f t="shared" si="0"/>
        <v>1.7996600000000029E-2</v>
      </c>
      <c r="G103" s="67"/>
      <c r="H103" s="67"/>
      <c r="I103" s="67"/>
      <c r="J103" s="67"/>
      <c r="K103" s="67"/>
      <c r="L103" s="67"/>
      <c r="M103" s="67"/>
      <c r="N103" s="67"/>
      <c r="O103" s="67"/>
      <c r="P103" s="67"/>
      <c r="Q103" s="67"/>
      <c r="R103" s="67"/>
      <c r="S103" s="220"/>
      <c r="T103" s="385"/>
      <c r="U103" s="220"/>
      <c r="V103" s="12">
        <v>36</v>
      </c>
      <c r="W103" s="573"/>
      <c r="X103" s="71"/>
      <c r="Y103"/>
      <c r="Z103"/>
      <c r="AA103"/>
      <c r="AB103"/>
      <c r="AC103"/>
      <c r="AD103"/>
      <c r="AE103"/>
      <c r="AF103"/>
      <c r="AG103"/>
      <c r="AH103"/>
      <c r="AI103"/>
      <c r="AJ103"/>
      <c r="AK103"/>
      <c r="AL103"/>
      <c r="AM103" s="220"/>
      <c r="AN103" s="417"/>
      <c r="AO103" s="494"/>
      <c r="AP103" s="12">
        <v>36</v>
      </c>
      <c r="AQ103" s="573">
        <v>3.0222950000000002</v>
      </c>
      <c r="AR103" s="71">
        <v>1.79793</v>
      </c>
      <c r="AS103" s="432"/>
      <c r="AT103" s="574">
        <f t="shared" si="1"/>
        <v>2.3975999999999997E-2</v>
      </c>
      <c r="AU103" s="67"/>
      <c r="AV103" s="8"/>
      <c r="AW103" s="8"/>
      <c r="AX103" s="8"/>
      <c r="AY103" s="8"/>
      <c r="AZ103" s="8"/>
      <c r="BA103" s="8"/>
      <c r="BB103" s="8"/>
      <c r="BC103" s="8"/>
      <c r="BD103" s="8"/>
      <c r="BE103" s="8"/>
      <c r="BF103" s="8"/>
      <c r="BG103" s="8"/>
      <c r="BH103" s="8"/>
      <c r="BJ103" s="273"/>
      <c r="BK103" s="385"/>
      <c r="BL103" s="494"/>
      <c r="BM103" s="12">
        <v>36</v>
      </c>
      <c r="BN103" s="573">
        <v>3.606271</v>
      </c>
      <c r="BO103" s="71">
        <v>1.8678239999999999</v>
      </c>
      <c r="CD103" s="273"/>
      <c r="CE103" s="385"/>
      <c r="CF103" s="494"/>
      <c r="CG103" s="12">
        <v>36</v>
      </c>
      <c r="CH103" s="573">
        <v>4.1135710000000003</v>
      </c>
      <c r="CI103" s="71">
        <v>1.3877740000000001</v>
      </c>
      <c r="CX103" s="273"/>
      <c r="CY103" s="385"/>
      <c r="CZ103" s="220"/>
      <c r="DA103" s="12">
        <v>36</v>
      </c>
      <c r="DB103" s="573">
        <v>2.4652280000000002</v>
      </c>
      <c r="DC103" s="71">
        <v>1.6739269999999999</v>
      </c>
      <c r="DR103" s="273"/>
      <c r="DS103" s="385"/>
      <c r="DT103" s="220"/>
      <c r="DU103" s="12">
        <v>36</v>
      </c>
      <c r="DV103" s="573">
        <v>3.221848</v>
      </c>
      <c r="DW103" s="71">
        <v>2.223751</v>
      </c>
      <c r="EL103" s="273"/>
      <c r="EM103" s="385"/>
      <c r="EN103" s="220"/>
      <c r="EO103" s="12">
        <v>36</v>
      </c>
      <c r="EP103" s="573">
        <v>3.0222950000000002</v>
      </c>
      <c r="EQ103" s="71">
        <v>1.79793</v>
      </c>
      <c r="FF103" s="273"/>
      <c r="FG103" s="385"/>
      <c r="FH103" s="220"/>
      <c r="FI103" s="12">
        <v>36</v>
      </c>
      <c r="FJ103" s="573">
        <v>3.2386219999999999</v>
      </c>
      <c r="FK103" s="71">
        <v>4.1179420000000002</v>
      </c>
      <c r="FZ103" s="273"/>
      <c r="GA103" s="385"/>
      <c r="GB103" s="220"/>
      <c r="GC103" s="12">
        <v>36</v>
      </c>
      <c r="GD103" s="573">
        <v>3.8122229999999999</v>
      </c>
      <c r="GE103" s="71">
        <v>2.0239940000000001</v>
      </c>
      <c r="GT103" s="273"/>
      <c r="GU103" s="385"/>
      <c r="GV103" s="220"/>
      <c r="GW103" s="12">
        <v>36</v>
      </c>
      <c r="GX103" s="573">
        <v>2.5522550000000002</v>
      </c>
      <c r="GY103" s="71">
        <v>1.30383</v>
      </c>
      <c r="HN103" s="273"/>
      <c r="HO103" s="385"/>
      <c r="HP103" s="220"/>
      <c r="HQ103" s="12">
        <v>36</v>
      </c>
      <c r="HR103" s="573">
        <v>3.3501030000000003</v>
      </c>
      <c r="HS103" s="71">
        <v>2.3018960000000002</v>
      </c>
      <c r="IH103" s="273"/>
      <c r="II103" s="385"/>
      <c r="IJ103" s="220"/>
      <c r="IK103" s="12">
        <v>36</v>
      </c>
      <c r="IL103" s="573">
        <v>2.3723730000000001</v>
      </c>
      <c r="IM103" s="71">
        <v>2.3139129999999999</v>
      </c>
      <c r="JB103" s="273"/>
      <c r="JC103" s="385"/>
      <c r="JD103" s="220"/>
      <c r="JE103" s="12">
        <v>36</v>
      </c>
      <c r="JF103" s="573"/>
      <c r="JG103" s="71"/>
      <c r="JV103" s="273"/>
      <c r="JW103" s="385"/>
      <c r="JX103" s="220"/>
      <c r="JY103" s="12">
        <v>36</v>
      </c>
      <c r="JZ103" s="573"/>
      <c r="KA103" s="71"/>
      <c r="KP103" s="273"/>
      <c r="KQ103" s="385"/>
      <c r="KR103" s="220"/>
      <c r="KS103" s="12">
        <v>36</v>
      </c>
      <c r="KT103" s="573"/>
      <c r="KU103" s="71"/>
      <c r="LJ103" s="273"/>
      <c r="LK103" s="385"/>
      <c r="LL103" s="220"/>
      <c r="LM103" s="12">
        <v>36</v>
      </c>
      <c r="LN103" s="573"/>
      <c r="LO103" s="71"/>
      <c r="MD103" s="273"/>
    </row>
    <row r="104" spans="1:342" ht="12.75" customHeight="1" x14ac:dyDescent="0.2">
      <c r="A104" s="494"/>
      <c r="B104" s="12">
        <v>37</v>
      </c>
      <c r="C104" s="69">
        <v>1.4750380000000001</v>
      </c>
      <c r="D104" s="70">
        <v>0.97403079999999997</v>
      </c>
      <c r="E104" s="432"/>
      <c r="F104" s="72">
        <f t="shared" si="0"/>
        <v>1.7996699999999977E-2</v>
      </c>
      <c r="G104" s="67"/>
      <c r="H104" s="67"/>
      <c r="I104" s="67"/>
      <c r="J104" s="67"/>
      <c r="K104" s="67"/>
      <c r="L104" s="67"/>
      <c r="M104" s="67"/>
      <c r="N104" s="67"/>
      <c r="O104" s="67"/>
      <c r="P104" s="67"/>
      <c r="Q104" s="67"/>
      <c r="R104" s="67"/>
      <c r="S104" s="220"/>
      <c r="T104" s="385"/>
      <c r="U104" s="220"/>
      <c r="V104" s="12">
        <v>37</v>
      </c>
      <c r="W104" s="573"/>
      <c r="X104" s="71"/>
      <c r="Y104"/>
      <c r="Z104"/>
      <c r="AA104"/>
      <c r="AB104"/>
      <c r="AC104"/>
      <c r="AD104"/>
      <c r="AE104"/>
      <c r="AF104"/>
      <c r="AG104"/>
      <c r="AH104"/>
      <c r="AI104"/>
      <c r="AJ104"/>
      <c r="AK104"/>
      <c r="AL104"/>
      <c r="AM104" s="220"/>
      <c r="AN104" s="417"/>
      <c r="AO104" s="494"/>
      <c r="AP104" s="12">
        <v>37</v>
      </c>
      <c r="AQ104" s="573">
        <v>3.1078800000000002</v>
      </c>
      <c r="AR104" s="71">
        <v>1.8218460000000001</v>
      </c>
      <c r="AS104" s="432"/>
      <c r="AT104" s="574">
        <f t="shared" si="1"/>
        <v>2.3916000000000048E-2</v>
      </c>
      <c r="AU104" s="67"/>
      <c r="AV104" s="8"/>
      <c r="AW104" s="8"/>
      <c r="AX104" s="8"/>
      <c r="AY104" s="8"/>
      <c r="AZ104" s="8"/>
      <c r="BA104" s="8"/>
      <c r="BB104" s="8"/>
      <c r="BC104" s="8"/>
      <c r="BD104" s="8"/>
      <c r="BE104" s="8"/>
      <c r="BF104" s="8"/>
      <c r="BG104" s="8"/>
      <c r="BH104" s="8"/>
      <c r="BJ104" s="273"/>
      <c r="BK104" s="385"/>
      <c r="BL104" s="494"/>
      <c r="BM104" s="12">
        <v>37</v>
      </c>
      <c r="BN104" s="573">
        <v>3.7133280000000002</v>
      </c>
      <c r="BO104" s="71">
        <v>1.8958649999999999</v>
      </c>
      <c r="CD104" s="273"/>
      <c r="CE104" s="385"/>
      <c r="CF104" s="494"/>
      <c r="CG104" s="12">
        <v>37</v>
      </c>
      <c r="CH104" s="573">
        <v>4.2240559999999991</v>
      </c>
      <c r="CI104" s="71">
        <v>1.419821</v>
      </c>
      <c r="CX104" s="273"/>
      <c r="CY104" s="385"/>
      <c r="CZ104" s="220"/>
      <c r="DA104" s="12">
        <v>37</v>
      </c>
      <c r="DB104" s="573">
        <v>2.5322420000000001</v>
      </c>
      <c r="DC104" s="71">
        <v>1.713986</v>
      </c>
      <c r="DR104" s="273"/>
      <c r="DS104" s="385"/>
      <c r="DT104" s="220"/>
      <c r="DU104" s="12">
        <v>37</v>
      </c>
      <c r="DV104" s="573">
        <v>3.3421699999999999</v>
      </c>
      <c r="DW104" s="71">
        <v>2.251852</v>
      </c>
      <c r="EL104" s="273"/>
      <c r="EM104" s="385"/>
      <c r="EN104" s="220"/>
      <c r="EO104" s="12">
        <v>37</v>
      </c>
      <c r="EP104" s="573">
        <v>3.1078800000000002</v>
      </c>
      <c r="EQ104" s="71">
        <v>1.8218460000000001</v>
      </c>
      <c r="FF104" s="273"/>
      <c r="FG104" s="385"/>
      <c r="FH104" s="220"/>
      <c r="FI104" s="12">
        <v>37</v>
      </c>
      <c r="FJ104" s="573">
        <v>3.3281830000000001</v>
      </c>
      <c r="FK104" s="71">
        <v>4.1599740000000001</v>
      </c>
      <c r="FZ104" s="273"/>
      <c r="GA104" s="385"/>
      <c r="GB104" s="220"/>
      <c r="GC104" s="12">
        <v>37</v>
      </c>
      <c r="GD104" s="573">
        <v>3.9528879999999997</v>
      </c>
      <c r="GE104" s="71">
        <v>2.0638740000000002</v>
      </c>
      <c r="GT104" s="273"/>
      <c r="GU104" s="385"/>
      <c r="GV104" s="220"/>
      <c r="GW104" s="12">
        <v>37</v>
      </c>
      <c r="GX104" s="573">
        <v>2.626271</v>
      </c>
      <c r="GY104" s="71">
        <v>1.3237989999999999</v>
      </c>
      <c r="HN104" s="273"/>
      <c r="HO104" s="385"/>
      <c r="HP104" s="220"/>
      <c r="HQ104" s="12">
        <v>37</v>
      </c>
      <c r="HR104" s="573">
        <v>3.4721480000000002</v>
      </c>
      <c r="HS104" s="71">
        <v>2.3258709999999998</v>
      </c>
      <c r="IH104" s="273"/>
      <c r="II104" s="385"/>
      <c r="IJ104" s="220"/>
      <c r="IK104" s="12">
        <v>37</v>
      </c>
      <c r="IL104" s="573">
        <v>2.438078</v>
      </c>
      <c r="IM104" s="71">
        <v>2.3438680000000001</v>
      </c>
      <c r="JB104" s="273"/>
      <c r="JC104" s="385"/>
      <c r="JD104" s="220"/>
      <c r="JE104" s="12">
        <v>37</v>
      </c>
      <c r="JF104" s="573"/>
      <c r="JG104" s="71"/>
      <c r="JV104" s="273"/>
      <c r="JW104" s="385"/>
      <c r="JX104" s="220"/>
      <c r="JY104" s="12">
        <v>37</v>
      </c>
      <c r="JZ104" s="573"/>
      <c r="KA104" s="71"/>
      <c r="KP104" s="273"/>
      <c r="KQ104" s="385"/>
      <c r="KR104" s="220"/>
      <c r="KS104" s="12">
        <v>37</v>
      </c>
      <c r="KT104" s="573"/>
      <c r="KU104" s="71"/>
      <c r="LJ104" s="273"/>
      <c r="LK104" s="385"/>
      <c r="LL104" s="220"/>
      <c r="LM104" s="12">
        <v>37</v>
      </c>
      <c r="LN104" s="573"/>
      <c r="LO104" s="71"/>
      <c r="MD104" s="273"/>
    </row>
    <row r="105" spans="1:342" ht="12.75" customHeight="1" x14ac:dyDescent="0.2">
      <c r="A105" s="494"/>
      <c r="B105" s="12">
        <v>38</v>
      </c>
      <c r="C105" s="69">
        <v>1.5181990000000001</v>
      </c>
      <c r="D105" s="70">
        <v>0.9920274</v>
      </c>
      <c r="E105" s="432"/>
      <c r="F105" s="72">
        <f t="shared" si="0"/>
        <v>1.7996600000000029E-2</v>
      </c>
      <c r="G105" s="67"/>
      <c r="H105" s="67"/>
      <c r="I105" s="67"/>
      <c r="J105" s="67"/>
      <c r="K105" s="67"/>
      <c r="L105" s="67"/>
      <c r="M105" s="67"/>
      <c r="N105" s="67"/>
      <c r="O105" s="67"/>
      <c r="P105" s="67"/>
      <c r="Q105" s="67"/>
      <c r="R105" s="67"/>
      <c r="S105" s="220"/>
      <c r="T105" s="385"/>
      <c r="U105" s="220"/>
      <c r="V105" s="12">
        <v>38</v>
      </c>
      <c r="W105" s="573"/>
      <c r="X105" s="71"/>
      <c r="Y105"/>
      <c r="Z105"/>
      <c r="AA105"/>
      <c r="AB105"/>
      <c r="AC105"/>
      <c r="AD105"/>
      <c r="AE105"/>
      <c r="AF105"/>
      <c r="AG105"/>
      <c r="AH105"/>
      <c r="AI105"/>
      <c r="AJ105"/>
      <c r="AK105"/>
      <c r="AL105"/>
      <c r="AM105" s="220"/>
      <c r="AN105" s="417"/>
      <c r="AO105" s="494"/>
      <c r="AP105" s="12">
        <v>38</v>
      </c>
      <c r="AQ105" s="573">
        <v>3.1948110000000001</v>
      </c>
      <c r="AR105" s="71">
        <v>1.8458810000000001</v>
      </c>
      <c r="AS105" s="432"/>
      <c r="AT105" s="574">
        <f t="shared" si="1"/>
        <v>2.4035000000000029E-2</v>
      </c>
      <c r="AU105" s="67"/>
      <c r="AV105" s="8"/>
      <c r="AW105" s="8"/>
      <c r="AX105" s="8"/>
      <c r="AY105" s="8"/>
      <c r="AZ105" s="8"/>
      <c r="BA105" s="8"/>
      <c r="BB105" s="8"/>
      <c r="BC105" s="8"/>
      <c r="BD105" s="8"/>
      <c r="BE105" s="8"/>
      <c r="BF105" s="8"/>
      <c r="BG105" s="8"/>
      <c r="BH105" s="8"/>
      <c r="BJ105" s="273"/>
      <c r="BK105" s="385"/>
      <c r="BL105" s="494"/>
      <c r="BM105" s="12">
        <v>38</v>
      </c>
      <c r="BN105" s="573">
        <v>3.8211489999999997</v>
      </c>
      <c r="BO105" s="71">
        <v>1.9238470000000001</v>
      </c>
      <c r="CD105" s="273"/>
      <c r="CE105" s="385"/>
      <c r="CF105" s="494"/>
      <c r="CG105" s="12">
        <v>38</v>
      </c>
      <c r="CH105" s="573">
        <v>4.3335049999999997</v>
      </c>
      <c r="CI105" s="71">
        <v>1.4518679999999999</v>
      </c>
      <c r="CX105" s="273"/>
      <c r="CY105" s="385"/>
      <c r="CZ105" s="220"/>
      <c r="DA105" s="12">
        <v>38</v>
      </c>
      <c r="DB105" s="573">
        <v>2.5987460000000002</v>
      </c>
      <c r="DC105" s="71">
        <v>1.753925</v>
      </c>
      <c r="DR105" s="273"/>
      <c r="DS105" s="385"/>
      <c r="DT105" s="220"/>
      <c r="DU105" s="12">
        <v>38</v>
      </c>
      <c r="DV105" s="573">
        <v>3.4618420000000003</v>
      </c>
      <c r="DW105" s="71">
        <v>2.279833</v>
      </c>
      <c r="EL105" s="273"/>
      <c r="EM105" s="385"/>
      <c r="EN105" s="220"/>
      <c r="EO105" s="12">
        <v>38</v>
      </c>
      <c r="EP105" s="573">
        <v>3.1948110000000001</v>
      </c>
      <c r="EQ105" s="71">
        <v>1.8458810000000001</v>
      </c>
      <c r="FF105" s="273"/>
      <c r="FG105" s="385"/>
      <c r="FH105" s="220"/>
      <c r="FI105" s="12">
        <v>38</v>
      </c>
      <c r="FJ105" s="573">
        <v>3.4198490000000001</v>
      </c>
      <c r="FK105" s="71">
        <v>4.2019460000000004</v>
      </c>
      <c r="FZ105" s="273"/>
      <c r="GA105" s="385"/>
      <c r="GB105" s="220"/>
      <c r="GC105" s="12">
        <v>38</v>
      </c>
      <c r="GD105" s="573">
        <v>4.0926289999999996</v>
      </c>
      <c r="GE105" s="71">
        <v>2.1038730000000001</v>
      </c>
      <c r="GT105" s="273"/>
      <c r="GU105" s="385"/>
      <c r="GV105" s="220"/>
      <c r="GW105" s="12">
        <v>38</v>
      </c>
      <c r="GX105" s="573">
        <v>2.7009209999999997</v>
      </c>
      <c r="GY105" s="71">
        <v>1.343769</v>
      </c>
      <c r="HN105" s="273"/>
      <c r="HO105" s="385"/>
      <c r="HP105" s="220"/>
      <c r="HQ105" s="12">
        <v>38</v>
      </c>
      <c r="HR105" s="573">
        <v>3.5956260000000002</v>
      </c>
      <c r="HS105" s="71">
        <v>2.349847</v>
      </c>
      <c r="IH105" s="273"/>
      <c r="II105" s="385"/>
      <c r="IJ105" s="220"/>
      <c r="IK105" s="12">
        <v>38</v>
      </c>
      <c r="IL105" s="573">
        <v>2.5034479999999997</v>
      </c>
      <c r="IM105" s="71">
        <v>2.373942</v>
      </c>
      <c r="JB105" s="273"/>
      <c r="JC105" s="385"/>
      <c r="JD105" s="220"/>
      <c r="JE105" s="12">
        <v>38</v>
      </c>
      <c r="JF105" s="573"/>
      <c r="JG105" s="71"/>
      <c r="JV105" s="273"/>
      <c r="JW105" s="385"/>
      <c r="JX105" s="220"/>
      <c r="JY105" s="12">
        <v>38</v>
      </c>
      <c r="JZ105" s="573"/>
      <c r="KA105" s="71"/>
      <c r="KP105" s="273"/>
      <c r="KQ105" s="385"/>
      <c r="KR105" s="220"/>
      <c r="KS105" s="12">
        <v>38</v>
      </c>
      <c r="KT105" s="573"/>
      <c r="KU105" s="71"/>
      <c r="LJ105" s="273"/>
      <c r="LK105" s="385"/>
      <c r="LL105" s="220"/>
      <c r="LM105" s="12">
        <v>38</v>
      </c>
      <c r="LN105" s="573"/>
      <c r="LO105" s="71"/>
      <c r="MD105" s="273"/>
    </row>
    <row r="106" spans="1:342" ht="12.75" customHeight="1" x14ac:dyDescent="0.2">
      <c r="A106" s="494"/>
      <c r="B106" s="12">
        <v>39</v>
      </c>
      <c r="C106" s="69">
        <v>1.5616289999999999</v>
      </c>
      <c r="D106" s="70">
        <v>1.010024</v>
      </c>
      <c r="E106" s="432"/>
      <c r="F106" s="72">
        <f t="shared" si="0"/>
        <v>1.7996600000000029E-2</v>
      </c>
      <c r="G106" s="67"/>
      <c r="H106" s="67"/>
      <c r="I106" s="67"/>
      <c r="J106" s="67"/>
      <c r="K106" s="67"/>
      <c r="L106" s="67"/>
      <c r="M106" s="67"/>
      <c r="N106" s="67"/>
      <c r="O106" s="67"/>
      <c r="P106" s="67"/>
      <c r="Q106" s="67"/>
      <c r="R106" s="67"/>
      <c r="S106" s="220"/>
      <c r="T106" s="385"/>
      <c r="U106" s="220"/>
      <c r="V106" s="12">
        <v>39</v>
      </c>
      <c r="W106" s="573"/>
      <c r="X106" s="71"/>
      <c r="Y106"/>
      <c r="Z106"/>
      <c r="AA106"/>
      <c r="AB106"/>
      <c r="AC106"/>
      <c r="AD106"/>
      <c r="AE106"/>
      <c r="AF106"/>
      <c r="AG106"/>
      <c r="AH106"/>
      <c r="AI106"/>
      <c r="AJ106"/>
      <c r="AK106"/>
      <c r="AL106"/>
      <c r="AM106" s="220"/>
      <c r="AN106" s="417"/>
      <c r="AO106" s="494"/>
      <c r="AP106" s="12">
        <v>39</v>
      </c>
      <c r="AQ106" s="573">
        <v>3.28206</v>
      </c>
      <c r="AR106" s="71">
        <v>1.8698570000000001</v>
      </c>
      <c r="AS106" s="432"/>
      <c r="AT106" s="574">
        <f t="shared" si="1"/>
        <v>2.3975999999999997E-2</v>
      </c>
      <c r="AU106" s="67"/>
      <c r="AV106" s="8"/>
      <c r="AW106" s="8"/>
      <c r="AX106" s="8"/>
      <c r="AY106" s="8"/>
      <c r="AZ106" s="8"/>
      <c r="BA106" s="8"/>
      <c r="BB106" s="8"/>
      <c r="BC106" s="8"/>
      <c r="BD106" s="8"/>
      <c r="BE106" s="8"/>
      <c r="BF106" s="8"/>
      <c r="BG106" s="8"/>
      <c r="BH106" s="8"/>
      <c r="BJ106" s="273"/>
      <c r="BK106" s="385"/>
      <c r="BL106" s="494"/>
      <c r="BM106" s="12">
        <v>39</v>
      </c>
      <c r="BN106" s="573">
        <v>3.9291670000000001</v>
      </c>
      <c r="BO106" s="71">
        <v>1.9517679999999999</v>
      </c>
      <c r="CD106" s="273"/>
      <c r="CE106" s="385"/>
      <c r="CF106" s="494"/>
      <c r="CG106" s="12">
        <v>39</v>
      </c>
      <c r="CH106" s="573">
        <v>4.4439080000000004</v>
      </c>
      <c r="CI106" s="71">
        <v>1.4837959999999999</v>
      </c>
      <c r="CX106" s="273"/>
      <c r="CY106" s="385"/>
      <c r="CZ106" s="220"/>
      <c r="DA106" s="12">
        <v>39</v>
      </c>
      <c r="DB106" s="573">
        <v>2.6656999999999997</v>
      </c>
      <c r="DC106" s="71">
        <v>1.793984</v>
      </c>
      <c r="DR106" s="273"/>
      <c r="DS106" s="385"/>
      <c r="DT106" s="220"/>
      <c r="DU106" s="12">
        <v>39</v>
      </c>
      <c r="DV106" s="573">
        <v>3.5823100000000001</v>
      </c>
      <c r="DW106" s="71">
        <v>2.3078150000000002</v>
      </c>
      <c r="EL106" s="273"/>
      <c r="EM106" s="385"/>
      <c r="EN106" s="220"/>
      <c r="EO106" s="12">
        <v>39</v>
      </c>
      <c r="EP106" s="573">
        <v>3.28206</v>
      </c>
      <c r="EQ106" s="71">
        <v>1.8698570000000001</v>
      </c>
      <c r="FF106" s="273"/>
      <c r="FG106" s="385"/>
      <c r="FH106" s="220"/>
      <c r="FI106" s="12">
        <v>39</v>
      </c>
      <c r="FJ106" s="573">
        <v>3.5111370000000002</v>
      </c>
      <c r="FK106" s="71">
        <v>4.2439780000000003</v>
      </c>
      <c r="FZ106" s="273"/>
      <c r="GA106" s="385"/>
      <c r="GB106" s="220"/>
      <c r="GC106" s="12">
        <v>39</v>
      </c>
      <c r="GD106" s="573">
        <v>4.2339609999999999</v>
      </c>
      <c r="GE106" s="71">
        <v>2.143872</v>
      </c>
      <c r="GT106" s="273"/>
      <c r="GU106" s="385"/>
      <c r="GV106" s="220"/>
      <c r="GW106" s="12">
        <v>39</v>
      </c>
      <c r="GX106" s="573">
        <v>2.7748029999999999</v>
      </c>
      <c r="GY106" s="71">
        <v>1.363799</v>
      </c>
      <c r="HN106" s="273"/>
      <c r="HO106" s="385"/>
      <c r="HP106" s="220"/>
      <c r="HQ106" s="12">
        <v>39</v>
      </c>
      <c r="HR106" s="573">
        <v>3.7194659999999997</v>
      </c>
      <c r="HS106" s="71">
        <v>2.3737629999999998</v>
      </c>
      <c r="IH106" s="273"/>
      <c r="II106" s="385"/>
      <c r="IJ106" s="220"/>
      <c r="IK106" s="12">
        <v>39</v>
      </c>
      <c r="IL106" s="573">
        <v>2.5704419999999999</v>
      </c>
      <c r="IM106" s="71">
        <v>2.4038970000000002</v>
      </c>
      <c r="JB106" s="273"/>
      <c r="JC106" s="385"/>
      <c r="JD106" s="220"/>
      <c r="JE106" s="12">
        <v>39</v>
      </c>
      <c r="JF106" s="573"/>
      <c r="JG106" s="71"/>
      <c r="JV106" s="273"/>
      <c r="JW106" s="385"/>
      <c r="JX106" s="220"/>
      <c r="JY106" s="12">
        <v>39</v>
      </c>
      <c r="JZ106" s="573"/>
      <c r="KA106" s="71"/>
      <c r="KP106" s="273"/>
      <c r="KQ106" s="385"/>
      <c r="KR106" s="220"/>
      <c r="KS106" s="12">
        <v>39</v>
      </c>
      <c r="KT106" s="573"/>
      <c r="KU106" s="71"/>
      <c r="LJ106" s="273"/>
      <c r="LK106" s="385"/>
      <c r="LL106" s="220"/>
      <c r="LM106" s="12">
        <v>39</v>
      </c>
      <c r="LN106" s="573"/>
      <c r="LO106" s="71"/>
      <c r="MD106" s="273"/>
    </row>
    <row r="107" spans="1:342" ht="12.75" customHeight="1" x14ac:dyDescent="0.2">
      <c r="A107" s="494"/>
      <c r="B107" s="12">
        <v>40</v>
      </c>
      <c r="C107" s="69">
        <v>1.6038250000000001</v>
      </c>
      <c r="D107" s="70">
        <v>1.0280210000000001</v>
      </c>
      <c r="E107" s="432"/>
      <c r="F107" s="72">
        <f t="shared" si="0"/>
        <v>1.7997000000000041E-2</v>
      </c>
      <c r="G107" s="67"/>
      <c r="H107" s="67"/>
      <c r="I107" s="67"/>
      <c r="J107" s="67"/>
      <c r="K107" s="67"/>
      <c r="L107" s="67"/>
      <c r="M107" s="67"/>
      <c r="N107" s="67"/>
      <c r="O107" s="67"/>
      <c r="P107" s="67"/>
      <c r="Q107" s="67"/>
      <c r="R107" s="67"/>
      <c r="S107" s="220"/>
      <c r="T107" s="385"/>
      <c r="U107" s="220"/>
      <c r="V107" s="12">
        <v>40</v>
      </c>
      <c r="W107" s="573"/>
      <c r="X107" s="71"/>
      <c r="Y107"/>
      <c r="Z107"/>
      <c r="AA107"/>
      <c r="AB107"/>
      <c r="AC107"/>
      <c r="AD107"/>
      <c r="AE107"/>
      <c r="AF107"/>
      <c r="AG107"/>
      <c r="AH107"/>
      <c r="AI107"/>
      <c r="AJ107"/>
      <c r="AK107"/>
      <c r="AL107"/>
      <c r="AM107" s="220"/>
      <c r="AN107" s="417"/>
      <c r="AO107" s="494"/>
      <c r="AP107" s="12">
        <v>40</v>
      </c>
      <c r="AQ107" s="573">
        <v>3.3682820000000002</v>
      </c>
      <c r="AR107" s="71">
        <v>1.8938919999999999</v>
      </c>
      <c r="AS107" s="432"/>
      <c r="AT107" s="574">
        <f t="shared" si="1"/>
        <v>2.4034999999999807E-2</v>
      </c>
      <c r="AU107" s="67"/>
      <c r="AV107" s="8"/>
      <c r="AW107" s="8"/>
      <c r="AX107" s="8"/>
      <c r="AY107" s="8"/>
      <c r="AZ107" s="8"/>
      <c r="BA107" s="8"/>
      <c r="BB107" s="8"/>
      <c r="BC107" s="8"/>
      <c r="BD107" s="8"/>
      <c r="BE107" s="8"/>
      <c r="BF107" s="8"/>
      <c r="BG107" s="8"/>
      <c r="BH107" s="8"/>
      <c r="BJ107" s="273"/>
      <c r="BK107" s="385"/>
      <c r="BL107" s="494"/>
      <c r="BM107" s="12">
        <v>40</v>
      </c>
      <c r="BN107" s="573">
        <v>4.0369609999999998</v>
      </c>
      <c r="BO107" s="71">
        <v>1.9798100000000001</v>
      </c>
      <c r="CD107" s="273"/>
      <c r="CE107" s="385"/>
      <c r="CF107" s="494"/>
      <c r="CG107" s="12">
        <v>40</v>
      </c>
      <c r="CH107" s="573">
        <v>4.5540900000000004</v>
      </c>
      <c r="CI107" s="71">
        <v>1.5158430000000001</v>
      </c>
      <c r="CX107" s="273"/>
      <c r="CY107" s="385"/>
      <c r="CZ107" s="220"/>
      <c r="DA107" s="12">
        <v>40</v>
      </c>
      <c r="DB107" s="573">
        <v>2.7324859999999997</v>
      </c>
      <c r="DC107" s="71">
        <v>1.834103</v>
      </c>
      <c r="DR107" s="273"/>
      <c r="DS107" s="385"/>
      <c r="DT107" s="220"/>
      <c r="DU107" s="12">
        <v>40</v>
      </c>
      <c r="DV107" s="573">
        <v>3.702461</v>
      </c>
      <c r="DW107" s="71">
        <v>2.335737</v>
      </c>
      <c r="EL107" s="273"/>
      <c r="EM107" s="385"/>
      <c r="EN107" s="220"/>
      <c r="EO107" s="12">
        <v>40</v>
      </c>
      <c r="EP107" s="573">
        <v>3.3682820000000002</v>
      </c>
      <c r="EQ107" s="71">
        <v>1.8938919999999999</v>
      </c>
      <c r="FF107" s="273"/>
      <c r="FG107" s="385"/>
      <c r="FH107" s="220"/>
      <c r="FI107" s="12">
        <v>40</v>
      </c>
      <c r="FJ107" s="573">
        <v>3.6025720000000003</v>
      </c>
      <c r="FK107" s="71">
        <v>4.2859509999999998</v>
      </c>
      <c r="FZ107" s="273"/>
      <c r="GA107" s="385"/>
      <c r="GB107" s="220"/>
      <c r="GC107" s="12">
        <v>40</v>
      </c>
      <c r="GD107" s="573">
        <v>4.3741440000000003</v>
      </c>
      <c r="GE107" s="71">
        <v>2.1838709999999999</v>
      </c>
      <c r="GT107" s="273"/>
      <c r="GU107" s="385"/>
      <c r="GV107" s="220"/>
      <c r="GW107" s="12">
        <v>40</v>
      </c>
      <c r="GX107" s="573">
        <v>2.8496860000000002</v>
      </c>
      <c r="GY107" s="71">
        <v>1.3838280000000001</v>
      </c>
      <c r="HN107" s="273"/>
      <c r="HO107" s="385"/>
      <c r="HP107" s="220"/>
      <c r="HQ107" s="12">
        <v>40</v>
      </c>
      <c r="HR107" s="573">
        <v>3.8440920000000003</v>
      </c>
      <c r="HS107" s="71">
        <v>2.3977379999999999</v>
      </c>
      <c r="IH107" s="273"/>
      <c r="II107" s="385"/>
      <c r="IJ107" s="220"/>
      <c r="IK107" s="12">
        <v>40</v>
      </c>
      <c r="IL107" s="573">
        <v>2.6378750000000002</v>
      </c>
      <c r="IM107" s="71">
        <v>2.4339710000000001</v>
      </c>
      <c r="JB107" s="273"/>
      <c r="JC107" s="385"/>
      <c r="JD107" s="220"/>
      <c r="JE107" s="12">
        <v>40</v>
      </c>
      <c r="JF107" s="573"/>
      <c r="JG107" s="71"/>
      <c r="JV107" s="273"/>
      <c r="JW107" s="385"/>
      <c r="JX107" s="220"/>
      <c r="JY107" s="12">
        <v>40</v>
      </c>
      <c r="JZ107" s="573"/>
      <c r="KA107" s="71"/>
      <c r="KP107" s="273"/>
      <c r="KQ107" s="385"/>
      <c r="KR107" s="220"/>
      <c r="KS107" s="12">
        <v>40</v>
      </c>
      <c r="KT107" s="573"/>
      <c r="KU107" s="71"/>
      <c r="LJ107" s="273"/>
      <c r="LK107" s="385"/>
      <c r="LL107" s="220"/>
      <c r="LM107" s="12">
        <v>40</v>
      </c>
      <c r="LN107" s="573"/>
      <c r="LO107" s="71"/>
      <c r="MD107" s="273"/>
    </row>
    <row r="108" spans="1:342" ht="12.75" customHeight="1" x14ac:dyDescent="0.2">
      <c r="A108" s="494"/>
      <c r="B108" s="12">
        <v>41</v>
      </c>
      <c r="C108" s="69">
        <v>1.6455660000000001</v>
      </c>
      <c r="D108" s="70">
        <v>1.0459579999999999</v>
      </c>
      <c r="E108" s="432"/>
      <c r="F108" s="72">
        <f t="shared" si="0"/>
        <v>1.793699999999987E-2</v>
      </c>
      <c r="G108" s="67"/>
      <c r="H108" s="67"/>
      <c r="I108" s="67"/>
      <c r="J108" s="67"/>
      <c r="K108" s="67"/>
      <c r="L108" s="67"/>
      <c r="M108" s="67"/>
      <c r="N108" s="67"/>
      <c r="O108" s="67"/>
      <c r="P108" s="67"/>
      <c r="Q108" s="67"/>
      <c r="R108" s="67"/>
      <c r="S108" s="220"/>
      <c r="T108" s="385"/>
      <c r="U108" s="220"/>
      <c r="V108" s="12">
        <v>41</v>
      </c>
      <c r="W108" s="573"/>
      <c r="X108" s="71"/>
      <c r="Y108"/>
      <c r="Z108"/>
      <c r="AA108"/>
      <c r="AB108"/>
      <c r="AC108"/>
      <c r="AD108"/>
      <c r="AE108"/>
      <c r="AF108"/>
      <c r="AG108"/>
      <c r="AH108"/>
      <c r="AI108"/>
      <c r="AJ108"/>
      <c r="AK108"/>
      <c r="AL108"/>
      <c r="AM108" s="220"/>
      <c r="AN108" s="417"/>
      <c r="AO108" s="494"/>
      <c r="AP108" s="12">
        <v>41</v>
      </c>
      <c r="AQ108" s="573">
        <v>3.4558299999999997</v>
      </c>
      <c r="AR108" s="71">
        <v>1.917808</v>
      </c>
      <c r="AS108" s="432"/>
      <c r="AT108" s="574">
        <f t="shared" si="1"/>
        <v>2.3916000000000048E-2</v>
      </c>
      <c r="AU108" s="67"/>
      <c r="AV108" s="8"/>
      <c r="AW108" s="8"/>
      <c r="AX108" s="8"/>
      <c r="AY108" s="8"/>
      <c r="AZ108" s="8"/>
      <c r="BA108" s="8"/>
      <c r="BB108" s="8"/>
      <c r="BC108" s="8"/>
      <c r="BD108" s="8"/>
      <c r="BE108" s="8"/>
      <c r="BF108" s="8"/>
      <c r="BG108" s="8"/>
      <c r="BH108" s="8"/>
      <c r="BJ108" s="273"/>
      <c r="BK108" s="385"/>
      <c r="BL108" s="494"/>
      <c r="BM108" s="12">
        <v>41</v>
      </c>
      <c r="BN108" s="573">
        <v>4.1461760000000005</v>
      </c>
      <c r="BO108" s="71">
        <v>2.0077910000000001</v>
      </c>
      <c r="CD108" s="273"/>
      <c r="CE108" s="385"/>
      <c r="CF108" s="494"/>
      <c r="CG108" s="12">
        <v>41</v>
      </c>
      <c r="CH108" s="573">
        <v>4.6645409999999998</v>
      </c>
      <c r="CI108" s="71">
        <v>1.547831</v>
      </c>
      <c r="CX108" s="273"/>
      <c r="CY108" s="385"/>
      <c r="CZ108" s="220"/>
      <c r="DA108" s="12">
        <v>41</v>
      </c>
      <c r="DB108" s="573">
        <v>2.7989520000000003</v>
      </c>
      <c r="DC108" s="71">
        <v>1.8741620000000001</v>
      </c>
      <c r="DR108" s="273"/>
      <c r="DS108" s="385"/>
      <c r="DT108" s="220"/>
      <c r="DU108" s="12">
        <v>41</v>
      </c>
      <c r="DV108" s="573">
        <v>3.8217559999999997</v>
      </c>
      <c r="DW108" s="71">
        <v>2.363718</v>
      </c>
      <c r="EL108" s="273"/>
      <c r="EM108" s="385"/>
      <c r="EN108" s="220"/>
      <c r="EO108" s="12">
        <v>41</v>
      </c>
      <c r="EP108" s="573">
        <v>3.4558299999999997</v>
      </c>
      <c r="EQ108" s="71">
        <v>1.917808</v>
      </c>
      <c r="FF108" s="273"/>
      <c r="FG108" s="385"/>
      <c r="FH108" s="220"/>
      <c r="FI108" s="12">
        <v>41</v>
      </c>
      <c r="FJ108" s="573">
        <v>3.6938170000000001</v>
      </c>
      <c r="FK108" s="71">
        <v>4.3278629999999998</v>
      </c>
      <c r="FZ108" s="273"/>
      <c r="GA108" s="385"/>
      <c r="GB108" s="220"/>
      <c r="GC108" s="12">
        <v>41</v>
      </c>
      <c r="GD108" s="573">
        <v>4.5139290000000001</v>
      </c>
      <c r="GE108" s="71">
        <v>2.2238699999999998</v>
      </c>
      <c r="GT108" s="273"/>
      <c r="GU108" s="385"/>
      <c r="GV108" s="220"/>
      <c r="GW108" s="12">
        <v>41</v>
      </c>
      <c r="GX108" s="573">
        <v>2.9242440000000003</v>
      </c>
      <c r="GY108" s="71">
        <v>1.4038569999999999</v>
      </c>
      <c r="HN108" s="273"/>
      <c r="HO108" s="385"/>
      <c r="HP108" s="220"/>
      <c r="HQ108" s="12">
        <v>41</v>
      </c>
      <c r="HR108" s="573">
        <v>3.9693809999999998</v>
      </c>
      <c r="HS108" s="71">
        <v>2.4217140000000001</v>
      </c>
      <c r="IH108" s="273"/>
      <c r="II108" s="385"/>
      <c r="IJ108" s="220"/>
      <c r="IK108" s="12">
        <v>41</v>
      </c>
      <c r="IL108" s="573">
        <v>2.7044609999999998</v>
      </c>
      <c r="IM108" s="71">
        <v>2.464045</v>
      </c>
      <c r="JB108" s="273"/>
      <c r="JC108" s="385"/>
      <c r="JD108" s="220"/>
      <c r="JE108" s="12">
        <v>41</v>
      </c>
      <c r="JF108" s="573"/>
      <c r="JG108" s="71"/>
      <c r="JV108" s="273"/>
      <c r="JW108" s="385"/>
      <c r="JX108" s="220"/>
      <c r="JY108" s="12">
        <v>41</v>
      </c>
      <c r="JZ108" s="573"/>
      <c r="KA108" s="71"/>
      <c r="KP108" s="273"/>
      <c r="KQ108" s="385"/>
      <c r="KR108" s="220"/>
      <c r="KS108" s="12">
        <v>41</v>
      </c>
      <c r="KT108" s="573"/>
      <c r="KU108" s="71"/>
      <c r="LJ108" s="273"/>
      <c r="LK108" s="385"/>
      <c r="LL108" s="220"/>
      <c r="LM108" s="12">
        <v>41</v>
      </c>
      <c r="LN108" s="573"/>
      <c r="LO108" s="71"/>
      <c r="MD108" s="273"/>
    </row>
    <row r="109" spans="1:342" ht="12.75" customHeight="1" x14ac:dyDescent="0.2">
      <c r="A109" s="494"/>
      <c r="B109" s="12">
        <v>42</v>
      </c>
      <c r="C109" s="69">
        <v>1.6883409999999999</v>
      </c>
      <c r="D109" s="70">
        <v>1.064014</v>
      </c>
      <c r="E109" s="432"/>
      <c r="F109" s="72">
        <f t="shared" si="0"/>
        <v>1.8056000000000072E-2</v>
      </c>
      <c r="G109" s="67"/>
      <c r="H109" s="67"/>
      <c r="I109" s="67"/>
      <c r="J109" s="67"/>
      <c r="K109" s="67"/>
      <c r="L109" s="67"/>
      <c r="M109" s="67"/>
      <c r="N109" s="67"/>
      <c r="O109" s="67"/>
      <c r="P109" s="67"/>
      <c r="Q109" s="67"/>
      <c r="R109" s="67"/>
      <c r="S109" s="220"/>
      <c r="T109" s="385"/>
      <c r="U109" s="220"/>
      <c r="V109" s="12">
        <v>42</v>
      </c>
      <c r="W109" s="573"/>
      <c r="X109" s="71"/>
      <c r="Y109"/>
      <c r="Z109"/>
      <c r="AA109"/>
      <c r="AB109"/>
      <c r="AC109"/>
      <c r="AD109"/>
      <c r="AE109"/>
      <c r="AF109"/>
      <c r="AG109"/>
      <c r="AH109"/>
      <c r="AI109"/>
      <c r="AJ109"/>
      <c r="AK109"/>
      <c r="AL109"/>
      <c r="AM109" s="220"/>
      <c r="AN109" s="417"/>
      <c r="AO109" s="494"/>
      <c r="AP109" s="12">
        <v>42</v>
      </c>
      <c r="AQ109" s="573">
        <v>3.5432030000000001</v>
      </c>
      <c r="AR109" s="71">
        <v>1.941784</v>
      </c>
      <c r="AS109" s="432"/>
      <c r="AT109" s="574">
        <f t="shared" si="1"/>
        <v>2.3975999999999997E-2</v>
      </c>
      <c r="AU109" s="67"/>
      <c r="AV109" s="8"/>
      <c r="AW109" s="8"/>
      <c r="AX109" s="8"/>
      <c r="AY109" s="8"/>
      <c r="AZ109" s="8"/>
      <c r="BA109" s="8"/>
      <c r="BB109" s="8"/>
      <c r="BC109" s="8"/>
      <c r="BD109" s="8"/>
      <c r="BE109" s="8"/>
      <c r="BF109" s="8"/>
      <c r="BG109" s="8"/>
      <c r="BH109" s="8"/>
      <c r="BJ109" s="273"/>
      <c r="BK109" s="385"/>
      <c r="BL109" s="494"/>
      <c r="BM109" s="12">
        <v>42</v>
      </c>
      <c r="BN109" s="573">
        <v>4.2544210000000007</v>
      </c>
      <c r="BO109" s="71">
        <v>2.0357729999999998</v>
      </c>
      <c r="CD109" s="273"/>
      <c r="CE109" s="385"/>
      <c r="CF109" s="494"/>
      <c r="CG109" s="12">
        <v>42</v>
      </c>
      <c r="CH109" s="573">
        <v>4.7749250000000005</v>
      </c>
      <c r="CI109" s="71">
        <v>1.5798179999999999</v>
      </c>
      <c r="CX109" s="273"/>
      <c r="CY109" s="385"/>
      <c r="CZ109" s="220"/>
      <c r="DA109" s="12">
        <v>42</v>
      </c>
      <c r="DB109" s="573">
        <v>2.8658079999999999</v>
      </c>
      <c r="DC109" s="71">
        <v>1.9141010000000001</v>
      </c>
      <c r="DR109" s="273"/>
      <c r="DS109" s="385"/>
      <c r="DT109" s="220"/>
      <c r="DU109" s="12">
        <v>42</v>
      </c>
      <c r="DV109" s="573">
        <v>3.9412539999999998</v>
      </c>
      <c r="DW109" s="71">
        <v>2.391759</v>
      </c>
      <c r="EL109" s="273"/>
      <c r="EM109" s="385"/>
      <c r="EN109" s="220"/>
      <c r="EO109" s="12">
        <v>42</v>
      </c>
      <c r="EP109" s="573">
        <v>3.5432030000000001</v>
      </c>
      <c r="EQ109" s="71">
        <v>1.941784</v>
      </c>
      <c r="FF109" s="273"/>
      <c r="FG109" s="385"/>
      <c r="FH109" s="220"/>
      <c r="FI109" s="12">
        <v>42</v>
      </c>
      <c r="FJ109" s="573">
        <v>3.7857829999999999</v>
      </c>
      <c r="FK109" s="71">
        <v>4.3698949999999996</v>
      </c>
      <c r="FZ109" s="273"/>
      <c r="GA109" s="385"/>
      <c r="GB109" s="220"/>
      <c r="GC109" s="12">
        <v>42</v>
      </c>
      <c r="GD109" s="573">
        <v>4.6551580000000001</v>
      </c>
      <c r="GE109" s="71">
        <v>2.2638699999999998</v>
      </c>
      <c r="GT109" s="273"/>
      <c r="GU109" s="385"/>
      <c r="GV109" s="220"/>
      <c r="GW109" s="12">
        <v>42</v>
      </c>
      <c r="GX109" s="573">
        <v>2.9995569999999998</v>
      </c>
      <c r="GY109" s="71">
        <v>1.423827</v>
      </c>
      <c r="HN109" s="273"/>
      <c r="HO109" s="385"/>
      <c r="HP109" s="220"/>
      <c r="HQ109" s="12">
        <v>42</v>
      </c>
      <c r="HR109" s="573">
        <v>4.0952460000000004</v>
      </c>
      <c r="HS109" s="71">
        <v>2.4457490000000002</v>
      </c>
      <c r="IH109" s="273"/>
      <c r="II109" s="385"/>
      <c r="IJ109" s="220"/>
      <c r="IK109" s="12">
        <v>42</v>
      </c>
      <c r="IL109" s="573">
        <v>2.7715960000000002</v>
      </c>
      <c r="IM109" s="71">
        <v>2.4939990000000001</v>
      </c>
      <c r="JB109" s="273"/>
      <c r="JC109" s="385"/>
      <c r="JD109" s="220"/>
      <c r="JE109" s="12">
        <v>42</v>
      </c>
      <c r="JF109" s="573"/>
      <c r="JG109" s="71"/>
      <c r="JV109" s="273"/>
      <c r="JW109" s="385"/>
      <c r="JX109" s="220"/>
      <c r="JY109" s="12">
        <v>42</v>
      </c>
      <c r="JZ109" s="573"/>
      <c r="KA109" s="71"/>
      <c r="KP109" s="273"/>
      <c r="KQ109" s="385"/>
      <c r="KR109" s="220"/>
      <c r="KS109" s="12">
        <v>42</v>
      </c>
      <c r="KT109" s="573"/>
      <c r="KU109" s="71"/>
      <c r="LJ109" s="273"/>
      <c r="LK109" s="385"/>
      <c r="LL109" s="220"/>
      <c r="LM109" s="12">
        <v>42</v>
      </c>
      <c r="LN109" s="573"/>
      <c r="LO109" s="71"/>
      <c r="MD109" s="273"/>
    </row>
    <row r="110" spans="1:342" ht="12.75" customHeight="1" x14ac:dyDescent="0.2">
      <c r="A110" s="494"/>
      <c r="B110" s="12">
        <v>43</v>
      </c>
      <c r="C110" s="69">
        <v>1.7312239999999999</v>
      </c>
      <c r="D110" s="70">
        <v>1.0820110000000001</v>
      </c>
      <c r="E110" s="432"/>
      <c r="F110" s="72">
        <f t="shared" si="0"/>
        <v>1.7997000000000041E-2</v>
      </c>
      <c r="G110" s="67"/>
      <c r="H110" s="67"/>
      <c r="I110" s="67"/>
      <c r="J110" s="67"/>
      <c r="K110" s="67"/>
      <c r="L110" s="67"/>
      <c r="M110" s="67"/>
      <c r="N110" s="67"/>
      <c r="O110" s="67"/>
      <c r="P110" s="67"/>
      <c r="Q110" s="67"/>
      <c r="R110" s="67"/>
      <c r="S110" s="220"/>
      <c r="T110" s="385"/>
      <c r="U110" s="220"/>
      <c r="V110" s="12">
        <v>43</v>
      </c>
      <c r="W110" s="573"/>
      <c r="X110" s="71"/>
      <c r="Y110"/>
      <c r="Z110"/>
      <c r="AA110"/>
      <c r="AB110"/>
      <c r="AC110"/>
      <c r="AD110"/>
      <c r="AE110"/>
      <c r="AF110"/>
      <c r="AG110"/>
      <c r="AH110"/>
      <c r="AI110"/>
      <c r="AJ110"/>
      <c r="AK110"/>
      <c r="AL110"/>
      <c r="AM110" s="220"/>
      <c r="AN110" s="417"/>
      <c r="AO110" s="494"/>
      <c r="AP110" s="12">
        <v>43</v>
      </c>
      <c r="AQ110" s="573">
        <v>3.62982</v>
      </c>
      <c r="AR110" s="71">
        <v>1.965759</v>
      </c>
      <c r="AS110" s="432"/>
      <c r="AT110" s="574">
        <f t="shared" si="1"/>
        <v>2.397500000000008E-2</v>
      </c>
      <c r="AU110" s="67"/>
      <c r="AV110" s="8"/>
      <c r="AW110" s="8"/>
      <c r="AX110" s="8"/>
      <c r="AY110" s="8"/>
      <c r="AZ110" s="8"/>
      <c r="BA110" s="8"/>
      <c r="BB110" s="8"/>
      <c r="BC110" s="8"/>
      <c r="BD110" s="8"/>
      <c r="BE110" s="8"/>
      <c r="BF110" s="8"/>
      <c r="BG110" s="8"/>
      <c r="BH110" s="8"/>
      <c r="BJ110" s="273"/>
      <c r="BK110" s="385"/>
      <c r="BL110" s="494"/>
      <c r="BM110" s="12">
        <v>43</v>
      </c>
      <c r="BN110" s="573">
        <v>4.3633220000000001</v>
      </c>
      <c r="BO110" s="71">
        <v>2.0638740000000002</v>
      </c>
      <c r="CD110" s="273"/>
      <c r="CE110" s="385"/>
      <c r="CF110" s="494"/>
      <c r="CG110" s="12">
        <v>43</v>
      </c>
      <c r="CH110" s="573">
        <v>4.8838059999999999</v>
      </c>
      <c r="CI110" s="71">
        <v>1.6117459999999999</v>
      </c>
      <c r="CX110" s="273"/>
      <c r="CY110" s="385"/>
      <c r="CZ110" s="220"/>
      <c r="DA110" s="12">
        <v>43</v>
      </c>
      <c r="DB110" s="573">
        <v>2.9323960000000002</v>
      </c>
      <c r="DC110" s="71">
        <v>1.95404</v>
      </c>
      <c r="DR110" s="273"/>
      <c r="DS110" s="385"/>
      <c r="DT110" s="220"/>
      <c r="DU110" s="12">
        <v>43</v>
      </c>
      <c r="DV110" s="573">
        <v>4.0622480000000003</v>
      </c>
      <c r="DW110" s="71">
        <v>2.4197410000000001</v>
      </c>
      <c r="EL110" s="273"/>
      <c r="EM110" s="385"/>
      <c r="EN110" s="220"/>
      <c r="EO110" s="12">
        <v>43</v>
      </c>
      <c r="EP110" s="573">
        <v>3.62982</v>
      </c>
      <c r="EQ110" s="71">
        <v>1.965759</v>
      </c>
      <c r="FF110" s="273"/>
      <c r="FG110" s="385"/>
      <c r="FH110" s="220"/>
      <c r="FI110" s="12">
        <v>43</v>
      </c>
      <c r="FJ110" s="573">
        <v>3.8771409999999999</v>
      </c>
      <c r="FK110" s="71">
        <v>4.4119270000000004</v>
      </c>
      <c r="FZ110" s="273"/>
      <c r="GA110" s="385"/>
      <c r="GB110" s="220"/>
      <c r="GC110" s="12">
        <v>43</v>
      </c>
      <c r="GD110" s="573">
        <v>4.7959629999999995</v>
      </c>
      <c r="GE110" s="71">
        <v>2.3038690000000002</v>
      </c>
      <c r="GT110" s="273"/>
      <c r="GU110" s="385"/>
      <c r="GV110" s="220"/>
      <c r="GW110" s="12">
        <v>43</v>
      </c>
      <c r="GX110" s="573">
        <v>3.07491</v>
      </c>
      <c r="GY110" s="71">
        <v>1.443797</v>
      </c>
      <c r="HN110" s="273"/>
      <c r="HO110" s="385"/>
      <c r="HP110" s="220"/>
      <c r="HQ110" s="12">
        <v>43</v>
      </c>
      <c r="HR110" s="573">
        <v>4.2219530000000001</v>
      </c>
      <c r="HS110" s="71">
        <v>2.4697849999999999</v>
      </c>
      <c r="IH110" s="273"/>
      <c r="II110" s="385"/>
      <c r="IJ110" s="220"/>
      <c r="IK110" s="12">
        <v>43</v>
      </c>
      <c r="IL110" s="573">
        <v>2.8378389999999998</v>
      </c>
      <c r="IM110" s="71">
        <v>2.5240140000000002</v>
      </c>
      <c r="JB110" s="273"/>
      <c r="JC110" s="385"/>
      <c r="JD110" s="220"/>
      <c r="JE110" s="12">
        <v>43</v>
      </c>
      <c r="JF110" s="573"/>
      <c r="JG110" s="71"/>
      <c r="JV110" s="273"/>
      <c r="JW110" s="385"/>
      <c r="JX110" s="220"/>
      <c r="JY110" s="12">
        <v>43</v>
      </c>
      <c r="JZ110" s="573"/>
      <c r="KA110" s="71"/>
      <c r="KP110" s="273"/>
      <c r="KQ110" s="385"/>
      <c r="KR110" s="220"/>
      <c r="KS110" s="12">
        <v>43</v>
      </c>
      <c r="KT110" s="573"/>
      <c r="KU110" s="71"/>
      <c r="LJ110" s="273"/>
      <c r="LK110" s="385"/>
      <c r="LL110" s="220"/>
      <c r="LM110" s="12">
        <v>43</v>
      </c>
      <c r="LN110" s="573"/>
      <c r="LO110" s="71"/>
      <c r="MD110" s="273"/>
    </row>
    <row r="111" spans="1:342" ht="12.75" customHeight="1" x14ac:dyDescent="0.2">
      <c r="A111" s="494"/>
      <c r="B111" s="12">
        <v>44</v>
      </c>
      <c r="C111" s="69">
        <v>1.772999</v>
      </c>
      <c r="D111" s="70">
        <v>1.099947</v>
      </c>
      <c r="E111" s="432"/>
      <c r="F111" s="72">
        <f t="shared" si="0"/>
        <v>1.7935999999999952E-2</v>
      </c>
      <c r="G111" s="67"/>
      <c r="H111" s="67"/>
      <c r="I111" s="67"/>
      <c r="J111" s="67"/>
      <c r="K111" s="67"/>
      <c r="L111" s="67"/>
      <c r="M111" s="67"/>
      <c r="N111" s="67"/>
      <c r="O111" s="67"/>
      <c r="P111" s="67"/>
      <c r="Q111" s="67"/>
      <c r="R111" s="67"/>
      <c r="S111" s="220"/>
      <c r="T111" s="385"/>
      <c r="U111" s="220"/>
      <c r="V111" s="12">
        <v>44</v>
      </c>
      <c r="W111" s="573"/>
      <c r="X111" s="71"/>
      <c r="Y111"/>
      <c r="Z111"/>
      <c r="AA111"/>
      <c r="AB111"/>
      <c r="AC111"/>
      <c r="AD111"/>
      <c r="AE111"/>
      <c r="AF111"/>
      <c r="AG111"/>
      <c r="AH111"/>
      <c r="AI111"/>
      <c r="AJ111"/>
      <c r="AK111"/>
      <c r="AL111"/>
      <c r="AM111" s="220"/>
      <c r="AN111" s="417"/>
      <c r="AO111" s="494"/>
      <c r="AP111" s="12">
        <v>44</v>
      </c>
      <c r="AQ111" s="573">
        <v>3.717282</v>
      </c>
      <c r="AR111" s="71">
        <v>1.989854</v>
      </c>
      <c r="AS111" s="432"/>
      <c r="AT111" s="574">
        <f t="shared" si="1"/>
        <v>2.4094999999999978E-2</v>
      </c>
      <c r="AU111" s="67"/>
      <c r="AV111" s="8"/>
      <c r="AW111" s="8"/>
      <c r="AX111" s="8"/>
      <c r="AY111" s="8"/>
      <c r="AZ111" s="8"/>
      <c r="BA111" s="8"/>
      <c r="BB111" s="8"/>
      <c r="BC111" s="8"/>
      <c r="BD111" s="8"/>
      <c r="BE111" s="8"/>
      <c r="BF111" s="8"/>
      <c r="BG111" s="8"/>
      <c r="BH111" s="8"/>
      <c r="BJ111" s="273"/>
      <c r="BK111" s="385"/>
      <c r="BL111" s="494"/>
      <c r="BM111" s="12">
        <v>44</v>
      </c>
      <c r="BN111" s="573">
        <v>4.4723729999999993</v>
      </c>
      <c r="BO111" s="71">
        <v>2.0917949999999998</v>
      </c>
      <c r="CD111" s="273"/>
      <c r="CE111" s="385"/>
      <c r="CF111" s="494"/>
      <c r="CG111" s="12">
        <v>44</v>
      </c>
      <c r="CH111" s="573">
        <v>4.9934950000000002</v>
      </c>
      <c r="CI111" s="71">
        <v>1.6437930000000001</v>
      </c>
      <c r="CX111" s="273"/>
      <c r="CY111" s="385"/>
      <c r="CZ111" s="220"/>
      <c r="DA111" s="12">
        <v>44</v>
      </c>
      <c r="DB111" s="573">
        <v>2.998882</v>
      </c>
      <c r="DC111" s="71">
        <v>1.9939199999999999</v>
      </c>
      <c r="DR111" s="273"/>
      <c r="DS111" s="385"/>
      <c r="DT111" s="220"/>
      <c r="DU111" s="12">
        <v>44</v>
      </c>
      <c r="DV111" s="573">
        <v>4.1833710000000002</v>
      </c>
      <c r="DW111" s="71">
        <v>2.4477820000000001</v>
      </c>
      <c r="EL111" s="273"/>
      <c r="EM111" s="385"/>
      <c r="EN111" s="220"/>
      <c r="EO111" s="12">
        <v>44</v>
      </c>
      <c r="EP111" s="573">
        <v>3.717282</v>
      </c>
      <c r="EQ111" s="71">
        <v>1.989854</v>
      </c>
      <c r="FF111" s="273"/>
      <c r="FG111" s="385"/>
      <c r="FH111" s="220"/>
      <c r="FI111" s="12">
        <v>44</v>
      </c>
      <c r="FJ111" s="573">
        <v>3.9680120000000003</v>
      </c>
      <c r="FK111" s="71">
        <v>4.4540189999999997</v>
      </c>
      <c r="FZ111" s="273"/>
      <c r="GA111" s="385"/>
      <c r="GB111" s="220"/>
      <c r="GC111" s="12">
        <v>44</v>
      </c>
      <c r="GD111" s="573">
        <v>4.9365490000000003</v>
      </c>
      <c r="GE111" s="71">
        <v>2.3438680000000001</v>
      </c>
      <c r="GT111" s="273"/>
      <c r="GU111" s="385"/>
      <c r="GV111" s="220"/>
      <c r="GW111" s="12">
        <v>44</v>
      </c>
      <c r="GX111" s="573">
        <v>3.1495310000000001</v>
      </c>
      <c r="GY111" s="71">
        <v>1.4638260000000001</v>
      </c>
      <c r="HN111" s="273"/>
      <c r="HO111" s="385"/>
      <c r="HP111" s="220"/>
      <c r="HQ111" s="12">
        <v>44</v>
      </c>
      <c r="HR111" s="573">
        <v>4.3496000000000006</v>
      </c>
      <c r="HS111" s="71">
        <v>2.49376</v>
      </c>
      <c r="IH111" s="273"/>
      <c r="II111" s="385"/>
      <c r="IJ111" s="220"/>
      <c r="IK111" s="12">
        <v>44</v>
      </c>
      <c r="IL111" s="573">
        <v>2.9048049999999996</v>
      </c>
      <c r="IM111" s="71">
        <v>2.5539689999999999</v>
      </c>
      <c r="JB111" s="273"/>
      <c r="JC111" s="385"/>
      <c r="JD111" s="220"/>
      <c r="JE111" s="12">
        <v>44</v>
      </c>
      <c r="JF111" s="573"/>
      <c r="JG111" s="71"/>
      <c r="JV111" s="273"/>
      <c r="JW111" s="385"/>
      <c r="JX111" s="220"/>
      <c r="JY111" s="12">
        <v>44</v>
      </c>
      <c r="JZ111" s="573"/>
      <c r="KA111" s="71"/>
      <c r="KP111" s="273"/>
      <c r="KQ111" s="385"/>
      <c r="KR111" s="220"/>
      <c r="KS111" s="12">
        <v>44</v>
      </c>
      <c r="KT111" s="573"/>
      <c r="KU111" s="71"/>
      <c r="LJ111" s="273"/>
      <c r="LK111" s="385"/>
      <c r="LL111" s="220"/>
      <c r="LM111" s="12">
        <v>44</v>
      </c>
      <c r="LN111" s="573"/>
      <c r="LO111" s="71"/>
      <c r="MD111" s="273"/>
    </row>
    <row r="112" spans="1:342" ht="12.75" customHeight="1" x14ac:dyDescent="0.2">
      <c r="A112" s="494"/>
      <c r="B112" s="12">
        <v>45</v>
      </c>
      <c r="C112" s="69">
        <v>1.815636</v>
      </c>
      <c r="D112" s="70">
        <v>1.117944</v>
      </c>
      <c r="E112" s="432"/>
      <c r="F112" s="72">
        <f t="shared" si="0"/>
        <v>1.7997000000000041E-2</v>
      </c>
      <c r="G112" s="67"/>
      <c r="H112" s="67"/>
      <c r="I112" s="67"/>
      <c r="J112" s="67"/>
      <c r="K112" s="67"/>
      <c r="L112" s="67"/>
      <c r="M112" s="67"/>
      <c r="N112" s="67"/>
      <c r="O112" s="67"/>
      <c r="P112" s="67"/>
      <c r="Q112" s="67"/>
      <c r="R112" s="67"/>
      <c r="S112" s="220"/>
      <c r="T112" s="385"/>
      <c r="U112" s="220"/>
      <c r="V112" s="12">
        <v>45</v>
      </c>
      <c r="W112" s="573"/>
      <c r="X112" s="71"/>
      <c r="Y112"/>
      <c r="Z112"/>
      <c r="AA112"/>
      <c r="AB112"/>
      <c r="AC112"/>
      <c r="AD112"/>
      <c r="AE112"/>
      <c r="AF112"/>
      <c r="AG112"/>
      <c r="AH112"/>
      <c r="AI112"/>
      <c r="AJ112"/>
      <c r="AK112"/>
      <c r="AL112"/>
      <c r="AM112" s="220"/>
      <c r="AN112" s="417"/>
      <c r="AO112" s="494"/>
      <c r="AP112" s="12">
        <v>45</v>
      </c>
      <c r="AQ112" s="573">
        <v>3.8059050000000001</v>
      </c>
      <c r="AR112" s="71">
        <v>2.0137700000000001</v>
      </c>
      <c r="AS112" s="432"/>
      <c r="AT112" s="574">
        <f t="shared" si="1"/>
        <v>2.3916000000000048E-2</v>
      </c>
      <c r="AU112" s="67"/>
      <c r="AV112" s="8"/>
      <c r="AW112" s="8"/>
      <c r="AX112" s="8"/>
      <c r="AY112" s="8"/>
      <c r="AZ112" s="8"/>
      <c r="BA112" s="8"/>
      <c r="BB112" s="8"/>
      <c r="BC112" s="8"/>
      <c r="BD112" s="8"/>
      <c r="BE112" s="8"/>
      <c r="BF112" s="8"/>
      <c r="BG112" s="8"/>
      <c r="BH112" s="8"/>
      <c r="BJ112" s="273"/>
      <c r="BK112" s="385"/>
      <c r="BL112" s="494"/>
      <c r="BM112" s="12">
        <v>45</v>
      </c>
      <c r="BN112" s="573">
        <v>4.5816520000000001</v>
      </c>
      <c r="BO112" s="71">
        <v>2.119777</v>
      </c>
      <c r="CD112" s="273"/>
      <c r="CE112" s="385"/>
      <c r="CF112" s="494"/>
      <c r="CG112" s="12">
        <v>45</v>
      </c>
      <c r="CH112" s="573">
        <v>5.1046809999999994</v>
      </c>
      <c r="CI112" s="71">
        <v>1.67578</v>
      </c>
      <c r="CX112" s="273"/>
      <c r="CY112" s="385"/>
      <c r="CZ112" s="220"/>
      <c r="DA112" s="12">
        <v>45</v>
      </c>
      <c r="DB112" s="573">
        <v>3.0645799999999999</v>
      </c>
      <c r="DC112" s="71">
        <v>2.033979</v>
      </c>
      <c r="DR112" s="273"/>
      <c r="DS112" s="385"/>
      <c r="DT112" s="220"/>
      <c r="DU112" s="12">
        <v>45</v>
      </c>
      <c r="DV112" s="573">
        <v>4.304589</v>
      </c>
      <c r="DW112" s="71">
        <v>2.4758239999999998</v>
      </c>
      <c r="EL112" s="273"/>
      <c r="EM112" s="385"/>
      <c r="EN112" s="220"/>
      <c r="EO112" s="12">
        <v>45</v>
      </c>
      <c r="EP112" s="573">
        <v>3.8059050000000001</v>
      </c>
      <c r="EQ112" s="71">
        <v>2.0137700000000001</v>
      </c>
      <c r="FF112" s="273"/>
      <c r="FG112" s="385"/>
      <c r="FH112" s="220"/>
      <c r="FI112" s="12">
        <v>45</v>
      </c>
      <c r="FJ112" s="573">
        <v>4.0595479999999995</v>
      </c>
      <c r="FK112" s="71">
        <v>4.4959910000000001</v>
      </c>
      <c r="FZ112" s="273"/>
      <c r="GA112" s="385"/>
      <c r="GB112" s="220"/>
      <c r="GC112" s="12">
        <v>45</v>
      </c>
      <c r="GD112" s="573">
        <v>5.0786679999999995</v>
      </c>
      <c r="GE112" s="71">
        <v>2.383807</v>
      </c>
      <c r="GT112" s="273"/>
      <c r="GU112" s="385"/>
      <c r="GV112" s="220"/>
      <c r="GW112" s="12">
        <v>45</v>
      </c>
      <c r="GX112" s="573">
        <v>3.2242359999999999</v>
      </c>
      <c r="GY112" s="71">
        <v>1.4838560000000001</v>
      </c>
      <c r="HN112" s="273"/>
      <c r="HO112" s="385"/>
      <c r="HP112" s="220"/>
      <c r="HQ112" s="12">
        <v>45</v>
      </c>
      <c r="HR112" s="573">
        <v>4.4775900000000002</v>
      </c>
      <c r="HS112" s="71">
        <v>2.5177960000000001</v>
      </c>
      <c r="IH112" s="273"/>
      <c r="II112" s="385"/>
      <c r="IJ112" s="220"/>
      <c r="IK112" s="12">
        <v>45</v>
      </c>
      <c r="IL112" s="573">
        <v>2.9713339999999997</v>
      </c>
      <c r="IM112" s="71">
        <v>2.5839829999999999</v>
      </c>
      <c r="JB112" s="273"/>
      <c r="JC112" s="385"/>
      <c r="JD112" s="220"/>
      <c r="JE112" s="12">
        <v>45</v>
      </c>
      <c r="JF112" s="573"/>
      <c r="JG112" s="71"/>
      <c r="JV112" s="273"/>
      <c r="JW112" s="385"/>
      <c r="JX112" s="220"/>
      <c r="JY112" s="12">
        <v>45</v>
      </c>
      <c r="JZ112" s="573"/>
      <c r="KA112" s="71"/>
      <c r="KP112" s="273"/>
      <c r="KQ112" s="385"/>
      <c r="KR112" s="220"/>
      <c r="KS112" s="12">
        <v>45</v>
      </c>
      <c r="KT112" s="573"/>
      <c r="KU112" s="71"/>
      <c r="LJ112" s="273"/>
      <c r="LK112" s="385"/>
      <c r="LL112" s="220"/>
      <c r="LM112" s="12">
        <v>45</v>
      </c>
      <c r="LN112" s="573"/>
      <c r="LO112" s="71"/>
      <c r="MD112" s="273"/>
    </row>
    <row r="113" spans="1:342" ht="12.75" customHeight="1" x14ac:dyDescent="0.2">
      <c r="A113" s="494"/>
      <c r="B113" s="12">
        <v>46</v>
      </c>
      <c r="C113" s="69">
        <v>1.8585150000000001</v>
      </c>
      <c r="D113" s="70">
        <v>1.136001</v>
      </c>
      <c r="E113" s="432"/>
      <c r="F113" s="72">
        <f t="shared" si="0"/>
        <v>1.805699999999999E-2</v>
      </c>
      <c r="G113" s="67"/>
      <c r="H113" s="67"/>
      <c r="I113" s="67"/>
      <c r="J113" s="67"/>
      <c r="K113" s="67"/>
      <c r="L113" s="67"/>
      <c r="M113" s="67"/>
      <c r="N113" s="67"/>
      <c r="O113" s="67"/>
      <c r="P113" s="67"/>
      <c r="Q113" s="67"/>
      <c r="R113" s="67"/>
      <c r="S113" s="220"/>
      <c r="T113" s="385"/>
      <c r="U113" s="220"/>
      <c r="V113" s="12">
        <v>46</v>
      </c>
      <c r="W113" s="573"/>
      <c r="X113" s="71"/>
      <c r="Y113"/>
      <c r="Z113"/>
      <c r="AA113"/>
      <c r="AB113"/>
      <c r="AC113"/>
      <c r="AD113"/>
      <c r="AE113"/>
      <c r="AF113"/>
      <c r="AG113"/>
      <c r="AH113"/>
      <c r="AI113"/>
      <c r="AJ113"/>
      <c r="AK113"/>
      <c r="AL113"/>
      <c r="AM113" s="220"/>
      <c r="AN113" s="417"/>
      <c r="AO113" s="494"/>
      <c r="AP113" s="12">
        <v>46</v>
      </c>
      <c r="AQ113" s="573">
        <v>3.8936529999999996</v>
      </c>
      <c r="AR113" s="71">
        <v>2.0378059999999998</v>
      </c>
      <c r="AS113" s="432"/>
      <c r="AT113" s="574">
        <f t="shared" si="1"/>
        <v>2.4035999999999724E-2</v>
      </c>
      <c r="AU113" s="67"/>
      <c r="AV113" s="8"/>
      <c r="AW113" s="8"/>
      <c r="AX113" s="8"/>
      <c r="AY113" s="8"/>
      <c r="AZ113" s="8"/>
      <c r="BA113" s="8"/>
      <c r="BB113" s="8"/>
      <c r="BC113" s="8"/>
      <c r="BD113" s="8"/>
      <c r="BE113" s="8"/>
      <c r="BF113" s="8"/>
      <c r="BG113" s="8"/>
      <c r="BH113" s="8"/>
      <c r="BJ113" s="273"/>
      <c r="BK113" s="385"/>
      <c r="BL113" s="494"/>
      <c r="BM113" s="12">
        <v>46</v>
      </c>
      <c r="BN113" s="573">
        <v>4.6916099999999998</v>
      </c>
      <c r="BO113" s="71">
        <v>2.1476989999999998</v>
      </c>
      <c r="CD113" s="273"/>
      <c r="CE113" s="385"/>
      <c r="CF113" s="494"/>
      <c r="CG113" s="12">
        <v>46</v>
      </c>
      <c r="CH113" s="573">
        <v>5.2149899999999993</v>
      </c>
      <c r="CI113" s="71">
        <v>1.707768</v>
      </c>
      <c r="CX113" s="273"/>
      <c r="CY113" s="385"/>
      <c r="CZ113" s="220"/>
      <c r="DA113" s="12">
        <v>46</v>
      </c>
      <c r="DB113" s="573">
        <v>3.1304340000000002</v>
      </c>
      <c r="DC113" s="71">
        <v>2.0739779999999999</v>
      </c>
      <c r="DR113" s="273"/>
      <c r="DS113" s="385"/>
      <c r="DT113" s="220"/>
      <c r="DU113" s="12">
        <v>46</v>
      </c>
      <c r="DV113" s="573">
        <v>4.42544</v>
      </c>
      <c r="DW113" s="71">
        <v>2.5038049999999998</v>
      </c>
      <c r="EL113" s="273"/>
      <c r="EM113" s="385"/>
      <c r="EN113" s="220"/>
      <c r="EO113" s="12">
        <v>46</v>
      </c>
      <c r="EP113" s="573">
        <v>3.8936529999999996</v>
      </c>
      <c r="EQ113" s="71">
        <v>2.0378059999999998</v>
      </c>
      <c r="FF113" s="273"/>
      <c r="FG113" s="385"/>
      <c r="FH113" s="220"/>
      <c r="FI113" s="12">
        <v>46</v>
      </c>
      <c r="FJ113" s="573">
        <v>4.1514440000000006</v>
      </c>
      <c r="FK113" s="71">
        <v>4.5380830000000003</v>
      </c>
      <c r="FZ113" s="273"/>
      <c r="GA113" s="385"/>
      <c r="GB113" s="220"/>
      <c r="GC113" s="12">
        <v>46</v>
      </c>
      <c r="GD113" s="573">
        <v>5.2198260000000003</v>
      </c>
      <c r="GE113" s="71">
        <v>2.4238659999999999</v>
      </c>
      <c r="GT113" s="273"/>
      <c r="GU113" s="385"/>
      <c r="GV113" s="220"/>
      <c r="GW113" s="12">
        <v>46</v>
      </c>
      <c r="GX113" s="573">
        <v>3.2997739999999998</v>
      </c>
      <c r="GY113" s="71">
        <v>1.5038849999999999</v>
      </c>
      <c r="HN113" s="273"/>
      <c r="HO113" s="385"/>
      <c r="HP113" s="220"/>
      <c r="HQ113" s="12">
        <v>46</v>
      </c>
      <c r="HR113" s="573">
        <v>4.6063799999999997</v>
      </c>
      <c r="HS113" s="71">
        <v>2.5417709999999998</v>
      </c>
      <c r="IH113" s="273"/>
      <c r="II113" s="385"/>
      <c r="IJ113" s="220"/>
      <c r="IK113" s="12">
        <v>46</v>
      </c>
      <c r="IL113" s="573">
        <v>3.0379479999999996</v>
      </c>
      <c r="IM113" s="71">
        <v>2.6139969999999999</v>
      </c>
      <c r="JB113" s="273"/>
      <c r="JC113" s="385"/>
      <c r="JD113" s="220"/>
      <c r="JE113" s="12">
        <v>46</v>
      </c>
      <c r="JF113" s="573"/>
      <c r="JG113" s="71"/>
      <c r="JV113" s="273"/>
      <c r="JW113" s="385"/>
      <c r="JX113" s="220"/>
      <c r="JY113" s="12">
        <v>46</v>
      </c>
      <c r="JZ113" s="573"/>
      <c r="KA113" s="71"/>
      <c r="KP113" s="273"/>
      <c r="KQ113" s="385"/>
      <c r="KR113" s="220"/>
      <c r="KS113" s="12">
        <v>46</v>
      </c>
      <c r="KT113" s="573"/>
      <c r="KU113" s="71"/>
      <c r="LJ113" s="273"/>
      <c r="LK113" s="385"/>
      <c r="LL113" s="220"/>
      <c r="LM113" s="12">
        <v>46</v>
      </c>
      <c r="LN113" s="573"/>
      <c r="LO113" s="71"/>
      <c r="MD113" s="273"/>
    </row>
    <row r="114" spans="1:342" ht="12.75" customHeight="1" x14ac:dyDescent="0.2">
      <c r="A114" s="494"/>
      <c r="B114" s="12">
        <v>47</v>
      </c>
      <c r="C114" s="69">
        <v>1.900644</v>
      </c>
      <c r="D114" s="70">
        <v>1.153937</v>
      </c>
      <c r="E114" s="432"/>
      <c r="F114" s="72">
        <f t="shared" si="0"/>
        <v>1.7935999999999952E-2</v>
      </c>
      <c r="G114" s="67"/>
      <c r="H114" s="67"/>
      <c r="I114" s="67"/>
      <c r="J114" s="67"/>
      <c r="K114" s="67"/>
      <c r="L114" s="67"/>
      <c r="M114" s="67"/>
      <c r="N114" s="67"/>
      <c r="O114" s="67"/>
      <c r="P114" s="67"/>
      <c r="Q114" s="67"/>
      <c r="R114" s="67"/>
      <c r="S114" s="220"/>
      <c r="T114" s="385"/>
      <c r="U114" s="220"/>
      <c r="V114" s="12">
        <v>47</v>
      </c>
      <c r="W114" s="573"/>
      <c r="X114" s="71"/>
      <c r="Y114"/>
      <c r="Z114"/>
      <c r="AA114"/>
      <c r="AB114"/>
      <c r="AC114"/>
      <c r="AD114"/>
      <c r="AE114"/>
      <c r="AF114"/>
      <c r="AG114"/>
      <c r="AH114"/>
      <c r="AI114"/>
      <c r="AJ114"/>
      <c r="AK114"/>
      <c r="AL114"/>
      <c r="AM114" s="220"/>
      <c r="AN114" s="417"/>
      <c r="AO114" s="494"/>
      <c r="AP114" s="12">
        <v>47</v>
      </c>
      <c r="AQ114" s="573">
        <v>3.9803800000000003</v>
      </c>
      <c r="AR114" s="71">
        <v>2.0619010000000002</v>
      </c>
      <c r="AS114" s="432"/>
      <c r="AT114" s="574">
        <f t="shared" si="1"/>
        <v>2.4095000000000422E-2</v>
      </c>
      <c r="AU114" s="67"/>
      <c r="AV114" s="8"/>
      <c r="AW114" s="8"/>
      <c r="AX114" s="8"/>
      <c r="AY114" s="8"/>
      <c r="AZ114" s="8"/>
      <c r="BA114" s="8"/>
      <c r="BB114" s="8"/>
      <c r="BC114" s="8"/>
      <c r="BD114" s="8"/>
      <c r="BE114" s="8"/>
      <c r="BF114" s="8"/>
      <c r="BG114" s="8"/>
      <c r="BH114" s="8"/>
      <c r="BJ114" s="273"/>
      <c r="BK114" s="385"/>
      <c r="BL114" s="494"/>
      <c r="BM114" s="12">
        <v>47</v>
      </c>
      <c r="BN114" s="573">
        <v>4.80192</v>
      </c>
      <c r="BO114" s="71">
        <v>2.1758600000000001</v>
      </c>
      <c r="CD114" s="273"/>
      <c r="CE114" s="385"/>
      <c r="CF114" s="494"/>
      <c r="CG114" s="12">
        <v>47</v>
      </c>
      <c r="CH114" s="573">
        <v>5.3263959999999999</v>
      </c>
      <c r="CI114" s="71">
        <v>1.7398149999999999</v>
      </c>
      <c r="CX114" s="273"/>
      <c r="CY114" s="385"/>
      <c r="CZ114" s="220"/>
      <c r="DA114" s="12">
        <v>47</v>
      </c>
      <c r="DB114" s="573">
        <v>3.1974960000000001</v>
      </c>
      <c r="DC114" s="71">
        <v>2.1139770000000002</v>
      </c>
      <c r="DR114" s="273"/>
      <c r="DS114" s="385"/>
      <c r="DT114" s="220"/>
      <c r="DU114" s="12">
        <v>47</v>
      </c>
      <c r="DV114" s="573">
        <v>4.5462280000000002</v>
      </c>
      <c r="DW114" s="71">
        <v>2.5317259999999999</v>
      </c>
      <c r="EL114" s="273"/>
      <c r="EM114" s="385"/>
      <c r="EN114" s="220"/>
      <c r="EO114" s="12">
        <v>47</v>
      </c>
      <c r="EP114" s="573">
        <v>3.9803800000000003</v>
      </c>
      <c r="EQ114" s="71">
        <v>2.0619010000000002</v>
      </c>
      <c r="FF114" s="273"/>
      <c r="FG114" s="385"/>
      <c r="FH114" s="220"/>
      <c r="FI114" s="12">
        <v>47</v>
      </c>
      <c r="FJ114" s="573">
        <v>4.2414560000000003</v>
      </c>
      <c r="FK114" s="71">
        <v>4.579936</v>
      </c>
      <c r="FZ114" s="273"/>
      <c r="GA114" s="385"/>
      <c r="GB114" s="220"/>
      <c r="GC114" s="12">
        <v>47</v>
      </c>
      <c r="GD114" s="573">
        <v>5.3614319999999998</v>
      </c>
      <c r="GE114" s="71">
        <v>2.4638059999999999</v>
      </c>
      <c r="GT114" s="273"/>
      <c r="GU114" s="385"/>
      <c r="GV114" s="220"/>
      <c r="GW114" s="12">
        <v>47</v>
      </c>
      <c r="GX114" s="573">
        <v>3.3754609999999996</v>
      </c>
      <c r="GY114" s="71">
        <v>1.523855</v>
      </c>
      <c r="HN114" s="273"/>
      <c r="HO114" s="385"/>
      <c r="HP114" s="220"/>
      <c r="HQ114" s="12">
        <v>47</v>
      </c>
      <c r="HR114" s="573">
        <v>4.7362150000000005</v>
      </c>
      <c r="HS114" s="71">
        <v>2.565747</v>
      </c>
      <c r="IH114" s="273"/>
      <c r="II114" s="385"/>
      <c r="IJ114" s="220"/>
      <c r="IK114" s="12">
        <v>47</v>
      </c>
      <c r="IL114" s="573">
        <v>3.1057390000000002</v>
      </c>
      <c r="IM114" s="71">
        <v>2.6440109999999999</v>
      </c>
      <c r="JB114" s="273"/>
      <c r="JC114" s="385"/>
      <c r="JD114" s="220"/>
      <c r="JE114" s="12">
        <v>47</v>
      </c>
      <c r="JF114" s="573"/>
      <c r="JG114" s="71"/>
      <c r="JV114" s="273"/>
      <c r="JW114" s="385"/>
      <c r="JX114" s="220"/>
      <c r="JY114" s="12">
        <v>47</v>
      </c>
      <c r="JZ114" s="573"/>
      <c r="KA114" s="71"/>
      <c r="KP114" s="273"/>
      <c r="KQ114" s="385"/>
      <c r="KR114" s="220"/>
      <c r="KS114" s="12">
        <v>47</v>
      </c>
      <c r="KT114" s="573"/>
      <c r="KU114" s="71"/>
      <c r="LJ114" s="273"/>
      <c r="LK114" s="385"/>
      <c r="LL114" s="220"/>
      <c r="LM114" s="12">
        <v>47</v>
      </c>
      <c r="LN114" s="573"/>
      <c r="LO114" s="71"/>
      <c r="MD114" s="273"/>
    </row>
    <row r="115" spans="1:342" ht="12.75" customHeight="1" x14ac:dyDescent="0.2">
      <c r="A115" s="494"/>
      <c r="B115" s="12">
        <v>48</v>
      </c>
      <c r="C115" s="69">
        <v>1.9428650000000001</v>
      </c>
      <c r="D115" s="70">
        <v>1.171994</v>
      </c>
      <c r="E115" s="432"/>
      <c r="F115" s="72">
        <f t="shared" si="0"/>
        <v>1.805699999999999E-2</v>
      </c>
      <c r="G115" s="67"/>
      <c r="H115" s="67"/>
      <c r="I115" s="67"/>
      <c r="J115" s="67"/>
      <c r="K115" s="67"/>
      <c r="L115" s="67"/>
      <c r="M115" s="67"/>
      <c r="N115" s="67"/>
      <c r="O115" s="67"/>
      <c r="P115" s="67"/>
      <c r="Q115" s="67"/>
      <c r="R115" s="67"/>
      <c r="S115" s="220"/>
      <c r="T115" s="385"/>
      <c r="U115" s="220"/>
      <c r="V115" s="12">
        <v>48</v>
      </c>
      <c r="W115" s="573"/>
      <c r="X115" s="71"/>
      <c r="Y115"/>
      <c r="Z115"/>
      <c r="AA115"/>
      <c r="AB115"/>
      <c r="AC115"/>
      <c r="AD115"/>
      <c r="AE115"/>
      <c r="AF115"/>
      <c r="AG115"/>
      <c r="AH115"/>
      <c r="AI115"/>
      <c r="AJ115"/>
      <c r="AK115"/>
      <c r="AL115"/>
      <c r="AM115" s="220"/>
      <c r="AN115" s="417"/>
      <c r="AO115" s="494"/>
      <c r="AP115" s="12">
        <v>48</v>
      </c>
      <c r="AQ115" s="573">
        <v>4.0687800000000003</v>
      </c>
      <c r="AR115" s="71">
        <v>2.0858759999999998</v>
      </c>
      <c r="AS115" s="432"/>
      <c r="AT115" s="574">
        <f t="shared" si="1"/>
        <v>2.3974999999999635E-2</v>
      </c>
      <c r="AU115" s="67"/>
      <c r="AV115" s="8"/>
      <c r="AW115" s="8"/>
      <c r="AX115" s="8"/>
      <c r="AY115" s="8"/>
      <c r="AZ115" s="8"/>
      <c r="BA115" s="8"/>
      <c r="BB115" s="8"/>
      <c r="BC115" s="8"/>
      <c r="BD115" s="8"/>
      <c r="BE115" s="8"/>
      <c r="BF115" s="8"/>
      <c r="BG115" s="8"/>
      <c r="BH115" s="8"/>
      <c r="BJ115" s="273"/>
      <c r="BK115" s="385"/>
      <c r="BL115" s="494"/>
      <c r="BM115" s="12">
        <v>48</v>
      </c>
      <c r="BN115" s="573">
        <v>4.9137330000000006</v>
      </c>
      <c r="BO115" s="71">
        <v>2.2039610000000001</v>
      </c>
      <c r="CD115" s="273"/>
      <c r="CE115" s="385"/>
      <c r="CF115" s="494"/>
      <c r="CG115" s="12">
        <v>48</v>
      </c>
      <c r="CH115" s="573">
        <v>5.4368289999999995</v>
      </c>
      <c r="CI115" s="71">
        <v>1.771862</v>
      </c>
      <c r="CX115" s="273"/>
      <c r="CY115" s="385"/>
      <c r="CZ115" s="220"/>
      <c r="DA115" s="12">
        <v>48</v>
      </c>
      <c r="DB115" s="573">
        <v>3.2653359999999996</v>
      </c>
      <c r="DC115" s="71">
        <v>2.1539769999999998</v>
      </c>
      <c r="DR115" s="273"/>
      <c r="DS115" s="385"/>
      <c r="DT115" s="220"/>
      <c r="DU115" s="12">
        <v>48</v>
      </c>
      <c r="DV115" s="573">
        <v>4.6672549999999999</v>
      </c>
      <c r="DW115" s="71">
        <v>2.5598869999999998</v>
      </c>
      <c r="EL115" s="273"/>
      <c r="EM115" s="385"/>
      <c r="EN115" s="220"/>
      <c r="EO115" s="12">
        <v>48</v>
      </c>
      <c r="EP115" s="573">
        <v>4.0687800000000003</v>
      </c>
      <c r="EQ115" s="71">
        <v>2.0858759999999998</v>
      </c>
      <c r="FF115" s="273"/>
      <c r="FG115" s="385"/>
      <c r="FH115" s="220"/>
      <c r="FI115" s="12">
        <v>48</v>
      </c>
      <c r="FJ115" s="573">
        <v>4.3337139999999996</v>
      </c>
      <c r="FK115" s="71">
        <v>4.6220270000000001</v>
      </c>
      <c r="FZ115" s="273"/>
      <c r="GA115" s="385"/>
      <c r="GB115" s="220"/>
      <c r="GC115" s="12">
        <v>48</v>
      </c>
      <c r="GD115" s="573">
        <v>5.5030110000000008</v>
      </c>
      <c r="GE115" s="71">
        <v>2.5038049999999998</v>
      </c>
      <c r="GT115" s="273"/>
      <c r="GU115" s="385"/>
      <c r="GV115" s="220"/>
      <c r="GW115" s="12">
        <v>48</v>
      </c>
      <c r="GX115" s="573">
        <v>3.4517199999999999</v>
      </c>
      <c r="GY115" s="71">
        <v>1.543884</v>
      </c>
      <c r="HN115" s="273"/>
      <c r="HO115" s="385"/>
      <c r="HP115" s="220"/>
      <c r="HQ115" s="12">
        <v>48</v>
      </c>
      <c r="HR115" s="573">
        <v>4.8649990000000001</v>
      </c>
      <c r="HS115" s="71">
        <v>2.5896629999999998</v>
      </c>
      <c r="IH115" s="273"/>
      <c r="II115" s="385"/>
      <c r="IJ115" s="220"/>
      <c r="IK115" s="12">
        <v>48</v>
      </c>
      <c r="IL115" s="573">
        <v>3.1724259999999997</v>
      </c>
      <c r="IM115" s="71">
        <v>2.6739060000000001</v>
      </c>
      <c r="JB115" s="273"/>
      <c r="JC115" s="385"/>
      <c r="JD115" s="220"/>
      <c r="JE115" s="12">
        <v>48</v>
      </c>
      <c r="JF115" s="573"/>
      <c r="JG115" s="71"/>
      <c r="JV115" s="273"/>
      <c r="JW115" s="385"/>
      <c r="JX115" s="220"/>
      <c r="JY115" s="12">
        <v>48</v>
      </c>
      <c r="JZ115" s="573"/>
      <c r="KA115" s="71"/>
      <c r="KP115" s="273"/>
      <c r="KQ115" s="385"/>
      <c r="KR115" s="220"/>
      <c r="KS115" s="12">
        <v>48</v>
      </c>
      <c r="KT115" s="573"/>
      <c r="KU115" s="71"/>
      <c r="LJ115" s="273"/>
      <c r="LK115" s="385"/>
      <c r="LL115" s="220"/>
      <c r="LM115" s="12">
        <v>48</v>
      </c>
      <c r="LN115" s="573"/>
      <c r="LO115" s="71"/>
      <c r="MD115" s="273"/>
    </row>
    <row r="116" spans="1:342" ht="12.75" customHeight="1" x14ac:dyDescent="0.2">
      <c r="A116" s="494"/>
      <c r="B116" s="12">
        <v>49</v>
      </c>
      <c r="C116" s="69">
        <v>1.9858309999999999</v>
      </c>
      <c r="D116" s="70">
        <v>1.1898709999999999</v>
      </c>
      <c r="E116" s="432"/>
      <c r="F116" s="72">
        <f t="shared" si="0"/>
        <v>1.7876999999999921E-2</v>
      </c>
      <c r="G116" s="67"/>
      <c r="H116" s="67"/>
      <c r="I116" s="67"/>
      <c r="J116" s="67"/>
      <c r="K116" s="67"/>
      <c r="L116" s="67"/>
      <c r="M116" s="67"/>
      <c r="N116" s="67"/>
      <c r="O116" s="67"/>
      <c r="P116" s="67"/>
      <c r="Q116" s="67"/>
      <c r="R116" s="67"/>
      <c r="S116" s="220"/>
      <c r="T116" s="385"/>
      <c r="U116" s="220"/>
      <c r="V116" s="12">
        <v>49</v>
      </c>
      <c r="W116" s="573"/>
      <c r="X116" s="71"/>
      <c r="Y116"/>
      <c r="Z116"/>
      <c r="AA116"/>
      <c r="AB116"/>
      <c r="AC116"/>
      <c r="AD116"/>
      <c r="AE116"/>
      <c r="AF116"/>
      <c r="AG116"/>
      <c r="AH116"/>
      <c r="AI116"/>
      <c r="AJ116"/>
      <c r="AK116"/>
      <c r="AL116"/>
      <c r="AM116" s="220"/>
      <c r="AN116" s="417"/>
      <c r="AO116" s="494"/>
      <c r="AP116" s="12">
        <v>49</v>
      </c>
      <c r="AQ116" s="573">
        <v>4.157165</v>
      </c>
      <c r="AR116" s="71">
        <v>2.1097920000000001</v>
      </c>
      <c r="AS116" s="432"/>
      <c r="AT116" s="574">
        <f t="shared" si="1"/>
        <v>2.391600000000027E-2</v>
      </c>
      <c r="AU116" s="67"/>
      <c r="AV116" s="8"/>
      <c r="AW116" s="8"/>
      <c r="AX116" s="8"/>
      <c r="AY116" s="8"/>
      <c r="AZ116" s="8"/>
      <c r="BA116" s="8"/>
      <c r="BB116" s="8"/>
      <c r="BC116" s="8"/>
      <c r="BD116" s="8"/>
      <c r="BE116" s="8"/>
      <c r="BF116" s="8"/>
      <c r="BG116" s="8"/>
      <c r="BH116" s="8"/>
      <c r="BJ116" s="273"/>
      <c r="BK116" s="385"/>
      <c r="BL116" s="494"/>
      <c r="BM116" s="12">
        <v>49</v>
      </c>
      <c r="BN116" s="573">
        <v>5.0252209999999993</v>
      </c>
      <c r="BO116" s="71">
        <v>2.2318229999999999</v>
      </c>
      <c r="CD116" s="273"/>
      <c r="CE116" s="385"/>
      <c r="CF116" s="494"/>
      <c r="CG116" s="12">
        <v>49</v>
      </c>
      <c r="CH116" s="573">
        <v>5.5475590000000006</v>
      </c>
      <c r="CI116" s="71">
        <v>1.803849</v>
      </c>
      <c r="CX116" s="273"/>
      <c r="CY116" s="385"/>
      <c r="CZ116" s="220"/>
      <c r="DA116" s="12">
        <v>49</v>
      </c>
      <c r="DB116" s="573">
        <v>3.3326729999999998</v>
      </c>
      <c r="DC116" s="71">
        <v>2.1939160000000002</v>
      </c>
      <c r="DR116" s="273"/>
      <c r="DS116" s="385"/>
      <c r="DT116" s="220"/>
      <c r="DU116" s="12">
        <v>49</v>
      </c>
      <c r="DV116" s="573">
        <v>4.7891469999999998</v>
      </c>
      <c r="DW116" s="71">
        <v>2.587809</v>
      </c>
      <c r="EL116" s="273"/>
      <c r="EM116" s="385"/>
      <c r="EN116" s="220"/>
      <c r="EO116" s="12">
        <v>49</v>
      </c>
      <c r="EP116" s="573">
        <v>4.157165</v>
      </c>
      <c r="EQ116" s="71">
        <v>2.1097920000000001</v>
      </c>
      <c r="FF116" s="273"/>
      <c r="FG116" s="385"/>
      <c r="FH116" s="220"/>
      <c r="FI116" s="12">
        <v>49</v>
      </c>
      <c r="FJ116" s="573">
        <v>4.426545</v>
      </c>
      <c r="FK116" s="71">
        <v>4.6640600000000001</v>
      </c>
      <c r="FZ116" s="273"/>
      <c r="GA116" s="385"/>
      <c r="GB116" s="220"/>
      <c r="GC116" s="12">
        <v>49</v>
      </c>
      <c r="GD116" s="573">
        <v>5.6446180000000004</v>
      </c>
      <c r="GE116" s="71">
        <v>2.5438640000000001</v>
      </c>
      <c r="GT116" s="273"/>
      <c r="GU116" s="385"/>
      <c r="GV116" s="220"/>
      <c r="GW116" s="12">
        <v>49</v>
      </c>
      <c r="GX116" s="573">
        <v>3.5275970000000001</v>
      </c>
      <c r="GY116" s="71">
        <v>1.563914</v>
      </c>
      <c r="HN116" s="273"/>
      <c r="HO116" s="385"/>
      <c r="HP116" s="220"/>
      <c r="HQ116" s="12">
        <v>49</v>
      </c>
      <c r="HR116" s="573">
        <v>4.9944620000000004</v>
      </c>
      <c r="HS116" s="71">
        <v>2.6136379999999999</v>
      </c>
      <c r="IH116" s="273"/>
      <c r="II116" s="385"/>
      <c r="IJ116" s="220"/>
      <c r="IK116" s="12">
        <v>49</v>
      </c>
      <c r="IL116" s="573">
        <v>3.23942</v>
      </c>
      <c r="IM116" s="71">
        <v>2.7038609999999998</v>
      </c>
      <c r="JB116" s="273"/>
      <c r="JC116" s="385"/>
      <c r="JD116" s="220"/>
      <c r="JE116" s="12">
        <v>49</v>
      </c>
      <c r="JF116" s="573"/>
      <c r="JG116" s="71"/>
      <c r="JV116" s="273"/>
      <c r="JW116" s="385"/>
      <c r="JX116" s="220"/>
      <c r="JY116" s="12">
        <v>49</v>
      </c>
      <c r="JZ116" s="573"/>
      <c r="KA116" s="71"/>
      <c r="KP116" s="273"/>
      <c r="KQ116" s="385"/>
      <c r="KR116" s="220"/>
      <c r="KS116" s="12">
        <v>49</v>
      </c>
      <c r="KT116" s="573"/>
      <c r="KU116" s="71"/>
      <c r="LJ116" s="273"/>
      <c r="LK116" s="385"/>
      <c r="LL116" s="220"/>
      <c r="LM116" s="12">
        <v>49</v>
      </c>
      <c r="LN116" s="573"/>
      <c r="LO116" s="71"/>
      <c r="MD116" s="273"/>
    </row>
    <row r="117" spans="1:342" ht="12.75" customHeight="1" x14ac:dyDescent="0.2">
      <c r="A117" s="494"/>
      <c r="B117" s="12">
        <v>50</v>
      </c>
      <c r="C117" s="69">
        <v>2.0281479999999998</v>
      </c>
      <c r="D117" s="70">
        <v>1.207867</v>
      </c>
      <c r="E117" s="432"/>
      <c r="F117" s="72">
        <f t="shared" si="0"/>
        <v>1.7996000000000123E-2</v>
      </c>
      <c r="G117" s="67"/>
      <c r="H117" s="67"/>
      <c r="I117" s="67"/>
      <c r="J117" s="67"/>
      <c r="K117" s="67"/>
      <c r="L117" s="67"/>
      <c r="M117" s="67"/>
      <c r="N117" s="67"/>
      <c r="O117" s="67"/>
      <c r="P117" s="67"/>
      <c r="Q117" s="67"/>
      <c r="R117" s="67"/>
      <c r="S117" s="220"/>
      <c r="T117" s="385"/>
      <c r="U117" s="220"/>
      <c r="V117" s="12">
        <v>50</v>
      </c>
      <c r="W117" s="573"/>
      <c r="X117" s="71"/>
      <c r="Y117"/>
      <c r="Z117"/>
      <c r="AA117"/>
      <c r="AB117"/>
      <c r="AC117"/>
      <c r="AD117"/>
      <c r="AE117"/>
      <c r="AF117"/>
      <c r="AG117"/>
      <c r="AH117"/>
      <c r="AI117"/>
      <c r="AJ117"/>
      <c r="AK117"/>
      <c r="AL117"/>
      <c r="AM117" s="220"/>
      <c r="AN117" s="417"/>
      <c r="AO117" s="494"/>
      <c r="AP117" s="12">
        <v>50</v>
      </c>
      <c r="AQ117" s="573">
        <v>4.2451109999999996</v>
      </c>
      <c r="AR117" s="71">
        <v>2.1337079999999999</v>
      </c>
      <c r="AS117" s="432"/>
      <c r="AT117" s="574">
        <f t="shared" si="1"/>
        <v>2.3915999999999826E-2</v>
      </c>
      <c r="AU117" s="67"/>
      <c r="AV117" s="8"/>
      <c r="AW117" s="8"/>
      <c r="AX117" s="8"/>
      <c r="AY117" s="8"/>
      <c r="AZ117" s="8"/>
      <c r="BA117" s="8"/>
      <c r="BB117" s="8"/>
      <c r="BC117" s="8"/>
      <c r="BD117" s="8"/>
      <c r="BE117" s="8"/>
      <c r="BF117" s="8"/>
      <c r="BG117" s="8"/>
      <c r="BH117" s="8"/>
      <c r="BJ117" s="273"/>
      <c r="BK117" s="385"/>
      <c r="BL117" s="494"/>
      <c r="BM117" s="12">
        <v>50</v>
      </c>
      <c r="BN117" s="573">
        <v>5.136374</v>
      </c>
      <c r="BO117" s="71">
        <v>2.259744</v>
      </c>
      <c r="CD117" s="273"/>
      <c r="CE117" s="385"/>
      <c r="CF117" s="494"/>
      <c r="CG117" s="12">
        <v>50</v>
      </c>
      <c r="CH117" s="573">
        <v>5.6586729999999994</v>
      </c>
      <c r="CI117" s="71">
        <v>1.8358369999999999</v>
      </c>
      <c r="CX117" s="273"/>
      <c r="CY117" s="385"/>
      <c r="CZ117" s="220"/>
      <c r="DA117" s="12">
        <v>50</v>
      </c>
      <c r="DB117" s="573">
        <v>3.3995739999999999</v>
      </c>
      <c r="DC117" s="71">
        <v>2.233975</v>
      </c>
      <c r="DR117" s="273"/>
      <c r="DS117" s="385"/>
      <c r="DT117" s="220"/>
      <c r="DU117" s="12">
        <v>50</v>
      </c>
      <c r="DV117" s="573">
        <v>4.9120029999999995</v>
      </c>
      <c r="DW117" s="71">
        <v>2.6158510000000001</v>
      </c>
      <c r="EL117" s="273"/>
      <c r="EM117" s="385"/>
      <c r="EN117" s="220"/>
      <c r="EO117" s="12">
        <v>50</v>
      </c>
      <c r="EP117" s="573">
        <v>4.2451109999999996</v>
      </c>
      <c r="EQ117" s="71">
        <v>2.1337079999999999</v>
      </c>
      <c r="FF117" s="273"/>
      <c r="FG117" s="385"/>
      <c r="FH117" s="220"/>
      <c r="FI117" s="12">
        <v>50</v>
      </c>
      <c r="FJ117" s="573">
        <v>4.5185200000000005</v>
      </c>
      <c r="FK117" s="71">
        <v>4.705972</v>
      </c>
      <c r="FZ117" s="273"/>
      <c r="GA117" s="385"/>
      <c r="GB117" s="220"/>
      <c r="GC117" s="12">
        <v>50</v>
      </c>
      <c r="GD117" s="573">
        <v>5.7868789999999999</v>
      </c>
      <c r="GE117" s="71">
        <v>2.583863</v>
      </c>
      <c r="GT117" s="273"/>
      <c r="GU117" s="385"/>
      <c r="GV117" s="220"/>
      <c r="GW117" s="12">
        <v>50</v>
      </c>
      <c r="GX117" s="573">
        <v>3.6029960000000001</v>
      </c>
      <c r="GY117" s="71">
        <v>1.583944</v>
      </c>
      <c r="HN117" s="273"/>
      <c r="HO117" s="385"/>
      <c r="HP117" s="220"/>
      <c r="HQ117" s="12">
        <v>50</v>
      </c>
      <c r="HR117" s="573">
        <v>5.124816</v>
      </c>
      <c r="HS117" s="71">
        <v>2.6376740000000001</v>
      </c>
      <c r="IH117" s="273"/>
      <c r="II117" s="385"/>
      <c r="IJ117" s="220"/>
      <c r="IK117" s="12">
        <v>50</v>
      </c>
      <c r="IL117" s="573">
        <v>3.3064720000000003</v>
      </c>
      <c r="IM117" s="71">
        <v>2.7338749999999998</v>
      </c>
      <c r="JB117" s="273"/>
      <c r="JC117" s="385"/>
      <c r="JD117" s="220"/>
      <c r="JE117" s="12">
        <v>50</v>
      </c>
      <c r="JF117" s="573"/>
      <c r="JG117" s="71"/>
      <c r="JV117" s="273"/>
      <c r="JW117" s="385"/>
      <c r="JX117" s="220"/>
      <c r="JY117" s="12">
        <v>50</v>
      </c>
      <c r="JZ117" s="573"/>
      <c r="KA117" s="71"/>
      <c r="KP117" s="273"/>
      <c r="KQ117" s="385"/>
      <c r="KR117" s="220"/>
      <c r="KS117" s="12">
        <v>50</v>
      </c>
      <c r="KT117" s="573"/>
      <c r="KU117" s="71"/>
      <c r="LJ117" s="273"/>
      <c r="LK117" s="385"/>
      <c r="LL117" s="220"/>
      <c r="LM117" s="12">
        <v>50</v>
      </c>
      <c r="LN117" s="573"/>
      <c r="LO117" s="71"/>
      <c r="MD117" s="273"/>
    </row>
    <row r="118" spans="1:342" ht="12.75" customHeight="1" x14ac:dyDescent="0.2">
      <c r="A118" s="494"/>
      <c r="B118" s="12">
        <v>51</v>
      </c>
      <c r="C118" s="69">
        <v>2.0700100000000003</v>
      </c>
      <c r="D118" s="70">
        <v>1.2257450000000001</v>
      </c>
      <c r="E118" s="432"/>
      <c r="F118" s="72">
        <f t="shared" si="0"/>
        <v>1.7878000000000061E-2</v>
      </c>
      <c r="G118" s="67"/>
      <c r="H118" s="67"/>
      <c r="I118" s="67"/>
      <c r="J118" s="67"/>
      <c r="K118" s="67"/>
      <c r="L118" s="67"/>
      <c r="M118" s="67"/>
      <c r="N118" s="67"/>
      <c r="O118" s="67"/>
      <c r="P118" s="67"/>
      <c r="Q118" s="67"/>
      <c r="R118" s="67"/>
      <c r="S118" s="220"/>
      <c r="T118" s="385"/>
      <c r="U118" s="220"/>
      <c r="V118" s="12">
        <v>51</v>
      </c>
      <c r="W118" s="573"/>
      <c r="X118" s="71"/>
      <c r="Y118"/>
      <c r="Z118"/>
      <c r="AA118"/>
      <c r="AB118"/>
      <c r="AC118"/>
      <c r="AD118"/>
      <c r="AE118"/>
      <c r="AF118"/>
      <c r="AG118"/>
      <c r="AH118"/>
      <c r="AI118"/>
      <c r="AJ118"/>
      <c r="AK118"/>
      <c r="AL118"/>
      <c r="AM118" s="220"/>
      <c r="AN118" s="417"/>
      <c r="AO118" s="494"/>
      <c r="AP118" s="12">
        <v>51</v>
      </c>
      <c r="AQ118" s="573">
        <v>4.333323</v>
      </c>
      <c r="AR118" s="71">
        <v>2.1578029999999999</v>
      </c>
      <c r="AS118" s="432"/>
      <c r="AT118" s="574">
        <f t="shared" si="1"/>
        <v>2.4094999999999978E-2</v>
      </c>
      <c r="AU118" s="67"/>
      <c r="AV118" s="8"/>
      <c r="AW118" s="8"/>
      <c r="AX118" s="8"/>
      <c r="AY118" s="8"/>
      <c r="AZ118" s="8"/>
      <c r="BA118" s="8"/>
      <c r="BB118" s="8"/>
      <c r="BC118" s="8"/>
      <c r="BD118" s="8"/>
      <c r="BE118" s="8"/>
      <c r="BF118" s="8"/>
      <c r="BG118" s="8"/>
      <c r="BH118" s="8"/>
      <c r="BJ118" s="273"/>
      <c r="BK118" s="385"/>
      <c r="BL118" s="494"/>
      <c r="BM118" s="12">
        <v>51</v>
      </c>
      <c r="BN118" s="573">
        <v>5.2473840000000003</v>
      </c>
      <c r="BO118" s="71">
        <v>2.287785</v>
      </c>
      <c r="CD118" s="273"/>
      <c r="CE118" s="385"/>
      <c r="CF118" s="494"/>
      <c r="CG118" s="12">
        <v>51</v>
      </c>
      <c r="CH118" s="573">
        <v>5.7702489999999997</v>
      </c>
      <c r="CI118" s="71">
        <v>1.8678239999999999</v>
      </c>
      <c r="CX118" s="273"/>
      <c r="CY118" s="385"/>
      <c r="CZ118" s="220"/>
      <c r="DA118" s="12">
        <v>51</v>
      </c>
      <c r="DB118" s="573">
        <v>3.4680659999999999</v>
      </c>
      <c r="DC118" s="71">
        <v>2.2739739999999999</v>
      </c>
      <c r="DR118" s="273"/>
      <c r="DS118" s="385"/>
      <c r="DT118" s="220"/>
      <c r="DU118" s="12">
        <v>51</v>
      </c>
      <c r="DV118" s="573">
        <v>5.0336639999999999</v>
      </c>
      <c r="DW118" s="71">
        <v>2.6438320000000002</v>
      </c>
      <c r="EL118" s="273"/>
      <c r="EM118" s="385"/>
      <c r="EN118" s="220"/>
      <c r="EO118" s="12">
        <v>51</v>
      </c>
      <c r="EP118" s="573">
        <v>4.333323</v>
      </c>
      <c r="EQ118" s="71">
        <v>2.1578029999999999</v>
      </c>
      <c r="FF118" s="273"/>
      <c r="FG118" s="385"/>
      <c r="FH118" s="220"/>
      <c r="FI118" s="12">
        <v>51</v>
      </c>
      <c r="FJ118" s="573">
        <v>4.6104889999999994</v>
      </c>
      <c r="FK118" s="71">
        <v>4.7479440000000004</v>
      </c>
      <c r="FZ118" s="273"/>
      <c r="GA118" s="385"/>
      <c r="GB118" s="220"/>
      <c r="GC118" s="12">
        <v>51</v>
      </c>
      <c r="GD118" s="573">
        <v>5.9282620000000001</v>
      </c>
      <c r="GE118" s="71">
        <v>2.6238619999999999</v>
      </c>
      <c r="GT118" s="273"/>
      <c r="GU118" s="385"/>
      <c r="GV118" s="220"/>
      <c r="GW118" s="12">
        <v>51</v>
      </c>
      <c r="GX118" s="573">
        <v>3.6794799999999999</v>
      </c>
      <c r="GY118" s="71">
        <v>1.6039129999999999</v>
      </c>
      <c r="HN118" s="273"/>
      <c r="HO118" s="385"/>
      <c r="HP118" s="220"/>
      <c r="HQ118" s="12">
        <v>51</v>
      </c>
      <c r="HR118" s="573">
        <v>5.2557610000000006</v>
      </c>
      <c r="HS118" s="71">
        <v>2.6616490000000002</v>
      </c>
      <c r="IH118" s="273"/>
      <c r="II118" s="385"/>
      <c r="IJ118" s="220"/>
      <c r="IK118" s="12">
        <v>51</v>
      </c>
      <c r="IL118" s="573">
        <v>3.372382</v>
      </c>
      <c r="IM118" s="71">
        <v>2.76383</v>
      </c>
      <c r="JB118" s="273"/>
      <c r="JC118" s="385"/>
      <c r="JD118" s="220"/>
      <c r="JE118" s="12">
        <v>51</v>
      </c>
      <c r="JF118" s="573"/>
      <c r="JG118" s="71"/>
      <c r="JV118" s="273"/>
      <c r="JW118" s="385"/>
      <c r="JX118" s="220"/>
      <c r="JY118" s="12">
        <v>51</v>
      </c>
      <c r="JZ118" s="573"/>
      <c r="KA118" s="71"/>
      <c r="KP118" s="273"/>
      <c r="KQ118" s="385"/>
      <c r="KR118" s="220"/>
      <c r="KS118" s="12">
        <v>51</v>
      </c>
      <c r="KT118" s="573"/>
      <c r="KU118" s="71"/>
      <c r="LJ118" s="273"/>
      <c r="LK118" s="385"/>
      <c r="LL118" s="220"/>
      <c r="LM118" s="12">
        <v>51</v>
      </c>
      <c r="LN118" s="573"/>
      <c r="LO118" s="71"/>
      <c r="MD118" s="273"/>
    </row>
    <row r="119" spans="1:342" ht="12.75" customHeight="1" x14ac:dyDescent="0.2">
      <c r="A119" s="494"/>
      <c r="B119" s="12">
        <v>52</v>
      </c>
      <c r="C119" s="69">
        <v>2.1122990000000001</v>
      </c>
      <c r="D119" s="70">
        <v>1.2438009999999999</v>
      </c>
      <c r="E119" s="432"/>
      <c r="F119" s="72">
        <f t="shared" si="0"/>
        <v>1.805599999999985E-2</v>
      </c>
      <c r="G119" s="67"/>
      <c r="H119" s="67"/>
      <c r="I119" s="67"/>
      <c r="J119" s="67"/>
      <c r="K119" s="67"/>
      <c r="L119" s="67"/>
      <c r="M119" s="67"/>
      <c r="N119" s="67"/>
      <c r="O119" s="67"/>
      <c r="P119" s="67"/>
      <c r="Q119" s="67"/>
      <c r="R119" s="67"/>
      <c r="S119" s="220"/>
      <c r="T119" s="385"/>
      <c r="U119" s="220"/>
      <c r="V119" s="12">
        <v>52</v>
      </c>
      <c r="W119" s="573"/>
      <c r="X119" s="71"/>
      <c r="Y119"/>
      <c r="Z119"/>
      <c r="AA119"/>
      <c r="AB119"/>
      <c r="AC119"/>
      <c r="AD119"/>
      <c r="AE119"/>
      <c r="AF119"/>
      <c r="AG119"/>
      <c r="AH119"/>
      <c r="AI119"/>
      <c r="AJ119"/>
      <c r="AK119"/>
      <c r="AL119"/>
      <c r="AM119" s="220"/>
      <c r="AN119" s="417"/>
      <c r="AO119" s="494"/>
      <c r="AP119" s="12">
        <v>52</v>
      </c>
      <c r="AQ119" s="573">
        <v>4.4233560000000001</v>
      </c>
      <c r="AR119" s="71">
        <v>2.1818979999999999</v>
      </c>
      <c r="AS119" s="432"/>
      <c r="AT119" s="574">
        <f t="shared" si="1"/>
        <v>2.4094999999999978E-2</v>
      </c>
      <c r="AU119" s="67"/>
      <c r="AV119" s="8"/>
      <c r="AW119" s="8"/>
      <c r="AX119" s="8"/>
      <c r="AY119" s="8"/>
      <c r="AZ119" s="8"/>
      <c r="BA119" s="8"/>
      <c r="BB119" s="8"/>
      <c r="BC119" s="8"/>
      <c r="BD119" s="8"/>
      <c r="BE119" s="8"/>
      <c r="BF119" s="8"/>
      <c r="BG119" s="8"/>
      <c r="BH119" s="8"/>
      <c r="BJ119" s="273"/>
      <c r="BK119" s="385"/>
      <c r="BL119" s="494"/>
      <c r="BM119" s="12">
        <v>52</v>
      </c>
      <c r="BN119" s="573">
        <v>5.3598650000000001</v>
      </c>
      <c r="BO119" s="71">
        <v>2.3157670000000001</v>
      </c>
      <c r="CD119" s="273"/>
      <c r="CE119" s="385"/>
      <c r="CF119" s="494"/>
      <c r="CG119" s="12">
        <v>52</v>
      </c>
      <c r="CH119" s="573">
        <v>5.8817349999999999</v>
      </c>
      <c r="CI119" s="71">
        <v>1.8998109999999999</v>
      </c>
      <c r="CX119" s="273"/>
      <c r="CY119" s="385"/>
      <c r="CZ119" s="220"/>
      <c r="DA119" s="12">
        <v>52</v>
      </c>
      <c r="DB119" s="573">
        <v>3.535237</v>
      </c>
      <c r="DC119" s="71">
        <v>2.3140329999999998</v>
      </c>
      <c r="DR119" s="273"/>
      <c r="DS119" s="385"/>
      <c r="DT119" s="220"/>
      <c r="DU119" s="12">
        <v>52</v>
      </c>
      <c r="DV119" s="573">
        <v>5.1555460000000002</v>
      </c>
      <c r="DW119" s="71">
        <v>2.6718139999999999</v>
      </c>
      <c r="EL119" s="273"/>
      <c r="EM119" s="385"/>
      <c r="EN119" s="220"/>
      <c r="EO119" s="12">
        <v>52</v>
      </c>
      <c r="EP119" s="573">
        <v>4.4233560000000001</v>
      </c>
      <c r="EQ119" s="71">
        <v>2.1818979999999999</v>
      </c>
      <c r="FF119" s="273"/>
      <c r="FG119" s="385"/>
      <c r="FH119" s="220"/>
      <c r="FI119" s="12">
        <v>52</v>
      </c>
      <c r="FJ119" s="573">
        <v>4.7022129999999995</v>
      </c>
      <c r="FK119" s="71">
        <v>4.7899159999999998</v>
      </c>
      <c r="FZ119" s="273"/>
      <c r="GA119" s="385"/>
      <c r="GB119" s="220"/>
      <c r="GC119" s="12">
        <v>52</v>
      </c>
      <c r="GD119" s="573">
        <v>6.0699189999999996</v>
      </c>
      <c r="GE119" s="71">
        <v>2.6638609999999998</v>
      </c>
      <c r="GT119" s="273"/>
      <c r="GU119" s="385"/>
      <c r="GV119" s="220"/>
      <c r="GW119" s="12">
        <v>52</v>
      </c>
      <c r="GX119" s="573">
        <v>3.7549779999999999</v>
      </c>
      <c r="GY119" s="71">
        <v>1.623823</v>
      </c>
      <c r="HN119" s="273"/>
      <c r="HO119" s="385"/>
      <c r="HP119" s="220"/>
      <c r="HQ119" s="12">
        <v>52</v>
      </c>
      <c r="HR119" s="573">
        <v>5.3871090000000006</v>
      </c>
      <c r="HS119" s="71">
        <v>2.6857449999999998</v>
      </c>
      <c r="IH119" s="273"/>
      <c r="II119" s="385"/>
      <c r="IJ119" s="220"/>
      <c r="IK119" s="12">
        <v>52</v>
      </c>
      <c r="IL119" s="573">
        <v>3.4384479999999997</v>
      </c>
      <c r="IM119" s="71">
        <v>2.793844</v>
      </c>
      <c r="JB119" s="273"/>
      <c r="JC119" s="385"/>
      <c r="JD119" s="220"/>
      <c r="JE119" s="12">
        <v>52</v>
      </c>
      <c r="JF119" s="573"/>
      <c r="JG119" s="71"/>
      <c r="JV119" s="273"/>
      <c r="JW119" s="385"/>
      <c r="JX119" s="220"/>
      <c r="JY119" s="12">
        <v>52</v>
      </c>
      <c r="JZ119" s="573"/>
      <c r="KA119" s="71"/>
      <c r="KP119" s="273"/>
      <c r="KQ119" s="385"/>
      <c r="KR119" s="220"/>
      <c r="KS119" s="12">
        <v>52</v>
      </c>
      <c r="KT119" s="573"/>
      <c r="KU119" s="71"/>
      <c r="LJ119" s="273"/>
      <c r="LK119" s="385"/>
      <c r="LL119" s="220"/>
      <c r="LM119" s="12">
        <v>52</v>
      </c>
      <c r="LN119" s="573"/>
      <c r="LO119" s="71"/>
      <c r="MD119" s="273"/>
    </row>
    <row r="120" spans="1:342" ht="12.75" customHeight="1" x14ac:dyDescent="0.2">
      <c r="A120" s="494"/>
      <c r="B120" s="12">
        <v>53</v>
      </c>
      <c r="C120" s="69">
        <v>2.1554229999999999</v>
      </c>
      <c r="D120" s="70">
        <v>1.261738</v>
      </c>
      <c r="E120" s="432"/>
      <c r="F120" s="72">
        <f t="shared" si="0"/>
        <v>1.7937000000000092E-2</v>
      </c>
      <c r="G120" s="67"/>
      <c r="H120" s="67"/>
      <c r="I120" s="67"/>
      <c r="J120" s="67"/>
      <c r="K120" s="67"/>
      <c r="L120" s="67"/>
      <c r="M120" s="67"/>
      <c r="N120" s="67"/>
      <c r="O120" s="67"/>
      <c r="P120" s="67"/>
      <c r="Q120" s="67"/>
      <c r="R120" s="67"/>
      <c r="S120" s="220"/>
      <c r="T120" s="385"/>
      <c r="U120" s="220"/>
      <c r="V120" s="12">
        <v>53</v>
      </c>
      <c r="W120" s="573"/>
      <c r="X120" s="71"/>
      <c r="Y120"/>
      <c r="Z120"/>
      <c r="AA120"/>
      <c r="AB120"/>
      <c r="AC120"/>
      <c r="AD120"/>
      <c r="AE120"/>
      <c r="AF120"/>
      <c r="AG120"/>
      <c r="AH120"/>
      <c r="AI120"/>
      <c r="AJ120"/>
      <c r="AK120"/>
      <c r="AL120"/>
      <c r="AM120" s="220"/>
      <c r="AN120" s="417"/>
      <c r="AO120" s="494"/>
      <c r="AP120" s="12">
        <v>53</v>
      </c>
      <c r="AQ120" s="573">
        <v>4.5129060000000001</v>
      </c>
      <c r="AR120" s="71">
        <v>2.2059340000000001</v>
      </c>
      <c r="AS120" s="432"/>
      <c r="AT120" s="574">
        <f t="shared" si="1"/>
        <v>2.4036000000000168E-2</v>
      </c>
      <c r="AU120" s="67"/>
      <c r="AV120" s="8"/>
      <c r="AW120" s="8"/>
      <c r="AX120" s="8"/>
      <c r="AY120" s="8"/>
      <c r="AZ120" s="8"/>
      <c r="BA120" s="8"/>
      <c r="BB120" s="8"/>
      <c r="BC120" s="8"/>
      <c r="BD120" s="8"/>
      <c r="BE120" s="8"/>
      <c r="BF120" s="8"/>
      <c r="BG120" s="8"/>
      <c r="BH120" s="8"/>
      <c r="BJ120" s="273"/>
      <c r="BK120" s="385"/>
      <c r="BL120" s="494"/>
      <c r="BM120" s="12">
        <v>53</v>
      </c>
      <c r="BN120" s="573">
        <v>5.4727349999999992</v>
      </c>
      <c r="BO120" s="71">
        <v>2.3438080000000001</v>
      </c>
      <c r="CD120" s="273"/>
      <c r="CE120" s="385"/>
      <c r="CF120" s="494"/>
      <c r="CG120" s="12">
        <v>53</v>
      </c>
      <c r="CH120" s="573">
        <v>5.9929759999999996</v>
      </c>
      <c r="CI120" s="71">
        <v>1.9317390000000001</v>
      </c>
      <c r="CX120" s="273"/>
      <c r="CY120" s="385"/>
      <c r="CZ120" s="220"/>
      <c r="DA120" s="12">
        <v>53</v>
      </c>
      <c r="DB120" s="573">
        <v>3.602805</v>
      </c>
      <c r="DC120" s="71">
        <v>2.3539729999999999</v>
      </c>
      <c r="DR120" s="273"/>
      <c r="DS120" s="385"/>
      <c r="DT120" s="220"/>
      <c r="DU120" s="12">
        <v>53</v>
      </c>
      <c r="DV120" s="573">
        <v>5.2774920000000005</v>
      </c>
      <c r="DW120" s="71">
        <v>2.6997949999999999</v>
      </c>
      <c r="EL120" s="273"/>
      <c r="EM120" s="385"/>
      <c r="EN120" s="220"/>
      <c r="EO120" s="12">
        <v>53</v>
      </c>
      <c r="EP120" s="573">
        <v>4.5129060000000001</v>
      </c>
      <c r="EQ120" s="71">
        <v>2.2059340000000001</v>
      </c>
      <c r="FF120" s="273"/>
      <c r="FG120" s="385"/>
      <c r="FH120" s="220"/>
      <c r="FI120" s="12">
        <v>53</v>
      </c>
      <c r="FJ120" s="573">
        <v>4.7955040000000002</v>
      </c>
      <c r="FK120" s="71">
        <v>4.8319479999999997</v>
      </c>
      <c r="FZ120" s="273"/>
      <c r="GA120" s="385"/>
      <c r="GB120" s="220"/>
      <c r="GC120" s="12">
        <v>53</v>
      </c>
      <c r="GD120" s="573">
        <v>6.211614</v>
      </c>
      <c r="GE120" s="71">
        <v>2.7039200000000001</v>
      </c>
      <c r="GT120" s="273"/>
      <c r="GU120" s="385"/>
      <c r="GV120" s="220"/>
      <c r="GW120" s="12">
        <v>53</v>
      </c>
      <c r="GX120" s="573">
        <v>3.829663</v>
      </c>
      <c r="GY120" s="71">
        <v>1.643912</v>
      </c>
      <c r="HN120" s="273"/>
      <c r="HO120" s="385"/>
      <c r="HP120" s="220"/>
      <c r="HQ120" s="12">
        <v>53</v>
      </c>
      <c r="HR120" s="573">
        <v>5.5186060000000001</v>
      </c>
      <c r="HS120" s="71">
        <v>2.7097799999999999</v>
      </c>
      <c r="IH120" s="273"/>
      <c r="II120" s="385"/>
      <c r="IJ120" s="220"/>
      <c r="IK120" s="12">
        <v>53</v>
      </c>
      <c r="IL120" s="573">
        <v>3.5031870000000001</v>
      </c>
      <c r="IM120" s="71">
        <v>2.8239779999999999</v>
      </c>
      <c r="JB120" s="273"/>
      <c r="JC120" s="385"/>
      <c r="JD120" s="220"/>
      <c r="JE120" s="12">
        <v>53</v>
      </c>
      <c r="JF120" s="573"/>
      <c r="JG120" s="71"/>
      <c r="JV120" s="273"/>
      <c r="JW120" s="385"/>
      <c r="JX120" s="220"/>
      <c r="JY120" s="12">
        <v>53</v>
      </c>
      <c r="JZ120" s="573"/>
      <c r="KA120" s="71"/>
      <c r="KP120" s="273"/>
      <c r="KQ120" s="385"/>
      <c r="KR120" s="220"/>
      <c r="KS120" s="12">
        <v>53</v>
      </c>
      <c r="KT120" s="573"/>
      <c r="KU120" s="71"/>
      <c r="LJ120" s="273"/>
      <c r="LK120" s="385"/>
      <c r="LL120" s="220"/>
      <c r="LM120" s="12">
        <v>53</v>
      </c>
      <c r="LN120" s="573"/>
      <c r="LO120" s="71"/>
      <c r="MD120" s="273"/>
    </row>
    <row r="121" spans="1:342" ht="12.75" customHeight="1" x14ac:dyDescent="0.2">
      <c r="A121" s="494"/>
      <c r="B121" s="12">
        <v>54</v>
      </c>
      <c r="C121" s="69">
        <v>2.1977730000000002</v>
      </c>
      <c r="D121" s="70">
        <v>1.279854</v>
      </c>
      <c r="E121" s="432"/>
      <c r="F121" s="72">
        <f t="shared" si="0"/>
        <v>1.8116000000000021E-2</v>
      </c>
      <c r="G121" s="67"/>
      <c r="H121" s="67"/>
      <c r="I121" s="67"/>
      <c r="J121" s="67"/>
      <c r="K121" s="67"/>
      <c r="L121" s="67"/>
      <c r="M121" s="67"/>
      <c r="N121" s="67"/>
      <c r="O121" s="67"/>
      <c r="P121" s="67"/>
      <c r="Q121" s="67"/>
      <c r="R121" s="67"/>
      <c r="S121" s="220"/>
      <c r="T121" s="385"/>
      <c r="U121" s="220"/>
      <c r="V121" s="12">
        <v>54</v>
      </c>
      <c r="W121" s="573"/>
      <c r="X121" s="71"/>
      <c r="Y121"/>
      <c r="Z121"/>
      <c r="AA121"/>
      <c r="AB121"/>
      <c r="AC121"/>
      <c r="AD121"/>
      <c r="AE121"/>
      <c r="AF121"/>
      <c r="AG121"/>
      <c r="AH121"/>
      <c r="AI121"/>
      <c r="AJ121"/>
      <c r="AK121"/>
      <c r="AL121"/>
      <c r="AM121" s="220"/>
      <c r="AN121" s="417"/>
      <c r="AO121" s="494"/>
      <c r="AP121" s="12">
        <v>54</v>
      </c>
      <c r="AQ121" s="573">
        <v>4.6017299999999999</v>
      </c>
      <c r="AR121" s="71">
        <v>2.2299090000000001</v>
      </c>
      <c r="AS121" s="432"/>
      <c r="AT121" s="574">
        <f t="shared" si="1"/>
        <v>2.397500000000008E-2</v>
      </c>
      <c r="AU121" s="67"/>
      <c r="AV121" s="8"/>
      <c r="AW121" s="8"/>
      <c r="AX121" s="8"/>
      <c r="AY121" s="8"/>
      <c r="AZ121" s="8"/>
      <c r="BA121" s="8"/>
      <c r="BB121" s="8"/>
      <c r="BC121" s="8"/>
      <c r="BD121" s="8"/>
      <c r="BE121" s="8"/>
      <c r="BF121" s="8"/>
      <c r="BG121" s="8"/>
      <c r="BH121" s="8"/>
      <c r="BJ121" s="273"/>
      <c r="BK121" s="385"/>
      <c r="BL121" s="494"/>
      <c r="BM121" s="12">
        <v>54</v>
      </c>
      <c r="BN121" s="573">
        <v>5.5862259999999999</v>
      </c>
      <c r="BO121" s="71">
        <v>2.3717899999999998</v>
      </c>
      <c r="CD121" s="273"/>
      <c r="CE121" s="385"/>
      <c r="CF121" s="494"/>
      <c r="CG121" s="12">
        <v>54</v>
      </c>
      <c r="CH121" s="573">
        <v>6.1041930000000004</v>
      </c>
      <c r="CI121" s="71">
        <v>1.9637260000000001</v>
      </c>
      <c r="CX121" s="273"/>
      <c r="CY121" s="385"/>
      <c r="CZ121" s="220"/>
      <c r="DA121" s="12">
        <v>54</v>
      </c>
      <c r="DB121" s="573">
        <v>3.671046</v>
      </c>
      <c r="DC121" s="71">
        <v>2.3939720000000002</v>
      </c>
      <c r="DR121" s="273"/>
      <c r="DS121" s="385"/>
      <c r="DT121" s="220"/>
      <c r="DU121" s="12">
        <v>54</v>
      </c>
      <c r="DV121" s="573">
        <v>5.399464</v>
      </c>
      <c r="DW121" s="71">
        <v>2.7277770000000001</v>
      </c>
      <c r="EL121" s="273"/>
      <c r="EM121" s="385"/>
      <c r="EN121" s="220"/>
      <c r="EO121" s="12">
        <v>54</v>
      </c>
      <c r="EP121" s="573">
        <v>4.6017299999999999</v>
      </c>
      <c r="EQ121" s="71">
        <v>2.2299090000000001</v>
      </c>
      <c r="FF121" s="273"/>
      <c r="FG121" s="385"/>
      <c r="FH121" s="220"/>
      <c r="FI121" s="12">
        <v>54</v>
      </c>
      <c r="FJ121" s="573">
        <v>4.8882989999999999</v>
      </c>
      <c r="FK121" s="71">
        <v>4.8739210000000002</v>
      </c>
      <c r="FZ121" s="273"/>
      <c r="GA121" s="385"/>
      <c r="GB121" s="220"/>
      <c r="GC121" s="12">
        <v>54</v>
      </c>
      <c r="GD121" s="573">
        <v>6.3531499999999994</v>
      </c>
      <c r="GE121" s="71">
        <v>2.7438600000000002</v>
      </c>
      <c r="GT121" s="273"/>
      <c r="GU121" s="385"/>
      <c r="GV121" s="220"/>
      <c r="GW121" s="12">
        <v>54</v>
      </c>
      <c r="GX121" s="573">
        <v>3.9055459999999997</v>
      </c>
      <c r="GY121" s="71">
        <v>1.664002</v>
      </c>
      <c r="HN121" s="273"/>
      <c r="HO121" s="385"/>
      <c r="HP121" s="220"/>
      <c r="HQ121" s="12">
        <v>54</v>
      </c>
      <c r="HR121" s="573">
        <v>5.6501809999999999</v>
      </c>
      <c r="HS121" s="71">
        <v>2.7337549999999999</v>
      </c>
      <c r="IH121" s="273"/>
      <c r="II121" s="385"/>
      <c r="IJ121" s="220"/>
      <c r="IK121" s="12">
        <v>54</v>
      </c>
      <c r="IL121" s="573">
        <v>3.5704209999999996</v>
      </c>
      <c r="IM121" s="71">
        <v>2.855845</v>
      </c>
      <c r="JB121" s="273"/>
      <c r="JC121" s="385"/>
      <c r="JD121" s="220"/>
      <c r="JE121" s="12">
        <v>54</v>
      </c>
      <c r="JF121" s="573"/>
      <c r="JG121" s="71"/>
      <c r="JV121" s="273"/>
      <c r="JW121" s="385"/>
      <c r="JX121" s="220"/>
      <c r="JY121" s="12">
        <v>54</v>
      </c>
      <c r="JZ121" s="573"/>
      <c r="KA121" s="71"/>
      <c r="KP121" s="273"/>
      <c r="KQ121" s="385"/>
      <c r="KR121" s="220"/>
      <c r="KS121" s="12">
        <v>54</v>
      </c>
      <c r="KT121" s="573"/>
      <c r="KU121" s="71"/>
      <c r="LJ121" s="273"/>
      <c r="LK121" s="385"/>
      <c r="LL121" s="220"/>
      <c r="LM121" s="12">
        <v>54</v>
      </c>
      <c r="LN121" s="573"/>
      <c r="LO121" s="71"/>
      <c r="MD121" s="273"/>
    </row>
    <row r="122" spans="1:342" ht="12.75" customHeight="1" x14ac:dyDescent="0.2">
      <c r="A122" s="494"/>
      <c r="B122" s="12">
        <v>55</v>
      </c>
      <c r="C122" s="69">
        <v>2.2404009999999999</v>
      </c>
      <c r="D122" s="70">
        <v>1.2978510000000001</v>
      </c>
      <c r="E122" s="432"/>
      <c r="F122" s="72">
        <f t="shared" si="0"/>
        <v>1.7997000000000041E-2</v>
      </c>
      <c r="G122" s="67"/>
      <c r="H122" s="67"/>
      <c r="I122" s="67"/>
      <c r="J122" s="67"/>
      <c r="K122" s="67"/>
      <c r="L122" s="67"/>
      <c r="M122" s="67"/>
      <c r="N122" s="67"/>
      <c r="O122" s="67"/>
      <c r="P122" s="67"/>
      <c r="Q122" s="67"/>
      <c r="R122" s="67"/>
      <c r="S122" s="220"/>
      <c r="T122" s="385"/>
      <c r="U122" s="220"/>
      <c r="V122" s="12">
        <v>55</v>
      </c>
      <c r="W122" s="573"/>
      <c r="X122" s="71"/>
      <c r="Y122"/>
      <c r="Z122"/>
      <c r="AA122"/>
      <c r="AB122"/>
      <c r="AC122"/>
      <c r="AD122"/>
      <c r="AE122"/>
      <c r="AF122"/>
      <c r="AG122"/>
      <c r="AH122"/>
      <c r="AI122"/>
      <c r="AJ122"/>
      <c r="AK122"/>
      <c r="AL122"/>
      <c r="AM122" s="220"/>
      <c r="AN122" s="417"/>
      <c r="AO122" s="494"/>
      <c r="AP122" s="12">
        <v>55</v>
      </c>
      <c r="AQ122" s="573">
        <v>4.690925</v>
      </c>
      <c r="AR122" s="71">
        <v>2.253765</v>
      </c>
      <c r="AS122" s="432"/>
      <c r="AT122" s="574">
        <f t="shared" si="1"/>
        <v>2.3855999999999877E-2</v>
      </c>
      <c r="AU122" s="67"/>
      <c r="AV122" s="8"/>
      <c r="AW122" s="8"/>
      <c r="AX122" s="8"/>
      <c r="AY122" s="8"/>
      <c r="AZ122" s="8"/>
      <c r="BA122" s="8"/>
      <c r="BB122" s="8"/>
      <c r="BC122" s="8"/>
      <c r="BD122" s="8"/>
      <c r="BE122" s="8"/>
      <c r="BF122" s="8"/>
      <c r="BG122" s="8"/>
      <c r="BH122" s="8"/>
      <c r="BJ122" s="273"/>
      <c r="BK122" s="385"/>
      <c r="BL122" s="494"/>
      <c r="BM122" s="12">
        <v>55</v>
      </c>
      <c r="BN122" s="573">
        <v>5.6986229999999995</v>
      </c>
      <c r="BO122" s="71">
        <v>2.3997709999999999</v>
      </c>
      <c r="CD122" s="273"/>
      <c r="CE122" s="385"/>
      <c r="CF122" s="494"/>
      <c r="CG122" s="12">
        <v>55</v>
      </c>
      <c r="CH122" s="573">
        <v>6.2156479999999998</v>
      </c>
      <c r="CI122" s="71">
        <v>1.995773</v>
      </c>
      <c r="CX122" s="273"/>
      <c r="CY122" s="385"/>
      <c r="CZ122" s="220"/>
      <c r="DA122" s="12">
        <v>55</v>
      </c>
      <c r="DB122" s="573">
        <v>3.738531</v>
      </c>
      <c r="DC122" s="71">
        <v>2.4340310000000001</v>
      </c>
      <c r="DR122" s="273"/>
      <c r="DS122" s="385"/>
      <c r="DT122" s="220"/>
      <c r="DU122" s="12">
        <v>55</v>
      </c>
      <c r="DV122" s="573">
        <v>5.5219359999999993</v>
      </c>
      <c r="DW122" s="71">
        <v>2.7557580000000002</v>
      </c>
      <c r="EL122" s="273"/>
      <c r="EM122" s="385"/>
      <c r="EN122" s="220"/>
      <c r="EO122" s="12">
        <v>55</v>
      </c>
      <c r="EP122" s="573">
        <v>4.690925</v>
      </c>
      <c r="EQ122" s="71">
        <v>2.253765</v>
      </c>
      <c r="FF122" s="273"/>
      <c r="FG122" s="385"/>
      <c r="FH122" s="220"/>
      <c r="FI122" s="12">
        <v>55</v>
      </c>
      <c r="FJ122" s="573">
        <v>4.9813429999999999</v>
      </c>
      <c r="FK122" s="71">
        <v>4.9160120000000003</v>
      </c>
      <c r="FZ122" s="273"/>
      <c r="GA122" s="385"/>
      <c r="GB122" s="220"/>
      <c r="GC122" s="12">
        <v>55</v>
      </c>
      <c r="GD122" s="573">
        <v>6.4947600000000003</v>
      </c>
      <c r="GE122" s="71">
        <v>2.7837990000000001</v>
      </c>
      <c r="GT122" s="273"/>
      <c r="GU122" s="385"/>
      <c r="GV122" s="220"/>
      <c r="GW122" s="12">
        <v>55</v>
      </c>
      <c r="GX122" s="573">
        <v>3.9814090000000002</v>
      </c>
      <c r="GY122" s="71">
        <v>1.6838519999999999</v>
      </c>
      <c r="HN122" s="273"/>
      <c r="HO122" s="385"/>
      <c r="HP122" s="220"/>
      <c r="HQ122" s="12">
        <v>55</v>
      </c>
      <c r="HR122" s="573">
        <v>5.7817790000000002</v>
      </c>
      <c r="HS122" s="71">
        <v>2.7577310000000002</v>
      </c>
      <c r="IH122" s="273"/>
      <c r="II122" s="385"/>
      <c r="IJ122" s="220"/>
      <c r="IK122" s="12">
        <v>55</v>
      </c>
      <c r="IL122" s="573">
        <v>3.6469520000000002</v>
      </c>
      <c r="IM122" s="71">
        <v>2.8939319999999999</v>
      </c>
      <c r="JB122" s="273"/>
      <c r="JC122" s="385"/>
      <c r="JD122" s="220"/>
      <c r="JE122" s="12">
        <v>55</v>
      </c>
      <c r="JF122" s="573"/>
      <c r="JG122" s="71"/>
      <c r="JV122" s="273"/>
      <c r="JW122" s="385"/>
      <c r="JX122" s="220"/>
      <c r="JY122" s="12">
        <v>55</v>
      </c>
      <c r="JZ122" s="573"/>
      <c r="KA122" s="71"/>
      <c r="KP122" s="273"/>
      <c r="KQ122" s="385"/>
      <c r="KR122" s="220"/>
      <c r="KS122" s="12">
        <v>55</v>
      </c>
      <c r="KT122" s="573"/>
      <c r="KU122" s="71"/>
      <c r="LJ122" s="273"/>
      <c r="LK122" s="385"/>
      <c r="LL122" s="220"/>
      <c r="LM122" s="12">
        <v>55</v>
      </c>
      <c r="LN122" s="573"/>
      <c r="LO122" s="71"/>
      <c r="MD122" s="273"/>
    </row>
    <row r="123" spans="1:342" ht="12.75" customHeight="1" x14ac:dyDescent="0.2">
      <c r="A123" s="494"/>
      <c r="B123" s="12">
        <v>56</v>
      </c>
      <c r="C123" s="69">
        <v>2.2832789999999998</v>
      </c>
      <c r="D123" s="70">
        <v>1.3159069999999999</v>
      </c>
      <c r="E123" s="432"/>
      <c r="F123" s="72">
        <f t="shared" si="0"/>
        <v>1.805599999999985E-2</v>
      </c>
      <c r="G123" s="67"/>
      <c r="H123" s="67"/>
      <c r="I123" s="67"/>
      <c r="J123" s="67"/>
      <c r="K123" s="67"/>
      <c r="L123" s="67"/>
      <c r="M123" s="67"/>
      <c r="N123" s="67"/>
      <c r="O123" s="67"/>
      <c r="P123" s="67"/>
      <c r="Q123" s="67"/>
      <c r="R123" s="67"/>
      <c r="S123" s="220"/>
      <c r="T123" s="385"/>
      <c r="U123" s="220"/>
      <c r="V123" s="12">
        <v>56</v>
      </c>
      <c r="W123" s="573"/>
      <c r="X123" s="71"/>
      <c r="Y123"/>
      <c r="Z123"/>
      <c r="AA123"/>
      <c r="AB123"/>
      <c r="AC123"/>
      <c r="AD123"/>
      <c r="AE123"/>
      <c r="AF123"/>
      <c r="AG123"/>
      <c r="AH123"/>
      <c r="AI123"/>
      <c r="AJ123"/>
      <c r="AK123"/>
      <c r="AL123"/>
      <c r="AM123" s="220"/>
      <c r="AN123" s="417"/>
      <c r="AO123" s="494"/>
      <c r="AP123" s="12">
        <v>56</v>
      </c>
      <c r="AQ123" s="573">
        <v>4.7796509999999994</v>
      </c>
      <c r="AR123" s="71">
        <v>2.2777409999999998</v>
      </c>
      <c r="AS123" s="432"/>
      <c r="AT123" s="574">
        <f t="shared" si="1"/>
        <v>2.3975999999999775E-2</v>
      </c>
      <c r="AU123" s="67"/>
      <c r="AV123" s="8"/>
      <c r="AW123" s="8"/>
      <c r="AX123" s="8"/>
      <c r="AY123" s="8"/>
      <c r="AZ123" s="8"/>
      <c r="BA123" s="8"/>
      <c r="BB123" s="8"/>
      <c r="BC123" s="8"/>
      <c r="BD123" s="8"/>
      <c r="BE123" s="8"/>
      <c r="BF123" s="8"/>
      <c r="BG123" s="8"/>
      <c r="BH123" s="8"/>
      <c r="BJ123" s="273"/>
      <c r="BK123" s="385"/>
      <c r="BL123" s="494"/>
      <c r="BM123" s="12">
        <v>56</v>
      </c>
      <c r="BN123" s="573">
        <v>5.8113580000000002</v>
      </c>
      <c r="BO123" s="71">
        <v>2.427753</v>
      </c>
      <c r="CD123" s="273"/>
      <c r="CE123" s="385"/>
      <c r="CF123" s="494"/>
      <c r="CG123" s="12">
        <v>56</v>
      </c>
      <c r="CH123" s="573">
        <v>6.3285159999999996</v>
      </c>
      <c r="CI123" s="71">
        <v>2.0277609999999999</v>
      </c>
      <c r="CX123" s="273"/>
      <c r="CY123" s="385"/>
      <c r="CZ123" s="220"/>
      <c r="DA123" s="12">
        <v>56</v>
      </c>
      <c r="DB123" s="573">
        <v>3.8071630000000001</v>
      </c>
      <c r="DC123" s="71">
        <v>2.4740899999999999</v>
      </c>
      <c r="DR123" s="273"/>
      <c r="DS123" s="385"/>
      <c r="DT123" s="220"/>
      <c r="DU123" s="12">
        <v>56</v>
      </c>
      <c r="DV123" s="573">
        <v>5.6451859999999998</v>
      </c>
      <c r="DW123" s="71">
        <v>2.7837390000000002</v>
      </c>
      <c r="EL123" s="273"/>
      <c r="EM123" s="385"/>
      <c r="EN123" s="220"/>
      <c r="EO123" s="12">
        <v>56</v>
      </c>
      <c r="EP123" s="573">
        <v>4.7796509999999994</v>
      </c>
      <c r="EQ123" s="71">
        <v>2.2777409999999998</v>
      </c>
      <c r="FF123" s="273"/>
      <c r="FG123" s="385"/>
      <c r="FH123" s="220"/>
      <c r="FI123" s="12">
        <v>56</v>
      </c>
      <c r="FJ123" s="573">
        <v>5.0737870000000003</v>
      </c>
      <c r="FK123" s="71">
        <v>4.9580440000000001</v>
      </c>
      <c r="FZ123" s="273"/>
      <c r="GA123" s="385"/>
      <c r="GB123" s="220"/>
      <c r="GC123" s="12">
        <v>56</v>
      </c>
      <c r="GD123" s="573">
        <v>6.6372270000000002</v>
      </c>
      <c r="GE123" s="71">
        <v>2.8237390000000002</v>
      </c>
      <c r="GT123" s="273"/>
      <c r="GU123" s="385"/>
      <c r="GV123" s="220"/>
      <c r="GW123" s="12">
        <v>56</v>
      </c>
      <c r="GX123" s="573">
        <v>4.057213</v>
      </c>
      <c r="GY123" s="71">
        <v>1.703881</v>
      </c>
      <c r="HN123" s="273"/>
      <c r="HO123" s="385"/>
      <c r="HP123" s="220"/>
      <c r="HQ123" s="12">
        <v>56</v>
      </c>
      <c r="HR123" s="573">
        <v>5.9137070000000005</v>
      </c>
      <c r="HS123" s="71">
        <v>2.7817669999999999</v>
      </c>
      <c r="IH123" s="273"/>
      <c r="II123" s="385"/>
      <c r="IJ123" s="220"/>
      <c r="IK123" s="12">
        <v>56</v>
      </c>
      <c r="IL123" s="573">
        <v>3.7244899999999999</v>
      </c>
      <c r="IM123" s="71">
        <v>2.9339309999999998</v>
      </c>
      <c r="JB123" s="273"/>
      <c r="JC123" s="385"/>
      <c r="JD123" s="220"/>
      <c r="JE123" s="12">
        <v>56</v>
      </c>
      <c r="JF123" s="573"/>
      <c r="JG123" s="71"/>
      <c r="JV123" s="273"/>
      <c r="JW123" s="385"/>
      <c r="JX123" s="220"/>
      <c r="JY123" s="12">
        <v>56</v>
      </c>
      <c r="JZ123" s="573"/>
      <c r="KA123" s="71"/>
      <c r="KP123" s="273"/>
      <c r="KQ123" s="385"/>
      <c r="KR123" s="220"/>
      <c r="KS123" s="12">
        <v>56</v>
      </c>
      <c r="KT123" s="573"/>
      <c r="KU123" s="71"/>
      <c r="LJ123" s="273"/>
      <c r="LK123" s="385"/>
      <c r="LL123" s="220"/>
      <c r="LM123" s="12">
        <v>56</v>
      </c>
      <c r="LN123" s="573"/>
      <c r="LO123" s="71"/>
      <c r="MD123" s="273"/>
    </row>
    <row r="124" spans="1:342" ht="12.75" customHeight="1" x14ac:dyDescent="0.2">
      <c r="A124" s="494"/>
      <c r="B124" s="12">
        <v>57</v>
      </c>
      <c r="C124" s="69">
        <v>2.3255030000000003</v>
      </c>
      <c r="D124" s="70">
        <v>1.333904</v>
      </c>
      <c r="E124" s="432"/>
      <c r="F124" s="72">
        <f t="shared" si="0"/>
        <v>1.7997000000000041E-2</v>
      </c>
      <c r="G124" s="67"/>
      <c r="H124" s="67"/>
      <c r="I124" s="67"/>
      <c r="J124" s="67"/>
      <c r="K124" s="67"/>
      <c r="L124" s="67"/>
      <c r="M124" s="67"/>
      <c r="N124" s="67"/>
      <c r="O124" s="67"/>
      <c r="P124" s="67"/>
      <c r="Q124" s="67"/>
      <c r="R124" s="67"/>
      <c r="S124" s="220"/>
      <c r="T124" s="385"/>
      <c r="U124" s="220"/>
      <c r="V124" s="12">
        <v>57</v>
      </c>
      <c r="W124" s="573"/>
      <c r="X124" s="71"/>
      <c r="Y124"/>
      <c r="Z124"/>
      <c r="AA124"/>
      <c r="AB124"/>
      <c r="AC124"/>
      <c r="AD124"/>
      <c r="AE124"/>
      <c r="AF124"/>
      <c r="AG124"/>
      <c r="AH124"/>
      <c r="AI124"/>
      <c r="AJ124"/>
      <c r="AK124"/>
      <c r="AL124"/>
      <c r="AM124" s="220"/>
      <c r="AN124" s="417"/>
      <c r="AO124" s="494"/>
      <c r="AP124" s="12">
        <v>57</v>
      </c>
      <c r="AQ124" s="573">
        <v>4.8688560000000001</v>
      </c>
      <c r="AR124" s="71">
        <v>2.3017759999999998</v>
      </c>
      <c r="AS124" s="432"/>
      <c r="AT124" s="574">
        <f t="shared" si="1"/>
        <v>2.4035000000000029E-2</v>
      </c>
      <c r="AU124" s="67"/>
      <c r="AV124" s="8"/>
      <c r="AW124" s="8"/>
      <c r="AX124" s="8"/>
      <c r="AY124" s="8"/>
      <c r="AZ124" s="8"/>
      <c r="BA124" s="8"/>
      <c r="BB124" s="8"/>
      <c r="BC124" s="8"/>
      <c r="BD124" s="8"/>
      <c r="BE124" s="8"/>
      <c r="BF124" s="8"/>
      <c r="BG124" s="8"/>
      <c r="BH124" s="8"/>
      <c r="BJ124" s="273"/>
      <c r="BK124" s="385"/>
      <c r="BL124" s="494"/>
      <c r="BM124" s="12">
        <v>57</v>
      </c>
      <c r="BN124" s="573">
        <v>5.9252399999999996</v>
      </c>
      <c r="BO124" s="71">
        <v>2.455794</v>
      </c>
      <c r="CD124" s="273"/>
      <c r="CE124" s="385"/>
      <c r="CF124" s="494"/>
      <c r="CG124" s="12">
        <v>57</v>
      </c>
      <c r="CH124" s="573">
        <v>6.441351</v>
      </c>
      <c r="CI124" s="71">
        <v>2.0598079999999999</v>
      </c>
      <c r="CX124" s="273"/>
      <c r="CY124" s="385"/>
      <c r="CZ124" s="220"/>
      <c r="DA124" s="12">
        <v>57</v>
      </c>
      <c r="DB124" s="573">
        <v>3.8754979999999999</v>
      </c>
      <c r="DC124" s="71">
        <v>2.5140289999999998</v>
      </c>
      <c r="DR124" s="273"/>
      <c r="DS124" s="385"/>
      <c r="DT124" s="220"/>
      <c r="DU124" s="12">
        <v>57</v>
      </c>
      <c r="DV124" s="573">
        <v>5.7683819999999999</v>
      </c>
      <c r="DW124" s="71">
        <v>2.8118400000000001</v>
      </c>
      <c r="EL124" s="273"/>
      <c r="EM124" s="385"/>
      <c r="EN124" s="220"/>
      <c r="EO124" s="12">
        <v>57</v>
      </c>
      <c r="EP124" s="573">
        <v>4.8688560000000001</v>
      </c>
      <c r="EQ124" s="71">
        <v>2.3017759999999998</v>
      </c>
      <c r="FF124" s="273"/>
      <c r="FG124" s="385"/>
      <c r="FH124" s="220"/>
      <c r="FI124" s="12">
        <v>57</v>
      </c>
      <c r="FJ124" s="573">
        <v>5.1668760000000002</v>
      </c>
      <c r="FK124" s="71">
        <v>4.9999570000000002</v>
      </c>
      <c r="FZ124" s="273"/>
      <c r="GA124" s="385"/>
      <c r="GB124" s="220"/>
      <c r="GC124" s="12">
        <v>57</v>
      </c>
      <c r="GD124" s="573">
        <v>6.7796659999999997</v>
      </c>
      <c r="GE124" s="71">
        <v>2.8637980000000001</v>
      </c>
      <c r="GT124" s="273"/>
      <c r="GU124" s="385"/>
      <c r="GV124" s="220"/>
      <c r="GW124" s="12">
        <v>57</v>
      </c>
      <c r="GX124" s="573">
        <v>4.1326940000000008</v>
      </c>
      <c r="GY124" s="71">
        <v>1.723851</v>
      </c>
      <c r="HN124" s="273"/>
      <c r="HO124" s="385"/>
      <c r="HP124" s="220"/>
      <c r="HQ124" s="12">
        <v>57</v>
      </c>
      <c r="HR124" s="573">
        <v>6.0463469999999999</v>
      </c>
      <c r="HS124" s="71">
        <v>2.8058019999999999</v>
      </c>
      <c r="IH124" s="273"/>
      <c r="II124" s="385"/>
      <c r="IJ124" s="220"/>
      <c r="IK124" s="12">
        <v>57</v>
      </c>
      <c r="IL124" s="573">
        <v>3.7998600000000002</v>
      </c>
      <c r="IM124" s="71">
        <v>2.9738099999999998</v>
      </c>
      <c r="JB124" s="273"/>
      <c r="JC124" s="385"/>
      <c r="JD124" s="220"/>
      <c r="JE124" s="12">
        <v>57</v>
      </c>
      <c r="JF124" s="573"/>
      <c r="JG124" s="71"/>
      <c r="JV124" s="273"/>
      <c r="JW124" s="385"/>
      <c r="JX124" s="220"/>
      <c r="JY124" s="12">
        <v>57</v>
      </c>
      <c r="JZ124" s="573"/>
      <c r="KA124" s="71"/>
      <c r="KP124" s="273"/>
      <c r="KQ124" s="385"/>
      <c r="KR124" s="220"/>
      <c r="KS124" s="12">
        <v>57</v>
      </c>
      <c r="KT124" s="573"/>
      <c r="KU124" s="71"/>
      <c r="LJ124" s="273"/>
      <c r="LK124" s="385"/>
      <c r="LL124" s="220"/>
      <c r="LM124" s="12">
        <v>57</v>
      </c>
      <c r="LN124" s="573"/>
      <c r="LO124" s="71"/>
      <c r="MD124" s="273"/>
    </row>
    <row r="125" spans="1:342" ht="12.75" customHeight="1" x14ac:dyDescent="0.2">
      <c r="A125" s="494"/>
      <c r="B125" s="12">
        <v>58</v>
      </c>
      <c r="C125" s="69">
        <v>2.3683930000000002</v>
      </c>
      <c r="D125" s="70">
        <v>1.3519600000000001</v>
      </c>
      <c r="E125" s="432"/>
      <c r="F125" s="72">
        <f t="shared" si="0"/>
        <v>1.8056000000000072E-2</v>
      </c>
      <c r="G125" s="67"/>
      <c r="H125" s="67"/>
      <c r="I125" s="67"/>
      <c r="J125" s="67"/>
      <c r="K125" s="67"/>
      <c r="L125" s="67"/>
      <c r="M125" s="67"/>
      <c r="N125" s="67"/>
      <c r="O125" s="67"/>
      <c r="P125" s="67"/>
      <c r="Q125" s="67"/>
      <c r="R125" s="67"/>
      <c r="S125" s="220"/>
      <c r="T125" s="385"/>
      <c r="U125" s="220"/>
      <c r="V125" s="12">
        <v>58</v>
      </c>
      <c r="W125" s="573"/>
      <c r="X125" s="71"/>
      <c r="Y125"/>
      <c r="Z125"/>
      <c r="AA125"/>
      <c r="AB125"/>
      <c r="AC125"/>
      <c r="AD125"/>
      <c r="AE125"/>
      <c r="AF125"/>
      <c r="AG125"/>
      <c r="AH125"/>
      <c r="AI125"/>
      <c r="AJ125"/>
      <c r="AK125"/>
      <c r="AL125"/>
      <c r="AM125" s="220"/>
      <c r="AN125" s="417"/>
      <c r="AO125" s="494"/>
      <c r="AP125" s="12">
        <v>58</v>
      </c>
      <c r="AQ125" s="573">
        <v>4.9588520000000003</v>
      </c>
      <c r="AR125" s="71">
        <v>2.325812</v>
      </c>
      <c r="AS125" s="432"/>
      <c r="AT125" s="574">
        <f t="shared" si="1"/>
        <v>2.4036000000000168E-2</v>
      </c>
      <c r="AU125" s="67"/>
      <c r="AV125" s="8"/>
      <c r="AW125" s="8"/>
      <c r="AX125" s="8"/>
      <c r="AY125" s="8"/>
      <c r="AZ125" s="8"/>
      <c r="BA125" s="8"/>
      <c r="BB125" s="8"/>
      <c r="BC125" s="8"/>
      <c r="BD125" s="8"/>
      <c r="BE125" s="8"/>
      <c r="BF125" s="8"/>
      <c r="BG125" s="8"/>
      <c r="BH125" s="8"/>
      <c r="BJ125" s="273"/>
      <c r="BK125" s="385"/>
      <c r="BL125" s="494"/>
      <c r="BM125" s="12">
        <v>58</v>
      </c>
      <c r="BN125" s="573">
        <v>6.0395300000000001</v>
      </c>
      <c r="BO125" s="71">
        <v>2.483835</v>
      </c>
      <c r="CD125" s="273"/>
      <c r="CE125" s="385"/>
      <c r="CF125" s="494"/>
      <c r="CG125" s="12">
        <v>58</v>
      </c>
      <c r="CH125" s="573">
        <v>6.5543040000000001</v>
      </c>
      <c r="CI125" s="71">
        <v>2.091736</v>
      </c>
      <c r="CX125" s="273"/>
      <c r="CY125" s="385"/>
      <c r="CZ125" s="220"/>
      <c r="DA125" s="12">
        <v>58</v>
      </c>
      <c r="DB125" s="573">
        <v>3.9434940000000003</v>
      </c>
      <c r="DC125" s="71">
        <v>2.5540880000000001</v>
      </c>
      <c r="DR125" s="273"/>
      <c r="DS125" s="385"/>
      <c r="DT125" s="220"/>
      <c r="DU125" s="12">
        <v>58</v>
      </c>
      <c r="DV125" s="573">
        <v>5.8918810000000006</v>
      </c>
      <c r="DW125" s="71">
        <v>2.8397619999999999</v>
      </c>
      <c r="EL125" s="273"/>
      <c r="EM125" s="385"/>
      <c r="EN125" s="220"/>
      <c r="EO125" s="12">
        <v>58</v>
      </c>
      <c r="EP125" s="573">
        <v>4.9588520000000003</v>
      </c>
      <c r="EQ125" s="71">
        <v>2.325812</v>
      </c>
      <c r="FF125" s="273"/>
      <c r="FG125" s="385"/>
      <c r="FH125" s="220"/>
      <c r="FI125" s="12">
        <v>58</v>
      </c>
      <c r="FJ125" s="573">
        <v>5.2598400000000005</v>
      </c>
      <c r="FK125" s="71">
        <v>5.0419289999999997</v>
      </c>
      <c r="FZ125" s="273"/>
      <c r="GA125" s="385"/>
      <c r="GB125" s="220"/>
      <c r="GC125" s="12">
        <v>58</v>
      </c>
      <c r="GD125" s="573">
        <v>6.9212030000000002</v>
      </c>
      <c r="GE125" s="71">
        <v>2.903797</v>
      </c>
      <c r="GT125" s="273"/>
      <c r="GU125" s="385"/>
      <c r="GV125" s="220"/>
      <c r="GW125" s="12">
        <v>58</v>
      </c>
      <c r="GX125" s="573">
        <v>4.2084589999999995</v>
      </c>
      <c r="GY125" s="71">
        <v>1.7438210000000001</v>
      </c>
      <c r="HN125" s="273"/>
      <c r="HO125" s="385"/>
      <c r="HP125" s="220"/>
      <c r="HQ125" s="12">
        <v>58</v>
      </c>
      <c r="HR125" s="573">
        <v>6.1792969999999992</v>
      </c>
      <c r="HS125" s="71">
        <v>2.829777</v>
      </c>
      <c r="IH125" s="273"/>
      <c r="II125" s="385"/>
      <c r="IJ125" s="220"/>
      <c r="IK125" s="12">
        <v>58</v>
      </c>
      <c r="IL125" s="573">
        <v>3.8695720000000002</v>
      </c>
      <c r="IM125" s="71">
        <v>3.0059170000000002</v>
      </c>
      <c r="JB125" s="273"/>
      <c r="JC125" s="385"/>
      <c r="JD125" s="220"/>
      <c r="JE125" s="12">
        <v>58</v>
      </c>
      <c r="JF125" s="573"/>
      <c r="JG125" s="71"/>
      <c r="JV125" s="273"/>
      <c r="JW125" s="385"/>
      <c r="JX125" s="220"/>
      <c r="JY125" s="12">
        <v>58</v>
      </c>
      <c r="JZ125" s="573"/>
      <c r="KA125" s="71"/>
      <c r="KP125" s="273"/>
      <c r="KQ125" s="385"/>
      <c r="KR125" s="220"/>
      <c r="KS125" s="12">
        <v>58</v>
      </c>
      <c r="KT125" s="573"/>
      <c r="KU125" s="71"/>
      <c r="LJ125" s="273"/>
      <c r="LK125" s="385"/>
      <c r="LL125" s="220"/>
      <c r="LM125" s="12">
        <v>58</v>
      </c>
      <c r="LN125" s="573"/>
      <c r="LO125" s="71"/>
      <c r="MD125" s="273"/>
    </row>
    <row r="126" spans="1:342" ht="12.75" customHeight="1" x14ac:dyDescent="0.2">
      <c r="A126" s="494"/>
      <c r="B126" s="12">
        <v>59</v>
      </c>
      <c r="C126" s="69">
        <v>2.4112310000000003</v>
      </c>
      <c r="D126" s="70">
        <v>1.370017</v>
      </c>
      <c r="E126" s="432"/>
      <c r="F126" s="72">
        <f t="shared" si="0"/>
        <v>1.805699999999999E-2</v>
      </c>
      <c r="G126" s="67"/>
      <c r="H126" s="67"/>
      <c r="I126" s="67"/>
      <c r="J126" s="67"/>
      <c r="K126" s="67"/>
      <c r="L126" s="67"/>
      <c r="M126" s="67"/>
      <c r="N126" s="67"/>
      <c r="O126" s="67"/>
      <c r="P126" s="67"/>
      <c r="Q126" s="67"/>
      <c r="R126" s="67"/>
      <c r="S126" s="220"/>
      <c r="T126" s="385"/>
      <c r="U126" s="220"/>
      <c r="V126" s="12">
        <v>59</v>
      </c>
      <c r="W126" s="573"/>
      <c r="X126" s="71"/>
      <c r="Y126"/>
      <c r="Z126"/>
      <c r="AA126"/>
      <c r="AB126"/>
      <c r="AC126"/>
      <c r="AD126"/>
      <c r="AE126"/>
      <c r="AF126"/>
      <c r="AG126"/>
      <c r="AH126"/>
      <c r="AI126"/>
      <c r="AJ126"/>
      <c r="AK126"/>
      <c r="AL126"/>
      <c r="AM126" s="220"/>
      <c r="AN126" s="417"/>
      <c r="AO126" s="494"/>
      <c r="AP126" s="12">
        <v>59</v>
      </c>
      <c r="AQ126" s="573">
        <v>5.0488710000000001</v>
      </c>
      <c r="AR126" s="71">
        <v>2.3497870000000001</v>
      </c>
      <c r="AS126" s="432"/>
      <c r="AT126" s="574">
        <f t="shared" si="1"/>
        <v>2.397500000000008E-2</v>
      </c>
      <c r="AU126" s="67"/>
      <c r="AV126" s="8"/>
      <c r="AW126" s="8"/>
      <c r="AX126" s="8"/>
      <c r="AY126" s="8"/>
      <c r="AZ126" s="8"/>
      <c r="BA126" s="8"/>
      <c r="BB126" s="8"/>
      <c r="BC126" s="8"/>
      <c r="BD126" s="8"/>
      <c r="BE126" s="8"/>
      <c r="BF126" s="8"/>
      <c r="BG126" s="8"/>
      <c r="BH126" s="8"/>
      <c r="BJ126" s="273"/>
      <c r="BK126" s="385"/>
      <c r="BL126" s="494"/>
      <c r="BM126" s="12">
        <v>59</v>
      </c>
      <c r="BN126" s="573">
        <v>6.1527729999999998</v>
      </c>
      <c r="BO126" s="71">
        <v>2.5118770000000001</v>
      </c>
      <c r="CD126" s="273"/>
      <c r="CE126" s="385"/>
      <c r="CF126" s="494"/>
      <c r="CG126" s="12">
        <v>59</v>
      </c>
      <c r="CH126" s="573">
        <v>6.6677819999999999</v>
      </c>
      <c r="CI126" s="71">
        <v>2.123783</v>
      </c>
      <c r="CX126" s="273"/>
      <c r="CY126" s="385"/>
      <c r="CZ126" s="220"/>
      <c r="DA126" s="12">
        <v>59</v>
      </c>
      <c r="DB126" s="573">
        <v>4.0111419999999995</v>
      </c>
      <c r="DC126" s="71">
        <v>2.5939679999999998</v>
      </c>
      <c r="DR126" s="273"/>
      <c r="DS126" s="385"/>
      <c r="DT126" s="220"/>
      <c r="DU126" s="12">
        <v>59</v>
      </c>
      <c r="DV126" s="573">
        <v>6.0161800000000003</v>
      </c>
      <c r="DW126" s="71">
        <v>2.8677440000000001</v>
      </c>
      <c r="EL126" s="273"/>
      <c r="EM126" s="385"/>
      <c r="EN126" s="220"/>
      <c r="EO126" s="12">
        <v>59</v>
      </c>
      <c r="EP126" s="573">
        <v>5.0488710000000001</v>
      </c>
      <c r="EQ126" s="71">
        <v>2.3497870000000001</v>
      </c>
      <c r="FF126" s="273"/>
      <c r="FG126" s="385"/>
      <c r="FH126" s="220"/>
      <c r="FI126" s="12">
        <v>59</v>
      </c>
      <c r="FJ126" s="573">
        <v>5.3514930000000005</v>
      </c>
      <c r="FK126" s="71">
        <v>5.0839610000000004</v>
      </c>
      <c r="FZ126" s="273"/>
      <c r="GA126" s="385"/>
      <c r="GB126" s="220"/>
      <c r="GC126" s="12">
        <v>59</v>
      </c>
      <c r="GD126" s="573">
        <v>7.0625809999999998</v>
      </c>
      <c r="GE126" s="71">
        <v>2.9438559999999998</v>
      </c>
      <c r="GT126" s="273"/>
      <c r="GU126" s="385"/>
      <c r="GV126" s="220"/>
      <c r="GW126" s="12">
        <v>59</v>
      </c>
      <c r="GX126" s="573">
        <v>4.2847580000000001</v>
      </c>
      <c r="GY126" s="71">
        <v>1.7639100000000001</v>
      </c>
      <c r="HN126" s="273"/>
      <c r="HO126" s="385"/>
      <c r="HP126" s="220"/>
      <c r="HQ126" s="12">
        <v>59</v>
      </c>
      <c r="HR126" s="573">
        <v>6.3111999999999995</v>
      </c>
      <c r="HS126" s="71">
        <v>2.8537530000000002</v>
      </c>
      <c r="IH126" s="273"/>
      <c r="II126" s="385"/>
      <c r="IJ126" s="220"/>
      <c r="IK126" s="12">
        <v>59</v>
      </c>
      <c r="IL126" s="573">
        <v>3.9386390000000002</v>
      </c>
      <c r="IM126" s="71">
        <v>3.0358719999999999</v>
      </c>
      <c r="JB126" s="273"/>
      <c r="JC126" s="385"/>
      <c r="JD126" s="220"/>
      <c r="JE126" s="12">
        <v>59</v>
      </c>
      <c r="JF126" s="573"/>
      <c r="JG126" s="71"/>
      <c r="JV126" s="273"/>
      <c r="JW126" s="385"/>
      <c r="JX126" s="220"/>
      <c r="JY126" s="12">
        <v>59</v>
      </c>
      <c r="JZ126" s="573"/>
      <c r="KA126" s="71"/>
      <c r="KP126" s="273"/>
      <c r="KQ126" s="385"/>
      <c r="KR126" s="220"/>
      <c r="KS126" s="12">
        <v>59</v>
      </c>
      <c r="KT126" s="573"/>
      <c r="KU126" s="71"/>
      <c r="LJ126" s="273"/>
      <c r="LK126" s="385"/>
      <c r="LL126" s="220"/>
      <c r="LM126" s="12">
        <v>59</v>
      </c>
      <c r="LN126" s="573"/>
      <c r="LO126" s="71"/>
      <c r="MD126" s="273"/>
    </row>
    <row r="127" spans="1:342" ht="12.75" customHeight="1" x14ac:dyDescent="0.2">
      <c r="A127" s="494"/>
      <c r="B127" s="12">
        <v>60</v>
      </c>
      <c r="C127" s="69">
        <v>2.452839</v>
      </c>
      <c r="D127" s="70">
        <v>1.3879539999999999</v>
      </c>
      <c r="E127" s="432"/>
      <c r="F127" s="72">
        <f t="shared" si="0"/>
        <v>1.793699999999987E-2</v>
      </c>
      <c r="G127" s="67"/>
      <c r="H127" s="67"/>
      <c r="I127" s="67"/>
      <c r="J127" s="67"/>
      <c r="K127" s="67"/>
      <c r="L127" s="67"/>
      <c r="M127" s="67"/>
      <c r="N127" s="67"/>
      <c r="O127" s="67"/>
      <c r="P127" s="67"/>
      <c r="Q127" s="67"/>
      <c r="R127" s="67"/>
      <c r="S127" s="220"/>
      <c r="T127" s="385"/>
      <c r="U127" s="220"/>
      <c r="V127" s="12">
        <v>60</v>
      </c>
      <c r="W127" s="573"/>
      <c r="X127" s="71"/>
      <c r="Y127"/>
      <c r="Z127"/>
      <c r="AA127"/>
      <c r="AB127"/>
      <c r="AC127"/>
      <c r="AD127"/>
      <c r="AE127"/>
      <c r="AF127"/>
      <c r="AG127"/>
      <c r="AH127"/>
      <c r="AI127"/>
      <c r="AJ127"/>
      <c r="AK127"/>
      <c r="AL127"/>
      <c r="AM127" s="220"/>
      <c r="AN127" s="417"/>
      <c r="AO127" s="494"/>
      <c r="AP127" s="12">
        <v>60</v>
      </c>
      <c r="AQ127" s="573">
        <v>5.1380980000000003</v>
      </c>
      <c r="AR127" s="71">
        <v>2.3738229999999998</v>
      </c>
      <c r="AS127" s="432"/>
      <c r="AT127" s="574">
        <f t="shared" si="1"/>
        <v>2.4035999999999724E-2</v>
      </c>
      <c r="AU127" s="67"/>
      <c r="AV127" s="8"/>
      <c r="AW127" s="8"/>
      <c r="AX127" s="8"/>
      <c r="AY127" s="8"/>
      <c r="AZ127" s="8"/>
      <c r="BA127" s="8"/>
      <c r="BB127" s="8"/>
      <c r="BC127" s="8"/>
      <c r="BD127" s="8"/>
      <c r="BE127" s="8"/>
      <c r="BF127" s="8"/>
      <c r="BG127" s="8"/>
      <c r="BH127" s="8"/>
      <c r="BJ127" s="273"/>
      <c r="BK127" s="385"/>
      <c r="BL127" s="494"/>
      <c r="BM127" s="12">
        <v>60</v>
      </c>
      <c r="BN127" s="573">
        <v>6.2667409999999997</v>
      </c>
      <c r="BO127" s="71">
        <v>2.5398580000000002</v>
      </c>
      <c r="CD127" s="273"/>
      <c r="CE127" s="385"/>
      <c r="CF127" s="494"/>
      <c r="CG127" s="12">
        <v>60</v>
      </c>
      <c r="CH127" s="573">
        <v>6.7805330000000001</v>
      </c>
      <c r="CI127" s="71">
        <v>2.15577</v>
      </c>
      <c r="CX127" s="273"/>
      <c r="CY127" s="385"/>
      <c r="CZ127" s="220"/>
      <c r="DA127" s="12">
        <v>60</v>
      </c>
      <c r="DB127" s="573">
        <v>4.0794220000000001</v>
      </c>
      <c r="DC127" s="71">
        <v>2.634026</v>
      </c>
      <c r="DR127" s="273"/>
      <c r="DS127" s="385"/>
      <c r="DT127" s="220"/>
      <c r="DU127" s="12">
        <v>60</v>
      </c>
      <c r="DV127" s="573">
        <v>6.1399030000000003</v>
      </c>
      <c r="DW127" s="71">
        <v>2.8957850000000001</v>
      </c>
      <c r="EL127" s="273"/>
      <c r="EM127" s="385"/>
      <c r="EN127" s="220"/>
      <c r="EO127" s="12">
        <v>60</v>
      </c>
      <c r="EP127" s="573">
        <v>5.1380980000000003</v>
      </c>
      <c r="EQ127" s="71">
        <v>2.3738229999999998</v>
      </c>
      <c r="FF127" s="273"/>
      <c r="FG127" s="385"/>
      <c r="FH127" s="220"/>
      <c r="FI127" s="12">
        <v>60</v>
      </c>
      <c r="FJ127" s="573">
        <v>5.4460739999999994</v>
      </c>
      <c r="FK127" s="71">
        <v>5.1259329999999999</v>
      </c>
      <c r="FZ127" s="273"/>
      <c r="GA127" s="385"/>
      <c r="GB127" s="220"/>
      <c r="GC127" s="12">
        <v>60</v>
      </c>
      <c r="GD127" s="573">
        <v>7.2045659999999998</v>
      </c>
      <c r="GE127" s="71">
        <v>2.9838550000000001</v>
      </c>
      <c r="GT127" s="273"/>
      <c r="GU127" s="385"/>
      <c r="GV127" s="220"/>
      <c r="GW127" s="12">
        <v>60</v>
      </c>
      <c r="GX127" s="573">
        <v>4.3622650000000007</v>
      </c>
      <c r="GY127" s="71">
        <v>1.7838799999999999</v>
      </c>
      <c r="HN127" s="273"/>
      <c r="HO127" s="385"/>
      <c r="HP127" s="220"/>
      <c r="HQ127" s="12">
        <v>60</v>
      </c>
      <c r="HR127" s="573">
        <v>6.4427810000000001</v>
      </c>
      <c r="HS127" s="71">
        <v>2.8777889999999999</v>
      </c>
      <c r="IH127" s="273"/>
      <c r="II127" s="385"/>
      <c r="IJ127" s="220"/>
      <c r="IK127" s="12">
        <v>60</v>
      </c>
      <c r="IL127" s="573">
        <v>4.0070689999999995</v>
      </c>
      <c r="IM127" s="71">
        <v>3.0659459999999998</v>
      </c>
      <c r="JB127" s="273"/>
      <c r="JC127" s="385"/>
      <c r="JD127" s="220"/>
      <c r="JE127" s="12">
        <v>60</v>
      </c>
      <c r="JF127" s="573"/>
      <c r="JG127" s="71"/>
      <c r="JV127" s="273"/>
      <c r="JW127" s="385"/>
      <c r="JX127" s="220"/>
      <c r="JY127" s="12">
        <v>60</v>
      </c>
      <c r="JZ127" s="573"/>
      <c r="KA127" s="71"/>
      <c r="KP127" s="273"/>
      <c r="KQ127" s="385"/>
      <c r="KR127" s="220"/>
      <c r="KS127" s="12">
        <v>60</v>
      </c>
      <c r="KT127" s="573"/>
      <c r="KU127" s="71"/>
      <c r="LJ127" s="273"/>
      <c r="LK127" s="385"/>
      <c r="LL127" s="220"/>
      <c r="LM127" s="12">
        <v>60</v>
      </c>
      <c r="LN127" s="573"/>
      <c r="LO127" s="71"/>
      <c r="MD127" s="273"/>
    </row>
    <row r="128" spans="1:342" ht="12.75" customHeight="1" x14ac:dyDescent="0.2">
      <c r="A128" s="494"/>
      <c r="B128" s="12">
        <v>61</v>
      </c>
      <c r="C128" s="69">
        <v>2.4942979999999997</v>
      </c>
      <c r="D128" s="70">
        <v>1.4058900000000001</v>
      </c>
      <c r="E128" s="432"/>
      <c r="F128" s="72">
        <f t="shared" si="0"/>
        <v>1.7936000000000174E-2</v>
      </c>
      <c r="G128" s="67"/>
      <c r="H128" s="67"/>
      <c r="I128" s="67"/>
      <c r="J128" s="67"/>
      <c r="K128" s="67"/>
      <c r="L128" s="67"/>
      <c r="M128" s="67"/>
      <c r="N128" s="67"/>
      <c r="O128" s="67"/>
      <c r="P128" s="67"/>
      <c r="Q128" s="67"/>
      <c r="R128" s="67"/>
      <c r="S128" s="220"/>
      <c r="T128" s="385"/>
      <c r="U128" s="220"/>
      <c r="V128" s="12">
        <v>61</v>
      </c>
      <c r="W128" s="573"/>
      <c r="X128" s="71"/>
      <c r="Y128"/>
      <c r="Z128"/>
      <c r="AA128"/>
      <c r="AB128"/>
      <c r="AC128"/>
      <c r="AD128"/>
      <c r="AE128"/>
      <c r="AF128"/>
      <c r="AG128"/>
      <c r="AH128"/>
      <c r="AI128"/>
      <c r="AJ128"/>
      <c r="AK128"/>
      <c r="AL128"/>
      <c r="AM128" s="220"/>
      <c r="AN128" s="417"/>
      <c r="AO128" s="494"/>
      <c r="AP128" s="12">
        <v>61</v>
      </c>
      <c r="AQ128" s="573">
        <v>5.2272819999999998</v>
      </c>
      <c r="AR128" s="71">
        <v>2.3977979999999999</v>
      </c>
      <c r="AS128" s="432"/>
      <c r="AT128" s="574">
        <f t="shared" si="1"/>
        <v>2.397500000000008E-2</v>
      </c>
      <c r="AU128" s="67"/>
      <c r="AV128" s="8"/>
      <c r="AW128" s="8"/>
      <c r="AX128" s="8"/>
      <c r="AY128" s="8"/>
      <c r="AZ128" s="8"/>
      <c r="BA128" s="8"/>
      <c r="BB128" s="8"/>
      <c r="BC128" s="8"/>
      <c r="BD128" s="8"/>
      <c r="BE128" s="8"/>
      <c r="BF128" s="8"/>
      <c r="BG128" s="8"/>
      <c r="BH128" s="8"/>
      <c r="BJ128" s="273"/>
      <c r="BK128" s="385"/>
      <c r="BL128" s="494"/>
      <c r="BM128" s="12">
        <v>61</v>
      </c>
      <c r="BN128" s="573">
        <v>6.3802940000000001</v>
      </c>
      <c r="BO128" s="71">
        <v>2.5678399999999999</v>
      </c>
      <c r="CD128" s="273"/>
      <c r="CE128" s="385"/>
      <c r="CF128" s="494"/>
      <c r="CG128" s="12">
        <v>61</v>
      </c>
      <c r="CH128" s="573">
        <v>6.8945879999999997</v>
      </c>
      <c r="CI128" s="71">
        <v>2.1878769999999998</v>
      </c>
      <c r="CX128" s="273"/>
      <c r="CY128" s="385"/>
      <c r="CZ128" s="220"/>
      <c r="DA128" s="12">
        <v>61</v>
      </c>
      <c r="DB128" s="573">
        <v>4.1476559999999996</v>
      </c>
      <c r="DC128" s="71">
        <v>2.674026</v>
      </c>
      <c r="DR128" s="273"/>
      <c r="DS128" s="385"/>
      <c r="DT128" s="220"/>
      <c r="DU128" s="12">
        <v>61</v>
      </c>
      <c r="DV128" s="573">
        <v>6.2638159999999994</v>
      </c>
      <c r="DW128" s="71">
        <v>2.9237660000000001</v>
      </c>
      <c r="EL128" s="273"/>
      <c r="EM128" s="385"/>
      <c r="EN128" s="220"/>
      <c r="EO128" s="12">
        <v>61</v>
      </c>
      <c r="EP128" s="573">
        <v>5.2272819999999998</v>
      </c>
      <c r="EQ128" s="71">
        <v>2.3977979999999999</v>
      </c>
      <c r="FF128" s="273"/>
      <c r="FG128" s="385"/>
      <c r="FH128" s="220"/>
      <c r="FI128" s="12">
        <v>61</v>
      </c>
      <c r="FJ128" s="573">
        <v>5.5377730000000005</v>
      </c>
      <c r="FK128" s="71">
        <v>5.1680250000000001</v>
      </c>
      <c r="FZ128" s="273"/>
      <c r="GA128" s="385"/>
      <c r="GB128" s="220"/>
      <c r="GC128" s="12">
        <v>61</v>
      </c>
      <c r="GD128" s="573">
        <v>7.3470320000000005</v>
      </c>
      <c r="GE128" s="71">
        <v>3.023854</v>
      </c>
      <c r="GT128" s="273"/>
      <c r="GU128" s="385"/>
      <c r="GV128" s="220"/>
      <c r="GW128" s="12">
        <v>61</v>
      </c>
      <c r="GX128" s="573">
        <v>4.4392619999999994</v>
      </c>
      <c r="GY128" s="71">
        <v>1.8037890000000001</v>
      </c>
      <c r="HN128" s="273"/>
      <c r="HO128" s="385"/>
      <c r="HP128" s="220"/>
      <c r="HQ128" s="12">
        <v>61</v>
      </c>
      <c r="HR128" s="573">
        <v>6.5760649999999998</v>
      </c>
      <c r="HS128" s="71">
        <v>2.901824</v>
      </c>
      <c r="IH128" s="273"/>
      <c r="II128" s="385"/>
      <c r="IJ128" s="220"/>
      <c r="IK128" s="12">
        <v>61</v>
      </c>
      <c r="IL128" s="573">
        <v>4.0751599999999994</v>
      </c>
      <c r="IM128" s="71">
        <v>3.0957810000000001</v>
      </c>
      <c r="JB128" s="273"/>
      <c r="JC128" s="385"/>
      <c r="JD128" s="220"/>
      <c r="JE128" s="12">
        <v>61</v>
      </c>
      <c r="JF128" s="573"/>
      <c r="JG128" s="71"/>
      <c r="JV128" s="273"/>
      <c r="JW128" s="385"/>
      <c r="JX128" s="220"/>
      <c r="JY128" s="12">
        <v>61</v>
      </c>
      <c r="JZ128" s="573"/>
      <c r="KA128" s="71"/>
      <c r="KP128" s="273"/>
      <c r="KQ128" s="385"/>
      <c r="KR128" s="220"/>
      <c r="KS128" s="12">
        <v>61</v>
      </c>
      <c r="KT128" s="573"/>
      <c r="KU128" s="71"/>
      <c r="LJ128" s="273"/>
      <c r="LK128" s="385"/>
      <c r="LL128" s="220"/>
      <c r="LM128" s="12">
        <v>61</v>
      </c>
      <c r="LN128" s="573"/>
      <c r="LO128" s="71"/>
      <c r="MD128" s="273"/>
    </row>
    <row r="129" spans="1:342" ht="12.75" customHeight="1" x14ac:dyDescent="0.2">
      <c r="A129" s="494"/>
      <c r="B129" s="12">
        <v>62</v>
      </c>
      <c r="C129" s="69">
        <v>2.5369699999999997</v>
      </c>
      <c r="D129" s="70">
        <v>1.423827</v>
      </c>
      <c r="E129" s="432"/>
      <c r="F129" s="72">
        <f t="shared" si="0"/>
        <v>1.793699999999987E-2</v>
      </c>
      <c r="G129" s="67"/>
      <c r="H129" s="67"/>
      <c r="I129" s="67"/>
      <c r="J129" s="67"/>
      <c r="K129" s="67"/>
      <c r="L129" s="67"/>
      <c r="M129" s="67"/>
      <c r="N129" s="67"/>
      <c r="O129" s="67"/>
      <c r="P129" s="67"/>
      <c r="Q129" s="67"/>
      <c r="R129" s="67"/>
      <c r="S129" s="220"/>
      <c r="T129" s="385"/>
      <c r="U129" s="220"/>
      <c r="V129" s="12">
        <v>62</v>
      </c>
      <c r="W129" s="573"/>
      <c r="X129" s="71"/>
      <c r="Y129"/>
      <c r="Z129"/>
      <c r="AA129"/>
      <c r="AB129"/>
      <c r="AC129"/>
      <c r="AD129"/>
      <c r="AE129"/>
      <c r="AF129"/>
      <c r="AG129"/>
      <c r="AH129"/>
      <c r="AI129"/>
      <c r="AJ129"/>
      <c r="AK129"/>
      <c r="AL129"/>
      <c r="AM129" s="220"/>
      <c r="AN129" s="417"/>
      <c r="AO129" s="494"/>
      <c r="AP129" s="12">
        <v>62</v>
      </c>
      <c r="AQ129" s="573">
        <v>5.3180480000000001</v>
      </c>
      <c r="AR129" s="71">
        <v>2.4217740000000001</v>
      </c>
      <c r="AS129" s="432"/>
      <c r="AT129" s="574">
        <f t="shared" si="1"/>
        <v>2.3976000000000219E-2</v>
      </c>
      <c r="AU129" s="67"/>
      <c r="AV129" s="8"/>
      <c r="AW129" s="8"/>
      <c r="AX129" s="8"/>
      <c r="AY129" s="8"/>
      <c r="AZ129" s="8"/>
      <c r="BA129" s="8"/>
      <c r="BB129" s="8"/>
      <c r="BC129" s="8"/>
      <c r="BD129" s="8"/>
      <c r="BE129" s="8"/>
      <c r="BF129" s="8"/>
      <c r="BG129" s="8"/>
      <c r="BH129" s="8"/>
      <c r="BJ129" s="273"/>
      <c r="BK129" s="385"/>
      <c r="BL129" s="494"/>
      <c r="BM129" s="12">
        <v>62</v>
      </c>
      <c r="BN129" s="573">
        <v>6.4945739999999992</v>
      </c>
      <c r="BO129" s="71">
        <v>2.5958209999999999</v>
      </c>
      <c r="CD129" s="273"/>
      <c r="CE129" s="385"/>
      <c r="CF129" s="494"/>
      <c r="CG129" s="12">
        <v>62</v>
      </c>
      <c r="CH129" s="573">
        <v>7.0090690000000002</v>
      </c>
      <c r="CI129" s="71">
        <v>2.2199239999999998</v>
      </c>
      <c r="CX129" s="273"/>
      <c r="CY129" s="385"/>
      <c r="CZ129" s="220"/>
      <c r="DA129" s="12">
        <v>62</v>
      </c>
      <c r="DB129" s="573">
        <v>4.2154679999999995</v>
      </c>
      <c r="DC129" s="71">
        <v>2.713965</v>
      </c>
      <c r="DR129" s="273"/>
      <c r="DS129" s="385"/>
      <c r="DT129" s="220"/>
      <c r="DU129" s="12">
        <v>62</v>
      </c>
      <c r="DV129" s="573">
        <v>6.3885439999999996</v>
      </c>
      <c r="DW129" s="71">
        <v>2.9516879999999999</v>
      </c>
      <c r="EL129" s="273"/>
      <c r="EM129" s="385"/>
      <c r="EN129" s="220"/>
      <c r="EO129" s="12">
        <v>62</v>
      </c>
      <c r="EP129" s="573">
        <v>5.3180480000000001</v>
      </c>
      <c r="EQ129" s="71">
        <v>2.4217740000000001</v>
      </c>
      <c r="FF129" s="273"/>
      <c r="FG129" s="385"/>
      <c r="FH129" s="220"/>
      <c r="FI129" s="12">
        <v>62</v>
      </c>
      <c r="FJ129" s="573">
        <v>5.6300919999999994</v>
      </c>
      <c r="FK129" s="71">
        <v>5.2099380000000002</v>
      </c>
      <c r="FZ129" s="273"/>
      <c r="GA129" s="385"/>
      <c r="GB129" s="220"/>
      <c r="GC129" s="12">
        <v>62</v>
      </c>
      <c r="GD129" s="573">
        <v>7.4887810000000004</v>
      </c>
      <c r="GE129" s="71">
        <v>3.0639129999999999</v>
      </c>
      <c r="GT129" s="273"/>
      <c r="GU129" s="385"/>
      <c r="GV129" s="220"/>
      <c r="GW129" s="12">
        <v>62</v>
      </c>
      <c r="GX129" s="573">
        <v>4.5157059999999998</v>
      </c>
      <c r="GY129" s="71">
        <v>1.8238190000000001</v>
      </c>
      <c r="HN129" s="273"/>
      <c r="HO129" s="385"/>
      <c r="HP129" s="220"/>
      <c r="HQ129" s="12">
        <v>62</v>
      </c>
      <c r="HR129" s="573">
        <v>6.7096540000000005</v>
      </c>
      <c r="HS129" s="71">
        <v>2.925799</v>
      </c>
      <c r="IH129" s="273"/>
      <c r="II129" s="385"/>
      <c r="IJ129" s="220"/>
      <c r="IK129" s="12">
        <v>62</v>
      </c>
      <c r="IL129" s="573">
        <v>4.1429610000000006</v>
      </c>
      <c r="IM129" s="71">
        <v>3.1258550000000001</v>
      </c>
      <c r="JB129" s="273"/>
      <c r="JC129" s="385"/>
      <c r="JD129" s="220"/>
      <c r="JE129" s="12">
        <v>62</v>
      </c>
      <c r="JF129" s="573"/>
      <c r="JG129" s="71"/>
      <c r="JV129" s="273"/>
      <c r="JW129" s="385"/>
      <c r="JX129" s="220"/>
      <c r="JY129" s="12">
        <v>62</v>
      </c>
      <c r="JZ129" s="573"/>
      <c r="KA129" s="71"/>
      <c r="KP129" s="273"/>
      <c r="KQ129" s="385"/>
      <c r="KR129" s="220"/>
      <c r="KS129" s="12">
        <v>62</v>
      </c>
      <c r="KT129" s="573"/>
      <c r="KU129" s="71"/>
      <c r="LJ129" s="273"/>
      <c r="LK129" s="385"/>
      <c r="LL129" s="220"/>
      <c r="LM129" s="12">
        <v>62</v>
      </c>
      <c r="LN129" s="573"/>
      <c r="LO129" s="71"/>
      <c r="MD129" s="273"/>
    </row>
    <row r="130" spans="1:342" ht="12.75" customHeight="1" x14ac:dyDescent="0.2">
      <c r="A130" s="494"/>
      <c r="B130" s="12">
        <v>63</v>
      </c>
      <c r="C130" s="69">
        <v>2.579507</v>
      </c>
      <c r="D130" s="70">
        <v>1.441764</v>
      </c>
      <c r="E130" s="432"/>
      <c r="F130" s="72">
        <f t="shared" si="0"/>
        <v>1.7937000000000092E-2</v>
      </c>
      <c r="G130" s="67"/>
      <c r="H130" s="67"/>
      <c r="I130" s="67"/>
      <c r="J130" s="67"/>
      <c r="K130" s="67"/>
      <c r="L130" s="67"/>
      <c r="M130" s="67"/>
      <c r="N130" s="67"/>
      <c r="O130" s="67"/>
      <c r="P130" s="67"/>
      <c r="Q130" s="67"/>
      <c r="R130" s="67"/>
      <c r="S130" s="220"/>
      <c r="T130" s="385"/>
      <c r="U130" s="220"/>
      <c r="V130" s="12">
        <v>63</v>
      </c>
      <c r="W130" s="573"/>
      <c r="X130" s="71"/>
      <c r="Y130"/>
      <c r="Z130"/>
      <c r="AA130"/>
      <c r="AB130"/>
      <c r="AC130"/>
      <c r="AD130"/>
      <c r="AE130"/>
      <c r="AF130"/>
      <c r="AG130"/>
      <c r="AH130"/>
      <c r="AI130"/>
      <c r="AJ130"/>
      <c r="AK130"/>
      <c r="AL130"/>
      <c r="AM130" s="220"/>
      <c r="AN130" s="417"/>
      <c r="AO130" s="494"/>
      <c r="AP130" s="12">
        <v>63</v>
      </c>
      <c r="AQ130" s="573">
        <v>5.4078689999999998</v>
      </c>
      <c r="AR130" s="71">
        <v>2.4458090000000001</v>
      </c>
      <c r="AS130" s="432"/>
      <c r="AT130" s="574">
        <f t="shared" si="1"/>
        <v>2.4035000000000029E-2</v>
      </c>
      <c r="AU130" s="67"/>
      <c r="AV130" s="8"/>
      <c r="AW130" s="8"/>
      <c r="AX130" s="8"/>
      <c r="AY130" s="8"/>
      <c r="AZ130" s="8"/>
      <c r="BA130" s="8"/>
      <c r="BB130" s="8"/>
      <c r="BC130" s="8"/>
      <c r="BD130" s="8"/>
      <c r="BE130" s="8"/>
      <c r="BF130" s="8"/>
      <c r="BG130" s="8"/>
      <c r="BH130" s="8"/>
      <c r="BJ130" s="273"/>
      <c r="BK130" s="385"/>
      <c r="BL130" s="494"/>
      <c r="BM130" s="12">
        <v>63</v>
      </c>
      <c r="BN130" s="573">
        <v>6.6093959999999994</v>
      </c>
      <c r="BO130" s="71">
        <v>2.6238030000000001</v>
      </c>
      <c r="CD130" s="273"/>
      <c r="CE130" s="385"/>
      <c r="CF130" s="494"/>
      <c r="CG130" s="12">
        <v>63</v>
      </c>
      <c r="CH130" s="573">
        <v>7.1215820000000001</v>
      </c>
      <c r="CI130" s="71">
        <v>2.2517320000000001</v>
      </c>
      <c r="CX130" s="273"/>
      <c r="CY130" s="385"/>
      <c r="CZ130" s="220"/>
      <c r="DA130" s="12">
        <v>63</v>
      </c>
      <c r="DB130" s="573">
        <v>4.2836930000000004</v>
      </c>
      <c r="DC130" s="71">
        <v>2.7539639999999999</v>
      </c>
      <c r="DR130" s="273"/>
      <c r="DS130" s="385"/>
      <c r="DT130" s="220"/>
      <c r="DU130" s="12">
        <v>63</v>
      </c>
      <c r="DV130" s="573">
        <v>6.5135230000000002</v>
      </c>
      <c r="DW130" s="71">
        <v>2.9797289999999998</v>
      </c>
      <c r="EL130" s="273"/>
      <c r="EM130" s="385"/>
      <c r="EN130" s="220"/>
      <c r="EO130" s="12">
        <v>63</v>
      </c>
      <c r="EP130" s="573">
        <v>5.4078689999999998</v>
      </c>
      <c r="EQ130" s="71">
        <v>2.4458090000000001</v>
      </c>
      <c r="FF130" s="273"/>
      <c r="FG130" s="385"/>
      <c r="FH130" s="220"/>
      <c r="FI130" s="12">
        <v>63</v>
      </c>
      <c r="FJ130" s="573">
        <v>5.7239430000000002</v>
      </c>
      <c r="FK130" s="71">
        <v>5.2519099999999996</v>
      </c>
      <c r="FZ130" s="273"/>
      <c r="GA130" s="385"/>
      <c r="GB130" s="220"/>
      <c r="GC130" s="12">
        <v>63</v>
      </c>
      <c r="GD130" s="573">
        <v>7.6307920000000005</v>
      </c>
      <c r="GE130" s="71">
        <v>3.103853</v>
      </c>
      <c r="GT130" s="273"/>
      <c r="GU130" s="385"/>
      <c r="GV130" s="220"/>
      <c r="GW130" s="12">
        <v>63</v>
      </c>
      <c r="GX130" s="573">
        <v>4.5919949999999998</v>
      </c>
      <c r="GY130" s="71">
        <v>1.8437889999999999</v>
      </c>
      <c r="HN130" s="273"/>
      <c r="HO130" s="385"/>
      <c r="HP130" s="220"/>
      <c r="HQ130" s="12">
        <v>63</v>
      </c>
      <c r="HR130" s="573">
        <v>6.8435940000000004</v>
      </c>
      <c r="HS130" s="71">
        <v>2.9497749999999998</v>
      </c>
      <c r="IH130" s="273"/>
      <c r="II130" s="385"/>
      <c r="IJ130" s="220"/>
      <c r="IK130" s="12">
        <v>63</v>
      </c>
      <c r="IL130" s="573">
        <v>4.2113680000000002</v>
      </c>
      <c r="IM130" s="71">
        <v>3.155929</v>
      </c>
      <c r="JB130" s="273"/>
      <c r="JC130" s="385"/>
      <c r="JD130" s="220"/>
      <c r="JE130" s="12">
        <v>63</v>
      </c>
      <c r="JF130" s="573"/>
      <c r="JG130" s="71"/>
      <c r="JV130" s="273"/>
      <c r="JW130" s="385"/>
      <c r="JX130" s="220"/>
      <c r="JY130" s="12">
        <v>63</v>
      </c>
      <c r="JZ130" s="573"/>
      <c r="KA130" s="71"/>
      <c r="KP130" s="273"/>
      <c r="KQ130" s="385"/>
      <c r="KR130" s="220"/>
      <c r="KS130" s="12">
        <v>63</v>
      </c>
      <c r="KT130" s="573"/>
      <c r="KU130" s="71"/>
      <c r="LJ130" s="273"/>
      <c r="LK130" s="385"/>
      <c r="LL130" s="220"/>
      <c r="LM130" s="12">
        <v>63</v>
      </c>
      <c r="LN130" s="573"/>
      <c r="LO130" s="71"/>
      <c r="MD130" s="273"/>
    </row>
    <row r="131" spans="1:342" ht="12.75" customHeight="1" x14ac:dyDescent="0.2">
      <c r="A131" s="494"/>
      <c r="B131" s="12">
        <v>64</v>
      </c>
      <c r="C131" s="69">
        <v>2.621143</v>
      </c>
      <c r="D131" s="70">
        <v>1.46</v>
      </c>
      <c r="E131" s="432"/>
      <c r="F131" s="72">
        <f t="shared" si="0"/>
        <v>1.8235999999999919E-2</v>
      </c>
      <c r="G131" s="67"/>
      <c r="H131" s="67"/>
      <c r="I131" s="67"/>
      <c r="J131" s="67"/>
      <c r="K131" s="67"/>
      <c r="L131" s="67"/>
      <c r="M131" s="67"/>
      <c r="N131" s="67"/>
      <c r="O131" s="67"/>
      <c r="P131" s="67"/>
      <c r="Q131" s="67"/>
      <c r="R131" s="67"/>
      <c r="S131" s="220"/>
      <c r="T131" s="385"/>
      <c r="U131" s="220"/>
      <c r="V131" s="12">
        <v>64</v>
      </c>
      <c r="W131" s="573"/>
      <c r="X131" s="71"/>
      <c r="Y131"/>
      <c r="Z131"/>
      <c r="AA131"/>
      <c r="AB131"/>
      <c r="AC131"/>
      <c r="AD131"/>
      <c r="AE131"/>
      <c r="AF131"/>
      <c r="AG131"/>
      <c r="AH131"/>
      <c r="AI131"/>
      <c r="AJ131"/>
      <c r="AK131"/>
      <c r="AL131"/>
      <c r="AM131" s="220"/>
      <c r="AN131" s="417"/>
      <c r="AO131" s="494"/>
      <c r="AP131" s="12">
        <v>64</v>
      </c>
      <c r="AQ131" s="573">
        <v>5.4974210000000001</v>
      </c>
      <c r="AR131" s="71">
        <v>2.4698449999999998</v>
      </c>
      <c r="AS131" s="432"/>
      <c r="AT131" s="574">
        <f t="shared" si="1"/>
        <v>2.4035999999999724E-2</v>
      </c>
      <c r="AU131" s="67"/>
      <c r="AV131" s="8"/>
      <c r="AW131" s="8"/>
      <c r="AX131" s="8"/>
      <c r="AY131" s="8"/>
      <c r="AZ131" s="8"/>
      <c r="BA131" s="8"/>
      <c r="BB131" s="8"/>
      <c r="BC131" s="8"/>
      <c r="BD131" s="8"/>
      <c r="BE131" s="8"/>
      <c r="BF131" s="8"/>
      <c r="BG131" s="8"/>
      <c r="BH131" s="8"/>
      <c r="BJ131" s="273"/>
      <c r="BK131" s="385"/>
      <c r="BL131" s="494"/>
      <c r="BM131" s="12">
        <v>64</v>
      </c>
      <c r="BN131" s="573">
        <v>6.7232299999999992</v>
      </c>
      <c r="BO131" s="71">
        <v>2.6517840000000001</v>
      </c>
      <c r="CD131" s="273"/>
      <c r="CE131" s="385"/>
      <c r="CF131" s="494"/>
      <c r="CG131" s="12">
        <v>64</v>
      </c>
      <c r="CH131" s="573">
        <v>7.235646</v>
      </c>
      <c r="CI131" s="71">
        <v>2.2837200000000002</v>
      </c>
      <c r="CX131" s="273"/>
      <c r="CY131" s="385"/>
      <c r="CZ131" s="220"/>
      <c r="DA131" s="12">
        <v>64</v>
      </c>
      <c r="DB131" s="573">
        <v>4.3521260000000002</v>
      </c>
      <c r="DC131" s="71">
        <v>2.7940230000000001</v>
      </c>
      <c r="DR131" s="273"/>
      <c r="DS131" s="385"/>
      <c r="DT131" s="220"/>
      <c r="DU131" s="12">
        <v>64</v>
      </c>
      <c r="DV131" s="573">
        <v>6.6394020000000005</v>
      </c>
      <c r="DW131" s="71">
        <v>3.007711</v>
      </c>
      <c r="EL131" s="273"/>
      <c r="EM131" s="385"/>
      <c r="EN131" s="220"/>
      <c r="EO131" s="12">
        <v>64</v>
      </c>
      <c r="EP131" s="573">
        <v>5.4974210000000001</v>
      </c>
      <c r="EQ131" s="71">
        <v>2.4698449999999998</v>
      </c>
      <c r="FF131" s="273"/>
      <c r="FG131" s="385"/>
      <c r="FH131" s="220"/>
      <c r="FI131" s="12">
        <v>64</v>
      </c>
      <c r="FJ131" s="573">
        <v>5.8165429999999994</v>
      </c>
      <c r="FK131" s="71">
        <v>5.293882</v>
      </c>
      <c r="FZ131" s="273"/>
      <c r="GA131" s="385"/>
      <c r="GB131" s="220"/>
      <c r="GC131" s="12">
        <v>64</v>
      </c>
      <c r="GD131" s="573">
        <v>7.7719639999999997</v>
      </c>
      <c r="GE131" s="71">
        <v>3.143732</v>
      </c>
      <c r="GT131" s="273"/>
      <c r="GU131" s="385"/>
      <c r="GV131" s="220"/>
      <c r="GW131" s="12">
        <v>64</v>
      </c>
      <c r="GX131" s="573">
        <v>4.6687320000000003</v>
      </c>
      <c r="GY131" s="71">
        <v>1.863758</v>
      </c>
      <c r="HN131" s="273"/>
      <c r="HO131" s="385"/>
      <c r="HP131" s="220"/>
      <c r="HQ131" s="12">
        <v>64</v>
      </c>
      <c r="HR131" s="573">
        <v>6.977131</v>
      </c>
      <c r="HS131" s="71">
        <v>2.9738099999999998</v>
      </c>
      <c r="IH131" s="273"/>
      <c r="II131" s="385"/>
      <c r="IJ131" s="220"/>
      <c r="IK131" s="12">
        <v>64</v>
      </c>
      <c r="IL131" s="573">
        <v>4.2809200000000001</v>
      </c>
      <c r="IM131" s="71">
        <v>3.1858240000000002</v>
      </c>
      <c r="JB131" s="273"/>
      <c r="JC131" s="385"/>
      <c r="JD131" s="220"/>
      <c r="JE131" s="12">
        <v>64</v>
      </c>
      <c r="JF131" s="573"/>
      <c r="JG131" s="71"/>
      <c r="JV131" s="273"/>
      <c r="JW131" s="385"/>
      <c r="JX131" s="220"/>
      <c r="JY131" s="12">
        <v>64</v>
      </c>
      <c r="JZ131" s="573"/>
      <c r="KA131" s="71"/>
      <c r="KP131" s="273"/>
      <c r="KQ131" s="385"/>
      <c r="KR131" s="220"/>
      <c r="KS131" s="12">
        <v>64</v>
      </c>
      <c r="KT131" s="573"/>
      <c r="KU131" s="71"/>
      <c r="LJ131" s="273"/>
      <c r="LK131" s="385"/>
      <c r="LL131" s="220"/>
      <c r="LM131" s="12">
        <v>64</v>
      </c>
      <c r="LN131" s="573"/>
      <c r="LO131" s="71"/>
      <c r="MD131" s="273"/>
    </row>
    <row r="132" spans="1:342" ht="12.75" customHeight="1" x14ac:dyDescent="0.2">
      <c r="A132" s="494"/>
      <c r="B132" s="12">
        <v>65</v>
      </c>
      <c r="C132" s="69">
        <v>2.6641019999999997</v>
      </c>
      <c r="D132" s="70">
        <v>1.4779370000000001</v>
      </c>
      <c r="E132" s="432"/>
      <c r="F132" s="72">
        <f t="shared" si="0"/>
        <v>1.7937000000000092E-2</v>
      </c>
      <c r="G132" s="67"/>
      <c r="H132" s="67"/>
      <c r="I132" s="67"/>
      <c r="J132" s="67"/>
      <c r="K132" s="67"/>
      <c r="L132" s="67"/>
      <c r="M132" s="67"/>
      <c r="N132" s="67"/>
      <c r="O132" s="67"/>
      <c r="P132" s="67"/>
      <c r="Q132" s="67"/>
      <c r="R132" s="67"/>
      <c r="S132" s="220"/>
      <c r="T132" s="385"/>
      <c r="U132" s="220"/>
      <c r="V132" s="12">
        <v>65</v>
      </c>
      <c r="W132" s="573"/>
      <c r="X132" s="71"/>
      <c r="Y132"/>
      <c r="Z132"/>
      <c r="AA132"/>
      <c r="AB132"/>
      <c r="AC132"/>
      <c r="AD132"/>
      <c r="AE132"/>
      <c r="AF132"/>
      <c r="AG132"/>
      <c r="AH132"/>
      <c r="AI132"/>
      <c r="AJ132"/>
      <c r="AK132"/>
      <c r="AL132"/>
      <c r="AM132" s="220"/>
      <c r="AN132" s="417"/>
      <c r="AO132" s="494"/>
      <c r="AP132" s="12">
        <v>65</v>
      </c>
      <c r="AQ132" s="573">
        <v>5.5881030000000003</v>
      </c>
      <c r="AR132" s="71">
        <v>2.4938799999999999</v>
      </c>
      <c r="AS132" s="432"/>
      <c r="AT132" s="574">
        <f t="shared" si="1"/>
        <v>2.4035000000000029E-2</v>
      </c>
      <c r="AU132" s="67"/>
      <c r="AV132" s="8"/>
      <c r="AW132" s="8"/>
      <c r="AX132" s="8"/>
      <c r="AY132" s="8"/>
      <c r="AZ132" s="8"/>
      <c r="BA132" s="8"/>
      <c r="BB132" s="8"/>
      <c r="BC132" s="8"/>
      <c r="BD132" s="8"/>
      <c r="BE132" s="8"/>
      <c r="BF132" s="8"/>
      <c r="BG132" s="8"/>
      <c r="BH132" s="8"/>
      <c r="BJ132" s="273"/>
      <c r="BK132" s="385"/>
      <c r="BL132" s="494"/>
      <c r="BM132" s="12">
        <v>65</v>
      </c>
      <c r="BN132" s="573">
        <v>6.8371710000000006</v>
      </c>
      <c r="BO132" s="71">
        <v>2.6798250000000001</v>
      </c>
      <c r="CD132" s="273"/>
      <c r="CE132" s="385"/>
      <c r="CF132" s="494"/>
      <c r="CG132" s="12">
        <v>65</v>
      </c>
      <c r="CH132" s="573">
        <v>7.3508969999999998</v>
      </c>
      <c r="CI132" s="71">
        <v>2.3158270000000001</v>
      </c>
      <c r="CX132" s="273"/>
      <c r="CY132" s="385"/>
      <c r="CZ132" s="220"/>
      <c r="DA132" s="12">
        <v>65</v>
      </c>
      <c r="DB132" s="573">
        <v>4.4198069999999996</v>
      </c>
      <c r="DC132" s="71">
        <v>2.834022</v>
      </c>
      <c r="DR132" s="273"/>
      <c r="DS132" s="385"/>
      <c r="DT132" s="220"/>
      <c r="DU132" s="12">
        <v>65</v>
      </c>
      <c r="DV132" s="573">
        <v>6.764799</v>
      </c>
      <c r="DW132" s="71">
        <v>3.035812</v>
      </c>
      <c r="EL132" s="273"/>
      <c r="EM132" s="385"/>
      <c r="EN132" s="220"/>
      <c r="EO132" s="12">
        <v>65</v>
      </c>
      <c r="EP132" s="573">
        <v>5.5881030000000003</v>
      </c>
      <c r="EQ132" s="71">
        <v>2.4938799999999999</v>
      </c>
      <c r="FF132" s="273"/>
      <c r="FG132" s="385"/>
      <c r="FH132" s="220"/>
      <c r="FI132" s="12">
        <v>65</v>
      </c>
      <c r="FJ132" s="573">
        <v>5.9091580000000006</v>
      </c>
      <c r="FK132" s="71">
        <v>5.3359139999999998</v>
      </c>
      <c r="FZ132" s="273"/>
      <c r="GA132" s="385"/>
      <c r="GB132" s="220"/>
      <c r="GC132" s="12">
        <v>65</v>
      </c>
      <c r="GD132" s="573">
        <v>7.9143330000000001</v>
      </c>
      <c r="GE132" s="71">
        <v>3.18391</v>
      </c>
      <c r="GT132" s="273"/>
      <c r="GU132" s="385"/>
      <c r="GV132" s="220"/>
      <c r="GW132" s="12">
        <v>65</v>
      </c>
      <c r="GX132" s="573">
        <v>4.7461530000000005</v>
      </c>
      <c r="GY132" s="71">
        <v>1.883848</v>
      </c>
      <c r="HN132" s="273"/>
      <c r="HO132" s="385"/>
      <c r="HP132" s="220"/>
      <c r="HQ132" s="12">
        <v>65</v>
      </c>
      <c r="HR132" s="573">
        <v>7.1109429999999998</v>
      </c>
      <c r="HS132" s="71">
        <v>2.9977260000000001</v>
      </c>
      <c r="IH132" s="273"/>
      <c r="II132" s="385"/>
      <c r="IJ132" s="220"/>
      <c r="IK132" s="12">
        <v>65</v>
      </c>
      <c r="IL132" s="573">
        <v>4.349666</v>
      </c>
      <c r="IM132" s="71">
        <v>3.2158980000000001</v>
      </c>
      <c r="JB132" s="273"/>
      <c r="JC132" s="385"/>
      <c r="JD132" s="220"/>
      <c r="JE132" s="12">
        <v>65</v>
      </c>
      <c r="JF132" s="573"/>
      <c r="JG132" s="71"/>
      <c r="JV132" s="273"/>
      <c r="JW132" s="385"/>
      <c r="JX132" s="220"/>
      <c r="JY132" s="12">
        <v>65</v>
      </c>
      <c r="JZ132" s="573"/>
      <c r="KA132" s="71"/>
      <c r="KP132" s="273"/>
      <c r="KQ132" s="385"/>
      <c r="KR132" s="220"/>
      <c r="KS132" s="12">
        <v>65</v>
      </c>
      <c r="KT132" s="573"/>
      <c r="KU132" s="71"/>
      <c r="LJ132" s="273"/>
      <c r="LK132" s="385"/>
      <c r="LL132" s="220"/>
      <c r="LM132" s="12">
        <v>65</v>
      </c>
      <c r="LN132" s="573"/>
      <c r="LO132" s="71"/>
      <c r="MD132" s="273"/>
    </row>
    <row r="133" spans="1:342" ht="12.75" customHeight="1" x14ac:dyDescent="0.2">
      <c r="A133" s="494"/>
      <c r="B133" s="12">
        <v>66</v>
      </c>
      <c r="C133" s="69">
        <v>2.7071970000000003</v>
      </c>
      <c r="D133" s="70">
        <v>1.4960530000000001</v>
      </c>
      <c r="E133" s="432"/>
      <c r="F133" s="72">
        <f t="shared" si="0"/>
        <v>1.8116000000000021E-2</v>
      </c>
      <c r="G133" s="67"/>
      <c r="H133" s="67"/>
      <c r="I133" s="67"/>
      <c r="J133" s="67"/>
      <c r="K133" s="67"/>
      <c r="L133" s="67"/>
      <c r="M133" s="67"/>
      <c r="N133" s="67"/>
      <c r="O133" s="67"/>
      <c r="P133" s="67"/>
      <c r="Q133" s="67"/>
      <c r="R133" s="67"/>
      <c r="S133" s="220"/>
      <c r="T133" s="385"/>
      <c r="U133" s="220"/>
      <c r="V133" s="12">
        <v>66</v>
      </c>
      <c r="W133" s="573"/>
      <c r="X133" s="71"/>
      <c r="Y133"/>
      <c r="Z133"/>
      <c r="AA133"/>
      <c r="AB133"/>
      <c r="AC133"/>
      <c r="AD133"/>
      <c r="AE133"/>
      <c r="AF133"/>
      <c r="AG133"/>
      <c r="AH133"/>
      <c r="AI133"/>
      <c r="AJ133"/>
      <c r="AK133"/>
      <c r="AL133"/>
      <c r="AM133" s="220"/>
      <c r="AN133" s="417"/>
      <c r="AO133" s="494"/>
      <c r="AP133" s="12">
        <v>66</v>
      </c>
      <c r="AQ133" s="573">
        <v>5.678947</v>
      </c>
      <c r="AR133" s="71">
        <v>2.5178560000000001</v>
      </c>
      <c r="AS133" s="432"/>
      <c r="AT133" s="574">
        <f t="shared" si="1"/>
        <v>2.3976000000000219E-2</v>
      </c>
      <c r="AU133" s="67"/>
      <c r="AV133" s="8"/>
      <c r="AW133" s="8"/>
      <c r="AX133" s="8"/>
      <c r="AY133" s="8"/>
      <c r="AZ133" s="8"/>
      <c r="BA133" s="8"/>
      <c r="BB133" s="8"/>
      <c r="BC133" s="8"/>
      <c r="BD133" s="8"/>
      <c r="BE133" s="8"/>
      <c r="BF133" s="8"/>
      <c r="BG133" s="8"/>
      <c r="BH133" s="8"/>
      <c r="BJ133" s="273"/>
      <c r="BK133" s="385"/>
      <c r="BL133" s="494"/>
      <c r="BM133" s="12">
        <v>66</v>
      </c>
      <c r="BN133" s="573">
        <v>6.9518219999999999</v>
      </c>
      <c r="BO133" s="71">
        <v>2.7078069999999999</v>
      </c>
      <c r="CD133" s="273"/>
      <c r="CE133" s="385"/>
      <c r="CF133" s="494"/>
      <c r="CG133" s="12">
        <v>66</v>
      </c>
      <c r="CH133" s="573">
        <v>7.4657049999999998</v>
      </c>
      <c r="CI133" s="71">
        <v>2.347874</v>
      </c>
      <c r="CX133" s="273"/>
      <c r="CY133" s="385"/>
      <c r="CZ133" s="220"/>
      <c r="DA133" s="12">
        <v>66</v>
      </c>
      <c r="DB133" s="573">
        <v>4.4872079999999999</v>
      </c>
      <c r="DC133" s="71">
        <v>2.8739620000000001</v>
      </c>
      <c r="DR133" s="273"/>
      <c r="DS133" s="385"/>
      <c r="DT133" s="220"/>
      <c r="DU133" s="12">
        <v>66</v>
      </c>
      <c r="DV133" s="573">
        <v>6.8905799999999999</v>
      </c>
      <c r="DW133" s="71">
        <v>3.063793</v>
      </c>
      <c r="EL133" s="273"/>
      <c r="EM133" s="385"/>
      <c r="EN133" s="220"/>
      <c r="EO133" s="12">
        <v>66</v>
      </c>
      <c r="EP133" s="573">
        <v>5.678947</v>
      </c>
      <c r="EQ133" s="71">
        <v>2.5178560000000001</v>
      </c>
      <c r="FF133" s="273"/>
      <c r="FG133" s="385"/>
      <c r="FH133" s="220"/>
      <c r="FI133" s="12">
        <v>66</v>
      </c>
      <c r="FJ133" s="573">
        <v>6.0018029999999998</v>
      </c>
      <c r="FK133" s="71">
        <v>5.3778860000000002</v>
      </c>
      <c r="FZ133" s="273"/>
      <c r="GA133" s="385"/>
      <c r="GB133" s="220"/>
      <c r="GC133" s="12">
        <v>66</v>
      </c>
      <c r="GD133" s="573">
        <v>8.0576000000000008</v>
      </c>
      <c r="GE133" s="71">
        <v>3.2238500000000001</v>
      </c>
      <c r="GT133" s="273"/>
      <c r="GU133" s="385"/>
      <c r="GV133" s="220"/>
      <c r="GW133" s="12">
        <v>66</v>
      </c>
      <c r="GX133" s="573">
        <v>4.8224340000000003</v>
      </c>
      <c r="GY133" s="71">
        <v>1.9038170000000001</v>
      </c>
      <c r="HN133" s="273"/>
      <c r="HO133" s="385"/>
      <c r="HP133" s="220"/>
      <c r="HQ133" s="12">
        <v>66</v>
      </c>
      <c r="HR133" s="573">
        <v>7.2438379999999993</v>
      </c>
      <c r="HS133" s="71">
        <v>3.021582</v>
      </c>
      <c r="IH133" s="273"/>
      <c r="II133" s="385"/>
      <c r="IJ133" s="220"/>
      <c r="IK133" s="12">
        <v>66</v>
      </c>
      <c r="IL133" s="573">
        <v>4.4187389999999995</v>
      </c>
      <c r="IM133" s="71">
        <v>3.2458520000000002</v>
      </c>
      <c r="JB133" s="273"/>
      <c r="JC133" s="385"/>
      <c r="JD133" s="220"/>
      <c r="JE133" s="12">
        <v>66</v>
      </c>
      <c r="JF133" s="573"/>
      <c r="JG133" s="71"/>
      <c r="JV133" s="273"/>
      <c r="JW133" s="385"/>
      <c r="JX133" s="220"/>
      <c r="JY133" s="12">
        <v>66</v>
      </c>
      <c r="JZ133" s="573"/>
      <c r="KA133" s="71"/>
      <c r="KP133" s="273"/>
      <c r="KQ133" s="385"/>
      <c r="KR133" s="220"/>
      <c r="KS133" s="12">
        <v>66</v>
      </c>
      <c r="KT133" s="573"/>
      <c r="KU133" s="71"/>
      <c r="LJ133" s="273"/>
      <c r="LK133" s="385"/>
      <c r="LL133" s="220"/>
      <c r="LM133" s="12">
        <v>66</v>
      </c>
      <c r="LN133" s="573"/>
      <c r="LO133" s="71"/>
      <c r="MD133" s="273"/>
    </row>
    <row r="134" spans="1:342" ht="12.75" customHeight="1" x14ac:dyDescent="0.2">
      <c r="A134" s="494"/>
      <c r="B134" s="12">
        <v>67</v>
      </c>
      <c r="C134" s="69">
        <v>2.749377</v>
      </c>
      <c r="D134" s="70">
        <v>1.5141089999999999</v>
      </c>
      <c r="E134" s="432"/>
      <c r="F134" s="72">
        <f t="shared" si="0"/>
        <v>1.805599999999985E-2</v>
      </c>
      <c r="G134" s="67"/>
      <c r="H134" s="67"/>
      <c r="I134" s="67"/>
      <c r="J134" s="67"/>
      <c r="K134" s="67"/>
      <c r="L134" s="67"/>
      <c r="M134" s="67"/>
      <c r="N134" s="67"/>
      <c r="O134" s="67"/>
      <c r="P134" s="67"/>
      <c r="Q134" s="67"/>
      <c r="R134" s="67"/>
      <c r="S134" s="220"/>
      <c r="T134" s="385"/>
      <c r="U134" s="220"/>
      <c r="V134" s="12">
        <v>67</v>
      </c>
      <c r="W134" s="573"/>
      <c r="X134" s="71"/>
      <c r="Y134"/>
      <c r="Z134"/>
      <c r="AA134"/>
      <c r="AB134"/>
      <c r="AC134"/>
      <c r="AD134"/>
      <c r="AE134"/>
      <c r="AF134"/>
      <c r="AG134"/>
      <c r="AH134"/>
      <c r="AI134"/>
      <c r="AJ134"/>
      <c r="AK134"/>
      <c r="AL134"/>
      <c r="AM134" s="220"/>
      <c r="AN134" s="417"/>
      <c r="AO134" s="494"/>
      <c r="AP134" s="12">
        <v>67</v>
      </c>
      <c r="AQ134" s="573">
        <v>5.7700659999999999</v>
      </c>
      <c r="AR134" s="71">
        <v>2.5419510000000001</v>
      </c>
      <c r="AS134" s="432"/>
      <c r="AT134" s="574">
        <f t="shared" si="1"/>
        <v>2.4094999999999978E-2</v>
      </c>
      <c r="AU134" s="67"/>
      <c r="AV134" s="8"/>
      <c r="AW134" s="8"/>
      <c r="AX134" s="8"/>
      <c r="AY134" s="8"/>
      <c r="AZ134" s="8"/>
      <c r="BA134" s="8"/>
      <c r="BB134" s="8"/>
      <c r="BC134" s="8"/>
      <c r="BD134" s="8"/>
      <c r="BE134" s="8"/>
      <c r="BF134" s="8"/>
      <c r="BG134" s="8"/>
      <c r="BH134" s="8"/>
      <c r="BJ134" s="273"/>
      <c r="BK134" s="385"/>
      <c r="BL134" s="494"/>
      <c r="BM134" s="12">
        <v>67</v>
      </c>
      <c r="BN134" s="573">
        <v>7.0663779999999994</v>
      </c>
      <c r="BO134" s="71">
        <v>2.7358479999999998</v>
      </c>
      <c r="CD134" s="273"/>
      <c r="CE134" s="385"/>
      <c r="CF134" s="494"/>
      <c r="CG134" s="12">
        <v>67</v>
      </c>
      <c r="CH134" s="573">
        <v>7.580057</v>
      </c>
      <c r="CI134" s="71">
        <v>2.3799809999999999</v>
      </c>
      <c r="CX134" s="273"/>
      <c r="CY134" s="385"/>
      <c r="CZ134" s="220"/>
      <c r="DA134" s="12">
        <v>67</v>
      </c>
      <c r="DB134" s="573">
        <v>4.5557219999999994</v>
      </c>
      <c r="DC134" s="71">
        <v>2.9139010000000001</v>
      </c>
      <c r="DR134" s="273"/>
      <c r="DS134" s="385"/>
      <c r="DT134" s="220"/>
      <c r="DU134" s="12">
        <v>67</v>
      </c>
      <c r="DV134" s="573">
        <v>7.0177259999999997</v>
      </c>
      <c r="DW134" s="71">
        <v>3.0917750000000002</v>
      </c>
      <c r="EL134" s="273"/>
      <c r="EM134" s="385"/>
      <c r="EN134" s="220"/>
      <c r="EO134" s="12">
        <v>67</v>
      </c>
      <c r="EP134" s="573">
        <v>5.7700659999999999</v>
      </c>
      <c r="EQ134" s="71">
        <v>2.5419510000000001</v>
      </c>
      <c r="FF134" s="273"/>
      <c r="FG134" s="385"/>
      <c r="FH134" s="220"/>
      <c r="FI134" s="12">
        <v>67</v>
      </c>
      <c r="FJ134" s="573">
        <v>6.0961300000000005</v>
      </c>
      <c r="FK134" s="71">
        <v>5.4199780000000004</v>
      </c>
      <c r="FZ134" s="273"/>
      <c r="GA134" s="385"/>
      <c r="GB134" s="220"/>
      <c r="GC134" s="12">
        <v>67</v>
      </c>
      <c r="GD134" s="573">
        <v>8.1985849999999996</v>
      </c>
      <c r="GE134" s="71">
        <v>3.263849</v>
      </c>
      <c r="GT134" s="273"/>
      <c r="GU134" s="385"/>
      <c r="GV134" s="220"/>
      <c r="GW134" s="12">
        <v>67</v>
      </c>
      <c r="GX134" s="573">
        <v>4.899305</v>
      </c>
      <c r="GY134" s="71">
        <v>1.923907</v>
      </c>
      <c r="HN134" s="273"/>
      <c r="HO134" s="385"/>
      <c r="HP134" s="220"/>
      <c r="HQ134" s="12">
        <v>67</v>
      </c>
      <c r="HR134" s="573">
        <v>7.3768549999999999</v>
      </c>
      <c r="HS134" s="71">
        <v>3.0455580000000002</v>
      </c>
      <c r="IH134" s="273"/>
      <c r="II134" s="385"/>
      <c r="IJ134" s="220"/>
      <c r="IK134" s="12">
        <v>67</v>
      </c>
      <c r="IL134" s="573">
        <v>4.4881690000000001</v>
      </c>
      <c r="IM134" s="71">
        <v>3.2758669999999999</v>
      </c>
      <c r="JB134" s="273"/>
      <c r="JC134" s="385"/>
      <c r="JD134" s="220"/>
      <c r="JE134" s="12">
        <v>67</v>
      </c>
      <c r="JF134" s="573"/>
      <c r="JG134" s="71"/>
      <c r="JV134" s="273"/>
      <c r="JW134" s="385"/>
      <c r="JX134" s="220"/>
      <c r="JY134" s="12">
        <v>67</v>
      </c>
      <c r="JZ134" s="573"/>
      <c r="KA134" s="71"/>
      <c r="KP134" s="273"/>
      <c r="KQ134" s="385"/>
      <c r="KR134" s="220"/>
      <c r="KS134" s="12">
        <v>67</v>
      </c>
      <c r="KT134" s="573"/>
      <c r="KU134" s="71"/>
      <c r="LJ134" s="273"/>
      <c r="LK134" s="385"/>
      <c r="LL134" s="220"/>
      <c r="LM134" s="12">
        <v>67</v>
      </c>
      <c r="LN134" s="573"/>
      <c r="LO134" s="71"/>
      <c r="MD134" s="273"/>
    </row>
    <row r="135" spans="1:342" ht="12.75" customHeight="1" x14ac:dyDescent="0.2">
      <c r="A135" s="494"/>
      <c r="B135" s="12">
        <v>68</v>
      </c>
      <c r="C135" s="69">
        <v>2.791941</v>
      </c>
      <c r="D135" s="70">
        <v>1.532106</v>
      </c>
      <c r="E135" s="432"/>
      <c r="F135" s="72">
        <f t="shared" si="0"/>
        <v>1.7997000000000041E-2</v>
      </c>
      <c r="G135" s="67"/>
      <c r="H135" s="67"/>
      <c r="I135" s="67"/>
      <c r="J135" s="67"/>
      <c r="K135" s="67"/>
      <c r="L135" s="67"/>
      <c r="M135" s="67"/>
      <c r="N135" s="67"/>
      <c r="O135" s="67"/>
      <c r="P135" s="67"/>
      <c r="Q135" s="67"/>
      <c r="R135" s="67"/>
      <c r="S135" s="220"/>
      <c r="T135" s="385"/>
      <c r="U135" s="220"/>
      <c r="V135" s="12">
        <v>68</v>
      </c>
      <c r="W135" s="573"/>
      <c r="X135" s="71"/>
      <c r="Y135"/>
      <c r="Z135"/>
      <c r="AA135"/>
      <c r="AB135"/>
      <c r="AC135"/>
      <c r="AD135"/>
      <c r="AE135"/>
      <c r="AF135"/>
      <c r="AG135"/>
      <c r="AH135"/>
      <c r="AI135"/>
      <c r="AJ135"/>
      <c r="AK135"/>
      <c r="AL135"/>
      <c r="AM135" s="220"/>
      <c r="AN135" s="417"/>
      <c r="AO135" s="494"/>
      <c r="AP135" s="12">
        <v>68</v>
      </c>
      <c r="AQ135" s="573">
        <v>5.8608459999999996</v>
      </c>
      <c r="AR135" s="71">
        <v>2.5658660000000002</v>
      </c>
      <c r="AS135" s="432"/>
      <c r="AT135" s="574">
        <f t="shared" si="1"/>
        <v>2.3915000000000131E-2</v>
      </c>
      <c r="AU135" s="67"/>
      <c r="AV135" s="8"/>
      <c r="AW135" s="8"/>
      <c r="AX135" s="8"/>
      <c r="AY135" s="8"/>
      <c r="AZ135" s="8"/>
      <c r="BA135" s="8"/>
      <c r="BB135" s="8"/>
      <c r="BC135" s="8"/>
      <c r="BD135" s="8"/>
      <c r="BE135" s="8"/>
      <c r="BF135" s="8"/>
      <c r="BG135" s="8"/>
      <c r="BH135" s="8"/>
      <c r="BJ135" s="273"/>
      <c r="BK135" s="385"/>
      <c r="BL135" s="494"/>
      <c r="BM135" s="12">
        <v>68</v>
      </c>
      <c r="BN135" s="573">
        <v>7.1816710000000006</v>
      </c>
      <c r="BO135" s="71">
        <v>2.76383</v>
      </c>
      <c r="CD135" s="273"/>
      <c r="CE135" s="385"/>
      <c r="CF135" s="494"/>
      <c r="CG135" s="12">
        <v>68</v>
      </c>
      <c r="CH135" s="573">
        <v>7.6948689999999997</v>
      </c>
      <c r="CI135" s="71">
        <v>2.4118490000000001</v>
      </c>
      <c r="CX135" s="273"/>
      <c r="CY135" s="385"/>
      <c r="CZ135" s="220"/>
      <c r="DA135" s="12">
        <v>68</v>
      </c>
      <c r="DB135" s="573">
        <v>4.6245330000000004</v>
      </c>
      <c r="DC135" s="71">
        <v>2.9538410000000002</v>
      </c>
      <c r="DR135" s="273"/>
      <c r="DS135" s="385"/>
      <c r="DT135" s="220"/>
      <c r="DU135" s="12">
        <v>68</v>
      </c>
      <c r="DV135" s="573">
        <v>7.1453530000000001</v>
      </c>
      <c r="DW135" s="71">
        <v>3.1198160000000001</v>
      </c>
      <c r="EL135" s="273"/>
      <c r="EM135" s="385"/>
      <c r="EN135" s="220"/>
      <c r="EO135" s="12">
        <v>68</v>
      </c>
      <c r="EP135" s="573">
        <v>5.8608459999999996</v>
      </c>
      <c r="EQ135" s="71">
        <v>2.5658660000000002</v>
      </c>
      <c r="FF135" s="273"/>
      <c r="FG135" s="385"/>
      <c r="FH135" s="220"/>
      <c r="FI135" s="12">
        <v>68</v>
      </c>
      <c r="FJ135" s="573">
        <v>6.1891499999999997</v>
      </c>
      <c r="FK135" s="71">
        <v>5.4620100000000003</v>
      </c>
      <c r="FZ135" s="273"/>
      <c r="GA135" s="385"/>
      <c r="GB135" s="220"/>
      <c r="GC135" s="12">
        <v>68</v>
      </c>
      <c r="GD135" s="573">
        <v>8.3413819999999994</v>
      </c>
      <c r="GE135" s="71">
        <v>3.3039079999999998</v>
      </c>
      <c r="GT135" s="273"/>
      <c r="GU135" s="385"/>
      <c r="GV135" s="220"/>
      <c r="GW135" s="12">
        <v>68</v>
      </c>
      <c r="GX135" s="573">
        <v>4.9764210000000002</v>
      </c>
      <c r="GY135" s="71">
        <v>1.943816</v>
      </c>
      <c r="HN135" s="273"/>
      <c r="HO135" s="385"/>
      <c r="HP135" s="220"/>
      <c r="HQ135" s="12">
        <v>68</v>
      </c>
      <c r="HR135" s="573">
        <v>7.5121989999999998</v>
      </c>
      <c r="HS135" s="71">
        <v>3.0697130000000001</v>
      </c>
      <c r="IH135" s="273"/>
      <c r="II135" s="385"/>
      <c r="IJ135" s="220"/>
      <c r="IK135" s="12">
        <v>68</v>
      </c>
      <c r="IL135" s="573">
        <v>4.5570460000000006</v>
      </c>
      <c r="IM135" s="71">
        <v>3.3058209999999999</v>
      </c>
      <c r="JB135" s="273"/>
      <c r="JC135" s="385"/>
      <c r="JD135" s="220"/>
      <c r="JE135" s="12">
        <v>68</v>
      </c>
      <c r="JF135" s="573"/>
      <c r="JG135" s="71"/>
      <c r="JV135" s="273"/>
      <c r="JW135" s="385"/>
      <c r="JX135" s="220"/>
      <c r="JY135" s="12">
        <v>68</v>
      </c>
      <c r="JZ135" s="573"/>
      <c r="KA135" s="71"/>
      <c r="KP135" s="273"/>
      <c r="KQ135" s="385"/>
      <c r="KR135" s="220"/>
      <c r="KS135" s="12">
        <v>68</v>
      </c>
      <c r="KT135" s="573"/>
      <c r="KU135" s="71"/>
      <c r="LJ135" s="273"/>
      <c r="LK135" s="385"/>
      <c r="LL135" s="220"/>
      <c r="LM135" s="12">
        <v>68</v>
      </c>
      <c r="LN135" s="573"/>
      <c r="LO135" s="71"/>
      <c r="MD135" s="273"/>
    </row>
    <row r="136" spans="1:342" ht="12.75" customHeight="1" x14ac:dyDescent="0.2">
      <c r="A136" s="494"/>
      <c r="B136" s="12">
        <v>69</v>
      </c>
      <c r="C136" s="69">
        <v>2.8342830000000001</v>
      </c>
      <c r="D136" s="70">
        <v>1.5500430000000001</v>
      </c>
      <c r="E136" s="432"/>
      <c r="F136" s="72">
        <f t="shared" si="0"/>
        <v>1.7937000000000092E-2</v>
      </c>
      <c r="G136" s="67"/>
      <c r="H136" s="67"/>
      <c r="I136" s="67"/>
      <c r="J136" s="67"/>
      <c r="K136" s="67"/>
      <c r="L136" s="67"/>
      <c r="M136" s="67"/>
      <c r="N136" s="67"/>
      <c r="O136" s="67"/>
      <c r="P136" s="67"/>
      <c r="Q136" s="67"/>
      <c r="R136" s="67"/>
      <c r="S136" s="220"/>
      <c r="T136" s="385"/>
      <c r="U136" s="220"/>
      <c r="V136" s="12">
        <v>69</v>
      </c>
      <c r="W136" s="573"/>
      <c r="X136" s="71"/>
      <c r="Y136"/>
      <c r="Z136"/>
      <c r="AA136"/>
      <c r="AB136"/>
      <c r="AC136"/>
      <c r="AD136"/>
      <c r="AE136"/>
      <c r="AF136"/>
      <c r="AG136"/>
      <c r="AH136"/>
      <c r="AI136"/>
      <c r="AJ136"/>
      <c r="AK136"/>
      <c r="AL136"/>
      <c r="AM136" s="220"/>
      <c r="AN136" s="417"/>
      <c r="AO136" s="494"/>
      <c r="AP136" s="12">
        <v>69</v>
      </c>
      <c r="AQ136" s="573">
        <v>5.951695</v>
      </c>
      <c r="AR136" s="71">
        <v>2.5899019999999999</v>
      </c>
      <c r="AS136" s="432"/>
      <c r="AT136" s="574">
        <f t="shared" si="1"/>
        <v>2.4035999999999724E-2</v>
      </c>
      <c r="AU136" s="67"/>
      <c r="AV136" s="8"/>
      <c r="AW136" s="8"/>
      <c r="AX136" s="8"/>
      <c r="AY136" s="8"/>
      <c r="AZ136" s="8"/>
      <c r="BA136" s="8"/>
      <c r="BB136" s="8"/>
      <c r="BC136" s="8"/>
      <c r="BD136" s="8"/>
      <c r="BE136" s="8"/>
      <c r="BF136" s="8"/>
      <c r="BG136" s="8"/>
      <c r="BH136" s="8"/>
      <c r="BJ136" s="273"/>
      <c r="BK136" s="385"/>
      <c r="BL136" s="494"/>
      <c r="BM136" s="12">
        <v>69</v>
      </c>
      <c r="BN136" s="573">
        <v>7.2964830000000003</v>
      </c>
      <c r="BO136" s="71">
        <v>2.791811</v>
      </c>
      <c r="CD136" s="273"/>
      <c r="CE136" s="385"/>
      <c r="CF136" s="494"/>
      <c r="CG136" s="12">
        <v>69</v>
      </c>
      <c r="CH136" s="573">
        <v>7.8080860000000003</v>
      </c>
      <c r="CI136" s="71">
        <v>2.4437760000000002</v>
      </c>
      <c r="CX136" s="273"/>
      <c r="CY136" s="385"/>
      <c r="CZ136" s="220"/>
      <c r="DA136" s="12">
        <v>69</v>
      </c>
      <c r="DB136" s="573">
        <v>4.6927830000000004</v>
      </c>
      <c r="DC136" s="71">
        <v>2.9939</v>
      </c>
      <c r="DR136" s="273"/>
      <c r="DS136" s="385"/>
      <c r="DT136" s="220"/>
      <c r="DU136" s="12">
        <v>69</v>
      </c>
      <c r="DV136" s="573">
        <v>7.2722759999999997</v>
      </c>
      <c r="DW136" s="71">
        <v>3.1478570000000001</v>
      </c>
      <c r="EL136" s="273"/>
      <c r="EM136" s="385"/>
      <c r="EN136" s="220"/>
      <c r="EO136" s="12">
        <v>69</v>
      </c>
      <c r="EP136" s="573">
        <v>5.951695</v>
      </c>
      <c r="EQ136" s="71">
        <v>2.5899019999999999</v>
      </c>
      <c r="FF136" s="273"/>
      <c r="FG136" s="385"/>
      <c r="FH136" s="220"/>
      <c r="FI136" s="12">
        <v>69</v>
      </c>
      <c r="FJ136" s="573">
        <v>6.2827479999999998</v>
      </c>
      <c r="FK136" s="71">
        <v>5.5039829999999998</v>
      </c>
      <c r="FZ136" s="273"/>
      <c r="GA136" s="385"/>
      <c r="GB136" s="220"/>
      <c r="GC136" s="12">
        <v>69</v>
      </c>
      <c r="GD136" s="573">
        <v>8.4839289999999998</v>
      </c>
      <c r="GE136" s="71">
        <v>3.3439070000000002</v>
      </c>
      <c r="GT136" s="273"/>
      <c r="GU136" s="385"/>
      <c r="GV136" s="220"/>
      <c r="GW136" s="12">
        <v>69</v>
      </c>
      <c r="GX136" s="573">
        <v>5.0531290000000002</v>
      </c>
      <c r="GY136" s="71">
        <v>1.963846</v>
      </c>
      <c r="HN136" s="273"/>
      <c r="HO136" s="385"/>
      <c r="HP136" s="220"/>
      <c r="HQ136" s="12">
        <v>69</v>
      </c>
      <c r="HR136" s="573">
        <v>7.6473239999999993</v>
      </c>
      <c r="HS136" s="71">
        <v>3.0937480000000002</v>
      </c>
      <c r="IH136" s="273"/>
      <c r="II136" s="385"/>
      <c r="IJ136" s="220"/>
      <c r="IK136" s="12">
        <v>69</v>
      </c>
      <c r="IL136" s="573">
        <v>4.6259860000000002</v>
      </c>
      <c r="IM136" s="71">
        <v>3.3359549999999998</v>
      </c>
      <c r="JB136" s="273"/>
      <c r="JC136" s="385"/>
      <c r="JD136" s="220"/>
      <c r="JE136" s="12">
        <v>69</v>
      </c>
      <c r="JF136" s="573"/>
      <c r="JG136" s="71"/>
      <c r="JV136" s="273"/>
      <c r="JW136" s="385"/>
      <c r="JX136" s="220"/>
      <c r="JY136" s="12">
        <v>69</v>
      </c>
      <c r="JZ136" s="573"/>
      <c r="KA136" s="71"/>
      <c r="KP136" s="273"/>
      <c r="KQ136" s="385"/>
      <c r="KR136" s="220"/>
      <c r="KS136" s="12">
        <v>69</v>
      </c>
      <c r="KT136" s="573"/>
      <c r="KU136" s="71"/>
      <c r="LJ136" s="273"/>
      <c r="LK136" s="385"/>
      <c r="LL136" s="220"/>
      <c r="LM136" s="12">
        <v>69</v>
      </c>
      <c r="LN136" s="573"/>
      <c r="LO136" s="71"/>
      <c r="MD136" s="273"/>
    </row>
    <row r="137" spans="1:342" ht="12.75" customHeight="1" x14ac:dyDescent="0.2">
      <c r="A137" s="494"/>
      <c r="B137" s="12">
        <v>70</v>
      </c>
      <c r="C137" s="69">
        <v>2.8755760000000001</v>
      </c>
      <c r="D137" s="70">
        <v>1.568039</v>
      </c>
      <c r="E137" s="432"/>
      <c r="F137" s="72">
        <f t="shared" si="0"/>
        <v>1.7995999999999901E-2</v>
      </c>
      <c r="G137" s="67"/>
      <c r="H137" s="67"/>
      <c r="I137" s="67"/>
      <c r="J137" s="67"/>
      <c r="K137" s="67"/>
      <c r="L137" s="67"/>
      <c r="M137" s="67"/>
      <c r="N137" s="67"/>
      <c r="O137" s="67"/>
      <c r="P137" s="67"/>
      <c r="Q137" s="67"/>
      <c r="R137" s="67"/>
      <c r="S137" s="220"/>
      <c r="T137" s="385"/>
      <c r="U137" s="220"/>
      <c r="V137" s="12">
        <v>70</v>
      </c>
      <c r="W137" s="573"/>
      <c r="X137" s="71"/>
      <c r="Y137"/>
      <c r="Z137"/>
      <c r="AA137"/>
      <c r="AB137"/>
      <c r="AC137"/>
      <c r="AD137"/>
      <c r="AE137"/>
      <c r="AF137"/>
      <c r="AG137"/>
      <c r="AH137"/>
      <c r="AI137"/>
      <c r="AJ137"/>
      <c r="AK137"/>
      <c r="AL137"/>
      <c r="AM137" s="220"/>
      <c r="AN137" s="417"/>
      <c r="AO137" s="494"/>
      <c r="AP137" s="12">
        <v>70</v>
      </c>
      <c r="AQ137" s="573">
        <v>6.042745</v>
      </c>
      <c r="AR137" s="71">
        <v>2.613877</v>
      </c>
      <c r="AS137" s="432"/>
      <c r="AT137" s="574">
        <f t="shared" si="1"/>
        <v>2.397500000000008E-2</v>
      </c>
      <c r="AU137" s="67"/>
      <c r="AV137" s="8"/>
      <c r="AW137" s="8"/>
      <c r="AX137" s="8"/>
      <c r="AY137" s="8"/>
      <c r="AZ137" s="8"/>
      <c r="BA137" s="8"/>
      <c r="BB137" s="8"/>
      <c r="BC137" s="8"/>
      <c r="BD137" s="8"/>
      <c r="BE137" s="8"/>
      <c r="BF137" s="8"/>
      <c r="BG137" s="8"/>
      <c r="BH137" s="8"/>
      <c r="BJ137" s="273"/>
      <c r="BK137" s="385"/>
      <c r="BL137" s="494"/>
      <c r="BM137" s="12">
        <v>70</v>
      </c>
      <c r="BN137" s="573">
        <v>7.4109959999999999</v>
      </c>
      <c r="BO137" s="71">
        <v>2.8197930000000002</v>
      </c>
      <c r="CD137" s="273"/>
      <c r="CE137" s="385"/>
      <c r="CF137" s="494"/>
      <c r="CG137" s="12">
        <v>70</v>
      </c>
      <c r="CH137" s="573">
        <v>7.9225859999999999</v>
      </c>
      <c r="CI137" s="71">
        <v>2.4757039999999999</v>
      </c>
      <c r="CX137" s="273"/>
      <c r="CY137" s="385"/>
      <c r="CZ137" s="220"/>
      <c r="DA137" s="12">
        <v>70</v>
      </c>
      <c r="DB137" s="573">
        <v>4.7596850000000002</v>
      </c>
      <c r="DC137" s="71">
        <v>3.0338989999999999</v>
      </c>
      <c r="DR137" s="273"/>
      <c r="DS137" s="385"/>
      <c r="DT137" s="220"/>
      <c r="DU137" s="12">
        <v>70</v>
      </c>
      <c r="DV137" s="573">
        <v>7.3995929999999994</v>
      </c>
      <c r="DW137" s="71">
        <v>3.1758389999999999</v>
      </c>
      <c r="EL137" s="273"/>
      <c r="EM137" s="385"/>
      <c r="EN137" s="220"/>
      <c r="EO137" s="12">
        <v>70</v>
      </c>
      <c r="EP137" s="573">
        <v>6.042745</v>
      </c>
      <c r="EQ137" s="71">
        <v>2.613877</v>
      </c>
      <c r="FF137" s="273"/>
      <c r="FG137" s="385"/>
      <c r="FH137" s="220"/>
      <c r="FI137" s="12">
        <v>70</v>
      </c>
      <c r="FJ137" s="573">
        <v>6.3753230000000007</v>
      </c>
      <c r="FK137" s="71">
        <v>5.5460739999999999</v>
      </c>
      <c r="FZ137" s="273"/>
      <c r="GA137" s="385"/>
      <c r="GB137" s="220"/>
      <c r="GC137" s="12">
        <v>70</v>
      </c>
      <c r="GD137" s="573">
        <v>8.6253589999999996</v>
      </c>
      <c r="GE137" s="71">
        <v>3.3838469999999998</v>
      </c>
      <c r="GT137" s="273"/>
      <c r="GU137" s="385"/>
      <c r="GV137" s="220"/>
      <c r="GW137" s="12">
        <v>70</v>
      </c>
      <c r="GX137" s="573">
        <v>5.1303090000000005</v>
      </c>
      <c r="GY137" s="71">
        <v>1.9838750000000001</v>
      </c>
      <c r="HN137" s="273"/>
      <c r="HO137" s="385"/>
      <c r="HP137" s="220"/>
      <c r="HQ137" s="12">
        <v>70</v>
      </c>
      <c r="HR137" s="573">
        <v>7.7824210000000003</v>
      </c>
      <c r="HS137" s="71">
        <v>3.1178430000000001</v>
      </c>
      <c r="IH137" s="273"/>
      <c r="II137" s="385"/>
      <c r="IJ137" s="220"/>
      <c r="IK137" s="12">
        <v>70</v>
      </c>
      <c r="IL137" s="573">
        <v>4.6946980000000007</v>
      </c>
      <c r="IM137" s="71">
        <v>3.3659690000000002</v>
      </c>
      <c r="JB137" s="273"/>
      <c r="JC137" s="385"/>
      <c r="JD137" s="220"/>
      <c r="JE137" s="12">
        <v>70</v>
      </c>
      <c r="JF137" s="573"/>
      <c r="JG137" s="71"/>
      <c r="JV137" s="273"/>
      <c r="JW137" s="385"/>
      <c r="JX137" s="220"/>
      <c r="JY137" s="12">
        <v>70</v>
      </c>
      <c r="JZ137" s="573"/>
      <c r="KA137" s="71"/>
      <c r="KP137" s="273"/>
      <c r="KQ137" s="385"/>
      <c r="KR137" s="220"/>
      <c r="KS137" s="12">
        <v>70</v>
      </c>
      <c r="KT137" s="573"/>
      <c r="KU137" s="71"/>
      <c r="LJ137" s="273"/>
      <c r="LK137" s="385"/>
      <c r="LL137" s="220"/>
      <c r="LM137" s="12">
        <v>70</v>
      </c>
      <c r="LN137" s="573"/>
      <c r="LO137" s="71"/>
      <c r="MD137" s="273"/>
    </row>
    <row r="138" spans="1:342" ht="12.75" customHeight="1" x14ac:dyDescent="0.2">
      <c r="A138" s="494"/>
      <c r="B138" s="12">
        <v>71</v>
      </c>
      <c r="C138" s="69">
        <v>2.9170770000000004</v>
      </c>
      <c r="D138" s="70">
        <v>1.586036</v>
      </c>
      <c r="E138" s="432"/>
      <c r="F138" s="72">
        <f t="shared" si="0"/>
        <v>1.7997000000000041E-2</v>
      </c>
      <c r="G138" s="67"/>
      <c r="H138" s="67"/>
      <c r="I138" s="67"/>
      <c r="J138" s="67"/>
      <c r="K138" s="67"/>
      <c r="L138" s="67"/>
      <c r="M138" s="67"/>
      <c r="N138" s="67"/>
      <c r="O138" s="67"/>
      <c r="P138" s="67"/>
      <c r="Q138" s="67"/>
      <c r="R138" s="67"/>
      <c r="S138" s="220"/>
      <c r="T138" s="385"/>
      <c r="U138" s="220"/>
      <c r="V138" s="12">
        <v>71</v>
      </c>
      <c r="W138" s="573"/>
      <c r="X138" s="71"/>
      <c r="Y138"/>
      <c r="Z138"/>
      <c r="AA138"/>
      <c r="AB138"/>
      <c r="AC138"/>
      <c r="AD138"/>
      <c r="AE138"/>
      <c r="AF138"/>
      <c r="AG138"/>
      <c r="AH138"/>
      <c r="AI138"/>
      <c r="AJ138"/>
      <c r="AK138"/>
      <c r="AL138"/>
      <c r="AM138" s="220"/>
      <c r="AN138" s="417"/>
      <c r="AO138" s="494"/>
      <c r="AP138" s="12">
        <v>71</v>
      </c>
      <c r="AQ138" s="573">
        <v>6.1333880000000001</v>
      </c>
      <c r="AR138" s="71">
        <v>2.6379130000000002</v>
      </c>
      <c r="AS138" s="432"/>
      <c r="AT138" s="574">
        <f t="shared" si="1"/>
        <v>2.4036000000000168E-2</v>
      </c>
      <c r="AU138" s="67"/>
      <c r="AV138" s="8"/>
      <c r="AW138" s="8"/>
      <c r="AX138" s="8"/>
      <c r="AY138" s="8"/>
      <c r="AZ138" s="8"/>
      <c r="BA138" s="8"/>
      <c r="BB138" s="8"/>
      <c r="BC138" s="8"/>
      <c r="BD138" s="8"/>
      <c r="BE138" s="8"/>
      <c r="BF138" s="8"/>
      <c r="BG138" s="8"/>
      <c r="BH138" s="8"/>
      <c r="BJ138" s="273"/>
      <c r="BK138" s="385"/>
      <c r="BL138" s="494"/>
      <c r="BM138" s="12">
        <v>71</v>
      </c>
      <c r="BN138" s="573">
        <v>7.5262579999999994</v>
      </c>
      <c r="BO138" s="71">
        <v>2.8478340000000002</v>
      </c>
      <c r="CD138" s="273"/>
      <c r="CE138" s="385"/>
      <c r="CF138" s="494"/>
      <c r="CG138" s="12">
        <v>71</v>
      </c>
      <c r="CH138" s="573">
        <v>8.0378260000000008</v>
      </c>
      <c r="CI138" s="71">
        <v>2.5077509999999998</v>
      </c>
      <c r="CX138" s="273"/>
      <c r="CY138" s="385"/>
      <c r="CZ138" s="220"/>
      <c r="DA138" s="12">
        <v>71</v>
      </c>
      <c r="DB138" s="573">
        <v>4.8293900000000001</v>
      </c>
      <c r="DC138" s="71">
        <v>3.0738979999999998</v>
      </c>
      <c r="DR138" s="273"/>
      <c r="DS138" s="385"/>
      <c r="DT138" s="220"/>
      <c r="DU138" s="12">
        <v>71</v>
      </c>
      <c r="DV138" s="573">
        <v>7.5261529999999999</v>
      </c>
      <c r="DW138" s="71">
        <v>3.2038199999999999</v>
      </c>
      <c r="EL138" s="273"/>
      <c r="EM138" s="385"/>
      <c r="EN138" s="220"/>
      <c r="EO138" s="12">
        <v>71</v>
      </c>
      <c r="EP138" s="573">
        <v>6.1333880000000001</v>
      </c>
      <c r="EQ138" s="71">
        <v>2.6379130000000002</v>
      </c>
      <c r="FF138" s="273"/>
      <c r="FG138" s="385"/>
      <c r="FH138" s="220"/>
      <c r="FI138" s="12">
        <v>71</v>
      </c>
      <c r="FJ138" s="573">
        <v>6.4688630000000007</v>
      </c>
      <c r="FK138" s="71">
        <v>5.5881069999999999</v>
      </c>
      <c r="FZ138" s="273"/>
      <c r="GA138" s="385"/>
      <c r="GB138" s="220"/>
      <c r="GC138" s="12">
        <v>71</v>
      </c>
      <c r="GD138" s="573">
        <v>8.7669990000000002</v>
      </c>
      <c r="GE138" s="71">
        <v>3.4237860000000002</v>
      </c>
      <c r="GT138" s="273"/>
      <c r="GU138" s="385"/>
      <c r="GV138" s="220"/>
      <c r="GW138" s="12">
        <v>71</v>
      </c>
      <c r="GX138" s="573">
        <v>5.2082009999999999</v>
      </c>
      <c r="GY138" s="71">
        <v>2.003905</v>
      </c>
      <c r="HN138" s="273"/>
      <c r="HO138" s="385"/>
      <c r="HP138" s="220"/>
      <c r="HQ138" s="12">
        <v>71</v>
      </c>
      <c r="HR138" s="573">
        <v>7.9168979999999998</v>
      </c>
      <c r="HS138" s="71">
        <v>3.141759</v>
      </c>
      <c r="IH138" s="273"/>
      <c r="II138" s="385"/>
      <c r="IJ138" s="220"/>
      <c r="IK138" s="12">
        <v>71</v>
      </c>
      <c r="IL138" s="573">
        <v>4.7638389999999999</v>
      </c>
      <c r="IM138" s="71">
        <v>3.3959839999999999</v>
      </c>
      <c r="JB138" s="273"/>
      <c r="JC138" s="385"/>
      <c r="JD138" s="220"/>
      <c r="JE138" s="12">
        <v>71</v>
      </c>
      <c r="JF138" s="573"/>
      <c r="JG138" s="71"/>
      <c r="JV138" s="273"/>
      <c r="JW138" s="385"/>
      <c r="JX138" s="220"/>
      <c r="JY138" s="12">
        <v>71</v>
      </c>
      <c r="JZ138" s="573"/>
      <c r="KA138" s="71"/>
      <c r="KP138" s="273"/>
      <c r="KQ138" s="385"/>
      <c r="KR138" s="220"/>
      <c r="KS138" s="12">
        <v>71</v>
      </c>
      <c r="KT138" s="573"/>
      <c r="KU138" s="71"/>
      <c r="LJ138" s="273"/>
      <c r="LK138" s="385"/>
      <c r="LL138" s="220"/>
      <c r="LM138" s="12">
        <v>71</v>
      </c>
      <c r="LN138" s="573"/>
      <c r="LO138" s="71"/>
      <c r="MD138" s="273"/>
    </row>
    <row r="139" spans="1:342" ht="12.75" customHeight="1" x14ac:dyDescent="0.2">
      <c r="A139" s="494"/>
      <c r="B139" s="12">
        <v>72</v>
      </c>
      <c r="C139" s="69">
        <v>2.9589949999999998</v>
      </c>
      <c r="D139" s="70">
        <v>1.6039730000000001</v>
      </c>
      <c r="E139" s="432"/>
      <c r="F139" s="72">
        <f t="shared" si="0"/>
        <v>1.7937000000000092E-2</v>
      </c>
      <c r="G139" s="67"/>
      <c r="H139" s="67"/>
      <c r="I139" s="67"/>
      <c r="J139" s="67"/>
      <c r="K139" s="67"/>
      <c r="L139" s="67"/>
      <c r="M139" s="67"/>
      <c r="N139" s="67"/>
      <c r="O139" s="67"/>
      <c r="P139" s="67"/>
      <c r="Q139" s="67"/>
      <c r="R139" s="67"/>
      <c r="S139" s="220"/>
      <c r="T139" s="385"/>
      <c r="U139" s="220"/>
      <c r="V139" s="12">
        <v>72</v>
      </c>
      <c r="W139" s="573"/>
      <c r="X139" s="71"/>
      <c r="Y139"/>
      <c r="Z139"/>
      <c r="AA139"/>
      <c r="AB139"/>
      <c r="AC139"/>
      <c r="AD139"/>
      <c r="AE139"/>
      <c r="AF139"/>
      <c r="AG139"/>
      <c r="AH139"/>
      <c r="AI139"/>
      <c r="AJ139"/>
      <c r="AK139"/>
      <c r="AL139"/>
      <c r="AM139" s="220"/>
      <c r="AN139" s="417"/>
      <c r="AO139" s="494"/>
      <c r="AP139" s="12">
        <v>72</v>
      </c>
      <c r="AQ139" s="573">
        <v>6.2234260000000008</v>
      </c>
      <c r="AR139" s="71">
        <v>2.661829</v>
      </c>
      <c r="AS139" s="432"/>
      <c r="AT139" s="574">
        <f t="shared" si="1"/>
        <v>2.3915999999999826E-2</v>
      </c>
      <c r="AU139" s="67"/>
      <c r="AV139" s="8"/>
      <c r="AW139" s="8"/>
      <c r="AX139" s="8"/>
      <c r="AY139" s="8"/>
      <c r="AZ139" s="8"/>
      <c r="BA139" s="8"/>
      <c r="BB139" s="8"/>
      <c r="BC139" s="8"/>
      <c r="BD139" s="8"/>
      <c r="BE139" s="8"/>
      <c r="BF139" s="8"/>
      <c r="BG139" s="8"/>
      <c r="BH139" s="8"/>
      <c r="BJ139" s="273"/>
      <c r="BK139" s="385"/>
      <c r="BL139" s="494"/>
      <c r="BM139" s="12">
        <v>72</v>
      </c>
      <c r="BN139" s="573">
        <v>7.6406109999999998</v>
      </c>
      <c r="BO139" s="71">
        <v>2.8758149999999998</v>
      </c>
      <c r="CD139" s="273"/>
      <c r="CE139" s="385"/>
      <c r="CF139" s="494"/>
      <c r="CG139" s="12">
        <v>72</v>
      </c>
      <c r="CH139" s="573">
        <v>8.1526560000000003</v>
      </c>
      <c r="CI139" s="71">
        <v>2.5397980000000002</v>
      </c>
      <c r="CX139" s="273"/>
      <c r="CY139" s="385"/>
      <c r="CZ139" s="220"/>
      <c r="DA139" s="12">
        <v>72</v>
      </c>
      <c r="DB139" s="573">
        <v>4.8978459999999995</v>
      </c>
      <c r="DC139" s="71">
        <v>3.1138970000000001</v>
      </c>
      <c r="DR139" s="273"/>
      <c r="DS139" s="385"/>
      <c r="DT139" s="220"/>
      <c r="DU139" s="12">
        <v>72</v>
      </c>
      <c r="DV139" s="573">
        <v>7.6540220000000003</v>
      </c>
      <c r="DW139" s="71">
        <v>3.2318020000000001</v>
      </c>
      <c r="EL139" s="273"/>
      <c r="EM139" s="385"/>
      <c r="EN139" s="220"/>
      <c r="EO139" s="12">
        <v>72</v>
      </c>
      <c r="EP139" s="573">
        <v>6.2234260000000008</v>
      </c>
      <c r="EQ139" s="71">
        <v>2.661829</v>
      </c>
      <c r="FF139" s="273"/>
      <c r="FG139" s="385"/>
      <c r="FH139" s="220"/>
      <c r="FI139" s="12">
        <v>72</v>
      </c>
      <c r="FJ139" s="573">
        <v>6.5617409999999996</v>
      </c>
      <c r="FK139" s="71">
        <v>5.6300179999999997</v>
      </c>
      <c r="FZ139" s="273"/>
      <c r="GA139" s="385"/>
      <c r="GB139" s="220"/>
      <c r="GC139" s="12">
        <v>72</v>
      </c>
      <c r="GD139" s="573">
        <v>8.9098070000000007</v>
      </c>
      <c r="GE139" s="71">
        <v>3.463905</v>
      </c>
      <c r="GT139" s="273"/>
      <c r="GU139" s="385"/>
      <c r="GV139" s="220"/>
      <c r="GW139" s="12">
        <v>72</v>
      </c>
      <c r="GX139" s="573">
        <v>5.2851790000000003</v>
      </c>
      <c r="GY139" s="71">
        <v>2.0239340000000001</v>
      </c>
      <c r="HN139" s="273"/>
      <c r="HO139" s="385"/>
      <c r="HP139" s="220"/>
      <c r="HQ139" s="12">
        <v>72</v>
      </c>
      <c r="HR139" s="573">
        <v>8.0517369999999993</v>
      </c>
      <c r="HS139" s="71">
        <v>3.1656749999999998</v>
      </c>
      <c r="IH139" s="273"/>
      <c r="II139" s="385"/>
      <c r="IJ139" s="220"/>
      <c r="IK139" s="12">
        <v>72</v>
      </c>
      <c r="IL139" s="573">
        <v>4.8331989999999996</v>
      </c>
      <c r="IM139" s="71">
        <v>3.4259379999999999</v>
      </c>
      <c r="JB139" s="273"/>
      <c r="JC139" s="385"/>
      <c r="JD139" s="220"/>
      <c r="JE139" s="12">
        <v>72</v>
      </c>
      <c r="JF139" s="573"/>
      <c r="JG139" s="71"/>
      <c r="JV139" s="273"/>
      <c r="JW139" s="385"/>
      <c r="JX139" s="220"/>
      <c r="JY139" s="12">
        <v>72</v>
      </c>
      <c r="JZ139" s="573"/>
      <c r="KA139" s="71"/>
      <c r="KP139" s="273"/>
      <c r="KQ139" s="385"/>
      <c r="KR139" s="220"/>
      <c r="KS139" s="12">
        <v>72</v>
      </c>
      <c r="KT139" s="573"/>
      <c r="KU139" s="71"/>
      <c r="LJ139" s="273"/>
      <c r="LK139" s="385"/>
      <c r="LL139" s="220"/>
      <c r="LM139" s="12">
        <v>72</v>
      </c>
      <c r="LN139" s="573"/>
      <c r="LO139" s="71"/>
      <c r="MD139" s="273"/>
    </row>
    <row r="140" spans="1:342" ht="12.75" customHeight="1" x14ac:dyDescent="0.2">
      <c r="A140" s="494"/>
      <c r="B140" s="12">
        <v>73</v>
      </c>
      <c r="C140" s="69">
        <v>3.0002610000000001</v>
      </c>
      <c r="D140" s="70">
        <v>1.62191</v>
      </c>
      <c r="E140" s="432"/>
      <c r="F140" s="72">
        <f t="shared" si="0"/>
        <v>1.793699999999987E-2</v>
      </c>
      <c r="G140" s="67"/>
      <c r="H140" s="67"/>
      <c r="I140" s="67"/>
      <c r="J140" s="67"/>
      <c r="K140" s="67"/>
      <c r="L140" s="67"/>
      <c r="M140" s="67"/>
      <c r="N140" s="67"/>
      <c r="O140" s="67"/>
      <c r="P140" s="67"/>
      <c r="Q140" s="67"/>
      <c r="R140" s="67"/>
      <c r="S140" s="220"/>
      <c r="T140" s="385"/>
      <c r="U140" s="220"/>
      <c r="V140" s="12">
        <v>73</v>
      </c>
      <c r="W140" s="573"/>
      <c r="X140" s="71"/>
      <c r="Y140"/>
      <c r="Z140"/>
      <c r="AA140"/>
      <c r="AB140"/>
      <c r="AC140"/>
      <c r="AD140"/>
      <c r="AE140"/>
      <c r="AF140"/>
      <c r="AG140"/>
      <c r="AH140"/>
      <c r="AI140"/>
      <c r="AJ140"/>
      <c r="AK140"/>
      <c r="AL140"/>
      <c r="AM140" s="220"/>
      <c r="AN140" s="417"/>
      <c r="AO140" s="494"/>
      <c r="AP140" s="12">
        <v>73</v>
      </c>
      <c r="AQ140" s="573">
        <v>6.3138339999999999</v>
      </c>
      <c r="AR140" s="71">
        <v>2.6858040000000001</v>
      </c>
      <c r="AS140" s="432"/>
      <c r="AT140" s="574">
        <f t="shared" si="1"/>
        <v>2.397500000000008E-2</v>
      </c>
      <c r="AU140" s="67"/>
      <c r="AV140" s="8"/>
      <c r="AW140" s="8"/>
      <c r="AX140" s="8"/>
      <c r="AY140" s="8"/>
      <c r="AZ140" s="8"/>
      <c r="BA140" s="8"/>
      <c r="BB140" s="8"/>
      <c r="BC140" s="8"/>
      <c r="BD140" s="8"/>
      <c r="BE140" s="8"/>
      <c r="BF140" s="8"/>
      <c r="BG140" s="8"/>
      <c r="BH140" s="8"/>
      <c r="BJ140" s="273"/>
      <c r="BK140" s="385"/>
      <c r="BL140" s="494"/>
      <c r="BM140" s="12">
        <v>73</v>
      </c>
      <c r="BN140" s="573">
        <v>7.7546220000000003</v>
      </c>
      <c r="BO140" s="71">
        <v>2.903797</v>
      </c>
      <c r="CD140" s="273"/>
      <c r="CE140" s="385"/>
      <c r="CF140" s="494"/>
      <c r="CG140" s="12">
        <v>73</v>
      </c>
      <c r="CH140" s="573">
        <v>8.2670100000000009</v>
      </c>
      <c r="CI140" s="71">
        <v>2.571726</v>
      </c>
      <c r="CX140" s="273"/>
      <c r="CY140" s="385"/>
      <c r="CZ140" s="220"/>
      <c r="DA140" s="12">
        <v>73</v>
      </c>
      <c r="DB140" s="573">
        <v>4.9660069999999994</v>
      </c>
      <c r="DC140" s="71">
        <v>3.1540159999999999</v>
      </c>
      <c r="DR140" s="273"/>
      <c r="DS140" s="385"/>
      <c r="DT140" s="220"/>
      <c r="DU140" s="12">
        <v>73</v>
      </c>
      <c r="DV140" s="573">
        <v>7.7823690000000001</v>
      </c>
      <c r="DW140" s="71">
        <v>3.2597830000000001</v>
      </c>
      <c r="EL140" s="273"/>
      <c r="EM140" s="385"/>
      <c r="EN140" s="220"/>
      <c r="EO140" s="12">
        <v>73</v>
      </c>
      <c r="EP140" s="573">
        <v>6.3138339999999999</v>
      </c>
      <c r="EQ140" s="71">
        <v>2.6858040000000001</v>
      </c>
      <c r="FF140" s="273"/>
      <c r="FG140" s="385"/>
      <c r="FH140" s="220"/>
      <c r="FI140" s="12">
        <v>73</v>
      </c>
      <c r="FJ140" s="573">
        <v>6.6548999999999996</v>
      </c>
      <c r="FK140" s="71">
        <v>5.6719309999999998</v>
      </c>
      <c r="FZ140" s="273"/>
      <c r="GA140" s="385"/>
      <c r="GB140" s="220"/>
      <c r="GC140" s="12">
        <v>73</v>
      </c>
      <c r="GD140" s="573">
        <v>9.0511599999999994</v>
      </c>
      <c r="GE140" s="71">
        <v>3.5039039999999999</v>
      </c>
      <c r="GT140" s="273"/>
      <c r="GU140" s="385"/>
      <c r="GV140" s="220"/>
      <c r="GW140" s="12">
        <v>73</v>
      </c>
      <c r="GX140" s="573">
        <v>5.3623310000000002</v>
      </c>
      <c r="GY140" s="71">
        <v>2.0439039999999999</v>
      </c>
      <c r="HN140" s="273"/>
      <c r="HO140" s="385"/>
      <c r="HP140" s="220"/>
      <c r="HQ140" s="12">
        <v>73</v>
      </c>
      <c r="HR140" s="573">
        <v>8.1869209999999999</v>
      </c>
      <c r="HS140" s="71">
        <v>3.1897700000000002</v>
      </c>
      <c r="IH140" s="273"/>
      <c r="II140" s="385"/>
      <c r="IJ140" s="220"/>
      <c r="IK140" s="12">
        <v>73</v>
      </c>
      <c r="IL140" s="573">
        <v>4.903009</v>
      </c>
      <c r="IM140" s="71">
        <v>3.4559530000000001</v>
      </c>
      <c r="JB140" s="273"/>
      <c r="JC140" s="385"/>
      <c r="JD140" s="220"/>
      <c r="JE140" s="12">
        <v>73</v>
      </c>
      <c r="JF140" s="573"/>
      <c r="JG140" s="71"/>
      <c r="JV140" s="273"/>
      <c r="JW140" s="385"/>
      <c r="JX140" s="220"/>
      <c r="JY140" s="12">
        <v>73</v>
      </c>
      <c r="JZ140" s="573"/>
      <c r="KA140" s="71"/>
      <c r="KP140" s="273"/>
      <c r="KQ140" s="385"/>
      <c r="KR140" s="220"/>
      <c r="KS140" s="12">
        <v>73</v>
      </c>
      <c r="KT140" s="573"/>
      <c r="KU140" s="71"/>
      <c r="LJ140" s="273"/>
      <c r="LK140" s="385"/>
      <c r="LL140" s="220"/>
      <c r="LM140" s="12">
        <v>73</v>
      </c>
      <c r="LN140" s="573"/>
      <c r="LO140" s="71"/>
      <c r="MD140" s="273"/>
    </row>
    <row r="141" spans="1:342" ht="12.75" customHeight="1" x14ac:dyDescent="0.2">
      <c r="A141" s="494"/>
      <c r="B141" s="12">
        <v>74</v>
      </c>
      <c r="C141" s="69">
        <v>3.0416950000000003</v>
      </c>
      <c r="D141" s="70">
        <v>1.639966</v>
      </c>
      <c r="E141" s="432"/>
      <c r="F141" s="72">
        <f t="shared" si="0"/>
        <v>1.8056000000000072E-2</v>
      </c>
      <c r="G141" s="67"/>
      <c r="H141" s="67"/>
      <c r="I141" s="67"/>
      <c r="J141" s="67"/>
      <c r="K141" s="67"/>
      <c r="L141" s="67"/>
      <c r="M141" s="67"/>
      <c r="N141" s="67"/>
      <c r="O141" s="67"/>
      <c r="P141" s="67"/>
      <c r="Q141" s="67"/>
      <c r="R141" s="67"/>
      <c r="S141" s="220"/>
      <c r="T141" s="385"/>
      <c r="U141" s="220"/>
      <c r="V141" s="12">
        <v>74</v>
      </c>
      <c r="W141" s="573"/>
      <c r="X141" s="71"/>
      <c r="Y141"/>
      <c r="Z141"/>
      <c r="AA141"/>
      <c r="AB141"/>
      <c r="AC141"/>
      <c r="AD141"/>
      <c r="AE141"/>
      <c r="AF141"/>
      <c r="AG141"/>
      <c r="AH141"/>
      <c r="AI141"/>
      <c r="AJ141"/>
      <c r="AK141"/>
      <c r="AL141"/>
      <c r="AM141" s="220"/>
      <c r="AN141" s="417"/>
      <c r="AO141" s="494"/>
      <c r="AP141" s="12">
        <v>74</v>
      </c>
      <c r="AQ141" s="573">
        <v>6.4054530000000005</v>
      </c>
      <c r="AR141" s="71">
        <v>2.7098399999999998</v>
      </c>
      <c r="AS141" s="432"/>
      <c r="AT141" s="574">
        <f t="shared" si="1"/>
        <v>2.4035999999999724E-2</v>
      </c>
      <c r="AU141" s="67"/>
      <c r="AV141" s="8"/>
      <c r="AW141" s="8"/>
      <c r="AX141" s="8"/>
      <c r="AY141" s="8"/>
      <c r="AZ141" s="8"/>
      <c r="BA141" s="8"/>
      <c r="BB141" s="8"/>
      <c r="BC141" s="8"/>
      <c r="BD141" s="8"/>
      <c r="BE141" s="8"/>
      <c r="BF141" s="8"/>
      <c r="BG141" s="8"/>
      <c r="BH141" s="8"/>
      <c r="BJ141" s="273"/>
      <c r="BK141" s="385"/>
      <c r="BL141" s="494"/>
      <c r="BM141" s="12">
        <v>74</v>
      </c>
      <c r="BN141" s="573">
        <v>7.8700799999999997</v>
      </c>
      <c r="BO141" s="71">
        <v>2.931778</v>
      </c>
      <c r="CD141" s="273"/>
      <c r="CE141" s="385"/>
      <c r="CF141" s="494"/>
      <c r="CG141" s="12">
        <v>74</v>
      </c>
      <c r="CH141" s="573">
        <v>8.381043</v>
      </c>
      <c r="CI141" s="71">
        <v>2.6037729999999999</v>
      </c>
      <c r="CX141" s="273"/>
      <c r="CY141" s="385"/>
      <c r="CZ141" s="220"/>
      <c r="DA141" s="12">
        <v>74</v>
      </c>
      <c r="DB141" s="573">
        <v>5.0345690000000003</v>
      </c>
      <c r="DC141" s="71">
        <v>3.1939549999999999</v>
      </c>
      <c r="DR141" s="273"/>
      <c r="DS141" s="385"/>
      <c r="DT141" s="220"/>
      <c r="DU141" s="12">
        <v>74</v>
      </c>
      <c r="DV141" s="573">
        <v>7.9110230000000001</v>
      </c>
      <c r="DW141" s="71">
        <v>3.2877049999999999</v>
      </c>
      <c r="EL141" s="273"/>
      <c r="EM141" s="385"/>
      <c r="EN141" s="220"/>
      <c r="EO141" s="12">
        <v>74</v>
      </c>
      <c r="EP141" s="573">
        <v>6.4054530000000005</v>
      </c>
      <c r="EQ141" s="71">
        <v>2.7098399999999998</v>
      </c>
      <c r="FF141" s="273"/>
      <c r="FG141" s="385"/>
      <c r="FH141" s="220"/>
      <c r="FI141" s="12">
        <v>74</v>
      </c>
      <c r="FJ141" s="573">
        <v>6.748272</v>
      </c>
      <c r="FK141" s="71">
        <v>5.7140230000000001</v>
      </c>
      <c r="FZ141" s="273"/>
      <c r="GA141" s="385"/>
      <c r="GB141" s="220"/>
      <c r="GC141" s="12">
        <v>74</v>
      </c>
      <c r="GD141" s="573">
        <v>9.1928929999999998</v>
      </c>
      <c r="GE141" s="71">
        <v>3.5439029999999998</v>
      </c>
      <c r="GT141" s="273"/>
      <c r="GU141" s="385"/>
      <c r="GV141" s="220"/>
      <c r="GW141" s="12">
        <v>74</v>
      </c>
      <c r="GX141" s="573">
        <v>5.4402100000000004</v>
      </c>
      <c r="GY141" s="71">
        <v>2.063933</v>
      </c>
      <c r="HN141" s="273"/>
      <c r="HO141" s="385"/>
      <c r="HP141" s="220"/>
      <c r="HQ141" s="12">
        <v>74</v>
      </c>
      <c r="HR141" s="573">
        <v>8.3218750000000004</v>
      </c>
      <c r="HS141" s="71">
        <v>3.2137449999999999</v>
      </c>
      <c r="IH141" s="273"/>
      <c r="II141" s="385"/>
      <c r="IJ141" s="220"/>
      <c r="IK141" s="12">
        <v>74</v>
      </c>
      <c r="IL141" s="573">
        <v>4.9723069999999998</v>
      </c>
      <c r="IM141" s="71">
        <v>3.485967</v>
      </c>
      <c r="JB141" s="273"/>
      <c r="JC141" s="385"/>
      <c r="JD141" s="220"/>
      <c r="JE141" s="12">
        <v>74</v>
      </c>
      <c r="JF141" s="573"/>
      <c r="JG141" s="71"/>
      <c r="JV141" s="273"/>
      <c r="JW141" s="385"/>
      <c r="JX141" s="220"/>
      <c r="JY141" s="12">
        <v>74</v>
      </c>
      <c r="JZ141" s="573"/>
      <c r="KA141" s="71"/>
      <c r="KP141" s="273"/>
      <c r="KQ141" s="385"/>
      <c r="KR141" s="220"/>
      <c r="KS141" s="12">
        <v>74</v>
      </c>
      <c r="KT141" s="573"/>
      <c r="KU141" s="71"/>
      <c r="LJ141" s="273"/>
      <c r="LK141" s="385"/>
      <c r="LL141" s="220"/>
      <c r="LM141" s="12">
        <v>74</v>
      </c>
      <c r="LN141" s="573"/>
      <c r="LO141" s="71"/>
      <c r="MD141" s="273"/>
    </row>
    <row r="142" spans="1:342" ht="12.75" customHeight="1" x14ac:dyDescent="0.2">
      <c r="A142" s="494"/>
      <c r="B142" s="12">
        <v>75</v>
      </c>
      <c r="C142" s="69">
        <v>3.0831309999999998</v>
      </c>
      <c r="D142" s="70">
        <v>1.6579029999999999</v>
      </c>
      <c r="E142" s="432"/>
      <c r="F142" s="72">
        <f t="shared" si="0"/>
        <v>1.793699999999987E-2</v>
      </c>
      <c r="G142" s="67"/>
      <c r="H142" s="67"/>
      <c r="I142" s="67"/>
      <c r="J142" s="67"/>
      <c r="K142" s="67"/>
      <c r="L142" s="67"/>
      <c r="M142" s="67"/>
      <c r="N142" s="67"/>
      <c r="O142" s="67"/>
      <c r="P142" s="67"/>
      <c r="Q142" s="67"/>
      <c r="R142" s="67"/>
      <c r="S142" s="220"/>
      <c r="T142" s="385"/>
      <c r="U142" s="220"/>
      <c r="V142" s="12">
        <v>75</v>
      </c>
      <c r="W142" s="573"/>
      <c r="X142" s="71"/>
      <c r="Y142"/>
      <c r="Z142"/>
      <c r="AA142"/>
      <c r="AB142"/>
      <c r="AC142"/>
      <c r="AD142"/>
      <c r="AE142"/>
      <c r="AF142"/>
      <c r="AG142"/>
      <c r="AH142"/>
      <c r="AI142"/>
      <c r="AJ142"/>
      <c r="AK142"/>
      <c r="AL142"/>
      <c r="AM142" s="220"/>
      <c r="AN142" s="417"/>
      <c r="AO142" s="494"/>
      <c r="AP142" s="12">
        <v>75</v>
      </c>
      <c r="AQ142" s="573">
        <v>6.4964049999999993</v>
      </c>
      <c r="AR142" s="71">
        <v>2.7338149999999999</v>
      </c>
      <c r="AS142" s="432"/>
      <c r="AT142" s="574">
        <f t="shared" si="1"/>
        <v>2.397500000000008E-2</v>
      </c>
      <c r="AU142" s="67"/>
      <c r="AV142" s="8"/>
      <c r="AW142" s="8"/>
      <c r="AX142" s="8"/>
      <c r="AY142" s="8"/>
      <c r="AZ142" s="8"/>
      <c r="BA142" s="8"/>
      <c r="BB142" s="8"/>
      <c r="BC142" s="8"/>
      <c r="BD142" s="8"/>
      <c r="BE142" s="8"/>
      <c r="BF142" s="8"/>
      <c r="BG142" s="8"/>
      <c r="BH142" s="8"/>
      <c r="BJ142" s="273"/>
      <c r="BK142" s="385"/>
      <c r="BL142" s="494"/>
      <c r="BM142" s="12">
        <v>75</v>
      </c>
      <c r="BN142" s="573">
        <v>7.9865339999999998</v>
      </c>
      <c r="BO142" s="71">
        <v>2.9597600000000002</v>
      </c>
      <c r="CD142" s="273"/>
      <c r="CE142" s="385"/>
      <c r="CF142" s="494"/>
      <c r="CG142" s="12">
        <v>75</v>
      </c>
      <c r="CH142" s="573">
        <v>8.4960889999999996</v>
      </c>
      <c r="CI142" s="71">
        <v>2.6358199999999998</v>
      </c>
      <c r="CX142" s="273"/>
      <c r="CY142" s="385"/>
      <c r="CZ142" s="220"/>
      <c r="DA142" s="12">
        <v>75</v>
      </c>
      <c r="DB142" s="573">
        <v>5.1036660000000005</v>
      </c>
      <c r="DC142" s="71">
        <v>3.2340140000000002</v>
      </c>
      <c r="DR142" s="273"/>
      <c r="DS142" s="385"/>
      <c r="DT142" s="220"/>
      <c r="DU142" s="12">
        <v>75</v>
      </c>
      <c r="DV142" s="573">
        <v>8.0393159999999995</v>
      </c>
      <c r="DW142" s="71">
        <v>3.3156870000000001</v>
      </c>
      <c r="EL142" s="273"/>
      <c r="EM142" s="385"/>
      <c r="EN142" s="220"/>
      <c r="EO142" s="12">
        <v>75</v>
      </c>
      <c r="EP142" s="573">
        <v>6.4964049999999993</v>
      </c>
      <c r="EQ142" s="71">
        <v>2.7338149999999999</v>
      </c>
      <c r="FF142" s="273"/>
      <c r="FG142" s="385"/>
      <c r="FH142" s="220"/>
      <c r="FI142" s="12">
        <v>75</v>
      </c>
      <c r="FJ142" s="573">
        <v>6.8416480000000002</v>
      </c>
      <c r="FK142" s="71">
        <v>5.7559950000000004</v>
      </c>
      <c r="FZ142" s="273"/>
      <c r="GA142" s="385"/>
      <c r="GB142" s="220"/>
      <c r="GC142" s="12">
        <v>75</v>
      </c>
      <c r="GD142" s="573">
        <v>9.3342970000000012</v>
      </c>
      <c r="GE142" s="71">
        <v>3.5839020000000001</v>
      </c>
      <c r="GT142" s="273"/>
      <c r="GU142" s="385"/>
      <c r="GV142" s="220"/>
      <c r="GW142" s="12">
        <v>75</v>
      </c>
      <c r="GX142" s="573">
        <v>5.5177719999999999</v>
      </c>
      <c r="GY142" s="71">
        <v>2.0840230000000002</v>
      </c>
      <c r="HN142" s="273"/>
      <c r="HO142" s="385"/>
      <c r="HP142" s="220"/>
      <c r="HQ142" s="12">
        <v>75</v>
      </c>
      <c r="HR142" s="573">
        <v>8.457927999999999</v>
      </c>
      <c r="HS142" s="71">
        <v>3.237781</v>
      </c>
      <c r="IH142" s="273"/>
      <c r="II142" s="385"/>
      <c r="IJ142" s="220"/>
      <c r="IK142" s="12">
        <v>75</v>
      </c>
      <c r="IL142" s="573">
        <v>5.0417439999999996</v>
      </c>
      <c r="IM142" s="71">
        <v>3.515981</v>
      </c>
      <c r="JB142" s="273"/>
      <c r="JC142" s="385"/>
      <c r="JD142" s="220"/>
      <c r="JE142" s="12">
        <v>75</v>
      </c>
      <c r="JF142" s="573"/>
      <c r="JG142" s="71"/>
      <c r="JV142" s="273"/>
      <c r="JW142" s="385"/>
      <c r="JX142" s="220"/>
      <c r="JY142" s="12">
        <v>75</v>
      </c>
      <c r="JZ142" s="573"/>
      <c r="KA142" s="71"/>
      <c r="KP142" s="273"/>
      <c r="KQ142" s="385"/>
      <c r="KR142" s="220"/>
      <c r="KS142" s="12">
        <v>75</v>
      </c>
      <c r="KT142" s="573"/>
      <c r="KU142" s="71"/>
      <c r="LJ142" s="273"/>
      <c r="LK142" s="385"/>
      <c r="LL142" s="220"/>
      <c r="LM142" s="12">
        <v>75</v>
      </c>
      <c r="LN142" s="573"/>
      <c r="LO142" s="71"/>
      <c r="MD142" s="273"/>
    </row>
    <row r="143" spans="1:342" ht="12.75" customHeight="1" x14ac:dyDescent="0.2">
      <c r="A143" s="494"/>
      <c r="B143" s="12">
        <v>76</v>
      </c>
      <c r="C143" s="69">
        <v>3.1240279999999996</v>
      </c>
      <c r="D143" s="70">
        <v>1.6759599999999999</v>
      </c>
      <c r="E143" s="432"/>
      <c r="F143" s="72">
        <f t="shared" si="0"/>
        <v>1.805699999999999E-2</v>
      </c>
      <c r="G143" s="67"/>
      <c r="H143" s="67"/>
      <c r="I143" s="67"/>
      <c r="J143" s="67"/>
      <c r="K143" s="67"/>
      <c r="L143" s="67"/>
      <c r="M143" s="67"/>
      <c r="N143" s="67"/>
      <c r="O143" s="67"/>
      <c r="P143" s="67"/>
      <c r="Q143" s="67"/>
      <c r="R143" s="67"/>
      <c r="S143" s="220"/>
      <c r="T143" s="385"/>
      <c r="U143" s="220"/>
      <c r="V143" s="12">
        <v>76</v>
      </c>
      <c r="W143" s="573"/>
      <c r="X143" s="71"/>
      <c r="Y143"/>
      <c r="Z143"/>
      <c r="AA143"/>
      <c r="AB143"/>
      <c r="AC143"/>
      <c r="AD143"/>
      <c r="AE143"/>
      <c r="AF143"/>
      <c r="AG143"/>
      <c r="AH143"/>
      <c r="AI143"/>
      <c r="AJ143"/>
      <c r="AK143"/>
      <c r="AL143"/>
      <c r="AM143" s="220"/>
      <c r="AN143" s="417"/>
      <c r="AO143" s="494"/>
      <c r="AP143" s="12">
        <v>76</v>
      </c>
      <c r="AQ143" s="573">
        <v>6.5871450000000005</v>
      </c>
      <c r="AR143" s="71">
        <v>2.7578499999999999</v>
      </c>
      <c r="AS143" s="432"/>
      <c r="AT143" s="574">
        <f t="shared" si="1"/>
        <v>2.4035000000000029E-2</v>
      </c>
      <c r="AU143" s="67"/>
      <c r="AV143" s="8"/>
      <c r="AW143" s="8"/>
      <c r="AX143" s="8"/>
      <c r="AY143" s="8"/>
      <c r="AZ143" s="8"/>
      <c r="BA143" s="8"/>
      <c r="BB143" s="8"/>
      <c r="BC143" s="8"/>
      <c r="BD143" s="8"/>
      <c r="BE143" s="8"/>
      <c r="BF143" s="8"/>
      <c r="BG143" s="8"/>
      <c r="BH143" s="8"/>
      <c r="BJ143" s="273"/>
      <c r="BK143" s="385"/>
      <c r="BL143" s="494"/>
      <c r="BM143" s="12">
        <v>76</v>
      </c>
      <c r="BN143" s="573">
        <v>8.1021169999999998</v>
      </c>
      <c r="BO143" s="71">
        <v>2.9878610000000001</v>
      </c>
      <c r="CD143" s="273"/>
      <c r="CE143" s="385"/>
      <c r="CF143" s="494"/>
      <c r="CG143" s="12">
        <v>76</v>
      </c>
      <c r="CH143" s="573">
        <v>8.6114909999999991</v>
      </c>
      <c r="CI143" s="71">
        <v>2.667748</v>
      </c>
      <c r="CX143" s="273"/>
      <c r="CY143" s="385"/>
      <c r="CZ143" s="220"/>
      <c r="DA143" s="12">
        <v>76</v>
      </c>
      <c r="DB143" s="573">
        <v>5.1716610000000003</v>
      </c>
      <c r="DC143" s="71">
        <v>3.2740130000000001</v>
      </c>
      <c r="DR143" s="273"/>
      <c r="DS143" s="385"/>
      <c r="DT143" s="220"/>
      <c r="DU143" s="12">
        <v>76</v>
      </c>
      <c r="DV143" s="573">
        <v>8.1678320000000006</v>
      </c>
      <c r="DW143" s="71">
        <v>3.343728</v>
      </c>
      <c r="EL143" s="273"/>
      <c r="EM143" s="385"/>
      <c r="EN143" s="220"/>
      <c r="EO143" s="12">
        <v>76</v>
      </c>
      <c r="EP143" s="573">
        <v>6.5871450000000005</v>
      </c>
      <c r="EQ143" s="71">
        <v>2.7578499999999999</v>
      </c>
      <c r="FF143" s="273"/>
      <c r="FG143" s="385"/>
      <c r="FH143" s="220"/>
      <c r="FI143" s="12">
        <v>76</v>
      </c>
      <c r="FJ143" s="573">
        <v>6.9344770000000002</v>
      </c>
      <c r="FK143" s="71">
        <v>5.7977879999999997</v>
      </c>
      <c r="FZ143" s="273"/>
      <c r="GA143" s="385"/>
      <c r="GB143" s="220"/>
      <c r="GC143" s="12">
        <v>76</v>
      </c>
      <c r="GD143" s="573">
        <v>9.4772199999999991</v>
      </c>
      <c r="GE143" s="71">
        <v>3.623901</v>
      </c>
      <c r="GT143" s="273"/>
      <c r="GU143" s="385"/>
      <c r="GV143" s="220"/>
      <c r="GW143" s="12">
        <v>76</v>
      </c>
      <c r="GX143" s="573">
        <v>5.5949900000000001</v>
      </c>
      <c r="GY143" s="71">
        <v>2.1039919999999999</v>
      </c>
      <c r="HN143" s="273"/>
      <c r="HO143" s="385"/>
      <c r="HP143" s="220"/>
      <c r="HQ143" s="12">
        <v>76</v>
      </c>
      <c r="HR143" s="573">
        <v>8.5933220000000006</v>
      </c>
      <c r="HS143" s="71">
        <v>3.2617560000000001</v>
      </c>
      <c r="IH143" s="273"/>
      <c r="II143" s="385"/>
      <c r="IJ143" s="220"/>
      <c r="IK143" s="12">
        <v>76</v>
      </c>
      <c r="IL143" s="573">
        <v>5.1106699999999998</v>
      </c>
      <c r="IM143" s="71">
        <v>3.5459360000000002</v>
      </c>
      <c r="JB143" s="273"/>
      <c r="JC143" s="385"/>
      <c r="JD143" s="220"/>
      <c r="JE143" s="12">
        <v>76</v>
      </c>
      <c r="JF143" s="573"/>
      <c r="JG143" s="71"/>
      <c r="JV143" s="273"/>
      <c r="JW143" s="385"/>
      <c r="JX143" s="220"/>
      <c r="JY143" s="12">
        <v>76</v>
      </c>
      <c r="JZ143" s="573"/>
      <c r="KA143" s="71"/>
      <c r="KP143" s="273"/>
      <c r="KQ143" s="385"/>
      <c r="KR143" s="220"/>
      <c r="KS143" s="12">
        <v>76</v>
      </c>
      <c r="KT143" s="573"/>
      <c r="KU143" s="71"/>
      <c r="LJ143" s="273"/>
      <c r="LK143" s="385"/>
      <c r="LL143" s="220"/>
      <c r="LM143" s="12">
        <v>76</v>
      </c>
      <c r="LN143" s="573"/>
      <c r="LO143" s="71"/>
      <c r="MD143" s="273"/>
    </row>
    <row r="144" spans="1:342" ht="12.75" customHeight="1" x14ac:dyDescent="0.2">
      <c r="A144" s="494"/>
      <c r="B144" s="12">
        <v>77</v>
      </c>
      <c r="C144" s="69">
        <v>3.1646509999999997</v>
      </c>
      <c r="D144" s="70">
        <v>1.693956</v>
      </c>
      <c r="E144" s="432"/>
      <c r="F144" s="72">
        <f t="shared" si="0"/>
        <v>1.7996000000000123E-2</v>
      </c>
      <c r="G144" s="67"/>
      <c r="H144" s="67"/>
      <c r="I144" s="67"/>
      <c r="J144" s="67"/>
      <c r="K144" s="67"/>
      <c r="L144" s="67"/>
      <c r="M144" s="67"/>
      <c r="N144" s="67"/>
      <c r="O144" s="67"/>
      <c r="P144" s="67"/>
      <c r="Q144" s="67"/>
      <c r="R144" s="67"/>
      <c r="S144" s="220"/>
      <c r="T144" s="385"/>
      <c r="U144" s="220"/>
      <c r="V144" s="12">
        <v>77</v>
      </c>
      <c r="W144" s="573"/>
      <c r="X144" s="71"/>
      <c r="Y144"/>
      <c r="Z144"/>
      <c r="AA144"/>
      <c r="AB144"/>
      <c r="AC144"/>
      <c r="AD144"/>
      <c r="AE144"/>
      <c r="AF144"/>
      <c r="AG144"/>
      <c r="AH144"/>
      <c r="AI144"/>
      <c r="AJ144"/>
      <c r="AK144"/>
      <c r="AL144"/>
      <c r="AM144" s="220"/>
      <c r="AN144" s="417"/>
      <c r="AO144" s="494"/>
      <c r="AP144" s="12">
        <v>77</v>
      </c>
      <c r="AQ144" s="573">
        <v>6.6772600000000004</v>
      </c>
      <c r="AR144" s="71">
        <v>2.7818260000000001</v>
      </c>
      <c r="AS144" s="432"/>
      <c r="AT144" s="574">
        <f t="shared" si="1"/>
        <v>2.3976000000000219E-2</v>
      </c>
      <c r="AU144" s="67"/>
      <c r="AV144" s="8"/>
      <c r="AW144" s="8"/>
      <c r="AX144" s="8"/>
      <c r="AY144" s="8"/>
      <c r="AZ144" s="8"/>
      <c r="BA144" s="8"/>
      <c r="BB144" s="8"/>
      <c r="BC144" s="8"/>
      <c r="BD144" s="8"/>
      <c r="BE144" s="8"/>
      <c r="BF144" s="8"/>
      <c r="BG144" s="8"/>
      <c r="BH144" s="8"/>
      <c r="BJ144" s="273"/>
      <c r="BK144" s="385"/>
      <c r="BL144" s="494"/>
      <c r="BM144" s="12">
        <v>77</v>
      </c>
      <c r="BN144" s="573">
        <v>8.2167880000000011</v>
      </c>
      <c r="BO144" s="71">
        <v>3.0157820000000002</v>
      </c>
      <c r="CD144" s="273"/>
      <c r="CE144" s="385"/>
      <c r="CF144" s="494"/>
      <c r="CG144" s="12">
        <v>77</v>
      </c>
      <c r="CH144" s="573">
        <v>8.7264210000000002</v>
      </c>
      <c r="CI144" s="71">
        <v>2.699735</v>
      </c>
      <c r="CX144" s="273"/>
      <c r="CY144" s="385"/>
      <c r="CZ144" s="220"/>
      <c r="DA144" s="12">
        <v>77</v>
      </c>
      <c r="DB144" s="573">
        <v>5.2401090000000003</v>
      </c>
      <c r="DC144" s="71">
        <v>3.314012</v>
      </c>
      <c r="DR144" s="273"/>
      <c r="DS144" s="385"/>
      <c r="DT144" s="220"/>
      <c r="DU144" s="12">
        <v>77</v>
      </c>
      <c r="DV144" s="573">
        <v>8.2955040000000011</v>
      </c>
      <c r="DW144" s="71">
        <v>3.3717090000000001</v>
      </c>
      <c r="EL144" s="273"/>
      <c r="EM144" s="385"/>
      <c r="EN144" s="220"/>
      <c r="EO144" s="12">
        <v>77</v>
      </c>
      <c r="EP144" s="573">
        <v>6.6772600000000004</v>
      </c>
      <c r="EQ144" s="71">
        <v>2.7818260000000001</v>
      </c>
      <c r="FF144" s="273"/>
      <c r="FG144" s="385"/>
      <c r="FH144" s="220"/>
      <c r="FI144" s="12">
        <v>77</v>
      </c>
      <c r="FJ144" s="573">
        <v>7.0283059999999997</v>
      </c>
      <c r="FK144" s="71">
        <v>5.83988</v>
      </c>
      <c r="FZ144" s="273"/>
      <c r="GA144" s="385"/>
      <c r="GB144" s="220"/>
      <c r="GC144" s="12">
        <v>77</v>
      </c>
      <c r="GD144" s="573">
        <v>9.6181979999999996</v>
      </c>
      <c r="GE144" s="71">
        <v>3.6638410000000001</v>
      </c>
      <c r="GT144" s="273"/>
      <c r="GU144" s="385"/>
      <c r="GV144" s="220"/>
      <c r="GW144" s="12">
        <v>77</v>
      </c>
      <c r="GX144" s="573">
        <v>5.6713959999999997</v>
      </c>
      <c r="GY144" s="71">
        <v>2.1239620000000001</v>
      </c>
      <c r="HN144" s="273"/>
      <c r="HO144" s="385"/>
      <c r="HP144" s="220"/>
      <c r="HQ144" s="12">
        <v>77</v>
      </c>
      <c r="HR144" s="573">
        <v>8.7287490000000005</v>
      </c>
      <c r="HS144" s="71">
        <v>3.2857919999999998</v>
      </c>
      <c r="IH144" s="273"/>
      <c r="II144" s="385"/>
      <c r="IJ144" s="220"/>
      <c r="IK144" s="12">
        <v>77</v>
      </c>
      <c r="IL144" s="573">
        <v>5.1806139999999994</v>
      </c>
      <c r="IM144" s="71">
        <v>3.5759500000000002</v>
      </c>
      <c r="JB144" s="273"/>
      <c r="JC144" s="385"/>
      <c r="JD144" s="220"/>
      <c r="JE144" s="12">
        <v>77</v>
      </c>
      <c r="JF144" s="573"/>
      <c r="JG144" s="71"/>
      <c r="JV144" s="273"/>
      <c r="JW144" s="385"/>
      <c r="JX144" s="220"/>
      <c r="JY144" s="12">
        <v>77</v>
      </c>
      <c r="JZ144" s="573"/>
      <c r="KA144" s="71"/>
      <c r="KP144" s="273"/>
      <c r="KQ144" s="385"/>
      <c r="KR144" s="220"/>
      <c r="KS144" s="12">
        <v>77</v>
      </c>
      <c r="KT144" s="573"/>
      <c r="KU144" s="71"/>
      <c r="LJ144" s="273"/>
      <c r="LK144" s="385"/>
      <c r="LL144" s="220"/>
      <c r="LM144" s="12">
        <v>77</v>
      </c>
      <c r="LN144" s="573"/>
      <c r="LO144" s="71"/>
      <c r="MD144" s="273"/>
    </row>
    <row r="145" spans="1:342" ht="12.75" customHeight="1" x14ac:dyDescent="0.2">
      <c r="A145" s="494"/>
      <c r="B145" s="12">
        <v>78</v>
      </c>
      <c r="C145" s="69">
        <v>3.2054909999999999</v>
      </c>
      <c r="D145" s="70">
        <v>1.7119530000000001</v>
      </c>
      <c r="E145" s="432"/>
      <c r="F145" s="72">
        <f t="shared" si="0"/>
        <v>1.7997000000000041E-2</v>
      </c>
      <c r="G145" s="67"/>
      <c r="H145" s="67"/>
      <c r="I145" s="67"/>
      <c r="J145" s="67"/>
      <c r="K145" s="67"/>
      <c r="L145" s="67"/>
      <c r="M145" s="67"/>
      <c r="N145" s="67"/>
      <c r="O145" s="67"/>
      <c r="P145" s="67"/>
      <c r="Q145" s="67"/>
      <c r="R145" s="67"/>
      <c r="S145" s="220"/>
      <c r="T145" s="385"/>
      <c r="U145" s="220"/>
      <c r="V145" s="12">
        <v>78</v>
      </c>
      <c r="W145" s="573"/>
      <c r="X145" s="71"/>
      <c r="Y145"/>
      <c r="Z145"/>
      <c r="AA145"/>
      <c r="AB145"/>
      <c r="AC145"/>
      <c r="AD145"/>
      <c r="AE145"/>
      <c r="AF145"/>
      <c r="AG145"/>
      <c r="AH145"/>
      <c r="AI145"/>
      <c r="AJ145"/>
      <c r="AK145"/>
      <c r="AL145"/>
      <c r="AM145" s="220"/>
      <c r="AN145" s="417"/>
      <c r="AO145" s="494"/>
      <c r="AP145" s="12">
        <v>78</v>
      </c>
      <c r="AQ145" s="573">
        <v>6.7682150000000005</v>
      </c>
      <c r="AR145" s="71">
        <v>2.8058619999999999</v>
      </c>
      <c r="AS145" s="432"/>
      <c r="AT145" s="574">
        <f t="shared" si="1"/>
        <v>2.4035999999999724E-2</v>
      </c>
      <c r="AU145" s="67"/>
      <c r="AV145" s="8"/>
      <c r="AW145" s="8"/>
      <c r="AX145" s="8"/>
      <c r="AY145" s="8"/>
      <c r="AZ145" s="8"/>
      <c r="BA145" s="8"/>
      <c r="BB145" s="8"/>
      <c r="BC145" s="8"/>
      <c r="BD145" s="8"/>
      <c r="BE145" s="8"/>
      <c r="BF145" s="8"/>
      <c r="BG145" s="8"/>
      <c r="BH145" s="8"/>
      <c r="BJ145" s="273"/>
      <c r="BK145" s="385"/>
      <c r="BL145" s="494"/>
      <c r="BM145" s="12">
        <v>78</v>
      </c>
      <c r="BN145" s="573">
        <v>8.3324400000000001</v>
      </c>
      <c r="BO145" s="71">
        <v>3.0438239999999999</v>
      </c>
      <c r="CD145" s="273"/>
      <c r="CE145" s="385"/>
      <c r="CF145" s="494"/>
      <c r="CG145" s="12">
        <v>78</v>
      </c>
      <c r="CH145" s="573">
        <v>8.8412129999999998</v>
      </c>
      <c r="CI145" s="71">
        <v>2.7317819999999999</v>
      </c>
      <c r="CX145" s="273"/>
      <c r="CY145" s="385"/>
      <c r="CZ145" s="220"/>
      <c r="DA145" s="12">
        <v>78</v>
      </c>
      <c r="DB145" s="573">
        <v>5.3085339999999999</v>
      </c>
      <c r="DC145" s="71">
        <v>3.353952</v>
      </c>
      <c r="DR145" s="273"/>
      <c r="DS145" s="385"/>
      <c r="DT145" s="220"/>
      <c r="DU145" s="12">
        <v>78</v>
      </c>
      <c r="DV145" s="573">
        <v>8.4231990000000003</v>
      </c>
      <c r="DW145" s="71">
        <v>3.3996909999999998</v>
      </c>
      <c r="EL145" s="273"/>
      <c r="EM145" s="385"/>
      <c r="EN145" s="220"/>
      <c r="EO145" s="12">
        <v>78</v>
      </c>
      <c r="EP145" s="573">
        <v>6.7682150000000005</v>
      </c>
      <c r="EQ145" s="71">
        <v>2.8058619999999999</v>
      </c>
      <c r="FF145" s="273"/>
      <c r="FG145" s="385"/>
      <c r="FH145" s="220"/>
      <c r="FI145" s="12">
        <v>78</v>
      </c>
      <c r="FJ145" s="573">
        <v>7.1225480000000001</v>
      </c>
      <c r="FK145" s="71">
        <v>5.8819710000000001</v>
      </c>
      <c r="FZ145" s="273"/>
      <c r="GA145" s="385"/>
      <c r="GB145" s="220"/>
      <c r="GC145" s="12">
        <v>78</v>
      </c>
      <c r="GD145" s="573">
        <v>9.7601309999999994</v>
      </c>
      <c r="GE145" s="71">
        <v>3.70384</v>
      </c>
      <c r="GT145" s="273"/>
      <c r="GU145" s="385"/>
      <c r="GV145" s="220"/>
      <c r="GW145" s="12">
        <v>78</v>
      </c>
      <c r="GX145" s="573">
        <v>5.7172359999999998</v>
      </c>
      <c r="GY145" s="71">
        <v>2.1439319999999999</v>
      </c>
      <c r="HN145" s="273"/>
      <c r="HO145" s="385"/>
      <c r="HP145" s="220"/>
      <c r="HQ145" s="12">
        <v>78</v>
      </c>
      <c r="HR145" s="573">
        <v>8.8641139999999989</v>
      </c>
      <c r="HS145" s="71">
        <v>3.3097080000000001</v>
      </c>
      <c r="IH145" s="273"/>
      <c r="II145" s="385"/>
      <c r="IJ145" s="220"/>
      <c r="IK145" s="12">
        <v>78</v>
      </c>
      <c r="IL145" s="573">
        <v>5.2502370000000003</v>
      </c>
      <c r="IM145" s="71">
        <v>3.6059049999999999</v>
      </c>
      <c r="JB145" s="273"/>
      <c r="JC145" s="385"/>
      <c r="JD145" s="220"/>
      <c r="JE145" s="12">
        <v>78</v>
      </c>
      <c r="JF145" s="573"/>
      <c r="JG145" s="71"/>
      <c r="JV145" s="273"/>
      <c r="JW145" s="385"/>
      <c r="JX145" s="220"/>
      <c r="JY145" s="12">
        <v>78</v>
      </c>
      <c r="JZ145" s="573"/>
      <c r="KA145" s="71"/>
      <c r="KP145" s="273"/>
      <c r="KQ145" s="385"/>
      <c r="KR145" s="220"/>
      <c r="KS145" s="12">
        <v>78</v>
      </c>
      <c r="KT145" s="573"/>
      <c r="KU145" s="71"/>
      <c r="LJ145" s="273"/>
      <c r="LK145" s="385"/>
      <c r="LL145" s="220"/>
      <c r="LM145" s="12">
        <v>78</v>
      </c>
      <c r="LN145" s="573"/>
      <c r="LO145" s="71"/>
      <c r="MD145" s="273"/>
    </row>
    <row r="146" spans="1:342" ht="12.75" customHeight="1" x14ac:dyDescent="0.2">
      <c r="A146" s="494"/>
      <c r="B146" s="12">
        <v>79</v>
      </c>
      <c r="C146" s="69">
        <v>3.2465729999999997</v>
      </c>
      <c r="D146" s="70">
        <v>1.729949</v>
      </c>
      <c r="E146" s="432"/>
      <c r="F146" s="72">
        <f t="shared" si="0"/>
        <v>1.7995999999999901E-2</v>
      </c>
      <c r="G146" s="67"/>
      <c r="H146" s="67"/>
      <c r="I146" s="67"/>
      <c r="J146" s="67"/>
      <c r="K146" s="67"/>
      <c r="L146" s="67"/>
      <c r="M146" s="67"/>
      <c r="N146" s="67"/>
      <c r="O146" s="67"/>
      <c r="P146" s="67"/>
      <c r="Q146" s="67"/>
      <c r="R146" s="67"/>
      <c r="S146" s="220"/>
      <c r="T146" s="385"/>
      <c r="U146" s="220"/>
      <c r="V146" s="12">
        <v>79</v>
      </c>
      <c r="W146" s="573"/>
      <c r="X146" s="71"/>
      <c r="Y146"/>
      <c r="Z146"/>
      <c r="AA146"/>
      <c r="AB146"/>
      <c r="AC146"/>
      <c r="AD146"/>
      <c r="AE146"/>
      <c r="AF146"/>
      <c r="AG146"/>
      <c r="AH146"/>
      <c r="AI146"/>
      <c r="AJ146"/>
      <c r="AK146"/>
      <c r="AL146"/>
      <c r="AM146" s="220"/>
      <c r="AN146" s="417"/>
      <c r="AO146" s="494"/>
      <c r="AP146" s="12">
        <v>79</v>
      </c>
      <c r="AQ146" s="573">
        <v>6.8601040000000006</v>
      </c>
      <c r="AR146" s="71">
        <v>2.8298369999999999</v>
      </c>
      <c r="AS146" s="432"/>
      <c r="AT146" s="574">
        <f t="shared" si="1"/>
        <v>2.397500000000008E-2</v>
      </c>
      <c r="AU146" s="67"/>
      <c r="AV146" s="8"/>
      <c r="AW146" s="8"/>
      <c r="AX146" s="8"/>
      <c r="AY146" s="8"/>
      <c r="AZ146" s="8"/>
      <c r="BA146" s="8"/>
      <c r="BB146" s="8"/>
      <c r="BC146" s="8"/>
      <c r="BD146" s="8"/>
      <c r="BE146" s="8"/>
      <c r="BF146" s="8"/>
      <c r="BG146" s="8"/>
      <c r="BH146" s="8"/>
      <c r="BJ146" s="273"/>
      <c r="BK146" s="385"/>
      <c r="BL146" s="494"/>
      <c r="BM146" s="12">
        <v>79</v>
      </c>
      <c r="BN146" s="573">
        <v>8.4477399999999996</v>
      </c>
      <c r="BO146" s="71">
        <v>3.0718649999999998</v>
      </c>
      <c r="CD146" s="273"/>
      <c r="CE146" s="385"/>
      <c r="CF146" s="494"/>
      <c r="CG146" s="12">
        <v>79</v>
      </c>
      <c r="CH146" s="573">
        <v>8.9563819999999996</v>
      </c>
      <c r="CI146" s="71">
        <v>2.7637700000000001</v>
      </c>
      <c r="CX146" s="273"/>
      <c r="CY146" s="385"/>
      <c r="CZ146" s="220"/>
      <c r="DA146" s="12">
        <v>79</v>
      </c>
      <c r="DB146" s="573">
        <v>5.3765469999999995</v>
      </c>
      <c r="DC146" s="71">
        <v>3.3940109999999999</v>
      </c>
      <c r="DR146" s="273"/>
      <c r="DS146" s="385"/>
      <c r="DT146" s="220"/>
      <c r="DU146" s="12">
        <v>79</v>
      </c>
      <c r="DV146" s="573">
        <v>8.551988999999999</v>
      </c>
      <c r="DW146" s="71">
        <v>3.4276719999999998</v>
      </c>
      <c r="EL146" s="273"/>
      <c r="EM146" s="385"/>
      <c r="EN146" s="220"/>
      <c r="EO146" s="12">
        <v>79</v>
      </c>
      <c r="EP146" s="573">
        <v>6.8601040000000006</v>
      </c>
      <c r="EQ146" s="71">
        <v>2.8298369999999999</v>
      </c>
      <c r="FF146" s="273"/>
      <c r="FG146" s="385"/>
      <c r="FH146" s="220"/>
      <c r="FI146" s="12">
        <v>79</v>
      </c>
      <c r="FJ146" s="573">
        <v>7.2170770000000006</v>
      </c>
      <c r="FK146" s="71">
        <v>5.9238840000000001</v>
      </c>
      <c r="FZ146" s="273"/>
      <c r="GA146" s="385"/>
      <c r="GB146" s="220"/>
      <c r="GC146" s="12">
        <v>79</v>
      </c>
      <c r="GD146" s="573">
        <v>9.9008590000000005</v>
      </c>
      <c r="GE146" s="71">
        <v>3.7438389999999999</v>
      </c>
      <c r="GT146" s="273"/>
      <c r="GU146" s="385"/>
      <c r="GV146" s="220"/>
      <c r="GW146" s="12">
        <v>79</v>
      </c>
      <c r="GX146" s="573">
        <v>5.8265120000000001</v>
      </c>
      <c r="GY146" s="71">
        <v>2.1639020000000002</v>
      </c>
      <c r="HN146" s="273"/>
      <c r="HO146" s="385"/>
      <c r="HP146" s="220"/>
      <c r="HQ146" s="12">
        <v>79</v>
      </c>
      <c r="HR146" s="573">
        <v>8.9999169999999999</v>
      </c>
      <c r="HS146" s="71">
        <v>3.3337430000000001</v>
      </c>
      <c r="IH146" s="273"/>
      <c r="II146" s="385"/>
      <c r="IJ146" s="220"/>
      <c r="IK146" s="12">
        <v>79</v>
      </c>
      <c r="IL146" s="573">
        <v>5.3193779999999995</v>
      </c>
      <c r="IM146" s="71">
        <v>3.635859</v>
      </c>
      <c r="JB146" s="273"/>
      <c r="JC146" s="385"/>
      <c r="JD146" s="220"/>
      <c r="JE146" s="12">
        <v>79</v>
      </c>
      <c r="JF146" s="573"/>
      <c r="JG146" s="71"/>
      <c r="JV146" s="273"/>
      <c r="JW146" s="385"/>
      <c r="JX146" s="220"/>
      <c r="JY146" s="12">
        <v>79</v>
      </c>
      <c r="JZ146" s="573"/>
      <c r="KA146" s="71"/>
      <c r="KP146" s="273"/>
      <c r="KQ146" s="385"/>
      <c r="KR146" s="220"/>
      <c r="KS146" s="12">
        <v>79</v>
      </c>
      <c r="KT146" s="573"/>
      <c r="KU146" s="71"/>
      <c r="LJ146" s="273"/>
      <c r="LK146" s="385"/>
      <c r="LL146" s="220"/>
      <c r="LM146" s="12">
        <v>79</v>
      </c>
      <c r="LN146" s="573"/>
      <c r="LO146" s="71"/>
      <c r="MD146" s="273"/>
    </row>
    <row r="147" spans="1:342" ht="12.75" customHeight="1" x14ac:dyDescent="0.2">
      <c r="A147" s="494"/>
      <c r="B147" s="12">
        <v>80</v>
      </c>
      <c r="C147" s="69">
        <v>3.2868519999999997</v>
      </c>
      <c r="D147" s="70">
        <v>1.747946</v>
      </c>
      <c r="E147" s="432"/>
      <c r="F147" s="72">
        <f t="shared" si="0"/>
        <v>1.7997000000000041E-2</v>
      </c>
      <c r="G147" s="67"/>
      <c r="H147" s="67"/>
      <c r="I147" s="67"/>
      <c r="J147" s="67"/>
      <c r="K147" s="67"/>
      <c r="L147" s="67"/>
      <c r="M147" s="67"/>
      <c r="N147" s="67"/>
      <c r="O147" s="67"/>
      <c r="P147" s="67"/>
      <c r="Q147" s="67"/>
      <c r="R147" s="67"/>
      <c r="S147" s="220"/>
      <c r="T147" s="385"/>
      <c r="U147" s="220"/>
      <c r="V147" s="12">
        <v>80</v>
      </c>
      <c r="W147" s="573"/>
      <c r="X147" s="71"/>
      <c r="Y147"/>
      <c r="Z147"/>
      <c r="AA147"/>
      <c r="AB147"/>
      <c r="AC147"/>
      <c r="AD147"/>
      <c r="AE147"/>
      <c r="AF147"/>
      <c r="AG147"/>
      <c r="AH147"/>
      <c r="AI147"/>
      <c r="AJ147"/>
      <c r="AK147"/>
      <c r="AL147"/>
      <c r="AM147" s="220"/>
      <c r="AN147" s="417"/>
      <c r="AO147" s="494"/>
      <c r="AP147" s="12">
        <v>80</v>
      </c>
      <c r="AQ147" s="573">
        <v>6.9512259999999992</v>
      </c>
      <c r="AR147" s="71">
        <v>2.8538130000000002</v>
      </c>
      <c r="AS147" s="432"/>
      <c r="AT147" s="574">
        <f t="shared" si="1"/>
        <v>2.3976000000000219E-2</v>
      </c>
      <c r="AU147" s="67"/>
      <c r="AV147" s="8"/>
      <c r="AW147" s="8"/>
      <c r="AX147" s="8"/>
      <c r="AY147" s="8"/>
      <c r="AZ147" s="8"/>
      <c r="BA147" s="8"/>
      <c r="BB147" s="8"/>
      <c r="BC147" s="8"/>
      <c r="BD147" s="8"/>
      <c r="BE147" s="8"/>
      <c r="BF147" s="8"/>
      <c r="BG147" s="8"/>
      <c r="BH147" s="8"/>
      <c r="BJ147" s="273"/>
      <c r="BK147" s="385"/>
      <c r="BL147" s="494"/>
      <c r="BM147" s="12">
        <v>80</v>
      </c>
      <c r="BN147" s="573">
        <v>8.5641380000000016</v>
      </c>
      <c r="BO147" s="71">
        <v>3.0999059999999998</v>
      </c>
      <c r="CD147" s="273"/>
      <c r="CE147" s="385"/>
      <c r="CF147" s="494"/>
      <c r="CG147" s="12">
        <v>80</v>
      </c>
      <c r="CH147" s="573">
        <v>9.0720100000000006</v>
      </c>
      <c r="CI147" s="71">
        <v>2.795817</v>
      </c>
      <c r="CX147" s="273"/>
      <c r="CY147" s="385"/>
      <c r="CZ147" s="220"/>
      <c r="DA147" s="12">
        <v>80</v>
      </c>
      <c r="DB147" s="573">
        <v>5.4453990000000001</v>
      </c>
      <c r="DC147" s="71">
        <v>3.4340700000000002</v>
      </c>
      <c r="DR147" s="273"/>
      <c r="DS147" s="385"/>
      <c r="DT147" s="220"/>
      <c r="DU147" s="12">
        <v>80</v>
      </c>
      <c r="DV147" s="573">
        <v>8.6817209999999996</v>
      </c>
      <c r="DW147" s="71">
        <v>3.4557730000000002</v>
      </c>
      <c r="EL147" s="273"/>
      <c r="EM147" s="385"/>
      <c r="EN147" s="220"/>
      <c r="EO147" s="12">
        <v>80</v>
      </c>
      <c r="EP147" s="573">
        <v>6.9512259999999992</v>
      </c>
      <c r="EQ147" s="71">
        <v>2.8538130000000002</v>
      </c>
      <c r="FF147" s="273"/>
      <c r="FG147" s="385"/>
      <c r="FH147" s="220"/>
      <c r="FI147" s="12">
        <v>80</v>
      </c>
      <c r="FJ147" s="573">
        <v>7.3104659999999999</v>
      </c>
      <c r="FK147" s="71">
        <v>5.965916</v>
      </c>
      <c r="FZ147" s="273"/>
      <c r="GA147" s="385"/>
      <c r="GB147" s="220"/>
      <c r="GC147" s="12">
        <v>80</v>
      </c>
      <c r="GD147" s="573">
        <v>10.042860000000001</v>
      </c>
      <c r="GE147" s="71">
        <v>3.7838980000000002</v>
      </c>
      <c r="GT147" s="273"/>
      <c r="GU147" s="385"/>
      <c r="GV147" s="220"/>
      <c r="GW147" s="12">
        <v>80</v>
      </c>
      <c r="GX147" s="573">
        <v>5.9039320000000002</v>
      </c>
      <c r="GY147" s="71">
        <v>2.1838709999999999</v>
      </c>
      <c r="HN147" s="273"/>
      <c r="HO147" s="385"/>
      <c r="HP147" s="220"/>
      <c r="HQ147" s="12">
        <v>80</v>
      </c>
      <c r="HR147" s="573">
        <v>9.1357929999999996</v>
      </c>
      <c r="HS147" s="71">
        <v>3.3576589999999999</v>
      </c>
      <c r="IH147" s="273"/>
      <c r="II147" s="385"/>
      <c r="IJ147" s="220"/>
      <c r="IK147" s="12">
        <v>80</v>
      </c>
      <c r="IL147" s="573">
        <v>5.388293</v>
      </c>
      <c r="IM147" s="71">
        <v>3.6658140000000001</v>
      </c>
      <c r="JB147" s="273"/>
      <c r="JC147" s="385"/>
      <c r="JD147" s="220"/>
      <c r="JE147" s="12">
        <v>80</v>
      </c>
      <c r="JF147" s="573"/>
      <c r="JG147" s="71"/>
      <c r="JV147" s="273"/>
      <c r="JW147" s="385"/>
      <c r="JX147" s="220"/>
      <c r="JY147" s="12">
        <v>80</v>
      </c>
      <c r="JZ147" s="573"/>
      <c r="KA147" s="71"/>
      <c r="KP147" s="273"/>
      <c r="KQ147" s="385"/>
      <c r="KR147" s="220"/>
      <c r="KS147" s="12">
        <v>80</v>
      </c>
      <c r="KT147" s="573"/>
      <c r="KU147" s="71"/>
      <c r="LJ147" s="273"/>
      <c r="LK147" s="385"/>
      <c r="LL147" s="220"/>
      <c r="LM147" s="12">
        <v>80</v>
      </c>
      <c r="LN147" s="573"/>
      <c r="LO147" s="71"/>
      <c r="MD147" s="273"/>
    </row>
    <row r="148" spans="1:342" ht="12.75" customHeight="1" x14ac:dyDescent="0.2">
      <c r="A148" s="494"/>
      <c r="B148" s="12">
        <v>81</v>
      </c>
      <c r="C148" s="69">
        <v>3.3270059999999999</v>
      </c>
      <c r="D148" s="70">
        <v>1.765943</v>
      </c>
      <c r="E148" s="432"/>
      <c r="F148" s="72">
        <f t="shared" si="0"/>
        <v>1.7997000000000041E-2</v>
      </c>
      <c r="G148" s="67"/>
      <c r="H148" s="67"/>
      <c r="I148" s="67"/>
      <c r="J148" s="67"/>
      <c r="K148" s="67"/>
      <c r="L148" s="67"/>
      <c r="M148" s="67"/>
      <c r="N148" s="67"/>
      <c r="O148" s="67"/>
      <c r="P148" s="67"/>
      <c r="Q148" s="67"/>
      <c r="R148" s="67"/>
      <c r="S148" s="220"/>
      <c r="T148" s="385"/>
      <c r="U148" s="220"/>
      <c r="V148" s="12">
        <v>81</v>
      </c>
      <c r="W148" s="573"/>
      <c r="X148" s="71"/>
      <c r="Y148"/>
      <c r="Z148"/>
      <c r="AA148"/>
      <c r="AB148"/>
      <c r="AC148"/>
      <c r="AD148"/>
      <c r="AE148"/>
      <c r="AF148"/>
      <c r="AG148"/>
      <c r="AH148"/>
      <c r="AI148"/>
      <c r="AJ148"/>
      <c r="AK148"/>
      <c r="AL148"/>
      <c r="AM148" s="220"/>
      <c r="AN148" s="417"/>
      <c r="AO148" s="494"/>
      <c r="AP148" s="12">
        <v>81</v>
      </c>
      <c r="AQ148" s="573">
        <v>7.0418100000000008</v>
      </c>
      <c r="AR148" s="71">
        <v>2.8777889999999999</v>
      </c>
      <c r="AS148" s="432"/>
      <c r="AT148" s="574">
        <f t="shared" si="1"/>
        <v>2.3975999999999775E-2</v>
      </c>
      <c r="AU148" s="67"/>
      <c r="AV148" s="8"/>
      <c r="AW148" s="8"/>
      <c r="AX148" s="8"/>
      <c r="AY148" s="8"/>
      <c r="AZ148" s="8"/>
      <c r="BA148" s="8"/>
      <c r="BB148" s="8"/>
      <c r="BC148" s="8"/>
      <c r="BD148" s="8"/>
      <c r="BE148" s="8"/>
      <c r="BF148" s="8"/>
      <c r="BG148" s="8"/>
      <c r="BH148" s="8"/>
      <c r="BJ148" s="273"/>
      <c r="BK148" s="385"/>
      <c r="BL148" s="494"/>
      <c r="BM148" s="12">
        <v>81</v>
      </c>
      <c r="BN148" s="573">
        <v>8.6809279999999998</v>
      </c>
      <c r="BO148" s="71">
        <v>3.127888</v>
      </c>
      <c r="CD148" s="273"/>
      <c r="CE148" s="385"/>
      <c r="CF148" s="494"/>
      <c r="CG148" s="12">
        <v>81</v>
      </c>
      <c r="CH148" s="573">
        <v>9.1869739999999993</v>
      </c>
      <c r="CI148" s="71">
        <v>2.827804</v>
      </c>
      <c r="CX148" s="273"/>
      <c r="CY148" s="385"/>
      <c r="CZ148" s="220"/>
      <c r="DA148" s="12">
        <v>81</v>
      </c>
      <c r="DB148" s="573">
        <v>5.5148359999999998</v>
      </c>
      <c r="DC148" s="71">
        <v>3.4739490000000002</v>
      </c>
      <c r="DR148" s="273"/>
      <c r="DS148" s="385"/>
      <c r="DT148" s="220"/>
      <c r="DU148" s="12">
        <v>81</v>
      </c>
      <c r="DV148" s="573">
        <v>8.8111169999999994</v>
      </c>
      <c r="DW148" s="71">
        <v>3.4838149999999999</v>
      </c>
      <c r="EL148" s="273"/>
      <c r="EM148" s="385"/>
      <c r="EN148" s="220"/>
      <c r="EO148" s="12">
        <v>81</v>
      </c>
      <c r="EP148" s="573">
        <v>7.0418100000000008</v>
      </c>
      <c r="EQ148" s="71">
        <v>2.8777889999999999</v>
      </c>
      <c r="FF148" s="273"/>
      <c r="FG148" s="385"/>
      <c r="FH148" s="220"/>
      <c r="FI148" s="12">
        <v>81</v>
      </c>
      <c r="FJ148" s="573">
        <v>7.4035710000000003</v>
      </c>
      <c r="FK148" s="71">
        <v>6.0079479999999998</v>
      </c>
      <c r="FZ148" s="273"/>
      <c r="GA148" s="385"/>
      <c r="GB148" s="220"/>
      <c r="GC148" s="12">
        <v>81</v>
      </c>
      <c r="GD148" s="573">
        <v>10.18524</v>
      </c>
      <c r="GE148" s="71">
        <v>3.8238970000000001</v>
      </c>
      <c r="GT148" s="273"/>
      <c r="GU148" s="385"/>
      <c r="GV148" s="220"/>
      <c r="GW148" s="12">
        <v>81</v>
      </c>
      <c r="GX148" s="573">
        <v>5.9813270000000003</v>
      </c>
      <c r="GY148" s="71">
        <v>2.2037810000000002</v>
      </c>
      <c r="HN148" s="273"/>
      <c r="HO148" s="385"/>
      <c r="HP148" s="220"/>
      <c r="HQ148" s="12">
        <v>81</v>
      </c>
      <c r="HR148" s="573">
        <v>9.2713450000000002</v>
      </c>
      <c r="HS148" s="71">
        <v>3.381694</v>
      </c>
      <c r="IH148" s="273"/>
      <c r="II148" s="385"/>
      <c r="IJ148" s="220"/>
      <c r="IK148" s="12">
        <v>81</v>
      </c>
      <c r="IL148" s="573">
        <v>5.4581299999999997</v>
      </c>
      <c r="IM148" s="71">
        <v>3.6958280000000001</v>
      </c>
      <c r="JB148" s="273"/>
      <c r="JC148" s="385"/>
      <c r="JD148" s="220"/>
      <c r="JE148" s="12">
        <v>81</v>
      </c>
      <c r="JF148" s="573"/>
      <c r="JG148" s="71"/>
      <c r="JV148" s="273"/>
      <c r="JW148" s="385"/>
      <c r="JX148" s="220"/>
      <c r="JY148" s="12">
        <v>81</v>
      </c>
      <c r="JZ148" s="573"/>
      <c r="KA148" s="71"/>
      <c r="KP148" s="273"/>
      <c r="KQ148" s="385"/>
      <c r="KR148" s="220"/>
      <c r="KS148" s="12">
        <v>81</v>
      </c>
      <c r="KT148" s="573"/>
      <c r="KU148" s="71"/>
      <c r="LJ148" s="273"/>
      <c r="LK148" s="385"/>
      <c r="LL148" s="220"/>
      <c r="LM148" s="12">
        <v>81</v>
      </c>
      <c r="LN148" s="573"/>
      <c r="LO148" s="71"/>
      <c r="MD148" s="273"/>
    </row>
    <row r="149" spans="1:342" ht="12.75" customHeight="1" x14ac:dyDescent="0.2">
      <c r="A149" s="494"/>
      <c r="B149" s="12">
        <v>82</v>
      </c>
      <c r="C149" s="69">
        <v>3.3668560000000003</v>
      </c>
      <c r="D149" s="70">
        <v>1.7839389999999999</v>
      </c>
      <c r="E149" s="432"/>
      <c r="F149" s="72">
        <f t="shared" si="0"/>
        <v>1.7995999999999901E-2</v>
      </c>
      <c r="G149" s="67"/>
      <c r="H149" s="67"/>
      <c r="I149" s="67"/>
      <c r="J149" s="67"/>
      <c r="K149" s="67"/>
      <c r="L149" s="67"/>
      <c r="M149" s="67"/>
      <c r="N149" s="67"/>
      <c r="O149" s="67"/>
      <c r="P149" s="67"/>
      <c r="Q149" s="67"/>
      <c r="R149" s="67"/>
      <c r="S149" s="220"/>
      <c r="T149" s="385"/>
      <c r="U149" s="220"/>
      <c r="V149" s="12">
        <v>82</v>
      </c>
      <c r="W149" s="573"/>
      <c r="X149" s="71"/>
      <c r="Y149"/>
      <c r="Z149"/>
      <c r="AA149"/>
      <c r="AB149"/>
      <c r="AC149"/>
      <c r="AD149"/>
      <c r="AE149"/>
      <c r="AF149"/>
      <c r="AG149"/>
      <c r="AH149"/>
      <c r="AI149"/>
      <c r="AJ149"/>
      <c r="AK149"/>
      <c r="AL149"/>
      <c r="AM149" s="220"/>
      <c r="AN149" s="417"/>
      <c r="AO149" s="494"/>
      <c r="AP149" s="12">
        <v>82</v>
      </c>
      <c r="AQ149" s="573">
        <v>7.132917</v>
      </c>
      <c r="AR149" s="71">
        <v>2.901764</v>
      </c>
      <c r="AS149" s="432"/>
      <c r="AT149" s="574">
        <f t="shared" si="1"/>
        <v>2.397500000000008E-2</v>
      </c>
      <c r="AU149" s="67"/>
      <c r="AV149" s="8"/>
      <c r="AW149" s="8"/>
      <c r="AX149" s="8"/>
      <c r="AY149" s="8"/>
      <c r="AZ149" s="8"/>
      <c r="BA149" s="8"/>
      <c r="BB149" s="8"/>
      <c r="BC149" s="8"/>
      <c r="BD149" s="8"/>
      <c r="BE149" s="8"/>
      <c r="BF149" s="8"/>
      <c r="BG149" s="8"/>
      <c r="BH149" s="8"/>
      <c r="BJ149" s="273"/>
      <c r="BK149" s="385"/>
      <c r="BL149" s="494"/>
      <c r="BM149" s="12">
        <v>82</v>
      </c>
      <c r="BN149" s="573">
        <v>8.7965689999999999</v>
      </c>
      <c r="BO149" s="71">
        <v>3.155929</v>
      </c>
      <c r="CD149" s="273"/>
      <c r="CE149" s="385"/>
      <c r="CF149" s="494"/>
      <c r="CG149" s="12">
        <v>82</v>
      </c>
      <c r="CH149" s="573">
        <v>9.3017870000000009</v>
      </c>
      <c r="CI149" s="71">
        <v>2.8597920000000001</v>
      </c>
      <c r="CX149" s="273"/>
      <c r="CY149" s="385"/>
      <c r="CZ149" s="220"/>
      <c r="DA149" s="12">
        <v>82</v>
      </c>
      <c r="DB149" s="573">
        <v>5.5819429999999999</v>
      </c>
      <c r="DC149" s="71">
        <v>3.5138289999999999</v>
      </c>
      <c r="DR149" s="273"/>
      <c r="DS149" s="385"/>
      <c r="DT149" s="220"/>
      <c r="DU149" s="12">
        <v>82</v>
      </c>
      <c r="DV149" s="573">
        <v>8.9399110000000004</v>
      </c>
      <c r="DW149" s="71">
        <v>3.5117959999999999</v>
      </c>
      <c r="EL149" s="273"/>
      <c r="EM149" s="385"/>
      <c r="EN149" s="220"/>
      <c r="EO149" s="12">
        <v>82</v>
      </c>
      <c r="EP149" s="573">
        <v>7.132917</v>
      </c>
      <c r="EQ149" s="71">
        <v>2.901764</v>
      </c>
      <c r="FF149" s="273"/>
      <c r="FG149" s="385"/>
      <c r="FH149" s="220"/>
      <c r="FI149" s="12">
        <v>82</v>
      </c>
      <c r="FJ149" s="573">
        <v>7.4973749999999999</v>
      </c>
      <c r="FK149" s="71">
        <v>6.0500400000000001</v>
      </c>
      <c r="FZ149" s="273"/>
      <c r="GA149" s="385"/>
      <c r="GB149" s="220"/>
      <c r="GC149" s="12">
        <v>82</v>
      </c>
      <c r="GD149" s="573">
        <v>10.326219999999999</v>
      </c>
      <c r="GE149" s="71">
        <v>3.8639559999999999</v>
      </c>
      <c r="GT149" s="273"/>
      <c r="GU149" s="385"/>
      <c r="GV149" s="220"/>
      <c r="GW149" s="12">
        <v>82</v>
      </c>
      <c r="GX149" s="573">
        <v>6.0592349999999993</v>
      </c>
      <c r="GY149" s="71">
        <v>2.223751</v>
      </c>
      <c r="HN149" s="273"/>
      <c r="HO149" s="385"/>
      <c r="HP149" s="220"/>
      <c r="HQ149" s="12">
        <v>82</v>
      </c>
      <c r="HR149" s="573">
        <v>9.4077729999999988</v>
      </c>
      <c r="HS149" s="71">
        <v>3.405729</v>
      </c>
      <c r="IH149" s="273"/>
      <c r="II149" s="385"/>
      <c r="IJ149" s="220"/>
      <c r="IK149" s="12">
        <v>82</v>
      </c>
      <c r="IL149" s="573">
        <v>5.5280389999999997</v>
      </c>
      <c r="IM149" s="71">
        <v>3.7257829999999998</v>
      </c>
      <c r="JB149" s="273"/>
      <c r="JC149" s="385"/>
      <c r="JD149" s="220"/>
      <c r="JE149" s="12">
        <v>82</v>
      </c>
      <c r="JF149" s="573"/>
      <c r="JG149" s="71"/>
      <c r="JV149" s="273"/>
      <c r="JW149" s="385"/>
      <c r="JX149" s="220"/>
      <c r="JY149" s="12">
        <v>82</v>
      </c>
      <c r="JZ149" s="573"/>
      <c r="KA149" s="71"/>
      <c r="KP149" s="273"/>
      <c r="KQ149" s="385"/>
      <c r="KR149" s="220"/>
      <c r="KS149" s="12">
        <v>82</v>
      </c>
      <c r="KT149" s="573"/>
      <c r="KU149" s="71"/>
      <c r="LJ149" s="273"/>
      <c r="LK149" s="385"/>
      <c r="LL149" s="220"/>
      <c r="LM149" s="12">
        <v>82</v>
      </c>
      <c r="LN149" s="573"/>
      <c r="LO149" s="71"/>
      <c r="MD149" s="273"/>
    </row>
    <row r="150" spans="1:342" ht="12.75" customHeight="1" x14ac:dyDescent="0.2">
      <c r="A150" s="494"/>
      <c r="B150" s="12">
        <v>83</v>
      </c>
      <c r="C150" s="69">
        <v>3.4062620000000003</v>
      </c>
      <c r="D150" s="70">
        <v>1.801876</v>
      </c>
      <c r="E150" s="432"/>
      <c r="F150" s="72">
        <f t="shared" si="0"/>
        <v>1.7937000000000092E-2</v>
      </c>
      <c r="G150" s="67"/>
      <c r="H150" s="67"/>
      <c r="I150" s="67"/>
      <c r="J150" s="67"/>
      <c r="K150" s="67"/>
      <c r="L150" s="67"/>
      <c r="M150" s="67"/>
      <c r="N150" s="67"/>
      <c r="O150" s="67"/>
      <c r="P150" s="67"/>
      <c r="Q150" s="67"/>
      <c r="R150" s="67"/>
      <c r="S150" s="220"/>
      <c r="T150" s="385"/>
      <c r="U150" s="220"/>
      <c r="V150" s="12">
        <v>83</v>
      </c>
      <c r="W150" s="573"/>
      <c r="X150" s="71"/>
      <c r="Y150"/>
      <c r="Z150"/>
      <c r="AA150"/>
      <c r="AB150"/>
      <c r="AC150"/>
      <c r="AD150"/>
      <c r="AE150"/>
      <c r="AF150"/>
      <c r="AG150"/>
      <c r="AH150"/>
      <c r="AI150"/>
      <c r="AJ150"/>
      <c r="AK150"/>
      <c r="AL150"/>
      <c r="AM150" s="220"/>
      <c r="AN150" s="417"/>
      <c r="AO150" s="494"/>
      <c r="AP150" s="12">
        <v>83</v>
      </c>
      <c r="AQ150" s="573">
        <v>7.2240200000000003</v>
      </c>
      <c r="AR150" s="71">
        <v>2.925799</v>
      </c>
      <c r="AS150" s="432"/>
      <c r="AT150" s="574">
        <f t="shared" si="1"/>
        <v>2.4035000000000029E-2</v>
      </c>
      <c r="AU150" s="67"/>
      <c r="AV150" s="8"/>
      <c r="AW150" s="8"/>
      <c r="AX150" s="8"/>
      <c r="AY150" s="8"/>
      <c r="AZ150" s="8"/>
      <c r="BA150" s="8"/>
      <c r="BB150" s="8"/>
      <c r="BC150" s="8"/>
      <c r="BD150" s="8"/>
      <c r="BE150" s="8"/>
      <c r="BF150" s="8"/>
      <c r="BG150" s="8"/>
      <c r="BH150" s="8"/>
      <c r="BJ150" s="273"/>
      <c r="BK150" s="385"/>
      <c r="BL150" s="494"/>
      <c r="BM150" s="12">
        <v>83</v>
      </c>
      <c r="BN150" s="573">
        <v>8.9120109999999997</v>
      </c>
      <c r="BO150" s="71">
        <v>3.1838510000000002</v>
      </c>
      <c r="CD150" s="273"/>
      <c r="CE150" s="385"/>
      <c r="CF150" s="494"/>
      <c r="CG150" s="12">
        <v>83</v>
      </c>
      <c r="CH150" s="573">
        <v>9.4173860000000005</v>
      </c>
      <c r="CI150" s="71">
        <v>2.8917790000000001</v>
      </c>
      <c r="CX150" s="273"/>
      <c r="CY150" s="385"/>
      <c r="CZ150" s="220"/>
      <c r="DA150" s="12">
        <v>83</v>
      </c>
      <c r="DB150" s="573">
        <v>5.6500029999999999</v>
      </c>
      <c r="DC150" s="71">
        <v>3.5540080000000001</v>
      </c>
      <c r="DR150" s="273"/>
      <c r="DS150" s="385"/>
      <c r="DT150" s="220"/>
      <c r="DU150" s="12">
        <v>83</v>
      </c>
      <c r="DV150" s="573">
        <v>9.0686890000000009</v>
      </c>
      <c r="DW150" s="71">
        <v>3.5397780000000001</v>
      </c>
      <c r="EL150" s="273"/>
      <c r="EM150" s="385"/>
      <c r="EN150" s="220"/>
      <c r="EO150" s="12">
        <v>83</v>
      </c>
      <c r="EP150" s="573">
        <v>7.2240200000000003</v>
      </c>
      <c r="EQ150" s="71">
        <v>2.925799</v>
      </c>
      <c r="FF150" s="273"/>
      <c r="FG150" s="385"/>
      <c r="FH150" s="220"/>
      <c r="FI150" s="12">
        <v>83</v>
      </c>
      <c r="FJ150" s="573">
        <v>7.5914129999999993</v>
      </c>
      <c r="FK150" s="71">
        <v>6.0920120000000004</v>
      </c>
      <c r="FZ150" s="273"/>
      <c r="GA150" s="385"/>
      <c r="GB150" s="220"/>
      <c r="GC150" s="12">
        <v>83</v>
      </c>
      <c r="GD150" s="573">
        <v>10.46688</v>
      </c>
      <c r="GE150" s="71">
        <v>3.9038360000000001</v>
      </c>
      <c r="GT150" s="273"/>
      <c r="GU150" s="385"/>
      <c r="GV150" s="220"/>
      <c r="GW150" s="12">
        <v>83</v>
      </c>
      <c r="GX150" s="573">
        <v>6.13687</v>
      </c>
      <c r="GY150" s="71">
        <v>2.2437800000000001</v>
      </c>
      <c r="HN150" s="273"/>
      <c r="HO150" s="385"/>
      <c r="HP150" s="220"/>
      <c r="HQ150" s="12">
        <v>83</v>
      </c>
      <c r="HR150" s="573">
        <v>9.5442180000000008</v>
      </c>
      <c r="HS150" s="71">
        <v>3.4297650000000002</v>
      </c>
      <c r="IH150" s="273"/>
      <c r="II150" s="385"/>
      <c r="IJ150" s="220"/>
      <c r="IK150" s="12">
        <v>83</v>
      </c>
      <c r="IL150" s="573">
        <v>5.5969199999999999</v>
      </c>
      <c r="IM150" s="71">
        <v>3.7558569999999998</v>
      </c>
      <c r="JB150" s="273"/>
      <c r="JC150" s="385"/>
      <c r="JD150" s="220"/>
      <c r="JE150" s="12">
        <v>83</v>
      </c>
      <c r="JF150" s="573"/>
      <c r="JG150" s="71"/>
      <c r="JV150" s="273"/>
      <c r="JW150" s="385"/>
      <c r="JX150" s="220"/>
      <c r="JY150" s="12">
        <v>83</v>
      </c>
      <c r="JZ150" s="573"/>
      <c r="KA150" s="71"/>
      <c r="KP150" s="273"/>
      <c r="KQ150" s="385"/>
      <c r="KR150" s="220"/>
      <c r="KS150" s="12">
        <v>83</v>
      </c>
      <c r="KT150" s="573"/>
      <c r="KU150" s="71"/>
      <c r="LJ150" s="273"/>
      <c r="LK150" s="385"/>
      <c r="LL150" s="220"/>
      <c r="LM150" s="12">
        <v>83</v>
      </c>
      <c r="LN150" s="573"/>
      <c r="LO150" s="71"/>
      <c r="MD150" s="273"/>
    </row>
    <row r="151" spans="1:342" ht="12.75" customHeight="1" x14ac:dyDescent="0.2">
      <c r="A151" s="494"/>
      <c r="B151" s="12">
        <v>84</v>
      </c>
      <c r="C151" s="69">
        <v>3.446002</v>
      </c>
      <c r="D151" s="70">
        <v>1.819933</v>
      </c>
      <c r="E151" s="432"/>
      <c r="F151" s="72">
        <f t="shared" si="0"/>
        <v>1.805699999999999E-2</v>
      </c>
      <c r="G151" s="67"/>
      <c r="H151" s="67"/>
      <c r="I151" s="67"/>
      <c r="J151" s="67"/>
      <c r="K151" s="67"/>
      <c r="L151" s="67"/>
      <c r="M151" s="67"/>
      <c r="N151" s="67"/>
      <c r="O151" s="67"/>
      <c r="P151" s="67"/>
      <c r="Q151" s="67"/>
      <c r="R151" s="67"/>
      <c r="S151" s="220"/>
      <c r="T151" s="385"/>
      <c r="U151" s="220"/>
      <c r="V151" s="12">
        <v>84</v>
      </c>
      <c r="W151" s="573"/>
      <c r="X151" s="71"/>
      <c r="Y151"/>
      <c r="Z151"/>
      <c r="AA151"/>
      <c r="AB151"/>
      <c r="AC151"/>
      <c r="AD151"/>
      <c r="AE151"/>
      <c r="AF151"/>
      <c r="AG151"/>
      <c r="AH151"/>
      <c r="AI151"/>
      <c r="AJ151"/>
      <c r="AK151"/>
      <c r="AL151"/>
      <c r="AM151" s="220"/>
      <c r="AN151" s="417"/>
      <c r="AO151" s="494"/>
      <c r="AP151" s="12">
        <v>84</v>
      </c>
      <c r="AQ151" s="573">
        <v>7.3142309999999995</v>
      </c>
      <c r="AR151" s="71">
        <v>2.9497749999999998</v>
      </c>
      <c r="AS151" s="432"/>
      <c r="AT151" s="574">
        <f t="shared" si="1"/>
        <v>2.3975999999999775E-2</v>
      </c>
      <c r="AU151" s="67"/>
      <c r="AV151" s="8"/>
      <c r="AW151" s="8"/>
      <c r="AX151" s="8"/>
      <c r="AY151" s="8"/>
      <c r="AZ151" s="8"/>
      <c r="BA151" s="8"/>
      <c r="BB151" s="8"/>
      <c r="BC151" s="8"/>
      <c r="BD151" s="8"/>
      <c r="BE151" s="8"/>
      <c r="BF151" s="8"/>
      <c r="BG151" s="8"/>
      <c r="BH151" s="8"/>
      <c r="BJ151" s="273"/>
      <c r="BK151" s="385"/>
      <c r="BL151" s="494"/>
      <c r="BM151" s="12">
        <v>84</v>
      </c>
      <c r="BN151" s="573">
        <v>9.0274450000000002</v>
      </c>
      <c r="BO151" s="71">
        <v>3.2117719999999998</v>
      </c>
      <c r="CD151" s="273"/>
      <c r="CE151" s="385"/>
      <c r="CF151" s="494"/>
      <c r="CG151" s="12">
        <v>84</v>
      </c>
      <c r="CH151" s="573">
        <v>9.5323760000000011</v>
      </c>
      <c r="CI151" s="71">
        <v>2.923826</v>
      </c>
      <c r="CX151" s="273"/>
      <c r="CY151" s="385"/>
      <c r="CZ151" s="220"/>
      <c r="DA151" s="12">
        <v>84</v>
      </c>
      <c r="DB151" s="573">
        <v>5.7189329999999998</v>
      </c>
      <c r="DC151" s="71">
        <v>3.5940660000000002</v>
      </c>
      <c r="DR151" s="273"/>
      <c r="DS151" s="385"/>
      <c r="DT151" s="220"/>
      <c r="DU151" s="12">
        <v>84</v>
      </c>
      <c r="DV151" s="573">
        <v>9.1974359999999997</v>
      </c>
      <c r="DW151" s="71">
        <v>3.5678190000000001</v>
      </c>
      <c r="EL151" s="273"/>
      <c r="EM151" s="385"/>
      <c r="EN151" s="220"/>
      <c r="EO151" s="12">
        <v>84</v>
      </c>
      <c r="EP151" s="573">
        <v>7.3142309999999995</v>
      </c>
      <c r="EQ151" s="71">
        <v>2.9497749999999998</v>
      </c>
      <c r="FF151" s="273"/>
      <c r="FG151" s="385"/>
      <c r="FH151" s="220"/>
      <c r="FI151" s="12">
        <v>84</v>
      </c>
      <c r="FJ151" s="573">
        <v>7.6851029999999998</v>
      </c>
      <c r="FK151" s="71">
        <v>6.1339839999999999</v>
      </c>
      <c r="FZ151" s="273"/>
      <c r="GA151" s="385"/>
      <c r="GB151" s="220"/>
      <c r="GC151" s="12">
        <v>84</v>
      </c>
      <c r="GD151" s="573">
        <v>10.60782</v>
      </c>
      <c r="GE151" s="71">
        <v>3.943835</v>
      </c>
      <c r="GT151" s="273"/>
      <c r="GU151" s="385"/>
      <c r="GV151" s="220"/>
      <c r="GW151" s="12">
        <v>84</v>
      </c>
      <c r="GX151" s="573">
        <v>6.213616</v>
      </c>
      <c r="GY151" s="71">
        <v>2.26369</v>
      </c>
      <c r="HN151" s="273"/>
      <c r="HO151" s="385"/>
      <c r="HP151" s="220"/>
      <c r="HQ151" s="12">
        <v>84</v>
      </c>
      <c r="HR151" s="573">
        <v>9.6804830000000006</v>
      </c>
      <c r="HS151" s="71">
        <v>3.4537409999999999</v>
      </c>
      <c r="IH151" s="273"/>
      <c r="II151" s="385"/>
      <c r="IJ151" s="220"/>
      <c r="IK151" s="12">
        <v>84</v>
      </c>
      <c r="IL151" s="573">
        <v>5.6664909999999997</v>
      </c>
      <c r="IM151" s="71">
        <v>3.7858109999999998</v>
      </c>
      <c r="JB151" s="273"/>
      <c r="JC151" s="385"/>
      <c r="JD151" s="220"/>
      <c r="JE151" s="12">
        <v>84</v>
      </c>
      <c r="JF151" s="573"/>
      <c r="JG151" s="71"/>
      <c r="JV151" s="273"/>
      <c r="JW151" s="385"/>
      <c r="JX151" s="220"/>
      <c r="JY151" s="12">
        <v>84</v>
      </c>
      <c r="JZ151" s="573"/>
      <c r="KA151" s="71"/>
      <c r="KP151" s="273"/>
      <c r="KQ151" s="385"/>
      <c r="KR151" s="220"/>
      <c r="KS151" s="12">
        <v>84</v>
      </c>
      <c r="KT151" s="573"/>
      <c r="KU151" s="71"/>
      <c r="LJ151" s="273"/>
      <c r="LK151" s="385"/>
      <c r="LL151" s="220"/>
      <c r="LM151" s="12">
        <v>84</v>
      </c>
      <c r="LN151" s="573"/>
      <c r="LO151" s="71"/>
      <c r="MD151" s="273"/>
    </row>
    <row r="152" spans="1:342" ht="12.75" customHeight="1" x14ac:dyDescent="0.2">
      <c r="A152" s="494"/>
      <c r="B152" s="12">
        <v>85</v>
      </c>
      <c r="C152" s="69">
        <v>3.485849</v>
      </c>
      <c r="D152" s="70">
        <v>1.8379289999999999</v>
      </c>
      <c r="E152" s="432"/>
      <c r="F152" s="72">
        <f t="shared" si="0"/>
        <v>1.7995999999999901E-2</v>
      </c>
      <c r="G152" s="67"/>
      <c r="H152" s="67"/>
      <c r="I152" s="67"/>
      <c r="J152" s="67"/>
      <c r="K152" s="67"/>
      <c r="L152" s="67"/>
      <c r="M152" s="67"/>
      <c r="N152" s="67"/>
      <c r="O152" s="67"/>
      <c r="P152" s="67"/>
      <c r="Q152" s="67"/>
      <c r="R152" s="67"/>
      <c r="S152" s="220"/>
      <c r="T152" s="385"/>
      <c r="U152" s="220"/>
      <c r="V152" s="12">
        <v>85</v>
      </c>
      <c r="W152" s="573"/>
      <c r="X152" s="71"/>
      <c r="Y152"/>
      <c r="Z152"/>
      <c r="AA152"/>
      <c r="AB152"/>
      <c r="AC152"/>
      <c r="AD152"/>
      <c r="AE152"/>
      <c r="AF152"/>
      <c r="AG152"/>
      <c r="AH152"/>
      <c r="AI152"/>
      <c r="AJ152"/>
      <c r="AK152"/>
      <c r="AL152"/>
      <c r="AM152" s="220"/>
      <c r="AN152" s="417"/>
      <c r="AO152" s="494"/>
      <c r="AP152" s="12">
        <v>85</v>
      </c>
      <c r="AQ152" s="573">
        <v>7.4053740000000001</v>
      </c>
      <c r="AR152" s="71">
        <v>2.9738099999999998</v>
      </c>
      <c r="AS152" s="432"/>
      <c r="AT152" s="574">
        <f t="shared" si="1"/>
        <v>2.4035000000000029E-2</v>
      </c>
      <c r="AU152" s="67"/>
      <c r="AV152" s="8"/>
      <c r="AW152" s="8"/>
      <c r="AX152" s="8"/>
      <c r="AY152" s="8"/>
      <c r="AZ152" s="8"/>
      <c r="BA152" s="8"/>
      <c r="BB152" s="8"/>
      <c r="BC152" s="8"/>
      <c r="BD152" s="8"/>
      <c r="BE152" s="8"/>
      <c r="BF152" s="8"/>
      <c r="BG152" s="8"/>
      <c r="BH152" s="8"/>
      <c r="BJ152" s="273"/>
      <c r="BK152" s="385"/>
      <c r="BL152" s="494"/>
      <c r="BM152" s="12">
        <v>85</v>
      </c>
      <c r="BN152" s="573">
        <v>9.1431979999999999</v>
      </c>
      <c r="BO152" s="71">
        <v>3.239814</v>
      </c>
      <c r="CD152" s="273"/>
      <c r="CE152" s="385"/>
      <c r="CF152" s="494"/>
      <c r="CG152" s="12">
        <v>85</v>
      </c>
      <c r="CH152" s="573">
        <v>9.6480529999999991</v>
      </c>
      <c r="CI152" s="71">
        <v>2.9557540000000002</v>
      </c>
      <c r="CX152" s="273"/>
      <c r="CY152" s="385"/>
      <c r="CZ152" s="220"/>
      <c r="DA152" s="12">
        <v>85</v>
      </c>
      <c r="DB152" s="573">
        <v>5.787973</v>
      </c>
      <c r="DC152" s="71">
        <v>3.6340059999999998</v>
      </c>
      <c r="DR152" s="273"/>
      <c r="DS152" s="385"/>
      <c r="DT152" s="220"/>
      <c r="DU152" s="12">
        <v>85</v>
      </c>
      <c r="DV152" s="573">
        <v>9.3272459999999988</v>
      </c>
      <c r="DW152" s="71">
        <v>3.5957400000000002</v>
      </c>
      <c r="EL152" s="273"/>
      <c r="EM152" s="385"/>
      <c r="EN152" s="220"/>
      <c r="EO152" s="12">
        <v>85</v>
      </c>
      <c r="EP152" s="573">
        <v>7.4053740000000001</v>
      </c>
      <c r="EQ152" s="71">
        <v>2.9738099999999998</v>
      </c>
      <c r="FF152" s="273"/>
      <c r="FG152" s="385"/>
      <c r="FH152" s="220"/>
      <c r="FI152" s="12">
        <v>85</v>
      </c>
      <c r="FJ152" s="573">
        <v>7.7785280000000006</v>
      </c>
      <c r="FK152" s="71">
        <v>6.1759570000000004</v>
      </c>
      <c r="FZ152" s="273"/>
      <c r="GA152" s="385"/>
      <c r="GB152" s="220"/>
      <c r="GC152" s="12">
        <v>85</v>
      </c>
      <c r="GD152" s="573">
        <v>10.75042</v>
      </c>
      <c r="GE152" s="71">
        <v>3.9838939999999998</v>
      </c>
      <c r="GT152" s="273"/>
      <c r="GU152" s="385"/>
      <c r="GV152" s="220"/>
      <c r="GW152" s="12">
        <v>85</v>
      </c>
      <c r="GX152" s="573">
        <v>6.2908080000000002</v>
      </c>
      <c r="GY152" s="71">
        <v>2.2836599999999998</v>
      </c>
      <c r="HN152" s="273"/>
      <c r="HO152" s="385"/>
      <c r="HP152" s="220"/>
      <c r="HQ152" s="12">
        <v>85</v>
      </c>
      <c r="HR152" s="573">
        <v>9.8387619999999991</v>
      </c>
      <c r="HS152" s="71">
        <v>3.4817819999999999</v>
      </c>
      <c r="IH152" s="273"/>
      <c r="II152" s="385"/>
      <c r="IJ152" s="220"/>
      <c r="IK152" s="12">
        <v>85</v>
      </c>
      <c r="IL152" s="573">
        <v>5.7367039999999996</v>
      </c>
      <c r="IM152" s="71">
        <v>3.8158859999999999</v>
      </c>
      <c r="JB152" s="273"/>
      <c r="JC152" s="385"/>
      <c r="JD152" s="220"/>
      <c r="JE152" s="12">
        <v>85</v>
      </c>
      <c r="JF152" s="573"/>
      <c r="JG152" s="71"/>
      <c r="JV152" s="273"/>
      <c r="JW152" s="385"/>
      <c r="JX152" s="220"/>
      <c r="JY152" s="12">
        <v>85</v>
      </c>
      <c r="JZ152" s="573"/>
      <c r="KA152" s="71"/>
      <c r="KP152" s="273"/>
      <c r="KQ152" s="385"/>
      <c r="KR152" s="220"/>
      <c r="KS152" s="12">
        <v>85</v>
      </c>
      <c r="KT152" s="573"/>
      <c r="KU152" s="71"/>
      <c r="LJ152" s="273"/>
      <c r="LK152" s="385"/>
      <c r="LL152" s="220"/>
      <c r="LM152" s="12">
        <v>85</v>
      </c>
      <c r="LN152" s="573"/>
      <c r="LO152" s="71"/>
      <c r="MD152" s="273"/>
    </row>
    <row r="153" spans="1:342" ht="12.75" customHeight="1" x14ac:dyDescent="0.2">
      <c r="A153" s="494"/>
      <c r="B153" s="12">
        <v>86</v>
      </c>
      <c r="C153" s="69">
        <v>3.525909</v>
      </c>
      <c r="D153" s="70">
        <v>1.855926</v>
      </c>
      <c r="E153" s="432"/>
      <c r="F153" s="72">
        <f t="shared" si="0"/>
        <v>1.7997000000000041E-2</v>
      </c>
      <c r="G153" s="67"/>
      <c r="H153" s="67"/>
      <c r="I153" s="67"/>
      <c r="J153" s="67"/>
      <c r="K153" s="67"/>
      <c r="L153" s="67"/>
      <c r="M153" s="67"/>
      <c r="N153" s="67"/>
      <c r="O153" s="67"/>
      <c r="P153" s="67"/>
      <c r="Q153" s="67"/>
      <c r="R153" s="67"/>
      <c r="S153" s="220"/>
      <c r="T153" s="385"/>
      <c r="U153" s="220"/>
      <c r="V153" s="12">
        <v>86</v>
      </c>
      <c r="W153" s="573"/>
      <c r="X153" s="71"/>
      <c r="Y153"/>
      <c r="Z153"/>
      <c r="AA153"/>
      <c r="AB153"/>
      <c r="AC153"/>
      <c r="AD153"/>
      <c r="AE153"/>
      <c r="AF153"/>
      <c r="AG153"/>
      <c r="AH153"/>
      <c r="AI153"/>
      <c r="AJ153"/>
      <c r="AK153"/>
      <c r="AL153"/>
      <c r="AM153" s="220"/>
      <c r="AN153" s="417"/>
      <c r="AO153" s="494"/>
      <c r="AP153" s="12">
        <v>86</v>
      </c>
      <c r="AQ153" s="573">
        <v>7.4967030000000001</v>
      </c>
      <c r="AR153" s="71">
        <v>2.997846</v>
      </c>
      <c r="AS153" s="432"/>
      <c r="AT153" s="574">
        <f t="shared" si="1"/>
        <v>2.4036000000000168E-2</v>
      </c>
      <c r="AU153" s="67"/>
      <c r="AV153" s="8"/>
      <c r="AW153" s="8"/>
      <c r="AX153" s="8"/>
      <c r="AY153" s="8"/>
      <c r="AZ153" s="8"/>
      <c r="BA153" s="8"/>
      <c r="BB153" s="8"/>
      <c r="BC153" s="8"/>
      <c r="BD153" s="8"/>
      <c r="BE153" s="8"/>
      <c r="BF153" s="8"/>
      <c r="BG153" s="8"/>
      <c r="BH153" s="8"/>
      <c r="BJ153" s="273"/>
      <c r="BK153" s="385"/>
      <c r="BL153" s="494"/>
      <c r="BM153" s="12">
        <v>86</v>
      </c>
      <c r="BN153" s="573">
        <v>9.259894000000001</v>
      </c>
      <c r="BO153" s="71">
        <v>3.267855</v>
      </c>
      <c r="CD153" s="273"/>
      <c r="CE153" s="385"/>
      <c r="CF153" s="494"/>
      <c r="CG153" s="12">
        <v>86</v>
      </c>
      <c r="CH153" s="573">
        <v>9.7633740000000007</v>
      </c>
      <c r="CI153" s="71">
        <v>2.987921</v>
      </c>
      <c r="CX153" s="273"/>
      <c r="CY153" s="385"/>
      <c r="CZ153" s="220"/>
      <c r="DA153" s="12">
        <v>86</v>
      </c>
      <c r="DB153" s="573">
        <v>5.8564949999999998</v>
      </c>
      <c r="DC153" s="71">
        <v>3.6740650000000001</v>
      </c>
      <c r="DR153" s="273"/>
      <c r="DS153" s="385"/>
      <c r="DT153" s="220"/>
      <c r="DU153" s="12">
        <v>86</v>
      </c>
      <c r="DV153" s="573">
        <v>9.4568300000000001</v>
      </c>
      <c r="DW153" s="71">
        <v>3.6237219999999999</v>
      </c>
      <c r="EL153" s="273"/>
      <c r="EM153" s="385"/>
      <c r="EN153" s="220"/>
      <c r="EO153" s="12">
        <v>86</v>
      </c>
      <c r="EP153" s="573">
        <v>7.4967030000000001</v>
      </c>
      <c r="EQ153" s="71">
        <v>2.997846</v>
      </c>
      <c r="FF153" s="273"/>
      <c r="FG153" s="385"/>
      <c r="FH153" s="220"/>
      <c r="FI153" s="12">
        <v>86</v>
      </c>
      <c r="FJ153" s="573">
        <v>7.8719279999999996</v>
      </c>
      <c r="FK153" s="71">
        <v>6.2179890000000002</v>
      </c>
      <c r="FZ153" s="273"/>
      <c r="GA153" s="385"/>
      <c r="GB153" s="220"/>
      <c r="GC153" s="12">
        <v>86</v>
      </c>
      <c r="GD153" s="573">
        <v>10.8919</v>
      </c>
      <c r="GE153" s="71">
        <v>4.0238339999999999</v>
      </c>
      <c r="GT153" s="273"/>
      <c r="GU153" s="385"/>
      <c r="GV153" s="220"/>
      <c r="GW153" s="12">
        <v>86</v>
      </c>
      <c r="GX153" s="573">
        <v>6.3688069999999994</v>
      </c>
      <c r="GY153" s="71">
        <v>2.3036300000000001</v>
      </c>
      <c r="HN153" s="273"/>
      <c r="HO153" s="385"/>
      <c r="HP153" s="220"/>
      <c r="HQ153" s="12">
        <v>86</v>
      </c>
      <c r="HR153" s="573">
        <v>9.9526310000000002</v>
      </c>
      <c r="HS153" s="71">
        <v>3.5017510000000001</v>
      </c>
      <c r="IH153" s="273"/>
      <c r="II153" s="385"/>
      <c r="IJ153" s="220"/>
      <c r="IK153" s="12">
        <v>86</v>
      </c>
      <c r="IL153" s="573">
        <v>5.8059390000000004</v>
      </c>
      <c r="IM153" s="71">
        <v>3.8458399999999999</v>
      </c>
      <c r="JB153" s="273"/>
      <c r="JC153" s="385"/>
      <c r="JD153" s="220"/>
      <c r="JE153" s="12">
        <v>86</v>
      </c>
      <c r="JF153" s="573"/>
      <c r="JG153" s="71"/>
      <c r="JV153" s="273"/>
      <c r="JW153" s="385"/>
      <c r="JX153" s="220"/>
      <c r="JY153" s="12">
        <v>86</v>
      </c>
      <c r="JZ153" s="573"/>
      <c r="KA153" s="71"/>
      <c r="KP153" s="273"/>
      <c r="KQ153" s="385"/>
      <c r="KR153" s="220"/>
      <c r="KS153" s="12">
        <v>86</v>
      </c>
      <c r="KT153" s="573"/>
      <c r="KU153" s="71"/>
      <c r="LJ153" s="273"/>
      <c r="LK153" s="385"/>
      <c r="LL153" s="220"/>
      <c r="LM153" s="12">
        <v>86</v>
      </c>
      <c r="LN153" s="573"/>
      <c r="LO153" s="71"/>
      <c r="MD153" s="273"/>
    </row>
    <row r="154" spans="1:342" ht="12.75" customHeight="1" x14ac:dyDescent="0.2">
      <c r="A154" s="494"/>
      <c r="B154" s="12">
        <v>87</v>
      </c>
      <c r="C154" s="69">
        <v>3.5649060000000001</v>
      </c>
      <c r="D154" s="70">
        <v>1.8739220000000001</v>
      </c>
      <c r="E154" s="432"/>
      <c r="F154" s="72">
        <f t="shared" si="0"/>
        <v>1.7996000000000123E-2</v>
      </c>
      <c r="G154" s="67"/>
      <c r="H154" s="67"/>
      <c r="I154" s="67"/>
      <c r="J154" s="67"/>
      <c r="K154" s="67"/>
      <c r="L154" s="67"/>
      <c r="M154" s="67"/>
      <c r="N154" s="67"/>
      <c r="O154" s="67"/>
      <c r="P154" s="67"/>
      <c r="Q154" s="67"/>
      <c r="R154" s="67"/>
      <c r="S154" s="220"/>
      <c r="T154" s="385"/>
      <c r="U154" s="220"/>
      <c r="V154" s="12">
        <v>87</v>
      </c>
      <c r="W154" s="573"/>
      <c r="X154" s="71"/>
      <c r="Y154"/>
      <c r="Z154"/>
      <c r="AA154"/>
      <c r="AB154"/>
      <c r="AC154"/>
      <c r="AD154"/>
      <c r="AE154"/>
      <c r="AF154"/>
      <c r="AG154"/>
      <c r="AH154"/>
      <c r="AI154"/>
      <c r="AJ154"/>
      <c r="AK154"/>
      <c r="AL154"/>
      <c r="AM154" s="220"/>
      <c r="AN154" s="417"/>
      <c r="AO154" s="494"/>
      <c r="AP154" s="12">
        <v>87</v>
      </c>
      <c r="AQ154" s="573">
        <v>7.5871209999999998</v>
      </c>
      <c r="AR154" s="71">
        <v>3.0218210000000001</v>
      </c>
      <c r="AS154" s="432"/>
      <c r="AT154" s="574">
        <f t="shared" si="1"/>
        <v>2.397500000000008E-2</v>
      </c>
      <c r="AU154" s="67"/>
      <c r="AV154" s="8"/>
      <c r="AW154" s="8"/>
      <c r="AX154" s="8"/>
      <c r="AY154" s="8"/>
      <c r="AZ154" s="8"/>
      <c r="BA154" s="8"/>
      <c r="BB154" s="8"/>
      <c r="BC154" s="8"/>
      <c r="BD154" s="8"/>
      <c r="BE154" s="8"/>
      <c r="BF154" s="8"/>
      <c r="BG154" s="8"/>
      <c r="BH154" s="8"/>
      <c r="BJ154" s="273"/>
      <c r="BK154" s="385"/>
      <c r="BL154" s="494"/>
      <c r="BM154" s="12">
        <v>87</v>
      </c>
      <c r="BN154" s="573">
        <v>9.3757039999999989</v>
      </c>
      <c r="BO154" s="71">
        <v>3.2958370000000001</v>
      </c>
      <c r="CD154" s="273"/>
      <c r="CE154" s="385"/>
      <c r="CF154" s="494"/>
      <c r="CG154" s="12">
        <v>87</v>
      </c>
      <c r="CH154" s="573">
        <v>9.8795779999999986</v>
      </c>
      <c r="CI154" s="71">
        <v>3.0197289999999999</v>
      </c>
      <c r="CX154" s="273"/>
      <c r="CY154" s="385"/>
      <c r="CZ154" s="220"/>
      <c r="DA154" s="12">
        <v>87</v>
      </c>
      <c r="DB154" s="573">
        <v>5.9249840000000003</v>
      </c>
      <c r="DC154" s="71">
        <v>3.7140040000000001</v>
      </c>
      <c r="DR154" s="273"/>
      <c r="DS154" s="385"/>
      <c r="DT154" s="220"/>
      <c r="DU154" s="12">
        <v>87</v>
      </c>
      <c r="DV154" s="573">
        <v>9.5862970000000001</v>
      </c>
      <c r="DW154" s="71">
        <v>3.6517629999999999</v>
      </c>
      <c r="EL154" s="273"/>
      <c r="EM154" s="385"/>
      <c r="EN154" s="220"/>
      <c r="EO154" s="12">
        <v>87</v>
      </c>
      <c r="EP154" s="573">
        <v>7.5871209999999998</v>
      </c>
      <c r="EQ154" s="71">
        <v>3.0218210000000001</v>
      </c>
      <c r="FF154" s="273"/>
      <c r="FG154" s="385"/>
      <c r="FH154" s="220"/>
      <c r="FI154" s="12">
        <v>87</v>
      </c>
      <c r="FJ154" s="573">
        <v>7.9661610000000005</v>
      </c>
      <c r="FK154" s="71">
        <v>6.2599609999999997</v>
      </c>
      <c r="FZ154" s="273"/>
      <c r="GA154" s="385"/>
      <c r="GB154" s="220"/>
      <c r="GC154" s="12">
        <v>87</v>
      </c>
      <c r="GD154" s="573">
        <v>11.032399999999999</v>
      </c>
      <c r="GE154" s="71">
        <v>4.0638920000000001</v>
      </c>
      <c r="GT154" s="273"/>
      <c r="GU154" s="385"/>
      <c r="GV154" s="220"/>
      <c r="GW154" s="12">
        <v>87</v>
      </c>
      <c r="GX154" s="573">
        <v>6.446237</v>
      </c>
      <c r="GY154" s="71">
        <v>2.3237190000000001</v>
      </c>
      <c r="HN154" s="273"/>
      <c r="HO154" s="385"/>
      <c r="HP154" s="220"/>
      <c r="HQ154" s="12">
        <v>87</v>
      </c>
      <c r="HR154" s="573">
        <v>10.08853</v>
      </c>
      <c r="HS154" s="71">
        <v>3.5257269999999998</v>
      </c>
      <c r="IH154" s="273"/>
      <c r="II154" s="385"/>
      <c r="IJ154" s="220"/>
      <c r="IK154" s="12">
        <v>87</v>
      </c>
      <c r="IL154" s="573">
        <v>5.8749469999999997</v>
      </c>
      <c r="IM154" s="71">
        <v>3.8759139999999999</v>
      </c>
      <c r="JB154" s="273"/>
      <c r="JC154" s="385"/>
      <c r="JD154" s="220"/>
      <c r="JE154" s="12">
        <v>87</v>
      </c>
      <c r="JF154" s="573"/>
      <c r="JG154" s="71"/>
      <c r="JV154" s="273"/>
      <c r="JW154" s="385"/>
      <c r="JX154" s="220"/>
      <c r="JY154" s="12">
        <v>87</v>
      </c>
      <c r="JZ154" s="573"/>
      <c r="KA154" s="71"/>
      <c r="KP154" s="273"/>
      <c r="KQ154" s="385"/>
      <c r="KR154" s="220"/>
      <c r="KS154" s="12">
        <v>87</v>
      </c>
      <c r="KT154" s="573"/>
      <c r="KU154" s="71"/>
      <c r="LJ154" s="273"/>
      <c r="LK154" s="385"/>
      <c r="LL154" s="220"/>
      <c r="LM154" s="12">
        <v>87</v>
      </c>
      <c r="LN154" s="573"/>
      <c r="LO154" s="71"/>
      <c r="MD154" s="273"/>
    </row>
    <row r="155" spans="1:342" ht="12.75" customHeight="1" x14ac:dyDescent="0.2">
      <c r="A155" s="494"/>
      <c r="B155" s="12">
        <v>88</v>
      </c>
      <c r="C155" s="69">
        <v>3.6037089999999998</v>
      </c>
      <c r="D155" s="70">
        <v>1.8919790000000001</v>
      </c>
      <c r="E155" s="432"/>
      <c r="F155" s="72">
        <f t="shared" si="0"/>
        <v>1.805699999999999E-2</v>
      </c>
      <c r="G155" s="67"/>
      <c r="H155" s="67"/>
      <c r="I155" s="67"/>
      <c r="J155" s="67"/>
      <c r="K155" s="67"/>
      <c r="L155" s="67"/>
      <c r="M155" s="67"/>
      <c r="N155" s="67"/>
      <c r="O155" s="67"/>
      <c r="P155" s="67"/>
      <c r="Q155" s="67"/>
      <c r="R155" s="67"/>
      <c r="S155" s="220"/>
      <c r="T155" s="385"/>
      <c r="U155" s="220"/>
      <c r="V155" s="12">
        <v>88</v>
      </c>
      <c r="W155" s="573"/>
      <c r="X155" s="71"/>
      <c r="Y155"/>
      <c r="Z155"/>
      <c r="AA155"/>
      <c r="AB155"/>
      <c r="AC155"/>
      <c r="AD155"/>
      <c r="AE155"/>
      <c r="AF155"/>
      <c r="AG155"/>
      <c r="AH155"/>
      <c r="AI155"/>
      <c r="AJ155"/>
      <c r="AK155"/>
      <c r="AL155"/>
      <c r="AM155" s="220"/>
      <c r="AN155" s="417"/>
      <c r="AO155" s="494"/>
      <c r="AP155" s="12">
        <v>88</v>
      </c>
      <c r="AQ155" s="573">
        <v>7.6787539999999996</v>
      </c>
      <c r="AR155" s="71">
        <v>3.0458560000000001</v>
      </c>
      <c r="AS155" s="432"/>
      <c r="AT155" s="574">
        <f t="shared" si="1"/>
        <v>2.4035000000000029E-2</v>
      </c>
      <c r="AU155" s="67"/>
      <c r="AV155" s="8"/>
      <c r="AW155" s="8"/>
      <c r="AX155" s="8"/>
      <c r="AY155" s="8"/>
      <c r="AZ155" s="8"/>
      <c r="BA155" s="8"/>
      <c r="BB155" s="8"/>
      <c r="BC155" s="8"/>
      <c r="BD155" s="8"/>
      <c r="BE155" s="8"/>
      <c r="BF155" s="8"/>
      <c r="BG155" s="8"/>
      <c r="BH155" s="8"/>
      <c r="BJ155" s="273"/>
      <c r="BK155" s="385"/>
      <c r="BL155" s="494"/>
      <c r="BM155" s="12">
        <v>88</v>
      </c>
      <c r="BN155" s="573">
        <v>9.4905669999999986</v>
      </c>
      <c r="BO155" s="71">
        <v>3.323639</v>
      </c>
      <c r="CD155" s="273"/>
      <c r="CE155" s="385"/>
      <c r="CF155" s="494"/>
      <c r="CG155" s="12">
        <v>88</v>
      </c>
      <c r="CH155" s="573">
        <v>9.994095999999999</v>
      </c>
      <c r="CI155" s="71">
        <v>3.0517759999999998</v>
      </c>
      <c r="CX155" s="273"/>
      <c r="CY155" s="385"/>
      <c r="CZ155" s="220"/>
      <c r="DA155" s="12">
        <v>88</v>
      </c>
      <c r="DB155" s="573">
        <v>5.9949179999999993</v>
      </c>
      <c r="DC155" s="71">
        <v>3.7540629999999999</v>
      </c>
      <c r="DR155" s="273"/>
      <c r="DS155" s="385"/>
      <c r="DT155" s="220"/>
      <c r="DU155" s="12">
        <v>88</v>
      </c>
      <c r="DV155" s="573">
        <v>9.7153220000000005</v>
      </c>
      <c r="DW155" s="71">
        <v>3.679745</v>
      </c>
      <c r="EL155" s="273"/>
      <c r="EM155" s="385"/>
      <c r="EN155" s="220"/>
      <c r="EO155" s="12">
        <v>88</v>
      </c>
      <c r="EP155" s="573">
        <v>7.6787539999999996</v>
      </c>
      <c r="EQ155" s="71">
        <v>3.0458560000000001</v>
      </c>
      <c r="FF155" s="273"/>
      <c r="FG155" s="385"/>
      <c r="FH155" s="220"/>
      <c r="FI155" s="12">
        <v>88</v>
      </c>
      <c r="FJ155" s="573">
        <v>8.0599729999999994</v>
      </c>
      <c r="FK155" s="71">
        <v>6.3019930000000004</v>
      </c>
      <c r="FZ155" s="273"/>
      <c r="GA155" s="385"/>
      <c r="GB155" s="220"/>
      <c r="GC155" s="12">
        <v>88</v>
      </c>
      <c r="GD155" s="573">
        <v>11.17389</v>
      </c>
      <c r="GE155" s="71">
        <v>4.1038920000000001</v>
      </c>
      <c r="GT155" s="273"/>
      <c r="GU155" s="385"/>
      <c r="GV155" s="220"/>
      <c r="GW155" s="12">
        <v>88</v>
      </c>
      <c r="GX155" s="573">
        <v>6.5238740000000002</v>
      </c>
      <c r="GY155" s="71">
        <v>2.3437480000000002</v>
      </c>
      <c r="HN155" s="273"/>
      <c r="HO155" s="385"/>
      <c r="HP155" s="220"/>
      <c r="HQ155" s="12">
        <v>88</v>
      </c>
      <c r="HR155" s="573">
        <v>10.22452</v>
      </c>
      <c r="HS155" s="71">
        <v>3.5497030000000001</v>
      </c>
      <c r="IH155" s="273"/>
      <c r="II155" s="385"/>
      <c r="IJ155" s="220"/>
      <c r="IK155" s="12">
        <v>88</v>
      </c>
      <c r="IL155" s="573">
        <v>5.9437670000000002</v>
      </c>
      <c r="IM155" s="71">
        <v>3.9059279999999998</v>
      </c>
      <c r="JB155" s="273"/>
      <c r="JC155" s="385"/>
      <c r="JD155" s="220"/>
      <c r="JE155" s="12">
        <v>88</v>
      </c>
      <c r="JF155" s="573"/>
      <c r="JG155" s="71"/>
      <c r="JV155" s="273"/>
      <c r="JW155" s="385"/>
      <c r="JX155" s="220"/>
      <c r="JY155" s="12">
        <v>88</v>
      </c>
      <c r="JZ155" s="573"/>
      <c r="KA155" s="71"/>
      <c r="KP155" s="273"/>
      <c r="KQ155" s="385"/>
      <c r="KR155" s="220"/>
      <c r="KS155" s="12">
        <v>88</v>
      </c>
      <c r="KT155" s="573"/>
      <c r="KU155" s="71"/>
      <c r="LJ155" s="273"/>
      <c r="LK155" s="385"/>
      <c r="LL155" s="220"/>
      <c r="LM155" s="12">
        <v>88</v>
      </c>
      <c r="LN155" s="573"/>
      <c r="LO155" s="71"/>
      <c r="MD155" s="273"/>
    </row>
    <row r="156" spans="1:342" ht="12.75" customHeight="1" x14ac:dyDescent="0.2">
      <c r="A156" s="494"/>
      <c r="B156" s="12">
        <v>89</v>
      </c>
      <c r="C156" s="69">
        <v>3.6420970000000001</v>
      </c>
      <c r="D156" s="70">
        <v>1.9099759999999999</v>
      </c>
      <c r="E156" s="432"/>
      <c r="F156" s="72">
        <f t="shared" si="0"/>
        <v>1.7996999999999819E-2</v>
      </c>
      <c r="G156" s="67"/>
      <c r="H156" s="67"/>
      <c r="I156" s="67"/>
      <c r="J156" s="67"/>
      <c r="K156" s="67"/>
      <c r="L156" s="67"/>
      <c r="M156" s="67"/>
      <c r="N156" s="67"/>
      <c r="O156" s="67"/>
      <c r="P156" s="67"/>
      <c r="Q156" s="67"/>
      <c r="R156" s="67"/>
      <c r="S156" s="220"/>
      <c r="T156" s="385"/>
      <c r="U156" s="220"/>
      <c r="V156" s="12">
        <v>89</v>
      </c>
      <c r="W156" s="573"/>
      <c r="X156" s="71"/>
      <c r="Y156"/>
      <c r="Z156"/>
      <c r="AA156"/>
      <c r="AB156"/>
      <c r="AC156"/>
      <c r="AD156"/>
      <c r="AE156"/>
      <c r="AF156"/>
      <c r="AG156"/>
      <c r="AH156"/>
      <c r="AI156"/>
      <c r="AJ156"/>
      <c r="AK156"/>
      <c r="AL156"/>
      <c r="AM156" s="220"/>
      <c r="AN156" s="417"/>
      <c r="AO156" s="494"/>
      <c r="AP156" s="12">
        <v>89</v>
      </c>
      <c r="AQ156" s="573">
        <v>7.7700209999999998</v>
      </c>
      <c r="AR156" s="71">
        <v>3.0698919999999998</v>
      </c>
      <c r="AS156" s="432"/>
      <c r="AT156" s="574">
        <f t="shared" si="1"/>
        <v>2.4035999999999724E-2</v>
      </c>
      <c r="AU156" s="67"/>
      <c r="AV156" s="8"/>
      <c r="AW156" s="8"/>
      <c r="AX156" s="8"/>
      <c r="AY156" s="8"/>
      <c r="AZ156" s="8"/>
      <c r="BA156" s="8"/>
      <c r="BB156" s="8"/>
      <c r="BC156" s="8"/>
      <c r="BD156" s="8"/>
      <c r="BE156" s="8"/>
      <c r="BF156" s="8"/>
      <c r="BG156" s="8"/>
      <c r="BH156" s="8"/>
      <c r="BJ156" s="273"/>
      <c r="BK156" s="385"/>
      <c r="BL156" s="494"/>
      <c r="BM156" s="12">
        <v>89</v>
      </c>
      <c r="BN156" s="573">
        <v>9.6063449999999992</v>
      </c>
      <c r="BO156" s="71">
        <v>3.35168</v>
      </c>
      <c r="CD156" s="273"/>
      <c r="CE156" s="385"/>
      <c r="CF156" s="494"/>
      <c r="CG156" s="12">
        <v>89</v>
      </c>
      <c r="CH156" s="573">
        <v>10.109489999999999</v>
      </c>
      <c r="CI156" s="71">
        <v>3.0837629999999998</v>
      </c>
      <c r="CX156" s="273"/>
      <c r="CY156" s="385"/>
      <c r="CZ156" s="220"/>
      <c r="DA156" s="12">
        <v>89</v>
      </c>
      <c r="DB156" s="573">
        <v>6.0633609999999996</v>
      </c>
      <c r="DC156" s="71">
        <v>3.7940619999999998</v>
      </c>
      <c r="DR156" s="273"/>
      <c r="DS156" s="385"/>
      <c r="DT156" s="220"/>
      <c r="DU156" s="12">
        <v>89</v>
      </c>
      <c r="DV156" s="573">
        <v>9.8440729999999999</v>
      </c>
      <c r="DW156" s="71">
        <v>3.707846</v>
      </c>
      <c r="EL156" s="273"/>
      <c r="EM156" s="385"/>
      <c r="EN156" s="220"/>
      <c r="EO156" s="12">
        <v>89</v>
      </c>
      <c r="EP156" s="573">
        <v>7.7700209999999998</v>
      </c>
      <c r="EQ156" s="71">
        <v>3.0698919999999998</v>
      </c>
      <c r="FF156" s="273"/>
      <c r="FG156" s="385"/>
      <c r="FH156" s="220"/>
      <c r="FI156" s="12">
        <v>89</v>
      </c>
      <c r="FJ156" s="573">
        <v>8.1535209999999996</v>
      </c>
      <c r="FK156" s="71">
        <v>6.3439050000000003</v>
      </c>
      <c r="FZ156" s="273"/>
      <c r="GA156" s="385"/>
      <c r="GB156" s="220"/>
      <c r="GC156" s="12">
        <v>89</v>
      </c>
      <c r="GD156" s="573">
        <v>11.31489</v>
      </c>
      <c r="GE156" s="71">
        <v>4.1438309999999996</v>
      </c>
      <c r="GT156" s="273"/>
      <c r="GU156" s="385"/>
      <c r="GV156" s="220"/>
      <c r="GW156" s="12">
        <v>89</v>
      </c>
      <c r="GX156" s="573">
        <v>6.6021540000000005</v>
      </c>
      <c r="GY156" s="71">
        <v>2.3637779999999999</v>
      </c>
      <c r="HN156" s="273"/>
      <c r="HO156" s="385"/>
      <c r="HP156" s="220"/>
      <c r="HQ156" s="12">
        <v>89</v>
      </c>
      <c r="HR156" s="573">
        <v>10.360530000000001</v>
      </c>
      <c r="HS156" s="71">
        <v>3.5736780000000001</v>
      </c>
      <c r="IH156" s="273"/>
      <c r="II156" s="385"/>
      <c r="IJ156" s="220"/>
      <c r="IK156" s="12">
        <v>89</v>
      </c>
      <c r="IL156" s="573">
        <v>6.0141170000000006</v>
      </c>
      <c r="IM156" s="71">
        <v>3.935943</v>
      </c>
      <c r="JB156" s="273"/>
      <c r="JC156" s="385"/>
      <c r="JD156" s="220"/>
      <c r="JE156" s="12">
        <v>89</v>
      </c>
      <c r="JF156" s="573"/>
      <c r="JG156" s="71"/>
      <c r="JV156" s="273"/>
      <c r="JW156" s="385"/>
      <c r="JX156" s="220"/>
      <c r="JY156" s="12">
        <v>89</v>
      </c>
      <c r="JZ156" s="573"/>
      <c r="KA156" s="71"/>
      <c r="KP156" s="273"/>
      <c r="KQ156" s="385"/>
      <c r="KR156" s="220"/>
      <c r="KS156" s="12">
        <v>89</v>
      </c>
      <c r="KT156" s="573"/>
      <c r="KU156" s="71"/>
      <c r="LJ156" s="273"/>
      <c r="LK156" s="385"/>
      <c r="LL156" s="220"/>
      <c r="LM156" s="12">
        <v>89</v>
      </c>
      <c r="LN156" s="573"/>
      <c r="LO156" s="71"/>
      <c r="MD156" s="273"/>
    </row>
    <row r="157" spans="1:342" ht="12.75" customHeight="1" x14ac:dyDescent="0.2">
      <c r="A157" s="494"/>
      <c r="B157" s="12">
        <v>90</v>
      </c>
      <c r="C157" s="69">
        <v>3.6806550000000002</v>
      </c>
      <c r="D157" s="70">
        <v>1.928032</v>
      </c>
      <c r="E157" s="432"/>
      <c r="F157" s="72">
        <f t="shared" si="0"/>
        <v>1.8056000000000072E-2</v>
      </c>
      <c r="G157" s="67"/>
      <c r="H157" s="67"/>
      <c r="I157" s="67"/>
      <c r="J157" s="67"/>
      <c r="K157" s="67"/>
      <c r="L157" s="67"/>
      <c r="M157" s="67"/>
      <c r="N157" s="67"/>
      <c r="O157" s="67"/>
      <c r="P157" s="67"/>
      <c r="Q157" s="67"/>
      <c r="R157" s="67"/>
      <c r="S157" s="220"/>
      <c r="T157" s="385"/>
      <c r="U157" s="220"/>
      <c r="V157" s="12">
        <v>90</v>
      </c>
      <c r="W157" s="573"/>
      <c r="X157" s="71"/>
      <c r="Y157"/>
      <c r="Z157"/>
      <c r="AA157"/>
      <c r="AB157"/>
      <c r="AC157"/>
      <c r="AD157"/>
      <c r="AE157"/>
      <c r="AF157"/>
      <c r="AG157"/>
      <c r="AH157"/>
      <c r="AI157"/>
      <c r="AJ157"/>
      <c r="AK157"/>
      <c r="AL157"/>
      <c r="AM157" s="220"/>
      <c r="AN157" s="417"/>
      <c r="AO157" s="494"/>
      <c r="AP157" s="12">
        <v>90</v>
      </c>
      <c r="AQ157" s="573">
        <v>7.8621379999999998</v>
      </c>
      <c r="AR157" s="71">
        <v>3.0938680000000001</v>
      </c>
      <c r="AS157" s="432"/>
      <c r="AT157" s="574">
        <f t="shared" si="1"/>
        <v>2.3976000000000219E-2</v>
      </c>
      <c r="AU157" s="67"/>
      <c r="AV157" s="8"/>
      <c r="AW157" s="8"/>
      <c r="AX157" s="8"/>
      <c r="AY157" s="8"/>
      <c r="AZ157" s="8"/>
      <c r="BA157" s="8"/>
      <c r="BB157" s="8"/>
      <c r="BC157" s="8"/>
      <c r="BD157" s="8"/>
      <c r="BE157" s="8"/>
      <c r="BF157" s="8"/>
      <c r="BG157" s="8"/>
      <c r="BH157" s="8"/>
      <c r="BJ157" s="273"/>
      <c r="BK157" s="385"/>
      <c r="BL157" s="494"/>
      <c r="BM157" s="12">
        <v>90</v>
      </c>
      <c r="BN157" s="573">
        <v>9.7226560000000006</v>
      </c>
      <c r="BO157" s="71">
        <v>3.379721</v>
      </c>
      <c r="CD157" s="273"/>
      <c r="CE157" s="385"/>
      <c r="CF157" s="494"/>
      <c r="CG157" s="12">
        <v>90</v>
      </c>
      <c r="CH157" s="573">
        <v>10.225340000000001</v>
      </c>
      <c r="CI157" s="71">
        <v>3.1158100000000002</v>
      </c>
      <c r="CX157" s="273"/>
      <c r="CY157" s="385"/>
      <c r="CZ157" s="220"/>
      <c r="DA157" s="12">
        <v>90</v>
      </c>
      <c r="DB157" s="573">
        <v>6.1320589999999999</v>
      </c>
      <c r="DC157" s="71">
        <v>3.8340610000000002</v>
      </c>
      <c r="DR157" s="273"/>
      <c r="DS157" s="385"/>
      <c r="DT157" s="220"/>
      <c r="DU157" s="12">
        <v>90</v>
      </c>
      <c r="DV157" s="573">
        <v>9.9732209999999988</v>
      </c>
      <c r="DW157" s="71">
        <v>3.7357079999999998</v>
      </c>
      <c r="EL157" s="273"/>
      <c r="EM157" s="385"/>
      <c r="EN157" s="220"/>
      <c r="EO157" s="12">
        <v>90</v>
      </c>
      <c r="EP157" s="573">
        <v>7.8621379999999998</v>
      </c>
      <c r="EQ157" s="71">
        <v>3.0938680000000001</v>
      </c>
      <c r="FF157" s="273"/>
      <c r="FG157" s="385"/>
      <c r="FH157" s="220"/>
      <c r="FI157" s="12">
        <v>90</v>
      </c>
      <c r="FJ157" s="573">
        <v>8.247052</v>
      </c>
      <c r="FK157" s="71">
        <v>6.3859370000000002</v>
      </c>
      <c r="FZ157" s="273"/>
      <c r="GA157" s="385"/>
      <c r="GB157" s="220"/>
      <c r="GC157" s="12">
        <v>90</v>
      </c>
      <c r="GD157" s="573">
        <v>11.45642</v>
      </c>
      <c r="GE157" s="71">
        <v>4.1838300000000004</v>
      </c>
      <c r="GT157" s="273"/>
      <c r="GU157" s="385"/>
      <c r="GV157" s="220"/>
      <c r="GW157" s="12">
        <v>90</v>
      </c>
      <c r="GX157" s="573">
        <v>6.6802380000000001</v>
      </c>
      <c r="GY157" s="71">
        <v>2.3837470000000001</v>
      </c>
      <c r="HN157" s="273"/>
      <c r="HO157" s="385"/>
      <c r="HP157" s="220"/>
      <c r="HQ157" s="12">
        <v>90</v>
      </c>
      <c r="HR157" s="573">
        <v>10.496829999999999</v>
      </c>
      <c r="HS157" s="71">
        <v>3.597594</v>
      </c>
      <c r="IH157" s="273"/>
      <c r="II157" s="385"/>
      <c r="IJ157" s="220"/>
      <c r="IK157" s="12">
        <v>90</v>
      </c>
      <c r="IL157" s="573">
        <v>6.0828259999999998</v>
      </c>
      <c r="IM157" s="71">
        <v>3.965957</v>
      </c>
      <c r="JB157" s="273"/>
      <c r="JC157" s="385"/>
      <c r="JD157" s="220"/>
      <c r="JE157" s="12">
        <v>90</v>
      </c>
      <c r="JF157" s="573"/>
      <c r="JG157" s="71"/>
      <c r="JV157" s="273"/>
      <c r="JW157" s="385"/>
      <c r="JX157" s="220"/>
      <c r="JY157" s="12">
        <v>90</v>
      </c>
      <c r="JZ157" s="573"/>
      <c r="KA157" s="71"/>
      <c r="KP157" s="273"/>
      <c r="KQ157" s="385"/>
      <c r="KR157" s="220"/>
      <c r="KS157" s="12">
        <v>90</v>
      </c>
      <c r="KT157" s="573"/>
      <c r="KU157" s="71"/>
      <c r="LJ157" s="273"/>
      <c r="LK157" s="385"/>
      <c r="LL157" s="220"/>
      <c r="LM157" s="12">
        <v>90</v>
      </c>
      <c r="LN157" s="573"/>
      <c r="LO157" s="71"/>
      <c r="MD157" s="273"/>
    </row>
    <row r="158" spans="1:342" ht="12.75" customHeight="1" x14ac:dyDescent="0.2">
      <c r="A158" s="494"/>
      <c r="B158" s="12">
        <v>91</v>
      </c>
      <c r="C158" s="69">
        <v>3.7185429999999999</v>
      </c>
      <c r="D158" s="70">
        <v>1.9459690000000001</v>
      </c>
      <c r="E158" s="432"/>
      <c r="F158" s="72">
        <f t="shared" si="0"/>
        <v>1.7937000000000092E-2</v>
      </c>
      <c r="G158" s="67"/>
      <c r="H158" s="67"/>
      <c r="I158" s="67"/>
      <c r="J158" s="67"/>
      <c r="K158" s="67"/>
      <c r="L158" s="67"/>
      <c r="M158" s="67"/>
      <c r="N158" s="67"/>
      <c r="O158" s="67"/>
      <c r="P158" s="67"/>
      <c r="Q158" s="67"/>
      <c r="R158" s="67"/>
      <c r="S158" s="220"/>
      <c r="T158" s="385"/>
      <c r="U158" s="220"/>
      <c r="V158" s="12">
        <v>91</v>
      </c>
      <c r="W158" s="573"/>
      <c r="X158" s="71"/>
      <c r="Y158"/>
      <c r="Z158"/>
      <c r="AA158"/>
      <c r="AB158"/>
      <c r="AC158"/>
      <c r="AD158"/>
      <c r="AE158"/>
      <c r="AF158"/>
      <c r="AG158"/>
      <c r="AH158"/>
      <c r="AI158"/>
      <c r="AJ158"/>
      <c r="AK158"/>
      <c r="AL158"/>
      <c r="AM158" s="220"/>
      <c r="AN158" s="417"/>
      <c r="AO158" s="494"/>
      <c r="AP158" s="12">
        <v>91</v>
      </c>
      <c r="AQ158" s="573">
        <v>7.9529939999999995</v>
      </c>
      <c r="AR158" s="71">
        <v>3.1179030000000001</v>
      </c>
      <c r="AS158" s="432"/>
      <c r="AT158" s="574">
        <f t="shared" si="1"/>
        <v>2.4035000000000029E-2</v>
      </c>
      <c r="AU158" s="67"/>
      <c r="AV158" s="8"/>
      <c r="AW158" s="8"/>
      <c r="AX158" s="8"/>
      <c r="AY158" s="8"/>
      <c r="AZ158" s="8"/>
      <c r="BA158" s="8"/>
      <c r="BB158" s="8"/>
      <c r="BC158" s="8"/>
      <c r="BD158" s="8"/>
      <c r="BE158" s="8"/>
      <c r="BF158" s="8"/>
      <c r="BG158" s="8"/>
      <c r="BH158" s="8"/>
      <c r="BJ158" s="273"/>
      <c r="BK158" s="385"/>
      <c r="BL158" s="494"/>
      <c r="BM158" s="12">
        <v>91</v>
      </c>
      <c r="BN158" s="573">
        <v>9.8394509999999986</v>
      </c>
      <c r="BO158" s="71">
        <v>3.4078219999999999</v>
      </c>
      <c r="CD158" s="273"/>
      <c r="CE158" s="385"/>
      <c r="CF158" s="494"/>
      <c r="CG158" s="12">
        <v>91</v>
      </c>
      <c r="CH158" s="573">
        <v>10.340309999999999</v>
      </c>
      <c r="CI158" s="71">
        <v>3.1477979999999999</v>
      </c>
      <c r="CX158" s="273"/>
      <c r="CY158" s="385"/>
      <c r="CZ158" s="220"/>
      <c r="DA158" s="12">
        <v>91</v>
      </c>
      <c r="DB158" s="573">
        <v>6.1998869999999995</v>
      </c>
      <c r="DC158" s="71">
        <v>3.8740009999999998</v>
      </c>
      <c r="DR158" s="273"/>
      <c r="DS158" s="385"/>
      <c r="DT158" s="220"/>
      <c r="DU158" s="12">
        <v>91</v>
      </c>
      <c r="DV158" s="573">
        <v>10.10345</v>
      </c>
      <c r="DW158" s="71">
        <v>3.7638090000000002</v>
      </c>
      <c r="EL158" s="273"/>
      <c r="EM158" s="385"/>
      <c r="EN158" s="220"/>
      <c r="EO158" s="12">
        <v>91</v>
      </c>
      <c r="EP158" s="573">
        <v>7.9529939999999995</v>
      </c>
      <c r="EQ158" s="71">
        <v>3.1179030000000001</v>
      </c>
      <c r="FF158" s="273"/>
      <c r="FG158" s="385"/>
      <c r="FH158" s="220"/>
      <c r="FI158" s="12">
        <v>91</v>
      </c>
      <c r="FJ158" s="573">
        <v>8.3396799999999995</v>
      </c>
      <c r="FK158" s="71">
        <v>6.4279099999999998</v>
      </c>
      <c r="FZ158" s="273"/>
      <c r="GA158" s="385"/>
      <c r="GB158" s="220"/>
      <c r="GC158" s="12">
        <v>91</v>
      </c>
      <c r="GD158" s="573">
        <v>11.59684</v>
      </c>
      <c r="GE158" s="71">
        <v>4.2237689999999999</v>
      </c>
      <c r="GT158" s="273"/>
      <c r="GU158" s="385"/>
      <c r="GV158" s="220"/>
      <c r="GW158" s="12">
        <v>91</v>
      </c>
      <c r="GX158" s="573">
        <v>6.7579589999999996</v>
      </c>
      <c r="GY158" s="71">
        <v>2.4037769999999998</v>
      </c>
      <c r="HN158" s="273"/>
      <c r="HO158" s="385"/>
      <c r="HP158" s="220"/>
      <c r="HQ158" s="12">
        <v>91</v>
      </c>
      <c r="HR158" s="573">
        <v>10.633030000000002</v>
      </c>
      <c r="HS158" s="71">
        <v>3.621629</v>
      </c>
      <c r="IH158" s="273"/>
      <c r="II158" s="385"/>
      <c r="IJ158" s="220"/>
      <c r="IK158" s="12">
        <v>91</v>
      </c>
      <c r="IL158" s="573">
        <v>6.1519539999999999</v>
      </c>
      <c r="IM158" s="71">
        <v>3.9959120000000001</v>
      </c>
      <c r="JB158" s="273"/>
      <c r="JC158" s="385"/>
      <c r="JD158" s="220"/>
      <c r="JE158" s="12">
        <v>91</v>
      </c>
      <c r="JF158" s="573"/>
      <c r="JG158" s="71"/>
      <c r="JV158" s="273"/>
      <c r="JW158" s="385"/>
      <c r="JX158" s="220"/>
      <c r="JY158" s="12">
        <v>91</v>
      </c>
      <c r="JZ158" s="573"/>
      <c r="KA158" s="71"/>
      <c r="KP158" s="273"/>
      <c r="KQ158" s="385"/>
      <c r="KR158" s="220"/>
      <c r="KS158" s="12">
        <v>91</v>
      </c>
      <c r="KT158" s="573"/>
      <c r="KU158" s="71"/>
      <c r="LJ158" s="273"/>
      <c r="LK158" s="385"/>
      <c r="LL158" s="220"/>
      <c r="LM158" s="12">
        <v>91</v>
      </c>
      <c r="LN158" s="573"/>
      <c r="LO158" s="71"/>
      <c r="MD158" s="273"/>
    </row>
    <row r="159" spans="1:342" ht="12.75" customHeight="1" x14ac:dyDescent="0.2">
      <c r="A159" s="494"/>
      <c r="B159" s="12">
        <v>92</v>
      </c>
      <c r="C159" s="69">
        <v>3.7602880000000001</v>
      </c>
      <c r="D159" s="70">
        <v>1.9659390000000001</v>
      </c>
      <c r="E159" s="432"/>
      <c r="F159" s="72">
        <f t="shared" si="0"/>
        <v>1.9970000000000043E-2</v>
      </c>
      <c r="G159" s="67"/>
      <c r="H159" s="67"/>
      <c r="I159" s="67"/>
      <c r="J159" s="67"/>
      <c r="K159" s="67"/>
      <c r="L159" s="67"/>
      <c r="M159" s="67"/>
      <c r="N159" s="67"/>
      <c r="O159" s="67"/>
      <c r="P159" s="67"/>
      <c r="Q159" s="67"/>
      <c r="R159" s="67"/>
      <c r="S159" s="220"/>
      <c r="T159" s="385"/>
      <c r="U159" s="220"/>
      <c r="V159" s="12">
        <v>92</v>
      </c>
      <c r="W159" s="573"/>
      <c r="X159" s="71"/>
      <c r="Y159"/>
      <c r="Z159"/>
      <c r="AA159"/>
      <c r="AB159"/>
      <c r="AC159"/>
      <c r="AD159"/>
      <c r="AE159"/>
      <c r="AF159"/>
      <c r="AG159"/>
      <c r="AH159"/>
      <c r="AI159"/>
      <c r="AJ159"/>
      <c r="AK159"/>
      <c r="AL159"/>
      <c r="AM159" s="220"/>
      <c r="AN159" s="417"/>
      <c r="AO159" s="494"/>
      <c r="AP159" s="12">
        <v>92</v>
      </c>
      <c r="AQ159" s="573">
        <v>8.0442029999999995</v>
      </c>
      <c r="AR159" s="71">
        <v>3.1419380000000001</v>
      </c>
      <c r="AS159" s="432"/>
      <c r="AT159" s="574">
        <f t="shared" si="1"/>
        <v>2.4035000000000029E-2</v>
      </c>
      <c r="AU159" s="67"/>
      <c r="AV159" s="8"/>
      <c r="AW159" s="8"/>
      <c r="AX159" s="8"/>
      <c r="AY159" s="8"/>
      <c r="AZ159" s="8"/>
      <c r="BA159" s="8"/>
      <c r="BB159" s="8"/>
      <c r="BC159" s="8"/>
      <c r="BD159" s="8"/>
      <c r="BE159" s="8"/>
      <c r="BF159" s="8"/>
      <c r="BG159" s="8"/>
      <c r="BH159" s="8"/>
      <c r="BJ159" s="273"/>
      <c r="BK159" s="385"/>
      <c r="BL159" s="494"/>
      <c r="BM159" s="12">
        <v>92</v>
      </c>
      <c r="BN159" s="573">
        <v>9.9569169999999989</v>
      </c>
      <c r="BO159" s="71">
        <v>3.4358629999999999</v>
      </c>
      <c r="CD159" s="273"/>
      <c r="CE159" s="385"/>
      <c r="CF159" s="494"/>
      <c r="CG159" s="12">
        <v>92</v>
      </c>
      <c r="CH159" s="573">
        <v>10.455170000000001</v>
      </c>
      <c r="CI159" s="71">
        <v>3.1797849999999999</v>
      </c>
      <c r="CX159" s="273"/>
      <c r="CY159" s="385"/>
      <c r="CZ159" s="220"/>
      <c r="DA159" s="12">
        <v>92</v>
      </c>
      <c r="DB159" s="573">
        <v>6.2687290000000004</v>
      </c>
      <c r="DC159" s="71">
        <v>3.9139400000000002</v>
      </c>
      <c r="DR159" s="273"/>
      <c r="DS159" s="385"/>
      <c r="DT159" s="220"/>
      <c r="DU159" s="12">
        <v>92</v>
      </c>
      <c r="DV159" s="573">
        <v>10.23265</v>
      </c>
      <c r="DW159" s="71">
        <v>3.7917909999999999</v>
      </c>
      <c r="EL159" s="273"/>
      <c r="EM159" s="385"/>
      <c r="EN159" s="220"/>
      <c r="EO159" s="12">
        <v>92</v>
      </c>
      <c r="EP159" s="573">
        <v>8.0442029999999995</v>
      </c>
      <c r="EQ159" s="71">
        <v>3.1419380000000001</v>
      </c>
      <c r="FF159" s="273"/>
      <c r="FG159" s="385"/>
      <c r="FH159" s="220"/>
      <c r="FI159" s="12">
        <v>92</v>
      </c>
      <c r="FJ159" s="573">
        <v>8.4336740000000017</v>
      </c>
      <c r="FK159" s="71">
        <v>6.4700009999999999</v>
      </c>
      <c r="FZ159" s="273"/>
      <c r="GA159" s="385"/>
      <c r="GB159" s="220"/>
      <c r="GC159" s="12">
        <v>92</v>
      </c>
      <c r="GD159" s="573">
        <v>11.737620000000001</v>
      </c>
      <c r="GE159" s="71">
        <v>4.2638879999999997</v>
      </c>
      <c r="GT159" s="273"/>
      <c r="GU159" s="385"/>
      <c r="GV159" s="220"/>
      <c r="GW159" s="12">
        <v>92</v>
      </c>
      <c r="GX159" s="573">
        <v>6.8352360000000001</v>
      </c>
      <c r="GY159" s="71">
        <v>2.4237470000000001</v>
      </c>
      <c r="HN159" s="273"/>
      <c r="HO159" s="385"/>
      <c r="HP159" s="220"/>
      <c r="HQ159" s="12">
        <v>92</v>
      </c>
      <c r="HR159" s="573">
        <v>10.76938</v>
      </c>
      <c r="HS159" s="71">
        <v>3.6456650000000002</v>
      </c>
      <c r="IH159" s="273"/>
      <c r="II159" s="385"/>
      <c r="IJ159" s="220"/>
      <c r="IK159" s="12">
        <v>92</v>
      </c>
      <c r="IL159" s="573">
        <v>6.2211259999999999</v>
      </c>
      <c r="IM159" s="71">
        <v>4.0259859999999996</v>
      </c>
      <c r="JB159" s="273"/>
      <c r="JC159" s="385"/>
      <c r="JD159" s="220"/>
      <c r="JE159" s="12">
        <v>92</v>
      </c>
      <c r="JF159" s="573"/>
      <c r="JG159" s="71"/>
      <c r="JV159" s="273"/>
      <c r="JW159" s="385"/>
      <c r="JX159" s="220"/>
      <c r="JY159" s="12">
        <v>92</v>
      </c>
      <c r="JZ159" s="573"/>
      <c r="KA159" s="71"/>
      <c r="KP159" s="273"/>
      <c r="KQ159" s="385"/>
      <c r="KR159" s="220"/>
      <c r="KS159" s="12">
        <v>92</v>
      </c>
      <c r="KT159" s="573"/>
      <c r="KU159" s="71"/>
      <c r="LJ159" s="273"/>
      <c r="LK159" s="385"/>
      <c r="LL159" s="220"/>
      <c r="LM159" s="12">
        <v>92</v>
      </c>
      <c r="LN159" s="573"/>
      <c r="LO159" s="71"/>
      <c r="MD159" s="273"/>
    </row>
    <row r="160" spans="1:342" ht="12.75" customHeight="1" x14ac:dyDescent="0.2">
      <c r="A160" s="494"/>
      <c r="B160" s="12">
        <v>93</v>
      </c>
      <c r="C160" s="69">
        <v>3.8098229999999997</v>
      </c>
      <c r="D160" s="70">
        <v>1.989914</v>
      </c>
      <c r="E160" s="432"/>
      <c r="F160" s="72">
        <f t="shared" si="0"/>
        <v>2.3974999999999858E-2</v>
      </c>
      <c r="G160" s="67"/>
      <c r="H160" s="67"/>
      <c r="I160" s="67"/>
      <c r="J160" s="67"/>
      <c r="K160" s="67"/>
      <c r="L160" s="67"/>
      <c r="M160" s="67"/>
      <c r="N160" s="67"/>
      <c r="O160" s="67"/>
      <c r="P160" s="67"/>
      <c r="Q160" s="67"/>
      <c r="R160" s="67"/>
      <c r="S160" s="220"/>
      <c r="T160" s="385"/>
      <c r="U160" s="220"/>
      <c r="V160" s="12">
        <v>93</v>
      </c>
      <c r="W160" s="573"/>
      <c r="X160" s="71"/>
      <c r="Y160"/>
      <c r="Z160"/>
      <c r="AA160"/>
      <c r="AB160"/>
      <c r="AC160"/>
      <c r="AD160"/>
      <c r="AE160"/>
      <c r="AF160"/>
      <c r="AG160"/>
      <c r="AH160"/>
      <c r="AI160"/>
      <c r="AJ160"/>
      <c r="AK160"/>
      <c r="AL160"/>
      <c r="AM160" s="220"/>
      <c r="AN160" s="417"/>
      <c r="AO160" s="494"/>
      <c r="AP160" s="12">
        <v>93</v>
      </c>
      <c r="AQ160" s="573">
        <v>8.1354449999999989</v>
      </c>
      <c r="AR160" s="71">
        <v>3.1659139999999999</v>
      </c>
      <c r="AS160" s="432"/>
      <c r="AT160" s="574">
        <f t="shared" si="1"/>
        <v>2.3975999999999775E-2</v>
      </c>
      <c r="AU160" s="67"/>
      <c r="AV160" s="8"/>
      <c r="AW160" s="8"/>
      <c r="AX160" s="8"/>
      <c r="AY160" s="8"/>
      <c r="AZ160" s="8"/>
      <c r="BA160" s="8"/>
      <c r="BB160" s="8"/>
      <c r="BC160" s="8"/>
      <c r="BD160" s="8"/>
      <c r="BE160" s="8"/>
      <c r="BF160" s="8"/>
      <c r="BG160" s="8"/>
      <c r="BH160" s="8"/>
      <c r="BJ160" s="273"/>
      <c r="BK160" s="385"/>
      <c r="BL160" s="494"/>
      <c r="BM160" s="12">
        <v>93</v>
      </c>
      <c r="BN160" s="573">
        <v>10.073090000000001</v>
      </c>
      <c r="BO160" s="71">
        <v>3.4638450000000001</v>
      </c>
      <c r="CD160" s="273"/>
      <c r="CE160" s="385"/>
      <c r="CF160" s="494"/>
      <c r="CG160" s="12">
        <v>93</v>
      </c>
      <c r="CH160" s="573">
        <v>10.570870000000001</v>
      </c>
      <c r="CI160" s="71">
        <v>3.2118319999999998</v>
      </c>
      <c r="CX160" s="273"/>
      <c r="CY160" s="385"/>
      <c r="CZ160" s="220"/>
      <c r="DA160" s="12">
        <v>93</v>
      </c>
      <c r="DB160" s="573">
        <v>6.338438</v>
      </c>
      <c r="DC160" s="71">
        <v>3.9538799999999998</v>
      </c>
      <c r="DR160" s="273"/>
      <c r="DS160" s="385"/>
      <c r="DT160" s="220"/>
      <c r="DU160" s="12">
        <v>93</v>
      </c>
      <c r="DV160" s="573">
        <v>10.362020000000001</v>
      </c>
      <c r="DW160" s="71">
        <v>3.819712</v>
      </c>
      <c r="EL160" s="273"/>
      <c r="EM160" s="385"/>
      <c r="EN160" s="220"/>
      <c r="EO160" s="12">
        <v>93</v>
      </c>
      <c r="EP160" s="573">
        <v>8.1354449999999989</v>
      </c>
      <c r="EQ160" s="71">
        <v>3.1659139999999999</v>
      </c>
      <c r="FF160" s="273"/>
      <c r="FG160" s="385"/>
      <c r="FH160" s="220"/>
      <c r="FI160" s="12">
        <v>93</v>
      </c>
      <c r="FJ160" s="573">
        <v>8.5274850000000004</v>
      </c>
      <c r="FK160" s="71">
        <v>6.5119730000000002</v>
      </c>
      <c r="FZ160" s="273"/>
      <c r="GA160" s="385"/>
      <c r="GB160" s="220"/>
      <c r="GC160" s="12">
        <v>93</v>
      </c>
      <c r="GD160" s="573">
        <v>11.87838</v>
      </c>
      <c r="GE160" s="71">
        <v>4.3038869999999996</v>
      </c>
      <c r="GT160" s="273"/>
      <c r="GU160" s="385"/>
      <c r="GV160" s="220"/>
      <c r="GW160" s="12">
        <v>93</v>
      </c>
      <c r="GX160" s="573">
        <v>6.9129179999999995</v>
      </c>
      <c r="GY160" s="71">
        <v>2.4438960000000001</v>
      </c>
      <c r="HN160" s="273"/>
      <c r="HO160" s="385"/>
      <c r="HP160" s="220"/>
      <c r="HQ160" s="12">
        <v>93</v>
      </c>
      <c r="HR160" s="573">
        <v>10.90587</v>
      </c>
      <c r="HS160" s="71">
        <v>3.6697000000000002</v>
      </c>
      <c r="IH160" s="273"/>
      <c r="II160" s="385"/>
      <c r="IJ160" s="220"/>
      <c r="IK160" s="12">
        <v>93</v>
      </c>
      <c r="IL160" s="573">
        <v>6.2900359999999997</v>
      </c>
      <c r="IM160" s="71">
        <v>4.0558209999999999</v>
      </c>
      <c r="JB160" s="273"/>
      <c r="JC160" s="385"/>
      <c r="JD160" s="220"/>
      <c r="JE160" s="12">
        <v>93</v>
      </c>
      <c r="JF160" s="573"/>
      <c r="JG160" s="71"/>
      <c r="JV160" s="273"/>
      <c r="JW160" s="385"/>
      <c r="JX160" s="220"/>
      <c r="JY160" s="12">
        <v>93</v>
      </c>
      <c r="JZ160" s="573"/>
      <c r="KA160" s="71"/>
      <c r="KP160" s="273"/>
      <c r="KQ160" s="385"/>
      <c r="KR160" s="220"/>
      <c r="KS160" s="12">
        <v>93</v>
      </c>
      <c r="KT160" s="573"/>
      <c r="KU160" s="71"/>
      <c r="LJ160" s="273"/>
      <c r="LK160" s="385"/>
      <c r="LL160" s="220"/>
      <c r="LM160" s="12">
        <v>93</v>
      </c>
      <c r="LN160" s="573"/>
      <c r="LO160" s="71"/>
      <c r="MD160" s="273"/>
    </row>
    <row r="161" spans="1:342" ht="12.75" customHeight="1" x14ac:dyDescent="0.2">
      <c r="A161" s="494"/>
      <c r="B161" s="12">
        <v>94</v>
      </c>
      <c r="C161" s="69">
        <v>3.8584149999999999</v>
      </c>
      <c r="D161" s="70">
        <v>2.0139499999999999</v>
      </c>
      <c r="E161" s="432"/>
      <c r="F161" s="72">
        <f t="shared" si="0"/>
        <v>2.4035999999999946E-2</v>
      </c>
      <c r="G161" s="67"/>
      <c r="H161" s="67"/>
      <c r="I161" s="67"/>
      <c r="J161" s="67"/>
      <c r="K161" s="67"/>
      <c r="L161" s="67"/>
      <c r="M161" s="67"/>
      <c r="N161" s="67"/>
      <c r="O161" s="67"/>
      <c r="P161" s="67"/>
      <c r="Q161" s="67"/>
      <c r="R161" s="67"/>
      <c r="S161" s="220"/>
      <c r="T161" s="385"/>
      <c r="U161" s="220"/>
      <c r="V161" s="12">
        <v>94</v>
      </c>
      <c r="W161" s="573"/>
      <c r="X161" s="71"/>
      <c r="Y161"/>
      <c r="Z161"/>
      <c r="AA161"/>
      <c r="AB161"/>
      <c r="AC161"/>
      <c r="AD161"/>
      <c r="AE161"/>
      <c r="AF161"/>
      <c r="AG161"/>
      <c r="AH161"/>
      <c r="AI161"/>
      <c r="AJ161"/>
      <c r="AK161"/>
      <c r="AL161"/>
      <c r="AM161" s="220"/>
      <c r="AN161" s="417"/>
      <c r="AO161" s="494"/>
      <c r="AP161" s="12">
        <v>94</v>
      </c>
      <c r="AQ161" s="573">
        <v>8.2271140000000003</v>
      </c>
      <c r="AR161" s="71">
        <v>3.1898900000000001</v>
      </c>
      <c r="AS161" s="432"/>
      <c r="AT161" s="574">
        <f t="shared" si="1"/>
        <v>2.3976000000000219E-2</v>
      </c>
      <c r="AU161" s="67"/>
      <c r="AV161" s="8"/>
      <c r="AW161" s="8"/>
      <c r="AX161" s="8"/>
      <c r="AY161" s="8"/>
      <c r="AZ161" s="8"/>
      <c r="BA161" s="8"/>
      <c r="BB161" s="8"/>
      <c r="BC161" s="8"/>
      <c r="BD161" s="8"/>
      <c r="BE161" s="8"/>
      <c r="BF161" s="8"/>
      <c r="BG161" s="8"/>
      <c r="BH161" s="8"/>
      <c r="BJ161" s="273"/>
      <c r="BK161" s="385"/>
      <c r="BL161" s="494"/>
      <c r="BM161" s="12">
        <v>94</v>
      </c>
      <c r="BN161" s="573">
        <v>10.18905</v>
      </c>
      <c r="BO161" s="71">
        <v>3.4918260000000001</v>
      </c>
      <c r="CD161" s="273"/>
      <c r="CE161" s="385"/>
      <c r="CF161" s="494"/>
      <c r="CG161" s="12">
        <v>94</v>
      </c>
      <c r="CH161" s="573">
        <v>10.686530000000001</v>
      </c>
      <c r="CI161" s="71">
        <v>3.2438199999999999</v>
      </c>
      <c r="CX161" s="273"/>
      <c r="CY161" s="385"/>
      <c r="CZ161" s="220"/>
      <c r="DA161" s="12">
        <v>94</v>
      </c>
      <c r="DB161" s="573">
        <v>6.4074620000000007</v>
      </c>
      <c r="DC161" s="71">
        <v>3.9939990000000001</v>
      </c>
      <c r="DR161" s="273"/>
      <c r="DS161" s="385"/>
      <c r="DT161" s="220"/>
      <c r="DU161" s="12">
        <v>94</v>
      </c>
      <c r="DV161" s="573">
        <v>10.491209999999999</v>
      </c>
      <c r="DW161" s="71">
        <v>3.847753</v>
      </c>
      <c r="EL161" s="273"/>
      <c r="EM161" s="385"/>
      <c r="EN161" s="220"/>
      <c r="EO161" s="12">
        <v>94</v>
      </c>
      <c r="EP161" s="573">
        <v>8.2271140000000003</v>
      </c>
      <c r="EQ161" s="71">
        <v>3.1898900000000001</v>
      </c>
      <c r="FF161" s="273"/>
      <c r="FG161" s="385"/>
      <c r="FH161" s="220"/>
      <c r="FI161" s="12">
        <v>94</v>
      </c>
      <c r="FJ161" s="573">
        <v>8.6208220000000004</v>
      </c>
      <c r="FK161" s="71">
        <v>6.5538860000000003</v>
      </c>
      <c r="FZ161" s="273"/>
      <c r="GA161" s="385"/>
      <c r="GB161" s="220"/>
      <c r="GC161" s="12">
        <v>94</v>
      </c>
      <c r="GD161" s="573">
        <v>12.01769</v>
      </c>
      <c r="GE161" s="71">
        <v>4.3436469999999998</v>
      </c>
      <c r="GT161" s="273"/>
      <c r="GU161" s="385"/>
      <c r="GV161" s="220"/>
      <c r="GW161" s="12">
        <v>94</v>
      </c>
      <c r="GX161" s="573">
        <v>6.9907149999999998</v>
      </c>
      <c r="GY161" s="71">
        <v>2.4638059999999999</v>
      </c>
      <c r="HN161" s="273"/>
      <c r="HO161" s="385"/>
      <c r="HP161" s="220"/>
      <c r="HQ161" s="12">
        <v>94</v>
      </c>
      <c r="HR161" s="573">
        <v>11.04266</v>
      </c>
      <c r="HS161" s="71">
        <v>3.693676</v>
      </c>
      <c r="IH161" s="273"/>
      <c r="II161" s="385"/>
      <c r="IJ161" s="220"/>
      <c r="IK161" s="12">
        <v>94</v>
      </c>
      <c r="IL161" s="573">
        <v>6.3597169999999998</v>
      </c>
      <c r="IM161" s="71">
        <v>4.0858949999999998</v>
      </c>
      <c r="JB161" s="273"/>
      <c r="JC161" s="385"/>
      <c r="JD161" s="220"/>
      <c r="JE161" s="12">
        <v>94</v>
      </c>
      <c r="JF161" s="573"/>
      <c r="JG161" s="71"/>
      <c r="JV161" s="273"/>
      <c r="JW161" s="385"/>
      <c r="JX161" s="220"/>
      <c r="JY161" s="12">
        <v>94</v>
      </c>
      <c r="JZ161" s="573"/>
      <c r="KA161" s="71"/>
      <c r="KP161" s="273"/>
      <c r="KQ161" s="385"/>
      <c r="KR161" s="220"/>
      <c r="KS161" s="12">
        <v>94</v>
      </c>
      <c r="KT161" s="573"/>
      <c r="KU161" s="71"/>
      <c r="LJ161" s="273"/>
      <c r="LK161" s="385"/>
      <c r="LL161" s="220"/>
      <c r="LM161" s="12">
        <v>94</v>
      </c>
      <c r="LN161" s="573"/>
      <c r="LO161" s="71"/>
      <c r="MD161" s="273"/>
    </row>
    <row r="162" spans="1:342" ht="12.75" customHeight="1" x14ac:dyDescent="0.2">
      <c r="A162" s="494"/>
      <c r="B162" s="12">
        <v>95</v>
      </c>
      <c r="C162" s="69">
        <v>3.9070960000000001</v>
      </c>
      <c r="D162" s="70">
        <v>2.037925</v>
      </c>
      <c r="E162" s="432"/>
      <c r="F162" s="72">
        <f t="shared" si="0"/>
        <v>2.397500000000008E-2</v>
      </c>
      <c r="G162" s="67"/>
      <c r="H162" s="67"/>
      <c r="I162" s="67"/>
      <c r="J162" s="67"/>
      <c r="K162" s="67"/>
      <c r="L162" s="67"/>
      <c r="M162" s="67"/>
      <c r="N162" s="67"/>
      <c r="O162" s="67"/>
      <c r="P162" s="67"/>
      <c r="Q162" s="67"/>
      <c r="R162" s="67"/>
      <c r="S162" s="220"/>
      <c r="T162" s="385"/>
      <c r="U162" s="220"/>
      <c r="V162" s="12">
        <v>95</v>
      </c>
      <c r="W162" s="573"/>
      <c r="X162" s="71"/>
      <c r="Y162"/>
      <c r="Z162"/>
      <c r="AA162"/>
      <c r="AB162"/>
      <c r="AC162"/>
      <c r="AD162"/>
      <c r="AE162"/>
      <c r="AF162"/>
      <c r="AG162"/>
      <c r="AH162"/>
      <c r="AI162"/>
      <c r="AJ162"/>
      <c r="AK162"/>
      <c r="AL162"/>
      <c r="AM162" s="220"/>
      <c r="AN162" s="417"/>
      <c r="AO162" s="494"/>
      <c r="AP162" s="12">
        <v>95</v>
      </c>
      <c r="AQ162" s="573">
        <v>8.3180599999999991</v>
      </c>
      <c r="AR162" s="71">
        <v>3.2138650000000002</v>
      </c>
      <c r="AS162" s="432"/>
      <c r="AT162" s="574">
        <f t="shared" si="1"/>
        <v>2.397500000000008E-2</v>
      </c>
      <c r="AU162" s="67"/>
      <c r="AV162" s="8"/>
      <c r="AW162" s="8"/>
      <c r="AX162" s="8"/>
      <c r="AY162" s="8"/>
      <c r="AZ162" s="8"/>
      <c r="BA162" s="8"/>
      <c r="BB162" s="8"/>
      <c r="BC162" s="8"/>
      <c r="BD162" s="8"/>
      <c r="BE162" s="8"/>
      <c r="BF162" s="8"/>
      <c r="BG162" s="8"/>
      <c r="BH162" s="8"/>
      <c r="BJ162" s="273"/>
      <c r="BK162" s="385"/>
      <c r="BL162" s="494"/>
      <c r="BM162" s="12">
        <v>95</v>
      </c>
      <c r="BN162" s="573">
        <v>10.30584</v>
      </c>
      <c r="BO162" s="71">
        <v>3.5199280000000002</v>
      </c>
      <c r="CD162" s="273"/>
      <c r="CE162" s="385"/>
      <c r="CF162" s="494"/>
      <c r="CG162" s="12">
        <v>95</v>
      </c>
      <c r="CH162" s="573">
        <v>10.802200000000001</v>
      </c>
      <c r="CI162" s="71">
        <v>3.2758069999999999</v>
      </c>
      <c r="CX162" s="273"/>
      <c r="CY162" s="385"/>
      <c r="CZ162" s="220"/>
      <c r="DA162" s="12">
        <v>95</v>
      </c>
      <c r="DB162" s="573">
        <v>6.475975</v>
      </c>
      <c r="DC162" s="71">
        <v>4.0339980000000004</v>
      </c>
      <c r="DR162" s="273"/>
      <c r="DS162" s="385"/>
      <c r="DT162" s="220"/>
      <c r="DU162" s="12">
        <v>95</v>
      </c>
      <c r="DV162" s="573">
        <v>10.621450000000001</v>
      </c>
      <c r="DW162" s="71">
        <v>3.8757950000000001</v>
      </c>
      <c r="EL162" s="273"/>
      <c r="EM162" s="385"/>
      <c r="EN162" s="220"/>
      <c r="EO162" s="12">
        <v>95</v>
      </c>
      <c r="EP162" s="573">
        <v>8.3180599999999991</v>
      </c>
      <c r="EQ162" s="71">
        <v>3.2138650000000002</v>
      </c>
      <c r="FF162" s="273"/>
      <c r="FG162" s="385"/>
      <c r="FH162" s="220"/>
      <c r="FI162" s="12">
        <v>95</v>
      </c>
      <c r="FJ162" s="573">
        <v>8.7142780000000002</v>
      </c>
      <c r="FK162" s="71">
        <v>6.5958579999999998</v>
      </c>
      <c r="FZ162" s="273"/>
      <c r="GA162" s="385"/>
      <c r="GB162" s="220"/>
      <c r="GC162" s="12">
        <v>95</v>
      </c>
      <c r="GD162" s="573">
        <v>12.159559999999999</v>
      </c>
      <c r="GE162" s="71">
        <v>4.3837659999999996</v>
      </c>
      <c r="GT162" s="273"/>
      <c r="GU162" s="385"/>
      <c r="GV162" s="220"/>
      <c r="GW162" s="12">
        <v>95</v>
      </c>
      <c r="GX162" s="573">
        <v>7.0677299999999992</v>
      </c>
      <c r="GY162" s="71">
        <v>2.4837760000000002</v>
      </c>
      <c r="HN162" s="273"/>
      <c r="HO162" s="385"/>
      <c r="HP162" s="220"/>
      <c r="HQ162" s="12">
        <v>95</v>
      </c>
      <c r="HR162" s="573">
        <v>11.17939</v>
      </c>
      <c r="HS162" s="71">
        <v>3.717711</v>
      </c>
      <c r="IH162" s="273"/>
      <c r="II162" s="385"/>
      <c r="IJ162" s="220"/>
      <c r="IK162" s="12">
        <v>95</v>
      </c>
      <c r="IL162" s="573">
        <v>6.4288090000000002</v>
      </c>
      <c r="IM162" s="71">
        <v>4.1159689999999998</v>
      </c>
      <c r="JB162" s="273"/>
      <c r="JC162" s="385"/>
      <c r="JD162" s="220"/>
      <c r="JE162" s="12">
        <v>95</v>
      </c>
      <c r="JF162" s="573"/>
      <c r="JG162" s="71"/>
      <c r="JV162" s="273"/>
      <c r="JW162" s="385"/>
      <c r="JX162" s="220"/>
      <c r="JY162" s="12">
        <v>95</v>
      </c>
      <c r="JZ162" s="573"/>
      <c r="KA162" s="71"/>
      <c r="KP162" s="273"/>
      <c r="KQ162" s="385"/>
      <c r="KR162" s="220"/>
      <c r="KS162" s="12">
        <v>95</v>
      </c>
      <c r="KT162" s="573"/>
      <c r="KU162" s="71"/>
      <c r="LJ162" s="273"/>
      <c r="LK162" s="385"/>
      <c r="LL162" s="220"/>
      <c r="LM162" s="12">
        <v>95</v>
      </c>
      <c r="LN162" s="573"/>
      <c r="LO162" s="71"/>
      <c r="MD162" s="273"/>
    </row>
    <row r="163" spans="1:342" ht="12.75" customHeight="1" x14ac:dyDescent="0.2">
      <c r="A163" s="494"/>
      <c r="B163" s="12">
        <v>96</v>
      </c>
      <c r="C163" s="69">
        <v>3.954761</v>
      </c>
      <c r="D163" s="70">
        <v>2.0619010000000002</v>
      </c>
      <c r="E163" s="432"/>
      <c r="F163" s="72">
        <f t="shared" si="0"/>
        <v>2.3976000000000219E-2</v>
      </c>
      <c r="G163" s="67"/>
      <c r="H163" s="67"/>
      <c r="I163" s="67"/>
      <c r="J163" s="67"/>
      <c r="K163" s="67"/>
      <c r="L163" s="67"/>
      <c r="M163" s="67"/>
      <c r="N163" s="67"/>
      <c r="O163" s="67"/>
      <c r="P163" s="67"/>
      <c r="Q163" s="67"/>
      <c r="R163" s="67"/>
      <c r="S163" s="220"/>
      <c r="T163" s="385"/>
      <c r="U163" s="220"/>
      <c r="V163" s="12">
        <v>96</v>
      </c>
      <c r="W163" s="573"/>
      <c r="X163" s="71"/>
      <c r="Y163"/>
      <c r="Z163"/>
      <c r="AA163"/>
      <c r="AB163"/>
      <c r="AC163"/>
      <c r="AD163"/>
      <c r="AE163"/>
      <c r="AF163"/>
      <c r="AG163"/>
      <c r="AH163"/>
      <c r="AI163"/>
      <c r="AJ163"/>
      <c r="AK163"/>
      <c r="AL163"/>
      <c r="AM163" s="220"/>
      <c r="AN163" s="417"/>
      <c r="AO163" s="494"/>
      <c r="AP163" s="12">
        <v>96</v>
      </c>
      <c r="AQ163" s="573">
        <v>8.408843000000001</v>
      </c>
      <c r="AR163" s="71">
        <v>3.237841</v>
      </c>
      <c r="AS163" s="432"/>
      <c r="AT163" s="574">
        <f t="shared" si="1"/>
        <v>2.3975999999999775E-2</v>
      </c>
      <c r="AU163" s="67"/>
      <c r="AV163" s="8"/>
      <c r="AW163" s="8"/>
      <c r="AX163" s="8"/>
      <c r="AY163" s="8"/>
      <c r="AZ163" s="8"/>
      <c r="BA163" s="8"/>
      <c r="BB163" s="8"/>
      <c r="BC163" s="8"/>
      <c r="BD163" s="8"/>
      <c r="BE163" s="8"/>
      <c r="BF163" s="8"/>
      <c r="BG163" s="8"/>
      <c r="BH163" s="8"/>
      <c r="BJ163" s="273"/>
      <c r="BK163" s="385"/>
      <c r="BL163" s="494"/>
      <c r="BM163" s="12">
        <v>96</v>
      </c>
      <c r="BN163" s="573">
        <v>10.422709999999999</v>
      </c>
      <c r="BO163" s="71">
        <v>3.5478489999999998</v>
      </c>
      <c r="CD163" s="273"/>
      <c r="CE163" s="385"/>
      <c r="CF163" s="494"/>
      <c r="CG163" s="12">
        <v>96</v>
      </c>
      <c r="CH163" s="573">
        <v>10.917</v>
      </c>
      <c r="CI163" s="71">
        <v>3.3078539999999998</v>
      </c>
      <c r="CX163" s="273"/>
      <c r="CY163" s="385"/>
      <c r="CZ163" s="220"/>
      <c r="DA163" s="12">
        <v>96</v>
      </c>
      <c r="DB163" s="573">
        <v>6.5442099999999996</v>
      </c>
      <c r="DC163" s="71">
        <v>4.0738770000000004</v>
      </c>
      <c r="DR163" s="273"/>
      <c r="DS163" s="385"/>
      <c r="DT163" s="220"/>
      <c r="DU163" s="12">
        <v>96</v>
      </c>
      <c r="DV163" s="573">
        <v>10.750969999999999</v>
      </c>
      <c r="DW163" s="71">
        <v>3.9037760000000001</v>
      </c>
      <c r="EL163" s="273"/>
      <c r="EM163" s="385"/>
      <c r="EN163" s="220"/>
      <c r="EO163" s="12">
        <v>96</v>
      </c>
      <c r="EP163" s="573">
        <v>8.408843000000001</v>
      </c>
      <c r="EQ163" s="71">
        <v>3.237841</v>
      </c>
      <c r="FF163" s="273"/>
      <c r="FG163" s="385"/>
      <c r="FH163" s="220"/>
      <c r="FI163" s="12">
        <v>96</v>
      </c>
      <c r="FJ163" s="573">
        <v>8.8083099999999988</v>
      </c>
      <c r="FK163" s="71">
        <v>6.63795</v>
      </c>
      <c r="FZ163" s="273"/>
      <c r="GA163" s="385"/>
      <c r="GB163" s="220"/>
      <c r="GC163" s="12">
        <v>96</v>
      </c>
      <c r="GD163" s="573">
        <v>12.300660000000001</v>
      </c>
      <c r="GE163" s="71">
        <v>4.4238850000000003</v>
      </c>
      <c r="GT163" s="273"/>
      <c r="GU163" s="385"/>
      <c r="GV163" s="220"/>
      <c r="GW163" s="12">
        <v>96</v>
      </c>
      <c r="GX163" s="573">
        <v>7.1452280000000004</v>
      </c>
      <c r="GY163" s="71">
        <v>2.503924</v>
      </c>
      <c r="HN163" s="273"/>
      <c r="HO163" s="385"/>
      <c r="HP163" s="220"/>
      <c r="HQ163" s="12">
        <v>96</v>
      </c>
      <c r="HR163" s="573">
        <v>11.316280000000001</v>
      </c>
      <c r="HS163" s="71">
        <v>3.7416870000000002</v>
      </c>
      <c r="IH163" s="273"/>
      <c r="II163" s="385"/>
      <c r="IJ163" s="220"/>
      <c r="IK163" s="12">
        <v>96</v>
      </c>
      <c r="IL163" s="573">
        <v>6.4973220000000005</v>
      </c>
      <c r="IM163" s="71">
        <v>4.1458640000000004</v>
      </c>
      <c r="JB163" s="273"/>
      <c r="JC163" s="385"/>
      <c r="JD163" s="220"/>
      <c r="JE163" s="12">
        <v>96</v>
      </c>
      <c r="JF163" s="573"/>
      <c r="JG163" s="71"/>
      <c r="JV163" s="273"/>
      <c r="JW163" s="385"/>
      <c r="JX163" s="220"/>
      <c r="JY163" s="12">
        <v>96</v>
      </c>
      <c r="JZ163" s="573"/>
      <c r="KA163" s="71"/>
      <c r="KP163" s="273"/>
      <c r="KQ163" s="385"/>
      <c r="KR163" s="220"/>
      <c r="KS163" s="12">
        <v>96</v>
      </c>
      <c r="KT163" s="573"/>
      <c r="KU163" s="71"/>
      <c r="LJ163" s="273"/>
      <c r="LK163" s="385"/>
      <c r="LL163" s="220"/>
      <c r="LM163" s="12">
        <v>96</v>
      </c>
      <c r="LN163" s="573"/>
      <c r="LO163" s="71"/>
      <c r="MD163" s="273"/>
    </row>
    <row r="164" spans="1:342" ht="12.75" customHeight="1" x14ac:dyDescent="0.2">
      <c r="A164" s="494"/>
      <c r="B164" s="12">
        <v>97</v>
      </c>
      <c r="C164" s="69">
        <v>4.0023260000000001</v>
      </c>
      <c r="D164" s="70">
        <v>2.0859359999999998</v>
      </c>
      <c r="E164" s="432"/>
      <c r="F164" s="72">
        <f t="shared" si="0"/>
        <v>2.4034999999999584E-2</v>
      </c>
      <c r="G164" s="67"/>
      <c r="H164" s="67"/>
      <c r="I164" s="67"/>
      <c r="J164" s="67"/>
      <c r="K164" s="67"/>
      <c r="L164" s="67"/>
      <c r="M164" s="67"/>
      <c r="N164" s="67"/>
      <c r="O164" s="67"/>
      <c r="P164" s="67"/>
      <c r="Q164" s="67"/>
      <c r="R164" s="67"/>
      <c r="S164" s="220"/>
      <c r="T164" s="385"/>
      <c r="U164" s="220"/>
      <c r="V164" s="12">
        <v>97</v>
      </c>
      <c r="W164" s="573"/>
      <c r="X164" s="71"/>
      <c r="Y164"/>
      <c r="Z164"/>
      <c r="AA164"/>
      <c r="AB164"/>
      <c r="AC164"/>
      <c r="AD164"/>
      <c r="AE164"/>
      <c r="AF164"/>
      <c r="AG164"/>
      <c r="AH164"/>
      <c r="AI164"/>
      <c r="AJ164"/>
      <c r="AK164"/>
      <c r="AL164"/>
      <c r="AM164" s="220"/>
      <c r="AN164" s="417"/>
      <c r="AO164" s="494"/>
      <c r="AP164" s="12">
        <v>97</v>
      </c>
      <c r="AQ164" s="573">
        <v>8.5000099999999996</v>
      </c>
      <c r="AR164" s="71">
        <v>3.261876</v>
      </c>
      <c r="AS164" s="432"/>
      <c r="AT164" s="574">
        <f t="shared" si="1"/>
        <v>2.4035000000000029E-2</v>
      </c>
      <c r="AU164" s="67"/>
      <c r="AV164" s="8"/>
      <c r="AW164" s="8"/>
      <c r="AX164" s="8"/>
      <c r="AY164" s="8"/>
      <c r="AZ164" s="8"/>
      <c r="BA164" s="8"/>
      <c r="BB164" s="8"/>
      <c r="BC164" s="8"/>
      <c r="BD164" s="8"/>
      <c r="BE164" s="8"/>
      <c r="BF164" s="8"/>
      <c r="BG164" s="8"/>
      <c r="BH164" s="8"/>
      <c r="BJ164" s="273"/>
      <c r="BK164" s="385"/>
      <c r="BL164" s="494"/>
      <c r="BM164" s="12">
        <v>97</v>
      </c>
      <c r="BN164" s="573">
        <v>10.538740000000001</v>
      </c>
      <c r="BO164" s="71">
        <v>3.5758899999999998</v>
      </c>
      <c r="CD164" s="273"/>
      <c r="CE164" s="385"/>
      <c r="CF164" s="494"/>
      <c r="CG164" s="12">
        <v>97</v>
      </c>
      <c r="CH164" s="573">
        <v>11.032780000000001</v>
      </c>
      <c r="CI164" s="71">
        <v>3.3398409999999998</v>
      </c>
      <c r="CX164" s="273"/>
      <c r="CY164" s="385"/>
      <c r="CZ164" s="220"/>
      <c r="DA164" s="12">
        <v>97</v>
      </c>
      <c r="DB164" s="573">
        <v>6.612965</v>
      </c>
      <c r="DC164" s="71">
        <v>4.1139359999999998</v>
      </c>
      <c r="DR164" s="273"/>
      <c r="DS164" s="385"/>
      <c r="DT164" s="220"/>
      <c r="DU164" s="12">
        <v>97</v>
      </c>
      <c r="DV164" s="573">
        <v>10.879770000000001</v>
      </c>
      <c r="DW164" s="71">
        <v>3.9317579999999999</v>
      </c>
      <c r="EL164" s="273"/>
      <c r="EM164" s="385"/>
      <c r="EN164" s="220"/>
      <c r="EO164" s="12">
        <v>97</v>
      </c>
      <c r="EP164" s="573">
        <v>8.5000099999999996</v>
      </c>
      <c r="EQ164" s="71">
        <v>3.261876</v>
      </c>
      <c r="FF164" s="273"/>
      <c r="FG164" s="385"/>
      <c r="FH164" s="220"/>
      <c r="FI164" s="12">
        <v>97</v>
      </c>
      <c r="FJ164" s="573">
        <v>8.901662</v>
      </c>
      <c r="FK164" s="71">
        <v>6.6799220000000004</v>
      </c>
      <c r="FZ164" s="273"/>
      <c r="GA164" s="385"/>
      <c r="GB164" s="220"/>
      <c r="GC164" s="12">
        <v>97</v>
      </c>
      <c r="GD164" s="573">
        <v>12.440760000000001</v>
      </c>
      <c r="GE164" s="71">
        <v>4.4637650000000004</v>
      </c>
      <c r="GT164" s="273"/>
      <c r="GU164" s="385"/>
      <c r="GV164" s="220"/>
      <c r="GW164" s="12">
        <v>97</v>
      </c>
      <c r="GX164" s="573">
        <v>7.2225870000000008</v>
      </c>
      <c r="GY164" s="71">
        <v>2.5238939999999999</v>
      </c>
      <c r="HN164" s="273"/>
      <c r="HO164" s="385"/>
      <c r="HP164" s="220"/>
      <c r="HQ164" s="12">
        <v>97</v>
      </c>
      <c r="HR164" s="573">
        <v>11.453860000000001</v>
      </c>
      <c r="HS164" s="71">
        <v>3.7657219999999998</v>
      </c>
      <c r="IH164" s="273"/>
      <c r="II164" s="385"/>
      <c r="IJ164" s="220"/>
      <c r="IK164" s="12">
        <v>97</v>
      </c>
      <c r="IL164" s="573">
        <v>6.5651479999999998</v>
      </c>
      <c r="IM164" s="71">
        <v>4.1758179999999996</v>
      </c>
      <c r="JB164" s="273"/>
      <c r="JC164" s="385"/>
      <c r="JD164" s="220"/>
      <c r="JE164" s="12">
        <v>97</v>
      </c>
      <c r="JF164" s="573"/>
      <c r="JG164" s="71"/>
      <c r="JV164" s="273"/>
      <c r="JW164" s="385"/>
      <c r="JX164" s="220"/>
      <c r="JY164" s="12">
        <v>97</v>
      </c>
      <c r="JZ164" s="573"/>
      <c r="KA164" s="71"/>
      <c r="KP164" s="273"/>
      <c r="KQ164" s="385"/>
      <c r="KR164" s="220"/>
      <c r="KS164" s="12">
        <v>97</v>
      </c>
      <c r="KT164" s="573"/>
      <c r="KU164" s="71"/>
      <c r="LJ164" s="273"/>
      <c r="LK164" s="385"/>
      <c r="LL164" s="220"/>
      <c r="LM164" s="12">
        <v>97</v>
      </c>
      <c r="LN164" s="573"/>
      <c r="LO164" s="71"/>
      <c r="MD164" s="273"/>
    </row>
    <row r="165" spans="1:342" ht="12.75" customHeight="1" x14ac:dyDescent="0.2">
      <c r="A165" s="494"/>
      <c r="B165" s="12">
        <v>98</v>
      </c>
      <c r="C165" s="69">
        <v>4.0483020000000005</v>
      </c>
      <c r="D165" s="70">
        <v>2.1100310000000002</v>
      </c>
      <c r="E165" s="432"/>
      <c r="F165" s="72">
        <f t="shared" si="0"/>
        <v>2.4095000000000422E-2</v>
      </c>
      <c r="G165" s="67"/>
      <c r="H165" s="67"/>
      <c r="I165" s="67"/>
      <c r="J165" s="67"/>
      <c r="K165" s="67"/>
      <c r="L165" s="67"/>
      <c r="M165" s="67"/>
      <c r="N165" s="67"/>
      <c r="O165" s="67"/>
      <c r="P165" s="67"/>
      <c r="Q165" s="67"/>
      <c r="R165" s="67"/>
      <c r="S165" s="220"/>
      <c r="T165" s="385"/>
      <c r="U165" s="220"/>
      <c r="V165" s="12">
        <v>98</v>
      </c>
      <c r="W165" s="573"/>
      <c r="X165" s="71"/>
      <c r="Y165"/>
      <c r="Z165"/>
      <c r="AA165"/>
      <c r="AB165"/>
      <c r="AC165"/>
      <c r="AD165"/>
      <c r="AE165"/>
      <c r="AF165"/>
      <c r="AG165"/>
      <c r="AH165"/>
      <c r="AI165"/>
      <c r="AJ165"/>
      <c r="AK165"/>
      <c r="AL165"/>
      <c r="AM165" s="220"/>
      <c r="AN165" s="417"/>
      <c r="AO165" s="494"/>
      <c r="AP165" s="12">
        <v>98</v>
      </c>
      <c r="AQ165" s="573">
        <v>8.5908169999999995</v>
      </c>
      <c r="AR165" s="71">
        <v>3.2858520000000002</v>
      </c>
      <c r="AS165" s="432"/>
      <c r="AT165" s="574">
        <f t="shared" si="1"/>
        <v>2.3976000000000219E-2</v>
      </c>
      <c r="AU165" s="67"/>
      <c r="AV165" s="8"/>
      <c r="AW165" s="8"/>
      <c r="AX165" s="8"/>
      <c r="AY165" s="8"/>
      <c r="AZ165" s="8"/>
      <c r="BA165" s="8"/>
      <c r="BB165" s="8"/>
      <c r="BC165" s="8"/>
      <c r="BD165" s="8"/>
      <c r="BE165" s="8"/>
      <c r="BF165" s="8"/>
      <c r="BG165" s="8"/>
      <c r="BH165" s="8"/>
      <c r="BJ165" s="273"/>
      <c r="BK165" s="385"/>
      <c r="BL165" s="494"/>
      <c r="BM165" s="12">
        <v>98</v>
      </c>
      <c r="BN165" s="573">
        <v>10.65483</v>
      </c>
      <c r="BO165" s="71">
        <v>3.603872</v>
      </c>
      <c r="CD165" s="273"/>
      <c r="CE165" s="385"/>
      <c r="CF165" s="494"/>
      <c r="CG165" s="12">
        <v>98</v>
      </c>
      <c r="CH165" s="573">
        <v>11.14668</v>
      </c>
      <c r="CI165" s="71">
        <v>3.3717090000000001</v>
      </c>
      <c r="CX165" s="273"/>
      <c r="CY165" s="385"/>
      <c r="CZ165" s="220"/>
      <c r="DA165" s="12">
        <v>98</v>
      </c>
      <c r="DB165" s="573">
        <v>6.6814300000000006</v>
      </c>
      <c r="DC165" s="71">
        <v>4.1539359999999999</v>
      </c>
      <c r="DR165" s="273"/>
      <c r="DS165" s="385"/>
      <c r="DT165" s="220"/>
      <c r="DU165" s="12">
        <v>98</v>
      </c>
      <c r="DV165" s="573">
        <v>11.00901</v>
      </c>
      <c r="DW165" s="71">
        <v>3.9597989999999998</v>
      </c>
      <c r="EL165" s="273"/>
      <c r="EM165" s="385"/>
      <c r="EN165" s="220"/>
      <c r="EO165" s="12">
        <v>98</v>
      </c>
      <c r="EP165" s="573">
        <v>8.5908169999999995</v>
      </c>
      <c r="EQ165" s="71">
        <v>3.2858520000000002</v>
      </c>
      <c r="FF165" s="273"/>
      <c r="FG165" s="385"/>
      <c r="FH165" s="220"/>
      <c r="FI165" s="12">
        <v>98</v>
      </c>
      <c r="FJ165" s="573">
        <v>8.9959030000000002</v>
      </c>
      <c r="FK165" s="71">
        <v>6.7219540000000002</v>
      </c>
      <c r="FZ165" s="273"/>
      <c r="GA165" s="385"/>
      <c r="GB165" s="220"/>
      <c r="GC165" s="12">
        <v>98</v>
      </c>
      <c r="GD165" s="573">
        <v>12.581389999999999</v>
      </c>
      <c r="GE165" s="71">
        <v>4.5037640000000003</v>
      </c>
      <c r="GT165" s="273"/>
      <c r="GU165" s="385"/>
      <c r="GV165" s="220"/>
      <c r="GW165" s="12">
        <v>98</v>
      </c>
      <c r="GX165" s="573">
        <v>7.3000259999999999</v>
      </c>
      <c r="GY165" s="71">
        <v>2.5438040000000002</v>
      </c>
      <c r="HN165" s="273"/>
      <c r="HO165" s="385"/>
      <c r="HP165" s="220"/>
      <c r="HQ165" s="12">
        <v>98</v>
      </c>
      <c r="HR165" s="573">
        <v>11.59036</v>
      </c>
      <c r="HS165" s="71">
        <v>3.789698</v>
      </c>
      <c r="IH165" s="273"/>
      <c r="II165" s="385"/>
      <c r="IJ165" s="220"/>
      <c r="IK165" s="12">
        <v>98</v>
      </c>
      <c r="IL165" s="573">
        <v>6.6340719999999997</v>
      </c>
      <c r="IM165" s="71">
        <v>4.2058929999999997</v>
      </c>
      <c r="JB165" s="273"/>
      <c r="JC165" s="385"/>
      <c r="JD165" s="220"/>
      <c r="JE165" s="12">
        <v>98</v>
      </c>
      <c r="JF165" s="573"/>
      <c r="JG165" s="71"/>
      <c r="JV165" s="273"/>
      <c r="JW165" s="385"/>
      <c r="JX165" s="220"/>
      <c r="JY165" s="12">
        <v>98</v>
      </c>
      <c r="JZ165" s="573"/>
      <c r="KA165" s="71"/>
      <c r="KP165" s="273"/>
      <c r="KQ165" s="385"/>
      <c r="KR165" s="220"/>
      <c r="KS165" s="12">
        <v>98</v>
      </c>
      <c r="KT165" s="573"/>
      <c r="KU165" s="71"/>
      <c r="LJ165" s="273"/>
      <c r="LK165" s="385"/>
      <c r="LL165" s="220"/>
      <c r="LM165" s="12">
        <v>98</v>
      </c>
      <c r="LN165" s="573"/>
      <c r="LO165" s="71"/>
      <c r="MD165" s="273"/>
    </row>
    <row r="166" spans="1:342" ht="12.75" customHeight="1" x14ac:dyDescent="0.2">
      <c r="A166" s="494"/>
      <c r="B166" s="12">
        <v>99</v>
      </c>
      <c r="C166" s="69">
        <v>4.0943310000000004</v>
      </c>
      <c r="D166" s="70">
        <v>2.134007</v>
      </c>
      <c r="E166" s="432"/>
      <c r="F166" s="72">
        <f t="shared" si="0"/>
        <v>2.3975999999999775E-2</v>
      </c>
      <c r="G166" s="67"/>
      <c r="H166" s="67"/>
      <c r="I166" s="67"/>
      <c r="J166" s="67"/>
      <c r="K166" s="67"/>
      <c r="L166" s="67"/>
      <c r="M166" s="67"/>
      <c r="N166" s="67"/>
      <c r="O166" s="67"/>
      <c r="P166" s="67"/>
      <c r="Q166" s="67"/>
      <c r="R166" s="67"/>
      <c r="S166" s="220"/>
      <c r="T166" s="385"/>
      <c r="U166" s="220"/>
      <c r="V166" s="12">
        <v>99</v>
      </c>
      <c r="W166" s="573"/>
      <c r="X166" s="71"/>
      <c r="Y166"/>
      <c r="Z166"/>
      <c r="AA166"/>
      <c r="AB166"/>
      <c r="AC166"/>
      <c r="AD166"/>
      <c r="AE166"/>
      <c r="AF166"/>
      <c r="AG166"/>
      <c r="AH166"/>
      <c r="AI166"/>
      <c r="AJ166"/>
      <c r="AK166"/>
      <c r="AL166"/>
      <c r="AM166" s="220"/>
      <c r="AN166" s="417"/>
      <c r="AO166" s="494"/>
      <c r="AP166" s="12">
        <v>99</v>
      </c>
      <c r="AQ166" s="573">
        <v>8.6823490000000003</v>
      </c>
      <c r="AR166" s="71">
        <v>3.3097669999999999</v>
      </c>
      <c r="AS166" s="432"/>
      <c r="AT166" s="574">
        <f t="shared" si="1"/>
        <v>2.3914999999999687E-2</v>
      </c>
      <c r="AU166" s="67"/>
      <c r="AV166" s="8"/>
      <c r="AW166" s="8"/>
      <c r="AX166" s="8"/>
      <c r="AY166" s="8"/>
      <c r="AZ166" s="8"/>
      <c r="BA166" s="8"/>
      <c r="BB166" s="8"/>
      <c r="BC166" s="8"/>
      <c r="BD166" s="8"/>
      <c r="BE166" s="8"/>
      <c r="BF166" s="8"/>
      <c r="BG166" s="8"/>
      <c r="BH166" s="8"/>
      <c r="BJ166" s="273"/>
      <c r="BK166" s="385"/>
      <c r="BL166" s="494"/>
      <c r="BM166" s="12">
        <v>99</v>
      </c>
      <c r="BN166" s="573">
        <v>10.771360000000001</v>
      </c>
      <c r="BO166" s="71">
        <v>3.6319129999999999</v>
      </c>
      <c r="CD166" s="273"/>
      <c r="CE166" s="385"/>
      <c r="CF166" s="494"/>
      <c r="CG166" s="12">
        <v>99</v>
      </c>
      <c r="CH166" s="573">
        <v>11.261370000000001</v>
      </c>
      <c r="CI166" s="71">
        <v>3.4038759999999999</v>
      </c>
      <c r="CX166" s="273"/>
      <c r="CY166" s="385"/>
      <c r="CZ166" s="220"/>
      <c r="DA166" s="12">
        <v>99</v>
      </c>
      <c r="DB166" s="573">
        <v>6.751239</v>
      </c>
      <c r="DC166" s="71">
        <v>4.1939950000000001</v>
      </c>
      <c r="DR166" s="273"/>
      <c r="DS166" s="385"/>
      <c r="DT166" s="220"/>
      <c r="DU166" s="12">
        <v>99</v>
      </c>
      <c r="DV166" s="573">
        <v>11.13824</v>
      </c>
      <c r="DW166" s="71">
        <v>3.9877799999999999</v>
      </c>
      <c r="EL166" s="273"/>
      <c r="EM166" s="385"/>
      <c r="EN166" s="220"/>
      <c r="EO166" s="12">
        <v>99</v>
      </c>
      <c r="EP166" s="573">
        <v>8.6823490000000003</v>
      </c>
      <c r="EQ166" s="71">
        <v>3.3097669999999999</v>
      </c>
      <c r="FF166" s="273"/>
      <c r="FG166" s="385"/>
      <c r="FH166" s="220"/>
      <c r="FI166" s="12">
        <v>99</v>
      </c>
      <c r="FJ166" s="573">
        <v>9.0896059999999999</v>
      </c>
      <c r="FK166" s="71">
        <v>6.7639860000000001</v>
      </c>
      <c r="FZ166" s="273"/>
      <c r="GA166" s="385"/>
      <c r="GB166" s="220"/>
      <c r="GC166" s="12">
        <v>99</v>
      </c>
      <c r="GD166" s="573">
        <v>12.72193</v>
      </c>
      <c r="GE166" s="71">
        <v>4.5438229999999997</v>
      </c>
      <c r="GT166" s="273"/>
      <c r="GU166" s="385"/>
      <c r="GV166" s="220"/>
      <c r="GW166" s="12">
        <v>99</v>
      </c>
      <c r="GX166" s="573">
        <v>7.3775010000000005</v>
      </c>
      <c r="GY166" s="71">
        <v>2.5638930000000002</v>
      </c>
      <c r="HN166" s="273"/>
      <c r="HO166" s="385"/>
      <c r="HP166" s="220"/>
      <c r="HQ166" s="12">
        <v>99</v>
      </c>
      <c r="HR166" s="573">
        <v>11.72724</v>
      </c>
      <c r="HS166" s="71">
        <v>3.813733</v>
      </c>
      <c r="IH166" s="273"/>
      <c r="II166" s="385"/>
      <c r="IJ166" s="220"/>
      <c r="IK166" s="12">
        <v>99</v>
      </c>
      <c r="IL166" s="573">
        <v>6.7038690000000001</v>
      </c>
      <c r="IM166" s="71">
        <v>4.2358469999999997</v>
      </c>
      <c r="JB166" s="273"/>
      <c r="JC166" s="385"/>
      <c r="JD166" s="220"/>
      <c r="JE166" s="12">
        <v>99</v>
      </c>
      <c r="JF166" s="573"/>
      <c r="JG166" s="71"/>
      <c r="JV166" s="273"/>
      <c r="JW166" s="385"/>
      <c r="JX166" s="220"/>
      <c r="JY166" s="12">
        <v>99</v>
      </c>
      <c r="JZ166" s="573"/>
      <c r="KA166" s="71"/>
      <c r="KP166" s="273"/>
      <c r="KQ166" s="385"/>
      <c r="KR166" s="220"/>
      <c r="KS166" s="12">
        <v>99</v>
      </c>
      <c r="KT166" s="573"/>
      <c r="KU166" s="71"/>
      <c r="LJ166" s="273"/>
      <c r="LK166" s="385"/>
      <c r="LL166" s="220"/>
      <c r="LM166" s="12">
        <v>99</v>
      </c>
      <c r="LN166" s="573"/>
      <c r="LO166" s="71"/>
      <c r="MD166" s="273"/>
    </row>
    <row r="167" spans="1:342" ht="12.75" customHeight="1" x14ac:dyDescent="0.2">
      <c r="A167" s="494"/>
      <c r="B167" s="12">
        <v>100</v>
      </c>
      <c r="C167" s="69">
        <v>4.1395569999999999</v>
      </c>
      <c r="D167" s="70">
        <v>2.1579229999999998</v>
      </c>
      <c r="E167" s="432"/>
      <c r="F167" s="72">
        <f t="shared" si="0"/>
        <v>2.3915999999999826E-2</v>
      </c>
      <c r="G167" s="67"/>
      <c r="H167" s="67"/>
      <c r="I167" s="67"/>
      <c r="J167" s="67"/>
      <c r="K167" s="67"/>
      <c r="L167" s="67"/>
      <c r="M167" s="67"/>
      <c r="N167" s="67"/>
      <c r="O167" s="67"/>
      <c r="P167" s="67"/>
      <c r="Q167" s="67"/>
      <c r="R167" s="67"/>
      <c r="S167" s="220"/>
      <c r="T167" s="385"/>
      <c r="U167" s="220"/>
      <c r="V167" s="12">
        <v>100</v>
      </c>
      <c r="W167" s="573"/>
      <c r="X167" s="71"/>
      <c r="Y167"/>
      <c r="Z167"/>
      <c r="AA167"/>
      <c r="AB167"/>
      <c r="AC167"/>
      <c r="AD167"/>
      <c r="AE167"/>
      <c r="AF167"/>
      <c r="AG167"/>
      <c r="AH167"/>
      <c r="AI167"/>
      <c r="AJ167"/>
      <c r="AK167"/>
      <c r="AL167"/>
      <c r="AM167" s="220"/>
      <c r="AN167" s="417"/>
      <c r="AO167" s="494"/>
      <c r="AP167" s="12">
        <v>100</v>
      </c>
      <c r="AQ167" s="573">
        <v>8.7728750000000009</v>
      </c>
      <c r="AR167" s="71">
        <v>3.3336229999999998</v>
      </c>
      <c r="AS167" s="432"/>
      <c r="AT167" s="574">
        <f t="shared" si="1"/>
        <v>2.3855999999999877E-2</v>
      </c>
      <c r="AU167" s="67"/>
      <c r="AV167" s="8"/>
      <c r="AW167" s="8"/>
      <c r="AX167" s="8"/>
      <c r="AY167" s="8"/>
      <c r="AZ167" s="8"/>
      <c r="BA167" s="8"/>
      <c r="BB167" s="8"/>
      <c r="BC167" s="8"/>
      <c r="BD167" s="8"/>
      <c r="BE167" s="8"/>
      <c r="BF167" s="8"/>
      <c r="BG167" s="8"/>
      <c r="BH167" s="8"/>
      <c r="BJ167" s="273"/>
      <c r="BK167" s="385"/>
      <c r="BL167" s="494"/>
      <c r="BM167" s="12">
        <v>100</v>
      </c>
      <c r="BN167" s="573">
        <v>10.88876</v>
      </c>
      <c r="BO167" s="71">
        <v>3.6598950000000001</v>
      </c>
      <c r="CD167" s="273"/>
      <c r="CE167" s="385"/>
      <c r="CF167" s="494"/>
      <c r="CG167" s="12">
        <v>100</v>
      </c>
      <c r="CH167" s="573">
        <v>11.376280000000001</v>
      </c>
      <c r="CI167" s="71">
        <v>3.4358040000000001</v>
      </c>
      <c r="CX167" s="273"/>
      <c r="CY167" s="385"/>
      <c r="CZ167" s="220"/>
      <c r="DA167" s="12">
        <v>100</v>
      </c>
      <c r="DB167" s="573">
        <v>6.8196690000000002</v>
      </c>
      <c r="DC167" s="71">
        <v>4.2339339999999996</v>
      </c>
      <c r="DR167" s="273"/>
      <c r="DS167" s="385"/>
      <c r="DT167" s="220"/>
      <c r="DU167" s="12">
        <v>100</v>
      </c>
      <c r="DV167" s="573">
        <v>11.267299999999999</v>
      </c>
      <c r="DW167" s="71">
        <v>4.0157619999999996</v>
      </c>
      <c r="EL167" s="273"/>
      <c r="EM167" s="385"/>
      <c r="EN167" s="220"/>
      <c r="EO167" s="12">
        <v>100</v>
      </c>
      <c r="EP167" s="573">
        <v>8.7728750000000009</v>
      </c>
      <c r="EQ167" s="71">
        <v>3.3336229999999998</v>
      </c>
      <c r="FF167" s="273"/>
      <c r="FG167" s="385"/>
      <c r="FH167" s="220"/>
      <c r="FI167" s="12">
        <v>100</v>
      </c>
      <c r="FJ167" s="573">
        <v>9.1829169999999998</v>
      </c>
      <c r="FK167" s="71">
        <v>6.8059589999999996</v>
      </c>
      <c r="FZ167" s="273"/>
      <c r="GA167" s="385"/>
      <c r="GB167" s="220"/>
      <c r="GC167" s="12">
        <v>100</v>
      </c>
      <c r="GD167" s="573">
        <v>12.861610000000001</v>
      </c>
      <c r="GE167" s="71">
        <v>4.583882</v>
      </c>
      <c r="GT167" s="273"/>
      <c r="GU167" s="385"/>
      <c r="GV167" s="220"/>
      <c r="GW167" s="12">
        <v>100</v>
      </c>
      <c r="GX167" s="573">
        <v>7.4553779999999996</v>
      </c>
      <c r="GY167" s="71">
        <v>2.583923</v>
      </c>
      <c r="HN167" s="273"/>
      <c r="HO167" s="385"/>
      <c r="HP167" s="220"/>
      <c r="HQ167" s="12">
        <v>100</v>
      </c>
      <c r="HR167" s="573">
        <v>11.864319999999999</v>
      </c>
      <c r="HS167" s="71">
        <v>3.8377089999999998</v>
      </c>
      <c r="IH167" s="273"/>
      <c r="II167" s="385"/>
      <c r="IJ167" s="220"/>
      <c r="IK167" s="12">
        <v>100</v>
      </c>
      <c r="IL167" s="573">
        <v>6.7718980000000002</v>
      </c>
      <c r="IM167" s="71">
        <v>4.2659209999999996</v>
      </c>
      <c r="JB167" s="273"/>
      <c r="JC167" s="385"/>
      <c r="JD167" s="220"/>
      <c r="JE167" s="12">
        <v>100</v>
      </c>
      <c r="JF167" s="573"/>
      <c r="JG167" s="71"/>
      <c r="JV167" s="273"/>
      <c r="JW167" s="385"/>
      <c r="JX167" s="220"/>
      <c r="JY167" s="12">
        <v>100</v>
      </c>
      <c r="JZ167" s="573"/>
      <c r="KA167" s="71"/>
      <c r="KP167" s="273"/>
      <c r="KQ167" s="385"/>
      <c r="KR167" s="220"/>
      <c r="KS167" s="12">
        <v>100</v>
      </c>
      <c r="KT167" s="573"/>
      <c r="KU167" s="71"/>
      <c r="LJ167" s="273"/>
      <c r="LK167" s="385"/>
      <c r="LL167" s="220"/>
      <c r="LM167" s="12">
        <v>100</v>
      </c>
      <c r="LN167" s="573"/>
      <c r="LO167" s="71"/>
      <c r="MD167" s="273"/>
    </row>
    <row r="168" spans="1:342" ht="12.75" customHeight="1" x14ac:dyDescent="0.2">
      <c r="A168" s="494"/>
      <c r="B168" s="12">
        <v>101</v>
      </c>
      <c r="C168" s="69">
        <v>4.1829930000000006</v>
      </c>
      <c r="D168" s="70">
        <v>2.1818979999999999</v>
      </c>
      <c r="E168" s="432"/>
      <c r="F168" s="72">
        <f t="shared" si="0"/>
        <v>2.397500000000008E-2</v>
      </c>
      <c r="G168" s="67"/>
      <c r="H168" s="67"/>
      <c r="I168" s="67"/>
      <c r="J168" s="67"/>
      <c r="K168" s="67"/>
      <c r="L168" s="67"/>
      <c r="M168" s="67"/>
      <c r="N168" s="67"/>
      <c r="O168" s="67"/>
      <c r="P168" s="67"/>
      <c r="Q168" s="67"/>
      <c r="R168" s="67"/>
      <c r="S168" s="220"/>
      <c r="T168" s="385"/>
      <c r="U168" s="220"/>
      <c r="V168" s="12">
        <v>101</v>
      </c>
      <c r="W168" s="573"/>
      <c r="X168" s="71"/>
      <c r="Y168"/>
      <c r="Z168"/>
      <c r="AA168"/>
      <c r="AB168"/>
      <c r="AC168"/>
      <c r="AD168"/>
      <c r="AE168"/>
      <c r="AF168"/>
      <c r="AG168"/>
      <c r="AH168"/>
      <c r="AI168"/>
      <c r="AJ168"/>
      <c r="AK168"/>
      <c r="AL168"/>
      <c r="AM168" s="220"/>
      <c r="AN168" s="417"/>
      <c r="AO168" s="494"/>
      <c r="AP168" s="12">
        <v>101</v>
      </c>
      <c r="AQ168" s="573">
        <v>8.8640100000000004</v>
      </c>
      <c r="AR168" s="71">
        <v>3.3577189999999999</v>
      </c>
      <c r="AS168" s="432"/>
      <c r="AT168" s="574">
        <f t="shared" si="1"/>
        <v>2.4096000000000117E-2</v>
      </c>
      <c r="AU168" s="67"/>
      <c r="AV168" s="8"/>
      <c r="AW168" s="8"/>
      <c r="AX168" s="8"/>
      <c r="AY168" s="8"/>
      <c r="AZ168" s="8"/>
      <c r="BA168" s="8"/>
      <c r="BB168" s="8"/>
      <c r="BC168" s="8"/>
      <c r="BD168" s="8"/>
      <c r="BE168" s="8"/>
      <c r="BF168" s="8"/>
      <c r="BG168" s="8"/>
      <c r="BH168" s="8"/>
      <c r="BJ168" s="273"/>
      <c r="BK168" s="385"/>
      <c r="BL168" s="494"/>
      <c r="BM168" s="12">
        <v>101</v>
      </c>
      <c r="BN168" s="573">
        <v>11.005270000000001</v>
      </c>
      <c r="BO168" s="71">
        <v>3.6878760000000002</v>
      </c>
      <c r="CD168" s="273"/>
      <c r="CE168" s="385"/>
      <c r="CF168" s="494"/>
      <c r="CG168" s="12">
        <v>101</v>
      </c>
      <c r="CH168" s="573">
        <v>11.490120000000001</v>
      </c>
      <c r="CI168" s="71">
        <v>3.4677910000000001</v>
      </c>
      <c r="CX168" s="273"/>
      <c r="CY168" s="385"/>
      <c r="CZ168" s="220"/>
      <c r="DA168" s="12">
        <v>101</v>
      </c>
      <c r="DB168" s="573">
        <v>6.8884920000000003</v>
      </c>
      <c r="DC168" s="71">
        <v>4.2739929999999999</v>
      </c>
      <c r="DR168" s="273"/>
      <c r="DS168" s="385"/>
      <c r="DT168" s="220"/>
      <c r="DU168" s="12">
        <v>101</v>
      </c>
      <c r="DV168" s="573">
        <v>11.396420000000001</v>
      </c>
      <c r="DW168" s="71">
        <v>4.0438029999999996</v>
      </c>
      <c r="EL168" s="273"/>
      <c r="EM168" s="385"/>
      <c r="EN168" s="220"/>
      <c r="EO168" s="12">
        <v>101</v>
      </c>
      <c r="EP168" s="573">
        <v>8.8640100000000004</v>
      </c>
      <c r="EQ168" s="71">
        <v>3.3577189999999999</v>
      </c>
      <c r="FF168" s="273"/>
      <c r="FG168" s="385"/>
      <c r="FH168" s="220"/>
      <c r="FI168" s="12">
        <v>101</v>
      </c>
      <c r="FJ168" s="573">
        <v>9.2772290000000002</v>
      </c>
      <c r="FK168" s="71">
        <v>6.8480499999999997</v>
      </c>
      <c r="FZ168" s="273"/>
      <c r="GA168" s="385"/>
      <c r="GB168" s="220"/>
      <c r="GC168" s="12">
        <v>101</v>
      </c>
      <c r="GD168" s="573">
        <v>13.00224</v>
      </c>
      <c r="GE168" s="71">
        <v>4.6238210000000004</v>
      </c>
      <c r="GT168" s="273"/>
      <c r="GU168" s="385"/>
      <c r="GV168" s="220"/>
      <c r="GW168" s="12">
        <v>101</v>
      </c>
      <c r="GX168" s="573">
        <v>7.5328220000000004</v>
      </c>
      <c r="GY168" s="71">
        <v>2.6038929999999998</v>
      </c>
      <c r="HN168" s="273"/>
      <c r="HO168" s="385"/>
      <c r="HP168" s="220"/>
      <c r="HQ168" s="12">
        <v>101</v>
      </c>
      <c r="HR168" s="573">
        <v>12.00131</v>
      </c>
      <c r="HS168" s="71">
        <v>3.8617439999999998</v>
      </c>
      <c r="IH168" s="273"/>
      <c r="II168" s="385"/>
      <c r="IJ168" s="220"/>
      <c r="IK168" s="12">
        <v>101</v>
      </c>
      <c r="IL168" s="573">
        <v>6.8402579999999995</v>
      </c>
      <c r="IM168" s="71">
        <v>4.2959350000000001</v>
      </c>
      <c r="JB168" s="273"/>
      <c r="JC168" s="385"/>
      <c r="JD168" s="220"/>
      <c r="JE168" s="12">
        <v>101</v>
      </c>
      <c r="JF168" s="573"/>
      <c r="JG168" s="71"/>
      <c r="JV168" s="273"/>
      <c r="JW168" s="385"/>
      <c r="JX168" s="220"/>
      <c r="JY168" s="12">
        <v>101</v>
      </c>
      <c r="JZ168" s="573"/>
      <c r="KA168" s="71"/>
      <c r="KP168" s="273"/>
      <c r="KQ168" s="385"/>
      <c r="KR168" s="220"/>
      <c r="KS168" s="12">
        <v>101</v>
      </c>
      <c r="KT168" s="573"/>
      <c r="KU168" s="71"/>
      <c r="LJ168" s="273"/>
      <c r="LK168" s="385"/>
      <c r="LL168" s="220"/>
      <c r="LM168" s="12">
        <v>101</v>
      </c>
      <c r="LN168" s="573"/>
      <c r="LO168" s="71"/>
      <c r="MD168" s="273"/>
    </row>
    <row r="169" spans="1:342" ht="12.75" customHeight="1" x14ac:dyDescent="0.2">
      <c r="A169" s="494"/>
      <c r="B169" s="12">
        <v>102</v>
      </c>
      <c r="C169" s="69">
        <v>4.2263400000000004</v>
      </c>
      <c r="D169" s="70">
        <v>2.205994</v>
      </c>
      <c r="E169" s="432"/>
      <c r="F169" s="72">
        <f t="shared" si="0"/>
        <v>2.4096000000000117E-2</v>
      </c>
      <c r="G169" s="67"/>
      <c r="H169" s="67"/>
      <c r="I169" s="67"/>
      <c r="J169" s="67"/>
      <c r="K169" s="67"/>
      <c r="L169" s="67"/>
      <c r="M169" s="67"/>
      <c r="N169" s="67"/>
      <c r="O169" s="67"/>
      <c r="P169" s="67"/>
      <c r="Q169" s="67"/>
      <c r="R169" s="67"/>
      <c r="S169" s="220"/>
      <c r="T169" s="385"/>
      <c r="U169" s="220"/>
      <c r="V169" s="12">
        <v>102</v>
      </c>
      <c r="W169" s="573"/>
      <c r="X169" s="71"/>
      <c r="Y169"/>
      <c r="Z169"/>
      <c r="AA169"/>
      <c r="AB169"/>
      <c r="AC169"/>
      <c r="AD169"/>
      <c r="AE169"/>
      <c r="AF169"/>
      <c r="AG169"/>
      <c r="AH169"/>
      <c r="AI169"/>
      <c r="AJ169"/>
      <c r="AK169"/>
      <c r="AL169"/>
      <c r="AM169" s="220"/>
      <c r="AN169" s="417"/>
      <c r="AO169" s="494"/>
      <c r="AP169" s="12">
        <v>102</v>
      </c>
      <c r="AQ169" s="573">
        <v>8.9553589999999996</v>
      </c>
      <c r="AR169" s="71">
        <v>3.3817539999999999</v>
      </c>
      <c r="AS169" s="432"/>
      <c r="AT169" s="574">
        <f t="shared" si="1"/>
        <v>2.4035000000000029E-2</v>
      </c>
      <c r="AU169" s="67"/>
      <c r="AV169" s="8"/>
      <c r="AW169" s="8"/>
      <c r="AX169" s="8"/>
      <c r="AY169" s="8"/>
      <c r="AZ169" s="8"/>
      <c r="BA169" s="8"/>
      <c r="BB169" s="8"/>
      <c r="BC169" s="8"/>
      <c r="BD169" s="8"/>
      <c r="BE169" s="8"/>
      <c r="BF169" s="8"/>
      <c r="BG169" s="8"/>
      <c r="BH169" s="8"/>
      <c r="BJ169" s="273"/>
      <c r="BK169" s="385"/>
      <c r="BL169" s="494"/>
      <c r="BM169" s="12">
        <v>102</v>
      </c>
      <c r="BN169" s="573">
        <v>11.120559999999999</v>
      </c>
      <c r="BO169" s="71">
        <v>3.7157979999999999</v>
      </c>
      <c r="CD169" s="273"/>
      <c r="CE169" s="385"/>
      <c r="CF169" s="494"/>
      <c r="CG169" s="12">
        <v>102</v>
      </c>
      <c r="CH169" s="573">
        <v>11.60483</v>
      </c>
      <c r="CI169" s="71">
        <v>3.4997780000000001</v>
      </c>
      <c r="CX169" s="273"/>
      <c r="CY169" s="385"/>
      <c r="CZ169" s="220"/>
      <c r="DA169" s="12">
        <v>102</v>
      </c>
      <c r="DB169" s="573">
        <v>6.9574129999999998</v>
      </c>
      <c r="DC169" s="71">
        <v>4.3139320000000003</v>
      </c>
      <c r="DR169" s="273"/>
      <c r="DS169" s="385"/>
      <c r="DT169" s="220"/>
      <c r="DU169" s="12">
        <v>102</v>
      </c>
      <c r="DV169" s="573">
        <v>11.525790000000001</v>
      </c>
      <c r="DW169" s="71">
        <v>4.0718449999999997</v>
      </c>
      <c r="EL169" s="273"/>
      <c r="EM169" s="385"/>
      <c r="EN169" s="220"/>
      <c r="EO169" s="12">
        <v>102</v>
      </c>
      <c r="EP169" s="573">
        <v>8.9553589999999996</v>
      </c>
      <c r="EQ169" s="71">
        <v>3.3817539999999999</v>
      </c>
      <c r="FF169" s="273"/>
      <c r="FG169" s="385"/>
      <c r="FH169" s="220"/>
      <c r="FI169" s="12">
        <v>102</v>
      </c>
      <c r="FJ169" s="573">
        <v>9.3720350000000003</v>
      </c>
      <c r="FK169" s="71">
        <v>6.8900230000000002</v>
      </c>
      <c r="FZ169" s="273"/>
      <c r="GA169" s="385"/>
      <c r="GB169" s="220"/>
      <c r="GC169" s="12">
        <v>102</v>
      </c>
      <c r="GD169" s="573">
        <v>13.140930000000001</v>
      </c>
      <c r="GE169" s="71">
        <v>4.6638799999999998</v>
      </c>
      <c r="GT169" s="273"/>
      <c r="GU169" s="385"/>
      <c r="GV169" s="220"/>
      <c r="GW169" s="12">
        <v>102</v>
      </c>
      <c r="GX169" s="573">
        <v>7.6105619999999998</v>
      </c>
      <c r="GY169" s="71">
        <v>2.6238619999999999</v>
      </c>
      <c r="HN169" s="273"/>
      <c r="HO169" s="385"/>
      <c r="HP169" s="220"/>
      <c r="HQ169" s="12">
        <v>102</v>
      </c>
      <c r="HR169" s="573">
        <v>12.138299999999999</v>
      </c>
      <c r="HS169" s="71">
        <v>3.8857200000000001</v>
      </c>
      <c r="IH169" s="273"/>
      <c r="II169" s="385"/>
      <c r="IJ169" s="220"/>
      <c r="IK169" s="12">
        <v>102</v>
      </c>
      <c r="IL169" s="573">
        <v>6.9096489999999999</v>
      </c>
      <c r="IM169" s="71">
        <v>4.3259499999999997</v>
      </c>
      <c r="JB169" s="273"/>
      <c r="JC169" s="385"/>
      <c r="JD169" s="220"/>
      <c r="JE169" s="12">
        <v>102</v>
      </c>
      <c r="JF169" s="573"/>
      <c r="JG169" s="71"/>
      <c r="JV169" s="273"/>
      <c r="JW169" s="385"/>
      <c r="JX169" s="220"/>
      <c r="JY169" s="12">
        <v>102</v>
      </c>
      <c r="JZ169" s="573"/>
      <c r="KA169" s="71"/>
      <c r="KP169" s="273"/>
      <c r="KQ169" s="385"/>
      <c r="KR169" s="220"/>
      <c r="KS169" s="12">
        <v>102</v>
      </c>
      <c r="KT169" s="573"/>
      <c r="KU169" s="71"/>
      <c r="LJ169" s="273"/>
      <c r="LK169" s="385"/>
      <c r="LL169" s="220"/>
      <c r="LM169" s="12">
        <v>102</v>
      </c>
      <c r="LN169" s="573"/>
      <c r="LO169" s="71"/>
      <c r="MD169" s="273"/>
    </row>
    <row r="170" spans="1:342" ht="12.75" customHeight="1" x14ac:dyDescent="0.2">
      <c r="A170" s="494"/>
      <c r="B170" s="12">
        <v>103</v>
      </c>
      <c r="C170" s="69">
        <v>4.2689500000000002</v>
      </c>
      <c r="D170" s="70">
        <v>2.2298490000000002</v>
      </c>
      <c r="E170" s="432"/>
      <c r="F170" s="72">
        <f t="shared" si="0"/>
        <v>2.3855000000000182E-2</v>
      </c>
      <c r="G170" s="67"/>
      <c r="H170" s="67"/>
      <c r="I170" s="67"/>
      <c r="J170" s="67"/>
      <c r="K170" s="67"/>
      <c r="L170" s="67"/>
      <c r="M170" s="67"/>
      <c r="N170" s="67"/>
      <c r="O170" s="67"/>
      <c r="P170" s="67"/>
      <c r="Q170" s="67"/>
      <c r="R170" s="67"/>
      <c r="S170" s="220"/>
      <c r="T170" s="385"/>
      <c r="U170" s="220"/>
      <c r="V170" s="12">
        <v>103</v>
      </c>
      <c r="W170" s="69"/>
      <c r="X170" s="70"/>
      <c r="Y170"/>
      <c r="Z170"/>
      <c r="AA170"/>
      <c r="AB170"/>
      <c r="AC170"/>
      <c r="AD170"/>
      <c r="AE170"/>
      <c r="AF170"/>
      <c r="AG170"/>
      <c r="AH170"/>
      <c r="AI170"/>
      <c r="AJ170"/>
      <c r="AK170"/>
      <c r="AL170"/>
      <c r="AM170" s="220"/>
      <c r="AN170" s="417"/>
      <c r="AO170" s="494"/>
      <c r="AP170" s="12">
        <v>103</v>
      </c>
      <c r="AQ170" s="69">
        <v>9.0469889999999999</v>
      </c>
      <c r="AR170" s="70">
        <v>3.4058489999999999</v>
      </c>
      <c r="AS170" s="432"/>
      <c r="AT170" s="574">
        <f t="shared" si="1"/>
        <v>2.4094999999999978E-2</v>
      </c>
      <c r="AU170" s="67"/>
      <c r="AV170" s="8"/>
      <c r="AW170" s="8"/>
      <c r="AX170" s="8"/>
      <c r="AY170" s="8"/>
      <c r="AZ170" s="8"/>
      <c r="BA170" s="8"/>
      <c r="BB170" s="8"/>
      <c r="BC170" s="8"/>
      <c r="BD170" s="8"/>
      <c r="BE170" s="8"/>
      <c r="BF170" s="8"/>
      <c r="BG170" s="8"/>
      <c r="BH170" s="8"/>
      <c r="BJ170" s="273"/>
      <c r="BK170" s="385"/>
      <c r="BL170" s="494"/>
      <c r="BM170" s="12">
        <v>103</v>
      </c>
      <c r="BN170" s="69">
        <v>11.23653</v>
      </c>
      <c r="BO170" s="70">
        <v>3.743779</v>
      </c>
      <c r="CD170" s="273"/>
      <c r="CE170" s="385"/>
      <c r="CF170" s="494"/>
      <c r="CG170" s="12">
        <v>103</v>
      </c>
      <c r="CH170" s="69">
        <v>11.72039</v>
      </c>
      <c r="CI170" s="70">
        <v>3.5318260000000001</v>
      </c>
      <c r="CX170" s="273"/>
      <c r="CY170" s="385"/>
      <c r="CZ170" s="220"/>
      <c r="DA170" s="12">
        <v>103</v>
      </c>
      <c r="DB170" s="69">
        <v>7.0264939999999996</v>
      </c>
      <c r="DC170" s="70">
        <v>4.3540510000000001</v>
      </c>
      <c r="DR170" s="273"/>
      <c r="DS170" s="385"/>
      <c r="DT170" s="220"/>
      <c r="DU170" s="12">
        <v>103</v>
      </c>
      <c r="DV170" s="69">
        <v>11.65493</v>
      </c>
      <c r="DW170" s="70">
        <v>4.0998260000000002</v>
      </c>
      <c r="EL170" s="273"/>
      <c r="EM170" s="385"/>
      <c r="EN170" s="220"/>
      <c r="EO170" s="12">
        <v>103</v>
      </c>
      <c r="EP170" s="69">
        <v>9.0469889999999999</v>
      </c>
      <c r="EQ170" s="70">
        <v>3.4058489999999999</v>
      </c>
      <c r="FF170" s="273"/>
      <c r="FG170" s="385"/>
      <c r="FH170" s="220"/>
      <c r="FI170" s="12">
        <v>103</v>
      </c>
      <c r="FJ170" s="69">
        <v>9.4643940000000004</v>
      </c>
      <c r="FK170" s="70">
        <v>6.9319949999999997</v>
      </c>
      <c r="FZ170" s="273"/>
      <c r="GA170" s="385"/>
      <c r="GB170" s="220"/>
      <c r="GC170" s="12">
        <v>103</v>
      </c>
      <c r="GD170" s="69">
        <v>13.27989</v>
      </c>
      <c r="GE170" s="70">
        <v>4.7038200000000003</v>
      </c>
      <c r="GT170" s="273"/>
      <c r="GU170" s="385"/>
      <c r="GV170" s="220"/>
      <c r="GW170" s="12">
        <v>103</v>
      </c>
      <c r="GX170" s="69">
        <v>7.6884179999999995</v>
      </c>
      <c r="GY170" s="70">
        <v>2.6439520000000001</v>
      </c>
      <c r="HN170" s="273"/>
      <c r="HO170" s="385"/>
      <c r="HP170" s="220"/>
      <c r="HQ170" s="12">
        <v>103</v>
      </c>
      <c r="HR170" s="69">
        <v>12.27525</v>
      </c>
      <c r="HS170" s="70">
        <v>3.9096950000000001</v>
      </c>
      <c r="IH170" s="273"/>
      <c r="II170" s="385"/>
      <c r="IJ170" s="220"/>
      <c r="IK170" s="12">
        <v>103</v>
      </c>
      <c r="IL170" s="69">
        <v>6.9772920000000003</v>
      </c>
      <c r="IM170" s="70">
        <v>4.3560239999999997</v>
      </c>
      <c r="JB170" s="273"/>
      <c r="JC170" s="385"/>
      <c r="JD170" s="220"/>
      <c r="JE170" s="12">
        <v>103</v>
      </c>
      <c r="JF170" s="69"/>
      <c r="JG170" s="70"/>
      <c r="JV170" s="273"/>
      <c r="JW170" s="385"/>
      <c r="JX170" s="220"/>
      <c r="JY170" s="12">
        <v>103</v>
      </c>
      <c r="JZ170" s="69"/>
      <c r="KA170" s="70"/>
      <c r="KP170" s="273"/>
      <c r="KQ170" s="385"/>
      <c r="KR170" s="220"/>
      <c r="KS170" s="12">
        <v>103</v>
      </c>
      <c r="KT170" s="69"/>
      <c r="KU170" s="70"/>
      <c r="LJ170" s="273"/>
      <c r="LK170" s="385"/>
      <c r="LL170" s="220"/>
      <c r="LM170" s="12">
        <v>103</v>
      </c>
      <c r="LN170" s="69"/>
      <c r="LO170" s="70"/>
      <c r="MD170" s="273"/>
    </row>
    <row r="171" spans="1:342" ht="12.75" customHeight="1" x14ac:dyDescent="0.2">
      <c r="A171" s="494"/>
      <c r="B171" s="12">
        <v>104</v>
      </c>
      <c r="C171" s="69">
        <v>4.3104370000000003</v>
      </c>
      <c r="D171" s="70">
        <v>2.2539449999999999</v>
      </c>
      <c r="E171" s="432"/>
      <c r="F171" s="72">
        <f t="shared" si="0"/>
        <v>2.4095999999999673E-2</v>
      </c>
      <c r="G171" s="67"/>
      <c r="H171" s="67"/>
      <c r="I171" s="67"/>
      <c r="J171" s="67"/>
      <c r="K171" s="67"/>
      <c r="L171" s="67"/>
      <c r="M171" s="67"/>
      <c r="N171" s="67"/>
      <c r="O171" s="67"/>
      <c r="P171" s="67"/>
      <c r="Q171" s="67"/>
      <c r="R171" s="67"/>
      <c r="S171" s="220"/>
      <c r="T171" s="385"/>
      <c r="U171" s="220"/>
      <c r="V171" s="12">
        <v>104</v>
      </c>
      <c r="W171" s="69"/>
      <c r="X171" s="70"/>
      <c r="Y171"/>
      <c r="Z171"/>
      <c r="AA171"/>
      <c r="AB171"/>
      <c r="AC171"/>
      <c r="AD171"/>
      <c r="AE171"/>
      <c r="AF171"/>
      <c r="AG171"/>
      <c r="AH171"/>
      <c r="AI171"/>
      <c r="AJ171"/>
      <c r="AK171"/>
      <c r="AL171"/>
      <c r="AM171" s="220"/>
      <c r="AN171" s="417"/>
      <c r="AO171" s="494"/>
      <c r="AP171" s="12">
        <v>104</v>
      </c>
      <c r="AQ171" s="69">
        <v>9.1390339999999988</v>
      </c>
      <c r="AR171" s="70">
        <v>3.4298839999999999</v>
      </c>
      <c r="AS171" s="432"/>
      <c r="AT171" s="574">
        <f t="shared" si="1"/>
        <v>2.4035000000000029E-2</v>
      </c>
      <c r="AU171" s="67"/>
      <c r="AV171" s="8"/>
      <c r="AW171" s="8"/>
      <c r="AX171" s="8"/>
      <c r="AY171" s="8"/>
      <c r="AZ171" s="8"/>
      <c r="BA171" s="8"/>
      <c r="BB171" s="8"/>
      <c r="BC171" s="8"/>
      <c r="BD171" s="8"/>
      <c r="BE171" s="8"/>
      <c r="BF171" s="8"/>
      <c r="BG171" s="8"/>
      <c r="BH171" s="8"/>
      <c r="BJ171" s="273"/>
      <c r="BK171" s="385"/>
      <c r="BL171" s="494"/>
      <c r="BM171" s="12">
        <v>104</v>
      </c>
      <c r="BN171" s="69">
        <v>11.35379</v>
      </c>
      <c r="BO171" s="70">
        <v>3.7717010000000002</v>
      </c>
      <c r="CD171" s="273"/>
      <c r="CE171" s="385"/>
      <c r="CF171" s="494"/>
      <c r="CG171" s="12">
        <v>104</v>
      </c>
      <c r="CH171" s="69">
        <v>11.835040000000001</v>
      </c>
      <c r="CI171" s="70">
        <v>3.5638730000000001</v>
      </c>
      <c r="CX171" s="273"/>
      <c r="CY171" s="385"/>
      <c r="CZ171" s="220"/>
      <c r="DA171" s="12">
        <v>104</v>
      </c>
      <c r="DB171" s="69">
        <v>7.09612</v>
      </c>
      <c r="DC171" s="70">
        <v>4.3939899999999996</v>
      </c>
      <c r="DR171" s="273"/>
      <c r="DS171" s="385"/>
      <c r="DT171" s="220"/>
      <c r="DU171" s="12">
        <v>104</v>
      </c>
      <c r="DV171" s="69">
        <v>11.7841</v>
      </c>
      <c r="DW171" s="70">
        <v>4.1278670000000002</v>
      </c>
      <c r="EL171" s="273"/>
      <c r="EM171" s="385"/>
      <c r="EN171" s="220"/>
      <c r="EO171" s="12">
        <v>104</v>
      </c>
      <c r="EP171" s="69">
        <v>9.1390339999999988</v>
      </c>
      <c r="EQ171" s="70">
        <v>3.4298839999999999</v>
      </c>
      <c r="FF171" s="273"/>
      <c r="FG171" s="385"/>
      <c r="FH171" s="220"/>
      <c r="FI171" s="12">
        <v>104</v>
      </c>
      <c r="FJ171" s="69">
        <v>9.5579220000000014</v>
      </c>
      <c r="FK171" s="70">
        <v>6.9738470000000001</v>
      </c>
      <c r="FZ171" s="273"/>
      <c r="GA171" s="385"/>
      <c r="GB171" s="220"/>
      <c r="GC171" s="12">
        <v>104</v>
      </c>
      <c r="GD171" s="69">
        <v>13.41919</v>
      </c>
      <c r="GE171" s="70">
        <v>4.7438789999999997</v>
      </c>
      <c r="GT171" s="273"/>
      <c r="GU171" s="385"/>
      <c r="GV171" s="220"/>
      <c r="GW171" s="12">
        <v>104</v>
      </c>
      <c r="GX171" s="69">
        <v>7.7660429999999998</v>
      </c>
      <c r="GY171" s="70">
        <v>2.6639210000000002</v>
      </c>
      <c r="HN171" s="273"/>
      <c r="HO171" s="385"/>
      <c r="HP171" s="220"/>
      <c r="HQ171" s="12">
        <v>104</v>
      </c>
      <c r="HR171" s="69">
        <v>12.411910000000001</v>
      </c>
      <c r="HS171" s="70">
        <v>3.9336709999999999</v>
      </c>
      <c r="IH171" s="273"/>
      <c r="II171" s="385"/>
      <c r="IJ171" s="220"/>
      <c r="IK171" s="12">
        <v>104</v>
      </c>
      <c r="IL171" s="69">
        <v>7.0461919999999996</v>
      </c>
      <c r="IM171" s="70">
        <v>4.3859190000000003</v>
      </c>
      <c r="JB171" s="273"/>
      <c r="JC171" s="385"/>
      <c r="JD171" s="220"/>
      <c r="JE171" s="12">
        <v>104</v>
      </c>
      <c r="JF171" s="69"/>
      <c r="JG171" s="70"/>
      <c r="JV171" s="273"/>
      <c r="JW171" s="385"/>
      <c r="JX171" s="220"/>
      <c r="JY171" s="12">
        <v>104</v>
      </c>
      <c r="JZ171" s="69"/>
      <c r="KA171" s="70"/>
      <c r="KP171" s="273"/>
      <c r="KQ171" s="385"/>
      <c r="KR171" s="220"/>
      <c r="KS171" s="12">
        <v>104</v>
      </c>
      <c r="KT171" s="69"/>
      <c r="KU171" s="70"/>
      <c r="LJ171" s="273"/>
      <c r="LK171" s="385"/>
      <c r="LL171" s="220"/>
      <c r="LM171" s="12">
        <v>104</v>
      </c>
      <c r="LN171" s="69"/>
      <c r="LO171" s="70"/>
      <c r="MD171" s="273"/>
    </row>
    <row r="172" spans="1:342" ht="12.75" customHeight="1" x14ac:dyDescent="0.2">
      <c r="A172" s="494"/>
      <c r="B172" s="12">
        <v>105</v>
      </c>
      <c r="C172" s="69">
        <v>4.3520320000000003</v>
      </c>
      <c r="D172" s="70">
        <v>2.2779799999999999</v>
      </c>
      <c r="E172" s="432"/>
      <c r="F172" s="72">
        <f t="shared" si="0"/>
        <v>2.4035000000000029E-2</v>
      </c>
      <c r="G172" s="67"/>
      <c r="H172" s="67"/>
      <c r="I172" s="67"/>
      <c r="J172" s="67"/>
      <c r="K172" s="67"/>
      <c r="L172" s="67"/>
      <c r="M172" s="67"/>
      <c r="N172" s="67"/>
      <c r="O172" s="67"/>
      <c r="P172" s="67"/>
      <c r="Q172" s="67"/>
      <c r="R172" s="67"/>
      <c r="S172" s="220"/>
      <c r="T172" s="385"/>
      <c r="U172" s="220"/>
      <c r="V172" s="12">
        <v>105</v>
      </c>
      <c r="W172" s="69"/>
      <c r="X172" s="70"/>
      <c r="Y172"/>
      <c r="Z172"/>
      <c r="AA172"/>
      <c r="AB172"/>
      <c r="AC172"/>
      <c r="AD172"/>
      <c r="AE172"/>
      <c r="AF172"/>
      <c r="AG172"/>
      <c r="AH172"/>
      <c r="AI172"/>
      <c r="AJ172"/>
      <c r="AK172"/>
      <c r="AL172"/>
      <c r="AM172" s="220"/>
      <c r="AN172" s="417"/>
      <c r="AO172" s="494"/>
      <c r="AP172" s="12">
        <v>105</v>
      </c>
      <c r="AQ172" s="69">
        <v>9.2298019999999994</v>
      </c>
      <c r="AR172" s="70">
        <v>3.4538600000000002</v>
      </c>
      <c r="AS172" s="432"/>
      <c r="AT172" s="574">
        <f t="shared" si="1"/>
        <v>2.3976000000000219E-2</v>
      </c>
      <c r="AU172" s="67"/>
      <c r="AV172" s="8"/>
      <c r="AW172" s="8"/>
      <c r="AX172" s="8"/>
      <c r="AY172" s="8"/>
      <c r="AZ172" s="8"/>
      <c r="BA172" s="8"/>
      <c r="BB172" s="8"/>
      <c r="BC172" s="8"/>
      <c r="BD172" s="8"/>
      <c r="BE172" s="8"/>
      <c r="BF172" s="8"/>
      <c r="BG172" s="8"/>
      <c r="BH172" s="8"/>
      <c r="BJ172" s="273"/>
      <c r="BK172" s="385"/>
      <c r="BL172" s="494"/>
      <c r="BM172" s="12">
        <v>105</v>
      </c>
      <c r="BN172" s="69">
        <v>11.470139999999999</v>
      </c>
      <c r="BO172" s="70">
        <v>3.7997420000000002</v>
      </c>
      <c r="CD172" s="273"/>
      <c r="CE172" s="385"/>
      <c r="CF172" s="494"/>
      <c r="CG172" s="12">
        <v>105</v>
      </c>
      <c r="CH172" s="69">
        <v>11.949110000000001</v>
      </c>
      <c r="CI172" s="70">
        <v>3.5958000000000001</v>
      </c>
      <c r="CX172" s="273"/>
      <c r="CY172" s="385"/>
      <c r="CZ172" s="220"/>
      <c r="DA172" s="12">
        <v>105</v>
      </c>
      <c r="DB172" s="69">
        <v>7.1647380000000007</v>
      </c>
      <c r="DC172" s="70">
        <v>4.4339300000000001</v>
      </c>
      <c r="DR172" s="273"/>
      <c r="DS172" s="385"/>
      <c r="DT172" s="220"/>
      <c r="DU172" s="12">
        <v>105</v>
      </c>
      <c r="DV172" s="69">
        <v>11.913290000000002</v>
      </c>
      <c r="DW172" s="70">
        <v>4.1557890000000004</v>
      </c>
      <c r="EL172" s="273"/>
      <c r="EM172" s="385"/>
      <c r="EN172" s="220"/>
      <c r="EO172" s="12">
        <v>105</v>
      </c>
      <c r="EP172" s="69">
        <v>9.2298019999999994</v>
      </c>
      <c r="EQ172" s="70">
        <v>3.4538600000000002</v>
      </c>
      <c r="FF172" s="273"/>
      <c r="FG172" s="385"/>
      <c r="FH172" s="220"/>
      <c r="FI172" s="12">
        <v>105</v>
      </c>
      <c r="FJ172" s="69">
        <v>9.6505220000000005</v>
      </c>
      <c r="FK172" s="70">
        <v>7.015879</v>
      </c>
      <c r="FZ172" s="273"/>
      <c r="GA172" s="385"/>
      <c r="GB172" s="220"/>
      <c r="GC172" s="12">
        <v>105</v>
      </c>
      <c r="GD172" s="69">
        <v>13.558870000000001</v>
      </c>
      <c r="GE172" s="70">
        <v>4.7838779999999996</v>
      </c>
      <c r="GT172" s="273"/>
      <c r="GU172" s="385"/>
      <c r="GV172" s="220"/>
      <c r="GW172" s="12">
        <v>105</v>
      </c>
      <c r="GX172" s="69">
        <v>7.8439019999999999</v>
      </c>
      <c r="GY172" s="70">
        <v>2.683951</v>
      </c>
      <c r="HN172" s="273"/>
      <c r="HO172" s="385"/>
      <c r="HP172" s="220"/>
      <c r="HQ172" s="12">
        <v>105</v>
      </c>
      <c r="HR172" s="69">
        <v>12.54907</v>
      </c>
      <c r="HS172" s="70">
        <v>3.957646</v>
      </c>
      <c r="IH172" s="273"/>
      <c r="II172" s="385"/>
      <c r="IJ172" s="220"/>
      <c r="IK172" s="12">
        <v>105</v>
      </c>
      <c r="IL172" s="69">
        <v>7.1143770000000002</v>
      </c>
      <c r="IM172" s="70">
        <v>4.4159930000000003</v>
      </c>
      <c r="JB172" s="273"/>
      <c r="JC172" s="385"/>
      <c r="JD172" s="220"/>
      <c r="JE172" s="12">
        <v>105</v>
      </c>
      <c r="JF172" s="69"/>
      <c r="JG172" s="70"/>
      <c r="JV172" s="273"/>
      <c r="JW172" s="385"/>
      <c r="JX172" s="220"/>
      <c r="JY172" s="12">
        <v>105</v>
      </c>
      <c r="JZ172" s="69"/>
      <c r="KA172" s="70"/>
      <c r="KP172" s="273"/>
      <c r="KQ172" s="385"/>
      <c r="KR172" s="220"/>
      <c r="KS172" s="12">
        <v>105</v>
      </c>
      <c r="KT172" s="69"/>
      <c r="KU172" s="70"/>
      <c r="LJ172" s="273"/>
      <c r="LK172" s="385"/>
      <c r="LL172" s="220"/>
      <c r="LM172" s="12">
        <v>105</v>
      </c>
      <c r="LN172" s="69"/>
      <c r="LO172" s="70"/>
      <c r="MD172" s="273"/>
    </row>
    <row r="173" spans="1:342" ht="12.75" customHeight="1" x14ac:dyDescent="0.2">
      <c r="A173" s="494"/>
      <c r="B173" s="12">
        <v>106</v>
      </c>
      <c r="C173" s="69">
        <v>4.3922079999999992</v>
      </c>
      <c r="D173" s="70">
        <v>2.3019560000000001</v>
      </c>
      <c r="E173" s="432"/>
      <c r="F173" s="72">
        <f t="shared" si="0"/>
        <v>2.3976000000000219E-2</v>
      </c>
      <c r="G173" s="67"/>
      <c r="H173" s="67"/>
      <c r="I173" s="67"/>
      <c r="J173" s="67"/>
      <c r="K173" s="67"/>
      <c r="L173" s="67"/>
      <c r="M173" s="67"/>
      <c r="N173" s="67"/>
      <c r="O173" s="67"/>
      <c r="P173" s="67"/>
      <c r="Q173" s="67"/>
      <c r="R173" s="67"/>
      <c r="S173" s="220"/>
      <c r="T173" s="385"/>
      <c r="U173" s="220"/>
      <c r="V173" s="12">
        <v>106</v>
      </c>
      <c r="W173" s="69"/>
      <c r="X173" s="70"/>
      <c r="Y173"/>
      <c r="Z173"/>
      <c r="AA173"/>
      <c r="AB173"/>
      <c r="AC173"/>
      <c r="AD173"/>
      <c r="AE173"/>
      <c r="AF173"/>
      <c r="AG173"/>
      <c r="AH173"/>
      <c r="AI173"/>
      <c r="AJ173"/>
      <c r="AK173"/>
      <c r="AL173"/>
      <c r="AM173" s="220"/>
      <c r="AN173" s="417"/>
      <c r="AO173" s="494"/>
      <c r="AP173" s="12">
        <v>106</v>
      </c>
      <c r="AQ173" s="69">
        <v>9.321352000000001</v>
      </c>
      <c r="AR173" s="70">
        <v>3.4778359999999999</v>
      </c>
      <c r="AS173" s="432"/>
      <c r="AT173" s="574">
        <f t="shared" si="1"/>
        <v>2.3975999999999775E-2</v>
      </c>
      <c r="AU173" s="67"/>
      <c r="AV173" s="8"/>
      <c r="AW173" s="8"/>
      <c r="AX173" s="8"/>
      <c r="AY173" s="8"/>
      <c r="AZ173" s="8"/>
      <c r="BA173" s="8"/>
      <c r="BB173" s="8"/>
      <c r="BC173" s="8"/>
      <c r="BD173" s="8"/>
      <c r="BE173" s="8"/>
      <c r="BF173" s="8"/>
      <c r="BG173" s="8"/>
      <c r="BH173" s="8"/>
      <c r="BJ173" s="273"/>
      <c r="BK173" s="385"/>
      <c r="BL173" s="494"/>
      <c r="BM173" s="12">
        <v>106</v>
      </c>
      <c r="BN173" s="69">
        <v>11.58657</v>
      </c>
      <c r="BO173" s="70">
        <v>3.8277239999999999</v>
      </c>
      <c r="CD173" s="273"/>
      <c r="CE173" s="385"/>
      <c r="CF173" s="494"/>
      <c r="CG173" s="12">
        <v>106</v>
      </c>
      <c r="CH173" s="69">
        <v>12.06298</v>
      </c>
      <c r="CI173" s="70">
        <v>3.6277879999999998</v>
      </c>
      <c r="CX173" s="273"/>
      <c r="CY173" s="385"/>
      <c r="CZ173" s="220"/>
      <c r="DA173" s="12">
        <v>106</v>
      </c>
      <c r="DB173" s="69">
        <v>7.2330730000000001</v>
      </c>
      <c r="DC173" s="70">
        <v>4.473929</v>
      </c>
      <c r="DR173" s="273"/>
      <c r="DS173" s="385"/>
      <c r="DT173" s="220"/>
      <c r="DU173" s="12">
        <v>106</v>
      </c>
      <c r="DV173" s="69">
        <v>12.04256</v>
      </c>
      <c r="DW173" s="70">
        <v>4.1838300000000004</v>
      </c>
      <c r="EL173" s="273"/>
      <c r="EM173" s="385"/>
      <c r="EN173" s="220"/>
      <c r="EO173" s="12">
        <v>106</v>
      </c>
      <c r="EP173" s="69">
        <v>9.321352000000001</v>
      </c>
      <c r="EQ173" s="70">
        <v>3.4778359999999999</v>
      </c>
      <c r="FF173" s="273"/>
      <c r="FG173" s="385"/>
      <c r="FH173" s="220"/>
      <c r="FI173" s="12">
        <v>106</v>
      </c>
      <c r="FJ173" s="69">
        <v>9.7442360000000008</v>
      </c>
      <c r="FK173" s="70">
        <v>7.0580309999999997</v>
      </c>
      <c r="FZ173" s="273"/>
      <c r="GA173" s="385"/>
      <c r="GB173" s="220"/>
      <c r="GC173" s="12">
        <v>106</v>
      </c>
      <c r="GD173" s="69">
        <v>13.69821</v>
      </c>
      <c r="GE173" s="70">
        <v>4.823817</v>
      </c>
      <c r="GT173" s="273"/>
      <c r="GU173" s="385"/>
      <c r="GV173" s="220"/>
      <c r="GW173" s="12">
        <v>106</v>
      </c>
      <c r="GX173" s="69">
        <v>7.9212920000000002</v>
      </c>
      <c r="GY173" s="70">
        <v>2.7039800000000001</v>
      </c>
      <c r="HN173" s="273"/>
      <c r="HO173" s="385"/>
      <c r="HP173" s="220"/>
      <c r="HQ173" s="12">
        <v>106</v>
      </c>
      <c r="HR173" s="69">
        <v>12.686120000000001</v>
      </c>
      <c r="HS173" s="70">
        <v>3.9816820000000002</v>
      </c>
      <c r="IH173" s="273"/>
      <c r="II173" s="385"/>
      <c r="IJ173" s="220"/>
      <c r="IK173" s="12">
        <v>106</v>
      </c>
      <c r="IL173" s="69">
        <v>7.182582</v>
      </c>
      <c r="IM173" s="70">
        <v>4.4460670000000002</v>
      </c>
      <c r="JB173" s="273"/>
      <c r="JC173" s="385"/>
      <c r="JD173" s="220"/>
      <c r="JE173" s="12">
        <v>106</v>
      </c>
      <c r="JF173" s="69"/>
      <c r="JG173" s="70"/>
      <c r="JV173" s="273"/>
      <c r="JW173" s="385"/>
      <c r="JX173" s="220"/>
      <c r="JY173" s="12">
        <v>106</v>
      </c>
      <c r="JZ173" s="69"/>
      <c r="KA173" s="70"/>
      <c r="KP173" s="273"/>
      <c r="KQ173" s="385"/>
      <c r="KR173" s="220"/>
      <c r="KS173" s="12">
        <v>106</v>
      </c>
      <c r="KT173" s="69"/>
      <c r="KU173" s="70"/>
      <c r="LJ173" s="273"/>
      <c r="LK173" s="385"/>
      <c r="LL173" s="220"/>
      <c r="LM173" s="12">
        <v>106</v>
      </c>
      <c r="LN173" s="69"/>
      <c r="LO173" s="70"/>
      <c r="MD173" s="273"/>
    </row>
    <row r="174" spans="1:342" ht="12.75" customHeight="1" x14ac:dyDescent="0.2">
      <c r="A174" s="494"/>
      <c r="B174" s="12">
        <v>107</v>
      </c>
      <c r="C174" s="69">
        <v>4.4311910000000001</v>
      </c>
      <c r="D174" s="70">
        <v>2.3259910000000001</v>
      </c>
      <c r="E174" s="432"/>
      <c r="F174" s="72">
        <f t="shared" si="0"/>
        <v>2.4035000000000029E-2</v>
      </c>
      <c r="G174" s="67"/>
      <c r="H174" s="67"/>
      <c r="I174" s="67"/>
      <c r="J174" s="67"/>
      <c r="K174" s="67"/>
      <c r="L174" s="67"/>
      <c r="M174" s="67"/>
      <c r="N174" s="67"/>
      <c r="O174" s="67"/>
      <c r="P174" s="67"/>
      <c r="Q174" s="67"/>
      <c r="R174" s="67"/>
      <c r="S174" s="220"/>
      <c r="T174" s="385"/>
      <c r="U174" s="220"/>
      <c r="V174" s="12">
        <v>107</v>
      </c>
      <c r="W174" s="69"/>
      <c r="X174" s="70"/>
      <c r="Y174"/>
      <c r="Z174"/>
      <c r="AA174"/>
      <c r="AB174"/>
      <c r="AC174"/>
      <c r="AD174"/>
      <c r="AE174"/>
      <c r="AF174"/>
      <c r="AG174"/>
      <c r="AH174"/>
      <c r="AI174"/>
      <c r="AJ174"/>
      <c r="AK174"/>
      <c r="AL174"/>
      <c r="AM174" s="220"/>
      <c r="AN174" s="417"/>
      <c r="AO174" s="494"/>
      <c r="AP174" s="12">
        <v>107</v>
      </c>
      <c r="AQ174" s="69">
        <v>9.4134100000000007</v>
      </c>
      <c r="AR174" s="70">
        <v>3.501871</v>
      </c>
      <c r="AS174" s="432"/>
      <c r="AT174" s="574">
        <f t="shared" si="1"/>
        <v>2.4035000000000029E-2</v>
      </c>
      <c r="AU174" s="67"/>
      <c r="AV174" s="8"/>
      <c r="AW174" s="8"/>
      <c r="AX174" s="8"/>
      <c r="AY174" s="8"/>
      <c r="AZ174" s="8"/>
      <c r="BA174" s="8"/>
      <c r="BB174" s="8"/>
      <c r="BC174" s="8"/>
      <c r="BD174" s="8"/>
      <c r="BE174" s="8"/>
      <c r="BF174" s="8"/>
      <c r="BG174" s="8"/>
      <c r="BH174" s="8"/>
      <c r="BJ174" s="273"/>
      <c r="BK174" s="385"/>
      <c r="BL174" s="494"/>
      <c r="BM174" s="12">
        <v>107</v>
      </c>
      <c r="BN174" s="69">
        <v>11.70269</v>
      </c>
      <c r="BO174" s="70">
        <v>3.855645</v>
      </c>
      <c r="CD174" s="273"/>
      <c r="CE174" s="385"/>
      <c r="CF174" s="494"/>
      <c r="CG174" s="12">
        <v>107</v>
      </c>
      <c r="CH174" s="69">
        <v>12.177059999999999</v>
      </c>
      <c r="CI174" s="70">
        <v>3.6598350000000002</v>
      </c>
      <c r="CX174" s="273"/>
      <c r="CY174" s="385"/>
      <c r="CZ174" s="220"/>
      <c r="DA174" s="12">
        <v>107</v>
      </c>
      <c r="DB174" s="69">
        <v>7.3025069999999994</v>
      </c>
      <c r="DC174" s="70">
        <v>4.5139880000000003</v>
      </c>
      <c r="DR174" s="273"/>
      <c r="DS174" s="385"/>
      <c r="DT174" s="220"/>
      <c r="DU174" s="12">
        <v>107</v>
      </c>
      <c r="DV174" s="69">
        <v>12.17093</v>
      </c>
      <c r="DW174" s="70">
        <v>4.2117519999999997</v>
      </c>
      <c r="EL174" s="273"/>
      <c r="EM174" s="385"/>
      <c r="EN174" s="220"/>
      <c r="EO174" s="12">
        <v>107</v>
      </c>
      <c r="EP174" s="69">
        <v>9.4134100000000007</v>
      </c>
      <c r="EQ174" s="70">
        <v>3.501871</v>
      </c>
      <c r="FF174" s="273"/>
      <c r="FG174" s="385"/>
      <c r="FH174" s="220"/>
      <c r="FI174" s="12">
        <v>107</v>
      </c>
      <c r="FJ174" s="69">
        <v>9.8386110000000002</v>
      </c>
      <c r="FK174" s="70">
        <v>7.0999429999999997</v>
      </c>
      <c r="FZ174" s="273"/>
      <c r="GA174" s="385"/>
      <c r="GB174" s="220"/>
      <c r="GC174" s="12">
        <v>107</v>
      </c>
      <c r="GD174" s="69">
        <v>13.83672</v>
      </c>
      <c r="GE174" s="70">
        <v>4.8638159999999999</v>
      </c>
      <c r="GT174" s="273"/>
      <c r="GU174" s="385"/>
      <c r="GV174" s="220"/>
      <c r="GW174" s="12">
        <v>107</v>
      </c>
      <c r="GX174" s="69">
        <v>7.9992340000000004</v>
      </c>
      <c r="GY174" s="70">
        <v>2.7238899999999999</v>
      </c>
      <c r="HN174" s="273"/>
      <c r="HO174" s="385"/>
      <c r="HP174" s="220"/>
      <c r="HQ174" s="12">
        <v>107</v>
      </c>
      <c r="HR174" s="69">
        <v>12.82287</v>
      </c>
      <c r="HS174" s="70">
        <v>4.0057169999999998</v>
      </c>
      <c r="IH174" s="273"/>
      <c r="II174" s="385"/>
      <c r="IJ174" s="220"/>
      <c r="IK174" s="12">
        <v>107</v>
      </c>
      <c r="IL174" s="69">
        <v>7.2501660000000001</v>
      </c>
      <c r="IM174" s="70">
        <v>4.4760210000000002</v>
      </c>
      <c r="JB174" s="273"/>
      <c r="JC174" s="385"/>
      <c r="JD174" s="220"/>
      <c r="JE174" s="12">
        <v>107</v>
      </c>
      <c r="JF174" s="69"/>
      <c r="JG174" s="70"/>
      <c r="JV174" s="273"/>
      <c r="JW174" s="385"/>
      <c r="JX174" s="220"/>
      <c r="JY174" s="12">
        <v>107</v>
      </c>
      <c r="JZ174" s="69"/>
      <c r="KA174" s="70"/>
      <c r="KP174" s="273"/>
      <c r="KQ174" s="385"/>
      <c r="KR174" s="220"/>
      <c r="KS174" s="12">
        <v>107</v>
      </c>
      <c r="KT174" s="69"/>
      <c r="KU174" s="70"/>
      <c r="LJ174" s="273"/>
      <c r="LK174" s="385"/>
      <c r="LL174" s="220"/>
      <c r="LM174" s="12">
        <v>107</v>
      </c>
      <c r="LN174" s="69"/>
      <c r="LO174" s="70"/>
      <c r="MD174" s="273"/>
    </row>
    <row r="175" spans="1:342" ht="12.75" customHeight="1" x14ac:dyDescent="0.2">
      <c r="A175" s="494"/>
      <c r="B175" s="12">
        <v>108</v>
      </c>
      <c r="C175" s="69">
        <v>4.4718289999999996</v>
      </c>
      <c r="D175" s="70">
        <v>2.3519990000000002</v>
      </c>
      <c r="E175" s="432"/>
      <c r="F175" s="72">
        <f t="shared" si="0"/>
        <v>2.6008000000000031E-2</v>
      </c>
      <c r="G175" s="67"/>
      <c r="H175" s="67"/>
      <c r="I175" s="67"/>
      <c r="J175" s="67"/>
      <c r="K175" s="67"/>
      <c r="L175" s="67"/>
      <c r="M175" s="67"/>
      <c r="N175" s="67"/>
      <c r="O175" s="67"/>
      <c r="P175" s="67"/>
      <c r="Q175" s="67"/>
      <c r="R175" s="67"/>
      <c r="S175" s="220"/>
      <c r="T175" s="385"/>
      <c r="U175" s="220"/>
      <c r="V175" s="12">
        <v>108</v>
      </c>
      <c r="W175" s="69"/>
      <c r="X175" s="70"/>
      <c r="Y175"/>
      <c r="Z175"/>
      <c r="AA175"/>
      <c r="AB175"/>
      <c r="AC175"/>
      <c r="AD175"/>
      <c r="AE175"/>
      <c r="AF175"/>
      <c r="AG175"/>
      <c r="AH175"/>
      <c r="AI175"/>
      <c r="AJ175"/>
      <c r="AK175"/>
      <c r="AL175"/>
      <c r="AM175" s="220"/>
      <c r="AN175" s="417"/>
      <c r="AO175" s="494"/>
      <c r="AP175" s="12">
        <v>108</v>
      </c>
      <c r="AQ175" s="69">
        <v>9.5045280000000005</v>
      </c>
      <c r="AR175" s="70">
        <v>3.5258470000000002</v>
      </c>
      <c r="AS175" s="432"/>
      <c r="AT175" s="574">
        <f t="shared" si="1"/>
        <v>2.3976000000000219E-2</v>
      </c>
      <c r="AU175" s="67"/>
      <c r="AV175" s="8"/>
      <c r="AW175" s="8"/>
      <c r="AX175" s="8"/>
      <c r="AY175" s="8"/>
      <c r="AZ175" s="8"/>
      <c r="BA175" s="8"/>
      <c r="BB175" s="8"/>
      <c r="BC175" s="8"/>
      <c r="BD175" s="8"/>
      <c r="BE175" s="8"/>
      <c r="BF175" s="8"/>
      <c r="BG175" s="8"/>
      <c r="BH175" s="8"/>
      <c r="BJ175" s="273"/>
      <c r="BK175" s="385"/>
      <c r="BL175" s="494"/>
      <c r="BM175" s="12">
        <v>108</v>
      </c>
      <c r="BN175" s="69">
        <v>11.81798</v>
      </c>
      <c r="BO175" s="70">
        <v>3.8836870000000001</v>
      </c>
      <c r="CD175" s="273"/>
      <c r="CE175" s="385"/>
      <c r="CF175" s="494"/>
      <c r="CG175" s="12">
        <v>108</v>
      </c>
      <c r="CH175" s="69">
        <v>12.29135</v>
      </c>
      <c r="CI175" s="70">
        <v>3.6917620000000002</v>
      </c>
      <c r="CX175" s="273"/>
      <c r="CY175" s="385"/>
      <c r="CZ175" s="220"/>
      <c r="DA175" s="12">
        <v>108</v>
      </c>
      <c r="DB175" s="69">
        <v>7.3714070000000005</v>
      </c>
      <c r="DC175" s="70">
        <v>4.5539870000000002</v>
      </c>
      <c r="DR175" s="273"/>
      <c r="DS175" s="385"/>
      <c r="DT175" s="220"/>
      <c r="DU175" s="12">
        <v>108</v>
      </c>
      <c r="DV175" s="69">
        <v>12.30062</v>
      </c>
      <c r="DW175" s="70">
        <v>4.2397330000000002</v>
      </c>
      <c r="EL175" s="273"/>
      <c r="EM175" s="385"/>
      <c r="EN175" s="220"/>
      <c r="EO175" s="12">
        <v>108</v>
      </c>
      <c r="EP175" s="69">
        <v>9.5045280000000005</v>
      </c>
      <c r="EQ175" s="70">
        <v>3.5258470000000002</v>
      </c>
      <c r="FF175" s="273"/>
      <c r="FG175" s="385"/>
      <c r="FH175" s="220"/>
      <c r="FI175" s="12">
        <v>108</v>
      </c>
      <c r="FJ175" s="69">
        <v>9.9320210000000007</v>
      </c>
      <c r="FK175" s="70">
        <v>7.1419759999999997</v>
      </c>
      <c r="FZ175" s="273"/>
      <c r="GA175" s="385"/>
      <c r="GB175" s="220"/>
      <c r="GC175" s="12">
        <v>108</v>
      </c>
      <c r="GD175" s="69">
        <v>13.973850000000001</v>
      </c>
      <c r="GE175" s="70">
        <v>4.9038760000000003</v>
      </c>
      <c r="GT175" s="273"/>
      <c r="GU175" s="385"/>
      <c r="GV175" s="220"/>
      <c r="GW175" s="12">
        <v>108</v>
      </c>
      <c r="GX175" s="69">
        <v>8.0773239999999991</v>
      </c>
      <c r="GY175" s="70">
        <v>2.7437999999999998</v>
      </c>
      <c r="HN175" s="273"/>
      <c r="HO175" s="385"/>
      <c r="HP175" s="220"/>
      <c r="HQ175" s="12">
        <v>108</v>
      </c>
      <c r="HR175" s="69">
        <v>12.95945</v>
      </c>
      <c r="HS175" s="70">
        <v>4.029693</v>
      </c>
      <c r="IH175" s="273"/>
      <c r="II175" s="385"/>
      <c r="IJ175" s="220"/>
      <c r="IK175" s="12">
        <v>108</v>
      </c>
      <c r="IL175" s="69">
        <v>7.3188450000000005</v>
      </c>
      <c r="IM175" s="70">
        <v>4.5060349999999998</v>
      </c>
      <c r="JB175" s="273"/>
      <c r="JC175" s="385"/>
      <c r="JD175" s="220"/>
      <c r="JE175" s="12">
        <v>108</v>
      </c>
      <c r="JF175" s="69"/>
      <c r="JG175" s="70"/>
      <c r="JV175" s="273"/>
      <c r="JW175" s="385"/>
      <c r="JX175" s="220"/>
      <c r="JY175" s="12">
        <v>108</v>
      </c>
      <c r="JZ175" s="69"/>
      <c r="KA175" s="70"/>
      <c r="KP175" s="273"/>
      <c r="KQ175" s="385"/>
      <c r="KR175" s="220"/>
      <c r="KS175" s="12">
        <v>108</v>
      </c>
      <c r="KT175" s="69"/>
      <c r="KU175" s="70"/>
      <c r="LJ175" s="273"/>
      <c r="LK175" s="385"/>
      <c r="LL175" s="220"/>
      <c r="LM175" s="12">
        <v>108</v>
      </c>
      <c r="LN175" s="69"/>
      <c r="LO175" s="70"/>
      <c r="MD175" s="273"/>
    </row>
    <row r="176" spans="1:342" ht="12.75" customHeight="1" x14ac:dyDescent="0.2">
      <c r="A176" s="494"/>
      <c r="B176" s="12">
        <v>109</v>
      </c>
      <c r="C176" s="69">
        <v>4.5178079999999996</v>
      </c>
      <c r="D176" s="70">
        <v>2.3820139999999999</v>
      </c>
      <c r="E176" s="432"/>
      <c r="F176" s="72">
        <f t="shared" si="0"/>
        <v>3.0014999999999681E-2</v>
      </c>
      <c r="G176" s="67"/>
      <c r="H176" s="67"/>
      <c r="I176" s="67"/>
      <c r="J176" s="67"/>
      <c r="K176" s="67"/>
      <c r="L176" s="67"/>
      <c r="M176" s="67"/>
      <c r="N176" s="67"/>
      <c r="O176" s="67"/>
      <c r="P176" s="67"/>
      <c r="Q176" s="67"/>
      <c r="R176" s="67"/>
      <c r="S176" s="220"/>
      <c r="T176" s="385"/>
      <c r="U176" s="220"/>
      <c r="V176" s="12">
        <v>109</v>
      </c>
      <c r="W176" s="69"/>
      <c r="X176" s="70"/>
      <c r="Y176"/>
      <c r="Z176"/>
      <c r="AA176"/>
      <c r="AB176"/>
      <c r="AC176"/>
      <c r="AD176"/>
      <c r="AE176"/>
      <c r="AF176"/>
      <c r="AG176"/>
      <c r="AH176"/>
      <c r="AI176"/>
      <c r="AJ176"/>
      <c r="AK176"/>
      <c r="AL176"/>
      <c r="AM176" s="220"/>
      <c r="AN176" s="417"/>
      <c r="AO176" s="494"/>
      <c r="AP176" s="12">
        <v>109</v>
      </c>
      <c r="AQ176" s="69">
        <v>9.5957119999999989</v>
      </c>
      <c r="AR176" s="70">
        <v>3.5497619999999999</v>
      </c>
      <c r="AS176" s="432"/>
      <c r="AT176" s="574">
        <f t="shared" si="1"/>
        <v>2.3914999999999687E-2</v>
      </c>
      <c r="AU176" s="67"/>
      <c r="AV176" s="8"/>
      <c r="AW176" s="8"/>
      <c r="AX176" s="8"/>
      <c r="AY176" s="8"/>
      <c r="AZ176" s="8"/>
      <c r="BA176" s="8"/>
      <c r="BB176" s="8"/>
      <c r="BC176" s="8"/>
      <c r="BD176" s="8"/>
      <c r="BE176" s="8"/>
      <c r="BF176" s="8"/>
      <c r="BG176" s="8"/>
      <c r="BH176" s="8"/>
      <c r="BJ176" s="273"/>
      <c r="BK176" s="385"/>
      <c r="BL176" s="494"/>
      <c r="BM176" s="12">
        <v>109</v>
      </c>
      <c r="BN176" s="69">
        <v>11.93394</v>
      </c>
      <c r="BO176" s="70">
        <v>3.9117280000000001</v>
      </c>
      <c r="CD176" s="273"/>
      <c r="CE176" s="385"/>
      <c r="CF176" s="494"/>
      <c r="CG176" s="12">
        <v>109</v>
      </c>
      <c r="CH176" s="69">
        <v>12.40535</v>
      </c>
      <c r="CI176" s="70">
        <v>3.7238099999999998</v>
      </c>
      <c r="CX176" s="273"/>
      <c r="CY176" s="385"/>
      <c r="CZ176" s="220"/>
      <c r="DA176" s="12">
        <v>109</v>
      </c>
      <c r="DB176" s="69">
        <v>7.4406249999999998</v>
      </c>
      <c r="DC176" s="70">
        <v>4.5939860000000001</v>
      </c>
      <c r="DR176" s="273"/>
      <c r="DS176" s="385"/>
      <c r="DT176" s="220"/>
      <c r="DU176" s="12">
        <v>109</v>
      </c>
      <c r="DV176" s="69">
        <v>12.429590000000001</v>
      </c>
      <c r="DW176" s="70">
        <v>4.2677149999999999</v>
      </c>
      <c r="EL176" s="273"/>
      <c r="EM176" s="385"/>
      <c r="EN176" s="220"/>
      <c r="EO176" s="12">
        <v>109</v>
      </c>
      <c r="EP176" s="69">
        <v>9.5957119999999989</v>
      </c>
      <c r="EQ176" s="70">
        <v>3.5497619999999999</v>
      </c>
      <c r="FF176" s="273"/>
      <c r="FG176" s="385"/>
      <c r="FH176" s="220"/>
      <c r="FI176" s="12">
        <v>109</v>
      </c>
      <c r="FJ176" s="69">
        <v>10.02614</v>
      </c>
      <c r="FK176" s="70">
        <v>7.183948</v>
      </c>
      <c r="FZ176" s="273"/>
      <c r="GA176" s="385"/>
      <c r="GB176" s="220"/>
      <c r="GC176" s="12">
        <v>109</v>
      </c>
      <c r="GD176" s="69">
        <v>14.111370000000001</v>
      </c>
      <c r="GE176" s="70">
        <v>4.9438149999999998</v>
      </c>
      <c r="GT176" s="273"/>
      <c r="GU176" s="385"/>
      <c r="GV176" s="220"/>
      <c r="GW176" s="12">
        <v>109</v>
      </c>
      <c r="GX176" s="69">
        <v>8.1540929999999996</v>
      </c>
      <c r="GY176" s="70">
        <v>2.7637700000000001</v>
      </c>
      <c r="HN176" s="273"/>
      <c r="HO176" s="385"/>
      <c r="HP176" s="220"/>
      <c r="HQ176" s="12">
        <v>109</v>
      </c>
      <c r="HR176" s="69">
        <v>13.09713</v>
      </c>
      <c r="HS176" s="70">
        <v>4.0537280000000004</v>
      </c>
      <c r="IH176" s="273"/>
      <c r="II176" s="385"/>
      <c r="IJ176" s="220"/>
      <c r="IK176" s="12">
        <v>109</v>
      </c>
      <c r="IL176" s="69">
        <v>7.3869920000000002</v>
      </c>
      <c r="IM176" s="70">
        <v>4.5359309999999997</v>
      </c>
      <c r="JB176" s="273"/>
      <c r="JC176" s="385"/>
      <c r="JD176" s="220"/>
      <c r="JE176" s="12">
        <v>109</v>
      </c>
      <c r="JF176" s="69"/>
      <c r="JG176" s="70"/>
      <c r="JV176" s="273"/>
      <c r="JW176" s="385"/>
      <c r="JX176" s="220"/>
      <c r="JY176" s="12">
        <v>109</v>
      </c>
      <c r="JZ176" s="69"/>
      <c r="KA176" s="70"/>
      <c r="KP176" s="273"/>
      <c r="KQ176" s="385"/>
      <c r="KR176" s="220"/>
      <c r="KS176" s="12">
        <v>109</v>
      </c>
      <c r="KT176" s="69"/>
      <c r="KU176" s="70"/>
      <c r="LJ176" s="273"/>
      <c r="LK176" s="385"/>
      <c r="LL176" s="220"/>
      <c r="LM176" s="12">
        <v>109</v>
      </c>
      <c r="LN176" s="69"/>
      <c r="LO176" s="70"/>
      <c r="MD176" s="273"/>
    </row>
    <row r="177" spans="1:342" ht="12.75" customHeight="1" x14ac:dyDescent="0.2">
      <c r="A177" s="494"/>
      <c r="B177" s="12">
        <v>110</v>
      </c>
      <c r="C177" s="69">
        <v>4.5627420000000001</v>
      </c>
      <c r="D177" s="70">
        <v>2.4120279999999998</v>
      </c>
      <c r="E177" s="432"/>
      <c r="F177" s="72">
        <f t="shared" si="0"/>
        <v>3.0013999999999985E-2</v>
      </c>
      <c r="G177" s="67"/>
      <c r="H177" s="67"/>
      <c r="I177" s="67"/>
      <c r="J177" s="67"/>
      <c r="K177" s="67"/>
      <c r="L177" s="67"/>
      <c r="M177" s="67"/>
      <c r="N177" s="67"/>
      <c r="O177" s="67"/>
      <c r="P177" s="67"/>
      <c r="Q177" s="67"/>
      <c r="R177" s="67"/>
      <c r="S177" s="220"/>
      <c r="T177" s="385"/>
      <c r="U177" s="220"/>
      <c r="V177" s="12">
        <v>110</v>
      </c>
      <c r="W177" s="69"/>
      <c r="X177" s="70"/>
      <c r="Y177"/>
      <c r="Z177"/>
      <c r="AA177"/>
      <c r="AB177"/>
      <c r="AC177"/>
      <c r="AD177"/>
      <c r="AE177"/>
      <c r="AF177"/>
      <c r="AG177"/>
      <c r="AH177"/>
      <c r="AI177"/>
      <c r="AJ177"/>
      <c r="AK177"/>
      <c r="AL177"/>
      <c r="AM177" s="220"/>
      <c r="AN177" s="417"/>
      <c r="AO177" s="494"/>
      <c r="AP177" s="12">
        <v>110</v>
      </c>
      <c r="AQ177" s="69">
        <v>9.6870139999999996</v>
      </c>
      <c r="AR177" s="70">
        <v>3.5739169999999998</v>
      </c>
      <c r="AS177" s="432"/>
      <c r="AT177" s="574">
        <f t="shared" si="1"/>
        <v>2.4154999999999927E-2</v>
      </c>
      <c r="AU177" s="67"/>
      <c r="AV177" s="8"/>
      <c r="AW177" s="8"/>
      <c r="AX177" s="8"/>
      <c r="AY177" s="8"/>
      <c r="AZ177" s="8"/>
      <c r="BA177" s="8"/>
      <c r="BB177" s="8"/>
      <c r="BC177" s="8"/>
      <c r="BD177" s="8"/>
      <c r="BE177" s="8"/>
      <c r="BF177" s="8"/>
      <c r="BG177" s="8"/>
      <c r="BH177" s="8"/>
      <c r="BJ177" s="273"/>
      <c r="BK177" s="385"/>
      <c r="BL177" s="494"/>
      <c r="BM177" s="12">
        <v>110</v>
      </c>
      <c r="BN177" s="69">
        <v>12.04975</v>
      </c>
      <c r="BO177" s="70">
        <v>3.9397099999999998</v>
      </c>
      <c r="CD177" s="273"/>
      <c r="CE177" s="385"/>
      <c r="CF177" s="494"/>
      <c r="CG177" s="12">
        <v>110</v>
      </c>
      <c r="CH177" s="69">
        <v>12.51932</v>
      </c>
      <c r="CI177" s="70">
        <v>3.7557969999999998</v>
      </c>
      <c r="CX177" s="273"/>
      <c r="CY177" s="385"/>
      <c r="CZ177" s="220"/>
      <c r="DA177" s="12">
        <v>110</v>
      </c>
      <c r="DB177" s="69">
        <v>7.5093869999999994</v>
      </c>
      <c r="DC177" s="70">
        <v>4.6340450000000004</v>
      </c>
      <c r="DR177" s="273"/>
      <c r="DS177" s="385"/>
      <c r="DT177" s="220"/>
      <c r="DU177" s="12">
        <v>110</v>
      </c>
      <c r="DV177" s="69">
        <v>12.55856</v>
      </c>
      <c r="DW177" s="70">
        <v>4.2956960000000004</v>
      </c>
      <c r="EL177" s="273"/>
      <c r="EM177" s="385"/>
      <c r="EN177" s="220"/>
      <c r="EO177" s="12">
        <v>110</v>
      </c>
      <c r="EP177" s="69">
        <v>9.6870139999999996</v>
      </c>
      <c r="EQ177" s="70">
        <v>3.5739169999999998</v>
      </c>
      <c r="FF177" s="273"/>
      <c r="FG177" s="385"/>
      <c r="FH177" s="220"/>
      <c r="FI177" s="12">
        <v>110</v>
      </c>
      <c r="FJ177" s="69">
        <v>10.119129999999998</v>
      </c>
      <c r="FK177" s="70">
        <v>7.2259200000000003</v>
      </c>
      <c r="FZ177" s="273"/>
      <c r="GA177" s="385"/>
      <c r="GB177" s="220"/>
      <c r="GC177" s="12">
        <v>110</v>
      </c>
      <c r="GD177" s="69">
        <v>14.248950000000001</v>
      </c>
      <c r="GE177" s="70">
        <v>4.9838740000000001</v>
      </c>
      <c r="GT177" s="273"/>
      <c r="GU177" s="385"/>
      <c r="GV177" s="220"/>
      <c r="GW177" s="12">
        <v>110</v>
      </c>
      <c r="GX177" s="69">
        <v>8.2307579999999998</v>
      </c>
      <c r="GY177" s="70">
        <v>2.7837990000000001</v>
      </c>
      <c r="HN177" s="273"/>
      <c r="HO177" s="385"/>
      <c r="HP177" s="220"/>
      <c r="HQ177" s="12">
        <v>110</v>
      </c>
      <c r="HR177" s="69">
        <v>13.234219999999999</v>
      </c>
      <c r="HS177" s="70">
        <v>4.0777640000000002</v>
      </c>
      <c r="IH177" s="273"/>
      <c r="II177" s="385"/>
      <c r="IJ177" s="220"/>
      <c r="IK177" s="12">
        <v>110</v>
      </c>
      <c r="IL177" s="69">
        <v>7.4550190000000001</v>
      </c>
      <c r="IM177" s="70">
        <v>4.5658849999999997</v>
      </c>
      <c r="JB177" s="273"/>
      <c r="JC177" s="385"/>
      <c r="JD177" s="220"/>
      <c r="JE177" s="12">
        <v>110</v>
      </c>
      <c r="JF177" s="69"/>
      <c r="JG177" s="70"/>
      <c r="JV177" s="273"/>
      <c r="JW177" s="385"/>
      <c r="JX177" s="220"/>
      <c r="JY177" s="12">
        <v>110</v>
      </c>
      <c r="JZ177" s="69"/>
      <c r="KA177" s="70"/>
      <c r="KP177" s="273"/>
      <c r="KQ177" s="385"/>
      <c r="KR177" s="220"/>
      <c r="KS177" s="12">
        <v>110</v>
      </c>
      <c r="KT177" s="69"/>
      <c r="KU177" s="70"/>
      <c r="LJ177" s="273"/>
      <c r="LK177" s="385"/>
      <c r="LL177" s="220"/>
      <c r="LM177" s="12">
        <v>110</v>
      </c>
      <c r="LN177" s="69"/>
      <c r="LO177" s="70"/>
      <c r="MD177" s="273"/>
    </row>
    <row r="178" spans="1:342" ht="12.75" customHeight="1" x14ac:dyDescent="0.2">
      <c r="A178" s="494"/>
      <c r="B178" s="12">
        <v>111</v>
      </c>
      <c r="C178" s="69">
        <v>4.6062569999999994</v>
      </c>
      <c r="D178" s="70">
        <v>2.4420419999999998</v>
      </c>
      <c r="E178" s="432"/>
      <c r="F178" s="72">
        <f t="shared" si="0"/>
        <v>3.0013999999999985E-2</v>
      </c>
      <c r="G178" s="67"/>
      <c r="H178" s="67"/>
      <c r="I178" s="67"/>
      <c r="J178" s="67"/>
      <c r="K178" s="67"/>
      <c r="L178" s="67"/>
      <c r="M178" s="67"/>
      <c r="N178" s="67"/>
      <c r="O178" s="67"/>
      <c r="P178" s="67"/>
      <c r="Q178" s="67"/>
      <c r="R178" s="67"/>
      <c r="S178" s="220"/>
      <c r="T178" s="385"/>
      <c r="U178" s="220"/>
      <c r="V178" s="12">
        <v>111</v>
      </c>
      <c r="W178" s="69"/>
      <c r="X178" s="70"/>
      <c r="Y178"/>
      <c r="Z178"/>
      <c r="AA178"/>
      <c r="AB178"/>
      <c r="AC178"/>
      <c r="AD178"/>
      <c r="AE178"/>
      <c r="AF178"/>
      <c r="AG178"/>
      <c r="AH178"/>
      <c r="AI178"/>
      <c r="AJ178"/>
      <c r="AK178"/>
      <c r="AL178"/>
      <c r="AM178" s="220"/>
      <c r="AN178" s="417"/>
      <c r="AO178" s="494"/>
      <c r="AP178" s="12">
        <v>111</v>
      </c>
      <c r="AQ178" s="69">
        <v>9.7778290000000005</v>
      </c>
      <c r="AR178" s="70">
        <v>3.597893</v>
      </c>
      <c r="AS178" s="432"/>
      <c r="AT178" s="574">
        <f t="shared" si="1"/>
        <v>2.3976000000000219E-2</v>
      </c>
      <c r="AU178" s="67"/>
      <c r="AV178" s="8"/>
      <c r="AW178" s="8"/>
      <c r="AX178" s="8"/>
      <c r="AY178" s="8"/>
      <c r="AZ178" s="8"/>
      <c r="BA178" s="8"/>
      <c r="BB178" s="8"/>
      <c r="BC178" s="8"/>
      <c r="BD178" s="8"/>
      <c r="BE178" s="8"/>
      <c r="BF178" s="8"/>
      <c r="BG178" s="8"/>
      <c r="BH178" s="8"/>
      <c r="BJ178" s="273"/>
      <c r="BK178" s="385"/>
      <c r="BL178" s="494"/>
      <c r="BM178" s="12">
        <v>111</v>
      </c>
      <c r="BN178" s="69">
        <v>12.16611</v>
      </c>
      <c r="BO178" s="70">
        <v>3.9677509999999998</v>
      </c>
      <c r="CD178" s="273"/>
      <c r="CE178" s="385"/>
      <c r="CF178" s="494"/>
      <c r="CG178" s="12">
        <v>111</v>
      </c>
      <c r="CH178" s="69">
        <v>12.633319999999999</v>
      </c>
      <c r="CI178" s="70">
        <v>3.7878440000000002</v>
      </c>
      <c r="CX178" s="273"/>
      <c r="CY178" s="385"/>
      <c r="CZ178" s="220"/>
      <c r="DA178" s="12">
        <v>111</v>
      </c>
      <c r="DB178" s="69">
        <v>7.5782209999999992</v>
      </c>
      <c r="DC178" s="70">
        <v>4.6740440000000003</v>
      </c>
      <c r="DR178" s="273"/>
      <c r="DS178" s="385"/>
      <c r="DT178" s="220"/>
      <c r="DU178" s="12">
        <v>111</v>
      </c>
      <c r="DV178" s="69">
        <v>12.68857</v>
      </c>
      <c r="DW178" s="70">
        <v>4.3236780000000001</v>
      </c>
      <c r="EL178" s="273"/>
      <c r="EM178" s="385"/>
      <c r="EN178" s="220"/>
      <c r="EO178" s="12">
        <v>111</v>
      </c>
      <c r="EP178" s="69">
        <v>9.7778290000000005</v>
      </c>
      <c r="EQ178" s="70">
        <v>3.597893</v>
      </c>
      <c r="FF178" s="273"/>
      <c r="FG178" s="385"/>
      <c r="FH178" s="220"/>
      <c r="FI178" s="12">
        <v>111</v>
      </c>
      <c r="FJ178" s="69">
        <v>10.212260000000001</v>
      </c>
      <c r="FK178" s="70">
        <v>7.2679520000000002</v>
      </c>
      <c r="FZ178" s="273"/>
      <c r="GA178" s="385"/>
      <c r="GB178" s="220"/>
      <c r="GC178" s="12">
        <v>111</v>
      </c>
      <c r="GD178" s="69">
        <v>14.38654</v>
      </c>
      <c r="GE178" s="70">
        <v>5.0239320000000003</v>
      </c>
      <c r="GT178" s="273"/>
      <c r="GU178" s="385"/>
      <c r="GV178" s="220"/>
      <c r="GW178" s="12">
        <v>111</v>
      </c>
      <c r="GX178" s="69">
        <v>8.3087180000000007</v>
      </c>
      <c r="GY178" s="70">
        <v>2.803709</v>
      </c>
      <c r="HN178" s="273"/>
      <c r="HO178" s="385"/>
      <c r="HP178" s="220"/>
      <c r="HQ178" s="12">
        <v>111</v>
      </c>
      <c r="HR178" s="69">
        <v>13.371180000000001</v>
      </c>
      <c r="HS178" s="70">
        <v>4.1017390000000002</v>
      </c>
      <c r="IH178" s="273"/>
      <c r="II178" s="385"/>
      <c r="IJ178" s="220"/>
      <c r="IK178" s="12">
        <v>111</v>
      </c>
      <c r="IL178" s="69">
        <v>7.5233429999999997</v>
      </c>
      <c r="IM178" s="70">
        <v>4.59572</v>
      </c>
      <c r="JB178" s="273"/>
      <c r="JC178" s="385"/>
      <c r="JD178" s="220"/>
      <c r="JE178" s="12">
        <v>111</v>
      </c>
      <c r="JF178" s="69"/>
      <c r="JG178" s="70"/>
      <c r="JV178" s="273"/>
      <c r="JW178" s="385"/>
      <c r="JX178" s="220"/>
      <c r="JY178" s="12">
        <v>111</v>
      </c>
      <c r="JZ178" s="69"/>
      <c r="KA178" s="70"/>
      <c r="KP178" s="273"/>
      <c r="KQ178" s="385"/>
      <c r="KR178" s="220"/>
      <c r="KS178" s="12">
        <v>111</v>
      </c>
      <c r="KT178" s="69"/>
      <c r="KU178" s="70"/>
      <c r="LJ178" s="273"/>
      <c r="LK178" s="385"/>
      <c r="LL178" s="220"/>
      <c r="LM178" s="12">
        <v>111</v>
      </c>
      <c r="LN178" s="69"/>
      <c r="LO178" s="70"/>
      <c r="MD178" s="273"/>
    </row>
    <row r="179" spans="1:342" ht="12.75" customHeight="1" x14ac:dyDescent="0.2">
      <c r="A179" s="494"/>
      <c r="B179" s="12">
        <v>112</v>
      </c>
      <c r="C179" s="69">
        <v>4.6479509999999999</v>
      </c>
      <c r="D179" s="70">
        <v>2.4720569999999999</v>
      </c>
      <c r="E179" s="432"/>
      <c r="F179" s="72">
        <f t="shared" si="0"/>
        <v>3.0015000000000125E-2</v>
      </c>
      <c r="G179" s="67"/>
      <c r="H179" s="67"/>
      <c r="I179" s="67"/>
      <c r="J179" s="67"/>
      <c r="K179" s="67"/>
      <c r="L179" s="67"/>
      <c r="M179" s="67"/>
      <c r="N179" s="67"/>
      <c r="O179" s="67"/>
      <c r="P179" s="67"/>
      <c r="Q179" s="67"/>
      <c r="R179" s="67"/>
      <c r="S179" s="220"/>
      <c r="T179" s="385"/>
      <c r="U179" s="220"/>
      <c r="V179" s="12">
        <v>112</v>
      </c>
      <c r="W179" s="69"/>
      <c r="X179" s="70"/>
      <c r="Y179"/>
      <c r="Z179"/>
      <c r="AA179"/>
      <c r="AB179"/>
      <c r="AC179"/>
      <c r="AD179"/>
      <c r="AE179"/>
      <c r="AF179"/>
      <c r="AG179"/>
      <c r="AH179"/>
      <c r="AI179"/>
      <c r="AJ179"/>
      <c r="AK179"/>
      <c r="AL179"/>
      <c r="AM179" s="220"/>
      <c r="AN179" s="417"/>
      <c r="AO179" s="494"/>
      <c r="AP179" s="12">
        <v>112</v>
      </c>
      <c r="AQ179" s="69">
        <v>9.8689889999999991</v>
      </c>
      <c r="AR179" s="70">
        <v>3.621928</v>
      </c>
      <c r="AS179" s="432"/>
      <c r="AT179" s="574">
        <f t="shared" si="1"/>
        <v>2.4035000000000029E-2</v>
      </c>
      <c r="AU179" s="67"/>
      <c r="AV179" s="8"/>
      <c r="AW179" s="8"/>
      <c r="AX179" s="8"/>
      <c r="AY179" s="8"/>
      <c r="AZ179" s="8"/>
      <c r="BA179" s="8"/>
      <c r="BB179" s="8"/>
      <c r="BC179" s="8"/>
      <c r="BD179" s="8"/>
      <c r="BE179" s="8"/>
      <c r="BF179" s="8"/>
      <c r="BG179" s="8"/>
      <c r="BH179" s="8"/>
      <c r="BJ179" s="273"/>
      <c r="BK179" s="385"/>
      <c r="BL179" s="494"/>
      <c r="BM179" s="12">
        <v>112</v>
      </c>
      <c r="BN179" s="69">
        <v>12.281840000000001</v>
      </c>
      <c r="BO179" s="70">
        <v>3.9958520000000002</v>
      </c>
      <c r="CD179" s="273"/>
      <c r="CE179" s="385"/>
      <c r="CF179" s="494"/>
      <c r="CG179" s="12">
        <v>112</v>
      </c>
      <c r="CH179" s="69">
        <v>12.74741</v>
      </c>
      <c r="CI179" s="70">
        <v>3.8198310000000002</v>
      </c>
      <c r="CX179" s="273"/>
      <c r="CY179" s="385"/>
      <c r="CZ179" s="220"/>
      <c r="DA179" s="12">
        <v>112</v>
      </c>
      <c r="DB179" s="69">
        <v>7.6463329999999994</v>
      </c>
      <c r="DC179" s="70">
        <v>4.7138640000000001</v>
      </c>
      <c r="DR179" s="273"/>
      <c r="DS179" s="385"/>
      <c r="DT179" s="220"/>
      <c r="DU179" s="12">
        <v>112</v>
      </c>
      <c r="DV179" s="69">
        <v>12.818040000000002</v>
      </c>
      <c r="DW179" s="70">
        <v>4.3517789999999996</v>
      </c>
      <c r="EL179" s="273"/>
      <c r="EM179" s="385"/>
      <c r="EN179" s="220"/>
      <c r="EO179" s="12">
        <v>112</v>
      </c>
      <c r="EP179" s="69">
        <v>9.8689889999999991</v>
      </c>
      <c r="EQ179" s="70">
        <v>3.621928</v>
      </c>
      <c r="FF179" s="273"/>
      <c r="FG179" s="385"/>
      <c r="FH179" s="220"/>
      <c r="FI179" s="12">
        <v>112</v>
      </c>
      <c r="FJ179" s="69">
        <v>10.306370000000001</v>
      </c>
      <c r="FK179" s="70">
        <v>7.309984</v>
      </c>
      <c r="FZ179" s="273"/>
      <c r="GA179" s="385"/>
      <c r="GB179" s="220"/>
      <c r="GC179" s="12">
        <v>112</v>
      </c>
      <c r="GD179" s="69">
        <v>14.52256</v>
      </c>
      <c r="GE179" s="70">
        <v>5.0638719999999999</v>
      </c>
      <c r="GT179" s="273"/>
      <c r="GU179" s="385"/>
      <c r="GV179" s="220"/>
      <c r="GW179" s="12">
        <v>112</v>
      </c>
      <c r="GX179" s="69">
        <v>8.3867130000000003</v>
      </c>
      <c r="GY179" s="70">
        <v>2.8237390000000002</v>
      </c>
      <c r="HN179" s="273"/>
      <c r="HO179" s="385"/>
      <c r="HP179" s="220"/>
      <c r="HQ179" s="12">
        <v>112</v>
      </c>
      <c r="HR179" s="69">
        <v>13.508089999999999</v>
      </c>
      <c r="HS179" s="70">
        <v>4.1256550000000001</v>
      </c>
      <c r="IH179" s="273"/>
      <c r="II179" s="385"/>
      <c r="IJ179" s="220"/>
      <c r="IK179" s="12">
        <v>112</v>
      </c>
      <c r="IL179" s="69">
        <v>7.5907479999999996</v>
      </c>
      <c r="IM179" s="70">
        <v>4.625794</v>
      </c>
      <c r="JB179" s="273"/>
      <c r="JC179" s="385"/>
      <c r="JD179" s="220"/>
      <c r="JE179" s="12">
        <v>112</v>
      </c>
      <c r="JF179" s="69"/>
      <c r="JG179" s="70"/>
      <c r="JV179" s="273"/>
      <c r="JW179" s="385"/>
      <c r="JX179" s="220"/>
      <c r="JY179" s="12">
        <v>112</v>
      </c>
      <c r="JZ179" s="69"/>
      <c r="KA179" s="70"/>
      <c r="KP179" s="273"/>
      <c r="KQ179" s="385"/>
      <c r="KR179" s="220"/>
      <c r="KS179" s="12">
        <v>112</v>
      </c>
      <c r="KT179" s="69"/>
      <c r="KU179" s="70"/>
      <c r="LJ179" s="273"/>
      <c r="LK179" s="385"/>
      <c r="LL179" s="220"/>
      <c r="LM179" s="12">
        <v>112</v>
      </c>
      <c r="LN179" s="69"/>
      <c r="LO179" s="70"/>
      <c r="MD179" s="273"/>
    </row>
    <row r="180" spans="1:342" ht="12.75" customHeight="1" x14ac:dyDescent="0.2">
      <c r="A180" s="494"/>
      <c r="B180" s="12">
        <v>113</v>
      </c>
      <c r="C180" s="69">
        <v>4.6890640000000001</v>
      </c>
      <c r="D180" s="70">
        <v>2.502011</v>
      </c>
      <c r="E180" s="432"/>
      <c r="F180" s="72">
        <f t="shared" si="0"/>
        <v>2.9954000000000036E-2</v>
      </c>
      <c r="G180" s="67"/>
      <c r="H180" s="67"/>
      <c r="I180" s="67"/>
      <c r="J180" s="67"/>
      <c r="K180" s="67"/>
      <c r="L180" s="67"/>
      <c r="M180" s="67"/>
      <c r="N180" s="67"/>
      <c r="O180" s="67"/>
      <c r="P180" s="67"/>
      <c r="Q180" s="67"/>
      <c r="R180" s="67"/>
      <c r="S180" s="220"/>
      <c r="T180" s="385"/>
      <c r="U180" s="220"/>
      <c r="V180" s="12">
        <v>113</v>
      </c>
      <c r="W180" s="69"/>
      <c r="X180" s="70"/>
      <c r="Y180"/>
      <c r="Z180"/>
      <c r="AA180"/>
      <c r="AB180"/>
      <c r="AC180"/>
      <c r="AD180"/>
      <c r="AE180"/>
      <c r="AF180"/>
      <c r="AG180"/>
      <c r="AH180"/>
      <c r="AI180"/>
      <c r="AJ180"/>
      <c r="AK180"/>
      <c r="AL180"/>
      <c r="AM180" s="220"/>
      <c r="AN180" s="417"/>
      <c r="AO180" s="494"/>
      <c r="AP180" s="12">
        <v>113</v>
      </c>
      <c r="AQ180" s="69">
        <v>9.9609159999999992</v>
      </c>
      <c r="AR180" s="70">
        <v>3.6459640000000002</v>
      </c>
      <c r="AS180" s="432"/>
      <c r="AT180" s="574">
        <f t="shared" si="1"/>
        <v>2.4036000000000168E-2</v>
      </c>
      <c r="AU180" s="67"/>
      <c r="AV180" s="8"/>
      <c r="AW180" s="8"/>
      <c r="AX180" s="8"/>
      <c r="AY180" s="8"/>
      <c r="AZ180" s="8"/>
      <c r="BA180" s="8"/>
      <c r="BB180" s="8"/>
      <c r="BC180" s="8"/>
      <c r="BD180" s="8"/>
      <c r="BE180" s="8"/>
      <c r="BF180" s="8"/>
      <c r="BG180" s="8"/>
      <c r="BH180" s="8"/>
      <c r="BJ180" s="273"/>
      <c r="BK180" s="385"/>
      <c r="BL180" s="494"/>
      <c r="BM180" s="12">
        <v>113</v>
      </c>
      <c r="BN180" s="69">
        <v>12.397729999999999</v>
      </c>
      <c r="BO180" s="70">
        <v>4.0238339999999999</v>
      </c>
      <c r="CD180" s="273"/>
      <c r="CE180" s="385"/>
      <c r="CF180" s="494"/>
      <c r="CG180" s="12">
        <v>113</v>
      </c>
      <c r="CH180" s="69">
        <v>12.860370000000001</v>
      </c>
      <c r="CI180" s="70">
        <v>3.8517589999999999</v>
      </c>
      <c r="CX180" s="273"/>
      <c r="CY180" s="385"/>
      <c r="CZ180" s="220"/>
      <c r="DA180" s="12">
        <v>113</v>
      </c>
      <c r="DB180" s="69">
        <v>7.7162870000000003</v>
      </c>
      <c r="DC180" s="70">
        <v>4.7539829999999998</v>
      </c>
      <c r="DR180" s="273"/>
      <c r="DS180" s="385"/>
      <c r="DT180" s="220"/>
      <c r="DU180" s="12">
        <v>113</v>
      </c>
      <c r="DV180" s="69">
        <v>12.947950000000001</v>
      </c>
      <c r="DW180" s="70">
        <v>4.3797600000000001</v>
      </c>
      <c r="EL180" s="273"/>
      <c r="EM180" s="385"/>
      <c r="EN180" s="220"/>
      <c r="EO180" s="12">
        <v>113</v>
      </c>
      <c r="EP180" s="69">
        <v>9.9609159999999992</v>
      </c>
      <c r="EQ180" s="70">
        <v>3.6459640000000002</v>
      </c>
      <c r="FF180" s="273"/>
      <c r="FG180" s="385"/>
      <c r="FH180" s="220"/>
      <c r="FI180" s="12">
        <v>113</v>
      </c>
      <c r="FJ180" s="69">
        <v>10.399850000000001</v>
      </c>
      <c r="FK180" s="70">
        <v>7.3520760000000003</v>
      </c>
      <c r="FZ180" s="273"/>
      <c r="GA180" s="385"/>
      <c r="GB180" s="220"/>
      <c r="GC180" s="12">
        <v>113</v>
      </c>
      <c r="GD180" s="69">
        <v>14.658580000000001</v>
      </c>
      <c r="GE180" s="70">
        <v>5.1038110000000003</v>
      </c>
      <c r="GT180" s="273"/>
      <c r="GU180" s="385"/>
      <c r="GV180" s="220"/>
      <c r="GW180" s="12">
        <v>113</v>
      </c>
      <c r="GX180" s="69">
        <v>8.4643610000000002</v>
      </c>
      <c r="GY180" s="70">
        <v>2.8437679999999999</v>
      </c>
      <c r="HN180" s="273"/>
      <c r="HO180" s="385"/>
      <c r="HP180" s="220"/>
      <c r="HQ180" s="12">
        <v>113</v>
      </c>
      <c r="HR180" s="69">
        <v>13.64494</v>
      </c>
      <c r="HS180" s="70">
        <v>4.14975</v>
      </c>
      <c r="IH180" s="273"/>
      <c r="II180" s="385"/>
      <c r="IJ180" s="220"/>
      <c r="IK180" s="12">
        <v>113</v>
      </c>
      <c r="IL180" s="69">
        <v>7.6577929999999999</v>
      </c>
      <c r="IM180" s="70">
        <v>4.6558080000000004</v>
      </c>
      <c r="JB180" s="273"/>
      <c r="JC180" s="385"/>
      <c r="JD180" s="220"/>
      <c r="JE180" s="12">
        <v>113</v>
      </c>
      <c r="JF180" s="69"/>
      <c r="JG180" s="70"/>
      <c r="JV180" s="273"/>
      <c r="JW180" s="385"/>
      <c r="JX180" s="220"/>
      <c r="JY180" s="12">
        <v>113</v>
      </c>
      <c r="JZ180" s="69"/>
      <c r="KA180" s="70"/>
      <c r="KP180" s="273"/>
      <c r="KQ180" s="385"/>
      <c r="KR180" s="220"/>
      <c r="KS180" s="12">
        <v>113</v>
      </c>
      <c r="KT180" s="69"/>
      <c r="KU180" s="70"/>
      <c r="LJ180" s="273"/>
      <c r="LK180" s="385"/>
      <c r="LL180" s="220"/>
      <c r="LM180" s="12">
        <v>113</v>
      </c>
      <c r="LN180" s="69"/>
      <c r="LO180" s="70"/>
      <c r="MD180" s="273"/>
    </row>
    <row r="181" spans="1:342" ht="12.75" customHeight="1" x14ac:dyDescent="0.2">
      <c r="A181" s="494"/>
      <c r="B181" s="12">
        <v>114</v>
      </c>
      <c r="C181" s="69">
        <v>4.7281459999999997</v>
      </c>
      <c r="D181" s="70">
        <v>2.5319660000000002</v>
      </c>
      <c r="E181" s="432"/>
      <c r="F181" s="72">
        <f t="shared" si="0"/>
        <v>2.9955000000000176E-2</v>
      </c>
      <c r="G181" s="67"/>
      <c r="H181" s="67"/>
      <c r="I181" s="67"/>
      <c r="J181" s="67"/>
      <c r="K181" s="67"/>
      <c r="L181" s="67"/>
      <c r="M181" s="67"/>
      <c r="N181" s="67"/>
      <c r="O181" s="67"/>
      <c r="P181" s="67"/>
      <c r="Q181" s="67"/>
      <c r="R181" s="67"/>
      <c r="S181" s="220"/>
      <c r="T181" s="385"/>
      <c r="U181" s="220"/>
      <c r="V181" s="12">
        <v>114</v>
      </c>
      <c r="W181" s="69"/>
      <c r="X181" s="70"/>
      <c r="Y181"/>
      <c r="Z181"/>
      <c r="AA181"/>
      <c r="AB181"/>
      <c r="AC181"/>
      <c r="AD181"/>
      <c r="AE181"/>
      <c r="AF181"/>
      <c r="AG181"/>
      <c r="AH181"/>
      <c r="AI181"/>
      <c r="AJ181"/>
      <c r="AK181"/>
      <c r="AL181"/>
      <c r="AM181" s="220"/>
      <c r="AN181" s="417"/>
      <c r="AO181" s="494"/>
      <c r="AP181" s="12">
        <v>114</v>
      </c>
      <c r="AQ181" s="69">
        <v>10.053049999999999</v>
      </c>
      <c r="AR181" s="70">
        <v>3.66988</v>
      </c>
      <c r="AS181" s="432"/>
      <c r="AT181" s="574">
        <f t="shared" si="1"/>
        <v>2.3915999999999826E-2</v>
      </c>
      <c r="AU181" s="67"/>
      <c r="AV181" s="8"/>
      <c r="AW181" s="8"/>
      <c r="AX181" s="8"/>
      <c r="AY181" s="8"/>
      <c r="AZ181" s="8"/>
      <c r="BA181" s="8"/>
      <c r="BB181" s="8"/>
      <c r="BC181" s="8"/>
      <c r="BD181" s="8"/>
      <c r="BE181" s="8"/>
      <c r="BF181" s="8"/>
      <c r="BG181" s="8"/>
      <c r="BH181" s="8"/>
      <c r="BJ181" s="273"/>
      <c r="BK181" s="385"/>
      <c r="BL181" s="494"/>
      <c r="BM181" s="12">
        <v>114</v>
      </c>
      <c r="BN181" s="69">
        <v>12.51402</v>
      </c>
      <c r="BO181" s="70">
        <v>4.0518749999999999</v>
      </c>
      <c r="CD181" s="273"/>
      <c r="CE181" s="385"/>
      <c r="CF181" s="494"/>
      <c r="CG181" s="12">
        <v>114</v>
      </c>
      <c r="CH181" s="69">
        <v>12.973139999999999</v>
      </c>
      <c r="CI181" s="70">
        <v>3.8838059999999999</v>
      </c>
      <c r="CX181" s="273"/>
      <c r="CY181" s="385"/>
      <c r="CZ181" s="220"/>
      <c r="DA181" s="12">
        <v>114</v>
      </c>
      <c r="DB181" s="69">
        <v>7.784808</v>
      </c>
      <c r="DC181" s="70">
        <v>4.7939220000000002</v>
      </c>
      <c r="DR181" s="273"/>
      <c r="DS181" s="385"/>
      <c r="DT181" s="220"/>
      <c r="DU181" s="12">
        <v>114</v>
      </c>
      <c r="DV181" s="69">
        <v>13.076420000000001</v>
      </c>
      <c r="DW181" s="70">
        <v>4.4076820000000003</v>
      </c>
      <c r="EL181" s="273"/>
      <c r="EM181" s="385"/>
      <c r="EN181" s="220"/>
      <c r="EO181" s="12">
        <v>114</v>
      </c>
      <c r="EP181" s="69">
        <v>10.053049999999999</v>
      </c>
      <c r="EQ181" s="70">
        <v>3.66988</v>
      </c>
      <c r="FF181" s="273"/>
      <c r="FG181" s="385"/>
      <c r="FH181" s="220"/>
      <c r="FI181" s="12">
        <v>114</v>
      </c>
      <c r="FJ181" s="69">
        <v>10.49396</v>
      </c>
      <c r="FK181" s="70">
        <v>7.3939880000000002</v>
      </c>
      <c r="FZ181" s="273"/>
      <c r="GA181" s="385"/>
      <c r="GB181" s="220"/>
      <c r="GC181" s="12">
        <v>114</v>
      </c>
      <c r="GD181" s="69">
        <v>14.795780000000001</v>
      </c>
      <c r="GE181" s="70">
        <v>5.1438100000000002</v>
      </c>
      <c r="GT181" s="273"/>
      <c r="GU181" s="385"/>
      <c r="GV181" s="220"/>
      <c r="GW181" s="12">
        <v>114</v>
      </c>
      <c r="GX181" s="69">
        <v>8.5418640000000003</v>
      </c>
      <c r="GY181" s="70">
        <v>2.8638569999999999</v>
      </c>
      <c r="HN181" s="273"/>
      <c r="HO181" s="385"/>
      <c r="HP181" s="220"/>
      <c r="HQ181" s="12">
        <v>114</v>
      </c>
      <c r="HR181" s="69">
        <v>13.78185</v>
      </c>
      <c r="HS181" s="70">
        <v>4.1737849999999996</v>
      </c>
      <c r="IH181" s="273"/>
      <c r="II181" s="385"/>
      <c r="IJ181" s="220"/>
      <c r="IK181" s="12">
        <v>114</v>
      </c>
      <c r="IL181" s="69">
        <v>7.7263459999999995</v>
      </c>
      <c r="IM181" s="70">
        <v>4.6858230000000001</v>
      </c>
      <c r="JB181" s="273"/>
      <c r="JC181" s="385"/>
      <c r="JD181" s="220"/>
      <c r="JE181" s="12">
        <v>114</v>
      </c>
      <c r="JF181" s="69"/>
      <c r="JG181" s="70"/>
      <c r="JV181" s="273"/>
      <c r="JW181" s="385"/>
      <c r="JX181" s="220"/>
      <c r="JY181" s="12">
        <v>114</v>
      </c>
      <c r="JZ181" s="69"/>
      <c r="KA181" s="70"/>
      <c r="KP181" s="273"/>
      <c r="KQ181" s="385"/>
      <c r="KR181" s="220"/>
      <c r="KS181" s="12">
        <v>114</v>
      </c>
      <c r="KT181" s="69"/>
      <c r="KU181" s="70"/>
      <c r="LJ181" s="273"/>
      <c r="LK181" s="385"/>
      <c r="LL181" s="220"/>
      <c r="LM181" s="12">
        <v>114</v>
      </c>
      <c r="LN181" s="69"/>
      <c r="LO181" s="70"/>
      <c r="MD181" s="273"/>
    </row>
    <row r="182" spans="1:342" ht="12.75" customHeight="1" x14ac:dyDescent="0.2">
      <c r="A182" s="494"/>
      <c r="B182" s="12">
        <v>115</v>
      </c>
      <c r="C182" s="69">
        <v>4.7679369999999999</v>
      </c>
      <c r="D182" s="70">
        <v>2.5640130000000001</v>
      </c>
      <c r="E182" s="432"/>
      <c r="F182" s="72">
        <f t="shared" si="0"/>
        <v>3.2046999999999937E-2</v>
      </c>
      <c r="G182" s="67"/>
      <c r="H182" s="67"/>
      <c r="I182" s="67"/>
      <c r="J182" s="67"/>
      <c r="K182" s="67"/>
      <c r="L182" s="67"/>
      <c r="M182" s="67"/>
      <c r="N182" s="67"/>
      <c r="O182" s="67"/>
      <c r="P182" s="67"/>
      <c r="Q182" s="67"/>
      <c r="R182" s="67"/>
      <c r="S182" s="220"/>
      <c r="T182" s="385"/>
      <c r="U182" s="220"/>
      <c r="V182" s="12">
        <v>115</v>
      </c>
      <c r="W182" s="69"/>
      <c r="X182" s="70"/>
      <c r="Y182"/>
      <c r="Z182"/>
      <c r="AA182"/>
      <c r="AB182"/>
      <c r="AC182"/>
      <c r="AD182"/>
      <c r="AE182"/>
      <c r="AF182"/>
      <c r="AG182"/>
      <c r="AH182"/>
      <c r="AI182"/>
      <c r="AJ182"/>
      <c r="AK182"/>
      <c r="AL182"/>
      <c r="AM182" s="220"/>
      <c r="AN182" s="417"/>
      <c r="AO182" s="494"/>
      <c r="AP182" s="12">
        <v>115</v>
      </c>
      <c r="AQ182" s="69">
        <v>10.14376</v>
      </c>
      <c r="AR182" s="70">
        <v>3.6939150000000001</v>
      </c>
      <c r="AS182" s="432"/>
      <c r="AT182" s="574">
        <f t="shared" si="1"/>
        <v>2.4035000000000029E-2</v>
      </c>
      <c r="AU182" s="67"/>
      <c r="AV182" s="8"/>
      <c r="AW182" s="8"/>
      <c r="AX182" s="8"/>
      <c r="AY182" s="8"/>
      <c r="AZ182" s="8"/>
      <c r="BA182" s="8"/>
      <c r="BB182" s="8"/>
      <c r="BC182" s="8"/>
      <c r="BD182" s="8"/>
      <c r="BE182" s="8"/>
      <c r="BF182" s="8"/>
      <c r="BG182" s="8"/>
      <c r="BH182" s="8"/>
      <c r="BJ182" s="273"/>
      <c r="BK182" s="385"/>
      <c r="BL182" s="494"/>
      <c r="BM182" s="12">
        <v>115</v>
      </c>
      <c r="BN182" s="69">
        <v>12.629950000000001</v>
      </c>
      <c r="BO182" s="70">
        <v>4.0799159999999999</v>
      </c>
      <c r="CD182" s="273"/>
      <c r="CE182" s="385"/>
      <c r="CF182" s="494"/>
      <c r="CG182" s="12">
        <v>115</v>
      </c>
      <c r="CH182" s="69">
        <v>13.085989999999999</v>
      </c>
      <c r="CI182" s="70">
        <v>3.9157929999999999</v>
      </c>
      <c r="CX182" s="273"/>
      <c r="CY182" s="385"/>
      <c r="CZ182" s="220"/>
      <c r="DA182" s="12">
        <v>115</v>
      </c>
      <c r="DB182" s="69">
        <v>7.8533220000000004</v>
      </c>
      <c r="DC182" s="70">
        <v>4.8338619999999999</v>
      </c>
      <c r="DR182" s="273"/>
      <c r="DS182" s="385"/>
      <c r="DT182" s="220"/>
      <c r="DU182" s="12">
        <v>115</v>
      </c>
      <c r="DV182" s="69">
        <v>13.20556</v>
      </c>
      <c r="DW182" s="70">
        <v>4.4357240000000004</v>
      </c>
      <c r="EL182" s="273"/>
      <c r="EM182" s="385"/>
      <c r="EN182" s="220"/>
      <c r="EO182" s="12">
        <v>115</v>
      </c>
      <c r="EP182" s="69">
        <v>10.14376</v>
      </c>
      <c r="EQ182" s="70">
        <v>3.6939150000000001</v>
      </c>
      <c r="FF182" s="273"/>
      <c r="FG182" s="385"/>
      <c r="FH182" s="220"/>
      <c r="FI182" s="12">
        <v>115</v>
      </c>
      <c r="FJ182" s="69">
        <v>10.587819999999999</v>
      </c>
      <c r="FK182" s="70">
        <v>7.4360200000000001</v>
      </c>
      <c r="FZ182" s="273"/>
      <c r="GA182" s="385"/>
      <c r="GB182" s="220"/>
      <c r="GC182" s="12">
        <v>115</v>
      </c>
      <c r="GD182" s="69">
        <v>14.932090000000001</v>
      </c>
      <c r="GE182" s="70">
        <v>5.1838100000000003</v>
      </c>
      <c r="GT182" s="273"/>
      <c r="GU182" s="385"/>
      <c r="GV182" s="220"/>
      <c r="GW182" s="12">
        <v>115</v>
      </c>
      <c r="GX182" s="69">
        <v>8.6190599999999993</v>
      </c>
      <c r="GY182" s="70">
        <v>2.8837670000000002</v>
      </c>
      <c r="HN182" s="273"/>
      <c r="HO182" s="385"/>
      <c r="HP182" s="220"/>
      <c r="HQ182" s="12">
        <v>115</v>
      </c>
      <c r="HR182" s="69">
        <v>13.919</v>
      </c>
      <c r="HS182" s="70">
        <v>4.1977609999999999</v>
      </c>
      <c r="IH182" s="273"/>
      <c r="II182" s="385"/>
      <c r="IJ182" s="220"/>
      <c r="IK182" s="12">
        <v>115</v>
      </c>
      <c r="IL182" s="69">
        <v>7.793876</v>
      </c>
      <c r="IM182" s="70">
        <v>4.7158369999999996</v>
      </c>
      <c r="JB182" s="273"/>
      <c r="JC182" s="385"/>
      <c r="JD182" s="220"/>
      <c r="JE182" s="12">
        <v>115</v>
      </c>
      <c r="JF182" s="69"/>
      <c r="JG182" s="70"/>
      <c r="JV182" s="273"/>
      <c r="JW182" s="385"/>
      <c r="JX182" s="220"/>
      <c r="JY182" s="12">
        <v>115</v>
      </c>
      <c r="JZ182" s="69"/>
      <c r="KA182" s="70"/>
      <c r="KP182" s="273"/>
      <c r="KQ182" s="385"/>
      <c r="KR182" s="220"/>
      <c r="KS182" s="12">
        <v>115</v>
      </c>
      <c r="KT182" s="69"/>
      <c r="KU182" s="70"/>
      <c r="LJ182" s="273"/>
      <c r="LK182" s="385"/>
      <c r="LL182" s="220"/>
      <c r="LM182" s="12">
        <v>115</v>
      </c>
      <c r="LN182" s="69"/>
      <c r="LO182" s="70"/>
      <c r="MD182" s="273"/>
    </row>
    <row r="183" spans="1:342" ht="12.75" customHeight="1" x14ac:dyDescent="0.2">
      <c r="A183" s="494"/>
      <c r="B183" s="12">
        <v>116</v>
      </c>
      <c r="C183" s="69">
        <v>4.810937</v>
      </c>
      <c r="D183" s="70">
        <v>2.5999460000000001</v>
      </c>
      <c r="E183" s="432"/>
      <c r="F183" s="72">
        <f t="shared" si="0"/>
        <v>3.5932999999999993E-2</v>
      </c>
      <c r="G183" s="67"/>
      <c r="H183" s="67"/>
      <c r="I183" s="67"/>
      <c r="J183" s="67"/>
      <c r="K183" s="67"/>
      <c r="L183" s="67"/>
      <c r="M183" s="67"/>
      <c r="N183" s="67"/>
      <c r="O183" s="67"/>
      <c r="P183" s="67"/>
      <c r="Q183" s="67"/>
      <c r="R183" s="67"/>
      <c r="S183" s="220"/>
      <c r="T183" s="385"/>
      <c r="U183" s="220"/>
      <c r="V183" s="12">
        <v>116</v>
      </c>
      <c r="W183" s="69"/>
      <c r="X183" s="70"/>
      <c r="Y183"/>
      <c r="Z183"/>
      <c r="AA183"/>
      <c r="AB183"/>
      <c r="AC183"/>
      <c r="AD183"/>
      <c r="AE183"/>
      <c r="AF183"/>
      <c r="AG183"/>
      <c r="AH183"/>
      <c r="AI183"/>
      <c r="AJ183"/>
      <c r="AK183"/>
      <c r="AL183"/>
      <c r="AM183" s="220"/>
      <c r="AN183" s="417"/>
      <c r="AO183" s="494"/>
      <c r="AP183" s="12">
        <v>116</v>
      </c>
      <c r="AQ183" s="69">
        <v>10.23424</v>
      </c>
      <c r="AR183" s="70">
        <v>3.7178309999999999</v>
      </c>
      <c r="AS183" s="432"/>
      <c r="AT183" s="574">
        <f t="shared" si="1"/>
        <v>2.3915999999999826E-2</v>
      </c>
      <c r="AU183" s="67"/>
      <c r="AV183" s="8"/>
      <c r="AW183" s="8"/>
      <c r="AX183" s="8"/>
      <c r="AY183" s="8"/>
      <c r="AZ183" s="8"/>
      <c r="BA183" s="8"/>
      <c r="BB183" s="8"/>
      <c r="BC183" s="8"/>
      <c r="BD183" s="8"/>
      <c r="BE183" s="8"/>
      <c r="BF183" s="8"/>
      <c r="BG183" s="8"/>
      <c r="BH183" s="8"/>
      <c r="BJ183" s="273"/>
      <c r="BK183" s="385"/>
      <c r="BL183" s="494"/>
      <c r="BM183" s="12">
        <v>116</v>
      </c>
      <c r="BN183" s="69">
        <v>12.74499</v>
      </c>
      <c r="BO183" s="70">
        <v>4.1078970000000004</v>
      </c>
      <c r="CD183" s="273"/>
      <c r="CE183" s="385"/>
      <c r="CF183" s="494"/>
      <c r="CG183" s="12">
        <v>116</v>
      </c>
      <c r="CH183" s="69">
        <v>13.20013</v>
      </c>
      <c r="CI183" s="70">
        <v>3.9478409999999999</v>
      </c>
      <c r="CX183" s="273"/>
      <c r="CY183" s="385"/>
      <c r="CZ183" s="220"/>
      <c r="DA183" s="12">
        <v>116</v>
      </c>
      <c r="DB183" s="69">
        <v>7.9219150000000003</v>
      </c>
      <c r="DC183" s="70">
        <v>4.8738609999999998</v>
      </c>
      <c r="DR183" s="273"/>
      <c r="DS183" s="385"/>
      <c r="DT183" s="220"/>
      <c r="DU183" s="12">
        <v>116</v>
      </c>
      <c r="DV183" s="69">
        <v>13.33451</v>
      </c>
      <c r="DW183" s="70">
        <v>4.4637650000000004</v>
      </c>
      <c r="EL183" s="273"/>
      <c r="EM183" s="385"/>
      <c r="EN183" s="220"/>
      <c r="EO183" s="12">
        <v>116</v>
      </c>
      <c r="EP183" s="69">
        <v>10.23424</v>
      </c>
      <c r="EQ183" s="70">
        <v>3.7178309999999999</v>
      </c>
      <c r="FF183" s="273"/>
      <c r="FG183" s="385"/>
      <c r="FH183" s="220"/>
      <c r="FI183" s="12">
        <v>116</v>
      </c>
      <c r="FJ183" s="69">
        <v>10.682079999999999</v>
      </c>
      <c r="FK183" s="70">
        <v>7.4780519999999999</v>
      </c>
      <c r="FZ183" s="273"/>
      <c r="GA183" s="385"/>
      <c r="GB183" s="220"/>
      <c r="GC183" s="12">
        <v>116</v>
      </c>
      <c r="GD183" s="69">
        <v>15.065910000000001</v>
      </c>
      <c r="GE183" s="70">
        <v>5.2238689999999997</v>
      </c>
      <c r="GT183" s="273"/>
      <c r="GU183" s="385"/>
      <c r="GV183" s="220"/>
      <c r="GW183" s="12">
        <v>116</v>
      </c>
      <c r="GX183" s="69">
        <v>8.6961460000000006</v>
      </c>
      <c r="GY183" s="70">
        <v>2.903737</v>
      </c>
      <c r="HN183" s="273"/>
      <c r="HO183" s="385"/>
      <c r="HP183" s="220"/>
      <c r="HQ183" s="12">
        <v>116</v>
      </c>
      <c r="HR183" s="69">
        <v>14.0549</v>
      </c>
      <c r="HS183" s="70">
        <v>4.2216170000000002</v>
      </c>
      <c r="IH183" s="273"/>
      <c r="II183" s="385"/>
      <c r="IJ183" s="220"/>
      <c r="IK183" s="12">
        <v>116</v>
      </c>
      <c r="IL183" s="69">
        <v>7.8611909999999998</v>
      </c>
      <c r="IM183" s="70">
        <v>4.7458520000000002</v>
      </c>
      <c r="JB183" s="273"/>
      <c r="JC183" s="385"/>
      <c r="JD183" s="220"/>
      <c r="JE183" s="12">
        <v>116</v>
      </c>
      <c r="JF183" s="69"/>
      <c r="JG183" s="70"/>
      <c r="JV183" s="273"/>
      <c r="JW183" s="385"/>
      <c r="JX183" s="220"/>
      <c r="JY183" s="12">
        <v>116</v>
      </c>
      <c r="JZ183" s="69"/>
      <c r="KA183" s="70"/>
      <c r="KP183" s="273"/>
      <c r="KQ183" s="385"/>
      <c r="KR183" s="220"/>
      <c r="KS183" s="12">
        <v>116</v>
      </c>
      <c r="KT183" s="69"/>
      <c r="KU183" s="70"/>
      <c r="LJ183" s="273"/>
      <c r="LK183" s="385"/>
      <c r="LL183" s="220"/>
      <c r="LM183" s="12">
        <v>116</v>
      </c>
      <c r="LN183" s="69"/>
      <c r="LO183" s="70"/>
      <c r="MD183" s="273"/>
    </row>
    <row r="184" spans="1:342" ht="12.75" customHeight="1" x14ac:dyDescent="0.2">
      <c r="A184" s="494"/>
      <c r="B184" s="12">
        <v>117</v>
      </c>
      <c r="C184" s="69">
        <v>4.8529279999999995</v>
      </c>
      <c r="D184" s="70">
        <v>2.6358799999999998</v>
      </c>
      <c r="E184" s="432"/>
      <c r="F184" s="72">
        <f t="shared" si="0"/>
        <v>3.5933999999999688E-2</v>
      </c>
      <c r="G184" s="67"/>
      <c r="H184" s="67"/>
      <c r="I184" s="67"/>
      <c r="J184" s="67"/>
      <c r="K184" s="67"/>
      <c r="L184" s="67"/>
      <c r="M184" s="67"/>
      <c r="N184" s="67"/>
      <c r="O184" s="67"/>
      <c r="P184" s="67"/>
      <c r="Q184" s="67"/>
      <c r="R184" s="67"/>
      <c r="S184" s="220"/>
      <c r="T184" s="385"/>
      <c r="U184" s="220"/>
      <c r="V184" s="12">
        <v>117</v>
      </c>
      <c r="W184" s="69"/>
      <c r="X184" s="70"/>
      <c r="Y184"/>
      <c r="Z184"/>
      <c r="AA184"/>
      <c r="AB184"/>
      <c r="AC184"/>
      <c r="AD184"/>
      <c r="AE184"/>
      <c r="AF184"/>
      <c r="AG184"/>
      <c r="AH184"/>
      <c r="AI184"/>
      <c r="AJ184"/>
      <c r="AK184"/>
      <c r="AL184"/>
      <c r="AM184" s="220"/>
      <c r="AN184" s="417"/>
      <c r="AO184" s="494"/>
      <c r="AP184" s="12">
        <v>117</v>
      </c>
      <c r="AQ184" s="69">
        <v>10.32593</v>
      </c>
      <c r="AR184" s="70">
        <v>3.741806</v>
      </c>
      <c r="AS184" s="432"/>
      <c r="AT184" s="574">
        <f t="shared" si="1"/>
        <v>2.397500000000008E-2</v>
      </c>
      <c r="AU184" s="67"/>
      <c r="AV184" s="8"/>
      <c r="AW184" s="8"/>
      <c r="AX184" s="8"/>
      <c r="AY184" s="8"/>
      <c r="AZ184" s="8"/>
      <c r="BA184" s="8"/>
      <c r="BB184" s="8"/>
      <c r="BC184" s="8"/>
      <c r="BD184" s="8"/>
      <c r="BE184" s="8"/>
      <c r="BF184" s="8"/>
      <c r="BG184" s="8"/>
      <c r="BH184" s="8"/>
      <c r="BJ184" s="273"/>
      <c r="BK184" s="385"/>
      <c r="BL184" s="494"/>
      <c r="BM184" s="12">
        <v>117</v>
      </c>
      <c r="BN184" s="69">
        <v>12.859830000000001</v>
      </c>
      <c r="BO184" s="70">
        <v>4.1357590000000002</v>
      </c>
      <c r="CD184" s="273"/>
      <c r="CE184" s="385"/>
      <c r="CF184" s="494"/>
      <c r="CG184" s="12">
        <v>117</v>
      </c>
      <c r="CH184" s="69">
        <v>13.312790000000001</v>
      </c>
      <c r="CI184" s="70">
        <v>3.9798290000000001</v>
      </c>
      <c r="CX184" s="273"/>
      <c r="CY184" s="385"/>
      <c r="CZ184" s="220"/>
      <c r="DA184" s="12">
        <v>117</v>
      </c>
      <c r="DB184" s="69">
        <v>7.9916919999999996</v>
      </c>
      <c r="DC184" s="70">
        <v>4.9139200000000001</v>
      </c>
      <c r="DR184" s="273"/>
      <c r="DS184" s="385"/>
      <c r="DT184" s="220"/>
      <c r="DU184" s="12">
        <v>117</v>
      </c>
      <c r="DV184" s="69">
        <v>13.463290000000001</v>
      </c>
      <c r="DW184" s="70">
        <v>4.491746</v>
      </c>
      <c r="EL184" s="273"/>
      <c r="EM184" s="385"/>
      <c r="EN184" s="220"/>
      <c r="EO184" s="12">
        <v>117</v>
      </c>
      <c r="EP184" s="69">
        <v>10.32593</v>
      </c>
      <c r="EQ184" s="70">
        <v>3.741806</v>
      </c>
      <c r="FF184" s="273"/>
      <c r="FG184" s="385"/>
      <c r="FH184" s="220"/>
      <c r="FI184" s="12">
        <v>117</v>
      </c>
      <c r="FJ184" s="69">
        <v>10.77478</v>
      </c>
      <c r="FK184" s="70">
        <v>7.5197849999999997</v>
      </c>
      <c r="FZ184" s="273"/>
      <c r="GA184" s="385"/>
      <c r="GB184" s="220"/>
      <c r="GC184" s="12">
        <v>117</v>
      </c>
      <c r="GD184" s="69">
        <v>15.20144</v>
      </c>
      <c r="GE184" s="70">
        <v>5.2638680000000004</v>
      </c>
      <c r="GT184" s="273"/>
      <c r="GU184" s="385"/>
      <c r="GV184" s="220"/>
      <c r="GW184" s="12">
        <v>117</v>
      </c>
      <c r="GX184" s="69">
        <v>8.7736650000000012</v>
      </c>
      <c r="GY184" s="70">
        <v>2.9237060000000001</v>
      </c>
      <c r="HN184" s="273"/>
      <c r="HO184" s="385"/>
      <c r="HP184" s="220"/>
      <c r="HQ184" s="12">
        <v>117</v>
      </c>
      <c r="HR184" s="69">
        <v>14.19126</v>
      </c>
      <c r="HS184" s="70">
        <v>4.2455930000000004</v>
      </c>
      <c r="IH184" s="273"/>
      <c r="II184" s="385"/>
      <c r="IJ184" s="220"/>
      <c r="IK184" s="12">
        <v>117</v>
      </c>
      <c r="IL184" s="69">
        <v>7.9290799999999999</v>
      </c>
      <c r="IM184" s="70">
        <v>4.775925</v>
      </c>
      <c r="JB184" s="273"/>
      <c r="JC184" s="385"/>
      <c r="JD184" s="220"/>
      <c r="JE184" s="12">
        <v>117</v>
      </c>
      <c r="JF184" s="69"/>
      <c r="JG184" s="70"/>
      <c r="JV184" s="273"/>
      <c r="JW184" s="385"/>
      <c r="JX184" s="220"/>
      <c r="JY184" s="12">
        <v>117</v>
      </c>
      <c r="JZ184" s="69"/>
      <c r="KA184" s="70"/>
      <c r="KP184" s="273"/>
      <c r="KQ184" s="385"/>
      <c r="KR184" s="220"/>
      <c r="KS184" s="12">
        <v>117</v>
      </c>
      <c r="KT184" s="69"/>
      <c r="KU184" s="70"/>
      <c r="LJ184" s="273"/>
      <c r="LK184" s="385"/>
      <c r="LL184" s="220"/>
      <c r="LM184" s="12">
        <v>117</v>
      </c>
      <c r="LN184" s="69"/>
      <c r="LO184" s="70"/>
      <c r="MD184" s="273"/>
    </row>
    <row r="185" spans="1:342" ht="12.75" customHeight="1" x14ac:dyDescent="0.2">
      <c r="A185" s="494"/>
      <c r="B185" s="12">
        <v>118</v>
      </c>
      <c r="C185" s="69">
        <v>4.8952689999999999</v>
      </c>
      <c r="D185" s="70">
        <v>2.6719930000000001</v>
      </c>
      <c r="E185" s="432"/>
      <c r="F185" s="72">
        <f t="shared" si="0"/>
        <v>3.6113000000000284E-2</v>
      </c>
      <c r="G185" s="67"/>
      <c r="H185" s="67"/>
      <c r="I185" s="67"/>
      <c r="J185" s="67"/>
      <c r="K185" s="67"/>
      <c r="L185" s="67"/>
      <c r="M185" s="67"/>
      <c r="N185" s="67"/>
      <c r="O185" s="67"/>
      <c r="P185" s="67"/>
      <c r="Q185" s="67"/>
      <c r="R185" s="67"/>
      <c r="S185" s="220"/>
      <c r="T185" s="385"/>
      <c r="U185" s="220"/>
      <c r="V185" s="12">
        <v>118</v>
      </c>
      <c r="W185" s="69"/>
      <c r="X185" s="70"/>
      <c r="Y185"/>
      <c r="Z185"/>
      <c r="AA185"/>
      <c r="AB185"/>
      <c r="AC185"/>
      <c r="AD185"/>
      <c r="AE185"/>
      <c r="AF185"/>
      <c r="AG185"/>
      <c r="AH185"/>
      <c r="AI185"/>
      <c r="AJ185"/>
      <c r="AK185"/>
      <c r="AL185"/>
      <c r="AM185" s="220"/>
      <c r="AN185" s="417"/>
      <c r="AO185" s="494"/>
      <c r="AP185" s="12">
        <v>118</v>
      </c>
      <c r="AQ185" s="69">
        <v>10.41699</v>
      </c>
      <c r="AR185" s="70">
        <v>3.7657820000000002</v>
      </c>
      <c r="AS185" s="432"/>
      <c r="AT185" s="574">
        <f t="shared" si="1"/>
        <v>2.3976000000000219E-2</v>
      </c>
      <c r="AU185" s="67"/>
      <c r="AV185" s="8"/>
      <c r="AW185" s="8"/>
      <c r="AX185" s="8"/>
      <c r="AY185" s="8"/>
      <c r="AZ185" s="8"/>
      <c r="BA185" s="8"/>
      <c r="BB185" s="8"/>
      <c r="BC185" s="8"/>
      <c r="BD185" s="8"/>
      <c r="BE185" s="8"/>
      <c r="BF185" s="8"/>
      <c r="BG185" s="8"/>
      <c r="BH185" s="8"/>
      <c r="BJ185" s="273"/>
      <c r="BK185" s="385"/>
      <c r="BL185" s="494"/>
      <c r="BM185" s="12">
        <v>118</v>
      </c>
      <c r="BN185" s="69">
        <v>12.974819999999999</v>
      </c>
      <c r="BO185" s="70">
        <v>4.1638599999999997</v>
      </c>
      <c r="CD185" s="273"/>
      <c r="CE185" s="385"/>
      <c r="CF185" s="494"/>
      <c r="CG185" s="12">
        <v>118</v>
      </c>
      <c r="CH185" s="69">
        <v>13.4254</v>
      </c>
      <c r="CI185" s="70">
        <v>4.0118159999999996</v>
      </c>
      <c r="CX185" s="273"/>
      <c r="CY185" s="385"/>
      <c r="CZ185" s="220"/>
      <c r="DA185" s="12">
        <v>118</v>
      </c>
      <c r="DB185" s="69">
        <v>8.0604899999999997</v>
      </c>
      <c r="DC185" s="70">
        <v>4.9539780000000002</v>
      </c>
      <c r="DR185" s="273"/>
      <c r="DS185" s="385"/>
      <c r="DT185" s="220"/>
      <c r="DU185" s="12">
        <v>118</v>
      </c>
      <c r="DV185" s="69">
        <v>13.592919999999999</v>
      </c>
      <c r="DW185" s="70">
        <v>4.5197880000000001</v>
      </c>
      <c r="EL185" s="273"/>
      <c r="EM185" s="385"/>
      <c r="EN185" s="220"/>
      <c r="EO185" s="12">
        <v>118</v>
      </c>
      <c r="EP185" s="69">
        <v>10.41699</v>
      </c>
      <c r="EQ185" s="70">
        <v>3.7657820000000002</v>
      </c>
      <c r="FF185" s="273"/>
      <c r="FG185" s="385"/>
      <c r="FH185" s="220"/>
      <c r="FI185" s="12">
        <v>118</v>
      </c>
      <c r="FJ185" s="69">
        <v>10.86777</v>
      </c>
      <c r="FK185" s="70">
        <v>7.5618169999999996</v>
      </c>
      <c r="FZ185" s="273"/>
      <c r="GA185" s="385"/>
      <c r="GB185" s="220"/>
      <c r="GC185" s="12">
        <v>118</v>
      </c>
      <c r="GD185" s="69">
        <v>15.335930000000001</v>
      </c>
      <c r="GE185" s="70">
        <v>5.3038069999999999</v>
      </c>
      <c r="GT185" s="273"/>
      <c r="GU185" s="385"/>
      <c r="GV185" s="220"/>
      <c r="GW185" s="12">
        <v>118</v>
      </c>
      <c r="GX185" s="69">
        <v>8.8505599999999998</v>
      </c>
      <c r="GY185" s="70">
        <v>2.9437359999999999</v>
      </c>
      <c r="HN185" s="273"/>
      <c r="HO185" s="385"/>
      <c r="HP185" s="220"/>
      <c r="HQ185" s="12">
        <v>118</v>
      </c>
      <c r="HR185" s="69">
        <v>14.328940000000001</v>
      </c>
      <c r="HS185" s="70">
        <v>4.2696880000000004</v>
      </c>
      <c r="IH185" s="273"/>
      <c r="II185" s="385"/>
      <c r="IJ185" s="220"/>
      <c r="IK185" s="12">
        <v>118</v>
      </c>
      <c r="IL185" s="69">
        <v>7.9968140000000005</v>
      </c>
      <c r="IM185" s="70">
        <v>4.8058800000000002</v>
      </c>
      <c r="JB185" s="273"/>
      <c r="JC185" s="385"/>
      <c r="JD185" s="220"/>
      <c r="JE185" s="12">
        <v>118</v>
      </c>
      <c r="JF185" s="69"/>
      <c r="JG185" s="70"/>
      <c r="JV185" s="273"/>
      <c r="JW185" s="385"/>
      <c r="JX185" s="220"/>
      <c r="JY185" s="12">
        <v>118</v>
      </c>
      <c r="JZ185" s="69"/>
      <c r="KA185" s="70"/>
      <c r="KP185" s="273"/>
      <c r="KQ185" s="385"/>
      <c r="KR185" s="220"/>
      <c r="KS185" s="12">
        <v>118</v>
      </c>
      <c r="KT185" s="69"/>
      <c r="KU185" s="70"/>
      <c r="LJ185" s="273"/>
      <c r="LK185" s="385"/>
      <c r="LL185" s="220"/>
      <c r="LM185" s="12">
        <v>118</v>
      </c>
      <c r="LN185" s="69"/>
      <c r="LO185" s="70"/>
      <c r="MD185" s="273"/>
    </row>
    <row r="186" spans="1:342" ht="12.75" customHeight="1" x14ac:dyDescent="0.2">
      <c r="A186" s="494"/>
      <c r="B186" s="12">
        <v>119</v>
      </c>
      <c r="C186" s="69">
        <v>4.9343280000000007</v>
      </c>
      <c r="D186" s="70">
        <v>2.707986</v>
      </c>
      <c r="E186" s="432"/>
      <c r="F186" s="72">
        <f t="shared" si="0"/>
        <v>3.5992999999999942E-2</v>
      </c>
      <c r="G186" s="67"/>
      <c r="H186" s="67"/>
      <c r="I186" s="67"/>
      <c r="J186" s="67"/>
      <c r="K186" s="67"/>
      <c r="L186" s="67"/>
      <c r="M186" s="67"/>
      <c r="N186" s="67"/>
      <c r="O186" s="67"/>
      <c r="P186" s="67"/>
      <c r="Q186" s="67"/>
      <c r="R186" s="67"/>
      <c r="S186" s="220"/>
      <c r="T186" s="385"/>
      <c r="U186" s="220"/>
      <c r="V186" s="12">
        <v>119</v>
      </c>
      <c r="W186" s="69"/>
      <c r="X186" s="70"/>
      <c r="Y186"/>
      <c r="Z186"/>
      <c r="AA186"/>
      <c r="AB186"/>
      <c r="AC186"/>
      <c r="AD186"/>
      <c r="AE186"/>
      <c r="AF186"/>
      <c r="AG186"/>
      <c r="AH186"/>
      <c r="AI186"/>
      <c r="AJ186"/>
      <c r="AK186"/>
      <c r="AL186"/>
      <c r="AM186" s="220"/>
      <c r="AN186" s="417"/>
      <c r="AO186" s="494"/>
      <c r="AP186" s="12">
        <v>119</v>
      </c>
      <c r="AQ186" s="69">
        <v>10.508649999999999</v>
      </c>
      <c r="AR186" s="70">
        <v>3.7898170000000002</v>
      </c>
      <c r="AS186" s="432"/>
      <c r="AT186" s="574">
        <f t="shared" si="1"/>
        <v>2.4035000000000029E-2</v>
      </c>
      <c r="AU186" s="67"/>
      <c r="AV186" s="8"/>
      <c r="AW186" s="8"/>
      <c r="AX186" s="8"/>
      <c r="AY186" s="8"/>
      <c r="AZ186" s="8"/>
      <c r="BA186" s="8"/>
      <c r="BB186" s="8"/>
      <c r="BC186" s="8"/>
      <c r="BD186" s="8"/>
      <c r="BE186" s="8"/>
      <c r="BF186" s="8"/>
      <c r="BG186" s="8"/>
      <c r="BH186" s="8"/>
      <c r="BJ186" s="273"/>
      <c r="BK186" s="385"/>
      <c r="BL186" s="494"/>
      <c r="BM186" s="12">
        <v>119</v>
      </c>
      <c r="BN186" s="69">
        <v>13.090159999999999</v>
      </c>
      <c r="BO186" s="70">
        <v>4.1917819999999999</v>
      </c>
      <c r="CD186" s="273"/>
      <c r="CE186" s="385"/>
      <c r="CF186" s="494"/>
      <c r="CG186" s="12">
        <v>119</v>
      </c>
      <c r="CH186" s="69">
        <v>13.53717</v>
      </c>
      <c r="CI186" s="70">
        <v>4.0437430000000001</v>
      </c>
      <c r="CX186" s="273"/>
      <c r="CY186" s="385"/>
      <c r="CZ186" s="220"/>
      <c r="DA186" s="12">
        <v>119</v>
      </c>
      <c r="DB186" s="69">
        <v>8.1296759999999999</v>
      </c>
      <c r="DC186" s="70">
        <v>4.9939179999999999</v>
      </c>
      <c r="DR186" s="273"/>
      <c r="DS186" s="385"/>
      <c r="DT186" s="220"/>
      <c r="DU186" s="12">
        <v>119</v>
      </c>
      <c r="DV186" s="69">
        <v>13.72198</v>
      </c>
      <c r="DW186" s="70">
        <v>4.5478880000000004</v>
      </c>
      <c r="EL186" s="273"/>
      <c r="EM186" s="385"/>
      <c r="EN186" s="220"/>
      <c r="EO186" s="12">
        <v>119</v>
      </c>
      <c r="EP186" s="69">
        <v>10.508649999999999</v>
      </c>
      <c r="EQ186" s="70">
        <v>3.7898170000000002</v>
      </c>
      <c r="FF186" s="273"/>
      <c r="FG186" s="385"/>
      <c r="FH186" s="220"/>
      <c r="FI186" s="12">
        <v>119</v>
      </c>
      <c r="FJ186" s="69">
        <v>10.96172</v>
      </c>
      <c r="FK186" s="70">
        <v>7.6039089999999998</v>
      </c>
      <c r="FZ186" s="273"/>
      <c r="GA186" s="385"/>
      <c r="GB186" s="220"/>
      <c r="GC186" s="12">
        <v>119</v>
      </c>
      <c r="GD186" s="69">
        <v>15.469100000000001</v>
      </c>
      <c r="GE186" s="70">
        <v>5.3438660000000002</v>
      </c>
      <c r="GT186" s="273"/>
      <c r="GU186" s="385"/>
      <c r="GV186" s="220"/>
      <c r="GW186" s="12">
        <v>119</v>
      </c>
      <c r="GX186" s="69">
        <v>8.9275629999999992</v>
      </c>
      <c r="GY186" s="70">
        <v>2.9637660000000001</v>
      </c>
      <c r="HN186" s="273"/>
      <c r="HO186" s="385"/>
      <c r="HP186" s="220"/>
      <c r="HQ186" s="12">
        <v>119</v>
      </c>
      <c r="HR186" s="69">
        <v>14.466430000000001</v>
      </c>
      <c r="HS186" s="70">
        <v>4.2936629999999996</v>
      </c>
      <c r="IH186" s="273"/>
      <c r="II186" s="385"/>
      <c r="IJ186" s="220"/>
      <c r="IK186" s="12">
        <v>119</v>
      </c>
      <c r="IL186" s="69">
        <v>8.0634569999999997</v>
      </c>
      <c r="IM186" s="70">
        <v>4.8358939999999997</v>
      </c>
      <c r="JB186" s="273"/>
      <c r="JC186" s="385"/>
      <c r="JD186" s="220"/>
      <c r="JE186" s="12">
        <v>119</v>
      </c>
      <c r="JF186" s="69"/>
      <c r="JG186" s="70"/>
      <c r="JV186" s="273"/>
      <c r="JW186" s="385"/>
      <c r="JX186" s="220"/>
      <c r="JY186" s="12">
        <v>119</v>
      </c>
      <c r="JZ186" s="69"/>
      <c r="KA186" s="70"/>
      <c r="KP186" s="273"/>
      <c r="KQ186" s="385"/>
      <c r="KR186" s="220"/>
      <c r="KS186" s="12">
        <v>119</v>
      </c>
      <c r="KT186" s="69"/>
      <c r="KU186" s="70"/>
      <c r="LJ186" s="273"/>
      <c r="LK186" s="385"/>
      <c r="LL186" s="220"/>
      <c r="LM186" s="12">
        <v>119</v>
      </c>
      <c r="LN186" s="69"/>
      <c r="LO186" s="70"/>
      <c r="MD186" s="273"/>
    </row>
    <row r="187" spans="1:342" ht="12.75" customHeight="1" x14ac:dyDescent="0.2">
      <c r="A187" s="494"/>
      <c r="B187" s="12">
        <v>120</v>
      </c>
      <c r="C187" s="69">
        <v>4.9744449999999993</v>
      </c>
      <c r="D187" s="70">
        <v>2.7459530000000001</v>
      </c>
      <c r="E187" s="432"/>
      <c r="F187" s="72">
        <f t="shared" si="0"/>
        <v>3.7967000000000084E-2</v>
      </c>
      <c r="G187" s="67"/>
      <c r="H187" s="67"/>
      <c r="I187" s="67"/>
      <c r="J187" s="67"/>
      <c r="K187" s="67"/>
      <c r="L187" s="67"/>
      <c r="M187" s="67"/>
      <c r="N187" s="67"/>
      <c r="O187" s="67"/>
      <c r="P187" s="67"/>
      <c r="Q187" s="67"/>
      <c r="R187" s="67"/>
      <c r="S187" s="220"/>
      <c r="T187" s="385"/>
      <c r="U187" s="220"/>
      <c r="V187" s="12">
        <v>120</v>
      </c>
      <c r="W187" s="69"/>
      <c r="X187" s="70"/>
      <c r="Y187"/>
      <c r="Z187"/>
      <c r="AA187"/>
      <c r="AB187"/>
      <c r="AC187"/>
      <c r="AD187"/>
      <c r="AE187"/>
      <c r="AF187"/>
      <c r="AG187"/>
      <c r="AH187"/>
      <c r="AI187"/>
      <c r="AJ187"/>
      <c r="AK187"/>
      <c r="AL187"/>
      <c r="AM187" s="220"/>
      <c r="AN187" s="417"/>
      <c r="AO187" s="494"/>
      <c r="AP187" s="12">
        <v>120</v>
      </c>
      <c r="AQ187" s="69">
        <v>10.600520000000001</v>
      </c>
      <c r="AR187" s="70">
        <v>3.813793</v>
      </c>
      <c r="AS187" s="432"/>
      <c r="AT187" s="574">
        <f t="shared" si="1"/>
        <v>2.3975999999999775E-2</v>
      </c>
      <c r="AU187" s="67"/>
      <c r="AV187" s="8"/>
      <c r="AW187" s="8"/>
      <c r="AX187" s="8"/>
      <c r="AY187" s="8"/>
      <c r="AZ187" s="8"/>
      <c r="BA187" s="8"/>
      <c r="BB187" s="8"/>
      <c r="BC187" s="8"/>
      <c r="BD187" s="8"/>
      <c r="BE187" s="8"/>
      <c r="BF187" s="8"/>
      <c r="BG187" s="8"/>
      <c r="BH187" s="8"/>
      <c r="BJ187" s="273"/>
      <c r="BK187" s="385"/>
      <c r="BL187" s="494"/>
      <c r="BM187" s="12">
        <v>120</v>
      </c>
      <c r="BN187" s="69">
        <v>13.20411</v>
      </c>
      <c r="BO187" s="70">
        <v>4.2197639999999996</v>
      </c>
      <c r="CD187" s="273"/>
      <c r="CE187" s="385"/>
      <c r="CF187" s="494"/>
      <c r="CG187" s="12">
        <v>120</v>
      </c>
      <c r="CH187" s="69">
        <v>13.65001</v>
      </c>
      <c r="CI187" s="70">
        <v>4.07585</v>
      </c>
      <c r="CX187" s="273"/>
      <c r="CY187" s="385"/>
      <c r="CZ187" s="220"/>
      <c r="DA187" s="12">
        <v>120</v>
      </c>
      <c r="DB187" s="69">
        <v>8.1991209999999999</v>
      </c>
      <c r="DC187" s="70">
        <v>5.0339770000000001</v>
      </c>
      <c r="DR187" s="273"/>
      <c r="DS187" s="385"/>
      <c r="DT187" s="220"/>
      <c r="DU187" s="12">
        <v>120</v>
      </c>
      <c r="DV187" s="69">
        <v>13.851180000000001</v>
      </c>
      <c r="DW187" s="70">
        <v>4.5757500000000002</v>
      </c>
      <c r="EL187" s="273"/>
      <c r="EM187" s="385"/>
      <c r="EN187" s="220"/>
      <c r="EO187" s="12">
        <v>120</v>
      </c>
      <c r="EP187" s="69">
        <v>10.600520000000001</v>
      </c>
      <c r="EQ187" s="70">
        <v>3.813793</v>
      </c>
      <c r="FF187" s="273"/>
      <c r="FG187" s="385"/>
      <c r="FH187" s="220"/>
      <c r="FI187" s="12">
        <v>120</v>
      </c>
      <c r="FJ187" s="69">
        <v>11.055429999999999</v>
      </c>
      <c r="FK187" s="70">
        <v>7.6459409999999997</v>
      </c>
      <c r="FZ187" s="273"/>
      <c r="GA187" s="385"/>
      <c r="GB187" s="220"/>
      <c r="GC187" s="12">
        <v>120</v>
      </c>
      <c r="GD187" s="69">
        <v>15.602499999999999</v>
      </c>
      <c r="GE187" s="70">
        <v>5.3838650000000001</v>
      </c>
      <c r="GT187" s="273"/>
      <c r="GU187" s="385"/>
      <c r="GV187" s="220"/>
      <c r="GW187" s="12">
        <v>120</v>
      </c>
      <c r="GX187" s="69">
        <v>9.0054179999999988</v>
      </c>
      <c r="GY187" s="70">
        <v>2.9837950000000002</v>
      </c>
      <c r="HN187" s="273"/>
      <c r="HO187" s="385"/>
      <c r="HP187" s="220"/>
      <c r="HQ187" s="12">
        <v>120</v>
      </c>
      <c r="HR187" s="69">
        <v>14.603429999999999</v>
      </c>
      <c r="HS187" s="70">
        <v>4.3176990000000002</v>
      </c>
      <c r="IH187" s="273"/>
      <c r="II187" s="385"/>
      <c r="IJ187" s="220"/>
      <c r="IK187" s="12">
        <v>120</v>
      </c>
      <c r="IL187" s="69">
        <v>8.1304619999999996</v>
      </c>
      <c r="IM187" s="70">
        <v>4.8659679999999996</v>
      </c>
      <c r="JB187" s="273"/>
      <c r="JC187" s="385"/>
      <c r="JD187" s="220"/>
      <c r="JE187" s="12">
        <v>120</v>
      </c>
      <c r="JF187" s="69"/>
      <c r="JG187" s="70"/>
      <c r="JV187" s="273"/>
      <c r="JW187" s="385"/>
      <c r="JX187" s="220"/>
      <c r="JY187" s="12">
        <v>120</v>
      </c>
      <c r="JZ187" s="69"/>
      <c r="KA187" s="70"/>
      <c r="KP187" s="273"/>
      <c r="KQ187" s="385"/>
      <c r="KR187" s="220"/>
      <c r="KS187" s="12">
        <v>120</v>
      </c>
      <c r="KT187" s="69"/>
      <c r="KU187" s="70"/>
      <c r="LJ187" s="273"/>
      <c r="LK187" s="385"/>
      <c r="LL187" s="220"/>
      <c r="LM187" s="12">
        <v>120</v>
      </c>
      <c r="LN187" s="69"/>
      <c r="LO187" s="70"/>
      <c r="MD187" s="273"/>
    </row>
    <row r="188" spans="1:342" ht="12.75" customHeight="1" x14ac:dyDescent="0.2">
      <c r="B188" s="12">
        <v>121</v>
      </c>
      <c r="C188" s="69">
        <v>5.0174159999999999</v>
      </c>
      <c r="D188" s="70">
        <v>2.7880440000000002</v>
      </c>
      <c r="E188" s="432"/>
      <c r="F188" s="72">
        <f t="shared" si="0"/>
        <v>4.2091000000000101E-2</v>
      </c>
      <c r="G188" s="67"/>
      <c r="H188" s="67"/>
      <c r="I188" s="67"/>
      <c r="J188" s="67"/>
      <c r="K188" s="67"/>
      <c r="L188" s="67"/>
      <c r="M188" s="67"/>
      <c r="N188" s="67"/>
      <c r="O188" s="67"/>
      <c r="P188" s="67"/>
      <c r="Q188" s="67"/>
      <c r="R188" s="67"/>
      <c r="S188" s="220"/>
      <c r="T188" s="385"/>
      <c r="U188" s="232"/>
      <c r="V188" s="12">
        <v>121</v>
      </c>
      <c r="W188" s="69"/>
      <c r="X188" s="70"/>
      <c r="Y188"/>
      <c r="Z188"/>
      <c r="AA188"/>
      <c r="AB188"/>
      <c r="AC188"/>
      <c r="AD188"/>
      <c r="AE188"/>
      <c r="AF188"/>
      <c r="AG188"/>
      <c r="AH188"/>
      <c r="AI188"/>
      <c r="AJ188"/>
      <c r="AK188"/>
      <c r="AL188"/>
      <c r="AM188" s="220"/>
      <c r="AN188" s="417"/>
      <c r="AP188" s="12">
        <v>121</v>
      </c>
      <c r="AQ188" s="69">
        <v>10.69148</v>
      </c>
      <c r="AR188" s="70">
        <v>3.8377680000000001</v>
      </c>
      <c r="AS188" s="432"/>
      <c r="AT188" s="574">
        <f t="shared" si="1"/>
        <v>2.397500000000008E-2</v>
      </c>
      <c r="AU188" s="67"/>
      <c r="AV188" s="8"/>
      <c r="AW188" s="8"/>
      <c r="AX188" s="8"/>
      <c r="AY188" s="8"/>
      <c r="AZ188" s="8"/>
      <c r="BA188" s="8"/>
      <c r="BB188" s="8"/>
      <c r="BC188" s="8"/>
      <c r="BD188" s="8"/>
      <c r="BE188" s="8"/>
      <c r="BF188" s="8"/>
      <c r="BG188" s="8"/>
      <c r="BH188" s="8"/>
      <c r="BJ188" s="273"/>
      <c r="BK188" s="385"/>
      <c r="BL188" s="494"/>
      <c r="BM188" s="12">
        <v>121</v>
      </c>
      <c r="BN188" s="69">
        <v>13.31859</v>
      </c>
      <c r="BO188" s="70">
        <v>4.2478049999999996</v>
      </c>
      <c r="CD188" s="273"/>
      <c r="CE188" s="385"/>
      <c r="CF188" s="494"/>
      <c r="CG188" s="12">
        <v>121</v>
      </c>
      <c r="CH188" s="69">
        <v>13.762139999999999</v>
      </c>
      <c r="CI188" s="70">
        <v>4.1078380000000001</v>
      </c>
      <c r="CX188" s="273"/>
      <c r="CY188" s="385"/>
      <c r="CZ188" s="220"/>
      <c r="DA188" s="12">
        <v>121</v>
      </c>
      <c r="DB188" s="69">
        <v>8.2684560000000005</v>
      </c>
      <c r="DC188" s="70">
        <v>5.0740360000000004</v>
      </c>
      <c r="DR188" s="273"/>
      <c r="DS188" s="385"/>
      <c r="DT188" s="220"/>
      <c r="DU188" s="12">
        <v>121</v>
      </c>
      <c r="DV188" s="69">
        <v>13.97964</v>
      </c>
      <c r="DW188" s="70">
        <v>4.6036720000000004</v>
      </c>
      <c r="EL188" s="273"/>
      <c r="EM188" s="385"/>
      <c r="EN188" s="220"/>
      <c r="EO188" s="12">
        <v>121</v>
      </c>
      <c r="EP188" s="69">
        <v>10.69148</v>
      </c>
      <c r="EQ188" s="70">
        <v>3.8377680000000001</v>
      </c>
      <c r="FF188" s="273"/>
      <c r="FG188" s="385"/>
      <c r="FH188" s="220"/>
      <c r="FI188" s="12">
        <v>121</v>
      </c>
      <c r="FJ188" s="69">
        <v>11.150540000000001</v>
      </c>
      <c r="FK188" s="70">
        <v>7.6878539999999997</v>
      </c>
      <c r="FZ188" s="273"/>
      <c r="GA188" s="385"/>
      <c r="GB188" s="220"/>
      <c r="GC188" s="12">
        <v>121</v>
      </c>
      <c r="GD188" s="69">
        <v>15.73577</v>
      </c>
      <c r="GE188" s="70">
        <v>5.4238049999999998</v>
      </c>
      <c r="GT188" s="273"/>
      <c r="GU188" s="385"/>
      <c r="GV188" s="220"/>
      <c r="GW188" s="12">
        <v>121</v>
      </c>
      <c r="GX188" s="69">
        <v>9.0830249999999992</v>
      </c>
      <c r="GY188" s="70">
        <v>3.0038840000000002</v>
      </c>
      <c r="HN188" s="273"/>
      <c r="HO188" s="385"/>
      <c r="HP188" s="220"/>
      <c r="HQ188" s="12">
        <v>121</v>
      </c>
      <c r="HR188" s="69">
        <v>14.740459999999999</v>
      </c>
      <c r="HS188" s="70">
        <v>4.3417339999999998</v>
      </c>
      <c r="IH188" s="273"/>
      <c r="II188" s="385"/>
      <c r="IJ188" s="220"/>
      <c r="IK188" s="12">
        <v>121</v>
      </c>
      <c r="IL188" s="69">
        <v>8.1968629999999987</v>
      </c>
      <c r="IM188" s="70">
        <v>4.8959229999999998</v>
      </c>
      <c r="JB188" s="273"/>
      <c r="JC188" s="385"/>
      <c r="JD188" s="220"/>
      <c r="JE188" s="12">
        <v>121</v>
      </c>
      <c r="JF188" s="69"/>
      <c r="JG188" s="70"/>
      <c r="JV188" s="273"/>
      <c r="JW188" s="385"/>
      <c r="JX188" s="220"/>
      <c r="JY188" s="12">
        <v>121</v>
      </c>
      <c r="JZ188" s="69"/>
      <c r="KA188" s="70"/>
      <c r="KP188" s="273"/>
      <c r="KQ188" s="385"/>
      <c r="KR188" s="220"/>
      <c r="KS188" s="12">
        <v>121</v>
      </c>
      <c r="KT188" s="69"/>
      <c r="KU188" s="70"/>
      <c r="LJ188" s="273"/>
      <c r="LK188" s="385"/>
      <c r="LL188" s="220"/>
      <c r="LM188" s="12">
        <v>121</v>
      </c>
      <c r="LN188" s="69"/>
      <c r="LO188" s="70"/>
      <c r="MD188" s="273"/>
    </row>
    <row r="189" spans="1:342" ht="12.75" customHeight="1" x14ac:dyDescent="0.2">
      <c r="B189" s="12">
        <v>122</v>
      </c>
      <c r="C189" s="69">
        <v>5.0579910000000003</v>
      </c>
      <c r="D189" s="70">
        <v>2.8300160000000001</v>
      </c>
      <c r="E189" s="432"/>
      <c r="F189" s="72">
        <f t="shared" si="0"/>
        <v>4.1971999999999898E-2</v>
      </c>
      <c r="G189" s="67"/>
      <c r="H189" s="67"/>
      <c r="I189" s="67"/>
      <c r="J189" s="67"/>
      <c r="K189" s="67"/>
      <c r="L189" s="67"/>
      <c r="M189" s="67"/>
      <c r="N189" s="67"/>
      <c r="O189" s="67"/>
      <c r="P189" s="67"/>
      <c r="Q189" s="67"/>
      <c r="R189" s="67"/>
      <c r="S189" s="220"/>
      <c r="T189" s="385"/>
      <c r="U189" s="232"/>
      <c r="V189" s="12">
        <v>122</v>
      </c>
      <c r="W189" s="69"/>
      <c r="X189" s="70"/>
      <c r="Y189"/>
      <c r="Z189"/>
      <c r="AA189"/>
      <c r="AB189"/>
      <c r="AC189"/>
      <c r="AD189"/>
      <c r="AE189"/>
      <c r="AF189"/>
      <c r="AG189"/>
      <c r="AH189"/>
      <c r="AI189"/>
      <c r="AJ189"/>
      <c r="AK189"/>
      <c r="AL189"/>
      <c r="AM189" s="220"/>
      <c r="AN189" s="417"/>
      <c r="AP189" s="12">
        <v>122</v>
      </c>
      <c r="AQ189" s="69">
        <v>10.78309</v>
      </c>
      <c r="AR189" s="70">
        <v>3.8616839999999999</v>
      </c>
      <c r="AS189" s="432"/>
      <c r="AT189" s="574">
        <f t="shared" si="1"/>
        <v>2.3915999999999826E-2</v>
      </c>
      <c r="AU189" s="67"/>
      <c r="AV189" s="8"/>
      <c r="AW189" s="8"/>
      <c r="AX189" s="8"/>
      <c r="AY189" s="8"/>
      <c r="AZ189" s="8"/>
      <c r="BA189" s="8"/>
      <c r="BB189" s="8"/>
      <c r="BC189" s="8"/>
      <c r="BD189" s="8"/>
      <c r="BE189" s="8"/>
      <c r="BF189" s="8"/>
      <c r="BG189" s="8"/>
      <c r="BH189" s="8"/>
      <c r="BJ189" s="273"/>
      <c r="BK189" s="385"/>
      <c r="BL189" s="8"/>
      <c r="BM189" s="12">
        <v>122</v>
      </c>
      <c r="BN189" s="69">
        <v>13.433149999999999</v>
      </c>
      <c r="BO189" s="70">
        <v>4.2758459999999996</v>
      </c>
      <c r="CD189" s="273"/>
      <c r="CE189" s="385"/>
      <c r="CF189" s="8"/>
      <c r="CG189" s="12">
        <v>122</v>
      </c>
      <c r="CH189" s="69">
        <v>13.87459</v>
      </c>
      <c r="CI189" s="70">
        <v>4.1398849999999996</v>
      </c>
      <c r="CX189" s="273"/>
      <c r="CY189" s="385"/>
      <c r="CZ189" s="232"/>
      <c r="DA189" s="12">
        <v>122</v>
      </c>
      <c r="DB189" s="69">
        <v>8.3375859999999999</v>
      </c>
      <c r="DC189" s="70">
        <v>5.1140949999999998</v>
      </c>
      <c r="DR189" s="273"/>
      <c r="DS189" s="385"/>
      <c r="DT189" s="232"/>
      <c r="DU189" s="12">
        <v>122</v>
      </c>
      <c r="DV189" s="69">
        <v>14.10909</v>
      </c>
      <c r="DW189" s="70">
        <v>4.6317729999999999</v>
      </c>
      <c r="EL189" s="273"/>
      <c r="EM189" s="385"/>
      <c r="EN189" s="232"/>
      <c r="EO189" s="12">
        <v>122</v>
      </c>
      <c r="EP189" s="69">
        <v>10.78309</v>
      </c>
      <c r="EQ189" s="70">
        <v>3.8616839999999999</v>
      </c>
      <c r="FF189" s="273"/>
      <c r="FG189" s="385"/>
      <c r="FH189" s="232"/>
      <c r="FI189" s="12">
        <v>122</v>
      </c>
      <c r="FJ189" s="69">
        <v>11.24442</v>
      </c>
      <c r="FK189" s="70">
        <v>7.7298850000000003</v>
      </c>
      <c r="FZ189" s="273"/>
      <c r="GA189" s="385"/>
      <c r="GB189" s="232"/>
      <c r="GC189" s="12">
        <v>122</v>
      </c>
      <c r="GD189" s="69">
        <v>15.86848</v>
      </c>
      <c r="GE189" s="70">
        <v>5.4639230000000003</v>
      </c>
      <c r="GT189" s="273"/>
      <c r="GU189" s="385"/>
      <c r="GV189" s="232"/>
      <c r="GW189" s="12">
        <v>122</v>
      </c>
      <c r="GX189" s="69">
        <v>9.1604469999999996</v>
      </c>
      <c r="GY189" s="70">
        <v>3.023914</v>
      </c>
      <c r="HN189" s="273"/>
      <c r="HO189" s="385"/>
      <c r="HP189" s="232"/>
      <c r="HQ189" s="12">
        <v>122</v>
      </c>
      <c r="HR189" s="69">
        <v>14.87668</v>
      </c>
      <c r="HS189" s="70">
        <v>4.36571</v>
      </c>
      <c r="IH189" s="273"/>
      <c r="II189" s="385"/>
      <c r="IJ189" s="232"/>
      <c r="IK189" s="12">
        <v>122</v>
      </c>
      <c r="IL189" s="69">
        <v>8.2629640000000002</v>
      </c>
      <c r="IM189" s="70">
        <v>4.9259370000000002</v>
      </c>
      <c r="JB189" s="273"/>
      <c r="JC189" s="385"/>
      <c r="JD189" s="232"/>
      <c r="JE189" s="12">
        <v>122</v>
      </c>
      <c r="JF189" s="69"/>
      <c r="JG189" s="70"/>
      <c r="JV189" s="273"/>
      <c r="JW189" s="385"/>
      <c r="JX189" s="232"/>
      <c r="JY189" s="12">
        <v>122</v>
      </c>
      <c r="JZ189" s="69"/>
      <c r="KA189" s="70"/>
      <c r="KP189" s="273"/>
      <c r="KQ189" s="385"/>
      <c r="KR189" s="232"/>
      <c r="KS189" s="12">
        <v>122</v>
      </c>
      <c r="KT189" s="69"/>
      <c r="KU189" s="70"/>
      <c r="LJ189" s="273"/>
      <c r="LK189" s="385"/>
      <c r="LL189" s="232"/>
      <c r="LM189" s="12">
        <v>122</v>
      </c>
      <c r="LN189" s="69"/>
      <c r="LO189" s="70"/>
      <c r="MD189" s="273"/>
    </row>
    <row r="190" spans="1:342" ht="12.75" customHeight="1" x14ac:dyDescent="0.2">
      <c r="B190" s="12">
        <v>123</v>
      </c>
      <c r="C190" s="69">
        <v>5.0970519999999997</v>
      </c>
      <c r="D190" s="70">
        <v>2.8719890000000001</v>
      </c>
      <c r="E190" s="432"/>
      <c r="F190" s="72">
        <f t="shared" si="0"/>
        <v>4.1973000000000038E-2</v>
      </c>
      <c r="G190" s="67"/>
      <c r="H190" s="67"/>
      <c r="I190" s="67"/>
      <c r="J190" s="67"/>
      <c r="K190" s="67"/>
      <c r="L190" s="67"/>
      <c r="M190" s="67"/>
      <c r="N190" s="67"/>
      <c r="O190" s="67"/>
      <c r="P190" s="67"/>
      <c r="Q190" s="67"/>
      <c r="R190" s="67"/>
      <c r="S190" s="220"/>
      <c r="T190" s="385"/>
      <c r="U190" s="232"/>
      <c r="V190" s="12">
        <v>123</v>
      </c>
      <c r="W190" s="69"/>
      <c r="X190" s="70"/>
      <c r="Y190"/>
      <c r="Z190"/>
      <c r="AA190"/>
      <c r="AB190"/>
      <c r="AC190"/>
      <c r="AD190"/>
      <c r="AE190"/>
      <c r="AF190"/>
      <c r="AG190"/>
      <c r="AH190"/>
      <c r="AI190"/>
      <c r="AJ190"/>
      <c r="AK190"/>
      <c r="AL190"/>
      <c r="AM190" s="220"/>
      <c r="AN190" s="417"/>
      <c r="AP190" s="12">
        <v>123</v>
      </c>
      <c r="AQ190" s="69">
        <v>10.87402</v>
      </c>
      <c r="AR190" s="70">
        <v>3.8857200000000001</v>
      </c>
      <c r="AS190" s="432"/>
      <c r="AT190" s="574">
        <f t="shared" si="1"/>
        <v>2.4036000000000168E-2</v>
      </c>
      <c r="AU190" s="67"/>
      <c r="AV190" s="8"/>
      <c r="AW190" s="8"/>
      <c r="AX190" s="8"/>
      <c r="AY190" s="8"/>
      <c r="AZ190" s="8"/>
      <c r="BA190" s="8"/>
      <c r="BB190" s="8"/>
      <c r="BC190" s="8"/>
      <c r="BD190" s="8"/>
      <c r="BE190" s="8"/>
      <c r="BF190" s="8"/>
      <c r="BG190" s="8"/>
      <c r="BH190" s="8"/>
      <c r="BJ190" s="273"/>
      <c r="BK190" s="385"/>
      <c r="BM190" s="12">
        <v>123</v>
      </c>
      <c r="BN190" s="69">
        <v>13.547219999999999</v>
      </c>
      <c r="BO190" s="70">
        <v>4.3038280000000002</v>
      </c>
      <c r="CD190" s="273"/>
      <c r="CE190" s="385"/>
      <c r="CG190" s="12">
        <v>123</v>
      </c>
      <c r="CH190" s="69">
        <v>13.985580000000001</v>
      </c>
      <c r="CI190" s="70">
        <v>4.171932</v>
      </c>
      <c r="CX190" s="273"/>
      <c r="CY190" s="385"/>
      <c r="CZ190" s="232"/>
      <c r="DA190" s="12">
        <v>123</v>
      </c>
      <c r="DB190" s="69">
        <v>8.4071119999999997</v>
      </c>
      <c r="DC190" s="70">
        <v>5.1540350000000004</v>
      </c>
      <c r="DR190" s="273"/>
      <c r="DS190" s="385"/>
      <c r="DT190" s="232"/>
      <c r="DU190" s="12">
        <v>123</v>
      </c>
      <c r="DV190" s="69">
        <v>14.23962</v>
      </c>
      <c r="DW190" s="70">
        <v>4.6598139999999999</v>
      </c>
      <c r="EL190" s="273"/>
      <c r="EM190" s="385"/>
      <c r="EN190" s="232"/>
      <c r="EO190" s="12">
        <v>123</v>
      </c>
      <c r="EP190" s="69">
        <v>10.87402</v>
      </c>
      <c r="EQ190" s="70">
        <v>3.8857200000000001</v>
      </c>
      <c r="FF190" s="273"/>
      <c r="FG190" s="385"/>
      <c r="FH190" s="232"/>
      <c r="FI190" s="12">
        <v>123</v>
      </c>
      <c r="FJ190" s="69">
        <v>11.33855</v>
      </c>
      <c r="FK190" s="70">
        <v>7.7719779999999998</v>
      </c>
      <c r="FZ190" s="273"/>
      <c r="GA190" s="385"/>
      <c r="GB190" s="232"/>
      <c r="GC190" s="12">
        <v>123</v>
      </c>
      <c r="GD190" s="69">
        <v>15.99957</v>
      </c>
      <c r="GE190" s="70">
        <v>5.5039230000000003</v>
      </c>
      <c r="GT190" s="273"/>
      <c r="GU190" s="385"/>
      <c r="GV190" s="232"/>
      <c r="GW190" s="12">
        <v>123</v>
      </c>
      <c r="GX190" s="69">
        <v>9.2374460000000003</v>
      </c>
      <c r="GY190" s="70">
        <v>3.0438830000000001</v>
      </c>
      <c r="HN190" s="273"/>
      <c r="HO190" s="385"/>
      <c r="HP190" s="232"/>
      <c r="HQ190" s="12">
        <v>123</v>
      </c>
      <c r="HR190" s="69">
        <v>15.01375</v>
      </c>
      <c r="HS190" s="70">
        <v>4.3897449999999996</v>
      </c>
      <c r="IH190" s="273"/>
      <c r="II190" s="385"/>
      <c r="IJ190" s="232"/>
      <c r="IK190" s="12">
        <v>123</v>
      </c>
      <c r="IL190" s="69">
        <v>8.3305130000000016</v>
      </c>
      <c r="IM190" s="70">
        <v>4.9559519999999999</v>
      </c>
      <c r="JB190" s="273"/>
      <c r="JC190" s="385"/>
      <c r="JD190" s="232"/>
      <c r="JE190" s="12">
        <v>123</v>
      </c>
      <c r="JF190" s="69"/>
      <c r="JG190" s="70"/>
      <c r="JV190" s="273"/>
      <c r="JW190" s="385"/>
      <c r="JX190" s="232"/>
      <c r="JY190" s="12">
        <v>123</v>
      </c>
      <c r="JZ190" s="69"/>
      <c r="KA190" s="70"/>
      <c r="KP190" s="273"/>
      <c r="KQ190" s="385"/>
      <c r="KR190" s="232"/>
      <c r="KS190" s="12">
        <v>123</v>
      </c>
      <c r="KT190" s="69"/>
      <c r="KU190" s="70"/>
      <c r="LJ190" s="273"/>
      <c r="LK190" s="385"/>
      <c r="LL190" s="232"/>
      <c r="LM190" s="12">
        <v>123</v>
      </c>
      <c r="LN190" s="69"/>
      <c r="LO190" s="70"/>
      <c r="MD190" s="273"/>
    </row>
    <row r="191" spans="1:342" ht="12.75" customHeight="1" x14ac:dyDescent="0.2">
      <c r="B191" s="12">
        <v>124</v>
      </c>
      <c r="C191" s="69">
        <v>5.1385079999999999</v>
      </c>
      <c r="D191" s="70">
        <v>2.917967</v>
      </c>
      <c r="E191" s="432"/>
      <c r="F191" s="72">
        <f t="shared" si="0"/>
        <v>4.5977999999999852E-2</v>
      </c>
      <c r="G191" s="67"/>
      <c r="H191" s="67"/>
      <c r="I191" s="67"/>
      <c r="J191" s="67"/>
      <c r="K191" s="67"/>
      <c r="L191" s="67"/>
      <c r="M191" s="67"/>
      <c r="N191" s="67"/>
      <c r="O191" s="67"/>
      <c r="P191" s="67"/>
      <c r="Q191" s="67"/>
      <c r="R191" s="67"/>
      <c r="S191" s="220"/>
      <c r="T191" s="385"/>
      <c r="U191" s="232"/>
      <c r="V191" s="12">
        <v>124</v>
      </c>
      <c r="W191" s="69"/>
      <c r="X191" s="70"/>
      <c r="Y191"/>
      <c r="Z191"/>
      <c r="AA191"/>
      <c r="AB191"/>
      <c r="AC191"/>
      <c r="AD191"/>
      <c r="AE191"/>
      <c r="AF191"/>
      <c r="AG191"/>
      <c r="AH191"/>
      <c r="AI191"/>
      <c r="AJ191"/>
      <c r="AK191"/>
      <c r="AL191"/>
      <c r="AM191" s="220"/>
      <c r="AN191" s="417"/>
      <c r="AP191" s="12">
        <v>124</v>
      </c>
      <c r="AQ191" s="69">
        <v>10.96486</v>
      </c>
      <c r="AR191" s="70">
        <v>3.9096950000000001</v>
      </c>
      <c r="AS191" s="432"/>
      <c r="AT191" s="574">
        <f t="shared" si="1"/>
        <v>2.397500000000008E-2</v>
      </c>
      <c r="AU191" s="67"/>
      <c r="AV191" s="8"/>
      <c r="AW191" s="8"/>
      <c r="AX191" s="8"/>
      <c r="AY191" s="8"/>
      <c r="AZ191" s="8"/>
      <c r="BA191" s="8"/>
      <c r="BB191" s="8"/>
      <c r="BC191" s="8"/>
      <c r="BD191" s="8"/>
      <c r="BE191" s="8"/>
      <c r="BF191" s="8"/>
      <c r="BG191" s="8"/>
      <c r="BH191" s="8"/>
      <c r="BJ191" s="273"/>
      <c r="BK191" s="385"/>
      <c r="BM191" s="12">
        <v>124</v>
      </c>
      <c r="BN191" s="69">
        <v>13.66084</v>
      </c>
      <c r="BO191" s="70">
        <v>4.3318089999999998</v>
      </c>
      <c r="CD191" s="273"/>
      <c r="CE191" s="385"/>
      <c r="CG191" s="12">
        <v>124</v>
      </c>
      <c r="CH191" s="69">
        <v>14.097209999999999</v>
      </c>
      <c r="CI191" s="70">
        <v>4.2038599999999997</v>
      </c>
      <c r="CX191" s="273"/>
      <c r="CY191" s="385"/>
      <c r="CZ191" s="232"/>
      <c r="DA191" s="12">
        <v>124</v>
      </c>
      <c r="DB191" s="69">
        <v>8.4768410000000003</v>
      </c>
      <c r="DC191" s="70">
        <v>5.1940340000000003</v>
      </c>
      <c r="DR191" s="273"/>
      <c r="DS191" s="385"/>
      <c r="DT191" s="232"/>
      <c r="DU191" s="12">
        <v>124</v>
      </c>
      <c r="DV191" s="69">
        <v>14.36933</v>
      </c>
      <c r="DW191" s="70">
        <v>4.6877959999999996</v>
      </c>
      <c r="EL191" s="273"/>
      <c r="EM191" s="385"/>
      <c r="EN191" s="232"/>
      <c r="EO191" s="12">
        <v>124</v>
      </c>
      <c r="EP191" s="69">
        <v>10.96486</v>
      </c>
      <c r="EQ191" s="70">
        <v>3.9096950000000001</v>
      </c>
      <c r="FF191" s="273"/>
      <c r="FG191" s="385"/>
      <c r="FH191" s="232"/>
      <c r="FI191" s="12">
        <v>124</v>
      </c>
      <c r="FJ191" s="69">
        <v>11.43285</v>
      </c>
      <c r="FK191" s="70">
        <v>7.8140090000000004</v>
      </c>
      <c r="FZ191" s="273"/>
      <c r="GA191" s="385"/>
      <c r="GB191" s="232"/>
      <c r="GC191" s="12">
        <v>124</v>
      </c>
      <c r="GD191" s="69">
        <v>16.131080000000001</v>
      </c>
      <c r="GE191" s="70">
        <v>5.5437419999999999</v>
      </c>
      <c r="GT191" s="273"/>
      <c r="GU191" s="385"/>
      <c r="GV191" s="232"/>
      <c r="GW191" s="12">
        <v>124</v>
      </c>
      <c r="GX191" s="69">
        <v>9.3146820000000012</v>
      </c>
      <c r="GY191" s="70">
        <v>3.0639129999999999</v>
      </c>
      <c r="HN191" s="273"/>
      <c r="HO191" s="385"/>
      <c r="HP191" s="232"/>
      <c r="HQ191" s="12">
        <v>124</v>
      </c>
      <c r="HR191" s="69">
        <v>15.15081</v>
      </c>
      <c r="HS191" s="70">
        <v>4.4137199999999996</v>
      </c>
      <c r="IH191" s="273"/>
      <c r="II191" s="385"/>
      <c r="IJ191" s="232"/>
      <c r="IK191" s="12">
        <v>124</v>
      </c>
      <c r="IL191" s="69">
        <v>8.3968690000000006</v>
      </c>
      <c r="IM191" s="70">
        <v>4.9859059999999999</v>
      </c>
      <c r="JB191" s="273"/>
      <c r="JC191" s="385"/>
      <c r="JD191" s="232"/>
      <c r="JE191" s="12">
        <v>124</v>
      </c>
      <c r="JF191" s="69"/>
      <c r="JG191" s="70"/>
      <c r="JV191" s="273"/>
      <c r="JW191" s="385"/>
      <c r="JX191" s="232"/>
      <c r="JY191" s="12">
        <v>124</v>
      </c>
      <c r="JZ191" s="69"/>
      <c r="KA191" s="70"/>
      <c r="KP191" s="273"/>
      <c r="KQ191" s="385"/>
      <c r="KR191" s="232"/>
      <c r="KS191" s="12">
        <v>124</v>
      </c>
      <c r="KT191" s="69"/>
      <c r="KU191" s="70"/>
      <c r="LJ191" s="273"/>
      <c r="LK191" s="385"/>
      <c r="LL191" s="232"/>
      <c r="LM191" s="12">
        <v>124</v>
      </c>
      <c r="LN191" s="69"/>
      <c r="LO191" s="70"/>
      <c r="MD191" s="273"/>
    </row>
    <row r="192" spans="1:342" ht="12.75" customHeight="1" x14ac:dyDescent="0.2">
      <c r="B192" s="12">
        <v>125</v>
      </c>
      <c r="C192" s="69">
        <v>5.1798729999999997</v>
      </c>
      <c r="D192" s="70">
        <v>2.9659779999999998</v>
      </c>
      <c r="E192" s="432"/>
      <c r="F192" s="72">
        <f t="shared" si="0"/>
        <v>4.8010999999999804E-2</v>
      </c>
      <c r="G192" s="67"/>
      <c r="H192" s="67"/>
      <c r="I192" s="67"/>
      <c r="J192" s="67"/>
      <c r="K192" s="67"/>
      <c r="L192" s="67"/>
      <c r="M192" s="67"/>
      <c r="N192" s="67"/>
      <c r="O192" s="67"/>
      <c r="P192" s="67"/>
      <c r="Q192" s="67"/>
      <c r="R192" s="67"/>
      <c r="S192" s="220"/>
      <c r="T192" s="385"/>
      <c r="U192" s="232"/>
      <c r="V192" s="12">
        <v>125</v>
      </c>
      <c r="W192" s="69"/>
      <c r="X192" s="70"/>
      <c r="Y192"/>
      <c r="Z192"/>
      <c r="AA192"/>
      <c r="AB192"/>
      <c r="AC192"/>
      <c r="AD192"/>
      <c r="AE192"/>
      <c r="AF192"/>
      <c r="AG192"/>
      <c r="AH192"/>
      <c r="AI192"/>
      <c r="AJ192"/>
      <c r="AK192"/>
      <c r="AL192"/>
      <c r="AM192" s="220"/>
      <c r="AN192" s="417"/>
      <c r="AP192" s="12">
        <v>125</v>
      </c>
      <c r="AQ192" s="69">
        <v>11.05613</v>
      </c>
      <c r="AR192" s="70">
        <v>3.9337309999999999</v>
      </c>
      <c r="AS192" s="432"/>
      <c r="AT192" s="574">
        <f t="shared" si="1"/>
        <v>2.4035999999999724E-2</v>
      </c>
      <c r="AU192" s="67"/>
      <c r="AV192" s="8"/>
      <c r="AW192" s="8"/>
      <c r="AX192" s="8"/>
      <c r="AY192" s="8"/>
      <c r="AZ192" s="8"/>
      <c r="BA192" s="8"/>
      <c r="BB192" s="8"/>
      <c r="BC192" s="8"/>
      <c r="BD192" s="8"/>
      <c r="BE192" s="8"/>
      <c r="BF192" s="8"/>
      <c r="BG192" s="8"/>
      <c r="BH192" s="8"/>
      <c r="BJ192" s="273"/>
      <c r="BK192" s="385"/>
      <c r="BM192" s="12">
        <v>125</v>
      </c>
      <c r="BN192" s="69">
        <v>13.77416</v>
      </c>
      <c r="BO192" s="70">
        <v>4.3597900000000003</v>
      </c>
      <c r="CD192" s="273"/>
      <c r="CE192" s="385"/>
      <c r="CG192" s="12">
        <v>125</v>
      </c>
      <c r="CH192" s="69">
        <v>14.20825</v>
      </c>
      <c r="CI192" s="70">
        <v>4.2358469999999997</v>
      </c>
      <c r="CX192" s="273"/>
      <c r="CY192" s="385"/>
      <c r="CZ192" s="232"/>
      <c r="DA192" s="12">
        <v>125</v>
      </c>
      <c r="DB192" s="69">
        <v>8.5449090000000005</v>
      </c>
      <c r="DC192" s="70">
        <v>5.2339729999999998</v>
      </c>
      <c r="DR192" s="273"/>
      <c r="DS192" s="385"/>
      <c r="DT192" s="232"/>
      <c r="DU192" s="12">
        <v>125</v>
      </c>
      <c r="DV192" s="69">
        <v>14.49859</v>
      </c>
      <c r="DW192" s="70">
        <v>4.7158369999999996</v>
      </c>
      <c r="EL192" s="273"/>
      <c r="EM192" s="385"/>
      <c r="EN192" s="232"/>
      <c r="EO192" s="12">
        <v>125</v>
      </c>
      <c r="EP192" s="69">
        <v>11.05613</v>
      </c>
      <c r="EQ192" s="70">
        <v>3.9337309999999999</v>
      </c>
      <c r="FF192" s="273"/>
      <c r="FG192" s="385"/>
      <c r="FH192" s="232"/>
      <c r="FI192" s="12">
        <v>125</v>
      </c>
      <c r="FJ192" s="69">
        <v>11.526770000000001</v>
      </c>
      <c r="FK192" s="70">
        <v>7.8559809999999999</v>
      </c>
      <c r="FZ192" s="273"/>
      <c r="GA192" s="385"/>
      <c r="GB192" s="232"/>
      <c r="GC192" s="12">
        <v>125</v>
      </c>
      <c r="GD192" s="69">
        <v>16.261610000000001</v>
      </c>
      <c r="GE192" s="70">
        <v>5.5838609999999997</v>
      </c>
      <c r="GT192" s="273"/>
      <c r="GU192" s="385"/>
      <c r="GV192" s="232"/>
      <c r="GW192" s="12">
        <v>125</v>
      </c>
      <c r="GX192" s="69">
        <v>9.3916889999999995</v>
      </c>
      <c r="GY192" s="70">
        <v>3.0838830000000002</v>
      </c>
      <c r="HN192" s="273"/>
      <c r="HO192" s="385"/>
      <c r="HP192" s="232"/>
      <c r="HQ192" s="12">
        <v>125</v>
      </c>
      <c r="HR192" s="69">
        <v>15.287690000000001</v>
      </c>
      <c r="HS192" s="70">
        <v>4.4376959999999999</v>
      </c>
      <c r="IH192" s="273"/>
      <c r="II192" s="385"/>
      <c r="IJ192" s="232"/>
      <c r="IK192" s="12">
        <v>125</v>
      </c>
      <c r="IL192" s="69">
        <v>8.4639020000000009</v>
      </c>
      <c r="IM192" s="70">
        <v>5.015981</v>
      </c>
      <c r="JB192" s="273"/>
      <c r="JC192" s="385"/>
      <c r="JD192" s="232"/>
      <c r="JE192" s="12">
        <v>125</v>
      </c>
      <c r="JF192" s="69"/>
      <c r="JG192" s="70"/>
      <c r="JV192" s="273"/>
      <c r="JW192" s="385"/>
      <c r="JX192" s="232"/>
      <c r="JY192" s="12">
        <v>125</v>
      </c>
      <c r="JZ192" s="69"/>
      <c r="KA192" s="70"/>
      <c r="KP192" s="273"/>
      <c r="KQ192" s="385"/>
      <c r="KR192" s="232"/>
      <c r="KS192" s="12">
        <v>125</v>
      </c>
      <c r="KT192" s="69"/>
      <c r="KU192" s="70"/>
      <c r="LJ192" s="273"/>
      <c r="LK192" s="385"/>
      <c r="LL192" s="232"/>
      <c r="LM192" s="12">
        <v>125</v>
      </c>
      <c r="LN192" s="69"/>
      <c r="LO192" s="70"/>
      <c r="MD192" s="273"/>
    </row>
    <row r="193" spans="2:342" ht="12.75" customHeight="1" x14ac:dyDescent="0.2">
      <c r="B193" s="12">
        <v>126</v>
      </c>
      <c r="C193" s="69">
        <v>5.2187749999999999</v>
      </c>
      <c r="D193" s="70">
        <v>3.014049</v>
      </c>
      <c r="E193" s="432"/>
      <c r="F193" s="72">
        <f t="shared" si="0"/>
        <v>4.8071000000000197E-2</v>
      </c>
      <c r="G193" s="67"/>
      <c r="H193" s="67"/>
      <c r="I193" s="67"/>
      <c r="J193" s="67"/>
      <c r="K193" s="67"/>
      <c r="L193" s="67"/>
      <c r="M193" s="67"/>
      <c r="N193" s="67"/>
      <c r="O193" s="67"/>
      <c r="P193" s="67"/>
      <c r="Q193" s="67"/>
      <c r="R193" s="67"/>
      <c r="S193" s="220"/>
      <c r="T193" s="385"/>
      <c r="U193" s="232"/>
      <c r="V193" s="12">
        <v>126</v>
      </c>
      <c r="W193" s="69"/>
      <c r="X193" s="70"/>
      <c r="Y193"/>
      <c r="Z193"/>
      <c r="AA193"/>
      <c r="AB193"/>
      <c r="AC193"/>
      <c r="AD193"/>
      <c r="AE193"/>
      <c r="AF193"/>
      <c r="AG193"/>
      <c r="AH193"/>
      <c r="AI193"/>
      <c r="AJ193"/>
      <c r="AK193"/>
      <c r="AL193"/>
      <c r="AM193" s="220"/>
      <c r="AN193" s="417"/>
      <c r="AP193" s="12">
        <v>126</v>
      </c>
      <c r="AQ193" s="69">
        <v>11.14728</v>
      </c>
      <c r="AR193" s="70">
        <v>3.9577070000000001</v>
      </c>
      <c r="AS193" s="432"/>
      <c r="AT193" s="574">
        <f t="shared" si="1"/>
        <v>2.3976000000000219E-2</v>
      </c>
      <c r="AU193" s="67"/>
      <c r="AV193" s="8"/>
      <c r="AW193" s="8"/>
      <c r="AX193" s="8"/>
      <c r="AY193" s="8"/>
      <c r="AZ193" s="8"/>
      <c r="BA193" s="8"/>
      <c r="BB193" s="8"/>
      <c r="BC193" s="8"/>
      <c r="BD193" s="8"/>
      <c r="BE193" s="8"/>
      <c r="BF193" s="8"/>
      <c r="BG193" s="8"/>
      <c r="BH193" s="8"/>
      <c r="BJ193" s="273"/>
      <c r="BK193" s="385"/>
      <c r="BM193" s="12">
        <v>126</v>
      </c>
      <c r="BN193" s="69">
        <v>13.88733</v>
      </c>
      <c r="BO193" s="70">
        <v>4.3878320000000004</v>
      </c>
      <c r="CD193" s="273"/>
      <c r="CE193" s="385"/>
      <c r="CG193" s="12">
        <v>126</v>
      </c>
      <c r="CH193" s="69">
        <v>14.320600000000001</v>
      </c>
      <c r="CI193" s="70">
        <v>4.2678349999999998</v>
      </c>
      <c r="CX193" s="273"/>
      <c r="CY193" s="385"/>
      <c r="CZ193" s="232"/>
      <c r="DA193" s="12">
        <v>126</v>
      </c>
      <c r="DB193" s="69">
        <v>8.6141180000000013</v>
      </c>
      <c r="DC193" s="70">
        <v>5.2739130000000003</v>
      </c>
      <c r="DR193" s="273"/>
      <c r="DS193" s="385"/>
      <c r="DT193" s="232"/>
      <c r="DU193" s="12">
        <v>126</v>
      </c>
      <c r="DV193" s="69">
        <v>14.628110000000001</v>
      </c>
      <c r="DW193" s="70">
        <v>4.7437589999999998</v>
      </c>
      <c r="EL193" s="273"/>
      <c r="EM193" s="385"/>
      <c r="EN193" s="232"/>
      <c r="EO193" s="12">
        <v>126</v>
      </c>
      <c r="EP193" s="69">
        <v>11.14728</v>
      </c>
      <c r="EQ193" s="70">
        <v>3.9577070000000001</v>
      </c>
      <c r="FF193" s="273"/>
      <c r="FG193" s="385"/>
      <c r="FH193" s="232"/>
      <c r="FI193" s="12">
        <v>126</v>
      </c>
      <c r="FJ193" s="69">
        <v>11.620139999999999</v>
      </c>
      <c r="FK193" s="70">
        <v>7.8978950000000001</v>
      </c>
      <c r="FZ193" s="273"/>
      <c r="GA193" s="385"/>
      <c r="GB193" s="232"/>
      <c r="GC193" s="12">
        <v>126</v>
      </c>
      <c r="GD193" s="69">
        <v>16.392529999999997</v>
      </c>
      <c r="GE193" s="70">
        <v>5.6239210000000002</v>
      </c>
      <c r="GT193" s="273"/>
      <c r="GU193" s="385"/>
      <c r="GV193" s="232"/>
      <c r="GW193" s="12">
        <v>126</v>
      </c>
      <c r="GX193" s="69">
        <v>9.4687029999999996</v>
      </c>
      <c r="GY193" s="70">
        <v>3.103853</v>
      </c>
      <c r="HN193" s="273"/>
      <c r="HO193" s="385"/>
      <c r="HP193" s="232"/>
      <c r="HQ193" s="12">
        <v>126</v>
      </c>
      <c r="HR193" s="69">
        <v>15.42423</v>
      </c>
      <c r="HS193" s="70">
        <v>4.4616720000000001</v>
      </c>
      <c r="IH193" s="273"/>
      <c r="II193" s="385"/>
      <c r="IJ193" s="232"/>
      <c r="IK193" s="12">
        <v>126</v>
      </c>
      <c r="IL193" s="69">
        <v>8.5295679999999994</v>
      </c>
      <c r="IM193" s="70">
        <v>5.0459350000000001</v>
      </c>
      <c r="JB193" s="273"/>
      <c r="JC193" s="385"/>
      <c r="JD193" s="232"/>
      <c r="JE193" s="12">
        <v>126</v>
      </c>
      <c r="JF193" s="69"/>
      <c r="JG193" s="70"/>
      <c r="JV193" s="273"/>
      <c r="JW193" s="385"/>
      <c r="JX193" s="232"/>
      <c r="JY193" s="12">
        <v>126</v>
      </c>
      <c r="JZ193" s="69"/>
      <c r="KA193" s="70"/>
      <c r="KP193" s="273"/>
      <c r="KQ193" s="385"/>
      <c r="KR193" s="232"/>
      <c r="KS193" s="12">
        <v>126</v>
      </c>
      <c r="KT193" s="69"/>
      <c r="KU193" s="70"/>
      <c r="LJ193" s="273"/>
      <c r="LK193" s="385"/>
      <c r="LL193" s="232"/>
      <c r="LM193" s="12">
        <v>126</v>
      </c>
      <c r="LN193" s="69"/>
      <c r="LO193" s="70"/>
      <c r="MD193" s="273"/>
    </row>
    <row r="194" spans="2:342" ht="12.75" customHeight="1" x14ac:dyDescent="0.2">
      <c r="B194" s="12">
        <v>127</v>
      </c>
      <c r="C194" s="69">
        <v>5.2581859999999994</v>
      </c>
      <c r="D194" s="70">
        <v>3.064092</v>
      </c>
      <c r="E194" s="432"/>
      <c r="F194" s="72">
        <f t="shared" si="0"/>
        <v>5.004300000000006E-2</v>
      </c>
      <c r="G194" s="67"/>
      <c r="H194" s="67"/>
      <c r="I194" s="67"/>
      <c r="J194" s="67"/>
      <c r="K194" s="67"/>
      <c r="L194" s="67"/>
      <c r="M194" s="67"/>
      <c r="N194" s="67"/>
      <c r="O194" s="67"/>
      <c r="P194" s="67"/>
      <c r="Q194" s="67"/>
      <c r="R194" s="67"/>
      <c r="S194" s="220"/>
      <c r="T194" s="385"/>
      <c r="U194" s="232"/>
      <c r="V194" s="12">
        <v>127</v>
      </c>
      <c r="W194" s="69"/>
      <c r="X194" s="70"/>
      <c r="Y194"/>
      <c r="Z194"/>
      <c r="AA194"/>
      <c r="AB194"/>
      <c r="AC194"/>
      <c r="AD194"/>
      <c r="AE194"/>
      <c r="AF194"/>
      <c r="AG194"/>
      <c r="AH194"/>
      <c r="AI194"/>
      <c r="AJ194"/>
      <c r="AK194"/>
      <c r="AL194"/>
      <c r="AM194" s="220"/>
      <c r="AN194" s="417"/>
      <c r="AP194" s="12">
        <v>127</v>
      </c>
      <c r="AQ194" s="69">
        <v>11.23944</v>
      </c>
      <c r="AR194" s="70">
        <v>3.9817420000000001</v>
      </c>
      <c r="AS194" s="432"/>
      <c r="AT194" s="574">
        <f t="shared" si="1"/>
        <v>2.4035000000000029E-2</v>
      </c>
      <c r="AU194" s="67"/>
      <c r="AV194" s="8"/>
      <c r="AW194" s="8"/>
      <c r="AX194" s="8"/>
      <c r="AY194" s="8"/>
      <c r="AZ194" s="8"/>
      <c r="BA194" s="8"/>
      <c r="BB194" s="8"/>
      <c r="BC194" s="8"/>
      <c r="BD194" s="8"/>
      <c r="BE194" s="8"/>
      <c r="BF194" s="8"/>
      <c r="BG194" s="8"/>
      <c r="BH194" s="8"/>
      <c r="BJ194" s="273"/>
      <c r="BK194" s="385"/>
      <c r="BM194" s="12">
        <v>127</v>
      </c>
      <c r="BN194" s="69">
        <v>13.99999</v>
      </c>
      <c r="BO194" s="70">
        <v>4.4157539999999997</v>
      </c>
      <c r="CD194" s="273"/>
      <c r="CE194" s="385"/>
      <c r="CG194" s="12">
        <v>127</v>
      </c>
      <c r="CH194" s="69">
        <v>14.431179999999999</v>
      </c>
      <c r="CI194" s="70">
        <v>4.2997620000000003</v>
      </c>
      <c r="CX194" s="273"/>
      <c r="CY194" s="385"/>
      <c r="CZ194" s="232"/>
      <c r="DA194" s="12">
        <v>127</v>
      </c>
      <c r="DB194" s="69">
        <v>8.6825139999999994</v>
      </c>
      <c r="DC194" s="70">
        <v>5.3140910000000003</v>
      </c>
      <c r="DR194" s="273"/>
      <c r="DS194" s="385"/>
      <c r="DT194" s="232"/>
      <c r="DU194" s="12">
        <v>127</v>
      </c>
      <c r="DV194" s="69">
        <v>14.757670000000001</v>
      </c>
      <c r="DW194" s="70">
        <v>4.7717999999999998</v>
      </c>
      <c r="EL194" s="273"/>
      <c r="EM194" s="385"/>
      <c r="EN194" s="232"/>
      <c r="EO194" s="12">
        <v>127</v>
      </c>
      <c r="EP194" s="69">
        <v>11.23944</v>
      </c>
      <c r="EQ194" s="70">
        <v>3.9817420000000001</v>
      </c>
      <c r="FF194" s="273"/>
      <c r="FG194" s="385"/>
      <c r="FH194" s="232"/>
      <c r="FI194" s="12">
        <v>127</v>
      </c>
      <c r="FJ194" s="69">
        <v>11.71453</v>
      </c>
      <c r="FK194" s="70">
        <v>7.9399860000000002</v>
      </c>
      <c r="FZ194" s="273"/>
      <c r="GA194" s="385"/>
      <c r="GB194" s="232"/>
      <c r="GC194" s="12">
        <v>127</v>
      </c>
      <c r="GD194" s="69">
        <v>16.522659999999998</v>
      </c>
      <c r="GE194" s="70">
        <v>5.6638599999999997</v>
      </c>
      <c r="GT194" s="273"/>
      <c r="GU194" s="385"/>
      <c r="GV194" s="232"/>
      <c r="GW194" s="12">
        <v>127</v>
      </c>
      <c r="GX194" s="69">
        <v>9.5454889999999999</v>
      </c>
      <c r="GY194" s="70">
        <v>3.1239409999999999</v>
      </c>
      <c r="HN194" s="273"/>
      <c r="HO194" s="385"/>
      <c r="HP194" s="232"/>
      <c r="HQ194" s="12">
        <v>127</v>
      </c>
      <c r="HR194" s="69">
        <v>15.56115</v>
      </c>
      <c r="HS194" s="70">
        <v>4.4856480000000003</v>
      </c>
      <c r="IH194" s="273"/>
      <c r="II194" s="385"/>
      <c r="IJ194" s="232"/>
      <c r="IK194" s="12">
        <v>127</v>
      </c>
      <c r="IL194" s="69">
        <v>8.5955149999999989</v>
      </c>
      <c r="IM194" s="70">
        <v>5.0758900000000002</v>
      </c>
      <c r="JB194" s="273"/>
      <c r="JC194" s="385"/>
      <c r="JD194" s="232"/>
      <c r="JE194" s="12">
        <v>127</v>
      </c>
      <c r="JF194" s="69"/>
      <c r="JG194" s="70"/>
      <c r="JV194" s="273"/>
      <c r="JW194" s="385"/>
      <c r="JX194" s="232"/>
      <c r="JY194" s="12">
        <v>127</v>
      </c>
      <c r="JZ194" s="69"/>
      <c r="KA194" s="70"/>
      <c r="KP194" s="273"/>
      <c r="KQ194" s="385"/>
      <c r="KR194" s="232"/>
      <c r="KS194" s="12">
        <v>127</v>
      </c>
      <c r="KT194" s="69"/>
      <c r="KU194" s="70"/>
      <c r="LJ194" s="273"/>
      <c r="LK194" s="385"/>
      <c r="LL194" s="232"/>
      <c r="LM194" s="12">
        <v>127</v>
      </c>
      <c r="LN194" s="69"/>
      <c r="LO194" s="70"/>
      <c r="MD194" s="273"/>
    </row>
    <row r="195" spans="2:342" ht="12.75" customHeight="1" x14ac:dyDescent="0.2">
      <c r="B195" s="12">
        <v>128</v>
      </c>
      <c r="C195" s="69">
        <v>5.297612</v>
      </c>
      <c r="D195" s="70">
        <v>3.11599</v>
      </c>
      <c r="E195" s="432"/>
      <c r="F195" s="72">
        <f t="shared" si="0"/>
        <v>5.1898E-2</v>
      </c>
      <c r="G195" s="67"/>
      <c r="H195" s="67"/>
      <c r="I195" s="67"/>
      <c r="J195" s="67"/>
      <c r="K195" s="67"/>
      <c r="L195" s="67"/>
      <c r="M195" s="67"/>
      <c r="N195" s="67"/>
      <c r="O195" s="67"/>
      <c r="P195" s="67"/>
      <c r="Q195" s="67"/>
      <c r="R195" s="67"/>
      <c r="S195" s="220"/>
      <c r="T195" s="385"/>
      <c r="U195" s="232"/>
      <c r="V195" s="12">
        <v>128</v>
      </c>
      <c r="W195" s="69"/>
      <c r="X195" s="70"/>
      <c r="Y195"/>
      <c r="Z195"/>
      <c r="AA195"/>
      <c r="AB195"/>
      <c r="AC195"/>
      <c r="AD195"/>
      <c r="AE195"/>
      <c r="AF195"/>
      <c r="AG195"/>
      <c r="AH195"/>
      <c r="AI195"/>
      <c r="AJ195"/>
      <c r="AK195"/>
      <c r="AL195"/>
      <c r="AM195" s="220"/>
      <c r="AN195" s="417"/>
      <c r="AP195" s="12">
        <v>128</v>
      </c>
      <c r="AQ195" s="69">
        <v>11.33048</v>
      </c>
      <c r="AR195" s="70">
        <v>4.0058369999999996</v>
      </c>
      <c r="AS195" s="432"/>
      <c r="AT195" s="574">
        <f t="shared" si="1"/>
        <v>2.4094999999999533E-2</v>
      </c>
      <c r="AU195" s="67"/>
      <c r="AV195" s="8"/>
      <c r="AW195" s="8"/>
      <c r="AX195" s="8"/>
      <c r="AY195" s="8"/>
      <c r="AZ195" s="8"/>
      <c r="BA195" s="8"/>
      <c r="BB195" s="8"/>
      <c r="BC195" s="8"/>
      <c r="BD195" s="8"/>
      <c r="BE195" s="8"/>
      <c r="BF195" s="8"/>
      <c r="BG195" s="8"/>
      <c r="BH195" s="8"/>
      <c r="BJ195" s="273"/>
      <c r="BK195" s="385"/>
      <c r="BM195" s="12">
        <v>128</v>
      </c>
      <c r="BN195" s="69">
        <v>14.111969999999999</v>
      </c>
      <c r="BO195" s="70">
        <v>4.4437949999999997</v>
      </c>
      <c r="CD195" s="273"/>
      <c r="CE195" s="385"/>
      <c r="CG195" s="12">
        <v>128</v>
      </c>
      <c r="CH195" s="69">
        <v>14.541709999999998</v>
      </c>
      <c r="CI195" s="70">
        <v>4.3317490000000003</v>
      </c>
      <c r="CX195" s="273"/>
      <c r="CY195" s="385"/>
      <c r="CZ195" s="232"/>
      <c r="DA195" s="12">
        <v>128</v>
      </c>
      <c r="DB195" s="69">
        <v>8.7512860000000003</v>
      </c>
      <c r="DC195" s="70">
        <v>5.3539110000000001</v>
      </c>
      <c r="DR195" s="273"/>
      <c r="DS195" s="385"/>
      <c r="DT195" s="232"/>
      <c r="DU195" s="12">
        <v>128</v>
      </c>
      <c r="DV195" s="69">
        <v>14.88673</v>
      </c>
      <c r="DW195" s="70">
        <v>4.7997820000000004</v>
      </c>
      <c r="EL195" s="273"/>
      <c r="EM195" s="385"/>
      <c r="EN195" s="232"/>
      <c r="EO195" s="12">
        <v>128</v>
      </c>
      <c r="EP195" s="69">
        <v>11.33048</v>
      </c>
      <c r="EQ195" s="70">
        <v>4.0058369999999996</v>
      </c>
      <c r="FF195" s="273"/>
      <c r="FG195" s="385"/>
      <c r="FH195" s="232"/>
      <c r="FI195" s="12">
        <v>128</v>
      </c>
      <c r="FJ195" s="69">
        <v>11.808159999999999</v>
      </c>
      <c r="FK195" s="70">
        <v>7.9819579999999997</v>
      </c>
      <c r="FZ195" s="273"/>
      <c r="GA195" s="385"/>
      <c r="GB195" s="232"/>
      <c r="GC195" s="12">
        <v>128</v>
      </c>
      <c r="GD195" s="69">
        <v>16.651610000000002</v>
      </c>
      <c r="GE195" s="70">
        <v>5.7038580000000003</v>
      </c>
      <c r="GT195" s="273"/>
      <c r="GU195" s="385"/>
      <c r="GV195" s="232"/>
      <c r="GW195" s="12">
        <v>128</v>
      </c>
      <c r="GX195" s="69">
        <v>9.6223469999999995</v>
      </c>
      <c r="GY195" s="70">
        <v>3.1437919999999999</v>
      </c>
      <c r="HN195" s="273"/>
      <c r="HO195" s="385"/>
      <c r="HP195" s="232"/>
      <c r="HQ195" s="12">
        <v>128</v>
      </c>
      <c r="HR195" s="69">
        <v>15.697760000000001</v>
      </c>
      <c r="HS195" s="70">
        <v>4.5096829999999999</v>
      </c>
      <c r="IH195" s="273"/>
      <c r="II195" s="385"/>
      <c r="IJ195" s="232"/>
      <c r="IK195" s="12">
        <v>128</v>
      </c>
      <c r="IL195" s="69">
        <v>8.6607310000000002</v>
      </c>
      <c r="IM195" s="70">
        <v>5.1059039999999998</v>
      </c>
      <c r="JB195" s="273"/>
      <c r="JC195" s="385"/>
      <c r="JD195" s="232"/>
      <c r="JE195" s="12">
        <v>128</v>
      </c>
      <c r="JF195" s="69"/>
      <c r="JG195" s="70"/>
      <c r="JV195" s="273"/>
      <c r="JW195" s="385"/>
      <c r="JX195" s="232"/>
      <c r="JY195" s="12">
        <v>128</v>
      </c>
      <c r="JZ195" s="69"/>
      <c r="KA195" s="70"/>
      <c r="KP195" s="273"/>
      <c r="KQ195" s="385"/>
      <c r="KR195" s="232"/>
      <c r="KS195" s="12">
        <v>128</v>
      </c>
      <c r="KT195" s="69"/>
      <c r="KU195" s="70"/>
      <c r="LJ195" s="273"/>
      <c r="LK195" s="385"/>
      <c r="LL195" s="232"/>
      <c r="LM195" s="12">
        <v>128</v>
      </c>
      <c r="LN195" s="69"/>
      <c r="LO195" s="70"/>
      <c r="MD195" s="273"/>
    </row>
    <row r="196" spans="2:342" ht="12.75" customHeight="1" x14ac:dyDescent="0.2">
      <c r="B196" s="12">
        <v>129</v>
      </c>
      <c r="C196" s="69">
        <v>5.336741</v>
      </c>
      <c r="D196" s="70">
        <v>3.1718929999999999</v>
      </c>
      <c r="E196" s="432"/>
      <c r="F196" s="72">
        <f t="shared" si="0"/>
        <v>5.5902999999999814E-2</v>
      </c>
      <c r="G196" s="67"/>
      <c r="H196" s="67"/>
      <c r="I196" s="67"/>
      <c r="J196" s="67"/>
      <c r="K196" s="67"/>
      <c r="L196" s="67"/>
      <c r="M196" s="67"/>
      <c r="N196" s="67"/>
      <c r="O196" s="67"/>
      <c r="P196" s="67"/>
      <c r="Q196" s="67"/>
      <c r="R196" s="67"/>
      <c r="S196" s="220"/>
      <c r="T196" s="385"/>
      <c r="U196" s="232"/>
      <c r="V196" s="12">
        <v>129</v>
      </c>
      <c r="W196" s="69"/>
      <c r="X196" s="70"/>
      <c r="Y196"/>
      <c r="Z196"/>
      <c r="AA196"/>
      <c r="AB196"/>
      <c r="AC196"/>
      <c r="AD196"/>
      <c r="AE196"/>
      <c r="AF196"/>
      <c r="AG196"/>
      <c r="AH196"/>
      <c r="AI196"/>
      <c r="AJ196"/>
      <c r="AK196"/>
      <c r="AL196"/>
      <c r="AM196" s="220"/>
      <c r="AN196" s="417"/>
      <c r="AP196" s="12">
        <v>129</v>
      </c>
      <c r="AQ196" s="69">
        <v>11.42173</v>
      </c>
      <c r="AR196" s="70">
        <v>4.0298720000000001</v>
      </c>
      <c r="AS196" s="432"/>
      <c r="AT196" s="574">
        <f t="shared" si="1"/>
        <v>2.4035000000000473E-2</v>
      </c>
      <c r="AU196" s="67"/>
      <c r="AV196" s="8"/>
      <c r="AW196" s="8"/>
      <c r="AX196" s="8"/>
      <c r="AY196" s="8"/>
      <c r="AZ196" s="8"/>
      <c r="BA196" s="8"/>
      <c r="BB196" s="8"/>
      <c r="BC196" s="8"/>
      <c r="BD196" s="8"/>
      <c r="BE196" s="8"/>
      <c r="BF196" s="8"/>
      <c r="BG196" s="8"/>
      <c r="BH196" s="8"/>
      <c r="BJ196" s="273"/>
      <c r="BK196" s="385"/>
      <c r="BM196" s="12">
        <v>129</v>
      </c>
      <c r="BN196" s="69">
        <v>14.223889999999999</v>
      </c>
      <c r="BO196" s="70">
        <v>4.4718960000000001</v>
      </c>
      <c r="CD196" s="273"/>
      <c r="CE196" s="385"/>
      <c r="CG196" s="12">
        <v>129</v>
      </c>
      <c r="CH196" s="69">
        <v>14.652059999999999</v>
      </c>
      <c r="CI196" s="70">
        <v>4.3637370000000004</v>
      </c>
      <c r="CX196" s="273"/>
      <c r="CY196" s="385"/>
      <c r="CZ196" s="232"/>
      <c r="DA196" s="12">
        <v>129</v>
      </c>
      <c r="DB196" s="69">
        <v>8.8208359999999999</v>
      </c>
      <c r="DC196" s="70">
        <v>5.39391</v>
      </c>
      <c r="DR196" s="273"/>
      <c r="DS196" s="385"/>
      <c r="DT196" s="232"/>
      <c r="DU196" s="12">
        <v>129</v>
      </c>
      <c r="DV196" s="69">
        <v>15.01618</v>
      </c>
      <c r="DW196" s="70">
        <v>4.8277029999999996</v>
      </c>
      <c r="EL196" s="273"/>
      <c r="EM196" s="385"/>
      <c r="EN196" s="232"/>
      <c r="EO196" s="12">
        <v>129</v>
      </c>
      <c r="EP196" s="69">
        <v>11.42173</v>
      </c>
      <c r="EQ196" s="70">
        <v>4.0298720000000001</v>
      </c>
      <c r="FF196" s="273"/>
      <c r="FG196" s="385"/>
      <c r="FH196" s="232"/>
      <c r="FI196" s="12">
        <v>129</v>
      </c>
      <c r="FJ196" s="69">
        <v>11.90109</v>
      </c>
      <c r="FK196" s="70">
        <v>8.0239309999999993</v>
      </c>
      <c r="FZ196" s="273"/>
      <c r="GA196" s="385"/>
      <c r="GB196" s="232"/>
      <c r="GC196" s="12">
        <v>129</v>
      </c>
      <c r="GD196" s="69">
        <v>16.78049</v>
      </c>
      <c r="GE196" s="70">
        <v>5.7438580000000004</v>
      </c>
      <c r="GT196" s="273"/>
      <c r="GU196" s="385"/>
      <c r="GV196" s="232"/>
      <c r="GW196" s="12">
        <v>129</v>
      </c>
      <c r="GX196" s="69">
        <v>9.6990999999999996</v>
      </c>
      <c r="GY196" s="70">
        <v>3.163821</v>
      </c>
      <c r="HN196" s="273"/>
      <c r="HO196" s="385"/>
      <c r="HP196" s="232"/>
      <c r="HQ196" s="12">
        <v>129</v>
      </c>
      <c r="HR196" s="69">
        <v>15.78856</v>
      </c>
      <c r="HS196" s="70">
        <v>4.5256470000000002</v>
      </c>
      <c r="IH196" s="273"/>
      <c r="II196" s="385"/>
      <c r="IJ196" s="232"/>
      <c r="IK196" s="12">
        <v>129</v>
      </c>
      <c r="IL196" s="69">
        <v>8.7264400000000002</v>
      </c>
      <c r="IM196" s="70">
        <v>5.135859</v>
      </c>
      <c r="JB196" s="273"/>
      <c r="JC196" s="385"/>
      <c r="JD196" s="232"/>
      <c r="JE196" s="12">
        <v>129</v>
      </c>
      <c r="JF196" s="69"/>
      <c r="JG196" s="70"/>
      <c r="JV196" s="273"/>
      <c r="JW196" s="385"/>
      <c r="JX196" s="232"/>
      <c r="JY196" s="12">
        <v>129</v>
      </c>
      <c r="JZ196" s="69"/>
      <c r="KA196" s="70"/>
      <c r="KP196" s="273"/>
      <c r="KQ196" s="385"/>
      <c r="KR196" s="232"/>
      <c r="KS196" s="12">
        <v>129</v>
      </c>
      <c r="KT196" s="69"/>
      <c r="KU196" s="70"/>
      <c r="LJ196" s="273"/>
      <c r="LK196" s="385"/>
      <c r="LL196" s="232"/>
      <c r="LM196" s="12">
        <v>129</v>
      </c>
      <c r="LN196" s="69"/>
      <c r="LO196" s="70"/>
      <c r="MD196" s="273"/>
    </row>
    <row r="197" spans="2:342" ht="12.75" customHeight="1" x14ac:dyDescent="0.2">
      <c r="B197" s="12">
        <v>130</v>
      </c>
      <c r="C197" s="69">
        <v>5.3753690000000001</v>
      </c>
      <c r="D197" s="70">
        <v>3.2280350000000002</v>
      </c>
      <c r="E197" s="432"/>
      <c r="F197" s="72">
        <f t="shared" si="0"/>
        <v>5.6142000000000358E-2</v>
      </c>
      <c r="G197" s="67"/>
      <c r="H197" s="67"/>
      <c r="I197" s="67"/>
      <c r="J197" s="67"/>
      <c r="K197" s="67"/>
      <c r="L197" s="67"/>
      <c r="M197" s="67"/>
      <c r="N197" s="67"/>
      <c r="O197" s="67"/>
      <c r="P197" s="67"/>
      <c r="Q197" s="67"/>
      <c r="R197" s="67"/>
      <c r="S197" s="220"/>
      <c r="T197" s="385"/>
      <c r="U197" s="232"/>
      <c r="V197" s="12">
        <v>130</v>
      </c>
      <c r="W197" s="69"/>
      <c r="X197" s="70"/>
      <c r="Y197"/>
      <c r="Z197"/>
      <c r="AA197"/>
      <c r="AB197"/>
      <c r="AC197"/>
      <c r="AD197"/>
      <c r="AE197"/>
      <c r="AF197"/>
      <c r="AG197"/>
      <c r="AH197"/>
      <c r="AI197"/>
      <c r="AJ197"/>
      <c r="AK197"/>
      <c r="AL197"/>
      <c r="AM197" s="220"/>
      <c r="AN197" s="417"/>
      <c r="AP197" s="12">
        <v>130</v>
      </c>
      <c r="AQ197" s="69">
        <v>11.51337</v>
      </c>
      <c r="AR197" s="70">
        <v>4.0539069999999997</v>
      </c>
      <c r="AS197" s="432"/>
      <c r="AT197" s="574">
        <f t="shared" si="1"/>
        <v>2.4034999999999584E-2</v>
      </c>
      <c r="AU197" s="67"/>
      <c r="AV197" s="8"/>
      <c r="AW197" s="8"/>
      <c r="AX197" s="8"/>
      <c r="AY197" s="8"/>
      <c r="AZ197" s="8"/>
      <c r="BA197" s="8"/>
      <c r="BB197" s="8"/>
      <c r="BC197" s="8"/>
      <c r="BD197" s="8"/>
      <c r="BE197" s="8"/>
      <c r="BF197" s="8"/>
      <c r="BG197" s="8"/>
      <c r="BH197" s="8"/>
      <c r="BJ197" s="273"/>
      <c r="BK197" s="385"/>
      <c r="BM197" s="12">
        <v>130</v>
      </c>
      <c r="BN197" s="69">
        <v>14.335280000000001</v>
      </c>
      <c r="BO197" s="70">
        <v>4.4997579999999999</v>
      </c>
      <c r="CD197" s="273"/>
      <c r="CE197" s="385"/>
      <c r="CG197" s="12">
        <v>130</v>
      </c>
      <c r="CH197" s="69">
        <v>14.76248</v>
      </c>
      <c r="CI197" s="70">
        <v>4.3957839999999999</v>
      </c>
      <c r="CX197" s="273"/>
      <c r="CY197" s="385"/>
      <c r="CZ197" s="232"/>
      <c r="DA197" s="12">
        <v>130</v>
      </c>
      <c r="DB197" s="69">
        <v>8.8893939999999994</v>
      </c>
      <c r="DC197" s="70">
        <v>5.4339089999999999</v>
      </c>
      <c r="DR197" s="273"/>
      <c r="DS197" s="385"/>
      <c r="DT197" s="232"/>
      <c r="DU197" s="12">
        <v>130</v>
      </c>
      <c r="DV197" s="69">
        <v>15.145250000000001</v>
      </c>
      <c r="DW197" s="70">
        <v>4.855804</v>
      </c>
      <c r="EL197" s="273"/>
      <c r="EM197" s="385"/>
      <c r="EN197" s="232"/>
      <c r="EO197" s="12">
        <v>130</v>
      </c>
      <c r="EP197" s="69">
        <v>11.51337</v>
      </c>
      <c r="EQ197" s="70">
        <v>4.0539069999999997</v>
      </c>
      <c r="FF197" s="273"/>
      <c r="FG197" s="385"/>
      <c r="FH197" s="232"/>
      <c r="FI197" s="12">
        <v>130</v>
      </c>
      <c r="FJ197" s="69">
        <v>11.995010000000001</v>
      </c>
      <c r="FK197" s="70">
        <v>8.0659620000000007</v>
      </c>
      <c r="FZ197" s="273"/>
      <c r="GA197" s="385"/>
      <c r="GB197" s="232"/>
      <c r="GC197" s="12">
        <v>130</v>
      </c>
      <c r="GD197" s="69">
        <v>16.907970000000002</v>
      </c>
      <c r="GE197" s="70">
        <v>5.7839169999999998</v>
      </c>
      <c r="GT197" s="273"/>
      <c r="GU197" s="385"/>
      <c r="GV197" s="232"/>
      <c r="GW197" s="12">
        <v>130</v>
      </c>
      <c r="GX197" s="69">
        <v>9.7761239999999994</v>
      </c>
      <c r="GY197" s="70">
        <v>3.1838510000000002</v>
      </c>
      <c r="HN197" s="273"/>
      <c r="HO197" s="385"/>
      <c r="HP197" s="232"/>
      <c r="HQ197" s="12">
        <v>130</v>
      </c>
      <c r="HR197" s="69">
        <v>15.970879999999999</v>
      </c>
      <c r="HS197" s="70">
        <v>4.5576340000000002</v>
      </c>
      <c r="IH197" s="273"/>
      <c r="II197" s="385"/>
      <c r="IJ197" s="232"/>
      <c r="IK197" s="12">
        <v>130</v>
      </c>
      <c r="IL197" s="69">
        <v>8.7913999999999994</v>
      </c>
      <c r="IM197" s="70">
        <v>5.1658730000000004</v>
      </c>
      <c r="JB197" s="273"/>
      <c r="JC197" s="385"/>
      <c r="JD197" s="232"/>
      <c r="JE197" s="12">
        <v>130</v>
      </c>
      <c r="JF197" s="69"/>
      <c r="JG197" s="70"/>
      <c r="JV197" s="273"/>
      <c r="JW197" s="385"/>
      <c r="JX197" s="232"/>
      <c r="JY197" s="12">
        <v>130</v>
      </c>
      <c r="JZ197" s="69"/>
      <c r="KA197" s="70"/>
      <c r="KP197" s="273"/>
      <c r="KQ197" s="385"/>
      <c r="KR197" s="232"/>
      <c r="KS197" s="12">
        <v>130</v>
      </c>
      <c r="KT197" s="69"/>
      <c r="KU197" s="70"/>
      <c r="LJ197" s="273"/>
      <c r="LK197" s="385"/>
      <c r="LL197" s="232"/>
      <c r="LM197" s="12">
        <v>130</v>
      </c>
      <c r="LN197" s="69"/>
      <c r="LO197" s="70"/>
      <c r="MD197" s="273"/>
    </row>
    <row r="198" spans="2:342" ht="12.75" customHeight="1" x14ac:dyDescent="0.2">
      <c r="B198" s="12">
        <v>131</v>
      </c>
      <c r="C198" s="69">
        <v>5.415114</v>
      </c>
      <c r="D198" s="70">
        <v>3.2900969999999998</v>
      </c>
      <c r="E198" s="432"/>
      <c r="F198" s="72">
        <f t="shared" si="0"/>
        <v>6.2061999999999617E-2</v>
      </c>
      <c r="G198" s="67"/>
      <c r="H198" s="67"/>
      <c r="I198" s="67"/>
      <c r="J198" s="67"/>
      <c r="K198" s="67"/>
      <c r="L198" s="67"/>
      <c r="M198" s="67"/>
      <c r="N198" s="67"/>
      <c r="O198" s="67"/>
      <c r="P198" s="67"/>
      <c r="Q198" s="67"/>
      <c r="R198" s="67"/>
      <c r="S198" s="220"/>
      <c r="T198" s="385"/>
      <c r="U198" s="232"/>
      <c r="V198" s="12">
        <v>131</v>
      </c>
      <c r="W198" s="69"/>
      <c r="X198" s="70"/>
      <c r="Y198"/>
      <c r="Z198"/>
      <c r="AA198"/>
      <c r="AB198"/>
      <c r="AC198"/>
      <c r="AD198"/>
      <c r="AE198"/>
      <c r="AF198"/>
      <c r="AG198"/>
      <c r="AH198"/>
      <c r="AI198"/>
      <c r="AJ198"/>
      <c r="AK198"/>
      <c r="AL198"/>
      <c r="AM198" s="220"/>
      <c r="AN198" s="417"/>
      <c r="AP198" s="12">
        <v>131</v>
      </c>
      <c r="AQ198" s="69">
        <v>11.604419999999999</v>
      </c>
      <c r="AR198" s="70">
        <v>4.0778829999999999</v>
      </c>
      <c r="AS198" s="432"/>
      <c r="AT198" s="574">
        <f t="shared" si="1"/>
        <v>2.3976000000000219E-2</v>
      </c>
      <c r="AU198" s="67"/>
      <c r="AV198" s="8"/>
      <c r="AW198" s="8"/>
      <c r="AX198" s="8"/>
      <c r="AY198" s="8"/>
      <c r="AZ198" s="8"/>
      <c r="BA198" s="8"/>
      <c r="BB198" s="8"/>
      <c r="BC198" s="8"/>
      <c r="BD198" s="8"/>
      <c r="BE198" s="8"/>
      <c r="BF198" s="8"/>
      <c r="BG198" s="8"/>
      <c r="BH198" s="8"/>
      <c r="BJ198" s="273"/>
      <c r="BK198" s="385"/>
      <c r="BM198" s="12">
        <v>131</v>
      </c>
      <c r="BN198" s="69">
        <v>14.445969999999999</v>
      </c>
      <c r="BO198" s="70">
        <v>4.527679</v>
      </c>
      <c r="CD198" s="273"/>
      <c r="CE198" s="385"/>
      <c r="CG198" s="12">
        <v>131</v>
      </c>
      <c r="CH198" s="69">
        <v>14.87391</v>
      </c>
      <c r="CI198" s="70">
        <v>4.4277709999999999</v>
      </c>
      <c r="CX198" s="273"/>
      <c r="CY198" s="385"/>
      <c r="CZ198" s="232"/>
      <c r="DA198" s="12">
        <v>131</v>
      </c>
      <c r="DB198" s="69">
        <v>8.9589169999999996</v>
      </c>
      <c r="DC198" s="70">
        <v>5.4739079999999998</v>
      </c>
      <c r="DR198" s="273"/>
      <c r="DS198" s="385"/>
      <c r="DT198" s="232"/>
      <c r="DU198" s="12">
        <v>131</v>
      </c>
      <c r="DV198" s="69">
        <v>15.27441</v>
      </c>
      <c r="DW198" s="70">
        <v>4.8837859999999997</v>
      </c>
      <c r="EL198" s="273"/>
      <c r="EM198" s="385"/>
      <c r="EN198" s="232"/>
      <c r="EO198" s="12">
        <v>131</v>
      </c>
      <c r="EP198" s="69">
        <v>11.604419999999999</v>
      </c>
      <c r="EQ198" s="70">
        <v>4.0778829999999999</v>
      </c>
      <c r="FF198" s="273"/>
      <c r="FG198" s="385"/>
      <c r="FH198" s="232"/>
      <c r="FI198" s="12">
        <v>131</v>
      </c>
      <c r="FJ198" s="69">
        <v>12.08854</v>
      </c>
      <c r="FK198" s="70">
        <v>8.1078749999999999</v>
      </c>
      <c r="FZ198" s="273"/>
      <c r="GA198" s="385"/>
      <c r="GB198" s="232"/>
      <c r="GC198" s="12">
        <v>131</v>
      </c>
      <c r="GD198" s="69">
        <v>17.035259999999997</v>
      </c>
      <c r="GE198" s="70">
        <v>5.8239159999999996</v>
      </c>
      <c r="GT198" s="273"/>
      <c r="GU198" s="385"/>
      <c r="GV198" s="232"/>
      <c r="GW198" s="12">
        <v>131</v>
      </c>
      <c r="GX198" s="69">
        <v>9.8528219999999997</v>
      </c>
      <c r="GY198" s="70">
        <v>3.2038799999999998</v>
      </c>
      <c r="HN198" s="273"/>
      <c r="HO198" s="385"/>
      <c r="HP198" s="232"/>
      <c r="HQ198" s="12">
        <v>131</v>
      </c>
      <c r="HR198" s="69">
        <v>16.107759999999999</v>
      </c>
      <c r="HS198" s="70">
        <v>4.5817290000000002</v>
      </c>
      <c r="IH198" s="273"/>
      <c r="II198" s="385"/>
      <c r="IJ198" s="232"/>
      <c r="IK198" s="12">
        <v>131</v>
      </c>
      <c r="IL198" s="69">
        <v>8.8562909999999988</v>
      </c>
      <c r="IM198" s="70">
        <v>5.1958270000000004</v>
      </c>
      <c r="JB198" s="273"/>
      <c r="JC198" s="385"/>
      <c r="JD198" s="232"/>
      <c r="JE198" s="12">
        <v>131</v>
      </c>
      <c r="JF198" s="69"/>
      <c r="JG198" s="70"/>
      <c r="JV198" s="273"/>
      <c r="JW198" s="385"/>
      <c r="JX198" s="232"/>
      <c r="JY198" s="12">
        <v>131</v>
      </c>
      <c r="JZ198" s="69"/>
      <c r="KA198" s="70"/>
      <c r="KP198" s="273"/>
      <c r="KQ198" s="385"/>
      <c r="KR198" s="232"/>
      <c r="KS198" s="12">
        <v>131</v>
      </c>
      <c r="KT198" s="69"/>
      <c r="KU198" s="70"/>
      <c r="LJ198" s="273"/>
      <c r="LK198" s="385"/>
      <c r="LL198" s="232"/>
      <c r="LM198" s="12">
        <v>131</v>
      </c>
      <c r="LN198" s="69"/>
      <c r="LO198" s="70"/>
      <c r="MD198" s="273"/>
    </row>
    <row r="199" spans="2:342" ht="12.75" customHeight="1" x14ac:dyDescent="0.2">
      <c r="B199" s="12">
        <v>132</v>
      </c>
      <c r="C199" s="69">
        <v>5.4541110000000002</v>
      </c>
      <c r="D199" s="70">
        <v>3.352039</v>
      </c>
      <c r="E199" s="432"/>
      <c r="F199" s="72">
        <f t="shared" si="0"/>
        <v>6.1942000000000164E-2</v>
      </c>
      <c r="G199" s="67"/>
      <c r="H199" s="67"/>
      <c r="I199" s="67"/>
      <c r="J199" s="67"/>
      <c r="K199" s="67"/>
      <c r="L199" s="67"/>
      <c r="M199" s="67"/>
      <c r="N199" s="67"/>
      <c r="O199" s="67"/>
      <c r="P199" s="67"/>
      <c r="Q199" s="67"/>
      <c r="R199" s="67"/>
      <c r="S199" s="220"/>
      <c r="T199" s="385"/>
      <c r="U199" s="232"/>
      <c r="V199" s="12">
        <v>132</v>
      </c>
      <c r="W199" s="69"/>
      <c r="X199" s="70"/>
      <c r="Y199"/>
      <c r="Z199"/>
      <c r="AA199"/>
      <c r="AB199"/>
      <c r="AC199"/>
      <c r="AD199"/>
      <c r="AE199"/>
      <c r="AF199"/>
      <c r="AG199"/>
      <c r="AH199"/>
      <c r="AI199"/>
      <c r="AJ199"/>
      <c r="AK199"/>
      <c r="AL199"/>
      <c r="AM199" s="220"/>
      <c r="AN199" s="417"/>
      <c r="AP199" s="12">
        <v>132</v>
      </c>
      <c r="AQ199" s="69">
        <v>11.69533</v>
      </c>
      <c r="AR199" s="70">
        <v>4.1019180000000004</v>
      </c>
      <c r="AS199" s="432"/>
      <c r="AT199" s="574">
        <f t="shared" si="1"/>
        <v>2.4035000000000473E-2</v>
      </c>
      <c r="AU199" s="67"/>
      <c r="AV199" s="8"/>
      <c r="AW199" s="8"/>
      <c r="AX199" s="8"/>
      <c r="AY199" s="8"/>
      <c r="AZ199" s="8"/>
      <c r="BA199" s="8"/>
      <c r="BB199" s="8"/>
      <c r="BC199" s="8"/>
      <c r="BD199" s="8"/>
      <c r="BE199" s="8"/>
      <c r="BF199" s="8"/>
      <c r="BG199" s="8"/>
      <c r="BH199" s="8"/>
      <c r="BJ199" s="273"/>
      <c r="BK199" s="385"/>
      <c r="BM199" s="12">
        <v>132</v>
      </c>
      <c r="BN199" s="69">
        <v>14.556809999999999</v>
      </c>
      <c r="BO199" s="70">
        <v>4.5557210000000001</v>
      </c>
      <c r="CD199" s="273"/>
      <c r="CE199" s="385"/>
      <c r="CG199" s="12">
        <v>132</v>
      </c>
      <c r="CH199" s="69">
        <v>14.98367</v>
      </c>
      <c r="CI199" s="70">
        <v>4.459759</v>
      </c>
      <c r="CX199" s="273"/>
      <c r="CY199" s="385"/>
      <c r="CZ199" s="232"/>
      <c r="DA199" s="12">
        <v>132</v>
      </c>
      <c r="DB199" s="69">
        <v>9.027533</v>
      </c>
      <c r="DC199" s="70">
        <v>5.5139079999999998</v>
      </c>
      <c r="DR199" s="273"/>
      <c r="DS199" s="385"/>
      <c r="DT199" s="232"/>
      <c r="DU199" s="12">
        <v>132</v>
      </c>
      <c r="DV199" s="69">
        <v>15.403840000000001</v>
      </c>
      <c r="DW199" s="70">
        <v>4.9117670000000002</v>
      </c>
      <c r="EL199" s="273"/>
      <c r="EM199" s="385"/>
      <c r="EN199" s="232"/>
      <c r="EO199" s="12">
        <v>132</v>
      </c>
      <c r="EP199" s="69">
        <v>11.69533</v>
      </c>
      <c r="EQ199" s="70">
        <v>4.1019180000000004</v>
      </c>
      <c r="FF199" s="273"/>
      <c r="FG199" s="385"/>
      <c r="FH199" s="232"/>
      <c r="FI199" s="12">
        <v>132</v>
      </c>
      <c r="FJ199" s="69">
        <v>12.181700000000001</v>
      </c>
      <c r="FK199" s="70">
        <v>8.1499070000000007</v>
      </c>
      <c r="FZ199" s="273"/>
      <c r="GA199" s="385"/>
      <c r="GB199" s="232"/>
      <c r="GC199" s="12">
        <v>132</v>
      </c>
      <c r="GD199" s="69">
        <v>17.162599999999998</v>
      </c>
      <c r="GE199" s="70">
        <v>5.863855</v>
      </c>
      <c r="GT199" s="273"/>
      <c r="GU199" s="385"/>
      <c r="GV199" s="232"/>
      <c r="GW199" s="12">
        <v>132</v>
      </c>
      <c r="GX199" s="69">
        <v>9.9293829999999996</v>
      </c>
      <c r="GY199" s="70">
        <v>3.2238500000000001</v>
      </c>
      <c r="HN199" s="273"/>
      <c r="HO199" s="385"/>
      <c r="HP199" s="232"/>
      <c r="HQ199" s="12">
        <v>132</v>
      </c>
      <c r="HR199" s="69">
        <v>16.244309999999999</v>
      </c>
      <c r="HS199" s="70">
        <v>4.6057050000000004</v>
      </c>
      <c r="IH199" s="273"/>
      <c r="II199" s="385"/>
      <c r="IJ199" s="232"/>
      <c r="IK199" s="12">
        <v>132</v>
      </c>
      <c r="IL199" s="69">
        <v>8.9212910000000001</v>
      </c>
      <c r="IM199" s="70">
        <v>5.2259010000000004</v>
      </c>
      <c r="JB199" s="273"/>
      <c r="JC199" s="385"/>
      <c r="JD199" s="232"/>
      <c r="JE199" s="12">
        <v>132</v>
      </c>
      <c r="JF199" s="69"/>
      <c r="JG199" s="70"/>
      <c r="JV199" s="273"/>
      <c r="JW199" s="385"/>
      <c r="JX199" s="232"/>
      <c r="JY199" s="12">
        <v>132</v>
      </c>
      <c r="JZ199" s="69"/>
      <c r="KA199" s="70"/>
      <c r="KP199" s="273"/>
      <c r="KQ199" s="385"/>
      <c r="KR199" s="232"/>
      <c r="KS199" s="12">
        <v>132</v>
      </c>
      <c r="KT199" s="69"/>
      <c r="KU199" s="70"/>
      <c r="LJ199" s="273"/>
      <c r="LK199" s="385"/>
      <c r="LL199" s="232"/>
      <c r="LM199" s="12">
        <v>132</v>
      </c>
      <c r="LN199" s="69"/>
      <c r="LO199" s="70"/>
      <c r="MD199" s="273"/>
    </row>
    <row r="200" spans="2:342" ht="12.75" customHeight="1" x14ac:dyDescent="0.2">
      <c r="B200" s="12">
        <v>133</v>
      </c>
      <c r="C200" s="69">
        <v>5.4928779999999993</v>
      </c>
      <c r="D200" s="70">
        <v>3.4180459999999999</v>
      </c>
      <c r="E200" s="432"/>
      <c r="F200" s="72">
        <f t="shared" si="0"/>
        <v>6.6006999999999927E-2</v>
      </c>
      <c r="G200" s="67"/>
      <c r="H200" s="67"/>
      <c r="I200" s="67"/>
      <c r="J200" s="67"/>
      <c r="K200" s="67"/>
      <c r="L200" s="67"/>
      <c r="M200" s="67"/>
      <c r="N200" s="67"/>
      <c r="O200" s="67"/>
      <c r="P200" s="67"/>
      <c r="Q200" s="67"/>
      <c r="R200" s="67"/>
      <c r="S200" s="220"/>
      <c r="T200" s="385"/>
      <c r="U200" s="232"/>
      <c r="V200" s="12">
        <v>133</v>
      </c>
      <c r="W200" s="69"/>
      <c r="X200" s="70"/>
      <c r="Y200"/>
      <c r="Z200"/>
      <c r="AA200"/>
      <c r="AB200"/>
      <c r="AC200"/>
      <c r="AD200"/>
      <c r="AE200"/>
      <c r="AF200"/>
      <c r="AG200"/>
      <c r="AH200"/>
      <c r="AI200"/>
      <c r="AJ200"/>
      <c r="AK200"/>
      <c r="AL200"/>
      <c r="AM200" s="220"/>
      <c r="AN200" s="417"/>
      <c r="AP200" s="12">
        <v>133</v>
      </c>
      <c r="AQ200" s="69">
        <v>11.78636</v>
      </c>
      <c r="AR200" s="70">
        <v>4.1258340000000002</v>
      </c>
      <c r="AS200" s="432"/>
      <c r="AT200" s="574">
        <f t="shared" si="1"/>
        <v>2.3915999999999826E-2</v>
      </c>
      <c r="AU200" s="67"/>
      <c r="AV200" s="8"/>
      <c r="AW200" s="8"/>
      <c r="AX200" s="8"/>
      <c r="AY200" s="8"/>
      <c r="AZ200" s="8"/>
      <c r="BA200" s="8"/>
      <c r="BB200" s="8"/>
      <c r="BC200" s="8"/>
      <c r="BD200" s="8"/>
      <c r="BE200" s="8"/>
      <c r="BF200" s="8"/>
      <c r="BG200" s="8"/>
      <c r="BH200" s="8"/>
      <c r="BJ200" s="273"/>
      <c r="BK200" s="385"/>
      <c r="BM200" s="12">
        <v>133</v>
      </c>
      <c r="BN200" s="69">
        <v>14.669549999999999</v>
      </c>
      <c r="BO200" s="70">
        <v>4.583882</v>
      </c>
      <c r="CD200" s="273"/>
      <c r="CE200" s="385"/>
      <c r="CG200" s="12">
        <v>133</v>
      </c>
      <c r="CH200" s="69">
        <v>15.092840000000001</v>
      </c>
      <c r="CI200" s="70">
        <v>4.4918060000000004</v>
      </c>
      <c r="CX200" s="273"/>
      <c r="CY200" s="385"/>
      <c r="CZ200" s="232"/>
      <c r="DA200" s="12">
        <v>133</v>
      </c>
      <c r="DB200" s="69">
        <v>9.1100449999999995</v>
      </c>
      <c r="DC200" s="70">
        <v>5.5619779999999999</v>
      </c>
      <c r="DR200" s="273"/>
      <c r="DS200" s="385"/>
      <c r="DT200" s="232"/>
      <c r="DU200" s="12">
        <v>133</v>
      </c>
      <c r="DV200" s="69">
        <v>15.532629999999999</v>
      </c>
      <c r="DW200" s="70">
        <v>4.9398080000000002</v>
      </c>
      <c r="EL200" s="273"/>
      <c r="EM200" s="385"/>
      <c r="EN200" s="232"/>
      <c r="EO200" s="12">
        <v>133</v>
      </c>
      <c r="EP200" s="69">
        <v>11.78636</v>
      </c>
      <c r="EQ200" s="70">
        <v>4.1258340000000002</v>
      </c>
      <c r="FF200" s="273"/>
      <c r="FG200" s="385"/>
      <c r="FH200" s="232"/>
      <c r="FI200" s="12">
        <v>133</v>
      </c>
      <c r="FJ200" s="69">
        <v>12.274940000000001</v>
      </c>
      <c r="FK200" s="70">
        <v>8.1918190000000006</v>
      </c>
      <c r="FZ200" s="273"/>
      <c r="GA200" s="385"/>
      <c r="GB200" s="232"/>
      <c r="GC200" s="12">
        <v>133</v>
      </c>
      <c r="GD200" s="69">
        <v>17.319459999999999</v>
      </c>
      <c r="GE200" s="70">
        <v>5.9138390000000003</v>
      </c>
      <c r="GT200" s="273"/>
      <c r="GU200" s="385"/>
      <c r="GV200" s="232"/>
      <c r="GW200" s="12">
        <v>133</v>
      </c>
      <c r="GX200" s="69">
        <v>10.006459999999999</v>
      </c>
      <c r="GY200" s="70">
        <v>3.2438199999999999</v>
      </c>
      <c r="HN200" s="273"/>
      <c r="HO200" s="385"/>
      <c r="HP200" s="232"/>
      <c r="HQ200" s="12">
        <v>133</v>
      </c>
      <c r="HR200" s="69">
        <v>16.38072</v>
      </c>
      <c r="HS200" s="70">
        <v>4.62974</v>
      </c>
      <c r="IH200" s="273"/>
      <c r="II200" s="385"/>
      <c r="IJ200" s="232"/>
      <c r="IK200" s="12">
        <v>133</v>
      </c>
      <c r="IL200" s="69">
        <v>8.9851309999999991</v>
      </c>
      <c r="IM200" s="70">
        <v>5.2558559999999996</v>
      </c>
      <c r="JB200" s="273"/>
      <c r="JC200" s="385"/>
      <c r="JD200" s="232"/>
      <c r="JE200" s="12">
        <v>133</v>
      </c>
      <c r="JF200" s="69"/>
      <c r="JG200" s="70"/>
      <c r="JV200" s="273"/>
      <c r="JW200" s="385"/>
      <c r="JX200" s="232"/>
      <c r="JY200" s="12">
        <v>133</v>
      </c>
      <c r="JZ200" s="69"/>
      <c r="KA200" s="70"/>
      <c r="KP200" s="273"/>
      <c r="KQ200" s="385"/>
      <c r="KR200" s="232"/>
      <c r="KS200" s="12">
        <v>133</v>
      </c>
      <c r="KT200" s="69"/>
      <c r="KU200" s="70"/>
      <c r="LJ200" s="273"/>
      <c r="LK200" s="385"/>
      <c r="LL200" s="232"/>
      <c r="LM200" s="12">
        <v>133</v>
      </c>
      <c r="LN200" s="69"/>
      <c r="LO200" s="70"/>
      <c r="MD200" s="273"/>
    </row>
    <row r="201" spans="2:342" ht="12.75" customHeight="1" x14ac:dyDescent="0.2">
      <c r="B201" s="12">
        <v>134</v>
      </c>
      <c r="C201" s="69">
        <v>5.5319790000000006</v>
      </c>
      <c r="D201" s="70">
        <v>3.489973</v>
      </c>
      <c r="E201" s="432"/>
      <c r="F201" s="72">
        <f t="shared" si="0"/>
        <v>7.1927000000000074E-2</v>
      </c>
      <c r="G201" s="67"/>
      <c r="H201" s="67"/>
      <c r="I201" s="67"/>
      <c r="J201" s="67"/>
      <c r="K201" s="67"/>
      <c r="L201" s="67"/>
      <c r="M201" s="67"/>
      <c r="N201" s="67"/>
      <c r="O201" s="67"/>
      <c r="P201" s="67"/>
      <c r="Q201" s="67"/>
      <c r="R201" s="67"/>
      <c r="S201" s="220"/>
      <c r="T201" s="385"/>
      <c r="U201" s="232"/>
      <c r="V201" s="12">
        <v>134</v>
      </c>
      <c r="W201" s="69"/>
      <c r="X201" s="70"/>
      <c r="Y201"/>
      <c r="Z201"/>
      <c r="AA201"/>
      <c r="AB201"/>
      <c r="AC201"/>
      <c r="AD201"/>
      <c r="AE201"/>
      <c r="AF201"/>
      <c r="AG201"/>
      <c r="AH201"/>
      <c r="AI201"/>
      <c r="AJ201"/>
      <c r="AK201"/>
      <c r="AL201"/>
      <c r="AM201" s="220"/>
      <c r="AN201" s="417"/>
      <c r="AP201" s="12">
        <v>134</v>
      </c>
      <c r="AQ201" s="69">
        <v>11.87749</v>
      </c>
      <c r="AR201" s="70">
        <v>4.1498100000000004</v>
      </c>
      <c r="AS201" s="432"/>
      <c r="AT201" s="574">
        <f t="shared" si="1"/>
        <v>2.3976000000000219E-2</v>
      </c>
      <c r="AU201" s="67"/>
      <c r="AV201" s="8"/>
      <c r="AW201" s="8"/>
      <c r="AX201" s="8"/>
      <c r="AY201" s="8"/>
      <c r="AZ201" s="8"/>
      <c r="BA201" s="8"/>
      <c r="BB201" s="8"/>
      <c r="BC201" s="8"/>
      <c r="BD201" s="8"/>
      <c r="BE201" s="8"/>
      <c r="BF201" s="8"/>
      <c r="BG201" s="8"/>
      <c r="BH201" s="8"/>
      <c r="BJ201" s="273"/>
      <c r="BK201" s="385"/>
      <c r="BM201" s="12">
        <v>134</v>
      </c>
      <c r="BN201" s="69">
        <v>14.779780000000001</v>
      </c>
      <c r="BO201" s="70">
        <v>4.6118030000000001</v>
      </c>
      <c r="CD201" s="273"/>
      <c r="CE201" s="385"/>
      <c r="CG201" s="12">
        <v>134</v>
      </c>
      <c r="CH201" s="69">
        <v>15.20241</v>
      </c>
      <c r="CI201" s="70">
        <v>4.5238529999999999</v>
      </c>
      <c r="CX201" s="273"/>
      <c r="CY201" s="385"/>
      <c r="CZ201" s="232"/>
      <c r="DA201" s="12">
        <v>134</v>
      </c>
      <c r="DB201" s="69">
        <v>9.1648060000000005</v>
      </c>
      <c r="DC201" s="70">
        <v>5.5940250000000002</v>
      </c>
      <c r="DR201" s="273"/>
      <c r="DS201" s="385"/>
      <c r="DT201" s="232"/>
      <c r="DU201" s="12">
        <v>134</v>
      </c>
      <c r="DV201" s="69">
        <v>15.66173</v>
      </c>
      <c r="DW201" s="70">
        <v>4.9677899999999999</v>
      </c>
      <c r="EL201" s="273"/>
      <c r="EM201" s="385"/>
      <c r="EN201" s="232"/>
      <c r="EO201" s="12">
        <v>134</v>
      </c>
      <c r="EP201" s="69">
        <v>11.87749</v>
      </c>
      <c r="EQ201" s="70">
        <v>4.1498100000000004</v>
      </c>
      <c r="FF201" s="273"/>
      <c r="FG201" s="385"/>
      <c r="FH201" s="232"/>
      <c r="FI201" s="12">
        <v>134</v>
      </c>
      <c r="FJ201" s="69">
        <v>12.368780000000001</v>
      </c>
      <c r="FK201" s="70">
        <v>8.2339110000000009</v>
      </c>
      <c r="FZ201" s="273"/>
      <c r="GA201" s="385"/>
      <c r="GB201" s="232"/>
      <c r="GC201" s="12">
        <v>134</v>
      </c>
      <c r="GD201" s="69">
        <v>17.458099999999998</v>
      </c>
      <c r="GE201" s="70">
        <v>5.9577850000000003</v>
      </c>
      <c r="GT201" s="273"/>
      <c r="GU201" s="385"/>
      <c r="GV201" s="232"/>
      <c r="GW201" s="12">
        <v>134</v>
      </c>
      <c r="GX201" s="69">
        <v>10.08337</v>
      </c>
      <c r="GY201" s="70">
        <v>3.263849</v>
      </c>
      <c r="HN201" s="273"/>
      <c r="HO201" s="385"/>
      <c r="HP201" s="232"/>
      <c r="HQ201" s="12">
        <v>134</v>
      </c>
      <c r="HR201" s="69">
        <v>16.517799999999998</v>
      </c>
      <c r="HS201" s="70">
        <v>4.6537160000000002</v>
      </c>
      <c r="IH201" s="273"/>
      <c r="II201" s="385"/>
      <c r="IJ201" s="232"/>
      <c r="IK201" s="12">
        <v>134</v>
      </c>
      <c r="IL201" s="69">
        <v>9.0493459999999999</v>
      </c>
      <c r="IM201" s="70">
        <v>5.2859299999999996</v>
      </c>
      <c r="JB201" s="273"/>
      <c r="JC201" s="385"/>
      <c r="JD201" s="232"/>
      <c r="JE201" s="12">
        <v>134</v>
      </c>
      <c r="JF201" s="69"/>
      <c r="JG201" s="70"/>
      <c r="JV201" s="273"/>
      <c r="JW201" s="385"/>
      <c r="JX201" s="232"/>
      <c r="JY201" s="12">
        <v>134</v>
      </c>
      <c r="JZ201" s="69"/>
      <c r="KA201" s="70"/>
      <c r="KP201" s="273"/>
      <c r="KQ201" s="385"/>
      <c r="KR201" s="232"/>
      <c r="KS201" s="12">
        <v>134</v>
      </c>
      <c r="KT201" s="69"/>
      <c r="KU201" s="70"/>
      <c r="LJ201" s="273"/>
      <c r="LK201" s="385"/>
      <c r="LL201" s="232"/>
      <c r="LM201" s="12">
        <v>134</v>
      </c>
      <c r="LN201" s="69"/>
      <c r="LO201" s="70"/>
      <c r="MD201" s="273"/>
    </row>
    <row r="202" spans="2:342" ht="12.75" customHeight="1" x14ac:dyDescent="0.2">
      <c r="B202" s="12">
        <v>135</v>
      </c>
      <c r="C202" s="69">
        <v>5.5718389999999998</v>
      </c>
      <c r="D202" s="70">
        <v>3.5679379999999998</v>
      </c>
      <c r="E202" s="432"/>
      <c r="F202" s="72">
        <f t="shared" si="0"/>
        <v>7.796499999999984E-2</v>
      </c>
      <c r="G202" s="67"/>
      <c r="H202" s="67"/>
      <c r="I202" s="67"/>
      <c r="J202" s="67"/>
      <c r="K202" s="67"/>
      <c r="L202" s="67"/>
      <c r="M202" s="67"/>
      <c r="N202" s="67"/>
      <c r="O202" s="67"/>
      <c r="P202" s="67"/>
      <c r="Q202" s="67"/>
      <c r="R202" s="67"/>
      <c r="S202" s="220"/>
      <c r="T202" s="385"/>
      <c r="U202" s="232"/>
      <c r="V202" s="12">
        <v>135</v>
      </c>
      <c r="W202" s="69"/>
      <c r="X202" s="70"/>
      <c r="Y202"/>
      <c r="Z202"/>
      <c r="AA202"/>
      <c r="AB202"/>
      <c r="AC202"/>
      <c r="AD202"/>
      <c r="AE202"/>
      <c r="AF202"/>
      <c r="AG202"/>
      <c r="AH202"/>
      <c r="AI202"/>
      <c r="AJ202"/>
      <c r="AK202"/>
      <c r="AL202"/>
      <c r="AM202" s="220"/>
      <c r="AN202" s="417"/>
      <c r="AP202" s="12">
        <v>135</v>
      </c>
      <c r="AQ202" s="69">
        <v>11.969040000000001</v>
      </c>
      <c r="AR202" s="70">
        <v>4.1738460000000002</v>
      </c>
      <c r="AS202" s="432"/>
      <c r="AT202" s="574">
        <f t="shared" si="1"/>
        <v>2.4035999999999724E-2</v>
      </c>
      <c r="AU202" s="67"/>
      <c r="AV202" s="8"/>
      <c r="AW202" s="8"/>
      <c r="AX202" s="8"/>
      <c r="AY202" s="8"/>
      <c r="AZ202" s="8"/>
      <c r="BA202" s="8"/>
      <c r="BB202" s="8"/>
      <c r="BC202" s="8"/>
      <c r="BD202" s="8"/>
      <c r="BE202" s="8"/>
      <c r="BF202" s="8"/>
      <c r="BG202" s="8"/>
      <c r="BH202" s="8"/>
      <c r="BJ202" s="273"/>
      <c r="BK202" s="385"/>
      <c r="BM202" s="12">
        <v>135</v>
      </c>
      <c r="BN202" s="69">
        <v>14.88917</v>
      </c>
      <c r="BO202" s="70">
        <v>4.6398450000000002</v>
      </c>
      <c r="CD202" s="273"/>
      <c r="CE202" s="385"/>
      <c r="CG202" s="12">
        <v>135</v>
      </c>
      <c r="CH202" s="69">
        <v>15.311629999999999</v>
      </c>
      <c r="CI202" s="70">
        <v>4.5557809999999996</v>
      </c>
      <c r="CX202" s="273"/>
      <c r="CY202" s="385"/>
      <c r="CZ202" s="232"/>
      <c r="DA202" s="12">
        <v>135</v>
      </c>
      <c r="DB202" s="69">
        <v>9.2342289999999991</v>
      </c>
      <c r="DC202" s="70">
        <v>5.634144</v>
      </c>
      <c r="DR202" s="273"/>
      <c r="DS202" s="385"/>
      <c r="DT202" s="232"/>
      <c r="DU202" s="12">
        <v>135</v>
      </c>
      <c r="DV202" s="69">
        <v>15.790280000000001</v>
      </c>
      <c r="DW202" s="70">
        <v>4.9958309999999999</v>
      </c>
      <c r="EL202" s="273"/>
      <c r="EM202" s="385"/>
      <c r="EN202" s="232"/>
      <c r="EO202" s="12">
        <v>135</v>
      </c>
      <c r="EP202" s="69">
        <v>11.969040000000001</v>
      </c>
      <c r="EQ202" s="70">
        <v>4.1738460000000002</v>
      </c>
      <c r="FF202" s="273"/>
      <c r="FG202" s="385"/>
      <c r="FH202" s="232"/>
      <c r="FI202" s="12">
        <v>135</v>
      </c>
      <c r="FJ202" s="69">
        <v>12.462299999999999</v>
      </c>
      <c r="FK202" s="70">
        <v>8.2759440000000009</v>
      </c>
      <c r="FZ202" s="273"/>
      <c r="GA202" s="385"/>
      <c r="GB202" s="232"/>
      <c r="GC202" s="12">
        <v>135</v>
      </c>
      <c r="GD202" s="69">
        <v>17.643740000000001</v>
      </c>
      <c r="GE202" s="70">
        <v>6.0178140000000004</v>
      </c>
      <c r="GT202" s="273"/>
      <c r="GU202" s="385"/>
      <c r="GV202" s="232"/>
      <c r="GW202" s="12">
        <v>135</v>
      </c>
      <c r="GX202" s="69">
        <v>10.15959</v>
      </c>
      <c r="GY202" s="70">
        <v>3.2838790000000002</v>
      </c>
      <c r="HN202" s="273"/>
      <c r="HO202" s="385"/>
      <c r="HP202" s="232"/>
      <c r="HQ202" s="12">
        <v>135</v>
      </c>
      <c r="HR202" s="69">
        <v>16.65418</v>
      </c>
      <c r="HS202" s="70">
        <v>4.6776910000000003</v>
      </c>
      <c r="IH202" s="273"/>
      <c r="II202" s="385"/>
      <c r="IJ202" s="232"/>
      <c r="IK202" s="12">
        <v>135</v>
      </c>
      <c r="IL202" s="69">
        <v>9.1140600000000003</v>
      </c>
      <c r="IM202" s="70">
        <v>5.3160040000000004</v>
      </c>
      <c r="JB202" s="273"/>
      <c r="JC202" s="385"/>
      <c r="JD202" s="232"/>
      <c r="JE202" s="12">
        <v>135</v>
      </c>
      <c r="JF202" s="69"/>
      <c r="JG202" s="70"/>
      <c r="JV202" s="273"/>
      <c r="JW202" s="385"/>
      <c r="JX202" s="232"/>
      <c r="JY202" s="12">
        <v>135</v>
      </c>
      <c r="JZ202" s="69"/>
      <c r="KA202" s="70"/>
      <c r="KP202" s="273"/>
      <c r="KQ202" s="385"/>
      <c r="KR202" s="232"/>
      <c r="KS202" s="12">
        <v>135</v>
      </c>
      <c r="KT202" s="69"/>
      <c r="KU202" s="70"/>
      <c r="LJ202" s="273"/>
      <c r="LK202" s="385"/>
      <c r="LL202" s="232"/>
      <c r="LM202" s="12">
        <v>135</v>
      </c>
      <c r="LN202" s="69"/>
      <c r="LO202" s="70"/>
      <c r="MD202" s="273"/>
    </row>
    <row r="203" spans="2:342" ht="12.75" customHeight="1" x14ac:dyDescent="0.2">
      <c r="B203" s="12">
        <v>136</v>
      </c>
      <c r="C203" s="69">
        <v>5.6100890000000003</v>
      </c>
      <c r="D203" s="70">
        <v>3.6479370000000002</v>
      </c>
      <c r="E203" s="432"/>
      <c r="F203" s="72">
        <f t="shared" si="0"/>
        <v>7.9999000000000375E-2</v>
      </c>
      <c r="G203" s="67"/>
      <c r="H203" s="67"/>
      <c r="I203" s="67"/>
      <c r="J203" s="67"/>
      <c r="K203" s="67"/>
      <c r="L203" s="67"/>
      <c r="M203" s="67"/>
      <c r="N203" s="67"/>
      <c r="O203" s="67"/>
      <c r="P203" s="67"/>
      <c r="Q203" s="67"/>
      <c r="R203" s="67"/>
      <c r="S203" s="220"/>
      <c r="T203" s="385"/>
      <c r="U203" s="232"/>
      <c r="V203" s="12">
        <v>136</v>
      </c>
      <c r="W203" s="69"/>
      <c r="X203" s="70"/>
      <c r="Y203"/>
      <c r="Z203"/>
      <c r="AA203"/>
      <c r="AB203"/>
      <c r="AC203"/>
      <c r="AD203"/>
      <c r="AE203"/>
      <c r="AF203"/>
      <c r="AG203"/>
      <c r="AH203"/>
      <c r="AI203"/>
      <c r="AJ203"/>
      <c r="AK203"/>
      <c r="AL203"/>
      <c r="AM203" s="220"/>
      <c r="AN203" s="417"/>
      <c r="AP203" s="12">
        <v>136</v>
      </c>
      <c r="AQ203" s="69">
        <v>12.05973</v>
      </c>
      <c r="AR203" s="70">
        <v>4.1978809999999998</v>
      </c>
      <c r="AS203" s="432"/>
      <c r="AT203" s="574">
        <f t="shared" si="1"/>
        <v>2.4034999999999584E-2</v>
      </c>
      <c r="AU203" s="67"/>
      <c r="AV203" s="8"/>
      <c r="AW203" s="8"/>
      <c r="AX203" s="8"/>
      <c r="AY203" s="8"/>
      <c r="AZ203" s="8"/>
      <c r="BA203" s="8"/>
      <c r="BB203" s="8"/>
      <c r="BC203" s="8"/>
      <c r="BD203" s="8"/>
      <c r="BE203" s="8"/>
      <c r="BF203" s="8"/>
      <c r="BG203" s="8"/>
      <c r="BH203" s="8"/>
      <c r="BJ203" s="273"/>
      <c r="BK203" s="385"/>
      <c r="BM203" s="12">
        <v>136</v>
      </c>
      <c r="BN203" s="69">
        <v>14.998250000000001</v>
      </c>
      <c r="BO203" s="70">
        <v>4.6678259999999998</v>
      </c>
      <c r="CD203" s="273"/>
      <c r="CE203" s="385"/>
      <c r="CG203" s="12">
        <v>136</v>
      </c>
      <c r="CH203" s="69">
        <v>15.41966</v>
      </c>
      <c r="CI203" s="70">
        <v>4.5877679999999996</v>
      </c>
      <c r="CX203" s="273"/>
      <c r="CY203" s="385"/>
      <c r="CZ203" s="232"/>
      <c r="DA203" s="12">
        <v>136</v>
      </c>
      <c r="DB203" s="69">
        <v>9.3025769999999994</v>
      </c>
      <c r="DC203" s="70">
        <v>5.6741429999999999</v>
      </c>
      <c r="DR203" s="273"/>
      <c r="DS203" s="385"/>
      <c r="DT203" s="232"/>
      <c r="DU203" s="12">
        <v>136</v>
      </c>
      <c r="DV203" s="69">
        <v>15.91911</v>
      </c>
      <c r="DW203" s="70">
        <v>5.0238129999999996</v>
      </c>
      <c r="EL203" s="273"/>
      <c r="EM203" s="385"/>
      <c r="EN203" s="232"/>
      <c r="EO203" s="12">
        <v>136</v>
      </c>
      <c r="EP203" s="69">
        <v>12.05973</v>
      </c>
      <c r="EQ203" s="70">
        <v>4.1978809999999998</v>
      </c>
      <c r="FF203" s="273"/>
      <c r="FG203" s="385"/>
      <c r="FH203" s="232"/>
      <c r="FI203" s="12">
        <v>136</v>
      </c>
      <c r="FJ203" s="69">
        <v>12.556389999999999</v>
      </c>
      <c r="FK203" s="70">
        <v>8.3179149999999993</v>
      </c>
      <c r="FZ203" s="273"/>
      <c r="GA203" s="385"/>
      <c r="GB203" s="232"/>
      <c r="GC203" s="12">
        <v>136</v>
      </c>
      <c r="GD203" s="69">
        <v>17.822749999999999</v>
      </c>
      <c r="GE203" s="70">
        <v>6.0758089999999996</v>
      </c>
      <c r="GT203" s="273"/>
      <c r="GU203" s="385"/>
      <c r="GV203" s="232"/>
      <c r="GW203" s="12">
        <v>136</v>
      </c>
      <c r="GX203" s="69">
        <v>10.235809999999999</v>
      </c>
      <c r="GY203" s="70">
        <v>3.3038479999999999</v>
      </c>
      <c r="HN203" s="273"/>
      <c r="HO203" s="385"/>
      <c r="HP203" s="232"/>
      <c r="HQ203" s="12">
        <v>136</v>
      </c>
      <c r="HR203" s="69">
        <v>16.790330000000001</v>
      </c>
      <c r="HS203" s="70">
        <v>4.7017870000000004</v>
      </c>
      <c r="IH203" s="273"/>
      <c r="II203" s="385"/>
      <c r="IJ203" s="232"/>
      <c r="IK203" s="12">
        <v>136</v>
      </c>
      <c r="IL203" s="69">
        <v>9.1784130000000008</v>
      </c>
      <c r="IM203" s="70">
        <v>5.3458389999999998</v>
      </c>
      <c r="JB203" s="273"/>
      <c r="JC203" s="385"/>
      <c r="JD203" s="232"/>
      <c r="JE203" s="12">
        <v>136</v>
      </c>
      <c r="JF203" s="69"/>
      <c r="JG203" s="70"/>
      <c r="JV203" s="273"/>
      <c r="JW203" s="385"/>
      <c r="JX203" s="232"/>
      <c r="JY203" s="12">
        <v>136</v>
      </c>
      <c r="JZ203" s="69"/>
      <c r="KA203" s="70"/>
      <c r="KP203" s="273"/>
      <c r="KQ203" s="385"/>
      <c r="KR203" s="232"/>
      <c r="KS203" s="12">
        <v>136</v>
      </c>
      <c r="KT203" s="69"/>
      <c r="KU203" s="70"/>
      <c r="LJ203" s="273"/>
      <c r="LK203" s="385"/>
      <c r="LL203" s="232"/>
      <c r="LM203" s="12">
        <v>136</v>
      </c>
      <c r="LN203" s="69"/>
      <c r="LO203" s="70"/>
      <c r="MD203" s="273"/>
    </row>
    <row r="204" spans="2:342" ht="12.75" customHeight="1" x14ac:dyDescent="0.2">
      <c r="B204" s="12">
        <v>137</v>
      </c>
      <c r="C204" s="69">
        <v>5.6487540000000003</v>
      </c>
      <c r="D204" s="70">
        <v>3.7419859999999998</v>
      </c>
      <c r="E204" s="432"/>
      <c r="F204" s="72">
        <f t="shared" si="0"/>
        <v>9.4048999999999605E-2</v>
      </c>
      <c r="G204" s="67"/>
      <c r="H204" s="67"/>
      <c r="I204" s="67"/>
      <c r="J204" s="67"/>
      <c r="K204" s="67"/>
      <c r="L204" s="67"/>
      <c r="M204" s="67"/>
      <c r="N204" s="67"/>
      <c r="O204" s="67"/>
      <c r="P204" s="67"/>
      <c r="Q204" s="67"/>
      <c r="R204" s="67"/>
      <c r="S204" s="220"/>
      <c r="T204" s="385"/>
      <c r="U204" s="232"/>
      <c r="V204" s="12">
        <v>137</v>
      </c>
      <c r="W204" s="69"/>
      <c r="X204" s="70"/>
      <c r="Y204"/>
      <c r="Z204"/>
      <c r="AA204"/>
      <c r="AB204"/>
      <c r="AC204"/>
      <c r="AD204"/>
      <c r="AE204"/>
      <c r="AF204"/>
      <c r="AG204"/>
      <c r="AH204"/>
      <c r="AI204"/>
      <c r="AJ204"/>
      <c r="AK204"/>
      <c r="AL204"/>
      <c r="AM204" s="220"/>
      <c r="AN204" s="417"/>
      <c r="AP204" s="12">
        <v>137</v>
      </c>
      <c r="AQ204" s="69">
        <v>12.15058</v>
      </c>
      <c r="AR204" s="70">
        <v>4.2217960000000003</v>
      </c>
      <c r="AS204" s="432"/>
      <c r="AT204" s="574">
        <f t="shared" si="1"/>
        <v>2.3915000000000575E-2</v>
      </c>
      <c r="AU204" s="67"/>
      <c r="AV204" s="8"/>
      <c r="AW204" s="8"/>
      <c r="AX204" s="8"/>
      <c r="AY204" s="8"/>
      <c r="AZ204" s="8"/>
      <c r="BA204" s="8"/>
      <c r="BB204" s="8"/>
      <c r="BC204" s="8"/>
      <c r="BD204" s="8"/>
      <c r="BE204" s="8"/>
      <c r="BF204" s="8"/>
      <c r="BG204" s="8"/>
      <c r="BH204" s="8"/>
      <c r="BJ204" s="273"/>
      <c r="BK204" s="385"/>
      <c r="BM204" s="12">
        <v>137</v>
      </c>
      <c r="BN204" s="69">
        <v>15.106530000000001</v>
      </c>
      <c r="BO204" s="70">
        <v>4.6958679999999999</v>
      </c>
      <c r="CD204" s="273"/>
      <c r="CE204" s="385"/>
      <c r="CG204" s="12">
        <v>137</v>
      </c>
      <c r="CH204" s="69">
        <v>15.527719999999999</v>
      </c>
      <c r="CI204" s="70">
        <v>4.619815</v>
      </c>
      <c r="CX204" s="273"/>
      <c r="CY204" s="385"/>
      <c r="CZ204" s="232"/>
      <c r="DA204" s="12">
        <v>137</v>
      </c>
      <c r="DB204" s="69">
        <v>9.3723330000000011</v>
      </c>
      <c r="DC204" s="70">
        <v>5.7140829999999996</v>
      </c>
      <c r="DR204" s="273"/>
      <c r="DS204" s="385"/>
      <c r="DT204" s="232"/>
      <c r="DU204" s="12">
        <v>137</v>
      </c>
      <c r="DV204" s="69">
        <v>16.048500000000001</v>
      </c>
      <c r="DW204" s="70">
        <v>5.0517950000000003</v>
      </c>
      <c r="EL204" s="273"/>
      <c r="EM204" s="385"/>
      <c r="EN204" s="232"/>
      <c r="EO204" s="12">
        <v>137</v>
      </c>
      <c r="EP204" s="69">
        <v>12.15058</v>
      </c>
      <c r="EQ204" s="70">
        <v>4.2217960000000003</v>
      </c>
      <c r="FF204" s="273"/>
      <c r="FG204" s="385"/>
      <c r="FH204" s="232"/>
      <c r="FI204" s="12">
        <v>137</v>
      </c>
      <c r="FJ204" s="69">
        <v>12.64936</v>
      </c>
      <c r="FK204" s="70">
        <v>8.3600080000000005</v>
      </c>
      <c r="FZ204" s="273"/>
      <c r="GA204" s="385"/>
      <c r="GB204" s="232"/>
      <c r="GC204" s="12">
        <v>137</v>
      </c>
      <c r="GD204" s="69">
        <v>18.006270000000001</v>
      </c>
      <c r="GE204" s="70">
        <v>6.1358980000000001</v>
      </c>
      <c r="GT204" s="273"/>
      <c r="GU204" s="385"/>
      <c r="GV204" s="232"/>
      <c r="GW204" s="12">
        <v>137</v>
      </c>
      <c r="GX204" s="69">
        <v>10.31246</v>
      </c>
      <c r="GY204" s="70">
        <v>3.3238180000000002</v>
      </c>
      <c r="HN204" s="273"/>
      <c r="HO204" s="385"/>
      <c r="HP204" s="232"/>
      <c r="HQ204" s="12">
        <v>137</v>
      </c>
      <c r="HR204" s="69">
        <v>16.92709</v>
      </c>
      <c r="HS204" s="70">
        <v>4.725822</v>
      </c>
      <c r="IH204" s="273"/>
      <c r="II204" s="385"/>
      <c r="IJ204" s="232"/>
      <c r="IK204" s="12">
        <v>137</v>
      </c>
      <c r="IL204" s="69">
        <v>9.2457379999999993</v>
      </c>
      <c r="IM204" s="70">
        <v>5.3777670000000004</v>
      </c>
      <c r="JB204" s="273"/>
      <c r="JC204" s="385"/>
      <c r="JD204" s="232"/>
      <c r="JE204" s="12">
        <v>137</v>
      </c>
      <c r="JF204" s="69"/>
      <c r="JG204" s="70"/>
      <c r="JV204" s="273"/>
      <c r="JW204" s="385"/>
      <c r="JX204" s="232"/>
      <c r="JY204" s="12">
        <v>137</v>
      </c>
      <c r="JZ204" s="69"/>
      <c r="KA204" s="70"/>
      <c r="KP204" s="273"/>
      <c r="KQ204" s="385"/>
      <c r="KR204" s="232"/>
      <c r="KS204" s="12">
        <v>137</v>
      </c>
      <c r="KT204" s="69"/>
      <c r="KU204" s="70"/>
      <c r="LJ204" s="273"/>
      <c r="LK204" s="385"/>
      <c r="LL204" s="232"/>
      <c r="LM204" s="12">
        <v>137</v>
      </c>
      <c r="LN204" s="69"/>
      <c r="LO204" s="70"/>
      <c r="MD204" s="273"/>
    </row>
    <row r="205" spans="2:342" ht="12.75" customHeight="1" x14ac:dyDescent="0.2">
      <c r="B205" s="12">
        <v>138</v>
      </c>
      <c r="C205" s="69">
        <v>5.6863130000000002</v>
      </c>
      <c r="D205" s="70">
        <v>3.8419539999999999</v>
      </c>
      <c r="E205" s="432"/>
      <c r="F205" s="72">
        <f t="shared" si="0"/>
        <v>9.9968000000000057E-2</v>
      </c>
      <c r="G205" s="67"/>
      <c r="H205" s="67"/>
      <c r="I205" s="67"/>
      <c r="J205" s="67"/>
      <c r="K205" s="67"/>
      <c r="L205" s="67"/>
      <c r="M205" s="67"/>
      <c r="N205" s="67"/>
      <c r="O205" s="67"/>
      <c r="P205" s="67"/>
      <c r="Q205" s="67"/>
      <c r="R205" s="67"/>
      <c r="S205" s="220"/>
      <c r="T205" s="385"/>
      <c r="U205" s="232"/>
      <c r="V205" s="12">
        <v>138</v>
      </c>
      <c r="W205" s="69"/>
      <c r="X205" s="70"/>
      <c r="Y205"/>
      <c r="Z205"/>
      <c r="AA205"/>
      <c r="AB205"/>
      <c r="AC205"/>
      <c r="AD205"/>
      <c r="AE205"/>
      <c r="AF205"/>
      <c r="AG205"/>
      <c r="AH205"/>
      <c r="AI205"/>
      <c r="AJ205"/>
      <c r="AK205"/>
      <c r="AL205"/>
      <c r="AM205" s="220"/>
      <c r="AN205" s="417"/>
      <c r="AP205" s="12">
        <v>138</v>
      </c>
      <c r="AQ205" s="69">
        <v>12.241040000000002</v>
      </c>
      <c r="AR205" s="70">
        <v>4.2458320000000001</v>
      </c>
      <c r="AS205" s="432"/>
      <c r="AT205" s="574">
        <f t="shared" si="1"/>
        <v>2.4035999999999724E-2</v>
      </c>
      <c r="AU205" s="67"/>
      <c r="AV205" s="8"/>
      <c r="AW205" s="8"/>
      <c r="AX205" s="8"/>
      <c r="AY205" s="8"/>
      <c r="AZ205" s="8"/>
      <c r="BA205" s="8"/>
      <c r="BB205" s="8"/>
      <c r="BC205" s="8"/>
      <c r="BD205" s="8"/>
      <c r="BE205" s="8"/>
      <c r="BF205" s="8"/>
      <c r="BG205" s="8"/>
      <c r="BH205" s="8"/>
      <c r="BJ205" s="273"/>
      <c r="BK205" s="385"/>
      <c r="BM205" s="12">
        <v>138</v>
      </c>
      <c r="BN205" s="69">
        <v>15.21505</v>
      </c>
      <c r="BO205" s="70">
        <v>4.7239089999999999</v>
      </c>
      <c r="CD205" s="273"/>
      <c r="CE205" s="385"/>
      <c r="CG205" s="12">
        <v>138</v>
      </c>
      <c r="CH205" s="69">
        <v>15.635969999999999</v>
      </c>
      <c r="CI205" s="70">
        <v>4.6516830000000002</v>
      </c>
      <c r="CX205" s="273"/>
      <c r="CY205" s="385"/>
      <c r="CZ205" s="232"/>
      <c r="DA205" s="12">
        <v>138</v>
      </c>
      <c r="DB205" s="69">
        <v>9.4404210000000006</v>
      </c>
      <c r="DC205" s="70">
        <v>5.7539619999999996</v>
      </c>
      <c r="DR205" s="273"/>
      <c r="DS205" s="385"/>
      <c r="DT205" s="232"/>
      <c r="DU205" s="12">
        <v>138</v>
      </c>
      <c r="DV205" s="69">
        <v>16.177530000000001</v>
      </c>
      <c r="DW205" s="70">
        <v>5.0798360000000002</v>
      </c>
      <c r="EL205" s="273"/>
      <c r="EM205" s="385"/>
      <c r="EN205" s="232"/>
      <c r="EO205" s="12">
        <v>138</v>
      </c>
      <c r="EP205" s="69">
        <v>12.241040000000002</v>
      </c>
      <c r="EQ205" s="70">
        <v>4.2458320000000001</v>
      </c>
      <c r="FF205" s="273"/>
      <c r="FG205" s="385"/>
      <c r="FH205" s="232"/>
      <c r="FI205" s="12">
        <v>138</v>
      </c>
      <c r="FJ205" s="69">
        <v>12.743709999999998</v>
      </c>
      <c r="FK205" s="70">
        <v>8.40198</v>
      </c>
      <c r="FZ205" s="273"/>
      <c r="GA205" s="385"/>
      <c r="GB205" s="232"/>
      <c r="GC205" s="12">
        <v>138</v>
      </c>
      <c r="GD205" s="69">
        <v>18.189060000000001</v>
      </c>
      <c r="GE205" s="70">
        <v>6.1959860000000004</v>
      </c>
      <c r="GT205" s="273"/>
      <c r="GU205" s="385"/>
      <c r="GV205" s="232"/>
      <c r="GW205" s="12">
        <v>138</v>
      </c>
      <c r="GX205" s="69">
        <v>10.389280000000001</v>
      </c>
      <c r="GY205" s="70">
        <v>3.343788</v>
      </c>
      <c r="HN205" s="273"/>
      <c r="HO205" s="385"/>
      <c r="HP205" s="232"/>
      <c r="HQ205" s="12">
        <v>138</v>
      </c>
      <c r="HR205" s="69">
        <v>17.064319999999999</v>
      </c>
      <c r="HS205" s="70">
        <v>4.7498570000000004</v>
      </c>
      <c r="IH205" s="273"/>
      <c r="II205" s="385"/>
      <c r="IJ205" s="232"/>
      <c r="IK205" s="12">
        <v>138</v>
      </c>
      <c r="IL205" s="69">
        <v>9.3130570000000006</v>
      </c>
      <c r="IM205" s="70">
        <v>5.4099339999999998</v>
      </c>
      <c r="JB205" s="273"/>
      <c r="JC205" s="385"/>
      <c r="JD205" s="232"/>
      <c r="JE205" s="12">
        <v>138</v>
      </c>
      <c r="JF205" s="69"/>
      <c r="JG205" s="70"/>
      <c r="JV205" s="273"/>
      <c r="JW205" s="385"/>
      <c r="JX205" s="232"/>
      <c r="JY205" s="12">
        <v>138</v>
      </c>
      <c r="JZ205" s="69"/>
      <c r="KA205" s="70"/>
      <c r="KP205" s="273"/>
      <c r="KQ205" s="385"/>
      <c r="KR205" s="232"/>
      <c r="KS205" s="12">
        <v>138</v>
      </c>
      <c r="KT205" s="69"/>
      <c r="KU205" s="70"/>
      <c r="LJ205" s="273"/>
      <c r="LK205" s="385"/>
      <c r="LL205" s="232"/>
      <c r="LM205" s="12">
        <v>138</v>
      </c>
      <c r="LN205" s="69"/>
      <c r="LO205" s="70"/>
      <c r="MD205" s="273"/>
    </row>
    <row r="206" spans="2:342" ht="12.75" customHeight="1" x14ac:dyDescent="0.2">
      <c r="B206" s="12">
        <v>139</v>
      </c>
      <c r="C206" s="69">
        <v>5.7247589999999997</v>
      </c>
      <c r="D206" s="70">
        <v>3.9600979999999999</v>
      </c>
      <c r="E206" s="432"/>
      <c r="F206" s="72">
        <f t="shared" si="0"/>
        <v>0.11814400000000003</v>
      </c>
      <c r="G206" s="67"/>
      <c r="H206" s="67"/>
      <c r="I206" s="67"/>
      <c r="J206" s="67"/>
      <c r="K206" s="67"/>
      <c r="L206" s="67"/>
      <c r="M206" s="67"/>
      <c r="N206" s="67"/>
      <c r="O206" s="67"/>
      <c r="P206" s="67"/>
      <c r="Q206" s="67"/>
      <c r="R206" s="67"/>
      <c r="S206" s="220"/>
      <c r="T206" s="385"/>
      <c r="U206" s="232"/>
      <c r="V206" s="12">
        <v>139</v>
      </c>
      <c r="W206" s="69"/>
      <c r="X206" s="70"/>
      <c r="Y206"/>
      <c r="Z206"/>
      <c r="AA206"/>
      <c r="AB206"/>
      <c r="AC206"/>
      <c r="AD206"/>
      <c r="AE206"/>
      <c r="AF206"/>
      <c r="AG206"/>
      <c r="AH206"/>
      <c r="AI206"/>
      <c r="AJ206"/>
      <c r="AK206"/>
      <c r="AL206"/>
      <c r="AM206" s="220"/>
      <c r="AN206" s="417"/>
      <c r="AP206" s="12">
        <v>139</v>
      </c>
      <c r="AQ206" s="69">
        <v>12.331479999999999</v>
      </c>
      <c r="AR206" s="70">
        <v>4.2698669999999996</v>
      </c>
      <c r="AS206" s="432"/>
      <c r="AT206" s="574">
        <f t="shared" si="1"/>
        <v>2.4034999999999584E-2</v>
      </c>
      <c r="AU206" s="67"/>
      <c r="AV206" s="8"/>
      <c r="AW206" s="8"/>
      <c r="AX206" s="8"/>
      <c r="AY206" s="8"/>
      <c r="AZ206" s="8"/>
      <c r="BA206" s="8"/>
      <c r="BB206" s="8"/>
      <c r="BC206" s="8"/>
      <c r="BD206" s="8"/>
      <c r="BE206" s="8"/>
      <c r="BF206" s="8"/>
      <c r="BG206" s="8"/>
      <c r="BH206" s="8"/>
      <c r="BJ206" s="273"/>
      <c r="BK206" s="385"/>
      <c r="BM206" s="12">
        <v>139</v>
      </c>
      <c r="BN206" s="69">
        <v>15.32244</v>
      </c>
      <c r="BO206" s="70">
        <v>4.75183</v>
      </c>
      <c r="CD206" s="273"/>
      <c r="CE206" s="385"/>
      <c r="CG206" s="12">
        <v>139</v>
      </c>
      <c r="CH206" s="69">
        <v>15.74342</v>
      </c>
      <c r="CI206" s="70">
        <v>4.6836700000000002</v>
      </c>
      <c r="CX206" s="273"/>
      <c r="CY206" s="385"/>
      <c r="CZ206" s="232"/>
      <c r="DA206" s="12">
        <v>139</v>
      </c>
      <c r="DB206" s="69">
        <v>9.5084699999999991</v>
      </c>
      <c r="DC206" s="70">
        <v>5.7938419999999997</v>
      </c>
      <c r="DR206" s="273"/>
      <c r="DS206" s="385"/>
      <c r="DT206" s="232"/>
      <c r="DU206" s="12">
        <v>139</v>
      </c>
      <c r="DV206" s="69">
        <v>16.305520000000001</v>
      </c>
      <c r="DW206" s="70">
        <v>5.1078770000000002</v>
      </c>
      <c r="EL206" s="273"/>
      <c r="EM206" s="385"/>
      <c r="EN206" s="232"/>
      <c r="EO206" s="12">
        <v>139</v>
      </c>
      <c r="EP206" s="69">
        <v>12.331479999999999</v>
      </c>
      <c r="EQ206" s="70">
        <v>4.2698669999999996</v>
      </c>
      <c r="FF206" s="273"/>
      <c r="FG206" s="385"/>
      <c r="FH206" s="232"/>
      <c r="FI206" s="12">
        <v>139</v>
      </c>
      <c r="FJ206" s="69">
        <v>12.83625</v>
      </c>
      <c r="FK206" s="70">
        <v>8.4439510000000002</v>
      </c>
      <c r="FZ206" s="273"/>
      <c r="GA206" s="385"/>
      <c r="GB206" s="232"/>
      <c r="GC206" s="12">
        <v>139</v>
      </c>
      <c r="GD206" s="69">
        <v>18.368849999999998</v>
      </c>
      <c r="GE206" s="70">
        <v>6.2558949999999998</v>
      </c>
      <c r="GT206" s="273"/>
      <c r="GU206" s="385"/>
      <c r="GV206" s="232"/>
      <c r="GW206" s="12">
        <v>139</v>
      </c>
      <c r="GX206" s="69">
        <v>10.46576</v>
      </c>
      <c r="GY206" s="70">
        <v>3.3636979999999999</v>
      </c>
      <c r="HN206" s="273"/>
      <c r="HO206" s="385"/>
      <c r="HP206" s="232"/>
      <c r="HQ206" s="12">
        <v>139</v>
      </c>
      <c r="HR206" s="69">
        <v>17.200110000000002</v>
      </c>
      <c r="HS206" s="70">
        <v>4.7738329999999998</v>
      </c>
      <c r="IH206" s="273"/>
      <c r="II206" s="385"/>
      <c r="IJ206" s="232"/>
      <c r="IK206" s="12">
        <v>139</v>
      </c>
      <c r="IL206" s="69">
        <v>9.3773479999999996</v>
      </c>
      <c r="IM206" s="70">
        <v>5.4400079999999997</v>
      </c>
      <c r="JB206" s="273"/>
      <c r="JC206" s="385"/>
      <c r="JD206" s="232"/>
      <c r="JE206" s="12">
        <v>139</v>
      </c>
      <c r="JF206" s="69"/>
      <c r="JG206" s="70"/>
      <c r="JV206" s="273"/>
      <c r="JW206" s="385"/>
      <c r="JX206" s="232"/>
      <c r="JY206" s="12">
        <v>139</v>
      </c>
      <c r="JZ206" s="69"/>
      <c r="KA206" s="70"/>
      <c r="KP206" s="273"/>
      <c r="KQ206" s="385"/>
      <c r="KR206" s="232"/>
      <c r="KS206" s="12">
        <v>139</v>
      </c>
      <c r="KT206" s="69"/>
      <c r="KU206" s="70"/>
      <c r="LJ206" s="273"/>
      <c r="LK206" s="385"/>
      <c r="LL206" s="232"/>
      <c r="LM206" s="12">
        <v>139</v>
      </c>
      <c r="LN206" s="69"/>
      <c r="LO206" s="70"/>
      <c r="MD206" s="273"/>
    </row>
    <row r="207" spans="2:342" ht="12.75" customHeight="1" x14ac:dyDescent="0.2">
      <c r="B207" s="12">
        <v>140</v>
      </c>
      <c r="C207" s="69">
        <v>5.7634080000000001</v>
      </c>
      <c r="D207" s="70">
        <v>4.1020380000000003</v>
      </c>
      <c r="E207" s="432"/>
      <c r="F207" s="72">
        <f t="shared" si="0"/>
        <v>0.1419400000000004</v>
      </c>
      <c r="G207" s="67"/>
      <c r="H207" s="67"/>
      <c r="I207" s="67"/>
      <c r="J207" s="67"/>
      <c r="K207" s="67"/>
      <c r="L207" s="67"/>
      <c r="M207" s="67"/>
      <c r="N207" s="67"/>
      <c r="O207" s="67"/>
      <c r="P207" s="67"/>
      <c r="Q207" s="67"/>
      <c r="R207" s="67"/>
      <c r="S207" s="220"/>
      <c r="T207" s="385"/>
      <c r="U207" s="232"/>
      <c r="V207" s="12">
        <v>140</v>
      </c>
      <c r="W207" s="69"/>
      <c r="X207" s="70"/>
      <c r="Y207"/>
      <c r="Z207"/>
      <c r="AA207"/>
      <c r="AB207"/>
      <c r="AC207"/>
      <c r="AD207"/>
      <c r="AE207"/>
      <c r="AF207"/>
      <c r="AG207"/>
      <c r="AH207"/>
      <c r="AI207"/>
      <c r="AJ207"/>
      <c r="AK207"/>
      <c r="AL207"/>
      <c r="AM207" s="220"/>
      <c r="AN207" s="417"/>
      <c r="AP207" s="12">
        <v>140</v>
      </c>
      <c r="AQ207" s="69">
        <v>12.42337</v>
      </c>
      <c r="AR207" s="70">
        <v>4.2938429999999999</v>
      </c>
      <c r="AS207" s="432"/>
      <c r="AT207" s="574">
        <f t="shared" si="1"/>
        <v>2.3976000000000219E-2</v>
      </c>
      <c r="AU207" s="67"/>
      <c r="AV207" s="8"/>
      <c r="AW207" s="8"/>
      <c r="AX207" s="8"/>
      <c r="AY207" s="8"/>
      <c r="AZ207" s="8"/>
      <c r="BA207" s="8"/>
      <c r="BB207" s="8"/>
      <c r="BC207" s="8"/>
      <c r="BD207" s="8"/>
      <c r="BE207" s="8"/>
      <c r="BF207" s="8"/>
      <c r="BG207" s="8"/>
      <c r="BH207" s="8"/>
      <c r="BJ207" s="273"/>
      <c r="BK207" s="385"/>
      <c r="BM207" s="12">
        <v>140</v>
      </c>
      <c r="BN207" s="69">
        <v>15.428610000000001</v>
      </c>
      <c r="BO207" s="70">
        <v>4.7798119999999997</v>
      </c>
      <c r="CD207" s="273"/>
      <c r="CE207" s="385"/>
      <c r="CG207" s="12">
        <v>140</v>
      </c>
      <c r="CH207" s="69">
        <v>15.85252</v>
      </c>
      <c r="CI207" s="70">
        <v>4.7157770000000001</v>
      </c>
      <c r="CX207" s="273"/>
      <c r="CY207" s="385"/>
      <c r="CZ207" s="232"/>
      <c r="DA207" s="12">
        <v>140</v>
      </c>
      <c r="DB207" s="69">
        <v>9.5774249999999999</v>
      </c>
      <c r="DC207" s="70">
        <v>5.8339610000000004</v>
      </c>
      <c r="DR207" s="273"/>
      <c r="DS207" s="385"/>
      <c r="DT207" s="232"/>
      <c r="DU207" s="12">
        <v>140</v>
      </c>
      <c r="DV207" s="69">
        <v>16.43318</v>
      </c>
      <c r="DW207" s="70">
        <v>5.1357390000000001</v>
      </c>
      <c r="EL207" s="273"/>
      <c r="EM207" s="385"/>
      <c r="EN207" s="232"/>
      <c r="EO207" s="12">
        <v>140</v>
      </c>
      <c r="EP207" s="69">
        <v>12.42337</v>
      </c>
      <c r="EQ207" s="70">
        <v>4.2938429999999999</v>
      </c>
      <c r="FF207" s="273"/>
      <c r="FG207" s="385"/>
      <c r="FH207" s="232"/>
      <c r="FI207" s="12">
        <v>140</v>
      </c>
      <c r="FJ207" s="69">
        <v>12.929360000000001</v>
      </c>
      <c r="FK207" s="70">
        <v>8.4859240000000007</v>
      </c>
      <c r="FZ207" s="273"/>
      <c r="GA207" s="385"/>
      <c r="GB207" s="232"/>
      <c r="GC207" s="12">
        <v>140</v>
      </c>
      <c r="GD207" s="69">
        <v>18.546209999999999</v>
      </c>
      <c r="GE207" s="70">
        <v>6.3159239999999999</v>
      </c>
      <c r="GT207" s="273"/>
      <c r="GU207" s="385"/>
      <c r="GV207" s="232"/>
      <c r="GW207" s="12">
        <v>140</v>
      </c>
      <c r="GX207" s="69">
        <v>10.541879999999999</v>
      </c>
      <c r="GY207" s="70">
        <v>3.3837869999999999</v>
      </c>
      <c r="HN207" s="273"/>
      <c r="HO207" s="385"/>
      <c r="HP207" s="232"/>
      <c r="HQ207" s="12">
        <v>140</v>
      </c>
      <c r="HR207" s="69">
        <v>17.335519999999999</v>
      </c>
      <c r="HS207" s="70">
        <v>4.7977489999999996</v>
      </c>
      <c r="IH207" s="273"/>
      <c r="II207" s="385"/>
      <c r="IJ207" s="232"/>
      <c r="IK207" s="12">
        <v>140</v>
      </c>
      <c r="IL207" s="69">
        <v>9.4444300000000005</v>
      </c>
      <c r="IM207" s="70">
        <v>5.4719949999999997</v>
      </c>
      <c r="JB207" s="273"/>
      <c r="JC207" s="385"/>
      <c r="JD207" s="232"/>
      <c r="JE207" s="12">
        <v>140</v>
      </c>
      <c r="JF207" s="69"/>
      <c r="JG207" s="70"/>
      <c r="JV207" s="273"/>
      <c r="JW207" s="385"/>
      <c r="JX207" s="232"/>
      <c r="JY207" s="12">
        <v>140</v>
      </c>
      <c r="JZ207" s="69"/>
      <c r="KA207" s="70"/>
      <c r="KP207" s="273"/>
      <c r="KQ207" s="385"/>
      <c r="KR207" s="232"/>
      <c r="KS207" s="12">
        <v>140</v>
      </c>
      <c r="KT207" s="69"/>
      <c r="KU207" s="70"/>
      <c r="LJ207" s="273"/>
      <c r="LK207" s="385"/>
      <c r="LL207" s="232"/>
      <c r="LM207" s="12">
        <v>140</v>
      </c>
      <c r="LN207" s="69"/>
      <c r="LO207" s="70"/>
      <c r="MD207" s="273"/>
    </row>
    <row r="208" spans="2:342" ht="12.75" customHeight="1" x14ac:dyDescent="0.2">
      <c r="B208" s="12">
        <v>141</v>
      </c>
      <c r="C208" s="69">
        <v>5.8016719999999999</v>
      </c>
      <c r="D208" s="70">
        <v>4.2659209999999996</v>
      </c>
      <c r="E208" s="432"/>
      <c r="F208" s="72">
        <f t="shared" si="0"/>
        <v>0.16388299999999933</v>
      </c>
      <c r="G208" s="67"/>
      <c r="H208" s="67"/>
      <c r="I208" s="67"/>
      <c r="J208" s="67"/>
      <c r="K208" s="67"/>
      <c r="L208" s="67"/>
      <c r="M208" s="67"/>
      <c r="N208" s="67"/>
      <c r="O208" s="67"/>
      <c r="P208" s="67"/>
      <c r="Q208" s="67"/>
      <c r="R208" s="67"/>
      <c r="S208" s="220"/>
      <c r="T208" s="385"/>
      <c r="U208" s="232"/>
      <c r="V208" s="12">
        <v>141</v>
      </c>
      <c r="W208" s="69"/>
      <c r="X208" s="70"/>
      <c r="Y208"/>
      <c r="Z208"/>
      <c r="AA208"/>
      <c r="AB208"/>
      <c r="AC208"/>
      <c r="AD208"/>
      <c r="AE208"/>
      <c r="AF208"/>
      <c r="AG208"/>
      <c r="AH208"/>
      <c r="AI208"/>
      <c r="AJ208"/>
      <c r="AK208"/>
      <c r="AL208"/>
      <c r="AM208" s="220"/>
      <c r="AN208" s="417"/>
      <c r="AP208" s="12">
        <v>141</v>
      </c>
      <c r="AQ208" s="69">
        <v>12.514100000000001</v>
      </c>
      <c r="AR208" s="70">
        <v>4.3178190000000001</v>
      </c>
      <c r="AS208" s="432"/>
      <c r="AT208" s="574">
        <f t="shared" si="1"/>
        <v>2.3976000000000219E-2</v>
      </c>
      <c r="AU208" s="67"/>
      <c r="AV208" s="8"/>
      <c r="AW208" s="8"/>
      <c r="AX208" s="8"/>
      <c r="AY208" s="8"/>
      <c r="AZ208" s="8"/>
      <c r="BA208" s="8"/>
      <c r="BB208" s="8"/>
      <c r="BC208" s="8"/>
      <c r="BD208" s="8"/>
      <c r="BE208" s="8"/>
      <c r="BF208" s="8"/>
      <c r="BG208" s="8"/>
      <c r="BH208" s="8"/>
      <c r="BJ208" s="273"/>
      <c r="BK208" s="385"/>
      <c r="BM208" s="12">
        <v>141</v>
      </c>
      <c r="BN208" s="69">
        <v>15.53444</v>
      </c>
      <c r="BO208" s="70">
        <v>4.8077930000000002</v>
      </c>
      <c r="CD208" s="273"/>
      <c r="CE208" s="385"/>
      <c r="CG208" s="12">
        <v>141</v>
      </c>
      <c r="CH208" s="69">
        <v>15.960139999999999</v>
      </c>
      <c r="CI208" s="70">
        <v>4.7479440000000004</v>
      </c>
      <c r="CX208" s="273"/>
      <c r="CY208" s="385"/>
      <c r="CZ208" s="232"/>
      <c r="DA208" s="12">
        <v>141</v>
      </c>
      <c r="DB208" s="69">
        <v>9.6462509999999995</v>
      </c>
      <c r="DC208" s="70">
        <v>5.8738999999999999</v>
      </c>
      <c r="DR208" s="273"/>
      <c r="DS208" s="385"/>
      <c r="DT208" s="232"/>
      <c r="DU208" s="12">
        <v>141</v>
      </c>
      <c r="DV208" s="69">
        <v>16.56073</v>
      </c>
      <c r="DW208" s="70">
        <v>5.1636610000000003</v>
      </c>
      <c r="EL208" s="273"/>
      <c r="EM208" s="385"/>
      <c r="EN208" s="232"/>
      <c r="EO208" s="12">
        <v>141</v>
      </c>
      <c r="EP208" s="69">
        <v>12.514100000000001</v>
      </c>
      <c r="EQ208" s="70">
        <v>4.3178190000000001</v>
      </c>
      <c r="FF208" s="273"/>
      <c r="FG208" s="385"/>
      <c r="FH208" s="232"/>
      <c r="FI208" s="12">
        <v>141</v>
      </c>
      <c r="FJ208" s="69">
        <v>13.02242</v>
      </c>
      <c r="FK208" s="70">
        <v>8.5278960000000001</v>
      </c>
      <c r="FZ208" s="273"/>
      <c r="GA208" s="385"/>
      <c r="GB208" s="232"/>
      <c r="GC208" s="12">
        <v>141</v>
      </c>
      <c r="GD208" s="69">
        <v>18.7224</v>
      </c>
      <c r="GE208" s="70">
        <v>6.3758929999999996</v>
      </c>
      <c r="GT208" s="273"/>
      <c r="GU208" s="385"/>
      <c r="GV208" s="232"/>
      <c r="GW208" s="12">
        <v>141</v>
      </c>
      <c r="GX208" s="69">
        <v>10.664289999999999</v>
      </c>
      <c r="GY208" s="70">
        <v>3.4158339999999998</v>
      </c>
      <c r="HN208" s="273"/>
      <c r="HO208" s="385"/>
      <c r="HP208" s="232"/>
      <c r="HQ208" s="12">
        <v>141</v>
      </c>
      <c r="HR208" s="69">
        <v>17.471119999999999</v>
      </c>
      <c r="HS208" s="70">
        <v>4.8217239999999997</v>
      </c>
      <c r="IH208" s="273"/>
      <c r="II208" s="385"/>
      <c r="IJ208" s="232"/>
      <c r="IK208" s="12">
        <v>141</v>
      </c>
      <c r="IL208" s="69">
        <v>9.5078209999999999</v>
      </c>
      <c r="IM208" s="70">
        <v>5.5019499999999999</v>
      </c>
      <c r="JB208" s="273"/>
      <c r="JC208" s="385"/>
      <c r="JD208" s="232"/>
      <c r="JE208" s="12">
        <v>141</v>
      </c>
      <c r="JF208" s="69"/>
      <c r="JG208" s="70"/>
      <c r="JV208" s="273"/>
      <c r="JW208" s="385"/>
      <c r="JX208" s="232"/>
      <c r="JY208" s="12">
        <v>141</v>
      </c>
      <c r="JZ208" s="69"/>
      <c r="KA208" s="70"/>
      <c r="KP208" s="273"/>
      <c r="KQ208" s="385"/>
      <c r="KR208" s="232"/>
      <c r="KS208" s="12">
        <v>141</v>
      </c>
      <c r="KT208" s="69"/>
      <c r="KU208" s="70"/>
      <c r="LJ208" s="273"/>
      <c r="LK208" s="385"/>
      <c r="LL208" s="232"/>
      <c r="LM208" s="12">
        <v>141</v>
      </c>
      <c r="LN208" s="69"/>
      <c r="LO208" s="70"/>
      <c r="MD208" s="273"/>
    </row>
    <row r="209" spans="2:342" ht="12.75" customHeight="1" x14ac:dyDescent="0.2">
      <c r="B209" s="12">
        <v>142</v>
      </c>
      <c r="C209" s="69">
        <v>5.8396589999999993</v>
      </c>
      <c r="D209" s="70">
        <v>4.4560510000000004</v>
      </c>
      <c r="E209" s="432"/>
      <c r="F209" s="72">
        <f t="shared" si="0"/>
        <v>0.1901300000000008</v>
      </c>
      <c r="G209" s="67"/>
      <c r="H209" s="67"/>
      <c r="I209" s="67"/>
      <c r="J209" s="67"/>
      <c r="K209" s="67"/>
      <c r="L209" s="67"/>
      <c r="M209" s="67"/>
      <c r="N209" s="67"/>
      <c r="O209" s="67"/>
      <c r="P209" s="67"/>
      <c r="Q209" s="67"/>
      <c r="R209" s="67"/>
      <c r="S209" s="220"/>
      <c r="T209" s="385"/>
      <c r="U209" s="232"/>
      <c r="V209" s="12">
        <v>142</v>
      </c>
      <c r="W209" s="69"/>
      <c r="X209" s="70"/>
      <c r="Y209"/>
      <c r="Z209"/>
      <c r="AA209"/>
      <c r="AB209"/>
      <c r="AC209"/>
      <c r="AD209"/>
      <c r="AE209"/>
      <c r="AF209"/>
      <c r="AG209"/>
      <c r="AH209"/>
      <c r="AI209"/>
      <c r="AJ209"/>
      <c r="AK209"/>
      <c r="AL209"/>
      <c r="AM209" s="220"/>
      <c r="AN209" s="417"/>
      <c r="AP209" s="12">
        <v>142</v>
      </c>
      <c r="AQ209" s="69">
        <v>12.604190000000001</v>
      </c>
      <c r="AR209" s="70">
        <v>4.3417940000000002</v>
      </c>
      <c r="AS209" s="432"/>
      <c r="AT209" s="574">
        <f t="shared" si="1"/>
        <v>2.397500000000008E-2</v>
      </c>
      <c r="AU209" s="67"/>
      <c r="AV209" s="8"/>
      <c r="AW209" s="8"/>
      <c r="AX209" s="8"/>
      <c r="AY209" s="8"/>
      <c r="AZ209" s="8"/>
      <c r="BA209" s="8"/>
      <c r="BB209" s="8"/>
      <c r="BC209" s="8"/>
      <c r="BD209" s="8"/>
      <c r="BE209" s="8"/>
      <c r="BF209" s="8"/>
      <c r="BG209" s="8"/>
      <c r="BH209" s="8"/>
      <c r="BJ209" s="273"/>
      <c r="BK209" s="385"/>
      <c r="BM209" s="12">
        <v>142</v>
      </c>
      <c r="BN209" s="69">
        <v>15.640600000000001</v>
      </c>
      <c r="BO209" s="70">
        <v>4.8358350000000003</v>
      </c>
      <c r="CD209" s="273"/>
      <c r="CE209" s="385"/>
      <c r="CG209" s="12">
        <v>142</v>
      </c>
      <c r="CH209" s="69">
        <v>16.06691</v>
      </c>
      <c r="CI209" s="70">
        <v>4.7798119999999997</v>
      </c>
      <c r="CX209" s="273"/>
      <c r="CY209" s="385"/>
      <c r="CZ209" s="232"/>
      <c r="DA209" s="12">
        <v>142</v>
      </c>
      <c r="DB209" s="69">
        <v>9.7142479999999995</v>
      </c>
      <c r="DC209" s="70">
        <v>5.9138390000000003</v>
      </c>
      <c r="DR209" s="273"/>
      <c r="DS209" s="385"/>
      <c r="DT209" s="232"/>
      <c r="DU209" s="12">
        <v>142</v>
      </c>
      <c r="DV209" s="69">
        <v>16.688230000000001</v>
      </c>
      <c r="DW209" s="70">
        <v>5.1917020000000003</v>
      </c>
      <c r="EL209" s="273"/>
      <c r="EM209" s="385"/>
      <c r="EN209" s="232"/>
      <c r="EO209" s="12">
        <v>142</v>
      </c>
      <c r="EP209" s="69">
        <v>12.604190000000001</v>
      </c>
      <c r="EQ209" s="70">
        <v>4.3417940000000002</v>
      </c>
      <c r="FF209" s="273"/>
      <c r="FG209" s="385"/>
      <c r="FH209" s="232"/>
      <c r="FI209" s="12">
        <v>142</v>
      </c>
      <c r="FJ209" s="69">
        <v>13.11506</v>
      </c>
      <c r="FK209" s="70">
        <v>8.5699280000000009</v>
      </c>
      <c r="FZ209" s="273"/>
      <c r="GA209" s="385"/>
      <c r="GB209" s="232"/>
      <c r="GC209" s="12">
        <v>142</v>
      </c>
      <c r="GD209" s="69">
        <v>18.89743</v>
      </c>
      <c r="GE209" s="70">
        <v>6.4358019999999998</v>
      </c>
      <c r="GT209" s="273"/>
      <c r="GU209" s="385"/>
      <c r="GV209" s="232"/>
      <c r="GW209" s="12">
        <v>142</v>
      </c>
      <c r="GX209" s="69">
        <v>10.694930000000001</v>
      </c>
      <c r="GY209" s="70">
        <v>3.4238460000000002</v>
      </c>
      <c r="HN209" s="273"/>
      <c r="HO209" s="385"/>
      <c r="HP209" s="232"/>
      <c r="HQ209" s="12">
        <v>142</v>
      </c>
      <c r="HR209" s="69">
        <v>17.606369999999998</v>
      </c>
      <c r="HS209" s="70">
        <v>4.8456400000000004</v>
      </c>
      <c r="IH209" s="273"/>
      <c r="II209" s="385"/>
      <c r="IJ209" s="232"/>
      <c r="IK209" s="12">
        <v>142</v>
      </c>
      <c r="IL209" s="69">
        <v>9.571059</v>
      </c>
      <c r="IM209" s="70">
        <v>5.5319039999999999</v>
      </c>
      <c r="JB209" s="273"/>
      <c r="JC209" s="385"/>
      <c r="JD209" s="232"/>
      <c r="JE209" s="12">
        <v>142</v>
      </c>
      <c r="JF209" s="69"/>
      <c r="JG209" s="70"/>
      <c r="JV209" s="273"/>
      <c r="JW209" s="385"/>
      <c r="JX209" s="232"/>
      <c r="JY209" s="12">
        <v>142</v>
      </c>
      <c r="JZ209" s="69"/>
      <c r="KA209" s="70"/>
      <c r="KP209" s="273"/>
      <c r="KQ209" s="385"/>
      <c r="KR209" s="232"/>
      <c r="KS209" s="12">
        <v>142</v>
      </c>
      <c r="KT209" s="69"/>
      <c r="KU209" s="70"/>
      <c r="LJ209" s="273"/>
      <c r="LK209" s="385"/>
      <c r="LL209" s="232"/>
      <c r="LM209" s="12">
        <v>142</v>
      </c>
      <c r="LN209" s="69"/>
      <c r="LO209" s="70"/>
      <c r="MD209" s="273"/>
    </row>
    <row r="210" spans="2:342" ht="12.75" customHeight="1" x14ac:dyDescent="0.2">
      <c r="B210" s="12">
        <v>143</v>
      </c>
      <c r="C210" s="69">
        <v>5.8775460000000006</v>
      </c>
      <c r="D210" s="70">
        <v>4.6741640000000002</v>
      </c>
      <c r="E210" s="432"/>
      <c r="F210" s="72">
        <f t="shared" si="0"/>
        <v>0.21811299999999978</v>
      </c>
      <c r="G210" s="67"/>
      <c r="H210" s="67"/>
      <c r="I210" s="67"/>
      <c r="J210" s="67"/>
      <c r="K210" s="67"/>
      <c r="L210" s="67"/>
      <c r="M210" s="67"/>
      <c r="N210" s="67"/>
      <c r="O210" s="67"/>
      <c r="P210" s="67"/>
      <c r="Q210" s="67"/>
      <c r="R210" s="67"/>
      <c r="S210" s="220"/>
      <c r="T210" s="385"/>
      <c r="U210" s="232"/>
      <c r="V210" s="12">
        <v>143</v>
      </c>
      <c r="W210" s="69"/>
      <c r="X210" s="70"/>
      <c r="Y210"/>
      <c r="Z210"/>
      <c r="AA210"/>
      <c r="AB210"/>
      <c r="AC210"/>
      <c r="AD210"/>
      <c r="AE210"/>
      <c r="AF210"/>
      <c r="AG210"/>
      <c r="AH210"/>
      <c r="AI210"/>
      <c r="AJ210"/>
      <c r="AK210"/>
      <c r="AL210"/>
      <c r="AM210" s="220"/>
      <c r="AN210" s="417"/>
      <c r="AP210" s="12">
        <v>143</v>
      </c>
      <c r="AQ210" s="69">
        <v>12.69459</v>
      </c>
      <c r="AR210" s="70">
        <v>4.3658289999999997</v>
      </c>
      <c r="AS210" s="432"/>
      <c r="AT210" s="574">
        <f t="shared" si="1"/>
        <v>2.4034999999999584E-2</v>
      </c>
      <c r="AU210" s="67"/>
      <c r="AV210" s="8"/>
      <c r="AW210" s="8"/>
      <c r="AX210" s="8"/>
      <c r="AY210" s="8"/>
      <c r="AZ210" s="8"/>
      <c r="BA210" s="8"/>
      <c r="BB210" s="8"/>
      <c r="BC210" s="8"/>
      <c r="BD210" s="8"/>
      <c r="BE210" s="8"/>
      <c r="BF210" s="8"/>
      <c r="BG210" s="8"/>
      <c r="BH210" s="8"/>
      <c r="BJ210" s="273"/>
      <c r="BK210" s="385"/>
      <c r="BM210" s="12">
        <v>143</v>
      </c>
      <c r="BN210" s="69">
        <v>15.745299999999999</v>
      </c>
      <c r="BO210" s="70">
        <v>4.8637560000000004</v>
      </c>
      <c r="CD210" s="273"/>
      <c r="CE210" s="385"/>
      <c r="CG210" s="12">
        <v>143</v>
      </c>
      <c r="CH210" s="69">
        <v>16.173780000000001</v>
      </c>
      <c r="CI210" s="70">
        <v>4.8117390000000002</v>
      </c>
      <c r="CX210" s="273"/>
      <c r="CY210" s="385"/>
      <c r="CZ210" s="232"/>
      <c r="DA210" s="12">
        <v>143</v>
      </c>
      <c r="DB210" s="69">
        <v>9.7829889999999988</v>
      </c>
      <c r="DC210" s="70">
        <v>5.9539580000000001</v>
      </c>
      <c r="DR210" s="273"/>
      <c r="DS210" s="385"/>
      <c r="DT210" s="232"/>
      <c r="DU210" s="12">
        <v>143</v>
      </c>
      <c r="DV210" s="69">
        <v>16.81692</v>
      </c>
      <c r="DW210" s="70">
        <v>5.219684</v>
      </c>
      <c r="EL210" s="273"/>
      <c r="EM210" s="385"/>
      <c r="EN210" s="232"/>
      <c r="EO210" s="12">
        <v>143</v>
      </c>
      <c r="EP210" s="69">
        <v>12.69459</v>
      </c>
      <c r="EQ210" s="70">
        <v>4.3658289999999997</v>
      </c>
      <c r="FF210" s="273"/>
      <c r="FG210" s="385"/>
      <c r="FH210" s="232"/>
      <c r="FI210" s="12">
        <v>143</v>
      </c>
      <c r="FJ210" s="69">
        <v>13.20847</v>
      </c>
      <c r="FK210" s="70">
        <v>8.6119000000000003</v>
      </c>
      <c r="FZ210" s="273"/>
      <c r="GA210" s="385"/>
      <c r="GB210" s="232"/>
      <c r="GC210" s="12">
        <v>143</v>
      </c>
      <c r="GD210" s="69">
        <v>19.070490000000003</v>
      </c>
      <c r="GE210" s="70">
        <v>6.4958900000000002</v>
      </c>
      <c r="GT210" s="273"/>
      <c r="GU210" s="385"/>
      <c r="GV210" s="232"/>
      <c r="GW210" s="12">
        <v>143</v>
      </c>
      <c r="GX210" s="69">
        <v>10.77121</v>
      </c>
      <c r="GY210" s="70">
        <v>3.443816</v>
      </c>
      <c r="HN210" s="273"/>
      <c r="HO210" s="385"/>
      <c r="HP210" s="232"/>
      <c r="HQ210" s="12">
        <v>143</v>
      </c>
      <c r="HR210" s="69">
        <v>17.741669999999999</v>
      </c>
      <c r="HS210" s="70">
        <v>4.8696760000000001</v>
      </c>
      <c r="IH210" s="273"/>
      <c r="II210" s="385"/>
      <c r="IJ210" s="232"/>
      <c r="IK210" s="12">
        <v>143</v>
      </c>
      <c r="IL210" s="69">
        <v>9.6419419999999985</v>
      </c>
      <c r="IM210" s="70">
        <v>5.5658640000000004</v>
      </c>
      <c r="JB210" s="273"/>
      <c r="JC210" s="385"/>
      <c r="JD210" s="232"/>
      <c r="JE210" s="12">
        <v>143</v>
      </c>
      <c r="JF210" s="69"/>
      <c r="JG210" s="70"/>
      <c r="JV210" s="273"/>
      <c r="JW210" s="385"/>
      <c r="JX210" s="232"/>
      <c r="JY210" s="12">
        <v>143</v>
      </c>
      <c r="JZ210" s="69"/>
      <c r="KA210" s="70"/>
      <c r="KP210" s="273"/>
      <c r="KQ210" s="385"/>
      <c r="KR210" s="232"/>
      <c r="KS210" s="12">
        <v>143</v>
      </c>
      <c r="KT210" s="69"/>
      <c r="KU210" s="70"/>
      <c r="LJ210" s="273"/>
      <c r="LK210" s="385"/>
      <c r="LL210" s="232"/>
      <c r="LM210" s="12">
        <v>143</v>
      </c>
      <c r="LN210" s="69"/>
      <c r="LO210" s="70"/>
      <c r="MD210" s="273"/>
    </row>
    <row r="211" spans="2:342" ht="12.75" customHeight="1" x14ac:dyDescent="0.2">
      <c r="B211" s="12">
        <v>144</v>
      </c>
      <c r="C211" s="69">
        <v>5.9152290000000001</v>
      </c>
      <c r="D211" s="70">
        <v>4.9481789999999997</v>
      </c>
      <c r="E211" s="432"/>
      <c r="F211" s="72">
        <f t="shared" si="0"/>
        <v>0.27401499999999945</v>
      </c>
      <c r="G211" s="67"/>
      <c r="H211" s="67"/>
      <c r="I211" s="67"/>
      <c r="J211" s="67"/>
      <c r="K211" s="67"/>
      <c r="L211" s="67"/>
      <c r="M211" s="67"/>
      <c r="N211" s="67"/>
      <c r="O211" s="67"/>
      <c r="P211" s="67"/>
      <c r="Q211" s="67"/>
      <c r="R211" s="67"/>
      <c r="S211" s="220"/>
      <c r="T211" s="385"/>
      <c r="U211" s="232"/>
      <c r="V211" s="12">
        <v>144</v>
      </c>
      <c r="W211" s="69"/>
      <c r="X211" s="70"/>
      <c r="Y211"/>
      <c r="Z211"/>
      <c r="AA211"/>
      <c r="AB211"/>
      <c r="AC211"/>
      <c r="AD211"/>
      <c r="AE211"/>
      <c r="AF211"/>
      <c r="AG211"/>
      <c r="AH211"/>
      <c r="AI211"/>
      <c r="AJ211"/>
      <c r="AK211"/>
      <c r="AL211"/>
      <c r="AM211" s="220"/>
      <c r="AN211" s="417"/>
      <c r="AP211" s="12">
        <v>144</v>
      </c>
      <c r="AQ211" s="69">
        <v>12.78542</v>
      </c>
      <c r="AR211" s="70">
        <v>4.3898650000000004</v>
      </c>
      <c r="AS211" s="432"/>
      <c r="AT211" s="574">
        <f t="shared" si="1"/>
        <v>2.4036000000000612E-2</v>
      </c>
      <c r="AU211" s="67"/>
      <c r="AV211" s="8"/>
      <c r="AW211" s="8"/>
      <c r="AX211" s="8"/>
      <c r="AY211" s="8"/>
      <c r="AZ211" s="8"/>
      <c r="BA211" s="8"/>
      <c r="BB211" s="8"/>
      <c r="BC211" s="8"/>
      <c r="BD211" s="8"/>
      <c r="BE211" s="8"/>
      <c r="BF211" s="8"/>
      <c r="BG211" s="8"/>
      <c r="BH211" s="8"/>
      <c r="BJ211" s="273"/>
      <c r="BK211" s="385"/>
      <c r="BM211" s="12">
        <v>144</v>
      </c>
      <c r="BN211" s="69">
        <v>15.849729999999999</v>
      </c>
      <c r="BO211" s="70">
        <v>4.8917979999999996</v>
      </c>
      <c r="CD211" s="273"/>
      <c r="CE211" s="385"/>
      <c r="CG211" s="12">
        <v>144</v>
      </c>
      <c r="CH211" s="69">
        <v>16.280429999999999</v>
      </c>
      <c r="CI211" s="70">
        <v>4.8437270000000003</v>
      </c>
      <c r="CX211" s="273"/>
      <c r="CY211" s="385"/>
      <c r="CZ211" s="232"/>
      <c r="DA211" s="12">
        <v>144</v>
      </c>
      <c r="DB211" s="69">
        <v>9.8530220000000011</v>
      </c>
      <c r="DC211" s="70">
        <v>5.993957</v>
      </c>
      <c r="DR211" s="273"/>
      <c r="DS211" s="385"/>
      <c r="DT211" s="232"/>
      <c r="DU211" s="12">
        <v>144</v>
      </c>
      <c r="DV211" s="69">
        <v>16.944770000000002</v>
      </c>
      <c r="DW211" s="70">
        <v>5.2477239999999998</v>
      </c>
      <c r="EL211" s="273"/>
      <c r="EM211" s="385"/>
      <c r="EN211" s="232"/>
      <c r="EO211" s="12">
        <v>144</v>
      </c>
      <c r="EP211" s="69">
        <v>12.78542</v>
      </c>
      <c r="EQ211" s="70">
        <v>4.3898650000000004</v>
      </c>
      <c r="FF211" s="273"/>
      <c r="FG211" s="385"/>
      <c r="FH211" s="232"/>
      <c r="FI211" s="12">
        <v>144</v>
      </c>
      <c r="FJ211" s="69">
        <v>13.30176</v>
      </c>
      <c r="FK211" s="70">
        <v>8.6539319999999993</v>
      </c>
      <c r="FZ211" s="273"/>
      <c r="GA211" s="385"/>
      <c r="GB211" s="232"/>
      <c r="GC211" s="12">
        <v>144</v>
      </c>
      <c r="GD211" s="69">
        <v>19.241060000000001</v>
      </c>
      <c r="GE211" s="70">
        <v>6.5559190000000003</v>
      </c>
      <c r="GT211" s="273"/>
      <c r="GU211" s="385"/>
      <c r="GV211" s="232"/>
      <c r="GW211" s="12">
        <v>144</v>
      </c>
      <c r="GX211" s="69">
        <v>10.847100000000001</v>
      </c>
      <c r="GY211" s="70">
        <v>3.4638450000000001</v>
      </c>
      <c r="HN211" s="273"/>
      <c r="HO211" s="385"/>
      <c r="HP211" s="232"/>
      <c r="HQ211" s="12">
        <v>144</v>
      </c>
      <c r="HR211" s="69">
        <v>17.87679</v>
      </c>
      <c r="HS211" s="70">
        <v>4.8935909999999998</v>
      </c>
      <c r="IH211" s="273"/>
      <c r="II211" s="385"/>
      <c r="IJ211" s="232"/>
      <c r="IK211" s="12">
        <v>144</v>
      </c>
      <c r="IL211" s="69">
        <v>9.7203880000000016</v>
      </c>
      <c r="IM211" s="70">
        <v>5.603891</v>
      </c>
      <c r="JB211" s="273"/>
      <c r="JC211" s="385"/>
      <c r="JD211" s="232"/>
      <c r="JE211" s="12">
        <v>144</v>
      </c>
      <c r="JF211" s="69"/>
      <c r="JG211" s="70"/>
      <c r="JV211" s="273"/>
      <c r="JW211" s="385"/>
      <c r="JX211" s="232"/>
      <c r="JY211" s="12">
        <v>144</v>
      </c>
      <c r="JZ211" s="69"/>
      <c r="KA211" s="70"/>
      <c r="KP211" s="273"/>
      <c r="KQ211" s="385"/>
      <c r="KR211" s="232"/>
      <c r="KS211" s="12">
        <v>144</v>
      </c>
      <c r="KT211" s="69"/>
      <c r="KU211" s="70"/>
      <c r="LJ211" s="273"/>
      <c r="LK211" s="385"/>
      <c r="LL211" s="232"/>
      <c r="LM211" s="12">
        <v>144</v>
      </c>
      <c r="LN211" s="69"/>
      <c r="LO211" s="70"/>
      <c r="MD211" s="273"/>
    </row>
    <row r="212" spans="2:342" ht="12.75" customHeight="1" x14ac:dyDescent="0.2">
      <c r="B212" s="12">
        <v>145</v>
      </c>
      <c r="C212" s="69">
        <v>5.9507810000000001</v>
      </c>
      <c r="D212" s="70">
        <v>5.248024</v>
      </c>
      <c r="E212" s="432"/>
      <c r="F212" s="72">
        <f t="shared" si="0"/>
        <v>0.29984500000000036</v>
      </c>
      <c r="G212" s="67"/>
      <c r="H212" s="67"/>
      <c r="I212" s="67"/>
      <c r="J212" s="67"/>
      <c r="K212" s="67"/>
      <c r="L212" s="67"/>
      <c r="M212" s="67"/>
      <c r="N212" s="67"/>
      <c r="O212" s="67"/>
      <c r="P212" s="67"/>
      <c r="Q212" s="67"/>
      <c r="R212" s="67"/>
      <c r="S212" s="220"/>
      <c r="T212" s="385"/>
      <c r="U212" s="232"/>
      <c r="V212" s="12">
        <v>145</v>
      </c>
      <c r="W212" s="69"/>
      <c r="X212" s="70"/>
      <c r="Y212"/>
      <c r="Z212"/>
      <c r="AA212"/>
      <c r="AB212"/>
      <c r="AC212"/>
      <c r="AD212"/>
      <c r="AE212"/>
      <c r="AF212"/>
      <c r="AG212"/>
      <c r="AH212"/>
      <c r="AI212"/>
      <c r="AJ212"/>
      <c r="AK212"/>
      <c r="AL212"/>
      <c r="AM212" s="220"/>
      <c r="AN212" s="417"/>
      <c r="AP212" s="12">
        <v>145</v>
      </c>
      <c r="AQ212" s="69">
        <v>12.87547</v>
      </c>
      <c r="AR212" s="70">
        <v>4.4137810000000002</v>
      </c>
      <c r="AS212" s="432"/>
      <c r="AT212" s="574">
        <f t="shared" si="1"/>
        <v>2.3915999999999826E-2</v>
      </c>
      <c r="AU212" s="67"/>
      <c r="AV212" s="8"/>
      <c r="AW212" s="8"/>
      <c r="AX212" s="8"/>
      <c r="AY212" s="8"/>
      <c r="AZ212" s="8"/>
      <c r="BA212" s="8"/>
      <c r="BB212" s="8"/>
      <c r="BC212" s="8"/>
      <c r="BD212" s="8"/>
      <c r="BE212" s="8"/>
      <c r="BF212" s="8"/>
      <c r="BG212" s="8"/>
      <c r="BH212" s="8"/>
      <c r="BJ212" s="273"/>
      <c r="BK212" s="385"/>
      <c r="BM212" s="12">
        <v>145</v>
      </c>
      <c r="BN212" s="69">
        <v>15.953149999999999</v>
      </c>
      <c r="BO212" s="70">
        <v>4.9197790000000001</v>
      </c>
      <c r="CD212" s="273"/>
      <c r="CE212" s="385"/>
      <c r="CG212" s="12">
        <v>145</v>
      </c>
      <c r="CH212" s="69">
        <v>16.386330000000001</v>
      </c>
      <c r="CI212" s="70">
        <v>4.8757739999999998</v>
      </c>
      <c r="CX212" s="273"/>
      <c r="CY212" s="385"/>
      <c r="CZ212" s="232"/>
      <c r="DA212" s="12">
        <v>145</v>
      </c>
      <c r="DB212" s="69">
        <v>9.92103</v>
      </c>
      <c r="DC212" s="70">
        <v>6.0340160000000003</v>
      </c>
      <c r="DR212" s="273"/>
      <c r="DS212" s="385"/>
      <c r="DT212" s="232"/>
      <c r="DU212" s="12">
        <v>145</v>
      </c>
      <c r="DV212" s="69">
        <v>17.07329</v>
      </c>
      <c r="DW212" s="70">
        <v>5.275766</v>
      </c>
      <c r="EL212" s="273"/>
      <c r="EM212" s="385"/>
      <c r="EN212" s="232"/>
      <c r="EO212" s="12">
        <v>145</v>
      </c>
      <c r="EP212" s="69">
        <v>12.87547</v>
      </c>
      <c r="EQ212" s="70">
        <v>4.4137810000000002</v>
      </c>
      <c r="FF212" s="273"/>
      <c r="FG212" s="385"/>
      <c r="FH212" s="232"/>
      <c r="FI212" s="12">
        <v>145</v>
      </c>
      <c r="FJ212" s="69">
        <v>13.395370000000002</v>
      </c>
      <c r="FK212" s="70">
        <v>8.6960239999999995</v>
      </c>
      <c r="FZ212" s="273"/>
      <c r="GA212" s="385"/>
      <c r="GB212" s="232"/>
      <c r="GC212" s="12">
        <v>145</v>
      </c>
      <c r="GD212" s="69">
        <v>19.409380000000002</v>
      </c>
      <c r="GE212" s="70">
        <v>6.6158270000000003</v>
      </c>
      <c r="GT212" s="273"/>
      <c r="GU212" s="385"/>
      <c r="GV212" s="232"/>
      <c r="GW212" s="12">
        <v>145</v>
      </c>
      <c r="GX212" s="69">
        <v>10.922270000000001</v>
      </c>
      <c r="GY212" s="70">
        <v>3.4838149999999999</v>
      </c>
      <c r="HN212" s="273"/>
      <c r="HO212" s="385"/>
      <c r="HP212" s="232"/>
      <c r="HQ212" s="12">
        <v>145</v>
      </c>
      <c r="HR212" s="69">
        <v>18.01191</v>
      </c>
      <c r="HS212" s="70">
        <v>4.9176270000000004</v>
      </c>
      <c r="IH212" s="273"/>
      <c r="II212" s="385"/>
      <c r="IJ212" s="232"/>
      <c r="IK212" s="12">
        <v>145</v>
      </c>
      <c r="IL212" s="69">
        <v>9.7910759999999986</v>
      </c>
      <c r="IM212" s="70">
        <v>5.6379710000000003</v>
      </c>
      <c r="JB212" s="273"/>
      <c r="JC212" s="385"/>
      <c r="JD212" s="232"/>
      <c r="JE212" s="12">
        <v>145</v>
      </c>
      <c r="JF212" s="69"/>
      <c r="JG212" s="70"/>
      <c r="JV212" s="273"/>
      <c r="JW212" s="385"/>
      <c r="JX212" s="232"/>
      <c r="JY212" s="12">
        <v>145</v>
      </c>
      <c r="JZ212" s="69"/>
      <c r="KA212" s="70"/>
      <c r="KP212" s="273"/>
      <c r="KQ212" s="385"/>
      <c r="KR212" s="232"/>
      <c r="KS212" s="12">
        <v>145</v>
      </c>
      <c r="KT212" s="69"/>
      <c r="KU212" s="70"/>
      <c r="LJ212" s="273"/>
      <c r="LK212" s="385"/>
      <c r="LL212" s="232"/>
      <c r="LM212" s="12">
        <v>145</v>
      </c>
      <c r="LN212" s="69"/>
      <c r="LO212" s="70"/>
      <c r="MD212" s="273"/>
    </row>
    <row r="213" spans="2:342" ht="12.75" customHeight="1" x14ac:dyDescent="0.2">
      <c r="B213" s="12">
        <v>146</v>
      </c>
      <c r="C213" s="69">
        <v>5.9766279999999998</v>
      </c>
      <c r="D213" s="70">
        <v>5.5480470000000004</v>
      </c>
      <c r="E213" s="432"/>
      <c r="F213" s="72">
        <f t="shared" si="0"/>
        <v>0.30002300000000037</v>
      </c>
      <c r="G213" s="67"/>
      <c r="H213" s="67"/>
      <c r="I213" s="67"/>
      <c r="J213" s="67"/>
      <c r="K213" s="67"/>
      <c r="L213" s="67"/>
      <c r="M213" s="67"/>
      <c r="N213" s="67"/>
      <c r="O213" s="67"/>
      <c r="P213" s="67"/>
      <c r="Q213" s="67"/>
      <c r="R213" s="67"/>
      <c r="S213" s="220"/>
      <c r="T213" s="385"/>
      <c r="U213" s="232"/>
      <c r="V213" s="12">
        <v>146</v>
      </c>
      <c r="W213" s="69"/>
      <c r="X213" s="70"/>
      <c r="Y213"/>
      <c r="Z213"/>
      <c r="AA213"/>
      <c r="AB213"/>
      <c r="AC213"/>
      <c r="AD213"/>
      <c r="AE213"/>
      <c r="AF213"/>
      <c r="AG213"/>
      <c r="AH213"/>
      <c r="AI213"/>
      <c r="AJ213"/>
      <c r="AK213"/>
      <c r="AL213"/>
      <c r="AM213" s="220"/>
      <c r="AN213" s="417"/>
      <c r="AP213" s="12">
        <v>146</v>
      </c>
      <c r="AQ213" s="69">
        <v>12.964879999999999</v>
      </c>
      <c r="AR213" s="70">
        <v>4.4378159999999998</v>
      </c>
      <c r="AS213" s="432"/>
      <c r="AT213" s="574">
        <f t="shared" si="1"/>
        <v>2.4034999999999584E-2</v>
      </c>
      <c r="AU213" s="67"/>
      <c r="AV213" s="8"/>
      <c r="AW213" s="8"/>
      <c r="AX213" s="8"/>
      <c r="AY213" s="8"/>
      <c r="AZ213" s="8"/>
      <c r="BA213" s="8"/>
      <c r="BB213" s="8"/>
      <c r="BC213" s="8"/>
      <c r="BD213" s="8"/>
      <c r="BE213" s="8"/>
      <c r="BF213" s="8"/>
      <c r="BG213" s="8"/>
      <c r="BH213" s="8"/>
      <c r="BJ213" s="273"/>
      <c r="BK213" s="385"/>
      <c r="BM213" s="12">
        <v>146</v>
      </c>
      <c r="BN213" s="69">
        <v>16.056149999999999</v>
      </c>
      <c r="BO213" s="70">
        <v>4.9478210000000002</v>
      </c>
      <c r="CD213" s="273"/>
      <c r="CE213" s="385"/>
      <c r="CG213" s="12">
        <v>146</v>
      </c>
      <c r="CH213" s="69">
        <v>16.4924</v>
      </c>
      <c r="CI213" s="70">
        <v>4.9077609999999998</v>
      </c>
      <c r="CX213" s="273"/>
      <c r="CY213" s="385"/>
      <c r="CZ213" s="232"/>
      <c r="DA213" s="12">
        <v>146</v>
      </c>
      <c r="DB213" s="69">
        <v>9.9904619999999991</v>
      </c>
      <c r="DC213" s="70">
        <v>6.0740749999999997</v>
      </c>
      <c r="DR213" s="273"/>
      <c r="DS213" s="385"/>
      <c r="DT213" s="232"/>
      <c r="DU213" s="12">
        <v>146</v>
      </c>
      <c r="DV213" s="69">
        <v>17.200119999999998</v>
      </c>
      <c r="DW213" s="70">
        <v>5.3038670000000003</v>
      </c>
      <c r="EL213" s="273"/>
      <c r="EM213" s="385"/>
      <c r="EN213" s="232"/>
      <c r="EO213" s="12">
        <v>146</v>
      </c>
      <c r="EP213" s="69">
        <v>12.964879999999999</v>
      </c>
      <c r="EQ213" s="70">
        <v>4.4378159999999998</v>
      </c>
      <c r="FF213" s="273"/>
      <c r="FG213" s="385"/>
      <c r="FH213" s="232"/>
      <c r="FI213" s="12">
        <v>146</v>
      </c>
      <c r="FJ213" s="69">
        <v>13.48794</v>
      </c>
      <c r="FK213" s="70">
        <v>8.7379960000000008</v>
      </c>
      <c r="FZ213" s="273"/>
      <c r="GA213" s="385"/>
      <c r="GB213" s="232"/>
      <c r="GC213" s="12">
        <v>146</v>
      </c>
      <c r="GD213" s="69">
        <v>19.57704</v>
      </c>
      <c r="GE213" s="70">
        <v>6.675916</v>
      </c>
      <c r="GT213" s="273"/>
      <c r="GU213" s="385"/>
      <c r="GV213" s="232"/>
      <c r="GW213" s="12">
        <v>146</v>
      </c>
      <c r="GX213" s="69">
        <v>10.998209999999998</v>
      </c>
      <c r="GY213" s="70">
        <v>3.503784</v>
      </c>
      <c r="HN213" s="273"/>
      <c r="HO213" s="385"/>
      <c r="HP213" s="232"/>
      <c r="HQ213" s="12">
        <v>146</v>
      </c>
      <c r="HR213" s="69">
        <v>18.147509999999997</v>
      </c>
      <c r="HS213" s="70">
        <v>4.9417220000000004</v>
      </c>
      <c r="IH213" s="273"/>
      <c r="II213" s="385"/>
      <c r="IJ213" s="232"/>
      <c r="IK213" s="12">
        <v>146</v>
      </c>
      <c r="IL213" s="69">
        <v>9.872247999999999</v>
      </c>
      <c r="IM213" s="70">
        <v>5.6779099999999998</v>
      </c>
      <c r="JB213" s="273"/>
      <c r="JC213" s="385"/>
      <c r="JD213" s="232"/>
      <c r="JE213" s="12">
        <v>146</v>
      </c>
      <c r="JF213" s="69"/>
      <c r="JG213" s="70"/>
      <c r="JV213" s="273"/>
      <c r="JW213" s="385"/>
      <c r="JX213" s="232"/>
      <c r="JY213" s="12">
        <v>146</v>
      </c>
      <c r="JZ213" s="69"/>
      <c r="KA213" s="70"/>
      <c r="KP213" s="273"/>
      <c r="KQ213" s="385"/>
      <c r="KR213" s="232"/>
      <c r="KS213" s="12">
        <v>146</v>
      </c>
      <c r="KT213" s="69"/>
      <c r="KU213" s="70"/>
      <c r="LJ213" s="273"/>
      <c r="LK213" s="385"/>
      <c r="LL213" s="232"/>
      <c r="LM213" s="12">
        <v>146</v>
      </c>
      <c r="LN213" s="69"/>
      <c r="LO213" s="70"/>
      <c r="MD213" s="273"/>
    </row>
    <row r="214" spans="2:342" ht="12.75" customHeight="1" x14ac:dyDescent="0.2">
      <c r="B214" s="12">
        <v>147</v>
      </c>
      <c r="C214" s="69">
        <v>5.9975800000000001</v>
      </c>
      <c r="D214" s="70">
        <v>5.848071</v>
      </c>
      <c r="E214" s="432"/>
      <c r="F214" s="72">
        <f t="shared" si="0"/>
        <v>0.30002399999999962</v>
      </c>
      <c r="G214" s="67"/>
      <c r="H214" s="67"/>
      <c r="I214" s="67"/>
      <c r="J214" s="67"/>
      <c r="K214" s="67"/>
      <c r="L214" s="67"/>
      <c r="M214" s="67"/>
      <c r="N214" s="67"/>
      <c r="O214" s="67"/>
      <c r="P214" s="67"/>
      <c r="Q214" s="67"/>
      <c r="R214" s="67"/>
      <c r="S214" s="220"/>
      <c r="T214" s="385"/>
      <c r="U214" s="232"/>
      <c r="V214" s="12">
        <v>147</v>
      </c>
      <c r="W214" s="69"/>
      <c r="X214" s="70"/>
      <c r="Y214"/>
      <c r="Z214"/>
      <c r="AA214"/>
      <c r="AB214"/>
      <c r="AC214"/>
      <c r="AD214"/>
      <c r="AE214"/>
      <c r="AF214"/>
      <c r="AG214"/>
      <c r="AH214"/>
      <c r="AI214"/>
      <c r="AJ214"/>
      <c r="AK214"/>
      <c r="AL214"/>
      <c r="AM214" s="220"/>
      <c r="AN214" s="417"/>
      <c r="AP214" s="12">
        <v>147</v>
      </c>
      <c r="AQ214" s="69">
        <v>13.05626</v>
      </c>
      <c r="AR214" s="70">
        <v>4.4619109999999997</v>
      </c>
      <c r="AS214" s="432"/>
      <c r="AT214" s="574">
        <f t="shared" si="1"/>
        <v>2.4094999999999978E-2</v>
      </c>
      <c r="AU214" s="67"/>
      <c r="AV214" s="8"/>
      <c r="AW214" s="8"/>
      <c r="AX214" s="8"/>
      <c r="AY214" s="8"/>
      <c r="AZ214" s="8"/>
      <c r="BA214" s="8"/>
      <c r="BB214" s="8"/>
      <c r="BC214" s="8"/>
      <c r="BD214" s="8"/>
      <c r="BE214" s="8"/>
      <c r="BF214" s="8"/>
      <c r="BG214" s="8"/>
      <c r="BH214" s="8"/>
      <c r="BJ214" s="273"/>
      <c r="BK214" s="385"/>
      <c r="BM214" s="12">
        <v>147</v>
      </c>
      <c r="BN214" s="69">
        <v>16.158379999999998</v>
      </c>
      <c r="BO214" s="70">
        <v>4.9758620000000002</v>
      </c>
      <c r="CD214" s="273"/>
      <c r="CE214" s="385"/>
      <c r="CG214" s="12">
        <v>147</v>
      </c>
      <c r="CH214" s="69">
        <v>16.59742</v>
      </c>
      <c r="CI214" s="70">
        <v>4.9397489999999999</v>
      </c>
      <c r="CX214" s="273"/>
      <c r="CY214" s="385"/>
      <c r="CZ214" s="232"/>
      <c r="DA214" s="12">
        <v>147</v>
      </c>
      <c r="DB214" s="69">
        <v>10.06043</v>
      </c>
      <c r="DC214" s="70">
        <v>6.1140739999999996</v>
      </c>
      <c r="DR214" s="273"/>
      <c r="DS214" s="385"/>
      <c r="DT214" s="232"/>
      <c r="DU214" s="12">
        <v>147</v>
      </c>
      <c r="DV214" s="69">
        <v>17.327159999999999</v>
      </c>
      <c r="DW214" s="70">
        <v>5.3317290000000002</v>
      </c>
      <c r="EL214" s="273"/>
      <c r="EM214" s="385"/>
      <c r="EN214" s="232"/>
      <c r="EO214" s="12">
        <v>147</v>
      </c>
      <c r="EP214" s="69">
        <v>13.05626</v>
      </c>
      <c r="EQ214" s="70">
        <v>4.4619109999999997</v>
      </c>
      <c r="FF214" s="273"/>
      <c r="FG214" s="385"/>
      <c r="FH214" s="232"/>
      <c r="FI214" s="12">
        <v>147</v>
      </c>
      <c r="FJ214" s="69">
        <v>13.580270000000001</v>
      </c>
      <c r="FK214" s="70">
        <v>8.7800279999999997</v>
      </c>
      <c r="FZ214" s="273"/>
      <c r="GA214" s="385"/>
      <c r="GB214" s="232"/>
      <c r="GC214" s="12">
        <v>147</v>
      </c>
      <c r="GD214" s="69">
        <v>19.740200000000002</v>
      </c>
      <c r="GE214" s="70">
        <v>6.7357649999999998</v>
      </c>
      <c r="GT214" s="273"/>
      <c r="GU214" s="385"/>
      <c r="GV214" s="232"/>
      <c r="GW214" s="12">
        <v>147</v>
      </c>
      <c r="GX214" s="69">
        <v>11.07484</v>
      </c>
      <c r="GY214" s="70">
        <v>3.5238139999999998</v>
      </c>
      <c r="HN214" s="273"/>
      <c r="HO214" s="385"/>
      <c r="HP214" s="232"/>
      <c r="HQ214" s="12">
        <v>147</v>
      </c>
      <c r="HR214" s="69">
        <v>18.282889999999998</v>
      </c>
      <c r="HS214" s="70">
        <v>4.9656969999999996</v>
      </c>
      <c r="IH214" s="273"/>
      <c r="II214" s="385"/>
      <c r="IJ214" s="232"/>
      <c r="IK214" s="12">
        <v>147</v>
      </c>
      <c r="IL214" s="69">
        <v>9.950526</v>
      </c>
      <c r="IM214" s="70">
        <v>5.7158759999999997</v>
      </c>
      <c r="JB214" s="273"/>
      <c r="JC214" s="385"/>
      <c r="JD214" s="232"/>
      <c r="JE214" s="12">
        <v>147</v>
      </c>
      <c r="JF214" s="69"/>
      <c r="JG214" s="70"/>
      <c r="JV214" s="273"/>
      <c r="JW214" s="385"/>
      <c r="JX214" s="232"/>
      <c r="JY214" s="12">
        <v>147</v>
      </c>
      <c r="JZ214" s="69"/>
      <c r="KA214" s="70"/>
      <c r="KP214" s="273"/>
      <c r="KQ214" s="385"/>
      <c r="KR214" s="232"/>
      <c r="KS214" s="12">
        <v>147</v>
      </c>
      <c r="KT214" s="69"/>
      <c r="KU214" s="70"/>
      <c r="LJ214" s="273"/>
      <c r="LK214" s="385"/>
      <c r="LL214" s="232"/>
      <c r="LM214" s="12">
        <v>147</v>
      </c>
      <c r="LN214" s="69"/>
      <c r="LO214" s="70"/>
      <c r="MD214" s="273"/>
    </row>
    <row r="215" spans="2:342" ht="12.75" customHeight="1" x14ac:dyDescent="0.2">
      <c r="B215" s="12">
        <v>148</v>
      </c>
      <c r="C215" s="69">
        <v>6.0229679999999997</v>
      </c>
      <c r="D215" s="70">
        <v>6.1481539999999999</v>
      </c>
      <c r="E215" s="432"/>
      <c r="F215" s="72">
        <f t="shared" si="0"/>
        <v>0.30008299999999988</v>
      </c>
      <c r="G215" s="67"/>
      <c r="H215" s="67"/>
      <c r="I215" s="67"/>
      <c r="J215" s="67"/>
      <c r="K215" s="67"/>
      <c r="L215" s="67"/>
      <c r="M215" s="67"/>
      <c r="N215" s="67"/>
      <c r="O215" s="67"/>
      <c r="P215" s="67"/>
      <c r="Q215" s="67"/>
      <c r="R215" s="67"/>
      <c r="S215" s="220"/>
      <c r="T215" s="385"/>
      <c r="U215" s="232"/>
      <c r="V215" s="12">
        <v>148</v>
      </c>
      <c r="W215" s="69"/>
      <c r="X215" s="70"/>
      <c r="Y215"/>
      <c r="Z215"/>
      <c r="AA215"/>
      <c r="AB215"/>
      <c r="AC215"/>
      <c r="AD215"/>
      <c r="AE215"/>
      <c r="AF215"/>
      <c r="AG215"/>
      <c r="AH215"/>
      <c r="AI215"/>
      <c r="AJ215"/>
      <c r="AK215"/>
      <c r="AL215"/>
      <c r="AM215" s="220"/>
      <c r="AN215" s="417"/>
      <c r="AP215" s="12">
        <v>148</v>
      </c>
      <c r="AQ215" s="69">
        <v>13.146739999999999</v>
      </c>
      <c r="AR215" s="70">
        <v>4.4858269999999996</v>
      </c>
      <c r="AS215" s="432"/>
      <c r="AT215" s="574">
        <f t="shared" si="1"/>
        <v>2.3915999999999826E-2</v>
      </c>
      <c r="AU215" s="67"/>
      <c r="AV215" s="8"/>
      <c r="AW215" s="8"/>
      <c r="AX215" s="8"/>
      <c r="AY215" s="8"/>
      <c r="AZ215" s="8"/>
      <c r="BA215" s="8"/>
      <c r="BB215" s="8"/>
      <c r="BC215" s="8"/>
      <c r="BD215" s="8"/>
      <c r="BE215" s="8"/>
      <c r="BF215" s="8"/>
      <c r="BG215" s="8"/>
      <c r="BH215" s="8"/>
      <c r="BJ215" s="273"/>
      <c r="BK215" s="385"/>
      <c r="BM215" s="12">
        <v>148</v>
      </c>
      <c r="BN215" s="69">
        <v>16.25994</v>
      </c>
      <c r="BO215" s="70">
        <v>5.0039030000000002</v>
      </c>
      <c r="CD215" s="273"/>
      <c r="CE215" s="385"/>
      <c r="CG215" s="12">
        <v>148</v>
      </c>
      <c r="CH215" s="69">
        <v>16.702819999999999</v>
      </c>
      <c r="CI215" s="70">
        <v>4.9717960000000003</v>
      </c>
      <c r="CX215" s="273"/>
      <c r="CY215" s="385"/>
      <c r="CZ215" s="232"/>
      <c r="DA215" s="12">
        <v>148</v>
      </c>
      <c r="DB215" s="69">
        <v>10.129709999999999</v>
      </c>
      <c r="DC215" s="70">
        <v>6.1540730000000003</v>
      </c>
      <c r="DR215" s="273"/>
      <c r="DS215" s="385"/>
      <c r="DT215" s="232"/>
      <c r="DU215" s="12">
        <v>148</v>
      </c>
      <c r="DV215" s="69">
        <v>17.454529999999998</v>
      </c>
      <c r="DW215" s="70">
        <v>5.3597700000000001</v>
      </c>
      <c r="EL215" s="273"/>
      <c r="EM215" s="385"/>
      <c r="EN215" s="232"/>
      <c r="EO215" s="12">
        <v>148</v>
      </c>
      <c r="EP215" s="69">
        <v>13.146739999999999</v>
      </c>
      <c r="EQ215" s="70">
        <v>4.4858269999999996</v>
      </c>
      <c r="FF215" s="273"/>
      <c r="FG215" s="385"/>
      <c r="FH215" s="232"/>
      <c r="FI215" s="12">
        <v>148</v>
      </c>
      <c r="FJ215" s="69">
        <v>13.673399999999999</v>
      </c>
      <c r="FK215" s="70">
        <v>8.8218809999999994</v>
      </c>
      <c r="FZ215" s="273"/>
      <c r="GA215" s="385"/>
      <c r="GB215" s="232"/>
      <c r="GC215" s="12">
        <v>148</v>
      </c>
      <c r="GD215" s="69">
        <v>19.90476</v>
      </c>
      <c r="GE215" s="70">
        <v>6.795973</v>
      </c>
      <c r="GT215" s="273"/>
      <c r="GU215" s="385"/>
      <c r="GV215" s="232"/>
      <c r="GW215" s="12">
        <v>148</v>
      </c>
      <c r="GX215" s="69">
        <v>11.150510000000001</v>
      </c>
      <c r="GY215" s="70">
        <v>3.5438429999999999</v>
      </c>
      <c r="HN215" s="273"/>
      <c r="HO215" s="385"/>
      <c r="HP215" s="232"/>
      <c r="HQ215" s="12">
        <v>148</v>
      </c>
      <c r="HR215" s="69">
        <v>18.41771</v>
      </c>
      <c r="HS215" s="70">
        <v>4.9896729999999998</v>
      </c>
      <c r="IH215" s="273"/>
      <c r="II215" s="385"/>
      <c r="IJ215" s="232"/>
      <c r="IK215" s="12">
        <v>148</v>
      </c>
      <c r="IL215" s="69">
        <v>10.03247</v>
      </c>
      <c r="IM215" s="70">
        <v>5.7559360000000002</v>
      </c>
      <c r="JB215" s="273"/>
      <c r="JC215" s="385"/>
      <c r="JD215" s="232"/>
      <c r="JE215" s="12">
        <v>148</v>
      </c>
      <c r="JF215" s="69"/>
      <c r="JG215" s="70"/>
      <c r="JV215" s="273"/>
      <c r="JW215" s="385"/>
      <c r="JX215" s="232"/>
      <c r="JY215" s="12">
        <v>148</v>
      </c>
      <c r="JZ215" s="69"/>
      <c r="KA215" s="70"/>
      <c r="KP215" s="273"/>
      <c r="KQ215" s="385"/>
      <c r="KR215" s="232"/>
      <c r="KS215" s="12">
        <v>148</v>
      </c>
      <c r="KT215" s="69"/>
      <c r="KU215" s="70"/>
      <c r="LJ215" s="273"/>
      <c r="LK215" s="385"/>
      <c r="LL215" s="232"/>
      <c r="LM215" s="12">
        <v>148</v>
      </c>
      <c r="LN215" s="69"/>
      <c r="LO215" s="70"/>
      <c r="MD215" s="273"/>
    </row>
    <row r="216" spans="2:342" ht="12.75" customHeight="1" x14ac:dyDescent="0.2">
      <c r="B216" s="12">
        <v>149</v>
      </c>
      <c r="C216" s="69">
        <v>6.0468090000000005</v>
      </c>
      <c r="D216" s="70">
        <v>6.4480579999999996</v>
      </c>
      <c r="E216" s="432"/>
      <c r="F216" s="72">
        <f t="shared" si="0"/>
        <v>0.29990399999999973</v>
      </c>
      <c r="G216" s="67"/>
      <c r="H216" s="67"/>
      <c r="I216" s="67"/>
      <c r="J216" s="67"/>
      <c r="K216" s="67"/>
      <c r="L216" s="67"/>
      <c r="M216" s="67"/>
      <c r="N216" s="67"/>
      <c r="O216" s="67"/>
      <c r="P216" s="67"/>
      <c r="Q216" s="67"/>
      <c r="R216" s="67"/>
      <c r="S216" s="220"/>
      <c r="T216" s="385"/>
      <c r="U216" s="232"/>
      <c r="V216" s="12">
        <v>149</v>
      </c>
      <c r="W216" s="69"/>
      <c r="X216" s="70"/>
      <c r="Y216"/>
      <c r="Z216"/>
      <c r="AA216"/>
      <c r="AB216"/>
      <c r="AC216"/>
      <c r="AD216"/>
      <c r="AE216"/>
      <c r="AF216"/>
      <c r="AG216"/>
      <c r="AH216"/>
      <c r="AI216"/>
      <c r="AJ216"/>
      <c r="AK216"/>
      <c r="AL216"/>
      <c r="AM216" s="220"/>
      <c r="AN216" s="417"/>
      <c r="AP216" s="12">
        <v>149</v>
      </c>
      <c r="AQ216" s="69">
        <v>13.236090000000001</v>
      </c>
      <c r="AR216" s="70">
        <v>4.5097430000000003</v>
      </c>
      <c r="AS216" s="432"/>
      <c r="AT216" s="574">
        <f t="shared" si="1"/>
        <v>2.3916000000000714E-2</v>
      </c>
      <c r="AU216" s="67"/>
      <c r="AV216" s="8"/>
      <c r="AW216" s="8"/>
      <c r="AX216" s="8"/>
      <c r="AY216" s="8"/>
      <c r="AZ216" s="8"/>
      <c r="BA216" s="8"/>
      <c r="BB216" s="8"/>
      <c r="BC216" s="8"/>
      <c r="BD216" s="8"/>
      <c r="BE216" s="8"/>
      <c r="BF216" s="8"/>
      <c r="BG216" s="8"/>
      <c r="BH216" s="8"/>
      <c r="BJ216" s="273"/>
      <c r="BK216" s="385"/>
      <c r="BM216" s="12">
        <v>149</v>
      </c>
      <c r="BN216" s="69">
        <v>16.36009</v>
      </c>
      <c r="BO216" s="70">
        <v>5.0318849999999999</v>
      </c>
      <c r="CD216" s="273"/>
      <c r="CE216" s="385"/>
      <c r="CG216" s="12">
        <v>149</v>
      </c>
      <c r="CH216" s="69">
        <v>16.807310000000001</v>
      </c>
      <c r="CI216" s="70">
        <v>5.0037830000000003</v>
      </c>
      <c r="CX216" s="273"/>
      <c r="CY216" s="385"/>
      <c r="CZ216" s="232"/>
      <c r="DA216" s="12">
        <v>149</v>
      </c>
      <c r="DB216" s="69">
        <v>10.199299999999999</v>
      </c>
      <c r="DC216" s="70">
        <v>6.194013</v>
      </c>
      <c r="DR216" s="273"/>
      <c r="DS216" s="385"/>
      <c r="DT216" s="232"/>
      <c r="DU216" s="12">
        <v>149</v>
      </c>
      <c r="DV216" s="69">
        <v>17.580759999999998</v>
      </c>
      <c r="DW216" s="70">
        <v>5.3877509999999997</v>
      </c>
      <c r="EL216" s="273"/>
      <c r="EM216" s="385"/>
      <c r="EN216" s="232"/>
      <c r="EO216" s="12">
        <v>149</v>
      </c>
      <c r="EP216" s="69">
        <v>13.236090000000001</v>
      </c>
      <c r="EQ216" s="70">
        <v>4.5097430000000003</v>
      </c>
      <c r="FF216" s="273"/>
      <c r="FG216" s="385"/>
      <c r="FH216" s="232"/>
      <c r="FI216" s="12">
        <v>149</v>
      </c>
      <c r="FJ216" s="69">
        <v>13.76524</v>
      </c>
      <c r="FK216" s="70">
        <v>8.8639130000000002</v>
      </c>
      <c r="FZ216" s="273"/>
      <c r="GA216" s="385"/>
      <c r="GB216" s="232"/>
      <c r="GC216" s="12">
        <v>149</v>
      </c>
      <c r="GD216" s="69">
        <v>20.064830000000001</v>
      </c>
      <c r="GE216" s="70">
        <v>6.8558830000000004</v>
      </c>
      <c r="GT216" s="273"/>
      <c r="GU216" s="385"/>
      <c r="GV216" s="232"/>
      <c r="GW216" s="12">
        <v>149</v>
      </c>
      <c r="GX216" s="69">
        <v>11.2258</v>
      </c>
      <c r="GY216" s="70">
        <v>3.5638130000000001</v>
      </c>
      <c r="HN216" s="273"/>
      <c r="HO216" s="385"/>
      <c r="HP216" s="232"/>
      <c r="HQ216" s="12">
        <v>149</v>
      </c>
      <c r="HR216" s="69">
        <v>18.55284</v>
      </c>
      <c r="HS216" s="70">
        <v>5.0137090000000004</v>
      </c>
      <c r="IH216" s="273"/>
      <c r="II216" s="385"/>
      <c r="IJ216" s="232"/>
      <c r="IK216" s="12">
        <v>149</v>
      </c>
      <c r="IL216" s="69">
        <v>10.114040000000001</v>
      </c>
      <c r="IM216" s="70">
        <v>5.7959940000000003</v>
      </c>
      <c r="JB216" s="273"/>
      <c r="JC216" s="385"/>
      <c r="JD216" s="232"/>
      <c r="JE216" s="12">
        <v>149</v>
      </c>
      <c r="JF216" s="69"/>
      <c r="JG216" s="70"/>
      <c r="JV216" s="273"/>
      <c r="JW216" s="385"/>
      <c r="JX216" s="232"/>
      <c r="JY216" s="12">
        <v>149</v>
      </c>
      <c r="JZ216" s="69"/>
      <c r="KA216" s="70"/>
      <c r="KP216" s="273"/>
      <c r="KQ216" s="385"/>
      <c r="KR216" s="232"/>
      <c r="KS216" s="12">
        <v>149</v>
      </c>
      <c r="KT216" s="69"/>
      <c r="KU216" s="70"/>
      <c r="LJ216" s="273"/>
      <c r="LK216" s="385"/>
      <c r="LL216" s="232"/>
      <c r="LM216" s="12">
        <v>149</v>
      </c>
      <c r="LN216" s="69"/>
      <c r="LO216" s="70"/>
      <c r="MD216" s="273"/>
    </row>
    <row r="217" spans="2:342" ht="12.75" customHeight="1" x14ac:dyDescent="0.2">
      <c r="B217" s="12">
        <v>150</v>
      </c>
      <c r="C217" s="69">
        <v>6.0703399999999998</v>
      </c>
      <c r="D217" s="70">
        <v>6.7480219999999997</v>
      </c>
      <c r="E217" s="432"/>
      <c r="F217" s="72">
        <f t="shared" si="0"/>
        <v>0.29996400000000012</v>
      </c>
      <c r="G217" s="67"/>
      <c r="H217" s="67"/>
      <c r="I217" s="67"/>
      <c r="J217" s="67"/>
      <c r="K217" s="67"/>
      <c r="L217" s="67"/>
      <c r="M217" s="67"/>
      <c r="N217" s="67"/>
      <c r="O217" s="67"/>
      <c r="P217" s="67"/>
      <c r="Q217" s="67"/>
      <c r="R217" s="67"/>
      <c r="S217" s="220"/>
      <c r="T217" s="385"/>
      <c r="U217" s="232"/>
      <c r="V217" s="12">
        <v>150</v>
      </c>
      <c r="W217" s="69"/>
      <c r="X217" s="70"/>
      <c r="Y217"/>
      <c r="Z217"/>
      <c r="AA217"/>
      <c r="AB217"/>
      <c r="AC217"/>
      <c r="AD217"/>
      <c r="AE217"/>
      <c r="AF217"/>
      <c r="AG217"/>
      <c r="AH217"/>
      <c r="AI217"/>
      <c r="AJ217"/>
      <c r="AK217"/>
      <c r="AL217"/>
      <c r="AM217" s="220"/>
      <c r="AN217" s="417"/>
      <c r="AP217" s="12">
        <v>150</v>
      </c>
      <c r="AQ217" s="69">
        <v>13.32498</v>
      </c>
      <c r="AR217" s="70">
        <v>4.5337180000000004</v>
      </c>
      <c r="AS217" s="432"/>
      <c r="AT217" s="574">
        <f t="shared" si="1"/>
        <v>2.397500000000008E-2</v>
      </c>
      <c r="AU217" s="67"/>
      <c r="AV217" s="8"/>
      <c r="AW217" s="8"/>
      <c r="AX217" s="8"/>
      <c r="AY217" s="8"/>
      <c r="AZ217" s="8"/>
      <c r="BA217" s="8"/>
      <c r="BB217" s="8"/>
      <c r="BC217" s="8"/>
      <c r="BD217" s="8"/>
      <c r="BE217" s="8"/>
      <c r="BF217" s="8"/>
      <c r="BG217" s="8"/>
      <c r="BH217" s="8"/>
      <c r="BJ217" s="273"/>
      <c r="BK217" s="385"/>
      <c r="BM217" s="12">
        <v>150</v>
      </c>
      <c r="BN217" s="69">
        <v>16.460429999999999</v>
      </c>
      <c r="BO217" s="70">
        <v>5.0598660000000004</v>
      </c>
      <c r="CD217" s="273"/>
      <c r="CE217" s="385"/>
      <c r="CG217" s="12">
        <v>150</v>
      </c>
      <c r="CH217" s="69">
        <v>16.91235</v>
      </c>
      <c r="CI217" s="70">
        <v>5.0358309999999999</v>
      </c>
      <c r="CX217" s="273"/>
      <c r="CY217" s="385"/>
      <c r="CZ217" s="232"/>
      <c r="DA217" s="12">
        <v>150</v>
      </c>
      <c r="DB217" s="69">
        <v>10.268660000000001</v>
      </c>
      <c r="DC217" s="70">
        <v>6.2340119999999999</v>
      </c>
      <c r="DR217" s="273"/>
      <c r="DS217" s="385"/>
      <c r="DT217" s="232"/>
      <c r="DU217" s="12">
        <v>150</v>
      </c>
      <c r="DV217" s="69">
        <v>17.708130000000001</v>
      </c>
      <c r="DW217" s="70">
        <v>5.4158530000000003</v>
      </c>
      <c r="EL217" s="273"/>
      <c r="EM217" s="385"/>
      <c r="EN217" s="232"/>
      <c r="EO217" s="12">
        <v>150</v>
      </c>
      <c r="EP217" s="69">
        <v>13.32498</v>
      </c>
      <c r="EQ217" s="70">
        <v>4.5337180000000004</v>
      </c>
      <c r="FF217" s="273"/>
      <c r="FG217" s="385"/>
      <c r="FH217" s="232"/>
      <c r="FI217" s="12">
        <v>150</v>
      </c>
      <c r="FJ217" s="69">
        <v>13.8584</v>
      </c>
      <c r="FK217" s="70">
        <v>8.9059449999999991</v>
      </c>
      <c r="FZ217" s="273"/>
      <c r="GA217" s="385"/>
      <c r="GB217" s="232"/>
      <c r="GC217" s="12">
        <v>150</v>
      </c>
      <c r="GD217" s="69">
        <v>20.223779999999998</v>
      </c>
      <c r="GE217" s="70">
        <v>6.9159110000000004</v>
      </c>
      <c r="GT217" s="273"/>
      <c r="GU217" s="385"/>
      <c r="GV217" s="232"/>
      <c r="GW217" s="12">
        <v>150</v>
      </c>
      <c r="GX217" s="69">
        <v>11.30138</v>
      </c>
      <c r="GY217" s="70">
        <v>3.5838420000000002</v>
      </c>
      <c r="HN217" s="273"/>
      <c r="HO217" s="385"/>
      <c r="HP217" s="232"/>
      <c r="HQ217" s="12">
        <v>150</v>
      </c>
      <c r="HR217" s="69">
        <v>18.68826</v>
      </c>
      <c r="HS217" s="70">
        <v>5.0376250000000002</v>
      </c>
      <c r="IH217" s="273"/>
      <c r="II217" s="385"/>
      <c r="IJ217" s="232"/>
      <c r="IK217" s="12">
        <v>150</v>
      </c>
      <c r="IL217" s="69">
        <v>10.194520000000001</v>
      </c>
      <c r="IM217" s="70">
        <v>5.8359940000000003</v>
      </c>
      <c r="JB217" s="273"/>
      <c r="JC217" s="385"/>
      <c r="JD217" s="232"/>
      <c r="JE217" s="12">
        <v>150</v>
      </c>
      <c r="JF217" s="69"/>
      <c r="JG217" s="70"/>
      <c r="JV217" s="273"/>
      <c r="JW217" s="385"/>
      <c r="JX217" s="232"/>
      <c r="JY217" s="12">
        <v>150</v>
      </c>
      <c r="JZ217" s="69"/>
      <c r="KA217" s="70"/>
      <c r="KP217" s="273"/>
      <c r="KQ217" s="385"/>
      <c r="KR217" s="232"/>
      <c r="KS217" s="12">
        <v>150</v>
      </c>
      <c r="KT217" s="69"/>
      <c r="KU217" s="70"/>
      <c r="LJ217" s="273"/>
      <c r="LK217" s="385"/>
      <c r="LL217" s="232"/>
      <c r="LM217" s="12">
        <v>150</v>
      </c>
      <c r="LN217" s="69"/>
      <c r="LO217" s="70"/>
      <c r="MD217" s="273"/>
    </row>
    <row r="218" spans="2:342" ht="12.75" customHeight="1" x14ac:dyDescent="0.2">
      <c r="B218" s="12">
        <v>151</v>
      </c>
      <c r="C218" s="69">
        <v>6.0950290000000003</v>
      </c>
      <c r="D218" s="70">
        <v>7.0480460000000003</v>
      </c>
      <c r="E218" s="432"/>
      <c r="F218" s="72">
        <f t="shared" si="0"/>
        <v>0.30002400000000051</v>
      </c>
      <c r="G218" s="67"/>
      <c r="H218" s="67"/>
      <c r="I218" s="67"/>
      <c r="J218" s="67"/>
      <c r="K218" s="67"/>
      <c r="L218" s="67"/>
      <c r="M218" s="67"/>
      <c r="N218" s="67"/>
      <c r="O218" s="67"/>
      <c r="P218" s="67"/>
      <c r="Q218" s="67"/>
      <c r="R218" s="67"/>
      <c r="S218" s="220"/>
      <c r="T218" s="385"/>
      <c r="U218" s="232"/>
      <c r="V218" s="12">
        <v>151</v>
      </c>
      <c r="W218" s="69"/>
      <c r="X218" s="70"/>
      <c r="Y218"/>
      <c r="Z218"/>
      <c r="AA218"/>
      <c r="AB218"/>
      <c r="AC218"/>
      <c r="AD218"/>
      <c r="AE218"/>
      <c r="AF218"/>
      <c r="AG218"/>
      <c r="AH218"/>
      <c r="AI218"/>
      <c r="AJ218"/>
      <c r="AK218"/>
      <c r="AL218"/>
      <c r="AM218" s="220"/>
      <c r="AN218" s="417"/>
      <c r="AP218" s="12">
        <v>151</v>
      </c>
      <c r="AQ218" s="69">
        <v>13.41442</v>
      </c>
      <c r="AR218" s="70">
        <v>4.5578139999999996</v>
      </c>
      <c r="AS218" s="432"/>
      <c r="AT218" s="574">
        <f t="shared" si="1"/>
        <v>2.4095999999999229E-2</v>
      </c>
      <c r="AU218" s="67"/>
      <c r="AV218" s="8"/>
      <c r="AW218" s="8"/>
      <c r="AX218" s="8"/>
      <c r="AY218" s="8"/>
      <c r="AZ218" s="8"/>
      <c r="BA218" s="8"/>
      <c r="BB218" s="8"/>
      <c r="BC218" s="8"/>
      <c r="BD218" s="8"/>
      <c r="BE218" s="8"/>
      <c r="BF218" s="8"/>
      <c r="BG218" s="8"/>
      <c r="BH218" s="8"/>
      <c r="BJ218" s="273"/>
      <c r="BK218" s="385"/>
      <c r="BM218" s="12">
        <v>151</v>
      </c>
      <c r="BN218" s="69">
        <v>16.558529999999998</v>
      </c>
      <c r="BO218" s="70">
        <v>5.0877280000000003</v>
      </c>
      <c r="CD218" s="273"/>
      <c r="CE218" s="385"/>
      <c r="CG218" s="12">
        <v>151</v>
      </c>
      <c r="CH218" s="69">
        <v>17.01605</v>
      </c>
      <c r="CI218" s="70">
        <v>5.0678780000000003</v>
      </c>
      <c r="CX218" s="273"/>
      <c r="CY218" s="385"/>
      <c r="CZ218" s="232"/>
      <c r="DA218" s="12">
        <v>151</v>
      </c>
      <c r="DB218" s="69">
        <v>10.337999999999999</v>
      </c>
      <c r="DC218" s="70">
        <v>6.2740109999999998</v>
      </c>
      <c r="DR218" s="273"/>
      <c r="DS218" s="385"/>
      <c r="DT218" s="232"/>
      <c r="DU218" s="12">
        <v>151</v>
      </c>
      <c r="DV218" s="69">
        <v>17.8355</v>
      </c>
      <c r="DW218" s="70">
        <v>5.4438940000000002</v>
      </c>
      <c r="EL218" s="273"/>
      <c r="EM218" s="385"/>
      <c r="EN218" s="232"/>
      <c r="EO218" s="12">
        <v>151</v>
      </c>
      <c r="EP218" s="69">
        <v>13.41442</v>
      </c>
      <c r="EQ218" s="70">
        <v>4.5578139999999996</v>
      </c>
      <c r="FF218" s="273"/>
      <c r="FG218" s="385"/>
      <c r="FH218" s="232"/>
      <c r="FI218" s="12">
        <v>151</v>
      </c>
      <c r="FJ218" s="69">
        <v>13.950959999999998</v>
      </c>
      <c r="FK218" s="70">
        <v>8.9479170000000003</v>
      </c>
      <c r="FZ218" s="273"/>
      <c r="GA218" s="385"/>
      <c r="GB218" s="232"/>
      <c r="GC218" s="12">
        <v>151</v>
      </c>
      <c r="GD218" s="69">
        <v>20.379180000000002</v>
      </c>
      <c r="GE218" s="70">
        <v>6.9758800000000001</v>
      </c>
      <c r="GT218" s="273"/>
      <c r="GU218" s="385"/>
      <c r="GV218" s="232"/>
      <c r="GW218" s="12">
        <v>151</v>
      </c>
      <c r="GX218" s="69">
        <v>11.376860000000001</v>
      </c>
      <c r="GY218" s="70">
        <v>3.603872</v>
      </c>
      <c r="HN218" s="273"/>
      <c r="HO218" s="385"/>
      <c r="HP218" s="232"/>
      <c r="HQ218" s="12">
        <v>151</v>
      </c>
      <c r="HR218" s="69">
        <v>18.822599999999998</v>
      </c>
      <c r="HS218" s="70">
        <v>5.0616599999999998</v>
      </c>
      <c r="IH218" s="273"/>
      <c r="II218" s="385"/>
      <c r="IJ218" s="232"/>
      <c r="IK218" s="12">
        <v>151</v>
      </c>
      <c r="IL218" s="69">
        <v>10.27403</v>
      </c>
      <c r="IM218" s="70">
        <v>5.8759329999999999</v>
      </c>
      <c r="JB218" s="273"/>
      <c r="JC218" s="385"/>
      <c r="JD218" s="232"/>
      <c r="JE218" s="12">
        <v>151</v>
      </c>
      <c r="JF218" s="69"/>
      <c r="JG218" s="70"/>
      <c r="JV218" s="273"/>
      <c r="JW218" s="385"/>
      <c r="JX218" s="232"/>
      <c r="JY218" s="12">
        <v>151</v>
      </c>
      <c r="JZ218" s="69"/>
      <c r="KA218" s="70"/>
      <c r="KP218" s="273"/>
      <c r="KQ218" s="385"/>
      <c r="KR218" s="232"/>
      <c r="KS218" s="12">
        <v>151</v>
      </c>
      <c r="KT218" s="69"/>
      <c r="KU218" s="70"/>
      <c r="LJ218" s="273"/>
      <c r="LK218" s="385"/>
      <c r="LL218" s="232"/>
      <c r="LM218" s="12">
        <v>151</v>
      </c>
      <c r="LN218" s="69"/>
      <c r="LO218" s="70"/>
      <c r="MD218" s="273"/>
    </row>
    <row r="219" spans="2:342" ht="12.75" customHeight="1" x14ac:dyDescent="0.2">
      <c r="B219" s="12">
        <v>152</v>
      </c>
      <c r="C219" s="69">
        <v>6.1163109999999996</v>
      </c>
      <c r="D219" s="70">
        <v>7.3480699999999999</v>
      </c>
      <c r="E219" s="432"/>
      <c r="F219" s="72">
        <f t="shared" si="0"/>
        <v>0.30002399999999962</v>
      </c>
      <c r="G219" s="67"/>
      <c r="H219" s="67"/>
      <c r="I219" s="67"/>
      <c r="J219" s="67"/>
      <c r="K219" s="67"/>
      <c r="L219" s="67"/>
      <c r="M219" s="67"/>
      <c r="N219" s="67"/>
      <c r="O219" s="67"/>
      <c r="P219" s="67"/>
      <c r="Q219" s="67"/>
      <c r="R219" s="67"/>
      <c r="S219" s="220"/>
      <c r="T219" s="385"/>
      <c r="U219" s="232"/>
      <c r="V219" s="12">
        <v>152</v>
      </c>
      <c r="W219" s="69"/>
      <c r="X219" s="70"/>
      <c r="Y219"/>
      <c r="Z219"/>
      <c r="AA219"/>
      <c r="AB219"/>
      <c r="AC219"/>
      <c r="AD219"/>
      <c r="AE219"/>
      <c r="AF219"/>
      <c r="AG219"/>
      <c r="AH219"/>
      <c r="AI219"/>
      <c r="AJ219"/>
      <c r="AK219"/>
      <c r="AL219"/>
      <c r="AM219" s="220"/>
      <c r="AN219" s="417"/>
      <c r="AP219" s="12">
        <v>152</v>
      </c>
      <c r="AQ219" s="69">
        <v>13.50389</v>
      </c>
      <c r="AR219" s="70">
        <v>4.5818490000000001</v>
      </c>
      <c r="AS219" s="432"/>
      <c r="AT219" s="574">
        <f t="shared" si="1"/>
        <v>2.4035000000000473E-2</v>
      </c>
      <c r="AU219" s="67"/>
      <c r="AV219" s="8"/>
      <c r="AW219" s="8"/>
      <c r="AX219" s="8"/>
      <c r="AY219" s="8"/>
      <c r="AZ219" s="8"/>
      <c r="BA219" s="8"/>
      <c r="BB219" s="8"/>
      <c r="BC219" s="8"/>
      <c r="BD219" s="8"/>
      <c r="BE219" s="8"/>
      <c r="BF219" s="8"/>
      <c r="BG219" s="8"/>
      <c r="BH219" s="8"/>
      <c r="BJ219" s="273"/>
      <c r="BK219" s="385"/>
      <c r="BM219" s="12">
        <v>152</v>
      </c>
      <c r="BN219" s="69">
        <v>16.656290000000002</v>
      </c>
      <c r="BO219" s="70">
        <v>5.1157690000000002</v>
      </c>
      <c r="CD219" s="273"/>
      <c r="CE219" s="385"/>
      <c r="CG219" s="12">
        <v>152</v>
      </c>
      <c r="CH219" s="69">
        <v>17.119299999999999</v>
      </c>
      <c r="CI219" s="70">
        <v>5.0998650000000003</v>
      </c>
      <c r="CX219" s="273"/>
      <c r="CY219" s="385"/>
      <c r="CZ219" s="232"/>
      <c r="DA219" s="12">
        <v>152</v>
      </c>
      <c r="DB219" s="69">
        <v>10.408629999999999</v>
      </c>
      <c r="DC219" s="70">
        <v>6.3139510000000003</v>
      </c>
      <c r="DR219" s="273"/>
      <c r="DS219" s="385"/>
      <c r="DT219" s="232"/>
      <c r="DU219" s="12">
        <v>152</v>
      </c>
      <c r="DV219" s="69">
        <v>17.961970000000001</v>
      </c>
      <c r="DW219" s="70">
        <v>5.4718749999999998</v>
      </c>
      <c r="EL219" s="273"/>
      <c r="EM219" s="385"/>
      <c r="EN219" s="232"/>
      <c r="EO219" s="12">
        <v>152</v>
      </c>
      <c r="EP219" s="69">
        <v>13.50389</v>
      </c>
      <c r="EQ219" s="70">
        <v>4.5818490000000001</v>
      </c>
      <c r="FF219" s="273"/>
      <c r="FG219" s="385"/>
      <c r="FH219" s="232"/>
      <c r="FI219" s="12">
        <v>152</v>
      </c>
      <c r="FJ219" s="69">
        <v>14.04227</v>
      </c>
      <c r="FK219" s="70">
        <v>8.9898900000000008</v>
      </c>
      <c r="FZ219" s="273"/>
      <c r="GA219" s="385"/>
      <c r="GB219" s="232"/>
      <c r="GC219" s="12">
        <v>152</v>
      </c>
      <c r="GD219" s="69">
        <v>20.532790000000002</v>
      </c>
      <c r="GE219" s="70">
        <v>7.0359090000000002</v>
      </c>
      <c r="GT219" s="273"/>
      <c r="GU219" s="385"/>
      <c r="GV219" s="232"/>
      <c r="GW219" s="12">
        <v>152</v>
      </c>
      <c r="GX219" s="69">
        <v>11.45276</v>
      </c>
      <c r="GY219" s="70">
        <v>3.623901</v>
      </c>
      <c r="HN219" s="273"/>
      <c r="HO219" s="385"/>
      <c r="HP219" s="232"/>
      <c r="HQ219" s="12">
        <v>152</v>
      </c>
      <c r="HR219" s="69">
        <v>18.958020000000001</v>
      </c>
      <c r="HS219" s="70">
        <v>5.0856349999999999</v>
      </c>
      <c r="IH219" s="273"/>
      <c r="II219" s="385"/>
      <c r="IJ219" s="232"/>
      <c r="IK219" s="12">
        <v>152</v>
      </c>
      <c r="IL219" s="69">
        <v>10.354100000000001</v>
      </c>
      <c r="IM219" s="70">
        <v>5.9158720000000002</v>
      </c>
      <c r="JB219" s="273"/>
      <c r="JC219" s="385"/>
      <c r="JD219" s="232"/>
      <c r="JE219" s="12">
        <v>152</v>
      </c>
      <c r="JF219" s="69"/>
      <c r="JG219" s="70"/>
      <c r="JV219" s="273"/>
      <c r="JW219" s="385"/>
      <c r="JX219" s="232"/>
      <c r="JY219" s="12">
        <v>152</v>
      </c>
      <c r="JZ219" s="69"/>
      <c r="KA219" s="70"/>
      <c r="KP219" s="273"/>
      <c r="KQ219" s="385"/>
      <c r="KR219" s="232"/>
      <c r="KS219" s="12">
        <v>152</v>
      </c>
      <c r="KT219" s="69"/>
      <c r="KU219" s="70"/>
      <c r="LJ219" s="273"/>
      <c r="LK219" s="385"/>
      <c r="LL219" s="232"/>
      <c r="LM219" s="12">
        <v>152</v>
      </c>
      <c r="LN219" s="69"/>
      <c r="LO219" s="70"/>
      <c r="MD219" s="273"/>
    </row>
    <row r="220" spans="2:342" ht="12.75" customHeight="1" x14ac:dyDescent="0.2">
      <c r="B220" s="12">
        <v>153</v>
      </c>
      <c r="C220" s="69">
        <v>6.1386789999999998</v>
      </c>
      <c r="D220" s="70">
        <v>7.6480940000000004</v>
      </c>
      <c r="E220" s="432"/>
      <c r="F220" s="72">
        <f t="shared" si="0"/>
        <v>0.30002400000000051</v>
      </c>
      <c r="G220" s="67"/>
      <c r="H220" s="67"/>
      <c r="I220" s="67"/>
      <c r="J220" s="67"/>
      <c r="K220" s="67"/>
      <c r="L220" s="67"/>
      <c r="M220" s="67"/>
      <c r="N220" s="67"/>
      <c r="O220" s="67"/>
      <c r="P220" s="67"/>
      <c r="Q220" s="67"/>
      <c r="R220" s="67"/>
      <c r="S220" s="220"/>
      <c r="T220" s="385"/>
      <c r="U220" s="232"/>
      <c r="V220" s="12">
        <v>153</v>
      </c>
      <c r="W220" s="69"/>
      <c r="X220" s="70"/>
      <c r="Y220"/>
      <c r="Z220"/>
      <c r="AA220"/>
      <c r="AB220"/>
      <c r="AC220"/>
      <c r="AD220"/>
      <c r="AE220"/>
      <c r="AF220"/>
      <c r="AG220"/>
      <c r="AH220"/>
      <c r="AI220"/>
      <c r="AJ220"/>
      <c r="AK220"/>
      <c r="AL220"/>
      <c r="AM220" s="220"/>
      <c r="AN220" s="417"/>
      <c r="AP220" s="12">
        <v>153</v>
      </c>
      <c r="AQ220" s="69">
        <v>13.593959999999999</v>
      </c>
      <c r="AR220" s="70">
        <v>4.605944</v>
      </c>
      <c r="AS220" s="432"/>
      <c r="AT220" s="574">
        <f t="shared" si="1"/>
        <v>2.4094999999999978E-2</v>
      </c>
      <c r="AU220" s="67"/>
      <c r="AV220" s="8"/>
      <c r="AW220" s="8"/>
      <c r="AX220" s="8"/>
      <c r="AY220" s="8"/>
      <c r="AZ220" s="8"/>
      <c r="BA220" s="8"/>
      <c r="BB220" s="8"/>
      <c r="BC220" s="8"/>
      <c r="BD220" s="8"/>
      <c r="BE220" s="8"/>
      <c r="BF220" s="8"/>
      <c r="BG220" s="8"/>
      <c r="BH220" s="8"/>
      <c r="BJ220" s="273"/>
      <c r="BK220" s="385"/>
      <c r="BM220" s="12">
        <v>153</v>
      </c>
      <c r="BN220" s="69">
        <v>16.754300000000001</v>
      </c>
      <c r="BO220" s="70">
        <v>5.1436909999999996</v>
      </c>
      <c r="CD220" s="273"/>
      <c r="CE220" s="385"/>
      <c r="CG220" s="12">
        <v>153</v>
      </c>
      <c r="CH220" s="69">
        <v>17.223189999999999</v>
      </c>
      <c r="CI220" s="70">
        <v>5.1318520000000003</v>
      </c>
      <c r="CX220" s="273"/>
      <c r="CY220" s="385"/>
      <c r="CZ220" s="232"/>
      <c r="DA220" s="12">
        <v>153</v>
      </c>
      <c r="DB220" s="69">
        <v>10.47861</v>
      </c>
      <c r="DC220" s="70">
        <v>6.3538899999999998</v>
      </c>
      <c r="DR220" s="273"/>
      <c r="DS220" s="385"/>
      <c r="DT220" s="232"/>
      <c r="DU220" s="12">
        <v>153</v>
      </c>
      <c r="DV220" s="69">
        <v>18.088560000000001</v>
      </c>
      <c r="DW220" s="70">
        <v>5.4999169999999999</v>
      </c>
      <c r="EL220" s="273"/>
      <c r="EM220" s="385"/>
      <c r="EN220" s="232"/>
      <c r="EO220" s="12">
        <v>153</v>
      </c>
      <c r="EP220" s="69">
        <v>13.593959999999999</v>
      </c>
      <c r="EQ220" s="70">
        <v>4.605944</v>
      </c>
      <c r="FF220" s="273"/>
      <c r="FG220" s="385"/>
      <c r="FH220" s="232"/>
      <c r="FI220" s="12">
        <v>153</v>
      </c>
      <c r="FJ220" s="69">
        <v>14.135339999999999</v>
      </c>
      <c r="FK220" s="70">
        <v>9.0319219999999998</v>
      </c>
      <c r="FZ220" s="273"/>
      <c r="GA220" s="385"/>
      <c r="GB220" s="232"/>
      <c r="GC220" s="12">
        <v>153</v>
      </c>
      <c r="GD220" s="69">
        <v>20.684750000000001</v>
      </c>
      <c r="GE220" s="70">
        <v>7.0959380000000003</v>
      </c>
      <c r="GT220" s="273"/>
      <c r="GU220" s="385"/>
      <c r="GV220" s="232"/>
      <c r="GW220" s="12">
        <v>153</v>
      </c>
      <c r="GX220" s="69">
        <v>11.52895</v>
      </c>
      <c r="GY220" s="70">
        <v>3.6439309999999998</v>
      </c>
      <c r="HN220" s="273"/>
      <c r="HO220" s="385"/>
      <c r="HP220" s="232"/>
      <c r="HQ220" s="12">
        <v>153</v>
      </c>
      <c r="HR220" s="69">
        <v>19.09301</v>
      </c>
      <c r="HS220" s="70">
        <v>5.1097299999999999</v>
      </c>
      <c r="IH220" s="273"/>
      <c r="II220" s="385"/>
      <c r="IJ220" s="232"/>
      <c r="IK220" s="12">
        <v>153</v>
      </c>
      <c r="IL220" s="69">
        <v>10.43314</v>
      </c>
      <c r="IM220" s="70">
        <v>5.9558710000000001</v>
      </c>
      <c r="JB220" s="273"/>
      <c r="JC220" s="385"/>
      <c r="JD220" s="232"/>
      <c r="JE220" s="12">
        <v>153</v>
      </c>
      <c r="JF220" s="69"/>
      <c r="JG220" s="70"/>
      <c r="JV220" s="273"/>
      <c r="JW220" s="385"/>
      <c r="JX220" s="232"/>
      <c r="JY220" s="12">
        <v>153</v>
      </c>
      <c r="JZ220" s="69"/>
      <c r="KA220" s="70"/>
      <c r="KP220" s="273"/>
      <c r="KQ220" s="385"/>
      <c r="KR220" s="232"/>
      <c r="KS220" s="12">
        <v>153</v>
      </c>
      <c r="KT220" s="69"/>
      <c r="KU220" s="70"/>
      <c r="LJ220" s="273"/>
      <c r="LK220" s="385"/>
      <c r="LL220" s="232"/>
      <c r="LM220" s="12">
        <v>153</v>
      </c>
      <c r="LN220" s="69"/>
      <c r="LO220" s="70"/>
      <c r="MD220" s="273"/>
    </row>
    <row r="221" spans="2:342" ht="12.75" customHeight="1" x14ac:dyDescent="0.2">
      <c r="B221" s="12">
        <v>154</v>
      </c>
      <c r="C221" s="69">
        <v>6.1599399999999997</v>
      </c>
      <c r="D221" s="70">
        <v>7.9479980000000001</v>
      </c>
      <c r="E221" s="432"/>
      <c r="F221" s="72">
        <f t="shared" si="0"/>
        <v>0.29990399999999973</v>
      </c>
      <c r="G221" s="67"/>
      <c r="H221" s="67"/>
      <c r="I221" s="67"/>
      <c r="J221" s="67"/>
      <c r="K221" s="67"/>
      <c r="L221" s="67"/>
      <c r="M221" s="67"/>
      <c r="N221" s="67"/>
      <c r="O221" s="67"/>
      <c r="P221" s="67"/>
      <c r="Q221" s="67"/>
      <c r="R221" s="67"/>
      <c r="S221" s="220"/>
      <c r="T221" s="385"/>
      <c r="U221" s="232"/>
      <c r="V221" s="12">
        <v>154</v>
      </c>
      <c r="W221" s="69"/>
      <c r="X221" s="70"/>
      <c r="Y221"/>
      <c r="Z221"/>
      <c r="AA221"/>
      <c r="AB221"/>
      <c r="AC221"/>
      <c r="AD221"/>
      <c r="AE221"/>
      <c r="AF221"/>
      <c r="AG221"/>
      <c r="AH221"/>
      <c r="AI221"/>
      <c r="AJ221"/>
      <c r="AK221"/>
      <c r="AL221"/>
      <c r="AM221" s="220"/>
      <c r="AN221" s="417"/>
      <c r="AP221" s="12">
        <v>154</v>
      </c>
      <c r="AQ221" s="69">
        <v>13.68356</v>
      </c>
      <c r="AR221" s="70">
        <v>4.6299200000000003</v>
      </c>
      <c r="AS221" s="432"/>
      <c r="AT221" s="574">
        <f t="shared" si="1"/>
        <v>2.3976000000000219E-2</v>
      </c>
      <c r="AU221" s="67"/>
      <c r="AV221" s="8"/>
      <c r="AW221" s="8"/>
      <c r="AX221" s="8"/>
      <c r="AY221" s="8"/>
      <c r="AZ221" s="8"/>
      <c r="BA221" s="8"/>
      <c r="BB221" s="8"/>
      <c r="BC221" s="8"/>
      <c r="BD221" s="8"/>
      <c r="BE221" s="8"/>
      <c r="BF221" s="8"/>
      <c r="BG221" s="8"/>
      <c r="BH221" s="8"/>
      <c r="BJ221" s="273"/>
      <c r="BK221" s="385"/>
      <c r="BM221" s="12">
        <v>154</v>
      </c>
      <c r="BN221" s="69">
        <v>16.851230000000001</v>
      </c>
      <c r="BO221" s="70">
        <v>5.1717919999999999</v>
      </c>
      <c r="CD221" s="273"/>
      <c r="CE221" s="385"/>
      <c r="CG221" s="12">
        <v>154</v>
      </c>
      <c r="CH221" s="69">
        <v>17.32545</v>
      </c>
      <c r="CI221" s="70">
        <v>5.1638999999999999</v>
      </c>
      <c r="CX221" s="273"/>
      <c r="CY221" s="385"/>
      <c r="CZ221" s="232"/>
      <c r="DA221" s="12">
        <v>154</v>
      </c>
      <c r="DB221" s="69">
        <v>10.5471</v>
      </c>
      <c r="DC221" s="70">
        <v>6.3939490000000001</v>
      </c>
      <c r="DR221" s="273"/>
      <c r="DS221" s="385"/>
      <c r="DT221" s="232"/>
      <c r="DU221" s="12">
        <v>154</v>
      </c>
      <c r="DV221" s="69">
        <v>18.215009999999999</v>
      </c>
      <c r="DW221" s="70">
        <v>5.5278980000000004</v>
      </c>
      <c r="EL221" s="273"/>
      <c r="EM221" s="385"/>
      <c r="EN221" s="232"/>
      <c r="EO221" s="12">
        <v>154</v>
      </c>
      <c r="EP221" s="69">
        <v>13.68356</v>
      </c>
      <c r="EQ221" s="70">
        <v>4.6299200000000003</v>
      </c>
      <c r="FF221" s="273"/>
      <c r="FG221" s="385"/>
      <c r="FH221" s="232"/>
      <c r="FI221" s="12">
        <v>154</v>
      </c>
      <c r="FJ221" s="69">
        <v>14.227319999999999</v>
      </c>
      <c r="FK221" s="70">
        <v>9.0738939999999992</v>
      </c>
      <c r="FZ221" s="273"/>
      <c r="GA221" s="385"/>
      <c r="GB221" s="232"/>
      <c r="GC221" s="12">
        <v>154</v>
      </c>
      <c r="GD221" s="69">
        <v>20.832750000000001</v>
      </c>
      <c r="GE221" s="70">
        <v>7.1559059999999999</v>
      </c>
      <c r="GT221" s="273"/>
      <c r="GU221" s="385"/>
      <c r="GV221" s="232"/>
      <c r="GW221" s="12">
        <v>154</v>
      </c>
      <c r="GX221" s="69">
        <v>11.604100000000001</v>
      </c>
      <c r="GY221" s="70">
        <v>3.6638410000000001</v>
      </c>
      <c r="HN221" s="273"/>
      <c r="HO221" s="385"/>
      <c r="HP221" s="232"/>
      <c r="HQ221" s="12">
        <v>154</v>
      </c>
      <c r="HR221" s="69">
        <v>19.22691</v>
      </c>
      <c r="HS221" s="70">
        <v>5.1337659999999996</v>
      </c>
      <c r="IH221" s="273"/>
      <c r="II221" s="385"/>
      <c r="IJ221" s="232"/>
      <c r="IK221" s="12">
        <v>154</v>
      </c>
      <c r="IL221" s="69">
        <v>10.51024</v>
      </c>
      <c r="IM221" s="70">
        <v>5.99587</v>
      </c>
      <c r="JB221" s="273"/>
      <c r="JC221" s="385"/>
      <c r="JD221" s="232"/>
      <c r="JE221" s="12">
        <v>154</v>
      </c>
      <c r="JF221" s="69"/>
      <c r="JG221" s="70"/>
      <c r="JV221" s="273"/>
      <c r="JW221" s="385"/>
      <c r="JX221" s="232"/>
      <c r="JY221" s="12">
        <v>154</v>
      </c>
      <c r="JZ221" s="69"/>
      <c r="KA221" s="70"/>
      <c r="KP221" s="273"/>
      <c r="KQ221" s="385"/>
      <c r="KR221" s="232"/>
      <c r="KS221" s="12">
        <v>154</v>
      </c>
      <c r="KT221" s="69"/>
      <c r="KU221" s="70"/>
      <c r="LJ221" s="273"/>
      <c r="LK221" s="385"/>
      <c r="LL221" s="232"/>
      <c r="LM221" s="12">
        <v>154</v>
      </c>
      <c r="LN221" s="69"/>
      <c r="LO221" s="70"/>
      <c r="MD221" s="273"/>
    </row>
    <row r="222" spans="2:342" ht="12.75" customHeight="1" x14ac:dyDescent="0.2">
      <c r="B222" s="12">
        <v>155</v>
      </c>
      <c r="C222" s="69">
        <v>6.1797599999999999</v>
      </c>
      <c r="D222" s="70">
        <v>8.2481410000000004</v>
      </c>
      <c r="E222" s="432"/>
      <c r="F222" s="72">
        <f t="shared" si="0"/>
        <v>0.30014300000000027</v>
      </c>
      <c r="G222" s="67"/>
      <c r="H222" s="67"/>
      <c r="I222" s="67"/>
      <c r="J222" s="67"/>
      <c r="K222" s="67"/>
      <c r="L222" s="67"/>
      <c r="M222" s="67"/>
      <c r="N222" s="67"/>
      <c r="O222" s="67"/>
      <c r="P222" s="67"/>
      <c r="Q222" s="67"/>
      <c r="R222" s="67"/>
      <c r="S222" s="220"/>
      <c r="T222" s="385"/>
      <c r="U222" s="232"/>
      <c r="V222" s="12">
        <v>155</v>
      </c>
      <c r="W222" s="69"/>
      <c r="X222" s="70"/>
      <c r="Y222"/>
      <c r="Z222"/>
      <c r="AA222"/>
      <c r="AB222"/>
      <c r="AC222"/>
      <c r="AD222"/>
      <c r="AE222"/>
      <c r="AF222"/>
      <c r="AG222"/>
      <c r="AH222"/>
      <c r="AI222"/>
      <c r="AJ222"/>
      <c r="AK222"/>
      <c r="AL222"/>
      <c r="AM222" s="220"/>
      <c r="AN222" s="417"/>
      <c r="AP222" s="12">
        <v>155</v>
      </c>
      <c r="AQ222" s="69">
        <v>13.772</v>
      </c>
      <c r="AR222" s="70">
        <v>4.6538950000000003</v>
      </c>
      <c r="AS222" s="432"/>
      <c r="AT222" s="574">
        <f t="shared" si="1"/>
        <v>2.397500000000008E-2</v>
      </c>
      <c r="AU222" s="67"/>
      <c r="AV222" s="8"/>
      <c r="AW222" s="8"/>
      <c r="AX222" s="8"/>
      <c r="AY222" s="8"/>
      <c r="AZ222" s="8"/>
      <c r="BA222" s="8"/>
      <c r="BB222" s="8"/>
      <c r="BC222" s="8"/>
      <c r="BD222" s="8"/>
      <c r="BE222" s="8"/>
      <c r="BF222" s="8"/>
      <c r="BG222" s="8"/>
      <c r="BH222" s="8"/>
      <c r="BJ222" s="273"/>
      <c r="BK222" s="385"/>
      <c r="BM222" s="12">
        <v>155</v>
      </c>
      <c r="BN222" s="69">
        <v>16.948180000000001</v>
      </c>
      <c r="BO222" s="70">
        <v>5.1997730000000004</v>
      </c>
      <c r="CD222" s="273"/>
      <c r="CE222" s="385"/>
      <c r="CG222" s="12">
        <v>155</v>
      </c>
      <c r="CH222" s="69">
        <v>17.427790000000002</v>
      </c>
      <c r="CI222" s="70">
        <v>5.1957680000000002</v>
      </c>
      <c r="CX222" s="273"/>
      <c r="CY222" s="385"/>
      <c r="CZ222" s="232"/>
      <c r="DA222" s="12">
        <v>155</v>
      </c>
      <c r="DB222" s="69">
        <v>10.617389999999999</v>
      </c>
      <c r="DC222" s="70">
        <v>6.4338879999999996</v>
      </c>
      <c r="DR222" s="273"/>
      <c r="DS222" s="385"/>
      <c r="DT222" s="232"/>
      <c r="DU222" s="12">
        <v>155</v>
      </c>
      <c r="DV222" s="69">
        <v>18.340709999999998</v>
      </c>
      <c r="DW222" s="70">
        <v>5.5558199999999998</v>
      </c>
      <c r="EL222" s="273"/>
      <c r="EM222" s="385"/>
      <c r="EN222" s="232"/>
      <c r="EO222" s="12">
        <v>155</v>
      </c>
      <c r="EP222" s="69">
        <v>13.772</v>
      </c>
      <c r="EQ222" s="70">
        <v>4.6538950000000003</v>
      </c>
      <c r="FF222" s="273"/>
      <c r="FG222" s="385"/>
      <c r="FH222" s="232"/>
      <c r="FI222" s="12">
        <v>155</v>
      </c>
      <c r="FJ222" s="69">
        <v>14.31986</v>
      </c>
      <c r="FK222" s="70">
        <v>9.115926</v>
      </c>
      <c r="FZ222" s="273"/>
      <c r="GA222" s="385"/>
      <c r="GB222" s="232"/>
      <c r="GC222" s="12">
        <v>155</v>
      </c>
      <c r="GD222" s="69">
        <v>20.978960000000001</v>
      </c>
      <c r="GE222" s="70">
        <v>7.2158749999999996</v>
      </c>
      <c r="GT222" s="273"/>
      <c r="GU222" s="385"/>
      <c r="GV222" s="232"/>
      <c r="GW222" s="12">
        <v>155</v>
      </c>
      <c r="GX222" s="69">
        <v>11.67896</v>
      </c>
      <c r="GY222" s="70">
        <v>3.6838109999999999</v>
      </c>
      <c r="HN222" s="273"/>
      <c r="HO222" s="385"/>
      <c r="HP222" s="232"/>
      <c r="HQ222" s="12">
        <v>155</v>
      </c>
      <c r="HR222" s="69">
        <v>19.36027</v>
      </c>
      <c r="HS222" s="70">
        <v>5.1578010000000001</v>
      </c>
      <c r="IH222" s="273"/>
      <c r="II222" s="385"/>
      <c r="IJ222" s="232"/>
      <c r="IK222" s="12">
        <v>155</v>
      </c>
      <c r="IL222" s="69">
        <v>10.588659999999999</v>
      </c>
      <c r="IM222" s="70">
        <v>6.0359299999999996</v>
      </c>
      <c r="JB222" s="273"/>
      <c r="JC222" s="385"/>
      <c r="JD222" s="232"/>
      <c r="JE222" s="12">
        <v>155</v>
      </c>
      <c r="JF222" s="69"/>
      <c r="JG222" s="70"/>
      <c r="JV222" s="273"/>
      <c r="JW222" s="385"/>
      <c r="JX222" s="232"/>
      <c r="JY222" s="12">
        <v>155</v>
      </c>
      <c r="JZ222" s="69"/>
      <c r="KA222" s="70"/>
      <c r="KP222" s="273"/>
      <c r="KQ222" s="385"/>
      <c r="KR222" s="232"/>
      <c r="KS222" s="12">
        <v>155</v>
      </c>
      <c r="KT222" s="69"/>
      <c r="KU222" s="70"/>
      <c r="LJ222" s="273"/>
      <c r="LK222" s="385"/>
      <c r="LL222" s="232"/>
      <c r="LM222" s="12">
        <v>155</v>
      </c>
      <c r="LN222" s="69"/>
      <c r="LO222" s="70"/>
      <c r="MD222" s="273"/>
    </row>
    <row r="223" spans="2:342" ht="12.75" customHeight="1" x14ac:dyDescent="0.2">
      <c r="B223" s="12">
        <v>156</v>
      </c>
      <c r="C223" s="69">
        <v>6.1989669999999997</v>
      </c>
      <c r="D223" s="70">
        <v>8.5482239999999994</v>
      </c>
      <c r="E223" s="432"/>
      <c r="F223" s="72">
        <f t="shared" si="0"/>
        <v>0.30008299999999899</v>
      </c>
      <c r="G223" s="67"/>
      <c r="H223" s="67"/>
      <c r="I223" s="67"/>
      <c r="J223" s="67"/>
      <c r="K223" s="67"/>
      <c r="L223" s="67"/>
      <c r="M223" s="67"/>
      <c r="N223" s="67"/>
      <c r="O223" s="67"/>
      <c r="P223" s="67"/>
      <c r="Q223" s="67"/>
      <c r="R223" s="67"/>
      <c r="S223" s="220"/>
      <c r="T223" s="385"/>
      <c r="U223" s="232"/>
      <c r="V223" s="12">
        <v>156</v>
      </c>
      <c r="W223" s="69"/>
      <c r="X223" s="70"/>
      <c r="Y223"/>
      <c r="Z223"/>
      <c r="AA223"/>
      <c r="AB223"/>
      <c r="AC223"/>
      <c r="AD223"/>
      <c r="AE223"/>
      <c r="AF223"/>
      <c r="AG223"/>
      <c r="AH223"/>
      <c r="AI223"/>
      <c r="AJ223"/>
      <c r="AK223"/>
      <c r="AL223"/>
      <c r="AM223" s="220"/>
      <c r="AN223" s="417"/>
      <c r="AP223" s="12">
        <v>156</v>
      </c>
      <c r="AQ223" s="69">
        <v>13.86093</v>
      </c>
      <c r="AR223" s="70">
        <v>4.6779310000000001</v>
      </c>
      <c r="AS223" s="432"/>
      <c r="AT223" s="574">
        <f t="shared" si="1"/>
        <v>2.4035999999999724E-2</v>
      </c>
      <c r="AU223" s="67"/>
      <c r="AV223" s="8"/>
      <c r="AW223" s="8"/>
      <c r="AX223" s="8"/>
      <c r="AY223" s="8"/>
      <c r="AZ223" s="8"/>
      <c r="BA223" s="8"/>
      <c r="BB223" s="8"/>
      <c r="BC223" s="8"/>
      <c r="BD223" s="8"/>
      <c r="BE223" s="8"/>
      <c r="BF223" s="8"/>
      <c r="BG223" s="8"/>
      <c r="BH223" s="8"/>
      <c r="BJ223" s="273"/>
      <c r="BK223" s="385"/>
      <c r="BM223" s="12">
        <v>156</v>
      </c>
      <c r="BN223" s="69">
        <v>17.043240000000001</v>
      </c>
      <c r="BO223" s="70">
        <v>5.2278739999999999</v>
      </c>
      <c r="CD223" s="273"/>
      <c r="CE223" s="385"/>
      <c r="CG223" s="12">
        <v>156</v>
      </c>
      <c r="CH223" s="69">
        <v>17.529229999999998</v>
      </c>
      <c r="CI223" s="70">
        <v>5.2278149999999997</v>
      </c>
      <c r="CX223" s="273"/>
      <c r="CY223" s="385"/>
      <c r="CZ223" s="232"/>
      <c r="DA223" s="12">
        <v>156</v>
      </c>
      <c r="DB223" s="69">
        <v>10.686120000000001</v>
      </c>
      <c r="DC223" s="70">
        <v>6.4739469999999999</v>
      </c>
      <c r="DR223" s="273"/>
      <c r="DS223" s="385"/>
      <c r="DT223" s="232"/>
      <c r="DU223" s="12">
        <v>156</v>
      </c>
      <c r="DV223" s="69">
        <v>18.467009999999998</v>
      </c>
      <c r="DW223" s="70">
        <v>5.5838609999999997</v>
      </c>
      <c r="EL223" s="273"/>
      <c r="EM223" s="385"/>
      <c r="EN223" s="232"/>
      <c r="EO223" s="12">
        <v>156</v>
      </c>
      <c r="EP223" s="69">
        <v>13.86093</v>
      </c>
      <c r="EQ223" s="70">
        <v>4.6779310000000001</v>
      </c>
      <c r="FF223" s="273"/>
      <c r="FG223" s="385"/>
      <c r="FH223" s="232"/>
      <c r="FI223" s="12">
        <v>156</v>
      </c>
      <c r="FJ223" s="69">
        <v>14.411379999999999</v>
      </c>
      <c r="FK223" s="70">
        <v>9.1580180000000002</v>
      </c>
      <c r="FZ223" s="273"/>
      <c r="GA223" s="385"/>
      <c r="GB223" s="232"/>
      <c r="GC223" s="12">
        <v>156</v>
      </c>
      <c r="GD223" s="69">
        <v>21.122799999999998</v>
      </c>
      <c r="GE223" s="70">
        <v>7.2758440000000002</v>
      </c>
      <c r="GT223" s="273"/>
      <c r="GU223" s="385"/>
      <c r="GV223" s="232"/>
      <c r="GW223" s="12">
        <v>156</v>
      </c>
      <c r="GX223" s="69">
        <v>11.75417</v>
      </c>
      <c r="GY223" s="70">
        <v>3.7037800000000001</v>
      </c>
      <c r="HN223" s="273"/>
      <c r="HO223" s="385"/>
      <c r="HP223" s="232"/>
      <c r="HQ223" s="12">
        <v>156</v>
      </c>
      <c r="HR223" s="69">
        <v>19.49502</v>
      </c>
      <c r="HS223" s="70">
        <v>5.1817770000000003</v>
      </c>
      <c r="IH223" s="273"/>
      <c r="II223" s="385"/>
      <c r="IJ223" s="232"/>
      <c r="IK223" s="12">
        <v>156</v>
      </c>
      <c r="IL223" s="69">
        <v>10.665719999999999</v>
      </c>
      <c r="IM223" s="70">
        <v>6.0759889999999999</v>
      </c>
      <c r="JB223" s="273"/>
      <c r="JC223" s="385"/>
      <c r="JD223" s="232"/>
      <c r="JE223" s="12">
        <v>156</v>
      </c>
      <c r="JF223" s="69"/>
      <c r="JG223" s="70"/>
      <c r="JV223" s="273"/>
      <c r="JW223" s="385"/>
      <c r="JX223" s="232"/>
      <c r="JY223" s="12">
        <v>156</v>
      </c>
      <c r="JZ223" s="69"/>
      <c r="KA223" s="70"/>
      <c r="KP223" s="273"/>
      <c r="KQ223" s="385"/>
      <c r="KR223" s="232"/>
      <c r="KS223" s="12">
        <v>156</v>
      </c>
      <c r="KT223" s="69"/>
      <c r="KU223" s="70"/>
      <c r="LJ223" s="273"/>
      <c r="LK223" s="385"/>
      <c r="LL223" s="232"/>
      <c r="LM223" s="12">
        <v>156</v>
      </c>
      <c r="LN223" s="69"/>
      <c r="LO223" s="70"/>
      <c r="MD223" s="273"/>
    </row>
    <row r="224" spans="2:342" ht="12.75" customHeight="1" x14ac:dyDescent="0.2">
      <c r="B224" s="12">
        <v>157</v>
      </c>
      <c r="C224" s="69">
        <v>6.2169870000000005</v>
      </c>
      <c r="D224" s="70">
        <v>8.8480089999999993</v>
      </c>
      <c r="E224" s="432"/>
      <c r="F224" s="72">
        <f t="shared" si="0"/>
        <v>0.29978499999999997</v>
      </c>
      <c r="G224" s="67"/>
      <c r="H224" s="67"/>
      <c r="I224" s="67"/>
      <c r="J224" s="67"/>
      <c r="K224" s="67"/>
      <c r="L224" s="67"/>
      <c r="M224" s="67"/>
      <c r="N224" s="67"/>
      <c r="O224" s="67"/>
      <c r="P224" s="67"/>
      <c r="Q224" s="67"/>
      <c r="R224" s="67"/>
      <c r="S224" s="220"/>
      <c r="T224" s="385"/>
      <c r="U224" s="232"/>
      <c r="V224" s="12">
        <v>157</v>
      </c>
      <c r="W224" s="69"/>
      <c r="X224" s="70"/>
      <c r="Y224"/>
      <c r="Z224"/>
      <c r="AA224"/>
      <c r="AB224"/>
      <c r="AC224"/>
      <c r="AD224"/>
      <c r="AE224"/>
      <c r="AF224"/>
      <c r="AG224"/>
      <c r="AH224"/>
      <c r="AI224"/>
      <c r="AJ224"/>
      <c r="AK224"/>
      <c r="AL224"/>
      <c r="AM224" s="220"/>
      <c r="AN224" s="417"/>
      <c r="AP224" s="12">
        <v>157</v>
      </c>
      <c r="AQ224" s="69">
        <v>13.949149999999999</v>
      </c>
      <c r="AR224" s="70">
        <v>4.7019060000000001</v>
      </c>
      <c r="AS224" s="432"/>
      <c r="AT224" s="574">
        <f t="shared" si="1"/>
        <v>2.397500000000008E-2</v>
      </c>
      <c r="AU224" s="67"/>
      <c r="AV224" s="8"/>
      <c r="AW224" s="8"/>
      <c r="AX224" s="8"/>
      <c r="AY224" s="8"/>
      <c r="AZ224" s="8"/>
      <c r="BA224" s="8"/>
      <c r="BB224" s="8"/>
      <c r="BC224" s="8"/>
      <c r="BD224" s="8"/>
      <c r="BE224" s="8"/>
      <c r="BF224" s="8"/>
      <c r="BG224" s="8"/>
      <c r="BH224" s="8"/>
      <c r="BJ224" s="273"/>
      <c r="BK224" s="385"/>
      <c r="BM224" s="12">
        <v>157</v>
      </c>
      <c r="BN224" s="69">
        <v>17.136470000000003</v>
      </c>
      <c r="BO224" s="70">
        <v>5.2557960000000001</v>
      </c>
      <c r="CD224" s="273"/>
      <c r="CE224" s="385"/>
      <c r="CG224" s="12">
        <v>157</v>
      </c>
      <c r="CH224" s="69">
        <v>17.630479999999999</v>
      </c>
      <c r="CI224" s="70">
        <v>5.2598019999999996</v>
      </c>
      <c r="CX224" s="273"/>
      <c r="CY224" s="385"/>
      <c r="CZ224" s="232"/>
      <c r="DA224" s="12">
        <v>157</v>
      </c>
      <c r="DB224" s="69">
        <v>10.755510000000001</v>
      </c>
      <c r="DC224" s="70">
        <v>6.5140060000000002</v>
      </c>
      <c r="DR224" s="273"/>
      <c r="DS224" s="385"/>
      <c r="DT224" s="232"/>
      <c r="DU224" s="12">
        <v>157</v>
      </c>
      <c r="DV224" s="69">
        <v>18.59271</v>
      </c>
      <c r="DW224" s="70">
        <v>5.611783</v>
      </c>
      <c r="EL224" s="273"/>
      <c r="EM224" s="385"/>
      <c r="EN224" s="232"/>
      <c r="EO224" s="12">
        <v>157</v>
      </c>
      <c r="EP224" s="69">
        <v>13.949149999999999</v>
      </c>
      <c r="EQ224" s="70">
        <v>4.7019060000000001</v>
      </c>
      <c r="FF224" s="273"/>
      <c r="FG224" s="385"/>
      <c r="FH224" s="232"/>
      <c r="FI224" s="12">
        <v>157</v>
      </c>
      <c r="FJ224" s="69">
        <v>14.503270000000001</v>
      </c>
      <c r="FK224" s="70">
        <v>9.1999899999999997</v>
      </c>
      <c r="FZ224" s="273"/>
      <c r="GA224" s="385"/>
      <c r="GB224" s="232"/>
      <c r="GC224" s="12">
        <v>157</v>
      </c>
      <c r="GD224" s="69">
        <v>21.264099999999999</v>
      </c>
      <c r="GE224" s="70">
        <v>7.3358730000000003</v>
      </c>
      <c r="GT224" s="273"/>
      <c r="GU224" s="385"/>
      <c r="GV224" s="232"/>
      <c r="GW224" s="12">
        <v>157</v>
      </c>
      <c r="GX224" s="69">
        <v>11.828860000000001</v>
      </c>
      <c r="GY224" s="70">
        <v>3.7236899999999999</v>
      </c>
      <c r="HN224" s="273"/>
      <c r="HO224" s="385"/>
      <c r="HP224" s="232"/>
      <c r="HQ224" s="12">
        <v>157</v>
      </c>
      <c r="HR224" s="69">
        <v>19.629360000000002</v>
      </c>
      <c r="HS224" s="70">
        <v>5.205813</v>
      </c>
      <c r="IH224" s="273"/>
      <c r="II224" s="385"/>
      <c r="IJ224" s="232"/>
      <c r="IK224" s="12">
        <v>157</v>
      </c>
      <c r="IL224" s="69">
        <v>10.741709999999999</v>
      </c>
      <c r="IM224" s="70">
        <v>6.1158080000000004</v>
      </c>
      <c r="JB224" s="273"/>
      <c r="JC224" s="385"/>
      <c r="JD224" s="232"/>
      <c r="JE224" s="12">
        <v>157</v>
      </c>
      <c r="JF224" s="69"/>
      <c r="JG224" s="70"/>
      <c r="JV224" s="273"/>
      <c r="JW224" s="385"/>
      <c r="JX224" s="232"/>
      <c r="JY224" s="12">
        <v>157</v>
      </c>
      <c r="JZ224" s="69"/>
      <c r="KA224" s="70"/>
      <c r="KP224" s="273"/>
      <c r="KQ224" s="385"/>
      <c r="KR224" s="232"/>
      <c r="KS224" s="12">
        <v>157</v>
      </c>
      <c r="KT224" s="69"/>
      <c r="KU224" s="70"/>
      <c r="LJ224" s="273"/>
      <c r="LK224" s="385"/>
      <c r="LL224" s="232"/>
      <c r="LM224" s="12">
        <v>157</v>
      </c>
      <c r="LN224" s="69"/>
      <c r="LO224" s="70"/>
      <c r="MD224" s="273"/>
    </row>
    <row r="225" spans="2:342" ht="12.75" customHeight="1" x14ac:dyDescent="0.2">
      <c r="B225" s="12">
        <v>158</v>
      </c>
      <c r="C225" s="69">
        <v>6.2347520000000003</v>
      </c>
      <c r="D225" s="70">
        <v>9.1480329999999999</v>
      </c>
      <c r="E225" s="432"/>
      <c r="F225" s="72">
        <f t="shared" si="0"/>
        <v>0.30002400000000051</v>
      </c>
      <c r="G225" s="67"/>
      <c r="H225" s="67"/>
      <c r="I225" s="67"/>
      <c r="J225" s="67"/>
      <c r="K225" s="67"/>
      <c r="L225" s="67"/>
      <c r="M225" s="67"/>
      <c r="N225" s="67"/>
      <c r="O225" s="67"/>
      <c r="P225" s="67"/>
      <c r="Q225" s="67"/>
      <c r="R225" s="67"/>
      <c r="S225" s="220"/>
      <c r="T225" s="385"/>
      <c r="U225" s="232"/>
      <c r="V225" s="12">
        <v>158</v>
      </c>
      <c r="W225" s="69"/>
      <c r="X225" s="70"/>
      <c r="Y225"/>
      <c r="Z225"/>
      <c r="AA225"/>
      <c r="AB225"/>
      <c r="AC225"/>
      <c r="AD225"/>
      <c r="AE225"/>
      <c r="AF225"/>
      <c r="AG225"/>
      <c r="AH225"/>
      <c r="AI225"/>
      <c r="AJ225"/>
      <c r="AK225"/>
      <c r="AL225"/>
      <c r="AM225" s="220"/>
      <c r="AN225" s="417"/>
      <c r="AP225" s="12">
        <v>158</v>
      </c>
      <c r="AQ225" s="69">
        <v>14.03759</v>
      </c>
      <c r="AR225" s="70">
        <v>4.7258820000000004</v>
      </c>
      <c r="AS225" s="432"/>
      <c r="AT225" s="574">
        <f t="shared" si="1"/>
        <v>2.3976000000000219E-2</v>
      </c>
      <c r="AU225" s="67"/>
      <c r="AV225" s="8"/>
      <c r="AW225" s="8"/>
      <c r="AX225" s="8"/>
      <c r="AY225" s="8"/>
      <c r="AZ225" s="8"/>
      <c r="BA225" s="8"/>
      <c r="BB225" s="8"/>
      <c r="BC225" s="8"/>
      <c r="BD225" s="8"/>
      <c r="BE225" s="8"/>
      <c r="BF225" s="8"/>
      <c r="BG225" s="8"/>
      <c r="BH225" s="8"/>
      <c r="BJ225" s="273"/>
      <c r="BK225" s="385"/>
      <c r="BM225" s="12">
        <v>158</v>
      </c>
      <c r="BN225" s="69">
        <v>17.229040000000001</v>
      </c>
      <c r="BO225" s="70">
        <v>5.2837779999999999</v>
      </c>
      <c r="CD225" s="273"/>
      <c r="CE225" s="385"/>
      <c r="CG225" s="12">
        <v>158</v>
      </c>
      <c r="CH225" s="69">
        <v>17.737500000000001</v>
      </c>
      <c r="CI225" s="70">
        <v>5.2938229999999997</v>
      </c>
      <c r="CX225" s="273"/>
      <c r="CY225" s="385"/>
      <c r="CZ225" s="232"/>
      <c r="DA225" s="12">
        <v>158</v>
      </c>
      <c r="DB225" s="69">
        <v>10.826229999999999</v>
      </c>
      <c r="DC225" s="70">
        <v>6.5540060000000002</v>
      </c>
      <c r="DR225" s="273"/>
      <c r="DS225" s="385"/>
      <c r="DT225" s="232"/>
      <c r="DU225" s="12">
        <v>158</v>
      </c>
      <c r="DV225" s="69">
        <v>18.71808</v>
      </c>
      <c r="DW225" s="70">
        <v>5.6398239999999999</v>
      </c>
      <c r="EL225" s="273"/>
      <c r="EM225" s="385"/>
      <c r="EN225" s="232"/>
      <c r="EO225" s="12">
        <v>158</v>
      </c>
      <c r="EP225" s="69">
        <v>14.03759</v>
      </c>
      <c r="EQ225" s="70">
        <v>4.7258820000000004</v>
      </c>
      <c r="FF225" s="273"/>
      <c r="FG225" s="385"/>
      <c r="FH225" s="232"/>
      <c r="FI225" s="12">
        <v>158</v>
      </c>
      <c r="FJ225" s="69">
        <v>14.59442</v>
      </c>
      <c r="FK225" s="70">
        <v>9.2420220000000004</v>
      </c>
      <c r="FZ225" s="273"/>
      <c r="GA225" s="385"/>
      <c r="GB225" s="232"/>
      <c r="GC225" s="12">
        <v>158</v>
      </c>
      <c r="GD225" s="69">
        <v>21.403639999999999</v>
      </c>
      <c r="GE225" s="70">
        <v>7.3959010000000003</v>
      </c>
      <c r="GT225" s="273"/>
      <c r="GU225" s="385"/>
      <c r="GV225" s="232"/>
      <c r="GW225" s="12">
        <v>158</v>
      </c>
      <c r="GX225" s="69">
        <v>11.90399</v>
      </c>
      <c r="GY225" s="70">
        <v>3.7436600000000002</v>
      </c>
      <c r="HN225" s="273"/>
      <c r="HO225" s="385"/>
      <c r="HP225" s="232"/>
      <c r="HQ225" s="12">
        <v>158</v>
      </c>
      <c r="HR225" s="69">
        <v>19.763000000000002</v>
      </c>
      <c r="HS225" s="70">
        <v>5.2297880000000001</v>
      </c>
      <c r="IH225" s="273"/>
      <c r="II225" s="385"/>
      <c r="IJ225" s="232"/>
      <c r="IK225" s="12">
        <v>158</v>
      </c>
      <c r="IL225" s="69">
        <v>10.817629999999999</v>
      </c>
      <c r="IM225" s="70">
        <v>6.1559270000000001</v>
      </c>
      <c r="JB225" s="273"/>
      <c r="JC225" s="385"/>
      <c r="JD225" s="232"/>
      <c r="JE225" s="12">
        <v>158</v>
      </c>
      <c r="JF225" s="69"/>
      <c r="JG225" s="70"/>
      <c r="JV225" s="273"/>
      <c r="JW225" s="385"/>
      <c r="JX225" s="232"/>
      <c r="JY225" s="12">
        <v>158</v>
      </c>
      <c r="JZ225" s="69"/>
      <c r="KA225" s="70"/>
      <c r="KP225" s="273"/>
      <c r="KQ225" s="385"/>
      <c r="KR225" s="232"/>
      <c r="KS225" s="12">
        <v>158</v>
      </c>
      <c r="KT225" s="69"/>
      <c r="KU225" s="70"/>
      <c r="LJ225" s="273"/>
      <c r="LK225" s="385"/>
      <c r="LL225" s="232"/>
      <c r="LM225" s="12">
        <v>158</v>
      </c>
      <c r="LN225" s="69"/>
      <c r="LO225" s="70"/>
      <c r="MD225" s="273"/>
    </row>
    <row r="226" spans="2:342" ht="12.75" customHeight="1" x14ac:dyDescent="0.2">
      <c r="B226" s="12">
        <v>159</v>
      </c>
      <c r="C226" s="69">
        <v>6.2523090000000003</v>
      </c>
      <c r="D226" s="70">
        <v>9.4481160000000006</v>
      </c>
      <c r="E226" s="432"/>
      <c r="F226" s="72">
        <f t="shared" si="0"/>
        <v>0.30008300000000077</v>
      </c>
      <c r="G226" s="67"/>
      <c r="H226" s="67"/>
      <c r="I226" s="67"/>
      <c r="J226" s="67"/>
      <c r="K226" s="67"/>
      <c r="L226" s="67"/>
      <c r="M226" s="67"/>
      <c r="N226" s="67"/>
      <c r="O226" s="67"/>
      <c r="P226" s="67"/>
      <c r="Q226" s="67"/>
      <c r="R226" s="67"/>
      <c r="S226" s="220"/>
      <c r="T226" s="385"/>
      <c r="U226" s="232"/>
      <c r="V226" s="12">
        <v>159</v>
      </c>
      <c r="W226" s="69"/>
      <c r="X226" s="70"/>
      <c r="Y226"/>
      <c r="Z226"/>
      <c r="AA226"/>
      <c r="AB226"/>
      <c r="AC226"/>
      <c r="AD226"/>
      <c r="AE226"/>
      <c r="AF226"/>
      <c r="AG226"/>
      <c r="AH226"/>
      <c r="AI226"/>
      <c r="AJ226"/>
      <c r="AK226"/>
      <c r="AL226"/>
      <c r="AM226" s="220"/>
      <c r="AN226" s="417"/>
      <c r="AP226" s="12">
        <v>159</v>
      </c>
      <c r="AQ226" s="69">
        <v>14.124829999999999</v>
      </c>
      <c r="AR226" s="70">
        <v>4.7498570000000004</v>
      </c>
      <c r="AS226" s="432"/>
      <c r="AT226" s="574">
        <f t="shared" si="1"/>
        <v>2.397500000000008E-2</v>
      </c>
      <c r="AU226" s="67"/>
      <c r="AV226" s="8"/>
      <c r="AW226" s="8"/>
      <c r="AX226" s="8"/>
      <c r="AY226" s="8"/>
      <c r="AZ226" s="8"/>
      <c r="BA226" s="8"/>
      <c r="BB226" s="8"/>
      <c r="BC226" s="8"/>
      <c r="BD226" s="8"/>
      <c r="BE226" s="8"/>
      <c r="BF226" s="8"/>
      <c r="BG226" s="8"/>
      <c r="BH226" s="8"/>
      <c r="BJ226" s="273"/>
      <c r="BK226" s="385"/>
      <c r="BM226" s="12">
        <v>159</v>
      </c>
      <c r="BN226" s="69">
        <v>17.321279999999998</v>
      </c>
      <c r="BO226" s="70">
        <v>5.3118790000000002</v>
      </c>
      <c r="CD226" s="273"/>
      <c r="CE226" s="385"/>
      <c r="CG226" s="12">
        <v>159</v>
      </c>
      <c r="CH226" s="69">
        <v>17.84423</v>
      </c>
      <c r="CI226" s="70">
        <v>5.3278429999999997</v>
      </c>
      <c r="CX226" s="273"/>
      <c r="CY226" s="385"/>
      <c r="CZ226" s="232"/>
      <c r="DA226" s="12">
        <v>159</v>
      </c>
      <c r="DB226" s="69">
        <v>10.894870000000001</v>
      </c>
      <c r="DC226" s="70">
        <v>6.5940649999999996</v>
      </c>
      <c r="DR226" s="273"/>
      <c r="DS226" s="385"/>
      <c r="DT226" s="232"/>
      <c r="DU226" s="12">
        <v>159</v>
      </c>
      <c r="DV226" s="69">
        <v>18.84254</v>
      </c>
      <c r="DW226" s="70">
        <v>5.6678649999999999</v>
      </c>
      <c r="EL226" s="273"/>
      <c r="EM226" s="385"/>
      <c r="EN226" s="232"/>
      <c r="EO226" s="12">
        <v>159</v>
      </c>
      <c r="EP226" s="69">
        <v>14.124829999999999</v>
      </c>
      <c r="EQ226" s="70">
        <v>4.7498570000000004</v>
      </c>
      <c r="FF226" s="273"/>
      <c r="FG226" s="385"/>
      <c r="FH226" s="232"/>
      <c r="FI226" s="12">
        <v>159</v>
      </c>
      <c r="FJ226" s="69">
        <v>14.68671</v>
      </c>
      <c r="FK226" s="70">
        <v>9.2840539999999994</v>
      </c>
      <c r="FZ226" s="273"/>
      <c r="GA226" s="385"/>
      <c r="GB226" s="232"/>
      <c r="GC226" s="12">
        <v>159</v>
      </c>
      <c r="GD226" s="69">
        <v>21.54025</v>
      </c>
      <c r="GE226" s="70">
        <v>7.4559300000000004</v>
      </c>
      <c r="GT226" s="273"/>
      <c r="GU226" s="385"/>
      <c r="GV226" s="232"/>
      <c r="GW226" s="12">
        <v>159</v>
      </c>
      <c r="GX226" s="69">
        <v>11.978590000000001</v>
      </c>
      <c r="GY226" s="70">
        <v>3.7637489999999998</v>
      </c>
      <c r="HN226" s="273"/>
      <c r="HO226" s="385"/>
      <c r="HP226" s="232"/>
      <c r="HQ226" s="12">
        <v>159</v>
      </c>
      <c r="HR226" s="69">
        <v>19.895569999999999</v>
      </c>
      <c r="HS226" s="70">
        <v>5.2537640000000003</v>
      </c>
      <c r="IH226" s="273"/>
      <c r="II226" s="385"/>
      <c r="IJ226" s="232"/>
      <c r="IK226" s="12">
        <v>159</v>
      </c>
      <c r="IL226" s="69">
        <v>10.89339</v>
      </c>
      <c r="IM226" s="70">
        <v>6.1959860000000004</v>
      </c>
      <c r="JB226" s="273"/>
      <c r="JC226" s="385"/>
      <c r="JD226" s="232"/>
      <c r="JE226" s="12">
        <v>159</v>
      </c>
      <c r="JF226" s="69"/>
      <c r="JG226" s="70"/>
      <c r="JV226" s="273"/>
      <c r="JW226" s="385"/>
      <c r="JX226" s="232"/>
      <c r="JY226" s="12">
        <v>159</v>
      </c>
      <c r="JZ226" s="69"/>
      <c r="KA226" s="70"/>
      <c r="KP226" s="273"/>
      <c r="KQ226" s="385"/>
      <c r="KR226" s="232"/>
      <c r="KS226" s="12">
        <v>159</v>
      </c>
      <c r="KT226" s="69"/>
      <c r="KU226" s="70"/>
      <c r="LJ226" s="273"/>
      <c r="LK226" s="385"/>
      <c r="LL226" s="232"/>
      <c r="LM226" s="12">
        <v>159</v>
      </c>
      <c r="LN226" s="69"/>
      <c r="LO226" s="70"/>
      <c r="MD226" s="273"/>
    </row>
    <row r="227" spans="2:342" ht="12.75" customHeight="1" x14ac:dyDescent="0.2">
      <c r="B227" s="12">
        <v>160</v>
      </c>
      <c r="C227" s="69">
        <v>6.2687410000000003</v>
      </c>
      <c r="D227" s="70">
        <v>9.7480810000000009</v>
      </c>
      <c r="E227" s="432"/>
      <c r="F227" s="72">
        <f t="shared" si="0"/>
        <v>0.29996500000000026</v>
      </c>
      <c r="G227" s="67"/>
      <c r="H227" s="67"/>
      <c r="I227" s="67"/>
      <c r="J227" s="67"/>
      <c r="K227" s="67"/>
      <c r="L227" s="67"/>
      <c r="M227" s="67"/>
      <c r="N227" s="67"/>
      <c r="O227" s="67"/>
      <c r="P227" s="67"/>
      <c r="Q227" s="67"/>
      <c r="R227" s="67"/>
      <c r="S227" s="220"/>
      <c r="T227" s="385"/>
      <c r="U227" s="232"/>
      <c r="V227" s="12">
        <v>160</v>
      </c>
      <c r="W227" s="69"/>
      <c r="X227" s="70"/>
      <c r="Y227"/>
      <c r="Z227"/>
      <c r="AA227"/>
      <c r="AB227"/>
      <c r="AC227"/>
      <c r="AD227"/>
      <c r="AE227"/>
      <c r="AF227"/>
      <c r="AG227"/>
      <c r="AH227"/>
      <c r="AI227"/>
      <c r="AJ227"/>
      <c r="AK227"/>
      <c r="AL227"/>
      <c r="AM227" s="220"/>
      <c r="AN227" s="417"/>
      <c r="AP227" s="12">
        <v>160</v>
      </c>
      <c r="AQ227" s="69">
        <v>14.2125</v>
      </c>
      <c r="AR227" s="70">
        <v>4.7738329999999998</v>
      </c>
      <c r="AS227" s="432"/>
      <c r="AT227" s="574">
        <f t="shared" si="1"/>
        <v>2.3975999999999331E-2</v>
      </c>
      <c r="AU227" s="67"/>
      <c r="AV227" s="8"/>
      <c r="AW227" s="8"/>
      <c r="AX227" s="8"/>
      <c r="AY227" s="8"/>
      <c r="AZ227" s="8"/>
      <c r="BA227" s="8"/>
      <c r="BB227" s="8"/>
      <c r="BC227" s="8"/>
      <c r="BD227" s="8"/>
      <c r="BE227" s="8"/>
      <c r="BF227" s="8"/>
      <c r="BG227" s="8"/>
      <c r="BH227" s="8"/>
      <c r="BJ227" s="273"/>
      <c r="BK227" s="385"/>
      <c r="BM227" s="12">
        <v>160</v>
      </c>
      <c r="BN227" s="69">
        <v>17.41264</v>
      </c>
      <c r="BO227" s="70">
        <v>5.3399200000000002</v>
      </c>
      <c r="CD227" s="273"/>
      <c r="CE227" s="385"/>
      <c r="CG227" s="12">
        <v>160</v>
      </c>
      <c r="CH227" s="69">
        <v>17.963060000000002</v>
      </c>
      <c r="CI227" s="70">
        <v>5.3658089999999996</v>
      </c>
      <c r="CX227" s="273"/>
      <c r="CY227" s="385"/>
      <c r="CZ227" s="232"/>
      <c r="DA227" s="12">
        <v>160</v>
      </c>
      <c r="DB227" s="69">
        <v>10.96452</v>
      </c>
      <c r="DC227" s="70">
        <v>6.6341229999999998</v>
      </c>
      <c r="DR227" s="273"/>
      <c r="DS227" s="385"/>
      <c r="DT227" s="232"/>
      <c r="DU227" s="12">
        <v>160</v>
      </c>
      <c r="DV227" s="69">
        <v>18.967509999999997</v>
      </c>
      <c r="DW227" s="70">
        <v>5.6957870000000002</v>
      </c>
      <c r="EL227" s="273"/>
      <c r="EM227" s="385"/>
      <c r="EN227" s="232"/>
      <c r="EO227" s="12">
        <v>160</v>
      </c>
      <c r="EP227" s="69">
        <v>14.2125</v>
      </c>
      <c r="EQ227" s="70">
        <v>4.7738329999999998</v>
      </c>
      <c r="FF227" s="273"/>
      <c r="FG227" s="385"/>
      <c r="FH227" s="232"/>
      <c r="FI227" s="12">
        <v>160</v>
      </c>
      <c r="FJ227" s="69">
        <v>14.77786</v>
      </c>
      <c r="FK227" s="70">
        <v>9.3262049999999999</v>
      </c>
      <c r="FZ227" s="273"/>
      <c r="GA227" s="385"/>
      <c r="GB227" s="232"/>
      <c r="GC227" s="12">
        <v>160</v>
      </c>
      <c r="GD227" s="69">
        <v>21.674130000000002</v>
      </c>
      <c r="GE227" s="70">
        <v>7.5158990000000001</v>
      </c>
      <c r="GT227" s="273"/>
      <c r="GU227" s="385"/>
      <c r="GV227" s="232"/>
      <c r="GW227" s="12">
        <v>160</v>
      </c>
      <c r="GX227" s="69">
        <v>12.05335</v>
      </c>
      <c r="GY227" s="70">
        <v>3.783779</v>
      </c>
      <c r="HN227" s="273"/>
      <c r="HO227" s="385"/>
      <c r="HP227" s="232"/>
      <c r="HQ227" s="12">
        <v>160</v>
      </c>
      <c r="HR227" s="69">
        <v>20.028689999999997</v>
      </c>
      <c r="HS227" s="70">
        <v>5.2777989999999999</v>
      </c>
      <c r="IH227" s="273"/>
      <c r="II227" s="385"/>
      <c r="IJ227" s="232"/>
      <c r="IK227" s="12">
        <v>160</v>
      </c>
      <c r="IL227" s="69">
        <v>10.967739999999999</v>
      </c>
      <c r="IM227" s="70">
        <v>6.2360449999999998</v>
      </c>
      <c r="JB227" s="273"/>
      <c r="JC227" s="385"/>
      <c r="JD227" s="232"/>
      <c r="JE227" s="12">
        <v>160</v>
      </c>
      <c r="JF227" s="69"/>
      <c r="JG227" s="70"/>
      <c r="JV227" s="273"/>
      <c r="JW227" s="385"/>
      <c r="JX227" s="232"/>
      <c r="JY227" s="12">
        <v>160</v>
      </c>
      <c r="JZ227" s="69"/>
      <c r="KA227" s="70"/>
      <c r="KP227" s="273"/>
      <c r="KQ227" s="385"/>
      <c r="KR227" s="232"/>
      <c r="KS227" s="12">
        <v>160</v>
      </c>
      <c r="KT227" s="69"/>
      <c r="KU227" s="70"/>
      <c r="LJ227" s="273"/>
      <c r="LK227" s="385"/>
      <c r="LL227" s="232"/>
      <c r="LM227" s="12">
        <v>160</v>
      </c>
      <c r="LN227" s="69"/>
      <c r="LO227" s="70"/>
      <c r="MD227" s="273"/>
    </row>
    <row r="228" spans="2:342" ht="12.75" customHeight="1" x14ac:dyDescent="0.2">
      <c r="B228" s="12">
        <v>161</v>
      </c>
      <c r="C228" s="69">
        <v>6.286537</v>
      </c>
      <c r="D228" s="70">
        <v>10.0481</v>
      </c>
      <c r="E228" s="432"/>
      <c r="F228" s="72">
        <f t="shared" si="0"/>
        <v>0.30001899999999893</v>
      </c>
      <c r="G228" s="67"/>
      <c r="H228" s="67"/>
      <c r="I228" s="67"/>
      <c r="J228" s="67"/>
      <c r="K228" s="67"/>
      <c r="L228" s="67"/>
      <c r="M228" s="67"/>
      <c r="N228" s="67"/>
      <c r="O228" s="67"/>
      <c r="P228" s="67"/>
      <c r="Q228" s="67"/>
      <c r="R228" s="67"/>
      <c r="S228" s="220"/>
      <c r="T228" s="385"/>
      <c r="U228" s="232"/>
      <c r="V228" s="12">
        <v>161</v>
      </c>
      <c r="W228" s="69"/>
      <c r="X228" s="70"/>
      <c r="Y228"/>
      <c r="Z228"/>
      <c r="AA228"/>
      <c r="AB228"/>
      <c r="AC228"/>
      <c r="AD228"/>
      <c r="AE228"/>
      <c r="AF228"/>
      <c r="AG228"/>
      <c r="AH228"/>
      <c r="AI228"/>
      <c r="AJ228"/>
      <c r="AK228"/>
      <c r="AL228"/>
      <c r="AM228" s="220"/>
      <c r="AN228" s="417"/>
      <c r="AP228" s="12">
        <v>161</v>
      </c>
      <c r="AQ228" s="69">
        <v>14.300649999999999</v>
      </c>
      <c r="AR228" s="70">
        <v>4.7978680000000002</v>
      </c>
      <c r="AS228" s="432"/>
      <c r="AT228" s="574">
        <f t="shared" si="1"/>
        <v>2.4035000000000473E-2</v>
      </c>
      <c r="AU228" s="67"/>
      <c r="AV228" s="8"/>
      <c r="AW228" s="8"/>
      <c r="AX228" s="8"/>
      <c r="AY228" s="8"/>
      <c r="AZ228" s="8"/>
      <c r="BA228" s="8"/>
      <c r="BB228" s="8"/>
      <c r="BC228" s="8"/>
      <c r="BD228" s="8"/>
      <c r="BE228" s="8"/>
      <c r="BF228" s="8"/>
      <c r="BG228" s="8"/>
      <c r="BH228" s="8"/>
      <c r="BJ228" s="273"/>
      <c r="BK228" s="385"/>
      <c r="BM228" s="12">
        <v>161</v>
      </c>
      <c r="BN228" s="69">
        <v>17.503509999999999</v>
      </c>
      <c r="BO228" s="70">
        <v>5.3679610000000002</v>
      </c>
      <c r="CD228" s="273"/>
      <c r="CE228" s="385"/>
      <c r="CG228" s="12">
        <v>161</v>
      </c>
      <c r="CH228" s="69">
        <v>18.110769999999999</v>
      </c>
      <c r="CI228" s="70">
        <v>5.4138200000000003</v>
      </c>
      <c r="CX228" s="273"/>
      <c r="CY228" s="385"/>
      <c r="CZ228" s="232"/>
      <c r="DA228" s="12">
        <v>161</v>
      </c>
      <c r="DB228" s="69">
        <v>11.034000000000001</v>
      </c>
      <c r="DC228" s="70">
        <v>6.6740029999999999</v>
      </c>
      <c r="DR228" s="273"/>
      <c r="DS228" s="385"/>
      <c r="DT228" s="232"/>
      <c r="DU228" s="12">
        <v>161</v>
      </c>
      <c r="DV228" s="69">
        <v>19.092959999999998</v>
      </c>
      <c r="DW228" s="70">
        <v>5.7237679999999997</v>
      </c>
      <c r="EL228" s="273"/>
      <c r="EM228" s="385"/>
      <c r="EN228" s="232"/>
      <c r="EO228" s="12">
        <v>161</v>
      </c>
      <c r="EP228" s="69">
        <v>14.300649999999999</v>
      </c>
      <c r="EQ228" s="70">
        <v>4.7978680000000002</v>
      </c>
      <c r="FF228" s="273"/>
      <c r="FG228" s="385"/>
      <c r="FH228" s="232"/>
      <c r="FI228" s="12">
        <v>161</v>
      </c>
      <c r="FJ228" s="69">
        <v>14.868600000000001</v>
      </c>
      <c r="FK228" s="70">
        <v>9.3679389999999998</v>
      </c>
      <c r="FZ228" s="273"/>
      <c r="GA228" s="385"/>
      <c r="GB228" s="232"/>
      <c r="GC228" s="12">
        <v>161</v>
      </c>
      <c r="GD228" s="69">
        <v>21.80622</v>
      </c>
      <c r="GE228" s="70">
        <v>7.5759280000000002</v>
      </c>
      <c r="GT228" s="273"/>
      <c r="GU228" s="385"/>
      <c r="GV228" s="232"/>
      <c r="GW228" s="12">
        <v>161</v>
      </c>
      <c r="GX228" s="69">
        <v>12.128200000000001</v>
      </c>
      <c r="GY228" s="70">
        <v>3.8037480000000001</v>
      </c>
      <c r="HN228" s="273"/>
      <c r="HO228" s="385"/>
      <c r="HP228" s="232"/>
      <c r="HQ228" s="12">
        <v>161</v>
      </c>
      <c r="HR228" s="69">
        <v>20.161750000000001</v>
      </c>
      <c r="HS228" s="70">
        <v>5.301774</v>
      </c>
      <c r="IH228" s="273"/>
      <c r="II228" s="385"/>
      <c r="IJ228" s="232"/>
      <c r="IK228" s="12">
        <v>161</v>
      </c>
      <c r="IL228" s="69">
        <v>11.04144</v>
      </c>
      <c r="IM228" s="70">
        <v>6.2760439999999997</v>
      </c>
      <c r="JB228" s="273"/>
      <c r="JC228" s="385"/>
      <c r="JD228" s="232"/>
      <c r="JE228" s="12">
        <v>161</v>
      </c>
      <c r="JF228" s="69"/>
      <c r="JG228" s="70"/>
      <c r="JV228" s="273"/>
      <c r="JW228" s="385"/>
      <c r="JX228" s="232"/>
      <c r="JY228" s="12">
        <v>161</v>
      </c>
      <c r="JZ228" s="69"/>
      <c r="KA228" s="70"/>
      <c r="KP228" s="273"/>
      <c r="KQ228" s="385"/>
      <c r="KR228" s="232"/>
      <c r="KS228" s="12">
        <v>161</v>
      </c>
      <c r="KT228" s="69"/>
      <c r="KU228" s="70"/>
      <c r="LJ228" s="273"/>
      <c r="LK228" s="385"/>
      <c r="LL228" s="232"/>
      <c r="LM228" s="12">
        <v>161</v>
      </c>
      <c r="LN228" s="69"/>
      <c r="LO228" s="70"/>
      <c r="MD228" s="273"/>
    </row>
    <row r="229" spans="2:342" ht="12.75" customHeight="1" x14ac:dyDescent="0.2">
      <c r="B229" s="12">
        <v>162</v>
      </c>
      <c r="C229" s="69">
        <v>6.3031409999999992</v>
      </c>
      <c r="D229" s="70">
        <v>10.347950000000001</v>
      </c>
      <c r="E229" s="432"/>
      <c r="F229" s="72">
        <f t="shared" si="0"/>
        <v>0.29985000000000106</v>
      </c>
      <c r="G229" s="67"/>
      <c r="H229" s="67"/>
      <c r="I229" s="67"/>
      <c r="J229" s="67"/>
      <c r="K229" s="67"/>
      <c r="L229" s="67"/>
      <c r="M229" s="67"/>
      <c r="N229" s="67"/>
      <c r="O229" s="67"/>
      <c r="P229" s="67"/>
      <c r="Q229" s="67"/>
      <c r="R229" s="67"/>
      <c r="S229" s="220"/>
      <c r="T229" s="385"/>
      <c r="U229" s="232"/>
      <c r="V229" s="12">
        <v>162</v>
      </c>
      <c r="W229" s="69"/>
      <c r="X229" s="70"/>
      <c r="Y229"/>
      <c r="Z229"/>
      <c r="AA229"/>
      <c r="AB229"/>
      <c r="AC229"/>
      <c r="AD229"/>
      <c r="AE229"/>
      <c r="AF229"/>
      <c r="AG229"/>
      <c r="AH229"/>
      <c r="AI229"/>
      <c r="AJ229"/>
      <c r="AK229"/>
      <c r="AL229"/>
      <c r="AM229" s="220"/>
      <c r="AN229" s="417"/>
      <c r="AP229" s="12">
        <v>162</v>
      </c>
      <c r="AQ229" s="69">
        <v>14.388459999999998</v>
      </c>
      <c r="AR229" s="70">
        <v>4.8217840000000001</v>
      </c>
      <c r="AS229" s="432"/>
      <c r="AT229" s="574">
        <f t="shared" si="1"/>
        <v>2.3915999999999826E-2</v>
      </c>
      <c r="AU229" s="67"/>
      <c r="AV229" s="8"/>
      <c r="AW229" s="8"/>
      <c r="AX229" s="8"/>
      <c r="AY229" s="8"/>
      <c r="AZ229" s="8"/>
      <c r="BA229" s="8"/>
      <c r="BB229" s="8"/>
      <c r="BC229" s="8"/>
      <c r="BD229" s="8"/>
      <c r="BE229" s="8"/>
      <c r="BF229" s="8"/>
      <c r="BG229" s="8"/>
      <c r="BH229" s="8"/>
      <c r="BJ229" s="273"/>
      <c r="BK229" s="385"/>
      <c r="BM229" s="12">
        <v>162</v>
      </c>
      <c r="BN229" s="69">
        <v>17.592320000000001</v>
      </c>
      <c r="BO229" s="70">
        <v>5.3960030000000003</v>
      </c>
      <c r="CD229" s="273"/>
      <c r="CE229" s="385"/>
      <c r="CG229" s="12">
        <v>162</v>
      </c>
      <c r="CH229" s="69">
        <v>18.25798</v>
      </c>
      <c r="CI229" s="70">
        <v>5.4618310000000001</v>
      </c>
      <c r="CX229" s="273"/>
      <c r="CY229" s="385"/>
      <c r="CZ229" s="232"/>
      <c r="DA229" s="12">
        <v>162</v>
      </c>
      <c r="DB229" s="69">
        <v>11.10308</v>
      </c>
      <c r="DC229" s="70">
        <v>6.7139420000000003</v>
      </c>
      <c r="DR229" s="273"/>
      <c r="DS229" s="385"/>
      <c r="DT229" s="232"/>
      <c r="DU229" s="12">
        <v>162</v>
      </c>
      <c r="DV229" s="69">
        <v>19.217320000000001</v>
      </c>
      <c r="DW229" s="70">
        <v>5.7517500000000004</v>
      </c>
      <c r="EL229" s="273"/>
      <c r="EM229" s="385"/>
      <c r="EN229" s="232"/>
      <c r="EO229" s="12">
        <v>162</v>
      </c>
      <c r="EP229" s="69">
        <v>14.388459999999998</v>
      </c>
      <c r="EQ229" s="70">
        <v>4.8217840000000001</v>
      </c>
      <c r="FF229" s="273"/>
      <c r="FG229" s="385"/>
      <c r="FH229" s="232"/>
      <c r="FI229" s="12">
        <v>162</v>
      </c>
      <c r="FJ229" s="69">
        <v>14.959770000000001</v>
      </c>
      <c r="FK229" s="70">
        <v>9.4097919999999995</v>
      </c>
      <c r="FZ229" s="273"/>
      <c r="GA229" s="385"/>
      <c r="GB229" s="232"/>
      <c r="GC229" s="12">
        <v>162</v>
      </c>
      <c r="GD229" s="69">
        <v>21.93601</v>
      </c>
      <c r="GE229" s="70">
        <v>7.6359560000000002</v>
      </c>
      <c r="GT229" s="273"/>
      <c r="GU229" s="385"/>
      <c r="GV229" s="232"/>
      <c r="GW229" s="12">
        <v>162</v>
      </c>
      <c r="GX229" s="69">
        <v>12.20317</v>
      </c>
      <c r="GY229" s="70">
        <v>3.8237779999999999</v>
      </c>
      <c r="HN229" s="273"/>
      <c r="HO229" s="385"/>
      <c r="HP229" s="232"/>
      <c r="HQ229" s="12">
        <v>162</v>
      </c>
      <c r="HR229" s="69">
        <v>20.294439999999998</v>
      </c>
      <c r="HS229" s="70">
        <v>5.3258089999999996</v>
      </c>
      <c r="IH229" s="273"/>
      <c r="II229" s="385"/>
      <c r="IJ229" s="232"/>
      <c r="IK229" s="12">
        <v>162</v>
      </c>
      <c r="IL229" s="69">
        <v>11.11369</v>
      </c>
      <c r="IM229" s="70">
        <v>6.3159830000000001</v>
      </c>
      <c r="JB229" s="273"/>
      <c r="JC229" s="385"/>
      <c r="JD229" s="232"/>
      <c r="JE229" s="12">
        <v>162</v>
      </c>
      <c r="JF229" s="69"/>
      <c r="JG229" s="70"/>
      <c r="JV229" s="273"/>
      <c r="JW229" s="385"/>
      <c r="JX229" s="232"/>
      <c r="JY229" s="12">
        <v>162</v>
      </c>
      <c r="JZ229" s="69"/>
      <c r="KA229" s="70"/>
      <c r="KP229" s="273"/>
      <c r="KQ229" s="385"/>
      <c r="KR229" s="232"/>
      <c r="KS229" s="12">
        <v>162</v>
      </c>
      <c r="KT229" s="69"/>
      <c r="KU229" s="70"/>
      <c r="LJ229" s="273"/>
      <c r="LK229" s="385"/>
      <c r="LL229" s="232"/>
      <c r="LM229" s="12">
        <v>162</v>
      </c>
      <c r="LN229" s="69"/>
      <c r="LO229" s="70"/>
      <c r="MD229" s="273"/>
    </row>
    <row r="230" spans="2:342" ht="12.75" customHeight="1" x14ac:dyDescent="0.2">
      <c r="B230" s="12">
        <v>163</v>
      </c>
      <c r="C230" s="69">
        <v>6.3195469999999991</v>
      </c>
      <c r="D230" s="70">
        <v>10.64809</v>
      </c>
      <c r="E230" s="432"/>
      <c r="F230" s="72">
        <f t="shared" si="0"/>
        <v>0.30013999999999896</v>
      </c>
      <c r="G230" s="67"/>
      <c r="H230" s="67"/>
      <c r="I230" s="67"/>
      <c r="J230" s="67"/>
      <c r="K230" s="67"/>
      <c r="L230" s="67"/>
      <c r="M230" s="67"/>
      <c r="N230" s="67"/>
      <c r="O230" s="67"/>
      <c r="P230" s="67"/>
      <c r="Q230" s="67"/>
      <c r="R230" s="67"/>
      <c r="S230" s="220"/>
      <c r="T230" s="385"/>
      <c r="U230" s="232"/>
      <c r="V230" s="12">
        <v>163</v>
      </c>
      <c r="W230" s="69"/>
      <c r="X230" s="70"/>
      <c r="Y230"/>
      <c r="Z230"/>
      <c r="AA230"/>
      <c r="AB230"/>
      <c r="AC230"/>
      <c r="AD230"/>
      <c r="AE230"/>
      <c r="AF230"/>
      <c r="AG230"/>
      <c r="AH230"/>
      <c r="AI230"/>
      <c r="AJ230"/>
      <c r="AK230"/>
      <c r="AL230"/>
      <c r="AM230" s="220"/>
      <c r="AN230" s="417"/>
      <c r="AP230" s="12">
        <v>163</v>
      </c>
      <c r="AQ230" s="69">
        <v>14.4762</v>
      </c>
      <c r="AR230" s="70">
        <v>4.8458189999999997</v>
      </c>
      <c r="AS230" s="432"/>
      <c r="AT230" s="574">
        <f t="shared" si="1"/>
        <v>2.4034999999999584E-2</v>
      </c>
      <c r="AU230" s="67"/>
      <c r="AV230" s="8"/>
      <c r="AW230" s="8"/>
      <c r="AX230" s="8"/>
      <c r="AY230" s="8"/>
      <c r="AZ230" s="8"/>
      <c r="BA230" s="8"/>
      <c r="BB230" s="8"/>
      <c r="BC230" s="8"/>
      <c r="BD230" s="8"/>
      <c r="BE230" s="8"/>
      <c r="BF230" s="8"/>
      <c r="BG230" s="8"/>
      <c r="BH230" s="8"/>
      <c r="BJ230" s="273"/>
      <c r="BK230" s="385"/>
      <c r="BM230" s="12">
        <v>163</v>
      </c>
      <c r="BN230" s="69">
        <v>17.69886</v>
      </c>
      <c r="BO230" s="70">
        <v>5.4299629999999999</v>
      </c>
      <c r="CD230" s="273"/>
      <c r="CE230" s="385"/>
      <c r="CG230" s="12">
        <v>163</v>
      </c>
      <c r="CH230" s="69">
        <v>18.405069999999998</v>
      </c>
      <c r="CI230" s="70">
        <v>5.5097820000000004</v>
      </c>
      <c r="CX230" s="273"/>
      <c r="CY230" s="385"/>
      <c r="CZ230" s="232"/>
      <c r="DA230" s="12">
        <v>163</v>
      </c>
      <c r="DB230" s="69">
        <v>11.17154</v>
      </c>
      <c r="DC230" s="70">
        <v>6.7539410000000002</v>
      </c>
      <c r="DR230" s="273"/>
      <c r="DS230" s="385"/>
      <c r="DT230" s="232"/>
      <c r="DU230" s="12">
        <v>163</v>
      </c>
      <c r="DV230" s="69">
        <v>19.341080000000002</v>
      </c>
      <c r="DW230" s="70">
        <v>5.7796120000000002</v>
      </c>
      <c r="EL230" s="273"/>
      <c r="EM230" s="385"/>
      <c r="EN230" s="232"/>
      <c r="EO230" s="12">
        <v>163</v>
      </c>
      <c r="EP230" s="69">
        <v>14.4762</v>
      </c>
      <c r="EQ230" s="70">
        <v>4.8458189999999997</v>
      </c>
      <c r="FF230" s="273"/>
      <c r="FG230" s="385"/>
      <c r="FH230" s="232"/>
      <c r="FI230" s="12">
        <v>163</v>
      </c>
      <c r="FJ230" s="69">
        <v>15.050030000000001</v>
      </c>
      <c r="FK230" s="70">
        <v>9.4518229999999992</v>
      </c>
      <c r="FZ230" s="273"/>
      <c r="GA230" s="385"/>
      <c r="GB230" s="232"/>
      <c r="GC230" s="12">
        <v>163</v>
      </c>
      <c r="GD230" s="69">
        <v>22.07422</v>
      </c>
      <c r="GE230" s="70">
        <v>7.7019039999999999</v>
      </c>
      <c r="GT230" s="273"/>
      <c r="GU230" s="385"/>
      <c r="GV230" s="232"/>
      <c r="GW230" s="12">
        <v>163</v>
      </c>
      <c r="GX230" s="69">
        <v>12.277340000000001</v>
      </c>
      <c r="GY230" s="70">
        <v>3.843807</v>
      </c>
      <c r="HN230" s="273"/>
      <c r="HO230" s="385"/>
      <c r="HP230" s="232"/>
      <c r="HQ230" s="12">
        <v>163</v>
      </c>
      <c r="HR230" s="69">
        <v>20.427009999999999</v>
      </c>
      <c r="HS230" s="70">
        <v>5.3498450000000002</v>
      </c>
      <c r="IH230" s="273"/>
      <c r="II230" s="385"/>
      <c r="IJ230" s="232"/>
      <c r="IK230" s="12">
        <v>163</v>
      </c>
      <c r="IL230" s="69">
        <v>11.186</v>
      </c>
      <c r="IM230" s="70">
        <v>6.3559830000000002</v>
      </c>
      <c r="JB230" s="273"/>
      <c r="JC230" s="385"/>
      <c r="JD230" s="232"/>
      <c r="JE230" s="12">
        <v>163</v>
      </c>
      <c r="JF230" s="69"/>
      <c r="JG230" s="70"/>
      <c r="JV230" s="273"/>
      <c r="JW230" s="385"/>
      <c r="JX230" s="232"/>
      <c r="JY230" s="12">
        <v>163</v>
      </c>
      <c r="JZ230" s="69"/>
      <c r="KA230" s="70"/>
      <c r="KP230" s="273"/>
      <c r="KQ230" s="385"/>
      <c r="KR230" s="232"/>
      <c r="KS230" s="12">
        <v>163</v>
      </c>
      <c r="KT230" s="69"/>
      <c r="KU230" s="70"/>
      <c r="LJ230" s="273"/>
      <c r="LK230" s="385"/>
      <c r="LL230" s="232"/>
      <c r="LM230" s="12">
        <v>163</v>
      </c>
      <c r="LN230" s="69"/>
      <c r="LO230" s="70"/>
      <c r="MD230" s="273"/>
    </row>
    <row r="231" spans="2:342" ht="12.75" customHeight="1" x14ac:dyDescent="0.2">
      <c r="B231" s="12">
        <v>164</v>
      </c>
      <c r="C231" s="69">
        <v>6.3352349999999999</v>
      </c>
      <c r="D231" s="70">
        <v>10.948119999999999</v>
      </c>
      <c r="E231" s="432"/>
      <c r="F231" s="72">
        <f t="shared" si="0"/>
        <v>0.30002999999999957</v>
      </c>
      <c r="G231" s="67"/>
      <c r="H231" s="67"/>
      <c r="I231" s="67"/>
      <c r="J231" s="67"/>
      <c r="K231" s="67"/>
      <c r="L231" s="67"/>
      <c r="M231" s="67"/>
      <c r="N231" s="67"/>
      <c r="O231" s="67"/>
      <c r="P231" s="67"/>
      <c r="Q231" s="67"/>
      <c r="R231" s="67"/>
      <c r="S231" s="220"/>
      <c r="T231" s="385"/>
      <c r="U231" s="232"/>
      <c r="V231" s="12">
        <v>164</v>
      </c>
      <c r="W231" s="69"/>
      <c r="X231" s="70"/>
      <c r="Y231"/>
      <c r="Z231"/>
      <c r="AA231"/>
      <c r="AB231"/>
      <c r="AC231"/>
      <c r="AD231"/>
      <c r="AE231"/>
      <c r="AF231"/>
      <c r="AG231"/>
      <c r="AH231"/>
      <c r="AI231"/>
      <c r="AJ231"/>
      <c r="AK231"/>
      <c r="AL231"/>
      <c r="AM231" s="220"/>
      <c r="AN231" s="417"/>
      <c r="AP231" s="12">
        <v>164</v>
      </c>
      <c r="AQ231" s="69">
        <v>14.56329</v>
      </c>
      <c r="AR231" s="70">
        <v>4.8697949999999999</v>
      </c>
      <c r="AS231" s="432"/>
      <c r="AT231" s="574">
        <f t="shared" si="1"/>
        <v>2.3976000000000219E-2</v>
      </c>
      <c r="AU231" s="67"/>
      <c r="AV231" s="8"/>
      <c r="AW231" s="8"/>
      <c r="AX231" s="8"/>
      <c r="AY231" s="8"/>
      <c r="AZ231" s="8"/>
      <c r="BA231" s="8"/>
      <c r="BB231" s="8"/>
      <c r="BC231" s="8"/>
      <c r="BD231" s="8"/>
      <c r="BE231" s="8"/>
      <c r="BF231" s="8"/>
      <c r="BG231" s="8"/>
      <c r="BH231" s="8"/>
      <c r="BJ231" s="273"/>
      <c r="BK231" s="385"/>
      <c r="BM231" s="12">
        <v>164</v>
      </c>
      <c r="BN231" s="69">
        <v>17.829330000000002</v>
      </c>
      <c r="BO231" s="70">
        <v>5.4719350000000002</v>
      </c>
      <c r="CD231" s="273"/>
      <c r="CE231" s="385"/>
      <c r="CG231" s="12">
        <v>164</v>
      </c>
      <c r="CH231" s="69">
        <v>18.549610000000001</v>
      </c>
      <c r="CI231" s="70">
        <v>5.5577329999999998</v>
      </c>
      <c r="CX231" s="273"/>
      <c r="CY231" s="385"/>
      <c r="CZ231" s="232"/>
      <c r="DA231" s="12">
        <v>164</v>
      </c>
      <c r="DB231" s="69">
        <v>11.241250000000001</v>
      </c>
      <c r="DC231" s="70">
        <v>6.7939410000000002</v>
      </c>
      <c r="DR231" s="273"/>
      <c r="DS231" s="385"/>
      <c r="DT231" s="232"/>
      <c r="DU231" s="12">
        <v>164</v>
      </c>
      <c r="DV231" s="69">
        <v>19.464209999999998</v>
      </c>
      <c r="DW231" s="70">
        <v>5.8075340000000004</v>
      </c>
      <c r="EL231" s="273"/>
      <c r="EM231" s="385"/>
      <c r="EN231" s="232"/>
      <c r="EO231" s="12">
        <v>164</v>
      </c>
      <c r="EP231" s="69">
        <v>14.56329</v>
      </c>
      <c r="EQ231" s="70">
        <v>4.8697949999999999</v>
      </c>
      <c r="FF231" s="273"/>
      <c r="FG231" s="385"/>
      <c r="FH231" s="232"/>
      <c r="FI231" s="12">
        <v>164</v>
      </c>
      <c r="FJ231" s="69">
        <v>15.140610000000001</v>
      </c>
      <c r="FK231" s="70">
        <v>9.4937959999999997</v>
      </c>
      <c r="FZ231" s="273"/>
      <c r="GA231" s="385"/>
      <c r="GB231" s="232"/>
      <c r="GC231" s="12">
        <v>164</v>
      </c>
      <c r="GD231" s="69">
        <v>22.226419999999997</v>
      </c>
      <c r="GE231" s="70">
        <v>7.7759239999999998</v>
      </c>
      <c r="GT231" s="273"/>
      <c r="GU231" s="385"/>
      <c r="GV231" s="232"/>
      <c r="GW231" s="12">
        <v>164</v>
      </c>
      <c r="GX231" s="69">
        <v>12.351760000000001</v>
      </c>
      <c r="GY231" s="70">
        <v>3.863836</v>
      </c>
      <c r="HN231" s="273"/>
      <c r="HO231" s="385"/>
      <c r="HP231" s="232"/>
      <c r="HQ231" s="12">
        <v>164</v>
      </c>
      <c r="HR231" s="69">
        <v>20.559259999999998</v>
      </c>
      <c r="HS231" s="70">
        <v>5.3738799999999998</v>
      </c>
      <c r="IH231" s="273"/>
      <c r="II231" s="385"/>
      <c r="IJ231" s="232"/>
      <c r="IK231" s="12">
        <v>164</v>
      </c>
      <c r="IL231" s="69">
        <v>11.25717</v>
      </c>
      <c r="IM231" s="70">
        <v>6.3961009999999998</v>
      </c>
      <c r="JB231" s="273"/>
      <c r="JC231" s="385"/>
      <c r="JD231" s="232"/>
      <c r="JE231" s="12">
        <v>164</v>
      </c>
      <c r="JF231" s="69"/>
      <c r="JG231" s="70"/>
      <c r="JV231" s="273"/>
      <c r="JW231" s="385"/>
      <c r="JX231" s="232"/>
      <c r="JY231" s="12">
        <v>164</v>
      </c>
      <c r="JZ231" s="69"/>
      <c r="KA231" s="70"/>
      <c r="KP231" s="273"/>
      <c r="KQ231" s="385"/>
      <c r="KR231" s="232"/>
      <c r="KS231" s="12">
        <v>164</v>
      </c>
      <c r="KT231" s="69"/>
      <c r="KU231" s="70"/>
      <c r="LJ231" s="273"/>
      <c r="LK231" s="385"/>
      <c r="LL231" s="232"/>
      <c r="LM231" s="12">
        <v>164</v>
      </c>
      <c r="LN231" s="69"/>
      <c r="LO231" s="70"/>
      <c r="MD231" s="273"/>
    </row>
    <row r="232" spans="2:342" ht="12.75" customHeight="1" x14ac:dyDescent="0.2">
      <c r="B232" s="12">
        <v>165</v>
      </c>
      <c r="C232" s="69">
        <v>6.3517280000000005</v>
      </c>
      <c r="D232" s="70">
        <v>11.248139999999999</v>
      </c>
      <c r="E232" s="432"/>
      <c r="F232" s="72">
        <f t="shared" si="0"/>
        <v>0.30001999999999995</v>
      </c>
      <c r="G232" s="67"/>
      <c r="H232" s="67"/>
      <c r="I232" s="67"/>
      <c r="J232" s="67"/>
      <c r="K232" s="67"/>
      <c r="L232" s="67"/>
      <c r="M232" s="67"/>
      <c r="N232" s="67"/>
      <c r="O232" s="67"/>
      <c r="P232" s="67"/>
      <c r="Q232" s="67"/>
      <c r="R232" s="67"/>
      <c r="S232" s="220"/>
      <c r="T232" s="385"/>
      <c r="U232" s="232"/>
      <c r="V232" s="12">
        <v>165</v>
      </c>
      <c r="W232" s="69"/>
      <c r="X232" s="70"/>
      <c r="Y232"/>
      <c r="Z232"/>
      <c r="AA232"/>
      <c r="AB232"/>
      <c r="AC232"/>
      <c r="AD232"/>
      <c r="AE232"/>
      <c r="AF232"/>
      <c r="AG232"/>
      <c r="AH232"/>
      <c r="AI232"/>
      <c r="AJ232"/>
      <c r="AK232"/>
      <c r="AL232"/>
      <c r="AM232" s="220"/>
      <c r="AN232" s="417"/>
      <c r="AP232" s="12">
        <v>165</v>
      </c>
      <c r="AQ232" s="69">
        <v>14.64995</v>
      </c>
      <c r="AR232" s="70">
        <v>4.8938309999999996</v>
      </c>
      <c r="AS232" s="432"/>
      <c r="AT232" s="574">
        <f t="shared" si="1"/>
        <v>2.4035999999999724E-2</v>
      </c>
      <c r="AU232" s="67"/>
      <c r="AV232" s="8"/>
      <c r="AW232" s="8"/>
      <c r="AX232" s="8"/>
      <c r="AY232" s="8"/>
      <c r="AZ232" s="8"/>
      <c r="BA232" s="8"/>
      <c r="BB232" s="8"/>
      <c r="BC232" s="8"/>
      <c r="BD232" s="8"/>
      <c r="BE232" s="8"/>
      <c r="BF232" s="8"/>
      <c r="BG232" s="8"/>
      <c r="BH232" s="8"/>
      <c r="BJ232" s="273"/>
      <c r="BK232" s="385"/>
      <c r="BM232" s="12">
        <v>165</v>
      </c>
      <c r="BN232" s="69">
        <v>17.95656</v>
      </c>
      <c r="BO232" s="70">
        <v>5.5139079999999998</v>
      </c>
      <c r="CD232" s="273"/>
      <c r="CE232" s="385"/>
      <c r="CG232" s="12">
        <v>165</v>
      </c>
      <c r="CH232" s="69">
        <v>18.693639999999998</v>
      </c>
      <c r="CI232" s="70">
        <v>5.605804</v>
      </c>
      <c r="CX232" s="273"/>
      <c r="CY232" s="385"/>
      <c r="CZ232" s="232"/>
      <c r="DA232" s="12">
        <v>165</v>
      </c>
      <c r="DB232" s="69">
        <v>11.31085</v>
      </c>
      <c r="DC232" s="70">
        <v>6.8339400000000001</v>
      </c>
      <c r="DR232" s="273"/>
      <c r="DS232" s="385"/>
      <c r="DT232" s="232"/>
      <c r="DU232" s="12">
        <v>165</v>
      </c>
      <c r="DV232" s="69">
        <v>19.58774</v>
      </c>
      <c r="DW232" s="70">
        <v>5.8358140000000001</v>
      </c>
      <c r="EL232" s="273"/>
      <c r="EM232" s="385"/>
      <c r="EN232" s="232"/>
      <c r="EO232" s="12">
        <v>165</v>
      </c>
      <c r="EP232" s="69">
        <v>14.64995</v>
      </c>
      <c r="EQ232" s="70">
        <v>4.8938309999999996</v>
      </c>
      <c r="FF232" s="273"/>
      <c r="FG232" s="385"/>
      <c r="FH232" s="232"/>
      <c r="FI232" s="12">
        <v>165</v>
      </c>
      <c r="FJ232" s="69">
        <v>15.232229999999999</v>
      </c>
      <c r="FK232" s="70">
        <v>9.5358870000000007</v>
      </c>
      <c r="FZ232" s="273"/>
      <c r="GA232" s="385"/>
      <c r="GB232" s="232"/>
      <c r="GC232" s="12">
        <v>165</v>
      </c>
      <c r="GD232" s="69">
        <v>22.38523</v>
      </c>
      <c r="GE232" s="70">
        <v>7.8559809999999999</v>
      </c>
      <c r="GT232" s="273"/>
      <c r="GU232" s="385"/>
      <c r="GV232" s="232"/>
      <c r="GW232" s="12">
        <v>165</v>
      </c>
      <c r="GX232" s="69">
        <v>12.42681</v>
      </c>
      <c r="GY232" s="70">
        <v>3.8839260000000002</v>
      </c>
      <c r="HN232" s="273"/>
      <c r="HO232" s="385"/>
      <c r="HP232" s="232"/>
      <c r="HQ232" s="12">
        <v>165</v>
      </c>
      <c r="HR232" s="69">
        <v>20.690540000000002</v>
      </c>
      <c r="HS232" s="70">
        <v>5.3977959999999996</v>
      </c>
      <c r="IH232" s="273"/>
      <c r="II232" s="385"/>
      <c r="IJ232" s="232"/>
      <c r="IK232" s="12">
        <v>165</v>
      </c>
      <c r="IL232" s="69">
        <v>11.327549999999999</v>
      </c>
      <c r="IM232" s="70">
        <v>6.435981</v>
      </c>
      <c r="JB232" s="273"/>
      <c r="JC232" s="385"/>
      <c r="JD232" s="232"/>
      <c r="JE232" s="12">
        <v>165</v>
      </c>
      <c r="JF232" s="69"/>
      <c r="JG232" s="70"/>
      <c r="JV232" s="273"/>
      <c r="JW232" s="385"/>
      <c r="JX232" s="232"/>
      <c r="JY232" s="12">
        <v>165</v>
      </c>
      <c r="JZ232" s="69"/>
      <c r="KA232" s="70"/>
      <c r="KP232" s="273"/>
      <c r="KQ232" s="385"/>
      <c r="KR232" s="232"/>
      <c r="KS232" s="12">
        <v>165</v>
      </c>
      <c r="KT232" s="69"/>
      <c r="KU232" s="70"/>
      <c r="LJ232" s="273"/>
      <c r="LK232" s="385"/>
      <c r="LL232" s="232"/>
      <c r="LM232" s="12">
        <v>165</v>
      </c>
      <c r="LN232" s="69"/>
      <c r="LO232" s="70"/>
      <c r="MD232" s="273"/>
    </row>
    <row r="233" spans="2:342" ht="12.75" customHeight="1" x14ac:dyDescent="0.2">
      <c r="B233" s="12">
        <v>166</v>
      </c>
      <c r="C233" s="69">
        <v>6.3654449999999994</v>
      </c>
      <c r="D233" s="70">
        <v>11.5481</v>
      </c>
      <c r="E233" s="432"/>
      <c r="F233" s="72">
        <f t="shared" si="0"/>
        <v>0.29996000000000045</v>
      </c>
      <c r="G233" s="67"/>
      <c r="H233" s="67"/>
      <c r="I233" s="67"/>
      <c r="J233" s="67"/>
      <c r="K233" s="67"/>
      <c r="L233" s="67"/>
      <c r="M233" s="67"/>
      <c r="N233" s="67"/>
      <c r="O233" s="67"/>
      <c r="P233" s="67"/>
      <c r="Q233" s="67"/>
      <c r="R233" s="67"/>
      <c r="S233" s="220"/>
      <c r="T233" s="385"/>
      <c r="U233" s="232"/>
      <c r="V233" s="12">
        <v>166</v>
      </c>
      <c r="W233" s="69"/>
      <c r="X233" s="70"/>
      <c r="Y233"/>
      <c r="Z233"/>
      <c r="AA233"/>
      <c r="AB233"/>
      <c r="AC233"/>
      <c r="AD233"/>
      <c r="AE233"/>
      <c r="AF233"/>
      <c r="AG233"/>
      <c r="AH233"/>
      <c r="AI233"/>
      <c r="AJ233"/>
      <c r="AK233"/>
      <c r="AL233"/>
      <c r="AM233" s="220"/>
      <c r="AN233" s="417"/>
      <c r="AP233" s="12">
        <v>166</v>
      </c>
      <c r="AQ233" s="69">
        <v>14.73597</v>
      </c>
      <c r="AR233" s="70">
        <v>4.9178660000000001</v>
      </c>
      <c r="AS233" s="432"/>
      <c r="AT233" s="574">
        <f t="shared" si="1"/>
        <v>2.4035000000000473E-2</v>
      </c>
      <c r="AU233" s="67"/>
      <c r="AV233" s="8"/>
      <c r="AW233" s="8"/>
      <c r="AX233" s="8"/>
      <c r="AY233" s="8"/>
      <c r="AZ233" s="8"/>
      <c r="BA233" s="8"/>
      <c r="BB233" s="8"/>
      <c r="BC233" s="8"/>
      <c r="BD233" s="8"/>
      <c r="BE233" s="8"/>
      <c r="BF233" s="8"/>
      <c r="BG233" s="8"/>
      <c r="BH233" s="8"/>
      <c r="BJ233" s="273"/>
      <c r="BK233" s="385"/>
      <c r="BM233" s="12">
        <v>166</v>
      </c>
      <c r="BN233" s="69">
        <v>18.081499999999998</v>
      </c>
      <c r="BO233" s="70">
        <v>5.5559390000000004</v>
      </c>
      <c r="CD233" s="273"/>
      <c r="CE233" s="385"/>
      <c r="CG233" s="12">
        <v>166</v>
      </c>
      <c r="CH233" s="69">
        <v>18.837240000000001</v>
      </c>
      <c r="CI233" s="70">
        <v>5.6538149999999998</v>
      </c>
      <c r="CX233" s="273"/>
      <c r="CY233" s="385"/>
      <c r="CZ233" s="232"/>
      <c r="DA233" s="12">
        <v>166</v>
      </c>
      <c r="DB233" s="69">
        <v>11.37956</v>
      </c>
      <c r="DC233" s="70">
        <v>6.873939</v>
      </c>
      <c r="DR233" s="273"/>
      <c r="DS233" s="385"/>
      <c r="DT233" s="232"/>
      <c r="DU233" s="12">
        <v>166</v>
      </c>
      <c r="DV233" s="69">
        <v>19.711759999999998</v>
      </c>
      <c r="DW233" s="70">
        <v>5.8637360000000003</v>
      </c>
      <c r="EL233" s="273"/>
      <c r="EM233" s="385"/>
      <c r="EN233" s="232"/>
      <c r="EO233" s="12">
        <v>166</v>
      </c>
      <c r="EP233" s="69">
        <v>14.73597</v>
      </c>
      <c r="EQ233" s="70">
        <v>4.9178660000000001</v>
      </c>
      <c r="FF233" s="273"/>
      <c r="FG233" s="385"/>
      <c r="FH233" s="232"/>
      <c r="FI233" s="12">
        <v>166</v>
      </c>
      <c r="FJ233" s="69">
        <v>15.322809999999999</v>
      </c>
      <c r="FK233" s="70">
        <v>9.5779189999999996</v>
      </c>
      <c r="FZ233" s="273"/>
      <c r="GA233" s="385"/>
      <c r="GB233" s="232"/>
      <c r="GC233" s="12">
        <v>166</v>
      </c>
      <c r="GD233" s="69">
        <v>22.540880000000001</v>
      </c>
      <c r="GE233" s="70">
        <v>7.9356809999999998</v>
      </c>
      <c r="GT233" s="273"/>
      <c r="GU233" s="385"/>
      <c r="GV233" s="232"/>
      <c r="GW233" s="12">
        <v>166</v>
      </c>
      <c r="GX233" s="69">
        <v>12.500969999999999</v>
      </c>
      <c r="GY233" s="70">
        <v>3.9038360000000001</v>
      </c>
      <c r="HN233" s="273"/>
      <c r="HO233" s="385"/>
      <c r="HP233" s="232"/>
      <c r="HQ233" s="12">
        <v>166</v>
      </c>
      <c r="HR233" s="69">
        <v>20.820589999999999</v>
      </c>
      <c r="HS233" s="70">
        <v>5.4216519999999999</v>
      </c>
      <c r="IH233" s="273"/>
      <c r="II233" s="385"/>
      <c r="IJ233" s="232"/>
      <c r="IK233" s="12">
        <v>166</v>
      </c>
      <c r="IL233" s="69">
        <v>11.39784</v>
      </c>
      <c r="IM233" s="70">
        <v>6.4758610000000001</v>
      </c>
      <c r="JB233" s="273"/>
      <c r="JC233" s="385"/>
      <c r="JD233" s="232"/>
      <c r="JE233" s="12">
        <v>166</v>
      </c>
      <c r="JF233" s="69"/>
      <c r="JG233" s="70"/>
      <c r="JV233" s="273"/>
      <c r="JW233" s="385"/>
      <c r="JX233" s="232"/>
      <c r="JY233" s="12">
        <v>166</v>
      </c>
      <c r="JZ233" s="69"/>
      <c r="KA233" s="70"/>
      <c r="KP233" s="273"/>
      <c r="KQ233" s="385"/>
      <c r="KR233" s="232"/>
      <c r="KS233" s="12">
        <v>166</v>
      </c>
      <c r="KT233" s="69"/>
      <c r="KU233" s="70"/>
      <c r="LJ233" s="273"/>
      <c r="LK233" s="385"/>
      <c r="LL233" s="232"/>
      <c r="LM233" s="12">
        <v>166</v>
      </c>
      <c r="LN233" s="69"/>
      <c r="LO233" s="70"/>
      <c r="MD233" s="273"/>
    </row>
    <row r="234" spans="2:342" ht="12.75" customHeight="1" x14ac:dyDescent="0.2">
      <c r="B234" s="12">
        <v>167</v>
      </c>
      <c r="C234" s="69">
        <v>6.3800280000000003</v>
      </c>
      <c r="D234" s="70">
        <v>11.848129999999999</v>
      </c>
      <c r="E234" s="432"/>
      <c r="F234" s="72">
        <f t="shared" si="0"/>
        <v>0.30002999999999957</v>
      </c>
      <c r="G234" s="67"/>
      <c r="H234" s="67"/>
      <c r="I234" s="67"/>
      <c r="J234" s="67"/>
      <c r="K234" s="67"/>
      <c r="L234" s="67"/>
      <c r="M234" s="67"/>
      <c r="N234" s="67"/>
      <c r="O234" s="67"/>
      <c r="P234" s="67"/>
      <c r="Q234" s="67"/>
      <c r="R234" s="67"/>
      <c r="S234" s="220"/>
      <c r="T234" s="385"/>
      <c r="U234" s="232"/>
      <c r="V234" s="12">
        <v>167</v>
      </c>
      <c r="W234" s="69"/>
      <c r="X234" s="70"/>
      <c r="Y234"/>
      <c r="Z234"/>
      <c r="AA234"/>
      <c r="AB234"/>
      <c r="AC234"/>
      <c r="AD234"/>
      <c r="AE234"/>
      <c r="AF234"/>
      <c r="AG234"/>
      <c r="AH234"/>
      <c r="AI234"/>
      <c r="AJ234"/>
      <c r="AK234"/>
      <c r="AL234"/>
      <c r="AM234" s="220"/>
      <c r="AN234" s="417"/>
      <c r="AP234" s="12">
        <v>167</v>
      </c>
      <c r="AQ234" s="69">
        <v>14.82241</v>
      </c>
      <c r="AR234" s="70">
        <v>4.9418410000000002</v>
      </c>
      <c r="AS234" s="432"/>
      <c r="AT234" s="574">
        <f t="shared" si="1"/>
        <v>2.397500000000008E-2</v>
      </c>
      <c r="AU234" s="67"/>
      <c r="AV234" s="8"/>
      <c r="AW234" s="8"/>
      <c r="AX234" s="8"/>
      <c r="AY234" s="8"/>
      <c r="AZ234" s="8"/>
      <c r="BA234" s="8"/>
      <c r="BB234" s="8"/>
      <c r="BC234" s="8"/>
      <c r="BD234" s="8"/>
      <c r="BE234" s="8"/>
      <c r="BF234" s="8"/>
      <c r="BG234" s="8"/>
      <c r="BH234" s="8"/>
      <c r="BJ234" s="273"/>
      <c r="BK234" s="385"/>
      <c r="BM234" s="12">
        <v>167</v>
      </c>
      <c r="BN234" s="69">
        <v>18.204159999999998</v>
      </c>
      <c r="BO234" s="70">
        <v>5.5978519999999996</v>
      </c>
      <c r="CD234" s="273"/>
      <c r="CE234" s="385"/>
      <c r="CG234" s="12">
        <v>167</v>
      </c>
      <c r="CH234" s="69">
        <v>18.979590000000002</v>
      </c>
      <c r="CI234" s="70">
        <v>5.7018259999999996</v>
      </c>
      <c r="CX234" s="273"/>
      <c r="CY234" s="385"/>
      <c r="CZ234" s="232"/>
      <c r="DA234" s="12">
        <v>167</v>
      </c>
      <c r="DB234" s="69">
        <v>11.448129999999999</v>
      </c>
      <c r="DC234" s="70">
        <v>6.9139390000000001</v>
      </c>
      <c r="DR234" s="273"/>
      <c r="DS234" s="385"/>
      <c r="DT234" s="232"/>
      <c r="DU234" s="12">
        <v>167</v>
      </c>
      <c r="DV234" s="69">
        <v>19.834400000000002</v>
      </c>
      <c r="DW234" s="70">
        <v>5.8918359999999996</v>
      </c>
      <c r="EL234" s="273"/>
      <c r="EM234" s="385"/>
      <c r="EN234" s="232"/>
      <c r="EO234" s="12">
        <v>167</v>
      </c>
      <c r="EP234" s="69">
        <v>14.82241</v>
      </c>
      <c r="EQ234" s="70">
        <v>4.9418410000000002</v>
      </c>
      <c r="FF234" s="273"/>
      <c r="FG234" s="385"/>
      <c r="FH234" s="232"/>
      <c r="FI234" s="12">
        <v>167</v>
      </c>
      <c r="FJ234" s="69">
        <v>15.41347</v>
      </c>
      <c r="FK234" s="70">
        <v>9.6199510000000004</v>
      </c>
      <c r="FZ234" s="273"/>
      <c r="GA234" s="385"/>
      <c r="GB234" s="232"/>
      <c r="GC234" s="12">
        <v>167</v>
      </c>
      <c r="GD234" s="69">
        <v>22.692460000000001</v>
      </c>
      <c r="GE234" s="70">
        <v>8.0159789999999997</v>
      </c>
      <c r="GT234" s="273"/>
      <c r="GU234" s="385"/>
      <c r="GV234" s="232"/>
      <c r="GW234" s="12">
        <v>167</v>
      </c>
      <c r="GX234" s="69">
        <v>12.57526</v>
      </c>
      <c r="GY234" s="70">
        <v>3.9238650000000002</v>
      </c>
      <c r="HN234" s="273"/>
      <c r="HO234" s="385"/>
      <c r="HP234" s="232"/>
      <c r="HQ234" s="12">
        <v>167</v>
      </c>
      <c r="HR234" s="69">
        <v>20.950689999999998</v>
      </c>
      <c r="HS234" s="70">
        <v>5.4455679999999997</v>
      </c>
      <c r="IH234" s="273"/>
      <c r="II234" s="385"/>
      <c r="IJ234" s="232"/>
      <c r="IK234" s="12">
        <v>167</v>
      </c>
      <c r="IL234" s="69">
        <v>11.46536</v>
      </c>
      <c r="IM234" s="70">
        <v>6.51586</v>
      </c>
      <c r="JB234" s="273"/>
      <c r="JC234" s="385"/>
      <c r="JD234" s="232"/>
      <c r="JE234" s="12">
        <v>167</v>
      </c>
      <c r="JF234" s="69"/>
      <c r="JG234" s="70"/>
      <c r="JV234" s="273"/>
      <c r="JW234" s="385"/>
      <c r="JX234" s="232"/>
      <c r="JY234" s="12">
        <v>167</v>
      </c>
      <c r="JZ234" s="69"/>
      <c r="KA234" s="70"/>
      <c r="KP234" s="273"/>
      <c r="KQ234" s="385"/>
      <c r="KR234" s="232"/>
      <c r="KS234" s="12">
        <v>167</v>
      </c>
      <c r="KT234" s="69"/>
      <c r="KU234" s="70"/>
      <c r="LJ234" s="273"/>
      <c r="LK234" s="385"/>
      <c r="LL234" s="232"/>
      <c r="LM234" s="12">
        <v>167</v>
      </c>
      <c r="LN234" s="69"/>
      <c r="LO234" s="70"/>
      <c r="MD234" s="273"/>
    </row>
    <row r="235" spans="2:342" ht="12.75" customHeight="1" x14ac:dyDescent="0.2">
      <c r="B235" s="12">
        <v>168</v>
      </c>
      <c r="C235" s="69">
        <v>6.3931700000000005</v>
      </c>
      <c r="D235" s="70">
        <v>12.14809</v>
      </c>
      <c r="E235" s="432"/>
      <c r="F235" s="72">
        <f t="shared" si="0"/>
        <v>0.29996000000000045</v>
      </c>
      <c r="G235" s="67"/>
      <c r="H235" s="67"/>
      <c r="I235" s="67"/>
      <c r="J235" s="67"/>
      <c r="K235" s="67"/>
      <c r="L235" s="67"/>
      <c r="M235" s="67"/>
      <c r="N235" s="67"/>
      <c r="O235" s="67"/>
      <c r="P235" s="67"/>
      <c r="Q235" s="67"/>
      <c r="R235" s="67"/>
      <c r="S235" s="220"/>
      <c r="T235" s="385"/>
      <c r="U235" s="232"/>
      <c r="V235" s="12">
        <v>168</v>
      </c>
      <c r="W235" s="69"/>
      <c r="X235" s="70"/>
      <c r="Y235"/>
      <c r="Z235"/>
      <c r="AA235"/>
      <c r="AB235"/>
      <c r="AC235"/>
      <c r="AD235"/>
      <c r="AE235"/>
      <c r="AF235"/>
      <c r="AG235"/>
      <c r="AH235"/>
      <c r="AI235"/>
      <c r="AJ235"/>
      <c r="AK235"/>
      <c r="AL235"/>
      <c r="AM235" s="220"/>
      <c r="AN235" s="417"/>
      <c r="AP235" s="12">
        <v>168</v>
      </c>
      <c r="AQ235" s="69">
        <v>14.909030000000001</v>
      </c>
      <c r="AR235" s="70">
        <v>4.9658170000000004</v>
      </c>
      <c r="AS235" s="432"/>
      <c r="AT235" s="574">
        <f t="shared" si="1"/>
        <v>2.3976000000000219E-2</v>
      </c>
      <c r="AU235" s="67"/>
      <c r="AV235" s="8"/>
      <c r="AW235" s="8"/>
      <c r="AX235" s="8"/>
      <c r="AY235" s="8"/>
      <c r="AZ235" s="8"/>
      <c r="BA235" s="8"/>
      <c r="BB235" s="8"/>
      <c r="BC235" s="8"/>
      <c r="BD235" s="8"/>
      <c r="BE235" s="8"/>
      <c r="BF235" s="8"/>
      <c r="BG235" s="8"/>
      <c r="BH235" s="8"/>
      <c r="BJ235" s="273"/>
      <c r="BK235" s="385"/>
      <c r="BM235" s="12">
        <v>168</v>
      </c>
      <c r="BN235" s="69">
        <v>18.324279999999998</v>
      </c>
      <c r="BO235" s="70">
        <v>5.6398239999999999</v>
      </c>
      <c r="CD235" s="273"/>
      <c r="CE235" s="385"/>
      <c r="CG235" s="12">
        <v>168</v>
      </c>
      <c r="CH235" s="69">
        <v>19.120369999999998</v>
      </c>
      <c r="CI235" s="70">
        <v>5.7497769999999999</v>
      </c>
      <c r="CX235" s="273"/>
      <c r="CY235" s="385"/>
      <c r="CZ235" s="232"/>
      <c r="DA235" s="12">
        <v>168</v>
      </c>
      <c r="DB235" s="69">
        <v>11.517139999999999</v>
      </c>
      <c r="DC235" s="70">
        <v>6.9539980000000003</v>
      </c>
      <c r="DR235" s="273"/>
      <c r="DS235" s="385"/>
      <c r="DT235" s="232"/>
      <c r="DU235" s="12">
        <v>168</v>
      </c>
      <c r="DV235" s="69">
        <v>19.956959999999999</v>
      </c>
      <c r="DW235" s="70">
        <v>5.919759</v>
      </c>
      <c r="EL235" s="273"/>
      <c r="EM235" s="385"/>
      <c r="EN235" s="232"/>
      <c r="EO235" s="12">
        <v>168</v>
      </c>
      <c r="EP235" s="69">
        <v>14.909030000000001</v>
      </c>
      <c r="EQ235" s="70">
        <v>4.9658170000000004</v>
      </c>
      <c r="FF235" s="273"/>
      <c r="FG235" s="385"/>
      <c r="FH235" s="232"/>
      <c r="FI235" s="12">
        <v>168</v>
      </c>
      <c r="FJ235" s="69">
        <v>15.503729999999999</v>
      </c>
      <c r="FK235" s="70">
        <v>9.6619829999999993</v>
      </c>
      <c r="FZ235" s="273"/>
      <c r="GA235" s="385"/>
      <c r="GB235" s="232"/>
      <c r="GC235" s="12">
        <v>168</v>
      </c>
      <c r="GD235" s="69">
        <v>22.836220000000001</v>
      </c>
      <c r="GE235" s="70">
        <v>8.095917</v>
      </c>
      <c r="GT235" s="273"/>
      <c r="GU235" s="385"/>
      <c r="GV235" s="232"/>
      <c r="GW235" s="12">
        <v>168</v>
      </c>
      <c r="GX235" s="69">
        <v>12.64898</v>
      </c>
      <c r="GY235" s="70">
        <v>3.9438949999999999</v>
      </c>
      <c r="HN235" s="273"/>
      <c r="HO235" s="385"/>
      <c r="HP235" s="232"/>
      <c r="HQ235" s="12">
        <v>168</v>
      </c>
      <c r="HR235" s="69">
        <v>21.082709999999999</v>
      </c>
      <c r="HS235" s="70">
        <v>5.4696030000000002</v>
      </c>
      <c r="IH235" s="273"/>
      <c r="II235" s="385"/>
      <c r="IJ235" s="232"/>
      <c r="IK235" s="12">
        <v>168</v>
      </c>
      <c r="IL235" s="69">
        <v>11.53116</v>
      </c>
      <c r="IM235" s="70">
        <v>6.555739</v>
      </c>
      <c r="JB235" s="273"/>
      <c r="JC235" s="385"/>
      <c r="JD235" s="232"/>
      <c r="JE235" s="12">
        <v>168</v>
      </c>
      <c r="JF235" s="69"/>
      <c r="JG235" s="70"/>
      <c r="JV235" s="273"/>
      <c r="JW235" s="385"/>
      <c r="JX235" s="232"/>
      <c r="JY235" s="12">
        <v>168</v>
      </c>
      <c r="JZ235" s="69"/>
      <c r="KA235" s="70"/>
      <c r="KP235" s="273"/>
      <c r="KQ235" s="385"/>
      <c r="KR235" s="232"/>
      <c r="KS235" s="12">
        <v>168</v>
      </c>
      <c r="KT235" s="69"/>
      <c r="KU235" s="70"/>
      <c r="LJ235" s="273"/>
      <c r="LK235" s="385"/>
      <c r="LL235" s="232"/>
      <c r="LM235" s="12">
        <v>168</v>
      </c>
      <c r="LN235" s="69"/>
      <c r="LO235" s="70"/>
      <c r="MD235" s="273"/>
    </row>
    <row r="236" spans="2:342" ht="12.75" customHeight="1" x14ac:dyDescent="0.2">
      <c r="B236" s="12">
        <v>169</v>
      </c>
      <c r="C236" s="69">
        <v>6.4063319999999999</v>
      </c>
      <c r="D236" s="70">
        <v>12.44811</v>
      </c>
      <c r="E236" s="432"/>
      <c r="F236" s="72">
        <f t="shared" si="0"/>
        <v>0.30001999999999995</v>
      </c>
      <c r="G236" s="67"/>
      <c r="H236" s="67"/>
      <c r="I236" s="67"/>
      <c r="J236" s="67"/>
      <c r="K236" s="67"/>
      <c r="L236" s="67"/>
      <c r="M236" s="67"/>
      <c r="N236" s="67"/>
      <c r="O236" s="67"/>
      <c r="P236" s="67"/>
      <c r="Q236" s="67"/>
      <c r="R236" s="67"/>
      <c r="S236" s="220"/>
      <c r="T236" s="385"/>
      <c r="U236" s="232"/>
      <c r="V236" s="12">
        <v>169</v>
      </c>
      <c r="W236" s="69"/>
      <c r="X236" s="70"/>
      <c r="Y236"/>
      <c r="Z236"/>
      <c r="AA236"/>
      <c r="AB236"/>
      <c r="AC236"/>
      <c r="AD236"/>
      <c r="AE236"/>
      <c r="AF236"/>
      <c r="AG236"/>
      <c r="AH236"/>
      <c r="AI236"/>
      <c r="AJ236"/>
      <c r="AK236"/>
      <c r="AL236"/>
      <c r="AM236" s="220"/>
      <c r="AN236" s="417"/>
      <c r="AP236" s="12">
        <v>169</v>
      </c>
      <c r="AQ236" s="69">
        <v>14.995049999999999</v>
      </c>
      <c r="AR236" s="70">
        <v>4.9899120000000003</v>
      </c>
      <c r="AS236" s="432"/>
      <c r="AT236" s="574">
        <f t="shared" si="1"/>
        <v>2.4094999999999978E-2</v>
      </c>
      <c r="AU236" s="67"/>
      <c r="AV236" s="8"/>
      <c r="AW236" s="8"/>
      <c r="AX236" s="8"/>
      <c r="AY236" s="8"/>
      <c r="AZ236" s="8"/>
      <c r="BA236" s="8"/>
      <c r="BB236" s="8"/>
      <c r="BC236" s="8"/>
      <c r="BD236" s="8"/>
      <c r="BE236" s="8"/>
      <c r="BF236" s="8"/>
      <c r="BG236" s="8"/>
      <c r="BH236" s="8"/>
      <c r="BJ236" s="273"/>
      <c r="BK236" s="385"/>
      <c r="BM236" s="12">
        <v>169</v>
      </c>
      <c r="BN236" s="69">
        <v>18.440759999999997</v>
      </c>
      <c r="BO236" s="70">
        <v>5.6818559999999998</v>
      </c>
      <c r="CD236" s="273"/>
      <c r="CE236" s="385"/>
      <c r="CG236" s="12">
        <v>169</v>
      </c>
      <c r="CH236" s="69">
        <v>19.25939</v>
      </c>
      <c r="CI236" s="70">
        <v>5.797847</v>
      </c>
      <c r="CX236" s="273"/>
      <c r="CY236" s="385"/>
      <c r="CZ236" s="232"/>
      <c r="DA236" s="12">
        <v>169</v>
      </c>
      <c r="DB236" s="69">
        <v>11.586120000000001</v>
      </c>
      <c r="DC236" s="70">
        <v>6.9939960000000001</v>
      </c>
      <c r="DR236" s="273"/>
      <c r="DS236" s="385"/>
      <c r="DT236" s="232"/>
      <c r="DU236" s="12">
        <v>169</v>
      </c>
      <c r="DV236" s="69">
        <v>20.078720000000001</v>
      </c>
      <c r="DW236" s="70">
        <v>5.9479199999999999</v>
      </c>
      <c r="EL236" s="273"/>
      <c r="EM236" s="385"/>
      <c r="EN236" s="232"/>
      <c r="EO236" s="12">
        <v>169</v>
      </c>
      <c r="EP236" s="69">
        <v>14.995049999999999</v>
      </c>
      <c r="EQ236" s="70">
        <v>4.9899120000000003</v>
      </c>
      <c r="FF236" s="273"/>
      <c r="FG236" s="385"/>
      <c r="FH236" s="232"/>
      <c r="FI236" s="12">
        <v>169</v>
      </c>
      <c r="FJ236" s="69">
        <v>15.593389999999999</v>
      </c>
      <c r="FK236" s="70">
        <v>9.7040150000000001</v>
      </c>
      <c r="FZ236" s="273"/>
      <c r="GA236" s="385"/>
      <c r="GB236" s="232"/>
      <c r="GC236" s="12">
        <v>169</v>
      </c>
      <c r="GD236" s="69">
        <v>22.976839999999999</v>
      </c>
      <c r="GE236" s="70">
        <v>8.1759160000000008</v>
      </c>
      <c r="GT236" s="273"/>
      <c r="GU236" s="385"/>
      <c r="GV236" s="232"/>
      <c r="GW236" s="12">
        <v>169</v>
      </c>
      <c r="GX236" s="69">
        <v>12.72317</v>
      </c>
      <c r="GY236" s="70">
        <v>3.963924</v>
      </c>
      <c r="HN236" s="273"/>
      <c r="HO236" s="385"/>
      <c r="HP236" s="232"/>
      <c r="HQ236" s="12">
        <v>169</v>
      </c>
      <c r="HR236" s="69">
        <v>21.213150000000002</v>
      </c>
      <c r="HS236" s="70">
        <v>5.4936980000000002</v>
      </c>
      <c r="IH236" s="273"/>
      <c r="II236" s="385"/>
      <c r="IJ236" s="232"/>
      <c r="IK236" s="12">
        <v>169</v>
      </c>
      <c r="IL236" s="69">
        <v>11.597809999999999</v>
      </c>
      <c r="IM236" s="70">
        <v>6.5959180000000002</v>
      </c>
      <c r="JB236" s="273"/>
      <c r="JC236" s="385"/>
      <c r="JD236" s="232"/>
      <c r="JE236" s="12">
        <v>169</v>
      </c>
      <c r="JF236" s="69"/>
      <c r="JG236" s="70"/>
      <c r="JV236" s="273"/>
      <c r="JW236" s="385"/>
      <c r="JX236" s="232"/>
      <c r="JY236" s="12">
        <v>169</v>
      </c>
      <c r="JZ236" s="69"/>
      <c r="KA236" s="70"/>
      <c r="KP236" s="273"/>
      <c r="KQ236" s="385"/>
      <c r="KR236" s="232"/>
      <c r="KS236" s="12">
        <v>169</v>
      </c>
      <c r="KT236" s="69"/>
      <c r="KU236" s="70"/>
      <c r="LJ236" s="273"/>
      <c r="LK236" s="385"/>
      <c r="LL236" s="232"/>
      <c r="LM236" s="12">
        <v>169</v>
      </c>
      <c r="LN236" s="69"/>
      <c r="LO236" s="70"/>
      <c r="MD236" s="273"/>
    </row>
    <row r="237" spans="2:342" ht="12.75" customHeight="1" x14ac:dyDescent="0.2">
      <c r="B237" s="12">
        <v>170</v>
      </c>
      <c r="C237" s="69">
        <v>6.4189369999999997</v>
      </c>
      <c r="D237" s="70">
        <v>12.74802</v>
      </c>
      <c r="E237" s="432"/>
      <c r="F237" s="72">
        <f t="shared" si="0"/>
        <v>0.29991000000000057</v>
      </c>
      <c r="G237" s="67"/>
      <c r="H237" s="67"/>
      <c r="I237" s="67"/>
      <c r="J237" s="67"/>
      <c r="K237" s="67"/>
      <c r="L237" s="67"/>
      <c r="M237" s="67"/>
      <c r="N237" s="67"/>
      <c r="O237" s="67"/>
      <c r="P237" s="67"/>
      <c r="Q237" s="67"/>
      <c r="R237" s="67"/>
      <c r="S237" s="220"/>
      <c r="T237" s="385"/>
      <c r="U237" s="232"/>
      <c r="V237" s="12">
        <v>170</v>
      </c>
      <c r="W237" s="69"/>
      <c r="X237" s="70"/>
      <c r="Y237"/>
      <c r="Z237"/>
      <c r="AA237"/>
      <c r="AB237"/>
      <c r="AC237"/>
      <c r="AD237"/>
      <c r="AE237"/>
      <c r="AF237"/>
      <c r="AG237"/>
      <c r="AH237"/>
      <c r="AI237"/>
      <c r="AJ237"/>
      <c r="AK237"/>
      <c r="AL237"/>
      <c r="AM237" s="220"/>
      <c r="AN237" s="417"/>
      <c r="AP237" s="12">
        <v>170</v>
      </c>
      <c r="AQ237" s="69">
        <v>15.080579999999999</v>
      </c>
      <c r="AR237" s="70">
        <v>5.0140070000000003</v>
      </c>
      <c r="AS237" s="432"/>
      <c r="AT237" s="574">
        <f t="shared" si="1"/>
        <v>2.4094999999999978E-2</v>
      </c>
      <c r="AU237" s="67"/>
      <c r="AV237" s="8"/>
      <c r="AW237" s="8"/>
      <c r="AX237" s="8"/>
      <c r="AY237" s="8"/>
      <c r="AZ237" s="8"/>
      <c r="BA237" s="8"/>
      <c r="BB237" s="8"/>
      <c r="BC237" s="8"/>
      <c r="BD237" s="8"/>
      <c r="BE237" s="8"/>
      <c r="BF237" s="8"/>
      <c r="BG237" s="8"/>
      <c r="BH237" s="8"/>
      <c r="BJ237" s="273"/>
      <c r="BK237" s="385"/>
      <c r="BM237" s="12">
        <v>170</v>
      </c>
      <c r="BN237" s="69">
        <v>18.553840000000001</v>
      </c>
      <c r="BO237" s="70">
        <v>5.723649</v>
      </c>
      <c r="CD237" s="273"/>
      <c r="CE237" s="385"/>
      <c r="CG237" s="12">
        <v>170</v>
      </c>
      <c r="CH237" s="69">
        <v>19.39697</v>
      </c>
      <c r="CI237" s="70">
        <v>5.8456799999999998</v>
      </c>
      <c r="CX237" s="273"/>
      <c r="CY237" s="385"/>
      <c r="CZ237" s="232"/>
      <c r="DA237" s="12">
        <v>170</v>
      </c>
      <c r="DB237" s="69">
        <v>11.65526</v>
      </c>
      <c r="DC237" s="70">
        <v>7.0341149999999999</v>
      </c>
      <c r="DR237" s="273"/>
      <c r="DS237" s="385"/>
      <c r="DT237" s="232"/>
      <c r="DU237" s="12">
        <v>170</v>
      </c>
      <c r="DV237" s="69">
        <v>20.199630000000003</v>
      </c>
      <c r="DW237" s="70">
        <v>5.9757809999999996</v>
      </c>
      <c r="EL237" s="273"/>
      <c r="EM237" s="385"/>
      <c r="EN237" s="232"/>
      <c r="EO237" s="12">
        <v>170</v>
      </c>
      <c r="EP237" s="69">
        <v>15.080579999999999</v>
      </c>
      <c r="EQ237" s="70">
        <v>5.0140070000000003</v>
      </c>
      <c r="FF237" s="273"/>
      <c r="FG237" s="385"/>
      <c r="FH237" s="232"/>
      <c r="FI237" s="12">
        <v>170</v>
      </c>
      <c r="FJ237" s="69">
        <v>15.68291</v>
      </c>
      <c r="FK237" s="70">
        <v>9.7460470000000008</v>
      </c>
      <c r="FZ237" s="273"/>
      <c r="GA237" s="385"/>
      <c r="GB237" s="232"/>
      <c r="GC237" s="12">
        <v>170</v>
      </c>
      <c r="GD237" s="69">
        <v>23.111450000000001</v>
      </c>
      <c r="GE237" s="70">
        <v>8.2558539999999994</v>
      </c>
      <c r="GT237" s="273"/>
      <c r="GU237" s="385"/>
      <c r="GV237" s="232"/>
      <c r="GW237" s="12">
        <v>170</v>
      </c>
      <c r="GX237" s="69">
        <v>12.797709999999999</v>
      </c>
      <c r="GY237" s="70">
        <v>3.9839540000000002</v>
      </c>
      <c r="HN237" s="273"/>
      <c r="HO237" s="385"/>
      <c r="HP237" s="232"/>
      <c r="HQ237" s="12">
        <v>170</v>
      </c>
      <c r="HR237" s="69">
        <v>21.342490000000002</v>
      </c>
      <c r="HS237" s="70">
        <v>5.5176740000000004</v>
      </c>
      <c r="IH237" s="273"/>
      <c r="II237" s="385"/>
      <c r="IJ237" s="232"/>
      <c r="IK237" s="12">
        <v>170</v>
      </c>
      <c r="IL237" s="69">
        <v>11.66306</v>
      </c>
      <c r="IM237" s="70">
        <v>6.6359170000000001</v>
      </c>
      <c r="JB237" s="273"/>
      <c r="JC237" s="385"/>
      <c r="JD237" s="232"/>
      <c r="JE237" s="12">
        <v>170</v>
      </c>
      <c r="JF237" s="69"/>
      <c r="JG237" s="70"/>
      <c r="JV237" s="273"/>
      <c r="JW237" s="385"/>
      <c r="JX237" s="232"/>
      <c r="JY237" s="12">
        <v>170</v>
      </c>
      <c r="JZ237" s="69"/>
      <c r="KA237" s="70"/>
      <c r="KP237" s="273"/>
      <c r="KQ237" s="385"/>
      <c r="KR237" s="232"/>
      <c r="KS237" s="12">
        <v>170</v>
      </c>
      <c r="KT237" s="69"/>
      <c r="KU237" s="70"/>
      <c r="LJ237" s="273"/>
      <c r="LK237" s="385"/>
      <c r="LL237" s="232"/>
      <c r="LM237" s="12">
        <v>170</v>
      </c>
      <c r="LN237" s="69"/>
      <c r="LO237" s="70"/>
      <c r="MD237" s="273"/>
    </row>
    <row r="238" spans="2:342" ht="12.75" customHeight="1" x14ac:dyDescent="0.2">
      <c r="B238" s="12">
        <v>171</v>
      </c>
      <c r="C238" s="69">
        <v>6.4325320000000001</v>
      </c>
      <c r="D238" s="70">
        <v>13.04804</v>
      </c>
      <c r="E238" s="432"/>
      <c r="F238" s="72">
        <f t="shared" si="0"/>
        <v>0.30001999999999995</v>
      </c>
      <c r="G238" s="67"/>
      <c r="H238" s="67"/>
      <c r="I238" s="67"/>
      <c r="J238" s="67"/>
      <c r="K238" s="67"/>
      <c r="L238" s="67"/>
      <c r="M238" s="67"/>
      <c r="N238" s="67"/>
      <c r="O238" s="67"/>
      <c r="P238" s="67"/>
      <c r="Q238" s="67"/>
      <c r="R238" s="67"/>
      <c r="S238" s="220"/>
      <c r="T238" s="385"/>
      <c r="U238" s="232"/>
      <c r="V238" s="12">
        <v>171</v>
      </c>
      <c r="W238" s="69"/>
      <c r="X238" s="70"/>
      <c r="Y238"/>
      <c r="Z238"/>
      <c r="AA238"/>
      <c r="AB238"/>
      <c r="AC238"/>
      <c r="AD238"/>
      <c r="AE238"/>
      <c r="AF238"/>
      <c r="AG238"/>
      <c r="AH238"/>
      <c r="AI238"/>
      <c r="AJ238"/>
      <c r="AK238"/>
      <c r="AL238"/>
      <c r="AM238" s="220"/>
      <c r="AN238" s="417"/>
      <c r="AP238" s="12">
        <v>171</v>
      </c>
      <c r="AQ238" s="69">
        <v>15.16511</v>
      </c>
      <c r="AR238" s="70">
        <v>5.0379829999999997</v>
      </c>
      <c r="AS238" s="432"/>
      <c r="AT238" s="574">
        <f t="shared" si="1"/>
        <v>2.3975999999999331E-2</v>
      </c>
      <c r="AU238" s="67"/>
      <c r="AV238" s="8"/>
      <c r="AW238" s="8"/>
      <c r="AX238" s="8"/>
      <c r="AY238" s="8"/>
      <c r="AZ238" s="8"/>
      <c r="BA238" s="8"/>
      <c r="BB238" s="8"/>
      <c r="BC238" s="8"/>
      <c r="BD238" s="8"/>
      <c r="BE238" s="8"/>
      <c r="BF238" s="8"/>
      <c r="BG238" s="8"/>
      <c r="BH238" s="8"/>
      <c r="BJ238" s="273"/>
      <c r="BK238" s="385"/>
      <c r="BM238" s="12">
        <v>171</v>
      </c>
      <c r="BN238" s="69">
        <v>18.66694</v>
      </c>
      <c r="BO238" s="70">
        <v>5.7658009999999997</v>
      </c>
      <c r="CD238" s="273"/>
      <c r="CE238" s="385"/>
      <c r="CG238" s="12">
        <v>171</v>
      </c>
      <c r="CH238" s="69">
        <v>19.53322</v>
      </c>
      <c r="CI238" s="70">
        <v>5.8937499999999998</v>
      </c>
      <c r="CX238" s="273"/>
      <c r="CY238" s="385"/>
      <c r="CZ238" s="232"/>
      <c r="DA238" s="12">
        <v>171</v>
      </c>
      <c r="DB238" s="69">
        <v>11.72349</v>
      </c>
      <c r="DC238" s="70">
        <v>7.0739349999999996</v>
      </c>
      <c r="DR238" s="273"/>
      <c r="DS238" s="385"/>
      <c r="DT238" s="232"/>
      <c r="DU238" s="12">
        <v>171</v>
      </c>
      <c r="DV238" s="69">
        <v>20.3202</v>
      </c>
      <c r="DW238" s="70">
        <v>6.0037630000000002</v>
      </c>
      <c r="EL238" s="273"/>
      <c r="EM238" s="385"/>
      <c r="EN238" s="232"/>
      <c r="EO238" s="12">
        <v>171</v>
      </c>
      <c r="EP238" s="69">
        <v>15.16511</v>
      </c>
      <c r="EQ238" s="70">
        <v>5.0379829999999997</v>
      </c>
      <c r="FF238" s="273"/>
      <c r="FG238" s="385"/>
      <c r="FH238" s="232"/>
      <c r="FI238" s="12">
        <v>171</v>
      </c>
      <c r="FJ238" s="69">
        <v>15.772639999999999</v>
      </c>
      <c r="FK238" s="70">
        <v>9.7880199999999995</v>
      </c>
      <c r="FZ238" s="273"/>
      <c r="GA238" s="385"/>
      <c r="GB238" s="232"/>
      <c r="GC238" s="12">
        <v>171</v>
      </c>
      <c r="GD238" s="69">
        <v>23.241209999999999</v>
      </c>
      <c r="GE238" s="70">
        <v>8.3358519999999992</v>
      </c>
      <c r="GT238" s="273"/>
      <c r="GU238" s="385"/>
      <c r="GV238" s="232"/>
      <c r="GW238" s="12">
        <v>171</v>
      </c>
      <c r="GX238" s="69">
        <v>12.87074</v>
      </c>
      <c r="GY238" s="70">
        <v>4.0039239999999996</v>
      </c>
      <c r="HN238" s="273"/>
      <c r="HO238" s="385"/>
      <c r="HP238" s="232"/>
      <c r="HQ238" s="12">
        <v>171</v>
      </c>
      <c r="HR238" s="69">
        <v>21.471769999999999</v>
      </c>
      <c r="HS238" s="70">
        <v>5.5416499999999997</v>
      </c>
      <c r="IH238" s="273"/>
      <c r="II238" s="385"/>
      <c r="IJ238" s="232"/>
      <c r="IK238" s="12">
        <v>171</v>
      </c>
      <c r="IL238" s="69">
        <v>11.72715</v>
      </c>
      <c r="IM238" s="70">
        <v>6.6759760000000004</v>
      </c>
      <c r="JB238" s="273"/>
      <c r="JC238" s="385"/>
      <c r="JD238" s="232"/>
      <c r="JE238" s="12">
        <v>171</v>
      </c>
      <c r="JF238" s="69"/>
      <c r="JG238" s="70"/>
      <c r="JV238" s="273"/>
      <c r="JW238" s="385"/>
      <c r="JX238" s="232"/>
      <c r="JY238" s="12">
        <v>171</v>
      </c>
      <c r="JZ238" s="69"/>
      <c r="KA238" s="70"/>
      <c r="KP238" s="273"/>
      <c r="KQ238" s="385"/>
      <c r="KR238" s="232"/>
      <c r="KS238" s="12">
        <v>171</v>
      </c>
      <c r="KT238" s="69"/>
      <c r="KU238" s="70"/>
      <c r="LJ238" s="273"/>
      <c r="LK238" s="385"/>
      <c r="LL238" s="232"/>
      <c r="LM238" s="12">
        <v>171</v>
      </c>
      <c r="LN238" s="69"/>
      <c r="LO238" s="70"/>
      <c r="MD238" s="273"/>
    </row>
    <row r="239" spans="2:342" ht="12.75" customHeight="1" x14ac:dyDescent="0.2">
      <c r="B239" s="12">
        <v>172</v>
      </c>
      <c r="C239" s="69">
        <v>6.4445180000000004</v>
      </c>
      <c r="D239" s="70">
        <v>13.34801</v>
      </c>
      <c r="E239" s="432"/>
      <c r="F239" s="72">
        <f t="shared" si="0"/>
        <v>0.29997000000000007</v>
      </c>
      <c r="G239" s="67"/>
      <c r="H239" s="67"/>
      <c r="I239" s="67"/>
      <c r="J239" s="67"/>
      <c r="K239" s="67"/>
      <c r="L239" s="67"/>
      <c r="M239" s="67"/>
      <c r="N239" s="67"/>
      <c r="O239" s="67"/>
      <c r="P239" s="67"/>
      <c r="Q239" s="67"/>
      <c r="R239" s="67"/>
      <c r="S239" s="220"/>
      <c r="T239" s="385"/>
      <c r="U239" s="232"/>
      <c r="V239" s="12">
        <v>172</v>
      </c>
      <c r="W239" s="69"/>
      <c r="X239" s="70"/>
      <c r="Y239"/>
      <c r="Z239"/>
      <c r="AA239"/>
      <c r="AB239"/>
      <c r="AC239"/>
      <c r="AD239"/>
      <c r="AE239"/>
      <c r="AF239"/>
      <c r="AG239"/>
      <c r="AH239"/>
      <c r="AI239"/>
      <c r="AJ239"/>
      <c r="AK239"/>
      <c r="AL239"/>
      <c r="AM239" s="220"/>
      <c r="AN239" s="417"/>
      <c r="AP239" s="12">
        <v>172</v>
      </c>
      <c r="AQ239" s="69">
        <v>15.24919</v>
      </c>
      <c r="AR239" s="70">
        <v>5.061839</v>
      </c>
      <c r="AS239" s="432"/>
      <c r="AT239" s="574">
        <f t="shared" si="1"/>
        <v>2.3856000000000321E-2</v>
      </c>
      <c r="AU239" s="67"/>
      <c r="AV239" s="8"/>
      <c r="AW239" s="8"/>
      <c r="AX239" s="8"/>
      <c r="AY239" s="8"/>
      <c r="AZ239" s="8"/>
      <c r="BA239" s="8"/>
      <c r="BB239" s="8"/>
      <c r="BC239" s="8"/>
      <c r="BD239" s="8"/>
      <c r="BE239" s="8"/>
      <c r="BF239" s="8"/>
      <c r="BG239" s="8"/>
      <c r="BH239" s="8"/>
      <c r="BJ239" s="273"/>
      <c r="BK239" s="385"/>
      <c r="BM239" s="12">
        <v>172</v>
      </c>
      <c r="BN239" s="69">
        <v>18.776419999999998</v>
      </c>
      <c r="BO239" s="70">
        <v>5.8078329999999996</v>
      </c>
      <c r="CD239" s="273"/>
      <c r="CE239" s="385"/>
      <c r="CG239" s="12">
        <v>172</v>
      </c>
      <c r="CH239" s="69">
        <v>19.670330000000003</v>
      </c>
      <c r="CI239" s="70">
        <v>5.941821</v>
      </c>
      <c r="CX239" s="273"/>
      <c r="CY239" s="385"/>
      <c r="CZ239" s="232"/>
      <c r="DA239" s="12">
        <v>172</v>
      </c>
      <c r="DB239" s="69">
        <v>11.789860000000001</v>
      </c>
      <c r="DC239" s="70">
        <v>7.1138149999999998</v>
      </c>
      <c r="DR239" s="273"/>
      <c r="DS239" s="385"/>
      <c r="DT239" s="232"/>
      <c r="DU239" s="12">
        <v>172</v>
      </c>
      <c r="DV239" s="69">
        <v>20.44041</v>
      </c>
      <c r="DW239" s="70">
        <v>6.0317439999999998</v>
      </c>
      <c r="EL239" s="273"/>
      <c r="EM239" s="385"/>
      <c r="EN239" s="232"/>
      <c r="EO239" s="12">
        <v>172</v>
      </c>
      <c r="EP239" s="69">
        <v>15.24919</v>
      </c>
      <c r="EQ239" s="70">
        <v>5.061839</v>
      </c>
      <c r="FF239" s="273"/>
      <c r="FG239" s="385"/>
      <c r="FH239" s="232"/>
      <c r="FI239" s="12">
        <v>172</v>
      </c>
      <c r="FJ239" s="69">
        <v>15.861660000000001</v>
      </c>
      <c r="FK239" s="70">
        <v>9.8300520000000002</v>
      </c>
      <c r="FZ239" s="273"/>
      <c r="GA239" s="385"/>
      <c r="GB239" s="232"/>
      <c r="GC239" s="12">
        <v>172</v>
      </c>
      <c r="GD239" s="69">
        <v>23.381540000000001</v>
      </c>
      <c r="GE239" s="70">
        <v>8.4259550000000001</v>
      </c>
      <c r="GT239" s="273"/>
      <c r="GU239" s="385"/>
      <c r="GV239" s="232"/>
      <c r="GW239" s="12">
        <v>172</v>
      </c>
      <c r="GX239" s="69">
        <v>12.943659999999999</v>
      </c>
      <c r="GY239" s="70">
        <v>4.0238930000000002</v>
      </c>
      <c r="HN239" s="273"/>
      <c r="HO239" s="385"/>
      <c r="HP239" s="232"/>
      <c r="HQ239" s="12">
        <v>172</v>
      </c>
      <c r="HR239" s="69">
        <v>21.601849999999999</v>
      </c>
      <c r="HS239" s="70">
        <v>5.5656850000000002</v>
      </c>
      <c r="IH239" s="273"/>
      <c r="II239" s="385"/>
      <c r="IJ239" s="232"/>
      <c r="IK239" s="12">
        <v>172</v>
      </c>
      <c r="IL239" s="69">
        <v>11.790899999999999</v>
      </c>
      <c r="IM239" s="70">
        <v>6.7159750000000003</v>
      </c>
      <c r="JB239" s="273"/>
      <c r="JC239" s="385"/>
      <c r="JD239" s="232"/>
      <c r="JE239" s="12">
        <v>172</v>
      </c>
      <c r="JF239" s="69"/>
      <c r="JG239" s="70"/>
      <c r="JV239" s="273"/>
      <c r="JW239" s="385"/>
      <c r="JX239" s="232"/>
      <c r="JY239" s="12">
        <v>172</v>
      </c>
      <c r="JZ239" s="69"/>
      <c r="KA239" s="70"/>
      <c r="KP239" s="273"/>
      <c r="KQ239" s="385"/>
      <c r="KR239" s="232"/>
      <c r="KS239" s="12">
        <v>172</v>
      </c>
      <c r="KT239" s="69"/>
      <c r="KU239" s="70"/>
      <c r="LJ239" s="273"/>
      <c r="LK239" s="385"/>
      <c r="LL239" s="232"/>
      <c r="LM239" s="12">
        <v>172</v>
      </c>
      <c r="LN239" s="69"/>
      <c r="LO239" s="70"/>
      <c r="MD239" s="273"/>
    </row>
    <row r="240" spans="2:342" ht="12.75" customHeight="1" x14ac:dyDescent="0.2">
      <c r="B240" s="12">
        <v>173</v>
      </c>
      <c r="C240" s="69">
        <v>6.4571560000000003</v>
      </c>
      <c r="D240" s="70">
        <v>13.64803</v>
      </c>
      <c r="E240" s="432"/>
      <c r="F240" s="72">
        <f t="shared" si="0"/>
        <v>0.30001999999999995</v>
      </c>
      <c r="G240" s="67"/>
      <c r="H240" s="67"/>
      <c r="I240" s="67"/>
      <c r="J240" s="67"/>
      <c r="K240" s="67"/>
      <c r="L240" s="67"/>
      <c r="M240" s="67"/>
      <c r="N240" s="67"/>
      <c r="O240" s="67"/>
      <c r="P240" s="67"/>
      <c r="Q240" s="67"/>
      <c r="R240" s="67"/>
      <c r="S240" s="220"/>
      <c r="T240" s="385"/>
      <c r="U240" s="232"/>
      <c r="V240" s="12">
        <v>173</v>
      </c>
      <c r="W240" s="69"/>
      <c r="X240" s="70"/>
      <c r="Y240"/>
      <c r="Z240"/>
      <c r="AA240"/>
      <c r="AB240"/>
      <c r="AC240"/>
      <c r="AD240"/>
      <c r="AE240"/>
      <c r="AF240"/>
      <c r="AG240"/>
      <c r="AH240"/>
      <c r="AI240"/>
      <c r="AJ240"/>
      <c r="AK240"/>
      <c r="AL240"/>
      <c r="AM240" s="220"/>
      <c r="AN240" s="417"/>
      <c r="AP240" s="12">
        <v>173</v>
      </c>
      <c r="AQ240" s="69">
        <v>15.33305</v>
      </c>
      <c r="AR240" s="70">
        <v>5.0857549999999998</v>
      </c>
      <c r="AS240" s="432"/>
      <c r="AT240" s="574">
        <f t="shared" si="1"/>
        <v>2.3915999999999826E-2</v>
      </c>
      <c r="AU240" s="67"/>
      <c r="AV240" s="8"/>
      <c r="AW240" s="8"/>
      <c r="AX240" s="8"/>
      <c r="AY240" s="8"/>
      <c r="AZ240" s="8"/>
      <c r="BA240" s="8"/>
      <c r="BB240" s="8"/>
      <c r="BC240" s="8"/>
      <c r="BD240" s="8"/>
      <c r="BE240" s="8"/>
      <c r="BF240" s="8"/>
      <c r="BG240" s="8"/>
      <c r="BH240" s="8"/>
      <c r="BJ240" s="273"/>
      <c r="BK240" s="385"/>
      <c r="BM240" s="12">
        <v>173</v>
      </c>
      <c r="BN240" s="69">
        <v>18.882450000000002</v>
      </c>
      <c r="BO240" s="70">
        <v>5.8498650000000003</v>
      </c>
      <c r="CD240" s="273"/>
      <c r="CE240" s="385"/>
      <c r="CG240" s="12">
        <v>173</v>
      </c>
      <c r="CH240" s="69">
        <v>19.804639999999999</v>
      </c>
      <c r="CI240" s="70">
        <v>5.9898910000000001</v>
      </c>
      <c r="CX240" s="273"/>
      <c r="CY240" s="385"/>
      <c r="CZ240" s="232"/>
      <c r="DA240" s="12">
        <v>173</v>
      </c>
      <c r="DB240" s="69">
        <v>11.859450000000001</v>
      </c>
      <c r="DC240" s="70">
        <v>7.1539929999999998</v>
      </c>
      <c r="DR240" s="273"/>
      <c r="DS240" s="385"/>
      <c r="DT240" s="232"/>
      <c r="DU240" s="12">
        <v>173</v>
      </c>
      <c r="DV240" s="69">
        <v>20.55968</v>
      </c>
      <c r="DW240" s="70">
        <v>6.0597849999999998</v>
      </c>
      <c r="EL240" s="273"/>
      <c r="EM240" s="385"/>
      <c r="EN240" s="232"/>
      <c r="EO240" s="12">
        <v>173</v>
      </c>
      <c r="EP240" s="69">
        <v>15.33305</v>
      </c>
      <c r="EQ240" s="70">
        <v>5.0857549999999998</v>
      </c>
      <c r="FF240" s="273"/>
      <c r="FG240" s="385"/>
      <c r="FH240" s="232"/>
      <c r="FI240" s="12">
        <v>173</v>
      </c>
      <c r="FJ240" s="69">
        <v>15.951549999999999</v>
      </c>
      <c r="FK240" s="70">
        <v>9.8720829999999999</v>
      </c>
      <c r="FZ240" s="273"/>
      <c r="GA240" s="385"/>
      <c r="GB240" s="232"/>
      <c r="GC240" s="12">
        <v>173</v>
      </c>
      <c r="GD240" s="69">
        <v>23.527229999999999</v>
      </c>
      <c r="GE240" s="70">
        <v>8.5258629999999993</v>
      </c>
      <c r="GT240" s="273"/>
      <c r="GU240" s="385"/>
      <c r="GV240" s="232"/>
      <c r="GW240" s="12">
        <v>173</v>
      </c>
      <c r="GX240" s="69">
        <v>13.01713</v>
      </c>
      <c r="GY240" s="70">
        <v>4.0439829999999999</v>
      </c>
      <c r="HN240" s="273"/>
      <c r="HO240" s="385"/>
      <c r="HP240" s="232"/>
      <c r="HQ240" s="12">
        <v>173</v>
      </c>
      <c r="HR240" s="69">
        <v>21.731390000000001</v>
      </c>
      <c r="HS240" s="70">
        <v>5.5897199999999998</v>
      </c>
      <c r="IH240" s="273"/>
      <c r="II240" s="385"/>
      <c r="IJ240" s="232"/>
      <c r="IK240" s="12">
        <v>173</v>
      </c>
      <c r="IL240" s="69">
        <v>11.864469999999999</v>
      </c>
      <c r="IM240" s="70">
        <v>6.7639259999999997</v>
      </c>
      <c r="JB240" s="273"/>
      <c r="JC240" s="385"/>
      <c r="JD240" s="232"/>
      <c r="JE240" s="12">
        <v>173</v>
      </c>
      <c r="JF240" s="69"/>
      <c r="JG240" s="70"/>
      <c r="JV240" s="273"/>
      <c r="JW240" s="385"/>
      <c r="JX240" s="232"/>
      <c r="JY240" s="12">
        <v>173</v>
      </c>
      <c r="JZ240" s="69"/>
      <c r="KA240" s="70"/>
      <c r="KP240" s="273"/>
      <c r="KQ240" s="385"/>
      <c r="KR240" s="232"/>
      <c r="KS240" s="12">
        <v>173</v>
      </c>
      <c r="KT240" s="69"/>
      <c r="KU240" s="70"/>
      <c r="LJ240" s="273"/>
      <c r="LK240" s="385"/>
      <c r="LL240" s="232"/>
      <c r="LM240" s="12">
        <v>173</v>
      </c>
      <c r="LN240" s="69"/>
      <c r="LO240" s="70"/>
      <c r="MD240" s="273"/>
    </row>
    <row r="241" spans="2:342" ht="12.75" customHeight="1" x14ac:dyDescent="0.2">
      <c r="B241" s="12">
        <v>174</v>
      </c>
      <c r="C241" s="69">
        <v>6.4690029999999998</v>
      </c>
      <c r="D241" s="70">
        <v>13.947929999999999</v>
      </c>
      <c r="E241" s="432"/>
      <c r="F241" s="72">
        <f t="shared" si="0"/>
        <v>0.29989999999999917</v>
      </c>
      <c r="G241" s="67"/>
      <c r="H241" s="67"/>
      <c r="I241" s="67"/>
      <c r="J241" s="67"/>
      <c r="K241" s="67"/>
      <c r="L241" s="67"/>
      <c r="M241" s="67"/>
      <c r="N241" s="67"/>
      <c r="O241" s="67"/>
      <c r="P241" s="67"/>
      <c r="Q241" s="67"/>
      <c r="R241" s="67"/>
      <c r="S241" s="220"/>
      <c r="T241" s="385"/>
      <c r="U241" s="232"/>
      <c r="V241" s="12">
        <v>174</v>
      </c>
      <c r="W241" s="69"/>
      <c r="X241" s="70"/>
      <c r="Y241"/>
      <c r="Z241"/>
      <c r="AA241"/>
      <c r="AB241"/>
      <c r="AC241"/>
      <c r="AD241"/>
      <c r="AE241"/>
      <c r="AF241"/>
      <c r="AG241"/>
      <c r="AH241"/>
      <c r="AI241"/>
      <c r="AJ241"/>
      <c r="AK241"/>
      <c r="AL241"/>
      <c r="AM241" s="220"/>
      <c r="AN241" s="417"/>
      <c r="AP241" s="12">
        <v>174</v>
      </c>
      <c r="AQ241" s="69">
        <v>15.41704</v>
      </c>
      <c r="AR241" s="70">
        <v>5.1097900000000003</v>
      </c>
      <c r="AS241" s="432"/>
      <c r="AT241" s="574">
        <f t="shared" si="1"/>
        <v>2.4035000000000473E-2</v>
      </c>
      <c r="AU241" s="67"/>
      <c r="AV241" s="8"/>
      <c r="AW241" s="8"/>
      <c r="AX241" s="8"/>
      <c r="AY241" s="8"/>
      <c r="AZ241" s="8"/>
      <c r="BA241" s="8"/>
      <c r="BB241" s="8"/>
      <c r="BC241" s="8"/>
      <c r="BD241" s="8"/>
      <c r="BE241" s="8"/>
      <c r="BF241" s="8"/>
      <c r="BG241" s="8"/>
      <c r="BH241" s="8"/>
      <c r="BJ241" s="273"/>
      <c r="BK241" s="385"/>
      <c r="BM241" s="12">
        <v>174</v>
      </c>
      <c r="BN241" s="69">
        <v>18.984749999999998</v>
      </c>
      <c r="BO241" s="70">
        <v>5.8918359999999996</v>
      </c>
      <c r="CD241" s="273"/>
      <c r="CE241" s="385"/>
      <c r="CG241" s="12">
        <v>174</v>
      </c>
      <c r="CH241" s="69">
        <v>19.9376</v>
      </c>
      <c r="CI241" s="70">
        <v>6.0379019999999999</v>
      </c>
      <c r="CX241" s="273"/>
      <c r="CY241" s="385"/>
      <c r="CZ241" s="232"/>
      <c r="DA241" s="12">
        <v>174</v>
      </c>
      <c r="DB241" s="69">
        <v>11.928240000000001</v>
      </c>
      <c r="DC241" s="70">
        <v>7.1940520000000001</v>
      </c>
      <c r="DR241" s="273"/>
      <c r="DS241" s="385"/>
      <c r="DT241" s="232"/>
      <c r="DU241" s="12">
        <v>174</v>
      </c>
      <c r="DV241" s="69">
        <v>20.679080000000003</v>
      </c>
      <c r="DW241" s="70">
        <v>6.0877670000000004</v>
      </c>
      <c r="EL241" s="273"/>
      <c r="EM241" s="385"/>
      <c r="EN241" s="232"/>
      <c r="EO241" s="12">
        <v>174</v>
      </c>
      <c r="EP241" s="69">
        <v>15.41704</v>
      </c>
      <c r="EQ241" s="70">
        <v>5.1097900000000003</v>
      </c>
      <c r="FF241" s="273"/>
      <c r="FG241" s="385"/>
      <c r="FH241" s="232"/>
      <c r="FI241" s="12">
        <v>174</v>
      </c>
      <c r="FJ241" s="69">
        <v>16.044040000000003</v>
      </c>
      <c r="FK241" s="70">
        <v>9.916029</v>
      </c>
      <c r="FZ241" s="273"/>
      <c r="GA241" s="385"/>
      <c r="GB241" s="232"/>
      <c r="GC241" s="12">
        <v>174</v>
      </c>
      <c r="GD241" s="69">
        <v>23.664939999999998</v>
      </c>
      <c r="GE241" s="70">
        <v>8.6259519999999998</v>
      </c>
      <c r="GT241" s="273"/>
      <c r="GU241" s="385"/>
      <c r="GV241" s="232"/>
      <c r="GW241" s="12">
        <v>174</v>
      </c>
      <c r="GX241" s="69">
        <v>13.09047</v>
      </c>
      <c r="GY241" s="70">
        <v>4.0639519999999996</v>
      </c>
      <c r="HN241" s="273"/>
      <c r="HO241" s="385"/>
      <c r="HP241" s="232"/>
      <c r="HQ241" s="12">
        <v>174</v>
      </c>
      <c r="HR241" s="69">
        <v>21.859749999999998</v>
      </c>
      <c r="HS241" s="70">
        <v>5.6137560000000004</v>
      </c>
      <c r="IH241" s="273"/>
      <c r="II241" s="385"/>
      <c r="IJ241" s="232"/>
      <c r="IK241" s="12">
        <v>174</v>
      </c>
      <c r="IL241" s="69">
        <v>11.940809999999999</v>
      </c>
      <c r="IM241" s="70">
        <v>6.8139700000000003</v>
      </c>
      <c r="JB241" s="273"/>
      <c r="JC241" s="385"/>
      <c r="JD241" s="232"/>
      <c r="JE241" s="12">
        <v>174</v>
      </c>
      <c r="JF241" s="69"/>
      <c r="JG241" s="70"/>
      <c r="JV241" s="273"/>
      <c r="JW241" s="385"/>
      <c r="JX241" s="232"/>
      <c r="JY241" s="12">
        <v>174</v>
      </c>
      <c r="JZ241" s="69"/>
      <c r="KA241" s="70"/>
      <c r="KP241" s="273"/>
      <c r="KQ241" s="385"/>
      <c r="KR241" s="232"/>
      <c r="KS241" s="12">
        <v>174</v>
      </c>
      <c r="KT241" s="69"/>
      <c r="KU241" s="70"/>
      <c r="LJ241" s="273"/>
      <c r="LK241" s="385"/>
      <c r="LL241" s="232"/>
      <c r="LM241" s="12">
        <v>174</v>
      </c>
      <c r="LN241" s="69"/>
      <c r="LO241" s="70"/>
      <c r="MD241" s="273"/>
    </row>
    <row r="242" spans="2:342" ht="12.75" customHeight="1" x14ac:dyDescent="0.2">
      <c r="B242" s="12">
        <v>175</v>
      </c>
      <c r="C242" s="69">
        <v>6.4809429999999999</v>
      </c>
      <c r="D242" s="70">
        <v>14.24802</v>
      </c>
      <c r="E242" s="432"/>
      <c r="F242" s="72">
        <f t="shared" si="0"/>
        <v>0.30009000000000086</v>
      </c>
      <c r="G242" s="67"/>
      <c r="H242" s="67"/>
      <c r="I242" s="67"/>
      <c r="J242" s="67"/>
      <c r="K242" s="67"/>
      <c r="L242" s="67"/>
      <c r="M242" s="67"/>
      <c r="N242" s="67"/>
      <c r="O242" s="67"/>
      <c r="P242" s="67"/>
      <c r="Q242" s="67"/>
      <c r="R242" s="67"/>
      <c r="S242" s="220"/>
      <c r="T242" s="385"/>
      <c r="U242" s="232"/>
      <c r="V242" s="12">
        <v>175</v>
      </c>
      <c r="W242" s="69"/>
      <c r="X242" s="70"/>
      <c r="Y242"/>
      <c r="Z242"/>
      <c r="AA242"/>
      <c r="AB242"/>
      <c r="AC242"/>
      <c r="AD242"/>
      <c r="AE242"/>
      <c r="AF242"/>
      <c r="AG242"/>
      <c r="AH242"/>
      <c r="AI242"/>
      <c r="AJ242"/>
      <c r="AK242"/>
      <c r="AL242"/>
      <c r="AM242" s="220"/>
      <c r="AN242" s="417"/>
      <c r="AP242" s="12">
        <v>175</v>
      </c>
      <c r="AQ242" s="69">
        <v>15.50118</v>
      </c>
      <c r="AR242" s="70">
        <v>5.1337659999999996</v>
      </c>
      <c r="AS242" s="432"/>
      <c r="AT242" s="574">
        <f t="shared" si="1"/>
        <v>2.3975999999999331E-2</v>
      </c>
      <c r="AU242" s="67"/>
      <c r="AV242" s="8"/>
      <c r="AW242" s="8"/>
      <c r="AX242" s="8"/>
      <c r="AY242" s="8"/>
      <c r="AZ242" s="8"/>
      <c r="BA242" s="8"/>
      <c r="BB242" s="8"/>
      <c r="BC242" s="8"/>
      <c r="BD242" s="8"/>
      <c r="BE242" s="8"/>
      <c r="BF242" s="8"/>
      <c r="BG242" s="8"/>
      <c r="BH242" s="8"/>
      <c r="BJ242" s="273"/>
      <c r="BK242" s="385"/>
      <c r="BM242" s="12">
        <v>175</v>
      </c>
      <c r="BN242" s="69">
        <v>19.084289999999999</v>
      </c>
      <c r="BO242" s="70">
        <v>5.933929</v>
      </c>
      <c r="CD242" s="273"/>
      <c r="CE242" s="385"/>
      <c r="CG242" s="12">
        <v>175</v>
      </c>
      <c r="CH242" s="69">
        <v>20.06841</v>
      </c>
      <c r="CI242" s="70">
        <v>6.0857939999999999</v>
      </c>
      <c r="CX242" s="273"/>
      <c r="CY242" s="385"/>
      <c r="CZ242" s="232"/>
      <c r="DA242" s="12">
        <v>175</v>
      </c>
      <c r="DB242" s="69">
        <v>11.995629999999998</v>
      </c>
      <c r="DC242" s="70">
        <v>7.2339320000000003</v>
      </c>
      <c r="DR242" s="273"/>
      <c r="DS242" s="385"/>
      <c r="DT242" s="232"/>
      <c r="DU242" s="12">
        <v>175</v>
      </c>
      <c r="DV242" s="69">
        <v>20.79691</v>
      </c>
      <c r="DW242" s="70">
        <v>6.1156889999999997</v>
      </c>
      <c r="EL242" s="273"/>
      <c r="EM242" s="385"/>
      <c r="EN242" s="232"/>
      <c r="EO242" s="12">
        <v>175</v>
      </c>
      <c r="EP242" s="69">
        <v>15.50118</v>
      </c>
      <c r="EQ242" s="70">
        <v>5.1337659999999996</v>
      </c>
      <c r="FF242" s="273"/>
      <c r="FG242" s="385"/>
      <c r="FH242" s="232"/>
      <c r="FI242" s="12">
        <v>175</v>
      </c>
      <c r="FJ242" s="69">
        <v>16.13693</v>
      </c>
      <c r="FK242" s="70">
        <v>9.959975</v>
      </c>
      <c r="FZ242" s="273"/>
      <c r="GA242" s="385"/>
      <c r="GB242" s="232"/>
      <c r="GC242" s="12">
        <v>175</v>
      </c>
      <c r="GD242" s="69">
        <v>23.793659999999999</v>
      </c>
      <c r="GE242" s="70">
        <v>8.7259189999999993</v>
      </c>
      <c r="GT242" s="273"/>
      <c r="GU242" s="385"/>
      <c r="GV242" s="232"/>
      <c r="GW242" s="12">
        <v>175</v>
      </c>
      <c r="GX242" s="69">
        <v>13.162940000000001</v>
      </c>
      <c r="GY242" s="70">
        <v>4.0839220000000003</v>
      </c>
      <c r="HN242" s="273"/>
      <c r="HO242" s="385"/>
      <c r="HP242" s="232"/>
      <c r="HQ242" s="12">
        <v>175</v>
      </c>
      <c r="HR242" s="69">
        <v>21.988299999999999</v>
      </c>
      <c r="HS242" s="70">
        <v>5.6377319999999997</v>
      </c>
      <c r="IH242" s="273"/>
      <c r="II242" s="385"/>
      <c r="IJ242" s="232"/>
      <c r="IK242" s="12">
        <v>175</v>
      </c>
      <c r="IL242" s="69">
        <v>12.01497</v>
      </c>
      <c r="IM242" s="70">
        <v>6.8639539999999997</v>
      </c>
      <c r="JB242" s="273"/>
      <c r="JC242" s="385"/>
      <c r="JD242" s="232"/>
      <c r="JE242" s="12">
        <v>175</v>
      </c>
      <c r="JF242" s="69"/>
      <c r="JG242" s="70"/>
      <c r="JV242" s="273"/>
      <c r="JW242" s="385"/>
      <c r="JX242" s="232"/>
      <c r="JY242" s="12">
        <v>175</v>
      </c>
      <c r="JZ242" s="69"/>
      <c r="KA242" s="70"/>
      <c r="KP242" s="273"/>
      <c r="KQ242" s="385"/>
      <c r="KR242" s="232"/>
      <c r="KS242" s="12">
        <v>175</v>
      </c>
      <c r="KT242" s="69"/>
      <c r="KU242" s="70"/>
      <c r="LJ242" s="273"/>
      <c r="LK242" s="385"/>
      <c r="LL242" s="232"/>
      <c r="LM242" s="12">
        <v>175</v>
      </c>
      <c r="LN242" s="69"/>
      <c r="LO242" s="70"/>
      <c r="MD242" s="273"/>
    </row>
    <row r="243" spans="2:342" ht="12.75" customHeight="1" x14ac:dyDescent="0.2">
      <c r="B243" s="12">
        <v>176</v>
      </c>
      <c r="C243" s="69">
        <v>6.4924409999999995</v>
      </c>
      <c r="D243" s="70">
        <v>14.547980000000001</v>
      </c>
      <c r="E243" s="432"/>
      <c r="F243" s="72">
        <f t="shared" si="0"/>
        <v>0.29996000000000045</v>
      </c>
      <c r="G243" s="67"/>
      <c r="H243" s="67"/>
      <c r="I243" s="67"/>
      <c r="J243" s="67"/>
      <c r="K243" s="67"/>
      <c r="L243" s="67"/>
      <c r="M243" s="67"/>
      <c r="N243" s="67"/>
      <c r="O243" s="67"/>
      <c r="P243" s="67"/>
      <c r="Q243" s="67"/>
      <c r="R243" s="67"/>
      <c r="S243" s="220"/>
      <c r="T243" s="385"/>
      <c r="U243" s="232"/>
      <c r="V243" s="12">
        <v>176</v>
      </c>
      <c r="W243" s="69"/>
      <c r="X243" s="70"/>
      <c r="Y243"/>
      <c r="Z243"/>
      <c r="AA243"/>
      <c r="AB243"/>
      <c r="AC243"/>
      <c r="AD243"/>
      <c r="AE243"/>
      <c r="AF243"/>
      <c r="AG243"/>
      <c r="AH243"/>
      <c r="AI243"/>
      <c r="AJ243"/>
      <c r="AK243"/>
      <c r="AL243"/>
      <c r="AM243" s="220"/>
      <c r="AN243" s="417"/>
      <c r="AP243" s="12">
        <v>176</v>
      </c>
      <c r="AQ243" s="69">
        <v>15.58475</v>
      </c>
      <c r="AR243" s="70">
        <v>5.1578010000000001</v>
      </c>
      <c r="AS243" s="432"/>
      <c r="AT243" s="574">
        <f t="shared" si="1"/>
        <v>2.4035000000000473E-2</v>
      </c>
      <c r="AU243" s="67"/>
      <c r="AV243" s="8"/>
      <c r="AW243" s="8"/>
      <c r="AX243" s="8"/>
      <c r="AY243" s="8"/>
      <c r="AZ243" s="8"/>
      <c r="BA243" s="8"/>
      <c r="BB243" s="8"/>
      <c r="BC243" s="8"/>
      <c r="BD243" s="8"/>
      <c r="BE243" s="8"/>
      <c r="BF243" s="8"/>
      <c r="BG243" s="8"/>
      <c r="BH243" s="8"/>
      <c r="BJ243" s="273"/>
      <c r="BK243" s="385"/>
      <c r="BM243" s="12">
        <v>176</v>
      </c>
      <c r="BN243" s="69">
        <v>19.18263</v>
      </c>
      <c r="BO243" s="70">
        <v>5.9759609999999999</v>
      </c>
      <c r="CD243" s="273"/>
      <c r="CE243" s="385"/>
      <c r="CG243" s="12">
        <v>176</v>
      </c>
      <c r="CH243" s="69">
        <v>20.198709999999998</v>
      </c>
      <c r="CI243" s="70">
        <v>6.1338049999999997</v>
      </c>
      <c r="CX243" s="273"/>
      <c r="CY243" s="385"/>
      <c r="CZ243" s="232"/>
      <c r="DA243" s="12">
        <v>176</v>
      </c>
      <c r="DB243" s="69">
        <v>12.06404</v>
      </c>
      <c r="DC243" s="70">
        <v>7.2738709999999998</v>
      </c>
      <c r="DR243" s="273"/>
      <c r="DS243" s="385"/>
      <c r="DT243" s="232"/>
      <c r="DU243" s="12">
        <v>176</v>
      </c>
      <c r="DV243" s="69">
        <v>20.913889999999999</v>
      </c>
      <c r="DW243" s="70">
        <v>6.1436700000000002</v>
      </c>
      <c r="EL243" s="273"/>
      <c r="EM243" s="385"/>
      <c r="EN243" s="232"/>
      <c r="EO243" s="12">
        <v>176</v>
      </c>
      <c r="EP243" s="69">
        <v>15.58475</v>
      </c>
      <c r="EQ243" s="70">
        <v>5.1578010000000001</v>
      </c>
      <c r="FF243" s="273"/>
      <c r="FG243" s="385"/>
      <c r="FH243" s="232"/>
      <c r="FI243" s="12">
        <v>176</v>
      </c>
      <c r="FJ243" s="69">
        <v>16.22551</v>
      </c>
      <c r="FK243" s="70">
        <v>10.00183</v>
      </c>
      <c r="FZ243" s="273"/>
      <c r="GA243" s="385"/>
      <c r="GB243" s="232"/>
      <c r="GC243" s="12">
        <v>176</v>
      </c>
      <c r="GD243" s="69">
        <v>23.911900000000003</v>
      </c>
      <c r="GE243" s="70">
        <v>8.8258869999999998</v>
      </c>
      <c r="GT243" s="273"/>
      <c r="GU243" s="385"/>
      <c r="GV243" s="232"/>
      <c r="GW243" s="12">
        <v>176</v>
      </c>
      <c r="GX243" s="69">
        <v>13.23418</v>
      </c>
      <c r="GY243" s="70">
        <v>4.1037720000000002</v>
      </c>
      <c r="HN243" s="273"/>
      <c r="HO243" s="385"/>
      <c r="HP243" s="232"/>
      <c r="HQ243" s="12">
        <v>176</v>
      </c>
      <c r="HR243" s="69">
        <v>22.115669999999998</v>
      </c>
      <c r="HS243" s="70">
        <v>5.6617670000000002</v>
      </c>
      <c r="IH243" s="273"/>
      <c r="II243" s="385"/>
      <c r="IJ243" s="232"/>
      <c r="IK243" s="12">
        <v>176</v>
      </c>
      <c r="IL243" s="69">
        <v>12.087110000000001</v>
      </c>
      <c r="IM243" s="70">
        <v>6.9138789999999997</v>
      </c>
      <c r="JB243" s="273"/>
      <c r="JC243" s="385"/>
      <c r="JD243" s="232"/>
      <c r="JE243" s="12">
        <v>176</v>
      </c>
      <c r="JF243" s="69"/>
      <c r="JG243" s="70"/>
      <c r="JV243" s="273"/>
      <c r="JW243" s="385"/>
      <c r="JX243" s="232"/>
      <c r="JY243" s="12">
        <v>176</v>
      </c>
      <c r="JZ243" s="69"/>
      <c r="KA243" s="70"/>
      <c r="KP243" s="273"/>
      <c r="KQ243" s="385"/>
      <c r="KR243" s="232"/>
      <c r="KS243" s="12">
        <v>176</v>
      </c>
      <c r="KT243" s="69"/>
      <c r="KU243" s="70"/>
      <c r="LJ243" s="273"/>
      <c r="LK243" s="385"/>
      <c r="LL243" s="232"/>
      <c r="LM243" s="12">
        <v>176</v>
      </c>
      <c r="LN243" s="69"/>
      <c r="LO243" s="70"/>
      <c r="MD243" s="273"/>
    </row>
    <row r="244" spans="2:342" ht="12.75" customHeight="1" x14ac:dyDescent="0.2">
      <c r="B244" s="12">
        <v>177</v>
      </c>
      <c r="C244" s="69">
        <v>6.5056890000000003</v>
      </c>
      <c r="D244" s="70">
        <v>14.84812</v>
      </c>
      <c r="E244" s="432"/>
      <c r="F244" s="72">
        <f t="shared" si="0"/>
        <v>0.30013999999999896</v>
      </c>
      <c r="G244" s="67"/>
      <c r="H244" s="67"/>
      <c r="I244" s="67"/>
      <c r="J244" s="67"/>
      <c r="K244" s="67"/>
      <c r="L244" s="67"/>
      <c r="M244" s="67"/>
      <c r="N244" s="67"/>
      <c r="O244" s="67"/>
      <c r="P244" s="67"/>
      <c r="Q244" s="67"/>
      <c r="R244" s="67"/>
      <c r="S244" s="220"/>
      <c r="T244" s="385"/>
      <c r="U244" s="232"/>
      <c r="V244" s="12">
        <v>177</v>
      </c>
      <c r="W244" s="69"/>
      <c r="X244" s="70"/>
      <c r="Y244"/>
      <c r="Z244"/>
      <c r="AA244"/>
      <c r="AB244"/>
      <c r="AC244"/>
      <c r="AD244"/>
      <c r="AE244"/>
      <c r="AF244"/>
      <c r="AG244"/>
      <c r="AH244"/>
      <c r="AI244"/>
      <c r="AJ244"/>
      <c r="AK244"/>
      <c r="AL244"/>
      <c r="AM244" s="220"/>
      <c r="AN244" s="417"/>
      <c r="AP244" s="12">
        <v>177</v>
      </c>
      <c r="AQ244" s="69">
        <v>15.667120000000001</v>
      </c>
      <c r="AR244" s="70">
        <v>5.1818359999999997</v>
      </c>
      <c r="AS244" s="432"/>
      <c r="AT244" s="574">
        <f t="shared" si="1"/>
        <v>2.4034999999999584E-2</v>
      </c>
      <c r="AU244" s="67"/>
      <c r="AV244" s="8"/>
      <c r="AW244" s="8"/>
      <c r="AX244" s="8"/>
      <c r="AY244" s="8"/>
      <c r="AZ244" s="8"/>
      <c r="BA244" s="8"/>
      <c r="BB244" s="8"/>
      <c r="BC244" s="8"/>
      <c r="BD244" s="8"/>
      <c r="BE244" s="8"/>
      <c r="BF244" s="8"/>
      <c r="BG244" s="8"/>
      <c r="BH244" s="8"/>
      <c r="BJ244" s="273"/>
      <c r="BK244" s="385"/>
      <c r="BM244" s="12">
        <v>177</v>
      </c>
      <c r="BN244" s="69">
        <v>19.276580000000003</v>
      </c>
      <c r="BO244" s="70">
        <v>6.0178729999999998</v>
      </c>
      <c r="CD244" s="273"/>
      <c r="CE244" s="385"/>
      <c r="CG244" s="12">
        <v>177</v>
      </c>
      <c r="CH244" s="69">
        <v>20.326700000000002</v>
      </c>
      <c r="CI244" s="70">
        <v>6.1818160000000004</v>
      </c>
      <c r="CX244" s="273"/>
      <c r="CY244" s="385"/>
      <c r="CZ244" s="232"/>
      <c r="DA244" s="12">
        <v>177</v>
      </c>
      <c r="DB244" s="69">
        <v>12.131959999999999</v>
      </c>
      <c r="DC244" s="70">
        <v>7.3138699999999996</v>
      </c>
      <c r="DR244" s="273"/>
      <c r="DS244" s="385"/>
      <c r="DT244" s="232"/>
      <c r="DU244" s="12">
        <v>177</v>
      </c>
      <c r="DV244" s="69">
        <v>21.0305</v>
      </c>
      <c r="DW244" s="70">
        <v>6.1717709999999997</v>
      </c>
      <c r="EL244" s="273"/>
      <c r="EM244" s="385"/>
      <c r="EN244" s="232"/>
      <c r="EO244" s="12">
        <v>177</v>
      </c>
      <c r="EP244" s="69">
        <v>15.667120000000001</v>
      </c>
      <c r="EQ244" s="70">
        <v>5.1818359999999997</v>
      </c>
      <c r="FF244" s="273"/>
      <c r="FG244" s="385"/>
      <c r="FH244" s="232"/>
      <c r="FI244" s="12">
        <v>177</v>
      </c>
      <c r="FJ244" s="69">
        <v>16.326080000000001</v>
      </c>
      <c r="FK244" s="70">
        <v>10.049899999999999</v>
      </c>
      <c r="FZ244" s="273"/>
      <c r="GA244" s="385"/>
      <c r="GB244" s="232"/>
      <c r="GC244" s="12">
        <v>177</v>
      </c>
      <c r="GD244" s="69">
        <v>24.018380000000001</v>
      </c>
      <c r="GE244" s="70">
        <v>8.9258550000000003</v>
      </c>
      <c r="GT244" s="273"/>
      <c r="GU244" s="385"/>
      <c r="GV244" s="232"/>
      <c r="GW244" s="12">
        <v>177</v>
      </c>
      <c r="GX244" s="69">
        <v>13.305549999999998</v>
      </c>
      <c r="GY244" s="70">
        <v>4.1236819999999996</v>
      </c>
      <c r="HN244" s="273"/>
      <c r="HO244" s="385"/>
      <c r="HP244" s="232"/>
      <c r="HQ244" s="12">
        <v>177</v>
      </c>
      <c r="HR244" s="69">
        <v>22.24278</v>
      </c>
      <c r="HS244" s="70">
        <v>5.6858019999999998</v>
      </c>
      <c r="IH244" s="273"/>
      <c r="II244" s="385"/>
      <c r="IJ244" s="232"/>
      <c r="IK244" s="12">
        <v>177</v>
      </c>
      <c r="IL244" s="69">
        <v>12.15723</v>
      </c>
      <c r="IM244" s="70">
        <v>6.9638629999999999</v>
      </c>
      <c r="JB244" s="273"/>
      <c r="JC244" s="385"/>
      <c r="JD244" s="232"/>
      <c r="JE244" s="12">
        <v>177</v>
      </c>
      <c r="JF244" s="69"/>
      <c r="JG244" s="70"/>
      <c r="JV244" s="273"/>
      <c r="JW244" s="385"/>
      <c r="JX244" s="232"/>
      <c r="JY244" s="12">
        <v>177</v>
      </c>
      <c r="JZ244" s="69"/>
      <c r="KA244" s="70"/>
      <c r="KP244" s="273"/>
      <c r="KQ244" s="385"/>
      <c r="KR244" s="232"/>
      <c r="KS244" s="12">
        <v>177</v>
      </c>
      <c r="KT244" s="69"/>
      <c r="KU244" s="70"/>
      <c r="LJ244" s="273"/>
      <c r="LK244" s="385"/>
      <c r="LL244" s="232"/>
      <c r="LM244" s="12">
        <v>177</v>
      </c>
      <c r="LN244" s="69"/>
      <c r="LO244" s="70"/>
      <c r="MD244" s="273"/>
    </row>
    <row r="245" spans="2:342" ht="12.75" customHeight="1" x14ac:dyDescent="0.2">
      <c r="B245" s="12">
        <v>178</v>
      </c>
      <c r="C245" s="69">
        <v>6.5170680000000001</v>
      </c>
      <c r="D245" s="70">
        <v>15.14803</v>
      </c>
      <c r="E245" s="432"/>
      <c r="F245" s="72">
        <f t="shared" si="0"/>
        <v>0.29991000000000057</v>
      </c>
      <c r="G245" s="67"/>
      <c r="H245" s="67"/>
      <c r="I245" s="67"/>
      <c r="J245" s="67"/>
      <c r="K245" s="67"/>
      <c r="L245" s="67"/>
      <c r="M245" s="67"/>
      <c r="N245" s="67"/>
      <c r="O245" s="67"/>
      <c r="P245" s="67"/>
      <c r="Q245" s="67"/>
      <c r="R245" s="67"/>
      <c r="S245" s="220"/>
      <c r="T245" s="385"/>
      <c r="U245" s="232"/>
      <c r="V245" s="12">
        <v>178</v>
      </c>
      <c r="W245" s="69"/>
      <c r="X245" s="70"/>
      <c r="Y245"/>
      <c r="Z245"/>
      <c r="AA245"/>
      <c r="AB245"/>
      <c r="AC245"/>
      <c r="AD245"/>
      <c r="AE245"/>
      <c r="AF245"/>
      <c r="AG245"/>
      <c r="AH245"/>
      <c r="AI245"/>
      <c r="AJ245"/>
      <c r="AK245"/>
      <c r="AL245"/>
      <c r="AM245" s="220"/>
      <c r="AN245" s="417"/>
      <c r="AP245" s="12">
        <v>178</v>
      </c>
      <c r="AQ245" s="69">
        <v>15.74999</v>
      </c>
      <c r="AR245" s="70">
        <v>5.2058720000000003</v>
      </c>
      <c r="AS245" s="432"/>
      <c r="AT245" s="574">
        <f t="shared" si="1"/>
        <v>2.4036000000000612E-2</v>
      </c>
      <c r="AU245" s="67"/>
      <c r="AV245" s="8"/>
      <c r="AW245" s="8"/>
      <c r="AX245" s="8"/>
      <c r="AY245" s="8"/>
      <c r="AZ245" s="8"/>
      <c r="BA245" s="8"/>
      <c r="BB245" s="8"/>
      <c r="BC245" s="8"/>
      <c r="BD245" s="8"/>
      <c r="BE245" s="8"/>
      <c r="BF245" s="8"/>
      <c r="BG245" s="8"/>
      <c r="BH245" s="8"/>
      <c r="BJ245" s="273"/>
      <c r="BK245" s="385"/>
      <c r="BM245" s="12">
        <v>178</v>
      </c>
      <c r="BN245" s="69">
        <v>19.368359999999999</v>
      </c>
      <c r="BO245" s="70">
        <v>6.0598450000000001</v>
      </c>
      <c r="CD245" s="273"/>
      <c r="CE245" s="385"/>
      <c r="CG245" s="12">
        <v>178</v>
      </c>
      <c r="CH245" s="69">
        <v>20.453759999999999</v>
      </c>
      <c r="CI245" s="70">
        <v>6.2298270000000002</v>
      </c>
      <c r="CX245" s="273"/>
      <c r="CY245" s="385"/>
      <c r="CZ245" s="232"/>
      <c r="DA245" s="12">
        <v>178</v>
      </c>
      <c r="DB245" s="69">
        <v>12.199920000000001</v>
      </c>
      <c r="DC245" s="70">
        <v>7.3539890000000003</v>
      </c>
      <c r="DR245" s="273"/>
      <c r="DS245" s="385"/>
      <c r="DT245" s="232"/>
      <c r="DU245" s="12">
        <v>178</v>
      </c>
      <c r="DV245" s="69">
        <v>21.146009999999997</v>
      </c>
      <c r="DW245" s="70">
        <v>6.1996929999999999</v>
      </c>
      <c r="EL245" s="273"/>
      <c r="EM245" s="385"/>
      <c r="EN245" s="232"/>
      <c r="EO245" s="12">
        <v>178</v>
      </c>
      <c r="EP245" s="69">
        <v>15.74999</v>
      </c>
      <c r="EQ245" s="70">
        <v>5.2058720000000003</v>
      </c>
      <c r="FF245" s="273"/>
      <c r="FG245" s="385"/>
      <c r="FH245" s="232"/>
      <c r="FI245" s="12">
        <v>178</v>
      </c>
      <c r="FJ245" s="69">
        <v>16.422909999999998</v>
      </c>
      <c r="FK245" s="70">
        <v>10.096</v>
      </c>
      <c r="FZ245" s="273"/>
      <c r="GA245" s="385"/>
      <c r="GB245" s="232"/>
      <c r="GC245" s="12">
        <v>178</v>
      </c>
      <c r="GD245" s="69">
        <v>24.105499999999999</v>
      </c>
      <c r="GE245" s="70">
        <v>9.0259420000000006</v>
      </c>
      <c r="GT245" s="273"/>
      <c r="GU245" s="385"/>
      <c r="GV245" s="232"/>
      <c r="GW245" s="12">
        <v>178</v>
      </c>
      <c r="GX245" s="69">
        <v>13.37758</v>
      </c>
      <c r="GY245" s="70">
        <v>4.1437710000000001</v>
      </c>
      <c r="HN245" s="273"/>
      <c r="HO245" s="385"/>
      <c r="HP245" s="232"/>
      <c r="HQ245" s="12">
        <v>178</v>
      </c>
      <c r="HR245" s="69">
        <v>22.369949999999999</v>
      </c>
      <c r="HS245" s="70">
        <v>5.7098370000000003</v>
      </c>
      <c r="IH245" s="273"/>
      <c r="II245" s="385"/>
      <c r="IJ245" s="232"/>
      <c r="IK245" s="12">
        <v>178</v>
      </c>
      <c r="IL245" s="69">
        <v>12.22593</v>
      </c>
      <c r="IM245" s="70">
        <v>7.0138470000000002</v>
      </c>
      <c r="JB245" s="273"/>
      <c r="JC245" s="385"/>
      <c r="JD245" s="232"/>
      <c r="JE245" s="12">
        <v>178</v>
      </c>
      <c r="JF245" s="69"/>
      <c r="JG245" s="70"/>
      <c r="JV245" s="273"/>
      <c r="JW245" s="385"/>
      <c r="JX245" s="232"/>
      <c r="JY245" s="12">
        <v>178</v>
      </c>
      <c r="JZ245" s="69"/>
      <c r="KA245" s="70"/>
      <c r="KP245" s="273"/>
      <c r="KQ245" s="385"/>
      <c r="KR245" s="232"/>
      <c r="KS245" s="12">
        <v>178</v>
      </c>
      <c r="KT245" s="69"/>
      <c r="KU245" s="70"/>
      <c r="LJ245" s="273"/>
      <c r="LK245" s="385"/>
      <c r="LL245" s="232"/>
      <c r="LM245" s="12">
        <v>178</v>
      </c>
      <c r="LN245" s="69"/>
      <c r="LO245" s="70"/>
      <c r="MD245" s="273"/>
    </row>
    <row r="246" spans="2:342" ht="12.75" customHeight="1" x14ac:dyDescent="0.2">
      <c r="B246" s="12">
        <v>179</v>
      </c>
      <c r="C246" s="69">
        <v>6.5275439999999998</v>
      </c>
      <c r="D246" s="70">
        <v>15.447990000000001</v>
      </c>
      <c r="E246" s="432"/>
      <c r="F246" s="72">
        <f t="shared" si="0"/>
        <v>0.29996000000000045</v>
      </c>
      <c r="G246" s="67"/>
      <c r="H246" s="67"/>
      <c r="I246" s="67"/>
      <c r="J246" s="67"/>
      <c r="K246" s="67"/>
      <c r="L246" s="67"/>
      <c r="M246" s="67"/>
      <c r="N246" s="67"/>
      <c r="O246" s="67"/>
      <c r="P246" s="67"/>
      <c r="Q246" s="67"/>
      <c r="R246" s="67"/>
      <c r="S246" s="220"/>
      <c r="T246" s="385"/>
      <c r="U246" s="232"/>
      <c r="V246" s="12">
        <v>179</v>
      </c>
      <c r="W246" s="69"/>
      <c r="X246" s="70"/>
      <c r="Y246"/>
      <c r="Z246"/>
      <c r="AA246"/>
      <c r="AB246"/>
      <c r="AC246"/>
      <c r="AD246"/>
      <c r="AE246"/>
      <c r="AF246"/>
      <c r="AG246"/>
      <c r="AH246"/>
      <c r="AI246"/>
      <c r="AJ246"/>
      <c r="AK246"/>
      <c r="AL246"/>
      <c r="AM246" s="220"/>
      <c r="AN246" s="417"/>
      <c r="AP246" s="12">
        <v>179</v>
      </c>
      <c r="AQ246" s="69">
        <v>15.83183</v>
      </c>
      <c r="AR246" s="70">
        <v>5.2299670000000003</v>
      </c>
      <c r="AS246" s="432"/>
      <c r="AT246" s="574">
        <f t="shared" si="1"/>
        <v>2.4094999999999978E-2</v>
      </c>
      <c r="AU246" s="67"/>
      <c r="AV246" s="8"/>
      <c r="AW246" s="8"/>
      <c r="AX246" s="8"/>
      <c r="AY246" s="8"/>
      <c r="AZ246" s="8"/>
      <c r="BA246" s="8"/>
      <c r="BB246" s="8"/>
      <c r="BC246" s="8"/>
      <c r="BD246" s="8"/>
      <c r="BE246" s="8"/>
      <c r="BF246" s="8"/>
      <c r="BG246" s="8"/>
      <c r="BH246" s="8"/>
      <c r="BJ246" s="273"/>
      <c r="BK246" s="385"/>
      <c r="BM246" s="12">
        <v>179</v>
      </c>
      <c r="BN246" s="69">
        <v>19.465589999999999</v>
      </c>
      <c r="BO246" s="70">
        <v>6.1058240000000001</v>
      </c>
      <c r="CD246" s="273"/>
      <c r="CE246" s="385"/>
      <c r="CG246" s="12">
        <v>179</v>
      </c>
      <c r="CH246" s="69">
        <v>20.578610000000001</v>
      </c>
      <c r="CI246" s="70">
        <v>6.2777779999999996</v>
      </c>
      <c r="CX246" s="273"/>
      <c r="CY246" s="385"/>
      <c r="CZ246" s="232"/>
      <c r="DA246" s="12">
        <v>179</v>
      </c>
      <c r="DB246" s="69">
        <v>12.266879999999999</v>
      </c>
      <c r="DC246" s="70">
        <v>7.3939880000000002</v>
      </c>
      <c r="DR246" s="273"/>
      <c r="DS246" s="385"/>
      <c r="DT246" s="232"/>
      <c r="DU246" s="12">
        <v>179</v>
      </c>
      <c r="DV246" s="69">
        <v>21.261759999999999</v>
      </c>
      <c r="DW246" s="70">
        <v>6.2277339999999999</v>
      </c>
      <c r="EL246" s="273"/>
      <c r="EM246" s="385"/>
      <c r="EN246" s="232"/>
      <c r="EO246" s="12">
        <v>179</v>
      </c>
      <c r="EP246" s="69">
        <v>15.83183</v>
      </c>
      <c r="EQ246" s="70">
        <v>5.2299670000000003</v>
      </c>
      <c r="FF246" s="273"/>
      <c r="FG246" s="385"/>
      <c r="FH246" s="232"/>
      <c r="FI246" s="12">
        <v>179</v>
      </c>
      <c r="FJ246" s="69">
        <v>16.51904</v>
      </c>
      <c r="FK246" s="70">
        <v>10.141970000000001</v>
      </c>
      <c r="FZ246" s="273"/>
      <c r="GA246" s="385"/>
      <c r="GB246" s="232"/>
      <c r="GC246" s="12">
        <v>179</v>
      </c>
      <c r="GD246" s="69">
        <v>24.183029999999999</v>
      </c>
      <c r="GE246" s="70">
        <v>9.1259110000000003</v>
      </c>
      <c r="GT246" s="273"/>
      <c r="GU246" s="385"/>
      <c r="GV246" s="232"/>
      <c r="GW246" s="12">
        <v>179</v>
      </c>
      <c r="GX246" s="69">
        <v>13.44998</v>
      </c>
      <c r="GY246" s="70">
        <v>4.1638599999999997</v>
      </c>
      <c r="HN246" s="273"/>
      <c r="HO246" s="385"/>
      <c r="HP246" s="232"/>
      <c r="HQ246" s="12">
        <v>179</v>
      </c>
      <c r="HR246" s="69">
        <v>22.496410000000001</v>
      </c>
      <c r="HS246" s="70">
        <v>5.733873</v>
      </c>
      <c r="IH246" s="273"/>
      <c r="II246" s="385"/>
      <c r="IJ246" s="232"/>
      <c r="IK246" s="12">
        <v>179</v>
      </c>
      <c r="IL246" s="69">
        <v>12.29349</v>
      </c>
      <c r="IM246" s="70">
        <v>7.0639500000000002</v>
      </c>
      <c r="JB246" s="273"/>
      <c r="JC246" s="385"/>
      <c r="JD246" s="232"/>
      <c r="JE246" s="12">
        <v>179</v>
      </c>
      <c r="JF246" s="69"/>
      <c r="JG246" s="70"/>
      <c r="JV246" s="273"/>
      <c r="JW246" s="385"/>
      <c r="JX246" s="232"/>
      <c r="JY246" s="12">
        <v>179</v>
      </c>
      <c r="JZ246" s="69"/>
      <c r="KA246" s="70"/>
      <c r="KP246" s="273"/>
      <c r="KQ246" s="385"/>
      <c r="KR246" s="232"/>
      <c r="KS246" s="12">
        <v>179</v>
      </c>
      <c r="KT246" s="69"/>
      <c r="KU246" s="70"/>
      <c r="LJ246" s="273"/>
      <c r="LK246" s="385"/>
      <c r="LL246" s="232"/>
      <c r="LM246" s="12">
        <v>179</v>
      </c>
      <c r="LN246" s="69"/>
      <c r="LO246" s="70"/>
      <c r="MD246" s="273"/>
    </row>
    <row r="247" spans="2:342" ht="12.75" customHeight="1" x14ac:dyDescent="0.2">
      <c r="B247" s="12">
        <v>180</v>
      </c>
      <c r="C247" s="69">
        <v>6.5385029999999995</v>
      </c>
      <c r="D247" s="70">
        <v>15.748139999999999</v>
      </c>
      <c r="E247" s="432"/>
      <c r="F247" s="72">
        <f t="shared" si="0"/>
        <v>0.30014999999999858</v>
      </c>
      <c r="G247" s="67"/>
      <c r="H247" s="67"/>
      <c r="I247" s="67"/>
      <c r="J247" s="67"/>
      <c r="K247" s="67"/>
      <c r="L247" s="67"/>
      <c r="M247" s="67"/>
      <c r="N247" s="67"/>
      <c r="O247" s="67"/>
      <c r="P247" s="67"/>
      <c r="Q247" s="67"/>
      <c r="R247" s="67"/>
      <c r="S247" s="220"/>
      <c r="T247" s="385"/>
      <c r="U247" s="232"/>
      <c r="V247" s="12">
        <v>180</v>
      </c>
      <c r="W247" s="69"/>
      <c r="X247" s="70"/>
      <c r="Y247"/>
      <c r="Z247"/>
      <c r="AA247"/>
      <c r="AB247"/>
      <c r="AC247"/>
      <c r="AD247"/>
      <c r="AE247"/>
      <c r="AF247"/>
      <c r="AG247"/>
      <c r="AH247"/>
      <c r="AI247"/>
      <c r="AJ247"/>
      <c r="AK247"/>
      <c r="AL247"/>
      <c r="AM247" s="220"/>
      <c r="AN247" s="417"/>
      <c r="AP247" s="12">
        <v>180</v>
      </c>
      <c r="AQ247" s="69">
        <v>15.91385</v>
      </c>
      <c r="AR247" s="70">
        <v>5.2538830000000001</v>
      </c>
      <c r="AS247" s="432"/>
      <c r="AT247" s="574">
        <f t="shared" si="1"/>
        <v>2.3915999999999826E-2</v>
      </c>
      <c r="AU247" s="67"/>
      <c r="AV247" s="8"/>
      <c r="AW247" s="8"/>
      <c r="AX247" s="8"/>
      <c r="AY247" s="8"/>
      <c r="AZ247" s="8"/>
      <c r="BA247" s="8"/>
      <c r="BB247" s="8"/>
      <c r="BC247" s="8"/>
      <c r="BD247" s="8"/>
      <c r="BE247" s="8"/>
      <c r="BF247" s="8"/>
      <c r="BG247" s="8"/>
      <c r="BH247" s="8"/>
      <c r="BJ247" s="273"/>
      <c r="BK247" s="385"/>
      <c r="BM247" s="12">
        <v>180</v>
      </c>
      <c r="BN247" s="69">
        <v>19.579349999999998</v>
      </c>
      <c r="BO247" s="70">
        <v>6.1617870000000003</v>
      </c>
      <c r="CD247" s="273"/>
      <c r="CE247" s="385"/>
      <c r="CG247" s="12">
        <v>180</v>
      </c>
      <c r="CH247" s="69">
        <v>20.702560000000002</v>
      </c>
      <c r="CI247" s="70">
        <v>6.3258489999999998</v>
      </c>
      <c r="CX247" s="273"/>
      <c r="CY247" s="385"/>
      <c r="CZ247" s="232"/>
      <c r="DA247" s="12">
        <v>180</v>
      </c>
      <c r="DB247" s="69">
        <v>12.33474</v>
      </c>
      <c r="DC247" s="70">
        <v>7.4339870000000001</v>
      </c>
      <c r="DR247" s="273"/>
      <c r="DS247" s="385"/>
      <c r="DT247" s="232"/>
      <c r="DU247" s="12">
        <v>180</v>
      </c>
      <c r="DV247" s="69">
        <v>21.376290000000001</v>
      </c>
      <c r="DW247" s="70">
        <v>6.255776</v>
      </c>
      <c r="EL247" s="273"/>
      <c r="EM247" s="385"/>
      <c r="EN247" s="232"/>
      <c r="EO247" s="12">
        <v>180</v>
      </c>
      <c r="EP247" s="69">
        <v>15.91385</v>
      </c>
      <c r="EQ247" s="70">
        <v>5.2538830000000001</v>
      </c>
      <c r="FF247" s="273"/>
      <c r="FG247" s="385"/>
      <c r="FH247" s="232"/>
      <c r="FI247" s="12">
        <v>180</v>
      </c>
      <c r="FJ247" s="69">
        <v>16.619619999999998</v>
      </c>
      <c r="FK247" s="70">
        <v>10.18993</v>
      </c>
      <c r="FZ247" s="273"/>
      <c r="GA247" s="385"/>
      <c r="GB247" s="232"/>
      <c r="GC247" s="12">
        <v>180</v>
      </c>
      <c r="GD247" s="69">
        <v>24.26454</v>
      </c>
      <c r="GE247" s="70">
        <v>9.2259989999999998</v>
      </c>
      <c r="GT247" s="273"/>
      <c r="GU247" s="385"/>
      <c r="GV247" s="232"/>
      <c r="GW247" s="12">
        <v>180</v>
      </c>
      <c r="GX247" s="69">
        <v>13.52275</v>
      </c>
      <c r="GY247" s="70">
        <v>4.1838300000000004</v>
      </c>
      <c r="HN247" s="273"/>
      <c r="HO247" s="385"/>
      <c r="HP247" s="232"/>
      <c r="HQ247" s="12">
        <v>180</v>
      </c>
      <c r="HR247" s="69">
        <v>22.62134</v>
      </c>
      <c r="HS247" s="70">
        <v>5.7577889999999998</v>
      </c>
      <c r="IH247" s="273"/>
      <c r="II247" s="385"/>
      <c r="IJ247" s="232"/>
      <c r="IK247" s="12">
        <v>180</v>
      </c>
      <c r="IL247" s="69">
        <v>12.358499999999999</v>
      </c>
      <c r="IM247" s="70">
        <v>7.1139340000000004</v>
      </c>
      <c r="JB247" s="273"/>
      <c r="JC247" s="385"/>
      <c r="JD247" s="232"/>
      <c r="JE247" s="12">
        <v>180</v>
      </c>
      <c r="JF247" s="69"/>
      <c r="JG247" s="70"/>
      <c r="JV247" s="273"/>
      <c r="JW247" s="385"/>
      <c r="JX247" s="232"/>
      <c r="JY247" s="12">
        <v>180</v>
      </c>
      <c r="JZ247" s="69"/>
      <c r="KA247" s="70"/>
      <c r="KP247" s="273"/>
      <c r="KQ247" s="385"/>
      <c r="KR247" s="232"/>
      <c r="KS247" s="12">
        <v>180</v>
      </c>
      <c r="KT247" s="69"/>
      <c r="KU247" s="70"/>
      <c r="LJ247" s="273"/>
      <c r="LK247" s="385"/>
      <c r="LL247" s="232"/>
      <c r="LM247" s="12">
        <v>180</v>
      </c>
      <c r="LN247" s="69"/>
      <c r="LO247" s="70"/>
      <c r="MD247" s="273"/>
    </row>
    <row r="248" spans="2:342" ht="12.75" customHeight="1" x14ac:dyDescent="0.2">
      <c r="B248" s="12">
        <v>181</v>
      </c>
      <c r="C248" s="69">
        <v>6.5490240000000002</v>
      </c>
      <c r="D248" s="70">
        <v>16.048159999999999</v>
      </c>
      <c r="E248" s="432"/>
      <c r="F248" s="72">
        <f t="shared" si="0"/>
        <v>0.30001999999999995</v>
      </c>
      <c r="G248" s="67"/>
      <c r="H248" s="67"/>
      <c r="I248" s="67"/>
      <c r="J248" s="67"/>
      <c r="K248" s="67"/>
      <c r="L248" s="67"/>
      <c r="M248" s="67"/>
      <c r="N248" s="67"/>
      <c r="O248" s="67"/>
      <c r="P248" s="67"/>
      <c r="Q248" s="67"/>
      <c r="R248" s="67"/>
      <c r="S248" s="220"/>
      <c r="T248" s="385"/>
      <c r="U248" s="232"/>
      <c r="V248" s="12">
        <v>181</v>
      </c>
      <c r="W248" s="69"/>
      <c r="X248" s="70"/>
      <c r="Y248"/>
      <c r="Z248"/>
      <c r="AA248"/>
      <c r="AB248"/>
      <c r="AC248"/>
      <c r="AD248"/>
      <c r="AE248"/>
      <c r="AF248"/>
      <c r="AG248"/>
      <c r="AH248"/>
      <c r="AI248"/>
      <c r="AJ248"/>
      <c r="AK248"/>
      <c r="AL248"/>
      <c r="AM248" s="220"/>
      <c r="AN248" s="417"/>
      <c r="AP248" s="12">
        <v>181</v>
      </c>
      <c r="AQ248" s="69">
        <v>15.99456</v>
      </c>
      <c r="AR248" s="70">
        <v>5.2777989999999999</v>
      </c>
      <c r="AS248" s="432"/>
      <c r="AT248" s="574">
        <f t="shared" si="1"/>
        <v>2.3915999999999826E-2</v>
      </c>
      <c r="AU248" s="67"/>
      <c r="AV248" s="8"/>
      <c r="AW248" s="8"/>
      <c r="AX248" s="8"/>
      <c r="AY248" s="8"/>
      <c r="AZ248" s="8"/>
      <c r="BA248" s="8"/>
      <c r="BB248" s="8"/>
      <c r="BC248" s="8"/>
      <c r="BD248" s="8"/>
      <c r="BE248" s="8"/>
      <c r="BF248" s="8"/>
      <c r="BG248" s="8"/>
      <c r="BH248" s="8"/>
      <c r="BJ248" s="273"/>
      <c r="BK248" s="385"/>
      <c r="BM248" s="12">
        <v>181</v>
      </c>
      <c r="BN248" s="69">
        <v>19.688110000000002</v>
      </c>
      <c r="BO248" s="70">
        <v>6.2178690000000003</v>
      </c>
      <c r="CD248" s="273"/>
      <c r="CE248" s="385"/>
      <c r="CG248" s="12">
        <v>181</v>
      </c>
      <c r="CH248" s="69">
        <v>20.825400000000002</v>
      </c>
      <c r="CI248" s="70">
        <v>6.3738599999999996</v>
      </c>
      <c r="CX248" s="273"/>
      <c r="CY248" s="385"/>
      <c r="CZ248" s="232"/>
      <c r="DA248" s="12">
        <v>181</v>
      </c>
      <c r="DB248" s="69">
        <v>12.40143</v>
      </c>
      <c r="DC248" s="70">
        <v>7.4740460000000004</v>
      </c>
      <c r="DR248" s="273"/>
      <c r="DS248" s="385"/>
      <c r="DT248" s="232"/>
      <c r="DU248" s="12">
        <v>181</v>
      </c>
      <c r="DV248" s="69">
        <v>21.49</v>
      </c>
      <c r="DW248" s="70">
        <v>6.2837569999999996</v>
      </c>
      <c r="EL248" s="273"/>
      <c r="EM248" s="385"/>
      <c r="EN248" s="232"/>
      <c r="EO248" s="12">
        <v>181</v>
      </c>
      <c r="EP248" s="69">
        <v>15.99456</v>
      </c>
      <c r="EQ248" s="70">
        <v>5.2777989999999999</v>
      </c>
      <c r="FF248" s="273"/>
      <c r="FG248" s="385"/>
      <c r="FH248" s="232"/>
      <c r="FI248" s="12">
        <v>181</v>
      </c>
      <c r="FJ248" s="69">
        <v>16.730580000000003</v>
      </c>
      <c r="FK248" s="70">
        <v>10.24403</v>
      </c>
      <c r="FZ248" s="273"/>
      <c r="GA248" s="385"/>
      <c r="GB248" s="232"/>
      <c r="GC248" s="12">
        <v>181</v>
      </c>
      <c r="GD248" s="69">
        <v>24.348330000000001</v>
      </c>
      <c r="GE248" s="70">
        <v>9.3260269999999998</v>
      </c>
      <c r="GT248" s="273"/>
      <c r="GU248" s="385"/>
      <c r="GV248" s="232"/>
      <c r="GW248" s="12">
        <v>181</v>
      </c>
      <c r="GX248" s="69">
        <v>13.59431</v>
      </c>
      <c r="GY248" s="70">
        <v>4.2038599999999997</v>
      </c>
      <c r="HN248" s="273"/>
      <c r="HO248" s="385"/>
      <c r="HP248" s="232"/>
      <c r="HQ248" s="12">
        <v>181</v>
      </c>
      <c r="HR248" s="69">
        <v>22.745849999999997</v>
      </c>
      <c r="HS248" s="70">
        <v>5.781765</v>
      </c>
      <c r="IH248" s="273"/>
      <c r="II248" s="385"/>
      <c r="IJ248" s="232"/>
      <c r="IK248" s="12">
        <v>181</v>
      </c>
      <c r="IL248" s="69">
        <v>12.420389999999999</v>
      </c>
      <c r="IM248" s="70">
        <v>7.1639780000000002</v>
      </c>
      <c r="JB248" s="273"/>
      <c r="JC248" s="385"/>
      <c r="JD248" s="232"/>
      <c r="JE248" s="12">
        <v>181</v>
      </c>
      <c r="JF248" s="69"/>
      <c r="JG248" s="70"/>
      <c r="JV248" s="273"/>
      <c r="JW248" s="385"/>
      <c r="JX248" s="232"/>
      <c r="JY248" s="12">
        <v>181</v>
      </c>
      <c r="JZ248" s="69"/>
      <c r="KA248" s="70"/>
      <c r="KP248" s="273"/>
      <c r="KQ248" s="385"/>
      <c r="KR248" s="232"/>
      <c r="KS248" s="12">
        <v>181</v>
      </c>
      <c r="KT248" s="69"/>
      <c r="KU248" s="70"/>
      <c r="LJ248" s="273"/>
      <c r="LK248" s="385"/>
      <c r="LL248" s="232"/>
      <c r="LM248" s="12">
        <v>181</v>
      </c>
      <c r="LN248" s="69"/>
      <c r="LO248" s="70"/>
      <c r="MD248" s="273"/>
    </row>
    <row r="249" spans="2:342" ht="12.75" customHeight="1" x14ac:dyDescent="0.2">
      <c r="B249" s="12">
        <v>182</v>
      </c>
      <c r="C249" s="69">
        <v>6.5583469999999995</v>
      </c>
      <c r="D249" s="70">
        <v>16.34806</v>
      </c>
      <c r="E249" s="432"/>
      <c r="F249" s="72">
        <f t="shared" si="0"/>
        <v>0.29990000000000094</v>
      </c>
      <c r="G249" s="67"/>
      <c r="H249" s="67"/>
      <c r="I249" s="67"/>
      <c r="J249" s="67"/>
      <c r="K249" s="67"/>
      <c r="L249" s="67"/>
      <c r="M249" s="67"/>
      <c r="N249" s="67"/>
      <c r="O249" s="67"/>
      <c r="P249" s="67"/>
      <c r="Q249" s="67"/>
      <c r="R249" s="67"/>
      <c r="S249" s="220"/>
      <c r="T249" s="385"/>
      <c r="U249" s="232"/>
      <c r="V249" s="12">
        <v>182</v>
      </c>
      <c r="W249" s="69"/>
      <c r="X249" s="70"/>
      <c r="Y249"/>
      <c r="Z249"/>
      <c r="AA249"/>
      <c r="AB249"/>
      <c r="AC249"/>
      <c r="AD249"/>
      <c r="AE249"/>
      <c r="AF249"/>
      <c r="AG249"/>
      <c r="AH249"/>
      <c r="AI249"/>
      <c r="AJ249"/>
      <c r="AK249"/>
      <c r="AL249"/>
      <c r="AM249" s="220"/>
      <c r="AN249" s="417"/>
      <c r="AP249" s="12">
        <v>182</v>
      </c>
      <c r="AQ249" s="69">
        <v>16.075099999999999</v>
      </c>
      <c r="AR249" s="70">
        <v>5.3018340000000004</v>
      </c>
      <c r="AS249" s="432"/>
      <c r="AT249" s="574">
        <f t="shared" si="1"/>
        <v>2.4035000000000473E-2</v>
      </c>
      <c r="AU249" s="67"/>
      <c r="AV249" s="8"/>
      <c r="AW249" s="8"/>
      <c r="AX249" s="8"/>
      <c r="AY249" s="8"/>
      <c r="AZ249" s="8"/>
      <c r="BA249" s="8"/>
      <c r="BB249" s="8"/>
      <c r="BC249" s="8"/>
      <c r="BD249" s="8"/>
      <c r="BE249" s="8"/>
      <c r="BF249" s="8"/>
      <c r="BG249" s="8"/>
      <c r="BH249" s="8"/>
      <c r="BJ249" s="273"/>
      <c r="BK249" s="385"/>
      <c r="BM249" s="12">
        <v>182</v>
      </c>
      <c r="BN249" s="69">
        <v>19.792400000000001</v>
      </c>
      <c r="BO249" s="70">
        <v>6.273892</v>
      </c>
      <c r="CD249" s="273"/>
      <c r="CE249" s="385"/>
      <c r="CG249" s="12">
        <v>182</v>
      </c>
      <c r="CH249" s="69">
        <v>20.945</v>
      </c>
      <c r="CI249" s="70">
        <v>6.4218109999999999</v>
      </c>
      <c r="CX249" s="273"/>
      <c r="CY249" s="385"/>
      <c r="CZ249" s="232"/>
      <c r="DA249" s="12">
        <v>182</v>
      </c>
      <c r="DB249" s="69">
        <v>12.46922</v>
      </c>
      <c r="DC249" s="70">
        <v>7.5139860000000001</v>
      </c>
      <c r="DR249" s="273"/>
      <c r="DS249" s="385"/>
      <c r="DT249" s="232"/>
      <c r="DU249" s="12">
        <v>182</v>
      </c>
      <c r="DV249" s="69">
        <v>21.602240000000002</v>
      </c>
      <c r="DW249" s="70">
        <v>6.3117979999999996</v>
      </c>
      <c r="EL249" s="273"/>
      <c r="EM249" s="385"/>
      <c r="EN249" s="232"/>
      <c r="EO249" s="12">
        <v>182</v>
      </c>
      <c r="EP249" s="69">
        <v>16.075099999999999</v>
      </c>
      <c r="EQ249" s="70">
        <v>5.3018340000000004</v>
      </c>
      <c r="FF249" s="273"/>
      <c r="FG249" s="385"/>
      <c r="FH249" s="232"/>
      <c r="FI249" s="12">
        <v>182</v>
      </c>
      <c r="FJ249" s="69">
        <v>16.822700000000001</v>
      </c>
      <c r="FK249" s="70">
        <v>10.288040000000001</v>
      </c>
      <c r="FZ249" s="273"/>
      <c r="GA249" s="385"/>
      <c r="GB249" s="232"/>
      <c r="GC249" s="12">
        <v>182</v>
      </c>
      <c r="GD249" s="69">
        <v>24.424299999999999</v>
      </c>
      <c r="GE249" s="70">
        <v>9.4259939999999993</v>
      </c>
      <c r="GT249" s="273"/>
      <c r="GU249" s="385"/>
      <c r="GV249" s="232"/>
      <c r="GW249" s="12">
        <v>182</v>
      </c>
      <c r="GX249" s="69">
        <v>13.66527</v>
      </c>
      <c r="GY249" s="70">
        <v>4.2239490000000002</v>
      </c>
      <c r="HN249" s="273"/>
      <c r="HO249" s="385"/>
      <c r="HP249" s="232"/>
      <c r="HQ249" s="12">
        <v>182</v>
      </c>
      <c r="HR249" s="69">
        <v>22.870189999999997</v>
      </c>
      <c r="HS249" s="70">
        <v>5.8057400000000001</v>
      </c>
      <c r="IH249" s="273"/>
      <c r="II249" s="385"/>
      <c r="IJ249" s="232"/>
      <c r="IK249" s="12">
        <v>182</v>
      </c>
      <c r="IL249" s="69">
        <v>12.48043</v>
      </c>
      <c r="IM249" s="70">
        <v>7.2139620000000004</v>
      </c>
      <c r="JB249" s="273"/>
      <c r="JC249" s="385"/>
      <c r="JD249" s="232"/>
      <c r="JE249" s="12">
        <v>182</v>
      </c>
      <c r="JF249" s="69"/>
      <c r="JG249" s="70"/>
      <c r="JV249" s="273"/>
      <c r="JW249" s="385"/>
      <c r="JX249" s="232"/>
      <c r="JY249" s="12">
        <v>182</v>
      </c>
      <c r="JZ249" s="69"/>
      <c r="KA249" s="70"/>
      <c r="KP249" s="273"/>
      <c r="KQ249" s="385"/>
      <c r="KR249" s="232"/>
      <c r="KS249" s="12">
        <v>182</v>
      </c>
      <c r="KT249" s="69"/>
      <c r="KU249" s="70"/>
      <c r="LJ249" s="273"/>
      <c r="LK249" s="385"/>
      <c r="LL249" s="232"/>
      <c r="LM249" s="12">
        <v>182</v>
      </c>
      <c r="LN249" s="69"/>
      <c r="LO249" s="70"/>
      <c r="MD249" s="273"/>
    </row>
    <row r="250" spans="2:342" ht="12.75" customHeight="1" x14ac:dyDescent="0.2">
      <c r="B250" s="12">
        <v>183</v>
      </c>
      <c r="C250" s="69">
        <v>6.5683379999999998</v>
      </c>
      <c r="D250" s="70">
        <v>16.64809</v>
      </c>
      <c r="E250" s="432"/>
      <c r="F250" s="72">
        <f t="shared" si="0"/>
        <v>0.30002999999999957</v>
      </c>
      <c r="G250" s="67"/>
      <c r="H250" s="67"/>
      <c r="I250" s="67"/>
      <c r="J250" s="67"/>
      <c r="K250" s="67"/>
      <c r="L250" s="67"/>
      <c r="M250" s="67"/>
      <c r="N250" s="67"/>
      <c r="O250" s="67"/>
      <c r="P250" s="67"/>
      <c r="Q250" s="67"/>
      <c r="R250" s="67"/>
      <c r="S250" s="220"/>
      <c r="T250" s="385"/>
      <c r="U250" s="232"/>
      <c r="V250" s="12">
        <v>183</v>
      </c>
      <c r="W250" s="69"/>
      <c r="X250" s="70"/>
      <c r="Y250"/>
      <c r="Z250"/>
      <c r="AA250"/>
      <c r="AB250"/>
      <c r="AC250"/>
      <c r="AD250"/>
      <c r="AE250"/>
      <c r="AF250"/>
      <c r="AG250"/>
      <c r="AH250"/>
      <c r="AI250"/>
      <c r="AJ250"/>
      <c r="AK250"/>
      <c r="AL250"/>
      <c r="AM250" s="220"/>
      <c r="AN250" s="417"/>
      <c r="AP250" s="12">
        <v>183</v>
      </c>
      <c r="AQ250" s="69">
        <v>16.155429999999999</v>
      </c>
      <c r="AR250" s="70">
        <v>5.3258089999999996</v>
      </c>
      <c r="AS250" s="432"/>
      <c r="AT250" s="574">
        <f t="shared" si="1"/>
        <v>2.3974999999999191E-2</v>
      </c>
      <c r="AU250" s="67"/>
      <c r="AV250" s="8"/>
      <c r="AW250" s="8"/>
      <c r="AX250" s="8"/>
      <c r="AY250" s="8"/>
      <c r="AZ250" s="8"/>
      <c r="BA250" s="8"/>
      <c r="BB250" s="8"/>
      <c r="BC250" s="8"/>
      <c r="BD250" s="8"/>
      <c r="BE250" s="8"/>
      <c r="BF250" s="8"/>
      <c r="BG250" s="8"/>
      <c r="BH250" s="8"/>
      <c r="BJ250" s="273"/>
      <c r="BK250" s="385"/>
      <c r="BM250" s="12">
        <v>183</v>
      </c>
      <c r="BN250" s="69">
        <v>19.89199</v>
      </c>
      <c r="BO250" s="70">
        <v>6.329974</v>
      </c>
      <c r="CD250" s="273"/>
      <c r="CE250" s="385"/>
      <c r="CG250" s="12">
        <v>183</v>
      </c>
      <c r="CH250" s="69">
        <v>21.06428</v>
      </c>
      <c r="CI250" s="70">
        <v>6.4698219999999997</v>
      </c>
      <c r="CX250" s="273"/>
      <c r="CY250" s="385"/>
      <c r="CZ250" s="232"/>
      <c r="DA250" s="12">
        <v>183</v>
      </c>
      <c r="DB250" s="69">
        <v>12.53631</v>
      </c>
      <c r="DC250" s="70">
        <v>7.5540450000000003</v>
      </c>
      <c r="DR250" s="273"/>
      <c r="DS250" s="385"/>
      <c r="DT250" s="232"/>
      <c r="DU250" s="12">
        <v>183</v>
      </c>
      <c r="DV250" s="69">
        <v>21.712619999999998</v>
      </c>
      <c r="DW250" s="70">
        <v>6.3397790000000001</v>
      </c>
      <c r="EL250" s="273"/>
      <c r="EM250" s="385"/>
      <c r="EN250" s="232"/>
      <c r="EO250" s="12">
        <v>183</v>
      </c>
      <c r="EP250" s="69">
        <v>16.155429999999999</v>
      </c>
      <c r="EQ250" s="70">
        <v>5.3258089999999996</v>
      </c>
      <c r="FF250" s="273"/>
      <c r="FG250" s="385"/>
      <c r="FH250" s="232"/>
      <c r="FI250" s="12">
        <v>183</v>
      </c>
      <c r="FJ250" s="69">
        <v>16.9331</v>
      </c>
      <c r="FK250" s="70">
        <v>10.34197</v>
      </c>
      <c r="FZ250" s="273"/>
      <c r="GA250" s="385"/>
      <c r="GB250" s="232"/>
      <c r="GC250" s="12">
        <v>183</v>
      </c>
      <c r="GD250" s="69">
        <v>24.486639999999998</v>
      </c>
      <c r="GE250" s="70">
        <v>9.5259619999999998</v>
      </c>
      <c r="GT250" s="273"/>
      <c r="GU250" s="385"/>
      <c r="GV250" s="232"/>
      <c r="GW250" s="12">
        <v>183</v>
      </c>
      <c r="GX250" s="69">
        <v>13.735910000000001</v>
      </c>
      <c r="GY250" s="70">
        <v>4.2437990000000001</v>
      </c>
      <c r="HN250" s="273"/>
      <c r="HO250" s="385"/>
      <c r="HP250" s="232"/>
      <c r="HQ250" s="12">
        <v>183</v>
      </c>
      <c r="HR250" s="69">
        <v>22.99352</v>
      </c>
      <c r="HS250" s="70">
        <v>5.8297160000000003</v>
      </c>
      <c r="IH250" s="273"/>
      <c r="II250" s="385"/>
      <c r="IJ250" s="232"/>
      <c r="IK250" s="12">
        <v>183</v>
      </c>
      <c r="IL250" s="69">
        <v>12.538040000000001</v>
      </c>
      <c r="IM250" s="70">
        <v>7.2639459999999998</v>
      </c>
      <c r="JB250" s="273"/>
      <c r="JC250" s="385"/>
      <c r="JD250" s="232"/>
      <c r="JE250" s="12">
        <v>183</v>
      </c>
      <c r="JF250" s="69"/>
      <c r="JG250" s="70"/>
      <c r="JV250" s="273"/>
      <c r="JW250" s="385"/>
      <c r="JX250" s="232"/>
      <c r="JY250" s="12">
        <v>183</v>
      </c>
      <c r="JZ250" s="69"/>
      <c r="KA250" s="70"/>
      <c r="KP250" s="273"/>
      <c r="KQ250" s="385"/>
      <c r="KR250" s="232"/>
      <c r="KS250" s="12">
        <v>183</v>
      </c>
      <c r="KT250" s="69"/>
      <c r="KU250" s="70"/>
      <c r="LJ250" s="273"/>
      <c r="LK250" s="385"/>
      <c r="LL250" s="232"/>
      <c r="LM250" s="12">
        <v>183</v>
      </c>
      <c r="LN250" s="69"/>
      <c r="LO250" s="70"/>
      <c r="MD250" s="273"/>
    </row>
    <row r="251" spans="2:342" ht="12.75" customHeight="1" x14ac:dyDescent="0.2">
      <c r="B251" s="12">
        <v>184</v>
      </c>
      <c r="C251" s="69">
        <v>6.5762720000000003</v>
      </c>
      <c r="D251" s="70">
        <v>16.947990000000001</v>
      </c>
      <c r="E251" s="432"/>
      <c r="F251" s="72">
        <f t="shared" si="0"/>
        <v>0.29990000000000094</v>
      </c>
      <c r="G251" s="67"/>
      <c r="H251" s="67"/>
      <c r="I251" s="67"/>
      <c r="J251" s="67"/>
      <c r="K251" s="67"/>
      <c r="L251" s="67"/>
      <c r="M251" s="67"/>
      <c r="N251" s="67"/>
      <c r="O251" s="67"/>
      <c r="P251" s="67"/>
      <c r="Q251" s="67"/>
      <c r="R251" s="67"/>
      <c r="S251" s="220"/>
      <c r="T251" s="385"/>
      <c r="U251" s="232"/>
      <c r="V251" s="12">
        <v>184</v>
      </c>
      <c r="W251" s="69"/>
      <c r="X251" s="70"/>
      <c r="Y251"/>
      <c r="Z251"/>
      <c r="AA251"/>
      <c r="AB251"/>
      <c r="AC251"/>
      <c r="AD251"/>
      <c r="AE251"/>
      <c r="AF251"/>
      <c r="AG251"/>
      <c r="AH251"/>
      <c r="AI251"/>
      <c r="AJ251"/>
      <c r="AK251"/>
      <c r="AL251"/>
      <c r="AM251" s="220"/>
      <c r="AN251" s="417"/>
      <c r="AP251" s="12">
        <v>184</v>
      </c>
      <c r="AQ251" s="69">
        <v>16.235120000000002</v>
      </c>
      <c r="AR251" s="70">
        <v>5.3499049999999997</v>
      </c>
      <c r="AS251" s="432"/>
      <c r="AT251" s="574">
        <f t="shared" si="1"/>
        <v>2.4096000000000117E-2</v>
      </c>
      <c r="AU251" s="67"/>
      <c r="AV251" s="8"/>
      <c r="AW251" s="8"/>
      <c r="AX251" s="8"/>
      <c r="AY251" s="8"/>
      <c r="AZ251" s="8"/>
      <c r="BA251" s="8"/>
      <c r="BB251" s="8"/>
      <c r="BC251" s="8"/>
      <c r="BD251" s="8"/>
      <c r="BE251" s="8"/>
      <c r="BF251" s="8"/>
      <c r="BG251" s="8"/>
      <c r="BH251" s="8"/>
      <c r="BJ251" s="273"/>
      <c r="BK251" s="385"/>
      <c r="BM251" s="12">
        <v>184</v>
      </c>
      <c r="BN251" s="69">
        <v>19.98556</v>
      </c>
      <c r="BO251" s="70">
        <v>6.3859370000000002</v>
      </c>
      <c r="CD251" s="273"/>
      <c r="CE251" s="385"/>
      <c r="CG251" s="12">
        <v>184</v>
      </c>
      <c r="CH251" s="69">
        <v>21.18122</v>
      </c>
      <c r="CI251" s="70">
        <v>6.5178330000000004</v>
      </c>
      <c r="CX251" s="273"/>
      <c r="CY251" s="385"/>
      <c r="CZ251" s="232"/>
      <c r="DA251" s="12">
        <v>184</v>
      </c>
      <c r="DB251" s="69">
        <v>12.602969999999999</v>
      </c>
      <c r="DC251" s="70">
        <v>7.594163</v>
      </c>
      <c r="DR251" s="273"/>
      <c r="DS251" s="385"/>
      <c r="DT251" s="232"/>
      <c r="DU251" s="12">
        <v>184</v>
      </c>
      <c r="DV251" s="69">
        <v>21.822860000000002</v>
      </c>
      <c r="DW251" s="70">
        <v>6.3678210000000002</v>
      </c>
      <c r="EL251" s="273"/>
      <c r="EM251" s="385"/>
      <c r="EN251" s="232"/>
      <c r="EO251" s="12">
        <v>184</v>
      </c>
      <c r="EP251" s="69">
        <v>16.235120000000002</v>
      </c>
      <c r="EQ251" s="70">
        <v>5.3499049999999997</v>
      </c>
      <c r="FF251" s="273"/>
      <c r="FG251" s="385"/>
      <c r="FH251" s="232"/>
      <c r="FI251" s="12">
        <v>184</v>
      </c>
      <c r="FJ251" s="69">
        <v>17.047270000000001</v>
      </c>
      <c r="FK251" s="70">
        <v>10.397869999999999</v>
      </c>
      <c r="FZ251" s="273"/>
      <c r="GA251" s="385"/>
      <c r="GB251" s="232"/>
      <c r="GC251" s="12">
        <v>184</v>
      </c>
      <c r="GD251" s="69">
        <v>24.508479999999999</v>
      </c>
      <c r="GE251" s="70">
        <v>9.6260499999999993</v>
      </c>
      <c r="GT251" s="273"/>
      <c r="GU251" s="385"/>
      <c r="GV251" s="232"/>
      <c r="GW251" s="12">
        <v>184</v>
      </c>
      <c r="GX251" s="69">
        <v>13.806319999999999</v>
      </c>
      <c r="GY251" s="70">
        <v>4.2638879999999997</v>
      </c>
      <c r="HN251" s="273"/>
      <c r="HO251" s="385"/>
      <c r="HP251" s="232"/>
      <c r="HQ251" s="12">
        <v>184</v>
      </c>
      <c r="HR251" s="69">
        <v>23.116520000000001</v>
      </c>
      <c r="HS251" s="70">
        <v>5.8536910000000004</v>
      </c>
      <c r="IH251" s="273"/>
      <c r="II251" s="385"/>
      <c r="IJ251" s="232"/>
      <c r="IK251" s="12">
        <v>184</v>
      </c>
      <c r="IL251" s="69">
        <v>12.593399999999999</v>
      </c>
      <c r="IM251" s="70">
        <v>7.3139900000000004</v>
      </c>
      <c r="JB251" s="273"/>
      <c r="JC251" s="385"/>
      <c r="JD251" s="232"/>
      <c r="JE251" s="12">
        <v>184</v>
      </c>
      <c r="JF251" s="69"/>
      <c r="JG251" s="70"/>
      <c r="JV251" s="273"/>
      <c r="JW251" s="385"/>
      <c r="JX251" s="232"/>
      <c r="JY251" s="12">
        <v>184</v>
      </c>
      <c r="JZ251" s="69"/>
      <c r="KA251" s="70"/>
      <c r="KP251" s="273"/>
      <c r="KQ251" s="385"/>
      <c r="KR251" s="232"/>
      <c r="KS251" s="12">
        <v>184</v>
      </c>
      <c r="KT251" s="69"/>
      <c r="KU251" s="70"/>
      <c r="LJ251" s="273"/>
      <c r="LK251" s="385"/>
      <c r="LL251" s="232"/>
      <c r="LM251" s="12">
        <v>184</v>
      </c>
      <c r="LN251" s="69"/>
      <c r="LO251" s="70"/>
      <c r="MD251" s="273"/>
    </row>
    <row r="252" spans="2:342" ht="12.75" customHeight="1" x14ac:dyDescent="0.2">
      <c r="B252" s="12">
        <v>185</v>
      </c>
      <c r="C252" s="69">
        <v>6.5853280000000005</v>
      </c>
      <c r="D252" s="70">
        <v>17.24813</v>
      </c>
      <c r="E252" s="432"/>
      <c r="F252" s="72">
        <f t="shared" si="0"/>
        <v>0.30013999999999896</v>
      </c>
      <c r="G252" s="67"/>
      <c r="H252" s="67"/>
      <c r="I252" s="67"/>
      <c r="J252" s="67"/>
      <c r="K252" s="67"/>
      <c r="L252" s="67"/>
      <c r="M252" s="67"/>
      <c r="N252" s="67"/>
      <c r="O252" s="67"/>
      <c r="P252" s="67"/>
      <c r="Q252" s="67"/>
      <c r="R252" s="67"/>
      <c r="S252" s="220"/>
      <c r="T252" s="385"/>
      <c r="U252" s="232"/>
      <c r="V252" s="12">
        <v>185</v>
      </c>
      <c r="W252" s="69"/>
      <c r="X252" s="70"/>
      <c r="Y252"/>
      <c r="Z252"/>
      <c r="AA252"/>
      <c r="AB252"/>
      <c r="AC252"/>
      <c r="AD252"/>
      <c r="AE252"/>
      <c r="AF252"/>
      <c r="AG252"/>
      <c r="AH252"/>
      <c r="AI252"/>
      <c r="AJ252"/>
      <c r="AK252"/>
      <c r="AL252"/>
      <c r="AM252" s="220"/>
      <c r="AN252" s="417"/>
      <c r="AP252" s="12">
        <v>185</v>
      </c>
      <c r="AQ252" s="69">
        <v>16.314830000000001</v>
      </c>
      <c r="AR252" s="70">
        <v>5.3738799999999998</v>
      </c>
      <c r="AS252" s="432"/>
      <c r="AT252" s="574">
        <f t="shared" si="1"/>
        <v>2.397500000000008E-2</v>
      </c>
      <c r="AU252" s="67"/>
      <c r="AV252" s="8"/>
      <c r="AW252" s="8"/>
      <c r="AX252" s="8"/>
      <c r="AY252" s="8"/>
      <c r="AZ252" s="8"/>
      <c r="BA252" s="8"/>
      <c r="BB252" s="8"/>
      <c r="BC252" s="8"/>
      <c r="BD252" s="8"/>
      <c r="BE252" s="8"/>
      <c r="BF252" s="8"/>
      <c r="BG252" s="8"/>
      <c r="BH252" s="8"/>
      <c r="BJ252" s="273"/>
      <c r="BK252" s="385"/>
      <c r="BM252" s="12">
        <v>185</v>
      </c>
      <c r="BN252" s="69">
        <v>20.078810000000001</v>
      </c>
      <c r="BO252" s="70">
        <v>6.4439330000000004</v>
      </c>
      <c r="CD252" s="273"/>
      <c r="CE252" s="385"/>
      <c r="CG252" s="12">
        <v>185</v>
      </c>
      <c r="CH252" s="69">
        <v>21.296849999999999</v>
      </c>
      <c r="CI252" s="70">
        <v>6.5657839999999998</v>
      </c>
      <c r="CX252" s="273"/>
      <c r="CY252" s="385"/>
      <c r="CZ252" s="232"/>
      <c r="DA252" s="12">
        <v>185</v>
      </c>
      <c r="DB252" s="69">
        <v>12.67027</v>
      </c>
      <c r="DC252" s="70">
        <v>7.6339829999999997</v>
      </c>
      <c r="DR252" s="273"/>
      <c r="DS252" s="385"/>
      <c r="DT252" s="232"/>
      <c r="DU252" s="12">
        <v>185</v>
      </c>
      <c r="DV252" s="69">
        <v>21.932880000000001</v>
      </c>
      <c r="DW252" s="70">
        <v>6.3958019999999998</v>
      </c>
      <c r="EL252" s="273"/>
      <c r="EM252" s="385"/>
      <c r="EN252" s="232"/>
      <c r="EO252" s="12">
        <v>185</v>
      </c>
      <c r="EP252" s="69">
        <v>16.314830000000001</v>
      </c>
      <c r="EQ252" s="70">
        <v>5.3738799999999998</v>
      </c>
      <c r="FF252" s="273"/>
      <c r="FG252" s="385"/>
      <c r="FH252" s="232"/>
      <c r="FI252" s="12">
        <v>185</v>
      </c>
      <c r="FJ252" s="69">
        <v>17.158180000000002</v>
      </c>
      <c r="FK252" s="70">
        <v>10.451919999999999</v>
      </c>
      <c r="FZ252" s="273"/>
      <c r="GA252" s="385"/>
      <c r="GB252" s="232"/>
      <c r="GC252" s="12">
        <v>185</v>
      </c>
      <c r="GD252" s="69">
        <v>24.566990000000001</v>
      </c>
      <c r="GE252" s="70">
        <v>9.7260179999999998</v>
      </c>
      <c r="GT252" s="273"/>
      <c r="GU252" s="385"/>
      <c r="GV252" s="232"/>
      <c r="GW252" s="12">
        <v>185</v>
      </c>
      <c r="GX252" s="69">
        <v>13.876239999999999</v>
      </c>
      <c r="GY252" s="70">
        <v>4.2838580000000004</v>
      </c>
      <c r="HN252" s="273"/>
      <c r="HO252" s="385"/>
      <c r="HP252" s="232"/>
      <c r="HQ252" s="12">
        <v>185</v>
      </c>
      <c r="HR252" s="69">
        <v>23.240359999999999</v>
      </c>
      <c r="HS252" s="70">
        <v>5.877726</v>
      </c>
      <c r="IH252" s="273"/>
      <c r="II252" s="385"/>
      <c r="IJ252" s="232"/>
      <c r="IK252" s="12">
        <v>185</v>
      </c>
      <c r="IL252" s="69">
        <v>12.647170000000001</v>
      </c>
      <c r="IM252" s="70">
        <v>7.3639739999999998</v>
      </c>
      <c r="JB252" s="273"/>
      <c r="JC252" s="385"/>
      <c r="JD252" s="232"/>
      <c r="JE252" s="12">
        <v>185</v>
      </c>
      <c r="JF252" s="69"/>
      <c r="JG252" s="70"/>
      <c r="JV252" s="273"/>
      <c r="JW252" s="385"/>
      <c r="JX252" s="232"/>
      <c r="JY252" s="12">
        <v>185</v>
      </c>
      <c r="JZ252" s="69"/>
      <c r="KA252" s="70"/>
      <c r="KP252" s="273"/>
      <c r="KQ252" s="385"/>
      <c r="KR252" s="232"/>
      <c r="KS252" s="12">
        <v>185</v>
      </c>
      <c r="KT252" s="69"/>
      <c r="KU252" s="70"/>
      <c r="LJ252" s="273"/>
      <c r="LK252" s="385"/>
      <c r="LL252" s="232"/>
      <c r="LM252" s="12">
        <v>185</v>
      </c>
      <c r="LN252" s="69"/>
      <c r="LO252" s="70"/>
      <c r="MD252" s="273"/>
    </row>
    <row r="253" spans="2:342" ht="12.75" customHeight="1" x14ac:dyDescent="0.2">
      <c r="B253" s="12">
        <v>186</v>
      </c>
      <c r="C253" s="69">
        <v>6.5940659999999998</v>
      </c>
      <c r="D253" s="70">
        <v>17.54804</v>
      </c>
      <c r="E253" s="432"/>
      <c r="F253" s="72">
        <f t="shared" si="0"/>
        <v>0.29991000000000057</v>
      </c>
      <c r="G253" s="67"/>
      <c r="H253" s="67"/>
      <c r="I253" s="67"/>
      <c r="J253" s="67"/>
      <c r="K253" s="67"/>
      <c r="L253" s="67"/>
      <c r="M253" s="67"/>
      <c r="N253" s="67"/>
      <c r="O253" s="67"/>
      <c r="P253" s="67"/>
      <c r="Q253" s="67"/>
      <c r="R253" s="67"/>
      <c r="S253" s="220"/>
      <c r="T253" s="385"/>
      <c r="U253" s="232"/>
      <c r="V253" s="12">
        <v>186</v>
      </c>
      <c r="W253" s="69"/>
      <c r="X253" s="70"/>
      <c r="Y253"/>
      <c r="Z253"/>
      <c r="AA253"/>
      <c r="AB253"/>
      <c r="AC253"/>
      <c r="AD253"/>
      <c r="AE253"/>
      <c r="AF253"/>
      <c r="AG253"/>
      <c r="AH253"/>
      <c r="AI253"/>
      <c r="AJ253"/>
      <c r="AK253"/>
      <c r="AL253"/>
      <c r="AM253" s="220"/>
      <c r="AN253" s="417"/>
      <c r="AP253" s="12">
        <v>186</v>
      </c>
      <c r="AQ253" s="69">
        <v>16.39378</v>
      </c>
      <c r="AR253" s="70">
        <v>5.3979160000000004</v>
      </c>
      <c r="AS253" s="432"/>
      <c r="AT253" s="574">
        <f t="shared" si="1"/>
        <v>2.4036000000000612E-2</v>
      </c>
      <c r="AU253" s="67"/>
      <c r="AV253" s="8"/>
      <c r="AW253" s="8"/>
      <c r="AX253" s="8"/>
      <c r="AY253" s="8"/>
      <c r="AZ253" s="8"/>
      <c r="BA253" s="8"/>
      <c r="BB253" s="8"/>
      <c r="BC253" s="8"/>
      <c r="BD253" s="8"/>
      <c r="BE253" s="8"/>
      <c r="BF253" s="8"/>
      <c r="BG253" s="8"/>
      <c r="BH253" s="8"/>
      <c r="BJ253" s="273"/>
      <c r="BK253" s="385"/>
      <c r="BM253" s="12">
        <v>186</v>
      </c>
      <c r="BN253" s="69">
        <v>20.182359999999999</v>
      </c>
      <c r="BO253" s="70">
        <v>6.5119730000000002</v>
      </c>
      <c r="CD253" s="273"/>
      <c r="CE253" s="385"/>
      <c r="CG253" s="12">
        <v>186</v>
      </c>
      <c r="CH253" s="69">
        <v>21.410119999999999</v>
      </c>
      <c r="CI253" s="70">
        <v>6.6137949999999996</v>
      </c>
      <c r="CX253" s="273"/>
      <c r="CY253" s="385"/>
      <c r="CZ253" s="232"/>
      <c r="DA253" s="12">
        <v>186</v>
      </c>
      <c r="DB253" s="69">
        <v>12.735760000000001</v>
      </c>
      <c r="DC253" s="70">
        <v>7.6738629999999999</v>
      </c>
      <c r="DR253" s="273"/>
      <c r="DS253" s="385"/>
      <c r="DT253" s="232"/>
      <c r="DU253" s="12">
        <v>186</v>
      </c>
      <c r="DV253" s="69">
        <v>22.041090000000001</v>
      </c>
      <c r="DW253" s="70">
        <v>6.4237840000000004</v>
      </c>
      <c r="EL253" s="273"/>
      <c r="EM253" s="385"/>
      <c r="EN253" s="232"/>
      <c r="EO253" s="12">
        <v>186</v>
      </c>
      <c r="EP253" s="69">
        <v>16.39378</v>
      </c>
      <c r="EQ253" s="70">
        <v>5.3979160000000004</v>
      </c>
      <c r="FF253" s="273"/>
      <c r="FG253" s="385"/>
      <c r="FH253" s="232"/>
      <c r="FI253" s="12">
        <v>186</v>
      </c>
      <c r="FJ253" s="69">
        <v>17.271279999999997</v>
      </c>
      <c r="FK253" s="70">
        <v>10.507999999999999</v>
      </c>
      <c r="FZ253" s="273"/>
      <c r="GA253" s="385"/>
      <c r="GB253" s="232"/>
      <c r="GC253" s="12">
        <v>186</v>
      </c>
      <c r="GD253" s="69">
        <v>24.65372</v>
      </c>
      <c r="GE253" s="70">
        <v>9.8259860000000003</v>
      </c>
      <c r="GT253" s="273"/>
      <c r="GU253" s="385"/>
      <c r="GV253" s="232"/>
      <c r="GW253" s="12">
        <v>186</v>
      </c>
      <c r="GX253" s="69">
        <v>13.946200000000001</v>
      </c>
      <c r="GY253" s="70">
        <v>4.3038869999999996</v>
      </c>
      <c r="HN253" s="273"/>
      <c r="HO253" s="385"/>
      <c r="HP253" s="232"/>
      <c r="HQ253" s="12">
        <v>186</v>
      </c>
      <c r="HR253" s="69">
        <v>23.363599999999998</v>
      </c>
      <c r="HS253" s="70">
        <v>5.9018220000000001</v>
      </c>
      <c r="IH253" s="273"/>
      <c r="II253" s="385"/>
      <c r="IJ253" s="232"/>
      <c r="IK253" s="12">
        <v>186</v>
      </c>
      <c r="IL253" s="69">
        <v>12.69783</v>
      </c>
      <c r="IM253" s="70">
        <v>7.4138979999999997</v>
      </c>
      <c r="JB253" s="273"/>
      <c r="JC253" s="385"/>
      <c r="JD253" s="232"/>
      <c r="JE253" s="12">
        <v>186</v>
      </c>
      <c r="JF253" s="69"/>
      <c r="JG253" s="70"/>
      <c r="JV253" s="273"/>
      <c r="JW253" s="385"/>
      <c r="JX253" s="232"/>
      <c r="JY253" s="12">
        <v>186</v>
      </c>
      <c r="JZ253" s="69"/>
      <c r="KA253" s="70"/>
      <c r="KP253" s="273"/>
      <c r="KQ253" s="385"/>
      <c r="KR253" s="232"/>
      <c r="KS253" s="12">
        <v>186</v>
      </c>
      <c r="KT253" s="69"/>
      <c r="KU253" s="70"/>
      <c r="LJ253" s="273"/>
      <c r="LK253" s="385"/>
      <c r="LL253" s="232"/>
      <c r="LM253" s="12">
        <v>186</v>
      </c>
      <c r="LN253" s="69"/>
      <c r="LO253" s="70"/>
      <c r="MD253" s="273"/>
    </row>
    <row r="254" spans="2:342" ht="12.75" customHeight="1" x14ac:dyDescent="0.2">
      <c r="B254" s="12">
        <v>187</v>
      </c>
      <c r="C254" s="69">
        <v>6.6032950000000001</v>
      </c>
      <c r="D254" s="70">
        <v>17.847999999999999</v>
      </c>
      <c r="E254" s="432"/>
      <c r="F254" s="72">
        <f t="shared" si="0"/>
        <v>0.29995999999999867</v>
      </c>
      <c r="G254" s="67"/>
      <c r="H254" s="67"/>
      <c r="I254" s="67"/>
      <c r="J254" s="67"/>
      <c r="K254" s="67"/>
      <c r="L254" s="67"/>
      <c r="M254" s="67"/>
      <c r="N254" s="67"/>
      <c r="O254" s="67"/>
      <c r="P254" s="67"/>
      <c r="Q254" s="67"/>
      <c r="R254" s="67"/>
      <c r="S254" s="220"/>
      <c r="T254" s="385"/>
      <c r="U254" s="232"/>
      <c r="V254" s="12">
        <v>187</v>
      </c>
      <c r="W254" s="69"/>
      <c r="X254" s="70"/>
      <c r="Y254"/>
      <c r="Z254"/>
      <c r="AA254"/>
      <c r="AB254"/>
      <c r="AC254"/>
      <c r="AD254"/>
      <c r="AE254"/>
      <c r="AF254"/>
      <c r="AG254"/>
      <c r="AH254"/>
      <c r="AI254"/>
      <c r="AJ254"/>
      <c r="AK254"/>
      <c r="AL254"/>
      <c r="AM254" s="220"/>
      <c r="AN254" s="417"/>
      <c r="AP254" s="12">
        <v>187</v>
      </c>
      <c r="AQ254" s="69">
        <v>16.47204</v>
      </c>
      <c r="AR254" s="70">
        <v>5.4218909999999996</v>
      </c>
      <c r="AS254" s="432"/>
      <c r="AT254" s="574">
        <f t="shared" si="1"/>
        <v>2.3974999999999191E-2</v>
      </c>
      <c r="AU254" s="67"/>
      <c r="AV254" s="8"/>
      <c r="AW254" s="8"/>
      <c r="AX254" s="8"/>
      <c r="AY254" s="8"/>
      <c r="AZ254" s="8"/>
      <c r="BA254" s="8"/>
      <c r="BB254" s="8"/>
      <c r="BC254" s="8"/>
      <c r="BD254" s="8"/>
      <c r="BE254" s="8"/>
      <c r="BF254" s="8"/>
      <c r="BG254" s="8"/>
      <c r="BH254" s="8"/>
      <c r="BJ254" s="273"/>
      <c r="BK254" s="385"/>
      <c r="BM254" s="12">
        <v>187</v>
      </c>
      <c r="BN254" s="69">
        <v>20.282720000000001</v>
      </c>
      <c r="BO254" s="70">
        <v>6.5819270000000003</v>
      </c>
      <c r="CD254" s="273"/>
      <c r="CE254" s="385"/>
      <c r="CG254" s="12">
        <v>187</v>
      </c>
      <c r="CH254" s="69">
        <v>21.522220000000001</v>
      </c>
      <c r="CI254" s="70">
        <v>6.6618060000000003</v>
      </c>
      <c r="CX254" s="273"/>
      <c r="CY254" s="385"/>
      <c r="CZ254" s="232"/>
      <c r="DA254" s="12">
        <v>187</v>
      </c>
      <c r="DB254" s="69">
        <v>12.80139</v>
      </c>
      <c r="DC254" s="70">
        <v>7.7138020000000003</v>
      </c>
      <c r="DR254" s="273"/>
      <c r="DS254" s="385"/>
      <c r="DT254" s="232"/>
      <c r="DU254" s="12">
        <v>187</v>
      </c>
      <c r="DV254" s="69">
        <v>22.147119999999997</v>
      </c>
      <c r="DW254" s="70">
        <v>6.4517660000000001</v>
      </c>
      <c r="EL254" s="273"/>
      <c r="EM254" s="385"/>
      <c r="EN254" s="232"/>
      <c r="EO254" s="12">
        <v>187</v>
      </c>
      <c r="EP254" s="69">
        <v>16.47204</v>
      </c>
      <c r="EQ254" s="70">
        <v>5.4218909999999996</v>
      </c>
      <c r="FF254" s="273"/>
      <c r="FG254" s="385"/>
      <c r="FH254" s="232"/>
      <c r="FI254" s="12">
        <v>187</v>
      </c>
      <c r="FJ254" s="69">
        <v>17.384400000000003</v>
      </c>
      <c r="FK254" s="70">
        <v>10.563789999999999</v>
      </c>
      <c r="FZ254" s="273"/>
      <c r="GA254" s="385"/>
      <c r="GB254" s="232"/>
      <c r="GC254" s="12">
        <v>187</v>
      </c>
      <c r="GD254" s="69">
        <v>24.727740000000001</v>
      </c>
      <c r="GE254" s="70">
        <v>9.9259550000000001</v>
      </c>
      <c r="GT254" s="273"/>
      <c r="GU254" s="385"/>
      <c r="GV254" s="232"/>
      <c r="GW254" s="12">
        <v>187</v>
      </c>
      <c r="GX254" s="69">
        <v>14.015780000000001</v>
      </c>
      <c r="GY254" s="70">
        <v>4.3238570000000003</v>
      </c>
      <c r="HN254" s="273"/>
      <c r="HO254" s="385"/>
      <c r="HP254" s="232"/>
      <c r="HQ254" s="12">
        <v>187</v>
      </c>
      <c r="HR254" s="69">
        <v>23.485279999999999</v>
      </c>
      <c r="HS254" s="70">
        <v>5.9259170000000001</v>
      </c>
      <c r="IH254" s="273"/>
      <c r="II254" s="385"/>
      <c r="IJ254" s="232"/>
      <c r="IK254" s="12">
        <v>187</v>
      </c>
      <c r="IL254" s="69">
        <v>12.74498</v>
      </c>
      <c r="IM254" s="70">
        <v>7.4638220000000004</v>
      </c>
      <c r="JB254" s="273"/>
      <c r="JC254" s="385"/>
      <c r="JD254" s="232"/>
      <c r="JE254" s="12">
        <v>187</v>
      </c>
      <c r="JF254" s="69"/>
      <c r="JG254" s="70"/>
      <c r="JV254" s="273"/>
      <c r="JW254" s="385"/>
      <c r="JX254" s="232"/>
      <c r="JY254" s="12">
        <v>187</v>
      </c>
      <c r="JZ254" s="69"/>
      <c r="KA254" s="70"/>
      <c r="KP254" s="273"/>
      <c r="KQ254" s="385"/>
      <c r="KR254" s="232"/>
      <c r="KS254" s="12">
        <v>187</v>
      </c>
      <c r="KT254" s="69"/>
      <c r="KU254" s="70"/>
      <c r="LJ254" s="273"/>
      <c r="LK254" s="385"/>
      <c r="LL254" s="232"/>
      <c r="LM254" s="12">
        <v>187</v>
      </c>
      <c r="LN254" s="69"/>
      <c r="LO254" s="70"/>
      <c r="MD254" s="273"/>
    </row>
    <row r="255" spans="2:342" ht="12.75" customHeight="1" x14ac:dyDescent="0.2">
      <c r="B255" s="12">
        <v>188</v>
      </c>
      <c r="C255" s="69">
        <v>6.6116149999999996</v>
      </c>
      <c r="D255" s="70">
        <v>18.148029999999999</v>
      </c>
      <c r="E255" s="432"/>
      <c r="F255" s="72">
        <f t="shared" si="0"/>
        <v>0.30002999999999957</v>
      </c>
      <c r="G255" s="67"/>
      <c r="H255" s="67"/>
      <c r="I255" s="67"/>
      <c r="J255" s="67"/>
      <c r="K255" s="67"/>
      <c r="L255" s="67"/>
      <c r="M255" s="67"/>
      <c r="N255" s="67"/>
      <c r="O255" s="67"/>
      <c r="P255" s="67"/>
      <c r="Q255" s="67"/>
      <c r="R255" s="67"/>
      <c r="S255" s="220"/>
      <c r="T255" s="385"/>
      <c r="U255" s="232"/>
      <c r="V255" s="12">
        <v>188</v>
      </c>
      <c r="W255" s="69"/>
      <c r="X255" s="70"/>
      <c r="Y255"/>
      <c r="Z255"/>
      <c r="AA255"/>
      <c r="AB255"/>
      <c r="AC255"/>
      <c r="AD255"/>
      <c r="AE255"/>
      <c r="AF255"/>
      <c r="AG255"/>
      <c r="AH255"/>
      <c r="AI255"/>
      <c r="AJ255"/>
      <c r="AK255"/>
      <c r="AL255"/>
      <c r="AM255" s="220"/>
      <c r="AN255" s="417"/>
      <c r="AP255" s="12">
        <v>188</v>
      </c>
      <c r="AQ255" s="69">
        <v>16.549889999999998</v>
      </c>
      <c r="AR255" s="70">
        <v>5.4459270000000002</v>
      </c>
      <c r="AS255" s="432"/>
      <c r="AT255" s="574">
        <f t="shared" si="1"/>
        <v>2.4036000000000612E-2</v>
      </c>
      <c r="AU255" s="67"/>
      <c r="AV255" s="8"/>
      <c r="AW255" s="8"/>
      <c r="AX255" s="8"/>
      <c r="AY255" s="8"/>
      <c r="AZ255" s="8"/>
      <c r="BA255" s="8"/>
      <c r="BB255" s="8"/>
      <c r="BC255" s="8"/>
      <c r="BD255" s="8"/>
      <c r="BE255" s="8"/>
      <c r="BF255" s="8"/>
      <c r="BG255" s="8"/>
      <c r="BH255" s="8"/>
      <c r="BJ255" s="273"/>
      <c r="BK255" s="385"/>
      <c r="BM255" s="12">
        <v>188</v>
      </c>
      <c r="BN255" s="69">
        <v>20.376159999999999</v>
      </c>
      <c r="BO255" s="70">
        <v>6.6518810000000004</v>
      </c>
      <c r="CD255" s="273"/>
      <c r="CE255" s="385"/>
      <c r="CG255" s="12">
        <v>188</v>
      </c>
      <c r="CH255" s="69">
        <v>21.633419999999997</v>
      </c>
      <c r="CI255" s="70">
        <v>6.7098170000000001</v>
      </c>
      <c r="CX255" s="273"/>
      <c r="CY255" s="385"/>
      <c r="CZ255" s="232"/>
      <c r="DA255" s="12">
        <v>188</v>
      </c>
      <c r="DB255" s="69">
        <v>12.867360000000001</v>
      </c>
      <c r="DC255" s="70">
        <v>7.7539210000000001</v>
      </c>
      <c r="DR255" s="273"/>
      <c r="DS255" s="385"/>
      <c r="DT255" s="232"/>
      <c r="DU255" s="12">
        <v>188</v>
      </c>
      <c r="DV255" s="69">
        <v>22.252610000000001</v>
      </c>
      <c r="DW255" s="70">
        <v>6.4798669999999996</v>
      </c>
      <c r="EL255" s="273"/>
      <c r="EM255" s="385"/>
      <c r="EN255" s="232"/>
      <c r="EO255" s="12">
        <v>188</v>
      </c>
      <c r="EP255" s="69">
        <v>16.549889999999998</v>
      </c>
      <c r="EQ255" s="70">
        <v>5.4459270000000002</v>
      </c>
      <c r="FF255" s="273"/>
      <c r="FG255" s="385"/>
      <c r="FH255" s="232"/>
      <c r="FI255" s="12">
        <v>188</v>
      </c>
      <c r="FJ255" s="69">
        <v>17.497880000000002</v>
      </c>
      <c r="FK255" s="70">
        <v>10.61999</v>
      </c>
      <c r="FZ255" s="273"/>
      <c r="GA255" s="385"/>
      <c r="GB255" s="232"/>
      <c r="GC255" s="12">
        <v>188</v>
      </c>
      <c r="GD255" s="69">
        <v>24.802569999999999</v>
      </c>
      <c r="GE255" s="70">
        <v>10.025980000000001</v>
      </c>
      <c r="GT255" s="273"/>
      <c r="GU255" s="385"/>
      <c r="GV255" s="232"/>
      <c r="GW255" s="12">
        <v>188</v>
      </c>
      <c r="GX255" s="69">
        <v>14.08549</v>
      </c>
      <c r="GY255" s="70">
        <v>4.3438270000000001</v>
      </c>
      <c r="HN255" s="273"/>
      <c r="HO255" s="385"/>
      <c r="HP255" s="232"/>
      <c r="HQ255" s="12">
        <v>188</v>
      </c>
      <c r="HR255" s="69">
        <v>23.605490000000003</v>
      </c>
      <c r="HS255" s="70">
        <v>5.9497730000000004</v>
      </c>
      <c r="IH255" s="273"/>
      <c r="II255" s="385"/>
      <c r="IJ255" s="232"/>
      <c r="IK255" s="12">
        <v>188</v>
      </c>
      <c r="IL255" s="69">
        <v>12.79133</v>
      </c>
      <c r="IM255" s="70">
        <v>7.5138660000000002</v>
      </c>
      <c r="JB255" s="273"/>
      <c r="JC255" s="385"/>
      <c r="JD255" s="232"/>
      <c r="JE255" s="12">
        <v>188</v>
      </c>
      <c r="JF255" s="69"/>
      <c r="JG255" s="70"/>
      <c r="JV255" s="273"/>
      <c r="JW255" s="385"/>
      <c r="JX255" s="232"/>
      <c r="JY255" s="12">
        <v>188</v>
      </c>
      <c r="JZ255" s="69"/>
      <c r="KA255" s="70"/>
      <c r="KP255" s="273"/>
      <c r="KQ255" s="385"/>
      <c r="KR255" s="232"/>
      <c r="KS255" s="12">
        <v>188</v>
      </c>
      <c r="KT255" s="69"/>
      <c r="KU255" s="70"/>
      <c r="LJ255" s="273"/>
      <c r="LK255" s="385"/>
      <c r="LL255" s="232"/>
      <c r="LM255" s="12">
        <v>188</v>
      </c>
      <c r="LN255" s="69"/>
      <c r="LO255" s="70"/>
      <c r="MD255" s="273"/>
    </row>
    <row r="256" spans="2:342" ht="12.75" customHeight="1" x14ac:dyDescent="0.2">
      <c r="B256" s="12">
        <v>189</v>
      </c>
      <c r="C256" s="69">
        <v>6.6203689999999993</v>
      </c>
      <c r="D256" s="70">
        <v>18.44811</v>
      </c>
      <c r="E256" s="432"/>
      <c r="F256" s="72">
        <f t="shared" si="0"/>
        <v>0.30008000000000123</v>
      </c>
      <c r="G256" s="67"/>
      <c r="H256" s="67"/>
      <c r="I256" s="67"/>
      <c r="J256" s="67"/>
      <c r="K256" s="67"/>
      <c r="L256" s="67"/>
      <c r="M256" s="67"/>
      <c r="N256" s="67"/>
      <c r="O256" s="67"/>
      <c r="P256" s="67"/>
      <c r="Q256" s="67"/>
      <c r="R256" s="67"/>
      <c r="S256" s="220"/>
      <c r="T256" s="385"/>
      <c r="U256" s="232"/>
      <c r="V256" s="12">
        <v>189</v>
      </c>
      <c r="W256" s="69"/>
      <c r="X256" s="70"/>
      <c r="Y256"/>
      <c r="Z256"/>
      <c r="AA256"/>
      <c r="AB256"/>
      <c r="AC256"/>
      <c r="AD256"/>
      <c r="AE256"/>
      <c r="AF256"/>
      <c r="AG256"/>
      <c r="AH256"/>
      <c r="AI256"/>
      <c r="AJ256"/>
      <c r="AK256"/>
      <c r="AL256"/>
      <c r="AM256" s="220"/>
      <c r="AN256" s="417"/>
      <c r="AP256" s="12">
        <v>189</v>
      </c>
      <c r="AQ256" s="69">
        <v>16.627080000000003</v>
      </c>
      <c r="AR256" s="70">
        <v>5.4699030000000004</v>
      </c>
      <c r="AS256" s="432"/>
      <c r="AT256" s="574">
        <f t="shared" si="1"/>
        <v>2.3976000000000219E-2</v>
      </c>
      <c r="AU256" s="67"/>
      <c r="AV256" s="8"/>
      <c r="AW256" s="8"/>
      <c r="AX256" s="8"/>
      <c r="AY256" s="8"/>
      <c r="AZ256" s="8"/>
      <c r="BA256" s="8"/>
      <c r="BB256" s="8"/>
      <c r="BC256" s="8"/>
      <c r="BD256" s="8"/>
      <c r="BE256" s="8"/>
      <c r="BF256" s="8"/>
      <c r="BG256" s="8"/>
      <c r="BH256" s="8"/>
      <c r="BJ256" s="273"/>
      <c r="BK256" s="385"/>
      <c r="BM256" s="12">
        <v>189</v>
      </c>
      <c r="BN256" s="69">
        <v>20.47146</v>
      </c>
      <c r="BO256" s="70">
        <v>6.7278729999999998</v>
      </c>
      <c r="CD256" s="273"/>
      <c r="CE256" s="385"/>
      <c r="CG256" s="12">
        <v>189</v>
      </c>
      <c r="CH256" s="69">
        <v>21.742939999999997</v>
      </c>
      <c r="CI256" s="70">
        <v>6.7578279999999999</v>
      </c>
      <c r="CX256" s="273"/>
      <c r="CY256" s="385"/>
      <c r="CZ256" s="232"/>
      <c r="DA256" s="12">
        <v>189</v>
      </c>
      <c r="DB256" s="69">
        <v>12.93426</v>
      </c>
      <c r="DC256" s="70">
        <v>7.79392</v>
      </c>
      <c r="DR256" s="273"/>
      <c r="DS256" s="385"/>
      <c r="DT256" s="232"/>
      <c r="DU256" s="12">
        <v>189</v>
      </c>
      <c r="DV256" s="69">
        <v>22.355790000000002</v>
      </c>
      <c r="DW256" s="70">
        <v>6.5078480000000001</v>
      </c>
      <c r="EL256" s="273"/>
      <c r="EM256" s="385"/>
      <c r="EN256" s="232"/>
      <c r="EO256" s="12">
        <v>189</v>
      </c>
      <c r="EP256" s="69">
        <v>16.627080000000003</v>
      </c>
      <c r="EQ256" s="70">
        <v>5.4699030000000004</v>
      </c>
      <c r="FF256" s="273"/>
      <c r="FG256" s="385"/>
      <c r="FH256" s="232"/>
      <c r="FI256" s="12">
        <v>189</v>
      </c>
      <c r="FJ256" s="69">
        <v>17.610379999999999</v>
      </c>
      <c r="FK256" s="70">
        <v>10.67601</v>
      </c>
      <c r="FZ256" s="273"/>
      <c r="GA256" s="385"/>
      <c r="GB256" s="232"/>
      <c r="GC256" s="12">
        <v>189</v>
      </c>
      <c r="GD256" s="69">
        <v>24.790860000000002</v>
      </c>
      <c r="GE256" s="70">
        <v>10.11997</v>
      </c>
      <c r="GT256" s="273"/>
      <c r="GU256" s="385"/>
      <c r="GV256" s="232"/>
      <c r="GW256" s="12">
        <v>189</v>
      </c>
      <c r="GX256" s="69">
        <v>14.154770000000001</v>
      </c>
      <c r="GY256" s="70">
        <v>4.3638560000000002</v>
      </c>
      <c r="HN256" s="273"/>
      <c r="HO256" s="385"/>
      <c r="HP256" s="232"/>
      <c r="HQ256" s="12">
        <v>189</v>
      </c>
      <c r="HR256" s="69">
        <v>23.72476</v>
      </c>
      <c r="HS256" s="70">
        <v>5.9736890000000002</v>
      </c>
      <c r="IH256" s="273"/>
      <c r="II256" s="385"/>
      <c r="IJ256" s="232"/>
      <c r="IK256" s="12">
        <v>189</v>
      </c>
      <c r="IL256" s="69">
        <v>12.83541</v>
      </c>
      <c r="IM256" s="70">
        <v>7.5639099999999999</v>
      </c>
      <c r="JB256" s="273"/>
      <c r="JC256" s="385"/>
      <c r="JD256" s="232"/>
      <c r="JE256" s="12">
        <v>189</v>
      </c>
      <c r="JF256" s="69"/>
      <c r="JG256" s="70"/>
      <c r="JV256" s="273"/>
      <c r="JW256" s="385"/>
      <c r="JX256" s="232"/>
      <c r="JY256" s="12">
        <v>189</v>
      </c>
      <c r="JZ256" s="69"/>
      <c r="KA256" s="70"/>
      <c r="KP256" s="273"/>
      <c r="KQ256" s="385"/>
      <c r="KR256" s="232"/>
      <c r="KS256" s="12">
        <v>189</v>
      </c>
      <c r="KT256" s="69"/>
      <c r="KU256" s="70"/>
      <c r="LJ256" s="273"/>
      <c r="LK256" s="385"/>
      <c r="LL256" s="232"/>
      <c r="LM256" s="12">
        <v>189</v>
      </c>
      <c r="LN256" s="69"/>
      <c r="LO256" s="70"/>
      <c r="MD256" s="273"/>
    </row>
    <row r="257" spans="2:342" ht="12.75" customHeight="1" x14ac:dyDescent="0.2">
      <c r="B257" s="12">
        <v>190</v>
      </c>
      <c r="C257" s="69">
        <v>6.6286989999999992</v>
      </c>
      <c r="D257" s="70">
        <v>18.748010000000001</v>
      </c>
      <c r="E257" s="432"/>
      <c r="F257" s="72">
        <f t="shared" si="0"/>
        <v>0.29990000000000094</v>
      </c>
      <c r="G257" s="67"/>
      <c r="H257" s="67"/>
      <c r="I257" s="67"/>
      <c r="J257" s="67"/>
      <c r="K257" s="67"/>
      <c r="L257" s="67"/>
      <c r="M257" s="67"/>
      <c r="N257" s="67"/>
      <c r="O257" s="67"/>
      <c r="P257" s="67"/>
      <c r="Q257" s="67"/>
      <c r="R257" s="67"/>
      <c r="S257" s="220"/>
      <c r="T257" s="385"/>
      <c r="U257" s="232"/>
      <c r="V257" s="12">
        <v>190</v>
      </c>
      <c r="W257" s="69"/>
      <c r="X257" s="70"/>
      <c r="Y257"/>
      <c r="Z257"/>
      <c r="AA257"/>
      <c r="AB257"/>
      <c r="AC257"/>
      <c r="AD257"/>
      <c r="AE257"/>
      <c r="AF257"/>
      <c r="AG257"/>
      <c r="AH257"/>
      <c r="AI257"/>
      <c r="AJ257"/>
      <c r="AK257"/>
      <c r="AL257"/>
      <c r="AM257" s="220"/>
      <c r="AN257" s="417"/>
      <c r="AP257" s="12">
        <v>190</v>
      </c>
      <c r="AQ257" s="69">
        <v>16.70382</v>
      </c>
      <c r="AR257" s="70">
        <v>5.4938779999999996</v>
      </c>
      <c r="AS257" s="432"/>
      <c r="AT257" s="574">
        <f t="shared" si="1"/>
        <v>2.3974999999999191E-2</v>
      </c>
      <c r="AU257" s="67"/>
      <c r="AV257" s="8"/>
      <c r="AW257" s="8"/>
      <c r="AX257" s="8"/>
      <c r="AY257" s="8"/>
      <c r="AZ257" s="8"/>
      <c r="BA257" s="8"/>
      <c r="BB257" s="8"/>
      <c r="BC257" s="8"/>
      <c r="BD257" s="8"/>
      <c r="BE257" s="8"/>
      <c r="BF257" s="8"/>
      <c r="BG257" s="8"/>
      <c r="BH257" s="8"/>
      <c r="BJ257" s="273"/>
      <c r="BK257" s="385"/>
      <c r="BM257" s="12">
        <v>190</v>
      </c>
      <c r="BN257" s="69">
        <v>20.567319999999999</v>
      </c>
      <c r="BO257" s="70">
        <v>6.8118780000000001</v>
      </c>
      <c r="CD257" s="273"/>
      <c r="CE257" s="385"/>
      <c r="CG257" s="12">
        <v>190</v>
      </c>
      <c r="CH257" s="69">
        <v>21.85107</v>
      </c>
      <c r="CI257" s="70">
        <v>6.8058389999999997</v>
      </c>
      <c r="CX257" s="273"/>
      <c r="CY257" s="385"/>
      <c r="CZ257" s="232"/>
      <c r="DA257" s="12">
        <v>190</v>
      </c>
      <c r="DB257" s="69">
        <v>12.999319999999999</v>
      </c>
      <c r="DC257" s="70">
        <v>7.8339189999999999</v>
      </c>
      <c r="DR257" s="273"/>
      <c r="DS257" s="385"/>
      <c r="DT257" s="232"/>
      <c r="DU257" s="12">
        <v>190</v>
      </c>
      <c r="DV257" s="69">
        <v>22.45814</v>
      </c>
      <c r="DW257" s="70">
        <v>6.5357700000000003</v>
      </c>
      <c r="EL257" s="273"/>
      <c r="EM257" s="385"/>
      <c r="EN257" s="232"/>
      <c r="EO257" s="12">
        <v>190</v>
      </c>
      <c r="EP257" s="69">
        <v>16.70382</v>
      </c>
      <c r="EQ257" s="70">
        <v>5.4938779999999996</v>
      </c>
      <c r="FF257" s="273"/>
      <c r="FG257" s="385"/>
      <c r="FH257" s="232"/>
      <c r="FI257" s="12">
        <v>190</v>
      </c>
      <c r="FJ257" s="69">
        <v>17.722200000000001</v>
      </c>
      <c r="FK257" s="70">
        <v>10.73198</v>
      </c>
      <c r="FZ257" s="273"/>
      <c r="GA257" s="385"/>
      <c r="GB257" s="232"/>
      <c r="GC257" s="12">
        <v>190</v>
      </c>
      <c r="GD257" s="69">
        <v>24.718979999999998</v>
      </c>
      <c r="GE257" s="70">
        <v>10.20194</v>
      </c>
      <c r="GT257" s="273"/>
      <c r="GU257" s="385"/>
      <c r="GV257" s="232"/>
      <c r="GW257" s="12">
        <v>190</v>
      </c>
      <c r="GX257" s="69">
        <v>14.223649999999999</v>
      </c>
      <c r="GY257" s="70">
        <v>4.3838860000000004</v>
      </c>
      <c r="HN257" s="273"/>
      <c r="HO257" s="385"/>
      <c r="HP257" s="232"/>
      <c r="HQ257" s="12">
        <v>190</v>
      </c>
      <c r="HR257" s="69">
        <v>23.843810000000001</v>
      </c>
      <c r="HS257" s="70">
        <v>5.9976640000000003</v>
      </c>
      <c r="IH257" s="273"/>
      <c r="II257" s="385"/>
      <c r="IJ257" s="232"/>
      <c r="IK257" s="12">
        <v>190</v>
      </c>
      <c r="IL257" s="69">
        <v>12.87556</v>
      </c>
      <c r="IM257" s="70">
        <v>7.6139539999999997</v>
      </c>
      <c r="JB257" s="273"/>
      <c r="JC257" s="385"/>
      <c r="JD257" s="232"/>
      <c r="JE257" s="12">
        <v>190</v>
      </c>
      <c r="JF257" s="69"/>
      <c r="JG257" s="70"/>
      <c r="JV257" s="273"/>
      <c r="JW257" s="385"/>
      <c r="JX257" s="232"/>
      <c r="JY257" s="12">
        <v>190</v>
      </c>
      <c r="JZ257" s="69"/>
      <c r="KA257" s="70"/>
      <c r="KP257" s="273"/>
      <c r="KQ257" s="385"/>
      <c r="KR257" s="232"/>
      <c r="KS257" s="12">
        <v>190</v>
      </c>
      <c r="KT257" s="69"/>
      <c r="KU257" s="70"/>
      <c r="LJ257" s="273"/>
      <c r="LK257" s="385"/>
      <c r="LL257" s="232"/>
      <c r="LM257" s="12">
        <v>190</v>
      </c>
      <c r="LN257" s="69"/>
      <c r="LO257" s="70"/>
      <c r="MD257" s="273"/>
    </row>
    <row r="258" spans="2:342" ht="12.75" customHeight="1" x14ac:dyDescent="0.2">
      <c r="B258" s="12">
        <v>191</v>
      </c>
      <c r="C258" s="69">
        <v>6.6365780000000001</v>
      </c>
      <c r="D258" s="70">
        <v>19.04804</v>
      </c>
      <c r="E258" s="432"/>
      <c r="F258" s="72">
        <f t="shared" si="0"/>
        <v>0.30002999999999957</v>
      </c>
      <c r="G258" s="67"/>
      <c r="H258" s="67"/>
      <c r="I258" s="67"/>
      <c r="J258" s="67"/>
      <c r="K258" s="67"/>
      <c r="L258" s="67"/>
      <c r="M258" s="67"/>
      <c r="N258" s="67"/>
      <c r="O258" s="67"/>
      <c r="P258" s="67"/>
      <c r="Q258" s="67"/>
      <c r="R258" s="67"/>
      <c r="S258" s="220"/>
      <c r="T258" s="385"/>
      <c r="U258" s="232"/>
      <c r="V258" s="12">
        <v>191</v>
      </c>
      <c r="W258" s="69"/>
      <c r="X258" s="70"/>
      <c r="Y258"/>
      <c r="Z258"/>
      <c r="AA258"/>
      <c r="AB258"/>
      <c r="AC258"/>
      <c r="AD258"/>
      <c r="AE258"/>
      <c r="AF258"/>
      <c r="AG258"/>
      <c r="AH258"/>
      <c r="AI258"/>
      <c r="AJ258"/>
      <c r="AK258"/>
      <c r="AL258"/>
      <c r="AM258" s="220"/>
      <c r="AN258" s="417"/>
      <c r="AP258" s="12">
        <v>191</v>
      </c>
      <c r="AQ258" s="69">
        <v>16.77966</v>
      </c>
      <c r="AR258" s="70">
        <v>5.5178529999999997</v>
      </c>
      <c r="AS258" s="432"/>
      <c r="AT258" s="574">
        <f t="shared" si="1"/>
        <v>2.397500000000008E-2</v>
      </c>
      <c r="AU258" s="67"/>
      <c r="AV258" s="8"/>
      <c r="AW258" s="8"/>
      <c r="AX258" s="8"/>
      <c r="AY258" s="8"/>
      <c r="AZ258" s="8"/>
      <c r="BA258" s="8"/>
      <c r="BB258" s="8"/>
      <c r="BC258" s="8"/>
      <c r="BD258" s="8"/>
      <c r="BE258" s="8"/>
      <c r="BF258" s="8"/>
      <c r="BG258" s="8"/>
      <c r="BH258" s="8"/>
      <c r="BJ258" s="273"/>
      <c r="BK258" s="385"/>
      <c r="BM258" s="12">
        <v>191</v>
      </c>
      <c r="BN258" s="69">
        <v>20.659009999999999</v>
      </c>
      <c r="BO258" s="70">
        <v>6.8978549999999998</v>
      </c>
      <c r="CD258" s="273"/>
      <c r="CE258" s="385"/>
      <c r="CG258" s="12">
        <v>191</v>
      </c>
      <c r="CH258" s="69">
        <v>21.956569999999999</v>
      </c>
      <c r="CI258" s="70">
        <v>6.85379</v>
      </c>
      <c r="CX258" s="273"/>
      <c r="CY258" s="385"/>
      <c r="CZ258" s="232"/>
      <c r="DA258" s="12">
        <v>191</v>
      </c>
      <c r="DB258" s="69">
        <v>13.064129999999999</v>
      </c>
      <c r="DC258" s="70">
        <v>7.8739189999999999</v>
      </c>
      <c r="DR258" s="273"/>
      <c r="DS258" s="385"/>
      <c r="DT258" s="232"/>
      <c r="DU258" s="12">
        <v>191</v>
      </c>
      <c r="DV258" s="69">
        <v>22.55782</v>
      </c>
      <c r="DW258" s="70">
        <v>6.5638110000000003</v>
      </c>
      <c r="EL258" s="273"/>
      <c r="EM258" s="385"/>
      <c r="EN258" s="232"/>
      <c r="EO258" s="12">
        <v>191</v>
      </c>
      <c r="EP258" s="69">
        <v>16.77966</v>
      </c>
      <c r="EQ258" s="70">
        <v>5.5178529999999997</v>
      </c>
      <c r="FF258" s="273"/>
      <c r="FG258" s="385"/>
      <c r="FH258" s="232"/>
      <c r="FI258" s="12">
        <v>191</v>
      </c>
      <c r="FJ258" s="69">
        <v>17.833179999999999</v>
      </c>
      <c r="FK258" s="70">
        <v>10.788</v>
      </c>
      <c r="FZ258" s="273"/>
      <c r="GA258" s="385"/>
      <c r="GB258" s="232"/>
      <c r="GC258" s="12">
        <v>191</v>
      </c>
      <c r="GD258" s="69">
        <v>24.844360000000002</v>
      </c>
      <c r="GE258" s="70">
        <v>10.30185</v>
      </c>
      <c r="GT258" s="273"/>
      <c r="GU258" s="385"/>
      <c r="GV258" s="232"/>
      <c r="GW258" s="12">
        <v>191</v>
      </c>
      <c r="GX258" s="69">
        <v>14.292069999999999</v>
      </c>
      <c r="GY258" s="70">
        <v>4.4039149999999996</v>
      </c>
      <c r="HN258" s="273"/>
      <c r="HO258" s="385"/>
      <c r="HP258" s="232"/>
      <c r="HQ258" s="12">
        <v>191</v>
      </c>
      <c r="HR258" s="69">
        <v>23.96237</v>
      </c>
      <c r="HS258" s="70">
        <v>6.0217000000000001</v>
      </c>
      <c r="IH258" s="273"/>
      <c r="II258" s="385"/>
      <c r="IJ258" s="232"/>
      <c r="IK258" s="12">
        <v>191</v>
      </c>
      <c r="IL258" s="69">
        <v>12.911020000000001</v>
      </c>
      <c r="IM258" s="70">
        <v>7.6639980000000003</v>
      </c>
      <c r="JB258" s="273"/>
      <c r="JC258" s="385"/>
      <c r="JD258" s="232"/>
      <c r="JE258" s="12">
        <v>191</v>
      </c>
      <c r="JF258" s="69"/>
      <c r="JG258" s="70"/>
      <c r="JV258" s="273"/>
      <c r="JW258" s="385"/>
      <c r="JX258" s="232"/>
      <c r="JY258" s="12">
        <v>191</v>
      </c>
      <c r="JZ258" s="69"/>
      <c r="KA258" s="70"/>
      <c r="KP258" s="273"/>
      <c r="KQ258" s="385"/>
      <c r="KR258" s="232"/>
      <c r="KS258" s="12">
        <v>191</v>
      </c>
      <c r="KT258" s="69"/>
      <c r="KU258" s="70"/>
      <c r="LJ258" s="273"/>
      <c r="LK258" s="385"/>
      <c r="LL258" s="232"/>
      <c r="LM258" s="12">
        <v>191</v>
      </c>
      <c r="LN258" s="69"/>
      <c r="LO258" s="70"/>
      <c r="MD258" s="273"/>
    </row>
    <row r="259" spans="2:342" ht="12.75" customHeight="1" x14ac:dyDescent="0.2">
      <c r="B259" s="12">
        <v>192</v>
      </c>
      <c r="C259" s="69">
        <v>6.6435709999999997</v>
      </c>
      <c r="D259" s="70">
        <v>19.347999999999999</v>
      </c>
      <c r="E259" s="432"/>
      <c r="F259" s="72">
        <f t="shared" si="0"/>
        <v>0.29995999999999867</v>
      </c>
      <c r="G259" s="67"/>
      <c r="H259" s="67"/>
      <c r="I259" s="67"/>
      <c r="J259" s="67"/>
      <c r="K259" s="67"/>
      <c r="L259" s="67"/>
      <c r="M259" s="67"/>
      <c r="N259" s="67"/>
      <c r="O259" s="67"/>
      <c r="P259" s="67"/>
      <c r="Q259" s="67"/>
      <c r="R259" s="67"/>
      <c r="S259" s="220"/>
      <c r="T259" s="385"/>
      <c r="U259" s="232"/>
      <c r="V259" s="12">
        <v>192</v>
      </c>
      <c r="W259" s="69"/>
      <c r="X259" s="70"/>
      <c r="Y259"/>
      <c r="Z259"/>
      <c r="AA259"/>
      <c r="AB259"/>
      <c r="AC259"/>
      <c r="AD259"/>
      <c r="AE259"/>
      <c r="AF259"/>
      <c r="AG259"/>
      <c r="AH259"/>
      <c r="AI259"/>
      <c r="AJ259"/>
      <c r="AK259"/>
      <c r="AL259"/>
      <c r="AM259" s="220"/>
      <c r="AN259" s="417"/>
      <c r="AP259" s="12">
        <v>192</v>
      </c>
      <c r="AQ259" s="69">
        <v>16.861439999999998</v>
      </c>
      <c r="AR259" s="70">
        <v>5.5439220000000002</v>
      </c>
      <c r="AS259" s="432"/>
      <c r="AT259" s="574">
        <f t="shared" si="1"/>
        <v>2.6069000000000564E-2</v>
      </c>
      <c r="AU259" s="67"/>
      <c r="AV259" s="8"/>
      <c r="AW259" s="8"/>
      <c r="AX259" s="8"/>
      <c r="AY259" s="8"/>
      <c r="AZ259" s="8"/>
      <c r="BA259" s="8"/>
      <c r="BB259" s="8"/>
      <c r="BC259" s="8"/>
      <c r="BD259" s="8"/>
      <c r="BE259" s="8"/>
      <c r="BF259" s="8"/>
      <c r="BG259" s="8"/>
      <c r="BH259" s="8"/>
      <c r="BJ259" s="273"/>
      <c r="BK259" s="385"/>
      <c r="BM259" s="12">
        <v>192</v>
      </c>
      <c r="BN259" s="69">
        <v>20.7547</v>
      </c>
      <c r="BO259" s="70">
        <v>6.9959090000000002</v>
      </c>
      <c r="CD259" s="273"/>
      <c r="CE259" s="385"/>
      <c r="CG259" s="12">
        <v>192</v>
      </c>
      <c r="CH259" s="69">
        <v>22.061150000000001</v>
      </c>
      <c r="CI259" s="70">
        <v>6.9018600000000001</v>
      </c>
      <c r="CX259" s="273"/>
      <c r="CY259" s="385"/>
      <c r="CZ259" s="232"/>
      <c r="DA259" s="12">
        <v>192</v>
      </c>
      <c r="DB259" s="69">
        <v>13.12964</v>
      </c>
      <c r="DC259" s="70">
        <v>7.9139179999999998</v>
      </c>
      <c r="DR259" s="273"/>
      <c r="DS259" s="385"/>
      <c r="DT259" s="232"/>
      <c r="DU259" s="12">
        <v>192</v>
      </c>
      <c r="DV259" s="69">
        <v>22.656490000000002</v>
      </c>
      <c r="DW259" s="70">
        <v>6.5917919999999999</v>
      </c>
      <c r="EL259" s="273"/>
      <c r="EM259" s="385"/>
      <c r="EN259" s="232"/>
      <c r="EO259" s="12">
        <v>192</v>
      </c>
      <c r="EP259" s="69">
        <v>16.861439999999998</v>
      </c>
      <c r="EQ259" s="70">
        <v>5.5439220000000002</v>
      </c>
      <c r="FF259" s="273"/>
      <c r="FG259" s="385"/>
      <c r="FH259" s="232"/>
      <c r="FI259" s="12">
        <v>192</v>
      </c>
      <c r="FJ259" s="69">
        <v>17.943049999999999</v>
      </c>
      <c r="FK259" s="70">
        <v>10.84408</v>
      </c>
      <c r="FZ259" s="273"/>
      <c r="GA259" s="385"/>
      <c r="GB259" s="232"/>
      <c r="GC259" s="12">
        <v>192</v>
      </c>
      <c r="GD259" s="69">
        <v>24.92709</v>
      </c>
      <c r="GE259" s="70">
        <v>10.401999999999999</v>
      </c>
      <c r="GT259" s="273"/>
      <c r="GU259" s="385"/>
      <c r="GV259" s="232"/>
      <c r="GW259" s="12">
        <v>192</v>
      </c>
      <c r="GX259" s="69">
        <v>14.35971</v>
      </c>
      <c r="GY259" s="70">
        <v>4.4238850000000003</v>
      </c>
      <c r="HN259" s="273"/>
      <c r="HO259" s="385"/>
      <c r="HP259" s="232"/>
      <c r="HQ259" s="12">
        <v>192</v>
      </c>
      <c r="HR259" s="69">
        <v>24.080179999999999</v>
      </c>
      <c r="HS259" s="70">
        <v>6.0456750000000001</v>
      </c>
      <c r="IH259" s="273"/>
      <c r="II259" s="385"/>
      <c r="IJ259" s="232"/>
      <c r="IK259" s="12">
        <v>192</v>
      </c>
      <c r="IL259" s="69">
        <v>12.942399999999999</v>
      </c>
      <c r="IM259" s="70">
        <v>7.7139819999999997</v>
      </c>
      <c r="JB259" s="273"/>
      <c r="JC259" s="385"/>
      <c r="JD259" s="232"/>
      <c r="JE259" s="12">
        <v>192</v>
      </c>
      <c r="JF259" s="69"/>
      <c r="JG259" s="70"/>
      <c r="JV259" s="273"/>
      <c r="JW259" s="385"/>
      <c r="JX259" s="232"/>
      <c r="JY259" s="12">
        <v>192</v>
      </c>
      <c r="JZ259" s="69"/>
      <c r="KA259" s="70"/>
      <c r="KP259" s="273"/>
      <c r="KQ259" s="385"/>
      <c r="KR259" s="232"/>
      <c r="KS259" s="12">
        <v>192</v>
      </c>
      <c r="KT259" s="69"/>
      <c r="KU259" s="70"/>
      <c r="LJ259" s="273"/>
      <c r="LK259" s="385"/>
      <c r="LL259" s="232"/>
      <c r="LM259" s="12">
        <v>192</v>
      </c>
      <c r="LN259" s="69"/>
      <c r="LO259" s="70"/>
      <c r="MD259" s="273"/>
    </row>
    <row r="260" spans="2:342" ht="12.75" customHeight="1" x14ac:dyDescent="0.2">
      <c r="B260" s="12">
        <v>193</v>
      </c>
      <c r="C260" s="69">
        <v>6.6519350000000008</v>
      </c>
      <c r="D260" s="70">
        <v>19.64809</v>
      </c>
      <c r="E260" s="432"/>
      <c r="F260" s="72">
        <f t="shared" si="0"/>
        <v>0.30009000000000086</v>
      </c>
      <c r="G260" s="67"/>
      <c r="H260" s="67"/>
      <c r="I260" s="67"/>
      <c r="J260" s="67"/>
      <c r="K260" s="67"/>
      <c r="L260" s="67"/>
      <c r="M260" s="67"/>
      <c r="N260" s="67"/>
      <c r="O260" s="67"/>
      <c r="P260" s="67"/>
      <c r="Q260" s="67"/>
      <c r="R260" s="67"/>
      <c r="S260" s="220"/>
      <c r="T260" s="385"/>
      <c r="U260" s="232"/>
      <c r="V260" s="12">
        <v>193</v>
      </c>
      <c r="W260" s="69"/>
      <c r="X260" s="70"/>
      <c r="Y260"/>
      <c r="Z260"/>
      <c r="AA260"/>
      <c r="AB260"/>
      <c r="AC260"/>
      <c r="AD260"/>
      <c r="AE260"/>
      <c r="AF260"/>
      <c r="AG260"/>
      <c r="AH260"/>
      <c r="AI260"/>
      <c r="AJ260"/>
      <c r="AK260"/>
      <c r="AL260"/>
      <c r="AM260" s="220"/>
      <c r="AN260" s="417"/>
      <c r="AP260" s="12">
        <v>193</v>
      </c>
      <c r="AQ260" s="69">
        <v>16.943259999999999</v>
      </c>
      <c r="AR260" s="70">
        <v>5.5699899999999998</v>
      </c>
      <c r="AS260" s="432"/>
      <c r="AT260" s="574">
        <f t="shared" si="1"/>
        <v>2.6067999999999536E-2</v>
      </c>
      <c r="AU260" s="67"/>
      <c r="AV260" s="8"/>
      <c r="AW260" s="8"/>
      <c r="AX260" s="8"/>
      <c r="AY260" s="8"/>
      <c r="AZ260" s="8"/>
      <c r="BA260" s="8"/>
      <c r="BB260" s="8"/>
      <c r="BC260" s="8"/>
      <c r="BD260" s="8"/>
      <c r="BE260" s="8"/>
      <c r="BF260" s="8"/>
      <c r="BG260" s="8"/>
      <c r="BH260" s="8"/>
      <c r="BJ260" s="273"/>
      <c r="BK260" s="385"/>
      <c r="BM260" s="12">
        <v>193</v>
      </c>
      <c r="BN260" s="69">
        <v>20.84788</v>
      </c>
      <c r="BO260" s="70">
        <v>7.1019759999999996</v>
      </c>
      <c r="CD260" s="273"/>
      <c r="CE260" s="385"/>
      <c r="CG260" s="12">
        <v>193</v>
      </c>
      <c r="CH260" s="69">
        <v>22.16752</v>
      </c>
      <c r="CI260" s="70">
        <v>6.9518449999999996</v>
      </c>
      <c r="CX260" s="273"/>
      <c r="CY260" s="385"/>
      <c r="CZ260" s="232"/>
      <c r="DA260" s="12">
        <v>193</v>
      </c>
      <c r="DB260" s="69">
        <v>13.19519</v>
      </c>
      <c r="DC260" s="70">
        <v>7.9539770000000001</v>
      </c>
      <c r="DR260" s="273"/>
      <c r="DS260" s="385"/>
      <c r="DT260" s="232"/>
      <c r="DU260" s="12">
        <v>193</v>
      </c>
      <c r="DV260" s="69">
        <v>22.75254</v>
      </c>
      <c r="DW260" s="70">
        <v>6.6197739999999996</v>
      </c>
      <c r="EL260" s="273"/>
      <c r="EM260" s="385"/>
      <c r="EN260" s="232"/>
      <c r="EO260" s="12">
        <v>193</v>
      </c>
      <c r="EP260" s="69">
        <v>16.943259999999999</v>
      </c>
      <c r="EQ260" s="70">
        <v>5.5699899999999998</v>
      </c>
      <c r="FF260" s="273"/>
      <c r="FG260" s="385"/>
      <c r="FH260" s="232"/>
      <c r="FI260" s="12">
        <v>193</v>
      </c>
      <c r="FJ260" s="69">
        <v>18.0535</v>
      </c>
      <c r="FK260" s="70">
        <v>10.899990000000001</v>
      </c>
      <c r="FZ260" s="273"/>
      <c r="GA260" s="385"/>
      <c r="GB260" s="232"/>
      <c r="GC260" s="12">
        <v>193</v>
      </c>
      <c r="GD260" s="69">
        <v>25.009599999999999</v>
      </c>
      <c r="GE260" s="70">
        <v>10.50197</v>
      </c>
      <c r="GT260" s="273"/>
      <c r="GU260" s="385"/>
      <c r="GV260" s="232"/>
      <c r="GW260" s="12">
        <v>193</v>
      </c>
      <c r="GX260" s="69">
        <v>14.42698</v>
      </c>
      <c r="GY260" s="70">
        <v>4.4438550000000001</v>
      </c>
      <c r="HN260" s="273"/>
      <c r="HO260" s="385"/>
      <c r="HP260" s="232"/>
      <c r="HQ260" s="12">
        <v>193</v>
      </c>
      <c r="HR260" s="69">
        <v>24.196660000000001</v>
      </c>
      <c r="HS260" s="70">
        <v>6.0697700000000001</v>
      </c>
      <c r="IH260" s="273"/>
      <c r="II260" s="385"/>
      <c r="IJ260" s="232"/>
      <c r="IK260" s="12">
        <v>193</v>
      </c>
      <c r="IL260" s="69">
        <v>12.96984</v>
      </c>
      <c r="IM260" s="70">
        <v>7.763846</v>
      </c>
      <c r="JB260" s="273"/>
      <c r="JC260" s="385"/>
      <c r="JD260" s="232"/>
      <c r="JE260" s="12">
        <v>193</v>
      </c>
      <c r="JF260" s="69"/>
      <c r="JG260" s="70"/>
      <c r="JV260" s="273"/>
      <c r="JW260" s="385"/>
      <c r="JX260" s="232"/>
      <c r="JY260" s="12">
        <v>193</v>
      </c>
      <c r="JZ260" s="69"/>
      <c r="KA260" s="70"/>
      <c r="KP260" s="273"/>
      <c r="KQ260" s="385"/>
      <c r="KR260" s="232"/>
      <c r="KS260" s="12">
        <v>193</v>
      </c>
      <c r="KT260" s="69"/>
      <c r="KU260" s="70"/>
      <c r="LJ260" s="273"/>
      <c r="LK260" s="385"/>
      <c r="LL260" s="232"/>
      <c r="LM260" s="12">
        <v>193</v>
      </c>
      <c r="LN260" s="69"/>
      <c r="LO260" s="70"/>
      <c r="MD260" s="273"/>
    </row>
    <row r="261" spans="2:342" ht="12.75" customHeight="1" x14ac:dyDescent="0.2">
      <c r="B261" s="12">
        <v>194</v>
      </c>
      <c r="C261" s="69">
        <v>6.658436</v>
      </c>
      <c r="D261" s="70">
        <v>19.94811</v>
      </c>
      <c r="E261" s="432"/>
      <c r="F261" s="72">
        <f t="shared" si="0"/>
        <v>0.30001999999999995</v>
      </c>
      <c r="G261" s="67"/>
      <c r="H261" s="67"/>
      <c r="I261" s="67"/>
      <c r="J261" s="67"/>
      <c r="K261" s="67"/>
      <c r="L261" s="67"/>
      <c r="M261" s="67"/>
      <c r="N261" s="67"/>
      <c r="O261" s="67"/>
      <c r="P261" s="67"/>
      <c r="Q261" s="67"/>
      <c r="R261" s="67"/>
      <c r="S261" s="220"/>
      <c r="T261" s="385"/>
      <c r="U261" s="232"/>
      <c r="V261" s="12">
        <v>194</v>
      </c>
      <c r="W261" s="69"/>
      <c r="X261" s="70"/>
      <c r="Y261"/>
      <c r="Z261"/>
      <c r="AA261"/>
      <c r="AB261"/>
      <c r="AC261"/>
      <c r="AD261"/>
      <c r="AE261"/>
      <c r="AF261"/>
      <c r="AG261"/>
      <c r="AH261"/>
      <c r="AI261"/>
      <c r="AJ261"/>
      <c r="AK261"/>
      <c r="AL261"/>
      <c r="AM261" s="220"/>
      <c r="AN261" s="417"/>
      <c r="AP261" s="12">
        <v>194</v>
      </c>
      <c r="AQ261" s="69">
        <v>17.053619999999999</v>
      </c>
      <c r="AR261" s="70">
        <v>5.6059229999999998</v>
      </c>
      <c r="AS261" s="432"/>
      <c r="AT261" s="574">
        <f t="shared" si="1"/>
        <v>3.5932999999999993E-2</v>
      </c>
      <c r="AU261" s="67"/>
      <c r="AV261" s="8"/>
      <c r="AW261" s="8"/>
      <c r="AX261" s="8"/>
      <c r="AY261" s="8"/>
      <c r="AZ261" s="8"/>
      <c r="BA261" s="8"/>
      <c r="BB261" s="8"/>
      <c r="BC261" s="8"/>
      <c r="BD261" s="8"/>
      <c r="BE261" s="8"/>
      <c r="BF261" s="8"/>
      <c r="BG261" s="8"/>
      <c r="BH261" s="8"/>
      <c r="BJ261" s="273"/>
      <c r="BK261" s="385"/>
      <c r="BM261" s="12">
        <v>194</v>
      </c>
      <c r="BN261" s="69">
        <v>20.939769999999999</v>
      </c>
      <c r="BO261" s="70">
        <v>7.2179679999999999</v>
      </c>
      <c r="CD261" s="273"/>
      <c r="CE261" s="385"/>
      <c r="CG261" s="12">
        <v>194</v>
      </c>
      <c r="CH261" s="69">
        <v>22.2728</v>
      </c>
      <c r="CI261" s="70">
        <v>7.0019489999999998</v>
      </c>
      <c r="CX261" s="273"/>
      <c r="CY261" s="385"/>
      <c r="CZ261" s="232"/>
      <c r="DA261" s="12">
        <v>194</v>
      </c>
      <c r="DB261" s="69">
        <v>13.25991</v>
      </c>
      <c r="DC261" s="70">
        <v>7.993976</v>
      </c>
      <c r="DR261" s="273"/>
      <c r="DS261" s="385"/>
      <c r="DT261" s="232"/>
      <c r="DU261" s="12">
        <v>194</v>
      </c>
      <c r="DV261" s="69">
        <v>22.845610000000001</v>
      </c>
      <c r="DW261" s="70">
        <v>6.6477560000000002</v>
      </c>
      <c r="EL261" s="273"/>
      <c r="EM261" s="385"/>
      <c r="EN261" s="232"/>
      <c r="EO261" s="12">
        <v>194</v>
      </c>
      <c r="EP261" s="69">
        <v>17.053619999999999</v>
      </c>
      <c r="EQ261" s="70">
        <v>5.6059229999999998</v>
      </c>
      <c r="FF261" s="273"/>
      <c r="FG261" s="385"/>
      <c r="FH261" s="232"/>
      <c r="FI261" s="12">
        <v>194</v>
      </c>
      <c r="FJ261" s="69">
        <v>18.163019999999999</v>
      </c>
      <c r="FK261" s="70">
        <v>10.95595</v>
      </c>
      <c r="FZ261" s="273"/>
      <c r="GA261" s="385"/>
      <c r="GB261" s="232"/>
      <c r="GC261" s="12">
        <v>194</v>
      </c>
      <c r="GD261" s="69">
        <v>25.09468</v>
      </c>
      <c r="GE261" s="70">
        <v>10.601990000000001</v>
      </c>
      <c r="GT261" s="273"/>
      <c r="GU261" s="385"/>
      <c r="GV261" s="232"/>
      <c r="GW261" s="12">
        <v>194</v>
      </c>
      <c r="GX261" s="69">
        <v>14.494540000000001</v>
      </c>
      <c r="GY261" s="70">
        <v>4.4638840000000002</v>
      </c>
      <c r="HN261" s="273"/>
      <c r="HO261" s="385"/>
      <c r="HP261" s="232"/>
      <c r="HQ261" s="12">
        <v>194</v>
      </c>
      <c r="HR261" s="69">
        <v>24.312570000000001</v>
      </c>
      <c r="HS261" s="70">
        <v>6.0938049999999997</v>
      </c>
      <c r="IH261" s="273"/>
      <c r="II261" s="385"/>
      <c r="IJ261" s="232"/>
      <c r="IK261" s="12">
        <v>194</v>
      </c>
      <c r="IL261" s="69">
        <v>12.98944</v>
      </c>
      <c r="IM261" s="70">
        <v>7.8139500000000002</v>
      </c>
      <c r="JB261" s="273"/>
      <c r="JC261" s="385"/>
      <c r="JD261" s="232"/>
      <c r="JE261" s="12">
        <v>194</v>
      </c>
      <c r="JF261" s="69"/>
      <c r="JG261" s="70"/>
      <c r="JV261" s="273"/>
      <c r="JW261" s="385"/>
      <c r="JX261" s="232"/>
      <c r="JY261" s="12">
        <v>194</v>
      </c>
      <c r="JZ261" s="69"/>
      <c r="KA261" s="70"/>
      <c r="KP261" s="273"/>
      <c r="KQ261" s="385"/>
      <c r="KR261" s="232"/>
      <c r="KS261" s="12">
        <v>194</v>
      </c>
      <c r="KT261" s="69"/>
      <c r="KU261" s="70"/>
      <c r="LJ261" s="273"/>
      <c r="LK261" s="385"/>
      <c r="LL261" s="232"/>
      <c r="LM261" s="12">
        <v>194</v>
      </c>
      <c r="LN261" s="69"/>
      <c r="LO261" s="70"/>
      <c r="MD261" s="273"/>
    </row>
    <row r="262" spans="2:342" ht="12.75" customHeight="1" x14ac:dyDescent="0.2">
      <c r="B262" s="12">
        <v>195</v>
      </c>
      <c r="C262" s="69">
        <v>6.666315</v>
      </c>
      <c r="D262" s="70">
        <v>20.248010000000001</v>
      </c>
      <c r="E262" s="432"/>
      <c r="F262" s="72">
        <f t="shared" si="0"/>
        <v>0.29990000000000094</v>
      </c>
      <c r="G262" s="67"/>
      <c r="H262" s="67"/>
      <c r="I262" s="67"/>
      <c r="J262" s="67"/>
      <c r="K262" s="67"/>
      <c r="L262" s="67"/>
      <c r="M262" s="67"/>
      <c r="N262" s="67"/>
      <c r="O262" s="67"/>
      <c r="P262" s="67"/>
      <c r="Q262" s="67"/>
      <c r="R262" s="67"/>
      <c r="S262" s="220"/>
      <c r="T262" s="385"/>
      <c r="U262" s="232"/>
      <c r="V262" s="12">
        <v>195</v>
      </c>
      <c r="W262" s="69"/>
      <c r="X262" s="70"/>
      <c r="Y262"/>
      <c r="Z262"/>
      <c r="AA262"/>
      <c r="AB262"/>
      <c r="AC262"/>
      <c r="AD262"/>
      <c r="AE262"/>
      <c r="AF262"/>
      <c r="AG262"/>
      <c r="AH262"/>
      <c r="AI262"/>
      <c r="AJ262"/>
      <c r="AK262"/>
      <c r="AL262"/>
      <c r="AM262" s="220"/>
      <c r="AN262" s="417"/>
      <c r="AP262" s="12">
        <v>195</v>
      </c>
      <c r="AQ262" s="69">
        <v>17.16337</v>
      </c>
      <c r="AR262" s="70">
        <v>5.6418569999999999</v>
      </c>
      <c r="AS262" s="432"/>
      <c r="AT262" s="574">
        <f t="shared" si="1"/>
        <v>3.5934000000000133E-2</v>
      </c>
      <c r="AU262" s="67"/>
      <c r="AV262" s="8"/>
      <c r="AW262" s="8"/>
      <c r="AX262" s="8"/>
      <c r="AY262" s="8"/>
      <c r="AZ262" s="8"/>
      <c r="BA262" s="8"/>
      <c r="BB262" s="8"/>
      <c r="BC262" s="8"/>
      <c r="BD262" s="8"/>
      <c r="BE262" s="8"/>
      <c r="BF262" s="8"/>
      <c r="BG262" s="8"/>
      <c r="BH262" s="8"/>
      <c r="BJ262" s="273"/>
      <c r="BK262" s="385"/>
      <c r="BM262" s="12">
        <v>195</v>
      </c>
      <c r="BN262" s="69">
        <v>21.032810000000001</v>
      </c>
      <c r="BO262" s="70">
        <v>7.344004</v>
      </c>
      <c r="CD262" s="273"/>
      <c r="CE262" s="385"/>
      <c r="CG262" s="12">
        <v>195</v>
      </c>
      <c r="CH262" s="69">
        <v>22.40344</v>
      </c>
      <c r="CI262" s="70">
        <v>7.0657439999999996</v>
      </c>
      <c r="CX262" s="273"/>
      <c r="CY262" s="385"/>
      <c r="CZ262" s="232"/>
      <c r="DA262" s="12">
        <v>195</v>
      </c>
      <c r="DB262" s="69">
        <v>13.32465</v>
      </c>
      <c r="DC262" s="70">
        <v>8.0340360000000004</v>
      </c>
      <c r="DR262" s="273"/>
      <c r="DS262" s="385"/>
      <c r="DT262" s="232"/>
      <c r="DU262" s="12">
        <v>195</v>
      </c>
      <c r="DV262" s="69">
        <v>22.936919999999997</v>
      </c>
      <c r="DW262" s="70">
        <v>6.6756770000000003</v>
      </c>
      <c r="EL262" s="273"/>
      <c r="EM262" s="385"/>
      <c r="EN262" s="232"/>
      <c r="EO262" s="12">
        <v>195</v>
      </c>
      <c r="EP262" s="69">
        <v>17.16337</v>
      </c>
      <c r="EQ262" s="70">
        <v>5.6418569999999999</v>
      </c>
      <c r="FF262" s="273"/>
      <c r="FG262" s="385"/>
      <c r="FH262" s="232"/>
      <c r="FI262" s="12">
        <v>195</v>
      </c>
      <c r="FJ262" s="69">
        <v>18.272189999999998</v>
      </c>
      <c r="FK262" s="70">
        <v>11.01191</v>
      </c>
      <c r="FZ262" s="273"/>
      <c r="GA262" s="385"/>
      <c r="GB262" s="232"/>
      <c r="GC262" s="12">
        <v>195</v>
      </c>
      <c r="GD262" s="69">
        <v>25.17473</v>
      </c>
      <c r="GE262" s="70">
        <v>10.702019999999999</v>
      </c>
      <c r="GT262" s="273"/>
      <c r="GU262" s="385"/>
      <c r="GV262" s="232"/>
      <c r="GW262" s="12">
        <v>195</v>
      </c>
      <c r="GX262" s="69">
        <v>14.56207</v>
      </c>
      <c r="GY262" s="70">
        <v>4.4839130000000003</v>
      </c>
      <c r="HN262" s="273"/>
      <c r="HO262" s="385"/>
      <c r="HP262" s="232"/>
      <c r="HQ262" s="12">
        <v>195</v>
      </c>
      <c r="HR262" s="69">
        <v>24.427580000000003</v>
      </c>
      <c r="HS262" s="70">
        <v>6.1178410000000003</v>
      </c>
      <c r="IH262" s="273"/>
      <c r="II262" s="385"/>
      <c r="IJ262" s="232"/>
      <c r="IK262" s="12">
        <v>195</v>
      </c>
      <c r="IL262" s="69">
        <v>13.003170000000001</v>
      </c>
      <c r="IM262" s="70">
        <v>7.8639340000000004</v>
      </c>
      <c r="JB262" s="273"/>
      <c r="JC262" s="385"/>
      <c r="JD262" s="232"/>
      <c r="JE262" s="12">
        <v>195</v>
      </c>
      <c r="JF262" s="69"/>
      <c r="JG262" s="70"/>
      <c r="JV262" s="273"/>
      <c r="JW262" s="385"/>
      <c r="JX262" s="232"/>
      <c r="JY262" s="12">
        <v>195</v>
      </c>
      <c r="JZ262" s="69"/>
      <c r="KA262" s="70"/>
      <c r="KP262" s="273"/>
      <c r="KQ262" s="385"/>
      <c r="KR262" s="232"/>
      <c r="KS262" s="12">
        <v>195</v>
      </c>
      <c r="KT262" s="69"/>
      <c r="KU262" s="70"/>
      <c r="LJ262" s="273"/>
      <c r="LK262" s="385"/>
      <c r="LL262" s="232"/>
      <c r="LM262" s="12">
        <v>195</v>
      </c>
      <c r="LN262" s="69"/>
      <c r="LO262" s="70"/>
      <c r="MD262" s="273"/>
    </row>
    <row r="263" spans="2:342" ht="12.75" customHeight="1" x14ac:dyDescent="0.2">
      <c r="B263" s="12">
        <v>196</v>
      </c>
      <c r="C263" s="69">
        <v>6.6731980000000002</v>
      </c>
      <c r="D263" s="70">
        <v>20.547920000000001</v>
      </c>
      <c r="E263" s="432"/>
      <c r="F263" s="72">
        <f t="shared" si="0"/>
        <v>0.29991000000000057</v>
      </c>
      <c r="G263" s="67"/>
      <c r="H263" s="67"/>
      <c r="I263" s="67"/>
      <c r="J263" s="67"/>
      <c r="K263" s="67"/>
      <c r="L263" s="67"/>
      <c r="M263" s="67"/>
      <c r="N263" s="67"/>
      <c r="O263" s="67"/>
      <c r="P263" s="67"/>
      <c r="Q263" s="67"/>
      <c r="R263" s="67"/>
      <c r="S263" s="220"/>
      <c r="T263" s="385"/>
      <c r="U263" s="232"/>
      <c r="V263" s="12">
        <v>196</v>
      </c>
      <c r="W263" s="69"/>
      <c r="X263" s="70"/>
      <c r="Y263"/>
      <c r="Z263"/>
      <c r="AA263"/>
      <c r="AB263"/>
      <c r="AC263"/>
      <c r="AD263"/>
      <c r="AE263"/>
      <c r="AF263"/>
      <c r="AG263"/>
      <c r="AH263"/>
      <c r="AI263"/>
      <c r="AJ263"/>
      <c r="AK263"/>
      <c r="AL263"/>
      <c r="AM263" s="220"/>
      <c r="AN263" s="417"/>
      <c r="AP263" s="12">
        <v>196</v>
      </c>
      <c r="AQ263" s="69">
        <v>17.270430000000001</v>
      </c>
      <c r="AR263" s="70">
        <v>5.6778510000000004</v>
      </c>
      <c r="AS263" s="432"/>
      <c r="AT263" s="574">
        <f t="shared" si="1"/>
        <v>3.5994000000000526E-2</v>
      </c>
      <c r="AU263" s="67"/>
      <c r="AV263" s="8"/>
      <c r="AW263" s="8"/>
      <c r="AX263" s="8"/>
      <c r="AY263" s="8"/>
      <c r="AZ263" s="8"/>
      <c r="BA263" s="8"/>
      <c r="BB263" s="8"/>
      <c r="BC263" s="8"/>
      <c r="BD263" s="8"/>
      <c r="BE263" s="8"/>
      <c r="BF263" s="8"/>
      <c r="BG263" s="8"/>
      <c r="BH263" s="8"/>
      <c r="BJ263" s="273"/>
      <c r="BK263" s="385"/>
      <c r="BM263" s="12">
        <v>196</v>
      </c>
      <c r="BN263" s="69">
        <v>21.12379</v>
      </c>
      <c r="BO263" s="70">
        <v>7.4839710000000004</v>
      </c>
      <c r="CD263" s="273"/>
      <c r="CE263" s="385"/>
      <c r="CG263" s="12">
        <v>196</v>
      </c>
      <c r="CH263" s="69">
        <v>22.53389</v>
      </c>
      <c r="CI263" s="70">
        <v>7.1299580000000002</v>
      </c>
      <c r="CX263" s="273"/>
      <c r="CY263" s="385"/>
      <c r="CZ263" s="232"/>
      <c r="DA263" s="12">
        <v>196</v>
      </c>
      <c r="DB263" s="69">
        <v>13.389059999999999</v>
      </c>
      <c r="DC263" s="70">
        <v>8.0740929999999995</v>
      </c>
      <c r="DR263" s="273"/>
      <c r="DS263" s="385"/>
      <c r="DT263" s="232"/>
      <c r="DU263" s="12">
        <v>196</v>
      </c>
      <c r="DV263" s="69">
        <v>23.037970000000001</v>
      </c>
      <c r="DW263" s="70">
        <v>6.7077840000000002</v>
      </c>
      <c r="EL263" s="273"/>
      <c r="EM263" s="385"/>
      <c r="EN263" s="232"/>
      <c r="EO263" s="12">
        <v>196</v>
      </c>
      <c r="EP263" s="69">
        <v>17.270430000000001</v>
      </c>
      <c r="EQ263" s="70">
        <v>5.6778510000000004</v>
      </c>
      <c r="FF263" s="273"/>
      <c r="FG263" s="385"/>
      <c r="FH263" s="232"/>
      <c r="FI263" s="12">
        <v>196</v>
      </c>
      <c r="FJ263" s="69">
        <v>18.381310000000003</v>
      </c>
      <c r="FK263" s="70">
        <v>11.06799</v>
      </c>
      <c r="FZ263" s="273"/>
      <c r="GA263" s="385"/>
      <c r="GB263" s="232"/>
      <c r="GC263" s="12">
        <v>196</v>
      </c>
      <c r="GD263" s="69">
        <v>25.168700000000001</v>
      </c>
      <c r="GE263" s="70">
        <v>10.79996</v>
      </c>
      <c r="GT263" s="273"/>
      <c r="GU263" s="385"/>
      <c r="GV263" s="232"/>
      <c r="GW263" s="12">
        <v>196</v>
      </c>
      <c r="GX263" s="69">
        <v>14.62898</v>
      </c>
      <c r="GY263" s="70">
        <v>4.5039429999999996</v>
      </c>
      <c r="HN263" s="273"/>
      <c r="HO263" s="385"/>
      <c r="HP263" s="232"/>
      <c r="HQ263" s="12">
        <v>196</v>
      </c>
      <c r="HR263" s="69">
        <v>24.542159999999999</v>
      </c>
      <c r="HS263" s="70">
        <v>6.1418169999999996</v>
      </c>
      <c r="IH263" s="273"/>
      <c r="II263" s="385"/>
      <c r="IJ263" s="232"/>
      <c r="IK263" s="12">
        <v>196</v>
      </c>
      <c r="IL263" s="69">
        <v>13.00535</v>
      </c>
      <c r="IM263" s="70">
        <v>7.9140370000000004</v>
      </c>
      <c r="JB263" s="273"/>
      <c r="JC263" s="385"/>
      <c r="JD263" s="232"/>
      <c r="JE263" s="12">
        <v>196</v>
      </c>
      <c r="JF263" s="69"/>
      <c r="JG263" s="70"/>
      <c r="JV263" s="273"/>
      <c r="JW263" s="385"/>
      <c r="JX263" s="232"/>
      <c r="JY263" s="12">
        <v>196</v>
      </c>
      <c r="JZ263" s="69"/>
      <c r="KA263" s="70"/>
      <c r="KP263" s="273"/>
      <c r="KQ263" s="385"/>
      <c r="KR263" s="232"/>
      <c r="KS263" s="12">
        <v>196</v>
      </c>
      <c r="KT263" s="69"/>
      <c r="KU263" s="70"/>
      <c r="LJ263" s="273"/>
      <c r="LK263" s="385"/>
      <c r="LL263" s="232"/>
      <c r="LM263" s="12">
        <v>196</v>
      </c>
      <c r="LN263" s="69"/>
      <c r="LO263" s="70"/>
      <c r="MD263" s="273"/>
    </row>
    <row r="264" spans="2:342" ht="12.75" customHeight="1" x14ac:dyDescent="0.2">
      <c r="B264" s="12">
        <v>197</v>
      </c>
      <c r="C264" s="69">
        <v>6.6812650000000007</v>
      </c>
      <c r="D264" s="70">
        <v>20.847999999999999</v>
      </c>
      <c r="E264" s="432"/>
      <c r="F264" s="72">
        <f t="shared" si="0"/>
        <v>0.30007999999999768</v>
      </c>
      <c r="G264" s="67"/>
      <c r="H264" s="67"/>
      <c r="I264" s="67"/>
      <c r="J264" s="67"/>
      <c r="K264" s="67"/>
      <c r="L264" s="67"/>
      <c r="M264" s="67"/>
      <c r="N264" s="67"/>
      <c r="O264" s="67"/>
      <c r="P264" s="67"/>
      <c r="Q264" s="67"/>
      <c r="R264" s="67"/>
      <c r="S264" s="220"/>
      <c r="T264" s="385"/>
      <c r="U264" s="232"/>
      <c r="V264" s="12">
        <v>197</v>
      </c>
      <c r="W264" s="69"/>
      <c r="X264" s="70"/>
      <c r="Y264"/>
      <c r="Z264"/>
      <c r="AA264"/>
      <c r="AB264"/>
      <c r="AC264"/>
      <c r="AD264"/>
      <c r="AE264"/>
      <c r="AF264"/>
      <c r="AG264"/>
      <c r="AH264"/>
      <c r="AI264"/>
      <c r="AJ264"/>
      <c r="AK264"/>
      <c r="AL264"/>
      <c r="AM264" s="220"/>
      <c r="AN264" s="417"/>
      <c r="AP264" s="12">
        <v>197</v>
      </c>
      <c r="AQ264" s="69">
        <v>17.37725</v>
      </c>
      <c r="AR264" s="70">
        <v>5.7136639999999996</v>
      </c>
      <c r="AS264" s="432"/>
      <c r="AT264" s="574">
        <f t="shared" si="1"/>
        <v>3.5812999999999207E-2</v>
      </c>
      <c r="AU264" s="67"/>
      <c r="AV264" s="8"/>
      <c r="AW264" s="8"/>
      <c r="AX264" s="8"/>
      <c r="AY264" s="8"/>
      <c r="AZ264" s="8"/>
      <c r="BA264" s="8"/>
      <c r="BB264" s="8"/>
      <c r="BC264" s="8"/>
      <c r="BD264" s="8"/>
      <c r="BE264" s="8"/>
      <c r="BF264" s="8"/>
      <c r="BG264" s="8"/>
      <c r="BH264" s="8"/>
      <c r="BJ264" s="273"/>
      <c r="BK264" s="385"/>
      <c r="BM264" s="12">
        <v>197</v>
      </c>
      <c r="BN264" s="69">
        <v>21.21576</v>
      </c>
      <c r="BO264" s="70">
        <v>7.6378700000000004</v>
      </c>
      <c r="CD264" s="273"/>
      <c r="CE264" s="385"/>
      <c r="CG264" s="12">
        <v>197</v>
      </c>
      <c r="CH264" s="69">
        <v>22.6599</v>
      </c>
      <c r="CI264" s="70">
        <v>7.1938129999999996</v>
      </c>
      <c r="CX264" s="273"/>
      <c r="CY264" s="385"/>
      <c r="CZ264" s="232"/>
      <c r="DA264" s="12">
        <v>197</v>
      </c>
      <c r="DB264" s="69">
        <v>13.453149999999999</v>
      </c>
      <c r="DC264" s="70">
        <v>8.1140930000000004</v>
      </c>
      <c r="DR264" s="273"/>
      <c r="DS264" s="385"/>
      <c r="DT264" s="232"/>
      <c r="DU264" s="12">
        <v>197</v>
      </c>
      <c r="DV264" s="69">
        <v>23.165320000000001</v>
      </c>
      <c r="DW264" s="70">
        <v>6.7497559999999996</v>
      </c>
      <c r="EL264" s="273"/>
      <c r="EM264" s="385"/>
      <c r="EN264" s="232"/>
      <c r="EO264" s="12">
        <v>197</v>
      </c>
      <c r="EP264" s="69">
        <v>17.37725</v>
      </c>
      <c r="EQ264" s="70">
        <v>5.7136639999999996</v>
      </c>
      <c r="FF264" s="273"/>
      <c r="FG264" s="385"/>
      <c r="FH264" s="232"/>
      <c r="FI264" s="12">
        <v>197</v>
      </c>
      <c r="FJ264" s="69">
        <v>18.488189999999999</v>
      </c>
      <c r="FK264" s="70">
        <v>11.12396</v>
      </c>
      <c r="FZ264" s="273"/>
      <c r="GA264" s="385"/>
      <c r="GB264" s="232"/>
      <c r="GC264" s="12">
        <v>197</v>
      </c>
      <c r="GD264" s="69">
        <v>25.06935</v>
      </c>
      <c r="GE264" s="70">
        <v>10.87792</v>
      </c>
      <c r="GT264" s="273"/>
      <c r="GU264" s="385"/>
      <c r="GV264" s="232"/>
      <c r="GW264" s="12">
        <v>197</v>
      </c>
      <c r="GX264" s="69">
        <v>14.695959999999999</v>
      </c>
      <c r="GY264" s="70">
        <v>4.5239130000000003</v>
      </c>
      <c r="HN264" s="273"/>
      <c r="HO264" s="385"/>
      <c r="HP264" s="232"/>
      <c r="HQ264" s="12">
        <v>197</v>
      </c>
      <c r="HR264" s="69">
        <v>24.655259999999998</v>
      </c>
      <c r="HS264" s="70">
        <v>6.1657330000000004</v>
      </c>
      <c r="IH264" s="273"/>
      <c r="II264" s="385"/>
      <c r="IJ264" s="232"/>
      <c r="IK264" s="12">
        <v>197</v>
      </c>
      <c r="IL264" s="69">
        <v>12.99109</v>
      </c>
      <c r="IM264" s="70">
        <v>7.9640810000000002</v>
      </c>
      <c r="JB264" s="273"/>
      <c r="JC264" s="385"/>
      <c r="JD264" s="232"/>
      <c r="JE264" s="12">
        <v>197</v>
      </c>
      <c r="JF264" s="69"/>
      <c r="JG264" s="70"/>
      <c r="JV264" s="273"/>
      <c r="JW264" s="385"/>
      <c r="JX264" s="232"/>
      <c r="JY264" s="12">
        <v>197</v>
      </c>
      <c r="JZ264" s="69"/>
      <c r="KA264" s="70"/>
      <c r="KP264" s="273"/>
      <c r="KQ264" s="385"/>
      <c r="KR264" s="232"/>
      <c r="KS264" s="12">
        <v>197</v>
      </c>
      <c r="KT264" s="69"/>
      <c r="KU264" s="70"/>
      <c r="LJ264" s="273"/>
      <c r="LK264" s="385"/>
      <c r="LL264" s="232"/>
      <c r="LM264" s="12">
        <v>197</v>
      </c>
      <c r="LN264" s="69"/>
      <c r="LO264" s="70"/>
      <c r="MD264" s="273"/>
    </row>
    <row r="265" spans="2:342" ht="12.75" customHeight="1" x14ac:dyDescent="0.2">
      <c r="B265" s="12">
        <v>198</v>
      </c>
      <c r="C265" s="69">
        <v>6.6885020000000006</v>
      </c>
      <c r="D265" s="70">
        <v>21.147970000000001</v>
      </c>
      <c r="E265" s="432"/>
      <c r="F265" s="72">
        <f t="shared" si="0"/>
        <v>0.29997000000000185</v>
      </c>
      <c r="G265" s="67"/>
      <c r="H265" s="67"/>
      <c r="I265" s="67"/>
      <c r="J265" s="67"/>
      <c r="K265" s="67"/>
      <c r="L265" s="67"/>
      <c r="M265" s="67"/>
      <c r="N265" s="67"/>
      <c r="O265" s="67"/>
      <c r="P265" s="67"/>
      <c r="Q265" s="67"/>
      <c r="R265" s="67"/>
      <c r="S265" s="220"/>
      <c r="T265" s="385"/>
      <c r="U265" s="232"/>
      <c r="V265" s="12">
        <v>198</v>
      </c>
      <c r="W265" s="69"/>
      <c r="X265" s="70"/>
      <c r="Y265"/>
      <c r="Z265"/>
      <c r="AA265"/>
      <c r="AB265"/>
      <c r="AC265"/>
      <c r="AD265"/>
      <c r="AE265"/>
      <c r="AF265"/>
      <c r="AG265"/>
      <c r="AH265"/>
      <c r="AI265"/>
      <c r="AJ265"/>
      <c r="AK265"/>
      <c r="AL265"/>
      <c r="AM265" s="220"/>
      <c r="AN265" s="417"/>
      <c r="AP265" s="12">
        <v>198</v>
      </c>
      <c r="AQ265" s="69">
        <v>17.48142</v>
      </c>
      <c r="AR265" s="70">
        <v>5.7497170000000004</v>
      </c>
      <c r="AS265" s="432"/>
      <c r="AT265" s="574">
        <f t="shared" si="1"/>
        <v>3.6053000000000779E-2</v>
      </c>
      <c r="AU265" s="67"/>
      <c r="AV265" s="8"/>
      <c r="AW265" s="8"/>
      <c r="AX265" s="8"/>
      <c r="AY265" s="8"/>
      <c r="AZ265" s="8"/>
      <c r="BA265" s="8"/>
      <c r="BB265" s="8"/>
      <c r="BC265" s="8"/>
      <c r="BD265" s="8"/>
      <c r="BE265" s="8"/>
      <c r="BF265" s="8"/>
      <c r="BG265" s="8"/>
      <c r="BH265" s="8"/>
      <c r="BJ265" s="273"/>
      <c r="BK265" s="385"/>
      <c r="BM265" s="12">
        <v>198</v>
      </c>
      <c r="BN265" s="69">
        <v>21.307209999999998</v>
      </c>
      <c r="BO265" s="70">
        <v>7.8000790000000002</v>
      </c>
      <c r="CD265" s="273"/>
      <c r="CE265" s="385"/>
      <c r="CG265" s="12">
        <v>198</v>
      </c>
      <c r="CH265" s="69">
        <v>22.781980000000001</v>
      </c>
      <c r="CI265" s="70">
        <v>7.2578469999999999</v>
      </c>
      <c r="CX265" s="273"/>
      <c r="CY265" s="385"/>
      <c r="CZ265" s="232"/>
      <c r="DA265" s="12">
        <v>198</v>
      </c>
      <c r="DB265" s="69">
        <v>13.520020000000001</v>
      </c>
      <c r="DC265" s="70">
        <v>8.1561249999999994</v>
      </c>
      <c r="DR265" s="273"/>
      <c r="DS265" s="385"/>
      <c r="DT265" s="232"/>
      <c r="DU265" s="12">
        <v>198</v>
      </c>
      <c r="DV265" s="69">
        <v>23.283930000000002</v>
      </c>
      <c r="DW265" s="70">
        <v>6.7917889999999996</v>
      </c>
      <c r="EL265" s="273"/>
      <c r="EM265" s="385"/>
      <c r="EN265" s="232"/>
      <c r="EO265" s="12">
        <v>198</v>
      </c>
      <c r="EP265" s="69">
        <v>17.48142</v>
      </c>
      <c r="EQ265" s="70">
        <v>5.7497170000000004</v>
      </c>
      <c r="FF265" s="273"/>
      <c r="FG265" s="385"/>
      <c r="FH265" s="232"/>
      <c r="FI265" s="12">
        <v>198</v>
      </c>
      <c r="FJ265" s="69">
        <v>18.595279999999999</v>
      </c>
      <c r="FK265" s="70">
        <v>11.179919999999999</v>
      </c>
      <c r="FZ265" s="273"/>
      <c r="GA265" s="385"/>
      <c r="GB265" s="232"/>
      <c r="GC265" s="12">
        <v>198</v>
      </c>
      <c r="GD265" s="69">
        <v>25.161189999999998</v>
      </c>
      <c r="GE265" s="70">
        <v>10.97795</v>
      </c>
      <c r="GT265" s="273"/>
      <c r="GU265" s="385"/>
      <c r="GV265" s="232"/>
      <c r="GW265" s="12">
        <v>198</v>
      </c>
      <c r="GX265" s="69">
        <v>14.762219999999999</v>
      </c>
      <c r="GY265" s="70">
        <v>4.5439420000000004</v>
      </c>
      <c r="HN265" s="273"/>
      <c r="HO265" s="385"/>
      <c r="HP265" s="232"/>
      <c r="HQ265" s="12">
        <v>198</v>
      </c>
      <c r="HR265" s="69">
        <v>24.766970000000001</v>
      </c>
      <c r="HS265" s="70">
        <v>6.1897080000000004</v>
      </c>
      <c r="IH265" s="273"/>
      <c r="II265" s="385"/>
      <c r="IJ265" s="232"/>
      <c r="IK265" s="12">
        <v>198</v>
      </c>
      <c r="IL265" s="69">
        <v>12.94684</v>
      </c>
      <c r="IM265" s="70">
        <v>8.0141240000000007</v>
      </c>
      <c r="JB265" s="273"/>
      <c r="JC265" s="385"/>
      <c r="JD265" s="232"/>
      <c r="JE265" s="12">
        <v>198</v>
      </c>
      <c r="JF265" s="69"/>
      <c r="JG265" s="70"/>
      <c r="JV265" s="273"/>
      <c r="JW265" s="385"/>
      <c r="JX265" s="232"/>
      <c r="JY265" s="12">
        <v>198</v>
      </c>
      <c r="JZ265" s="69"/>
      <c r="KA265" s="70"/>
      <c r="KP265" s="273"/>
      <c r="KQ265" s="385"/>
      <c r="KR265" s="232"/>
      <c r="KS265" s="12">
        <v>198</v>
      </c>
      <c r="KT265" s="69"/>
      <c r="KU265" s="70"/>
      <c r="LJ265" s="273"/>
      <c r="LK265" s="385"/>
      <c r="LL265" s="232"/>
      <c r="LM265" s="12">
        <v>198</v>
      </c>
      <c r="LN265" s="69"/>
      <c r="LO265" s="70"/>
      <c r="MD265" s="273"/>
    </row>
    <row r="266" spans="2:342" ht="12.75" customHeight="1" x14ac:dyDescent="0.2">
      <c r="B266" s="12">
        <v>199</v>
      </c>
      <c r="C266" s="69">
        <v>6.6946440000000003</v>
      </c>
      <c r="D266" s="70">
        <v>21.447990000000001</v>
      </c>
      <c r="E266" s="432"/>
      <c r="F266" s="72">
        <f t="shared" si="0"/>
        <v>0.30001999999999995</v>
      </c>
      <c r="G266" s="67"/>
      <c r="H266" s="67"/>
      <c r="I266" s="67"/>
      <c r="J266" s="67"/>
      <c r="K266" s="67"/>
      <c r="L266" s="67"/>
      <c r="M266" s="67"/>
      <c r="N266" s="67"/>
      <c r="O266" s="67"/>
      <c r="P266" s="67"/>
      <c r="Q266" s="67"/>
      <c r="R266" s="67"/>
      <c r="S266" s="220"/>
      <c r="T266" s="385"/>
      <c r="U266" s="232"/>
      <c r="V266" s="12">
        <v>199</v>
      </c>
      <c r="W266" s="69"/>
      <c r="X266" s="70"/>
      <c r="Y266"/>
      <c r="Z266"/>
      <c r="AA266"/>
      <c r="AB266"/>
      <c r="AC266"/>
      <c r="AD266"/>
      <c r="AE266"/>
      <c r="AF266"/>
      <c r="AG266"/>
      <c r="AH266"/>
      <c r="AI266"/>
      <c r="AJ266"/>
      <c r="AK266"/>
      <c r="AL266"/>
      <c r="AM266" s="220"/>
      <c r="AN266" s="417"/>
      <c r="AP266" s="12">
        <v>199</v>
      </c>
      <c r="AQ266" s="69">
        <v>17.585419999999999</v>
      </c>
      <c r="AR266" s="70">
        <v>5.7858299999999998</v>
      </c>
      <c r="AS266" s="432"/>
      <c r="AT266" s="574">
        <f t="shared" si="1"/>
        <v>3.6112999999999396E-2</v>
      </c>
      <c r="AU266" s="67"/>
      <c r="AV266" s="8"/>
      <c r="AW266" s="8"/>
      <c r="AX266" s="8"/>
      <c r="AY266" s="8"/>
      <c r="AZ266" s="8"/>
      <c r="BA266" s="8"/>
      <c r="BB266" s="8"/>
      <c r="BC266" s="8"/>
      <c r="BD266" s="8"/>
      <c r="BE266" s="8"/>
      <c r="BF266" s="8"/>
      <c r="BG266" s="8"/>
      <c r="BH266" s="8"/>
      <c r="BJ266" s="273"/>
      <c r="BK266" s="385"/>
      <c r="BM266" s="12">
        <v>199</v>
      </c>
      <c r="BN266" s="69">
        <v>21.397599999999997</v>
      </c>
      <c r="BO266" s="70">
        <v>7.9719730000000002</v>
      </c>
      <c r="CD266" s="273"/>
      <c r="CE266" s="385"/>
      <c r="CG266" s="12">
        <v>199</v>
      </c>
      <c r="CH266" s="69">
        <v>22.900500000000001</v>
      </c>
      <c r="CI266" s="70">
        <v>7.3218819999999996</v>
      </c>
      <c r="CX266" s="273"/>
      <c r="CY266" s="385"/>
      <c r="CZ266" s="232"/>
      <c r="DA266" s="12">
        <v>199</v>
      </c>
      <c r="DB266" s="69">
        <v>13.584290000000001</v>
      </c>
      <c r="DC266" s="70">
        <v>8.195945</v>
      </c>
      <c r="DR266" s="273"/>
      <c r="DS266" s="385"/>
      <c r="DT266" s="232"/>
      <c r="DU266" s="12">
        <v>199</v>
      </c>
      <c r="DV266" s="69">
        <v>23.395189999999999</v>
      </c>
      <c r="DW266" s="70">
        <v>6.8338200000000002</v>
      </c>
      <c r="EL266" s="273"/>
      <c r="EM266" s="385"/>
      <c r="EN266" s="232"/>
      <c r="EO266" s="12">
        <v>199</v>
      </c>
      <c r="EP266" s="69">
        <v>17.585419999999999</v>
      </c>
      <c r="EQ266" s="70">
        <v>5.7858299999999998</v>
      </c>
      <c r="FF266" s="273"/>
      <c r="FG266" s="385"/>
      <c r="FH266" s="232"/>
      <c r="FI266" s="12">
        <v>199</v>
      </c>
      <c r="FJ266" s="69">
        <v>18.701090000000001</v>
      </c>
      <c r="FK266" s="70">
        <v>11.236000000000001</v>
      </c>
      <c r="FZ266" s="273"/>
      <c r="GA266" s="385"/>
      <c r="GB266" s="232"/>
      <c r="GC266" s="12">
        <v>199</v>
      </c>
      <c r="GD266" s="69">
        <v>25.21855</v>
      </c>
      <c r="GE266" s="70">
        <v>11.07798</v>
      </c>
      <c r="GT266" s="273"/>
      <c r="GU266" s="385"/>
      <c r="GV266" s="232"/>
      <c r="GW266" s="12">
        <v>199</v>
      </c>
      <c r="GX266" s="69">
        <v>14.82779</v>
      </c>
      <c r="GY266" s="70">
        <v>4.5639120000000002</v>
      </c>
      <c r="HN266" s="273"/>
      <c r="HO266" s="385"/>
      <c r="HP266" s="232"/>
      <c r="HQ266" s="12">
        <v>199</v>
      </c>
      <c r="HR266" s="69">
        <v>24.877209999999998</v>
      </c>
      <c r="HS266" s="70">
        <v>6.2136839999999998</v>
      </c>
      <c r="IH266" s="273"/>
      <c r="II266" s="385"/>
      <c r="IJ266" s="232"/>
      <c r="IK266" s="12">
        <v>199</v>
      </c>
      <c r="IL266" s="69">
        <v>12.87964</v>
      </c>
      <c r="IM266" s="70">
        <v>8.0640490000000007</v>
      </c>
      <c r="JB266" s="273"/>
      <c r="JC266" s="385"/>
      <c r="JD266" s="232"/>
      <c r="JE266" s="12">
        <v>199</v>
      </c>
      <c r="JF266" s="69"/>
      <c r="JG266" s="70"/>
      <c r="JV266" s="273"/>
      <c r="JW266" s="385"/>
      <c r="JX266" s="232"/>
      <c r="JY266" s="12">
        <v>199</v>
      </c>
      <c r="JZ266" s="69"/>
      <c r="KA266" s="70"/>
      <c r="KP266" s="273"/>
      <c r="KQ266" s="385"/>
      <c r="KR266" s="232"/>
      <c r="KS266" s="12">
        <v>199</v>
      </c>
      <c r="KT266" s="69"/>
      <c r="KU266" s="70"/>
      <c r="LJ266" s="273"/>
      <c r="LK266" s="385"/>
      <c r="LL266" s="232"/>
      <c r="LM266" s="12">
        <v>199</v>
      </c>
      <c r="LN266" s="69"/>
      <c r="LO266" s="70"/>
      <c r="MD266" s="273"/>
    </row>
    <row r="267" spans="2:342" ht="12.75" customHeight="1" x14ac:dyDescent="0.2">
      <c r="B267" s="12">
        <v>200</v>
      </c>
      <c r="C267" s="69">
        <v>6.7006629999999996</v>
      </c>
      <c r="D267" s="70">
        <v>21.748010000000001</v>
      </c>
      <c r="E267" s="432"/>
      <c r="F267" s="72">
        <f t="shared" si="0"/>
        <v>0.30001999999999995</v>
      </c>
      <c r="G267" s="67"/>
      <c r="H267" s="67"/>
      <c r="I267" s="67"/>
      <c r="J267" s="67"/>
      <c r="K267" s="67"/>
      <c r="L267" s="67"/>
      <c r="M267" s="67"/>
      <c r="N267" s="67"/>
      <c r="O267" s="67"/>
      <c r="P267" s="67"/>
      <c r="Q267" s="67"/>
      <c r="R267" s="67"/>
      <c r="S267" s="220"/>
      <c r="T267" s="385"/>
      <c r="U267" s="232"/>
      <c r="V267" s="12">
        <v>200</v>
      </c>
      <c r="W267" s="69"/>
      <c r="X267" s="70"/>
      <c r="Y267"/>
      <c r="Z267"/>
      <c r="AA267"/>
      <c r="AB267"/>
      <c r="AC267"/>
      <c r="AD267"/>
      <c r="AE267"/>
      <c r="AF267"/>
      <c r="AG267"/>
      <c r="AH267"/>
      <c r="AI267"/>
      <c r="AJ267"/>
      <c r="AK267"/>
      <c r="AL267"/>
      <c r="AM267" s="220"/>
      <c r="AN267" s="417"/>
      <c r="AP267" s="12">
        <v>200</v>
      </c>
      <c r="AQ267" s="69">
        <v>17.687360000000002</v>
      </c>
      <c r="AR267" s="70">
        <v>5.8218240000000003</v>
      </c>
      <c r="AS267" s="432"/>
      <c r="AT267" s="574">
        <f t="shared" si="1"/>
        <v>3.5994000000000526E-2</v>
      </c>
      <c r="AU267" s="67"/>
      <c r="AV267" s="8"/>
      <c r="AW267" s="8"/>
      <c r="AX267" s="8"/>
      <c r="AY267" s="8"/>
      <c r="AZ267" s="8"/>
      <c r="BA267" s="8"/>
      <c r="BB267" s="8"/>
      <c r="BC267" s="8"/>
      <c r="BD267" s="8"/>
      <c r="BE267" s="8"/>
      <c r="BF267" s="8"/>
      <c r="BG267" s="8"/>
      <c r="BH267" s="8"/>
      <c r="BJ267" s="273"/>
      <c r="BK267" s="385"/>
      <c r="BM267" s="12">
        <v>200</v>
      </c>
      <c r="BN267" s="69">
        <v>21.48864</v>
      </c>
      <c r="BO267" s="70">
        <v>8.1619250000000001</v>
      </c>
      <c r="CD267" s="273"/>
      <c r="CE267" s="385"/>
      <c r="CG267" s="12">
        <v>200</v>
      </c>
      <c r="CH267" s="69">
        <v>23.01782</v>
      </c>
      <c r="CI267" s="70">
        <v>7.3858569999999997</v>
      </c>
      <c r="CX267" s="273"/>
      <c r="CY267" s="385"/>
      <c r="CZ267" s="232"/>
      <c r="DA267" s="12">
        <v>200</v>
      </c>
      <c r="DB267" s="69">
        <v>13.65274</v>
      </c>
      <c r="DC267" s="70">
        <v>8.2400690000000001</v>
      </c>
      <c r="DR267" s="273"/>
      <c r="DS267" s="385"/>
      <c r="DT267" s="232"/>
      <c r="DU267" s="12">
        <v>200</v>
      </c>
      <c r="DV267" s="69">
        <v>23.50301</v>
      </c>
      <c r="DW267" s="70">
        <v>6.8757919999999997</v>
      </c>
      <c r="EL267" s="273"/>
      <c r="EM267" s="385"/>
      <c r="EN267" s="232"/>
      <c r="EO267" s="12">
        <v>200</v>
      </c>
      <c r="EP267" s="69">
        <v>17.687360000000002</v>
      </c>
      <c r="EQ267" s="70">
        <v>5.8218240000000003</v>
      </c>
      <c r="FF267" s="273"/>
      <c r="FG267" s="385"/>
      <c r="FH267" s="232"/>
      <c r="FI267" s="12">
        <v>200</v>
      </c>
      <c r="FJ267" s="69">
        <v>18.806619999999999</v>
      </c>
      <c r="FK267" s="70">
        <v>11.29196</v>
      </c>
      <c r="FZ267" s="273"/>
      <c r="GA267" s="385"/>
      <c r="GB267" s="232"/>
      <c r="GC267" s="12">
        <v>200</v>
      </c>
      <c r="GD267" s="69">
        <v>25.305209999999999</v>
      </c>
      <c r="GE267" s="70">
        <v>11.17801</v>
      </c>
      <c r="GT267" s="273"/>
      <c r="GU267" s="385"/>
      <c r="GV267" s="232"/>
      <c r="GW267" s="12">
        <v>200</v>
      </c>
      <c r="GX267" s="69">
        <v>14.893780000000001</v>
      </c>
      <c r="GY267" s="70">
        <v>4.5839420000000004</v>
      </c>
      <c r="HN267" s="273"/>
      <c r="HO267" s="385"/>
      <c r="HP267" s="232"/>
      <c r="HQ267" s="12">
        <v>200</v>
      </c>
      <c r="HR267" s="69">
        <v>24.988580000000002</v>
      </c>
      <c r="HS267" s="70">
        <v>6.2377190000000002</v>
      </c>
      <c r="IH267" s="273"/>
      <c r="II267" s="385"/>
      <c r="IJ267" s="232"/>
      <c r="IK267" s="12">
        <v>200</v>
      </c>
      <c r="IL267" s="69">
        <v>12.80884</v>
      </c>
      <c r="IM267" s="70">
        <v>8.1060820000000007</v>
      </c>
      <c r="JB267" s="273"/>
      <c r="JC267" s="385"/>
      <c r="JD267" s="232"/>
      <c r="JE267" s="12">
        <v>200</v>
      </c>
      <c r="JF267" s="69"/>
      <c r="JG267" s="70"/>
      <c r="JV267" s="273"/>
      <c r="JW267" s="385"/>
      <c r="JX267" s="232"/>
      <c r="JY267" s="12">
        <v>200</v>
      </c>
      <c r="JZ267" s="69"/>
      <c r="KA267" s="70"/>
      <c r="KP267" s="273"/>
      <c r="KQ267" s="385"/>
      <c r="KR267" s="232"/>
      <c r="KS267" s="12">
        <v>200</v>
      </c>
      <c r="KT267" s="69"/>
      <c r="KU267" s="70"/>
      <c r="LJ267" s="273"/>
      <c r="LK267" s="385"/>
      <c r="LL267" s="232"/>
      <c r="LM267" s="12">
        <v>200</v>
      </c>
      <c r="LN267" s="69"/>
      <c r="LO267" s="70"/>
      <c r="MD267" s="273"/>
    </row>
    <row r="268" spans="2:342" ht="12.75" customHeight="1" x14ac:dyDescent="0.2">
      <c r="B268" s="12">
        <v>201</v>
      </c>
      <c r="C268" s="69">
        <v>6.7082600000000001</v>
      </c>
      <c r="D268" s="70">
        <v>22.047979999999999</v>
      </c>
      <c r="E268" s="432"/>
      <c r="F268" s="72">
        <f t="shared" si="0"/>
        <v>0.29996999999999829</v>
      </c>
      <c r="G268" s="67"/>
      <c r="H268" s="67"/>
      <c r="I268" s="67"/>
      <c r="J268" s="67"/>
      <c r="K268" s="67"/>
      <c r="L268" s="67"/>
      <c r="M268" s="67"/>
      <c r="N268" s="67"/>
      <c r="O268" s="67"/>
      <c r="P268" s="67"/>
      <c r="Q268" s="67"/>
      <c r="R268" s="67"/>
      <c r="S268" s="220"/>
      <c r="T268" s="385"/>
      <c r="U268" s="232"/>
      <c r="V268" s="12">
        <v>201</v>
      </c>
      <c r="W268" s="69"/>
      <c r="X268" s="70"/>
      <c r="Y268"/>
      <c r="Z268"/>
      <c r="AA268"/>
      <c r="AB268"/>
      <c r="AC268"/>
      <c r="AD268"/>
      <c r="AE268"/>
      <c r="AF268"/>
      <c r="AG268"/>
      <c r="AH268"/>
      <c r="AI268"/>
      <c r="AJ268"/>
      <c r="AK268"/>
      <c r="AL268"/>
      <c r="AM268" s="220"/>
      <c r="AN268" s="417"/>
      <c r="AP268" s="12">
        <v>201</v>
      </c>
      <c r="AQ268" s="69">
        <v>17.787770000000002</v>
      </c>
      <c r="AR268" s="70">
        <v>5.8578159999999997</v>
      </c>
      <c r="AS268" s="432"/>
      <c r="AT268" s="574">
        <f t="shared" si="1"/>
        <v>3.5991999999999358E-2</v>
      </c>
      <c r="AU268" s="67"/>
      <c r="AV268" s="8"/>
      <c r="AW268" s="8"/>
      <c r="AX268" s="8"/>
      <c r="AY268" s="8"/>
      <c r="AZ268" s="8"/>
      <c r="BA268" s="8"/>
      <c r="BB268" s="8"/>
      <c r="BC268" s="8"/>
      <c r="BD268" s="8"/>
      <c r="BE268" s="8"/>
      <c r="BF268" s="8"/>
      <c r="BG268" s="8"/>
      <c r="BH268" s="8"/>
      <c r="BJ268" s="273"/>
      <c r="BK268" s="385"/>
      <c r="BM268" s="12">
        <v>201</v>
      </c>
      <c r="BN268" s="69">
        <v>21.577590000000001</v>
      </c>
      <c r="BO268" s="70">
        <v>8.380096</v>
      </c>
      <c r="CD268" s="273"/>
      <c r="CE268" s="385"/>
      <c r="CG268" s="12">
        <v>201</v>
      </c>
      <c r="CH268" s="69">
        <v>23.129020000000001</v>
      </c>
      <c r="CI268" s="70">
        <v>7.4498309999999996</v>
      </c>
      <c r="CX268" s="273"/>
      <c r="CY268" s="385"/>
      <c r="CZ268" s="232"/>
      <c r="DA268" s="12">
        <v>201</v>
      </c>
      <c r="DB268" s="69">
        <v>13.718669999999999</v>
      </c>
      <c r="DC268" s="70">
        <v>8.2818620000000003</v>
      </c>
      <c r="DR268" s="273"/>
      <c r="DS268" s="385"/>
      <c r="DT268" s="232"/>
      <c r="DU268" s="12">
        <v>201</v>
      </c>
      <c r="DV268" s="69">
        <v>23.606400000000001</v>
      </c>
      <c r="DW268" s="70">
        <v>6.9178839999999999</v>
      </c>
      <c r="EL268" s="273"/>
      <c r="EM268" s="385"/>
      <c r="EN268" s="232"/>
      <c r="EO268" s="12">
        <v>201</v>
      </c>
      <c r="EP268" s="69">
        <v>17.787770000000002</v>
      </c>
      <c r="EQ268" s="70">
        <v>5.8578159999999997</v>
      </c>
      <c r="FF268" s="273"/>
      <c r="FG268" s="385"/>
      <c r="FH268" s="232"/>
      <c r="FI268" s="12">
        <v>201</v>
      </c>
      <c r="FJ268" s="69">
        <v>18.911459999999998</v>
      </c>
      <c r="FK268" s="70">
        <v>11.34787</v>
      </c>
      <c r="FZ268" s="273"/>
      <c r="GA268" s="385"/>
      <c r="GB268" s="232"/>
      <c r="GC268" s="12">
        <v>201</v>
      </c>
      <c r="GD268" s="69">
        <v>25.40447</v>
      </c>
      <c r="GE268" s="70">
        <v>11.278029999999999</v>
      </c>
      <c r="GT268" s="273"/>
      <c r="GU268" s="385"/>
      <c r="GV268" s="232"/>
      <c r="GW268" s="12">
        <v>201</v>
      </c>
      <c r="GX268" s="69">
        <v>14.959490000000001</v>
      </c>
      <c r="GY268" s="70">
        <v>4.6039110000000001</v>
      </c>
      <c r="HN268" s="273"/>
      <c r="HO268" s="385"/>
      <c r="HP268" s="232"/>
      <c r="HQ268" s="12">
        <v>201</v>
      </c>
      <c r="HR268" s="69">
        <v>25.09845</v>
      </c>
      <c r="HS268" s="70">
        <v>6.2617539999999998</v>
      </c>
      <c r="IH268" s="273"/>
      <c r="II268" s="385"/>
      <c r="IJ268" s="232"/>
      <c r="IK268" s="12">
        <v>201</v>
      </c>
      <c r="IL268" s="69">
        <v>12.73516</v>
      </c>
      <c r="IM268" s="70">
        <v>8.1460799999999995</v>
      </c>
      <c r="JB268" s="273"/>
      <c r="JC268" s="385"/>
      <c r="JD268" s="232"/>
      <c r="JE268" s="12">
        <v>201</v>
      </c>
      <c r="JF268" s="69"/>
      <c r="JG268" s="70"/>
      <c r="JV268" s="273"/>
      <c r="JW268" s="385"/>
      <c r="JX268" s="232"/>
      <c r="JY268" s="12">
        <v>201</v>
      </c>
      <c r="JZ268" s="69"/>
      <c r="KA268" s="70"/>
      <c r="KP268" s="273"/>
      <c r="KQ268" s="385"/>
      <c r="KR268" s="232"/>
      <c r="KS268" s="12">
        <v>201</v>
      </c>
      <c r="KT268" s="69"/>
      <c r="KU268" s="70"/>
      <c r="LJ268" s="273"/>
      <c r="LK268" s="385"/>
      <c r="LL268" s="232"/>
      <c r="LM268" s="12">
        <v>201</v>
      </c>
      <c r="LN268" s="69"/>
      <c r="LO268" s="70"/>
      <c r="MD268" s="273"/>
    </row>
    <row r="269" spans="2:342" ht="12.75" customHeight="1" x14ac:dyDescent="0.2">
      <c r="B269" s="12">
        <v>202</v>
      </c>
      <c r="C269" s="69">
        <v>6.715274</v>
      </c>
      <c r="D269" s="70">
        <v>22.348179999999999</v>
      </c>
      <c r="E269" s="432"/>
      <c r="F269" s="72">
        <f t="shared" si="0"/>
        <v>0.30020000000000024</v>
      </c>
      <c r="G269" s="67"/>
      <c r="H269" s="67"/>
      <c r="I269" s="67"/>
      <c r="J269" s="67"/>
      <c r="K269" s="67"/>
      <c r="L269" s="67"/>
      <c r="M269" s="67"/>
      <c r="N269" s="67"/>
      <c r="O269" s="67"/>
      <c r="P269" s="67"/>
      <c r="Q269" s="67"/>
      <c r="R269" s="67"/>
      <c r="S269" s="220"/>
      <c r="T269" s="385"/>
      <c r="U269" s="232"/>
      <c r="V269" s="12">
        <v>202</v>
      </c>
      <c r="W269" s="69"/>
      <c r="X269" s="70"/>
      <c r="Y269"/>
      <c r="Z269"/>
      <c r="AA269"/>
      <c r="AB269"/>
      <c r="AC269"/>
      <c r="AD269"/>
      <c r="AE269"/>
      <c r="AF269"/>
      <c r="AG269"/>
      <c r="AH269"/>
      <c r="AI269"/>
      <c r="AJ269"/>
      <c r="AK269"/>
      <c r="AL269"/>
      <c r="AM269" s="220"/>
      <c r="AN269" s="417"/>
      <c r="AP269" s="12">
        <v>202</v>
      </c>
      <c r="AQ269" s="69">
        <v>17.88589</v>
      </c>
      <c r="AR269" s="70">
        <v>5.8938100000000002</v>
      </c>
      <c r="AS269" s="432"/>
      <c r="AT269" s="574">
        <f t="shared" si="1"/>
        <v>3.5994000000000526E-2</v>
      </c>
      <c r="AU269" s="67"/>
      <c r="AV269" s="8"/>
      <c r="AW269" s="8"/>
      <c r="AX269" s="8"/>
      <c r="AY269" s="8"/>
      <c r="AZ269" s="8"/>
      <c r="BA269" s="8"/>
      <c r="BB269" s="8"/>
      <c r="BC269" s="8"/>
      <c r="BD269" s="8"/>
      <c r="BE269" s="8"/>
      <c r="BF269" s="8"/>
      <c r="BG269" s="8"/>
      <c r="BH269" s="8"/>
      <c r="BJ269" s="273"/>
      <c r="BK269" s="385"/>
      <c r="BM269" s="12">
        <v>202</v>
      </c>
      <c r="BN269" s="69">
        <v>21.668479999999999</v>
      </c>
      <c r="BO269" s="70">
        <v>8.5959959999999995</v>
      </c>
      <c r="CD269" s="273"/>
      <c r="CE269" s="385"/>
      <c r="CG269" s="12">
        <v>202</v>
      </c>
      <c r="CH269" s="69">
        <v>23.238790000000002</v>
      </c>
      <c r="CI269" s="70">
        <v>7.5138660000000002</v>
      </c>
      <c r="CX269" s="273"/>
      <c r="CY269" s="385"/>
      <c r="CZ269" s="232"/>
      <c r="DA269" s="12">
        <v>202</v>
      </c>
      <c r="DB269" s="69">
        <v>13.787280000000001</v>
      </c>
      <c r="DC269" s="70">
        <v>8.3259279999999993</v>
      </c>
      <c r="DR269" s="273"/>
      <c r="DS269" s="385"/>
      <c r="DT269" s="232"/>
      <c r="DU269" s="12">
        <v>202</v>
      </c>
      <c r="DV269" s="69">
        <v>23.70487</v>
      </c>
      <c r="DW269" s="70">
        <v>6.9599159999999998</v>
      </c>
      <c r="EL269" s="273"/>
      <c r="EM269" s="385"/>
      <c r="EN269" s="232"/>
      <c r="EO269" s="12">
        <v>202</v>
      </c>
      <c r="EP269" s="69">
        <v>17.88589</v>
      </c>
      <c r="EQ269" s="70">
        <v>5.8938100000000002</v>
      </c>
      <c r="FF269" s="273"/>
      <c r="FG269" s="385"/>
      <c r="FH269" s="232"/>
      <c r="FI269" s="12">
        <v>202</v>
      </c>
      <c r="FJ269" s="69">
        <v>19.016439999999999</v>
      </c>
      <c r="FK269" s="70">
        <v>11.403890000000001</v>
      </c>
      <c r="FZ269" s="273"/>
      <c r="GA269" s="385"/>
      <c r="GB269" s="232"/>
      <c r="GC269" s="12">
        <v>202</v>
      </c>
      <c r="GD269" s="69">
        <v>25.479689999999998</v>
      </c>
      <c r="GE269" s="70">
        <v>11.378</v>
      </c>
      <c r="GT269" s="273"/>
      <c r="GU269" s="385"/>
      <c r="GV269" s="232"/>
      <c r="GW269" s="12">
        <v>202</v>
      </c>
      <c r="GX269" s="69">
        <v>15.024509999999999</v>
      </c>
      <c r="GY269" s="70">
        <v>4.6238809999999999</v>
      </c>
      <c r="HN269" s="273"/>
      <c r="HO269" s="385"/>
      <c r="HP269" s="232"/>
      <c r="HQ269" s="12">
        <v>202</v>
      </c>
      <c r="HR269" s="69">
        <v>25.2059</v>
      </c>
      <c r="HS269" s="70">
        <v>6.2857900000000004</v>
      </c>
      <c r="IH269" s="273"/>
      <c r="II269" s="385"/>
      <c r="IJ269" s="232"/>
      <c r="IK269" s="12">
        <v>202</v>
      </c>
      <c r="IL269" s="69">
        <v>12.666469999999999</v>
      </c>
      <c r="IM269" s="70">
        <v>8.1860789999999994</v>
      </c>
      <c r="JB269" s="273"/>
      <c r="JC269" s="385"/>
      <c r="JD269" s="232"/>
      <c r="JE269" s="12">
        <v>202</v>
      </c>
      <c r="JF269" s="69"/>
      <c r="JG269" s="70"/>
      <c r="JV269" s="273"/>
      <c r="JW269" s="385"/>
      <c r="JX269" s="232"/>
      <c r="JY269" s="12">
        <v>202</v>
      </c>
      <c r="JZ269" s="69"/>
      <c r="KA269" s="70"/>
      <c r="KP269" s="273"/>
      <c r="KQ269" s="385"/>
      <c r="KR269" s="232"/>
      <c r="KS269" s="12">
        <v>202</v>
      </c>
      <c r="KT269" s="69"/>
      <c r="KU269" s="70"/>
      <c r="LJ269" s="273"/>
      <c r="LK269" s="385"/>
      <c r="LL269" s="232"/>
      <c r="LM269" s="12">
        <v>202</v>
      </c>
      <c r="LN269" s="69"/>
      <c r="LO269" s="70"/>
      <c r="MD269" s="273"/>
    </row>
    <row r="270" spans="2:342" ht="12.75" customHeight="1" x14ac:dyDescent="0.2">
      <c r="B270" s="12">
        <v>203</v>
      </c>
      <c r="C270" s="69">
        <v>6.7215939999999996</v>
      </c>
      <c r="D270" s="70">
        <v>22.648019999999999</v>
      </c>
      <c r="E270" s="432"/>
      <c r="F270" s="72">
        <f t="shared" si="0"/>
        <v>0.29983999999999966</v>
      </c>
      <c r="G270" s="67"/>
      <c r="H270" s="67"/>
      <c r="I270" s="67"/>
      <c r="J270" s="67"/>
      <c r="K270" s="67"/>
      <c r="L270" s="67"/>
      <c r="M270" s="67"/>
      <c r="N270" s="67"/>
      <c r="O270" s="67"/>
      <c r="P270" s="67"/>
      <c r="Q270" s="67"/>
      <c r="R270" s="67"/>
      <c r="S270" s="220"/>
      <c r="T270" s="385"/>
      <c r="U270" s="232"/>
      <c r="V270" s="12">
        <v>203</v>
      </c>
      <c r="W270" s="69"/>
      <c r="X270" s="70"/>
      <c r="Y270"/>
      <c r="Z270"/>
      <c r="AA270"/>
      <c r="AB270"/>
      <c r="AC270"/>
      <c r="AD270"/>
      <c r="AE270"/>
      <c r="AF270"/>
      <c r="AG270"/>
      <c r="AH270"/>
      <c r="AI270"/>
      <c r="AJ270"/>
      <c r="AK270"/>
      <c r="AL270"/>
      <c r="AM270" s="220"/>
      <c r="AN270" s="417"/>
      <c r="AP270" s="12">
        <v>203</v>
      </c>
      <c r="AQ270" s="69">
        <v>17.982650000000003</v>
      </c>
      <c r="AR270" s="70">
        <v>5.9298630000000001</v>
      </c>
      <c r="AS270" s="432"/>
      <c r="AT270" s="574">
        <f t="shared" si="1"/>
        <v>3.6052999999999891E-2</v>
      </c>
      <c r="AU270" s="67"/>
      <c r="AV270" s="8"/>
      <c r="AW270" s="8"/>
      <c r="AX270" s="8"/>
      <c r="AY270" s="8"/>
      <c r="AZ270" s="8"/>
      <c r="BA270" s="8"/>
      <c r="BB270" s="8"/>
      <c r="BC270" s="8"/>
      <c r="BD270" s="8"/>
      <c r="BE270" s="8"/>
      <c r="BF270" s="8"/>
      <c r="BG270" s="8"/>
      <c r="BH270" s="8"/>
      <c r="BJ270" s="273"/>
      <c r="BK270" s="385"/>
      <c r="BM270" s="12">
        <v>203</v>
      </c>
      <c r="BN270" s="69">
        <v>21.759310000000003</v>
      </c>
      <c r="BO270" s="70">
        <v>8.8400569999999998</v>
      </c>
      <c r="CD270" s="273"/>
      <c r="CE270" s="385"/>
      <c r="CG270" s="12">
        <v>203</v>
      </c>
      <c r="CH270" s="69">
        <v>23.34122</v>
      </c>
      <c r="CI270" s="70">
        <v>7.5779009999999998</v>
      </c>
      <c r="CX270" s="273"/>
      <c r="CY270" s="385"/>
      <c r="CZ270" s="232"/>
      <c r="DA270" s="12">
        <v>203</v>
      </c>
      <c r="DB270" s="69">
        <v>13.85033</v>
      </c>
      <c r="DC270" s="70">
        <v>8.365926</v>
      </c>
      <c r="DR270" s="273"/>
      <c r="DS270" s="385"/>
      <c r="DT270" s="232"/>
      <c r="DU270" s="12">
        <v>203</v>
      </c>
      <c r="DV270" s="69">
        <v>23.80273</v>
      </c>
      <c r="DW270" s="70">
        <v>7.0057749999999999</v>
      </c>
      <c r="EL270" s="273"/>
      <c r="EM270" s="385"/>
      <c r="EN270" s="232"/>
      <c r="EO270" s="12">
        <v>203</v>
      </c>
      <c r="EP270" s="69">
        <v>17.982650000000003</v>
      </c>
      <c r="EQ270" s="70">
        <v>5.9298630000000001</v>
      </c>
      <c r="FF270" s="273"/>
      <c r="FG270" s="385"/>
      <c r="FH270" s="232"/>
      <c r="FI270" s="12">
        <v>203</v>
      </c>
      <c r="FJ270" s="69">
        <v>19.12011</v>
      </c>
      <c r="FK270" s="70">
        <v>11.459910000000001</v>
      </c>
      <c r="FZ270" s="273"/>
      <c r="GA270" s="385"/>
      <c r="GB270" s="232"/>
      <c r="GC270" s="12">
        <v>203</v>
      </c>
      <c r="GD270" s="69">
        <v>25.548860000000001</v>
      </c>
      <c r="GE270" s="70">
        <v>11.47803</v>
      </c>
      <c r="GT270" s="273"/>
      <c r="GU270" s="385"/>
      <c r="GV270" s="232"/>
      <c r="GW270" s="12">
        <v>203</v>
      </c>
      <c r="GX270" s="69">
        <v>15.08853</v>
      </c>
      <c r="GY270" s="70">
        <v>4.6437910000000002</v>
      </c>
      <c r="HN270" s="273"/>
      <c r="HO270" s="385"/>
      <c r="HP270" s="232"/>
      <c r="HQ270" s="12">
        <v>203</v>
      </c>
      <c r="HR270" s="69">
        <v>25.312750000000001</v>
      </c>
      <c r="HS270" s="70">
        <v>6.3097649999999996</v>
      </c>
      <c r="IH270" s="273"/>
      <c r="II270" s="385"/>
      <c r="IJ270" s="232"/>
      <c r="IK270" s="12">
        <v>203</v>
      </c>
      <c r="IL270" s="69">
        <v>12.596080000000001</v>
      </c>
      <c r="IM270" s="70">
        <v>8.2260790000000004</v>
      </c>
      <c r="JB270" s="273"/>
      <c r="JC270" s="385"/>
      <c r="JD270" s="232"/>
      <c r="JE270" s="12">
        <v>203</v>
      </c>
      <c r="JF270" s="69"/>
      <c r="JG270" s="70"/>
      <c r="JV270" s="273"/>
      <c r="JW270" s="385"/>
      <c r="JX270" s="232"/>
      <c r="JY270" s="12">
        <v>203</v>
      </c>
      <c r="JZ270" s="69"/>
      <c r="KA270" s="70"/>
      <c r="KP270" s="273"/>
      <c r="KQ270" s="385"/>
      <c r="KR270" s="232"/>
      <c r="KS270" s="12">
        <v>203</v>
      </c>
      <c r="KT270" s="69"/>
      <c r="KU270" s="70"/>
      <c r="LJ270" s="273"/>
      <c r="LK270" s="385"/>
      <c r="LL270" s="232"/>
      <c r="LM270" s="12">
        <v>203</v>
      </c>
      <c r="LN270" s="69"/>
      <c r="LO270" s="70"/>
      <c r="MD270" s="273"/>
    </row>
    <row r="271" spans="2:342" ht="12.75" customHeight="1" x14ac:dyDescent="0.2">
      <c r="B271" s="12">
        <v>204</v>
      </c>
      <c r="C271" s="69">
        <v>6.7286820000000001</v>
      </c>
      <c r="D271" s="70">
        <v>22.948049999999999</v>
      </c>
      <c r="E271" s="432"/>
      <c r="F271" s="72">
        <f t="shared" si="0"/>
        <v>0.30002999999999957</v>
      </c>
      <c r="G271" s="67"/>
      <c r="H271" s="67"/>
      <c r="I271" s="67"/>
      <c r="J271" s="67"/>
      <c r="K271" s="67"/>
      <c r="L271" s="67"/>
      <c r="M271" s="67"/>
      <c r="N271" s="67"/>
      <c r="O271" s="67"/>
      <c r="P271" s="67"/>
      <c r="Q271" s="67"/>
      <c r="R271" s="67"/>
      <c r="S271" s="220"/>
      <c r="T271" s="385"/>
      <c r="U271" s="232"/>
      <c r="V271" s="12">
        <v>204</v>
      </c>
      <c r="W271" s="69"/>
      <c r="X271" s="70"/>
      <c r="Y271"/>
      <c r="Z271"/>
      <c r="AA271"/>
      <c r="AB271"/>
      <c r="AC271"/>
      <c r="AD271"/>
      <c r="AE271"/>
      <c r="AF271"/>
      <c r="AG271"/>
      <c r="AH271"/>
      <c r="AI271"/>
      <c r="AJ271"/>
      <c r="AK271"/>
      <c r="AL271"/>
      <c r="AM271" s="220"/>
      <c r="AN271" s="417"/>
      <c r="AP271" s="12">
        <v>204</v>
      </c>
      <c r="AQ271" s="69">
        <v>18.07864</v>
      </c>
      <c r="AR271" s="70">
        <v>5.965916</v>
      </c>
      <c r="AS271" s="432"/>
      <c r="AT271" s="574">
        <f t="shared" si="1"/>
        <v>3.6052999999999891E-2</v>
      </c>
      <c r="AU271" s="67"/>
      <c r="AV271" s="8"/>
      <c r="AW271" s="8"/>
      <c r="AX271" s="8"/>
      <c r="AY271" s="8"/>
      <c r="AZ271" s="8"/>
      <c r="BA271" s="8"/>
      <c r="BB271" s="8"/>
      <c r="BC271" s="8"/>
      <c r="BD271" s="8"/>
      <c r="BE271" s="8"/>
      <c r="BF271" s="8"/>
      <c r="BG271" s="8"/>
      <c r="BH271" s="8"/>
      <c r="BJ271" s="273"/>
      <c r="BK271" s="385"/>
      <c r="BM271" s="12">
        <v>204</v>
      </c>
      <c r="BN271" s="69">
        <v>21.848689999999998</v>
      </c>
      <c r="BO271" s="70">
        <v>9.1500649999999997</v>
      </c>
      <c r="CD271" s="273"/>
      <c r="CE271" s="385"/>
      <c r="CG271" s="12">
        <v>204</v>
      </c>
      <c r="CH271" s="69">
        <v>23.448080000000001</v>
      </c>
      <c r="CI271" s="70">
        <v>7.6458209999999998</v>
      </c>
      <c r="CX271" s="273"/>
      <c r="CY271" s="385"/>
      <c r="CZ271" s="232"/>
      <c r="DA271" s="12">
        <v>204</v>
      </c>
      <c r="DB271" s="69">
        <v>13.92747</v>
      </c>
      <c r="DC271" s="70">
        <v>8.4159100000000002</v>
      </c>
      <c r="DR271" s="273"/>
      <c r="DS271" s="385"/>
      <c r="DT271" s="232"/>
      <c r="DU271" s="12">
        <v>204</v>
      </c>
      <c r="DV271" s="69">
        <v>23.904810000000001</v>
      </c>
      <c r="DW271" s="70">
        <v>7.061858</v>
      </c>
      <c r="EL271" s="273"/>
      <c r="EM271" s="385"/>
      <c r="EN271" s="232"/>
      <c r="EO271" s="12">
        <v>204</v>
      </c>
      <c r="EP271" s="69">
        <v>18.07864</v>
      </c>
      <c r="EQ271" s="70">
        <v>5.965916</v>
      </c>
      <c r="FF271" s="273"/>
      <c r="FG271" s="385"/>
      <c r="FH271" s="232"/>
      <c r="FI271" s="12">
        <v>204</v>
      </c>
      <c r="FJ271" s="69">
        <v>19.223330000000001</v>
      </c>
      <c r="FK271" s="70">
        <v>11.515940000000001</v>
      </c>
      <c r="FZ271" s="273"/>
      <c r="GA271" s="385"/>
      <c r="GB271" s="232"/>
      <c r="GC271" s="12">
        <v>204</v>
      </c>
      <c r="GD271" s="69">
        <v>25.622130000000002</v>
      </c>
      <c r="GE271" s="70">
        <v>11.578060000000001</v>
      </c>
      <c r="GT271" s="273"/>
      <c r="GU271" s="385"/>
      <c r="GV271" s="232"/>
      <c r="GW271" s="12">
        <v>204</v>
      </c>
      <c r="GX271" s="69">
        <v>15.15216</v>
      </c>
      <c r="GY271" s="70">
        <v>4.663761</v>
      </c>
      <c r="HN271" s="273"/>
      <c r="HO271" s="385"/>
      <c r="HP271" s="232"/>
      <c r="HQ271" s="12">
        <v>204</v>
      </c>
      <c r="HR271" s="69">
        <v>25.418130000000001</v>
      </c>
      <c r="HS271" s="70">
        <v>6.3338010000000002</v>
      </c>
      <c r="IH271" s="273"/>
      <c r="II271" s="385"/>
      <c r="IJ271" s="232"/>
      <c r="IK271" s="12">
        <v>204</v>
      </c>
      <c r="IL271" s="69">
        <v>12.51915</v>
      </c>
      <c r="IM271" s="70">
        <v>8.2661370000000005</v>
      </c>
      <c r="JB271" s="273"/>
      <c r="JC271" s="385"/>
      <c r="JD271" s="232"/>
      <c r="JE271" s="12">
        <v>204</v>
      </c>
      <c r="JF271" s="69"/>
      <c r="JG271" s="70"/>
      <c r="JV271" s="273"/>
      <c r="JW271" s="385"/>
      <c r="JX271" s="232"/>
      <c r="JY271" s="12">
        <v>204</v>
      </c>
      <c r="JZ271" s="69"/>
      <c r="KA271" s="70"/>
      <c r="KP271" s="273"/>
      <c r="KQ271" s="385"/>
      <c r="KR271" s="232"/>
      <c r="KS271" s="12">
        <v>204</v>
      </c>
      <c r="KT271" s="69"/>
      <c r="KU271" s="70"/>
      <c r="LJ271" s="273"/>
      <c r="LK271" s="385"/>
      <c r="LL271" s="232"/>
      <c r="LM271" s="12">
        <v>204</v>
      </c>
      <c r="LN271" s="69"/>
      <c r="LO271" s="70"/>
      <c r="MD271" s="273"/>
    </row>
    <row r="272" spans="2:342" ht="12.75" customHeight="1" x14ac:dyDescent="0.2">
      <c r="B272" s="12">
        <v>205</v>
      </c>
      <c r="C272" s="69">
        <v>6.7356879999999997</v>
      </c>
      <c r="D272" s="70">
        <v>23.248069999999998</v>
      </c>
      <c r="E272" s="432"/>
      <c r="F272" s="72">
        <f t="shared" si="0"/>
        <v>0.30001999999999995</v>
      </c>
      <c r="G272" s="67"/>
      <c r="H272" s="67"/>
      <c r="I272" s="67"/>
      <c r="J272" s="67"/>
      <c r="K272" s="67"/>
      <c r="L272" s="67"/>
      <c r="M272" s="67"/>
      <c r="N272" s="67"/>
      <c r="O272" s="67"/>
      <c r="P272" s="67"/>
      <c r="Q272" s="67"/>
      <c r="R272" s="67"/>
      <c r="S272" s="220"/>
      <c r="T272" s="385"/>
      <c r="U272" s="232"/>
      <c r="V272" s="12">
        <v>205</v>
      </c>
      <c r="W272" s="69"/>
      <c r="X272" s="70"/>
      <c r="Y272"/>
      <c r="Z272"/>
      <c r="AA272"/>
      <c r="AB272"/>
      <c r="AC272"/>
      <c r="AD272"/>
      <c r="AE272"/>
      <c r="AF272"/>
      <c r="AG272"/>
      <c r="AH272"/>
      <c r="AI272"/>
      <c r="AJ272"/>
      <c r="AK272"/>
      <c r="AL272"/>
      <c r="AM272" s="220"/>
      <c r="AN272" s="417"/>
      <c r="AP272" s="12">
        <v>205</v>
      </c>
      <c r="AQ272" s="69">
        <v>18.171860000000002</v>
      </c>
      <c r="AR272" s="70">
        <v>6.0019689999999999</v>
      </c>
      <c r="AS272" s="432"/>
      <c r="AT272" s="574">
        <f t="shared" si="1"/>
        <v>3.6052999999999891E-2</v>
      </c>
      <c r="AU272" s="67"/>
      <c r="AV272" s="8"/>
      <c r="AW272" s="8"/>
      <c r="AX272" s="8"/>
      <c r="AY272" s="8"/>
      <c r="AZ272" s="8"/>
      <c r="BA272" s="8"/>
      <c r="BB272" s="8"/>
      <c r="BC272" s="8"/>
      <c r="BD272" s="8"/>
      <c r="BE272" s="8"/>
      <c r="BF272" s="8"/>
      <c r="BG272" s="8"/>
      <c r="BH272" s="8"/>
      <c r="BJ272" s="273"/>
      <c r="BK272" s="385"/>
      <c r="BM272" s="12">
        <v>205</v>
      </c>
      <c r="BN272" s="69">
        <v>21.939640000000001</v>
      </c>
      <c r="BO272" s="70">
        <v>9.3880269999999992</v>
      </c>
      <c r="CD272" s="273"/>
      <c r="CE272" s="385"/>
      <c r="CG272" s="12">
        <v>205</v>
      </c>
      <c r="CH272" s="69">
        <v>23.565660000000001</v>
      </c>
      <c r="CI272" s="70">
        <v>7.7219340000000001</v>
      </c>
      <c r="CX272" s="273"/>
      <c r="CY272" s="385"/>
      <c r="CZ272" s="232"/>
      <c r="DA272" s="12">
        <v>205</v>
      </c>
      <c r="DB272" s="69">
        <v>14.004340000000001</v>
      </c>
      <c r="DC272" s="70">
        <v>8.4660139999999995</v>
      </c>
      <c r="DR272" s="273"/>
      <c r="DS272" s="385"/>
      <c r="DT272" s="232"/>
      <c r="DU272" s="12">
        <v>205</v>
      </c>
      <c r="DV272" s="69">
        <v>19.126470000000001</v>
      </c>
      <c r="DW272" s="70">
        <v>7.0785989999999996</v>
      </c>
      <c r="EL272" s="273"/>
      <c r="EM272" s="385"/>
      <c r="EN272" s="232"/>
      <c r="EO272" s="12">
        <v>205</v>
      </c>
      <c r="EP272" s="69">
        <v>18.171860000000002</v>
      </c>
      <c r="EQ272" s="70">
        <v>6.0019689999999999</v>
      </c>
      <c r="FF272" s="273"/>
      <c r="FG272" s="385"/>
      <c r="FH272" s="232"/>
      <c r="FI272" s="12">
        <v>205</v>
      </c>
      <c r="FJ272" s="69">
        <v>19.32525</v>
      </c>
      <c r="FK272" s="70">
        <v>11.57202</v>
      </c>
      <c r="FZ272" s="273"/>
      <c r="GA272" s="385"/>
      <c r="GB272" s="232"/>
      <c r="GC272" s="12">
        <v>205</v>
      </c>
      <c r="GD272" s="69">
        <v>25.566509999999997</v>
      </c>
      <c r="GE272" s="70">
        <v>11.67797</v>
      </c>
      <c r="GT272" s="273"/>
      <c r="GU272" s="385"/>
      <c r="GV272" s="232"/>
      <c r="GW272" s="12">
        <v>205</v>
      </c>
      <c r="GX272" s="69">
        <v>15.21538</v>
      </c>
      <c r="GY272" s="70">
        <v>4.6836099999999998</v>
      </c>
      <c r="HN272" s="273"/>
      <c r="HO272" s="385"/>
      <c r="HP272" s="232"/>
      <c r="HQ272" s="12">
        <v>205</v>
      </c>
      <c r="HR272" s="69">
        <v>25.523299999999999</v>
      </c>
      <c r="HS272" s="70">
        <v>6.3577769999999996</v>
      </c>
      <c r="IH272" s="273"/>
      <c r="II272" s="385"/>
      <c r="IJ272" s="232"/>
      <c r="IK272" s="12">
        <v>205</v>
      </c>
      <c r="IL272" s="69">
        <v>12.336169999999999</v>
      </c>
      <c r="IM272" s="70">
        <v>8.2881400000000003</v>
      </c>
      <c r="JB272" s="273"/>
      <c r="JC272" s="385"/>
      <c r="JD272" s="232"/>
      <c r="JE272" s="12">
        <v>205</v>
      </c>
      <c r="JF272" s="69"/>
      <c r="JG272" s="70"/>
      <c r="JV272" s="273"/>
      <c r="JW272" s="385"/>
      <c r="JX272" s="232"/>
      <c r="JY272" s="12">
        <v>205</v>
      </c>
      <c r="JZ272" s="69"/>
      <c r="KA272" s="70"/>
      <c r="KP272" s="273"/>
      <c r="KQ272" s="385"/>
      <c r="KR272" s="232"/>
      <c r="KS272" s="12">
        <v>205</v>
      </c>
      <c r="KT272" s="69"/>
      <c r="KU272" s="70"/>
      <c r="LJ272" s="273"/>
      <c r="LK272" s="385"/>
      <c r="LL272" s="232"/>
      <c r="LM272" s="12">
        <v>205</v>
      </c>
      <c r="LN272" s="69"/>
      <c r="LO272" s="70"/>
      <c r="MD272" s="273"/>
    </row>
    <row r="273" spans="2:342" ht="12.75" customHeight="1" x14ac:dyDescent="0.2">
      <c r="B273" s="12">
        <v>206</v>
      </c>
      <c r="C273" s="69">
        <v>6.7426170000000001</v>
      </c>
      <c r="D273" s="70">
        <v>23.548089999999998</v>
      </c>
      <c r="E273" s="432"/>
      <c r="F273" s="72">
        <f t="shared" si="0"/>
        <v>0.30001999999999995</v>
      </c>
      <c r="G273" s="67"/>
      <c r="H273" s="67"/>
      <c r="I273" s="67"/>
      <c r="J273" s="67"/>
      <c r="K273" s="67"/>
      <c r="L273" s="67"/>
      <c r="M273" s="67"/>
      <c r="N273" s="67"/>
      <c r="O273" s="67"/>
      <c r="P273" s="67"/>
      <c r="Q273" s="67"/>
      <c r="R273" s="67"/>
      <c r="S273" s="220"/>
      <c r="T273" s="385"/>
      <c r="U273" s="232"/>
      <c r="V273" s="12">
        <v>206</v>
      </c>
      <c r="W273" s="69"/>
      <c r="X273" s="70"/>
      <c r="Y273"/>
      <c r="Z273"/>
      <c r="AA273"/>
      <c r="AB273"/>
      <c r="AC273"/>
      <c r="AD273"/>
      <c r="AE273"/>
      <c r="AF273"/>
      <c r="AG273"/>
      <c r="AH273"/>
      <c r="AI273"/>
      <c r="AJ273"/>
      <c r="AK273"/>
      <c r="AL273"/>
      <c r="AM273" s="220"/>
      <c r="AN273" s="417"/>
      <c r="AP273" s="12">
        <v>206</v>
      </c>
      <c r="AQ273" s="69">
        <v>18.262589999999999</v>
      </c>
      <c r="AR273" s="70">
        <v>6.0378429999999996</v>
      </c>
      <c r="AS273" s="432"/>
      <c r="AT273" s="574">
        <f t="shared" si="1"/>
        <v>3.5873999999999739E-2</v>
      </c>
      <c r="AU273" s="67"/>
      <c r="AV273" s="8"/>
      <c r="AW273" s="8"/>
      <c r="AX273" s="8"/>
      <c r="AY273" s="8"/>
      <c r="AZ273" s="8"/>
      <c r="BA273" s="8"/>
      <c r="BB273" s="8"/>
      <c r="BC273" s="8"/>
      <c r="BD273" s="8"/>
      <c r="BE273" s="8"/>
      <c r="BF273" s="8"/>
      <c r="BG273" s="8"/>
      <c r="BH273" s="8"/>
      <c r="BJ273" s="273"/>
      <c r="BK273" s="385"/>
      <c r="BM273" s="12">
        <v>206</v>
      </c>
      <c r="BN273" s="69">
        <v>21.918860000000002</v>
      </c>
      <c r="BO273" s="70">
        <v>9.8458360000000003</v>
      </c>
      <c r="CD273" s="273"/>
      <c r="CE273" s="385"/>
      <c r="CG273" s="12">
        <v>206</v>
      </c>
      <c r="CH273" s="69">
        <v>23.679380000000002</v>
      </c>
      <c r="CI273" s="70">
        <v>7.8018130000000001</v>
      </c>
      <c r="CX273" s="273"/>
      <c r="CY273" s="385"/>
      <c r="CZ273" s="232"/>
      <c r="DA273" s="12">
        <v>206</v>
      </c>
      <c r="DB273" s="69">
        <v>14.08024</v>
      </c>
      <c r="DC273" s="70">
        <v>8.5161180000000005</v>
      </c>
      <c r="DR273" s="273"/>
      <c r="DS273" s="385"/>
      <c r="DT273" s="232"/>
      <c r="DU273" s="12">
        <v>206</v>
      </c>
      <c r="DV273" s="69">
        <v>10.382149999999999</v>
      </c>
      <c r="DW273" s="70">
        <v>7.0939050000000003</v>
      </c>
      <c r="EL273" s="273"/>
      <c r="EM273" s="385"/>
      <c r="EN273" s="232"/>
      <c r="EO273" s="12">
        <v>206</v>
      </c>
      <c r="EP273" s="69">
        <v>18.262589999999999</v>
      </c>
      <c r="EQ273" s="70">
        <v>6.0378429999999996</v>
      </c>
      <c r="FF273" s="273"/>
      <c r="FG273" s="385"/>
      <c r="FH273" s="232"/>
      <c r="FI273" s="12">
        <v>206</v>
      </c>
      <c r="FJ273" s="69">
        <v>19.42784</v>
      </c>
      <c r="FK273" s="70">
        <v>11.62804</v>
      </c>
      <c r="FZ273" s="273"/>
      <c r="GA273" s="385"/>
      <c r="GB273" s="232"/>
      <c r="GC273" s="12">
        <v>206</v>
      </c>
      <c r="GD273" s="69">
        <v>25.54401</v>
      </c>
      <c r="GE273" s="70">
        <v>11.777990000000001</v>
      </c>
      <c r="GT273" s="273"/>
      <c r="GU273" s="385"/>
      <c r="GV273" s="232"/>
      <c r="GW273" s="12">
        <v>206</v>
      </c>
      <c r="GX273" s="69">
        <v>15.278319999999999</v>
      </c>
      <c r="GY273" s="70">
        <v>4.7037000000000004</v>
      </c>
      <c r="HN273" s="273"/>
      <c r="HO273" s="385"/>
      <c r="HP273" s="232"/>
      <c r="HQ273" s="12">
        <v>206</v>
      </c>
      <c r="HR273" s="69">
        <v>25.625779999999999</v>
      </c>
      <c r="HS273" s="70">
        <v>6.3816920000000001</v>
      </c>
      <c r="IH273" s="273"/>
      <c r="II273" s="385"/>
      <c r="IJ273" s="232"/>
      <c r="IK273" s="12">
        <v>206</v>
      </c>
      <c r="IL273" s="69">
        <v>10.080590000000001</v>
      </c>
      <c r="IM273" s="70">
        <v>8.2985439999999997</v>
      </c>
      <c r="JB273" s="273"/>
      <c r="JC273" s="385"/>
      <c r="JD273" s="232"/>
      <c r="JE273" s="12">
        <v>206</v>
      </c>
      <c r="JF273" s="69"/>
      <c r="JG273" s="70"/>
      <c r="JV273" s="273"/>
      <c r="JW273" s="385"/>
      <c r="JX273" s="232"/>
      <c r="JY273" s="12">
        <v>206</v>
      </c>
      <c r="JZ273" s="69"/>
      <c r="KA273" s="70"/>
      <c r="KP273" s="273"/>
      <c r="KQ273" s="385"/>
      <c r="KR273" s="232"/>
      <c r="KS273" s="12">
        <v>206</v>
      </c>
      <c r="KT273" s="69"/>
      <c r="KU273" s="70"/>
      <c r="LJ273" s="273"/>
      <c r="LK273" s="385"/>
      <c r="LL273" s="232"/>
      <c r="LM273" s="12">
        <v>206</v>
      </c>
      <c r="LN273" s="69"/>
      <c r="LO273" s="70"/>
      <c r="MD273" s="273"/>
    </row>
    <row r="274" spans="2:342" ht="12.75" customHeight="1" x14ac:dyDescent="0.2">
      <c r="B274" s="12">
        <v>207</v>
      </c>
      <c r="C274" s="69">
        <v>6.7510490000000001</v>
      </c>
      <c r="D274" s="70">
        <v>23.848120000000002</v>
      </c>
      <c r="E274" s="432"/>
      <c r="F274" s="72">
        <f t="shared" si="0"/>
        <v>0.30003000000000313</v>
      </c>
      <c r="G274" s="67"/>
      <c r="H274" s="67"/>
      <c r="I274" s="67"/>
      <c r="J274" s="67"/>
      <c r="K274" s="67"/>
      <c r="L274" s="67"/>
      <c r="M274" s="67"/>
      <c r="N274" s="67"/>
      <c r="O274" s="67"/>
      <c r="P274" s="67"/>
      <c r="Q274" s="67"/>
      <c r="R274" s="67"/>
      <c r="S274" s="220"/>
      <c r="T274" s="385"/>
      <c r="U274" s="232"/>
      <c r="V274" s="12">
        <v>207</v>
      </c>
      <c r="W274" s="69"/>
      <c r="X274" s="70"/>
      <c r="Y274"/>
      <c r="Z274"/>
      <c r="AA274"/>
      <c r="AB274"/>
      <c r="AC274"/>
      <c r="AD274"/>
      <c r="AE274"/>
      <c r="AF274"/>
      <c r="AG274"/>
      <c r="AH274"/>
      <c r="AI274"/>
      <c r="AJ274"/>
      <c r="AK274"/>
      <c r="AL274"/>
      <c r="AM274" s="220"/>
      <c r="AN274" s="417"/>
      <c r="AP274" s="12">
        <v>207</v>
      </c>
      <c r="AQ274" s="69">
        <v>18.35285</v>
      </c>
      <c r="AR274" s="70">
        <v>6.073836</v>
      </c>
      <c r="AS274" s="432"/>
      <c r="AT274" s="574">
        <f t="shared" si="1"/>
        <v>3.5993000000000386E-2</v>
      </c>
      <c r="AU274" s="67"/>
      <c r="AV274" s="8"/>
      <c r="AW274" s="8"/>
      <c r="AX274" s="8"/>
      <c r="AY274" s="8"/>
      <c r="AZ274" s="8"/>
      <c r="BA274" s="8"/>
      <c r="BB274" s="8"/>
      <c r="BC274" s="8"/>
      <c r="BD274" s="8"/>
      <c r="BE274" s="8"/>
      <c r="BF274" s="8"/>
      <c r="BG274" s="8"/>
      <c r="BH274" s="8"/>
      <c r="BJ274" s="273"/>
      <c r="BK274" s="385"/>
      <c r="BM274" s="12">
        <v>207</v>
      </c>
      <c r="BN274" s="69">
        <v>21.820589999999999</v>
      </c>
      <c r="BO274" s="70">
        <v>9.9358789999999999</v>
      </c>
      <c r="CD274" s="273"/>
      <c r="CE274" s="385"/>
      <c r="CG274" s="12">
        <v>207</v>
      </c>
      <c r="CH274" s="69">
        <v>23.790230000000001</v>
      </c>
      <c r="CI274" s="70">
        <v>7.8818700000000002</v>
      </c>
      <c r="CX274" s="273"/>
      <c r="CY274" s="385"/>
      <c r="CZ274" s="232"/>
      <c r="DA274" s="12">
        <v>207</v>
      </c>
      <c r="DB274" s="69">
        <v>14.156739999999999</v>
      </c>
      <c r="DC274" s="70">
        <v>8.5661020000000008</v>
      </c>
      <c r="DR274" s="273"/>
      <c r="DS274" s="385"/>
      <c r="DT274" s="232"/>
      <c r="DU274" s="12">
        <v>207</v>
      </c>
      <c r="DV274" s="69">
        <v>4.1202189999999996</v>
      </c>
      <c r="DW274" s="70">
        <v>7.1087920000000002</v>
      </c>
      <c r="EL274" s="273"/>
      <c r="EM274" s="385"/>
      <c r="EN274" s="232"/>
      <c r="EO274" s="12">
        <v>207</v>
      </c>
      <c r="EP274" s="69">
        <v>18.35285</v>
      </c>
      <c r="EQ274" s="70">
        <v>6.073836</v>
      </c>
      <c r="FF274" s="273"/>
      <c r="FG274" s="385"/>
      <c r="FH274" s="232"/>
      <c r="FI274" s="12">
        <v>207</v>
      </c>
      <c r="FJ274" s="69">
        <v>19.527729999999998</v>
      </c>
      <c r="FK274" s="70">
        <v>11.683999999999999</v>
      </c>
      <c r="FZ274" s="273"/>
      <c r="GA274" s="385"/>
      <c r="GB274" s="232"/>
      <c r="GC274" s="12">
        <v>207</v>
      </c>
      <c r="GD274" s="69">
        <v>25.614709999999999</v>
      </c>
      <c r="GE274" s="70">
        <v>11.87796</v>
      </c>
      <c r="GT274" s="273"/>
      <c r="GU274" s="385"/>
      <c r="GV274" s="232"/>
      <c r="GW274" s="12">
        <v>207</v>
      </c>
      <c r="GX274" s="69">
        <v>15.353540000000001</v>
      </c>
      <c r="GY274" s="70">
        <v>4.727735</v>
      </c>
      <c r="HN274" s="273"/>
      <c r="HO274" s="385"/>
      <c r="HP274" s="232"/>
      <c r="HQ274" s="12">
        <v>207</v>
      </c>
      <c r="HR274" s="69">
        <v>25.72702</v>
      </c>
      <c r="HS274" s="70">
        <v>6.4057269999999997</v>
      </c>
      <c r="IH274" s="273"/>
      <c r="II274" s="385"/>
      <c r="IJ274" s="232"/>
      <c r="IK274" s="12">
        <v>207</v>
      </c>
      <c r="IL274" s="69">
        <v>6.691821</v>
      </c>
      <c r="IM274" s="70">
        <v>8.3090060000000001</v>
      </c>
      <c r="JB274" s="273"/>
      <c r="JC274" s="385"/>
      <c r="JD274" s="232"/>
      <c r="JE274" s="12">
        <v>207</v>
      </c>
      <c r="JF274" s="69"/>
      <c r="JG274" s="70"/>
      <c r="JV274" s="273"/>
      <c r="JW274" s="385"/>
      <c r="JX274" s="232"/>
      <c r="JY274" s="12">
        <v>207</v>
      </c>
      <c r="JZ274" s="69"/>
      <c r="KA274" s="70"/>
      <c r="KP274" s="273"/>
      <c r="KQ274" s="385"/>
      <c r="KR274" s="232"/>
      <c r="KS274" s="12">
        <v>207</v>
      </c>
      <c r="KT274" s="69"/>
      <c r="KU274" s="70"/>
      <c r="LJ274" s="273"/>
      <c r="LK274" s="385"/>
      <c r="LL274" s="232"/>
      <c r="LM274" s="12">
        <v>207</v>
      </c>
      <c r="LN274" s="69"/>
      <c r="LO274" s="70"/>
      <c r="MD274" s="273"/>
    </row>
    <row r="275" spans="2:342" ht="12.75" customHeight="1" x14ac:dyDescent="0.2">
      <c r="B275" s="12">
        <v>208</v>
      </c>
      <c r="C275" s="69">
        <v>6.7586430000000002</v>
      </c>
      <c r="D275" s="70">
        <v>24.147960000000001</v>
      </c>
      <c r="E275" s="432"/>
      <c r="F275" s="72">
        <f t="shared" si="0"/>
        <v>0.29983999999999966</v>
      </c>
      <c r="G275" s="67"/>
      <c r="H275" s="67"/>
      <c r="I275" s="67"/>
      <c r="J275" s="67"/>
      <c r="K275" s="67"/>
      <c r="L275" s="67"/>
      <c r="M275" s="67"/>
      <c r="N275" s="67"/>
      <c r="O275" s="67"/>
      <c r="P275" s="67"/>
      <c r="Q275" s="67"/>
      <c r="R275" s="67"/>
      <c r="S275" s="220"/>
      <c r="T275" s="385"/>
      <c r="U275" s="232"/>
      <c r="V275" s="12">
        <v>208</v>
      </c>
      <c r="W275" s="69"/>
      <c r="X275" s="70"/>
      <c r="Y275"/>
      <c r="Z275"/>
      <c r="AA275"/>
      <c r="AB275"/>
      <c r="AC275"/>
      <c r="AD275"/>
      <c r="AE275"/>
      <c r="AF275"/>
      <c r="AG275"/>
      <c r="AH275"/>
      <c r="AI275"/>
      <c r="AJ275"/>
      <c r="AK275"/>
      <c r="AL275"/>
      <c r="AM275" s="220"/>
      <c r="AN275" s="417"/>
      <c r="AP275" s="12">
        <v>208</v>
      </c>
      <c r="AQ275" s="69">
        <v>18.441240000000001</v>
      </c>
      <c r="AR275" s="70">
        <v>6.1098290000000004</v>
      </c>
      <c r="AS275" s="432"/>
      <c r="AT275" s="574">
        <f t="shared" si="1"/>
        <v>3.5993000000000386E-2</v>
      </c>
      <c r="AU275" s="67"/>
      <c r="AV275" s="8"/>
      <c r="AW275" s="8"/>
      <c r="AX275" s="8"/>
      <c r="AY275" s="8"/>
      <c r="AZ275" s="8"/>
      <c r="BA275" s="8"/>
      <c r="BB275" s="8"/>
      <c r="BC275" s="8"/>
      <c r="BD275" s="8"/>
      <c r="BE275" s="8"/>
      <c r="BF275" s="8"/>
      <c r="BG275" s="8"/>
      <c r="BH275" s="8"/>
      <c r="BJ275" s="273"/>
      <c r="BK275" s="385"/>
      <c r="BM275" s="12">
        <v>208</v>
      </c>
      <c r="BN275" s="69">
        <v>21.720580000000002</v>
      </c>
      <c r="BO275" s="70">
        <v>9.988016</v>
      </c>
      <c r="CD275" s="273"/>
      <c r="CE275" s="385"/>
      <c r="CG275" s="12">
        <v>208</v>
      </c>
      <c r="CH275" s="69">
        <v>23.89565</v>
      </c>
      <c r="CI275" s="70">
        <v>7.9639620000000004</v>
      </c>
      <c r="CX275" s="273"/>
      <c r="CY275" s="385"/>
      <c r="CZ275" s="232"/>
      <c r="DA275" s="12">
        <v>208</v>
      </c>
      <c r="DB275" s="69">
        <v>14.231170000000001</v>
      </c>
      <c r="DC275" s="70">
        <v>8.6159060000000007</v>
      </c>
      <c r="DR275" s="273"/>
      <c r="DS275" s="385"/>
      <c r="DT275" s="232"/>
      <c r="DU275" s="12">
        <v>208</v>
      </c>
      <c r="DV275" s="69">
        <v>1.203109</v>
      </c>
      <c r="DW275" s="70">
        <v>7.1233810000000002</v>
      </c>
      <c r="EL275" s="273"/>
      <c r="EM275" s="385"/>
      <c r="EN275" s="232"/>
      <c r="EO275" s="12">
        <v>208</v>
      </c>
      <c r="EP275" s="69">
        <v>18.441240000000001</v>
      </c>
      <c r="EQ275" s="70">
        <v>6.1098290000000004</v>
      </c>
      <c r="FF275" s="273"/>
      <c r="FG275" s="385"/>
      <c r="FH275" s="232"/>
      <c r="FI275" s="12">
        <v>208</v>
      </c>
      <c r="FJ275" s="69">
        <v>19.628150000000002</v>
      </c>
      <c r="FK275" s="70">
        <v>11.740030000000001</v>
      </c>
      <c r="FZ275" s="273"/>
      <c r="GA275" s="385"/>
      <c r="GB275" s="232"/>
      <c r="GC275" s="12">
        <v>208</v>
      </c>
      <c r="GD275" s="69">
        <v>25.680070000000001</v>
      </c>
      <c r="GE275" s="70">
        <v>11.977930000000001</v>
      </c>
      <c r="GT275" s="273"/>
      <c r="GU275" s="385"/>
      <c r="GV275" s="232"/>
      <c r="GW275" s="12">
        <v>208</v>
      </c>
      <c r="GX275" s="69">
        <v>15.446440000000001</v>
      </c>
      <c r="GY275" s="70">
        <v>4.757809</v>
      </c>
      <c r="HN275" s="273"/>
      <c r="HO275" s="385"/>
      <c r="HP275" s="232"/>
      <c r="HQ275" s="12">
        <v>208</v>
      </c>
      <c r="HR275" s="69">
        <v>25.82836</v>
      </c>
      <c r="HS275" s="70">
        <v>6.4297029999999999</v>
      </c>
      <c r="IH275" s="273"/>
      <c r="II275" s="385"/>
      <c r="IJ275" s="232"/>
      <c r="IK275" s="12">
        <v>208</v>
      </c>
      <c r="IL275" s="69">
        <v>3.7066880000000002</v>
      </c>
      <c r="IM275" s="70">
        <v>8.3194099999999995</v>
      </c>
      <c r="JB275" s="273"/>
      <c r="JC275" s="385"/>
      <c r="JD275" s="232"/>
      <c r="JE275" s="12">
        <v>208</v>
      </c>
      <c r="JF275" s="69"/>
      <c r="JG275" s="70"/>
      <c r="JV275" s="273"/>
      <c r="JW275" s="385"/>
      <c r="JX275" s="232"/>
      <c r="JY275" s="12">
        <v>208</v>
      </c>
      <c r="JZ275" s="69"/>
      <c r="KA275" s="70"/>
      <c r="KP275" s="273"/>
      <c r="KQ275" s="385"/>
      <c r="KR275" s="232"/>
      <c r="KS275" s="12">
        <v>208</v>
      </c>
      <c r="KT275" s="69"/>
      <c r="KU275" s="70"/>
      <c r="LJ275" s="273"/>
      <c r="LK275" s="385"/>
      <c r="LL275" s="232"/>
      <c r="LM275" s="12">
        <v>208</v>
      </c>
      <c r="LN275" s="69"/>
      <c r="LO275" s="70"/>
      <c r="MD275" s="273"/>
    </row>
    <row r="276" spans="2:342" ht="12.75" customHeight="1" x14ac:dyDescent="0.2">
      <c r="B276" s="12">
        <v>209</v>
      </c>
      <c r="C276" s="69">
        <v>6.7666059999999995</v>
      </c>
      <c r="D276" s="70">
        <v>24.447929999999999</v>
      </c>
      <c r="E276" s="432"/>
      <c r="F276" s="72">
        <f t="shared" si="0"/>
        <v>0.29996999999999829</v>
      </c>
      <c r="G276" s="67"/>
      <c r="H276" s="67"/>
      <c r="I276" s="67"/>
      <c r="J276" s="67"/>
      <c r="K276" s="67"/>
      <c r="L276" s="67"/>
      <c r="M276" s="67"/>
      <c r="N276" s="67"/>
      <c r="O276" s="67"/>
      <c r="P276" s="67"/>
      <c r="Q276" s="67"/>
      <c r="R276" s="67"/>
      <c r="S276" s="220"/>
      <c r="T276" s="385"/>
      <c r="U276" s="232"/>
      <c r="V276" s="12">
        <v>209</v>
      </c>
      <c r="W276" s="69"/>
      <c r="X276" s="70"/>
      <c r="Y276"/>
      <c r="Z276"/>
      <c r="AA276"/>
      <c r="AB276"/>
      <c r="AC276"/>
      <c r="AD276"/>
      <c r="AE276"/>
      <c r="AF276"/>
      <c r="AG276"/>
      <c r="AH276"/>
      <c r="AI276"/>
      <c r="AJ276"/>
      <c r="AK276"/>
      <c r="AL276"/>
      <c r="AM276" s="220"/>
      <c r="AN276" s="417"/>
      <c r="AP276" s="12">
        <v>209</v>
      </c>
      <c r="AQ276" s="69">
        <v>18.5276</v>
      </c>
      <c r="AR276" s="70">
        <v>6.145823</v>
      </c>
      <c r="AS276" s="432"/>
      <c r="AT276" s="574">
        <f t="shared" si="1"/>
        <v>3.5993999999999637E-2</v>
      </c>
      <c r="AU276" s="67"/>
      <c r="AV276" s="8"/>
      <c r="AW276" s="8"/>
      <c r="AX276" s="8"/>
      <c r="AY276" s="8"/>
      <c r="AZ276" s="8"/>
      <c r="BA276" s="8"/>
      <c r="BB276" s="8"/>
      <c r="BC276" s="8"/>
      <c r="BD276" s="8"/>
      <c r="BE276" s="8"/>
      <c r="BF276" s="8"/>
      <c r="BG276" s="8"/>
      <c r="BH276" s="8"/>
      <c r="BJ276" s="273"/>
      <c r="BK276" s="385"/>
      <c r="BM276" s="12">
        <v>209</v>
      </c>
      <c r="BN276" s="69">
        <v>21.611709999999999</v>
      </c>
      <c r="BO276" s="70">
        <v>10.02796</v>
      </c>
      <c r="CD276" s="273"/>
      <c r="CE276" s="385"/>
      <c r="CG276" s="12">
        <v>209</v>
      </c>
      <c r="CH276" s="69">
        <v>24.009550000000001</v>
      </c>
      <c r="CI276" s="70">
        <v>8.0579509999999992</v>
      </c>
      <c r="CX276" s="273"/>
      <c r="CY276" s="385"/>
      <c r="CZ276" s="232"/>
      <c r="DA276" s="12">
        <v>209</v>
      </c>
      <c r="DB276" s="69">
        <v>14.30517</v>
      </c>
      <c r="DC276" s="70">
        <v>8.6659500000000005</v>
      </c>
      <c r="DR276" s="273"/>
      <c r="DS276" s="385"/>
      <c r="DT276" s="232"/>
      <c r="DU276" s="12">
        <v>209</v>
      </c>
      <c r="DV276" s="69">
        <v>0.48565190000000003</v>
      </c>
      <c r="DW276" s="70">
        <v>7.1376710000000001</v>
      </c>
      <c r="EL276" s="273"/>
      <c r="EM276" s="385"/>
      <c r="EN276" s="232"/>
      <c r="EO276" s="12">
        <v>209</v>
      </c>
      <c r="EP276" s="69">
        <v>18.5276</v>
      </c>
      <c r="EQ276" s="70">
        <v>6.145823</v>
      </c>
      <c r="FF276" s="273"/>
      <c r="FG276" s="385"/>
      <c r="FH276" s="232"/>
      <c r="FI276" s="12">
        <v>209</v>
      </c>
      <c r="FJ276" s="69">
        <v>19.72739</v>
      </c>
      <c r="FK276" s="70">
        <v>11.79599</v>
      </c>
      <c r="FZ276" s="273"/>
      <c r="GA276" s="385"/>
      <c r="GB276" s="232"/>
      <c r="GC276" s="12">
        <v>209</v>
      </c>
      <c r="GD276" s="69">
        <v>25.75421</v>
      </c>
      <c r="GE276" s="70">
        <v>12.0779</v>
      </c>
      <c r="GT276" s="273"/>
      <c r="GU276" s="385"/>
      <c r="GV276" s="232"/>
      <c r="GW276" s="12">
        <v>209</v>
      </c>
      <c r="GX276" s="69">
        <v>15.53819</v>
      </c>
      <c r="GY276" s="70">
        <v>4.7878230000000004</v>
      </c>
      <c r="HN276" s="273"/>
      <c r="HO276" s="385"/>
      <c r="HP276" s="232"/>
      <c r="HQ276" s="12">
        <v>209</v>
      </c>
      <c r="HR276" s="69">
        <v>25.926389999999998</v>
      </c>
      <c r="HS276" s="70">
        <v>6.4537380000000004</v>
      </c>
      <c r="IH276" s="273"/>
      <c r="II276" s="385"/>
      <c r="IJ276" s="232"/>
      <c r="IK276" s="12">
        <v>209</v>
      </c>
      <c r="IL276" s="69">
        <v>1.64896</v>
      </c>
      <c r="IM276" s="70">
        <v>8.3297539999999994</v>
      </c>
      <c r="JB276" s="273"/>
      <c r="JC276" s="385"/>
      <c r="JD276" s="232"/>
      <c r="JE276" s="12">
        <v>209</v>
      </c>
      <c r="JF276" s="69"/>
      <c r="JG276" s="70"/>
      <c r="JV276" s="273"/>
      <c r="JW276" s="385"/>
      <c r="JX276" s="232"/>
      <c r="JY276" s="12">
        <v>209</v>
      </c>
      <c r="JZ276" s="69"/>
      <c r="KA276" s="70"/>
      <c r="KP276" s="273"/>
      <c r="KQ276" s="385"/>
      <c r="KR276" s="232"/>
      <c r="KS276" s="12">
        <v>209</v>
      </c>
      <c r="KT276" s="69"/>
      <c r="KU276" s="70"/>
      <c r="LJ276" s="273"/>
      <c r="LK276" s="385"/>
      <c r="LL276" s="232"/>
      <c r="LM276" s="12">
        <v>209</v>
      </c>
      <c r="LN276" s="69"/>
      <c r="LO276" s="70"/>
      <c r="MD276" s="273"/>
    </row>
    <row r="277" spans="2:342" ht="12.75" customHeight="1" x14ac:dyDescent="0.2">
      <c r="B277" s="12">
        <v>210</v>
      </c>
      <c r="C277" s="69">
        <v>6.7748390000000001</v>
      </c>
      <c r="D277" s="70">
        <v>24.748010000000001</v>
      </c>
      <c r="E277" s="432"/>
      <c r="F277" s="72">
        <f t="shared" si="0"/>
        <v>0.30008000000000123</v>
      </c>
      <c r="G277" s="67"/>
      <c r="H277" s="67"/>
      <c r="I277" s="67"/>
      <c r="J277" s="67"/>
      <c r="K277" s="67"/>
      <c r="L277" s="67"/>
      <c r="M277" s="67"/>
      <c r="N277" s="67"/>
      <c r="O277" s="67"/>
      <c r="P277" s="67"/>
      <c r="Q277" s="67"/>
      <c r="R277" s="67"/>
      <c r="S277" s="220"/>
      <c r="T277" s="385"/>
      <c r="U277" s="232"/>
      <c r="V277" s="12">
        <v>210</v>
      </c>
      <c r="W277" s="69"/>
      <c r="X277" s="70"/>
      <c r="Y277"/>
      <c r="Z277"/>
      <c r="AA277"/>
      <c r="AB277"/>
      <c r="AC277"/>
      <c r="AD277"/>
      <c r="AE277"/>
      <c r="AF277"/>
      <c r="AG277"/>
      <c r="AH277"/>
      <c r="AI277"/>
      <c r="AJ277"/>
      <c r="AK277"/>
      <c r="AL277"/>
      <c r="AM277" s="220"/>
      <c r="AN277" s="417"/>
      <c r="AP277" s="12">
        <v>210</v>
      </c>
      <c r="AQ277" s="69">
        <v>18.61318</v>
      </c>
      <c r="AR277" s="70">
        <v>6.1818160000000004</v>
      </c>
      <c r="AS277" s="432"/>
      <c r="AT277" s="574">
        <f t="shared" si="1"/>
        <v>3.5993000000000386E-2</v>
      </c>
      <c r="AU277" s="67"/>
      <c r="AV277" s="8"/>
      <c r="AW277" s="8"/>
      <c r="AX277" s="8"/>
      <c r="AY277" s="8"/>
      <c r="AZ277" s="8"/>
      <c r="BA277" s="8"/>
      <c r="BB277" s="8"/>
      <c r="BC277" s="8"/>
      <c r="BD277" s="8"/>
      <c r="BE277" s="8"/>
      <c r="BF277" s="8"/>
      <c r="BG277" s="8"/>
      <c r="BH277" s="8"/>
      <c r="BJ277" s="273"/>
      <c r="BK277" s="385"/>
      <c r="BM277" s="12">
        <v>210</v>
      </c>
      <c r="BN277" s="69">
        <v>21.512509999999999</v>
      </c>
      <c r="BO277" s="70">
        <v>10.055999999999999</v>
      </c>
      <c r="CD277" s="273"/>
      <c r="CE277" s="385"/>
      <c r="CG277" s="12">
        <v>210</v>
      </c>
      <c r="CH277" s="69">
        <v>24.11544</v>
      </c>
      <c r="CI277" s="70">
        <v>8.153912</v>
      </c>
      <c r="CX277" s="273"/>
      <c r="CY277" s="385"/>
      <c r="CZ277" s="232"/>
      <c r="DA277" s="12">
        <v>210</v>
      </c>
      <c r="DB277" s="69">
        <v>14.379049999999999</v>
      </c>
      <c r="DC277" s="70">
        <v>8.7159340000000007</v>
      </c>
      <c r="DR277" s="273"/>
      <c r="DS277" s="385"/>
      <c r="DT277" s="232"/>
      <c r="DU277" s="12">
        <v>210</v>
      </c>
      <c r="DV277" s="69">
        <v>0.78121189999999996</v>
      </c>
      <c r="DW277" s="70">
        <v>7.1537540000000002</v>
      </c>
      <c r="EL277" s="273"/>
      <c r="EM277" s="385"/>
      <c r="EN277" s="232"/>
      <c r="EO277" s="12">
        <v>210</v>
      </c>
      <c r="EP277" s="69">
        <v>18.61318</v>
      </c>
      <c r="EQ277" s="70">
        <v>6.1818160000000004</v>
      </c>
      <c r="FF277" s="273"/>
      <c r="FG277" s="385"/>
      <c r="FH277" s="232"/>
      <c r="FI277" s="12">
        <v>210</v>
      </c>
      <c r="FJ277" s="69">
        <v>19.82555</v>
      </c>
      <c r="FK277" s="70">
        <v>11.852069999999999</v>
      </c>
      <c r="FZ277" s="273"/>
      <c r="GA277" s="385"/>
      <c r="GB277" s="232"/>
      <c r="GC277" s="12">
        <v>210</v>
      </c>
      <c r="GD277" s="69">
        <v>25.851659999999999</v>
      </c>
      <c r="GE277" s="70">
        <v>12.178039999999999</v>
      </c>
      <c r="GT277" s="273"/>
      <c r="GU277" s="385"/>
      <c r="GV277" s="232"/>
      <c r="GW277" s="12">
        <v>210</v>
      </c>
      <c r="GX277" s="69">
        <v>15.62993</v>
      </c>
      <c r="GY277" s="70">
        <v>4.8178380000000001</v>
      </c>
      <c r="HN277" s="273"/>
      <c r="HO277" s="385"/>
      <c r="HP277" s="232"/>
      <c r="HQ277" s="12">
        <v>210</v>
      </c>
      <c r="HR277" s="69">
        <v>26.016749999999998</v>
      </c>
      <c r="HS277" s="70">
        <v>6.4777740000000001</v>
      </c>
      <c r="IH277" s="273"/>
      <c r="II277" s="385"/>
      <c r="IJ277" s="232"/>
      <c r="IK277" s="12">
        <v>210</v>
      </c>
      <c r="IL277" s="69">
        <v>0.49867620000000001</v>
      </c>
      <c r="IM277" s="70">
        <v>8.3399180000000008</v>
      </c>
      <c r="JB277" s="273"/>
      <c r="JC277" s="385"/>
      <c r="JD277" s="232"/>
      <c r="JE277" s="12">
        <v>210</v>
      </c>
      <c r="JF277" s="69"/>
      <c r="JG277" s="70"/>
      <c r="JV277" s="273"/>
      <c r="JW277" s="385"/>
      <c r="JX277" s="232"/>
      <c r="JY277" s="12">
        <v>210</v>
      </c>
      <c r="JZ277" s="69"/>
      <c r="KA277" s="70"/>
      <c r="KP277" s="273"/>
      <c r="KQ277" s="385"/>
      <c r="KR277" s="232"/>
      <c r="KS277" s="12">
        <v>210</v>
      </c>
      <c r="KT277" s="69"/>
      <c r="KU277" s="70"/>
      <c r="LJ277" s="273"/>
      <c r="LK277" s="385"/>
      <c r="LL277" s="232"/>
      <c r="LM277" s="12">
        <v>210</v>
      </c>
      <c r="LN277" s="69"/>
      <c r="LO277" s="70"/>
      <c r="MD277" s="273"/>
    </row>
    <row r="278" spans="2:342" ht="12.75" customHeight="1" x14ac:dyDescent="0.2">
      <c r="B278" s="12">
        <v>211</v>
      </c>
      <c r="C278" s="69">
        <v>6.7829240000000004</v>
      </c>
      <c r="D278" s="70">
        <v>25.047969999999999</v>
      </c>
      <c r="E278" s="432"/>
      <c r="F278" s="72">
        <f t="shared" si="0"/>
        <v>0.29995999999999867</v>
      </c>
      <c r="G278" s="67"/>
      <c r="H278" s="67"/>
      <c r="I278" s="67"/>
      <c r="J278" s="67"/>
      <c r="K278" s="67"/>
      <c r="L278" s="67"/>
      <c r="M278" s="67"/>
      <c r="N278" s="67"/>
      <c r="O278" s="67"/>
      <c r="P278" s="67"/>
      <c r="Q278" s="67"/>
      <c r="R278" s="67"/>
      <c r="S278" s="220"/>
      <c r="T278" s="385"/>
      <c r="U278" s="232"/>
      <c r="V278" s="12">
        <v>211</v>
      </c>
      <c r="W278" s="69"/>
      <c r="X278" s="70"/>
      <c r="Y278"/>
      <c r="Z278"/>
      <c r="AA278"/>
      <c r="AB278"/>
      <c r="AC278"/>
      <c r="AD278"/>
      <c r="AE278"/>
      <c r="AF278"/>
      <c r="AG278"/>
      <c r="AH278"/>
      <c r="AI278"/>
      <c r="AJ278"/>
      <c r="AK278"/>
      <c r="AL278"/>
      <c r="AM278" s="220"/>
      <c r="AN278" s="417"/>
      <c r="AP278" s="12">
        <v>211</v>
      </c>
      <c r="AQ278" s="69">
        <v>18.69623</v>
      </c>
      <c r="AR278" s="70">
        <v>6.2178690000000003</v>
      </c>
      <c r="AS278" s="432"/>
      <c r="AT278" s="574">
        <f t="shared" si="1"/>
        <v>3.6052999999999891E-2</v>
      </c>
      <c r="AU278" s="67"/>
      <c r="AV278" s="8"/>
      <c r="AW278" s="8"/>
      <c r="AX278" s="8"/>
      <c r="AY278" s="8"/>
      <c r="AZ278" s="8"/>
      <c r="BA278" s="8"/>
      <c r="BB278" s="8"/>
      <c r="BC278" s="8"/>
      <c r="BD278" s="8"/>
      <c r="BE278" s="8"/>
      <c r="BF278" s="8"/>
      <c r="BG278" s="8"/>
      <c r="BH278" s="8"/>
      <c r="BJ278" s="273"/>
      <c r="BK278" s="385"/>
      <c r="BM278" s="12">
        <v>211</v>
      </c>
      <c r="BN278" s="69">
        <v>21.390310000000003</v>
      </c>
      <c r="BO278" s="70">
        <v>10.08404</v>
      </c>
      <c r="CD278" s="273"/>
      <c r="CE278" s="385"/>
      <c r="CG278" s="12">
        <v>211</v>
      </c>
      <c r="CH278" s="69">
        <v>24.222639999999998</v>
      </c>
      <c r="CI278" s="70">
        <v>8.2577069999999999</v>
      </c>
      <c r="CX278" s="273"/>
      <c r="CY278" s="385"/>
      <c r="CZ278" s="232"/>
      <c r="DA278" s="12">
        <v>211</v>
      </c>
      <c r="DB278" s="69">
        <v>14.45208</v>
      </c>
      <c r="DC278" s="70">
        <v>8.7659780000000005</v>
      </c>
      <c r="DR278" s="273"/>
      <c r="DS278" s="385"/>
      <c r="DT278" s="232"/>
      <c r="DU278" s="12">
        <v>211</v>
      </c>
      <c r="DV278" s="69">
        <v>1.206855</v>
      </c>
      <c r="DW278" s="70">
        <v>7.1678040000000003</v>
      </c>
      <c r="EL278" s="273"/>
      <c r="EM278" s="385"/>
      <c r="EN278" s="232"/>
      <c r="EO278" s="12">
        <v>211</v>
      </c>
      <c r="EP278" s="69">
        <v>18.69623</v>
      </c>
      <c r="EQ278" s="70">
        <v>6.2178690000000003</v>
      </c>
      <c r="FF278" s="273"/>
      <c r="FG278" s="385"/>
      <c r="FH278" s="232"/>
      <c r="FI278" s="12">
        <v>211</v>
      </c>
      <c r="FJ278" s="69">
        <v>19.923999999999999</v>
      </c>
      <c r="FK278" s="70">
        <v>11.907920000000001</v>
      </c>
      <c r="FZ278" s="273"/>
      <c r="GA278" s="385"/>
      <c r="GB278" s="232"/>
      <c r="GC278" s="12">
        <v>211</v>
      </c>
      <c r="GD278" s="69">
        <v>25.939810000000001</v>
      </c>
      <c r="GE278" s="70">
        <v>12.277889999999999</v>
      </c>
      <c r="GT278" s="273"/>
      <c r="GU278" s="385"/>
      <c r="GV278" s="232"/>
      <c r="GW278" s="12">
        <v>211</v>
      </c>
      <c r="GX278" s="69">
        <v>15.719040000000001</v>
      </c>
      <c r="GY278" s="70">
        <v>4.8478519999999996</v>
      </c>
      <c r="HN278" s="273"/>
      <c r="HO278" s="385"/>
      <c r="HP278" s="232"/>
      <c r="HQ278" s="12">
        <v>211</v>
      </c>
      <c r="HR278" s="69">
        <v>26.108330000000002</v>
      </c>
      <c r="HS278" s="70">
        <v>6.5017500000000004</v>
      </c>
      <c r="IH278" s="273"/>
      <c r="II278" s="385"/>
      <c r="IJ278" s="232"/>
      <c r="IK278" s="12">
        <v>211</v>
      </c>
      <c r="IL278" s="69">
        <v>1.720582E-2</v>
      </c>
      <c r="IM278" s="70">
        <v>8.3500230000000002</v>
      </c>
      <c r="JB278" s="273"/>
      <c r="JC278" s="385"/>
      <c r="JD278" s="232"/>
      <c r="JE278" s="12">
        <v>211</v>
      </c>
      <c r="JF278" s="69"/>
      <c r="JG278" s="70"/>
      <c r="JV278" s="273"/>
      <c r="JW278" s="385"/>
      <c r="JX278" s="232"/>
      <c r="JY278" s="12">
        <v>211</v>
      </c>
      <c r="JZ278" s="69"/>
      <c r="KA278" s="70"/>
      <c r="KP278" s="273"/>
      <c r="KQ278" s="385"/>
      <c r="KR278" s="232"/>
      <c r="KS278" s="12">
        <v>211</v>
      </c>
      <c r="KT278" s="69"/>
      <c r="KU278" s="70"/>
      <c r="LJ278" s="273"/>
      <c r="LK278" s="385"/>
      <c r="LL278" s="232"/>
      <c r="LM278" s="12">
        <v>211</v>
      </c>
      <c r="LN278" s="69"/>
      <c r="LO278" s="70"/>
      <c r="MD278" s="273"/>
    </row>
    <row r="279" spans="2:342" ht="12.75" customHeight="1" x14ac:dyDescent="0.2">
      <c r="B279" s="12">
        <v>212</v>
      </c>
      <c r="C279" s="69">
        <v>6.7905640000000007</v>
      </c>
      <c r="D279" s="70">
        <v>25.347999999999999</v>
      </c>
      <c r="E279" s="432"/>
      <c r="F279" s="72">
        <f t="shared" si="0"/>
        <v>0.30002999999999957</v>
      </c>
      <c r="G279" s="67"/>
      <c r="H279" s="67"/>
      <c r="I279" s="67"/>
      <c r="J279" s="67"/>
      <c r="K279" s="67"/>
      <c r="L279" s="67"/>
      <c r="M279" s="67"/>
      <c r="N279" s="67"/>
      <c r="O279" s="67"/>
      <c r="P279" s="67"/>
      <c r="Q279" s="67"/>
      <c r="R279" s="67"/>
      <c r="S279" s="220"/>
      <c r="T279" s="385"/>
      <c r="U279" s="232"/>
      <c r="V279" s="12">
        <v>212</v>
      </c>
      <c r="W279" s="69"/>
      <c r="X279" s="70"/>
      <c r="Y279"/>
      <c r="Z279"/>
      <c r="AA279"/>
      <c r="AB279"/>
      <c r="AC279"/>
      <c r="AD279"/>
      <c r="AE279"/>
      <c r="AF279"/>
      <c r="AG279"/>
      <c r="AH279"/>
      <c r="AI279"/>
      <c r="AJ279"/>
      <c r="AK279"/>
      <c r="AL279"/>
      <c r="AM279" s="220"/>
      <c r="AN279" s="417"/>
      <c r="AP279" s="12">
        <v>212</v>
      </c>
      <c r="AQ279" s="69">
        <v>18.775880000000001</v>
      </c>
      <c r="AR279" s="70">
        <v>6.2538619999999998</v>
      </c>
      <c r="AS279" s="432"/>
      <c r="AT279" s="574">
        <f t="shared" si="1"/>
        <v>3.5992999999999498E-2</v>
      </c>
      <c r="AU279" s="67"/>
      <c r="AV279" s="8"/>
      <c r="AW279" s="8"/>
      <c r="AX279" s="8"/>
      <c r="AY279" s="8"/>
      <c r="AZ279" s="8"/>
      <c r="BA279" s="8"/>
      <c r="BB279" s="8"/>
      <c r="BC279" s="8"/>
      <c r="BD279" s="8"/>
      <c r="BE279" s="8"/>
      <c r="BF279" s="8"/>
      <c r="BG279" s="8"/>
      <c r="BH279" s="8"/>
      <c r="BJ279" s="273"/>
      <c r="BK279" s="385"/>
      <c r="BM279" s="12">
        <v>212</v>
      </c>
      <c r="BN279" s="69">
        <v>21.254549999999998</v>
      </c>
      <c r="BO279" s="70">
        <v>10.10807</v>
      </c>
      <c r="CD279" s="273"/>
      <c r="CE279" s="385"/>
      <c r="CG279" s="12">
        <v>212</v>
      </c>
      <c r="CH279" s="69">
        <v>24.334109999999999</v>
      </c>
      <c r="CI279" s="70">
        <v>8.3718450000000004</v>
      </c>
      <c r="CX279" s="273"/>
      <c r="CY279" s="385"/>
      <c r="CZ279" s="232"/>
      <c r="DA279" s="12">
        <v>212</v>
      </c>
      <c r="DB279" s="69">
        <v>14.5236</v>
      </c>
      <c r="DC279" s="70">
        <v>8.8159620000000007</v>
      </c>
      <c r="DR279" s="273"/>
      <c r="DS279" s="385"/>
      <c r="DT279" s="232"/>
      <c r="DU279" s="12">
        <v>212</v>
      </c>
      <c r="DV279" s="69">
        <v>1.5104120000000001</v>
      </c>
      <c r="DW279" s="70">
        <v>7.1816760000000004</v>
      </c>
      <c r="EL279" s="273"/>
      <c r="EM279" s="385"/>
      <c r="EN279" s="232"/>
      <c r="EO279" s="12">
        <v>212</v>
      </c>
      <c r="EP279" s="69">
        <v>18.775880000000001</v>
      </c>
      <c r="EQ279" s="70">
        <v>6.2538619999999998</v>
      </c>
      <c r="FF279" s="273"/>
      <c r="FG279" s="385"/>
      <c r="FH279" s="232"/>
      <c r="FI279" s="12">
        <v>212</v>
      </c>
      <c r="FJ279" s="69">
        <v>20.019439999999999</v>
      </c>
      <c r="FK279" s="70">
        <v>11.963939999999999</v>
      </c>
      <c r="FZ279" s="273"/>
      <c r="GA279" s="385"/>
      <c r="GB279" s="232"/>
      <c r="GC279" s="12">
        <v>212</v>
      </c>
      <c r="GD279" s="69">
        <v>25.998150000000003</v>
      </c>
      <c r="GE279" s="70">
        <v>12.37804</v>
      </c>
      <c r="GT279" s="273"/>
      <c r="GU279" s="385"/>
      <c r="GV279" s="232"/>
      <c r="GW279" s="12">
        <v>212</v>
      </c>
      <c r="GX279" s="69">
        <v>15.80711</v>
      </c>
      <c r="GY279" s="70">
        <v>4.8778069999999998</v>
      </c>
      <c r="HN279" s="273"/>
      <c r="HO279" s="385"/>
      <c r="HP279" s="232"/>
      <c r="HQ279" s="12">
        <v>212</v>
      </c>
      <c r="HR279" s="69">
        <v>26.199960000000001</v>
      </c>
      <c r="HS279" s="70">
        <v>6.5257849999999999</v>
      </c>
      <c r="IH279" s="273"/>
      <c r="II279" s="385"/>
      <c r="IJ279" s="232"/>
      <c r="IK279" s="12">
        <v>212</v>
      </c>
      <c r="IL279" s="69">
        <v>-3.3272410000000002E-2</v>
      </c>
      <c r="IM279" s="70">
        <v>8.3640729999999994</v>
      </c>
      <c r="JB279" s="273"/>
      <c r="JC279" s="385"/>
      <c r="JD279" s="232"/>
      <c r="JE279" s="12">
        <v>212</v>
      </c>
      <c r="JF279" s="69"/>
      <c r="JG279" s="70"/>
      <c r="JV279" s="273"/>
      <c r="JW279" s="385"/>
      <c r="JX279" s="232"/>
      <c r="JY279" s="12">
        <v>212</v>
      </c>
      <c r="JZ279" s="69"/>
      <c r="KA279" s="70"/>
      <c r="KP279" s="273"/>
      <c r="KQ279" s="385"/>
      <c r="KR279" s="232"/>
      <c r="KS279" s="12">
        <v>212</v>
      </c>
      <c r="KT279" s="69"/>
      <c r="KU279" s="70"/>
      <c r="LJ279" s="273"/>
      <c r="LK279" s="385"/>
      <c r="LL279" s="232"/>
      <c r="LM279" s="12">
        <v>212</v>
      </c>
      <c r="LN279" s="69"/>
      <c r="LO279" s="70"/>
      <c r="MD279" s="273"/>
    </row>
    <row r="280" spans="2:342" ht="12.75" customHeight="1" x14ac:dyDescent="0.2">
      <c r="B280" s="12">
        <v>213</v>
      </c>
      <c r="C280" s="69">
        <v>6.801736</v>
      </c>
      <c r="D280" s="70">
        <v>25.648140000000001</v>
      </c>
      <c r="E280" s="432"/>
      <c r="F280" s="72">
        <f t="shared" si="0"/>
        <v>0.30014000000000252</v>
      </c>
      <c r="G280" s="67"/>
      <c r="H280" s="67"/>
      <c r="I280" s="67"/>
      <c r="J280" s="67"/>
      <c r="K280" s="67"/>
      <c r="L280" s="67"/>
      <c r="M280" s="67"/>
      <c r="N280" s="67"/>
      <c r="O280" s="67"/>
      <c r="P280" s="67"/>
      <c r="Q280" s="67"/>
      <c r="R280" s="67"/>
      <c r="S280" s="220"/>
      <c r="T280" s="385"/>
      <c r="U280" s="232"/>
      <c r="V280" s="12">
        <v>213</v>
      </c>
      <c r="W280" s="69"/>
      <c r="X280" s="70"/>
      <c r="Y280"/>
      <c r="Z280"/>
      <c r="AA280"/>
      <c r="AB280"/>
      <c r="AC280"/>
      <c r="AD280"/>
      <c r="AE280"/>
      <c r="AF280"/>
      <c r="AG280"/>
      <c r="AH280"/>
      <c r="AI280"/>
      <c r="AJ280"/>
      <c r="AK280"/>
      <c r="AL280"/>
      <c r="AM280" s="220"/>
      <c r="AN280" s="417"/>
      <c r="AP280" s="12">
        <v>213</v>
      </c>
      <c r="AQ280" s="69">
        <v>18.855160000000001</v>
      </c>
      <c r="AR280" s="70">
        <v>6.2898550000000002</v>
      </c>
      <c r="AS280" s="432"/>
      <c r="AT280" s="574">
        <f t="shared" si="1"/>
        <v>3.5993000000000386E-2</v>
      </c>
      <c r="AU280" s="67"/>
      <c r="AV280" s="8"/>
      <c r="AW280" s="8"/>
      <c r="AX280" s="8"/>
      <c r="AY280" s="8"/>
      <c r="AZ280" s="8"/>
      <c r="BA280" s="8"/>
      <c r="BB280" s="8"/>
      <c r="BC280" s="8"/>
      <c r="BD280" s="8"/>
      <c r="BE280" s="8"/>
      <c r="BF280" s="8"/>
      <c r="BG280" s="8"/>
      <c r="BH280" s="8"/>
      <c r="BJ280" s="273"/>
      <c r="BK280" s="385"/>
      <c r="BM280" s="12">
        <v>213</v>
      </c>
      <c r="BN280" s="69">
        <v>21.153869999999998</v>
      </c>
      <c r="BO280" s="70">
        <v>10.122059999999999</v>
      </c>
      <c r="CD280" s="273"/>
      <c r="CE280" s="385"/>
      <c r="CG280" s="12">
        <v>213</v>
      </c>
      <c r="CH280" s="69">
        <v>24.43909</v>
      </c>
      <c r="CI280" s="70">
        <v>8.4878970000000002</v>
      </c>
      <c r="CX280" s="273"/>
      <c r="CY280" s="385"/>
      <c r="CZ280" s="232"/>
      <c r="DA280" s="12">
        <v>213</v>
      </c>
      <c r="DB280" s="69">
        <v>14.594700000000001</v>
      </c>
      <c r="DC280" s="70">
        <v>8.8659459999999992</v>
      </c>
      <c r="DR280" s="273"/>
      <c r="DS280" s="385"/>
      <c r="DT280" s="232"/>
      <c r="DU280" s="12">
        <v>213</v>
      </c>
      <c r="DV280" s="69">
        <v>1.6706449999999999</v>
      </c>
      <c r="DW280" s="70">
        <v>7.1956069999999999</v>
      </c>
      <c r="EL280" s="273"/>
      <c r="EM280" s="385"/>
      <c r="EN280" s="232"/>
      <c r="EO280" s="12">
        <v>213</v>
      </c>
      <c r="EP280" s="69">
        <v>18.855160000000001</v>
      </c>
      <c r="EQ280" s="70">
        <v>6.2898550000000002</v>
      </c>
      <c r="FF280" s="273"/>
      <c r="FG280" s="385"/>
      <c r="FH280" s="232"/>
      <c r="FI280" s="12">
        <v>213</v>
      </c>
      <c r="FJ280" s="69">
        <v>20.115470000000002</v>
      </c>
      <c r="FK280" s="70">
        <v>12.02008</v>
      </c>
      <c r="FZ280" s="273"/>
      <c r="GA280" s="385"/>
      <c r="GB280" s="232"/>
      <c r="GC280" s="12">
        <v>213</v>
      </c>
      <c r="GD280" s="69">
        <v>25.967839999999999</v>
      </c>
      <c r="GE280" s="70">
        <v>12.47795</v>
      </c>
      <c r="GT280" s="273"/>
      <c r="GU280" s="385"/>
      <c r="GV280" s="232"/>
      <c r="GW280" s="12">
        <v>213</v>
      </c>
      <c r="GX280" s="69">
        <v>15.89377</v>
      </c>
      <c r="GY280" s="70">
        <v>4.9078809999999997</v>
      </c>
      <c r="HN280" s="273"/>
      <c r="HO280" s="385"/>
      <c r="HP280" s="232"/>
      <c r="HQ280" s="12">
        <v>213</v>
      </c>
      <c r="HR280" s="69">
        <v>26.289090000000002</v>
      </c>
      <c r="HS280" s="70">
        <v>6.5498200000000004</v>
      </c>
      <c r="IH280" s="273"/>
      <c r="II280" s="385"/>
      <c r="IJ280" s="232"/>
      <c r="IK280" s="12">
        <v>213</v>
      </c>
      <c r="IL280" s="69">
        <v>0.1082249</v>
      </c>
      <c r="IM280" s="70">
        <v>8.3740570000000005</v>
      </c>
      <c r="JB280" s="273"/>
      <c r="JC280" s="385"/>
      <c r="JD280" s="232"/>
      <c r="JE280" s="12">
        <v>213</v>
      </c>
      <c r="JF280" s="69"/>
      <c r="JG280" s="70"/>
      <c r="JV280" s="273"/>
      <c r="JW280" s="385"/>
      <c r="JX280" s="232"/>
      <c r="JY280" s="12">
        <v>213</v>
      </c>
      <c r="JZ280" s="69"/>
      <c r="KA280" s="70"/>
      <c r="KP280" s="273"/>
      <c r="KQ280" s="385"/>
      <c r="KR280" s="232"/>
      <c r="KS280" s="12">
        <v>213</v>
      </c>
      <c r="KT280" s="69"/>
      <c r="KU280" s="70"/>
      <c r="LJ280" s="273"/>
      <c r="LK280" s="385"/>
      <c r="LL280" s="232"/>
      <c r="LM280" s="12">
        <v>213</v>
      </c>
      <c r="LN280" s="69"/>
      <c r="LO280" s="70"/>
      <c r="MD280" s="273"/>
    </row>
    <row r="281" spans="2:342" ht="12.75" customHeight="1" x14ac:dyDescent="0.2">
      <c r="B281" s="12">
        <v>214</v>
      </c>
      <c r="C281" s="69">
        <v>6.8105349999999998</v>
      </c>
      <c r="D281" s="70">
        <v>25.948049999999999</v>
      </c>
      <c r="E281" s="432"/>
      <c r="F281" s="72">
        <f t="shared" si="0"/>
        <v>0.29990999999999701</v>
      </c>
      <c r="G281" s="67"/>
      <c r="H281" s="67"/>
      <c r="I281" s="67"/>
      <c r="J281" s="67"/>
      <c r="K281" s="67"/>
      <c r="L281" s="67"/>
      <c r="M281" s="67"/>
      <c r="N281" s="67"/>
      <c r="O281" s="67"/>
      <c r="P281" s="67"/>
      <c r="Q281" s="67"/>
      <c r="R281" s="67"/>
      <c r="S281" s="220"/>
      <c r="T281" s="385"/>
      <c r="U281" s="232"/>
      <c r="V281" s="12">
        <v>214</v>
      </c>
      <c r="W281" s="69"/>
      <c r="X281" s="70"/>
      <c r="Y281"/>
      <c r="Z281"/>
      <c r="AA281"/>
      <c r="AB281"/>
      <c r="AC281"/>
      <c r="AD281"/>
      <c r="AE281"/>
      <c r="AF281"/>
      <c r="AG281"/>
      <c r="AH281"/>
      <c r="AI281"/>
      <c r="AJ281"/>
      <c r="AK281"/>
      <c r="AL281"/>
      <c r="AM281" s="220"/>
      <c r="AN281" s="417"/>
      <c r="AP281" s="12">
        <v>214</v>
      </c>
      <c r="AQ281" s="69">
        <v>18.933029999999999</v>
      </c>
      <c r="AR281" s="70">
        <v>6.3259080000000001</v>
      </c>
      <c r="AS281" s="432"/>
      <c r="AT281" s="574">
        <f t="shared" si="1"/>
        <v>3.6052999999999891E-2</v>
      </c>
      <c r="AU281" s="67"/>
      <c r="AV281" s="8"/>
      <c r="AW281" s="8"/>
      <c r="AX281" s="8"/>
      <c r="AY281" s="8"/>
      <c r="AZ281" s="8"/>
      <c r="BA281" s="8"/>
      <c r="BB281" s="8"/>
      <c r="BC281" s="8"/>
      <c r="BD281" s="8"/>
      <c r="BE281" s="8"/>
      <c r="BF281" s="8"/>
      <c r="BG281" s="8"/>
      <c r="BH281" s="8"/>
      <c r="BJ281" s="273"/>
      <c r="BK281" s="385"/>
      <c r="BM281" s="12">
        <v>214</v>
      </c>
      <c r="BN281" s="69">
        <v>21.032880000000002</v>
      </c>
      <c r="BO281" s="70">
        <v>10.13611</v>
      </c>
      <c r="CD281" s="273"/>
      <c r="CE281" s="385"/>
      <c r="CG281" s="12">
        <v>214</v>
      </c>
      <c r="CH281" s="69">
        <v>24.548590000000001</v>
      </c>
      <c r="CI281" s="70">
        <v>8.6159060000000007</v>
      </c>
      <c r="CX281" s="273"/>
      <c r="CY281" s="385"/>
      <c r="CZ281" s="232"/>
      <c r="DA281" s="12">
        <v>214</v>
      </c>
      <c r="DB281" s="69">
        <v>14.664899999999999</v>
      </c>
      <c r="DC281" s="70">
        <v>8.9159299999999995</v>
      </c>
      <c r="DR281" s="273"/>
      <c r="DS281" s="385"/>
      <c r="DT281" s="232"/>
      <c r="DU281" s="12">
        <v>214</v>
      </c>
      <c r="DV281" s="69">
        <v>1.784877</v>
      </c>
      <c r="DW281" s="70">
        <v>7.2291480000000004</v>
      </c>
      <c r="EL281" s="273"/>
      <c r="EM281" s="385"/>
      <c r="EN281" s="232"/>
      <c r="EO281" s="12">
        <v>214</v>
      </c>
      <c r="EP281" s="69">
        <v>18.933029999999999</v>
      </c>
      <c r="EQ281" s="70">
        <v>6.3259080000000001</v>
      </c>
      <c r="FF281" s="273"/>
      <c r="FG281" s="385"/>
      <c r="FH281" s="232"/>
      <c r="FI281" s="12">
        <v>214</v>
      </c>
      <c r="FJ281" s="69">
        <v>20.210470000000001</v>
      </c>
      <c r="FK281" s="70">
        <v>12.075979999999999</v>
      </c>
      <c r="FZ281" s="273"/>
      <c r="GA281" s="385"/>
      <c r="GB281" s="232"/>
      <c r="GC281" s="12">
        <v>214</v>
      </c>
      <c r="GD281" s="69">
        <v>25.941779999999998</v>
      </c>
      <c r="GE281" s="70">
        <v>12.57798</v>
      </c>
      <c r="GT281" s="273"/>
      <c r="GU281" s="385"/>
      <c r="GV281" s="232"/>
      <c r="GW281" s="12">
        <v>214</v>
      </c>
      <c r="GX281" s="69">
        <v>15.98002</v>
      </c>
      <c r="GY281" s="70">
        <v>4.9379549999999997</v>
      </c>
      <c r="HN281" s="273"/>
      <c r="HO281" s="385"/>
      <c r="HP281" s="232"/>
      <c r="HQ281" s="12">
        <v>214</v>
      </c>
      <c r="HR281" s="69">
        <v>26.377569999999999</v>
      </c>
      <c r="HS281" s="70">
        <v>6.5758289999999997</v>
      </c>
      <c r="IH281" s="273"/>
      <c r="II281" s="385"/>
      <c r="IJ281" s="232"/>
      <c r="IK281" s="12">
        <v>214</v>
      </c>
      <c r="IL281" s="69">
        <v>0.26876679999999997</v>
      </c>
      <c r="IM281" s="70">
        <v>8.3841029999999996</v>
      </c>
      <c r="JB281" s="273"/>
      <c r="JC281" s="385"/>
      <c r="JD281" s="232"/>
      <c r="JE281" s="12">
        <v>214</v>
      </c>
      <c r="JF281" s="69"/>
      <c r="JG281" s="70"/>
      <c r="JV281" s="273"/>
      <c r="JW281" s="385"/>
      <c r="JX281" s="232"/>
      <c r="JY281" s="12">
        <v>214</v>
      </c>
      <c r="JZ281" s="69"/>
      <c r="KA281" s="70"/>
      <c r="KP281" s="273"/>
      <c r="KQ281" s="385"/>
      <c r="KR281" s="232"/>
      <c r="KS281" s="12">
        <v>214</v>
      </c>
      <c r="KT281" s="69"/>
      <c r="KU281" s="70"/>
      <c r="LJ281" s="273"/>
      <c r="LK281" s="385"/>
      <c r="LL281" s="232"/>
      <c r="LM281" s="12">
        <v>214</v>
      </c>
      <c r="LN281" s="69"/>
      <c r="LO281" s="70"/>
      <c r="MD281" s="273"/>
    </row>
    <row r="282" spans="2:342" ht="12.75" customHeight="1" x14ac:dyDescent="0.2">
      <c r="B282" s="12">
        <v>215</v>
      </c>
      <c r="C282" s="69">
        <v>6.8195780000000008</v>
      </c>
      <c r="D282" s="70">
        <v>26.248010000000001</v>
      </c>
      <c r="E282" s="432"/>
      <c r="F282" s="72">
        <f t="shared" si="0"/>
        <v>0.29996000000000222</v>
      </c>
      <c r="G282" s="67"/>
      <c r="H282" s="67"/>
      <c r="I282" s="67"/>
      <c r="J282" s="67"/>
      <c r="K282" s="67"/>
      <c r="L282" s="67"/>
      <c r="M282" s="67"/>
      <c r="N282" s="67"/>
      <c r="O282" s="67"/>
      <c r="P282" s="67"/>
      <c r="Q282" s="67"/>
      <c r="R282" s="67"/>
      <c r="S282" s="220"/>
      <c r="T282" s="385"/>
      <c r="U282" s="232"/>
      <c r="V282" s="12">
        <v>215</v>
      </c>
      <c r="W282" s="69"/>
      <c r="X282" s="70"/>
      <c r="Y282"/>
      <c r="Z282"/>
      <c r="AA282"/>
      <c r="AB282"/>
      <c r="AC282"/>
      <c r="AD282"/>
      <c r="AE282"/>
      <c r="AF282"/>
      <c r="AG282"/>
      <c r="AH282"/>
      <c r="AI282"/>
      <c r="AJ282"/>
      <c r="AK282"/>
      <c r="AL282"/>
      <c r="AM282" s="220"/>
      <c r="AN282" s="417"/>
      <c r="AP282" s="12">
        <v>215</v>
      </c>
      <c r="AQ282" s="69">
        <v>19.009450000000001</v>
      </c>
      <c r="AR282" s="70">
        <v>6.3619019999999997</v>
      </c>
      <c r="AS282" s="432"/>
      <c r="AT282" s="574">
        <f t="shared" si="1"/>
        <v>3.5993999999999637E-2</v>
      </c>
      <c r="AU282" s="67"/>
      <c r="AV282" s="8"/>
      <c r="AW282" s="8"/>
      <c r="AX282" s="8"/>
      <c r="AY282" s="8"/>
      <c r="AZ282" s="8"/>
      <c r="BA282" s="8"/>
      <c r="BB282" s="8"/>
      <c r="BC282" s="8"/>
      <c r="BD282" s="8"/>
      <c r="BE282" s="8"/>
      <c r="BF282" s="8"/>
      <c r="BG282" s="8"/>
      <c r="BH282" s="8"/>
      <c r="BJ282" s="273"/>
      <c r="BK282" s="385"/>
      <c r="BM282" s="12">
        <v>215</v>
      </c>
      <c r="BN282" s="69">
        <v>20.891819999999999</v>
      </c>
      <c r="BO282" s="70">
        <v>10.150169999999999</v>
      </c>
      <c r="CD282" s="273"/>
      <c r="CE282" s="385"/>
      <c r="CG282" s="12">
        <v>215</v>
      </c>
      <c r="CH282" s="69">
        <v>24.656009999999998</v>
      </c>
      <c r="CI282" s="70">
        <v>8.7479209999999998</v>
      </c>
      <c r="CX282" s="273"/>
      <c r="CY282" s="385"/>
      <c r="CZ282" s="232"/>
      <c r="DA282" s="12">
        <v>215</v>
      </c>
      <c r="DB282" s="69">
        <v>14.734020000000001</v>
      </c>
      <c r="DC282" s="70">
        <v>8.9660340000000005</v>
      </c>
      <c r="DR282" s="273"/>
      <c r="DS282" s="385"/>
      <c r="DT282" s="232"/>
      <c r="DU282" s="12">
        <v>215</v>
      </c>
      <c r="DV282" s="69">
        <v>1.8939290000000002</v>
      </c>
      <c r="DW282" s="70">
        <v>7.274349</v>
      </c>
      <c r="EL282" s="273"/>
      <c r="EM282" s="385"/>
      <c r="EN282" s="232"/>
      <c r="EO282" s="12">
        <v>215</v>
      </c>
      <c r="EP282" s="69">
        <v>19.009450000000001</v>
      </c>
      <c r="EQ282" s="70">
        <v>6.3619019999999997</v>
      </c>
      <c r="FF282" s="273"/>
      <c r="FG282" s="385"/>
      <c r="FH282" s="232"/>
      <c r="FI282" s="12">
        <v>215</v>
      </c>
      <c r="FJ282" s="69">
        <v>20.304130000000001</v>
      </c>
      <c r="FK282" s="70">
        <v>12.132070000000001</v>
      </c>
      <c r="FZ282" s="273"/>
      <c r="GA282" s="385"/>
      <c r="GB282" s="232"/>
      <c r="GC282" s="12">
        <v>215</v>
      </c>
      <c r="GD282" s="69">
        <v>25.99419</v>
      </c>
      <c r="GE282" s="70">
        <v>12.677949999999999</v>
      </c>
      <c r="GT282" s="273"/>
      <c r="GU282" s="385"/>
      <c r="GV282" s="232"/>
      <c r="GW282" s="12">
        <v>215</v>
      </c>
      <c r="GX282" s="69">
        <v>16.066040000000001</v>
      </c>
      <c r="GY282" s="70">
        <v>4.9679690000000001</v>
      </c>
      <c r="HN282" s="273"/>
      <c r="HO282" s="385"/>
      <c r="HP282" s="232"/>
      <c r="HQ282" s="12">
        <v>215</v>
      </c>
      <c r="HR282" s="69">
        <v>22.218689999999999</v>
      </c>
      <c r="HS282" s="70">
        <v>6.5904170000000004</v>
      </c>
      <c r="IH282" s="273"/>
      <c r="II282" s="385"/>
      <c r="IJ282" s="232"/>
      <c r="IK282" s="12">
        <v>215</v>
      </c>
      <c r="IL282" s="69">
        <v>0.3994489</v>
      </c>
      <c r="IM282" s="70">
        <v>8.3940280000000005</v>
      </c>
      <c r="JB282" s="273"/>
      <c r="JC282" s="385"/>
      <c r="JD282" s="232"/>
      <c r="JE282" s="12">
        <v>215</v>
      </c>
      <c r="JF282" s="69"/>
      <c r="JG282" s="70"/>
      <c r="JV282" s="273"/>
      <c r="JW282" s="385"/>
      <c r="JX282" s="232"/>
      <c r="JY282" s="12">
        <v>215</v>
      </c>
      <c r="JZ282" s="69"/>
      <c r="KA282" s="70"/>
      <c r="KP282" s="273"/>
      <c r="KQ282" s="385"/>
      <c r="KR282" s="232"/>
      <c r="KS282" s="12">
        <v>215</v>
      </c>
      <c r="KT282" s="69"/>
      <c r="KU282" s="70"/>
      <c r="LJ282" s="273"/>
      <c r="LK282" s="385"/>
      <c r="LL282" s="232"/>
      <c r="LM282" s="12">
        <v>215</v>
      </c>
      <c r="LN282" s="69"/>
      <c r="LO282" s="70"/>
      <c r="MD282" s="273"/>
    </row>
    <row r="283" spans="2:342" ht="12.75" customHeight="1" x14ac:dyDescent="0.2">
      <c r="B283" s="12">
        <v>216</v>
      </c>
      <c r="C283" s="69">
        <v>6.8295620000000001</v>
      </c>
      <c r="D283" s="70">
        <v>26.547910000000002</v>
      </c>
      <c r="E283" s="432"/>
      <c r="F283" s="72">
        <f t="shared" si="0"/>
        <v>0.29990000000000094</v>
      </c>
      <c r="G283" s="67"/>
      <c r="H283" s="67"/>
      <c r="I283" s="67"/>
      <c r="J283" s="67"/>
      <c r="K283" s="67"/>
      <c r="L283" s="67"/>
      <c r="M283" s="67"/>
      <c r="N283" s="67"/>
      <c r="O283" s="67"/>
      <c r="P283" s="67"/>
      <c r="Q283" s="67"/>
      <c r="R283" s="67"/>
      <c r="S283" s="220"/>
      <c r="T283" s="385"/>
      <c r="U283" s="232"/>
      <c r="V283" s="12">
        <v>216</v>
      </c>
      <c r="W283" s="69"/>
      <c r="X283" s="70"/>
      <c r="Y283"/>
      <c r="Z283"/>
      <c r="AA283"/>
      <c r="AB283"/>
      <c r="AC283"/>
      <c r="AD283"/>
      <c r="AE283"/>
      <c r="AF283"/>
      <c r="AG283"/>
      <c r="AH283"/>
      <c r="AI283"/>
      <c r="AJ283"/>
      <c r="AK283"/>
      <c r="AL283"/>
      <c r="AM283" s="220"/>
      <c r="AN283" s="417"/>
      <c r="AP283" s="12">
        <v>216</v>
      </c>
      <c r="AQ283" s="69">
        <v>19.103580000000001</v>
      </c>
      <c r="AR283" s="70">
        <v>6.40794</v>
      </c>
      <c r="AS283" s="432"/>
      <c r="AT283" s="574">
        <f t="shared" si="1"/>
        <v>4.6038000000000245E-2</v>
      </c>
      <c r="AU283" s="67"/>
      <c r="AV283" s="8"/>
      <c r="AW283" s="8"/>
      <c r="AX283" s="8"/>
      <c r="AY283" s="8"/>
      <c r="AZ283" s="8"/>
      <c r="BA283" s="8"/>
      <c r="BB283" s="8"/>
      <c r="BC283" s="8"/>
      <c r="BD283" s="8"/>
      <c r="BE283" s="8"/>
      <c r="BF283" s="8"/>
      <c r="BG283" s="8"/>
      <c r="BH283" s="8"/>
      <c r="BJ283" s="273"/>
      <c r="BK283" s="385"/>
      <c r="BM283" s="12">
        <v>216</v>
      </c>
      <c r="BN283" s="69">
        <v>20.732330000000001</v>
      </c>
      <c r="BO283" s="70">
        <v>10.164160000000001</v>
      </c>
      <c r="CD283" s="273"/>
      <c r="CE283" s="385"/>
      <c r="CG283" s="12">
        <v>216</v>
      </c>
      <c r="CH283" s="69">
        <v>24.764150000000001</v>
      </c>
      <c r="CI283" s="70">
        <v>8.8919549999999994</v>
      </c>
      <c r="CX283" s="273"/>
      <c r="CY283" s="385"/>
      <c r="CZ283" s="232"/>
      <c r="DA283" s="12">
        <v>216</v>
      </c>
      <c r="DB283" s="69">
        <v>14.80208</v>
      </c>
      <c r="DC283" s="70">
        <v>9.0159570000000002</v>
      </c>
      <c r="DR283" s="273"/>
      <c r="DS283" s="385"/>
      <c r="DT283" s="232"/>
      <c r="DU283" s="12">
        <v>216</v>
      </c>
      <c r="DV283" s="69">
        <v>2.014246</v>
      </c>
      <c r="DW283" s="70">
        <v>7.3157839999999998</v>
      </c>
      <c r="EL283" s="273"/>
      <c r="EM283" s="385"/>
      <c r="EN283" s="232"/>
      <c r="EO283" s="12">
        <v>216</v>
      </c>
      <c r="EP283" s="69">
        <v>19.103580000000001</v>
      </c>
      <c r="EQ283" s="70">
        <v>6.40794</v>
      </c>
      <c r="FF283" s="273"/>
      <c r="FG283" s="385"/>
      <c r="FH283" s="232"/>
      <c r="FI283" s="12">
        <v>216</v>
      </c>
      <c r="FJ283" s="69">
        <v>20.396609999999999</v>
      </c>
      <c r="FK283" s="70">
        <v>12.188090000000001</v>
      </c>
      <c r="FZ283" s="273"/>
      <c r="GA283" s="385"/>
      <c r="GB283" s="232"/>
      <c r="GC283" s="12">
        <v>216</v>
      </c>
      <c r="GD283" s="69">
        <v>26.051880000000001</v>
      </c>
      <c r="GE283" s="70">
        <v>12.778029999999999</v>
      </c>
      <c r="GT283" s="273"/>
      <c r="GU283" s="385"/>
      <c r="GV283" s="232"/>
      <c r="GW283" s="12">
        <v>216</v>
      </c>
      <c r="GX283" s="69">
        <v>16.14884</v>
      </c>
      <c r="GY283" s="70">
        <v>4.9979839999999998</v>
      </c>
      <c r="HN283" s="273"/>
      <c r="HO283" s="385"/>
      <c r="HP283" s="232"/>
      <c r="HQ283" s="12">
        <v>216</v>
      </c>
      <c r="HR283" s="69">
        <v>14.00967</v>
      </c>
      <c r="HS283" s="70">
        <v>6.6035110000000001</v>
      </c>
      <c r="IH283" s="273"/>
      <c r="II283" s="385"/>
      <c r="IJ283" s="232"/>
      <c r="IK283" s="12">
        <v>216</v>
      </c>
      <c r="IL283" s="69">
        <v>0.48763049999999997</v>
      </c>
      <c r="IM283" s="70">
        <v>8.4039529999999996</v>
      </c>
      <c r="JB283" s="273"/>
      <c r="JC283" s="385"/>
      <c r="JD283" s="232"/>
      <c r="JE283" s="12">
        <v>216</v>
      </c>
      <c r="JF283" s="69"/>
      <c r="JG283" s="70"/>
      <c r="JV283" s="273"/>
      <c r="JW283" s="385"/>
      <c r="JX283" s="232"/>
      <c r="JY283" s="12">
        <v>216</v>
      </c>
      <c r="JZ283" s="69"/>
      <c r="KA283" s="70"/>
      <c r="KP283" s="273"/>
      <c r="KQ283" s="385"/>
      <c r="KR283" s="232"/>
      <c r="KS283" s="12">
        <v>216</v>
      </c>
      <c r="KT283" s="69"/>
      <c r="KU283" s="70"/>
      <c r="LJ283" s="273"/>
      <c r="LK283" s="385"/>
      <c r="LL283" s="232"/>
      <c r="LM283" s="12">
        <v>216</v>
      </c>
      <c r="LN283" s="69"/>
      <c r="LO283" s="70"/>
      <c r="MD283" s="273"/>
    </row>
    <row r="284" spans="2:342" ht="12.75" customHeight="1" x14ac:dyDescent="0.2">
      <c r="B284" s="12">
        <v>217</v>
      </c>
      <c r="C284" s="69">
        <v>6.8388019999999994</v>
      </c>
      <c r="D284" s="70">
        <v>26.847999999999999</v>
      </c>
      <c r="E284" s="432"/>
      <c r="F284" s="72">
        <f t="shared" si="0"/>
        <v>0.3000899999999973</v>
      </c>
      <c r="G284" s="67"/>
      <c r="H284" s="67"/>
      <c r="I284" s="67"/>
      <c r="J284" s="67"/>
      <c r="K284" s="67"/>
      <c r="L284" s="67"/>
      <c r="M284" s="67"/>
      <c r="N284" s="67"/>
      <c r="O284" s="67"/>
      <c r="P284" s="67"/>
      <c r="Q284" s="67"/>
      <c r="R284" s="67"/>
      <c r="S284" s="220"/>
      <c r="T284" s="385"/>
      <c r="U284" s="232"/>
      <c r="V284" s="12">
        <v>217</v>
      </c>
      <c r="W284" s="69"/>
      <c r="X284" s="70"/>
      <c r="Y284"/>
      <c r="Z284"/>
      <c r="AA284"/>
      <c r="AB284"/>
      <c r="AC284"/>
      <c r="AD284"/>
      <c r="AE284"/>
      <c r="AF284"/>
      <c r="AG284"/>
      <c r="AH284"/>
      <c r="AI284"/>
      <c r="AJ284"/>
      <c r="AK284"/>
      <c r="AL284"/>
      <c r="AM284" s="220"/>
      <c r="AN284" s="417"/>
      <c r="AP284" s="12">
        <v>217</v>
      </c>
      <c r="AQ284" s="69">
        <v>19.199729999999999</v>
      </c>
      <c r="AR284" s="70">
        <v>6.4559509999999998</v>
      </c>
      <c r="AS284" s="432"/>
      <c r="AT284" s="574">
        <f t="shared" si="1"/>
        <v>4.8010999999999804E-2</v>
      </c>
      <c r="AU284" s="67"/>
      <c r="AV284" s="8"/>
      <c r="AW284" s="8"/>
      <c r="AX284" s="8"/>
      <c r="AY284" s="8"/>
      <c r="AZ284" s="8"/>
      <c r="BA284" s="8"/>
      <c r="BB284" s="8"/>
      <c r="BC284" s="8"/>
      <c r="BD284" s="8"/>
      <c r="BE284" s="8"/>
      <c r="BF284" s="8"/>
      <c r="BG284" s="8"/>
      <c r="BH284" s="8"/>
      <c r="BJ284" s="273"/>
      <c r="BK284" s="385"/>
      <c r="BM284" s="12">
        <v>217</v>
      </c>
      <c r="BN284" s="69">
        <v>20.555220000000002</v>
      </c>
      <c r="BO284" s="70">
        <v>10.178330000000001</v>
      </c>
      <c r="CD284" s="273"/>
      <c r="CE284" s="385"/>
      <c r="CG284" s="12">
        <v>217</v>
      </c>
      <c r="CH284" s="69">
        <v>24.87021</v>
      </c>
      <c r="CI284" s="70">
        <v>9.0419660000000004</v>
      </c>
      <c r="CX284" s="273"/>
      <c r="CY284" s="385"/>
      <c r="CZ284" s="232"/>
      <c r="DA284" s="12">
        <v>217</v>
      </c>
      <c r="DB284" s="69">
        <v>14.86749</v>
      </c>
      <c r="DC284" s="70">
        <v>9.0660019999999992</v>
      </c>
      <c r="DR284" s="273"/>
      <c r="DS284" s="385"/>
      <c r="DT284" s="232"/>
      <c r="DU284" s="12">
        <v>217</v>
      </c>
      <c r="DV284" s="69">
        <v>2.1305909999999999</v>
      </c>
      <c r="DW284" s="70">
        <v>7.3573370000000002</v>
      </c>
      <c r="EL284" s="273"/>
      <c r="EM284" s="385"/>
      <c r="EN284" s="232"/>
      <c r="EO284" s="12">
        <v>217</v>
      </c>
      <c r="EP284" s="69">
        <v>19.199729999999999</v>
      </c>
      <c r="EQ284" s="70">
        <v>6.4559509999999998</v>
      </c>
      <c r="FF284" s="273"/>
      <c r="FG284" s="385"/>
      <c r="FH284" s="232"/>
      <c r="FI284" s="12">
        <v>217</v>
      </c>
      <c r="FJ284" s="69">
        <v>20.489069999999998</v>
      </c>
      <c r="FK284" s="70">
        <v>12.24405</v>
      </c>
      <c r="FZ284" s="273"/>
      <c r="GA284" s="385"/>
      <c r="GB284" s="232"/>
      <c r="GC284" s="12">
        <v>217</v>
      </c>
      <c r="GD284" s="69">
        <v>26.120669999999997</v>
      </c>
      <c r="GE284" s="70">
        <v>12.877940000000001</v>
      </c>
      <c r="GT284" s="273"/>
      <c r="GU284" s="385"/>
      <c r="GV284" s="232"/>
      <c r="GW284" s="12">
        <v>217</v>
      </c>
      <c r="GX284" s="69">
        <v>16.229990000000001</v>
      </c>
      <c r="GY284" s="70">
        <v>5.0279389999999999</v>
      </c>
      <c r="HN284" s="273"/>
      <c r="HO284" s="385"/>
      <c r="HP284" s="232"/>
      <c r="HQ284" s="12">
        <v>217</v>
      </c>
      <c r="HR284" s="69">
        <v>7.1333270000000004</v>
      </c>
      <c r="HS284" s="70">
        <v>6.6165450000000003</v>
      </c>
      <c r="IH284" s="273"/>
      <c r="II284" s="385"/>
      <c r="IJ284" s="232"/>
      <c r="IK284" s="12">
        <v>217</v>
      </c>
      <c r="IL284" s="69">
        <v>0.56519339999999996</v>
      </c>
      <c r="IM284" s="70">
        <v>8.4239219999999992</v>
      </c>
      <c r="JB284" s="273"/>
      <c r="JC284" s="385"/>
      <c r="JD284" s="232"/>
      <c r="JE284" s="12">
        <v>217</v>
      </c>
      <c r="JF284" s="69"/>
      <c r="JG284" s="70"/>
      <c r="JV284" s="273"/>
      <c r="JW284" s="385"/>
      <c r="JX284" s="232"/>
      <c r="JY284" s="12">
        <v>217</v>
      </c>
      <c r="JZ284" s="69"/>
      <c r="KA284" s="70"/>
      <c r="KP284" s="273"/>
      <c r="KQ284" s="385"/>
      <c r="KR284" s="232"/>
      <c r="KS284" s="12">
        <v>217</v>
      </c>
      <c r="KT284" s="69"/>
      <c r="KU284" s="70"/>
      <c r="LJ284" s="273"/>
      <c r="LK284" s="385"/>
      <c r="LL284" s="232"/>
      <c r="LM284" s="12">
        <v>217</v>
      </c>
      <c r="LN284" s="69"/>
      <c r="LO284" s="70"/>
      <c r="MD284" s="273"/>
    </row>
    <row r="285" spans="2:342" ht="12.75" customHeight="1" x14ac:dyDescent="0.2">
      <c r="B285" s="12">
        <v>218</v>
      </c>
      <c r="C285" s="69">
        <v>6.8474880000000002</v>
      </c>
      <c r="D285" s="70">
        <v>27.14808</v>
      </c>
      <c r="E285" s="432"/>
      <c r="F285" s="72">
        <f t="shared" si="0"/>
        <v>0.30008000000000123</v>
      </c>
      <c r="G285" s="67"/>
      <c r="H285" s="67"/>
      <c r="I285" s="67"/>
      <c r="J285" s="67"/>
      <c r="K285" s="67"/>
      <c r="L285" s="67"/>
      <c r="M285" s="67"/>
      <c r="N285" s="67"/>
      <c r="O285" s="67"/>
      <c r="P285" s="67"/>
      <c r="Q285" s="67"/>
      <c r="R285" s="67"/>
      <c r="S285" s="220"/>
      <c r="T285" s="385"/>
      <c r="U285" s="232"/>
      <c r="V285" s="12">
        <v>218</v>
      </c>
      <c r="W285" s="69"/>
      <c r="X285" s="70"/>
      <c r="Y285"/>
      <c r="Z285"/>
      <c r="AA285"/>
      <c r="AB285"/>
      <c r="AC285"/>
      <c r="AD285"/>
      <c r="AE285"/>
      <c r="AF285"/>
      <c r="AG285"/>
      <c r="AH285"/>
      <c r="AI285"/>
      <c r="AJ285"/>
      <c r="AK285"/>
      <c r="AL285"/>
      <c r="AM285" s="220"/>
      <c r="AN285" s="417"/>
      <c r="AP285" s="12">
        <v>218</v>
      </c>
      <c r="AQ285" s="69">
        <v>19.291270000000001</v>
      </c>
      <c r="AR285" s="70">
        <v>6.5039020000000001</v>
      </c>
      <c r="AS285" s="432"/>
      <c r="AT285" s="574">
        <f t="shared" si="1"/>
        <v>4.7951000000000299E-2</v>
      </c>
      <c r="AU285" s="67"/>
      <c r="AV285" s="8"/>
      <c r="AW285" s="8"/>
      <c r="AX285" s="8"/>
      <c r="AY285" s="8"/>
      <c r="AZ285" s="8"/>
      <c r="BA285" s="8"/>
      <c r="BB285" s="8"/>
      <c r="BC285" s="8"/>
      <c r="BD285" s="8"/>
      <c r="BE285" s="8"/>
      <c r="BF285" s="8"/>
      <c r="BG285" s="8"/>
      <c r="BH285" s="8"/>
      <c r="BJ285" s="273"/>
      <c r="BK285" s="385"/>
      <c r="BM285" s="12">
        <v>218</v>
      </c>
      <c r="BN285" s="69">
        <v>20.363669999999999</v>
      </c>
      <c r="BO285" s="70">
        <v>10.192259999999999</v>
      </c>
      <c r="CD285" s="273"/>
      <c r="CE285" s="385"/>
      <c r="CG285" s="12">
        <v>218</v>
      </c>
      <c r="CH285" s="69">
        <v>24.97513</v>
      </c>
      <c r="CI285" s="70">
        <v>9.2019629999999992</v>
      </c>
      <c r="CX285" s="273"/>
      <c r="CY285" s="385"/>
      <c r="CZ285" s="232"/>
      <c r="DA285" s="12">
        <v>218</v>
      </c>
      <c r="DB285" s="69">
        <v>14.932370000000001</v>
      </c>
      <c r="DC285" s="70">
        <v>9.1160460000000008</v>
      </c>
      <c r="DR285" s="273"/>
      <c r="DS285" s="385"/>
      <c r="DT285" s="232"/>
      <c r="DU285" s="12">
        <v>218</v>
      </c>
      <c r="DV285" s="69">
        <v>2.241765</v>
      </c>
      <c r="DW285" s="70">
        <v>7.3990099999999996</v>
      </c>
      <c r="EL285" s="273"/>
      <c r="EM285" s="385"/>
      <c r="EN285" s="232"/>
      <c r="EO285" s="12">
        <v>218</v>
      </c>
      <c r="EP285" s="69">
        <v>19.291270000000001</v>
      </c>
      <c r="EQ285" s="70">
        <v>6.5039020000000001</v>
      </c>
      <c r="FF285" s="273"/>
      <c r="FG285" s="385"/>
      <c r="FH285" s="232"/>
      <c r="FI285" s="12">
        <v>218</v>
      </c>
      <c r="FJ285" s="69">
        <v>20.578849999999999</v>
      </c>
      <c r="FK285" s="70">
        <v>12.29996</v>
      </c>
      <c r="FZ285" s="273"/>
      <c r="GA285" s="385"/>
      <c r="GB285" s="232"/>
      <c r="GC285" s="12">
        <v>218</v>
      </c>
      <c r="GD285" s="69">
        <v>26.19876</v>
      </c>
      <c r="GE285" s="70">
        <v>12.977969999999999</v>
      </c>
      <c r="GT285" s="273"/>
      <c r="GU285" s="385"/>
      <c r="GV285" s="232"/>
      <c r="GW285" s="12">
        <v>218</v>
      </c>
      <c r="GX285" s="69">
        <v>16.311959999999999</v>
      </c>
      <c r="GY285" s="70">
        <v>5.057893</v>
      </c>
      <c r="HN285" s="273"/>
      <c r="HO285" s="385"/>
      <c r="HP285" s="232"/>
      <c r="HQ285" s="12">
        <v>218</v>
      </c>
      <c r="HR285" s="69">
        <v>3.0342449999999999</v>
      </c>
      <c r="HS285" s="70">
        <v>6.6292200000000001</v>
      </c>
      <c r="IH285" s="273"/>
      <c r="II285" s="385"/>
      <c r="IJ285" s="232"/>
      <c r="IK285" s="12">
        <v>218</v>
      </c>
      <c r="IL285" s="69">
        <v>0.60144569999999997</v>
      </c>
      <c r="IM285" s="70">
        <v>8.4734870000000004</v>
      </c>
      <c r="JB285" s="273"/>
      <c r="JC285" s="385"/>
      <c r="JD285" s="232"/>
      <c r="JE285" s="12">
        <v>218</v>
      </c>
      <c r="JF285" s="69"/>
      <c r="JG285" s="70"/>
      <c r="JV285" s="273"/>
      <c r="JW285" s="385"/>
      <c r="JX285" s="232"/>
      <c r="JY285" s="12">
        <v>218</v>
      </c>
      <c r="JZ285" s="69"/>
      <c r="KA285" s="70"/>
      <c r="KP285" s="273"/>
      <c r="KQ285" s="385"/>
      <c r="KR285" s="232"/>
      <c r="KS285" s="12">
        <v>218</v>
      </c>
      <c r="KT285" s="69"/>
      <c r="KU285" s="70"/>
      <c r="LJ285" s="273"/>
      <c r="LK285" s="385"/>
      <c r="LL285" s="232"/>
      <c r="LM285" s="12">
        <v>218</v>
      </c>
      <c r="LN285" s="69"/>
      <c r="LO285" s="70"/>
      <c r="MD285" s="273"/>
    </row>
    <row r="286" spans="2:342" ht="12.75" customHeight="1" x14ac:dyDescent="0.2">
      <c r="B286" s="12">
        <v>219</v>
      </c>
      <c r="C286" s="69">
        <v>6.857685</v>
      </c>
      <c r="D286" s="70">
        <v>27.4481</v>
      </c>
      <c r="E286" s="432"/>
      <c r="F286" s="72">
        <f t="shared" si="0"/>
        <v>0.30001999999999995</v>
      </c>
      <c r="G286" s="67"/>
      <c r="H286" s="67"/>
      <c r="I286" s="67"/>
      <c r="J286" s="67"/>
      <c r="K286" s="67"/>
      <c r="L286" s="67"/>
      <c r="M286" s="67"/>
      <c r="N286" s="67"/>
      <c r="O286" s="67"/>
      <c r="P286" s="67"/>
      <c r="Q286" s="67"/>
      <c r="R286" s="67"/>
      <c r="S286" s="220"/>
      <c r="T286" s="385"/>
      <c r="U286" s="232"/>
      <c r="V286" s="12">
        <v>219</v>
      </c>
      <c r="W286" s="69"/>
      <c r="X286" s="70"/>
      <c r="Y286"/>
      <c r="Z286"/>
      <c r="AA286"/>
      <c r="AB286"/>
      <c r="AC286"/>
      <c r="AD286"/>
      <c r="AE286"/>
      <c r="AF286"/>
      <c r="AG286"/>
      <c r="AH286"/>
      <c r="AI286"/>
      <c r="AJ286"/>
      <c r="AK286"/>
      <c r="AL286"/>
      <c r="AM286" s="220"/>
      <c r="AN286" s="417"/>
      <c r="AP286" s="12">
        <v>219</v>
      </c>
      <c r="AQ286" s="69">
        <v>19.381150000000002</v>
      </c>
      <c r="AR286" s="70">
        <v>6.5519129999999999</v>
      </c>
      <c r="AS286" s="432"/>
      <c r="AT286" s="574">
        <f t="shared" si="1"/>
        <v>4.8010999999999804E-2</v>
      </c>
      <c r="AU286" s="67"/>
      <c r="AV286" s="8"/>
      <c r="AW286" s="8"/>
      <c r="AX286" s="8"/>
      <c r="AY286" s="8"/>
      <c r="AZ286" s="8"/>
      <c r="BA286" s="8"/>
      <c r="BB286" s="8"/>
      <c r="BC286" s="8"/>
      <c r="BD286" s="8"/>
      <c r="BE286" s="8"/>
      <c r="BF286" s="8"/>
      <c r="BG286" s="8"/>
      <c r="BH286" s="8"/>
      <c r="BJ286" s="273"/>
      <c r="BK286" s="385"/>
      <c r="BM286" s="12">
        <v>219</v>
      </c>
      <c r="BN286" s="69">
        <v>20.160049999999998</v>
      </c>
      <c r="BO286" s="70">
        <v>10.206250000000001</v>
      </c>
      <c r="CD286" s="273"/>
      <c r="CE286" s="385"/>
      <c r="CG286" s="12">
        <v>219</v>
      </c>
      <c r="CH286" s="69">
        <v>25.078509999999998</v>
      </c>
      <c r="CI286" s="70">
        <v>9.3699110000000001</v>
      </c>
      <c r="CX286" s="273"/>
      <c r="CY286" s="385"/>
      <c r="CZ286" s="232"/>
      <c r="DA286" s="12">
        <v>219</v>
      </c>
      <c r="DB286" s="69">
        <v>15.00455</v>
      </c>
      <c r="DC286" s="70">
        <v>9.1739809999999995</v>
      </c>
      <c r="DR286" s="273"/>
      <c r="DS286" s="385"/>
      <c r="DT286" s="232"/>
      <c r="DU286" s="12">
        <v>219</v>
      </c>
      <c r="DV286" s="69">
        <v>2.3503949999999998</v>
      </c>
      <c r="DW286" s="70">
        <v>7.4406840000000001</v>
      </c>
      <c r="EL286" s="273"/>
      <c r="EM286" s="385"/>
      <c r="EN286" s="232"/>
      <c r="EO286" s="12">
        <v>219</v>
      </c>
      <c r="EP286" s="69">
        <v>19.381150000000002</v>
      </c>
      <c r="EQ286" s="70">
        <v>6.5519129999999999</v>
      </c>
      <c r="FF286" s="273"/>
      <c r="FG286" s="385"/>
      <c r="FH286" s="232"/>
      <c r="FI286" s="12">
        <v>219</v>
      </c>
      <c r="FJ286" s="69">
        <v>20.667900000000003</v>
      </c>
      <c r="FK286" s="70">
        <v>12.355980000000001</v>
      </c>
      <c r="FZ286" s="273"/>
      <c r="GA286" s="385"/>
      <c r="GB286" s="232"/>
      <c r="GC286" s="12">
        <v>219</v>
      </c>
      <c r="GD286" s="69">
        <v>26.28182</v>
      </c>
      <c r="GE286" s="70">
        <v>13.077999999999999</v>
      </c>
      <c r="GT286" s="273"/>
      <c r="GU286" s="385"/>
      <c r="GV286" s="232"/>
      <c r="GW286" s="12">
        <v>219</v>
      </c>
      <c r="GX286" s="69">
        <v>16.39077</v>
      </c>
      <c r="GY286" s="70">
        <v>5.0879070000000004</v>
      </c>
      <c r="HN286" s="273"/>
      <c r="HO286" s="385"/>
      <c r="HP286" s="232"/>
      <c r="HQ286" s="12">
        <v>219</v>
      </c>
      <c r="HR286" s="69">
        <v>1.2805409999999999</v>
      </c>
      <c r="HS286" s="70">
        <v>6.6416570000000004</v>
      </c>
      <c r="IH286" s="273"/>
      <c r="II286" s="385"/>
      <c r="IJ286" s="232"/>
      <c r="IK286" s="12">
        <v>219</v>
      </c>
      <c r="IL286" s="69">
        <v>0.6521671</v>
      </c>
      <c r="IM286" s="70">
        <v>8.5231130000000004</v>
      </c>
      <c r="JB286" s="273"/>
      <c r="JC286" s="385"/>
      <c r="JD286" s="232"/>
      <c r="JE286" s="12">
        <v>219</v>
      </c>
      <c r="JF286" s="69"/>
      <c r="JG286" s="70"/>
      <c r="JV286" s="273"/>
      <c r="JW286" s="385"/>
      <c r="JX286" s="232"/>
      <c r="JY286" s="12">
        <v>219</v>
      </c>
      <c r="JZ286" s="69"/>
      <c r="KA286" s="70"/>
      <c r="KP286" s="273"/>
      <c r="KQ286" s="385"/>
      <c r="KR286" s="232"/>
      <c r="KS286" s="12">
        <v>219</v>
      </c>
      <c r="KT286" s="69"/>
      <c r="KU286" s="70"/>
      <c r="LJ286" s="273"/>
      <c r="LK286" s="385"/>
      <c r="LL286" s="232"/>
      <c r="LM286" s="12">
        <v>219</v>
      </c>
      <c r="LN286" s="69"/>
      <c r="LO286" s="70"/>
      <c r="MD286" s="273"/>
    </row>
    <row r="287" spans="2:342" ht="12.75" customHeight="1" x14ac:dyDescent="0.2">
      <c r="B287" s="12">
        <v>220</v>
      </c>
      <c r="C287" s="69">
        <v>6.8662290000000006</v>
      </c>
      <c r="D287" s="70">
        <v>27.74783</v>
      </c>
      <c r="E287" s="432"/>
      <c r="F287" s="72">
        <f t="shared" si="0"/>
        <v>0.29973000000000027</v>
      </c>
      <c r="G287" s="67"/>
      <c r="H287" s="67"/>
      <c r="I287" s="67"/>
      <c r="J287" s="67"/>
      <c r="K287" s="67"/>
      <c r="L287" s="67"/>
      <c r="M287" s="67"/>
      <c r="N287" s="67"/>
      <c r="O287" s="67"/>
      <c r="P287" s="67"/>
      <c r="Q287" s="67"/>
      <c r="R287" s="67"/>
      <c r="S287" s="220"/>
      <c r="T287" s="385"/>
      <c r="U287" s="232"/>
      <c r="V287" s="12">
        <v>220</v>
      </c>
      <c r="W287" s="69"/>
      <c r="X287" s="70"/>
      <c r="Y287"/>
      <c r="Z287"/>
      <c r="AA287"/>
      <c r="AB287"/>
      <c r="AC287"/>
      <c r="AD287"/>
      <c r="AE287"/>
      <c r="AF287"/>
      <c r="AG287"/>
      <c r="AH287"/>
      <c r="AI287"/>
      <c r="AJ287"/>
      <c r="AK287"/>
      <c r="AL287"/>
      <c r="AM287" s="220"/>
      <c r="AN287" s="417"/>
      <c r="AP287" s="12">
        <v>220</v>
      </c>
      <c r="AQ287" s="69">
        <v>19.467209999999998</v>
      </c>
      <c r="AR287" s="70">
        <v>6.5998640000000002</v>
      </c>
      <c r="AS287" s="432"/>
      <c r="AT287" s="574">
        <f t="shared" si="1"/>
        <v>4.7951000000000299E-2</v>
      </c>
      <c r="AU287" s="67"/>
      <c r="AV287" s="8"/>
      <c r="AW287" s="8"/>
      <c r="AX287" s="8"/>
      <c r="AY287" s="8"/>
      <c r="AZ287" s="8"/>
      <c r="BA287" s="8"/>
      <c r="BB287" s="8"/>
      <c r="BC287" s="8"/>
      <c r="BD287" s="8"/>
      <c r="BE287" s="8"/>
      <c r="BF287" s="8"/>
      <c r="BG287" s="8"/>
      <c r="BH287" s="8"/>
      <c r="BJ287" s="273"/>
      <c r="BK287" s="385"/>
      <c r="BM287" s="12">
        <v>220</v>
      </c>
      <c r="BN287" s="69">
        <v>19.955860000000001</v>
      </c>
      <c r="BO287" s="70">
        <v>10.2203</v>
      </c>
      <c r="CD287" s="273"/>
      <c r="CE287" s="385"/>
      <c r="CG287" s="12">
        <v>220</v>
      </c>
      <c r="CH287" s="69">
        <v>25.18497</v>
      </c>
      <c r="CI287" s="70">
        <v>9.5578889999999994</v>
      </c>
      <c r="CX287" s="273"/>
      <c r="CY287" s="385"/>
      <c r="CZ287" s="232"/>
      <c r="DA287" s="12">
        <v>220</v>
      </c>
      <c r="DB287" s="69">
        <v>15.07536</v>
      </c>
      <c r="DC287" s="70">
        <v>9.2340099999999996</v>
      </c>
      <c r="DR287" s="273"/>
      <c r="DS287" s="385"/>
      <c r="DT287" s="232"/>
      <c r="DU287" s="12">
        <v>220</v>
      </c>
      <c r="DV287" s="69">
        <v>2.4573960000000001</v>
      </c>
      <c r="DW287" s="70">
        <v>7.4824169999999999</v>
      </c>
      <c r="EL287" s="273"/>
      <c r="EM287" s="385"/>
      <c r="EN287" s="232"/>
      <c r="EO287" s="12">
        <v>220</v>
      </c>
      <c r="EP287" s="69">
        <v>19.467209999999998</v>
      </c>
      <c r="EQ287" s="70">
        <v>6.5998640000000002</v>
      </c>
      <c r="FF287" s="273"/>
      <c r="FG287" s="385"/>
      <c r="FH287" s="232"/>
      <c r="FI287" s="12">
        <v>220</v>
      </c>
      <c r="FJ287" s="69">
        <v>20.75732</v>
      </c>
      <c r="FK287" s="70">
        <v>12.412000000000001</v>
      </c>
      <c r="FZ287" s="273"/>
      <c r="GA287" s="385"/>
      <c r="GB287" s="232"/>
      <c r="GC287" s="12">
        <v>220</v>
      </c>
      <c r="GD287" s="69">
        <v>26.35098</v>
      </c>
      <c r="GE287" s="70">
        <v>13.177960000000001</v>
      </c>
      <c r="GT287" s="273"/>
      <c r="GU287" s="385"/>
      <c r="GV287" s="232"/>
      <c r="GW287" s="12">
        <v>220</v>
      </c>
      <c r="GX287" s="69">
        <v>16.468499999999999</v>
      </c>
      <c r="GY287" s="70">
        <v>5.1178619999999997</v>
      </c>
      <c r="HN287" s="273"/>
      <c r="HO287" s="385"/>
      <c r="HP287" s="232"/>
      <c r="HQ287" s="12">
        <v>220</v>
      </c>
      <c r="HR287" s="69">
        <v>0.95918510000000001</v>
      </c>
      <c r="HS287" s="70">
        <v>6.6560059999999996</v>
      </c>
      <c r="IH287" s="273"/>
      <c r="II287" s="385"/>
      <c r="IJ287" s="232"/>
      <c r="IK287" s="12">
        <v>220</v>
      </c>
      <c r="IL287" s="69">
        <v>0.70340650000000005</v>
      </c>
      <c r="IM287" s="70">
        <v>8.5728570000000008</v>
      </c>
      <c r="JB287" s="273"/>
      <c r="JC287" s="385"/>
      <c r="JD287" s="232"/>
      <c r="JE287" s="12">
        <v>220</v>
      </c>
      <c r="JF287" s="69"/>
      <c r="JG287" s="70"/>
      <c r="JV287" s="273"/>
      <c r="JW287" s="385"/>
      <c r="JX287" s="232"/>
      <c r="JY287" s="12">
        <v>220</v>
      </c>
      <c r="JZ287" s="69"/>
      <c r="KA287" s="70"/>
      <c r="KP287" s="273"/>
      <c r="KQ287" s="385"/>
      <c r="KR287" s="232"/>
      <c r="KS287" s="12">
        <v>220</v>
      </c>
      <c r="KT287" s="69"/>
      <c r="KU287" s="70"/>
      <c r="LJ287" s="273"/>
      <c r="LK287" s="385"/>
      <c r="LL287" s="232"/>
      <c r="LM287" s="12">
        <v>220</v>
      </c>
      <c r="LN287" s="69"/>
      <c r="LO287" s="70"/>
      <c r="MD287" s="273"/>
    </row>
    <row r="288" spans="2:342" ht="12.75" customHeight="1" x14ac:dyDescent="0.2">
      <c r="B288" s="12">
        <v>221</v>
      </c>
      <c r="C288" s="69">
        <v>6.8773260000000001</v>
      </c>
      <c r="D288" s="70">
        <v>28.048089999999998</v>
      </c>
      <c r="E288" s="432"/>
      <c r="F288" s="72">
        <f t="shared" si="0"/>
        <v>0.30025999999999797</v>
      </c>
      <c r="G288" s="67"/>
      <c r="H288" s="67"/>
      <c r="I288" s="67"/>
      <c r="J288" s="67"/>
      <c r="K288" s="67"/>
      <c r="L288" s="67"/>
      <c r="M288" s="67"/>
      <c r="N288" s="67"/>
      <c r="O288" s="67"/>
      <c r="P288" s="67"/>
      <c r="Q288" s="67"/>
      <c r="R288" s="67"/>
      <c r="S288" s="220"/>
      <c r="T288" s="385"/>
      <c r="U288" s="232"/>
      <c r="V288" s="12">
        <v>221</v>
      </c>
      <c r="W288" s="69"/>
      <c r="X288" s="70"/>
      <c r="Y288"/>
      <c r="Z288"/>
      <c r="AA288"/>
      <c r="AB288"/>
      <c r="AC288"/>
      <c r="AD288"/>
      <c r="AE288"/>
      <c r="AF288"/>
      <c r="AG288"/>
      <c r="AH288"/>
      <c r="AI288"/>
      <c r="AJ288"/>
      <c r="AK288"/>
      <c r="AL288"/>
      <c r="AM288" s="220"/>
      <c r="AN288" s="417"/>
      <c r="AP288" s="12">
        <v>221</v>
      </c>
      <c r="AQ288" s="69">
        <v>19.54945</v>
      </c>
      <c r="AR288" s="70">
        <v>6.647875</v>
      </c>
      <c r="AS288" s="432"/>
      <c r="AT288" s="574">
        <f t="shared" si="1"/>
        <v>4.8010999999999804E-2</v>
      </c>
      <c r="AU288" s="67"/>
      <c r="AV288" s="8"/>
      <c r="AW288" s="8"/>
      <c r="AX288" s="8"/>
      <c r="AY288" s="8"/>
      <c r="AZ288" s="8"/>
      <c r="BA288" s="8"/>
      <c r="BB288" s="8"/>
      <c r="BC288" s="8"/>
      <c r="BD288" s="8"/>
      <c r="BE288" s="8"/>
      <c r="BF288" s="8"/>
      <c r="BG288" s="8"/>
      <c r="BH288" s="8"/>
      <c r="BJ288" s="273"/>
      <c r="BK288" s="385"/>
      <c r="BM288" s="12">
        <v>221</v>
      </c>
      <c r="BN288" s="69">
        <v>19.512169999999998</v>
      </c>
      <c r="BO288" s="70">
        <v>10.23447</v>
      </c>
      <c r="CD288" s="273"/>
      <c r="CE288" s="385"/>
      <c r="CG288" s="12">
        <v>221</v>
      </c>
      <c r="CH288" s="69">
        <v>25.290150000000001</v>
      </c>
      <c r="CI288" s="70">
        <v>9.7559129999999996</v>
      </c>
      <c r="CX288" s="273"/>
      <c r="CY288" s="385"/>
      <c r="CZ288" s="232"/>
      <c r="DA288" s="12">
        <v>221</v>
      </c>
      <c r="DB288" s="69">
        <v>15.14223</v>
      </c>
      <c r="DC288" s="70">
        <v>9.2940380000000005</v>
      </c>
      <c r="DR288" s="273"/>
      <c r="DS288" s="385"/>
      <c r="DT288" s="232"/>
      <c r="DU288" s="12">
        <v>221</v>
      </c>
      <c r="DV288" s="69">
        <v>2.5624319999999998</v>
      </c>
      <c r="DW288" s="70">
        <v>7.5242699999999996</v>
      </c>
      <c r="EL288" s="273"/>
      <c r="EM288" s="385"/>
      <c r="EN288" s="232"/>
      <c r="EO288" s="12">
        <v>221</v>
      </c>
      <c r="EP288" s="69">
        <v>19.54945</v>
      </c>
      <c r="EQ288" s="70">
        <v>6.647875</v>
      </c>
      <c r="FF288" s="273"/>
      <c r="FG288" s="385"/>
      <c r="FH288" s="232"/>
      <c r="FI288" s="12">
        <v>221</v>
      </c>
      <c r="FJ288" s="69">
        <v>20.851290000000002</v>
      </c>
      <c r="FK288" s="70">
        <v>12.471970000000001</v>
      </c>
      <c r="FZ288" s="273"/>
      <c r="GA288" s="385"/>
      <c r="GB288" s="232"/>
      <c r="GC288" s="12">
        <v>221</v>
      </c>
      <c r="GD288" s="69">
        <v>26.400749999999999</v>
      </c>
      <c r="GE288" s="70">
        <v>13.27793</v>
      </c>
      <c r="GT288" s="273"/>
      <c r="GU288" s="385"/>
      <c r="GV288" s="232"/>
      <c r="GW288" s="12">
        <v>221</v>
      </c>
      <c r="GX288" s="69">
        <v>16.54468</v>
      </c>
      <c r="GY288" s="70">
        <v>5.1478760000000001</v>
      </c>
      <c r="HN288" s="273"/>
      <c r="HO288" s="385"/>
      <c r="HP288" s="232"/>
      <c r="HQ288" s="12">
        <v>221</v>
      </c>
      <c r="HR288" s="69">
        <v>1.2836099999999999</v>
      </c>
      <c r="HS288" s="70">
        <v>6.6681439999999998</v>
      </c>
      <c r="IH288" s="273"/>
      <c r="II288" s="385"/>
      <c r="IJ288" s="232"/>
      <c r="IK288" s="12">
        <v>221</v>
      </c>
      <c r="IL288" s="69">
        <v>0.7517142</v>
      </c>
      <c r="IM288" s="70">
        <v>8.6226629999999993</v>
      </c>
      <c r="JB288" s="273"/>
      <c r="JC288" s="385"/>
      <c r="JD288" s="232"/>
      <c r="JE288" s="12">
        <v>221</v>
      </c>
      <c r="JF288" s="69"/>
      <c r="JG288" s="70"/>
      <c r="JV288" s="273"/>
      <c r="JW288" s="385"/>
      <c r="JX288" s="232"/>
      <c r="JY288" s="12">
        <v>221</v>
      </c>
      <c r="JZ288" s="69"/>
      <c r="KA288" s="70"/>
      <c r="KP288" s="273"/>
      <c r="KQ288" s="385"/>
      <c r="KR288" s="232"/>
      <c r="KS288" s="12">
        <v>221</v>
      </c>
      <c r="KT288" s="69"/>
      <c r="KU288" s="70"/>
      <c r="LJ288" s="273"/>
      <c r="LK288" s="385"/>
      <c r="LL288" s="232"/>
      <c r="LM288" s="12">
        <v>221</v>
      </c>
      <c r="LN288" s="69"/>
      <c r="LO288" s="70"/>
      <c r="MD288" s="273"/>
    </row>
    <row r="289" spans="2:342" ht="12.75" customHeight="1" x14ac:dyDescent="0.2">
      <c r="B289" s="12">
        <v>222</v>
      </c>
      <c r="C289" s="69">
        <v>6.8870089999999999</v>
      </c>
      <c r="D289" s="70">
        <v>28.347999999999999</v>
      </c>
      <c r="E289" s="432"/>
      <c r="F289" s="72">
        <f t="shared" si="0"/>
        <v>0.29991000000000057</v>
      </c>
      <c r="G289" s="67"/>
      <c r="H289" s="67"/>
      <c r="I289" s="67"/>
      <c r="J289" s="67"/>
      <c r="K289" s="67"/>
      <c r="L289" s="67"/>
      <c r="M289" s="67"/>
      <c r="N289" s="67"/>
      <c r="O289" s="67"/>
      <c r="P289" s="67"/>
      <c r="Q289" s="67"/>
      <c r="R289" s="67"/>
      <c r="S289" s="220"/>
      <c r="T289" s="385"/>
      <c r="U289" s="232"/>
      <c r="V289" s="12">
        <v>222</v>
      </c>
      <c r="W289" s="69"/>
      <c r="X289" s="70"/>
      <c r="Y289"/>
      <c r="Z289"/>
      <c r="AA289"/>
      <c r="AB289"/>
      <c r="AC289"/>
      <c r="AD289"/>
      <c r="AE289"/>
      <c r="AF289"/>
      <c r="AG289"/>
      <c r="AH289"/>
      <c r="AI289"/>
      <c r="AJ289"/>
      <c r="AK289"/>
      <c r="AL289"/>
      <c r="AM289" s="220"/>
      <c r="AN289" s="417"/>
      <c r="AP289" s="12">
        <v>222</v>
      </c>
      <c r="AQ289" s="69">
        <v>19.629369999999998</v>
      </c>
      <c r="AR289" s="70">
        <v>6.6959460000000002</v>
      </c>
      <c r="AS289" s="432"/>
      <c r="AT289" s="574">
        <f t="shared" si="1"/>
        <v>4.8071000000000197E-2</v>
      </c>
      <c r="AU289" s="67"/>
      <c r="AV289" s="8"/>
      <c r="AW289" s="8"/>
      <c r="AX289" s="8"/>
      <c r="AY289" s="8"/>
      <c r="AZ289" s="8"/>
      <c r="BA289" s="8"/>
      <c r="BB289" s="8"/>
      <c r="BC289" s="8"/>
      <c r="BD289" s="8"/>
      <c r="BE289" s="8"/>
      <c r="BF289" s="8"/>
      <c r="BG289" s="8"/>
      <c r="BH289" s="8"/>
      <c r="BJ289" s="273"/>
      <c r="BK289" s="385"/>
      <c r="BM289" s="12">
        <v>222</v>
      </c>
      <c r="BN289" s="69">
        <v>13.685979999999999</v>
      </c>
      <c r="BO289" s="70">
        <v>10.24924</v>
      </c>
      <c r="CD289" s="273"/>
      <c r="CE289" s="385"/>
      <c r="CG289" s="12">
        <v>222</v>
      </c>
      <c r="CH289" s="69">
        <v>25.394680000000001</v>
      </c>
      <c r="CI289" s="70">
        <v>9.958062</v>
      </c>
      <c r="CX289" s="273"/>
      <c r="CY289" s="385"/>
      <c r="CZ289" s="232"/>
      <c r="DA289" s="12">
        <v>222</v>
      </c>
      <c r="DB289" s="69">
        <v>15.1805</v>
      </c>
      <c r="DC289" s="70">
        <v>9.3560400000000001</v>
      </c>
      <c r="DR289" s="273"/>
      <c r="DS289" s="385"/>
      <c r="DT289" s="232"/>
      <c r="DU289" s="12">
        <v>222</v>
      </c>
      <c r="DV289" s="69">
        <v>2.6650420000000001</v>
      </c>
      <c r="DW289" s="70">
        <v>7.5661820000000004</v>
      </c>
      <c r="EL289" s="273"/>
      <c r="EM289" s="385"/>
      <c r="EN289" s="232"/>
      <c r="EO289" s="12">
        <v>222</v>
      </c>
      <c r="EP289" s="69">
        <v>19.629369999999998</v>
      </c>
      <c r="EQ289" s="70">
        <v>6.6959460000000002</v>
      </c>
      <c r="FF289" s="273"/>
      <c r="FG289" s="385"/>
      <c r="FH289" s="232"/>
      <c r="FI289" s="12">
        <v>222</v>
      </c>
      <c r="FJ289" s="69">
        <v>20.957930000000001</v>
      </c>
      <c r="FK289" s="70">
        <v>12.541980000000001</v>
      </c>
      <c r="FZ289" s="273"/>
      <c r="GA289" s="385"/>
      <c r="GB289" s="232"/>
      <c r="GC289" s="12">
        <v>222</v>
      </c>
      <c r="GD289" s="69">
        <v>26.39095</v>
      </c>
      <c r="GE289" s="70">
        <v>13.378019999999999</v>
      </c>
      <c r="GT289" s="273"/>
      <c r="GU289" s="385"/>
      <c r="GV289" s="232"/>
      <c r="GW289" s="12">
        <v>222</v>
      </c>
      <c r="GX289" s="69">
        <v>16.619049999999998</v>
      </c>
      <c r="GY289" s="70">
        <v>5.1778899999999997</v>
      </c>
      <c r="HN289" s="273"/>
      <c r="HO289" s="385"/>
      <c r="HP289" s="232"/>
      <c r="HQ289" s="12">
        <v>222</v>
      </c>
      <c r="HR289" s="69">
        <v>1.6941869999999999</v>
      </c>
      <c r="HS289" s="70">
        <v>6.680161</v>
      </c>
      <c r="IH289" s="273"/>
      <c r="II289" s="385"/>
      <c r="IJ289" s="232"/>
      <c r="IK289" s="12">
        <v>222</v>
      </c>
      <c r="IL289" s="69">
        <v>0.79642420000000003</v>
      </c>
      <c r="IM289" s="70">
        <v>8.6724080000000008</v>
      </c>
      <c r="JB289" s="273"/>
      <c r="JC289" s="385"/>
      <c r="JD289" s="232"/>
      <c r="JE289" s="12">
        <v>222</v>
      </c>
      <c r="JF289" s="69"/>
      <c r="JG289" s="70"/>
      <c r="JV289" s="273"/>
      <c r="JW289" s="385"/>
      <c r="JX289" s="232"/>
      <c r="JY289" s="12">
        <v>222</v>
      </c>
      <c r="JZ289" s="69"/>
      <c r="KA289" s="70"/>
      <c r="KP289" s="273"/>
      <c r="KQ289" s="385"/>
      <c r="KR289" s="232"/>
      <c r="KS289" s="12">
        <v>222</v>
      </c>
      <c r="KT289" s="69"/>
      <c r="KU289" s="70"/>
      <c r="LJ289" s="273"/>
      <c r="LK289" s="385"/>
      <c r="LL289" s="232"/>
      <c r="LM289" s="12">
        <v>222</v>
      </c>
      <c r="LN289" s="69"/>
      <c r="LO289" s="70"/>
      <c r="MD289" s="273"/>
    </row>
    <row r="290" spans="2:342" ht="12.75" customHeight="1" x14ac:dyDescent="0.2">
      <c r="B290" s="12">
        <v>223</v>
      </c>
      <c r="C290" s="69">
        <v>6.8962380000000003</v>
      </c>
      <c r="D290" s="70">
        <v>28.648019999999999</v>
      </c>
      <c r="E290" s="432"/>
      <c r="F290" s="72">
        <f t="shared" si="0"/>
        <v>0.30001999999999995</v>
      </c>
      <c r="G290" s="67"/>
      <c r="H290" s="67"/>
      <c r="I290" s="67"/>
      <c r="J290" s="67"/>
      <c r="K290" s="67"/>
      <c r="L290" s="67"/>
      <c r="M290" s="67"/>
      <c r="N290" s="67"/>
      <c r="O290" s="67"/>
      <c r="P290" s="67"/>
      <c r="Q290" s="67"/>
      <c r="R290" s="67"/>
      <c r="S290" s="220"/>
      <c r="T290" s="385"/>
      <c r="U290" s="232"/>
      <c r="V290" s="12">
        <v>223</v>
      </c>
      <c r="W290" s="69"/>
      <c r="X290" s="70"/>
      <c r="Y290"/>
      <c r="Z290"/>
      <c r="AA290"/>
      <c r="AB290"/>
      <c r="AC290"/>
      <c r="AD290"/>
      <c r="AE290"/>
      <c r="AF290"/>
      <c r="AG290"/>
      <c r="AH290"/>
      <c r="AI290"/>
      <c r="AJ290"/>
      <c r="AK290"/>
      <c r="AL290"/>
      <c r="AM290" s="220"/>
      <c r="AN290" s="417"/>
      <c r="AP290" s="12">
        <v>223</v>
      </c>
      <c r="AQ290" s="69">
        <v>19.70879</v>
      </c>
      <c r="AR290" s="70">
        <v>6.74587</v>
      </c>
      <c r="AS290" s="432"/>
      <c r="AT290" s="574">
        <f t="shared" si="1"/>
        <v>4.9923999999999857E-2</v>
      </c>
      <c r="AU290" s="67"/>
      <c r="AV290" s="8"/>
      <c r="AW290" s="8"/>
      <c r="AX290" s="8"/>
      <c r="AY290" s="8"/>
      <c r="AZ290" s="8"/>
      <c r="BA290" s="8"/>
      <c r="BB290" s="8"/>
      <c r="BC290" s="8"/>
      <c r="BD290" s="8"/>
      <c r="BE290" s="8"/>
      <c r="BF290" s="8"/>
      <c r="BG290" s="8"/>
      <c r="BH290" s="8"/>
      <c r="BJ290" s="273"/>
      <c r="BK290" s="385"/>
      <c r="BM290" s="12">
        <v>223</v>
      </c>
      <c r="BN290" s="69">
        <v>6.7124979999999992</v>
      </c>
      <c r="BO290" s="70">
        <v>10.26418</v>
      </c>
      <c r="CD290" s="273"/>
      <c r="CE290" s="385"/>
      <c r="CG290" s="12">
        <v>223</v>
      </c>
      <c r="CH290" s="69">
        <v>25.499169999999999</v>
      </c>
      <c r="CI290" s="70">
        <v>10.15399</v>
      </c>
      <c r="CX290" s="273"/>
      <c r="CY290" s="385"/>
      <c r="CZ290" s="232"/>
      <c r="DA290" s="12">
        <v>223</v>
      </c>
      <c r="DB290" s="69">
        <v>13.133370000000001</v>
      </c>
      <c r="DC290" s="70">
        <v>9.3663240000000005</v>
      </c>
      <c r="DR290" s="273"/>
      <c r="DS290" s="385"/>
      <c r="DT290" s="232"/>
      <c r="DU290" s="12">
        <v>223</v>
      </c>
      <c r="DV290" s="69">
        <v>2.7682449999999998</v>
      </c>
      <c r="DW290" s="70">
        <v>7.6080940000000004</v>
      </c>
      <c r="EL290" s="273"/>
      <c r="EM290" s="385"/>
      <c r="EN290" s="232"/>
      <c r="EO290" s="12">
        <v>223</v>
      </c>
      <c r="EP290" s="69">
        <v>19.70879</v>
      </c>
      <c r="EQ290" s="70">
        <v>6.74587</v>
      </c>
      <c r="FF290" s="273"/>
      <c r="FG290" s="385"/>
      <c r="FH290" s="232"/>
      <c r="FI290" s="12">
        <v>223</v>
      </c>
      <c r="FJ290" s="69">
        <v>21.062900000000003</v>
      </c>
      <c r="FK290" s="70">
        <v>12.611940000000001</v>
      </c>
      <c r="FZ290" s="273"/>
      <c r="GA290" s="385"/>
      <c r="GB290" s="232"/>
      <c r="GC290" s="12">
        <v>223</v>
      </c>
      <c r="GD290" s="69">
        <v>26.371410000000001</v>
      </c>
      <c r="GE290" s="70">
        <v>13.47805</v>
      </c>
      <c r="GT290" s="273"/>
      <c r="GU290" s="385"/>
      <c r="GV290" s="232"/>
      <c r="GW290" s="12">
        <v>223</v>
      </c>
      <c r="GX290" s="69">
        <v>16.69191</v>
      </c>
      <c r="GY290" s="70">
        <v>5.2077850000000003</v>
      </c>
      <c r="HN290" s="273"/>
      <c r="HO290" s="385"/>
      <c r="HP290" s="232"/>
      <c r="HQ290" s="12">
        <v>223</v>
      </c>
      <c r="HR290" s="69">
        <v>2.013452</v>
      </c>
      <c r="HS290" s="70">
        <v>6.6920590000000004</v>
      </c>
      <c r="IH290" s="273"/>
      <c r="II290" s="385"/>
      <c r="IJ290" s="232"/>
      <c r="IK290" s="12">
        <v>223</v>
      </c>
      <c r="IL290" s="69">
        <v>0.84068209999999999</v>
      </c>
      <c r="IM290" s="70">
        <v>8.7222120000000007</v>
      </c>
      <c r="JB290" s="273"/>
      <c r="JC290" s="385"/>
      <c r="JD290" s="232"/>
      <c r="JE290" s="12">
        <v>223</v>
      </c>
      <c r="JF290" s="69"/>
      <c r="JG290" s="70"/>
      <c r="JV290" s="273"/>
      <c r="JW290" s="385"/>
      <c r="JX290" s="232"/>
      <c r="JY290" s="12">
        <v>223</v>
      </c>
      <c r="JZ290" s="69"/>
      <c r="KA290" s="70"/>
      <c r="KP290" s="273"/>
      <c r="KQ290" s="385"/>
      <c r="KR290" s="232"/>
      <c r="KS290" s="12">
        <v>223</v>
      </c>
      <c r="KT290" s="69"/>
      <c r="KU290" s="70"/>
      <c r="LJ290" s="273"/>
      <c r="LK290" s="385"/>
      <c r="LL290" s="232"/>
      <c r="LM290" s="12">
        <v>223</v>
      </c>
      <c r="LN290" s="69"/>
      <c r="LO290" s="70"/>
      <c r="MD290" s="273"/>
    </row>
    <row r="291" spans="2:342" ht="12.75" customHeight="1" x14ac:dyDescent="0.2">
      <c r="B291" s="12">
        <v>224</v>
      </c>
      <c r="C291" s="69">
        <v>6.8777389999999992</v>
      </c>
      <c r="D291" s="70">
        <v>28.904039999999998</v>
      </c>
      <c r="E291" s="432"/>
      <c r="F291" s="72">
        <f t="shared" si="0"/>
        <v>0.25601999999999947</v>
      </c>
      <c r="G291" s="67"/>
      <c r="H291" s="67"/>
      <c r="I291" s="67"/>
      <c r="J291" s="67"/>
      <c r="K291" s="67"/>
      <c r="L291" s="67"/>
      <c r="M291" s="67"/>
      <c r="N291" s="67"/>
      <c r="O291" s="67"/>
      <c r="P291" s="67"/>
      <c r="Q291" s="67"/>
      <c r="R291" s="67"/>
      <c r="S291" s="220"/>
      <c r="T291" s="385"/>
      <c r="U291" s="232"/>
      <c r="V291" s="12">
        <v>224</v>
      </c>
      <c r="W291" s="69"/>
      <c r="X291" s="70"/>
      <c r="Y291"/>
      <c r="Z291"/>
      <c r="AA291"/>
      <c r="AB291"/>
      <c r="AC291"/>
      <c r="AD291"/>
      <c r="AE291"/>
      <c r="AF291"/>
      <c r="AG291"/>
      <c r="AH291"/>
      <c r="AI291"/>
      <c r="AJ291"/>
      <c r="AK291"/>
      <c r="AL291"/>
      <c r="AM291" s="220"/>
      <c r="AN291" s="417"/>
      <c r="AP291" s="12">
        <v>224</v>
      </c>
      <c r="AQ291" s="69">
        <v>19.799139999999998</v>
      </c>
      <c r="AR291" s="70">
        <v>6.8057790000000002</v>
      </c>
      <c r="AS291" s="432"/>
      <c r="AT291" s="574">
        <f t="shared" si="1"/>
        <v>5.9909000000000212E-2</v>
      </c>
      <c r="AU291" s="67"/>
      <c r="AV291" s="8"/>
      <c r="AW291" s="8"/>
      <c r="AX291" s="8"/>
      <c r="AY291" s="8"/>
      <c r="AZ291" s="8"/>
      <c r="BA291" s="8"/>
      <c r="BB291" s="8"/>
      <c r="BC291" s="8"/>
      <c r="BD291" s="8"/>
      <c r="BE291" s="8"/>
      <c r="BF291" s="8"/>
      <c r="BG291" s="8"/>
      <c r="BH291" s="8"/>
      <c r="BJ291" s="273"/>
      <c r="BK291" s="385"/>
      <c r="BM291" s="12">
        <v>224</v>
      </c>
      <c r="BN291" s="69">
        <v>2.333323</v>
      </c>
      <c r="BO291" s="70">
        <v>10.27895</v>
      </c>
      <c r="CD291" s="273"/>
      <c r="CE291" s="385"/>
      <c r="CG291" s="12">
        <v>224</v>
      </c>
      <c r="CH291" s="69">
        <v>25.60352</v>
      </c>
      <c r="CI291" s="70">
        <v>10.337899999999999</v>
      </c>
      <c r="CX291" s="273"/>
      <c r="CY291" s="385"/>
      <c r="CZ291" s="232"/>
      <c r="DA291" s="12">
        <v>224</v>
      </c>
      <c r="DB291" s="69">
        <v>9.0298829999999999</v>
      </c>
      <c r="DC291" s="70">
        <v>9.3769670000000005</v>
      </c>
      <c r="DR291" s="273"/>
      <c r="DS291" s="385"/>
      <c r="DT291" s="232"/>
      <c r="DU291" s="12">
        <v>224</v>
      </c>
      <c r="DV291" s="69">
        <v>2.8697319999999999</v>
      </c>
      <c r="DW291" s="70">
        <v>7.6500069999999996</v>
      </c>
      <c r="EL291" s="273"/>
      <c r="EM291" s="385"/>
      <c r="EN291" s="232"/>
      <c r="EO291" s="12">
        <v>224</v>
      </c>
      <c r="EP291" s="69">
        <v>19.799139999999998</v>
      </c>
      <c r="EQ291" s="70">
        <v>6.8057790000000002</v>
      </c>
      <c r="FF291" s="273"/>
      <c r="FG291" s="385"/>
      <c r="FH291" s="232"/>
      <c r="FI291" s="12">
        <v>224</v>
      </c>
      <c r="FJ291" s="69">
        <v>21.163930000000001</v>
      </c>
      <c r="FK291" s="70">
        <v>12.68201</v>
      </c>
      <c r="FZ291" s="273"/>
      <c r="GA291" s="385"/>
      <c r="GB291" s="232"/>
      <c r="GC291" s="12">
        <v>224</v>
      </c>
      <c r="GD291" s="69">
        <v>26.40438</v>
      </c>
      <c r="GE291" s="70">
        <v>13.577959999999999</v>
      </c>
      <c r="GT291" s="273"/>
      <c r="GU291" s="385"/>
      <c r="GV291" s="232"/>
      <c r="GW291" s="12">
        <v>224</v>
      </c>
      <c r="GX291" s="69">
        <v>16.762220000000003</v>
      </c>
      <c r="GY291" s="70">
        <v>5.2377989999999999</v>
      </c>
      <c r="HN291" s="273"/>
      <c r="HO291" s="385"/>
      <c r="HP291" s="232"/>
      <c r="HQ291" s="12">
        <v>224</v>
      </c>
      <c r="HR291" s="69">
        <v>2.2114549999999999</v>
      </c>
      <c r="HS291" s="70">
        <v>6.7039569999999999</v>
      </c>
      <c r="IH291" s="273"/>
      <c r="II291" s="385"/>
      <c r="IJ291" s="232"/>
      <c r="IK291" s="12">
        <v>224</v>
      </c>
      <c r="IL291" s="69">
        <v>0.88512420000000003</v>
      </c>
      <c r="IM291" s="70">
        <v>8.7720769999999995</v>
      </c>
      <c r="JB291" s="273"/>
      <c r="JC291" s="385"/>
      <c r="JD291" s="232"/>
      <c r="JE291" s="12">
        <v>224</v>
      </c>
      <c r="JF291" s="69"/>
      <c r="JG291" s="70"/>
      <c r="JV291" s="273"/>
      <c r="JW291" s="385"/>
      <c r="JX291" s="232"/>
      <c r="JY291" s="12">
        <v>224</v>
      </c>
      <c r="JZ291" s="69"/>
      <c r="KA291" s="70"/>
      <c r="KP291" s="273"/>
      <c r="KQ291" s="385"/>
      <c r="KR291" s="232"/>
      <c r="KS291" s="12">
        <v>224</v>
      </c>
      <c r="KT291" s="69"/>
      <c r="KU291" s="70"/>
      <c r="LJ291" s="273"/>
      <c r="LK291" s="385"/>
      <c r="LL291" s="232"/>
      <c r="LM291" s="12">
        <v>224</v>
      </c>
      <c r="LN291" s="69"/>
      <c r="LO291" s="70"/>
      <c r="MD291" s="273"/>
    </row>
    <row r="292" spans="2:342" ht="12.75" customHeight="1" x14ac:dyDescent="0.2">
      <c r="B292" s="12">
        <v>225</v>
      </c>
      <c r="C292" s="69">
        <v>6.8742610000000006</v>
      </c>
      <c r="D292" s="70">
        <v>29.20412</v>
      </c>
      <c r="E292" s="432"/>
      <c r="F292" s="72">
        <f t="shared" si="0"/>
        <v>0.30008000000000123</v>
      </c>
      <c r="G292" s="67"/>
      <c r="H292" s="67"/>
      <c r="I292" s="67"/>
      <c r="J292" s="67"/>
      <c r="K292" s="67"/>
      <c r="L292" s="67"/>
      <c r="M292" s="67"/>
      <c r="N292" s="67"/>
      <c r="O292" s="67"/>
      <c r="P292" s="67"/>
      <c r="Q292" s="67"/>
      <c r="R292" s="67"/>
      <c r="S292" s="220"/>
      <c r="T292" s="385"/>
      <c r="U292" s="232"/>
      <c r="V292" s="12">
        <v>225</v>
      </c>
      <c r="W292" s="69"/>
      <c r="X292" s="70"/>
      <c r="Y292"/>
      <c r="Z292"/>
      <c r="AA292"/>
      <c r="AB292"/>
      <c r="AC292"/>
      <c r="AD292"/>
      <c r="AE292"/>
      <c r="AF292"/>
      <c r="AG292"/>
      <c r="AH292"/>
      <c r="AI292"/>
      <c r="AJ292"/>
      <c r="AK292"/>
      <c r="AL292"/>
      <c r="AM292" s="220"/>
      <c r="AN292" s="417"/>
      <c r="AP292" s="12">
        <v>225</v>
      </c>
      <c r="AQ292" s="69">
        <v>19.882740000000002</v>
      </c>
      <c r="AR292" s="70">
        <v>6.8659869999999996</v>
      </c>
      <c r="AS292" s="432"/>
      <c r="AT292" s="574">
        <f t="shared" si="1"/>
        <v>6.0207999999999373E-2</v>
      </c>
      <c r="AU292" s="67"/>
      <c r="AV292" s="8"/>
      <c r="AW292" s="8"/>
      <c r="AX292" s="8"/>
      <c r="AY292" s="8"/>
      <c r="AZ292" s="8"/>
      <c r="BA292" s="8"/>
      <c r="BB292" s="8"/>
      <c r="BC292" s="8"/>
      <c r="BD292" s="8"/>
      <c r="BE292" s="8"/>
      <c r="BF292" s="8"/>
      <c r="BG292" s="8"/>
      <c r="BH292" s="8"/>
      <c r="BJ292" s="273"/>
      <c r="BK292" s="385"/>
      <c r="BM292" s="12">
        <v>225</v>
      </c>
      <c r="BN292" s="69">
        <v>0.54229229999999995</v>
      </c>
      <c r="BO292" s="70">
        <v>10.2933</v>
      </c>
      <c r="CD292" s="273"/>
      <c r="CE292" s="385"/>
      <c r="CG292" s="12">
        <v>225</v>
      </c>
      <c r="CH292" s="69">
        <v>25.70523</v>
      </c>
      <c r="CI292" s="70">
        <v>10.663880000000001</v>
      </c>
      <c r="CX292" s="273"/>
      <c r="CY292" s="385"/>
      <c r="CZ292" s="232"/>
      <c r="DA292" s="12">
        <v>225</v>
      </c>
      <c r="DB292" s="69">
        <v>5.1086960000000001</v>
      </c>
      <c r="DC292" s="70">
        <v>9.3874899999999997</v>
      </c>
      <c r="DR292" s="273"/>
      <c r="DS292" s="385"/>
      <c r="DT292" s="232"/>
      <c r="DU292" s="12">
        <v>225</v>
      </c>
      <c r="DV292" s="69">
        <v>2.9713530000000001</v>
      </c>
      <c r="DW292" s="70">
        <v>7.6919190000000004</v>
      </c>
      <c r="EL292" s="273"/>
      <c r="EM292" s="385"/>
      <c r="EN292" s="232"/>
      <c r="EO292" s="12">
        <v>225</v>
      </c>
      <c r="EP292" s="69">
        <v>19.882740000000002</v>
      </c>
      <c r="EQ292" s="70">
        <v>6.8659869999999996</v>
      </c>
      <c r="FF292" s="273"/>
      <c r="FG292" s="385"/>
      <c r="FH292" s="232"/>
      <c r="FI292" s="12">
        <v>225</v>
      </c>
      <c r="FJ292" s="69">
        <v>21.26277</v>
      </c>
      <c r="FK292" s="70">
        <v>12.75202</v>
      </c>
      <c r="FZ292" s="273"/>
      <c r="GA292" s="385"/>
      <c r="GB292" s="232"/>
      <c r="GC292" s="12">
        <v>225</v>
      </c>
      <c r="GD292" s="69">
        <v>26.455849999999998</v>
      </c>
      <c r="GE292" s="70">
        <v>13.67798</v>
      </c>
      <c r="GT292" s="273"/>
      <c r="GU292" s="385"/>
      <c r="GV292" s="232"/>
      <c r="GW292" s="12">
        <v>225</v>
      </c>
      <c r="GX292" s="69">
        <v>16.83079</v>
      </c>
      <c r="GY292" s="70">
        <v>5.2678739999999999</v>
      </c>
      <c r="HN292" s="273"/>
      <c r="HO292" s="385"/>
      <c r="HP292" s="232"/>
      <c r="HQ292" s="12">
        <v>225</v>
      </c>
      <c r="HR292" s="69">
        <v>2.3181909999999997</v>
      </c>
      <c r="HS292" s="70">
        <v>6.7157960000000001</v>
      </c>
      <c r="IH292" s="273"/>
      <c r="II292" s="385"/>
      <c r="IJ292" s="232"/>
      <c r="IK292" s="12">
        <v>225</v>
      </c>
      <c r="IL292" s="69">
        <v>0.93005349999999998</v>
      </c>
      <c r="IM292" s="70">
        <v>8.8221209999999992</v>
      </c>
      <c r="JB292" s="273"/>
      <c r="JC292" s="385"/>
      <c r="JD292" s="232"/>
      <c r="JE292" s="12">
        <v>225</v>
      </c>
      <c r="JF292" s="69"/>
      <c r="JG292" s="70"/>
      <c r="JV292" s="273"/>
      <c r="JW292" s="385"/>
      <c r="JX292" s="232"/>
      <c r="JY292" s="12">
        <v>225</v>
      </c>
      <c r="JZ292" s="69"/>
      <c r="KA292" s="70"/>
      <c r="KP292" s="273"/>
      <c r="KQ292" s="385"/>
      <c r="KR292" s="232"/>
      <c r="KS292" s="12">
        <v>225</v>
      </c>
      <c r="KT292" s="69"/>
      <c r="KU292" s="70"/>
      <c r="LJ292" s="273"/>
      <c r="LK292" s="385"/>
      <c r="LL292" s="232"/>
      <c r="LM292" s="12">
        <v>225</v>
      </c>
      <c r="LN292" s="69"/>
      <c r="LO292" s="70"/>
      <c r="MD292" s="273"/>
    </row>
    <row r="293" spans="2:342" ht="12.75" customHeight="1" x14ac:dyDescent="0.2">
      <c r="B293" s="12">
        <v>226</v>
      </c>
      <c r="C293" s="69">
        <v>6.8743619999999996</v>
      </c>
      <c r="D293" s="70">
        <v>29.50403</v>
      </c>
      <c r="E293" s="432"/>
      <c r="F293" s="72">
        <f t="shared" si="0"/>
        <v>0.29991000000000057</v>
      </c>
      <c r="G293" s="67"/>
      <c r="H293" s="67"/>
      <c r="I293" s="67"/>
      <c r="J293" s="67"/>
      <c r="K293" s="67"/>
      <c r="L293" s="67"/>
      <c r="M293" s="67"/>
      <c r="N293" s="67"/>
      <c r="O293" s="67"/>
      <c r="P293" s="67"/>
      <c r="Q293" s="67"/>
      <c r="R293" s="67"/>
      <c r="S293" s="220"/>
      <c r="T293" s="385"/>
      <c r="U293" s="232"/>
      <c r="V293" s="12">
        <v>226</v>
      </c>
      <c r="W293" s="69"/>
      <c r="X293" s="70"/>
      <c r="Y293"/>
      <c r="Z293"/>
      <c r="AA293"/>
      <c r="AB293"/>
      <c r="AC293"/>
      <c r="AD293"/>
      <c r="AE293"/>
      <c r="AF293"/>
      <c r="AG293"/>
      <c r="AH293"/>
      <c r="AI293"/>
      <c r="AJ293"/>
      <c r="AK293"/>
      <c r="AL293"/>
      <c r="AM293" s="220"/>
      <c r="AN293" s="417"/>
      <c r="AP293" s="12">
        <v>226</v>
      </c>
      <c r="AQ293" s="69">
        <v>19.967569999999998</v>
      </c>
      <c r="AR293" s="70">
        <v>6.9379140000000001</v>
      </c>
      <c r="AS293" s="432"/>
      <c r="AT293" s="574">
        <f t="shared" si="1"/>
        <v>7.1927000000000518E-2</v>
      </c>
      <c r="AU293" s="67"/>
      <c r="AV293" s="8"/>
      <c r="AW293" s="8"/>
      <c r="AX293" s="8"/>
      <c r="AY293" s="8"/>
      <c r="AZ293" s="8"/>
      <c r="BA293" s="8"/>
      <c r="BB293" s="8"/>
      <c r="BC293" s="8"/>
      <c r="BD293" s="8"/>
      <c r="BE293" s="8"/>
      <c r="BF293" s="8"/>
      <c r="BG293" s="8"/>
      <c r="BH293" s="8"/>
      <c r="BJ293" s="273"/>
      <c r="BK293" s="385"/>
      <c r="BM293" s="12">
        <v>226</v>
      </c>
      <c r="BN293" s="69">
        <v>0.31149389999999999</v>
      </c>
      <c r="BO293" s="70">
        <v>10.31142</v>
      </c>
      <c r="CD293" s="273"/>
      <c r="CE293" s="385"/>
      <c r="CG293" s="12">
        <v>226</v>
      </c>
      <c r="CH293" s="69">
        <v>25.811130000000002</v>
      </c>
      <c r="CI293" s="70">
        <v>10.80594</v>
      </c>
      <c r="CX293" s="273"/>
      <c r="CY293" s="385"/>
      <c r="CZ293" s="232"/>
      <c r="DA293" s="12">
        <v>226</v>
      </c>
      <c r="DB293" s="69">
        <v>2.2617829999999999</v>
      </c>
      <c r="DC293" s="70">
        <v>9.3979529999999993</v>
      </c>
      <c r="DR293" s="273"/>
      <c r="DS293" s="385"/>
      <c r="DT293" s="232"/>
      <c r="DU293" s="12">
        <v>226</v>
      </c>
      <c r="DV293" s="69">
        <v>3.071485</v>
      </c>
      <c r="DW293" s="70">
        <v>7.733892</v>
      </c>
      <c r="EL293" s="273"/>
      <c r="EM293" s="385"/>
      <c r="EN293" s="232"/>
      <c r="EO293" s="12">
        <v>226</v>
      </c>
      <c r="EP293" s="69">
        <v>19.967569999999998</v>
      </c>
      <c r="EQ293" s="70">
        <v>6.9379140000000001</v>
      </c>
      <c r="FF293" s="273"/>
      <c r="FG293" s="385"/>
      <c r="FH293" s="232"/>
      <c r="FI293" s="12">
        <v>226</v>
      </c>
      <c r="FJ293" s="69">
        <v>21.363400000000002</v>
      </c>
      <c r="FK293" s="70">
        <v>12.822039999999999</v>
      </c>
      <c r="FZ293" s="273"/>
      <c r="GA293" s="385"/>
      <c r="GB293" s="232"/>
      <c r="GC293" s="12">
        <v>226</v>
      </c>
      <c r="GD293" s="69">
        <v>26.492459999999998</v>
      </c>
      <c r="GE293" s="70">
        <v>13.77801</v>
      </c>
      <c r="GT293" s="273"/>
      <c r="GU293" s="385"/>
      <c r="GV293" s="232"/>
      <c r="GW293" s="12">
        <v>226</v>
      </c>
      <c r="GX293" s="69">
        <v>16.898439999999997</v>
      </c>
      <c r="GY293" s="70">
        <v>5.2976489999999998</v>
      </c>
      <c r="HN293" s="273"/>
      <c r="HO293" s="385"/>
      <c r="HP293" s="232"/>
      <c r="HQ293" s="12">
        <v>226</v>
      </c>
      <c r="HR293" s="69">
        <v>2.422145</v>
      </c>
      <c r="HS293" s="70">
        <v>6.743239</v>
      </c>
      <c r="IH293" s="273"/>
      <c r="II293" s="385"/>
      <c r="IJ293" s="232"/>
      <c r="IK293" s="12">
        <v>226</v>
      </c>
      <c r="IL293" s="69">
        <v>0.9720915</v>
      </c>
      <c r="IM293" s="70">
        <v>8.8720440000000007</v>
      </c>
      <c r="JB293" s="273"/>
      <c r="JC293" s="385"/>
      <c r="JD293" s="232"/>
      <c r="JE293" s="12">
        <v>226</v>
      </c>
      <c r="JF293" s="69"/>
      <c r="JG293" s="70"/>
      <c r="JV293" s="273"/>
      <c r="JW293" s="385"/>
      <c r="JX293" s="232"/>
      <c r="JY293" s="12">
        <v>226</v>
      </c>
      <c r="JZ293" s="69"/>
      <c r="KA293" s="70"/>
      <c r="KP293" s="273"/>
      <c r="KQ293" s="385"/>
      <c r="KR293" s="232"/>
      <c r="KS293" s="12">
        <v>226</v>
      </c>
      <c r="KT293" s="69"/>
      <c r="KU293" s="70"/>
      <c r="LJ293" s="273"/>
      <c r="LK293" s="385"/>
      <c r="LL293" s="232"/>
      <c r="LM293" s="12">
        <v>226</v>
      </c>
      <c r="LN293" s="69"/>
      <c r="LO293" s="70"/>
      <c r="MD293" s="273"/>
    </row>
    <row r="294" spans="2:342" ht="12.75" customHeight="1" x14ac:dyDescent="0.2">
      <c r="B294" s="12">
        <v>227</v>
      </c>
      <c r="C294" s="69">
        <v>6.8757209999999995</v>
      </c>
      <c r="D294" s="70">
        <v>29.803989999999999</v>
      </c>
      <c r="E294" s="432"/>
      <c r="F294" s="72">
        <f t="shared" si="0"/>
        <v>0.29995999999999867</v>
      </c>
      <c r="G294" s="67"/>
      <c r="H294" s="67"/>
      <c r="I294" s="67"/>
      <c r="J294" s="67"/>
      <c r="K294" s="67"/>
      <c r="L294" s="67"/>
      <c r="M294" s="67"/>
      <c r="N294" s="67"/>
      <c r="O294" s="67"/>
      <c r="P294" s="67"/>
      <c r="Q294" s="67"/>
      <c r="R294" s="67"/>
      <c r="S294" s="220"/>
      <c r="T294" s="385"/>
      <c r="U294" s="232"/>
      <c r="V294" s="12">
        <v>227</v>
      </c>
      <c r="W294" s="69"/>
      <c r="X294" s="70"/>
      <c r="Y294"/>
      <c r="Z294"/>
      <c r="AA294"/>
      <c r="AB294"/>
      <c r="AC294"/>
      <c r="AD294"/>
      <c r="AE294"/>
      <c r="AF294"/>
      <c r="AG294"/>
      <c r="AH294"/>
      <c r="AI294"/>
      <c r="AJ294"/>
      <c r="AK294"/>
      <c r="AL294"/>
      <c r="AM294" s="220"/>
      <c r="AN294" s="417"/>
      <c r="AP294" s="12">
        <v>227</v>
      </c>
      <c r="AQ294" s="69">
        <v>20.04815</v>
      </c>
      <c r="AR294" s="70">
        <v>7.0158189999999996</v>
      </c>
      <c r="AS294" s="432"/>
      <c r="AT294" s="574">
        <f t="shared" si="1"/>
        <v>7.7904999999999447E-2</v>
      </c>
      <c r="AU294" s="67"/>
      <c r="AV294" s="8"/>
      <c r="AW294" s="8"/>
      <c r="AX294" s="8"/>
      <c r="AY294" s="8"/>
      <c r="AZ294" s="8"/>
      <c r="BA294" s="8"/>
      <c r="BB294" s="8"/>
      <c r="BC294" s="8"/>
      <c r="BD294" s="8"/>
      <c r="BE294" s="8"/>
      <c r="BF294" s="8"/>
      <c r="BG294" s="8"/>
      <c r="BH294" s="8"/>
      <c r="BJ294" s="273"/>
      <c r="BK294" s="385"/>
      <c r="BM294" s="12">
        <v>227</v>
      </c>
      <c r="BN294" s="69">
        <v>0.64612820000000004</v>
      </c>
      <c r="BO294" s="70">
        <v>10.325469999999999</v>
      </c>
      <c r="CD294" s="273"/>
      <c r="CE294" s="385"/>
      <c r="CG294" s="12">
        <v>227</v>
      </c>
      <c r="CH294" s="69">
        <v>25.917830000000002</v>
      </c>
      <c r="CI294" s="70">
        <v>10.937950000000001</v>
      </c>
      <c r="CX294" s="273"/>
      <c r="CY294" s="385"/>
      <c r="CZ294" s="232"/>
      <c r="DA294" s="12">
        <v>227</v>
      </c>
      <c r="DB294" s="69">
        <v>0.58240560000000008</v>
      </c>
      <c r="DC294" s="70">
        <v>9.4082369999999997</v>
      </c>
      <c r="DR294" s="273"/>
      <c r="DS294" s="385"/>
      <c r="DT294" s="232"/>
      <c r="DU294" s="12">
        <v>227</v>
      </c>
      <c r="DV294" s="69">
        <v>3.1704530000000002</v>
      </c>
      <c r="DW294" s="70">
        <v>7.7759830000000001</v>
      </c>
      <c r="EL294" s="273"/>
      <c r="EM294" s="385"/>
      <c r="EN294" s="232"/>
      <c r="EO294" s="12">
        <v>227</v>
      </c>
      <c r="EP294" s="69">
        <v>20.04815</v>
      </c>
      <c r="EQ294" s="70">
        <v>7.0158189999999996</v>
      </c>
      <c r="FF294" s="273"/>
      <c r="FG294" s="385"/>
      <c r="FH294" s="232"/>
      <c r="FI294" s="12">
        <v>227</v>
      </c>
      <c r="FJ294" s="69">
        <v>21.458939999999998</v>
      </c>
      <c r="FK294" s="70">
        <v>12.89612</v>
      </c>
      <c r="FZ294" s="273"/>
      <c r="GA294" s="385"/>
      <c r="GB294" s="232"/>
      <c r="GC294" s="12">
        <v>227</v>
      </c>
      <c r="GD294" s="69">
        <v>26.561109999999999</v>
      </c>
      <c r="GE294" s="70">
        <v>13.877980000000001</v>
      </c>
      <c r="GT294" s="273"/>
      <c r="GU294" s="385"/>
      <c r="GV294" s="232"/>
      <c r="GW294" s="12">
        <v>227</v>
      </c>
      <c r="GX294" s="69">
        <v>16.964740000000003</v>
      </c>
      <c r="GY294" s="70">
        <v>5.3276630000000003</v>
      </c>
      <c r="HN294" s="273"/>
      <c r="HO294" s="385"/>
      <c r="HP294" s="232"/>
      <c r="HQ294" s="12">
        <v>227</v>
      </c>
      <c r="HR294" s="69">
        <v>2.5114879999999999</v>
      </c>
      <c r="HS294" s="70">
        <v>6.7707420000000003</v>
      </c>
      <c r="IH294" s="273"/>
      <c r="II294" s="385"/>
      <c r="IJ294" s="232"/>
      <c r="IK294" s="12">
        <v>227</v>
      </c>
      <c r="IL294" s="69">
        <v>1.016111</v>
      </c>
      <c r="IM294" s="70">
        <v>8.9219679999999997</v>
      </c>
      <c r="JB294" s="273"/>
      <c r="JC294" s="385"/>
      <c r="JD294" s="232"/>
      <c r="JE294" s="12">
        <v>227</v>
      </c>
      <c r="JF294" s="69"/>
      <c r="JG294" s="70"/>
      <c r="JV294" s="273"/>
      <c r="JW294" s="385"/>
      <c r="JX294" s="232"/>
      <c r="JY294" s="12">
        <v>227</v>
      </c>
      <c r="JZ294" s="69"/>
      <c r="KA294" s="70"/>
      <c r="KP294" s="273"/>
      <c r="KQ294" s="385"/>
      <c r="KR294" s="232"/>
      <c r="KS294" s="12">
        <v>227</v>
      </c>
      <c r="KT294" s="69"/>
      <c r="KU294" s="70"/>
      <c r="LJ294" s="273"/>
      <c r="LK294" s="385"/>
      <c r="LL294" s="232"/>
      <c r="LM294" s="12">
        <v>227</v>
      </c>
      <c r="LN294" s="69"/>
      <c r="LO294" s="70"/>
      <c r="MD294" s="273"/>
    </row>
    <row r="295" spans="2:342" ht="12.75" customHeight="1" x14ac:dyDescent="0.2">
      <c r="B295" s="12">
        <v>228</v>
      </c>
      <c r="C295" s="69">
        <v>6.8780649999999994</v>
      </c>
      <c r="D295" s="70">
        <v>30.104009999999999</v>
      </c>
      <c r="E295" s="432"/>
      <c r="F295" s="72">
        <f t="shared" si="0"/>
        <v>0.30001999999999995</v>
      </c>
      <c r="G295" s="67"/>
      <c r="H295" s="67"/>
      <c r="I295" s="67"/>
      <c r="J295" s="67"/>
      <c r="K295" s="67"/>
      <c r="L295" s="67"/>
      <c r="M295" s="67"/>
      <c r="N295" s="67"/>
      <c r="O295" s="67"/>
      <c r="P295" s="67"/>
      <c r="Q295" s="67"/>
      <c r="R295" s="67"/>
      <c r="S295" s="220"/>
      <c r="T295" s="385"/>
      <c r="U295" s="232"/>
      <c r="V295" s="12">
        <v>228</v>
      </c>
      <c r="W295" s="69"/>
      <c r="X295" s="70"/>
      <c r="Y295"/>
      <c r="Z295"/>
      <c r="AA295"/>
      <c r="AB295"/>
      <c r="AC295"/>
      <c r="AD295"/>
      <c r="AE295"/>
      <c r="AF295"/>
      <c r="AG295"/>
      <c r="AH295"/>
      <c r="AI295"/>
      <c r="AJ295"/>
      <c r="AK295"/>
      <c r="AL295"/>
      <c r="AM295" s="220"/>
      <c r="AN295" s="417"/>
      <c r="AP295" s="12">
        <v>228</v>
      </c>
      <c r="AQ295" s="69">
        <v>19.950009999999999</v>
      </c>
      <c r="AR295" s="70">
        <v>7.1780879999999998</v>
      </c>
      <c r="AS295" s="432"/>
      <c r="AT295" s="574">
        <f t="shared" si="1"/>
        <v>0.16226900000000022</v>
      </c>
      <c r="AU295" s="67"/>
      <c r="AV295" s="8"/>
      <c r="AW295" s="8"/>
      <c r="AX295" s="8"/>
      <c r="AY295" s="8"/>
      <c r="AZ295" s="8"/>
      <c r="BA295" s="8"/>
      <c r="BB295" s="8"/>
      <c r="BC295" s="8"/>
      <c r="BD295" s="8"/>
      <c r="BE295" s="8"/>
      <c r="BF295" s="8"/>
      <c r="BG295" s="8"/>
      <c r="BH295" s="8"/>
      <c r="BJ295" s="273"/>
      <c r="BK295" s="385"/>
      <c r="BM295" s="12">
        <v>228</v>
      </c>
      <c r="BN295" s="69">
        <v>0.96424540000000003</v>
      </c>
      <c r="BO295" s="70">
        <v>10.339460000000001</v>
      </c>
      <c r="CD295" s="273"/>
      <c r="CE295" s="385"/>
      <c r="CG295" s="12">
        <v>228</v>
      </c>
      <c r="CH295" s="69">
        <v>25.987169999999999</v>
      </c>
      <c r="CI295" s="70">
        <v>11.293939999999999</v>
      </c>
      <c r="CX295" s="273"/>
      <c r="CY295" s="385"/>
      <c r="CZ295" s="232"/>
      <c r="DA295" s="12">
        <v>228</v>
      </c>
      <c r="DB295" s="69">
        <v>-0.18755279999999999</v>
      </c>
      <c r="DC295" s="70">
        <v>9.4185210000000001</v>
      </c>
      <c r="DR295" s="273"/>
      <c r="DS295" s="385"/>
      <c r="DT295" s="232"/>
      <c r="DU295" s="12">
        <v>228</v>
      </c>
      <c r="DV295" s="69">
        <v>3.2687930000000001</v>
      </c>
      <c r="DW295" s="70">
        <v>7.8179550000000004</v>
      </c>
      <c r="EL295" s="273"/>
      <c r="EM295" s="385"/>
      <c r="EN295" s="232"/>
      <c r="EO295" s="12">
        <v>228</v>
      </c>
      <c r="EP295" s="69">
        <v>19.950009999999999</v>
      </c>
      <c r="EQ295" s="70">
        <v>7.1780879999999998</v>
      </c>
      <c r="FF295" s="273"/>
      <c r="FG295" s="385"/>
      <c r="FH295" s="232"/>
      <c r="FI295" s="12">
        <v>228</v>
      </c>
      <c r="FJ295" s="69">
        <v>21.554779999999997</v>
      </c>
      <c r="FK295" s="70">
        <v>12.97988</v>
      </c>
      <c r="FZ295" s="273"/>
      <c r="GA295" s="385"/>
      <c r="GB295" s="232"/>
      <c r="GC295" s="12">
        <v>228</v>
      </c>
      <c r="GD295" s="69">
        <v>26.046979999999998</v>
      </c>
      <c r="GE295" s="70">
        <v>13.95612</v>
      </c>
      <c r="GT295" s="273"/>
      <c r="GU295" s="385"/>
      <c r="GV295" s="232"/>
      <c r="GW295" s="12">
        <v>228</v>
      </c>
      <c r="GX295" s="69">
        <v>17.02796</v>
      </c>
      <c r="GY295" s="70">
        <v>5.3579160000000003</v>
      </c>
      <c r="HN295" s="273"/>
      <c r="HO295" s="385"/>
      <c r="HP295" s="232"/>
      <c r="HQ295" s="12">
        <v>228</v>
      </c>
      <c r="HR295" s="69">
        <v>2.6066570000000002</v>
      </c>
      <c r="HS295" s="70">
        <v>6.7943600000000002</v>
      </c>
      <c r="IH295" s="273"/>
      <c r="II295" s="385"/>
      <c r="IJ295" s="232"/>
      <c r="IK295" s="12">
        <v>228</v>
      </c>
      <c r="IL295" s="69">
        <v>1.0596749999999999</v>
      </c>
      <c r="IM295" s="70">
        <v>8.9718330000000002</v>
      </c>
      <c r="JB295" s="273"/>
      <c r="JC295" s="385"/>
      <c r="JD295" s="232"/>
      <c r="JE295" s="12">
        <v>228</v>
      </c>
      <c r="JF295" s="69"/>
      <c r="JG295" s="70"/>
      <c r="JV295" s="273"/>
      <c r="JW295" s="385"/>
      <c r="JX295" s="232"/>
      <c r="JY295" s="12">
        <v>228</v>
      </c>
      <c r="JZ295" s="69"/>
      <c r="KA295" s="70"/>
      <c r="KP295" s="273"/>
      <c r="KQ295" s="385"/>
      <c r="KR295" s="232"/>
      <c r="KS295" s="12">
        <v>228</v>
      </c>
      <c r="KT295" s="69"/>
      <c r="KU295" s="70"/>
      <c r="LJ295" s="273"/>
      <c r="LK295" s="385"/>
      <c r="LL295" s="232"/>
      <c r="LM295" s="12">
        <v>228</v>
      </c>
      <c r="LN295" s="69"/>
      <c r="LO295" s="70"/>
      <c r="MD295" s="273"/>
    </row>
    <row r="296" spans="2:342" ht="12.75" customHeight="1" x14ac:dyDescent="0.2">
      <c r="B296" s="12">
        <v>229</v>
      </c>
      <c r="C296" s="69">
        <v>6.8788299999999998</v>
      </c>
      <c r="D296" s="70">
        <v>30.4041</v>
      </c>
      <c r="E296" s="432"/>
      <c r="F296" s="72">
        <f t="shared" si="0"/>
        <v>0.30009000000000086</v>
      </c>
      <c r="G296" s="67"/>
      <c r="H296" s="67"/>
      <c r="I296" s="67"/>
      <c r="J296" s="67"/>
      <c r="K296" s="67"/>
      <c r="L296" s="67"/>
      <c r="M296" s="67"/>
      <c r="N296" s="67"/>
      <c r="O296" s="67"/>
      <c r="P296" s="67"/>
      <c r="Q296" s="67"/>
      <c r="R296" s="67"/>
      <c r="S296" s="220"/>
      <c r="T296" s="385"/>
      <c r="U296" s="232"/>
      <c r="V296" s="12">
        <v>229</v>
      </c>
      <c r="W296" s="69"/>
      <c r="X296" s="70"/>
      <c r="Y296"/>
      <c r="Z296"/>
      <c r="AA296"/>
      <c r="AB296"/>
      <c r="AC296"/>
      <c r="AD296"/>
      <c r="AE296"/>
      <c r="AF296"/>
      <c r="AG296"/>
      <c r="AH296"/>
      <c r="AI296"/>
      <c r="AJ296"/>
      <c r="AK296"/>
      <c r="AL296"/>
      <c r="AM296" s="220"/>
      <c r="AN296" s="417"/>
      <c r="AP296" s="12">
        <v>229</v>
      </c>
      <c r="AQ296" s="69">
        <v>15.717360000000001</v>
      </c>
      <c r="AR296" s="70">
        <v>7.1907040000000002</v>
      </c>
      <c r="AS296" s="432"/>
      <c r="AT296" s="574">
        <f t="shared" si="1"/>
        <v>1.2616000000000405E-2</v>
      </c>
      <c r="AU296" s="67"/>
      <c r="AV296" s="8"/>
      <c r="AW296" s="8"/>
      <c r="AX296" s="8"/>
      <c r="AY296" s="8"/>
      <c r="AZ296" s="8"/>
      <c r="BA296" s="8"/>
      <c r="BB296" s="8"/>
      <c r="BC296" s="8"/>
      <c r="BD296" s="8"/>
      <c r="BE296" s="8"/>
      <c r="BF296" s="8"/>
      <c r="BG296" s="8"/>
      <c r="BH296" s="8"/>
      <c r="BJ296" s="273"/>
      <c r="BK296" s="385"/>
      <c r="BM296" s="12">
        <v>229</v>
      </c>
      <c r="BN296" s="69">
        <v>1.1593849999999999</v>
      </c>
      <c r="BO296" s="70">
        <v>10.35333</v>
      </c>
      <c r="CD296" s="273"/>
      <c r="CE296" s="385"/>
      <c r="CG296" s="12">
        <v>229</v>
      </c>
      <c r="CH296" s="69">
        <v>26.09206</v>
      </c>
      <c r="CI296" s="70">
        <v>11.491899999999999</v>
      </c>
      <c r="CX296" s="273"/>
      <c r="CY296" s="385"/>
      <c r="CZ296" s="232"/>
      <c r="DA296" s="12">
        <v>229</v>
      </c>
      <c r="DB296" s="69">
        <v>-0.35024720000000004</v>
      </c>
      <c r="DC296" s="70">
        <v>9.434723</v>
      </c>
      <c r="DR296" s="273"/>
      <c r="DS296" s="385"/>
      <c r="DT296" s="232"/>
      <c r="DU296" s="12">
        <v>229</v>
      </c>
      <c r="DV296" s="69">
        <v>3.3668679999999997</v>
      </c>
      <c r="DW296" s="70">
        <v>7.8599880000000004</v>
      </c>
      <c r="EL296" s="273"/>
      <c r="EM296" s="385"/>
      <c r="EN296" s="232"/>
      <c r="EO296" s="12">
        <v>229</v>
      </c>
      <c r="EP296" s="69">
        <v>15.717360000000001</v>
      </c>
      <c r="EQ296" s="70">
        <v>7.1907040000000002</v>
      </c>
      <c r="FF296" s="273"/>
      <c r="FG296" s="385"/>
      <c r="FH296" s="232"/>
      <c r="FI296" s="12">
        <v>229</v>
      </c>
      <c r="FJ296" s="69">
        <v>21.6524</v>
      </c>
      <c r="FK296" s="70">
        <v>13.069990000000001</v>
      </c>
      <c r="FZ296" s="273"/>
      <c r="GA296" s="385"/>
      <c r="GB296" s="232"/>
      <c r="GC296" s="12">
        <v>229</v>
      </c>
      <c r="GD296" s="69">
        <v>17.62791</v>
      </c>
      <c r="GE296" s="70">
        <v>13.977349999999999</v>
      </c>
      <c r="GT296" s="273"/>
      <c r="GU296" s="385"/>
      <c r="GV296" s="232"/>
      <c r="GW296" s="12">
        <v>229</v>
      </c>
      <c r="GX296" s="69">
        <v>17.09768</v>
      </c>
      <c r="GY296" s="70">
        <v>5.391877</v>
      </c>
      <c r="HN296" s="273"/>
      <c r="HO296" s="385"/>
      <c r="HP296" s="232"/>
      <c r="HQ296" s="12">
        <v>229</v>
      </c>
      <c r="HR296" s="69">
        <v>2.707881</v>
      </c>
      <c r="HS296" s="70">
        <v>6.8180360000000002</v>
      </c>
      <c r="IH296" s="273"/>
      <c r="II296" s="385"/>
      <c r="IJ296" s="232"/>
      <c r="IK296" s="12">
        <v>229</v>
      </c>
      <c r="IL296" s="69">
        <v>1.1047709999999999</v>
      </c>
      <c r="IM296" s="70">
        <v>9.0219970000000007</v>
      </c>
      <c r="JB296" s="273"/>
      <c r="JC296" s="385"/>
      <c r="JD296" s="232"/>
      <c r="JE296" s="12">
        <v>229</v>
      </c>
      <c r="JF296" s="69"/>
      <c r="JG296" s="70"/>
      <c r="JV296" s="273"/>
      <c r="JW296" s="385"/>
      <c r="JX296" s="232"/>
      <c r="JY296" s="12">
        <v>229</v>
      </c>
      <c r="JZ296" s="69"/>
      <c r="KA296" s="70"/>
      <c r="KP296" s="273"/>
      <c r="KQ296" s="385"/>
      <c r="KR296" s="232"/>
      <c r="KS296" s="12">
        <v>229</v>
      </c>
      <c r="KT296" s="69"/>
      <c r="KU296" s="70"/>
      <c r="LJ296" s="273"/>
      <c r="LK296" s="385"/>
      <c r="LL296" s="232"/>
      <c r="LM296" s="12">
        <v>229</v>
      </c>
      <c r="LN296" s="69"/>
      <c r="LO296" s="70"/>
      <c r="MD296" s="273"/>
    </row>
    <row r="297" spans="2:342" ht="12.75" customHeight="1" x14ac:dyDescent="0.2">
      <c r="B297" s="12">
        <v>230</v>
      </c>
      <c r="C297" s="69">
        <v>6.8788289999999996</v>
      </c>
      <c r="D297" s="70">
        <v>30.704059999999998</v>
      </c>
      <c r="E297" s="432"/>
      <c r="F297" s="72">
        <f t="shared" si="0"/>
        <v>0.29995999999999867</v>
      </c>
      <c r="G297" s="67"/>
      <c r="H297" s="67"/>
      <c r="I297" s="67"/>
      <c r="J297" s="67"/>
      <c r="K297" s="67"/>
      <c r="L297" s="67"/>
      <c r="M297" s="67"/>
      <c r="N297" s="67"/>
      <c r="O297" s="67"/>
      <c r="P297" s="67"/>
      <c r="Q297" s="67"/>
      <c r="R297" s="67"/>
      <c r="S297" s="220"/>
      <c r="T297" s="385"/>
      <c r="U297" s="232"/>
      <c r="V297" s="12">
        <v>230</v>
      </c>
      <c r="W297" s="69"/>
      <c r="X297" s="70"/>
      <c r="Y297"/>
      <c r="Z297"/>
      <c r="AA297"/>
      <c r="AB297"/>
      <c r="AC297"/>
      <c r="AD297"/>
      <c r="AE297"/>
      <c r="AF297"/>
      <c r="AG297"/>
      <c r="AH297"/>
      <c r="AI297"/>
      <c r="AJ297"/>
      <c r="AK297"/>
      <c r="AL297"/>
      <c r="AM297" s="220"/>
      <c r="AN297" s="417"/>
      <c r="AP297" s="12">
        <v>230</v>
      </c>
      <c r="AQ297" s="69">
        <v>9.3916930000000001</v>
      </c>
      <c r="AR297" s="70">
        <v>7.2035590000000003</v>
      </c>
      <c r="AS297" s="432"/>
      <c r="AT297" s="574">
        <f t="shared" si="1"/>
        <v>1.2855000000000061E-2</v>
      </c>
      <c r="AU297" s="67"/>
      <c r="AV297" s="8"/>
      <c r="AW297" s="8"/>
      <c r="AX297" s="8"/>
      <c r="AY297" s="8"/>
      <c r="AZ297" s="8"/>
      <c r="BA297" s="8"/>
      <c r="BB297" s="8"/>
      <c r="BC297" s="8"/>
      <c r="BD297" s="8"/>
      <c r="BE297" s="8"/>
      <c r="BF297" s="8"/>
      <c r="BG297" s="8"/>
      <c r="BH297" s="8"/>
      <c r="BJ297" s="273"/>
      <c r="BK297" s="385"/>
      <c r="BM297" s="12">
        <v>230</v>
      </c>
      <c r="BN297" s="69">
        <v>1.2766359999999999</v>
      </c>
      <c r="BO297" s="70">
        <v>10.375030000000001</v>
      </c>
      <c r="CD297" s="273"/>
      <c r="CE297" s="385"/>
      <c r="CG297" s="12">
        <v>230</v>
      </c>
      <c r="CH297" s="69">
        <v>25.99924</v>
      </c>
      <c r="CI297" s="70">
        <v>11.62595</v>
      </c>
      <c r="CX297" s="273"/>
      <c r="CY297" s="385"/>
      <c r="CZ297" s="232"/>
      <c r="DA297" s="12">
        <v>230</v>
      </c>
      <c r="DB297" s="69">
        <v>-0.18288180000000001</v>
      </c>
      <c r="DC297" s="70">
        <v>9.4447089999999996</v>
      </c>
      <c r="DR297" s="273"/>
      <c r="DS297" s="385"/>
      <c r="DT297" s="232"/>
      <c r="DU297" s="12">
        <v>230</v>
      </c>
      <c r="DV297" s="69">
        <v>3.4621</v>
      </c>
      <c r="DW297" s="70">
        <v>7.9019599999999999</v>
      </c>
      <c r="EL297" s="273"/>
      <c r="EM297" s="385"/>
      <c r="EN297" s="232"/>
      <c r="EO297" s="12">
        <v>230</v>
      </c>
      <c r="EP297" s="69">
        <v>9.3916930000000001</v>
      </c>
      <c r="EQ297" s="70">
        <v>7.2035590000000003</v>
      </c>
      <c r="FF297" s="273"/>
      <c r="FG297" s="385"/>
      <c r="FH297" s="232"/>
      <c r="FI297" s="12">
        <v>230</v>
      </c>
      <c r="FJ297" s="69">
        <v>20.94652</v>
      </c>
      <c r="FK297" s="70">
        <v>13.164149999999999</v>
      </c>
      <c r="FZ297" s="273"/>
      <c r="GA297" s="385"/>
      <c r="GB297" s="232"/>
      <c r="GC297" s="12">
        <v>230</v>
      </c>
      <c r="GD297" s="69">
        <v>11.2682</v>
      </c>
      <c r="GE297" s="70">
        <v>13.9984</v>
      </c>
      <c r="GT297" s="273"/>
      <c r="GU297" s="385"/>
      <c r="GV297" s="232"/>
      <c r="GW297" s="12">
        <v>230</v>
      </c>
      <c r="GX297" s="69">
        <v>17.17454</v>
      </c>
      <c r="GY297" s="70">
        <v>5.4319360000000003</v>
      </c>
      <c r="HN297" s="273"/>
      <c r="HO297" s="385"/>
      <c r="HP297" s="232"/>
      <c r="HQ297" s="12">
        <v>230</v>
      </c>
      <c r="HR297" s="69">
        <v>2.8081070000000001</v>
      </c>
      <c r="HS297" s="70">
        <v>6.8417130000000004</v>
      </c>
      <c r="IH297" s="273"/>
      <c r="II297" s="385"/>
      <c r="IJ297" s="232"/>
      <c r="IK297" s="12">
        <v>230</v>
      </c>
      <c r="IL297" s="69">
        <v>1.1489590000000001</v>
      </c>
      <c r="IM297" s="70">
        <v>9.0719809999999992</v>
      </c>
      <c r="JB297" s="273"/>
      <c r="JC297" s="385"/>
      <c r="JD297" s="232"/>
      <c r="JE297" s="12">
        <v>230</v>
      </c>
      <c r="JF297" s="69"/>
      <c r="JG297" s="70"/>
      <c r="JV297" s="273"/>
      <c r="JW297" s="385"/>
      <c r="JX297" s="232"/>
      <c r="JY297" s="12">
        <v>230</v>
      </c>
      <c r="JZ297" s="69"/>
      <c r="KA297" s="70"/>
      <c r="KP297" s="273"/>
      <c r="KQ297" s="385"/>
      <c r="KR297" s="232"/>
      <c r="KS297" s="12">
        <v>230</v>
      </c>
      <c r="KT297" s="69"/>
      <c r="KU297" s="70"/>
      <c r="LJ297" s="273"/>
      <c r="LK297" s="385"/>
      <c r="LL297" s="232"/>
      <c r="LM297" s="12">
        <v>230</v>
      </c>
      <c r="LN297" s="69"/>
      <c r="LO297" s="70"/>
      <c r="MD297" s="273"/>
    </row>
    <row r="298" spans="2:342" ht="12.75" customHeight="1" x14ac:dyDescent="0.2">
      <c r="B298" s="12">
        <v>231</v>
      </c>
      <c r="C298" s="69">
        <v>6.8786019999999999</v>
      </c>
      <c r="D298" s="70">
        <v>31.004079999999998</v>
      </c>
      <c r="E298" s="432"/>
      <c r="F298" s="72">
        <f t="shared" si="0"/>
        <v>0.30001999999999995</v>
      </c>
      <c r="G298" s="67"/>
      <c r="H298" s="67"/>
      <c r="I298" s="67"/>
      <c r="J298" s="67"/>
      <c r="K298" s="67"/>
      <c r="L298" s="67"/>
      <c r="M298" s="67"/>
      <c r="N298" s="67"/>
      <c r="O298" s="67"/>
      <c r="P298" s="67"/>
      <c r="Q298" s="67"/>
      <c r="R298" s="67"/>
      <c r="S298" s="220"/>
      <c r="T298" s="385"/>
      <c r="U298" s="232"/>
      <c r="V298" s="12">
        <v>231</v>
      </c>
      <c r="W298" s="69"/>
      <c r="X298" s="70"/>
      <c r="Y298"/>
      <c r="Z298"/>
      <c r="AA298"/>
      <c r="AB298"/>
      <c r="AC298"/>
      <c r="AD298"/>
      <c r="AE298"/>
      <c r="AF298"/>
      <c r="AG298"/>
      <c r="AH298"/>
      <c r="AI298"/>
      <c r="AJ298"/>
      <c r="AK298"/>
      <c r="AL298"/>
      <c r="AM298" s="220"/>
      <c r="AN298" s="417"/>
      <c r="AP298" s="12">
        <v>231</v>
      </c>
      <c r="AQ298" s="69">
        <v>4.4858929999999999</v>
      </c>
      <c r="AR298" s="70">
        <v>7.2163539999999999</v>
      </c>
      <c r="AS298" s="432"/>
      <c r="AT298" s="574">
        <f t="shared" si="1"/>
        <v>1.2794999999999668E-2</v>
      </c>
      <c r="AU298" s="67"/>
      <c r="AV298" s="8"/>
      <c r="AW298" s="8"/>
      <c r="AX298" s="8"/>
      <c r="AY298" s="8"/>
      <c r="AZ298" s="8"/>
      <c r="BA298" s="8"/>
      <c r="BB298" s="8"/>
      <c r="BC298" s="8"/>
      <c r="BD298" s="8"/>
      <c r="BE298" s="8"/>
      <c r="BF298" s="8"/>
      <c r="BG298" s="8"/>
      <c r="BH298" s="8"/>
      <c r="BJ298" s="273"/>
      <c r="BK298" s="385"/>
      <c r="BM298" s="12">
        <v>231</v>
      </c>
      <c r="BN298" s="69">
        <v>1.3800619999999999</v>
      </c>
      <c r="BO298" s="70">
        <v>10.436260000000001</v>
      </c>
      <c r="CD298" s="273"/>
      <c r="CE298" s="385"/>
      <c r="CG298" s="12">
        <v>231</v>
      </c>
      <c r="CH298" s="69">
        <v>23.15634</v>
      </c>
      <c r="CI298" s="70">
        <v>11.64245</v>
      </c>
      <c r="CX298" s="273"/>
      <c r="CY298" s="385"/>
      <c r="CZ298" s="232"/>
      <c r="DA298" s="12">
        <v>231</v>
      </c>
      <c r="DB298" s="69">
        <v>1.1883589999999999E-2</v>
      </c>
      <c r="DC298" s="70">
        <v>9.4546939999999999</v>
      </c>
      <c r="DR298" s="273"/>
      <c r="DS298" s="385"/>
      <c r="DT298" s="232"/>
      <c r="DU298" s="12">
        <v>231</v>
      </c>
      <c r="DV298" s="69">
        <v>3.555005</v>
      </c>
      <c r="DW298" s="70">
        <v>7.9439320000000002</v>
      </c>
      <c r="EL298" s="273"/>
      <c r="EM298" s="385"/>
      <c r="EN298" s="232"/>
      <c r="EO298" s="12">
        <v>231</v>
      </c>
      <c r="EP298" s="69">
        <v>4.4858929999999999</v>
      </c>
      <c r="EQ298" s="70">
        <v>7.2163539999999999</v>
      </c>
      <c r="FF298" s="273"/>
      <c r="FG298" s="385"/>
      <c r="FH298" s="232"/>
      <c r="FI298" s="12">
        <v>231</v>
      </c>
      <c r="FJ298" s="69">
        <v>13.74399</v>
      </c>
      <c r="FK298" s="70">
        <v>13.179220000000001</v>
      </c>
      <c r="FZ298" s="273"/>
      <c r="GA298" s="385"/>
      <c r="GB298" s="232"/>
      <c r="GC298" s="12">
        <v>231</v>
      </c>
      <c r="GD298" s="69">
        <v>9.4104740000000007</v>
      </c>
      <c r="GE298" s="70">
        <v>14.01872</v>
      </c>
      <c r="GT298" s="273"/>
      <c r="GU298" s="385"/>
      <c r="GV298" s="232"/>
      <c r="GW298" s="12">
        <v>231</v>
      </c>
      <c r="GX298" s="69">
        <v>17.246220000000001</v>
      </c>
      <c r="GY298" s="70">
        <v>5.4719350000000002</v>
      </c>
      <c r="HN298" s="273"/>
      <c r="HO298" s="385"/>
      <c r="HP298" s="232"/>
      <c r="HQ298" s="12">
        <v>231</v>
      </c>
      <c r="HR298" s="69">
        <v>2.9074110000000002</v>
      </c>
      <c r="HS298" s="70">
        <v>6.8654489999999999</v>
      </c>
      <c r="IH298" s="273"/>
      <c r="II298" s="385"/>
      <c r="IJ298" s="232"/>
      <c r="IK298" s="12">
        <v>231</v>
      </c>
      <c r="IL298" s="69">
        <v>1.1932419999999999</v>
      </c>
      <c r="IM298" s="70">
        <v>9.1219649999999994</v>
      </c>
      <c r="JB298" s="273"/>
      <c r="JC298" s="385"/>
      <c r="JD298" s="232"/>
      <c r="JE298" s="12">
        <v>231</v>
      </c>
      <c r="JF298" s="69"/>
      <c r="JG298" s="70"/>
      <c r="JV298" s="273"/>
      <c r="JW298" s="385"/>
      <c r="JX298" s="232"/>
      <c r="JY298" s="12">
        <v>231</v>
      </c>
      <c r="JZ298" s="69"/>
      <c r="KA298" s="70"/>
      <c r="KP298" s="273"/>
      <c r="KQ298" s="385"/>
      <c r="KR298" s="232"/>
      <c r="KS298" s="12">
        <v>231</v>
      </c>
      <c r="KT298" s="69"/>
      <c r="KU298" s="70"/>
      <c r="LJ298" s="273"/>
      <c r="LK298" s="385"/>
      <c r="LL298" s="232"/>
      <c r="LM298" s="12">
        <v>231</v>
      </c>
      <c r="LN298" s="69"/>
      <c r="LO298" s="70"/>
      <c r="MD298" s="273"/>
    </row>
    <row r="299" spans="2:342" ht="12.75" customHeight="1" x14ac:dyDescent="0.2">
      <c r="B299" s="12">
        <v>232</v>
      </c>
      <c r="C299" s="69">
        <v>6.8779889999999995</v>
      </c>
      <c r="D299" s="70">
        <v>31.30405</v>
      </c>
      <c r="E299" s="432"/>
      <c r="F299" s="72">
        <f t="shared" si="0"/>
        <v>0.29997000000000185</v>
      </c>
      <c r="G299" s="67"/>
      <c r="H299" s="67"/>
      <c r="I299" s="67"/>
      <c r="J299" s="67"/>
      <c r="K299" s="67"/>
      <c r="L299" s="67"/>
      <c r="M299" s="67"/>
      <c r="N299" s="67"/>
      <c r="O299" s="67"/>
      <c r="P299" s="67"/>
      <c r="Q299" s="67"/>
      <c r="R299" s="67"/>
      <c r="S299" s="220"/>
      <c r="T299" s="385"/>
      <c r="U299" s="232"/>
      <c r="V299" s="12">
        <v>232</v>
      </c>
      <c r="W299" s="69"/>
      <c r="X299" s="70"/>
      <c r="Y299"/>
      <c r="Z299"/>
      <c r="AA299"/>
      <c r="AB299"/>
      <c r="AC299"/>
      <c r="AD299"/>
      <c r="AE299"/>
      <c r="AF299"/>
      <c r="AG299"/>
      <c r="AH299"/>
      <c r="AI299"/>
      <c r="AJ299"/>
      <c r="AK299"/>
      <c r="AL299"/>
      <c r="AM299" s="220"/>
      <c r="AN299" s="417"/>
      <c r="AP299" s="12">
        <v>232</v>
      </c>
      <c r="AQ299" s="69">
        <v>1.7211610000000002</v>
      </c>
      <c r="AR299" s="70">
        <v>7.2288500000000004</v>
      </c>
      <c r="AS299" s="432"/>
      <c r="AT299" s="574">
        <f t="shared" si="1"/>
        <v>1.2496000000000507E-2</v>
      </c>
      <c r="AU299" s="67"/>
      <c r="AV299" s="8"/>
      <c r="AW299" s="8"/>
      <c r="AX299" s="8"/>
      <c r="AY299" s="8"/>
      <c r="AZ299" s="8"/>
      <c r="BA299" s="8"/>
      <c r="BB299" s="8"/>
      <c r="BC299" s="8"/>
      <c r="BD299" s="8"/>
      <c r="BE299" s="8"/>
      <c r="BF299" s="8"/>
      <c r="BG299" s="8"/>
      <c r="BH299" s="8"/>
      <c r="BJ299" s="273"/>
      <c r="BK299" s="385"/>
      <c r="BM299" s="12">
        <v>232</v>
      </c>
      <c r="BN299" s="69">
        <v>1.4714430000000001</v>
      </c>
      <c r="BO299" s="70">
        <v>10.477510000000001</v>
      </c>
      <c r="CD299" s="273"/>
      <c r="CE299" s="385"/>
      <c r="CG299" s="12">
        <v>232</v>
      </c>
      <c r="CH299" s="69">
        <v>20.25864</v>
      </c>
      <c r="CI299" s="70">
        <v>11.65889</v>
      </c>
      <c r="CX299" s="273"/>
      <c r="CY299" s="385"/>
      <c r="CZ299" s="232"/>
      <c r="DA299" s="12">
        <v>232</v>
      </c>
      <c r="DB299" s="69">
        <v>0.17118450000000002</v>
      </c>
      <c r="DC299" s="70">
        <v>9.4646190000000008</v>
      </c>
      <c r="DR299" s="273"/>
      <c r="DS299" s="385"/>
      <c r="DT299" s="232"/>
      <c r="DU299" s="12">
        <v>232</v>
      </c>
      <c r="DV299" s="69">
        <v>3.6450800000000001</v>
      </c>
      <c r="DW299" s="70">
        <v>7.9859049999999998</v>
      </c>
      <c r="EL299" s="273"/>
      <c r="EM299" s="385"/>
      <c r="EN299" s="232"/>
      <c r="EO299" s="12">
        <v>232</v>
      </c>
      <c r="EP299" s="69">
        <v>1.7211610000000002</v>
      </c>
      <c r="EQ299" s="70">
        <v>7.2288500000000004</v>
      </c>
      <c r="FF299" s="273"/>
      <c r="FG299" s="385"/>
      <c r="FH299" s="232"/>
      <c r="FI299" s="12">
        <v>232</v>
      </c>
      <c r="FJ299" s="69">
        <v>6.250813</v>
      </c>
      <c r="FK299" s="70">
        <v>13.194290000000001</v>
      </c>
      <c r="FZ299" s="273"/>
      <c r="GA299" s="385"/>
      <c r="GB299" s="232"/>
      <c r="GC299" s="12">
        <v>232</v>
      </c>
      <c r="GD299" s="69">
        <v>9.6255349999999993</v>
      </c>
      <c r="GE299" s="70">
        <v>14.04288</v>
      </c>
      <c r="GT299" s="273"/>
      <c r="GU299" s="385"/>
      <c r="GV299" s="232"/>
      <c r="GW299" s="12">
        <v>232</v>
      </c>
      <c r="GX299" s="69">
        <v>17.313839999999999</v>
      </c>
      <c r="GY299" s="70">
        <v>5.5119340000000001</v>
      </c>
      <c r="HN299" s="273"/>
      <c r="HO299" s="385"/>
      <c r="HP299" s="232"/>
      <c r="HQ299" s="12">
        <v>232</v>
      </c>
      <c r="HR299" s="69">
        <v>3.0080439999999999</v>
      </c>
      <c r="HS299" s="70">
        <v>6.8892449999999998</v>
      </c>
      <c r="IH299" s="273"/>
      <c r="II299" s="385"/>
      <c r="IJ299" s="232"/>
      <c r="IK299" s="12">
        <v>232</v>
      </c>
      <c r="IL299" s="69">
        <v>1.2360640000000001</v>
      </c>
      <c r="IM299" s="70">
        <v>9.1720079999999999</v>
      </c>
      <c r="JB299" s="273"/>
      <c r="JC299" s="385"/>
      <c r="JD299" s="232"/>
      <c r="JE299" s="12">
        <v>232</v>
      </c>
      <c r="JF299" s="69"/>
      <c r="JG299" s="70"/>
      <c r="JV299" s="273"/>
      <c r="JW299" s="385"/>
      <c r="JX299" s="232"/>
      <c r="JY299" s="12">
        <v>232</v>
      </c>
      <c r="JZ299" s="69"/>
      <c r="KA299" s="70"/>
      <c r="KP299" s="273"/>
      <c r="KQ299" s="385"/>
      <c r="KR299" s="232"/>
      <c r="KS299" s="12">
        <v>232</v>
      </c>
      <c r="KT299" s="69"/>
      <c r="KU299" s="70"/>
      <c r="LJ299" s="273"/>
      <c r="LK299" s="385"/>
      <c r="LL299" s="232"/>
      <c r="LM299" s="12">
        <v>232</v>
      </c>
      <c r="LN299" s="69"/>
      <c r="LO299" s="70"/>
      <c r="MD299" s="273"/>
    </row>
    <row r="300" spans="2:342" ht="12.75" customHeight="1" x14ac:dyDescent="0.2">
      <c r="B300" s="12">
        <v>233</v>
      </c>
      <c r="C300" s="69">
        <v>6.8771499999999994</v>
      </c>
      <c r="D300" s="70">
        <v>31.604009999999999</v>
      </c>
      <c r="E300" s="432"/>
      <c r="F300" s="72">
        <f t="shared" si="0"/>
        <v>0.29995999999999867</v>
      </c>
      <c r="G300" s="67"/>
      <c r="H300" s="67"/>
      <c r="I300" s="67"/>
      <c r="J300" s="67"/>
      <c r="K300" s="67"/>
      <c r="L300" s="67"/>
      <c r="M300" s="67"/>
      <c r="N300" s="67"/>
      <c r="O300" s="67"/>
      <c r="P300" s="67"/>
      <c r="Q300" s="67"/>
      <c r="R300" s="67"/>
      <c r="S300" s="220"/>
      <c r="T300" s="385"/>
      <c r="U300" s="232"/>
      <c r="V300" s="12">
        <v>233</v>
      </c>
      <c r="W300" s="69"/>
      <c r="X300" s="70"/>
      <c r="Y300"/>
      <c r="Z300"/>
      <c r="AA300"/>
      <c r="AB300"/>
      <c r="AC300"/>
      <c r="AD300"/>
      <c r="AE300"/>
      <c r="AF300"/>
      <c r="AG300"/>
      <c r="AH300"/>
      <c r="AI300"/>
      <c r="AJ300"/>
      <c r="AK300"/>
      <c r="AL300"/>
      <c r="AM300" s="220"/>
      <c r="AN300" s="417"/>
      <c r="AP300" s="12">
        <v>233</v>
      </c>
      <c r="AQ300" s="69">
        <v>0.63010159999999993</v>
      </c>
      <c r="AR300" s="70">
        <v>7.2410459999999999</v>
      </c>
      <c r="AS300" s="432"/>
      <c r="AT300" s="574">
        <f t="shared" si="1"/>
        <v>1.219599999999943E-2</v>
      </c>
      <c r="AU300" s="67"/>
      <c r="AV300" s="8"/>
      <c r="AW300" s="8"/>
      <c r="AX300" s="8"/>
      <c r="AY300" s="8"/>
      <c r="AZ300" s="8"/>
      <c r="BA300" s="8"/>
      <c r="BB300" s="8"/>
      <c r="BC300" s="8"/>
      <c r="BD300" s="8"/>
      <c r="BE300" s="8"/>
      <c r="BF300" s="8"/>
      <c r="BG300" s="8"/>
      <c r="BH300" s="8"/>
      <c r="BJ300" s="273"/>
      <c r="BK300" s="385"/>
      <c r="BM300" s="12">
        <v>233</v>
      </c>
      <c r="BN300" s="69">
        <v>1.5754890000000001</v>
      </c>
      <c r="BO300" s="70">
        <v>10.52702</v>
      </c>
      <c r="CD300" s="273"/>
      <c r="CE300" s="385"/>
      <c r="CG300" s="12">
        <v>233</v>
      </c>
      <c r="CH300" s="69">
        <v>18.766419999999997</v>
      </c>
      <c r="CI300" s="70">
        <v>11.67516</v>
      </c>
      <c r="CX300" s="273"/>
      <c r="CY300" s="385"/>
      <c r="CZ300" s="232"/>
      <c r="DA300" s="12">
        <v>233</v>
      </c>
      <c r="DB300" s="69">
        <v>0.27821769999999996</v>
      </c>
      <c r="DC300" s="70">
        <v>9.4745439999999999</v>
      </c>
      <c r="DR300" s="273"/>
      <c r="DS300" s="385"/>
      <c r="DT300" s="232"/>
      <c r="DU300" s="12">
        <v>233</v>
      </c>
      <c r="DV300" s="69">
        <v>3.737098</v>
      </c>
      <c r="DW300" s="70">
        <v>8.0298499999999997</v>
      </c>
      <c r="EL300" s="273"/>
      <c r="EM300" s="385"/>
      <c r="EN300" s="232"/>
      <c r="EO300" s="12">
        <v>233</v>
      </c>
      <c r="EP300" s="69">
        <v>0.63010159999999993</v>
      </c>
      <c r="EQ300" s="70">
        <v>7.2410459999999999</v>
      </c>
      <c r="FF300" s="273"/>
      <c r="FG300" s="385"/>
      <c r="FH300" s="232"/>
      <c r="FI300" s="12">
        <v>233</v>
      </c>
      <c r="FJ300" s="69">
        <v>1.801574</v>
      </c>
      <c r="FK300" s="70">
        <v>13.209</v>
      </c>
      <c r="FZ300" s="273"/>
      <c r="GA300" s="385"/>
      <c r="GB300" s="232"/>
      <c r="GC300" s="12">
        <v>233</v>
      </c>
      <c r="GD300" s="69">
        <v>9.9937620000000003</v>
      </c>
      <c r="GE300" s="70">
        <v>14.06291</v>
      </c>
      <c r="GT300" s="273"/>
      <c r="GU300" s="385"/>
      <c r="GV300" s="232"/>
      <c r="GW300" s="12">
        <v>233</v>
      </c>
      <c r="GX300" s="69">
        <v>17.381640000000001</v>
      </c>
      <c r="GY300" s="70">
        <v>5.5559989999999999</v>
      </c>
      <c r="HN300" s="273"/>
      <c r="HO300" s="385"/>
      <c r="HP300" s="232"/>
      <c r="HQ300" s="12">
        <v>233</v>
      </c>
      <c r="HR300" s="69">
        <v>3.1090300000000002</v>
      </c>
      <c r="HS300" s="70">
        <v>6.9129820000000004</v>
      </c>
      <c r="IH300" s="273"/>
      <c r="II300" s="385"/>
      <c r="IJ300" s="232"/>
      <c r="IK300" s="12">
        <v>233</v>
      </c>
      <c r="IL300" s="69">
        <v>1.280233</v>
      </c>
      <c r="IM300" s="70">
        <v>9.2221119999999992</v>
      </c>
      <c r="JB300" s="273"/>
      <c r="JC300" s="385"/>
      <c r="JD300" s="232"/>
      <c r="JE300" s="12">
        <v>233</v>
      </c>
      <c r="JF300" s="69"/>
      <c r="JG300" s="70"/>
      <c r="JV300" s="273"/>
      <c r="JW300" s="385"/>
      <c r="JX300" s="232"/>
      <c r="JY300" s="12">
        <v>233</v>
      </c>
      <c r="JZ300" s="69"/>
      <c r="KA300" s="70"/>
      <c r="KP300" s="273"/>
      <c r="KQ300" s="385"/>
      <c r="KR300" s="232"/>
      <c r="KS300" s="12">
        <v>233</v>
      </c>
      <c r="KT300" s="69"/>
      <c r="KU300" s="70"/>
      <c r="LJ300" s="273"/>
      <c r="LK300" s="385"/>
      <c r="LL300" s="232"/>
      <c r="LM300" s="12">
        <v>233</v>
      </c>
      <c r="LN300" s="69"/>
      <c r="LO300" s="70"/>
      <c r="MD300" s="273"/>
    </row>
    <row r="301" spans="2:342" ht="12.75" customHeight="1" x14ac:dyDescent="0.2">
      <c r="B301" s="12">
        <v>234</v>
      </c>
      <c r="C301" s="69">
        <v>6.8599620000000003</v>
      </c>
      <c r="D301" s="70">
        <v>31.898</v>
      </c>
      <c r="E301" s="432"/>
      <c r="F301" s="72">
        <f t="shared" si="0"/>
        <v>0.29399000000000086</v>
      </c>
      <c r="G301" s="67"/>
      <c r="H301" s="67"/>
      <c r="I301" s="67"/>
      <c r="J301" s="67"/>
      <c r="K301" s="67"/>
      <c r="L301" s="67"/>
      <c r="M301" s="67"/>
      <c r="N301" s="67"/>
      <c r="O301" s="67"/>
      <c r="P301" s="67"/>
      <c r="Q301" s="67"/>
      <c r="R301" s="67"/>
      <c r="S301" s="220"/>
      <c r="T301" s="385"/>
      <c r="U301" s="232"/>
      <c r="V301" s="12">
        <v>234</v>
      </c>
      <c r="W301" s="69"/>
      <c r="X301" s="70"/>
      <c r="Y301"/>
      <c r="Z301"/>
      <c r="AA301"/>
      <c r="AB301"/>
      <c r="AC301"/>
      <c r="AD301"/>
      <c r="AE301"/>
      <c r="AF301"/>
      <c r="AG301"/>
      <c r="AH301"/>
      <c r="AI301"/>
      <c r="AJ301"/>
      <c r="AK301"/>
      <c r="AL301"/>
      <c r="AM301" s="220"/>
      <c r="AN301" s="417"/>
      <c r="AP301" s="12">
        <v>234</v>
      </c>
      <c r="AQ301" s="69">
        <v>0.5922824000000001</v>
      </c>
      <c r="AR301" s="70">
        <v>7.2592829999999999</v>
      </c>
      <c r="AS301" s="432"/>
      <c r="AT301" s="574">
        <f t="shared" si="1"/>
        <v>1.8237000000000059E-2</v>
      </c>
      <c r="AU301" s="67"/>
      <c r="AV301" s="8"/>
      <c r="AW301" s="8"/>
      <c r="AX301" s="8"/>
      <c r="AY301" s="8"/>
      <c r="AZ301" s="8"/>
      <c r="BA301" s="8"/>
      <c r="BB301" s="8"/>
      <c r="BC301" s="8"/>
      <c r="BD301" s="8"/>
      <c r="BE301" s="8"/>
      <c r="BF301" s="8"/>
      <c r="BG301" s="8"/>
      <c r="BH301" s="8"/>
      <c r="BJ301" s="273"/>
      <c r="BK301" s="385"/>
      <c r="BM301" s="12">
        <v>234</v>
      </c>
      <c r="BN301" s="69">
        <v>1.6828299999999998</v>
      </c>
      <c r="BO301" s="70">
        <v>10.57874</v>
      </c>
      <c r="CD301" s="273"/>
      <c r="CE301" s="385"/>
      <c r="CG301" s="12">
        <v>234</v>
      </c>
      <c r="CH301" s="69">
        <v>18.346029999999999</v>
      </c>
      <c r="CI301" s="70">
        <v>11.6913</v>
      </c>
      <c r="CX301" s="273"/>
      <c r="CY301" s="385"/>
      <c r="CZ301" s="232"/>
      <c r="DA301" s="12">
        <v>234</v>
      </c>
      <c r="DB301" s="69">
        <v>0.36011389999999999</v>
      </c>
      <c r="DC301" s="70">
        <v>9.4903870000000001</v>
      </c>
      <c r="DR301" s="273"/>
      <c r="DS301" s="385"/>
      <c r="DT301" s="232"/>
      <c r="DU301" s="12">
        <v>234</v>
      </c>
      <c r="DV301" s="69">
        <v>3.85012</v>
      </c>
      <c r="DW301" s="70">
        <v>8.0858729999999994</v>
      </c>
      <c r="EL301" s="273"/>
      <c r="EM301" s="385"/>
      <c r="EN301" s="232"/>
      <c r="EO301" s="12">
        <v>234</v>
      </c>
      <c r="EP301" s="69">
        <v>0.5922824000000001</v>
      </c>
      <c r="EQ301" s="70">
        <v>7.2592829999999999</v>
      </c>
      <c r="FF301" s="273"/>
      <c r="FG301" s="385"/>
      <c r="FH301" s="232"/>
      <c r="FI301" s="12">
        <v>234</v>
      </c>
      <c r="FJ301" s="69">
        <v>9.372446999999999E-2</v>
      </c>
      <c r="FK301" s="70">
        <v>13.2234</v>
      </c>
      <c r="FZ301" s="273"/>
      <c r="GA301" s="385"/>
      <c r="GB301" s="232"/>
      <c r="GC301" s="12">
        <v>234</v>
      </c>
      <c r="GD301" s="69">
        <v>10.177629999999999</v>
      </c>
      <c r="GE301" s="70">
        <v>14.09065</v>
      </c>
      <c r="GT301" s="273"/>
      <c r="GU301" s="385"/>
      <c r="GV301" s="232"/>
      <c r="GW301" s="12">
        <v>234</v>
      </c>
      <c r="GX301" s="69">
        <v>17.448869999999999</v>
      </c>
      <c r="GY301" s="70">
        <v>5.6059229999999998</v>
      </c>
      <c r="HN301" s="273"/>
      <c r="HO301" s="385"/>
      <c r="HP301" s="232"/>
      <c r="HQ301" s="12">
        <v>234</v>
      </c>
      <c r="HR301" s="69">
        <v>3.2092689999999999</v>
      </c>
      <c r="HS301" s="70">
        <v>6.9367770000000002</v>
      </c>
      <c r="IH301" s="273"/>
      <c r="II301" s="385"/>
      <c r="IJ301" s="232"/>
      <c r="IK301" s="12">
        <v>234</v>
      </c>
      <c r="IL301" s="69">
        <v>1.322875</v>
      </c>
      <c r="IM301" s="70">
        <v>9.2720359999999999</v>
      </c>
      <c r="JB301" s="273"/>
      <c r="JC301" s="385"/>
      <c r="JD301" s="232"/>
      <c r="JE301" s="12">
        <v>234</v>
      </c>
      <c r="JF301" s="69"/>
      <c r="JG301" s="70"/>
      <c r="JV301" s="273"/>
      <c r="JW301" s="385"/>
      <c r="JX301" s="232"/>
      <c r="JY301" s="12">
        <v>234</v>
      </c>
      <c r="JZ301" s="69"/>
      <c r="KA301" s="70"/>
      <c r="KP301" s="273"/>
      <c r="KQ301" s="385"/>
      <c r="KR301" s="232"/>
      <c r="KS301" s="12">
        <v>234</v>
      </c>
      <c r="KT301" s="69"/>
      <c r="KU301" s="70"/>
      <c r="LJ301" s="273"/>
      <c r="LK301" s="385"/>
      <c r="LL301" s="232"/>
      <c r="LM301" s="12">
        <v>234</v>
      </c>
      <c r="LN301" s="69"/>
      <c r="LO301" s="70"/>
      <c r="MD301" s="273"/>
    </row>
    <row r="302" spans="2:342" ht="12.75" customHeight="1" x14ac:dyDescent="0.2">
      <c r="B302" s="12">
        <v>235</v>
      </c>
      <c r="C302" s="69">
        <v>6.8536540000000006</v>
      </c>
      <c r="D302" s="70">
        <v>32.197960000000002</v>
      </c>
      <c r="E302" s="432"/>
      <c r="F302" s="72">
        <f t="shared" si="0"/>
        <v>0.29996000000000222</v>
      </c>
      <c r="G302" s="67"/>
      <c r="H302" s="67"/>
      <c r="I302" s="67"/>
      <c r="J302" s="67"/>
      <c r="K302" s="67"/>
      <c r="L302" s="67"/>
      <c r="M302" s="67"/>
      <c r="N302" s="67"/>
      <c r="O302" s="67"/>
      <c r="P302" s="67"/>
      <c r="Q302" s="67"/>
      <c r="R302" s="67"/>
      <c r="S302" s="220"/>
      <c r="T302" s="385"/>
      <c r="U302" s="232"/>
      <c r="V302" s="12">
        <v>235</v>
      </c>
      <c r="W302" s="69"/>
      <c r="X302" s="70"/>
      <c r="Y302"/>
      <c r="Z302"/>
      <c r="AA302"/>
      <c r="AB302"/>
      <c r="AC302"/>
      <c r="AD302"/>
      <c r="AE302"/>
      <c r="AF302"/>
      <c r="AG302"/>
      <c r="AH302"/>
      <c r="AI302"/>
      <c r="AJ302"/>
      <c r="AK302"/>
      <c r="AL302"/>
      <c r="AM302" s="220"/>
      <c r="AN302" s="417"/>
      <c r="AP302" s="12">
        <v>235</v>
      </c>
      <c r="AQ302" s="69">
        <v>0.89634650000000005</v>
      </c>
      <c r="AR302" s="70">
        <v>7.2713000000000001</v>
      </c>
      <c r="AS302" s="432"/>
      <c r="AT302" s="574">
        <f t="shared" si="1"/>
        <v>1.2017000000000166E-2</v>
      </c>
      <c r="AU302" s="67"/>
      <c r="AV302" s="8"/>
      <c r="AW302" s="8"/>
      <c r="AX302" s="8"/>
      <c r="AY302" s="8"/>
      <c r="AZ302" s="8"/>
      <c r="BA302" s="8"/>
      <c r="BB302" s="8"/>
      <c r="BC302" s="8"/>
      <c r="BD302" s="8"/>
      <c r="BE302" s="8"/>
      <c r="BF302" s="8"/>
      <c r="BG302" s="8"/>
      <c r="BH302" s="8"/>
      <c r="BJ302" s="273"/>
      <c r="BK302" s="385"/>
      <c r="BM302" s="12">
        <v>235</v>
      </c>
      <c r="BN302" s="69">
        <v>1.794489</v>
      </c>
      <c r="BO302" s="70">
        <v>10.634460000000001</v>
      </c>
      <c r="CD302" s="273"/>
      <c r="CE302" s="385"/>
      <c r="CG302" s="12">
        <v>235</v>
      </c>
      <c r="CH302" s="69">
        <v>18.45872</v>
      </c>
      <c r="CI302" s="70">
        <v>11.71527</v>
      </c>
      <c r="CX302" s="273"/>
      <c r="CY302" s="385"/>
      <c r="CZ302" s="232"/>
      <c r="DA302" s="12">
        <v>235</v>
      </c>
      <c r="DB302" s="69">
        <v>0.42701620000000001</v>
      </c>
      <c r="DC302" s="70">
        <v>9.5755280000000003</v>
      </c>
      <c r="DR302" s="273"/>
      <c r="DS302" s="385"/>
      <c r="DT302" s="232"/>
      <c r="DU302" s="12">
        <v>235</v>
      </c>
      <c r="DV302" s="69">
        <v>3.956413</v>
      </c>
      <c r="DW302" s="70">
        <v>8.1418959999999991</v>
      </c>
      <c r="EL302" s="273"/>
      <c r="EM302" s="385"/>
      <c r="EN302" s="232"/>
      <c r="EO302" s="12">
        <v>235</v>
      </c>
      <c r="EP302" s="69">
        <v>0.89634650000000005</v>
      </c>
      <c r="EQ302" s="70">
        <v>7.2713000000000001</v>
      </c>
      <c r="FF302" s="273"/>
      <c r="FG302" s="385"/>
      <c r="FH302" s="232"/>
      <c r="FI302" s="12">
        <v>235</v>
      </c>
      <c r="FJ302" s="69">
        <v>-3.1140299999999999E-2</v>
      </c>
      <c r="FK302" s="70">
        <v>13.241580000000001</v>
      </c>
      <c r="FZ302" s="273"/>
      <c r="GA302" s="385"/>
      <c r="GB302" s="232"/>
      <c r="GC302" s="12">
        <v>235</v>
      </c>
      <c r="GD302" s="69">
        <v>10.259679999999999</v>
      </c>
      <c r="GE302" s="70">
        <v>14.18948</v>
      </c>
      <c r="GT302" s="273"/>
      <c r="GU302" s="385"/>
      <c r="GV302" s="232"/>
      <c r="GW302" s="12">
        <v>235</v>
      </c>
      <c r="GX302" s="69">
        <v>17.51698</v>
      </c>
      <c r="GY302" s="70">
        <v>5.6679259999999996</v>
      </c>
      <c r="HN302" s="273"/>
      <c r="HO302" s="385"/>
      <c r="HP302" s="232"/>
      <c r="HQ302" s="12">
        <v>235</v>
      </c>
      <c r="HR302" s="69">
        <v>3.3103009999999999</v>
      </c>
      <c r="HS302" s="70">
        <v>6.9605740000000003</v>
      </c>
      <c r="IH302" s="273"/>
      <c r="II302" s="385"/>
      <c r="IJ302" s="232"/>
      <c r="IK302" s="12">
        <v>235</v>
      </c>
      <c r="IL302" s="69">
        <v>1.3654040000000001</v>
      </c>
      <c r="IM302" s="70">
        <v>9.3219600000000007</v>
      </c>
      <c r="JB302" s="273"/>
      <c r="JC302" s="385"/>
      <c r="JD302" s="232"/>
      <c r="JE302" s="12">
        <v>235</v>
      </c>
      <c r="JF302" s="69"/>
      <c r="JG302" s="70"/>
      <c r="JV302" s="273"/>
      <c r="JW302" s="385"/>
      <c r="JX302" s="232"/>
      <c r="JY302" s="12">
        <v>235</v>
      </c>
      <c r="JZ302" s="69"/>
      <c r="KA302" s="70"/>
      <c r="KP302" s="273"/>
      <c r="KQ302" s="385"/>
      <c r="KR302" s="232"/>
      <c r="KS302" s="12">
        <v>235</v>
      </c>
      <c r="KT302" s="69"/>
      <c r="KU302" s="70"/>
      <c r="LJ302" s="273"/>
      <c r="LK302" s="385"/>
      <c r="LL302" s="232"/>
      <c r="LM302" s="12">
        <v>235</v>
      </c>
      <c r="LN302" s="69"/>
      <c r="LO302" s="70"/>
      <c r="MD302" s="273"/>
    </row>
    <row r="303" spans="2:342" ht="12.75" customHeight="1" x14ac:dyDescent="0.2">
      <c r="B303" s="12">
        <v>236</v>
      </c>
      <c r="C303" s="69">
        <v>6.8547060000000002</v>
      </c>
      <c r="D303" s="70">
        <v>32.497869999999999</v>
      </c>
      <c r="E303" s="432"/>
      <c r="F303" s="72">
        <f t="shared" si="0"/>
        <v>0.29990999999999701</v>
      </c>
      <c r="G303" s="67"/>
      <c r="H303" s="67"/>
      <c r="I303" s="67"/>
      <c r="J303" s="67"/>
      <c r="K303" s="67"/>
      <c r="L303" s="67"/>
      <c r="M303" s="67"/>
      <c r="N303" s="67"/>
      <c r="O303" s="67"/>
      <c r="P303" s="67"/>
      <c r="Q303" s="67"/>
      <c r="R303" s="67"/>
      <c r="S303" s="220"/>
      <c r="T303" s="385"/>
      <c r="U303" s="232"/>
      <c r="V303" s="12">
        <v>236</v>
      </c>
      <c r="W303" s="69"/>
      <c r="X303" s="70"/>
      <c r="Y303"/>
      <c r="Z303"/>
      <c r="AA303"/>
      <c r="AB303"/>
      <c r="AC303"/>
      <c r="AD303"/>
      <c r="AE303"/>
      <c r="AF303"/>
      <c r="AG303"/>
      <c r="AH303"/>
      <c r="AI303"/>
      <c r="AJ303"/>
      <c r="AK303"/>
      <c r="AL303"/>
      <c r="AM303" s="220"/>
      <c r="AN303" s="417"/>
      <c r="AP303" s="12">
        <v>236</v>
      </c>
      <c r="AQ303" s="69">
        <v>1.176628</v>
      </c>
      <c r="AR303" s="70">
        <v>7.2833180000000004</v>
      </c>
      <c r="AS303" s="432"/>
      <c r="AT303" s="574">
        <f t="shared" si="1"/>
        <v>1.2018000000000306E-2</v>
      </c>
      <c r="AU303" s="67"/>
      <c r="AV303" s="8"/>
      <c r="AW303" s="8"/>
      <c r="AX303" s="8"/>
      <c r="AY303" s="8"/>
      <c r="AZ303" s="8"/>
      <c r="BA303" s="8"/>
      <c r="BB303" s="8"/>
      <c r="BC303" s="8"/>
      <c r="BD303" s="8"/>
      <c r="BE303" s="8"/>
      <c r="BF303" s="8"/>
      <c r="BG303" s="8"/>
      <c r="BH303" s="8"/>
      <c r="BJ303" s="273"/>
      <c r="BK303" s="385"/>
      <c r="BM303" s="12">
        <v>236</v>
      </c>
      <c r="BN303" s="69">
        <v>1.9039139999999999</v>
      </c>
      <c r="BO303" s="70">
        <v>10.690300000000001</v>
      </c>
      <c r="CD303" s="273"/>
      <c r="CE303" s="385"/>
      <c r="CG303" s="12">
        <v>236</v>
      </c>
      <c r="CH303" s="69">
        <v>18.586680000000001</v>
      </c>
      <c r="CI303" s="70">
        <v>11.733269999999999</v>
      </c>
      <c r="CX303" s="273"/>
      <c r="CY303" s="385"/>
      <c r="CZ303" s="232"/>
      <c r="DA303" s="12">
        <v>236</v>
      </c>
      <c r="DB303" s="69">
        <v>0.49411290000000002</v>
      </c>
      <c r="DC303" s="70">
        <v>9.6450040000000001</v>
      </c>
      <c r="DR303" s="273"/>
      <c r="DS303" s="385"/>
      <c r="DT303" s="232"/>
      <c r="DU303" s="12">
        <v>236</v>
      </c>
      <c r="DV303" s="69">
        <v>4.0574200000000005</v>
      </c>
      <c r="DW303" s="70">
        <v>8.1976790000000008</v>
      </c>
      <c r="EL303" s="273"/>
      <c r="EM303" s="385"/>
      <c r="EN303" s="232"/>
      <c r="EO303" s="12">
        <v>236</v>
      </c>
      <c r="EP303" s="69">
        <v>1.176628</v>
      </c>
      <c r="EQ303" s="70">
        <v>7.2833180000000004</v>
      </c>
      <c r="FF303" s="273"/>
      <c r="FG303" s="385"/>
      <c r="FH303" s="232"/>
      <c r="FI303" s="12">
        <v>236</v>
      </c>
      <c r="FJ303" s="69">
        <v>0.33909830000000002</v>
      </c>
      <c r="FK303" s="70">
        <v>13.25563</v>
      </c>
      <c r="FZ303" s="273"/>
      <c r="GA303" s="385"/>
      <c r="GB303" s="232"/>
      <c r="GC303" s="12">
        <v>236</v>
      </c>
      <c r="GD303" s="69">
        <v>10.33427</v>
      </c>
      <c r="GE303" s="70">
        <v>14.288729999999999</v>
      </c>
      <c r="GT303" s="273"/>
      <c r="GU303" s="385"/>
      <c r="GV303" s="232"/>
      <c r="GW303" s="12">
        <v>236</v>
      </c>
      <c r="GX303" s="69">
        <v>17.565860000000001</v>
      </c>
      <c r="GY303" s="70">
        <v>5.8458589999999999</v>
      </c>
      <c r="HN303" s="273"/>
      <c r="HO303" s="385"/>
      <c r="HP303" s="232"/>
      <c r="HQ303" s="12">
        <v>236</v>
      </c>
      <c r="HR303" s="69">
        <v>3.4112170000000002</v>
      </c>
      <c r="HS303" s="70">
        <v>6.9844900000000001</v>
      </c>
      <c r="IH303" s="273"/>
      <c r="II303" s="385"/>
      <c r="IJ303" s="232"/>
      <c r="IK303" s="12">
        <v>236</v>
      </c>
      <c r="IL303" s="69">
        <v>1.407621</v>
      </c>
      <c r="IM303" s="70">
        <v>9.3718850000000007</v>
      </c>
      <c r="JB303" s="273"/>
      <c r="JC303" s="385"/>
      <c r="JD303" s="232"/>
      <c r="JE303" s="12">
        <v>236</v>
      </c>
      <c r="JF303" s="69"/>
      <c r="JG303" s="70"/>
      <c r="JV303" s="273"/>
      <c r="JW303" s="385"/>
      <c r="JX303" s="232"/>
      <c r="JY303" s="12">
        <v>236</v>
      </c>
      <c r="JZ303" s="69"/>
      <c r="KA303" s="70"/>
      <c r="KP303" s="273"/>
      <c r="KQ303" s="385"/>
      <c r="KR303" s="232"/>
      <c r="KS303" s="12">
        <v>236</v>
      </c>
      <c r="KT303" s="69"/>
      <c r="KU303" s="70"/>
      <c r="LJ303" s="273"/>
      <c r="LK303" s="385"/>
      <c r="LL303" s="232"/>
      <c r="LM303" s="12">
        <v>236</v>
      </c>
      <c r="LN303" s="69"/>
      <c r="LO303" s="70"/>
      <c r="MD303" s="273"/>
    </row>
    <row r="304" spans="2:342" ht="12.75" customHeight="1" x14ac:dyDescent="0.2">
      <c r="B304" s="12">
        <v>237</v>
      </c>
      <c r="C304" s="69">
        <v>6.8559010000000002</v>
      </c>
      <c r="D304" s="70">
        <v>32.798070000000003</v>
      </c>
      <c r="E304" s="432"/>
      <c r="F304" s="72">
        <f t="shared" si="0"/>
        <v>0.3002000000000038</v>
      </c>
      <c r="G304" s="67"/>
      <c r="H304" s="67"/>
      <c r="I304" s="67"/>
      <c r="J304" s="67"/>
      <c r="K304" s="67"/>
      <c r="L304" s="67"/>
      <c r="M304" s="67"/>
      <c r="N304" s="67"/>
      <c r="O304" s="67"/>
      <c r="P304" s="67"/>
      <c r="Q304" s="67"/>
      <c r="R304" s="67"/>
      <c r="S304" s="220"/>
      <c r="T304" s="385"/>
      <c r="U304" s="232"/>
      <c r="V304" s="12">
        <v>237</v>
      </c>
      <c r="W304" s="69"/>
      <c r="X304" s="70"/>
      <c r="Y304"/>
      <c r="Z304"/>
      <c r="AA304"/>
      <c r="AB304"/>
      <c r="AC304"/>
      <c r="AD304"/>
      <c r="AE304"/>
      <c r="AF304"/>
      <c r="AG304"/>
      <c r="AH304"/>
      <c r="AI304"/>
      <c r="AJ304"/>
      <c r="AK304"/>
      <c r="AL304"/>
      <c r="AM304" s="220"/>
      <c r="AN304" s="417"/>
      <c r="AP304" s="12">
        <v>237</v>
      </c>
      <c r="AQ304" s="69">
        <v>1.366406</v>
      </c>
      <c r="AR304" s="70">
        <v>7.2952159999999999</v>
      </c>
      <c r="AS304" s="432"/>
      <c r="AT304" s="574">
        <f t="shared" si="1"/>
        <v>1.189799999999952E-2</v>
      </c>
      <c r="AU304" s="67"/>
      <c r="AV304" s="8"/>
      <c r="AW304" s="8"/>
      <c r="AX304" s="8"/>
      <c r="AY304" s="8"/>
      <c r="AZ304" s="8"/>
      <c r="BA304" s="8"/>
      <c r="BB304" s="8"/>
      <c r="BC304" s="8"/>
      <c r="BD304" s="8"/>
      <c r="BE304" s="8"/>
      <c r="BF304" s="8"/>
      <c r="BG304" s="8"/>
      <c r="BH304" s="8"/>
      <c r="BJ304" s="273"/>
      <c r="BK304" s="385"/>
      <c r="BM304" s="12">
        <v>237</v>
      </c>
      <c r="BN304" s="69">
        <v>2.0132780000000001</v>
      </c>
      <c r="BO304" s="70">
        <v>10.74615</v>
      </c>
      <c r="CD304" s="273"/>
      <c r="CE304" s="385"/>
      <c r="CG304" s="12">
        <v>237</v>
      </c>
      <c r="CH304" s="69">
        <v>18.607089999999999</v>
      </c>
      <c r="CI304" s="70">
        <v>11.960290000000001</v>
      </c>
      <c r="CX304" s="273"/>
      <c r="CY304" s="385"/>
      <c r="CZ304" s="232"/>
      <c r="DA304" s="12">
        <v>237</v>
      </c>
      <c r="DB304" s="69">
        <v>0.56097419999999998</v>
      </c>
      <c r="DC304" s="70">
        <v>9.7265560000000004</v>
      </c>
      <c r="DR304" s="273"/>
      <c r="DS304" s="385"/>
      <c r="DT304" s="232"/>
      <c r="DU304" s="12">
        <v>237</v>
      </c>
      <c r="DV304" s="69">
        <v>4.1522779999999999</v>
      </c>
      <c r="DW304" s="70">
        <v>8.2539409999999993</v>
      </c>
      <c r="EL304" s="273"/>
      <c r="EM304" s="385"/>
      <c r="EN304" s="232"/>
      <c r="EO304" s="12">
        <v>237</v>
      </c>
      <c r="EP304" s="69">
        <v>1.366406</v>
      </c>
      <c r="EQ304" s="70">
        <v>7.2952159999999999</v>
      </c>
      <c r="FF304" s="273"/>
      <c r="FG304" s="385"/>
      <c r="FH304" s="232"/>
      <c r="FI304" s="12">
        <v>237</v>
      </c>
      <c r="FJ304" s="69">
        <v>0.66128180000000003</v>
      </c>
      <c r="FK304" s="70">
        <v>13.26956</v>
      </c>
      <c r="FZ304" s="273"/>
      <c r="GA304" s="385"/>
      <c r="GB304" s="232"/>
      <c r="GC304" s="12">
        <v>237</v>
      </c>
      <c r="GD304" s="69">
        <v>10.36444</v>
      </c>
      <c r="GE304" s="70">
        <v>14.388339999999999</v>
      </c>
      <c r="GT304" s="273"/>
      <c r="GU304" s="385"/>
      <c r="GV304" s="232"/>
      <c r="GW304" s="12">
        <v>237</v>
      </c>
      <c r="GX304" s="69">
        <v>17.497859999999999</v>
      </c>
      <c r="GY304" s="70">
        <v>5.9139590000000002</v>
      </c>
      <c r="HN304" s="273"/>
      <c r="HO304" s="385"/>
      <c r="HP304" s="232"/>
      <c r="HQ304" s="12">
        <v>237</v>
      </c>
      <c r="HR304" s="69">
        <v>3.5121739999999999</v>
      </c>
      <c r="HS304" s="70">
        <v>7.0083460000000004</v>
      </c>
      <c r="IH304" s="273"/>
      <c r="II304" s="385"/>
      <c r="IJ304" s="232"/>
      <c r="IK304" s="12">
        <v>237</v>
      </c>
      <c r="IL304" s="69">
        <v>1.4506349999999999</v>
      </c>
      <c r="IM304" s="70">
        <v>9.4219290000000004</v>
      </c>
      <c r="JB304" s="273"/>
      <c r="JC304" s="385"/>
      <c r="JD304" s="232"/>
      <c r="JE304" s="12">
        <v>237</v>
      </c>
      <c r="JF304" s="69"/>
      <c r="JG304" s="70"/>
      <c r="JV304" s="273"/>
      <c r="JW304" s="385"/>
      <c r="JX304" s="232"/>
      <c r="JY304" s="12">
        <v>237</v>
      </c>
      <c r="JZ304" s="69"/>
      <c r="KA304" s="70"/>
      <c r="KP304" s="273"/>
      <c r="KQ304" s="385"/>
      <c r="KR304" s="232"/>
      <c r="KS304" s="12">
        <v>237</v>
      </c>
      <c r="KT304" s="69"/>
      <c r="KU304" s="70"/>
      <c r="LJ304" s="273"/>
      <c r="LK304" s="385"/>
      <c r="LL304" s="232"/>
      <c r="LM304" s="12">
        <v>237</v>
      </c>
      <c r="LN304" s="69"/>
      <c r="LO304" s="70"/>
      <c r="MD304" s="273"/>
    </row>
    <row r="305" spans="2:342" ht="12.75" customHeight="1" x14ac:dyDescent="0.2">
      <c r="B305" s="12">
        <v>238</v>
      </c>
      <c r="C305" s="69">
        <v>6.8561880000000004</v>
      </c>
      <c r="D305" s="70">
        <v>33.098210000000002</v>
      </c>
      <c r="E305" s="432"/>
      <c r="F305" s="72">
        <f t="shared" si="0"/>
        <v>0.30013999999999896</v>
      </c>
      <c r="G305" s="67"/>
      <c r="H305" s="67"/>
      <c r="I305" s="67"/>
      <c r="J305" s="67"/>
      <c r="K305" s="67"/>
      <c r="L305" s="67"/>
      <c r="M305" s="67"/>
      <c r="N305" s="67"/>
      <c r="O305" s="67"/>
      <c r="P305" s="67"/>
      <c r="Q305" s="67"/>
      <c r="R305" s="67"/>
      <c r="S305" s="220"/>
      <c r="T305" s="385"/>
      <c r="U305" s="232"/>
      <c r="V305" s="12">
        <v>238</v>
      </c>
      <c r="W305" s="69"/>
      <c r="X305" s="70"/>
      <c r="Y305"/>
      <c r="Z305"/>
      <c r="AA305"/>
      <c r="AB305"/>
      <c r="AC305"/>
      <c r="AD305"/>
      <c r="AE305"/>
      <c r="AF305"/>
      <c r="AG305"/>
      <c r="AH305"/>
      <c r="AI305"/>
      <c r="AJ305"/>
      <c r="AK305"/>
      <c r="AL305"/>
      <c r="AM305" s="220"/>
      <c r="AN305" s="417"/>
      <c r="AP305" s="12">
        <v>238</v>
      </c>
      <c r="AQ305" s="69">
        <v>1.4719640000000001</v>
      </c>
      <c r="AR305" s="70">
        <v>7.3071140000000003</v>
      </c>
      <c r="AS305" s="432"/>
      <c r="AT305" s="574">
        <f t="shared" si="1"/>
        <v>1.1898000000000408E-2</v>
      </c>
      <c r="AU305" s="67"/>
      <c r="AV305" s="8"/>
      <c r="AW305" s="8"/>
      <c r="AX305" s="8"/>
      <c r="AY305" s="8"/>
      <c r="AZ305" s="8"/>
      <c r="BA305" s="8"/>
      <c r="BB305" s="8"/>
      <c r="BC305" s="8"/>
      <c r="BD305" s="8"/>
      <c r="BE305" s="8"/>
      <c r="BF305" s="8"/>
      <c r="BG305" s="8"/>
      <c r="BH305" s="8"/>
      <c r="BJ305" s="273"/>
      <c r="BK305" s="385"/>
      <c r="BM305" s="12">
        <v>238</v>
      </c>
      <c r="BN305" s="69">
        <v>2.1208330000000002</v>
      </c>
      <c r="BO305" s="70">
        <v>10.80199</v>
      </c>
      <c r="CD305" s="273"/>
      <c r="CE305" s="385"/>
      <c r="CG305" s="12">
        <v>238</v>
      </c>
      <c r="CH305" s="69">
        <v>18.49287</v>
      </c>
      <c r="CI305" s="70">
        <v>12.032159999999999</v>
      </c>
      <c r="CX305" s="273"/>
      <c r="CY305" s="385"/>
      <c r="CZ305" s="232"/>
      <c r="DA305" s="12">
        <v>238</v>
      </c>
      <c r="DB305" s="69">
        <v>0.62669640000000004</v>
      </c>
      <c r="DC305" s="70">
        <v>9.8223389999999995</v>
      </c>
      <c r="DR305" s="273"/>
      <c r="DS305" s="385"/>
      <c r="DT305" s="232"/>
      <c r="DU305" s="12">
        <v>238</v>
      </c>
      <c r="DV305" s="69">
        <v>4.2530410000000005</v>
      </c>
      <c r="DW305" s="70">
        <v>8.3198880000000006</v>
      </c>
      <c r="EL305" s="273"/>
      <c r="EM305" s="385"/>
      <c r="EN305" s="232"/>
      <c r="EO305" s="12">
        <v>238</v>
      </c>
      <c r="EP305" s="69">
        <v>1.4719640000000001</v>
      </c>
      <c r="EQ305" s="70">
        <v>7.3071140000000003</v>
      </c>
      <c r="FF305" s="273"/>
      <c r="FG305" s="385"/>
      <c r="FH305" s="232"/>
      <c r="FI305" s="12">
        <v>238</v>
      </c>
      <c r="FJ305" s="69">
        <v>0.84438610000000003</v>
      </c>
      <c r="FK305" s="70">
        <v>13.28349</v>
      </c>
      <c r="FZ305" s="273"/>
      <c r="GA305" s="385"/>
      <c r="GB305" s="232"/>
      <c r="GC305" s="12">
        <v>238</v>
      </c>
      <c r="GD305" s="69">
        <v>10.34089</v>
      </c>
      <c r="GE305" s="70">
        <v>14.48813</v>
      </c>
      <c r="GT305" s="273"/>
      <c r="GU305" s="385"/>
      <c r="GV305" s="232"/>
      <c r="GW305" s="12">
        <v>238</v>
      </c>
      <c r="GX305" s="69">
        <v>17.425840000000001</v>
      </c>
      <c r="GY305" s="70">
        <v>5.958024</v>
      </c>
      <c r="HN305" s="273"/>
      <c r="HO305" s="385"/>
      <c r="HP305" s="232"/>
      <c r="HQ305" s="12">
        <v>238</v>
      </c>
      <c r="HR305" s="69">
        <v>3.6118699999999997</v>
      </c>
      <c r="HS305" s="70">
        <v>7.0322610000000001</v>
      </c>
      <c r="IH305" s="273"/>
      <c r="II305" s="385"/>
      <c r="IJ305" s="232"/>
      <c r="IK305" s="12">
        <v>238</v>
      </c>
      <c r="IL305" s="69">
        <v>1.493333</v>
      </c>
      <c r="IM305" s="70">
        <v>9.4719719999999992</v>
      </c>
      <c r="JB305" s="273"/>
      <c r="JC305" s="385"/>
      <c r="JD305" s="232"/>
      <c r="JE305" s="12">
        <v>238</v>
      </c>
      <c r="JF305" s="69"/>
      <c r="JG305" s="70"/>
      <c r="JV305" s="273"/>
      <c r="JW305" s="385"/>
      <c r="JX305" s="232"/>
      <c r="JY305" s="12">
        <v>238</v>
      </c>
      <c r="JZ305" s="69"/>
      <c r="KA305" s="70"/>
      <c r="KP305" s="273"/>
      <c r="KQ305" s="385"/>
      <c r="KR305" s="232"/>
      <c r="KS305" s="12">
        <v>238</v>
      </c>
      <c r="KT305" s="69"/>
      <c r="KU305" s="70"/>
      <c r="LJ305" s="273"/>
      <c r="LK305" s="385"/>
      <c r="LL305" s="232"/>
      <c r="LM305" s="12">
        <v>238</v>
      </c>
      <c r="LN305" s="69"/>
      <c r="LO305" s="70"/>
      <c r="MD305" s="273"/>
    </row>
    <row r="306" spans="2:342" ht="12.75" customHeight="1" x14ac:dyDescent="0.2">
      <c r="B306" s="12">
        <v>239</v>
      </c>
      <c r="C306" s="69">
        <v>6.8541030000000003</v>
      </c>
      <c r="D306" s="70">
        <v>33.398060000000001</v>
      </c>
      <c r="E306" s="432"/>
      <c r="F306" s="72">
        <f t="shared" si="0"/>
        <v>0.29984999999999928</v>
      </c>
      <c r="G306" s="67"/>
      <c r="H306" s="67"/>
      <c r="I306" s="67"/>
      <c r="J306" s="67"/>
      <c r="K306" s="67"/>
      <c r="L306" s="67"/>
      <c r="M306" s="67"/>
      <c r="N306" s="67"/>
      <c r="O306" s="67"/>
      <c r="P306" s="67"/>
      <c r="Q306" s="67"/>
      <c r="R306" s="67"/>
      <c r="S306" s="220"/>
      <c r="T306" s="385"/>
      <c r="U306" s="232"/>
      <c r="V306" s="12">
        <v>239</v>
      </c>
      <c r="W306" s="69"/>
      <c r="X306" s="70"/>
      <c r="Y306"/>
      <c r="Z306"/>
      <c r="AA306"/>
      <c r="AB306"/>
      <c r="AC306"/>
      <c r="AD306"/>
      <c r="AE306"/>
      <c r="AF306"/>
      <c r="AG306"/>
      <c r="AH306"/>
      <c r="AI306"/>
      <c r="AJ306"/>
      <c r="AK306"/>
      <c r="AL306"/>
      <c r="AM306" s="220"/>
      <c r="AN306" s="417"/>
      <c r="AP306" s="12">
        <v>239</v>
      </c>
      <c r="AQ306" s="69">
        <v>1.568484</v>
      </c>
      <c r="AR306" s="70">
        <v>7.3407150000000003</v>
      </c>
      <c r="AS306" s="432"/>
      <c r="AT306" s="574">
        <f t="shared" si="1"/>
        <v>3.3600999999999992E-2</v>
      </c>
      <c r="AU306" s="67"/>
      <c r="AV306" s="8"/>
      <c r="AW306" s="8"/>
      <c r="AX306" s="8"/>
      <c r="AY306" s="8"/>
      <c r="AZ306" s="8"/>
      <c r="BA306" s="8"/>
      <c r="BB306" s="8"/>
      <c r="BC306" s="8"/>
      <c r="BD306" s="8"/>
      <c r="BE306" s="8"/>
      <c r="BF306" s="8"/>
      <c r="BG306" s="8"/>
      <c r="BH306" s="8"/>
      <c r="BJ306" s="273"/>
      <c r="BK306" s="385"/>
      <c r="BM306" s="12">
        <v>239</v>
      </c>
      <c r="BN306" s="69">
        <v>2.2290559999999999</v>
      </c>
      <c r="BO306" s="70">
        <v>10.85801</v>
      </c>
      <c r="CD306" s="273"/>
      <c r="CE306" s="385"/>
      <c r="CG306" s="12">
        <v>239</v>
      </c>
      <c r="CH306" s="69">
        <v>18.362029999999997</v>
      </c>
      <c r="CI306" s="70">
        <v>12.080170000000001</v>
      </c>
      <c r="CX306" s="273"/>
      <c r="CY306" s="385"/>
      <c r="CZ306" s="232"/>
      <c r="DA306" s="12">
        <v>239</v>
      </c>
      <c r="DB306" s="69">
        <v>0.69389660000000009</v>
      </c>
      <c r="DC306" s="70">
        <v>9.9260739999999998</v>
      </c>
      <c r="DR306" s="273"/>
      <c r="DS306" s="385"/>
      <c r="DT306" s="232"/>
      <c r="DU306" s="12">
        <v>239</v>
      </c>
      <c r="DV306" s="69">
        <v>4.348071</v>
      </c>
      <c r="DW306" s="70">
        <v>8.3899019999999993</v>
      </c>
      <c r="EL306" s="273"/>
      <c r="EM306" s="385"/>
      <c r="EN306" s="232"/>
      <c r="EO306" s="12">
        <v>239</v>
      </c>
      <c r="EP306" s="69">
        <v>1.568484</v>
      </c>
      <c r="EQ306" s="70">
        <v>7.3407150000000003</v>
      </c>
      <c r="FF306" s="273"/>
      <c r="FG306" s="385"/>
      <c r="FH306" s="232"/>
      <c r="FI306" s="12">
        <v>239</v>
      </c>
      <c r="FJ306" s="69">
        <v>0.95541780000000009</v>
      </c>
      <c r="FK306" s="70">
        <v>13.340769999999999</v>
      </c>
      <c r="FZ306" s="273"/>
      <c r="GA306" s="385"/>
      <c r="GB306" s="232"/>
      <c r="GC306" s="12">
        <v>239</v>
      </c>
      <c r="GD306" s="69">
        <v>10.27894</v>
      </c>
      <c r="GE306" s="70">
        <v>14.588039999999999</v>
      </c>
      <c r="GT306" s="273"/>
      <c r="GU306" s="385"/>
      <c r="GV306" s="232"/>
      <c r="GW306" s="12">
        <v>239</v>
      </c>
      <c r="GX306" s="69">
        <v>17.353169999999999</v>
      </c>
      <c r="GY306" s="70">
        <v>5.9920439999999999</v>
      </c>
      <c r="HN306" s="273"/>
      <c r="HO306" s="385"/>
      <c r="HP306" s="232"/>
      <c r="HQ306" s="12">
        <v>239</v>
      </c>
      <c r="HR306" s="69">
        <v>3.711776</v>
      </c>
      <c r="HS306" s="70">
        <v>7.0561780000000001</v>
      </c>
      <c r="IH306" s="273"/>
      <c r="II306" s="385"/>
      <c r="IJ306" s="232"/>
      <c r="IK306" s="12">
        <v>239</v>
      </c>
      <c r="IL306" s="69">
        <v>1.5344870000000002</v>
      </c>
      <c r="IM306" s="70">
        <v>9.5220160000000007</v>
      </c>
      <c r="JB306" s="273"/>
      <c r="JC306" s="385"/>
      <c r="JD306" s="232"/>
      <c r="JE306" s="12">
        <v>239</v>
      </c>
      <c r="JF306" s="69"/>
      <c r="JG306" s="70"/>
      <c r="JV306" s="273"/>
      <c r="JW306" s="385"/>
      <c r="JX306" s="232"/>
      <c r="JY306" s="12">
        <v>239</v>
      </c>
      <c r="JZ306" s="69"/>
      <c r="KA306" s="70"/>
      <c r="KP306" s="273"/>
      <c r="KQ306" s="385"/>
      <c r="KR306" s="232"/>
      <c r="KS306" s="12">
        <v>239</v>
      </c>
      <c r="KT306" s="69"/>
      <c r="KU306" s="70"/>
      <c r="LJ306" s="273"/>
      <c r="LK306" s="385"/>
      <c r="LL306" s="232"/>
      <c r="LM306" s="12">
        <v>239</v>
      </c>
      <c r="LN306" s="69"/>
      <c r="LO306" s="70"/>
      <c r="MD306" s="273"/>
    </row>
    <row r="307" spans="2:342" ht="12.75" customHeight="1" x14ac:dyDescent="0.2">
      <c r="B307" s="12">
        <v>240</v>
      </c>
      <c r="C307" s="69">
        <v>6.8483530000000004</v>
      </c>
      <c r="D307" s="70">
        <v>33.69802</v>
      </c>
      <c r="E307" s="432"/>
      <c r="F307" s="72">
        <f t="shared" si="0"/>
        <v>0.29995999999999867</v>
      </c>
      <c r="G307" s="67"/>
      <c r="H307" s="67"/>
      <c r="I307" s="67"/>
      <c r="J307" s="67"/>
      <c r="K307" s="67"/>
      <c r="L307" s="67"/>
      <c r="M307" s="67"/>
      <c r="N307" s="67"/>
      <c r="O307" s="67"/>
      <c r="P307" s="67"/>
      <c r="Q307" s="67"/>
      <c r="R307" s="67"/>
      <c r="S307" s="220"/>
      <c r="T307" s="385"/>
      <c r="U307" s="232"/>
      <c r="V307" s="12">
        <v>240</v>
      </c>
      <c r="W307" s="69"/>
      <c r="X307" s="70"/>
      <c r="Y307"/>
      <c r="Z307"/>
      <c r="AA307"/>
      <c r="AB307"/>
      <c r="AC307"/>
      <c r="AD307"/>
      <c r="AE307"/>
      <c r="AF307"/>
      <c r="AG307"/>
      <c r="AH307"/>
      <c r="AI307"/>
      <c r="AJ307"/>
      <c r="AK307"/>
      <c r="AL307"/>
      <c r="AM307" s="220"/>
      <c r="AN307" s="417"/>
      <c r="AP307" s="12">
        <v>240</v>
      </c>
      <c r="AQ307" s="69">
        <v>1.6535580000000001</v>
      </c>
      <c r="AR307" s="70">
        <v>7.3802370000000002</v>
      </c>
      <c r="AS307" s="432"/>
      <c r="AT307" s="574">
        <f t="shared" si="1"/>
        <v>3.9521999999999835E-2</v>
      </c>
      <c r="AU307" s="67"/>
      <c r="AV307" s="8"/>
      <c r="AW307" s="8"/>
      <c r="AX307" s="8"/>
      <c r="AY307" s="8"/>
      <c r="AZ307" s="8"/>
      <c r="BA307" s="8"/>
      <c r="BB307" s="8"/>
      <c r="BC307" s="8"/>
      <c r="BD307" s="8"/>
      <c r="BE307" s="8"/>
      <c r="BF307" s="8"/>
      <c r="BG307" s="8"/>
      <c r="BH307" s="8"/>
      <c r="BJ307" s="273"/>
      <c r="BK307" s="385"/>
      <c r="BM307" s="12">
        <v>240</v>
      </c>
      <c r="BN307" s="69">
        <v>2.338123</v>
      </c>
      <c r="BO307" s="70">
        <v>10.913919999999999</v>
      </c>
      <c r="CD307" s="273"/>
      <c r="CE307" s="385"/>
      <c r="CG307" s="12">
        <v>240</v>
      </c>
      <c r="CH307" s="69">
        <v>18.250439999999998</v>
      </c>
      <c r="CI307" s="70">
        <v>12.1121</v>
      </c>
      <c r="CX307" s="273"/>
      <c r="CY307" s="385"/>
      <c r="CZ307" s="232"/>
      <c r="DA307" s="12">
        <v>240</v>
      </c>
      <c r="DB307" s="69">
        <v>0.75902349999999996</v>
      </c>
      <c r="DC307" s="70">
        <v>10.032080000000001</v>
      </c>
      <c r="DR307" s="273"/>
      <c r="DS307" s="385"/>
      <c r="DT307" s="232"/>
      <c r="DU307" s="12">
        <v>240</v>
      </c>
      <c r="DV307" s="69">
        <v>4.4306940000000008</v>
      </c>
      <c r="DW307" s="70">
        <v>8.4599150000000005</v>
      </c>
      <c r="EL307" s="273"/>
      <c r="EM307" s="385"/>
      <c r="EN307" s="232"/>
      <c r="EO307" s="12">
        <v>240</v>
      </c>
      <c r="EP307" s="69">
        <v>1.6535580000000001</v>
      </c>
      <c r="EQ307" s="70">
        <v>7.3802370000000002</v>
      </c>
      <c r="FF307" s="273"/>
      <c r="FG307" s="385"/>
      <c r="FH307" s="232"/>
      <c r="FI307" s="12">
        <v>240</v>
      </c>
      <c r="FJ307" s="69">
        <v>1.0533250000000001</v>
      </c>
      <c r="FK307" s="70">
        <v>13.415749999999999</v>
      </c>
      <c r="FZ307" s="273"/>
      <c r="GA307" s="385"/>
      <c r="GB307" s="232"/>
      <c r="GC307" s="12">
        <v>240</v>
      </c>
      <c r="GD307" s="69">
        <v>10.156120000000001</v>
      </c>
      <c r="GE307" s="70">
        <v>14.68807</v>
      </c>
      <c r="GT307" s="273"/>
      <c r="GU307" s="385"/>
      <c r="GV307" s="232"/>
      <c r="GW307" s="12">
        <v>240</v>
      </c>
      <c r="GX307" s="69">
        <v>17.270759999999999</v>
      </c>
      <c r="GY307" s="70">
        <v>6.0220580000000004</v>
      </c>
      <c r="HN307" s="273"/>
      <c r="HO307" s="385"/>
      <c r="HP307" s="232"/>
      <c r="HQ307" s="12">
        <v>240</v>
      </c>
      <c r="HR307" s="69">
        <v>3.8124129999999998</v>
      </c>
      <c r="HS307" s="70">
        <v>7.0800929999999997</v>
      </c>
      <c r="IH307" s="273"/>
      <c r="II307" s="385"/>
      <c r="IJ307" s="232"/>
      <c r="IK307" s="12">
        <v>240</v>
      </c>
      <c r="IL307" s="69">
        <v>1.575604</v>
      </c>
      <c r="IM307" s="70">
        <v>9.5718809999999994</v>
      </c>
      <c r="JB307" s="273"/>
      <c r="JC307" s="385"/>
      <c r="JD307" s="232"/>
      <c r="JE307" s="12">
        <v>240</v>
      </c>
      <c r="JF307" s="69"/>
      <c r="JG307" s="70"/>
      <c r="JV307" s="273"/>
      <c r="JW307" s="385"/>
      <c r="JX307" s="232"/>
      <c r="JY307" s="12">
        <v>240</v>
      </c>
      <c r="JZ307" s="69"/>
      <c r="KA307" s="70"/>
      <c r="KP307" s="273"/>
      <c r="KQ307" s="385"/>
      <c r="KR307" s="232"/>
      <c r="KS307" s="12">
        <v>240</v>
      </c>
      <c r="KT307" s="69"/>
      <c r="KU307" s="70"/>
      <c r="LJ307" s="273"/>
      <c r="LK307" s="385"/>
      <c r="LL307" s="232"/>
      <c r="LM307" s="12">
        <v>240</v>
      </c>
      <c r="LN307" s="69"/>
      <c r="LO307" s="70"/>
      <c r="MD307" s="273"/>
    </row>
    <row r="308" spans="2:342" ht="12.75" customHeight="1" x14ac:dyDescent="0.2">
      <c r="B308" s="12">
        <v>241</v>
      </c>
      <c r="C308" s="69">
        <v>6.8417680000000001</v>
      </c>
      <c r="D308" s="70">
        <v>33.998040000000003</v>
      </c>
      <c r="E308" s="432"/>
      <c r="F308" s="72">
        <f t="shared" si="0"/>
        <v>0.30002000000000351</v>
      </c>
      <c r="G308" s="67"/>
      <c r="H308" s="67"/>
      <c r="I308" s="67"/>
      <c r="J308" s="67"/>
      <c r="K308" s="67"/>
      <c r="L308" s="67"/>
      <c r="M308" s="67"/>
      <c r="N308" s="67"/>
      <c r="O308" s="67"/>
      <c r="P308" s="67"/>
      <c r="Q308" s="67"/>
      <c r="R308" s="67"/>
      <c r="S308" s="220"/>
      <c r="T308" s="385"/>
      <c r="U308" s="232"/>
      <c r="V308" s="12">
        <v>241</v>
      </c>
      <c r="W308" s="69"/>
      <c r="X308" s="70"/>
      <c r="Y308"/>
      <c r="Z308"/>
      <c r="AA308"/>
      <c r="AB308"/>
      <c r="AC308"/>
      <c r="AD308"/>
      <c r="AE308"/>
      <c r="AF308"/>
      <c r="AG308"/>
      <c r="AH308"/>
      <c r="AI308"/>
      <c r="AJ308"/>
      <c r="AK308"/>
      <c r="AL308"/>
      <c r="AM308" s="220"/>
      <c r="AN308" s="417"/>
      <c r="AP308" s="12">
        <v>241</v>
      </c>
      <c r="AQ308" s="69">
        <v>1.747295</v>
      </c>
      <c r="AR308" s="70">
        <v>7.4157510000000002</v>
      </c>
      <c r="AS308" s="432"/>
      <c r="AT308" s="574">
        <f t="shared" si="1"/>
        <v>3.5514000000000046E-2</v>
      </c>
      <c r="AU308" s="67"/>
      <c r="AV308" s="8"/>
      <c r="AW308" s="8"/>
      <c r="AX308" s="8"/>
      <c r="AY308" s="8"/>
      <c r="AZ308" s="8"/>
      <c r="BA308" s="8"/>
      <c r="BB308" s="8"/>
      <c r="BC308" s="8"/>
      <c r="BD308" s="8"/>
      <c r="BE308" s="8"/>
      <c r="BF308" s="8"/>
      <c r="BG308" s="8"/>
      <c r="BH308" s="8"/>
      <c r="BJ308" s="273"/>
      <c r="BK308" s="385"/>
      <c r="BM308" s="12">
        <v>241</v>
      </c>
      <c r="BN308" s="69">
        <v>2.448852</v>
      </c>
      <c r="BO308" s="70">
        <v>10.96988</v>
      </c>
      <c r="CD308" s="273"/>
      <c r="CE308" s="385"/>
      <c r="CG308" s="12">
        <v>241</v>
      </c>
      <c r="CH308" s="69">
        <v>18.126810000000003</v>
      </c>
      <c r="CI308" s="70">
        <v>12.14414</v>
      </c>
      <c r="CX308" s="273"/>
      <c r="CY308" s="385"/>
      <c r="CZ308" s="232"/>
      <c r="DA308" s="12">
        <v>241</v>
      </c>
      <c r="DB308" s="69">
        <v>0.82345849999999998</v>
      </c>
      <c r="DC308" s="70">
        <v>10.149990000000001</v>
      </c>
      <c r="DR308" s="273"/>
      <c r="DS308" s="385"/>
      <c r="DT308" s="232"/>
      <c r="DU308" s="12">
        <v>241</v>
      </c>
      <c r="DV308" s="69">
        <v>4.49709</v>
      </c>
      <c r="DW308" s="70">
        <v>8.5299890000000005</v>
      </c>
      <c r="EL308" s="273"/>
      <c r="EM308" s="385"/>
      <c r="EN308" s="232"/>
      <c r="EO308" s="12">
        <v>241</v>
      </c>
      <c r="EP308" s="69">
        <v>1.747295</v>
      </c>
      <c r="EQ308" s="70">
        <v>7.4157510000000002</v>
      </c>
      <c r="FF308" s="273"/>
      <c r="FG308" s="385"/>
      <c r="FH308" s="232"/>
      <c r="FI308" s="12">
        <v>241</v>
      </c>
      <c r="FJ308" s="69">
        <v>1.1468209999999999</v>
      </c>
      <c r="FK308" s="70">
        <v>13.485099999999999</v>
      </c>
      <c r="FZ308" s="273"/>
      <c r="GA308" s="385"/>
      <c r="GB308" s="232"/>
      <c r="GC308" s="12">
        <v>241</v>
      </c>
      <c r="GD308" s="69">
        <v>10.012870000000001</v>
      </c>
      <c r="GE308" s="70">
        <v>14.774050000000001</v>
      </c>
      <c r="GT308" s="273"/>
      <c r="GU308" s="385"/>
      <c r="GV308" s="232"/>
      <c r="GW308" s="12">
        <v>241</v>
      </c>
      <c r="GX308" s="69">
        <v>17.19847</v>
      </c>
      <c r="GY308" s="70">
        <v>6.0440009999999997</v>
      </c>
      <c r="HN308" s="273"/>
      <c r="HO308" s="385"/>
      <c r="HP308" s="232"/>
      <c r="HQ308" s="12">
        <v>241</v>
      </c>
      <c r="HR308" s="69">
        <v>3.911527</v>
      </c>
      <c r="HS308" s="70">
        <v>7.104069</v>
      </c>
      <c r="IH308" s="273"/>
      <c r="II308" s="385"/>
      <c r="IJ308" s="232"/>
      <c r="IK308" s="12">
        <v>241</v>
      </c>
      <c r="IL308" s="69">
        <v>1.616433</v>
      </c>
      <c r="IM308" s="70">
        <v>9.6219839999999994</v>
      </c>
      <c r="JB308" s="273"/>
      <c r="JC308" s="385"/>
      <c r="JD308" s="232"/>
      <c r="JE308" s="12">
        <v>241</v>
      </c>
      <c r="JF308" s="69"/>
      <c r="JG308" s="70"/>
      <c r="JV308" s="273"/>
      <c r="JW308" s="385"/>
      <c r="JX308" s="232"/>
      <c r="JY308" s="12">
        <v>241</v>
      </c>
      <c r="JZ308" s="69"/>
      <c r="KA308" s="70"/>
      <c r="KP308" s="273"/>
      <c r="KQ308" s="385"/>
      <c r="KR308" s="232"/>
      <c r="KS308" s="12">
        <v>241</v>
      </c>
      <c r="KT308" s="69"/>
      <c r="KU308" s="70"/>
      <c r="LJ308" s="273"/>
      <c r="LK308" s="385"/>
      <c r="LL308" s="232"/>
      <c r="LM308" s="12">
        <v>241</v>
      </c>
      <c r="LN308" s="69"/>
      <c r="LO308" s="70"/>
      <c r="MD308" s="273"/>
    </row>
    <row r="309" spans="2:342" ht="12.75" customHeight="1" x14ac:dyDescent="0.2">
      <c r="B309" s="12">
        <v>242</v>
      </c>
      <c r="C309" s="69">
        <v>6.8362120000000006</v>
      </c>
      <c r="D309" s="70">
        <v>34.29813</v>
      </c>
      <c r="E309" s="432"/>
      <c r="F309" s="72">
        <f t="shared" si="0"/>
        <v>0.3000899999999973</v>
      </c>
      <c r="G309" s="67"/>
      <c r="H309" s="67"/>
      <c r="I309" s="67"/>
      <c r="J309" s="67"/>
      <c r="K309" s="67"/>
      <c r="L309" s="67"/>
      <c r="M309" s="67"/>
      <c r="N309" s="67"/>
      <c r="O309" s="67"/>
      <c r="P309" s="67"/>
      <c r="Q309" s="67"/>
      <c r="R309" s="67"/>
      <c r="S309" s="220"/>
      <c r="T309" s="385"/>
      <c r="U309" s="232"/>
      <c r="V309" s="12">
        <v>242</v>
      </c>
      <c r="W309" s="69"/>
      <c r="X309" s="70"/>
      <c r="Y309"/>
      <c r="Z309"/>
      <c r="AA309"/>
      <c r="AB309"/>
      <c r="AC309"/>
      <c r="AD309"/>
      <c r="AE309"/>
      <c r="AF309"/>
      <c r="AG309"/>
      <c r="AH309"/>
      <c r="AI309"/>
      <c r="AJ309"/>
      <c r="AK309"/>
      <c r="AL309"/>
      <c r="AM309" s="220"/>
      <c r="AN309" s="417"/>
      <c r="AP309" s="12">
        <v>242</v>
      </c>
      <c r="AQ309" s="69">
        <v>1.8391199999999999</v>
      </c>
      <c r="AR309" s="70">
        <v>7.4512660000000004</v>
      </c>
      <c r="AS309" s="432"/>
      <c r="AT309" s="574">
        <f t="shared" si="1"/>
        <v>3.5515000000000185E-2</v>
      </c>
      <c r="AU309" s="67"/>
      <c r="AV309" s="8"/>
      <c r="AW309" s="8"/>
      <c r="AX309" s="8"/>
      <c r="AY309" s="8"/>
      <c r="AZ309" s="8"/>
      <c r="BA309" s="8"/>
      <c r="BB309" s="8"/>
      <c r="BC309" s="8"/>
      <c r="BD309" s="8"/>
      <c r="BE309" s="8"/>
      <c r="BF309" s="8"/>
      <c r="BG309" s="8"/>
      <c r="BH309" s="8"/>
      <c r="BJ309" s="273"/>
      <c r="BK309" s="385"/>
      <c r="BM309" s="12">
        <v>242</v>
      </c>
      <c r="BN309" s="69">
        <v>2.5596990000000002</v>
      </c>
      <c r="BO309" s="70">
        <v>11.02596</v>
      </c>
      <c r="CD309" s="273"/>
      <c r="CE309" s="385"/>
      <c r="CG309" s="12">
        <v>242</v>
      </c>
      <c r="CH309" s="69">
        <v>17.99887</v>
      </c>
      <c r="CI309" s="70">
        <v>12.176069999999999</v>
      </c>
      <c r="CX309" s="273"/>
      <c r="CY309" s="385"/>
      <c r="CZ309" s="232"/>
      <c r="DA309" s="12">
        <v>242</v>
      </c>
      <c r="DB309" s="69">
        <v>0.88807510000000001</v>
      </c>
      <c r="DC309" s="70">
        <v>10.270099999999999</v>
      </c>
      <c r="DR309" s="273"/>
      <c r="DS309" s="385"/>
      <c r="DT309" s="232"/>
      <c r="DU309" s="12">
        <v>242</v>
      </c>
      <c r="DV309" s="69">
        <v>4.5503080000000002</v>
      </c>
      <c r="DW309" s="70">
        <v>8.5998830000000002</v>
      </c>
      <c r="EL309" s="273"/>
      <c r="EM309" s="385"/>
      <c r="EN309" s="232"/>
      <c r="EO309" s="12">
        <v>242</v>
      </c>
      <c r="EP309" s="69">
        <v>1.8391199999999999</v>
      </c>
      <c r="EQ309" s="70">
        <v>7.4512660000000004</v>
      </c>
      <c r="FF309" s="273"/>
      <c r="FG309" s="385"/>
      <c r="FH309" s="232"/>
      <c r="FI309" s="12">
        <v>242</v>
      </c>
      <c r="FJ309" s="69">
        <v>1.237017</v>
      </c>
      <c r="FK309" s="70">
        <v>13.55458</v>
      </c>
      <c r="FZ309" s="273"/>
      <c r="GA309" s="385"/>
      <c r="GB309" s="232"/>
      <c r="GC309" s="12">
        <v>242</v>
      </c>
      <c r="GD309" s="69">
        <v>9.835369</v>
      </c>
      <c r="GE309" s="70">
        <v>14.804119999999999</v>
      </c>
      <c r="GT309" s="273"/>
      <c r="GU309" s="385"/>
      <c r="GV309" s="232"/>
      <c r="GW309" s="12">
        <v>242</v>
      </c>
      <c r="GX309" s="69">
        <v>17.124419999999997</v>
      </c>
      <c r="GY309" s="70">
        <v>6.0640299999999998</v>
      </c>
      <c r="HN309" s="273"/>
      <c r="HO309" s="385"/>
      <c r="HP309" s="232"/>
      <c r="HQ309" s="12">
        <v>242</v>
      </c>
      <c r="HR309" s="69">
        <v>4.0106599999999997</v>
      </c>
      <c r="HS309" s="70">
        <v>7.128044</v>
      </c>
      <c r="IH309" s="273"/>
      <c r="II309" s="385"/>
      <c r="IJ309" s="232"/>
      <c r="IK309" s="12">
        <v>242</v>
      </c>
      <c r="IL309" s="69">
        <v>1.6565179999999999</v>
      </c>
      <c r="IM309" s="70">
        <v>9.6719679999999997</v>
      </c>
      <c r="JB309" s="273"/>
      <c r="JC309" s="385"/>
      <c r="JD309" s="232"/>
      <c r="JE309" s="12">
        <v>242</v>
      </c>
      <c r="JF309" s="69"/>
      <c r="JG309" s="70"/>
      <c r="JV309" s="273"/>
      <c r="JW309" s="385"/>
      <c r="JX309" s="232"/>
      <c r="JY309" s="12">
        <v>242</v>
      </c>
      <c r="JZ309" s="69"/>
      <c r="KA309" s="70"/>
      <c r="KP309" s="273"/>
      <c r="KQ309" s="385"/>
      <c r="KR309" s="232"/>
      <c r="KS309" s="12">
        <v>242</v>
      </c>
      <c r="KT309" s="69"/>
      <c r="KU309" s="70"/>
      <c r="LJ309" s="273"/>
      <c r="LK309" s="385"/>
      <c r="LL309" s="232"/>
      <c r="LM309" s="12">
        <v>242</v>
      </c>
      <c r="LN309" s="69"/>
      <c r="LO309" s="70"/>
      <c r="MD309" s="273"/>
    </row>
    <row r="310" spans="2:342" ht="12.75" customHeight="1" x14ac:dyDescent="0.2">
      <c r="B310" s="12">
        <v>243</v>
      </c>
      <c r="C310" s="69">
        <v>6.8288519999999995</v>
      </c>
      <c r="D310" s="70">
        <v>34.598030000000001</v>
      </c>
      <c r="E310" s="432"/>
      <c r="F310" s="72">
        <f t="shared" si="0"/>
        <v>0.29990000000000094</v>
      </c>
      <c r="G310" s="67"/>
      <c r="H310" s="67"/>
      <c r="I310" s="67"/>
      <c r="J310" s="67"/>
      <c r="K310" s="67"/>
      <c r="L310" s="67"/>
      <c r="M310" s="67"/>
      <c r="N310" s="67"/>
      <c r="O310" s="67"/>
      <c r="P310" s="67"/>
      <c r="Q310" s="67"/>
      <c r="R310" s="67"/>
      <c r="S310" s="220"/>
      <c r="T310" s="385"/>
      <c r="U310" s="232"/>
      <c r="V310" s="12">
        <v>243</v>
      </c>
      <c r="W310" s="69"/>
      <c r="X310" s="70"/>
      <c r="Y310"/>
      <c r="Z310"/>
      <c r="AA310"/>
      <c r="AB310"/>
      <c r="AC310"/>
      <c r="AD310"/>
      <c r="AE310"/>
      <c r="AF310"/>
      <c r="AG310"/>
      <c r="AH310"/>
      <c r="AI310"/>
      <c r="AJ310"/>
      <c r="AK310"/>
      <c r="AL310"/>
      <c r="AM310" s="220"/>
      <c r="AN310" s="417"/>
      <c r="AP310" s="12">
        <v>243</v>
      </c>
      <c r="AQ310" s="69">
        <v>1.929125</v>
      </c>
      <c r="AR310" s="70">
        <v>7.486961</v>
      </c>
      <c r="AS310" s="432"/>
      <c r="AT310" s="574">
        <f t="shared" si="1"/>
        <v>3.5694999999999588E-2</v>
      </c>
      <c r="AU310" s="67"/>
      <c r="AV310" s="8"/>
      <c r="AW310" s="8"/>
      <c r="AX310" s="8"/>
      <c r="AY310" s="8"/>
      <c r="AZ310" s="8"/>
      <c r="BA310" s="8"/>
      <c r="BB310" s="8"/>
      <c r="BC310" s="8"/>
      <c r="BD310" s="8"/>
      <c r="BE310" s="8"/>
      <c r="BF310" s="8"/>
      <c r="BG310" s="8"/>
      <c r="BH310" s="8"/>
      <c r="BJ310" s="273"/>
      <c r="BK310" s="385"/>
      <c r="BM310" s="12">
        <v>243</v>
      </c>
      <c r="BN310" s="69">
        <v>2.6690179999999999</v>
      </c>
      <c r="BO310" s="70">
        <v>11.08187</v>
      </c>
      <c r="CD310" s="273"/>
      <c r="CE310" s="385"/>
      <c r="CG310" s="12">
        <v>243</v>
      </c>
      <c r="CH310" s="69">
        <v>17.868449999999999</v>
      </c>
      <c r="CI310" s="70">
        <v>12.20806</v>
      </c>
      <c r="CX310" s="273"/>
      <c r="CY310" s="385"/>
      <c r="CZ310" s="232"/>
      <c r="DA310" s="12">
        <v>243</v>
      </c>
      <c r="DB310" s="69">
        <v>0.95459939999999999</v>
      </c>
      <c r="DC310" s="70">
        <v>10.394170000000001</v>
      </c>
      <c r="DR310" s="273"/>
      <c r="DS310" s="385"/>
      <c r="DT310" s="232"/>
      <c r="DU310" s="12">
        <v>243</v>
      </c>
      <c r="DV310" s="69">
        <v>4.5881259999999999</v>
      </c>
      <c r="DW310" s="70">
        <v>8.6698959999999996</v>
      </c>
      <c r="EL310" s="273"/>
      <c r="EM310" s="385"/>
      <c r="EN310" s="232"/>
      <c r="EO310" s="12">
        <v>243</v>
      </c>
      <c r="EP310" s="69">
        <v>1.929125</v>
      </c>
      <c r="EQ310" s="70">
        <v>7.486961</v>
      </c>
      <c r="FF310" s="273"/>
      <c r="FG310" s="385"/>
      <c r="FH310" s="232"/>
      <c r="FI310" s="12">
        <v>243</v>
      </c>
      <c r="FJ310" s="69">
        <v>1.3303209999999999</v>
      </c>
      <c r="FK310" s="70">
        <v>13.628299999999999</v>
      </c>
      <c r="FZ310" s="273"/>
      <c r="GA310" s="385"/>
      <c r="GB310" s="232"/>
      <c r="GC310" s="12">
        <v>243</v>
      </c>
      <c r="GD310" s="69">
        <v>9.5503250000000008</v>
      </c>
      <c r="GE310" s="70">
        <v>14.824149999999999</v>
      </c>
      <c r="GT310" s="273"/>
      <c r="GU310" s="385"/>
      <c r="GV310" s="232"/>
      <c r="GW310" s="12">
        <v>243</v>
      </c>
      <c r="GX310" s="69">
        <v>17.040299999999998</v>
      </c>
      <c r="GY310" s="70">
        <v>6.0839999999999996</v>
      </c>
      <c r="HN310" s="273"/>
      <c r="HO310" s="385"/>
      <c r="HP310" s="232"/>
      <c r="HQ310" s="12">
        <v>243</v>
      </c>
      <c r="HR310" s="69">
        <v>4.1090400000000002</v>
      </c>
      <c r="HS310" s="70">
        <v>7.1519009999999996</v>
      </c>
      <c r="IH310" s="273"/>
      <c r="II310" s="385"/>
      <c r="IJ310" s="232"/>
      <c r="IK310" s="12">
        <v>243</v>
      </c>
      <c r="IL310" s="69">
        <v>1.6955989999999999</v>
      </c>
      <c r="IM310" s="70">
        <v>9.7219519999999999</v>
      </c>
      <c r="JB310" s="273"/>
      <c r="JC310" s="385"/>
      <c r="JD310" s="232"/>
      <c r="JE310" s="12">
        <v>243</v>
      </c>
      <c r="JF310" s="69"/>
      <c r="JG310" s="70"/>
      <c r="JV310" s="273"/>
      <c r="JW310" s="385"/>
      <c r="JX310" s="232"/>
      <c r="JY310" s="12">
        <v>243</v>
      </c>
      <c r="JZ310" s="69"/>
      <c r="KA310" s="70"/>
      <c r="KP310" s="273"/>
      <c r="KQ310" s="385"/>
      <c r="KR310" s="232"/>
      <c r="KS310" s="12">
        <v>243</v>
      </c>
      <c r="KT310" s="69"/>
      <c r="KU310" s="70"/>
      <c r="LJ310" s="273"/>
      <c r="LK310" s="385"/>
      <c r="LL310" s="232"/>
      <c r="LM310" s="12">
        <v>243</v>
      </c>
      <c r="LN310" s="69"/>
      <c r="LO310" s="70"/>
      <c r="MD310" s="273"/>
    </row>
    <row r="311" spans="2:342" ht="12.75" customHeight="1" x14ac:dyDescent="0.2">
      <c r="B311" s="12">
        <v>244</v>
      </c>
      <c r="C311" s="69">
        <v>6.8210709999999999</v>
      </c>
      <c r="D311" s="70">
        <v>34.898000000000003</v>
      </c>
      <c r="E311" s="432"/>
      <c r="F311" s="72">
        <f t="shared" si="0"/>
        <v>0.29997000000000185</v>
      </c>
      <c r="G311" s="67"/>
      <c r="H311" s="67"/>
      <c r="I311" s="67"/>
      <c r="J311" s="67"/>
      <c r="K311" s="67"/>
      <c r="L311" s="67"/>
      <c r="M311" s="67"/>
      <c r="N311" s="67"/>
      <c r="O311" s="67"/>
      <c r="P311" s="67"/>
      <c r="Q311" s="67"/>
      <c r="R311" s="67"/>
      <c r="S311" s="220"/>
      <c r="T311" s="385"/>
      <c r="U311" s="232"/>
      <c r="V311" s="12">
        <v>244</v>
      </c>
      <c r="W311" s="69"/>
      <c r="X311" s="70"/>
      <c r="Y311"/>
      <c r="Z311"/>
      <c r="AA311"/>
      <c r="AB311"/>
      <c r="AC311"/>
      <c r="AD311"/>
      <c r="AE311"/>
      <c r="AF311"/>
      <c r="AG311"/>
      <c r="AH311"/>
      <c r="AI311"/>
      <c r="AJ311"/>
      <c r="AK311"/>
      <c r="AL311"/>
      <c r="AM311" s="220"/>
      <c r="AN311" s="417"/>
      <c r="AP311" s="12">
        <v>244</v>
      </c>
      <c r="AQ311" s="69">
        <v>2.018729</v>
      </c>
      <c r="AR311" s="70">
        <v>7.5227149999999998</v>
      </c>
      <c r="AS311" s="432"/>
      <c r="AT311" s="574">
        <f t="shared" si="1"/>
        <v>3.5753999999999841E-2</v>
      </c>
      <c r="AU311" s="67"/>
      <c r="AV311" s="8"/>
      <c r="AW311" s="8"/>
      <c r="AX311" s="8"/>
      <c r="AY311" s="8"/>
      <c r="AZ311" s="8"/>
      <c r="BA311" s="8"/>
      <c r="BB311" s="8"/>
      <c r="BC311" s="8"/>
      <c r="BD311" s="8"/>
      <c r="BE311" s="8"/>
      <c r="BF311" s="8"/>
      <c r="BG311" s="8"/>
      <c r="BH311" s="8"/>
      <c r="BJ311" s="273"/>
      <c r="BK311" s="385"/>
      <c r="BM311" s="12">
        <v>244</v>
      </c>
      <c r="BN311" s="69">
        <v>2.7757779999999999</v>
      </c>
      <c r="BO311" s="70">
        <v>11.137890000000001</v>
      </c>
      <c r="CD311" s="273"/>
      <c r="CE311" s="385"/>
      <c r="CG311" s="12">
        <v>244</v>
      </c>
      <c r="CH311" s="69">
        <v>17.708909999999999</v>
      </c>
      <c r="CI311" s="70">
        <v>12.23813</v>
      </c>
      <c r="CX311" s="273"/>
      <c r="CY311" s="385"/>
      <c r="CZ311" s="232"/>
      <c r="DA311" s="12">
        <v>244</v>
      </c>
      <c r="DB311" s="69">
        <v>1.0201900000000002</v>
      </c>
      <c r="DC311" s="70">
        <v>10.51793</v>
      </c>
      <c r="DR311" s="273"/>
      <c r="DS311" s="385"/>
      <c r="DT311" s="232"/>
      <c r="DU311" s="12">
        <v>244</v>
      </c>
      <c r="DV311" s="69">
        <v>4.615208</v>
      </c>
      <c r="DW311" s="70">
        <v>8.7399690000000003</v>
      </c>
      <c r="EL311" s="273"/>
      <c r="EM311" s="385"/>
      <c r="EN311" s="232"/>
      <c r="EO311" s="12">
        <v>244</v>
      </c>
      <c r="EP311" s="69">
        <v>2.018729</v>
      </c>
      <c r="EQ311" s="70">
        <v>7.5227149999999998</v>
      </c>
      <c r="FF311" s="273"/>
      <c r="FG311" s="385"/>
      <c r="FH311" s="232"/>
      <c r="FI311" s="12">
        <v>244</v>
      </c>
      <c r="FJ311" s="69">
        <v>1.427208</v>
      </c>
      <c r="FK311" s="70">
        <v>13.70621</v>
      </c>
      <c r="FZ311" s="273"/>
      <c r="GA311" s="385"/>
      <c r="GB311" s="232"/>
      <c r="GC311" s="12">
        <v>244</v>
      </c>
      <c r="GD311" s="69">
        <v>9.3487749999999998</v>
      </c>
      <c r="GE311" s="70">
        <v>14.84418</v>
      </c>
      <c r="GT311" s="273"/>
      <c r="GU311" s="385"/>
      <c r="GV311" s="232"/>
      <c r="GW311" s="12">
        <v>244</v>
      </c>
      <c r="GX311" s="69">
        <v>16.94819</v>
      </c>
      <c r="GY311" s="70">
        <v>6.1040900000000002</v>
      </c>
      <c r="HN311" s="273"/>
      <c r="HO311" s="385"/>
      <c r="HP311" s="232"/>
      <c r="HQ311" s="12">
        <v>244</v>
      </c>
      <c r="HR311" s="69">
        <v>4.206798</v>
      </c>
      <c r="HS311" s="70">
        <v>7.1758759999999997</v>
      </c>
      <c r="IH311" s="273"/>
      <c r="II311" s="385"/>
      <c r="IJ311" s="232"/>
      <c r="IK311" s="12">
        <v>244</v>
      </c>
      <c r="IL311" s="69">
        <v>1.7333460000000001</v>
      </c>
      <c r="IM311" s="70">
        <v>9.7719959999999997</v>
      </c>
      <c r="JB311" s="273"/>
      <c r="JC311" s="385"/>
      <c r="JD311" s="232"/>
      <c r="JE311" s="12">
        <v>244</v>
      </c>
      <c r="JF311" s="69"/>
      <c r="JG311" s="70"/>
      <c r="JV311" s="273"/>
      <c r="JW311" s="385"/>
      <c r="JX311" s="232"/>
      <c r="JY311" s="12">
        <v>244</v>
      </c>
      <c r="JZ311" s="69"/>
      <c r="KA311" s="70"/>
      <c r="KP311" s="273"/>
      <c r="KQ311" s="385"/>
      <c r="KR311" s="232"/>
      <c r="KS311" s="12">
        <v>244</v>
      </c>
      <c r="KT311" s="69"/>
      <c r="KU311" s="70"/>
      <c r="LJ311" s="273"/>
      <c r="LK311" s="385"/>
      <c r="LL311" s="232"/>
      <c r="LM311" s="12">
        <v>244</v>
      </c>
      <c r="LN311" s="69"/>
      <c r="LO311" s="70"/>
      <c r="MD311" s="273"/>
    </row>
    <row r="312" spans="2:342" ht="12.75" customHeight="1" x14ac:dyDescent="0.2">
      <c r="B312" s="12">
        <v>245</v>
      </c>
      <c r="C312" s="69">
        <v>6.8137379999999999</v>
      </c>
      <c r="D312" s="70">
        <v>35.198079999999997</v>
      </c>
      <c r="E312" s="432"/>
      <c r="F312" s="72">
        <f t="shared" si="0"/>
        <v>0.30007999999999413</v>
      </c>
      <c r="G312" s="67"/>
      <c r="H312" s="67"/>
      <c r="I312" s="67"/>
      <c r="J312" s="67"/>
      <c r="K312" s="67"/>
      <c r="L312" s="67"/>
      <c r="M312" s="67"/>
      <c r="N312" s="67"/>
      <c r="O312" s="67"/>
      <c r="P312" s="67"/>
      <c r="Q312" s="67"/>
      <c r="R312" s="67"/>
      <c r="S312" s="220"/>
      <c r="T312" s="385"/>
      <c r="U312" s="232"/>
      <c r="V312" s="12">
        <v>245</v>
      </c>
      <c r="W312" s="69"/>
      <c r="X312" s="70"/>
      <c r="Y312"/>
      <c r="Z312"/>
      <c r="AA312"/>
      <c r="AB312"/>
      <c r="AC312"/>
      <c r="AD312"/>
      <c r="AE312"/>
      <c r="AF312"/>
      <c r="AG312"/>
      <c r="AH312"/>
      <c r="AI312"/>
      <c r="AJ312"/>
      <c r="AK312"/>
      <c r="AL312"/>
      <c r="AM312" s="220"/>
      <c r="AN312" s="417"/>
      <c r="AP312" s="12">
        <v>245</v>
      </c>
      <c r="AQ312" s="69">
        <v>2.1081270000000001</v>
      </c>
      <c r="AR312" s="70">
        <v>7.5585279999999999</v>
      </c>
      <c r="AS312" s="432"/>
      <c r="AT312" s="574">
        <f t="shared" si="1"/>
        <v>3.5813000000000095E-2</v>
      </c>
      <c r="AU312" s="67"/>
      <c r="AV312" s="8"/>
      <c r="AW312" s="8"/>
      <c r="AX312" s="8"/>
      <c r="AY312" s="8"/>
      <c r="AZ312" s="8"/>
      <c r="BA312" s="8"/>
      <c r="BB312" s="8"/>
      <c r="BC312" s="8"/>
      <c r="BD312" s="8"/>
      <c r="BE312" s="8"/>
      <c r="BF312" s="8"/>
      <c r="BG312" s="8"/>
      <c r="BH312" s="8"/>
      <c r="BJ312" s="273"/>
      <c r="BK312" s="385"/>
      <c r="BM312" s="12">
        <v>245</v>
      </c>
      <c r="BN312" s="69">
        <v>2.879505</v>
      </c>
      <c r="BO312" s="70">
        <v>11.19397</v>
      </c>
      <c r="CD312" s="273"/>
      <c r="CE312" s="385"/>
      <c r="CG312" s="12">
        <v>245</v>
      </c>
      <c r="CH312" s="69">
        <v>17.571369999999998</v>
      </c>
      <c r="CI312" s="70">
        <v>12.254099999999999</v>
      </c>
      <c r="CX312" s="273"/>
      <c r="CY312" s="385"/>
      <c r="CZ312" s="232"/>
      <c r="DA312" s="12">
        <v>245</v>
      </c>
      <c r="DB312" s="69">
        <v>1.0854549999999998</v>
      </c>
      <c r="DC312" s="70">
        <v>10.646000000000001</v>
      </c>
      <c r="DR312" s="273"/>
      <c r="DS312" s="385"/>
      <c r="DT312" s="232"/>
      <c r="DU312" s="12">
        <v>245</v>
      </c>
      <c r="DV312" s="69">
        <v>4.6431209999999998</v>
      </c>
      <c r="DW312" s="70">
        <v>8.809863</v>
      </c>
      <c r="EL312" s="273"/>
      <c r="EM312" s="385"/>
      <c r="EN312" s="232"/>
      <c r="EO312" s="12">
        <v>245</v>
      </c>
      <c r="EP312" s="69">
        <v>2.1081270000000001</v>
      </c>
      <c r="EQ312" s="70">
        <v>7.5585279999999999</v>
      </c>
      <c r="FF312" s="273"/>
      <c r="FG312" s="385"/>
      <c r="FH312" s="232"/>
      <c r="FI312" s="12">
        <v>245</v>
      </c>
      <c r="FJ312" s="69">
        <v>1.529542</v>
      </c>
      <c r="FK312" s="70">
        <v>13.790089999999999</v>
      </c>
      <c r="FZ312" s="273"/>
      <c r="GA312" s="385"/>
      <c r="GB312" s="232"/>
      <c r="GC312" s="12">
        <v>245</v>
      </c>
      <c r="GD312" s="69">
        <v>9.2220849999999999</v>
      </c>
      <c r="GE312" s="70">
        <v>14.91216</v>
      </c>
      <c r="GT312" s="273"/>
      <c r="GU312" s="385"/>
      <c r="GV312" s="232"/>
      <c r="GW312" s="12">
        <v>245</v>
      </c>
      <c r="GX312" s="69">
        <v>16.84657</v>
      </c>
      <c r="GY312" s="70">
        <v>6.1240589999999999</v>
      </c>
      <c r="HN312" s="273"/>
      <c r="HO312" s="385"/>
      <c r="HP312" s="232"/>
      <c r="HQ312" s="12">
        <v>245</v>
      </c>
      <c r="HR312" s="69">
        <v>4.3048840000000004</v>
      </c>
      <c r="HS312" s="70">
        <v>7.1998519999999999</v>
      </c>
      <c r="IH312" s="273"/>
      <c r="II312" s="385"/>
      <c r="IJ312" s="232"/>
      <c r="IK312" s="12">
        <v>245</v>
      </c>
      <c r="IL312" s="69">
        <v>1.76942</v>
      </c>
      <c r="IM312" s="70">
        <v>9.8219209999999997</v>
      </c>
      <c r="JB312" s="273"/>
      <c r="JC312" s="385"/>
      <c r="JD312" s="232"/>
      <c r="JE312" s="12">
        <v>245</v>
      </c>
      <c r="JF312" s="69"/>
      <c r="JG312" s="70"/>
      <c r="JV312" s="273"/>
      <c r="JW312" s="385"/>
      <c r="JX312" s="232"/>
      <c r="JY312" s="12">
        <v>245</v>
      </c>
      <c r="JZ312" s="69"/>
      <c r="KA312" s="70"/>
      <c r="KP312" s="273"/>
      <c r="KQ312" s="385"/>
      <c r="KR312" s="232"/>
      <c r="KS312" s="12">
        <v>245</v>
      </c>
      <c r="KT312" s="69"/>
      <c r="KU312" s="70"/>
      <c r="LJ312" s="273"/>
      <c r="LK312" s="385"/>
      <c r="LL312" s="232"/>
      <c r="LM312" s="12">
        <v>245</v>
      </c>
      <c r="LN312" s="69"/>
      <c r="LO312" s="70"/>
      <c r="MD312" s="273"/>
    </row>
    <row r="313" spans="2:342" ht="12.75" customHeight="1" x14ac:dyDescent="0.2">
      <c r="B313" s="12">
        <v>246</v>
      </c>
      <c r="C313" s="69">
        <v>6.8068329999999992</v>
      </c>
      <c r="D313" s="70">
        <v>35.497979999999998</v>
      </c>
      <c r="E313" s="432"/>
      <c r="F313" s="72">
        <f t="shared" si="0"/>
        <v>0.29990000000000094</v>
      </c>
      <c r="G313" s="67"/>
      <c r="H313" s="67"/>
      <c r="I313" s="67"/>
      <c r="J313" s="67"/>
      <c r="K313" s="67"/>
      <c r="L313" s="67"/>
      <c r="M313" s="67"/>
      <c r="N313" s="67"/>
      <c r="O313" s="67"/>
      <c r="P313" s="67"/>
      <c r="Q313" s="67"/>
      <c r="R313" s="67"/>
      <c r="S313" s="220"/>
      <c r="T313" s="385"/>
      <c r="U313" s="232"/>
      <c r="V313" s="12">
        <v>246</v>
      </c>
      <c r="W313" s="69"/>
      <c r="X313" s="70"/>
      <c r="Y313"/>
      <c r="Z313"/>
      <c r="AA313"/>
      <c r="AB313"/>
      <c r="AC313"/>
      <c r="AD313"/>
      <c r="AE313"/>
      <c r="AF313"/>
      <c r="AG313"/>
      <c r="AH313"/>
      <c r="AI313"/>
      <c r="AJ313"/>
      <c r="AK313"/>
      <c r="AL313"/>
      <c r="AM313" s="220"/>
      <c r="AN313" s="417"/>
      <c r="AP313" s="12">
        <v>246</v>
      </c>
      <c r="AQ313" s="69">
        <v>2.1971759999999998</v>
      </c>
      <c r="AR313" s="70">
        <v>7.5943420000000001</v>
      </c>
      <c r="AS313" s="432"/>
      <c r="AT313" s="574">
        <f t="shared" si="1"/>
        <v>3.5814000000000235E-2</v>
      </c>
      <c r="AU313" s="67"/>
      <c r="AV313" s="8"/>
      <c r="AW313" s="8"/>
      <c r="AX313" s="8"/>
      <c r="AY313" s="8"/>
      <c r="AZ313" s="8"/>
      <c r="BA313" s="8"/>
      <c r="BB313" s="8"/>
      <c r="BC313" s="8"/>
      <c r="BD313" s="8"/>
      <c r="BE313" s="8"/>
      <c r="BF313" s="8"/>
      <c r="BG313" s="8"/>
      <c r="BH313" s="8"/>
      <c r="BJ313" s="273"/>
      <c r="BK313" s="385"/>
      <c r="BM313" s="12">
        <v>246</v>
      </c>
      <c r="BN313" s="69">
        <v>2.9789969999999997</v>
      </c>
      <c r="BO313" s="70">
        <v>11.249930000000001</v>
      </c>
      <c r="CD313" s="273"/>
      <c r="CE313" s="385"/>
      <c r="CG313" s="12">
        <v>246</v>
      </c>
      <c r="CH313" s="69">
        <v>17.341570000000001</v>
      </c>
      <c r="CI313" s="70">
        <v>12.27012</v>
      </c>
      <c r="CX313" s="273"/>
      <c r="CY313" s="385"/>
      <c r="CZ313" s="232"/>
      <c r="DA313" s="12">
        <v>246</v>
      </c>
      <c r="DB313" s="69">
        <v>1.1501130000000002</v>
      </c>
      <c r="DC313" s="70">
        <v>10.771979999999999</v>
      </c>
      <c r="DR313" s="273"/>
      <c r="DS313" s="385"/>
      <c r="DT313" s="232"/>
      <c r="DU313" s="12">
        <v>246</v>
      </c>
      <c r="DV313" s="69">
        <v>4.6664050000000001</v>
      </c>
      <c r="DW313" s="70">
        <v>8.879937</v>
      </c>
      <c r="EL313" s="273"/>
      <c r="EM313" s="385"/>
      <c r="EN313" s="232"/>
      <c r="EO313" s="12">
        <v>246</v>
      </c>
      <c r="EP313" s="69">
        <v>2.1971759999999998</v>
      </c>
      <c r="EQ313" s="70">
        <v>7.5943420000000001</v>
      </c>
      <c r="FF313" s="273"/>
      <c r="FG313" s="385"/>
      <c r="FH313" s="232"/>
      <c r="FI313" s="12">
        <v>246</v>
      </c>
      <c r="FJ313" s="69">
        <v>1.6267149999999999</v>
      </c>
      <c r="FK313" s="70">
        <v>13.874029999999999</v>
      </c>
      <c r="FZ313" s="273"/>
      <c r="GA313" s="385"/>
      <c r="GB313" s="232"/>
      <c r="GC313" s="12">
        <v>246</v>
      </c>
      <c r="GD313" s="69">
        <v>9.2004840000000012</v>
      </c>
      <c r="GE313" s="70">
        <v>15.01219</v>
      </c>
      <c r="GT313" s="273"/>
      <c r="GU313" s="385"/>
      <c r="GV313" s="232"/>
      <c r="GW313" s="12">
        <v>246</v>
      </c>
      <c r="GX313" s="69">
        <v>16.760390000000001</v>
      </c>
      <c r="GY313" s="70">
        <v>6.1381699999999997</v>
      </c>
      <c r="HN313" s="273"/>
      <c r="HO313" s="385"/>
      <c r="HP313" s="232"/>
      <c r="HQ313" s="12">
        <v>246</v>
      </c>
      <c r="HR313" s="69">
        <v>4.4019650000000006</v>
      </c>
      <c r="HS313" s="70">
        <v>7.2238870000000004</v>
      </c>
      <c r="IH313" s="273"/>
      <c r="II313" s="385"/>
      <c r="IJ313" s="232"/>
      <c r="IK313" s="12">
        <v>246</v>
      </c>
      <c r="IL313" s="69">
        <v>1.805612</v>
      </c>
      <c r="IM313" s="70">
        <v>9.8719049999999999</v>
      </c>
      <c r="JB313" s="273"/>
      <c r="JC313" s="385"/>
      <c r="JD313" s="232"/>
      <c r="JE313" s="12">
        <v>246</v>
      </c>
      <c r="JF313" s="69"/>
      <c r="JG313" s="70"/>
      <c r="JV313" s="273"/>
      <c r="JW313" s="385"/>
      <c r="JX313" s="232"/>
      <c r="JY313" s="12">
        <v>246</v>
      </c>
      <c r="JZ313" s="69"/>
      <c r="KA313" s="70"/>
      <c r="KP313" s="273"/>
      <c r="KQ313" s="385"/>
      <c r="KR313" s="232"/>
      <c r="KS313" s="12">
        <v>246</v>
      </c>
      <c r="KT313" s="69"/>
      <c r="KU313" s="70"/>
      <c r="LJ313" s="273"/>
      <c r="LK313" s="385"/>
      <c r="LL313" s="232"/>
      <c r="LM313" s="12">
        <v>246</v>
      </c>
      <c r="LN313" s="69"/>
      <c r="LO313" s="70"/>
      <c r="MD313" s="273"/>
    </row>
    <row r="314" spans="2:342" ht="12.75" customHeight="1" x14ac:dyDescent="0.2">
      <c r="B314" s="12">
        <v>247</v>
      </c>
      <c r="C314" s="69">
        <v>6.7970449999999998</v>
      </c>
      <c r="D314" s="70">
        <v>35.798009999999998</v>
      </c>
      <c r="E314" s="432"/>
      <c r="F314" s="72">
        <f t="shared" si="0"/>
        <v>0.30002999999999957</v>
      </c>
      <c r="G314" s="67"/>
      <c r="H314" s="67"/>
      <c r="I314" s="67"/>
      <c r="J314" s="67"/>
      <c r="K314" s="67"/>
      <c r="L314" s="67"/>
      <c r="M314" s="67"/>
      <c r="N314" s="67"/>
      <c r="O314" s="67"/>
      <c r="P314" s="67"/>
      <c r="Q314" s="67"/>
      <c r="R314" s="67"/>
      <c r="S314" s="220"/>
      <c r="T314" s="385"/>
      <c r="U314" s="232"/>
      <c r="V314" s="12">
        <v>247</v>
      </c>
      <c r="W314" s="69"/>
      <c r="X314" s="70"/>
      <c r="Y314"/>
      <c r="Z314"/>
      <c r="AA314"/>
      <c r="AB314"/>
      <c r="AC314"/>
      <c r="AD314"/>
      <c r="AE314"/>
      <c r="AF314"/>
      <c r="AG314"/>
      <c r="AH314"/>
      <c r="AI314"/>
      <c r="AJ314"/>
      <c r="AK314"/>
      <c r="AL314"/>
      <c r="AM314" s="220"/>
      <c r="AN314" s="417"/>
      <c r="AP314" s="12">
        <v>247</v>
      </c>
      <c r="AQ314" s="69">
        <v>2.2850970000000004</v>
      </c>
      <c r="AR314" s="70">
        <v>7.6302159999999999</v>
      </c>
      <c r="AS314" s="432"/>
      <c r="AT314" s="574">
        <f t="shared" si="1"/>
        <v>3.5873999999999739E-2</v>
      </c>
      <c r="AU314" s="67"/>
      <c r="AV314" s="8"/>
      <c r="AW314" s="8"/>
      <c r="AX314" s="8"/>
      <c r="AY314" s="8"/>
      <c r="AZ314" s="8"/>
      <c r="BA314" s="8"/>
      <c r="BB314" s="8"/>
      <c r="BC314" s="8"/>
      <c r="BD314" s="8"/>
      <c r="BE314" s="8"/>
      <c r="BF314" s="8"/>
      <c r="BG314" s="8"/>
      <c r="BH314" s="8"/>
      <c r="BJ314" s="273"/>
      <c r="BK314" s="385"/>
      <c r="BM314" s="12">
        <v>247</v>
      </c>
      <c r="BN314" s="69">
        <v>3.0697739999999998</v>
      </c>
      <c r="BO314" s="70">
        <v>11.305960000000001</v>
      </c>
      <c r="CD314" s="273"/>
      <c r="CE314" s="385"/>
      <c r="CG314" s="12">
        <v>247</v>
      </c>
      <c r="CH314" s="69">
        <v>17.03837</v>
      </c>
      <c r="CI314" s="70">
        <v>12.286199999999999</v>
      </c>
      <c r="CX314" s="273"/>
      <c r="CY314" s="385"/>
      <c r="CZ314" s="232"/>
      <c r="DA314" s="12">
        <v>247</v>
      </c>
      <c r="DB314" s="69">
        <v>1.2141010000000001</v>
      </c>
      <c r="DC314" s="70">
        <v>10.89598</v>
      </c>
      <c r="DR314" s="273"/>
      <c r="DS314" s="385"/>
      <c r="DT314" s="232"/>
      <c r="DU314" s="12">
        <v>247</v>
      </c>
      <c r="DV314" s="69">
        <v>4.6838879999999996</v>
      </c>
      <c r="DW314" s="70">
        <v>8.9499499999999994</v>
      </c>
      <c r="EL314" s="273"/>
      <c r="EM314" s="385"/>
      <c r="EN314" s="232"/>
      <c r="EO314" s="12">
        <v>247</v>
      </c>
      <c r="EP314" s="69">
        <v>2.2850970000000004</v>
      </c>
      <c r="EQ314" s="70">
        <v>7.6302159999999999</v>
      </c>
      <c r="FF314" s="273"/>
      <c r="FG314" s="385"/>
      <c r="FH314" s="232"/>
      <c r="FI314" s="12">
        <v>247</v>
      </c>
      <c r="FJ314" s="69">
        <v>1.71905</v>
      </c>
      <c r="FK314" s="70">
        <v>13.9581</v>
      </c>
      <c r="FZ314" s="273"/>
      <c r="GA314" s="385"/>
      <c r="GB314" s="232"/>
      <c r="GC314" s="12">
        <v>247</v>
      </c>
      <c r="GD314" s="69">
        <v>9.1755169999999993</v>
      </c>
      <c r="GE314" s="70">
        <v>15.11192</v>
      </c>
      <c r="GT314" s="273"/>
      <c r="GU314" s="385"/>
      <c r="GV314" s="232"/>
      <c r="GW314" s="12">
        <v>247</v>
      </c>
      <c r="GX314" s="69">
        <v>16.685269999999999</v>
      </c>
      <c r="GY314" s="70">
        <v>6.1480949999999996</v>
      </c>
      <c r="HN314" s="273"/>
      <c r="HO314" s="385"/>
      <c r="HP314" s="232"/>
      <c r="HQ314" s="12">
        <v>247</v>
      </c>
      <c r="HR314" s="69">
        <v>4.4976880000000001</v>
      </c>
      <c r="HS314" s="70">
        <v>7.2478030000000002</v>
      </c>
      <c r="IH314" s="273"/>
      <c r="II314" s="385"/>
      <c r="IJ314" s="232"/>
      <c r="IK314" s="12">
        <v>247</v>
      </c>
      <c r="IL314" s="69">
        <v>1.8364849999999999</v>
      </c>
      <c r="IM314" s="70">
        <v>9.9219489999999997</v>
      </c>
      <c r="JB314" s="273"/>
      <c r="JC314" s="385"/>
      <c r="JD314" s="232"/>
      <c r="JE314" s="12">
        <v>247</v>
      </c>
      <c r="JF314" s="69"/>
      <c r="JG314" s="70"/>
      <c r="JV314" s="273"/>
      <c r="JW314" s="385"/>
      <c r="JX314" s="232"/>
      <c r="JY314" s="12">
        <v>247</v>
      </c>
      <c r="JZ314" s="69"/>
      <c r="KA314" s="70"/>
      <c r="KP314" s="273"/>
      <c r="KQ314" s="385"/>
      <c r="KR314" s="232"/>
      <c r="KS314" s="12">
        <v>247</v>
      </c>
      <c r="KT314" s="69"/>
      <c r="KU314" s="70"/>
      <c r="LJ314" s="273"/>
      <c r="LK314" s="385"/>
      <c r="LL314" s="232"/>
      <c r="LM314" s="12">
        <v>247</v>
      </c>
      <c r="LN314" s="69"/>
      <c r="LO314" s="70"/>
      <c r="MD314" s="273"/>
    </row>
    <row r="315" spans="2:342" ht="12.75" customHeight="1" x14ac:dyDescent="0.2">
      <c r="B315" s="12">
        <v>248</v>
      </c>
      <c r="C315" s="69">
        <v>6.7876789999999998</v>
      </c>
      <c r="D315" s="70">
        <v>36.097969999999997</v>
      </c>
      <c r="E315" s="432"/>
      <c r="F315" s="72">
        <f t="shared" si="0"/>
        <v>0.29995999999999867</v>
      </c>
      <c r="G315" s="67"/>
      <c r="H315" s="67"/>
      <c r="I315" s="67"/>
      <c r="J315" s="67"/>
      <c r="K315" s="67"/>
      <c r="L315" s="67"/>
      <c r="M315" s="67"/>
      <c r="N315" s="67"/>
      <c r="O315" s="67"/>
      <c r="P315" s="67"/>
      <c r="Q315" s="67"/>
      <c r="R315" s="67"/>
      <c r="S315" s="220"/>
      <c r="T315" s="385"/>
      <c r="U315" s="232"/>
      <c r="V315" s="12">
        <v>248</v>
      </c>
      <c r="W315" s="69"/>
      <c r="X315" s="70"/>
      <c r="Y315"/>
      <c r="Z315"/>
      <c r="AA315"/>
      <c r="AB315"/>
      <c r="AC315"/>
      <c r="AD315"/>
      <c r="AE315"/>
      <c r="AF315"/>
      <c r="AG315"/>
      <c r="AH315"/>
      <c r="AI315"/>
      <c r="AJ315"/>
      <c r="AK315"/>
      <c r="AL315"/>
      <c r="AM315" s="220"/>
      <c r="AN315" s="417"/>
      <c r="AP315" s="12">
        <v>248</v>
      </c>
      <c r="AQ315" s="69">
        <v>2.3729119999999999</v>
      </c>
      <c r="AR315" s="70">
        <v>7.6660899999999996</v>
      </c>
      <c r="AS315" s="432"/>
      <c r="AT315" s="574">
        <f t="shared" si="1"/>
        <v>3.5873999999999739E-2</v>
      </c>
      <c r="AU315" s="67"/>
      <c r="AV315" s="8"/>
      <c r="AW315" s="8"/>
      <c r="AX315" s="8"/>
      <c r="AY315" s="8"/>
      <c r="AZ315" s="8"/>
      <c r="BA315" s="8"/>
      <c r="BB315" s="8"/>
      <c r="BC315" s="8"/>
      <c r="BD315" s="8"/>
      <c r="BE315" s="8"/>
      <c r="BF315" s="8"/>
      <c r="BG315" s="8"/>
      <c r="BH315" s="8"/>
      <c r="BJ315" s="273"/>
      <c r="BK315" s="385"/>
      <c r="BM315" s="12">
        <v>248</v>
      </c>
      <c r="BN315" s="69">
        <v>3.173775</v>
      </c>
      <c r="BO315" s="70">
        <v>11.373939999999999</v>
      </c>
      <c r="CD315" s="273"/>
      <c r="CE315" s="385"/>
      <c r="CG315" s="12">
        <v>248</v>
      </c>
      <c r="CH315" s="69">
        <v>16.761479999999999</v>
      </c>
      <c r="CI315" s="70">
        <v>12.302289999999999</v>
      </c>
      <c r="CX315" s="273"/>
      <c r="CY315" s="385"/>
      <c r="CZ315" s="232"/>
      <c r="DA315" s="12">
        <v>248</v>
      </c>
      <c r="DB315" s="69">
        <v>1.279156</v>
      </c>
      <c r="DC315" s="70">
        <v>11.02004</v>
      </c>
      <c r="DR315" s="273"/>
      <c r="DS315" s="385"/>
      <c r="DT315" s="232"/>
      <c r="DU315" s="12">
        <v>248</v>
      </c>
      <c r="DV315" s="69">
        <v>4.695729</v>
      </c>
      <c r="DW315" s="70">
        <v>9.0199029999999993</v>
      </c>
      <c r="EL315" s="273"/>
      <c r="EM315" s="385"/>
      <c r="EN315" s="232"/>
      <c r="EO315" s="12">
        <v>248</v>
      </c>
      <c r="EP315" s="69">
        <v>2.3729119999999999</v>
      </c>
      <c r="EQ315" s="70">
        <v>7.6660899999999996</v>
      </c>
      <c r="FF315" s="273"/>
      <c r="FG315" s="385"/>
      <c r="FH315" s="232"/>
      <c r="FI315" s="12">
        <v>248</v>
      </c>
      <c r="FJ315" s="69">
        <v>1.8105789999999999</v>
      </c>
      <c r="FK315" s="70">
        <v>14.044079999999999</v>
      </c>
      <c r="FZ315" s="273"/>
      <c r="GA315" s="385"/>
      <c r="GB315" s="232"/>
      <c r="GC315" s="12">
        <v>248</v>
      </c>
      <c r="GD315" s="69">
        <v>9.1593269999999993</v>
      </c>
      <c r="GE315" s="70">
        <v>15.212120000000001</v>
      </c>
      <c r="GT315" s="273"/>
      <c r="GU315" s="385"/>
      <c r="GV315" s="232"/>
      <c r="GW315" s="12">
        <v>248</v>
      </c>
      <c r="GX315" s="69">
        <v>16.60417</v>
      </c>
      <c r="GY315" s="70">
        <v>6.1580789999999999</v>
      </c>
      <c r="HN315" s="273"/>
      <c r="HO315" s="385"/>
      <c r="HP315" s="232"/>
      <c r="HQ315" s="12">
        <v>248</v>
      </c>
      <c r="HR315" s="69">
        <v>4.5931750000000005</v>
      </c>
      <c r="HS315" s="70">
        <v>7.2718379999999998</v>
      </c>
      <c r="IH315" s="273"/>
      <c r="II315" s="385"/>
      <c r="IJ315" s="232"/>
      <c r="IK315" s="12">
        <v>248</v>
      </c>
      <c r="IL315" s="69">
        <v>1.8684390000000002</v>
      </c>
      <c r="IM315" s="70">
        <v>9.9719920000000002</v>
      </c>
      <c r="JB315" s="273"/>
      <c r="JC315" s="385"/>
      <c r="JD315" s="232"/>
      <c r="JE315" s="12">
        <v>248</v>
      </c>
      <c r="JF315" s="69"/>
      <c r="JG315" s="70"/>
      <c r="JV315" s="273"/>
      <c r="JW315" s="385"/>
      <c r="JX315" s="232"/>
      <c r="JY315" s="12">
        <v>248</v>
      </c>
      <c r="JZ315" s="69"/>
      <c r="KA315" s="70"/>
      <c r="KP315" s="273"/>
      <c r="KQ315" s="385"/>
      <c r="KR315" s="232"/>
      <c r="KS315" s="12">
        <v>248</v>
      </c>
      <c r="KT315" s="69"/>
      <c r="KU315" s="70"/>
      <c r="LJ315" s="273"/>
      <c r="LK315" s="385"/>
      <c r="LL315" s="232"/>
      <c r="LM315" s="12">
        <v>248</v>
      </c>
      <c r="LN315" s="69"/>
      <c r="LO315" s="70"/>
      <c r="MD315" s="273"/>
    </row>
    <row r="316" spans="2:342" ht="12.75" customHeight="1" x14ac:dyDescent="0.2">
      <c r="B316" s="12">
        <v>249</v>
      </c>
      <c r="C316" s="69">
        <v>6.7776639999999997</v>
      </c>
      <c r="D316" s="70">
        <v>36.398000000000003</v>
      </c>
      <c r="E316" s="432"/>
      <c r="F316" s="72">
        <f t="shared" si="0"/>
        <v>0.30003000000000668</v>
      </c>
      <c r="G316" s="67"/>
      <c r="H316" s="67"/>
      <c r="I316" s="67"/>
      <c r="J316" s="67"/>
      <c r="K316" s="67"/>
      <c r="L316" s="67"/>
      <c r="M316" s="67"/>
      <c r="N316" s="67"/>
      <c r="O316" s="67"/>
      <c r="P316" s="67"/>
      <c r="Q316" s="67"/>
      <c r="R316" s="67"/>
      <c r="S316" s="220"/>
      <c r="T316" s="385"/>
      <c r="U316" s="232"/>
      <c r="V316" s="12">
        <v>249</v>
      </c>
      <c r="W316" s="69"/>
      <c r="X316" s="70"/>
      <c r="Y316"/>
      <c r="Z316"/>
      <c r="AA316"/>
      <c r="AB316"/>
      <c r="AC316"/>
      <c r="AD316"/>
      <c r="AE316"/>
      <c r="AF316"/>
      <c r="AG316"/>
      <c r="AH316"/>
      <c r="AI316"/>
      <c r="AJ316"/>
      <c r="AK316"/>
      <c r="AL316"/>
      <c r="AM316" s="220"/>
      <c r="AN316" s="417"/>
      <c r="AP316" s="12">
        <v>249</v>
      </c>
      <c r="AQ316" s="69">
        <v>2.4607060000000001</v>
      </c>
      <c r="AR316" s="70">
        <v>7.7020840000000002</v>
      </c>
      <c r="AS316" s="432"/>
      <c r="AT316" s="574">
        <f t="shared" si="1"/>
        <v>3.5994000000000526E-2</v>
      </c>
      <c r="AU316" s="67"/>
      <c r="AV316" s="8"/>
      <c r="AW316" s="8"/>
      <c r="AX316" s="8"/>
      <c r="AY316" s="8"/>
      <c r="AZ316" s="8"/>
      <c r="BA316" s="8"/>
      <c r="BB316" s="8"/>
      <c r="BC316" s="8"/>
      <c r="BD316" s="8"/>
      <c r="BE316" s="8"/>
      <c r="BF316" s="8"/>
      <c r="BG316" s="8"/>
      <c r="BH316" s="8"/>
      <c r="BJ316" s="273"/>
      <c r="BK316" s="385"/>
      <c r="BM316" s="12">
        <v>249</v>
      </c>
      <c r="BN316" s="69">
        <v>3.2704020000000003</v>
      </c>
      <c r="BO316" s="70">
        <v>11.44389</v>
      </c>
      <c r="CD316" s="273"/>
      <c r="CE316" s="385"/>
      <c r="CG316" s="12">
        <v>249</v>
      </c>
      <c r="CH316" s="69">
        <v>16.56596</v>
      </c>
      <c r="CI316" s="70">
        <v>12.318250000000001</v>
      </c>
      <c r="CX316" s="273"/>
      <c r="CY316" s="385"/>
      <c r="CZ316" s="232"/>
      <c r="DA316" s="12">
        <v>249</v>
      </c>
      <c r="DB316" s="69">
        <v>1.3441800000000002</v>
      </c>
      <c r="DC316" s="70">
        <v>11.138070000000001</v>
      </c>
      <c r="DR316" s="273"/>
      <c r="DS316" s="385"/>
      <c r="DT316" s="232"/>
      <c r="DU316" s="12">
        <v>249</v>
      </c>
      <c r="DV316" s="69">
        <v>4.7037079999999998</v>
      </c>
      <c r="DW316" s="70">
        <v>9.0899769999999993</v>
      </c>
      <c r="EL316" s="273"/>
      <c r="EM316" s="385"/>
      <c r="EN316" s="232"/>
      <c r="EO316" s="12">
        <v>249</v>
      </c>
      <c r="EP316" s="69">
        <v>2.4607060000000001</v>
      </c>
      <c r="EQ316" s="70">
        <v>7.7020840000000002</v>
      </c>
      <c r="FF316" s="273"/>
      <c r="FG316" s="385"/>
      <c r="FH316" s="232"/>
      <c r="FI316" s="12">
        <v>249</v>
      </c>
      <c r="FJ316" s="69">
        <v>1.9060979999999998</v>
      </c>
      <c r="FK316" s="70">
        <v>14.13597</v>
      </c>
      <c r="FZ316" s="273"/>
      <c r="GA316" s="385"/>
      <c r="GB316" s="232"/>
      <c r="GC316" s="12">
        <v>249</v>
      </c>
      <c r="GD316" s="69">
        <v>9.146865</v>
      </c>
      <c r="GE316" s="70">
        <v>15.31209</v>
      </c>
      <c r="GT316" s="273"/>
      <c r="GU316" s="385"/>
      <c r="GV316" s="232"/>
      <c r="GW316" s="12">
        <v>249</v>
      </c>
      <c r="GX316" s="69">
        <v>16.522320000000001</v>
      </c>
      <c r="GY316" s="70">
        <v>6.1680640000000002</v>
      </c>
      <c r="HN316" s="273"/>
      <c r="HO316" s="385"/>
      <c r="HP316" s="232"/>
      <c r="HQ316" s="12">
        <v>249</v>
      </c>
      <c r="HR316" s="69">
        <v>4.6871180000000008</v>
      </c>
      <c r="HS316" s="70">
        <v>7.295814</v>
      </c>
      <c r="IH316" s="273"/>
      <c r="II316" s="385"/>
      <c r="IJ316" s="232"/>
      <c r="IK316" s="12">
        <v>249</v>
      </c>
      <c r="IL316" s="69">
        <v>1.8986310000000002</v>
      </c>
      <c r="IM316" s="70">
        <v>10.021979999999999</v>
      </c>
      <c r="JB316" s="273"/>
      <c r="JC316" s="385"/>
      <c r="JD316" s="232"/>
      <c r="JE316" s="12">
        <v>249</v>
      </c>
      <c r="JF316" s="69"/>
      <c r="JG316" s="70"/>
      <c r="JV316" s="273"/>
      <c r="JW316" s="385"/>
      <c r="JX316" s="232"/>
      <c r="JY316" s="12">
        <v>249</v>
      </c>
      <c r="JZ316" s="69"/>
      <c r="KA316" s="70"/>
      <c r="KP316" s="273"/>
      <c r="KQ316" s="385"/>
      <c r="KR316" s="232"/>
      <c r="KS316" s="12">
        <v>249</v>
      </c>
      <c r="KT316" s="69"/>
      <c r="KU316" s="70"/>
      <c r="LJ316" s="273"/>
      <c r="LK316" s="385"/>
      <c r="LL316" s="232"/>
      <c r="LM316" s="12">
        <v>249</v>
      </c>
      <c r="LN316" s="69"/>
      <c r="LO316" s="70"/>
      <c r="MD316" s="273"/>
    </row>
    <row r="317" spans="2:342" ht="12.75" customHeight="1" x14ac:dyDescent="0.2">
      <c r="B317" s="12">
        <v>250</v>
      </c>
      <c r="C317" s="69">
        <v>6.7669040000000003</v>
      </c>
      <c r="D317" s="70">
        <v>36.698079999999997</v>
      </c>
      <c r="E317" s="432"/>
      <c r="F317" s="72">
        <f t="shared" si="0"/>
        <v>0.30007999999999413</v>
      </c>
      <c r="G317" s="67"/>
      <c r="H317" s="67"/>
      <c r="I317" s="67"/>
      <c r="J317" s="67"/>
      <c r="K317" s="67"/>
      <c r="L317" s="67"/>
      <c r="M317" s="67"/>
      <c r="N317" s="67"/>
      <c r="O317" s="67"/>
      <c r="P317" s="67"/>
      <c r="Q317" s="67"/>
      <c r="R317" s="67"/>
      <c r="S317" s="220"/>
      <c r="T317" s="385"/>
      <c r="U317" s="232"/>
      <c r="V317" s="12">
        <v>250</v>
      </c>
      <c r="W317" s="69"/>
      <c r="X317" s="70"/>
      <c r="Y317"/>
      <c r="Z317"/>
      <c r="AA317"/>
      <c r="AB317"/>
      <c r="AC317"/>
      <c r="AD317"/>
      <c r="AE317"/>
      <c r="AF317"/>
      <c r="AG317"/>
      <c r="AH317"/>
      <c r="AI317"/>
      <c r="AJ317"/>
      <c r="AK317"/>
      <c r="AL317"/>
      <c r="AM317" s="220"/>
      <c r="AN317" s="417"/>
      <c r="AP317" s="12">
        <v>250</v>
      </c>
      <c r="AQ317" s="69">
        <v>2.5492600000000003</v>
      </c>
      <c r="AR317" s="70">
        <v>7.7380170000000001</v>
      </c>
      <c r="AS317" s="432"/>
      <c r="AT317" s="574">
        <f t="shared" si="1"/>
        <v>3.5932999999999993E-2</v>
      </c>
      <c r="AU317" s="67"/>
      <c r="AV317" s="8"/>
      <c r="AW317" s="8"/>
      <c r="AX317" s="8"/>
      <c r="AY317" s="8"/>
      <c r="AZ317" s="8"/>
      <c r="BA317" s="8"/>
      <c r="BB317" s="8"/>
      <c r="BC317" s="8"/>
      <c r="BD317" s="8"/>
      <c r="BE317" s="8"/>
      <c r="BF317" s="8"/>
      <c r="BG317" s="8"/>
      <c r="BH317" s="8"/>
      <c r="BJ317" s="273"/>
      <c r="BK317" s="385"/>
      <c r="BM317" s="12">
        <v>250</v>
      </c>
      <c r="BN317" s="69">
        <v>3.3646089999999997</v>
      </c>
      <c r="BO317" s="70">
        <v>11.54392</v>
      </c>
      <c r="CD317" s="273"/>
      <c r="CE317" s="385"/>
      <c r="CG317" s="12">
        <v>250</v>
      </c>
      <c r="CH317" s="69">
        <v>16.440529999999999</v>
      </c>
      <c r="CI317" s="70">
        <v>12.33427</v>
      </c>
      <c r="CX317" s="273"/>
      <c r="CY317" s="385"/>
      <c r="CZ317" s="232"/>
      <c r="DA317" s="12">
        <v>250</v>
      </c>
      <c r="DB317" s="69">
        <v>1.409459</v>
      </c>
      <c r="DC317" s="70">
        <v>11.254060000000001</v>
      </c>
      <c r="DR317" s="273"/>
      <c r="DS317" s="385"/>
      <c r="DT317" s="232"/>
      <c r="DU317" s="12">
        <v>250</v>
      </c>
      <c r="DV317" s="69">
        <v>4.7110730000000007</v>
      </c>
      <c r="DW317" s="70">
        <v>9.1600509999999993</v>
      </c>
      <c r="EL317" s="273"/>
      <c r="EM317" s="385"/>
      <c r="EN317" s="232"/>
      <c r="EO317" s="12">
        <v>250</v>
      </c>
      <c r="EP317" s="69">
        <v>2.5492600000000003</v>
      </c>
      <c r="EQ317" s="70">
        <v>7.7380170000000001</v>
      </c>
      <c r="FF317" s="273"/>
      <c r="FG317" s="385"/>
      <c r="FH317" s="232"/>
      <c r="FI317" s="12">
        <v>250</v>
      </c>
      <c r="FJ317" s="69">
        <v>2.0054600000000002</v>
      </c>
      <c r="FK317" s="70">
        <v>14.233969999999999</v>
      </c>
      <c r="FZ317" s="273"/>
      <c r="GA317" s="385"/>
      <c r="GB317" s="232"/>
      <c r="GC317" s="12">
        <v>250</v>
      </c>
      <c r="GD317" s="69">
        <v>9.135800999999999</v>
      </c>
      <c r="GE317" s="70">
        <v>15.41206</v>
      </c>
      <c r="GT317" s="273"/>
      <c r="GU317" s="385"/>
      <c r="GV317" s="232"/>
      <c r="GW317" s="12">
        <v>250</v>
      </c>
      <c r="GX317" s="69">
        <v>16.441459999999999</v>
      </c>
      <c r="GY317" s="70">
        <v>6.1781090000000001</v>
      </c>
      <c r="HN317" s="273"/>
      <c r="HO317" s="385"/>
      <c r="HP317" s="232"/>
      <c r="HQ317" s="12">
        <v>250</v>
      </c>
      <c r="HR317" s="69">
        <v>4.7809499999999998</v>
      </c>
      <c r="HS317" s="70">
        <v>7.3198489999999996</v>
      </c>
      <c r="IH317" s="273"/>
      <c r="II317" s="385"/>
      <c r="IJ317" s="232"/>
      <c r="IK317" s="12">
        <v>250</v>
      </c>
      <c r="IL317" s="69">
        <v>1.9256679999999999</v>
      </c>
      <c r="IM317" s="70">
        <v>10.07208</v>
      </c>
      <c r="JB317" s="273"/>
      <c r="JC317" s="385"/>
      <c r="JD317" s="232"/>
      <c r="JE317" s="12">
        <v>250</v>
      </c>
      <c r="JF317" s="69"/>
      <c r="JG317" s="70"/>
      <c r="JV317" s="273"/>
      <c r="JW317" s="385"/>
      <c r="JX317" s="232"/>
      <c r="JY317" s="12">
        <v>250</v>
      </c>
      <c r="JZ317" s="69"/>
      <c r="KA317" s="70"/>
      <c r="KP317" s="273"/>
      <c r="KQ317" s="385"/>
      <c r="KR317" s="232"/>
      <c r="KS317" s="12">
        <v>250</v>
      </c>
      <c r="KT317" s="69"/>
      <c r="KU317" s="70"/>
      <c r="LJ317" s="273"/>
      <c r="LK317" s="385"/>
      <c r="LL317" s="232"/>
      <c r="LM317" s="12">
        <v>250</v>
      </c>
      <c r="LN317" s="69"/>
      <c r="LO317" s="70"/>
      <c r="MD317" s="273"/>
    </row>
    <row r="318" spans="2:342" ht="12.75" customHeight="1" x14ac:dyDescent="0.2">
      <c r="B318" s="12">
        <v>251</v>
      </c>
      <c r="C318" s="69">
        <v>6.7558680000000004</v>
      </c>
      <c r="D318" s="70">
        <v>36.998100000000001</v>
      </c>
      <c r="E318" s="432"/>
      <c r="F318" s="72">
        <f t="shared" si="0"/>
        <v>0.30002000000000351</v>
      </c>
      <c r="G318" s="67"/>
      <c r="H318" s="67"/>
      <c r="I318" s="67"/>
      <c r="J318" s="67"/>
      <c r="K318" s="67"/>
      <c r="L318" s="67"/>
      <c r="M318" s="67"/>
      <c r="N318" s="67"/>
      <c r="O318" s="67"/>
      <c r="P318" s="67"/>
      <c r="Q318" s="67"/>
      <c r="R318" s="67"/>
      <c r="S318" s="220"/>
      <c r="T318" s="385"/>
      <c r="U318" s="232"/>
      <c r="V318" s="12">
        <v>251</v>
      </c>
      <c r="W318" s="69"/>
      <c r="X318" s="70"/>
      <c r="Y318"/>
      <c r="Z318"/>
      <c r="AA318"/>
      <c r="AB318"/>
      <c r="AC318"/>
      <c r="AD318"/>
      <c r="AE318"/>
      <c r="AF318"/>
      <c r="AG318"/>
      <c r="AH318"/>
      <c r="AI318"/>
      <c r="AJ318"/>
      <c r="AK318"/>
      <c r="AL318"/>
      <c r="AM318" s="220"/>
      <c r="AN318" s="417"/>
      <c r="AP318" s="12">
        <v>251</v>
      </c>
      <c r="AQ318" s="69">
        <v>2.6367210000000001</v>
      </c>
      <c r="AR318" s="70">
        <v>7.77407</v>
      </c>
      <c r="AS318" s="432"/>
      <c r="AT318" s="574">
        <f t="shared" si="1"/>
        <v>3.6052999999999891E-2</v>
      </c>
      <c r="AU318" s="67"/>
      <c r="AV318" s="8"/>
      <c r="AW318" s="8"/>
      <c r="AX318" s="8"/>
      <c r="AY318" s="8"/>
      <c r="AZ318" s="8"/>
      <c r="BA318" s="8"/>
      <c r="BB318" s="8"/>
      <c r="BC318" s="8"/>
      <c r="BD318" s="8"/>
      <c r="BE318" s="8"/>
      <c r="BF318" s="8"/>
      <c r="BG318" s="8"/>
      <c r="BH318" s="8"/>
      <c r="BJ318" s="273"/>
      <c r="BK318" s="385"/>
      <c r="BM318" s="12">
        <v>251</v>
      </c>
      <c r="BN318" s="69">
        <v>3.4577139999999997</v>
      </c>
      <c r="BO318" s="70">
        <v>11.675990000000001</v>
      </c>
      <c r="CD318" s="273"/>
      <c r="CE318" s="385"/>
      <c r="CG318" s="12">
        <v>251</v>
      </c>
      <c r="CH318" s="69">
        <v>16.294540000000001</v>
      </c>
      <c r="CI318" s="70">
        <v>12.36614</v>
      </c>
      <c r="CX318" s="273"/>
      <c r="CY318" s="385"/>
      <c r="CZ318" s="232"/>
      <c r="DA318" s="12">
        <v>251</v>
      </c>
      <c r="DB318" s="69">
        <v>1.4737929999999999</v>
      </c>
      <c r="DC318" s="70">
        <v>11.366160000000001</v>
      </c>
      <c r="DR318" s="273"/>
      <c r="DS318" s="385"/>
      <c r="DT318" s="232"/>
      <c r="DU318" s="12">
        <v>251</v>
      </c>
      <c r="DV318" s="69">
        <v>4.7166870000000003</v>
      </c>
      <c r="DW318" s="70">
        <v>9.2300640000000005</v>
      </c>
      <c r="EL318" s="273"/>
      <c r="EM318" s="385"/>
      <c r="EN318" s="232"/>
      <c r="EO318" s="12">
        <v>251</v>
      </c>
      <c r="EP318" s="69">
        <v>2.6367210000000001</v>
      </c>
      <c r="EQ318" s="70">
        <v>7.77407</v>
      </c>
      <c r="FF318" s="273"/>
      <c r="FG318" s="385"/>
      <c r="FH318" s="232"/>
      <c r="FI318" s="12">
        <v>251</v>
      </c>
      <c r="FJ318" s="69">
        <v>2.1047959999999999</v>
      </c>
      <c r="FK318" s="70">
        <v>14.331899999999999</v>
      </c>
      <c r="FZ318" s="273"/>
      <c r="GA318" s="385"/>
      <c r="GB318" s="232"/>
      <c r="GC318" s="12">
        <v>251</v>
      </c>
      <c r="GD318" s="69">
        <v>9.1272090000000006</v>
      </c>
      <c r="GE318" s="70">
        <v>15.51197</v>
      </c>
      <c r="GT318" s="273"/>
      <c r="GU318" s="385"/>
      <c r="GV318" s="232"/>
      <c r="GW318" s="12">
        <v>251</v>
      </c>
      <c r="GX318" s="69">
        <v>16.363120000000002</v>
      </c>
      <c r="GY318" s="70">
        <v>6.1880940000000004</v>
      </c>
      <c r="HN318" s="273"/>
      <c r="HO318" s="385"/>
      <c r="HP318" s="232"/>
      <c r="HQ318" s="12">
        <v>251</v>
      </c>
      <c r="HR318" s="69">
        <v>4.8731099999999996</v>
      </c>
      <c r="HS318" s="70">
        <v>7.3437650000000003</v>
      </c>
      <c r="IH318" s="273"/>
      <c r="II318" s="385"/>
      <c r="IJ318" s="232"/>
      <c r="IK318" s="12">
        <v>251</v>
      </c>
      <c r="IL318" s="69">
        <v>1.951587</v>
      </c>
      <c r="IM318" s="70">
        <v>10.122</v>
      </c>
      <c r="JB318" s="273"/>
      <c r="JC318" s="385"/>
      <c r="JD318" s="232"/>
      <c r="JE318" s="12">
        <v>251</v>
      </c>
      <c r="JF318" s="69"/>
      <c r="JG318" s="70"/>
      <c r="JV318" s="273"/>
      <c r="JW318" s="385"/>
      <c r="JX318" s="232"/>
      <c r="JY318" s="12">
        <v>251</v>
      </c>
      <c r="JZ318" s="69"/>
      <c r="KA318" s="70"/>
      <c r="KP318" s="273"/>
      <c r="KQ318" s="385"/>
      <c r="KR318" s="232"/>
      <c r="KS318" s="12">
        <v>251</v>
      </c>
      <c r="KT318" s="69"/>
      <c r="KU318" s="70"/>
      <c r="LJ318" s="273"/>
      <c r="LK318" s="385"/>
      <c r="LL318" s="232"/>
      <c r="LM318" s="12">
        <v>251</v>
      </c>
      <c r="LN318" s="69"/>
      <c r="LO318" s="70"/>
      <c r="MD318" s="273"/>
    </row>
    <row r="319" spans="2:342" ht="12.75" customHeight="1" x14ac:dyDescent="0.2">
      <c r="B319" s="12">
        <v>252</v>
      </c>
      <c r="C319" s="69">
        <v>6.7429600000000001</v>
      </c>
      <c r="D319" s="70">
        <v>37.297939999999997</v>
      </c>
      <c r="E319" s="432"/>
      <c r="F319" s="72">
        <f t="shared" si="0"/>
        <v>0.29983999999999611</v>
      </c>
      <c r="G319" s="67"/>
      <c r="H319" s="67"/>
      <c r="I319" s="67"/>
      <c r="J319" s="67"/>
      <c r="K319" s="67"/>
      <c r="L319" s="67"/>
      <c r="M319" s="67"/>
      <c r="N319" s="67"/>
      <c r="O319" s="67"/>
      <c r="P319" s="67"/>
      <c r="Q319" s="67"/>
      <c r="R319" s="67"/>
      <c r="S319" s="220"/>
      <c r="T319" s="385"/>
      <c r="U319" s="232"/>
      <c r="V319" s="12">
        <v>252</v>
      </c>
      <c r="W319" s="69"/>
      <c r="X319" s="70"/>
      <c r="Y319"/>
      <c r="Z319"/>
      <c r="AA319"/>
      <c r="AB319"/>
      <c r="AC319"/>
      <c r="AD319"/>
      <c r="AE319"/>
      <c r="AF319"/>
      <c r="AG319"/>
      <c r="AH319"/>
      <c r="AI319"/>
      <c r="AJ319"/>
      <c r="AK319"/>
      <c r="AL319"/>
      <c r="AM319" s="220"/>
      <c r="AN319" s="417"/>
      <c r="AP319" s="12">
        <v>252</v>
      </c>
      <c r="AQ319" s="69">
        <v>2.7227579999999998</v>
      </c>
      <c r="AR319" s="70">
        <v>7.8100630000000004</v>
      </c>
      <c r="AS319" s="432"/>
      <c r="AT319" s="574">
        <f t="shared" si="1"/>
        <v>3.5993000000000386E-2</v>
      </c>
      <c r="AU319" s="67"/>
      <c r="AV319" s="8"/>
      <c r="AW319" s="8"/>
      <c r="AX319" s="8"/>
      <c r="AY319" s="8"/>
      <c r="AZ319" s="8"/>
      <c r="BA319" s="8"/>
      <c r="BB319" s="8"/>
      <c r="BC319" s="8"/>
      <c r="BD319" s="8"/>
      <c r="BE319" s="8"/>
      <c r="BF319" s="8"/>
      <c r="BG319" s="8"/>
      <c r="BH319" s="8"/>
      <c r="BJ319" s="273"/>
      <c r="BK319" s="385"/>
      <c r="BM319" s="12">
        <v>252</v>
      </c>
      <c r="BN319" s="69">
        <v>3.5478490000000003</v>
      </c>
      <c r="BO319" s="70">
        <v>11.859970000000001</v>
      </c>
      <c r="CD319" s="273"/>
      <c r="CE319" s="385"/>
      <c r="CG319" s="12">
        <v>252</v>
      </c>
      <c r="CH319" s="69">
        <v>16.178830000000001</v>
      </c>
      <c r="CI319" s="70">
        <v>12.39819</v>
      </c>
      <c r="CX319" s="273"/>
      <c r="CY319" s="385"/>
      <c r="CZ319" s="232"/>
      <c r="DA319" s="12">
        <v>252</v>
      </c>
      <c r="DB319" s="69">
        <v>1.5388789999999999</v>
      </c>
      <c r="DC319" s="70">
        <v>11.475820000000001</v>
      </c>
      <c r="DR319" s="273"/>
      <c r="DS319" s="385"/>
      <c r="DT319" s="232"/>
      <c r="DU319" s="12">
        <v>252</v>
      </c>
      <c r="DV319" s="69">
        <v>4.7145429999999999</v>
      </c>
      <c r="DW319" s="70">
        <v>9.3000170000000004</v>
      </c>
      <c r="EL319" s="273"/>
      <c r="EM319" s="385"/>
      <c r="EN319" s="232"/>
      <c r="EO319" s="12">
        <v>252</v>
      </c>
      <c r="EP319" s="69">
        <v>2.7227579999999998</v>
      </c>
      <c r="EQ319" s="70">
        <v>7.8100630000000004</v>
      </c>
      <c r="FF319" s="273"/>
      <c r="FG319" s="385"/>
      <c r="FH319" s="232"/>
      <c r="FI319" s="12">
        <v>252</v>
      </c>
      <c r="FJ319" s="69">
        <v>2.2012939999999999</v>
      </c>
      <c r="FK319" s="70">
        <v>14.426069999999999</v>
      </c>
      <c r="FZ319" s="273"/>
      <c r="GA319" s="385"/>
      <c r="GB319" s="232"/>
      <c r="GC319" s="12">
        <v>252</v>
      </c>
      <c r="GD319" s="69">
        <v>9.1181929999999998</v>
      </c>
      <c r="GE319" s="70">
        <v>15.61205</v>
      </c>
      <c r="GT319" s="273"/>
      <c r="GU319" s="385"/>
      <c r="GV319" s="232"/>
      <c r="GW319" s="12">
        <v>252</v>
      </c>
      <c r="GX319" s="69">
        <v>16.28998</v>
      </c>
      <c r="GY319" s="70">
        <v>6.1980789999999999</v>
      </c>
      <c r="HN319" s="273"/>
      <c r="HO319" s="385"/>
      <c r="HP319" s="232"/>
      <c r="HQ319" s="12">
        <v>252</v>
      </c>
      <c r="HR319" s="69">
        <v>4.9633000000000003</v>
      </c>
      <c r="HS319" s="70">
        <v>7.3677409999999997</v>
      </c>
      <c r="IH319" s="273"/>
      <c r="II319" s="385"/>
      <c r="IJ319" s="232"/>
      <c r="IK319" s="12">
        <v>252</v>
      </c>
      <c r="IL319" s="69">
        <v>1.9746010000000001</v>
      </c>
      <c r="IM319" s="70">
        <v>10.17205</v>
      </c>
      <c r="JB319" s="273"/>
      <c r="JC319" s="385"/>
      <c r="JD319" s="232"/>
      <c r="JE319" s="12">
        <v>252</v>
      </c>
      <c r="JF319" s="69"/>
      <c r="JG319" s="70"/>
      <c r="JV319" s="273"/>
      <c r="JW319" s="385"/>
      <c r="JX319" s="232"/>
      <c r="JY319" s="12">
        <v>252</v>
      </c>
      <c r="JZ319" s="69"/>
      <c r="KA319" s="70"/>
      <c r="KP319" s="273"/>
      <c r="KQ319" s="385"/>
      <c r="KR319" s="232"/>
      <c r="KS319" s="12">
        <v>252</v>
      </c>
      <c r="KT319" s="69"/>
      <c r="KU319" s="70"/>
      <c r="LJ319" s="273"/>
      <c r="LK319" s="385"/>
      <c r="LL319" s="232"/>
      <c r="LM319" s="12">
        <v>252</v>
      </c>
      <c r="LN319" s="69"/>
      <c r="LO319" s="70"/>
      <c r="MD319" s="273"/>
    </row>
    <row r="320" spans="2:342" ht="12.75" customHeight="1" x14ac:dyDescent="0.2">
      <c r="B320" s="12">
        <v>253</v>
      </c>
      <c r="C320" s="69">
        <v>6.7306139999999992</v>
      </c>
      <c r="D320" s="70">
        <v>37.598030000000001</v>
      </c>
      <c r="E320" s="432"/>
      <c r="F320" s="72">
        <f t="shared" si="0"/>
        <v>0.30009000000000441</v>
      </c>
      <c r="G320" s="67"/>
      <c r="H320" s="67"/>
      <c r="I320" s="67"/>
      <c r="J320" s="67"/>
      <c r="K320" s="67"/>
      <c r="L320" s="67"/>
      <c r="M320" s="67"/>
      <c r="N320" s="67"/>
      <c r="O320" s="67"/>
      <c r="P320" s="67"/>
      <c r="Q320" s="67"/>
      <c r="R320" s="67"/>
      <c r="S320" s="220"/>
      <c r="T320" s="385"/>
      <c r="U320" s="232"/>
      <c r="V320" s="12">
        <v>253</v>
      </c>
      <c r="W320" s="69"/>
      <c r="X320" s="70"/>
      <c r="Y320"/>
      <c r="Z320"/>
      <c r="AA320"/>
      <c r="AB320"/>
      <c r="AC320"/>
      <c r="AD320"/>
      <c r="AE320"/>
      <c r="AF320"/>
      <c r="AG320"/>
      <c r="AH320"/>
      <c r="AI320"/>
      <c r="AJ320"/>
      <c r="AK320"/>
      <c r="AL320"/>
      <c r="AM320" s="220"/>
      <c r="AN320" s="417"/>
      <c r="AP320" s="12">
        <v>253</v>
      </c>
      <c r="AQ320" s="69">
        <v>2.8085340000000003</v>
      </c>
      <c r="AR320" s="70">
        <v>7.8460559999999999</v>
      </c>
      <c r="AS320" s="432"/>
      <c r="AT320" s="574">
        <f t="shared" si="1"/>
        <v>3.5992999999999498E-2</v>
      </c>
      <c r="AU320" s="67"/>
      <c r="AV320" s="8"/>
      <c r="AW320" s="8"/>
      <c r="AX320" s="8"/>
      <c r="AY320" s="8"/>
      <c r="AZ320" s="8"/>
      <c r="BA320" s="8"/>
      <c r="BB320" s="8"/>
      <c r="BC320" s="8"/>
      <c r="BD320" s="8"/>
      <c r="BE320" s="8"/>
      <c r="BF320" s="8"/>
      <c r="BG320" s="8"/>
      <c r="BH320" s="8"/>
      <c r="BJ320" s="273"/>
      <c r="BK320" s="385"/>
      <c r="BM320" s="12">
        <v>253</v>
      </c>
      <c r="BN320" s="69">
        <v>3.6378969999999997</v>
      </c>
      <c r="BO320" s="70">
        <v>12.091950000000001</v>
      </c>
      <c r="CD320" s="273"/>
      <c r="CE320" s="385"/>
      <c r="CG320" s="12">
        <v>253</v>
      </c>
      <c r="CH320" s="69">
        <v>16.053729999999998</v>
      </c>
      <c r="CI320" s="70">
        <v>12.4422</v>
      </c>
      <c r="CX320" s="273"/>
      <c r="CY320" s="385"/>
      <c r="CZ320" s="232"/>
      <c r="DA320" s="12">
        <v>253</v>
      </c>
      <c r="DB320" s="69">
        <v>1.6040509999999999</v>
      </c>
      <c r="DC320" s="70">
        <v>11.58601</v>
      </c>
      <c r="DR320" s="273"/>
      <c r="DS320" s="385"/>
      <c r="DT320" s="232"/>
      <c r="DU320" s="12">
        <v>253</v>
      </c>
      <c r="DV320" s="69">
        <v>4.7162129999999998</v>
      </c>
      <c r="DW320" s="70">
        <v>9.3699110000000001</v>
      </c>
      <c r="EL320" s="273"/>
      <c r="EM320" s="385"/>
      <c r="EN320" s="232"/>
      <c r="EO320" s="12">
        <v>253</v>
      </c>
      <c r="EP320" s="69">
        <v>2.8085340000000003</v>
      </c>
      <c r="EQ320" s="70">
        <v>7.8460559999999999</v>
      </c>
      <c r="FF320" s="273"/>
      <c r="FG320" s="385"/>
      <c r="FH320" s="232"/>
      <c r="FI320" s="12">
        <v>253</v>
      </c>
      <c r="FJ320" s="69">
        <v>2.2983760000000002</v>
      </c>
      <c r="FK320" s="70">
        <v>14.52197</v>
      </c>
      <c r="FZ320" s="273"/>
      <c r="GA320" s="385"/>
      <c r="GB320" s="232"/>
      <c r="GC320" s="12">
        <v>253</v>
      </c>
      <c r="GD320" s="69">
        <v>9.1050110000000011</v>
      </c>
      <c r="GE320" s="70">
        <v>15.711959999999999</v>
      </c>
      <c r="GT320" s="273"/>
      <c r="GU320" s="385"/>
      <c r="GV320" s="232"/>
      <c r="GW320" s="12">
        <v>253</v>
      </c>
      <c r="GX320" s="69">
        <v>16.222010000000001</v>
      </c>
      <c r="GY320" s="70">
        <v>6.2081229999999996</v>
      </c>
      <c r="HN320" s="273"/>
      <c r="HO320" s="385"/>
      <c r="HP320" s="232"/>
      <c r="HQ320" s="12">
        <v>253</v>
      </c>
      <c r="HR320" s="69">
        <v>5.0520290000000001</v>
      </c>
      <c r="HS320" s="70">
        <v>7.3917159999999997</v>
      </c>
      <c r="IH320" s="273"/>
      <c r="II320" s="385"/>
      <c r="IJ320" s="232"/>
      <c r="IK320" s="12">
        <v>253</v>
      </c>
      <c r="IL320" s="69">
        <v>1.99593</v>
      </c>
      <c r="IM320" s="70">
        <v>10.221970000000001</v>
      </c>
      <c r="JB320" s="273"/>
      <c r="JC320" s="385"/>
      <c r="JD320" s="232"/>
      <c r="JE320" s="12">
        <v>253</v>
      </c>
      <c r="JF320" s="69"/>
      <c r="JG320" s="70"/>
      <c r="JV320" s="273"/>
      <c r="JW320" s="385"/>
      <c r="JX320" s="232"/>
      <c r="JY320" s="12">
        <v>253</v>
      </c>
      <c r="JZ320" s="69"/>
      <c r="KA320" s="70"/>
      <c r="KP320" s="273"/>
      <c r="KQ320" s="385"/>
      <c r="KR320" s="232"/>
      <c r="KS320" s="12">
        <v>253</v>
      </c>
      <c r="KT320" s="69"/>
      <c r="KU320" s="70"/>
      <c r="LJ320" s="273"/>
      <c r="LK320" s="385"/>
      <c r="LL320" s="232"/>
      <c r="LM320" s="12">
        <v>253</v>
      </c>
      <c r="LN320" s="69"/>
      <c r="LO320" s="70"/>
      <c r="MD320" s="273"/>
    </row>
    <row r="321" spans="2:342" ht="12.75" customHeight="1" x14ac:dyDescent="0.2">
      <c r="B321" s="12">
        <v>254</v>
      </c>
      <c r="C321" s="69">
        <v>6.7177049999999996</v>
      </c>
      <c r="D321" s="70">
        <v>37.898060000000001</v>
      </c>
      <c r="E321" s="432"/>
      <c r="F321" s="72">
        <f t="shared" si="0"/>
        <v>0.30002999999999957</v>
      </c>
      <c r="G321" s="67"/>
      <c r="H321" s="67"/>
      <c r="I321" s="67"/>
      <c r="J321" s="67"/>
      <c r="K321" s="67"/>
      <c r="L321" s="67"/>
      <c r="M321" s="67"/>
      <c r="N321" s="67"/>
      <c r="O321" s="67"/>
      <c r="P321" s="67"/>
      <c r="Q321" s="67"/>
      <c r="R321" s="67"/>
      <c r="S321" s="220"/>
      <c r="T321" s="385"/>
      <c r="U321" s="232"/>
      <c r="V321" s="12">
        <v>254</v>
      </c>
      <c r="W321" s="69"/>
      <c r="X321" s="70"/>
      <c r="Y321"/>
      <c r="Z321"/>
      <c r="AA321"/>
      <c r="AB321"/>
      <c r="AC321"/>
      <c r="AD321"/>
      <c r="AE321"/>
      <c r="AF321"/>
      <c r="AG321"/>
      <c r="AH321"/>
      <c r="AI321"/>
      <c r="AJ321"/>
      <c r="AK321"/>
      <c r="AL321"/>
      <c r="AM321" s="220"/>
      <c r="AN321" s="417"/>
      <c r="AP321" s="12">
        <v>254</v>
      </c>
      <c r="AQ321" s="69">
        <v>2.894234</v>
      </c>
      <c r="AR321" s="70">
        <v>7.8820499999999996</v>
      </c>
      <c r="AS321" s="432"/>
      <c r="AT321" s="574">
        <f t="shared" si="1"/>
        <v>3.5993999999999637E-2</v>
      </c>
      <c r="AU321" s="67"/>
      <c r="AV321" s="8"/>
      <c r="AW321" s="8"/>
      <c r="AX321" s="8"/>
      <c r="AY321" s="8"/>
      <c r="AZ321" s="8"/>
      <c r="BA321" s="8"/>
      <c r="BB321" s="8"/>
      <c r="BC321" s="8"/>
      <c r="BD321" s="8"/>
      <c r="BE321" s="8"/>
      <c r="BF321" s="8"/>
      <c r="BG321" s="8"/>
      <c r="BH321" s="8"/>
      <c r="BJ321" s="273"/>
      <c r="BK321" s="385"/>
      <c r="BM321" s="12">
        <v>254</v>
      </c>
      <c r="BN321" s="69">
        <v>3.7268870000000001</v>
      </c>
      <c r="BO321" s="70">
        <v>12.41995</v>
      </c>
      <c r="CD321" s="273"/>
      <c r="CE321" s="385"/>
      <c r="CG321" s="12">
        <v>254</v>
      </c>
      <c r="CH321" s="69">
        <v>15.938790000000001</v>
      </c>
      <c r="CI321" s="70">
        <v>12.49015</v>
      </c>
      <c r="CX321" s="273"/>
      <c r="CY321" s="385"/>
      <c r="CZ321" s="232"/>
      <c r="DA321" s="12">
        <v>254</v>
      </c>
      <c r="DB321" s="69">
        <v>1.6695719999999998</v>
      </c>
      <c r="DC321" s="70">
        <v>11.69608</v>
      </c>
      <c r="DR321" s="273"/>
      <c r="DS321" s="385"/>
      <c r="DT321" s="232"/>
      <c r="DU321" s="12">
        <v>254</v>
      </c>
      <c r="DV321" s="69">
        <v>4.7172479999999997</v>
      </c>
      <c r="DW321" s="70">
        <v>9.4399850000000001</v>
      </c>
      <c r="EL321" s="273"/>
      <c r="EM321" s="385"/>
      <c r="EN321" s="232"/>
      <c r="EO321" s="12">
        <v>254</v>
      </c>
      <c r="EP321" s="69">
        <v>2.894234</v>
      </c>
      <c r="EQ321" s="70">
        <v>7.8820499999999996</v>
      </c>
      <c r="FF321" s="273"/>
      <c r="FG321" s="385"/>
      <c r="FH321" s="232"/>
      <c r="FI321" s="12">
        <v>254</v>
      </c>
      <c r="FJ321" s="69">
        <v>2.3981840000000001</v>
      </c>
      <c r="FK321" s="70">
        <v>14.62003</v>
      </c>
      <c r="FZ321" s="273"/>
      <c r="GA321" s="385"/>
      <c r="GB321" s="232"/>
      <c r="GC321" s="12">
        <v>254</v>
      </c>
      <c r="GD321" s="69">
        <v>9.0924979999999991</v>
      </c>
      <c r="GE321" s="70">
        <v>15.812049999999999</v>
      </c>
      <c r="GT321" s="273"/>
      <c r="GU321" s="385"/>
      <c r="GV321" s="232"/>
      <c r="GW321" s="12">
        <v>254</v>
      </c>
      <c r="GX321" s="69">
        <v>16.15455</v>
      </c>
      <c r="GY321" s="70">
        <v>6.2181680000000004</v>
      </c>
      <c r="HN321" s="273"/>
      <c r="HO321" s="385"/>
      <c r="HP321" s="232"/>
      <c r="HQ321" s="12">
        <v>254</v>
      </c>
      <c r="HR321" s="69">
        <v>5.1396610000000003</v>
      </c>
      <c r="HS321" s="70">
        <v>7.4157510000000002</v>
      </c>
      <c r="IH321" s="273"/>
      <c r="II321" s="385"/>
      <c r="IJ321" s="232"/>
      <c r="IK321" s="12">
        <v>254</v>
      </c>
      <c r="IL321" s="69">
        <v>2.0156769999999997</v>
      </c>
      <c r="IM321" s="70">
        <v>10.27196</v>
      </c>
      <c r="JB321" s="273"/>
      <c r="JC321" s="385"/>
      <c r="JD321" s="232"/>
      <c r="JE321" s="12">
        <v>254</v>
      </c>
      <c r="JF321" s="69"/>
      <c r="JG321" s="70"/>
      <c r="JV321" s="273"/>
      <c r="JW321" s="385"/>
      <c r="JX321" s="232"/>
      <c r="JY321" s="12">
        <v>254</v>
      </c>
      <c r="JZ321" s="69"/>
      <c r="KA321" s="70"/>
      <c r="KP321" s="273"/>
      <c r="KQ321" s="385"/>
      <c r="KR321" s="232"/>
      <c r="KS321" s="12">
        <v>254</v>
      </c>
      <c r="KT321" s="69"/>
      <c r="KU321" s="70"/>
      <c r="LJ321" s="273"/>
      <c r="LK321" s="385"/>
      <c r="LL321" s="232"/>
      <c r="LM321" s="12">
        <v>254</v>
      </c>
      <c r="LN321" s="69"/>
      <c r="LO321" s="70"/>
      <c r="MD321" s="273"/>
    </row>
    <row r="322" spans="2:342" ht="12.75" customHeight="1" x14ac:dyDescent="0.2">
      <c r="B322" s="12">
        <v>255</v>
      </c>
      <c r="C322" s="69">
        <v>6.7041090000000008</v>
      </c>
      <c r="D322" s="70">
        <v>38.19802</v>
      </c>
      <c r="E322" s="432"/>
      <c r="F322" s="72">
        <f t="shared" si="0"/>
        <v>0.29995999999999867</v>
      </c>
      <c r="G322" s="67"/>
      <c r="H322" s="67"/>
      <c r="I322" s="67"/>
      <c r="J322" s="67"/>
      <c r="K322" s="67"/>
      <c r="L322" s="67"/>
      <c r="M322" s="67"/>
      <c r="N322" s="67"/>
      <c r="O322" s="67"/>
      <c r="P322" s="67"/>
      <c r="Q322" s="67"/>
      <c r="R322" s="67"/>
      <c r="S322" s="220"/>
      <c r="T322" s="385"/>
      <c r="U322" s="232"/>
      <c r="V322" s="12">
        <v>255</v>
      </c>
      <c r="W322" s="69"/>
      <c r="X322" s="70"/>
      <c r="Y322"/>
      <c r="Z322"/>
      <c r="AA322"/>
      <c r="AB322"/>
      <c r="AC322"/>
      <c r="AD322"/>
      <c r="AE322"/>
      <c r="AF322"/>
      <c r="AG322"/>
      <c r="AH322"/>
      <c r="AI322"/>
      <c r="AJ322"/>
      <c r="AK322"/>
      <c r="AL322"/>
      <c r="AM322" s="220"/>
      <c r="AN322" s="417"/>
      <c r="AP322" s="12">
        <v>255</v>
      </c>
      <c r="AQ322" s="69">
        <v>2.9777659999999999</v>
      </c>
      <c r="AR322" s="70">
        <v>7.9179830000000004</v>
      </c>
      <c r="AS322" s="432"/>
      <c r="AT322" s="574">
        <f t="shared" si="1"/>
        <v>3.5933000000000881E-2</v>
      </c>
      <c r="AU322" s="67"/>
      <c r="AV322" s="8"/>
      <c r="AW322" s="8"/>
      <c r="AX322" s="8"/>
      <c r="AY322" s="8"/>
      <c r="AZ322" s="8"/>
      <c r="BA322" s="8"/>
      <c r="BB322" s="8"/>
      <c r="BC322" s="8"/>
      <c r="BD322" s="8"/>
      <c r="BE322" s="8"/>
      <c r="BF322" s="8"/>
      <c r="BG322" s="8"/>
      <c r="BH322" s="8"/>
      <c r="BJ322" s="273"/>
      <c r="BK322" s="385"/>
      <c r="BM322" s="12">
        <v>255</v>
      </c>
      <c r="BN322" s="69">
        <v>3.7915419999999997</v>
      </c>
      <c r="BO322" s="70">
        <v>13.07208</v>
      </c>
      <c r="CD322" s="273"/>
      <c r="CE322" s="385"/>
      <c r="CG322" s="12">
        <v>255</v>
      </c>
      <c r="CH322" s="69">
        <v>15.817350000000001</v>
      </c>
      <c r="CI322" s="70">
        <v>12.5381</v>
      </c>
      <c r="CX322" s="273"/>
      <c r="CY322" s="385"/>
      <c r="CZ322" s="232"/>
      <c r="DA322" s="12">
        <v>255</v>
      </c>
      <c r="DB322" s="69">
        <v>1.7352879999999999</v>
      </c>
      <c r="DC322" s="70">
        <v>11.80813</v>
      </c>
      <c r="DR322" s="273"/>
      <c r="DS322" s="385"/>
      <c r="DT322" s="232"/>
      <c r="DU322" s="12">
        <v>255</v>
      </c>
      <c r="DV322" s="69">
        <v>4.7162100000000002</v>
      </c>
      <c r="DW322" s="70">
        <v>9.5099389999999993</v>
      </c>
      <c r="EL322" s="273"/>
      <c r="EM322" s="385"/>
      <c r="EN322" s="232"/>
      <c r="EO322" s="12">
        <v>255</v>
      </c>
      <c r="EP322" s="69">
        <v>2.9777659999999999</v>
      </c>
      <c r="EQ322" s="70">
        <v>7.9179830000000004</v>
      </c>
      <c r="FF322" s="273"/>
      <c r="FG322" s="385"/>
      <c r="FH322" s="232"/>
      <c r="FI322" s="12">
        <v>255</v>
      </c>
      <c r="FJ322" s="69">
        <v>2.497706</v>
      </c>
      <c r="FK322" s="70">
        <v>14.71796</v>
      </c>
      <c r="FZ322" s="273"/>
      <c r="GA322" s="385"/>
      <c r="GB322" s="232"/>
      <c r="GC322" s="12">
        <v>255</v>
      </c>
      <c r="GD322" s="69">
        <v>9.0744609999999994</v>
      </c>
      <c r="GE322" s="70">
        <v>15.911899999999999</v>
      </c>
      <c r="GT322" s="273"/>
      <c r="GU322" s="385"/>
      <c r="GV322" s="232"/>
      <c r="GW322" s="12">
        <v>255</v>
      </c>
      <c r="GX322" s="69">
        <v>16.087060000000001</v>
      </c>
      <c r="GY322" s="70">
        <v>6.2282130000000002</v>
      </c>
      <c r="HN322" s="273"/>
      <c r="HO322" s="385"/>
      <c r="HP322" s="232"/>
      <c r="HQ322" s="12">
        <v>255</v>
      </c>
      <c r="HR322" s="69">
        <v>5.2257100000000003</v>
      </c>
      <c r="HS322" s="70">
        <v>7.4397270000000004</v>
      </c>
      <c r="IH322" s="273"/>
      <c r="II322" s="385"/>
      <c r="IJ322" s="232"/>
      <c r="IK322" s="12">
        <v>255</v>
      </c>
      <c r="IL322" s="69">
        <v>2.0336120000000002</v>
      </c>
      <c r="IM322" s="70">
        <v>10.32194</v>
      </c>
      <c r="JB322" s="273"/>
      <c r="JC322" s="385"/>
      <c r="JD322" s="232"/>
      <c r="JE322" s="12">
        <v>255</v>
      </c>
      <c r="JF322" s="69"/>
      <c r="JG322" s="70"/>
      <c r="JV322" s="273"/>
      <c r="JW322" s="385"/>
      <c r="JX322" s="232"/>
      <c r="JY322" s="12">
        <v>255</v>
      </c>
      <c r="JZ322" s="69"/>
      <c r="KA322" s="70"/>
      <c r="KP322" s="273"/>
      <c r="KQ322" s="385"/>
      <c r="KR322" s="232"/>
      <c r="KS322" s="12">
        <v>255</v>
      </c>
      <c r="KT322" s="69"/>
      <c r="KU322" s="70"/>
      <c r="LJ322" s="273"/>
      <c r="LK322" s="385"/>
      <c r="LL322" s="232"/>
      <c r="LM322" s="12">
        <v>255</v>
      </c>
      <c r="LN322" s="69"/>
      <c r="LO322" s="70"/>
      <c r="MD322" s="273"/>
    </row>
    <row r="323" spans="2:342" ht="12.75" customHeight="1" x14ac:dyDescent="0.2">
      <c r="B323" s="12">
        <v>256</v>
      </c>
      <c r="C323" s="69">
        <v>6.6904660000000007</v>
      </c>
      <c r="D323" s="70">
        <v>38.497920000000001</v>
      </c>
      <c r="E323" s="432"/>
      <c r="F323" s="72">
        <f t="shared" si="0"/>
        <v>0.29990000000000094</v>
      </c>
      <c r="G323" s="67"/>
      <c r="H323" s="67"/>
      <c r="I323" s="67"/>
      <c r="J323" s="67"/>
      <c r="K323" s="67"/>
      <c r="L323" s="67"/>
      <c r="M323" s="67"/>
      <c r="N323" s="67"/>
      <c r="O323" s="67"/>
      <c r="P323" s="67"/>
      <c r="Q323" s="67"/>
      <c r="R323" s="67"/>
      <c r="S323" s="220"/>
      <c r="T323" s="385"/>
      <c r="U323" s="232"/>
      <c r="V323" s="12">
        <v>256</v>
      </c>
      <c r="W323" s="69"/>
      <c r="X323" s="70"/>
      <c r="Y323"/>
      <c r="Z323"/>
      <c r="AA323"/>
      <c r="AB323"/>
      <c r="AC323"/>
      <c r="AD323"/>
      <c r="AE323"/>
      <c r="AF323"/>
      <c r="AG323"/>
      <c r="AH323"/>
      <c r="AI323"/>
      <c r="AJ323"/>
      <c r="AK323"/>
      <c r="AL323"/>
      <c r="AM323" s="220"/>
      <c r="AN323" s="417"/>
      <c r="AP323" s="12">
        <v>256</v>
      </c>
      <c r="AQ323" s="69">
        <v>3.0603739999999999</v>
      </c>
      <c r="AR323" s="70">
        <v>7.9538570000000002</v>
      </c>
      <c r="AS323" s="432"/>
      <c r="AT323" s="574">
        <f t="shared" si="1"/>
        <v>3.5873999999999739E-2</v>
      </c>
      <c r="AU323" s="67"/>
      <c r="AV323" s="8"/>
      <c r="AW323" s="8"/>
      <c r="AX323" s="8"/>
      <c r="AY323" s="8"/>
      <c r="AZ323" s="8"/>
      <c r="BA323" s="8"/>
      <c r="BB323" s="8"/>
      <c r="BC323" s="8"/>
      <c r="BD323" s="8"/>
      <c r="BE323" s="8"/>
      <c r="BF323" s="8"/>
      <c r="BG323" s="8"/>
      <c r="BH323" s="8"/>
      <c r="BJ323" s="273"/>
      <c r="BK323" s="385"/>
      <c r="BM323" s="12">
        <v>256</v>
      </c>
      <c r="BN323" s="69">
        <v>3.8448389999999999</v>
      </c>
      <c r="BO323" s="70">
        <v>13.723839999999999</v>
      </c>
      <c r="CD323" s="273"/>
      <c r="CE323" s="385"/>
      <c r="CG323" s="12">
        <v>256</v>
      </c>
      <c r="CH323" s="69">
        <v>15.69866</v>
      </c>
      <c r="CI323" s="70">
        <v>12.57409</v>
      </c>
      <c r="CX323" s="273"/>
      <c r="CY323" s="385"/>
      <c r="CZ323" s="232"/>
      <c r="DA323" s="12">
        <v>256</v>
      </c>
      <c r="DB323" s="69">
        <v>1.7998830000000001</v>
      </c>
      <c r="DC323" s="70">
        <v>11.91999</v>
      </c>
      <c r="DR323" s="273"/>
      <c r="DS323" s="385"/>
      <c r="DT323" s="232"/>
      <c r="DU323" s="12">
        <v>256</v>
      </c>
      <c r="DV323" s="69">
        <v>4.7085850000000002</v>
      </c>
      <c r="DW323" s="70">
        <v>9.5799520000000005</v>
      </c>
      <c r="EL323" s="273"/>
      <c r="EM323" s="385"/>
      <c r="EN323" s="232"/>
      <c r="EO323" s="12">
        <v>256</v>
      </c>
      <c r="EP323" s="69">
        <v>3.0603739999999999</v>
      </c>
      <c r="EQ323" s="70">
        <v>7.9538570000000002</v>
      </c>
      <c r="FF323" s="273"/>
      <c r="FG323" s="385"/>
      <c r="FH323" s="232"/>
      <c r="FI323" s="12">
        <v>256</v>
      </c>
      <c r="FJ323" s="69">
        <v>2.5950100000000003</v>
      </c>
      <c r="FK323" s="70">
        <v>14.813980000000001</v>
      </c>
      <c r="FZ323" s="273"/>
      <c r="GA323" s="385"/>
      <c r="GB323" s="232"/>
      <c r="GC323" s="12">
        <v>256</v>
      </c>
      <c r="GD323" s="69">
        <v>9.0331360000000007</v>
      </c>
      <c r="GE323" s="70">
        <v>16.011990000000001</v>
      </c>
      <c r="GT323" s="273"/>
      <c r="GU323" s="385"/>
      <c r="GV323" s="232"/>
      <c r="GW323" s="12">
        <v>256</v>
      </c>
      <c r="GX323" s="69">
        <v>16.00001</v>
      </c>
      <c r="GY323" s="70">
        <v>6.2421439999999997</v>
      </c>
      <c r="HN323" s="273"/>
      <c r="HO323" s="385"/>
      <c r="HP323" s="232"/>
      <c r="HQ323" s="12">
        <v>256</v>
      </c>
      <c r="HR323" s="69">
        <v>5.3085279999999999</v>
      </c>
      <c r="HS323" s="70">
        <v>7.463762</v>
      </c>
      <c r="IH323" s="273"/>
      <c r="II323" s="385"/>
      <c r="IJ323" s="232"/>
      <c r="IK323" s="12">
        <v>256</v>
      </c>
      <c r="IL323" s="69">
        <v>2.0504209999999996</v>
      </c>
      <c r="IM323" s="70">
        <v>10.371919999999999</v>
      </c>
      <c r="JB323" s="273"/>
      <c r="JC323" s="385"/>
      <c r="JD323" s="232"/>
      <c r="JE323" s="12">
        <v>256</v>
      </c>
      <c r="JF323" s="69"/>
      <c r="JG323" s="70"/>
      <c r="JV323" s="273"/>
      <c r="JW323" s="385"/>
      <c r="JX323" s="232"/>
      <c r="JY323" s="12">
        <v>256</v>
      </c>
      <c r="JZ323" s="69"/>
      <c r="KA323" s="70"/>
      <c r="KP323" s="273"/>
      <c r="KQ323" s="385"/>
      <c r="KR323" s="232"/>
      <c r="KS323" s="12">
        <v>256</v>
      </c>
      <c r="KT323" s="69"/>
      <c r="KU323" s="70"/>
      <c r="LJ323" s="273"/>
      <c r="LK323" s="385"/>
      <c r="LL323" s="232"/>
      <c r="LM323" s="12">
        <v>256</v>
      </c>
      <c r="LN323" s="69"/>
      <c r="LO323" s="70"/>
      <c r="MD323" s="273"/>
    </row>
    <row r="324" spans="2:342" ht="12.75" customHeight="1" x14ac:dyDescent="0.2">
      <c r="B324" s="12">
        <v>257</v>
      </c>
      <c r="C324" s="69">
        <v>6.6768649999999994</v>
      </c>
      <c r="D324" s="70">
        <v>38.79806</v>
      </c>
      <c r="E324" s="432"/>
      <c r="F324" s="72">
        <f t="shared" ref="F324:F367" si="2">D324-D323</f>
        <v>0.30013999999999896</v>
      </c>
      <c r="G324" s="67"/>
      <c r="H324" s="67"/>
      <c r="I324" s="67"/>
      <c r="J324" s="67"/>
      <c r="K324" s="67"/>
      <c r="L324" s="67"/>
      <c r="M324" s="67"/>
      <c r="N324" s="67"/>
      <c r="O324" s="67"/>
      <c r="P324" s="67"/>
      <c r="Q324" s="67"/>
      <c r="R324" s="67"/>
      <c r="S324" s="220"/>
      <c r="T324" s="385"/>
      <c r="U324" s="232"/>
      <c r="V324" s="12">
        <v>257</v>
      </c>
      <c r="W324" s="69"/>
      <c r="X324" s="70"/>
      <c r="Y324"/>
      <c r="Z324"/>
      <c r="AA324"/>
      <c r="AB324"/>
      <c r="AC324"/>
      <c r="AD324"/>
      <c r="AE324"/>
      <c r="AF324"/>
      <c r="AG324"/>
      <c r="AH324"/>
      <c r="AI324"/>
      <c r="AJ324"/>
      <c r="AK324"/>
      <c r="AL324"/>
      <c r="AM324" s="220"/>
      <c r="AN324" s="417"/>
      <c r="AP324" s="12">
        <v>257</v>
      </c>
      <c r="AQ324" s="69">
        <v>3.1408229999999997</v>
      </c>
      <c r="AR324" s="70">
        <v>7.9899100000000001</v>
      </c>
      <c r="AS324" s="432"/>
      <c r="AT324" s="574">
        <f t="shared" ref="AT324:AT367" si="3">AR324-AR323</f>
        <v>3.6052999999999891E-2</v>
      </c>
      <c r="AU324" s="67"/>
      <c r="AV324" s="8"/>
      <c r="AW324" s="8"/>
      <c r="AX324" s="8"/>
      <c r="AY324" s="8"/>
      <c r="AZ324" s="8"/>
      <c r="BA324" s="8"/>
      <c r="BB324" s="8"/>
      <c r="BC324" s="8"/>
      <c r="BD324" s="8"/>
      <c r="BE324" s="8"/>
      <c r="BF324" s="8"/>
      <c r="BG324" s="8"/>
      <c r="BH324" s="8"/>
      <c r="BJ324" s="273"/>
      <c r="BK324" s="385"/>
      <c r="BM324" s="12">
        <v>257</v>
      </c>
      <c r="BN324" s="69">
        <v>3.9220230000000003</v>
      </c>
      <c r="BO324" s="70">
        <v>14.413930000000001</v>
      </c>
      <c r="CD324" s="273"/>
      <c r="CE324" s="385"/>
      <c r="CG324" s="12">
        <v>257</v>
      </c>
      <c r="CH324" s="69">
        <v>15.54153</v>
      </c>
      <c r="CI324" s="70">
        <v>12.60614</v>
      </c>
      <c r="CX324" s="273"/>
      <c r="CY324" s="385"/>
      <c r="CZ324" s="232"/>
      <c r="DA324" s="12">
        <v>257</v>
      </c>
      <c r="DB324" s="69">
        <v>1.866449</v>
      </c>
      <c r="DC324" s="70">
        <v>12.04196</v>
      </c>
      <c r="DR324" s="273"/>
      <c r="DS324" s="385"/>
      <c r="DT324" s="232"/>
      <c r="DU324" s="12">
        <v>257</v>
      </c>
      <c r="DV324" s="69">
        <v>4.7096210000000003</v>
      </c>
      <c r="DW324" s="70">
        <v>9.6499659999999992</v>
      </c>
      <c r="EL324" s="273"/>
      <c r="EM324" s="385"/>
      <c r="EN324" s="232"/>
      <c r="EO324" s="12">
        <v>257</v>
      </c>
      <c r="EP324" s="69">
        <v>3.1408229999999997</v>
      </c>
      <c r="EQ324" s="70">
        <v>7.9899100000000001</v>
      </c>
      <c r="FF324" s="273"/>
      <c r="FG324" s="385"/>
      <c r="FH324" s="232"/>
      <c r="FI324" s="12">
        <v>257</v>
      </c>
      <c r="FJ324" s="69">
        <v>2.693816</v>
      </c>
      <c r="FK324" s="70">
        <v>14.91192</v>
      </c>
      <c r="FZ324" s="273"/>
      <c r="GA324" s="385"/>
      <c r="GB324" s="232"/>
      <c r="GC324" s="12">
        <v>257</v>
      </c>
      <c r="GD324" s="69">
        <v>9.007498</v>
      </c>
      <c r="GE324" s="70">
        <v>16.11196</v>
      </c>
      <c r="GT324" s="273"/>
      <c r="GU324" s="385"/>
      <c r="GV324" s="232"/>
      <c r="GW324" s="12">
        <v>257</v>
      </c>
      <c r="GX324" s="69">
        <v>15.90352</v>
      </c>
      <c r="GY324" s="70">
        <v>6.2621729999999998</v>
      </c>
      <c r="HN324" s="273"/>
      <c r="HO324" s="385"/>
      <c r="HP324" s="232"/>
      <c r="HQ324" s="12">
        <v>257</v>
      </c>
      <c r="HR324" s="69">
        <v>5.388077</v>
      </c>
      <c r="HS324" s="70">
        <v>7.4877979999999997</v>
      </c>
      <c r="IH324" s="273"/>
      <c r="II324" s="385"/>
      <c r="IJ324" s="232"/>
      <c r="IK324" s="12">
        <v>257</v>
      </c>
      <c r="IL324" s="69">
        <v>2.0670329999999999</v>
      </c>
      <c r="IM324" s="70">
        <v>10.42197</v>
      </c>
      <c r="JB324" s="273"/>
      <c r="JC324" s="385"/>
      <c r="JD324" s="232"/>
      <c r="JE324" s="12">
        <v>257</v>
      </c>
      <c r="JF324" s="69"/>
      <c r="JG324" s="70"/>
      <c r="JV324" s="273"/>
      <c r="JW324" s="385"/>
      <c r="JX324" s="232"/>
      <c r="JY324" s="12">
        <v>257</v>
      </c>
      <c r="JZ324" s="69"/>
      <c r="KA324" s="70"/>
      <c r="KP324" s="273"/>
      <c r="KQ324" s="385"/>
      <c r="KR324" s="232"/>
      <c r="KS324" s="12">
        <v>257</v>
      </c>
      <c r="KT324" s="69"/>
      <c r="KU324" s="70"/>
      <c r="LJ324" s="273"/>
      <c r="LK324" s="385"/>
      <c r="LL324" s="232"/>
      <c r="LM324" s="12">
        <v>257</v>
      </c>
      <c r="LN324" s="69"/>
      <c r="LO324" s="70"/>
      <c r="MD324" s="273"/>
    </row>
    <row r="325" spans="2:342" ht="12.75" customHeight="1" x14ac:dyDescent="0.2">
      <c r="B325" s="12">
        <v>258</v>
      </c>
      <c r="C325" s="69">
        <v>6.6646739999999998</v>
      </c>
      <c r="D325" s="70">
        <v>39.054139999999997</v>
      </c>
      <c r="E325" s="432"/>
      <c r="F325" s="72">
        <f t="shared" si="2"/>
        <v>0.2560799999999972</v>
      </c>
      <c r="G325" s="67"/>
      <c r="H325" s="67"/>
      <c r="I325" s="67"/>
      <c r="J325" s="67"/>
      <c r="K325" s="67"/>
      <c r="L325" s="67"/>
      <c r="M325" s="67"/>
      <c r="N325" s="67"/>
      <c r="O325" s="67"/>
      <c r="P325" s="67"/>
      <c r="Q325" s="67"/>
      <c r="R325" s="67"/>
      <c r="S325" s="220"/>
      <c r="T325" s="385"/>
      <c r="U325" s="232"/>
      <c r="V325" s="12">
        <v>258</v>
      </c>
      <c r="W325" s="69"/>
      <c r="X325" s="70"/>
      <c r="Y325"/>
      <c r="Z325"/>
      <c r="AA325"/>
      <c r="AB325"/>
      <c r="AC325"/>
      <c r="AD325"/>
      <c r="AE325"/>
      <c r="AF325"/>
      <c r="AG325"/>
      <c r="AH325"/>
      <c r="AI325"/>
      <c r="AJ325"/>
      <c r="AK325"/>
      <c r="AL325"/>
      <c r="AM325" s="220"/>
      <c r="AN325" s="417"/>
      <c r="AP325" s="12">
        <v>258</v>
      </c>
      <c r="AQ325" s="69">
        <v>3.2195849999999999</v>
      </c>
      <c r="AR325" s="70">
        <v>8.0259630000000008</v>
      </c>
      <c r="AS325" s="432"/>
      <c r="AT325" s="574">
        <f t="shared" si="3"/>
        <v>3.6053000000000779E-2</v>
      </c>
      <c r="AU325" s="67"/>
      <c r="AV325" s="8"/>
      <c r="AW325" s="8"/>
      <c r="AX325" s="8"/>
      <c r="AY325" s="8"/>
      <c r="AZ325" s="8"/>
      <c r="BA325" s="8"/>
      <c r="BB325" s="8"/>
      <c r="BC325" s="8"/>
      <c r="BD325" s="8"/>
      <c r="BE325" s="8"/>
      <c r="BF325" s="8"/>
      <c r="BG325" s="8"/>
      <c r="BH325" s="8"/>
      <c r="BJ325" s="273"/>
      <c r="BK325" s="385"/>
      <c r="BM325" s="12">
        <v>258</v>
      </c>
      <c r="BN325" s="69">
        <v>4.0036040000000002</v>
      </c>
      <c r="BO325" s="70">
        <v>15.09201</v>
      </c>
      <c r="CD325" s="273"/>
      <c r="CE325" s="385"/>
      <c r="CG325" s="12">
        <v>258</v>
      </c>
      <c r="CH325" s="69">
        <v>15.425510000000001</v>
      </c>
      <c r="CI325" s="70">
        <v>12.622159999999999</v>
      </c>
      <c r="CX325" s="273"/>
      <c r="CY325" s="385"/>
      <c r="CZ325" s="232"/>
      <c r="DA325" s="12">
        <v>258</v>
      </c>
      <c r="DB325" s="69">
        <v>1.9322859999999999</v>
      </c>
      <c r="DC325" s="70">
        <v>12.170030000000001</v>
      </c>
      <c r="DR325" s="273"/>
      <c r="DS325" s="385"/>
      <c r="DT325" s="232"/>
      <c r="DU325" s="12">
        <v>258</v>
      </c>
      <c r="DV325" s="69">
        <v>4.7114080000000005</v>
      </c>
      <c r="DW325" s="70">
        <v>9.7199790000000004</v>
      </c>
      <c r="EL325" s="273"/>
      <c r="EM325" s="385"/>
      <c r="EN325" s="232"/>
      <c r="EO325" s="12">
        <v>258</v>
      </c>
      <c r="EP325" s="69">
        <v>3.2195849999999999</v>
      </c>
      <c r="EQ325" s="70">
        <v>8.0259630000000008</v>
      </c>
      <c r="FF325" s="273"/>
      <c r="FG325" s="385"/>
      <c r="FH325" s="232"/>
      <c r="FI325" s="12">
        <v>258</v>
      </c>
      <c r="FJ325" s="69">
        <v>2.7917040000000002</v>
      </c>
      <c r="FK325" s="70">
        <v>15.01003</v>
      </c>
      <c r="FZ325" s="273"/>
      <c r="GA325" s="385"/>
      <c r="GB325" s="232"/>
      <c r="GC325" s="12">
        <v>258</v>
      </c>
      <c r="GD325" s="69">
        <v>8.9902510000000007</v>
      </c>
      <c r="GE325" s="70">
        <v>16.211980000000001</v>
      </c>
      <c r="GT325" s="273"/>
      <c r="GU325" s="385"/>
      <c r="GV325" s="232"/>
      <c r="GW325" s="12">
        <v>258</v>
      </c>
      <c r="GX325" s="69">
        <v>15.82502</v>
      </c>
      <c r="GY325" s="70">
        <v>6.2862090000000004</v>
      </c>
      <c r="HN325" s="273"/>
      <c r="HO325" s="385"/>
      <c r="HP325" s="232"/>
      <c r="HQ325" s="12">
        <v>258</v>
      </c>
      <c r="HR325" s="69">
        <v>5.4764269999999993</v>
      </c>
      <c r="HS325" s="70">
        <v>7.5157800000000003</v>
      </c>
      <c r="IH325" s="273"/>
      <c r="II325" s="385"/>
      <c r="IJ325" s="232"/>
      <c r="IK325" s="12">
        <v>258</v>
      </c>
      <c r="IL325" s="69">
        <v>2.0813069999999998</v>
      </c>
      <c r="IM325" s="70">
        <v>10.472009999999999</v>
      </c>
      <c r="JB325" s="273"/>
      <c r="JC325" s="385"/>
      <c r="JD325" s="232"/>
      <c r="JE325" s="12">
        <v>258</v>
      </c>
      <c r="JF325" s="69"/>
      <c r="JG325" s="70"/>
      <c r="JV325" s="273"/>
      <c r="JW325" s="385"/>
      <c r="JX325" s="232"/>
      <c r="JY325" s="12">
        <v>258</v>
      </c>
      <c r="JZ325" s="69"/>
      <c r="KA325" s="70"/>
      <c r="KP325" s="273"/>
      <c r="KQ325" s="385"/>
      <c r="KR325" s="232"/>
      <c r="KS325" s="12">
        <v>258</v>
      </c>
      <c r="KT325" s="69"/>
      <c r="KU325" s="70"/>
      <c r="LJ325" s="273"/>
      <c r="LK325" s="385"/>
      <c r="LL325" s="232"/>
      <c r="LM325" s="12">
        <v>258</v>
      </c>
      <c r="LN325" s="69"/>
      <c r="LO325" s="70"/>
      <c r="MD325" s="273"/>
    </row>
    <row r="326" spans="2:342" ht="12.75" customHeight="1" x14ac:dyDescent="0.2">
      <c r="B326" s="12">
        <v>259</v>
      </c>
      <c r="C326" s="69"/>
      <c r="D326" s="70"/>
      <c r="E326" s="432"/>
      <c r="F326" s="72">
        <f t="shared" si="2"/>
        <v>-39.054139999999997</v>
      </c>
      <c r="G326" s="67"/>
      <c r="H326" s="67"/>
      <c r="I326" s="67"/>
      <c r="J326" s="67"/>
      <c r="K326" s="67"/>
      <c r="L326" s="67"/>
      <c r="M326" s="67"/>
      <c r="N326" s="67"/>
      <c r="O326" s="67"/>
      <c r="P326" s="67"/>
      <c r="Q326" s="67"/>
      <c r="R326" s="67"/>
      <c r="S326" s="220"/>
      <c r="T326" s="385"/>
      <c r="U326" s="232"/>
      <c r="V326" s="12">
        <v>259</v>
      </c>
      <c r="W326" s="69"/>
      <c r="X326" s="70"/>
      <c r="Y326"/>
      <c r="Z326"/>
      <c r="AA326"/>
      <c r="AB326"/>
      <c r="AC326"/>
      <c r="AD326"/>
      <c r="AE326"/>
      <c r="AF326"/>
      <c r="AG326"/>
      <c r="AH326"/>
      <c r="AI326"/>
      <c r="AJ326"/>
      <c r="AK326"/>
      <c r="AL326"/>
      <c r="AM326" s="220"/>
      <c r="AN326" s="417"/>
      <c r="AP326" s="12">
        <v>259</v>
      </c>
      <c r="AQ326" s="69">
        <v>3.2965309999999999</v>
      </c>
      <c r="AR326" s="70">
        <v>8.0619569999999996</v>
      </c>
      <c r="AS326" s="432"/>
      <c r="AT326" s="574">
        <f t="shared" si="3"/>
        <v>3.5993999999998749E-2</v>
      </c>
      <c r="AU326" s="67"/>
      <c r="AV326" s="8"/>
      <c r="AW326" s="8"/>
      <c r="AX326" s="8"/>
      <c r="AY326" s="8"/>
      <c r="AZ326" s="8"/>
      <c r="BA326" s="8"/>
      <c r="BB326" s="8"/>
      <c r="BC326" s="8"/>
      <c r="BD326" s="8"/>
      <c r="BE326" s="8"/>
      <c r="BF326" s="8"/>
      <c r="BG326" s="8"/>
      <c r="BH326" s="8"/>
      <c r="BJ326" s="273"/>
      <c r="BK326" s="385"/>
      <c r="BM326" s="12">
        <v>259</v>
      </c>
      <c r="BN326" s="69">
        <v>4.0537730000000005</v>
      </c>
      <c r="BO326" s="70">
        <v>15.79214</v>
      </c>
      <c r="CD326" s="273"/>
      <c r="CE326" s="385"/>
      <c r="CG326" s="12">
        <v>259</v>
      </c>
      <c r="CH326" s="69">
        <v>15.29176</v>
      </c>
      <c r="CI326" s="70">
        <v>12.63813</v>
      </c>
      <c r="CX326" s="273"/>
      <c r="CY326" s="385"/>
      <c r="CZ326" s="232"/>
      <c r="DA326" s="12">
        <v>259</v>
      </c>
      <c r="DB326" s="69">
        <v>1.9965869999999999</v>
      </c>
      <c r="DC326" s="70">
        <v>12.30414</v>
      </c>
      <c r="DR326" s="273"/>
      <c r="DS326" s="385"/>
      <c r="DT326" s="232"/>
      <c r="DU326" s="12">
        <v>259</v>
      </c>
      <c r="DV326" s="69">
        <v>4.7115580000000001</v>
      </c>
      <c r="DW326" s="70">
        <v>9.7899930000000008</v>
      </c>
      <c r="EL326" s="273"/>
      <c r="EM326" s="385"/>
      <c r="EN326" s="232"/>
      <c r="EO326" s="12">
        <v>259</v>
      </c>
      <c r="EP326" s="69">
        <v>3.2965309999999999</v>
      </c>
      <c r="EQ326" s="70">
        <v>8.0619569999999996</v>
      </c>
      <c r="FF326" s="273"/>
      <c r="FG326" s="385"/>
      <c r="FH326" s="232"/>
      <c r="FI326" s="12">
        <v>259</v>
      </c>
      <c r="FJ326" s="69">
        <v>2.8868110000000002</v>
      </c>
      <c r="FK326" s="70">
        <v>15.107849999999999</v>
      </c>
      <c r="FZ326" s="273"/>
      <c r="GA326" s="385"/>
      <c r="GB326" s="232"/>
      <c r="GC326" s="12">
        <v>259</v>
      </c>
      <c r="GD326" s="69">
        <v>8.9813130000000001</v>
      </c>
      <c r="GE326" s="70">
        <v>16.31195</v>
      </c>
      <c r="GT326" s="273"/>
      <c r="GU326" s="385"/>
      <c r="GV326" s="232"/>
      <c r="GW326" s="12">
        <v>259</v>
      </c>
      <c r="GX326" s="69">
        <v>15.737969999999999</v>
      </c>
      <c r="GY326" s="70">
        <v>6.3162229999999999</v>
      </c>
      <c r="HN326" s="273"/>
      <c r="HO326" s="385"/>
      <c r="HP326" s="232"/>
      <c r="HQ326" s="12">
        <v>259</v>
      </c>
      <c r="HR326" s="69">
        <v>5.5836249999999996</v>
      </c>
      <c r="HS326" s="70">
        <v>7.5517729999999998</v>
      </c>
      <c r="IH326" s="273"/>
      <c r="II326" s="385"/>
      <c r="IJ326" s="232"/>
      <c r="IK326" s="12">
        <v>259</v>
      </c>
      <c r="IL326" s="69">
        <v>2.0967009999999999</v>
      </c>
      <c r="IM326" s="70">
        <v>10.522</v>
      </c>
      <c r="JB326" s="273"/>
      <c r="JC326" s="385"/>
      <c r="JD326" s="232"/>
      <c r="JE326" s="12">
        <v>259</v>
      </c>
      <c r="JF326" s="69"/>
      <c r="JG326" s="70"/>
      <c r="JV326" s="273"/>
      <c r="JW326" s="385"/>
      <c r="JX326" s="232"/>
      <c r="JY326" s="12">
        <v>259</v>
      </c>
      <c r="JZ326" s="69"/>
      <c r="KA326" s="70"/>
      <c r="KP326" s="273"/>
      <c r="KQ326" s="385"/>
      <c r="KR326" s="232"/>
      <c r="KS326" s="12">
        <v>259</v>
      </c>
      <c r="KT326" s="69"/>
      <c r="KU326" s="70"/>
      <c r="LJ326" s="273"/>
      <c r="LK326" s="385"/>
      <c r="LL326" s="232"/>
      <c r="LM326" s="12">
        <v>259</v>
      </c>
      <c r="LN326" s="69"/>
      <c r="LO326" s="70"/>
      <c r="MD326" s="273"/>
    </row>
    <row r="327" spans="2:342" ht="12.75" customHeight="1" x14ac:dyDescent="0.2">
      <c r="B327" s="12">
        <v>260</v>
      </c>
      <c r="C327" s="69"/>
      <c r="D327" s="70"/>
      <c r="E327" s="432"/>
      <c r="F327" s="72">
        <f t="shared" si="2"/>
        <v>0</v>
      </c>
      <c r="G327" s="67"/>
      <c r="H327" s="67"/>
      <c r="I327" s="67"/>
      <c r="J327" s="67"/>
      <c r="K327" s="67"/>
      <c r="L327" s="67"/>
      <c r="M327" s="67"/>
      <c r="N327" s="67"/>
      <c r="O327" s="67"/>
      <c r="P327" s="67"/>
      <c r="Q327" s="67"/>
      <c r="R327" s="67"/>
      <c r="S327" s="220"/>
      <c r="T327" s="385"/>
      <c r="U327" s="232"/>
      <c r="V327" s="12">
        <v>260</v>
      </c>
      <c r="W327" s="69"/>
      <c r="X327" s="70"/>
      <c r="Y327"/>
      <c r="Z327"/>
      <c r="AA327"/>
      <c r="AB327"/>
      <c r="AC327"/>
      <c r="AD327"/>
      <c r="AE327"/>
      <c r="AF327"/>
      <c r="AG327"/>
      <c r="AH327"/>
      <c r="AI327"/>
      <c r="AJ327"/>
      <c r="AK327"/>
      <c r="AL327"/>
      <c r="AM327" s="220"/>
      <c r="AN327" s="417"/>
      <c r="AP327" s="12">
        <v>260</v>
      </c>
      <c r="AQ327" s="69">
        <v>3.3943339999999997</v>
      </c>
      <c r="AR327" s="70">
        <v>8.1097289999999997</v>
      </c>
      <c r="AS327" s="432"/>
      <c r="AT327" s="574">
        <f t="shared" si="3"/>
        <v>4.7772000000000148E-2</v>
      </c>
      <c r="AU327" s="67"/>
      <c r="AV327" s="8"/>
      <c r="AW327" s="8"/>
      <c r="AX327" s="8"/>
      <c r="AY327" s="8"/>
      <c r="AZ327" s="8"/>
      <c r="BA327" s="8"/>
      <c r="BB327" s="8"/>
      <c r="BC327" s="8"/>
      <c r="BD327" s="8"/>
      <c r="BE327" s="8"/>
      <c r="BF327" s="8"/>
      <c r="BG327" s="8"/>
      <c r="BH327" s="8"/>
      <c r="BJ327" s="273"/>
      <c r="BK327" s="385"/>
      <c r="BM327" s="12">
        <v>260</v>
      </c>
      <c r="BN327" s="69">
        <v>4.05471</v>
      </c>
      <c r="BO327" s="70">
        <v>16.491859999999999</v>
      </c>
      <c r="CD327" s="273"/>
      <c r="CE327" s="385"/>
      <c r="CG327" s="12">
        <v>260</v>
      </c>
      <c r="CH327" s="69">
        <v>15.14456</v>
      </c>
      <c r="CI327" s="70">
        <v>12.65409</v>
      </c>
      <c r="CX327" s="273"/>
      <c r="CY327" s="385"/>
      <c r="CZ327" s="232"/>
      <c r="DA327" s="12">
        <v>260</v>
      </c>
      <c r="DB327" s="69">
        <v>2.061782</v>
      </c>
      <c r="DC327" s="70">
        <v>12.45595</v>
      </c>
      <c r="DR327" s="273"/>
      <c r="DS327" s="385"/>
      <c r="DT327" s="232"/>
      <c r="DU327" s="12">
        <v>260</v>
      </c>
      <c r="DV327" s="69">
        <v>4.7096970000000002</v>
      </c>
      <c r="DW327" s="70">
        <v>9.859947</v>
      </c>
      <c r="EL327" s="273"/>
      <c r="EM327" s="385"/>
      <c r="EN327" s="232"/>
      <c r="EO327" s="12">
        <v>260</v>
      </c>
      <c r="EP327" s="69">
        <v>3.3943339999999997</v>
      </c>
      <c r="EQ327" s="70">
        <v>8.1097289999999997</v>
      </c>
      <c r="FF327" s="273"/>
      <c r="FG327" s="385"/>
      <c r="FH327" s="232"/>
      <c r="FI327" s="12">
        <v>260</v>
      </c>
      <c r="FJ327" s="69">
        <v>2.9802230000000001</v>
      </c>
      <c r="FK327" s="70">
        <v>15.205970000000001</v>
      </c>
      <c r="FZ327" s="273"/>
      <c r="GA327" s="385"/>
      <c r="GB327" s="232"/>
      <c r="GC327" s="12">
        <v>260</v>
      </c>
      <c r="GD327" s="69">
        <v>8.9678680000000011</v>
      </c>
      <c r="GE327" s="70">
        <v>16.412040000000001</v>
      </c>
      <c r="GT327" s="273"/>
      <c r="GU327" s="385"/>
      <c r="GV327" s="232"/>
      <c r="GW327" s="12">
        <v>260</v>
      </c>
      <c r="GX327" s="69">
        <v>15.648959999999999</v>
      </c>
      <c r="GY327" s="70">
        <v>6.3462370000000004</v>
      </c>
      <c r="HN327" s="273"/>
      <c r="HO327" s="385"/>
      <c r="HP327" s="232"/>
      <c r="HQ327" s="12">
        <v>260</v>
      </c>
      <c r="HR327" s="69">
        <v>5.6817679999999999</v>
      </c>
      <c r="HS327" s="70">
        <v>7.587885</v>
      </c>
      <c r="IH327" s="273"/>
      <c r="II327" s="385"/>
      <c r="IJ327" s="232"/>
      <c r="IK327" s="12">
        <v>260</v>
      </c>
      <c r="IL327" s="69">
        <v>2.109521</v>
      </c>
      <c r="IM327" s="70">
        <v>10.57198</v>
      </c>
      <c r="JB327" s="273"/>
      <c r="JC327" s="385"/>
      <c r="JD327" s="232"/>
      <c r="JE327" s="12">
        <v>260</v>
      </c>
      <c r="JF327" s="69"/>
      <c r="JG327" s="70"/>
      <c r="JV327" s="273"/>
      <c r="JW327" s="385"/>
      <c r="JX327" s="232"/>
      <c r="JY327" s="12">
        <v>260</v>
      </c>
      <c r="JZ327" s="69"/>
      <c r="KA327" s="70"/>
      <c r="KP327" s="273"/>
      <c r="KQ327" s="385"/>
      <c r="KR327" s="232"/>
      <c r="KS327" s="12">
        <v>260</v>
      </c>
      <c r="KT327" s="69"/>
      <c r="KU327" s="70"/>
      <c r="LJ327" s="273"/>
      <c r="LK327" s="385"/>
      <c r="LL327" s="232"/>
      <c r="LM327" s="12">
        <v>260</v>
      </c>
      <c r="LN327" s="69"/>
      <c r="LO327" s="70"/>
      <c r="MD327" s="273"/>
    </row>
    <row r="328" spans="2:342" ht="12.75" customHeight="1" x14ac:dyDescent="0.2">
      <c r="B328" s="12">
        <v>261</v>
      </c>
      <c r="C328" s="69"/>
      <c r="D328" s="70"/>
      <c r="E328" s="432"/>
      <c r="F328" s="72">
        <f t="shared" si="2"/>
        <v>0</v>
      </c>
      <c r="G328" s="67"/>
      <c r="H328" s="67"/>
      <c r="I328" s="67"/>
      <c r="J328" s="67"/>
      <c r="K328" s="67"/>
      <c r="L328" s="67"/>
      <c r="M328" s="67"/>
      <c r="N328" s="67"/>
      <c r="O328" s="67"/>
      <c r="P328" s="67"/>
      <c r="Q328" s="67"/>
      <c r="R328" s="67"/>
      <c r="S328" s="220"/>
      <c r="T328" s="385"/>
      <c r="U328" s="232"/>
      <c r="V328" s="12">
        <v>261</v>
      </c>
      <c r="W328" s="69"/>
      <c r="X328" s="70"/>
      <c r="Y328"/>
      <c r="Z328"/>
      <c r="AA328"/>
      <c r="AB328"/>
      <c r="AC328"/>
      <c r="AD328"/>
      <c r="AE328"/>
      <c r="AF328"/>
      <c r="AG328"/>
      <c r="AH328"/>
      <c r="AI328"/>
      <c r="AJ328"/>
      <c r="AK328"/>
      <c r="AL328"/>
      <c r="AM328" s="220"/>
      <c r="AN328" s="417"/>
      <c r="AP328" s="12">
        <v>261</v>
      </c>
      <c r="AQ328" s="69">
        <v>3.4895869999999998</v>
      </c>
      <c r="AR328" s="70">
        <v>8.1578599999999994</v>
      </c>
      <c r="AS328" s="432"/>
      <c r="AT328" s="574">
        <f t="shared" si="3"/>
        <v>4.8130999999999702E-2</v>
      </c>
      <c r="AU328" s="67"/>
      <c r="AV328" s="8"/>
      <c r="AW328" s="8"/>
      <c r="AX328" s="8"/>
      <c r="AY328" s="8"/>
      <c r="AZ328" s="8"/>
      <c r="BA328" s="8"/>
      <c r="BB328" s="8"/>
      <c r="BC328" s="8"/>
      <c r="BD328" s="8"/>
      <c r="BE328" s="8"/>
      <c r="BF328" s="8"/>
      <c r="BG328" s="8"/>
      <c r="BH328" s="8"/>
      <c r="BJ328" s="273"/>
      <c r="BK328" s="385"/>
      <c r="BM328" s="12">
        <v>261</v>
      </c>
      <c r="BN328" s="69">
        <v>4.0641039999999995</v>
      </c>
      <c r="BO328" s="70">
        <v>17.191990000000001</v>
      </c>
      <c r="CD328" s="273"/>
      <c r="CE328" s="385"/>
      <c r="CG328" s="12">
        <v>261</v>
      </c>
      <c r="CH328" s="69">
        <v>14.99578</v>
      </c>
      <c r="CI328" s="70">
        <v>12.670109999999999</v>
      </c>
      <c r="CX328" s="273"/>
      <c r="CY328" s="385"/>
      <c r="CZ328" s="232"/>
      <c r="DA328" s="12">
        <v>261</v>
      </c>
      <c r="DB328" s="69">
        <v>2.1249340000000001</v>
      </c>
      <c r="DC328" s="70">
        <v>12.63603</v>
      </c>
      <c r="DR328" s="273"/>
      <c r="DS328" s="385"/>
      <c r="DT328" s="232"/>
      <c r="DU328" s="12">
        <v>261</v>
      </c>
      <c r="DV328" s="69">
        <v>4.706696</v>
      </c>
      <c r="DW328" s="70">
        <v>9.9298400000000004</v>
      </c>
      <c r="EL328" s="273"/>
      <c r="EM328" s="385"/>
      <c r="EN328" s="232"/>
      <c r="EO328" s="12">
        <v>261</v>
      </c>
      <c r="EP328" s="69">
        <v>3.4895869999999998</v>
      </c>
      <c r="EQ328" s="70">
        <v>8.1578599999999994</v>
      </c>
      <c r="FF328" s="273"/>
      <c r="FG328" s="385"/>
      <c r="FH328" s="232"/>
      <c r="FI328" s="12">
        <v>261</v>
      </c>
      <c r="FJ328" s="69">
        <v>3.0729000000000002</v>
      </c>
      <c r="FK328" s="70">
        <v>15.30402</v>
      </c>
      <c r="FZ328" s="273"/>
      <c r="GA328" s="385"/>
      <c r="GB328" s="232"/>
      <c r="GC328" s="12">
        <v>261</v>
      </c>
      <c r="GD328" s="69">
        <v>8.952966</v>
      </c>
      <c r="GE328" s="70">
        <v>16.511949999999999</v>
      </c>
      <c r="GT328" s="273"/>
      <c r="GU328" s="385"/>
      <c r="GV328" s="232"/>
      <c r="GW328" s="12">
        <v>261</v>
      </c>
      <c r="GX328" s="69">
        <v>15.574129999999998</v>
      </c>
      <c r="GY328" s="70">
        <v>6.3761910000000004</v>
      </c>
      <c r="HN328" s="273"/>
      <c r="HO328" s="385"/>
      <c r="HP328" s="232"/>
      <c r="HQ328" s="12">
        <v>261</v>
      </c>
      <c r="HR328" s="69">
        <v>5.7704250000000004</v>
      </c>
      <c r="HS328" s="70">
        <v>7.6238789999999996</v>
      </c>
      <c r="IH328" s="273"/>
      <c r="II328" s="385"/>
      <c r="IJ328" s="232"/>
      <c r="IK328" s="12">
        <v>261</v>
      </c>
      <c r="IL328" s="69">
        <v>2.1242109999999998</v>
      </c>
      <c r="IM328" s="70">
        <v>10.62196</v>
      </c>
      <c r="JB328" s="273"/>
      <c r="JC328" s="385"/>
      <c r="JD328" s="232"/>
      <c r="JE328" s="12">
        <v>261</v>
      </c>
      <c r="JF328" s="69"/>
      <c r="JG328" s="70"/>
      <c r="JV328" s="273"/>
      <c r="JW328" s="385"/>
      <c r="JX328" s="232"/>
      <c r="JY328" s="12">
        <v>261</v>
      </c>
      <c r="JZ328" s="69"/>
      <c r="KA328" s="70"/>
      <c r="KP328" s="273"/>
      <c r="KQ328" s="385"/>
      <c r="KR328" s="232"/>
      <c r="KS328" s="12">
        <v>261</v>
      </c>
      <c r="KT328" s="69"/>
      <c r="KU328" s="70"/>
      <c r="LJ328" s="273"/>
      <c r="LK328" s="385"/>
      <c r="LL328" s="232"/>
      <c r="LM328" s="12">
        <v>261</v>
      </c>
      <c r="LN328" s="69"/>
      <c r="LO328" s="70"/>
      <c r="MD328" s="273"/>
    </row>
    <row r="329" spans="2:342" ht="12.75" customHeight="1" x14ac:dyDescent="0.2">
      <c r="B329" s="12">
        <v>262</v>
      </c>
      <c r="C329" s="69"/>
      <c r="D329" s="70"/>
      <c r="E329" s="432"/>
      <c r="F329" s="72">
        <f t="shared" si="2"/>
        <v>0</v>
      </c>
      <c r="G329" s="67"/>
      <c r="H329" s="67"/>
      <c r="I329" s="67"/>
      <c r="J329" s="67"/>
      <c r="K329" s="67"/>
      <c r="L329" s="67"/>
      <c r="M329" s="67"/>
      <c r="N329" s="67"/>
      <c r="O329" s="67"/>
      <c r="P329" s="67"/>
      <c r="Q329" s="67"/>
      <c r="R329" s="67"/>
      <c r="S329" s="220"/>
      <c r="T329" s="385"/>
      <c r="U329" s="232"/>
      <c r="V329" s="12">
        <v>262</v>
      </c>
      <c r="W329" s="69"/>
      <c r="X329" s="70"/>
      <c r="Y329"/>
      <c r="Z329"/>
      <c r="AA329"/>
      <c r="AB329"/>
      <c r="AC329"/>
      <c r="AD329"/>
      <c r="AE329"/>
      <c r="AF329"/>
      <c r="AG329"/>
      <c r="AH329"/>
      <c r="AI329"/>
      <c r="AJ329"/>
      <c r="AK329"/>
      <c r="AL329"/>
      <c r="AM329" s="220"/>
      <c r="AN329" s="417"/>
      <c r="AP329" s="12">
        <v>262</v>
      </c>
      <c r="AQ329" s="69">
        <v>3.579132</v>
      </c>
      <c r="AR329" s="70">
        <v>8.2060499999999994</v>
      </c>
      <c r="AS329" s="432"/>
      <c r="AT329" s="574">
        <f t="shared" si="3"/>
        <v>4.8189999999999955E-2</v>
      </c>
      <c r="AU329" s="67"/>
      <c r="AV329" s="8"/>
      <c r="AW329" s="8"/>
      <c r="AX329" s="8"/>
      <c r="AY329" s="8"/>
      <c r="AZ329" s="8"/>
      <c r="BA329" s="8"/>
      <c r="BB329" s="8"/>
      <c r="BC329" s="8"/>
      <c r="BD329" s="8"/>
      <c r="BE329" s="8"/>
      <c r="BF329" s="8"/>
      <c r="BG329" s="8"/>
      <c r="BH329" s="8"/>
      <c r="BJ329" s="273"/>
      <c r="BK329" s="385"/>
      <c r="BM329" s="12">
        <v>262</v>
      </c>
      <c r="BN329" s="69">
        <v>4.0810329999999997</v>
      </c>
      <c r="BO329" s="70">
        <v>17.892009999999999</v>
      </c>
      <c r="CD329" s="273"/>
      <c r="CE329" s="385"/>
      <c r="CG329" s="12">
        <v>262</v>
      </c>
      <c r="CH329" s="69">
        <v>14.86444</v>
      </c>
      <c r="CI329" s="70">
        <v>12.686199999999999</v>
      </c>
      <c r="CX329" s="273"/>
      <c r="CY329" s="385"/>
      <c r="CZ329" s="232"/>
      <c r="DA329" s="12">
        <v>262</v>
      </c>
      <c r="DB329" s="69">
        <v>2.1892119999999999</v>
      </c>
      <c r="DC329" s="70">
        <v>12.842129999999999</v>
      </c>
      <c r="DR329" s="273"/>
      <c r="DS329" s="385"/>
      <c r="DT329" s="232"/>
      <c r="DU329" s="12">
        <v>262</v>
      </c>
      <c r="DV329" s="69">
        <v>4.7033190000000005</v>
      </c>
      <c r="DW329" s="70">
        <v>9.9999140000000004</v>
      </c>
      <c r="EL329" s="273"/>
      <c r="EM329" s="385"/>
      <c r="EN329" s="232"/>
      <c r="EO329" s="12">
        <v>262</v>
      </c>
      <c r="EP329" s="69">
        <v>3.579132</v>
      </c>
      <c r="EQ329" s="70">
        <v>8.2060499999999994</v>
      </c>
      <c r="FF329" s="273"/>
      <c r="FG329" s="385"/>
      <c r="FH329" s="232"/>
      <c r="FI329" s="12">
        <v>262</v>
      </c>
      <c r="FJ329" s="69">
        <v>3.1644730000000001</v>
      </c>
      <c r="FK329" s="70">
        <v>15.40207</v>
      </c>
      <c r="FZ329" s="273"/>
      <c r="GA329" s="385"/>
      <c r="GB329" s="232"/>
      <c r="GC329" s="12">
        <v>262</v>
      </c>
      <c r="GD329" s="69">
        <v>8.9321959999999994</v>
      </c>
      <c r="GE329" s="70">
        <v>16.611969999999999</v>
      </c>
      <c r="GT329" s="273"/>
      <c r="GU329" s="385"/>
      <c r="GV329" s="232"/>
      <c r="GW329" s="12">
        <v>262</v>
      </c>
      <c r="GX329" s="69">
        <v>14.61538</v>
      </c>
      <c r="GY329" s="70">
        <v>6.3883289999999997</v>
      </c>
      <c r="HN329" s="273"/>
      <c r="HO329" s="385"/>
      <c r="HP329" s="232"/>
      <c r="HQ329" s="12">
        <v>262</v>
      </c>
      <c r="HR329" s="69">
        <v>5.8566019999999996</v>
      </c>
      <c r="HS329" s="70">
        <v>7.6659110000000004</v>
      </c>
      <c r="IH329" s="273"/>
      <c r="II329" s="385"/>
      <c r="IJ329" s="232"/>
      <c r="IK329" s="12">
        <v>262</v>
      </c>
      <c r="IL329" s="69">
        <v>2.134798</v>
      </c>
      <c r="IM329" s="70">
        <v>10.67183</v>
      </c>
      <c r="JB329" s="273"/>
      <c r="JC329" s="385"/>
      <c r="JD329" s="232"/>
      <c r="JE329" s="12">
        <v>262</v>
      </c>
      <c r="JF329" s="69"/>
      <c r="JG329" s="70"/>
      <c r="JV329" s="273"/>
      <c r="JW329" s="385"/>
      <c r="JX329" s="232"/>
      <c r="JY329" s="12">
        <v>262</v>
      </c>
      <c r="JZ329" s="69"/>
      <c r="KA329" s="70"/>
      <c r="KP329" s="273"/>
      <c r="KQ329" s="385"/>
      <c r="KR329" s="232"/>
      <c r="KS329" s="12">
        <v>262</v>
      </c>
      <c r="KT329" s="69"/>
      <c r="KU329" s="70"/>
      <c r="LJ329" s="273"/>
      <c r="LK329" s="385"/>
      <c r="LL329" s="232"/>
      <c r="LM329" s="12">
        <v>262</v>
      </c>
      <c r="LN329" s="69"/>
      <c r="LO329" s="70"/>
      <c r="MD329" s="273"/>
    </row>
    <row r="330" spans="2:342" ht="12.75" customHeight="1" x14ac:dyDescent="0.2">
      <c r="B330" s="12">
        <v>263</v>
      </c>
      <c r="C330" s="69"/>
      <c r="D330" s="70"/>
      <c r="E330" s="432"/>
      <c r="F330" s="72">
        <f t="shared" si="2"/>
        <v>0</v>
      </c>
      <c r="G330" s="67"/>
      <c r="H330" s="67"/>
      <c r="I330" s="67"/>
      <c r="J330" s="67"/>
      <c r="K330" s="67"/>
      <c r="L330" s="67"/>
      <c r="M330" s="67"/>
      <c r="N330" s="67"/>
      <c r="O330" s="67"/>
      <c r="P330" s="67"/>
      <c r="Q330" s="67"/>
      <c r="R330" s="67"/>
      <c r="S330" s="220"/>
      <c r="T330" s="385"/>
      <c r="U330" s="232"/>
      <c r="V330" s="12">
        <v>263</v>
      </c>
      <c r="W330" s="69"/>
      <c r="X330" s="70"/>
      <c r="Y330"/>
      <c r="Z330"/>
      <c r="AA330"/>
      <c r="AB330"/>
      <c r="AC330"/>
      <c r="AD330"/>
      <c r="AE330"/>
      <c r="AF330"/>
      <c r="AG330"/>
      <c r="AH330"/>
      <c r="AI330"/>
      <c r="AJ330"/>
      <c r="AK330"/>
      <c r="AL330"/>
      <c r="AM330" s="220"/>
      <c r="AN330" s="417"/>
      <c r="AP330" s="12">
        <v>263</v>
      </c>
      <c r="AQ330" s="69">
        <v>3.6632600000000002</v>
      </c>
      <c r="AR330" s="70">
        <v>8.2540010000000006</v>
      </c>
      <c r="AS330" s="432"/>
      <c r="AT330" s="574">
        <f t="shared" si="3"/>
        <v>4.7951000000001187E-2</v>
      </c>
      <c r="AU330" s="67"/>
      <c r="AV330" s="8"/>
      <c r="AW330" s="8"/>
      <c r="AX330" s="8"/>
      <c r="AY330" s="8"/>
      <c r="AZ330" s="8"/>
      <c r="BA330" s="8"/>
      <c r="BB330" s="8"/>
      <c r="BC330" s="8"/>
      <c r="BD330" s="8"/>
      <c r="BE330" s="8"/>
      <c r="BF330" s="8"/>
      <c r="BG330" s="8"/>
      <c r="BH330" s="8"/>
      <c r="BJ330" s="273"/>
      <c r="BK330" s="385"/>
      <c r="BM330" s="12">
        <v>263</v>
      </c>
      <c r="BN330" s="69">
        <v>4.0244859999999996</v>
      </c>
      <c r="BO330" s="70">
        <v>18.464009999999998</v>
      </c>
      <c r="CD330" s="273"/>
      <c r="CE330" s="385"/>
      <c r="CG330" s="12">
        <v>263</v>
      </c>
      <c r="CH330" s="69">
        <v>14.744809999999999</v>
      </c>
      <c r="CI330" s="70">
        <v>12.704190000000001</v>
      </c>
      <c r="CX330" s="273"/>
      <c r="CY330" s="385"/>
      <c r="CZ330" s="232"/>
      <c r="DA330" s="12">
        <v>263</v>
      </c>
      <c r="DB330" s="69">
        <v>2.2525659999999998</v>
      </c>
      <c r="DC330" s="70">
        <v>13.118</v>
      </c>
      <c r="DR330" s="273"/>
      <c r="DS330" s="385"/>
      <c r="DT330" s="232"/>
      <c r="DU330" s="12">
        <v>263</v>
      </c>
      <c r="DV330" s="69">
        <v>4.6970069999999993</v>
      </c>
      <c r="DW330" s="70">
        <v>10.069990000000001</v>
      </c>
      <c r="EL330" s="273"/>
      <c r="EM330" s="385"/>
      <c r="EN330" s="232"/>
      <c r="EO330" s="12">
        <v>263</v>
      </c>
      <c r="EP330" s="69">
        <v>3.6632600000000002</v>
      </c>
      <c r="EQ330" s="70">
        <v>8.2540010000000006</v>
      </c>
      <c r="FF330" s="273"/>
      <c r="FG330" s="385"/>
      <c r="FH330" s="232"/>
      <c r="FI330" s="12">
        <v>263</v>
      </c>
      <c r="FJ330" s="69">
        <v>3.2559119999999999</v>
      </c>
      <c r="FK330" s="70">
        <v>15.502039999999999</v>
      </c>
      <c r="FZ330" s="273"/>
      <c r="GA330" s="385"/>
      <c r="GB330" s="232"/>
      <c r="GC330" s="12">
        <v>263</v>
      </c>
      <c r="GD330" s="69">
        <v>8.9038709999999988</v>
      </c>
      <c r="GE330" s="70">
        <v>16.711880000000001</v>
      </c>
      <c r="GT330" s="273"/>
      <c r="GU330" s="385"/>
      <c r="GV330" s="232"/>
      <c r="GW330" s="12">
        <v>263</v>
      </c>
      <c r="GX330" s="69">
        <v>11.504899999999999</v>
      </c>
      <c r="GY330" s="70">
        <v>6.3988519999999998</v>
      </c>
      <c r="HN330" s="273"/>
      <c r="HO330" s="385"/>
      <c r="HP330" s="232"/>
      <c r="HQ330" s="12">
        <v>263</v>
      </c>
      <c r="HR330" s="69">
        <v>5.9402870000000005</v>
      </c>
      <c r="HS330" s="70">
        <v>7.7258199999999997</v>
      </c>
      <c r="IH330" s="273"/>
      <c r="II330" s="385"/>
      <c r="IJ330" s="232"/>
      <c r="IK330" s="12">
        <v>263</v>
      </c>
      <c r="IL330" s="69">
        <v>2.1480949999999996</v>
      </c>
      <c r="IM330" s="70">
        <v>10.72193</v>
      </c>
      <c r="JB330" s="273"/>
      <c r="JC330" s="385"/>
      <c r="JD330" s="232"/>
      <c r="JE330" s="12">
        <v>263</v>
      </c>
      <c r="JF330" s="69"/>
      <c r="JG330" s="70"/>
      <c r="JV330" s="273"/>
      <c r="JW330" s="385"/>
      <c r="JX330" s="232"/>
      <c r="JY330" s="12">
        <v>263</v>
      </c>
      <c r="JZ330" s="69"/>
      <c r="KA330" s="70"/>
      <c r="KP330" s="273"/>
      <c r="KQ330" s="385"/>
      <c r="KR330" s="232"/>
      <c r="KS330" s="12">
        <v>263</v>
      </c>
      <c r="KT330" s="69"/>
      <c r="KU330" s="70"/>
      <c r="LJ330" s="273"/>
      <c r="LK330" s="385"/>
      <c r="LL330" s="232"/>
      <c r="LM330" s="12">
        <v>263</v>
      </c>
      <c r="LN330" s="69"/>
      <c r="LO330" s="70"/>
      <c r="MD330" s="273"/>
    </row>
    <row r="331" spans="2:342" ht="12.75" customHeight="1" x14ac:dyDescent="0.2">
      <c r="B331" s="12">
        <v>264</v>
      </c>
      <c r="C331" s="69"/>
      <c r="D331" s="70"/>
      <c r="E331" s="432"/>
      <c r="F331" s="72">
        <f t="shared" si="2"/>
        <v>0</v>
      </c>
      <c r="G331" s="67"/>
      <c r="H331" s="67"/>
      <c r="I331" s="67"/>
      <c r="J331" s="67"/>
      <c r="K331" s="67"/>
      <c r="L331" s="67"/>
      <c r="M331" s="67"/>
      <c r="N331" s="67"/>
      <c r="O331" s="67"/>
      <c r="P331" s="67"/>
      <c r="Q331" s="67"/>
      <c r="R331" s="67"/>
      <c r="S331" s="220"/>
      <c r="T331" s="385"/>
      <c r="U331" s="232"/>
      <c r="V331" s="12">
        <v>264</v>
      </c>
      <c r="W331" s="69"/>
      <c r="X331" s="70"/>
      <c r="Y331"/>
      <c r="Z331"/>
      <c r="AA331"/>
      <c r="AB331"/>
      <c r="AC331"/>
      <c r="AD331"/>
      <c r="AE331"/>
      <c r="AF331"/>
      <c r="AG331"/>
      <c r="AH331"/>
      <c r="AI331"/>
      <c r="AJ331"/>
      <c r="AK331"/>
      <c r="AL331"/>
      <c r="AM331" s="220"/>
      <c r="AN331" s="417"/>
      <c r="AP331" s="12">
        <v>264</v>
      </c>
      <c r="AQ331" s="69">
        <v>3.7421950000000002</v>
      </c>
      <c r="AR331" s="70">
        <v>8.3019510000000007</v>
      </c>
      <c r="AS331" s="432"/>
      <c r="AT331" s="574">
        <f t="shared" si="3"/>
        <v>4.7950000000000159E-2</v>
      </c>
      <c r="AU331" s="67"/>
      <c r="AV331" s="8"/>
      <c r="AW331" s="8"/>
      <c r="AX331" s="8"/>
      <c r="AY331" s="8"/>
      <c r="AZ331" s="8"/>
      <c r="BA331" s="8"/>
      <c r="BB331" s="8"/>
      <c r="BC331" s="8"/>
      <c r="BD331" s="8"/>
      <c r="BE331" s="8"/>
      <c r="BF331" s="8"/>
      <c r="BG331" s="8"/>
      <c r="BH331" s="8"/>
      <c r="BJ331" s="273"/>
      <c r="BK331" s="385"/>
      <c r="BM331" s="12">
        <v>264</v>
      </c>
      <c r="BN331" s="69">
        <v>3.9832749999999999</v>
      </c>
      <c r="BO331" s="70">
        <v>19.047979999999999</v>
      </c>
      <c r="CD331" s="273"/>
      <c r="CE331" s="385"/>
      <c r="CG331" s="12">
        <v>264</v>
      </c>
      <c r="CH331" s="69">
        <v>14.59798</v>
      </c>
      <c r="CI331" s="70">
        <v>12.736179999999999</v>
      </c>
      <c r="CX331" s="273"/>
      <c r="CY331" s="385"/>
      <c r="CZ331" s="232"/>
      <c r="DA331" s="12">
        <v>264</v>
      </c>
      <c r="DB331" s="69">
        <v>2.3149649999999999</v>
      </c>
      <c r="DC331" s="70">
        <v>13.530010000000001</v>
      </c>
      <c r="DR331" s="273"/>
      <c r="DS331" s="385"/>
      <c r="DT331" s="232"/>
      <c r="DU331" s="12">
        <v>264</v>
      </c>
      <c r="DV331" s="69">
        <v>4.694903</v>
      </c>
      <c r="DW331" s="70">
        <v>10.14</v>
      </c>
      <c r="EL331" s="273"/>
      <c r="EM331" s="385"/>
      <c r="EN331" s="232"/>
      <c r="EO331" s="12">
        <v>264</v>
      </c>
      <c r="EP331" s="69">
        <v>3.7421950000000002</v>
      </c>
      <c r="EQ331" s="70">
        <v>8.3019510000000007</v>
      </c>
      <c r="FF331" s="273"/>
      <c r="FG331" s="385"/>
      <c r="FH331" s="232"/>
      <c r="FI331" s="12">
        <v>264</v>
      </c>
      <c r="FJ331" s="69">
        <v>3.3473670000000002</v>
      </c>
      <c r="FK331" s="70">
        <v>15.604100000000001</v>
      </c>
      <c r="FZ331" s="273"/>
      <c r="GA331" s="385"/>
      <c r="GB331" s="232"/>
      <c r="GC331" s="12">
        <v>264</v>
      </c>
      <c r="GD331" s="69">
        <v>8.8848780000000005</v>
      </c>
      <c r="GE331" s="70">
        <v>16.81203</v>
      </c>
      <c r="GT331" s="273"/>
      <c r="GU331" s="385"/>
      <c r="GV331" s="232"/>
      <c r="GW331" s="12">
        <v>264</v>
      </c>
      <c r="GX331" s="69">
        <v>8.1887550000000005</v>
      </c>
      <c r="GY331" s="70">
        <v>6.4093749999999998</v>
      </c>
      <c r="HN331" s="273"/>
      <c r="HO331" s="385"/>
      <c r="HP331" s="232"/>
      <c r="HQ331" s="12">
        <v>264</v>
      </c>
      <c r="HR331" s="69">
        <v>6.0190789999999996</v>
      </c>
      <c r="HS331" s="70">
        <v>7.8458180000000004</v>
      </c>
      <c r="IH331" s="273"/>
      <c r="II331" s="385"/>
      <c r="IJ331" s="232"/>
      <c r="IK331" s="12">
        <v>264</v>
      </c>
      <c r="IL331" s="69">
        <v>2.1596770000000003</v>
      </c>
      <c r="IM331" s="70">
        <v>10.77192</v>
      </c>
      <c r="JB331" s="273"/>
      <c r="JC331" s="385"/>
      <c r="JD331" s="232"/>
      <c r="JE331" s="12">
        <v>264</v>
      </c>
      <c r="JF331" s="69"/>
      <c r="JG331" s="70"/>
      <c r="JV331" s="273"/>
      <c r="JW331" s="385"/>
      <c r="JX331" s="232"/>
      <c r="JY331" s="12">
        <v>264</v>
      </c>
      <c r="JZ331" s="69"/>
      <c r="KA331" s="70"/>
      <c r="KP331" s="273"/>
      <c r="KQ331" s="385"/>
      <c r="KR331" s="232"/>
      <c r="KS331" s="12">
        <v>264</v>
      </c>
      <c r="KT331" s="69"/>
      <c r="KU331" s="70"/>
      <c r="LJ331" s="273"/>
      <c r="LK331" s="385"/>
      <c r="LL331" s="232"/>
      <c r="LM331" s="12">
        <v>264</v>
      </c>
      <c r="LN331" s="69"/>
      <c r="LO331" s="70"/>
      <c r="MD331" s="273"/>
    </row>
    <row r="332" spans="2:342" ht="12.75" customHeight="1" x14ac:dyDescent="0.2">
      <c r="B332" s="12">
        <v>265</v>
      </c>
      <c r="C332" s="69"/>
      <c r="D332" s="70"/>
      <c r="E332" s="432"/>
      <c r="F332" s="72">
        <f t="shared" si="2"/>
        <v>0</v>
      </c>
      <c r="G332" s="67"/>
      <c r="H332" s="67"/>
      <c r="I332" s="67"/>
      <c r="J332" s="67"/>
      <c r="K332" s="67"/>
      <c r="L332" s="67"/>
      <c r="M332" s="67"/>
      <c r="N332" s="67"/>
      <c r="O332" s="67"/>
      <c r="P332" s="67"/>
      <c r="Q332" s="67"/>
      <c r="R332" s="67"/>
      <c r="S332" s="220"/>
      <c r="T332" s="385"/>
      <c r="U332" s="232"/>
      <c r="V332" s="12">
        <v>265</v>
      </c>
      <c r="W332" s="69"/>
      <c r="X332" s="70"/>
      <c r="Y332"/>
      <c r="Z332"/>
      <c r="AA332"/>
      <c r="AB332"/>
      <c r="AC332"/>
      <c r="AD332"/>
      <c r="AE332"/>
      <c r="AF332"/>
      <c r="AG332"/>
      <c r="AH332"/>
      <c r="AI332"/>
      <c r="AJ332"/>
      <c r="AK332"/>
      <c r="AL332"/>
      <c r="AM332" s="220"/>
      <c r="AN332" s="417"/>
      <c r="AP332" s="12">
        <v>265</v>
      </c>
      <c r="AQ332" s="69">
        <v>3.8288200000000003</v>
      </c>
      <c r="AR332" s="70">
        <v>8.3619800000000009</v>
      </c>
      <c r="AS332" s="432"/>
      <c r="AT332" s="574">
        <f t="shared" si="3"/>
        <v>6.002900000000011E-2</v>
      </c>
      <c r="AU332" s="67"/>
      <c r="AV332" s="8"/>
      <c r="AW332" s="8"/>
      <c r="AX332" s="8"/>
      <c r="AY332" s="8"/>
      <c r="AZ332" s="8"/>
      <c r="BA332" s="8"/>
      <c r="BB332" s="8"/>
      <c r="BC332" s="8"/>
      <c r="BD332" s="8"/>
      <c r="BE332" s="8"/>
      <c r="BF332" s="8"/>
      <c r="BG332" s="8"/>
      <c r="BH332" s="8"/>
      <c r="BJ332" s="273"/>
      <c r="BK332" s="385"/>
      <c r="BM332" s="12">
        <v>265</v>
      </c>
      <c r="BN332" s="69">
        <v>3.9611480000000001</v>
      </c>
      <c r="BO332" s="70">
        <v>19.73</v>
      </c>
      <c r="CD332" s="273"/>
      <c r="CE332" s="385"/>
      <c r="CG332" s="12">
        <v>265</v>
      </c>
      <c r="CH332" s="69">
        <v>14.47551</v>
      </c>
      <c r="CI332" s="70">
        <v>12.77815</v>
      </c>
      <c r="CX332" s="273"/>
      <c r="CY332" s="385"/>
      <c r="CZ332" s="232"/>
      <c r="DA332" s="12">
        <v>265</v>
      </c>
      <c r="DB332" s="69"/>
      <c r="DC332" s="70"/>
      <c r="DR332" s="273"/>
      <c r="DS332" s="385"/>
      <c r="DT332" s="232"/>
      <c r="DU332" s="12">
        <v>265</v>
      </c>
      <c r="DV332" s="69">
        <v>4.6953900000000006</v>
      </c>
      <c r="DW332" s="70">
        <v>10.209949999999999</v>
      </c>
      <c r="EL332" s="273"/>
      <c r="EM332" s="385"/>
      <c r="EN332" s="232"/>
      <c r="EO332" s="12">
        <v>265</v>
      </c>
      <c r="EP332" s="69">
        <v>3.8288200000000003</v>
      </c>
      <c r="EQ332" s="70">
        <v>8.3619800000000009</v>
      </c>
      <c r="FF332" s="273"/>
      <c r="FG332" s="385"/>
      <c r="FH332" s="232"/>
      <c r="FI332" s="12">
        <v>265</v>
      </c>
      <c r="FJ332" s="69">
        <v>3.4404910000000002</v>
      </c>
      <c r="FK332" s="70">
        <v>15.709989999999999</v>
      </c>
      <c r="FZ332" s="273"/>
      <c r="GA332" s="385"/>
      <c r="GB332" s="232"/>
      <c r="GC332" s="12">
        <v>265</v>
      </c>
      <c r="GD332" s="69">
        <v>8.8708169999999988</v>
      </c>
      <c r="GE332" s="70">
        <v>16.911999999999999</v>
      </c>
      <c r="GT332" s="273"/>
      <c r="GU332" s="385"/>
      <c r="GV332" s="232"/>
      <c r="GW332" s="12">
        <v>265</v>
      </c>
      <c r="GX332" s="69">
        <v>5.6358770000000007</v>
      </c>
      <c r="GY332" s="70">
        <v>6.419778</v>
      </c>
      <c r="HN332" s="273"/>
      <c r="HO332" s="385"/>
      <c r="HP332" s="232"/>
      <c r="HQ332" s="12">
        <v>265</v>
      </c>
      <c r="HR332" s="69">
        <v>5.9594589999999998</v>
      </c>
      <c r="HS332" s="70">
        <v>8.2479619999999993</v>
      </c>
      <c r="IH332" s="273"/>
      <c r="II332" s="385"/>
      <c r="IJ332" s="232"/>
      <c r="IK332" s="12">
        <v>265</v>
      </c>
      <c r="IL332" s="69">
        <v>2.169286</v>
      </c>
      <c r="IM332" s="70">
        <v>10.821960000000001</v>
      </c>
      <c r="JB332" s="273"/>
      <c r="JC332" s="385"/>
      <c r="JD332" s="232"/>
      <c r="JE332" s="12">
        <v>265</v>
      </c>
      <c r="JF332" s="69"/>
      <c r="JG332" s="70"/>
      <c r="JV332" s="273"/>
      <c r="JW332" s="385"/>
      <c r="JX332" s="232"/>
      <c r="JY332" s="12">
        <v>265</v>
      </c>
      <c r="JZ332" s="69"/>
      <c r="KA332" s="70"/>
      <c r="KP332" s="273"/>
      <c r="KQ332" s="385"/>
      <c r="KR332" s="232"/>
      <c r="KS332" s="12">
        <v>265</v>
      </c>
      <c r="KT332" s="69"/>
      <c r="KU332" s="70"/>
      <c r="LJ332" s="273"/>
      <c r="LK332" s="385"/>
      <c r="LL332" s="232"/>
      <c r="LM332" s="12">
        <v>265</v>
      </c>
      <c r="LN332" s="69"/>
      <c r="LO332" s="70"/>
      <c r="MD332" s="273"/>
    </row>
    <row r="333" spans="2:342" ht="12.75" customHeight="1" x14ac:dyDescent="0.2">
      <c r="B333" s="12">
        <v>266</v>
      </c>
      <c r="C333" s="69"/>
      <c r="D333" s="70"/>
      <c r="E333" s="432"/>
      <c r="F333" s="72">
        <f t="shared" si="2"/>
        <v>0</v>
      </c>
      <c r="G333" s="67"/>
      <c r="H333" s="67"/>
      <c r="I333" s="67"/>
      <c r="J333" s="67"/>
      <c r="K333" s="67"/>
      <c r="L333" s="67"/>
      <c r="M333" s="67"/>
      <c r="N333" s="67"/>
      <c r="O333" s="67"/>
      <c r="P333" s="67"/>
      <c r="Q333" s="67"/>
      <c r="R333" s="67"/>
      <c r="S333" s="220"/>
      <c r="T333" s="385"/>
      <c r="U333" s="232"/>
      <c r="V333" s="12">
        <v>266</v>
      </c>
      <c r="W333" s="69"/>
      <c r="X333" s="70"/>
      <c r="Y333"/>
      <c r="Z333"/>
      <c r="AA333"/>
      <c r="AB333"/>
      <c r="AC333"/>
      <c r="AD333"/>
      <c r="AE333"/>
      <c r="AF333"/>
      <c r="AG333"/>
      <c r="AH333"/>
      <c r="AI333"/>
      <c r="AJ333"/>
      <c r="AK333"/>
      <c r="AL333"/>
      <c r="AM333" s="220"/>
      <c r="AN333" s="417"/>
      <c r="AP333" s="12">
        <v>266</v>
      </c>
      <c r="AQ333" s="69">
        <v>3.9127080000000003</v>
      </c>
      <c r="AR333" s="70">
        <v>8.4299009999999992</v>
      </c>
      <c r="AS333" s="432"/>
      <c r="AT333" s="574">
        <f t="shared" si="3"/>
        <v>6.7920999999998344E-2</v>
      </c>
      <c r="AU333" s="67"/>
      <c r="AV333" s="8"/>
      <c r="AW333" s="8"/>
      <c r="AX333" s="8"/>
      <c r="AY333" s="8"/>
      <c r="AZ333" s="8"/>
      <c r="BA333" s="8"/>
      <c r="BB333" s="8"/>
      <c r="BC333" s="8"/>
      <c r="BD333" s="8"/>
      <c r="BE333" s="8"/>
      <c r="BF333" s="8"/>
      <c r="BG333" s="8"/>
      <c r="BH333" s="8"/>
      <c r="BJ333" s="273"/>
      <c r="BK333" s="385"/>
      <c r="BM333" s="12">
        <v>266</v>
      </c>
      <c r="BN333" s="69">
        <v>3.9528319999999999</v>
      </c>
      <c r="BO333" s="70">
        <v>20.429950000000002</v>
      </c>
      <c r="CD333" s="273"/>
      <c r="CE333" s="385"/>
      <c r="CG333" s="12">
        <v>266</v>
      </c>
      <c r="CH333" s="69">
        <v>14.35868</v>
      </c>
      <c r="CI333" s="70">
        <v>12.83412</v>
      </c>
      <c r="CX333" s="273"/>
      <c r="CY333" s="385"/>
      <c r="CZ333" s="232"/>
      <c r="DA333" s="12">
        <v>266</v>
      </c>
      <c r="DB333" s="69"/>
      <c r="DC333" s="70"/>
      <c r="DR333" s="273"/>
      <c r="DS333" s="385"/>
      <c r="DT333" s="232"/>
      <c r="DU333" s="12">
        <v>266</v>
      </c>
      <c r="DV333" s="69">
        <v>4.694642</v>
      </c>
      <c r="DW333" s="70">
        <v>10.27997</v>
      </c>
      <c r="EL333" s="273"/>
      <c r="EM333" s="385"/>
      <c r="EN333" s="232"/>
      <c r="EO333" s="12">
        <v>266</v>
      </c>
      <c r="EP333" s="69">
        <v>3.9127080000000003</v>
      </c>
      <c r="EQ333" s="70">
        <v>8.4299009999999992</v>
      </c>
      <c r="FF333" s="273"/>
      <c r="FG333" s="385"/>
      <c r="FH333" s="232"/>
      <c r="FI333" s="12">
        <v>266</v>
      </c>
      <c r="FJ333" s="69">
        <v>3.5348609999999998</v>
      </c>
      <c r="FK333" s="70">
        <v>15.822039999999999</v>
      </c>
      <c r="FZ333" s="273"/>
      <c r="GA333" s="385"/>
      <c r="GB333" s="232"/>
      <c r="GC333" s="12">
        <v>266</v>
      </c>
      <c r="GD333" s="69">
        <v>8.860297000000001</v>
      </c>
      <c r="GE333" s="70">
        <v>17.012029999999999</v>
      </c>
      <c r="GT333" s="273"/>
      <c r="GU333" s="385"/>
      <c r="GV333" s="232"/>
      <c r="GW333" s="12">
        <v>266</v>
      </c>
      <c r="GX333" s="69">
        <v>4.0519959999999999</v>
      </c>
      <c r="GY333" s="70">
        <v>6.430002</v>
      </c>
      <c r="HN333" s="273"/>
      <c r="HO333" s="385"/>
      <c r="HP333" s="232"/>
      <c r="HQ333" s="12">
        <v>266</v>
      </c>
      <c r="HR333" s="69">
        <v>5.8830850000000003</v>
      </c>
      <c r="HS333" s="70">
        <v>8.4880169999999993</v>
      </c>
      <c r="IH333" s="273"/>
      <c r="II333" s="385"/>
      <c r="IJ333" s="232"/>
      <c r="IK333" s="12">
        <v>266</v>
      </c>
      <c r="IL333" s="69">
        <v>2.1753560000000003</v>
      </c>
      <c r="IM333" s="70">
        <v>10.87194</v>
      </c>
      <c r="JB333" s="273"/>
      <c r="JC333" s="385"/>
      <c r="JD333" s="232"/>
      <c r="JE333" s="12">
        <v>266</v>
      </c>
      <c r="JF333" s="69"/>
      <c r="JG333" s="70"/>
      <c r="JV333" s="273"/>
      <c r="JW333" s="385"/>
      <c r="JX333" s="232"/>
      <c r="JY333" s="12">
        <v>266</v>
      </c>
      <c r="JZ333" s="69"/>
      <c r="KA333" s="70"/>
      <c r="KP333" s="273"/>
      <c r="KQ333" s="385"/>
      <c r="KR333" s="232"/>
      <c r="KS333" s="12">
        <v>266</v>
      </c>
      <c r="KT333" s="69"/>
      <c r="KU333" s="70"/>
      <c r="LJ333" s="273"/>
      <c r="LK333" s="385"/>
      <c r="LL333" s="232"/>
      <c r="LM333" s="12">
        <v>266</v>
      </c>
      <c r="LN333" s="69"/>
      <c r="LO333" s="70"/>
      <c r="MD333" s="273"/>
    </row>
    <row r="334" spans="2:342" ht="12.75" customHeight="1" x14ac:dyDescent="0.2">
      <c r="B334" s="12">
        <v>267</v>
      </c>
      <c r="C334" s="69"/>
      <c r="D334" s="70"/>
      <c r="E334" s="432"/>
      <c r="F334" s="72">
        <f t="shared" si="2"/>
        <v>0</v>
      </c>
      <c r="G334" s="67"/>
      <c r="H334" s="67"/>
      <c r="I334" s="67"/>
      <c r="J334" s="67"/>
      <c r="K334" s="67"/>
      <c r="L334" s="67"/>
      <c r="M334" s="67"/>
      <c r="N334" s="67"/>
      <c r="O334" s="67"/>
      <c r="P334" s="67"/>
      <c r="Q334" s="67"/>
      <c r="R334" s="67"/>
      <c r="S334" s="220"/>
      <c r="T334" s="385"/>
      <c r="U334" s="232"/>
      <c r="V334" s="12">
        <v>267</v>
      </c>
      <c r="W334" s="69"/>
      <c r="X334" s="70"/>
      <c r="Y334"/>
      <c r="Z334"/>
      <c r="AA334"/>
      <c r="AB334"/>
      <c r="AC334"/>
      <c r="AD334"/>
      <c r="AE334"/>
      <c r="AF334"/>
      <c r="AG334"/>
      <c r="AH334"/>
      <c r="AI334"/>
      <c r="AJ334"/>
      <c r="AK334"/>
      <c r="AL334"/>
      <c r="AM334" s="220"/>
      <c r="AN334" s="417"/>
      <c r="AP334" s="12">
        <v>267</v>
      </c>
      <c r="AQ334" s="69">
        <v>3.9929079999999999</v>
      </c>
      <c r="AR334" s="70">
        <v>8.5119319999999998</v>
      </c>
      <c r="AS334" s="432"/>
      <c r="AT334" s="574">
        <f t="shared" si="3"/>
        <v>8.2031000000000631E-2</v>
      </c>
      <c r="AU334" s="67"/>
      <c r="AV334" s="8"/>
      <c r="AW334" s="8"/>
      <c r="AX334" s="8"/>
      <c r="AY334" s="8"/>
      <c r="AZ334" s="8"/>
      <c r="BA334" s="8"/>
      <c r="BB334" s="8"/>
      <c r="BC334" s="8"/>
      <c r="BD334" s="8"/>
      <c r="BE334" s="8"/>
      <c r="BF334" s="8"/>
      <c r="BG334" s="8"/>
      <c r="BH334" s="8"/>
      <c r="BJ334" s="273"/>
      <c r="BK334" s="385"/>
      <c r="BM334" s="12">
        <v>267</v>
      </c>
      <c r="BN334" s="69">
        <v>3.9806709999999996</v>
      </c>
      <c r="BO334" s="70">
        <v>21.130089999999999</v>
      </c>
      <c r="CD334" s="273"/>
      <c r="CE334" s="385"/>
      <c r="CG334" s="12">
        <v>267</v>
      </c>
      <c r="CH334" s="69">
        <v>14.247209999999999</v>
      </c>
      <c r="CI334" s="70">
        <v>12.88613</v>
      </c>
      <c r="CX334" s="273"/>
      <c r="CY334" s="385"/>
      <c r="CZ334" s="232"/>
      <c r="DA334" s="12">
        <v>267</v>
      </c>
      <c r="DB334" s="69"/>
      <c r="DC334" s="70"/>
      <c r="DR334" s="273"/>
      <c r="DS334" s="385"/>
      <c r="DT334" s="232"/>
      <c r="DU334" s="12">
        <v>267</v>
      </c>
      <c r="DV334" s="69">
        <v>4.6948630000000007</v>
      </c>
      <c r="DW334" s="70">
        <v>10.34998</v>
      </c>
      <c r="EL334" s="273"/>
      <c r="EM334" s="385"/>
      <c r="EN334" s="232"/>
      <c r="EO334" s="12">
        <v>267</v>
      </c>
      <c r="EP334" s="69">
        <v>3.9929079999999999</v>
      </c>
      <c r="EQ334" s="70">
        <v>8.5119319999999998</v>
      </c>
      <c r="FF334" s="273"/>
      <c r="FG334" s="385"/>
      <c r="FH334" s="232"/>
      <c r="FI334" s="12">
        <v>267</v>
      </c>
      <c r="FJ334" s="69">
        <v>3.6266039999999999</v>
      </c>
      <c r="FK334" s="70">
        <v>15.938029999999999</v>
      </c>
      <c r="FZ334" s="273"/>
      <c r="GA334" s="385"/>
      <c r="GB334" s="232"/>
      <c r="GC334" s="12">
        <v>267</v>
      </c>
      <c r="GD334" s="69">
        <v>8.8506180000000008</v>
      </c>
      <c r="GE334" s="70">
        <v>17.111989999999999</v>
      </c>
      <c r="GT334" s="273"/>
      <c r="GU334" s="385"/>
      <c r="GV334" s="232"/>
      <c r="GW334" s="12">
        <v>267</v>
      </c>
      <c r="GX334" s="69">
        <v>3.2754720000000002</v>
      </c>
      <c r="GY334" s="70">
        <v>6.4402860000000004</v>
      </c>
      <c r="HN334" s="273"/>
      <c r="HO334" s="385"/>
      <c r="HP334" s="232"/>
      <c r="HQ334" s="12">
        <v>267</v>
      </c>
      <c r="HR334" s="69">
        <v>5.8050600000000001</v>
      </c>
      <c r="HS334" s="70">
        <v>8.6919590000000007</v>
      </c>
      <c r="IH334" s="273"/>
      <c r="II334" s="385"/>
      <c r="IJ334" s="232"/>
      <c r="IK334" s="12">
        <v>267</v>
      </c>
      <c r="IL334" s="69">
        <v>2.1806619999999999</v>
      </c>
      <c r="IM334" s="70">
        <v>10.92193</v>
      </c>
      <c r="JB334" s="273"/>
      <c r="JC334" s="385"/>
      <c r="JD334" s="232"/>
      <c r="JE334" s="12">
        <v>267</v>
      </c>
      <c r="JF334" s="69"/>
      <c r="JG334" s="70"/>
      <c r="JV334" s="273"/>
      <c r="JW334" s="385"/>
      <c r="JX334" s="232"/>
      <c r="JY334" s="12">
        <v>267</v>
      </c>
      <c r="JZ334" s="69"/>
      <c r="KA334" s="70"/>
      <c r="KP334" s="273"/>
      <c r="KQ334" s="385"/>
      <c r="KR334" s="232"/>
      <c r="KS334" s="12">
        <v>267</v>
      </c>
      <c r="KT334" s="69"/>
      <c r="KU334" s="70"/>
      <c r="LJ334" s="273"/>
      <c r="LK334" s="385"/>
      <c r="LL334" s="232"/>
      <c r="LM334" s="12">
        <v>267</v>
      </c>
      <c r="LN334" s="69"/>
      <c r="LO334" s="70"/>
      <c r="MD334" s="273"/>
    </row>
    <row r="335" spans="2:342" ht="12.75" customHeight="1" x14ac:dyDescent="0.2">
      <c r="B335" s="12">
        <v>268</v>
      </c>
      <c r="C335" s="69"/>
      <c r="D335" s="70"/>
      <c r="E335" s="432"/>
      <c r="F335" s="72">
        <f t="shared" si="2"/>
        <v>0</v>
      </c>
      <c r="G335" s="67"/>
      <c r="H335" s="67"/>
      <c r="I335" s="67"/>
      <c r="J335" s="67"/>
      <c r="K335" s="67"/>
      <c r="L335" s="67"/>
      <c r="M335" s="67"/>
      <c r="N335" s="67"/>
      <c r="O335" s="67"/>
      <c r="P335" s="67"/>
      <c r="Q335" s="67"/>
      <c r="R335" s="67"/>
      <c r="S335" s="220"/>
      <c r="T335" s="385"/>
      <c r="U335" s="232"/>
      <c r="V335" s="12">
        <v>268</v>
      </c>
      <c r="W335" s="69"/>
      <c r="X335" s="70"/>
      <c r="Y335"/>
      <c r="Z335"/>
      <c r="AA335"/>
      <c r="AB335"/>
      <c r="AC335"/>
      <c r="AD335"/>
      <c r="AE335"/>
      <c r="AF335"/>
      <c r="AG335"/>
      <c r="AH335"/>
      <c r="AI335"/>
      <c r="AJ335"/>
      <c r="AK335"/>
      <c r="AL335"/>
      <c r="AM335" s="220"/>
      <c r="AN335" s="417"/>
      <c r="AP335" s="12">
        <v>268</v>
      </c>
      <c r="AQ335" s="69">
        <v>4.0706680000000004</v>
      </c>
      <c r="AR335" s="70">
        <v>8.6279240000000001</v>
      </c>
      <c r="AS335" s="432"/>
      <c r="AT335" s="574">
        <f t="shared" si="3"/>
        <v>0.11599200000000032</v>
      </c>
      <c r="AU335" s="67"/>
      <c r="AV335" s="8"/>
      <c r="AW335" s="8"/>
      <c r="AX335" s="8"/>
      <c r="AY335" s="8"/>
      <c r="AZ335" s="8"/>
      <c r="BA335" s="8"/>
      <c r="BB335" s="8"/>
      <c r="BC335" s="8"/>
      <c r="BD335" s="8"/>
      <c r="BE335" s="8"/>
      <c r="BF335" s="8"/>
      <c r="BG335" s="8"/>
      <c r="BH335" s="8"/>
      <c r="BJ335" s="273"/>
      <c r="BK335" s="385"/>
      <c r="BM335" s="12">
        <v>268</v>
      </c>
      <c r="BN335" s="69">
        <v>4.0094779999999997</v>
      </c>
      <c r="BO335" s="70">
        <v>21.829920000000001</v>
      </c>
      <c r="CD335" s="273"/>
      <c r="CE335" s="385"/>
      <c r="CG335" s="12">
        <v>268</v>
      </c>
      <c r="CH335" s="69">
        <v>14.13119</v>
      </c>
      <c r="CI335" s="70">
        <v>12.944129999999999</v>
      </c>
      <c r="CX335" s="273"/>
      <c r="CY335" s="385"/>
      <c r="CZ335" s="232"/>
      <c r="DA335" s="12">
        <v>268</v>
      </c>
      <c r="DB335" s="69"/>
      <c r="DC335" s="70"/>
      <c r="DR335" s="273"/>
      <c r="DS335" s="385"/>
      <c r="DT335" s="232"/>
      <c r="DU335" s="12">
        <v>268</v>
      </c>
      <c r="DV335" s="69">
        <v>4.6887629999999998</v>
      </c>
      <c r="DW335" s="70">
        <v>10.419930000000001</v>
      </c>
      <c r="EL335" s="273"/>
      <c r="EM335" s="385"/>
      <c r="EN335" s="232"/>
      <c r="EO335" s="12">
        <v>268</v>
      </c>
      <c r="EP335" s="69">
        <v>4.0706680000000004</v>
      </c>
      <c r="EQ335" s="70">
        <v>8.6279240000000001</v>
      </c>
      <c r="FF335" s="273"/>
      <c r="FG335" s="385"/>
      <c r="FH335" s="232"/>
      <c r="FI335" s="12">
        <v>268</v>
      </c>
      <c r="FJ335" s="69">
        <v>3.7194240000000001</v>
      </c>
      <c r="FK335" s="70">
        <v>16.063949999999998</v>
      </c>
      <c r="FZ335" s="273"/>
      <c r="GA335" s="385"/>
      <c r="GB335" s="232"/>
      <c r="GC335" s="12">
        <v>268</v>
      </c>
      <c r="GD335" s="69">
        <v>8.8395409999999988</v>
      </c>
      <c r="GE335" s="70">
        <v>17.211960000000001</v>
      </c>
      <c r="GT335" s="273"/>
      <c r="GU335" s="385"/>
      <c r="GV335" s="232"/>
      <c r="GW335" s="12">
        <v>268</v>
      </c>
      <c r="GX335" s="69">
        <v>3.034354</v>
      </c>
      <c r="GY335" s="70">
        <v>6.4503899999999996</v>
      </c>
      <c r="HN335" s="273"/>
      <c r="HO335" s="385"/>
      <c r="HP335" s="232"/>
      <c r="HQ335" s="12">
        <v>268</v>
      </c>
      <c r="HR335" s="69">
        <v>5.7285279999999998</v>
      </c>
      <c r="HS335" s="70">
        <v>9.0058539999999994</v>
      </c>
      <c r="IH335" s="273"/>
      <c r="II335" s="385"/>
      <c r="IJ335" s="232"/>
      <c r="IK335" s="12">
        <v>268</v>
      </c>
      <c r="IL335" s="69">
        <v>2.1802489999999999</v>
      </c>
      <c r="IM335" s="70">
        <v>10.971970000000001</v>
      </c>
      <c r="JB335" s="273"/>
      <c r="JC335" s="385"/>
      <c r="JD335" s="232"/>
      <c r="JE335" s="12">
        <v>268</v>
      </c>
      <c r="JF335" s="69"/>
      <c r="JG335" s="70"/>
      <c r="JV335" s="273"/>
      <c r="JW335" s="385"/>
      <c r="JX335" s="232"/>
      <c r="JY335" s="12">
        <v>268</v>
      </c>
      <c r="JZ335" s="69"/>
      <c r="KA335" s="70"/>
      <c r="KP335" s="273"/>
      <c r="KQ335" s="385"/>
      <c r="KR335" s="232"/>
      <c r="KS335" s="12">
        <v>268</v>
      </c>
      <c r="KT335" s="69"/>
      <c r="KU335" s="70"/>
      <c r="LJ335" s="273"/>
      <c r="LK335" s="385"/>
      <c r="LL335" s="232"/>
      <c r="LM335" s="12">
        <v>268</v>
      </c>
      <c r="LN335" s="69"/>
      <c r="LO335" s="70"/>
      <c r="MD335" s="273"/>
    </row>
    <row r="336" spans="2:342" ht="12.75" customHeight="1" x14ac:dyDescent="0.2">
      <c r="B336" s="12">
        <v>269</v>
      </c>
      <c r="C336" s="69"/>
      <c r="D336" s="70"/>
      <c r="E336" s="432"/>
      <c r="F336" s="72">
        <f t="shared" si="2"/>
        <v>0</v>
      </c>
      <c r="G336" s="67"/>
      <c r="H336" s="67"/>
      <c r="I336" s="67"/>
      <c r="J336" s="67"/>
      <c r="K336" s="67"/>
      <c r="L336" s="67"/>
      <c r="M336" s="67"/>
      <c r="N336" s="67"/>
      <c r="O336" s="67"/>
      <c r="P336" s="67"/>
      <c r="Q336" s="67"/>
      <c r="R336" s="67"/>
      <c r="S336" s="220"/>
      <c r="T336" s="385"/>
      <c r="U336" s="232"/>
      <c r="V336" s="12">
        <v>269</v>
      </c>
      <c r="W336" s="69"/>
      <c r="X336" s="70"/>
      <c r="Y336"/>
      <c r="Z336"/>
      <c r="AA336"/>
      <c r="AB336"/>
      <c r="AC336"/>
      <c r="AD336"/>
      <c r="AE336"/>
      <c r="AF336"/>
      <c r="AG336"/>
      <c r="AH336"/>
      <c r="AI336"/>
      <c r="AJ336"/>
      <c r="AK336"/>
      <c r="AL336"/>
      <c r="AM336" s="220"/>
      <c r="AN336" s="417"/>
      <c r="AP336" s="12">
        <v>269</v>
      </c>
      <c r="AQ336" s="69">
        <v>4.1474530000000005</v>
      </c>
      <c r="AR336" s="70">
        <v>8.8160819999999998</v>
      </c>
      <c r="AS336" s="432"/>
      <c r="AT336" s="574">
        <f t="shared" si="3"/>
        <v>0.1881579999999996</v>
      </c>
      <c r="AU336" s="67"/>
      <c r="AV336" s="8"/>
      <c r="AW336" s="8"/>
      <c r="AX336" s="8"/>
      <c r="AY336" s="8"/>
      <c r="AZ336" s="8"/>
      <c r="BA336" s="8"/>
      <c r="BB336" s="8"/>
      <c r="BC336" s="8"/>
      <c r="BD336" s="8"/>
      <c r="BE336" s="8"/>
      <c r="BF336" s="8"/>
      <c r="BG336" s="8"/>
      <c r="BH336" s="8"/>
      <c r="BJ336" s="273"/>
      <c r="BK336" s="385"/>
      <c r="BM336" s="12">
        <v>269</v>
      </c>
      <c r="BN336" s="69">
        <v>4.0328409999999995</v>
      </c>
      <c r="BO336" s="70">
        <v>22.53</v>
      </c>
      <c r="CD336" s="273"/>
      <c r="CE336" s="385"/>
      <c r="CG336" s="12">
        <v>269</v>
      </c>
      <c r="CH336" s="69">
        <v>14.023520000000001</v>
      </c>
      <c r="CI336" s="70">
        <v>13.008100000000001</v>
      </c>
      <c r="CX336" s="273"/>
      <c r="CY336" s="385"/>
      <c r="CZ336" s="232"/>
      <c r="DA336" s="12">
        <v>269</v>
      </c>
      <c r="DB336" s="69"/>
      <c r="DC336" s="70"/>
      <c r="DR336" s="273"/>
      <c r="DS336" s="385"/>
      <c r="DT336" s="232"/>
      <c r="DU336" s="12">
        <v>269</v>
      </c>
      <c r="DV336" s="69">
        <v>4.6840310000000001</v>
      </c>
      <c r="DW336" s="70">
        <v>10.48995</v>
      </c>
      <c r="EL336" s="273"/>
      <c r="EM336" s="385"/>
      <c r="EN336" s="232"/>
      <c r="EO336" s="12">
        <v>269</v>
      </c>
      <c r="EP336" s="69">
        <v>4.1474530000000005</v>
      </c>
      <c r="EQ336" s="70">
        <v>8.8160819999999998</v>
      </c>
      <c r="FF336" s="273"/>
      <c r="FG336" s="385"/>
      <c r="FH336" s="232"/>
      <c r="FI336" s="12">
        <v>269</v>
      </c>
      <c r="FJ336" s="69">
        <v>3.812297</v>
      </c>
      <c r="FK336" s="70">
        <v>16.204029999999999</v>
      </c>
      <c r="FZ336" s="273"/>
      <c r="GA336" s="385"/>
      <c r="GB336" s="232"/>
      <c r="GC336" s="12">
        <v>269</v>
      </c>
      <c r="GD336" s="69">
        <v>8.8334159999999997</v>
      </c>
      <c r="GE336" s="70">
        <v>17.311990000000002</v>
      </c>
      <c r="GT336" s="273"/>
      <c r="GU336" s="385"/>
      <c r="GV336" s="232"/>
      <c r="GW336" s="12">
        <v>269</v>
      </c>
      <c r="GX336" s="69">
        <v>3.1704209999999997</v>
      </c>
      <c r="GY336" s="70">
        <v>6.4664140000000003</v>
      </c>
      <c r="HN336" s="273"/>
      <c r="HO336" s="385"/>
      <c r="HP336" s="232"/>
      <c r="HQ336" s="12">
        <v>269</v>
      </c>
      <c r="HR336" s="69">
        <v>5.6500079999999997</v>
      </c>
      <c r="HS336" s="70">
        <v>9.2259379999999993</v>
      </c>
      <c r="IH336" s="273"/>
      <c r="II336" s="385"/>
      <c r="IJ336" s="232"/>
      <c r="IK336" s="12">
        <v>269</v>
      </c>
      <c r="IL336" s="69">
        <v>2.1842220000000001</v>
      </c>
      <c r="IM336" s="70">
        <v>11.022019999999999</v>
      </c>
      <c r="JB336" s="273"/>
      <c r="JC336" s="385"/>
      <c r="JD336" s="232"/>
      <c r="JE336" s="12">
        <v>269</v>
      </c>
      <c r="JF336" s="69"/>
      <c r="JG336" s="70"/>
      <c r="JV336" s="273"/>
      <c r="JW336" s="385"/>
      <c r="JX336" s="232"/>
      <c r="JY336" s="12">
        <v>269</v>
      </c>
      <c r="JZ336" s="69"/>
      <c r="KA336" s="70"/>
      <c r="KP336" s="273"/>
      <c r="KQ336" s="385"/>
      <c r="KR336" s="232"/>
      <c r="KS336" s="12">
        <v>269</v>
      </c>
      <c r="KT336" s="69"/>
      <c r="KU336" s="70"/>
      <c r="LJ336" s="273"/>
      <c r="LK336" s="385"/>
      <c r="LL336" s="232"/>
      <c r="LM336" s="12">
        <v>269</v>
      </c>
      <c r="LN336" s="69"/>
      <c r="LO336" s="70"/>
      <c r="MD336" s="273"/>
    </row>
    <row r="337" spans="2:342" ht="12.75" customHeight="1" x14ac:dyDescent="0.2">
      <c r="B337" s="12">
        <v>270</v>
      </c>
      <c r="C337" s="69"/>
      <c r="D337" s="70"/>
      <c r="E337" s="432"/>
      <c r="F337" s="72">
        <f t="shared" si="2"/>
        <v>0</v>
      </c>
      <c r="G337" s="67"/>
      <c r="H337" s="67"/>
      <c r="I337" s="67"/>
      <c r="J337" s="67"/>
      <c r="K337" s="67"/>
      <c r="L337" s="67"/>
      <c r="M337" s="67"/>
      <c r="N337" s="67"/>
      <c r="O337" s="67"/>
      <c r="P337" s="67"/>
      <c r="Q337" s="67"/>
      <c r="R337" s="67"/>
      <c r="S337" s="220"/>
      <c r="T337" s="385"/>
      <c r="U337" s="232"/>
      <c r="V337" s="12">
        <v>270</v>
      </c>
      <c r="W337" s="69"/>
      <c r="X337" s="70"/>
      <c r="Y337"/>
      <c r="Z337"/>
      <c r="AA337"/>
      <c r="AB337"/>
      <c r="AC337"/>
      <c r="AD337"/>
      <c r="AE337"/>
      <c r="AF337"/>
      <c r="AG337"/>
      <c r="AH337"/>
      <c r="AI337"/>
      <c r="AJ337"/>
      <c r="AK337"/>
      <c r="AL337"/>
      <c r="AM337" s="220"/>
      <c r="AN337" s="417"/>
      <c r="AP337" s="12">
        <v>270</v>
      </c>
      <c r="AQ337" s="69">
        <v>4.2038890000000002</v>
      </c>
      <c r="AR337" s="70">
        <v>9.2979249999999993</v>
      </c>
      <c r="AS337" s="432"/>
      <c r="AT337" s="574">
        <f t="shared" si="3"/>
        <v>0.48184299999999958</v>
      </c>
      <c r="AU337" s="67"/>
      <c r="AV337" s="8"/>
      <c r="AW337" s="8"/>
      <c r="AX337" s="8"/>
      <c r="AY337" s="8"/>
      <c r="AZ337" s="8"/>
      <c r="BA337" s="8"/>
      <c r="BB337" s="8"/>
      <c r="BC337" s="8"/>
      <c r="BD337" s="8"/>
      <c r="BE337" s="8"/>
      <c r="BF337" s="8"/>
      <c r="BG337" s="8"/>
      <c r="BH337" s="8"/>
      <c r="BJ337" s="273"/>
      <c r="BK337" s="385"/>
      <c r="BM337" s="12">
        <v>270</v>
      </c>
      <c r="BN337" s="69">
        <v>4.0817480000000002</v>
      </c>
      <c r="BO337" s="70">
        <v>23.22194</v>
      </c>
      <c r="CD337" s="273"/>
      <c r="CE337" s="385"/>
      <c r="CG337" s="12">
        <v>270</v>
      </c>
      <c r="CH337" s="69">
        <v>13.902809999999999</v>
      </c>
      <c r="CI337" s="70">
        <v>13.07208</v>
      </c>
      <c r="CX337" s="273"/>
      <c r="CY337" s="385"/>
      <c r="CZ337" s="232"/>
      <c r="DA337" s="12">
        <v>270</v>
      </c>
      <c r="DB337" s="69"/>
      <c r="DC337" s="70"/>
      <c r="DR337" s="273"/>
      <c r="DS337" s="385"/>
      <c r="DT337" s="232"/>
      <c r="DU337" s="12">
        <v>270</v>
      </c>
      <c r="DV337" s="69">
        <v>4.6800490000000003</v>
      </c>
      <c r="DW337" s="70">
        <v>10.559839999999999</v>
      </c>
      <c r="EL337" s="273"/>
      <c r="EM337" s="385"/>
      <c r="EN337" s="232"/>
      <c r="EO337" s="12">
        <v>270</v>
      </c>
      <c r="EP337" s="69">
        <v>4.2038890000000002</v>
      </c>
      <c r="EQ337" s="70">
        <v>9.2979249999999993</v>
      </c>
      <c r="FF337" s="273"/>
      <c r="FG337" s="385"/>
      <c r="FH337" s="232"/>
      <c r="FI337" s="12">
        <v>270</v>
      </c>
      <c r="FJ337" s="69">
        <v>3.9047190000000001</v>
      </c>
      <c r="FK337" s="70">
        <v>16.36815</v>
      </c>
      <c r="FZ337" s="273"/>
      <c r="GA337" s="385"/>
      <c r="GB337" s="232"/>
      <c r="GC337" s="12">
        <v>270</v>
      </c>
      <c r="GD337" s="69">
        <v>8.8274740000000005</v>
      </c>
      <c r="GE337" s="70">
        <v>17.412019999999998</v>
      </c>
      <c r="GT337" s="273"/>
      <c r="GU337" s="385"/>
      <c r="GV337" s="232"/>
      <c r="GW337" s="12">
        <v>270</v>
      </c>
      <c r="GX337" s="69">
        <v>3.3445179999999999</v>
      </c>
      <c r="GY337" s="70">
        <v>6.4763390000000003</v>
      </c>
      <c r="HN337" s="273"/>
      <c r="HO337" s="385"/>
      <c r="HP337" s="232"/>
      <c r="HQ337" s="12">
        <v>270</v>
      </c>
      <c r="HR337" s="69"/>
      <c r="HS337" s="70"/>
      <c r="IH337" s="273"/>
      <c r="II337" s="385"/>
      <c r="IJ337" s="232"/>
      <c r="IK337" s="12">
        <v>270</v>
      </c>
      <c r="IL337" s="69">
        <v>2.1898390000000001</v>
      </c>
      <c r="IM337" s="70">
        <v>11.07206</v>
      </c>
      <c r="JB337" s="273"/>
      <c r="JC337" s="385"/>
      <c r="JD337" s="232"/>
      <c r="JE337" s="12">
        <v>270</v>
      </c>
      <c r="JF337" s="69"/>
      <c r="JG337" s="70"/>
      <c r="JV337" s="273"/>
      <c r="JW337" s="385"/>
      <c r="JX337" s="232"/>
      <c r="JY337" s="12">
        <v>270</v>
      </c>
      <c r="JZ337" s="69"/>
      <c r="KA337" s="70"/>
      <c r="KP337" s="273"/>
      <c r="KQ337" s="385"/>
      <c r="KR337" s="232"/>
      <c r="KS337" s="12">
        <v>270</v>
      </c>
      <c r="KT337" s="69"/>
      <c r="KU337" s="70"/>
      <c r="LJ337" s="273"/>
      <c r="LK337" s="385"/>
      <c r="LL337" s="232"/>
      <c r="LM337" s="12">
        <v>270</v>
      </c>
      <c r="LN337" s="69"/>
      <c r="LO337" s="70"/>
      <c r="MD337" s="273"/>
    </row>
    <row r="338" spans="2:342" ht="12.75" customHeight="1" x14ac:dyDescent="0.2">
      <c r="B338" s="12">
        <v>271</v>
      </c>
      <c r="C338" s="69"/>
      <c r="D338" s="70"/>
      <c r="E338" s="432"/>
      <c r="F338" s="72">
        <f t="shared" si="2"/>
        <v>0</v>
      </c>
      <c r="G338" s="67"/>
      <c r="H338" s="67"/>
      <c r="I338" s="67"/>
      <c r="J338" s="67"/>
      <c r="K338" s="67"/>
      <c r="L338" s="67"/>
      <c r="M338" s="67"/>
      <c r="N338" s="67"/>
      <c r="O338" s="67"/>
      <c r="P338" s="67"/>
      <c r="Q338" s="67"/>
      <c r="R338" s="67"/>
      <c r="S338" s="220"/>
      <c r="T338" s="385"/>
      <c r="U338" s="232"/>
      <c r="V338" s="12">
        <v>271</v>
      </c>
      <c r="W338" s="69"/>
      <c r="X338" s="70"/>
      <c r="Y338"/>
      <c r="Z338"/>
      <c r="AA338"/>
      <c r="AB338"/>
      <c r="AC338"/>
      <c r="AD338"/>
      <c r="AE338"/>
      <c r="AF338"/>
      <c r="AG338"/>
      <c r="AH338"/>
      <c r="AI338"/>
      <c r="AJ338"/>
      <c r="AK338"/>
      <c r="AL338"/>
      <c r="AM338" s="220"/>
      <c r="AN338" s="417"/>
      <c r="AP338" s="12">
        <v>271</v>
      </c>
      <c r="AQ338" s="69">
        <v>4.2447839999999992</v>
      </c>
      <c r="AR338" s="70">
        <v>9.8979119999999998</v>
      </c>
      <c r="AS338" s="432"/>
      <c r="AT338" s="574">
        <f t="shared" si="3"/>
        <v>0.59998700000000049</v>
      </c>
      <c r="AU338" s="67"/>
      <c r="AV338" s="8"/>
      <c r="AW338" s="8"/>
      <c r="AX338" s="8"/>
      <c r="AY338" s="8"/>
      <c r="AZ338" s="8"/>
      <c r="BA338" s="8"/>
      <c r="BB338" s="8"/>
      <c r="BC338" s="8"/>
      <c r="BD338" s="8"/>
      <c r="BE338" s="8"/>
      <c r="BF338" s="8"/>
      <c r="BG338" s="8"/>
      <c r="BH338" s="8"/>
      <c r="BJ338" s="273"/>
      <c r="BK338" s="385"/>
      <c r="BM338" s="12">
        <v>271</v>
      </c>
      <c r="BN338" s="69">
        <v>4.0983580000000002</v>
      </c>
      <c r="BO338" s="70">
        <v>23.922080000000001</v>
      </c>
      <c r="CD338" s="273"/>
      <c r="CE338" s="385"/>
      <c r="CG338" s="12">
        <v>271</v>
      </c>
      <c r="CH338" s="69">
        <v>13.78936</v>
      </c>
      <c r="CI338" s="70">
        <v>13.13808</v>
      </c>
      <c r="CX338" s="273"/>
      <c r="CY338" s="385"/>
      <c r="CZ338" s="232"/>
      <c r="DA338" s="12">
        <v>271</v>
      </c>
      <c r="DB338" s="69"/>
      <c r="DC338" s="70"/>
      <c r="DR338" s="273"/>
      <c r="DS338" s="385"/>
      <c r="DT338" s="232"/>
      <c r="DU338" s="12">
        <v>271</v>
      </c>
      <c r="DV338" s="69">
        <v>4.6787470000000004</v>
      </c>
      <c r="DW338" s="70">
        <v>10.62998</v>
      </c>
      <c r="EL338" s="273"/>
      <c r="EM338" s="385"/>
      <c r="EN338" s="232"/>
      <c r="EO338" s="12">
        <v>271</v>
      </c>
      <c r="EP338" s="69">
        <v>4.2447839999999992</v>
      </c>
      <c r="EQ338" s="70">
        <v>9.8979119999999998</v>
      </c>
      <c r="FF338" s="273"/>
      <c r="FG338" s="385"/>
      <c r="FH338" s="232"/>
      <c r="FI338" s="12">
        <v>271</v>
      </c>
      <c r="FJ338" s="69">
        <v>3.9952649999999998</v>
      </c>
      <c r="FK338" s="70">
        <v>16.571919999999999</v>
      </c>
      <c r="FZ338" s="273"/>
      <c r="GA338" s="385"/>
      <c r="GB338" s="232"/>
      <c r="GC338" s="12">
        <v>271</v>
      </c>
      <c r="GD338" s="69">
        <v>8.8203410000000009</v>
      </c>
      <c r="GE338" s="70">
        <v>17.511990000000001</v>
      </c>
      <c r="GT338" s="273"/>
      <c r="GU338" s="385"/>
      <c r="GV338" s="232"/>
      <c r="GW338" s="12">
        <v>271</v>
      </c>
      <c r="GX338" s="69">
        <v>3.4982820000000001</v>
      </c>
      <c r="GY338" s="70">
        <v>6.4863239999999998</v>
      </c>
      <c r="HN338" s="273"/>
      <c r="HO338" s="385"/>
      <c r="HP338" s="232"/>
      <c r="HQ338" s="12">
        <v>271</v>
      </c>
      <c r="HR338" s="69"/>
      <c r="HS338" s="70"/>
      <c r="IH338" s="273"/>
      <c r="II338" s="385"/>
      <c r="IJ338" s="232"/>
      <c r="IK338" s="12">
        <v>271</v>
      </c>
      <c r="IL338" s="69">
        <v>2.1931590000000001</v>
      </c>
      <c r="IM338" s="70">
        <v>11.12204</v>
      </c>
      <c r="JB338" s="273"/>
      <c r="JC338" s="385"/>
      <c r="JD338" s="232"/>
      <c r="JE338" s="12">
        <v>271</v>
      </c>
      <c r="JF338" s="69"/>
      <c r="JG338" s="70"/>
      <c r="JV338" s="273"/>
      <c r="JW338" s="385"/>
      <c r="JX338" s="232"/>
      <c r="JY338" s="12">
        <v>271</v>
      </c>
      <c r="JZ338" s="69"/>
      <c r="KA338" s="70"/>
      <c r="KP338" s="273"/>
      <c r="KQ338" s="385"/>
      <c r="KR338" s="232"/>
      <c r="KS338" s="12">
        <v>271</v>
      </c>
      <c r="KT338" s="69"/>
      <c r="KU338" s="70"/>
      <c r="LJ338" s="273"/>
      <c r="LK338" s="385"/>
      <c r="LL338" s="232"/>
      <c r="LM338" s="12">
        <v>271</v>
      </c>
      <c r="LN338" s="69"/>
      <c r="LO338" s="70"/>
      <c r="MD338" s="273"/>
    </row>
    <row r="339" spans="2:342" ht="12.75" customHeight="1" x14ac:dyDescent="0.2">
      <c r="B339" s="12">
        <v>272</v>
      </c>
      <c r="C339" s="69"/>
      <c r="D339" s="70"/>
      <c r="E339" s="432"/>
      <c r="F339" s="72">
        <f t="shared" si="2"/>
        <v>0</v>
      </c>
      <c r="G339" s="67"/>
      <c r="H339" s="67"/>
      <c r="I339" s="67"/>
      <c r="J339" s="67"/>
      <c r="K339" s="67"/>
      <c r="L339" s="67"/>
      <c r="M339" s="67"/>
      <c r="N339" s="67"/>
      <c r="O339" s="67"/>
      <c r="P339" s="67"/>
      <c r="Q339" s="67"/>
      <c r="R339" s="67"/>
      <c r="S339" s="220"/>
      <c r="T339" s="385"/>
      <c r="U339" s="232"/>
      <c r="V339" s="12">
        <v>272</v>
      </c>
      <c r="W339" s="69"/>
      <c r="X339" s="70"/>
      <c r="Y339"/>
      <c r="Z339"/>
      <c r="AA339"/>
      <c r="AB339"/>
      <c r="AC339"/>
      <c r="AD339"/>
      <c r="AE339"/>
      <c r="AF339"/>
      <c r="AG339"/>
      <c r="AH339"/>
      <c r="AI339"/>
      <c r="AJ339"/>
      <c r="AK339"/>
      <c r="AL339"/>
      <c r="AM339" s="220"/>
      <c r="AN339" s="417"/>
      <c r="AP339" s="12">
        <v>272</v>
      </c>
      <c r="AQ339" s="69">
        <v>4.2678540000000007</v>
      </c>
      <c r="AR339" s="70">
        <v>10.49784</v>
      </c>
      <c r="AS339" s="432"/>
      <c r="AT339" s="574">
        <f t="shared" si="3"/>
        <v>0.59992800000000024</v>
      </c>
      <c r="AU339" s="67"/>
      <c r="AV339" s="8"/>
      <c r="AW339" s="8"/>
      <c r="AX339" s="8"/>
      <c r="AY339" s="8"/>
      <c r="AZ339" s="8"/>
      <c r="BA339" s="8"/>
      <c r="BB339" s="8"/>
      <c r="BC339" s="8"/>
      <c r="BD339" s="8"/>
      <c r="BE339" s="8"/>
      <c r="BF339" s="8"/>
      <c r="BG339" s="8"/>
      <c r="BH339" s="8"/>
      <c r="BJ339" s="273"/>
      <c r="BK339" s="385"/>
      <c r="BM339" s="12">
        <v>272</v>
      </c>
      <c r="BN339" s="69">
        <v>4.1392179999999996</v>
      </c>
      <c r="BO339" s="70">
        <v>24.622029999999999</v>
      </c>
      <c r="CD339" s="273"/>
      <c r="CE339" s="385"/>
      <c r="CG339" s="12">
        <v>272</v>
      </c>
      <c r="CH339" s="69">
        <v>13.681709999999999</v>
      </c>
      <c r="CI339" s="70">
        <v>13.232010000000001</v>
      </c>
      <c r="CX339" s="273"/>
      <c r="CY339" s="385"/>
      <c r="CZ339" s="232"/>
      <c r="DA339" s="12">
        <v>272</v>
      </c>
      <c r="DB339" s="69"/>
      <c r="DC339" s="70"/>
      <c r="DR339" s="273"/>
      <c r="DS339" s="385"/>
      <c r="DT339" s="232"/>
      <c r="DU339" s="12">
        <v>272</v>
      </c>
      <c r="DV339" s="69">
        <v>4.6788940000000006</v>
      </c>
      <c r="DW339" s="70">
        <v>10.69999</v>
      </c>
      <c r="EL339" s="273"/>
      <c r="EM339" s="385"/>
      <c r="EN339" s="232"/>
      <c r="EO339" s="12">
        <v>272</v>
      </c>
      <c r="EP339" s="69">
        <v>4.2678540000000007</v>
      </c>
      <c r="EQ339" s="70">
        <v>10.49784</v>
      </c>
      <c r="FF339" s="273"/>
      <c r="FG339" s="385"/>
      <c r="FH339" s="232"/>
      <c r="FI339" s="12">
        <v>272</v>
      </c>
      <c r="FJ339" s="69">
        <v>4.0844680000000002</v>
      </c>
      <c r="FK339" s="70">
        <v>16.882159999999999</v>
      </c>
      <c r="FZ339" s="273"/>
      <c r="GA339" s="385"/>
      <c r="GB339" s="232"/>
      <c r="GC339" s="12">
        <v>272</v>
      </c>
      <c r="GD339" s="69">
        <v>8.8147549999999999</v>
      </c>
      <c r="GE339" s="70">
        <v>17.61195</v>
      </c>
      <c r="GT339" s="273"/>
      <c r="GU339" s="385"/>
      <c r="GV339" s="232"/>
      <c r="GW339" s="12">
        <v>272</v>
      </c>
      <c r="GX339" s="69">
        <v>3.6097440000000001</v>
      </c>
      <c r="GY339" s="70">
        <v>6.4962489999999997</v>
      </c>
      <c r="HN339" s="273"/>
      <c r="HO339" s="385"/>
      <c r="HP339" s="232"/>
      <c r="HQ339" s="12">
        <v>272</v>
      </c>
      <c r="HR339" s="69"/>
      <c r="HS339" s="70"/>
      <c r="IH339" s="273"/>
      <c r="II339" s="385"/>
      <c r="IJ339" s="232"/>
      <c r="IK339" s="12">
        <v>272</v>
      </c>
      <c r="IL339" s="69">
        <v>2.1968809999999999</v>
      </c>
      <c r="IM339" s="70">
        <v>11.17197</v>
      </c>
      <c r="JB339" s="273"/>
      <c r="JC339" s="385"/>
      <c r="JD339" s="232"/>
      <c r="JE339" s="12">
        <v>272</v>
      </c>
      <c r="JF339" s="69"/>
      <c r="JG339" s="70"/>
      <c r="JV339" s="273"/>
      <c r="JW339" s="385"/>
      <c r="JX339" s="232"/>
      <c r="JY339" s="12">
        <v>272</v>
      </c>
      <c r="JZ339" s="69"/>
      <c r="KA339" s="70"/>
      <c r="KP339" s="273"/>
      <c r="KQ339" s="385"/>
      <c r="KR339" s="232"/>
      <c r="KS339" s="12">
        <v>272</v>
      </c>
      <c r="KT339" s="69"/>
      <c r="KU339" s="70"/>
      <c r="LJ339" s="273"/>
      <c r="LK339" s="385"/>
      <c r="LL339" s="232"/>
      <c r="LM339" s="12">
        <v>272</v>
      </c>
      <c r="LN339" s="69"/>
      <c r="LO339" s="70"/>
      <c r="MD339" s="273"/>
    </row>
    <row r="340" spans="2:342" ht="12.75" customHeight="1" x14ac:dyDescent="0.2">
      <c r="B340" s="12">
        <v>273</v>
      </c>
      <c r="C340" s="69"/>
      <c r="D340" s="70"/>
      <c r="E340" s="432"/>
      <c r="F340" s="72">
        <f t="shared" si="2"/>
        <v>0</v>
      </c>
      <c r="G340" s="67"/>
      <c r="H340" s="67"/>
      <c r="I340" s="67"/>
      <c r="J340" s="67"/>
      <c r="K340" s="67"/>
      <c r="L340" s="67"/>
      <c r="M340" s="67"/>
      <c r="N340" s="67"/>
      <c r="O340" s="67"/>
      <c r="P340" s="67"/>
      <c r="Q340" s="67"/>
      <c r="R340" s="67"/>
      <c r="S340" s="220"/>
      <c r="T340" s="385"/>
      <c r="U340" s="232"/>
      <c r="V340" s="12">
        <v>273</v>
      </c>
      <c r="W340" s="69"/>
      <c r="X340" s="70"/>
      <c r="Y340"/>
      <c r="Z340"/>
      <c r="AA340"/>
      <c r="AB340"/>
      <c r="AC340"/>
      <c r="AD340"/>
      <c r="AE340"/>
      <c r="AF340"/>
      <c r="AG340"/>
      <c r="AH340"/>
      <c r="AI340"/>
      <c r="AJ340"/>
      <c r="AK340"/>
      <c r="AL340"/>
      <c r="AM340" s="220"/>
      <c r="AN340" s="417"/>
      <c r="AP340" s="12">
        <v>273</v>
      </c>
      <c r="AQ340" s="69">
        <v>4.2337299999999995</v>
      </c>
      <c r="AR340" s="70">
        <v>11.059979999999999</v>
      </c>
      <c r="AS340" s="432"/>
      <c r="AT340" s="574">
        <f t="shared" si="3"/>
        <v>0.56213999999999942</v>
      </c>
      <c r="AU340" s="67"/>
      <c r="AV340" s="8"/>
      <c r="AW340" s="8"/>
      <c r="AX340" s="8"/>
      <c r="AY340" s="8"/>
      <c r="AZ340" s="8"/>
      <c r="BA340" s="8"/>
      <c r="BB340" s="8"/>
      <c r="BC340" s="8"/>
      <c r="BD340" s="8"/>
      <c r="BE340" s="8"/>
      <c r="BF340" s="8"/>
      <c r="BG340" s="8"/>
      <c r="BH340" s="8"/>
      <c r="BJ340" s="273"/>
      <c r="BK340" s="385"/>
      <c r="BM340" s="12">
        <v>273</v>
      </c>
      <c r="BN340" s="69">
        <v>4.1835529999999999</v>
      </c>
      <c r="BO340" s="70">
        <v>25.32199</v>
      </c>
      <c r="CD340" s="273"/>
      <c r="CE340" s="385"/>
      <c r="CG340" s="12">
        <v>273</v>
      </c>
      <c r="CH340" s="69">
        <v>13.57375</v>
      </c>
      <c r="CI340" s="70">
        <v>13.359959999999999</v>
      </c>
      <c r="CX340" s="273"/>
      <c r="CY340" s="385"/>
      <c r="CZ340" s="232"/>
      <c r="DA340" s="12">
        <v>273</v>
      </c>
      <c r="DB340" s="69"/>
      <c r="DC340" s="70"/>
      <c r="DR340" s="273"/>
      <c r="DS340" s="385"/>
      <c r="DT340" s="232"/>
      <c r="DU340" s="12">
        <v>273</v>
      </c>
      <c r="DV340" s="69">
        <v>4.6714669999999998</v>
      </c>
      <c r="DW340" s="70">
        <v>10.77</v>
      </c>
      <c r="EL340" s="273"/>
      <c r="EM340" s="385"/>
      <c r="EN340" s="232"/>
      <c r="EO340" s="12">
        <v>273</v>
      </c>
      <c r="EP340" s="69">
        <v>4.2337299999999995</v>
      </c>
      <c r="EQ340" s="70">
        <v>11.059979999999999</v>
      </c>
      <c r="FF340" s="273"/>
      <c r="FG340" s="385"/>
      <c r="FH340" s="232"/>
      <c r="FI340" s="12">
        <v>273</v>
      </c>
      <c r="FJ340" s="69"/>
      <c r="FK340" s="70"/>
      <c r="FZ340" s="273"/>
      <c r="GA340" s="385"/>
      <c r="GB340" s="232"/>
      <c r="GC340" s="12">
        <v>273</v>
      </c>
      <c r="GD340" s="69">
        <v>8.8061240000000005</v>
      </c>
      <c r="GE340" s="70">
        <v>17.711980000000001</v>
      </c>
      <c r="GT340" s="273"/>
      <c r="GU340" s="385"/>
      <c r="GV340" s="232"/>
      <c r="GW340" s="12">
        <v>273</v>
      </c>
      <c r="GX340" s="69">
        <v>3.6919529999999998</v>
      </c>
      <c r="GY340" s="70">
        <v>6.5081470000000001</v>
      </c>
      <c r="HN340" s="273"/>
      <c r="HO340" s="385"/>
      <c r="HP340" s="232"/>
      <c r="HQ340" s="12">
        <v>273</v>
      </c>
      <c r="HR340" s="69"/>
      <c r="HS340" s="70"/>
      <c r="IH340" s="273"/>
      <c r="II340" s="385"/>
      <c r="IJ340" s="232"/>
      <c r="IK340" s="12">
        <v>273</v>
      </c>
      <c r="IL340" s="69">
        <v>2.2038789999999997</v>
      </c>
      <c r="IM340" s="70">
        <v>11.22195</v>
      </c>
      <c r="JB340" s="273"/>
      <c r="JC340" s="385"/>
      <c r="JD340" s="232"/>
      <c r="JE340" s="12">
        <v>273</v>
      </c>
      <c r="JF340" s="69"/>
      <c r="JG340" s="70"/>
      <c r="JV340" s="273"/>
      <c r="JW340" s="385"/>
      <c r="JX340" s="232"/>
      <c r="JY340" s="12">
        <v>273</v>
      </c>
      <c r="JZ340" s="69"/>
      <c r="KA340" s="70"/>
      <c r="KP340" s="273"/>
      <c r="KQ340" s="385"/>
      <c r="KR340" s="232"/>
      <c r="KS340" s="12">
        <v>273</v>
      </c>
      <c r="KT340" s="69"/>
      <c r="KU340" s="70"/>
      <c r="LJ340" s="273"/>
      <c r="LK340" s="385"/>
      <c r="LL340" s="232"/>
      <c r="LM340" s="12">
        <v>273</v>
      </c>
      <c r="LN340" s="69"/>
      <c r="LO340" s="70"/>
      <c r="MD340" s="273"/>
    </row>
    <row r="341" spans="2:342" ht="12.75" customHeight="1" x14ac:dyDescent="0.2">
      <c r="B341" s="12">
        <v>274</v>
      </c>
      <c r="C341" s="69"/>
      <c r="D341" s="70"/>
      <c r="E341" s="432"/>
      <c r="F341" s="72">
        <f t="shared" si="2"/>
        <v>0</v>
      </c>
      <c r="G341" s="67"/>
      <c r="H341" s="67"/>
      <c r="I341" s="67"/>
      <c r="J341" s="67"/>
      <c r="K341" s="67"/>
      <c r="L341" s="67"/>
      <c r="M341" s="67"/>
      <c r="N341" s="67"/>
      <c r="O341" s="67"/>
      <c r="P341" s="67"/>
      <c r="Q341" s="67"/>
      <c r="R341" s="67"/>
      <c r="S341" s="220"/>
      <c r="T341" s="385"/>
      <c r="U341" s="232"/>
      <c r="V341" s="12">
        <v>274</v>
      </c>
      <c r="W341" s="69"/>
      <c r="X341" s="70"/>
      <c r="Y341"/>
      <c r="Z341"/>
      <c r="AA341"/>
      <c r="AB341"/>
      <c r="AC341"/>
      <c r="AD341"/>
      <c r="AE341"/>
      <c r="AF341"/>
      <c r="AG341"/>
      <c r="AH341"/>
      <c r="AI341"/>
      <c r="AJ341"/>
      <c r="AK341"/>
      <c r="AL341"/>
      <c r="AM341" s="220"/>
      <c r="AN341" s="417"/>
      <c r="AP341" s="12">
        <v>274</v>
      </c>
      <c r="AQ341" s="69">
        <v>4.2289510000000003</v>
      </c>
      <c r="AR341" s="70">
        <v>11.660030000000001</v>
      </c>
      <c r="AS341" s="432"/>
      <c r="AT341" s="574">
        <f t="shared" si="3"/>
        <v>0.6000500000000013</v>
      </c>
      <c r="AU341" s="67"/>
      <c r="AV341" s="8"/>
      <c r="AW341" s="8"/>
      <c r="AX341" s="8"/>
      <c r="AY341" s="8"/>
      <c r="AZ341" s="8"/>
      <c r="BA341" s="8"/>
      <c r="BB341" s="8"/>
      <c r="BC341" s="8"/>
      <c r="BD341" s="8"/>
      <c r="BE341" s="8"/>
      <c r="BF341" s="8"/>
      <c r="BG341" s="8"/>
      <c r="BH341" s="8"/>
      <c r="BJ341" s="273"/>
      <c r="BK341" s="385"/>
      <c r="BM341" s="12">
        <v>274</v>
      </c>
      <c r="BN341" s="69">
        <v>4.1924999999999999</v>
      </c>
      <c r="BO341" s="70">
        <v>25.980029999999999</v>
      </c>
      <c r="CD341" s="273"/>
      <c r="CE341" s="385"/>
      <c r="CG341" s="12">
        <v>274</v>
      </c>
      <c r="CH341" s="69">
        <v>13.466719999999999</v>
      </c>
      <c r="CI341" s="70">
        <v>13.504</v>
      </c>
      <c r="CX341" s="273"/>
      <c r="CY341" s="385"/>
      <c r="CZ341" s="232"/>
      <c r="DA341" s="12">
        <v>274</v>
      </c>
      <c r="DB341" s="69"/>
      <c r="DC341" s="70"/>
      <c r="DR341" s="273"/>
      <c r="DS341" s="385"/>
      <c r="DT341" s="232"/>
      <c r="DU341" s="12">
        <v>274</v>
      </c>
      <c r="DV341" s="69">
        <v>4.666156</v>
      </c>
      <c r="DW341" s="70">
        <v>10.831950000000001</v>
      </c>
      <c r="EL341" s="273"/>
      <c r="EM341" s="385"/>
      <c r="EN341" s="232"/>
      <c r="EO341" s="12">
        <v>274</v>
      </c>
      <c r="EP341" s="69">
        <v>4.2289510000000003</v>
      </c>
      <c r="EQ341" s="70">
        <v>11.660030000000001</v>
      </c>
      <c r="FF341" s="273"/>
      <c r="FG341" s="385"/>
      <c r="FH341" s="232"/>
      <c r="FI341" s="12">
        <v>274</v>
      </c>
      <c r="FJ341" s="69"/>
      <c r="FK341" s="70"/>
      <c r="FZ341" s="273"/>
      <c r="GA341" s="385"/>
      <c r="GB341" s="232"/>
      <c r="GC341" s="12">
        <v>274</v>
      </c>
      <c r="GD341" s="69">
        <v>8.800358000000001</v>
      </c>
      <c r="GE341" s="70">
        <v>17.812010000000001</v>
      </c>
      <c r="GT341" s="273"/>
      <c r="GU341" s="385"/>
      <c r="GV341" s="232"/>
      <c r="GW341" s="12">
        <v>274</v>
      </c>
      <c r="GX341" s="69">
        <v>3.7688110000000004</v>
      </c>
      <c r="GY341" s="70">
        <v>6.5378020000000001</v>
      </c>
      <c r="HN341" s="273"/>
      <c r="HO341" s="385"/>
      <c r="HP341" s="232"/>
      <c r="HQ341" s="12">
        <v>274</v>
      </c>
      <c r="HR341" s="69"/>
      <c r="HS341" s="70"/>
      <c r="IH341" s="273"/>
      <c r="II341" s="385"/>
      <c r="IJ341" s="232"/>
      <c r="IK341" s="12">
        <v>274</v>
      </c>
      <c r="IL341" s="69">
        <v>2.2122769999999998</v>
      </c>
      <c r="IM341" s="70">
        <v>11.272</v>
      </c>
      <c r="JB341" s="273"/>
      <c r="JC341" s="385"/>
      <c r="JD341" s="232"/>
      <c r="JE341" s="12">
        <v>274</v>
      </c>
      <c r="JF341" s="69"/>
      <c r="JG341" s="70"/>
      <c r="JV341" s="273"/>
      <c r="JW341" s="385"/>
      <c r="JX341" s="232"/>
      <c r="JY341" s="12">
        <v>274</v>
      </c>
      <c r="JZ341" s="69"/>
      <c r="KA341" s="70"/>
      <c r="KP341" s="273"/>
      <c r="KQ341" s="385"/>
      <c r="KR341" s="232"/>
      <c r="KS341" s="12">
        <v>274</v>
      </c>
      <c r="KT341" s="69"/>
      <c r="KU341" s="70"/>
      <c r="LJ341" s="273"/>
      <c r="LK341" s="385"/>
      <c r="LL341" s="232"/>
      <c r="LM341" s="12">
        <v>274</v>
      </c>
      <c r="LN341" s="69"/>
      <c r="LO341" s="70"/>
      <c r="MD341" s="273"/>
    </row>
    <row r="342" spans="2:342" ht="12.75" customHeight="1" x14ac:dyDescent="0.2">
      <c r="B342" s="12">
        <v>275</v>
      </c>
      <c r="C342" s="69"/>
      <c r="D342" s="70"/>
      <c r="E342" s="432"/>
      <c r="F342" s="72">
        <f t="shared" si="2"/>
        <v>0</v>
      </c>
      <c r="G342" s="67"/>
      <c r="H342" s="67"/>
      <c r="I342" s="67"/>
      <c r="J342" s="67"/>
      <c r="K342" s="67"/>
      <c r="L342" s="67"/>
      <c r="M342" s="67"/>
      <c r="N342" s="67"/>
      <c r="O342" s="67"/>
      <c r="P342" s="67"/>
      <c r="Q342" s="67"/>
      <c r="R342" s="67"/>
      <c r="S342" s="220"/>
      <c r="T342" s="385"/>
      <c r="U342" s="232"/>
      <c r="V342" s="12">
        <v>275</v>
      </c>
      <c r="W342" s="69"/>
      <c r="X342" s="70"/>
      <c r="Y342"/>
      <c r="Z342"/>
      <c r="AA342"/>
      <c r="AB342"/>
      <c r="AC342"/>
      <c r="AD342"/>
      <c r="AE342"/>
      <c r="AF342"/>
      <c r="AG342"/>
      <c r="AH342"/>
      <c r="AI342"/>
      <c r="AJ342"/>
      <c r="AK342"/>
      <c r="AL342"/>
      <c r="AM342" s="220"/>
      <c r="AN342" s="417"/>
      <c r="AP342" s="12">
        <v>275</v>
      </c>
      <c r="AQ342" s="69">
        <v>4.2548239999999993</v>
      </c>
      <c r="AR342" s="70">
        <v>12.25996</v>
      </c>
      <c r="AS342" s="432"/>
      <c r="AT342" s="574">
        <f t="shared" si="3"/>
        <v>0.59992999999999874</v>
      </c>
      <c r="AU342" s="67"/>
      <c r="AV342" s="8"/>
      <c r="AW342" s="8"/>
      <c r="AX342" s="8"/>
      <c r="AY342" s="8"/>
      <c r="AZ342" s="8"/>
      <c r="BA342" s="8"/>
      <c r="BB342" s="8"/>
      <c r="BC342" s="8"/>
      <c r="BD342" s="8"/>
      <c r="BE342" s="8"/>
      <c r="BF342" s="8"/>
      <c r="BG342" s="8"/>
      <c r="BH342" s="8"/>
      <c r="BJ342" s="273"/>
      <c r="BK342" s="385"/>
      <c r="BM342" s="12">
        <v>275</v>
      </c>
      <c r="BN342" s="69">
        <v>4.2416360000000006</v>
      </c>
      <c r="BO342" s="70">
        <v>26.679929999999999</v>
      </c>
      <c r="CD342" s="273"/>
      <c r="CE342" s="385"/>
      <c r="CG342" s="12">
        <v>275</v>
      </c>
      <c r="CH342" s="69">
        <v>13.360469999999999</v>
      </c>
      <c r="CI342" s="70">
        <v>13.632009999999999</v>
      </c>
      <c r="CX342" s="273"/>
      <c r="CY342" s="385"/>
      <c r="CZ342" s="232"/>
      <c r="DA342" s="12">
        <v>275</v>
      </c>
      <c r="DB342" s="69"/>
      <c r="DC342" s="70"/>
      <c r="DR342" s="273"/>
      <c r="DS342" s="385"/>
      <c r="DT342" s="232"/>
      <c r="DU342" s="12">
        <v>275</v>
      </c>
      <c r="DV342" s="69"/>
      <c r="DW342" s="70"/>
      <c r="EL342" s="273"/>
      <c r="EM342" s="385"/>
      <c r="EN342" s="232"/>
      <c r="EO342" s="12">
        <v>275</v>
      </c>
      <c r="EP342" s="69">
        <v>4.2548239999999993</v>
      </c>
      <c r="EQ342" s="70">
        <v>12.25996</v>
      </c>
      <c r="FF342" s="273"/>
      <c r="FG342" s="385"/>
      <c r="FH342" s="232"/>
      <c r="FI342" s="12">
        <v>275</v>
      </c>
      <c r="FJ342" s="69"/>
      <c r="FK342" s="70"/>
      <c r="FZ342" s="273"/>
      <c r="GA342" s="385"/>
      <c r="GB342" s="232"/>
      <c r="GC342" s="12">
        <v>275</v>
      </c>
      <c r="GD342" s="69">
        <v>8.7978850000000008</v>
      </c>
      <c r="GE342" s="70">
        <v>17.912040000000001</v>
      </c>
      <c r="GT342" s="273"/>
      <c r="GU342" s="385"/>
      <c r="GV342" s="232"/>
      <c r="GW342" s="12">
        <v>275</v>
      </c>
      <c r="GX342" s="69">
        <v>3.840255</v>
      </c>
      <c r="GY342" s="70">
        <v>6.5833620000000002</v>
      </c>
      <c r="HN342" s="273"/>
      <c r="HO342" s="385"/>
      <c r="HP342" s="232"/>
      <c r="HQ342" s="12">
        <v>275</v>
      </c>
      <c r="HR342" s="69"/>
      <c r="HS342" s="70"/>
      <c r="IH342" s="273"/>
      <c r="II342" s="385"/>
      <c r="IJ342" s="232"/>
      <c r="IK342" s="12">
        <v>275</v>
      </c>
      <c r="IL342" s="69">
        <v>2.2195179999999999</v>
      </c>
      <c r="IM342" s="70">
        <v>11.3218</v>
      </c>
      <c r="JB342" s="273"/>
      <c r="JC342" s="385"/>
      <c r="JD342" s="232"/>
      <c r="JE342" s="12">
        <v>275</v>
      </c>
      <c r="JF342" s="69"/>
      <c r="JG342" s="70"/>
      <c r="JV342" s="273"/>
      <c r="JW342" s="385"/>
      <c r="JX342" s="232"/>
      <c r="JY342" s="12">
        <v>275</v>
      </c>
      <c r="JZ342" s="69"/>
      <c r="KA342" s="70"/>
      <c r="KP342" s="273"/>
      <c r="KQ342" s="385"/>
      <c r="KR342" s="232"/>
      <c r="KS342" s="12">
        <v>275</v>
      </c>
      <c r="KT342" s="69"/>
      <c r="KU342" s="70"/>
      <c r="LJ342" s="273"/>
      <c r="LK342" s="385"/>
      <c r="LL342" s="232"/>
      <c r="LM342" s="12">
        <v>275</v>
      </c>
      <c r="LN342" s="69"/>
      <c r="LO342" s="70"/>
      <c r="MD342" s="273"/>
    </row>
    <row r="343" spans="2:342" ht="12.75" customHeight="1" x14ac:dyDescent="0.2">
      <c r="B343" s="12">
        <v>276</v>
      </c>
      <c r="C343" s="69"/>
      <c r="D343" s="70"/>
      <c r="E343" s="432"/>
      <c r="F343" s="72">
        <f t="shared" si="2"/>
        <v>0</v>
      </c>
      <c r="G343" s="67"/>
      <c r="H343" s="67"/>
      <c r="I343" s="67"/>
      <c r="J343" s="67"/>
      <c r="K343" s="67"/>
      <c r="L343" s="67"/>
      <c r="M343" s="67"/>
      <c r="N343" s="67"/>
      <c r="O343" s="67"/>
      <c r="P343" s="67"/>
      <c r="Q343" s="67"/>
      <c r="R343" s="67"/>
      <c r="S343" s="220"/>
      <c r="T343" s="385"/>
      <c r="U343" s="232"/>
      <c r="V343" s="12">
        <v>276</v>
      </c>
      <c r="W343" s="69"/>
      <c r="X343" s="70"/>
      <c r="Y343"/>
      <c r="Z343"/>
      <c r="AA343"/>
      <c r="AB343"/>
      <c r="AC343"/>
      <c r="AD343"/>
      <c r="AE343"/>
      <c r="AF343"/>
      <c r="AG343"/>
      <c r="AH343"/>
      <c r="AI343"/>
      <c r="AJ343"/>
      <c r="AK343"/>
      <c r="AL343"/>
      <c r="AM343" s="220"/>
      <c r="AN343" s="417"/>
      <c r="AP343" s="12">
        <v>276</v>
      </c>
      <c r="AQ343" s="69">
        <v>4.2443729999999995</v>
      </c>
      <c r="AR343" s="70">
        <v>12.85994</v>
      </c>
      <c r="AS343" s="432"/>
      <c r="AT343" s="574">
        <f t="shared" si="3"/>
        <v>0.5999800000000004</v>
      </c>
      <c r="AU343" s="67"/>
      <c r="AV343" s="8"/>
      <c r="AW343" s="8"/>
      <c r="AX343" s="8"/>
      <c r="AY343" s="8"/>
      <c r="AZ343" s="8"/>
      <c r="BA343" s="8"/>
      <c r="BB343" s="8"/>
      <c r="BC343" s="8"/>
      <c r="BD343" s="8"/>
      <c r="BE343" s="8"/>
      <c r="BF343" s="8"/>
      <c r="BG343" s="8"/>
      <c r="BH343" s="8"/>
      <c r="BJ343" s="273"/>
      <c r="BK343" s="385"/>
      <c r="BM343" s="12">
        <v>276</v>
      </c>
      <c r="BN343" s="69">
        <v>4.2614719999999995</v>
      </c>
      <c r="BO343" s="70">
        <v>27.379950000000001</v>
      </c>
      <c r="CD343" s="273"/>
      <c r="CE343" s="385"/>
      <c r="CG343" s="12">
        <v>276</v>
      </c>
      <c r="CH343" s="69">
        <v>13.25292</v>
      </c>
      <c r="CI343" s="70">
        <v>13.717980000000001</v>
      </c>
      <c r="CX343" s="273"/>
      <c r="CY343" s="385"/>
      <c r="CZ343" s="232"/>
      <c r="DA343" s="12">
        <v>276</v>
      </c>
      <c r="DB343" s="69"/>
      <c r="DC343" s="70"/>
      <c r="DR343" s="273"/>
      <c r="DS343" s="385"/>
      <c r="DT343" s="232"/>
      <c r="DU343" s="12">
        <v>276</v>
      </c>
      <c r="DV343" s="69"/>
      <c r="DW343" s="70"/>
      <c r="EL343" s="273"/>
      <c r="EM343" s="385"/>
      <c r="EN343" s="232"/>
      <c r="EO343" s="12">
        <v>276</v>
      </c>
      <c r="EP343" s="69">
        <v>4.2443729999999995</v>
      </c>
      <c r="EQ343" s="70">
        <v>12.85994</v>
      </c>
      <c r="FF343" s="273"/>
      <c r="FG343" s="385"/>
      <c r="FH343" s="232"/>
      <c r="FI343" s="12">
        <v>276</v>
      </c>
      <c r="FJ343" s="69"/>
      <c r="FK343" s="70"/>
      <c r="FZ343" s="273"/>
      <c r="GA343" s="385"/>
      <c r="GB343" s="232"/>
      <c r="GC343" s="12">
        <v>276</v>
      </c>
      <c r="GD343" s="69">
        <v>8.793647</v>
      </c>
      <c r="GE343" s="70">
        <v>18.01201</v>
      </c>
      <c r="GT343" s="273"/>
      <c r="GU343" s="385"/>
      <c r="GV343" s="232"/>
      <c r="GW343" s="12">
        <v>276</v>
      </c>
      <c r="GX343" s="69">
        <v>3.9094810000000004</v>
      </c>
      <c r="GY343" s="70">
        <v>6.623062</v>
      </c>
      <c r="HN343" s="273"/>
      <c r="HO343" s="385"/>
      <c r="HP343" s="232"/>
      <c r="HQ343" s="12">
        <v>276</v>
      </c>
      <c r="HR343" s="69"/>
      <c r="HS343" s="70"/>
      <c r="IH343" s="273"/>
      <c r="II343" s="385"/>
      <c r="IJ343" s="232"/>
      <c r="IK343" s="12">
        <v>276</v>
      </c>
      <c r="IL343" s="69">
        <v>2.226073</v>
      </c>
      <c r="IM343" s="70">
        <v>11.37196</v>
      </c>
      <c r="JB343" s="273"/>
      <c r="JC343" s="385"/>
      <c r="JD343" s="232"/>
      <c r="JE343" s="12">
        <v>276</v>
      </c>
      <c r="JF343" s="69"/>
      <c r="JG343" s="70"/>
      <c r="JV343" s="273"/>
      <c r="JW343" s="385"/>
      <c r="JX343" s="232"/>
      <c r="JY343" s="12">
        <v>276</v>
      </c>
      <c r="JZ343" s="69"/>
      <c r="KA343" s="70"/>
      <c r="KP343" s="273"/>
      <c r="KQ343" s="385"/>
      <c r="KR343" s="232"/>
      <c r="KS343" s="12">
        <v>276</v>
      </c>
      <c r="KT343" s="69"/>
      <c r="KU343" s="70"/>
      <c r="LJ343" s="273"/>
      <c r="LK343" s="385"/>
      <c r="LL343" s="232"/>
      <c r="LM343" s="12">
        <v>276</v>
      </c>
      <c r="LN343" s="69"/>
      <c r="LO343" s="70"/>
      <c r="MD343" s="273"/>
    </row>
    <row r="344" spans="2:342" ht="12.75" customHeight="1" x14ac:dyDescent="0.2">
      <c r="B344" s="12">
        <v>277</v>
      </c>
      <c r="C344" s="69"/>
      <c r="D344" s="70"/>
      <c r="E344" s="432"/>
      <c r="F344" s="72">
        <f t="shared" si="2"/>
        <v>0</v>
      </c>
      <c r="G344" s="67"/>
      <c r="H344" s="67"/>
      <c r="I344" s="67"/>
      <c r="J344" s="67"/>
      <c r="K344" s="67"/>
      <c r="L344" s="67"/>
      <c r="M344" s="67"/>
      <c r="N344" s="67"/>
      <c r="O344" s="67"/>
      <c r="P344" s="67"/>
      <c r="Q344" s="67"/>
      <c r="R344" s="67"/>
      <c r="S344" s="220"/>
      <c r="T344" s="385"/>
      <c r="U344" s="232"/>
      <c r="V344" s="12">
        <v>277</v>
      </c>
      <c r="W344" s="69"/>
      <c r="X344" s="70"/>
      <c r="Y344"/>
      <c r="Z344"/>
      <c r="AA344"/>
      <c r="AB344"/>
      <c r="AC344"/>
      <c r="AD344"/>
      <c r="AE344"/>
      <c r="AF344"/>
      <c r="AG344"/>
      <c r="AH344"/>
      <c r="AI344"/>
      <c r="AJ344"/>
      <c r="AK344"/>
      <c r="AL344"/>
      <c r="AM344" s="220"/>
      <c r="AN344" s="417"/>
      <c r="AP344" s="12">
        <v>277</v>
      </c>
      <c r="AQ344" s="69">
        <v>4.2476099999999999</v>
      </c>
      <c r="AR344" s="70">
        <v>13.459989999999999</v>
      </c>
      <c r="AS344" s="432"/>
      <c r="AT344" s="574">
        <f t="shared" si="3"/>
        <v>0.60004999999999953</v>
      </c>
      <c r="AU344" s="67"/>
      <c r="AV344" s="8"/>
      <c r="AW344" s="8"/>
      <c r="AX344" s="8"/>
      <c r="AY344" s="8"/>
      <c r="AZ344" s="8"/>
      <c r="BA344" s="8"/>
      <c r="BB344" s="8"/>
      <c r="BC344" s="8"/>
      <c r="BD344" s="8"/>
      <c r="BE344" s="8"/>
      <c r="BF344" s="8"/>
      <c r="BG344" s="8"/>
      <c r="BH344" s="8"/>
      <c r="BJ344" s="273"/>
      <c r="BK344" s="385"/>
      <c r="BM344" s="12">
        <v>277</v>
      </c>
      <c r="BN344" s="69">
        <v>4.2837550000000002</v>
      </c>
      <c r="BO344" s="70">
        <v>28.080079999999999</v>
      </c>
      <c r="CD344" s="273"/>
      <c r="CE344" s="385"/>
      <c r="CG344" s="12">
        <v>277</v>
      </c>
      <c r="CH344" s="69">
        <v>13.146510000000001</v>
      </c>
      <c r="CI344" s="70">
        <v>13.81209</v>
      </c>
      <c r="CX344" s="273"/>
      <c r="CY344" s="385"/>
      <c r="CZ344" s="232"/>
      <c r="DA344" s="12">
        <v>277</v>
      </c>
      <c r="DB344" s="69"/>
      <c r="DC344" s="70"/>
      <c r="DR344" s="273"/>
      <c r="DS344" s="385"/>
      <c r="DT344" s="232"/>
      <c r="DU344" s="12">
        <v>277</v>
      </c>
      <c r="DV344" s="69"/>
      <c r="DW344" s="70"/>
      <c r="EL344" s="273"/>
      <c r="EM344" s="385"/>
      <c r="EN344" s="232"/>
      <c r="EO344" s="12">
        <v>277</v>
      </c>
      <c r="EP344" s="69">
        <v>4.2476099999999999</v>
      </c>
      <c r="EQ344" s="70">
        <v>13.459989999999999</v>
      </c>
      <c r="FF344" s="273"/>
      <c r="FG344" s="385"/>
      <c r="FH344" s="232"/>
      <c r="FI344" s="12">
        <v>277</v>
      </c>
      <c r="FJ344" s="69"/>
      <c r="FK344" s="70"/>
      <c r="FZ344" s="273"/>
      <c r="GA344" s="385"/>
      <c r="GB344" s="232"/>
      <c r="GC344" s="12">
        <v>277</v>
      </c>
      <c r="GD344" s="69">
        <v>8.7900490000000016</v>
      </c>
      <c r="GE344" s="70">
        <v>18.111969999999999</v>
      </c>
      <c r="GT344" s="273"/>
      <c r="GU344" s="385"/>
      <c r="GV344" s="232"/>
      <c r="GW344" s="12">
        <v>277</v>
      </c>
      <c r="GX344" s="69">
        <v>3.9819710000000001</v>
      </c>
      <c r="GY344" s="70">
        <v>6.6707739999999998</v>
      </c>
      <c r="HN344" s="273"/>
      <c r="HO344" s="385"/>
      <c r="HP344" s="232"/>
      <c r="HQ344" s="12">
        <v>277</v>
      </c>
      <c r="HR344" s="69"/>
      <c r="HS344" s="70"/>
      <c r="IH344" s="273"/>
      <c r="II344" s="385"/>
      <c r="IJ344" s="232"/>
      <c r="IK344" s="12">
        <v>277</v>
      </c>
      <c r="IL344" s="69">
        <v>2.2328939999999999</v>
      </c>
      <c r="IM344" s="70">
        <v>11.42207</v>
      </c>
      <c r="JB344" s="273"/>
      <c r="JC344" s="385"/>
      <c r="JD344" s="232"/>
      <c r="JE344" s="12">
        <v>277</v>
      </c>
      <c r="JF344" s="69"/>
      <c r="JG344" s="70"/>
      <c r="JV344" s="273"/>
      <c r="JW344" s="385"/>
      <c r="JX344" s="232"/>
      <c r="JY344" s="12">
        <v>277</v>
      </c>
      <c r="JZ344" s="69"/>
      <c r="KA344" s="70"/>
      <c r="KP344" s="273"/>
      <c r="KQ344" s="385"/>
      <c r="KR344" s="232"/>
      <c r="KS344" s="12">
        <v>277</v>
      </c>
      <c r="KT344" s="69"/>
      <c r="KU344" s="70"/>
      <c r="LJ344" s="273"/>
      <c r="LK344" s="385"/>
      <c r="LL344" s="232"/>
      <c r="LM344" s="12">
        <v>277</v>
      </c>
      <c r="LN344" s="69"/>
      <c r="LO344" s="70"/>
      <c r="MD344" s="273"/>
    </row>
    <row r="345" spans="2:342" ht="12.75" customHeight="1" x14ac:dyDescent="0.2">
      <c r="B345" s="12">
        <v>278</v>
      </c>
      <c r="C345" s="69"/>
      <c r="D345" s="70"/>
      <c r="E345" s="432"/>
      <c r="F345" s="72">
        <f t="shared" si="2"/>
        <v>0</v>
      </c>
      <c r="G345" s="67"/>
      <c r="H345" s="67"/>
      <c r="I345" s="67"/>
      <c r="J345" s="67"/>
      <c r="K345" s="67"/>
      <c r="L345" s="67"/>
      <c r="M345" s="67"/>
      <c r="N345" s="67"/>
      <c r="O345" s="67"/>
      <c r="P345" s="67"/>
      <c r="Q345" s="67"/>
      <c r="R345" s="67"/>
      <c r="S345" s="220"/>
      <c r="T345" s="385"/>
      <c r="U345" s="232"/>
      <c r="V345" s="12">
        <v>278</v>
      </c>
      <c r="W345" s="69"/>
      <c r="X345" s="70"/>
      <c r="Y345"/>
      <c r="Z345"/>
      <c r="AA345"/>
      <c r="AB345"/>
      <c r="AC345"/>
      <c r="AD345"/>
      <c r="AE345"/>
      <c r="AF345"/>
      <c r="AG345"/>
      <c r="AH345"/>
      <c r="AI345"/>
      <c r="AJ345"/>
      <c r="AK345"/>
      <c r="AL345"/>
      <c r="AM345" s="220"/>
      <c r="AN345" s="417"/>
      <c r="AP345" s="12">
        <v>278</v>
      </c>
      <c r="AQ345" s="69">
        <v>4.2523770000000001</v>
      </c>
      <c r="AR345" s="70">
        <v>14.060040000000001</v>
      </c>
      <c r="AS345" s="432"/>
      <c r="AT345" s="574">
        <f t="shared" si="3"/>
        <v>0.6000500000000013</v>
      </c>
      <c r="AU345" s="67"/>
      <c r="AV345" s="8"/>
      <c r="AW345" s="8"/>
      <c r="AX345" s="8"/>
      <c r="AY345" s="8"/>
      <c r="AZ345" s="8"/>
      <c r="BA345" s="8"/>
      <c r="BB345" s="8"/>
      <c r="BC345" s="8"/>
      <c r="BD345" s="8"/>
      <c r="BE345" s="8"/>
      <c r="BF345" s="8"/>
      <c r="BG345" s="8"/>
      <c r="BH345" s="8"/>
      <c r="BJ345" s="273"/>
      <c r="BK345" s="385"/>
      <c r="BM345" s="12">
        <v>278</v>
      </c>
      <c r="BN345" s="69">
        <v>4.3361850000000004</v>
      </c>
      <c r="BO345" s="70">
        <v>28.779969999999999</v>
      </c>
      <c r="CD345" s="273"/>
      <c r="CE345" s="385"/>
      <c r="CG345" s="12">
        <v>278</v>
      </c>
      <c r="CH345" s="69">
        <v>13.039819999999999</v>
      </c>
      <c r="CI345" s="70">
        <v>13.924020000000001</v>
      </c>
      <c r="CX345" s="273"/>
      <c r="CY345" s="385"/>
      <c r="CZ345" s="232"/>
      <c r="DA345" s="12">
        <v>278</v>
      </c>
      <c r="DB345" s="69"/>
      <c r="DC345" s="70"/>
      <c r="DR345" s="273"/>
      <c r="DS345" s="385"/>
      <c r="DT345" s="232"/>
      <c r="DU345" s="12">
        <v>278</v>
      </c>
      <c r="DV345" s="69"/>
      <c r="DW345" s="70"/>
      <c r="EL345" s="273"/>
      <c r="EM345" s="385"/>
      <c r="EN345" s="232"/>
      <c r="EO345" s="12">
        <v>278</v>
      </c>
      <c r="EP345" s="69">
        <v>4.2523770000000001</v>
      </c>
      <c r="EQ345" s="70">
        <v>14.060040000000001</v>
      </c>
      <c r="FF345" s="273"/>
      <c r="FG345" s="385"/>
      <c r="FH345" s="232"/>
      <c r="FI345" s="12">
        <v>278</v>
      </c>
      <c r="FJ345" s="69"/>
      <c r="FK345" s="70"/>
      <c r="FZ345" s="273"/>
      <c r="GA345" s="385"/>
      <c r="GB345" s="232"/>
      <c r="GC345" s="12">
        <v>278</v>
      </c>
      <c r="GD345" s="69">
        <v>8.7844770000000008</v>
      </c>
      <c r="GE345" s="70">
        <v>18.212060000000001</v>
      </c>
      <c r="GT345" s="273"/>
      <c r="GU345" s="385"/>
      <c r="GV345" s="232"/>
      <c r="GW345" s="12">
        <v>278</v>
      </c>
      <c r="GX345" s="69">
        <v>4.0509119999999994</v>
      </c>
      <c r="GY345" s="70">
        <v>6.7244659999999996</v>
      </c>
      <c r="HN345" s="273"/>
      <c r="HO345" s="385"/>
      <c r="HP345" s="232"/>
      <c r="HQ345" s="12">
        <v>278</v>
      </c>
      <c r="HR345" s="69"/>
      <c r="HS345" s="70"/>
      <c r="IH345" s="273"/>
      <c r="II345" s="385"/>
      <c r="IJ345" s="232"/>
      <c r="IK345" s="12">
        <v>278</v>
      </c>
      <c r="IL345" s="69">
        <v>2.239941</v>
      </c>
      <c r="IM345" s="70">
        <v>11.47199</v>
      </c>
      <c r="JB345" s="273"/>
      <c r="JC345" s="385"/>
      <c r="JD345" s="232"/>
      <c r="JE345" s="12">
        <v>278</v>
      </c>
      <c r="JF345" s="69"/>
      <c r="JG345" s="70"/>
      <c r="JV345" s="273"/>
      <c r="JW345" s="385"/>
      <c r="JX345" s="232"/>
      <c r="JY345" s="12">
        <v>278</v>
      </c>
      <c r="JZ345" s="69"/>
      <c r="KA345" s="70"/>
      <c r="KP345" s="273"/>
      <c r="KQ345" s="385"/>
      <c r="KR345" s="232"/>
      <c r="KS345" s="12">
        <v>278</v>
      </c>
      <c r="KT345" s="69"/>
      <c r="KU345" s="70"/>
      <c r="LJ345" s="273"/>
      <c r="LK345" s="385"/>
      <c r="LL345" s="232"/>
      <c r="LM345" s="12">
        <v>278</v>
      </c>
      <c r="LN345" s="69"/>
      <c r="LO345" s="70"/>
      <c r="MD345" s="273"/>
    </row>
    <row r="346" spans="2:342" ht="12.75" customHeight="1" x14ac:dyDescent="0.2">
      <c r="B346" s="12">
        <v>279</v>
      </c>
      <c r="C346" s="69"/>
      <c r="D346" s="70"/>
      <c r="E346" s="432"/>
      <c r="F346" s="72">
        <f t="shared" si="2"/>
        <v>0</v>
      </c>
      <c r="G346" s="67"/>
      <c r="H346" s="67"/>
      <c r="I346" s="67"/>
      <c r="J346" s="67"/>
      <c r="K346" s="67"/>
      <c r="L346" s="67"/>
      <c r="M346" s="67"/>
      <c r="N346" s="67"/>
      <c r="O346" s="67"/>
      <c r="P346" s="67"/>
      <c r="Q346" s="67"/>
      <c r="R346" s="67"/>
      <c r="S346" s="220"/>
      <c r="T346" s="385"/>
      <c r="U346" s="232"/>
      <c r="V346" s="12">
        <v>279</v>
      </c>
      <c r="W346" s="69"/>
      <c r="X346" s="70"/>
      <c r="Y346"/>
      <c r="Z346"/>
      <c r="AA346"/>
      <c r="AB346"/>
      <c r="AC346"/>
      <c r="AD346"/>
      <c r="AE346"/>
      <c r="AF346"/>
      <c r="AG346"/>
      <c r="AH346"/>
      <c r="AI346"/>
      <c r="AJ346"/>
      <c r="AK346"/>
      <c r="AL346"/>
      <c r="AM346" s="220"/>
      <c r="AN346" s="417"/>
      <c r="AP346" s="12">
        <v>279</v>
      </c>
      <c r="AQ346" s="69">
        <v>4.2529889999999995</v>
      </c>
      <c r="AR346" s="70">
        <v>14.65991</v>
      </c>
      <c r="AS346" s="432"/>
      <c r="AT346" s="574">
        <f t="shared" si="3"/>
        <v>0.59986999999999924</v>
      </c>
      <c r="AU346" s="67"/>
      <c r="AV346" s="8"/>
      <c r="AW346" s="8"/>
      <c r="AX346" s="8"/>
      <c r="AY346" s="8"/>
      <c r="AZ346" s="8"/>
      <c r="BA346" s="8"/>
      <c r="BB346" s="8"/>
      <c r="BC346" s="8"/>
      <c r="BD346" s="8"/>
      <c r="BE346" s="8"/>
      <c r="BF346" s="8"/>
      <c r="BG346" s="8"/>
      <c r="BH346" s="8"/>
      <c r="BJ346" s="273"/>
      <c r="BK346" s="385"/>
      <c r="BM346" s="12">
        <v>279</v>
      </c>
      <c r="BN346" s="69">
        <v>4.3593950000000001</v>
      </c>
      <c r="BO346" s="70">
        <v>29.479990000000001</v>
      </c>
      <c r="CD346" s="273"/>
      <c r="CE346" s="385"/>
      <c r="CG346" s="12">
        <v>279</v>
      </c>
      <c r="CH346" s="69">
        <v>12.93336</v>
      </c>
      <c r="CI346" s="70">
        <v>14.05597</v>
      </c>
      <c r="CX346" s="273"/>
      <c r="CY346" s="385"/>
      <c r="CZ346" s="232"/>
      <c r="DA346" s="12">
        <v>279</v>
      </c>
      <c r="DB346" s="69"/>
      <c r="DC346" s="70"/>
      <c r="DR346" s="273"/>
      <c r="DS346" s="385"/>
      <c r="DT346" s="232"/>
      <c r="DU346" s="12">
        <v>279</v>
      </c>
      <c r="DV346" s="69"/>
      <c r="DW346" s="70"/>
      <c r="EL346" s="273"/>
      <c r="EM346" s="385"/>
      <c r="EN346" s="232"/>
      <c r="EO346" s="12">
        <v>279</v>
      </c>
      <c r="EP346" s="69">
        <v>4.2529889999999995</v>
      </c>
      <c r="EQ346" s="70">
        <v>14.65991</v>
      </c>
      <c r="FF346" s="273"/>
      <c r="FG346" s="385"/>
      <c r="FH346" s="232"/>
      <c r="FI346" s="12">
        <v>279</v>
      </c>
      <c r="FJ346" s="69"/>
      <c r="FK346" s="70"/>
      <c r="FZ346" s="273"/>
      <c r="GA346" s="385"/>
      <c r="GB346" s="232"/>
      <c r="GC346" s="12">
        <v>279</v>
      </c>
      <c r="GD346" s="69">
        <v>8.7802739999999986</v>
      </c>
      <c r="GE346" s="70">
        <v>18.31203</v>
      </c>
      <c r="GT346" s="273"/>
      <c r="GU346" s="385"/>
      <c r="GV346" s="232"/>
      <c r="GW346" s="12">
        <v>279</v>
      </c>
      <c r="GX346" s="69">
        <v>4.120025</v>
      </c>
      <c r="GY346" s="70">
        <v>6.7943600000000002</v>
      </c>
      <c r="HN346" s="273"/>
      <c r="HO346" s="385"/>
      <c r="HP346" s="232"/>
      <c r="HQ346" s="12">
        <v>279</v>
      </c>
      <c r="HR346" s="69"/>
      <c r="HS346" s="70"/>
      <c r="IH346" s="273"/>
      <c r="II346" s="385"/>
      <c r="IJ346" s="232"/>
      <c r="IK346" s="12">
        <v>279</v>
      </c>
      <c r="IL346" s="69">
        <v>2.2478699999999998</v>
      </c>
      <c r="IM346" s="70">
        <v>11.521979999999999</v>
      </c>
      <c r="JB346" s="273"/>
      <c r="JC346" s="385"/>
      <c r="JD346" s="232"/>
      <c r="JE346" s="12">
        <v>279</v>
      </c>
      <c r="JF346" s="69"/>
      <c r="JG346" s="70"/>
      <c r="JV346" s="273"/>
      <c r="JW346" s="385"/>
      <c r="JX346" s="232"/>
      <c r="JY346" s="12">
        <v>279</v>
      </c>
      <c r="JZ346" s="69"/>
      <c r="KA346" s="70"/>
      <c r="KP346" s="273"/>
      <c r="KQ346" s="385"/>
      <c r="KR346" s="232"/>
      <c r="KS346" s="12">
        <v>279</v>
      </c>
      <c r="KT346" s="69"/>
      <c r="KU346" s="70"/>
      <c r="LJ346" s="273"/>
      <c r="LK346" s="385"/>
      <c r="LL346" s="232"/>
      <c r="LM346" s="12">
        <v>279</v>
      </c>
      <c r="LN346" s="69"/>
      <c r="LO346" s="70"/>
      <c r="MD346" s="273"/>
    </row>
    <row r="347" spans="2:342" ht="12.75" customHeight="1" x14ac:dyDescent="0.2">
      <c r="B347" s="12">
        <v>280</v>
      </c>
      <c r="C347" s="69"/>
      <c r="D347" s="70"/>
      <c r="E347" s="432"/>
      <c r="F347" s="72">
        <f t="shared" si="2"/>
        <v>0</v>
      </c>
      <c r="G347" s="67"/>
      <c r="H347" s="67"/>
      <c r="I347" s="67"/>
      <c r="J347" s="67"/>
      <c r="K347" s="67"/>
      <c r="L347" s="67"/>
      <c r="M347" s="67"/>
      <c r="N347" s="67"/>
      <c r="O347" s="67"/>
      <c r="P347" s="67"/>
      <c r="Q347" s="67"/>
      <c r="R347" s="67"/>
      <c r="S347" s="220"/>
      <c r="T347" s="385"/>
      <c r="U347" s="232"/>
      <c r="V347" s="12">
        <v>280</v>
      </c>
      <c r="W347" s="69"/>
      <c r="X347" s="70"/>
      <c r="Y347"/>
      <c r="Z347"/>
      <c r="AA347"/>
      <c r="AB347"/>
      <c r="AC347"/>
      <c r="AD347"/>
      <c r="AE347"/>
      <c r="AF347"/>
      <c r="AG347"/>
      <c r="AH347"/>
      <c r="AI347"/>
      <c r="AJ347"/>
      <c r="AK347"/>
      <c r="AL347"/>
      <c r="AM347" s="220"/>
      <c r="AN347" s="417"/>
      <c r="AP347" s="12">
        <v>280</v>
      </c>
      <c r="AQ347" s="69">
        <v>4.252497</v>
      </c>
      <c r="AR347" s="70">
        <v>15.25995</v>
      </c>
      <c r="AS347" s="432"/>
      <c r="AT347" s="574">
        <f t="shared" si="3"/>
        <v>0.60003999999999991</v>
      </c>
      <c r="AU347" s="67"/>
      <c r="AV347" s="8"/>
      <c r="AW347" s="8"/>
      <c r="AX347" s="8"/>
      <c r="AY347" s="8"/>
      <c r="AZ347" s="8"/>
      <c r="BA347" s="8"/>
      <c r="BB347" s="8"/>
      <c r="BC347" s="8"/>
      <c r="BD347" s="8"/>
      <c r="BE347" s="8"/>
      <c r="BF347" s="8"/>
      <c r="BG347" s="8"/>
      <c r="BH347" s="8"/>
      <c r="BJ347" s="273"/>
      <c r="BK347" s="385"/>
      <c r="BM347" s="12">
        <v>280</v>
      </c>
      <c r="BN347" s="69">
        <v>4.3797189999999997</v>
      </c>
      <c r="BO347" s="70">
        <v>30.180009999999999</v>
      </c>
      <c r="CD347" s="273"/>
      <c r="CE347" s="385"/>
      <c r="CG347" s="12">
        <v>280</v>
      </c>
      <c r="CH347" s="69">
        <v>12.82639</v>
      </c>
      <c r="CI347" s="70">
        <v>14.20204</v>
      </c>
      <c r="CX347" s="273"/>
      <c r="CY347" s="385"/>
      <c r="CZ347" s="232"/>
      <c r="DA347" s="12">
        <v>280</v>
      </c>
      <c r="DB347" s="69"/>
      <c r="DC347" s="70"/>
      <c r="DR347" s="273"/>
      <c r="DS347" s="385"/>
      <c r="DT347" s="232"/>
      <c r="DU347" s="12">
        <v>280</v>
      </c>
      <c r="DV347" s="69"/>
      <c r="DW347" s="70"/>
      <c r="EL347" s="273"/>
      <c r="EM347" s="385"/>
      <c r="EN347" s="232"/>
      <c r="EO347" s="12">
        <v>280</v>
      </c>
      <c r="EP347" s="69">
        <v>4.252497</v>
      </c>
      <c r="EQ347" s="70">
        <v>15.25995</v>
      </c>
      <c r="FF347" s="273"/>
      <c r="FG347" s="385"/>
      <c r="FH347" s="232"/>
      <c r="FI347" s="12">
        <v>280</v>
      </c>
      <c r="FJ347" s="69"/>
      <c r="FK347" s="70"/>
      <c r="FZ347" s="273"/>
      <c r="GA347" s="385"/>
      <c r="GB347" s="232"/>
      <c r="GC347" s="12">
        <v>280</v>
      </c>
      <c r="GD347" s="69">
        <v>8.7739650000000005</v>
      </c>
      <c r="GE347" s="70">
        <v>18.41206</v>
      </c>
      <c r="GT347" s="273"/>
      <c r="GU347" s="385"/>
      <c r="GV347" s="232"/>
      <c r="GW347" s="12">
        <v>280</v>
      </c>
      <c r="GX347" s="69">
        <v>4.1857700000000007</v>
      </c>
      <c r="GY347" s="70">
        <v>6.8881690000000004</v>
      </c>
      <c r="HN347" s="273"/>
      <c r="HO347" s="385"/>
      <c r="HP347" s="232"/>
      <c r="HQ347" s="12">
        <v>280</v>
      </c>
      <c r="HR347" s="69"/>
      <c r="HS347" s="70"/>
      <c r="IH347" s="273"/>
      <c r="II347" s="385"/>
      <c r="IJ347" s="232"/>
      <c r="IK347" s="12">
        <v>280</v>
      </c>
      <c r="IL347" s="69">
        <v>2.2564280000000001</v>
      </c>
      <c r="IM347" s="70">
        <v>11.57208</v>
      </c>
      <c r="JB347" s="273"/>
      <c r="JC347" s="385"/>
      <c r="JD347" s="232"/>
      <c r="JE347" s="12">
        <v>280</v>
      </c>
      <c r="JF347" s="69"/>
      <c r="JG347" s="70"/>
      <c r="JV347" s="273"/>
      <c r="JW347" s="385"/>
      <c r="JX347" s="232"/>
      <c r="JY347" s="12">
        <v>280</v>
      </c>
      <c r="JZ347" s="69"/>
      <c r="KA347" s="70"/>
      <c r="KP347" s="273"/>
      <c r="KQ347" s="385"/>
      <c r="KR347" s="232"/>
      <c r="KS347" s="12">
        <v>280</v>
      </c>
      <c r="KT347" s="69"/>
      <c r="KU347" s="70"/>
      <c r="LJ347" s="273"/>
      <c r="LK347" s="385"/>
      <c r="LL347" s="232"/>
      <c r="LM347" s="12">
        <v>280</v>
      </c>
      <c r="LN347" s="69"/>
      <c r="LO347" s="70"/>
      <c r="MD347" s="273"/>
    </row>
    <row r="348" spans="2:342" ht="12.75" customHeight="1" x14ac:dyDescent="0.2">
      <c r="B348" s="12">
        <v>281</v>
      </c>
      <c r="C348" s="69"/>
      <c r="D348" s="70"/>
      <c r="E348" s="432"/>
      <c r="F348" s="72">
        <f t="shared" si="2"/>
        <v>0</v>
      </c>
      <c r="G348" s="67"/>
      <c r="H348" s="67"/>
      <c r="I348" s="67"/>
      <c r="J348" s="67"/>
      <c r="K348" s="67"/>
      <c r="L348" s="67"/>
      <c r="M348" s="67"/>
      <c r="N348" s="67"/>
      <c r="O348" s="67"/>
      <c r="P348" s="67"/>
      <c r="Q348" s="67"/>
      <c r="R348" s="67"/>
      <c r="S348" s="220"/>
      <c r="T348" s="385"/>
      <c r="U348" s="232"/>
      <c r="V348" s="12">
        <v>281</v>
      </c>
      <c r="W348" s="69"/>
      <c r="X348" s="70"/>
      <c r="Y348"/>
      <c r="Z348"/>
      <c r="AA348"/>
      <c r="AB348"/>
      <c r="AC348"/>
      <c r="AD348"/>
      <c r="AE348"/>
      <c r="AF348"/>
      <c r="AG348"/>
      <c r="AH348"/>
      <c r="AI348"/>
      <c r="AJ348"/>
      <c r="AK348"/>
      <c r="AL348"/>
      <c r="AM348" s="220"/>
      <c r="AN348" s="417"/>
      <c r="AP348" s="12">
        <v>281</v>
      </c>
      <c r="AQ348" s="69">
        <v>4.2204480000000002</v>
      </c>
      <c r="AR348" s="70">
        <v>15.85994</v>
      </c>
      <c r="AS348" s="432"/>
      <c r="AT348" s="574">
        <f t="shared" si="3"/>
        <v>0.59999000000000002</v>
      </c>
      <c r="AU348" s="67"/>
      <c r="AV348" s="8"/>
      <c r="AW348" s="8"/>
      <c r="AX348" s="8"/>
      <c r="AY348" s="8"/>
      <c r="AZ348" s="8"/>
      <c r="BA348" s="8"/>
      <c r="BB348" s="8"/>
      <c r="BC348" s="8"/>
      <c r="BD348" s="8"/>
      <c r="BE348" s="8"/>
      <c r="BF348" s="8"/>
      <c r="BG348" s="8"/>
      <c r="BH348" s="8"/>
      <c r="BJ348" s="273"/>
      <c r="BK348" s="385"/>
      <c r="BM348" s="12">
        <v>281</v>
      </c>
      <c r="BN348" s="69">
        <v>4.4034629999999995</v>
      </c>
      <c r="BO348" s="70">
        <v>30.880019999999998</v>
      </c>
      <c r="CD348" s="273"/>
      <c r="CE348" s="385"/>
      <c r="CG348" s="12">
        <v>281</v>
      </c>
      <c r="CH348" s="69">
        <v>12.719950000000001</v>
      </c>
      <c r="CI348" s="70">
        <v>14.34207</v>
      </c>
      <c r="CX348" s="273"/>
      <c r="CY348" s="385"/>
      <c r="CZ348" s="232"/>
      <c r="DA348" s="12">
        <v>281</v>
      </c>
      <c r="DB348" s="69"/>
      <c r="DC348" s="70"/>
      <c r="DR348" s="273"/>
      <c r="DS348" s="385"/>
      <c r="DT348" s="232"/>
      <c r="DU348" s="12">
        <v>281</v>
      </c>
      <c r="DV348" s="69"/>
      <c r="DW348" s="70"/>
      <c r="EL348" s="273"/>
      <c r="EM348" s="385"/>
      <c r="EN348" s="232"/>
      <c r="EO348" s="12">
        <v>281</v>
      </c>
      <c r="EP348" s="69">
        <v>4.2204480000000002</v>
      </c>
      <c r="EQ348" s="70">
        <v>15.85994</v>
      </c>
      <c r="FF348" s="273"/>
      <c r="FG348" s="385"/>
      <c r="FH348" s="232"/>
      <c r="FI348" s="12">
        <v>281</v>
      </c>
      <c r="FJ348" s="69"/>
      <c r="FK348" s="70"/>
      <c r="FZ348" s="273"/>
      <c r="GA348" s="385"/>
      <c r="GB348" s="232"/>
      <c r="GC348" s="12">
        <v>281</v>
      </c>
      <c r="GD348" s="69">
        <v>8.7650750000000013</v>
      </c>
      <c r="GE348" s="70">
        <v>18.512090000000001</v>
      </c>
      <c r="GT348" s="273"/>
      <c r="GU348" s="385"/>
      <c r="GV348" s="232"/>
      <c r="GW348" s="12">
        <v>281</v>
      </c>
      <c r="GX348" s="69">
        <v>4.2114539999999998</v>
      </c>
      <c r="GY348" s="70">
        <v>7.2559940000000003</v>
      </c>
      <c r="HN348" s="273"/>
      <c r="HO348" s="385"/>
      <c r="HP348" s="232"/>
      <c r="HQ348" s="12">
        <v>281</v>
      </c>
      <c r="HR348" s="69"/>
      <c r="HS348" s="70"/>
      <c r="IH348" s="273"/>
      <c r="II348" s="385"/>
      <c r="IJ348" s="232"/>
      <c r="IK348" s="12">
        <v>281</v>
      </c>
      <c r="IL348" s="69">
        <v>2.2627539999999997</v>
      </c>
      <c r="IM348" s="70">
        <v>11.622059999999999</v>
      </c>
      <c r="JB348" s="273"/>
      <c r="JC348" s="385"/>
      <c r="JD348" s="232"/>
      <c r="JE348" s="12">
        <v>281</v>
      </c>
      <c r="JF348" s="69"/>
      <c r="JG348" s="70"/>
      <c r="JV348" s="273"/>
      <c r="JW348" s="385"/>
      <c r="JX348" s="232"/>
      <c r="JY348" s="12">
        <v>281</v>
      </c>
      <c r="JZ348" s="69"/>
      <c r="KA348" s="70"/>
      <c r="KP348" s="273"/>
      <c r="KQ348" s="385"/>
      <c r="KR348" s="232"/>
      <c r="KS348" s="12">
        <v>281</v>
      </c>
      <c r="KT348" s="69"/>
      <c r="KU348" s="70"/>
      <c r="LJ348" s="273"/>
      <c r="LK348" s="385"/>
      <c r="LL348" s="232"/>
      <c r="LM348" s="12">
        <v>281</v>
      </c>
      <c r="LN348" s="69"/>
      <c r="LO348" s="70"/>
      <c r="MD348" s="273"/>
    </row>
    <row r="349" spans="2:342" ht="12.75" customHeight="1" x14ac:dyDescent="0.2">
      <c r="B349" s="12">
        <v>282</v>
      </c>
      <c r="C349" s="69"/>
      <c r="D349" s="70"/>
      <c r="E349" s="432"/>
      <c r="F349" s="72">
        <f t="shared" si="2"/>
        <v>0</v>
      </c>
      <c r="G349" s="67"/>
      <c r="H349" s="67"/>
      <c r="I349" s="67"/>
      <c r="J349" s="67"/>
      <c r="K349" s="67"/>
      <c r="L349" s="67"/>
      <c r="M349" s="67"/>
      <c r="N349" s="67"/>
      <c r="O349" s="67"/>
      <c r="P349" s="67"/>
      <c r="Q349" s="67"/>
      <c r="R349" s="67"/>
      <c r="S349" s="220"/>
      <c r="T349" s="385"/>
      <c r="U349" s="232"/>
      <c r="V349" s="12">
        <v>282</v>
      </c>
      <c r="W349" s="69"/>
      <c r="X349" s="70"/>
      <c r="Y349"/>
      <c r="Z349"/>
      <c r="AA349"/>
      <c r="AB349"/>
      <c r="AC349"/>
      <c r="AD349"/>
      <c r="AE349"/>
      <c r="AF349"/>
      <c r="AG349"/>
      <c r="AH349"/>
      <c r="AI349"/>
      <c r="AJ349"/>
      <c r="AK349"/>
      <c r="AL349"/>
      <c r="AM349" s="220"/>
      <c r="AN349" s="417"/>
      <c r="AP349" s="12">
        <v>282</v>
      </c>
      <c r="AQ349" s="69">
        <v>4.184831</v>
      </c>
      <c r="AR349" s="70">
        <v>16.45993</v>
      </c>
      <c r="AS349" s="432"/>
      <c r="AT349" s="574">
        <f t="shared" si="3"/>
        <v>0.59999000000000002</v>
      </c>
      <c r="AU349" s="67"/>
      <c r="AV349" s="8"/>
      <c r="AW349" s="8"/>
      <c r="AX349" s="8"/>
      <c r="AY349" s="8"/>
      <c r="AZ349" s="8"/>
      <c r="BA349" s="8"/>
      <c r="BB349" s="8"/>
      <c r="BC349" s="8"/>
      <c r="BD349" s="8"/>
      <c r="BE349" s="8"/>
      <c r="BF349" s="8"/>
      <c r="BG349" s="8"/>
      <c r="BH349" s="8"/>
      <c r="BJ349" s="273"/>
      <c r="BK349" s="385"/>
      <c r="BM349" s="12">
        <v>282</v>
      </c>
      <c r="BN349" s="69">
        <v>4.4426000000000005</v>
      </c>
      <c r="BO349" s="70">
        <v>31.579979999999999</v>
      </c>
      <c r="CD349" s="273"/>
      <c r="CE349" s="385"/>
      <c r="CG349" s="12">
        <v>282</v>
      </c>
      <c r="CH349" s="69">
        <v>12.615410000000001</v>
      </c>
      <c r="CI349" s="70">
        <v>14.50601</v>
      </c>
      <c r="CX349" s="273"/>
      <c r="CY349" s="385"/>
      <c r="CZ349" s="232"/>
      <c r="DA349" s="12">
        <v>282</v>
      </c>
      <c r="DB349" s="69"/>
      <c r="DC349" s="70"/>
      <c r="DR349" s="273"/>
      <c r="DS349" s="385"/>
      <c r="DT349" s="232"/>
      <c r="DU349" s="12">
        <v>282</v>
      </c>
      <c r="DV349" s="69"/>
      <c r="DW349" s="70"/>
      <c r="EL349" s="273"/>
      <c r="EM349" s="385"/>
      <c r="EN349" s="232"/>
      <c r="EO349" s="12">
        <v>282</v>
      </c>
      <c r="EP349" s="69">
        <v>4.184831</v>
      </c>
      <c r="EQ349" s="70">
        <v>16.45993</v>
      </c>
      <c r="FF349" s="273"/>
      <c r="FG349" s="385"/>
      <c r="FH349" s="232"/>
      <c r="FI349" s="12">
        <v>282</v>
      </c>
      <c r="FJ349" s="69"/>
      <c r="FK349" s="70"/>
      <c r="FZ349" s="273"/>
      <c r="GA349" s="385"/>
      <c r="GB349" s="232"/>
      <c r="GC349" s="12">
        <v>282</v>
      </c>
      <c r="GD349" s="69">
        <v>8.7521509999999996</v>
      </c>
      <c r="GE349" s="70">
        <v>18.612110000000001</v>
      </c>
      <c r="GT349" s="273"/>
      <c r="GU349" s="385"/>
      <c r="GV349" s="232"/>
      <c r="GW349" s="12">
        <v>282</v>
      </c>
      <c r="GX349" s="69">
        <v>4.1474309999999992</v>
      </c>
      <c r="GY349" s="70">
        <v>7.4860040000000003</v>
      </c>
      <c r="HN349" s="273"/>
      <c r="HO349" s="385"/>
      <c r="HP349" s="232"/>
      <c r="HQ349" s="12">
        <v>282</v>
      </c>
      <c r="HR349" s="69"/>
      <c r="HS349" s="70"/>
      <c r="IH349" s="273"/>
      <c r="II349" s="385"/>
      <c r="IJ349" s="232"/>
      <c r="IK349" s="12">
        <v>282</v>
      </c>
      <c r="IL349" s="69">
        <v>2.2673860000000001</v>
      </c>
      <c r="IM349" s="70">
        <v>11.67211</v>
      </c>
      <c r="JB349" s="273"/>
      <c r="JC349" s="385"/>
      <c r="JD349" s="232"/>
      <c r="JE349" s="12">
        <v>282</v>
      </c>
      <c r="JF349" s="69"/>
      <c r="JG349" s="70"/>
      <c r="JV349" s="273"/>
      <c r="JW349" s="385"/>
      <c r="JX349" s="232"/>
      <c r="JY349" s="12">
        <v>282</v>
      </c>
      <c r="JZ349" s="69"/>
      <c r="KA349" s="70"/>
      <c r="KP349" s="273"/>
      <c r="KQ349" s="385"/>
      <c r="KR349" s="232"/>
      <c r="KS349" s="12">
        <v>282</v>
      </c>
      <c r="KT349" s="69"/>
      <c r="KU349" s="70"/>
      <c r="LJ349" s="273"/>
      <c r="LK349" s="385"/>
      <c r="LL349" s="232"/>
      <c r="LM349" s="12">
        <v>282</v>
      </c>
      <c r="LN349" s="69"/>
      <c r="LO349" s="70"/>
      <c r="MD349" s="273"/>
    </row>
    <row r="350" spans="2:342" ht="12.75" customHeight="1" x14ac:dyDescent="0.2">
      <c r="B350" s="12">
        <v>283</v>
      </c>
      <c r="C350" s="69"/>
      <c r="D350" s="70"/>
      <c r="E350" s="432"/>
      <c r="F350" s="72">
        <f t="shared" si="2"/>
        <v>0</v>
      </c>
      <c r="G350" s="67"/>
      <c r="H350" s="67"/>
      <c r="I350" s="67"/>
      <c r="J350" s="67"/>
      <c r="K350" s="67"/>
      <c r="L350" s="67"/>
      <c r="M350" s="67"/>
      <c r="N350" s="67"/>
      <c r="O350" s="67"/>
      <c r="P350" s="67"/>
      <c r="Q350" s="67"/>
      <c r="R350" s="67"/>
      <c r="S350" s="220"/>
      <c r="T350" s="385"/>
      <c r="U350" s="232"/>
      <c r="V350" s="12">
        <v>283</v>
      </c>
      <c r="W350" s="69"/>
      <c r="X350" s="70"/>
      <c r="Y350"/>
      <c r="Z350"/>
      <c r="AA350"/>
      <c r="AB350"/>
      <c r="AC350"/>
      <c r="AD350"/>
      <c r="AE350"/>
      <c r="AF350"/>
      <c r="AG350"/>
      <c r="AH350"/>
      <c r="AI350"/>
      <c r="AJ350"/>
      <c r="AK350"/>
      <c r="AL350"/>
      <c r="AM350" s="220"/>
      <c r="AN350" s="417"/>
      <c r="AP350" s="12">
        <v>283</v>
      </c>
      <c r="AQ350" s="69">
        <v>4.1646710000000002</v>
      </c>
      <c r="AR350" s="70">
        <v>17.059979999999999</v>
      </c>
      <c r="AS350" s="432"/>
      <c r="AT350" s="574">
        <f t="shared" si="3"/>
        <v>0.60004999999999953</v>
      </c>
      <c r="AU350" s="67"/>
      <c r="AV350" s="8"/>
      <c r="AW350" s="8"/>
      <c r="AX350" s="8"/>
      <c r="AY350" s="8"/>
      <c r="AZ350" s="8"/>
      <c r="BA350" s="8"/>
      <c r="BB350" s="8"/>
      <c r="BC350" s="8"/>
      <c r="BD350" s="8"/>
      <c r="BE350" s="8"/>
      <c r="BF350" s="8"/>
      <c r="BG350" s="8"/>
      <c r="BH350" s="8"/>
      <c r="BJ350" s="273"/>
      <c r="BK350" s="385"/>
      <c r="BM350" s="12">
        <v>283</v>
      </c>
      <c r="BN350" s="69">
        <v>4.4719720000000001</v>
      </c>
      <c r="BO350" s="70">
        <v>32.279989999999998</v>
      </c>
      <c r="CD350" s="273"/>
      <c r="CE350" s="385"/>
      <c r="CG350" s="12">
        <v>283</v>
      </c>
      <c r="CH350" s="69">
        <v>12.510209999999999</v>
      </c>
      <c r="CI350" s="70">
        <v>14.68</v>
      </c>
      <c r="CX350" s="273"/>
      <c r="CY350" s="385"/>
      <c r="CZ350" s="232"/>
      <c r="DA350" s="12">
        <v>283</v>
      </c>
      <c r="DB350" s="69"/>
      <c r="DC350" s="70"/>
      <c r="DR350" s="273"/>
      <c r="DS350" s="385"/>
      <c r="DT350" s="232"/>
      <c r="DU350" s="12">
        <v>283</v>
      </c>
      <c r="DV350" s="69"/>
      <c r="DW350" s="70"/>
      <c r="EL350" s="273"/>
      <c r="EM350" s="385"/>
      <c r="EN350" s="232"/>
      <c r="EO350" s="12">
        <v>283</v>
      </c>
      <c r="EP350" s="69">
        <v>4.1646710000000002</v>
      </c>
      <c r="EQ350" s="70">
        <v>17.059979999999999</v>
      </c>
      <c r="FF350" s="273"/>
      <c r="FG350" s="385"/>
      <c r="FH350" s="232"/>
      <c r="FI350" s="12">
        <v>283</v>
      </c>
      <c r="FJ350" s="69"/>
      <c r="FK350" s="70"/>
      <c r="FZ350" s="273"/>
      <c r="GA350" s="385"/>
      <c r="GB350" s="232"/>
      <c r="GC350" s="12">
        <v>283</v>
      </c>
      <c r="GD350" s="69">
        <v>8.7419440000000002</v>
      </c>
      <c r="GE350" s="70">
        <v>18.7119</v>
      </c>
      <c r="GT350" s="273"/>
      <c r="GU350" s="385"/>
      <c r="GV350" s="232"/>
      <c r="GW350" s="12">
        <v>283</v>
      </c>
      <c r="GX350" s="69">
        <v>4.0838450000000002</v>
      </c>
      <c r="GY350" s="70">
        <v>7.6639980000000003</v>
      </c>
      <c r="HN350" s="273"/>
      <c r="HO350" s="385"/>
      <c r="HP350" s="232"/>
      <c r="HQ350" s="12">
        <v>283</v>
      </c>
      <c r="HR350" s="69"/>
      <c r="HS350" s="70"/>
      <c r="IH350" s="273"/>
      <c r="II350" s="385"/>
      <c r="IJ350" s="232"/>
      <c r="IK350" s="12">
        <v>283</v>
      </c>
      <c r="IL350" s="69">
        <v>2.2715590000000003</v>
      </c>
      <c r="IM350" s="70">
        <v>11.72203</v>
      </c>
      <c r="JB350" s="273"/>
      <c r="JC350" s="385"/>
      <c r="JD350" s="232"/>
      <c r="JE350" s="12">
        <v>283</v>
      </c>
      <c r="JF350" s="69"/>
      <c r="JG350" s="70"/>
      <c r="JV350" s="273"/>
      <c r="JW350" s="385"/>
      <c r="JX350" s="232"/>
      <c r="JY350" s="12">
        <v>283</v>
      </c>
      <c r="JZ350" s="69"/>
      <c r="KA350" s="70"/>
      <c r="KP350" s="273"/>
      <c r="KQ350" s="385"/>
      <c r="KR350" s="232"/>
      <c r="KS350" s="12">
        <v>283</v>
      </c>
      <c r="KT350" s="69"/>
      <c r="KU350" s="70"/>
      <c r="LJ350" s="273"/>
      <c r="LK350" s="385"/>
      <c r="LL350" s="232"/>
      <c r="LM350" s="12">
        <v>283</v>
      </c>
      <c r="LN350" s="69"/>
      <c r="LO350" s="70"/>
      <c r="MD350" s="273"/>
    </row>
    <row r="351" spans="2:342" ht="12.75" customHeight="1" x14ac:dyDescent="0.2">
      <c r="B351" s="12">
        <v>284</v>
      </c>
      <c r="C351" s="69"/>
      <c r="D351" s="70"/>
      <c r="E351" s="432"/>
      <c r="F351" s="72">
        <f t="shared" si="2"/>
        <v>0</v>
      </c>
      <c r="G351" s="67"/>
      <c r="H351" s="67"/>
      <c r="I351" s="67"/>
      <c r="J351" s="67"/>
      <c r="K351" s="67"/>
      <c r="L351" s="67"/>
      <c r="M351" s="67"/>
      <c r="N351" s="67"/>
      <c r="O351" s="67"/>
      <c r="P351" s="67"/>
      <c r="Q351" s="67"/>
      <c r="R351" s="67"/>
      <c r="S351" s="220"/>
      <c r="T351" s="385"/>
      <c r="U351" s="232"/>
      <c r="V351" s="12">
        <v>284</v>
      </c>
      <c r="W351" s="69"/>
      <c r="X351" s="70"/>
      <c r="Y351"/>
      <c r="Z351"/>
      <c r="AA351"/>
      <c r="AB351"/>
      <c r="AC351"/>
      <c r="AD351"/>
      <c r="AE351"/>
      <c r="AF351"/>
      <c r="AG351"/>
      <c r="AH351"/>
      <c r="AI351"/>
      <c r="AJ351"/>
      <c r="AK351"/>
      <c r="AL351"/>
      <c r="AM351" s="220"/>
      <c r="AN351" s="417"/>
      <c r="AP351" s="12">
        <v>284</v>
      </c>
      <c r="AQ351" s="69">
        <v>4.1302960000000004</v>
      </c>
      <c r="AR351" s="70">
        <v>17.63599</v>
      </c>
      <c r="AS351" s="432"/>
      <c r="AT351" s="574">
        <f t="shared" si="3"/>
        <v>0.57601000000000013</v>
      </c>
      <c r="AU351" s="67"/>
      <c r="AV351" s="8"/>
      <c r="AW351" s="8"/>
      <c r="AX351" s="8"/>
      <c r="AY351" s="8"/>
      <c r="AZ351" s="8"/>
      <c r="BA351" s="8"/>
      <c r="BB351" s="8"/>
      <c r="BC351" s="8"/>
      <c r="BD351" s="8"/>
      <c r="BE351" s="8"/>
      <c r="BF351" s="8"/>
      <c r="BG351" s="8"/>
      <c r="BH351" s="8"/>
      <c r="BJ351" s="273"/>
      <c r="BK351" s="385"/>
      <c r="BM351" s="12">
        <v>284</v>
      </c>
      <c r="BN351" s="69">
        <v>4.4284559999999997</v>
      </c>
      <c r="BO351" s="70">
        <v>32.954059999999998</v>
      </c>
      <c r="CD351" s="273"/>
      <c r="CE351" s="385"/>
      <c r="CG351" s="12">
        <v>284</v>
      </c>
      <c r="CH351" s="69">
        <v>12.406030000000001</v>
      </c>
      <c r="CI351" s="70">
        <v>14.84998</v>
      </c>
      <c r="CX351" s="273"/>
      <c r="CY351" s="385"/>
      <c r="CZ351" s="232"/>
      <c r="DA351" s="12">
        <v>284</v>
      </c>
      <c r="DB351" s="69"/>
      <c r="DC351" s="70"/>
      <c r="DR351" s="273"/>
      <c r="DS351" s="385"/>
      <c r="DT351" s="232"/>
      <c r="DU351" s="12">
        <v>284</v>
      </c>
      <c r="DV351" s="69"/>
      <c r="DW351" s="70"/>
      <c r="EL351" s="273"/>
      <c r="EM351" s="385"/>
      <c r="EN351" s="232"/>
      <c r="EO351" s="12">
        <v>284</v>
      </c>
      <c r="EP351" s="69">
        <v>4.1302960000000004</v>
      </c>
      <c r="EQ351" s="70">
        <v>17.63599</v>
      </c>
      <c r="FF351" s="273"/>
      <c r="FG351" s="385"/>
      <c r="FH351" s="232"/>
      <c r="FI351" s="12">
        <v>284</v>
      </c>
      <c r="FJ351" s="69"/>
      <c r="FK351" s="70"/>
      <c r="FZ351" s="273"/>
      <c r="GA351" s="385"/>
      <c r="GB351" s="232"/>
      <c r="GC351" s="12">
        <v>284</v>
      </c>
      <c r="GD351" s="69">
        <v>8.7410779999999999</v>
      </c>
      <c r="GE351" s="70">
        <v>18.812110000000001</v>
      </c>
      <c r="GT351" s="273"/>
      <c r="GU351" s="385"/>
      <c r="GV351" s="232"/>
      <c r="GW351" s="12">
        <v>284</v>
      </c>
      <c r="GX351" s="69">
        <v>4.0200779999999998</v>
      </c>
      <c r="GY351" s="70">
        <v>7.9179830000000004</v>
      </c>
      <c r="HN351" s="273"/>
      <c r="HO351" s="385"/>
      <c r="HP351" s="232"/>
      <c r="HQ351" s="12">
        <v>284</v>
      </c>
      <c r="HR351" s="69"/>
      <c r="HS351" s="70"/>
      <c r="IH351" s="273"/>
      <c r="II351" s="385"/>
      <c r="IJ351" s="232"/>
      <c r="IK351" s="12">
        <v>284</v>
      </c>
      <c r="IL351" s="69">
        <v>2.2753749999999999</v>
      </c>
      <c r="IM351" s="70">
        <v>11.7719</v>
      </c>
      <c r="JB351" s="273"/>
      <c r="JC351" s="385"/>
      <c r="JD351" s="232"/>
      <c r="JE351" s="12">
        <v>284</v>
      </c>
      <c r="JF351" s="69"/>
      <c r="JG351" s="70"/>
      <c r="JV351" s="273"/>
      <c r="JW351" s="385"/>
      <c r="JX351" s="232"/>
      <c r="JY351" s="12">
        <v>284</v>
      </c>
      <c r="JZ351" s="69"/>
      <c r="KA351" s="70"/>
      <c r="KP351" s="273"/>
      <c r="KQ351" s="385"/>
      <c r="KR351" s="232"/>
      <c r="KS351" s="12">
        <v>284</v>
      </c>
      <c r="KT351" s="69"/>
      <c r="KU351" s="70"/>
      <c r="LJ351" s="273"/>
      <c r="LK351" s="385"/>
      <c r="LL351" s="232"/>
      <c r="LM351" s="12">
        <v>284</v>
      </c>
      <c r="LN351" s="69"/>
      <c r="LO351" s="70"/>
      <c r="MD351" s="273"/>
    </row>
    <row r="352" spans="2:342" ht="12.75" customHeight="1" x14ac:dyDescent="0.2">
      <c r="B352" s="12">
        <v>285</v>
      </c>
      <c r="C352" s="69"/>
      <c r="D352" s="70"/>
      <c r="E352" s="432"/>
      <c r="F352" s="72">
        <f t="shared" si="2"/>
        <v>0</v>
      </c>
      <c r="G352" s="67"/>
      <c r="H352" s="67"/>
      <c r="I352" s="67"/>
      <c r="J352" s="67"/>
      <c r="K352" s="67"/>
      <c r="L352" s="67"/>
      <c r="M352" s="67"/>
      <c r="N352" s="67"/>
      <c r="O352" s="67"/>
      <c r="P352" s="67"/>
      <c r="Q352" s="67"/>
      <c r="R352" s="67"/>
      <c r="S352" s="220"/>
      <c r="T352" s="385"/>
      <c r="U352" s="232"/>
      <c r="V352" s="12">
        <v>285</v>
      </c>
      <c r="W352" s="69"/>
      <c r="X352" s="70"/>
      <c r="Y352"/>
      <c r="Z352"/>
      <c r="AA352"/>
      <c r="AB352"/>
      <c r="AC352"/>
      <c r="AD352"/>
      <c r="AE352"/>
      <c r="AF352"/>
      <c r="AG352"/>
      <c r="AH352"/>
      <c r="AI352"/>
      <c r="AJ352"/>
      <c r="AK352"/>
      <c r="AL352"/>
      <c r="AM352" s="220"/>
      <c r="AN352" s="417"/>
      <c r="AP352" s="12">
        <v>285</v>
      </c>
      <c r="AQ352" s="69">
        <v>4.1149719999999999</v>
      </c>
      <c r="AR352" s="70">
        <v>18.178039999999999</v>
      </c>
      <c r="AS352" s="432"/>
      <c r="AT352" s="574">
        <f t="shared" si="3"/>
        <v>0.5420499999999997</v>
      </c>
      <c r="AU352" s="67"/>
      <c r="AV352" s="8"/>
      <c r="AW352" s="8"/>
      <c r="AX352" s="8"/>
      <c r="AY352" s="8"/>
      <c r="AZ352" s="8"/>
      <c r="BA352" s="8"/>
      <c r="BB352" s="8"/>
      <c r="BC352" s="8"/>
      <c r="BD352" s="8"/>
      <c r="BE352" s="8"/>
      <c r="BF352" s="8"/>
      <c r="BG352" s="8"/>
      <c r="BH352" s="8"/>
      <c r="BJ352" s="273"/>
      <c r="BK352" s="385"/>
      <c r="BM352" s="12">
        <v>285</v>
      </c>
      <c r="BN352" s="69">
        <v>4.3510969999999993</v>
      </c>
      <c r="BO352" s="70">
        <v>33.398000000000003</v>
      </c>
      <c r="CD352" s="273"/>
      <c r="CE352" s="385"/>
      <c r="CG352" s="12">
        <v>285</v>
      </c>
      <c r="CH352" s="69">
        <v>12.302520000000001</v>
      </c>
      <c r="CI352" s="70">
        <v>15.066000000000001</v>
      </c>
      <c r="CX352" s="273"/>
      <c r="CY352" s="385"/>
      <c r="CZ352" s="232"/>
      <c r="DA352" s="12">
        <v>285</v>
      </c>
      <c r="DB352" s="69"/>
      <c r="DC352" s="70"/>
      <c r="DR352" s="273"/>
      <c r="DS352" s="385"/>
      <c r="DT352" s="232"/>
      <c r="DU352" s="12">
        <v>285</v>
      </c>
      <c r="DV352" s="69"/>
      <c r="DW352" s="70"/>
      <c r="EL352" s="273"/>
      <c r="EM352" s="385"/>
      <c r="EN352" s="232"/>
      <c r="EO352" s="12">
        <v>285</v>
      </c>
      <c r="EP352" s="69">
        <v>4.1149719999999999</v>
      </c>
      <c r="EQ352" s="70">
        <v>18.178039999999999</v>
      </c>
      <c r="FF352" s="273"/>
      <c r="FG352" s="385"/>
      <c r="FH352" s="232"/>
      <c r="FI352" s="12">
        <v>285</v>
      </c>
      <c r="FJ352" s="69"/>
      <c r="FK352" s="70"/>
      <c r="FZ352" s="273"/>
      <c r="GA352" s="385"/>
      <c r="GB352" s="232"/>
      <c r="GC352" s="12">
        <v>285</v>
      </c>
      <c r="GD352" s="69">
        <v>8.7398400000000009</v>
      </c>
      <c r="GE352" s="70">
        <v>18.911960000000001</v>
      </c>
      <c r="GT352" s="273"/>
      <c r="GU352" s="385"/>
      <c r="GV352" s="232"/>
      <c r="GW352" s="12">
        <v>285</v>
      </c>
      <c r="GX352" s="69">
        <v>3.9561199999999999</v>
      </c>
      <c r="GY352" s="70">
        <v>8.1379479999999997</v>
      </c>
      <c r="HN352" s="273"/>
      <c r="HO352" s="385"/>
      <c r="HP352" s="232"/>
      <c r="HQ352" s="12">
        <v>285</v>
      </c>
      <c r="HR352" s="69"/>
      <c r="HS352" s="70"/>
      <c r="IH352" s="273"/>
      <c r="II352" s="385"/>
      <c r="IJ352" s="232"/>
      <c r="IK352" s="12">
        <v>285</v>
      </c>
      <c r="IL352" s="69">
        <v>2.2773499999999998</v>
      </c>
      <c r="IM352" s="70">
        <v>11.82194</v>
      </c>
      <c r="JB352" s="273"/>
      <c r="JC352" s="385"/>
      <c r="JD352" s="232"/>
      <c r="JE352" s="12">
        <v>285</v>
      </c>
      <c r="JF352" s="69"/>
      <c r="JG352" s="70"/>
      <c r="JV352" s="273"/>
      <c r="JW352" s="385"/>
      <c r="JX352" s="232"/>
      <c r="JY352" s="12">
        <v>285</v>
      </c>
      <c r="JZ352" s="69"/>
      <c r="KA352" s="70"/>
      <c r="KP352" s="273"/>
      <c r="KQ352" s="385"/>
      <c r="KR352" s="232"/>
      <c r="KS352" s="12">
        <v>285</v>
      </c>
      <c r="KT352" s="69"/>
      <c r="KU352" s="70"/>
      <c r="LJ352" s="273"/>
      <c r="LK352" s="385"/>
      <c r="LL352" s="232"/>
      <c r="LM352" s="12">
        <v>285</v>
      </c>
      <c r="LN352" s="69"/>
      <c r="LO352" s="70"/>
      <c r="MD352" s="273"/>
    </row>
    <row r="353" spans="1:342" ht="12.75" customHeight="1" x14ac:dyDescent="0.2">
      <c r="B353" s="12">
        <v>286</v>
      </c>
      <c r="C353" s="69"/>
      <c r="D353" s="70"/>
      <c r="E353" s="432"/>
      <c r="F353" s="72">
        <f t="shared" si="2"/>
        <v>0</v>
      </c>
      <c r="G353" s="67"/>
      <c r="H353" s="67"/>
      <c r="I353" s="67"/>
      <c r="J353" s="67"/>
      <c r="K353" s="67"/>
      <c r="L353" s="67"/>
      <c r="M353" s="67"/>
      <c r="N353" s="67"/>
      <c r="O353" s="67"/>
      <c r="P353" s="67"/>
      <c r="Q353" s="67"/>
      <c r="R353" s="67"/>
      <c r="S353" s="220"/>
      <c r="T353" s="385"/>
      <c r="U353" s="232"/>
      <c r="V353" s="12">
        <v>286</v>
      </c>
      <c r="W353" s="69"/>
      <c r="X353" s="70"/>
      <c r="Y353"/>
      <c r="Z353"/>
      <c r="AA353"/>
      <c r="AB353"/>
      <c r="AC353"/>
      <c r="AD353"/>
      <c r="AE353"/>
      <c r="AF353"/>
      <c r="AG353"/>
      <c r="AH353"/>
      <c r="AI353"/>
      <c r="AJ353"/>
      <c r="AK353"/>
      <c r="AL353"/>
      <c r="AM353" s="220"/>
      <c r="AN353" s="417"/>
      <c r="AP353" s="12">
        <v>286</v>
      </c>
      <c r="AQ353" s="69">
        <v>4.1238039999999998</v>
      </c>
      <c r="AR353" s="70">
        <v>18.778089999999999</v>
      </c>
      <c r="AS353" s="432"/>
      <c r="AT353" s="574">
        <f t="shared" si="3"/>
        <v>0.60004999999999953</v>
      </c>
      <c r="AU353" s="67"/>
      <c r="AV353" s="8"/>
      <c r="AW353" s="8"/>
      <c r="AX353" s="8"/>
      <c r="AY353" s="8"/>
      <c r="AZ353" s="8"/>
      <c r="BA353" s="8"/>
      <c r="BB353" s="8"/>
      <c r="BC353" s="8"/>
      <c r="BD353" s="8"/>
      <c r="BE353" s="8"/>
      <c r="BF353" s="8"/>
      <c r="BG353" s="8"/>
      <c r="BH353" s="8"/>
      <c r="BJ353" s="273"/>
      <c r="BK353" s="385"/>
      <c r="BM353" s="12">
        <v>286</v>
      </c>
      <c r="BN353" s="69">
        <v>4.3279160000000001</v>
      </c>
      <c r="BO353" s="70">
        <v>34.058010000000003</v>
      </c>
      <c r="CD353" s="273"/>
      <c r="CE353" s="385"/>
      <c r="CG353" s="12">
        <v>286</v>
      </c>
      <c r="CH353" s="69">
        <v>12.19825</v>
      </c>
      <c r="CI353" s="70">
        <v>15.284050000000001</v>
      </c>
      <c r="CX353" s="273"/>
      <c r="CY353" s="385"/>
      <c r="CZ353" s="232"/>
      <c r="DA353" s="12">
        <v>286</v>
      </c>
      <c r="DB353" s="69"/>
      <c r="DC353" s="70"/>
      <c r="DR353" s="273"/>
      <c r="DS353" s="385"/>
      <c r="DT353" s="232"/>
      <c r="DU353" s="12">
        <v>286</v>
      </c>
      <c r="DV353" s="69"/>
      <c r="DW353" s="70"/>
      <c r="EL353" s="273"/>
      <c r="EM353" s="385"/>
      <c r="EN353" s="232"/>
      <c r="EO353" s="12">
        <v>286</v>
      </c>
      <c r="EP353" s="69">
        <v>4.1238039999999998</v>
      </c>
      <c r="EQ353" s="70">
        <v>18.778089999999999</v>
      </c>
      <c r="FF353" s="273"/>
      <c r="FG353" s="385"/>
      <c r="FH353" s="232"/>
      <c r="FI353" s="12">
        <v>286</v>
      </c>
      <c r="FJ353" s="69"/>
      <c r="FK353" s="70"/>
      <c r="FZ353" s="273"/>
      <c r="GA353" s="385"/>
      <c r="GB353" s="232"/>
      <c r="GC353" s="12">
        <v>286</v>
      </c>
      <c r="GD353" s="69">
        <v>8.7367690000000007</v>
      </c>
      <c r="GE353" s="70">
        <v>19.012039999999999</v>
      </c>
      <c r="GT353" s="273"/>
      <c r="GU353" s="385"/>
      <c r="GV353" s="232"/>
      <c r="GW353" s="12">
        <v>286</v>
      </c>
      <c r="GX353" s="69">
        <v>3.8996179999999998</v>
      </c>
      <c r="GY353" s="70">
        <v>8.5899579999999993</v>
      </c>
      <c r="HN353" s="273"/>
      <c r="HO353" s="385"/>
      <c r="HP353" s="232"/>
      <c r="HQ353" s="12">
        <v>286</v>
      </c>
      <c r="HR353" s="69"/>
      <c r="HS353" s="70"/>
      <c r="IH353" s="273"/>
      <c r="II353" s="385"/>
      <c r="IJ353" s="232"/>
      <c r="IK353" s="12">
        <v>286</v>
      </c>
      <c r="IL353" s="69"/>
      <c r="IM353" s="70"/>
      <c r="JB353" s="273"/>
      <c r="JC353" s="385"/>
      <c r="JD353" s="232"/>
      <c r="JE353" s="12">
        <v>286</v>
      </c>
      <c r="JF353" s="69"/>
      <c r="JG353" s="70"/>
      <c r="JV353" s="273"/>
      <c r="JW353" s="385"/>
      <c r="JX353" s="232"/>
      <c r="JY353" s="12">
        <v>286</v>
      </c>
      <c r="JZ353" s="69"/>
      <c r="KA353" s="70"/>
      <c r="KP353" s="273"/>
      <c r="KQ353" s="385"/>
      <c r="KR353" s="232"/>
      <c r="KS353" s="12">
        <v>286</v>
      </c>
      <c r="KT353" s="69"/>
      <c r="KU353" s="70"/>
      <c r="LJ353" s="273"/>
      <c r="LK353" s="385"/>
      <c r="LL353" s="232"/>
      <c r="LM353" s="12">
        <v>286</v>
      </c>
      <c r="LN353" s="69"/>
      <c r="LO353" s="70"/>
      <c r="MD353" s="273"/>
    </row>
    <row r="354" spans="1:342" ht="12.75" customHeight="1" x14ac:dyDescent="0.2">
      <c r="B354" s="12">
        <v>287</v>
      </c>
      <c r="C354" s="69"/>
      <c r="D354" s="70"/>
      <c r="E354" s="432"/>
      <c r="F354" s="72">
        <f t="shared" si="2"/>
        <v>0</v>
      </c>
      <c r="G354" s="67"/>
      <c r="H354" s="67"/>
      <c r="I354" s="67"/>
      <c r="J354" s="67"/>
      <c r="K354" s="67"/>
      <c r="L354" s="67"/>
      <c r="M354" s="67"/>
      <c r="N354" s="67"/>
      <c r="O354" s="67"/>
      <c r="P354" s="67"/>
      <c r="Q354" s="67"/>
      <c r="R354" s="67"/>
      <c r="S354" s="220"/>
      <c r="T354" s="385"/>
      <c r="U354" s="232"/>
      <c r="V354" s="12">
        <v>287</v>
      </c>
      <c r="W354" s="69"/>
      <c r="X354" s="70"/>
      <c r="Y354"/>
      <c r="Z354"/>
      <c r="AA354"/>
      <c r="AB354"/>
      <c r="AC354"/>
      <c r="AD354"/>
      <c r="AE354"/>
      <c r="AF354"/>
      <c r="AG354"/>
      <c r="AH354"/>
      <c r="AI354"/>
      <c r="AJ354"/>
      <c r="AK354"/>
      <c r="AL354"/>
      <c r="AM354" s="220"/>
      <c r="AN354" s="417"/>
      <c r="AP354" s="12">
        <v>287</v>
      </c>
      <c r="AQ354" s="69">
        <v>4.1156809999999995</v>
      </c>
      <c r="AR354" s="70">
        <v>19.378019999999999</v>
      </c>
      <c r="AS354" s="432"/>
      <c r="AT354" s="574">
        <f t="shared" si="3"/>
        <v>0.59993000000000052</v>
      </c>
      <c r="AU354" s="67"/>
      <c r="AV354" s="8"/>
      <c r="AW354" s="8"/>
      <c r="AX354" s="8"/>
      <c r="AY354" s="8"/>
      <c r="AZ354" s="8"/>
      <c r="BA354" s="8"/>
      <c r="BB354" s="8"/>
      <c r="BC354" s="8"/>
      <c r="BD354" s="8"/>
      <c r="BE354" s="8"/>
      <c r="BF354" s="8"/>
      <c r="BG354" s="8"/>
      <c r="BH354" s="8"/>
      <c r="BJ354" s="273"/>
      <c r="BK354" s="385"/>
      <c r="BM354" s="12">
        <v>287</v>
      </c>
      <c r="BN354" s="69">
        <v>4.3412670000000002</v>
      </c>
      <c r="BO354" s="70">
        <v>34.758090000000003</v>
      </c>
      <c r="CD354" s="273"/>
      <c r="CE354" s="385"/>
      <c r="CG354" s="12">
        <v>287</v>
      </c>
      <c r="CH354" s="69">
        <v>12.09375</v>
      </c>
      <c r="CI354" s="70">
        <v>15.522069999999999</v>
      </c>
      <c r="CX354" s="273"/>
      <c r="CY354" s="385"/>
      <c r="CZ354" s="232"/>
      <c r="DA354" s="12">
        <v>287</v>
      </c>
      <c r="DB354" s="69"/>
      <c r="DC354" s="70"/>
      <c r="DR354" s="273"/>
      <c r="DS354" s="385"/>
      <c r="DT354" s="232"/>
      <c r="DU354" s="12">
        <v>287</v>
      </c>
      <c r="DV354" s="69"/>
      <c r="DW354" s="70"/>
      <c r="EL354" s="273"/>
      <c r="EM354" s="385"/>
      <c r="EN354" s="232"/>
      <c r="EO354" s="12">
        <v>287</v>
      </c>
      <c r="EP354" s="69">
        <v>4.1156809999999995</v>
      </c>
      <c r="EQ354" s="70">
        <v>19.378019999999999</v>
      </c>
      <c r="FF354" s="273"/>
      <c r="FG354" s="385"/>
      <c r="FH354" s="232"/>
      <c r="FI354" s="12">
        <v>287</v>
      </c>
      <c r="FJ354" s="69"/>
      <c r="FK354" s="70"/>
      <c r="FZ354" s="273"/>
      <c r="GA354" s="385"/>
      <c r="GB354" s="232"/>
      <c r="GC354" s="12">
        <v>287</v>
      </c>
      <c r="GD354" s="69">
        <v>8.7318889999999989</v>
      </c>
      <c r="GE354" s="70">
        <v>19.11195</v>
      </c>
      <c r="GT354" s="273"/>
      <c r="GU354" s="385"/>
      <c r="GV354" s="232"/>
      <c r="GW354" s="12">
        <v>287</v>
      </c>
      <c r="GX354" s="69">
        <v>3.8356260000000004</v>
      </c>
      <c r="GY354" s="70">
        <v>8.8858560000000004</v>
      </c>
      <c r="HN354" s="273"/>
      <c r="HO354" s="385"/>
      <c r="HP354" s="232"/>
      <c r="HQ354" s="12">
        <v>287</v>
      </c>
      <c r="HR354" s="69"/>
      <c r="HS354" s="70"/>
      <c r="IH354" s="273"/>
      <c r="II354" s="385"/>
      <c r="IJ354" s="232"/>
      <c r="IK354" s="12">
        <v>287</v>
      </c>
      <c r="IL354" s="69"/>
      <c r="IM354" s="70"/>
      <c r="JB354" s="273"/>
      <c r="JC354" s="385"/>
      <c r="JD354" s="232"/>
      <c r="JE354" s="12">
        <v>287</v>
      </c>
      <c r="JF354" s="69"/>
      <c r="JG354" s="70"/>
      <c r="JV354" s="273"/>
      <c r="JW354" s="385"/>
      <c r="JX354" s="232"/>
      <c r="JY354" s="12">
        <v>287</v>
      </c>
      <c r="JZ354" s="69"/>
      <c r="KA354" s="70"/>
      <c r="KP354" s="273"/>
      <c r="KQ354" s="385"/>
      <c r="KR354" s="232"/>
      <c r="KS354" s="12">
        <v>287</v>
      </c>
      <c r="KT354" s="69"/>
      <c r="KU354" s="70"/>
      <c r="LJ354" s="273"/>
      <c r="LK354" s="385"/>
      <c r="LL354" s="232"/>
      <c r="LM354" s="12">
        <v>287</v>
      </c>
      <c r="LN354" s="69"/>
      <c r="LO354" s="70"/>
      <c r="MD354" s="273"/>
    </row>
    <row r="355" spans="1:342" ht="12.75" customHeight="1" x14ac:dyDescent="0.2">
      <c r="B355" s="12">
        <v>288</v>
      </c>
      <c r="C355" s="69"/>
      <c r="D355" s="70"/>
      <c r="E355" s="432"/>
      <c r="F355" s="72">
        <f t="shared" si="2"/>
        <v>0</v>
      </c>
      <c r="G355" s="67"/>
      <c r="H355" s="67"/>
      <c r="I355" s="67"/>
      <c r="J355" s="67"/>
      <c r="K355" s="67"/>
      <c r="L355" s="67"/>
      <c r="M355" s="67"/>
      <c r="N355" s="67"/>
      <c r="O355" s="67"/>
      <c r="P355" s="67"/>
      <c r="Q355" s="67"/>
      <c r="R355" s="67"/>
      <c r="S355" s="220"/>
      <c r="T355" s="385"/>
      <c r="U355" s="232"/>
      <c r="V355" s="12">
        <v>288</v>
      </c>
      <c r="W355" s="69"/>
      <c r="X355" s="70"/>
      <c r="Y355"/>
      <c r="Z355"/>
      <c r="AA355"/>
      <c r="AB355"/>
      <c r="AC355"/>
      <c r="AD355"/>
      <c r="AE355"/>
      <c r="AF355"/>
      <c r="AG355"/>
      <c r="AH355"/>
      <c r="AI355"/>
      <c r="AJ355"/>
      <c r="AK355"/>
      <c r="AL355"/>
      <c r="AM355" s="220"/>
      <c r="AN355" s="417"/>
      <c r="AP355" s="12">
        <v>288</v>
      </c>
      <c r="AQ355" s="69">
        <v>4.1237780000000006</v>
      </c>
      <c r="AR355" s="70">
        <v>19.978010000000001</v>
      </c>
      <c r="AS355" s="432"/>
      <c r="AT355" s="574">
        <f t="shared" si="3"/>
        <v>0.5999900000000018</v>
      </c>
      <c r="AU355" s="67"/>
      <c r="AV355" s="8"/>
      <c r="AW355" s="8"/>
      <c r="AX355" s="8"/>
      <c r="AY355" s="8"/>
      <c r="AZ355" s="8"/>
      <c r="BA355" s="8"/>
      <c r="BB355" s="8"/>
      <c r="BC355" s="8"/>
      <c r="BD355" s="8"/>
      <c r="BE355" s="8"/>
      <c r="BF355" s="8"/>
      <c r="BG355" s="8"/>
      <c r="BH355" s="8"/>
      <c r="BJ355" s="273"/>
      <c r="BK355" s="385"/>
      <c r="BM355" s="12">
        <v>288</v>
      </c>
      <c r="BN355" s="69">
        <v>4.3109859999999998</v>
      </c>
      <c r="BO355" s="70">
        <v>35.457920000000001</v>
      </c>
      <c r="CD355" s="273"/>
      <c r="CE355" s="385"/>
      <c r="CG355" s="12">
        <v>288</v>
      </c>
      <c r="CH355" s="69">
        <v>11.98908</v>
      </c>
      <c r="CI355" s="70">
        <v>15.698029999999999</v>
      </c>
      <c r="CX355" s="273"/>
      <c r="CY355" s="385"/>
      <c r="CZ355" s="232"/>
      <c r="DA355" s="12">
        <v>288</v>
      </c>
      <c r="DB355" s="69"/>
      <c r="DC355" s="70"/>
      <c r="DR355" s="273"/>
      <c r="DS355" s="385"/>
      <c r="DT355" s="232"/>
      <c r="DU355" s="12">
        <v>288</v>
      </c>
      <c r="DV355" s="69"/>
      <c r="DW355" s="70"/>
      <c r="EL355" s="273"/>
      <c r="EM355" s="385"/>
      <c r="EN355" s="232"/>
      <c r="EO355" s="12">
        <v>288</v>
      </c>
      <c r="EP355" s="69">
        <v>4.1237780000000006</v>
      </c>
      <c r="EQ355" s="70">
        <v>19.978010000000001</v>
      </c>
      <c r="FF355" s="273"/>
      <c r="FG355" s="385"/>
      <c r="FH355" s="232"/>
      <c r="FI355" s="12">
        <v>288</v>
      </c>
      <c r="FJ355" s="69"/>
      <c r="FK355" s="70"/>
      <c r="FZ355" s="273"/>
      <c r="GA355" s="385"/>
      <c r="GB355" s="232"/>
      <c r="GC355" s="12">
        <v>288</v>
      </c>
      <c r="GD355" s="69">
        <v>8.7293269999999996</v>
      </c>
      <c r="GE355" s="70">
        <v>19.212039999999998</v>
      </c>
      <c r="GT355" s="273"/>
      <c r="GU355" s="385"/>
      <c r="GV355" s="232"/>
      <c r="GW355" s="12">
        <v>288</v>
      </c>
      <c r="GX355" s="69">
        <v>3.770562</v>
      </c>
      <c r="GY355" s="70">
        <v>9.0619960000000006</v>
      </c>
      <c r="HN355" s="273"/>
      <c r="HO355" s="385"/>
      <c r="HP355" s="232"/>
      <c r="HQ355" s="12">
        <v>288</v>
      </c>
      <c r="HR355" s="69"/>
      <c r="HS355" s="70"/>
      <c r="IH355" s="273"/>
      <c r="II355" s="385"/>
      <c r="IJ355" s="232"/>
      <c r="IK355" s="12">
        <v>288</v>
      </c>
      <c r="IL355" s="69"/>
      <c r="IM355" s="70"/>
      <c r="JB355" s="273"/>
      <c r="JC355" s="385"/>
      <c r="JD355" s="232"/>
      <c r="JE355" s="12">
        <v>288</v>
      </c>
      <c r="JF355" s="69"/>
      <c r="JG355" s="70"/>
      <c r="JV355" s="273"/>
      <c r="JW355" s="385"/>
      <c r="JX355" s="232"/>
      <c r="JY355" s="12">
        <v>288</v>
      </c>
      <c r="JZ355" s="69"/>
      <c r="KA355" s="70"/>
      <c r="KP355" s="273"/>
      <c r="KQ355" s="385"/>
      <c r="KR355" s="232"/>
      <c r="KS355" s="12">
        <v>288</v>
      </c>
      <c r="KT355" s="69"/>
      <c r="KU355" s="70"/>
      <c r="LJ355" s="273"/>
      <c r="LK355" s="385"/>
      <c r="LL355" s="232"/>
      <c r="LM355" s="12">
        <v>288</v>
      </c>
      <c r="LN355" s="69"/>
      <c r="LO355" s="70"/>
      <c r="MD355" s="273"/>
    </row>
    <row r="356" spans="1:342" ht="12.75" customHeight="1" x14ac:dyDescent="0.2">
      <c r="B356" s="12">
        <v>289</v>
      </c>
      <c r="C356" s="69"/>
      <c r="D356" s="70"/>
      <c r="E356" s="432"/>
      <c r="F356" s="72">
        <f t="shared" si="2"/>
        <v>0</v>
      </c>
      <c r="G356" s="67"/>
      <c r="H356" s="67"/>
      <c r="I356" s="67"/>
      <c r="J356" s="67"/>
      <c r="K356" s="67"/>
      <c r="L356" s="67"/>
      <c r="M356" s="67"/>
      <c r="N356" s="67"/>
      <c r="O356" s="67"/>
      <c r="P356" s="67"/>
      <c r="Q356" s="67"/>
      <c r="R356" s="67"/>
      <c r="S356" s="220"/>
      <c r="T356" s="385"/>
      <c r="U356" s="232"/>
      <c r="V356" s="12">
        <v>289</v>
      </c>
      <c r="W356" s="69"/>
      <c r="X356" s="70"/>
      <c r="Y356"/>
      <c r="Z356"/>
      <c r="AA356"/>
      <c r="AB356"/>
      <c r="AC356"/>
      <c r="AD356"/>
      <c r="AE356"/>
      <c r="AF356"/>
      <c r="AG356"/>
      <c r="AH356"/>
      <c r="AI356"/>
      <c r="AJ356"/>
      <c r="AK356"/>
      <c r="AL356"/>
      <c r="AM356" s="220"/>
      <c r="AN356" s="417"/>
      <c r="AP356" s="12">
        <v>289</v>
      </c>
      <c r="AQ356" s="69">
        <v>4.1109930000000006</v>
      </c>
      <c r="AR356" s="70">
        <v>20.578109999999999</v>
      </c>
      <c r="AS356" s="432"/>
      <c r="AT356" s="574">
        <f t="shared" si="3"/>
        <v>0.60009999999999764</v>
      </c>
      <c r="AU356" s="67"/>
      <c r="AV356" s="8"/>
      <c r="AW356" s="8"/>
      <c r="AX356" s="8"/>
      <c r="AY356" s="8"/>
      <c r="AZ356" s="8"/>
      <c r="BA356" s="8"/>
      <c r="BB356" s="8"/>
      <c r="BC356" s="8"/>
      <c r="BD356" s="8"/>
      <c r="BE356" s="8"/>
      <c r="BF356" s="8"/>
      <c r="BG356" s="8"/>
      <c r="BH356" s="8"/>
      <c r="BJ356" s="273"/>
      <c r="BK356" s="385"/>
      <c r="BM356" s="12">
        <v>289</v>
      </c>
      <c r="BN356" s="69">
        <v>4.2761560000000003</v>
      </c>
      <c r="BO356" s="70">
        <v>36.158000000000001</v>
      </c>
      <c r="CD356" s="273"/>
      <c r="CE356" s="385"/>
      <c r="CG356" s="12">
        <v>289</v>
      </c>
      <c r="CH356" s="69">
        <v>11.88472</v>
      </c>
      <c r="CI356" s="70">
        <v>15.909990000000001</v>
      </c>
      <c r="CX356" s="273"/>
      <c r="CY356" s="385"/>
      <c r="CZ356" s="232"/>
      <c r="DA356" s="12">
        <v>289</v>
      </c>
      <c r="DB356" s="69"/>
      <c r="DC356" s="70"/>
      <c r="DR356" s="273"/>
      <c r="DS356" s="385"/>
      <c r="DT356" s="232"/>
      <c r="DU356" s="12">
        <v>289</v>
      </c>
      <c r="DV356" s="69"/>
      <c r="DW356" s="70"/>
      <c r="EL356" s="273"/>
      <c r="EM356" s="385"/>
      <c r="EN356" s="232"/>
      <c r="EO356" s="12">
        <v>289</v>
      </c>
      <c r="EP356" s="69">
        <v>4.1109930000000006</v>
      </c>
      <c r="EQ356" s="70">
        <v>20.578109999999999</v>
      </c>
      <c r="FF356" s="273"/>
      <c r="FG356" s="385"/>
      <c r="FH356" s="232"/>
      <c r="FI356" s="12">
        <v>289</v>
      </c>
      <c r="FJ356" s="69"/>
      <c r="FK356" s="70"/>
      <c r="FZ356" s="273"/>
      <c r="GA356" s="385"/>
      <c r="GB356" s="232"/>
      <c r="GC356" s="12">
        <v>289</v>
      </c>
      <c r="GD356" s="69">
        <v>8.7276499999999988</v>
      </c>
      <c r="GE356" s="70">
        <v>19.31195</v>
      </c>
      <c r="GT356" s="273"/>
      <c r="GU356" s="385"/>
      <c r="GV356" s="232"/>
      <c r="GW356" s="12">
        <v>289</v>
      </c>
      <c r="GX356" s="69">
        <v>3.7074799999999999</v>
      </c>
      <c r="GY356" s="70">
        <v>9.3879090000000005</v>
      </c>
      <c r="HN356" s="273"/>
      <c r="HO356" s="385"/>
      <c r="HP356" s="232"/>
      <c r="HQ356" s="12">
        <v>289</v>
      </c>
      <c r="HR356" s="69"/>
      <c r="HS356" s="70"/>
      <c r="IH356" s="273"/>
      <c r="II356" s="385"/>
      <c r="IJ356" s="232"/>
      <c r="IK356" s="12">
        <v>289</v>
      </c>
      <c r="IL356" s="69"/>
      <c r="IM356" s="70"/>
      <c r="JB356" s="273"/>
      <c r="JC356" s="385"/>
      <c r="JD356" s="232"/>
      <c r="JE356" s="12">
        <v>289</v>
      </c>
      <c r="JF356" s="69"/>
      <c r="JG356" s="70"/>
      <c r="JV356" s="273"/>
      <c r="JW356" s="385"/>
      <c r="JX356" s="232"/>
      <c r="JY356" s="12">
        <v>289</v>
      </c>
      <c r="JZ356" s="69"/>
      <c r="KA356" s="70"/>
      <c r="KP356" s="273"/>
      <c r="KQ356" s="385"/>
      <c r="KR356" s="232"/>
      <c r="KS356" s="12">
        <v>289</v>
      </c>
      <c r="KT356" s="69"/>
      <c r="KU356" s="70"/>
      <c r="LJ356" s="273"/>
      <c r="LK356" s="385"/>
      <c r="LL356" s="232"/>
      <c r="LM356" s="12">
        <v>289</v>
      </c>
      <c r="LN356" s="69"/>
      <c r="LO356" s="70"/>
      <c r="MD356" s="273"/>
    </row>
    <row r="357" spans="1:342" ht="12.75" customHeight="1" x14ac:dyDescent="0.2">
      <c r="B357" s="12">
        <v>290</v>
      </c>
      <c r="C357" s="69"/>
      <c r="D357" s="70"/>
      <c r="E357" s="432"/>
      <c r="F357" s="72">
        <f t="shared" si="2"/>
        <v>0</v>
      </c>
      <c r="G357" s="67"/>
      <c r="H357" s="67"/>
      <c r="I357" s="67"/>
      <c r="J357" s="67"/>
      <c r="K357" s="67"/>
      <c r="L357" s="67"/>
      <c r="M357" s="67"/>
      <c r="N357" s="67"/>
      <c r="O357" s="67"/>
      <c r="P357" s="67"/>
      <c r="Q357" s="67"/>
      <c r="R357" s="67"/>
      <c r="S357" s="220"/>
      <c r="T357" s="385"/>
      <c r="U357" s="232"/>
      <c r="V357" s="12">
        <v>290</v>
      </c>
      <c r="W357" s="69"/>
      <c r="X357" s="70"/>
      <c r="Y357"/>
      <c r="Z357"/>
      <c r="AA357"/>
      <c r="AB357"/>
      <c r="AC357"/>
      <c r="AD357"/>
      <c r="AE357"/>
      <c r="AF357"/>
      <c r="AG357"/>
      <c r="AH357"/>
      <c r="AI357"/>
      <c r="AJ357"/>
      <c r="AK357"/>
      <c r="AL357"/>
      <c r="AM357" s="220"/>
      <c r="AN357" s="417"/>
      <c r="AP357" s="12">
        <v>290</v>
      </c>
      <c r="AQ357" s="69">
        <v>4.1097219999999997</v>
      </c>
      <c r="AR357" s="70">
        <v>21.177980000000002</v>
      </c>
      <c r="AS357" s="432"/>
      <c r="AT357" s="574">
        <f t="shared" si="3"/>
        <v>0.59987000000000279</v>
      </c>
      <c r="AU357" s="67"/>
      <c r="AV357" s="8"/>
      <c r="AW357" s="8"/>
      <c r="AX357" s="8"/>
      <c r="AY357" s="8"/>
      <c r="AZ357" s="8"/>
      <c r="BA357" s="8"/>
      <c r="BB357" s="8"/>
      <c r="BC357" s="8"/>
      <c r="BD357" s="8"/>
      <c r="BE357" s="8"/>
      <c r="BF357" s="8"/>
      <c r="BG357" s="8"/>
      <c r="BH357" s="8"/>
      <c r="BJ357" s="273"/>
      <c r="BK357" s="385"/>
      <c r="BM357" s="12">
        <v>290</v>
      </c>
      <c r="BN357" s="69">
        <v>4.2602950000000002</v>
      </c>
      <c r="BO357" s="70">
        <v>36.858069999999998</v>
      </c>
      <c r="CD357" s="273"/>
      <c r="CE357" s="385"/>
      <c r="CG357" s="12">
        <v>290</v>
      </c>
      <c r="CH357" s="69"/>
      <c r="CI357" s="70"/>
      <c r="CX357" s="273"/>
      <c r="CY357" s="385"/>
      <c r="CZ357" s="232"/>
      <c r="DA357" s="12">
        <v>290</v>
      </c>
      <c r="DB357" s="69"/>
      <c r="DC357" s="70"/>
      <c r="DR357" s="273"/>
      <c r="DS357" s="385"/>
      <c r="DT357" s="232"/>
      <c r="DU357" s="12">
        <v>290</v>
      </c>
      <c r="DV357" s="69"/>
      <c r="DW357" s="70"/>
      <c r="EL357" s="273"/>
      <c r="EM357" s="385"/>
      <c r="EN357" s="232"/>
      <c r="EO357" s="12">
        <v>290</v>
      </c>
      <c r="EP357" s="69">
        <v>4.1097219999999997</v>
      </c>
      <c r="EQ357" s="70">
        <v>21.177980000000002</v>
      </c>
      <c r="FF357" s="273"/>
      <c r="FG357" s="385"/>
      <c r="FH357" s="232"/>
      <c r="FI357" s="12">
        <v>290</v>
      </c>
      <c r="FJ357" s="69"/>
      <c r="FK357" s="70"/>
      <c r="FZ357" s="273"/>
      <c r="GA357" s="385"/>
      <c r="GB357" s="232"/>
      <c r="GC357" s="12">
        <v>290</v>
      </c>
      <c r="GD357" s="69">
        <v>8.7242900000000017</v>
      </c>
      <c r="GE357" s="70">
        <v>19.412040000000001</v>
      </c>
      <c r="GT357" s="273"/>
      <c r="GU357" s="385"/>
      <c r="GV357" s="232"/>
      <c r="GW357" s="12">
        <v>290</v>
      </c>
      <c r="GX357" s="69">
        <v>3.644431</v>
      </c>
      <c r="GY357" s="70">
        <v>9.7560319999999994</v>
      </c>
      <c r="HN357" s="273"/>
      <c r="HO357" s="385"/>
      <c r="HP357" s="232"/>
      <c r="HQ357" s="12">
        <v>290</v>
      </c>
      <c r="HR357" s="69"/>
      <c r="HS357" s="70"/>
      <c r="IH357" s="273"/>
      <c r="II357" s="385"/>
      <c r="IJ357" s="232"/>
      <c r="IK357" s="12">
        <v>290</v>
      </c>
      <c r="IL357" s="69"/>
      <c r="IM357" s="70"/>
      <c r="JB357" s="273"/>
      <c r="JC357" s="385"/>
      <c r="JD357" s="232"/>
      <c r="JE357" s="12">
        <v>290</v>
      </c>
      <c r="JF357" s="69"/>
      <c r="JG357" s="70"/>
      <c r="JV357" s="273"/>
      <c r="JW357" s="385"/>
      <c r="JX357" s="232"/>
      <c r="JY357" s="12">
        <v>290</v>
      </c>
      <c r="JZ357" s="69"/>
      <c r="KA357" s="70"/>
      <c r="KP357" s="273"/>
      <c r="KQ357" s="385"/>
      <c r="KR357" s="232"/>
      <c r="KS357" s="12">
        <v>290</v>
      </c>
      <c r="KT357" s="69"/>
      <c r="KU357" s="70"/>
      <c r="LJ357" s="273"/>
      <c r="LK357" s="385"/>
      <c r="LL357" s="232"/>
      <c r="LM357" s="12">
        <v>290</v>
      </c>
      <c r="LN357" s="69"/>
      <c r="LO357" s="70"/>
      <c r="MD357" s="273"/>
    </row>
    <row r="358" spans="1:342" ht="12.75" customHeight="1" x14ac:dyDescent="0.2">
      <c r="B358" s="12">
        <v>291</v>
      </c>
      <c r="C358" s="69"/>
      <c r="D358" s="70"/>
      <c r="E358" s="432"/>
      <c r="F358" s="72">
        <f t="shared" si="2"/>
        <v>0</v>
      </c>
      <c r="G358" s="67"/>
      <c r="H358" s="67"/>
      <c r="I358" s="67"/>
      <c r="J358" s="67"/>
      <c r="K358" s="67"/>
      <c r="L358" s="67"/>
      <c r="M358" s="67"/>
      <c r="N358" s="67"/>
      <c r="O358" s="67"/>
      <c r="P358" s="67"/>
      <c r="Q358" s="67"/>
      <c r="R358" s="67"/>
      <c r="S358" s="220"/>
      <c r="T358" s="385"/>
      <c r="U358" s="232"/>
      <c r="V358" s="12">
        <v>291</v>
      </c>
      <c r="W358" s="69"/>
      <c r="X358" s="70"/>
      <c r="Y358"/>
      <c r="Z358"/>
      <c r="AA358"/>
      <c r="AB358"/>
      <c r="AC358"/>
      <c r="AD358"/>
      <c r="AE358"/>
      <c r="AF358"/>
      <c r="AG358"/>
      <c r="AH358"/>
      <c r="AI358"/>
      <c r="AJ358"/>
      <c r="AK358"/>
      <c r="AL358"/>
      <c r="AM358" s="220"/>
      <c r="AN358" s="417"/>
      <c r="AP358" s="12">
        <v>291</v>
      </c>
      <c r="AQ358" s="69"/>
      <c r="AR358" s="70"/>
      <c r="AS358" s="432"/>
      <c r="AT358" s="574">
        <f t="shared" si="3"/>
        <v>-21.177980000000002</v>
      </c>
      <c r="AU358" s="67"/>
      <c r="AV358" s="8"/>
      <c r="AW358" s="8"/>
      <c r="AX358" s="8"/>
      <c r="AY358" s="8"/>
      <c r="AZ358" s="8"/>
      <c r="BA358" s="8"/>
      <c r="BB358" s="8"/>
      <c r="BC358" s="8"/>
      <c r="BD358" s="8"/>
      <c r="BE358" s="8"/>
      <c r="BF358" s="8"/>
      <c r="BG358" s="8"/>
      <c r="BH358" s="8"/>
      <c r="BJ358" s="273"/>
      <c r="BK358" s="385"/>
      <c r="BM358" s="12">
        <v>291</v>
      </c>
      <c r="BN358" s="69">
        <v>4.2212259999999997</v>
      </c>
      <c r="BO358" s="70">
        <v>37.493940000000002</v>
      </c>
      <c r="CD358" s="273"/>
      <c r="CE358" s="385"/>
      <c r="CG358" s="12">
        <v>291</v>
      </c>
      <c r="CH358" s="69"/>
      <c r="CI358" s="70"/>
      <c r="CX358" s="273"/>
      <c r="CY358" s="385"/>
      <c r="CZ358" s="232"/>
      <c r="DA358" s="12">
        <v>291</v>
      </c>
      <c r="DB358" s="69"/>
      <c r="DC358" s="70"/>
      <c r="DR358" s="273"/>
      <c r="DS358" s="385"/>
      <c r="DT358" s="232"/>
      <c r="DU358" s="12">
        <v>291</v>
      </c>
      <c r="DV358" s="69"/>
      <c r="DW358" s="70"/>
      <c r="EL358" s="273"/>
      <c r="EM358" s="385"/>
      <c r="EN358" s="232"/>
      <c r="EO358" s="12">
        <v>291</v>
      </c>
      <c r="EP358" s="69"/>
      <c r="EQ358" s="70"/>
      <c r="FF358" s="273"/>
      <c r="FG358" s="385"/>
      <c r="FH358" s="232"/>
      <c r="FI358" s="12">
        <v>291</v>
      </c>
      <c r="FJ358" s="69"/>
      <c r="FK358" s="70"/>
      <c r="FZ358" s="273"/>
      <c r="GA358" s="385"/>
      <c r="GB358" s="232"/>
      <c r="GC358" s="12">
        <v>291</v>
      </c>
      <c r="GD358" s="69">
        <v>8.7229339999999986</v>
      </c>
      <c r="GE358" s="70">
        <v>19.511939999999999</v>
      </c>
      <c r="GT358" s="273"/>
      <c r="GU358" s="385"/>
      <c r="GV358" s="232"/>
      <c r="GW358" s="12">
        <v>291</v>
      </c>
      <c r="GX358" s="69">
        <v>3.6051889999999998</v>
      </c>
      <c r="GY358" s="70">
        <v>10.248100000000001</v>
      </c>
      <c r="HN358" s="273"/>
      <c r="HO358" s="385"/>
      <c r="HP358" s="232"/>
      <c r="HQ358" s="12">
        <v>291</v>
      </c>
      <c r="HR358" s="69"/>
      <c r="HS358" s="70"/>
      <c r="IH358" s="273"/>
      <c r="II358" s="385"/>
      <c r="IJ358" s="232"/>
      <c r="IK358" s="12">
        <v>291</v>
      </c>
      <c r="IL358" s="69"/>
      <c r="IM358" s="70"/>
      <c r="JB358" s="273"/>
      <c r="JC358" s="385"/>
      <c r="JD358" s="232"/>
      <c r="JE358" s="12">
        <v>291</v>
      </c>
      <c r="JF358" s="69"/>
      <c r="JG358" s="70"/>
      <c r="JV358" s="273"/>
      <c r="JW358" s="385"/>
      <c r="JX358" s="232"/>
      <c r="JY358" s="12">
        <v>291</v>
      </c>
      <c r="JZ358" s="69"/>
      <c r="KA358" s="70"/>
      <c r="KP358" s="273"/>
      <c r="KQ358" s="385"/>
      <c r="KR358" s="232"/>
      <c r="KS358" s="12">
        <v>291</v>
      </c>
      <c r="KT358" s="69"/>
      <c r="KU358" s="70"/>
      <c r="LJ358" s="273"/>
      <c r="LK358" s="385"/>
      <c r="LL358" s="232"/>
      <c r="LM358" s="12">
        <v>291</v>
      </c>
      <c r="LN358" s="69"/>
      <c r="LO358" s="70"/>
      <c r="MD358" s="273"/>
    </row>
    <row r="359" spans="1:342" ht="12.75" customHeight="1" x14ac:dyDescent="0.2">
      <c r="B359" s="12">
        <v>292</v>
      </c>
      <c r="C359" s="69"/>
      <c r="D359" s="70"/>
      <c r="E359" s="432"/>
      <c r="F359" s="72">
        <f t="shared" si="2"/>
        <v>0</v>
      </c>
      <c r="G359" s="67"/>
      <c r="H359" s="67"/>
      <c r="I359" s="67"/>
      <c r="J359" s="67"/>
      <c r="K359" s="67"/>
      <c r="L359" s="67"/>
      <c r="M359" s="67"/>
      <c r="N359" s="67"/>
      <c r="O359" s="67"/>
      <c r="P359" s="67"/>
      <c r="Q359" s="67"/>
      <c r="R359" s="67"/>
      <c r="S359" s="220"/>
      <c r="T359" s="385"/>
      <c r="U359" s="232"/>
      <c r="V359" s="12">
        <v>292</v>
      </c>
      <c r="W359" s="69"/>
      <c r="X359" s="70"/>
      <c r="Y359"/>
      <c r="Z359"/>
      <c r="AA359"/>
      <c r="AB359"/>
      <c r="AC359"/>
      <c r="AD359"/>
      <c r="AE359"/>
      <c r="AF359"/>
      <c r="AG359"/>
      <c r="AH359"/>
      <c r="AI359"/>
      <c r="AJ359"/>
      <c r="AK359"/>
      <c r="AL359"/>
      <c r="AM359" s="220"/>
      <c r="AN359" s="417"/>
      <c r="AP359" s="12">
        <v>292</v>
      </c>
      <c r="AQ359" s="69"/>
      <c r="AR359" s="70"/>
      <c r="AS359" s="432"/>
      <c r="AT359" s="574">
        <f t="shared" si="3"/>
        <v>0</v>
      </c>
      <c r="AU359" s="67"/>
      <c r="AV359" s="8"/>
      <c r="AW359" s="8"/>
      <c r="AX359" s="8"/>
      <c r="AY359" s="8"/>
      <c r="AZ359" s="8"/>
      <c r="BA359" s="8"/>
      <c r="BB359" s="8"/>
      <c r="BC359" s="8"/>
      <c r="BD359" s="8"/>
      <c r="BE359" s="8"/>
      <c r="BF359" s="8"/>
      <c r="BG359" s="8"/>
      <c r="BH359" s="8"/>
      <c r="BJ359" s="273"/>
      <c r="BK359" s="385"/>
      <c r="BM359" s="12">
        <v>292</v>
      </c>
      <c r="BN359" s="69">
        <v>4.2206220000000005</v>
      </c>
      <c r="BO359" s="70">
        <v>38.194070000000004</v>
      </c>
      <c r="CD359" s="273"/>
      <c r="CE359" s="385"/>
      <c r="CG359" s="12">
        <v>292</v>
      </c>
      <c r="CH359" s="69"/>
      <c r="CI359" s="70"/>
      <c r="CX359" s="273"/>
      <c r="CY359" s="385"/>
      <c r="CZ359" s="232"/>
      <c r="DA359" s="12">
        <v>292</v>
      </c>
      <c r="DB359" s="69"/>
      <c r="DC359" s="70"/>
      <c r="DR359" s="273"/>
      <c r="DS359" s="385"/>
      <c r="DT359" s="232"/>
      <c r="DU359" s="12">
        <v>292</v>
      </c>
      <c r="DV359" s="69"/>
      <c r="DW359" s="70"/>
      <c r="EL359" s="273"/>
      <c r="EM359" s="385"/>
      <c r="EN359" s="232"/>
      <c r="EO359" s="12">
        <v>292</v>
      </c>
      <c r="EP359" s="69"/>
      <c r="EQ359" s="70"/>
      <c r="FF359" s="273"/>
      <c r="FG359" s="385"/>
      <c r="FH359" s="232"/>
      <c r="FI359" s="12">
        <v>292</v>
      </c>
      <c r="FJ359" s="69"/>
      <c r="FK359" s="70"/>
      <c r="FZ359" s="273"/>
      <c r="GA359" s="385"/>
      <c r="GB359" s="232"/>
      <c r="GC359" s="12">
        <v>292</v>
      </c>
      <c r="GD359" s="69">
        <v>8.7205769999999987</v>
      </c>
      <c r="GE359" s="70">
        <v>19.611969999999999</v>
      </c>
      <c r="GT359" s="273"/>
      <c r="GU359" s="385"/>
      <c r="GV359" s="232"/>
      <c r="GW359" s="12">
        <v>292</v>
      </c>
      <c r="GX359" s="69">
        <v>3.5882160000000001</v>
      </c>
      <c r="GY359" s="70">
        <v>10.747999999999999</v>
      </c>
      <c r="HN359" s="273"/>
      <c r="HO359" s="385"/>
      <c r="HP359" s="232"/>
      <c r="HQ359" s="12">
        <v>292</v>
      </c>
      <c r="HR359" s="69"/>
      <c r="HS359" s="70"/>
      <c r="IH359" s="273"/>
      <c r="II359" s="385"/>
      <c r="IJ359" s="232"/>
      <c r="IK359" s="12">
        <v>292</v>
      </c>
      <c r="IL359" s="69"/>
      <c r="IM359" s="70"/>
      <c r="JB359" s="273"/>
      <c r="JC359" s="385"/>
      <c r="JD359" s="232"/>
      <c r="JE359" s="12">
        <v>292</v>
      </c>
      <c r="JF359" s="69"/>
      <c r="JG359" s="70"/>
      <c r="JV359" s="273"/>
      <c r="JW359" s="385"/>
      <c r="JX359" s="232"/>
      <c r="JY359" s="12">
        <v>292</v>
      </c>
      <c r="JZ359" s="69"/>
      <c r="KA359" s="70"/>
      <c r="KP359" s="273"/>
      <c r="KQ359" s="385"/>
      <c r="KR359" s="232"/>
      <c r="KS359" s="12">
        <v>292</v>
      </c>
      <c r="KT359" s="69"/>
      <c r="KU359" s="70"/>
      <c r="LJ359" s="273"/>
      <c r="LK359" s="385"/>
      <c r="LL359" s="232"/>
      <c r="LM359" s="12">
        <v>292</v>
      </c>
      <c r="LN359" s="69"/>
      <c r="LO359" s="70"/>
      <c r="MD359" s="273"/>
    </row>
    <row r="360" spans="1:342" ht="12.75" customHeight="1" x14ac:dyDescent="0.2">
      <c r="B360" s="12">
        <v>293</v>
      </c>
      <c r="C360" s="69"/>
      <c r="D360" s="70"/>
      <c r="E360" s="432"/>
      <c r="F360" s="72">
        <f t="shared" si="2"/>
        <v>0</v>
      </c>
      <c r="G360" s="67"/>
      <c r="H360" s="67"/>
      <c r="I360" s="67"/>
      <c r="J360" s="67"/>
      <c r="K360" s="67"/>
      <c r="L360" s="67"/>
      <c r="M360" s="67"/>
      <c r="N360" s="67"/>
      <c r="O360" s="67"/>
      <c r="P360" s="67"/>
      <c r="Q360" s="67"/>
      <c r="R360" s="67"/>
      <c r="S360" s="220"/>
      <c r="T360" s="385"/>
      <c r="U360" s="232"/>
      <c r="V360" s="12">
        <v>293</v>
      </c>
      <c r="W360" s="69"/>
      <c r="X360" s="70"/>
      <c r="Y360"/>
      <c r="Z360"/>
      <c r="AA360"/>
      <c r="AB360"/>
      <c r="AC360"/>
      <c r="AD360"/>
      <c r="AE360"/>
      <c r="AF360"/>
      <c r="AG360"/>
      <c r="AH360"/>
      <c r="AI360"/>
      <c r="AJ360"/>
      <c r="AK360"/>
      <c r="AL360"/>
      <c r="AM360" s="220"/>
      <c r="AN360" s="417"/>
      <c r="AP360" s="12">
        <v>293</v>
      </c>
      <c r="AQ360" s="69"/>
      <c r="AR360" s="70"/>
      <c r="AS360" s="432"/>
      <c r="AT360" s="574">
        <f t="shared" si="3"/>
        <v>0</v>
      </c>
      <c r="AU360" s="67"/>
      <c r="AV360" s="8"/>
      <c r="AW360" s="8"/>
      <c r="AX360" s="8"/>
      <c r="AY360" s="8"/>
      <c r="AZ360" s="8"/>
      <c r="BA360" s="8"/>
      <c r="BB360" s="8"/>
      <c r="BC360" s="8"/>
      <c r="BD360" s="8"/>
      <c r="BE360" s="8"/>
      <c r="BF360" s="8"/>
      <c r="BG360" s="8"/>
      <c r="BH360" s="8"/>
      <c r="BJ360" s="273"/>
      <c r="BK360" s="385"/>
      <c r="BM360" s="12">
        <v>293</v>
      </c>
      <c r="BN360" s="69">
        <v>4.2247490000000001</v>
      </c>
      <c r="BO360" s="70">
        <v>38.893909999999998</v>
      </c>
      <c r="CD360" s="273"/>
      <c r="CE360" s="385"/>
      <c r="CG360" s="12">
        <v>293</v>
      </c>
      <c r="CH360" s="69"/>
      <c r="CI360" s="70"/>
      <c r="CX360" s="273"/>
      <c r="CY360" s="385"/>
      <c r="CZ360" s="232"/>
      <c r="DA360" s="12">
        <v>293</v>
      </c>
      <c r="DB360" s="69"/>
      <c r="DC360" s="70"/>
      <c r="DR360" s="273"/>
      <c r="DS360" s="385"/>
      <c r="DT360" s="232"/>
      <c r="DU360" s="12">
        <v>293</v>
      </c>
      <c r="DV360" s="69"/>
      <c r="DW360" s="70"/>
      <c r="EL360" s="273"/>
      <c r="EM360" s="385"/>
      <c r="EN360" s="232"/>
      <c r="EO360" s="12">
        <v>293</v>
      </c>
      <c r="EP360" s="69"/>
      <c r="EQ360" s="70"/>
      <c r="FF360" s="273"/>
      <c r="FG360" s="385"/>
      <c r="FH360" s="232"/>
      <c r="FI360" s="12">
        <v>293</v>
      </c>
      <c r="FJ360" s="69"/>
      <c r="FK360" s="70"/>
      <c r="FZ360" s="273"/>
      <c r="GA360" s="385"/>
      <c r="GB360" s="232"/>
      <c r="GC360" s="12">
        <v>293</v>
      </c>
      <c r="GD360" s="69"/>
      <c r="GE360" s="70"/>
      <c r="GT360" s="273"/>
      <c r="GU360" s="385"/>
      <c r="GV360" s="232"/>
      <c r="GW360" s="12">
        <v>293</v>
      </c>
      <c r="GX360" s="69">
        <v>3.5675569999999999</v>
      </c>
      <c r="GY360" s="70">
        <v>11.24808</v>
      </c>
      <c r="HN360" s="273"/>
      <c r="HO360" s="385"/>
      <c r="HP360" s="232"/>
      <c r="HQ360" s="12">
        <v>293</v>
      </c>
      <c r="HR360" s="69"/>
      <c r="HS360" s="70"/>
      <c r="IH360" s="273"/>
      <c r="II360" s="385"/>
      <c r="IJ360" s="232"/>
      <c r="IK360" s="12">
        <v>293</v>
      </c>
      <c r="IL360" s="69"/>
      <c r="IM360" s="70"/>
      <c r="JB360" s="273"/>
      <c r="JC360" s="385"/>
      <c r="JD360" s="232"/>
      <c r="JE360" s="12">
        <v>293</v>
      </c>
      <c r="JF360" s="69"/>
      <c r="JG360" s="70"/>
      <c r="JV360" s="273"/>
      <c r="JW360" s="385"/>
      <c r="JX360" s="232"/>
      <c r="JY360" s="12">
        <v>293</v>
      </c>
      <c r="JZ360" s="69"/>
      <c r="KA360" s="70"/>
      <c r="KP360" s="273"/>
      <c r="KQ360" s="385"/>
      <c r="KR360" s="232"/>
      <c r="KS360" s="12">
        <v>293</v>
      </c>
      <c r="KT360" s="69"/>
      <c r="KU360" s="70"/>
      <c r="LJ360" s="273"/>
      <c r="LK360" s="385"/>
      <c r="LL360" s="232"/>
      <c r="LM360" s="12">
        <v>293</v>
      </c>
      <c r="LN360" s="69"/>
      <c r="LO360" s="70"/>
      <c r="MD360" s="273"/>
    </row>
    <row r="361" spans="1:342" ht="12.75" customHeight="1" x14ac:dyDescent="0.2">
      <c r="B361" s="12">
        <v>294</v>
      </c>
      <c r="C361" s="69"/>
      <c r="D361" s="70"/>
      <c r="E361" s="432"/>
      <c r="F361" s="72">
        <f t="shared" si="2"/>
        <v>0</v>
      </c>
      <c r="G361" s="67"/>
      <c r="H361" s="67"/>
      <c r="I361" s="67"/>
      <c r="J361" s="67"/>
      <c r="K361" s="67"/>
      <c r="L361" s="67"/>
      <c r="M361" s="67"/>
      <c r="N361" s="67"/>
      <c r="O361" s="67"/>
      <c r="P361" s="67"/>
      <c r="Q361" s="67"/>
      <c r="R361" s="67"/>
      <c r="S361" s="220"/>
      <c r="T361" s="385"/>
      <c r="U361" s="232"/>
      <c r="V361" s="12">
        <v>294</v>
      </c>
      <c r="W361" s="69"/>
      <c r="X361" s="70"/>
      <c r="Y361"/>
      <c r="Z361"/>
      <c r="AA361"/>
      <c r="AB361"/>
      <c r="AC361"/>
      <c r="AD361"/>
      <c r="AE361"/>
      <c r="AF361"/>
      <c r="AG361"/>
      <c r="AH361"/>
      <c r="AI361"/>
      <c r="AJ361"/>
      <c r="AK361"/>
      <c r="AL361"/>
      <c r="AM361" s="220"/>
      <c r="AN361" s="417"/>
      <c r="AP361" s="12">
        <v>294</v>
      </c>
      <c r="AQ361" s="69"/>
      <c r="AR361" s="70"/>
      <c r="AS361" s="432"/>
      <c r="AT361" s="574">
        <f t="shared" si="3"/>
        <v>0</v>
      </c>
      <c r="AU361" s="67"/>
      <c r="AV361" s="8"/>
      <c r="AW361" s="8"/>
      <c r="AX361" s="8"/>
      <c r="AY361" s="8"/>
      <c r="AZ361" s="8"/>
      <c r="BA361" s="8"/>
      <c r="BB361" s="8"/>
      <c r="BC361" s="8"/>
      <c r="BD361" s="8"/>
      <c r="BE361" s="8"/>
      <c r="BF361" s="8"/>
      <c r="BG361" s="8"/>
      <c r="BH361" s="8"/>
      <c r="BJ361" s="273"/>
      <c r="BK361" s="385"/>
      <c r="BM361" s="12">
        <v>294</v>
      </c>
      <c r="BN361" s="69">
        <v>4.2689089999999998</v>
      </c>
      <c r="BO361" s="70">
        <v>39.594099999999997</v>
      </c>
      <c r="CD361" s="273"/>
      <c r="CE361" s="385"/>
      <c r="CG361" s="12">
        <v>294</v>
      </c>
      <c r="CH361" s="69"/>
      <c r="CI361" s="70"/>
      <c r="CX361" s="273"/>
      <c r="CY361" s="385"/>
      <c r="CZ361" s="232"/>
      <c r="DA361" s="12">
        <v>294</v>
      </c>
      <c r="DB361" s="69"/>
      <c r="DC361" s="70"/>
      <c r="DR361" s="273"/>
      <c r="DS361" s="385"/>
      <c r="DT361" s="232"/>
      <c r="DU361" s="12">
        <v>294</v>
      </c>
      <c r="DV361" s="69"/>
      <c r="DW361" s="70"/>
      <c r="EL361" s="273"/>
      <c r="EM361" s="385"/>
      <c r="EN361" s="232"/>
      <c r="EO361" s="12">
        <v>294</v>
      </c>
      <c r="EP361" s="69"/>
      <c r="EQ361" s="70"/>
      <c r="FF361" s="273"/>
      <c r="FG361" s="385"/>
      <c r="FH361" s="232"/>
      <c r="FI361" s="12">
        <v>294</v>
      </c>
      <c r="FJ361" s="69"/>
      <c r="FK361" s="70"/>
      <c r="FZ361" s="273"/>
      <c r="GA361" s="385"/>
      <c r="GB361" s="232"/>
      <c r="GC361" s="12">
        <v>294</v>
      </c>
      <c r="GD361" s="69"/>
      <c r="GE361" s="70"/>
      <c r="GT361" s="273"/>
      <c r="GU361" s="385"/>
      <c r="GV361" s="232"/>
      <c r="GW361" s="12">
        <v>294</v>
      </c>
      <c r="GX361" s="69">
        <v>3.5536720000000002</v>
      </c>
      <c r="GY361" s="70">
        <v>11.74804</v>
      </c>
      <c r="HN361" s="273"/>
      <c r="HO361" s="385"/>
      <c r="HP361" s="232"/>
      <c r="HQ361" s="12">
        <v>294</v>
      </c>
      <c r="HR361" s="69"/>
      <c r="HS361" s="70"/>
      <c r="IH361" s="273"/>
      <c r="II361" s="385"/>
      <c r="IJ361" s="232"/>
      <c r="IK361" s="12">
        <v>294</v>
      </c>
      <c r="IL361" s="69"/>
      <c r="IM361" s="70"/>
      <c r="JB361" s="273"/>
      <c r="JC361" s="385"/>
      <c r="JD361" s="232"/>
      <c r="JE361" s="12">
        <v>294</v>
      </c>
      <c r="JF361" s="69"/>
      <c r="JG361" s="70"/>
      <c r="JV361" s="273"/>
      <c r="JW361" s="385"/>
      <c r="JX361" s="232"/>
      <c r="JY361" s="12">
        <v>294</v>
      </c>
      <c r="JZ361" s="69"/>
      <c r="KA361" s="70"/>
      <c r="KP361" s="273"/>
      <c r="KQ361" s="385"/>
      <c r="KR361" s="232"/>
      <c r="KS361" s="12">
        <v>294</v>
      </c>
      <c r="KT361" s="69"/>
      <c r="KU361" s="70"/>
      <c r="LJ361" s="273"/>
      <c r="LK361" s="385"/>
      <c r="LL361" s="232"/>
      <c r="LM361" s="12">
        <v>294</v>
      </c>
      <c r="LN361" s="69"/>
      <c r="LO361" s="70"/>
      <c r="MD361" s="273"/>
    </row>
    <row r="362" spans="1:342" ht="12.75" customHeight="1" x14ac:dyDescent="0.2">
      <c r="B362" s="12">
        <v>295</v>
      </c>
      <c r="C362" s="69"/>
      <c r="D362" s="70"/>
      <c r="E362" s="432"/>
      <c r="F362" s="72">
        <f t="shared" si="2"/>
        <v>0</v>
      </c>
      <c r="G362" s="67"/>
      <c r="H362" s="67"/>
      <c r="I362" s="67"/>
      <c r="J362" s="67"/>
      <c r="K362" s="67"/>
      <c r="L362" s="67"/>
      <c r="M362" s="67"/>
      <c r="N362" s="67"/>
      <c r="O362" s="67"/>
      <c r="P362" s="67"/>
      <c r="Q362" s="67"/>
      <c r="R362" s="67"/>
      <c r="S362" s="220"/>
      <c r="T362" s="385"/>
      <c r="U362" s="232"/>
      <c r="V362" s="12">
        <v>295</v>
      </c>
      <c r="W362" s="69"/>
      <c r="X362" s="70"/>
      <c r="Y362"/>
      <c r="Z362"/>
      <c r="AA362"/>
      <c r="AB362"/>
      <c r="AC362"/>
      <c r="AD362"/>
      <c r="AE362"/>
      <c r="AF362"/>
      <c r="AG362"/>
      <c r="AH362"/>
      <c r="AI362"/>
      <c r="AJ362"/>
      <c r="AK362"/>
      <c r="AL362"/>
      <c r="AM362" s="220"/>
      <c r="AN362" s="417"/>
      <c r="AP362" s="12">
        <v>295</v>
      </c>
      <c r="AQ362" s="69"/>
      <c r="AR362" s="70"/>
      <c r="AS362" s="432"/>
      <c r="AT362" s="574">
        <f t="shared" si="3"/>
        <v>0</v>
      </c>
      <c r="AU362" s="67"/>
      <c r="AV362" s="8"/>
      <c r="AW362" s="8"/>
      <c r="AX362" s="8"/>
      <c r="AY362" s="8"/>
      <c r="AZ362" s="8"/>
      <c r="BA362" s="8"/>
      <c r="BB362" s="8"/>
      <c r="BC362" s="8"/>
      <c r="BD362" s="8"/>
      <c r="BE362" s="8"/>
      <c r="BF362" s="8"/>
      <c r="BG362" s="8"/>
      <c r="BH362" s="8"/>
      <c r="BJ362" s="273"/>
      <c r="BK362" s="385"/>
      <c r="BM362" s="12">
        <v>295</v>
      </c>
      <c r="BN362" s="69">
        <v>4.2970360000000003</v>
      </c>
      <c r="BO362" s="70">
        <v>40.293880000000001</v>
      </c>
      <c r="CD362" s="273"/>
      <c r="CE362" s="385"/>
      <c r="CG362" s="12">
        <v>295</v>
      </c>
      <c r="CH362" s="69"/>
      <c r="CI362" s="70"/>
      <c r="CX362" s="273"/>
      <c r="CY362" s="385"/>
      <c r="CZ362" s="232"/>
      <c r="DA362" s="12">
        <v>295</v>
      </c>
      <c r="DB362" s="69"/>
      <c r="DC362" s="70"/>
      <c r="DR362" s="273"/>
      <c r="DS362" s="385"/>
      <c r="DT362" s="232"/>
      <c r="DU362" s="12">
        <v>295</v>
      </c>
      <c r="DV362" s="69"/>
      <c r="DW362" s="70"/>
      <c r="EL362" s="273"/>
      <c r="EM362" s="385"/>
      <c r="EN362" s="232"/>
      <c r="EO362" s="12">
        <v>295</v>
      </c>
      <c r="EP362" s="69"/>
      <c r="EQ362" s="70"/>
      <c r="FF362" s="273"/>
      <c r="FG362" s="385"/>
      <c r="FH362" s="232"/>
      <c r="FI362" s="12">
        <v>295</v>
      </c>
      <c r="FJ362" s="69"/>
      <c r="FK362" s="70"/>
      <c r="FZ362" s="273"/>
      <c r="GA362" s="385"/>
      <c r="GB362" s="232"/>
      <c r="GC362" s="12">
        <v>295</v>
      </c>
      <c r="GD362" s="69"/>
      <c r="GE362" s="70"/>
      <c r="GT362" s="273"/>
      <c r="GU362" s="385"/>
      <c r="GV362" s="232"/>
      <c r="GW362" s="12">
        <v>295</v>
      </c>
      <c r="GX362" s="69">
        <v>3.521598</v>
      </c>
      <c r="GY362" s="70">
        <v>12.24794</v>
      </c>
      <c r="HN362" s="273"/>
      <c r="HO362" s="385"/>
      <c r="HP362" s="232"/>
      <c r="HQ362" s="12">
        <v>295</v>
      </c>
      <c r="HR362" s="69"/>
      <c r="HS362" s="70"/>
      <c r="IH362" s="273"/>
      <c r="II362" s="385"/>
      <c r="IJ362" s="232"/>
      <c r="IK362" s="12">
        <v>295</v>
      </c>
      <c r="IL362" s="69"/>
      <c r="IM362" s="70"/>
      <c r="JB362" s="273"/>
      <c r="JC362" s="385"/>
      <c r="JD362" s="232"/>
      <c r="JE362" s="12">
        <v>295</v>
      </c>
      <c r="JF362" s="69"/>
      <c r="JG362" s="70"/>
      <c r="JV362" s="273"/>
      <c r="JW362" s="385"/>
      <c r="JX362" s="232"/>
      <c r="JY362" s="12">
        <v>295</v>
      </c>
      <c r="JZ362" s="69"/>
      <c r="KA362" s="70"/>
      <c r="KP362" s="273"/>
      <c r="KQ362" s="385"/>
      <c r="KR362" s="232"/>
      <c r="KS362" s="12">
        <v>295</v>
      </c>
      <c r="KT362" s="69"/>
      <c r="KU362" s="70"/>
      <c r="LJ362" s="273"/>
      <c r="LK362" s="385"/>
      <c r="LL362" s="232"/>
      <c r="LM362" s="12">
        <v>295</v>
      </c>
      <c r="LN362" s="69"/>
      <c r="LO362" s="70"/>
      <c r="MD362" s="273"/>
    </row>
    <row r="363" spans="1:342" ht="12.75" customHeight="1" x14ac:dyDescent="0.2">
      <c r="B363" s="12">
        <v>296</v>
      </c>
      <c r="C363" s="69"/>
      <c r="D363" s="70"/>
      <c r="E363" s="432"/>
      <c r="F363" s="72">
        <f t="shared" si="2"/>
        <v>0</v>
      </c>
      <c r="G363" s="67"/>
      <c r="H363" s="67"/>
      <c r="I363" s="67"/>
      <c r="J363" s="67"/>
      <c r="K363" s="67"/>
      <c r="L363" s="67"/>
      <c r="M363" s="67"/>
      <c r="N363" s="67"/>
      <c r="O363" s="67"/>
      <c r="P363" s="67"/>
      <c r="Q363" s="67"/>
      <c r="R363" s="67"/>
      <c r="S363" s="220"/>
      <c r="T363" s="385"/>
      <c r="U363" s="232"/>
      <c r="V363" s="12">
        <v>296</v>
      </c>
      <c r="W363" s="69"/>
      <c r="X363" s="70"/>
      <c r="Y363"/>
      <c r="Z363"/>
      <c r="AA363"/>
      <c r="AB363"/>
      <c r="AC363"/>
      <c r="AD363"/>
      <c r="AE363"/>
      <c r="AF363"/>
      <c r="AG363"/>
      <c r="AH363"/>
      <c r="AI363"/>
      <c r="AJ363"/>
      <c r="AK363"/>
      <c r="AL363"/>
      <c r="AM363" s="220"/>
      <c r="AN363" s="417"/>
      <c r="AP363" s="12">
        <v>296</v>
      </c>
      <c r="AQ363" s="69"/>
      <c r="AR363" s="70"/>
      <c r="AS363" s="432"/>
      <c r="AT363" s="574">
        <f t="shared" si="3"/>
        <v>0</v>
      </c>
      <c r="AU363" s="67"/>
      <c r="AV363" s="8"/>
      <c r="AW363" s="8"/>
      <c r="AX363" s="8"/>
      <c r="AY363" s="8"/>
      <c r="AZ363" s="8"/>
      <c r="BA363" s="8"/>
      <c r="BB363" s="8"/>
      <c r="BC363" s="8"/>
      <c r="BD363" s="8"/>
      <c r="BE363" s="8"/>
      <c r="BF363" s="8"/>
      <c r="BG363" s="8"/>
      <c r="BH363" s="8"/>
      <c r="BJ363" s="273"/>
      <c r="BK363" s="385"/>
      <c r="BM363" s="12">
        <v>296</v>
      </c>
      <c r="BN363" s="69">
        <v>4.2986469999999999</v>
      </c>
      <c r="BO363" s="70">
        <v>40.994070000000001</v>
      </c>
      <c r="CD363" s="273"/>
      <c r="CE363" s="385"/>
      <c r="CG363" s="12">
        <v>296</v>
      </c>
      <c r="CH363" s="69"/>
      <c r="CI363" s="70"/>
      <c r="CX363" s="273"/>
      <c r="CY363" s="385"/>
      <c r="CZ363" s="232"/>
      <c r="DA363" s="12">
        <v>296</v>
      </c>
      <c r="DB363" s="69"/>
      <c r="DC363" s="70"/>
      <c r="DR363" s="273"/>
      <c r="DS363" s="385"/>
      <c r="DT363" s="232"/>
      <c r="DU363" s="12">
        <v>296</v>
      </c>
      <c r="DV363" s="69"/>
      <c r="DW363" s="70"/>
      <c r="EL363" s="273"/>
      <c r="EM363" s="385"/>
      <c r="EN363" s="232"/>
      <c r="EO363" s="12">
        <v>296</v>
      </c>
      <c r="EP363" s="69"/>
      <c r="EQ363" s="70"/>
      <c r="FF363" s="273"/>
      <c r="FG363" s="385"/>
      <c r="FH363" s="232"/>
      <c r="FI363" s="12">
        <v>296</v>
      </c>
      <c r="FJ363" s="69"/>
      <c r="FK363" s="70"/>
      <c r="FZ363" s="273"/>
      <c r="GA363" s="385"/>
      <c r="GB363" s="232"/>
      <c r="GC363" s="12">
        <v>296</v>
      </c>
      <c r="GD363" s="69"/>
      <c r="GE363" s="70"/>
      <c r="GT363" s="273"/>
      <c r="GU363" s="385"/>
      <c r="GV363" s="232"/>
      <c r="GW363" s="12">
        <v>296</v>
      </c>
      <c r="GX363" s="69">
        <v>3.518669</v>
      </c>
      <c r="GY363" s="70">
        <v>12.74808</v>
      </c>
      <c r="HN363" s="273"/>
      <c r="HO363" s="385"/>
      <c r="HP363" s="232"/>
      <c r="HQ363" s="12">
        <v>296</v>
      </c>
      <c r="HR363" s="69"/>
      <c r="HS363" s="70"/>
      <c r="IH363" s="273"/>
      <c r="II363" s="385"/>
      <c r="IJ363" s="232"/>
      <c r="IK363" s="12">
        <v>296</v>
      </c>
      <c r="IL363" s="69"/>
      <c r="IM363" s="70"/>
      <c r="JB363" s="273"/>
      <c r="JC363" s="385"/>
      <c r="JD363" s="232"/>
      <c r="JE363" s="12">
        <v>296</v>
      </c>
      <c r="JF363" s="69"/>
      <c r="JG363" s="70"/>
      <c r="JV363" s="273"/>
      <c r="JW363" s="385"/>
      <c r="JX363" s="232"/>
      <c r="JY363" s="12">
        <v>296</v>
      </c>
      <c r="JZ363" s="69"/>
      <c r="KA363" s="70"/>
      <c r="KP363" s="273"/>
      <c r="KQ363" s="385"/>
      <c r="KR363" s="232"/>
      <c r="KS363" s="12">
        <v>296</v>
      </c>
      <c r="KT363" s="69"/>
      <c r="KU363" s="70"/>
      <c r="LJ363" s="273"/>
      <c r="LK363" s="385"/>
      <c r="LL363" s="232"/>
      <c r="LM363" s="12">
        <v>296</v>
      </c>
      <c r="LN363" s="69"/>
      <c r="LO363" s="70"/>
      <c r="MD363" s="273"/>
    </row>
    <row r="364" spans="1:342" ht="12.75" customHeight="1" x14ac:dyDescent="0.2">
      <c r="B364" s="12">
        <v>297</v>
      </c>
      <c r="C364" s="69"/>
      <c r="D364" s="70"/>
      <c r="E364" s="432"/>
      <c r="F364" s="72">
        <f t="shared" si="2"/>
        <v>0</v>
      </c>
      <c r="G364" s="67"/>
      <c r="H364" s="67"/>
      <c r="I364" s="67"/>
      <c r="J364" s="67"/>
      <c r="K364" s="67"/>
      <c r="L364" s="67"/>
      <c r="M364" s="67"/>
      <c r="N364" s="67"/>
      <c r="O364" s="67"/>
      <c r="P364" s="67"/>
      <c r="Q364" s="67"/>
      <c r="R364" s="67"/>
      <c r="S364" s="220"/>
      <c r="T364" s="385"/>
      <c r="U364" s="232"/>
      <c r="V364" s="12">
        <v>297</v>
      </c>
      <c r="W364" s="69"/>
      <c r="X364" s="70"/>
      <c r="Y364"/>
      <c r="Z364"/>
      <c r="AA364"/>
      <c r="AB364"/>
      <c r="AC364"/>
      <c r="AD364"/>
      <c r="AE364"/>
      <c r="AF364"/>
      <c r="AG364"/>
      <c r="AH364"/>
      <c r="AI364"/>
      <c r="AJ364"/>
      <c r="AK364"/>
      <c r="AL364"/>
      <c r="AM364" s="220"/>
      <c r="AN364" s="417"/>
      <c r="AP364" s="12">
        <v>297</v>
      </c>
      <c r="AQ364" s="69"/>
      <c r="AR364" s="70"/>
      <c r="AS364" s="432"/>
      <c r="AT364" s="574">
        <f t="shared" si="3"/>
        <v>0</v>
      </c>
      <c r="AU364" s="67"/>
      <c r="AV364" s="8"/>
      <c r="AW364" s="8"/>
      <c r="AX364" s="8"/>
      <c r="AY364" s="8"/>
      <c r="AZ364" s="8"/>
      <c r="BA364" s="8"/>
      <c r="BB364" s="8"/>
      <c r="BC364" s="8"/>
      <c r="BD364" s="8"/>
      <c r="BE364" s="8"/>
      <c r="BF364" s="8"/>
      <c r="BG364" s="8"/>
      <c r="BH364" s="8"/>
      <c r="BJ364" s="273"/>
      <c r="BK364" s="385"/>
      <c r="BM364" s="12">
        <v>297</v>
      </c>
      <c r="BN364" s="69">
        <v>4.2812209999999995</v>
      </c>
      <c r="BO364" s="70">
        <v>41.683929999999997</v>
      </c>
      <c r="CD364" s="273"/>
      <c r="CE364" s="385"/>
      <c r="CG364" s="12">
        <v>297</v>
      </c>
      <c r="CH364" s="69"/>
      <c r="CI364" s="70"/>
      <c r="CX364" s="273"/>
      <c r="CY364" s="385"/>
      <c r="CZ364" s="232"/>
      <c r="DA364" s="12">
        <v>297</v>
      </c>
      <c r="DB364" s="69"/>
      <c r="DC364" s="70"/>
      <c r="DR364" s="273"/>
      <c r="DS364" s="385"/>
      <c r="DT364" s="232"/>
      <c r="DU364" s="12">
        <v>297</v>
      </c>
      <c r="DV364" s="69"/>
      <c r="DW364" s="70"/>
      <c r="EL364" s="273"/>
      <c r="EM364" s="385"/>
      <c r="EN364" s="232"/>
      <c r="EO364" s="12">
        <v>297</v>
      </c>
      <c r="EP364" s="69"/>
      <c r="EQ364" s="70"/>
      <c r="FF364" s="273"/>
      <c r="FG364" s="385"/>
      <c r="FH364" s="232"/>
      <c r="FI364" s="12">
        <v>297</v>
      </c>
      <c r="FJ364" s="69"/>
      <c r="FK364" s="70"/>
      <c r="FZ364" s="273"/>
      <c r="GA364" s="385"/>
      <c r="GB364" s="232"/>
      <c r="GC364" s="12">
        <v>297</v>
      </c>
      <c r="GD364" s="69"/>
      <c r="GE364" s="70"/>
      <c r="GT364" s="273"/>
      <c r="GU364" s="385"/>
      <c r="GV364" s="232"/>
      <c r="GW364" s="12">
        <v>297</v>
      </c>
      <c r="GX364" s="69">
        <v>3.4716629999999999</v>
      </c>
      <c r="GY364" s="70">
        <v>13.20989</v>
      </c>
      <c r="HN364" s="273"/>
      <c r="HO364" s="385"/>
      <c r="HP364" s="232"/>
      <c r="HQ364" s="12">
        <v>297</v>
      </c>
      <c r="HR364" s="69"/>
      <c r="HS364" s="70"/>
      <c r="IH364" s="273"/>
      <c r="II364" s="385"/>
      <c r="IJ364" s="232"/>
      <c r="IK364" s="12">
        <v>297</v>
      </c>
      <c r="IL364" s="69"/>
      <c r="IM364" s="70"/>
      <c r="JB364" s="273"/>
      <c r="JC364" s="385"/>
      <c r="JD364" s="232"/>
      <c r="JE364" s="12">
        <v>297</v>
      </c>
      <c r="JF364" s="69"/>
      <c r="JG364" s="70"/>
      <c r="JV364" s="273"/>
      <c r="JW364" s="385"/>
      <c r="JX364" s="232"/>
      <c r="JY364" s="12">
        <v>297</v>
      </c>
      <c r="JZ364" s="69"/>
      <c r="KA364" s="70"/>
      <c r="KP364" s="273"/>
      <c r="KQ364" s="385"/>
      <c r="KR364" s="232"/>
      <c r="KS364" s="12">
        <v>297</v>
      </c>
      <c r="KT364" s="69"/>
      <c r="KU364" s="70"/>
      <c r="LJ364" s="273"/>
      <c r="LK364" s="385"/>
      <c r="LL364" s="232"/>
      <c r="LM364" s="12">
        <v>297</v>
      </c>
      <c r="LN364" s="69"/>
      <c r="LO364" s="70"/>
      <c r="MD364" s="273"/>
    </row>
    <row r="365" spans="1:342" ht="12.75" customHeight="1" x14ac:dyDescent="0.2">
      <c r="B365" s="12">
        <v>298</v>
      </c>
      <c r="C365" s="69"/>
      <c r="D365" s="70"/>
      <c r="E365" s="432"/>
      <c r="F365" s="72">
        <f t="shared" si="2"/>
        <v>0</v>
      </c>
      <c r="G365" s="67"/>
      <c r="H365" s="67"/>
      <c r="I365" s="67"/>
      <c r="J365" s="67"/>
      <c r="K365" s="67"/>
      <c r="L365" s="67"/>
      <c r="M365" s="67"/>
      <c r="N365" s="67"/>
      <c r="O365" s="67"/>
      <c r="P365" s="67"/>
      <c r="Q365" s="67"/>
      <c r="R365" s="67"/>
      <c r="S365" s="220"/>
      <c r="T365" s="385"/>
      <c r="U365" s="232"/>
      <c r="V365" s="12">
        <v>298</v>
      </c>
      <c r="W365" s="69"/>
      <c r="X365" s="70"/>
      <c r="Y365"/>
      <c r="Z365"/>
      <c r="AA365"/>
      <c r="AB365"/>
      <c r="AC365"/>
      <c r="AD365"/>
      <c r="AE365"/>
      <c r="AF365"/>
      <c r="AG365"/>
      <c r="AH365"/>
      <c r="AI365"/>
      <c r="AJ365"/>
      <c r="AK365"/>
      <c r="AL365"/>
      <c r="AM365" s="220"/>
      <c r="AN365" s="417"/>
      <c r="AP365" s="12">
        <v>298</v>
      </c>
      <c r="AQ365" s="69"/>
      <c r="AR365" s="70"/>
      <c r="AS365" s="432"/>
      <c r="AT365" s="574">
        <f t="shared" si="3"/>
        <v>0</v>
      </c>
      <c r="AU365" s="67"/>
      <c r="AV365" s="8"/>
      <c r="AW365" s="8"/>
      <c r="AX365" s="8"/>
      <c r="AY365" s="8"/>
      <c r="AZ365" s="8"/>
      <c r="BA365" s="8"/>
      <c r="BB365" s="8"/>
      <c r="BC365" s="8"/>
      <c r="BD365" s="8"/>
      <c r="BE365" s="8"/>
      <c r="BF365" s="8"/>
      <c r="BG365" s="8"/>
      <c r="BH365" s="8"/>
      <c r="BJ365" s="273"/>
      <c r="BK365" s="385"/>
      <c r="BM365" s="12">
        <v>298</v>
      </c>
      <c r="BN365" s="69">
        <v>4.2978480000000001</v>
      </c>
      <c r="BO365" s="70">
        <v>42.384</v>
      </c>
      <c r="CD365" s="273"/>
      <c r="CE365" s="385"/>
      <c r="CG365" s="12">
        <v>298</v>
      </c>
      <c r="CH365" s="69"/>
      <c r="CI365" s="70"/>
      <c r="CX365" s="273"/>
      <c r="CY365" s="385"/>
      <c r="CZ365" s="232"/>
      <c r="DA365" s="12">
        <v>298</v>
      </c>
      <c r="DB365" s="69"/>
      <c r="DC365" s="70"/>
      <c r="DR365" s="273"/>
      <c r="DS365" s="385"/>
      <c r="DT365" s="232"/>
      <c r="DU365" s="12">
        <v>298</v>
      </c>
      <c r="DV365" s="69"/>
      <c r="DW365" s="70"/>
      <c r="EL365" s="273"/>
      <c r="EM365" s="385"/>
      <c r="EN365" s="232"/>
      <c r="EO365" s="12">
        <v>298</v>
      </c>
      <c r="EP365" s="69"/>
      <c r="EQ365" s="70"/>
      <c r="FF365" s="273"/>
      <c r="FG365" s="385"/>
      <c r="FH365" s="232"/>
      <c r="FI365" s="12">
        <v>298</v>
      </c>
      <c r="FJ365" s="69"/>
      <c r="FK365" s="70"/>
      <c r="FZ365" s="273"/>
      <c r="GA365" s="385"/>
      <c r="GB365" s="232"/>
      <c r="GC365" s="12">
        <v>298</v>
      </c>
      <c r="GD365" s="69"/>
      <c r="GE365" s="70"/>
      <c r="GT365" s="273"/>
      <c r="GU365" s="385"/>
      <c r="GV365" s="232"/>
      <c r="GW365" s="12">
        <v>298</v>
      </c>
      <c r="GX365" s="69">
        <v>3.4100619999999999</v>
      </c>
      <c r="GY365" s="70">
        <v>13.52008</v>
      </c>
      <c r="HN365" s="273"/>
      <c r="HO365" s="385"/>
      <c r="HP365" s="232"/>
      <c r="HQ365" s="12">
        <v>298</v>
      </c>
      <c r="HR365" s="69"/>
      <c r="HS365" s="70"/>
      <c r="IH365" s="273"/>
      <c r="II365" s="385"/>
      <c r="IJ365" s="232"/>
      <c r="IK365" s="12">
        <v>298</v>
      </c>
      <c r="IL365" s="69"/>
      <c r="IM365" s="70"/>
      <c r="JB365" s="273"/>
      <c r="JC365" s="385"/>
      <c r="JD365" s="232"/>
      <c r="JE365" s="12">
        <v>298</v>
      </c>
      <c r="JF365" s="69"/>
      <c r="JG365" s="70"/>
      <c r="JV365" s="273"/>
      <c r="JW365" s="385"/>
      <c r="JX365" s="232"/>
      <c r="JY365" s="12">
        <v>298</v>
      </c>
      <c r="JZ365" s="69"/>
      <c r="KA365" s="70"/>
      <c r="KP365" s="273"/>
      <c r="KQ365" s="385"/>
      <c r="KR365" s="232"/>
      <c r="KS365" s="12">
        <v>298</v>
      </c>
      <c r="KT365" s="69"/>
      <c r="KU365" s="70"/>
      <c r="LJ365" s="273"/>
      <c r="LK365" s="385"/>
      <c r="LL365" s="232"/>
      <c r="LM365" s="12">
        <v>298</v>
      </c>
      <c r="LN365" s="69"/>
      <c r="LO365" s="70"/>
      <c r="MD365" s="273"/>
    </row>
    <row r="366" spans="1:342" ht="12.75" customHeight="1" x14ac:dyDescent="0.2">
      <c r="B366" s="12">
        <v>299</v>
      </c>
      <c r="C366" s="69"/>
      <c r="D366" s="70"/>
      <c r="E366" s="432"/>
      <c r="F366" s="72">
        <f t="shared" si="2"/>
        <v>0</v>
      </c>
      <c r="G366" s="67"/>
      <c r="H366" s="67"/>
      <c r="I366" s="67"/>
      <c r="J366" s="67"/>
      <c r="K366" s="67"/>
      <c r="L366" s="67"/>
      <c r="M366" s="67"/>
      <c r="N366" s="67"/>
      <c r="O366" s="67"/>
      <c r="P366" s="67"/>
      <c r="Q366" s="67"/>
      <c r="R366" s="67"/>
      <c r="S366" s="220"/>
      <c r="T366" s="385"/>
      <c r="U366" s="232"/>
      <c r="V366" s="12">
        <v>299</v>
      </c>
      <c r="W366" s="69"/>
      <c r="X366" s="70"/>
      <c r="Y366"/>
      <c r="Z366"/>
      <c r="AA366"/>
      <c r="AB366"/>
      <c r="AC366"/>
      <c r="AD366"/>
      <c r="AE366"/>
      <c r="AF366"/>
      <c r="AG366"/>
      <c r="AH366"/>
      <c r="AI366"/>
      <c r="AJ366"/>
      <c r="AK366"/>
      <c r="AL366"/>
      <c r="AM366" s="220"/>
      <c r="AN366" s="417"/>
      <c r="AP366" s="12">
        <v>299</v>
      </c>
      <c r="AQ366" s="69"/>
      <c r="AR366" s="70"/>
      <c r="AS366" s="432"/>
      <c r="AT366" s="574">
        <f t="shared" si="3"/>
        <v>0</v>
      </c>
      <c r="AU366" s="67"/>
      <c r="AV366" s="8"/>
      <c r="AW366" s="8"/>
      <c r="AX366" s="8"/>
      <c r="AY366" s="8"/>
      <c r="AZ366" s="8"/>
      <c r="BA366" s="8"/>
      <c r="BB366" s="8"/>
      <c r="BC366" s="8"/>
      <c r="BD366" s="8"/>
      <c r="BE366" s="8"/>
      <c r="BF366" s="8"/>
      <c r="BG366" s="8"/>
      <c r="BH366" s="8"/>
      <c r="BJ366" s="273"/>
      <c r="BK366" s="385"/>
      <c r="BM366" s="12">
        <v>299</v>
      </c>
      <c r="BN366" s="69">
        <v>4.3101130000000003</v>
      </c>
      <c r="BO366" s="70">
        <v>43.083959999999998</v>
      </c>
      <c r="CD366" s="273"/>
      <c r="CE366" s="385"/>
      <c r="CG366" s="12">
        <v>299</v>
      </c>
      <c r="CH366" s="69"/>
      <c r="CI366" s="70"/>
      <c r="CX366" s="273"/>
      <c r="CY366" s="385"/>
      <c r="CZ366" s="232"/>
      <c r="DA366" s="12">
        <v>299</v>
      </c>
      <c r="DB366" s="69"/>
      <c r="DC366" s="70"/>
      <c r="DR366" s="273"/>
      <c r="DS366" s="385"/>
      <c r="DT366" s="232"/>
      <c r="DU366" s="12">
        <v>299</v>
      </c>
      <c r="DV366" s="69"/>
      <c r="DW366" s="70"/>
      <c r="EL366" s="273"/>
      <c r="EM366" s="385"/>
      <c r="EN366" s="232"/>
      <c r="EO366" s="12">
        <v>299</v>
      </c>
      <c r="EP366" s="69"/>
      <c r="EQ366" s="70"/>
      <c r="FF366" s="273"/>
      <c r="FG366" s="385"/>
      <c r="FH366" s="232"/>
      <c r="FI366" s="12">
        <v>299</v>
      </c>
      <c r="FJ366" s="69"/>
      <c r="FK366" s="70"/>
      <c r="FZ366" s="273"/>
      <c r="GA366" s="385"/>
      <c r="GB366" s="232"/>
      <c r="GC366" s="12">
        <v>299</v>
      </c>
      <c r="GD366" s="69"/>
      <c r="GE366" s="70"/>
      <c r="GT366" s="273"/>
      <c r="GU366" s="385"/>
      <c r="GV366" s="232"/>
      <c r="GW366" s="12">
        <v>299</v>
      </c>
      <c r="GX366" s="69">
        <v>3.3953549999999999</v>
      </c>
      <c r="GY366" s="70">
        <v>14.02004</v>
      </c>
      <c r="HN366" s="273"/>
      <c r="HO366" s="385"/>
      <c r="HP366" s="232"/>
      <c r="HQ366" s="12">
        <v>299</v>
      </c>
      <c r="HR366" s="69"/>
      <c r="HS366" s="70"/>
      <c r="IH366" s="273"/>
      <c r="II366" s="385"/>
      <c r="IJ366" s="232"/>
      <c r="IK366" s="12">
        <v>299</v>
      </c>
      <c r="IL366" s="69"/>
      <c r="IM366" s="70"/>
      <c r="JB366" s="273"/>
      <c r="JC366" s="385"/>
      <c r="JD366" s="232"/>
      <c r="JE366" s="12">
        <v>299</v>
      </c>
      <c r="JF366" s="69"/>
      <c r="JG366" s="70"/>
      <c r="JV366" s="273"/>
      <c r="JW366" s="385"/>
      <c r="JX366" s="232"/>
      <c r="JY366" s="12">
        <v>299</v>
      </c>
      <c r="JZ366" s="69"/>
      <c r="KA366" s="70"/>
      <c r="KP366" s="273"/>
      <c r="KQ366" s="385"/>
      <c r="KR366" s="232"/>
      <c r="KS366" s="12">
        <v>299</v>
      </c>
      <c r="KT366" s="69"/>
      <c r="KU366" s="70"/>
      <c r="LJ366" s="273"/>
      <c r="LK366" s="385"/>
      <c r="LL366" s="232"/>
      <c r="LM366" s="12">
        <v>299</v>
      </c>
      <c r="LN366" s="69"/>
      <c r="LO366" s="70"/>
      <c r="MD366" s="273"/>
    </row>
    <row r="367" spans="1:342" ht="12.75" customHeight="1" x14ac:dyDescent="0.2">
      <c r="B367" s="12">
        <v>300</v>
      </c>
      <c r="C367" s="69"/>
      <c r="D367" s="70"/>
      <c r="E367" s="432"/>
      <c r="F367" s="72">
        <f t="shared" si="2"/>
        <v>0</v>
      </c>
      <c r="G367" s="67"/>
      <c r="H367" s="67"/>
      <c r="I367" s="67"/>
      <c r="J367" s="67"/>
      <c r="K367" s="67"/>
      <c r="L367" s="67"/>
      <c r="M367" s="67"/>
      <c r="N367" s="67"/>
      <c r="O367" s="67"/>
      <c r="P367" s="67"/>
      <c r="Q367" s="67"/>
      <c r="R367" s="67"/>
      <c r="S367" s="220"/>
      <c r="T367" s="385"/>
      <c r="U367" s="232"/>
      <c r="V367" s="12">
        <v>300</v>
      </c>
      <c r="W367" s="69"/>
      <c r="X367" s="70"/>
      <c r="Y367"/>
      <c r="Z367"/>
      <c r="AA367"/>
      <c r="AB367"/>
      <c r="AC367"/>
      <c r="AD367"/>
      <c r="AE367"/>
      <c r="AF367"/>
      <c r="AG367"/>
      <c r="AH367"/>
      <c r="AI367"/>
      <c r="AJ367"/>
      <c r="AK367"/>
      <c r="AL367"/>
      <c r="AM367" s="220"/>
      <c r="AN367" s="417"/>
      <c r="AP367" s="12">
        <v>300</v>
      </c>
      <c r="AQ367" s="69"/>
      <c r="AR367" s="70"/>
      <c r="AS367" s="432"/>
      <c r="AT367" s="574">
        <f t="shared" si="3"/>
        <v>0</v>
      </c>
      <c r="AU367" s="67"/>
      <c r="AV367" s="8"/>
      <c r="AW367" s="8"/>
      <c r="AX367" s="8"/>
      <c r="AY367" s="8"/>
      <c r="AZ367" s="8"/>
      <c r="BA367" s="8"/>
      <c r="BB367" s="8"/>
      <c r="BC367" s="8"/>
      <c r="BD367" s="8"/>
      <c r="BE367" s="8"/>
      <c r="BF367" s="8"/>
      <c r="BG367" s="8"/>
      <c r="BH367" s="8"/>
      <c r="BJ367" s="273"/>
      <c r="BK367" s="385"/>
      <c r="BM367" s="12">
        <v>300</v>
      </c>
      <c r="BN367" s="69">
        <v>4.331887</v>
      </c>
      <c r="BO367" s="70">
        <v>43.784039999999997</v>
      </c>
      <c r="CD367" s="273"/>
      <c r="CE367" s="385"/>
      <c r="CG367" s="12">
        <v>300</v>
      </c>
      <c r="CH367" s="69"/>
      <c r="CI367" s="70"/>
      <c r="CX367" s="273"/>
      <c r="CY367" s="385"/>
      <c r="CZ367" s="232"/>
      <c r="DA367" s="12">
        <v>300</v>
      </c>
      <c r="DB367" s="69"/>
      <c r="DC367" s="70"/>
      <c r="DR367" s="273"/>
      <c r="DS367" s="385"/>
      <c r="DT367" s="232"/>
      <c r="DU367" s="12">
        <v>300</v>
      </c>
      <c r="DV367" s="69"/>
      <c r="DW367" s="70"/>
      <c r="EL367" s="273"/>
      <c r="EM367" s="385"/>
      <c r="EN367" s="232"/>
      <c r="EO367" s="12">
        <v>300</v>
      </c>
      <c r="EP367" s="69"/>
      <c r="EQ367" s="70"/>
      <c r="FF367" s="273"/>
      <c r="FG367" s="385"/>
      <c r="FH367" s="232"/>
      <c r="FI367" s="12">
        <v>300</v>
      </c>
      <c r="FJ367" s="69"/>
      <c r="FK367" s="70"/>
      <c r="FZ367" s="273"/>
      <c r="GA367" s="385"/>
      <c r="GB367" s="232"/>
      <c r="GC367" s="12">
        <v>300</v>
      </c>
      <c r="GD367" s="69"/>
      <c r="GE367" s="70"/>
      <c r="GT367" s="273"/>
      <c r="GU367" s="385"/>
      <c r="GV367" s="232"/>
      <c r="GW367" s="12">
        <v>300</v>
      </c>
      <c r="GX367" s="69">
        <v>3.371343</v>
      </c>
      <c r="GY367" s="70">
        <v>14.511990000000001</v>
      </c>
      <c r="HN367" s="273"/>
      <c r="HO367" s="385"/>
      <c r="HP367" s="232"/>
      <c r="HQ367" s="12">
        <v>300</v>
      </c>
      <c r="HR367" s="69"/>
      <c r="HS367" s="70"/>
      <c r="IH367" s="273"/>
      <c r="II367" s="385"/>
      <c r="IJ367" s="232"/>
      <c r="IK367" s="12">
        <v>300</v>
      </c>
      <c r="IL367" s="69"/>
      <c r="IM367" s="70"/>
      <c r="JB367" s="273"/>
      <c r="JC367" s="385"/>
      <c r="JD367" s="232"/>
      <c r="JE367" s="12">
        <v>300</v>
      </c>
      <c r="JF367" s="69"/>
      <c r="JG367" s="70"/>
      <c r="JV367" s="273"/>
      <c r="JW367" s="385"/>
      <c r="JX367" s="232"/>
      <c r="JY367" s="12">
        <v>300</v>
      </c>
      <c r="JZ367" s="69"/>
      <c r="KA367" s="70"/>
      <c r="KP367" s="273"/>
      <c r="KQ367" s="385"/>
      <c r="KR367" s="232"/>
      <c r="KS367" s="12">
        <v>300</v>
      </c>
      <c r="KT367" s="69"/>
      <c r="KU367" s="70"/>
      <c r="LJ367" s="273"/>
      <c r="LK367" s="385"/>
      <c r="LL367" s="232"/>
      <c r="LM367" s="12">
        <v>300</v>
      </c>
      <c r="LN367" s="69"/>
      <c r="LO367" s="70"/>
      <c r="MD367" s="273"/>
    </row>
    <row r="368" spans="1:342" ht="12.75" customHeight="1" x14ac:dyDescent="0.2">
      <c r="A368" s="226"/>
      <c r="B368" s="226"/>
      <c r="C368" s="226"/>
      <c r="D368" s="226"/>
      <c r="E368" s="576"/>
      <c r="F368" s="576"/>
      <c r="G368" s="576"/>
      <c r="H368" s="576"/>
      <c r="I368" s="576"/>
      <c r="J368" s="576"/>
      <c r="K368" s="576"/>
      <c r="L368" s="576"/>
      <c r="M368" s="226"/>
      <c r="N368" s="226"/>
      <c r="O368" s="226"/>
      <c r="P368" s="226"/>
      <c r="Q368" s="226"/>
      <c r="R368" s="226"/>
      <c r="S368" s="226"/>
      <c r="T368" s="413"/>
      <c r="U368" s="226"/>
      <c r="V368" s="226"/>
      <c r="W368" s="226"/>
      <c r="X368" s="226"/>
      <c r="Y368" s="226"/>
      <c r="Z368" s="226"/>
      <c r="AA368" s="226"/>
      <c r="AB368" s="226"/>
      <c r="AC368" s="226"/>
      <c r="AD368" s="226"/>
      <c r="AE368" s="226"/>
      <c r="AF368" s="226"/>
      <c r="AG368" s="226"/>
      <c r="AH368" s="226"/>
      <c r="AI368" s="226"/>
      <c r="AJ368" s="226"/>
      <c r="AK368" s="226"/>
      <c r="AL368" s="226"/>
      <c r="AM368" s="226"/>
      <c r="AN368" s="421"/>
      <c r="AO368" s="226"/>
      <c r="AP368" s="226"/>
      <c r="AQ368" s="226"/>
      <c r="AR368" s="226"/>
      <c r="AS368" s="576"/>
      <c r="AT368" s="576"/>
      <c r="AU368" s="576"/>
      <c r="AV368" s="226"/>
      <c r="AW368" s="226"/>
      <c r="AX368" s="226"/>
      <c r="AY368" s="226"/>
      <c r="AZ368" s="226"/>
      <c r="BA368" s="226"/>
      <c r="BB368" s="226"/>
      <c r="BC368" s="226"/>
      <c r="BD368" s="226"/>
      <c r="BE368" s="226"/>
      <c r="BF368" s="226"/>
      <c r="BG368" s="226"/>
      <c r="BH368" s="226"/>
      <c r="BI368" s="226"/>
      <c r="BJ368" s="577"/>
      <c r="BK368" s="413"/>
      <c r="BL368" s="226"/>
      <c r="BM368" s="226"/>
      <c r="BN368" s="226"/>
      <c r="BO368" s="226"/>
      <c r="BP368" s="226"/>
      <c r="BQ368" s="226"/>
      <c r="BR368" s="226"/>
      <c r="BS368" s="226"/>
      <c r="BT368" s="226"/>
      <c r="BU368" s="226"/>
      <c r="BV368" s="226"/>
      <c r="BW368" s="226"/>
      <c r="BX368" s="226"/>
      <c r="BY368" s="226"/>
      <c r="BZ368" s="226"/>
      <c r="CA368" s="226"/>
      <c r="CB368" s="226"/>
      <c r="CC368" s="226"/>
      <c r="CD368" s="226"/>
      <c r="CE368" s="413"/>
      <c r="CF368" s="226"/>
      <c r="CG368" s="226"/>
      <c r="CH368" s="226"/>
      <c r="CI368" s="226"/>
      <c r="CJ368" s="226"/>
      <c r="CK368" s="226"/>
      <c r="CL368" s="226"/>
      <c r="CM368" s="226"/>
      <c r="CN368" s="226"/>
      <c r="CO368" s="226"/>
      <c r="CP368" s="226"/>
      <c r="CQ368" s="226"/>
      <c r="CR368" s="226"/>
      <c r="CS368" s="226"/>
      <c r="CT368" s="226"/>
      <c r="CU368" s="226"/>
      <c r="CV368" s="226"/>
      <c r="CW368" s="226"/>
      <c r="CX368" s="273"/>
      <c r="CY368" s="413"/>
      <c r="CZ368" s="226"/>
      <c r="DA368" s="226"/>
      <c r="DB368" s="226"/>
      <c r="DC368" s="226"/>
      <c r="DD368" s="226"/>
      <c r="DE368" s="226"/>
      <c r="DF368" s="226"/>
      <c r="DG368" s="226"/>
      <c r="DH368" s="226"/>
      <c r="DI368" s="226"/>
      <c r="DJ368" s="226"/>
      <c r="DK368" s="226"/>
      <c r="DL368" s="226"/>
      <c r="DM368" s="226"/>
      <c r="DN368" s="226"/>
      <c r="DO368" s="226"/>
      <c r="DP368" s="226"/>
      <c r="DQ368" s="226"/>
      <c r="DR368" s="577"/>
      <c r="DS368" s="413"/>
      <c r="DT368" s="226"/>
      <c r="DU368" s="226"/>
      <c r="DV368" s="226"/>
      <c r="DW368" s="226"/>
      <c r="DX368" s="226"/>
      <c r="DY368" s="226"/>
      <c r="DZ368" s="226"/>
      <c r="EA368" s="226"/>
      <c r="EB368" s="226"/>
      <c r="EC368" s="226"/>
      <c r="ED368" s="226"/>
      <c r="EE368" s="226"/>
      <c r="EF368" s="226"/>
      <c r="EG368" s="226"/>
      <c r="EH368" s="226"/>
      <c r="EI368" s="226"/>
      <c r="EJ368" s="226"/>
      <c r="EK368" s="226"/>
      <c r="EL368" s="577"/>
      <c r="EM368" s="413"/>
      <c r="EN368" s="226"/>
      <c r="EO368" s="226"/>
      <c r="EP368" s="226"/>
      <c r="EQ368" s="226"/>
      <c r="ER368" s="226"/>
      <c r="ES368" s="226"/>
      <c r="ET368" s="226"/>
      <c r="EU368" s="226"/>
      <c r="EV368" s="226"/>
      <c r="EW368" s="226"/>
      <c r="EX368" s="226"/>
      <c r="EY368" s="226"/>
      <c r="EZ368" s="226"/>
      <c r="FA368" s="226"/>
      <c r="FB368" s="226"/>
      <c r="FC368" s="226"/>
      <c r="FD368" s="226"/>
      <c r="FE368" s="226"/>
      <c r="FF368" s="577"/>
      <c r="FG368" s="413"/>
      <c r="FH368" s="226"/>
      <c r="FI368" s="226"/>
      <c r="FJ368" s="226"/>
      <c r="FK368" s="226"/>
      <c r="FL368" s="226"/>
      <c r="FM368" s="226"/>
      <c r="FN368" s="226"/>
      <c r="FO368" s="226"/>
      <c r="FP368" s="226"/>
      <c r="FQ368" s="226"/>
      <c r="FR368" s="226"/>
      <c r="FS368" s="226"/>
      <c r="FT368" s="226"/>
      <c r="FU368" s="226"/>
      <c r="FV368" s="226"/>
      <c r="FW368" s="226"/>
      <c r="FX368" s="226"/>
      <c r="FY368" s="226"/>
      <c r="FZ368" s="577"/>
      <c r="GA368" s="413"/>
      <c r="GB368" s="226"/>
      <c r="GC368" s="226"/>
      <c r="GD368" s="226"/>
      <c r="GE368" s="226"/>
      <c r="GF368" s="226"/>
      <c r="GG368" s="226"/>
      <c r="GH368" s="226"/>
      <c r="GI368" s="226"/>
      <c r="GJ368" s="226"/>
      <c r="GK368" s="226"/>
      <c r="GL368" s="226"/>
      <c r="GM368" s="226"/>
      <c r="GN368" s="226"/>
      <c r="GO368" s="226"/>
      <c r="GP368" s="226"/>
      <c r="GQ368" s="226"/>
      <c r="GR368" s="226"/>
      <c r="GS368" s="226"/>
      <c r="GT368" s="577"/>
      <c r="GU368" s="413"/>
      <c r="GV368" s="226"/>
      <c r="GW368" s="226"/>
      <c r="GX368" s="226"/>
      <c r="GY368" s="226"/>
      <c r="GZ368" s="226"/>
      <c r="HA368" s="226"/>
      <c r="HB368" s="226"/>
      <c r="HC368" s="226"/>
      <c r="HD368" s="226"/>
      <c r="HE368" s="226"/>
      <c r="HF368" s="226"/>
      <c r="HG368" s="226"/>
      <c r="HH368" s="226"/>
      <c r="HI368" s="226"/>
      <c r="HJ368" s="226"/>
      <c r="HK368" s="226"/>
      <c r="HL368" s="226"/>
      <c r="HM368" s="226"/>
      <c r="HN368" s="577"/>
      <c r="HO368" s="413"/>
      <c r="HP368" s="226"/>
      <c r="HQ368" s="226"/>
      <c r="HR368" s="226"/>
      <c r="HS368" s="226"/>
      <c r="HT368" s="226"/>
      <c r="HU368" s="226"/>
      <c r="HV368" s="226"/>
      <c r="HW368" s="226"/>
      <c r="HX368" s="226"/>
      <c r="HY368" s="226"/>
      <c r="HZ368" s="226"/>
      <c r="IA368" s="226"/>
      <c r="IB368" s="226"/>
      <c r="IC368" s="226"/>
      <c r="ID368" s="226"/>
      <c r="IE368" s="226"/>
      <c r="IF368" s="226"/>
      <c r="IG368" s="226"/>
      <c r="IH368" s="577"/>
      <c r="II368" s="413"/>
      <c r="IJ368" s="226"/>
      <c r="IK368" s="226"/>
      <c r="IL368" s="226"/>
      <c r="IM368" s="226"/>
      <c r="IN368" s="226"/>
      <c r="IO368" s="226"/>
      <c r="IP368" s="226"/>
      <c r="IQ368" s="226"/>
      <c r="IR368" s="226"/>
      <c r="IS368" s="226"/>
      <c r="IT368" s="226"/>
      <c r="IU368" s="226"/>
      <c r="IV368" s="226"/>
      <c r="IW368" s="226"/>
      <c r="IX368" s="226"/>
      <c r="IY368" s="226"/>
      <c r="IZ368" s="226"/>
      <c r="JA368" s="226"/>
      <c r="JB368" s="577"/>
      <c r="JC368" s="413"/>
      <c r="JD368" s="226"/>
      <c r="JE368" s="226"/>
      <c r="JF368" s="226"/>
      <c r="JG368" s="226"/>
      <c r="JH368" s="226"/>
      <c r="JI368" s="226"/>
      <c r="JJ368" s="226"/>
      <c r="JK368" s="226"/>
      <c r="JL368" s="226"/>
      <c r="JM368" s="226"/>
      <c r="JN368" s="226"/>
      <c r="JO368" s="226"/>
      <c r="JP368" s="226"/>
      <c r="JQ368" s="226"/>
      <c r="JR368" s="226"/>
      <c r="JS368" s="226"/>
      <c r="JT368" s="226"/>
      <c r="JU368" s="226"/>
      <c r="JV368" s="577"/>
      <c r="JW368" s="413"/>
      <c r="JX368" s="226"/>
      <c r="JY368" s="226"/>
      <c r="JZ368" s="226"/>
      <c r="KA368" s="226"/>
      <c r="KB368" s="226"/>
      <c r="KC368" s="226"/>
      <c r="KD368" s="226"/>
      <c r="KE368" s="226"/>
      <c r="KF368" s="226"/>
      <c r="KG368" s="226"/>
      <c r="KH368" s="226"/>
      <c r="KI368" s="226"/>
      <c r="KJ368" s="226"/>
      <c r="KK368" s="226"/>
      <c r="KL368" s="226"/>
      <c r="KM368" s="226"/>
      <c r="KN368" s="226"/>
      <c r="KO368" s="226"/>
      <c r="KP368" s="577"/>
      <c r="KQ368" s="413"/>
      <c r="KR368" s="226"/>
      <c r="KS368" s="226"/>
      <c r="KT368" s="226"/>
      <c r="KU368" s="226"/>
      <c r="KV368" s="226"/>
      <c r="KW368" s="226"/>
      <c r="KX368" s="226"/>
      <c r="KY368" s="226"/>
      <c r="KZ368" s="226"/>
      <c r="LA368" s="226"/>
      <c r="LB368" s="226"/>
      <c r="LC368" s="226"/>
      <c r="LD368" s="226"/>
      <c r="LE368" s="226"/>
      <c r="LF368" s="226"/>
      <c r="LG368" s="226"/>
      <c r="LH368" s="226"/>
      <c r="LI368" s="226"/>
      <c r="LJ368" s="577"/>
      <c r="LK368" s="413"/>
      <c r="LL368" s="226"/>
      <c r="LM368" s="226"/>
      <c r="LN368" s="226"/>
      <c r="LO368" s="226"/>
      <c r="LP368" s="226"/>
      <c r="LQ368" s="226"/>
      <c r="LR368" s="226"/>
      <c r="LS368" s="226"/>
      <c r="LT368" s="226"/>
      <c r="LU368" s="226"/>
      <c r="LV368" s="226"/>
      <c r="LW368" s="226"/>
      <c r="LX368" s="226"/>
      <c r="LY368" s="226"/>
      <c r="LZ368" s="226"/>
      <c r="MA368" s="226"/>
      <c r="MB368" s="226"/>
      <c r="MC368" s="226"/>
      <c r="MD368" s="577"/>
    </row>
    <row r="369" spans="20:323" ht="12.75" customHeight="1" x14ac:dyDescent="0.2">
      <c r="T369" s="227"/>
      <c r="BK369" s="227"/>
      <c r="BL369" s="220"/>
      <c r="BM369" s="232"/>
      <c r="BN369" s="232"/>
      <c r="BO369" s="232"/>
      <c r="BP369" s="220"/>
      <c r="BQ369" s="220"/>
      <c r="BR369" s="220"/>
      <c r="BS369" s="220"/>
      <c r="BT369" s="220"/>
      <c r="BU369" s="220"/>
      <c r="BV369" s="220"/>
      <c r="BW369" s="220"/>
      <c r="BX369" s="220"/>
      <c r="BY369" s="220"/>
      <c r="BZ369" s="220"/>
      <c r="CA369" s="220"/>
      <c r="CB369" s="220"/>
      <c r="CC369" s="220"/>
      <c r="CD369" s="220"/>
      <c r="CE369" s="227"/>
      <c r="CF369" s="220"/>
      <c r="CG369" s="232"/>
      <c r="CH369" s="232"/>
      <c r="CI369" s="232"/>
      <c r="CJ369" s="220"/>
      <c r="CK369" s="220"/>
      <c r="CL369" s="220"/>
      <c r="CM369" s="220"/>
      <c r="CN369" s="220"/>
      <c r="CO369" s="220"/>
      <c r="CP369" s="220"/>
      <c r="CQ369" s="220"/>
      <c r="CR369" s="220"/>
      <c r="CS369" s="220"/>
      <c r="CT369" s="220"/>
      <c r="CU369" s="220"/>
      <c r="CV369" s="220"/>
      <c r="CW369" s="220"/>
      <c r="CX369" s="283"/>
      <c r="CY369" s="227"/>
      <c r="DS369" s="227"/>
      <c r="EM369" s="227"/>
      <c r="FG369" s="227"/>
      <c r="GA369" s="227"/>
      <c r="GU369" s="227"/>
      <c r="HO369" s="227"/>
      <c r="II369" s="227"/>
      <c r="JC369" s="227"/>
      <c r="JW369" s="227"/>
      <c r="KQ369" s="227"/>
      <c r="LK369" s="227"/>
    </row>
    <row r="370" spans="20:323" ht="12.75" customHeight="1" x14ac:dyDescent="0.2">
      <c r="T370" s="227"/>
      <c r="BK370" s="227"/>
      <c r="BL370" s="232"/>
      <c r="BM370" s="232"/>
      <c r="BN370" s="232"/>
      <c r="BO370" s="232"/>
      <c r="BP370" s="232"/>
      <c r="BQ370" s="232"/>
      <c r="BR370" s="232"/>
      <c r="BS370" s="232"/>
      <c r="BT370" s="232"/>
      <c r="BU370" s="232"/>
      <c r="BV370" s="232"/>
      <c r="BW370" s="232"/>
      <c r="BX370" s="232"/>
      <c r="BY370" s="232"/>
      <c r="BZ370" s="232"/>
      <c r="CA370" s="232"/>
      <c r="CB370" s="232"/>
      <c r="CC370" s="232"/>
      <c r="CD370" s="232"/>
      <c r="CE370" s="227"/>
      <c r="CF370" s="232"/>
      <c r="CG370" s="232"/>
      <c r="CH370" s="232"/>
      <c r="CI370" s="232"/>
      <c r="CJ370" s="232"/>
      <c r="CK370" s="232"/>
      <c r="CL370" s="232"/>
      <c r="CM370" s="232"/>
      <c r="CN370" s="232"/>
      <c r="CO370" s="232"/>
      <c r="CP370" s="232"/>
      <c r="CQ370" s="232"/>
      <c r="CR370" s="232"/>
      <c r="CS370" s="232"/>
      <c r="CT370" s="232"/>
      <c r="CU370" s="232"/>
      <c r="CV370" s="232"/>
      <c r="CW370" s="232"/>
      <c r="CX370" s="232"/>
      <c r="CY370" s="227"/>
      <c r="DS370" s="227"/>
      <c r="EM370" s="227"/>
      <c r="FG370" s="227"/>
      <c r="GA370" s="227"/>
      <c r="GU370" s="227"/>
      <c r="HO370" s="227"/>
      <c r="II370" s="227"/>
      <c r="JC370" s="227"/>
      <c r="JW370" s="227"/>
      <c r="KQ370" s="227"/>
      <c r="LK370" s="227"/>
    </row>
    <row r="371" spans="20:323" ht="12.75" customHeight="1" x14ac:dyDescent="0.2">
      <c r="T371" s="227"/>
      <c r="BK371" s="227"/>
      <c r="CE371" s="227"/>
      <c r="CY371" s="227"/>
      <c r="DS371" s="227"/>
      <c r="EM371" s="227"/>
      <c r="FG371" s="227"/>
      <c r="GA371" s="227"/>
      <c r="GU371" s="227"/>
      <c r="HO371" s="227"/>
      <c r="II371" s="227"/>
      <c r="JC371" s="227"/>
      <c r="JW371" s="227"/>
      <c r="KQ371" s="227"/>
      <c r="LK371" s="227"/>
    </row>
    <row r="372" spans="20:323" ht="12.75" customHeight="1" x14ac:dyDescent="0.2"/>
  </sheetData>
  <sheetProtection algorithmName="SHA-512" hashValue="5RbdyV0sglt8TL5lT01gB+9XBZs3Rrv3tg8orbR0fue0t3ejie3wGS/wBnCMuabjhu5pTkEN2AtCC/6Ti6pVjA==" saltValue="hGqxF4jx3GSZMN/mQQewRQ==" spinCount="100000" sheet="1" scenarios="1" insertHyperlinks="0"/>
  <protectedRanges>
    <protectedRange sqref="CZ5 DT5 EN5 FH5 GB5 GV5 HP5 IJ5 JD5 JX5 KR5 LL5" name="Names2"/>
    <protectedRange sqref="IL46:IM47 IP46:IQ47 IL50 IL57:IM61 JF46:JG47 JJ46:JK47 JF50 JF57:JG61 JZ46:KA47 KD46:KE47 JZ50 JZ57:KA61 KT46:KU47 KX46:KY47 KT50 KT57:KU61 LN57:LO61 LN46:LO47 LN50 LR46:LS47" name="Zahlen4"/>
    <protectedRange sqref="LL5 KR5 JX5 JD5 IJ5 HP5 GV5 GB5 FH5 EN5 DT5 CZ5" name="Names"/>
    <protectedRange sqref="C46:D47 G46:H47 W46:X47 AA46:AB47 W54:X56 C55:D56" name="Zahlen3"/>
    <protectedRange sqref="EP46:EQ47 ET46:EU47 EP50 EP57:EQ61 FJ46:FK47 FN46:FO47 GD46:GE47 GH46:GI47 GD50 FJ50 FJ57:FK61 GD57:GE61 GX46:GY47 HB46:HC47 HR46:HS47 HV46:HW47 HR50 GX50 GX57:GY61 HR57:HS61" name="Zahlen2"/>
    <protectedRange sqref="DZ46:EA47 DV46:DW47 DV50 DV57:DW61 DB57:DC61 DB50 DB46:DC47 DF46:DG47 CL46:CM47 CH46:CI47 CH50 CH57:CI61 BN57:BO61 BN50 BN46:BO47 BR46:BS47 AQ57:AR61 AU53 AQ50 AQ46:AR47 AU46:AV47" name="Zahlen"/>
    <protectedRange sqref="U6:AM19 A21:S42 U21:AM42 AO21:BJ42 AO6:BJ19 A6:S19" name="Graphs2"/>
    <protectedRange sqref="HP6:IH43 GV6:HN43 GB6:GT43 FH6:FZ43 EN6:FF43 DT6:EL43 CZ6:DR43 CF6:CX19 BL6:CD19 BL21:CD42 CF21:CX42 JD6:JV43 IJ6:JB43 KR6:LJ43 JX6:KP43 LL6:MD43" name="Graphs"/>
    <protectedRange sqref="HR68:HS367 GX68:GY367 GD68:GE367 FJ68:FK367 EP68:EQ367 DV68:DW367 DB68:DC367 CH68:CI367 JF68:JG367 IL68:IM367 KT68:KU367 JZ68:KA367 LN68:LO367" name="Input"/>
    <protectedRange sqref="BN68:BO367 AQ68:AR367 AV68:BI78 W68:X367 C68:D367" name="Input2"/>
  </protectedRanges>
  <mergeCells count="467">
    <mergeCell ref="GV61:GW61"/>
    <mergeCell ref="GX61:GY61"/>
    <mergeCell ref="HC67:HD67"/>
    <mergeCell ref="HP5:IH5"/>
    <mergeCell ref="HW67:HX67"/>
    <mergeCell ref="HP59:HQ59"/>
    <mergeCell ref="HR59:HS59"/>
    <mergeCell ref="HP60:HQ60"/>
    <mergeCell ref="HR60:HS60"/>
    <mergeCell ref="HP61:HQ61"/>
    <mergeCell ref="HR61:HS61"/>
    <mergeCell ref="IE56:IF56"/>
    <mergeCell ref="HR57:HS57"/>
    <mergeCell ref="IE57:IF57"/>
    <mergeCell ref="HP58:HQ58"/>
    <mergeCell ref="HR58:HS58"/>
    <mergeCell ref="IE58:IF58"/>
    <mergeCell ref="GX57:GY57"/>
    <mergeCell ref="HK57:HL57"/>
    <mergeCell ref="HP46:HQ46"/>
    <mergeCell ref="HR46:HS46"/>
    <mergeCell ref="HT46:HU46"/>
    <mergeCell ref="HV46:HW46"/>
    <mergeCell ref="IE46:IF46"/>
    <mergeCell ref="GV58:GW58"/>
    <mergeCell ref="GX58:GY58"/>
    <mergeCell ref="HK58:HL58"/>
    <mergeCell ref="HP47:HQ47"/>
    <mergeCell ref="HR47:HS47"/>
    <mergeCell ref="HT47:HU47"/>
    <mergeCell ref="HV47:HW47"/>
    <mergeCell ref="HP50:HQ50"/>
    <mergeCell ref="HR50:HS50"/>
    <mergeCell ref="GI67:GJ67"/>
    <mergeCell ref="GV5:HN5"/>
    <mergeCell ref="GV46:GW46"/>
    <mergeCell ref="GX46:GY46"/>
    <mergeCell ref="GZ46:HA46"/>
    <mergeCell ref="HB46:HC46"/>
    <mergeCell ref="HK46:HL46"/>
    <mergeCell ref="GV47:GW47"/>
    <mergeCell ref="GX47:GY47"/>
    <mergeCell ref="GB5:GT5"/>
    <mergeCell ref="GB46:GC46"/>
    <mergeCell ref="GD46:GE46"/>
    <mergeCell ref="GF46:GG46"/>
    <mergeCell ref="GH46:GI46"/>
    <mergeCell ref="GQ46:GR46"/>
    <mergeCell ref="GV59:GW59"/>
    <mergeCell ref="GX59:GY59"/>
    <mergeCell ref="GV60:GW60"/>
    <mergeCell ref="GX60:GY60"/>
    <mergeCell ref="GZ47:HA47"/>
    <mergeCell ref="HB47:HC47"/>
    <mergeCell ref="GV50:GW50"/>
    <mergeCell ref="GX50:GY50"/>
    <mergeCell ref="HK56:HL56"/>
    <mergeCell ref="GD59:GE59"/>
    <mergeCell ref="GB60:GC60"/>
    <mergeCell ref="GD60:GE60"/>
    <mergeCell ref="GB61:GC61"/>
    <mergeCell ref="GD61:GE61"/>
    <mergeCell ref="GQ56:GR56"/>
    <mergeCell ref="GD57:GE57"/>
    <mergeCell ref="GQ57:GR57"/>
    <mergeCell ref="GB58:GC58"/>
    <mergeCell ref="GD58:GE58"/>
    <mergeCell ref="GQ58:GR58"/>
    <mergeCell ref="GB47:GC47"/>
    <mergeCell ref="GD47:GE47"/>
    <mergeCell ref="GF47:GG47"/>
    <mergeCell ref="GH47:GI47"/>
    <mergeCell ref="GB50:GC50"/>
    <mergeCell ref="GD50:GE50"/>
    <mergeCell ref="FH61:FI61"/>
    <mergeCell ref="FJ61:FK61"/>
    <mergeCell ref="FO67:FP67"/>
    <mergeCell ref="FH58:FI58"/>
    <mergeCell ref="FJ58:FK58"/>
    <mergeCell ref="FW58:FX58"/>
    <mergeCell ref="FH59:FI59"/>
    <mergeCell ref="FJ59:FK59"/>
    <mergeCell ref="FH60:FI60"/>
    <mergeCell ref="FJ60:FK60"/>
    <mergeCell ref="FL47:FM47"/>
    <mergeCell ref="FN47:FO47"/>
    <mergeCell ref="FH50:FI50"/>
    <mergeCell ref="FJ50:FK50"/>
    <mergeCell ref="FW56:FX56"/>
    <mergeCell ref="FJ57:FK57"/>
    <mergeCell ref="FW57:FX57"/>
    <mergeCell ref="GB59:GC59"/>
    <mergeCell ref="EU67:EV67"/>
    <mergeCell ref="FH5:FZ5"/>
    <mergeCell ref="FH46:FI46"/>
    <mergeCell ref="FJ46:FK46"/>
    <mergeCell ref="FL46:FM46"/>
    <mergeCell ref="FN46:FO46"/>
    <mergeCell ref="FW46:FX46"/>
    <mergeCell ref="FH47:FI47"/>
    <mergeCell ref="FJ47:FK47"/>
    <mergeCell ref="EN59:EO59"/>
    <mergeCell ref="EP59:EQ59"/>
    <mergeCell ref="EN60:EO60"/>
    <mergeCell ref="EP60:EQ60"/>
    <mergeCell ref="EN61:EO61"/>
    <mergeCell ref="EP61:EQ61"/>
    <mergeCell ref="FC56:FD56"/>
    <mergeCell ref="EP57:EQ57"/>
    <mergeCell ref="FC57:FD57"/>
    <mergeCell ref="EN58:EO58"/>
    <mergeCell ref="EP58:EQ58"/>
    <mergeCell ref="FC58:FD58"/>
    <mergeCell ref="EN47:EO47"/>
    <mergeCell ref="EP47:EQ47"/>
    <mergeCell ref="ER47:ES47"/>
    <mergeCell ref="ET47:EU47"/>
    <mergeCell ref="EN50:EO50"/>
    <mergeCell ref="EP50:EQ50"/>
    <mergeCell ref="EN5:FF5"/>
    <mergeCell ref="EN46:EO46"/>
    <mergeCell ref="EP46:EQ46"/>
    <mergeCell ref="ER46:ES46"/>
    <mergeCell ref="ET46:EU46"/>
    <mergeCell ref="FC46:FD46"/>
    <mergeCell ref="EA67:EB67"/>
    <mergeCell ref="DT59:DU59"/>
    <mergeCell ref="DT60:DU60"/>
    <mergeCell ref="DT61:DU61"/>
    <mergeCell ref="DV61:DW61"/>
    <mergeCell ref="DG67:DH67"/>
    <mergeCell ref="DO56:DP56"/>
    <mergeCell ref="DO46:DP46"/>
    <mergeCell ref="EI46:EJ46"/>
    <mergeCell ref="EI56:EJ56"/>
    <mergeCell ref="EI57:EJ57"/>
    <mergeCell ref="DT58:DU58"/>
    <mergeCell ref="EI58:EJ58"/>
    <mergeCell ref="DT47:DU47"/>
    <mergeCell ref="DV47:DW47"/>
    <mergeCell ref="DX47:DY47"/>
    <mergeCell ref="DZ47:EA47"/>
    <mergeCell ref="DT50:DU50"/>
    <mergeCell ref="DV50:DW50"/>
    <mergeCell ref="DO58:DP58"/>
    <mergeCell ref="DO57:DP57"/>
    <mergeCell ref="DV57:DW57"/>
    <mergeCell ref="DV58:DW58"/>
    <mergeCell ref="DV59:DW59"/>
    <mergeCell ref="DV60:DW60"/>
    <mergeCell ref="DB61:DC61"/>
    <mergeCell ref="DB60:DC60"/>
    <mergeCell ref="CZ58:DA58"/>
    <mergeCell ref="CF60:CG60"/>
    <mergeCell ref="CF61:CG61"/>
    <mergeCell ref="CH61:CI61"/>
    <mergeCell ref="CH60:CI60"/>
    <mergeCell ref="CU46:CV46"/>
    <mergeCell ref="CU58:CV58"/>
    <mergeCell ref="CU57:CV57"/>
    <mergeCell ref="CU56:CV56"/>
    <mergeCell ref="CZ61:DA61"/>
    <mergeCell ref="CZ60:DA60"/>
    <mergeCell ref="DB58:DC58"/>
    <mergeCell ref="CZ59:DA59"/>
    <mergeCell ref="DB59:DC59"/>
    <mergeCell ref="CZ47:DA47"/>
    <mergeCell ref="DB47:DC47"/>
    <mergeCell ref="DD47:DE47"/>
    <mergeCell ref="DF47:DG47"/>
    <mergeCell ref="CZ50:DA50"/>
    <mergeCell ref="DB50:DC50"/>
    <mergeCell ref="BL61:BM61"/>
    <mergeCell ref="BL60:BM60"/>
    <mergeCell ref="CA46:CB46"/>
    <mergeCell ref="CA58:CB58"/>
    <mergeCell ref="CA57:CB57"/>
    <mergeCell ref="CA56:CB56"/>
    <mergeCell ref="AO60:AP60"/>
    <mergeCell ref="AO61:AP61"/>
    <mergeCell ref="BD58:BE58"/>
    <mergeCell ref="BD57:BE57"/>
    <mergeCell ref="BD56:BE56"/>
    <mergeCell ref="BD46:BE46"/>
    <mergeCell ref="AQ61:AR61"/>
    <mergeCell ref="AQ60:AR60"/>
    <mergeCell ref="BN61:BO61"/>
    <mergeCell ref="BN60:BO60"/>
    <mergeCell ref="BS68:BT68"/>
    <mergeCell ref="CF46:CG46"/>
    <mergeCell ref="CH46:CI46"/>
    <mergeCell ref="CJ46:CK46"/>
    <mergeCell ref="CL46:CM46"/>
    <mergeCell ref="BL50:BM50"/>
    <mergeCell ref="BN50:BO50"/>
    <mergeCell ref="BN57:BO57"/>
    <mergeCell ref="BL58:BM58"/>
    <mergeCell ref="BN58:BO58"/>
    <mergeCell ref="BL59:BM59"/>
    <mergeCell ref="BN59:BO59"/>
    <mergeCell ref="BP46:BQ46"/>
    <mergeCell ref="BR46:BS46"/>
    <mergeCell ref="BL47:BM47"/>
    <mergeCell ref="BN47:BO47"/>
    <mergeCell ref="BP47:BQ47"/>
    <mergeCell ref="BR47:BS47"/>
    <mergeCell ref="BL46:BM46"/>
    <mergeCell ref="BN46:BO46"/>
    <mergeCell ref="CM68:CN68"/>
    <mergeCell ref="CF50:CG50"/>
    <mergeCell ref="CH50:CI50"/>
    <mergeCell ref="CH57:CI57"/>
    <mergeCell ref="AB67:AC67"/>
    <mergeCell ref="CZ46:DA46"/>
    <mergeCell ref="DB46:DC46"/>
    <mergeCell ref="DD46:DE46"/>
    <mergeCell ref="DF46:DG46"/>
    <mergeCell ref="U46:V46"/>
    <mergeCell ref="W46:X46"/>
    <mergeCell ref="Y46:Z46"/>
    <mergeCell ref="AA46:AB46"/>
    <mergeCell ref="AH46:AI46"/>
    <mergeCell ref="AQ51:AR51"/>
    <mergeCell ref="AQ53:AR53"/>
    <mergeCell ref="AS53:AT53"/>
    <mergeCell ref="AU53:AV53"/>
    <mergeCell ref="CF58:CG58"/>
    <mergeCell ref="CH58:CI58"/>
    <mergeCell ref="CF59:CG59"/>
    <mergeCell ref="CH59:CI59"/>
    <mergeCell ref="CF47:CG47"/>
    <mergeCell ref="CH47:CI47"/>
    <mergeCell ref="CJ47:CK47"/>
    <mergeCell ref="CL47:CM47"/>
    <mergeCell ref="V58:AL59"/>
    <mergeCell ref="W56:X56"/>
    <mergeCell ref="B58:R59"/>
    <mergeCell ref="AO58:AP58"/>
    <mergeCell ref="AQ58:AR58"/>
    <mergeCell ref="AO59:AP59"/>
    <mergeCell ref="AQ59:AR59"/>
    <mergeCell ref="C54:D54"/>
    <mergeCell ref="N54:O54"/>
    <mergeCell ref="C55:D55"/>
    <mergeCell ref="N55:O55"/>
    <mergeCell ref="AQ57:AR57"/>
    <mergeCell ref="C56:D56"/>
    <mergeCell ref="C53:D53"/>
    <mergeCell ref="N53:O53"/>
    <mergeCell ref="W55:X55"/>
    <mergeCell ref="AH55:AI55"/>
    <mergeCell ref="DB57:DC57"/>
    <mergeCell ref="C47:D47"/>
    <mergeCell ref="E47:F47"/>
    <mergeCell ref="G47:H47"/>
    <mergeCell ref="AO50:AP50"/>
    <mergeCell ref="AQ50:AR50"/>
    <mergeCell ref="C50:D50"/>
    <mergeCell ref="W53:X53"/>
    <mergeCell ref="AH53:AI53"/>
    <mergeCell ref="W54:X54"/>
    <mergeCell ref="AH54:AI54"/>
    <mergeCell ref="W47:X47"/>
    <mergeCell ref="AA47:AB47"/>
    <mergeCell ref="Y47:Z47"/>
    <mergeCell ref="U47:V47"/>
    <mergeCell ref="CS47:CT47"/>
    <mergeCell ref="AO47:AP47"/>
    <mergeCell ref="AQ47:AR47"/>
    <mergeCell ref="AS47:AT47"/>
    <mergeCell ref="AU47:AV47"/>
    <mergeCell ref="A47:B47"/>
    <mergeCell ref="AO46:AP46"/>
    <mergeCell ref="AQ46:AR46"/>
    <mergeCell ref="AS46:AT46"/>
    <mergeCell ref="AU46:AV46"/>
    <mergeCell ref="CI3:CO3"/>
    <mergeCell ref="CT3:CX3"/>
    <mergeCell ref="CZ1:DR1"/>
    <mergeCell ref="DC3:DI3"/>
    <mergeCell ref="DN3:DR3"/>
    <mergeCell ref="AR3:AX3"/>
    <mergeCell ref="BC3:BG3"/>
    <mergeCell ref="AO1:BJ1"/>
    <mergeCell ref="A46:B46"/>
    <mergeCell ref="C46:D46"/>
    <mergeCell ref="E46:F46"/>
    <mergeCell ref="G46:H46"/>
    <mergeCell ref="N46:O46"/>
    <mergeCell ref="AO6:BJ6"/>
    <mergeCell ref="A5:S5"/>
    <mergeCell ref="U5:AM5"/>
    <mergeCell ref="AO5:BJ5"/>
    <mergeCell ref="CZ5:DR5"/>
    <mergeCell ref="BL5:CD5"/>
    <mergeCell ref="CF5:CX5"/>
    <mergeCell ref="BF46:BI46"/>
    <mergeCell ref="D3:J3"/>
    <mergeCell ref="O3:S3"/>
    <mergeCell ref="GB1:GT1"/>
    <mergeCell ref="GE3:GK3"/>
    <mergeCell ref="GP3:GT3"/>
    <mergeCell ref="GV1:HN1"/>
    <mergeCell ref="GY3:HE3"/>
    <mergeCell ref="HJ3:HN3"/>
    <mergeCell ref="BO3:BU3"/>
    <mergeCell ref="BZ3:CD3"/>
    <mergeCell ref="BL1:CD1"/>
    <mergeCell ref="CF1:CX1"/>
    <mergeCell ref="A1:AM1"/>
    <mergeCell ref="DT5:EL5"/>
    <mergeCell ref="DT46:DU46"/>
    <mergeCell ref="DV46:DW46"/>
    <mergeCell ref="DX46:DY46"/>
    <mergeCell ref="DZ46:EA46"/>
    <mergeCell ref="HP1:IH1"/>
    <mergeCell ref="HS3:HY3"/>
    <mergeCell ref="ID3:IH3"/>
    <mergeCell ref="DT1:EL1"/>
    <mergeCell ref="DW3:EC3"/>
    <mergeCell ref="EH3:EL3"/>
    <mergeCell ref="EN1:FF1"/>
    <mergeCell ref="EQ3:EW3"/>
    <mergeCell ref="FB3:FF3"/>
    <mergeCell ref="FH1:FZ1"/>
    <mergeCell ref="FK3:FQ3"/>
    <mergeCell ref="FV3:FZ3"/>
    <mergeCell ref="IJ1:JB1"/>
    <mergeCell ref="JD1:JV1"/>
    <mergeCell ref="IM3:IS3"/>
    <mergeCell ref="IX3:JB3"/>
    <mergeCell ref="JG3:JM3"/>
    <mergeCell ref="JR3:JV3"/>
    <mergeCell ref="IJ5:JB5"/>
    <mergeCell ref="JD5:JV5"/>
    <mergeCell ref="IJ46:IK46"/>
    <mergeCell ref="IL46:IM46"/>
    <mergeCell ref="IN46:IO46"/>
    <mergeCell ref="IP46:IQ46"/>
    <mergeCell ref="IY46:IZ46"/>
    <mergeCell ref="JD46:JE46"/>
    <mergeCell ref="JF46:JG46"/>
    <mergeCell ref="JH46:JI46"/>
    <mergeCell ref="JJ46:JK46"/>
    <mergeCell ref="JS46:JT46"/>
    <mergeCell ref="IJ47:IK47"/>
    <mergeCell ref="IL47:IM47"/>
    <mergeCell ref="IN47:IO47"/>
    <mergeCell ref="IP47:IQ47"/>
    <mergeCell ref="JD47:JE47"/>
    <mergeCell ref="JF47:JG47"/>
    <mergeCell ref="JH47:JI47"/>
    <mergeCell ref="JJ47:JK47"/>
    <mergeCell ref="IJ50:IK50"/>
    <mergeCell ref="IL50:IM50"/>
    <mergeCell ref="JD50:JE50"/>
    <mergeCell ref="JF50:JG50"/>
    <mergeCell ref="IY56:IZ56"/>
    <mergeCell ref="JS56:JT56"/>
    <mergeCell ref="IL57:IM57"/>
    <mergeCell ref="IY57:IZ57"/>
    <mergeCell ref="JF57:JG57"/>
    <mergeCell ref="JS57:JT57"/>
    <mergeCell ref="IJ58:IK58"/>
    <mergeCell ref="IL58:IM58"/>
    <mergeCell ref="IY58:IZ58"/>
    <mergeCell ref="JD58:JE58"/>
    <mergeCell ref="JF58:JG58"/>
    <mergeCell ref="JS58:JT58"/>
    <mergeCell ref="IJ59:IK59"/>
    <mergeCell ref="IL59:IM59"/>
    <mergeCell ref="JD59:JE59"/>
    <mergeCell ref="JF59:JG59"/>
    <mergeCell ref="IJ60:IK60"/>
    <mergeCell ref="IL60:IM60"/>
    <mergeCell ref="JD60:JE60"/>
    <mergeCell ref="JF60:JG60"/>
    <mergeCell ref="IJ61:IK61"/>
    <mergeCell ref="IL61:IM61"/>
    <mergeCell ref="JD61:JE61"/>
    <mergeCell ref="JF61:JG61"/>
    <mergeCell ref="IQ67:IR67"/>
    <mergeCell ref="JK67:JL67"/>
    <mergeCell ref="JX1:KP1"/>
    <mergeCell ref="KR1:LJ1"/>
    <mergeCell ref="KA3:KG3"/>
    <mergeCell ref="KL3:KP3"/>
    <mergeCell ref="KU3:LA3"/>
    <mergeCell ref="LF3:LJ3"/>
    <mergeCell ref="JX5:KP5"/>
    <mergeCell ref="KR5:LJ5"/>
    <mergeCell ref="JX46:JY46"/>
    <mergeCell ref="JZ46:KA46"/>
    <mergeCell ref="KB46:KC46"/>
    <mergeCell ref="KD46:KE46"/>
    <mergeCell ref="KM46:KN46"/>
    <mergeCell ref="KR46:KS46"/>
    <mergeCell ref="KT46:KU46"/>
    <mergeCell ref="KV46:KW46"/>
    <mergeCell ref="KX46:KY46"/>
    <mergeCell ref="LG46:LH46"/>
    <mergeCell ref="JX47:JY47"/>
    <mergeCell ref="JZ47:KA47"/>
    <mergeCell ref="KB47:KC47"/>
    <mergeCell ref="KD47:KE47"/>
    <mergeCell ref="KR47:KS47"/>
    <mergeCell ref="KT47:KU47"/>
    <mergeCell ref="KV47:KW47"/>
    <mergeCell ref="KX47:KY47"/>
    <mergeCell ref="JX50:JY50"/>
    <mergeCell ref="JZ50:KA50"/>
    <mergeCell ref="KR50:KS50"/>
    <mergeCell ref="KT50:KU50"/>
    <mergeCell ref="KM56:KN56"/>
    <mergeCell ref="JX60:JY60"/>
    <mergeCell ref="JZ60:KA60"/>
    <mergeCell ref="KR60:KS60"/>
    <mergeCell ref="KT60:KU60"/>
    <mergeCell ref="JX61:JY61"/>
    <mergeCell ref="JZ61:KA61"/>
    <mergeCell ref="KR61:KS61"/>
    <mergeCell ref="KT61:KU61"/>
    <mergeCell ref="LG56:LH56"/>
    <mergeCell ref="JZ57:KA57"/>
    <mergeCell ref="KM57:KN57"/>
    <mergeCell ref="KT57:KU57"/>
    <mergeCell ref="LG57:LH57"/>
    <mergeCell ref="JX58:JY58"/>
    <mergeCell ref="JZ58:KA58"/>
    <mergeCell ref="KM58:KN58"/>
    <mergeCell ref="KR58:KS58"/>
    <mergeCell ref="KT58:KU58"/>
    <mergeCell ref="LG58:LH58"/>
    <mergeCell ref="MA57:MB57"/>
    <mergeCell ref="LL58:LM58"/>
    <mergeCell ref="LN58:LO58"/>
    <mergeCell ref="MA58:MB58"/>
    <mergeCell ref="LL59:LM59"/>
    <mergeCell ref="JX59:JY59"/>
    <mergeCell ref="JZ59:KA59"/>
    <mergeCell ref="KR59:KS59"/>
    <mergeCell ref="KT59:KU59"/>
    <mergeCell ref="LN59:LO59"/>
    <mergeCell ref="LL60:LM60"/>
    <mergeCell ref="LN60:LO60"/>
    <mergeCell ref="LL61:LM61"/>
    <mergeCell ref="LN61:LO61"/>
    <mergeCell ref="LS67:LT67"/>
    <mergeCell ref="KE67:KF67"/>
    <mergeCell ref="KY67:KZ67"/>
    <mergeCell ref="LL1:MD1"/>
    <mergeCell ref="LO3:LU3"/>
    <mergeCell ref="LZ3:MD3"/>
    <mergeCell ref="LL5:MD5"/>
    <mergeCell ref="LL46:LM46"/>
    <mergeCell ref="LN46:LO46"/>
    <mergeCell ref="LP46:LQ46"/>
    <mergeCell ref="LR46:LS46"/>
    <mergeCell ref="MA46:MB46"/>
    <mergeCell ref="LL47:LM47"/>
    <mergeCell ref="LN47:LO47"/>
    <mergeCell ref="LP47:LQ47"/>
    <mergeCell ref="LR47:LS47"/>
    <mergeCell ref="LL50:LM50"/>
    <mergeCell ref="LN50:LO50"/>
    <mergeCell ref="MA56:MB56"/>
    <mergeCell ref="LN57:LO57"/>
  </mergeCells>
  <conditionalFormatting sqref="C50:D50">
    <cfRule type="expression" dxfId="424" priority="91">
      <formula>C50&lt;65</formula>
    </cfRule>
  </conditionalFormatting>
  <conditionalFormatting sqref="Q54">
    <cfRule type="cellIs" dxfId="423" priority="93" stopIfTrue="1" operator="lessThan">
      <formula>85</formula>
    </cfRule>
    <cfRule type="cellIs" dxfId="422" priority="92" stopIfTrue="1" operator="greaterThanOrEqual">
      <formula>100</formula>
    </cfRule>
    <cfRule type="cellIs" dxfId="421" priority="94" stopIfTrue="1" operator="greaterThanOrEqual">
      <formula>85</formula>
    </cfRule>
  </conditionalFormatting>
  <conditionalFormatting sqref="AK54">
    <cfRule type="cellIs" dxfId="420" priority="79" stopIfTrue="1" operator="greaterThanOrEqual">
      <formula>85</formula>
    </cfRule>
    <cfRule type="cellIs" dxfId="419" priority="78" stopIfTrue="1" operator="lessThan">
      <formula>85</formula>
    </cfRule>
    <cfRule type="cellIs" dxfId="418" priority="77" stopIfTrue="1" operator="greaterThanOrEqual">
      <formula>100</formula>
    </cfRule>
  </conditionalFormatting>
  <conditionalFormatting sqref="AQ58">
    <cfRule type="expression" dxfId="417" priority="85">
      <formula>AQ58&lt;275</formula>
    </cfRule>
    <cfRule type="expression" dxfId="416" priority="84">
      <formula>AQ58&gt;275</formula>
    </cfRule>
  </conditionalFormatting>
  <conditionalFormatting sqref="AQ60">
    <cfRule type="expression" dxfId="415" priority="86">
      <formula>AND($AQ$60&lt;0.4*$AQ$61,$AQ$60&lt;1)</formula>
    </cfRule>
  </conditionalFormatting>
  <conditionalFormatting sqref="AQ61">
    <cfRule type="expression" dxfId="414" priority="114">
      <formula>AND($AQ$61&lt;0.4*$AQ$60,$AQ$61&lt;1)</formula>
    </cfRule>
  </conditionalFormatting>
  <conditionalFormatting sqref="AQ50:AR50">
    <cfRule type="cellIs" dxfId="413" priority="80" stopIfTrue="1" operator="greaterThanOrEqual">
      <formula>$AQ$51</formula>
    </cfRule>
    <cfRule type="cellIs" dxfId="412" priority="82" stopIfTrue="1" operator="equal">
      <formula>0</formula>
    </cfRule>
    <cfRule type="cellIs" dxfId="411" priority="81" stopIfTrue="1" operator="between">
      <formula>0.01</formula>
      <formula>$AQ$51</formula>
    </cfRule>
  </conditionalFormatting>
  <conditionalFormatting sqref="AQ53:AR53">
    <cfRule type="expression" dxfId="410" priority="115">
      <formula>OR($AQ$53&lt;65,$AQ$53&lt;$C$50)</formula>
    </cfRule>
  </conditionalFormatting>
  <conditionalFormatting sqref="BD46">
    <cfRule type="cellIs" dxfId="409" priority="90" stopIfTrue="1" operator="lessThan">
      <formula>$BF$46</formula>
    </cfRule>
    <cfRule type="cellIs" dxfId="408" priority="89" stopIfTrue="1" operator="greaterThanOrEqual">
      <formula>$BF$46</formula>
    </cfRule>
    <cfRule type="cellIs" dxfId="407" priority="88" stopIfTrue="1" operator="equal">
      <formula>0</formula>
    </cfRule>
  </conditionalFormatting>
  <conditionalFormatting sqref="BN60">
    <cfRule type="expression" dxfId="406" priority="67">
      <formula>AND($C$55&lt;0.4*$C$56,$C$55&lt;1)</formula>
    </cfRule>
  </conditionalFormatting>
  <conditionalFormatting sqref="BN61">
    <cfRule type="expression" dxfId="405" priority="68">
      <formula>AND($C$55&lt;0.4*$C$56,$C$56&lt;1)</formula>
    </cfRule>
  </conditionalFormatting>
  <conditionalFormatting sqref="CA46">
    <cfRule type="cellIs" dxfId="404" priority="69" stopIfTrue="1" operator="equal">
      <formula>0</formula>
    </cfRule>
    <cfRule type="cellIs" dxfId="403" priority="71" stopIfTrue="1" operator="lessThan">
      <formula>$P$46</formula>
    </cfRule>
    <cfRule type="cellIs" dxfId="402" priority="70" stopIfTrue="1" operator="greaterThanOrEqual">
      <formula>$P$46</formula>
    </cfRule>
  </conditionalFormatting>
  <conditionalFormatting sqref="CH60">
    <cfRule type="expression" dxfId="401" priority="62">
      <formula>AND($C$55&lt;0.4*$C$56,$C$55&lt;1)</formula>
    </cfRule>
  </conditionalFormatting>
  <conditionalFormatting sqref="CH61">
    <cfRule type="expression" dxfId="400" priority="63">
      <formula>AND($C$55&lt;0.4*$C$56,$C$56&lt;1)</formula>
    </cfRule>
  </conditionalFormatting>
  <conditionalFormatting sqref="CU46">
    <cfRule type="cellIs" dxfId="399" priority="64" stopIfTrue="1" operator="equal">
      <formula>0</formula>
    </cfRule>
    <cfRule type="cellIs" dxfId="398" priority="66" stopIfTrue="1" operator="lessThan">
      <formula>$P$46</formula>
    </cfRule>
    <cfRule type="cellIs" dxfId="397" priority="65" stopIfTrue="1" operator="greaterThanOrEqual">
      <formula>$P$46</formula>
    </cfRule>
  </conditionalFormatting>
  <conditionalFormatting sqref="DB60">
    <cfRule type="expression" dxfId="396" priority="72">
      <formula>AND($C$55&lt;0.4*$C$56,$C$55&lt;1)</formula>
    </cfRule>
  </conditionalFormatting>
  <conditionalFormatting sqref="DB61">
    <cfRule type="expression" dxfId="395" priority="73">
      <formula>AND($C$55&lt;0.4*$C$56,$C$56&lt;1)</formula>
    </cfRule>
  </conditionalFormatting>
  <conditionalFormatting sqref="DO46">
    <cfRule type="cellIs" dxfId="394" priority="76" stopIfTrue="1" operator="lessThan">
      <formula>$P$46</formula>
    </cfRule>
    <cfRule type="cellIs" dxfId="393" priority="75" stopIfTrue="1" operator="greaterThanOrEqual">
      <formula>$P$46</formula>
    </cfRule>
    <cfRule type="cellIs" dxfId="392" priority="74" stopIfTrue="1" operator="equal">
      <formula>0</formula>
    </cfRule>
  </conditionalFormatting>
  <conditionalFormatting sqref="DV60">
    <cfRule type="expression" dxfId="391" priority="51">
      <formula>AND($C$55&lt;0.4*$C$56,$C$55&lt;1)</formula>
    </cfRule>
  </conditionalFormatting>
  <conditionalFormatting sqref="DV61">
    <cfRule type="expression" dxfId="390" priority="52">
      <formula>AND($C$55&lt;0.4*$C$56,$C$56&lt;1)</formula>
    </cfRule>
  </conditionalFormatting>
  <conditionalFormatting sqref="EI46">
    <cfRule type="cellIs" dxfId="389" priority="55" stopIfTrue="1" operator="lessThan">
      <formula>$P$46</formula>
    </cfRule>
    <cfRule type="cellIs" dxfId="388" priority="54" stopIfTrue="1" operator="greaterThanOrEqual">
      <formula>$P$46</formula>
    </cfRule>
    <cfRule type="cellIs" dxfId="387" priority="53" stopIfTrue="1" operator="equal">
      <formula>0</formula>
    </cfRule>
  </conditionalFormatting>
  <conditionalFormatting sqref="EP60">
    <cfRule type="expression" dxfId="386" priority="46">
      <formula>AND($C$55&lt;0.4*$C$56,$C$55&lt;1)</formula>
    </cfRule>
  </conditionalFormatting>
  <conditionalFormatting sqref="EP61">
    <cfRule type="expression" dxfId="385" priority="47">
      <formula>AND($C$55&lt;0.4*$C$56,$C$56&lt;1)</formula>
    </cfRule>
  </conditionalFormatting>
  <conditionalFormatting sqref="FC46">
    <cfRule type="cellIs" dxfId="384" priority="50" stopIfTrue="1" operator="lessThan">
      <formula>$P$46</formula>
    </cfRule>
    <cfRule type="cellIs" dxfId="383" priority="49" stopIfTrue="1" operator="greaterThanOrEqual">
      <formula>$P$46</formula>
    </cfRule>
    <cfRule type="cellIs" dxfId="382" priority="48" stopIfTrue="1" operator="equal">
      <formula>0</formula>
    </cfRule>
  </conditionalFormatting>
  <conditionalFormatting sqref="FJ60">
    <cfRule type="expression" dxfId="381" priority="41">
      <formula>AND($C$55&lt;0.4*$C$56,$C$55&lt;1)</formula>
    </cfRule>
  </conditionalFormatting>
  <conditionalFormatting sqref="FJ61">
    <cfRule type="expression" dxfId="380" priority="42">
      <formula>AND($C$55&lt;0.4*$C$56,$C$56&lt;1)</formula>
    </cfRule>
  </conditionalFormatting>
  <conditionalFormatting sqref="FW46">
    <cfRule type="cellIs" dxfId="379" priority="43" stopIfTrue="1" operator="equal">
      <formula>0</formula>
    </cfRule>
    <cfRule type="cellIs" dxfId="378" priority="44" stopIfTrue="1" operator="greaterThanOrEqual">
      <formula>$P$46</formula>
    </cfRule>
    <cfRule type="cellIs" dxfId="377" priority="45" stopIfTrue="1" operator="lessThan">
      <formula>$P$46</formula>
    </cfRule>
  </conditionalFormatting>
  <conditionalFormatting sqref="GD60">
    <cfRule type="expression" dxfId="376" priority="36">
      <formula>AND($C$55&lt;0.4*$C$56,$C$55&lt;1)</formula>
    </cfRule>
  </conditionalFormatting>
  <conditionalFormatting sqref="GD61">
    <cfRule type="expression" dxfId="375" priority="37">
      <formula>AND($C$55&lt;0.4*$C$56,$C$56&lt;1)</formula>
    </cfRule>
  </conditionalFormatting>
  <conditionalFormatting sqref="GQ46">
    <cfRule type="cellIs" dxfId="374" priority="38" stopIfTrue="1" operator="equal">
      <formula>0</formula>
    </cfRule>
    <cfRule type="cellIs" dxfId="373" priority="40" stopIfTrue="1" operator="lessThan">
      <formula>$P$46</formula>
    </cfRule>
    <cfRule type="cellIs" dxfId="372" priority="39" stopIfTrue="1" operator="greaterThanOrEqual">
      <formula>$P$46</formula>
    </cfRule>
  </conditionalFormatting>
  <conditionalFormatting sqref="GX60">
    <cfRule type="expression" dxfId="371" priority="31">
      <formula>AND($C$55&lt;0.4*$C$56,$C$55&lt;1)</formula>
    </cfRule>
  </conditionalFormatting>
  <conditionalFormatting sqref="GX61">
    <cfRule type="expression" dxfId="370" priority="32">
      <formula>AND($C$55&lt;0.4*$C$56,$C$56&lt;1)</formula>
    </cfRule>
  </conditionalFormatting>
  <conditionalFormatting sqref="HK46">
    <cfRule type="cellIs" dxfId="369" priority="35" stopIfTrue="1" operator="lessThan">
      <formula>$P$46</formula>
    </cfRule>
    <cfRule type="cellIs" dxfId="368" priority="33" stopIfTrue="1" operator="equal">
      <formula>0</formula>
    </cfRule>
    <cfRule type="cellIs" dxfId="367" priority="34" stopIfTrue="1" operator="greaterThanOrEqual">
      <formula>$P$46</formula>
    </cfRule>
  </conditionalFormatting>
  <conditionalFormatting sqref="HR60">
    <cfRule type="expression" dxfId="366" priority="26">
      <formula>AND($C$55&lt;0.4*$C$56,$C$55&lt;1)</formula>
    </cfRule>
  </conditionalFormatting>
  <conditionalFormatting sqref="HR61">
    <cfRule type="expression" dxfId="365" priority="27">
      <formula>AND($C$55&lt;0.4*$C$56,$C$56&lt;1)</formula>
    </cfRule>
  </conditionalFormatting>
  <conditionalFormatting sqref="IE46">
    <cfRule type="cellIs" dxfId="364" priority="30" stopIfTrue="1" operator="lessThan">
      <formula>$P$46</formula>
    </cfRule>
    <cfRule type="cellIs" dxfId="363" priority="29" stopIfTrue="1" operator="greaterThanOrEqual">
      <formula>$P$46</formula>
    </cfRule>
    <cfRule type="cellIs" dxfId="362" priority="28" stopIfTrue="1" operator="equal">
      <formula>0</formula>
    </cfRule>
  </conditionalFormatting>
  <conditionalFormatting sqref="IL60">
    <cfRule type="expression" dxfId="361" priority="21">
      <formula>AND($C$55&lt;0.4*$C$56,$C$55&lt;1)</formula>
    </cfRule>
  </conditionalFormatting>
  <conditionalFormatting sqref="IL61">
    <cfRule type="expression" dxfId="360" priority="22">
      <formula>AND($C$55&lt;0.4*$C$56,$C$56&lt;1)</formula>
    </cfRule>
  </conditionalFormatting>
  <conditionalFormatting sqref="IY46">
    <cfRule type="cellIs" dxfId="359" priority="25" stopIfTrue="1" operator="lessThan">
      <formula>$P$46</formula>
    </cfRule>
    <cfRule type="cellIs" dxfId="358" priority="24" stopIfTrue="1" operator="greaterThanOrEqual">
      <formula>$P$46</formula>
    </cfRule>
    <cfRule type="cellIs" dxfId="357" priority="23" stopIfTrue="1" operator="equal">
      <formula>0</formula>
    </cfRule>
  </conditionalFormatting>
  <conditionalFormatting sqref="JF60">
    <cfRule type="expression" dxfId="356" priority="16">
      <formula>AND($C$55&lt;0.4*$C$56,$C$55&lt;1)</formula>
    </cfRule>
  </conditionalFormatting>
  <conditionalFormatting sqref="JF61">
    <cfRule type="expression" dxfId="355" priority="17">
      <formula>AND($C$55&lt;0.4*$C$56,$C$56&lt;1)</formula>
    </cfRule>
  </conditionalFormatting>
  <conditionalFormatting sqref="JS46">
    <cfRule type="cellIs" dxfId="354" priority="19" stopIfTrue="1" operator="greaterThanOrEqual">
      <formula>$P$46</formula>
    </cfRule>
    <cfRule type="cellIs" dxfId="353" priority="20" stopIfTrue="1" operator="lessThan">
      <formula>$P$46</formula>
    </cfRule>
    <cfRule type="cellIs" dxfId="352" priority="18" stopIfTrue="1" operator="equal">
      <formula>0</formula>
    </cfRule>
  </conditionalFormatting>
  <conditionalFormatting sqref="JZ60">
    <cfRule type="expression" dxfId="351" priority="11">
      <formula>AND($C$55&lt;0.4*$C$56,$C$55&lt;1)</formula>
    </cfRule>
  </conditionalFormatting>
  <conditionalFormatting sqref="JZ61">
    <cfRule type="expression" dxfId="350" priority="12">
      <formula>AND($C$55&lt;0.4*$C$56,$C$56&lt;1)</formula>
    </cfRule>
  </conditionalFormatting>
  <conditionalFormatting sqref="KM46">
    <cfRule type="cellIs" dxfId="349" priority="14" stopIfTrue="1" operator="greaterThanOrEqual">
      <formula>$P$46</formula>
    </cfRule>
    <cfRule type="cellIs" dxfId="348" priority="13" stopIfTrue="1" operator="equal">
      <formula>0</formula>
    </cfRule>
    <cfRule type="cellIs" dxfId="347" priority="15" stopIfTrue="1" operator="lessThan">
      <formula>$P$46</formula>
    </cfRule>
  </conditionalFormatting>
  <conditionalFormatting sqref="KT60">
    <cfRule type="expression" dxfId="346" priority="6">
      <formula>AND($C$55&lt;0.4*$C$56,$C$55&lt;1)</formula>
    </cfRule>
  </conditionalFormatting>
  <conditionalFormatting sqref="KT61">
    <cfRule type="expression" dxfId="345" priority="7">
      <formula>AND($C$55&lt;0.4*$C$56,$C$56&lt;1)</formula>
    </cfRule>
  </conditionalFormatting>
  <conditionalFormatting sqref="LG46">
    <cfRule type="cellIs" dxfId="344" priority="10" stopIfTrue="1" operator="lessThan">
      <formula>$P$46</formula>
    </cfRule>
    <cfRule type="cellIs" dxfId="343" priority="9" stopIfTrue="1" operator="greaterThanOrEqual">
      <formula>$P$46</formula>
    </cfRule>
    <cfRule type="cellIs" dxfId="342" priority="8" stopIfTrue="1" operator="equal">
      <formula>0</formula>
    </cfRule>
  </conditionalFormatting>
  <conditionalFormatting sqref="LN60">
    <cfRule type="expression" dxfId="341" priority="1">
      <formula>AND($C$55&lt;0.4*$C$56,$C$55&lt;1)</formula>
    </cfRule>
  </conditionalFormatting>
  <conditionalFormatting sqref="LN61">
    <cfRule type="expression" dxfId="340" priority="2">
      <formula>AND($C$55&lt;0.4*$C$56,$C$56&lt;1)</formula>
    </cfRule>
  </conditionalFormatting>
  <conditionalFormatting sqref="MA46">
    <cfRule type="cellIs" dxfId="339" priority="5" stopIfTrue="1" operator="lessThan">
      <formula>$P$46</formula>
    </cfRule>
    <cfRule type="cellIs" dxfId="338" priority="4" stopIfTrue="1" operator="greaterThanOrEqual">
      <formula>$P$46</formula>
    </cfRule>
    <cfRule type="cellIs" dxfId="337" priority="3" stopIfTrue="1" operator="equal">
      <formula>0</formula>
    </cfRule>
  </conditionalFormatting>
  <hyperlinks>
    <hyperlink ref="AI3" location="'Cover Sheet'!A1" display="BACK to COVER SHEET" xr:uid="{9E74D396-1DDA-4F05-A18D-59D835117CBE}"/>
    <hyperlink ref="MF4" location="'Cover Sheet'!A1" display="BACK to COVER SHEET" xr:uid="{DD6AE0B5-D2EB-4F07-9D3E-CB82E71A4F49}"/>
    <hyperlink ref="N61" location="'Cover Sheet'!A1" display="BACK to COVER SHEET" xr:uid="{92EAE8F5-4C04-46DA-B194-2AF41BCD65C7}"/>
    <hyperlink ref="BD61" location="'Cover Sheet'!A1" display="BACK to COVER SHEET" xr:uid="{3159F7D1-A83F-41CC-8570-9F0C880697CC}"/>
    <hyperlink ref="DO61" location="'Cover Sheet'!A1" display="BACK to COVER SHEET" xr:uid="{84642990-831C-4DD0-BFDB-2B88B4EDBB53}"/>
    <hyperlink ref="FW61" location="'Cover Sheet'!A1" display="BACK to COVER SHEET" xr:uid="{FA64BCF2-A130-4BE6-89EE-25115377BD09}"/>
    <hyperlink ref="IE61" location="'Cover Sheet'!A1" display="BACK to COVER SHEET" xr:uid="{1E6E1B2D-A88B-4631-B7BD-DEE658BBEEBB}"/>
    <hyperlink ref="JS61" location="'Cover Sheet'!A1" display="BACK to COVER SHEET" xr:uid="{2C91A3BD-C04F-417D-9242-9540BDB70FE1}"/>
    <hyperlink ref="LG61" location="'Cover Sheet'!A1" display="BACK to COVER SHEET" xr:uid="{C68F19EE-F1C0-4601-B19B-8454C10540E3}"/>
    <hyperlink ref="MA61" location="'Cover Sheet'!A1" display="BACK to COVER SHEET" xr:uid="{0B6AEB54-C886-4CAB-9817-6DC965225E6A}"/>
  </hyperlinks>
  <printOptions horizontalCentered="1"/>
  <pageMargins left="0.39370078740157483" right="0.39370078740157483" top="0.39370078740157483" bottom="0.39370078740157483" header="0" footer="0"/>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4430-DA4E-4F8B-AD9C-22101ACFCF35}">
  <sheetPr codeName="Tabelle12">
    <tabColor rgb="FF9999FF"/>
  </sheetPr>
  <dimension ref="A1:KO365"/>
  <sheetViews>
    <sheetView showGridLines="0" topLeftCell="GJ1" zoomScale="70" zoomScaleNormal="70" workbookViewId="0">
      <selection activeCell="HP54" sqref="HP54:HQ54"/>
    </sheetView>
  </sheetViews>
  <sheetFormatPr baseColWidth="10" defaultColWidth="14.42578125" defaultRowHeight="15" customHeight="1" x14ac:dyDescent="0.2"/>
  <cols>
    <col min="1" max="19" width="5" customWidth="1"/>
    <col min="20" max="20" width="3.7109375" style="228" customWidth="1"/>
    <col min="21" max="39" width="5" customWidth="1"/>
    <col min="40" max="40" width="3.7109375" style="228" customWidth="1"/>
    <col min="41" max="59" width="5" customWidth="1"/>
    <col min="60" max="60" width="3.7109375" style="228" customWidth="1"/>
    <col min="61" max="63" width="5" style="228" customWidth="1"/>
    <col min="64" max="79" width="5" customWidth="1"/>
    <col min="80" max="80" width="3.7109375" style="228" customWidth="1"/>
    <col min="81" max="83" width="5" style="228" customWidth="1"/>
    <col min="84" max="99" width="5" customWidth="1"/>
    <col min="100" max="100" width="3.7109375" style="228" customWidth="1"/>
    <col min="101" max="103" width="5" style="228" customWidth="1"/>
    <col min="104" max="119" width="5" customWidth="1"/>
    <col min="120" max="120" width="3.7109375" style="228" customWidth="1"/>
    <col min="121" max="123" width="5" style="228" customWidth="1"/>
    <col min="124" max="139" width="5" customWidth="1"/>
    <col min="140" max="140" width="3.7109375" style="228" customWidth="1"/>
    <col min="141" max="143" width="5" style="228" customWidth="1"/>
    <col min="144" max="159" width="5" customWidth="1"/>
    <col min="160" max="160" width="3.7109375" style="228" customWidth="1"/>
    <col min="161" max="163" width="5" style="228" customWidth="1"/>
    <col min="164" max="179" width="5" customWidth="1"/>
    <col min="180" max="180" width="3.7109375" style="228" customWidth="1"/>
    <col min="181" max="183" width="5" style="228" customWidth="1"/>
    <col min="184" max="199" width="5" customWidth="1"/>
    <col min="200" max="200" width="3.7109375" style="228" customWidth="1"/>
    <col min="201" max="203" width="5" style="228" customWidth="1"/>
    <col min="204" max="219" width="5" customWidth="1"/>
    <col min="220" max="220" width="3.7109375" style="228" customWidth="1"/>
    <col min="221" max="223" width="5" style="228" customWidth="1"/>
    <col min="224" max="239" width="5" customWidth="1"/>
    <col min="240" max="240" width="3.7109375" style="228" customWidth="1"/>
    <col min="241" max="243" width="5" style="228" customWidth="1"/>
    <col min="244" max="259" width="5" customWidth="1"/>
    <col min="260" max="260" width="3.7109375" style="228" customWidth="1"/>
    <col min="261" max="263" width="5" style="228" customWidth="1"/>
    <col min="264" max="279" width="5" customWidth="1"/>
    <col min="280" max="280" width="3.7109375" style="228" customWidth="1"/>
    <col min="281" max="283" width="5" style="228" customWidth="1"/>
    <col min="284" max="299" width="5" customWidth="1"/>
  </cols>
  <sheetData>
    <row r="1" spans="1:301" ht="12.75" customHeight="1" x14ac:dyDescent="0.2">
      <c r="A1" s="990" t="s">
        <v>484</v>
      </c>
      <c r="B1" s="991"/>
      <c r="C1" s="991"/>
      <c r="D1" s="991"/>
      <c r="E1" s="991"/>
      <c r="F1" s="991"/>
      <c r="G1" s="991"/>
      <c r="H1" s="991"/>
      <c r="I1" s="991"/>
      <c r="J1" s="991"/>
      <c r="K1" s="991"/>
      <c r="L1" s="991"/>
      <c r="M1" s="991"/>
      <c r="N1" s="991"/>
      <c r="O1" s="991"/>
      <c r="P1" s="991"/>
      <c r="Q1" s="991"/>
      <c r="R1" s="991"/>
      <c r="S1" s="992"/>
      <c r="T1" s="384"/>
      <c r="U1" s="990" t="s">
        <v>484</v>
      </c>
      <c r="V1" s="991"/>
      <c r="W1" s="991"/>
      <c r="X1" s="991"/>
      <c r="Y1" s="991"/>
      <c r="Z1" s="991"/>
      <c r="AA1" s="991"/>
      <c r="AB1" s="991"/>
      <c r="AC1" s="991"/>
      <c r="AD1" s="991"/>
      <c r="AE1" s="991"/>
      <c r="AF1" s="991"/>
      <c r="AG1" s="991"/>
      <c r="AH1" s="991"/>
      <c r="AI1" s="991"/>
      <c r="AJ1" s="991"/>
      <c r="AK1" s="991"/>
      <c r="AL1" s="991"/>
      <c r="AM1" s="992"/>
      <c r="AN1" s="384"/>
      <c r="AO1" s="990" t="s">
        <v>484</v>
      </c>
      <c r="AP1" s="991"/>
      <c r="AQ1" s="991"/>
      <c r="AR1" s="991"/>
      <c r="AS1" s="991"/>
      <c r="AT1" s="991"/>
      <c r="AU1" s="991"/>
      <c r="AV1" s="991"/>
      <c r="AW1" s="991"/>
      <c r="AX1" s="991"/>
      <c r="AY1" s="991"/>
      <c r="AZ1" s="991"/>
      <c r="BA1" s="991"/>
      <c r="BB1" s="991"/>
      <c r="BC1" s="991"/>
      <c r="BD1" s="991"/>
      <c r="BE1" s="991"/>
      <c r="BF1" s="991"/>
      <c r="BG1" s="992"/>
      <c r="BH1" s="270"/>
      <c r="BI1" s="990" t="s">
        <v>484</v>
      </c>
      <c r="BJ1" s="991"/>
      <c r="BK1" s="991"/>
      <c r="BL1" s="991"/>
      <c r="BM1" s="991"/>
      <c r="BN1" s="991"/>
      <c r="BO1" s="991"/>
      <c r="BP1" s="991"/>
      <c r="BQ1" s="991"/>
      <c r="BR1" s="991"/>
      <c r="BS1" s="991"/>
      <c r="BT1" s="991"/>
      <c r="BU1" s="991"/>
      <c r="BV1" s="991"/>
      <c r="BW1" s="991"/>
      <c r="BX1" s="991"/>
      <c r="BY1" s="991"/>
      <c r="BZ1" s="991"/>
      <c r="CA1" s="992"/>
      <c r="CB1" s="384"/>
      <c r="CC1" s="990" t="s">
        <v>484</v>
      </c>
      <c r="CD1" s="991"/>
      <c r="CE1" s="991"/>
      <c r="CF1" s="991"/>
      <c r="CG1" s="991"/>
      <c r="CH1" s="991"/>
      <c r="CI1" s="991"/>
      <c r="CJ1" s="991"/>
      <c r="CK1" s="991"/>
      <c r="CL1" s="991"/>
      <c r="CM1" s="991"/>
      <c r="CN1" s="991"/>
      <c r="CO1" s="991"/>
      <c r="CP1" s="991"/>
      <c r="CQ1" s="991"/>
      <c r="CR1" s="991"/>
      <c r="CS1" s="991"/>
      <c r="CT1" s="991"/>
      <c r="CU1" s="992"/>
      <c r="CV1" s="384"/>
      <c r="CW1" s="990" t="s">
        <v>484</v>
      </c>
      <c r="CX1" s="991"/>
      <c r="CY1" s="991"/>
      <c r="CZ1" s="991"/>
      <c r="DA1" s="991"/>
      <c r="DB1" s="991"/>
      <c r="DC1" s="991"/>
      <c r="DD1" s="991"/>
      <c r="DE1" s="991"/>
      <c r="DF1" s="991"/>
      <c r="DG1" s="991"/>
      <c r="DH1" s="991"/>
      <c r="DI1" s="991"/>
      <c r="DJ1" s="991"/>
      <c r="DK1" s="991"/>
      <c r="DL1" s="991"/>
      <c r="DM1" s="991"/>
      <c r="DN1" s="991"/>
      <c r="DO1" s="992"/>
      <c r="DP1" s="384"/>
      <c r="DQ1" s="990" t="s">
        <v>484</v>
      </c>
      <c r="DR1" s="991"/>
      <c r="DS1" s="991"/>
      <c r="DT1" s="991"/>
      <c r="DU1" s="991"/>
      <c r="DV1" s="991"/>
      <c r="DW1" s="991"/>
      <c r="DX1" s="991"/>
      <c r="DY1" s="991"/>
      <c r="DZ1" s="991"/>
      <c r="EA1" s="991"/>
      <c r="EB1" s="991"/>
      <c r="EC1" s="991"/>
      <c r="ED1" s="991"/>
      <c r="EE1" s="991"/>
      <c r="EF1" s="991"/>
      <c r="EG1" s="991"/>
      <c r="EH1" s="991"/>
      <c r="EI1" s="992"/>
      <c r="EJ1" s="384"/>
      <c r="EK1" s="990" t="s">
        <v>484</v>
      </c>
      <c r="EL1" s="991"/>
      <c r="EM1" s="991"/>
      <c r="EN1" s="991"/>
      <c r="EO1" s="991"/>
      <c r="EP1" s="991"/>
      <c r="EQ1" s="991"/>
      <c r="ER1" s="991"/>
      <c r="ES1" s="991"/>
      <c r="ET1" s="991"/>
      <c r="EU1" s="991"/>
      <c r="EV1" s="991"/>
      <c r="EW1" s="991"/>
      <c r="EX1" s="991"/>
      <c r="EY1" s="991"/>
      <c r="EZ1" s="991"/>
      <c r="FA1" s="991"/>
      <c r="FB1" s="991"/>
      <c r="FC1" s="992"/>
      <c r="FD1" s="384"/>
      <c r="FE1" s="990" t="s">
        <v>484</v>
      </c>
      <c r="FF1" s="991"/>
      <c r="FG1" s="991"/>
      <c r="FH1" s="991"/>
      <c r="FI1" s="991"/>
      <c r="FJ1" s="991"/>
      <c r="FK1" s="991"/>
      <c r="FL1" s="991"/>
      <c r="FM1" s="991"/>
      <c r="FN1" s="991"/>
      <c r="FO1" s="991"/>
      <c r="FP1" s="991"/>
      <c r="FQ1" s="991"/>
      <c r="FR1" s="991"/>
      <c r="FS1" s="991"/>
      <c r="FT1" s="991"/>
      <c r="FU1" s="991"/>
      <c r="FV1" s="991"/>
      <c r="FW1" s="992"/>
      <c r="FX1" s="384"/>
      <c r="FY1" s="990" t="s">
        <v>484</v>
      </c>
      <c r="FZ1" s="991"/>
      <c r="GA1" s="991"/>
      <c r="GB1" s="991"/>
      <c r="GC1" s="991"/>
      <c r="GD1" s="991"/>
      <c r="GE1" s="991"/>
      <c r="GF1" s="991"/>
      <c r="GG1" s="991"/>
      <c r="GH1" s="991"/>
      <c r="GI1" s="991"/>
      <c r="GJ1" s="991"/>
      <c r="GK1" s="991"/>
      <c r="GL1" s="991"/>
      <c r="GM1" s="991"/>
      <c r="GN1" s="991"/>
      <c r="GO1" s="991"/>
      <c r="GP1" s="991"/>
      <c r="GQ1" s="992"/>
      <c r="GR1" s="384"/>
      <c r="GS1" s="990" t="s">
        <v>484</v>
      </c>
      <c r="GT1" s="991"/>
      <c r="GU1" s="991"/>
      <c r="GV1" s="991"/>
      <c r="GW1" s="991"/>
      <c r="GX1" s="991"/>
      <c r="GY1" s="991"/>
      <c r="GZ1" s="991"/>
      <c r="HA1" s="991"/>
      <c r="HB1" s="991"/>
      <c r="HC1" s="991"/>
      <c r="HD1" s="991"/>
      <c r="HE1" s="991"/>
      <c r="HF1" s="991"/>
      <c r="HG1" s="991"/>
      <c r="HH1" s="991"/>
      <c r="HI1" s="991"/>
      <c r="HJ1" s="991"/>
      <c r="HK1" s="992"/>
      <c r="HL1" s="384"/>
      <c r="HM1" s="990" t="s">
        <v>484</v>
      </c>
      <c r="HN1" s="991"/>
      <c r="HO1" s="991"/>
      <c r="HP1" s="991"/>
      <c r="HQ1" s="991"/>
      <c r="HR1" s="991"/>
      <c r="HS1" s="991"/>
      <c r="HT1" s="991"/>
      <c r="HU1" s="991"/>
      <c r="HV1" s="991"/>
      <c r="HW1" s="991"/>
      <c r="HX1" s="991"/>
      <c r="HY1" s="991"/>
      <c r="HZ1" s="991"/>
      <c r="IA1" s="991"/>
      <c r="IB1" s="991"/>
      <c r="IC1" s="991"/>
      <c r="ID1" s="991"/>
      <c r="IE1" s="992"/>
      <c r="IF1" s="384"/>
      <c r="IG1" s="990" t="s">
        <v>484</v>
      </c>
      <c r="IH1" s="991"/>
      <c r="II1" s="991"/>
      <c r="IJ1" s="991"/>
      <c r="IK1" s="991"/>
      <c r="IL1" s="991"/>
      <c r="IM1" s="991"/>
      <c r="IN1" s="991"/>
      <c r="IO1" s="991"/>
      <c r="IP1" s="991"/>
      <c r="IQ1" s="991"/>
      <c r="IR1" s="991"/>
      <c r="IS1" s="991"/>
      <c r="IT1" s="991"/>
      <c r="IU1" s="991"/>
      <c r="IV1" s="991"/>
      <c r="IW1" s="991"/>
      <c r="IX1" s="991"/>
      <c r="IY1" s="992"/>
      <c r="IZ1" s="384"/>
      <c r="JA1" s="990" t="s">
        <v>484</v>
      </c>
      <c r="JB1" s="991"/>
      <c r="JC1" s="991"/>
      <c r="JD1" s="991"/>
      <c r="JE1" s="991"/>
      <c r="JF1" s="991"/>
      <c r="JG1" s="991"/>
      <c r="JH1" s="991"/>
      <c r="JI1" s="991"/>
      <c r="JJ1" s="991"/>
      <c r="JK1" s="991"/>
      <c r="JL1" s="991"/>
      <c r="JM1" s="991"/>
      <c r="JN1" s="991"/>
      <c r="JO1" s="991"/>
      <c r="JP1" s="991"/>
      <c r="JQ1" s="991"/>
      <c r="JR1" s="991"/>
      <c r="JS1" s="992"/>
      <c r="JT1" s="384"/>
      <c r="JU1" s="990" t="s">
        <v>484</v>
      </c>
      <c r="JV1" s="991"/>
      <c r="JW1" s="991"/>
      <c r="JX1" s="991"/>
      <c r="JY1" s="991"/>
      <c r="JZ1" s="991"/>
      <c r="KA1" s="991"/>
      <c r="KB1" s="991"/>
      <c r="KC1" s="991"/>
      <c r="KD1" s="991"/>
      <c r="KE1" s="991"/>
      <c r="KF1" s="991"/>
      <c r="KG1" s="991"/>
      <c r="KH1" s="991"/>
      <c r="KI1" s="991"/>
      <c r="KJ1" s="991"/>
      <c r="KK1" s="991"/>
      <c r="KL1" s="991"/>
      <c r="KM1" s="992"/>
    </row>
    <row r="2" spans="1:301" s="232" customFormat="1" ht="12.75" customHeight="1" x14ac:dyDescent="0.2">
      <c r="A2" s="298"/>
      <c r="B2"/>
      <c r="C2"/>
      <c r="D2"/>
      <c r="E2"/>
      <c r="F2"/>
      <c r="G2"/>
      <c r="H2"/>
      <c r="I2"/>
      <c r="J2"/>
      <c r="K2"/>
      <c r="L2"/>
      <c r="M2"/>
      <c r="N2"/>
      <c r="O2"/>
      <c r="P2"/>
      <c r="Q2"/>
      <c r="R2"/>
      <c r="S2" s="299"/>
      <c r="T2" s="384"/>
      <c r="U2" s="298"/>
      <c r="V2"/>
      <c r="W2"/>
      <c r="X2"/>
      <c r="Y2"/>
      <c r="Z2"/>
      <c r="AA2"/>
      <c r="AB2"/>
      <c r="AC2"/>
      <c r="AD2"/>
      <c r="AE2"/>
      <c r="AF2"/>
      <c r="AG2"/>
      <c r="AH2"/>
      <c r="AI2"/>
      <c r="AJ2"/>
      <c r="AK2"/>
      <c r="AL2"/>
      <c r="AM2" s="299"/>
      <c r="AN2" s="384"/>
      <c r="AO2" s="298"/>
      <c r="AP2"/>
      <c r="AQ2"/>
      <c r="AR2"/>
      <c r="AS2"/>
      <c r="AT2"/>
      <c r="AU2"/>
      <c r="AV2"/>
      <c r="AW2"/>
      <c r="AX2"/>
      <c r="AY2"/>
      <c r="AZ2"/>
      <c r="BA2"/>
      <c r="BB2"/>
      <c r="BC2"/>
      <c r="BD2"/>
      <c r="BE2"/>
      <c r="BF2"/>
      <c r="BG2" s="299"/>
      <c r="BH2" s="270"/>
      <c r="BI2" s="298"/>
      <c r="BJ2"/>
      <c r="BK2"/>
      <c r="BL2"/>
      <c r="BM2"/>
      <c r="BN2"/>
      <c r="BO2"/>
      <c r="BP2"/>
      <c r="BQ2"/>
      <c r="BR2"/>
      <c r="BS2"/>
      <c r="BT2"/>
      <c r="BU2"/>
      <c r="BV2"/>
      <c r="BW2"/>
      <c r="BX2"/>
      <c r="BY2"/>
      <c r="BZ2"/>
      <c r="CA2" s="299"/>
      <c r="CB2" s="384"/>
      <c r="CC2" s="298"/>
      <c r="CD2"/>
      <c r="CE2"/>
      <c r="CF2"/>
      <c r="CG2"/>
      <c r="CH2"/>
      <c r="CI2"/>
      <c r="CJ2"/>
      <c r="CK2"/>
      <c r="CL2"/>
      <c r="CM2"/>
      <c r="CN2"/>
      <c r="CO2"/>
      <c r="CP2"/>
      <c r="CQ2"/>
      <c r="CR2"/>
      <c r="CS2"/>
      <c r="CT2"/>
      <c r="CU2" s="299"/>
      <c r="CV2" s="384"/>
      <c r="CW2" s="298"/>
      <c r="CX2"/>
      <c r="CY2"/>
      <c r="CZ2"/>
      <c r="DA2"/>
      <c r="DB2"/>
      <c r="DC2"/>
      <c r="DD2"/>
      <c r="DE2"/>
      <c r="DF2"/>
      <c r="DG2"/>
      <c r="DH2"/>
      <c r="DI2"/>
      <c r="DJ2"/>
      <c r="DK2"/>
      <c r="DL2"/>
      <c r="DM2"/>
      <c r="DN2"/>
      <c r="DO2" s="299"/>
      <c r="DP2" s="384"/>
      <c r="DQ2" s="298"/>
      <c r="DR2"/>
      <c r="DS2"/>
      <c r="DT2"/>
      <c r="DU2"/>
      <c r="DV2"/>
      <c r="DW2"/>
      <c r="DX2"/>
      <c r="DY2"/>
      <c r="DZ2"/>
      <c r="EA2"/>
      <c r="EB2"/>
      <c r="EC2"/>
      <c r="ED2"/>
      <c r="EE2"/>
      <c r="EF2"/>
      <c r="EG2"/>
      <c r="EH2"/>
      <c r="EI2" s="299"/>
      <c r="EJ2" s="384"/>
      <c r="EK2" s="298"/>
      <c r="EL2"/>
      <c r="EM2"/>
      <c r="EN2"/>
      <c r="EO2"/>
      <c r="EP2"/>
      <c r="EQ2"/>
      <c r="ER2"/>
      <c r="ES2"/>
      <c r="ET2"/>
      <c r="EU2"/>
      <c r="EV2"/>
      <c r="EW2"/>
      <c r="EX2"/>
      <c r="EY2"/>
      <c r="EZ2"/>
      <c r="FA2"/>
      <c r="FB2"/>
      <c r="FC2" s="299"/>
      <c r="FD2" s="384"/>
      <c r="FE2" s="298"/>
      <c r="FF2"/>
      <c r="FG2"/>
      <c r="FH2"/>
      <c r="FI2"/>
      <c r="FJ2"/>
      <c r="FK2"/>
      <c r="FL2"/>
      <c r="FM2"/>
      <c r="FN2"/>
      <c r="FO2"/>
      <c r="FP2"/>
      <c r="FQ2"/>
      <c r="FR2"/>
      <c r="FS2"/>
      <c r="FT2"/>
      <c r="FU2"/>
      <c r="FV2"/>
      <c r="FW2" s="299"/>
      <c r="FX2" s="384"/>
      <c r="FY2" s="298"/>
      <c r="GQ2" s="299"/>
      <c r="GR2" s="384"/>
      <c r="GS2" s="298"/>
      <c r="GT2"/>
      <c r="GU2"/>
      <c r="GV2"/>
      <c r="GW2"/>
      <c r="GX2"/>
      <c r="GY2"/>
      <c r="GZ2"/>
      <c r="HA2"/>
      <c r="HB2"/>
      <c r="HC2"/>
      <c r="HD2"/>
      <c r="HE2"/>
      <c r="HF2"/>
      <c r="HG2"/>
      <c r="HH2"/>
      <c r="HI2"/>
      <c r="HJ2"/>
      <c r="HK2" s="299"/>
      <c r="HL2" s="384"/>
      <c r="HM2" s="298"/>
      <c r="HN2"/>
      <c r="HO2"/>
      <c r="HP2"/>
      <c r="HQ2"/>
      <c r="HR2"/>
      <c r="HS2"/>
      <c r="HT2"/>
      <c r="HU2"/>
      <c r="HV2"/>
      <c r="HW2"/>
      <c r="HX2"/>
      <c r="HY2"/>
      <c r="HZ2"/>
      <c r="IA2"/>
      <c r="IB2"/>
      <c r="IC2"/>
      <c r="ID2"/>
      <c r="IE2" s="299"/>
      <c r="IF2" s="384"/>
      <c r="IG2" s="298"/>
      <c r="IY2" s="299"/>
      <c r="IZ2" s="384"/>
      <c r="JA2" s="298"/>
      <c r="JB2"/>
      <c r="JC2"/>
      <c r="JD2"/>
      <c r="JE2"/>
      <c r="JF2"/>
      <c r="JG2"/>
      <c r="JH2"/>
      <c r="JI2"/>
      <c r="JJ2"/>
      <c r="JK2"/>
      <c r="JL2"/>
      <c r="JM2"/>
      <c r="JN2"/>
      <c r="JO2"/>
      <c r="JP2"/>
      <c r="JQ2"/>
      <c r="JR2"/>
      <c r="JS2" s="299"/>
      <c r="JT2" s="384"/>
      <c r="JU2" s="298"/>
      <c r="KM2" s="299"/>
    </row>
    <row r="3" spans="1:301" s="232" customFormat="1" ht="12.75" customHeight="1" x14ac:dyDescent="0.2">
      <c r="A3" t="s">
        <v>62</v>
      </c>
      <c r="B3"/>
      <c r="C3"/>
      <c r="D3" s="845" t="str">
        <f>IF('Cover Sheet'!$D$14&gt;0,'Cover Sheet'!$D$14,"")</f>
        <v>OTH Amberg-Weiden</v>
      </c>
      <c r="E3" s="845"/>
      <c r="F3" s="845"/>
      <c r="G3" s="845"/>
      <c r="H3" s="845"/>
      <c r="I3" s="845"/>
      <c r="J3" s="845"/>
      <c r="K3" t="s">
        <v>64</v>
      </c>
      <c r="L3"/>
      <c r="M3"/>
      <c r="N3"/>
      <c r="O3" s="845" t="str">
        <f>IF('Cover Sheet'!$O$14&gt;0,'Cover Sheet'!$O$14,"")</f>
        <v>FSA E32; FSG 23; FSP E23</v>
      </c>
      <c r="P3" s="845"/>
      <c r="Q3" s="845"/>
      <c r="R3" s="845"/>
      <c r="S3" s="845"/>
      <c r="T3" s="384"/>
      <c r="U3" t="s">
        <v>62</v>
      </c>
      <c r="V3"/>
      <c r="W3"/>
      <c r="X3" s="845" t="str">
        <f>IF('Cover Sheet'!$D$14&gt;0,'Cover Sheet'!$D$14,"")</f>
        <v>OTH Amberg-Weiden</v>
      </c>
      <c r="Y3" s="845"/>
      <c r="Z3" s="845"/>
      <c r="AA3" s="845"/>
      <c r="AB3" s="845"/>
      <c r="AC3" s="845"/>
      <c r="AD3" s="845"/>
      <c r="AE3" t="s">
        <v>64</v>
      </c>
      <c r="AF3"/>
      <c r="AG3"/>
      <c r="AH3"/>
      <c r="AI3" s="845" t="str">
        <f>IF('Cover Sheet'!$O$14&gt;0,'Cover Sheet'!$O$14,"")</f>
        <v>FSA E32; FSG 23; FSP E23</v>
      </c>
      <c r="AJ3" s="845"/>
      <c r="AK3" s="845"/>
      <c r="AL3" s="845"/>
      <c r="AM3" s="845"/>
      <c r="AN3" s="384"/>
      <c r="AO3" t="s">
        <v>62</v>
      </c>
      <c r="AP3"/>
      <c r="AQ3"/>
      <c r="AR3" s="845" t="str">
        <f>IF('Cover Sheet'!$D$14&gt;0,'Cover Sheet'!$D$14,"")</f>
        <v>OTH Amberg-Weiden</v>
      </c>
      <c r="AS3" s="845"/>
      <c r="AT3" s="845"/>
      <c r="AU3" s="845"/>
      <c r="AV3" s="845"/>
      <c r="AW3" s="845"/>
      <c r="AX3" s="845"/>
      <c r="AY3" t="s">
        <v>64</v>
      </c>
      <c r="AZ3"/>
      <c r="BA3"/>
      <c r="BB3"/>
      <c r="BC3" s="845" t="str">
        <f>IF('Cover Sheet'!$O$14&gt;0,'Cover Sheet'!$O$14,"")</f>
        <v>FSA E32; FSG 23; FSP E23</v>
      </c>
      <c r="BD3" s="845"/>
      <c r="BE3" s="845"/>
      <c r="BF3" s="845"/>
      <c r="BG3" s="845"/>
      <c r="BH3" s="270"/>
      <c r="BI3" t="s">
        <v>62</v>
      </c>
      <c r="BJ3"/>
      <c r="BK3"/>
      <c r="BL3" s="845" t="str">
        <f>IF('Cover Sheet'!$D$14&gt;0,'Cover Sheet'!$D$14,"")</f>
        <v>OTH Amberg-Weiden</v>
      </c>
      <c r="BM3" s="845"/>
      <c r="BN3" s="845"/>
      <c r="BO3" s="845"/>
      <c r="BP3" s="845"/>
      <c r="BQ3" s="845"/>
      <c r="BR3" s="845"/>
      <c r="BS3" t="s">
        <v>64</v>
      </c>
      <c r="BT3"/>
      <c r="BU3"/>
      <c r="BV3"/>
      <c r="BW3" s="845" t="str">
        <f>IF('Cover Sheet'!$O$14&gt;0,'Cover Sheet'!$O$14,"")</f>
        <v>FSA E32; FSG 23; FSP E23</v>
      </c>
      <c r="BX3" s="845"/>
      <c r="BY3" s="845"/>
      <c r="BZ3" s="845"/>
      <c r="CA3" s="845"/>
      <c r="CB3" s="384"/>
      <c r="CC3" t="s">
        <v>62</v>
      </c>
      <c r="CD3"/>
      <c r="CE3"/>
      <c r="CF3" s="845" t="str">
        <f>IF('Cover Sheet'!$D$14&gt;0,'Cover Sheet'!$D$14,"")</f>
        <v>OTH Amberg-Weiden</v>
      </c>
      <c r="CG3" s="845"/>
      <c r="CH3" s="845"/>
      <c r="CI3" s="845"/>
      <c r="CJ3" s="845"/>
      <c r="CK3" s="845"/>
      <c r="CL3" s="845"/>
      <c r="CM3" t="s">
        <v>64</v>
      </c>
      <c r="CN3"/>
      <c r="CO3"/>
      <c r="CP3"/>
      <c r="CQ3" s="845" t="str">
        <f>IF('Cover Sheet'!$O$14&gt;0,'Cover Sheet'!$O$14,"")</f>
        <v>FSA E32; FSG 23; FSP E23</v>
      </c>
      <c r="CR3" s="845"/>
      <c r="CS3" s="845"/>
      <c r="CT3" s="845"/>
      <c r="CU3" s="845"/>
      <c r="CV3" s="384"/>
      <c r="CW3" t="s">
        <v>62</v>
      </c>
      <c r="CX3"/>
      <c r="CY3"/>
      <c r="CZ3" s="845" t="str">
        <f>IF('Cover Sheet'!$D$14&gt;0,'Cover Sheet'!$D$14,"")</f>
        <v>OTH Amberg-Weiden</v>
      </c>
      <c r="DA3" s="845"/>
      <c r="DB3" s="845"/>
      <c r="DC3" s="845"/>
      <c r="DD3" s="845"/>
      <c r="DE3" s="845"/>
      <c r="DF3" s="845"/>
      <c r="DG3" t="s">
        <v>64</v>
      </c>
      <c r="DH3"/>
      <c r="DI3"/>
      <c r="DJ3"/>
      <c r="DK3" s="845" t="str">
        <f>IF('Cover Sheet'!$O$14&gt;0,'Cover Sheet'!$O$14,"")</f>
        <v>FSA E32; FSG 23; FSP E23</v>
      </c>
      <c r="DL3" s="845"/>
      <c r="DM3" s="845"/>
      <c r="DN3" s="845"/>
      <c r="DO3" s="845"/>
      <c r="DP3" s="384"/>
      <c r="DQ3" t="s">
        <v>62</v>
      </c>
      <c r="DR3"/>
      <c r="DS3"/>
      <c r="DT3" s="845" t="str">
        <f>IF('Cover Sheet'!$D$14&gt;0,'Cover Sheet'!$D$14,"")</f>
        <v>OTH Amberg-Weiden</v>
      </c>
      <c r="DU3" s="845"/>
      <c r="DV3" s="845"/>
      <c r="DW3" s="845"/>
      <c r="DX3" s="845"/>
      <c r="DY3" s="845"/>
      <c r="DZ3" s="845"/>
      <c r="EA3" t="s">
        <v>64</v>
      </c>
      <c r="EB3"/>
      <c r="EC3"/>
      <c r="ED3"/>
      <c r="EE3" s="845" t="str">
        <f>IF('Cover Sheet'!$O$14&gt;0,'Cover Sheet'!$O$14,"")</f>
        <v>FSA E32; FSG 23; FSP E23</v>
      </c>
      <c r="EF3" s="845"/>
      <c r="EG3" s="845"/>
      <c r="EH3" s="845"/>
      <c r="EI3" s="845"/>
      <c r="EJ3" s="384"/>
      <c r="EK3" t="s">
        <v>62</v>
      </c>
      <c r="EL3"/>
      <c r="EM3"/>
      <c r="EN3" s="845" t="str">
        <f>IF('Cover Sheet'!$D$14&gt;0,'Cover Sheet'!$D$14,"")</f>
        <v>OTH Amberg-Weiden</v>
      </c>
      <c r="EO3" s="845"/>
      <c r="EP3" s="845"/>
      <c r="EQ3" s="845"/>
      <c r="ER3" s="845"/>
      <c r="ES3" s="845"/>
      <c r="ET3" s="845"/>
      <c r="EU3" t="s">
        <v>64</v>
      </c>
      <c r="EV3"/>
      <c r="EW3"/>
      <c r="EX3"/>
      <c r="EY3" s="845" t="str">
        <f>IF('Cover Sheet'!$O$14&gt;0,'Cover Sheet'!$O$14,"")</f>
        <v>FSA E32; FSG 23; FSP E23</v>
      </c>
      <c r="EZ3" s="845"/>
      <c r="FA3" s="845"/>
      <c r="FB3" s="845"/>
      <c r="FC3" s="845"/>
      <c r="FD3" s="384"/>
      <c r="FE3" t="s">
        <v>62</v>
      </c>
      <c r="FF3"/>
      <c r="FG3"/>
      <c r="FH3" s="845" t="str">
        <f>IF('Cover Sheet'!$D$14&gt;0,'Cover Sheet'!$D$14,"")</f>
        <v>OTH Amberg-Weiden</v>
      </c>
      <c r="FI3" s="845"/>
      <c r="FJ3" s="845"/>
      <c r="FK3" s="845"/>
      <c r="FL3" s="845"/>
      <c r="FM3" s="845"/>
      <c r="FN3" s="845"/>
      <c r="FO3" t="s">
        <v>64</v>
      </c>
      <c r="FP3"/>
      <c r="FQ3"/>
      <c r="FR3"/>
      <c r="FS3" s="845" t="str">
        <f>IF('Cover Sheet'!$O$14&gt;0,'Cover Sheet'!$O$14,"")</f>
        <v>FSA E32; FSG 23; FSP E23</v>
      </c>
      <c r="FT3" s="845"/>
      <c r="FU3" s="845"/>
      <c r="FV3" s="845"/>
      <c r="FW3" s="845"/>
      <c r="FX3" s="384"/>
      <c r="FY3" s="247" t="s">
        <v>62</v>
      </c>
      <c r="GB3" s="845" t="str">
        <f>IF('Cover Sheet'!$D$14&gt;0,'Cover Sheet'!$D$14,"")</f>
        <v>OTH Amberg-Weiden</v>
      </c>
      <c r="GC3" s="845"/>
      <c r="GD3" s="845"/>
      <c r="GE3" s="845"/>
      <c r="GF3" s="845"/>
      <c r="GG3" s="845"/>
      <c r="GH3" s="845"/>
      <c r="GI3" s="232" t="s">
        <v>64</v>
      </c>
      <c r="GM3" s="845" t="str">
        <f>IF('Cover Sheet'!$O$14&gt;0,'Cover Sheet'!$O$14,"")</f>
        <v>FSA E32; FSG 23; FSP E23</v>
      </c>
      <c r="GN3" s="845"/>
      <c r="GO3" s="845"/>
      <c r="GP3" s="845"/>
      <c r="GQ3" s="993"/>
      <c r="GR3" s="384"/>
      <c r="GS3" t="s">
        <v>62</v>
      </c>
      <c r="GT3"/>
      <c r="GU3"/>
      <c r="GV3" s="845" t="str">
        <f>IF('Cover Sheet'!$D$14&gt;0,'Cover Sheet'!$D$14,"")</f>
        <v>OTH Amberg-Weiden</v>
      </c>
      <c r="GW3" s="845"/>
      <c r="GX3" s="845"/>
      <c r="GY3" s="845"/>
      <c r="GZ3" s="845"/>
      <c r="HA3" s="845"/>
      <c r="HB3" s="845"/>
      <c r="HC3" t="s">
        <v>64</v>
      </c>
      <c r="HD3"/>
      <c r="HE3"/>
      <c r="HF3"/>
      <c r="HG3" s="845" t="str">
        <f>IF('Cover Sheet'!$O$14&gt;0,'Cover Sheet'!$O$14,"")</f>
        <v>FSA E32; FSG 23; FSP E23</v>
      </c>
      <c r="HH3" s="845"/>
      <c r="HI3" s="845"/>
      <c r="HJ3" s="845"/>
      <c r="HK3" s="845"/>
      <c r="HL3" s="384"/>
      <c r="HM3" t="s">
        <v>62</v>
      </c>
      <c r="HN3"/>
      <c r="HO3"/>
      <c r="HP3" s="845" t="str">
        <f>IF('Cover Sheet'!$D$14&gt;0,'Cover Sheet'!$D$14,"")</f>
        <v>OTH Amberg-Weiden</v>
      </c>
      <c r="HQ3" s="845"/>
      <c r="HR3" s="845"/>
      <c r="HS3" s="845"/>
      <c r="HT3" s="845"/>
      <c r="HU3" s="845"/>
      <c r="HV3" s="845"/>
      <c r="HW3" t="s">
        <v>64</v>
      </c>
      <c r="HX3"/>
      <c r="HY3"/>
      <c r="HZ3"/>
      <c r="IA3" s="845" t="str">
        <f>IF('Cover Sheet'!$O$14&gt;0,'Cover Sheet'!$O$14,"")</f>
        <v>FSA E32; FSG 23; FSP E23</v>
      </c>
      <c r="IB3" s="845"/>
      <c r="IC3" s="845"/>
      <c r="ID3" s="845"/>
      <c r="IE3" s="845"/>
      <c r="IF3" s="384"/>
      <c r="IG3" s="247" t="s">
        <v>62</v>
      </c>
      <c r="IJ3" s="845" t="str">
        <f>IF('Cover Sheet'!$D$14&gt;0,'Cover Sheet'!$D$14,"")</f>
        <v>OTH Amberg-Weiden</v>
      </c>
      <c r="IK3" s="845"/>
      <c r="IL3" s="845"/>
      <c r="IM3" s="845"/>
      <c r="IN3" s="845"/>
      <c r="IO3" s="845"/>
      <c r="IP3" s="845"/>
      <c r="IQ3" s="232" t="s">
        <v>64</v>
      </c>
      <c r="IU3" s="845" t="str">
        <f>IF('Cover Sheet'!$O$14&gt;0,'Cover Sheet'!$O$14,"")</f>
        <v>FSA E32; FSG 23; FSP E23</v>
      </c>
      <c r="IV3" s="845"/>
      <c r="IW3" s="845"/>
      <c r="IX3" s="845"/>
      <c r="IY3" s="993"/>
      <c r="IZ3" s="384"/>
      <c r="JA3" t="s">
        <v>62</v>
      </c>
      <c r="JB3"/>
      <c r="JC3"/>
      <c r="JD3" s="845" t="str">
        <f>IF('Cover Sheet'!$D$14&gt;0,'Cover Sheet'!$D$14,"")</f>
        <v>OTH Amberg-Weiden</v>
      </c>
      <c r="JE3" s="845"/>
      <c r="JF3" s="845"/>
      <c r="JG3" s="845"/>
      <c r="JH3" s="845"/>
      <c r="JI3" s="845"/>
      <c r="JJ3" s="845"/>
      <c r="JK3" t="s">
        <v>64</v>
      </c>
      <c r="JL3"/>
      <c r="JM3"/>
      <c r="JN3"/>
      <c r="JO3" s="845" t="str">
        <f>IF('Cover Sheet'!$O$14&gt;0,'Cover Sheet'!$O$14,"")</f>
        <v>FSA E32; FSG 23; FSP E23</v>
      </c>
      <c r="JP3" s="845"/>
      <c r="JQ3" s="845"/>
      <c r="JR3" s="845"/>
      <c r="JS3" s="845"/>
      <c r="JT3" s="384"/>
      <c r="JU3" s="300" t="s">
        <v>62</v>
      </c>
      <c r="JV3" s="301"/>
      <c r="JW3" s="301"/>
      <c r="JX3" s="845" t="str">
        <f>IF('Cover Sheet'!$D$14&gt;0,'Cover Sheet'!$D$14,"")</f>
        <v>OTH Amberg-Weiden</v>
      </c>
      <c r="JY3" s="845"/>
      <c r="JZ3" s="845"/>
      <c r="KA3" s="845"/>
      <c r="KB3" s="845"/>
      <c r="KC3" s="845"/>
      <c r="KD3" s="845"/>
      <c r="KE3" s="301" t="s">
        <v>64</v>
      </c>
      <c r="KF3" s="301"/>
      <c r="KG3" s="301"/>
      <c r="KH3" s="301"/>
      <c r="KI3" s="845" t="str">
        <f>IF('Cover Sheet'!$O$14&gt;0,'Cover Sheet'!$O$14,"")</f>
        <v>FSA E32; FSG 23; FSP E23</v>
      </c>
      <c r="KJ3" s="845"/>
      <c r="KK3" s="845"/>
      <c r="KL3" s="845"/>
      <c r="KM3" s="993"/>
    </row>
    <row r="4" spans="1:301" s="232" customFormat="1" ht="12.75" customHeight="1" x14ac:dyDescent="0.2">
      <c r="A4" s="247"/>
      <c r="B4"/>
      <c r="C4"/>
      <c r="D4"/>
      <c r="E4"/>
      <c r="F4"/>
      <c r="G4"/>
      <c r="H4"/>
      <c r="I4"/>
      <c r="J4"/>
      <c r="K4"/>
      <c r="L4"/>
      <c r="M4"/>
      <c r="N4"/>
      <c r="O4"/>
      <c r="P4"/>
      <c r="Q4"/>
      <c r="R4"/>
      <c r="S4" s="299"/>
      <c r="T4" s="384"/>
      <c r="U4" s="247"/>
      <c r="V4"/>
      <c r="W4"/>
      <c r="X4"/>
      <c r="Y4"/>
      <c r="Z4"/>
      <c r="AA4"/>
      <c r="AB4"/>
      <c r="AC4"/>
      <c r="AD4"/>
      <c r="AE4"/>
      <c r="AF4"/>
      <c r="AG4"/>
      <c r="AH4"/>
      <c r="AI4"/>
      <c r="AJ4"/>
      <c r="AK4"/>
      <c r="AL4"/>
      <c r="AM4" s="299"/>
      <c r="AN4" s="384"/>
      <c r="AO4" s="247"/>
      <c r="AP4"/>
      <c r="AQ4"/>
      <c r="AR4"/>
      <c r="AS4"/>
      <c r="AT4"/>
      <c r="AU4"/>
      <c r="AV4"/>
      <c r="AW4"/>
      <c r="AX4"/>
      <c r="AY4"/>
      <c r="AZ4"/>
      <c r="BA4"/>
      <c r="BB4"/>
      <c r="BC4"/>
      <c r="BD4"/>
      <c r="BE4"/>
      <c r="BF4"/>
      <c r="BG4" s="299"/>
      <c r="BH4" s="270"/>
      <c r="BI4" s="247"/>
      <c r="BJ4"/>
      <c r="BK4"/>
      <c r="BL4"/>
      <c r="BM4"/>
      <c r="BN4"/>
      <c r="BO4"/>
      <c r="BP4"/>
      <c r="BQ4"/>
      <c r="BR4"/>
      <c r="BS4"/>
      <c r="BT4"/>
      <c r="BU4"/>
      <c r="BV4"/>
      <c r="BW4"/>
      <c r="BX4"/>
      <c r="BY4"/>
      <c r="BZ4"/>
      <c r="CA4" s="299"/>
      <c r="CB4" s="384"/>
      <c r="CC4" s="247"/>
      <c r="CD4"/>
      <c r="CE4"/>
      <c r="CF4"/>
      <c r="CG4"/>
      <c r="CH4"/>
      <c r="CI4"/>
      <c r="CJ4"/>
      <c r="CK4"/>
      <c r="CL4"/>
      <c r="CM4"/>
      <c r="CN4"/>
      <c r="CO4"/>
      <c r="CP4"/>
      <c r="CQ4"/>
      <c r="CR4"/>
      <c r="CS4"/>
      <c r="CT4"/>
      <c r="CU4" s="299"/>
      <c r="CV4" s="384"/>
      <c r="CW4" s="247"/>
      <c r="CX4"/>
      <c r="CY4"/>
      <c r="CZ4"/>
      <c r="DA4"/>
      <c r="DB4"/>
      <c r="DC4"/>
      <c r="DD4"/>
      <c r="DE4"/>
      <c r="DF4"/>
      <c r="DG4"/>
      <c r="DH4"/>
      <c r="DI4"/>
      <c r="DJ4"/>
      <c r="DK4"/>
      <c r="DL4"/>
      <c r="DM4"/>
      <c r="DN4"/>
      <c r="DO4" s="299"/>
      <c r="DP4" s="384"/>
      <c r="DQ4" s="247"/>
      <c r="DR4"/>
      <c r="DS4"/>
      <c r="DT4"/>
      <c r="DU4"/>
      <c r="DV4"/>
      <c r="DW4"/>
      <c r="DX4"/>
      <c r="DY4"/>
      <c r="DZ4"/>
      <c r="EA4"/>
      <c r="EB4"/>
      <c r="EC4"/>
      <c r="ED4"/>
      <c r="EE4"/>
      <c r="EF4"/>
      <c r="EG4"/>
      <c r="EH4"/>
      <c r="EI4" s="299"/>
      <c r="EJ4" s="384"/>
      <c r="EK4" s="247"/>
      <c r="EL4"/>
      <c r="EM4"/>
      <c r="EN4"/>
      <c r="EO4"/>
      <c r="EP4"/>
      <c r="EQ4"/>
      <c r="ER4"/>
      <c r="ES4"/>
      <c r="ET4"/>
      <c r="EU4"/>
      <c r="EV4"/>
      <c r="EW4"/>
      <c r="EX4"/>
      <c r="EY4"/>
      <c r="EZ4"/>
      <c r="FA4"/>
      <c r="FB4"/>
      <c r="FC4" s="299"/>
      <c r="FD4" s="384"/>
      <c r="FE4" s="247"/>
      <c r="FF4"/>
      <c r="FG4"/>
      <c r="FH4"/>
      <c r="FI4"/>
      <c r="FJ4"/>
      <c r="FK4"/>
      <c r="FL4"/>
      <c r="FM4"/>
      <c r="FN4"/>
      <c r="FO4"/>
      <c r="FP4"/>
      <c r="FQ4"/>
      <c r="FR4"/>
      <c r="FS4"/>
      <c r="FT4"/>
      <c r="FU4"/>
      <c r="FV4"/>
      <c r="FW4" s="299"/>
      <c r="FX4" s="384"/>
      <c r="FY4" s="300"/>
      <c r="FZ4" s="301"/>
      <c r="GA4" s="301"/>
      <c r="GB4" s="301"/>
      <c r="GC4" s="301"/>
      <c r="GD4" s="301"/>
      <c r="GE4" s="301"/>
      <c r="GF4" s="301"/>
      <c r="GG4" s="301"/>
      <c r="GH4" s="301"/>
      <c r="GI4" s="301"/>
      <c r="GJ4" s="301"/>
      <c r="GK4" s="301"/>
      <c r="GL4" s="301"/>
      <c r="GM4" s="301"/>
      <c r="GN4" s="301"/>
      <c r="GO4" s="301"/>
      <c r="GP4" s="301"/>
      <c r="GQ4" s="302"/>
      <c r="GR4" s="384"/>
      <c r="GS4" s="247"/>
      <c r="GT4"/>
      <c r="GU4"/>
      <c r="GV4"/>
      <c r="GW4"/>
      <c r="GX4"/>
      <c r="GY4"/>
      <c r="GZ4"/>
      <c r="HA4"/>
      <c r="HB4"/>
      <c r="HC4"/>
      <c r="HD4"/>
      <c r="HE4"/>
      <c r="HF4"/>
      <c r="HG4"/>
      <c r="HH4"/>
      <c r="HI4"/>
      <c r="HJ4"/>
      <c r="HK4" s="299"/>
      <c r="HL4" s="384"/>
      <c r="HM4" s="247"/>
      <c r="HN4"/>
      <c r="HO4"/>
      <c r="HP4"/>
      <c r="HQ4"/>
      <c r="HR4"/>
      <c r="HS4"/>
      <c r="HT4"/>
      <c r="HU4"/>
      <c r="HV4"/>
      <c r="HW4"/>
      <c r="HX4"/>
      <c r="HY4"/>
      <c r="HZ4"/>
      <c r="IA4"/>
      <c r="IB4"/>
      <c r="IC4"/>
      <c r="ID4"/>
      <c r="IE4" s="299"/>
      <c r="IF4" s="384"/>
      <c r="IG4" s="300"/>
      <c r="IH4" s="301"/>
      <c r="II4" s="301"/>
      <c r="IJ4" s="301"/>
      <c r="IK4" s="301"/>
      <c r="IL4" s="301"/>
      <c r="IM4" s="301"/>
      <c r="IN4" s="301"/>
      <c r="IO4" s="301"/>
      <c r="IP4" s="301"/>
      <c r="IQ4" s="301"/>
      <c r="IR4" s="301"/>
      <c r="IS4" s="301"/>
      <c r="IT4" s="301"/>
      <c r="IU4" s="301"/>
      <c r="IV4" s="301"/>
      <c r="IW4" s="301"/>
      <c r="IX4" s="301"/>
      <c r="IY4" s="302"/>
      <c r="IZ4" s="384"/>
      <c r="JA4" s="247"/>
      <c r="JB4"/>
      <c r="JC4"/>
      <c r="JD4"/>
      <c r="JE4"/>
      <c r="JF4"/>
      <c r="JG4"/>
      <c r="JH4"/>
      <c r="JI4"/>
      <c r="JJ4"/>
      <c r="JK4"/>
      <c r="JL4"/>
      <c r="JM4"/>
      <c r="JN4"/>
      <c r="JO4"/>
      <c r="JP4"/>
      <c r="JQ4"/>
      <c r="JR4"/>
      <c r="JS4" s="299"/>
      <c r="JT4" s="384"/>
      <c r="JU4" s="247"/>
      <c r="JV4"/>
      <c r="JW4"/>
      <c r="JX4"/>
      <c r="JY4"/>
      <c r="JZ4"/>
      <c r="KA4"/>
      <c r="KB4"/>
      <c r="KC4"/>
      <c r="KD4"/>
      <c r="KE4"/>
      <c r="KF4"/>
      <c r="KG4"/>
      <c r="KH4"/>
      <c r="KI4"/>
      <c r="KJ4"/>
      <c r="KK4"/>
      <c r="KL4"/>
      <c r="KM4" s="299"/>
    </row>
    <row r="5" spans="1:301" ht="12.75" x14ac:dyDescent="0.2">
      <c r="A5" s="1034" t="s">
        <v>400</v>
      </c>
      <c r="B5" s="1035"/>
      <c r="C5" s="1035"/>
      <c r="D5" s="1035"/>
      <c r="E5" s="1035"/>
      <c r="F5" s="1035"/>
      <c r="G5" s="1035"/>
      <c r="H5" s="1035"/>
      <c r="I5" s="1035"/>
      <c r="J5" s="1035"/>
      <c r="K5" s="1035"/>
      <c r="L5" s="1035"/>
      <c r="M5" s="1035"/>
      <c r="N5" s="1035"/>
      <c r="O5" s="1035"/>
      <c r="P5" s="1035"/>
      <c r="Q5" s="1035"/>
      <c r="R5" s="1035"/>
      <c r="S5" s="1036"/>
      <c r="T5" s="384"/>
      <c r="U5" s="1037" t="s">
        <v>401</v>
      </c>
      <c r="V5" s="1038"/>
      <c r="W5" s="1038"/>
      <c r="X5" s="1038"/>
      <c r="Y5" s="1038"/>
      <c r="Z5" s="1038"/>
      <c r="AA5" s="1038"/>
      <c r="AB5" s="1038"/>
      <c r="AC5" s="1038"/>
      <c r="AD5" s="1038"/>
      <c r="AE5" s="1038"/>
      <c r="AF5" s="1038"/>
      <c r="AG5" s="1038"/>
      <c r="AH5" s="1038"/>
      <c r="AI5" s="1038"/>
      <c r="AJ5" s="1038"/>
      <c r="AK5" s="1038"/>
      <c r="AL5" s="1038"/>
      <c r="AM5" s="1039"/>
      <c r="AN5" s="384"/>
      <c r="AO5" s="1013" t="s">
        <v>402</v>
      </c>
      <c r="AP5" s="1014"/>
      <c r="AQ5" s="1014"/>
      <c r="AR5" s="1014"/>
      <c r="AS5" s="1014"/>
      <c r="AT5" s="1014"/>
      <c r="AU5" s="1014"/>
      <c r="AV5" s="1014"/>
      <c r="AW5" s="1014"/>
      <c r="AX5" s="1014"/>
      <c r="AY5" s="1014"/>
      <c r="AZ5" s="1014"/>
      <c r="BA5" s="1014"/>
      <c r="BB5" s="1014"/>
      <c r="BC5" s="1014"/>
      <c r="BD5" s="1014"/>
      <c r="BE5" s="1014"/>
      <c r="BF5" s="1014"/>
      <c r="BG5" s="1015"/>
      <c r="BH5" s="270"/>
      <c r="BI5" s="1034" t="s">
        <v>372</v>
      </c>
      <c r="BJ5" s="1035"/>
      <c r="BK5" s="1035"/>
      <c r="BL5" s="1035"/>
      <c r="BM5" s="1035"/>
      <c r="BN5" s="1035"/>
      <c r="BO5" s="1035"/>
      <c r="BP5" s="1035"/>
      <c r="BQ5" s="1035"/>
      <c r="BR5" s="1035"/>
      <c r="BS5" s="1035"/>
      <c r="BT5" s="1035"/>
      <c r="BU5" s="1035"/>
      <c r="BV5" s="1035"/>
      <c r="BW5" s="1035"/>
      <c r="BX5" s="1035"/>
      <c r="BY5" s="1035"/>
      <c r="BZ5" s="1035"/>
      <c r="CA5" s="1036"/>
      <c r="CB5" s="384"/>
      <c r="CC5" s="994" t="s">
        <v>1898</v>
      </c>
      <c r="CD5" s="995"/>
      <c r="CE5" s="995"/>
      <c r="CF5" s="995"/>
      <c r="CG5" s="995"/>
      <c r="CH5" s="995"/>
      <c r="CI5" s="995"/>
      <c r="CJ5" s="995"/>
      <c r="CK5" s="995"/>
      <c r="CL5" s="995"/>
      <c r="CM5" s="995"/>
      <c r="CN5" s="995"/>
      <c r="CO5" s="995"/>
      <c r="CP5" s="995"/>
      <c r="CQ5" s="995"/>
      <c r="CR5" s="995"/>
      <c r="CS5" s="995"/>
      <c r="CT5" s="995"/>
      <c r="CU5" s="996"/>
      <c r="CV5" s="384"/>
      <c r="CW5" s="994" t="s">
        <v>373</v>
      </c>
      <c r="CX5" s="1070"/>
      <c r="CY5" s="1070"/>
      <c r="CZ5" s="1070"/>
      <c r="DA5" s="1070"/>
      <c r="DB5" s="1070"/>
      <c r="DC5" s="1070"/>
      <c r="DD5" s="1070"/>
      <c r="DE5" s="1070"/>
      <c r="DF5" s="1070"/>
      <c r="DG5" s="1070"/>
      <c r="DH5" s="1070"/>
      <c r="DI5" s="1070"/>
      <c r="DJ5" s="1070"/>
      <c r="DK5" s="1070"/>
      <c r="DL5" s="1070"/>
      <c r="DM5" s="1070"/>
      <c r="DN5" s="1070"/>
      <c r="DO5" s="1071"/>
      <c r="DP5" s="384"/>
      <c r="DQ5" s="994" t="s">
        <v>207</v>
      </c>
      <c r="DR5" s="1070"/>
      <c r="DS5" s="1070"/>
      <c r="DT5" s="1070"/>
      <c r="DU5" s="1070"/>
      <c r="DV5" s="1070"/>
      <c r="DW5" s="1070"/>
      <c r="DX5" s="1070"/>
      <c r="DY5" s="1070"/>
      <c r="DZ5" s="1070"/>
      <c r="EA5" s="1070"/>
      <c r="EB5" s="1070"/>
      <c r="EC5" s="1070"/>
      <c r="ED5" s="1070"/>
      <c r="EE5" s="1070"/>
      <c r="EF5" s="1070"/>
      <c r="EG5" s="1070"/>
      <c r="EH5" s="1070"/>
      <c r="EI5" s="1071"/>
      <c r="EJ5" s="384"/>
      <c r="EK5" s="994" t="s">
        <v>204</v>
      </c>
      <c r="EL5" s="1070"/>
      <c r="EM5" s="1070"/>
      <c r="EN5" s="1070"/>
      <c r="EO5" s="1070"/>
      <c r="EP5" s="1070"/>
      <c r="EQ5" s="1070"/>
      <c r="ER5" s="1070"/>
      <c r="ES5" s="1070"/>
      <c r="ET5" s="1070"/>
      <c r="EU5" s="1070"/>
      <c r="EV5" s="1070"/>
      <c r="EW5" s="1070"/>
      <c r="EX5" s="1070"/>
      <c r="EY5" s="1070"/>
      <c r="EZ5" s="1070"/>
      <c r="FA5" s="1070"/>
      <c r="FB5" s="1070"/>
      <c r="FC5" s="1071"/>
      <c r="FD5" s="384"/>
      <c r="FE5" s="994" t="s">
        <v>198</v>
      </c>
      <c r="FF5" s="1070"/>
      <c r="FG5" s="1070"/>
      <c r="FH5" s="1070"/>
      <c r="FI5" s="1070"/>
      <c r="FJ5" s="1070"/>
      <c r="FK5" s="1070"/>
      <c r="FL5" s="1070"/>
      <c r="FM5" s="1070"/>
      <c r="FN5" s="1070"/>
      <c r="FO5" s="1070"/>
      <c r="FP5" s="1070"/>
      <c r="FQ5" s="1070"/>
      <c r="FR5" s="1070"/>
      <c r="FS5" s="1070"/>
      <c r="FT5" s="1070"/>
      <c r="FU5" s="1070"/>
      <c r="FV5" s="1070"/>
      <c r="FW5" s="1071"/>
      <c r="FX5" s="384"/>
      <c r="FY5" s="994" t="s">
        <v>188</v>
      </c>
      <c r="FZ5" s="1070"/>
      <c r="GA5" s="1070"/>
      <c r="GB5" s="1070"/>
      <c r="GC5" s="1070"/>
      <c r="GD5" s="1070"/>
      <c r="GE5" s="1070"/>
      <c r="GF5" s="1070"/>
      <c r="GG5" s="1070"/>
      <c r="GH5" s="1070"/>
      <c r="GI5" s="1070"/>
      <c r="GJ5" s="1070"/>
      <c r="GK5" s="1070"/>
      <c r="GL5" s="1070"/>
      <c r="GM5" s="1070"/>
      <c r="GN5" s="1070"/>
      <c r="GO5" s="1070"/>
      <c r="GP5" s="1070"/>
      <c r="GQ5" s="1071"/>
      <c r="GR5" s="384"/>
      <c r="GS5" s="994" t="s">
        <v>485</v>
      </c>
      <c r="GT5" s="1070"/>
      <c r="GU5" s="1070"/>
      <c r="GV5" s="1070"/>
      <c r="GW5" s="1070"/>
      <c r="GX5" s="1070"/>
      <c r="GY5" s="1070"/>
      <c r="GZ5" s="1070"/>
      <c r="HA5" s="1070"/>
      <c r="HB5" s="1070"/>
      <c r="HC5" s="1070"/>
      <c r="HD5" s="1070"/>
      <c r="HE5" s="1070"/>
      <c r="HF5" s="1070"/>
      <c r="HG5" s="1070"/>
      <c r="HH5" s="1070"/>
      <c r="HI5" s="1070"/>
      <c r="HJ5" s="1070"/>
      <c r="HK5" s="1071"/>
      <c r="HL5" s="384"/>
      <c r="HM5" s="994" t="s">
        <v>210</v>
      </c>
      <c r="HN5" s="1070"/>
      <c r="HO5" s="1070"/>
      <c r="HP5" s="1070"/>
      <c r="HQ5" s="1070"/>
      <c r="HR5" s="1070"/>
      <c r="HS5" s="1070"/>
      <c r="HT5" s="1070"/>
      <c r="HU5" s="1070"/>
      <c r="HV5" s="1070"/>
      <c r="HW5" s="1070"/>
      <c r="HX5" s="1070"/>
      <c r="HY5" s="1070"/>
      <c r="HZ5" s="1070"/>
      <c r="IA5" s="1070"/>
      <c r="IB5" s="1070"/>
      <c r="IC5" s="1070"/>
      <c r="ID5" s="1070"/>
      <c r="IE5" s="1071"/>
      <c r="IF5" s="384"/>
      <c r="IG5" s="994" t="s">
        <v>405</v>
      </c>
      <c r="IH5" s="1070"/>
      <c r="II5" s="1070"/>
      <c r="IJ5" s="1070"/>
      <c r="IK5" s="1070"/>
      <c r="IL5" s="1070"/>
      <c r="IM5" s="1070"/>
      <c r="IN5" s="1070"/>
      <c r="IO5" s="1070"/>
      <c r="IP5" s="1070"/>
      <c r="IQ5" s="1070"/>
      <c r="IR5" s="1070"/>
      <c r="IS5" s="1070"/>
      <c r="IT5" s="1070"/>
      <c r="IU5" s="1070"/>
      <c r="IV5" s="1070"/>
      <c r="IW5" s="1070"/>
      <c r="IX5" s="1070"/>
      <c r="IY5" s="1071"/>
      <c r="IZ5" s="384"/>
      <c r="JA5" s="994" t="s">
        <v>406</v>
      </c>
      <c r="JB5" s="1070"/>
      <c r="JC5" s="1070"/>
      <c r="JD5" s="1070"/>
      <c r="JE5" s="1070"/>
      <c r="JF5" s="1070"/>
      <c r="JG5" s="1070"/>
      <c r="JH5" s="1070"/>
      <c r="JI5" s="1070"/>
      <c r="JJ5" s="1070"/>
      <c r="JK5" s="1070"/>
      <c r="JL5" s="1070"/>
      <c r="JM5" s="1070"/>
      <c r="JN5" s="1070"/>
      <c r="JO5" s="1070"/>
      <c r="JP5" s="1070"/>
      <c r="JQ5" s="1070"/>
      <c r="JR5" s="1070"/>
      <c r="JS5" s="1071"/>
      <c r="JT5" s="384"/>
      <c r="JU5" s="994" t="s">
        <v>407</v>
      </c>
      <c r="JV5" s="1070"/>
      <c r="JW5" s="1070"/>
      <c r="JX5" s="1070"/>
      <c r="JY5" s="1070"/>
      <c r="JZ5" s="1070"/>
      <c r="KA5" s="1070"/>
      <c r="KB5" s="1070"/>
      <c r="KC5" s="1070"/>
      <c r="KD5" s="1070"/>
      <c r="KE5" s="1070"/>
      <c r="KF5" s="1070"/>
      <c r="KG5" s="1070"/>
      <c r="KH5" s="1070"/>
      <c r="KI5" s="1070"/>
      <c r="KJ5" s="1070"/>
      <c r="KK5" s="1070"/>
      <c r="KL5" s="1070"/>
      <c r="KM5" s="1071"/>
      <c r="KO5" s="288" t="s">
        <v>290</v>
      </c>
    </row>
    <row r="6" spans="1:301" ht="12.75" customHeight="1" x14ac:dyDescent="0.2">
      <c r="A6" s="578"/>
      <c r="B6" s="256"/>
      <c r="C6" s="221"/>
      <c r="D6" s="256"/>
      <c r="E6" s="221"/>
      <c r="F6" s="221"/>
      <c r="G6" s="221"/>
      <c r="H6" s="221"/>
      <c r="I6" s="221"/>
      <c r="J6" s="221"/>
      <c r="K6" s="221"/>
      <c r="L6" s="221"/>
      <c r="M6" s="221"/>
      <c r="N6" s="221"/>
      <c r="O6" s="221"/>
      <c r="P6" s="221"/>
      <c r="Q6" s="221"/>
      <c r="R6" s="221"/>
      <c r="S6" s="243"/>
      <c r="T6" s="384"/>
      <c r="U6" s="578"/>
      <c r="V6" s="256"/>
      <c r="W6" s="221"/>
      <c r="X6" s="256"/>
      <c r="Y6" s="221"/>
      <c r="Z6" s="221"/>
      <c r="AA6" s="221"/>
      <c r="AB6" s="221"/>
      <c r="AC6" s="221"/>
      <c r="AD6" s="221"/>
      <c r="AE6" s="221"/>
      <c r="AF6" s="221"/>
      <c r="AG6" s="221"/>
      <c r="AH6" s="221"/>
      <c r="AI6" s="221"/>
      <c r="AJ6" s="221"/>
      <c r="AK6" s="221"/>
      <c r="AL6" s="221"/>
      <c r="AM6" s="243"/>
      <c r="AN6" s="384"/>
      <c r="AO6" s="256"/>
      <c r="AP6" s="256"/>
      <c r="AQ6" s="221"/>
      <c r="AR6" s="256"/>
      <c r="AS6" s="221"/>
      <c r="AT6" s="221"/>
      <c r="AU6" s="221"/>
      <c r="AV6" s="221"/>
      <c r="AW6" s="221"/>
      <c r="AX6" s="221"/>
      <c r="AY6" s="221"/>
      <c r="AZ6" s="290"/>
      <c r="BA6" s="221"/>
      <c r="BB6" s="221"/>
      <c r="BC6" s="221"/>
      <c r="BD6" s="221"/>
      <c r="BE6" s="221"/>
      <c r="BF6" s="221"/>
      <c r="BG6" s="243"/>
      <c r="BH6" s="270"/>
      <c r="BI6" s="256"/>
      <c r="BJ6" s="256"/>
      <c r="BK6" s="221"/>
      <c r="BL6" s="256"/>
      <c r="BM6" s="221"/>
      <c r="BN6" s="221"/>
      <c r="BO6" s="221"/>
      <c r="BP6" s="221"/>
      <c r="BQ6" s="221"/>
      <c r="BR6" s="221"/>
      <c r="BS6" s="221"/>
      <c r="BT6" s="221"/>
      <c r="BU6" s="221"/>
      <c r="BV6" s="221"/>
      <c r="BW6" s="221"/>
      <c r="BX6" s="221"/>
      <c r="BY6" s="221"/>
      <c r="BZ6" s="221"/>
      <c r="CA6" s="243"/>
      <c r="CB6" s="384"/>
      <c r="CC6" s="256"/>
      <c r="CD6" s="256"/>
      <c r="CE6" s="221"/>
      <c r="CF6" s="256"/>
      <c r="CG6" s="221"/>
      <c r="CH6" s="221"/>
      <c r="CI6" s="221"/>
      <c r="CJ6" s="221"/>
      <c r="CK6" s="221"/>
      <c r="CL6" s="221"/>
      <c r="CM6" s="221"/>
      <c r="CN6" s="221"/>
      <c r="CO6" s="221"/>
      <c r="CP6" s="221"/>
      <c r="CQ6" s="221"/>
      <c r="CR6" s="221"/>
      <c r="CS6" s="221"/>
      <c r="CT6" s="221"/>
      <c r="CU6" s="243"/>
      <c r="CV6" s="384"/>
      <c r="CW6" s="256"/>
      <c r="CX6" s="256"/>
      <c r="CY6" s="221"/>
      <c r="CZ6" s="256"/>
      <c r="DA6" s="221"/>
      <c r="DB6" s="221"/>
      <c r="DC6" s="221"/>
      <c r="DD6" s="221"/>
      <c r="DE6" s="221"/>
      <c r="DF6" s="221"/>
      <c r="DG6" s="221"/>
      <c r="DH6" s="221"/>
      <c r="DI6" s="221"/>
      <c r="DJ6" s="221"/>
      <c r="DK6" s="221"/>
      <c r="DL6" s="221"/>
      <c r="DM6" s="221"/>
      <c r="DN6" s="221"/>
      <c r="DO6" s="243"/>
      <c r="DP6" s="384"/>
      <c r="DQ6" s="256"/>
      <c r="DR6" s="256"/>
      <c r="DS6" s="221"/>
      <c r="DT6" s="256"/>
      <c r="DU6" s="221"/>
      <c r="DV6" s="221"/>
      <c r="DW6" s="221"/>
      <c r="DX6" s="221"/>
      <c r="DY6" s="221"/>
      <c r="DZ6" s="221"/>
      <c r="EA6" s="221"/>
      <c r="EB6" s="221"/>
      <c r="EC6" s="221"/>
      <c r="ED6" s="221"/>
      <c r="EE6" s="221"/>
      <c r="EF6" s="221"/>
      <c r="EG6" s="221"/>
      <c r="EH6" s="221"/>
      <c r="EI6" s="243"/>
      <c r="EJ6" s="384"/>
      <c r="EK6" s="256"/>
      <c r="EL6" s="256"/>
      <c r="EM6" s="221"/>
      <c r="EN6" s="256"/>
      <c r="EO6" s="221"/>
      <c r="EP6" s="221"/>
      <c r="EQ6" s="221"/>
      <c r="ER6" s="221"/>
      <c r="ES6" s="221"/>
      <c r="ET6" s="221"/>
      <c r="EU6" s="221"/>
      <c r="EV6" s="221"/>
      <c r="EW6" s="221"/>
      <c r="EX6" s="221"/>
      <c r="EY6" s="221"/>
      <c r="EZ6" s="221"/>
      <c r="FA6" s="221"/>
      <c r="FB6" s="221"/>
      <c r="FC6" s="243"/>
      <c r="FD6" s="384"/>
      <c r="FE6" s="256"/>
      <c r="FF6" s="256"/>
      <c r="FG6" s="221"/>
      <c r="FH6" s="256"/>
      <c r="FI6" s="221"/>
      <c r="FJ6" s="221"/>
      <c r="FK6" s="221"/>
      <c r="FL6" s="221"/>
      <c r="FM6" s="221"/>
      <c r="FN6" s="221"/>
      <c r="FO6" s="221"/>
      <c r="FP6" s="221"/>
      <c r="FQ6" s="221"/>
      <c r="FR6" s="221"/>
      <c r="FS6" s="221"/>
      <c r="FT6" s="221"/>
      <c r="FU6" s="221"/>
      <c r="FV6" s="221"/>
      <c r="FW6" s="243"/>
      <c r="FX6" s="384"/>
      <c r="FY6" s="256"/>
      <c r="FZ6" s="256"/>
      <c r="GA6" s="221"/>
      <c r="GB6" s="256"/>
      <c r="GC6" s="221"/>
      <c r="GD6" s="221"/>
      <c r="GE6" s="221"/>
      <c r="GF6" s="221"/>
      <c r="GG6" s="221"/>
      <c r="GH6" s="221"/>
      <c r="GI6" s="221"/>
      <c r="GJ6" s="221"/>
      <c r="GK6" s="221"/>
      <c r="GL6" s="221"/>
      <c r="GM6" s="221"/>
      <c r="GN6" s="221"/>
      <c r="GO6" s="221"/>
      <c r="GP6" s="221"/>
      <c r="GQ6" s="243"/>
      <c r="GR6" s="384"/>
      <c r="GS6" s="256"/>
      <c r="GT6" s="256"/>
      <c r="GU6" s="221"/>
      <c r="GV6" s="256"/>
      <c r="GW6" s="221"/>
      <c r="GX6" s="221"/>
      <c r="GY6" s="221"/>
      <c r="GZ6" s="221"/>
      <c r="HA6" s="221"/>
      <c r="HB6" s="221"/>
      <c r="HC6" s="221"/>
      <c r="HD6" s="221"/>
      <c r="HE6" s="221"/>
      <c r="HF6" s="221"/>
      <c r="HG6" s="221"/>
      <c r="HH6" s="221"/>
      <c r="HI6" s="221"/>
      <c r="HJ6" s="221"/>
      <c r="HK6" s="243"/>
      <c r="HL6" s="384"/>
      <c r="HM6" s="256"/>
      <c r="HN6" s="256"/>
      <c r="HO6" s="221"/>
      <c r="HP6" s="256"/>
      <c r="HQ6" s="221"/>
      <c r="HR6" s="221"/>
      <c r="HS6" s="221"/>
      <c r="HT6" s="221"/>
      <c r="HU6" s="221"/>
      <c r="HV6" s="221"/>
      <c r="HW6" s="221"/>
      <c r="HX6" s="221"/>
      <c r="HY6" s="221"/>
      <c r="HZ6" s="221"/>
      <c r="IA6" s="221"/>
      <c r="IB6" s="221"/>
      <c r="IC6" s="221"/>
      <c r="ID6" s="221"/>
      <c r="IE6" s="243"/>
      <c r="IF6" s="384"/>
      <c r="IG6" s="256"/>
      <c r="IH6" s="256"/>
      <c r="II6" s="221"/>
      <c r="IJ6" s="256"/>
      <c r="IK6" s="221"/>
      <c r="IL6" s="221"/>
      <c r="IM6" s="221"/>
      <c r="IN6" s="221"/>
      <c r="IO6" s="221"/>
      <c r="IP6" s="221"/>
      <c r="IQ6" s="221"/>
      <c r="IR6" s="221"/>
      <c r="IS6" s="221"/>
      <c r="IT6" s="221"/>
      <c r="IU6" s="221"/>
      <c r="IV6" s="221"/>
      <c r="IW6" s="221"/>
      <c r="IX6" s="221"/>
      <c r="IY6" s="243"/>
      <c r="IZ6" s="384"/>
      <c r="JA6" s="256"/>
      <c r="JB6" s="256"/>
      <c r="JC6" s="221"/>
      <c r="JD6" s="256"/>
      <c r="JE6" s="221"/>
      <c r="JF6" s="221"/>
      <c r="JG6" s="221"/>
      <c r="JH6" s="221"/>
      <c r="JI6" s="221"/>
      <c r="JJ6" s="221"/>
      <c r="JK6" s="221"/>
      <c r="JL6" s="221"/>
      <c r="JM6" s="221"/>
      <c r="JN6" s="221"/>
      <c r="JO6" s="221"/>
      <c r="JP6" s="221"/>
      <c r="JQ6" s="221"/>
      <c r="JR6" s="221"/>
      <c r="JS6" s="243"/>
      <c r="JT6" s="384"/>
      <c r="JU6" s="256"/>
      <c r="JV6" s="256"/>
      <c r="JW6" s="221"/>
      <c r="JX6" s="256"/>
      <c r="JY6" s="221"/>
      <c r="JZ6" s="221"/>
      <c r="KA6" s="221"/>
      <c r="KB6" s="221"/>
      <c r="KC6" s="221"/>
      <c r="KD6" s="221"/>
      <c r="KE6" s="221"/>
      <c r="KF6" s="221"/>
      <c r="KG6" s="221"/>
      <c r="KH6" s="221"/>
      <c r="KI6" s="221"/>
      <c r="KJ6" s="221"/>
      <c r="KK6" s="221"/>
      <c r="KL6" s="221"/>
      <c r="KM6" s="243"/>
    </row>
    <row r="7" spans="1:301" ht="12.75" customHeight="1" x14ac:dyDescent="0.2">
      <c r="A7" s="256"/>
      <c r="B7" s="256"/>
      <c r="C7" s="221"/>
      <c r="D7" s="256"/>
      <c r="E7" s="221"/>
      <c r="F7" s="221"/>
      <c r="G7" s="221"/>
      <c r="H7" s="221"/>
      <c r="I7" s="221"/>
      <c r="J7" s="221"/>
      <c r="K7" s="221"/>
      <c r="L7" s="221"/>
      <c r="M7" s="221"/>
      <c r="N7" s="221"/>
      <c r="O7" s="221"/>
      <c r="P7" s="221"/>
      <c r="Q7" s="221"/>
      <c r="R7" s="221"/>
      <c r="S7" s="243"/>
      <c r="T7" s="384"/>
      <c r="U7" s="256"/>
      <c r="V7" s="256"/>
      <c r="W7" s="221"/>
      <c r="X7" s="256"/>
      <c r="Y7" s="221"/>
      <c r="Z7" s="221"/>
      <c r="AA7" s="221"/>
      <c r="AB7" s="221"/>
      <c r="AC7" s="221"/>
      <c r="AD7" s="221"/>
      <c r="AE7" s="221"/>
      <c r="AF7" s="221"/>
      <c r="AG7" s="221"/>
      <c r="AH7" s="221"/>
      <c r="AI7" s="221"/>
      <c r="AJ7" s="221"/>
      <c r="AK7" s="221"/>
      <c r="AL7" s="221"/>
      <c r="AM7" s="243"/>
      <c r="AN7" s="384"/>
      <c r="AO7" s="256"/>
      <c r="AP7" s="256"/>
      <c r="AQ7" s="221"/>
      <c r="AR7" s="256"/>
      <c r="AS7" s="221"/>
      <c r="AT7" s="221"/>
      <c r="AU7" s="221"/>
      <c r="AV7" s="221"/>
      <c r="AW7" s="221"/>
      <c r="AX7" s="221"/>
      <c r="AY7" s="221"/>
      <c r="AZ7" s="318"/>
      <c r="BA7" s="221"/>
      <c r="BB7" s="221"/>
      <c r="BC7" s="221"/>
      <c r="BD7" s="221"/>
      <c r="BE7" s="221"/>
      <c r="BF7" s="221"/>
      <c r="BG7" s="243"/>
      <c r="BH7" s="270"/>
      <c r="BI7" s="256"/>
      <c r="BJ7" s="256"/>
      <c r="BK7" s="221"/>
      <c r="BL7" s="256"/>
      <c r="BM7" s="221"/>
      <c r="BN7" s="221"/>
      <c r="BO7" s="221"/>
      <c r="BP7" s="221"/>
      <c r="BQ7" s="221"/>
      <c r="BR7" s="221"/>
      <c r="BS7" s="221"/>
      <c r="BT7" s="221"/>
      <c r="BU7" s="221"/>
      <c r="BV7" s="221"/>
      <c r="BW7" s="221"/>
      <c r="BX7" s="221"/>
      <c r="BY7" s="221"/>
      <c r="BZ7" s="221"/>
      <c r="CA7" s="243"/>
      <c r="CB7" s="384"/>
      <c r="CC7" s="256"/>
      <c r="CD7" s="256"/>
      <c r="CE7" s="221"/>
      <c r="CF7" s="256"/>
      <c r="CG7" s="221"/>
      <c r="CH7" s="221"/>
      <c r="CI7" s="221"/>
      <c r="CJ7" s="221"/>
      <c r="CK7" s="221"/>
      <c r="CL7" s="221"/>
      <c r="CM7" s="221"/>
      <c r="CN7" s="221"/>
      <c r="CO7" s="221"/>
      <c r="CP7" s="221"/>
      <c r="CQ7" s="221"/>
      <c r="CR7" s="221"/>
      <c r="CS7" s="221"/>
      <c r="CT7" s="221"/>
      <c r="CU7" s="243"/>
      <c r="CV7" s="384"/>
      <c r="CW7" s="256"/>
      <c r="CX7" s="256"/>
      <c r="CY7" s="221"/>
      <c r="CZ7" s="256"/>
      <c r="DA7" s="221"/>
      <c r="DB7" s="221"/>
      <c r="DC7" s="221"/>
      <c r="DD7" s="221"/>
      <c r="DE7" s="221"/>
      <c r="DF7" s="221"/>
      <c r="DG7" s="221"/>
      <c r="DH7" s="221"/>
      <c r="DI7" s="221"/>
      <c r="DJ7" s="221"/>
      <c r="DK7" s="221"/>
      <c r="DL7" s="221"/>
      <c r="DM7" s="221"/>
      <c r="DN7" s="221"/>
      <c r="DO7" s="243"/>
      <c r="DP7" s="384"/>
      <c r="DQ7" s="256"/>
      <c r="DR7" s="256"/>
      <c r="DS7" s="221"/>
      <c r="DT7" s="256"/>
      <c r="DU7" s="221"/>
      <c r="DV7" s="221"/>
      <c r="DW7" s="221"/>
      <c r="DX7" s="221"/>
      <c r="DY7" s="221"/>
      <c r="DZ7" s="221"/>
      <c r="EA7" s="221"/>
      <c r="EB7" s="221"/>
      <c r="EC7" s="221"/>
      <c r="ED7" s="221"/>
      <c r="EE7" s="221"/>
      <c r="EF7" s="221"/>
      <c r="EG7" s="221"/>
      <c r="EH7" s="221"/>
      <c r="EI7" s="243"/>
      <c r="EJ7" s="384"/>
      <c r="EK7" s="256"/>
      <c r="EL7" s="256"/>
      <c r="EM7" s="221"/>
      <c r="EN7" s="256"/>
      <c r="EO7" s="221"/>
      <c r="EP7" s="221"/>
      <c r="EQ7" s="221"/>
      <c r="ER7" s="221"/>
      <c r="ES7" s="221"/>
      <c r="ET7" s="221"/>
      <c r="EU7" s="221"/>
      <c r="EV7" s="221"/>
      <c r="EW7" s="221"/>
      <c r="EX7" s="221"/>
      <c r="EY7" s="221"/>
      <c r="EZ7" s="221"/>
      <c r="FA7" s="221"/>
      <c r="FB7" s="221"/>
      <c r="FC7" s="243"/>
      <c r="FD7" s="384"/>
      <c r="FE7" s="256"/>
      <c r="FF7" s="256"/>
      <c r="FG7" s="221"/>
      <c r="FH7" s="256"/>
      <c r="FI7" s="221"/>
      <c r="FJ7" s="221"/>
      <c r="FK7" s="221"/>
      <c r="FL7" s="221"/>
      <c r="FM7" s="221"/>
      <c r="FN7" s="221"/>
      <c r="FO7" s="221"/>
      <c r="FP7" s="221"/>
      <c r="FQ7" s="221"/>
      <c r="FR7" s="221"/>
      <c r="FS7" s="221"/>
      <c r="FT7" s="221"/>
      <c r="FU7" s="221"/>
      <c r="FV7" s="221"/>
      <c r="FW7" s="243"/>
      <c r="FX7" s="384"/>
      <c r="FY7" s="256"/>
      <c r="FZ7" s="256"/>
      <c r="GA7" s="221"/>
      <c r="GB7" s="256"/>
      <c r="GC7" s="221"/>
      <c r="GD7" s="221"/>
      <c r="GE7" s="221"/>
      <c r="GF7" s="221"/>
      <c r="GG7" s="221"/>
      <c r="GH7" s="221"/>
      <c r="GI7" s="221"/>
      <c r="GJ7" s="221"/>
      <c r="GK7" s="221"/>
      <c r="GL7" s="221"/>
      <c r="GM7" s="221"/>
      <c r="GN7" s="221"/>
      <c r="GO7" s="221"/>
      <c r="GP7" s="221"/>
      <c r="GQ7" s="243"/>
      <c r="GR7" s="384"/>
      <c r="GS7" s="256"/>
      <c r="GT7" s="256"/>
      <c r="GU7" s="221"/>
      <c r="GV7" s="256"/>
      <c r="GW7" s="221"/>
      <c r="GX7" s="221"/>
      <c r="GY7" s="221"/>
      <c r="GZ7" s="221"/>
      <c r="HA7" s="221"/>
      <c r="HB7" s="221"/>
      <c r="HC7" s="221"/>
      <c r="HD7" s="221"/>
      <c r="HE7" s="221"/>
      <c r="HF7" s="221"/>
      <c r="HG7" s="221"/>
      <c r="HH7" s="221"/>
      <c r="HI7" s="221"/>
      <c r="HJ7" s="221"/>
      <c r="HK7" s="243"/>
      <c r="HL7" s="384"/>
      <c r="HM7" s="256"/>
      <c r="HN7" s="256"/>
      <c r="HO7" s="221"/>
      <c r="HP7" s="256"/>
      <c r="HQ7" s="221"/>
      <c r="HR7" s="221"/>
      <c r="HS7" s="221"/>
      <c r="HT7" s="221"/>
      <c r="HU7" s="221"/>
      <c r="HV7" s="221"/>
      <c r="HW7" s="221"/>
      <c r="HX7" s="221"/>
      <c r="HY7" s="221"/>
      <c r="HZ7" s="221"/>
      <c r="IA7" s="221"/>
      <c r="IB7" s="221"/>
      <c r="IC7" s="221"/>
      <c r="ID7" s="221"/>
      <c r="IE7" s="243"/>
      <c r="IF7" s="384"/>
      <c r="IG7" s="256"/>
      <c r="IH7" s="256"/>
      <c r="II7" s="221"/>
      <c r="IJ7" s="256"/>
      <c r="IK7" s="221"/>
      <c r="IL7" s="221"/>
      <c r="IM7" s="221"/>
      <c r="IN7" s="221"/>
      <c r="IO7" s="221"/>
      <c r="IP7" s="221"/>
      <c r="IQ7" s="221"/>
      <c r="IR7" s="221"/>
      <c r="IS7" s="221"/>
      <c r="IT7" s="221"/>
      <c r="IU7" s="221"/>
      <c r="IV7" s="221"/>
      <c r="IW7" s="221"/>
      <c r="IX7" s="221"/>
      <c r="IY7" s="243"/>
      <c r="IZ7" s="384"/>
      <c r="JA7" s="256"/>
      <c r="JB7" s="256"/>
      <c r="JC7" s="221"/>
      <c r="JD7" s="256"/>
      <c r="JE7" s="221"/>
      <c r="JF7" s="221"/>
      <c r="JG7" s="221"/>
      <c r="JH7" s="221"/>
      <c r="JI7" s="221"/>
      <c r="JJ7" s="221"/>
      <c r="JK7" s="221"/>
      <c r="JL7" s="221"/>
      <c r="JM7" s="221"/>
      <c r="JN7" s="221"/>
      <c r="JO7" s="221"/>
      <c r="JP7" s="221"/>
      <c r="JQ7" s="221"/>
      <c r="JR7" s="221"/>
      <c r="JS7" s="243"/>
      <c r="JT7" s="384"/>
      <c r="JU7" s="256"/>
      <c r="JV7" s="256"/>
      <c r="JW7" s="221"/>
      <c r="JX7" s="256"/>
      <c r="JY7" s="221"/>
      <c r="JZ7" s="221"/>
      <c r="KA7" s="221"/>
      <c r="KB7" s="221"/>
      <c r="KC7" s="221"/>
      <c r="KD7" s="221"/>
      <c r="KE7" s="221"/>
      <c r="KF7" s="221"/>
      <c r="KG7" s="221"/>
      <c r="KH7" s="221"/>
      <c r="KI7" s="221"/>
      <c r="KJ7" s="221"/>
      <c r="KK7" s="221"/>
      <c r="KL7" s="221"/>
      <c r="KM7" s="243"/>
    </row>
    <row r="8" spans="1:301" ht="12.75" customHeight="1" x14ac:dyDescent="0.2">
      <c r="A8" s="256"/>
      <c r="B8" s="256" t="s">
        <v>408</v>
      </c>
      <c r="C8" s="221"/>
      <c r="D8" s="256"/>
      <c r="E8" s="221"/>
      <c r="F8" s="221"/>
      <c r="G8" s="221"/>
      <c r="H8" s="221"/>
      <c r="I8" s="221"/>
      <c r="J8" s="221"/>
      <c r="K8" s="221"/>
      <c r="L8" s="221"/>
      <c r="M8" s="221"/>
      <c r="N8" s="221"/>
      <c r="O8" s="221"/>
      <c r="P8" s="221"/>
      <c r="Q8" s="221"/>
      <c r="R8" s="221"/>
      <c r="S8" s="243"/>
      <c r="T8" s="384"/>
      <c r="U8" s="256"/>
      <c r="V8" s="256" t="s">
        <v>408</v>
      </c>
      <c r="W8" s="221"/>
      <c r="X8" s="256"/>
      <c r="Y8" s="221"/>
      <c r="Z8" s="221"/>
      <c r="AA8" s="221"/>
      <c r="AB8" s="221"/>
      <c r="AC8" s="221"/>
      <c r="AD8" s="221"/>
      <c r="AE8" s="221"/>
      <c r="AF8" s="221"/>
      <c r="AG8" s="221"/>
      <c r="AH8" s="221"/>
      <c r="AI8" s="221"/>
      <c r="AJ8" s="221"/>
      <c r="AK8" s="221"/>
      <c r="AL8" s="221"/>
      <c r="AM8" s="243"/>
      <c r="AN8" s="384"/>
      <c r="AO8" s="256"/>
      <c r="AP8" s="256" t="s">
        <v>408</v>
      </c>
      <c r="AQ8" s="221"/>
      <c r="AR8" s="256"/>
      <c r="AS8" s="221"/>
      <c r="AT8" s="221"/>
      <c r="AU8" s="221"/>
      <c r="AV8" s="221"/>
      <c r="AW8" s="221"/>
      <c r="AX8" s="221"/>
      <c r="AY8" s="221"/>
      <c r="AZ8" s="221"/>
      <c r="BA8" s="221"/>
      <c r="BB8" s="221"/>
      <c r="BC8" s="221"/>
      <c r="BD8" s="221"/>
      <c r="BE8" s="221"/>
      <c r="BF8" s="221"/>
      <c r="BG8" s="243"/>
      <c r="BH8" s="270"/>
      <c r="BI8" s="256"/>
      <c r="BJ8" s="256" t="s">
        <v>408</v>
      </c>
      <c r="BK8" s="221"/>
      <c r="BL8" s="256"/>
      <c r="BM8" s="221"/>
      <c r="BN8" s="221"/>
      <c r="BO8" s="221"/>
      <c r="BP8" s="221"/>
      <c r="BQ8" s="221"/>
      <c r="BR8" s="221"/>
      <c r="BS8" s="221"/>
      <c r="BT8" s="221"/>
      <c r="BU8" s="221"/>
      <c r="BV8" s="221"/>
      <c r="BW8" s="221"/>
      <c r="BX8" s="221"/>
      <c r="BY8" s="221"/>
      <c r="BZ8" s="221"/>
      <c r="CA8" s="243"/>
      <c r="CB8" s="384"/>
      <c r="CC8" s="256"/>
      <c r="CD8" s="256" t="s">
        <v>408</v>
      </c>
      <c r="CE8" s="221"/>
      <c r="CF8" s="256"/>
      <c r="CG8" s="221"/>
      <c r="CH8" s="221"/>
      <c r="CI8" s="221"/>
      <c r="CJ8" s="221"/>
      <c r="CK8" s="221"/>
      <c r="CL8" s="221"/>
      <c r="CM8" s="221"/>
      <c r="CN8" s="221"/>
      <c r="CO8" s="221"/>
      <c r="CP8" s="221"/>
      <c r="CQ8" s="221"/>
      <c r="CR8" s="221"/>
      <c r="CS8" s="221"/>
      <c r="CT8" s="221"/>
      <c r="CU8" s="243"/>
      <c r="CV8" s="384"/>
      <c r="CW8" s="256"/>
      <c r="CX8" s="256" t="s">
        <v>408</v>
      </c>
      <c r="CY8" s="221"/>
      <c r="CZ8" s="256"/>
      <c r="DA8" s="221"/>
      <c r="DB8" s="221"/>
      <c r="DC8" s="221"/>
      <c r="DD8" s="221"/>
      <c r="DE8" s="221"/>
      <c r="DF8" s="221"/>
      <c r="DG8" s="221"/>
      <c r="DH8" s="221"/>
      <c r="DI8" s="221"/>
      <c r="DJ8" s="221"/>
      <c r="DK8" s="221"/>
      <c r="DL8" s="221"/>
      <c r="DM8" s="221"/>
      <c r="DN8" s="221"/>
      <c r="DO8" s="243"/>
      <c r="DP8" s="384"/>
      <c r="DQ8" s="256"/>
      <c r="DR8" s="256" t="s">
        <v>408</v>
      </c>
      <c r="DS8" s="221"/>
      <c r="DT8" s="256"/>
      <c r="DU8" s="221"/>
      <c r="DV8" s="221"/>
      <c r="DW8" s="221"/>
      <c r="DX8" s="221"/>
      <c r="DY8" s="221"/>
      <c r="DZ8" s="221"/>
      <c r="EA8" s="221"/>
      <c r="EB8" s="221"/>
      <c r="EC8" s="221"/>
      <c r="ED8" s="221"/>
      <c r="EE8" s="221"/>
      <c r="EF8" s="221"/>
      <c r="EG8" s="221"/>
      <c r="EH8" s="221"/>
      <c r="EI8" s="243"/>
      <c r="EJ8" s="384"/>
      <c r="EK8" s="256"/>
      <c r="EL8" s="256" t="s">
        <v>408</v>
      </c>
      <c r="EM8" s="221"/>
      <c r="EN8" s="256"/>
      <c r="EO8" s="221"/>
      <c r="EP8" s="221"/>
      <c r="EQ8" s="221"/>
      <c r="ER8" s="221"/>
      <c r="ES8" s="221"/>
      <c r="ET8" s="221"/>
      <c r="EU8" s="221"/>
      <c r="EV8" s="221"/>
      <c r="EW8" s="221"/>
      <c r="EX8" s="221"/>
      <c r="EY8" s="221"/>
      <c r="EZ8" s="221"/>
      <c r="FA8" s="221"/>
      <c r="FB8" s="221"/>
      <c r="FC8" s="243"/>
      <c r="FD8" s="384"/>
      <c r="FE8" s="256"/>
      <c r="FF8" s="256" t="s">
        <v>408</v>
      </c>
      <c r="FG8" s="221"/>
      <c r="FH8" s="256"/>
      <c r="FI8" s="221"/>
      <c r="FJ8" s="221"/>
      <c r="FK8" s="221"/>
      <c r="FL8" s="221"/>
      <c r="FM8" s="221"/>
      <c r="FN8" s="221"/>
      <c r="FO8" s="221"/>
      <c r="FP8" s="221"/>
      <c r="FQ8" s="221"/>
      <c r="FR8" s="221"/>
      <c r="FS8" s="221"/>
      <c r="FT8" s="221"/>
      <c r="FU8" s="221"/>
      <c r="FV8" s="221"/>
      <c r="FW8" s="243"/>
      <c r="FX8" s="384"/>
      <c r="FY8" s="256"/>
      <c r="FZ8" s="256" t="s">
        <v>408</v>
      </c>
      <c r="GA8" s="221"/>
      <c r="GB8" s="256"/>
      <c r="GC8" s="221"/>
      <c r="GD8" s="221"/>
      <c r="GE8" s="221"/>
      <c r="GF8" s="221"/>
      <c r="GG8" s="221"/>
      <c r="GH8" s="221"/>
      <c r="GI8" s="221"/>
      <c r="GJ8" s="221"/>
      <c r="GK8" s="221"/>
      <c r="GL8" s="221"/>
      <c r="GM8" s="221"/>
      <c r="GN8" s="221"/>
      <c r="GO8" s="221"/>
      <c r="GP8" s="221"/>
      <c r="GQ8" s="243"/>
      <c r="GR8" s="384"/>
      <c r="GS8" s="256"/>
      <c r="GT8" s="256" t="s">
        <v>408</v>
      </c>
      <c r="GU8" s="221"/>
      <c r="GV8" s="256"/>
      <c r="GW8" s="221"/>
      <c r="GX8" s="221"/>
      <c r="GY8" s="221"/>
      <c r="GZ8" s="221"/>
      <c r="HA8" s="221"/>
      <c r="HB8" s="221"/>
      <c r="HC8" s="221"/>
      <c r="HD8" s="221"/>
      <c r="HE8" s="221"/>
      <c r="HF8" s="221"/>
      <c r="HG8" s="221"/>
      <c r="HH8" s="221"/>
      <c r="HI8" s="221"/>
      <c r="HJ8" s="221"/>
      <c r="HK8" s="243"/>
      <c r="HL8" s="384"/>
      <c r="HM8" s="256"/>
      <c r="HN8" s="256" t="s">
        <v>408</v>
      </c>
      <c r="HO8" s="221"/>
      <c r="HP8" s="256"/>
      <c r="HQ8" s="221"/>
      <c r="HR8" s="221"/>
      <c r="HS8" s="221"/>
      <c r="HT8" s="221"/>
      <c r="HU8" s="221"/>
      <c r="HV8" s="221"/>
      <c r="HW8" s="221"/>
      <c r="HX8" s="221"/>
      <c r="HY8" s="221"/>
      <c r="HZ8" s="221"/>
      <c r="IA8" s="221"/>
      <c r="IB8" s="221"/>
      <c r="IC8" s="221"/>
      <c r="ID8" s="221"/>
      <c r="IE8" s="243"/>
      <c r="IF8" s="384"/>
      <c r="IG8" s="256"/>
      <c r="IH8" s="256" t="s">
        <v>408</v>
      </c>
      <c r="II8" s="221"/>
      <c r="IJ8" s="256"/>
      <c r="IK8" s="221"/>
      <c r="IL8" s="221"/>
      <c r="IM8" s="221"/>
      <c r="IN8" s="221"/>
      <c r="IO8" s="221"/>
      <c r="IP8" s="221"/>
      <c r="IQ8" s="221"/>
      <c r="IR8" s="221"/>
      <c r="IS8" s="221"/>
      <c r="IT8" s="221"/>
      <c r="IU8" s="221"/>
      <c r="IV8" s="221"/>
      <c r="IW8" s="221"/>
      <c r="IX8" s="221"/>
      <c r="IY8" s="243"/>
      <c r="IZ8" s="384"/>
      <c r="JA8" s="256"/>
      <c r="JB8" s="256" t="s">
        <v>408</v>
      </c>
      <c r="JC8" s="221"/>
      <c r="JD8" s="256"/>
      <c r="JE8" s="221"/>
      <c r="JF8" s="221"/>
      <c r="JG8" s="221"/>
      <c r="JH8" s="221"/>
      <c r="JI8" s="221"/>
      <c r="JJ8" s="221"/>
      <c r="JK8" s="221"/>
      <c r="JL8" s="221"/>
      <c r="JM8" s="221"/>
      <c r="JN8" s="221"/>
      <c r="JO8" s="221"/>
      <c r="JP8" s="221"/>
      <c r="JQ8" s="221"/>
      <c r="JR8" s="221"/>
      <c r="JS8" s="243"/>
      <c r="JT8" s="384"/>
      <c r="JU8" s="256"/>
      <c r="JV8" s="256" t="s">
        <v>408</v>
      </c>
      <c r="JW8" s="221"/>
      <c r="JX8" s="256"/>
      <c r="JY8" s="221"/>
      <c r="JZ8" s="221"/>
      <c r="KA8" s="221"/>
      <c r="KB8" s="221"/>
      <c r="KC8" s="221"/>
      <c r="KD8" s="221"/>
      <c r="KE8" s="221"/>
      <c r="KF8" s="221"/>
      <c r="KG8" s="221"/>
      <c r="KH8" s="221"/>
      <c r="KI8" s="221"/>
      <c r="KJ8" s="221"/>
      <c r="KK8" s="221"/>
      <c r="KL8" s="221"/>
      <c r="KM8" s="243"/>
    </row>
    <row r="9" spans="1:301" ht="12.75" customHeight="1" x14ac:dyDescent="0.2">
      <c r="A9" s="256"/>
      <c r="B9" s="230"/>
      <c r="C9" s="221"/>
      <c r="D9" s="256"/>
      <c r="E9" s="221"/>
      <c r="F9" s="221"/>
      <c r="G9" s="221"/>
      <c r="H9" s="221"/>
      <c r="I9" s="221"/>
      <c r="J9" s="221"/>
      <c r="K9" s="221"/>
      <c r="L9" s="221"/>
      <c r="M9" s="221"/>
      <c r="N9" s="221"/>
      <c r="O9" s="221"/>
      <c r="P9" s="221"/>
      <c r="Q9" s="221"/>
      <c r="R9" s="221"/>
      <c r="S9" s="243"/>
      <c r="T9" s="384"/>
      <c r="U9" s="256"/>
      <c r="V9" s="230"/>
      <c r="W9" s="221"/>
      <c r="X9" s="256"/>
      <c r="Y9" s="221"/>
      <c r="Z9" s="221"/>
      <c r="AA9" s="221"/>
      <c r="AB9" s="221"/>
      <c r="AC9" s="221"/>
      <c r="AD9" s="221"/>
      <c r="AE9" s="221"/>
      <c r="AF9" s="221"/>
      <c r="AG9" s="221"/>
      <c r="AH9" s="221"/>
      <c r="AI9" s="221"/>
      <c r="AJ9" s="221"/>
      <c r="AK9" s="221"/>
      <c r="AL9" s="221"/>
      <c r="AM9" s="243"/>
      <c r="AN9" s="384"/>
      <c r="AO9" s="256"/>
      <c r="AP9" s="230"/>
      <c r="AQ9" s="221"/>
      <c r="AR9" s="256"/>
      <c r="AS9" s="221"/>
      <c r="AT9" s="221"/>
      <c r="AU9" s="221"/>
      <c r="AV9" s="221"/>
      <c r="AW9" s="221"/>
      <c r="AX9" s="221"/>
      <c r="AY9" s="221"/>
      <c r="AZ9" s="221"/>
      <c r="BA9" s="221"/>
      <c r="BB9" s="221"/>
      <c r="BC9" s="221"/>
      <c r="BD9" s="221"/>
      <c r="BE9" s="221"/>
      <c r="BF9" s="221"/>
      <c r="BG9" s="243"/>
      <c r="BH9" s="270"/>
      <c r="BI9" s="256"/>
      <c r="BJ9" s="230"/>
      <c r="BK9" s="221"/>
      <c r="BL9" s="256"/>
      <c r="BM9" s="221"/>
      <c r="BN9" s="221"/>
      <c r="BO9" s="221"/>
      <c r="BP9" s="221"/>
      <c r="BQ9" s="221"/>
      <c r="BR9" s="221"/>
      <c r="BS9" s="221"/>
      <c r="BT9" s="221"/>
      <c r="BU9" s="221"/>
      <c r="BV9" s="221"/>
      <c r="BW9" s="221"/>
      <c r="BX9" s="221"/>
      <c r="BY9" s="221"/>
      <c r="BZ9" s="221"/>
      <c r="CA9" s="243"/>
      <c r="CB9" s="384"/>
      <c r="CC9" s="256"/>
      <c r="CD9" s="230"/>
      <c r="CE9" s="221"/>
      <c r="CF9" s="256"/>
      <c r="CG9" s="221"/>
      <c r="CH9" s="221"/>
      <c r="CI9" s="221"/>
      <c r="CJ9" s="221"/>
      <c r="CK9" s="221"/>
      <c r="CL9" s="221"/>
      <c r="CM9" s="221"/>
      <c r="CN9" s="221"/>
      <c r="CO9" s="221"/>
      <c r="CP9" s="221"/>
      <c r="CQ9" s="221"/>
      <c r="CR9" s="221"/>
      <c r="CS9" s="221"/>
      <c r="CT9" s="221"/>
      <c r="CU9" s="243"/>
      <c r="CV9" s="384"/>
      <c r="CW9" s="256"/>
      <c r="CX9" s="230"/>
      <c r="CY9" s="221"/>
      <c r="CZ9" s="256"/>
      <c r="DA9" s="221"/>
      <c r="DB9" s="221"/>
      <c r="DC9" s="221"/>
      <c r="DD9" s="221"/>
      <c r="DE9" s="221"/>
      <c r="DF9" s="221"/>
      <c r="DG9" s="221"/>
      <c r="DH9" s="221"/>
      <c r="DI9" s="221"/>
      <c r="DJ9" s="221"/>
      <c r="DK9" s="221"/>
      <c r="DL9" s="221"/>
      <c r="DM9" s="221"/>
      <c r="DN9" s="221"/>
      <c r="DO9" s="243"/>
      <c r="DP9" s="384"/>
      <c r="DQ9" s="256"/>
      <c r="DR9" s="230"/>
      <c r="DS9" s="221"/>
      <c r="DT9" s="256"/>
      <c r="DU9" s="221"/>
      <c r="DV9" s="221"/>
      <c r="DW9" s="221"/>
      <c r="DX9" s="221"/>
      <c r="DY9" s="221"/>
      <c r="DZ9" s="221"/>
      <c r="EA9" s="221"/>
      <c r="EB9" s="221"/>
      <c r="EC9" s="221"/>
      <c r="ED9" s="221"/>
      <c r="EE9" s="221"/>
      <c r="EF9" s="221"/>
      <c r="EG9" s="221"/>
      <c r="EH9" s="221"/>
      <c r="EI9" s="243"/>
      <c r="EJ9" s="384"/>
      <c r="EK9" s="256"/>
      <c r="EL9" s="230"/>
      <c r="EM9" s="221"/>
      <c r="EN9" s="256"/>
      <c r="EO9" s="221"/>
      <c r="EP9" s="221"/>
      <c r="EQ9" s="221"/>
      <c r="ER9" s="221"/>
      <c r="ES9" s="221"/>
      <c r="ET9" s="221"/>
      <c r="EU9" s="221"/>
      <c r="EV9" s="221"/>
      <c r="EW9" s="221"/>
      <c r="EX9" s="221"/>
      <c r="EY9" s="221"/>
      <c r="EZ9" s="221"/>
      <c r="FA9" s="221"/>
      <c r="FB9" s="221"/>
      <c r="FC9" s="243"/>
      <c r="FD9" s="384"/>
      <c r="FE9" s="256"/>
      <c r="FF9" s="230"/>
      <c r="FG9" s="221"/>
      <c r="FH9" s="256"/>
      <c r="FI9" s="221"/>
      <c r="FJ9" s="221"/>
      <c r="FK9" s="221"/>
      <c r="FL9" s="221"/>
      <c r="FM9" s="221"/>
      <c r="FN9" s="221"/>
      <c r="FO9" s="221"/>
      <c r="FP9" s="221"/>
      <c r="FQ9" s="221"/>
      <c r="FR9" s="221"/>
      <c r="FS9" s="221"/>
      <c r="FT9" s="221"/>
      <c r="FU9" s="221"/>
      <c r="FV9" s="221"/>
      <c r="FW9" s="243"/>
      <c r="FX9" s="384"/>
      <c r="FY9" s="256"/>
      <c r="FZ9" s="230"/>
      <c r="GA9" s="221"/>
      <c r="GB9" s="256"/>
      <c r="GC9" s="221"/>
      <c r="GD9" s="221"/>
      <c r="GE9" s="221"/>
      <c r="GF9" s="221"/>
      <c r="GG9" s="221"/>
      <c r="GH9" s="221"/>
      <c r="GI9" s="221"/>
      <c r="GJ9" s="221"/>
      <c r="GK9" s="221"/>
      <c r="GL9" s="221"/>
      <c r="GM9" s="221"/>
      <c r="GN9" s="221"/>
      <c r="GO9" s="221"/>
      <c r="GP9" s="221"/>
      <c r="GQ9" s="243"/>
      <c r="GR9" s="384"/>
      <c r="GS9" s="256"/>
      <c r="GT9" s="230"/>
      <c r="GU9" s="221"/>
      <c r="GV9" s="256"/>
      <c r="GW9" s="221"/>
      <c r="GX9" s="221"/>
      <c r="GY9" s="221"/>
      <c r="GZ9" s="221"/>
      <c r="HA9" s="221"/>
      <c r="HB9" s="221"/>
      <c r="HC9" s="221"/>
      <c r="HD9" s="221"/>
      <c r="HE9" s="221"/>
      <c r="HF9" s="221"/>
      <c r="HG9" s="221"/>
      <c r="HH9" s="221"/>
      <c r="HI9" s="221"/>
      <c r="HJ9" s="221"/>
      <c r="HK9" s="243"/>
      <c r="HL9" s="384"/>
      <c r="HM9" s="256"/>
      <c r="HN9" s="230"/>
      <c r="HO9" s="221"/>
      <c r="HP9" s="256"/>
      <c r="HQ9" s="221"/>
      <c r="HR9" s="221"/>
      <c r="HS9" s="221"/>
      <c r="HT9" s="221"/>
      <c r="HU9" s="221"/>
      <c r="HV9" s="221"/>
      <c r="HW9" s="221"/>
      <c r="HX9" s="221"/>
      <c r="HY9" s="221"/>
      <c r="HZ9" s="221"/>
      <c r="IA9" s="221"/>
      <c r="IB9" s="221"/>
      <c r="IC9" s="221"/>
      <c r="ID9" s="221"/>
      <c r="IE9" s="243"/>
      <c r="IF9" s="384"/>
      <c r="IG9" s="256"/>
      <c r="IH9" s="230"/>
      <c r="II9" s="221"/>
      <c r="IJ9" s="256"/>
      <c r="IK9" s="221"/>
      <c r="IL9" s="221"/>
      <c r="IM9" s="221"/>
      <c r="IN9" s="221"/>
      <c r="IO9" s="221"/>
      <c r="IP9" s="221"/>
      <c r="IQ9" s="221"/>
      <c r="IR9" s="221"/>
      <c r="IS9" s="221"/>
      <c r="IT9" s="221"/>
      <c r="IU9" s="221"/>
      <c r="IV9" s="221"/>
      <c r="IW9" s="221"/>
      <c r="IX9" s="221"/>
      <c r="IY9" s="243"/>
      <c r="IZ9" s="384"/>
      <c r="JA9" s="256"/>
      <c r="JB9" s="230"/>
      <c r="JC9" s="221"/>
      <c r="JD9" s="256"/>
      <c r="JE9" s="221"/>
      <c r="JF9" s="221"/>
      <c r="JG9" s="221"/>
      <c r="JH9" s="221"/>
      <c r="JI9" s="221"/>
      <c r="JJ9" s="221"/>
      <c r="JK9" s="221"/>
      <c r="JL9" s="221"/>
      <c r="JM9" s="221"/>
      <c r="JN9" s="221"/>
      <c r="JO9" s="221"/>
      <c r="JP9" s="221"/>
      <c r="JQ9" s="221"/>
      <c r="JR9" s="221"/>
      <c r="JS9" s="243"/>
      <c r="JT9" s="384"/>
      <c r="JU9" s="256"/>
      <c r="JV9" s="230"/>
      <c r="JW9" s="221"/>
      <c r="JX9" s="256"/>
      <c r="JY9" s="221"/>
      <c r="JZ9" s="221"/>
      <c r="KA9" s="221"/>
      <c r="KB9" s="221"/>
      <c r="KC9" s="221"/>
      <c r="KD9" s="221"/>
      <c r="KE9" s="221"/>
      <c r="KF9" s="221"/>
      <c r="KG9" s="221"/>
      <c r="KH9" s="221"/>
      <c r="KI9" s="221"/>
      <c r="KJ9" s="221"/>
      <c r="KK9" s="221"/>
      <c r="KL9" s="221"/>
      <c r="KM9" s="243"/>
    </row>
    <row r="10" spans="1:301" ht="12.75" customHeight="1" x14ac:dyDescent="0.2">
      <c r="A10" s="256"/>
      <c r="B10" s="256" t="s">
        <v>409</v>
      </c>
      <c r="C10" s="221"/>
      <c r="D10" s="256"/>
      <c r="E10" s="221"/>
      <c r="F10" s="221"/>
      <c r="G10" s="221"/>
      <c r="H10" s="221"/>
      <c r="I10" s="221"/>
      <c r="J10" s="221"/>
      <c r="K10" s="221"/>
      <c r="L10" s="221"/>
      <c r="M10" s="221"/>
      <c r="N10" s="221"/>
      <c r="O10" s="221"/>
      <c r="P10" s="221"/>
      <c r="Q10" s="221"/>
      <c r="R10" s="221"/>
      <c r="S10" s="243"/>
      <c r="T10" s="384"/>
      <c r="U10" s="256"/>
      <c r="V10" s="256" t="s">
        <v>409</v>
      </c>
      <c r="W10" s="221"/>
      <c r="X10" s="256"/>
      <c r="Y10" s="221"/>
      <c r="Z10" s="221"/>
      <c r="AA10" s="221"/>
      <c r="AB10" s="221"/>
      <c r="AC10" s="221"/>
      <c r="AD10" s="221"/>
      <c r="AE10" s="221"/>
      <c r="AF10" s="221"/>
      <c r="AG10" s="221"/>
      <c r="AH10" s="221"/>
      <c r="AI10" s="221"/>
      <c r="AJ10" s="221"/>
      <c r="AK10" s="221"/>
      <c r="AL10" s="221"/>
      <c r="AM10" s="243"/>
      <c r="AN10" s="384"/>
      <c r="AO10" s="256"/>
      <c r="AP10" s="256" t="s">
        <v>409</v>
      </c>
      <c r="AQ10" s="221"/>
      <c r="AR10" s="256"/>
      <c r="AS10" s="221"/>
      <c r="AT10" s="221"/>
      <c r="AU10" s="221"/>
      <c r="AV10" s="221"/>
      <c r="AW10" s="221"/>
      <c r="AX10" s="221"/>
      <c r="AY10" s="221"/>
      <c r="AZ10" s="221"/>
      <c r="BA10" s="221"/>
      <c r="BB10" s="221"/>
      <c r="BC10" s="221"/>
      <c r="BD10" s="221"/>
      <c r="BE10" s="221"/>
      <c r="BF10" s="221"/>
      <c r="BG10" s="243"/>
      <c r="BH10" s="270"/>
      <c r="BI10" s="256"/>
      <c r="BJ10" s="256" t="s">
        <v>409</v>
      </c>
      <c r="BK10" s="221"/>
      <c r="BL10" s="256"/>
      <c r="BM10" s="221"/>
      <c r="BN10" s="221"/>
      <c r="BO10" s="221"/>
      <c r="BP10" s="221"/>
      <c r="BQ10" s="221"/>
      <c r="BR10" s="221"/>
      <c r="BS10" s="221"/>
      <c r="BT10" s="221"/>
      <c r="BU10" s="221"/>
      <c r="BV10" s="221"/>
      <c r="BW10" s="221"/>
      <c r="BX10" s="221"/>
      <c r="BY10" s="221"/>
      <c r="BZ10" s="221"/>
      <c r="CA10" s="243"/>
      <c r="CB10" s="384"/>
      <c r="CC10" s="256"/>
      <c r="CD10" s="256" t="s">
        <v>409</v>
      </c>
      <c r="CE10" s="221"/>
      <c r="CF10" s="256"/>
      <c r="CG10" s="221"/>
      <c r="CH10" s="221"/>
      <c r="CI10" s="221"/>
      <c r="CJ10" s="221"/>
      <c r="CK10" s="221"/>
      <c r="CL10" s="221"/>
      <c r="CM10" s="221"/>
      <c r="CN10" s="221"/>
      <c r="CO10" s="221"/>
      <c r="CP10" s="221"/>
      <c r="CQ10" s="221"/>
      <c r="CR10" s="221"/>
      <c r="CS10" s="221"/>
      <c r="CT10" s="221"/>
      <c r="CU10" s="243"/>
      <c r="CV10" s="384"/>
      <c r="CW10" s="256"/>
      <c r="CX10" s="256" t="s">
        <v>409</v>
      </c>
      <c r="CY10" s="221"/>
      <c r="CZ10" s="256"/>
      <c r="DA10" s="221"/>
      <c r="DB10" s="221"/>
      <c r="DC10" s="221"/>
      <c r="DD10" s="221"/>
      <c r="DE10" s="221"/>
      <c r="DF10" s="221"/>
      <c r="DG10" s="221"/>
      <c r="DH10" s="221"/>
      <c r="DI10" s="221"/>
      <c r="DJ10" s="221"/>
      <c r="DK10" s="221"/>
      <c r="DL10" s="221"/>
      <c r="DM10" s="221"/>
      <c r="DN10" s="221"/>
      <c r="DO10" s="243"/>
      <c r="DP10" s="384"/>
      <c r="DQ10" s="256"/>
      <c r="DR10" s="256" t="s">
        <v>409</v>
      </c>
      <c r="DS10" s="221"/>
      <c r="DT10" s="256"/>
      <c r="DU10" s="221"/>
      <c r="DV10" s="221"/>
      <c r="DW10" s="221"/>
      <c r="DX10" s="221"/>
      <c r="DY10" s="221"/>
      <c r="DZ10" s="221"/>
      <c r="EA10" s="221"/>
      <c r="EB10" s="221"/>
      <c r="EC10" s="221"/>
      <c r="ED10" s="221"/>
      <c r="EE10" s="221"/>
      <c r="EF10" s="221"/>
      <c r="EG10" s="221"/>
      <c r="EH10" s="221"/>
      <c r="EI10" s="243"/>
      <c r="EJ10" s="384"/>
      <c r="EK10" s="256"/>
      <c r="EL10" s="256" t="s">
        <v>409</v>
      </c>
      <c r="EM10" s="221"/>
      <c r="EN10" s="256"/>
      <c r="EO10" s="221"/>
      <c r="EP10" s="221"/>
      <c r="EQ10" s="221"/>
      <c r="ER10" s="221"/>
      <c r="ES10" s="221"/>
      <c r="ET10" s="221"/>
      <c r="EU10" s="221"/>
      <c r="EV10" s="221"/>
      <c r="EW10" s="221"/>
      <c r="EX10" s="221"/>
      <c r="EY10" s="221"/>
      <c r="EZ10" s="221"/>
      <c r="FA10" s="221"/>
      <c r="FB10" s="221"/>
      <c r="FC10" s="243"/>
      <c r="FD10" s="384"/>
      <c r="FE10" s="256"/>
      <c r="FF10" s="256" t="s">
        <v>409</v>
      </c>
      <c r="FG10" s="221"/>
      <c r="FH10" s="256"/>
      <c r="FI10" s="221"/>
      <c r="FJ10" s="221"/>
      <c r="FK10" s="221"/>
      <c r="FL10" s="221"/>
      <c r="FM10" s="221"/>
      <c r="FN10" s="221"/>
      <c r="FO10" s="221"/>
      <c r="FP10" s="221"/>
      <c r="FQ10" s="221"/>
      <c r="FR10" s="221"/>
      <c r="FS10" s="221"/>
      <c r="FT10" s="221"/>
      <c r="FU10" s="221"/>
      <c r="FV10" s="221"/>
      <c r="FW10" s="243"/>
      <c r="FX10" s="384"/>
      <c r="FY10" s="256"/>
      <c r="FZ10" s="256" t="s">
        <v>409</v>
      </c>
      <c r="GA10" s="221"/>
      <c r="GB10" s="256"/>
      <c r="GC10" s="221"/>
      <c r="GD10" s="221"/>
      <c r="GE10" s="221"/>
      <c r="GF10" s="221"/>
      <c r="GG10" s="221"/>
      <c r="GH10" s="221"/>
      <c r="GI10" s="221"/>
      <c r="GJ10" s="221"/>
      <c r="GK10" s="221"/>
      <c r="GL10" s="221"/>
      <c r="GM10" s="221"/>
      <c r="GN10" s="221"/>
      <c r="GO10" s="221"/>
      <c r="GP10" s="221"/>
      <c r="GQ10" s="243"/>
      <c r="GR10" s="384"/>
      <c r="GS10" s="256"/>
      <c r="GT10" s="256" t="s">
        <v>409</v>
      </c>
      <c r="GU10" s="221"/>
      <c r="GV10" s="256"/>
      <c r="GW10" s="221"/>
      <c r="GX10" s="221"/>
      <c r="GY10" s="221"/>
      <c r="GZ10" s="221"/>
      <c r="HA10" s="221"/>
      <c r="HB10" s="221"/>
      <c r="HC10" s="221"/>
      <c r="HD10" s="221"/>
      <c r="HE10" s="221"/>
      <c r="HF10" s="221"/>
      <c r="HG10" s="221"/>
      <c r="HH10" s="221"/>
      <c r="HI10" s="221"/>
      <c r="HJ10" s="221"/>
      <c r="HK10" s="243"/>
      <c r="HL10" s="384"/>
      <c r="HM10" s="256"/>
      <c r="HN10" s="256" t="s">
        <v>409</v>
      </c>
      <c r="HO10" s="221"/>
      <c r="HP10" s="256"/>
      <c r="HQ10" s="221"/>
      <c r="HR10" s="221"/>
      <c r="HS10" s="221"/>
      <c r="HT10" s="221"/>
      <c r="HU10" s="221"/>
      <c r="HV10" s="221"/>
      <c r="HW10" s="221"/>
      <c r="HX10" s="221"/>
      <c r="HY10" s="221"/>
      <c r="HZ10" s="221"/>
      <c r="IA10" s="221"/>
      <c r="IB10" s="221"/>
      <c r="IC10" s="221"/>
      <c r="ID10" s="221"/>
      <c r="IE10" s="243"/>
      <c r="IF10" s="384"/>
      <c r="IG10" s="256"/>
      <c r="IH10" s="256" t="s">
        <v>409</v>
      </c>
      <c r="II10" s="221"/>
      <c r="IJ10" s="256"/>
      <c r="IK10" s="221"/>
      <c r="IL10" s="221"/>
      <c r="IM10" s="221"/>
      <c r="IN10" s="221"/>
      <c r="IO10" s="221"/>
      <c r="IP10" s="221"/>
      <c r="IQ10" s="221"/>
      <c r="IR10" s="221"/>
      <c r="IS10" s="221"/>
      <c r="IT10" s="221"/>
      <c r="IU10" s="221"/>
      <c r="IV10" s="221"/>
      <c r="IW10" s="221"/>
      <c r="IX10" s="221"/>
      <c r="IY10" s="243"/>
      <c r="IZ10" s="384"/>
      <c r="JA10" s="256"/>
      <c r="JB10" s="256" t="s">
        <v>409</v>
      </c>
      <c r="JC10" s="221"/>
      <c r="JD10" s="256"/>
      <c r="JE10" s="221"/>
      <c r="JF10" s="221"/>
      <c r="JG10" s="221"/>
      <c r="JH10" s="221"/>
      <c r="JI10" s="221"/>
      <c r="JJ10" s="221"/>
      <c r="JK10" s="221"/>
      <c r="JL10" s="221"/>
      <c r="JM10" s="221"/>
      <c r="JN10" s="221"/>
      <c r="JO10" s="221"/>
      <c r="JP10" s="221"/>
      <c r="JQ10" s="221"/>
      <c r="JR10" s="221"/>
      <c r="JS10" s="243"/>
      <c r="JT10" s="384"/>
      <c r="JU10" s="256"/>
      <c r="JV10" s="256" t="s">
        <v>409</v>
      </c>
      <c r="JW10" s="221"/>
      <c r="JX10" s="256"/>
      <c r="JY10" s="221"/>
      <c r="JZ10" s="221"/>
      <c r="KA10" s="221"/>
      <c r="KB10" s="221"/>
      <c r="KC10" s="221"/>
      <c r="KD10" s="221"/>
      <c r="KE10" s="221"/>
      <c r="KF10" s="221"/>
      <c r="KG10" s="221"/>
      <c r="KH10" s="221"/>
      <c r="KI10" s="221"/>
      <c r="KJ10" s="221"/>
      <c r="KK10" s="221"/>
      <c r="KL10" s="221"/>
      <c r="KM10" s="243"/>
    </row>
    <row r="11" spans="1:301" ht="12.75" customHeight="1" x14ac:dyDescent="0.2">
      <c r="A11" s="256"/>
      <c r="B11" s="230"/>
      <c r="C11" s="221"/>
      <c r="D11" s="221"/>
      <c r="E11" s="221"/>
      <c r="F11" s="221"/>
      <c r="G11" s="221"/>
      <c r="H11" s="221"/>
      <c r="I11" s="221"/>
      <c r="J11" s="221"/>
      <c r="K11" s="221"/>
      <c r="L11" s="221"/>
      <c r="M11" s="221"/>
      <c r="N11" s="221"/>
      <c r="O11" s="221"/>
      <c r="P11" s="221"/>
      <c r="Q11" s="221"/>
      <c r="R11" s="221"/>
      <c r="S11" s="243"/>
      <c r="T11" s="384"/>
      <c r="U11" s="256"/>
      <c r="V11" s="230"/>
      <c r="W11" s="221"/>
      <c r="X11" s="221"/>
      <c r="Y11" s="221"/>
      <c r="Z11" s="221"/>
      <c r="AA11" s="221"/>
      <c r="AB11" s="221"/>
      <c r="AC11" s="221"/>
      <c r="AD11" s="221"/>
      <c r="AE11" s="221"/>
      <c r="AF11" s="221"/>
      <c r="AG11" s="221"/>
      <c r="AH11" s="221"/>
      <c r="AI11" s="221"/>
      <c r="AJ11" s="221"/>
      <c r="AK11" s="221"/>
      <c r="AL11" s="221"/>
      <c r="AM11" s="243"/>
      <c r="AN11" s="384"/>
      <c r="AO11" s="256"/>
      <c r="AP11" s="230"/>
      <c r="AQ11" s="221"/>
      <c r="AR11" s="221"/>
      <c r="AS11" s="221"/>
      <c r="AT11" s="221"/>
      <c r="AU11" s="221"/>
      <c r="AV11" s="221"/>
      <c r="AW11" s="221"/>
      <c r="AX11" s="221"/>
      <c r="AY11" s="221"/>
      <c r="AZ11" s="221"/>
      <c r="BA11" s="221"/>
      <c r="BB11" s="221"/>
      <c r="BC11" s="221"/>
      <c r="BD11" s="221"/>
      <c r="BE11" s="221"/>
      <c r="BF11" s="221"/>
      <c r="BG11" s="243"/>
      <c r="BH11" s="270"/>
      <c r="BI11" s="256"/>
      <c r="BJ11" s="230"/>
      <c r="BK11" s="221"/>
      <c r="BL11" s="221"/>
      <c r="BM11" s="221"/>
      <c r="BN11" s="221"/>
      <c r="BO11" s="221"/>
      <c r="BP11" s="221"/>
      <c r="BQ11" s="221"/>
      <c r="BR11" s="221"/>
      <c r="BS11" s="221"/>
      <c r="BT11" s="221"/>
      <c r="BU11" s="221"/>
      <c r="BV11" s="221"/>
      <c r="BW11" s="221"/>
      <c r="BX11" s="221"/>
      <c r="BY11" s="221"/>
      <c r="BZ11" s="221"/>
      <c r="CA11" s="243"/>
      <c r="CB11" s="384"/>
      <c r="CC11" s="256"/>
      <c r="CD11" s="230"/>
      <c r="CE11" s="221"/>
      <c r="CF11" s="221"/>
      <c r="CG11" s="221"/>
      <c r="CH11" s="221"/>
      <c r="CI11" s="221"/>
      <c r="CJ11" s="221"/>
      <c r="CK11" s="221"/>
      <c r="CL11" s="221"/>
      <c r="CM11" s="221"/>
      <c r="CN11" s="221"/>
      <c r="CO11" s="221"/>
      <c r="CP11" s="221"/>
      <c r="CQ11" s="221"/>
      <c r="CR11" s="221"/>
      <c r="CS11" s="221"/>
      <c r="CT11" s="221"/>
      <c r="CU11" s="243"/>
      <c r="CV11" s="384"/>
      <c r="CW11" s="256"/>
      <c r="CX11" s="230"/>
      <c r="CY11" s="221"/>
      <c r="CZ11" s="221"/>
      <c r="DA11" s="221"/>
      <c r="DB11" s="221"/>
      <c r="DC11" s="221"/>
      <c r="DD11" s="221"/>
      <c r="DE11" s="221"/>
      <c r="DF11" s="221"/>
      <c r="DG11" s="221"/>
      <c r="DH11" s="221"/>
      <c r="DI11" s="221"/>
      <c r="DJ11" s="221"/>
      <c r="DK11" s="221"/>
      <c r="DL11" s="221"/>
      <c r="DM11" s="221"/>
      <c r="DN11" s="221"/>
      <c r="DO11" s="243"/>
      <c r="DP11" s="384"/>
      <c r="DQ11" s="256"/>
      <c r="DR11" s="230"/>
      <c r="DS11" s="221"/>
      <c r="DT11" s="221"/>
      <c r="DU11" s="221"/>
      <c r="DV11" s="221"/>
      <c r="DW11" s="221"/>
      <c r="DX11" s="221"/>
      <c r="DY11" s="221"/>
      <c r="DZ11" s="221"/>
      <c r="EA11" s="221"/>
      <c r="EB11" s="221"/>
      <c r="EC11" s="221"/>
      <c r="ED11" s="221"/>
      <c r="EE11" s="221"/>
      <c r="EF11" s="221"/>
      <c r="EG11" s="221"/>
      <c r="EH11" s="221"/>
      <c r="EI11" s="243"/>
      <c r="EJ11" s="384"/>
      <c r="EK11" s="256"/>
      <c r="EL11" s="230"/>
      <c r="EM11" s="221"/>
      <c r="EN11" s="221"/>
      <c r="EO11" s="221"/>
      <c r="EP11" s="221"/>
      <c r="EQ11" s="221"/>
      <c r="ER11" s="221"/>
      <c r="ES11" s="221"/>
      <c r="ET11" s="221"/>
      <c r="EU11" s="221"/>
      <c r="EV11" s="221"/>
      <c r="EW11" s="221"/>
      <c r="EX11" s="221"/>
      <c r="EY11" s="221"/>
      <c r="EZ11" s="221"/>
      <c r="FA11" s="221"/>
      <c r="FB11" s="221"/>
      <c r="FC11" s="243"/>
      <c r="FD11" s="384"/>
      <c r="FE11" s="256"/>
      <c r="FF11" s="230"/>
      <c r="FG11" s="221"/>
      <c r="FH11" s="221"/>
      <c r="FI11" s="221"/>
      <c r="FJ11" s="221"/>
      <c r="FK11" s="221"/>
      <c r="FL11" s="221"/>
      <c r="FM11" s="221"/>
      <c r="FN11" s="221"/>
      <c r="FO11" s="221"/>
      <c r="FP11" s="221"/>
      <c r="FQ11" s="221"/>
      <c r="FR11" s="221"/>
      <c r="FS11" s="221"/>
      <c r="FT11" s="221"/>
      <c r="FU11" s="221"/>
      <c r="FV11" s="221"/>
      <c r="FW11" s="243"/>
      <c r="FX11" s="384"/>
      <c r="FY11" s="256"/>
      <c r="FZ11" s="230"/>
      <c r="GA11" s="221"/>
      <c r="GB11" s="221"/>
      <c r="GC11" s="221"/>
      <c r="GD11" s="221"/>
      <c r="GE11" s="221"/>
      <c r="GF11" s="221"/>
      <c r="GG11" s="221"/>
      <c r="GH11" s="221"/>
      <c r="GI11" s="221"/>
      <c r="GJ11" s="221"/>
      <c r="GK11" s="221"/>
      <c r="GL11" s="221"/>
      <c r="GM11" s="221"/>
      <c r="GN11" s="221"/>
      <c r="GO11" s="221"/>
      <c r="GP11" s="221"/>
      <c r="GQ11" s="243"/>
      <c r="GR11" s="384"/>
      <c r="GS11" s="256"/>
      <c r="GT11" s="230"/>
      <c r="GU11" s="221"/>
      <c r="GV11" s="221"/>
      <c r="GW11" s="221"/>
      <c r="GX11" s="221"/>
      <c r="GY11" s="221"/>
      <c r="GZ11" s="221"/>
      <c r="HA11" s="221"/>
      <c r="HB11" s="221"/>
      <c r="HC11" s="221"/>
      <c r="HD11" s="221"/>
      <c r="HE11" s="221"/>
      <c r="HF11" s="221"/>
      <c r="HG11" s="221"/>
      <c r="HH11" s="221"/>
      <c r="HI11" s="221"/>
      <c r="HJ11" s="221"/>
      <c r="HK11" s="243"/>
      <c r="HL11" s="384"/>
      <c r="HM11" s="256"/>
      <c r="HN11" s="230"/>
      <c r="HO11" s="221"/>
      <c r="HP11" s="221"/>
      <c r="HQ11" s="221"/>
      <c r="HR11" s="221"/>
      <c r="HS11" s="221"/>
      <c r="HT11" s="221"/>
      <c r="HU11" s="221"/>
      <c r="HV11" s="221"/>
      <c r="HW11" s="221"/>
      <c r="HX11" s="221"/>
      <c r="HY11" s="221"/>
      <c r="HZ11" s="221"/>
      <c r="IA11" s="221"/>
      <c r="IB11" s="221"/>
      <c r="IC11" s="221"/>
      <c r="ID11" s="221"/>
      <c r="IE11" s="243"/>
      <c r="IF11" s="384"/>
      <c r="IG11" s="256"/>
      <c r="IH11" s="230"/>
      <c r="II11" s="221"/>
      <c r="IJ11" s="221"/>
      <c r="IK11" s="221"/>
      <c r="IL11" s="221"/>
      <c r="IM11" s="221"/>
      <c r="IN11" s="221"/>
      <c r="IO11" s="221"/>
      <c r="IP11" s="221"/>
      <c r="IQ11" s="221"/>
      <c r="IR11" s="221"/>
      <c r="IS11" s="221"/>
      <c r="IT11" s="221"/>
      <c r="IU11" s="221"/>
      <c r="IV11" s="221"/>
      <c r="IW11" s="221"/>
      <c r="IX11" s="221"/>
      <c r="IY11" s="243"/>
      <c r="IZ11" s="384"/>
      <c r="JA11" s="256"/>
      <c r="JB11" s="230"/>
      <c r="JC11" s="221"/>
      <c r="JD11" s="221"/>
      <c r="JE11" s="221"/>
      <c r="JF11" s="221"/>
      <c r="JG11" s="221"/>
      <c r="JH11" s="221"/>
      <c r="JI11" s="221"/>
      <c r="JJ11" s="221"/>
      <c r="JK11" s="221"/>
      <c r="JL11" s="221"/>
      <c r="JM11" s="221"/>
      <c r="JN11" s="221"/>
      <c r="JO11" s="221"/>
      <c r="JP11" s="221"/>
      <c r="JQ11" s="221"/>
      <c r="JR11" s="221"/>
      <c r="JS11" s="243"/>
      <c r="JT11" s="384"/>
      <c r="JU11" s="256"/>
      <c r="JV11" s="230"/>
      <c r="JW11" s="221"/>
      <c r="JX11" s="221"/>
      <c r="JY11" s="221"/>
      <c r="JZ11" s="221"/>
      <c r="KA11" s="221"/>
      <c r="KB11" s="221"/>
      <c r="KC11" s="221"/>
      <c r="KD11" s="221"/>
      <c r="KE11" s="221"/>
      <c r="KF11" s="221"/>
      <c r="KG11" s="221"/>
      <c r="KH11" s="221"/>
      <c r="KI11" s="221"/>
      <c r="KJ11" s="221"/>
      <c r="KK11" s="221"/>
      <c r="KL11" s="221"/>
      <c r="KM11" s="243"/>
    </row>
    <row r="12" spans="1:301" ht="12.75" customHeight="1" x14ac:dyDescent="0.2">
      <c r="A12" s="242"/>
      <c r="B12" s="256" t="s">
        <v>410</v>
      </c>
      <c r="C12" s="221"/>
      <c r="D12" s="221"/>
      <c r="E12" s="221"/>
      <c r="F12" s="221"/>
      <c r="G12" s="221"/>
      <c r="H12" s="221"/>
      <c r="I12" s="221"/>
      <c r="J12" s="221"/>
      <c r="K12" s="221"/>
      <c r="L12" s="221"/>
      <c r="M12" s="221"/>
      <c r="N12" s="221"/>
      <c r="O12" s="221"/>
      <c r="P12" s="221"/>
      <c r="Q12" s="221"/>
      <c r="R12" s="221"/>
      <c r="S12" s="243"/>
      <c r="T12" s="384"/>
      <c r="U12" s="242"/>
      <c r="V12" s="256" t="s">
        <v>410</v>
      </c>
      <c r="W12" s="221"/>
      <c r="X12" s="221"/>
      <c r="Y12" s="221"/>
      <c r="Z12" s="221"/>
      <c r="AA12" s="221"/>
      <c r="AB12" s="221"/>
      <c r="AC12" s="221"/>
      <c r="AD12" s="221"/>
      <c r="AE12" s="221"/>
      <c r="AF12" s="221"/>
      <c r="AG12" s="221"/>
      <c r="AH12" s="221"/>
      <c r="AI12" s="221"/>
      <c r="AJ12" s="221"/>
      <c r="AK12" s="221"/>
      <c r="AL12" s="221"/>
      <c r="AM12" s="243"/>
      <c r="AN12" s="384"/>
      <c r="AO12" s="242"/>
      <c r="AP12" s="256" t="s">
        <v>410</v>
      </c>
      <c r="AQ12" s="221"/>
      <c r="AR12" s="221"/>
      <c r="AS12" s="221"/>
      <c r="AT12" s="221"/>
      <c r="AU12" s="221"/>
      <c r="AV12" s="221"/>
      <c r="AW12" s="221"/>
      <c r="AX12" s="221"/>
      <c r="AY12" s="221"/>
      <c r="AZ12" s="221"/>
      <c r="BA12" s="221"/>
      <c r="BB12" s="221"/>
      <c r="BC12" s="221"/>
      <c r="BD12" s="221"/>
      <c r="BE12" s="221"/>
      <c r="BF12" s="221"/>
      <c r="BG12" s="243"/>
      <c r="BH12" s="270"/>
      <c r="BI12" s="242"/>
      <c r="BJ12" s="256" t="s">
        <v>410</v>
      </c>
      <c r="BK12" s="221"/>
      <c r="BL12" s="221"/>
      <c r="BM12" s="221"/>
      <c r="BN12" s="221"/>
      <c r="BO12" s="221"/>
      <c r="BP12" s="221"/>
      <c r="BQ12" s="221"/>
      <c r="BR12" s="221"/>
      <c r="BS12" s="221"/>
      <c r="BT12" s="221"/>
      <c r="BU12" s="221"/>
      <c r="BV12" s="221"/>
      <c r="BW12" s="221"/>
      <c r="BX12" s="221"/>
      <c r="BY12" s="221"/>
      <c r="BZ12" s="221"/>
      <c r="CA12" s="243"/>
      <c r="CB12" s="384"/>
      <c r="CC12" s="242"/>
      <c r="CD12" s="256" t="s">
        <v>410</v>
      </c>
      <c r="CE12" s="221"/>
      <c r="CF12" s="221"/>
      <c r="CG12" s="221"/>
      <c r="CH12" s="221"/>
      <c r="CI12" s="221"/>
      <c r="CJ12" s="221"/>
      <c r="CK12" s="221"/>
      <c r="CL12" s="221"/>
      <c r="CM12" s="221"/>
      <c r="CN12" s="221"/>
      <c r="CO12" s="221"/>
      <c r="CP12" s="221"/>
      <c r="CQ12" s="221"/>
      <c r="CR12" s="221"/>
      <c r="CS12" s="221"/>
      <c r="CT12" s="221"/>
      <c r="CU12" s="243"/>
      <c r="CV12" s="384"/>
      <c r="CW12" s="242"/>
      <c r="CX12" s="256" t="s">
        <v>410</v>
      </c>
      <c r="CY12" s="221"/>
      <c r="CZ12" s="221"/>
      <c r="DA12" s="221"/>
      <c r="DB12" s="221"/>
      <c r="DC12" s="221"/>
      <c r="DD12" s="221"/>
      <c r="DE12" s="221"/>
      <c r="DF12" s="221"/>
      <c r="DG12" s="221"/>
      <c r="DH12" s="221"/>
      <c r="DI12" s="221"/>
      <c r="DJ12" s="221"/>
      <c r="DK12" s="221"/>
      <c r="DL12" s="221"/>
      <c r="DM12" s="221"/>
      <c r="DN12" s="221"/>
      <c r="DO12" s="243"/>
      <c r="DP12" s="384"/>
      <c r="DQ12" s="242"/>
      <c r="DR12" s="256" t="s">
        <v>410</v>
      </c>
      <c r="DS12" s="221"/>
      <c r="DT12" s="221"/>
      <c r="DU12" s="221"/>
      <c r="DV12" s="221"/>
      <c r="DW12" s="221"/>
      <c r="DX12" s="221"/>
      <c r="DY12" s="221"/>
      <c r="DZ12" s="221"/>
      <c r="EA12" s="221"/>
      <c r="EB12" s="221"/>
      <c r="EC12" s="221"/>
      <c r="ED12" s="221"/>
      <c r="EE12" s="221"/>
      <c r="EF12" s="221"/>
      <c r="EG12" s="221"/>
      <c r="EH12" s="221"/>
      <c r="EI12" s="243"/>
      <c r="EJ12" s="384"/>
      <c r="EK12" s="242"/>
      <c r="EL12" s="256" t="s">
        <v>410</v>
      </c>
      <c r="EM12" s="221"/>
      <c r="EN12" s="221"/>
      <c r="EO12" s="221"/>
      <c r="EP12" s="221"/>
      <c r="EQ12" s="221"/>
      <c r="ER12" s="221"/>
      <c r="ES12" s="221"/>
      <c r="ET12" s="221"/>
      <c r="EU12" s="221"/>
      <c r="EV12" s="221"/>
      <c r="EW12" s="221"/>
      <c r="EX12" s="221"/>
      <c r="EY12" s="221"/>
      <c r="EZ12" s="221"/>
      <c r="FA12" s="221"/>
      <c r="FB12" s="221"/>
      <c r="FC12" s="243"/>
      <c r="FD12" s="384"/>
      <c r="FE12" s="242"/>
      <c r="FF12" s="256" t="s">
        <v>410</v>
      </c>
      <c r="FG12" s="221"/>
      <c r="FH12" s="221"/>
      <c r="FI12" s="221"/>
      <c r="FJ12" s="221"/>
      <c r="FK12" s="221"/>
      <c r="FL12" s="221"/>
      <c r="FM12" s="221"/>
      <c r="FN12" s="221"/>
      <c r="FO12" s="221"/>
      <c r="FP12" s="221"/>
      <c r="FQ12" s="221"/>
      <c r="FR12" s="221"/>
      <c r="FS12" s="221"/>
      <c r="FT12" s="221"/>
      <c r="FU12" s="221"/>
      <c r="FV12" s="221"/>
      <c r="FW12" s="243"/>
      <c r="FX12" s="384"/>
      <c r="FY12" s="242"/>
      <c r="FZ12" s="256" t="s">
        <v>410</v>
      </c>
      <c r="GA12" s="221"/>
      <c r="GB12" s="221"/>
      <c r="GC12" s="221"/>
      <c r="GD12" s="221"/>
      <c r="GE12" s="221"/>
      <c r="GF12" s="221"/>
      <c r="GG12" s="221"/>
      <c r="GH12" s="221"/>
      <c r="GI12" s="221"/>
      <c r="GJ12" s="221"/>
      <c r="GK12" s="221"/>
      <c r="GL12" s="221"/>
      <c r="GM12" s="221"/>
      <c r="GN12" s="221"/>
      <c r="GO12" s="221"/>
      <c r="GP12" s="221"/>
      <c r="GQ12" s="243"/>
      <c r="GR12" s="384"/>
      <c r="GS12" s="242"/>
      <c r="GT12" s="256" t="s">
        <v>410</v>
      </c>
      <c r="GU12" s="221"/>
      <c r="GV12" s="221"/>
      <c r="GW12" s="221"/>
      <c r="GX12" s="221"/>
      <c r="GY12" s="221"/>
      <c r="GZ12" s="221"/>
      <c r="HA12" s="221"/>
      <c r="HB12" s="221"/>
      <c r="HC12" s="221"/>
      <c r="HD12" s="221"/>
      <c r="HE12" s="221"/>
      <c r="HF12" s="221"/>
      <c r="HG12" s="221"/>
      <c r="HH12" s="221"/>
      <c r="HI12" s="221"/>
      <c r="HJ12" s="221"/>
      <c r="HK12" s="243"/>
      <c r="HL12" s="384"/>
      <c r="HM12" s="242"/>
      <c r="HN12" s="256" t="s">
        <v>410</v>
      </c>
      <c r="HO12" s="221"/>
      <c r="HP12" s="221"/>
      <c r="HQ12" s="221"/>
      <c r="HR12" s="221"/>
      <c r="HS12" s="221"/>
      <c r="HT12" s="221"/>
      <c r="HU12" s="221"/>
      <c r="HV12" s="221"/>
      <c r="HW12" s="221"/>
      <c r="HX12" s="221"/>
      <c r="HY12" s="221"/>
      <c r="HZ12" s="221"/>
      <c r="IA12" s="221"/>
      <c r="IB12" s="221"/>
      <c r="IC12" s="221"/>
      <c r="ID12" s="221"/>
      <c r="IE12" s="243"/>
      <c r="IF12" s="384"/>
      <c r="IG12" s="242"/>
      <c r="IH12" s="256" t="s">
        <v>410</v>
      </c>
      <c r="II12" s="221"/>
      <c r="IJ12" s="221"/>
      <c r="IK12" s="221"/>
      <c r="IL12" s="221"/>
      <c r="IM12" s="221"/>
      <c r="IN12" s="221"/>
      <c r="IO12" s="221"/>
      <c r="IP12" s="221"/>
      <c r="IQ12" s="221"/>
      <c r="IR12" s="221"/>
      <c r="IS12" s="221"/>
      <c r="IT12" s="221"/>
      <c r="IU12" s="221"/>
      <c r="IV12" s="221"/>
      <c r="IW12" s="221"/>
      <c r="IX12" s="221"/>
      <c r="IY12" s="243"/>
      <c r="IZ12" s="384"/>
      <c r="JA12" s="242"/>
      <c r="JB12" s="256" t="s">
        <v>410</v>
      </c>
      <c r="JC12" s="221"/>
      <c r="JD12" s="221"/>
      <c r="JE12" s="221"/>
      <c r="JF12" s="221"/>
      <c r="JG12" s="221"/>
      <c r="JH12" s="221"/>
      <c r="JI12" s="221"/>
      <c r="JJ12" s="221"/>
      <c r="JK12" s="221"/>
      <c r="JL12" s="221"/>
      <c r="JM12" s="221"/>
      <c r="JN12" s="221"/>
      <c r="JO12" s="221"/>
      <c r="JP12" s="221"/>
      <c r="JQ12" s="221"/>
      <c r="JR12" s="221"/>
      <c r="JS12" s="243"/>
      <c r="JT12" s="384"/>
      <c r="JU12" s="242"/>
      <c r="JV12" s="256" t="s">
        <v>410</v>
      </c>
      <c r="JW12" s="221"/>
      <c r="JX12" s="221"/>
      <c r="JY12" s="221"/>
      <c r="JZ12" s="221"/>
      <c r="KA12" s="221"/>
      <c r="KB12" s="221"/>
      <c r="KC12" s="221"/>
      <c r="KD12" s="221"/>
      <c r="KE12" s="221"/>
      <c r="KF12" s="221"/>
      <c r="KG12" s="221"/>
      <c r="KH12" s="221"/>
      <c r="KI12" s="221"/>
      <c r="KJ12" s="221"/>
      <c r="KK12" s="221"/>
      <c r="KL12" s="221"/>
      <c r="KM12" s="243"/>
    </row>
    <row r="13" spans="1:301" ht="12.75" customHeight="1" x14ac:dyDescent="0.2">
      <c r="A13" s="551"/>
      <c r="B13" s="230"/>
      <c r="C13" s="230"/>
      <c r="D13" s="230"/>
      <c r="E13" s="230"/>
      <c r="F13" s="230"/>
      <c r="G13" s="230"/>
      <c r="H13" s="230"/>
      <c r="I13" s="230"/>
      <c r="J13" s="230"/>
      <c r="K13" s="230"/>
      <c r="L13" s="230"/>
      <c r="M13" s="230"/>
      <c r="N13" s="230"/>
      <c r="O13" s="230"/>
      <c r="P13" s="230"/>
      <c r="Q13" s="230"/>
      <c r="R13" s="230"/>
      <c r="S13" s="552"/>
      <c r="T13" s="384"/>
      <c r="U13" s="551"/>
      <c r="V13" s="230"/>
      <c r="W13" s="230"/>
      <c r="X13" s="230"/>
      <c r="Y13" s="230"/>
      <c r="Z13" s="230"/>
      <c r="AA13" s="230"/>
      <c r="AB13" s="230"/>
      <c r="AC13" s="230"/>
      <c r="AD13" s="230"/>
      <c r="AE13" s="230"/>
      <c r="AF13" s="230"/>
      <c r="AG13" s="230"/>
      <c r="AH13" s="230"/>
      <c r="AI13" s="230"/>
      <c r="AJ13" s="230"/>
      <c r="AK13" s="230"/>
      <c r="AL13" s="230"/>
      <c r="AM13" s="552"/>
      <c r="AN13" s="384"/>
      <c r="AO13" s="551"/>
      <c r="AP13" s="230"/>
      <c r="AQ13" s="230"/>
      <c r="AR13" s="230"/>
      <c r="AS13" s="230"/>
      <c r="AT13" s="230"/>
      <c r="AU13" s="230"/>
      <c r="AV13" s="230"/>
      <c r="AW13" s="230"/>
      <c r="AX13" s="230"/>
      <c r="AY13" s="230"/>
      <c r="AZ13" s="230"/>
      <c r="BA13" s="230"/>
      <c r="BB13" s="230"/>
      <c r="BC13" s="230"/>
      <c r="BD13" s="230"/>
      <c r="BE13" s="230"/>
      <c r="BF13" s="230"/>
      <c r="BG13" s="552"/>
      <c r="BH13" s="270"/>
      <c r="BI13" s="551"/>
      <c r="BJ13" s="230"/>
      <c r="BK13" s="230"/>
      <c r="BL13" s="230"/>
      <c r="BM13" s="230"/>
      <c r="BN13" s="230"/>
      <c r="BO13" s="230"/>
      <c r="BP13" s="230"/>
      <c r="BQ13" s="230"/>
      <c r="BR13" s="230"/>
      <c r="BS13" s="230"/>
      <c r="BT13" s="230"/>
      <c r="BU13" s="230"/>
      <c r="BV13" s="230"/>
      <c r="BW13" s="230"/>
      <c r="BX13" s="230"/>
      <c r="BY13" s="230"/>
      <c r="BZ13" s="230"/>
      <c r="CA13" s="552"/>
      <c r="CB13" s="384"/>
      <c r="CC13" s="551"/>
      <c r="CD13" s="230"/>
      <c r="CE13" s="230"/>
      <c r="CF13" s="230"/>
      <c r="CG13" s="230"/>
      <c r="CH13" s="230"/>
      <c r="CI13" s="230"/>
      <c r="CJ13" s="230"/>
      <c r="CK13" s="230"/>
      <c r="CL13" s="230"/>
      <c r="CM13" s="230"/>
      <c r="CN13" s="230"/>
      <c r="CO13" s="230"/>
      <c r="CP13" s="230"/>
      <c r="CQ13" s="230"/>
      <c r="CR13" s="230"/>
      <c r="CS13" s="230"/>
      <c r="CT13" s="230"/>
      <c r="CU13" s="552"/>
      <c r="CV13" s="384"/>
      <c r="CW13" s="551"/>
      <c r="CX13" s="230"/>
      <c r="CY13" s="230"/>
      <c r="CZ13" s="230"/>
      <c r="DA13" s="230"/>
      <c r="DB13" s="230"/>
      <c r="DC13" s="230"/>
      <c r="DD13" s="230"/>
      <c r="DE13" s="230"/>
      <c r="DF13" s="230"/>
      <c r="DG13" s="230"/>
      <c r="DH13" s="230"/>
      <c r="DI13" s="230"/>
      <c r="DJ13" s="230"/>
      <c r="DK13" s="230"/>
      <c r="DL13" s="230"/>
      <c r="DM13" s="230"/>
      <c r="DN13" s="230"/>
      <c r="DO13" s="552"/>
      <c r="DP13" s="384"/>
      <c r="DQ13" s="551"/>
      <c r="DR13" s="230"/>
      <c r="DS13" s="230"/>
      <c r="DT13" s="230"/>
      <c r="DU13" s="230"/>
      <c r="DV13" s="230"/>
      <c r="DW13" s="230"/>
      <c r="DX13" s="230"/>
      <c r="DY13" s="230"/>
      <c r="DZ13" s="230"/>
      <c r="EA13" s="230"/>
      <c r="EB13" s="230"/>
      <c r="EC13" s="230"/>
      <c r="ED13" s="230"/>
      <c r="EE13" s="230"/>
      <c r="EF13" s="230"/>
      <c r="EG13" s="230"/>
      <c r="EH13" s="230"/>
      <c r="EI13" s="552"/>
      <c r="EJ13" s="384"/>
      <c r="EK13" s="551"/>
      <c r="EL13" s="230"/>
      <c r="EM13" s="230"/>
      <c r="EN13" s="230"/>
      <c r="EO13" s="230"/>
      <c r="EP13" s="230"/>
      <c r="EQ13" s="230"/>
      <c r="ER13" s="230"/>
      <c r="ES13" s="230"/>
      <c r="ET13" s="230"/>
      <c r="EU13" s="230"/>
      <c r="EV13" s="230"/>
      <c r="EW13" s="230"/>
      <c r="EX13" s="230"/>
      <c r="EY13" s="230"/>
      <c r="EZ13" s="230"/>
      <c r="FA13" s="230"/>
      <c r="FB13" s="230"/>
      <c r="FC13" s="552"/>
      <c r="FD13" s="384"/>
      <c r="FE13" s="551"/>
      <c r="FF13" s="230"/>
      <c r="FG13" s="230"/>
      <c r="FH13" s="230"/>
      <c r="FI13" s="230"/>
      <c r="FJ13" s="230"/>
      <c r="FK13" s="230"/>
      <c r="FL13" s="230"/>
      <c r="FM13" s="230"/>
      <c r="FN13" s="230"/>
      <c r="FO13" s="230"/>
      <c r="FP13" s="230"/>
      <c r="FQ13" s="230"/>
      <c r="FR13" s="230"/>
      <c r="FS13" s="230"/>
      <c r="FT13" s="230"/>
      <c r="FU13" s="230"/>
      <c r="FV13" s="230"/>
      <c r="FW13" s="552"/>
      <c r="FX13" s="384"/>
      <c r="FY13" s="551"/>
      <c r="FZ13" s="230"/>
      <c r="GA13" s="230"/>
      <c r="GB13" s="230"/>
      <c r="GC13" s="230"/>
      <c r="GD13" s="230"/>
      <c r="GE13" s="230"/>
      <c r="GF13" s="230"/>
      <c r="GG13" s="230"/>
      <c r="GH13" s="230"/>
      <c r="GI13" s="230"/>
      <c r="GJ13" s="230"/>
      <c r="GK13" s="230"/>
      <c r="GL13" s="230"/>
      <c r="GM13" s="230"/>
      <c r="GN13" s="230"/>
      <c r="GO13" s="230"/>
      <c r="GP13" s="230"/>
      <c r="GQ13" s="552"/>
      <c r="GR13" s="384"/>
      <c r="GS13" s="551"/>
      <c r="GT13" s="230"/>
      <c r="GU13" s="230"/>
      <c r="GV13" s="230"/>
      <c r="GW13" s="230"/>
      <c r="GX13" s="230"/>
      <c r="GY13" s="230"/>
      <c r="GZ13" s="230"/>
      <c r="HA13" s="230"/>
      <c r="HB13" s="230"/>
      <c r="HC13" s="230"/>
      <c r="HD13" s="230"/>
      <c r="HE13" s="230"/>
      <c r="HF13" s="230"/>
      <c r="HG13" s="230"/>
      <c r="HH13" s="230"/>
      <c r="HI13" s="230"/>
      <c r="HJ13" s="230"/>
      <c r="HK13" s="552"/>
      <c r="HL13" s="384"/>
      <c r="HM13" s="551"/>
      <c r="HN13" s="230"/>
      <c r="HO13" s="230"/>
      <c r="HP13" s="230"/>
      <c r="HQ13" s="230"/>
      <c r="HR13" s="230"/>
      <c r="HS13" s="230"/>
      <c r="HT13" s="230"/>
      <c r="HU13" s="230"/>
      <c r="HV13" s="230"/>
      <c r="HW13" s="230"/>
      <c r="HX13" s="230"/>
      <c r="HY13" s="230"/>
      <c r="HZ13" s="230"/>
      <c r="IA13" s="230"/>
      <c r="IB13" s="230"/>
      <c r="IC13" s="230"/>
      <c r="ID13" s="230"/>
      <c r="IE13" s="552"/>
      <c r="IF13" s="384"/>
      <c r="IG13" s="551"/>
      <c r="IH13" s="230"/>
      <c r="II13" s="230"/>
      <c r="IJ13" s="230"/>
      <c r="IK13" s="230"/>
      <c r="IL13" s="230"/>
      <c r="IM13" s="230"/>
      <c r="IN13" s="230"/>
      <c r="IO13" s="230"/>
      <c r="IP13" s="230"/>
      <c r="IQ13" s="230"/>
      <c r="IR13" s="230"/>
      <c r="IS13" s="230"/>
      <c r="IT13" s="230"/>
      <c r="IU13" s="230"/>
      <c r="IV13" s="230"/>
      <c r="IW13" s="230"/>
      <c r="IX13" s="230"/>
      <c r="IY13" s="552"/>
      <c r="IZ13" s="384"/>
      <c r="JA13" s="551"/>
      <c r="JB13" s="230"/>
      <c r="JC13" s="230"/>
      <c r="JD13" s="230"/>
      <c r="JE13" s="230"/>
      <c r="JF13" s="230"/>
      <c r="JG13" s="230"/>
      <c r="JH13" s="230"/>
      <c r="JI13" s="230"/>
      <c r="JJ13" s="230"/>
      <c r="JK13" s="230"/>
      <c r="JL13" s="230"/>
      <c r="JM13" s="230"/>
      <c r="JN13" s="230"/>
      <c r="JO13" s="230"/>
      <c r="JP13" s="230"/>
      <c r="JQ13" s="230"/>
      <c r="JR13" s="230"/>
      <c r="JS13" s="552"/>
      <c r="JT13" s="384"/>
      <c r="JU13" s="551"/>
      <c r="JV13" s="230"/>
      <c r="JW13" s="230"/>
      <c r="JX13" s="230"/>
      <c r="JY13" s="230"/>
      <c r="JZ13" s="230"/>
      <c r="KA13" s="230"/>
      <c r="KB13" s="230"/>
      <c r="KC13" s="230"/>
      <c r="KD13" s="230"/>
      <c r="KE13" s="230"/>
      <c r="KF13" s="230"/>
      <c r="KG13" s="230"/>
      <c r="KH13" s="230"/>
      <c r="KI13" s="230"/>
      <c r="KJ13" s="230"/>
      <c r="KK13" s="230"/>
      <c r="KL13" s="230"/>
      <c r="KM13" s="552"/>
    </row>
    <row r="14" spans="1:301" ht="12.75" customHeight="1" x14ac:dyDescent="0.2">
      <c r="A14" s="551"/>
      <c r="B14" s="579" t="s">
        <v>486</v>
      </c>
      <c r="C14" s="230"/>
      <c r="D14" s="230"/>
      <c r="E14" s="230"/>
      <c r="F14" s="230"/>
      <c r="G14" s="256"/>
      <c r="H14" s="230"/>
      <c r="I14" s="230"/>
      <c r="J14" s="230"/>
      <c r="K14" s="230"/>
      <c r="L14" s="230"/>
      <c r="M14" s="230"/>
      <c r="N14" s="230"/>
      <c r="O14" s="230"/>
      <c r="P14" s="230"/>
      <c r="Q14" s="230"/>
      <c r="R14" s="230"/>
      <c r="S14" s="552"/>
      <c r="T14" s="384"/>
      <c r="U14" s="551"/>
      <c r="V14" s="579" t="s">
        <v>487</v>
      </c>
      <c r="W14" s="230"/>
      <c r="X14" s="230"/>
      <c r="Y14" s="230"/>
      <c r="Z14" s="230"/>
      <c r="AA14" s="256"/>
      <c r="AB14" s="230"/>
      <c r="AC14" s="230"/>
      <c r="AD14" s="230"/>
      <c r="AE14" s="230"/>
      <c r="AF14" s="230"/>
      <c r="AG14" s="230"/>
      <c r="AH14" s="230"/>
      <c r="AI14" s="230"/>
      <c r="AJ14" s="230"/>
      <c r="AK14" s="230"/>
      <c r="AL14" s="230"/>
      <c r="AM14" s="552"/>
      <c r="AN14" s="384"/>
      <c r="AO14" s="551"/>
      <c r="AP14" s="579" t="s">
        <v>488</v>
      </c>
      <c r="AQ14" s="230"/>
      <c r="AR14" s="230"/>
      <c r="AS14" s="230"/>
      <c r="AT14" s="230"/>
      <c r="AU14" s="256"/>
      <c r="AV14" s="230"/>
      <c r="AW14" s="230"/>
      <c r="AX14" s="230"/>
      <c r="AY14" s="230"/>
      <c r="AZ14" s="230"/>
      <c r="BA14" s="230"/>
      <c r="BB14" s="230"/>
      <c r="BC14" s="230"/>
      <c r="BD14" s="230"/>
      <c r="BE14" s="230"/>
      <c r="BF14" s="230"/>
      <c r="BG14" s="552"/>
      <c r="BH14" s="270"/>
      <c r="BI14" s="551"/>
      <c r="BJ14" s="579" t="s">
        <v>489</v>
      </c>
      <c r="BK14" s="230"/>
      <c r="BL14" s="230"/>
      <c r="BM14" s="230"/>
      <c r="BN14" s="230"/>
      <c r="BO14" s="256"/>
      <c r="BP14" s="230"/>
      <c r="BQ14" s="230"/>
      <c r="BR14" s="230"/>
      <c r="BS14" s="230"/>
      <c r="BT14" s="230"/>
      <c r="BU14" s="230"/>
      <c r="BV14" s="230"/>
      <c r="BW14" s="230"/>
      <c r="BX14" s="230"/>
      <c r="BY14" s="230"/>
      <c r="BZ14" s="230"/>
      <c r="CA14" s="552"/>
      <c r="CB14" s="384"/>
      <c r="CC14" s="551"/>
      <c r="CD14" s="579" t="s">
        <v>489</v>
      </c>
      <c r="CE14" s="230"/>
      <c r="CF14" s="230"/>
      <c r="CG14" s="230"/>
      <c r="CH14" s="230"/>
      <c r="CI14" s="256"/>
      <c r="CJ14" s="230"/>
      <c r="CK14" s="230"/>
      <c r="CL14" s="230"/>
      <c r="CM14" s="230"/>
      <c r="CN14" s="230"/>
      <c r="CO14" s="230"/>
      <c r="CP14" s="230"/>
      <c r="CQ14" s="230"/>
      <c r="CR14" s="230"/>
      <c r="CS14" s="230"/>
      <c r="CT14" s="230"/>
      <c r="CU14" s="552"/>
      <c r="CV14" s="384"/>
      <c r="CW14" s="551"/>
      <c r="CX14" s="579" t="s">
        <v>489</v>
      </c>
      <c r="CY14" s="230"/>
      <c r="CZ14" s="230"/>
      <c r="DA14" s="230"/>
      <c r="DB14" s="230"/>
      <c r="DC14" s="256"/>
      <c r="DD14" s="230"/>
      <c r="DE14" s="230"/>
      <c r="DF14" s="230"/>
      <c r="DG14" s="230"/>
      <c r="DH14" s="230"/>
      <c r="DI14" s="230"/>
      <c r="DJ14" s="230"/>
      <c r="DK14" s="230"/>
      <c r="DL14" s="230"/>
      <c r="DM14" s="230"/>
      <c r="DN14" s="230"/>
      <c r="DO14" s="552"/>
      <c r="DP14" s="384"/>
      <c r="DQ14" s="551"/>
      <c r="DR14" s="579" t="s">
        <v>489</v>
      </c>
      <c r="DS14" s="230"/>
      <c r="DT14" s="230"/>
      <c r="DU14" s="230"/>
      <c r="DV14" s="230"/>
      <c r="DW14" s="256"/>
      <c r="DX14" s="230"/>
      <c r="DY14" s="230"/>
      <c r="DZ14" s="230"/>
      <c r="EA14" s="230"/>
      <c r="EB14" s="230"/>
      <c r="EC14" s="230"/>
      <c r="ED14" s="230"/>
      <c r="EE14" s="230"/>
      <c r="EF14" s="230"/>
      <c r="EG14" s="230"/>
      <c r="EH14" s="230"/>
      <c r="EI14" s="552"/>
      <c r="EJ14" s="384"/>
      <c r="EK14" s="551"/>
      <c r="EL14" s="579" t="s">
        <v>489</v>
      </c>
      <c r="EM14" s="230"/>
      <c r="EN14" s="230"/>
      <c r="EO14" s="230"/>
      <c r="EP14" s="230"/>
      <c r="EQ14" s="256"/>
      <c r="ER14" s="230"/>
      <c r="ES14" s="230"/>
      <c r="ET14" s="230"/>
      <c r="EU14" s="230"/>
      <c r="EV14" s="230"/>
      <c r="EW14" s="230"/>
      <c r="EX14" s="230"/>
      <c r="EY14" s="230"/>
      <c r="EZ14" s="230"/>
      <c r="FA14" s="230"/>
      <c r="FB14" s="230"/>
      <c r="FC14" s="552"/>
      <c r="FD14" s="384"/>
      <c r="FE14" s="551"/>
      <c r="FF14" s="579" t="s">
        <v>489</v>
      </c>
      <c r="FG14" s="230"/>
      <c r="FH14" s="230"/>
      <c r="FI14" s="230"/>
      <c r="FJ14" s="230"/>
      <c r="FK14" s="256"/>
      <c r="FL14" s="230"/>
      <c r="FM14" s="230"/>
      <c r="FN14" s="230"/>
      <c r="FO14" s="230"/>
      <c r="FP14" s="230"/>
      <c r="FQ14" s="230"/>
      <c r="FR14" s="230"/>
      <c r="FS14" s="230"/>
      <c r="FT14" s="230"/>
      <c r="FU14" s="230"/>
      <c r="FV14" s="230"/>
      <c r="FW14" s="552"/>
      <c r="FX14" s="384"/>
      <c r="FY14" s="551"/>
      <c r="FZ14" s="579" t="s">
        <v>489</v>
      </c>
      <c r="GA14" s="230"/>
      <c r="GB14" s="230"/>
      <c r="GC14" s="230"/>
      <c r="GD14" s="230"/>
      <c r="GE14" s="256"/>
      <c r="GF14" s="230"/>
      <c r="GG14" s="230"/>
      <c r="GH14" s="230"/>
      <c r="GI14" s="230"/>
      <c r="GJ14" s="230"/>
      <c r="GK14" s="230"/>
      <c r="GL14" s="230"/>
      <c r="GM14" s="230"/>
      <c r="GN14" s="230"/>
      <c r="GO14" s="230"/>
      <c r="GP14" s="230"/>
      <c r="GQ14" s="552"/>
      <c r="GR14" s="384"/>
      <c r="GS14" s="551"/>
      <c r="GT14" s="579" t="s">
        <v>489</v>
      </c>
      <c r="GU14" s="230"/>
      <c r="GV14" s="230"/>
      <c r="GW14" s="230"/>
      <c r="GX14" s="230"/>
      <c r="GY14" s="256"/>
      <c r="GZ14" s="230"/>
      <c r="HA14" s="230"/>
      <c r="HB14" s="230"/>
      <c r="HC14" s="230"/>
      <c r="HD14" s="230"/>
      <c r="HE14" s="230"/>
      <c r="HF14" s="230"/>
      <c r="HG14" s="230"/>
      <c r="HH14" s="230"/>
      <c r="HI14" s="230"/>
      <c r="HJ14" s="230"/>
      <c r="HK14" s="552"/>
      <c r="HL14" s="384"/>
      <c r="HM14" s="551"/>
      <c r="HN14" s="579" t="s">
        <v>489</v>
      </c>
      <c r="HO14" s="230"/>
      <c r="HP14" s="230"/>
      <c r="HQ14" s="230"/>
      <c r="HR14" s="230"/>
      <c r="HS14" s="256"/>
      <c r="HT14" s="230"/>
      <c r="HU14" s="230"/>
      <c r="HV14" s="230"/>
      <c r="HW14" s="230"/>
      <c r="HX14" s="230"/>
      <c r="HY14" s="230"/>
      <c r="HZ14" s="230"/>
      <c r="IA14" s="230"/>
      <c r="IB14" s="230"/>
      <c r="IC14" s="230"/>
      <c r="ID14" s="230"/>
      <c r="IE14" s="552"/>
      <c r="IF14" s="384"/>
      <c r="IG14" s="551"/>
      <c r="IH14" s="579" t="s">
        <v>489</v>
      </c>
      <c r="II14" s="230"/>
      <c r="IJ14" s="230"/>
      <c r="IK14" s="230"/>
      <c r="IL14" s="230"/>
      <c r="IM14" s="256"/>
      <c r="IN14" s="230"/>
      <c r="IO14" s="230"/>
      <c r="IP14" s="230"/>
      <c r="IQ14" s="230"/>
      <c r="IR14" s="230"/>
      <c r="IS14" s="230"/>
      <c r="IT14" s="230"/>
      <c r="IU14" s="230"/>
      <c r="IV14" s="230"/>
      <c r="IW14" s="230"/>
      <c r="IX14" s="230"/>
      <c r="IY14" s="552"/>
      <c r="IZ14" s="384"/>
      <c r="JA14" s="551"/>
      <c r="JB14" s="579" t="s">
        <v>489</v>
      </c>
      <c r="JC14" s="230"/>
      <c r="JD14" s="230"/>
      <c r="JE14" s="230"/>
      <c r="JF14" s="230"/>
      <c r="JG14" s="256"/>
      <c r="JH14" s="230"/>
      <c r="JI14" s="230"/>
      <c r="JJ14" s="230"/>
      <c r="JK14" s="230"/>
      <c r="JL14" s="230"/>
      <c r="JM14" s="230"/>
      <c r="JN14" s="230"/>
      <c r="JO14" s="230"/>
      <c r="JP14" s="230"/>
      <c r="JQ14" s="230"/>
      <c r="JR14" s="230"/>
      <c r="JS14" s="552"/>
      <c r="JT14" s="384"/>
      <c r="JU14" s="551"/>
      <c r="JV14" s="579" t="s">
        <v>489</v>
      </c>
      <c r="JW14" s="230"/>
      <c r="JX14" s="230"/>
      <c r="JY14" s="230"/>
      <c r="JZ14" s="230"/>
      <c r="KA14" s="256"/>
      <c r="KB14" s="230"/>
      <c r="KC14" s="230"/>
      <c r="KD14" s="230"/>
      <c r="KE14" s="230"/>
      <c r="KF14" s="230"/>
      <c r="KG14" s="230"/>
      <c r="KH14" s="230"/>
      <c r="KI14" s="230"/>
      <c r="KJ14" s="230"/>
      <c r="KK14" s="230"/>
      <c r="KL14" s="230"/>
      <c r="KM14" s="552"/>
    </row>
    <row r="15" spans="1:301" ht="12.75" customHeight="1" x14ac:dyDescent="0.2">
      <c r="A15" s="551"/>
      <c r="B15" s="230"/>
      <c r="C15" s="230"/>
      <c r="D15" s="230"/>
      <c r="E15" s="230"/>
      <c r="F15" s="230"/>
      <c r="G15" s="230"/>
      <c r="H15" s="230"/>
      <c r="I15" s="230"/>
      <c r="J15" s="230"/>
      <c r="K15" s="230"/>
      <c r="L15" s="230"/>
      <c r="M15" s="230"/>
      <c r="N15" s="230"/>
      <c r="O15" s="230"/>
      <c r="P15" s="230"/>
      <c r="Q15" s="230"/>
      <c r="R15" s="230"/>
      <c r="S15" s="552"/>
      <c r="T15" s="384"/>
      <c r="U15" s="551"/>
      <c r="V15" s="230"/>
      <c r="W15" s="230"/>
      <c r="X15" s="230"/>
      <c r="Y15" s="230"/>
      <c r="Z15" s="230"/>
      <c r="AA15" s="230"/>
      <c r="AB15" s="230"/>
      <c r="AC15" s="230"/>
      <c r="AD15" s="230"/>
      <c r="AE15" s="230"/>
      <c r="AF15" s="230"/>
      <c r="AG15" s="230"/>
      <c r="AH15" s="230"/>
      <c r="AI15" s="230"/>
      <c r="AJ15" s="230"/>
      <c r="AK15" s="230"/>
      <c r="AL15" s="230"/>
      <c r="AM15" s="552"/>
      <c r="AN15" s="384"/>
      <c r="AO15" s="551"/>
      <c r="AP15" s="230"/>
      <c r="AQ15" s="230"/>
      <c r="AR15" s="230"/>
      <c r="AS15" s="230"/>
      <c r="AT15" s="230"/>
      <c r="AU15" s="230"/>
      <c r="AV15" s="230"/>
      <c r="AW15" s="230"/>
      <c r="AX15" s="230"/>
      <c r="AY15" s="230"/>
      <c r="AZ15" s="230"/>
      <c r="BA15" s="230"/>
      <c r="BB15" s="230"/>
      <c r="BC15" s="230"/>
      <c r="BD15" s="230"/>
      <c r="BE15" s="230"/>
      <c r="BF15" s="230"/>
      <c r="BG15" s="552"/>
      <c r="BH15" s="270"/>
      <c r="BI15" s="551"/>
      <c r="BJ15" s="230"/>
      <c r="BK15" s="230"/>
      <c r="BL15" s="230"/>
      <c r="BM15" s="230"/>
      <c r="BN15" s="230"/>
      <c r="BO15" s="230"/>
      <c r="BP15" s="230"/>
      <c r="BQ15" s="230"/>
      <c r="BR15" s="230"/>
      <c r="BS15" s="230"/>
      <c r="BT15" s="230"/>
      <c r="BU15" s="230"/>
      <c r="BV15" s="230"/>
      <c r="BW15" s="230"/>
      <c r="BX15" s="230"/>
      <c r="BY15" s="230"/>
      <c r="BZ15" s="230"/>
      <c r="CA15" s="552"/>
      <c r="CB15" s="384"/>
      <c r="CC15" s="551"/>
      <c r="CD15" s="230"/>
      <c r="CE15" s="230"/>
      <c r="CF15" s="230"/>
      <c r="CG15" s="230"/>
      <c r="CH15" s="230"/>
      <c r="CI15" s="230"/>
      <c r="CJ15" s="230"/>
      <c r="CK15" s="230"/>
      <c r="CL15" s="230"/>
      <c r="CM15" s="230"/>
      <c r="CN15" s="230"/>
      <c r="CO15" s="230"/>
      <c r="CP15" s="230"/>
      <c r="CQ15" s="230"/>
      <c r="CR15" s="230"/>
      <c r="CS15" s="230"/>
      <c r="CT15" s="230"/>
      <c r="CU15" s="552"/>
      <c r="CV15" s="384"/>
      <c r="CW15" s="551"/>
      <c r="CX15" s="230"/>
      <c r="CY15" s="230"/>
      <c r="CZ15" s="230"/>
      <c r="DA15" s="230"/>
      <c r="DB15" s="230"/>
      <c r="DC15" s="230"/>
      <c r="DD15" s="230"/>
      <c r="DE15" s="230"/>
      <c r="DF15" s="230"/>
      <c r="DG15" s="230"/>
      <c r="DH15" s="230"/>
      <c r="DI15" s="230"/>
      <c r="DJ15" s="230"/>
      <c r="DK15" s="230"/>
      <c r="DL15" s="230"/>
      <c r="DM15" s="230"/>
      <c r="DN15" s="230"/>
      <c r="DO15" s="552"/>
      <c r="DP15" s="384"/>
      <c r="DQ15" s="551"/>
      <c r="DR15" s="230"/>
      <c r="DS15" s="230"/>
      <c r="DT15" s="230"/>
      <c r="DU15" s="230"/>
      <c r="DV15" s="230"/>
      <c r="DW15" s="230"/>
      <c r="DX15" s="230"/>
      <c r="DY15" s="230"/>
      <c r="DZ15" s="230"/>
      <c r="EA15" s="230"/>
      <c r="EB15" s="230"/>
      <c r="EC15" s="230"/>
      <c r="ED15" s="230"/>
      <c r="EE15" s="230"/>
      <c r="EF15" s="230"/>
      <c r="EG15" s="230"/>
      <c r="EH15" s="230"/>
      <c r="EI15" s="552"/>
      <c r="EJ15" s="384"/>
      <c r="EK15" s="551"/>
      <c r="EL15" s="230"/>
      <c r="EM15" s="230"/>
      <c r="EN15" s="230"/>
      <c r="EO15" s="230"/>
      <c r="EP15" s="230"/>
      <c r="EQ15" s="230"/>
      <c r="ER15" s="230"/>
      <c r="ES15" s="230"/>
      <c r="ET15" s="230"/>
      <c r="EU15" s="230"/>
      <c r="EV15" s="230"/>
      <c r="EW15" s="230"/>
      <c r="EX15" s="230"/>
      <c r="EY15" s="230"/>
      <c r="EZ15" s="230"/>
      <c r="FA15" s="230"/>
      <c r="FB15" s="230"/>
      <c r="FC15" s="552"/>
      <c r="FD15" s="384"/>
      <c r="FE15" s="551"/>
      <c r="FF15" s="230"/>
      <c r="FG15" s="230"/>
      <c r="FH15" s="230"/>
      <c r="FI15" s="230"/>
      <c r="FJ15" s="230"/>
      <c r="FK15" s="230"/>
      <c r="FL15" s="230"/>
      <c r="FM15" s="230"/>
      <c r="FN15" s="230"/>
      <c r="FO15" s="230"/>
      <c r="FP15" s="230"/>
      <c r="FQ15" s="230"/>
      <c r="FR15" s="230"/>
      <c r="FS15" s="230"/>
      <c r="FT15" s="230"/>
      <c r="FU15" s="230"/>
      <c r="FV15" s="230"/>
      <c r="FW15" s="552"/>
      <c r="FX15" s="384"/>
      <c r="FY15" s="551"/>
      <c r="FZ15" s="230"/>
      <c r="GA15" s="230"/>
      <c r="GB15" s="230"/>
      <c r="GC15" s="230"/>
      <c r="GD15" s="230"/>
      <c r="GE15" s="230"/>
      <c r="GF15" s="230"/>
      <c r="GG15" s="230"/>
      <c r="GH15" s="230"/>
      <c r="GI15" s="230"/>
      <c r="GJ15" s="230"/>
      <c r="GK15" s="230"/>
      <c r="GL15" s="230"/>
      <c r="GM15" s="230"/>
      <c r="GN15" s="230"/>
      <c r="GO15" s="230"/>
      <c r="GP15" s="230"/>
      <c r="GQ15" s="552"/>
      <c r="GR15" s="384"/>
      <c r="GS15" s="551"/>
      <c r="GT15" s="230"/>
      <c r="GU15" s="230"/>
      <c r="GV15" s="230"/>
      <c r="GW15" s="230"/>
      <c r="GX15" s="230"/>
      <c r="GY15" s="230"/>
      <c r="GZ15" s="230"/>
      <c r="HA15" s="230"/>
      <c r="HB15" s="230"/>
      <c r="HC15" s="230"/>
      <c r="HD15" s="230"/>
      <c r="HE15" s="230"/>
      <c r="HF15" s="230"/>
      <c r="HG15" s="230"/>
      <c r="HH15" s="230"/>
      <c r="HI15" s="230"/>
      <c r="HJ15" s="230"/>
      <c r="HK15" s="552"/>
      <c r="HL15" s="384"/>
      <c r="HM15" s="551"/>
      <c r="HN15" s="230"/>
      <c r="HO15" s="230"/>
      <c r="HP15" s="230"/>
      <c r="HQ15" s="230"/>
      <c r="HR15" s="230"/>
      <c r="HS15" s="230"/>
      <c r="HT15" s="230"/>
      <c r="HU15" s="230"/>
      <c r="HV15" s="230"/>
      <c r="HW15" s="230"/>
      <c r="HX15" s="230"/>
      <c r="HY15" s="230"/>
      <c r="HZ15" s="230"/>
      <c r="IA15" s="230"/>
      <c r="IB15" s="230"/>
      <c r="IC15" s="230"/>
      <c r="ID15" s="230"/>
      <c r="IE15" s="552"/>
      <c r="IF15" s="384"/>
      <c r="IG15" s="551"/>
      <c r="IH15" s="230"/>
      <c r="II15" s="230"/>
      <c r="IJ15" s="230"/>
      <c r="IK15" s="230"/>
      <c r="IL15" s="230"/>
      <c r="IM15" s="230"/>
      <c r="IN15" s="230"/>
      <c r="IO15" s="230"/>
      <c r="IP15" s="230"/>
      <c r="IQ15" s="230"/>
      <c r="IR15" s="230"/>
      <c r="IS15" s="230"/>
      <c r="IT15" s="230"/>
      <c r="IU15" s="230"/>
      <c r="IV15" s="230"/>
      <c r="IW15" s="230"/>
      <c r="IX15" s="230"/>
      <c r="IY15" s="552"/>
      <c r="IZ15" s="384"/>
      <c r="JA15" s="551"/>
      <c r="JB15" s="230"/>
      <c r="JC15" s="230"/>
      <c r="JD15" s="230"/>
      <c r="JE15" s="230"/>
      <c r="JF15" s="230"/>
      <c r="JG15" s="230"/>
      <c r="JH15" s="230"/>
      <c r="JI15" s="230"/>
      <c r="JJ15" s="230"/>
      <c r="JK15" s="230"/>
      <c r="JL15" s="230"/>
      <c r="JM15" s="230"/>
      <c r="JN15" s="230"/>
      <c r="JO15" s="230"/>
      <c r="JP15" s="230"/>
      <c r="JQ15" s="230"/>
      <c r="JR15" s="230"/>
      <c r="JS15" s="552"/>
      <c r="JT15" s="384"/>
      <c r="JU15" s="551"/>
      <c r="JV15" s="230"/>
      <c r="JW15" s="230"/>
      <c r="JX15" s="230"/>
      <c r="JY15" s="230"/>
      <c r="JZ15" s="230"/>
      <c r="KA15" s="230"/>
      <c r="KB15" s="230"/>
      <c r="KC15" s="230"/>
      <c r="KD15" s="230"/>
      <c r="KE15" s="230"/>
      <c r="KF15" s="230"/>
      <c r="KG15" s="230"/>
      <c r="KH15" s="230"/>
      <c r="KI15" s="230"/>
      <c r="KJ15" s="230"/>
      <c r="KK15" s="230"/>
      <c r="KL15" s="230"/>
      <c r="KM15" s="552"/>
    </row>
    <row r="16" spans="1:301" ht="12.75" customHeight="1" x14ac:dyDescent="0.2">
      <c r="A16" s="551"/>
      <c r="B16" s="230"/>
      <c r="C16" s="230"/>
      <c r="D16" s="230"/>
      <c r="E16" s="230"/>
      <c r="F16" s="230"/>
      <c r="G16" s="579"/>
      <c r="H16" s="230"/>
      <c r="I16" s="230"/>
      <c r="J16" s="230"/>
      <c r="K16" s="230"/>
      <c r="L16" s="230"/>
      <c r="M16" s="230"/>
      <c r="N16" s="230"/>
      <c r="O16" s="230"/>
      <c r="P16" s="230"/>
      <c r="Q16" s="230"/>
      <c r="R16" s="230"/>
      <c r="S16" s="552"/>
      <c r="T16" s="384"/>
      <c r="U16" s="551"/>
      <c r="V16" s="230"/>
      <c r="W16" s="230"/>
      <c r="X16" s="230"/>
      <c r="Y16" s="230"/>
      <c r="Z16" s="230"/>
      <c r="AA16" s="579"/>
      <c r="AB16" s="230"/>
      <c r="AC16" s="230"/>
      <c r="AD16" s="230"/>
      <c r="AE16" s="230"/>
      <c r="AF16" s="230"/>
      <c r="AG16" s="230"/>
      <c r="AH16" s="230"/>
      <c r="AI16" s="230"/>
      <c r="AJ16" s="230"/>
      <c r="AK16" s="230"/>
      <c r="AL16" s="230"/>
      <c r="AM16" s="552"/>
      <c r="AN16" s="384"/>
      <c r="AO16" s="551"/>
      <c r="AP16" s="230"/>
      <c r="AQ16" s="230"/>
      <c r="AR16" s="230"/>
      <c r="AS16" s="230"/>
      <c r="AT16" s="230"/>
      <c r="AU16" s="230"/>
      <c r="AV16" s="230"/>
      <c r="AW16" s="230"/>
      <c r="AX16" s="230"/>
      <c r="AY16" s="230"/>
      <c r="AZ16" s="230"/>
      <c r="BA16" s="230"/>
      <c r="BB16" s="230"/>
      <c r="BC16" s="230"/>
      <c r="BD16" s="230"/>
      <c r="BE16" s="230"/>
      <c r="BF16" s="230"/>
      <c r="BG16" s="552"/>
      <c r="BH16" s="270"/>
      <c r="BI16" s="551"/>
      <c r="BJ16" s="230"/>
      <c r="BK16" s="230"/>
      <c r="BL16" s="230"/>
      <c r="BM16" s="230"/>
      <c r="BN16" s="230"/>
      <c r="BO16" s="230"/>
      <c r="BP16" s="230"/>
      <c r="BQ16" s="230"/>
      <c r="BR16" s="230"/>
      <c r="BS16" s="230"/>
      <c r="BT16" s="230"/>
      <c r="BU16" s="230"/>
      <c r="BV16" s="230"/>
      <c r="BW16" s="230"/>
      <c r="BX16" s="230"/>
      <c r="BY16" s="230"/>
      <c r="BZ16" s="230"/>
      <c r="CA16" s="552"/>
      <c r="CB16" s="384"/>
      <c r="CC16" s="551"/>
      <c r="CD16" s="230"/>
      <c r="CE16" s="230"/>
      <c r="CF16" s="230"/>
      <c r="CG16" s="230"/>
      <c r="CH16" s="230"/>
      <c r="CI16" s="230"/>
      <c r="CJ16" s="230"/>
      <c r="CK16" s="230"/>
      <c r="CL16" s="230"/>
      <c r="CM16" s="230"/>
      <c r="CN16" s="230"/>
      <c r="CO16" s="230"/>
      <c r="CP16" s="230"/>
      <c r="CQ16" s="230"/>
      <c r="CR16" s="230"/>
      <c r="CS16" s="230"/>
      <c r="CT16" s="230"/>
      <c r="CU16" s="552"/>
      <c r="CV16" s="384"/>
      <c r="CW16" s="551"/>
      <c r="CX16" s="230"/>
      <c r="CY16" s="230"/>
      <c r="CZ16" s="230"/>
      <c r="DA16" s="230"/>
      <c r="DB16" s="230"/>
      <c r="DC16" s="230"/>
      <c r="DD16" s="230"/>
      <c r="DE16" s="230"/>
      <c r="DF16" s="230"/>
      <c r="DG16" s="230"/>
      <c r="DH16" s="230"/>
      <c r="DI16" s="230"/>
      <c r="DJ16" s="230"/>
      <c r="DK16" s="230"/>
      <c r="DL16" s="230"/>
      <c r="DM16" s="230"/>
      <c r="DN16" s="230"/>
      <c r="DO16" s="552"/>
      <c r="DP16" s="384"/>
      <c r="DQ16" s="551"/>
      <c r="DR16" s="230"/>
      <c r="DS16" s="230"/>
      <c r="DT16" s="230"/>
      <c r="DU16" s="230"/>
      <c r="DV16" s="230"/>
      <c r="DW16" s="230"/>
      <c r="DX16" s="230"/>
      <c r="DY16" s="230"/>
      <c r="DZ16" s="230"/>
      <c r="EA16" s="230"/>
      <c r="EB16" s="230"/>
      <c r="EC16" s="230"/>
      <c r="ED16" s="230"/>
      <c r="EE16" s="230"/>
      <c r="EF16" s="230"/>
      <c r="EG16" s="230"/>
      <c r="EH16" s="230"/>
      <c r="EI16" s="552"/>
      <c r="EJ16" s="384"/>
      <c r="EK16" s="551"/>
      <c r="EL16" s="230"/>
      <c r="EM16" s="230"/>
      <c r="EN16" s="230"/>
      <c r="EO16" s="230"/>
      <c r="EP16" s="230"/>
      <c r="EQ16" s="230"/>
      <c r="ER16" s="230"/>
      <c r="ES16" s="230"/>
      <c r="ET16" s="230"/>
      <c r="EU16" s="230"/>
      <c r="EV16" s="230"/>
      <c r="EW16" s="230"/>
      <c r="EX16" s="230"/>
      <c r="EY16" s="230"/>
      <c r="EZ16" s="230"/>
      <c r="FA16" s="230"/>
      <c r="FB16" s="230"/>
      <c r="FC16" s="552"/>
      <c r="FD16" s="384"/>
      <c r="FE16" s="551"/>
      <c r="FF16" s="230"/>
      <c r="FG16" s="230"/>
      <c r="FH16" s="230"/>
      <c r="FI16" s="230"/>
      <c r="FJ16" s="230"/>
      <c r="FK16" s="230"/>
      <c r="FL16" s="230"/>
      <c r="FM16" s="230"/>
      <c r="FN16" s="230"/>
      <c r="FO16" s="230"/>
      <c r="FP16" s="230"/>
      <c r="FQ16" s="230"/>
      <c r="FR16" s="230"/>
      <c r="FS16" s="230"/>
      <c r="FT16" s="230"/>
      <c r="FU16" s="230"/>
      <c r="FV16" s="230"/>
      <c r="FW16" s="552"/>
      <c r="FX16" s="384"/>
      <c r="FY16" s="551"/>
      <c r="FZ16" s="230"/>
      <c r="GA16" s="230"/>
      <c r="GB16" s="230"/>
      <c r="GC16" s="230"/>
      <c r="GD16" s="230"/>
      <c r="GE16" s="230"/>
      <c r="GF16" s="230"/>
      <c r="GG16" s="230"/>
      <c r="GH16" s="230"/>
      <c r="GI16" s="230"/>
      <c r="GJ16" s="230"/>
      <c r="GK16" s="230"/>
      <c r="GL16" s="230"/>
      <c r="GM16" s="230"/>
      <c r="GN16" s="230"/>
      <c r="GO16" s="230"/>
      <c r="GP16" s="230"/>
      <c r="GQ16" s="552"/>
      <c r="GR16" s="384"/>
      <c r="GS16" s="551"/>
      <c r="GT16" s="230"/>
      <c r="GU16" s="230"/>
      <c r="GV16" s="230"/>
      <c r="GW16" s="230"/>
      <c r="GX16" s="230"/>
      <c r="GY16" s="230"/>
      <c r="GZ16" s="230"/>
      <c r="HA16" s="230"/>
      <c r="HB16" s="230"/>
      <c r="HC16" s="230"/>
      <c r="HD16" s="230"/>
      <c r="HE16" s="230"/>
      <c r="HF16" s="230"/>
      <c r="HG16" s="230"/>
      <c r="HH16" s="230"/>
      <c r="HI16" s="230"/>
      <c r="HJ16" s="230"/>
      <c r="HK16" s="552"/>
      <c r="HL16" s="384"/>
      <c r="HM16" s="551"/>
      <c r="HN16" s="230"/>
      <c r="HO16" s="230"/>
      <c r="HP16" s="230"/>
      <c r="HQ16" s="230"/>
      <c r="HR16" s="230"/>
      <c r="HS16" s="230"/>
      <c r="HT16" s="230"/>
      <c r="HU16" s="230"/>
      <c r="HV16" s="230"/>
      <c r="HW16" s="230"/>
      <c r="HX16" s="230"/>
      <c r="HY16" s="230"/>
      <c r="HZ16" s="230"/>
      <c r="IA16" s="230"/>
      <c r="IB16" s="230"/>
      <c r="IC16" s="230"/>
      <c r="ID16" s="230"/>
      <c r="IE16" s="552"/>
      <c r="IF16" s="384"/>
      <c r="IG16" s="551"/>
      <c r="IH16" s="230"/>
      <c r="II16" s="230"/>
      <c r="IJ16" s="230"/>
      <c r="IK16" s="230"/>
      <c r="IL16" s="230"/>
      <c r="IM16" s="230"/>
      <c r="IN16" s="230"/>
      <c r="IO16" s="230"/>
      <c r="IP16" s="230"/>
      <c r="IQ16" s="230"/>
      <c r="IR16" s="230"/>
      <c r="IS16" s="230"/>
      <c r="IT16" s="230"/>
      <c r="IU16" s="230"/>
      <c r="IV16" s="230"/>
      <c r="IW16" s="230"/>
      <c r="IX16" s="230"/>
      <c r="IY16" s="552"/>
      <c r="IZ16" s="384"/>
      <c r="JA16" s="551"/>
      <c r="JB16" s="230"/>
      <c r="JC16" s="230"/>
      <c r="JD16" s="230"/>
      <c r="JE16" s="230"/>
      <c r="JF16" s="230"/>
      <c r="JG16" s="230"/>
      <c r="JH16" s="230"/>
      <c r="JI16" s="230"/>
      <c r="JJ16" s="230"/>
      <c r="JK16" s="230"/>
      <c r="JL16" s="230"/>
      <c r="JM16" s="230"/>
      <c r="JN16" s="230"/>
      <c r="JO16" s="230"/>
      <c r="JP16" s="230"/>
      <c r="JQ16" s="230"/>
      <c r="JR16" s="230"/>
      <c r="JS16" s="552"/>
      <c r="JT16" s="384"/>
      <c r="JU16" s="551"/>
      <c r="JV16" s="230"/>
      <c r="JW16" s="230"/>
      <c r="JX16" s="230"/>
      <c r="JY16" s="230"/>
      <c r="JZ16" s="230"/>
      <c r="KA16" s="230"/>
      <c r="KB16" s="230"/>
      <c r="KC16" s="230"/>
      <c r="KD16" s="230"/>
      <c r="KE16" s="230"/>
      <c r="KF16" s="230"/>
      <c r="KG16" s="230"/>
      <c r="KH16" s="230"/>
      <c r="KI16" s="230"/>
      <c r="KJ16" s="230"/>
      <c r="KK16" s="230"/>
      <c r="KL16" s="230"/>
      <c r="KM16" s="552"/>
    </row>
    <row r="17" spans="1:299" ht="12.75" customHeight="1" x14ac:dyDescent="0.2">
      <c r="A17" s="551"/>
      <c r="B17" s="230"/>
      <c r="C17" s="230"/>
      <c r="D17" s="230"/>
      <c r="E17" s="230"/>
      <c r="F17" s="230"/>
      <c r="G17" s="230"/>
      <c r="H17" s="230"/>
      <c r="I17" s="230"/>
      <c r="J17" s="230"/>
      <c r="K17" s="230"/>
      <c r="L17" s="230"/>
      <c r="M17" s="230"/>
      <c r="N17" s="230"/>
      <c r="O17" s="230"/>
      <c r="P17" s="230"/>
      <c r="Q17" s="230"/>
      <c r="R17" s="230"/>
      <c r="S17" s="552"/>
      <c r="T17" s="384"/>
      <c r="U17" s="551"/>
      <c r="V17" s="230"/>
      <c r="W17" s="230"/>
      <c r="X17" s="230"/>
      <c r="Y17" s="230"/>
      <c r="Z17" s="230"/>
      <c r="AA17" s="221"/>
      <c r="AB17" s="230"/>
      <c r="AC17" s="230"/>
      <c r="AD17" s="230"/>
      <c r="AE17" s="230"/>
      <c r="AF17" s="230"/>
      <c r="AG17" s="230"/>
      <c r="AH17" s="230"/>
      <c r="AI17" s="230"/>
      <c r="AJ17" s="230"/>
      <c r="AK17" s="230"/>
      <c r="AL17" s="230"/>
      <c r="AM17" s="552"/>
      <c r="AN17" s="384"/>
      <c r="AO17" s="551"/>
      <c r="AP17" s="230"/>
      <c r="AQ17" s="230"/>
      <c r="AR17" s="230"/>
      <c r="AS17" s="230"/>
      <c r="AT17" s="230"/>
      <c r="AU17" s="230"/>
      <c r="AV17" s="230"/>
      <c r="AW17" s="230"/>
      <c r="AX17" s="230"/>
      <c r="AY17" s="230"/>
      <c r="AZ17" s="230"/>
      <c r="BA17" s="230"/>
      <c r="BB17" s="230"/>
      <c r="BC17" s="230"/>
      <c r="BD17" s="230"/>
      <c r="BE17" s="230"/>
      <c r="BF17" s="230"/>
      <c r="BG17" s="552"/>
      <c r="BH17" s="270"/>
      <c r="BI17" s="551"/>
      <c r="BJ17" s="230"/>
      <c r="BK17" s="230"/>
      <c r="BL17" s="230"/>
      <c r="BM17" s="230"/>
      <c r="BN17" s="230"/>
      <c r="BO17" s="230"/>
      <c r="BP17" s="230"/>
      <c r="BQ17" s="230"/>
      <c r="BR17" s="230"/>
      <c r="BS17" s="230"/>
      <c r="BT17" s="230"/>
      <c r="BU17" s="230"/>
      <c r="BV17" s="230"/>
      <c r="BW17" s="230"/>
      <c r="BX17" s="230"/>
      <c r="BY17" s="230"/>
      <c r="BZ17" s="230"/>
      <c r="CA17" s="552"/>
      <c r="CB17" s="384"/>
      <c r="CC17" s="551"/>
      <c r="CD17" s="230"/>
      <c r="CE17" s="230"/>
      <c r="CF17" s="230"/>
      <c r="CG17" s="230"/>
      <c r="CH17" s="230"/>
      <c r="CI17" s="230"/>
      <c r="CJ17" s="230"/>
      <c r="CK17" s="230"/>
      <c r="CL17" s="230"/>
      <c r="CM17" s="230"/>
      <c r="CN17" s="230"/>
      <c r="CO17" s="230"/>
      <c r="CP17" s="230"/>
      <c r="CQ17" s="230"/>
      <c r="CR17" s="230"/>
      <c r="CS17" s="230"/>
      <c r="CT17" s="230"/>
      <c r="CU17" s="552"/>
      <c r="CV17" s="384"/>
      <c r="CW17" s="551"/>
      <c r="CX17" s="230"/>
      <c r="CY17" s="230"/>
      <c r="CZ17" s="230"/>
      <c r="DA17" s="230"/>
      <c r="DB17" s="230"/>
      <c r="DC17" s="230"/>
      <c r="DD17" s="230"/>
      <c r="DE17" s="230"/>
      <c r="DF17" s="230"/>
      <c r="DG17" s="230"/>
      <c r="DH17" s="230"/>
      <c r="DI17" s="230"/>
      <c r="DJ17" s="230"/>
      <c r="DK17" s="230"/>
      <c r="DL17" s="230"/>
      <c r="DM17" s="230"/>
      <c r="DN17" s="230"/>
      <c r="DO17" s="552"/>
      <c r="DP17" s="384"/>
      <c r="DQ17" s="551"/>
      <c r="DR17" s="230"/>
      <c r="DS17" s="230"/>
      <c r="DT17" s="230"/>
      <c r="DU17" s="230"/>
      <c r="DV17" s="230"/>
      <c r="DW17" s="230"/>
      <c r="DX17" s="230"/>
      <c r="DY17" s="230"/>
      <c r="DZ17" s="230"/>
      <c r="EA17" s="230"/>
      <c r="EB17" s="230"/>
      <c r="EC17" s="230"/>
      <c r="ED17" s="230"/>
      <c r="EE17" s="230"/>
      <c r="EF17" s="230"/>
      <c r="EG17" s="230"/>
      <c r="EH17" s="230"/>
      <c r="EI17" s="552"/>
      <c r="EJ17" s="384"/>
      <c r="EK17" s="551"/>
      <c r="EL17" s="230"/>
      <c r="EM17" s="230"/>
      <c r="EN17" s="230"/>
      <c r="EO17" s="230"/>
      <c r="EP17" s="230"/>
      <c r="EQ17" s="230"/>
      <c r="ER17" s="230"/>
      <c r="ES17" s="230"/>
      <c r="ET17" s="230"/>
      <c r="EU17" s="230"/>
      <c r="EV17" s="230"/>
      <c r="EW17" s="230"/>
      <c r="EX17" s="230"/>
      <c r="EY17" s="230"/>
      <c r="EZ17" s="230"/>
      <c r="FA17" s="230"/>
      <c r="FB17" s="230"/>
      <c r="FC17" s="552"/>
      <c r="FD17" s="384"/>
      <c r="FE17" s="551"/>
      <c r="FF17" s="230"/>
      <c r="FG17" s="230"/>
      <c r="FH17" s="230"/>
      <c r="FI17" s="230"/>
      <c r="FJ17" s="230"/>
      <c r="FK17" s="230"/>
      <c r="FL17" s="230"/>
      <c r="FM17" s="230"/>
      <c r="FN17" s="230"/>
      <c r="FO17" s="230"/>
      <c r="FP17" s="230"/>
      <c r="FQ17" s="230"/>
      <c r="FR17" s="230"/>
      <c r="FS17" s="230"/>
      <c r="FT17" s="230"/>
      <c r="FU17" s="230"/>
      <c r="FV17" s="230"/>
      <c r="FW17" s="552"/>
      <c r="FX17" s="384"/>
      <c r="FY17" s="551"/>
      <c r="FZ17" s="230"/>
      <c r="GA17" s="230"/>
      <c r="GB17" s="230"/>
      <c r="GC17" s="230"/>
      <c r="GD17" s="230"/>
      <c r="GE17" s="230"/>
      <c r="GF17" s="230"/>
      <c r="GG17" s="230"/>
      <c r="GH17" s="230"/>
      <c r="GI17" s="230"/>
      <c r="GJ17" s="230"/>
      <c r="GK17" s="230"/>
      <c r="GL17" s="230"/>
      <c r="GM17" s="230"/>
      <c r="GN17" s="230"/>
      <c r="GO17" s="230"/>
      <c r="GP17" s="230"/>
      <c r="GQ17" s="552"/>
      <c r="GR17" s="384"/>
      <c r="GS17" s="551"/>
      <c r="GT17" s="230"/>
      <c r="GU17" s="230"/>
      <c r="GV17" s="230"/>
      <c r="GW17" s="230"/>
      <c r="GX17" s="230"/>
      <c r="GY17" s="230"/>
      <c r="GZ17" s="230"/>
      <c r="HA17" s="230"/>
      <c r="HB17" s="230"/>
      <c r="HC17" s="230"/>
      <c r="HD17" s="230"/>
      <c r="HE17" s="230"/>
      <c r="HF17" s="230"/>
      <c r="HG17" s="230"/>
      <c r="HH17" s="230"/>
      <c r="HI17" s="230"/>
      <c r="HJ17" s="230"/>
      <c r="HK17" s="552"/>
      <c r="HL17" s="384"/>
      <c r="HM17" s="551"/>
      <c r="HN17" s="230"/>
      <c r="HO17" s="230"/>
      <c r="HP17" s="230"/>
      <c r="HQ17" s="230"/>
      <c r="HR17" s="230"/>
      <c r="HS17" s="230"/>
      <c r="HT17" s="230"/>
      <c r="HU17" s="230"/>
      <c r="HV17" s="230"/>
      <c r="HW17" s="230"/>
      <c r="HX17" s="230"/>
      <c r="HY17" s="230"/>
      <c r="HZ17" s="230"/>
      <c r="IA17" s="230"/>
      <c r="IB17" s="230"/>
      <c r="IC17" s="230"/>
      <c r="ID17" s="230"/>
      <c r="IE17" s="552"/>
      <c r="IF17" s="384"/>
      <c r="IG17" s="551"/>
      <c r="IH17" s="230"/>
      <c r="II17" s="230"/>
      <c r="IJ17" s="230"/>
      <c r="IK17" s="230"/>
      <c r="IL17" s="230"/>
      <c r="IM17" s="230"/>
      <c r="IN17" s="230"/>
      <c r="IO17" s="230"/>
      <c r="IP17" s="230"/>
      <c r="IQ17" s="230"/>
      <c r="IR17" s="230"/>
      <c r="IS17" s="230"/>
      <c r="IT17" s="230"/>
      <c r="IU17" s="230"/>
      <c r="IV17" s="230"/>
      <c r="IW17" s="230"/>
      <c r="IX17" s="230"/>
      <c r="IY17" s="552"/>
      <c r="IZ17" s="384"/>
      <c r="JA17" s="551"/>
      <c r="JB17" s="230"/>
      <c r="JC17" s="230"/>
      <c r="JD17" s="230"/>
      <c r="JE17" s="230"/>
      <c r="JF17" s="230"/>
      <c r="JG17" s="230"/>
      <c r="JH17" s="230"/>
      <c r="JI17" s="230"/>
      <c r="JJ17" s="230"/>
      <c r="JK17" s="230"/>
      <c r="JL17" s="230"/>
      <c r="JM17" s="230"/>
      <c r="JN17" s="230"/>
      <c r="JO17" s="230"/>
      <c r="JP17" s="230"/>
      <c r="JQ17" s="230"/>
      <c r="JR17" s="230"/>
      <c r="JS17" s="552"/>
      <c r="JT17" s="384"/>
      <c r="JU17" s="551"/>
      <c r="JV17" s="230"/>
      <c r="JW17" s="230"/>
      <c r="JX17" s="230"/>
      <c r="JY17" s="230"/>
      <c r="JZ17" s="230"/>
      <c r="KA17" s="230"/>
      <c r="KB17" s="230"/>
      <c r="KC17" s="230"/>
      <c r="KD17" s="230"/>
      <c r="KE17" s="230"/>
      <c r="KF17" s="230"/>
      <c r="KG17" s="230"/>
      <c r="KH17" s="230"/>
      <c r="KI17" s="230"/>
      <c r="KJ17" s="230"/>
      <c r="KK17" s="230"/>
      <c r="KL17" s="230"/>
      <c r="KM17" s="552"/>
    </row>
    <row r="18" spans="1:299" ht="12.75" customHeight="1" x14ac:dyDescent="0.2">
      <c r="A18" s="551"/>
      <c r="B18" s="230"/>
      <c r="C18" s="230"/>
      <c r="D18" s="230"/>
      <c r="E18" s="230"/>
      <c r="F18" s="230"/>
      <c r="G18" s="230"/>
      <c r="H18" s="230"/>
      <c r="I18" s="230"/>
      <c r="J18" s="230"/>
      <c r="K18" s="230"/>
      <c r="L18" s="230"/>
      <c r="M18" s="230"/>
      <c r="N18" s="230"/>
      <c r="O18" s="230"/>
      <c r="P18" s="230"/>
      <c r="Q18" s="230"/>
      <c r="R18" s="230"/>
      <c r="S18" s="552"/>
      <c r="T18" s="384"/>
      <c r="U18" s="551"/>
      <c r="V18" s="230"/>
      <c r="W18" s="230"/>
      <c r="X18" s="230"/>
      <c r="Y18" s="230"/>
      <c r="Z18" s="230"/>
      <c r="AA18" s="230"/>
      <c r="AB18" s="230"/>
      <c r="AC18" s="230"/>
      <c r="AD18" s="230"/>
      <c r="AE18" s="230"/>
      <c r="AF18" s="230"/>
      <c r="AG18" s="230"/>
      <c r="AH18" s="230"/>
      <c r="AI18" s="230"/>
      <c r="AJ18" s="230"/>
      <c r="AK18" s="230"/>
      <c r="AL18" s="230"/>
      <c r="AM18" s="552"/>
      <c r="AN18" s="384"/>
      <c r="AO18" s="551"/>
      <c r="AP18" s="230"/>
      <c r="AQ18" s="230"/>
      <c r="AR18" s="230"/>
      <c r="AS18" s="230"/>
      <c r="AT18" s="230"/>
      <c r="AU18" s="230"/>
      <c r="AV18" s="230"/>
      <c r="AW18" s="230"/>
      <c r="AX18" s="230"/>
      <c r="AY18" s="230"/>
      <c r="AZ18" s="230"/>
      <c r="BA18" s="230"/>
      <c r="BB18" s="230"/>
      <c r="BC18" s="230"/>
      <c r="BD18" s="230"/>
      <c r="BE18" s="230"/>
      <c r="BF18" s="230"/>
      <c r="BG18" s="552"/>
      <c r="BH18" s="270"/>
      <c r="BI18" s="551"/>
      <c r="BJ18" s="230"/>
      <c r="BK18" s="230"/>
      <c r="BL18" s="230"/>
      <c r="BM18" s="230"/>
      <c r="BN18" s="230"/>
      <c r="BO18" s="230"/>
      <c r="BP18" s="230"/>
      <c r="BQ18" s="230"/>
      <c r="BR18" s="230"/>
      <c r="BS18" s="230"/>
      <c r="BT18" s="230"/>
      <c r="BU18" s="230"/>
      <c r="BV18" s="230"/>
      <c r="BW18" s="230"/>
      <c r="BX18" s="230"/>
      <c r="BY18" s="230"/>
      <c r="BZ18" s="230"/>
      <c r="CA18" s="552"/>
      <c r="CB18" s="384"/>
      <c r="CC18" s="551"/>
      <c r="CD18" s="230"/>
      <c r="CE18" s="230"/>
      <c r="CF18" s="230"/>
      <c r="CG18" s="230"/>
      <c r="CH18" s="230"/>
      <c r="CI18" s="230"/>
      <c r="CJ18" s="230"/>
      <c r="CK18" s="230"/>
      <c r="CL18" s="230"/>
      <c r="CM18" s="230"/>
      <c r="CN18" s="230"/>
      <c r="CO18" s="230"/>
      <c r="CP18" s="230"/>
      <c r="CQ18" s="230"/>
      <c r="CR18" s="230"/>
      <c r="CS18" s="230"/>
      <c r="CT18" s="230"/>
      <c r="CU18" s="552"/>
      <c r="CV18" s="384"/>
      <c r="CW18" s="551"/>
      <c r="CX18" s="230"/>
      <c r="CY18" s="230"/>
      <c r="CZ18" s="230"/>
      <c r="DA18" s="230"/>
      <c r="DB18" s="230"/>
      <c r="DC18" s="230"/>
      <c r="DD18" s="230"/>
      <c r="DE18" s="230"/>
      <c r="DF18" s="230"/>
      <c r="DG18" s="230"/>
      <c r="DH18" s="230"/>
      <c r="DI18" s="230"/>
      <c r="DJ18" s="230"/>
      <c r="DK18" s="230"/>
      <c r="DL18" s="230"/>
      <c r="DM18" s="230"/>
      <c r="DN18" s="230"/>
      <c r="DO18" s="552"/>
      <c r="DP18" s="384"/>
      <c r="DQ18" s="551"/>
      <c r="DR18" s="230"/>
      <c r="DS18" s="230"/>
      <c r="DT18" s="230"/>
      <c r="DU18" s="230"/>
      <c r="DV18" s="230"/>
      <c r="DW18" s="230"/>
      <c r="DX18" s="230"/>
      <c r="DY18" s="230"/>
      <c r="DZ18" s="230"/>
      <c r="EA18" s="230"/>
      <c r="EB18" s="230"/>
      <c r="EC18" s="230"/>
      <c r="ED18" s="230"/>
      <c r="EE18" s="230"/>
      <c r="EF18" s="230"/>
      <c r="EG18" s="230"/>
      <c r="EH18" s="230"/>
      <c r="EI18" s="552"/>
      <c r="EJ18" s="384"/>
      <c r="EK18" s="551"/>
      <c r="EL18" s="230"/>
      <c r="EM18" s="230"/>
      <c r="EN18" s="230"/>
      <c r="EO18" s="230"/>
      <c r="EP18" s="230"/>
      <c r="EQ18" s="230"/>
      <c r="ER18" s="230"/>
      <c r="ES18" s="230"/>
      <c r="ET18" s="230"/>
      <c r="EU18" s="230"/>
      <c r="EV18" s="230"/>
      <c r="EW18" s="230"/>
      <c r="EX18" s="230"/>
      <c r="EY18" s="230"/>
      <c r="EZ18" s="230"/>
      <c r="FA18" s="230"/>
      <c r="FB18" s="230"/>
      <c r="FC18" s="552"/>
      <c r="FD18" s="384"/>
      <c r="FE18" s="551"/>
      <c r="FF18" s="230"/>
      <c r="FG18" s="230"/>
      <c r="FH18" s="230"/>
      <c r="FI18" s="230"/>
      <c r="FJ18" s="230"/>
      <c r="FK18" s="230"/>
      <c r="FL18" s="230"/>
      <c r="FM18" s="230"/>
      <c r="FN18" s="230"/>
      <c r="FO18" s="230"/>
      <c r="FP18" s="230"/>
      <c r="FQ18" s="230"/>
      <c r="FR18" s="230"/>
      <c r="FS18" s="230"/>
      <c r="FT18" s="230"/>
      <c r="FU18" s="230"/>
      <c r="FV18" s="230"/>
      <c r="FW18" s="552"/>
      <c r="FX18" s="384"/>
      <c r="FY18" s="551"/>
      <c r="FZ18" s="230"/>
      <c r="GA18" s="230"/>
      <c r="GB18" s="230"/>
      <c r="GC18" s="230"/>
      <c r="GD18" s="230"/>
      <c r="GE18" s="230"/>
      <c r="GF18" s="230"/>
      <c r="GG18" s="230"/>
      <c r="GH18" s="230"/>
      <c r="GI18" s="230"/>
      <c r="GJ18" s="230"/>
      <c r="GK18" s="230"/>
      <c r="GL18" s="230"/>
      <c r="GM18" s="230"/>
      <c r="GN18" s="230"/>
      <c r="GO18" s="230"/>
      <c r="GP18" s="230"/>
      <c r="GQ18" s="552"/>
      <c r="GR18" s="384"/>
      <c r="GS18" s="551"/>
      <c r="GT18" s="230"/>
      <c r="GU18" s="230"/>
      <c r="GV18" s="230"/>
      <c r="GW18" s="230"/>
      <c r="GX18" s="230"/>
      <c r="GY18" s="230"/>
      <c r="GZ18" s="230"/>
      <c r="HA18" s="230"/>
      <c r="HB18" s="230"/>
      <c r="HC18" s="230"/>
      <c r="HD18" s="230"/>
      <c r="HE18" s="230"/>
      <c r="HF18" s="230"/>
      <c r="HG18" s="230"/>
      <c r="HH18" s="230"/>
      <c r="HI18" s="230"/>
      <c r="HJ18" s="230"/>
      <c r="HK18" s="552"/>
      <c r="HL18" s="384"/>
      <c r="HM18" s="551"/>
      <c r="HN18" s="230"/>
      <c r="HO18" s="230"/>
      <c r="HP18" s="230"/>
      <c r="HQ18" s="230"/>
      <c r="HR18" s="230"/>
      <c r="HS18" s="230"/>
      <c r="HT18" s="230"/>
      <c r="HU18" s="230"/>
      <c r="HV18" s="230"/>
      <c r="HW18" s="230"/>
      <c r="HX18" s="230"/>
      <c r="HY18" s="230"/>
      <c r="HZ18" s="230"/>
      <c r="IA18" s="230"/>
      <c r="IB18" s="230"/>
      <c r="IC18" s="230"/>
      <c r="ID18" s="230"/>
      <c r="IE18" s="552"/>
      <c r="IF18" s="384"/>
      <c r="IG18" s="551"/>
      <c r="IH18" s="230"/>
      <c r="II18" s="230"/>
      <c r="IJ18" s="230"/>
      <c r="IK18" s="230"/>
      <c r="IL18" s="230"/>
      <c r="IM18" s="230"/>
      <c r="IN18" s="230"/>
      <c r="IO18" s="230"/>
      <c r="IP18" s="230"/>
      <c r="IQ18" s="230"/>
      <c r="IR18" s="230"/>
      <c r="IS18" s="230"/>
      <c r="IT18" s="230"/>
      <c r="IU18" s="230"/>
      <c r="IV18" s="230"/>
      <c r="IW18" s="230"/>
      <c r="IX18" s="230"/>
      <c r="IY18" s="552"/>
      <c r="IZ18" s="384"/>
      <c r="JA18" s="551"/>
      <c r="JB18" s="230"/>
      <c r="JC18" s="230"/>
      <c r="JD18" s="230"/>
      <c r="JE18" s="230"/>
      <c r="JF18" s="230"/>
      <c r="JG18" s="230"/>
      <c r="JH18" s="230"/>
      <c r="JI18" s="230"/>
      <c r="JJ18" s="230"/>
      <c r="JK18" s="230"/>
      <c r="JL18" s="230"/>
      <c r="JM18" s="230"/>
      <c r="JN18" s="230"/>
      <c r="JO18" s="230"/>
      <c r="JP18" s="230"/>
      <c r="JQ18" s="230"/>
      <c r="JR18" s="230"/>
      <c r="JS18" s="552"/>
      <c r="JT18" s="384"/>
      <c r="JU18" s="551"/>
      <c r="JV18" s="230"/>
      <c r="JW18" s="230"/>
      <c r="JX18" s="230"/>
      <c r="JY18" s="230"/>
      <c r="JZ18" s="230"/>
      <c r="KA18" s="230"/>
      <c r="KB18" s="230"/>
      <c r="KC18" s="230"/>
      <c r="KD18" s="230"/>
      <c r="KE18" s="230"/>
      <c r="KF18" s="230"/>
      <c r="KG18" s="230"/>
      <c r="KH18" s="230"/>
      <c r="KI18" s="230"/>
      <c r="KJ18" s="230"/>
      <c r="KK18" s="230"/>
      <c r="KL18" s="230"/>
      <c r="KM18" s="552"/>
    </row>
    <row r="19" spans="1:299" ht="12.75" customHeight="1" x14ac:dyDescent="0.2">
      <c r="A19" s="553"/>
      <c r="B19" s="231"/>
      <c r="C19" s="231"/>
      <c r="D19" s="231"/>
      <c r="E19" s="225"/>
      <c r="F19" s="225"/>
      <c r="G19" s="231"/>
      <c r="H19" s="225"/>
      <c r="I19" s="231"/>
      <c r="J19" s="231"/>
      <c r="K19" s="231"/>
      <c r="L19" s="231"/>
      <c r="M19" s="231"/>
      <c r="N19" s="231"/>
      <c r="O19" s="231"/>
      <c r="P19" s="231"/>
      <c r="Q19" s="231"/>
      <c r="R19" s="231"/>
      <c r="S19" s="554"/>
      <c r="T19" s="384"/>
      <c r="U19" s="553"/>
      <c r="V19" s="231"/>
      <c r="W19" s="231"/>
      <c r="X19" s="231"/>
      <c r="Y19" s="225"/>
      <c r="Z19" s="225"/>
      <c r="AA19" s="231"/>
      <c r="AB19" s="225"/>
      <c r="AC19" s="231"/>
      <c r="AD19" s="231"/>
      <c r="AE19" s="231"/>
      <c r="AF19" s="231"/>
      <c r="AG19" s="231"/>
      <c r="AH19" s="231"/>
      <c r="AI19" s="231"/>
      <c r="AJ19" s="231"/>
      <c r="AK19" s="231"/>
      <c r="AL19" s="231"/>
      <c r="AM19" s="554"/>
      <c r="AN19" s="384"/>
      <c r="AO19" s="553"/>
      <c r="AP19" s="231"/>
      <c r="AQ19" s="231"/>
      <c r="AR19" s="231"/>
      <c r="AS19" s="225"/>
      <c r="AT19" s="225"/>
      <c r="AU19" s="231"/>
      <c r="AV19" s="225"/>
      <c r="AW19" s="231"/>
      <c r="AX19" s="231"/>
      <c r="AY19" s="231"/>
      <c r="AZ19" s="231"/>
      <c r="BA19" s="231"/>
      <c r="BB19" s="231"/>
      <c r="BC19" s="231"/>
      <c r="BD19" s="231"/>
      <c r="BE19" s="231"/>
      <c r="BF19" s="231"/>
      <c r="BG19" s="554"/>
      <c r="BH19" s="270"/>
      <c r="BI19" s="553"/>
      <c r="BJ19" s="231"/>
      <c r="BK19" s="231"/>
      <c r="BL19" s="231"/>
      <c r="BM19" s="225"/>
      <c r="BN19" s="225"/>
      <c r="BO19" s="231"/>
      <c r="BP19" s="225"/>
      <c r="BQ19" s="231"/>
      <c r="BR19" s="231"/>
      <c r="BS19" s="231"/>
      <c r="BT19" s="231"/>
      <c r="BU19" s="231"/>
      <c r="BV19" s="231"/>
      <c r="BW19" s="231"/>
      <c r="BX19" s="231"/>
      <c r="BY19" s="231"/>
      <c r="BZ19" s="231"/>
      <c r="CA19" s="554"/>
      <c r="CB19" s="384"/>
      <c r="CC19" s="553"/>
      <c r="CD19" s="231"/>
      <c r="CE19" s="231"/>
      <c r="CF19" s="231"/>
      <c r="CG19" s="225"/>
      <c r="CH19" s="225"/>
      <c r="CI19" s="231"/>
      <c r="CJ19" s="225"/>
      <c r="CK19" s="231"/>
      <c r="CL19" s="231"/>
      <c r="CM19" s="231"/>
      <c r="CN19" s="231"/>
      <c r="CO19" s="231"/>
      <c r="CP19" s="231"/>
      <c r="CQ19" s="231"/>
      <c r="CR19" s="231"/>
      <c r="CS19" s="231"/>
      <c r="CT19" s="231"/>
      <c r="CU19" s="554"/>
      <c r="CV19" s="384"/>
      <c r="CW19" s="553"/>
      <c r="CX19" s="231"/>
      <c r="CY19" s="231"/>
      <c r="CZ19" s="231"/>
      <c r="DA19" s="225"/>
      <c r="DB19" s="225"/>
      <c r="DC19" s="231"/>
      <c r="DD19" s="225"/>
      <c r="DE19" s="231"/>
      <c r="DF19" s="231"/>
      <c r="DG19" s="231"/>
      <c r="DH19" s="231"/>
      <c r="DI19" s="231"/>
      <c r="DJ19" s="231"/>
      <c r="DK19" s="231"/>
      <c r="DL19" s="231"/>
      <c r="DM19" s="231"/>
      <c r="DN19" s="231"/>
      <c r="DO19" s="554"/>
      <c r="DP19" s="384"/>
      <c r="DQ19" s="553"/>
      <c r="DR19" s="231"/>
      <c r="DS19" s="231"/>
      <c r="DT19" s="231"/>
      <c r="DU19" s="225"/>
      <c r="DV19" s="225"/>
      <c r="DW19" s="231"/>
      <c r="DX19" s="225"/>
      <c r="DY19" s="231"/>
      <c r="DZ19" s="231"/>
      <c r="EA19" s="231"/>
      <c r="EB19" s="231"/>
      <c r="EC19" s="231"/>
      <c r="ED19" s="231"/>
      <c r="EE19" s="231"/>
      <c r="EF19" s="231"/>
      <c r="EG19" s="231"/>
      <c r="EH19" s="231"/>
      <c r="EI19" s="554"/>
      <c r="EJ19" s="384"/>
      <c r="EK19" s="553"/>
      <c r="EL19" s="231"/>
      <c r="EM19" s="231"/>
      <c r="EN19" s="231"/>
      <c r="EO19" s="225"/>
      <c r="EP19" s="225"/>
      <c r="EQ19" s="231"/>
      <c r="ER19" s="225"/>
      <c r="ES19" s="231"/>
      <c r="ET19" s="231"/>
      <c r="EU19" s="231"/>
      <c r="EV19" s="231"/>
      <c r="EW19" s="231"/>
      <c r="EX19" s="231"/>
      <c r="EY19" s="231"/>
      <c r="EZ19" s="231"/>
      <c r="FA19" s="231"/>
      <c r="FB19" s="231"/>
      <c r="FC19" s="554"/>
      <c r="FD19" s="384"/>
      <c r="FE19" s="553"/>
      <c r="FF19" s="231"/>
      <c r="FG19" s="231"/>
      <c r="FH19" s="231"/>
      <c r="FI19" s="225"/>
      <c r="FJ19" s="225"/>
      <c r="FK19" s="231"/>
      <c r="FL19" s="225"/>
      <c r="FM19" s="231"/>
      <c r="FN19" s="231"/>
      <c r="FO19" s="231"/>
      <c r="FP19" s="231"/>
      <c r="FQ19" s="231"/>
      <c r="FR19" s="231"/>
      <c r="FS19" s="231"/>
      <c r="FT19" s="231"/>
      <c r="FU19" s="231"/>
      <c r="FV19" s="231"/>
      <c r="FW19" s="554"/>
      <c r="FX19" s="384"/>
      <c r="FY19" s="553"/>
      <c r="FZ19" s="231"/>
      <c r="GA19" s="231"/>
      <c r="GB19" s="231"/>
      <c r="GC19" s="225"/>
      <c r="GD19" s="225"/>
      <c r="GE19" s="231"/>
      <c r="GF19" s="225"/>
      <c r="GG19" s="231"/>
      <c r="GH19" s="231"/>
      <c r="GI19" s="231"/>
      <c r="GJ19" s="231"/>
      <c r="GK19" s="231"/>
      <c r="GL19" s="231"/>
      <c r="GM19" s="231"/>
      <c r="GN19" s="231"/>
      <c r="GO19" s="231"/>
      <c r="GP19" s="231"/>
      <c r="GQ19" s="554"/>
      <c r="GR19" s="384"/>
      <c r="GS19" s="553"/>
      <c r="GT19" s="231"/>
      <c r="GU19" s="231"/>
      <c r="GV19" s="231"/>
      <c r="GW19" s="225"/>
      <c r="GX19" s="225"/>
      <c r="GY19" s="231"/>
      <c r="GZ19" s="225"/>
      <c r="HA19" s="231"/>
      <c r="HB19" s="231"/>
      <c r="HC19" s="231"/>
      <c r="HD19" s="231"/>
      <c r="HE19" s="231"/>
      <c r="HF19" s="231"/>
      <c r="HG19" s="231"/>
      <c r="HH19" s="231"/>
      <c r="HI19" s="231"/>
      <c r="HJ19" s="231"/>
      <c r="HK19" s="554"/>
      <c r="HL19" s="384"/>
      <c r="HM19" s="553"/>
      <c r="HN19" s="231"/>
      <c r="HO19" s="231"/>
      <c r="HP19" s="231"/>
      <c r="HQ19" s="225"/>
      <c r="HR19" s="225"/>
      <c r="HS19" s="231"/>
      <c r="HT19" s="225"/>
      <c r="HU19" s="231"/>
      <c r="HV19" s="231"/>
      <c r="HW19" s="231"/>
      <c r="HX19" s="231"/>
      <c r="HY19" s="231"/>
      <c r="HZ19" s="231"/>
      <c r="IA19" s="231"/>
      <c r="IB19" s="231"/>
      <c r="IC19" s="231"/>
      <c r="ID19" s="231"/>
      <c r="IE19" s="554"/>
      <c r="IF19" s="384"/>
      <c r="IG19" s="553"/>
      <c r="IH19" s="231"/>
      <c r="II19" s="231"/>
      <c r="IJ19" s="231"/>
      <c r="IK19" s="225"/>
      <c r="IL19" s="225"/>
      <c r="IM19" s="231"/>
      <c r="IN19" s="225"/>
      <c r="IO19" s="231"/>
      <c r="IP19" s="231"/>
      <c r="IQ19" s="231"/>
      <c r="IR19" s="231"/>
      <c r="IS19" s="231"/>
      <c r="IT19" s="231"/>
      <c r="IU19" s="231"/>
      <c r="IV19" s="231"/>
      <c r="IW19" s="231"/>
      <c r="IX19" s="231"/>
      <c r="IY19" s="554"/>
      <c r="IZ19" s="384"/>
      <c r="JA19" s="553"/>
      <c r="JB19" s="231"/>
      <c r="JC19" s="231"/>
      <c r="JD19" s="231"/>
      <c r="JE19" s="225"/>
      <c r="JF19" s="225"/>
      <c r="JG19" s="231"/>
      <c r="JH19" s="225"/>
      <c r="JI19" s="231"/>
      <c r="JJ19" s="231"/>
      <c r="JK19" s="231"/>
      <c r="JL19" s="231"/>
      <c r="JM19" s="231"/>
      <c r="JN19" s="231"/>
      <c r="JO19" s="231"/>
      <c r="JP19" s="231"/>
      <c r="JQ19" s="231"/>
      <c r="JR19" s="231"/>
      <c r="JS19" s="554"/>
      <c r="JT19" s="384"/>
      <c r="JU19" s="553"/>
      <c r="JV19" s="231"/>
      <c r="JW19" s="231"/>
      <c r="JX19" s="231"/>
      <c r="JY19" s="225"/>
      <c r="JZ19" s="225"/>
      <c r="KA19" s="231"/>
      <c r="KB19" s="225"/>
      <c r="KC19" s="231"/>
      <c r="KD19" s="231"/>
      <c r="KE19" s="231"/>
      <c r="KF19" s="231"/>
      <c r="KG19" s="231"/>
      <c r="KH19" s="231"/>
      <c r="KI19" s="231"/>
      <c r="KJ19" s="231"/>
      <c r="KK19" s="231"/>
      <c r="KL19" s="231"/>
      <c r="KM19" s="554"/>
    </row>
    <row r="20" spans="1:299" ht="12.75" customHeight="1" x14ac:dyDescent="0.2">
      <c r="A20" s="556" t="s">
        <v>490</v>
      </c>
      <c r="B20" s="26"/>
      <c r="C20" s="26"/>
      <c r="D20" s="26"/>
      <c r="E20" s="26"/>
      <c r="F20" s="26"/>
      <c r="G20" s="26"/>
      <c r="H20" s="26"/>
      <c r="I20" s="26"/>
      <c r="J20" s="26"/>
      <c r="K20" s="26"/>
      <c r="L20" s="26"/>
      <c r="M20" s="26"/>
      <c r="N20" s="26"/>
      <c r="O20" s="26"/>
      <c r="P20" s="26"/>
      <c r="Q20" s="26"/>
      <c r="R20" s="26"/>
      <c r="S20" s="557"/>
      <c r="T20" s="385"/>
      <c r="U20" s="556" t="s">
        <v>491</v>
      </c>
      <c r="V20" s="26"/>
      <c r="W20" s="26"/>
      <c r="X20" s="26"/>
      <c r="Y20" s="26"/>
      <c r="Z20" s="26"/>
      <c r="AA20" s="26"/>
      <c r="AB20" s="26"/>
      <c r="AC20" s="26"/>
      <c r="AD20" s="26"/>
      <c r="AE20" s="26"/>
      <c r="AF20" s="26"/>
      <c r="AG20" s="26"/>
      <c r="AH20" s="26"/>
      <c r="AI20" s="26"/>
      <c r="AJ20" s="26"/>
      <c r="AK20" s="26"/>
      <c r="AL20" s="26"/>
      <c r="AM20" s="557"/>
      <c r="AN20" s="385"/>
      <c r="AO20" s="556" t="s">
        <v>492</v>
      </c>
      <c r="AP20" s="26"/>
      <c r="AQ20" s="26"/>
      <c r="AR20" s="26"/>
      <c r="AS20" s="26"/>
      <c r="AT20" s="26"/>
      <c r="AU20" s="26"/>
      <c r="AV20" s="26"/>
      <c r="AW20" s="26"/>
      <c r="AX20" s="26"/>
      <c r="AY20" s="26"/>
      <c r="AZ20" s="26"/>
      <c r="BA20" s="26"/>
      <c r="BB20" s="26"/>
      <c r="BC20" s="26"/>
      <c r="BD20" s="26"/>
      <c r="BE20" s="26"/>
      <c r="BF20" s="26"/>
      <c r="BG20" s="557"/>
      <c r="BH20" s="271"/>
      <c r="BI20" s="222" t="s">
        <v>416</v>
      </c>
      <c r="BJ20" s="26"/>
      <c r="BK20" s="26"/>
      <c r="BL20" s="26"/>
      <c r="BM20" s="26"/>
      <c r="BN20" s="26"/>
      <c r="BO20" s="26"/>
      <c r="BP20" s="428"/>
      <c r="BQ20" s="428"/>
      <c r="BR20" s="428"/>
      <c r="BS20" s="428"/>
      <c r="BT20" s="428"/>
      <c r="BU20" s="428"/>
      <c r="BV20" s="428"/>
      <c r="BW20" s="428"/>
      <c r="BX20" s="428"/>
      <c r="BY20" s="428"/>
      <c r="BZ20" s="428"/>
      <c r="CA20" s="558"/>
      <c r="CB20" s="385"/>
      <c r="CC20" s="222" t="s">
        <v>416</v>
      </c>
      <c r="CD20" s="26"/>
      <c r="CE20" s="26"/>
      <c r="CF20" s="26"/>
      <c r="CG20" s="26"/>
      <c r="CH20" s="26"/>
      <c r="CI20" s="26"/>
      <c r="CJ20" s="428"/>
      <c r="CK20" s="428"/>
      <c r="CL20" s="428"/>
      <c r="CM20" s="428"/>
      <c r="CN20" s="428"/>
      <c r="CO20" s="428"/>
      <c r="CP20" s="428"/>
      <c r="CQ20" s="428"/>
      <c r="CR20" s="428"/>
      <c r="CS20" s="428"/>
      <c r="CT20" s="428"/>
      <c r="CU20" s="558"/>
      <c r="CV20" s="385"/>
      <c r="CW20" s="222" t="s">
        <v>416</v>
      </c>
      <c r="CX20" s="26"/>
      <c r="CY20" s="26"/>
      <c r="CZ20" s="26"/>
      <c r="DA20" s="26"/>
      <c r="DB20" s="26"/>
      <c r="DC20" s="26"/>
      <c r="DD20" s="428"/>
      <c r="DE20" s="428"/>
      <c r="DF20" s="428"/>
      <c r="DG20" s="428"/>
      <c r="DH20" s="428"/>
      <c r="DI20" s="428"/>
      <c r="DJ20" s="428"/>
      <c r="DK20" s="428"/>
      <c r="DL20" s="428"/>
      <c r="DM20" s="428"/>
      <c r="DN20" s="428"/>
      <c r="DO20" s="558"/>
      <c r="DP20" s="385"/>
      <c r="DQ20" s="222" t="s">
        <v>416</v>
      </c>
      <c r="DR20" s="26"/>
      <c r="DS20" s="26"/>
      <c r="DT20" s="26"/>
      <c r="DU20" s="26"/>
      <c r="DV20" s="26"/>
      <c r="DW20" s="26"/>
      <c r="DX20" s="428"/>
      <c r="DY20" s="428"/>
      <c r="DZ20" s="428"/>
      <c r="EA20" s="428"/>
      <c r="EB20" s="428"/>
      <c r="EC20" s="428"/>
      <c r="ED20" s="428"/>
      <c r="EE20" s="428"/>
      <c r="EF20" s="428"/>
      <c r="EG20" s="428"/>
      <c r="EH20" s="428"/>
      <c r="EI20" s="558"/>
      <c r="EJ20" s="385"/>
      <c r="EK20" s="222" t="s">
        <v>416</v>
      </c>
      <c r="EL20" s="26"/>
      <c r="EM20" s="26"/>
      <c r="EN20" s="26"/>
      <c r="EO20" s="26"/>
      <c r="EP20" s="26"/>
      <c r="EQ20" s="26"/>
      <c r="ER20" s="428"/>
      <c r="ES20" s="428"/>
      <c r="ET20" s="428"/>
      <c r="EU20" s="428"/>
      <c r="EV20" s="428"/>
      <c r="EW20" s="428"/>
      <c r="EX20" s="428"/>
      <c r="EY20" s="428"/>
      <c r="EZ20" s="428"/>
      <c r="FA20" s="428"/>
      <c r="FB20" s="428"/>
      <c r="FC20" s="558"/>
      <c r="FD20" s="385"/>
      <c r="FE20" s="222" t="s">
        <v>416</v>
      </c>
      <c r="FF20" s="26"/>
      <c r="FG20" s="26"/>
      <c r="FH20" s="26"/>
      <c r="FI20" s="26"/>
      <c r="FJ20" s="26"/>
      <c r="FK20" s="26"/>
      <c r="FL20" s="428"/>
      <c r="FM20" s="428"/>
      <c r="FN20" s="428"/>
      <c r="FO20" s="428"/>
      <c r="FP20" s="428"/>
      <c r="FQ20" s="428"/>
      <c r="FR20" s="428"/>
      <c r="FS20" s="428"/>
      <c r="FT20" s="428"/>
      <c r="FU20" s="428"/>
      <c r="FV20" s="428"/>
      <c r="FW20" s="558"/>
      <c r="FX20" s="385"/>
      <c r="FY20" s="222" t="s">
        <v>416</v>
      </c>
      <c r="FZ20" s="26"/>
      <c r="GA20" s="26"/>
      <c r="GB20" s="26"/>
      <c r="GC20" s="26"/>
      <c r="GD20" s="26"/>
      <c r="GE20" s="26"/>
      <c r="GF20" s="428"/>
      <c r="GG20" s="428"/>
      <c r="GH20" s="428"/>
      <c r="GI20" s="428"/>
      <c r="GJ20" s="428"/>
      <c r="GK20" s="428"/>
      <c r="GL20" s="428"/>
      <c r="GM20" s="428"/>
      <c r="GN20" s="428"/>
      <c r="GO20" s="428"/>
      <c r="GP20" s="428"/>
      <c r="GQ20" s="558"/>
      <c r="GR20" s="385"/>
      <c r="GS20" s="222" t="s">
        <v>416</v>
      </c>
      <c r="GT20" s="26"/>
      <c r="GU20" s="26"/>
      <c r="GV20" s="26"/>
      <c r="GW20" s="26"/>
      <c r="GX20" s="26"/>
      <c r="GY20" s="26"/>
      <c r="GZ20" s="428"/>
      <c r="HA20" s="428"/>
      <c r="HB20" s="428"/>
      <c r="HC20" s="428"/>
      <c r="HD20" s="428"/>
      <c r="HE20" s="428"/>
      <c r="HF20" s="428"/>
      <c r="HG20" s="428"/>
      <c r="HH20" s="428"/>
      <c r="HI20" s="428"/>
      <c r="HJ20" s="428"/>
      <c r="HK20" s="558"/>
      <c r="HL20" s="385"/>
      <c r="HM20" s="222" t="s">
        <v>416</v>
      </c>
      <c r="HN20" s="26"/>
      <c r="HO20" s="26"/>
      <c r="HP20" s="26"/>
      <c r="HQ20" s="26"/>
      <c r="HR20" s="26"/>
      <c r="HS20" s="26"/>
      <c r="HT20" s="428"/>
      <c r="HU20" s="428"/>
      <c r="HV20" s="428"/>
      <c r="HW20" s="428"/>
      <c r="HX20" s="428"/>
      <c r="HY20" s="428"/>
      <c r="HZ20" s="428"/>
      <c r="IA20" s="428"/>
      <c r="IB20" s="428"/>
      <c r="IC20" s="428"/>
      <c r="ID20" s="428"/>
      <c r="IE20" s="558"/>
      <c r="IF20" s="385"/>
      <c r="IG20" s="222" t="s">
        <v>416</v>
      </c>
      <c r="IH20" s="26"/>
      <c r="II20" s="26"/>
      <c r="IJ20" s="26"/>
      <c r="IK20" s="26"/>
      <c r="IL20" s="26"/>
      <c r="IM20" s="26"/>
      <c r="IN20" s="428"/>
      <c r="IO20" s="428"/>
      <c r="IP20" s="428"/>
      <c r="IQ20" s="428"/>
      <c r="IR20" s="428"/>
      <c r="IS20" s="428"/>
      <c r="IT20" s="428"/>
      <c r="IU20" s="428"/>
      <c r="IV20" s="428"/>
      <c r="IW20" s="428"/>
      <c r="IX20" s="428"/>
      <c r="IY20" s="558"/>
      <c r="IZ20" s="385"/>
      <c r="JA20" s="222" t="s">
        <v>416</v>
      </c>
      <c r="JB20" s="26"/>
      <c r="JC20" s="26"/>
      <c r="JD20" s="26"/>
      <c r="JE20" s="26"/>
      <c r="JF20" s="26"/>
      <c r="JG20" s="26"/>
      <c r="JH20" s="428"/>
      <c r="JI20" s="428"/>
      <c r="JJ20" s="428"/>
      <c r="JK20" s="428"/>
      <c r="JL20" s="428"/>
      <c r="JM20" s="428"/>
      <c r="JN20" s="428"/>
      <c r="JO20" s="428"/>
      <c r="JP20" s="428"/>
      <c r="JQ20" s="428"/>
      <c r="JR20" s="428"/>
      <c r="JS20" s="558"/>
      <c r="JT20" s="385"/>
      <c r="JU20" s="222" t="s">
        <v>416</v>
      </c>
      <c r="JV20" s="26"/>
      <c r="JW20" s="26"/>
      <c r="JX20" s="26"/>
      <c r="JY20" s="26"/>
      <c r="JZ20" s="26"/>
      <c r="KA20" s="26"/>
      <c r="KB20" s="428"/>
      <c r="KC20" s="428"/>
      <c r="KD20" s="428"/>
      <c r="KE20" s="428"/>
      <c r="KF20" s="428"/>
      <c r="KG20" s="428"/>
      <c r="KH20" s="428"/>
      <c r="KI20" s="428"/>
      <c r="KJ20" s="428"/>
      <c r="KK20" s="428"/>
      <c r="KL20" s="428"/>
      <c r="KM20" s="558"/>
    </row>
    <row r="21" spans="1:299" ht="12.75" customHeight="1" x14ac:dyDescent="0.2">
      <c r="A21" s="559"/>
      <c r="B21" s="224"/>
      <c r="C21" s="224"/>
      <c r="D21" s="224"/>
      <c r="E21" s="224"/>
      <c r="F21" s="224"/>
      <c r="G21" s="224"/>
      <c r="H21" s="224"/>
      <c r="I21" s="224"/>
      <c r="J21" s="224"/>
      <c r="K21" s="224"/>
      <c r="L21" s="224"/>
      <c r="M21" s="224"/>
      <c r="N21" s="224"/>
      <c r="O21" s="224"/>
      <c r="P21" s="224"/>
      <c r="Q21" s="224"/>
      <c r="R21" s="224"/>
      <c r="S21" s="560"/>
      <c r="T21" s="384"/>
      <c r="U21" s="559"/>
      <c r="V21" s="224"/>
      <c r="W21" s="224"/>
      <c r="X21" s="224"/>
      <c r="Y21" s="224"/>
      <c r="Z21" s="224"/>
      <c r="AA21" s="224"/>
      <c r="AB21" s="224"/>
      <c r="AC21" s="224"/>
      <c r="AD21" s="224"/>
      <c r="AE21" s="224"/>
      <c r="AF21" s="224"/>
      <c r="AG21" s="224"/>
      <c r="AH21" s="224"/>
      <c r="AI21" s="224"/>
      <c r="AJ21" s="224"/>
      <c r="AK21" s="224"/>
      <c r="AL21" s="224"/>
      <c r="AM21" s="560"/>
      <c r="AN21" s="384"/>
      <c r="AO21" s="559"/>
      <c r="AP21" s="224"/>
      <c r="AQ21" s="224"/>
      <c r="AR21" s="224"/>
      <c r="AS21" s="224"/>
      <c r="AT21" s="224"/>
      <c r="AU21" s="224"/>
      <c r="AV21" s="224"/>
      <c r="AW21" s="224"/>
      <c r="AX21" s="224"/>
      <c r="AY21" s="224"/>
      <c r="AZ21" s="224"/>
      <c r="BA21" s="224"/>
      <c r="BB21" s="224"/>
      <c r="BC21" s="224"/>
      <c r="BD21" s="224"/>
      <c r="BE21" s="224"/>
      <c r="BF21" s="224"/>
      <c r="BG21" s="560"/>
      <c r="BH21" s="270"/>
      <c r="BI21" s="559"/>
      <c r="BJ21" s="224"/>
      <c r="BK21" s="224"/>
      <c r="BL21" s="224"/>
      <c r="BM21" s="224"/>
      <c r="BN21" s="224"/>
      <c r="BO21" s="224"/>
      <c r="BP21" s="224"/>
      <c r="BQ21" s="224"/>
      <c r="BR21" s="224"/>
      <c r="BS21" s="224"/>
      <c r="BT21" s="224"/>
      <c r="BU21" s="224"/>
      <c r="BV21" s="224"/>
      <c r="BW21" s="224"/>
      <c r="BX21" s="224"/>
      <c r="BY21" s="224"/>
      <c r="BZ21" s="224"/>
      <c r="CA21" s="560"/>
      <c r="CB21" s="384"/>
      <c r="CC21" s="559"/>
      <c r="CD21" s="224"/>
      <c r="CE21" s="224"/>
      <c r="CF21" s="224"/>
      <c r="CG21" s="224"/>
      <c r="CH21" s="224"/>
      <c r="CI21" s="224"/>
      <c r="CJ21" s="224"/>
      <c r="CK21" s="224"/>
      <c r="CL21" s="224"/>
      <c r="CM21" s="224"/>
      <c r="CN21" s="224"/>
      <c r="CO21" s="224"/>
      <c r="CP21" s="224"/>
      <c r="CQ21" s="224"/>
      <c r="CR21" s="224"/>
      <c r="CS21" s="224"/>
      <c r="CT21" s="224"/>
      <c r="CU21" s="560"/>
      <c r="CV21" s="384"/>
      <c r="CW21" s="559"/>
      <c r="CX21" s="224"/>
      <c r="CY21" s="224"/>
      <c r="CZ21" s="224"/>
      <c r="DA21" s="224"/>
      <c r="DB21" s="224"/>
      <c r="DC21" s="224"/>
      <c r="DD21" s="224"/>
      <c r="DE21" s="224"/>
      <c r="DF21" s="224"/>
      <c r="DG21" s="224"/>
      <c r="DH21" s="224"/>
      <c r="DI21" s="224"/>
      <c r="DJ21" s="224"/>
      <c r="DK21" s="224"/>
      <c r="DL21" s="224"/>
      <c r="DM21" s="224"/>
      <c r="DN21" s="224"/>
      <c r="DO21" s="560"/>
      <c r="DP21" s="384"/>
      <c r="DQ21" s="559"/>
      <c r="DR21" s="224"/>
      <c r="DS21" s="224"/>
      <c r="DT21" s="224"/>
      <c r="DU21" s="224"/>
      <c r="DV21" s="224"/>
      <c r="DW21" s="224"/>
      <c r="DX21" s="224"/>
      <c r="DY21" s="224"/>
      <c r="DZ21" s="224"/>
      <c r="EA21" s="224"/>
      <c r="EB21" s="224"/>
      <c r="EC21" s="224"/>
      <c r="ED21" s="224"/>
      <c r="EE21" s="224"/>
      <c r="EF21" s="224"/>
      <c r="EG21" s="224"/>
      <c r="EH21" s="224"/>
      <c r="EI21" s="560"/>
      <c r="EJ21" s="384"/>
      <c r="EK21" s="559"/>
      <c r="EL21" s="224"/>
      <c r="EM21" s="224"/>
      <c r="EN21" s="224"/>
      <c r="EO21" s="224"/>
      <c r="EP21" s="224"/>
      <c r="EQ21" s="224"/>
      <c r="ER21" s="224"/>
      <c r="ES21" s="224"/>
      <c r="ET21" s="224"/>
      <c r="EU21" s="224"/>
      <c r="EV21" s="224"/>
      <c r="EW21" s="224"/>
      <c r="EX21" s="224"/>
      <c r="EY21" s="224"/>
      <c r="EZ21" s="224"/>
      <c r="FA21" s="224"/>
      <c r="FB21" s="224"/>
      <c r="FC21" s="560"/>
      <c r="FD21" s="384"/>
      <c r="FE21" s="559"/>
      <c r="FF21" s="224"/>
      <c r="FG21" s="224"/>
      <c r="FH21" s="224"/>
      <c r="FI21" s="224"/>
      <c r="FJ21" s="224"/>
      <c r="FK21" s="224"/>
      <c r="FL21" s="224"/>
      <c r="FM21" s="224"/>
      <c r="FN21" s="224"/>
      <c r="FO21" s="224"/>
      <c r="FP21" s="224"/>
      <c r="FQ21" s="224"/>
      <c r="FR21" s="224"/>
      <c r="FS21" s="224"/>
      <c r="FT21" s="224"/>
      <c r="FU21" s="224"/>
      <c r="FV21" s="224"/>
      <c r="FW21" s="560"/>
      <c r="FX21" s="384"/>
      <c r="FY21" s="559"/>
      <c r="FZ21" s="224"/>
      <c r="GA21" s="224"/>
      <c r="GB21" s="224"/>
      <c r="GC21" s="224"/>
      <c r="GD21" s="224"/>
      <c r="GE21" s="224"/>
      <c r="GF21" s="224"/>
      <c r="GG21" s="224"/>
      <c r="GH21" s="224"/>
      <c r="GI21" s="224"/>
      <c r="GJ21" s="224"/>
      <c r="GK21" s="224"/>
      <c r="GL21" s="224"/>
      <c r="GM21" s="224"/>
      <c r="GN21" s="224"/>
      <c r="GO21" s="224"/>
      <c r="GP21" s="224"/>
      <c r="GQ21" s="560"/>
      <c r="GR21" s="384"/>
      <c r="GS21" s="559"/>
      <c r="GT21" s="224"/>
      <c r="GU21" s="224"/>
      <c r="GV21" s="224"/>
      <c r="GW21" s="224"/>
      <c r="GX21" s="224"/>
      <c r="GY21" s="224"/>
      <c r="GZ21" s="224"/>
      <c r="HA21" s="224"/>
      <c r="HB21" s="224"/>
      <c r="HC21" s="224"/>
      <c r="HD21" s="224"/>
      <c r="HE21" s="224"/>
      <c r="HF21" s="224"/>
      <c r="HG21" s="224"/>
      <c r="HH21" s="224"/>
      <c r="HI21" s="224"/>
      <c r="HJ21" s="224"/>
      <c r="HK21" s="560"/>
      <c r="HL21" s="384"/>
      <c r="HM21" s="559"/>
      <c r="HN21" s="224"/>
      <c r="HO21" s="224"/>
      <c r="HP21" s="224"/>
      <c r="HQ21" s="224"/>
      <c r="HR21" s="224"/>
      <c r="HS21" s="224"/>
      <c r="HT21" s="224"/>
      <c r="HU21" s="224"/>
      <c r="HV21" s="224"/>
      <c r="HW21" s="224"/>
      <c r="HX21" s="224"/>
      <c r="HY21" s="224"/>
      <c r="HZ21" s="224"/>
      <c r="IA21" s="224"/>
      <c r="IB21" s="224"/>
      <c r="IC21" s="224"/>
      <c r="ID21" s="224"/>
      <c r="IE21" s="560"/>
      <c r="IF21" s="384"/>
      <c r="IG21" s="559"/>
      <c r="IH21" s="224"/>
      <c r="II21" s="224"/>
      <c r="IJ21" s="224"/>
      <c r="IK21" s="224"/>
      <c r="IL21" s="224"/>
      <c r="IM21" s="224"/>
      <c r="IN21" s="224"/>
      <c r="IO21" s="224"/>
      <c r="IP21" s="224"/>
      <c r="IQ21" s="224"/>
      <c r="IR21" s="224"/>
      <c r="IS21" s="224"/>
      <c r="IT21" s="224"/>
      <c r="IU21" s="224"/>
      <c r="IV21" s="224"/>
      <c r="IW21" s="224"/>
      <c r="IX21" s="224"/>
      <c r="IY21" s="560"/>
      <c r="IZ21" s="384"/>
      <c r="JA21" s="559"/>
      <c r="JB21" s="224"/>
      <c r="JC21" s="224"/>
      <c r="JD21" s="224"/>
      <c r="JE21" s="224"/>
      <c r="JF21" s="224"/>
      <c r="JG21" s="224"/>
      <c r="JH21" s="224"/>
      <c r="JI21" s="224"/>
      <c r="JJ21" s="224"/>
      <c r="JK21" s="224"/>
      <c r="JL21" s="224"/>
      <c r="JM21" s="224"/>
      <c r="JN21" s="224"/>
      <c r="JO21" s="224"/>
      <c r="JP21" s="224"/>
      <c r="JQ21" s="224"/>
      <c r="JR21" s="224"/>
      <c r="JS21" s="560"/>
      <c r="JT21" s="384"/>
      <c r="JU21" s="559"/>
      <c r="JV21" s="224"/>
      <c r="JW21" s="224"/>
      <c r="JX21" s="224"/>
      <c r="JY21" s="224"/>
      <c r="JZ21" s="224"/>
      <c r="KA21" s="224"/>
      <c r="KB21" s="224"/>
      <c r="KC21" s="224"/>
      <c r="KD21" s="224"/>
      <c r="KE21" s="224"/>
      <c r="KF21" s="224"/>
      <c r="KG21" s="224"/>
      <c r="KH21" s="224"/>
      <c r="KI21" s="224"/>
      <c r="KJ21" s="224"/>
      <c r="KK21" s="224"/>
      <c r="KL21" s="224"/>
      <c r="KM21" s="560"/>
    </row>
    <row r="22" spans="1:299" ht="12.75" customHeight="1" x14ac:dyDescent="0.2">
      <c r="A22" s="242"/>
      <c r="B22" s="221"/>
      <c r="C22" s="221"/>
      <c r="D22" s="221"/>
      <c r="E22" s="221"/>
      <c r="F22" s="221"/>
      <c r="G22" s="221"/>
      <c r="H22" s="221"/>
      <c r="I22" s="221"/>
      <c r="J22" s="221"/>
      <c r="K22" s="221"/>
      <c r="L22" s="221"/>
      <c r="M22" s="221"/>
      <c r="N22" s="221"/>
      <c r="O22" s="221"/>
      <c r="P22" s="221"/>
      <c r="Q22" s="221"/>
      <c r="R22" s="221"/>
      <c r="S22" s="243"/>
      <c r="T22" s="384"/>
      <c r="U22" s="242"/>
      <c r="V22" s="221"/>
      <c r="W22" s="221"/>
      <c r="X22" s="221"/>
      <c r="Y22" s="221"/>
      <c r="Z22" s="221"/>
      <c r="AA22" s="221"/>
      <c r="AB22" s="221"/>
      <c r="AC22" s="221"/>
      <c r="AD22" s="221"/>
      <c r="AE22" s="221"/>
      <c r="AF22" s="221"/>
      <c r="AG22" s="221"/>
      <c r="AH22" s="221"/>
      <c r="AI22" s="221"/>
      <c r="AJ22" s="221"/>
      <c r="AK22" s="221"/>
      <c r="AL22" s="221"/>
      <c r="AM22" s="243"/>
      <c r="AN22" s="384"/>
      <c r="AO22" s="242"/>
      <c r="AP22" s="221"/>
      <c r="AQ22" s="221"/>
      <c r="AR22" s="221"/>
      <c r="AS22" s="221"/>
      <c r="AT22" s="221"/>
      <c r="AU22" s="221"/>
      <c r="AV22" s="221"/>
      <c r="AW22" s="221"/>
      <c r="AX22" s="221"/>
      <c r="AY22" s="221"/>
      <c r="AZ22" s="221"/>
      <c r="BA22" s="221"/>
      <c r="BB22" s="221"/>
      <c r="BC22" s="221"/>
      <c r="BD22" s="221"/>
      <c r="BE22" s="221"/>
      <c r="BF22" s="221"/>
      <c r="BG22" s="243"/>
      <c r="BH22" s="270"/>
      <c r="BI22" s="242"/>
      <c r="BJ22" s="221"/>
      <c r="BK22" s="221"/>
      <c r="BL22" s="221"/>
      <c r="BM22" s="221"/>
      <c r="BN22" s="221"/>
      <c r="BO22" s="221"/>
      <c r="BP22" s="221"/>
      <c r="BQ22" s="221"/>
      <c r="BR22" s="221"/>
      <c r="BS22" s="221"/>
      <c r="BT22" s="221"/>
      <c r="BU22" s="221"/>
      <c r="BV22" s="221"/>
      <c r="BW22" s="221"/>
      <c r="BX22" s="221"/>
      <c r="BY22" s="221"/>
      <c r="BZ22" s="221"/>
      <c r="CA22" s="243"/>
      <c r="CB22" s="384"/>
      <c r="CC22" s="242"/>
      <c r="CD22" s="221"/>
      <c r="CE22" s="221"/>
      <c r="CF22" s="221"/>
      <c r="CG22" s="221"/>
      <c r="CH22" s="221"/>
      <c r="CI22" s="221"/>
      <c r="CJ22" s="221"/>
      <c r="CK22" s="221"/>
      <c r="CL22" s="221"/>
      <c r="CM22" s="221"/>
      <c r="CN22" s="221"/>
      <c r="CO22" s="221"/>
      <c r="CP22" s="221"/>
      <c r="CQ22" s="221"/>
      <c r="CR22" s="221"/>
      <c r="CS22" s="221"/>
      <c r="CT22" s="221"/>
      <c r="CU22" s="243"/>
      <c r="CV22" s="384"/>
      <c r="CW22" s="242"/>
      <c r="CX22" s="221"/>
      <c r="CY22" s="221"/>
      <c r="CZ22" s="221"/>
      <c r="DA22" s="221"/>
      <c r="DB22" s="221"/>
      <c r="DC22" s="221"/>
      <c r="DD22" s="221"/>
      <c r="DE22" s="221"/>
      <c r="DF22" s="221"/>
      <c r="DG22" s="221"/>
      <c r="DH22" s="221"/>
      <c r="DI22" s="221"/>
      <c r="DJ22" s="221"/>
      <c r="DK22" s="221"/>
      <c r="DL22" s="221"/>
      <c r="DM22" s="221"/>
      <c r="DN22" s="221"/>
      <c r="DO22" s="243"/>
      <c r="DP22" s="384"/>
      <c r="DQ22" s="242"/>
      <c r="DR22" s="221"/>
      <c r="DS22" s="221"/>
      <c r="DT22" s="221"/>
      <c r="DU22" s="221"/>
      <c r="DV22" s="221"/>
      <c r="DW22" s="221"/>
      <c r="DX22" s="221"/>
      <c r="DY22" s="221"/>
      <c r="DZ22" s="221"/>
      <c r="EA22" s="221"/>
      <c r="EB22" s="221"/>
      <c r="EC22" s="221"/>
      <c r="ED22" s="221"/>
      <c r="EE22" s="221"/>
      <c r="EF22" s="221"/>
      <c r="EG22" s="221"/>
      <c r="EH22" s="221"/>
      <c r="EI22" s="243"/>
      <c r="EJ22" s="384"/>
      <c r="EK22" s="242"/>
      <c r="EL22" s="221"/>
      <c r="EM22" s="221"/>
      <c r="EN22" s="221"/>
      <c r="EO22" s="221"/>
      <c r="EP22" s="221"/>
      <c r="EQ22" s="221"/>
      <c r="ER22" s="221"/>
      <c r="ES22" s="221"/>
      <c r="ET22" s="221"/>
      <c r="EU22" s="221"/>
      <c r="EV22" s="221"/>
      <c r="EW22" s="221"/>
      <c r="EX22" s="221"/>
      <c r="EY22" s="221"/>
      <c r="EZ22" s="221"/>
      <c r="FA22" s="221"/>
      <c r="FB22" s="221"/>
      <c r="FC22" s="243"/>
      <c r="FD22" s="384"/>
      <c r="FE22" s="242"/>
      <c r="FF22" s="221"/>
      <c r="FG22" s="221"/>
      <c r="FH22" s="221"/>
      <c r="FI22" s="221"/>
      <c r="FJ22" s="221"/>
      <c r="FK22" s="221"/>
      <c r="FL22" s="221"/>
      <c r="FM22" s="221"/>
      <c r="FN22" s="221"/>
      <c r="FO22" s="221"/>
      <c r="FP22" s="221"/>
      <c r="FQ22" s="221"/>
      <c r="FR22" s="221"/>
      <c r="FS22" s="221"/>
      <c r="FT22" s="221"/>
      <c r="FU22" s="221"/>
      <c r="FV22" s="221"/>
      <c r="FW22" s="243"/>
      <c r="FX22" s="384"/>
      <c r="FY22" s="242"/>
      <c r="FZ22" s="221"/>
      <c r="GA22" s="221"/>
      <c r="GB22" s="221"/>
      <c r="GC22" s="221"/>
      <c r="GD22" s="221"/>
      <c r="GE22" s="221"/>
      <c r="GF22" s="221"/>
      <c r="GG22" s="221"/>
      <c r="GH22" s="221"/>
      <c r="GI22" s="221"/>
      <c r="GJ22" s="221"/>
      <c r="GK22" s="221"/>
      <c r="GL22" s="221"/>
      <c r="GM22" s="221"/>
      <c r="GN22" s="221"/>
      <c r="GO22" s="221"/>
      <c r="GP22" s="221"/>
      <c r="GQ22" s="243"/>
      <c r="GR22" s="384"/>
      <c r="GS22" s="242"/>
      <c r="GT22" s="221"/>
      <c r="GU22" s="221"/>
      <c r="GV22" s="221"/>
      <c r="GW22" s="221"/>
      <c r="GX22" s="221"/>
      <c r="GY22" s="221"/>
      <c r="GZ22" s="221"/>
      <c r="HA22" s="221"/>
      <c r="HB22" s="221"/>
      <c r="HC22" s="221"/>
      <c r="HD22" s="221"/>
      <c r="HE22" s="221"/>
      <c r="HF22" s="221"/>
      <c r="HG22" s="221"/>
      <c r="HH22" s="221"/>
      <c r="HI22" s="221"/>
      <c r="HJ22" s="221"/>
      <c r="HK22" s="243"/>
      <c r="HL22" s="384"/>
      <c r="HM22" s="242"/>
      <c r="HN22" s="221"/>
      <c r="HO22" s="221"/>
      <c r="HP22" s="221"/>
      <c r="HQ22" s="221"/>
      <c r="HR22" s="221"/>
      <c r="HS22" s="221"/>
      <c r="HT22" s="221"/>
      <c r="HU22" s="221"/>
      <c r="HV22" s="221"/>
      <c r="HW22" s="221"/>
      <c r="HX22" s="221"/>
      <c r="HY22" s="221"/>
      <c r="HZ22" s="221"/>
      <c r="IA22" s="221"/>
      <c r="IB22" s="221"/>
      <c r="IC22" s="221"/>
      <c r="ID22" s="221"/>
      <c r="IE22" s="243"/>
      <c r="IF22" s="384"/>
      <c r="IG22" s="242"/>
      <c r="IH22" s="221"/>
      <c r="II22" s="221"/>
      <c r="IJ22" s="221"/>
      <c r="IK22" s="221"/>
      <c r="IL22" s="221"/>
      <c r="IM22" s="221"/>
      <c r="IN22" s="221"/>
      <c r="IO22" s="221"/>
      <c r="IP22" s="221"/>
      <c r="IQ22" s="221"/>
      <c r="IR22" s="221"/>
      <c r="IS22" s="221"/>
      <c r="IT22" s="221"/>
      <c r="IU22" s="221"/>
      <c r="IV22" s="221"/>
      <c r="IW22" s="221"/>
      <c r="IX22" s="221"/>
      <c r="IY22" s="243"/>
      <c r="IZ22" s="384"/>
      <c r="JA22" s="242"/>
      <c r="JB22" s="221"/>
      <c r="JC22" s="221"/>
      <c r="JD22" s="221"/>
      <c r="JE22" s="221"/>
      <c r="JF22" s="221"/>
      <c r="JG22" s="221"/>
      <c r="JH22" s="221"/>
      <c r="JI22" s="221"/>
      <c r="JJ22" s="221"/>
      <c r="JK22" s="221"/>
      <c r="JL22" s="221"/>
      <c r="JM22" s="221"/>
      <c r="JN22" s="221"/>
      <c r="JO22" s="221"/>
      <c r="JP22" s="221"/>
      <c r="JQ22" s="221"/>
      <c r="JR22" s="221"/>
      <c r="JS22" s="243"/>
      <c r="JT22" s="384"/>
      <c r="JU22" s="242"/>
      <c r="JV22" s="221"/>
      <c r="JW22" s="221"/>
      <c r="JX22" s="221"/>
      <c r="JY22" s="221"/>
      <c r="JZ22" s="221"/>
      <c r="KA22" s="221"/>
      <c r="KB22" s="221"/>
      <c r="KC22" s="221"/>
      <c r="KD22" s="221"/>
      <c r="KE22" s="221"/>
      <c r="KF22" s="221"/>
      <c r="KG22" s="221"/>
      <c r="KH22" s="221"/>
      <c r="KI22" s="221"/>
      <c r="KJ22" s="221"/>
      <c r="KK22" s="221"/>
      <c r="KL22" s="221"/>
      <c r="KM22" s="243"/>
    </row>
    <row r="23" spans="1:299" ht="12.75" customHeight="1" x14ac:dyDescent="0.2">
      <c r="A23" s="242"/>
      <c r="B23" s="256" t="s">
        <v>417</v>
      </c>
      <c r="C23" s="221"/>
      <c r="D23" s="221"/>
      <c r="E23" s="221"/>
      <c r="F23" s="221"/>
      <c r="G23" s="221"/>
      <c r="H23" s="221"/>
      <c r="I23" s="221"/>
      <c r="J23" s="221"/>
      <c r="K23" s="221"/>
      <c r="L23" s="221"/>
      <c r="M23" s="221"/>
      <c r="N23" s="221"/>
      <c r="O23" s="221"/>
      <c r="P23" s="221"/>
      <c r="Q23" s="221"/>
      <c r="R23" s="221"/>
      <c r="S23" s="243"/>
      <c r="T23" s="384"/>
      <c r="U23" s="242"/>
      <c r="V23" s="256" t="s">
        <v>417</v>
      </c>
      <c r="W23" s="221"/>
      <c r="X23" s="221"/>
      <c r="Y23" s="221"/>
      <c r="Z23" s="221"/>
      <c r="AA23" s="221"/>
      <c r="AB23" s="221"/>
      <c r="AC23" s="221"/>
      <c r="AD23" s="221"/>
      <c r="AE23" s="221"/>
      <c r="AF23" s="221"/>
      <c r="AG23" s="221"/>
      <c r="AH23" s="221"/>
      <c r="AI23" s="221"/>
      <c r="AJ23" s="221"/>
      <c r="AK23" s="221"/>
      <c r="AL23" s="221"/>
      <c r="AM23" s="243"/>
      <c r="AN23" s="384"/>
      <c r="AO23" s="242"/>
      <c r="AP23" s="256" t="s">
        <v>417</v>
      </c>
      <c r="AQ23" s="221"/>
      <c r="AR23" s="221"/>
      <c r="AS23" s="221"/>
      <c r="AT23" s="221"/>
      <c r="AU23" s="221"/>
      <c r="AV23" s="221"/>
      <c r="AW23" s="221"/>
      <c r="AX23" s="221"/>
      <c r="AY23" s="221"/>
      <c r="AZ23" s="221"/>
      <c r="BA23" s="221"/>
      <c r="BB23" s="221"/>
      <c r="BC23" s="221"/>
      <c r="BD23" s="221"/>
      <c r="BE23" s="221"/>
      <c r="BF23" s="221"/>
      <c r="BG23" s="243"/>
      <c r="BH23" s="270"/>
      <c r="BI23" s="242"/>
      <c r="BJ23" s="256" t="s">
        <v>417</v>
      </c>
      <c r="BK23" s="221"/>
      <c r="BL23" s="221"/>
      <c r="BM23" s="221"/>
      <c r="BN23" s="221"/>
      <c r="BO23" s="221"/>
      <c r="BP23" s="221"/>
      <c r="BQ23" s="221"/>
      <c r="BR23" s="221"/>
      <c r="BS23" s="221"/>
      <c r="BT23" s="221"/>
      <c r="BU23" s="221"/>
      <c r="BV23" s="221"/>
      <c r="BW23" s="221"/>
      <c r="BX23" s="221"/>
      <c r="BY23" s="221"/>
      <c r="BZ23" s="221"/>
      <c r="CA23" s="243"/>
      <c r="CB23" s="384"/>
      <c r="CC23" s="242"/>
      <c r="CD23" s="256" t="s">
        <v>417</v>
      </c>
      <c r="CE23" s="221"/>
      <c r="CF23" s="221"/>
      <c r="CG23" s="221"/>
      <c r="CH23" s="221"/>
      <c r="CI23" s="221"/>
      <c r="CJ23" s="221"/>
      <c r="CK23" s="221"/>
      <c r="CL23" s="221"/>
      <c r="CM23" s="221"/>
      <c r="CN23" s="221"/>
      <c r="CO23" s="221"/>
      <c r="CP23" s="221"/>
      <c r="CQ23" s="221"/>
      <c r="CR23" s="221"/>
      <c r="CS23" s="221"/>
      <c r="CT23" s="221"/>
      <c r="CU23" s="243"/>
      <c r="CV23" s="384"/>
      <c r="CW23" s="242"/>
      <c r="CX23" s="256" t="s">
        <v>417</v>
      </c>
      <c r="CY23" s="221"/>
      <c r="CZ23" s="221"/>
      <c r="DA23" s="221"/>
      <c r="DB23" s="221"/>
      <c r="DC23" s="221"/>
      <c r="DD23" s="221"/>
      <c r="DE23" s="221"/>
      <c r="DF23" s="221"/>
      <c r="DG23" s="221"/>
      <c r="DH23" s="221"/>
      <c r="DI23" s="221"/>
      <c r="DJ23" s="221"/>
      <c r="DK23" s="221"/>
      <c r="DL23" s="221"/>
      <c r="DM23" s="221"/>
      <c r="DN23" s="221"/>
      <c r="DO23" s="243"/>
      <c r="DP23" s="384"/>
      <c r="DQ23" s="242"/>
      <c r="DR23" s="256" t="s">
        <v>417</v>
      </c>
      <c r="DS23" s="221"/>
      <c r="DT23" s="221"/>
      <c r="DU23" s="221"/>
      <c r="DV23" s="221"/>
      <c r="DW23" s="221"/>
      <c r="DX23" s="221"/>
      <c r="DY23" s="221"/>
      <c r="DZ23" s="221"/>
      <c r="EA23" s="221"/>
      <c r="EB23" s="221"/>
      <c r="EC23" s="221"/>
      <c r="ED23" s="221"/>
      <c r="EE23" s="221"/>
      <c r="EF23" s="221"/>
      <c r="EG23" s="221"/>
      <c r="EH23" s="221"/>
      <c r="EI23" s="243"/>
      <c r="EJ23" s="384"/>
      <c r="EK23" s="242"/>
      <c r="EL23" s="256" t="s">
        <v>417</v>
      </c>
      <c r="EM23" s="221"/>
      <c r="EN23" s="221"/>
      <c r="EO23" s="221"/>
      <c r="EP23" s="221"/>
      <c r="EQ23" s="221"/>
      <c r="ER23" s="221"/>
      <c r="ES23" s="221"/>
      <c r="ET23" s="221"/>
      <c r="EU23" s="221"/>
      <c r="EV23" s="221"/>
      <c r="EW23" s="221"/>
      <c r="EX23" s="221"/>
      <c r="EY23" s="221"/>
      <c r="EZ23" s="221"/>
      <c r="FA23" s="221"/>
      <c r="FB23" s="221"/>
      <c r="FC23" s="243"/>
      <c r="FD23" s="384"/>
      <c r="FE23" s="242"/>
      <c r="FF23" s="256" t="s">
        <v>417</v>
      </c>
      <c r="FG23" s="221"/>
      <c r="FH23" s="221"/>
      <c r="FI23" s="221"/>
      <c r="FJ23" s="221"/>
      <c r="FK23" s="221"/>
      <c r="FL23" s="221"/>
      <c r="FM23" s="221"/>
      <c r="FN23" s="221"/>
      <c r="FO23" s="221"/>
      <c r="FP23" s="221"/>
      <c r="FQ23" s="221"/>
      <c r="FR23" s="221"/>
      <c r="FS23" s="221"/>
      <c r="FT23" s="221"/>
      <c r="FU23" s="221"/>
      <c r="FV23" s="221"/>
      <c r="FW23" s="243"/>
      <c r="FX23" s="384"/>
      <c r="FY23" s="242"/>
      <c r="FZ23" s="256" t="s">
        <v>417</v>
      </c>
      <c r="GA23" s="221"/>
      <c r="GB23" s="221"/>
      <c r="GC23" s="221"/>
      <c r="GD23" s="221"/>
      <c r="GE23" s="221"/>
      <c r="GF23" s="221"/>
      <c r="GG23" s="221"/>
      <c r="GH23" s="221"/>
      <c r="GI23" s="221"/>
      <c r="GJ23" s="221"/>
      <c r="GK23" s="221"/>
      <c r="GL23" s="221"/>
      <c r="GM23" s="221"/>
      <c r="GN23" s="221"/>
      <c r="GO23" s="221"/>
      <c r="GP23" s="221"/>
      <c r="GQ23" s="243"/>
      <c r="GR23" s="384"/>
      <c r="GS23" s="242"/>
      <c r="GT23" s="256" t="s">
        <v>417</v>
      </c>
      <c r="GU23" s="221"/>
      <c r="GV23" s="221"/>
      <c r="GW23" s="221"/>
      <c r="GX23" s="221"/>
      <c r="GY23" s="221"/>
      <c r="GZ23" s="221"/>
      <c r="HA23" s="221"/>
      <c r="HB23" s="221"/>
      <c r="HC23" s="221"/>
      <c r="HD23" s="221"/>
      <c r="HE23" s="221"/>
      <c r="HF23" s="221"/>
      <c r="HG23" s="221"/>
      <c r="HH23" s="221"/>
      <c r="HI23" s="221"/>
      <c r="HJ23" s="221"/>
      <c r="HK23" s="243"/>
      <c r="HL23" s="384"/>
      <c r="HM23" s="242"/>
      <c r="HN23" s="256" t="s">
        <v>417</v>
      </c>
      <c r="HO23" s="221"/>
      <c r="HP23" s="221"/>
      <c r="HQ23" s="221"/>
      <c r="HR23" s="221"/>
      <c r="HS23" s="221"/>
      <c r="HT23" s="221"/>
      <c r="HU23" s="221"/>
      <c r="HV23" s="221"/>
      <c r="HW23" s="221"/>
      <c r="HX23" s="221"/>
      <c r="HY23" s="221"/>
      <c r="HZ23" s="221"/>
      <c r="IA23" s="221"/>
      <c r="IB23" s="221"/>
      <c r="IC23" s="221"/>
      <c r="ID23" s="221"/>
      <c r="IE23" s="243"/>
      <c r="IF23" s="384"/>
      <c r="IG23" s="242"/>
      <c r="IH23" s="256" t="s">
        <v>417</v>
      </c>
      <c r="II23" s="221"/>
      <c r="IJ23" s="221"/>
      <c r="IK23" s="221"/>
      <c r="IL23" s="221"/>
      <c r="IM23" s="221"/>
      <c r="IN23" s="221"/>
      <c r="IO23" s="221"/>
      <c r="IP23" s="221"/>
      <c r="IQ23" s="221"/>
      <c r="IR23" s="221"/>
      <c r="IS23" s="221"/>
      <c r="IT23" s="221"/>
      <c r="IU23" s="221"/>
      <c r="IV23" s="221"/>
      <c r="IW23" s="221"/>
      <c r="IX23" s="221"/>
      <c r="IY23" s="243"/>
      <c r="IZ23" s="384"/>
      <c r="JA23" s="242"/>
      <c r="JB23" s="256" t="s">
        <v>417</v>
      </c>
      <c r="JC23" s="221"/>
      <c r="JD23" s="221"/>
      <c r="JE23" s="221"/>
      <c r="JF23" s="221"/>
      <c r="JG23" s="221"/>
      <c r="JH23" s="221"/>
      <c r="JI23" s="221"/>
      <c r="JJ23" s="221"/>
      <c r="JK23" s="221"/>
      <c r="JL23" s="221"/>
      <c r="JM23" s="221"/>
      <c r="JN23" s="221"/>
      <c r="JO23" s="221"/>
      <c r="JP23" s="221"/>
      <c r="JQ23" s="221"/>
      <c r="JR23" s="221"/>
      <c r="JS23" s="243"/>
      <c r="JT23" s="384"/>
      <c r="JU23" s="242"/>
      <c r="JV23" s="256" t="s">
        <v>417</v>
      </c>
      <c r="JW23" s="221"/>
      <c r="JX23" s="221"/>
      <c r="JY23" s="221"/>
      <c r="JZ23" s="221"/>
      <c r="KA23" s="221"/>
      <c r="KB23" s="221"/>
      <c r="KC23" s="221"/>
      <c r="KD23" s="221"/>
      <c r="KE23" s="221"/>
      <c r="KF23" s="221"/>
      <c r="KG23" s="221"/>
      <c r="KH23" s="221"/>
      <c r="KI23" s="221"/>
      <c r="KJ23" s="221"/>
      <c r="KK23" s="221"/>
      <c r="KL23" s="221"/>
      <c r="KM23" s="243"/>
    </row>
    <row r="24" spans="1:299" ht="12.75" customHeight="1" x14ac:dyDescent="0.2">
      <c r="A24" s="242"/>
      <c r="B24" s="221"/>
      <c r="C24" s="221"/>
      <c r="D24" s="221"/>
      <c r="E24" s="221"/>
      <c r="F24" s="221"/>
      <c r="G24" s="221"/>
      <c r="H24" s="221"/>
      <c r="I24" s="221"/>
      <c r="J24" s="221"/>
      <c r="K24" s="221"/>
      <c r="L24" s="221"/>
      <c r="M24" s="221"/>
      <c r="N24" s="221"/>
      <c r="O24" s="221"/>
      <c r="P24" s="221"/>
      <c r="Q24" s="221"/>
      <c r="R24" s="221"/>
      <c r="S24" s="243"/>
      <c r="T24" s="384"/>
      <c r="U24" s="242"/>
      <c r="V24" s="221"/>
      <c r="W24" s="221"/>
      <c r="X24" s="221"/>
      <c r="Y24" s="221"/>
      <c r="Z24" s="221"/>
      <c r="AA24" s="221"/>
      <c r="AB24" s="221"/>
      <c r="AC24" s="221"/>
      <c r="AD24" s="221"/>
      <c r="AE24" s="221"/>
      <c r="AF24" s="221"/>
      <c r="AG24" s="221"/>
      <c r="AH24" s="221"/>
      <c r="AI24" s="221"/>
      <c r="AJ24" s="221"/>
      <c r="AK24" s="221"/>
      <c r="AL24" s="221"/>
      <c r="AM24" s="243"/>
      <c r="AN24" s="384"/>
      <c r="AO24" s="242"/>
      <c r="AP24" s="221"/>
      <c r="AQ24" s="221"/>
      <c r="AR24" s="221"/>
      <c r="AS24" s="221"/>
      <c r="AT24" s="221"/>
      <c r="AU24" s="221"/>
      <c r="AV24" s="221"/>
      <c r="AW24" s="221"/>
      <c r="AX24" s="221"/>
      <c r="AY24" s="221"/>
      <c r="AZ24" s="221"/>
      <c r="BA24" s="221"/>
      <c r="BB24" s="221"/>
      <c r="BC24" s="221"/>
      <c r="BD24" s="221"/>
      <c r="BE24" s="221"/>
      <c r="BF24" s="221"/>
      <c r="BG24" s="243"/>
      <c r="BH24" s="270"/>
      <c r="BI24" s="242"/>
      <c r="BJ24" s="221"/>
      <c r="BK24" s="221"/>
      <c r="BL24" s="221"/>
      <c r="BM24" s="221"/>
      <c r="BN24" s="221"/>
      <c r="BO24" s="221"/>
      <c r="BP24" s="221"/>
      <c r="BQ24" s="221"/>
      <c r="BR24" s="221"/>
      <c r="BS24" s="221"/>
      <c r="BT24" s="221"/>
      <c r="BU24" s="221"/>
      <c r="BV24" s="221"/>
      <c r="BW24" s="221"/>
      <c r="BX24" s="221"/>
      <c r="BY24" s="221"/>
      <c r="BZ24" s="221"/>
      <c r="CA24" s="243"/>
      <c r="CB24" s="384"/>
      <c r="CC24" s="242"/>
      <c r="CD24" s="221"/>
      <c r="CE24" s="221"/>
      <c r="CF24" s="221"/>
      <c r="CG24" s="221"/>
      <c r="CH24" s="221"/>
      <c r="CI24" s="221"/>
      <c r="CJ24" s="221"/>
      <c r="CK24" s="221"/>
      <c r="CL24" s="221"/>
      <c r="CM24" s="221"/>
      <c r="CN24" s="221"/>
      <c r="CO24" s="221"/>
      <c r="CP24" s="221"/>
      <c r="CQ24" s="221"/>
      <c r="CR24" s="221"/>
      <c r="CS24" s="221"/>
      <c r="CT24" s="221"/>
      <c r="CU24" s="243"/>
      <c r="CV24" s="384"/>
      <c r="CW24" s="242"/>
      <c r="CX24" s="221"/>
      <c r="CY24" s="221"/>
      <c r="CZ24" s="221"/>
      <c r="DA24" s="221"/>
      <c r="DB24" s="221"/>
      <c r="DC24" s="221"/>
      <c r="DD24" s="221"/>
      <c r="DE24" s="221"/>
      <c r="DF24" s="221"/>
      <c r="DG24" s="221"/>
      <c r="DH24" s="221"/>
      <c r="DI24" s="221"/>
      <c r="DJ24" s="221"/>
      <c r="DK24" s="221"/>
      <c r="DL24" s="221"/>
      <c r="DM24" s="221"/>
      <c r="DN24" s="221"/>
      <c r="DO24" s="243"/>
      <c r="DP24" s="384"/>
      <c r="DQ24" s="242"/>
      <c r="DR24" s="221"/>
      <c r="DS24" s="221"/>
      <c r="DT24" s="221"/>
      <c r="DU24" s="221"/>
      <c r="DV24" s="221"/>
      <c r="DW24" s="221"/>
      <c r="DX24" s="221"/>
      <c r="DY24" s="221"/>
      <c r="DZ24" s="221"/>
      <c r="EA24" s="221"/>
      <c r="EB24" s="221"/>
      <c r="EC24" s="221"/>
      <c r="ED24" s="221"/>
      <c r="EE24" s="221"/>
      <c r="EF24" s="221"/>
      <c r="EG24" s="221"/>
      <c r="EH24" s="221"/>
      <c r="EI24" s="243"/>
      <c r="EJ24" s="384"/>
      <c r="EK24" s="242"/>
      <c r="EL24" s="221"/>
      <c r="EM24" s="221"/>
      <c r="EN24" s="221"/>
      <c r="EO24" s="221"/>
      <c r="EP24" s="221"/>
      <c r="EQ24" s="221"/>
      <c r="ER24" s="221"/>
      <c r="ES24" s="221"/>
      <c r="ET24" s="221"/>
      <c r="EU24" s="221"/>
      <c r="EV24" s="221"/>
      <c r="EW24" s="221"/>
      <c r="EX24" s="221"/>
      <c r="EY24" s="221"/>
      <c r="EZ24" s="221"/>
      <c r="FA24" s="221"/>
      <c r="FB24" s="221"/>
      <c r="FC24" s="243"/>
      <c r="FD24" s="384"/>
      <c r="FE24" s="242"/>
      <c r="FF24" s="221"/>
      <c r="FG24" s="221"/>
      <c r="FH24" s="221"/>
      <c r="FI24" s="221"/>
      <c r="FJ24" s="221"/>
      <c r="FK24" s="221"/>
      <c r="FL24" s="221"/>
      <c r="FM24" s="221"/>
      <c r="FN24" s="221"/>
      <c r="FO24" s="221"/>
      <c r="FP24" s="221"/>
      <c r="FQ24" s="221"/>
      <c r="FR24" s="221"/>
      <c r="FS24" s="221"/>
      <c r="FT24" s="221"/>
      <c r="FU24" s="221"/>
      <c r="FV24" s="221"/>
      <c r="FW24" s="243"/>
      <c r="FX24" s="384"/>
      <c r="FY24" s="242"/>
      <c r="FZ24" s="221"/>
      <c r="GA24" s="221"/>
      <c r="GB24" s="221"/>
      <c r="GC24" s="221"/>
      <c r="GD24" s="221"/>
      <c r="GE24" s="221"/>
      <c r="GF24" s="221"/>
      <c r="GG24" s="221"/>
      <c r="GH24" s="221"/>
      <c r="GI24" s="221"/>
      <c r="GJ24" s="221"/>
      <c r="GK24" s="221"/>
      <c r="GL24" s="221"/>
      <c r="GM24" s="221"/>
      <c r="GN24" s="221"/>
      <c r="GO24" s="221"/>
      <c r="GP24" s="221"/>
      <c r="GQ24" s="243"/>
      <c r="GR24" s="384"/>
      <c r="GS24" s="242"/>
      <c r="GT24" s="221"/>
      <c r="GU24" s="221"/>
      <c r="GV24" s="221"/>
      <c r="GW24" s="221"/>
      <c r="GX24" s="221"/>
      <c r="GY24" s="221"/>
      <c r="GZ24" s="221"/>
      <c r="HA24" s="221"/>
      <c r="HB24" s="221"/>
      <c r="HC24" s="221"/>
      <c r="HD24" s="221"/>
      <c r="HE24" s="221"/>
      <c r="HF24" s="221"/>
      <c r="HG24" s="221"/>
      <c r="HH24" s="221"/>
      <c r="HI24" s="221"/>
      <c r="HJ24" s="221"/>
      <c r="HK24" s="243"/>
      <c r="HL24" s="384"/>
      <c r="HM24" s="242"/>
      <c r="HN24" s="221"/>
      <c r="HO24" s="221"/>
      <c r="HP24" s="221"/>
      <c r="HQ24" s="221"/>
      <c r="HR24" s="221"/>
      <c r="HS24" s="221"/>
      <c r="HT24" s="221"/>
      <c r="HU24" s="221"/>
      <c r="HV24" s="221"/>
      <c r="HW24" s="221"/>
      <c r="HX24" s="221"/>
      <c r="HY24" s="221"/>
      <c r="HZ24" s="221"/>
      <c r="IA24" s="221"/>
      <c r="IB24" s="221"/>
      <c r="IC24" s="221"/>
      <c r="ID24" s="221"/>
      <c r="IE24" s="243"/>
      <c r="IF24" s="384"/>
      <c r="IG24" s="242"/>
      <c r="IH24" s="221"/>
      <c r="II24" s="221"/>
      <c r="IJ24" s="221"/>
      <c r="IK24" s="221"/>
      <c r="IL24" s="221"/>
      <c r="IM24" s="221"/>
      <c r="IN24" s="221"/>
      <c r="IO24" s="221"/>
      <c r="IP24" s="221"/>
      <c r="IQ24" s="221"/>
      <c r="IR24" s="221"/>
      <c r="IS24" s="221"/>
      <c r="IT24" s="221"/>
      <c r="IU24" s="221"/>
      <c r="IV24" s="221"/>
      <c r="IW24" s="221"/>
      <c r="IX24" s="221"/>
      <c r="IY24" s="243"/>
      <c r="IZ24" s="384"/>
      <c r="JA24" s="242"/>
      <c r="JB24" s="221"/>
      <c r="JC24" s="221"/>
      <c r="JD24" s="221"/>
      <c r="JE24" s="221"/>
      <c r="JF24" s="221"/>
      <c r="JG24" s="221"/>
      <c r="JH24" s="221"/>
      <c r="JI24" s="221"/>
      <c r="JJ24" s="221"/>
      <c r="JK24" s="221"/>
      <c r="JL24" s="221"/>
      <c r="JM24" s="221"/>
      <c r="JN24" s="221"/>
      <c r="JO24" s="221"/>
      <c r="JP24" s="221"/>
      <c r="JQ24" s="221"/>
      <c r="JR24" s="221"/>
      <c r="JS24" s="243"/>
      <c r="JT24" s="384"/>
      <c r="JU24" s="242"/>
      <c r="JV24" s="221"/>
      <c r="JW24" s="221"/>
      <c r="JX24" s="221"/>
      <c r="JY24" s="221"/>
      <c r="JZ24" s="221"/>
      <c r="KA24" s="221"/>
      <c r="KB24" s="221"/>
      <c r="KC24" s="221"/>
      <c r="KD24" s="221"/>
      <c r="KE24" s="221"/>
      <c r="KF24" s="221"/>
      <c r="KG24" s="221"/>
      <c r="KH24" s="221"/>
      <c r="KI24" s="221"/>
      <c r="KJ24" s="221"/>
      <c r="KK24" s="221"/>
      <c r="KL24" s="221"/>
      <c r="KM24" s="243"/>
    </row>
    <row r="25" spans="1:299" ht="12.75" customHeight="1" x14ac:dyDescent="0.2">
      <c r="A25" s="242"/>
      <c r="B25" s="256" t="s">
        <v>418</v>
      </c>
      <c r="C25" s="221"/>
      <c r="D25" s="221"/>
      <c r="E25" s="221"/>
      <c r="F25" s="221"/>
      <c r="G25" s="221"/>
      <c r="H25" s="221"/>
      <c r="I25" s="221"/>
      <c r="J25" s="221"/>
      <c r="K25" s="221"/>
      <c r="L25" s="221"/>
      <c r="M25" s="221"/>
      <c r="N25" s="221"/>
      <c r="O25" s="221"/>
      <c r="P25" s="221"/>
      <c r="Q25" s="221"/>
      <c r="R25" s="221"/>
      <c r="S25" s="243"/>
      <c r="T25" s="384"/>
      <c r="U25" s="242"/>
      <c r="V25" s="256" t="s">
        <v>418</v>
      </c>
      <c r="W25" s="221"/>
      <c r="X25" s="221"/>
      <c r="Y25" s="221"/>
      <c r="Z25" s="221"/>
      <c r="AA25" s="221"/>
      <c r="AB25" s="221"/>
      <c r="AC25" s="221"/>
      <c r="AD25" s="221"/>
      <c r="AE25" s="221"/>
      <c r="AF25" s="221"/>
      <c r="AG25" s="221"/>
      <c r="AH25" s="221"/>
      <c r="AI25" s="221"/>
      <c r="AJ25" s="221"/>
      <c r="AK25" s="221"/>
      <c r="AL25" s="221"/>
      <c r="AM25" s="243"/>
      <c r="AN25" s="384"/>
      <c r="AO25" s="242"/>
      <c r="AP25" s="256" t="s">
        <v>418</v>
      </c>
      <c r="AQ25" s="221"/>
      <c r="AR25" s="221"/>
      <c r="AS25" s="221"/>
      <c r="AT25" s="221"/>
      <c r="AU25" s="221"/>
      <c r="AV25" s="221"/>
      <c r="AW25" s="221"/>
      <c r="AX25" s="221"/>
      <c r="AY25" s="221"/>
      <c r="AZ25" s="221"/>
      <c r="BA25" s="221"/>
      <c r="BB25" s="221"/>
      <c r="BC25" s="221"/>
      <c r="BD25" s="221"/>
      <c r="BE25" s="221"/>
      <c r="BF25" s="221"/>
      <c r="BG25" s="243"/>
      <c r="BH25" s="270"/>
      <c r="BI25" s="242"/>
      <c r="BJ25" s="256" t="s">
        <v>418</v>
      </c>
      <c r="BK25" s="221"/>
      <c r="BL25" s="221"/>
      <c r="BM25" s="221"/>
      <c r="BN25" s="221"/>
      <c r="BO25" s="221"/>
      <c r="BP25" s="221"/>
      <c r="BQ25" s="221"/>
      <c r="BR25" s="221"/>
      <c r="BS25" s="221"/>
      <c r="BT25" s="221"/>
      <c r="BU25" s="221"/>
      <c r="BV25" s="221"/>
      <c r="BW25" s="221"/>
      <c r="BX25" s="221"/>
      <c r="BY25" s="221"/>
      <c r="BZ25" s="221"/>
      <c r="CA25" s="243"/>
      <c r="CB25" s="384"/>
      <c r="CC25" s="242"/>
      <c r="CD25" s="256" t="s">
        <v>418</v>
      </c>
      <c r="CE25" s="221"/>
      <c r="CF25" s="221"/>
      <c r="CG25" s="221"/>
      <c r="CH25" s="221"/>
      <c r="CI25" s="221"/>
      <c r="CJ25" s="221"/>
      <c r="CK25" s="221"/>
      <c r="CL25" s="221"/>
      <c r="CM25" s="221"/>
      <c r="CN25" s="221"/>
      <c r="CO25" s="221"/>
      <c r="CP25" s="221"/>
      <c r="CQ25" s="221"/>
      <c r="CR25" s="221"/>
      <c r="CS25" s="221"/>
      <c r="CT25" s="221"/>
      <c r="CU25" s="243"/>
      <c r="CV25" s="384"/>
      <c r="CW25" s="242"/>
      <c r="CX25" s="256" t="s">
        <v>418</v>
      </c>
      <c r="CY25" s="221"/>
      <c r="CZ25" s="221"/>
      <c r="DA25" s="221"/>
      <c r="DB25" s="221"/>
      <c r="DC25" s="221"/>
      <c r="DD25" s="221"/>
      <c r="DE25" s="221"/>
      <c r="DF25" s="221"/>
      <c r="DG25" s="221"/>
      <c r="DH25" s="221"/>
      <c r="DI25" s="221"/>
      <c r="DJ25" s="221"/>
      <c r="DK25" s="221"/>
      <c r="DL25" s="221"/>
      <c r="DM25" s="221"/>
      <c r="DN25" s="221"/>
      <c r="DO25" s="243"/>
      <c r="DP25" s="384"/>
      <c r="DQ25" s="242"/>
      <c r="DR25" s="256" t="s">
        <v>418</v>
      </c>
      <c r="DS25" s="221"/>
      <c r="DT25" s="221"/>
      <c r="DU25" s="221"/>
      <c r="DV25" s="221"/>
      <c r="DW25" s="221"/>
      <c r="DX25" s="221"/>
      <c r="DY25" s="221"/>
      <c r="DZ25" s="221"/>
      <c r="EA25" s="221"/>
      <c r="EB25" s="221"/>
      <c r="EC25" s="221"/>
      <c r="ED25" s="221"/>
      <c r="EE25" s="221"/>
      <c r="EF25" s="221"/>
      <c r="EG25" s="221"/>
      <c r="EH25" s="221"/>
      <c r="EI25" s="243"/>
      <c r="EJ25" s="384"/>
      <c r="EK25" s="242"/>
      <c r="EL25" s="256" t="s">
        <v>418</v>
      </c>
      <c r="EM25" s="221"/>
      <c r="EN25" s="221"/>
      <c r="EO25" s="221"/>
      <c r="EP25" s="221"/>
      <c r="EQ25" s="221"/>
      <c r="ER25" s="221"/>
      <c r="ES25" s="221"/>
      <c r="ET25" s="221"/>
      <c r="EU25" s="221"/>
      <c r="EV25" s="221"/>
      <c r="EW25" s="221"/>
      <c r="EX25" s="221"/>
      <c r="EY25" s="221"/>
      <c r="EZ25" s="221"/>
      <c r="FA25" s="221"/>
      <c r="FB25" s="221"/>
      <c r="FC25" s="243"/>
      <c r="FD25" s="384"/>
      <c r="FE25" s="242"/>
      <c r="FF25" s="256" t="s">
        <v>418</v>
      </c>
      <c r="FG25" s="221"/>
      <c r="FH25" s="221"/>
      <c r="FI25" s="221"/>
      <c r="FJ25" s="221"/>
      <c r="FK25" s="221"/>
      <c r="FL25" s="221"/>
      <c r="FM25" s="221"/>
      <c r="FN25" s="221"/>
      <c r="FO25" s="221"/>
      <c r="FP25" s="221"/>
      <c r="FQ25" s="221"/>
      <c r="FR25" s="221"/>
      <c r="FS25" s="221"/>
      <c r="FT25" s="221"/>
      <c r="FU25" s="221"/>
      <c r="FV25" s="221"/>
      <c r="FW25" s="243"/>
      <c r="FX25" s="384"/>
      <c r="FY25" s="242"/>
      <c r="FZ25" s="256" t="s">
        <v>418</v>
      </c>
      <c r="GA25" s="221"/>
      <c r="GB25" s="221"/>
      <c r="GC25" s="221"/>
      <c r="GD25" s="221"/>
      <c r="GE25" s="221"/>
      <c r="GF25" s="221"/>
      <c r="GG25" s="221"/>
      <c r="GH25" s="221"/>
      <c r="GI25" s="221"/>
      <c r="GJ25" s="221"/>
      <c r="GK25" s="221"/>
      <c r="GL25" s="221"/>
      <c r="GM25" s="221"/>
      <c r="GN25" s="221"/>
      <c r="GO25" s="221"/>
      <c r="GP25" s="221"/>
      <c r="GQ25" s="243"/>
      <c r="GR25" s="384"/>
      <c r="GS25" s="242"/>
      <c r="GT25" s="256" t="s">
        <v>418</v>
      </c>
      <c r="GU25" s="221"/>
      <c r="GV25" s="221"/>
      <c r="GW25" s="221"/>
      <c r="GX25" s="221"/>
      <c r="GY25" s="221"/>
      <c r="GZ25" s="221"/>
      <c r="HA25" s="221"/>
      <c r="HB25" s="221"/>
      <c r="HC25" s="221"/>
      <c r="HD25" s="221"/>
      <c r="HE25" s="221"/>
      <c r="HF25" s="221"/>
      <c r="HG25" s="221"/>
      <c r="HH25" s="221"/>
      <c r="HI25" s="221"/>
      <c r="HJ25" s="221"/>
      <c r="HK25" s="243"/>
      <c r="HL25" s="384"/>
      <c r="HM25" s="242"/>
      <c r="HN25" s="256" t="s">
        <v>418</v>
      </c>
      <c r="HO25" s="221"/>
      <c r="HP25" s="221"/>
      <c r="HQ25" s="221"/>
      <c r="HR25" s="221"/>
      <c r="HS25" s="221"/>
      <c r="HT25" s="221"/>
      <c r="HU25" s="221"/>
      <c r="HV25" s="221"/>
      <c r="HW25" s="221"/>
      <c r="HX25" s="221"/>
      <c r="HY25" s="221"/>
      <c r="HZ25" s="221"/>
      <c r="IA25" s="221"/>
      <c r="IB25" s="221"/>
      <c r="IC25" s="221"/>
      <c r="ID25" s="221"/>
      <c r="IE25" s="243"/>
      <c r="IF25" s="384"/>
      <c r="IG25" s="242"/>
      <c r="IH25" s="256" t="s">
        <v>418</v>
      </c>
      <c r="II25" s="221"/>
      <c r="IJ25" s="221"/>
      <c r="IK25" s="221"/>
      <c r="IL25" s="221"/>
      <c r="IM25" s="221"/>
      <c r="IN25" s="221"/>
      <c r="IO25" s="221"/>
      <c r="IP25" s="221"/>
      <c r="IQ25" s="221"/>
      <c r="IR25" s="221"/>
      <c r="IS25" s="221"/>
      <c r="IT25" s="221"/>
      <c r="IU25" s="221"/>
      <c r="IV25" s="221"/>
      <c r="IW25" s="221"/>
      <c r="IX25" s="221"/>
      <c r="IY25" s="243"/>
      <c r="IZ25" s="384"/>
      <c r="JA25" s="242"/>
      <c r="JB25" s="256" t="s">
        <v>418</v>
      </c>
      <c r="JC25" s="221"/>
      <c r="JD25" s="221"/>
      <c r="JE25" s="221"/>
      <c r="JF25" s="221"/>
      <c r="JG25" s="221"/>
      <c r="JH25" s="221"/>
      <c r="JI25" s="221"/>
      <c r="JJ25" s="221"/>
      <c r="JK25" s="221"/>
      <c r="JL25" s="221"/>
      <c r="JM25" s="221"/>
      <c r="JN25" s="221"/>
      <c r="JO25" s="221"/>
      <c r="JP25" s="221"/>
      <c r="JQ25" s="221"/>
      <c r="JR25" s="221"/>
      <c r="JS25" s="243"/>
      <c r="JT25" s="384"/>
      <c r="JU25" s="242"/>
      <c r="JV25" s="256" t="s">
        <v>418</v>
      </c>
      <c r="JW25" s="221"/>
      <c r="JX25" s="221"/>
      <c r="JY25" s="221"/>
      <c r="JZ25" s="221"/>
      <c r="KA25" s="221"/>
      <c r="KB25" s="221"/>
      <c r="KC25" s="221"/>
      <c r="KD25" s="221"/>
      <c r="KE25" s="221"/>
      <c r="KF25" s="221"/>
      <c r="KG25" s="221"/>
      <c r="KH25" s="221"/>
      <c r="KI25" s="221"/>
      <c r="KJ25" s="221"/>
      <c r="KK25" s="221"/>
      <c r="KL25" s="221"/>
      <c r="KM25" s="243"/>
    </row>
    <row r="26" spans="1:299" ht="12.75" customHeight="1" x14ac:dyDescent="0.2">
      <c r="A26" s="242"/>
      <c r="B26" s="221"/>
      <c r="C26" s="221"/>
      <c r="D26" s="221"/>
      <c r="E26" s="221"/>
      <c r="F26" s="221"/>
      <c r="G26" s="221"/>
      <c r="H26" s="221"/>
      <c r="I26" s="221"/>
      <c r="J26" s="221"/>
      <c r="K26" s="221"/>
      <c r="L26" s="221"/>
      <c r="M26" s="221"/>
      <c r="N26" s="221"/>
      <c r="O26" s="221"/>
      <c r="P26" s="221"/>
      <c r="Q26" s="221"/>
      <c r="R26" s="221"/>
      <c r="S26" s="243"/>
      <c r="T26" s="384"/>
      <c r="U26" s="242"/>
      <c r="V26" s="221"/>
      <c r="W26" s="221"/>
      <c r="X26" s="221"/>
      <c r="Y26" s="221"/>
      <c r="Z26" s="221"/>
      <c r="AA26" s="221"/>
      <c r="AB26" s="221"/>
      <c r="AC26" s="221"/>
      <c r="AD26" s="221"/>
      <c r="AE26" s="221"/>
      <c r="AF26" s="221"/>
      <c r="AG26" s="221"/>
      <c r="AH26" s="221"/>
      <c r="AI26" s="221"/>
      <c r="AJ26" s="221"/>
      <c r="AK26" s="221"/>
      <c r="AL26" s="221"/>
      <c r="AM26" s="243"/>
      <c r="AN26" s="384"/>
      <c r="AO26" s="242"/>
      <c r="AP26" s="221"/>
      <c r="AQ26" s="221"/>
      <c r="AR26" s="221"/>
      <c r="AS26" s="221"/>
      <c r="AT26" s="221"/>
      <c r="AU26" s="221"/>
      <c r="AV26" s="221"/>
      <c r="AW26" s="221"/>
      <c r="AX26" s="221"/>
      <c r="AY26" s="221"/>
      <c r="AZ26" s="221"/>
      <c r="BA26" s="221"/>
      <c r="BB26" s="221"/>
      <c r="BC26" s="221"/>
      <c r="BD26" s="221"/>
      <c r="BE26" s="221"/>
      <c r="BF26" s="221"/>
      <c r="BG26" s="243"/>
      <c r="BH26" s="270"/>
      <c r="BI26" s="242"/>
      <c r="BJ26" s="221"/>
      <c r="BK26" s="221"/>
      <c r="BL26" s="221"/>
      <c r="BM26" s="221"/>
      <c r="BN26" s="221"/>
      <c r="BO26" s="221"/>
      <c r="BP26" s="221"/>
      <c r="BQ26" s="221"/>
      <c r="BR26" s="221"/>
      <c r="BS26" s="221"/>
      <c r="BT26" s="221"/>
      <c r="BU26" s="221"/>
      <c r="BV26" s="221"/>
      <c r="BW26" s="221"/>
      <c r="BX26" s="221"/>
      <c r="BY26" s="221"/>
      <c r="BZ26" s="221"/>
      <c r="CA26" s="243"/>
      <c r="CB26" s="384"/>
      <c r="CC26" s="242"/>
      <c r="CD26" s="221"/>
      <c r="CE26" s="221"/>
      <c r="CF26" s="221"/>
      <c r="CG26" s="221"/>
      <c r="CH26" s="221"/>
      <c r="CI26" s="221"/>
      <c r="CJ26" s="221"/>
      <c r="CK26" s="221"/>
      <c r="CL26" s="221"/>
      <c r="CM26" s="221"/>
      <c r="CN26" s="221"/>
      <c r="CO26" s="221"/>
      <c r="CP26" s="221"/>
      <c r="CQ26" s="221"/>
      <c r="CR26" s="221"/>
      <c r="CS26" s="221"/>
      <c r="CT26" s="221"/>
      <c r="CU26" s="243"/>
      <c r="CV26" s="384"/>
      <c r="CW26" s="242"/>
      <c r="CX26" s="221"/>
      <c r="CY26" s="221"/>
      <c r="CZ26" s="221"/>
      <c r="DA26" s="221"/>
      <c r="DB26" s="221"/>
      <c r="DC26" s="221"/>
      <c r="DD26" s="221"/>
      <c r="DE26" s="221"/>
      <c r="DF26" s="221"/>
      <c r="DG26" s="221"/>
      <c r="DH26" s="221"/>
      <c r="DI26" s="221"/>
      <c r="DJ26" s="221"/>
      <c r="DK26" s="221"/>
      <c r="DL26" s="221"/>
      <c r="DM26" s="221"/>
      <c r="DN26" s="221"/>
      <c r="DO26" s="243"/>
      <c r="DP26" s="384"/>
      <c r="DQ26" s="242"/>
      <c r="DR26" s="221"/>
      <c r="DS26" s="221"/>
      <c r="DT26" s="221"/>
      <c r="DU26" s="221"/>
      <c r="DV26" s="221"/>
      <c r="DW26" s="221"/>
      <c r="DX26" s="221"/>
      <c r="DY26" s="221"/>
      <c r="DZ26" s="221"/>
      <c r="EA26" s="221"/>
      <c r="EB26" s="221"/>
      <c r="EC26" s="221"/>
      <c r="ED26" s="221"/>
      <c r="EE26" s="221"/>
      <c r="EF26" s="221"/>
      <c r="EG26" s="221"/>
      <c r="EH26" s="221"/>
      <c r="EI26" s="243"/>
      <c r="EJ26" s="384"/>
      <c r="EK26" s="242"/>
      <c r="EL26" s="221"/>
      <c r="EM26" s="221"/>
      <c r="EN26" s="221"/>
      <c r="EO26" s="221"/>
      <c r="EP26" s="221"/>
      <c r="EQ26" s="221"/>
      <c r="ER26" s="221"/>
      <c r="ES26" s="221"/>
      <c r="ET26" s="221"/>
      <c r="EU26" s="221"/>
      <c r="EV26" s="221"/>
      <c r="EW26" s="221"/>
      <c r="EX26" s="221"/>
      <c r="EY26" s="221"/>
      <c r="EZ26" s="221"/>
      <c r="FA26" s="221"/>
      <c r="FB26" s="221"/>
      <c r="FC26" s="243"/>
      <c r="FD26" s="384"/>
      <c r="FE26" s="242"/>
      <c r="FF26" s="221"/>
      <c r="FG26" s="221"/>
      <c r="FH26" s="221"/>
      <c r="FI26" s="221"/>
      <c r="FJ26" s="221"/>
      <c r="FK26" s="221"/>
      <c r="FL26" s="221"/>
      <c r="FM26" s="221"/>
      <c r="FN26" s="221"/>
      <c r="FO26" s="221"/>
      <c r="FP26" s="221"/>
      <c r="FQ26" s="221"/>
      <c r="FR26" s="221"/>
      <c r="FS26" s="221"/>
      <c r="FT26" s="221"/>
      <c r="FU26" s="221"/>
      <c r="FV26" s="221"/>
      <c r="FW26" s="243"/>
      <c r="FX26" s="384"/>
      <c r="FY26" s="242"/>
      <c r="FZ26" s="221"/>
      <c r="GA26" s="221"/>
      <c r="GB26" s="221"/>
      <c r="GC26" s="221"/>
      <c r="GD26" s="221"/>
      <c r="GE26" s="221"/>
      <c r="GF26" s="221"/>
      <c r="GG26" s="221"/>
      <c r="GH26" s="221"/>
      <c r="GI26" s="221"/>
      <c r="GJ26" s="221"/>
      <c r="GK26" s="221"/>
      <c r="GL26" s="221"/>
      <c r="GM26" s="221"/>
      <c r="GN26" s="221"/>
      <c r="GO26" s="221"/>
      <c r="GP26" s="221"/>
      <c r="GQ26" s="243"/>
      <c r="GR26" s="384"/>
      <c r="GS26" s="242"/>
      <c r="GT26" s="221"/>
      <c r="GU26" s="221"/>
      <c r="GV26" s="221"/>
      <c r="GW26" s="221"/>
      <c r="GX26" s="221"/>
      <c r="GY26" s="221"/>
      <c r="GZ26" s="221"/>
      <c r="HA26" s="221"/>
      <c r="HB26" s="221"/>
      <c r="HC26" s="221"/>
      <c r="HD26" s="221"/>
      <c r="HE26" s="221"/>
      <c r="HF26" s="221"/>
      <c r="HG26" s="221"/>
      <c r="HH26" s="221"/>
      <c r="HI26" s="221"/>
      <c r="HJ26" s="221"/>
      <c r="HK26" s="243"/>
      <c r="HL26" s="384"/>
      <c r="HM26" s="242"/>
      <c r="HN26" s="221"/>
      <c r="HO26" s="221"/>
      <c r="HP26" s="221"/>
      <c r="HQ26" s="221"/>
      <c r="HR26" s="221"/>
      <c r="HS26" s="221"/>
      <c r="HT26" s="221"/>
      <c r="HU26" s="221"/>
      <c r="HV26" s="221"/>
      <c r="HW26" s="221"/>
      <c r="HX26" s="221"/>
      <c r="HY26" s="221"/>
      <c r="HZ26" s="221"/>
      <c r="IA26" s="221"/>
      <c r="IB26" s="221"/>
      <c r="IC26" s="221"/>
      <c r="ID26" s="221"/>
      <c r="IE26" s="243"/>
      <c r="IF26" s="384"/>
      <c r="IG26" s="242"/>
      <c r="IH26" s="221"/>
      <c r="II26" s="221"/>
      <c r="IJ26" s="221"/>
      <c r="IK26" s="221"/>
      <c r="IL26" s="221"/>
      <c r="IM26" s="221"/>
      <c r="IN26" s="221"/>
      <c r="IO26" s="221"/>
      <c r="IP26" s="221"/>
      <c r="IQ26" s="221"/>
      <c r="IR26" s="221"/>
      <c r="IS26" s="221"/>
      <c r="IT26" s="221"/>
      <c r="IU26" s="221"/>
      <c r="IV26" s="221"/>
      <c r="IW26" s="221"/>
      <c r="IX26" s="221"/>
      <c r="IY26" s="243"/>
      <c r="IZ26" s="384"/>
      <c r="JA26" s="242"/>
      <c r="JB26" s="221"/>
      <c r="JC26" s="221"/>
      <c r="JD26" s="221"/>
      <c r="JE26" s="221"/>
      <c r="JF26" s="221"/>
      <c r="JG26" s="221"/>
      <c r="JH26" s="221"/>
      <c r="JI26" s="221"/>
      <c r="JJ26" s="221"/>
      <c r="JK26" s="221"/>
      <c r="JL26" s="221"/>
      <c r="JM26" s="221"/>
      <c r="JN26" s="221"/>
      <c r="JO26" s="221"/>
      <c r="JP26" s="221"/>
      <c r="JQ26" s="221"/>
      <c r="JR26" s="221"/>
      <c r="JS26" s="243"/>
      <c r="JT26" s="384"/>
      <c r="JU26" s="242"/>
      <c r="JV26" s="221"/>
      <c r="JW26" s="221"/>
      <c r="JX26" s="221"/>
      <c r="JY26" s="221"/>
      <c r="JZ26" s="221"/>
      <c r="KA26" s="221"/>
      <c r="KB26" s="221"/>
      <c r="KC26" s="221"/>
      <c r="KD26" s="221"/>
      <c r="KE26" s="221"/>
      <c r="KF26" s="221"/>
      <c r="KG26" s="221"/>
      <c r="KH26" s="221"/>
      <c r="KI26" s="221"/>
      <c r="KJ26" s="221"/>
      <c r="KK26" s="221"/>
      <c r="KL26" s="221"/>
      <c r="KM26" s="243"/>
    </row>
    <row r="27" spans="1:299" ht="12.75" customHeight="1" x14ac:dyDescent="0.2">
      <c r="A27" s="242"/>
      <c r="B27" s="256" t="s">
        <v>420</v>
      </c>
      <c r="C27" s="221"/>
      <c r="D27" s="221"/>
      <c r="E27" s="221"/>
      <c r="F27" s="221"/>
      <c r="G27" s="221"/>
      <c r="H27" s="221"/>
      <c r="I27" s="221"/>
      <c r="J27" s="221"/>
      <c r="K27" s="221"/>
      <c r="L27" s="221"/>
      <c r="M27" s="221"/>
      <c r="N27" s="221"/>
      <c r="O27" s="221"/>
      <c r="P27" s="221"/>
      <c r="Q27" s="221"/>
      <c r="R27" s="221"/>
      <c r="S27" s="243"/>
      <c r="T27" s="384"/>
      <c r="U27" s="242"/>
      <c r="V27" s="256" t="s">
        <v>420</v>
      </c>
      <c r="W27" s="221"/>
      <c r="X27" s="221"/>
      <c r="Y27" s="221"/>
      <c r="Z27" s="221"/>
      <c r="AA27" s="221"/>
      <c r="AB27" s="221"/>
      <c r="AC27" s="221"/>
      <c r="AD27" s="221"/>
      <c r="AE27" s="221"/>
      <c r="AF27" s="221"/>
      <c r="AG27" s="221"/>
      <c r="AH27" s="221"/>
      <c r="AI27" s="221"/>
      <c r="AJ27" s="221"/>
      <c r="AK27" s="221"/>
      <c r="AL27" s="221"/>
      <c r="AM27" s="243"/>
      <c r="AN27" s="384"/>
      <c r="AO27" s="242"/>
      <c r="AP27" s="256" t="s">
        <v>420</v>
      </c>
      <c r="AQ27" s="221"/>
      <c r="AR27" s="221"/>
      <c r="AS27" s="221"/>
      <c r="AT27" s="221"/>
      <c r="AU27" s="221"/>
      <c r="AV27" s="221"/>
      <c r="AW27" s="221"/>
      <c r="AX27" s="221"/>
      <c r="AY27" s="221"/>
      <c r="AZ27" s="221"/>
      <c r="BA27" s="221"/>
      <c r="BB27" s="221"/>
      <c r="BC27" s="221"/>
      <c r="BD27" s="221"/>
      <c r="BE27" s="221"/>
      <c r="BF27" s="221"/>
      <c r="BG27" s="243"/>
      <c r="BH27" s="270"/>
      <c r="BI27" s="242"/>
      <c r="BJ27" s="256" t="s">
        <v>420</v>
      </c>
      <c r="BK27" s="221"/>
      <c r="BL27" s="221"/>
      <c r="BM27" s="221"/>
      <c r="BN27" s="221"/>
      <c r="BO27" s="221"/>
      <c r="BP27" s="221"/>
      <c r="BQ27" s="221"/>
      <c r="BR27" s="221"/>
      <c r="BS27" s="221"/>
      <c r="BT27" s="221"/>
      <c r="BU27" s="221"/>
      <c r="BV27" s="221"/>
      <c r="BW27" s="221"/>
      <c r="BX27" s="221"/>
      <c r="BY27" s="221"/>
      <c r="BZ27" s="221"/>
      <c r="CA27" s="243"/>
      <c r="CB27" s="384"/>
      <c r="CC27" s="242"/>
      <c r="CD27" s="256" t="s">
        <v>420</v>
      </c>
      <c r="CE27" s="221"/>
      <c r="CF27" s="221"/>
      <c r="CG27" s="221"/>
      <c r="CH27" s="221"/>
      <c r="CI27" s="221"/>
      <c r="CJ27" s="221"/>
      <c r="CK27" s="221"/>
      <c r="CL27" s="221"/>
      <c r="CM27" s="221"/>
      <c r="CN27" s="221"/>
      <c r="CO27" s="221"/>
      <c r="CP27" s="221"/>
      <c r="CQ27" s="221"/>
      <c r="CR27" s="221"/>
      <c r="CS27" s="221"/>
      <c r="CT27" s="221"/>
      <c r="CU27" s="243"/>
      <c r="CV27" s="384"/>
      <c r="CW27" s="242"/>
      <c r="CX27" s="256" t="s">
        <v>420</v>
      </c>
      <c r="CY27" s="221"/>
      <c r="CZ27" s="221"/>
      <c r="DA27" s="221"/>
      <c r="DB27" s="221"/>
      <c r="DC27" s="221"/>
      <c r="DD27" s="221"/>
      <c r="DE27" s="221"/>
      <c r="DF27" s="221"/>
      <c r="DG27" s="221"/>
      <c r="DH27" s="221"/>
      <c r="DI27" s="221"/>
      <c r="DJ27" s="221"/>
      <c r="DK27" s="221"/>
      <c r="DL27" s="221"/>
      <c r="DM27" s="221"/>
      <c r="DN27" s="221"/>
      <c r="DO27" s="243"/>
      <c r="DP27" s="384"/>
      <c r="DQ27" s="242"/>
      <c r="DR27" s="256" t="s">
        <v>420</v>
      </c>
      <c r="DS27" s="221"/>
      <c r="DT27" s="221"/>
      <c r="DU27" s="221"/>
      <c r="DV27" s="221"/>
      <c r="DW27" s="221"/>
      <c r="DX27" s="221"/>
      <c r="DY27" s="221"/>
      <c r="DZ27" s="221"/>
      <c r="EA27" s="221"/>
      <c r="EB27" s="221"/>
      <c r="EC27" s="221"/>
      <c r="ED27" s="221"/>
      <c r="EE27" s="221"/>
      <c r="EF27" s="221"/>
      <c r="EG27" s="221"/>
      <c r="EH27" s="221"/>
      <c r="EI27" s="243"/>
      <c r="EJ27" s="384"/>
      <c r="EK27" s="242"/>
      <c r="EL27" s="256" t="s">
        <v>420</v>
      </c>
      <c r="EM27" s="221"/>
      <c r="EN27" s="221"/>
      <c r="EO27" s="221"/>
      <c r="EP27" s="221"/>
      <c r="EQ27" s="221"/>
      <c r="ER27" s="221"/>
      <c r="ES27" s="221"/>
      <c r="ET27" s="221"/>
      <c r="EU27" s="221"/>
      <c r="EV27" s="221"/>
      <c r="EW27" s="221"/>
      <c r="EX27" s="221"/>
      <c r="EY27" s="221"/>
      <c r="EZ27" s="221"/>
      <c r="FA27" s="221"/>
      <c r="FB27" s="221"/>
      <c r="FC27" s="243"/>
      <c r="FD27" s="384"/>
      <c r="FE27" s="242"/>
      <c r="FF27" s="256" t="s">
        <v>420</v>
      </c>
      <c r="FG27" s="221"/>
      <c r="FH27" s="221"/>
      <c r="FI27" s="221"/>
      <c r="FJ27" s="221"/>
      <c r="FK27" s="221"/>
      <c r="FL27" s="221"/>
      <c r="FM27" s="221"/>
      <c r="FN27" s="221"/>
      <c r="FO27" s="221"/>
      <c r="FP27" s="221"/>
      <c r="FQ27" s="221"/>
      <c r="FR27" s="221"/>
      <c r="FS27" s="221"/>
      <c r="FT27" s="221"/>
      <c r="FU27" s="221"/>
      <c r="FV27" s="221"/>
      <c r="FW27" s="243"/>
      <c r="FX27" s="384"/>
      <c r="FY27" s="242"/>
      <c r="FZ27" s="256" t="s">
        <v>420</v>
      </c>
      <c r="GA27" s="221"/>
      <c r="GB27" s="221"/>
      <c r="GC27" s="221"/>
      <c r="GD27" s="221"/>
      <c r="GE27" s="221"/>
      <c r="GF27" s="221"/>
      <c r="GG27" s="221"/>
      <c r="GH27" s="221"/>
      <c r="GI27" s="221"/>
      <c r="GJ27" s="221"/>
      <c r="GK27" s="221"/>
      <c r="GL27" s="221"/>
      <c r="GM27" s="221"/>
      <c r="GN27" s="221"/>
      <c r="GO27" s="221"/>
      <c r="GP27" s="221"/>
      <c r="GQ27" s="243"/>
      <c r="GR27" s="384"/>
      <c r="GS27" s="242"/>
      <c r="GT27" s="256" t="s">
        <v>420</v>
      </c>
      <c r="GU27" s="221"/>
      <c r="GV27" s="221"/>
      <c r="GW27" s="221"/>
      <c r="GX27" s="221"/>
      <c r="GY27" s="221"/>
      <c r="GZ27" s="221"/>
      <c r="HA27" s="221"/>
      <c r="HB27" s="221"/>
      <c r="HC27" s="221"/>
      <c r="HD27" s="221"/>
      <c r="HE27" s="221"/>
      <c r="HF27" s="221"/>
      <c r="HG27" s="221"/>
      <c r="HH27" s="221"/>
      <c r="HI27" s="221"/>
      <c r="HJ27" s="221"/>
      <c r="HK27" s="243"/>
      <c r="HL27" s="384"/>
      <c r="HM27" s="242"/>
      <c r="HN27" s="256" t="s">
        <v>420</v>
      </c>
      <c r="HO27" s="221"/>
      <c r="HP27" s="221"/>
      <c r="HQ27" s="221"/>
      <c r="HR27" s="221"/>
      <c r="HS27" s="221"/>
      <c r="HT27" s="221"/>
      <c r="HU27" s="221"/>
      <c r="HV27" s="221"/>
      <c r="HW27" s="221"/>
      <c r="HX27" s="221"/>
      <c r="HY27" s="221"/>
      <c r="HZ27" s="221"/>
      <c r="IA27" s="221"/>
      <c r="IB27" s="221"/>
      <c r="IC27" s="221"/>
      <c r="ID27" s="221"/>
      <c r="IE27" s="243"/>
      <c r="IF27" s="384"/>
      <c r="IG27" s="242"/>
      <c r="IH27" s="256" t="s">
        <v>420</v>
      </c>
      <c r="II27" s="221"/>
      <c r="IJ27" s="221"/>
      <c r="IK27" s="221"/>
      <c r="IL27" s="221"/>
      <c r="IM27" s="221"/>
      <c r="IN27" s="221"/>
      <c r="IO27" s="221"/>
      <c r="IP27" s="221"/>
      <c r="IQ27" s="221"/>
      <c r="IR27" s="221"/>
      <c r="IS27" s="221"/>
      <c r="IT27" s="221"/>
      <c r="IU27" s="221"/>
      <c r="IV27" s="221"/>
      <c r="IW27" s="221"/>
      <c r="IX27" s="221"/>
      <c r="IY27" s="243"/>
      <c r="IZ27" s="384"/>
      <c r="JA27" s="242"/>
      <c r="JB27" s="256" t="s">
        <v>420</v>
      </c>
      <c r="JC27" s="221"/>
      <c r="JD27" s="221"/>
      <c r="JE27" s="221"/>
      <c r="JF27" s="221"/>
      <c r="JG27" s="221"/>
      <c r="JH27" s="221"/>
      <c r="JI27" s="221"/>
      <c r="JJ27" s="221"/>
      <c r="JK27" s="221"/>
      <c r="JL27" s="221"/>
      <c r="JM27" s="221"/>
      <c r="JN27" s="221"/>
      <c r="JO27" s="221"/>
      <c r="JP27" s="221"/>
      <c r="JQ27" s="221"/>
      <c r="JR27" s="221"/>
      <c r="JS27" s="243"/>
      <c r="JT27" s="384"/>
      <c r="JU27" s="242"/>
      <c r="JV27" s="256" t="s">
        <v>420</v>
      </c>
      <c r="JW27" s="221"/>
      <c r="JX27" s="221"/>
      <c r="JY27" s="221"/>
      <c r="JZ27" s="221"/>
      <c r="KA27" s="221"/>
      <c r="KB27" s="221"/>
      <c r="KC27" s="221"/>
      <c r="KD27" s="221"/>
      <c r="KE27" s="221"/>
      <c r="KF27" s="221"/>
      <c r="KG27" s="221"/>
      <c r="KH27" s="221"/>
      <c r="KI27" s="221"/>
      <c r="KJ27" s="221"/>
      <c r="KK27" s="221"/>
      <c r="KL27" s="221"/>
      <c r="KM27" s="243"/>
    </row>
    <row r="28" spans="1:299" ht="12.75" customHeight="1" x14ac:dyDescent="0.2">
      <c r="A28" s="551"/>
      <c r="B28" s="230"/>
      <c r="C28" s="230"/>
      <c r="D28" s="230"/>
      <c r="E28" s="230"/>
      <c r="F28" s="230"/>
      <c r="G28" s="230"/>
      <c r="H28" s="230"/>
      <c r="I28" s="230"/>
      <c r="J28" s="230"/>
      <c r="K28" s="230"/>
      <c r="L28" s="230"/>
      <c r="M28" s="230"/>
      <c r="N28" s="230"/>
      <c r="O28" s="230"/>
      <c r="P28" s="230"/>
      <c r="Q28" s="230"/>
      <c r="R28" s="230"/>
      <c r="S28" s="552"/>
      <c r="T28" s="384"/>
      <c r="U28" s="551"/>
      <c r="V28" s="230"/>
      <c r="W28" s="230"/>
      <c r="X28" s="230"/>
      <c r="Y28" s="230"/>
      <c r="Z28" s="230"/>
      <c r="AA28" s="230"/>
      <c r="AB28" s="230"/>
      <c r="AC28" s="230"/>
      <c r="AD28" s="230"/>
      <c r="AE28" s="230"/>
      <c r="AF28" s="230"/>
      <c r="AG28" s="230"/>
      <c r="AH28" s="230"/>
      <c r="AI28" s="230"/>
      <c r="AJ28" s="230"/>
      <c r="AK28" s="230"/>
      <c r="AL28" s="230"/>
      <c r="AM28" s="552"/>
      <c r="AN28" s="384"/>
      <c r="AO28" s="551"/>
      <c r="AP28" s="230"/>
      <c r="AQ28" s="230"/>
      <c r="AR28" s="230"/>
      <c r="AS28" s="230"/>
      <c r="AT28" s="230"/>
      <c r="AU28" s="230"/>
      <c r="AV28" s="230"/>
      <c r="AW28" s="230"/>
      <c r="AX28" s="230"/>
      <c r="AY28" s="230"/>
      <c r="AZ28" s="230"/>
      <c r="BA28" s="230"/>
      <c r="BB28" s="230"/>
      <c r="BC28" s="230"/>
      <c r="BD28" s="230"/>
      <c r="BE28" s="230"/>
      <c r="BF28" s="230"/>
      <c r="BG28" s="552"/>
      <c r="BH28" s="270"/>
      <c r="BI28" s="551"/>
      <c r="BJ28" s="230"/>
      <c r="BK28" s="230"/>
      <c r="BL28" s="230"/>
      <c r="BM28" s="230"/>
      <c r="BN28" s="230"/>
      <c r="BO28" s="230"/>
      <c r="BP28" s="230"/>
      <c r="BQ28" s="230"/>
      <c r="BR28" s="230"/>
      <c r="BS28" s="230"/>
      <c r="BT28" s="230"/>
      <c r="BU28" s="230"/>
      <c r="BV28" s="230"/>
      <c r="BW28" s="230"/>
      <c r="BX28" s="230"/>
      <c r="BY28" s="230"/>
      <c r="BZ28" s="230"/>
      <c r="CA28" s="552"/>
      <c r="CB28" s="384"/>
      <c r="CC28" s="551"/>
      <c r="CD28" s="230"/>
      <c r="CE28" s="230"/>
      <c r="CF28" s="230"/>
      <c r="CG28" s="230"/>
      <c r="CH28" s="230"/>
      <c r="CI28" s="230"/>
      <c r="CJ28" s="230"/>
      <c r="CK28" s="230"/>
      <c r="CL28" s="230"/>
      <c r="CM28" s="230"/>
      <c r="CN28" s="230"/>
      <c r="CO28" s="230"/>
      <c r="CP28" s="230"/>
      <c r="CQ28" s="230"/>
      <c r="CR28" s="230"/>
      <c r="CS28" s="230"/>
      <c r="CT28" s="230"/>
      <c r="CU28" s="552"/>
      <c r="CV28" s="384"/>
      <c r="CW28" s="551"/>
      <c r="CX28" s="230"/>
      <c r="CY28" s="230"/>
      <c r="CZ28" s="230"/>
      <c r="DA28" s="230"/>
      <c r="DB28" s="230"/>
      <c r="DC28" s="230"/>
      <c r="DD28" s="230"/>
      <c r="DE28" s="230"/>
      <c r="DF28" s="230"/>
      <c r="DG28" s="230"/>
      <c r="DH28" s="230"/>
      <c r="DI28" s="230"/>
      <c r="DJ28" s="230"/>
      <c r="DK28" s="230"/>
      <c r="DL28" s="230"/>
      <c r="DM28" s="230"/>
      <c r="DN28" s="230"/>
      <c r="DO28" s="552"/>
      <c r="DP28" s="384"/>
      <c r="DQ28" s="551"/>
      <c r="DR28" s="230"/>
      <c r="DS28" s="230"/>
      <c r="DT28" s="230"/>
      <c r="DU28" s="230"/>
      <c r="DV28" s="230"/>
      <c r="DW28" s="230"/>
      <c r="DX28" s="230"/>
      <c r="DY28" s="230"/>
      <c r="DZ28" s="230"/>
      <c r="EA28" s="230"/>
      <c r="EB28" s="230"/>
      <c r="EC28" s="230"/>
      <c r="ED28" s="230"/>
      <c r="EE28" s="230"/>
      <c r="EF28" s="230"/>
      <c r="EG28" s="230"/>
      <c r="EH28" s="230"/>
      <c r="EI28" s="552"/>
      <c r="EJ28" s="384"/>
      <c r="EK28" s="551"/>
      <c r="EL28" s="230"/>
      <c r="EM28" s="230"/>
      <c r="EN28" s="230"/>
      <c r="EO28" s="230"/>
      <c r="EP28" s="230"/>
      <c r="EQ28" s="230"/>
      <c r="ER28" s="230"/>
      <c r="ES28" s="230"/>
      <c r="ET28" s="230"/>
      <c r="EU28" s="230"/>
      <c r="EV28" s="230"/>
      <c r="EW28" s="230"/>
      <c r="EX28" s="230"/>
      <c r="EY28" s="230"/>
      <c r="EZ28" s="230"/>
      <c r="FA28" s="230"/>
      <c r="FB28" s="230"/>
      <c r="FC28" s="552"/>
      <c r="FD28" s="384"/>
      <c r="FE28" s="551"/>
      <c r="FF28" s="230"/>
      <c r="FG28" s="230"/>
      <c r="FH28" s="230"/>
      <c r="FI28" s="230"/>
      <c r="FJ28" s="230"/>
      <c r="FK28" s="230"/>
      <c r="FL28" s="230"/>
      <c r="FM28" s="230"/>
      <c r="FN28" s="230"/>
      <c r="FO28" s="230"/>
      <c r="FP28" s="230"/>
      <c r="FQ28" s="230"/>
      <c r="FR28" s="230"/>
      <c r="FS28" s="230"/>
      <c r="FT28" s="230"/>
      <c r="FU28" s="230"/>
      <c r="FV28" s="230"/>
      <c r="FW28" s="552"/>
      <c r="FX28" s="384"/>
      <c r="FY28" s="551"/>
      <c r="FZ28" s="230"/>
      <c r="GA28" s="230"/>
      <c r="GB28" s="230"/>
      <c r="GC28" s="230"/>
      <c r="GD28" s="230"/>
      <c r="GE28" s="230"/>
      <c r="GF28" s="230"/>
      <c r="GG28" s="230"/>
      <c r="GH28" s="230"/>
      <c r="GI28" s="230"/>
      <c r="GJ28" s="230"/>
      <c r="GK28" s="230"/>
      <c r="GL28" s="230"/>
      <c r="GM28" s="230"/>
      <c r="GN28" s="230"/>
      <c r="GO28" s="230"/>
      <c r="GP28" s="230"/>
      <c r="GQ28" s="552"/>
      <c r="GR28" s="384"/>
      <c r="GS28" s="551"/>
      <c r="GT28" s="230"/>
      <c r="GU28" s="230"/>
      <c r="GV28" s="230"/>
      <c r="GW28" s="230"/>
      <c r="GX28" s="230"/>
      <c r="GY28" s="230"/>
      <c r="GZ28" s="230"/>
      <c r="HA28" s="230"/>
      <c r="HB28" s="230"/>
      <c r="HC28" s="230"/>
      <c r="HD28" s="230"/>
      <c r="HE28" s="230"/>
      <c r="HF28" s="230"/>
      <c r="HG28" s="230"/>
      <c r="HH28" s="230"/>
      <c r="HI28" s="230"/>
      <c r="HJ28" s="230"/>
      <c r="HK28" s="552"/>
      <c r="HL28" s="384"/>
      <c r="HM28" s="551"/>
      <c r="HN28" s="230"/>
      <c r="HO28" s="230"/>
      <c r="HP28" s="230"/>
      <c r="HQ28" s="230"/>
      <c r="HR28" s="230"/>
      <c r="HS28" s="230"/>
      <c r="HT28" s="230"/>
      <c r="HU28" s="230"/>
      <c r="HV28" s="230"/>
      <c r="HW28" s="230"/>
      <c r="HX28" s="230"/>
      <c r="HY28" s="230"/>
      <c r="HZ28" s="230"/>
      <c r="IA28" s="230"/>
      <c r="IB28" s="230"/>
      <c r="IC28" s="230"/>
      <c r="ID28" s="230"/>
      <c r="IE28" s="552"/>
      <c r="IF28" s="384"/>
      <c r="IG28" s="551"/>
      <c r="IH28" s="230"/>
      <c r="II28" s="230"/>
      <c r="IJ28" s="230"/>
      <c r="IK28" s="230"/>
      <c r="IL28" s="230"/>
      <c r="IM28" s="230"/>
      <c r="IN28" s="230"/>
      <c r="IO28" s="230"/>
      <c r="IP28" s="230"/>
      <c r="IQ28" s="230"/>
      <c r="IR28" s="230"/>
      <c r="IS28" s="230"/>
      <c r="IT28" s="230"/>
      <c r="IU28" s="230"/>
      <c r="IV28" s="230"/>
      <c r="IW28" s="230"/>
      <c r="IX28" s="230"/>
      <c r="IY28" s="552"/>
      <c r="IZ28" s="384"/>
      <c r="JA28" s="551"/>
      <c r="JB28" s="230"/>
      <c r="JC28" s="230"/>
      <c r="JD28" s="230"/>
      <c r="JE28" s="230"/>
      <c r="JF28" s="230"/>
      <c r="JG28" s="230"/>
      <c r="JH28" s="230"/>
      <c r="JI28" s="230"/>
      <c r="JJ28" s="230"/>
      <c r="JK28" s="230"/>
      <c r="JL28" s="230"/>
      <c r="JM28" s="230"/>
      <c r="JN28" s="230"/>
      <c r="JO28" s="230"/>
      <c r="JP28" s="230"/>
      <c r="JQ28" s="230"/>
      <c r="JR28" s="230"/>
      <c r="JS28" s="552"/>
      <c r="JT28" s="384"/>
      <c r="JU28" s="551"/>
      <c r="JV28" s="230"/>
      <c r="JW28" s="230"/>
      <c r="JX28" s="230"/>
      <c r="JY28" s="230"/>
      <c r="JZ28" s="230"/>
      <c r="KA28" s="230"/>
      <c r="KB28" s="230"/>
      <c r="KC28" s="230"/>
      <c r="KD28" s="230"/>
      <c r="KE28" s="230"/>
      <c r="KF28" s="230"/>
      <c r="KG28" s="230"/>
      <c r="KH28" s="230"/>
      <c r="KI28" s="230"/>
      <c r="KJ28" s="230"/>
      <c r="KK28" s="230"/>
      <c r="KL28" s="230"/>
      <c r="KM28" s="552"/>
    </row>
    <row r="29" spans="1:299" ht="12.75" customHeight="1" x14ac:dyDescent="0.2">
      <c r="A29" s="551"/>
      <c r="B29" s="256" t="s">
        <v>421</v>
      </c>
      <c r="C29" s="230"/>
      <c r="D29" s="230"/>
      <c r="E29" s="230"/>
      <c r="F29" s="230"/>
      <c r="G29" s="230"/>
      <c r="H29" s="230"/>
      <c r="I29" s="230"/>
      <c r="J29" s="230"/>
      <c r="K29" s="230"/>
      <c r="L29" s="230"/>
      <c r="M29" s="230"/>
      <c r="N29" s="230"/>
      <c r="O29" s="230"/>
      <c r="P29" s="230"/>
      <c r="Q29" s="230"/>
      <c r="R29" s="230"/>
      <c r="S29" s="552"/>
      <c r="T29" s="384"/>
      <c r="U29" s="551"/>
      <c r="V29" s="256" t="s">
        <v>421</v>
      </c>
      <c r="W29" s="230"/>
      <c r="X29" s="230"/>
      <c r="Y29" s="230"/>
      <c r="Z29" s="230"/>
      <c r="AA29" s="230"/>
      <c r="AB29" s="230"/>
      <c r="AC29" s="230"/>
      <c r="AD29" s="230"/>
      <c r="AE29" s="230"/>
      <c r="AF29" s="230"/>
      <c r="AG29" s="230"/>
      <c r="AH29" s="230"/>
      <c r="AI29" s="230"/>
      <c r="AJ29" s="230"/>
      <c r="AK29" s="230"/>
      <c r="AL29" s="230"/>
      <c r="AM29" s="552"/>
      <c r="AN29" s="384"/>
      <c r="AO29" s="551"/>
      <c r="AP29" s="256" t="s">
        <v>421</v>
      </c>
      <c r="AQ29" s="230"/>
      <c r="AR29" s="230"/>
      <c r="AS29" s="230"/>
      <c r="AT29" s="230"/>
      <c r="AU29" s="230"/>
      <c r="AV29" s="230"/>
      <c r="AW29" s="230"/>
      <c r="AX29" s="230"/>
      <c r="AY29" s="230"/>
      <c r="AZ29" s="230"/>
      <c r="BA29" s="230"/>
      <c r="BB29" s="230"/>
      <c r="BC29" s="230"/>
      <c r="BD29" s="230"/>
      <c r="BE29" s="230"/>
      <c r="BF29" s="230"/>
      <c r="BG29" s="552"/>
      <c r="BH29" s="270"/>
      <c r="BI29" s="551"/>
      <c r="BJ29" s="256" t="s">
        <v>421</v>
      </c>
      <c r="BK29" s="230"/>
      <c r="BL29" s="230"/>
      <c r="BM29" s="230"/>
      <c r="BN29" s="230"/>
      <c r="BO29" s="230"/>
      <c r="BP29" s="230"/>
      <c r="BQ29" s="230"/>
      <c r="BR29" s="230"/>
      <c r="BS29" s="230"/>
      <c r="BT29" s="230"/>
      <c r="BU29" s="230"/>
      <c r="BV29" s="230"/>
      <c r="BW29" s="230"/>
      <c r="BX29" s="230"/>
      <c r="BY29" s="230"/>
      <c r="BZ29" s="230"/>
      <c r="CA29" s="552"/>
      <c r="CB29" s="384"/>
      <c r="CC29" s="551"/>
      <c r="CD29" s="256" t="s">
        <v>421</v>
      </c>
      <c r="CE29" s="230"/>
      <c r="CF29" s="230"/>
      <c r="CG29" s="230"/>
      <c r="CH29" s="230"/>
      <c r="CI29" s="230"/>
      <c r="CJ29" s="230"/>
      <c r="CK29" s="230"/>
      <c r="CL29" s="230"/>
      <c r="CM29" s="230"/>
      <c r="CN29" s="230"/>
      <c r="CO29" s="230"/>
      <c r="CP29" s="230"/>
      <c r="CQ29" s="230"/>
      <c r="CR29" s="230"/>
      <c r="CS29" s="230"/>
      <c r="CT29" s="230"/>
      <c r="CU29" s="552"/>
      <c r="CV29" s="384"/>
      <c r="CW29" s="551"/>
      <c r="CX29" s="256" t="s">
        <v>421</v>
      </c>
      <c r="CY29" s="230"/>
      <c r="CZ29" s="230"/>
      <c r="DA29" s="230"/>
      <c r="DB29" s="230"/>
      <c r="DC29" s="230"/>
      <c r="DD29" s="230"/>
      <c r="DE29" s="230"/>
      <c r="DF29" s="230"/>
      <c r="DG29" s="230"/>
      <c r="DH29" s="230"/>
      <c r="DI29" s="230"/>
      <c r="DJ29" s="230"/>
      <c r="DK29" s="230"/>
      <c r="DL29" s="230"/>
      <c r="DM29" s="230"/>
      <c r="DN29" s="230"/>
      <c r="DO29" s="552"/>
      <c r="DP29" s="384"/>
      <c r="DQ29" s="551"/>
      <c r="DR29" s="256" t="s">
        <v>421</v>
      </c>
      <c r="DS29" s="230"/>
      <c r="DT29" s="230"/>
      <c r="DU29" s="230"/>
      <c r="DV29" s="230"/>
      <c r="DW29" s="230"/>
      <c r="DX29" s="230"/>
      <c r="DY29" s="230"/>
      <c r="DZ29" s="230"/>
      <c r="EA29" s="230"/>
      <c r="EB29" s="230"/>
      <c r="EC29" s="230"/>
      <c r="ED29" s="230"/>
      <c r="EE29" s="230"/>
      <c r="EF29" s="230"/>
      <c r="EG29" s="230"/>
      <c r="EH29" s="230"/>
      <c r="EI29" s="552"/>
      <c r="EJ29" s="384"/>
      <c r="EK29" s="551"/>
      <c r="EL29" s="256" t="s">
        <v>421</v>
      </c>
      <c r="EM29" s="230"/>
      <c r="EN29" s="230"/>
      <c r="EO29" s="230"/>
      <c r="EP29" s="230"/>
      <c r="EQ29" s="230"/>
      <c r="ER29" s="230"/>
      <c r="ES29" s="230"/>
      <c r="ET29" s="230"/>
      <c r="EU29" s="230"/>
      <c r="EV29" s="230"/>
      <c r="EW29" s="230"/>
      <c r="EX29" s="230"/>
      <c r="EY29" s="230"/>
      <c r="EZ29" s="230"/>
      <c r="FA29" s="230"/>
      <c r="FB29" s="230"/>
      <c r="FC29" s="552"/>
      <c r="FD29" s="384"/>
      <c r="FE29" s="551"/>
      <c r="FF29" s="256" t="s">
        <v>421</v>
      </c>
      <c r="FG29" s="230"/>
      <c r="FH29" s="230"/>
      <c r="FI29" s="230"/>
      <c r="FJ29" s="230"/>
      <c r="FK29" s="230"/>
      <c r="FL29" s="230"/>
      <c r="FM29" s="230"/>
      <c r="FN29" s="230"/>
      <c r="FO29" s="230"/>
      <c r="FP29" s="230"/>
      <c r="FQ29" s="230"/>
      <c r="FR29" s="230"/>
      <c r="FS29" s="230"/>
      <c r="FT29" s="230"/>
      <c r="FU29" s="230"/>
      <c r="FV29" s="230"/>
      <c r="FW29" s="552"/>
      <c r="FX29" s="384"/>
      <c r="FY29" s="551"/>
      <c r="FZ29" s="256" t="s">
        <v>421</v>
      </c>
      <c r="GA29" s="230"/>
      <c r="GB29" s="230"/>
      <c r="GC29" s="230"/>
      <c r="GD29" s="230"/>
      <c r="GE29" s="230"/>
      <c r="GF29" s="230"/>
      <c r="GG29" s="230"/>
      <c r="GH29" s="230"/>
      <c r="GI29" s="230"/>
      <c r="GJ29" s="230"/>
      <c r="GK29" s="230"/>
      <c r="GL29" s="230"/>
      <c r="GM29" s="230"/>
      <c r="GN29" s="230"/>
      <c r="GO29" s="230"/>
      <c r="GP29" s="230"/>
      <c r="GQ29" s="552"/>
      <c r="GR29" s="384"/>
      <c r="GS29" s="551"/>
      <c r="GT29" s="256" t="s">
        <v>421</v>
      </c>
      <c r="GU29" s="230"/>
      <c r="GV29" s="230"/>
      <c r="GW29" s="230"/>
      <c r="GX29" s="230"/>
      <c r="GY29" s="230"/>
      <c r="GZ29" s="230"/>
      <c r="HA29" s="230"/>
      <c r="HB29" s="230"/>
      <c r="HC29" s="230"/>
      <c r="HD29" s="230"/>
      <c r="HE29" s="230"/>
      <c r="HF29" s="230"/>
      <c r="HG29" s="230"/>
      <c r="HH29" s="230"/>
      <c r="HI29" s="230"/>
      <c r="HJ29" s="230"/>
      <c r="HK29" s="552"/>
      <c r="HL29" s="384"/>
      <c r="HM29" s="551"/>
      <c r="HN29" s="256" t="s">
        <v>421</v>
      </c>
      <c r="HO29" s="230"/>
      <c r="HP29" s="230"/>
      <c r="HQ29" s="230"/>
      <c r="HR29" s="230"/>
      <c r="HS29" s="230"/>
      <c r="HT29" s="230"/>
      <c r="HU29" s="230"/>
      <c r="HV29" s="230"/>
      <c r="HW29" s="230"/>
      <c r="HX29" s="230"/>
      <c r="HY29" s="230"/>
      <c r="HZ29" s="230"/>
      <c r="IA29" s="230"/>
      <c r="IB29" s="230"/>
      <c r="IC29" s="230"/>
      <c r="ID29" s="230"/>
      <c r="IE29" s="552"/>
      <c r="IF29" s="384"/>
      <c r="IG29" s="551"/>
      <c r="IH29" s="256" t="s">
        <v>421</v>
      </c>
      <c r="II29" s="230"/>
      <c r="IJ29" s="230"/>
      <c r="IK29" s="230"/>
      <c r="IL29" s="230"/>
      <c r="IM29" s="230"/>
      <c r="IN29" s="230"/>
      <c r="IO29" s="230"/>
      <c r="IP29" s="230"/>
      <c r="IQ29" s="230"/>
      <c r="IR29" s="230"/>
      <c r="IS29" s="230"/>
      <c r="IT29" s="230"/>
      <c r="IU29" s="230"/>
      <c r="IV29" s="230"/>
      <c r="IW29" s="230"/>
      <c r="IX29" s="230"/>
      <c r="IY29" s="552"/>
      <c r="IZ29" s="384"/>
      <c r="JA29" s="551"/>
      <c r="JB29" s="256" t="s">
        <v>421</v>
      </c>
      <c r="JC29" s="230"/>
      <c r="JD29" s="230"/>
      <c r="JE29" s="230"/>
      <c r="JF29" s="230"/>
      <c r="JG29" s="230"/>
      <c r="JH29" s="230"/>
      <c r="JI29" s="230"/>
      <c r="JJ29" s="230"/>
      <c r="JK29" s="230"/>
      <c r="JL29" s="230"/>
      <c r="JM29" s="230"/>
      <c r="JN29" s="230"/>
      <c r="JO29" s="230"/>
      <c r="JP29" s="230"/>
      <c r="JQ29" s="230"/>
      <c r="JR29" s="230"/>
      <c r="JS29" s="552"/>
      <c r="JT29" s="384"/>
      <c r="JU29" s="551"/>
      <c r="JV29" s="256" t="s">
        <v>421</v>
      </c>
      <c r="JW29" s="230"/>
      <c r="JX29" s="230"/>
      <c r="JY29" s="230"/>
      <c r="JZ29" s="230"/>
      <c r="KA29" s="230"/>
      <c r="KB29" s="230"/>
      <c r="KC29" s="230"/>
      <c r="KD29" s="230"/>
      <c r="KE29" s="230"/>
      <c r="KF29" s="230"/>
      <c r="KG29" s="230"/>
      <c r="KH29" s="230"/>
      <c r="KI29" s="230"/>
      <c r="KJ29" s="230"/>
      <c r="KK29" s="230"/>
      <c r="KL29" s="230"/>
      <c r="KM29" s="552"/>
    </row>
    <row r="30" spans="1:299" ht="12.75" customHeight="1" x14ac:dyDescent="0.2">
      <c r="A30" s="551"/>
      <c r="B30" s="256" t="s">
        <v>422</v>
      </c>
      <c r="C30" s="230"/>
      <c r="D30" s="230"/>
      <c r="E30" s="230"/>
      <c r="F30" s="230"/>
      <c r="G30" s="230"/>
      <c r="H30" s="230"/>
      <c r="I30" s="230"/>
      <c r="J30" s="230"/>
      <c r="K30" s="230"/>
      <c r="L30" s="230"/>
      <c r="M30" s="230"/>
      <c r="N30" s="230"/>
      <c r="O30" s="230"/>
      <c r="P30" s="230"/>
      <c r="Q30" s="230"/>
      <c r="R30" s="230"/>
      <c r="S30" s="552"/>
      <c r="T30" s="384"/>
      <c r="U30" s="551"/>
      <c r="V30" s="256" t="s">
        <v>422</v>
      </c>
      <c r="W30" s="230"/>
      <c r="X30" s="230"/>
      <c r="Y30" s="230"/>
      <c r="Z30" s="230"/>
      <c r="AA30" s="230"/>
      <c r="AB30" s="230"/>
      <c r="AC30" s="230"/>
      <c r="AD30" s="230"/>
      <c r="AE30" s="230"/>
      <c r="AF30" s="230"/>
      <c r="AG30" s="230"/>
      <c r="AH30" s="230"/>
      <c r="AI30" s="230"/>
      <c r="AJ30" s="230"/>
      <c r="AK30" s="230"/>
      <c r="AL30" s="230"/>
      <c r="AM30" s="552"/>
      <c r="AN30" s="384"/>
      <c r="AO30" s="551"/>
      <c r="AP30" s="256" t="s">
        <v>422</v>
      </c>
      <c r="AQ30" s="230"/>
      <c r="AR30" s="230"/>
      <c r="AS30" s="230"/>
      <c r="AT30" s="230"/>
      <c r="AU30" s="230"/>
      <c r="AV30" s="230"/>
      <c r="AW30" s="230"/>
      <c r="AX30" s="230"/>
      <c r="AY30" s="230"/>
      <c r="AZ30" s="230"/>
      <c r="BA30" s="230"/>
      <c r="BB30" s="230"/>
      <c r="BC30" s="230"/>
      <c r="BD30" s="230"/>
      <c r="BE30" s="230"/>
      <c r="BF30" s="230"/>
      <c r="BG30" s="552"/>
      <c r="BH30" s="270"/>
      <c r="BI30" s="551"/>
      <c r="BJ30" s="256" t="s">
        <v>422</v>
      </c>
      <c r="BK30" s="230"/>
      <c r="BL30" s="230"/>
      <c r="BM30" s="230"/>
      <c r="BN30" s="230"/>
      <c r="BO30" s="230"/>
      <c r="BP30" s="230"/>
      <c r="BQ30" s="230"/>
      <c r="BR30" s="230"/>
      <c r="BS30" s="230"/>
      <c r="BT30" s="230"/>
      <c r="BU30" s="230"/>
      <c r="BV30" s="230"/>
      <c r="BW30" s="230"/>
      <c r="BX30" s="230"/>
      <c r="BY30" s="230"/>
      <c r="BZ30" s="230"/>
      <c r="CA30" s="552"/>
      <c r="CB30" s="384"/>
      <c r="CC30" s="551"/>
      <c r="CD30" s="256" t="s">
        <v>422</v>
      </c>
      <c r="CE30" s="230"/>
      <c r="CF30" s="230"/>
      <c r="CG30" s="230"/>
      <c r="CH30" s="230"/>
      <c r="CI30" s="230"/>
      <c r="CJ30" s="230"/>
      <c r="CK30" s="230"/>
      <c r="CL30" s="230"/>
      <c r="CM30" s="230"/>
      <c r="CN30" s="230"/>
      <c r="CO30" s="230"/>
      <c r="CP30" s="230"/>
      <c r="CQ30" s="230"/>
      <c r="CR30" s="230"/>
      <c r="CS30" s="230"/>
      <c r="CT30" s="230"/>
      <c r="CU30" s="552"/>
      <c r="CV30" s="384"/>
      <c r="CW30" s="551"/>
      <c r="CX30" s="256" t="s">
        <v>422</v>
      </c>
      <c r="CY30" s="230"/>
      <c r="CZ30" s="230"/>
      <c r="DA30" s="230"/>
      <c r="DB30" s="230"/>
      <c r="DC30" s="230"/>
      <c r="DD30" s="230"/>
      <c r="DE30" s="230"/>
      <c r="DF30" s="230"/>
      <c r="DG30" s="230"/>
      <c r="DH30" s="230"/>
      <c r="DI30" s="230"/>
      <c r="DJ30" s="230"/>
      <c r="DK30" s="230"/>
      <c r="DL30" s="230"/>
      <c r="DM30" s="230"/>
      <c r="DN30" s="230"/>
      <c r="DO30" s="552"/>
      <c r="DP30" s="384"/>
      <c r="DQ30" s="551"/>
      <c r="DR30" s="256" t="s">
        <v>422</v>
      </c>
      <c r="DS30" s="230"/>
      <c r="DT30" s="230"/>
      <c r="DU30" s="230"/>
      <c r="DV30" s="230"/>
      <c r="DW30" s="230"/>
      <c r="DX30" s="230"/>
      <c r="DY30" s="230"/>
      <c r="DZ30" s="230"/>
      <c r="EA30" s="230"/>
      <c r="EB30" s="230"/>
      <c r="EC30" s="230"/>
      <c r="ED30" s="230"/>
      <c r="EE30" s="230"/>
      <c r="EF30" s="230"/>
      <c r="EG30" s="230"/>
      <c r="EH30" s="230"/>
      <c r="EI30" s="552"/>
      <c r="EJ30" s="384"/>
      <c r="EK30" s="551"/>
      <c r="EL30" s="256" t="s">
        <v>422</v>
      </c>
      <c r="EM30" s="230"/>
      <c r="EN30" s="230"/>
      <c r="EO30" s="230"/>
      <c r="EP30" s="230"/>
      <c r="EQ30" s="230"/>
      <c r="ER30" s="230"/>
      <c r="ES30" s="230"/>
      <c r="ET30" s="230"/>
      <c r="EU30" s="230"/>
      <c r="EV30" s="230"/>
      <c r="EW30" s="230"/>
      <c r="EX30" s="230"/>
      <c r="EY30" s="230"/>
      <c r="EZ30" s="230"/>
      <c r="FA30" s="230"/>
      <c r="FB30" s="230"/>
      <c r="FC30" s="552"/>
      <c r="FD30" s="384"/>
      <c r="FE30" s="551"/>
      <c r="FF30" s="256" t="s">
        <v>422</v>
      </c>
      <c r="FG30" s="230"/>
      <c r="FH30" s="230"/>
      <c r="FI30" s="230"/>
      <c r="FJ30" s="230"/>
      <c r="FK30" s="230"/>
      <c r="FL30" s="230"/>
      <c r="FM30" s="230"/>
      <c r="FN30" s="230"/>
      <c r="FO30" s="230"/>
      <c r="FP30" s="230"/>
      <c r="FQ30" s="230"/>
      <c r="FR30" s="230"/>
      <c r="FS30" s="230"/>
      <c r="FT30" s="230"/>
      <c r="FU30" s="230"/>
      <c r="FV30" s="230"/>
      <c r="FW30" s="552"/>
      <c r="FX30" s="384"/>
      <c r="FY30" s="551"/>
      <c r="FZ30" s="256" t="s">
        <v>422</v>
      </c>
      <c r="GA30" s="230"/>
      <c r="GB30" s="230"/>
      <c r="GC30" s="230"/>
      <c r="GD30" s="230"/>
      <c r="GE30" s="230"/>
      <c r="GF30" s="230"/>
      <c r="GG30" s="230"/>
      <c r="GH30" s="230"/>
      <c r="GI30" s="230"/>
      <c r="GJ30" s="230"/>
      <c r="GK30" s="230"/>
      <c r="GL30" s="230"/>
      <c r="GM30" s="230"/>
      <c r="GN30" s="230"/>
      <c r="GO30" s="230"/>
      <c r="GP30" s="230"/>
      <c r="GQ30" s="552"/>
      <c r="GR30" s="384"/>
      <c r="GS30" s="551"/>
      <c r="GT30" s="256" t="s">
        <v>422</v>
      </c>
      <c r="GU30" s="230"/>
      <c r="GV30" s="230"/>
      <c r="GW30" s="230"/>
      <c r="GX30" s="230"/>
      <c r="GY30" s="230"/>
      <c r="GZ30" s="230"/>
      <c r="HA30" s="230"/>
      <c r="HB30" s="230"/>
      <c r="HC30" s="230"/>
      <c r="HD30" s="230"/>
      <c r="HE30" s="230"/>
      <c r="HF30" s="230"/>
      <c r="HG30" s="230"/>
      <c r="HH30" s="230"/>
      <c r="HI30" s="230"/>
      <c r="HJ30" s="230"/>
      <c r="HK30" s="552"/>
      <c r="HL30" s="384"/>
      <c r="HM30" s="551"/>
      <c r="HN30" s="256" t="s">
        <v>422</v>
      </c>
      <c r="HO30" s="230"/>
      <c r="HP30" s="230"/>
      <c r="HQ30" s="230"/>
      <c r="HR30" s="230"/>
      <c r="HS30" s="230"/>
      <c r="HT30" s="230"/>
      <c r="HU30" s="230"/>
      <c r="HV30" s="230"/>
      <c r="HW30" s="230"/>
      <c r="HX30" s="230"/>
      <c r="HY30" s="230"/>
      <c r="HZ30" s="230"/>
      <c r="IA30" s="230"/>
      <c r="IB30" s="230"/>
      <c r="IC30" s="230"/>
      <c r="ID30" s="230"/>
      <c r="IE30" s="552"/>
      <c r="IF30" s="384"/>
      <c r="IG30" s="551"/>
      <c r="IH30" s="256" t="s">
        <v>422</v>
      </c>
      <c r="II30" s="230"/>
      <c r="IJ30" s="230"/>
      <c r="IK30" s="230"/>
      <c r="IL30" s="230"/>
      <c r="IM30" s="230"/>
      <c r="IN30" s="230"/>
      <c r="IO30" s="230"/>
      <c r="IP30" s="230"/>
      <c r="IQ30" s="230"/>
      <c r="IR30" s="230"/>
      <c r="IS30" s="230"/>
      <c r="IT30" s="230"/>
      <c r="IU30" s="230"/>
      <c r="IV30" s="230"/>
      <c r="IW30" s="230"/>
      <c r="IX30" s="230"/>
      <c r="IY30" s="552"/>
      <c r="IZ30" s="384"/>
      <c r="JA30" s="551"/>
      <c r="JB30" s="256" t="s">
        <v>422</v>
      </c>
      <c r="JC30" s="230"/>
      <c r="JD30" s="230"/>
      <c r="JE30" s="230"/>
      <c r="JF30" s="230"/>
      <c r="JG30" s="230"/>
      <c r="JH30" s="230"/>
      <c r="JI30" s="230"/>
      <c r="JJ30" s="230"/>
      <c r="JK30" s="230"/>
      <c r="JL30" s="230"/>
      <c r="JM30" s="230"/>
      <c r="JN30" s="230"/>
      <c r="JO30" s="230"/>
      <c r="JP30" s="230"/>
      <c r="JQ30" s="230"/>
      <c r="JR30" s="230"/>
      <c r="JS30" s="552"/>
      <c r="JT30" s="384"/>
      <c r="JU30" s="551"/>
      <c r="JV30" s="256" t="s">
        <v>422</v>
      </c>
      <c r="JW30" s="230"/>
      <c r="JX30" s="230"/>
      <c r="JY30" s="230"/>
      <c r="JZ30" s="230"/>
      <c r="KA30" s="230"/>
      <c r="KB30" s="230"/>
      <c r="KC30" s="230"/>
      <c r="KD30" s="230"/>
      <c r="KE30" s="230"/>
      <c r="KF30" s="230"/>
      <c r="KG30" s="230"/>
      <c r="KH30" s="230"/>
      <c r="KI30" s="230"/>
      <c r="KJ30" s="230"/>
      <c r="KK30" s="230"/>
      <c r="KL30" s="230"/>
      <c r="KM30" s="552"/>
    </row>
    <row r="31" spans="1:299" ht="12.75" customHeight="1" x14ac:dyDescent="0.2">
      <c r="A31" s="551"/>
      <c r="B31" s="221"/>
      <c r="C31" s="230"/>
      <c r="D31" s="230"/>
      <c r="E31" s="230"/>
      <c r="F31" s="230"/>
      <c r="G31" s="230"/>
      <c r="H31" s="230"/>
      <c r="I31" s="230"/>
      <c r="J31" s="230"/>
      <c r="K31" s="230"/>
      <c r="L31" s="230"/>
      <c r="M31" s="230"/>
      <c r="N31" s="230"/>
      <c r="O31" s="230"/>
      <c r="P31" s="230"/>
      <c r="Q31" s="230"/>
      <c r="R31" s="230"/>
      <c r="S31" s="552"/>
      <c r="T31" s="384"/>
      <c r="U31" s="551"/>
      <c r="V31" s="221"/>
      <c r="W31" s="230"/>
      <c r="X31" s="230"/>
      <c r="Y31" s="230"/>
      <c r="Z31" s="230"/>
      <c r="AA31" s="230"/>
      <c r="AB31" s="230"/>
      <c r="AC31" s="230"/>
      <c r="AD31" s="230"/>
      <c r="AE31" s="230"/>
      <c r="AF31" s="230"/>
      <c r="AG31" s="230"/>
      <c r="AH31" s="230"/>
      <c r="AI31" s="230"/>
      <c r="AJ31" s="230"/>
      <c r="AK31" s="230"/>
      <c r="AL31" s="230"/>
      <c r="AM31" s="552"/>
      <c r="AN31" s="384"/>
      <c r="AO31" s="551"/>
      <c r="AP31" s="221"/>
      <c r="AQ31" s="230"/>
      <c r="AR31" s="230"/>
      <c r="AS31" s="230"/>
      <c r="AT31" s="230"/>
      <c r="AU31" s="230"/>
      <c r="AV31" s="230"/>
      <c r="AW31" s="230"/>
      <c r="AX31" s="230"/>
      <c r="AY31" s="230"/>
      <c r="AZ31" s="230"/>
      <c r="BA31" s="230"/>
      <c r="BB31" s="230"/>
      <c r="BC31" s="230"/>
      <c r="BD31" s="230"/>
      <c r="BE31" s="230"/>
      <c r="BF31" s="230"/>
      <c r="BG31" s="552"/>
      <c r="BH31" s="270"/>
      <c r="BI31" s="551"/>
      <c r="BJ31" s="221"/>
      <c r="BK31" s="230"/>
      <c r="BL31" s="230"/>
      <c r="BM31" s="230"/>
      <c r="BN31" s="230"/>
      <c r="BO31" s="230"/>
      <c r="BP31" s="230"/>
      <c r="BQ31" s="230"/>
      <c r="BR31" s="230"/>
      <c r="BS31" s="230"/>
      <c r="BT31" s="230"/>
      <c r="BU31" s="230"/>
      <c r="BV31" s="230"/>
      <c r="BW31" s="230"/>
      <c r="BX31" s="230"/>
      <c r="BY31" s="230"/>
      <c r="BZ31" s="230"/>
      <c r="CA31" s="552"/>
      <c r="CB31" s="384"/>
      <c r="CC31" s="551"/>
      <c r="CD31" s="221"/>
      <c r="CE31" s="230"/>
      <c r="CF31" s="230"/>
      <c r="CG31" s="230"/>
      <c r="CH31" s="230"/>
      <c r="CI31" s="230"/>
      <c r="CJ31" s="230"/>
      <c r="CK31" s="230"/>
      <c r="CL31" s="230"/>
      <c r="CM31" s="230"/>
      <c r="CN31" s="230"/>
      <c r="CO31" s="230"/>
      <c r="CP31" s="230"/>
      <c r="CQ31" s="230"/>
      <c r="CR31" s="230"/>
      <c r="CS31" s="230"/>
      <c r="CT31" s="230"/>
      <c r="CU31" s="552"/>
      <c r="CV31" s="384"/>
      <c r="CW31" s="551"/>
      <c r="CX31" s="221"/>
      <c r="CY31" s="230"/>
      <c r="CZ31" s="230"/>
      <c r="DA31" s="230"/>
      <c r="DB31" s="230"/>
      <c r="DC31" s="230"/>
      <c r="DD31" s="230"/>
      <c r="DE31" s="230"/>
      <c r="DF31" s="230"/>
      <c r="DG31" s="230"/>
      <c r="DH31" s="230"/>
      <c r="DI31" s="230"/>
      <c r="DJ31" s="230"/>
      <c r="DK31" s="230"/>
      <c r="DL31" s="230"/>
      <c r="DM31" s="230"/>
      <c r="DN31" s="230"/>
      <c r="DO31" s="552"/>
      <c r="DP31" s="384"/>
      <c r="DQ31" s="551"/>
      <c r="DR31" s="221"/>
      <c r="DS31" s="230"/>
      <c r="DT31" s="230"/>
      <c r="DU31" s="230"/>
      <c r="DV31" s="230"/>
      <c r="DW31" s="230"/>
      <c r="DX31" s="230"/>
      <c r="DY31" s="230"/>
      <c r="DZ31" s="230"/>
      <c r="EA31" s="230"/>
      <c r="EB31" s="230"/>
      <c r="EC31" s="230"/>
      <c r="ED31" s="230"/>
      <c r="EE31" s="230"/>
      <c r="EF31" s="230"/>
      <c r="EG31" s="230"/>
      <c r="EH31" s="230"/>
      <c r="EI31" s="552"/>
      <c r="EJ31" s="384"/>
      <c r="EK31" s="551"/>
      <c r="EL31" s="221"/>
      <c r="EM31" s="230"/>
      <c r="EN31" s="230"/>
      <c r="EO31" s="230"/>
      <c r="EP31" s="230"/>
      <c r="EQ31" s="230"/>
      <c r="ER31" s="230"/>
      <c r="ES31" s="230"/>
      <c r="ET31" s="230"/>
      <c r="EU31" s="230"/>
      <c r="EV31" s="230"/>
      <c r="EW31" s="230"/>
      <c r="EX31" s="230"/>
      <c r="EY31" s="230"/>
      <c r="EZ31" s="230"/>
      <c r="FA31" s="230"/>
      <c r="FB31" s="230"/>
      <c r="FC31" s="552"/>
      <c r="FD31" s="384"/>
      <c r="FE31" s="551"/>
      <c r="FF31" s="221"/>
      <c r="FG31" s="230"/>
      <c r="FH31" s="230"/>
      <c r="FI31" s="230"/>
      <c r="FJ31" s="230"/>
      <c r="FK31" s="230"/>
      <c r="FL31" s="230"/>
      <c r="FM31" s="230"/>
      <c r="FN31" s="230"/>
      <c r="FO31" s="230"/>
      <c r="FP31" s="230"/>
      <c r="FQ31" s="230"/>
      <c r="FR31" s="230"/>
      <c r="FS31" s="230"/>
      <c r="FT31" s="230"/>
      <c r="FU31" s="230"/>
      <c r="FV31" s="230"/>
      <c r="FW31" s="552"/>
      <c r="FX31" s="384"/>
      <c r="FY31" s="551"/>
      <c r="FZ31" s="221"/>
      <c r="GA31" s="230"/>
      <c r="GB31" s="230"/>
      <c r="GC31" s="230"/>
      <c r="GD31" s="230"/>
      <c r="GE31" s="230"/>
      <c r="GF31" s="230"/>
      <c r="GG31" s="230"/>
      <c r="GH31" s="230"/>
      <c r="GI31" s="230"/>
      <c r="GJ31" s="230"/>
      <c r="GK31" s="230"/>
      <c r="GL31" s="230"/>
      <c r="GM31" s="230"/>
      <c r="GN31" s="230"/>
      <c r="GO31" s="230"/>
      <c r="GP31" s="230"/>
      <c r="GQ31" s="552"/>
      <c r="GR31" s="384"/>
      <c r="GS31" s="551"/>
      <c r="GT31" s="221"/>
      <c r="GU31" s="230"/>
      <c r="GV31" s="230"/>
      <c r="GW31" s="230"/>
      <c r="GX31" s="230"/>
      <c r="GY31" s="230"/>
      <c r="GZ31" s="230"/>
      <c r="HA31" s="230"/>
      <c r="HB31" s="230"/>
      <c r="HC31" s="230"/>
      <c r="HD31" s="230"/>
      <c r="HE31" s="230"/>
      <c r="HF31" s="230"/>
      <c r="HG31" s="230"/>
      <c r="HH31" s="230"/>
      <c r="HI31" s="230"/>
      <c r="HJ31" s="230"/>
      <c r="HK31" s="552"/>
      <c r="HL31" s="384"/>
      <c r="HM31" s="551"/>
      <c r="HN31" s="221"/>
      <c r="HO31" s="230"/>
      <c r="HP31" s="230"/>
      <c r="HQ31" s="230"/>
      <c r="HR31" s="230"/>
      <c r="HS31" s="230"/>
      <c r="HT31" s="230"/>
      <c r="HU31" s="230"/>
      <c r="HV31" s="230"/>
      <c r="HW31" s="230"/>
      <c r="HX31" s="230"/>
      <c r="HY31" s="230"/>
      <c r="HZ31" s="230"/>
      <c r="IA31" s="230"/>
      <c r="IB31" s="230"/>
      <c r="IC31" s="230"/>
      <c r="ID31" s="230"/>
      <c r="IE31" s="552"/>
      <c r="IF31" s="384"/>
      <c r="IG31" s="551"/>
      <c r="IH31" s="221"/>
      <c r="II31" s="230"/>
      <c r="IJ31" s="230"/>
      <c r="IK31" s="230"/>
      <c r="IL31" s="230"/>
      <c r="IM31" s="230"/>
      <c r="IN31" s="230"/>
      <c r="IO31" s="230"/>
      <c r="IP31" s="230"/>
      <c r="IQ31" s="230"/>
      <c r="IR31" s="230"/>
      <c r="IS31" s="230"/>
      <c r="IT31" s="230"/>
      <c r="IU31" s="230"/>
      <c r="IV31" s="230"/>
      <c r="IW31" s="230"/>
      <c r="IX31" s="230"/>
      <c r="IY31" s="552"/>
      <c r="IZ31" s="384"/>
      <c r="JA31" s="551"/>
      <c r="JB31" s="221"/>
      <c r="JC31" s="230"/>
      <c r="JD31" s="230"/>
      <c r="JE31" s="230"/>
      <c r="JF31" s="230"/>
      <c r="JG31" s="230"/>
      <c r="JH31" s="230"/>
      <c r="JI31" s="230"/>
      <c r="JJ31" s="230"/>
      <c r="JK31" s="230"/>
      <c r="JL31" s="230"/>
      <c r="JM31" s="230"/>
      <c r="JN31" s="230"/>
      <c r="JO31" s="230"/>
      <c r="JP31" s="230"/>
      <c r="JQ31" s="230"/>
      <c r="JR31" s="230"/>
      <c r="JS31" s="552"/>
      <c r="JT31" s="384"/>
      <c r="JU31" s="551"/>
      <c r="JV31" s="221"/>
      <c r="JW31" s="230"/>
      <c r="JX31" s="230"/>
      <c r="JY31" s="230"/>
      <c r="JZ31" s="230"/>
      <c r="KA31" s="230"/>
      <c r="KB31" s="230"/>
      <c r="KC31" s="230"/>
      <c r="KD31" s="230"/>
      <c r="KE31" s="230"/>
      <c r="KF31" s="230"/>
      <c r="KG31" s="230"/>
      <c r="KH31" s="230"/>
      <c r="KI31" s="230"/>
      <c r="KJ31" s="230"/>
      <c r="KK31" s="230"/>
      <c r="KL31" s="230"/>
      <c r="KM31" s="552"/>
    </row>
    <row r="32" spans="1:299" ht="12.75" customHeight="1" x14ac:dyDescent="0.2">
      <c r="A32" s="551"/>
      <c r="B32" s="230"/>
      <c r="C32" s="230"/>
      <c r="D32" s="230"/>
      <c r="E32" s="221"/>
      <c r="F32" s="221"/>
      <c r="G32" s="256"/>
      <c r="H32" s="230"/>
      <c r="I32" s="230"/>
      <c r="J32" s="230"/>
      <c r="K32" s="230"/>
      <c r="L32" s="230"/>
      <c r="M32" s="230"/>
      <c r="N32" s="230"/>
      <c r="O32" s="230"/>
      <c r="P32" s="230"/>
      <c r="Q32" s="230"/>
      <c r="R32" s="230"/>
      <c r="S32" s="552"/>
      <c r="T32" s="384"/>
      <c r="U32" s="551"/>
      <c r="V32" s="580"/>
      <c r="W32" s="230"/>
      <c r="X32" s="230"/>
      <c r="Y32" s="221"/>
      <c r="Z32" s="221"/>
      <c r="AA32" s="256"/>
      <c r="AB32" s="230"/>
      <c r="AC32" s="230"/>
      <c r="AD32" s="230"/>
      <c r="AE32" s="230"/>
      <c r="AF32" s="230"/>
      <c r="AG32" s="230"/>
      <c r="AH32" s="230"/>
      <c r="AI32" s="230"/>
      <c r="AJ32" s="230"/>
      <c r="AK32" s="230"/>
      <c r="AL32" s="230"/>
      <c r="AM32" s="552"/>
      <c r="AN32" s="384"/>
      <c r="AO32" s="551"/>
      <c r="AP32" s="230"/>
      <c r="AQ32" s="230"/>
      <c r="AR32" s="230"/>
      <c r="AS32" s="221"/>
      <c r="AT32" s="221"/>
      <c r="AU32" s="256"/>
      <c r="AV32" s="230"/>
      <c r="AW32" s="230"/>
      <c r="AX32" s="230"/>
      <c r="AY32" s="230"/>
      <c r="AZ32" s="230"/>
      <c r="BA32" s="230"/>
      <c r="BB32" s="230"/>
      <c r="BC32" s="230"/>
      <c r="BD32" s="230"/>
      <c r="BE32" s="230"/>
      <c r="BF32" s="230"/>
      <c r="BG32" s="552"/>
      <c r="BH32" s="270"/>
      <c r="BI32" s="551"/>
      <c r="BJ32" s="230"/>
      <c r="BK32" s="230"/>
      <c r="BL32" s="230"/>
      <c r="BM32" s="221"/>
      <c r="BN32" s="221"/>
      <c r="BO32" s="256"/>
      <c r="BP32" s="230"/>
      <c r="BQ32" s="230"/>
      <c r="BR32" s="230"/>
      <c r="BS32" s="230"/>
      <c r="BT32" s="230"/>
      <c r="BU32" s="230"/>
      <c r="BV32" s="230"/>
      <c r="BW32" s="230"/>
      <c r="BX32" s="230"/>
      <c r="BY32" s="230"/>
      <c r="BZ32" s="230"/>
      <c r="CA32" s="552"/>
      <c r="CB32" s="384"/>
      <c r="CC32" s="551"/>
      <c r="CD32" s="230"/>
      <c r="CE32" s="230"/>
      <c r="CF32" s="230"/>
      <c r="CG32" s="221"/>
      <c r="CH32" s="221"/>
      <c r="CI32" s="256"/>
      <c r="CJ32" s="230"/>
      <c r="CK32" s="230"/>
      <c r="CL32" s="230"/>
      <c r="CM32" s="230"/>
      <c r="CN32" s="230"/>
      <c r="CO32" s="230"/>
      <c r="CP32" s="230"/>
      <c r="CQ32" s="230"/>
      <c r="CR32" s="230"/>
      <c r="CS32" s="230"/>
      <c r="CT32" s="230"/>
      <c r="CU32" s="552"/>
      <c r="CV32" s="384"/>
      <c r="CW32" s="551"/>
      <c r="CX32" s="230"/>
      <c r="CY32" s="230"/>
      <c r="CZ32" s="230"/>
      <c r="DA32" s="221"/>
      <c r="DB32" s="221"/>
      <c r="DC32" s="256"/>
      <c r="DD32" s="230"/>
      <c r="DE32" s="230"/>
      <c r="DF32" s="230"/>
      <c r="DG32" s="230"/>
      <c r="DH32" s="230"/>
      <c r="DI32" s="230"/>
      <c r="DJ32" s="230"/>
      <c r="DK32" s="230"/>
      <c r="DL32" s="230"/>
      <c r="DM32" s="230"/>
      <c r="DN32" s="230"/>
      <c r="DO32" s="552"/>
      <c r="DP32" s="384"/>
      <c r="DQ32" s="551"/>
      <c r="DR32" s="230"/>
      <c r="DS32" s="230"/>
      <c r="DT32" s="230"/>
      <c r="DU32" s="221"/>
      <c r="DV32" s="221"/>
      <c r="DW32" s="256"/>
      <c r="DX32" s="230"/>
      <c r="DY32" s="230"/>
      <c r="DZ32" s="230"/>
      <c r="EA32" s="230"/>
      <c r="EB32" s="230"/>
      <c r="EC32" s="230"/>
      <c r="ED32" s="230"/>
      <c r="EE32" s="230"/>
      <c r="EF32" s="230"/>
      <c r="EG32" s="230"/>
      <c r="EH32" s="230"/>
      <c r="EI32" s="552"/>
      <c r="EJ32" s="384"/>
      <c r="EK32" s="551"/>
      <c r="EL32" s="230"/>
      <c r="EM32" s="230"/>
      <c r="EN32" s="230"/>
      <c r="EO32" s="221"/>
      <c r="EP32" s="221"/>
      <c r="EQ32" s="256"/>
      <c r="ER32" s="230"/>
      <c r="ES32" s="230"/>
      <c r="ET32" s="230"/>
      <c r="EU32" s="230"/>
      <c r="EV32" s="230"/>
      <c r="EW32" s="230"/>
      <c r="EX32" s="230"/>
      <c r="EY32" s="230"/>
      <c r="EZ32" s="230"/>
      <c r="FA32" s="230"/>
      <c r="FB32" s="230"/>
      <c r="FC32" s="552"/>
      <c r="FD32" s="384"/>
      <c r="FE32" s="551"/>
      <c r="FF32" s="230"/>
      <c r="FG32" s="230"/>
      <c r="FH32" s="230"/>
      <c r="FI32" s="221"/>
      <c r="FJ32" s="221"/>
      <c r="FK32" s="256"/>
      <c r="FL32" s="230"/>
      <c r="FM32" s="230"/>
      <c r="FN32" s="230"/>
      <c r="FO32" s="230"/>
      <c r="FP32" s="230"/>
      <c r="FQ32" s="230"/>
      <c r="FR32" s="230"/>
      <c r="FS32" s="230"/>
      <c r="FT32" s="230"/>
      <c r="FU32" s="230"/>
      <c r="FV32" s="230"/>
      <c r="FW32" s="552"/>
      <c r="FX32" s="384"/>
      <c r="FY32" s="551"/>
      <c r="FZ32" s="230"/>
      <c r="GA32" s="230"/>
      <c r="GB32" s="230"/>
      <c r="GC32" s="221"/>
      <c r="GD32" s="221"/>
      <c r="GE32" s="256"/>
      <c r="GF32" s="230"/>
      <c r="GG32" s="230"/>
      <c r="GH32" s="230"/>
      <c r="GI32" s="230"/>
      <c r="GJ32" s="230"/>
      <c r="GK32" s="230"/>
      <c r="GL32" s="230"/>
      <c r="GM32" s="230"/>
      <c r="GN32" s="230"/>
      <c r="GO32" s="230"/>
      <c r="GP32" s="230"/>
      <c r="GQ32" s="552"/>
      <c r="GR32" s="384"/>
      <c r="GS32" s="551"/>
      <c r="GT32" s="230"/>
      <c r="GU32" s="230"/>
      <c r="GV32" s="230"/>
      <c r="GW32" s="221"/>
      <c r="GX32" s="221"/>
      <c r="GY32" s="256"/>
      <c r="GZ32" s="230"/>
      <c r="HA32" s="230"/>
      <c r="HB32" s="230"/>
      <c r="HC32" s="230"/>
      <c r="HD32" s="230"/>
      <c r="HE32" s="230"/>
      <c r="HF32" s="230"/>
      <c r="HG32" s="230"/>
      <c r="HH32" s="230"/>
      <c r="HI32" s="230"/>
      <c r="HJ32" s="230"/>
      <c r="HK32" s="552"/>
      <c r="HL32" s="384"/>
      <c r="HM32" s="551"/>
      <c r="HN32" s="230"/>
      <c r="HO32" s="230"/>
      <c r="HP32" s="230"/>
      <c r="HQ32" s="221"/>
      <c r="HR32" s="221"/>
      <c r="HS32" s="256"/>
      <c r="HT32" s="230"/>
      <c r="HU32" s="230"/>
      <c r="HV32" s="230"/>
      <c r="HW32" s="230"/>
      <c r="HX32" s="230"/>
      <c r="HY32" s="230"/>
      <c r="HZ32" s="230"/>
      <c r="IA32" s="230"/>
      <c r="IB32" s="230"/>
      <c r="IC32" s="230"/>
      <c r="ID32" s="230"/>
      <c r="IE32" s="552"/>
      <c r="IF32" s="384"/>
      <c r="IG32" s="551"/>
      <c r="IH32" s="230"/>
      <c r="II32" s="230"/>
      <c r="IJ32" s="230"/>
      <c r="IK32" s="221"/>
      <c r="IL32" s="221"/>
      <c r="IM32" s="256"/>
      <c r="IN32" s="230"/>
      <c r="IO32" s="230"/>
      <c r="IP32" s="230"/>
      <c r="IQ32" s="230"/>
      <c r="IR32" s="230"/>
      <c r="IS32" s="230"/>
      <c r="IT32" s="230"/>
      <c r="IU32" s="230"/>
      <c r="IV32" s="230"/>
      <c r="IW32" s="230"/>
      <c r="IX32" s="230"/>
      <c r="IY32" s="552"/>
      <c r="IZ32" s="384"/>
      <c r="JA32" s="551"/>
      <c r="JB32" s="230"/>
      <c r="JC32" s="230"/>
      <c r="JD32" s="230"/>
      <c r="JE32" s="221"/>
      <c r="JF32" s="221"/>
      <c r="JG32" s="256"/>
      <c r="JH32" s="230"/>
      <c r="JI32" s="230"/>
      <c r="JJ32" s="230"/>
      <c r="JK32" s="230"/>
      <c r="JL32" s="230"/>
      <c r="JM32" s="230"/>
      <c r="JN32" s="230"/>
      <c r="JO32" s="230"/>
      <c r="JP32" s="230"/>
      <c r="JQ32" s="230"/>
      <c r="JR32" s="230"/>
      <c r="JS32" s="552"/>
      <c r="JT32" s="384"/>
      <c r="JU32" s="551"/>
      <c r="JV32" s="230"/>
      <c r="JW32" s="230"/>
      <c r="JX32" s="230"/>
      <c r="JY32" s="221"/>
      <c r="JZ32" s="221"/>
      <c r="KA32" s="256"/>
      <c r="KB32" s="230"/>
      <c r="KC32" s="230"/>
      <c r="KD32" s="230"/>
      <c r="KE32" s="230"/>
      <c r="KF32" s="230"/>
      <c r="KG32" s="230"/>
      <c r="KH32" s="230"/>
      <c r="KI32" s="230"/>
      <c r="KJ32" s="230"/>
      <c r="KK32" s="230"/>
      <c r="KL32" s="230"/>
      <c r="KM32" s="552"/>
    </row>
    <row r="33" spans="1:299" ht="12.75" customHeight="1" x14ac:dyDescent="0.2">
      <c r="A33" s="551"/>
      <c r="B33" s="230"/>
      <c r="C33" s="230"/>
      <c r="D33" s="256"/>
      <c r="E33" s="221"/>
      <c r="F33" s="230"/>
      <c r="G33" s="221"/>
      <c r="H33" s="230"/>
      <c r="I33" s="230"/>
      <c r="J33" s="230"/>
      <c r="K33" s="230"/>
      <c r="L33" s="230"/>
      <c r="M33" s="230"/>
      <c r="N33" s="230"/>
      <c r="O33" s="230"/>
      <c r="P33" s="230"/>
      <c r="Q33" s="230"/>
      <c r="R33" s="230"/>
      <c r="S33" s="552"/>
      <c r="T33" s="384"/>
      <c r="U33" s="551"/>
      <c r="V33" s="230"/>
      <c r="W33" s="230"/>
      <c r="X33" s="256"/>
      <c r="Y33" s="221"/>
      <c r="Z33" s="230"/>
      <c r="AA33" s="221"/>
      <c r="AB33" s="230"/>
      <c r="AC33" s="230"/>
      <c r="AD33" s="230"/>
      <c r="AE33" s="230"/>
      <c r="AF33" s="230"/>
      <c r="AG33" s="230"/>
      <c r="AH33" s="230"/>
      <c r="AI33" s="230"/>
      <c r="AJ33" s="230"/>
      <c r="AK33" s="230"/>
      <c r="AL33" s="230"/>
      <c r="AM33" s="552"/>
      <c r="AN33" s="384"/>
      <c r="AO33" s="551"/>
      <c r="AP33" s="230"/>
      <c r="AQ33" s="230"/>
      <c r="AR33" s="256"/>
      <c r="AS33" s="221"/>
      <c r="AT33" s="230"/>
      <c r="AU33" s="221"/>
      <c r="AV33" s="230"/>
      <c r="AW33" s="230"/>
      <c r="AX33" s="230"/>
      <c r="AY33" s="230"/>
      <c r="AZ33" s="230"/>
      <c r="BA33" s="230"/>
      <c r="BB33" s="230"/>
      <c r="BC33" s="230"/>
      <c r="BD33" s="230"/>
      <c r="BE33" s="230"/>
      <c r="BF33" s="230"/>
      <c r="BG33" s="552"/>
      <c r="BH33" s="270"/>
      <c r="BI33" s="551"/>
      <c r="BJ33" s="230"/>
      <c r="BK33" s="230"/>
      <c r="BL33" s="256"/>
      <c r="BM33" s="221"/>
      <c r="BN33" s="230"/>
      <c r="BO33" s="221"/>
      <c r="BP33" s="230"/>
      <c r="BQ33" s="230"/>
      <c r="BR33" s="230"/>
      <c r="BS33" s="230"/>
      <c r="BT33" s="230"/>
      <c r="BU33" s="230"/>
      <c r="BV33" s="230"/>
      <c r="BW33" s="230"/>
      <c r="BX33" s="230"/>
      <c r="BY33" s="230"/>
      <c r="BZ33" s="230"/>
      <c r="CA33" s="552"/>
      <c r="CB33" s="384"/>
      <c r="CC33" s="551"/>
      <c r="CD33" s="230"/>
      <c r="CE33" s="230"/>
      <c r="CF33" s="256"/>
      <c r="CG33" s="221"/>
      <c r="CH33" s="230"/>
      <c r="CI33" s="221"/>
      <c r="CJ33" s="230"/>
      <c r="CK33" s="230"/>
      <c r="CL33" s="230"/>
      <c r="CM33" s="230"/>
      <c r="CN33" s="230"/>
      <c r="CO33" s="230"/>
      <c r="CP33" s="230"/>
      <c r="CQ33" s="230"/>
      <c r="CR33" s="230"/>
      <c r="CS33" s="230"/>
      <c r="CT33" s="230"/>
      <c r="CU33" s="552"/>
      <c r="CV33" s="384"/>
      <c r="CW33" s="551"/>
      <c r="CX33" s="230"/>
      <c r="CY33" s="230"/>
      <c r="CZ33" s="256"/>
      <c r="DA33" s="221"/>
      <c r="DB33" s="230"/>
      <c r="DC33" s="221"/>
      <c r="DD33" s="230"/>
      <c r="DE33" s="230"/>
      <c r="DF33" s="230"/>
      <c r="DG33" s="230"/>
      <c r="DH33" s="230"/>
      <c r="DI33" s="230"/>
      <c r="DJ33" s="230"/>
      <c r="DK33" s="230"/>
      <c r="DL33" s="230"/>
      <c r="DM33" s="230"/>
      <c r="DN33" s="230"/>
      <c r="DO33" s="552"/>
      <c r="DP33" s="384"/>
      <c r="DQ33" s="551"/>
      <c r="DR33" s="230"/>
      <c r="DS33" s="230"/>
      <c r="DT33" s="256"/>
      <c r="DU33" s="221"/>
      <c r="DV33" s="230"/>
      <c r="DW33" s="221"/>
      <c r="DX33" s="230"/>
      <c r="DY33" s="230"/>
      <c r="DZ33" s="230"/>
      <c r="EA33" s="230"/>
      <c r="EB33" s="230"/>
      <c r="EC33" s="230"/>
      <c r="ED33" s="230"/>
      <c r="EE33" s="230"/>
      <c r="EF33" s="230"/>
      <c r="EG33" s="230"/>
      <c r="EH33" s="230"/>
      <c r="EI33" s="552"/>
      <c r="EJ33" s="384"/>
      <c r="EK33" s="551"/>
      <c r="EL33" s="230"/>
      <c r="EM33" s="230"/>
      <c r="EN33" s="256"/>
      <c r="EO33" s="221"/>
      <c r="EP33" s="230"/>
      <c r="EQ33" s="221"/>
      <c r="ER33" s="230"/>
      <c r="ES33" s="230"/>
      <c r="ET33" s="230"/>
      <c r="EU33" s="230"/>
      <c r="EV33" s="230"/>
      <c r="EW33" s="230"/>
      <c r="EX33" s="230"/>
      <c r="EY33" s="230"/>
      <c r="EZ33" s="230"/>
      <c r="FA33" s="230"/>
      <c r="FB33" s="230"/>
      <c r="FC33" s="552"/>
      <c r="FD33" s="384"/>
      <c r="FE33" s="551"/>
      <c r="FF33" s="230"/>
      <c r="FG33" s="230"/>
      <c r="FH33" s="256"/>
      <c r="FI33" s="221"/>
      <c r="FJ33" s="230"/>
      <c r="FK33" s="221"/>
      <c r="FL33" s="230"/>
      <c r="FM33" s="230"/>
      <c r="FN33" s="230"/>
      <c r="FO33" s="230"/>
      <c r="FP33" s="230"/>
      <c r="FQ33" s="230"/>
      <c r="FR33" s="230"/>
      <c r="FS33" s="230"/>
      <c r="FT33" s="230"/>
      <c r="FU33" s="230"/>
      <c r="FV33" s="230"/>
      <c r="FW33" s="552"/>
      <c r="FX33" s="384"/>
      <c r="FY33" s="551"/>
      <c r="FZ33" s="230"/>
      <c r="GA33" s="230"/>
      <c r="GB33" s="256"/>
      <c r="GC33" s="221"/>
      <c r="GD33" s="230"/>
      <c r="GE33" s="221"/>
      <c r="GF33" s="230"/>
      <c r="GG33" s="230"/>
      <c r="GH33" s="230"/>
      <c r="GI33" s="230"/>
      <c r="GJ33" s="230"/>
      <c r="GK33" s="230"/>
      <c r="GL33" s="230"/>
      <c r="GM33" s="230"/>
      <c r="GN33" s="230"/>
      <c r="GO33" s="230"/>
      <c r="GP33" s="230"/>
      <c r="GQ33" s="552"/>
      <c r="GR33" s="384"/>
      <c r="GS33" s="551"/>
      <c r="GT33" s="230"/>
      <c r="GU33" s="230"/>
      <c r="GV33" s="256"/>
      <c r="GW33" s="221"/>
      <c r="GX33" s="230"/>
      <c r="GY33" s="221"/>
      <c r="GZ33" s="230"/>
      <c r="HA33" s="230"/>
      <c r="HB33" s="230"/>
      <c r="HC33" s="230"/>
      <c r="HD33" s="230"/>
      <c r="HE33" s="230"/>
      <c r="HF33" s="230"/>
      <c r="HG33" s="230"/>
      <c r="HH33" s="230"/>
      <c r="HI33" s="230"/>
      <c r="HJ33" s="230"/>
      <c r="HK33" s="552"/>
      <c r="HL33" s="384"/>
      <c r="HM33" s="551"/>
      <c r="HN33" s="230"/>
      <c r="HO33" s="230"/>
      <c r="HP33" s="256"/>
      <c r="HQ33" s="221"/>
      <c r="HR33" s="230"/>
      <c r="HS33" s="221"/>
      <c r="HT33" s="230"/>
      <c r="HU33" s="230"/>
      <c r="HV33" s="230"/>
      <c r="HW33" s="230"/>
      <c r="HX33" s="230"/>
      <c r="HY33" s="230"/>
      <c r="HZ33" s="230"/>
      <c r="IA33" s="230"/>
      <c r="IB33" s="230"/>
      <c r="IC33" s="230"/>
      <c r="ID33" s="230"/>
      <c r="IE33" s="552"/>
      <c r="IF33" s="384"/>
      <c r="IG33" s="551"/>
      <c r="IH33" s="230"/>
      <c r="II33" s="230"/>
      <c r="IJ33" s="256"/>
      <c r="IK33" s="221"/>
      <c r="IL33" s="230"/>
      <c r="IM33" s="221"/>
      <c r="IN33" s="230"/>
      <c r="IO33" s="230"/>
      <c r="IP33" s="230"/>
      <c r="IQ33" s="230"/>
      <c r="IR33" s="230"/>
      <c r="IS33" s="230"/>
      <c r="IT33" s="230"/>
      <c r="IU33" s="230"/>
      <c r="IV33" s="230"/>
      <c r="IW33" s="230"/>
      <c r="IX33" s="230"/>
      <c r="IY33" s="552"/>
      <c r="IZ33" s="384"/>
      <c r="JA33" s="551"/>
      <c r="JB33" s="230"/>
      <c r="JC33" s="230"/>
      <c r="JD33" s="256"/>
      <c r="JE33" s="221"/>
      <c r="JF33" s="230"/>
      <c r="JG33" s="221"/>
      <c r="JH33" s="230"/>
      <c r="JI33" s="230"/>
      <c r="JJ33" s="230"/>
      <c r="JK33" s="230"/>
      <c r="JL33" s="230"/>
      <c r="JM33" s="230"/>
      <c r="JN33" s="230"/>
      <c r="JO33" s="230"/>
      <c r="JP33" s="230"/>
      <c r="JQ33" s="230"/>
      <c r="JR33" s="230"/>
      <c r="JS33" s="552"/>
      <c r="JT33" s="384"/>
      <c r="JU33" s="551"/>
      <c r="JV33" s="230"/>
      <c r="JW33" s="230"/>
      <c r="JX33" s="256"/>
      <c r="JY33" s="221"/>
      <c r="JZ33" s="230"/>
      <c r="KA33" s="221"/>
      <c r="KB33" s="230"/>
      <c r="KC33" s="230"/>
      <c r="KD33" s="230"/>
      <c r="KE33" s="230"/>
      <c r="KF33" s="230"/>
      <c r="KG33" s="230"/>
      <c r="KH33" s="230"/>
      <c r="KI33" s="230"/>
      <c r="KJ33" s="230"/>
      <c r="KK33" s="230"/>
      <c r="KL33" s="230"/>
      <c r="KM33" s="552"/>
    </row>
    <row r="34" spans="1:299" ht="12.75" customHeight="1" x14ac:dyDescent="0.2">
      <c r="A34" s="551"/>
      <c r="B34" s="230"/>
      <c r="C34" s="230"/>
      <c r="D34" s="230"/>
      <c r="E34" s="230"/>
      <c r="F34" s="230"/>
      <c r="G34" s="256"/>
      <c r="H34" s="230"/>
      <c r="I34" s="230"/>
      <c r="J34" s="230"/>
      <c r="K34" s="230"/>
      <c r="L34" s="230"/>
      <c r="M34" s="230"/>
      <c r="N34" s="230"/>
      <c r="O34" s="230"/>
      <c r="P34" s="230"/>
      <c r="Q34" s="230"/>
      <c r="R34" s="230"/>
      <c r="S34" s="552"/>
      <c r="T34" s="384"/>
      <c r="U34" s="551"/>
      <c r="V34" s="230"/>
      <c r="W34" s="230"/>
      <c r="X34" s="230"/>
      <c r="Y34" s="230"/>
      <c r="Z34" s="230"/>
      <c r="AA34" s="256"/>
      <c r="AB34" s="256"/>
      <c r="AC34" s="230"/>
      <c r="AD34" s="230"/>
      <c r="AE34" s="230"/>
      <c r="AF34" s="230"/>
      <c r="AG34" s="230"/>
      <c r="AH34" s="230"/>
      <c r="AI34" s="230"/>
      <c r="AJ34" s="230"/>
      <c r="AK34" s="230"/>
      <c r="AL34" s="230"/>
      <c r="AM34" s="552"/>
      <c r="AN34" s="384"/>
      <c r="AO34" s="551"/>
      <c r="AP34" s="230"/>
      <c r="AQ34" s="230"/>
      <c r="AR34" s="230"/>
      <c r="AS34" s="230"/>
      <c r="AT34" s="230"/>
      <c r="AU34" s="256"/>
      <c r="AV34" s="230"/>
      <c r="AW34" s="230"/>
      <c r="AX34" s="230"/>
      <c r="AY34" s="230"/>
      <c r="AZ34" s="230"/>
      <c r="BA34" s="230"/>
      <c r="BB34" s="230"/>
      <c r="BC34" s="230"/>
      <c r="BD34" s="230"/>
      <c r="BE34" s="230"/>
      <c r="BF34" s="230"/>
      <c r="BG34" s="552"/>
      <c r="BH34" s="270"/>
      <c r="BI34" s="551"/>
      <c r="BJ34" s="230"/>
      <c r="BK34" s="230"/>
      <c r="BL34" s="230"/>
      <c r="BM34" s="230"/>
      <c r="BN34" s="230"/>
      <c r="BO34" s="256"/>
      <c r="BP34" s="230"/>
      <c r="BQ34" s="230"/>
      <c r="BR34" s="230"/>
      <c r="BS34" s="230"/>
      <c r="BT34" s="230"/>
      <c r="BU34" s="230"/>
      <c r="BV34" s="230"/>
      <c r="BW34" s="230"/>
      <c r="BX34" s="230"/>
      <c r="BY34" s="230"/>
      <c r="BZ34" s="230"/>
      <c r="CA34" s="552"/>
      <c r="CB34" s="384"/>
      <c r="CC34" s="551"/>
      <c r="CD34" s="230"/>
      <c r="CE34" s="230"/>
      <c r="CF34" s="230"/>
      <c r="CG34" s="230"/>
      <c r="CH34" s="230"/>
      <c r="CI34" s="256"/>
      <c r="CJ34" s="230"/>
      <c r="CK34" s="230"/>
      <c r="CL34" s="230"/>
      <c r="CM34" s="230"/>
      <c r="CN34" s="230"/>
      <c r="CO34" s="230"/>
      <c r="CP34" s="230"/>
      <c r="CQ34" s="230"/>
      <c r="CR34" s="230"/>
      <c r="CS34" s="230"/>
      <c r="CT34" s="230"/>
      <c r="CU34" s="552"/>
      <c r="CV34" s="384"/>
      <c r="CW34" s="551"/>
      <c r="CX34" s="230"/>
      <c r="CY34" s="230"/>
      <c r="CZ34" s="230"/>
      <c r="DA34" s="230"/>
      <c r="DB34" s="230"/>
      <c r="DC34" s="256"/>
      <c r="DD34" s="230"/>
      <c r="DE34" s="230"/>
      <c r="DF34" s="230"/>
      <c r="DG34" s="230"/>
      <c r="DH34" s="230"/>
      <c r="DI34" s="230"/>
      <c r="DJ34" s="230"/>
      <c r="DK34" s="230"/>
      <c r="DL34" s="230"/>
      <c r="DM34" s="230"/>
      <c r="DN34" s="230"/>
      <c r="DO34" s="552"/>
      <c r="DP34" s="384"/>
      <c r="DQ34" s="551"/>
      <c r="DR34" s="230"/>
      <c r="DS34" s="230"/>
      <c r="DT34" s="230"/>
      <c r="DU34" s="230"/>
      <c r="DV34" s="230"/>
      <c r="DW34" s="256"/>
      <c r="DX34" s="230"/>
      <c r="DY34" s="230"/>
      <c r="DZ34" s="230"/>
      <c r="EA34" s="230"/>
      <c r="EB34" s="230"/>
      <c r="EC34" s="230"/>
      <c r="ED34" s="230"/>
      <c r="EE34" s="230"/>
      <c r="EF34" s="230"/>
      <c r="EG34" s="230"/>
      <c r="EH34" s="230"/>
      <c r="EI34" s="552"/>
      <c r="EJ34" s="384"/>
      <c r="EK34" s="551"/>
      <c r="EL34" s="230"/>
      <c r="EM34" s="230"/>
      <c r="EN34" s="230"/>
      <c r="EO34" s="230"/>
      <c r="EP34" s="230"/>
      <c r="EQ34" s="256"/>
      <c r="ER34" s="230"/>
      <c r="ES34" s="230"/>
      <c r="ET34" s="230"/>
      <c r="EU34" s="230"/>
      <c r="EV34" s="230"/>
      <c r="EW34" s="230"/>
      <c r="EX34" s="230"/>
      <c r="EY34" s="230"/>
      <c r="EZ34" s="230"/>
      <c r="FA34" s="230"/>
      <c r="FB34" s="230"/>
      <c r="FC34" s="552"/>
      <c r="FD34" s="384"/>
      <c r="FE34" s="551"/>
      <c r="FF34" s="230"/>
      <c r="FG34" s="230"/>
      <c r="FH34" s="230"/>
      <c r="FI34" s="230"/>
      <c r="FJ34" s="230"/>
      <c r="FK34" s="256"/>
      <c r="FL34" s="230"/>
      <c r="FM34" s="230"/>
      <c r="FN34" s="230"/>
      <c r="FO34" s="230"/>
      <c r="FP34" s="230"/>
      <c r="FQ34" s="230"/>
      <c r="FR34" s="230"/>
      <c r="FS34" s="230"/>
      <c r="FT34" s="230"/>
      <c r="FU34" s="230"/>
      <c r="FV34" s="230"/>
      <c r="FW34" s="552"/>
      <c r="FX34" s="384"/>
      <c r="FY34" s="551"/>
      <c r="FZ34" s="230"/>
      <c r="GA34" s="230"/>
      <c r="GB34" s="230"/>
      <c r="GC34" s="230"/>
      <c r="GD34" s="230"/>
      <c r="GE34" s="256"/>
      <c r="GF34" s="230"/>
      <c r="GG34" s="230"/>
      <c r="GH34" s="230"/>
      <c r="GI34" s="230"/>
      <c r="GJ34" s="230"/>
      <c r="GK34" s="230"/>
      <c r="GL34" s="230"/>
      <c r="GM34" s="230"/>
      <c r="GN34" s="230"/>
      <c r="GO34" s="230"/>
      <c r="GP34" s="230"/>
      <c r="GQ34" s="552"/>
      <c r="GR34" s="384"/>
      <c r="GS34" s="551"/>
      <c r="GT34" s="230"/>
      <c r="GU34" s="230"/>
      <c r="GV34" s="230"/>
      <c r="GW34" s="230"/>
      <c r="GX34" s="230"/>
      <c r="GY34" s="256"/>
      <c r="GZ34" s="230"/>
      <c r="HA34" s="230"/>
      <c r="HB34" s="230"/>
      <c r="HC34" s="230"/>
      <c r="HD34" s="230"/>
      <c r="HE34" s="230"/>
      <c r="HF34" s="230"/>
      <c r="HG34" s="230"/>
      <c r="HH34" s="230"/>
      <c r="HI34" s="230"/>
      <c r="HJ34" s="230"/>
      <c r="HK34" s="552"/>
      <c r="HL34" s="384"/>
      <c r="HM34" s="551"/>
      <c r="HN34" s="230"/>
      <c r="HO34" s="230"/>
      <c r="HP34" s="230"/>
      <c r="HQ34" s="230"/>
      <c r="HR34" s="230"/>
      <c r="HS34" s="256"/>
      <c r="HT34" s="230"/>
      <c r="HU34" s="230"/>
      <c r="HV34" s="230"/>
      <c r="HW34" s="230"/>
      <c r="HX34" s="230"/>
      <c r="HY34" s="230"/>
      <c r="HZ34" s="230"/>
      <c r="IA34" s="230"/>
      <c r="IB34" s="230"/>
      <c r="IC34" s="230"/>
      <c r="ID34" s="230"/>
      <c r="IE34" s="552"/>
      <c r="IF34" s="384"/>
      <c r="IG34" s="551"/>
      <c r="IH34" s="230"/>
      <c r="II34" s="230"/>
      <c r="IJ34" s="230"/>
      <c r="IK34" s="230"/>
      <c r="IL34" s="230"/>
      <c r="IM34" s="256"/>
      <c r="IN34" s="230"/>
      <c r="IO34" s="230"/>
      <c r="IP34" s="230"/>
      <c r="IQ34" s="230"/>
      <c r="IR34" s="230"/>
      <c r="IS34" s="230"/>
      <c r="IT34" s="230"/>
      <c r="IU34" s="230"/>
      <c r="IV34" s="230"/>
      <c r="IW34" s="230"/>
      <c r="IX34" s="230"/>
      <c r="IY34" s="552"/>
      <c r="IZ34" s="384"/>
      <c r="JA34" s="551"/>
      <c r="JB34" s="230"/>
      <c r="JC34" s="230"/>
      <c r="JD34" s="230"/>
      <c r="JE34" s="230"/>
      <c r="JF34" s="230"/>
      <c r="JG34" s="256"/>
      <c r="JH34" s="230"/>
      <c r="JI34" s="230"/>
      <c r="JJ34" s="230"/>
      <c r="JK34" s="230"/>
      <c r="JL34" s="230"/>
      <c r="JM34" s="230"/>
      <c r="JN34" s="230"/>
      <c r="JO34" s="230"/>
      <c r="JP34" s="230"/>
      <c r="JQ34" s="230"/>
      <c r="JR34" s="230"/>
      <c r="JS34" s="552"/>
      <c r="JT34" s="384"/>
      <c r="JU34" s="551"/>
      <c r="JV34" s="230"/>
      <c r="JW34" s="230"/>
      <c r="JX34" s="230"/>
      <c r="JY34" s="230"/>
      <c r="JZ34" s="230"/>
      <c r="KA34" s="256"/>
      <c r="KB34" s="230"/>
      <c r="KC34" s="230"/>
      <c r="KD34" s="230"/>
      <c r="KE34" s="230"/>
      <c r="KF34" s="230"/>
      <c r="KG34" s="230"/>
      <c r="KH34" s="230"/>
      <c r="KI34" s="230"/>
      <c r="KJ34" s="230"/>
      <c r="KK34" s="230"/>
      <c r="KL34" s="230"/>
      <c r="KM34" s="552"/>
    </row>
    <row r="35" spans="1:299" ht="12.75" customHeight="1" x14ac:dyDescent="0.2">
      <c r="A35" s="242"/>
      <c r="B35" s="230"/>
      <c r="C35" s="230"/>
      <c r="D35" s="230"/>
      <c r="E35" s="230"/>
      <c r="F35" s="230"/>
      <c r="G35" s="230"/>
      <c r="H35" s="230"/>
      <c r="I35" s="230"/>
      <c r="J35" s="230"/>
      <c r="K35" s="230"/>
      <c r="L35" s="230"/>
      <c r="M35" s="230"/>
      <c r="N35" s="230"/>
      <c r="O35" s="230"/>
      <c r="P35" s="230"/>
      <c r="Q35" s="230"/>
      <c r="R35" s="230"/>
      <c r="S35" s="552"/>
      <c r="T35" s="384"/>
      <c r="U35" s="242"/>
      <c r="V35" s="230"/>
      <c r="W35" s="230"/>
      <c r="X35" s="230"/>
      <c r="Y35" s="230"/>
      <c r="Z35" s="230"/>
      <c r="AA35" s="230"/>
      <c r="AB35" s="230"/>
      <c r="AC35" s="230"/>
      <c r="AD35" s="230"/>
      <c r="AE35" s="230"/>
      <c r="AF35" s="230"/>
      <c r="AG35" s="230"/>
      <c r="AH35" s="230"/>
      <c r="AI35" s="230"/>
      <c r="AJ35" s="230"/>
      <c r="AK35" s="230"/>
      <c r="AL35" s="230"/>
      <c r="AM35" s="552"/>
      <c r="AN35" s="384"/>
      <c r="AO35" s="242"/>
      <c r="AP35" s="230"/>
      <c r="AQ35" s="230"/>
      <c r="AR35" s="230"/>
      <c r="AS35" s="230"/>
      <c r="AT35" s="230"/>
      <c r="AU35" s="230"/>
      <c r="AV35" s="230"/>
      <c r="AW35" s="230"/>
      <c r="AX35" s="230"/>
      <c r="AY35" s="230"/>
      <c r="AZ35" s="230"/>
      <c r="BA35" s="230"/>
      <c r="BB35" s="230"/>
      <c r="BC35" s="230"/>
      <c r="BD35" s="230"/>
      <c r="BE35" s="230"/>
      <c r="BF35" s="230"/>
      <c r="BG35" s="552"/>
      <c r="BH35" s="270"/>
      <c r="BI35" s="242"/>
      <c r="BJ35" s="230"/>
      <c r="BK35" s="230"/>
      <c r="BL35" s="230"/>
      <c r="BM35" s="230"/>
      <c r="BN35" s="230"/>
      <c r="BO35" s="230"/>
      <c r="BP35" s="230"/>
      <c r="BQ35" s="230"/>
      <c r="BR35" s="230"/>
      <c r="BS35" s="230"/>
      <c r="BT35" s="230"/>
      <c r="BU35" s="230"/>
      <c r="BV35" s="230"/>
      <c r="BW35" s="230"/>
      <c r="BX35" s="230"/>
      <c r="BY35" s="230"/>
      <c r="BZ35" s="230"/>
      <c r="CA35" s="552"/>
      <c r="CB35" s="384"/>
      <c r="CC35" s="242"/>
      <c r="CD35" s="230"/>
      <c r="CE35" s="230"/>
      <c r="CF35" s="230"/>
      <c r="CG35" s="230"/>
      <c r="CH35" s="230"/>
      <c r="CI35" s="230"/>
      <c r="CJ35" s="230"/>
      <c r="CK35" s="230"/>
      <c r="CL35" s="230"/>
      <c r="CM35" s="230"/>
      <c r="CN35" s="230"/>
      <c r="CO35" s="230"/>
      <c r="CP35" s="230"/>
      <c r="CQ35" s="230"/>
      <c r="CR35" s="230"/>
      <c r="CS35" s="230"/>
      <c r="CT35" s="230"/>
      <c r="CU35" s="552"/>
      <c r="CV35" s="384"/>
      <c r="CW35" s="242"/>
      <c r="CX35" s="230"/>
      <c r="CY35" s="230"/>
      <c r="CZ35" s="230"/>
      <c r="DA35" s="230"/>
      <c r="DB35" s="230"/>
      <c r="DC35" s="230"/>
      <c r="DD35" s="230"/>
      <c r="DE35" s="230"/>
      <c r="DF35" s="230"/>
      <c r="DG35" s="230"/>
      <c r="DH35" s="230"/>
      <c r="DI35" s="230"/>
      <c r="DJ35" s="230"/>
      <c r="DK35" s="230"/>
      <c r="DL35" s="230"/>
      <c r="DM35" s="230"/>
      <c r="DN35" s="230"/>
      <c r="DO35" s="552"/>
      <c r="DP35" s="384"/>
      <c r="DQ35" s="242"/>
      <c r="DR35" s="230"/>
      <c r="DS35" s="230"/>
      <c r="DT35" s="230"/>
      <c r="DU35" s="230"/>
      <c r="DV35" s="230"/>
      <c r="DW35" s="230"/>
      <c r="DX35" s="230"/>
      <c r="DY35" s="230"/>
      <c r="DZ35" s="230"/>
      <c r="EA35" s="230"/>
      <c r="EB35" s="230"/>
      <c r="EC35" s="230"/>
      <c r="ED35" s="230"/>
      <c r="EE35" s="230"/>
      <c r="EF35" s="230"/>
      <c r="EG35" s="230"/>
      <c r="EH35" s="230"/>
      <c r="EI35" s="552"/>
      <c r="EJ35" s="384"/>
      <c r="EK35" s="242"/>
      <c r="EL35" s="230"/>
      <c r="EM35" s="230"/>
      <c r="EN35" s="230"/>
      <c r="EO35" s="230"/>
      <c r="EP35" s="230"/>
      <c r="EQ35" s="230"/>
      <c r="ER35" s="230"/>
      <c r="ES35" s="230"/>
      <c r="ET35" s="230"/>
      <c r="EU35" s="230"/>
      <c r="EV35" s="230"/>
      <c r="EW35" s="230"/>
      <c r="EX35" s="230"/>
      <c r="EY35" s="230"/>
      <c r="EZ35" s="230"/>
      <c r="FA35" s="230"/>
      <c r="FB35" s="230"/>
      <c r="FC35" s="552"/>
      <c r="FD35" s="384"/>
      <c r="FE35" s="242"/>
      <c r="FF35" s="230"/>
      <c r="FG35" s="230"/>
      <c r="FH35" s="230"/>
      <c r="FI35" s="230"/>
      <c r="FJ35" s="230"/>
      <c r="FK35" s="230"/>
      <c r="FL35" s="230"/>
      <c r="FM35" s="230"/>
      <c r="FN35" s="230"/>
      <c r="FO35" s="230"/>
      <c r="FP35" s="230"/>
      <c r="FQ35" s="230"/>
      <c r="FR35" s="230"/>
      <c r="FS35" s="230"/>
      <c r="FT35" s="230"/>
      <c r="FU35" s="230"/>
      <c r="FV35" s="230"/>
      <c r="FW35" s="552"/>
      <c r="FX35" s="384"/>
      <c r="FY35" s="242"/>
      <c r="FZ35" s="230"/>
      <c r="GA35" s="230"/>
      <c r="GB35" s="230"/>
      <c r="GC35" s="230"/>
      <c r="GD35" s="230"/>
      <c r="GE35" s="230"/>
      <c r="GF35" s="230"/>
      <c r="GG35" s="230"/>
      <c r="GH35" s="230"/>
      <c r="GI35" s="230"/>
      <c r="GJ35" s="230"/>
      <c r="GK35" s="230"/>
      <c r="GL35" s="230"/>
      <c r="GM35" s="230"/>
      <c r="GN35" s="230"/>
      <c r="GO35" s="230"/>
      <c r="GP35" s="230"/>
      <c r="GQ35" s="552"/>
      <c r="GR35" s="384"/>
      <c r="GS35" s="242"/>
      <c r="GT35" s="230"/>
      <c r="GU35" s="230"/>
      <c r="GV35" s="230"/>
      <c r="GW35" s="230"/>
      <c r="GX35" s="230"/>
      <c r="GY35" s="230"/>
      <c r="GZ35" s="230"/>
      <c r="HA35" s="230"/>
      <c r="HB35" s="230"/>
      <c r="HC35" s="230"/>
      <c r="HD35" s="230"/>
      <c r="HE35" s="230"/>
      <c r="HF35" s="230"/>
      <c r="HG35" s="230"/>
      <c r="HH35" s="230"/>
      <c r="HI35" s="230"/>
      <c r="HJ35" s="230"/>
      <c r="HK35" s="552"/>
      <c r="HL35" s="384"/>
      <c r="HM35" s="242"/>
      <c r="HN35" s="230"/>
      <c r="HO35" s="230"/>
      <c r="HP35" s="230"/>
      <c r="HQ35" s="230"/>
      <c r="HR35" s="230"/>
      <c r="HS35" s="230"/>
      <c r="HT35" s="230"/>
      <c r="HU35" s="230"/>
      <c r="HV35" s="230"/>
      <c r="HW35" s="230"/>
      <c r="HX35" s="230"/>
      <c r="HY35" s="230"/>
      <c r="HZ35" s="230"/>
      <c r="IA35" s="230"/>
      <c r="IB35" s="230"/>
      <c r="IC35" s="230"/>
      <c r="ID35" s="230"/>
      <c r="IE35" s="552"/>
      <c r="IF35" s="384"/>
      <c r="IG35" s="242"/>
      <c r="IH35" s="230"/>
      <c r="II35" s="230"/>
      <c r="IJ35" s="230"/>
      <c r="IK35" s="230"/>
      <c r="IL35" s="230"/>
      <c r="IM35" s="230"/>
      <c r="IN35" s="230"/>
      <c r="IO35" s="230"/>
      <c r="IP35" s="230"/>
      <c r="IQ35" s="230"/>
      <c r="IR35" s="230"/>
      <c r="IS35" s="230"/>
      <c r="IT35" s="230"/>
      <c r="IU35" s="230"/>
      <c r="IV35" s="230"/>
      <c r="IW35" s="230"/>
      <c r="IX35" s="230"/>
      <c r="IY35" s="552"/>
      <c r="IZ35" s="384"/>
      <c r="JA35" s="242"/>
      <c r="JB35" s="230"/>
      <c r="JC35" s="230"/>
      <c r="JD35" s="230"/>
      <c r="JE35" s="230"/>
      <c r="JF35" s="230"/>
      <c r="JG35" s="230"/>
      <c r="JH35" s="230"/>
      <c r="JI35" s="230"/>
      <c r="JJ35" s="230"/>
      <c r="JK35" s="230"/>
      <c r="JL35" s="230"/>
      <c r="JM35" s="230"/>
      <c r="JN35" s="230"/>
      <c r="JO35" s="230"/>
      <c r="JP35" s="230"/>
      <c r="JQ35" s="230"/>
      <c r="JR35" s="230"/>
      <c r="JS35" s="552"/>
      <c r="JT35" s="384"/>
      <c r="JU35" s="242"/>
      <c r="JV35" s="230"/>
      <c r="JW35" s="230"/>
      <c r="JX35" s="230"/>
      <c r="JY35" s="230"/>
      <c r="JZ35" s="230"/>
      <c r="KA35" s="230"/>
      <c r="KB35" s="230"/>
      <c r="KC35" s="230"/>
      <c r="KD35" s="230"/>
      <c r="KE35" s="230"/>
      <c r="KF35" s="230"/>
      <c r="KG35" s="230"/>
      <c r="KH35" s="230"/>
      <c r="KI35" s="230"/>
      <c r="KJ35" s="230"/>
      <c r="KK35" s="230"/>
      <c r="KL35" s="230"/>
      <c r="KM35" s="552"/>
    </row>
    <row r="36" spans="1:299" ht="12.75" customHeight="1" x14ac:dyDescent="0.2">
      <c r="A36" s="242"/>
      <c r="B36" s="230"/>
      <c r="C36" s="230"/>
      <c r="D36" s="230"/>
      <c r="E36" s="230"/>
      <c r="F36" s="230"/>
      <c r="G36" s="230"/>
      <c r="H36" s="230"/>
      <c r="I36" s="230"/>
      <c r="J36" s="230"/>
      <c r="K36" s="230"/>
      <c r="L36" s="230"/>
      <c r="M36" s="230"/>
      <c r="N36" s="230"/>
      <c r="O36" s="230"/>
      <c r="P36" s="230"/>
      <c r="Q36" s="230"/>
      <c r="R36" s="230"/>
      <c r="S36" s="552"/>
      <c r="T36" s="384"/>
      <c r="U36" s="242"/>
      <c r="V36" s="230"/>
      <c r="W36" s="230"/>
      <c r="X36" s="230"/>
      <c r="Y36" s="230"/>
      <c r="Z36" s="230"/>
      <c r="AA36" s="230"/>
      <c r="AB36" s="230"/>
      <c r="AC36" s="230"/>
      <c r="AD36" s="230"/>
      <c r="AE36" s="230"/>
      <c r="AF36" s="230"/>
      <c r="AG36" s="230"/>
      <c r="AH36" s="230"/>
      <c r="AI36" s="230"/>
      <c r="AJ36" s="230"/>
      <c r="AK36" s="230"/>
      <c r="AL36" s="230"/>
      <c r="AM36" s="552"/>
      <c r="AN36" s="384"/>
      <c r="AO36" s="242"/>
      <c r="AP36" s="230"/>
      <c r="AQ36" s="230"/>
      <c r="AR36" s="230"/>
      <c r="AS36" s="230"/>
      <c r="AT36" s="230"/>
      <c r="AU36" s="230"/>
      <c r="AV36" s="230"/>
      <c r="AW36" s="230"/>
      <c r="AX36" s="230"/>
      <c r="AY36" s="230"/>
      <c r="AZ36" s="230"/>
      <c r="BA36" s="230"/>
      <c r="BB36" s="230"/>
      <c r="BC36" s="230"/>
      <c r="BD36" s="230"/>
      <c r="BE36" s="230"/>
      <c r="BF36" s="230"/>
      <c r="BG36" s="552"/>
      <c r="BH36" s="270"/>
      <c r="BI36" s="242"/>
      <c r="BJ36" s="230"/>
      <c r="BK36" s="230"/>
      <c r="BL36" s="230"/>
      <c r="BM36" s="230"/>
      <c r="BN36" s="230"/>
      <c r="BO36" s="230"/>
      <c r="BP36" s="230"/>
      <c r="BQ36" s="230"/>
      <c r="BR36" s="230"/>
      <c r="BS36" s="230"/>
      <c r="BT36" s="230"/>
      <c r="BU36" s="230"/>
      <c r="BV36" s="230"/>
      <c r="BW36" s="230"/>
      <c r="BX36" s="230"/>
      <c r="BY36" s="230"/>
      <c r="BZ36" s="230"/>
      <c r="CA36" s="552"/>
      <c r="CB36" s="384"/>
      <c r="CC36" s="242"/>
      <c r="CD36" s="230"/>
      <c r="CE36" s="230"/>
      <c r="CF36" s="230"/>
      <c r="CG36" s="230"/>
      <c r="CH36" s="230"/>
      <c r="CI36" s="230"/>
      <c r="CJ36" s="230"/>
      <c r="CK36" s="230"/>
      <c r="CL36" s="230"/>
      <c r="CM36" s="230"/>
      <c r="CN36" s="230"/>
      <c r="CO36" s="230"/>
      <c r="CP36" s="230"/>
      <c r="CQ36" s="230"/>
      <c r="CR36" s="230"/>
      <c r="CS36" s="230"/>
      <c r="CT36" s="230"/>
      <c r="CU36" s="552"/>
      <c r="CV36" s="384"/>
      <c r="CW36" s="242"/>
      <c r="CX36" s="230"/>
      <c r="CY36" s="230"/>
      <c r="CZ36" s="230"/>
      <c r="DA36" s="230"/>
      <c r="DB36" s="230"/>
      <c r="DC36" s="230"/>
      <c r="DD36" s="230"/>
      <c r="DE36" s="230"/>
      <c r="DF36" s="230"/>
      <c r="DG36" s="230"/>
      <c r="DH36" s="230"/>
      <c r="DI36" s="230"/>
      <c r="DJ36" s="230"/>
      <c r="DK36" s="230"/>
      <c r="DL36" s="230"/>
      <c r="DM36" s="230"/>
      <c r="DN36" s="230"/>
      <c r="DO36" s="552"/>
      <c r="DP36" s="384"/>
      <c r="DQ36" s="242"/>
      <c r="DR36" s="230"/>
      <c r="DS36" s="230"/>
      <c r="DT36" s="230"/>
      <c r="DU36" s="230"/>
      <c r="DV36" s="230"/>
      <c r="DW36" s="230"/>
      <c r="DX36" s="230"/>
      <c r="DY36" s="230"/>
      <c r="DZ36" s="230"/>
      <c r="EA36" s="230"/>
      <c r="EB36" s="230"/>
      <c r="EC36" s="230"/>
      <c r="ED36" s="230"/>
      <c r="EE36" s="230"/>
      <c r="EF36" s="230"/>
      <c r="EG36" s="230"/>
      <c r="EH36" s="230"/>
      <c r="EI36" s="552"/>
      <c r="EJ36" s="384"/>
      <c r="EK36" s="242"/>
      <c r="EL36" s="230"/>
      <c r="EM36" s="230"/>
      <c r="EN36" s="230"/>
      <c r="EO36" s="230"/>
      <c r="EP36" s="230"/>
      <c r="EQ36" s="230"/>
      <c r="ER36" s="230"/>
      <c r="ES36" s="230"/>
      <c r="ET36" s="230"/>
      <c r="EU36" s="230"/>
      <c r="EV36" s="230"/>
      <c r="EW36" s="230"/>
      <c r="EX36" s="230"/>
      <c r="EY36" s="230"/>
      <c r="EZ36" s="230"/>
      <c r="FA36" s="230"/>
      <c r="FB36" s="230"/>
      <c r="FC36" s="552"/>
      <c r="FD36" s="384"/>
      <c r="FE36" s="242"/>
      <c r="FF36" s="230"/>
      <c r="FG36" s="230"/>
      <c r="FH36" s="230"/>
      <c r="FI36" s="230"/>
      <c r="FJ36" s="230"/>
      <c r="FK36" s="230"/>
      <c r="FL36" s="230"/>
      <c r="FM36" s="230"/>
      <c r="FN36" s="230"/>
      <c r="FO36" s="230"/>
      <c r="FP36" s="230"/>
      <c r="FQ36" s="230"/>
      <c r="FR36" s="230"/>
      <c r="FS36" s="230"/>
      <c r="FT36" s="230"/>
      <c r="FU36" s="230"/>
      <c r="FV36" s="230"/>
      <c r="FW36" s="552"/>
      <c r="FX36" s="384"/>
      <c r="FY36" s="242"/>
      <c r="FZ36" s="230"/>
      <c r="GA36" s="230"/>
      <c r="GB36" s="230"/>
      <c r="GC36" s="230"/>
      <c r="GD36" s="230"/>
      <c r="GE36" s="230"/>
      <c r="GF36" s="230"/>
      <c r="GG36" s="230"/>
      <c r="GH36" s="230"/>
      <c r="GI36" s="230"/>
      <c r="GJ36" s="230"/>
      <c r="GK36" s="230"/>
      <c r="GL36" s="230"/>
      <c r="GM36" s="230"/>
      <c r="GN36" s="230"/>
      <c r="GO36" s="230"/>
      <c r="GP36" s="230"/>
      <c r="GQ36" s="552"/>
      <c r="GR36" s="384"/>
      <c r="GS36" s="242"/>
      <c r="GT36" s="230"/>
      <c r="GU36" s="230"/>
      <c r="GV36" s="230"/>
      <c r="GW36" s="230"/>
      <c r="GX36" s="230"/>
      <c r="GY36" s="230"/>
      <c r="GZ36" s="230"/>
      <c r="HA36" s="230"/>
      <c r="HB36" s="230"/>
      <c r="HC36" s="230"/>
      <c r="HD36" s="230"/>
      <c r="HE36" s="230"/>
      <c r="HF36" s="230"/>
      <c r="HG36" s="230"/>
      <c r="HH36" s="230"/>
      <c r="HI36" s="230"/>
      <c r="HJ36" s="230"/>
      <c r="HK36" s="552"/>
      <c r="HL36" s="384"/>
      <c r="HM36" s="242"/>
      <c r="HN36" s="230"/>
      <c r="HO36" s="230"/>
      <c r="HP36" s="230"/>
      <c r="HQ36" s="230"/>
      <c r="HR36" s="230"/>
      <c r="HS36" s="230"/>
      <c r="HT36" s="230"/>
      <c r="HU36" s="230"/>
      <c r="HV36" s="230"/>
      <c r="HW36" s="230"/>
      <c r="HX36" s="230"/>
      <c r="HY36" s="230"/>
      <c r="HZ36" s="230"/>
      <c r="IA36" s="230"/>
      <c r="IB36" s="230"/>
      <c r="IC36" s="230"/>
      <c r="ID36" s="230"/>
      <c r="IE36" s="552"/>
      <c r="IF36" s="384"/>
      <c r="IG36" s="242"/>
      <c r="IH36" s="230"/>
      <c r="II36" s="230"/>
      <c r="IJ36" s="230"/>
      <c r="IK36" s="230"/>
      <c r="IL36" s="230"/>
      <c r="IM36" s="230"/>
      <c r="IN36" s="230"/>
      <c r="IO36" s="230"/>
      <c r="IP36" s="230"/>
      <c r="IQ36" s="230"/>
      <c r="IR36" s="230"/>
      <c r="IS36" s="230"/>
      <c r="IT36" s="230"/>
      <c r="IU36" s="230"/>
      <c r="IV36" s="230"/>
      <c r="IW36" s="230"/>
      <c r="IX36" s="230"/>
      <c r="IY36" s="552"/>
      <c r="IZ36" s="384"/>
      <c r="JA36" s="242"/>
      <c r="JB36" s="230"/>
      <c r="JC36" s="230"/>
      <c r="JD36" s="230"/>
      <c r="JE36" s="230"/>
      <c r="JF36" s="230"/>
      <c r="JG36" s="230"/>
      <c r="JH36" s="230"/>
      <c r="JI36" s="230"/>
      <c r="JJ36" s="230"/>
      <c r="JK36" s="230"/>
      <c r="JL36" s="230"/>
      <c r="JM36" s="230"/>
      <c r="JN36" s="230"/>
      <c r="JO36" s="230"/>
      <c r="JP36" s="230"/>
      <c r="JQ36" s="230"/>
      <c r="JR36" s="230"/>
      <c r="JS36" s="552"/>
      <c r="JT36" s="384"/>
      <c r="JU36" s="242"/>
      <c r="JV36" s="230"/>
      <c r="JW36" s="230"/>
      <c r="JX36" s="230"/>
      <c r="JY36" s="230"/>
      <c r="JZ36" s="230"/>
      <c r="KA36" s="230"/>
      <c r="KB36" s="230"/>
      <c r="KC36" s="230"/>
      <c r="KD36" s="230"/>
      <c r="KE36" s="230"/>
      <c r="KF36" s="230"/>
      <c r="KG36" s="230"/>
      <c r="KH36" s="230"/>
      <c r="KI36" s="230"/>
      <c r="KJ36" s="230"/>
      <c r="KK36" s="230"/>
      <c r="KL36" s="230"/>
      <c r="KM36" s="552"/>
    </row>
    <row r="37" spans="1:299" ht="12.75" customHeight="1" x14ac:dyDescent="0.2">
      <c r="A37" s="242"/>
      <c r="B37" s="230"/>
      <c r="C37" s="230"/>
      <c r="D37" s="230"/>
      <c r="E37" s="230"/>
      <c r="F37" s="230"/>
      <c r="G37" s="230"/>
      <c r="H37" s="230"/>
      <c r="I37" s="230"/>
      <c r="J37" s="230"/>
      <c r="K37" s="230"/>
      <c r="L37" s="230"/>
      <c r="M37" s="230"/>
      <c r="N37" s="230"/>
      <c r="O37" s="230"/>
      <c r="P37" s="230"/>
      <c r="Q37" s="230"/>
      <c r="R37" s="230"/>
      <c r="S37" s="552"/>
      <c r="T37" s="384"/>
      <c r="U37" s="242"/>
      <c r="V37" s="230"/>
      <c r="W37" s="230"/>
      <c r="X37" s="230"/>
      <c r="Y37" s="230"/>
      <c r="Z37" s="230"/>
      <c r="AA37" s="230"/>
      <c r="AB37" s="230"/>
      <c r="AC37" s="230"/>
      <c r="AD37" s="230"/>
      <c r="AE37" s="230"/>
      <c r="AF37" s="230"/>
      <c r="AG37" s="230"/>
      <c r="AH37" s="230"/>
      <c r="AI37" s="230"/>
      <c r="AJ37" s="230"/>
      <c r="AK37" s="230"/>
      <c r="AL37" s="230"/>
      <c r="AM37" s="552"/>
      <c r="AN37" s="384"/>
      <c r="AO37" s="242"/>
      <c r="AP37" s="230"/>
      <c r="AQ37" s="230"/>
      <c r="AR37" s="230"/>
      <c r="AS37" s="230"/>
      <c r="AT37" s="230"/>
      <c r="AU37" s="230"/>
      <c r="AV37" s="230"/>
      <c r="AW37" s="230"/>
      <c r="AX37" s="230"/>
      <c r="AY37" s="230"/>
      <c r="AZ37" s="230"/>
      <c r="BA37" s="230"/>
      <c r="BB37" s="230"/>
      <c r="BC37" s="230"/>
      <c r="BD37" s="230"/>
      <c r="BE37" s="230"/>
      <c r="BF37" s="230"/>
      <c r="BG37" s="552"/>
      <c r="BH37" s="270"/>
      <c r="BI37" s="242"/>
      <c r="BJ37" s="230"/>
      <c r="BK37" s="230"/>
      <c r="BL37" s="230"/>
      <c r="BM37" s="230"/>
      <c r="BN37" s="230"/>
      <c r="BO37" s="230"/>
      <c r="BP37" s="230"/>
      <c r="BQ37" s="230"/>
      <c r="BR37" s="230"/>
      <c r="BS37" s="230"/>
      <c r="BT37" s="230"/>
      <c r="BU37" s="230"/>
      <c r="BV37" s="230"/>
      <c r="BW37" s="230"/>
      <c r="BX37" s="230"/>
      <c r="BY37" s="230"/>
      <c r="BZ37" s="230"/>
      <c r="CA37" s="552"/>
      <c r="CB37" s="384"/>
      <c r="CC37" s="242"/>
      <c r="CD37" s="230"/>
      <c r="CE37" s="230"/>
      <c r="CF37" s="230"/>
      <c r="CG37" s="230"/>
      <c r="CH37" s="230"/>
      <c r="CI37" s="230"/>
      <c r="CJ37" s="230"/>
      <c r="CK37" s="230"/>
      <c r="CL37" s="230"/>
      <c r="CM37" s="230"/>
      <c r="CN37" s="230"/>
      <c r="CO37" s="230"/>
      <c r="CP37" s="230"/>
      <c r="CQ37" s="230"/>
      <c r="CR37" s="230"/>
      <c r="CS37" s="230"/>
      <c r="CT37" s="230"/>
      <c r="CU37" s="552"/>
      <c r="CV37" s="384"/>
      <c r="CW37" s="242"/>
      <c r="CX37" s="230"/>
      <c r="CY37" s="230"/>
      <c r="CZ37" s="230"/>
      <c r="DA37" s="230"/>
      <c r="DB37" s="230"/>
      <c r="DC37" s="230"/>
      <c r="DD37" s="230"/>
      <c r="DE37" s="230"/>
      <c r="DF37" s="230"/>
      <c r="DG37" s="230"/>
      <c r="DH37" s="230"/>
      <c r="DI37" s="230"/>
      <c r="DJ37" s="230"/>
      <c r="DK37" s="230"/>
      <c r="DL37" s="230"/>
      <c r="DM37" s="230"/>
      <c r="DN37" s="230"/>
      <c r="DO37" s="552"/>
      <c r="DP37" s="384"/>
      <c r="DQ37" s="242"/>
      <c r="DR37" s="230"/>
      <c r="DS37" s="230"/>
      <c r="DT37" s="230"/>
      <c r="DU37" s="230"/>
      <c r="DV37" s="230"/>
      <c r="DW37" s="230"/>
      <c r="DX37" s="230"/>
      <c r="DY37" s="230"/>
      <c r="DZ37" s="230"/>
      <c r="EA37" s="230"/>
      <c r="EB37" s="230"/>
      <c r="EC37" s="230"/>
      <c r="ED37" s="230"/>
      <c r="EE37" s="230"/>
      <c r="EF37" s="230"/>
      <c r="EG37" s="230"/>
      <c r="EH37" s="230"/>
      <c r="EI37" s="552"/>
      <c r="EJ37" s="384"/>
      <c r="EK37" s="242"/>
      <c r="EL37" s="230"/>
      <c r="EM37" s="230"/>
      <c r="EN37" s="230"/>
      <c r="EO37" s="230"/>
      <c r="EP37" s="230"/>
      <c r="EQ37" s="230"/>
      <c r="ER37" s="230"/>
      <c r="ES37" s="230"/>
      <c r="ET37" s="230"/>
      <c r="EU37" s="230"/>
      <c r="EV37" s="230"/>
      <c r="EW37" s="230"/>
      <c r="EX37" s="230"/>
      <c r="EY37" s="230"/>
      <c r="EZ37" s="230"/>
      <c r="FA37" s="230"/>
      <c r="FB37" s="230"/>
      <c r="FC37" s="552"/>
      <c r="FD37" s="384"/>
      <c r="FE37" s="242"/>
      <c r="FF37" s="230"/>
      <c r="FG37" s="230"/>
      <c r="FH37" s="230"/>
      <c r="FI37" s="230"/>
      <c r="FJ37" s="230"/>
      <c r="FK37" s="230"/>
      <c r="FL37" s="230"/>
      <c r="FM37" s="230"/>
      <c r="FN37" s="230"/>
      <c r="FO37" s="230"/>
      <c r="FP37" s="230"/>
      <c r="FQ37" s="230"/>
      <c r="FR37" s="230"/>
      <c r="FS37" s="230"/>
      <c r="FT37" s="230"/>
      <c r="FU37" s="230"/>
      <c r="FV37" s="230"/>
      <c r="FW37" s="552"/>
      <c r="FX37" s="384"/>
      <c r="FY37" s="242"/>
      <c r="FZ37" s="230"/>
      <c r="GA37" s="230"/>
      <c r="GB37" s="230"/>
      <c r="GC37" s="230"/>
      <c r="GD37" s="230"/>
      <c r="GE37" s="230"/>
      <c r="GF37" s="230"/>
      <c r="GG37" s="230"/>
      <c r="GH37" s="230"/>
      <c r="GI37" s="230"/>
      <c r="GJ37" s="230"/>
      <c r="GK37" s="230"/>
      <c r="GL37" s="230"/>
      <c r="GM37" s="230"/>
      <c r="GN37" s="230"/>
      <c r="GO37" s="230"/>
      <c r="GP37" s="230"/>
      <c r="GQ37" s="552"/>
      <c r="GR37" s="384"/>
      <c r="GS37" s="242"/>
      <c r="GT37" s="230"/>
      <c r="GU37" s="230"/>
      <c r="GV37" s="230"/>
      <c r="GW37" s="230"/>
      <c r="GX37" s="230"/>
      <c r="GY37" s="230"/>
      <c r="GZ37" s="230"/>
      <c r="HA37" s="230"/>
      <c r="HB37" s="230"/>
      <c r="HC37" s="230"/>
      <c r="HD37" s="230"/>
      <c r="HE37" s="230"/>
      <c r="HF37" s="230"/>
      <c r="HG37" s="230"/>
      <c r="HH37" s="230"/>
      <c r="HI37" s="230"/>
      <c r="HJ37" s="230"/>
      <c r="HK37" s="552"/>
      <c r="HL37" s="384"/>
      <c r="HM37" s="242"/>
      <c r="HN37" s="230"/>
      <c r="HO37" s="230"/>
      <c r="HP37" s="230"/>
      <c r="HQ37" s="230"/>
      <c r="HR37" s="230"/>
      <c r="HS37" s="230"/>
      <c r="HT37" s="230"/>
      <c r="HU37" s="230"/>
      <c r="HV37" s="230"/>
      <c r="HW37" s="230"/>
      <c r="HX37" s="230"/>
      <c r="HY37" s="230"/>
      <c r="HZ37" s="230"/>
      <c r="IA37" s="230"/>
      <c r="IB37" s="230"/>
      <c r="IC37" s="230"/>
      <c r="ID37" s="230"/>
      <c r="IE37" s="552"/>
      <c r="IF37" s="384"/>
      <c r="IG37" s="242"/>
      <c r="IH37" s="230"/>
      <c r="II37" s="230"/>
      <c r="IJ37" s="230"/>
      <c r="IK37" s="230"/>
      <c r="IL37" s="230"/>
      <c r="IM37" s="230"/>
      <c r="IN37" s="230"/>
      <c r="IO37" s="230"/>
      <c r="IP37" s="230"/>
      <c r="IQ37" s="230"/>
      <c r="IR37" s="230"/>
      <c r="IS37" s="230"/>
      <c r="IT37" s="230"/>
      <c r="IU37" s="230"/>
      <c r="IV37" s="230"/>
      <c r="IW37" s="230"/>
      <c r="IX37" s="230"/>
      <c r="IY37" s="552"/>
      <c r="IZ37" s="384"/>
      <c r="JA37" s="242"/>
      <c r="JB37" s="230"/>
      <c r="JC37" s="230"/>
      <c r="JD37" s="230"/>
      <c r="JE37" s="230"/>
      <c r="JF37" s="230"/>
      <c r="JG37" s="230"/>
      <c r="JH37" s="230"/>
      <c r="JI37" s="230"/>
      <c r="JJ37" s="230"/>
      <c r="JK37" s="230"/>
      <c r="JL37" s="230"/>
      <c r="JM37" s="230"/>
      <c r="JN37" s="230"/>
      <c r="JO37" s="230"/>
      <c r="JP37" s="230"/>
      <c r="JQ37" s="230"/>
      <c r="JR37" s="230"/>
      <c r="JS37" s="552"/>
      <c r="JT37" s="384"/>
      <c r="JU37" s="242"/>
      <c r="JV37" s="230"/>
      <c r="JW37" s="230"/>
      <c r="JX37" s="230"/>
      <c r="JY37" s="230"/>
      <c r="JZ37" s="230"/>
      <c r="KA37" s="230"/>
      <c r="KB37" s="230"/>
      <c r="KC37" s="230"/>
      <c r="KD37" s="230"/>
      <c r="KE37" s="230"/>
      <c r="KF37" s="230"/>
      <c r="KG37" s="230"/>
      <c r="KH37" s="230"/>
      <c r="KI37" s="230"/>
      <c r="KJ37" s="230"/>
      <c r="KK37" s="230"/>
      <c r="KL37" s="230"/>
      <c r="KM37" s="552"/>
    </row>
    <row r="38" spans="1:299" ht="12.75" customHeight="1" x14ac:dyDescent="0.2">
      <c r="A38" s="242"/>
      <c r="B38" s="230"/>
      <c r="C38" s="230"/>
      <c r="D38" s="230"/>
      <c r="E38" s="230"/>
      <c r="F38" s="230"/>
      <c r="G38" s="230"/>
      <c r="H38" s="230"/>
      <c r="I38" s="230"/>
      <c r="J38" s="230"/>
      <c r="K38" s="230"/>
      <c r="L38" s="230"/>
      <c r="M38" s="230"/>
      <c r="N38" s="230"/>
      <c r="O38" s="230"/>
      <c r="P38" s="230"/>
      <c r="Q38" s="230"/>
      <c r="R38" s="230"/>
      <c r="S38" s="552"/>
      <c r="T38" s="384"/>
      <c r="U38" s="242"/>
      <c r="V38" s="230"/>
      <c r="W38" s="230"/>
      <c r="X38" s="230"/>
      <c r="Y38" s="230"/>
      <c r="Z38" s="230"/>
      <c r="AA38" s="230"/>
      <c r="AB38" s="230"/>
      <c r="AC38" s="230"/>
      <c r="AD38" s="230"/>
      <c r="AE38" s="230"/>
      <c r="AF38" s="230"/>
      <c r="AG38" s="230"/>
      <c r="AH38" s="230"/>
      <c r="AI38" s="230"/>
      <c r="AJ38" s="230"/>
      <c r="AK38" s="230"/>
      <c r="AL38" s="230"/>
      <c r="AM38" s="552"/>
      <c r="AN38" s="384"/>
      <c r="AO38" s="242"/>
      <c r="AP38" s="230"/>
      <c r="AQ38" s="230"/>
      <c r="AR38" s="230"/>
      <c r="AS38" s="230"/>
      <c r="AT38" s="230"/>
      <c r="AU38" s="230"/>
      <c r="AV38" s="230"/>
      <c r="AW38" s="230"/>
      <c r="AX38" s="230"/>
      <c r="AY38" s="230"/>
      <c r="AZ38" s="230"/>
      <c r="BA38" s="230"/>
      <c r="BB38" s="230"/>
      <c r="BC38" s="230"/>
      <c r="BD38" s="230"/>
      <c r="BE38" s="230"/>
      <c r="BF38" s="230"/>
      <c r="BG38" s="552"/>
      <c r="BH38" s="270"/>
      <c r="BI38" s="242"/>
      <c r="BJ38" s="230"/>
      <c r="BK38" s="230"/>
      <c r="BL38" s="230"/>
      <c r="BM38" s="230"/>
      <c r="BN38" s="230"/>
      <c r="BO38" s="230"/>
      <c r="BP38" s="230"/>
      <c r="BQ38" s="230"/>
      <c r="BR38" s="230"/>
      <c r="BS38" s="230"/>
      <c r="BT38" s="230"/>
      <c r="BU38" s="230"/>
      <c r="BV38" s="230"/>
      <c r="BW38" s="230"/>
      <c r="BX38" s="230"/>
      <c r="BY38" s="230"/>
      <c r="BZ38" s="230"/>
      <c r="CA38" s="552"/>
      <c r="CB38" s="384"/>
      <c r="CC38" s="242"/>
      <c r="CD38" s="230"/>
      <c r="CE38" s="230"/>
      <c r="CF38" s="230"/>
      <c r="CG38" s="230"/>
      <c r="CH38" s="230"/>
      <c r="CI38" s="230"/>
      <c r="CJ38" s="230"/>
      <c r="CK38" s="230"/>
      <c r="CL38" s="230"/>
      <c r="CM38" s="230"/>
      <c r="CN38" s="230"/>
      <c r="CO38" s="230"/>
      <c r="CP38" s="230"/>
      <c r="CQ38" s="230"/>
      <c r="CR38" s="230"/>
      <c r="CS38" s="230"/>
      <c r="CT38" s="230"/>
      <c r="CU38" s="552"/>
      <c r="CV38" s="384"/>
      <c r="CW38" s="242"/>
      <c r="CX38" s="230"/>
      <c r="CY38" s="230"/>
      <c r="CZ38" s="230"/>
      <c r="DA38" s="230"/>
      <c r="DB38" s="230"/>
      <c r="DC38" s="230"/>
      <c r="DD38" s="230"/>
      <c r="DE38" s="230"/>
      <c r="DF38" s="230"/>
      <c r="DG38" s="230"/>
      <c r="DH38" s="230"/>
      <c r="DI38" s="230"/>
      <c r="DJ38" s="230"/>
      <c r="DK38" s="230"/>
      <c r="DL38" s="230"/>
      <c r="DM38" s="230"/>
      <c r="DN38" s="230"/>
      <c r="DO38" s="552"/>
      <c r="DP38" s="384"/>
      <c r="DQ38" s="242"/>
      <c r="DR38" s="230"/>
      <c r="DS38" s="230"/>
      <c r="DT38" s="230"/>
      <c r="DU38" s="230"/>
      <c r="DV38" s="230"/>
      <c r="DW38" s="230"/>
      <c r="DX38" s="230"/>
      <c r="DY38" s="230"/>
      <c r="DZ38" s="230"/>
      <c r="EA38" s="230"/>
      <c r="EB38" s="230"/>
      <c r="EC38" s="230"/>
      <c r="ED38" s="230"/>
      <c r="EE38" s="230"/>
      <c r="EF38" s="230"/>
      <c r="EG38" s="230"/>
      <c r="EH38" s="230"/>
      <c r="EI38" s="552"/>
      <c r="EJ38" s="384"/>
      <c r="EK38" s="242"/>
      <c r="EL38" s="230"/>
      <c r="EM38" s="230"/>
      <c r="EN38" s="230"/>
      <c r="EO38" s="230"/>
      <c r="EP38" s="230"/>
      <c r="EQ38" s="230"/>
      <c r="ER38" s="230"/>
      <c r="ES38" s="230"/>
      <c r="ET38" s="230"/>
      <c r="EU38" s="230"/>
      <c r="EV38" s="230"/>
      <c r="EW38" s="230"/>
      <c r="EX38" s="230"/>
      <c r="EY38" s="230"/>
      <c r="EZ38" s="230"/>
      <c r="FA38" s="230"/>
      <c r="FB38" s="230"/>
      <c r="FC38" s="552"/>
      <c r="FD38" s="384"/>
      <c r="FE38" s="242"/>
      <c r="FF38" s="230"/>
      <c r="FG38" s="230"/>
      <c r="FH38" s="230"/>
      <c r="FI38" s="230"/>
      <c r="FJ38" s="230"/>
      <c r="FK38" s="230"/>
      <c r="FL38" s="230"/>
      <c r="FM38" s="230"/>
      <c r="FN38" s="230"/>
      <c r="FO38" s="230"/>
      <c r="FP38" s="230"/>
      <c r="FQ38" s="230"/>
      <c r="FR38" s="230"/>
      <c r="FS38" s="230"/>
      <c r="FT38" s="230"/>
      <c r="FU38" s="230"/>
      <c r="FV38" s="230"/>
      <c r="FW38" s="552"/>
      <c r="FX38" s="384"/>
      <c r="FY38" s="242"/>
      <c r="FZ38" s="230"/>
      <c r="GA38" s="230"/>
      <c r="GB38" s="230"/>
      <c r="GC38" s="230"/>
      <c r="GD38" s="230"/>
      <c r="GE38" s="230"/>
      <c r="GF38" s="230"/>
      <c r="GG38" s="230"/>
      <c r="GH38" s="230"/>
      <c r="GI38" s="230"/>
      <c r="GJ38" s="230"/>
      <c r="GK38" s="230"/>
      <c r="GL38" s="230"/>
      <c r="GM38" s="230"/>
      <c r="GN38" s="230"/>
      <c r="GO38" s="230"/>
      <c r="GP38" s="230"/>
      <c r="GQ38" s="552"/>
      <c r="GR38" s="384"/>
      <c r="GS38" s="242"/>
      <c r="GT38" s="230"/>
      <c r="GU38" s="230"/>
      <c r="GV38" s="230"/>
      <c r="GW38" s="230"/>
      <c r="GX38" s="230"/>
      <c r="GY38" s="230"/>
      <c r="GZ38" s="230"/>
      <c r="HA38" s="230"/>
      <c r="HB38" s="230"/>
      <c r="HC38" s="230"/>
      <c r="HD38" s="230"/>
      <c r="HE38" s="230"/>
      <c r="HF38" s="230"/>
      <c r="HG38" s="230"/>
      <c r="HH38" s="230"/>
      <c r="HI38" s="230"/>
      <c r="HJ38" s="230"/>
      <c r="HK38" s="552"/>
      <c r="HL38" s="384"/>
      <c r="HM38" s="242"/>
      <c r="HN38" s="230"/>
      <c r="HO38" s="230"/>
      <c r="HP38" s="230"/>
      <c r="HQ38" s="230"/>
      <c r="HR38" s="230"/>
      <c r="HS38" s="230"/>
      <c r="HT38" s="230"/>
      <c r="HU38" s="230"/>
      <c r="HV38" s="230"/>
      <c r="HW38" s="230"/>
      <c r="HX38" s="230"/>
      <c r="HY38" s="230"/>
      <c r="HZ38" s="230"/>
      <c r="IA38" s="230"/>
      <c r="IB38" s="230"/>
      <c r="IC38" s="230"/>
      <c r="ID38" s="230"/>
      <c r="IE38" s="552"/>
      <c r="IF38" s="384"/>
      <c r="IG38" s="242"/>
      <c r="IH38" s="230"/>
      <c r="II38" s="230"/>
      <c r="IJ38" s="230"/>
      <c r="IK38" s="230"/>
      <c r="IL38" s="230"/>
      <c r="IM38" s="230"/>
      <c r="IN38" s="230"/>
      <c r="IO38" s="230"/>
      <c r="IP38" s="230"/>
      <c r="IQ38" s="230"/>
      <c r="IR38" s="230"/>
      <c r="IS38" s="230"/>
      <c r="IT38" s="230"/>
      <c r="IU38" s="230"/>
      <c r="IV38" s="230"/>
      <c r="IW38" s="230"/>
      <c r="IX38" s="230"/>
      <c r="IY38" s="552"/>
      <c r="IZ38" s="384"/>
      <c r="JA38" s="242"/>
      <c r="JB38" s="230"/>
      <c r="JC38" s="230"/>
      <c r="JD38" s="230"/>
      <c r="JE38" s="230"/>
      <c r="JF38" s="230"/>
      <c r="JG38" s="230"/>
      <c r="JH38" s="230"/>
      <c r="JI38" s="230"/>
      <c r="JJ38" s="230"/>
      <c r="JK38" s="230"/>
      <c r="JL38" s="230"/>
      <c r="JM38" s="230"/>
      <c r="JN38" s="230"/>
      <c r="JO38" s="230"/>
      <c r="JP38" s="230"/>
      <c r="JQ38" s="230"/>
      <c r="JR38" s="230"/>
      <c r="JS38" s="552"/>
      <c r="JT38" s="384"/>
      <c r="JU38" s="242"/>
      <c r="JV38" s="230"/>
      <c r="JW38" s="230"/>
      <c r="JX38" s="230"/>
      <c r="JY38" s="230"/>
      <c r="JZ38" s="230"/>
      <c r="KA38" s="230"/>
      <c r="KB38" s="230"/>
      <c r="KC38" s="230"/>
      <c r="KD38" s="230"/>
      <c r="KE38" s="230"/>
      <c r="KF38" s="230"/>
      <c r="KG38" s="230"/>
      <c r="KH38" s="230"/>
      <c r="KI38" s="230"/>
      <c r="KJ38" s="230"/>
      <c r="KK38" s="230"/>
      <c r="KL38" s="230"/>
      <c r="KM38" s="552"/>
    </row>
    <row r="39" spans="1:299" ht="12.75" customHeight="1" x14ac:dyDescent="0.2">
      <c r="A39" s="242"/>
      <c r="B39" s="230"/>
      <c r="C39" s="230"/>
      <c r="D39" s="230"/>
      <c r="E39" s="230"/>
      <c r="F39" s="230"/>
      <c r="G39" s="230"/>
      <c r="H39" s="230"/>
      <c r="I39" s="230"/>
      <c r="J39" s="230"/>
      <c r="K39" s="230"/>
      <c r="L39" s="230"/>
      <c r="M39" s="230"/>
      <c r="N39" s="230"/>
      <c r="O39" s="230"/>
      <c r="P39" s="230"/>
      <c r="Q39" s="230"/>
      <c r="R39" s="230"/>
      <c r="S39" s="552"/>
      <c r="T39" s="384"/>
      <c r="U39" s="242"/>
      <c r="V39" s="230"/>
      <c r="W39" s="230"/>
      <c r="X39" s="230"/>
      <c r="Y39" s="230"/>
      <c r="Z39" s="230"/>
      <c r="AA39" s="230"/>
      <c r="AB39" s="230"/>
      <c r="AC39" s="230"/>
      <c r="AD39" s="230"/>
      <c r="AE39" s="230"/>
      <c r="AF39" s="230"/>
      <c r="AG39" s="230"/>
      <c r="AH39" s="230"/>
      <c r="AI39" s="230"/>
      <c r="AJ39" s="230"/>
      <c r="AK39" s="230"/>
      <c r="AL39" s="230"/>
      <c r="AM39" s="552"/>
      <c r="AN39" s="384"/>
      <c r="AO39" s="242"/>
      <c r="AP39" s="230"/>
      <c r="AQ39" s="230"/>
      <c r="AR39" s="230"/>
      <c r="AS39" s="230"/>
      <c r="AT39" s="230"/>
      <c r="AU39" s="230"/>
      <c r="AV39" s="230"/>
      <c r="AW39" s="230"/>
      <c r="AX39" s="230"/>
      <c r="AY39" s="230"/>
      <c r="AZ39" s="230"/>
      <c r="BA39" s="230"/>
      <c r="BB39" s="230"/>
      <c r="BC39" s="230"/>
      <c r="BD39" s="230"/>
      <c r="BE39" s="230"/>
      <c r="BF39" s="230"/>
      <c r="BG39" s="552"/>
      <c r="BH39" s="270"/>
      <c r="BI39" s="242"/>
      <c r="BJ39" s="230"/>
      <c r="BK39" s="230"/>
      <c r="BL39" s="230"/>
      <c r="BM39" s="230"/>
      <c r="BN39" s="230"/>
      <c r="BO39" s="230"/>
      <c r="BP39" s="230"/>
      <c r="BQ39" s="230"/>
      <c r="BR39" s="230"/>
      <c r="BS39" s="230"/>
      <c r="BT39" s="230"/>
      <c r="BU39" s="230"/>
      <c r="BV39" s="230"/>
      <c r="BW39" s="230"/>
      <c r="BX39" s="230"/>
      <c r="BY39" s="230"/>
      <c r="BZ39" s="230"/>
      <c r="CA39" s="552"/>
      <c r="CB39" s="384"/>
      <c r="CC39" s="242"/>
      <c r="CD39" s="230"/>
      <c r="CE39" s="230"/>
      <c r="CF39" s="230"/>
      <c r="CG39" s="230"/>
      <c r="CH39" s="230"/>
      <c r="CI39" s="230"/>
      <c r="CJ39" s="230"/>
      <c r="CK39" s="230"/>
      <c r="CL39" s="230"/>
      <c r="CM39" s="230"/>
      <c r="CN39" s="230"/>
      <c r="CO39" s="230"/>
      <c r="CP39" s="230"/>
      <c r="CQ39" s="230"/>
      <c r="CR39" s="230"/>
      <c r="CS39" s="230"/>
      <c r="CT39" s="230"/>
      <c r="CU39" s="552"/>
      <c r="CV39" s="384"/>
      <c r="CW39" s="242"/>
      <c r="CX39" s="230"/>
      <c r="CY39" s="230"/>
      <c r="CZ39" s="230"/>
      <c r="DA39" s="230"/>
      <c r="DB39" s="230"/>
      <c r="DC39" s="230"/>
      <c r="DD39" s="230"/>
      <c r="DE39" s="230"/>
      <c r="DF39" s="230"/>
      <c r="DG39" s="230"/>
      <c r="DH39" s="230"/>
      <c r="DI39" s="230"/>
      <c r="DJ39" s="230"/>
      <c r="DK39" s="230"/>
      <c r="DL39" s="230"/>
      <c r="DM39" s="230"/>
      <c r="DN39" s="230"/>
      <c r="DO39" s="552"/>
      <c r="DP39" s="384"/>
      <c r="DQ39" s="242"/>
      <c r="DR39" s="230"/>
      <c r="DS39" s="230"/>
      <c r="DT39" s="230"/>
      <c r="DU39" s="230"/>
      <c r="DV39" s="230"/>
      <c r="DW39" s="230"/>
      <c r="DX39" s="230"/>
      <c r="DY39" s="230"/>
      <c r="DZ39" s="230"/>
      <c r="EA39" s="230"/>
      <c r="EB39" s="230"/>
      <c r="EC39" s="230"/>
      <c r="ED39" s="230"/>
      <c r="EE39" s="230"/>
      <c r="EF39" s="230"/>
      <c r="EG39" s="230"/>
      <c r="EH39" s="230"/>
      <c r="EI39" s="552"/>
      <c r="EJ39" s="384"/>
      <c r="EK39" s="242"/>
      <c r="EL39" s="230"/>
      <c r="EM39" s="230"/>
      <c r="EN39" s="230"/>
      <c r="EO39" s="230"/>
      <c r="EP39" s="230"/>
      <c r="EQ39" s="230"/>
      <c r="ER39" s="230"/>
      <c r="ES39" s="230"/>
      <c r="ET39" s="230"/>
      <c r="EU39" s="230"/>
      <c r="EV39" s="230"/>
      <c r="EW39" s="230"/>
      <c r="EX39" s="230"/>
      <c r="EY39" s="230"/>
      <c r="EZ39" s="230"/>
      <c r="FA39" s="230"/>
      <c r="FB39" s="230"/>
      <c r="FC39" s="552"/>
      <c r="FD39" s="384"/>
      <c r="FE39" s="242"/>
      <c r="FF39" s="230"/>
      <c r="FG39" s="230"/>
      <c r="FH39" s="230"/>
      <c r="FI39" s="230"/>
      <c r="FJ39" s="230"/>
      <c r="FK39" s="230"/>
      <c r="FL39" s="230"/>
      <c r="FM39" s="230"/>
      <c r="FN39" s="230"/>
      <c r="FO39" s="230"/>
      <c r="FP39" s="230"/>
      <c r="FQ39" s="230"/>
      <c r="FR39" s="230"/>
      <c r="FS39" s="230"/>
      <c r="FT39" s="230"/>
      <c r="FU39" s="230"/>
      <c r="FV39" s="230"/>
      <c r="FW39" s="552"/>
      <c r="FX39" s="384"/>
      <c r="FY39" s="242"/>
      <c r="FZ39" s="230"/>
      <c r="GA39" s="230"/>
      <c r="GB39" s="230"/>
      <c r="GC39" s="230"/>
      <c r="GD39" s="230"/>
      <c r="GE39" s="230"/>
      <c r="GF39" s="230"/>
      <c r="GG39" s="230"/>
      <c r="GH39" s="230"/>
      <c r="GI39" s="230"/>
      <c r="GJ39" s="230"/>
      <c r="GK39" s="230"/>
      <c r="GL39" s="230"/>
      <c r="GM39" s="230"/>
      <c r="GN39" s="230"/>
      <c r="GO39" s="230"/>
      <c r="GP39" s="230"/>
      <c r="GQ39" s="552"/>
      <c r="GR39" s="384"/>
      <c r="GS39" s="242"/>
      <c r="GT39" s="230"/>
      <c r="GU39" s="230"/>
      <c r="GV39" s="230"/>
      <c r="GW39" s="230"/>
      <c r="GX39" s="230"/>
      <c r="GY39" s="230"/>
      <c r="GZ39" s="230"/>
      <c r="HA39" s="230"/>
      <c r="HB39" s="230"/>
      <c r="HC39" s="230"/>
      <c r="HD39" s="230"/>
      <c r="HE39" s="230"/>
      <c r="HF39" s="230"/>
      <c r="HG39" s="230"/>
      <c r="HH39" s="230"/>
      <c r="HI39" s="230"/>
      <c r="HJ39" s="230"/>
      <c r="HK39" s="552"/>
      <c r="HL39" s="384"/>
      <c r="HM39" s="242"/>
      <c r="HN39" s="230"/>
      <c r="HO39" s="230"/>
      <c r="HP39" s="230"/>
      <c r="HQ39" s="230"/>
      <c r="HR39" s="230"/>
      <c r="HS39" s="230"/>
      <c r="HT39" s="230"/>
      <c r="HU39" s="230"/>
      <c r="HV39" s="230"/>
      <c r="HW39" s="230"/>
      <c r="HX39" s="230"/>
      <c r="HY39" s="230"/>
      <c r="HZ39" s="230"/>
      <c r="IA39" s="230"/>
      <c r="IB39" s="230"/>
      <c r="IC39" s="230"/>
      <c r="ID39" s="230"/>
      <c r="IE39" s="552"/>
      <c r="IF39" s="384"/>
      <c r="IG39" s="242"/>
      <c r="IH39" s="230"/>
      <c r="II39" s="230"/>
      <c r="IJ39" s="230"/>
      <c r="IK39" s="230"/>
      <c r="IL39" s="230"/>
      <c r="IM39" s="230"/>
      <c r="IN39" s="230"/>
      <c r="IO39" s="230"/>
      <c r="IP39" s="230"/>
      <c r="IQ39" s="230"/>
      <c r="IR39" s="230"/>
      <c r="IS39" s="230"/>
      <c r="IT39" s="230"/>
      <c r="IU39" s="230"/>
      <c r="IV39" s="230"/>
      <c r="IW39" s="230"/>
      <c r="IX39" s="230"/>
      <c r="IY39" s="552"/>
      <c r="IZ39" s="384"/>
      <c r="JA39" s="242"/>
      <c r="JB39" s="230"/>
      <c r="JC39" s="230"/>
      <c r="JD39" s="230"/>
      <c r="JE39" s="230"/>
      <c r="JF39" s="230"/>
      <c r="JG39" s="230"/>
      <c r="JH39" s="230"/>
      <c r="JI39" s="230"/>
      <c r="JJ39" s="230"/>
      <c r="JK39" s="230"/>
      <c r="JL39" s="230"/>
      <c r="JM39" s="230"/>
      <c r="JN39" s="230"/>
      <c r="JO39" s="230"/>
      <c r="JP39" s="230"/>
      <c r="JQ39" s="230"/>
      <c r="JR39" s="230"/>
      <c r="JS39" s="552"/>
      <c r="JT39" s="384"/>
      <c r="JU39" s="242"/>
      <c r="JV39" s="230"/>
      <c r="JW39" s="230"/>
      <c r="JX39" s="230"/>
      <c r="JY39" s="230"/>
      <c r="JZ39" s="230"/>
      <c r="KA39" s="230"/>
      <c r="KB39" s="230"/>
      <c r="KC39" s="230"/>
      <c r="KD39" s="230"/>
      <c r="KE39" s="230"/>
      <c r="KF39" s="230"/>
      <c r="KG39" s="230"/>
      <c r="KH39" s="230"/>
      <c r="KI39" s="230"/>
      <c r="KJ39" s="230"/>
      <c r="KK39" s="230"/>
      <c r="KL39" s="230"/>
      <c r="KM39" s="552"/>
    </row>
    <row r="40" spans="1:299" ht="12.75" customHeight="1" x14ac:dyDescent="0.2">
      <c r="A40" s="242"/>
      <c r="B40" s="230"/>
      <c r="C40" s="230"/>
      <c r="D40" s="230"/>
      <c r="E40" s="230"/>
      <c r="F40" s="230"/>
      <c r="G40" s="230"/>
      <c r="H40" s="230"/>
      <c r="I40" s="230"/>
      <c r="J40" s="230"/>
      <c r="K40" s="230"/>
      <c r="L40" s="230"/>
      <c r="M40" s="230"/>
      <c r="N40" s="230"/>
      <c r="O40" s="230"/>
      <c r="P40" s="230"/>
      <c r="Q40" s="230"/>
      <c r="R40" s="230"/>
      <c r="S40" s="552"/>
      <c r="T40" s="384"/>
      <c r="U40" s="242"/>
      <c r="V40" s="230"/>
      <c r="W40" s="230"/>
      <c r="X40" s="230"/>
      <c r="Y40" s="230"/>
      <c r="Z40" s="230"/>
      <c r="AA40" s="230"/>
      <c r="AB40" s="230"/>
      <c r="AC40" s="230"/>
      <c r="AD40" s="230"/>
      <c r="AE40" s="230"/>
      <c r="AF40" s="230"/>
      <c r="AG40" s="230"/>
      <c r="AH40" s="230"/>
      <c r="AI40" s="230"/>
      <c r="AJ40" s="230"/>
      <c r="AK40" s="230"/>
      <c r="AL40" s="230"/>
      <c r="AM40" s="552"/>
      <c r="AN40" s="384"/>
      <c r="AO40" s="242"/>
      <c r="AP40" s="230"/>
      <c r="AQ40" s="230"/>
      <c r="AR40" s="230"/>
      <c r="AS40" s="230"/>
      <c r="AT40" s="230"/>
      <c r="AU40" s="230"/>
      <c r="AV40" s="230"/>
      <c r="AW40" s="230"/>
      <c r="AX40" s="230"/>
      <c r="AY40" s="230"/>
      <c r="AZ40" s="230"/>
      <c r="BA40" s="230"/>
      <c r="BB40" s="290"/>
      <c r="BC40" s="230"/>
      <c r="BD40" s="230"/>
      <c r="BE40" s="230"/>
      <c r="BF40" s="230"/>
      <c r="BG40" s="552"/>
      <c r="BH40" s="270"/>
      <c r="BI40" s="242"/>
      <c r="BJ40" s="230"/>
      <c r="BK40" s="230"/>
      <c r="BL40" s="230"/>
      <c r="BM40" s="230"/>
      <c r="BN40" s="230"/>
      <c r="BO40" s="230"/>
      <c r="BP40" s="230"/>
      <c r="BQ40" s="230"/>
      <c r="BR40" s="230"/>
      <c r="BS40" s="230"/>
      <c r="BT40" s="230"/>
      <c r="BU40" s="230"/>
      <c r="BV40" s="230"/>
      <c r="BW40" s="230"/>
      <c r="BX40" s="230"/>
      <c r="BY40" s="230"/>
      <c r="BZ40" s="230"/>
      <c r="CA40" s="552"/>
      <c r="CB40" s="384"/>
      <c r="CC40" s="242"/>
      <c r="CD40" s="230"/>
      <c r="CE40" s="230"/>
      <c r="CF40" s="230"/>
      <c r="CG40" s="230"/>
      <c r="CH40" s="230"/>
      <c r="CI40" s="230"/>
      <c r="CJ40" s="230"/>
      <c r="CK40" s="230"/>
      <c r="CL40" s="230"/>
      <c r="CM40" s="230"/>
      <c r="CN40" s="230"/>
      <c r="CO40" s="230"/>
      <c r="CP40" s="230"/>
      <c r="CQ40" s="230"/>
      <c r="CR40" s="230"/>
      <c r="CS40" s="230"/>
      <c r="CT40" s="230"/>
      <c r="CU40" s="552"/>
      <c r="CV40" s="384"/>
      <c r="CW40" s="242"/>
      <c r="CX40" s="230"/>
      <c r="CY40" s="230"/>
      <c r="CZ40" s="230"/>
      <c r="DA40" s="230"/>
      <c r="DB40" s="230"/>
      <c r="DC40" s="230"/>
      <c r="DD40" s="230"/>
      <c r="DE40" s="230"/>
      <c r="DF40" s="230"/>
      <c r="DG40" s="230"/>
      <c r="DH40" s="230"/>
      <c r="DI40" s="230"/>
      <c r="DJ40" s="230"/>
      <c r="DK40" s="230"/>
      <c r="DL40" s="230"/>
      <c r="DM40" s="230"/>
      <c r="DN40" s="230"/>
      <c r="DO40" s="552"/>
      <c r="DP40" s="384"/>
      <c r="DQ40" s="242"/>
      <c r="DR40" s="230"/>
      <c r="DS40" s="230"/>
      <c r="DT40" s="230"/>
      <c r="DU40" s="230"/>
      <c r="DV40" s="230"/>
      <c r="DW40" s="230"/>
      <c r="DX40" s="230"/>
      <c r="DY40" s="230"/>
      <c r="DZ40" s="230"/>
      <c r="EA40" s="230"/>
      <c r="EB40" s="230"/>
      <c r="EC40" s="230"/>
      <c r="ED40" s="230"/>
      <c r="EE40" s="230"/>
      <c r="EF40" s="230"/>
      <c r="EG40" s="230"/>
      <c r="EH40" s="230"/>
      <c r="EI40" s="552"/>
      <c r="EJ40" s="384"/>
      <c r="EK40" s="242"/>
      <c r="EL40" s="230"/>
      <c r="EM40" s="230"/>
      <c r="EN40" s="230"/>
      <c r="EO40" s="230"/>
      <c r="EP40" s="230"/>
      <c r="EQ40" s="230"/>
      <c r="ER40" s="230"/>
      <c r="ES40" s="230"/>
      <c r="ET40" s="230"/>
      <c r="EU40" s="230"/>
      <c r="EV40" s="230"/>
      <c r="EW40" s="230"/>
      <c r="EX40" s="230"/>
      <c r="EY40" s="230"/>
      <c r="EZ40" s="230"/>
      <c r="FA40" s="230"/>
      <c r="FB40" s="230"/>
      <c r="FC40" s="552"/>
      <c r="FD40" s="384"/>
      <c r="FE40" s="242"/>
      <c r="FF40" s="230"/>
      <c r="FG40" s="230"/>
      <c r="FH40" s="230"/>
      <c r="FI40" s="230"/>
      <c r="FJ40" s="230"/>
      <c r="FK40" s="230"/>
      <c r="FL40" s="230"/>
      <c r="FM40" s="230"/>
      <c r="FN40" s="230"/>
      <c r="FO40" s="230"/>
      <c r="FP40" s="230"/>
      <c r="FQ40" s="230"/>
      <c r="FR40" s="230"/>
      <c r="FS40" s="230"/>
      <c r="FT40" s="230"/>
      <c r="FU40" s="230"/>
      <c r="FV40" s="230"/>
      <c r="FW40" s="552"/>
      <c r="FX40" s="384"/>
      <c r="FY40" s="242"/>
      <c r="FZ40" s="230"/>
      <c r="GA40" s="230"/>
      <c r="GB40" s="230"/>
      <c r="GC40" s="230"/>
      <c r="GD40" s="230"/>
      <c r="GE40" s="230"/>
      <c r="GF40" s="230"/>
      <c r="GG40" s="230"/>
      <c r="GH40" s="230"/>
      <c r="GI40" s="230"/>
      <c r="GJ40" s="230"/>
      <c r="GK40" s="230"/>
      <c r="GL40" s="230"/>
      <c r="GM40" s="230"/>
      <c r="GN40" s="230"/>
      <c r="GO40" s="230"/>
      <c r="GP40" s="230"/>
      <c r="GQ40" s="552"/>
      <c r="GR40" s="384"/>
      <c r="GS40" s="242"/>
      <c r="GT40" s="230"/>
      <c r="GU40" s="230"/>
      <c r="GV40" s="230"/>
      <c r="GW40" s="230"/>
      <c r="GX40" s="230"/>
      <c r="GY40" s="230"/>
      <c r="GZ40" s="230"/>
      <c r="HA40" s="230"/>
      <c r="HB40" s="230"/>
      <c r="HC40" s="230"/>
      <c r="HD40" s="230"/>
      <c r="HE40" s="230"/>
      <c r="HF40" s="230"/>
      <c r="HG40" s="230"/>
      <c r="HH40" s="230"/>
      <c r="HI40" s="230"/>
      <c r="HJ40" s="230"/>
      <c r="HK40" s="552"/>
      <c r="HL40" s="384"/>
      <c r="HM40" s="242"/>
      <c r="HN40" s="230"/>
      <c r="HO40" s="230"/>
      <c r="HP40" s="230"/>
      <c r="HQ40" s="230"/>
      <c r="HR40" s="230"/>
      <c r="HS40" s="230"/>
      <c r="HT40" s="230"/>
      <c r="HU40" s="230"/>
      <c r="HV40" s="230"/>
      <c r="HW40" s="230"/>
      <c r="HX40" s="230"/>
      <c r="HY40" s="230"/>
      <c r="HZ40" s="230"/>
      <c r="IA40" s="230"/>
      <c r="IB40" s="230"/>
      <c r="IC40" s="230"/>
      <c r="ID40" s="230"/>
      <c r="IE40" s="552"/>
      <c r="IF40" s="384"/>
      <c r="IG40" s="242"/>
      <c r="IH40" s="230"/>
      <c r="II40" s="230"/>
      <c r="IJ40" s="230"/>
      <c r="IK40" s="230"/>
      <c r="IL40" s="230"/>
      <c r="IM40" s="230"/>
      <c r="IN40" s="230"/>
      <c r="IO40" s="230"/>
      <c r="IP40" s="230"/>
      <c r="IQ40" s="230"/>
      <c r="IR40" s="230"/>
      <c r="IS40" s="230"/>
      <c r="IT40" s="230"/>
      <c r="IU40" s="230"/>
      <c r="IV40" s="230"/>
      <c r="IW40" s="230"/>
      <c r="IX40" s="230"/>
      <c r="IY40" s="552"/>
      <c r="IZ40" s="384"/>
      <c r="JA40" s="242"/>
      <c r="JB40" s="230"/>
      <c r="JC40" s="230"/>
      <c r="JD40" s="230"/>
      <c r="JE40" s="230"/>
      <c r="JF40" s="230"/>
      <c r="JG40" s="230"/>
      <c r="JH40" s="230"/>
      <c r="JI40" s="230"/>
      <c r="JJ40" s="230"/>
      <c r="JK40" s="230"/>
      <c r="JL40" s="230"/>
      <c r="JM40" s="230"/>
      <c r="JN40" s="230"/>
      <c r="JO40" s="230"/>
      <c r="JP40" s="230"/>
      <c r="JQ40" s="230"/>
      <c r="JR40" s="230"/>
      <c r="JS40" s="552"/>
      <c r="JT40" s="384"/>
      <c r="JU40" s="242"/>
      <c r="JV40" s="230"/>
      <c r="JW40" s="230"/>
      <c r="JX40" s="230"/>
      <c r="JY40" s="230"/>
      <c r="JZ40" s="230"/>
      <c r="KA40" s="230"/>
      <c r="KB40" s="230"/>
      <c r="KC40" s="230"/>
      <c r="KD40" s="230"/>
      <c r="KE40" s="230"/>
      <c r="KF40" s="230"/>
      <c r="KG40" s="230"/>
      <c r="KH40" s="230"/>
      <c r="KI40" s="230"/>
      <c r="KJ40" s="230"/>
      <c r="KK40" s="230"/>
      <c r="KL40" s="230"/>
      <c r="KM40" s="552"/>
    </row>
    <row r="41" spans="1:299" ht="12.75" customHeight="1" x14ac:dyDescent="0.2">
      <c r="A41" s="242"/>
      <c r="B41" s="230"/>
      <c r="C41" s="230"/>
      <c r="D41" s="230"/>
      <c r="E41" s="230"/>
      <c r="F41" s="230"/>
      <c r="G41" s="230"/>
      <c r="H41" s="230"/>
      <c r="I41" s="230"/>
      <c r="J41" s="230"/>
      <c r="K41" s="230"/>
      <c r="L41" s="230"/>
      <c r="M41" s="230"/>
      <c r="N41" s="230"/>
      <c r="O41" s="230"/>
      <c r="P41" s="230"/>
      <c r="Q41" s="230"/>
      <c r="R41" s="230"/>
      <c r="S41" s="552"/>
      <c r="T41" s="384"/>
      <c r="U41" s="242"/>
      <c r="V41" s="230"/>
      <c r="W41" s="230"/>
      <c r="X41" s="230"/>
      <c r="Y41" s="230"/>
      <c r="Z41" s="230"/>
      <c r="AA41" s="230"/>
      <c r="AB41" s="230"/>
      <c r="AC41" s="230"/>
      <c r="AD41" s="230"/>
      <c r="AE41" s="230"/>
      <c r="AF41" s="230"/>
      <c r="AG41" s="230"/>
      <c r="AH41" s="230"/>
      <c r="AI41" s="230"/>
      <c r="AJ41" s="230"/>
      <c r="AK41" s="230"/>
      <c r="AL41" s="230"/>
      <c r="AM41" s="552"/>
      <c r="AN41" s="384"/>
      <c r="AO41" s="242"/>
      <c r="AP41" s="230"/>
      <c r="AQ41" s="230"/>
      <c r="AR41" s="230"/>
      <c r="AS41" s="230"/>
      <c r="AT41" s="230"/>
      <c r="AU41" s="230"/>
      <c r="AV41" s="230"/>
      <c r="AW41" s="230"/>
      <c r="AX41" s="230"/>
      <c r="AY41" s="230"/>
      <c r="AZ41" s="230"/>
      <c r="BA41" s="230"/>
      <c r="BB41" s="578"/>
      <c r="BC41" s="230"/>
      <c r="BD41" s="230"/>
      <c r="BE41" s="230"/>
      <c r="BF41" s="230"/>
      <c r="BG41" s="552"/>
      <c r="BH41" s="270"/>
      <c r="BI41" s="242"/>
      <c r="BJ41" s="230"/>
      <c r="BK41" s="230"/>
      <c r="BL41" s="230"/>
      <c r="BM41" s="230"/>
      <c r="BN41" s="230"/>
      <c r="BO41" s="230"/>
      <c r="BP41" s="230"/>
      <c r="BQ41" s="230"/>
      <c r="BR41" s="230"/>
      <c r="BS41" s="230"/>
      <c r="BT41" s="230"/>
      <c r="BU41" s="230"/>
      <c r="BV41" s="230"/>
      <c r="BW41" s="230"/>
      <c r="BX41" s="230"/>
      <c r="BY41" s="230"/>
      <c r="BZ41" s="230"/>
      <c r="CA41" s="552"/>
      <c r="CB41" s="384"/>
      <c r="CC41" s="242"/>
      <c r="CD41" s="230"/>
      <c r="CE41" s="230"/>
      <c r="CF41" s="230"/>
      <c r="CG41" s="230"/>
      <c r="CH41" s="230"/>
      <c r="CI41" s="230"/>
      <c r="CJ41" s="230"/>
      <c r="CK41" s="230"/>
      <c r="CL41" s="230"/>
      <c r="CM41" s="230"/>
      <c r="CN41" s="230"/>
      <c r="CO41" s="230"/>
      <c r="CP41" s="230"/>
      <c r="CQ41" s="230"/>
      <c r="CR41" s="230"/>
      <c r="CS41" s="230"/>
      <c r="CT41" s="230"/>
      <c r="CU41" s="552"/>
      <c r="CV41" s="384"/>
      <c r="CW41" s="242"/>
      <c r="CX41" s="230"/>
      <c r="CY41" s="230"/>
      <c r="CZ41" s="230"/>
      <c r="DA41" s="230"/>
      <c r="DB41" s="230"/>
      <c r="DC41" s="230"/>
      <c r="DD41" s="230"/>
      <c r="DE41" s="230"/>
      <c r="DF41" s="230"/>
      <c r="DG41" s="230"/>
      <c r="DH41" s="230"/>
      <c r="DI41" s="230"/>
      <c r="DJ41" s="230"/>
      <c r="DK41" s="230"/>
      <c r="DL41" s="230"/>
      <c r="DM41" s="230"/>
      <c r="DN41" s="230"/>
      <c r="DO41" s="552"/>
      <c r="DP41" s="384"/>
      <c r="DQ41" s="242"/>
      <c r="DR41" s="230"/>
      <c r="DS41" s="230"/>
      <c r="DT41" s="230"/>
      <c r="DU41" s="230"/>
      <c r="DV41" s="230"/>
      <c r="DW41" s="230"/>
      <c r="DX41" s="230"/>
      <c r="DY41" s="230"/>
      <c r="DZ41" s="230"/>
      <c r="EA41" s="230"/>
      <c r="EB41" s="230"/>
      <c r="EC41" s="230"/>
      <c r="ED41" s="230"/>
      <c r="EE41" s="230"/>
      <c r="EF41" s="230"/>
      <c r="EG41" s="230"/>
      <c r="EH41" s="230"/>
      <c r="EI41" s="552"/>
      <c r="EJ41" s="384"/>
      <c r="EK41" s="242"/>
      <c r="EL41" s="230"/>
      <c r="EM41" s="230"/>
      <c r="EN41" s="230"/>
      <c r="EO41" s="230"/>
      <c r="EP41" s="230"/>
      <c r="EQ41" s="230"/>
      <c r="ER41" s="230"/>
      <c r="ES41" s="230"/>
      <c r="ET41" s="230"/>
      <c r="EU41" s="230"/>
      <c r="EV41" s="230"/>
      <c r="EW41" s="230"/>
      <c r="EX41" s="230"/>
      <c r="EY41" s="230"/>
      <c r="EZ41" s="230"/>
      <c r="FA41" s="230"/>
      <c r="FB41" s="230"/>
      <c r="FC41" s="552"/>
      <c r="FD41" s="384"/>
      <c r="FE41" s="242"/>
      <c r="FF41" s="230"/>
      <c r="FG41" s="230"/>
      <c r="FH41" s="230"/>
      <c r="FI41" s="230"/>
      <c r="FJ41" s="230"/>
      <c r="FK41" s="230"/>
      <c r="FL41" s="230"/>
      <c r="FM41" s="230"/>
      <c r="FN41" s="230"/>
      <c r="FO41" s="230"/>
      <c r="FP41" s="230"/>
      <c r="FQ41" s="230"/>
      <c r="FR41" s="230"/>
      <c r="FS41" s="230"/>
      <c r="FT41" s="230"/>
      <c r="FU41" s="230"/>
      <c r="FV41" s="230"/>
      <c r="FW41" s="552"/>
      <c r="FX41" s="384"/>
      <c r="FY41" s="242"/>
      <c r="FZ41" s="230"/>
      <c r="GA41" s="230"/>
      <c r="GB41" s="230"/>
      <c r="GC41" s="230"/>
      <c r="GD41" s="230"/>
      <c r="GE41" s="230"/>
      <c r="GF41" s="230"/>
      <c r="GG41" s="230"/>
      <c r="GH41" s="230"/>
      <c r="GI41" s="230"/>
      <c r="GJ41" s="230"/>
      <c r="GK41" s="230"/>
      <c r="GL41" s="230"/>
      <c r="GM41" s="230"/>
      <c r="GN41" s="230"/>
      <c r="GO41" s="230"/>
      <c r="GP41" s="230"/>
      <c r="GQ41" s="552"/>
      <c r="GR41" s="384"/>
      <c r="GS41" s="242"/>
      <c r="GT41" s="230"/>
      <c r="GU41" s="230"/>
      <c r="GV41" s="230"/>
      <c r="GW41" s="230"/>
      <c r="GX41" s="230"/>
      <c r="GY41" s="230"/>
      <c r="GZ41" s="230"/>
      <c r="HA41" s="230"/>
      <c r="HB41" s="230"/>
      <c r="HC41" s="230"/>
      <c r="HD41" s="230"/>
      <c r="HE41" s="230"/>
      <c r="HF41" s="230"/>
      <c r="HG41" s="230"/>
      <c r="HH41" s="230"/>
      <c r="HI41" s="230"/>
      <c r="HJ41" s="230"/>
      <c r="HK41" s="552"/>
      <c r="HL41" s="384"/>
      <c r="HM41" s="242"/>
      <c r="HN41" s="230"/>
      <c r="HO41" s="230"/>
      <c r="HP41" s="230"/>
      <c r="HQ41" s="230"/>
      <c r="HR41" s="230"/>
      <c r="HS41" s="230"/>
      <c r="HT41" s="230"/>
      <c r="HU41" s="230"/>
      <c r="HV41" s="230"/>
      <c r="HW41" s="230"/>
      <c r="HX41" s="230"/>
      <c r="HY41" s="230"/>
      <c r="HZ41" s="230"/>
      <c r="IA41" s="230"/>
      <c r="IB41" s="230"/>
      <c r="IC41" s="230"/>
      <c r="ID41" s="230"/>
      <c r="IE41" s="552"/>
      <c r="IF41" s="384"/>
      <c r="IG41" s="242"/>
      <c r="IH41" s="230"/>
      <c r="II41" s="230"/>
      <c r="IJ41" s="230"/>
      <c r="IK41" s="230"/>
      <c r="IL41" s="230"/>
      <c r="IM41" s="230"/>
      <c r="IN41" s="230"/>
      <c r="IO41" s="230"/>
      <c r="IP41" s="230"/>
      <c r="IQ41" s="230"/>
      <c r="IR41" s="230"/>
      <c r="IS41" s="230"/>
      <c r="IT41" s="230"/>
      <c r="IU41" s="230"/>
      <c r="IV41" s="230"/>
      <c r="IW41" s="230"/>
      <c r="IX41" s="230"/>
      <c r="IY41" s="552"/>
      <c r="IZ41" s="384"/>
      <c r="JA41" s="242"/>
      <c r="JB41" s="230"/>
      <c r="JC41" s="230"/>
      <c r="JD41" s="230"/>
      <c r="JE41" s="230"/>
      <c r="JF41" s="230"/>
      <c r="JG41" s="230"/>
      <c r="JH41" s="230"/>
      <c r="JI41" s="230"/>
      <c r="JJ41" s="230"/>
      <c r="JK41" s="230"/>
      <c r="JL41" s="230"/>
      <c r="JM41" s="230"/>
      <c r="JN41" s="230"/>
      <c r="JO41" s="230"/>
      <c r="JP41" s="230"/>
      <c r="JQ41" s="230"/>
      <c r="JR41" s="230"/>
      <c r="JS41" s="552"/>
      <c r="JT41" s="384"/>
      <c r="JU41" s="242"/>
      <c r="JV41" s="230"/>
      <c r="JW41" s="230"/>
      <c r="JX41" s="230"/>
      <c r="JY41" s="230"/>
      <c r="JZ41" s="230"/>
      <c r="KA41" s="230"/>
      <c r="KB41" s="230"/>
      <c r="KC41" s="230"/>
      <c r="KD41" s="230"/>
      <c r="KE41" s="230"/>
      <c r="KF41" s="230"/>
      <c r="KG41" s="230"/>
      <c r="KH41" s="230"/>
      <c r="KI41" s="230"/>
      <c r="KJ41" s="230"/>
      <c r="KK41" s="230"/>
      <c r="KL41" s="230"/>
      <c r="KM41" s="552"/>
    </row>
    <row r="42" spans="1:299" ht="12.75" customHeight="1" x14ac:dyDescent="0.2">
      <c r="A42" s="242"/>
      <c r="B42" s="230"/>
      <c r="C42" s="230"/>
      <c r="D42" s="230"/>
      <c r="E42" s="230"/>
      <c r="F42" s="230"/>
      <c r="G42" s="230"/>
      <c r="H42" s="230"/>
      <c r="I42" s="230"/>
      <c r="J42" s="230"/>
      <c r="K42" s="230"/>
      <c r="L42" s="230"/>
      <c r="M42" s="230"/>
      <c r="N42" s="230"/>
      <c r="O42" s="230"/>
      <c r="P42" s="230"/>
      <c r="Q42" s="230"/>
      <c r="R42" s="230"/>
      <c r="S42" s="552"/>
      <c r="T42" s="384"/>
      <c r="U42" s="242"/>
      <c r="V42" s="230"/>
      <c r="W42" s="230"/>
      <c r="X42" s="230"/>
      <c r="Y42" s="230"/>
      <c r="Z42" s="230"/>
      <c r="AA42" s="230"/>
      <c r="AB42" s="230"/>
      <c r="AC42" s="230"/>
      <c r="AD42" s="230"/>
      <c r="AE42" s="230"/>
      <c r="AF42" s="230"/>
      <c r="AG42" s="230"/>
      <c r="AH42" s="230"/>
      <c r="AI42" s="230"/>
      <c r="AJ42" s="230"/>
      <c r="AK42" s="230"/>
      <c r="AL42" s="230"/>
      <c r="AM42" s="552"/>
      <c r="AN42" s="384"/>
      <c r="AO42" s="258"/>
      <c r="AP42" s="285"/>
      <c r="AQ42" s="285"/>
      <c r="AR42" s="285"/>
      <c r="AS42" s="285"/>
      <c r="AT42" s="285"/>
      <c r="AU42" s="285"/>
      <c r="AV42" s="285"/>
      <c r="AW42" s="285"/>
      <c r="AX42" s="285"/>
      <c r="AY42" s="285"/>
      <c r="AZ42" s="285"/>
      <c r="BA42" s="285"/>
      <c r="BB42" s="285"/>
      <c r="BC42" s="285"/>
      <c r="BD42" s="285"/>
      <c r="BE42" s="285"/>
      <c r="BF42" s="285"/>
      <c r="BG42" s="286"/>
      <c r="BH42" s="270"/>
      <c r="BI42" s="258"/>
      <c r="BJ42" s="285"/>
      <c r="BK42" s="285"/>
      <c r="BL42" s="285"/>
      <c r="BM42" s="285"/>
      <c r="BN42" s="285"/>
      <c r="BO42" s="285"/>
      <c r="BP42" s="285"/>
      <c r="BQ42" s="285"/>
      <c r="BR42" s="285"/>
      <c r="BS42" s="285"/>
      <c r="BT42" s="285"/>
      <c r="BU42" s="285"/>
      <c r="BV42" s="285"/>
      <c r="BW42" s="285"/>
      <c r="BX42" s="285"/>
      <c r="BY42" s="285"/>
      <c r="BZ42" s="285"/>
      <c r="CA42" s="286"/>
      <c r="CB42" s="384"/>
      <c r="CC42" s="258"/>
      <c r="CD42" s="285"/>
      <c r="CE42" s="285"/>
      <c r="CF42" s="285"/>
      <c r="CG42" s="285"/>
      <c r="CH42" s="285"/>
      <c r="CI42" s="285"/>
      <c r="CJ42" s="285"/>
      <c r="CK42" s="285"/>
      <c r="CL42" s="285"/>
      <c r="CM42" s="285"/>
      <c r="CN42" s="285"/>
      <c r="CO42" s="285"/>
      <c r="CP42" s="285"/>
      <c r="CQ42" s="285"/>
      <c r="CR42" s="285"/>
      <c r="CS42" s="285"/>
      <c r="CT42" s="285"/>
      <c r="CU42" s="286"/>
      <c r="CV42" s="384"/>
      <c r="CW42" s="258"/>
      <c r="CX42" s="285"/>
      <c r="CY42" s="285"/>
      <c r="CZ42" s="285"/>
      <c r="DA42" s="285"/>
      <c r="DB42" s="285"/>
      <c r="DC42" s="285"/>
      <c r="DD42" s="285"/>
      <c r="DE42" s="285"/>
      <c r="DF42" s="285"/>
      <c r="DG42" s="285"/>
      <c r="DH42" s="285"/>
      <c r="DI42" s="285"/>
      <c r="DJ42" s="285"/>
      <c r="DK42" s="285"/>
      <c r="DL42" s="285"/>
      <c r="DM42" s="285"/>
      <c r="DN42" s="285"/>
      <c r="DO42" s="286"/>
      <c r="DP42" s="384"/>
      <c r="DQ42" s="258"/>
      <c r="DR42" s="285"/>
      <c r="DS42" s="285"/>
      <c r="DT42" s="285"/>
      <c r="DU42" s="285"/>
      <c r="DV42" s="285"/>
      <c r="DW42" s="285"/>
      <c r="DX42" s="285"/>
      <c r="DY42" s="285"/>
      <c r="DZ42" s="285"/>
      <c r="EA42" s="285"/>
      <c r="EB42" s="285"/>
      <c r="EC42" s="285"/>
      <c r="ED42" s="285"/>
      <c r="EE42" s="285"/>
      <c r="EF42" s="285"/>
      <c r="EG42" s="285"/>
      <c r="EH42" s="285"/>
      <c r="EI42" s="286"/>
      <c r="EJ42" s="384"/>
      <c r="EK42" s="258"/>
      <c r="EL42" s="285"/>
      <c r="EM42" s="285"/>
      <c r="EN42" s="285"/>
      <c r="EO42" s="285"/>
      <c r="EP42" s="285"/>
      <c r="EQ42" s="285"/>
      <c r="ER42" s="285"/>
      <c r="ES42" s="285"/>
      <c r="ET42" s="285"/>
      <c r="EU42" s="285"/>
      <c r="EV42" s="285"/>
      <c r="EW42" s="285"/>
      <c r="EX42" s="285"/>
      <c r="EY42" s="285"/>
      <c r="EZ42" s="285"/>
      <c r="FA42" s="285"/>
      <c r="FB42" s="285"/>
      <c r="FC42" s="286"/>
      <c r="FD42" s="384"/>
      <c r="FE42" s="258"/>
      <c r="FF42" s="285"/>
      <c r="FG42" s="285"/>
      <c r="FH42" s="285"/>
      <c r="FI42" s="285"/>
      <c r="FJ42" s="285"/>
      <c r="FK42" s="285"/>
      <c r="FL42" s="285"/>
      <c r="FM42" s="285"/>
      <c r="FN42" s="285"/>
      <c r="FO42" s="285"/>
      <c r="FP42" s="285"/>
      <c r="FQ42" s="285"/>
      <c r="FR42" s="285"/>
      <c r="FS42" s="285"/>
      <c r="FT42" s="285"/>
      <c r="FU42" s="285"/>
      <c r="FV42" s="285"/>
      <c r="FW42" s="286"/>
      <c r="FX42" s="384"/>
      <c r="FY42" s="258"/>
      <c r="FZ42" s="285"/>
      <c r="GA42" s="285"/>
      <c r="GB42" s="285"/>
      <c r="GC42" s="285"/>
      <c r="GD42" s="285"/>
      <c r="GE42" s="285"/>
      <c r="GF42" s="285"/>
      <c r="GG42" s="285"/>
      <c r="GH42" s="285"/>
      <c r="GI42" s="285"/>
      <c r="GJ42" s="285"/>
      <c r="GK42" s="285"/>
      <c r="GL42" s="285"/>
      <c r="GM42" s="285"/>
      <c r="GN42" s="285"/>
      <c r="GO42" s="285"/>
      <c r="GP42" s="285"/>
      <c r="GQ42" s="286"/>
      <c r="GR42" s="384"/>
      <c r="GS42" s="258"/>
      <c r="GT42" s="285"/>
      <c r="GU42" s="285"/>
      <c r="GV42" s="285"/>
      <c r="GW42" s="285"/>
      <c r="GX42" s="285"/>
      <c r="GY42" s="285"/>
      <c r="GZ42" s="285"/>
      <c r="HA42" s="285"/>
      <c r="HB42" s="285"/>
      <c r="HC42" s="285"/>
      <c r="HD42" s="285"/>
      <c r="HE42" s="285"/>
      <c r="HF42" s="285"/>
      <c r="HG42" s="285"/>
      <c r="HH42" s="285"/>
      <c r="HI42" s="285"/>
      <c r="HJ42" s="285"/>
      <c r="HK42" s="286"/>
      <c r="HL42" s="384"/>
      <c r="HM42" s="258"/>
      <c r="HN42" s="285"/>
      <c r="HO42" s="285"/>
      <c r="HP42" s="285"/>
      <c r="HQ42" s="285"/>
      <c r="HR42" s="285"/>
      <c r="HS42" s="285"/>
      <c r="HT42" s="285"/>
      <c r="HU42" s="285"/>
      <c r="HV42" s="285"/>
      <c r="HW42" s="285"/>
      <c r="HX42" s="285"/>
      <c r="HY42" s="285"/>
      <c r="HZ42" s="285"/>
      <c r="IA42" s="285"/>
      <c r="IB42" s="285"/>
      <c r="IC42" s="285"/>
      <c r="ID42" s="285"/>
      <c r="IE42" s="286"/>
      <c r="IF42" s="384"/>
      <c r="IG42" s="258"/>
      <c r="IH42" s="285"/>
      <c r="II42" s="285"/>
      <c r="IJ42" s="285"/>
      <c r="IK42" s="285"/>
      <c r="IL42" s="285"/>
      <c r="IM42" s="285"/>
      <c r="IN42" s="285"/>
      <c r="IO42" s="285"/>
      <c r="IP42" s="285"/>
      <c r="IQ42" s="285"/>
      <c r="IR42" s="285"/>
      <c r="IS42" s="285"/>
      <c r="IT42" s="285"/>
      <c r="IU42" s="285"/>
      <c r="IV42" s="285"/>
      <c r="IW42" s="285"/>
      <c r="IX42" s="285"/>
      <c r="IY42" s="286"/>
      <c r="IZ42" s="384"/>
      <c r="JA42" s="258"/>
      <c r="JB42" s="285"/>
      <c r="JC42" s="285"/>
      <c r="JD42" s="285"/>
      <c r="JE42" s="285"/>
      <c r="JF42" s="285"/>
      <c r="JG42" s="285"/>
      <c r="JH42" s="285"/>
      <c r="JI42" s="285"/>
      <c r="JJ42" s="285"/>
      <c r="JK42" s="285"/>
      <c r="JL42" s="285"/>
      <c r="JM42" s="285"/>
      <c r="JN42" s="285"/>
      <c r="JO42" s="285"/>
      <c r="JP42" s="285"/>
      <c r="JQ42" s="285"/>
      <c r="JR42" s="285"/>
      <c r="JS42" s="286"/>
      <c r="JT42" s="384"/>
      <c r="JU42" s="258"/>
      <c r="JV42" s="285"/>
      <c r="JW42" s="285"/>
      <c r="JX42" s="285"/>
      <c r="JY42" s="285"/>
      <c r="JZ42" s="285"/>
      <c r="KA42" s="285"/>
      <c r="KB42" s="285"/>
      <c r="KC42" s="285"/>
      <c r="KD42" s="285"/>
      <c r="KE42" s="285"/>
      <c r="KF42" s="285"/>
      <c r="KG42" s="285"/>
      <c r="KH42" s="285"/>
      <c r="KI42" s="285"/>
      <c r="KJ42" s="285"/>
      <c r="KK42" s="285"/>
      <c r="KL42" s="285"/>
      <c r="KM42" s="286"/>
    </row>
    <row r="43" spans="1:299" ht="12.75" customHeight="1" x14ac:dyDescent="0.2">
      <c r="A43" s="274" t="s">
        <v>493</v>
      </c>
      <c r="B43" s="277"/>
      <c r="C43" s="425"/>
      <c r="D43" s="425"/>
      <c r="E43" s="425"/>
      <c r="F43" s="425"/>
      <c r="G43" s="425"/>
      <c r="H43" s="425"/>
      <c r="I43" s="425"/>
      <c r="J43" s="425"/>
      <c r="K43" s="425"/>
      <c r="L43" s="425"/>
      <c r="M43" s="425"/>
      <c r="N43" s="425"/>
      <c r="O43" s="425"/>
      <c r="P43" s="425"/>
      <c r="Q43" s="425"/>
      <c r="R43" s="425"/>
      <c r="S43" s="426"/>
      <c r="T43" s="386"/>
      <c r="U43" s="427" t="s">
        <v>494</v>
      </c>
      <c r="V43" s="425"/>
      <c r="W43" s="425"/>
      <c r="X43" s="425"/>
      <c r="Y43" s="425"/>
      <c r="Z43" s="425"/>
      <c r="AA43" s="425"/>
      <c r="AB43" s="425"/>
      <c r="AC43" s="425"/>
      <c r="AD43" s="425"/>
      <c r="AE43" s="425"/>
      <c r="AF43" s="425"/>
      <c r="AG43" s="425"/>
      <c r="AH43" s="425"/>
      <c r="AI43" s="425"/>
      <c r="AJ43" s="425"/>
      <c r="AK43" s="425"/>
      <c r="AL43" s="425"/>
      <c r="AM43" s="426"/>
      <c r="AN43" s="386"/>
      <c r="AO43" s="427" t="s">
        <v>495</v>
      </c>
      <c r="AP43" s="425"/>
      <c r="AQ43" s="425"/>
      <c r="AR43" s="425"/>
      <c r="AS43" s="425"/>
      <c r="AT43" s="425"/>
      <c r="AU43" s="425"/>
      <c r="AV43" s="425"/>
      <c r="AW43" s="425"/>
      <c r="AX43" s="425"/>
      <c r="AY43" s="425"/>
      <c r="AZ43" s="425"/>
      <c r="BA43" s="425"/>
      <c r="BB43" s="425"/>
      <c r="BC43" s="425"/>
      <c r="BD43" s="425"/>
      <c r="BE43" s="425"/>
      <c r="BF43" s="425"/>
      <c r="BG43" s="426"/>
      <c r="BH43" s="272"/>
      <c r="BI43" s="274" t="s">
        <v>428</v>
      </c>
      <c r="BJ43" s="277"/>
      <c r="BK43" s="277"/>
      <c r="BL43" s="277"/>
      <c r="BM43" s="277"/>
      <c r="BN43" s="277"/>
      <c r="BO43" s="423"/>
      <c r="BP43" s="423"/>
      <c r="BQ43" s="423"/>
      <c r="BR43" s="423"/>
      <c r="BS43" s="423"/>
      <c r="BT43" s="423"/>
      <c r="BU43" s="423"/>
      <c r="BV43" s="423"/>
      <c r="BW43" s="423"/>
      <c r="BX43" s="423"/>
      <c r="BY43" s="423"/>
      <c r="BZ43" s="423"/>
      <c r="CA43" s="424"/>
      <c r="CB43" s="386"/>
      <c r="CC43" s="274" t="s">
        <v>428</v>
      </c>
      <c r="CD43" s="277"/>
      <c r="CE43" s="277"/>
      <c r="CF43" s="277"/>
      <c r="CG43" s="277"/>
      <c r="CH43" s="277"/>
      <c r="CI43" s="423"/>
      <c r="CJ43" s="423"/>
      <c r="CK43" s="423"/>
      <c r="CL43" s="423"/>
      <c r="CM43" s="423"/>
      <c r="CN43" s="423"/>
      <c r="CO43" s="423"/>
      <c r="CP43" s="423"/>
      <c r="CQ43" s="423"/>
      <c r="CR43" s="423"/>
      <c r="CS43" s="423"/>
      <c r="CT43" s="423"/>
      <c r="CU43" s="424"/>
      <c r="CV43" s="386"/>
      <c r="CW43" s="274" t="s">
        <v>428</v>
      </c>
      <c r="CX43" s="277"/>
      <c r="CY43" s="277"/>
      <c r="CZ43" s="277"/>
      <c r="DA43" s="277"/>
      <c r="DB43" s="277"/>
      <c r="DC43" s="423"/>
      <c r="DD43" s="423"/>
      <c r="DE43" s="423"/>
      <c r="DF43" s="423"/>
      <c r="DG43" s="423"/>
      <c r="DH43" s="423"/>
      <c r="DI43" s="423"/>
      <c r="DJ43" s="423"/>
      <c r="DK43" s="423"/>
      <c r="DL43" s="423"/>
      <c r="DM43" s="423"/>
      <c r="DN43" s="423"/>
      <c r="DO43" s="424"/>
      <c r="DP43" s="386"/>
      <c r="DQ43" s="274" t="s">
        <v>428</v>
      </c>
      <c r="DR43" s="277"/>
      <c r="DS43" s="277"/>
      <c r="DT43" s="277"/>
      <c r="DU43" s="277"/>
      <c r="DV43" s="277"/>
      <c r="DW43" s="423"/>
      <c r="DX43" s="423"/>
      <c r="DY43" s="423"/>
      <c r="DZ43" s="423"/>
      <c r="EA43" s="423"/>
      <c r="EB43" s="423"/>
      <c r="EC43" s="423"/>
      <c r="ED43" s="423"/>
      <c r="EE43" s="423"/>
      <c r="EF43" s="423"/>
      <c r="EG43" s="423"/>
      <c r="EH43" s="423"/>
      <c r="EI43" s="424"/>
      <c r="EJ43" s="386"/>
      <c r="EK43" s="274" t="s">
        <v>428</v>
      </c>
      <c r="EL43" s="277"/>
      <c r="EM43" s="277"/>
      <c r="EN43" s="277"/>
      <c r="EO43" s="277"/>
      <c r="EP43" s="277"/>
      <c r="EQ43" s="423"/>
      <c r="ER43" s="423"/>
      <c r="ES43" s="423"/>
      <c r="ET43" s="423"/>
      <c r="EU43" s="423"/>
      <c r="EV43" s="423"/>
      <c r="EW43" s="423"/>
      <c r="EX43" s="423"/>
      <c r="EY43" s="423"/>
      <c r="EZ43" s="423"/>
      <c r="FA43" s="423"/>
      <c r="FB43" s="423"/>
      <c r="FC43" s="424"/>
      <c r="FD43" s="386"/>
      <c r="FE43" s="274" t="s">
        <v>428</v>
      </c>
      <c r="FF43" s="277"/>
      <c r="FG43" s="277"/>
      <c r="FH43" s="277"/>
      <c r="FI43" s="277"/>
      <c r="FJ43" s="277"/>
      <c r="FK43" s="423"/>
      <c r="FL43" s="423"/>
      <c r="FM43" s="423"/>
      <c r="FN43" s="423"/>
      <c r="FO43" s="423"/>
      <c r="FP43" s="423"/>
      <c r="FQ43" s="423"/>
      <c r="FR43" s="423"/>
      <c r="FS43" s="423"/>
      <c r="FT43" s="423"/>
      <c r="FU43" s="423"/>
      <c r="FV43" s="423"/>
      <c r="FW43" s="424"/>
      <c r="FX43" s="386"/>
      <c r="FY43" s="274" t="s">
        <v>428</v>
      </c>
      <c r="FZ43" s="277"/>
      <c r="GA43" s="277"/>
      <c r="GB43" s="277"/>
      <c r="GC43" s="277"/>
      <c r="GD43" s="277"/>
      <c r="GE43" s="423"/>
      <c r="GF43" s="423"/>
      <c r="GG43" s="423"/>
      <c r="GH43" s="423"/>
      <c r="GI43" s="423"/>
      <c r="GJ43" s="423"/>
      <c r="GK43" s="423"/>
      <c r="GL43" s="423"/>
      <c r="GM43" s="423"/>
      <c r="GN43" s="423"/>
      <c r="GO43" s="423"/>
      <c r="GP43" s="423"/>
      <c r="GQ43" s="424"/>
      <c r="GR43" s="386"/>
      <c r="GS43" s="274" t="s">
        <v>428</v>
      </c>
      <c r="GT43" s="277"/>
      <c r="GU43" s="277"/>
      <c r="GV43" s="277"/>
      <c r="GW43" s="277"/>
      <c r="GX43" s="277"/>
      <c r="GY43" s="423"/>
      <c r="GZ43" s="423"/>
      <c r="HA43" s="423"/>
      <c r="HB43" s="423"/>
      <c r="HC43" s="423"/>
      <c r="HD43" s="423"/>
      <c r="HE43" s="423"/>
      <c r="HF43" s="423"/>
      <c r="HG43" s="423"/>
      <c r="HH43" s="423"/>
      <c r="HI43" s="423"/>
      <c r="HJ43" s="423"/>
      <c r="HK43" s="424"/>
      <c r="HL43" s="386"/>
      <c r="HM43" s="274" t="s">
        <v>428</v>
      </c>
      <c r="HN43" s="277"/>
      <c r="HO43" s="277"/>
      <c r="HP43" s="277"/>
      <c r="HQ43" s="277"/>
      <c r="HR43" s="277"/>
      <c r="HS43" s="423"/>
      <c r="HT43" s="423"/>
      <c r="HU43" s="423"/>
      <c r="HV43" s="423"/>
      <c r="HW43" s="423"/>
      <c r="HX43" s="423"/>
      <c r="HY43" s="423"/>
      <c r="HZ43" s="423"/>
      <c r="IA43" s="423"/>
      <c r="IB43" s="423"/>
      <c r="IC43" s="423"/>
      <c r="ID43" s="423"/>
      <c r="IE43" s="424"/>
      <c r="IF43" s="386"/>
      <c r="IG43" s="274" t="s">
        <v>428</v>
      </c>
      <c r="IH43" s="277"/>
      <c r="II43" s="277"/>
      <c r="IJ43" s="277"/>
      <c r="IK43" s="277"/>
      <c r="IL43" s="277"/>
      <c r="IM43" s="423"/>
      <c r="IN43" s="423"/>
      <c r="IO43" s="423"/>
      <c r="IP43" s="423"/>
      <c r="IQ43" s="423"/>
      <c r="IR43" s="423"/>
      <c r="IS43" s="423"/>
      <c r="IT43" s="423"/>
      <c r="IU43" s="423"/>
      <c r="IV43" s="423"/>
      <c r="IW43" s="423"/>
      <c r="IX43" s="423"/>
      <c r="IY43" s="424"/>
      <c r="IZ43" s="386"/>
      <c r="JA43" s="274" t="s">
        <v>428</v>
      </c>
      <c r="JB43" s="277"/>
      <c r="JC43" s="277"/>
      <c r="JD43" s="277"/>
      <c r="JE43" s="277"/>
      <c r="JF43" s="277"/>
      <c r="JG43" s="423"/>
      <c r="JH43" s="423"/>
      <c r="JI43" s="423"/>
      <c r="JJ43" s="423"/>
      <c r="JK43" s="423"/>
      <c r="JL43" s="423"/>
      <c r="JM43" s="423"/>
      <c r="JN43" s="423"/>
      <c r="JO43" s="423"/>
      <c r="JP43" s="423"/>
      <c r="JQ43" s="423"/>
      <c r="JR43" s="423"/>
      <c r="JS43" s="424"/>
      <c r="JT43" s="386"/>
      <c r="JU43" s="274" t="s">
        <v>428</v>
      </c>
      <c r="JV43" s="277"/>
      <c r="JW43" s="277"/>
      <c r="JX43" s="277"/>
      <c r="JY43" s="277"/>
      <c r="JZ43" s="277"/>
      <c r="KA43" s="423"/>
      <c r="KB43" s="423"/>
      <c r="KC43" s="423"/>
      <c r="KD43" s="423"/>
      <c r="KE43" s="423"/>
      <c r="KF43" s="423"/>
      <c r="KG43" s="423"/>
      <c r="KH43" s="423"/>
      <c r="KI43" s="423"/>
      <c r="KJ43" s="423"/>
      <c r="KK43" s="423"/>
      <c r="KL43" s="423"/>
      <c r="KM43" s="424"/>
    </row>
    <row r="44" spans="1:299" ht="12.75" customHeight="1" x14ac:dyDescent="0.2">
      <c r="A44" s="581"/>
      <c r="B44" s="26"/>
      <c r="C44" s="26"/>
      <c r="D44" s="26"/>
      <c r="E44" s="26"/>
      <c r="F44" s="26"/>
      <c r="G44" s="26"/>
      <c r="H44" s="26"/>
      <c r="I44" s="26"/>
      <c r="J44" s="26"/>
      <c r="K44" s="26"/>
      <c r="L44" s="26"/>
      <c r="M44" s="26"/>
      <c r="N44" s="26"/>
      <c r="O44" s="26"/>
      <c r="P44" s="26"/>
      <c r="Q44" s="26"/>
      <c r="R44" s="26"/>
      <c r="S44" s="557"/>
      <c r="T44" s="386"/>
      <c r="U44" s="581"/>
      <c r="V44" s="26"/>
      <c r="W44" s="26"/>
      <c r="X44" s="26"/>
      <c r="Y44" s="26"/>
      <c r="Z44" s="26"/>
      <c r="AA44" s="26"/>
      <c r="AB44" s="26"/>
      <c r="AC44" s="26"/>
      <c r="AD44" s="26"/>
      <c r="AE44" s="26"/>
      <c r="AF44" s="26"/>
      <c r="AG44" s="26"/>
      <c r="AH44" s="26"/>
      <c r="AI44" s="26"/>
      <c r="AJ44" s="26"/>
      <c r="AK44" s="26"/>
      <c r="AL44" s="26"/>
      <c r="AM44" s="557"/>
      <c r="AN44" s="386"/>
      <c r="AO44" s="581"/>
      <c r="AP44" s="26"/>
      <c r="AQ44" s="26"/>
      <c r="AR44" s="26"/>
      <c r="AS44" s="26"/>
      <c r="AT44" s="26"/>
      <c r="AU44" s="26"/>
      <c r="AV44" s="26"/>
      <c r="AW44" s="26"/>
      <c r="AX44" s="26"/>
      <c r="AY44" s="26"/>
      <c r="AZ44" s="26"/>
      <c r="BA44" s="26"/>
      <c r="BB44" s="26"/>
      <c r="BC44" s="26"/>
      <c r="BD44" s="26"/>
      <c r="BE44" s="26"/>
      <c r="BF44" s="26"/>
      <c r="BG44" s="557"/>
      <c r="BH44" s="281"/>
      <c r="BI44" s="581"/>
      <c r="BJ44" s="26"/>
      <c r="BK44" s="26"/>
      <c r="BL44" s="26"/>
      <c r="BM44" s="26"/>
      <c r="BN44" s="26"/>
      <c r="BO44" s="26"/>
      <c r="BP44" s="26"/>
      <c r="BQ44" s="26"/>
      <c r="BR44" s="26"/>
      <c r="BS44" s="26"/>
      <c r="BT44" s="26"/>
      <c r="BU44" s="26"/>
      <c r="BV44" s="26"/>
      <c r="BW44" s="26"/>
      <c r="BX44" s="26"/>
      <c r="BY44" s="26"/>
      <c r="BZ44" s="26"/>
      <c r="CA44" s="557"/>
      <c r="CB44" s="386"/>
      <c r="CC44" s="581"/>
      <c r="CD44" s="26"/>
      <c r="CE44" s="26"/>
      <c r="CF44" s="26"/>
      <c r="CG44" s="26"/>
      <c r="CH44" s="26"/>
      <c r="CI44" s="26"/>
      <c r="CJ44" s="26"/>
      <c r="CK44" s="26"/>
      <c r="CL44" s="26"/>
      <c r="CM44" s="26"/>
      <c r="CN44" s="26"/>
      <c r="CO44" s="26"/>
      <c r="CP44" s="26"/>
      <c r="CQ44" s="26"/>
      <c r="CR44" s="26"/>
      <c r="CS44" s="26"/>
      <c r="CT44" s="26"/>
      <c r="CU44" s="557"/>
      <c r="CV44" s="386"/>
      <c r="CW44" s="581"/>
      <c r="CX44" s="26"/>
      <c r="CY44" s="26"/>
      <c r="CZ44" s="26"/>
      <c r="DA44" s="26"/>
      <c r="DB44" s="26"/>
      <c r="DC44" s="26"/>
      <c r="DD44" s="26"/>
      <c r="DE44" s="26"/>
      <c r="DF44" s="26"/>
      <c r="DG44" s="26"/>
      <c r="DH44" s="26"/>
      <c r="DI44" s="26"/>
      <c r="DJ44" s="26"/>
      <c r="DK44" s="26"/>
      <c r="DL44" s="26"/>
      <c r="DM44" s="26"/>
      <c r="DN44" s="26"/>
      <c r="DO44" s="557"/>
      <c r="DP44" s="386"/>
      <c r="DQ44" s="581"/>
      <c r="DR44" s="26"/>
      <c r="DS44" s="26"/>
      <c r="DT44" s="26"/>
      <c r="DU44" s="26"/>
      <c r="DV44" s="26"/>
      <c r="DW44" s="26"/>
      <c r="DX44" s="26"/>
      <c r="DY44" s="26"/>
      <c r="DZ44" s="26"/>
      <c r="EA44" s="26"/>
      <c r="EB44" s="26"/>
      <c r="EC44" s="26"/>
      <c r="ED44" s="26"/>
      <c r="EE44" s="26"/>
      <c r="EF44" s="26"/>
      <c r="EG44" s="26"/>
      <c r="EH44" s="26"/>
      <c r="EI44" s="557"/>
      <c r="EJ44" s="386"/>
      <c r="EK44" s="581"/>
      <c r="EL44" s="26"/>
      <c r="EM44" s="26"/>
      <c r="EN44" s="26"/>
      <c r="EO44" s="26"/>
      <c r="EP44" s="26"/>
      <c r="EQ44" s="26"/>
      <c r="ER44" s="26"/>
      <c r="ES44" s="26"/>
      <c r="ET44" s="26"/>
      <c r="EU44" s="26"/>
      <c r="EV44" s="26"/>
      <c r="EW44" s="26"/>
      <c r="EX44" s="26"/>
      <c r="EY44" s="26"/>
      <c r="EZ44" s="26"/>
      <c r="FA44" s="26"/>
      <c r="FB44" s="26"/>
      <c r="FC44" s="557"/>
      <c r="FD44" s="386"/>
      <c r="FE44" s="581"/>
      <c r="FF44" s="26"/>
      <c r="FG44" s="26"/>
      <c r="FH44" s="26"/>
      <c r="FI44" s="26"/>
      <c r="FJ44" s="26"/>
      <c r="FK44" s="26"/>
      <c r="FL44" s="26"/>
      <c r="FM44" s="26"/>
      <c r="FN44" s="26"/>
      <c r="FO44" s="26"/>
      <c r="FP44" s="26"/>
      <c r="FQ44" s="26"/>
      <c r="FR44" s="26"/>
      <c r="FS44" s="26"/>
      <c r="FT44" s="26"/>
      <c r="FU44" s="26"/>
      <c r="FV44" s="26"/>
      <c r="FW44" s="557"/>
      <c r="FX44" s="386"/>
      <c r="FY44" s="581"/>
      <c r="FZ44" s="26"/>
      <c r="GA44" s="26"/>
      <c r="GB44" s="26"/>
      <c r="GC44" s="26"/>
      <c r="GD44" s="26"/>
      <c r="GE44" s="26"/>
      <c r="GF44" s="26"/>
      <c r="GG44" s="26"/>
      <c r="GH44" s="26"/>
      <c r="GI44" s="26"/>
      <c r="GJ44" s="26"/>
      <c r="GK44" s="26"/>
      <c r="GL44" s="26"/>
      <c r="GM44" s="26"/>
      <c r="GN44" s="26"/>
      <c r="GO44" s="26"/>
      <c r="GP44" s="26"/>
      <c r="GQ44" s="557"/>
      <c r="GR44" s="386"/>
      <c r="GS44" s="581"/>
      <c r="GT44" s="26"/>
      <c r="GU44" s="26"/>
      <c r="GV44" s="26"/>
      <c r="GW44" s="26"/>
      <c r="GX44" s="26"/>
      <c r="GY44" s="26"/>
      <c r="GZ44" s="26"/>
      <c r="HA44" s="26"/>
      <c r="HB44" s="26"/>
      <c r="HC44" s="26"/>
      <c r="HD44" s="26"/>
      <c r="HE44" s="26"/>
      <c r="HF44" s="26"/>
      <c r="HG44" s="26"/>
      <c r="HH44" s="26"/>
      <c r="HI44" s="26"/>
      <c r="HJ44" s="26"/>
      <c r="HK44" s="557"/>
      <c r="HL44" s="386"/>
      <c r="HM44" s="581"/>
      <c r="HN44" s="26"/>
      <c r="HO44" s="26"/>
      <c r="HP44" s="26"/>
      <c r="HQ44" s="26"/>
      <c r="HR44" s="26"/>
      <c r="HS44" s="26"/>
      <c r="HT44" s="26"/>
      <c r="HU44" s="26"/>
      <c r="HV44" s="26"/>
      <c r="HW44" s="26"/>
      <c r="HX44" s="26"/>
      <c r="HY44" s="26"/>
      <c r="HZ44" s="26"/>
      <c r="IA44" s="26"/>
      <c r="IB44" s="26"/>
      <c r="IC44" s="26"/>
      <c r="ID44" s="26"/>
      <c r="IE44" s="557"/>
      <c r="IF44" s="386"/>
      <c r="IG44" s="581"/>
      <c r="IH44" s="26"/>
      <c r="II44" s="26"/>
      <c r="IJ44" s="26"/>
      <c r="IK44" s="26"/>
      <c r="IL44" s="26"/>
      <c r="IM44" s="26"/>
      <c r="IN44" s="26"/>
      <c r="IO44" s="26"/>
      <c r="IP44" s="26"/>
      <c r="IQ44" s="26"/>
      <c r="IR44" s="26"/>
      <c r="IS44" s="26"/>
      <c r="IT44" s="26"/>
      <c r="IU44" s="26"/>
      <c r="IV44" s="26"/>
      <c r="IW44" s="26"/>
      <c r="IX44" s="26"/>
      <c r="IY44" s="557"/>
      <c r="IZ44" s="386"/>
      <c r="JA44" s="581"/>
      <c r="JB44" s="26"/>
      <c r="JC44" s="26"/>
      <c r="JD44" s="26"/>
      <c r="JE44" s="26"/>
      <c r="JF44" s="26"/>
      <c r="JG44" s="26"/>
      <c r="JH44" s="26"/>
      <c r="JI44" s="26"/>
      <c r="JJ44" s="26"/>
      <c r="JK44" s="26"/>
      <c r="JL44" s="26"/>
      <c r="JM44" s="26"/>
      <c r="JN44" s="26"/>
      <c r="JO44" s="26"/>
      <c r="JP44" s="26"/>
      <c r="JQ44" s="26"/>
      <c r="JR44" s="26"/>
      <c r="JS44" s="557"/>
      <c r="JT44" s="386"/>
      <c r="JU44" s="581"/>
      <c r="JV44" s="26"/>
      <c r="JW44" s="26"/>
      <c r="JX44" s="26"/>
      <c r="JY44" s="26"/>
      <c r="JZ44" s="26"/>
      <c r="KA44" s="26"/>
      <c r="KB44" s="26"/>
      <c r="KC44" s="26"/>
      <c r="KD44" s="26"/>
      <c r="KE44" s="26"/>
      <c r="KF44" s="26"/>
      <c r="KG44" s="26"/>
      <c r="KH44" s="26"/>
      <c r="KI44" s="26"/>
      <c r="KJ44" s="26"/>
      <c r="KK44" s="26"/>
      <c r="KL44" s="26"/>
      <c r="KM44" s="557"/>
    </row>
    <row r="45" spans="1:299" ht="12.75" customHeight="1" x14ac:dyDescent="0.2">
      <c r="A45" s="556" t="s">
        <v>496</v>
      </c>
      <c r="B45" s="58"/>
      <c r="C45" s="58"/>
      <c r="D45" s="58"/>
      <c r="E45" s="58"/>
      <c r="F45" s="58"/>
      <c r="G45" s="58"/>
      <c r="H45" s="58"/>
      <c r="I45" s="58"/>
      <c r="J45" s="58"/>
      <c r="K45" s="58"/>
      <c r="L45" s="58"/>
      <c r="M45" s="58"/>
      <c r="N45" s="58"/>
      <c r="O45" s="429" t="s">
        <v>290</v>
      </c>
      <c r="P45" s="58"/>
      <c r="Q45" s="58"/>
      <c r="R45" s="58"/>
      <c r="S45" s="233"/>
      <c r="T45" s="386"/>
      <c r="U45" s="582" t="s">
        <v>497</v>
      </c>
      <c r="V45" s="58"/>
      <c r="W45" s="58"/>
      <c r="X45" s="58"/>
      <c r="Y45" s="58"/>
      <c r="Z45" s="58"/>
      <c r="AA45" s="58"/>
      <c r="AB45" s="58"/>
      <c r="AC45" s="58"/>
      <c r="AD45" s="58"/>
      <c r="AE45" s="58"/>
      <c r="AF45" s="58"/>
      <c r="AG45" s="58"/>
      <c r="AH45" s="58"/>
      <c r="AI45" s="58"/>
      <c r="AJ45" s="58"/>
      <c r="AK45" s="58"/>
      <c r="AL45" s="58"/>
      <c r="AM45" s="233"/>
      <c r="AN45" s="386"/>
      <c r="AO45" s="582" t="s">
        <v>498</v>
      </c>
      <c r="AP45" s="58"/>
      <c r="AQ45" s="58"/>
      <c r="AR45" s="58"/>
      <c r="AS45" s="58"/>
      <c r="AT45" s="58"/>
      <c r="AU45" s="58"/>
      <c r="AV45" s="58"/>
      <c r="AW45" s="58"/>
      <c r="AX45" s="58"/>
      <c r="AY45" s="58"/>
      <c r="AZ45" s="58"/>
      <c r="BA45" s="58"/>
      <c r="BB45" s="58"/>
      <c r="BC45" s="58"/>
      <c r="BD45" s="58"/>
      <c r="BE45" s="58"/>
      <c r="BF45" s="58"/>
      <c r="BG45" s="233"/>
      <c r="BH45" s="281"/>
      <c r="BI45" s="582" t="s">
        <v>498</v>
      </c>
      <c r="BJ45" s="58"/>
      <c r="BK45" s="58"/>
      <c r="BL45" s="58"/>
      <c r="BM45" s="58"/>
      <c r="BN45" s="58"/>
      <c r="BO45" s="58"/>
      <c r="BP45" s="58"/>
      <c r="BQ45" s="58"/>
      <c r="BR45" s="58"/>
      <c r="BS45" s="58"/>
      <c r="BT45" s="58"/>
      <c r="BU45" s="58"/>
      <c r="BV45" s="58"/>
      <c r="BW45" s="429" t="s">
        <v>290</v>
      </c>
      <c r="BX45" s="58"/>
      <c r="BY45" s="58"/>
      <c r="BZ45" s="58"/>
      <c r="CA45" s="233"/>
      <c r="CB45" s="386"/>
      <c r="CC45" s="582" t="s">
        <v>498</v>
      </c>
      <c r="CD45" s="58"/>
      <c r="CE45" s="58"/>
      <c r="CF45" s="58"/>
      <c r="CG45" s="58"/>
      <c r="CH45" s="58"/>
      <c r="CI45" s="58"/>
      <c r="CJ45" s="58"/>
      <c r="CK45" s="58"/>
      <c r="CL45" s="58"/>
      <c r="CM45" s="58"/>
      <c r="CN45" s="58"/>
      <c r="CO45" s="58"/>
      <c r="CP45" s="58"/>
      <c r="CQ45" s="58"/>
      <c r="CR45" s="58"/>
      <c r="CS45" s="58"/>
      <c r="CT45" s="58"/>
      <c r="CU45" s="233"/>
      <c r="CV45" s="386"/>
      <c r="CW45" s="582" t="s">
        <v>498</v>
      </c>
      <c r="CX45" s="58"/>
      <c r="CY45" s="58"/>
      <c r="CZ45" s="58"/>
      <c r="DA45" s="58"/>
      <c r="DB45" s="58"/>
      <c r="DC45" s="58"/>
      <c r="DD45" s="58"/>
      <c r="DE45" s="58"/>
      <c r="DF45" s="58"/>
      <c r="DG45" s="58"/>
      <c r="DH45" s="58"/>
      <c r="DI45" s="58"/>
      <c r="DJ45" s="58"/>
      <c r="DK45" s="58"/>
      <c r="DL45" s="58"/>
      <c r="DM45" s="58"/>
      <c r="DN45" s="58"/>
      <c r="DO45" s="233"/>
      <c r="DP45" s="386"/>
      <c r="DQ45" s="582" t="s">
        <v>498</v>
      </c>
      <c r="DR45" s="58"/>
      <c r="DS45" s="58"/>
      <c r="DT45" s="58"/>
      <c r="DU45" s="58"/>
      <c r="DV45" s="58"/>
      <c r="DW45" s="58"/>
      <c r="DX45" s="58"/>
      <c r="DY45" s="58"/>
      <c r="DZ45" s="58"/>
      <c r="EA45" s="58"/>
      <c r="EB45" s="58"/>
      <c r="EC45" s="58"/>
      <c r="ED45" s="58"/>
      <c r="EE45" s="429" t="s">
        <v>290</v>
      </c>
      <c r="EF45" s="58"/>
      <c r="EG45" s="58"/>
      <c r="EH45" s="58"/>
      <c r="EI45" s="233"/>
      <c r="EJ45" s="386"/>
      <c r="EK45" s="582" t="s">
        <v>498</v>
      </c>
      <c r="EL45" s="58"/>
      <c r="EM45" s="58"/>
      <c r="EN45" s="58"/>
      <c r="EO45" s="58"/>
      <c r="EP45" s="58"/>
      <c r="EQ45" s="58"/>
      <c r="ER45" s="58"/>
      <c r="ES45" s="58"/>
      <c r="ET45" s="58"/>
      <c r="EU45" s="58"/>
      <c r="EV45" s="58"/>
      <c r="EW45" s="58"/>
      <c r="EX45" s="58"/>
      <c r="EY45" s="58"/>
      <c r="EZ45" s="58"/>
      <c r="FA45" s="58"/>
      <c r="FB45" s="58"/>
      <c r="FC45" s="233"/>
      <c r="FD45" s="386"/>
      <c r="FE45" s="582" t="s">
        <v>498</v>
      </c>
      <c r="FF45" s="58"/>
      <c r="FG45" s="58"/>
      <c r="FH45" s="58"/>
      <c r="FI45" s="58"/>
      <c r="FJ45" s="58"/>
      <c r="FK45" s="58"/>
      <c r="FL45" s="58"/>
      <c r="FM45" s="58"/>
      <c r="FN45" s="58"/>
      <c r="FO45" s="58"/>
      <c r="FP45" s="58"/>
      <c r="FQ45" s="58"/>
      <c r="FR45" s="58"/>
      <c r="FS45" s="58"/>
      <c r="FT45" s="58"/>
      <c r="FU45" s="58"/>
      <c r="FV45" s="58"/>
      <c r="FW45" s="233"/>
      <c r="FX45" s="386"/>
      <c r="FY45" s="582" t="s">
        <v>498</v>
      </c>
      <c r="FZ45" s="58"/>
      <c r="GA45" s="58"/>
      <c r="GB45" s="58"/>
      <c r="GC45" s="58"/>
      <c r="GD45" s="58"/>
      <c r="GE45" s="58"/>
      <c r="GF45" s="58"/>
      <c r="GG45" s="58"/>
      <c r="GH45" s="58"/>
      <c r="GI45" s="58"/>
      <c r="GJ45" s="58"/>
      <c r="GK45" s="58"/>
      <c r="GL45" s="58"/>
      <c r="GM45" s="429" t="s">
        <v>290</v>
      </c>
      <c r="GN45" s="58"/>
      <c r="GO45" s="58"/>
      <c r="GP45" s="58"/>
      <c r="GQ45" s="233"/>
      <c r="GR45" s="386"/>
      <c r="GS45" s="582" t="s">
        <v>498</v>
      </c>
      <c r="GT45" s="58"/>
      <c r="GU45" s="58"/>
      <c r="GV45" s="58"/>
      <c r="GW45" s="58"/>
      <c r="GX45" s="58"/>
      <c r="GY45" s="58"/>
      <c r="GZ45" s="58"/>
      <c r="HA45" s="58"/>
      <c r="HB45" s="58"/>
      <c r="HC45" s="58"/>
      <c r="HD45" s="58"/>
      <c r="HE45" s="58"/>
      <c r="HF45" s="58"/>
      <c r="HG45" s="58"/>
      <c r="HH45" s="58"/>
      <c r="HI45" s="58"/>
      <c r="HJ45" s="58"/>
      <c r="HK45" s="233"/>
      <c r="HL45" s="386"/>
      <c r="HM45" s="582" t="s">
        <v>498</v>
      </c>
      <c r="HN45" s="58"/>
      <c r="HO45" s="58"/>
      <c r="HP45" s="58"/>
      <c r="HQ45" s="58"/>
      <c r="HR45" s="58"/>
      <c r="HS45" s="58"/>
      <c r="HT45" s="58"/>
      <c r="HU45" s="58"/>
      <c r="HV45" s="58"/>
      <c r="HW45" s="58"/>
      <c r="HX45" s="58"/>
      <c r="HY45" s="58"/>
      <c r="HZ45" s="58"/>
      <c r="IA45" s="58"/>
      <c r="IB45" s="58"/>
      <c r="IC45" s="58"/>
      <c r="ID45" s="58"/>
      <c r="IE45" s="233"/>
      <c r="IF45" s="386"/>
      <c r="IG45" s="582" t="s">
        <v>498</v>
      </c>
      <c r="IH45" s="58"/>
      <c r="II45" s="58"/>
      <c r="IJ45" s="58"/>
      <c r="IK45" s="58"/>
      <c r="IL45" s="58"/>
      <c r="IM45" s="58"/>
      <c r="IN45" s="58"/>
      <c r="IO45" s="58"/>
      <c r="IP45" s="58"/>
      <c r="IQ45" s="58"/>
      <c r="IR45" s="58"/>
      <c r="IS45" s="58"/>
      <c r="IT45" s="58"/>
      <c r="IU45" s="429" t="s">
        <v>290</v>
      </c>
      <c r="IV45" s="58"/>
      <c r="IW45" s="58"/>
      <c r="IX45" s="58"/>
      <c r="IY45" s="233"/>
      <c r="IZ45" s="386"/>
      <c r="JA45" s="582" t="s">
        <v>498</v>
      </c>
      <c r="JB45" s="58"/>
      <c r="JC45" s="58"/>
      <c r="JD45" s="58"/>
      <c r="JE45" s="58"/>
      <c r="JF45" s="58"/>
      <c r="JG45" s="58"/>
      <c r="JH45" s="58"/>
      <c r="JI45" s="58"/>
      <c r="JJ45" s="58"/>
      <c r="JK45" s="58"/>
      <c r="JL45" s="58"/>
      <c r="JM45" s="58"/>
      <c r="JN45" s="58"/>
      <c r="JO45" s="58"/>
      <c r="JP45" s="58"/>
      <c r="JQ45" s="58"/>
      <c r="JR45" s="58"/>
      <c r="JS45" s="233"/>
      <c r="JT45" s="386"/>
      <c r="JU45" s="582" t="s">
        <v>498</v>
      </c>
      <c r="JV45" s="58"/>
      <c r="JW45" s="58"/>
      <c r="JX45" s="58"/>
      <c r="JY45" s="58"/>
      <c r="JZ45" s="58"/>
      <c r="KA45" s="58"/>
      <c r="KB45" s="58"/>
      <c r="KC45" s="58"/>
      <c r="KD45" s="58"/>
      <c r="KE45" s="58"/>
      <c r="KF45" s="58"/>
      <c r="KG45" s="58"/>
      <c r="KH45" s="58"/>
      <c r="KI45" s="58"/>
      <c r="KJ45" s="58"/>
      <c r="KK45" s="58"/>
      <c r="KL45" s="58"/>
      <c r="KM45" s="233"/>
    </row>
    <row r="46" spans="1:299" ht="12.75" customHeight="1" x14ac:dyDescent="0.2">
      <c r="A46" s="1022" t="s">
        <v>499</v>
      </c>
      <c r="B46" s="775"/>
      <c r="C46" s="761"/>
      <c r="D46" s="1076">
        <v>12949.29</v>
      </c>
      <c r="E46" s="765"/>
      <c r="F46" s="583" t="s">
        <v>500</v>
      </c>
      <c r="G46" s="226"/>
      <c r="H46" s="57"/>
      <c r="I46" s="58"/>
      <c r="J46" s="58"/>
      <c r="K46" s="58"/>
      <c r="L46" s="58"/>
      <c r="M46" s="58"/>
      <c r="N46" s="58"/>
      <c r="O46" s="430" t="s">
        <v>501</v>
      </c>
      <c r="P46" s="58"/>
      <c r="Q46" s="58"/>
      <c r="R46" s="58"/>
      <c r="S46" s="233"/>
      <c r="T46" s="387"/>
      <c r="U46" s="1022" t="s">
        <v>499</v>
      </c>
      <c r="V46" s="775"/>
      <c r="W46" s="761"/>
      <c r="X46" s="1023">
        <v>11037.54</v>
      </c>
      <c r="Y46" s="765"/>
      <c r="Z46" s="583" t="s">
        <v>502</v>
      </c>
      <c r="AA46" s="226"/>
      <c r="AB46" s="57"/>
      <c r="AC46" s="58"/>
      <c r="AD46" s="58"/>
      <c r="AE46" s="58"/>
      <c r="AF46" s="58"/>
      <c r="AG46" s="58"/>
      <c r="AH46" s="58"/>
      <c r="AI46" s="58"/>
      <c r="AJ46" s="58"/>
      <c r="AK46" s="58"/>
      <c r="AL46" s="58"/>
      <c r="AM46" s="233"/>
      <c r="AN46" s="387"/>
      <c r="AO46" s="1022" t="s">
        <v>440</v>
      </c>
      <c r="AP46" s="775"/>
      <c r="AQ46" s="761"/>
      <c r="AR46" s="1023">
        <v>27551.4</v>
      </c>
      <c r="AS46" s="765"/>
      <c r="AT46" s="556"/>
      <c r="AU46" s="8"/>
      <c r="AV46" s="57"/>
      <c r="AW46" s="58"/>
      <c r="AX46" s="58"/>
      <c r="AY46" s="58"/>
      <c r="AZ46" s="58"/>
      <c r="BA46" s="58"/>
      <c r="BB46" s="58"/>
      <c r="BC46" s="58"/>
      <c r="BD46" s="58"/>
      <c r="BE46" s="58"/>
      <c r="BF46" s="58"/>
      <c r="BG46" s="233"/>
      <c r="BH46" s="282"/>
      <c r="BI46" s="1022" t="s">
        <v>440</v>
      </c>
      <c r="BJ46" s="775"/>
      <c r="BK46" s="761"/>
      <c r="BL46" s="1023">
        <v>8805.91</v>
      </c>
      <c r="BM46" s="765"/>
      <c r="BN46" s="556"/>
      <c r="BO46" s="8"/>
      <c r="BP46" s="57"/>
      <c r="BQ46" s="58"/>
      <c r="BR46" s="58"/>
      <c r="BS46" s="58"/>
      <c r="BT46" s="58"/>
      <c r="BU46" s="58"/>
      <c r="BV46" s="58"/>
      <c r="BW46" s="430" t="s">
        <v>501</v>
      </c>
      <c r="BX46" s="58"/>
      <c r="BY46" s="58"/>
      <c r="BZ46" s="58"/>
      <c r="CA46" s="233"/>
      <c r="CB46" s="387"/>
      <c r="CC46" s="1022" t="s">
        <v>440</v>
      </c>
      <c r="CD46" s="775"/>
      <c r="CE46" s="761"/>
      <c r="CF46" s="1023">
        <v>8311</v>
      </c>
      <c r="CG46" s="765"/>
      <c r="CH46" s="556"/>
      <c r="CI46" s="8"/>
      <c r="CJ46" s="57"/>
      <c r="CK46" s="58"/>
      <c r="CL46" s="58"/>
      <c r="CM46" s="58"/>
      <c r="CN46" s="58"/>
      <c r="CO46" s="58"/>
      <c r="CP46" s="58"/>
      <c r="CQ46" s="58"/>
      <c r="CR46" s="58"/>
      <c r="CS46" s="58"/>
      <c r="CT46" s="58"/>
      <c r="CU46" s="233"/>
      <c r="CV46" s="387"/>
      <c r="CW46" s="1022" t="s">
        <v>440</v>
      </c>
      <c r="CX46" s="775"/>
      <c r="CY46" s="761"/>
      <c r="CZ46" s="1023">
        <v>12949.29</v>
      </c>
      <c r="DA46" s="765"/>
      <c r="DB46" s="556"/>
      <c r="DC46" s="8"/>
      <c r="DD46" s="57"/>
      <c r="DE46" s="58"/>
      <c r="DF46" s="58"/>
      <c r="DG46" s="58"/>
      <c r="DH46" s="58"/>
      <c r="DI46" s="58"/>
      <c r="DJ46" s="58"/>
      <c r="DK46" s="58"/>
      <c r="DL46" s="58"/>
      <c r="DM46" s="58"/>
      <c r="DN46" s="58"/>
      <c r="DO46" s="233"/>
      <c r="DP46" s="387"/>
      <c r="DQ46" s="1022" t="s">
        <v>440</v>
      </c>
      <c r="DR46" s="775"/>
      <c r="DS46" s="761"/>
      <c r="DT46" s="1023">
        <v>10747.05</v>
      </c>
      <c r="DU46" s="765"/>
      <c r="DV46" s="556"/>
      <c r="DW46" s="8"/>
      <c r="DX46" s="57"/>
      <c r="DY46" s="58"/>
      <c r="DZ46" s="58"/>
      <c r="EA46" s="58"/>
      <c r="EB46" s="58"/>
      <c r="EC46" s="58"/>
      <c r="ED46" s="58"/>
      <c r="EE46" s="430" t="s">
        <v>501</v>
      </c>
      <c r="EF46" s="58"/>
      <c r="EG46" s="58"/>
      <c r="EH46" s="58"/>
      <c r="EI46" s="233"/>
      <c r="EJ46" s="387"/>
      <c r="EK46" s="1022" t="s">
        <v>440</v>
      </c>
      <c r="EL46" s="775"/>
      <c r="EM46" s="761"/>
      <c r="EN46" s="1023">
        <v>24737.35</v>
      </c>
      <c r="EO46" s="765"/>
      <c r="EP46" s="556"/>
      <c r="EQ46" s="8"/>
      <c r="ER46" s="57"/>
      <c r="ES46" s="58"/>
      <c r="ET46" s="58"/>
      <c r="EU46" s="58"/>
      <c r="EV46" s="58"/>
      <c r="EW46" s="58"/>
      <c r="EX46" s="58"/>
      <c r="EY46" s="58"/>
      <c r="EZ46" s="58"/>
      <c r="FA46" s="58"/>
      <c r="FB46" s="58"/>
      <c r="FC46" s="233"/>
      <c r="FD46" s="387"/>
      <c r="FE46" s="1022" t="s">
        <v>440</v>
      </c>
      <c r="FF46" s="775"/>
      <c r="FG46" s="761"/>
      <c r="FH46" s="1023">
        <v>13545.43</v>
      </c>
      <c r="FI46" s="765"/>
      <c r="FJ46" s="556"/>
      <c r="FK46" s="8"/>
      <c r="FL46" s="57"/>
      <c r="FM46" s="58"/>
      <c r="FN46" s="58"/>
      <c r="FO46" s="58"/>
      <c r="FP46" s="58"/>
      <c r="FQ46" s="58"/>
      <c r="FR46" s="58"/>
      <c r="FS46" s="58"/>
      <c r="FT46" s="58"/>
      <c r="FU46" s="58"/>
      <c r="FV46" s="58"/>
      <c r="FW46" s="233"/>
      <c r="FX46" s="387"/>
      <c r="FY46" s="1022" t="s">
        <v>440</v>
      </c>
      <c r="FZ46" s="775"/>
      <c r="GA46" s="761"/>
      <c r="GB46" s="1023">
        <v>10483.66</v>
      </c>
      <c r="GC46" s="765"/>
      <c r="GD46" s="556"/>
      <c r="GE46" s="8"/>
      <c r="GF46" s="57"/>
      <c r="GG46" s="58"/>
      <c r="GH46" s="58"/>
      <c r="GI46" s="58"/>
      <c r="GJ46" s="58"/>
      <c r="GK46" s="58"/>
      <c r="GL46" s="58"/>
      <c r="GM46" s="430" t="s">
        <v>501</v>
      </c>
      <c r="GN46" s="58"/>
      <c r="GO46" s="58"/>
      <c r="GP46" s="58"/>
      <c r="GQ46" s="233"/>
      <c r="GR46" s="387"/>
      <c r="GS46" s="1022" t="s">
        <v>440</v>
      </c>
      <c r="GT46" s="775"/>
      <c r="GU46" s="761"/>
      <c r="GV46" s="1023">
        <v>38292.1</v>
      </c>
      <c r="GW46" s="765"/>
      <c r="GX46" s="556"/>
      <c r="GY46" s="8"/>
      <c r="GZ46" s="57"/>
      <c r="HA46" s="58"/>
      <c r="HB46" s="58"/>
      <c r="HC46" s="58"/>
      <c r="HD46" s="58"/>
      <c r="HE46" s="58"/>
      <c r="HF46" s="58"/>
      <c r="HG46" s="58"/>
      <c r="HH46" s="58"/>
      <c r="HI46" s="58"/>
      <c r="HJ46" s="58"/>
      <c r="HK46" s="233"/>
      <c r="HL46" s="387"/>
      <c r="HM46" s="1022" t="s">
        <v>440</v>
      </c>
      <c r="HN46" s="775"/>
      <c r="HO46" s="761"/>
      <c r="HP46" s="1023">
        <v>6228.34</v>
      </c>
      <c r="HQ46" s="765"/>
      <c r="HR46" s="556"/>
      <c r="HS46" s="8"/>
      <c r="HT46" s="57"/>
      <c r="HU46" s="58"/>
      <c r="HV46" s="58"/>
      <c r="HW46" s="58"/>
      <c r="HX46" s="58"/>
      <c r="HY46" s="58"/>
      <c r="HZ46" s="58"/>
      <c r="IA46" s="58"/>
      <c r="IB46" s="58"/>
      <c r="IC46" s="58"/>
      <c r="ID46" s="58"/>
      <c r="IE46" s="233"/>
      <c r="IF46" s="387"/>
      <c r="IG46" s="1022" t="s">
        <v>440</v>
      </c>
      <c r="IH46" s="775"/>
      <c r="II46" s="761"/>
      <c r="IJ46" s="1023"/>
      <c r="IK46" s="765"/>
      <c r="IL46" s="556"/>
      <c r="IM46" s="8"/>
      <c r="IN46" s="57"/>
      <c r="IO46" s="58"/>
      <c r="IP46" s="58"/>
      <c r="IQ46" s="58"/>
      <c r="IR46" s="58"/>
      <c r="IS46" s="58"/>
      <c r="IT46" s="58"/>
      <c r="IU46" s="430" t="s">
        <v>501</v>
      </c>
      <c r="IV46" s="58"/>
      <c r="IW46" s="58"/>
      <c r="IX46" s="58"/>
      <c r="IY46" s="233"/>
      <c r="IZ46" s="387"/>
      <c r="JA46" s="1022" t="s">
        <v>440</v>
      </c>
      <c r="JB46" s="775"/>
      <c r="JC46" s="761"/>
      <c r="JD46" s="1023"/>
      <c r="JE46" s="765"/>
      <c r="JF46" s="556"/>
      <c r="JG46" s="8"/>
      <c r="JH46" s="57"/>
      <c r="JI46" s="58"/>
      <c r="JJ46" s="58"/>
      <c r="JK46" s="58"/>
      <c r="JL46" s="58"/>
      <c r="JM46" s="58"/>
      <c r="JN46" s="58"/>
      <c r="JO46" s="58"/>
      <c r="JP46" s="58"/>
      <c r="JQ46" s="58"/>
      <c r="JR46" s="58"/>
      <c r="JS46" s="233"/>
      <c r="JT46" s="387"/>
      <c r="JU46" s="1022" t="s">
        <v>440</v>
      </c>
      <c r="JV46" s="775"/>
      <c r="JW46" s="761"/>
      <c r="JX46" s="1023"/>
      <c r="JY46" s="765"/>
      <c r="JZ46" s="556"/>
      <c r="KA46" s="8"/>
      <c r="KB46" s="57"/>
      <c r="KC46" s="58"/>
      <c r="KD46" s="58"/>
      <c r="KE46" s="58"/>
      <c r="KF46" s="58"/>
      <c r="KG46" s="58"/>
      <c r="KH46" s="58"/>
      <c r="KI46" s="58"/>
      <c r="KJ46" s="58"/>
      <c r="KK46" s="58"/>
      <c r="KL46" s="58"/>
      <c r="KM46" s="233"/>
    </row>
    <row r="47" spans="1:299" ht="12.75" customHeight="1" x14ac:dyDescent="0.2">
      <c r="A47" s="1022" t="s">
        <v>503</v>
      </c>
      <c r="B47" s="775"/>
      <c r="C47" s="775"/>
      <c r="D47" s="1076">
        <v>15727.97</v>
      </c>
      <c r="E47" s="765"/>
      <c r="F47" s="1077" t="str">
        <f>IF(D47&gt;=7500,"PASS","FAIL")</f>
        <v>PASS</v>
      </c>
      <c r="G47" s="765"/>
      <c r="H47" s="57"/>
      <c r="I47" s="58"/>
      <c r="J47" s="58"/>
      <c r="K47" s="58"/>
      <c r="L47" s="58"/>
      <c r="M47" s="58"/>
      <c r="N47" s="58"/>
      <c r="O47" s="58"/>
      <c r="P47" s="58"/>
      <c r="Q47" s="58"/>
      <c r="R47" s="58"/>
      <c r="S47" s="233"/>
      <c r="T47" s="387"/>
      <c r="U47" s="1022" t="s">
        <v>503</v>
      </c>
      <c r="V47" s="775"/>
      <c r="W47" s="775"/>
      <c r="X47" s="1023">
        <v>10304.969999999999</v>
      </c>
      <c r="Y47" s="765"/>
      <c r="Z47" s="1078" t="str">
        <f>IF(X47&gt;=4000,"PASS","FAIL")</f>
        <v>PASS</v>
      </c>
      <c r="AA47" s="765"/>
      <c r="AB47" s="57"/>
      <c r="AC47" s="58"/>
      <c r="AD47" s="58"/>
      <c r="AE47" s="58"/>
      <c r="AF47" s="58"/>
      <c r="AG47" s="58"/>
      <c r="AH47" s="58"/>
      <c r="AI47" s="58"/>
      <c r="AJ47" s="58"/>
      <c r="AK47" s="58"/>
      <c r="AL47" s="58"/>
      <c r="AM47" s="233"/>
      <c r="AN47" s="387"/>
      <c r="AO47" s="564"/>
      <c r="AP47" s="58"/>
      <c r="AQ47" s="58"/>
      <c r="AR47" s="58"/>
      <c r="AS47" s="58"/>
      <c r="AT47" s="58"/>
      <c r="AU47" s="58"/>
      <c r="AV47" s="58"/>
      <c r="AW47" s="58"/>
      <c r="AX47" s="58"/>
      <c r="AY47" s="58"/>
      <c r="AZ47" s="58"/>
      <c r="BA47" s="58"/>
      <c r="BB47" s="58"/>
      <c r="BC47" s="58"/>
      <c r="BD47" s="58"/>
      <c r="BE47" s="58"/>
      <c r="BF47" s="58"/>
      <c r="BG47" s="233"/>
      <c r="BH47" s="282"/>
      <c r="BI47" s="564"/>
      <c r="BJ47" s="58"/>
      <c r="BK47" s="58"/>
      <c r="BL47" s="58"/>
      <c r="BM47" s="58"/>
      <c r="BN47" s="58"/>
      <c r="BO47" s="58"/>
      <c r="BP47" s="58"/>
      <c r="BQ47" s="58"/>
      <c r="BR47" s="58"/>
      <c r="BS47" s="58"/>
      <c r="BT47" s="58"/>
      <c r="BU47" s="58"/>
      <c r="BV47" s="58"/>
      <c r="BW47" s="58"/>
      <c r="BX47" s="58"/>
      <c r="BY47" s="58"/>
      <c r="BZ47" s="58"/>
      <c r="CA47" s="233"/>
      <c r="CB47" s="387"/>
      <c r="CC47" s="564"/>
      <c r="CD47" s="58"/>
      <c r="CE47" s="58"/>
      <c r="CF47" s="58"/>
      <c r="CG47" s="58"/>
      <c r="CH47" s="58"/>
      <c r="CI47" s="58"/>
      <c r="CJ47" s="58"/>
      <c r="CK47" s="58"/>
      <c r="CL47" s="58"/>
      <c r="CM47" s="58"/>
      <c r="CN47" s="58"/>
      <c r="CO47" s="58"/>
      <c r="CP47" s="58"/>
      <c r="CQ47" s="58"/>
      <c r="CR47" s="58"/>
      <c r="CS47" s="58"/>
      <c r="CT47" s="58"/>
      <c r="CU47" s="233"/>
      <c r="CV47" s="387"/>
      <c r="CW47" s="564"/>
      <c r="CX47" s="58"/>
      <c r="CY47" s="58"/>
      <c r="CZ47" s="58"/>
      <c r="DA47" s="58"/>
      <c r="DB47" s="58"/>
      <c r="DC47" s="58"/>
      <c r="DD47" s="58"/>
      <c r="DE47" s="58"/>
      <c r="DF47" s="58"/>
      <c r="DG47" s="58"/>
      <c r="DH47" s="58"/>
      <c r="DI47" s="58"/>
      <c r="DJ47" s="58"/>
      <c r="DK47" s="58"/>
      <c r="DL47" s="58"/>
      <c r="DM47" s="58"/>
      <c r="DN47" s="58"/>
      <c r="DO47" s="233"/>
      <c r="DP47" s="387"/>
      <c r="DQ47" s="564"/>
      <c r="DR47" s="58"/>
      <c r="DS47" s="58"/>
      <c r="DT47" s="58"/>
      <c r="DU47" s="58"/>
      <c r="DV47" s="58"/>
      <c r="DW47" s="58"/>
      <c r="DX47" s="58"/>
      <c r="DY47" s="58"/>
      <c r="DZ47" s="58"/>
      <c r="EA47" s="58"/>
      <c r="EB47" s="58"/>
      <c r="EC47" s="58"/>
      <c r="ED47" s="58"/>
      <c r="EE47" s="58"/>
      <c r="EF47" s="58"/>
      <c r="EG47" s="58"/>
      <c r="EH47" s="58"/>
      <c r="EI47" s="233"/>
      <c r="EJ47" s="387"/>
      <c r="EK47" s="564"/>
      <c r="EL47" s="58"/>
      <c r="EM47" s="58"/>
      <c r="EN47" s="58"/>
      <c r="EO47" s="58"/>
      <c r="EP47" s="58"/>
      <c r="EQ47" s="58"/>
      <c r="ER47" s="58"/>
      <c r="ES47" s="58"/>
      <c r="ET47" s="58"/>
      <c r="EU47" s="58"/>
      <c r="EV47" s="58"/>
      <c r="EW47" s="58"/>
      <c r="EX47" s="58"/>
      <c r="EY47" s="58"/>
      <c r="EZ47" s="58"/>
      <c r="FA47" s="58"/>
      <c r="FB47" s="58"/>
      <c r="FC47" s="233"/>
      <c r="FD47" s="387"/>
      <c r="FE47" s="564"/>
      <c r="FF47" s="58"/>
      <c r="FG47" s="58"/>
      <c r="FH47" s="58"/>
      <c r="FI47" s="58"/>
      <c r="FJ47" s="58"/>
      <c r="FK47" s="58"/>
      <c r="FL47" s="58"/>
      <c r="FM47" s="58"/>
      <c r="FN47" s="58"/>
      <c r="FO47" s="58"/>
      <c r="FP47" s="58"/>
      <c r="FQ47" s="58"/>
      <c r="FR47" s="58"/>
      <c r="FS47" s="58"/>
      <c r="FT47" s="58"/>
      <c r="FU47" s="58"/>
      <c r="FV47" s="58"/>
      <c r="FW47" s="233"/>
      <c r="FX47" s="387"/>
      <c r="FY47" s="564"/>
      <c r="FZ47" s="58"/>
      <c r="GA47" s="58"/>
      <c r="GB47" s="58"/>
      <c r="GC47" s="58"/>
      <c r="GD47" s="58"/>
      <c r="GE47" s="58"/>
      <c r="GF47" s="58"/>
      <c r="GG47" s="58"/>
      <c r="GH47" s="58"/>
      <c r="GI47" s="58"/>
      <c r="GJ47" s="58"/>
      <c r="GK47" s="58"/>
      <c r="GL47" s="58"/>
      <c r="GM47" s="58"/>
      <c r="GN47" s="58"/>
      <c r="GO47" s="58"/>
      <c r="GP47" s="58"/>
      <c r="GQ47" s="233"/>
      <c r="GR47" s="387"/>
      <c r="GS47" s="564"/>
      <c r="GT47" s="58"/>
      <c r="GU47" s="58"/>
      <c r="GV47" s="58"/>
      <c r="GW47" s="58"/>
      <c r="GX47" s="58"/>
      <c r="GY47" s="58"/>
      <c r="GZ47" s="58"/>
      <c r="HA47" s="58"/>
      <c r="HB47" s="58"/>
      <c r="HC47" s="58"/>
      <c r="HD47" s="58"/>
      <c r="HE47" s="58"/>
      <c r="HF47" s="58"/>
      <c r="HG47" s="58"/>
      <c r="HH47" s="58"/>
      <c r="HI47" s="58"/>
      <c r="HJ47" s="58"/>
      <c r="HK47" s="233"/>
      <c r="HL47" s="387"/>
      <c r="HM47" s="564"/>
      <c r="HN47" s="58"/>
      <c r="HO47" s="58"/>
      <c r="HP47" s="58"/>
      <c r="HQ47" s="58"/>
      <c r="HR47" s="58"/>
      <c r="HS47" s="58"/>
      <c r="HT47" s="58"/>
      <c r="HU47" s="58"/>
      <c r="HV47" s="58"/>
      <c r="HW47" s="58"/>
      <c r="HX47" s="58"/>
      <c r="HY47" s="58"/>
      <c r="HZ47" s="58"/>
      <c r="IA47" s="58"/>
      <c r="IB47" s="58"/>
      <c r="IC47" s="58"/>
      <c r="ID47" s="58"/>
      <c r="IE47" s="233"/>
      <c r="IF47" s="387"/>
      <c r="IG47" s="564"/>
      <c r="IH47" s="58"/>
      <c r="II47" s="58"/>
      <c r="IJ47" s="58"/>
      <c r="IK47" s="58"/>
      <c r="IL47" s="58"/>
      <c r="IM47" s="58"/>
      <c r="IN47" s="58"/>
      <c r="IO47" s="58"/>
      <c r="IP47" s="58"/>
      <c r="IQ47" s="58"/>
      <c r="IR47" s="58"/>
      <c r="IS47" s="58"/>
      <c r="IT47" s="58"/>
      <c r="IU47" s="58"/>
      <c r="IV47" s="58"/>
      <c r="IW47" s="58"/>
      <c r="IX47" s="58"/>
      <c r="IY47" s="233"/>
      <c r="IZ47" s="387"/>
      <c r="JA47" s="564"/>
      <c r="JB47" s="58"/>
      <c r="JC47" s="58"/>
      <c r="JD47" s="58"/>
      <c r="JE47" s="58"/>
      <c r="JF47" s="58"/>
      <c r="JG47" s="58"/>
      <c r="JH47" s="58"/>
      <c r="JI47" s="58"/>
      <c r="JJ47" s="58"/>
      <c r="JK47" s="58"/>
      <c r="JL47" s="58"/>
      <c r="JM47" s="58"/>
      <c r="JN47" s="58"/>
      <c r="JO47" s="58"/>
      <c r="JP47" s="58"/>
      <c r="JQ47" s="58"/>
      <c r="JR47" s="58"/>
      <c r="JS47" s="233"/>
      <c r="JT47" s="387"/>
      <c r="JU47" s="564"/>
      <c r="JV47" s="58"/>
      <c r="JW47" s="58"/>
      <c r="JX47" s="58"/>
      <c r="JY47" s="58"/>
      <c r="JZ47" s="58"/>
      <c r="KA47" s="58"/>
      <c r="KB47" s="58"/>
      <c r="KC47" s="58"/>
      <c r="KD47" s="58"/>
      <c r="KE47" s="58"/>
      <c r="KF47" s="58"/>
      <c r="KG47" s="58"/>
      <c r="KH47" s="58"/>
      <c r="KI47" s="58"/>
      <c r="KJ47" s="58"/>
      <c r="KK47" s="58"/>
      <c r="KL47" s="58"/>
      <c r="KM47" s="233"/>
    </row>
    <row r="48" spans="1:299" ht="14.25" customHeight="1" x14ac:dyDescent="0.2">
      <c r="H48" s="58"/>
      <c r="I48" s="58"/>
      <c r="J48" s="58"/>
      <c r="K48" s="58"/>
      <c r="L48" s="58"/>
      <c r="M48" s="58"/>
      <c r="N48" s="58"/>
      <c r="O48" s="58"/>
      <c r="P48" s="58"/>
      <c r="Q48" s="58"/>
      <c r="R48" s="58"/>
      <c r="S48" s="233"/>
      <c r="T48" s="387"/>
      <c r="AB48" s="58"/>
      <c r="AC48" s="58"/>
      <c r="AD48" s="58"/>
      <c r="AE48" s="58"/>
      <c r="AF48" s="58"/>
      <c r="AG48" s="58"/>
      <c r="AH48" s="58"/>
      <c r="AI48" s="58"/>
      <c r="AJ48" s="58"/>
      <c r="AK48" s="58"/>
      <c r="AL48" s="58"/>
      <c r="AM48" s="233"/>
      <c r="AN48" s="387"/>
      <c r="AV48" s="58"/>
      <c r="AW48" s="58"/>
      <c r="AX48" s="58"/>
      <c r="AY48" s="58"/>
      <c r="AZ48" s="58"/>
      <c r="BA48" s="58"/>
      <c r="BB48" s="58"/>
      <c r="BC48" s="58"/>
      <c r="BD48" s="58"/>
      <c r="BE48" s="58"/>
      <c r="BF48" s="58"/>
      <c r="BG48" s="233"/>
      <c r="BH48" s="282"/>
      <c r="BI48"/>
      <c r="BJ48"/>
      <c r="BK48"/>
      <c r="BP48" s="58"/>
      <c r="BQ48" s="58"/>
      <c r="BR48" s="58"/>
      <c r="BS48" s="58"/>
      <c r="BT48" s="58"/>
      <c r="BU48" s="58"/>
      <c r="BV48" s="58"/>
      <c r="BW48" s="58"/>
      <c r="BX48" s="58"/>
      <c r="BY48" s="58"/>
      <c r="BZ48" s="58"/>
      <c r="CA48" s="233"/>
      <c r="CB48" s="387"/>
      <c r="CC48"/>
      <c r="CD48"/>
      <c r="CE48"/>
      <c r="CJ48" s="58"/>
      <c r="CK48" s="58"/>
      <c r="CL48" s="58"/>
      <c r="CM48" s="58"/>
      <c r="CN48" s="58"/>
      <c r="CO48" s="58"/>
      <c r="CP48" s="58"/>
      <c r="CQ48" s="58"/>
      <c r="CR48" s="58"/>
      <c r="CS48" s="58"/>
      <c r="CT48" s="58"/>
      <c r="CU48" s="233"/>
      <c r="CV48" s="387"/>
      <c r="CW48"/>
      <c r="CX48"/>
      <c r="CY48"/>
      <c r="DD48" s="58"/>
      <c r="DE48" s="58"/>
      <c r="DF48" s="58"/>
      <c r="DG48" s="58"/>
      <c r="DH48" s="58"/>
      <c r="DI48" s="58"/>
      <c r="DJ48" s="58"/>
      <c r="DK48" s="58"/>
      <c r="DL48" s="58"/>
      <c r="DM48" s="58"/>
      <c r="DN48" s="58"/>
      <c r="DO48" s="233"/>
      <c r="DP48" s="387"/>
      <c r="DQ48"/>
      <c r="DR48"/>
      <c r="DS48"/>
      <c r="DX48" s="58"/>
      <c r="DY48" s="58"/>
      <c r="DZ48" s="58"/>
      <c r="EA48" s="58"/>
      <c r="EB48" s="58"/>
      <c r="EC48" s="58"/>
      <c r="ED48" s="58"/>
      <c r="EE48" s="58"/>
      <c r="EF48" s="58"/>
      <c r="EG48" s="58"/>
      <c r="EH48" s="58"/>
      <c r="EI48" s="233"/>
      <c r="EJ48" s="387"/>
      <c r="EK48"/>
      <c r="EL48"/>
      <c r="EM48"/>
      <c r="ER48" s="58"/>
      <c r="ES48" s="58"/>
      <c r="ET48" s="58"/>
      <c r="EU48" s="58"/>
      <c r="EV48" s="58"/>
      <c r="EW48" s="58"/>
      <c r="EX48" s="58"/>
      <c r="EY48" s="58"/>
      <c r="EZ48" s="58"/>
      <c r="FA48" s="58"/>
      <c r="FB48" s="58"/>
      <c r="FC48" s="233"/>
      <c r="FD48" s="387"/>
      <c r="FE48"/>
      <c r="FF48"/>
      <c r="FG48"/>
      <c r="FL48" s="58"/>
      <c r="FM48" s="58"/>
      <c r="FN48" s="58"/>
      <c r="FO48" s="58"/>
      <c r="FP48" s="58"/>
      <c r="FQ48" s="58"/>
      <c r="FR48" s="58"/>
      <c r="FS48" s="58"/>
      <c r="FT48" s="58"/>
      <c r="FU48" s="58"/>
      <c r="FV48" s="58"/>
      <c r="FW48" s="233"/>
      <c r="FX48" s="387"/>
      <c r="FY48"/>
      <c r="FZ48"/>
      <c r="GA48"/>
      <c r="GF48" s="58"/>
      <c r="GG48" s="58"/>
      <c r="GH48" s="58"/>
      <c r="GI48" s="58"/>
      <c r="GJ48" s="58"/>
      <c r="GK48" s="58"/>
      <c r="GL48" s="58"/>
      <c r="GM48" s="58"/>
      <c r="GN48" s="58"/>
      <c r="GO48" s="58"/>
      <c r="GP48" s="58"/>
      <c r="GQ48" s="233"/>
      <c r="GR48" s="387"/>
      <c r="GS48"/>
      <c r="GT48"/>
      <c r="GU48"/>
      <c r="GZ48" s="58"/>
      <c r="HA48" s="58"/>
      <c r="HB48" s="58"/>
      <c r="HC48" s="58"/>
      <c r="HD48" s="58"/>
      <c r="HE48" s="58"/>
      <c r="HF48" s="58"/>
      <c r="HG48" s="58"/>
      <c r="HH48" s="58"/>
      <c r="HI48" s="58"/>
      <c r="HJ48" s="58"/>
      <c r="HK48" s="233"/>
      <c r="HL48" s="387"/>
      <c r="HM48"/>
      <c r="HN48"/>
      <c r="HO48"/>
      <c r="HT48" s="58"/>
      <c r="HU48" s="58"/>
      <c r="HV48" s="58"/>
      <c r="HW48" s="58"/>
      <c r="HX48" s="58"/>
      <c r="HY48" s="58"/>
      <c r="HZ48" s="58"/>
      <c r="IA48" s="58"/>
      <c r="IB48" s="58"/>
      <c r="IC48" s="58"/>
      <c r="ID48" s="58"/>
      <c r="IE48" s="233"/>
      <c r="IF48" s="387"/>
      <c r="IG48"/>
      <c r="IH48"/>
      <c r="II48"/>
      <c r="IN48" s="58"/>
      <c r="IO48" s="58"/>
      <c r="IP48" s="58"/>
      <c r="IQ48" s="58"/>
      <c r="IR48" s="58"/>
      <c r="IS48" s="58"/>
      <c r="IT48" s="58"/>
      <c r="IU48" s="58"/>
      <c r="IV48" s="58"/>
      <c r="IW48" s="58"/>
      <c r="IX48" s="58"/>
      <c r="IY48" s="233"/>
      <c r="IZ48" s="387"/>
      <c r="JA48"/>
      <c r="JB48"/>
      <c r="JC48"/>
      <c r="JH48" s="58"/>
      <c r="JI48" s="58"/>
      <c r="JJ48" s="58"/>
      <c r="JK48" s="58"/>
      <c r="JL48" s="58"/>
      <c r="JM48" s="58"/>
      <c r="JN48" s="58"/>
      <c r="JO48" s="58"/>
      <c r="JP48" s="58"/>
      <c r="JQ48" s="58"/>
      <c r="JR48" s="58"/>
      <c r="JS48" s="233"/>
      <c r="JT48" s="387"/>
      <c r="JU48"/>
      <c r="JV48"/>
      <c r="JW48"/>
      <c r="KB48" s="58"/>
      <c r="KC48" s="58"/>
      <c r="KD48" s="58"/>
      <c r="KE48" s="58"/>
      <c r="KF48" s="58"/>
      <c r="KG48" s="58"/>
      <c r="KH48" s="58"/>
      <c r="KI48" s="58"/>
      <c r="KJ48" s="58"/>
      <c r="KK48" s="58"/>
      <c r="KL48" s="58"/>
      <c r="KM48" s="233"/>
    </row>
    <row r="49" spans="1:299" ht="14.25" customHeight="1" x14ac:dyDescent="0.2">
      <c r="A49" s="562" t="s">
        <v>504</v>
      </c>
      <c r="B49" s="58"/>
      <c r="C49" s="58"/>
      <c r="D49" s="58"/>
      <c r="E49" s="58"/>
      <c r="F49" s="58"/>
      <c r="G49" s="58"/>
      <c r="H49" s="58"/>
      <c r="I49" s="58"/>
      <c r="J49" s="58"/>
      <c r="K49" s="584"/>
      <c r="L49" s="58"/>
      <c r="M49" s="58"/>
      <c r="N49" s="58"/>
      <c r="O49" s="58"/>
      <c r="P49" s="58"/>
      <c r="Q49" s="58"/>
      <c r="R49" s="58"/>
      <c r="S49" s="233"/>
      <c r="T49" s="387"/>
      <c r="U49" s="562" t="s">
        <v>504</v>
      </c>
      <c r="V49" s="58"/>
      <c r="W49" s="58"/>
      <c r="X49" s="58"/>
      <c r="Y49" s="58"/>
      <c r="Z49" s="58"/>
      <c r="AA49" s="58"/>
      <c r="AB49" s="58"/>
      <c r="AC49" s="58"/>
      <c r="AD49" s="58"/>
      <c r="AE49" s="584"/>
      <c r="AF49" s="58"/>
      <c r="AG49" s="58"/>
      <c r="AH49" s="58"/>
      <c r="AI49" s="58"/>
      <c r="AJ49" s="58"/>
      <c r="AK49" s="58"/>
      <c r="AL49" s="58"/>
      <c r="AM49" s="233"/>
      <c r="AN49" s="387"/>
      <c r="AO49" s="562" t="s">
        <v>504</v>
      </c>
      <c r="AP49" s="58"/>
      <c r="AQ49" s="58"/>
      <c r="AR49" s="58"/>
      <c r="AS49" s="58"/>
      <c r="AT49" s="58"/>
      <c r="AU49" s="58"/>
      <c r="AV49" s="57"/>
      <c r="AW49" s="57"/>
      <c r="AX49" s="57"/>
      <c r="AY49" s="57"/>
      <c r="AZ49" s="57"/>
      <c r="BA49" s="57"/>
      <c r="BB49" s="57"/>
      <c r="BC49" s="58"/>
      <c r="BD49" s="58"/>
      <c r="BE49" s="58"/>
      <c r="BF49" s="58"/>
      <c r="BG49" s="233"/>
      <c r="BH49" s="282"/>
      <c r="BI49" s="562" t="s">
        <v>504</v>
      </c>
      <c r="BJ49" s="58"/>
      <c r="BK49" s="58"/>
      <c r="BL49" s="58"/>
      <c r="BM49" s="58"/>
      <c r="BN49" s="58"/>
      <c r="BO49" s="58"/>
      <c r="BP49" s="57"/>
      <c r="BQ49" s="57"/>
      <c r="BR49" s="57"/>
      <c r="BS49" s="57"/>
      <c r="BT49" s="57"/>
      <c r="BU49" s="57"/>
      <c r="BV49" s="57"/>
      <c r="BW49" s="58"/>
      <c r="BX49" s="58"/>
      <c r="BY49" s="58"/>
      <c r="BZ49" s="58"/>
      <c r="CA49" s="233"/>
      <c r="CB49" s="387"/>
      <c r="CC49" s="562" t="s">
        <v>504</v>
      </c>
      <c r="CD49" s="58"/>
      <c r="CE49" s="58"/>
      <c r="CF49" s="58"/>
      <c r="CG49" s="58"/>
      <c r="CH49" s="58"/>
      <c r="CI49" s="58"/>
      <c r="CJ49" s="57"/>
      <c r="CK49" s="57"/>
      <c r="CL49" s="57"/>
      <c r="CM49" s="57"/>
      <c r="CN49" s="57"/>
      <c r="CO49" s="57"/>
      <c r="CP49" s="57"/>
      <c r="CQ49" s="58"/>
      <c r="CR49" s="58"/>
      <c r="CS49" s="58"/>
      <c r="CT49" s="58"/>
      <c r="CU49" s="233"/>
      <c r="CV49" s="387"/>
      <c r="CW49" s="562" t="s">
        <v>504</v>
      </c>
      <c r="CX49" s="58"/>
      <c r="CY49" s="58"/>
      <c r="CZ49" s="58"/>
      <c r="DA49" s="58"/>
      <c r="DB49" s="58"/>
      <c r="DC49" s="58"/>
      <c r="DD49" s="57"/>
      <c r="DE49" s="57"/>
      <c r="DF49" s="57"/>
      <c r="DG49" s="57"/>
      <c r="DH49" s="57"/>
      <c r="DI49" s="57"/>
      <c r="DJ49" s="57"/>
      <c r="DK49" s="58"/>
      <c r="DL49" s="58"/>
      <c r="DM49" s="58"/>
      <c r="DN49" s="58"/>
      <c r="DO49" s="233"/>
      <c r="DP49" s="387"/>
      <c r="DQ49" s="562" t="s">
        <v>504</v>
      </c>
      <c r="DR49" s="58"/>
      <c r="DS49" s="58"/>
      <c r="DT49" s="58"/>
      <c r="DU49" s="58"/>
      <c r="DV49" s="58"/>
      <c r="DW49" s="58"/>
      <c r="DX49" s="57"/>
      <c r="DY49" s="57"/>
      <c r="DZ49" s="57"/>
      <c r="EA49" s="57"/>
      <c r="EB49" s="57"/>
      <c r="EC49" s="57"/>
      <c r="ED49" s="57"/>
      <c r="EE49" s="58"/>
      <c r="EF49" s="58"/>
      <c r="EG49" s="58"/>
      <c r="EH49" s="58"/>
      <c r="EI49" s="233"/>
      <c r="EJ49" s="387"/>
      <c r="EK49" s="562" t="s">
        <v>504</v>
      </c>
      <c r="EL49" s="58"/>
      <c r="EM49" s="58"/>
      <c r="EN49" s="58"/>
      <c r="EO49" s="58"/>
      <c r="EP49" s="58"/>
      <c r="EQ49" s="58"/>
      <c r="ER49" s="57"/>
      <c r="ES49" s="57"/>
      <c r="ET49" s="57"/>
      <c r="EU49" s="57"/>
      <c r="EV49" s="57"/>
      <c r="EW49" s="57"/>
      <c r="EX49" s="57"/>
      <c r="EY49" s="58"/>
      <c r="EZ49" s="58"/>
      <c r="FA49" s="58"/>
      <c r="FB49" s="58"/>
      <c r="FC49" s="233"/>
      <c r="FD49" s="387"/>
      <c r="FE49" s="562" t="s">
        <v>504</v>
      </c>
      <c r="FF49" s="58"/>
      <c r="FG49" s="58"/>
      <c r="FH49" s="58"/>
      <c r="FI49" s="58"/>
      <c r="FJ49" s="58"/>
      <c r="FK49" s="58"/>
      <c r="FL49" s="57"/>
      <c r="FM49" s="57"/>
      <c r="FN49" s="57"/>
      <c r="FO49" s="57"/>
      <c r="FP49" s="57"/>
      <c r="FQ49" s="57"/>
      <c r="FR49" s="57"/>
      <c r="FS49" s="58"/>
      <c r="FT49" s="58"/>
      <c r="FU49" s="58"/>
      <c r="FV49" s="58"/>
      <c r="FW49" s="233"/>
      <c r="FX49" s="387"/>
      <c r="FY49" s="562" t="s">
        <v>504</v>
      </c>
      <c r="FZ49" s="58"/>
      <c r="GA49" s="58"/>
      <c r="GB49" s="58"/>
      <c r="GC49" s="58"/>
      <c r="GD49" s="58"/>
      <c r="GE49" s="58"/>
      <c r="GF49" s="57"/>
      <c r="GG49" s="57"/>
      <c r="GH49" s="57"/>
      <c r="GI49" s="57"/>
      <c r="GJ49" s="57"/>
      <c r="GK49" s="57"/>
      <c r="GL49" s="57"/>
      <c r="GM49" s="58"/>
      <c r="GN49" s="58"/>
      <c r="GO49" s="58"/>
      <c r="GP49" s="58"/>
      <c r="GQ49" s="233"/>
      <c r="GR49" s="387"/>
      <c r="GS49" s="562" t="s">
        <v>504</v>
      </c>
      <c r="GT49" s="58"/>
      <c r="GU49" s="58"/>
      <c r="GV49" s="58"/>
      <c r="GW49" s="58"/>
      <c r="GX49" s="58"/>
      <c r="GY49" s="58"/>
      <c r="GZ49" s="57"/>
      <c r="HA49" s="57"/>
      <c r="HB49" s="57"/>
      <c r="HC49" s="57"/>
      <c r="HD49" s="57"/>
      <c r="HE49" s="57"/>
      <c r="HF49" s="57"/>
      <c r="HG49" s="58"/>
      <c r="HH49" s="58"/>
      <c r="HI49" s="58"/>
      <c r="HJ49" s="58"/>
      <c r="HK49" s="233"/>
      <c r="HL49" s="387"/>
      <c r="HM49" s="562" t="s">
        <v>504</v>
      </c>
      <c r="HN49" s="58"/>
      <c r="HO49" s="58"/>
      <c r="HP49" s="58"/>
      <c r="HQ49" s="58"/>
      <c r="HR49" s="58"/>
      <c r="HS49" s="58"/>
      <c r="HT49" s="57"/>
      <c r="HU49" s="57"/>
      <c r="HV49" s="57"/>
      <c r="HW49" s="57"/>
      <c r="HX49" s="57"/>
      <c r="HY49" s="57"/>
      <c r="HZ49" s="57"/>
      <c r="IA49" s="58"/>
      <c r="IB49" s="58"/>
      <c r="IC49" s="58"/>
      <c r="ID49" s="58"/>
      <c r="IE49" s="233"/>
      <c r="IF49" s="387"/>
      <c r="IG49" s="562" t="s">
        <v>504</v>
      </c>
      <c r="IH49" s="58"/>
      <c r="II49" s="58"/>
      <c r="IJ49" s="58"/>
      <c r="IK49" s="58"/>
      <c r="IL49" s="58"/>
      <c r="IM49" s="58"/>
      <c r="IN49" s="57"/>
      <c r="IO49" s="57"/>
      <c r="IP49" s="57"/>
      <c r="IQ49" s="57"/>
      <c r="IR49" s="57"/>
      <c r="IS49" s="57"/>
      <c r="IT49" s="57"/>
      <c r="IU49" s="58"/>
      <c r="IV49" s="58"/>
      <c r="IW49" s="58"/>
      <c r="IX49" s="58"/>
      <c r="IY49" s="233"/>
      <c r="IZ49" s="387"/>
      <c r="JA49" s="562" t="s">
        <v>504</v>
      </c>
      <c r="JB49" s="58"/>
      <c r="JC49" s="58"/>
      <c r="JD49" s="58"/>
      <c r="JE49" s="58"/>
      <c r="JF49" s="58"/>
      <c r="JG49" s="58"/>
      <c r="JH49" s="57"/>
      <c r="JI49" s="57"/>
      <c r="JJ49" s="57"/>
      <c r="JK49" s="57"/>
      <c r="JL49" s="57"/>
      <c r="JM49" s="57"/>
      <c r="JN49" s="57"/>
      <c r="JO49" s="58"/>
      <c r="JP49" s="58"/>
      <c r="JQ49" s="58"/>
      <c r="JR49" s="58"/>
      <c r="JS49" s="233"/>
      <c r="JT49" s="387"/>
      <c r="JU49" s="562" t="s">
        <v>504</v>
      </c>
      <c r="JV49" s="58"/>
      <c r="JW49" s="58"/>
      <c r="JX49" s="58"/>
      <c r="JY49" s="58"/>
      <c r="JZ49" s="58"/>
      <c r="KA49" s="58"/>
      <c r="KB49" s="57"/>
      <c r="KC49" s="57"/>
      <c r="KD49" s="57"/>
      <c r="KE49" s="57"/>
      <c r="KF49" s="57"/>
      <c r="KG49" s="57"/>
      <c r="KH49" s="57"/>
      <c r="KI49" s="58"/>
      <c r="KJ49" s="58"/>
      <c r="KK49" s="58"/>
      <c r="KL49" s="58"/>
      <c r="KM49" s="233"/>
    </row>
    <row r="50" spans="1:299" ht="12.75" customHeight="1" x14ac:dyDescent="0.25">
      <c r="A50" s="57"/>
      <c r="B50" s="1072" t="s">
        <v>471</v>
      </c>
      <c r="C50" s="761"/>
      <c r="D50" s="1073">
        <f>'T3.6 Laminate Tests'!AQ60</f>
        <v>1.4</v>
      </c>
      <c r="E50" s="765"/>
      <c r="F50" s="57" t="s">
        <v>95</v>
      </c>
      <c r="G50" s="57"/>
      <c r="H50" s="57"/>
      <c r="I50" s="57"/>
      <c r="J50" s="57"/>
      <c r="K50" s="61" t="str">
        <f>IF(D50&lt;D51,"Note: Thinner skin must face punch!","")</f>
        <v/>
      </c>
      <c r="L50" s="57"/>
      <c r="M50" s="57"/>
      <c r="N50" s="57"/>
      <c r="O50" s="58"/>
      <c r="P50" s="58"/>
      <c r="Q50" s="58"/>
      <c r="R50" s="58"/>
      <c r="S50" s="233"/>
      <c r="T50" s="387"/>
      <c r="U50" s="57"/>
      <c r="V50" s="1072" t="s">
        <v>471</v>
      </c>
      <c r="W50" s="761"/>
      <c r="X50" s="1073">
        <f>'T3.6 Laminate Tests'!BN60</f>
        <v>1.2</v>
      </c>
      <c r="Y50" s="765"/>
      <c r="Z50" s="57" t="s">
        <v>95</v>
      </c>
      <c r="AA50" s="57"/>
      <c r="AB50" s="57"/>
      <c r="AC50" s="57"/>
      <c r="AD50" s="57"/>
      <c r="AE50" s="61" t="str">
        <f>IF(X50&lt;X51,"Note: Thinner skin must face punch!","")</f>
        <v/>
      </c>
      <c r="AF50" s="57"/>
      <c r="AG50" s="57"/>
      <c r="AH50" s="57"/>
      <c r="AI50" s="58"/>
      <c r="AJ50" s="58"/>
      <c r="AK50" s="58"/>
      <c r="AL50" s="58"/>
      <c r="AM50" s="233"/>
      <c r="AN50" s="387"/>
      <c r="AO50" s="8"/>
      <c r="AP50" s="1008" t="s">
        <v>505</v>
      </c>
      <c r="AQ50" s="1052"/>
      <c r="AR50" s="1043">
        <v>2.75</v>
      </c>
      <c r="AS50" s="1053"/>
      <c r="AT50" s="57"/>
      <c r="AU50" s="57"/>
      <c r="AV50" s="57"/>
      <c r="AW50" s="57"/>
      <c r="AX50" s="57"/>
      <c r="AY50" s="57"/>
      <c r="AZ50" s="57"/>
      <c r="BA50" s="57"/>
      <c r="BB50" s="57"/>
      <c r="BC50" s="58"/>
      <c r="BD50" s="58"/>
      <c r="BE50" s="58"/>
      <c r="BF50" s="58"/>
      <c r="BG50" s="233"/>
      <c r="BH50" s="282"/>
      <c r="BI50" s="8"/>
      <c r="BJ50" s="1008" t="s">
        <v>505</v>
      </c>
      <c r="BK50" s="1052"/>
      <c r="BL50" s="1043">
        <v>1.1499999999999999</v>
      </c>
      <c r="BM50" s="1053"/>
      <c r="BN50" s="57"/>
      <c r="BO50" s="57"/>
      <c r="BP50" s="57"/>
      <c r="BQ50" s="57"/>
      <c r="BR50" s="57"/>
      <c r="BS50" s="57"/>
      <c r="BT50" s="57"/>
      <c r="BU50" s="57"/>
      <c r="BV50" s="57"/>
      <c r="BW50" s="58"/>
      <c r="BX50" s="58"/>
      <c r="BY50" s="58"/>
      <c r="BZ50" s="58"/>
      <c r="CA50" s="233"/>
      <c r="CB50" s="387"/>
      <c r="CC50" s="8"/>
      <c r="CD50" s="1008" t="s">
        <v>505</v>
      </c>
      <c r="CE50" s="1052"/>
      <c r="CF50" s="1043">
        <v>1</v>
      </c>
      <c r="CG50" s="1053"/>
      <c r="CH50" s="57"/>
      <c r="CI50" s="57"/>
      <c r="CJ50" s="57"/>
      <c r="CK50" s="57"/>
      <c r="CL50" s="57"/>
      <c r="CM50" s="57"/>
      <c r="CN50" s="57"/>
      <c r="CO50" s="57"/>
      <c r="CP50" s="57"/>
      <c r="CQ50" s="58"/>
      <c r="CR50" s="58"/>
      <c r="CS50" s="58"/>
      <c r="CT50" s="58"/>
      <c r="CU50" s="233"/>
      <c r="CV50" s="387"/>
      <c r="CW50" s="8"/>
      <c r="CX50" s="1008" t="s">
        <v>505</v>
      </c>
      <c r="CY50" s="1052"/>
      <c r="CZ50" s="1043">
        <v>1.4</v>
      </c>
      <c r="DA50" s="1053"/>
      <c r="DB50" s="57"/>
      <c r="DC50" s="57"/>
      <c r="DD50" s="57"/>
      <c r="DE50" s="57"/>
      <c r="DF50" s="57"/>
      <c r="DG50" s="57"/>
      <c r="DH50" s="57"/>
      <c r="DI50" s="57"/>
      <c r="DJ50" s="57"/>
      <c r="DK50" s="58"/>
      <c r="DL50" s="58"/>
      <c r="DM50" s="58"/>
      <c r="DN50" s="58"/>
      <c r="DO50" s="233"/>
      <c r="DP50" s="387"/>
      <c r="DQ50" s="8"/>
      <c r="DR50" s="1008" t="s">
        <v>505</v>
      </c>
      <c r="DS50" s="1052"/>
      <c r="DT50" s="1043">
        <v>0.85</v>
      </c>
      <c r="DU50" s="1053"/>
      <c r="DV50" s="57"/>
      <c r="DW50" s="57"/>
      <c r="DX50" s="57"/>
      <c r="DY50" s="57"/>
      <c r="DZ50" s="57"/>
      <c r="EA50" s="57"/>
      <c r="EB50" s="57"/>
      <c r="EC50" s="57"/>
      <c r="ED50" s="57"/>
      <c r="EE50" s="58"/>
      <c r="EF50" s="58"/>
      <c r="EG50" s="58"/>
      <c r="EH50" s="58"/>
      <c r="EI50" s="233"/>
      <c r="EJ50" s="387"/>
      <c r="EK50" s="8"/>
      <c r="EL50" s="1008" t="s">
        <v>505</v>
      </c>
      <c r="EM50" s="1052"/>
      <c r="EN50" s="1043">
        <v>2.35</v>
      </c>
      <c r="EO50" s="1053"/>
      <c r="EP50" s="57"/>
      <c r="EQ50" s="57"/>
      <c r="ER50" s="57"/>
      <c r="ES50" s="57"/>
      <c r="ET50" s="57"/>
      <c r="EU50" s="57"/>
      <c r="EV50" s="57"/>
      <c r="EW50" s="57"/>
      <c r="EX50" s="57"/>
      <c r="EY50" s="58"/>
      <c r="EZ50" s="58"/>
      <c r="FA50" s="58"/>
      <c r="FB50" s="58"/>
      <c r="FC50" s="233"/>
      <c r="FD50" s="387"/>
      <c r="FE50" s="8"/>
      <c r="FF50" s="1008" t="s">
        <v>505</v>
      </c>
      <c r="FG50" s="1052"/>
      <c r="FH50" s="1043">
        <v>1</v>
      </c>
      <c r="FI50" s="1053"/>
      <c r="FJ50" s="57"/>
      <c r="FK50" s="57"/>
      <c r="FL50" s="57"/>
      <c r="FM50" s="57"/>
      <c r="FN50" s="57"/>
      <c r="FO50" s="57"/>
      <c r="FP50" s="57"/>
      <c r="FQ50" s="57"/>
      <c r="FR50" s="57"/>
      <c r="FS50" s="58"/>
      <c r="FT50" s="58"/>
      <c r="FU50" s="58"/>
      <c r="FV50" s="58"/>
      <c r="FW50" s="233"/>
      <c r="FX50" s="387"/>
      <c r="FY50" s="8"/>
      <c r="FZ50" s="1008" t="s">
        <v>505</v>
      </c>
      <c r="GA50" s="1052"/>
      <c r="GB50" s="1043">
        <v>1.4</v>
      </c>
      <c r="GC50" s="1053"/>
      <c r="GD50" s="57"/>
      <c r="GE50" s="57"/>
      <c r="GF50" s="57"/>
      <c r="GG50" s="57"/>
      <c r="GH50" s="57"/>
      <c r="GI50" s="57"/>
      <c r="GJ50" s="57"/>
      <c r="GK50" s="57"/>
      <c r="GL50" s="57"/>
      <c r="GM50" s="58"/>
      <c r="GN50" s="58"/>
      <c r="GO50" s="58"/>
      <c r="GP50" s="58"/>
      <c r="GQ50" s="233"/>
      <c r="GR50" s="387"/>
      <c r="GS50" s="8"/>
      <c r="GT50" s="1008" t="s">
        <v>505</v>
      </c>
      <c r="GU50" s="1052"/>
      <c r="GV50" s="1043">
        <v>1.9</v>
      </c>
      <c r="GW50" s="1053"/>
      <c r="GX50" s="57"/>
      <c r="GY50" s="57"/>
      <c r="GZ50" s="57"/>
      <c r="HA50" s="57"/>
      <c r="HB50" s="57"/>
      <c r="HC50" s="57"/>
      <c r="HD50" s="57"/>
      <c r="HE50" s="57"/>
      <c r="HF50" s="57"/>
      <c r="HG50" s="58"/>
      <c r="HH50" s="58"/>
      <c r="HI50" s="58"/>
      <c r="HJ50" s="58"/>
      <c r="HK50" s="233"/>
      <c r="HL50" s="387"/>
      <c r="HM50" s="8"/>
      <c r="HN50" s="1008" t="s">
        <v>505</v>
      </c>
      <c r="HO50" s="1052"/>
      <c r="HP50" s="1043">
        <v>1</v>
      </c>
      <c r="HQ50" s="1053"/>
      <c r="HR50" s="57"/>
      <c r="HS50" s="57"/>
      <c r="HT50" s="57"/>
      <c r="HU50" s="57"/>
      <c r="HV50" s="57"/>
      <c r="HW50" s="57"/>
      <c r="HX50" s="57"/>
      <c r="HY50" s="57"/>
      <c r="HZ50" s="57"/>
      <c r="IA50" s="58"/>
      <c r="IB50" s="58"/>
      <c r="IC50" s="58"/>
      <c r="ID50" s="58"/>
      <c r="IE50" s="233"/>
      <c r="IF50" s="387"/>
      <c r="IG50" s="8"/>
      <c r="IH50" s="1008" t="s">
        <v>505</v>
      </c>
      <c r="II50" s="1052"/>
      <c r="IJ50" s="1043"/>
      <c r="IK50" s="1053"/>
      <c r="IL50" s="57"/>
      <c r="IM50" s="57"/>
      <c r="IN50" s="57"/>
      <c r="IO50" s="57"/>
      <c r="IP50" s="57"/>
      <c r="IQ50" s="57"/>
      <c r="IR50" s="57"/>
      <c r="IS50" s="57"/>
      <c r="IT50" s="57"/>
      <c r="IU50" s="58"/>
      <c r="IV50" s="58"/>
      <c r="IW50" s="58"/>
      <c r="IX50" s="58"/>
      <c r="IY50" s="233"/>
      <c r="IZ50" s="387"/>
      <c r="JA50" s="8"/>
      <c r="JB50" s="1008" t="s">
        <v>505</v>
      </c>
      <c r="JC50" s="1052"/>
      <c r="JD50" s="1043"/>
      <c r="JE50" s="1053"/>
      <c r="JF50" s="57"/>
      <c r="JG50" s="57"/>
      <c r="JH50" s="57"/>
      <c r="JI50" s="57"/>
      <c r="JJ50" s="57"/>
      <c r="JK50" s="57"/>
      <c r="JL50" s="57"/>
      <c r="JM50" s="57"/>
      <c r="JN50" s="57"/>
      <c r="JO50" s="58"/>
      <c r="JP50" s="58"/>
      <c r="JQ50" s="58"/>
      <c r="JR50" s="58"/>
      <c r="JS50" s="233"/>
      <c r="JT50" s="387"/>
      <c r="JU50" s="8"/>
      <c r="JV50" s="1008" t="s">
        <v>505</v>
      </c>
      <c r="JW50" s="1052"/>
      <c r="JX50" s="1043"/>
      <c r="JY50" s="1053"/>
      <c r="JZ50" s="57"/>
      <c r="KA50" s="57"/>
      <c r="KB50" s="57"/>
      <c r="KC50" s="57"/>
      <c r="KD50" s="57"/>
      <c r="KE50" s="57"/>
      <c r="KF50" s="57"/>
      <c r="KG50" s="57"/>
      <c r="KH50" s="57"/>
      <c r="KI50" s="58"/>
      <c r="KJ50" s="58"/>
      <c r="KK50" s="58"/>
      <c r="KL50" s="58"/>
      <c r="KM50" s="233"/>
    </row>
    <row r="51" spans="1:299" ht="12.75" customHeight="1" x14ac:dyDescent="0.25">
      <c r="A51" s="57"/>
      <c r="B51" s="1072" t="s">
        <v>472</v>
      </c>
      <c r="C51" s="761"/>
      <c r="D51" s="1073">
        <f>'T3.6 Laminate Tests'!AQ61</f>
        <v>1.4</v>
      </c>
      <c r="E51" s="765"/>
      <c r="F51" s="57" t="s">
        <v>96</v>
      </c>
      <c r="G51" s="57"/>
      <c r="H51" s="57"/>
      <c r="I51" s="57"/>
      <c r="J51" s="57"/>
      <c r="K51" s="61" t="str">
        <f>IF(D51&lt;D50,"Note: Thinner skin must face punch!","")</f>
        <v/>
      </c>
      <c r="L51" s="57"/>
      <c r="M51" s="57"/>
      <c r="N51" s="57"/>
      <c r="O51" s="58"/>
      <c r="P51" s="58"/>
      <c r="Q51" s="58"/>
      <c r="R51" s="58"/>
      <c r="S51" s="233"/>
      <c r="T51" s="386"/>
      <c r="U51" s="57"/>
      <c r="V51" s="1072" t="s">
        <v>472</v>
      </c>
      <c r="W51" s="761"/>
      <c r="X51" s="1073">
        <f>'T3.6 Laminate Tests'!BN61</f>
        <v>1.2</v>
      </c>
      <c r="Y51" s="765"/>
      <c r="Z51" s="57" t="s">
        <v>96</v>
      </c>
      <c r="AA51" s="57"/>
      <c r="AB51" s="57"/>
      <c r="AC51" s="57"/>
      <c r="AD51" s="57"/>
      <c r="AE51" s="61" t="str">
        <f>IF(X51&lt;X50,"Note: Thinner skin must face punch!","")</f>
        <v/>
      </c>
      <c r="AF51" s="57"/>
      <c r="AG51" s="57"/>
      <c r="AH51" s="57"/>
      <c r="AI51" s="58"/>
      <c r="AJ51" s="58"/>
      <c r="AK51" s="58"/>
      <c r="AL51" s="58"/>
      <c r="AM51" s="233"/>
      <c r="AN51" s="386"/>
      <c r="AO51" s="520"/>
      <c r="AP51" s="60"/>
      <c r="AQ51" s="63"/>
      <c r="AR51" s="585"/>
      <c r="AS51" s="57"/>
      <c r="AT51" s="57"/>
      <c r="AU51" s="57"/>
      <c r="AV51" s="57"/>
      <c r="AW51" s="57"/>
      <c r="AX51" s="57"/>
      <c r="AY51" s="57"/>
      <c r="AZ51" s="57"/>
      <c r="BA51" s="57"/>
      <c r="BB51" s="57"/>
      <c r="BC51" s="57"/>
      <c r="BD51" s="58"/>
      <c r="BE51" s="58"/>
      <c r="BF51" s="58"/>
      <c r="BG51" s="233"/>
      <c r="BH51" s="281"/>
      <c r="BI51" s="520"/>
      <c r="BJ51" s="60"/>
      <c r="BK51" s="63"/>
      <c r="BL51" s="585"/>
      <c r="BM51" s="57"/>
      <c r="BN51" s="57"/>
      <c r="BO51" s="57"/>
      <c r="BP51" s="57"/>
      <c r="BQ51" s="57"/>
      <c r="BR51" s="57"/>
      <c r="BS51" s="57"/>
      <c r="BT51" s="57"/>
      <c r="BU51" s="57"/>
      <c r="BV51" s="57"/>
      <c r="BW51" s="57"/>
      <c r="BX51" s="58"/>
      <c r="BY51" s="58"/>
      <c r="BZ51" s="58"/>
      <c r="CA51" s="233"/>
      <c r="CB51" s="386"/>
      <c r="CC51" s="520"/>
      <c r="CD51" s="60"/>
      <c r="CE51" s="63"/>
      <c r="CF51" s="585"/>
      <c r="CG51" s="57"/>
      <c r="CH51" s="57"/>
      <c r="CI51" s="57"/>
      <c r="CJ51" s="57"/>
      <c r="CK51" s="57"/>
      <c r="CL51" s="57"/>
      <c r="CM51" s="57"/>
      <c r="CN51" s="57"/>
      <c r="CO51" s="57"/>
      <c r="CP51" s="57"/>
      <c r="CQ51" s="57"/>
      <c r="CR51" s="58"/>
      <c r="CS51" s="58"/>
      <c r="CT51" s="58"/>
      <c r="CU51" s="233"/>
      <c r="CV51" s="386"/>
      <c r="CW51" s="520"/>
      <c r="CX51" s="60"/>
      <c r="CY51" s="63"/>
      <c r="CZ51" s="585"/>
      <c r="DA51" s="57"/>
      <c r="DB51" s="57"/>
      <c r="DC51" s="57"/>
      <c r="DD51" s="57"/>
      <c r="DE51" s="57"/>
      <c r="DF51" s="57"/>
      <c r="DG51" s="57"/>
      <c r="DH51" s="57"/>
      <c r="DI51" s="57"/>
      <c r="DJ51" s="57"/>
      <c r="DK51" s="57"/>
      <c r="DL51" s="58"/>
      <c r="DM51" s="58"/>
      <c r="DN51" s="58"/>
      <c r="DO51" s="233"/>
      <c r="DP51" s="386"/>
      <c r="DQ51" s="520"/>
      <c r="DR51" s="60"/>
      <c r="DS51" s="63"/>
      <c r="DT51" s="585"/>
      <c r="DU51" s="57"/>
      <c r="DV51" s="57"/>
      <c r="DW51" s="57"/>
      <c r="DX51" s="57"/>
      <c r="DY51" s="57"/>
      <c r="DZ51" s="57"/>
      <c r="EA51" s="57"/>
      <c r="EB51" s="57"/>
      <c r="EC51" s="57"/>
      <c r="ED51" s="57"/>
      <c r="EE51" s="57"/>
      <c r="EF51" s="58"/>
      <c r="EG51" s="58"/>
      <c r="EH51" s="58"/>
      <c r="EI51" s="233"/>
      <c r="EJ51" s="386"/>
      <c r="EK51" s="520"/>
      <c r="EL51" s="60"/>
      <c r="EM51" s="63"/>
      <c r="EN51" s="585"/>
      <c r="EO51" s="57"/>
      <c r="EP51" s="57"/>
      <c r="EQ51" s="57"/>
      <c r="ER51" s="57"/>
      <c r="ES51" s="57"/>
      <c r="ET51" s="57"/>
      <c r="EU51" s="57"/>
      <c r="EV51" s="57"/>
      <c r="EW51" s="57"/>
      <c r="EX51" s="57"/>
      <c r="EY51" s="57"/>
      <c r="EZ51" s="58"/>
      <c r="FA51" s="58"/>
      <c r="FB51" s="58"/>
      <c r="FC51" s="233"/>
      <c r="FD51" s="386"/>
      <c r="FE51" s="520"/>
      <c r="FF51" s="60"/>
      <c r="FG51" s="63"/>
      <c r="FH51" s="585"/>
      <c r="FI51" s="57"/>
      <c r="FJ51" s="57"/>
      <c r="FK51" s="57"/>
      <c r="FL51" s="57"/>
      <c r="FM51" s="57"/>
      <c r="FN51" s="57"/>
      <c r="FO51" s="57"/>
      <c r="FP51" s="57"/>
      <c r="FQ51" s="57"/>
      <c r="FR51" s="57"/>
      <c r="FS51" s="57"/>
      <c r="FT51" s="58"/>
      <c r="FU51" s="58"/>
      <c r="FV51" s="58"/>
      <c r="FW51" s="233"/>
      <c r="FX51" s="386"/>
      <c r="FY51" s="520"/>
      <c r="FZ51" s="60"/>
      <c r="GA51" s="63"/>
      <c r="GB51" s="585"/>
      <c r="GC51" s="57"/>
      <c r="GD51" s="57"/>
      <c r="GE51" s="57"/>
      <c r="GF51" s="57"/>
      <c r="GG51" s="57"/>
      <c r="GH51" s="57"/>
      <c r="GI51" s="57"/>
      <c r="GJ51" s="57"/>
      <c r="GK51" s="57"/>
      <c r="GL51" s="57"/>
      <c r="GM51" s="57"/>
      <c r="GN51" s="58"/>
      <c r="GO51" s="58"/>
      <c r="GP51" s="58"/>
      <c r="GQ51" s="233"/>
      <c r="GR51" s="386"/>
      <c r="GS51" s="520"/>
      <c r="GT51" s="60"/>
      <c r="GU51" s="63"/>
      <c r="GV51" s="585"/>
      <c r="GW51" s="57"/>
      <c r="GX51" s="57"/>
      <c r="GY51" s="57"/>
      <c r="GZ51" s="57"/>
      <c r="HA51" s="57"/>
      <c r="HB51" s="57"/>
      <c r="HC51" s="57"/>
      <c r="HD51" s="57"/>
      <c r="HE51" s="57"/>
      <c r="HF51" s="57"/>
      <c r="HG51" s="57"/>
      <c r="HH51" s="58"/>
      <c r="HI51" s="58"/>
      <c r="HJ51" s="58"/>
      <c r="HK51" s="233"/>
      <c r="HL51" s="386"/>
      <c r="HM51" s="520"/>
      <c r="HN51" s="60"/>
      <c r="HO51" s="63"/>
      <c r="HP51" s="585"/>
      <c r="HQ51" s="57"/>
      <c r="HR51" s="57"/>
      <c r="HS51" s="57"/>
      <c r="HT51" s="57"/>
      <c r="HU51" s="57"/>
      <c r="HV51" s="57"/>
      <c r="HW51" s="57"/>
      <c r="HX51" s="57"/>
      <c r="HY51" s="57"/>
      <c r="HZ51" s="57"/>
      <c r="IA51" s="57"/>
      <c r="IB51" s="58"/>
      <c r="IC51" s="58"/>
      <c r="ID51" s="58"/>
      <c r="IE51" s="233"/>
      <c r="IF51" s="386"/>
      <c r="IG51" s="520"/>
      <c r="IH51" s="60"/>
      <c r="II51" s="63"/>
      <c r="IJ51" s="585"/>
      <c r="IK51" s="57"/>
      <c r="IL51" s="57"/>
      <c r="IM51" s="57"/>
      <c r="IN51" s="57"/>
      <c r="IO51" s="57"/>
      <c r="IP51" s="57"/>
      <c r="IQ51" s="57"/>
      <c r="IR51" s="57"/>
      <c r="IS51" s="57"/>
      <c r="IT51" s="57"/>
      <c r="IU51" s="57"/>
      <c r="IV51" s="58"/>
      <c r="IW51" s="58"/>
      <c r="IX51" s="58"/>
      <c r="IY51" s="233"/>
      <c r="IZ51" s="386"/>
      <c r="JA51" s="520"/>
      <c r="JB51" s="60"/>
      <c r="JC51" s="63"/>
      <c r="JD51" s="585"/>
      <c r="JE51" s="57"/>
      <c r="JF51" s="57"/>
      <c r="JG51" s="57"/>
      <c r="JH51" s="57"/>
      <c r="JI51" s="57"/>
      <c r="JJ51" s="57"/>
      <c r="JK51" s="57"/>
      <c r="JL51" s="57"/>
      <c r="JM51" s="57"/>
      <c r="JN51" s="57"/>
      <c r="JO51" s="57"/>
      <c r="JP51" s="58"/>
      <c r="JQ51" s="58"/>
      <c r="JR51" s="58"/>
      <c r="JS51" s="233"/>
      <c r="JT51" s="386"/>
      <c r="JU51" s="520"/>
      <c r="JV51" s="60"/>
      <c r="JW51" s="63"/>
      <c r="JX51" s="585"/>
      <c r="JY51" s="57"/>
      <c r="JZ51" s="57"/>
      <c r="KA51" s="57"/>
      <c r="KB51" s="57"/>
      <c r="KC51" s="57"/>
      <c r="KD51" s="57"/>
      <c r="KE51" s="57"/>
      <c r="KF51" s="57"/>
      <c r="KG51" s="57"/>
      <c r="KH51" s="57"/>
      <c r="KI51" s="57"/>
      <c r="KJ51" s="58"/>
      <c r="KK51" s="58"/>
      <c r="KL51" s="58"/>
      <c r="KM51" s="233"/>
    </row>
    <row r="52" spans="1:299" ht="12.75" customHeight="1" x14ac:dyDescent="0.2">
      <c r="A52" s="520"/>
      <c r="B52" s="60"/>
      <c r="C52" s="63"/>
      <c r="D52" s="585"/>
      <c r="E52" s="57"/>
      <c r="F52" s="57"/>
      <c r="G52" s="57"/>
      <c r="H52" s="57"/>
      <c r="I52" s="57"/>
      <c r="J52" s="57"/>
      <c r="K52" s="57"/>
      <c r="L52" s="57"/>
      <c r="M52" s="57"/>
      <c r="N52" s="57"/>
      <c r="O52" s="58"/>
      <c r="P52" s="58"/>
      <c r="Q52" s="58"/>
      <c r="R52" s="58"/>
      <c r="S52" s="233"/>
      <c r="T52" s="386"/>
      <c r="U52" s="520"/>
      <c r="V52" s="60"/>
      <c r="W52" s="63"/>
      <c r="X52" s="585"/>
      <c r="Y52" s="57"/>
      <c r="Z52" s="57"/>
      <c r="AA52" s="57"/>
      <c r="AB52" s="57"/>
      <c r="AC52" s="57"/>
      <c r="AD52" s="57"/>
      <c r="AE52" s="57"/>
      <c r="AF52" s="57"/>
      <c r="AG52" s="57"/>
      <c r="AH52" s="57"/>
      <c r="AI52" s="58"/>
      <c r="AJ52" s="58"/>
      <c r="AK52" s="58"/>
      <c r="AL52" s="58"/>
      <c r="AM52" s="233"/>
      <c r="AN52" s="386"/>
      <c r="AO52" s="284"/>
      <c r="BF52" s="58"/>
      <c r="BG52" s="233"/>
      <c r="BH52" s="281"/>
      <c r="BI52" s="284"/>
      <c r="BU52" s="57"/>
      <c r="BV52" s="57"/>
      <c r="BW52" s="57"/>
      <c r="BX52" s="58"/>
      <c r="BY52" s="58"/>
      <c r="BZ52" s="58"/>
      <c r="CA52" s="233"/>
      <c r="CB52" s="386"/>
      <c r="CC52" s="284"/>
      <c r="CI52" s="57"/>
      <c r="CJ52" s="57"/>
      <c r="CK52" s="57"/>
      <c r="CL52" s="57"/>
      <c r="CM52" s="57"/>
      <c r="CN52" s="57"/>
      <c r="CO52" s="57"/>
      <c r="CP52" s="57"/>
      <c r="CQ52" s="57"/>
      <c r="CR52" s="58"/>
      <c r="CS52" s="58"/>
      <c r="CT52" s="58"/>
      <c r="CU52" s="233"/>
      <c r="CV52" s="386"/>
      <c r="CW52" s="284"/>
      <c r="DD52" s="57"/>
      <c r="DE52" s="57"/>
      <c r="DF52" s="57"/>
      <c r="DG52" s="57"/>
      <c r="DH52" s="57"/>
      <c r="DI52" s="57"/>
      <c r="DJ52" s="57"/>
      <c r="DK52" s="57"/>
      <c r="DL52" s="58"/>
      <c r="DM52" s="58"/>
      <c r="DN52" s="58"/>
      <c r="DO52" s="233"/>
      <c r="DP52" s="386"/>
      <c r="DQ52" s="284"/>
      <c r="DY52" s="57"/>
      <c r="DZ52" s="57"/>
      <c r="EA52" s="57"/>
      <c r="EB52" s="57"/>
      <c r="EC52" s="57"/>
      <c r="ED52" s="57"/>
      <c r="EE52" s="57"/>
      <c r="EF52" s="58"/>
      <c r="EG52" s="58"/>
      <c r="EH52" s="58"/>
      <c r="EI52" s="233"/>
      <c r="EJ52" s="386"/>
      <c r="EK52" s="284"/>
      <c r="EV52" s="57"/>
      <c r="EW52" s="57"/>
      <c r="EX52" s="57"/>
      <c r="EY52" s="57"/>
      <c r="EZ52" s="58"/>
      <c r="FA52" s="58"/>
      <c r="FB52" s="58"/>
      <c r="FC52" s="233"/>
      <c r="FD52" s="386"/>
      <c r="FE52" s="284"/>
      <c r="FM52" s="57"/>
      <c r="FN52" s="57"/>
      <c r="FO52" s="57"/>
      <c r="FP52" s="57"/>
      <c r="FQ52" s="57"/>
      <c r="FR52" s="57"/>
      <c r="FS52" s="57"/>
      <c r="FT52" s="58"/>
      <c r="FU52" s="58"/>
      <c r="FV52" s="58"/>
      <c r="FW52" s="233"/>
      <c r="FX52" s="386"/>
      <c r="FY52" s="284"/>
      <c r="GG52" s="57"/>
      <c r="GH52" s="57"/>
      <c r="GI52" s="57"/>
      <c r="GJ52" s="57"/>
      <c r="GK52" s="57"/>
      <c r="GL52" s="57"/>
      <c r="GM52" s="57"/>
      <c r="GN52" s="58"/>
      <c r="GO52" s="58"/>
      <c r="GP52" s="58"/>
      <c r="GQ52" s="233"/>
      <c r="GR52" s="386"/>
      <c r="GS52" s="284"/>
      <c r="HD52" s="57"/>
      <c r="HE52" s="57"/>
      <c r="HF52" s="57"/>
      <c r="HG52" s="57"/>
      <c r="HH52" s="58"/>
      <c r="HI52" s="58"/>
      <c r="HJ52" s="58"/>
      <c r="HK52" s="233"/>
      <c r="HL52" s="386"/>
      <c r="HM52" s="284"/>
      <c r="HU52" s="57"/>
      <c r="HV52" s="57"/>
      <c r="HW52" s="57"/>
      <c r="HX52" s="57"/>
      <c r="HY52" s="57"/>
      <c r="HZ52" s="57"/>
      <c r="IA52" s="57"/>
      <c r="IB52" s="58"/>
      <c r="IC52" s="58"/>
      <c r="ID52" s="58"/>
      <c r="IE52" s="233"/>
      <c r="IF52" s="386"/>
      <c r="IG52" s="284"/>
      <c r="IO52" s="57"/>
      <c r="IP52" s="57"/>
      <c r="IQ52" s="57"/>
      <c r="IR52" s="57"/>
      <c r="IS52" s="57"/>
      <c r="IT52" s="57"/>
      <c r="IU52" s="57"/>
      <c r="IV52" s="58"/>
      <c r="IW52" s="58"/>
      <c r="IX52" s="58"/>
      <c r="IY52" s="233"/>
      <c r="IZ52" s="386"/>
      <c r="JA52" s="284"/>
      <c r="JL52" s="57"/>
      <c r="JM52" s="57"/>
      <c r="JN52" s="57"/>
      <c r="JO52" s="57"/>
      <c r="JP52" s="58"/>
      <c r="JQ52" s="58"/>
      <c r="JR52" s="58"/>
      <c r="JS52" s="233"/>
      <c r="JT52" s="386"/>
      <c r="JU52" s="284"/>
      <c r="KC52" s="57"/>
      <c r="KD52" s="57"/>
      <c r="KE52" s="57"/>
      <c r="KF52" s="57"/>
      <c r="KG52" s="57"/>
      <c r="KH52" s="57"/>
      <c r="KI52" s="57"/>
      <c r="KJ52" s="58"/>
      <c r="KK52" s="58"/>
      <c r="KL52" s="58"/>
      <c r="KM52" s="233"/>
    </row>
    <row r="53" spans="1:299" ht="12.75" x14ac:dyDescent="0.2">
      <c r="A53" s="520"/>
      <c r="B53" s="1008" t="s">
        <v>506</v>
      </c>
      <c r="C53" s="1052"/>
      <c r="D53" s="1074" t="s">
        <v>1894</v>
      </c>
      <c r="E53" s="765"/>
      <c r="F53" s="57" t="s">
        <v>508</v>
      </c>
      <c r="G53" s="57"/>
      <c r="H53" s="57"/>
      <c r="I53" s="57"/>
      <c r="J53" s="57"/>
      <c r="K53" s="57"/>
      <c r="L53" s="57"/>
      <c r="M53" s="57"/>
      <c r="N53" s="57"/>
      <c r="O53" s="58"/>
      <c r="P53" s="58"/>
      <c r="Q53" s="58"/>
      <c r="R53" s="58"/>
      <c r="S53" s="233"/>
      <c r="T53" s="386"/>
      <c r="U53" s="520"/>
      <c r="V53" s="1008" t="s">
        <v>506</v>
      </c>
      <c r="W53" s="1052"/>
      <c r="X53" s="1074" t="s">
        <v>507</v>
      </c>
      <c r="Y53" s="765"/>
      <c r="Z53" s="57" t="s">
        <v>508</v>
      </c>
      <c r="AA53" s="57"/>
      <c r="AB53" s="57"/>
      <c r="AC53" s="57"/>
      <c r="AD53" s="57"/>
      <c r="AE53" s="57"/>
      <c r="AF53" s="57"/>
      <c r="AG53" s="57"/>
      <c r="AH53" s="57"/>
      <c r="AI53" s="58"/>
      <c r="AJ53" s="58"/>
      <c r="AK53" s="58"/>
      <c r="AL53" s="58"/>
      <c r="AM53" s="233"/>
      <c r="AN53" s="386"/>
      <c r="AO53" s="284"/>
      <c r="AQ53" s="57"/>
      <c r="AR53" s="57"/>
      <c r="AS53" s="57"/>
      <c r="AT53" s="57"/>
      <c r="AU53" s="57"/>
      <c r="AV53" s="57"/>
      <c r="AW53" s="57"/>
      <c r="AX53" s="57"/>
      <c r="AY53" s="57"/>
      <c r="AZ53" s="57"/>
      <c r="BA53" s="57"/>
      <c r="BB53" s="57"/>
      <c r="BC53" s="57"/>
      <c r="BD53" s="58"/>
      <c r="BE53" s="58"/>
      <c r="BF53" s="58"/>
      <c r="BG53" s="233"/>
      <c r="BH53" s="281"/>
      <c r="BI53" s="284"/>
      <c r="BJ53"/>
      <c r="BK53" s="57"/>
      <c r="BL53" s="57"/>
      <c r="BM53" s="57"/>
      <c r="BN53" s="57"/>
      <c r="BO53" s="57"/>
      <c r="BP53" s="57"/>
      <c r="BQ53" s="57"/>
      <c r="BR53" s="57"/>
      <c r="BS53" s="57"/>
      <c r="BT53" s="57"/>
      <c r="BU53" s="57"/>
      <c r="BV53" s="57"/>
      <c r="BW53" s="57"/>
      <c r="BX53" s="58"/>
      <c r="BY53" s="58"/>
      <c r="BZ53" s="58"/>
      <c r="CA53" s="233"/>
      <c r="CB53" s="386"/>
      <c r="CC53" s="284"/>
      <c r="CD53"/>
      <c r="CE53" s="57"/>
      <c r="CF53" s="57"/>
      <c r="CG53" s="57"/>
      <c r="CH53" s="57"/>
      <c r="CI53" s="57"/>
      <c r="CJ53" s="57"/>
      <c r="CK53" s="57"/>
      <c r="CL53" s="57"/>
      <c r="CM53" s="57"/>
      <c r="CN53" s="57"/>
      <c r="CO53" s="57"/>
      <c r="CP53" s="57"/>
      <c r="CQ53" s="57"/>
      <c r="CR53" s="58"/>
      <c r="CS53" s="58"/>
      <c r="CT53" s="58"/>
      <c r="CU53" s="233"/>
      <c r="CV53" s="386"/>
      <c r="CW53" s="284"/>
      <c r="CX53"/>
      <c r="CY53" s="57"/>
      <c r="CZ53" s="57"/>
      <c r="DA53" s="57"/>
      <c r="DB53" s="57"/>
      <c r="DC53" s="57"/>
      <c r="DD53" s="57"/>
      <c r="DE53" s="57"/>
      <c r="DF53" s="57"/>
      <c r="DG53" s="57"/>
      <c r="DH53" s="57"/>
      <c r="DI53" s="57"/>
      <c r="DJ53" s="57"/>
      <c r="DK53" s="57"/>
      <c r="DL53" s="58"/>
      <c r="DM53" s="58"/>
      <c r="DN53" s="58"/>
      <c r="DO53" s="233"/>
      <c r="DP53" s="386"/>
      <c r="DQ53" s="284"/>
      <c r="DR53"/>
      <c r="DS53" s="57"/>
      <c r="DT53" s="57"/>
      <c r="DU53" s="57"/>
      <c r="DV53" s="57"/>
      <c r="DW53" s="57"/>
      <c r="DX53" s="57"/>
      <c r="DY53" s="57"/>
      <c r="DZ53" s="57"/>
      <c r="EA53" s="57"/>
      <c r="EB53" s="57"/>
      <c r="EC53" s="57"/>
      <c r="ED53" s="57"/>
      <c r="EE53" s="57"/>
      <c r="EF53" s="58"/>
      <c r="EG53" s="58"/>
      <c r="EH53" s="58"/>
      <c r="EI53" s="233"/>
      <c r="EJ53" s="386"/>
      <c r="EK53" s="284"/>
      <c r="EL53"/>
      <c r="EM53" s="57"/>
      <c r="EN53" s="57"/>
      <c r="EO53" s="57"/>
      <c r="EP53" s="57"/>
      <c r="EQ53" s="57"/>
      <c r="ER53" s="57"/>
      <c r="ES53" s="57"/>
      <c r="ET53" s="57"/>
      <c r="EU53" s="57"/>
      <c r="EV53" s="57"/>
      <c r="EW53" s="57"/>
      <c r="EX53" s="57"/>
      <c r="EY53" s="57"/>
      <c r="EZ53" s="58"/>
      <c r="FA53" s="58"/>
      <c r="FB53" s="58"/>
      <c r="FC53" s="233"/>
      <c r="FD53" s="386"/>
      <c r="FE53" s="284"/>
      <c r="FF53"/>
      <c r="FG53" s="57"/>
      <c r="FH53" s="57"/>
      <c r="FI53" s="57"/>
      <c r="FJ53" s="57"/>
      <c r="FK53" s="57"/>
      <c r="FL53" s="57"/>
      <c r="FM53" s="57"/>
      <c r="FN53" s="57"/>
      <c r="FO53" s="57"/>
      <c r="FP53" s="57"/>
      <c r="FQ53" s="57"/>
      <c r="FR53" s="57"/>
      <c r="FS53" s="57"/>
      <c r="FT53" s="58"/>
      <c r="FU53" s="58"/>
      <c r="FV53" s="58"/>
      <c r="FW53" s="233"/>
      <c r="FX53" s="386"/>
      <c r="FY53" s="284"/>
      <c r="FZ53"/>
      <c r="GA53" s="57"/>
      <c r="GB53" s="57"/>
      <c r="GC53" s="57"/>
      <c r="GD53" s="57"/>
      <c r="GE53" s="57"/>
      <c r="GF53" s="57"/>
      <c r="GG53" s="57"/>
      <c r="GH53" s="57"/>
      <c r="GI53" s="57"/>
      <c r="GJ53" s="57"/>
      <c r="GK53" s="57"/>
      <c r="GL53" s="57"/>
      <c r="GM53" s="57"/>
      <c r="GN53" s="58"/>
      <c r="GO53" s="58"/>
      <c r="GP53" s="58"/>
      <c r="GQ53" s="233"/>
      <c r="GR53" s="386"/>
      <c r="GS53" s="284"/>
      <c r="GT53"/>
      <c r="GU53" s="57"/>
      <c r="GV53" s="57"/>
      <c r="GW53" s="57"/>
      <c r="GX53" s="57"/>
      <c r="GY53" s="57"/>
      <c r="GZ53" s="57"/>
      <c r="HA53" s="57"/>
      <c r="HB53" s="57"/>
      <c r="HC53" s="57"/>
      <c r="HD53" s="57"/>
      <c r="HE53" s="57"/>
      <c r="HF53" s="57"/>
      <c r="HG53" s="57"/>
      <c r="HH53" s="58"/>
      <c r="HI53" s="58"/>
      <c r="HJ53" s="58"/>
      <c r="HK53" s="233"/>
      <c r="HL53" s="386"/>
      <c r="HM53" s="284"/>
      <c r="HN53"/>
      <c r="HO53" s="57"/>
      <c r="HP53" s="57"/>
      <c r="HQ53" s="57"/>
      <c r="HR53" s="57"/>
      <c r="HS53" s="57"/>
      <c r="HT53" s="57"/>
      <c r="HU53" s="57"/>
      <c r="HV53" s="57"/>
      <c r="HW53" s="57"/>
      <c r="HX53" s="57"/>
      <c r="HY53" s="57"/>
      <c r="HZ53" s="57"/>
      <c r="IA53" s="57"/>
      <c r="IB53" s="58"/>
      <c r="IC53" s="58"/>
      <c r="ID53" s="58"/>
      <c r="IE53" s="233"/>
      <c r="IF53" s="386"/>
      <c r="IG53" s="284"/>
      <c r="IH53"/>
      <c r="II53" s="57"/>
      <c r="IJ53" s="57"/>
      <c r="IK53" s="57"/>
      <c r="IL53" s="57"/>
      <c r="IM53" s="57"/>
      <c r="IN53" s="57"/>
      <c r="IO53" s="57"/>
      <c r="IP53" s="57"/>
      <c r="IQ53" s="57"/>
      <c r="IR53" s="57"/>
      <c r="IS53" s="57"/>
      <c r="IT53" s="57"/>
      <c r="IU53" s="57"/>
      <c r="IV53" s="58"/>
      <c r="IW53" s="58"/>
      <c r="IX53" s="58"/>
      <c r="IY53" s="233"/>
      <c r="IZ53" s="386"/>
      <c r="JA53" s="284"/>
      <c r="JB53"/>
      <c r="JC53" s="57"/>
      <c r="JD53" s="57"/>
      <c r="JE53" s="57"/>
      <c r="JF53" s="57"/>
      <c r="JG53" s="57"/>
      <c r="JH53" s="57"/>
      <c r="JI53" s="57"/>
      <c r="JJ53" s="57"/>
      <c r="JK53" s="57"/>
      <c r="JL53" s="57"/>
      <c r="JM53" s="57"/>
      <c r="JN53" s="57"/>
      <c r="JO53" s="57"/>
      <c r="JP53" s="58"/>
      <c r="JQ53" s="58"/>
      <c r="JR53" s="58"/>
      <c r="JS53" s="233"/>
      <c r="JT53" s="386"/>
      <c r="JU53" s="284"/>
      <c r="JV53"/>
      <c r="JW53" s="57"/>
      <c r="JX53" s="57"/>
      <c r="JY53" s="57"/>
      <c r="JZ53" s="57"/>
      <c r="KA53" s="57"/>
      <c r="KB53" s="57"/>
      <c r="KC53" s="57"/>
      <c r="KD53" s="57"/>
      <c r="KE53" s="57"/>
      <c r="KF53" s="57"/>
      <c r="KG53" s="57"/>
      <c r="KH53" s="57"/>
      <c r="KI53" s="57"/>
      <c r="KJ53" s="58"/>
      <c r="KK53" s="58"/>
      <c r="KL53" s="58"/>
      <c r="KM53" s="233"/>
    </row>
    <row r="54" spans="1:299" ht="14.25" x14ac:dyDescent="0.25">
      <c r="A54" s="1067" t="s">
        <v>509</v>
      </c>
      <c r="B54" s="775"/>
      <c r="C54" s="761"/>
      <c r="D54" s="1075" cm="1">
        <f t="array" ref="D54">_xlfn.IFS(D53="t_1",D46/(PI()*25*D50),D53="t_2",D46/(PI()*32*D51),OR(D46="",D47=""),"")</f>
        <v>92.006406831716504</v>
      </c>
      <c r="E54" s="778"/>
      <c r="F54" s="57" t="s">
        <v>510</v>
      </c>
      <c r="G54" s="57"/>
      <c r="H54" s="57"/>
      <c r="I54" s="57"/>
      <c r="J54" s="57"/>
      <c r="K54" s="57"/>
      <c r="L54" s="57"/>
      <c r="M54" s="57"/>
      <c r="N54" s="57"/>
      <c r="O54" s="57"/>
      <c r="P54" s="58"/>
      <c r="Q54" s="58"/>
      <c r="R54" s="58"/>
      <c r="S54" s="233"/>
      <c r="T54" s="386"/>
      <c r="U54" s="1067" t="s">
        <v>509</v>
      </c>
      <c r="V54" s="775"/>
      <c r="W54" s="761"/>
      <c r="X54" s="1075" cm="1">
        <f t="array" ref="X54">_xlfn.IFS(X53="t_1",X46/(PI()*25*X50),X53="t_2",X46/(PI()*32*X51),OR(X46="",X47=""),"")</f>
        <v>117.1119367049679</v>
      </c>
      <c r="Y54" s="778"/>
      <c r="Z54" s="57" t="s">
        <v>510</v>
      </c>
      <c r="AA54" s="57"/>
      <c r="AB54" s="57"/>
      <c r="AC54" s="57"/>
      <c r="AD54" s="57"/>
      <c r="AE54" s="57"/>
      <c r="AF54" s="57"/>
      <c r="AG54" s="57"/>
      <c r="AH54" s="57"/>
      <c r="AI54" s="57"/>
      <c r="AJ54" s="58"/>
      <c r="AK54" s="58"/>
      <c r="AL54" s="58"/>
      <c r="AM54" s="233"/>
      <c r="AN54" s="386"/>
      <c r="AO54" s="1067" t="s">
        <v>509</v>
      </c>
      <c r="AP54" s="775"/>
      <c r="AQ54" s="761"/>
      <c r="AR54" s="1068">
        <f>IF(AR50&gt;0,AR46/(PI()*25*AR50),0)</f>
        <v>127.56193451933223</v>
      </c>
      <c r="AS54" s="1069"/>
      <c r="AT54" s="57" t="s">
        <v>510</v>
      </c>
      <c r="AU54" s="57"/>
      <c r="AV54" s="57"/>
      <c r="AW54" s="57"/>
      <c r="AX54" s="57"/>
      <c r="AY54" s="57"/>
      <c r="AZ54" s="57"/>
      <c r="BA54" s="57"/>
      <c r="BB54" s="57"/>
      <c r="BC54" s="57"/>
      <c r="BD54" s="58"/>
      <c r="BE54" s="58"/>
      <c r="BF54" s="58"/>
      <c r="BG54" s="233"/>
      <c r="BH54" s="281"/>
      <c r="BI54" s="1067" t="s">
        <v>509</v>
      </c>
      <c r="BJ54" s="775"/>
      <c r="BK54" s="761"/>
      <c r="BL54" s="1068">
        <f>IF(BL50&gt;0,BL46/(PI()*25*BL50),0)</f>
        <v>97.495937733728852</v>
      </c>
      <c r="BM54" s="1069"/>
      <c r="BN54" s="57" t="s">
        <v>510</v>
      </c>
      <c r="BO54" s="57"/>
      <c r="BP54" s="57"/>
      <c r="BQ54" s="57"/>
      <c r="BR54" s="57"/>
      <c r="BS54" s="57"/>
      <c r="BT54" s="57"/>
      <c r="BU54" s="57"/>
      <c r="BV54" s="57"/>
      <c r="BW54" s="57"/>
      <c r="BX54" s="58"/>
      <c r="BY54" s="58"/>
      <c r="BZ54" s="58"/>
      <c r="CA54" s="233"/>
      <c r="CB54" s="386"/>
      <c r="CC54" s="1067" t="s">
        <v>509</v>
      </c>
      <c r="CD54" s="775"/>
      <c r="CE54" s="761"/>
      <c r="CF54" s="1068">
        <f>IF(CF50&gt;0,CF46/(PI()*25*CF50),0)</f>
        <v>105.81893856293937</v>
      </c>
      <c r="CG54" s="1069"/>
      <c r="CH54" s="57" t="s">
        <v>510</v>
      </c>
      <c r="CI54" s="57"/>
      <c r="CJ54" s="57"/>
      <c r="CK54" s="57"/>
      <c r="CL54" s="57"/>
      <c r="CM54" s="57"/>
      <c r="CN54" s="57"/>
      <c r="CO54" s="57"/>
      <c r="CP54" s="57"/>
      <c r="CQ54" s="57"/>
      <c r="CR54" s="58"/>
      <c r="CS54" s="58"/>
      <c r="CT54" s="58"/>
      <c r="CU54" s="233"/>
      <c r="CV54" s="386"/>
      <c r="CW54" s="1067" t="s">
        <v>509</v>
      </c>
      <c r="CX54" s="775"/>
      <c r="CY54" s="761"/>
      <c r="CZ54" s="1068">
        <f>IF(CZ50&gt;0,CZ46/(PI()*25*CZ50),0)</f>
        <v>117.76820074459712</v>
      </c>
      <c r="DA54" s="1069"/>
      <c r="DB54" s="57" t="s">
        <v>510</v>
      </c>
      <c r="DC54" s="57"/>
      <c r="DD54" s="57"/>
      <c r="DE54" s="57"/>
      <c r="DF54" s="57"/>
      <c r="DG54" s="57"/>
      <c r="DH54" s="57"/>
      <c r="DI54" s="57"/>
      <c r="DJ54" s="57"/>
      <c r="DK54" s="57"/>
      <c r="DL54" s="58"/>
      <c r="DM54" s="58"/>
      <c r="DN54" s="58"/>
      <c r="DO54" s="233"/>
      <c r="DP54" s="386"/>
      <c r="DQ54" s="1067" t="s">
        <v>509</v>
      </c>
      <c r="DR54" s="775"/>
      <c r="DS54" s="761"/>
      <c r="DT54" s="1068">
        <f>IF(DT50&gt;0,DT46/(PI()*25*DT50),0)</f>
        <v>160.9831652852474</v>
      </c>
      <c r="DU54" s="1069"/>
      <c r="DV54" s="57" t="s">
        <v>510</v>
      </c>
      <c r="DW54" s="57"/>
      <c r="DX54" s="57"/>
      <c r="DY54" s="57"/>
      <c r="DZ54" s="57"/>
      <c r="EA54" s="57"/>
      <c r="EB54" s="57"/>
      <c r="EC54" s="57"/>
      <c r="ED54" s="57"/>
      <c r="EE54" s="57"/>
      <c r="EF54" s="58"/>
      <c r="EG54" s="58"/>
      <c r="EH54" s="58"/>
      <c r="EI54" s="233"/>
      <c r="EJ54" s="386"/>
      <c r="EK54" s="1067" t="s">
        <v>509</v>
      </c>
      <c r="EL54" s="775"/>
      <c r="EM54" s="761"/>
      <c r="EN54" s="1068">
        <f>IF(EN50&gt;0,EN46/(PI()*25*EN50),0)</f>
        <v>134.02796702959307</v>
      </c>
      <c r="EO54" s="1069"/>
      <c r="EP54" s="57" t="s">
        <v>510</v>
      </c>
      <c r="EQ54" s="57"/>
      <c r="ER54" s="57"/>
      <c r="ES54" s="57"/>
      <c r="ET54" s="57"/>
      <c r="EU54" s="57"/>
      <c r="EV54" s="57"/>
      <c r="EW54" s="57"/>
      <c r="EX54" s="57"/>
      <c r="EY54" s="57"/>
      <c r="EZ54" s="58"/>
      <c r="FA54" s="58"/>
      <c r="FB54" s="58"/>
      <c r="FC54" s="233"/>
      <c r="FD54" s="386"/>
      <c r="FE54" s="1067" t="s">
        <v>509</v>
      </c>
      <c r="FF54" s="775"/>
      <c r="FG54" s="761"/>
      <c r="FH54" s="1068">
        <f>IF(FH50&gt;0,FH46/(PI()*25*FH50),0)</f>
        <v>172.46577126442014</v>
      </c>
      <c r="FI54" s="1069"/>
      <c r="FJ54" s="57" t="s">
        <v>510</v>
      </c>
      <c r="FK54" s="57"/>
      <c r="FL54" s="57"/>
      <c r="FM54" s="57"/>
      <c r="FN54" s="57"/>
      <c r="FO54" s="57"/>
      <c r="FP54" s="57"/>
      <c r="FQ54" s="57"/>
      <c r="FR54" s="57"/>
      <c r="FS54" s="57"/>
      <c r="FT54" s="58"/>
      <c r="FU54" s="58"/>
      <c r="FV54" s="58"/>
      <c r="FW54" s="233"/>
      <c r="FX54" s="386"/>
      <c r="FY54" s="1067" t="s">
        <v>509</v>
      </c>
      <c r="FZ54" s="775"/>
      <c r="GA54" s="761"/>
      <c r="GB54" s="1068">
        <f>IF(GB50&gt;0,GB46/(PI()*25*GB50),0)</f>
        <v>95.344360611130256</v>
      </c>
      <c r="GC54" s="1069"/>
      <c r="GD54" s="57" t="s">
        <v>510</v>
      </c>
      <c r="GE54" s="57"/>
      <c r="GF54" s="57"/>
      <c r="GG54" s="57"/>
      <c r="GH54" s="57"/>
      <c r="GI54" s="57"/>
      <c r="GJ54" s="57"/>
      <c r="GK54" s="57"/>
      <c r="GL54" s="57"/>
      <c r="GM54" s="57"/>
      <c r="GN54" s="58"/>
      <c r="GO54" s="58"/>
      <c r="GP54" s="58"/>
      <c r="GQ54" s="233"/>
      <c r="GR54" s="386"/>
      <c r="GS54" s="1067" t="s">
        <v>509</v>
      </c>
      <c r="GT54" s="775"/>
      <c r="GU54" s="761"/>
      <c r="GV54" s="1068">
        <f>IF(GV50&gt;0,GV46/(PI()*25*GV50),0)</f>
        <v>256.60534721554382</v>
      </c>
      <c r="GW54" s="1069"/>
      <c r="GX54" s="57" t="s">
        <v>510</v>
      </c>
      <c r="GY54" s="57"/>
      <c r="GZ54" s="57"/>
      <c r="HA54" s="57"/>
      <c r="HB54" s="57"/>
      <c r="HC54" s="57"/>
      <c r="HD54" s="57"/>
      <c r="HE54" s="57"/>
      <c r="HF54" s="57"/>
      <c r="HG54" s="57"/>
      <c r="HH54" s="58"/>
      <c r="HI54" s="58"/>
      <c r="HJ54" s="58"/>
      <c r="HK54" s="233"/>
      <c r="HL54" s="386"/>
      <c r="HM54" s="1067" t="s">
        <v>509</v>
      </c>
      <c r="HN54" s="775"/>
      <c r="HO54" s="761"/>
      <c r="HP54" s="1068">
        <f>IF(HP50&gt;0,HP46/(PI()*25*HP50),0)</f>
        <v>79.301687860558033</v>
      </c>
      <c r="HQ54" s="1069"/>
      <c r="HR54" s="57" t="s">
        <v>510</v>
      </c>
      <c r="HS54" s="57"/>
      <c r="HT54" s="57"/>
      <c r="HU54" s="57"/>
      <c r="HV54" s="57"/>
      <c r="HW54" s="57"/>
      <c r="HX54" s="57"/>
      <c r="HY54" s="57"/>
      <c r="HZ54" s="57"/>
      <c r="IA54" s="57"/>
      <c r="IB54" s="58"/>
      <c r="IC54" s="58"/>
      <c r="ID54" s="58"/>
      <c r="IE54" s="233"/>
      <c r="IF54" s="386"/>
      <c r="IG54" s="1067" t="s">
        <v>509</v>
      </c>
      <c r="IH54" s="775"/>
      <c r="II54" s="761"/>
      <c r="IJ54" s="1068">
        <f>IF(IJ50&gt;0,IJ46/(PI()*25*IJ50),0)</f>
        <v>0</v>
      </c>
      <c r="IK54" s="1069"/>
      <c r="IL54" s="57" t="s">
        <v>510</v>
      </c>
      <c r="IM54" s="57"/>
      <c r="IN54" s="57"/>
      <c r="IO54" s="57"/>
      <c r="IP54" s="57"/>
      <c r="IQ54" s="57"/>
      <c r="IR54" s="57"/>
      <c r="IS54" s="57"/>
      <c r="IT54" s="57"/>
      <c r="IU54" s="57"/>
      <c r="IV54" s="58"/>
      <c r="IW54" s="58"/>
      <c r="IX54" s="58"/>
      <c r="IY54" s="233"/>
      <c r="IZ54" s="386"/>
      <c r="JA54" s="1067" t="s">
        <v>509</v>
      </c>
      <c r="JB54" s="775"/>
      <c r="JC54" s="761"/>
      <c r="JD54" s="1068">
        <f>IF(JD50&gt;0,JD46/(PI()*25*JD50),0)</f>
        <v>0</v>
      </c>
      <c r="JE54" s="1069"/>
      <c r="JF54" s="57" t="s">
        <v>510</v>
      </c>
      <c r="JG54" s="57"/>
      <c r="JH54" s="57"/>
      <c r="JI54" s="57"/>
      <c r="JJ54" s="57"/>
      <c r="JK54" s="57"/>
      <c r="JL54" s="57"/>
      <c r="JM54" s="57"/>
      <c r="JN54" s="57"/>
      <c r="JO54" s="57"/>
      <c r="JP54" s="58"/>
      <c r="JQ54" s="58"/>
      <c r="JR54" s="58"/>
      <c r="JS54" s="233"/>
      <c r="JT54" s="386"/>
      <c r="JU54" s="1067" t="s">
        <v>509</v>
      </c>
      <c r="JV54" s="775"/>
      <c r="JW54" s="761"/>
      <c r="JX54" s="1068">
        <f>IF(JX50&gt;0,JX46/(PI()*25*JX50),0)</f>
        <v>0</v>
      </c>
      <c r="JY54" s="1069"/>
      <c r="JZ54" s="57" t="s">
        <v>510</v>
      </c>
      <c r="KA54" s="57"/>
      <c r="KB54" s="57"/>
      <c r="KC54" s="57"/>
      <c r="KD54" s="57"/>
      <c r="KE54" s="57"/>
      <c r="KF54" s="57"/>
      <c r="KG54" s="57"/>
      <c r="KH54" s="57"/>
      <c r="KI54" s="57"/>
      <c r="KJ54" s="58"/>
      <c r="KK54" s="58"/>
      <c r="KL54" s="58"/>
      <c r="KM54" s="233"/>
    </row>
    <row r="55" spans="1:299" ht="12.75" x14ac:dyDescent="0.2">
      <c r="A55" s="586"/>
      <c r="B55" s="587"/>
      <c r="C55" s="587"/>
      <c r="D55" s="587"/>
      <c r="E55" s="587"/>
      <c r="F55" s="587"/>
      <c r="G55" s="587"/>
      <c r="H55" s="587"/>
      <c r="I55" s="587"/>
      <c r="J55" s="587"/>
      <c r="K55" s="587"/>
      <c r="L55" s="587"/>
      <c r="M55" s="587"/>
      <c r="N55" s="587"/>
      <c r="O55" s="587"/>
      <c r="P55" s="587"/>
      <c r="Q55" s="587"/>
      <c r="R55" s="587"/>
      <c r="S55" s="588"/>
      <c r="T55" s="386"/>
      <c r="U55" s="586"/>
      <c r="V55" s="587"/>
      <c r="W55" s="587"/>
      <c r="X55" s="587"/>
      <c r="Y55" s="587"/>
      <c r="Z55" s="587"/>
      <c r="AA55" s="587"/>
      <c r="AB55" s="587"/>
      <c r="AC55" s="587"/>
      <c r="AD55" s="587"/>
      <c r="AE55" s="587"/>
      <c r="AF55" s="587"/>
      <c r="AG55" s="587"/>
      <c r="AH55" s="587"/>
      <c r="AI55" s="587"/>
      <c r="AJ55" s="587"/>
      <c r="AK55" s="587"/>
      <c r="AL55" s="587"/>
      <c r="AM55" s="588"/>
      <c r="AN55" s="386"/>
      <c r="AO55" s="586"/>
      <c r="AP55" s="587"/>
      <c r="AQ55" s="587"/>
      <c r="AR55" s="587"/>
      <c r="AS55" s="587"/>
      <c r="AT55" s="587"/>
      <c r="AU55" s="587"/>
      <c r="AV55" s="587"/>
      <c r="AW55" s="587"/>
      <c r="AX55" s="587"/>
      <c r="AY55" s="587"/>
      <c r="AZ55" s="587"/>
      <c r="BA55" s="587"/>
      <c r="BB55" s="587"/>
      <c r="BC55" s="587"/>
      <c r="BD55" s="587"/>
      <c r="BE55" s="587"/>
      <c r="BF55" s="587"/>
      <c r="BG55" s="588"/>
      <c r="BH55" s="281"/>
      <c r="BI55" s="586"/>
      <c r="BJ55" s="587"/>
      <c r="BK55" s="587"/>
      <c r="BL55" s="587"/>
      <c r="BM55" s="587"/>
      <c r="BN55" s="587"/>
      <c r="BO55" s="587"/>
      <c r="BP55" s="587"/>
      <c r="BQ55" s="587"/>
      <c r="BR55" s="587"/>
      <c r="BS55" s="587"/>
      <c r="BT55" s="587"/>
      <c r="BU55" s="587"/>
      <c r="BV55" s="587"/>
      <c r="BW55" s="587"/>
      <c r="BX55" s="587"/>
      <c r="BY55" s="587"/>
      <c r="BZ55" s="587"/>
      <c r="CA55" s="588"/>
      <c r="CB55" s="386"/>
      <c r="CC55" s="586"/>
      <c r="CD55" s="587"/>
      <c r="CE55" s="587"/>
      <c r="CF55" s="587"/>
      <c r="CG55" s="587"/>
      <c r="CH55" s="587"/>
      <c r="CI55" s="587"/>
      <c r="CJ55" s="587"/>
      <c r="CK55" s="587"/>
      <c r="CL55" s="587"/>
      <c r="CM55" s="587"/>
      <c r="CN55" s="587"/>
      <c r="CO55" s="587"/>
      <c r="CP55" s="587"/>
      <c r="CQ55" s="587"/>
      <c r="CR55" s="587"/>
      <c r="CS55" s="587"/>
      <c r="CT55" s="587"/>
      <c r="CU55" s="588"/>
      <c r="CV55" s="386"/>
      <c r="CW55" s="586"/>
      <c r="CX55" s="587"/>
      <c r="CY55" s="587"/>
      <c r="CZ55" s="587"/>
      <c r="DA55" s="587"/>
      <c r="DB55" s="587"/>
      <c r="DC55" s="587"/>
      <c r="DD55" s="587"/>
      <c r="DE55" s="587"/>
      <c r="DF55" s="587"/>
      <c r="DG55" s="587"/>
      <c r="DH55" s="587"/>
      <c r="DI55" s="587"/>
      <c r="DJ55" s="587"/>
      <c r="DK55" s="587"/>
      <c r="DL55" s="587"/>
      <c r="DM55" s="587"/>
      <c r="DN55" s="587"/>
      <c r="DO55" s="588"/>
      <c r="DP55" s="386"/>
      <c r="DQ55" s="586"/>
      <c r="DR55" s="587"/>
      <c r="DS55" s="587"/>
      <c r="DT55" s="587"/>
      <c r="DU55" s="587"/>
      <c r="DV55" s="587"/>
      <c r="DW55" s="587"/>
      <c r="DX55" s="587"/>
      <c r="DY55" s="587"/>
      <c r="DZ55" s="587"/>
      <c r="EA55" s="587"/>
      <c r="EB55" s="587"/>
      <c r="EC55" s="587"/>
      <c r="ED55" s="587"/>
      <c r="EE55" s="587"/>
      <c r="EF55" s="587"/>
      <c r="EG55" s="587"/>
      <c r="EH55" s="587"/>
      <c r="EI55" s="588"/>
      <c r="EJ55" s="386"/>
      <c r="EK55" s="586"/>
      <c r="EL55" s="587"/>
      <c r="EM55" s="587"/>
      <c r="EN55" s="587"/>
      <c r="EO55" s="587"/>
      <c r="EP55" s="587"/>
      <c r="EQ55" s="587"/>
      <c r="ER55" s="587"/>
      <c r="ES55" s="587"/>
      <c r="ET55" s="587"/>
      <c r="EU55" s="587"/>
      <c r="EV55" s="587"/>
      <c r="EW55" s="587"/>
      <c r="EX55" s="587"/>
      <c r="EY55" s="587"/>
      <c r="EZ55" s="587"/>
      <c r="FA55" s="587"/>
      <c r="FB55" s="587"/>
      <c r="FC55" s="588"/>
      <c r="FD55" s="386"/>
      <c r="FE55" s="586"/>
      <c r="FF55" s="587"/>
      <c r="FG55" s="587"/>
      <c r="FH55" s="587"/>
      <c r="FI55" s="587"/>
      <c r="FJ55" s="587"/>
      <c r="FK55" s="587"/>
      <c r="FL55" s="587"/>
      <c r="FM55" s="587"/>
      <c r="FN55" s="587"/>
      <c r="FO55" s="587"/>
      <c r="FP55" s="587"/>
      <c r="FQ55" s="587"/>
      <c r="FR55" s="587"/>
      <c r="FS55" s="587"/>
      <c r="FT55" s="587"/>
      <c r="FU55" s="587"/>
      <c r="FV55" s="587"/>
      <c r="FW55" s="588"/>
      <c r="FX55" s="386"/>
      <c r="FY55" s="586"/>
      <c r="FZ55" s="587"/>
      <c r="GA55" s="587"/>
      <c r="GB55" s="587"/>
      <c r="GC55" s="587"/>
      <c r="GD55" s="587"/>
      <c r="GE55" s="587"/>
      <c r="GF55" s="587"/>
      <c r="GG55" s="587"/>
      <c r="GH55" s="587"/>
      <c r="GI55" s="587"/>
      <c r="GJ55" s="587"/>
      <c r="GK55" s="587"/>
      <c r="GL55" s="587"/>
      <c r="GM55" s="587"/>
      <c r="GN55" s="587"/>
      <c r="GO55" s="587"/>
      <c r="GP55" s="587"/>
      <c r="GQ55" s="588"/>
      <c r="GR55" s="386"/>
      <c r="GS55" s="586"/>
      <c r="GT55" s="587"/>
      <c r="GU55" s="587"/>
      <c r="GV55" s="587"/>
      <c r="GW55" s="587"/>
      <c r="GX55" s="587"/>
      <c r="GY55" s="587"/>
      <c r="GZ55" s="587"/>
      <c r="HA55" s="587"/>
      <c r="HB55" s="587"/>
      <c r="HC55" s="587"/>
      <c r="HD55" s="587"/>
      <c r="HE55" s="587"/>
      <c r="HF55" s="587"/>
      <c r="HG55" s="587"/>
      <c r="HH55" s="587"/>
      <c r="HI55" s="587"/>
      <c r="HJ55" s="587"/>
      <c r="HK55" s="588"/>
      <c r="HL55" s="386"/>
      <c r="HM55" s="586"/>
      <c r="HN55" s="587"/>
      <c r="HO55" s="587"/>
      <c r="HP55" s="587"/>
      <c r="HQ55" s="587"/>
      <c r="HR55" s="587"/>
      <c r="HS55" s="587"/>
      <c r="HT55" s="587"/>
      <c r="HU55" s="587"/>
      <c r="HV55" s="587"/>
      <c r="HW55" s="587"/>
      <c r="HX55" s="587"/>
      <c r="HY55" s="587"/>
      <c r="HZ55" s="587"/>
      <c r="IA55" s="587"/>
      <c r="IB55" s="587"/>
      <c r="IC55" s="587"/>
      <c r="ID55" s="587"/>
      <c r="IE55" s="588"/>
      <c r="IF55" s="386"/>
      <c r="IG55" s="586"/>
      <c r="IH55" s="587"/>
      <c r="II55" s="587"/>
      <c r="IJ55" s="587"/>
      <c r="IK55" s="587"/>
      <c r="IL55" s="587"/>
      <c r="IM55" s="587"/>
      <c r="IN55" s="587"/>
      <c r="IO55" s="587"/>
      <c r="IP55" s="587"/>
      <c r="IQ55" s="587"/>
      <c r="IR55" s="587"/>
      <c r="IS55" s="587"/>
      <c r="IT55" s="587"/>
      <c r="IU55" s="587"/>
      <c r="IV55" s="587"/>
      <c r="IW55" s="587"/>
      <c r="IX55" s="587"/>
      <c r="IY55" s="588"/>
      <c r="IZ55" s="386"/>
      <c r="JA55" s="586"/>
      <c r="JB55" s="587"/>
      <c r="JC55" s="587"/>
      <c r="JD55" s="587"/>
      <c r="JE55" s="587"/>
      <c r="JF55" s="587"/>
      <c r="JG55" s="587"/>
      <c r="JH55" s="587"/>
      <c r="JI55" s="587"/>
      <c r="JJ55" s="587"/>
      <c r="JK55" s="587"/>
      <c r="JL55" s="587"/>
      <c r="JM55" s="587"/>
      <c r="JN55" s="587"/>
      <c r="JO55" s="587"/>
      <c r="JP55" s="587"/>
      <c r="JQ55" s="587"/>
      <c r="JR55" s="587"/>
      <c r="JS55" s="588"/>
      <c r="JT55" s="386"/>
      <c r="JU55" s="586"/>
      <c r="JV55" s="587"/>
      <c r="JW55" s="587"/>
      <c r="JX55" s="587"/>
      <c r="JY55" s="587"/>
      <c r="JZ55" s="587"/>
      <c r="KA55" s="587"/>
      <c r="KB55" s="587"/>
      <c r="KC55" s="587"/>
      <c r="KD55" s="587"/>
      <c r="KE55" s="587"/>
      <c r="KF55" s="587"/>
      <c r="KG55" s="587"/>
      <c r="KH55" s="587"/>
      <c r="KI55" s="587"/>
      <c r="KJ55" s="587"/>
      <c r="KK55" s="587"/>
      <c r="KL55" s="587"/>
      <c r="KM55" s="588"/>
    </row>
    <row r="56" spans="1:299" ht="12.75" x14ac:dyDescent="0.2">
      <c r="A56" s="569" t="s">
        <v>473</v>
      </c>
      <c r="S56" s="273"/>
      <c r="T56" s="386"/>
      <c r="U56" s="569" t="s">
        <v>473</v>
      </c>
      <c r="AM56" s="273"/>
      <c r="AN56" s="386"/>
      <c r="AO56" s="569" t="s">
        <v>473</v>
      </c>
      <c r="BG56" s="273"/>
      <c r="BH56" s="281"/>
      <c r="BI56" s="569" t="s">
        <v>473</v>
      </c>
      <c r="BJ56"/>
      <c r="BK56"/>
      <c r="CA56" s="273"/>
      <c r="CB56" s="386"/>
      <c r="CC56" s="569" t="s">
        <v>473</v>
      </c>
      <c r="CD56"/>
      <c r="CE56"/>
      <c r="CU56" s="273"/>
      <c r="CV56" s="386"/>
      <c r="CW56" s="569" t="s">
        <v>473</v>
      </c>
      <c r="CX56"/>
      <c r="CY56"/>
      <c r="DO56" s="273"/>
      <c r="DP56" s="386"/>
      <c r="DQ56" s="569" t="s">
        <v>473</v>
      </c>
      <c r="DR56"/>
      <c r="DS56"/>
      <c r="EI56" s="273"/>
      <c r="EJ56" s="386"/>
      <c r="EK56" s="569" t="s">
        <v>473</v>
      </c>
      <c r="EL56"/>
      <c r="EM56"/>
      <c r="FC56" s="273"/>
      <c r="FD56" s="386"/>
      <c r="FE56" s="569" t="s">
        <v>473</v>
      </c>
      <c r="FF56"/>
      <c r="FG56"/>
      <c r="FW56" s="273"/>
      <c r="FX56" s="386"/>
      <c r="FY56" s="569" t="s">
        <v>473</v>
      </c>
      <c r="FZ56"/>
      <c r="GA56"/>
      <c r="GQ56" s="273"/>
      <c r="GR56" s="386"/>
      <c r="GS56" s="569" t="s">
        <v>473</v>
      </c>
      <c r="GT56"/>
      <c r="GU56"/>
      <c r="HK56" s="273"/>
      <c r="HL56" s="386"/>
      <c r="HM56" s="569" t="s">
        <v>473</v>
      </c>
      <c r="HN56"/>
      <c r="HO56"/>
      <c r="IE56" s="273"/>
      <c r="IF56" s="386"/>
      <c r="IG56" s="569" t="s">
        <v>473</v>
      </c>
      <c r="IH56"/>
      <c r="II56"/>
      <c r="IY56" s="273"/>
      <c r="IZ56" s="386"/>
      <c r="JA56" s="569" t="s">
        <v>473</v>
      </c>
      <c r="JB56"/>
      <c r="JC56"/>
      <c r="JS56" s="273"/>
      <c r="JT56" s="386"/>
      <c r="JU56" s="569" t="s">
        <v>473</v>
      </c>
      <c r="JV56"/>
      <c r="JW56"/>
      <c r="KM56" s="273"/>
    </row>
    <row r="57" spans="1:299" ht="12.75" x14ac:dyDescent="0.2">
      <c r="A57" s="57" t="s">
        <v>474</v>
      </c>
      <c r="S57" s="273"/>
      <c r="T57" s="386"/>
      <c r="U57" s="57" t="s">
        <v>474</v>
      </c>
      <c r="AM57" s="273"/>
      <c r="AN57" s="386"/>
      <c r="AO57" s="57" t="s">
        <v>474</v>
      </c>
      <c r="BG57" s="273"/>
      <c r="BH57" s="281"/>
      <c r="BI57" s="57" t="s">
        <v>474</v>
      </c>
      <c r="BJ57"/>
      <c r="BK57"/>
      <c r="CA57" s="273"/>
      <c r="CB57" s="386"/>
      <c r="CC57" s="57" t="s">
        <v>474</v>
      </c>
      <c r="CD57"/>
      <c r="CE57"/>
      <c r="CU57" s="273"/>
      <c r="CV57" s="386"/>
      <c r="CW57" s="57" t="s">
        <v>474</v>
      </c>
      <c r="CX57"/>
      <c r="CY57"/>
      <c r="DO57" s="273"/>
      <c r="DP57" s="386"/>
      <c r="DQ57" s="57" t="s">
        <v>474</v>
      </c>
      <c r="DR57"/>
      <c r="DS57"/>
      <c r="EI57" s="273"/>
      <c r="EJ57" s="386"/>
      <c r="EK57" s="57" t="s">
        <v>474</v>
      </c>
      <c r="EL57"/>
      <c r="EM57"/>
      <c r="FC57" s="273"/>
      <c r="FD57" s="386"/>
      <c r="FE57" s="57" t="s">
        <v>474</v>
      </c>
      <c r="FF57"/>
      <c r="FG57"/>
      <c r="FW57" s="273"/>
      <c r="FX57" s="386"/>
      <c r="FY57" s="57" t="s">
        <v>474</v>
      </c>
      <c r="FZ57"/>
      <c r="GA57"/>
      <c r="GQ57" s="273"/>
      <c r="GR57" s="386"/>
      <c r="GS57" s="57" t="s">
        <v>474</v>
      </c>
      <c r="GT57"/>
      <c r="GU57"/>
      <c r="HK57" s="273"/>
      <c r="HL57" s="386"/>
      <c r="HM57" s="57" t="s">
        <v>474</v>
      </c>
      <c r="HN57"/>
      <c r="HO57"/>
      <c r="IE57" s="273"/>
      <c r="IF57" s="386"/>
      <c r="IG57" s="57" t="s">
        <v>474</v>
      </c>
      <c r="IH57"/>
      <c r="II57"/>
      <c r="IY57" s="273"/>
      <c r="IZ57" s="386"/>
      <c r="JA57" s="57" t="s">
        <v>474</v>
      </c>
      <c r="JB57"/>
      <c r="JC57"/>
      <c r="JS57" s="273"/>
      <c r="JT57" s="386"/>
      <c r="JU57" s="57" t="s">
        <v>474</v>
      </c>
      <c r="JV57"/>
      <c r="JW57"/>
      <c r="KM57" s="273"/>
    </row>
    <row r="58" spans="1:299" ht="12.75" x14ac:dyDescent="0.2">
      <c r="A58" s="57" t="s">
        <v>475</v>
      </c>
      <c r="B58" s="8"/>
      <c r="C58" s="8"/>
      <c r="D58" s="8"/>
      <c r="E58" s="8"/>
      <c r="F58" s="8"/>
      <c r="G58" s="8"/>
      <c r="H58" s="8"/>
      <c r="I58" s="8"/>
      <c r="J58" s="8"/>
      <c r="K58" s="8"/>
      <c r="L58" s="8"/>
      <c r="M58" s="8"/>
      <c r="N58" s="8"/>
      <c r="O58" s="8"/>
      <c r="P58" s="8"/>
      <c r="Q58" s="8"/>
      <c r="R58" s="8"/>
      <c r="S58" s="273"/>
      <c r="T58" s="386"/>
      <c r="U58" s="57" t="s">
        <v>475</v>
      </c>
      <c r="V58" s="8"/>
      <c r="W58" s="8"/>
      <c r="X58" s="8"/>
      <c r="Y58" s="8"/>
      <c r="Z58" s="8"/>
      <c r="AA58" s="8"/>
      <c r="AB58" s="8"/>
      <c r="AC58" s="8"/>
      <c r="AD58" s="8"/>
      <c r="AE58" s="8"/>
      <c r="AF58" s="8"/>
      <c r="AG58" s="8"/>
      <c r="AH58" s="8"/>
      <c r="AI58" s="8"/>
      <c r="AJ58" s="8"/>
      <c r="AK58" s="8"/>
      <c r="AL58" s="8"/>
      <c r="AM58" s="273"/>
      <c r="AN58" s="386"/>
      <c r="AO58" s="57" t="s">
        <v>475</v>
      </c>
      <c r="AP58" s="8"/>
      <c r="AQ58" s="8"/>
      <c r="AR58" s="8"/>
      <c r="AS58" s="8"/>
      <c r="AT58" s="8"/>
      <c r="AU58" s="8"/>
      <c r="AV58" s="8"/>
      <c r="AW58" s="8"/>
      <c r="AX58" s="8"/>
      <c r="AY58" s="8"/>
      <c r="AZ58" s="8"/>
      <c r="BA58" s="8"/>
      <c r="BB58" s="8"/>
      <c r="BC58" s="8"/>
      <c r="BD58" s="8"/>
      <c r="BE58" s="8"/>
      <c r="BF58" s="8"/>
      <c r="BG58" s="273"/>
      <c r="BH58" s="281"/>
      <c r="BI58" s="57" t="s">
        <v>475</v>
      </c>
      <c r="BJ58" s="8"/>
      <c r="BK58" s="8"/>
      <c r="BL58" s="8"/>
      <c r="BM58" s="8"/>
      <c r="BN58" s="8"/>
      <c r="BO58" s="8"/>
      <c r="BP58" s="8"/>
      <c r="BQ58" s="8"/>
      <c r="BR58" s="8"/>
      <c r="BS58" s="8"/>
      <c r="BT58" s="8"/>
      <c r="BU58" s="8"/>
      <c r="BV58" s="8"/>
      <c r="BW58" s="8"/>
      <c r="BX58" s="8"/>
      <c r="BY58" s="8"/>
      <c r="BZ58" s="8"/>
      <c r="CA58" s="273"/>
      <c r="CB58" s="386"/>
      <c r="CC58" s="57" t="s">
        <v>475</v>
      </c>
      <c r="CD58" s="8"/>
      <c r="CE58" s="8"/>
      <c r="CF58" s="8"/>
      <c r="CG58" s="8"/>
      <c r="CH58" s="8"/>
      <c r="CI58" s="8"/>
      <c r="CJ58" s="8"/>
      <c r="CK58" s="8"/>
      <c r="CL58" s="8"/>
      <c r="CM58" s="8"/>
      <c r="CN58" s="8"/>
      <c r="CO58" s="8"/>
      <c r="CP58" s="8"/>
      <c r="CQ58" s="8"/>
      <c r="CR58" s="8"/>
      <c r="CS58" s="8"/>
      <c r="CT58" s="8"/>
      <c r="CU58" s="273"/>
      <c r="CV58" s="386"/>
      <c r="CW58" s="57" t="s">
        <v>475</v>
      </c>
      <c r="CX58" s="8"/>
      <c r="CY58" s="8"/>
      <c r="CZ58" s="8"/>
      <c r="DA58" s="8"/>
      <c r="DB58" s="8"/>
      <c r="DC58" s="8"/>
      <c r="DD58" s="8"/>
      <c r="DE58" s="8"/>
      <c r="DF58" s="8"/>
      <c r="DG58" s="8"/>
      <c r="DH58" s="8"/>
      <c r="DI58" s="8"/>
      <c r="DJ58" s="8"/>
      <c r="DK58" s="8"/>
      <c r="DL58" s="8"/>
      <c r="DM58" s="8"/>
      <c r="DN58" s="8"/>
      <c r="DO58" s="273"/>
      <c r="DP58" s="386"/>
      <c r="DQ58" s="57" t="s">
        <v>475</v>
      </c>
      <c r="DR58" s="8"/>
      <c r="DS58" s="8"/>
      <c r="DT58" s="8"/>
      <c r="DU58" s="8"/>
      <c r="DV58" s="8"/>
      <c r="DW58" s="8"/>
      <c r="DX58" s="8"/>
      <c r="DY58" s="8"/>
      <c r="DZ58" s="8"/>
      <c r="EA58" s="8"/>
      <c r="EB58" s="8"/>
      <c r="EC58" s="8"/>
      <c r="ED58" s="8"/>
      <c r="EE58" s="8"/>
      <c r="EF58" s="8"/>
      <c r="EG58" s="8"/>
      <c r="EH58" s="8"/>
      <c r="EI58" s="273"/>
      <c r="EJ58" s="386"/>
      <c r="EK58" s="57" t="s">
        <v>475</v>
      </c>
      <c r="EL58" s="8"/>
      <c r="EM58" s="8"/>
      <c r="EN58" s="8"/>
      <c r="EO58" s="8"/>
      <c r="EP58" s="8"/>
      <c r="EQ58" s="8"/>
      <c r="ER58" s="8"/>
      <c r="ES58" s="8"/>
      <c r="ET58" s="8"/>
      <c r="EU58" s="8"/>
      <c r="EV58" s="8"/>
      <c r="EW58" s="8"/>
      <c r="EX58" s="8"/>
      <c r="EY58" s="8"/>
      <c r="EZ58" s="8"/>
      <c r="FA58" s="8"/>
      <c r="FB58" s="8"/>
      <c r="FC58" s="273"/>
      <c r="FD58" s="386"/>
      <c r="FE58" s="57" t="s">
        <v>475</v>
      </c>
      <c r="FF58" s="8"/>
      <c r="FG58" s="8"/>
      <c r="FH58" s="8"/>
      <c r="FI58" s="8"/>
      <c r="FJ58" s="8"/>
      <c r="FK58" s="8"/>
      <c r="FL58" s="8"/>
      <c r="FM58" s="8"/>
      <c r="FN58" s="8"/>
      <c r="FO58" s="8"/>
      <c r="FP58" s="8"/>
      <c r="FQ58" s="8"/>
      <c r="FR58" s="8"/>
      <c r="FS58" s="8"/>
      <c r="FT58" s="8"/>
      <c r="FU58" s="8"/>
      <c r="FV58" s="8"/>
      <c r="FW58" s="273"/>
      <c r="FX58" s="386"/>
      <c r="FY58" s="57" t="s">
        <v>475</v>
      </c>
      <c r="FZ58" s="8"/>
      <c r="GA58" s="8"/>
      <c r="GB58" s="8"/>
      <c r="GC58" s="8"/>
      <c r="GD58" s="8"/>
      <c r="GE58" s="8"/>
      <c r="GF58" s="8"/>
      <c r="GG58" s="8"/>
      <c r="GH58" s="8"/>
      <c r="GI58" s="8"/>
      <c r="GJ58" s="8"/>
      <c r="GK58" s="8"/>
      <c r="GL58" s="8"/>
      <c r="GM58" s="8"/>
      <c r="GN58" s="8"/>
      <c r="GO58" s="8"/>
      <c r="GP58" s="8"/>
      <c r="GQ58" s="273"/>
      <c r="GR58" s="386"/>
      <c r="GS58" s="57" t="s">
        <v>475</v>
      </c>
      <c r="GT58" s="8"/>
      <c r="GU58" s="8"/>
      <c r="GV58" s="8"/>
      <c r="GW58" s="8"/>
      <c r="GX58" s="8"/>
      <c r="GY58" s="8"/>
      <c r="GZ58" s="8"/>
      <c r="HA58" s="8"/>
      <c r="HB58" s="8"/>
      <c r="HC58" s="8"/>
      <c r="HD58" s="8"/>
      <c r="HE58" s="8"/>
      <c r="HF58" s="8"/>
      <c r="HG58" s="8"/>
      <c r="HH58" s="8"/>
      <c r="HI58" s="8"/>
      <c r="HJ58" s="8"/>
      <c r="HK58" s="273"/>
      <c r="HL58" s="386"/>
      <c r="HM58" s="57" t="s">
        <v>475</v>
      </c>
      <c r="HN58" s="8"/>
      <c r="HO58" s="8"/>
      <c r="HP58" s="8"/>
      <c r="HQ58" s="8"/>
      <c r="HR58" s="8"/>
      <c r="HS58" s="8"/>
      <c r="HT58" s="8"/>
      <c r="HU58" s="8"/>
      <c r="HV58" s="8"/>
      <c r="HW58" s="8"/>
      <c r="HX58" s="8"/>
      <c r="HY58" s="8"/>
      <c r="HZ58" s="8"/>
      <c r="IA58" s="8"/>
      <c r="IB58" s="8"/>
      <c r="IC58" s="8"/>
      <c r="ID58" s="8"/>
      <c r="IE58" s="273"/>
      <c r="IF58" s="386"/>
      <c r="IG58" s="57" t="s">
        <v>475</v>
      </c>
      <c r="IH58" s="8"/>
      <c r="II58" s="8"/>
      <c r="IJ58" s="8"/>
      <c r="IK58" s="8"/>
      <c r="IL58" s="8"/>
      <c r="IM58" s="8"/>
      <c r="IN58" s="8"/>
      <c r="IO58" s="8"/>
      <c r="IP58" s="8"/>
      <c r="IQ58" s="8"/>
      <c r="IR58" s="8"/>
      <c r="IS58" s="8"/>
      <c r="IT58" s="8"/>
      <c r="IU58" s="8"/>
      <c r="IV58" s="8"/>
      <c r="IW58" s="8"/>
      <c r="IX58" s="8"/>
      <c r="IY58" s="273"/>
      <c r="IZ58" s="386"/>
      <c r="JA58" s="57" t="s">
        <v>475</v>
      </c>
      <c r="JB58" s="8"/>
      <c r="JC58" s="8"/>
      <c r="JD58" s="8"/>
      <c r="JE58" s="8"/>
      <c r="JF58" s="8"/>
      <c r="JG58" s="8"/>
      <c r="JH58" s="8"/>
      <c r="JI58" s="8"/>
      <c r="JJ58" s="8"/>
      <c r="JK58" s="8"/>
      <c r="JL58" s="8"/>
      <c r="JM58" s="8"/>
      <c r="JN58" s="8"/>
      <c r="JO58" s="8"/>
      <c r="JP58" s="8"/>
      <c r="JQ58" s="8"/>
      <c r="JR58" s="8"/>
      <c r="JS58" s="273"/>
      <c r="JT58" s="386"/>
      <c r="JU58" s="57" t="s">
        <v>475</v>
      </c>
      <c r="JV58" s="8"/>
      <c r="JW58" s="8"/>
      <c r="JX58" s="8"/>
      <c r="JY58" s="8"/>
      <c r="JZ58" s="8"/>
      <c r="KA58" s="8"/>
      <c r="KB58" s="8"/>
      <c r="KC58" s="8"/>
      <c r="KD58" s="8"/>
      <c r="KE58" s="8"/>
      <c r="KF58" s="8"/>
      <c r="KG58" s="8"/>
      <c r="KH58" s="8"/>
      <c r="KI58" s="8"/>
      <c r="KJ58" s="8"/>
      <c r="KK58" s="8"/>
      <c r="KL58" s="8"/>
      <c r="KM58" s="273"/>
    </row>
    <row r="59" spans="1:299" ht="12.75" x14ac:dyDescent="0.2">
      <c r="A59" s="494"/>
      <c r="B59" s="8"/>
      <c r="C59" s="8"/>
      <c r="D59" s="8"/>
      <c r="E59" s="8"/>
      <c r="F59" s="8"/>
      <c r="G59" s="8"/>
      <c r="H59" s="8"/>
      <c r="I59" s="8"/>
      <c r="J59" s="8"/>
      <c r="K59" s="8"/>
      <c r="L59" s="8"/>
      <c r="M59" s="8"/>
      <c r="N59" s="8"/>
      <c r="O59" s="8"/>
      <c r="P59" s="8"/>
      <c r="Q59" s="8"/>
      <c r="R59" s="8"/>
      <c r="S59" s="273"/>
      <c r="T59" s="386"/>
      <c r="U59" s="494"/>
      <c r="V59" s="8"/>
      <c r="W59" s="8"/>
      <c r="X59" s="8"/>
      <c r="Y59" s="8"/>
      <c r="Z59" s="8"/>
      <c r="AA59" s="8"/>
      <c r="AB59" s="8"/>
      <c r="AC59" s="8"/>
      <c r="AD59" s="8"/>
      <c r="AE59" s="8"/>
      <c r="AF59" s="8"/>
      <c r="AG59" s="8"/>
      <c r="AH59" s="8"/>
      <c r="AI59" s="8"/>
      <c r="AJ59" s="8"/>
      <c r="AK59" s="8"/>
      <c r="AL59" s="8"/>
      <c r="AM59" s="273"/>
      <c r="AN59" s="386"/>
      <c r="AO59" s="494"/>
      <c r="AP59" s="8"/>
      <c r="AQ59" s="8"/>
      <c r="AR59" s="8"/>
      <c r="AS59" s="8"/>
      <c r="AT59" s="8"/>
      <c r="AU59" s="8"/>
      <c r="AV59" s="8"/>
      <c r="AW59" s="8"/>
      <c r="AX59" s="8"/>
      <c r="AY59" s="8"/>
      <c r="AZ59" s="8"/>
      <c r="BA59" s="8"/>
      <c r="BB59" s="8"/>
      <c r="BC59" s="8"/>
      <c r="BD59" s="8"/>
      <c r="BE59" s="8"/>
      <c r="BF59" s="8"/>
      <c r="BG59" s="273"/>
      <c r="BH59" s="281"/>
      <c r="BI59" s="494"/>
      <c r="BJ59" s="8"/>
      <c r="BK59" s="8"/>
      <c r="BL59" s="8"/>
      <c r="BM59" s="8"/>
      <c r="BN59" s="8"/>
      <c r="BO59" s="8"/>
      <c r="BP59" s="8"/>
      <c r="BQ59" s="8"/>
      <c r="BR59" s="8"/>
      <c r="BS59" s="8"/>
      <c r="BT59" s="8"/>
      <c r="BU59" s="8"/>
      <c r="BV59" s="8"/>
      <c r="BW59" s="8"/>
      <c r="BX59" s="8"/>
      <c r="BY59" s="8"/>
      <c r="BZ59" s="8"/>
      <c r="CA59" s="273"/>
      <c r="CB59" s="386"/>
      <c r="CC59" s="494"/>
      <c r="CD59" s="8"/>
      <c r="CE59" s="8"/>
      <c r="CF59" s="8"/>
      <c r="CG59" s="8"/>
      <c r="CH59" s="8"/>
      <c r="CI59" s="8"/>
      <c r="CJ59" s="8"/>
      <c r="CK59" s="8"/>
      <c r="CL59" s="8"/>
      <c r="CM59" s="8"/>
      <c r="CN59" s="8"/>
      <c r="CO59" s="8"/>
      <c r="CP59" s="8"/>
      <c r="CQ59" s="8"/>
      <c r="CR59" s="8"/>
      <c r="CS59" s="8"/>
      <c r="CT59" s="8"/>
      <c r="CU59" s="273"/>
      <c r="CV59" s="386"/>
      <c r="CW59" s="494"/>
      <c r="CX59" s="8"/>
      <c r="CY59" s="8"/>
      <c r="CZ59" s="8"/>
      <c r="DA59" s="8"/>
      <c r="DB59" s="8"/>
      <c r="DC59" s="8"/>
      <c r="DD59" s="8"/>
      <c r="DE59" s="8"/>
      <c r="DF59" s="8"/>
      <c r="DG59" s="8"/>
      <c r="DH59" s="8"/>
      <c r="DI59" s="8"/>
      <c r="DJ59" s="8"/>
      <c r="DK59" s="8"/>
      <c r="DL59" s="8"/>
      <c r="DM59" s="8"/>
      <c r="DN59" s="8"/>
      <c r="DO59" s="273"/>
      <c r="DP59" s="386"/>
      <c r="DQ59" s="494"/>
      <c r="DR59" s="8"/>
      <c r="DS59" s="8"/>
      <c r="DT59" s="8"/>
      <c r="DU59" s="8"/>
      <c r="DV59" s="8"/>
      <c r="DW59" s="8"/>
      <c r="DX59" s="8"/>
      <c r="DY59" s="8"/>
      <c r="DZ59" s="8"/>
      <c r="EA59" s="8"/>
      <c r="EB59" s="8"/>
      <c r="EC59" s="8"/>
      <c r="ED59" s="8"/>
      <c r="EE59" s="8"/>
      <c r="EF59" s="8"/>
      <c r="EG59" s="8"/>
      <c r="EH59" s="8"/>
      <c r="EI59" s="273"/>
      <c r="EJ59" s="386"/>
      <c r="EK59" s="494"/>
      <c r="EL59" s="8"/>
      <c r="EM59" s="8"/>
      <c r="EN59" s="8"/>
      <c r="EO59" s="8"/>
      <c r="EP59" s="8"/>
      <c r="EQ59" s="8"/>
      <c r="ER59" s="8"/>
      <c r="ES59" s="8"/>
      <c r="ET59" s="8"/>
      <c r="EU59" s="8"/>
      <c r="EV59" s="8"/>
      <c r="EW59" s="8"/>
      <c r="EX59" s="8"/>
      <c r="EY59" s="8"/>
      <c r="EZ59" s="8"/>
      <c r="FA59" s="8"/>
      <c r="FB59" s="8"/>
      <c r="FC59" s="273"/>
      <c r="FD59" s="386"/>
      <c r="FE59" s="494"/>
      <c r="FF59" s="8"/>
      <c r="FG59" s="8"/>
      <c r="FH59" s="8"/>
      <c r="FI59" s="8"/>
      <c r="FJ59" s="8"/>
      <c r="FK59" s="8"/>
      <c r="FL59" s="8"/>
      <c r="FM59" s="8"/>
      <c r="FN59" s="8"/>
      <c r="FO59" s="8"/>
      <c r="FP59" s="8"/>
      <c r="FQ59" s="8"/>
      <c r="FR59" s="8"/>
      <c r="FS59" s="8"/>
      <c r="FT59" s="8"/>
      <c r="FU59" s="8"/>
      <c r="FV59" s="8"/>
      <c r="FW59" s="273"/>
      <c r="FX59" s="386"/>
      <c r="FY59" s="494"/>
      <c r="FZ59" s="8"/>
      <c r="GA59" s="8"/>
      <c r="GB59" s="8"/>
      <c r="GC59" s="8"/>
      <c r="GD59" s="8"/>
      <c r="GE59" s="8"/>
      <c r="GF59" s="8"/>
      <c r="GG59" s="8"/>
      <c r="GH59" s="8"/>
      <c r="GI59" s="8"/>
      <c r="GJ59" s="8"/>
      <c r="GK59" s="8"/>
      <c r="GL59" s="8"/>
      <c r="GM59" s="8"/>
      <c r="GN59" s="8"/>
      <c r="GO59" s="8"/>
      <c r="GP59" s="8"/>
      <c r="GQ59" s="273"/>
      <c r="GR59" s="386"/>
      <c r="GS59" s="494"/>
      <c r="GT59" s="8"/>
      <c r="GU59" s="8"/>
      <c r="GV59" s="8"/>
      <c r="GW59" s="8"/>
      <c r="GX59" s="8"/>
      <c r="GY59" s="8"/>
      <c r="GZ59" s="8"/>
      <c r="HA59" s="8"/>
      <c r="HB59" s="8"/>
      <c r="HC59" s="8"/>
      <c r="HD59" s="8"/>
      <c r="HE59" s="8"/>
      <c r="HF59" s="8"/>
      <c r="HG59" s="8"/>
      <c r="HH59" s="8"/>
      <c r="HI59" s="8"/>
      <c r="HJ59" s="8"/>
      <c r="HK59" s="273"/>
      <c r="HL59" s="386"/>
      <c r="HM59" s="494"/>
      <c r="HN59" s="8"/>
      <c r="HO59" s="8"/>
      <c r="HP59" s="8"/>
      <c r="HQ59" s="8"/>
      <c r="HR59" s="8"/>
      <c r="HS59" s="8"/>
      <c r="HT59" s="8"/>
      <c r="HU59" s="8"/>
      <c r="HV59" s="8"/>
      <c r="HW59" s="8"/>
      <c r="HX59" s="8"/>
      <c r="HY59" s="8"/>
      <c r="HZ59" s="8"/>
      <c r="IA59" s="8"/>
      <c r="IB59" s="8"/>
      <c r="IC59" s="8"/>
      <c r="ID59" s="8"/>
      <c r="IE59" s="273"/>
      <c r="IF59" s="386"/>
      <c r="IG59" s="494"/>
      <c r="IH59" s="8"/>
      <c r="II59" s="8"/>
      <c r="IJ59" s="8"/>
      <c r="IK59" s="8"/>
      <c r="IL59" s="8"/>
      <c r="IM59" s="8"/>
      <c r="IN59" s="8"/>
      <c r="IO59" s="8"/>
      <c r="IP59" s="8"/>
      <c r="IQ59" s="8"/>
      <c r="IR59" s="8"/>
      <c r="IS59" s="8"/>
      <c r="IT59" s="8"/>
      <c r="IU59" s="8"/>
      <c r="IV59" s="8"/>
      <c r="IW59" s="8"/>
      <c r="IX59" s="8"/>
      <c r="IY59" s="273"/>
      <c r="IZ59" s="386"/>
      <c r="JA59" s="494"/>
      <c r="JB59" s="8"/>
      <c r="JC59" s="8"/>
      <c r="JD59" s="8"/>
      <c r="JE59" s="8"/>
      <c r="JF59" s="8"/>
      <c r="JG59" s="8"/>
      <c r="JH59" s="8"/>
      <c r="JI59" s="8"/>
      <c r="JJ59" s="8"/>
      <c r="JK59" s="8"/>
      <c r="JL59" s="8"/>
      <c r="JM59" s="8"/>
      <c r="JN59" s="8"/>
      <c r="JO59" s="8"/>
      <c r="JP59" s="8"/>
      <c r="JQ59" s="8"/>
      <c r="JR59" s="8"/>
      <c r="JS59" s="273"/>
      <c r="JT59" s="386"/>
      <c r="JU59" s="494"/>
      <c r="JV59" s="8"/>
      <c r="JW59" s="8"/>
      <c r="JX59" s="8"/>
      <c r="JY59" s="8"/>
      <c r="JZ59" s="8"/>
      <c r="KA59" s="8"/>
      <c r="KB59" s="8"/>
      <c r="KC59" s="8"/>
      <c r="KD59" s="8"/>
      <c r="KE59" s="8"/>
      <c r="KF59" s="8"/>
      <c r="KG59" s="8"/>
      <c r="KH59" s="8"/>
      <c r="KI59" s="8"/>
      <c r="KJ59" s="8"/>
      <c r="KK59" s="8"/>
      <c r="KL59" s="8"/>
      <c r="KM59" s="273"/>
    </row>
    <row r="60" spans="1:299" ht="24" customHeight="1" x14ac:dyDescent="0.25">
      <c r="A60" s="494"/>
      <c r="B60" s="64"/>
      <c r="C60" s="570" t="s">
        <v>476</v>
      </c>
      <c r="D60" s="65" t="s">
        <v>477</v>
      </c>
      <c r="H60" s="1056"/>
      <c r="I60" s="775"/>
      <c r="S60" s="273"/>
      <c r="T60" s="388"/>
      <c r="U60" s="494"/>
      <c r="V60" s="64"/>
      <c r="W60" s="570" t="s">
        <v>476</v>
      </c>
      <c r="X60" s="65" t="s">
        <v>477</v>
      </c>
      <c r="AB60" s="1056"/>
      <c r="AC60" s="775"/>
      <c r="AM60" s="273"/>
      <c r="AN60" s="388"/>
      <c r="AO60" s="494"/>
      <c r="AP60" s="64"/>
      <c r="AQ60" s="570" t="s">
        <v>476</v>
      </c>
      <c r="AR60" s="65" t="s">
        <v>477</v>
      </c>
      <c r="AV60" s="1056"/>
      <c r="AW60" s="775"/>
      <c r="BG60" s="273"/>
      <c r="BH60" s="281"/>
      <c r="BI60" s="494"/>
      <c r="BJ60" s="64"/>
      <c r="BK60" s="570" t="s">
        <v>476</v>
      </c>
      <c r="BL60" s="65" t="s">
        <v>477</v>
      </c>
      <c r="BP60" s="1056"/>
      <c r="BQ60" s="775"/>
      <c r="CA60" s="273"/>
      <c r="CB60" s="388"/>
      <c r="CC60" s="494"/>
      <c r="CD60" s="64"/>
      <c r="CE60" s="570" t="s">
        <v>476</v>
      </c>
      <c r="CF60" s="65" t="s">
        <v>477</v>
      </c>
      <c r="CJ60" s="1056"/>
      <c r="CK60" s="775"/>
      <c r="CU60" s="273"/>
      <c r="CV60" s="388"/>
      <c r="CW60" s="494"/>
      <c r="CX60" s="64"/>
      <c r="CY60" s="570" t="s">
        <v>476</v>
      </c>
      <c r="CZ60" s="65" t="s">
        <v>477</v>
      </c>
      <c r="DD60" s="1056"/>
      <c r="DE60" s="775"/>
      <c r="DO60" s="273"/>
      <c r="DP60" s="388"/>
      <c r="DQ60" s="494"/>
      <c r="DR60" s="64"/>
      <c r="DS60" s="570" t="s">
        <v>476</v>
      </c>
      <c r="DT60" s="65" t="s">
        <v>477</v>
      </c>
      <c r="DX60" s="1056"/>
      <c r="DY60" s="775"/>
      <c r="EI60" s="273"/>
      <c r="EJ60" s="388"/>
      <c r="EK60" s="494"/>
      <c r="EL60" s="64"/>
      <c r="EM60" s="570" t="s">
        <v>476</v>
      </c>
      <c r="EN60" s="65" t="s">
        <v>477</v>
      </c>
      <c r="ER60" s="1056"/>
      <c r="ES60" s="775"/>
      <c r="FC60" s="273"/>
      <c r="FD60" s="388"/>
      <c r="FE60" s="494"/>
      <c r="FF60" s="64"/>
      <c r="FG60" s="570" t="s">
        <v>476</v>
      </c>
      <c r="FH60" s="65" t="s">
        <v>477</v>
      </c>
      <c r="FL60" s="1056"/>
      <c r="FM60" s="775"/>
      <c r="FW60" s="273"/>
      <c r="FX60" s="388"/>
      <c r="FY60" s="494"/>
      <c r="FZ60" s="64"/>
      <c r="GA60" s="570" t="s">
        <v>476</v>
      </c>
      <c r="GB60" s="65" t="s">
        <v>477</v>
      </c>
      <c r="GF60" s="1056"/>
      <c r="GG60" s="775"/>
      <c r="GQ60" s="273"/>
      <c r="GR60" s="388"/>
      <c r="GS60" s="494"/>
      <c r="GT60" s="64"/>
      <c r="GU60" s="570" t="s">
        <v>476</v>
      </c>
      <c r="GV60" s="65" t="s">
        <v>477</v>
      </c>
      <c r="GZ60" s="1056"/>
      <c r="HA60" s="775"/>
      <c r="HK60" s="273"/>
      <c r="HL60" s="388"/>
      <c r="HM60" s="494"/>
      <c r="HN60" s="64"/>
      <c r="HO60" s="570" t="s">
        <v>476</v>
      </c>
      <c r="HP60" s="65" t="s">
        <v>477</v>
      </c>
      <c r="HT60" s="1056"/>
      <c r="HU60" s="775"/>
      <c r="IE60" s="273"/>
      <c r="IF60" s="388"/>
      <c r="IG60" s="494"/>
      <c r="IH60" s="64"/>
      <c r="II60" s="570" t="s">
        <v>476</v>
      </c>
      <c r="IJ60" s="65" t="s">
        <v>477</v>
      </c>
      <c r="IN60" s="1056"/>
      <c r="IO60" s="775"/>
      <c r="IY60" s="273"/>
      <c r="IZ60" s="388"/>
      <c r="JA60" s="494"/>
      <c r="JB60" s="64"/>
      <c r="JC60" s="570" t="s">
        <v>476</v>
      </c>
      <c r="JD60" s="65" t="s">
        <v>477</v>
      </c>
      <c r="JH60" s="1056"/>
      <c r="JI60" s="775"/>
      <c r="JS60" s="273"/>
      <c r="JT60" s="388"/>
      <c r="JU60" s="494"/>
      <c r="JV60" s="64"/>
      <c r="JW60" s="570" t="s">
        <v>476</v>
      </c>
      <c r="JX60" s="65" t="s">
        <v>477</v>
      </c>
      <c r="KB60" s="1056"/>
      <c r="KC60" s="775"/>
      <c r="KM60" s="273"/>
    </row>
    <row r="61" spans="1:299" ht="12.75" customHeight="1" x14ac:dyDescent="0.2">
      <c r="A61" s="494"/>
      <c r="B61" s="12">
        <v>1</v>
      </c>
      <c r="C61" s="69">
        <v>9.1057920000000008E-4</v>
      </c>
      <c r="D61" s="70">
        <v>0.17093820000000001</v>
      </c>
      <c r="G61" s="8"/>
      <c r="H61" s="75"/>
      <c r="I61" s="75"/>
      <c r="S61" s="273"/>
      <c r="T61" s="388"/>
      <c r="U61" s="494"/>
      <c r="V61" s="12">
        <v>1</v>
      </c>
      <c r="W61" s="69">
        <v>1.1376070000000001E-3</v>
      </c>
      <c r="X61" s="70">
        <v>5.6381500000000001E-2</v>
      </c>
      <c r="AA61" s="8"/>
      <c r="AB61" s="75"/>
      <c r="AC61" s="76"/>
      <c r="AD61" s="2"/>
      <c r="AE61" s="2"/>
      <c r="AF61" s="2"/>
      <c r="AG61" s="2"/>
      <c r="AM61" s="273"/>
      <c r="AN61" s="388"/>
      <c r="AO61" s="494"/>
      <c r="AP61" s="12">
        <v>1</v>
      </c>
      <c r="AQ61" s="69">
        <v>0.16050919999999999</v>
      </c>
      <c r="AR61" s="70">
        <v>0.14188049999999999</v>
      </c>
      <c r="AU61" s="8"/>
      <c r="AV61" s="75"/>
      <c r="AW61" s="75"/>
      <c r="BG61" s="273"/>
      <c r="BH61" s="255"/>
      <c r="BI61" s="494"/>
      <c r="BJ61" s="12">
        <v>1</v>
      </c>
      <c r="BK61" s="69">
        <v>5.253364E-2</v>
      </c>
      <c r="BL61" s="70">
        <v>0.1469626</v>
      </c>
      <c r="BO61" s="8"/>
      <c r="BP61" s="75"/>
      <c r="BQ61" s="75"/>
      <c r="CA61" s="273"/>
      <c r="CB61" s="388"/>
      <c r="CC61" s="494"/>
      <c r="CD61" s="12">
        <v>1</v>
      </c>
      <c r="CE61" s="69">
        <v>-5.3879630000000002E-4</v>
      </c>
      <c r="CF61" s="70">
        <v>3.5275800000000002E-3</v>
      </c>
      <c r="CI61" s="8"/>
      <c r="CJ61" s="75"/>
      <c r="CK61" s="75"/>
      <c r="CU61" s="273"/>
      <c r="CV61" s="388"/>
      <c r="CW61" s="494"/>
      <c r="CX61" s="12">
        <v>1</v>
      </c>
      <c r="CY61" s="69">
        <v>9.1057920000000008E-4</v>
      </c>
      <c r="CZ61" s="70">
        <v>0.17093820000000001</v>
      </c>
      <c r="DC61" s="8"/>
      <c r="DD61" s="75"/>
      <c r="DE61" s="75"/>
      <c r="DO61" s="273"/>
      <c r="DP61" s="388"/>
      <c r="DQ61" s="494"/>
      <c r="DR61" s="12">
        <v>1</v>
      </c>
      <c r="DS61" s="69">
        <v>8.3523630000000005E-4</v>
      </c>
      <c r="DT61" s="70">
        <v>0.17087840000000001</v>
      </c>
      <c r="DW61" s="8"/>
      <c r="DX61" s="75"/>
      <c r="DY61" s="75"/>
      <c r="EI61" s="273"/>
      <c r="EJ61" s="388"/>
      <c r="EK61" s="494"/>
      <c r="EL61" s="12">
        <v>1</v>
      </c>
      <c r="EM61" s="69">
        <v>7.5742609999999999E-4</v>
      </c>
      <c r="EN61" s="70">
        <v>7.2943189999999996E-3</v>
      </c>
      <c r="EQ61" s="8"/>
      <c r="ER61" s="75"/>
      <c r="ES61" s="75"/>
      <c r="FC61" s="273"/>
      <c r="FD61" s="388"/>
      <c r="FE61" s="494"/>
      <c r="FF61" s="12">
        <v>1</v>
      </c>
      <c r="FG61" s="69">
        <v>1.2571300000000002E-3</v>
      </c>
      <c r="FH61" s="70">
        <v>0.17075879999999999</v>
      </c>
      <c r="FK61" s="8"/>
      <c r="FL61" s="75"/>
      <c r="FM61" s="75"/>
      <c r="FW61" s="273"/>
      <c r="FX61" s="388"/>
      <c r="FY61" s="494"/>
      <c r="FZ61" s="12">
        <v>1</v>
      </c>
      <c r="GA61" s="69">
        <v>1.6119470000000001E-3</v>
      </c>
      <c r="GB61" s="70">
        <v>0.28573399999999999</v>
      </c>
      <c r="GE61" s="8"/>
      <c r="GF61" s="75"/>
      <c r="GG61" s="75"/>
      <c r="GQ61" s="273"/>
      <c r="GR61" s="388"/>
      <c r="GS61" s="494"/>
      <c r="GT61" s="12">
        <v>1</v>
      </c>
      <c r="GU61" s="69">
        <v>4.7147080000000004E-4</v>
      </c>
      <c r="GV61" s="70">
        <v>0.17075879999999999</v>
      </c>
      <c r="GY61" s="8"/>
      <c r="GZ61" s="75"/>
      <c r="HA61" s="75"/>
      <c r="HK61" s="273"/>
      <c r="HL61" s="388"/>
      <c r="HM61" s="494"/>
      <c r="HN61" s="12">
        <v>1</v>
      </c>
      <c r="HO61" s="69">
        <v>3.2428289999999999E-4</v>
      </c>
      <c r="HP61" s="70">
        <v>7.5932669999999999E-3</v>
      </c>
      <c r="HS61" s="8"/>
      <c r="HT61" s="75"/>
      <c r="HU61" s="75"/>
      <c r="IE61" s="273"/>
      <c r="IF61" s="388"/>
      <c r="IG61" s="494"/>
      <c r="IH61" s="12">
        <v>1</v>
      </c>
      <c r="II61" s="69"/>
      <c r="IJ61" s="70"/>
      <c r="IM61" s="8"/>
      <c r="IN61" s="75"/>
      <c r="IO61" s="75"/>
      <c r="IY61" s="273"/>
      <c r="IZ61" s="388"/>
      <c r="JA61" s="494"/>
      <c r="JB61" s="12">
        <v>1</v>
      </c>
      <c r="JC61" s="69"/>
      <c r="JD61" s="70"/>
      <c r="JG61" s="8"/>
      <c r="JH61" s="75"/>
      <c r="JI61" s="75"/>
      <c r="JS61" s="273"/>
      <c r="JT61" s="388"/>
      <c r="JU61" s="494"/>
      <c r="JV61" s="12">
        <v>1</v>
      </c>
      <c r="JW61" s="69"/>
      <c r="JX61" s="70"/>
      <c r="KA61" s="8"/>
      <c r="KB61" s="75"/>
      <c r="KC61" s="75"/>
      <c r="KM61" s="273"/>
    </row>
    <row r="62" spans="1:299" ht="12.75" customHeight="1" x14ac:dyDescent="0.2">
      <c r="A62" s="494"/>
      <c r="B62" s="12">
        <v>2</v>
      </c>
      <c r="C62" s="573">
        <v>8.8462549999999995E-4</v>
      </c>
      <c r="D62" s="71">
        <v>0.79998349999999996</v>
      </c>
      <c r="G62" s="8"/>
      <c r="S62" s="273"/>
      <c r="T62" s="388"/>
      <c r="U62" s="494"/>
      <c r="V62" s="12">
        <v>2</v>
      </c>
      <c r="W62" s="573">
        <v>3.5628480000000004E-2</v>
      </c>
      <c r="X62" s="71">
        <v>0.49744860000000002</v>
      </c>
      <c r="AA62" s="8"/>
      <c r="AC62" s="2"/>
      <c r="AD62" s="2"/>
      <c r="AE62" s="2"/>
      <c r="AF62" s="2"/>
      <c r="AG62" s="2"/>
      <c r="AM62" s="273"/>
      <c r="AN62" s="388"/>
      <c r="AO62" s="494"/>
      <c r="AP62" s="12">
        <v>2</v>
      </c>
      <c r="AQ62" s="573">
        <v>0.40940959999999998</v>
      </c>
      <c r="AR62" s="71">
        <v>0.18684220000000001</v>
      </c>
      <c r="AU62" s="8"/>
      <c r="BG62" s="273"/>
      <c r="BH62" s="281"/>
      <c r="BI62" s="494"/>
      <c r="BJ62" s="12">
        <v>2</v>
      </c>
      <c r="BK62" s="573">
        <v>0.1627391</v>
      </c>
      <c r="BL62" s="71">
        <v>0.19874030000000001</v>
      </c>
      <c r="BO62" s="8"/>
      <c r="CA62" s="273"/>
      <c r="CB62" s="388"/>
      <c r="CC62" s="494"/>
      <c r="CD62" s="12">
        <v>2</v>
      </c>
      <c r="CE62" s="573">
        <v>1.8751670000000001E-4</v>
      </c>
      <c r="CF62" s="71">
        <v>7.7845929999999994E-2</v>
      </c>
      <c r="CI62" s="8"/>
      <c r="CU62" s="273"/>
      <c r="CV62" s="388"/>
      <c r="CW62" s="494"/>
      <c r="CX62" s="12">
        <v>2</v>
      </c>
      <c r="CY62" s="573">
        <v>8.8462549999999995E-4</v>
      </c>
      <c r="CZ62" s="71">
        <v>0.79998349999999996</v>
      </c>
      <c r="DC62" s="8"/>
      <c r="DO62" s="273"/>
      <c r="DP62" s="388"/>
      <c r="DQ62" s="494"/>
      <c r="DR62" s="12">
        <v>2</v>
      </c>
      <c r="DS62" s="573">
        <v>8.1006440000000002E-4</v>
      </c>
      <c r="DT62" s="71">
        <v>0.59903099999999998</v>
      </c>
      <c r="DW62" s="8"/>
      <c r="EI62" s="273"/>
      <c r="EJ62" s="388"/>
      <c r="EK62" s="494"/>
      <c r="EL62" s="12">
        <v>2</v>
      </c>
      <c r="EM62" s="573">
        <v>0.1180585</v>
      </c>
      <c r="EN62" s="71">
        <v>0.1139588</v>
      </c>
      <c r="EQ62" s="8"/>
      <c r="FC62" s="273"/>
      <c r="FD62" s="388"/>
      <c r="FE62" s="494"/>
      <c r="FF62" s="12">
        <v>2</v>
      </c>
      <c r="FG62" s="573">
        <v>0.1082451</v>
      </c>
      <c r="FH62" s="71">
        <v>0.51377119999999998</v>
      </c>
      <c r="FK62" s="8"/>
      <c r="FW62" s="273"/>
      <c r="FX62" s="388"/>
      <c r="FY62" s="494"/>
      <c r="FZ62" s="12">
        <v>2</v>
      </c>
      <c r="GA62" s="573">
        <v>1.204887E-3</v>
      </c>
      <c r="GB62" s="71">
        <v>0.79980419999999997</v>
      </c>
      <c r="GE62" s="8"/>
      <c r="GQ62" s="273"/>
      <c r="GR62" s="388"/>
      <c r="GS62" s="494"/>
      <c r="GT62" s="12">
        <v>2</v>
      </c>
      <c r="GU62" s="573">
        <v>7.926598E-3</v>
      </c>
      <c r="GV62" s="71">
        <v>0.89989169999999996</v>
      </c>
      <c r="GY62" s="8"/>
      <c r="HK62" s="273"/>
      <c r="HL62" s="388"/>
      <c r="HM62" s="494"/>
      <c r="HN62" s="12">
        <v>2</v>
      </c>
      <c r="HO62" s="573">
        <v>7.892118E-4</v>
      </c>
      <c r="HP62" s="71">
        <v>7.7965510000000002E-2</v>
      </c>
      <c r="HS62" s="8"/>
      <c r="IE62" s="273"/>
      <c r="IF62" s="388"/>
      <c r="IG62" s="494"/>
      <c r="IH62" s="12">
        <v>2</v>
      </c>
      <c r="II62" s="573"/>
      <c r="IJ62" s="71"/>
      <c r="IM62" s="8"/>
      <c r="IY62" s="273"/>
      <c r="IZ62" s="388"/>
      <c r="JA62" s="494"/>
      <c r="JB62" s="12">
        <v>2</v>
      </c>
      <c r="JC62" s="573"/>
      <c r="JD62" s="71"/>
      <c r="JG62" s="8"/>
      <c r="JS62" s="273"/>
      <c r="JT62" s="388"/>
      <c r="JU62" s="494"/>
      <c r="JV62" s="12">
        <v>2</v>
      </c>
      <c r="JW62" s="573"/>
      <c r="JX62" s="71"/>
      <c r="KA62" s="8"/>
      <c r="KM62" s="273"/>
    </row>
    <row r="63" spans="1:299" ht="12.75" customHeight="1" x14ac:dyDescent="0.2">
      <c r="A63" s="494"/>
      <c r="B63" s="12">
        <v>3</v>
      </c>
      <c r="C63" s="573">
        <v>1.4638E-2</v>
      </c>
      <c r="D63" s="71">
        <v>1.400091</v>
      </c>
      <c r="G63" s="8"/>
      <c r="S63" s="273"/>
      <c r="T63" s="386"/>
      <c r="U63" s="494"/>
      <c r="V63" s="12">
        <v>3</v>
      </c>
      <c r="W63" s="573">
        <v>0.1420746</v>
      </c>
      <c r="X63" s="71">
        <v>0.57678929999999995</v>
      </c>
      <c r="AA63" s="8"/>
      <c r="AM63" s="273"/>
      <c r="AN63" s="386"/>
      <c r="AO63" s="494"/>
      <c r="AP63" s="12">
        <v>3</v>
      </c>
      <c r="AQ63" s="573">
        <v>0.7030976000000001</v>
      </c>
      <c r="AR63" s="71">
        <v>0.22409109999999999</v>
      </c>
      <c r="AU63" s="8"/>
      <c r="BG63" s="273"/>
      <c r="BH63" s="272"/>
      <c r="BI63" s="494"/>
      <c r="BJ63" s="12">
        <v>3</v>
      </c>
      <c r="BK63" s="573">
        <v>0.28062619999999999</v>
      </c>
      <c r="BL63" s="71">
        <v>0.23120599999999999</v>
      </c>
      <c r="BO63" s="8"/>
      <c r="CA63" s="273"/>
      <c r="CB63" s="386"/>
      <c r="CC63" s="494"/>
      <c r="CD63" s="12">
        <v>3</v>
      </c>
      <c r="CE63" s="573">
        <v>7.8649250000000003E-4</v>
      </c>
      <c r="CF63" s="71">
        <v>0.18271670000000001</v>
      </c>
      <c r="CI63" s="8"/>
      <c r="CU63" s="273"/>
      <c r="CV63" s="386"/>
      <c r="CW63" s="494"/>
      <c r="CX63" s="12">
        <v>3</v>
      </c>
      <c r="CY63" s="573">
        <v>1.4638E-2</v>
      </c>
      <c r="CZ63" s="71">
        <v>1.400091</v>
      </c>
      <c r="DC63" s="8"/>
      <c r="DO63" s="273"/>
      <c r="DP63" s="386"/>
      <c r="DQ63" s="494"/>
      <c r="DR63" s="12">
        <v>3</v>
      </c>
      <c r="DS63" s="573">
        <v>1.4824739999999999E-2</v>
      </c>
      <c r="DT63" s="71">
        <v>0.99997939999999996</v>
      </c>
      <c r="DW63" s="8"/>
      <c r="EI63" s="273"/>
      <c r="EJ63" s="386"/>
      <c r="EK63" s="494"/>
      <c r="EL63" s="12">
        <v>3</v>
      </c>
      <c r="EM63" s="573">
        <v>0.51355859999999998</v>
      </c>
      <c r="EN63" s="71">
        <v>0.17279169999999999</v>
      </c>
      <c r="EQ63" s="8"/>
      <c r="FC63" s="273"/>
      <c r="FD63" s="386"/>
      <c r="FE63" s="494"/>
      <c r="FF63" s="12">
        <v>3</v>
      </c>
      <c r="FG63" s="573">
        <v>0.27893970000000001</v>
      </c>
      <c r="FH63" s="71">
        <v>0.55843390000000004</v>
      </c>
      <c r="FK63" s="8"/>
      <c r="FW63" s="273"/>
      <c r="FX63" s="386"/>
      <c r="FY63" s="494"/>
      <c r="FZ63" s="12">
        <v>3</v>
      </c>
      <c r="GA63" s="573">
        <v>8.0476690000000003E-2</v>
      </c>
      <c r="GB63" s="71">
        <v>1.1620090000000001</v>
      </c>
      <c r="GE63" s="8"/>
      <c r="GQ63" s="273"/>
      <c r="GR63" s="386"/>
      <c r="GS63" s="494"/>
      <c r="GT63" s="12">
        <v>3</v>
      </c>
      <c r="GU63" s="573">
        <v>0.21618500000000002</v>
      </c>
      <c r="GV63" s="71">
        <v>0.97983039999999999</v>
      </c>
      <c r="GY63" s="8"/>
      <c r="HK63" s="273"/>
      <c r="HL63" s="386"/>
      <c r="HM63" s="494"/>
      <c r="HN63" s="12">
        <v>3</v>
      </c>
      <c r="HO63" s="573">
        <v>1.485381E-3</v>
      </c>
      <c r="HP63" s="71">
        <v>0.17093820000000001</v>
      </c>
      <c r="HS63" s="8"/>
      <c r="IE63" s="273"/>
      <c r="IF63" s="386"/>
      <c r="IG63" s="494"/>
      <c r="IH63" s="12">
        <v>3</v>
      </c>
      <c r="II63" s="573"/>
      <c r="IJ63" s="71"/>
      <c r="IM63" s="8"/>
      <c r="IY63" s="273"/>
      <c r="IZ63" s="386"/>
      <c r="JA63" s="494"/>
      <c r="JB63" s="12">
        <v>3</v>
      </c>
      <c r="JC63" s="573"/>
      <c r="JD63" s="71"/>
      <c r="JG63" s="8"/>
      <c r="JS63" s="273"/>
      <c r="JT63" s="386"/>
      <c r="JU63" s="494"/>
      <c r="JV63" s="12">
        <v>3</v>
      </c>
      <c r="JW63" s="573"/>
      <c r="JX63" s="71"/>
      <c r="KA63" s="8"/>
      <c r="KM63" s="273"/>
    </row>
    <row r="64" spans="1:299" ht="12.75" customHeight="1" x14ac:dyDescent="0.2">
      <c r="A64" s="494"/>
      <c r="B64" s="12">
        <v>4</v>
      </c>
      <c r="C64" s="573">
        <v>0.16674369999999999</v>
      </c>
      <c r="D64" s="71">
        <v>1.571985</v>
      </c>
      <c r="S64" s="273"/>
      <c r="T64" s="386"/>
      <c r="U64" s="494"/>
      <c r="V64" s="12">
        <v>4</v>
      </c>
      <c r="W64" s="573">
        <v>0.25101610000000002</v>
      </c>
      <c r="X64" s="71">
        <v>0.63293160000000004</v>
      </c>
      <c r="AM64" s="273"/>
      <c r="AN64" s="386"/>
      <c r="AO64" s="494"/>
      <c r="AP64" s="12">
        <v>4</v>
      </c>
      <c r="AQ64" s="573">
        <v>1.06349</v>
      </c>
      <c r="AR64" s="71">
        <v>0.26056269999999998</v>
      </c>
      <c r="BG64" s="273"/>
      <c r="BH64" s="272"/>
      <c r="BI64" s="494"/>
      <c r="BJ64" s="12">
        <v>4</v>
      </c>
      <c r="BK64" s="573">
        <v>0.40575559999999999</v>
      </c>
      <c r="BL64" s="71">
        <v>0.25625779999999998</v>
      </c>
      <c r="CA64" s="273"/>
      <c r="CB64" s="386"/>
      <c r="CC64" s="494"/>
      <c r="CD64" s="12">
        <v>4</v>
      </c>
      <c r="CE64" s="573">
        <v>7.188135E-3</v>
      </c>
      <c r="CF64" s="71">
        <v>0.28567419999999999</v>
      </c>
      <c r="CU64" s="273"/>
      <c r="CV64" s="386"/>
      <c r="CW64" s="494"/>
      <c r="CX64" s="12">
        <v>4</v>
      </c>
      <c r="CY64" s="573">
        <v>0.16674369999999999</v>
      </c>
      <c r="CZ64" s="71">
        <v>1.571985</v>
      </c>
      <c r="DO64" s="273"/>
      <c r="DP64" s="386"/>
      <c r="DQ64" s="494"/>
      <c r="DR64" s="12">
        <v>4</v>
      </c>
      <c r="DS64" s="573">
        <v>0.13128880000000001</v>
      </c>
      <c r="DT64" s="71">
        <v>1.1319349999999999</v>
      </c>
      <c r="EI64" s="273"/>
      <c r="EJ64" s="386"/>
      <c r="EK64" s="494"/>
      <c r="EL64" s="12">
        <v>4</v>
      </c>
      <c r="EM64" s="573">
        <v>1.012562</v>
      </c>
      <c r="EN64" s="71">
        <v>0.22863510000000001</v>
      </c>
      <c r="FC64" s="273"/>
      <c r="FD64" s="386"/>
      <c r="FE64" s="494"/>
      <c r="FF64" s="12">
        <v>4</v>
      </c>
      <c r="FG64" s="573">
        <v>0.47052550000000004</v>
      </c>
      <c r="FH64" s="71">
        <v>0.59287270000000003</v>
      </c>
      <c r="FW64" s="273"/>
      <c r="FX64" s="386"/>
      <c r="FY64" s="494"/>
      <c r="FZ64" s="12">
        <v>4</v>
      </c>
      <c r="GA64" s="573">
        <v>0.23418250000000002</v>
      </c>
      <c r="GB64" s="71">
        <v>1.1880170000000001</v>
      </c>
      <c r="GQ64" s="273"/>
      <c r="GR64" s="386"/>
      <c r="GS64" s="494"/>
      <c r="GT64" s="12">
        <v>4</v>
      </c>
      <c r="GU64" s="573">
        <v>0.43447089999999999</v>
      </c>
      <c r="GV64" s="71">
        <v>1.0078119999999999</v>
      </c>
      <c r="HK64" s="273"/>
      <c r="HL64" s="386"/>
      <c r="HM64" s="494"/>
      <c r="HN64" s="12">
        <v>4</v>
      </c>
      <c r="HO64" s="573">
        <v>5.7128360000000006E-3</v>
      </c>
      <c r="HP64" s="71">
        <v>0.26343250000000001</v>
      </c>
      <c r="IE64" s="273"/>
      <c r="IF64" s="386"/>
      <c r="IG64" s="494"/>
      <c r="IH64" s="12">
        <v>4</v>
      </c>
      <c r="II64" s="573"/>
      <c r="IJ64" s="71"/>
      <c r="IY64" s="273"/>
      <c r="IZ64" s="386"/>
      <c r="JA64" s="494"/>
      <c r="JB64" s="12">
        <v>4</v>
      </c>
      <c r="JC64" s="573"/>
      <c r="JD64" s="71"/>
      <c r="JS64" s="273"/>
      <c r="JT64" s="386"/>
      <c r="JU64" s="494"/>
      <c r="JV64" s="12">
        <v>4</v>
      </c>
      <c r="JW64" s="573"/>
      <c r="JX64" s="71"/>
      <c r="KM64" s="273"/>
    </row>
    <row r="65" spans="1:299" ht="12.75" customHeight="1" x14ac:dyDescent="0.2">
      <c r="A65" s="494"/>
      <c r="B65" s="12">
        <v>5</v>
      </c>
      <c r="C65" s="573">
        <v>0.3500452</v>
      </c>
      <c r="D65" s="71">
        <v>1.608039</v>
      </c>
      <c r="S65" s="273"/>
      <c r="T65" s="386"/>
      <c r="U65" s="494"/>
      <c r="V65" s="12">
        <v>5</v>
      </c>
      <c r="W65" s="573">
        <v>0.36395899999999998</v>
      </c>
      <c r="X65" s="71">
        <v>0.66121209999999997</v>
      </c>
      <c r="AM65" s="273"/>
      <c r="AN65" s="386"/>
      <c r="AO65" s="494"/>
      <c r="AP65" s="12">
        <v>5</v>
      </c>
      <c r="AQ65" s="573">
        <v>1.275911</v>
      </c>
      <c r="AR65" s="71">
        <v>0.27855930000000001</v>
      </c>
      <c r="BG65" s="273"/>
      <c r="BH65" s="272"/>
      <c r="BI65" s="494"/>
      <c r="BJ65" s="12">
        <v>5</v>
      </c>
      <c r="BK65" s="573">
        <v>0.51679420000000009</v>
      </c>
      <c r="BL65" s="71">
        <v>0.27431420000000001</v>
      </c>
      <c r="CA65" s="273"/>
      <c r="CB65" s="386"/>
      <c r="CC65" s="494"/>
      <c r="CD65" s="12">
        <v>5</v>
      </c>
      <c r="CE65" s="573">
        <v>1.6567220000000001E-2</v>
      </c>
      <c r="CF65" s="71">
        <v>0.3830713</v>
      </c>
      <c r="CU65" s="273"/>
      <c r="CV65" s="386"/>
      <c r="CW65" s="494"/>
      <c r="CX65" s="12">
        <v>5</v>
      </c>
      <c r="CY65" s="573">
        <v>0.3500452</v>
      </c>
      <c r="CZ65" s="71">
        <v>1.608039</v>
      </c>
      <c r="DO65" s="273"/>
      <c r="DP65" s="386"/>
      <c r="DQ65" s="494"/>
      <c r="DR65" s="12">
        <v>5</v>
      </c>
      <c r="DS65" s="573">
        <v>0.25069249999999998</v>
      </c>
      <c r="DT65" s="71">
        <v>1.155851</v>
      </c>
      <c r="EI65" s="273"/>
      <c r="EJ65" s="386"/>
      <c r="EK65" s="494"/>
      <c r="EL65" s="12">
        <v>5</v>
      </c>
      <c r="EM65" s="573">
        <v>1.5766959999999999</v>
      </c>
      <c r="EN65" s="71">
        <v>0.2830435</v>
      </c>
      <c r="FC65" s="273"/>
      <c r="FD65" s="386"/>
      <c r="FE65" s="494"/>
      <c r="FF65" s="12">
        <v>5</v>
      </c>
      <c r="FG65" s="573">
        <v>0.65110679999999999</v>
      </c>
      <c r="FH65" s="71">
        <v>0.61702769999999996</v>
      </c>
      <c r="FW65" s="273"/>
      <c r="FX65" s="386"/>
      <c r="FY65" s="494"/>
      <c r="FZ65" s="12">
        <v>5</v>
      </c>
      <c r="GA65" s="573">
        <v>0.41898170000000001</v>
      </c>
      <c r="GB65" s="71">
        <v>1.2080470000000001</v>
      </c>
      <c r="GQ65" s="273"/>
      <c r="GR65" s="386"/>
      <c r="GS65" s="494"/>
      <c r="GT65" s="12">
        <v>5</v>
      </c>
      <c r="GU65" s="573">
        <v>0.72015709999999999</v>
      </c>
      <c r="GV65" s="71">
        <v>1.0357339999999999</v>
      </c>
      <c r="HK65" s="273"/>
      <c r="HL65" s="386"/>
      <c r="HM65" s="494"/>
      <c r="HN65" s="12">
        <v>5</v>
      </c>
      <c r="HO65" s="573">
        <v>7.1752019999999994E-3</v>
      </c>
      <c r="HP65" s="71">
        <v>0.3512036</v>
      </c>
      <c r="IE65" s="273"/>
      <c r="IF65" s="386"/>
      <c r="IG65" s="494"/>
      <c r="IH65" s="12">
        <v>5</v>
      </c>
      <c r="II65" s="573"/>
      <c r="IJ65" s="71"/>
      <c r="IY65" s="273"/>
      <c r="IZ65" s="386"/>
      <c r="JA65" s="494"/>
      <c r="JB65" s="12">
        <v>5</v>
      </c>
      <c r="JC65" s="573"/>
      <c r="JD65" s="71"/>
      <c r="JS65" s="273"/>
      <c r="JT65" s="386"/>
      <c r="JU65" s="494"/>
      <c r="JV65" s="12">
        <v>5</v>
      </c>
      <c r="JW65" s="573"/>
      <c r="JX65" s="71"/>
      <c r="KM65" s="273"/>
    </row>
    <row r="66" spans="1:299" ht="12.75" customHeight="1" x14ac:dyDescent="0.2">
      <c r="A66" s="494"/>
      <c r="B66" s="12">
        <v>6</v>
      </c>
      <c r="C66" s="573">
        <v>0.53269240000000007</v>
      </c>
      <c r="D66" s="71">
        <v>1.6318950000000001</v>
      </c>
      <c r="S66" s="273"/>
      <c r="T66" s="385"/>
      <c r="U66" s="494"/>
      <c r="V66" s="12">
        <v>6</v>
      </c>
      <c r="W66" s="573">
        <v>0.48330380000000001</v>
      </c>
      <c r="X66" s="71">
        <v>0.68530720000000001</v>
      </c>
      <c r="AM66" s="273"/>
      <c r="AN66" s="385"/>
      <c r="AO66" s="494"/>
      <c r="AP66" s="12">
        <v>6</v>
      </c>
      <c r="AQ66" s="573">
        <v>1.50884</v>
      </c>
      <c r="AR66" s="71">
        <v>0.29625699999999999</v>
      </c>
      <c r="BG66" s="273"/>
      <c r="BH66" s="271"/>
      <c r="BI66" s="494"/>
      <c r="BJ66" s="12">
        <v>6</v>
      </c>
      <c r="BK66" s="573">
        <v>0.64691920000000003</v>
      </c>
      <c r="BL66" s="71">
        <v>0.29213149999999999</v>
      </c>
      <c r="CA66" s="273"/>
      <c r="CB66" s="385"/>
      <c r="CC66" s="494"/>
      <c r="CD66" s="12">
        <v>6</v>
      </c>
      <c r="CE66" s="573">
        <v>1.8028559999999999E-2</v>
      </c>
      <c r="CF66" s="71">
        <v>0.4768213</v>
      </c>
      <c r="CU66" s="273"/>
      <c r="CV66" s="385"/>
      <c r="CW66" s="494"/>
      <c r="CX66" s="12">
        <v>6</v>
      </c>
      <c r="CY66" s="573">
        <v>0.53269240000000007</v>
      </c>
      <c r="CZ66" s="71">
        <v>1.6318950000000001</v>
      </c>
      <c r="DO66" s="273"/>
      <c r="DP66" s="385"/>
      <c r="DQ66" s="494"/>
      <c r="DR66" s="12">
        <v>6</v>
      </c>
      <c r="DS66" s="573">
        <v>0.3671333</v>
      </c>
      <c r="DT66" s="71">
        <v>1.1718740000000001</v>
      </c>
      <c r="EI66" s="273"/>
      <c r="EJ66" s="385"/>
      <c r="EK66" s="494"/>
      <c r="EL66" s="12">
        <v>6</v>
      </c>
      <c r="EM66" s="573">
        <v>2.1535120000000001</v>
      </c>
      <c r="EN66" s="71">
        <v>0.33559850000000002</v>
      </c>
      <c r="FC66" s="273"/>
      <c r="FD66" s="385"/>
      <c r="FE66" s="494"/>
      <c r="FF66" s="12">
        <v>6</v>
      </c>
      <c r="FG66" s="573">
        <v>0.88035339999999995</v>
      </c>
      <c r="FH66" s="71">
        <v>0.64124239999999999</v>
      </c>
      <c r="FW66" s="273"/>
      <c r="FX66" s="385"/>
      <c r="FY66" s="494"/>
      <c r="FZ66" s="12">
        <v>6</v>
      </c>
      <c r="GA66" s="573">
        <v>0.64650160000000001</v>
      </c>
      <c r="GB66" s="71">
        <v>1.227897</v>
      </c>
      <c r="GQ66" s="273"/>
      <c r="GR66" s="385"/>
      <c r="GS66" s="494"/>
      <c r="GT66" s="12">
        <v>6</v>
      </c>
      <c r="GU66" s="573">
        <v>0.96554039999999997</v>
      </c>
      <c r="GV66" s="71">
        <v>1.0557030000000001</v>
      </c>
      <c r="HK66" s="273"/>
      <c r="HL66" s="385"/>
      <c r="HM66" s="494"/>
      <c r="HN66" s="12">
        <v>6</v>
      </c>
      <c r="HO66" s="573">
        <v>1.164105E-2</v>
      </c>
      <c r="HP66" s="71">
        <v>0.43550670000000002</v>
      </c>
      <c r="IE66" s="273"/>
      <c r="IF66" s="385"/>
      <c r="IG66" s="494"/>
      <c r="IH66" s="12">
        <v>6</v>
      </c>
      <c r="II66" s="573"/>
      <c r="IJ66" s="71"/>
      <c r="IY66" s="273"/>
      <c r="IZ66" s="385"/>
      <c r="JA66" s="494"/>
      <c r="JB66" s="12">
        <v>6</v>
      </c>
      <c r="JC66" s="573"/>
      <c r="JD66" s="71"/>
      <c r="JS66" s="273"/>
      <c r="JT66" s="385"/>
      <c r="JU66" s="494"/>
      <c r="JV66" s="12">
        <v>6</v>
      </c>
      <c r="JW66" s="573"/>
      <c r="JX66" s="71"/>
      <c r="KM66" s="273"/>
    </row>
    <row r="67" spans="1:299" ht="12.75" customHeight="1" x14ac:dyDescent="0.2">
      <c r="A67" s="494"/>
      <c r="B67" s="12">
        <v>7</v>
      </c>
      <c r="C67" s="573">
        <v>0.77262829999999993</v>
      </c>
      <c r="D67" s="71">
        <v>1.6559299999999999</v>
      </c>
      <c r="S67" s="273"/>
      <c r="T67" s="385"/>
      <c r="U67" s="494"/>
      <c r="V67" s="12">
        <v>7</v>
      </c>
      <c r="W67" s="573">
        <v>0.60806979999999999</v>
      </c>
      <c r="X67" s="71">
        <v>0.70940239999999999</v>
      </c>
      <c r="AM67" s="273"/>
      <c r="AN67" s="385"/>
      <c r="AO67" s="494"/>
      <c r="AP67" s="12">
        <v>7</v>
      </c>
      <c r="AQ67" s="573">
        <v>1.760991</v>
      </c>
      <c r="AR67" s="71">
        <v>0.31395469999999998</v>
      </c>
      <c r="BG67" s="273"/>
      <c r="BH67" s="271"/>
      <c r="BI67" s="494"/>
      <c r="BJ67" s="12">
        <v>7</v>
      </c>
      <c r="BK67" s="573">
        <v>0.79796599999999995</v>
      </c>
      <c r="BL67" s="71">
        <v>0.30982920000000003</v>
      </c>
      <c r="CA67" s="273"/>
      <c r="CB67" s="385"/>
      <c r="CC67" s="494"/>
      <c r="CD67" s="12">
        <v>7</v>
      </c>
      <c r="CE67" s="573">
        <v>2.743429E-2</v>
      </c>
      <c r="CF67" s="71">
        <v>0.56859820000000005</v>
      </c>
      <c r="CU67" s="273"/>
      <c r="CV67" s="385"/>
      <c r="CW67" s="494"/>
      <c r="CX67" s="12">
        <v>7</v>
      </c>
      <c r="CY67" s="573">
        <v>0.77262829999999993</v>
      </c>
      <c r="CZ67" s="71">
        <v>1.6559299999999999</v>
      </c>
      <c r="DO67" s="273"/>
      <c r="DP67" s="385"/>
      <c r="DQ67" s="494"/>
      <c r="DR67" s="12">
        <v>7</v>
      </c>
      <c r="DS67" s="573">
        <v>0.51725030000000005</v>
      </c>
      <c r="DT67" s="71">
        <v>1.1878379999999999</v>
      </c>
      <c r="EI67" s="273"/>
      <c r="EJ67" s="385"/>
      <c r="EK67" s="494"/>
      <c r="EL67" s="12">
        <v>7</v>
      </c>
      <c r="EM67" s="573">
        <v>2.7309019999999999</v>
      </c>
      <c r="EN67" s="71">
        <v>0.38689780000000001</v>
      </c>
      <c r="FC67" s="273"/>
      <c r="FD67" s="385"/>
      <c r="FE67" s="494"/>
      <c r="FF67" s="12">
        <v>7</v>
      </c>
      <c r="FG67" s="573">
        <v>1.1584349999999999</v>
      </c>
      <c r="FH67" s="71">
        <v>0.66533759999999997</v>
      </c>
      <c r="FW67" s="273"/>
      <c r="FX67" s="385"/>
      <c r="FY67" s="494"/>
      <c r="FZ67" s="12">
        <v>7</v>
      </c>
      <c r="GA67" s="573">
        <v>0.79944550000000003</v>
      </c>
      <c r="GB67" s="71">
        <v>1.2399150000000001</v>
      </c>
      <c r="GQ67" s="273"/>
      <c r="GR67" s="385"/>
      <c r="GS67" s="494"/>
      <c r="GT67" s="12">
        <v>7</v>
      </c>
      <c r="GU67" s="573">
        <v>1.160318</v>
      </c>
      <c r="GV67" s="71">
        <v>1.069634</v>
      </c>
      <c r="HK67" s="273"/>
      <c r="HL67" s="385"/>
      <c r="HM67" s="494"/>
      <c r="HN67" s="12">
        <v>7</v>
      </c>
      <c r="HO67" s="573">
        <v>1.3245720000000001E-2</v>
      </c>
      <c r="HP67" s="71">
        <v>0.51783690000000004</v>
      </c>
      <c r="IE67" s="273"/>
      <c r="IF67" s="385"/>
      <c r="IG67" s="494"/>
      <c r="IH67" s="12">
        <v>7</v>
      </c>
      <c r="II67" s="573"/>
      <c r="IJ67" s="71"/>
      <c r="IY67" s="273"/>
      <c r="IZ67" s="385"/>
      <c r="JA67" s="494"/>
      <c r="JB67" s="12">
        <v>7</v>
      </c>
      <c r="JC67" s="573"/>
      <c r="JD67" s="71"/>
      <c r="JS67" s="273"/>
      <c r="JT67" s="385"/>
      <c r="JU67" s="494"/>
      <c r="JV67" s="12">
        <v>7</v>
      </c>
      <c r="JW67" s="573"/>
      <c r="JX67" s="71"/>
      <c r="KM67" s="273"/>
    </row>
    <row r="68" spans="1:299" ht="12.75" customHeight="1" x14ac:dyDescent="0.2">
      <c r="A68" s="494"/>
      <c r="B68" s="12">
        <v>8</v>
      </c>
      <c r="C68" s="573">
        <v>1.015927</v>
      </c>
      <c r="D68" s="71">
        <v>1.6758999999999999</v>
      </c>
      <c r="S68" s="273"/>
      <c r="T68" s="385"/>
      <c r="U68" s="494"/>
      <c r="V68" s="12">
        <v>8</v>
      </c>
      <c r="W68" s="573">
        <v>0.74511699999999992</v>
      </c>
      <c r="X68" s="71">
        <v>0.73355740000000003</v>
      </c>
      <c r="AM68" s="273"/>
      <c r="AN68" s="385"/>
      <c r="AO68" s="494"/>
      <c r="AP68" s="12">
        <v>8</v>
      </c>
      <c r="AQ68" s="573">
        <v>2.032114</v>
      </c>
      <c r="AR68" s="71">
        <v>0.33135340000000002</v>
      </c>
      <c r="BG68" s="273"/>
      <c r="BH68" s="271"/>
      <c r="BI68" s="494"/>
      <c r="BJ68" s="12">
        <v>8</v>
      </c>
      <c r="BK68" s="573">
        <v>0.96896929999999992</v>
      </c>
      <c r="BL68" s="71">
        <v>0.32728770000000001</v>
      </c>
      <c r="CA68" s="273"/>
      <c r="CB68" s="385"/>
      <c r="CC68" s="494"/>
      <c r="CD68" s="12">
        <v>8</v>
      </c>
      <c r="CE68" s="573">
        <v>0.24494049999999998</v>
      </c>
      <c r="CF68" s="71">
        <v>0.64327529999999999</v>
      </c>
      <c r="CU68" s="273"/>
      <c r="CV68" s="385"/>
      <c r="CW68" s="494"/>
      <c r="CX68" s="12">
        <v>8</v>
      </c>
      <c r="CY68" s="573">
        <v>1.015927</v>
      </c>
      <c r="CZ68" s="71">
        <v>1.6758999999999999</v>
      </c>
      <c r="DO68" s="273"/>
      <c r="DP68" s="385"/>
      <c r="DQ68" s="494"/>
      <c r="DR68" s="12">
        <v>8</v>
      </c>
      <c r="DS68" s="573">
        <v>0.69618259999999998</v>
      </c>
      <c r="DT68" s="71">
        <v>1.2037420000000001</v>
      </c>
      <c r="EI68" s="273"/>
      <c r="EJ68" s="385"/>
      <c r="EK68" s="494"/>
      <c r="EL68" s="12">
        <v>8</v>
      </c>
      <c r="EM68" s="573">
        <v>3.204466</v>
      </c>
      <c r="EN68" s="71">
        <v>0.42683729999999998</v>
      </c>
      <c r="FC68" s="273"/>
      <c r="FD68" s="385"/>
      <c r="FE68" s="494"/>
      <c r="FF68" s="12">
        <v>8</v>
      </c>
      <c r="FG68" s="573">
        <v>1.3142850000000001</v>
      </c>
      <c r="FH68" s="71">
        <v>0.67729550000000005</v>
      </c>
      <c r="FW68" s="273"/>
      <c r="FX68" s="385"/>
      <c r="FY68" s="494"/>
      <c r="FZ68" s="12">
        <v>8</v>
      </c>
      <c r="GA68" s="573">
        <v>0.93463390000000002</v>
      </c>
      <c r="GB68" s="71">
        <v>1.2499</v>
      </c>
      <c r="GQ68" s="273"/>
      <c r="GR68" s="385"/>
      <c r="GS68" s="494"/>
      <c r="GT68" s="12">
        <v>8</v>
      </c>
      <c r="GU68" s="573">
        <v>1.374455</v>
      </c>
      <c r="GV68" s="71">
        <v>1.0836250000000001</v>
      </c>
      <c r="HK68" s="273"/>
      <c r="HL68" s="385"/>
      <c r="HM68" s="494"/>
      <c r="HN68" s="12">
        <v>8</v>
      </c>
      <c r="HO68" s="573">
        <v>1.452993E-2</v>
      </c>
      <c r="HP68" s="71">
        <v>0.59891139999999998</v>
      </c>
      <c r="IE68" s="273"/>
      <c r="IF68" s="385"/>
      <c r="IG68" s="494"/>
      <c r="IH68" s="12">
        <v>8</v>
      </c>
      <c r="II68" s="573"/>
      <c r="IJ68" s="71"/>
      <c r="IY68" s="273"/>
      <c r="IZ68" s="385"/>
      <c r="JA68" s="494"/>
      <c r="JB68" s="12">
        <v>8</v>
      </c>
      <c r="JC68" s="573"/>
      <c r="JD68" s="71"/>
      <c r="JS68" s="273"/>
      <c r="JT68" s="385"/>
      <c r="JU68" s="494"/>
      <c r="JV68" s="12">
        <v>8</v>
      </c>
      <c r="JW68" s="573"/>
      <c r="JX68" s="71"/>
      <c r="KM68" s="273"/>
    </row>
    <row r="69" spans="1:299" ht="12.75" customHeight="1" x14ac:dyDescent="0.2">
      <c r="A69" s="494"/>
      <c r="B69" s="12">
        <v>9</v>
      </c>
      <c r="C69" s="573">
        <v>1.17869</v>
      </c>
      <c r="D69" s="71">
        <v>1.6879169999999999</v>
      </c>
      <c r="S69" s="273"/>
      <c r="T69" s="385"/>
      <c r="U69" s="494"/>
      <c r="V69" s="12">
        <v>9</v>
      </c>
      <c r="W69" s="573">
        <v>0.87148630000000005</v>
      </c>
      <c r="X69" s="71">
        <v>0.75346729999999995</v>
      </c>
      <c r="AM69" s="273"/>
      <c r="AN69" s="385"/>
      <c r="AO69" s="494"/>
      <c r="AP69" s="12">
        <v>9</v>
      </c>
      <c r="AQ69" s="573">
        <v>2.3227979999999997</v>
      </c>
      <c r="AR69" s="71">
        <v>0.34863260000000001</v>
      </c>
      <c r="BG69" s="273"/>
      <c r="BH69" s="271"/>
      <c r="BI69" s="494"/>
      <c r="BJ69" s="12">
        <v>9</v>
      </c>
      <c r="BK69" s="573">
        <v>1.155759</v>
      </c>
      <c r="BL69" s="71">
        <v>0.34450710000000001</v>
      </c>
      <c r="CA69" s="273"/>
      <c r="CB69" s="385"/>
      <c r="CC69" s="494"/>
      <c r="CD69" s="12">
        <v>9</v>
      </c>
      <c r="CE69" s="573">
        <v>0.54648640000000004</v>
      </c>
      <c r="CF69" s="71">
        <v>0.67938810000000005</v>
      </c>
      <c r="CU69" s="273"/>
      <c r="CV69" s="385"/>
      <c r="CW69" s="494"/>
      <c r="CX69" s="12">
        <v>9</v>
      </c>
      <c r="CY69" s="573">
        <v>1.17869</v>
      </c>
      <c r="CZ69" s="71">
        <v>1.6879169999999999</v>
      </c>
      <c r="DO69" s="273"/>
      <c r="DP69" s="385"/>
      <c r="DQ69" s="494"/>
      <c r="DR69" s="12">
        <v>9</v>
      </c>
      <c r="DS69" s="573">
        <v>0.84589149999999991</v>
      </c>
      <c r="DT69" s="71">
        <v>1.2158199999999999</v>
      </c>
      <c r="EI69" s="273"/>
      <c r="EJ69" s="385"/>
      <c r="EK69" s="494"/>
      <c r="EL69" s="12">
        <v>9</v>
      </c>
      <c r="EM69" s="573">
        <v>3.5113809999999996</v>
      </c>
      <c r="EN69" s="71">
        <v>0.45170969999999999</v>
      </c>
      <c r="FC69" s="273"/>
      <c r="FD69" s="385"/>
      <c r="FE69" s="494"/>
      <c r="FF69" s="12">
        <v>9</v>
      </c>
      <c r="FG69" s="573">
        <v>1.482299</v>
      </c>
      <c r="FH69" s="71">
        <v>0.68937300000000001</v>
      </c>
      <c r="FW69" s="273"/>
      <c r="FX69" s="385"/>
      <c r="FY69" s="494"/>
      <c r="FZ69" s="12">
        <v>9</v>
      </c>
      <c r="GA69" s="573">
        <v>1.0768219999999999</v>
      </c>
      <c r="GB69" s="71">
        <v>1.259884</v>
      </c>
      <c r="GQ69" s="273"/>
      <c r="GR69" s="385"/>
      <c r="GS69" s="494"/>
      <c r="GT69" s="12">
        <v>9</v>
      </c>
      <c r="GU69" s="573">
        <v>1.6072299999999999</v>
      </c>
      <c r="GV69" s="71">
        <v>1.097675</v>
      </c>
      <c r="HK69" s="273"/>
      <c r="HL69" s="385"/>
      <c r="HM69" s="494"/>
      <c r="HN69" s="12">
        <v>9</v>
      </c>
      <c r="HO69" s="573">
        <v>1.4821109999999998E-2</v>
      </c>
      <c r="HP69" s="71">
        <v>0.67956749999999999</v>
      </c>
      <c r="IE69" s="273"/>
      <c r="IF69" s="385"/>
      <c r="IG69" s="494"/>
      <c r="IH69" s="12">
        <v>9</v>
      </c>
      <c r="II69" s="573"/>
      <c r="IJ69" s="71"/>
      <c r="IY69" s="273"/>
      <c r="IZ69" s="385"/>
      <c r="JA69" s="494"/>
      <c r="JB69" s="12">
        <v>9</v>
      </c>
      <c r="JC69" s="573"/>
      <c r="JD69" s="71"/>
      <c r="JS69" s="273"/>
      <c r="JT69" s="385"/>
      <c r="JU69" s="494"/>
      <c r="JV69" s="12">
        <v>9</v>
      </c>
      <c r="JW69" s="573"/>
      <c r="JX69" s="71"/>
      <c r="KM69" s="273"/>
    </row>
    <row r="70" spans="1:299" ht="12.75" customHeight="1" x14ac:dyDescent="0.2">
      <c r="A70" s="494"/>
      <c r="B70" s="12">
        <v>10</v>
      </c>
      <c r="C70" s="573">
        <v>1.352876</v>
      </c>
      <c r="D70" s="71">
        <v>1.699935</v>
      </c>
      <c r="S70" s="273"/>
      <c r="T70" s="385"/>
      <c r="U70" s="494"/>
      <c r="V70" s="12">
        <v>10</v>
      </c>
      <c r="W70" s="573">
        <v>0.9847785</v>
      </c>
      <c r="X70" s="71">
        <v>0.76961040000000003</v>
      </c>
      <c r="AM70" s="273"/>
      <c r="AN70" s="385"/>
      <c r="AO70" s="494"/>
      <c r="AP70" s="12">
        <v>10</v>
      </c>
      <c r="AQ70" s="573">
        <v>2.628425</v>
      </c>
      <c r="AR70" s="71">
        <v>0.36579210000000001</v>
      </c>
      <c r="BG70" s="273"/>
      <c r="BH70" s="271"/>
      <c r="BI70" s="494"/>
      <c r="BJ70" s="12">
        <v>10</v>
      </c>
      <c r="BK70" s="573">
        <v>1.3045949999999999</v>
      </c>
      <c r="BL70" s="71">
        <v>0.35742160000000001</v>
      </c>
      <c r="CA70" s="273"/>
      <c r="CB70" s="385"/>
      <c r="CC70" s="494"/>
      <c r="CD70" s="12">
        <v>10</v>
      </c>
      <c r="CE70" s="573">
        <v>0.87597580000000008</v>
      </c>
      <c r="CF70" s="71">
        <v>0.70754899999999998</v>
      </c>
      <c r="CU70" s="273"/>
      <c r="CV70" s="385"/>
      <c r="CW70" s="494"/>
      <c r="CX70" s="12">
        <v>10</v>
      </c>
      <c r="CY70" s="573">
        <v>1.352876</v>
      </c>
      <c r="CZ70" s="71">
        <v>1.699935</v>
      </c>
      <c r="DO70" s="273"/>
      <c r="DP70" s="385"/>
      <c r="DQ70" s="494"/>
      <c r="DR70" s="12">
        <v>10</v>
      </c>
      <c r="DS70" s="573">
        <v>0.95122470000000003</v>
      </c>
      <c r="DT70" s="71">
        <v>1.2238309999999999</v>
      </c>
      <c r="EI70" s="273"/>
      <c r="EJ70" s="385"/>
      <c r="EK70" s="494"/>
      <c r="EL70" s="12">
        <v>10</v>
      </c>
      <c r="EM70" s="573">
        <v>3.8349869999999999</v>
      </c>
      <c r="EN70" s="71">
        <v>0.47640270000000001</v>
      </c>
      <c r="FC70" s="273"/>
      <c r="FD70" s="385"/>
      <c r="FE70" s="494"/>
      <c r="FF70" s="12">
        <v>10</v>
      </c>
      <c r="FG70" s="573">
        <v>1.6612899999999999</v>
      </c>
      <c r="FH70" s="71">
        <v>0.70145049999999998</v>
      </c>
      <c r="FW70" s="273"/>
      <c r="FX70" s="385"/>
      <c r="FY70" s="494"/>
      <c r="FZ70" s="12">
        <v>10</v>
      </c>
      <c r="GA70" s="573">
        <v>1.2260850000000001</v>
      </c>
      <c r="GB70" s="71">
        <v>1.2698689999999999</v>
      </c>
      <c r="GQ70" s="273"/>
      <c r="GR70" s="385"/>
      <c r="GS70" s="494"/>
      <c r="GT70" s="12">
        <v>10</v>
      </c>
      <c r="GU70" s="573">
        <v>1.8546720000000001</v>
      </c>
      <c r="GV70" s="71">
        <v>1.111666</v>
      </c>
      <c r="HK70" s="273"/>
      <c r="HL70" s="385"/>
      <c r="HM70" s="494"/>
      <c r="HN70" s="12">
        <v>10</v>
      </c>
      <c r="HO70" s="573">
        <v>6.3791840000000002E-2</v>
      </c>
      <c r="HP70" s="71">
        <v>0.75980499999999995</v>
      </c>
      <c r="IE70" s="273"/>
      <c r="IF70" s="385"/>
      <c r="IG70" s="494"/>
      <c r="IH70" s="12">
        <v>10</v>
      </c>
      <c r="II70" s="573"/>
      <c r="IJ70" s="71"/>
      <c r="IY70" s="273"/>
      <c r="IZ70" s="385"/>
      <c r="JA70" s="494"/>
      <c r="JB70" s="12">
        <v>10</v>
      </c>
      <c r="JC70" s="573"/>
      <c r="JD70" s="71"/>
      <c r="JS70" s="273"/>
      <c r="JT70" s="385"/>
      <c r="JU70" s="494"/>
      <c r="JV70" s="12">
        <v>10</v>
      </c>
      <c r="JW70" s="573"/>
      <c r="JX70" s="71"/>
      <c r="KM70" s="273"/>
    </row>
    <row r="71" spans="1:299" ht="12.75" customHeight="1" x14ac:dyDescent="0.2">
      <c r="A71" s="494"/>
      <c r="B71" s="12">
        <v>11</v>
      </c>
      <c r="C71" s="573">
        <v>1.5369380000000001</v>
      </c>
      <c r="D71" s="71">
        <v>1.7118329999999999</v>
      </c>
      <c r="S71" s="273"/>
      <c r="T71" s="385"/>
      <c r="U71" s="494"/>
      <c r="V71" s="12">
        <v>11</v>
      </c>
      <c r="W71" s="573">
        <v>1.1105970000000001</v>
      </c>
      <c r="X71" s="71">
        <v>0.7855742</v>
      </c>
      <c r="AM71" s="273"/>
      <c r="AN71" s="385"/>
      <c r="AO71" s="494"/>
      <c r="AP71" s="12">
        <v>11</v>
      </c>
      <c r="AQ71" s="573">
        <v>2.9408980000000002</v>
      </c>
      <c r="AR71" s="71">
        <v>0.38277240000000001</v>
      </c>
      <c r="BG71" s="273"/>
      <c r="BH71" s="271"/>
      <c r="BI71" s="494"/>
      <c r="BJ71" s="12">
        <v>11</v>
      </c>
      <c r="BK71" s="573">
        <v>1.4075519999999999</v>
      </c>
      <c r="BL71" s="71">
        <v>0.36597150000000001</v>
      </c>
      <c r="CA71" s="273"/>
      <c r="CB71" s="385"/>
      <c r="CC71" s="494"/>
      <c r="CD71" s="12">
        <v>11</v>
      </c>
      <c r="CE71" s="573">
        <v>1.1382950000000001</v>
      </c>
      <c r="CF71" s="71">
        <v>0.72548579999999996</v>
      </c>
      <c r="CU71" s="273"/>
      <c r="CV71" s="385"/>
      <c r="CW71" s="494"/>
      <c r="CX71" s="12">
        <v>11</v>
      </c>
      <c r="CY71" s="573">
        <v>1.5369380000000001</v>
      </c>
      <c r="CZ71" s="71">
        <v>1.7118329999999999</v>
      </c>
      <c r="DO71" s="273"/>
      <c r="DP71" s="385"/>
      <c r="DQ71" s="494"/>
      <c r="DR71" s="12">
        <v>11</v>
      </c>
      <c r="DS71" s="573">
        <v>1.060589</v>
      </c>
      <c r="DT71" s="71">
        <v>1.231843</v>
      </c>
      <c r="EI71" s="273"/>
      <c r="EJ71" s="385"/>
      <c r="EK71" s="494"/>
      <c r="EL71" s="12">
        <v>11</v>
      </c>
      <c r="EM71" s="573">
        <v>4.1817600000000006</v>
      </c>
      <c r="EN71" s="71">
        <v>0.50097619999999998</v>
      </c>
      <c r="FC71" s="273"/>
      <c r="FD71" s="385"/>
      <c r="FE71" s="494"/>
      <c r="FF71" s="12">
        <v>11</v>
      </c>
      <c r="FG71" s="573">
        <v>1.8509770000000001</v>
      </c>
      <c r="FH71" s="71">
        <v>0.71346810000000005</v>
      </c>
      <c r="FW71" s="273"/>
      <c r="FX71" s="385"/>
      <c r="FY71" s="494"/>
      <c r="FZ71" s="12">
        <v>11</v>
      </c>
      <c r="GA71" s="573">
        <v>1.3824159999999999</v>
      </c>
      <c r="GB71" s="71">
        <v>1.279854</v>
      </c>
      <c r="GQ71" s="273"/>
      <c r="GR71" s="385"/>
      <c r="GS71" s="494"/>
      <c r="GT71" s="12">
        <v>11</v>
      </c>
      <c r="GU71" s="573">
        <v>2.1132179999999998</v>
      </c>
      <c r="GV71" s="71">
        <v>1.125597</v>
      </c>
      <c r="HK71" s="273"/>
      <c r="HL71" s="385"/>
      <c r="HM71" s="494"/>
      <c r="HN71" s="12">
        <v>11</v>
      </c>
      <c r="HO71" s="573">
        <v>0.31233430000000001</v>
      </c>
      <c r="HP71" s="71">
        <v>0.81588749999999999</v>
      </c>
      <c r="IE71" s="273"/>
      <c r="IF71" s="385"/>
      <c r="IG71" s="494"/>
      <c r="IH71" s="12">
        <v>11</v>
      </c>
      <c r="II71" s="573"/>
      <c r="IJ71" s="71"/>
      <c r="IY71" s="273"/>
      <c r="IZ71" s="385"/>
      <c r="JA71" s="494"/>
      <c r="JB71" s="12">
        <v>11</v>
      </c>
      <c r="JC71" s="573"/>
      <c r="JD71" s="71"/>
      <c r="JS71" s="273"/>
      <c r="JT71" s="385"/>
      <c r="JU71" s="494"/>
      <c r="JV71" s="12">
        <v>11</v>
      </c>
      <c r="JW71" s="573"/>
      <c r="JX71" s="71"/>
      <c r="KM71" s="273"/>
    </row>
    <row r="72" spans="1:299" ht="12.75" customHeight="1" x14ac:dyDescent="0.2">
      <c r="A72" s="494"/>
      <c r="B72" s="12">
        <v>12</v>
      </c>
      <c r="C72" s="573">
        <v>1.7307860000000002</v>
      </c>
      <c r="D72" s="71">
        <v>1.7237309999999999</v>
      </c>
      <c r="S72" s="273"/>
      <c r="T72" s="385"/>
      <c r="U72" s="494"/>
      <c r="V72" s="12">
        <v>12</v>
      </c>
      <c r="W72" s="573">
        <v>1.2464770000000001</v>
      </c>
      <c r="X72" s="71">
        <v>0.80153799999999997</v>
      </c>
      <c r="AM72" s="273"/>
      <c r="AN72" s="385"/>
      <c r="AO72" s="494"/>
      <c r="AP72" s="12">
        <v>12</v>
      </c>
      <c r="AQ72" s="573">
        <v>3.2540740000000001</v>
      </c>
      <c r="AR72" s="71">
        <v>0.39957320000000002</v>
      </c>
      <c r="BG72" s="273"/>
      <c r="BH72" s="271"/>
      <c r="BI72" s="494"/>
      <c r="BJ72" s="12">
        <v>12</v>
      </c>
      <c r="BK72" s="573">
        <v>1.5131289999999999</v>
      </c>
      <c r="BL72" s="71">
        <v>0.3745214</v>
      </c>
      <c r="CA72" s="273"/>
      <c r="CB72" s="385"/>
      <c r="CC72" s="494"/>
      <c r="CD72" s="12">
        <v>12</v>
      </c>
      <c r="CE72" s="573">
        <v>1.4382000000000001</v>
      </c>
      <c r="CF72" s="71">
        <v>0.74360210000000004</v>
      </c>
      <c r="CU72" s="273"/>
      <c r="CV72" s="385"/>
      <c r="CW72" s="494"/>
      <c r="CX72" s="12">
        <v>12</v>
      </c>
      <c r="CY72" s="573">
        <v>1.7307860000000002</v>
      </c>
      <c r="CZ72" s="71">
        <v>1.7237309999999999</v>
      </c>
      <c r="DO72" s="273"/>
      <c r="DP72" s="385"/>
      <c r="DQ72" s="494"/>
      <c r="DR72" s="12">
        <v>12</v>
      </c>
      <c r="DS72" s="573">
        <v>1.1733169999999999</v>
      </c>
      <c r="DT72" s="71">
        <v>1.239795</v>
      </c>
      <c r="EI72" s="273"/>
      <c r="EJ72" s="385"/>
      <c r="EK72" s="494"/>
      <c r="EL72" s="12">
        <v>12</v>
      </c>
      <c r="EM72" s="573">
        <v>4.5601039999999999</v>
      </c>
      <c r="EN72" s="71">
        <v>0.52548989999999995</v>
      </c>
      <c r="FC72" s="273"/>
      <c r="FD72" s="385"/>
      <c r="FE72" s="494"/>
      <c r="FF72" s="12">
        <v>12</v>
      </c>
      <c r="FG72" s="573">
        <v>2.05105</v>
      </c>
      <c r="FH72" s="71">
        <v>0.72542600000000002</v>
      </c>
      <c r="FW72" s="273"/>
      <c r="FX72" s="385"/>
      <c r="FY72" s="494"/>
      <c r="FZ72" s="12">
        <v>12</v>
      </c>
      <c r="GA72" s="573">
        <v>1.54528</v>
      </c>
      <c r="GB72" s="71">
        <v>1.289839</v>
      </c>
      <c r="GQ72" s="273"/>
      <c r="GR72" s="385"/>
      <c r="GS72" s="494"/>
      <c r="GT72" s="12">
        <v>12</v>
      </c>
      <c r="GU72" s="573">
        <v>2.3783639999999999</v>
      </c>
      <c r="GV72" s="71">
        <v>1.139588</v>
      </c>
      <c r="HK72" s="273"/>
      <c r="HL72" s="385"/>
      <c r="HM72" s="494"/>
      <c r="HN72" s="12">
        <v>12</v>
      </c>
      <c r="HO72" s="573">
        <v>0.54599319999999996</v>
      </c>
      <c r="HP72" s="71">
        <v>0.84787489999999999</v>
      </c>
      <c r="IE72" s="273"/>
      <c r="IF72" s="385"/>
      <c r="IG72" s="494"/>
      <c r="IH72" s="12">
        <v>12</v>
      </c>
      <c r="II72" s="573"/>
      <c r="IJ72" s="71"/>
      <c r="IY72" s="273"/>
      <c r="IZ72" s="385"/>
      <c r="JA72" s="494"/>
      <c r="JB72" s="12">
        <v>12</v>
      </c>
      <c r="JC72" s="573"/>
      <c r="JD72" s="71"/>
      <c r="JS72" s="273"/>
      <c r="JT72" s="385"/>
      <c r="JU72" s="494"/>
      <c r="JV72" s="12">
        <v>12</v>
      </c>
      <c r="JW72" s="573"/>
      <c r="JX72" s="71"/>
      <c r="KM72" s="273"/>
    </row>
    <row r="73" spans="1:299" ht="12.75" customHeight="1" x14ac:dyDescent="0.2">
      <c r="A73" s="494"/>
      <c r="B73" s="12">
        <v>13</v>
      </c>
      <c r="C73" s="573">
        <v>1.933603</v>
      </c>
      <c r="D73" s="71">
        <v>1.735749</v>
      </c>
      <c r="S73" s="273"/>
      <c r="T73" s="385"/>
      <c r="U73" s="494"/>
      <c r="V73" s="12">
        <v>13</v>
      </c>
      <c r="W73" s="573">
        <v>1.3905319999999999</v>
      </c>
      <c r="X73" s="71">
        <v>0.8176812</v>
      </c>
      <c r="AM73" s="273"/>
      <c r="AN73" s="385"/>
      <c r="AO73" s="494"/>
      <c r="AP73" s="12">
        <v>13</v>
      </c>
      <c r="AQ73" s="573">
        <v>3.5642649999999998</v>
      </c>
      <c r="AR73" s="71">
        <v>0.41643390000000002</v>
      </c>
      <c r="BG73" s="273"/>
      <c r="BH73" s="271"/>
      <c r="BI73" s="494"/>
      <c r="BJ73" s="12">
        <v>13</v>
      </c>
      <c r="BK73" s="573">
        <v>1.6211139999999999</v>
      </c>
      <c r="BL73" s="71">
        <v>0.3830115</v>
      </c>
      <c r="CA73" s="273"/>
      <c r="CB73" s="385"/>
      <c r="CC73" s="494"/>
      <c r="CD73" s="12">
        <v>13</v>
      </c>
      <c r="CE73" s="573">
        <v>1.76962</v>
      </c>
      <c r="CF73" s="71">
        <v>0.76153879999999996</v>
      </c>
      <c r="CU73" s="273"/>
      <c r="CV73" s="385"/>
      <c r="CW73" s="494"/>
      <c r="CX73" s="12">
        <v>13</v>
      </c>
      <c r="CY73" s="573">
        <v>1.933603</v>
      </c>
      <c r="CZ73" s="71">
        <v>1.735749</v>
      </c>
      <c r="DO73" s="273"/>
      <c r="DP73" s="385"/>
      <c r="DQ73" s="494"/>
      <c r="DR73" s="12">
        <v>13</v>
      </c>
      <c r="DS73" s="573">
        <v>1.2883</v>
      </c>
      <c r="DT73" s="71">
        <v>1.2478070000000001</v>
      </c>
      <c r="EI73" s="273"/>
      <c r="EJ73" s="385"/>
      <c r="EK73" s="494"/>
      <c r="EL73" s="12">
        <v>13</v>
      </c>
      <c r="EM73" s="573">
        <v>4.9804769999999996</v>
      </c>
      <c r="EN73" s="71">
        <v>0.54982430000000004</v>
      </c>
      <c r="FC73" s="273"/>
      <c r="FD73" s="385"/>
      <c r="FE73" s="494"/>
      <c r="FF73" s="12">
        <v>13</v>
      </c>
      <c r="FG73" s="573">
        <v>2.2612519999999998</v>
      </c>
      <c r="FH73" s="71">
        <v>0.73744370000000004</v>
      </c>
      <c r="FW73" s="273"/>
      <c r="FX73" s="385"/>
      <c r="FY73" s="494"/>
      <c r="FZ73" s="12">
        <v>13</v>
      </c>
      <c r="GA73" s="573">
        <v>1.713336</v>
      </c>
      <c r="GB73" s="71">
        <v>1.299884</v>
      </c>
      <c r="GQ73" s="273"/>
      <c r="GR73" s="385"/>
      <c r="GS73" s="494"/>
      <c r="GT73" s="12">
        <v>13</v>
      </c>
      <c r="GU73" s="573">
        <v>2.6459609999999998</v>
      </c>
      <c r="GV73" s="71">
        <v>1.1535789999999999</v>
      </c>
      <c r="HK73" s="273"/>
      <c r="HL73" s="385"/>
      <c r="HM73" s="494"/>
      <c r="HN73" s="12">
        <v>13</v>
      </c>
      <c r="HO73" s="573">
        <v>0.85529940000000004</v>
      </c>
      <c r="HP73" s="71">
        <v>0.87986229999999999</v>
      </c>
      <c r="IE73" s="273"/>
      <c r="IF73" s="385"/>
      <c r="IG73" s="494"/>
      <c r="IH73" s="12">
        <v>13</v>
      </c>
      <c r="II73" s="573"/>
      <c r="IJ73" s="71"/>
      <c r="IY73" s="273"/>
      <c r="IZ73" s="385"/>
      <c r="JA73" s="494"/>
      <c r="JB73" s="12">
        <v>13</v>
      </c>
      <c r="JC73" s="573"/>
      <c r="JD73" s="71"/>
      <c r="JS73" s="273"/>
      <c r="JT73" s="385"/>
      <c r="JU73" s="494"/>
      <c r="JV73" s="12">
        <v>13</v>
      </c>
      <c r="JW73" s="573"/>
      <c r="JX73" s="71"/>
      <c r="KM73" s="273"/>
    </row>
    <row r="74" spans="1:299" ht="12.75" customHeight="1" x14ac:dyDescent="0.2">
      <c r="A74" s="494"/>
      <c r="B74" s="12">
        <v>14</v>
      </c>
      <c r="C74" s="573">
        <v>2.144549</v>
      </c>
      <c r="D74" s="71">
        <v>1.7477670000000001</v>
      </c>
      <c r="S74" s="273"/>
      <c r="T74" s="385"/>
      <c r="U74" s="494"/>
      <c r="V74" s="12">
        <v>14</v>
      </c>
      <c r="W74" s="573">
        <v>1.542117</v>
      </c>
      <c r="X74" s="71">
        <v>0.83364499999999997</v>
      </c>
      <c r="AM74" s="273"/>
      <c r="AN74" s="385"/>
      <c r="AO74" s="494"/>
      <c r="AP74" s="12">
        <v>14</v>
      </c>
      <c r="AQ74" s="573">
        <v>3.868455</v>
      </c>
      <c r="AR74" s="71">
        <v>0.43305539999999998</v>
      </c>
      <c r="BG74" s="273"/>
      <c r="BH74" s="271"/>
      <c r="BI74" s="494"/>
      <c r="BJ74" s="12">
        <v>14</v>
      </c>
      <c r="BK74" s="573">
        <v>1.7309429999999999</v>
      </c>
      <c r="BL74" s="71">
        <v>0.39150170000000001</v>
      </c>
      <c r="CA74" s="273"/>
      <c r="CB74" s="385"/>
      <c r="CC74" s="494"/>
      <c r="CD74" s="12">
        <v>14</v>
      </c>
      <c r="CE74" s="573">
        <v>2.1238479999999997</v>
      </c>
      <c r="CF74" s="71">
        <v>0.77947569999999999</v>
      </c>
      <c r="CU74" s="273"/>
      <c r="CV74" s="385"/>
      <c r="CW74" s="494"/>
      <c r="CX74" s="12">
        <v>14</v>
      </c>
      <c r="CY74" s="573">
        <v>2.144549</v>
      </c>
      <c r="CZ74" s="71">
        <v>1.7477670000000001</v>
      </c>
      <c r="DO74" s="273"/>
      <c r="DP74" s="385"/>
      <c r="DQ74" s="494"/>
      <c r="DR74" s="12">
        <v>14</v>
      </c>
      <c r="DS74" s="573">
        <v>1.4050400000000001</v>
      </c>
      <c r="DT74" s="71">
        <v>1.2557590000000001</v>
      </c>
      <c r="EI74" s="273"/>
      <c r="EJ74" s="385"/>
      <c r="EK74" s="494"/>
      <c r="EL74" s="12">
        <v>14</v>
      </c>
      <c r="EM74" s="573">
        <v>5.4369740000000002</v>
      </c>
      <c r="EN74" s="71">
        <v>0.57421840000000002</v>
      </c>
      <c r="FC74" s="273"/>
      <c r="FD74" s="385"/>
      <c r="FE74" s="494"/>
      <c r="FF74" s="12">
        <v>14</v>
      </c>
      <c r="FG74" s="573">
        <v>2.4796709999999997</v>
      </c>
      <c r="FH74" s="71">
        <v>0.74946140000000006</v>
      </c>
      <c r="FW74" s="273"/>
      <c r="FX74" s="385"/>
      <c r="FY74" s="494"/>
      <c r="FZ74" s="12">
        <v>14</v>
      </c>
      <c r="GA74" s="573">
        <v>1.8854919999999999</v>
      </c>
      <c r="GB74" s="71">
        <v>1.309868</v>
      </c>
      <c r="GQ74" s="273"/>
      <c r="GR74" s="385"/>
      <c r="GS74" s="494"/>
      <c r="GT74" s="12">
        <v>14</v>
      </c>
      <c r="GU74" s="573">
        <v>2.913875</v>
      </c>
      <c r="GV74" s="71">
        <v>1.16751</v>
      </c>
      <c r="HK74" s="273"/>
      <c r="HL74" s="385"/>
      <c r="HM74" s="494"/>
      <c r="HN74" s="12">
        <v>14</v>
      </c>
      <c r="HO74" s="573">
        <v>1.2299120000000001</v>
      </c>
      <c r="HP74" s="71">
        <v>0.91190950000000004</v>
      </c>
      <c r="IE74" s="273"/>
      <c r="IF74" s="385"/>
      <c r="IG74" s="494"/>
      <c r="IH74" s="12">
        <v>14</v>
      </c>
      <c r="II74" s="573"/>
      <c r="IJ74" s="71"/>
      <c r="IY74" s="273"/>
      <c r="IZ74" s="385"/>
      <c r="JA74" s="494"/>
      <c r="JB74" s="12">
        <v>14</v>
      </c>
      <c r="JC74" s="573"/>
      <c r="JD74" s="71"/>
      <c r="JS74" s="273"/>
      <c r="JT74" s="385"/>
      <c r="JU74" s="494"/>
      <c r="JV74" s="12">
        <v>14</v>
      </c>
      <c r="JW74" s="573"/>
      <c r="JX74" s="71"/>
      <c r="KM74" s="273"/>
    </row>
    <row r="75" spans="1:299" ht="12.75" customHeight="1" x14ac:dyDescent="0.2">
      <c r="A75" s="494"/>
      <c r="B75" s="12">
        <v>15</v>
      </c>
      <c r="C75" s="573">
        <v>2.3625449999999999</v>
      </c>
      <c r="D75" s="71">
        <v>1.759725</v>
      </c>
      <c r="S75" s="273"/>
      <c r="T75" s="385"/>
      <c r="U75" s="494"/>
      <c r="V75" s="12">
        <v>15</v>
      </c>
      <c r="W75" s="573">
        <v>1.699292</v>
      </c>
      <c r="X75" s="71">
        <v>0.84960880000000005</v>
      </c>
      <c r="AM75" s="273"/>
      <c r="AN75" s="385"/>
      <c r="AO75" s="494"/>
      <c r="AP75" s="12">
        <v>15</v>
      </c>
      <c r="AQ75" s="573">
        <v>4.1646679999999998</v>
      </c>
      <c r="AR75" s="71">
        <v>0.44961699999999999</v>
      </c>
      <c r="BG75" s="273"/>
      <c r="BH75" s="271"/>
      <c r="BI75" s="494"/>
      <c r="BJ75" s="12">
        <v>15</v>
      </c>
      <c r="BK75" s="573">
        <v>1.8419369999999999</v>
      </c>
      <c r="BL75" s="71">
        <v>0.39987220000000001</v>
      </c>
      <c r="CA75" s="273"/>
      <c r="CB75" s="385"/>
      <c r="CC75" s="494"/>
      <c r="CD75" s="12">
        <v>15</v>
      </c>
      <c r="CE75" s="573">
        <v>2.4967069999999998</v>
      </c>
      <c r="CF75" s="71">
        <v>0.79747239999999997</v>
      </c>
      <c r="CU75" s="273"/>
      <c r="CV75" s="385"/>
      <c r="CW75" s="494"/>
      <c r="CX75" s="12">
        <v>15</v>
      </c>
      <c r="CY75" s="573">
        <v>2.3625449999999999</v>
      </c>
      <c r="CZ75" s="71">
        <v>1.759725</v>
      </c>
      <c r="DO75" s="273"/>
      <c r="DP75" s="385"/>
      <c r="DQ75" s="494"/>
      <c r="DR75" s="12">
        <v>15</v>
      </c>
      <c r="DS75" s="573">
        <v>1.5230429999999999</v>
      </c>
      <c r="DT75" s="71">
        <v>1.263711</v>
      </c>
      <c r="EI75" s="273"/>
      <c r="EJ75" s="385"/>
      <c r="EK75" s="494"/>
      <c r="EL75" s="12">
        <v>15</v>
      </c>
      <c r="EM75" s="573">
        <v>5.9078779999999993</v>
      </c>
      <c r="EN75" s="71">
        <v>0.59843310000000005</v>
      </c>
      <c r="FC75" s="273"/>
      <c r="FD75" s="385"/>
      <c r="FE75" s="494"/>
      <c r="FF75" s="12">
        <v>15</v>
      </c>
      <c r="FG75" s="573">
        <v>2.704237</v>
      </c>
      <c r="FH75" s="71">
        <v>0.76153879999999996</v>
      </c>
      <c r="FW75" s="273"/>
      <c r="FX75" s="385"/>
      <c r="FY75" s="494"/>
      <c r="FZ75" s="12">
        <v>15</v>
      </c>
      <c r="GA75" s="573">
        <v>2.0609299999999999</v>
      </c>
      <c r="GB75" s="71">
        <v>1.319734</v>
      </c>
      <c r="GQ75" s="273"/>
      <c r="GR75" s="385"/>
      <c r="GS75" s="494"/>
      <c r="GT75" s="12">
        <v>15</v>
      </c>
      <c r="GU75" s="573">
        <v>3.179802</v>
      </c>
      <c r="GV75" s="71">
        <v>1.1815599999999999</v>
      </c>
      <c r="HK75" s="273"/>
      <c r="HL75" s="385"/>
      <c r="HM75" s="494"/>
      <c r="HN75" s="12">
        <v>15</v>
      </c>
      <c r="HO75" s="573">
        <v>1.458601</v>
      </c>
      <c r="HP75" s="71">
        <v>0.92972670000000002</v>
      </c>
      <c r="IE75" s="273"/>
      <c r="IF75" s="385"/>
      <c r="IG75" s="494"/>
      <c r="IH75" s="12">
        <v>15</v>
      </c>
      <c r="II75" s="573"/>
      <c r="IJ75" s="71"/>
      <c r="IY75" s="273"/>
      <c r="IZ75" s="385"/>
      <c r="JA75" s="494"/>
      <c r="JB75" s="12">
        <v>15</v>
      </c>
      <c r="JC75" s="573"/>
      <c r="JD75" s="71"/>
      <c r="JS75" s="273"/>
      <c r="JT75" s="385"/>
      <c r="JU75" s="494"/>
      <c r="JV75" s="12">
        <v>15</v>
      </c>
      <c r="JW75" s="573"/>
      <c r="JX75" s="71"/>
      <c r="KM75" s="273"/>
    </row>
    <row r="76" spans="1:299" ht="12.75" customHeight="1" x14ac:dyDescent="0.2">
      <c r="A76" s="494"/>
      <c r="B76" s="12">
        <v>16</v>
      </c>
      <c r="C76" s="573">
        <v>2.5857990000000002</v>
      </c>
      <c r="D76" s="71">
        <v>1.7717419999999999</v>
      </c>
      <c r="S76" s="273"/>
      <c r="T76" s="385"/>
      <c r="U76" s="494"/>
      <c r="V76" s="12">
        <v>16</v>
      </c>
      <c r="W76" s="573">
        <v>1.8630709999999999</v>
      </c>
      <c r="X76" s="71">
        <v>0.86563239999999997</v>
      </c>
      <c r="AM76" s="273"/>
      <c r="AN76" s="385"/>
      <c r="AO76" s="494"/>
      <c r="AP76" s="12">
        <v>16</v>
      </c>
      <c r="AQ76" s="573">
        <v>4.4506959999999998</v>
      </c>
      <c r="AR76" s="71">
        <v>0.4661189</v>
      </c>
      <c r="BG76" s="273"/>
      <c r="BH76" s="271"/>
      <c r="BI76" s="494"/>
      <c r="BJ76" s="12">
        <v>16</v>
      </c>
      <c r="BK76" s="573">
        <v>1.9535670000000001</v>
      </c>
      <c r="BL76" s="71">
        <v>0.40818290000000002</v>
      </c>
      <c r="CA76" s="273"/>
      <c r="CB76" s="385"/>
      <c r="CC76" s="494"/>
      <c r="CD76" s="12">
        <v>16</v>
      </c>
      <c r="CE76" s="573">
        <v>2.8840100000000004</v>
      </c>
      <c r="CF76" s="71">
        <v>0.815469</v>
      </c>
      <c r="CU76" s="273"/>
      <c r="CV76" s="385"/>
      <c r="CW76" s="494"/>
      <c r="CX76" s="12">
        <v>16</v>
      </c>
      <c r="CY76" s="573">
        <v>2.5857990000000002</v>
      </c>
      <c r="CZ76" s="71">
        <v>1.7717419999999999</v>
      </c>
      <c r="DO76" s="273"/>
      <c r="DP76" s="385"/>
      <c r="DQ76" s="494"/>
      <c r="DR76" s="12">
        <v>16</v>
      </c>
      <c r="DS76" s="573">
        <v>1.6415489999999999</v>
      </c>
      <c r="DT76" s="71">
        <v>1.2717830000000001</v>
      </c>
      <c r="EI76" s="273"/>
      <c r="EJ76" s="385"/>
      <c r="EK76" s="494"/>
      <c r="EL76" s="12">
        <v>16</v>
      </c>
      <c r="EM76" s="573">
        <v>6.3722830000000004</v>
      </c>
      <c r="EN76" s="71">
        <v>0.62258809999999998</v>
      </c>
      <c r="FC76" s="273"/>
      <c r="FD76" s="385"/>
      <c r="FE76" s="494"/>
      <c r="FF76" s="12">
        <v>16</v>
      </c>
      <c r="FG76" s="573">
        <v>2.9312150000000003</v>
      </c>
      <c r="FH76" s="71">
        <v>0.77349679999999998</v>
      </c>
      <c r="FW76" s="273"/>
      <c r="FX76" s="385"/>
      <c r="FY76" s="494"/>
      <c r="FZ76" s="12">
        <v>16</v>
      </c>
      <c r="GA76" s="573">
        <v>2.2390780000000001</v>
      </c>
      <c r="GB76" s="71">
        <v>1.3296589999999999</v>
      </c>
      <c r="GQ76" s="273"/>
      <c r="GR76" s="385"/>
      <c r="GS76" s="494"/>
      <c r="GT76" s="12">
        <v>16</v>
      </c>
      <c r="GU76" s="573">
        <v>3.44095</v>
      </c>
      <c r="GV76" s="71">
        <v>1.195551</v>
      </c>
      <c r="HK76" s="273"/>
      <c r="HL76" s="385"/>
      <c r="HM76" s="494"/>
      <c r="HN76" s="12">
        <v>16</v>
      </c>
      <c r="HO76" s="573">
        <v>1.6694789999999999</v>
      </c>
      <c r="HP76" s="71">
        <v>0.94563070000000005</v>
      </c>
      <c r="IE76" s="273"/>
      <c r="IF76" s="385"/>
      <c r="IG76" s="494"/>
      <c r="IH76" s="12">
        <v>16</v>
      </c>
      <c r="II76" s="573"/>
      <c r="IJ76" s="71"/>
      <c r="IY76" s="273"/>
      <c r="IZ76" s="385"/>
      <c r="JA76" s="494"/>
      <c r="JB76" s="12">
        <v>16</v>
      </c>
      <c r="JC76" s="573"/>
      <c r="JD76" s="71"/>
      <c r="JS76" s="273"/>
      <c r="JT76" s="385"/>
      <c r="JU76" s="494"/>
      <c r="JV76" s="12">
        <v>16</v>
      </c>
      <c r="JW76" s="573"/>
      <c r="JX76" s="71"/>
      <c r="KM76" s="273"/>
    </row>
    <row r="77" spans="1:299" ht="12.75" customHeight="1" x14ac:dyDescent="0.2">
      <c r="A77" s="494"/>
      <c r="B77" s="12">
        <v>17</v>
      </c>
      <c r="C77" s="573">
        <v>2.8121370000000003</v>
      </c>
      <c r="D77" s="71">
        <v>1.7837000000000001</v>
      </c>
      <c r="S77" s="273"/>
      <c r="T77" s="385"/>
      <c r="U77" s="494"/>
      <c r="V77" s="12">
        <v>17</v>
      </c>
      <c r="W77" s="573">
        <v>2.0345279999999999</v>
      </c>
      <c r="X77" s="71">
        <v>0.88171580000000005</v>
      </c>
      <c r="AM77" s="273"/>
      <c r="AN77" s="385"/>
      <c r="AO77" s="494"/>
      <c r="AP77" s="12">
        <v>17</v>
      </c>
      <c r="AQ77" s="573">
        <v>4.724863</v>
      </c>
      <c r="AR77" s="71">
        <v>0.48256100000000002</v>
      </c>
      <c r="BG77" s="273"/>
      <c r="BH77" s="271"/>
      <c r="BI77" s="494"/>
      <c r="BJ77" s="12">
        <v>17</v>
      </c>
      <c r="BK77" s="573">
        <v>2.0652789999999999</v>
      </c>
      <c r="BL77" s="71">
        <v>0.41655340000000002</v>
      </c>
      <c r="CA77" s="273"/>
      <c r="CB77" s="385"/>
      <c r="CC77" s="494"/>
      <c r="CD77" s="12">
        <v>17</v>
      </c>
      <c r="CE77" s="573">
        <v>3.2813670000000004</v>
      </c>
      <c r="CF77" s="71">
        <v>0.83340590000000003</v>
      </c>
      <c r="CU77" s="273"/>
      <c r="CV77" s="385"/>
      <c r="CW77" s="494"/>
      <c r="CX77" s="12">
        <v>17</v>
      </c>
      <c r="CY77" s="573">
        <v>2.8121370000000003</v>
      </c>
      <c r="CZ77" s="71">
        <v>1.7837000000000001</v>
      </c>
      <c r="DO77" s="273"/>
      <c r="DP77" s="385"/>
      <c r="DQ77" s="494"/>
      <c r="DR77" s="12">
        <v>17</v>
      </c>
      <c r="DS77" s="573">
        <v>1.760818</v>
      </c>
      <c r="DT77" s="71">
        <v>1.2797350000000001</v>
      </c>
      <c r="EI77" s="273"/>
      <c r="EJ77" s="385"/>
      <c r="EK77" s="494"/>
      <c r="EL77" s="12">
        <v>17</v>
      </c>
      <c r="EM77" s="573">
        <v>6.825348</v>
      </c>
      <c r="EN77" s="71">
        <v>0.64668329999999996</v>
      </c>
      <c r="FC77" s="273"/>
      <c r="FD77" s="385"/>
      <c r="FE77" s="494"/>
      <c r="FF77" s="12">
        <v>17</v>
      </c>
      <c r="FG77" s="573">
        <v>3.1580149999999998</v>
      </c>
      <c r="FH77" s="71">
        <v>0.7855742</v>
      </c>
      <c r="FW77" s="273"/>
      <c r="FX77" s="385"/>
      <c r="FY77" s="494"/>
      <c r="FZ77" s="12">
        <v>17</v>
      </c>
      <c r="GA77" s="573">
        <v>2.4187399999999997</v>
      </c>
      <c r="GB77" s="71">
        <v>1.3396440000000001</v>
      </c>
      <c r="GQ77" s="273"/>
      <c r="GR77" s="385"/>
      <c r="GS77" s="494"/>
      <c r="GT77" s="12">
        <v>17</v>
      </c>
      <c r="GU77" s="573">
        <v>3.6922359999999999</v>
      </c>
      <c r="GV77" s="71">
        <v>1.2094819999999999</v>
      </c>
      <c r="HK77" s="273"/>
      <c r="HL77" s="385"/>
      <c r="HM77" s="494"/>
      <c r="HN77" s="12">
        <v>17</v>
      </c>
      <c r="HO77" s="573">
        <v>1.8899760000000001</v>
      </c>
      <c r="HP77" s="71">
        <v>0.96147490000000002</v>
      </c>
      <c r="IE77" s="273"/>
      <c r="IF77" s="385"/>
      <c r="IG77" s="494"/>
      <c r="IH77" s="12">
        <v>17</v>
      </c>
      <c r="II77" s="573"/>
      <c r="IJ77" s="71"/>
      <c r="IY77" s="273"/>
      <c r="IZ77" s="385"/>
      <c r="JA77" s="494"/>
      <c r="JB77" s="12">
        <v>17</v>
      </c>
      <c r="JC77" s="573"/>
      <c r="JD77" s="71"/>
      <c r="JS77" s="273"/>
      <c r="JT77" s="385"/>
      <c r="JU77" s="494"/>
      <c r="JV77" s="12">
        <v>17</v>
      </c>
      <c r="JW77" s="573"/>
      <c r="JX77" s="71"/>
      <c r="KM77" s="273"/>
    </row>
    <row r="78" spans="1:299" ht="12.75" customHeight="1" x14ac:dyDescent="0.2">
      <c r="A78" s="494"/>
      <c r="B78" s="12">
        <v>18</v>
      </c>
      <c r="C78" s="573">
        <v>3.0401309999999997</v>
      </c>
      <c r="D78" s="71">
        <v>1.795658</v>
      </c>
      <c r="S78" s="273"/>
      <c r="T78" s="385"/>
      <c r="U78" s="494"/>
      <c r="V78" s="12">
        <v>18</v>
      </c>
      <c r="W78" s="573">
        <v>2.216323</v>
      </c>
      <c r="X78" s="71">
        <v>0.89773939999999997</v>
      </c>
      <c r="AM78" s="273"/>
      <c r="AN78" s="385"/>
      <c r="AO78" s="494"/>
      <c r="AP78" s="12">
        <v>18</v>
      </c>
      <c r="AQ78" s="573">
        <v>4.9857449999999996</v>
      </c>
      <c r="AR78" s="71">
        <v>0.49894339999999998</v>
      </c>
      <c r="BG78" s="273"/>
      <c r="BH78" s="271"/>
      <c r="BI78" s="494"/>
      <c r="BJ78" s="12">
        <v>18</v>
      </c>
      <c r="BK78" s="573">
        <v>2.176542</v>
      </c>
      <c r="BL78" s="71">
        <v>0.42486420000000003</v>
      </c>
      <c r="CA78" s="273"/>
      <c r="CB78" s="385"/>
      <c r="CC78" s="494"/>
      <c r="CD78" s="12">
        <v>18</v>
      </c>
      <c r="CE78" s="573">
        <v>3.6814469999999999</v>
      </c>
      <c r="CF78" s="71">
        <v>0.85134270000000001</v>
      </c>
      <c r="CU78" s="273"/>
      <c r="CV78" s="385"/>
      <c r="CW78" s="494"/>
      <c r="CX78" s="12">
        <v>18</v>
      </c>
      <c r="CY78" s="573">
        <v>3.0401309999999997</v>
      </c>
      <c r="CZ78" s="71">
        <v>1.795658</v>
      </c>
      <c r="DO78" s="273"/>
      <c r="DP78" s="385"/>
      <c r="DQ78" s="494"/>
      <c r="DR78" s="12">
        <v>18</v>
      </c>
      <c r="DS78" s="573">
        <v>1.8806590000000001</v>
      </c>
      <c r="DT78" s="71">
        <v>1.2877460000000001</v>
      </c>
      <c r="EI78" s="273"/>
      <c r="EJ78" s="385"/>
      <c r="EK78" s="494"/>
      <c r="EL78" s="12">
        <v>18</v>
      </c>
      <c r="EM78" s="573">
        <v>7.2652960000000002</v>
      </c>
      <c r="EN78" s="71">
        <v>0.67071860000000005</v>
      </c>
      <c r="FC78" s="273"/>
      <c r="FD78" s="385"/>
      <c r="FE78" s="494"/>
      <c r="FF78" s="12">
        <v>18</v>
      </c>
      <c r="FG78" s="573">
        <v>3.382012</v>
      </c>
      <c r="FH78" s="71">
        <v>0.79759190000000002</v>
      </c>
      <c r="FW78" s="273"/>
      <c r="FX78" s="385"/>
      <c r="FY78" s="494"/>
      <c r="FZ78" s="12">
        <v>18</v>
      </c>
      <c r="GA78" s="573">
        <v>2.5989940000000002</v>
      </c>
      <c r="GB78" s="71">
        <v>1.349569</v>
      </c>
      <c r="GQ78" s="273"/>
      <c r="GR78" s="385"/>
      <c r="GS78" s="494"/>
      <c r="GT78" s="12">
        <v>18</v>
      </c>
      <c r="GU78" s="573">
        <v>3.9294279999999997</v>
      </c>
      <c r="GV78" s="71">
        <v>1.2233529999999999</v>
      </c>
      <c r="HK78" s="273"/>
      <c r="HL78" s="385"/>
      <c r="HM78" s="494"/>
      <c r="HN78" s="12">
        <v>18</v>
      </c>
      <c r="HO78" s="573">
        <v>2.12317</v>
      </c>
      <c r="HP78" s="71">
        <v>0.9774986</v>
      </c>
      <c r="IE78" s="273"/>
      <c r="IF78" s="385"/>
      <c r="IG78" s="494"/>
      <c r="IH78" s="12">
        <v>18</v>
      </c>
      <c r="II78" s="573"/>
      <c r="IJ78" s="71"/>
      <c r="IY78" s="273"/>
      <c r="IZ78" s="385"/>
      <c r="JA78" s="494"/>
      <c r="JB78" s="12">
        <v>18</v>
      </c>
      <c r="JC78" s="573"/>
      <c r="JD78" s="71"/>
      <c r="JS78" s="273"/>
      <c r="JT78" s="385"/>
      <c r="JU78" s="494"/>
      <c r="JV78" s="12">
        <v>18</v>
      </c>
      <c r="JW78" s="573"/>
      <c r="JX78" s="71"/>
      <c r="KM78" s="273"/>
    </row>
    <row r="79" spans="1:299" ht="12.75" customHeight="1" x14ac:dyDescent="0.2">
      <c r="A79" s="494"/>
      <c r="B79" s="12">
        <v>19</v>
      </c>
      <c r="C79" s="573">
        <v>3.2675779999999999</v>
      </c>
      <c r="D79" s="71">
        <v>1.8076760000000001</v>
      </c>
      <c r="S79" s="273"/>
      <c r="T79" s="385"/>
      <c r="U79" s="494"/>
      <c r="V79" s="12">
        <v>19</v>
      </c>
      <c r="W79" s="573">
        <v>2.4102079999999999</v>
      </c>
      <c r="X79" s="71">
        <v>0.91364339999999999</v>
      </c>
      <c r="AM79" s="273"/>
      <c r="AN79" s="385"/>
      <c r="AO79" s="494"/>
      <c r="AP79" s="12">
        <v>19</v>
      </c>
      <c r="AQ79" s="573">
        <v>5.2323320000000004</v>
      </c>
      <c r="AR79" s="71">
        <v>0.51526590000000005</v>
      </c>
      <c r="BG79" s="273"/>
      <c r="BH79" s="271"/>
      <c r="BI79" s="494"/>
      <c r="BJ79" s="12">
        <v>19</v>
      </c>
      <c r="BK79" s="573">
        <v>2.2869329999999999</v>
      </c>
      <c r="BL79" s="71">
        <v>0.43317489999999997</v>
      </c>
      <c r="CA79" s="273"/>
      <c r="CB79" s="385"/>
      <c r="CC79" s="494"/>
      <c r="CD79" s="12">
        <v>19</v>
      </c>
      <c r="CE79" s="573">
        <v>4.0757890000000003</v>
      </c>
      <c r="CF79" s="71">
        <v>0.86939920000000004</v>
      </c>
      <c r="CU79" s="273"/>
      <c r="CV79" s="385"/>
      <c r="CW79" s="494"/>
      <c r="CX79" s="12">
        <v>19</v>
      </c>
      <c r="CY79" s="573">
        <v>3.2675779999999999</v>
      </c>
      <c r="CZ79" s="71">
        <v>1.8076760000000001</v>
      </c>
      <c r="DO79" s="273"/>
      <c r="DP79" s="385"/>
      <c r="DQ79" s="494"/>
      <c r="DR79" s="12">
        <v>19</v>
      </c>
      <c r="DS79" s="573">
        <v>2.0005709999999999</v>
      </c>
      <c r="DT79" s="71">
        <v>1.295758</v>
      </c>
      <c r="EI79" s="273"/>
      <c r="EJ79" s="385"/>
      <c r="EK79" s="494"/>
      <c r="EL79" s="12">
        <v>19</v>
      </c>
      <c r="EM79" s="573">
        <v>7.6828720000000006</v>
      </c>
      <c r="EN79" s="71">
        <v>0.69487359999999998</v>
      </c>
      <c r="FC79" s="273"/>
      <c r="FD79" s="385"/>
      <c r="FE79" s="494"/>
      <c r="FF79" s="12">
        <v>19</v>
      </c>
      <c r="FG79" s="573">
        <v>3.600543</v>
      </c>
      <c r="FH79" s="71">
        <v>0.80949000000000004</v>
      </c>
      <c r="FW79" s="273"/>
      <c r="FX79" s="385"/>
      <c r="FY79" s="494"/>
      <c r="FZ79" s="12">
        <v>19</v>
      </c>
      <c r="GA79" s="573">
        <v>2.7788249999999999</v>
      </c>
      <c r="GB79" s="71">
        <v>1.3595539999999999</v>
      </c>
      <c r="GQ79" s="273"/>
      <c r="GR79" s="385"/>
      <c r="GS79" s="494"/>
      <c r="GT79" s="12">
        <v>19</v>
      </c>
      <c r="GU79" s="573">
        <v>4.150665</v>
      </c>
      <c r="GV79" s="71">
        <v>1.237344</v>
      </c>
      <c r="HK79" s="273"/>
      <c r="HL79" s="385"/>
      <c r="HM79" s="494"/>
      <c r="HN79" s="12">
        <v>19</v>
      </c>
      <c r="HO79" s="573">
        <v>2.3695379999999999</v>
      </c>
      <c r="HP79" s="71">
        <v>0.99352209999999996</v>
      </c>
      <c r="IE79" s="273"/>
      <c r="IF79" s="385"/>
      <c r="IG79" s="494"/>
      <c r="IH79" s="12">
        <v>19</v>
      </c>
      <c r="II79" s="573"/>
      <c r="IJ79" s="71"/>
      <c r="IY79" s="273"/>
      <c r="IZ79" s="385"/>
      <c r="JA79" s="494"/>
      <c r="JB79" s="12">
        <v>19</v>
      </c>
      <c r="JC79" s="573"/>
      <c r="JD79" s="71"/>
      <c r="JS79" s="273"/>
      <c r="JT79" s="385"/>
      <c r="JU79" s="494"/>
      <c r="JV79" s="12">
        <v>19</v>
      </c>
      <c r="JW79" s="573"/>
      <c r="JX79" s="71"/>
      <c r="KM79" s="273"/>
    </row>
    <row r="80" spans="1:299" ht="12.75" customHeight="1" x14ac:dyDescent="0.2">
      <c r="A80" s="494"/>
      <c r="B80" s="12">
        <v>20</v>
      </c>
      <c r="C80" s="573">
        <v>3.4939619999999998</v>
      </c>
      <c r="D80" s="71">
        <v>1.819634</v>
      </c>
      <c r="S80" s="273"/>
      <c r="T80" s="385"/>
      <c r="U80" s="494"/>
      <c r="V80" s="12">
        <v>20</v>
      </c>
      <c r="W80" s="573">
        <v>2.5123200000000003</v>
      </c>
      <c r="X80" s="71">
        <v>0.92165520000000001</v>
      </c>
      <c r="AM80" s="273"/>
      <c r="AN80" s="385"/>
      <c r="AO80" s="494"/>
      <c r="AP80" s="12">
        <v>20</v>
      </c>
      <c r="AQ80" s="573">
        <v>5.465255</v>
      </c>
      <c r="AR80" s="71">
        <v>0.53158839999999996</v>
      </c>
      <c r="BG80" s="273"/>
      <c r="BH80" s="271"/>
      <c r="BI80" s="494"/>
      <c r="BJ80" s="12">
        <v>20</v>
      </c>
      <c r="BK80" s="573">
        <v>2.3960050000000002</v>
      </c>
      <c r="BL80" s="71">
        <v>0.44142589999999998</v>
      </c>
      <c r="CA80" s="273"/>
      <c r="CB80" s="385"/>
      <c r="CC80" s="494"/>
      <c r="CD80" s="12">
        <v>20</v>
      </c>
      <c r="CE80" s="573">
        <v>4.4565280000000005</v>
      </c>
      <c r="CF80" s="71">
        <v>0.88733600000000001</v>
      </c>
      <c r="CU80" s="273"/>
      <c r="CV80" s="385"/>
      <c r="CW80" s="494"/>
      <c r="CX80" s="12">
        <v>20</v>
      </c>
      <c r="CY80" s="573">
        <v>3.4939619999999998</v>
      </c>
      <c r="CZ80" s="71">
        <v>1.819634</v>
      </c>
      <c r="DO80" s="273"/>
      <c r="DP80" s="385"/>
      <c r="DQ80" s="494"/>
      <c r="DR80" s="12">
        <v>20</v>
      </c>
      <c r="DS80" s="573">
        <v>2.1200639999999997</v>
      </c>
      <c r="DT80" s="71">
        <v>1.3037099999999999</v>
      </c>
      <c r="EI80" s="273"/>
      <c r="EJ80" s="385"/>
      <c r="EK80" s="494"/>
      <c r="EL80" s="12">
        <v>20</v>
      </c>
      <c r="EM80" s="573">
        <v>8.0638959999999997</v>
      </c>
      <c r="EN80" s="71">
        <v>0.71896870000000002</v>
      </c>
      <c r="FC80" s="273"/>
      <c r="FD80" s="385"/>
      <c r="FE80" s="494"/>
      <c r="FF80" s="12">
        <v>20</v>
      </c>
      <c r="FG80" s="573">
        <v>3.8105819999999997</v>
      </c>
      <c r="FH80" s="71">
        <v>0.82144799999999996</v>
      </c>
      <c r="FW80" s="273"/>
      <c r="FX80" s="385"/>
      <c r="FY80" s="494"/>
      <c r="FZ80" s="12">
        <v>20</v>
      </c>
      <c r="GA80" s="573">
        <v>2.9570650000000001</v>
      </c>
      <c r="GB80" s="71">
        <v>1.3694789999999999</v>
      </c>
      <c r="GQ80" s="273"/>
      <c r="GR80" s="385"/>
      <c r="GS80" s="494"/>
      <c r="GT80" s="12">
        <v>20</v>
      </c>
      <c r="GU80" s="573">
        <v>4.355448</v>
      </c>
      <c r="GV80" s="71">
        <v>1.2513939999999999</v>
      </c>
      <c r="HK80" s="273"/>
      <c r="HL80" s="385"/>
      <c r="HM80" s="494"/>
      <c r="HN80" s="12">
        <v>20</v>
      </c>
      <c r="HO80" s="573">
        <v>2.6245390000000004</v>
      </c>
      <c r="HP80" s="71">
        <v>1.0095460000000001</v>
      </c>
      <c r="IE80" s="273"/>
      <c r="IF80" s="385"/>
      <c r="IG80" s="494"/>
      <c r="IH80" s="12">
        <v>20</v>
      </c>
      <c r="II80" s="573"/>
      <c r="IJ80" s="71"/>
      <c r="IY80" s="273"/>
      <c r="IZ80" s="385"/>
      <c r="JA80" s="494"/>
      <c r="JB80" s="12">
        <v>20</v>
      </c>
      <c r="JC80" s="573"/>
      <c r="JD80" s="71"/>
      <c r="JS80" s="273"/>
      <c r="JT80" s="385"/>
      <c r="JU80" s="494"/>
      <c r="JV80" s="12">
        <v>20</v>
      </c>
      <c r="JW80" s="573"/>
      <c r="JX80" s="71"/>
      <c r="KM80" s="273"/>
    </row>
    <row r="81" spans="1:299" ht="12.75" customHeight="1" x14ac:dyDescent="0.2">
      <c r="A81" s="494"/>
      <c r="B81" s="12">
        <v>21</v>
      </c>
      <c r="C81" s="573">
        <v>3.7173829999999999</v>
      </c>
      <c r="D81" s="71">
        <v>1.8315920000000001</v>
      </c>
      <c r="S81" s="273"/>
      <c r="T81" s="385"/>
      <c r="U81" s="494"/>
      <c r="V81" s="12">
        <v>21</v>
      </c>
      <c r="W81" s="573">
        <v>2.6171669999999998</v>
      </c>
      <c r="X81" s="71">
        <v>0.92972670000000002</v>
      </c>
      <c r="AM81" s="273"/>
      <c r="AN81" s="385"/>
      <c r="AO81" s="494"/>
      <c r="AP81" s="12">
        <v>21</v>
      </c>
      <c r="AQ81" s="573">
        <v>5.6840159999999997</v>
      </c>
      <c r="AR81" s="71">
        <v>0.54779140000000004</v>
      </c>
      <c r="BG81" s="273"/>
      <c r="BH81" s="271"/>
      <c r="BI81" s="494"/>
      <c r="BJ81" s="12">
        <v>21</v>
      </c>
      <c r="BK81" s="573">
        <v>2.5036799999999997</v>
      </c>
      <c r="BL81" s="71">
        <v>0.44961699999999999</v>
      </c>
      <c r="CA81" s="273"/>
      <c r="CB81" s="385"/>
      <c r="CC81" s="494"/>
      <c r="CD81" s="12">
        <v>21</v>
      </c>
      <c r="CE81" s="573">
        <v>4.8184909999999999</v>
      </c>
      <c r="CF81" s="71">
        <v>0.90533260000000004</v>
      </c>
      <c r="CU81" s="273"/>
      <c r="CV81" s="385"/>
      <c r="CW81" s="494"/>
      <c r="CX81" s="12">
        <v>21</v>
      </c>
      <c r="CY81" s="573">
        <v>3.7173829999999999</v>
      </c>
      <c r="CZ81" s="71">
        <v>1.8315920000000001</v>
      </c>
      <c r="DO81" s="273"/>
      <c r="DP81" s="385"/>
      <c r="DQ81" s="494"/>
      <c r="DR81" s="12">
        <v>21</v>
      </c>
      <c r="DS81" s="573">
        <v>2.238864</v>
      </c>
      <c r="DT81" s="71">
        <v>1.3117220000000001</v>
      </c>
      <c r="EI81" s="273"/>
      <c r="EJ81" s="385"/>
      <c r="EK81" s="494"/>
      <c r="EL81" s="12">
        <v>21</v>
      </c>
      <c r="EM81" s="573">
        <v>8.3970789999999997</v>
      </c>
      <c r="EN81" s="71">
        <v>0.74312370000000005</v>
      </c>
      <c r="FC81" s="273"/>
      <c r="FD81" s="385"/>
      <c r="FE81" s="494"/>
      <c r="FF81" s="12">
        <v>21</v>
      </c>
      <c r="FG81" s="573">
        <v>4.0101170000000002</v>
      </c>
      <c r="FH81" s="71">
        <v>0.83340590000000003</v>
      </c>
      <c r="FW81" s="273"/>
      <c r="FX81" s="385"/>
      <c r="FY81" s="494"/>
      <c r="FZ81" s="12">
        <v>21</v>
      </c>
      <c r="GA81" s="573">
        <v>3.1336149999999998</v>
      </c>
      <c r="GB81" s="71">
        <v>1.3794630000000001</v>
      </c>
      <c r="GQ81" s="273"/>
      <c r="GR81" s="385"/>
      <c r="GS81" s="494"/>
      <c r="GT81" s="12">
        <v>21</v>
      </c>
      <c r="GU81" s="573">
        <v>4.54528</v>
      </c>
      <c r="GV81" s="71">
        <v>1.265385</v>
      </c>
      <c r="HK81" s="273"/>
      <c r="HL81" s="385"/>
      <c r="HM81" s="494"/>
      <c r="HN81" s="12">
        <v>21</v>
      </c>
      <c r="HO81" s="573">
        <v>2.881885</v>
      </c>
      <c r="HP81" s="71">
        <v>1.0255099999999999</v>
      </c>
      <c r="IE81" s="273"/>
      <c r="IF81" s="385"/>
      <c r="IG81" s="494"/>
      <c r="IH81" s="12">
        <v>21</v>
      </c>
      <c r="II81" s="573"/>
      <c r="IJ81" s="71"/>
      <c r="IY81" s="273"/>
      <c r="IZ81" s="385"/>
      <c r="JA81" s="494"/>
      <c r="JB81" s="12">
        <v>21</v>
      </c>
      <c r="JC81" s="573"/>
      <c r="JD81" s="71"/>
      <c r="JS81" s="273"/>
      <c r="JT81" s="385"/>
      <c r="JU81" s="494"/>
      <c r="JV81" s="12">
        <v>21</v>
      </c>
      <c r="JW81" s="573"/>
      <c r="JX81" s="71"/>
      <c r="KM81" s="273"/>
    </row>
    <row r="82" spans="1:299" ht="12.75" customHeight="1" x14ac:dyDescent="0.2">
      <c r="A82" s="494"/>
      <c r="B82" s="12">
        <v>22</v>
      </c>
      <c r="C82" s="573">
        <v>3.9370599999999998</v>
      </c>
      <c r="D82" s="71">
        <v>1.8436090000000001</v>
      </c>
      <c r="S82" s="273"/>
      <c r="T82" s="385"/>
      <c r="U82" s="494"/>
      <c r="V82" s="12">
        <v>22</v>
      </c>
      <c r="W82" s="573">
        <v>2.7242919999999997</v>
      </c>
      <c r="X82" s="71">
        <v>0.93767869999999998</v>
      </c>
      <c r="AM82" s="273"/>
      <c r="AN82" s="385"/>
      <c r="AO82" s="494"/>
      <c r="AP82" s="12">
        <v>22</v>
      </c>
      <c r="AQ82" s="573">
        <v>5.957668</v>
      </c>
      <c r="AR82" s="71">
        <v>0.57003309999999996</v>
      </c>
      <c r="BG82" s="273"/>
      <c r="BH82" s="271"/>
      <c r="BI82" s="494"/>
      <c r="BJ82" s="12">
        <v>22</v>
      </c>
      <c r="BK82" s="573">
        <v>2.609747</v>
      </c>
      <c r="BL82" s="71">
        <v>0.457868</v>
      </c>
      <c r="CA82" s="273"/>
      <c r="CB82" s="385"/>
      <c r="CC82" s="494"/>
      <c r="CD82" s="12">
        <v>22</v>
      </c>
      <c r="CE82" s="573">
        <v>5.1588959999999995</v>
      </c>
      <c r="CF82" s="71">
        <v>0.92332930000000002</v>
      </c>
      <c r="CU82" s="273"/>
      <c r="CV82" s="385"/>
      <c r="CW82" s="494"/>
      <c r="CX82" s="12">
        <v>22</v>
      </c>
      <c r="CY82" s="573">
        <v>3.9370599999999998</v>
      </c>
      <c r="CZ82" s="71">
        <v>1.8436090000000001</v>
      </c>
      <c r="DO82" s="273"/>
      <c r="DP82" s="385"/>
      <c r="DQ82" s="494"/>
      <c r="DR82" s="12">
        <v>22</v>
      </c>
      <c r="DS82" s="573">
        <v>2.3568180000000001</v>
      </c>
      <c r="DT82" s="71">
        <v>1.319674</v>
      </c>
      <c r="EI82" s="273"/>
      <c r="EJ82" s="385"/>
      <c r="EK82" s="494"/>
      <c r="EL82" s="12">
        <v>22</v>
      </c>
      <c r="EM82" s="573">
        <v>8.9158799999999996</v>
      </c>
      <c r="EN82" s="71">
        <v>0.78712879999999996</v>
      </c>
      <c r="FC82" s="273"/>
      <c r="FD82" s="385"/>
      <c r="FE82" s="494"/>
      <c r="FF82" s="12">
        <v>22</v>
      </c>
      <c r="FG82" s="573">
        <v>4.1986000000000008</v>
      </c>
      <c r="FH82" s="71">
        <v>0.8453638</v>
      </c>
      <c r="FW82" s="273"/>
      <c r="FX82" s="385"/>
      <c r="FY82" s="494"/>
      <c r="FZ82" s="12">
        <v>22</v>
      </c>
      <c r="GA82" s="573">
        <v>3.3073180000000004</v>
      </c>
      <c r="GB82" s="71">
        <v>1.3893880000000001</v>
      </c>
      <c r="GQ82" s="273"/>
      <c r="GR82" s="385"/>
      <c r="GS82" s="494"/>
      <c r="GT82" s="12">
        <v>22</v>
      </c>
      <c r="GU82" s="573">
        <v>4.7709399999999995</v>
      </c>
      <c r="GV82" s="71">
        <v>1.2834410000000001</v>
      </c>
      <c r="HK82" s="273"/>
      <c r="HL82" s="385"/>
      <c r="HM82" s="494"/>
      <c r="HN82" s="12">
        <v>22</v>
      </c>
      <c r="HO82" s="573">
        <v>3.1354890000000002</v>
      </c>
      <c r="HP82" s="71">
        <v>1.0414730000000001</v>
      </c>
      <c r="IE82" s="273"/>
      <c r="IF82" s="385"/>
      <c r="IG82" s="494"/>
      <c r="IH82" s="12">
        <v>22</v>
      </c>
      <c r="II82" s="573"/>
      <c r="IJ82" s="71"/>
      <c r="IY82" s="273"/>
      <c r="IZ82" s="385"/>
      <c r="JA82" s="494"/>
      <c r="JB82" s="12">
        <v>22</v>
      </c>
      <c r="JC82" s="573"/>
      <c r="JD82" s="71"/>
      <c r="JS82" s="273"/>
      <c r="JT82" s="385"/>
      <c r="JU82" s="494"/>
      <c r="JV82" s="12">
        <v>22</v>
      </c>
      <c r="JW82" s="573"/>
      <c r="JX82" s="71"/>
      <c r="KM82" s="273"/>
    </row>
    <row r="83" spans="1:299" ht="12.75" customHeight="1" x14ac:dyDescent="0.2">
      <c r="A83" s="494"/>
      <c r="B83" s="12">
        <v>23</v>
      </c>
      <c r="C83" s="573">
        <v>4.1513810000000007</v>
      </c>
      <c r="D83" s="71">
        <v>1.855567</v>
      </c>
      <c r="S83" s="273"/>
      <c r="T83" s="385"/>
      <c r="U83" s="494"/>
      <c r="V83" s="12">
        <v>23</v>
      </c>
      <c r="W83" s="573">
        <v>2.8334740000000003</v>
      </c>
      <c r="X83" s="71">
        <v>0.94575030000000004</v>
      </c>
      <c r="AM83" s="273"/>
      <c r="AN83" s="385"/>
      <c r="AO83" s="494"/>
      <c r="AP83" s="12">
        <v>23</v>
      </c>
      <c r="AQ83" s="573">
        <v>6.2959520000000007</v>
      </c>
      <c r="AR83" s="71">
        <v>0.6023792</v>
      </c>
      <c r="BG83" s="273"/>
      <c r="BH83" s="271"/>
      <c r="BI83" s="494"/>
      <c r="BJ83" s="12">
        <v>23</v>
      </c>
      <c r="BK83" s="573">
        <v>2.7141679999999999</v>
      </c>
      <c r="BL83" s="71">
        <v>0.46605920000000001</v>
      </c>
      <c r="CA83" s="273"/>
      <c r="CB83" s="385"/>
      <c r="CC83" s="494"/>
      <c r="CD83" s="12">
        <v>23</v>
      </c>
      <c r="CE83" s="573">
        <v>5.4779729999999995</v>
      </c>
      <c r="CF83" s="71">
        <v>0.94132590000000005</v>
      </c>
      <c r="CU83" s="273"/>
      <c r="CV83" s="385"/>
      <c r="CW83" s="494"/>
      <c r="CX83" s="12">
        <v>23</v>
      </c>
      <c r="CY83" s="573">
        <v>4.1513810000000007</v>
      </c>
      <c r="CZ83" s="71">
        <v>1.855567</v>
      </c>
      <c r="DO83" s="273"/>
      <c r="DP83" s="385"/>
      <c r="DQ83" s="494"/>
      <c r="DR83" s="12">
        <v>23</v>
      </c>
      <c r="DS83" s="573">
        <v>2.4738639999999998</v>
      </c>
      <c r="DT83" s="71">
        <v>1.3276859999999999</v>
      </c>
      <c r="EI83" s="273"/>
      <c r="EJ83" s="385"/>
      <c r="EK83" s="494"/>
      <c r="EL83" s="12">
        <v>23</v>
      </c>
      <c r="EM83" s="573">
        <v>9.4214850000000006</v>
      </c>
      <c r="EN83" s="71">
        <v>0.83525930000000004</v>
      </c>
      <c r="FC83" s="273"/>
      <c r="FD83" s="385"/>
      <c r="FE83" s="494"/>
      <c r="FF83" s="12">
        <v>23</v>
      </c>
      <c r="FG83" s="573">
        <v>4.3762799999999995</v>
      </c>
      <c r="FH83" s="71">
        <v>0.85738150000000002</v>
      </c>
      <c r="FW83" s="273"/>
      <c r="FX83" s="385"/>
      <c r="FY83" s="494"/>
      <c r="FZ83" s="12">
        <v>23</v>
      </c>
      <c r="GA83" s="573">
        <v>3.477649</v>
      </c>
      <c r="GB83" s="71">
        <v>1.399373</v>
      </c>
      <c r="GQ83" s="273"/>
      <c r="GR83" s="385"/>
      <c r="GS83" s="494"/>
      <c r="GT83" s="12">
        <v>23</v>
      </c>
      <c r="GU83" s="573">
        <v>5.0868529999999996</v>
      </c>
      <c r="GV83" s="71">
        <v>1.3113630000000001</v>
      </c>
      <c r="HK83" s="273"/>
      <c r="HL83" s="385"/>
      <c r="HM83" s="494"/>
      <c r="HN83" s="12">
        <v>23</v>
      </c>
      <c r="HO83" s="573">
        <v>3.3774380000000002</v>
      </c>
      <c r="HP83" s="71">
        <v>1.0574969999999999</v>
      </c>
      <c r="IE83" s="273"/>
      <c r="IF83" s="385"/>
      <c r="IG83" s="494"/>
      <c r="IH83" s="12">
        <v>23</v>
      </c>
      <c r="II83" s="573"/>
      <c r="IJ83" s="71"/>
      <c r="IY83" s="273"/>
      <c r="IZ83" s="385"/>
      <c r="JA83" s="494"/>
      <c r="JB83" s="12">
        <v>23</v>
      </c>
      <c r="JC83" s="573"/>
      <c r="JD83" s="71"/>
      <c r="JS83" s="273"/>
      <c r="JT83" s="385"/>
      <c r="JU83" s="494"/>
      <c r="JV83" s="12">
        <v>23</v>
      </c>
      <c r="JW83" s="573"/>
      <c r="JX83" s="71"/>
      <c r="KM83" s="273"/>
    </row>
    <row r="84" spans="1:299" ht="12.75" customHeight="1" x14ac:dyDescent="0.2">
      <c r="A84" s="494"/>
      <c r="B84" s="12">
        <v>24</v>
      </c>
      <c r="C84" s="573">
        <v>4.3598319999999999</v>
      </c>
      <c r="D84" s="71">
        <v>1.8675250000000001</v>
      </c>
      <c r="S84" s="273"/>
      <c r="T84" s="385"/>
      <c r="U84" s="494"/>
      <c r="V84" s="12">
        <v>24</v>
      </c>
      <c r="W84" s="573">
        <v>2.9437609999999999</v>
      </c>
      <c r="X84" s="71">
        <v>0.9537023</v>
      </c>
      <c r="AM84" s="273"/>
      <c r="AN84" s="385"/>
      <c r="AO84" s="494"/>
      <c r="AP84" s="12">
        <v>24</v>
      </c>
      <c r="AQ84" s="573">
        <v>6.5849930000000008</v>
      </c>
      <c r="AR84" s="71">
        <v>0.63460570000000005</v>
      </c>
      <c r="BG84" s="273"/>
      <c r="BH84" s="271"/>
      <c r="BI84" s="494"/>
      <c r="BJ84" s="12">
        <v>24</v>
      </c>
      <c r="BK84" s="573">
        <v>2.8168359999999999</v>
      </c>
      <c r="BL84" s="71">
        <v>0.47436990000000001</v>
      </c>
      <c r="CA84" s="273"/>
      <c r="CB84" s="385"/>
      <c r="CC84" s="494"/>
      <c r="CD84" s="12">
        <v>24</v>
      </c>
      <c r="CE84" s="573">
        <v>5.7757560000000003</v>
      </c>
      <c r="CF84" s="71">
        <v>0.95932260000000003</v>
      </c>
      <c r="CU84" s="273"/>
      <c r="CV84" s="385"/>
      <c r="CW84" s="494"/>
      <c r="CX84" s="12">
        <v>24</v>
      </c>
      <c r="CY84" s="573">
        <v>4.3598319999999999</v>
      </c>
      <c r="CZ84" s="71">
        <v>1.8675250000000001</v>
      </c>
      <c r="DO84" s="273"/>
      <c r="DP84" s="385"/>
      <c r="DQ84" s="494"/>
      <c r="DR84" s="12">
        <v>24</v>
      </c>
      <c r="DS84" s="573">
        <v>2.5897649999999999</v>
      </c>
      <c r="DT84" s="71">
        <v>1.3356380000000001</v>
      </c>
      <c r="EI84" s="273"/>
      <c r="EJ84" s="385"/>
      <c r="EK84" s="494"/>
      <c r="EL84" s="12">
        <v>24</v>
      </c>
      <c r="EM84" s="573">
        <v>9.8446250000000006</v>
      </c>
      <c r="EN84" s="71">
        <v>0.88338989999999995</v>
      </c>
      <c r="FC84" s="273"/>
      <c r="FD84" s="385"/>
      <c r="FE84" s="494"/>
      <c r="FF84" s="12">
        <v>24</v>
      </c>
      <c r="FG84" s="573">
        <v>4.543342</v>
      </c>
      <c r="FH84" s="71">
        <v>0.86933930000000004</v>
      </c>
      <c r="FW84" s="273"/>
      <c r="FX84" s="385"/>
      <c r="FY84" s="494"/>
      <c r="FZ84" s="12">
        <v>24</v>
      </c>
      <c r="GA84" s="573">
        <v>3.6441729999999999</v>
      </c>
      <c r="GB84" s="71">
        <v>1.4093580000000001</v>
      </c>
      <c r="GQ84" s="273"/>
      <c r="GR84" s="385"/>
      <c r="GS84" s="494"/>
      <c r="GT84" s="12">
        <v>24</v>
      </c>
      <c r="GU84" s="573">
        <v>5.3699019999999997</v>
      </c>
      <c r="GV84" s="71">
        <v>1.3392850000000001</v>
      </c>
      <c r="HK84" s="273"/>
      <c r="HL84" s="385"/>
      <c r="HM84" s="494"/>
      <c r="HN84" s="12">
        <v>24</v>
      </c>
      <c r="HO84" s="573">
        <v>3.6011419999999998</v>
      </c>
      <c r="HP84" s="71">
        <v>1.07358</v>
      </c>
      <c r="IE84" s="273"/>
      <c r="IF84" s="385"/>
      <c r="IG84" s="494"/>
      <c r="IH84" s="12">
        <v>24</v>
      </c>
      <c r="II84" s="573"/>
      <c r="IJ84" s="71"/>
      <c r="IY84" s="273"/>
      <c r="IZ84" s="385"/>
      <c r="JA84" s="494"/>
      <c r="JB84" s="12">
        <v>24</v>
      </c>
      <c r="JC84" s="573"/>
      <c r="JD84" s="71"/>
      <c r="JS84" s="273"/>
      <c r="JT84" s="385"/>
      <c r="JU84" s="494"/>
      <c r="JV84" s="12">
        <v>24</v>
      </c>
      <c r="JW84" s="573"/>
      <c r="JX84" s="71"/>
      <c r="KM84" s="273"/>
    </row>
    <row r="85" spans="1:299" ht="12.75" customHeight="1" x14ac:dyDescent="0.2">
      <c r="A85" s="494"/>
      <c r="B85" s="12">
        <v>25</v>
      </c>
      <c r="C85" s="573">
        <v>4.5610299999999997</v>
      </c>
      <c r="D85" s="71">
        <v>1.879483</v>
      </c>
      <c r="S85" s="273"/>
      <c r="T85" s="385"/>
      <c r="U85" s="494"/>
      <c r="V85" s="12">
        <v>25</v>
      </c>
      <c r="W85" s="573">
        <v>3.0543</v>
      </c>
      <c r="X85" s="71">
        <v>0.96165440000000002</v>
      </c>
      <c r="AM85" s="273"/>
      <c r="AN85" s="385"/>
      <c r="AO85" s="494"/>
      <c r="AP85" s="12">
        <v>25</v>
      </c>
      <c r="AQ85" s="573">
        <v>6.8417370000000002</v>
      </c>
      <c r="AR85" s="71">
        <v>0.66677249999999999</v>
      </c>
      <c r="BG85" s="273"/>
      <c r="BH85" s="271"/>
      <c r="BI85" s="494"/>
      <c r="BJ85" s="12">
        <v>25</v>
      </c>
      <c r="BK85" s="573">
        <v>2.9181790000000003</v>
      </c>
      <c r="BL85" s="71">
        <v>0.48268070000000002</v>
      </c>
      <c r="CA85" s="273"/>
      <c r="CB85" s="385"/>
      <c r="CC85" s="494"/>
      <c r="CD85" s="12">
        <v>25</v>
      </c>
      <c r="CE85" s="573">
        <v>6.0519270000000001</v>
      </c>
      <c r="CF85" s="71">
        <v>0.97725949999999995</v>
      </c>
      <c r="CU85" s="273"/>
      <c r="CV85" s="385"/>
      <c r="CW85" s="494"/>
      <c r="CX85" s="12">
        <v>25</v>
      </c>
      <c r="CY85" s="573">
        <v>4.5610299999999997</v>
      </c>
      <c r="CZ85" s="71">
        <v>1.879483</v>
      </c>
      <c r="DO85" s="273"/>
      <c r="DP85" s="385"/>
      <c r="DQ85" s="494"/>
      <c r="DR85" s="12">
        <v>25</v>
      </c>
      <c r="DS85" s="573">
        <v>2.7043850000000003</v>
      </c>
      <c r="DT85" s="71">
        <v>1.343709</v>
      </c>
      <c r="EI85" s="273"/>
      <c r="EJ85" s="385"/>
      <c r="EK85" s="494"/>
      <c r="EL85" s="12">
        <v>25</v>
      </c>
      <c r="EM85" s="573">
        <v>10.207690000000001</v>
      </c>
      <c r="EN85" s="71">
        <v>0.93947239999999999</v>
      </c>
      <c r="FC85" s="273"/>
      <c r="FD85" s="385"/>
      <c r="FE85" s="494"/>
      <c r="FF85" s="12">
        <v>25</v>
      </c>
      <c r="FG85" s="573">
        <v>4.7230840000000001</v>
      </c>
      <c r="FH85" s="71">
        <v>0.8834497</v>
      </c>
      <c r="FW85" s="273"/>
      <c r="FX85" s="385"/>
      <c r="FY85" s="494"/>
      <c r="FZ85" s="12">
        <v>25</v>
      </c>
      <c r="GA85" s="573">
        <v>3.807779</v>
      </c>
      <c r="GB85" s="71">
        <v>1.419403</v>
      </c>
      <c r="GQ85" s="273"/>
      <c r="GR85" s="385"/>
      <c r="GS85" s="494"/>
      <c r="GT85" s="12">
        <v>25</v>
      </c>
      <c r="GU85" s="573">
        <v>5.6269160000000005</v>
      </c>
      <c r="GV85" s="71">
        <v>1.367326</v>
      </c>
      <c r="HK85" s="273"/>
      <c r="HL85" s="385"/>
      <c r="HM85" s="494"/>
      <c r="HN85" s="12">
        <v>25</v>
      </c>
      <c r="HO85" s="573">
        <v>3.894075</v>
      </c>
      <c r="HP85" s="71">
        <v>1.097496</v>
      </c>
      <c r="IE85" s="273"/>
      <c r="IF85" s="385"/>
      <c r="IG85" s="494"/>
      <c r="IH85" s="12">
        <v>25</v>
      </c>
      <c r="II85" s="573"/>
      <c r="IJ85" s="71"/>
      <c r="IY85" s="273"/>
      <c r="IZ85" s="385"/>
      <c r="JA85" s="494"/>
      <c r="JB85" s="12">
        <v>25</v>
      </c>
      <c r="JC85" s="573"/>
      <c r="JD85" s="71"/>
      <c r="JS85" s="273"/>
      <c r="JT85" s="385"/>
      <c r="JU85" s="494"/>
      <c r="JV85" s="12">
        <v>25</v>
      </c>
      <c r="JW85" s="573"/>
      <c r="JX85" s="71"/>
      <c r="KM85" s="273"/>
    </row>
    <row r="86" spans="1:299" ht="12.75" customHeight="1" x14ac:dyDescent="0.2">
      <c r="A86" s="494"/>
      <c r="B86" s="12">
        <v>26</v>
      </c>
      <c r="C86" s="573">
        <v>4.7550280000000003</v>
      </c>
      <c r="D86" s="71">
        <v>1.8914409999999999</v>
      </c>
      <c r="S86" s="273"/>
      <c r="T86" s="385"/>
      <c r="U86" s="494"/>
      <c r="V86" s="12">
        <v>26</v>
      </c>
      <c r="W86" s="573">
        <v>3.1657449999999998</v>
      </c>
      <c r="X86" s="71">
        <v>0.96966609999999998</v>
      </c>
      <c r="AM86" s="273"/>
      <c r="AN86" s="385"/>
      <c r="AO86" s="494"/>
      <c r="AP86" s="12">
        <v>26</v>
      </c>
      <c r="AQ86" s="573">
        <v>7.065264</v>
      </c>
      <c r="AR86" s="71">
        <v>0.69893930000000004</v>
      </c>
      <c r="BG86" s="273"/>
      <c r="BH86" s="271"/>
      <c r="BI86" s="494"/>
      <c r="BJ86" s="12">
        <v>26</v>
      </c>
      <c r="BK86" s="573">
        <v>3.091745</v>
      </c>
      <c r="BL86" s="71">
        <v>0.49697039999999998</v>
      </c>
      <c r="CA86" s="273"/>
      <c r="CB86" s="385"/>
      <c r="CC86" s="494"/>
      <c r="CD86" s="12">
        <v>26</v>
      </c>
      <c r="CE86" s="573">
        <v>6.3048299999999999</v>
      </c>
      <c r="CF86" s="71">
        <v>0.99519619999999998</v>
      </c>
      <c r="CU86" s="273"/>
      <c r="CV86" s="385"/>
      <c r="CW86" s="494"/>
      <c r="CX86" s="12">
        <v>26</v>
      </c>
      <c r="CY86" s="573">
        <v>4.7550280000000003</v>
      </c>
      <c r="CZ86" s="71">
        <v>1.8914409999999999</v>
      </c>
      <c r="DO86" s="273"/>
      <c r="DP86" s="385"/>
      <c r="DQ86" s="494"/>
      <c r="DR86" s="12">
        <v>26</v>
      </c>
      <c r="DS86" s="573">
        <v>2.8184679999999998</v>
      </c>
      <c r="DT86" s="71">
        <v>1.3516010000000001</v>
      </c>
      <c r="EI86" s="273"/>
      <c r="EJ86" s="385"/>
      <c r="EK86" s="494"/>
      <c r="EL86" s="12">
        <v>26</v>
      </c>
      <c r="EM86" s="573">
        <v>10.46687</v>
      </c>
      <c r="EN86" s="71">
        <v>1.0436859999999999</v>
      </c>
      <c r="FC86" s="273"/>
      <c r="FD86" s="385"/>
      <c r="FE86" s="494"/>
      <c r="FF86" s="12">
        <v>26</v>
      </c>
      <c r="FG86" s="573">
        <v>4.9892910000000006</v>
      </c>
      <c r="FH86" s="71">
        <v>0.90748510000000004</v>
      </c>
      <c r="FW86" s="273"/>
      <c r="FX86" s="385"/>
      <c r="FY86" s="494"/>
      <c r="FZ86" s="12">
        <v>26</v>
      </c>
      <c r="GA86" s="573">
        <v>3.9694659999999997</v>
      </c>
      <c r="GB86" s="71">
        <v>1.4293880000000001</v>
      </c>
      <c r="GQ86" s="273"/>
      <c r="GR86" s="385"/>
      <c r="GS86" s="494"/>
      <c r="GT86" s="12">
        <v>26</v>
      </c>
      <c r="GU86" s="573">
        <v>5.8578670000000006</v>
      </c>
      <c r="GV86" s="71">
        <v>1.395367</v>
      </c>
      <c r="HK86" s="273"/>
      <c r="HL86" s="385"/>
      <c r="HM86" s="494"/>
      <c r="HN86" s="12">
        <v>26</v>
      </c>
      <c r="HO86" s="573">
        <v>4.2091270000000005</v>
      </c>
      <c r="HP86" s="71">
        <v>1.129543</v>
      </c>
      <c r="IE86" s="273"/>
      <c r="IF86" s="385"/>
      <c r="IG86" s="494"/>
      <c r="IH86" s="12">
        <v>26</v>
      </c>
      <c r="II86" s="573"/>
      <c r="IJ86" s="71"/>
      <c r="IY86" s="273"/>
      <c r="IZ86" s="385"/>
      <c r="JA86" s="494"/>
      <c r="JB86" s="12">
        <v>26</v>
      </c>
      <c r="JC86" s="573"/>
      <c r="JD86" s="71"/>
      <c r="JS86" s="273"/>
      <c r="JT86" s="385"/>
      <c r="JU86" s="494"/>
      <c r="JV86" s="12">
        <v>26</v>
      </c>
      <c r="JW86" s="573"/>
      <c r="JX86" s="71"/>
      <c r="KM86" s="273"/>
    </row>
    <row r="87" spans="1:299" ht="12.75" customHeight="1" x14ac:dyDescent="0.2">
      <c r="A87" s="494"/>
      <c r="B87" s="12">
        <v>27</v>
      </c>
      <c r="C87" s="573">
        <v>4.9408810000000001</v>
      </c>
      <c r="D87" s="71">
        <v>1.9033990000000001</v>
      </c>
      <c r="S87" s="273"/>
      <c r="T87" s="385"/>
      <c r="U87" s="494"/>
      <c r="V87" s="12">
        <v>27</v>
      </c>
      <c r="W87" s="573">
        <v>3.278578</v>
      </c>
      <c r="X87" s="71">
        <v>0.97761810000000005</v>
      </c>
      <c r="AM87" s="273"/>
      <c r="AN87" s="385"/>
      <c r="AO87" s="494"/>
      <c r="AP87" s="12">
        <v>27</v>
      </c>
      <c r="AQ87" s="573">
        <v>7.318746</v>
      </c>
      <c r="AR87" s="71">
        <v>0.74521630000000005</v>
      </c>
      <c r="BG87" s="273"/>
      <c r="BH87" s="271"/>
      <c r="BI87" s="494"/>
      <c r="BJ87" s="12">
        <v>27</v>
      </c>
      <c r="BK87" s="573">
        <v>3.2844250000000001</v>
      </c>
      <c r="BL87" s="71">
        <v>0.5132331</v>
      </c>
      <c r="CA87" s="273"/>
      <c r="CB87" s="385"/>
      <c r="CC87" s="494"/>
      <c r="CD87" s="12">
        <v>27</v>
      </c>
      <c r="CE87" s="573">
        <v>6.5856029999999999</v>
      </c>
      <c r="CF87" s="71">
        <v>1.0172589999999999</v>
      </c>
      <c r="CU87" s="273"/>
      <c r="CV87" s="385"/>
      <c r="CW87" s="494"/>
      <c r="CX87" s="12">
        <v>27</v>
      </c>
      <c r="CY87" s="573">
        <v>4.9408810000000001</v>
      </c>
      <c r="CZ87" s="71">
        <v>1.9033990000000001</v>
      </c>
      <c r="DO87" s="273"/>
      <c r="DP87" s="385"/>
      <c r="DQ87" s="494"/>
      <c r="DR87" s="12">
        <v>27</v>
      </c>
      <c r="DS87" s="573">
        <v>2.932572</v>
      </c>
      <c r="DT87" s="71">
        <v>1.3595539999999999</v>
      </c>
      <c r="EI87" s="273"/>
      <c r="EJ87" s="385"/>
      <c r="EK87" s="494"/>
      <c r="EL87" s="12">
        <v>27</v>
      </c>
      <c r="EM87" s="573">
        <v>10.253299999999999</v>
      </c>
      <c r="EN87" s="71">
        <v>1.15591</v>
      </c>
      <c r="FC87" s="273"/>
      <c r="FD87" s="385"/>
      <c r="FE87" s="494"/>
      <c r="FF87" s="12">
        <v>27</v>
      </c>
      <c r="FG87" s="573">
        <v>5.2012720000000003</v>
      </c>
      <c r="FH87" s="71">
        <v>0.93146059999999997</v>
      </c>
      <c r="FW87" s="273"/>
      <c r="FX87" s="385"/>
      <c r="FY87" s="494"/>
      <c r="FZ87" s="12">
        <v>27</v>
      </c>
      <c r="GA87" s="573">
        <v>4.1292410000000004</v>
      </c>
      <c r="GB87" s="71">
        <v>1.4393130000000001</v>
      </c>
      <c r="GQ87" s="273"/>
      <c r="GR87" s="385"/>
      <c r="GS87" s="494"/>
      <c r="GT87" s="12">
        <v>27</v>
      </c>
      <c r="GU87" s="573">
        <v>6.0593339999999998</v>
      </c>
      <c r="GV87" s="71">
        <v>1.4234089999999999</v>
      </c>
      <c r="HK87" s="273"/>
      <c r="HL87" s="385"/>
      <c r="HM87" s="494"/>
      <c r="HN87" s="12">
        <v>27</v>
      </c>
      <c r="HO87" s="573">
        <v>4.4631409999999994</v>
      </c>
      <c r="HP87" s="71">
        <v>1.1615899999999999</v>
      </c>
      <c r="IE87" s="273"/>
      <c r="IF87" s="385"/>
      <c r="IG87" s="494"/>
      <c r="IH87" s="12">
        <v>27</v>
      </c>
      <c r="II87" s="573"/>
      <c r="IJ87" s="71"/>
      <c r="IY87" s="273"/>
      <c r="IZ87" s="385"/>
      <c r="JA87" s="494"/>
      <c r="JB87" s="12">
        <v>27</v>
      </c>
      <c r="JC87" s="573"/>
      <c r="JD87" s="71"/>
      <c r="JS87" s="273"/>
      <c r="JT87" s="385"/>
      <c r="JU87" s="494"/>
      <c r="JV87" s="12">
        <v>27</v>
      </c>
      <c r="JW87" s="573"/>
      <c r="JX87" s="71"/>
      <c r="KM87" s="273"/>
    </row>
    <row r="88" spans="1:299" ht="12.75" customHeight="1" x14ac:dyDescent="0.2">
      <c r="A88" s="494"/>
      <c r="B88" s="12">
        <v>28</v>
      </c>
      <c r="C88" s="573">
        <v>5.1180950000000003</v>
      </c>
      <c r="D88" s="71">
        <v>1.915297</v>
      </c>
      <c r="S88" s="273"/>
      <c r="T88" s="385"/>
      <c r="U88" s="494"/>
      <c r="V88" s="12">
        <v>28</v>
      </c>
      <c r="W88" s="573">
        <v>3.3936149999999996</v>
      </c>
      <c r="X88" s="71">
        <v>0.9855701</v>
      </c>
      <c r="AM88" s="273"/>
      <c r="AN88" s="385"/>
      <c r="AO88" s="494"/>
      <c r="AP88" s="12">
        <v>28</v>
      </c>
      <c r="AQ88" s="573">
        <v>7.5408169999999997</v>
      </c>
      <c r="AR88" s="71">
        <v>0.80937049999999999</v>
      </c>
      <c r="BG88" s="273"/>
      <c r="BH88" s="271"/>
      <c r="BI88" s="494"/>
      <c r="BJ88" s="12">
        <v>28</v>
      </c>
      <c r="BK88" s="573">
        <v>3.4710970000000003</v>
      </c>
      <c r="BL88" s="71">
        <v>0.52961539999999996</v>
      </c>
      <c r="CA88" s="273"/>
      <c r="CB88" s="385"/>
      <c r="CC88" s="494"/>
      <c r="CD88" s="12">
        <v>28</v>
      </c>
      <c r="CE88" s="573">
        <v>6.9836499999999999</v>
      </c>
      <c r="CF88" s="71">
        <v>1.0533710000000001</v>
      </c>
      <c r="CU88" s="273"/>
      <c r="CV88" s="385"/>
      <c r="CW88" s="494"/>
      <c r="CX88" s="12">
        <v>28</v>
      </c>
      <c r="CY88" s="573">
        <v>5.1180950000000003</v>
      </c>
      <c r="CZ88" s="71">
        <v>1.915297</v>
      </c>
      <c r="DO88" s="273"/>
      <c r="DP88" s="385"/>
      <c r="DQ88" s="494"/>
      <c r="DR88" s="12">
        <v>28</v>
      </c>
      <c r="DS88" s="573">
        <v>3.047272</v>
      </c>
      <c r="DT88" s="71">
        <v>1.3676250000000001</v>
      </c>
      <c r="EI88" s="273"/>
      <c r="EJ88" s="385"/>
      <c r="EK88" s="494"/>
      <c r="EL88" s="12">
        <v>28</v>
      </c>
      <c r="EM88" s="573">
        <v>9.8212410000000006</v>
      </c>
      <c r="EN88" s="71">
        <v>1.21008</v>
      </c>
      <c r="FC88" s="273"/>
      <c r="FD88" s="385"/>
      <c r="FE88" s="494"/>
      <c r="FF88" s="12">
        <v>28</v>
      </c>
      <c r="FG88" s="573">
        <v>5.3731960000000001</v>
      </c>
      <c r="FH88" s="71">
        <v>0.95555579999999996</v>
      </c>
      <c r="FW88" s="273"/>
      <c r="FX88" s="385"/>
      <c r="FY88" s="494"/>
      <c r="FZ88" s="12">
        <v>28</v>
      </c>
      <c r="GA88" s="573">
        <v>4.2870550000000005</v>
      </c>
      <c r="GB88" s="71">
        <v>1.449357</v>
      </c>
      <c r="GQ88" s="273"/>
      <c r="GR88" s="385"/>
      <c r="GS88" s="494"/>
      <c r="GT88" s="12">
        <v>28</v>
      </c>
      <c r="GU88" s="573">
        <v>6.2713540000000005</v>
      </c>
      <c r="GV88" s="71">
        <v>1.4594020000000001</v>
      </c>
      <c r="HK88" s="273"/>
      <c r="HL88" s="385"/>
      <c r="HM88" s="494"/>
      <c r="HN88" s="12">
        <v>28</v>
      </c>
      <c r="HO88" s="573">
        <v>4.7013889999999998</v>
      </c>
      <c r="HP88" s="71">
        <v>1.1996169999999999</v>
      </c>
      <c r="IE88" s="273"/>
      <c r="IF88" s="385"/>
      <c r="IG88" s="494"/>
      <c r="IH88" s="12">
        <v>28</v>
      </c>
      <c r="II88" s="573"/>
      <c r="IJ88" s="71"/>
      <c r="IY88" s="273"/>
      <c r="IZ88" s="385"/>
      <c r="JA88" s="494"/>
      <c r="JB88" s="12">
        <v>28</v>
      </c>
      <c r="JC88" s="573"/>
      <c r="JD88" s="71"/>
      <c r="JS88" s="273"/>
      <c r="JT88" s="385"/>
      <c r="JU88" s="494"/>
      <c r="JV88" s="12">
        <v>28</v>
      </c>
      <c r="JW88" s="573"/>
      <c r="JX88" s="71"/>
      <c r="KM88" s="273"/>
    </row>
    <row r="89" spans="1:299" ht="12.75" customHeight="1" x14ac:dyDescent="0.2">
      <c r="A89" s="494"/>
      <c r="B89" s="12">
        <v>29</v>
      </c>
      <c r="C89" s="573">
        <v>5.2858419999999997</v>
      </c>
      <c r="D89" s="71">
        <v>1.9273149999999999</v>
      </c>
      <c r="S89" s="273"/>
      <c r="T89" s="385"/>
      <c r="U89" s="494"/>
      <c r="V89" s="12">
        <v>29</v>
      </c>
      <c r="W89" s="573">
        <v>3.5114909999999999</v>
      </c>
      <c r="X89" s="71">
        <v>0.99358190000000002</v>
      </c>
      <c r="AM89" s="273"/>
      <c r="AN89" s="385"/>
      <c r="AO89" s="494"/>
      <c r="AP89" s="12">
        <v>29</v>
      </c>
      <c r="AQ89" s="573">
        <v>7.5799909999999997</v>
      </c>
      <c r="AR89" s="71">
        <v>0.94581009999999999</v>
      </c>
      <c r="BG89" s="273"/>
      <c r="BH89" s="271"/>
      <c r="BI89" s="494"/>
      <c r="BJ89" s="12">
        <v>29</v>
      </c>
      <c r="BK89" s="573">
        <v>3.651141</v>
      </c>
      <c r="BL89" s="71">
        <v>0.54587810000000003</v>
      </c>
      <c r="CA89" s="273"/>
      <c r="CB89" s="385"/>
      <c r="CC89" s="494"/>
      <c r="CD89" s="12">
        <v>29</v>
      </c>
      <c r="CE89" s="573">
        <v>7.3081400000000007</v>
      </c>
      <c r="CF89" s="71">
        <v>1.089305</v>
      </c>
      <c r="CU89" s="273"/>
      <c r="CV89" s="385"/>
      <c r="CW89" s="494"/>
      <c r="CX89" s="12">
        <v>29</v>
      </c>
      <c r="CY89" s="573">
        <v>5.2858419999999997</v>
      </c>
      <c r="CZ89" s="71">
        <v>1.9273149999999999</v>
      </c>
      <c r="DO89" s="273"/>
      <c r="DP89" s="385"/>
      <c r="DQ89" s="494"/>
      <c r="DR89" s="12">
        <v>29</v>
      </c>
      <c r="DS89" s="573">
        <v>3.1632179999999996</v>
      </c>
      <c r="DT89" s="71">
        <v>1.375577</v>
      </c>
      <c r="EI89" s="273"/>
      <c r="EJ89" s="385"/>
      <c r="EK89" s="494"/>
      <c r="EL89" s="12">
        <v>29</v>
      </c>
      <c r="EM89" s="573">
        <v>9.3149770000000007</v>
      </c>
      <c r="EN89" s="71">
        <v>1.2582100000000001</v>
      </c>
      <c r="FC89" s="273"/>
      <c r="FD89" s="385"/>
      <c r="FE89" s="494"/>
      <c r="FF89" s="12">
        <v>29</v>
      </c>
      <c r="FG89" s="573">
        <v>5.5553220000000003</v>
      </c>
      <c r="FH89" s="71">
        <v>0.98545050000000001</v>
      </c>
      <c r="FW89" s="273"/>
      <c r="FX89" s="385"/>
      <c r="FY89" s="494"/>
      <c r="FZ89" s="12">
        <v>29</v>
      </c>
      <c r="GA89" s="573">
        <v>4.4421229999999996</v>
      </c>
      <c r="GB89" s="71">
        <v>1.4593419999999999</v>
      </c>
      <c r="GQ89" s="273"/>
      <c r="GR89" s="385"/>
      <c r="GS89" s="494"/>
      <c r="GT89" s="12">
        <v>29</v>
      </c>
      <c r="GU89" s="573">
        <v>6.4702470000000005</v>
      </c>
      <c r="GV89" s="71">
        <v>1.5114780000000001</v>
      </c>
      <c r="HK89" s="273"/>
      <c r="HL89" s="385"/>
      <c r="HM89" s="494"/>
      <c r="HN89" s="12">
        <v>29</v>
      </c>
      <c r="HO89" s="573">
        <v>4.9334959999999999</v>
      </c>
      <c r="HP89" s="71">
        <v>1.2576719999999999</v>
      </c>
      <c r="IE89" s="273"/>
      <c r="IF89" s="385"/>
      <c r="IG89" s="494"/>
      <c r="IH89" s="12">
        <v>29</v>
      </c>
      <c r="II89" s="573"/>
      <c r="IJ89" s="71"/>
      <c r="IY89" s="273"/>
      <c r="IZ89" s="385"/>
      <c r="JA89" s="494"/>
      <c r="JB89" s="12">
        <v>29</v>
      </c>
      <c r="JC89" s="573"/>
      <c r="JD89" s="71"/>
      <c r="JS89" s="273"/>
      <c r="JT89" s="385"/>
      <c r="JU89" s="494"/>
      <c r="JV89" s="12">
        <v>29</v>
      </c>
      <c r="JW89" s="573"/>
      <c r="JX89" s="71"/>
      <c r="KM89" s="273"/>
    </row>
    <row r="90" spans="1:299" ht="12.75" customHeight="1" x14ac:dyDescent="0.2">
      <c r="A90" s="494"/>
      <c r="B90" s="12">
        <v>30</v>
      </c>
      <c r="C90" s="573">
        <v>5.4442569999999995</v>
      </c>
      <c r="D90" s="71">
        <v>1.9392720000000001</v>
      </c>
      <c r="S90" s="273"/>
      <c r="T90" s="385"/>
      <c r="U90" s="494"/>
      <c r="V90" s="12">
        <v>30</v>
      </c>
      <c r="W90" s="573">
        <v>3.6312730000000002</v>
      </c>
      <c r="X90" s="71">
        <v>1.0015339999999999</v>
      </c>
      <c r="AM90" s="273"/>
      <c r="AN90" s="385"/>
      <c r="AO90" s="494"/>
      <c r="AP90" s="12">
        <v>30</v>
      </c>
      <c r="AQ90" s="573">
        <v>7.3230959999999996</v>
      </c>
      <c r="AR90" s="71">
        <v>0.985869</v>
      </c>
      <c r="BG90" s="273"/>
      <c r="BH90" s="271"/>
      <c r="BI90" s="494"/>
      <c r="BJ90" s="12">
        <v>30</v>
      </c>
      <c r="BK90" s="573">
        <v>3.826047</v>
      </c>
      <c r="BL90" s="71">
        <v>0.56202129999999995</v>
      </c>
      <c r="CA90" s="273"/>
      <c r="CB90" s="385"/>
      <c r="CC90" s="494"/>
      <c r="CD90" s="12">
        <v>30</v>
      </c>
      <c r="CE90" s="573">
        <v>7.5621780000000003</v>
      </c>
      <c r="CF90" s="71">
        <v>1.125418</v>
      </c>
      <c r="CU90" s="273"/>
      <c r="CV90" s="385"/>
      <c r="CW90" s="494"/>
      <c r="CX90" s="12">
        <v>30</v>
      </c>
      <c r="CY90" s="573">
        <v>5.4442569999999995</v>
      </c>
      <c r="CZ90" s="71">
        <v>1.9392720000000001</v>
      </c>
      <c r="DO90" s="273"/>
      <c r="DP90" s="385"/>
      <c r="DQ90" s="494"/>
      <c r="DR90" s="12">
        <v>30</v>
      </c>
      <c r="DS90" s="573">
        <v>3.2804679999999999</v>
      </c>
      <c r="DT90" s="71">
        <v>1.383589</v>
      </c>
      <c r="EI90" s="273"/>
      <c r="EJ90" s="385"/>
      <c r="EK90" s="494"/>
      <c r="EL90" s="12">
        <v>30</v>
      </c>
      <c r="EM90" s="573">
        <v>8.9771720000000013</v>
      </c>
      <c r="EN90" s="71">
        <v>1.336236</v>
      </c>
      <c r="FC90" s="273"/>
      <c r="FD90" s="385"/>
      <c r="FE90" s="494"/>
      <c r="FF90" s="12">
        <v>30</v>
      </c>
      <c r="FG90" s="573">
        <v>5.7295889999999998</v>
      </c>
      <c r="FH90" s="71">
        <v>1.021563</v>
      </c>
      <c r="FW90" s="273"/>
      <c r="FX90" s="385"/>
      <c r="FY90" s="494"/>
      <c r="FZ90" s="12">
        <v>30</v>
      </c>
      <c r="GA90" s="573">
        <v>4.5937539999999997</v>
      </c>
      <c r="GB90" s="71">
        <v>1.469327</v>
      </c>
      <c r="GQ90" s="273"/>
      <c r="GR90" s="385"/>
      <c r="GS90" s="494"/>
      <c r="GT90" s="12">
        <v>30</v>
      </c>
      <c r="GU90" s="573">
        <v>6.4423370000000002</v>
      </c>
      <c r="GV90" s="71">
        <v>1.7279169999999999</v>
      </c>
      <c r="HK90" s="273"/>
      <c r="HL90" s="385"/>
      <c r="HM90" s="494"/>
      <c r="HN90" s="12">
        <v>30</v>
      </c>
      <c r="HO90" s="573">
        <v>5.0765820000000001</v>
      </c>
      <c r="HP90" s="71">
        <v>1.33779</v>
      </c>
      <c r="IE90" s="273"/>
      <c r="IF90" s="385"/>
      <c r="IG90" s="494"/>
      <c r="IH90" s="12">
        <v>30</v>
      </c>
      <c r="II90" s="573"/>
      <c r="IJ90" s="71"/>
      <c r="IY90" s="273"/>
      <c r="IZ90" s="385"/>
      <c r="JA90" s="494"/>
      <c r="JB90" s="12">
        <v>30</v>
      </c>
      <c r="JC90" s="573"/>
      <c r="JD90" s="71"/>
      <c r="JS90" s="273"/>
      <c r="JT90" s="385"/>
      <c r="JU90" s="494"/>
      <c r="JV90" s="12">
        <v>30</v>
      </c>
      <c r="JW90" s="573"/>
      <c r="JX90" s="71"/>
      <c r="KM90" s="273"/>
    </row>
    <row r="91" spans="1:299" ht="12.75" customHeight="1" x14ac:dyDescent="0.2">
      <c r="A91" s="494"/>
      <c r="B91" s="12">
        <v>31</v>
      </c>
      <c r="C91" s="573">
        <v>5.6882869999999999</v>
      </c>
      <c r="D91" s="71">
        <v>1.959362</v>
      </c>
      <c r="S91" s="273"/>
      <c r="T91" s="385"/>
      <c r="U91" s="494"/>
      <c r="V91" s="12">
        <v>31</v>
      </c>
      <c r="W91" s="573">
        <v>3.7523649999999997</v>
      </c>
      <c r="X91" s="71">
        <v>1.0094860000000001</v>
      </c>
      <c r="AM91" s="273"/>
      <c r="AN91" s="385"/>
      <c r="AO91" s="494"/>
      <c r="AP91" s="12">
        <v>31</v>
      </c>
      <c r="AQ91" s="573">
        <v>7.0587020000000003</v>
      </c>
      <c r="AR91" s="71">
        <v>1.021862</v>
      </c>
      <c r="BG91" s="273"/>
      <c r="BH91" s="271"/>
      <c r="BI91" s="494"/>
      <c r="BJ91" s="12">
        <v>31</v>
      </c>
      <c r="BK91" s="573">
        <v>3.9950479999999997</v>
      </c>
      <c r="BL91" s="71">
        <v>0.57822419999999997</v>
      </c>
      <c r="CA91" s="273"/>
      <c r="CB91" s="385"/>
      <c r="CC91" s="494"/>
      <c r="CD91" s="12">
        <v>31</v>
      </c>
      <c r="CE91" s="573">
        <v>7.8414620000000008</v>
      </c>
      <c r="CF91" s="71">
        <v>1.1835929999999999</v>
      </c>
      <c r="CU91" s="273"/>
      <c r="CV91" s="385"/>
      <c r="CW91" s="494"/>
      <c r="CX91" s="12">
        <v>31</v>
      </c>
      <c r="CY91" s="573">
        <v>5.6882869999999999</v>
      </c>
      <c r="CZ91" s="71">
        <v>1.959362</v>
      </c>
      <c r="DO91" s="273"/>
      <c r="DP91" s="385"/>
      <c r="DQ91" s="494"/>
      <c r="DR91" s="12">
        <v>31</v>
      </c>
      <c r="DS91" s="573">
        <v>3.3986300000000003</v>
      </c>
      <c r="DT91" s="71">
        <v>1.3916010000000001</v>
      </c>
      <c r="EI91" s="273"/>
      <c r="EJ91" s="385"/>
      <c r="EK91" s="494"/>
      <c r="EL91" s="12">
        <v>31</v>
      </c>
      <c r="EM91" s="573">
        <v>8.7267410000000005</v>
      </c>
      <c r="EN91" s="71">
        <v>1.4562330000000001</v>
      </c>
      <c r="FC91" s="273"/>
      <c r="FD91" s="385"/>
      <c r="FE91" s="494"/>
      <c r="FF91" s="12">
        <v>31</v>
      </c>
      <c r="FG91" s="573">
        <v>5.9033790000000002</v>
      </c>
      <c r="FH91" s="71">
        <v>1.0736399999999999</v>
      </c>
      <c r="FW91" s="273"/>
      <c r="FX91" s="385"/>
      <c r="FY91" s="494"/>
      <c r="FZ91" s="12">
        <v>31</v>
      </c>
      <c r="GA91" s="573">
        <v>4.7411300000000001</v>
      </c>
      <c r="GB91" s="71">
        <v>1.4793719999999999</v>
      </c>
      <c r="GQ91" s="273"/>
      <c r="GR91" s="385"/>
      <c r="GS91" s="494"/>
      <c r="GT91" s="12">
        <v>31</v>
      </c>
      <c r="GU91" s="573">
        <v>6.23109</v>
      </c>
      <c r="GV91" s="71">
        <v>1.8000229999999999</v>
      </c>
      <c r="HK91" s="273"/>
      <c r="HL91" s="385"/>
      <c r="HM91" s="494"/>
      <c r="HN91" s="12">
        <v>31</v>
      </c>
      <c r="HO91" s="573">
        <v>5.1238950000000001</v>
      </c>
      <c r="HP91" s="71">
        <v>1.417848</v>
      </c>
      <c r="IE91" s="273"/>
      <c r="IF91" s="385"/>
      <c r="IG91" s="494"/>
      <c r="IH91" s="12">
        <v>31</v>
      </c>
      <c r="II91" s="573"/>
      <c r="IJ91" s="71"/>
      <c r="IY91" s="273"/>
      <c r="IZ91" s="385"/>
      <c r="JA91" s="494"/>
      <c r="JB91" s="12">
        <v>31</v>
      </c>
      <c r="JC91" s="573"/>
      <c r="JD91" s="71"/>
      <c r="JS91" s="273"/>
      <c r="JT91" s="385"/>
      <c r="JU91" s="494"/>
      <c r="JV91" s="12">
        <v>31</v>
      </c>
      <c r="JW91" s="573"/>
      <c r="JX91" s="71"/>
      <c r="KM91" s="273"/>
    </row>
    <row r="92" spans="1:299" ht="12.75" customHeight="1" x14ac:dyDescent="0.2">
      <c r="A92" s="494"/>
      <c r="B92" s="12">
        <v>32</v>
      </c>
      <c r="C92" s="573">
        <v>5.9505090000000003</v>
      </c>
      <c r="D92" s="71">
        <v>1.9833970000000001</v>
      </c>
      <c r="S92" s="273"/>
      <c r="T92" s="385"/>
      <c r="U92" s="494"/>
      <c r="V92" s="12">
        <v>32</v>
      </c>
      <c r="W92" s="573">
        <v>3.8748480000000001</v>
      </c>
      <c r="X92" s="71">
        <v>1.017498</v>
      </c>
      <c r="AM92" s="273"/>
      <c r="AN92" s="385"/>
      <c r="AO92" s="494"/>
      <c r="AP92" s="12">
        <v>32</v>
      </c>
      <c r="AQ92" s="573">
        <v>6.9368940000000006</v>
      </c>
      <c r="AR92" s="71">
        <v>1.1240429999999999</v>
      </c>
      <c r="BG92" s="273"/>
      <c r="BH92" s="271"/>
      <c r="BI92" s="494"/>
      <c r="BJ92" s="12">
        <v>32</v>
      </c>
      <c r="BK92" s="573">
        <v>4.1572459999999998</v>
      </c>
      <c r="BL92" s="71">
        <v>0.59436739999999999</v>
      </c>
      <c r="CA92" s="273"/>
      <c r="CB92" s="385"/>
      <c r="CC92" s="494"/>
      <c r="CD92" s="12">
        <v>32</v>
      </c>
      <c r="CE92" s="573">
        <v>8.0295009999999998</v>
      </c>
      <c r="CF92" s="71">
        <v>1.26963</v>
      </c>
      <c r="CU92" s="273"/>
      <c r="CV92" s="385"/>
      <c r="CW92" s="494"/>
      <c r="CX92" s="12">
        <v>32</v>
      </c>
      <c r="CY92" s="573">
        <v>5.9505090000000003</v>
      </c>
      <c r="CZ92" s="71">
        <v>1.9833970000000001</v>
      </c>
      <c r="DO92" s="273"/>
      <c r="DP92" s="385"/>
      <c r="DQ92" s="494"/>
      <c r="DR92" s="12">
        <v>32</v>
      </c>
      <c r="DS92" s="573">
        <v>3.5172479999999999</v>
      </c>
      <c r="DT92" s="71">
        <v>1.3996120000000001</v>
      </c>
      <c r="EI92" s="273"/>
      <c r="EJ92" s="385"/>
      <c r="EK92" s="494"/>
      <c r="EL92" s="12">
        <v>32</v>
      </c>
      <c r="EM92" s="573">
        <v>8.662707000000001</v>
      </c>
      <c r="EN92" s="71">
        <v>1.576171</v>
      </c>
      <c r="FC92" s="273"/>
      <c r="FD92" s="385"/>
      <c r="FE92" s="494"/>
      <c r="FF92" s="12">
        <v>32</v>
      </c>
      <c r="FG92" s="573">
        <v>6.0617790000000005</v>
      </c>
      <c r="FH92" s="71">
        <v>1.1678090000000001</v>
      </c>
      <c r="FW92" s="273"/>
      <c r="FX92" s="385"/>
      <c r="FY92" s="494"/>
      <c r="FZ92" s="12">
        <v>32</v>
      </c>
      <c r="GA92" s="573">
        <v>4.8843770000000006</v>
      </c>
      <c r="GB92" s="71">
        <v>1.489357</v>
      </c>
      <c r="GQ92" s="273"/>
      <c r="GR92" s="385"/>
      <c r="GS92" s="494"/>
      <c r="GT92" s="12">
        <v>32</v>
      </c>
      <c r="GU92" s="573">
        <v>6.0765389999999995</v>
      </c>
      <c r="GV92" s="71">
        <v>1.901964</v>
      </c>
      <c r="HK92" s="273"/>
      <c r="HL92" s="385"/>
      <c r="HM92" s="494"/>
      <c r="HN92" s="12">
        <v>32</v>
      </c>
      <c r="HO92" s="573">
        <v>5.0943140000000007</v>
      </c>
      <c r="HP92" s="71">
        <v>1.497906</v>
      </c>
      <c r="IE92" s="273"/>
      <c r="IF92" s="385"/>
      <c r="IG92" s="494"/>
      <c r="IH92" s="12">
        <v>32</v>
      </c>
      <c r="II92" s="573"/>
      <c r="IJ92" s="71"/>
      <c r="IY92" s="273"/>
      <c r="IZ92" s="385"/>
      <c r="JA92" s="494"/>
      <c r="JB92" s="12">
        <v>32</v>
      </c>
      <c r="JC92" s="573"/>
      <c r="JD92" s="71"/>
      <c r="JS92" s="273"/>
      <c r="JT92" s="385"/>
      <c r="JU92" s="494"/>
      <c r="JV92" s="12">
        <v>32</v>
      </c>
      <c r="JW92" s="573"/>
      <c r="JX92" s="71"/>
      <c r="KM92" s="273"/>
    </row>
    <row r="93" spans="1:299" ht="12.75" customHeight="1" x14ac:dyDescent="0.2">
      <c r="A93" s="494"/>
      <c r="B93" s="12">
        <v>33</v>
      </c>
      <c r="C93" s="573">
        <v>6.1746809999999996</v>
      </c>
      <c r="D93" s="71">
        <v>2.0074320000000001</v>
      </c>
      <c r="S93" s="273"/>
      <c r="T93" s="385"/>
      <c r="U93" s="494"/>
      <c r="V93" s="12">
        <v>33</v>
      </c>
      <c r="W93" s="573">
        <v>3.9983270000000002</v>
      </c>
      <c r="X93" s="71">
        <v>1.0255099999999999</v>
      </c>
      <c r="AM93" s="273"/>
      <c r="AN93" s="385"/>
      <c r="AO93" s="494"/>
      <c r="AP93" s="12">
        <v>33</v>
      </c>
      <c r="AQ93" s="573">
        <v>6.6986220000000003</v>
      </c>
      <c r="AR93" s="71">
        <v>1.2060139999999999</v>
      </c>
      <c r="BG93" s="273"/>
      <c r="BH93" s="271"/>
      <c r="BI93" s="494"/>
      <c r="BJ93" s="12">
        <v>33</v>
      </c>
      <c r="BK93" s="573">
        <v>4.3136760000000001</v>
      </c>
      <c r="BL93" s="71">
        <v>0.61057039999999996</v>
      </c>
      <c r="CA93" s="273"/>
      <c r="CB93" s="385"/>
      <c r="CC93" s="494"/>
      <c r="CD93" s="12">
        <v>33</v>
      </c>
      <c r="CE93" s="573">
        <v>7.9095889999999995</v>
      </c>
      <c r="CF93" s="71">
        <v>1.3598520000000001</v>
      </c>
      <c r="CU93" s="273"/>
      <c r="CV93" s="385"/>
      <c r="CW93" s="494"/>
      <c r="CX93" s="12">
        <v>33</v>
      </c>
      <c r="CY93" s="573">
        <v>6.1746809999999996</v>
      </c>
      <c r="CZ93" s="71">
        <v>2.0074320000000001</v>
      </c>
      <c r="DO93" s="273"/>
      <c r="DP93" s="385"/>
      <c r="DQ93" s="494"/>
      <c r="DR93" s="12">
        <v>33</v>
      </c>
      <c r="DS93" s="573">
        <v>3.6354839999999999</v>
      </c>
      <c r="DT93" s="71">
        <v>1.407565</v>
      </c>
      <c r="EI93" s="273"/>
      <c r="EJ93" s="385"/>
      <c r="EK93" s="494"/>
      <c r="EL93" s="12">
        <v>33</v>
      </c>
      <c r="EM93" s="573">
        <v>8.8709319999999998</v>
      </c>
      <c r="EN93" s="71">
        <v>1.6960489999999999</v>
      </c>
      <c r="FC93" s="273"/>
      <c r="FD93" s="385"/>
      <c r="FE93" s="494"/>
      <c r="FF93" s="12">
        <v>33</v>
      </c>
      <c r="FG93" s="573">
        <v>6.0387500000000003</v>
      </c>
      <c r="FH93" s="71">
        <v>1.379942</v>
      </c>
      <c r="FW93" s="273"/>
      <c r="FX93" s="385"/>
      <c r="FY93" s="494"/>
      <c r="FZ93" s="12">
        <v>33</v>
      </c>
      <c r="GA93" s="573">
        <v>5.023479</v>
      </c>
      <c r="GB93" s="71">
        <v>1.499401</v>
      </c>
      <c r="GQ93" s="273"/>
      <c r="GR93" s="385"/>
      <c r="GS93" s="494"/>
      <c r="GT93" s="12">
        <v>33</v>
      </c>
      <c r="GU93" s="573">
        <v>6.241746</v>
      </c>
      <c r="GV93" s="71">
        <v>2.1859639999999998</v>
      </c>
      <c r="HK93" s="273"/>
      <c r="HL93" s="385"/>
      <c r="HM93" s="494"/>
      <c r="HN93" s="12">
        <v>33</v>
      </c>
      <c r="HO93" s="573">
        <v>4.9878169999999997</v>
      </c>
      <c r="HP93" s="71">
        <v>1.5779639999999999</v>
      </c>
      <c r="IE93" s="273"/>
      <c r="IF93" s="385"/>
      <c r="IG93" s="494"/>
      <c r="IH93" s="12">
        <v>33</v>
      </c>
      <c r="II93" s="573"/>
      <c r="IJ93" s="71"/>
      <c r="IY93" s="273"/>
      <c r="IZ93" s="385"/>
      <c r="JA93" s="494"/>
      <c r="JB93" s="12">
        <v>33</v>
      </c>
      <c r="JC93" s="573"/>
      <c r="JD93" s="71"/>
      <c r="JS93" s="273"/>
      <c r="JT93" s="385"/>
      <c r="JU93" s="494"/>
      <c r="JV93" s="12">
        <v>33</v>
      </c>
      <c r="JW93" s="573"/>
      <c r="JX93" s="71"/>
      <c r="KM93" s="273"/>
    </row>
    <row r="94" spans="1:299" ht="12.75" customHeight="1" x14ac:dyDescent="0.2">
      <c r="A94" s="494"/>
      <c r="B94" s="12">
        <v>34</v>
      </c>
      <c r="C94" s="573">
        <v>6.3507410000000002</v>
      </c>
      <c r="D94" s="71">
        <v>2.0313479999999999</v>
      </c>
      <c r="S94" s="273"/>
      <c r="T94" s="385"/>
      <c r="U94" s="494"/>
      <c r="V94" s="12">
        <v>34</v>
      </c>
      <c r="W94" s="573">
        <v>4.1223029999999996</v>
      </c>
      <c r="X94" s="71">
        <v>1.0334620000000001</v>
      </c>
      <c r="AM94" s="273"/>
      <c r="AN94" s="385"/>
      <c r="AO94" s="494"/>
      <c r="AP94" s="12">
        <v>34</v>
      </c>
      <c r="AQ94" s="573">
        <v>6.8059149999999997</v>
      </c>
      <c r="AR94" s="71">
        <v>1.4519880000000001</v>
      </c>
      <c r="BG94" s="273"/>
      <c r="BH94" s="271"/>
      <c r="BI94" s="494"/>
      <c r="BJ94" s="12">
        <v>34</v>
      </c>
      <c r="BK94" s="573">
        <v>4.4641950000000001</v>
      </c>
      <c r="BL94" s="71">
        <v>0.62671359999999998</v>
      </c>
      <c r="CA94" s="273"/>
      <c r="CB94" s="385"/>
      <c r="CC94" s="494"/>
      <c r="CD94" s="12">
        <v>34</v>
      </c>
      <c r="CE94" s="573">
        <v>7.6691459999999996</v>
      </c>
      <c r="CF94" s="71">
        <v>1.435905</v>
      </c>
      <c r="CU94" s="273"/>
      <c r="CV94" s="385"/>
      <c r="CW94" s="494"/>
      <c r="CX94" s="12">
        <v>34</v>
      </c>
      <c r="CY94" s="573">
        <v>6.3507410000000002</v>
      </c>
      <c r="CZ94" s="71">
        <v>2.0313479999999999</v>
      </c>
      <c r="DO94" s="273"/>
      <c r="DP94" s="385"/>
      <c r="DQ94" s="494"/>
      <c r="DR94" s="12">
        <v>34</v>
      </c>
      <c r="DS94" s="573">
        <v>3.7530949999999996</v>
      </c>
      <c r="DT94" s="71">
        <v>1.415516</v>
      </c>
      <c r="EI94" s="273"/>
      <c r="EJ94" s="385"/>
      <c r="EK94" s="494"/>
      <c r="EL94" s="12">
        <v>34</v>
      </c>
      <c r="EM94" s="573">
        <v>9.1766569999999987</v>
      </c>
      <c r="EN94" s="71">
        <v>1.815987</v>
      </c>
      <c r="FC94" s="273"/>
      <c r="FD94" s="385"/>
      <c r="FE94" s="494"/>
      <c r="FF94" s="12">
        <v>34</v>
      </c>
      <c r="FG94" s="573">
        <v>5.8706369999999994</v>
      </c>
      <c r="FH94" s="71">
        <v>1.4578469999999999</v>
      </c>
      <c r="FW94" s="273"/>
      <c r="FX94" s="385"/>
      <c r="FY94" s="494"/>
      <c r="FZ94" s="12">
        <v>34</v>
      </c>
      <c r="GA94" s="573">
        <v>5.1582129999999999</v>
      </c>
      <c r="GB94" s="71">
        <v>1.5093259999999999</v>
      </c>
      <c r="GQ94" s="273"/>
      <c r="GR94" s="385"/>
      <c r="GS94" s="494"/>
      <c r="GT94" s="12">
        <v>34</v>
      </c>
      <c r="GU94" s="573">
        <v>6.4260429999999999</v>
      </c>
      <c r="GV94" s="71">
        <v>2.2959170000000002</v>
      </c>
      <c r="HK94" s="273"/>
      <c r="HL94" s="385"/>
      <c r="HM94" s="494"/>
      <c r="HN94" s="12">
        <v>34</v>
      </c>
      <c r="HO94" s="573">
        <v>4.8323929999999997</v>
      </c>
      <c r="HP94" s="71">
        <v>1.652104</v>
      </c>
      <c r="IE94" s="273"/>
      <c r="IF94" s="385"/>
      <c r="IG94" s="494"/>
      <c r="IH94" s="12">
        <v>34</v>
      </c>
      <c r="II94" s="573"/>
      <c r="IJ94" s="71"/>
      <c r="IY94" s="273"/>
      <c r="IZ94" s="385"/>
      <c r="JA94" s="494"/>
      <c r="JB94" s="12">
        <v>34</v>
      </c>
      <c r="JC94" s="573"/>
      <c r="JD94" s="71"/>
      <c r="JS94" s="273"/>
      <c r="JT94" s="385"/>
      <c r="JU94" s="494"/>
      <c r="JV94" s="12">
        <v>34</v>
      </c>
      <c r="JW94" s="573"/>
      <c r="JX94" s="71"/>
      <c r="KM94" s="273"/>
    </row>
    <row r="95" spans="1:299" ht="12.75" customHeight="1" x14ac:dyDescent="0.2">
      <c r="A95" s="494"/>
      <c r="B95" s="12">
        <v>35</v>
      </c>
      <c r="C95" s="573">
        <v>6.550478</v>
      </c>
      <c r="D95" s="71">
        <v>2.065369</v>
      </c>
      <c r="S95" s="273"/>
      <c r="T95" s="385"/>
      <c r="U95" s="494"/>
      <c r="V95" s="12">
        <v>35</v>
      </c>
      <c r="W95" s="573">
        <v>4.2462499999999999</v>
      </c>
      <c r="X95" s="71">
        <v>1.0414129999999999</v>
      </c>
      <c r="AM95" s="273"/>
      <c r="AN95" s="385"/>
      <c r="AO95" s="494"/>
      <c r="AP95" s="12">
        <v>35</v>
      </c>
      <c r="AQ95" s="573">
        <v>7.0232030000000005</v>
      </c>
      <c r="AR95" s="71">
        <v>1.5799970000000001</v>
      </c>
      <c r="BG95" s="273"/>
      <c r="BH95" s="271"/>
      <c r="BI95" s="494"/>
      <c r="BJ95" s="12">
        <v>35</v>
      </c>
      <c r="BK95" s="573">
        <v>4.6076420000000002</v>
      </c>
      <c r="BL95" s="71">
        <v>0.6427969</v>
      </c>
      <c r="CA95" s="273"/>
      <c r="CB95" s="385"/>
      <c r="CC95" s="494"/>
      <c r="CD95" s="12">
        <v>35</v>
      </c>
      <c r="CE95" s="573">
        <v>7.3765590000000003</v>
      </c>
      <c r="CF95" s="71">
        <v>1.4600599999999999</v>
      </c>
      <c r="CU95" s="273"/>
      <c r="CV95" s="385"/>
      <c r="CW95" s="494"/>
      <c r="CX95" s="12">
        <v>35</v>
      </c>
      <c r="CY95" s="573">
        <v>6.550478</v>
      </c>
      <c r="CZ95" s="71">
        <v>2.065369</v>
      </c>
      <c r="DO95" s="273"/>
      <c r="DP95" s="385"/>
      <c r="DQ95" s="494"/>
      <c r="DR95" s="12">
        <v>35</v>
      </c>
      <c r="DS95" s="573">
        <v>3.869326</v>
      </c>
      <c r="DT95" s="71">
        <v>1.4235880000000001</v>
      </c>
      <c r="EI95" s="273"/>
      <c r="EJ95" s="385"/>
      <c r="EK95" s="494"/>
      <c r="EL95" s="12">
        <v>35</v>
      </c>
      <c r="EM95" s="573">
        <v>9.5154619999999994</v>
      </c>
      <c r="EN95" s="71">
        <v>1.9119489999999999</v>
      </c>
      <c r="FC95" s="273"/>
      <c r="FD95" s="385"/>
      <c r="FE95" s="494"/>
      <c r="FF95" s="12">
        <v>35</v>
      </c>
      <c r="FG95" s="573">
        <v>6.0326260000000005</v>
      </c>
      <c r="FH95" s="71">
        <v>1.5859760000000001</v>
      </c>
      <c r="FW95" s="273"/>
      <c r="FX95" s="385"/>
      <c r="FY95" s="494"/>
      <c r="FZ95" s="12">
        <v>35</v>
      </c>
      <c r="GA95" s="573">
        <v>5.2885249999999999</v>
      </c>
      <c r="GB95" s="71">
        <v>1.519371</v>
      </c>
      <c r="GQ95" s="273"/>
      <c r="GR95" s="385"/>
      <c r="GS95" s="494"/>
      <c r="GT95" s="12">
        <v>35</v>
      </c>
      <c r="GU95" s="573">
        <v>6.61578</v>
      </c>
      <c r="GV95" s="71">
        <v>2.3938519999999999</v>
      </c>
      <c r="HK95" s="273"/>
      <c r="HL95" s="385"/>
      <c r="HM95" s="494"/>
      <c r="HN95" s="12">
        <v>35</v>
      </c>
      <c r="HO95" s="573">
        <v>4.8298040000000002</v>
      </c>
      <c r="HP95" s="71">
        <v>1.732102</v>
      </c>
      <c r="IE95" s="273"/>
      <c r="IF95" s="385"/>
      <c r="IG95" s="494"/>
      <c r="IH95" s="12">
        <v>35</v>
      </c>
      <c r="II95" s="573"/>
      <c r="IJ95" s="71"/>
      <c r="IY95" s="273"/>
      <c r="IZ95" s="385"/>
      <c r="JA95" s="494"/>
      <c r="JB95" s="12">
        <v>35</v>
      </c>
      <c r="JC95" s="573"/>
      <c r="JD95" s="71"/>
      <c r="JS95" s="273"/>
      <c r="JT95" s="385"/>
      <c r="JU95" s="494"/>
      <c r="JV95" s="12">
        <v>35</v>
      </c>
      <c r="JW95" s="573"/>
      <c r="JX95" s="71"/>
      <c r="KM95" s="273"/>
    </row>
    <row r="96" spans="1:299" ht="12.75" customHeight="1" x14ac:dyDescent="0.2">
      <c r="A96" s="494"/>
      <c r="B96" s="12">
        <v>36</v>
      </c>
      <c r="C96" s="573">
        <v>6.7278029999999998</v>
      </c>
      <c r="D96" s="71">
        <v>2.1015410000000001</v>
      </c>
      <c r="S96" s="273"/>
      <c r="T96" s="385"/>
      <c r="U96" s="494"/>
      <c r="V96" s="12">
        <v>36</v>
      </c>
      <c r="W96" s="573">
        <v>4.3697219999999994</v>
      </c>
      <c r="X96" s="71">
        <v>1.049366</v>
      </c>
      <c r="AM96" s="273"/>
      <c r="AN96" s="385"/>
      <c r="AO96" s="494"/>
      <c r="AP96" s="12">
        <v>36</v>
      </c>
      <c r="AQ96" s="573">
        <v>7.2401770000000001</v>
      </c>
      <c r="AR96" s="71">
        <v>1.6638820000000001</v>
      </c>
      <c r="BG96" s="273"/>
      <c r="BH96" s="271"/>
      <c r="BI96" s="494"/>
      <c r="BJ96" s="12">
        <v>36</v>
      </c>
      <c r="BK96" s="573">
        <v>4.7439679999999997</v>
      </c>
      <c r="BL96" s="71">
        <v>0.65894010000000003</v>
      </c>
      <c r="CA96" s="273"/>
      <c r="CB96" s="385"/>
      <c r="CC96" s="494"/>
      <c r="CD96" s="12">
        <v>36</v>
      </c>
      <c r="CE96" s="573">
        <v>7.1255330000000008</v>
      </c>
      <c r="CF96" s="71">
        <v>1.5240940000000001</v>
      </c>
      <c r="CU96" s="273"/>
      <c r="CV96" s="385"/>
      <c r="CW96" s="494"/>
      <c r="CX96" s="12">
        <v>36</v>
      </c>
      <c r="CY96" s="573">
        <v>6.7278029999999998</v>
      </c>
      <c r="CZ96" s="71">
        <v>2.1015410000000001</v>
      </c>
      <c r="DO96" s="273"/>
      <c r="DP96" s="385"/>
      <c r="DQ96" s="494"/>
      <c r="DR96" s="12">
        <v>36</v>
      </c>
      <c r="DS96" s="573">
        <v>3.9837950000000002</v>
      </c>
      <c r="DT96" s="71">
        <v>1.43154</v>
      </c>
      <c r="EI96" s="273"/>
      <c r="EJ96" s="385"/>
      <c r="EK96" s="494"/>
      <c r="EL96" s="12">
        <v>36</v>
      </c>
      <c r="EM96" s="573">
        <v>9.8774050000000013</v>
      </c>
      <c r="EN96" s="71">
        <v>2.0078510000000001</v>
      </c>
      <c r="FC96" s="273"/>
      <c r="FD96" s="385"/>
      <c r="FE96" s="494"/>
      <c r="FF96" s="12">
        <v>36</v>
      </c>
      <c r="FG96" s="573">
        <v>6.1909879999999999</v>
      </c>
      <c r="FH96" s="71">
        <v>1.736108</v>
      </c>
      <c r="FW96" s="273"/>
      <c r="FX96" s="385"/>
      <c r="FY96" s="494"/>
      <c r="FZ96" s="12">
        <v>36</v>
      </c>
      <c r="GA96" s="573">
        <v>5.4633979999999998</v>
      </c>
      <c r="GB96" s="71">
        <v>1.5333619999999999</v>
      </c>
      <c r="GQ96" s="273"/>
      <c r="GR96" s="385"/>
      <c r="GS96" s="494"/>
      <c r="GT96" s="12">
        <v>36</v>
      </c>
      <c r="GU96" s="573">
        <v>6.807277</v>
      </c>
      <c r="GV96" s="71">
        <v>2.4719370000000001</v>
      </c>
      <c r="HK96" s="273"/>
      <c r="HL96" s="385"/>
      <c r="HM96" s="494"/>
      <c r="HN96" s="12">
        <v>36</v>
      </c>
      <c r="HO96" s="573">
        <v>4.7576289999999997</v>
      </c>
      <c r="HP96" s="71">
        <v>1.81216</v>
      </c>
      <c r="IE96" s="273"/>
      <c r="IF96" s="385"/>
      <c r="IG96" s="494"/>
      <c r="IH96" s="12">
        <v>36</v>
      </c>
      <c r="II96" s="573"/>
      <c r="IJ96" s="71"/>
      <c r="IY96" s="273"/>
      <c r="IZ96" s="385"/>
      <c r="JA96" s="494"/>
      <c r="JB96" s="12">
        <v>36</v>
      </c>
      <c r="JC96" s="573"/>
      <c r="JD96" s="71"/>
      <c r="JS96" s="273"/>
      <c r="JT96" s="385"/>
      <c r="JU96" s="494"/>
      <c r="JV96" s="12">
        <v>36</v>
      </c>
      <c r="JW96" s="573"/>
      <c r="JX96" s="71"/>
      <c r="KM96" s="273"/>
    </row>
    <row r="97" spans="1:299" ht="12.75" customHeight="1" x14ac:dyDescent="0.2">
      <c r="A97" s="494"/>
      <c r="B97" s="12">
        <v>37</v>
      </c>
      <c r="C97" s="573">
        <v>6.9029350000000003</v>
      </c>
      <c r="D97" s="71">
        <v>2.1496119999999999</v>
      </c>
      <c r="S97" s="273"/>
      <c r="T97" s="385"/>
      <c r="U97" s="494"/>
      <c r="V97" s="12">
        <v>37</v>
      </c>
      <c r="W97" s="573">
        <v>4.492445</v>
      </c>
      <c r="X97" s="71">
        <v>1.057377</v>
      </c>
      <c r="AM97" s="273"/>
      <c r="AN97" s="385"/>
      <c r="AO97" s="494"/>
      <c r="AP97" s="12">
        <v>37</v>
      </c>
      <c r="AQ97" s="573">
        <v>7.4763469999999996</v>
      </c>
      <c r="AR97" s="71">
        <v>1.7358690000000001</v>
      </c>
      <c r="BG97" s="273"/>
      <c r="BH97" s="271"/>
      <c r="BI97" s="494"/>
      <c r="BJ97" s="12">
        <v>37</v>
      </c>
      <c r="BK97" s="573">
        <v>4.8739939999999997</v>
      </c>
      <c r="BL97" s="71">
        <v>0.67496370000000006</v>
      </c>
      <c r="CA97" s="273"/>
      <c r="CB97" s="385"/>
      <c r="CC97" s="494"/>
      <c r="CD97" s="12">
        <v>37</v>
      </c>
      <c r="CE97" s="573">
        <v>6.9599510000000002</v>
      </c>
      <c r="CF97" s="71">
        <v>1.6122240000000001</v>
      </c>
      <c r="CU97" s="273"/>
      <c r="CV97" s="385"/>
      <c r="CW97" s="494"/>
      <c r="CX97" s="12">
        <v>37</v>
      </c>
      <c r="CY97" s="573">
        <v>6.9029350000000003</v>
      </c>
      <c r="CZ97" s="71">
        <v>2.1496119999999999</v>
      </c>
      <c r="DO97" s="273"/>
      <c r="DP97" s="385"/>
      <c r="DQ97" s="494"/>
      <c r="DR97" s="12">
        <v>37</v>
      </c>
      <c r="DS97" s="573">
        <v>4.0962990000000001</v>
      </c>
      <c r="DT97" s="71">
        <v>1.4395519999999999</v>
      </c>
      <c r="EI97" s="273"/>
      <c r="EJ97" s="385"/>
      <c r="EK97" s="494"/>
      <c r="EL97" s="12">
        <v>37</v>
      </c>
      <c r="EM97" s="573">
        <v>10.21294</v>
      </c>
      <c r="EN97" s="71">
        <v>2.0899420000000002</v>
      </c>
      <c r="FC97" s="273"/>
      <c r="FD97" s="385"/>
      <c r="FE97" s="494"/>
      <c r="FF97" s="12">
        <v>37</v>
      </c>
      <c r="FG97" s="573">
        <v>6.3500719999999999</v>
      </c>
      <c r="FH97" s="71">
        <v>1.8320700000000001</v>
      </c>
      <c r="FW97" s="273"/>
      <c r="FX97" s="385"/>
      <c r="FY97" s="494"/>
      <c r="FZ97" s="12">
        <v>37</v>
      </c>
      <c r="GA97" s="573">
        <v>5.6989600000000005</v>
      </c>
      <c r="GB97" s="71">
        <v>1.553331</v>
      </c>
      <c r="GQ97" s="273"/>
      <c r="GR97" s="385"/>
      <c r="GS97" s="494"/>
      <c r="GT97" s="12">
        <v>37</v>
      </c>
      <c r="GU97" s="573">
        <v>7.0098190000000002</v>
      </c>
      <c r="GV97" s="71">
        <v>2.5536699999999999</v>
      </c>
      <c r="HK97" s="273"/>
      <c r="HL97" s="385"/>
      <c r="HM97" s="494"/>
      <c r="HN97" s="12">
        <v>37</v>
      </c>
      <c r="HO97" s="573">
        <v>4.6842199999999998</v>
      </c>
      <c r="HP97" s="71">
        <v>1.892039</v>
      </c>
      <c r="IE97" s="273"/>
      <c r="IF97" s="385"/>
      <c r="IG97" s="494"/>
      <c r="IH97" s="12">
        <v>37</v>
      </c>
      <c r="II97" s="573"/>
      <c r="IJ97" s="71"/>
      <c r="IY97" s="273"/>
      <c r="IZ97" s="385"/>
      <c r="JA97" s="494"/>
      <c r="JB97" s="12">
        <v>37</v>
      </c>
      <c r="JC97" s="573"/>
      <c r="JD97" s="71"/>
      <c r="JS97" s="273"/>
      <c r="JT97" s="385"/>
      <c r="JU97" s="494"/>
      <c r="JV97" s="12">
        <v>37</v>
      </c>
      <c r="JW97" s="573"/>
      <c r="JX97" s="71"/>
      <c r="KM97" s="273"/>
    </row>
    <row r="98" spans="1:299" ht="12.75" customHeight="1" x14ac:dyDescent="0.2">
      <c r="A98" s="494"/>
      <c r="B98" s="12">
        <v>38</v>
      </c>
      <c r="C98" s="573">
        <v>6.9563509999999997</v>
      </c>
      <c r="D98" s="71">
        <v>2.334003</v>
      </c>
      <c r="S98" s="273"/>
      <c r="T98" s="385"/>
      <c r="U98" s="494"/>
      <c r="V98" s="12">
        <v>38</v>
      </c>
      <c r="W98" s="573">
        <v>4.6141319999999997</v>
      </c>
      <c r="X98" s="71">
        <v>1.0653889999999999</v>
      </c>
      <c r="AM98" s="273"/>
      <c r="AN98" s="385"/>
      <c r="AO98" s="494"/>
      <c r="AP98" s="12">
        <v>38</v>
      </c>
      <c r="AQ98" s="573">
        <v>7.7122610000000007</v>
      </c>
      <c r="AR98" s="71">
        <v>1.799903</v>
      </c>
      <c r="BG98" s="273"/>
      <c r="BH98" s="271"/>
      <c r="BI98" s="494"/>
      <c r="BJ98" s="12">
        <v>38</v>
      </c>
      <c r="BK98" s="573">
        <v>4.9965959999999994</v>
      </c>
      <c r="BL98" s="71">
        <v>0.69110680000000002</v>
      </c>
      <c r="CA98" s="273"/>
      <c r="CB98" s="385"/>
      <c r="CC98" s="494"/>
      <c r="CD98" s="12">
        <v>38</v>
      </c>
      <c r="CE98" s="573">
        <v>6.7121740000000001</v>
      </c>
      <c r="CF98" s="71">
        <v>1.672193</v>
      </c>
      <c r="CU98" s="273"/>
      <c r="CV98" s="385"/>
      <c r="CW98" s="494"/>
      <c r="CX98" s="12">
        <v>38</v>
      </c>
      <c r="CY98" s="573">
        <v>6.9563509999999997</v>
      </c>
      <c r="CZ98" s="71">
        <v>2.334003</v>
      </c>
      <c r="DO98" s="273"/>
      <c r="DP98" s="385"/>
      <c r="DQ98" s="494"/>
      <c r="DR98" s="12">
        <v>38</v>
      </c>
      <c r="DS98" s="573">
        <v>4.2067690000000004</v>
      </c>
      <c r="DT98" s="71">
        <v>1.447624</v>
      </c>
      <c r="EI98" s="273"/>
      <c r="EJ98" s="385"/>
      <c r="EK98" s="494"/>
      <c r="EL98" s="12">
        <v>38</v>
      </c>
      <c r="EM98" s="573">
        <v>10.58048</v>
      </c>
      <c r="EN98" s="71">
        <v>2.1818979999999999</v>
      </c>
      <c r="FC98" s="273"/>
      <c r="FD98" s="385"/>
      <c r="FE98" s="494"/>
      <c r="FF98" s="12">
        <v>38</v>
      </c>
      <c r="FG98" s="573">
        <v>6.5127090000000001</v>
      </c>
      <c r="FH98" s="71">
        <v>1.9080619999999999</v>
      </c>
      <c r="FW98" s="273"/>
      <c r="FX98" s="385"/>
      <c r="FY98" s="494"/>
      <c r="FZ98" s="12">
        <v>38</v>
      </c>
      <c r="GA98" s="573">
        <v>5.9170789999999993</v>
      </c>
      <c r="GB98" s="71">
        <v>1.5733010000000001</v>
      </c>
      <c r="GQ98" s="273"/>
      <c r="GR98" s="385"/>
      <c r="GS98" s="494"/>
      <c r="GT98" s="12">
        <v>38</v>
      </c>
      <c r="GU98" s="573">
        <v>7.2105810000000004</v>
      </c>
      <c r="GV98" s="71">
        <v>2.6117849999999998</v>
      </c>
      <c r="HK98" s="273"/>
      <c r="HL98" s="385"/>
      <c r="HM98" s="494"/>
      <c r="HN98" s="12">
        <v>38</v>
      </c>
      <c r="HO98" s="573">
        <v>4.7694989999999997</v>
      </c>
      <c r="HP98" s="71">
        <v>1.972037</v>
      </c>
      <c r="IE98" s="273"/>
      <c r="IF98" s="385"/>
      <c r="IG98" s="494"/>
      <c r="IH98" s="12">
        <v>38</v>
      </c>
      <c r="II98" s="573"/>
      <c r="IJ98" s="71"/>
      <c r="IY98" s="273"/>
      <c r="IZ98" s="385"/>
      <c r="JA98" s="494"/>
      <c r="JB98" s="12">
        <v>38</v>
      </c>
      <c r="JC98" s="573"/>
      <c r="JD98" s="71"/>
      <c r="JS98" s="273"/>
      <c r="JT98" s="385"/>
      <c r="JU98" s="494"/>
      <c r="JV98" s="12">
        <v>38</v>
      </c>
      <c r="JW98" s="573"/>
      <c r="JX98" s="71"/>
      <c r="KM98" s="273"/>
    </row>
    <row r="99" spans="1:299" ht="12.75" customHeight="1" x14ac:dyDescent="0.2">
      <c r="A99" s="494"/>
      <c r="B99" s="12">
        <v>39</v>
      </c>
      <c r="C99" s="573">
        <v>6.7891830000000004</v>
      </c>
      <c r="D99" s="71">
        <v>2.4299650000000002</v>
      </c>
      <c r="S99" s="273"/>
      <c r="T99" s="385"/>
      <c r="U99" s="494"/>
      <c r="V99" s="12">
        <v>39</v>
      </c>
      <c r="W99" s="573">
        <v>4.734146</v>
      </c>
      <c r="X99" s="71">
        <v>1.073401</v>
      </c>
      <c r="AM99" s="273"/>
      <c r="AN99" s="385"/>
      <c r="AO99" s="494"/>
      <c r="AP99" s="12">
        <v>39</v>
      </c>
      <c r="AQ99" s="573">
        <v>7.9348010000000002</v>
      </c>
      <c r="AR99" s="71">
        <v>1.879902</v>
      </c>
      <c r="BG99" s="273"/>
      <c r="BH99" s="271"/>
      <c r="BI99" s="494"/>
      <c r="BJ99" s="12">
        <v>39</v>
      </c>
      <c r="BK99" s="573">
        <v>5.1126379999999996</v>
      </c>
      <c r="BL99" s="71">
        <v>0.70719030000000005</v>
      </c>
      <c r="CA99" s="273"/>
      <c r="CB99" s="385"/>
      <c r="CC99" s="494"/>
      <c r="CD99" s="12">
        <v>39</v>
      </c>
      <c r="CE99" s="573">
        <v>6.6527149999999997</v>
      </c>
      <c r="CF99" s="71">
        <v>1.7561370000000001</v>
      </c>
      <c r="CU99" s="273"/>
      <c r="CV99" s="385"/>
      <c r="CW99" s="494"/>
      <c r="CX99" s="12">
        <v>39</v>
      </c>
      <c r="CY99" s="573">
        <v>6.7891830000000004</v>
      </c>
      <c r="CZ99" s="71">
        <v>2.4299650000000002</v>
      </c>
      <c r="DO99" s="273"/>
      <c r="DP99" s="385"/>
      <c r="DQ99" s="494"/>
      <c r="DR99" s="12">
        <v>39</v>
      </c>
      <c r="DS99" s="573">
        <v>4.3154240000000001</v>
      </c>
      <c r="DT99" s="71">
        <v>1.455516</v>
      </c>
      <c r="EI99" s="273"/>
      <c r="EJ99" s="385"/>
      <c r="EK99" s="494"/>
      <c r="EL99" s="12">
        <v>39</v>
      </c>
      <c r="EM99" s="573">
        <v>10.94806</v>
      </c>
      <c r="EN99" s="71">
        <v>2.2779199999999999</v>
      </c>
      <c r="FC99" s="273"/>
      <c r="FD99" s="385"/>
      <c r="FE99" s="494"/>
      <c r="FF99" s="12">
        <v>39</v>
      </c>
      <c r="FG99" s="573">
        <v>6.6781139999999999</v>
      </c>
      <c r="FH99" s="71">
        <v>1.97407</v>
      </c>
      <c r="FW99" s="273"/>
      <c r="FX99" s="385"/>
      <c r="FY99" s="494"/>
      <c r="FZ99" s="12">
        <v>39</v>
      </c>
      <c r="GA99" s="573">
        <v>6.1197280000000003</v>
      </c>
      <c r="GB99" s="71">
        <v>1.5933299999999999</v>
      </c>
      <c r="GQ99" s="273"/>
      <c r="GR99" s="385"/>
      <c r="GS99" s="494"/>
      <c r="GT99" s="12">
        <v>39</v>
      </c>
      <c r="GU99" s="573">
        <v>7.400773</v>
      </c>
      <c r="GV99" s="71">
        <v>2.6959080000000002</v>
      </c>
      <c r="HK99" s="273"/>
      <c r="HL99" s="385"/>
      <c r="HM99" s="494"/>
      <c r="HN99" s="12">
        <v>39</v>
      </c>
      <c r="HO99" s="573">
        <v>4.8760559999999993</v>
      </c>
      <c r="HP99" s="71">
        <v>2.0520350000000001</v>
      </c>
      <c r="IE99" s="273"/>
      <c r="IF99" s="385"/>
      <c r="IG99" s="494"/>
      <c r="IH99" s="12">
        <v>39</v>
      </c>
      <c r="II99" s="573"/>
      <c r="IJ99" s="71"/>
      <c r="IY99" s="273"/>
      <c r="IZ99" s="385"/>
      <c r="JA99" s="494"/>
      <c r="JB99" s="12">
        <v>39</v>
      </c>
      <c r="JC99" s="573"/>
      <c r="JD99" s="71"/>
      <c r="JS99" s="273"/>
      <c r="JT99" s="385"/>
      <c r="JU99" s="494"/>
      <c r="JV99" s="12">
        <v>39</v>
      </c>
      <c r="JW99" s="573"/>
      <c r="JX99" s="71"/>
      <c r="KM99" s="273"/>
    </row>
    <row r="100" spans="1:299" ht="12.75" customHeight="1" x14ac:dyDescent="0.2">
      <c r="A100" s="494"/>
      <c r="B100" s="12">
        <v>40</v>
      </c>
      <c r="C100" s="573">
        <v>6.6253690000000001</v>
      </c>
      <c r="D100" s="71">
        <v>2.4920270000000002</v>
      </c>
      <c r="S100" s="273"/>
      <c r="T100" s="385"/>
      <c r="U100" s="494"/>
      <c r="V100" s="12">
        <v>40</v>
      </c>
      <c r="W100" s="573">
        <v>4.8520300000000001</v>
      </c>
      <c r="X100" s="71">
        <v>1.081353</v>
      </c>
      <c r="AM100" s="273"/>
      <c r="AN100" s="385"/>
      <c r="AO100" s="494"/>
      <c r="AP100" s="12">
        <v>40</v>
      </c>
      <c r="AQ100" s="573">
        <v>8.1705450000000006</v>
      </c>
      <c r="AR100" s="71">
        <v>1.937778</v>
      </c>
      <c r="BG100" s="273"/>
      <c r="BH100" s="271"/>
      <c r="BI100" s="494"/>
      <c r="BJ100" s="12">
        <v>40</v>
      </c>
      <c r="BK100" s="573">
        <v>5.2224489999999992</v>
      </c>
      <c r="BL100" s="71">
        <v>0.72321380000000002</v>
      </c>
      <c r="CA100" s="273"/>
      <c r="CB100" s="385"/>
      <c r="CC100" s="494"/>
      <c r="CD100" s="12">
        <v>40</v>
      </c>
      <c r="CE100" s="573">
        <v>6.6566980000000004</v>
      </c>
      <c r="CF100" s="71">
        <v>1.846061</v>
      </c>
      <c r="CU100" s="273"/>
      <c r="CV100" s="385"/>
      <c r="CW100" s="494"/>
      <c r="CX100" s="12">
        <v>40</v>
      </c>
      <c r="CY100" s="573">
        <v>6.6253690000000001</v>
      </c>
      <c r="CZ100" s="71">
        <v>2.4920270000000002</v>
      </c>
      <c r="DO100" s="273"/>
      <c r="DP100" s="385"/>
      <c r="DQ100" s="494"/>
      <c r="DR100" s="12">
        <v>40</v>
      </c>
      <c r="DS100" s="573">
        <v>4.422193</v>
      </c>
      <c r="DT100" s="71">
        <v>1.463527</v>
      </c>
      <c r="EI100" s="273"/>
      <c r="EJ100" s="385"/>
      <c r="EK100" s="494"/>
      <c r="EL100" s="12">
        <v>40</v>
      </c>
      <c r="EM100" s="573">
        <v>11.285729999999999</v>
      </c>
      <c r="EN100" s="71">
        <v>2.3638379999999999</v>
      </c>
      <c r="FC100" s="273"/>
      <c r="FD100" s="385"/>
      <c r="FE100" s="494"/>
      <c r="FF100" s="12">
        <v>40</v>
      </c>
      <c r="FG100" s="573">
        <v>6.8472870000000006</v>
      </c>
      <c r="FH100" s="71">
        <v>2.0358320000000001</v>
      </c>
      <c r="FW100" s="273"/>
      <c r="FX100" s="385"/>
      <c r="FY100" s="494"/>
      <c r="FZ100" s="12">
        <v>40</v>
      </c>
      <c r="GA100" s="573">
        <v>6.3078000000000003</v>
      </c>
      <c r="GB100" s="71">
        <v>1.6133599999999999</v>
      </c>
      <c r="GQ100" s="273"/>
      <c r="GR100" s="385"/>
      <c r="GS100" s="494"/>
      <c r="GT100" s="12">
        <v>40</v>
      </c>
      <c r="GU100" s="573">
        <v>7.0911210000000002</v>
      </c>
      <c r="GV100" s="71">
        <v>2.7499579999999999</v>
      </c>
      <c r="HK100" s="273"/>
      <c r="HL100" s="385"/>
      <c r="HM100" s="494"/>
      <c r="HN100" s="12">
        <v>40</v>
      </c>
      <c r="HO100" s="573">
        <v>5.008013</v>
      </c>
      <c r="HP100" s="71">
        <v>2.131974</v>
      </c>
      <c r="IE100" s="273"/>
      <c r="IF100" s="385"/>
      <c r="IG100" s="494"/>
      <c r="IH100" s="12">
        <v>40</v>
      </c>
      <c r="II100" s="573"/>
      <c r="IJ100" s="71"/>
      <c r="IY100" s="273"/>
      <c r="IZ100" s="385"/>
      <c r="JA100" s="494"/>
      <c r="JB100" s="12">
        <v>40</v>
      </c>
      <c r="JC100" s="573"/>
      <c r="JD100" s="71"/>
      <c r="JS100" s="273"/>
      <c r="JT100" s="385"/>
      <c r="JU100" s="494"/>
      <c r="JV100" s="12">
        <v>40</v>
      </c>
      <c r="JW100" s="573"/>
      <c r="JX100" s="71"/>
      <c r="KM100" s="273"/>
    </row>
    <row r="101" spans="1:299" ht="12.75" customHeight="1" x14ac:dyDescent="0.2">
      <c r="A101" s="494"/>
      <c r="B101" s="12">
        <v>41</v>
      </c>
      <c r="C101" s="573">
        <v>6.4608119999999998</v>
      </c>
      <c r="D101" s="71">
        <v>2.5860159999999999</v>
      </c>
      <c r="S101" s="273"/>
      <c r="T101" s="385"/>
      <c r="U101" s="494"/>
      <c r="V101" s="12">
        <v>41</v>
      </c>
      <c r="W101" s="573">
        <v>4.9679120000000001</v>
      </c>
      <c r="X101" s="71">
        <v>1.0893649999999999</v>
      </c>
      <c r="AM101" s="273"/>
      <c r="AN101" s="385"/>
      <c r="AO101" s="494"/>
      <c r="AP101" s="12">
        <v>41</v>
      </c>
      <c r="AQ101" s="573">
        <v>8.4041689999999996</v>
      </c>
      <c r="AR101" s="71">
        <v>2.0117970000000001</v>
      </c>
      <c r="BG101" s="273"/>
      <c r="BH101" s="271"/>
      <c r="BI101" s="494"/>
      <c r="BJ101" s="12">
        <v>41</v>
      </c>
      <c r="BK101" s="573">
        <v>5.3586899999999993</v>
      </c>
      <c r="BL101" s="71">
        <v>0.74539569999999999</v>
      </c>
      <c r="CA101" s="273"/>
      <c r="CB101" s="385"/>
      <c r="CC101" s="494"/>
      <c r="CD101" s="12">
        <v>41</v>
      </c>
      <c r="CE101" s="573">
        <v>6.8362030000000003</v>
      </c>
      <c r="CF101" s="71">
        <v>1.9360440000000001</v>
      </c>
      <c r="CU101" s="273"/>
      <c r="CV101" s="385"/>
      <c r="CW101" s="494"/>
      <c r="CX101" s="12">
        <v>41</v>
      </c>
      <c r="CY101" s="573">
        <v>6.4608119999999998</v>
      </c>
      <c r="CZ101" s="71">
        <v>2.5860159999999999</v>
      </c>
      <c r="DO101" s="273"/>
      <c r="DP101" s="385"/>
      <c r="DQ101" s="494"/>
      <c r="DR101" s="12">
        <v>41</v>
      </c>
      <c r="DS101" s="573">
        <v>4.5270270000000004</v>
      </c>
      <c r="DT101" s="71">
        <v>1.4715990000000001</v>
      </c>
      <c r="EI101" s="273"/>
      <c r="EJ101" s="385"/>
      <c r="EK101" s="494"/>
      <c r="EL101" s="12">
        <v>41</v>
      </c>
      <c r="EM101" s="573">
        <v>11.63801</v>
      </c>
      <c r="EN101" s="71">
        <v>2.4497550000000001</v>
      </c>
      <c r="FC101" s="273"/>
      <c r="FD101" s="385"/>
      <c r="FE101" s="494"/>
      <c r="FF101" s="12">
        <v>41</v>
      </c>
      <c r="FG101" s="573">
        <v>7.0144359999999999</v>
      </c>
      <c r="FH101" s="71">
        <v>2.1059060000000001</v>
      </c>
      <c r="FW101" s="273"/>
      <c r="FX101" s="385"/>
      <c r="FY101" s="494"/>
      <c r="FZ101" s="12">
        <v>41</v>
      </c>
      <c r="GA101" s="573">
        <v>6.4817340000000003</v>
      </c>
      <c r="GB101" s="71">
        <v>1.633389</v>
      </c>
      <c r="GQ101" s="273"/>
      <c r="GR101" s="385"/>
      <c r="GS101" s="494"/>
      <c r="GT101" s="12">
        <v>41</v>
      </c>
      <c r="GU101" s="573">
        <v>6.7267740000000007</v>
      </c>
      <c r="GV101" s="71">
        <v>2.7639490000000002</v>
      </c>
      <c r="HK101" s="273"/>
      <c r="HL101" s="385"/>
      <c r="HM101" s="494"/>
      <c r="HN101" s="12">
        <v>41</v>
      </c>
      <c r="HO101" s="573">
        <v>5.208342</v>
      </c>
      <c r="HP101" s="71">
        <v>2.2120320000000002</v>
      </c>
      <c r="IE101" s="273"/>
      <c r="IF101" s="385"/>
      <c r="IG101" s="494"/>
      <c r="IH101" s="12">
        <v>41</v>
      </c>
      <c r="II101" s="573"/>
      <c r="IJ101" s="71"/>
      <c r="IY101" s="273"/>
      <c r="IZ101" s="385"/>
      <c r="JA101" s="494"/>
      <c r="JB101" s="12">
        <v>41</v>
      </c>
      <c r="JC101" s="573"/>
      <c r="JD101" s="71"/>
      <c r="JS101" s="273"/>
      <c r="JT101" s="385"/>
      <c r="JU101" s="494"/>
      <c r="JV101" s="12">
        <v>41</v>
      </c>
      <c r="JW101" s="573"/>
      <c r="JX101" s="71"/>
      <c r="KM101" s="273"/>
    </row>
    <row r="102" spans="1:299" ht="12.75" customHeight="1" x14ac:dyDescent="0.2">
      <c r="A102" s="494"/>
      <c r="B102" s="12">
        <v>42</v>
      </c>
      <c r="C102" s="573">
        <v>6.4587650000000005</v>
      </c>
      <c r="D102" s="71">
        <v>2.7662209999999998</v>
      </c>
      <c r="S102" s="273"/>
      <c r="T102" s="385"/>
      <c r="U102" s="494"/>
      <c r="V102" s="12">
        <v>42</v>
      </c>
      <c r="W102" s="573">
        <v>5.0811929999999998</v>
      </c>
      <c r="X102" s="71">
        <v>1.097377</v>
      </c>
      <c r="AM102" s="273"/>
      <c r="AN102" s="385"/>
      <c r="AO102" s="494"/>
      <c r="AP102" s="12">
        <v>42</v>
      </c>
      <c r="AQ102" s="573">
        <v>8.616403</v>
      </c>
      <c r="AR102" s="71">
        <v>2.0898219999999998</v>
      </c>
      <c r="BG102" s="273"/>
      <c r="BH102" s="271"/>
      <c r="BI102" s="494"/>
      <c r="BJ102" s="12">
        <v>42</v>
      </c>
      <c r="BK102" s="573">
        <v>5.5008410000000003</v>
      </c>
      <c r="BL102" s="71">
        <v>0.76949089999999998</v>
      </c>
      <c r="CA102" s="273"/>
      <c r="CB102" s="385"/>
      <c r="CC102" s="494"/>
      <c r="CD102" s="12">
        <v>42</v>
      </c>
      <c r="CE102" s="573">
        <v>7.0411289999999997</v>
      </c>
      <c r="CF102" s="71">
        <v>2.026027</v>
      </c>
      <c r="CU102" s="273"/>
      <c r="CV102" s="385"/>
      <c r="CW102" s="494"/>
      <c r="CX102" s="12">
        <v>42</v>
      </c>
      <c r="CY102" s="573">
        <v>6.4587650000000005</v>
      </c>
      <c r="CZ102" s="71">
        <v>2.7662209999999998</v>
      </c>
      <c r="DO102" s="273"/>
      <c r="DP102" s="385"/>
      <c r="DQ102" s="494"/>
      <c r="DR102" s="12">
        <v>42</v>
      </c>
      <c r="DS102" s="573">
        <v>4.630001</v>
      </c>
      <c r="DT102" s="71">
        <v>1.4794909999999999</v>
      </c>
      <c r="EI102" s="273"/>
      <c r="EJ102" s="385"/>
      <c r="EK102" s="494"/>
      <c r="EL102" s="12">
        <v>42</v>
      </c>
      <c r="EM102" s="573">
        <v>12.022459999999999</v>
      </c>
      <c r="EN102" s="71">
        <v>2.5458370000000001</v>
      </c>
      <c r="FC102" s="273"/>
      <c r="FD102" s="385"/>
      <c r="FE102" s="494"/>
      <c r="FF102" s="12">
        <v>42</v>
      </c>
      <c r="FG102" s="573">
        <v>7.1798519999999995</v>
      </c>
      <c r="FH102" s="71">
        <v>2.160015</v>
      </c>
      <c r="FW102" s="273"/>
      <c r="FX102" s="385"/>
      <c r="FY102" s="494"/>
      <c r="FZ102" s="12">
        <v>42</v>
      </c>
      <c r="GA102" s="573">
        <v>6.6414330000000001</v>
      </c>
      <c r="GB102" s="71">
        <v>1.6534789999999999</v>
      </c>
      <c r="GQ102" s="273"/>
      <c r="GR102" s="385"/>
      <c r="GS102" s="494"/>
      <c r="GT102" s="12">
        <v>42</v>
      </c>
      <c r="GU102" s="573">
        <v>6.2038919999999997</v>
      </c>
      <c r="GV102" s="71">
        <v>2.7780589999999998</v>
      </c>
      <c r="HK102" s="273"/>
      <c r="HL102" s="385"/>
      <c r="HM102" s="494"/>
      <c r="HN102" s="12">
        <v>42</v>
      </c>
      <c r="HO102" s="573">
        <v>5.4113910000000001</v>
      </c>
      <c r="HP102" s="71">
        <v>2.2919710000000002</v>
      </c>
      <c r="IE102" s="273"/>
      <c r="IF102" s="385"/>
      <c r="IG102" s="494"/>
      <c r="IH102" s="12">
        <v>42</v>
      </c>
      <c r="II102" s="573"/>
      <c r="IJ102" s="71"/>
      <c r="IY102" s="273"/>
      <c r="IZ102" s="385"/>
      <c r="JA102" s="494"/>
      <c r="JB102" s="12">
        <v>42</v>
      </c>
      <c r="JC102" s="573"/>
      <c r="JD102" s="71"/>
      <c r="JS102" s="273"/>
      <c r="JT102" s="385"/>
      <c r="JU102" s="494"/>
      <c r="JV102" s="12">
        <v>42</v>
      </c>
      <c r="JW102" s="573"/>
      <c r="JX102" s="71"/>
      <c r="KM102" s="273"/>
    </row>
    <row r="103" spans="1:299" ht="12.75" customHeight="1" x14ac:dyDescent="0.2">
      <c r="A103" s="494"/>
      <c r="B103" s="12">
        <v>43</v>
      </c>
      <c r="C103" s="573">
        <v>6.616384</v>
      </c>
      <c r="D103" s="71">
        <v>2.8820329999999998</v>
      </c>
      <c r="S103" s="273"/>
      <c r="T103" s="385"/>
      <c r="U103" s="494"/>
      <c r="V103" s="12">
        <v>43</v>
      </c>
      <c r="W103" s="573">
        <v>5.1915240000000002</v>
      </c>
      <c r="X103" s="71">
        <v>1.105388</v>
      </c>
      <c r="AM103" s="273"/>
      <c r="AN103" s="385"/>
      <c r="AO103" s="494"/>
      <c r="AP103" s="12">
        <v>43</v>
      </c>
      <c r="AQ103" s="573">
        <v>8.8410840000000004</v>
      </c>
      <c r="AR103" s="71">
        <v>2.157743</v>
      </c>
      <c r="BG103" s="273"/>
      <c r="BH103" s="271"/>
      <c r="BI103" s="494"/>
      <c r="BJ103" s="12">
        <v>43</v>
      </c>
      <c r="BK103" s="573">
        <v>5.6337780000000004</v>
      </c>
      <c r="BL103" s="71">
        <v>0.79352619999999996</v>
      </c>
      <c r="CA103" s="273"/>
      <c r="CB103" s="385"/>
      <c r="CC103" s="494"/>
      <c r="CD103" s="12">
        <v>43</v>
      </c>
      <c r="CE103" s="573">
        <v>7.3007580000000001</v>
      </c>
      <c r="CF103" s="71">
        <v>2.1039919999999999</v>
      </c>
      <c r="CU103" s="273"/>
      <c r="CV103" s="385"/>
      <c r="CW103" s="494"/>
      <c r="CX103" s="12">
        <v>43</v>
      </c>
      <c r="CY103" s="573">
        <v>6.616384</v>
      </c>
      <c r="CZ103" s="71">
        <v>2.8820329999999998</v>
      </c>
      <c r="DO103" s="273"/>
      <c r="DP103" s="385"/>
      <c r="DQ103" s="494"/>
      <c r="DR103" s="12">
        <v>43</v>
      </c>
      <c r="DS103" s="573">
        <v>4.73102</v>
      </c>
      <c r="DT103" s="71">
        <v>1.487563</v>
      </c>
      <c r="EI103" s="273"/>
      <c r="EJ103" s="385"/>
      <c r="EK103" s="494"/>
      <c r="EL103" s="12">
        <v>43</v>
      </c>
      <c r="EM103" s="573">
        <v>12.404809999999999</v>
      </c>
      <c r="EN103" s="71">
        <v>2.6418590000000002</v>
      </c>
      <c r="FC103" s="273"/>
      <c r="FD103" s="385"/>
      <c r="FE103" s="494"/>
      <c r="FF103" s="12">
        <v>43</v>
      </c>
      <c r="FG103" s="573">
        <v>7.3409750000000003</v>
      </c>
      <c r="FH103" s="71">
        <v>2.2079659999999999</v>
      </c>
      <c r="FW103" s="273"/>
      <c r="FX103" s="385"/>
      <c r="FY103" s="494"/>
      <c r="FZ103" s="12">
        <v>43</v>
      </c>
      <c r="GA103" s="573">
        <v>6.7864930000000001</v>
      </c>
      <c r="GB103" s="71">
        <v>1.6735679999999999</v>
      </c>
      <c r="GQ103" s="273"/>
      <c r="GR103" s="385"/>
      <c r="GS103" s="494"/>
      <c r="GT103" s="12">
        <v>43</v>
      </c>
      <c r="GU103" s="573">
        <v>5.1509470000000004</v>
      </c>
      <c r="GV103" s="71">
        <v>2.79223</v>
      </c>
      <c r="HK103" s="273"/>
      <c r="HL103" s="385"/>
      <c r="HM103" s="494"/>
      <c r="HN103" s="12">
        <v>43</v>
      </c>
      <c r="HO103" s="573">
        <v>5.6279960000000004</v>
      </c>
      <c r="HP103" s="71">
        <v>2.371909</v>
      </c>
      <c r="IE103" s="273"/>
      <c r="IF103" s="385"/>
      <c r="IG103" s="494"/>
      <c r="IH103" s="12">
        <v>43</v>
      </c>
      <c r="II103" s="573"/>
      <c r="IJ103" s="71"/>
      <c r="IY103" s="273"/>
      <c r="IZ103" s="385"/>
      <c r="JA103" s="494"/>
      <c r="JB103" s="12">
        <v>43</v>
      </c>
      <c r="JC103" s="573"/>
      <c r="JD103" s="71"/>
      <c r="JS103" s="273"/>
      <c r="JT103" s="385"/>
      <c r="JU103" s="494"/>
      <c r="JV103" s="12">
        <v>43</v>
      </c>
      <c r="JW103" s="573"/>
      <c r="JX103" s="71"/>
      <c r="KM103" s="273"/>
    </row>
    <row r="104" spans="1:299" ht="12.75" customHeight="1" x14ac:dyDescent="0.2">
      <c r="A104" s="494"/>
      <c r="B104" s="12">
        <v>44</v>
      </c>
      <c r="C104" s="573">
        <v>6.776993</v>
      </c>
      <c r="D104" s="71">
        <v>2.9680110000000002</v>
      </c>
      <c r="S104" s="273"/>
      <c r="T104" s="385"/>
      <c r="U104" s="494"/>
      <c r="V104" s="12">
        <v>44</v>
      </c>
      <c r="W104" s="573">
        <v>5.2962380000000007</v>
      </c>
      <c r="X104" s="71">
        <v>1.1133999999999999</v>
      </c>
      <c r="AM104" s="273"/>
      <c r="AN104" s="385"/>
      <c r="AO104" s="494"/>
      <c r="AP104" s="12">
        <v>44</v>
      </c>
      <c r="AQ104" s="573">
        <v>9.0659189999999992</v>
      </c>
      <c r="AR104" s="71">
        <v>2.2298490000000002</v>
      </c>
      <c r="BG104" s="273"/>
      <c r="BH104" s="271"/>
      <c r="BI104" s="494"/>
      <c r="BJ104" s="12">
        <v>44</v>
      </c>
      <c r="BK104" s="573">
        <v>5.758343</v>
      </c>
      <c r="BL104" s="71">
        <v>0.8175616</v>
      </c>
      <c r="CA104" s="273"/>
      <c r="CB104" s="385"/>
      <c r="CC104" s="494"/>
      <c r="CD104" s="12">
        <v>44</v>
      </c>
      <c r="CE104" s="573">
        <v>7.5557219999999994</v>
      </c>
      <c r="CF104" s="71">
        <v>2.1798060000000001</v>
      </c>
      <c r="CU104" s="273"/>
      <c r="CV104" s="385"/>
      <c r="CW104" s="494"/>
      <c r="CX104" s="12">
        <v>44</v>
      </c>
      <c r="CY104" s="573">
        <v>6.776993</v>
      </c>
      <c r="CZ104" s="71">
        <v>2.9680110000000002</v>
      </c>
      <c r="DO104" s="273"/>
      <c r="DP104" s="385"/>
      <c r="DQ104" s="494"/>
      <c r="DR104" s="12">
        <v>44</v>
      </c>
      <c r="DS104" s="573">
        <v>4.9279669999999998</v>
      </c>
      <c r="DT104" s="71">
        <v>1.5035270000000001</v>
      </c>
      <c r="EI104" s="273"/>
      <c r="EJ104" s="385"/>
      <c r="EK104" s="494"/>
      <c r="EL104" s="12">
        <v>44</v>
      </c>
      <c r="EM104" s="573">
        <v>12.766020000000001</v>
      </c>
      <c r="EN104" s="71">
        <v>2.7298089999999999</v>
      </c>
      <c r="FC104" s="273"/>
      <c r="FD104" s="385"/>
      <c r="FE104" s="494"/>
      <c r="FF104" s="12">
        <v>44</v>
      </c>
      <c r="FG104" s="573">
        <v>7.4988190000000001</v>
      </c>
      <c r="FH104" s="71">
        <v>2.2559179999999999</v>
      </c>
      <c r="FW104" s="273"/>
      <c r="FX104" s="385"/>
      <c r="FY104" s="494"/>
      <c r="FZ104" s="12">
        <v>44</v>
      </c>
      <c r="GA104" s="573">
        <v>6.9178639999999998</v>
      </c>
      <c r="GB104" s="71">
        <v>1.693538</v>
      </c>
      <c r="GQ104" s="273"/>
      <c r="GR104" s="385"/>
      <c r="GS104" s="494"/>
      <c r="GT104" s="12">
        <v>44</v>
      </c>
      <c r="GU104" s="573">
        <v>4.3838459999999992</v>
      </c>
      <c r="GV104" s="71">
        <v>2.8064</v>
      </c>
      <c r="HK104" s="273"/>
      <c r="HL104" s="385"/>
      <c r="HM104" s="494"/>
      <c r="HN104" s="12">
        <v>44</v>
      </c>
      <c r="HO104" s="573">
        <v>5.8340100000000001</v>
      </c>
      <c r="HP104" s="71">
        <v>2.4519069999999998</v>
      </c>
      <c r="IE104" s="273"/>
      <c r="IF104" s="385"/>
      <c r="IG104" s="494"/>
      <c r="IH104" s="12">
        <v>44</v>
      </c>
      <c r="II104" s="573"/>
      <c r="IJ104" s="71"/>
      <c r="IY104" s="273"/>
      <c r="IZ104" s="385"/>
      <c r="JA104" s="494"/>
      <c r="JB104" s="12">
        <v>44</v>
      </c>
      <c r="JC104" s="573"/>
      <c r="JD104" s="71"/>
      <c r="JS104" s="273"/>
      <c r="JT104" s="385"/>
      <c r="JU104" s="494"/>
      <c r="JV104" s="12">
        <v>44</v>
      </c>
      <c r="JW104" s="573"/>
      <c r="JX104" s="71"/>
      <c r="KM104" s="273"/>
    </row>
    <row r="105" spans="1:299" ht="12.75" customHeight="1" x14ac:dyDescent="0.2">
      <c r="A105" s="494"/>
      <c r="B105" s="12">
        <v>45</v>
      </c>
      <c r="C105" s="573">
        <v>6.9398629999999999</v>
      </c>
      <c r="D105" s="71">
        <v>3.048009</v>
      </c>
      <c r="S105" s="273"/>
      <c r="T105" s="385"/>
      <c r="U105" s="494"/>
      <c r="V105" s="12">
        <v>45</v>
      </c>
      <c r="W105" s="573">
        <v>5.4445600000000001</v>
      </c>
      <c r="X105" s="71">
        <v>1.125418</v>
      </c>
      <c r="AM105" s="273"/>
      <c r="AN105" s="385"/>
      <c r="AO105" s="494"/>
      <c r="AP105" s="12">
        <v>45</v>
      </c>
      <c r="AQ105" s="573">
        <v>9.2814010000000007</v>
      </c>
      <c r="AR105" s="71">
        <v>2.2939440000000002</v>
      </c>
      <c r="BG105" s="273"/>
      <c r="BH105" s="271"/>
      <c r="BI105" s="494"/>
      <c r="BJ105" s="12">
        <v>45</v>
      </c>
      <c r="BK105" s="573">
        <v>5.8741659999999998</v>
      </c>
      <c r="BL105" s="71">
        <v>0.84153730000000004</v>
      </c>
      <c r="CA105" s="273"/>
      <c r="CB105" s="385"/>
      <c r="CC105" s="494"/>
      <c r="CD105" s="12">
        <v>45</v>
      </c>
      <c r="CE105" s="573">
        <v>7.8084389999999999</v>
      </c>
      <c r="CF105" s="71">
        <v>2.2578909999999999</v>
      </c>
      <c r="CU105" s="273"/>
      <c r="CV105" s="385"/>
      <c r="CW105" s="494"/>
      <c r="CX105" s="12">
        <v>45</v>
      </c>
      <c r="CY105" s="573">
        <v>6.9398629999999999</v>
      </c>
      <c r="CZ105" s="71">
        <v>3.048009</v>
      </c>
      <c r="DO105" s="273"/>
      <c r="DP105" s="385"/>
      <c r="DQ105" s="494"/>
      <c r="DR105" s="12">
        <v>45</v>
      </c>
      <c r="DS105" s="573">
        <v>5.1173419999999998</v>
      </c>
      <c r="DT105" s="71">
        <v>1.51955</v>
      </c>
      <c r="EI105" s="273"/>
      <c r="EJ105" s="385"/>
      <c r="EK105" s="494"/>
      <c r="EL105" s="12">
        <v>45</v>
      </c>
      <c r="EM105" s="573">
        <v>13.1151</v>
      </c>
      <c r="EN105" s="71">
        <v>2.8138730000000001</v>
      </c>
      <c r="FC105" s="273"/>
      <c r="FD105" s="385"/>
      <c r="FE105" s="494"/>
      <c r="FF105" s="12">
        <v>45</v>
      </c>
      <c r="FG105" s="573">
        <v>7.6597730000000004</v>
      </c>
      <c r="FH105" s="71">
        <v>2.3040479999999999</v>
      </c>
      <c r="FW105" s="273"/>
      <c r="FX105" s="385"/>
      <c r="FY105" s="494"/>
      <c r="FZ105" s="12">
        <v>45</v>
      </c>
      <c r="GA105" s="573">
        <v>7.0941319999999992</v>
      </c>
      <c r="GB105" s="71">
        <v>1.723552</v>
      </c>
      <c r="GQ105" s="273"/>
      <c r="GR105" s="385"/>
      <c r="GS105" s="494"/>
      <c r="GT105" s="12">
        <v>45</v>
      </c>
      <c r="GU105" s="573">
        <v>4.0387719999999998</v>
      </c>
      <c r="GV105" s="71">
        <v>2.8224230000000001</v>
      </c>
      <c r="HK105" s="273"/>
      <c r="HL105" s="385"/>
      <c r="HM105" s="494"/>
      <c r="HN105" s="12">
        <v>45</v>
      </c>
      <c r="HO105" s="573">
        <v>6.0393759999999999</v>
      </c>
      <c r="HP105" s="71">
        <v>2.5319060000000002</v>
      </c>
      <c r="IE105" s="273"/>
      <c r="IF105" s="385"/>
      <c r="IG105" s="494"/>
      <c r="IH105" s="12">
        <v>45</v>
      </c>
      <c r="II105" s="573"/>
      <c r="IJ105" s="71"/>
      <c r="IY105" s="273"/>
      <c r="IZ105" s="385"/>
      <c r="JA105" s="494"/>
      <c r="JB105" s="12">
        <v>45</v>
      </c>
      <c r="JC105" s="573"/>
      <c r="JD105" s="71"/>
      <c r="JS105" s="273"/>
      <c r="JT105" s="385"/>
      <c r="JU105" s="494"/>
      <c r="JV105" s="12">
        <v>45</v>
      </c>
      <c r="JW105" s="573"/>
      <c r="JX105" s="71"/>
      <c r="KM105" s="273"/>
    </row>
    <row r="106" spans="1:299" ht="12.75" customHeight="1" x14ac:dyDescent="0.2">
      <c r="A106" s="494"/>
      <c r="B106" s="12">
        <v>46</v>
      </c>
      <c r="C106" s="573">
        <v>7.0981519999999998</v>
      </c>
      <c r="D106" s="71">
        <v>3.1099510000000001</v>
      </c>
      <c r="S106" s="273"/>
      <c r="T106" s="385"/>
      <c r="U106" s="494"/>
      <c r="V106" s="12">
        <v>46</v>
      </c>
      <c r="W106" s="573">
        <v>5.6324179999999995</v>
      </c>
      <c r="X106" s="71">
        <v>1.1413219999999999</v>
      </c>
      <c r="AM106" s="273"/>
      <c r="AN106" s="385"/>
      <c r="AO106" s="494"/>
      <c r="AP106" s="12">
        <v>46</v>
      </c>
      <c r="AQ106" s="573">
        <v>9.5078439999999986</v>
      </c>
      <c r="AR106" s="71">
        <v>2.3618649999999999</v>
      </c>
      <c r="BG106" s="273"/>
      <c r="BH106" s="271"/>
      <c r="BI106" s="494"/>
      <c r="BJ106" s="12">
        <v>46</v>
      </c>
      <c r="BK106" s="573">
        <v>5.9834459999999998</v>
      </c>
      <c r="BL106" s="71">
        <v>0.86951869999999998</v>
      </c>
      <c r="CA106" s="273"/>
      <c r="CB106" s="385"/>
      <c r="CC106" s="494"/>
      <c r="CD106" s="12">
        <v>46</v>
      </c>
      <c r="CE106" s="573">
        <v>8.0396180000000008</v>
      </c>
      <c r="CF106" s="71">
        <v>2.3457810000000001</v>
      </c>
      <c r="CU106" s="273"/>
      <c r="CV106" s="385"/>
      <c r="CW106" s="494"/>
      <c r="CX106" s="12">
        <v>46</v>
      </c>
      <c r="CY106" s="573">
        <v>7.0981519999999998</v>
      </c>
      <c r="CZ106" s="71">
        <v>3.1099510000000001</v>
      </c>
      <c r="DO106" s="273"/>
      <c r="DP106" s="385"/>
      <c r="DQ106" s="494"/>
      <c r="DR106" s="12">
        <v>46</v>
      </c>
      <c r="DS106" s="573">
        <v>5.2998379999999994</v>
      </c>
      <c r="DT106" s="71">
        <v>1.535574</v>
      </c>
      <c r="EI106" s="273"/>
      <c r="EJ106" s="385"/>
      <c r="EK106" s="494"/>
      <c r="EL106" s="12">
        <v>46</v>
      </c>
      <c r="EM106" s="573">
        <v>13.428540000000002</v>
      </c>
      <c r="EN106" s="71">
        <v>2.8858000000000001</v>
      </c>
      <c r="FC106" s="273"/>
      <c r="FD106" s="385"/>
      <c r="FE106" s="494"/>
      <c r="FF106" s="12">
        <v>46</v>
      </c>
      <c r="FG106" s="573">
        <v>7.769304</v>
      </c>
      <c r="FH106" s="71">
        <v>2.369936</v>
      </c>
      <c r="FW106" s="273"/>
      <c r="FX106" s="385"/>
      <c r="FY106" s="494"/>
      <c r="FZ106" s="12">
        <v>46</v>
      </c>
      <c r="GA106" s="573">
        <v>7.251709</v>
      </c>
      <c r="GB106" s="71">
        <v>1.7536259999999999</v>
      </c>
      <c r="GQ106" s="273"/>
      <c r="GR106" s="385"/>
      <c r="GS106" s="494"/>
      <c r="GT106" s="12">
        <v>46</v>
      </c>
      <c r="GU106" s="573">
        <v>4.1941229999999994</v>
      </c>
      <c r="GV106" s="71">
        <v>2.860449</v>
      </c>
      <c r="HK106" s="273"/>
      <c r="HL106" s="385"/>
      <c r="HM106" s="494"/>
      <c r="HN106" s="12">
        <v>46</v>
      </c>
      <c r="HO106" s="573">
        <v>6.1693389999999999</v>
      </c>
      <c r="HP106" s="71">
        <v>2.611904</v>
      </c>
      <c r="IE106" s="273"/>
      <c r="IF106" s="385"/>
      <c r="IG106" s="494"/>
      <c r="IH106" s="12">
        <v>46</v>
      </c>
      <c r="II106" s="573"/>
      <c r="IJ106" s="71"/>
      <c r="IY106" s="273"/>
      <c r="IZ106" s="385"/>
      <c r="JA106" s="494"/>
      <c r="JB106" s="12">
        <v>46</v>
      </c>
      <c r="JC106" s="573"/>
      <c r="JD106" s="71"/>
      <c r="JS106" s="273"/>
      <c r="JT106" s="385"/>
      <c r="JU106" s="494"/>
      <c r="JV106" s="12">
        <v>46</v>
      </c>
      <c r="JW106" s="573"/>
      <c r="JX106" s="71"/>
      <c r="KM106" s="273"/>
    </row>
    <row r="107" spans="1:299" ht="12.75" customHeight="1" x14ac:dyDescent="0.2">
      <c r="A107" s="494"/>
      <c r="B107" s="12">
        <v>47</v>
      </c>
      <c r="C107" s="573">
        <v>7.2506649999999997</v>
      </c>
      <c r="D107" s="71">
        <v>3.1700390000000001</v>
      </c>
      <c r="S107" s="273"/>
      <c r="T107" s="385"/>
      <c r="U107" s="494"/>
      <c r="V107" s="12">
        <v>47</v>
      </c>
      <c r="W107" s="573">
        <v>5.8085620000000002</v>
      </c>
      <c r="X107" s="71">
        <v>1.157286</v>
      </c>
      <c r="AM107" s="273"/>
      <c r="AN107" s="385"/>
      <c r="AO107" s="494"/>
      <c r="AP107" s="12">
        <v>47</v>
      </c>
      <c r="AQ107" s="573">
        <v>9.7454789999999996</v>
      </c>
      <c r="AR107" s="71">
        <v>2.4319380000000002</v>
      </c>
      <c r="BG107" s="273"/>
      <c r="BH107" s="271"/>
      <c r="BI107" s="494"/>
      <c r="BJ107" s="12">
        <v>47</v>
      </c>
      <c r="BK107" s="573">
        <v>6.090789</v>
      </c>
      <c r="BL107" s="71">
        <v>0.90359869999999998</v>
      </c>
      <c r="CA107" s="273"/>
      <c r="CB107" s="385"/>
      <c r="CC107" s="494"/>
      <c r="CD107" s="12">
        <v>47</v>
      </c>
      <c r="CE107" s="573">
        <v>8.1662350000000004</v>
      </c>
      <c r="CF107" s="71">
        <v>2.4219529999999998</v>
      </c>
      <c r="CU107" s="273"/>
      <c r="CV107" s="385"/>
      <c r="CW107" s="494"/>
      <c r="CX107" s="12">
        <v>47</v>
      </c>
      <c r="CY107" s="573">
        <v>7.2506649999999997</v>
      </c>
      <c r="CZ107" s="71">
        <v>3.1700390000000001</v>
      </c>
      <c r="DO107" s="273"/>
      <c r="DP107" s="385"/>
      <c r="DQ107" s="494"/>
      <c r="DR107" s="12">
        <v>47</v>
      </c>
      <c r="DS107" s="573">
        <v>5.4761959999999998</v>
      </c>
      <c r="DT107" s="71">
        <v>1.5515380000000001</v>
      </c>
      <c r="EI107" s="273"/>
      <c r="EJ107" s="385"/>
      <c r="EK107" s="494"/>
      <c r="EL107" s="12">
        <v>47</v>
      </c>
      <c r="EM107" s="573">
        <v>13.753969999999999</v>
      </c>
      <c r="EN107" s="71">
        <v>2.957786</v>
      </c>
      <c r="FC107" s="273"/>
      <c r="FD107" s="385"/>
      <c r="FE107" s="494"/>
      <c r="FF107" s="12">
        <v>47</v>
      </c>
      <c r="FG107" s="573">
        <v>7.9306619999999999</v>
      </c>
      <c r="FH107" s="71">
        <v>2.4259590000000002</v>
      </c>
      <c r="FW107" s="273"/>
      <c r="FX107" s="385"/>
      <c r="FY107" s="494"/>
      <c r="FZ107" s="12">
        <v>47</v>
      </c>
      <c r="GA107" s="573">
        <v>7.3925799999999997</v>
      </c>
      <c r="GB107" s="71">
        <v>1.7836399999999999</v>
      </c>
      <c r="GQ107" s="273"/>
      <c r="GR107" s="385"/>
      <c r="GS107" s="494"/>
      <c r="GT107" s="12">
        <v>47</v>
      </c>
      <c r="GU107" s="573">
        <v>4.4046779999999996</v>
      </c>
      <c r="GV107" s="71">
        <v>2.9183249999999998</v>
      </c>
      <c r="HK107" s="273"/>
      <c r="HL107" s="385"/>
      <c r="HM107" s="494"/>
      <c r="HN107" s="12">
        <v>47</v>
      </c>
      <c r="HO107" s="573">
        <v>6.0860430000000001</v>
      </c>
      <c r="HP107" s="71">
        <v>2.6699600000000001</v>
      </c>
      <c r="IE107" s="273"/>
      <c r="IF107" s="385"/>
      <c r="IG107" s="494"/>
      <c r="IH107" s="12">
        <v>47</v>
      </c>
      <c r="II107" s="573"/>
      <c r="IJ107" s="71"/>
      <c r="IY107" s="273"/>
      <c r="IZ107" s="385"/>
      <c r="JA107" s="494"/>
      <c r="JB107" s="12">
        <v>47</v>
      </c>
      <c r="JC107" s="573"/>
      <c r="JD107" s="71"/>
      <c r="JS107" s="273"/>
      <c r="JT107" s="385"/>
      <c r="JU107" s="494"/>
      <c r="JV107" s="12">
        <v>47</v>
      </c>
      <c r="JW107" s="573"/>
      <c r="JX107" s="71"/>
      <c r="KM107" s="273"/>
    </row>
    <row r="108" spans="1:299" ht="12.75" customHeight="1" x14ac:dyDescent="0.2">
      <c r="A108" s="494"/>
      <c r="B108" s="12">
        <v>48</v>
      </c>
      <c r="C108" s="573">
        <v>7.4165690000000009</v>
      </c>
      <c r="D108" s="71">
        <v>3.2498580000000001</v>
      </c>
      <c r="S108" s="273"/>
      <c r="T108" s="385"/>
      <c r="U108" s="494"/>
      <c r="V108" s="12">
        <v>48</v>
      </c>
      <c r="W108" s="573">
        <v>5.9709149999999998</v>
      </c>
      <c r="X108" s="71">
        <v>1.1733089999999999</v>
      </c>
      <c r="AM108" s="273"/>
      <c r="AN108" s="385"/>
      <c r="AO108" s="494"/>
      <c r="AP108" s="12">
        <v>48</v>
      </c>
      <c r="AQ108" s="573">
        <v>9.9905239999999988</v>
      </c>
      <c r="AR108" s="71">
        <v>2.4957929999999999</v>
      </c>
      <c r="BG108" s="273"/>
      <c r="BH108" s="271"/>
      <c r="BI108" s="494"/>
      <c r="BJ108" s="12">
        <v>48</v>
      </c>
      <c r="BK108" s="573">
        <v>6.1990489999999996</v>
      </c>
      <c r="BL108" s="71">
        <v>0.93773850000000003</v>
      </c>
      <c r="CA108" s="273"/>
      <c r="CB108" s="385"/>
      <c r="CC108" s="494"/>
      <c r="CD108" s="12">
        <v>48</v>
      </c>
      <c r="CE108" s="573">
        <v>7.9227280000000002</v>
      </c>
      <c r="CF108" s="71">
        <v>2.471997</v>
      </c>
      <c r="CU108" s="273"/>
      <c r="CV108" s="385"/>
      <c r="CW108" s="494"/>
      <c r="CX108" s="12">
        <v>48</v>
      </c>
      <c r="CY108" s="573">
        <v>7.4165690000000009</v>
      </c>
      <c r="CZ108" s="71">
        <v>3.2498580000000001</v>
      </c>
      <c r="DO108" s="273"/>
      <c r="DP108" s="385"/>
      <c r="DQ108" s="494"/>
      <c r="DR108" s="12">
        <v>48</v>
      </c>
      <c r="DS108" s="573">
        <v>5.6456780000000002</v>
      </c>
      <c r="DT108" s="71">
        <v>1.567501</v>
      </c>
      <c r="EI108" s="273"/>
      <c r="EJ108" s="385"/>
      <c r="EK108" s="494"/>
      <c r="EL108" s="12">
        <v>48</v>
      </c>
      <c r="EM108" s="573">
        <v>14.07634</v>
      </c>
      <c r="EN108" s="71">
        <v>3.0298929999999999</v>
      </c>
      <c r="FC108" s="273"/>
      <c r="FD108" s="385"/>
      <c r="FE108" s="494"/>
      <c r="FF108" s="12">
        <v>48</v>
      </c>
      <c r="FG108" s="573">
        <v>8.0941419999999997</v>
      </c>
      <c r="FH108" s="71">
        <v>2.4618920000000002</v>
      </c>
      <c r="FW108" s="273"/>
      <c r="FX108" s="385"/>
      <c r="FY108" s="494"/>
      <c r="FZ108" s="12">
        <v>48</v>
      </c>
      <c r="GA108" s="573">
        <v>7.5282539999999996</v>
      </c>
      <c r="GB108" s="71">
        <v>1.815688</v>
      </c>
      <c r="GQ108" s="273"/>
      <c r="GR108" s="385"/>
      <c r="GS108" s="494"/>
      <c r="GT108" s="12">
        <v>48</v>
      </c>
      <c r="GU108" s="573">
        <v>4.4385429999999992</v>
      </c>
      <c r="GV108" s="71">
        <v>3.251951</v>
      </c>
      <c r="HK108" s="273"/>
      <c r="HL108" s="385"/>
      <c r="HM108" s="494"/>
      <c r="HN108" s="12">
        <v>48</v>
      </c>
      <c r="HO108" s="573">
        <v>5.7639649999999998</v>
      </c>
      <c r="HP108" s="71">
        <v>2.6980010000000001</v>
      </c>
      <c r="IE108" s="273"/>
      <c r="IF108" s="385"/>
      <c r="IG108" s="494"/>
      <c r="IH108" s="12">
        <v>48</v>
      </c>
      <c r="II108" s="573"/>
      <c r="IJ108" s="71"/>
      <c r="IY108" s="273"/>
      <c r="IZ108" s="385"/>
      <c r="JA108" s="494"/>
      <c r="JB108" s="12">
        <v>48</v>
      </c>
      <c r="JC108" s="573"/>
      <c r="JD108" s="71"/>
      <c r="JS108" s="273"/>
      <c r="JT108" s="385"/>
      <c r="JU108" s="494"/>
      <c r="JV108" s="12">
        <v>48</v>
      </c>
      <c r="JW108" s="573"/>
      <c r="JX108" s="71"/>
      <c r="KM108" s="273"/>
    </row>
    <row r="109" spans="1:299" ht="12.75" customHeight="1" x14ac:dyDescent="0.2">
      <c r="A109" s="494"/>
      <c r="B109" s="12">
        <v>49</v>
      </c>
      <c r="C109" s="573">
        <v>7.5792529999999996</v>
      </c>
      <c r="D109" s="71">
        <v>3.3079139999999998</v>
      </c>
      <c r="S109" s="273"/>
      <c r="T109" s="385"/>
      <c r="U109" s="494"/>
      <c r="V109" s="12">
        <v>49</v>
      </c>
      <c r="W109" s="573">
        <v>6.1176059999999994</v>
      </c>
      <c r="X109" s="71">
        <v>1.189333</v>
      </c>
      <c r="AM109" s="273"/>
      <c r="AN109" s="385"/>
      <c r="AO109" s="494"/>
      <c r="AP109" s="12">
        <v>49</v>
      </c>
      <c r="AQ109" s="573">
        <v>10.220229999999999</v>
      </c>
      <c r="AR109" s="71">
        <v>2.565747</v>
      </c>
      <c r="BG109" s="273"/>
      <c r="BH109" s="271"/>
      <c r="BI109" s="494"/>
      <c r="BJ109" s="12">
        <v>49</v>
      </c>
      <c r="BK109" s="573">
        <v>6.1501670000000006</v>
      </c>
      <c r="BL109" s="71">
        <v>1.0177369999999999</v>
      </c>
      <c r="CA109" s="273"/>
      <c r="CB109" s="385"/>
      <c r="CC109" s="494"/>
      <c r="CD109" s="12">
        <v>49</v>
      </c>
      <c r="CE109" s="573">
        <v>7.9482340000000002</v>
      </c>
      <c r="CF109" s="71">
        <v>2.5519949999999998</v>
      </c>
      <c r="CU109" s="273"/>
      <c r="CV109" s="385"/>
      <c r="CW109" s="494"/>
      <c r="CX109" s="12">
        <v>49</v>
      </c>
      <c r="CY109" s="573">
        <v>7.5792529999999996</v>
      </c>
      <c r="CZ109" s="71">
        <v>3.3079139999999998</v>
      </c>
      <c r="DO109" s="273"/>
      <c r="DP109" s="385"/>
      <c r="DQ109" s="494"/>
      <c r="DR109" s="12">
        <v>49</v>
      </c>
      <c r="DS109" s="573">
        <v>5.8083270000000002</v>
      </c>
      <c r="DT109" s="71">
        <v>1.5835250000000001</v>
      </c>
      <c r="EI109" s="273"/>
      <c r="EJ109" s="385"/>
      <c r="EK109" s="494"/>
      <c r="EL109" s="12">
        <v>49</v>
      </c>
      <c r="EM109" s="573">
        <v>14.415239999999999</v>
      </c>
      <c r="EN109" s="71">
        <v>3.1098910000000002</v>
      </c>
      <c r="FC109" s="273"/>
      <c r="FD109" s="385"/>
      <c r="FE109" s="494"/>
      <c r="FF109" s="12">
        <v>49</v>
      </c>
      <c r="FG109" s="573">
        <v>8.2769240000000011</v>
      </c>
      <c r="FH109" s="71">
        <v>2.5078710000000002</v>
      </c>
      <c r="FW109" s="273"/>
      <c r="FX109" s="385"/>
      <c r="FY109" s="494"/>
      <c r="FZ109" s="12">
        <v>49</v>
      </c>
      <c r="GA109" s="573">
        <v>7.6253000000000002</v>
      </c>
      <c r="GB109" s="71">
        <v>1.863818</v>
      </c>
      <c r="GQ109" s="273"/>
      <c r="GR109" s="385"/>
      <c r="GS109" s="494"/>
      <c r="GT109" s="12">
        <v>49</v>
      </c>
      <c r="GU109" s="573">
        <v>4.4350170000000002</v>
      </c>
      <c r="GV109" s="71">
        <v>3.7297889999999998</v>
      </c>
      <c r="HK109" s="273"/>
      <c r="HL109" s="385"/>
      <c r="HM109" s="494"/>
      <c r="HN109" s="12">
        <v>49</v>
      </c>
      <c r="HO109" s="573">
        <v>5.5109210000000006</v>
      </c>
      <c r="HP109" s="71">
        <v>2.7180309999999999</v>
      </c>
      <c r="IE109" s="273"/>
      <c r="IF109" s="385"/>
      <c r="IG109" s="494"/>
      <c r="IH109" s="12">
        <v>49</v>
      </c>
      <c r="II109" s="573"/>
      <c r="IJ109" s="71"/>
      <c r="IY109" s="273"/>
      <c r="IZ109" s="385"/>
      <c r="JA109" s="494"/>
      <c r="JB109" s="12">
        <v>49</v>
      </c>
      <c r="JC109" s="573"/>
      <c r="JD109" s="71"/>
      <c r="JS109" s="273"/>
      <c r="JT109" s="385"/>
      <c r="JU109" s="494"/>
      <c r="JV109" s="12">
        <v>49</v>
      </c>
      <c r="JW109" s="573"/>
      <c r="JX109" s="71"/>
      <c r="KM109" s="273"/>
    </row>
    <row r="110" spans="1:299" ht="12.75" customHeight="1" x14ac:dyDescent="0.2">
      <c r="A110" s="494"/>
      <c r="B110" s="12">
        <v>50</v>
      </c>
      <c r="C110" s="573">
        <v>7.7313370000000008</v>
      </c>
      <c r="D110" s="71">
        <v>3.355925</v>
      </c>
      <c r="S110" s="273"/>
      <c r="T110" s="385"/>
      <c r="U110" s="494"/>
      <c r="V110" s="12">
        <v>50</v>
      </c>
      <c r="W110" s="573">
        <v>6.2472240000000001</v>
      </c>
      <c r="X110" s="71">
        <v>1.2052970000000001</v>
      </c>
      <c r="AM110" s="273"/>
      <c r="AN110" s="385"/>
      <c r="AO110" s="494"/>
      <c r="AP110" s="12">
        <v>50</v>
      </c>
      <c r="AQ110" s="573">
        <v>10.45201</v>
      </c>
      <c r="AR110" s="71">
        <v>2.6297809999999999</v>
      </c>
      <c r="BG110" s="273"/>
      <c r="BH110" s="271"/>
      <c r="BI110" s="494"/>
      <c r="BJ110" s="12">
        <v>50</v>
      </c>
      <c r="BK110" s="573">
        <v>6.2097680000000004</v>
      </c>
      <c r="BL110" s="71">
        <v>1.081771</v>
      </c>
      <c r="CA110" s="273"/>
      <c r="CB110" s="385"/>
      <c r="CC110" s="494"/>
      <c r="CD110" s="12">
        <v>50</v>
      </c>
      <c r="CE110" s="573">
        <v>8.1731960000000008</v>
      </c>
      <c r="CF110" s="71">
        <v>2.6199759999999999</v>
      </c>
      <c r="CU110" s="273"/>
      <c r="CV110" s="385"/>
      <c r="CW110" s="494"/>
      <c r="CX110" s="12">
        <v>50</v>
      </c>
      <c r="CY110" s="573">
        <v>7.7313370000000008</v>
      </c>
      <c r="CZ110" s="71">
        <v>3.355925</v>
      </c>
      <c r="DO110" s="273"/>
      <c r="DP110" s="385"/>
      <c r="DQ110" s="494"/>
      <c r="DR110" s="12">
        <v>50</v>
      </c>
      <c r="DS110" s="573">
        <v>5.9652010000000004</v>
      </c>
      <c r="DT110" s="71">
        <v>1.5994889999999999</v>
      </c>
      <c r="EI110" s="273"/>
      <c r="EJ110" s="385"/>
      <c r="EK110" s="494"/>
      <c r="EL110" s="12">
        <v>50</v>
      </c>
      <c r="EM110" s="573">
        <v>14.75591</v>
      </c>
      <c r="EN110" s="71">
        <v>3.1898300000000002</v>
      </c>
      <c r="FC110" s="273"/>
      <c r="FD110" s="385"/>
      <c r="FE110" s="494"/>
      <c r="FF110" s="12">
        <v>50</v>
      </c>
      <c r="FG110" s="573">
        <v>8.4534500000000001</v>
      </c>
      <c r="FH110" s="71">
        <v>2.557855</v>
      </c>
      <c r="FW110" s="273"/>
      <c r="FX110" s="385"/>
      <c r="FY110" s="494"/>
      <c r="FZ110" s="12">
        <v>50</v>
      </c>
      <c r="GA110" s="573">
        <v>7.6486809999999998</v>
      </c>
      <c r="GB110" s="71">
        <v>1.939751</v>
      </c>
      <c r="GQ110" s="273"/>
      <c r="GR110" s="385"/>
      <c r="GS110" s="494"/>
      <c r="GT110" s="12">
        <v>50</v>
      </c>
      <c r="GU110" s="573">
        <v>4.2441409999999999</v>
      </c>
      <c r="GV110" s="71">
        <v>3.952026</v>
      </c>
      <c r="HK110" s="273"/>
      <c r="HL110" s="385"/>
      <c r="HM110" s="494"/>
      <c r="HN110" s="12">
        <v>50</v>
      </c>
      <c r="HO110" s="573">
        <v>5.1861030000000001</v>
      </c>
      <c r="HP110" s="71">
        <v>2.7541440000000001</v>
      </c>
      <c r="IE110" s="273"/>
      <c r="IF110" s="385"/>
      <c r="IG110" s="494"/>
      <c r="IH110" s="12">
        <v>50</v>
      </c>
      <c r="II110" s="573"/>
      <c r="IJ110" s="71"/>
      <c r="IY110" s="273"/>
      <c r="IZ110" s="385"/>
      <c r="JA110" s="494"/>
      <c r="JB110" s="12">
        <v>50</v>
      </c>
      <c r="JC110" s="573"/>
      <c r="JD110" s="71"/>
      <c r="JS110" s="273"/>
      <c r="JT110" s="385"/>
      <c r="JU110" s="494"/>
      <c r="JV110" s="12">
        <v>50</v>
      </c>
      <c r="JW110" s="573"/>
      <c r="JX110" s="71"/>
      <c r="KM110" s="273"/>
    </row>
    <row r="111" spans="1:299" ht="12.75" customHeight="1" x14ac:dyDescent="0.2">
      <c r="A111" s="494"/>
      <c r="B111" s="12">
        <v>51</v>
      </c>
      <c r="C111" s="573">
        <v>7.9077129999999993</v>
      </c>
      <c r="D111" s="71">
        <v>3.4139810000000002</v>
      </c>
      <c r="S111" s="273"/>
      <c r="T111" s="385"/>
      <c r="U111" s="494"/>
      <c r="V111" s="12">
        <v>51</v>
      </c>
      <c r="W111" s="573">
        <v>6.3610749999999996</v>
      </c>
      <c r="X111" s="71">
        <v>1.2213799999999999</v>
      </c>
      <c r="AM111" s="273"/>
      <c r="AN111" s="385"/>
      <c r="AO111" s="494"/>
      <c r="AP111" s="12">
        <v>51</v>
      </c>
      <c r="AQ111" s="573">
        <v>10.684629999999999</v>
      </c>
      <c r="AR111" s="71">
        <v>2.6958489999999999</v>
      </c>
      <c r="BG111" s="273"/>
      <c r="BH111" s="271"/>
      <c r="BI111" s="494"/>
      <c r="BJ111" s="12">
        <v>51</v>
      </c>
      <c r="BK111" s="573">
        <v>6.2597420000000001</v>
      </c>
      <c r="BL111" s="71">
        <v>1.22987</v>
      </c>
      <c r="CA111" s="273"/>
      <c r="CB111" s="385"/>
      <c r="CC111" s="494"/>
      <c r="CD111" s="12">
        <v>51</v>
      </c>
      <c r="CE111" s="573">
        <v>7.9669600000000003</v>
      </c>
      <c r="CF111" s="71">
        <v>2.6600950000000001</v>
      </c>
      <c r="CU111" s="273"/>
      <c r="CV111" s="385"/>
      <c r="CW111" s="494"/>
      <c r="CX111" s="12">
        <v>51</v>
      </c>
      <c r="CY111" s="573">
        <v>7.9077129999999993</v>
      </c>
      <c r="CZ111" s="71">
        <v>3.4139810000000002</v>
      </c>
      <c r="DO111" s="273"/>
      <c r="DP111" s="385"/>
      <c r="DQ111" s="494"/>
      <c r="DR111" s="12">
        <v>51</v>
      </c>
      <c r="DS111" s="573">
        <v>6.115996</v>
      </c>
      <c r="DT111" s="71">
        <v>1.615572</v>
      </c>
      <c r="EI111" s="273"/>
      <c r="EJ111" s="385"/>
      <c r="EK111" s="494"/>
      <c r="EL111" s="12">
        <v>51</v>
      </c>
      <c r="EM111" s="573">
        <v>15.09019</v>
      </c>
      <c r="EN111" s="71">
        <v>3.269828</v>
      </c>
      <c r="FC111" s="273"/>
      <c r="FD111" s="385"/>
      <c r="FE111" s="494"/>
      <c r="FF111" s="12">
        <v>51</v>
      </c>
      <c r="FG111" s="573">
        <v>8.6190979999999993</v>
      </c>
      <c r="FH111" s="71">
        <v>2.6197970000000002</v>
      </c>
      <c r="FW111" s="273"/>
      <c r="FX111" s="385"/>
      <c r="FY111" s="494"/>
      <c r="FZ111" s="12">
        <v>51</v>
      </c>
      <c r="GA111" s="573">
        <v>7.778232</v>
      </c>
      <c r="GB111" s="71">
        <v>2.0137700000000001</v>
      </c>
      <c r="GQ111" s="273"/>
      <c r="GR111" s="385"/>
      <c r="GS111" s="494"/>
      <c r="GT111" s="12">
        <v>51</v>
      </c>
      <c r="GU111" s="573">
        <v>4.0240970000000003</v>
      </c>
      <c r="GV111" s="71">
        <v>3.9841329999999999</v>
      </c>
      <c r="HK111" s="273"/>
      <c r="HL111" s="385"/>
      <c r="HM111" s="494"/>
      <c r="HN111" s="12">
        <v>51</v>
      </c>
      <c r="HO111" s="573">
        <v>4.6831400000000007</v>
      </c>
      <c r="HP111" s="71">
        <v>2.7702270000000002</v>
      </c>
      <c r="IE111" s="273"/>
      <c r="IF111" s="385"/>
      <c r="IG111" s="494"/>
      <c r="IH111" s="12">
        <v>51</v>
      </c>
      <c r="II111" s="573"/>
      <c r="IJ111" s="71"/>
      <c r="IY111" s="273"/>
      <c r="IZ111" s="385"/>
      <c r="JA111" s="494"/>
      <c r="JB111" s="12">
        <v>51</v>
      </c>
      <c r="JC111" s="573"/>
      <c r="JD111" s="71"/>
      <c r="JS111" s="273"/>
      <c r="JT111" s="385"/>
      <c r="JU111" s="494"/>
      <c r="JV111" s="12">
        <v>51</v>
      </c>
      <c r="JW111" s="573"/>
      <c r="JX111" s="71"/>
      <c r="KM111" s="273"/>
    </row>
    <row r="112" spans="1:299" ht="12.75" customHeight="1" x14ac:dyDescent="0.2">
      <c r="A112" s="494"/>
      <c r="B112" s="12">
        <v>52</v>
      </c>
      <c r="C112" s="573">
        <v>8.0668919999999993</v>
      </c>
      <c r="D112" s="71">
        <v>3.463905</v>
      </c>
      <c r="S112" s="273"/>
      <c r="T112" s="385"/>
      <c r="U112" s="494"/>
      <c r="V112" s="12">
        <v>52</v>
      </c>
      <c r="W112" s="573">
        <v>6.4828999999999999</v>
      </c>
      <c r="X112" s="71">
        <v>1.241409</v>
      </c>
      <c r="AM112" s="273"/>
      <c r="AN112" s="385"/>
      <c r="AO112" s="494"/>
      <c r="AP112" s="12">
        <v>52</v>
      </c>
      <c r="AQ112" s="573">
        <v>10.93281</v>
      </c>
      <c r="AR112" s="71">
        <v>2.7578499999999999</v>
      </c>
      <c r="BG112" s="273"/>
      <c r="BH112" s="271"/>
      <c r="BI112" s="494"/>
      <c r="BJ112" s="12">
        <v>52</v>
      </c>
      <c r="BK112" s="573">
        <v>6.1464049999999997</v>
      </c>
      <c r="BL112" s="71">
        <v>1.349987</v>
      </c>
      <c r="CA112" s="273"/>
      <c r="CB112" s="385"/>
      <c r="CC112" s="494"/>
      <c r="CD112" s="12">
        <v>52</v>
      </c>
      <c r="CE112" s="573">
        <v>8.0120280000000008</v>
      </c>
      <c r="CF112" s="71">
        <v>2.7179709999999999</v>
      </c>
      <c r="CU112" s="273"/>
      <c r="CV112" s="385"/>
      <c r="CW112" s="494"/>
      <c r="CX112" s="12">
        <v>52</v>
      </c>
      <c r="CY112" s="573">
        <v>8.0668919999999993</v>
      </c>
      <c r="CZ112" s="71">
        <v>3.463905</v>
      </c>
      <c r="DO112" s="273"/>
      <c r="DP112" s="385"/>
      <c r="DQ112" s="494"/>
      <c r="DR112" s="12">
        <v>52</v>
      </c>
      <c r="DS112" s="573">
        <v>6.2587079999999995</v>
      </c>
      <c r="DT112" s="71">
        <v>1.6315360000000001</v>
      </c>
      <c r="EI112" s="273"/>
      <c r="EJ112" s="385"/>
      <c r="EK112" s="494"/>
      <c r="EL112" s="12">
        <v>52</v>
      </c>
      <c r="EM112" s="573">
        <v>15.419870000000001</v>
      </c>
      <c r="EN112" s="71">
        <v>3.3479130000000001</v>
      </c>
      <c r="FC112" s="273"/>
      <c r="FD112" s="385"/>
      <c r="FE112" s="494"/>
      <c r="FF112" s="12">
        <v>52</v>
      </c>
      <c r="FG112" s="573">
        <v>8.7890329999999999</v>
      </c>
      <c r="FH112" s="71">
        <v>2.6678670000000002</v>
      </c>
      <c r="FW112" s="273"/>
      <c r="FX112" s="385"/>
      <c r="FY112" s="494"/>
      <c r="FZ112" s="12">
        <v>52</v>
      </c>
      <c r="GA112" s="573">
        <v>7.8662179999999999</v>
      </c>
      <c r="GB112" s="71">
        <v>2.1860240000000002</v>
      </c>
      <c r="GQ112" s="273"/>
      <c r="GR112" s="385"/>
      <c r="GS112" s="494"/>
      <c r="GT112" s="12">
        <v>52</v>
      </c>
      <c r="GU112" s="573">
        <v>3.8445259999999997</v>
      </c>
      <c r="GV112" s="71">
        <v>4.2240089999999997</v>
      </c>
      <c r="HK112" s="273"/>
      <c r="HL112" s="385"/>
      <c r="HM112" s="494"/>
      <c r="HN112" s="12">
        <v>52</v>
      </c>
      <c r="HO112" s="573">
        <v>4.3755410000000001</v>
      </c>
      <c r="HP112" s="71">
        <v>2.7903159999999998</v>
      </c>
      <c r="IE112" s="273"/>
      <c r="IF112" s="385"/>
      <c r="IG112" s="494"/>
      <c r="IH112" s="12">
        <v>52</v>
      </c>
      <c r="II112" s="573"/>
      <c r="IJ112" s="71"/>
      <c r="IY112" s="273"/>
      <c r="IZ112" s="385"/>
      <c r="JA112" s="494"/>
      <c r="JB112" s="12">
        <v>52</v>
      </c>
      <c r="JC112" s="573"/>
      <c r="JD112" s="71"/>
      <c r="JS112" s="273"/>
      <c r="JT112" s="385"/>
      <c r="JU112" s="494"/>
      <c r="JV112" s="12">
        <v>52</v>
      </c>
      <c r="JW112" s="573"/>
      <c r="JX112" s="71"/>
      <c r="KM112" s="273"/>
    </row>
    <row r="113" spans="1:299" ht="12.75" customHeight="1" x14ac:dyDescent="0.2">
      <c r="A113" s="494"/>
      <c r="B113" s="12">
        <v>53</v>
      </c>
      <c r="C113" s="573">
        <v>8.2356420000000004</v>
      </c>
      <c r="D113" s="71">
        <v>3.5219010000000002</v>
      </c>
      <c r="S113" s="273"/>
      <c r="T113" s="385"/>
      <c r="U113" s="494"/>
      <c r="V113" s="12">
        <v>53</v>
      </c>
      <c r="W113" s="573">
        <v>6.6098590000000002</v>
      </c>
      <c r="X113" s="71">
        <v>1.2654449999999999</v>
      </c>
      <c r="AM113" s="273"/>
      <c r="AN113" s="385"/>
      <c r="AO113" s="494"/>
      <c r="AP113" s="12">
        <v>53</v>
      </c>
      <c r="AQ113" s="573">
        <v>11.151540000000001</v>
      </c>
      <c r="AR113" s="71">
        <v>2.8098670000000001</v>
      </c>
      <c r="BG113" s="273"/>
      <c r="BH113" s="271"/>
      <c r="BI113" s="494"/>
      <c r="BJ113" s="12">
        <v>53</v>
      </c>
      <c r="BK113" s="573">
        <v>6.2358630000000002</v>
      </c>
      <c r="BL113" s="71">
        <v>1.584003</v>
      </c>
      <c r="CA113" s="273"/>
      <c r="CB113" s="385"/>
      <c r="CC113" s="494"/>
      <c r="CD113" s="12">
        <v>53</v>
      </c>
      <c r="CE113" s="573">
        <v>8.1057380000000006</v>
      </c>
      <c r="CF113" s="71">
        <v>2.7940230000000001</v>
      </c>
      <c r="CU113" s="273"/>
      <c r="CV113" s="385"/>
      <c r="CW113" s="494"/>
      <c r="CX113" s="12">
        <v>53</v>
      </c>
      <c r="CY113" s="573">
        <v>8.2356420000000004</v>
      </c>
      <c r="CZ113" s="71">
        <v>3.5219010000000002</v>
      </c>
      <c r="DO113" s="273"/>
      <c r="DP113" s="385"/>
      <c r="DQ113" s="494"/>
      <c r="DR113" s="12">
        <v>53</v>
      </c>
      <c r="DS113" s="573">
        <v>6.377961</v>
      </c>
      <c r="DT113" s="71">
        <v>1.649532</v>
      </c>
      <c r="EI113" s="273"/>
      <c r="EJ113" s="385"/>
      <c r="EK113" s="494"/>
      <c r="EL113" s="12">
        <v>53</v>
      </c>
      <c r="EM113" s="573">
        <v>15.74436</v>
      </c>
      <c r="EN113" s="71">
        <v>3.4218730000000002</v>
      </c>
      <c r="FC113" s="273"/>
      <c r="FD113" s="385"/>
      <c r="FE113" s="494"/>
      <c r="FF113" s="12">
        <v>53</v>
      </c>
      <c r="FG113" s="573">
        <v>8.9622580000000003</v>
      </c>
      <c r="FH113" s="71">
        <v>2.715938</v>
      </c>
      <c r="FW113" s="273"/>
      <c r="FX113" s="385"/>
      <c r="FY113" s="494"/>
      <c r="FZ113" s="12">
        <v>53</v>
      </c>
      <c r="GA113" s="573">
        <v>7.7588530000000002</v>
      </c>
      <c r="GB113" s="71">
        <v>2.228056</v>
      </c>
      <c r="GQ113" s="273"/>
      <c r="GR113" s="385"/>
      <c r="GS113" s="494"/>
      <c r="GT113" s="12">
        <v>53</v>
      </c>
      <c r="GU113" s="573">
        <v>3.6637919999999999</v>
      </c>
      <c r="GV113" s="71">
        <v>4.4539590000000002</v>
      </c>
      <c r="HK113" s="273"/>
      <c r="HL113" s="385"/>
      <c r="HM113" s="494"/>
      <c r="HN113" s="12">
        <v>53</v>
      </c>
      <c r="HO113" s="573">
        <v>4.5582549999999999</v>
      </c>
      <c r="HP113" s="71">
        <v>2.846339</v>
      </c>
      <c r="IE113" s="273"/>
      <c r="IF113" s="385"/>
      <c r="IG113" s="494"/>
      <c r="IH113" s="12">
        <v>53</v>
      </c>
      <c r="II113" s="573"/>
      <c r="IJ113" s="71"/>
      <c r="IY113" s="273"/>
      <c r="IZ113" s="385"/>
      <c r="JA113" s="494"/>
      <c r="JB113" s="12">
        <v>53</v>
      </c>
      <c r="JC113" s="573"/>
      <c r="JD113" s="71"/>
      <c r="JS113" s="273"/>
      <c r="JT113" s="385"/>
      <c r="JU113" s="494"/>
      <c r="JV113" s="12">
        <v>53</v>
      </c>
      <c r="JW113" s="573"/>
      <c r="JX113" s="71"/>
      <c r="KM113" s="273"/>
    </row>
    <row r="114" spans="1:299" ht="12.75" customHeight="1" x14ac:dyDescent="0.2">
      <c r="A114" s="494"/>
      <c r="B114" s="12">
        <v>54</v>
      </c>
      <c r="C114" s="573">
        <v>8.3971180000000007</v>
      </c>
      <c r="D114" s="71">
        <v>3.5699709999999998</v>
      </c>
      <c r="S114" s="273"/>
      <c r="T114" s="385"/>
      <c r="U114" s="494"/>
      <c r="V114" s="12">
        <v>54</v>
      </c>
      <c r="W114" s="573">
        <v>6.7204669999999993</v>
      </c>
      <c r="X114" s="71">
        <v>1.2895399999999999</v>
      </c>
      <c r="AM114" s="273"/>
      <c r="AN114" s="385"/>
      <c r="AO114" s="494"/>
      <c r="AP114" s="12">
        <v>54</v>
      </c>
      <c r="AQ114" s="573">
        <v>11.36225</v>
      </c>
      <c r="AR114" s="71">
        <v>2.8578779999999999</v>
      </c>
      <c r="BG114" s="273"/>
      <c r="BH114" s="271"/>
      <c r="BI114" s="494"/>
      <c r="BJ114" s="12">
        <v>54</v>
      </c>
      <c r="BK114" s="573">
        <v>6.3420759999999996</v>
      </c>
      <c r="BL114" s="71">
        <v>1.701908</v>
      </c>
      <c r="CA114" s="273"/>
      <c r="CB114" s="385"/>
      <c r="CC114" s="494"/>
      <c r="CD114" s="12">
        <v>54</v>
      </c>
      <c r="CE114" s="573">
        <v>8.274818999999999</v>
      </c>
      <c r="CF114" s="71">
        <v>2.8820329999999998</v>
      </c>
      <c r="CU114" s="273"/>
      <c r="CV114" s="385"/>
      <c r="CW114" s="494"/>
      <c r="CX114" s="12">
        <v>54</v>
      </c>
      <c r="CY114" s="573">
        <v>8.3971180000000007</v>
      </c>
      <c r="CZ114" s="71">
        <v>3.5699709999999998</v>
      </c>
      <c r="DO114" s="273"/>
      <c r="DP114" s="385"/>
      <c r="DQ114" s="494"/>
      <c r="DR114" s="12">
        <v>54</v>
      </c>
      <c r="DS114" s="573">
        <v>6.4932540000000003</v>
      </c>
      <c r="DT114" s="71">
        <v>1.667529</v>
      </c>
      <c r="EI114" s="273"/>
      <c r="EJ114" s="385"/>
      <c r="EK114" s="494"/>
      <c r="EL114" s="12">
        <v>54</v>
      </c>
      <c r="EM114" s="573">
        <v>16.08418</v>
      </c>
      <c r="EN114" s="71">
        <v>3.4937999999999998</v>
      </c>
      <c r="FC114" s="273"/>
      <c r="FD114" s="385"/>
      <c r="FE114" s="494"/>
      <c r="FF114" s="12">
        <v>54</v>
      </c>
      <c r="FG114" s="573">
        <v>9.1431480000000001</v>
      </c>
      <c r="FH114" s="71">
        <v>2.7599429999999998</v>
      </c>
      <c r="FW114" s="273"/>
      <c r="FX114" s="385"/>
      <c r="FY114" s="494"/>
      <c r="FZ114" s="12">
        <v>54</v>
      </c>
      <c r="GA114" s="573">
        <v>7.6088339999999999</v>
      </c>
      <c r="GB114" s="71">
        <v>2.2381000000000002</v>
      </c>
      <c r="GQ114" s="273"/>
      <c r="GR114" s="385"/>
      <c r="GS114" s="494"/>
      <c r="GT114" s="12">
        <v>54</v>
      </c>
      <c r="GU114" s="573">
        <v>3.7388059999999999</v>
      </c>
      <c r="GV114" s="71">
        <v>4.8959229999999998</v>
      </c>
      <c r="HK114" s="273"/>
      <c r="HL114" s="385"/>
      <c r="HM114" s="494"/>
      <c r="HN114" s="12">
        <v>54</v>
      </c>
      <c r="HO114" s="573">
        <v>4.7517740000000002</v>
      </c>
      <c r="HP114" s="71">
        <v>2.9221520000000001</v>
      </c>
      <c r="IE114" s="273"/>
      <c r="IF114" s="385"/>
      <c r="IG114" s="494"/>
      <c r="IH114" s="12">
        <v>54</v>
      </c>
      <c r="II114" s="573"/>
      <c r="IJ114" s="71"/>
      <c r="IY114" s="273"/>
      <c r="IZ114" s="385"/>
      <c r="JA114" s="494"/>
      <c r="JB114" s="12">
        <v>54</v>
      </c>
      <c r="JC114" s="573"/>
      <c r="JD114" s="71"/>
      <c r="JS114" s="273"/>
      <c r="JT114" s="385"/>
      <c r="JU114" s="494"/>
      <c r="JV114" s="12">
        <v>54</v>
      </c>
      <c r="JW114" s="573"/>
      <c r="JX114" s="71"/>
      <c r="KM114" s="273"/>
    </row>
    <row r="115" spans="1:299" ht="12.75" customHeight="1" x14ac:dyDescent="0.2">
      <c r="A115" s="494"/>
      <c r="B115" s="12">
        <v>55</v>
      </c>
      <c r="C115" s="573">
        <v>8.558427</v>
      </c>
      <c r="D115" s="71">
        <v>3.617982</v>
      </c>
      <c r="S115" s="273"/>
      <c r="T115" s="385"/>
      <c r="U115" s="494"/>
      <c r="V115" s="12">
        <v>55</v>
      </c>
      <c r="W115" s="573">
        <v>6.8288339999999996</v>
      </c>
      <c r="X115" s="71">
        <v>1.329599</v>
      </c>
      <c r="AM115" s="273"/>
      <c r="AN115" s="385"/>
      <c r="AO115" s="494"/>
      <c r="AP115" s="12">
        <v>55</v>
      </c>
      <c r="AQ115" s="573">
        <v>11.592639999999999</v>
      </c>
      <c r="AR115" s="71">
        <v>2.9158140000000001</v>
      </c>
      <c r="BG115" s="273"/>
      <c r="BH115" s="271"/>
      <c r="BI115" s="494"/>
      <c r="BJ115" s="12">
        <v>55</v>
      </c>
      <c r="BK115" s="573">
        <v>6.4487990000000002</v>
      </c>
      <c r="BL115" s="71">
        <v>1.779874</v>
      </c>
      <c r="CA115" s="273"/>
      <c r="CB115" s="385"/>
      <c r="CC115" s="494"/>
      <c r="CD115" s="12">
        <v>55</v>
      </c>
      <c r="CE115" s="573">
        <v>8.1508889999999994</v>
      </c>
      <c r="CF115" s="71">
        <v>2.9579659999999999</v>
      </c>
      <c r="CU115" s="273"/>
      <c r="CV115" s="385"/>
      <c r="CW115" s="494"/>
      <c r="CX115" s="12">
        <v>55</v>
      </c>
      <c r="CY115" s="573">
        <v>8.558427</v>
      </c>
      <c r="CZ115" s="71">
        <v>3.617982</v>
      </c>
      <c r="DO115" s="273"/>
      <c r="DP115" s="385"/>
      <c r="DQ115" s="494"/>
      <c r="DR115" s="12">
        <v>55</v>
      </c>
      <c r="DS115" s="573">
        <v>6.605925</v>
      </c>
      <c r="DT115" s="71">
        <v>1.6835530000000001</v>
      </c>
      <c r="EI115" s="273"/>
      <c r="EJ115" s="385"/>
      <c r="EK115" s="494"/>
      <c r="EL115" s="12">
        <v>55</v>
      </c>
      <c r="EM115" s="573">
        <v>16.439979999999998</v>
      </c>
      <c r="EN115" s="71">
        <v>3.569852</v>
      </c>
      <c r="FC115" s="273"/>
      <c r="FD115" s="385"/>
      <c r="FE115" s="494"/>
      <c r="FF115" s="12">
        <v>55</v>
      </c>
      <c r="FG115" s="573">
        <v>9.3226080000000007</v>
      </c>
      <c r="FH115" s="71">
        <v>2.8419150000000002</v>
      </c>
      <c r="FW115" s="273"/>
      <c r="FX115" s="385"/>
      <c r="FY115" s="494"/>
      <c r="FZ115" s="12">
        <v>55</v>
      </c>
      <c r="GA115" s="573">
        <v>7.4478980000000004</v>
      </c>
      <c r="GB115" s="71">
        <v>2.2540640000000001</v>
      </c>
      <c r="GQ115" s="273"/>
      <c r="GR115" s="385"/>
      <c r="GS115" s="494"/>
      <c r="GT115" s="12">
        <v>55</v>
      </c>
      <c r="GU115" s="573">
        <v>3.7443090000000003</v>
      </c>
      <c r="GV115" s="71">
        <v>5.4759409999999997</v>
      </c>
      <c r="HK115" s="273"/>
      <c r="HL115" s="385"/>
      <c r="HM115" s="494"/>
      <c r="HN115" s="12">
        <v>55</v>
      </c>
      <c r="HO115" s="573">
        <v>4.4877770000000003</v>
      </c>
      <c r="HP115" s="71">
        <v>2.9742289999999998</v>
      </c>
      <c r="IE115" s="273"/>
      <c r="IF115" s="385"/>
      <c r="IG115" s="494"/>
      <c r="IH115" s="12">
        <v>55</v>
      </c>
      <c r="II115" s="573"/>
      <c r="IJ115" s="71"/>
      <c r="IY115" s="273"/>
      <c r="IZ115" s="385"/>
      <c r="JA115" s="494"/>
      <c r="JB115" s="12">
        <v>55</v>
      </c>
      <c r="JC115" s="573"/>
      <c r="JD115" s="71"/>
      <c r="JS115" s="273"/>
      <c r="JT115" s="385"/>
      <c r="JU115" s="494"/>
      <c r="JV115" s="12">
        <v>55</v>
      </c>
      <c r="JW115" s="573"/>
      <c r="JX115" s="71"/>
      <c r="KM115" s="273"/>
    </row>
    <row r="116" spans="1:299" ht="12.75" customHeight="1" x14ac:dyDescent="0.2">
      <c r="A116" s="494"/>
      <c r="B116" s="12">
        <v>56</v>
      </c>
      <c r="C116" s="573">
        <v>8.7193380000000005</v>
      </c>
      <c r="D116" s="71">
        <v>3.6659329999999999</v>
      </c>
      <c r="S116" s="273"/>
      <c r="T116" s="385"/>
      <c r="U116" s="494"/>
      <c r="V116" s="12">
        <v>56</v>
      </c>
      <c r="W116" s="573">
        <v>6.9369579999999997</v>
      </c>
      <c r="X116" s="71">
        <v>1.3856219999999999</v>
      </c>
      <c r="AM116" s="273"/>
      <c r="AN116" s="385"/>
      <c r="AO116" s="494"/>
      <c r="AP116" s="12">
        <v>56</v>
      </c>
      <c r="AQ116" s="573">
        <v>11.818340000000001</v>
      </c>
      <c r="AR116" s="71">
        <v>2.9858280000000001</v>
      </c>
      <c r="BG116" s="273"/>
      <c r="BH116" s="271"/>
      <c r="BI116" s="494"/>
      <c r="BJ116" s="12">
        <v>56</v>
      </c>
      <c r="BK116" s="573">
        <v>6.5567389999999994</v>
      </c>
      <c r="BL116" s="71">
        <v>1.8538330000000001</v>
      </c>
      <c r="CA116" s="273"/>
      <c r="CB116" s="385"/>
      <c r="CC116" s="494"/>
      <c r="CD116" s="12">
        <v>56</v>
      </c>
      <c r="CE116" s="573">
        <v>6.4355339999999996</v>
      </c>
      <c r="CF116" s="71">
        <v>2.976321</v>
      </c>
      <c r="CU116" s="273"/>
      <c r="CV116" s="385"/>
      <c r="CW116" s="494"/>
      <c r="CX116" s="12">
        <v>56</v>
      </c>
      <c r="CY116" s="573">
        <v>8.7193380000000005</v>
      </c>
      <c r="CZ116" s="71">
        <v>3.6659329999999999</v>
      </c>
      <c r="DO116" s="273"/>
      <c r="DP116" s="385"/>
      <c r="DQ116" s="494"/>
      <c r="DR116" s="12">
        <v>56</v>
      </c>
      <c r="DS116" s="573">
        <v>6.7213580000000004</v>
      </c>
      <c r="DT116" s="71">
        <v>1.699576</v>
      </c>
      <c r="EI116" s="273"/>
      <c r="EJ116" s="385"/>
      <c r="EK116" s="494"/>
      <c r="EL116" s="12">
        <v>56</v>
      </c>
      <c r="EM116" s="573">
        <v>16.807830000000003</v>
      </c>
      <c r="EN116" s="71">
        <v>3.6518229999999998</v>
      </c>
      <c r="FC116" s="273"/>
      <c r="FD116" s="385"/>
      <c r="FE116" s="494"/>
      <c r="FF116" s="12">
        <v>56</v>
      </c>
      <c r="FG116" s="573">
        <v>9.4956709999999998</v>
      </c>
      <c r="FH116" s="71">
        <v>2.8799410000000001</v>
      </c>
      <c r="FW116" s="273"/>
      <c r="FX116" s="385"/>
      <c r="FY116" s="494"/>
      <c r="FZ116" s="12">
        <v>56</v>
      </c>
      <c r="GA116" s="573">
        <v>7.4762749999999993</v>
      </c>
      <c r="GB116" s="71">
        <v>2.3579780000000001</v>
      </c>
      <c r="GQ116" s="273"/>
      <c r="GR116" s="385"/>
      <c r="GS116" s="494"/>
      <c r="GT116" s="12">
        <v>56</v>
      </c>
      <c r="GU116" s="573">
        <v>3.7351160000000001</v>
      </c>
      <c r="GV116" s="71">
        <v>6.1758959999999998</v>
      </c>
      <c r="HK116" s="273"/>
      <c r="HL116" s="385"/>
      <c r="HM116" s="494"/>
      <c r="HN116" s="12">
        <v>56</v>
      </c>
      <c r="HO116" s="573">
        <v>3.6799079999999997</v>
      </c>
      <c r="HP116" s="71">
        <v>2.9903119999999999</v>
      </c>
      <c r="IE116" s="273"/>
      <c r="IF116" s="385"/>
      <c r="IG116" s="494"/>
      <c r="IH116" s="12">
        <v>56</v>
      </c>
      <c r="II116" s="573"/>
      <c r="IJ116" s="71"/>
      <c r="IY116" s="273"/>
      <c r="IZ116" s="385"/>
      <c r="JA116" s="494"/>
      <c r="JB116" s="12">
        <v>56</v>
      </c>
      <c r="JC116" s="573"/>
      <c r="JD116" s="71"/>
      <c r="JS116" s="273"/>
      <c r="JT116" s="385"/>
      <c r="JU116" s="494"/>
      <c r="JV116" s="12">
        <v>56</v>
      </c>
      <c r="JW116" s="573"/>
      <c r="JX116" s="71"/>
      <c r="KM116" s="273"/>
    </row>
    <row r="117" spans="1:299" ht="12.75" customHeight="1" x14ac:dyDescent="0.2">
      <c r="A117" s="494"/>
      <c r="B117" s="12">
        <v>57</v>
      </c>
      <c r="C117" s="573">
        <v>8.8837320000000002</v>
      </c>
      <c r="D117" s="71">
        <v>3.7139440000000001</v>
      </c>
      <c r="S117" s="273"/>
      <c r="T117" s="385"/>
      <c r="U117" s="494"/>
      <c r="V117" s="12">
        <v>57</v>
      </c>
      <c r="W117" s="573">
        <v>6.9105680000000005</v>
      </c>
      <c r="X117" s="71">
        <v>1.6239429999999999</v>
      </c>
      <c r="AM117" s="273"/>
      <c r="AN117" s="385"/>
      <c r="AO117" s="494"/>
      <c r="AP117" s="12">
        <v>57</v>
      </c>
      <c r="AQ117" s="573">
        <v>12.04095</v>
      </c>
      <c r="AR117" s="71">
        <v>3.037785</v>
      </c>
      <c r="BG117" s="273"/>
      <c r="BH117" s="271"/>
      <c r="BI117" s="494"/>
      <c r="BJ117" s="12">
        <v>57</v>
      </c>
      <c r="BK117" s="573">
        <v>6.66411</v>
      </c>
      <c r="BL117" s="71">
        <v>1.9099159999999999</v>
      </c>
      <c r="CA117" s="273"/>
      <c r="CB117" s="385"/>
      <c r="CC117" s="494"/>
      <c r="CD117" s="12">
        <v>57</v>
      </c>
      <c r="CE117" s="573">
        <v>4.9883459999999999</v>
      </c>
      <c r="CF117" s="71">
        <v>2.994497</v>
      </c>
      <c r="CU117" s="273"/>
      <c r="CV117" s="385"/>
      <c r="CW117" s="494"/>
      <c r="CX117" s="12">
        <v>57</v>
      </c>
      <c r="CY117" s="573">
        <v>8.8837320000000002</v>
      </c>
      <c r="CZ117" s="71">
        <v>3.7139440000000001</v>
      </c>
      <c r="DO117" s="273"/>
      <c r="DP117" s="385"/>
      <c r="DQ117" s="494"/>
      <c r="DR117" s="12">
        <v>57</v>
      </c>
      <c r="DS117" s="573">
        <v>6.8349599999999997</v>
      </c>
      <c r="DT117" s="71">
        <v>1.7156</v>
      </c>
      <c r="EI117" s="273"/>
      <c r="EJ117" s="385"/>
      <c r="EK117" s="494"/>
      <c r="EL117" s="12">
        <v>57</v>
      </c>
      <c r="EM117" s="573">
        <v>17.15794</v>
      </c>
      <c r="EN117" s="71">
        <v>3.7237499999999999</v>
      </c>
      <c r="FC117" s="273"/>
      <c r="FD117" s="385"/>
      <c r="FE117" s="494"/>
      <c r="FF117" s="12">
        <v>57</v>
      </c>
      <c r="FG117" s="573">
        <v>9.6573989999999998</v>
      </c>
      <c r="FH117" s="71">
        <v>2.921853</v>
      </c>
      <c r="FW117" s="273"/>
      <c r="FX117" s="385"/>
      <c r="FY117" s="494"/>
      <c r="FZ117" s="12">
        <v>57</v>
      </c>
      <c r="GA117" s="573">
        <v>7.3364849999999997</v>
      </c>
      <c r="GB117" s="71">
        <v>2.388112</v>
      </c>
      <c r="GQ117" s="273"/>
      <c r="GR117" s="385"/>
      <c r="GS117" s="494"/>
      <c r="GT117" s="12">
        <v>57</v>
      </c>
      <c r="GU117" s="573">
        <v>3.6406990000000001</v>
      </c>
      <c r="GV117" s="71">
        <v>6.8420110000000003</v>
      </c>
      <c r="HK117" s="273"/>
      <c r="HL117" s="385"/>
      <c r="HM117" s="494"/>
      <c r="HN117" s="12">
        <v>57</v>
      </c>
      <c r="HO117" s="573">
        <v>3.0447410000000001</v>
      </c>
      <c r="HP117" s="71">
        <v>3.0063949999999999</v>
      </c>
      <c r="IE117" s="273"/>
      <c r="IF117" s="385"/>
      <c r="IG117" s="494"/>
      <c r="IH117" s="12">
        <v>57</v>
      </c>
      <c r="II117" s="573"/>
      <c r="IJ117" s="71"/>
      <c r="IY117" s="273"/>
      <c r="IZ117" s="385"/>
      <c r="JA117" s="494"/>
      <c r="JB117" s="12">
        <v>57</v>
      </c>
      <c r="JC117" s="573"/>
      <c r="JD117" s="71"/>
      <c r="JS117" s="273"/>
      <c r="JT117" s="385"/>
      <c r="JU117" s="494"/>
      <c r="JV117" s="12">
        <v>57</v>
      </c>
      <c r="JW117" s="573"/>
      <c r="JX117" s="71"/>
      <c r="KM117" s="273"/>
    </row>
    <row r="118" spans="1:299" ht="12.75" customHeight="1" x14ac:dyDescent="0.2">
      <c r="A118" s="494"/>
      <c r="B118" s="12">
        <v>58</v>
      </c>
      <c r="C118" s="573">
        <v>9.0498670000000008</v>
      </c>
      <c r="D118" s="71">
        <v>3.7618360000000002</v>
      </c>
      <c r="S118" s="273"/>
      <c r="T118" s="385"/>
      <c r="U118" s="494"/>
      <c r="V118" s="12">
        <v>58</v>
      </c>
      <c r="W118" s="573">
        <v>6.8025200000000003</v>
      </c>
      <c r="X118" s="71">
        <v>1.7059740000000001</v>
      </c>
      <c r="AM118" s="273"/>
      <c r="AN118" s="385"/>
      <c r="AO118" s="494"/>
      <c r="AP118" s="12">
        <v>58</v>
      </c>
      <c r="AQ118" s="573">
        <v>12.276260000000001</v>
      </c>
      <c r="AR118" s="71">
        <v>3.0997870000000001</v>
      </c>
      <c r="BG118" s="273"/>
      <c r="BH118" s="271"/>
      <c r="BI118" s="494"/>
      <c r="BJ118" s="12">
        <v>58</v>
      </c>
      <c r="BK118" s="573">
        <v>6.7722479999999994</v>
      </c>
      <c r="BL118" s="71">
        <v>1.9538610000000001</v>
      </c>
      <c r="CA118" s="273"/>
      <c r="CB118" s="385"/>
      <c r="CC118" s="494"/>
      <c r="CD118" s="12">
        <v>58</v>
      </c>
      <c r="CE118" s="573">
        <v>4.4821289999999996</v>
      </c>
      <c r="CF118" s="71">
        <v>3.0146459999999999</v>
      </c>
      <c r="CU118" s="273"/>
      <c r="CV118" s="385"/>
      <c r="CW118" s="494"/>
      <c r="CX118" s="12">
        <v>58</v>
      </c>
      <c r="CY118" s="573">
        <v>9.0498670000000008</v>
      </c>
      <c r="CZ118" s="71">
        <v>3.7618360000000002</v>
      </c>
      <c r="DO118" s="273"/>
      <c r="DP118" s="385"/>
      <c r="DQ118" s="494"/>
      <c r="DR118" s="12">
        <v>58</v>
      </c>
      <c r="DS118" s="573">
        <v>6.9436270000000002</v>
      </c>
      <c r="DT118" s="71">
        <v>1.7315640000000001</v>
      </c>
      <c r="EI118" s="273"/>
      <c r="EJ118" s="385"/>
      <c r="EK118" s="494"/>
      <c r="EL118" s="12">
        <v>58</v>
      </c>
      <c r="EM118" s="573">
        <v>17.507439999999999</v>
      </c>
      <c r="EN118" s="71">
        <v>3.805841</v>
      </c>
      <c r="FC118" s="273"/>
      <c r="FD118" s="385"/>
      <c r="FE118" s="494"/>
      <c r="FF118" s="12">
        <v>58</v>
      </c>
      <c r="FG118" s="573">
        <v>9.7769469999999998</v>
      </c>
      <c r="FH118" s="71">
        <v>2.9839150000000001</v>
      </c>
      <c r="FW118" s="273"/>
      <c r="FX118" s="385"/>
      <c r="FY118" s="494"/>
      <c r="FZ118" s="12">
        <v>58</v>
      </c>
      <c r="GA118" s="573">
        <v>7.3711859999999998</v>
      </c>
      <c r="GB118" s="71">
        <v>2.444016</v>
      </c>
      <c r="GQ118" s="273"/>
      <c r="GR118" s="385"/>
      <c r="GS118" s="494"/>
      <c r="GT118" s="12">
        <v>58</v>
      </c>
      <c r="GU118" s="573">
        <v>3.5904750000000001</v>
      </c>
      <c r="GV118" s="71">
        <v>7.5419669999999996</v>
      </c>
      <c r="HK118" s="273"/>
      <c r="HL118" s="385"/>
      <c r="HM118" s="494"/>
      <c r="HN118" s="12">
        <v>58</v>
      </c>
      <c r="HO118" s="573">
        <v>2.7657720000000001</v>
      </c>
      <c r="HP118" s="71">
        <v>3.0344370000000001</v>
      </c>
      <c r="IE118" s="273"/>
      <c r="IF118" s="385"/>
      <c r="IG118" s="494"/>
      <c r="IH118" s="12">
        <v>58</v>
      </c>
      <c r="II118" s="573"/>
      <c r="IJ118" s="71"/>
      <c r="IY118" s="273"/>
      <c r="IZ118" s="385"/>
      <c r="JA118" s="494"/>
      <c r="JB118" s="12">
        <v>58</v>
      </c>
      <c r="JC118" s="573"/>
      <c r="JD118" s="71"/>
      <c r="JS118" s="273"/>
      <c r="JT118" s="385"/>
      <c r="JU118" s="494"/>
      <c r="JV118" s="12">
        <v>58</v>
      </c>
      <c r="JW118" s="573"/>
      <c r="JX118" s="71"/>
      <c r="KM118" s="273"/>
    </row>
    <row r="119" spans="1:299" ht="12.75" customHeight="1" x14ac:dyDescent="0.2">
      <c r="A119" s="494"/>
      <c r="B119" s="12">
        <v>59</v>
      </c>
      <c r="C119" s="573">
        <v>9.2091380000000012</v>
      </c>
      <c r="D119" s="71">
        <v>3.809847</v>
      </c>
      <c r="S119" s="273"/>
      <c r="T119" s="385"/>
      <c r="U119" s="494"/>
      <c r="V119" s="12">
        <v>59</v>
      </c>
      <c r="W119" s="573">
        <v>6.6948590000000001</v>
      </c>
      <c r="X119" s="71">
        <v>1.766122</v>
      </c>
      <c r="AM119" s="273"/>
      <c r="AN119" s="385"/>
      <c r="AO119" s="494"/>
      <c r="AP119" s="12">
        <v>59</v>
      </c>
      <c r="AQ119" s="573">
        <v>12.51423</v>
      </c>
      <c r="AR119" s="71">
        <v>3.163761</v>
      </c>
      <c r="BG119" s="273"/>
      <c r="BH119" s="271"/>
      <c r="BI119" s="494"/>
      <c r="BJ119" s="12">
        <v>59</v>
      </c>
      <c r="BK119" s="573">
        <v>6.8794560000000002</v>
      </c>
      <c r="BL119" s="71">
        <v>1.99386</v>
      </c>
      <c r="CA119" s="273"/>
      <c r="CB119" s="385"/>
      <c r="CC119" s="494"/>
      <c r="CD119" s="12">
        <v>59</v>
      </c>
      <c r="CE119" s="573">
        <v>4.7496390000000002</v>
      </c>
      <c r="CF119" s="71">
        <v>3.058592</v>
      </c>
      <c r="CU119" s="273"/>
      <c r="CV119" s="385"/>
      <c r="CW119" s="494"/>
      <c r="CX119" s="12">
        <v>59</v>
      </c>
      <c r="CY119" s="573">
        <v>9.2091380000000012</v>
      </c>
      <c r="CZ119" s="71">
        <v>3.809847</v>
      </c>
      <c r="DO119" s="273"/>
      <c r="DP119" s="385"/>
      <c r="DQ119" s="494"/>
      <c r="DR119" s="12">
        <v>59</v>
      </c>
      <c r="DS119" s="573">
        <v>7.0574629999999994</v>
      </c>
      <c r="DT119" s="71">
        <v>1.74956</v>
      </c>
      <c r="EI119" s="273"/>
      <c r="EJ119" s="385"/>
      <c r="EK119" s="494"/>
      <c r="EL119" s="12">
        <v>59</v>
      </c>
      <c r="EM119" s="573">
        <v>17.87162</v>
      </c>
      <c r="EN119" s="71">
        <v>3.887753</v>
      </c>
      <c r="FC119" s="273"/>
      <c r="FD119" s="385"/>
      <c r="FE119" s="494"/>
      <c r="FF119" s="12">
        <v>59</v>
      </c>
      <c r="FG119" s="573">
        <v>9.945041999999999</v>
      </c>
      <c r="FH119" s="71">
        <v>3.051955</v>
      </c>
      <c r="FW119" s="273"/>
      <c r="FX119" s="385"/>
      <c r="FY119" s="494"/>
      <c r="FZ119" s="12">
        <v>59</v>
      </c>
      <c r="GA119" s="573">
        <v>7.5179979999999995</v>
      </c>
      <c r="GB119" s="71">
        <v>2.479949</v>
      </c>
      <c r="GQ119" s="273"/>
      <c r="GR119" s="385"/>
      <c r="GS119" s="494"/>
      <c r="GT119" s="12">
        <v>59</v>
      </c>
      <c r="GU119" s="573">
        <v>3.489268</v>
      </c>
      <c r="GV119" s="71">
        <v>8.1719089999999994</v>
      </c>
      <c r="HK119" s="273"/>
      <c r="HL119" s="385"/>
      <c r="HM119" s="494"/>
      <c r="HN119" s="12">
        <v>59</v>
      </c>
      <c r="HO119" s="573">
        <v>2.9475980000000002</v>
      </c>
      <c r="HP119" s="71">
        <v>3.1083370000000001</v>
      </c>
      <c r="IE119" s="273"/>
      <c r="IF119" s="385"/>
      <c r="IG119" s="494"/>
      <c r="IH119" s="12">
        <v>59</v>
      </c>
      <c r="II119" s="573"/>
      <c r="IJ119" s="71"/>
      <c r="IY119" s="273"/>
      <c r="IZ119" s="385"/>
      <c r="JA119" s="494"/>
      <c r="JB119" s="12">
        <v>59</v>
      </c>
      <c r="JC119" s="573"/>
      <c r="JD119" s="71"/>
      <c r="JS119" s="273"/>
      <c r="JT119" s="385"/>
      <c r="JU119" s="494"/>
      <c r="JV119" s="12">
        <v>59</v>
      </c>
      <c r="JW119" s="573"/>
      <c r="JX119" s="71"/>
      <c r="KM119" s="273"/>
    </row>
    <row r="120" spans="1:299" ht="12.75" customHeight="1" x14ac:dyDescent="0.2">
      <c r="A120" s="494"/>
      <c r="B120" s="12">
        <v>60</v>
      </c>
      <c r="C120" s="573">
        <v>9.3804020000000001</v>
      </c>
      <c r="D120" s="71">
        <v>3.8618039999999998</v>
      </c>
      <c r="S120" s="273"/>
      <c r="T120" s="385"/>
      <c r="U120" s="494"/>
      <c r="V120" s="12">
        <v>60</v>
      </c>
      <c r="W120" s="573">
        <v>6.5870990000000003</v>
      </c>
      <c r="X120" s="71">
        <v>1.8079750000000001</v>
      </c>
      <c r="AM120" s="273"/>
      <c r="AN120" s="385"/>
      <c r="AO120" s="494"/>
      <c r="AP120" s="12">
        <v>60</v>
      </c>
      <c r="AQ120" s="573">
        <v>12.745809999999999</v>
      </c>
      <c r="AR120" s="71">
        <v>3.2257630000000002</v>
      </c>
      <c r="BG120" s="273"/>
      <c r="BH120" s="271"/>
      <c r="BI120" s="494"/>
      <c r="BJ120" s="12">
        <v>60</v>
      </c>
      <c r="BK120" s="573">
        <v>6.988003</v>
      </c>
      <c r="BL120" s="71">
        <v>2.0338590000000001</v>
      </c>
      <c r="CA120" s="273"/>
      <c r="CB120" s="385"/>
      <c r="CC120" s="494"/>
      <c r="CD120" s="12">
        <v>60</v>
      </c>
      <c r="CE120" s="573">
        <v>4.8934939999999996</v>
      </c>
      <c r="CF120" s="71">
        <v>3.142417</v>
      </c>
      <c r="CU120" s="273"/>
      <c r="CV120" s="385"/>
      <c r="CW120" s="494"/>
      <c r="CX120" s="12">
        <v>60</v>
      </c>
      <c r="CY120" s="573">
        <v>9.3804020000000001</v>
      </c>
      <c r="CZ120" s="71">
        <v>3.8618039999999998</v>
      </c>
      <c r="DO120" s="273"/>
      <c r="DP120" s="385"/>
      <c r="DQ120" s="494"/>
      <c r="DR120" s="12">
        <v>60</v>
      </c>
      <c r="DS120" s="573">
        <v>7.1942340000000007</v>
      </c>
      <c r="DT120" s="71">
        <v>1.7736559999999999</v>
      </c>
      <c r="EI120" s="273"/>
      <c r="EJ120" s="385"/>
      <c r="EK120" s="494"/>
      <c r="EL120" s="12">
        <v>60</v>
      </c>
      <c r="EM120" s="573">
        <v>18.26004</v>
      </c>
      <c r="EN120" s="71">
        <v>3.9618319999999998</v>
      </c>
      <c r="FC120" s="273"/>
      <c r="FD120" s="385"/>
      <c r="FE120" s="494"/>
      <c r="FF120" s="12">
        <v>60</v>
      </c>
      <c r="FG120" s="573">
        <v>10.108360000000001</v>
      </c>
      <c r="FH120" s="71">
        <v>3.0960200000000002</v>
      </c>
      <c r="FW120" s="273"/>
      <c r="FX120" s="385"/>
      <c r="FY120" s="494"/>
      <c r="FZ120" s="12">
        <v>60</v>
      </c>
      <c r="GA120" s="573">
        <v>7.6662150000000002</v>
      </c>
      <c r="GB120" s="71">
        <v>2.5198290000000001</v>
      </c>
      <c r="GQ120" s="273"/>
      <c r="GR120" s="385"/>
      <c r="GS120" s="494"/>
      <c r="GT120" s="12">
        <v>60</v>
      </c>
      <c r="GU120" s="573">
        <v>3.4164889999999999</v>
      </c>
      <c r="GV120" s="71">
        <v>8.7599389999999993</v>
      </c>
      <c r="HK120" s="273"/>
      <c r="HL120" s="385"/>
      <c r="HM120" s="494"/>
      <c r="HN120" s="12">
        <v>60</v>
      </c>
      <c r="HO120" s="573">
        <v>2.9690030000000003</v>
      </c>
      <c r="HP120" s="71">
        <v>3.188215</v>
      </c>
      <c r="IE120" s="273"/>
      <c r="IF120" s="385"/>
      <c r="IG120" s="494"/>
      <c r="IH120" s="12">
        <v>60</v>
      </c>
      <c r="II120" s="573"/>
      <c r="IJ120" s="71"/>
      <c r="IY120" s="273"/>
      <c r="IZ120" s="385"/>
      <c r="JA120" s="494"/>
      <c r="JB120" s="12">
        <v>60</v>
      </c>
      <c r="JC120" s="573"/>
      <c r="JD120" s="71"/>
      <c r="JS120" s="273"/>
      <c r="JT120" s="385"/>
      <c r="JU120" s="494"/>
      <c r="JV120" s="12">
        <v>60</v>
      </c>
      <c r="JW120" s="573"/>
      <c r="JX120" s="71"/>
      <c r="KM120" s="273"/>
    </row>
    <row r="121" spans="1:299" ht="12.75" customHeight="1" x14ac:dyDescent="0.2">
      <c r="A121" s="494"/>
      <c r="B121" s="12">
        <v>61</v>
      </c>
      <c r="C121" s="573">
        <v>9.5538480000000003</v>
      </c>
      <c r="D121" s="71">
        <v>3.9097550000000001</v>
      </c>
      <c r="S121" s="273"/>
      <c r="T121" s="385"/>
      <c r="U121" s="494"/>
      <c r="V121" s="12">
        <v>61</v>
      </c>
      <c r="W121" s="573">
        <v>6.4772650000000001</v>
      </c>
      <c r="X121" s="71">
        <v>1.8540719999999999</v>
      </c>
      <c r="AM121" s="273"/>
      <c r="AN121" s="385"/>
      <c r="AO121" s="494"/>
      <c r="AP121" s="12">
        <v>61</v>
      </c>
      <c r="AQ121" s="573">
        <v>12.96571</v>
      </c>
      <c r="AR121" s="71">
        <v>3.2857319999999999</v>
      </c>
      <c r="BG121" s="273"/>
      <c r="BH121" s="271"/>
      <c r="BI121" s="494"/>
      <c r="BJ121" s="12">
        <v>61</v>
      </c>
      <c r="BK121" s="573">
        <v>7.099234</v>
      </c>
      <c r="BL121" s="71">
        <v>2.0737990000000002</v>
      </c>
      <c r="CA121" s="273"/>
      <c r="CB121" s="385"/>
      <c r="CC121" s="494"/>
      <c r="CD121" s="12">
        <v>61</v>
      </c>
      <c r="CE121" s="573">
        <v>4.9549530000000006</v>
      </c>
      <c r="CF121" s="71">
        <v>3.2321610000000001</v>
      </c>
      <c r="CU121" s="273"/>
      <c r="CV121" s="385"/>
      <c r="CW121" s="494"/>
      <c r="CX121" s="12">
        <v>61</v>
      </c>
      <c r="CY121" s="573">
        <v>9.5538480000000003</v>
      </c>
      <c r="CZ121" s="71">
        <v>3.9097550000000001</v>
      </c>
      <c r="DO121" s="273"/>
      <c r="DP121" s="385"/>
      <c r="DQ121" s="494"/>
      <c r="DR121" s="12">
        <v>61</v>
      </c>
      <c r="DS121" s="573">
        <v>7.313574</v>
      </c>
      <c r="DT121" s="71">
        <v>1.7976909999999999</v>
      </c>
      <c r="EI121" s="273"/>
      <c r="EJ121" s="385"/>
      <c r="EK121" s="494"/>
      <c r="EL121" s="12">
        <v>61</v>
      </c>
      <c r="EM121" s="573">
        <v>18.636310000000002</v>
      </c>
      <c r="EN121" s="71">
        <v>4.0397970000000001</v>
      </c>
      <c r="FC121" s="273"/>
      <c r="FD121" s="385"/>
      <c r="FE121" s="494"/>
      <c r="FF121" s="12">
        <v>61</v>
      </c>
      <c r="FG121" s="573">
        <v>10.282399999999999</v>
      </c>
      <c r="FH121" s="71">
        <v>3.13584</v>
      </c>
      <c r="FW121" s="273"/>
      <c r="FX121" s="385"/>
      <c r="FY121" s="494"/>
      <c r="FZ121" s="12">
        <v>61</v>
      </c>
      <c r="GA121" s="573">
        <v>7.8091409999999994</v>
      </c>
      <c r="GB121" s="71">
        <v>2.5659260000000002</v>
      </c>
      <c r="GQ121" s="273"/>
      <c r="GR121" s="385"/>
      <c r="GS121" s="494"/>
      <c r="GT121" s="12">
        <v>61</v>
      </c>
      <c r="GU121" s="573">
        <v>3.3426300000000002</v>
      </c>
      <c r="GV121" s="71">
        <v>9.4258740000000003</v>
      </c>
      <c r="HK121" s="273"/>
      <c r="HL121" s="385"/>
      <c r="HM121" s="494"/>
      <c r="HN121" s="12">
        <v>61</v>
      </c>
      <c r="HO121" s="573">
        <v>2.893519</v>
      </c>
      <c r="HP121" s="71">
        <v>3.268154</v>
      </c>
      <c r="IE121" s="273"/>
      <c r="IF121" s="385"/>
      <c r="IG121" s="494"/>
      <c r="IH121" s="12">
        <v>61</v>
      </c>
      <c r="II121" s="573"/>
      <c r="IJ121" s="71"/>
      <c r="IY121" s="273"/>
      <c r="IZ121" s="385"/>
      <c r="JA121" s="494"/>
      <c r="JB121" s="12">
        <v>61</v>
      </c>
      <c r="JC121" s="573"/>
      <c r="JD121" s="71"/>
      <c r="JS121" s="273"/>
      <c r="JT121" s="385"/>
      <c r="JU121" s="494"/>
      <c r="JV121" s="12">
        <v>61</v>
      </c>
      <c r="JW121" s="573"/>
      <c r="JX121" s="71"/>
      <c r="KM121" s="273"/>
    </row>
    <row r="122" spans="1:299" ht="12.75" customHeight="1" x14ac:dyDescent="0.2">
      <c r="A122" s="494"/>
      <c r="B122" s="12">
        <v>62</v>
      </c>
      <c r="C122" s="573">
        <v>9.7245450000000009</v>
      </c>
      <c r="D122" s="71">
        <v>3.9578259999999998</v>
      </c>
      <c r="S122" s="273"/>
      <c r="T122" s="385"/>
      <c r="U122" s="494"/>
      <c r="V122" s="12">
        <v>62</v>
      </c>
      <c r="W122" s="573">
        <v>6.467168</v>
      </c>
      <c r="X122" s="71">
        <v>2.007911</v>
      </c>
      <c r="AM122" s="273"/>
      <c r="AN122" s="385"/>
      <c r="AO122" s="494"/>
      <c r="AP122" s="12">
        <v>62</v>
      </c>
      <c r="AQ122" s="573">
        <v>13.17826</v>
      </c>
      <c r="AR122" s="71">
        <v>3.3338030000000001</v>
      </c>
      <c r="BG122" s="273"/>
      <c r="BH122" s="271"/>
      <c r="BI122" s="494"/>
      <c r="BJ122" s="12">
        <v>62</v>
      </c>
      <c r="BK122" s="573">
        <v>7.2065640000000002</v>
      </c>
      <c r="BL122" s="71">
        <v>2.113858</v>
      </c>
      <c r="CA122" s="273"/>
      <c r="CB122" s="385"/>
      <c r="CC122" s="494"/>
      <c r="CD122" s="12">
        <v>62</v>
      </c>
      <c r="CE122" s="573">
        <v>4.9248190000000003</v>
      </c>
      <c r="CF122" s="71">
        <v>3.3221440000000002</v>
      </c>
      <c r="CU122" s="273"/>
      <c r="CV122" s="385"/>
      <c r="CW122" s="494"/>
      <c r="CX122" s="12">
        <v>62</v>
      </c>
      <c r="CY122" s="573">
        <v>9.7245450000000009</v>
      </c>
      <c r="CZ122" s="71">
        <v>3.9578259999999998</v>
      </c>
      <c r="DO122" s="273"/>
      <c r="DP122" s="385"/>
      <c r="DQ122" s="494"/>
      <c r="DR122" s="12">
        <v>62</v>
      </c>
      <c r="DS122" s="573">
        <v>7.4262290000000002</v>
      </c>
      <c r="DT122" s="71">
        <v>1.823699</v>
      </c>
      <c r="EI122" s="273"/>
      <c r="EJ122" s="385"/>
      <c r="EK122" s="494"/>
      <c r="EL122" s="12">
        <v>62</v>
      </c>
      <c r="EM122" s="573">
        <v>19.04973</v>
      </c>
      <c r="EN122" s="71">
        <v>4.1118439999999996</v>
      </c>
      <c r="FC122" s="273"/>
      <c r="FD122" s="385"/>
      <c r="FE122" s="494"/>
      <c r="FF122" s="12">
        <v>62</v>
      </c>
      <c r="FG122" s="573">
        <v>10.45739</v>
      </c>
      <c r="FH122" s="71">
        <v>3.1719529999999998</v>
      </c>
      <c r="FW122" s="273"/>
      <c r="FX122" s="385"/>
      <c r="FY122" s="494"/>
      <c r="FZ122" s="12">
        <v>62</v>
      </c>
      <c r="GA122" s="573">
        <v>7.949211</v>
      </c>
      <c r="GB122" s="71">
        <v>2.611964</v>
      </c>
      <c r="GQ122" s="273"/>
      <c r="GR122" s="385"/>
      <c r="GS122" s="494"/>
      <c r="GT122" s="12">
        <v>62</v>
      </c>
      <c r="GU122" s="573">
        <v>3.3540520000000003</v>
      </c>
      <c r="GV122" s="71">
        <v>10.126010000000001</v>
      </c>
      <c r="HK122" s="273"/>
      <c r="HL122" s="385"/>
      <c r="HM122" s="494"/>
      <c r="HN122" s="12">
        <v>62</v>
      </c>
      <c r="HO122" s="573">
        <v>2.881421</v>
      </c>
      <c r="HP122" s="71">
        <v>3.3479130000000001</v>
      </c>
      <c r="IE122" s="273"/>
      <c r="IF122" s="385"/>
      <c r="IG122" s="494"/>
      <c r="IH122" s="12">
        <v>62</v>
      </c>
      <c r="II122" s="573"/>
      <c r="IJ122" s="71"/>
      <c r="IY122" s="273"/>
      <c r="IZ122" s="385"/>
      <c r="JA122" s="494"/>
      <c r="JB122" s="12">
        <v>62</v>
      </c>
      <c r="JC122" s="573"/>
      <c r="JD122" s="71"/>
      <c r="JS122" s="273"/>
      <c r="JT122" s="385"/>
      <c r="JU122" s="494"/>
      <c r="JV122" s="12">
        <v>62</v>
      </c>
      <c r="JW122" s="573"/>
      <c r="JX122" s="71"/>
      <c r="KM122" s="273"/>
    </row>
    <row r="123" spans="1:299" ht="12.75" customHeight="1" x14ac:dyDescent="0.2">
      <c r="A123" s="494"/>
      <c r="B123" s="12">
        <v>63</v>
      </c>
      <c r="C123" s="573">
        <v>9.9000900000000005</v>
      </c>
      <c r="D123" s="71">
        <v>4.005897</v>
      </c>
      <c r="S123" s="273"/>
      <c r="T123" s="385"/>
      <c r="U123" s="494"/>
      <c r="V123" s="12">
        <v>63</v>
      </c>
      <c r="W123" s="573">
        <v>6.5722259999999997</v>
      </c>
      <c r="X123" s="71">
        <v>2.0720049999999999</v>
      </c>
      <c r="AM123" s="273"/>
      <c r="AN123" s="385"/>
      <c r="AO123" s="494"/>
      <c r="AP123" s="12">
        <v>63</v>
      </c>
      <c r="AQ123" s="573">
        <v>13.403889999999999</v>
      </c>
      <c r="AR123" s="71">
        <v>3.3819330000000001</v>
      </c>
      <c r="BG123" s="273"/>
      <c r="BH123" s="271"/>
      <c r="BI123" s="494"/>
      <c r="BJ123" s="12">
        <v>63</v>
      </c>
      <c r="BK123" s="573">
        <v>7.1896339999999999</v>
      </c>
      <c r="BL123" s="71">
        <v>2.1578629999999999</v>
      </c>
      <c r="CA123" s="273"/>
      <c r="CB123" s="385"/>
      <c r="CC123" s="494"/>
      <c r="CD123" s="12">
        <v>63</v>
      </c>
      <c r="CE123" s="573">
        <v>4.9316990000000001</v>
      </c>
      <c r="CF123" s="71">
        <v>3.4121269999999999</v>
      </c>
      <c r="CU123" s="273"/>
      <c r="CV123" s="385"/>
      <c r="CW123" s="494"/>
      <c r="CX123" s="12">
        <v>63</v>
      </c>
      <c r="CY123" s="573">
        <v>9.9000900000000005</v>
      </c>
      <c r="CZ123" s="71">
        <v>4.005897</v>
      </c>
      <c r="DO123" s="273"/>
      <c r="DP123" s="385"/>
      <c r="DQ123" s="494"/>
      <c r="DR123" s="12">
        <v>63</v>
      </c>
      <c r="DS123" s="573">
        <v>7.543876</v>
      </c>
      <c r="DT123" s="71">
        <v>1.8558060000000001</v>
      </c>
      <c r="EI123" s="273"/>
      <c r="EJ123" s="385"/>
      <c r="EK123" s="494"/>
      <c r="EL123" s="12">
        <v>63</v>
      </c>
      <c r="EM123" s="573">
        <v>19.418240000000001</v>
      </c>
      <c r="EN123" s="71">
        <v>4.1838300000000004</v>
      </c>
      <c r="FC123" s="273"/>
      <c r="FD123" s="385"/>
      <c r="FE123" s="494"/>
      <c r="FF123" s="12">
        <v>63</v>
      </c>
      <c r="FG123" s="573">
        <v>10.624889999999999</v>
      </c>
      <c r="FH123" s="71">
        <v>3.2178710000000001</v>
      </c>
      <c r="FW123" s="273"/>
      <c r="FX123" s="385"/>
      <c r="FY123" s="494"/>
      <c r="FZ123" s="12">
        <v>63</v>
      </c>
      <c r="GA123" s="573">
        <v>8.0992069999999998</v>
      </c>
      <c r="GB123" s="71">
        <v>2.6518440000000001</v>
      </c>
      <c r="GQ123" s="273"/>
      <c r="GR123" s="385"/>
      <c r="GS123" s="494"/>
      <c r="GT123" s="12">
        <v>63</v>
      </c>
      <c r="GU123" s="573">
        <v>3.1807249999999998</v>
      </c>
      <c r="GV123" s="71">
        <v>10.608029999999999</v>
      </c>
      <c r="HK123" s="273"/>
      <c r="HL123" s="385"/>
      <c r="HM123" s="494"/>
      <c r="HN123" s="12">
        <v>63</v>
      </c>
      <c r="HO123" s="573">
        <v>2.8237800000000002</v>
      </c>
      <c r="HP123" s="71">
        <v>3.4280309999999998</v>
      </c>
      <c r="IE123" s="273"/>
      <c r="IF123" s="385"/>
      <c r="IG123" s="494"/>
      <c r="IH123" s="12">
        <v>63</v>
      </c>
      <c r="II123" s="573"/>
      <c r="IJ123" s="71"/>
      <c r="IY123" s="273"/>
      <c r="IZ123" s="385"/>
      <c r="JA123" s="494"/>
      <c r="JB123" s="12">
        <v>63</v>
      </c>
      <c r="JC123" s="573"/>
      <c r="JD123" s="71"/>
      <c r="JS123" s="273"/>
      <c r="JT123" s="385"/>
      <c r="JU123" s="494"/>
      <c r="JV123" s="12">
        <v>63</v>
      </c>
      <c r="JW123" s="573"/>
      <c r="JX123" s="71"/>
      <c r="KM123" s="273"/>
    </row>
    <row r="124" spans="1:299" ht="12.75" customHeight="1" x14ac:dyDescent="0.2">
      <c r="A124" s="494"/>
      <c r="B124" s="12">
        <v>64</v>
      </c>
      <c r="C124" s="573">
        <v>10.07525</v>
      </c>
      <c r="D124" s="71">
        <v>4.0539670000000001</v>
      </c>
      <c r="S124" s="273"/>
      <c r="T124" s="385"/>
      <c r="U124" s="494"/>
      <c r="V124" s="12">
        <v>64</v>
      </c>
      <c r="W124" s="573">
        <v>6.6824440000000003</v>
      </c>
      <c r="X124" s="71">
        <v>2.1319140000000001</v>
      </c>
      <c r="AM124" s="273"/>
      <c r="AN124" s="385"/>
      <c r="AO124" s="494"/>
      <c r="AP124" s="12">
        <v>64</v>
      </c>
      <c r="AQ124" s="573">
        <v>13.63443</v>
      </c>
      <c r="AR124" s="71">
        <v>3.4299439999999999</v>
      </c>
      <c r="BG124" s="273"/>
      <c r="BH124" s="271"/>
      <c r="BI124" s="494"/>
      <c r="BJ124" s="12">
        <v>64</v>
      </c>
      <c r="BK124" s="573">
        <v>7.0445870000000008</v>
      </c>
      <c r="BL124" s="71">
        <v>2.1658750000000002</v>
      </c>
      <c r="CA124" s="273"/>
      <c r="CB124" s="385"/>
      <c r="CC124" s="494"/>
      <c r="CD124" s="12">
        <v>64</v>
      </c>
      <c r="CE124" s="573">
        <v>4.7478959999999999</v>
      </c>
      <c r="CF124" s="71">
        <v>3.5019909999999999</v>
      </c>
      <c r="CU124" s="273"/>
      <c r="CV124" s="385"/>
      <c r="CW124" s="494"/>
      <c r="CX124" s="12">
        <v>64</v>
      </c>
      <c r="CY124" s="573">
        <v>10.07525</v>
      </c>
      <c r="CZ124" s="71">
        <v>4.0539670000000001</v>
      </c>
      <c r="DO124" s="273"/>
      <c r="DP124" s="385"/>
      <c r="DQ124" s="494"/>
      <c r="DR124" s="12">
        <v>64</v>
      </c>
      <c r="DS124" s="573">
        <v>7.5958649999999999</v>
      </c>
      <c r="DT124" s="71">
        <v>1.9477629999999999</v>
      </c>
      <c r="EI124" s="273"/>
      <c r="EJ124" s="385"/>
      <c r="EK124" s="494"/>
      <c r="EL124" s="12">
        <v>64</v>
      </c>
      <c r="EM124" s="573">
        <v>19.827810000000003</v>
      </c>
      <c r="EN124" s="71">
        <v>4.255757</v>
      </c>
      <c r="FC124" s="273"/>
      <c r="FD124" s="385"/>
      <c r="FE124" s="494"/>
      <c r="FF124" s="12">
        <v>64</v>
      </c>
      <c r="FG124" s="573">
        <v>10.814579999999999</v>
      </c>
      <c r="FH124" s="71">
        <v>3.265882</v>
      </c>
      <c r="FW124" s="273"/>
      <c r="FX124" s="385"/>
      <c r="FY124" s="494"/>
      <c r="FZ124" s="12">
        <v>64</v>
      </c>
      <c r="GA124" s="573">
        <v>8.2564279999999997</v>
      </c>
      <c r="GB124" s="71">
        <v>2.693816</v>
      </c>
      <c r="GQ124" s="273"/>
      <c r="GR124" s="385"/>
      <c r="GS124" s="494"/>
      <c r="GT124" s="12">
        <v>64</v>
      </c>
      <c r="GU124" s="573">
        <v>3.2029209999999999</v>
      </c>
      <c r="GV124" s="71">
        <v>11.20796</v>
      </c>
      <c r="HK124" s="273"/>
      <c r="HL124" s="385"/>
      <c r="HM124" s="494"/>
      <c r="HN124" s="12">
        <v>64</v>
      </c>
      <c r="HO124" s="573">
        <v>2.8076329999999996</v>
      </c>
      <c r="HP124" s="71">
        <v>3.508149</v>
      </c>
      <c r="IE124" s="273"/>
      <c r="IF124" s="385"/>
      <c r="IG124" s="494"/>
      <c r="IH124" s="12">
        <v>64</v>
      </c>
      <c r="II124" s="573"/>
      <c r="IJ124" s="71"/>
      <c r="IY124" s="273"/>
      <c r="IZ124" s="385"/>
      <c r="JA124" s="494"/>
      <c r="JB124" s="12">
        <v>64</v>
      </c>
      <c r="JC124" s="573"/>
      <c r="JD124" s="71"/>
      <c r="JS124" s="273"/>
      <c r="JT124" s="385"/>
      <c r="JU124" s="494"/>
      <c r="JV124" s="12">
        <v>64</v>
      </c>
      <c r="JW124" s="573"/>
      <c r="JX124" s="71"/>
      <c r="KM124" s="273"/>
    </row>
    <row r="125" spans="1:299" ht="12.75" customHeight="1" x14ac:dyDescent="0.2">
      <c r="A125" s="494"/>
      <c r="B125" s="12">
        <v>65</v>
      </c>
      <c r="C125" s="573">
        <v>10.244159999999999</v>
      </c>
      <c r="D125" s="71">
        <v>4.101979</v>
      </c>
      <c r="S125" s="273"/>
      <c r="T125" s="385"/>
      <c r="U125" s="494"/>
      <c r="V125" s="12">
        <v>65</v>
      </c>
      <c r="W125" s="573">
        <v>6.7920119999999997</v>
      </c>
      <c r="X125" s="71">
        <v>2.1899700000000002</v>
      </c>
      <c r="AM125" s="273"/>
      <c r="AN125" s="385"/>
      <c r="AO125" s="494"/>
      <c r="AP125" s="12">
        <v>65</v>
      </c>
      <c r="AQ125" s="573">
        <v>13.845319999999999</v>
      </c>
      <c r="AR125" s="71">
        <v>3.477776</v>
      </c>
      <c r="BG125" s="273"/>
      <c r="BH125" s="271"/>
      <c r="BI125" s="494"/>
      <c r="BJ125" s="12">
        <v>65</v>
      </c>
      <c r="BK125" s="573">
        <v>6.8743040000000004</v>
      </c>
      <c r="BL125" s="71">
        <v>2.1738270000000002</v>
      </c>
      <c r="CA125" s="273"/>
      <c r="CB125" s="385"/>
      <c r="CC125" s="494"/>
      <c r="CD125" s="12">
        <v>65</v>
      </c>
      <c r="CE125" s="573">
        <v>4.6794080000000005</v>
      </c>
      <c r="CF125" s="71">
        <v>3.5920930000000002</v>
      </c>
      <c r="CU125" s="273"/>
      <c r="CV125" s="385"/>
      <c r="CW125" s="494"/>
      <c r="CX125" s="12">
        <v>65</v>
      </c>
      <c r="CY125" s="573">
        <v>10.244159999999999</v>
      </c>
      <c r="CZ125" s="71">
        <v>4.101979</v>
      </c>
      <c r="DO125" s="273"/>
      <c r="DP125" s="385"/>
      <c r="DQ125" s="494"/>
      <c r="DR125" s="12">
        <v>65</v>
      </c>
      <c r="DS125" s="573">
        <v>7.6996589999999996</v>
      </c>
      <c r="DT125" s="71">
        <v>2.1160100000000002</v>
      </c>
      <c r="EI125" s="273"/>
      <c r="EJ125" s="385"/>
      <c r="EK125" s="494"/>
      <c r="EL125" s="12">
        <v>65</v>
      </c>
      <c r="EM125" s="573">
        <v>20.191759999999999</v>
      </c>
      <c r="EN125" s="71">
        <v>4.327744</v>
      </c>
      <c r="FC125" s="273"/>
      <c r="FD125" s="385"/>
      <c r="FE125" s="494"/>
      <c r="FF125" s="12">
        <v>65</v>
      </c>
      <c r="FG125" s="573">
        <v>10.99994</v>
      </c>
      <c r="FH125" s="71">
        <v>3.3119200000000002</v>
      </c>
      <c r="FW125" s="273"/>
      <c r="FX125" s="385"/>
      <c r="FY125" s="494"/>
      <c r="FZ125" s="12">
        <v>65</v>
      </c>
      <c r="GA125" s="573">
        <v>8.3970000000000002</v>
      </c>
      <c r="GB125" s="71">
        <v>2.7398539999999998</v>
      </c>
      <c r="GQ125" s="273"/>
      <c r="GR125" s="385"/>
      <c r="GS125" s="494"/>
      <c r="GT125" s="12">
        <v>65</v>
      </c>
      <c r="GU125" s="573">
        <v>3.069172</v>
      </c>
      <c r="GV125" s="71">
        <v>11.81793</v>
      </c>
      <c r="HK125" s="273"/>
      <c r="HL125" s="385"/>
      <c r="HM125" s="494"/>
      <c r="HN125" s="12">
        <v>65</v>
      </c>
      <c r="HO125" s="573">
        <v>2.787738</v>
      </c>
      <c r="HP125" s="71">
        <v>3.5880879999999999</v>
      </c>
      <c r="IE125" s="273"/>
      <c r="IF125" s="385"/>
      <c r="IG125" s="494"/>
      <c r="IH125" s="12">
        <v>65</v>
      </c>
      <c r="II125" s="573"/>
      <c r="IJ125" s="71"/>
      <c r="IY125" s="273"/>
      <c r="IZ125" s="385"/>
      <c r="JA125" s="494"/>
      <c r="JB125" s="12">
        <v>65</v>
      </c>
      <c r="JC125" s="573"/>
      <c r="JD125" s="71"/>
      <c r="JS125" s="273"/>
      <c r="JT125" s="385"/>
      <c r="JU125" s="494"/>
      <c r="JV125" s="12">
        <v>65</v>
      </c>
      <c r="JW125" s="573"/>
      <c r="JX125" s="71"/>
      <c r="KM125" s="273"/>
    </row>
    <row r="126" spans="1:299" ht="12.75" customHeight="1" x14ac:dyDescent="0.2">
      <c r="A126" s="494"/>
      <c r="B126" s="12">
        <v>66</v>
      </c>
      <c r="C126" s="573">
        <v>10.411950000000001</v>
      </c>
      <c r="D126" s="71">
        <v>4.1499290000000002</v>
      </c>
      <c r="S126" s="273"/>
      <c r="T126" s="385"/>
      <c r="U126" s="494"/>
      <c r="V126" s="12">
        <v>66</v>
      </c>
      <c r="W126" s="573">
        <v>6.9031799999999999</v>
      </c>
      <c r="X126" s="71">
        <v>2.245873</v>
      </c>
      <c r="AM126" s="273"/>
      <c r="AN126" s="385"/>
      <c r="AO126" s="494"/>
      <c r="AP126" s="12">
        <v>66</v>
      </c>
      <c r="AQ126" s="573">
        <v>14.073639999999999</v>
      </c>
      <c r="AR126" s="71">
        <v>3.5257869999999998</v>
      </c>
      <c r="BG126" s="273"/>
      <c r="BH126" s="271"/>
      <c r="BI126" s="494"/>
      <c r="BJ126" s="12">
        <v>66</v>
      </c>
      <c r="BK126" s="573">
        <v>6.7322690000000005</v>
      </c>
      <c r="BL126" s="71">
        <v>2.1818379999999999</v>
      </c>
      <c r="CA126" s="273"/>
      <c r="CB126" s="385"/>
      <c r="CC126" s="494"/>
      <c r="CD126" s="12">
        <v>66</v>
      </c>
      <c r="CE126" s="573">
        <v>4.5072229999999998</v>
      </c>
      <c r="CF126" s="71">
        <v>3.682077</v>
      </c>
      <c r="CU126" s="273"/>
      <c r="CV126" s="385"/>
      <c r="CW126" s="494"/>
      <c r="CX126" s="12">
        <v>66</v>
      </c>
      <c r="CY126" s="573">
        <v>10.411950000000001</v>
      </c>
      <c r="CZ126" s="71">
        <v>4.1499290000000002</v>
      </c>
      <c r="DO126" s="273"/>
      <c r="DP126" s="385"/>
      <c r="DQ126" s="494"/>
      <c r="DR126" s="12">
        <v>66</v>
      </c>
      <c r="DS126" s="573">
        <v>7.8045280000000004</v>
      </c>
      <c r="DT126" s="71">
        <v>2.2219570000000002</v>
      </c>
      <c r="EI126" s="273"/>
      <c r="EJ126" s="385"/>
      <c r="EK126" s="494"/>
      <c r="EL126" s="12">
        <v>66</v>
      </c>
      <c r="EM126" s="573">
        <v>20.576400000000003</v>
      </c>
      <c r="EN126" s="71">
        <v>4.3997900000000003</v>
      </c>
      <c r="FC126" s="273"/>
      <c r="FD126" s="385"/>
      <c r="FE126" s="494"/>
      <c r="FF126" s="12">
        <v>66</v>
      </c>
      <c r="FG126" s="573">
        <v>11.19271</v>
      </c>
      <c r="FH126" s="71">
        <v>3.3598110000000001</v>
      </c>
      <c r="FW126" s="273"/>
      <c r="FX126" s="385"/>
      <c r="FY126" s="494"/>
      <c r="FZ126" s="12">
        <v>66</v>
      </c>
      <c r="GA126" s="573">
        <v>8.5413809999999994</v>
      </c>
      <c r="GB126" s="71">
        <v>2.7759070000000001</v>
      </c>
      <c r="GQ126" s="273"/>
      <c r="GR126" s="385"/>
      <c r="GS126" s="494"/>
      <c r="GT126" s="12">
        <v>66</v>
      </c>
      <c r="GU126" s="573">
        <v>3.0286170000000001</v>
      </c>
      <c r="GV126" s="71">
        <v>12.47795</v>
      </c>
      <c r="HK126" s="273"/>
      <c r="HL126" s="385"/>
      <c r="HM126" s="494"/>
      <c r="HN126" s="12">
        <v>66</v>
      </c>
      <c r="HO126" s="573">
        <v>2.7431719999999999</v>
      </c>
      <c r="HP126" s="71">
        <v>3.6680860000000002</v>
      </c>
      <c r="IE126" s="273"/>
      <c r="IF126" s="385"/>
      <c r="IG126" s="494"/>
      <c r="IH126" s="12">
        <v>66</v>
      </c>
      <c r="II126" s="573"/>
      <c r="IJ126" s="71"/>
      <c r="IY126" s="273"/>
      <c r="IZ126" s="385"/>
      <c r="JA126" s="494"/>
      <c r="JB126" s="12">
        <v>66</v>
      </c>
      <c r="JC126" s="573"/>
      <c r="JD126" s="71"/>
      <c r="JS126" s="273"/>
      <c r="JT126" s="385"/>
      <c r="JU126" s="494"/>
      <c r="JV126" s="12">
        <v>66</v>
      </c>
      <c r="JW126" s="573"/>
      <c r="JX126" s="71"/>
      <c r="KM126" s="273"/>
    </row>
    <row r="127" spans="1:299" ht="12.75" customHeight="1" x14ac:dyDescent="0.2">
      <c r="A127" s="494"/>
      <c r="B127" s="12">
        <v>67</v>
      </c>
      <c r="C127" s="573">
        <v>10.57972</v>
      </c>
      <c r="D127" s="71">
        <v>4.1979410000000001</v>
      </c>
      <c r="S127" s="273"/>
      <c r="T127" s="385"/>
      <c r="U127" s="494"/>
      <c r="V127" s="12">
        <v>67</v>
      </c>
      <c r="W127" s="573">
        <v>7.0090510000000004</v>
      </c>
      <c r="X127" s="71">
        <v>2.2959170000000002</v>
      </c>
      <c r="AM127" s="273"/>
      <c r="AN127" s="385"/>
      <c r="AO127" s="494"/>
      <c r="AP127" s="12">
        <v>67</v>
      </c>
      <c r="AQ127" s="573">
        <v>14.285020000000001</v>
      </c>
      <c r="AR127" s="71">
        <v>3.573798</v>
      </c>
      <c r="BG127" s="273"/>
      <c r="BH127" s="271"/>
      <c r="BI127" s="494"/>
      <c r="BJ127" s="12">
        <v>67</v>
      </c>
      <c r="BK127" s="573">
        <v>6.5949620000000007</v>
      </c>
      <c r="BL127" s="71">
        <v>2.1938559999999998</v>
      </c>
      <c r="CA127" s="273"/>
      <c r="CB127" s="385"/>
      <c r="CC127" s="494"/>
      <c r="CD127" s="12">
        <v>67</v>
      </c>
      <c r="CE127" s="573">
        <v>4.4131970000000003</v>
      </c>
      <c r="CF127" s="71">
        <v>3.7719999999999998</v>
      </c>
      <c r="CU127" s="273"/>
      <c r="CV127" s="385"/>
      <c r="CW127" s="494"/>
      <c r="CX127" s="12">
        <v>67</v>
      </c>
      <c r="CY127" s="573">
        <v>10.57972</v>
      </c>
      <c r="CZ127" s="71">
        <v>4.1979410000000001</v>
      </c>
      <c r="DO127" s="273"/>
      <c r="DP127" s="385"/>
      <c r="DQ127" s="494"/>
      <c r="DR127" s="12">
        <v>67</v>
      </c>
      <c r="DS127" s="573">
        <v>7.9106959999999997</v>
      </c>
      <c r="DT127" s="71">
        <v>2.303928</v>
      </c>
      <c r="EI127" s="273"/>
      <c r="EJ127" s="385"/>
      <c r="EK127" s="494"/>
      <c r="EL127" s="12">
        <v>67</v>
      </c>
      <c r="EM127" s="573">
        <v>20.9436</v>
      </c>
      <c r="EN127" s="71">
        <v>4.4798479999999996</v>
      </c>
      <c r="FC127" s="273"/>
      <c r="FD127" s="385"/>
      <c r="FE127" s="494"/>
      <c r="FF127" s="12">
        <v>67</v>
      </c>
      <c r="FG127" s="573">
        <v>11.366569999999999</v>
      </c>
      <c r="FH127" s="71">
        <v>3.4138609999999998</v>
      </c>
      <c r="FW127" s="273"/>
      <c r="FX127" s="385"/>
      <c r="FY127" s="494"/>
      <c r="FZ127" s="12">
        <v>67</v>
      </c>
      <c r="GA127" s="573">
        <v>8.6752120000000001</v>
      </c>
      <c r="GB127" s="71">
        <v>2.8059210000000001</v>
      </c>
      <c r="GQ127" s="273"/>
      <c r="GR127" s="385"/>
      <c r="GS127" s="494"/>
      <c r="GT127" s="12">
        <v>67</v>
      </c>
      <c r="GU127" s="573">
        <v>3.1861739999999998</v>
      </c>
      <c r="GV127" s="71">
        <v>12.97791</v>
      </c>
      <c r="HK127" s="273"/>
      <c r="HL127" s="385"/>
      <c r="HM127" s="494"/>
      <c r="HN127" s="12">
        <v>67</v>
      </c>
      <c r="HO127" s="573">
        <v>2.6251229999999999</v>
      </c>
      <c r="HP127" s="71">
        <v>3.748084</v>
      </c>
      <c r="IE127" s="273"/>
      <c r="IF127" s="385"/>
      <c r="IG127" s="494"/>
      <c r="IH127" s="12">
        <v>67</v>
      </c>
      <c r="II127" s="573"/>
      <c r="IJ127" s="71"/>
      <c r="IY127" s="273"/>
      <c r="IZ127" s="385"/>
      <c r="JA127" s="494"/>
      <c r="JB127" s="12">
        <v>67</v>
      </c>
      <c r="JC127" s="573"/>
      <c r="JD127" s="71"/>
      <c r="JS127" s="273"/>
      <c r="JT127" s="385"/>
      <c r="JU127" s="494"/>
      <c r="JV127" s="12">
        <v>67</v>
      </c>
      <c r="JW127" s="573"/>
      <c r="JX127" s="71"/>
      <c r="KM127" s="273"/>
    </row>
    <row r="128" spans="1:299" ht="12.75" customHeight="1" x14ac:dyDescent="0.2">
      <c r="A128" s="494"/>
      <c r="B128" s="12">
        <v>68</v>
      </c>
      <c r="C128" s="573">
        <v>10.764149999999999</v>
      </c>
      <c r="D128" s="71">
        <v>4.2460110000000002</v>
      </c>
      <c r="S128" s="273"/>
      <c r="T128" s="385"/>
      <c r="U128" s="494"/>
      <c r="V128" s="12">
        <v>68</v>
      </c>
      <c r="W128" s="573">
        <v>7.1264919999999998</v>
      </c>
      <c r="X128" s="71">
        <v>2.3438680000000001</v>
      </c>
      <c r="AM128" s="273"/>
      <c r="AN128" s="385"/>
      <c r="AO128" s="494"/>
      <c r="AP128" s="12">
        <v>68</v>
      </c>
      <c r="AQ128" s="573">
        <v>14.51215</v>
      </c>
      <c r="AR128" s="71">
        <v>3.6217489999999999</v>
      </c>
      <c r="BG128" s="273"/>
      <c r="BH128" s="271"/>
      <c r="BI128" s="494"/>
      <c r="BJ128" s="12">
        <v>68</v>
      </c>
      <c r="BK128" s="573">
        <v>6.6564750000000004</v>
      </c>
      <c r="BL128" s="71">
        <v>2.2339150000000001</v>
      </c>
      <c r="CA128" s="273"/>
      <c r="CB128" s="385"/>
      <c r="CC128" s="494"/>
      <c r="CD128" s="12">
        <v>68</v>
      </c>
      <c r="CE128" s="573">
        <v>4.3326159999999998</v>
      </c>
      <c r="CF128" s="71">
        <v>3.8621029999999998</v>
      </c>
      <c r="CU128" s="273"/>
      <c r="CV128" s="385"/>
      <c r="CW128" s="494"/>
      <c r="CX128" s="12">
        <v>68</v>
      </c>
      <c r="CY128" s="573">
        <v>10.764149999999999</v>
      </c>
      <c r="CZ128" s="71">
        <v>4.2460110000000002</v>
      </c>
      <c r="DO128" s="273"/>
      <c r="DP128" s="385"/>
      <c r="DQ128" s="494"/>
      <c r="DR128" s="12">
        <v>68</v>
      </c>
      <c r="DS128" s="573">
        <v>7.8563879999999999</v>
      </c>
      <c r="DT128" s="71">
        <v>2.3919389999999998</v>
      </c>
      <c r="EI128" s="273"/>
      <c r="EJ128" s="385"/>
      <c r="EK128" s="494"/>
      <c r="EL128" s="12">
        <v>68</v>
      </c>
      <c r="EM128" s="573">
        <v>21.31981</v>
      </c>
      <c r="EN128" s="71">
        <v>4.5578139999999996</v>
      </c>
      <c r="FC128" s="273"/>
      <c r="FD128" s="385"/>
      <c r="FE128" s="494"/>
      <c r="FF128" s="12">
        <v>68</v>
      </c>
      <c r="FG128" s="573">
        <v>11.542200000000001</v>
      </c>
      <c r="FH128" s="71">
        <v>3.467851</v>
      </c>
      <c r="FW128" s="273"/>
      <c r="FX128" s="385"/>
      <c r="FY128" s="494"/>
      <c r="FZ128" s="12">
        <v>68</v>
      </c>
      <c r="GA128" s="573">
        <v>8.8129530000000003</v>
      </c>
      <c r="GB128" s="71">
        <v>2.8359359999999998</v>
      </c>
      <c r="GQ128" s="273"/>
      <c r="GR128" s="385"/>
      <c r="GS128" s="494"/>
      <c r="GT128" s="12">
        <v>68</v>
      </c>
      <c r="GU128" s="573">
        <v>3.1779319999999998</v>
      </c>
      <c r="GV128" s="71">
        <v>13.647970000000001</v>
      </c>
      <c r="HK128" s="273"/>
      <c r="HL128" s="385"/>
      <c r="HM128" s="494"/>
      <c r="HN128" s="12">
        <v>68</v>
      </c>
      <c r="HO128" s="573">
        <v>2.5859169999999998</v>
      </c>
      <c r="HP128" s="71">
        <v>3.828023</v>
      </c>
      <c r="IE128" s="273"/>
      <c r="IF128" s="385"/>
      <c r="IG128" s="494"/>
      <c r="IH128" s="12">
        <v>68</v>
      </c>
      <c r="II128" s="573"/>
      <c r="IJ128" s="71"/>
      <c r="IY128" s="273"/>
      <c r="IZ128" s="385"/>
      <c r="JA128" s="494"/>
      <c r="JB128" s="12">
        <v>68</v>
      </c>
      <c r="JC128" s="573"/>
      <c r="JD128" s="71"/>
      <c r="JS128" s="273"/>
      <c r="JT128" s="385"/>
      <c r="JU128" s="494"/>
      <c r="JV128" s="12">
        <v>68</v>
      </c>
      <c r="JW128" s="573"/>
      <c r="JX128" s="71"/>
      <c r="KM128" s="273"/>
    </row>
    <row r="129" spans="1:299" ht="12.75" customHeight="1" x14ac:dyDescent="0.2">
      <c r="A129" s="494"/>
      <c r="B129" s="12">
        <v>69</v>
      </c>
      <c r="C129" s="573">
        <v>10.946770000000001</v>
      </c>
      <c r="D129" s="71">
        <v>4.2939030000000002</v>
      </c>
      <c r="S129" s="273"/>
      <c r="T129" s="385"/>
      <c r="U129" s="494"/>
      <c r="V129" s="12">
        <v>69</v>
      </c>
      <c r="W129" s="573">
        <v>7.2306610000000004</v>
      </c>
      <c r="X129" s="71">
        <v>2.383807</v>
      </c>
      <c r="AM129" s="273"/>
      <c r="AN129" s="385"/>
      <c r="AO129" s="494"/>
      <c r="AP129" s="12">
        <v>69</v>
      </c>
      <c r="AQ129" s="573">
        <v>14.750870000000001</v>
      </c>
      <c r="AR129" s="71">
        <v>3.6777120000000001</v>
      </c>
      <c r="BG129" s="273"/>
      <c r="BH129" s="271"/>
      <c r="BI129" s="494"/>
      <c r="BJ129" s="12">
        <v>69</v>
      </c>
      <c r="BK129" s="573">
        <v>6.773765</v>
      </c>
      <c r="BL129" s="71">
        <v>2.2599230000000001</v>
      </c>
      <c r="CA129" s="273"/>
      <c r="CB129" s="385"/>
      <c r="CC129" s="494"/>
      <c r="CD129" s="12">
        <v>69</v>
      </c>
      <c r="CE129" s="573">
        <v>4.306292</v>
      </c>
      <c r="CF129" s="71">
        <v>3.952086</v>
      </c>
      <c r="CU129" s="273"/>
      <c r="CV129" s="385"/>
      <c r="CW129" s="494"/>
      <c r="CX129" s="12">
        <v>69</v>
      </c>
      <c r="CY129" s="573">
        <v>10.946770000000001</v>
      </c>
      <c r="CZ129" s="71">
        <v>4.2939030000000002</v>
      </c>
      <c r="DO129" s="273"/>
      <c r="DP129" s="385"/>
      <c r="DQ129" s="494"/>
      <c r="DR129" s="12">
        <v>69</v>
      </c>
      <c r="DS129" s="573">
        <v>7.9638689999999999</v>
      </c>
      <c r="DT129" s="71">
        <v>2.447962</v>
      </c>
      <c r="EI129" s="273"/>
      <c r="EJ129" s="385"/>
      <c r="EK129" s="494"/>
      <c r="EL129" s="12">
        <v>69</v>
      </c>
      <c r="EM129" s="573">
        <v>21.563209999999998</v>
      </c>
      <c r="EN129" s="71">
        <v>4.6498889999999999</v>
      </c>
      <c r="FC129" s="273"/>
      <c r="FD129" s="385"/>
      <c r="FE129" s="494"/>
      <c r="FF129" s="12">
        <v>69</v>
      </c>
      <c r="FG129" s="573">
        <v>11.720750000000001</v>
      </c>
      <c r="FH129" s="71">
        <v>3.5159210000000001</v>
      </c>
      <c r="FW129" s="273"/>
      <c r="FX129" s="385"/>
      <c r="FY129" s="494"/>
      <c r="FZ129" s="12">
        <v>69</v>
      </c>
      <c r="GA129" s="573">
        <v>8.9590840000000007</v>
      </c>
      <c r="GB129" s="71">
        <v>2.8739020000000002</v>
      </c>
      <c r="GQ129" s="273"/>
      <c r="GR129" s="385"/>
      <c r="GS129" s="494"/>
      <c r="GT129" s="12">
        <v>69</v>
      </c>
      <c r="GU129" s="573">
        <v>3.3572310000000001</v>
      </c>
      <c r="GV129" s="71">
        <v>14.069900000000001</v>
      </c>
      <c r="HK129" s="273"/>
      <c r="HL129" s="385"/>
      <c r="HM129" s="494"/>
      <c r="HN129" s="12">
        <v>69</v>
      </c>
      <c r="HO129" s="573">
        <v>2.4550510000000001</v>
      </c>
      <c r="HP129" s="71">
        <v>3.9081410000000001</v>
      </c>
      <c r="IE129" s="273"/>
      <c r="IF129" s="385"/>
      <c r="IG129" s="494"/>
      <c r="IH129" s="12">
        <v>69</v>
      </c>
      <c r="II129" s="573"/>
      <c r="IJ129" s="71"/>
      <c r="IY129" s="273"/>
      <c r="IZ129" s="385"/>
      <c r="JA129" s="494"/>
      <c r="JB129" s="12">
        <v>69</v>
      </c>
      <c r="JC129" s="573"/>
      <c r="JD129" s="71"/>
      <c r="JS129" s="273"/>
      <c r="JT129" s="385"/>
      <c r="JU129" s="494"/>
      <c r="JV129" s="12">
        <v>69</v>
      </c>
      <c r="JW129" s="573"/>
      <c r="JX129" s="71"/>
      <c r="KM129" s="273"/>
    </row>
    <row r="130" spans="1:299" ht="12.75" customHeight="1" x14ac:dyDescent="0.2">
      <c r="A130" s="494"/>
      <c r="B130" s="12">
        <v>70</v>
      </c>
      <c r="C130" s="573">
        <v>11.12791</v>
      </c>
      <c r="D130" s="71">
        <v>4.3379079999999997</v>
      </c>
      <c r="S130" s="273"/>
      <c r="T130" s="385"/>
      <c r="U130" s="494"/>
      <c r="V130" s="12">
        <v>70</v>
      </c>
      <c r="W130" s="573">
        <v>7.3347309999999997</v>
      </c>
      <c r="X130" s="71">
        <v>2.423807</v>
      </c>
      <c r="AM130" s="273"/>
      <c r="AN130" s="385"/>
      <c r="AO130" s="494"/>
      <c r="AP130" s="12">
        <v>70</v>
      </c>
      <c r="AQ130" s="573">
        <v>14.998620000000001</v>
      </c>
      <c r="AR130" s="71">
        <v>3.7396539999999998</v>
      </c>
      <c r="BG130" s="273"/>
      <c r="BH130" s="271"/>
      <c r="BI130" s="494"/>
      <c r="BJ130" s="12">
        <v>70</v>
      </c>
      <c r="BK130" s="573">
        <v>6.8892809999999995</v>
      </c>
      <c r="BL130" s="71">
        <v>2.2958569999999998</v>
      </c>
      <c r="CA130" s="273"/>
      <c r="CB130" s="385"/>
      <c r="CC130" s="494"/>
      <c r="CD130" s="12">
        <v>70</v>
      </c>
      <c r="CE130" s="573">
        <v>4.2486079999999999</v>
      </c>
      <c r="CF130" s="71">
        <v>4.0420689999999997</v>
      </c>
      <c r="CU130" s="273"/>
      <c r="CV130" s="385"/>
      <c r="CW130" s="494"/>
      <c r="CX130" s="12">
        <v>70</v>
      </c>
      <c r="CY130" s="573">
        <v>11.12791</v>
      </c>
      <c r="CZ130" s="71">
        <v>4.3379079999999997</v>
      </c>
      <c r="DO130" s="273"/>
      <c r="DP130" s="385"/>
      <c r="DQ130" s="494"/>
      <c r="DR130" s="12">
        <v>70</v>
      </c>
      <c r="DS130" s="573">
        <v>8.070786</v>
      </c>
      <c r="DT130" s="71">
        <v>2.502011</v>
      </c>
      <c r="EI130" s="273"/>
      <c r="EJ130" s="385"/>
      <c r="EK130" s="494"/>
      <c r="EL130" s="12">
        <v>70</v>
      </c>
      <c r="EM130" s="573">
        <v>21.781119999999998</v>
      </c>
      <c r="EN130" s="71">
        <v>4.7197829999999996</v>
      </c>
      <c r="FC130" s="273"/>
      <c r="FD130" s="385"/>
      <c r="FE130" s="494"/>
      <c r="FF130" s="12">
        <v>70</v>
      </c>
      <c r="FG130" s="573">
        <v>11.90878</v>
      </c>
      <c r="FH130" s="71">
        <v>3.5638730000000001</v>
      </c>
      <c r="FW130" s="273"/>
      <c r="FX130" s="385"/>
      <c r="FY130" s="494"/>
      <c r="FZ130" s="12">
        <v>70</v>
      </c>
      <c r="GA130" s="573">
        <v>9.1015540000000001</v>
      </c>
      <c r="GB130" s="71">
        <v>2.9137819999999999</v>
      </c>
      <c r="GQ130" s="273"/>
      <c r="GR130" s="385"/>
      <c r="GS130" s="494"/>
      <c r="GT130" s="12">
        <v>70</v>
      </c>
      <c r="GU130" s="573">
        <v>3.5389889999999999</v>
      </c>
      <c r="GV130" s="71">
        <v>14.33597</v>
      </c>
      <c r="HK130" s="273"/>
      <c r="HL130" s="385"/>
      <c r="HM130" s="494"/>
      <c r="HN130" s="12">
        <v>70</v>
      </c>
      <c r="HO130" s="573">
        <v>2.353793</v>
      </c>
      <c r="HP130" s="71">
        <v>3.9881389999999999</v>
      </c>
      <c r="IE130" s="273"/>
      <c r="IF130" s="385"/>
      <c r="IG130" s="494"/>
      <c r="IH130" s="12">
        <v>70</v>
      </c>
      <c r="II130" s="573"/>
      <c r="IJ130" s="71"/>
      <c r="IY130" s="273"/>
      <c r="IZ130" s="385"/>
      <c r="JA130" s="494"/>
      <c r="JB130" s="12">
        <v>70</v>
      </c>
      <c r="JC130" s="573"/>
      <c r="JD130" s="71"/>
      <c r="JS130" s="273"/>
      <c r="JT130" s="385"/>
      <c r="JU130" s="494"/>
      <c r="JV130" s="12">
        <v>70</v>
      </c>
      <c r="JW130" s="573"/>
      <c r="JX130" s="71"/>
      <c r="KM130" s="273"/>
    </row>
    <row r="131" spans="1:299" ht="12.75" customHeight="1" x14ac:dyDescent="0.2">
      <c r="A131" s="494"/>
      <c r="B131" s="12">
        <v>71</v>
      </c>
      <c r="C131" s="573">
        <v>11.310270000000001</v>
      </c>
      <c r="D131" s="71">
        <v>4.385859</v>
      </c>
      <c r="S131" s="273"/>
      <c r="T131" s="385"/>
      <c r="U131" s="494"/>
      <c r="V131" s="12">
        <v>71</v>
      </c>
      <c r="W131" s="573">
        <v>7.4437479999999994</v>
      </c>
      <c r="X131" s="71">
        <v>2.4698449999999998</v>
      </c>
      <c r="AM131" s="273"/>
      <c r="AN131" s="385"/>
      <c r="AO131" s="494"/>
      <c r="AP131" s="12">
        <v>71</v>
      </c>
      <c r="AQ131" s="573">
        <v>15.237299999999999</v>
      </c>
      <c r="AR131" s="71">
        <v>3.7996829999999999</v>
      </c>
      <c r="BG131" s="273"/>
      <c r="BH131" s="271"/>
      <c r="BI131" s="494"/>
      <c r="BJ131" s="12">
        <v>71</v>
      </c>
      <c r="BK131" s="573">
        <v>7.0001559999999996</v>
      </c>
      <c r="BL131" s="71">
        <v>2.3418350000000001</v>
      </c>
      <c r="CA131" s="273"/>
      <c r="CB131" s="385"/>
      <c r="CC131" s="494"/>
      <c r="CD131" s="12">
        <v>71</v>
      </c>
      <c r="CE131" s="573">
        <v>4.2123410000000003</v>
      </c>
      <c r="CF131" s="71">
        <v>4.1319929999999996</v>
      </c>
      <c r="CU131" s="273"/>
      <c r="CV131" s="385"/>
      <c r="CW131" s="494"/>
      <c r="CX131" s="12">
        <v>71</v>
      </c>
      <c r="CY131" s="573">
        <v>11.310270000000001</v>
      </c>
      <c r="CZ131" s="71">
        <v>4.385859</v>
      </c>
      <c r="DO131" s="273"/>
      <c r="DP131" s="385"/>
      <c r="DQ131" s="494"/>
      <c r="DR131" s="12">
        <v>71</v>
      </c>
      <c r="DS131" s="573">
        <v>8.1851979999999998</v>
      </c>
      <c r="DT131" s="71">
        <v>2.5499619999999998</v>
      </c>
      <c r="EI131" s="273"/>
      <c r="EJ131" s="385"/>
      <c r="EK131" s="494"/>
      <c r="EL131" s="12">
        <v>71</v>
      </c>
      <c r="EM131" s="573">
        <v>22.115179999999999</v>
      </c>
      <c r="EN131" s="71">
        <v>4.7898569999999996</v>
      </c>
      <c r="FC131" s="273"/>
      <c r="FD131" s="385"/>
      <c r="FE131" s="494"/>
      <c r="FF131" s="12">
        <v>71</v>
      </c>
      <c r="FG131" s="573">
        <v>12.09332</v>
      </c>
      <c r="FH131" s="71">
        <v>3.6119439999999998</v>
      </c>
      <c r="FW131" s="273"/>
      <c r="FX131" s="385"/>
      <c r="FY131" s="494"/>
      <c r="FZ131" s="12">
        <v>71</v>
      </c>
      <c r="GA131" s="573">
        <v>9.2531820000000007</v>
      </c>
      <c r="GB131" s="71">
        <v>2.9518080000000002</v>
      </c>
      <c r="GQ131" s="273"/>
      <c r="GR131" s="385"/>
      <c r="GS131" s="494"/>
      <c r="GT131" s="12">
        <v>71</v>
      </c>
      <c r="GU131" s="573">
        <v>3.719989</v>
      </c>
      <c r="GV131" s="71">
        <v>14.571899999999999</v>
      </c>
      <c r="HK131" s="273"/>
      <c r="HL131" s="385"/>
      <c r="HM131" s="494"/>
      <c r="HN131" s="12">
        <v>71</v>
      </c>
      <c r="HO131" s="573">
        <v>2.2906779999999998</v>
      </c>
      <c r="HP131" s="71">
        <v>4.0681370000000001</v>
      </c>
      <c r="IE131" s="273"/>
      <c r="IF131" s="385"/>
      <c r="IG131" s="494"/>
      <c r="IH131" s="12">
        <v>71</v>
      </c>
      <c r="II131" s="573"/>
      <c r="IJ131" s="71"/>
      <c r="IY131" s="273"/>
      <c r="IZ131" s="385"/>
      <c r="JA131" s="494"/>
      <c r="JB131" s="12">
        <v>71</v>
      </c>
      <c r="JC131" s="573"/>
      <c r="JD131" s="71"/>
      <c r="JS131" s="273"/>
      <c r="JT131" s="385"/>
      <c r="JU131" s="494"/>
      <c r="JV131" s="12">
        <v>71</v>
      </c>
      <c r="JW131" s="573"/>
      <c r="JX131" s="71"/>
      <c r="KM131" s="273"/>
    </row>
    <row r="132" spans="1:299" ht="12.75" customHeight="1" x14ac:dyDescent="0.2">
      <c r="A132" s="494"/>
      <c r="B132" s="12">
        <v>72</v>
      </c>
      <c r="C132" s="573">
        <v>11.490680000000001</v>
      </c>
      <c r="D132" s="71">
        <v>4.4318369999999998</v>
      </c>
      <c r="S132" s="273"/>
      <c r="T132" s="385"/>
      <c r="U132" s="494"/>
      <c r="V132" s="12">
        <v>72</v>
      </c>
      <c r="W132" s="573">
        <v>7.5475839999999996</v>
      </c>
      <c r="X132" s="71">
        <v>2.5098440000000002</v>
      </c>
      <c r="AM132" s="273"/>
      <c r="AN132" s="385"/>
      <c r="AO132" s="494"/>
      <c r="AP132" s="12">
        <v>72</v>
      </c>
      <c r="AQ132" s="573">
        <v>15.466799999999999</v>
      </c>
      <c r="AR132" s="71">
        <v>3.8537319999999999</v>
      </c>
      <c r="BG132" s="273"/>
      <c r="BH132" s="271"/>
      <c r="BI132" s="494"/>
      <c r="BJ132" s="12">
        <v>72</v>
      </c>
      <c r="BK132" s="573">
        <v>6.8336519999999998</v>
      </c>
      <c r="BL132" s="71">
        <v>2.371969</v>
      </c>
      <c r="CA132" s="273"/>
      <c r="CB132" s="385"/>
      <c r="CC132" s="494"/>
      <c r="CD132" s="12">
        <v>72</v>
      </c>
      <c r="CE132" s="573">
        <v>4.1575129999999998</v>
      </c>
      <c r="CF132" s="71">
        <v>4.2220360000000001</v>
      </c>
      <c r="CU132" s="273"/>
      <c r="CV132" s="385"/>
      <c r="CW132" s="494"/>
      <c r="CX132" s="12">
        <v>72</v>
      </c>
      <c r="CY132" s="573">
        <v>11.490680000000001</v>
      </c>
      <c r="CZ132" s="71">
        <v>4.4318369999999998</v>
      </c>
      <c r="DO132" s="273"/>
      <c r="DP132" s="385"/>
      <c r="DQ132" s="494"/>
      <c r="DR132" s="12">
        <v>72</v>
      </c>
      <c r="DS132" s="573">
        <v>8.2889410000000012</v>
      </c>
      <c r="DT132" s="71">
        <v>2.6059260000000002</v>
      </c>
      <c r="EI132" s="273"/>
      <c r="EJ132" s="385"/>
      <c r="EK132" s="494"/>
      <c r="EL132" s="12">
        <v>72</v>
      </c>
      <c r="EM132" s="573">
        <v>22.458759999999998</v>
      </c>
      <c r="EN132" s="71">
        <v>4.8718279999999998</v>
      </c>
      <c r="FC132" s="273"/>
      <c r="FD132" s="385"/>
      <c r="FE132" s="494"/>
      <c r="FF132" s="12">
        <v>72</v>
      </c>
      <c r="FG132" s="573">
        <v>12.27849</v>
      </c>
      <c r="FH132" s="71">
        <v>3.6599550000000001</v>
      </c>
      <c r="FW132" s="273"/>
      <c r="FX132" s="385"/>
      <c r="FY132" s="494"/>
      <c r="FZ132" s="12">
        <v>72</v>
      </c>
      <c r="GA132" s="573">
        <v>9.3851209999999998</v>
      </c>
      <c r="GB132" s="71">
        <v>2.9818220000000002</v>
      </c>
      <c r="GQ132" s="273"/>
      <c r="GR132" s="385"/>
      <c r="GS132" s="494"/>
      <c r="GT132" s="12">
        <v>72</v>
      </c>
      <c r="GU132" s="573">
        <v>3.90259</v>
      </c>
      <c r="GV132" s="71">
        <v>14.759880000000001</v>
      </c>
      <c r="HK132" s="273"/>
      <c r="HL132" s="385"/>
      <c r="HM132" s="494"/>
      <c r="HN132" s="12">
        <v>72</v>
      </c>
      <c r="HO132" s="573">
        <v>2.303337</v>
      </c>
      <c r="HP132" s="71">
        <v>4.148136</v>
      </c>
      <c r="IE132" s="273"/>
      <c r="IF132" s="385"/>
      <c r="IG132" s="494"/>
      <c r="IH132" s="12">
        <v>72</v>
      </c>
      <c r="II132" s="573"/>
      <c r="IJ132" s="71"/>
      <c r="IY132" s="273"/>
      <c r="IZ132" s="385"/>
      <c r="JA132" s="494"/>
      <c r="JB132" s="12">
        <v>72</v>
      </c>
      <c r="JC132" s="573"/>
      <c r="JD132" s="71"/>
      <c r="JS132" s="273"/>
      <c r="JT132" s="385"/>
      <c r="JU132" s="494"/>
      <c r="JV132" s="12">
        <v>72</v>
      </c>
      <c r="JW132" s="573"/>
      <c r="JX132" s="71"/>
      <c r="KM132" s="273"/>
    </row>
    <row r="133" spans="1:299" ht="12.75" customHeight="1" x14ac:dyDescent="0.2">
      <c r="A133" s="494"/>
      <c r="B133" s="12">
        <v>73</v>
      </c>
      <c r="C133" s="573">
        <v>11.67112</v>
      </c>
      <c r="D133" s="71">
        <v>4.4759019999999996</v>
      </c>
      <c r="S133" s="273"/>
      <c r="T133" s="385"/>
      <c r="U133" s="494"/>
      <c r="V133" s="12">
        <v>73</v>
      </c>
      <c r="W133" s="573">
        <v>7.6517039999999996</v>
      </c>
      <c r="X133" s="71">
        <v>2.5498430000000001</v>
      </c>
      <c r="AM133" s="273"/>
      <c r="AN133" s="385"/>
      <c r="AO133" s="494"/>
      <c r="AP133" s="12">
        <v>73</v>
      </c>
      <c r="AQ133" s="573">
        <v>15.70087</v>
      </c>
      <c r="AR133" s="71">
        <v>3.9017430000000002</v>
      </c>
      <c r="BG133" s="273"/>
      <c r="BH133" s="271"/>
      <c r="BI133" s="494"/>
      <c r="BJ133" s="12">
        <v>73</v>
      </c>
      <c r="BK133" s="573">
        <v>6.6864539999999995</v>
      </c>
      <c r="BL133" s="71">
        <v>2.3899059999999999</v>
      </c>
      <c r="CA133" s="273"/>
      <c r="CB133" s="385"/>
      <c r="CC133" s="494"/>
      <c r="CD133" s="12">
        <v>73</v>
      </c>
      <c r="CE133" s="573">
        <v>4.1184989999999999</v>
      </c>
      <c r="CF133" s="71">
        <v>4.3120789999999998</v>
      </c>
      <c r="CU133" s="273"/>
      <c r="CV133" s="385"/>
      <c r="CW133" s="494"/>
      <c r="CX133" s="12">
        <v>73</v>
      </c>
      <c r="CY133" s="573">
        <v>11.67112</v>
      </c>
      <c r="CZ133" s="71">
        <v>4.4759019999999996</v>
      </c>
      <c r="DO133" s="273"/>
      <c r="DP133" s="385"/>
      <c r="DQ133" s="494"/>
      <c r="DR133" s="12">
        <v>73</v>
      </c>
      <c r="DS133" s="573">
        <v>8.3990040000000015</v>
      </c>
      <c r="DT133" s="71">
        <v>2.647958</v>
      </c>
      <c r="EI133" s="273"/>
      <c r="EJ133" s="385"/>
      <c r="EK133" s="494"/>
      <c r="EL133" s="12">
        <v>73</v>
      </c>
      <c r="EM133" s="573">
        <v>22.749590000000001</v>
      </c>
      <c r="EN133" s="71">
        <v>4.9719160000000002</v>
      </c>
      <c r="FC133" s="273"/>
      <c r="FD133" s="385"/>
      <c r="FE133" s="494"/>
      <c r="FF133" s="12">
        <v>73</v>
      </c>
      <c r="FG133" s="573">
        <v>12.453620000000001</v>
      </c>
      <c r="FH133" s="71">
        <v>3.7300279999999999</v>
      </c>
      <c r="FW133" s="273"/>
      <c r="FX133" s="385"/>
      <c r="FY133" s="494"/>
      <c r="FZ133" s="12">
        <v>73</v>
      </c>
      <c r="GA133" s="573">
        <v>9.5413680000000003</v>
      </c>
      <c r="GB133" s="71">
        <v>3.021941</v>
      </c>
      <c r="GQ133" s="273"/>
      <c r="GR133" s="385"/>
      <c r="GS133" s="494"/>
      <c r="GT133" s="12">
        <v>73</v>
      </c>
      <c r="GU133" s="573">
        <v>4.0832660000000001</v>
      </c>
      <c r="GV133" s="71">
        <v>14.987909999999999</v>
      </c>
      <c r="HK133" s="273"/>
      <c r="HL133" s="385"/>
      <c r="HM133" s="494"/>
      <c r="HN133" s="12">
        <v>73</v>
      </c>
      <c r="HO133" s="573">
        <v>2.3210649999999999</v>
      </c>
      <c r="HP133" s="71">
        <v>4.2279549999999997</v>
      </c>
      <c r="IE133" s="273"/>
      <c r="IF133" s="385"/>
      <c r="IG133" s="494"/>
      <c r="IH133" s="12">
        <v>73</v>
      </c>
      <c r="II133" s="573"/>
      <c r="IJ133" s="71"/>
      <c r="IY133" s="273"/>
      <c r="IZ133" s="385"/>
      <c r="JA133" s="494"/>
      <c r="JB133" s="12">
        <v>73</v>
      </c>
      <c r="JC133" s="573"/>
      <c r="JD133" s="71"/>
      <c r="JS133" s="273"/>
      <c r="JT133" s="385"/>
      <c r="JU133" s="494"/>
      <c r="JV133" s="12">
        <v>73</v>
      </c>
      <c r="JW133" s="573"/>
      <c r="JX133" s="71"/>
      <c r="KM133" s="273"/>
    </row>
    <row r="134" spans="1:299" ht="12.75" customHeight="1" x14ac:dyDescent="0.2">
      <c r="A134" s="494"/>
      <c r="B134" s="12">
        <v>74</v>
      </c>
      <c r="C134" s="573">
        <v>11.83465</v>
      </c>
      <c r="D134" s="71">
        <v>4.5198470000000004</v>
      </c>
      <c r="S134" s="273"/>
      <c r="T134" s="385"/>
      <c r="U134" s="494"/>
      <c r="V134" s="12">
        <v>74</v>
      </c>
      <c r="W134" s="573">
        <v>7.7599390000000001</v>
      </c>
      <c r="X134" s="71">
        <v>2.5857760000000001</v>
      </c>
      <c r="AM134" s="273"/>
      <c r="AN134" s="385"/>
      <c r="AO134" s="494"/>
      <c r="AP134" s="12">
        <v>74</v>
      </c>
      <c r="AQ134" s="573">
        <v>15.92226</v>
      </c>
      <c r="AR134" s="71">
        <v>3.9498739999999999</v>
      </c>
      <c r="BG134" s="273"/>
      <c r="BH134" s="271"/>
      <c r="BI134" s="494"/>
      <c r="BJ134" s="12">
        <v>74</v>
      </c>
      <c r="BK134" s="573">
        <v>6.7952030000000008</v>
      </c>
      <c r="BL134" s="71">
        <v>2.447902</v>
      </c>
      <c r="CA134" s="273"/>
      <c r="CB134" s="385"/>
      <c r="CC134" s="494"/>
      <c r="CD134" s="12">
        <v>74</v>
      </c>
      <c r="CE134" s="573">
        <v>4.0893790000000001</v>
      </c>
      <c r="CF134" s="71">
        <v>4.4021210000000002</v>
      </c>
      <c r="CU134" s="273"/>
      <c r="CV134" s="385"/>
      <c r="CW134" s="494"/>
      <c r="CX134" s="12">
        <v>74</v>
      </c>
      <c r="CY134" s="573">
        <v>11.83465</v>
      </c>
      <c r="CZ134" s="71">
        <v>4.5198470000000004</v>
      </c>
      <c r="DO134" s="273"/>
      <c r="DP134" s="385"/>
      <c r="DQ134" s="494"/>
      <c r="DR134" s="12">
        <v>74</v>
      </c>
      <c r="DS134" s="573">
        <v>8.5102679999999999</v>
      </c>
      <c r="DT134" s="71">
        <v>2.6820369999999998</v>
      </c>
      <c r="EI134" s="273"/>
      <c r="EJ134" s="385"/>
      <c r="EK134" s="494"/>
      <c r="EL134" s="12">
        <v>74</v>
      </c>
      <c r="EM134" s="573">
        <v>22.917729999999999</v>
      </c>
      <c r="EN134" s="71">
        <v>5.0639909999999997</v>
      </c>
      <c r="FC134" s="273"/>
      <c r="FD134" s="385"/>
      <c r="FE134" s="494"/>
      <c r="FF134" s="12">
        <v>74</v>
      </c>
      <c r="FG134" s="573">
        <v>12.623790000000001</v>
      </c>
      <c r="FH134" s="71">
        <v>3.8199510000000001</v>
      </c>
      <c r="FW134" s="273"/>
      <c r="FX134" s="385"/>
      <c r="FY134" s="494"/>
      <c r="FZ134" s="12">
        <v>74</v>
      </c>
      <c r="GA134" s="573">
        <v>9.6809659999999997</v>
      </c>
      <c r="GB134" s="71">
        <v>3.0677989999999999</v>
      </c>
      <c r="GQ134" s="273"/>
      <c r="GR134" s="385"/>
      <c r="GS134" s="494"/>
      <c r="GT134" s="12">
        <v>74</v>
      </c>
      <c r="GU134" s="573">
        <v>4.2632659999999998</v>
      </c>
      <c r="GV134" s="71">
        <v>15.217919999999999</v>
      </c>
      <c r="HK134" s="273"/>
      <c r="HL134" s="385"/>
      <c r="HM134" s="494"/>
      <c r="HN134" s="12">
        <v>74</v>
      </c>
      <c r="HO134" s="573">
        <v>2.3370700000000002</v>
      </c>
      <c r="HP134" s="71">
        <v>4.3079530000000004</v>
      </c>
      <c r="IE134" s="273"/>
      <c r="IF134" s="385"/>
      <c r="IG134" s="494"/>
      <c r="IH134" s="12">
        <v>74</v>
      </c>
      <c r="II134" s="573"/>
      <c r="IJ134" s="71"/>
      <c r="IY134" s="273"/>
      <c r="IZ134" s="385"/>
      <c r="JA134" s="494"/>
      <c r="JB134" s="12">
        <v>74</v>
      </c>
      <c r="JC134" s="573"/>
      <c r="JD134" s="71"/>
      <c r="JS134" s="273"/>
      <c r="JT134" s="385"/>
      <c r="JU134" s="494"/>
      <c r="JV134" s="12">
        <v>74</v>
      </c>
      <c r="JW134" s="573"/>
      <c r="JX134" s="71"/>
      <c r="KM134" s="273"/>
    </row>
    <row r="135" spans="1:299" ht="12.75" customHeight="1" x14ac:dyDescent="0.2">
      <c r="A135" s="494"/>
      <c r="B135" s="12">
        <v>75</v>
      </c>
      <c r="C135" s="573">
        <v>11.995419999999999</v>
      </c>
      <c r="D135" s="71">
        <v>4.5559000000000003</v>
      </c>
      <c r="S135" s="273"/>
      <c r="T135" s="385"/>
      <c r="U135" s="494"/>
      <c r="V135" s="12">
        <v>75</v>
      </c>
      <c r="W135" s="573">
        <v>7.8668490000000002</v>
      </c>
      <c r="X135" s="71">
        <v>2.617883</v>
      </c>
      <c r="AM135" s="273"/>
      <c r="AN135" s="385"/>
      <c r="AO135" s="494"/>
      <c r="AP135" s="12">
        <v>75</v>
      </c>
      <c r="AQ135" s="573">
        <v>16.136500000000002</v>
      </c>
      <c r="AR135" s="71">
        <v>3.9978250000000002</v>
      </c>
      <c r="BG135" s="273"/>
      <c r="BH135" s="271"/>
      <c r="BI135" s="494"/>
      <c r="BJ135" s="12">
        <v>75</v>
      </c>
      <c r="BK135" s="573">
        <v>6.9065029999999998</v>
      </c>
      <c r="BL135" s="71">
        <v>2.5219809999999998</v>
      </c>
      <c r="CA135" s="273"/>
      <c r="CB135" s="385"/>
      <c r="CC135" s="494"/>
      <c r="CD135" s="12">
        <v>75</v>
      </c>
      <c r="CE135" s="573">
        <v>4.0683930000000004</v>
      </c>
      <c r="CF135" s="71">
        <v>4.4921049999999996</v>
      </c>
      <c r="CU135" s="273"/>
      <c r="CV135" s="385"/>
      <c r="CW135" s="494"/>
      <c r="CX135" s="12">
        <v>75</v>
      </c>
      <c r="CY135" s="573">
        <v>11.995419999999999</v>
      </c>
      <c r="CZ135" s="71">
        <v>4.5559000000000003</v>
      </c>
      <c r="DO135" s="273"/>
      <c r="DP135" s="385"/>
      <c r="DQ135" s="494"/>
      <c r="DR135" s="12">
        <v>75</v>
      </c>
      <c r="DS135" s="573">
        <v>8.6203369999999993</v>
      </c>
      <c r="DT135" s="71">
        <v>2.713965</v>
      </c>
      <c r="EI135" s="273"/>
      <c r="EJ135" s="385"/>
      <c r="EK135" s="494"/>
      <c r="EL135" s="12">
        <v>75</v>
      </c>
      <c r="EM135" s="573">
        <v>23.24794</v>
      </c>
      <c r="EN135" s="71">
        <v>5.1179209999999999</v>
      </c>
      <c r="FC135" s="273"/>
      <c r="FD135" s="385"/>
      <c r="FE135" s="494"/>
      <c r="FF135" s="12">
        <v>75</v>
      </c>
      <c r="FG135" s="573">
        <v>12.78623</v>
      </c>
      <c r="FH135" s="71">
        <v>3.8558849999999998</v>
      </c>
      <c r="FW135" s="273"/>
      <c r="FX135" s="385"/>
      <c r="FY135" s="494"/>
      <c r="FZ135" s="12">
        <v>75</v>
      </c>
      <c r="GA135" s="573">
        <v>9.8220770000000002</v>
      </c>
      <c r="GB135" s="71">
        <v>3.1197560000000002</v>
      </c>
      <c r="GQ135" s="273"/>
      <c r="GR135" s="385"/>
      <c r="GS135" s="494"/>
      <c r="GT135" s="12">
        <v>75</v>
      </c>
      <c r="GU135" s="573">
        <v>4.4462790000000005</v>
      </c>
      <c r="GV135" s="71">
        <v>15.39203</v>
      </c>
      <c r="HK135" s="273"/>
      <c r="HL135" s="385"/>
      <c r="HM135" s="494"/>
      <c r="HN135" s="12">
        <v>75</v>
      </c>
      <c r="HO135" s="573">
        <v>2.3395030000000001</v>
      </c>
      <c r="HP135" s="71">
        <v>4.3880710000000001</v>
      </c>
      <c r="IE135" s="273"/>
      <c r="IF135" s="385"/>
      <c r="IG135" s="494"/>
      <c r="IH135" s="12">
        <v>75</v>
      </c>
      <c r="II135" s="573"/>
      <c r="IJ135" s="71"/>
      <c r="IY135" s="273"/>
      <c r="IZ135" s="385"/>
      <c r="JA135" s="494"/>
      <c r="JB135" s="12">
        <v>75</v>
      </c>
      <c r="JC135" s="573"/>
      <c r="JD135" s="71"/>
      <c r="JS135" s="273"/>
      <c r="JT135" s="385"/>
      <c r="JU135" s="494"/>
      <c r="JV135" s="12">
        <v>75</v>
      </c>
      <c r="JW135" s="573"/>
      <c r="JX135" s="71"/>
      <c r="KM135" s="273"/>
    </row>
    <row r="136" spans="1:299" ht="12.75" customHeight="1" x14ac:dyDescent="0.2">
      <c r="A136" s="494"/>
      <c r="B136" s="12">
        <v>76</v>
      </c>
      <c r="C136" s="573">
        <v>12.153079999999999</v>
      </c>
      <c r="D136" s="71">
        <v>4.5918929999999998</v>
      </c>
      <c r="S136" s="273"/>
      <c r="T136" s="385"/>
      <c r="U136" s="494"/>
      <c r="V136" s="12">
        <v>76</v>
      </c>
      <c r="W136" s="573">
        <v>7.977074</v>
      </c>
      <c r="X136" s="71">
        <v>2.6559089999999999</v>
      </c>
      <c r="AM136" s="273"/>
      <c r="AN136" s="385"/>
      <c r="AO136" s="494"/>
      <c r="AP136" s="12">
        <v>76</v>
      </c>
      <c r="AQ136" s="573">
        <v>16.36037</v>
      </c>
      <c r="AR136" s="71">
        <v>4.0457159999999996</v>
      </c>
      <c r="BG136" s="273"/>
      <c r="BH136" s="271"/>
      <c r="BI136" s="494"/>
      <c r="BJ136" s="12">
        <v>76</v>
      </c>
      <c r="BK136" s="573">
        <v>6.9585699999999999</v>
      </c>
      <c r="BL136" s="71">
        <v>2.579977</v>
      </c>
      <c r="CA136" s="273"/>
      <c r="CB136" s="385"/>
      <c r="CC136" s="494"/>
      <c r="CD136" s="12">
        <v>76</v>
      </c>
      <c r="CE136" s="573">
        <v>4.0566279999999999</v>
      </c>
      <c r="CF136" s="71">
        <v>4.5820879999999997</v>
      </c>
      <c r="CU136" s="273"/>
      <c r="CV136" s="385"/>
      <c r="CW136" s="494"/>
      <c r="CX136" s="12">
        <v>76</v>
      </c>
      <c r="CY136" s="573">
        <v>12.153079999999999</v>
      </c>
      <c r="CZ136" s="71">
        <v>4.5918929999999998</v>
      </c>
      <c r="DO136" s="273"/>
      <c r="DP136" s="385"/>
      <c r="DQ136" s="494"/>
      <c r="DR136" s="12">
        <v>76</v>
      </c>
      <c r="DS136" s="573">
        <v>8.7246699999999997</v>
      </c>
      <c r="DT136" s="71">
        <v>2.7459530000000001</v>
      </c>
      <c r="EI136" s="273"/>
      <c r="EJ136" s="385"/>
      <c r="EK136" s="494"/>
      <c r="EL136" s="12">
        <v>76</v>
      </c>
      <c r="EM136" s="573">
        <v>23.62285</v>
      </c>
      <c r="EN136" s="71">
        <v>5.1898489999999997</v>
      </c>
      <c r="FC136" s="273"/>
      <c r="FD136" s="385"/>
      <c r="FE136" s="494"/>
      <c r="FF136" s="12">
        <v>76</v>
      </c>
      <c r="FG136" s="573">
        <v>12.954079999999999</v>
      </c>
      <c r="FH136" s="71">
        <v>3.8958840000000001</v>
      </c>
      <c r="FW136" s="273"/>
      <c r="FX136" s="385"/>
      <c r="FY136" s="494"/>
      <c r="FZ136" s="12">
        <v>76</v>
      </c>
      <c r="GA136" s="573">
        <v>9.9659200000000006</v>
      </c>
      <c r="GB136" s="71">
        <v>3.1518630000000001</v>
      </c>
      <c r="GQ136" s="273"/>
      <c r="GR136" s="385"/>
      <c r="GS136" s="494"/>
      <c r="GT136" s="12">
        <v>76</v>
      </c>
      <c r="GU136" s="573">
        <v>4.6262569999999998</v>
      </c>
      <c r="GV136" s="71">
        <v>15.569900000000001</v>
      </c>
      <c r="HK136" s="273"/>
      <c r="HL136" s="385"/>
      <c r="HM136" s="494"/>
      <c r="HN136" s="12">
        <v>76</v>
      </c>
      <c r="HO136" s="573">
        <v>2.3291729999999999</v>
      </c>
      <c r="HP136" s="71">
        <v>4.4681290000000002</v>
      </c>
      <c r="IE136" s="273"/>
      <c r="IF136" s="385"/>
      <c r="IG136" s="494"/>
      <c r="IH136" s="12">
        <v>76</v>
      </c>
      <c r="II136" s="573"/>
      <c r="IJ136" s="71"/>
      <c r="IY136" s="273"/>
      <c r="IZ136" s="385"/>
      <c r="JA136" s="494"/>
      <c r="JB136" s="12">
        <v>76</v>
      </c>
      <c r="JC136" s="573"/>
      <c r="JD136" s="71"/>
      <c r="JS136" s="273"/>
      <c r="JT136" s="385"/>
      <c r="JU136" s="494"/>
      <c r="JV136" s="12">
        <v>76</v>
      </c>
      <c r="JW136" s="573"/>
      <c r="JX136" s="71"/>
      <c r="KM136" s="273"/>
    </row>
    <row r="137" spans="1:299" ht="12.75" customHeight="1" x14ac:dyDescent="0.2">
      <c r="A137" s="494"/>
      <c r="B137" s="12">
        <v>77</v>
      </c>
      <c r="C137" s="573">
        <v>12.309530000000001</v>
      </c>
      <c r="D137" s="71">
        <v>4.6279469999999998</v>
      </c>
      <c r="S137" s="273"/>
      <c r="T137" s="385"/>
      <c r="U137" s="494"/>
      <c r="V137" s="12">
        <v>77</v>
      </c>
      <c r="W137" s="573">
        <v>8.0899029999999996</v>
      </c>
      <c r="X137" s="71">
        <v>2.68987</v>
      </c>
      <c r="AM137" s="273"/>
      <c r="AN137" s="385"/>
      <c r="AO137" s="494"/>
      <c r="AP137" s="12">
        <v>77</v>
      </c>
      <c r="AQ137" s="573">
        <v>16.588619999999999</v>
      </c>
      <c r="AR137" s="71">
        <v>4.0998260000000002</v>
      </c>
      <c r="BG137" s="273"/>
      <c r="BH137" s="271"/>
      <c r="BI137" s="494"/>
      <c r="BJ137" s="12">
        <v>77</v>
      </c>
      <c r="BK137" s="573">
        <v>7.0193890000000003</v>
      </c>
      <c r="BL137" s="71">
        <v>2.6400649999999999</v>
      </c>
      <c r="CA137" s="273"/>
      <c r="CB137" s="385"/>
      <c r="CC137" s="494"/>
      <c r="CD137" s="12">
        <v>77</v>
      </c>
      <c r="CE137" s="573">
        <v>4.0596829999999997</v>
      </c>
      <c r="CF137" s="71">
        <v>4.6720110000000004</v>
      </c>
      <c r="CU137" s="273"/>
      <c r="CV137" s="385"/>
      <c r="CW137" s="494"/>
      <c r="CX137" s="12">
        <v>77</v>
      </c>
      <c r="CY137" s="573">
        <v>12.309530000000001</v>
      </c>
      <c r="CZ137" s="71">
        <v>4.6279469999999998</v>
      </c>
      <c r="DO137" s="273"/>
      <c r="DP137" s="385"/>
      <c r="DQ137" s="494"/>
      <c r="DR137" s="12">
        <v>77</v>
      </c>
      <c r="DS137" s="573">
        <v>8.8376070000000002</v>
      </c>
      <c r="DT137" s="71">
        <v>2.7779400000000001</v>
      </c>
      <c r="EI137" s="273"/>
      <c r="EJ137" s="385"/>
      <c r="EK137" s="494"/>
      <c r="EL137" s="12">
        <v>77</v>
      </c>
      <c r="EM137" s="573">
        <v>23.997689999999999</v>
      </c>
      <c r="EN137" s="71">
        <v>5.2618349999999996</v>
      </c>
      <c r="FC137" s="273"/>
      <c r="FD137" s="385"/>
      <c r="FE137" s="494"/>
      <c r="FF137" s="12">
        <v>77</v>
      </c>
      <c r="FG137" s="573">
        <v>12.82033</v>
      </c>
      <c r="FH137" s="71">
        <v>3.937916</v>
      </c>
      <c r="FW137" s="273"/>
      <c r="FX137" s="385"/>
      <c r="FY137" s="494"/>
      <c r="FZ137" s="12">
        <v>77</v>
      </c>
      <c r="GA137" s="573">
        <v>10.10643</v>
      </c>
      <c r="GB137" s="71">
        <v>3.1919219999999999</v>
      </c>
      <c r="GQ137" s="273"/>
      <c r="GR137" s="385"/>
      <c r="GS137" s="494"/>
      <c r="GT137" s="12">
        <v>77</v>
      </c>
      <c r="GU137" s="573">
        <v>4.8116789999999998</v>
      </c>
      <c r="GV137" s="71">
        <v>15.74586</v>
      </c>
      <c r="HK137" s="273"/>
      <c r="HL137" s="385"/>
      <c r="HM137" s="494"/>
      <c r="HN137" s="12">
        <v>77</v>
      </c>
      <c r="HO137" s="573">
        <v>2.1330870000000002</v>
      </c>
      <c r="HP137" s="71">
        <v>4.5181139999999997</v>
      </c>
      <c r="IE137" s="273"/>
      <c r="IF137" s="385"/>
      <c r="IG137" s="494"/>
      <c r="IH137" s="12">
        <v>77</v>
      </c>
      <c r="II137" s="573"/>
      <c r="IJ137" s="71"/>
      <c r="IY137" s="273"/>
      <c r="IZ137" s="385"/>
      <c r="JA137" s="494"/>
      <c r="JB137" s="12">
        <v>77</v>
      </c>
      <c r="JC137" s="573"/>
      <c r="JD137" s="71"/>
      <c r="JS137" s="273"/>
      <c r="JT137" s="385"/>
      <c r="JU137" s="494"/>
      <c r="JV137" s="12">
        <v>77</v>
      </c>
      <c r="JW137" s="573"/>
      <c r="JX137" s="71"/>
      <c r="KM137" s="273"/>
    </row>
    <row r="138" spans="1:299" ht="12.75" customHeight="1" x14ac:dyDescent="0.2">
      <c r="A138" s="494"/>
      <c r="B138" s="12">
        <v>78</v>
      </c>
      <c r="C138" s="573">
        <v>12.48817</v>
      </c>
      <c r="D138" s="71">
        <v>4.6779900000000003</v>
      </c>
      <c r="S138" s="273"/>
      <c r="T138" s="385"/>
      <c r="U138" s="494"/>
      <c r="V138" s="12">
        <v>78</v>
      </c>
      <c r="W138" s="573">
        <v>8.2093369999999997</v>
      </c>
      <c r="X138" s="71">
        <v>2.7219169999999999</v>
      </c>
      <c r="AM138" s="273"/>
      <c r="AN138" s="385"/>
      <c r="AO138" s="494"/>
      <c r="AP138" s="12">
        <v>78</v>
      </c>
      <c r="AQ138" s="573">
        <v>16.822580000000002</v>
      </c>
      <c r="AR138" s="71">
        <v>4.1557890000000004</v>
      </c>
      <c r="BG138" s="273"/>
      <c r="BH138" s="271"/>
      <c r="BI138" s="494"/>
      <c r="BJ138" s="12">
        <v>78</v>
      </c>
      <c r="BK138" s="573">
        <v>7.0737990000000002</v>
      </c>
      <c r="BL138" s="71">
        <v>2.8059210000000001</v>
      </c>
      <c r="CA138" s="273"/>
      <c r="CB138" s="385"/>
      <c r="CC138" s="494"/>
      <c r="CD138" s="12">
        <v>78</v>
      </c>
      <c r="CE138" s="573">
        <v>4.0479820000000002</v>
      </c>
      <c r="CF138" s="71">
        <v>4.7621140000000004</v>
      </c>
      <c r="CU138" s="273"/>
      <c r="CV138" s="385"/>
      <c r="CW138" s="494"/>
      <c r="CX138" s="12">
        <v>78</v>
      </c>
      <c r="CY138" s="573">
        <v>12.48817</v>
      </c>
      <c r="CZ138" s="71">
        <v>4.6779900000000003</v>
      </c>
      <c r="DO138" s="273"/>
      <c r="DP138" s="385"/>
      <c r="DQ138" s="494"/>
      <c r="DR138" s="12">
        <v>78</v>
      </c>
      <c r="DS138" s="573">
        <v>8.950565000000001</v>
      </c>
      <c r="DT138" s="71">
        <v>2.809987</v>
      </c>
      <c r="EI138" s="273"/>
      <c r="EJ138" s="385"/>
      <c r="EK138" s="494"/>
      <c r="EL138" s="12">
        <v>78</v>
      </c>
      <c r="EM138" s="573">
        <v>24.300150000000002</v>
      </c>
      <c r="EN138" s="71">
        <v>5.3498450000000002</v>
      </c>
      <c r="FC138" s="273"/>
      <c r="FD138" s="385"/>
      <c r="FE138" s="494"/>
      <c r="FF138" s="12">
        <v>78</v>
      </c>
      <c r="FG138" s="573">
        <v>12.590530000000001</v>
      </c>
      <c r="FH138" s="71">
        <v>3.9499930000000001</v>
      </c>
      <c r="FW138" s="273"/>
      <c r="FX138" s="385"/>
      <c r="FY138" s="494"/>
      <c r="FZ138" s="12">
        <v>78</v>
      </c>
      <c r="GA138" s="573">
        <v>10.250620000000001</v>
      </c>
      <c r="GB138" s="71">
        <v>3.2438790000000002</v>
      </c>
      <c r="GQ138" s="273"/>
      <c r="GR138" s="385"/>
      <c r="GS138" s="494"/>
      <c r="GT138" s="12">
        <v>78</v>
      </c>
      <c r="GU138" s="573">
        <v>4.9950860000000006</v>
      </c>
      <c r="GV138" s="71">
        <v>15.89588</v>
      </c>
      <c r="HK138" s="273"/>
      <c r="HL138" s="385"/>
      <c r="HM138" s="494"/>
      <c r="HN138" s="12">
        <v>78</v>
      </c>
      <c r="HO138" s="573">
        <v>2.0491419999999998</v>
      </c>
      <c r="HP138" s="71">
        <v>4.596139</v>
      </c>
      <c r="IE138" s="273"/>
      <c r="IF138" s="385"/>
      <c r="IG138" s="494"/>
      <c r="IH138" s="12">
        <v>78</v>
      </c>
      <c r="II138" s="573"/>
      <c r="IJ138" s="71"/>
      <c r="IY138" s="273"/>
      <c r="IZ138" s="385"/>
      <c r="JA138" s="494"/>
      <c r="JB138" s="12">
        <v>78</v>
      </c>
      <c r="JC138" s="573"/>
      <c r="JD138" s="71"/>
      <c r="JS138" s="273"/>
      <c r="JT138" s="385"/>
      <c r="JU138" s="494"/>
      <c r="JV138" s="12">
        <v>78</v>
      </c>
      <c r="JW138" s="573"/>
      <c r="JX138" s="71"/>
      <c r="KM138" s="273"/>
    </row>
    <row r="139" spans="1:299" ht="12.75" customHeight="1" x14ac:dyDescent="0.2">
      <c r="A139" s="494"/>
      <c r="B139" s="12">
        <v>79</v>
      </c>
      <c r="C139" s="573">
        <v>12.64283</v>
      </c>
      <c r="D139" s="71">
        <v>4.7138640000000001</v>
      </c>
      <c r="S139" s="273"/>
      <c r="T139" s="385"/>
      <c r="U139" s="494"/>
      <c r="V139" s="12">
        <v>79</v>
      </c>
      <c r="W139" s="573">
        <v>8.3273899999999994</v>
      </c>
      <c r="X139" s="71">
        <v>2.753905</v>
      </c>
      <c r="AM139" s="273"/>
      <c r="AN139" s="385"/>
      <c r="AO139" s="494"/>
      <c r="AP139" s="12">
        <v>79</v>
      </c>
      <c r="AQ139" s="573">
        <v>17.044799999999999</v>
      </c>
      <c r="AR139" s="71">
        <v>4.2038599999999997</v>
      </c>
      <c r="BG139" s="273"/>
      <c r="BH139" s="271"/>
      <c r="BI139" s="494"/>
      <c r="BJ139" s="12">
        <v>79</v>
      </c>
      <c r="BK139" s="573">
        <v>7.1807079999999992</v>
      </c>
      <c r="BL139" s="71">
        <v>2.8458009999999998</v>
      </c>
      <c r="CA139" s="273"/>
      <c r="CB139" s="385"/>
      <c r="CC139" s="494"/>
      <c r="CD139" s="12">
        <v>79</v>
      </c>
      <c r="CE139" s="573">
        <v>4.0620960000000004</v>
      </c>
      <c r="CF139" s="71">
        <v>4.8520969999999997</v>
      </c>
      <c r="CU139" s="273"/>
      <c r="CV139" s="385"/>
      <c r="CW139" s="494"/>
      <c r="CX139" s="12">
        <v>79</v>
      </c>
      <c r="CY139" s="573">
        <v>12.64283</v>
      </c>
      <c r="CZ139" s="71">
        <v>4.7138640000000001</v>
      </c>
      <c r="DO139" s="273"/>
      <c r="DP139" s="385"/>
      <c r="DQ139" s="494"/>
      <c r="DR139" s="12">
        <v>79</v>
      </c>
      <c r="DS139" s="573">
        <v>9.058522</v>
      </c>
      <c r="DT139" s="71">
        <v>2.8420339999999999</v>
      </c>
      <c r="EI139" s="273"/>
      <c r="EJ139" s="385"/>
      <c r="EK139" s="494"/>
      <c r="EL139" s="12">
        <v>79</v>
      </c>
      <c r="EM139" s="573">
        <v>24.672080000000001</v>
      </c>
      <c r="EN139" s="71">
        <v>5.4377959999999996</v>
      </c>
      <c r="FC139" s="273"/>
      <c r="FD139" s="385"/>
      <c r="FE139" s="494"/>
      <c r="FF139" s="12">
        <v>79</v>
      </c>
      <c r="FG139" s="573">
        <v>12.363620000000001</v>
      </c>
      <c r="FH139" s="71">
        <v>3.9620709999999999</v>
      </c>
      <c r="FW139" s="273"/>
      <c r="FX139" s="385"/>
      <c r="FY139" s="494"/>
      <c r="FZ139" s="12">
        <v>79</v>
      </c>
      <c r="GA139" s="573">
        <v>10.26938</v>
      </c>
      <c r="GB139" s="71">
        <v>3.3117999999999999</v>
      </c>
      <c r="GQ139" s="273"/>
      <c r="GR139" s="385"/>
      <c r="GS139" s="494"/>
      <c r="GT139" s="12">
        <v>79</v>
      </c>
      <c r="GU139" s="573">
        <v>5.177651</v>
      </c>
      <c r="GV139" s="71">
        <v>16.047920000000001</v>
      </c>
      <c r="HK139" s="273"/>
      <c r="HL139" s="385"/>
      <c r="HM139" s="494"/>
      <c r="HN139" s="12">
        <v>79</v>
      </c>
      <c r="HO139" s="573">
        <v>1.9961199999999999</v>
      </c>
      <c r="HP139" s="71">
        <v>4.6761369999999998</v>
      </c>
      <c r="IE139" s="273"/>
      <c r="IF139" s="385"/>
      <c r="IG139" s="494"/>
      <c r="IH139" s="12">
        <v>79</v>
      </c>
      <c r="II139" s="573"/>
      <c r="IJ139" s="71"/>
      <c r="IY139" s="273"/>
      <c r="IZ139" s="385"/>
      <c r="JA139" s="494"/>
      <c r="JB139" s="12">
        <v>79</v>
      </c>
      <c r="JC139" s="573"/>
      <c r="JD139" s="71"/>
      <c r="JS139" s="273"/>
      <c r="JT139" s="385"/>
      <c r="JU139" s="494"/>
      <c r="JV139" s="12">
        <v>79</v>
      </c>
      <c r="JW139" s="573"/>
      <c r="JX139" s="71"/>
      <c r="KM139" s="273"/>
    </row>
    <row r="140" spans="1:299" ht="12.75" customHeight="1" x14ac:dyDescent="0.2">
      <c r="A140" s="494"/>
      <c r="B140" s="12">
        <v>80</v>
      </c>
      <c r="C140" s="573">
        <v>12.81043</v>
      </c>
      <c r="D140" s="71">
        <v>4.7538029999999996</v>
      </c>
      <c r="S140" s="273"/>
      <c r="T140" s="385"/>
      <c r="U140" s="494"/>
      <c r="V140" s="12">
        <v>80</v>
      </c>
      <c r="W140" s="573">
        <v>8.4413330000000002</v>
      </c>
      <c r="X140" s="71">
        <v>2.785892</v>
      </c>
      <c r="AM140" s="273"/>
      <c r="AN140" s="385"/>
      <c r="AO140" s="494"/>
      <c r="AP140" s="12">
        <v>80</v>
      </c>
      <c r="AQ140" s="573">
        <v>17.262970000000003</v>
      </c>
      <c r="AR140" s="71">
        <v>4.2558170000000004</v>
      </c>
      <c r="BG140" s="273"/>
      <c r="BH140" s="271"/>
      <c r="BI140" s="494"/>
      <c r="BJ140" s="12">
        <v>80</v>
      </c>
      <c r="BK140" s="573">
        <v>7.2903079999999996</v>
      </c>
      <c r="BL140" s="71">
        <v>2.8798810000000001</v>
      </c>
      <c r="CA140" s="273"/>
      <c r="CB140" s="385"/>
      <c r="CC140" s="494"/>
      <c r="CD140" s="12">
        <v>80</v>
      </c>
      <c r="CE140" s="573">
        <v>4.0877550000000005</v>
      </c>
      <c r="CF140" s="71">
        <v>4.9420809999999999</v>
      </c>
      <c r="CU140" s="273"/>
      <c r="CV140" s="385"/>
      <c r="CW140" s="494"/>
      <c r="CX140" s="12">
        <v>80</v>
      </c>
      <c r="CY140" s="573">
        <v>12.81043</v>
      </c>
      <c r="CZ140" s="71">
        <v>4.7538029999999996</v>
      </c>
      <c r="DO140" s="273"/>
      <c r="DP140" s="385"/>
      <c r="DQ140" s="494"/>
      <c r="DR140" s="12">
        <v>80</v>
      </c>
      <c r="DS140" s="573">
        <v>9.1691990000000008</v>
      </c>
      <c r="DT140" s="71">
        <v>2.8739020000000002</v>
      </c>
      <c r="EI140" s="273"/>
      <c r="EJ140" s="385"/>
      <c r="EK140" s="494"/>
      <c r="EL140" s="12">
        <v>80</v>
      </c>
      <c r="EM140" s="573">
        <v>24.483439999999998</v>
      </c>
      <c r="EN140" s="71">
        <v>5.5159409999999998</v>
      </c>
      <c r="FC140" s="273"/>
      <c r="FD140" s="385"/>
      <c r="FE140" s="494"/>
      <c r="FF140" s="12">
        <v>80</v>
      </c>
      <c r="FG140" s="573">
        <v>12.297940000000001</v>
      </c>
      <c r="FH140" s="71">
        <v>3.9999769999999999</v>
      </c>
      <c r="FW140" s="273"/>
      <c r="FX140" s="385"/>
      <c r="FY140" s="494"/>
      <c r="FZ140" s="12">
        <v>80</v>
      </c>
      <c r="GA140" s="573">
        <v>10.175889999999999</v>
      </c>
      <c r="GB140" s="71">
        <v>3.359931</v>
      </c>
      <c r="GQ140" s="273"/>
      <c r="GR140" s="385"/>
      <c r="GS140" s="494"/>
      <c r="GT140" s="12">
        <v>80</v>
      </c>
      <c r="GU140" s="573">
        <v>5.3644410000000002</v>
      </c>
      <c r="GV140" s="71">
        <v>16.19387</v>
      </c>
      <c r="HK140" s="273"/>
      <c r="HL140" s="385"/>
      <c r="HM140" s="494"/>
      <c r="HN140" s="12">
        <v>80</v>
      </c>
      <c r="HO140" s="573">
        <v>1.941808</v>
      </c>
      <c r="HP140" s="71">
        <v>4.7560750000000001</v>
      </c>
      <c r="IE140" s="273"/>
      <c r="IF140" s="385"/>
      <c r="IG140" s="494"/>
      <c r="IH140" s="12">
        <v>80</v>
      </c>
      <c r="II140" s="573"/>
      <c r="IJ140" s="71"/>
      <c r="IY140" s="273"/>
      <c r="IZ140" s="385"/>
      <c r="JA140" s="494"/>
      <c r="JB140" s="12">
        <v>80</v>
      </c>
      <c r="JC140" s="573"/>
      <c r="JD140" s="71"/>
      <c r="JS140" s="273"/>
      <c r="JT140" s="385"/>
      <c r="JU140" s="494"/>
      <c r="JV140" s="12">
        <v>80</v>
      </c>
      <c r="JW140" s="573"/>
      <c r="JX140" s="71"/>
      <c r="KM140" s="273"/>
    </row>
    <row r="141" spans="1:299" ht="12.75" customHeight="1" x14ac:dyDescent="0.2">
      <c r="A141" s="494"/>
      <c r="B141" s="12">
        <v>81</v>
      </c>
      <c r="C141" s="573">
        <v>12.980169999999999</v>
      </c>
      <c r="D141" s="71">
        <v>4.8058199999999998</v>
      </c>
      <c r="S141" s="273"/>
      <c r="T141" s="385"/>
      <c r="U141" s="494"/>
      <c r="V141" s="12">
        <v>81</v>
      </c>
      <c r="W141" s="573">
        <v>8.5473479999999995</v>
      </c>
      <c r="X141" s="71">
        <v>2.817879</v>
      </c>
      <c r="AM141" s="273"/>
      <c r="AN141" s="385"/>
      <c r="AO141" s="494"/>
      <c r="AP141" s="12">
        <v>81</v>
      </c>
      <c r="AQ141" s="573">
        <v>17.497250000000001</v>
      </c>
      <c r="AR141" s="71">
        <v>4.3159049999999999</v>
      </c>
      <c r="BG141" s="273"/>
      <c r="BH141" s="271"/>
      <c r="BI141" s="494"/>
      <c r="BJ141" s="12">
        <v>81</v>
      </c>
      <c r="BK141" s="573">
        <v>7.4100330000000003</v>
      </c>
      <c r="BL141" s="71">
        <v>2.91988</v>
      </c>
      <c r="CA141" s="273"/>
      <c r="CB141" s="385"/>
      <c r="CC141" s="494"/>
      <c r="CD141" s="12">
        <v>81</v>
      </c>
      <c r="CE141" s="573">
        <v>4.1002929999999997</v>
      </c>
      <c r="CF141" s="71">
        <v>5.0320049999999998</v>
      </c>
      <c r="CU141" s="273"/>
      <c r="CV141" s="385"/>
      <c r="CW141" s="494"/>
      <c r="CX141" s="12">
        <v>81</v>
      </c>
      <c r="CY141" s="573">
        <v>12.980169999999999</v>
      </c>
      <c r="CZ141" s="71">
        <v>4.8058199999999998</v>
      </c>
      <c r="DO141" s="273"/>
      <c r="DP141" s="385"/>
      <c r="DQ141" s="494"/>
      <c r="DR141" s="12">
        <v>81</v>
      </c>
      <c r="DS141" s="573">
        <v>9.2810009999999998</v>
      </c>
      <c r="DT141" s="71">
        <v>2.90577</v>
      </c>
      <c r="EI141" s="273"/>
      <c r="EJ141" s="385"/>
      <c r="EK141" s="494"/>
      <c r="EL141" s="12">
        <v>81</v>
      </c>
      <c r="EM141" s="573">
        <v>23.121080000000003</v>
      </c>
      <c r="EN141" s="71">
        <v>5.5501399999999999</v>
      </c>
      <c r="FC141" s="273"/>
      <c r="FD141" s="385"/>
      <c r="FE141" s="494"/>
      <c r="FF141" s="12">
        <v>81</v>
      </c>
      <c r="FG141" s="573">
        <v>12.483649999999999</v>
      </c>
      <c r="FH141" s="71">
        <v>4.0240729999999996</v>
      </c>
      <c r="FW141" s="273"/>
      <c r="FX141" s="385"/>
      <c r="FY141" s="494"/>
      <c r="FZ141" s="12">
        <v>81</v>
      </c>
      <c r="GA141" s="573">
        <v>10.320360000000001</v>
      </c>
      <c r="GB141" s="71">
        <v>3.4019029999999999</v>
      </c>
      <c r="GQ141" s="273"/>
      <c r="GR141" s="385"/>
      <c r="GS141" s="494"/>
      <c r="GT141" s="12">
        <v>81</v>
      </c>
      <c r="GU141" s="573">
        <v>5.5530330000000001</v>
      </c>
      <c r="GV141" s="71">
        <v>16.323910000000001</v>
      </c>
      <c r="HK141" s="273"/>
      <c r="HL141" s="385"/>
      <c r="HM141" s="494"/>
      <c r="HN141" s="12">
        <v>81</v>
      </c>
      <c r="HO141" s="573">
        <v>1.9141620000000001</v>
      </c>
      <c r="HP141" s="71">
        <v>4.836074</v>
      </c>
      <c r="IE141" s="273"/>
      <c r="IF141" s="385"/>
      <c r="IG141" s="494"/>
      <c r="IH141" s="12">
        <v>81</v>
      </c>
      <c r="II141" s="573"/>
      <c r="IJ141" s="71"/>
      <c r="IY141" s="273"/>
      <c r="IZ141" s="385"/>
      <c r="JA141" s="494"/>
      <c r="JB141" s="12">
        <v>81</v>
      </c>
      <c r="JC141" s="573"/>
      <c r="JD141" s="71"/>
      <c r="JS141" s="273"/>
      <c r="JT141" s="385"/>
      <c r="JU141" s="494"/>
      <c r="JV141" s="12">
        <v>81</v>
      </c>
      <c r="JW141" s="573"/>
      <c r="JX141" s="71"/>
      <c r="KM141" s="273"/>
    </row>
    <row r="142" spans="1:299" ht="12.75" customHeight="1" x14ac:dyDescent="0.2">
      <c r="A142" s="494"/>
      <c r="B142" s="12">
        <v>82</v>
      </c>
      <c r="C142" s="573">
        <v>13.163110000000001</v>
      </c>
      <c r="D142" s="71">
        <v>4.855804</v>
      </c>
      <c r="S142" s="273"/>
      <c r="T142" s="385"/>
      <c r="U142" s="494"/>
      <c r="V142" s="12">
        <v>82</v>
      </c>
      <c r="W142" s="573">
        <v>8.6535229999999999</v>
      </c>
      <c r="X142" s="71">
        <v>2.8498070000000002</v>
      </c>
      <c r="AM142" s="273"/>
      <c r="AN142" s="385"/>
      <c r="AO142" s="494"/>
      <c r="AP142" s="12">
        <v>82</v>
      </c>
      <c r="AQ142" s="573">
        <v>17.729020000000002</v>
      </c>
      <c r="AR142" s="71">
        <v>4.3718680000000001</v>
      </c>
      <c r="BG142" s="273"/>
      <c r="BH142" s="271"/>
      <c r="BI142" s="494"/>
      <c r="BJ142" s="12">
        <v>82</v>
      </c>
      <c r="BK142" s="573">
        <v>7.519069</v>
      </c>
      <c r="BL142" s="71">
        <v>3.017935</v>
      </c>
      <c r="CA142" s="273"/>
      <c r="CB142" s="385"/>
      <c r="CC142" s="494"/>
      <c r="CD142" s="12">
        <v>82</v>
      </c>
      <c r="CE142" s="573">
        <v>4.09206</v>
      </c>
      <c r="CF142" s="71">
        <v>5.1219869999999998</v>
      </c>
      <c r="CU142" s="273"/>
      <c r="CV142" s="385"/>
      <c r="CW142" s="494"/>
      <c r="CX142" s="12">
        <v>82</v>
      </c>
      <c r="CY142" s="573">
        <v>13.163110000000001</v>
      </c>
      <c r="CZ142" s="71">
        <v>4.855804</v>
      </c>
      <c r="DO142" s="273"/>
      <c r="DP142" s="385"/>
      <c r="DQ142" s="494"/>
      <c r="DR142" s="12">
        <v>82</v>
      </c>
      <c r="DS142" s="573">
        <v>9.3956619999999997</v>
      </c>
      <c r="DT142" s="71">
        <v>2.9457689999999999</v>
      </c>
      <c r="EI142" s="273"/>
      <c r="EJ142" s="385"/>
      <c r="EK142" s="494"/>
      <c r="EL142" s="12">
        <v>82</v>
      </c>
      <c r="EM142" s="573">
        <v>20.46632</v>
      </c>
      <c r="EN142" s="71">
        <v>5.5744740000000004</v>
      </c>
      <c r="FC142" s="273"/>
      <c r="FD142" s="385"/>
      <c r="FE142" s="494"/>
      <c r="FF142" s="12">
        <v>82</v>
      </c>
      <c r="FG142" s="573">
        <v>12.665239999999999</v>
      </c>
      <c r="FH142" s="71">
        <v>4.052054</v>
      </c>
      <c r="FW142" s="273"/>
      <c r="FX142" s="385"/>
      <c r="FY142" s="494"/>
      <c r="FZ142" s="12">
        <v>82</v>
      </c>
      <c r="GA142" s="573">
        <v>10.22987</v>
      </c>
      <c r="GB142" s="71">
        <v>3.4419620000000002</v>
      </c>
      <c r="GQ142" s="273"/>
      <c r="GR142" s="385"/>
      <c r="GS142" s="494"/>
      <c r="GT142" s="12">
        <v>82</v>
      </c>
      <c r="GU142" s="573">
        <v>5.7406580000000007</v>
      </c>
      <c r="GV142" s="71">
        <v>16.443909999999999</v>
      </c>
      <c r="HK142" s="273"/>
      <c r="HL142" s="385"/>
      <c r="HM142" s="494"/>
      <c r="HN142" s="12">
        <v>82</v>
      </c>
      <c r="HO142" s="573">
        <v>1.9241649999999999</v>
      </c>
      <c r="HP142" s="71">
        <v>4.9160120000000003</v>
      </c>
      <c r="IE142" s="273"/>
      <c r="IF142" s="385"/>
      <c r="IG142" s="494"/>
      <c r="IH142" s="12">
        <v>82</v>
      </c>
      <c r="II142" s="573"/>
      <c r="IJ142" s="71"/>
      <c r="IY142" s="273"/>
      <c r="IZ142" s="385"/>
      <c r="JA142" s="494"/>
      <c r="JB142" s="12">
        <v>82</v>
      </c>
      <c r="JC142" s="573"/>
      <c r="JD142" s="71"/>
      <c r="JS142" s="273"/>
      <c r="JT142" s="385"/>
      <c r="JU142" s="494"/>
      <c r="JV142" s="12">
        <v>82</v>
      </c>
      <c r="JW142" s="573"/>
      <c r="JX142" s="71"/>
      <c r="KM142" s="273"/>
    </row>
    <row r="143" spans="1:299" ht="12.75" customHeight="1" x14ac:dyDescent="0.2">
      <c r="A143" s="494"/>
      <c r="B143" s="12">
        <v>83</v>
      </c>
      <c r="C143" s="573">
        <v>13.34873</v>
      </c>
      <c r="D143" s="71">
        <v>4.9018420000000003</v>
      </c>
      <c r="S143" s="273"/>
      <c r="T143" s="385"/>
      <c r="U143" s="494"/>
      <c r="V143" s="12">
        <v>83</v>
      </c>
      <c r="W143" s="573">
        <v>8.7577630000000006</v>
      </c>
      <c r="X143" s="71">
        <v>2.8817940000000002</v>
      </c>
      <c r="AM143" s="273"/>
      <c r="AN143" s="385"/>
      <c r="AO143" s="494"/>
      <c r="AP143" s="12">
        <v>83</v>
      </c>
      <c r="AQ143" s="573">
        <v>17.950020000000002</v>
      </c>
      <c r="AR143" s="71">
        <v>4.4237650000000004</v>
      </c>
      <c r="BG143" s="273"/>
      <c r="BH143" s="271"/>
      <c r="BI143" s="494"/>
      <c r="BJ143" s="12">
        <v>83</v>
      </c>
      <c r="BK143" s="573">
        <v>7.6265799999999997</v>
      </c>
      <c r="BL143" s="71">
        <v>3.049982</v>
      </c>
      <c r="CA143" s="273"/>
      <c r="CB143" s="385"/>
      <c r="CC143" s="494"/>
      <c r="CD143" s="12">
        <v>83</v>
      </c>
      <c r="CE143" s="573">
        <v>4.0625549999999997</v>
      </c>
      <c r="CF143" s="71">
        <v>5.21197</v>
      </c>
      <c r="CU143" s="273"/>
      <c r="CV143" s="385"/>
      <c r="CW143" s="494"/>
      <c r="CX143" s="12">
        <v>83</v>
      </c>
      <c r="CY143" s="573">
        <v>13.34873</v>
      </c>
      <c r="CZ143" s="71">
        <v>4.9018420000000003</v>
      </c>
      <c r="DO143" s="273"/>
      <c r="DP143" s="385"/>
      <c r="DQ143" s="494"/>
      <c r="DR143" s="12">
        <v>83</v>
      </c>
      <c r="DS143" s="573">
        <v>9.5117349999999998</v>
      </c>
      <c r="DT143" s="71">
        <v>2.9738099999999998</v>
      </c>
      <c r="EI143" s="273"/>
      <c r="EJ143" s="385"/>
      <c r="EK143" s="494"/>
      <c r="EL143" s="12">
        <v>83</v>
      </c>
      <c r="EM143" s="573">
        <v>19.830269999999999</v>
      </c>
      <c r="EN143" s="71">
        <v>5.6107069999999997</v>
      </c>
      <c r="FC143" s="273"/>
      <c r="FD143" s="385"/>
      <c r="FE143" s="494"/>
      <c r="FF143" s="12">
        <v>83</v>
      </c>
      <c r="FG143" s="573">
        <v>12.85449</v>
      </c>
      <c r="FH143" s="71">
        <v>4.0880470000000004</v>
      </c>
      <c r="FW143" s="273"/>
      <c r="FX143" s="385"/>
      <c r="FY143" s="494"/>
      <c r="FZ143" s="12">
        <v>83</v>
      </c>
      <c r="GA143" s="573">
        <v>10.31209</v>
      </c>
      <c r="GB143" s="71">
        <v>3.491946</v>
      </c>
      <c r="GQ143" s="273"/>
      <c r="GR143" s="385"/>
      <c r="GS143" s="494"/>
      <c r="GT143" s="12">
        <v>83</v>
      </c>
      <c r="GU143" s="573">
        <v>5.924582</v>
      </c>
      <c r="GV143" s="71">
        <v>16.557929999999999</v>
      </c>
      <c r="HK143" s="273"/>
      <c r="HL143" s="385"/>
      <c r="HM143" s="494"/>
      <c r="HN143" s="12">
        <v>83</v>
      </c>
      <c r="HO143" s="573">
        <v>1.926034</v>
      </c>
      <c r="HP143" s="71">
        <v>4.99613</v>
      </c>
      <c r="IE143" s="273"/>
      <c r="IF143" s="385"/>
      <c r="IG143" s="494"/>
      <c r="IH143" s="12">
        <v>83</v>
      </c>
      <c r="II143" s="573"/>
      <c r="IJ143" s="71"/>
      <c r="IY143" s="273"/>
      <c r="IZ143" s="385"/>
      <c r="JA143" s="494"/>
      <c r="JB143" s="12">
        <v>83</v>
      </c>
      <c r="JC143" s="573"/>
      <c r="JD143" s="71"/>
      <c r="JS143" s="273"/>
      <c r="JT143" s="385"/>
      <c r="JU143" s="494"/>
      <c r="JV143" s="12">
        <v>83</v>
      </c>
      <c r="JW143" s="573"/>
      <c r="JX143" s="71"/>
      <c r="KM143" s="273"/>
    </row>
    <row r="144" spans="1:299" ht="12.75" customHeight="1" x14ac:dyDescent="0.2">
      <c r="A144" s="494"/>
      <c r="B144" s="12">
        <v>84</v>
      </c>
      <c r="C144" s="573">
        <v>13.53646</v>
      </c>
      <c r="D144" s="71">
        <v>4.9499129999999996</v>
      </c>
      <c r="S144" s="273"/>
      <c r="T144" s="385"/>
      <c r="U144" s="494"/>
      <c r="V144" s="12">
        <v>84</v>
      </c>
      <c r="W144" s="573">
        <v>8.8649760000000004</v>
      </c>
      <c r="X144" s="71">
        <v>2.9137219999999999</v>
      </c>
      <c r="AM144" s="273"/>
      <c r="AN144" s="385"/>
      <c r="AO144" s="494"/>
      <c r="AP144" s="12">
        <v>84</v>
      </c>
      <c r="AQ144" s="573">
        <v>18.171560000000003</v>
      </c>
      <c r="AR144" s="71">
        <v>4.4837340000000001</v>
      </c>
      <c r="BG144" s="273"/>
      <c r="BH144" s="271"/>
      <c r="BI144" s="494"/>
      <c r="BJ144" s="12">
        <v>84</v>
      </c>
      <c r="BK144" s="573">
        <v>7.7386509999999999</v>
      </c>
      <c r="BL144" s="71">
        <v>3.0859749999999999</v>
      </c>
      <c r="CA144" s="273"/>
      <c r="CB144" s="385"/>
      <c r="CC144" s="494"/>
      <c r="CD144" s="12">
        <v>84</v>
      </c>
      <c r="CE144" s="573">
        <v>4.0253079999999999</v>
      </c>
      <c r="CF144" s="71">
        <v>5.3020740000000002</v>
      </c>
      <c r="CU144" s="273"/>
      <c r="CV144" s="385"/>
      <c r="CW144" s="494"/>
      <c r="CX144" s="12">
        <v>84</v>
      </c>
      <c r="CY144" s="573">
        <v>13.53646</v>
      </c>
      <c r="CZ144" s="71">
        <v>4.9499129999999996</v>
      </c>
      <c r="DO144" s="273"/>
      <c r="DP144" s="385"/>
      <c r="DQ144" s="494"/>
      <c r="DR144" s="12">
        <v>84</v>
      </c>
      <c r="DS144" s="573">
        <v>9.6142700000000012</v>
      </c>
      <c r="DT144" s="71">
        <v>2.997846</v>
      </c>
      <c r="EI144" s="273"/>
      <c r="EJ144" s="385"/>
      <c r="EK144" s="494"/>
      <c r="EL144" s="12">
        <v>84</v>
      </c>
      <c r="EM144" s="573">
        <v>20.079169999999998</v>
      </c>
      <c r="EN144" s="71">
        <v>5.6986569999999999</v>
      </c>
      <c r="FC144" s="273"/>
      <c r="FD144" s="385"/>
      <c r="FE144" s="494"/>
      <c r="FF144" s="12">
        <v>84</v>
      </c>
      <c r="FG144" s="573">
        <v>13.020899999999999</v>
      </c>
      <c r="FH144" s="71">
        <v>4.1240410000000001</v>
      </c>
      <c r="FW144" s="273"/>
      <c r="FX144" s="385"/>
      <c r="FY144" s="494"/>
      <c r="FZ144" s="12">
        <v>84</v>
      </c>
      <c r="GA144" s="573">
        <v>10.34319</v>
      </c>
      <c r="GB144" s="71">
        <v>3.5739770000000002</v>
      </c>
      <c r="GQ144" s="273"/>
      <c r="GR144" s="385"/>
      <c r="GS144" s="494"/>
      <c r="GT144" s="12">
        <v>84</v>
      </c>
      <c r="GU144" s="573">
        <v>6.1059419999999998</v>
      </c>
      <c r="GV144" s="71">
        <v>16.66985</v>
      </c>
      <c r="HK144" s="273"/>
      <c r="HL144" s="385"/>
      <c r="HM144" s="494"/>
      <c r="HN144" s="12">
        <v>84</v>
      </c>
      <c r="HO144" s="573">
        <v>1.9246350000000001</v>
      </c>
      <c r="HP144" s="71">
        <v>5.0760690000000004</v>
      </c>
      <c r="IE144" s="273"/>
      <c r="IF144" s="385"/>
      <c r="IG144" s="494"/>
      <c r="IH144" s="12">
        <v>84</v>
      </c>
      <c r="II144" s="573"/>
      <c r="IJ144" s="71"/>
      <c r="IY144" s="273"/>
      <c r="IZ144" s="385"/>
      <c r="JA144" s="494"/>
      <c r="JB144" s="12">
        <v>84</v>
      </c>
      <c r="JC144" s="573"/>
      <c r="JD144" s="71"/>
      <c r="JS144" s="273"/>
      <c r="JT144" s="385"/>
      <c r="JU144" s="494"/>
      <c r="JV144" s="12">
        <v>84</v>
      </c>
      <c r="JW144" s="573"/>
      <c r="JX144" s="71"/>
      <c r="KM144" s="273"/>
    </row>
    <row r="145" spans="1:299" ht="12.75" customHeight="1" x14ac:dyDescent="0.2">
      <c r="A145" s="494"/>
      <c r="B145" s="12">
        <v>85</v>
      </c>
      <c r="C145" s="573">
        <v>13.724260000000001</v>
      </c>
      <c r="D145" s="71">
        <v>4.9979240000000003</v>
      </c>
      <c r="S145" s="273"/>
      <c r="T145" s="385"/>
      <c r="U145" s="494"/>
      <c r="V145" s="12">
        <v>85</v>
      </c>
      <c r="W145" s="573">
        <v>8.9803289999999993</v>
      </c>
      <c r="X145" s="71">
        <v>2.9458289999999998</v>
      </c>
      <c r="AM145" s="273"/>
      <c r="AN145" s="385"/>
      <c r="AO145" s="494"/>
      <c r="AP145" s="12">
        <v>85</v>
      </c>
      <c r="AQ145" s="573">
        <v>18.394639999999999</v>
      </c>
      <c r="AR145" s="71">
        <v>4.5357510000000003</v>
      </c>
      <c r="BG145" s="273"/>
      <c r="BH145" s="271"/>
      <c r="BI145" s="494"/>
      <c r="BJ145" s="12">
        <v>85</v>
      </c>
      <c r="BK145" s="573">
        <v>7.8502740000000006</v>
      </c>
      <c r="BL145" s="71">
        <v>3.2218170000000002</v>
      </c>
      <c r="CA145" s="273"/>
      <c r="CB145" s="385"/>
      <c r="CC145" s="494"/>
      <c r="CD145" s="12">
        <v>85</v>
      </c>
      <c r="CE145" s="573">
        <v>3.7862710000000002</v>
      </c>
      <c r="CF145" s="71">
        <v>5.3461379999999998</v>
      </c>
      <c r="CU145" s="273"/>
      <c r="CV145" s="385"/>
      <c r="CW145" s="494"/>
      <c r="CX145" s="12">
        <v>85</v>
      </c>
      <c r="CY145" s="573">
        <v>13.724260000000001</v>
      </c>
      <c r="CZ145" s="71">
        <v>4.9979240000000003</v>
      </c>
      <c r="DO145" s="273"/>
      <c r="DP145" s="385"/>
      <c r="DQ145" s="494"/>
      <c r="DR145" s="12">
        <v>85</v>
      </c>
      <c r="DS145" s="573">
        <v>9.7358139999999995</v>
      </c>
      <c r="DT145" s="71">
        <v>3.02786</v>
      </c>
      <c r="EI145" s="273"/>
      <c r="EJ145" s="385"/>
      <c r="EK145" s="494"/>
      <c r="EL145" s="12">
        <v>85</v>
      </c>
      <c r="EM145" s="573">
        <v>19.57695</v>
      </c>
      <c r="EN145" s="71">
        <v>5.7486410000000001</v>
      </c>
      <c r="FC145" s="273"/>
      <c r="FD145" s="385"/>
      <c r="FE145" s="494"/>
      <c r="FF145" s="12">
        <v>85</v>
      </c>
      <c r="FG145" s="573">
        <v>13.187989999999999</v>
      </c>
      <c r="FH145" s="71">
        <v>4.1600929999999998</v>
      </c>
      <c r="FW145" s="273"/>
      <c r="FX145" s="385"/>
      <c r="FY145" s="494"/>
      <c r="FZ145" s="12">
        <v>85</v>
      </c>
      <c r="GA145" s="573">
        <v>10.202920000000001</v>
      </c>
      <c r="GB145" s="71">
        <v>3.6039319999999999</v>
      </c>
      <c r="GQ145" s="273"/>
      <c r="GR145" s="385"/>
      <c r="GS145" s="494"/>
      <c r="GT145" s="12">
        <v>85</v>
      </c>
      <c r="GU145" s="573">
        <v>6.2899370000000001</v>
      </c>
      <c r="GV145" s="71">
        <v>16.773879999999998</v>
      </c>
      <c r="HK145" s="273"/>
      <c r="HL145" s="385"/>
      <c r="HM145" s="494"/>
      <c r="HN145" s="12">
        <v>85</v>
      </c>
      <c r="HO145" s="573">
        <v>1.9286140000000001</v>
      </c>
      <c r="HP145" s="71">
        <v>5.155888</v>
      </c>
      <c r="IE145" s="273"/>
      <c r="IF145" s="385"/>
      <c r="IG145" s="494"/>
      <c r="IH145" s="12">
        <v>85</v>
      </c>
      <c r="II145" s="573"/>
      <c r="IJ145" s="71"/>
      <c r="IY145" s="273"/>
      <c r="IZ145" s="385"/>
      <c r="JA145" s="494"/>
      <c r="JB145" s="12">
        <v>85</v>
      </c>
      <c r="JC145" s="573"/>
      <c r="JD145" s="71"/>
      <c r="JS145" s="273"/>
      <c r="JT145" s="385"/>
      <c r="JU145" s="494"/>
      <c r="JV145" s="12">
        <v>85</v>
      </c>
      <c r="JW145" s="573"/>
      <c r="JX145" s="71"/>
      <c r="KM145" s="273"/>
    </row>
    <row r="146" spans="1:299" ht="12.75" customHeight="1" x14ac:dyDescent="0.2">
      <c r="A146" s="494"/>
      <c r="B146" s="12">
        <v>86</v>
      </c>
      <c r="C146" s="573">
        <v>13.89692</v>
      </c>
      <c r="D146" s="71">
        <v>5.0398959999999997</v>
      </c>
      <c r="S146" s="273"/>
      <c r="T146" s="385"/>
      <c r="U146" s="494"/>
      <c r="V146" s="12">
        <v>86</v>
      </c>
      <c r="W146" s="573">
        <v>9.0956399999999995</v>
      </c>
      <c r="X146" s="71">
        <v>2.9777559999999998</v>
      </c>
      <c r="AM146" s="273"/>
      <c r="AN146" s="385"/>
      <c r="AO146" s="494"/>
      <c r="AP146" s="12">
        <v>86</v>
      </c>
      <c r="AQ146" s="573">
        <v>18.626249999999999</v>
      </c>
      <c r="AR146" s="71">
        <v>4.5958399999999999</v>
      </c>
      <c r="BG146" s="273"/>
      <c r="BH146" s="271"/>
      <c r="BI146" s="494"/>
      <c r="BJ146" s="12">
        <v>86</v>
      </c>
      <c r="BK146" s="573">
        <v>7.9636519999999997</v>
      </c>
      <c r="BL146" s="71">
        <v>3.261816</v>
      </c>
      <c r="CA146" s="273"/>
      <c r="CB146" s="385"/>
      <c r="CC146" s="494"/>
      <c r="CD146" s="12">
        <v>86</v>
      </c>
      <c r="CE146" s="573">
        <v>3.6335390000000003</v>
      </c>
      <c r="CF146" s="71">
        <v>5.4200980000000003</v>
      </c>
      <c r="CU146" s="273"/>
      <c r="CV146" s="385"/>
      <c r="CW146" s="494"/>
      <c r="CX146" s="12">
        <v>86</v>
      </c>
      <c r="CY146" s="573">
        <v>13.89692</v>
      </c>
      <c r="CZ146" s="71">
        <v>5.0398959999999997</v>
      </c>
      <c r="DO146" s="273"/>
      <c r="DP146" s="385"/>
      <c r="DQ146" s="494"/>
      <c r="DR146" s="12">
        <v>86</v>
      </c>
      <c r="DS146" s="573">
        <v>9.8607490000000002</v>
      </c>
      <c r="DT146" s="71">
        <v>3.059787</v>
      </c>
      <c r="EI146" s="273"/>
      <c r="EJ146" s="385"/>
      <c r="EK146" s="494"/>
      <c r="EL146" s="12">
        <v>86</v>
      </c>
      <c r="EM146" s="573">
        <v>18.312669999999997</v>
      </c>
      <c r="EN146" s="71">
        <v>5.7726759999999997</v>
      </c>
      <c r="FC146" s="273"/>
      <c r="FD146" s="385"/>
      <c r="FE146" s="494"/>
      <c r="FF146" s="12">
        <v>86</v>
      </c>
      <c r="FG146" s="573">
        <v>13.35249</v>
      </c>
      <c r="FH146" s="71">
        <v>4.2239490000000002</v>
      </c>
      <c r="FW146" s="273"/>
      <c r="FX146" s="385"/>
      <c r="FY146" s="494"/>
      <c r="FZ146" s="12">
        <v>86</v>
      </c>
      <c r="GA146" s="573">
        <v>10.17352</v>
      </c>
      <c r="GB146" s="71">
        <v>3.6498499999999998</v>
      </c>
      <c r="GQ146" s="273"/>
      <c r="GR146" s="385"/>
      <c r="GS146" s="494"/>
      <c r="GT146" s="12">
        <v>86</v>
      </c>
      <c r="GU146" s="573">
        <v>6.468477</v>
      </c>
      <c r="GV146" s="71">
        <v>16.871759999999998</v>
      </c>
      <c r="HK146" s="273"/>
      <c r="HL146" s="385"/>
      <c r="HM146" s="494"/>
      <c r="HN146" s="12">
        <v>86</v>
      </c>
      <c r="HO146" s="573">
        <v>1.936858</v>
      </c>
      <c r="HP146" s="71">
        <v>5.236065</v>
      </c>
      <c r="IE146" s="273"/>
      <c r="IF146" s="385"/>
      <c r="IG146" s="494"/>
      <c r="IH146" s="12">
        <v>86</v>
      </c>
      <c r="II146" s="573"/>
      <c r="IJ146" s="71"/>
      <c r="IY146" s="273"/>
      <c r="IZ146" s="385"/>
      <c r="JA146" s="494"/>
      <c r="JB146" s="12">
        <v>86</v>
      </c>
      <c r="JC146" s="573"/>
      <c r="JD146" s="71"/>
      <c r="JS146" s="273"/>
      <c r="JT146" s="385"/>
      <c r="JU146" s="494"/>
      <c r="JV146" s="12">
        <v>86</v>
      </c>
      <c r="JW146" s="573"/>
      <c r="JX146" s="71"/>
      <c r="KM146" s="273"/>
    </row>
    <row r="147" spans="1:299" ht="12.75" customHeight="1" x14ac:dyDescent="0.2">
      <c r="A147" s="494"/>
      <c r="B147" s="12">
        <v>87</v>
      </c>
      <c r="C147" s="573">
        <v>14.084020000000001</v>
      </c>
      <c r="D147" s="71">
        <v>5.0877879999999998</v>
      </c>
      <c r="S147" s="273"/>
      <c r="T147" s="385"/>
      <c r="U147" s="494"/>
      <c r="V147" s="12">
        <v>87</v>
      </c>
      <c r="W147" s="573">
        <v>9.2096280000000004</v>
      </c>
      <c r="X147" s="71">
        <v>3.0096240000000001</v>
      </c>
      <c r="AM147" s="273"/>
      <c r="AN147" s="385"/>
      <c r="AO147" s="494"/>
      <c r="AP147" s="12">
        <v>87</v>
      </c>
      <c r="AQ147" s="573">
        <v>18.839569999999998</v>
      </c>
      <c r="AR147" s="71">
        <v>4.6458240000000002</v>
      </c>
      <c r="BG147" s="273"/>
      <c r="BH147" s="271"/>
      <c r="BI147" s="494"/>
      <c r="BJ147" s="12">
        <v>87</v>
      </c>
      <c r="BK147" s="573">
        <v>8.0715060000000012</v>
      </c>
      <c r="BL147" s="71">
        <v>3.3258510000000001</v>
      </c>
      <c r="CA147" s="273"/>
      <c r="CB147" s="385"/>
      <c r="CC147" s="494"/>
      <c r="CD147" s="12">
        <v>87</v>
      </c>
      <c r="CE147" s="573">
        <v>3.6580689999999998</v>
      </c>
      <c r="CF147" s="71">
        <v>5.5100809999999996</v>
      </c>
      <c r="CU147" s="273"/>
      <c r="CV147" s="385"/>
      <c r="CW147" s="494"/>
      <c r="CX147" s="12">
        <v>87</v>
      </c>
      <c r="CY147" s="573">
        <v>14.084020000000001</v>
      </c>
      <c r="CZ147" s="71">
        <v>5.0877879999999998</v>
      </c>
      <c r="DO147" s="273"/>
      <c r="DP147" s="385"/>
      <c r="DQ147" s="494"/>
      <c r="DR147" s="12">
        <v>87</v>
      </c>
      <c r="DS147" s="573">
        <v>9.9713200000000004</v>
      </c>
      <c r="DT147" s="71">
        <v>3.103853</v>
      </c>
      <c r="EI147" s="273"/>
      <c r="EJ147" s="385"/>
      <c r="EK147" s="494"/>
      <c r="EL147" s="12">
        <v>87</v>
      </c>
      <c r="EM147" s="573">
        <v>17.85182</v>
      </c>
      <c r="EN147" s="71">
        <v>5.8207469999999999</v>
      </c>
      <c r="FC147" s="273"/>
      <c r="FD147" s="385"/>
      <c r="FE147" s="494"/>
      <c r="FF147" s="12">
        <v>87</v>
      </c>
      <c r="FG147" s="573">
        <v>13.517340000000001</v>
      </c>
      <c r="FH147" s="71">
        <v>4.273873</v>
      </c>
      <c r="FW147" s="273"/>
      <c r="FX147" s="385"/>
      <c r="FY147" s="494"/>
      <c r="FZ147" s="12">
        <v>87</v>
      </c>
      <c r="GA147" s="573">
        <v>10.349170000000001</v>
      </c>
      <c r="GB147" s="71">
        <v>3.6799240000000002</v>
      </c>
      <c r="GQ147" s="273"/>
      <c r="GR147" s="385"/>
      <c r="GS147" s="494"/>
      <c r="GT147" s="12">
        <v>87</v>
      </c>
      <c r="GU147" s="573">
        <v>6.653651</v>
      </c>
      <c r="GV147" s="71">
        <v>16.9618</v>
      </c>
      <c r="HK147" s="273"/>
      <c r="HL147" s="385"/>
      <c r="HM147" s="494"/>
      <c r="HN147" s="12">
        <v>87</v>
      </c>
      <c r="HO147" s="573">
        <v>1.966348</v>
      </c>
      <c r="HP147" s="71">
        <v>5.3160040000000004</v>
      </c>
      <c r="IE147" s="273"/>
      <c r="IF147" s="385"/>
      <c r="IG147" s="494"/>
      <c r="IH147" s="12">
        <v>87</v>
      </c>
      <c r="II147" s="573"/>
      <c r="IJ147" s="71"/>
      <c r="IY147" s="273"/>
      <c r="IZ147" s="385"/>
      <c r="JA147" s="494"/>
      <c r="JB147" s="12">
        <v>87</v>
      </c>
      <c r="JC147" s="573"/>
      <c r="JD147" s="71"/>
      <c r="JS147" s="273"/>
      <c r="JT147" s="385"/>
      <c r="JU147" s="494"/>
      <c r="JV147" s="12">
        <v>87</v>
      </c>
      <c r="JW147" s="573"/>
      <c r="JX147" s="71"/>
      <c r="KM147" s="273"/>
    </row>
    <row r="148" spans="1:299" ht="12.75" customHeight="1" x14ac:dyDescent="0.2">
      <c r="A148" s="494"/>
      <c r="B148" s="12">
        <v>88</v>
      </c>
      <c r="C148" s="573">
        <v>14.26141</v>
      </c>
      <c r="D148" s="71">
        <v>5.135859</v>
      </c>
      <c r="S148" s="273"/>
      <c r="T148" s="385"/>
      <c r="U148" s="494"/>
      <c r="V148" s="12">
        <v>88</v>
      </c>
      <c r="W148" s="573">
        <v>9.317418</v>
      </c>
      <c r="X148" s="71">
        <v>3.041671</v>
      </c>
      <c r="AM148" s="273"/>
      <c r="AN148" s="385"/>
      <c r="AO148" s="494"/>
      <c r="AP148" s="12">
        <v>88</v>
      </c>
      <c r="AQ148" s="573">
        <v>19.048639999999999</v>
      </c>
      <c r="AR148" s="71">
        <v>4.6938339999999998</v>
      </c>
      <c r="BG148" s="273"/>
      <c r="BH148" s="271"/>
      <c r="BI148" s="494"/>
      <c r="BJ148" s="12">
        <v>88</v>
      </c>
      <c r="BK148" s="573">
        <v>8.1774579999999997</v>
      </c>
      <c r="BL148" s="71">
        <v>3.3937710000000001</v>
      </c>
      <c r="CA148" s="273"/>
      <c r="CB148" s="385"/>
      <c r="CC148" s="494"/>
      <c r="CD148" s="12">
        <v>88</v>
      </c>
      <c r="CE148" s="573">
        <v>3.678172</v>
      </c>
      <c r="CF148" s="71">
        <v>5.6000639999999997</v>
      </c>
      <c r="CU148" s="273"/>
      <c r="CV148" s="385"/>
      <c r="CW148" s="494"/>
      <c r="CX148" s="12">
        <v>88</v>
      </c>
      <c r="CY148" s="573">
        <v>14.26141</v>
      </c>
      <c r="CZ148" s="71">
        <v>5.135859</v>
      </c>
      <c r="DO148" s="273"/>
      <c r="DP148" s="385"/>
      <c r="DQ148" s="494"/>
      <c r="DR148" s="12">
        <v>88</v>
      </c>
      <c r="DS148" s="573">
        <v>10.08283</v>
      </c>
      <c r="DT148" s="71">
        <v>3.1478570000000001</v>
      </c>
      <c r="EI148" s="273"/>
      <c r="EJ148" s="385"/>
      <c r="EK148" s="494"/>
      <c r="EL148" s="12">
        <v>88</v>
      </c>
      <c r="EM148" s="573">
        <v>17.46115</v>
      </c>
      <c r="EN148" s="71">
        <v>5.8467560000000001</v>
      </c>
      <c r="FC148" s="273"/>
      <c r="FD148" s="385"/>
      <c r="FE148" s="494"/>
      <c r="FF148" s="12">
        <v>88</v>
      </c>
      <c r="FG148" s="573">
        <v>12.76057</v>
      </c>
      <c r="FH148" s="71">
        <v>4.300001</v>
      </c>
      <c r="FW148" s="273"/>
      <c r="FX148" s="385"/>
      <c r="FY148" s="494"/>
      <c r="FZ148" s="12">
        <v>88</v>
      </c>
      <c r="GA148" s="573">
        <v>10.49644</v>
      </c>
      <c r="GB148" s="71">
        <v>3.709819</v>
      </c>
      <c r="GQ148" s="273"/>
      <c r="GR148" s="385"/>
      <c r="GS148" s="494"/>
      <c r="GT148" s="12">
        <v>88</v>
      </c>
      <c r="GU148" s="573">
        <v>6.8390810000000002</v>
      </c>
      <c r="GV148" s="71">
        <v>17.049810000000001</v>
      </c>
      <c r="HK148" s="273"/>
      <c r="HL148" s="385"/>
      <c r="HM148" s="494"/>
      <c r="HN148" s="12">
        <v>88</v>
      </c>
      <c r="HO148" s="573">
        <v>1.990038</v>
      </c>
      <c r="HP148" s="71">
        <v>5.3960629999999998</v>
      </c>
      <c r="IE148" s="273"/>
      <c r="IF148" s="385"/>
      <c r="IG148" s="494"/>
      <c r="IH148" s="12">
        <v>88</v>
      </c>
      <c r="II148" s="573"/>
      <c r="IJ148" s="71"/>
      <c r="IY148" s="273"/>
      <c r="IZ148" s="385"/>
      <c r="JA148" s="494"/>
      <c r="JB148" s="12">
        <v>88</v>
      </c>
      <c r="JC148" s="573"/>
      <c r="JD148" s="71"/>
      <c r="JS148" s="273"/>
      <c r="JT148" s="385"/>
      <c r="JU148" s="494"/>
      <c r="JV148" s="12">
        <v>88</v>
      </c>
      <c r="JW148" s="573"/>
      <c r="JX148" s="71"/>
      <c r="KM148" s="273"/>
    </row>
    <row r="149" spans="1:299" ht="12.75" customHeight="1" x14ac:dyDescent="0.2">
      <c r="A149" s="494"/>
      <c r="B149" s="12">
        <v>89</v>
      </c>
      <c r="C149" s="573">
        <v>14.43365</v>
      </c>
      <c r="D149" s="71">
        <v>5.205813</v>
      </c>
      <c r="S149" s="273"/>
      <c r="T149" s="385"/>
      <c r="U149" s="494"/>
      <c r="V149" s="12">
        <v>89</v>
      </c>
      <c r="W149" s="573">
        <v>9.4199750000000009</v>
      </c>
      <c r="X149" s="71">
        <v>3.0877690000000002</v>
      </c>
      <c r="AM149" s="273"/>
      <c r="AN149" s="385"/>
      <c r="AO149" s="494"/>
      <c r="AP149" s="12">
        <v>89</v>
      </c>
      <c r="AQ149" s="573">
        <v>19.274570000000001</v>
      </c>
      <c r="AR149" s="71">
        <v>4.7618150000000004</v>
      </c>
      <c r="BG149" s="273"/>
      <c r="BH149" s="271"/>
      <c r="BI149" s="494"/>
      <c r="BJ149" s="12">
        <v>89</v>
      </c>
      <c r="BK149" s="573">
        <v>8.288062</v>
      </c>
      <c r="BL149" s="71">
        <v>3.4398689999999998</v>
      </c>
      <c r="CA149" s="273"/>
      <c r="CB149" s="385"/>
      <c r="CC149" s="494"/>
      <c r="CD149" s="12">
        <v>89</v>
      </c>
      <c r="CE149" s="573">
        <v>3.6985939999999999</v>
      </c>
      <c r="CF149" s="71">
        <v>5.6900469999999999</v>
      </c>
      <c r="CU149" s="273"/>
      <c r="CV149" s="385"/>
      <c r="CW149" s="494"/>
      <c r="CX149" s="12">
        <v>89</v>
      </c>
      <c r="CY149" s="573">
        <v>14.43365</v>
      </c>
      <c r="CZ149" s="71">
        <v>5.205813</v>
      </c>
      <c r="DO149" s="273"/>
      <c r="DP149" s="385"/>
      <c r="DQ149" s="494"/>
      <c r="DR149" s="12">
        <v>89</v>
      </c>
      <c r="DS149" s="573">
        <v>10.19815</v>
      </c>
      <c r="DT149" s="71">
        <v>3.1778719999999998</v>
      </c>
      <c r="EI149" s="273"/>
      <c r="EJ149" s="385"/>
      <c r="EK149" s="494"/>
      <c r="EL149" s="12">
        <v>89</v>
      </c>
      <c r="EM149" s="573">
        <v>16.336940000000002</v>
      </c>
      <c r="EN149" s="71">
        <v>5.8707909999999996</v>
      </c>
      <c r="FC149" s="273"/>
      <c r="FD149" s="385"/>
      <c r="FE149" s="494"/>
      <c r="FF149" s="12">
        <v>89</v>
      </c>
      <c r="FG149" s="573">
        <v>11.328239999999999</v>
      </c>
      <c r="FH149" s="71">
        <v>4.312138</v>
      </c>
      <c r="FW149" s="273"/>
      <c r="FX149" s="385"/>
      <c r="FY149" s="494"/>
      <c r="FZ149" s="12">
        <v>89</v>
      </c>
      <c r="GA149" s="573">
        <v>10.638110000000001</v>
      </c>
      <c r="GB149" s="71">
        <v>3.7519110000000002</v>
      </c>
      <c r="GQ149" s="273"/>
      <c r="GR149" s="385"/>
      <c r="GS149" s="494"/>
      <c r="GT149" s="12">
        <v>89</v>
      </c>
      <c r="GU149" s="573">
        <v>7.0215490000000003</v>
      </c>
      <c r="GV149" s="71">
        <v>17.13382</v>
      </c>
      <c r="HK149" s="273"/>
      <c r="HL149" s="385"/>
      <c r="HM149" s="494"/>
      <c r="HN149" s="12">
        <v>89</v>
      </c>
      <c r="HO149" s="573">
        <v>2.010303</v>
      </c>
      <c r="HP149" s="71">
        <v>5.4760609999999996</v>
      </c>
      <c r="IE149" s="273"/>
      <c r="IF149" s="385"/>
      <c r="IG149" s="494"/>
      <c r="IH149" s="12">
        <v>89</v>
      </c>
      <c r="II149" s="573"/>
      <c r="IJ149" s="71"/>
      <c r="IY149" s="273"/>
      <c r="IZ149" s="385"/>
      <c r="JA149" s="494"/>
      <c r="JB149" s="12">
        <v>89</v>
      </c>
      <c r="JC149" s="573"/>
      <c r="JD149" s="71"/>
      <c r="JS149" s="273"/>
      <c r="JT149" s="385"/>
      <c r="JU149" s="494"/>
      <c r="JV149" s="12">
        <v>89</v>
      </c>
      <c r="JW149" s="573"/>
      <c r="JX149" s="71"/>
      <c r="KM149" s="273"/>
    </row>
    <row r="150" spans="1:299" ht="12.75" customHeight="1" x14ac:dyDescent="0.2">
      <c r="A150" s="494"/>
      <c r="B150" s="12">
        <v>90</v>
      </c>
      <c r="C150" s="573">
        <v>14.60008</v>
      </c>
      <c r="D150" s="71">
        <v>5.2478439999999997</v>
      </c>
      <c r="S150" s="273"/>
      <c r="T150" s="385"/>
      <c r="U150" s="494"/>
      <c r="V150" s="12">
        <v>90</v>
      </c>
      <c r="W150" s="573">
        <v>9.5261259999999996</v>
      </c>
      <c r="X150" s="71">
        <v>3.1599349999999999</v>
      </c>
      <c r="AM150" s="273"/>
      <c r="AN150" s="385"/>
      <c r="AO150" s="494"/>
      <c r="AP150" s="12">
        <v>90</v>
      </c>
      <c r="AQ150" s="573">
        <v>19.498999999999999</v>
      </c>
      <c r="AR150" s="71">
        <v>4.8097669999999999</v>
      </c>
      <c r="BG150" s="273"/>
      <c r="BH150" s="271"/>
      <c r="BI150" s="494"/>
      <c r="BJ150" s="12">
        <v>90</v>
      </c>
      <c r="BK150" s="573">
        <v>8.3932929999999999</v>
      </c>
      <c r="BL150" s="71">
        <v>3.4979849999999999</v>
      </c>
      <c r="CA150" s="273"/>
      <c r="CB150" s="385"/>
      <c r="CC150" s="494"/>
      <c r="CD150" s="12">
        <v>90</v>
      </c>
      <c r="CE150" s="573">
        <v>3.6684430000000003</v>
      </c>
      <c r="CF150" s="71">
        <v>5.7799709999999997</v>
      </c>
      <c r="CU150" s="273"/>
      <c r="CV150" s="385"/>
      <c r="CW150" s="494"/>
      <c r="CX150" s="12">
        <v>90</v>
      </c>
      <c r="CY150" s="573">
        <v>14.60008</v>
      </c>
      <c r="CZ150" s="71">
        <v>5.2478439999999997</v>
      </c>
      <c r="DO150" s="273"/>
      <c r="DP150" s="385"/>
      <c r="DQ150" s="494"/>
      <c r="DR150" s="12">
        <v>90</v>
      </c>
      <c r="DS150" s="573">
        <v>10.31607</v>
      </c>
      <c r="DT150" s="71">
        <v>3.2038799999999998</v>
      </c>
      <c r="EI150" s="273"/>
      <c r="EJ150" s="385"/>
      <c r="EK150" s="494"/>
      <c r="EL150" s="12">
        <v>90</v>
      </c>
      <c r="EM150" s="573">
        <v>15.698370000000001</v>
      </c>
      <c r="EN150" s="71">
        <v>5.8947669999999999</v>
      </c>
      <c r="FC150" s="273"/>
      <c r="FD150" s="385"/>
      <c r="FE150" s="494"/>
      <c r="FF150" s="12">
        <v>90</v>
      </c>
      <c r="FG150" s="573">
        <v>10.21584</v>
      </c>
      <c r="FH150" s="71">
        <v>4.3242760000000002</v>
      </c>
      <c r="FW150" s="273"/>
      <c r="FX150" s="385"/>
      <c r="FY150" s="494"/>
      <c r="FZ150" s="12">
        <v>90</v>
      </c>
      <c r="GA150" s="573">
        <v>10.77768</v>
      </c>
      <c r="GB150" s="71">
        <v>3.7838980000000002</v>
      </c>
      <c r="GQ150" s="273"/>
      <c r="GR150" s="385"/>
      <c r="GS150" s="494"/>
      <c r="GT150" s="12">
        <v>90</v>
      </c>
      <c r="GU150" s="573">
        <v>7.2151180000000004</v>
      </c>
      <c r="GV150" s="71">
        <v>17.215910000000001</v>
      </c>
      <c r="HK150" s="273"/>
      <c r="HL150" s="385"/>
      <c r="HM150" s="494"/>
      <c r="HN150" s="12">
        <v>90</v>
      </c>
      <c r="HO150" s="573">
        <v>2.034043</v>
      </c>
      <c r="HP150" s="71">
        <v>5.5561189999999998</v>
      </c>
      <c r="IE150" s="273"/>
      <c r="IF150" s="385"/>
      <c r="IG150" s="494"/>
      <c r="IH150" s="12">
        <v>90</v>
      </c>
      <c r="II150" s="573"/>
      <c r="IJ150" s="71"/>
      <c r="IY150" s="273"/>
      <c r="IZ150" s="385"/>
      <c r="JA150" s="494"/>
      <c r="JB150" s="12">
        <v>90</v>
      </c>
      <c r="JC150" s="573"/>
      <c r="JD150" s="71"/>
      <c r="JS150" s="273"/>
      <c r="JT150" s="385"/>
      <c r="JU150" s="494"/>
      <c r="JV150" s="12">
        <v>90</v>
      </c>
      <c r="JW150" s="573"/>
      <c r="JX150" s="71"/>
      <c r="KM150" s="273"/>
    </row>
    <row r="151" spans="1:299" ht="12.75" customHeight="1" x14ac:dyDescent="0.2">
      <c r="A151" s="494"/>
      <c r="B151" s="12">
        <v>91</v>
      </c>
      <c r="C151" s="573">
        <v>14.77561</v>
      </c>
      <c r="D151" s="71">
        <v>5.2838969999999996</v>
      </c>
      <c r="S151" s="273"/>
      <c r="T151" s="385"/>
      <c r="U151" s="494"/>
      <c r="V151" s="12">
        <v>91</v>
      </c>
      <c r="W151" s="573">
        <v>9.6416470000000007</v>
      </c>
      <c r="X151" s="71">
        <v>3.2019069999999998</v>
      </c>
      <c r="AM151" s="273"/>
      <c r="AN151" s="385"/>
      <c r="AO151" s="494"/>
      <c r="AP151" s="12">
        <v>91</v>
      </c>
      <c r="AQ151" s="573">
        <v>19.73695</v>
      </c>
      <c r="AR151" s="71">
        <v>4.8857590000000002</v>
      </c>
      <c r="BG151" s="273"/>
      <c r="BH151" s="271"/>
      <c r="BI151" s="494"/>
      <c r="BJ151" s="12">
        <v>91</v>
      </c>
      <c r="BK151" s="573">
        <v>8.5032779999999999</v>
      </c>
      <c r="BL151" s="71">
        <v>3.5439630000000002</v>
      </c>
      <c r="CA151" s="273"/>
      <c r="CB151" s="385"/>
      <c r="CC151" s="494"/>
      <c r="CD151" s="12">
        <v>91</v>
      </c>
      <c r="CE151" s="573">
        <v>3.5941909999999999</v>
      </c>
      <c r="CF151" s="71">
        <v>5.8700130000000001</v>
      </c>
      <c r="CU151" s="273"/>
      <c r="CV151" s="385"/>
      <c r="CW151" s="494"/>
      <c r="CX151" s="12">
        <v>91</v>
      </c>
      <c r="CY151" s="573">
        <v>14.77561</v>
      </c>
      <c r="CZ151" s="71">
        <v>5.2838969999999996</v>
      </c>
      <c r="DO151" s="273"/>
      <c r="DP151" s="385"/>
      <c r="DQ151" s="494"/>
      <c r="DR151" s="12">
        <v>91</v>
      </c>
      <c r="DS151" s="573">
        <v>10.43581</v>
      </c>
      <c r="DT151" s="71">
        <v>3.235868</v>
      </c>
      <c r="EI151" s="273"/>
      <c r="EJ151" s="385"/>
      <c r="EK151" s="494"/>
      <c r="EL151" s="12">
        <v>91</v>
      </c>
      <c r="EM151" s="573">
        <v>11.981110000000001</v>
      </c>
      <c r="EN151" s="71">
        <v>5.9194000000000004</v>
      </c>
      <c r="FC151" s="273"/>
      <c r="FD151" s="385"/>
      <c r="FE151" s="494"/>
      <c r="FF151" s="12">
        <v>91</v>
      </c>
      <c r="FG151" s="573">
        <v>9.6298759999999994</v>
      </c>
      <c r="FH151" s="71">
        <v>4.3363529999999999</v>
      </c>
      <c r="FW151" s="273"/>
      <c r="FX151" s="385"/>
      <c r="FY151" s="494"/>
      <c r="FZ151" s="12">
        <v>91</v>
      </c>
      <c r="GA151" s="573">
        <v>10.913040000000001</v>
      </c>
      <c r="GB151" s="71">
        <v>3.8179180000000001</v>
      </c>
      <c r="GQ151" s="273"/>
      <c r="GR151" s="385"/>
      <c r="GS151" s="494"/>
      <c r="GT151" s="12">
        <v>91</v>
      </c>
      <c r="GU151" s="573">
        <v>7.4012330000000004</v>
      </c>
      <c r="GV151" s="71">
        <v>17.28586</v>
      </c>
      <c r="HK151" s="273"/>
      <c r="HL151" s="385"/>
      <c r="HM151" s="494"/>
      <c r="HN151" s="12">
        <v>91</v>
      </c>
      <c r="HO151" s="573">
        <v>2.0577269999999999</v>
      </c>
      <c r="HP151" s="71">
        <v>5.6360570000000001</v>
      </c>
      <c r="IE151" s="273"/>
      <c r="IF151" s="385"/>
      <c r="IG151" s="494"/>
      <c r="IH151" s="12">
        <v>91</v>
      </c>
      <c r="II151" s="573"/>
      <c r="IJ151" s="71"/>
      <c r="IY151" s="273"/>
      <c r="IZ151" s="385"/>
      <c r="JA151" s="494"/>
      <c r="JB151" s="12">
        <v>91</v>
      </c>
      <c r="JC151" s="573"/>
      <c r="JD151" s="71"/>
      <c r="JS151" s="273"/>
      <c r="JT151" s="385"/>
      <c r="JU151" s="494"/>
      <c r="JV151" s="12">
        <v>91</v>
      </c>
      <c r="JW151" s="573"/>
      <c r="JX151" s="71"/>
      <c r="KM151" s="273"/>
    </row>
    <row r="152" spans="1:299" ht="12.75" customHeight="1" x14ac:dyDescent="0.2">
      <c r="A152" s="494"/>
      <c r="B152" s="12">
        <v>92</v>
      </c>
      <c r="C152" s="573">
        <v>14.94134</v>
      </c>
      <c r="D152" s="71">
        <v>5.31989</v>
      </c>
      <c r="S152" s="273"/>
      <c r="T152" s="385"/>
      <c r="U152" s="494"/>
      <c r="V152" s="12">
        <v>92</v>
      </c>
      <c r="W152" s="573">
        <v>9.5789270000000002</v>
      </c>
      <c r="X152" s="71">
        <v>3.2599629999999999</v>
      </c>
      <c r="AM152" s="273"/>
      <c r="AN152" s="385"/>
      <c r="AO152" s="494"/>
      <c r="AP152" s="12">
        <v>92</v>
      </c>
      <c r="AQ152" s="573">
        <v>19.981450000000002</v>
      </c>
      <c r="AR152" s="71">
        <v>4.9417819999999999</v>
      </c>
      <c r="BG152" s="273"/>
      <c r="BH152" s="271"/>
      <c r="BI152" s="494"/>
      <c r="BJ152" s="12">
        <v>92</v>
      </c>
      <c r="BK152" s="573">
        <v>8.6139959999999984</v>
      </c>
      <c r="BL152" s="71">
        <v>3.616009</v>
      </c>
      <c r="CA152" s="273"/>
      <c r="CB152" s="385"/>
      <c r="CC152" s="494"/>
      <c r="CD152" s="12">
        <v>92</v>
      </c>
      <c r="CE152" s="573">
        <v>3.504991</v>
      </c>
      <c r="CF152" s="71">
        <v>5.9599970000000004</v>
      </c>
      <c r="CU152" s="273"/>
      <c r="CV152" s="385"/>
      <c r="CW152" s="494"/>
      <c r="CX152" s="12">
        <v>92</v>
      </c>
      <c r="CY152" s="573">
        <v>14.94134</v>
      </c>
      <c r="CZ152" s="71">
        <v>5.31989</v>
      </c>
      <c r="DO152" s="273"/>
      <c r="DP152" s="385"/>
      <c r="DQ152" s="494"/>
      <c r="DR152" s="12">
        <v>92</v>
      </c>
      <c r="DS152" s="573">
        <v>10.550739999999999</v>
      </c>
      <c r="DT152" s="71">
        <v>3.267855</v>
      </c>
      <c r="EI152" s="273"/>
      <c r="EJ152" s="385"/>
      <c r="EK152" s="494"/>
      <c r="EL152" s="12">
        <v>92</v>
      </c>
      <c r="EM152" s="573">
        <v>7.6752389999999995</v>
      </c>
      <c r="EN152" s="71">
        <v>5.944153</v>
      </c>
      <c r="FC152" s="273"/>
      <c r="FD152" s="385"/>
      <c r="FE152" s="494"/>
      <c r="FF152" s="12">
        <v>92</v>
      </c>
      <c r="FG152" s="573">
        <v>9.5365350000000007</v>
      </c>
      <c r="FH152" s="71">
        <v>4.3625410000000002</v>
      </c>
      <c r="FW152" s="273"/>
      <c r="FX152" s="385"/>
      <c r="FY152" s="494"/>
      <c r="FZ152" s="12">
        <v>92</v>
      </c>
      <c r="GA152" s="573">
        <v>11.05832</v>
      </c>
      <c r="GB152" s="71">
        <v>3.8658100000000002</v>
      </c>
      <c r="GQ152" s="273"/>
      <c r="GR152" s="385"/>
      <c r="GS152" s="494"/>
      <c r="GT152" s="12">
        <v>92</v>
      </c>
      <c r="GU152" s="573">
        <v>7.5814070000000005</v>
      </c>
      <c r="GV152" s="71">
        <v>17.355820000000001</v>
      </c>
      <c r="HK152" s="273"/>
      <c r="HL152" s="385"/>
      <c r="HM152" s="494"/>
      <c r="HN152" s="12">
        <v>92</v>
      </c>
      <c r="HO152" s="573">
        <v>2.0688330000000001</v>
      </c>
      <c r="HP152" s="71">
        <v>5.7159959999999996</v>
      </c>
      <c r="IE152" s="273"/>
      <c r="IF152" s="385"/>
      <c r="IG152" s="494"/>
      <c r="IH152" s="12">
        <v>92</v>
      </c>
      <c r="II152" s="573"/>
      <c r="IJ152" s="71"/>
      <c r="IY152" s="273"/>
      <c r="IZ152" s="385"/>
      <c r="JA152" s="494"/>
      <c r="JB152" s="12">
        <v>92</v>
      </c>
      <c r="JC152" s="573"/>
      <c r="JD152" s="71"/>
      <c r="JS152" s="273"/>
      <c r="JT152" s="385"/>
      <c r="JU152" s="494"/>
      <c r="JV152" s="12">
        <v>92</v>
      </c>
      <c r="JW152" s="573"/>
      <c r="JX152" s="71"/>
      <c r="KM152" s="273"/>
    </row>
    <row r="153" spans="1:299" ht="12.75" customHeight="1" x14ac:dyDescent="0.2">
      <c r="A153" s="494"/>
      <c r="B153" s="12">
        <v>93</v>
      </c>
      <c r="C153" s="573">
        <v>15.099629999999999</v>
      </c>
      <c r="D153" s="71">
        <v>5.3659290000000004</v>
      </c>
      <c r="S153" s="273"/>
      <c r="T153" s="385"/>
      <c r="U153" s="494"/>
      <c r="V153" s="12">
        <v>93</v>
      </c>
      <c r="W153" s="573">
        <v>9.5811229999999998</v>
      </c>
      <c r="X153" s="71">
        <v>3.3199320000000001</v>
      </c>
      <c r="AM153" s="273"/>
      <c r="AN153" s="385"/>
      <c r="AO153" s="494"/>
      <c r="AP153" s="12">
        <v>93</v>
      </c>
      <c r="AQ153" s="573">
        <v>20.210459999999998</v>
      </c>
      <c r="AR153" s="71">
        <v>5.0057559999999999</v>
      </c>
      <c r="BG153" s="273"/>
      <c r="BH153" s="271"/>
      <c r="BI153" s="494"/>
      <c r="BJ153" s="12">
        <v>93</v>
      </c>
      <c r="BK153" s="573">
        <v>8.72044</v>
      </c>
      <c r="BL153" s="71">
        <v>3.667907</v>
      </c>
      <c r="CA153" s="273"/>
      <c r="CB153" s="385"/>
      <c r="CC153" s="494"/>
      <c r="CD153" s="12">
        <v>93</v>
      </c>
      <c r="CE153" s="573">
        <v>3.4601529999999996</v>
      </c>
      <c r="CF153" s="71">
        <v>6.0500400000000001</v>
      </c>
      <c r="CU153" s="273"/>
      <c r="CV153" s="385"/>
      <c r="CW153" s="494"/>
      <c r="CX153" s="12">
        <v>93</v>
      </c>
      <c r="CY153" s="573">
        <v>15.099629999999999</v>
      </c>
      <c r="CZ153" s="71">
        <v>5.3659290000000004</v>
      </c>
      <c r="DO153" s="273"/>
      <c r="DP153" s="385"/>
      <c r="DQ153" s="494"/>
      <c r="DR153" s="12">
        <v>93</v>
      </c>
      <c r="DS153" s="573">
        <v>10.67323</v>
      </c>
      <c r="DT153" s="71">
        <v>3.2998419999999999</v>
      </c>
      <c r="EI153" s="273"/>
      <c r="EJ153" s="385"/>
      <c r="EK153" s="494"/>
      <c r="EL153" s="12">
        <v>93</v>
      </c>
      <c r="EM153" s="573">
        <v>6.9517189999999998</v>
      </c>
      <c r="EN153" s="71">
        <v>5.9782320000000002</v>
      </c>
      <c r="FC153" s="273"/>
      <c r="FD153" s="385"/>
      <c r="FE153" s="494"/>
      <c r="FF153" s="12">
        <v>93</v>
      </c>
      <c r="FG153" s="573">
        <v>9.7134040000000006</v>
      </c>
      <c r="FH153" s="71">
        <v>4.3767110000000002</v>
      </c>
      <c r="FW153" s="273"/>
      <c r="FX153" s="385"/>
      <c r="FY153" s="494"/>
      <c r="FZ153" s="12">
        <v>93</v>
      </c>
      <c r="GA153" s="573">
        <v>11.1906</v>
      </c>
      <c r="GB153" s="71">
        <v>3.9058090000000001</v>
      </c>
      <c r="GQ153" s="273"/>
      <c r="GR153" s="385"/>
      <c r="GS153" s="494"/>
      <c r="GT153" s="12">
        <v>93</v>
      </c>
      <c r="GU153" s="573">
        <v>7.7789979999999996</v>
      </c>
      <c r="GV153" s="71">
        <v>17.425830000000001</v>
      </c>
      <c r="HK153" s="273"/>
      <c r="HL153" s="385"/>
      <c r="HM153" s="494"/>
      <c r="HN153" s="12">
        <v>93</v>
      </c>
      <c r="HO153" s="573">
        <v>2.0601120000000002</v>
      </c>
      <c r="HP153" s="71">
        <v>5.7960539999999998</v>
      </c>
      <c r="IE153" s="273"/>
      <c r="IF153" s="385"/>
      <c r="IG153" s="494"/>
      <c r="IH153" s="12">
        <v>93</v>
      </c>
      <c r="II153" s="573"/>
      <c r="IJ153" s="71"/>
      <c r="IY153" s="273"/>
      <c r="IZ153" s="385"/>
      <c r="JA153" s="494"/>
      <c r="JB153" s="12">
        <v>93</v>
      </c>
      <c r="JC153" s="573"/>
      <c r="JD153" s="71"/>
      <c r="JS153" s="273"/>
      <c r="JT153" s="385"/>
      <c r="JU153" s="494"/>
      <c r="JV153" s="12">
        <v>93</v>
      </c>
      <c r="JW153" s="573"/>
      <c r="JX153" s="71"/>
      <c r="KM153" s="273"/>
    </row>
    <row r="154" spans="1:299" ht="12.75" customHeight="1" x14ac:dyDescent="0.2">
      <c r="A154" s="494"/>
      <c r="B154" s="12">
        <v>94</v>
      </c>
      <c r="C154" s="573">
        <v>15.264329999999999</v>
      </c>
      <c r="D154" s="71">
        <v>5.4059280000000003</v>
      </c>
      <c r="S154" s="273"/>
      <c r="T154" s="385"/>
      <c r="U154" s="494"/>
      <c r="V154" s="12">
        <v>94</v>
      </c>
      <c r="W154" s="573">
        <v>9.6883909999999993</v>
      </c>
      <c r="X154" s="71">
        <v>3.351979</v>
      </c>
      <c r="AM154" s="273"/>
      <c r="AN154" s="385"/>
      <c r="AO154" s="494"/>
      <c r="AP154" s="12">
        <v>94</v>
      </c>
      <c r="AQ154" s="573">
        <v>20.450560000000003</v>
      </c>
      <c r="AR154" s="71">
        <v>5.0557999999999996</v>
      </c>
      <c r="BG154" s="273"/>
      <c r="BH154" s="271"/>
      <c r="BI154" s="494"/>
      <c r="BJ154" s="12">
        <v>94</v>
      </c>
      <c r="BK154" s="573">
        <v>8.8335049999999988</v>
      </c>
      <c r="BL154" s="71">
        <v>3.7158570000000002</v>
      </c>
      <c r="CA154" s="273"/>
      <c r="CB154" s="385"/>
      <c r="CC154" s="494"/>
      <c r="CD154" s="12">
        <v>94</v>
      </c>
      <c r="CE154" s="573">
        <v>3.404312</v>
      </c>
      <c r="CF154" s="71">
        <v>6.1400230000000002</v>
      </c>
      <c r="CU154" s="273"/>
      <c r="CV154" s="385"/>
      <c r="CW154" s="494"/>
      <c r="CX154" s="12">
        <v>94</v>
      </c>
      <c r="CY154" s="573">
        <v>15.264329999999999</v>
      </c>
      <c r="CZ154" s="71">
        <v>5.4059280000000003</v>
      </c>
      <c r="DO154" s="273"/>
      <c r="DP154" s="385"/>
      <c r="DQ154" s="494"/>
      <c r="DR154" s="12">
        <v>94</v>
      </c>
      <c r="DS154" s="573">
        <v>10.77933</v>
      </c>
      <c r="DT154" s="71">
        <v>3.3258510000000001</v>
      </c>
      <c r="EI154" s="273"/>
      <c r="EJ154" s="385"/>
      <c r="EK154" s="494"/>
      <c r="EL154" s="12">
        <v>94</v>
      </c>
      <c r="EM154" s="573">
        <v>7.3364530000000006</v>
      </c>
      <c r="EN154" s="71">
        <v>6.0021490000000002</v>
      </c>
      <c r="FC154" s="273"/>
      <c r="FD154" s="385"/>
      <c r="FE154" s="494"/>
      <c r="FF154" s="12">
        <v>94</v>
      </c>
      <c r="FG154" s="573">
        <v>9.9435589999999987</v>
      </c>
      <c r="FH154" s="71">
        <v>4.3965009999999998</v>
      </c>
      <c r="FW154" s="273"/>
      <c r="FX154" s="385"/>
      <c r="FY154" s="494"/>
      <c r="FZ154" s="12">
        <v>94</v>
      </c>
      <c r="GA154" s="573">
        <v>11.32677</v>
      </c>
      <c r="GB154" s="71">
        <v>3.9657779999999998</v>
      </c>
      <c r="GQ154" s="273"/>
      <c r="GR154" s="385"/>
      <c r="GS154" s="494"/>
      <c r="GT154" s="12">
        <v>94</v>
      </c>
      <c r="GU154" s="573">
        <v>7.9896989999999999</v>
      </c>
      <c r="GV154" s="71">
        <v>17.49578</v>
      </c>
      <c r="HK154" s="273"/>
      <c r="HL154" s="385"/>
      <c r="HM154" s="494"/>
      <c r="HN154" s="12">
        <v>94</v>
      </c>
      <c r="HO154" s="573">
        <v>2.043498</v>
      </c>
      <c r="HP154" s="71">
        <v>5.8760519999999996</v>
      </c>
      <c r="IE154" s="273"/>
      <c r="IF154" s="385"/>
      <c r="IG154" s="494"/>
      <c r="IH154" s="12">
        <v>94</v>
      </c>
      <c r="II154" s="573"/>
      <c r="IJ154" s="71"/>
      <c r="IY154" s="273"/>
      <c r="IZ154" s="385"/>
      <c r="JA154" s="494"/>
      <c r="JB154" s="12">
        <v>94</v>
      </c>
      <c r="JC154" s="573"/>
      <c r="JD154" s="71"/>
      <c r="JS154" s="273"/>
      <c r="JT154" s="385"/>
      <c r="JU154" s="494"/>
      <c r="JV154" s="12">
        <v>94</v>
      </c>
      <c r="JW154" s="573"/>
      <c r="JX154" s="71"/>
      <c r="KM154" s="273"/>
    </row>
    <row r="155" spans="1:299" ht="12.75" customHeight="1" x14ac:dyDescent="0.2">
      <c r="A155" s="494"/>
      <c r="B155" s="12">
        <v>95</v>
      </c>
      <c r="C155" s="573">
        <v>15.43233</v>
      </c>
      <c r="D155" s="71">
        <v>5.4419209999999998</v>
      </c>
      <c r="S155" s="273"/>
      <c r="T155" s="385"/>
      <c r="U155" s="494"/>
      <c r="V155" s="12">
        <v>95</v>
      </c>
      <c r="W155" s="573">
        <v>9.7973289999999995</v>
      </c>
      <c r="X155" s="71">
        <v>3.385999</v>
      </c>
      <c r="AM155" s="273"/>
      <c r="AN155" s="385"/>
      <c r="AO155" s="494"/>
      <c r="AP155" s="12">
        <v>95</v>
      </c>
      <c r="AQ155" s="573">
        <v>20.685790000000001</v>
      </c>
      <c r="AR155" s="71">
        <v>5.1118829999999997</v>
      </c>
      <c r="BG155" s="273"/>
      <c r="BH155" s="271"/>
      <c r="BI155" s="494"/>
      <c r="BJ155" s="12">
        <v>95</v>
      </c>
      <c r="BK155" s="573">
        <v>8.6830120000000015</v>
      </c>
      <c r="BL155" s="71">
        <v>3.7879040000000002</v>
      </c>
      <c r="CA155" s="273"/>
      <c r="CB155" s="385"/>
      <c r="CC155" s="494"/>
      <c r="CD155" s="12">
        <v>95</v>
      </c>
      <c r="CE155" s="573">
        <v>3.3501609999999999</v>
      </c>
      <c r="CF155" s="71">
        <v>6.2301250000000001</v>
      </c>
      <c r="CU155" s="273"/>
      <c r="CV155" s="385"/>
      <c r="CW155" s="494"/>
      <c r="CX155" s="12">
        <v>95</v>
      </c>
      <c r="CY155" s="573">
        <v>15.43233</v>
      </c>
      <c r="CZ155" s="71">
        <v>5.4419209999999998</v>
      </c>
      <c r="DO155" s="273"/>
      <c r="DP155" s="385"/>
      <c r="DQ155" s="494"/>
      <c r="DR155" s="12">
        <v>95</v>
      </c>
      <c r="DS155" s="573">
        <v>10.893409999999999</v>
      </c>
      <c r="DT155" s="71">
        <v>3.3578380000000001</v>
      </c>
      <c r="EI155" s="273"/>
      <c r="EJ155" s="385"/>
      <c r="EK155" s="494"/>
      <c r="EL155" s="12">
        <v>95</v>
      </c>
      <c r="EM155" s="573">
        <v>7.7252349999999996</v>
      </c>
      <c r="EN155" s="71">
        <v>6.071504</v>
      </c>
      <c r="FC155" s="273"/>
      <c r="FD155" s="385"/>
      <c r="FE155" s="494"/>
      <c r="FF155" s="12">
        <v>95</v>
      </c>
      <c r="FG155" s="573">
        <v>10.127610000000001</v>
      </c>
      <c r="FH155" s="71">
        <v>4.4203570000000001</v>
      </c>
      <c r="FW155" s="273"/>
      <c r="FX155" s="385"/>
      <c r="FY155" s="494"/>
      <c r="FZ155" s="12">
        <v>95</v>
      </c>
      <c r="GA155" s="573">
        <v>11.45715</v>
      </c>
      <c r="GB155" s="71">
        <v>4.0899609999999997</v>
      </c>
      <c r="GQ155" s="273"/>
      <c r="GR155" s="385"/>
      <c r="GS155" s="494"/>
      <c r="GT155" s="12">
        <v>95</v>
      </c>
      <c r="GU155" s="573">
        <v>7.7939179999999997</v>
      </c>
      <c r="GV155" s="71">
        <v>17.529800000000002</v>
      </c>
      <c r="HK155" s="273"/>
      <c r="HL155" s="385"/>
      <c r="HM155" s="494"/>
      <c r="HN155" s="12">
        <v>95</v>
      </c>
      <c r="HO155" s="573">
        <v>2.0269280000000003</v>
      </c>
      <c r="HP155" s="71">
        <v>5.9560510000000004</v>
      </c>
      <c r="IE155" s="273"/>
      <c r="IF155" s="385"/>
      <c r="IG155" s="494"/>
      <c r="IH155" s="12">
        <v>95</v>
      </c>
      <c r="II155" s="573"/>
      <c r="IJ155" s="71"/>
      <c r="IY155" s="273"/>
      <c r="IZ155" s="385"/>
      <c r="JA155" s="494"/>
      <c r="JB155" s="12">
        <v>95</v>
      </c>
      <c r="JC155" s="573"/>
      <c r="JD155" s="71"/>
      <c r="JS155" s="273"/>
      <c r="JT155" s="385"/>
      <c r="JU155" s="494"/>
      <c r="JV155" s="12">
        <v>95</v>
      </c>
      <c r="JW155" s="573"/>
      <c r="JX155" s="71"/>
      <c r="KM155" s="273"/>
    </row>
    <row r="156" spans="1:299" ht="12.75" customHeight="1" x14ac:dyDescent="0.2">
      <c r="A156" s="494"/>
      <c r="B156" s="12">
        <v>96</v>
      </c>
      <c r="C156" s="573">
        <v>15.594719999999999</v>
      </c>
      <c r="D156" s="71">
        <v>5.4779140000000002</v>
      </c>
      <c r="S156" s="273"/>
      <c r="T156" s="385"/>
      <c r="U156" s="494"/>
      <c r="V156" s="12">
        <v>96</v>
      </c>
      <c r="W156" s="573">
        <v>9.9085139999999985</v>
      </c>
      <c r="X156" s="71">
        <v>3.4259379999999999</v>
      </c>
      <c r="AM156" s="273"/>
      <c r="AN156" s="385"/>
      <c r="AO156" s="494"/>
      <c r="AP156" s="12">
        <v>96</v>
      </c>
      <c r="AQ156" s="573">
        <v>20.918880000000001</v>
      </c>
      <c r="AR156" s="71">
        <v>5.1778899999999997</v>
      </c>
      <c r="BG156" s="273"/>
      <c r="BH156" s="271"/>
      <c r="BI156" s="494"/>
      <c r="BJ156" s="12">
        <v>96</v>
      </c>
      <c r="BK156" s="573">
        <v>7.5905529999999999</v>
      </c>
      <c r="BL156" s="71">
        <v>3.7960349999999998</v>
      </c>
      <c r="CA156" s="273"/>
      <c r="CB156" s="385"/>
      <c r="CC156" s="494"/>
      <c r="CD156" s="12">
        <v>96</v>
      </c>
      <c r="CE156" s="573">
        <v>3.325494</v>
      </c>
      <c r="CF156" s="71">
        <v>6.3201090000000004</v>
      </c>
      <c r="CU156" s="273"/>
      <c r="CV156" s="385"/>
      <c r="CW156" s="494"/>
      <c r="CX156" s="12">
        <v>96</v>
      </c>
      <c r="CY156" s="573">
        <v>15.594719999999999</v>
      </c>
      <c r="CZ156" s="71">
        <v>5.4779140000000002</v>
      </c>
      <c r="DO156" s="273"/>
      <c r="DP156" s="385"/>
      <c r="DQ156" s="494"/>
      <c r="DR156" s="12">
        <v>96</v>
      </c>
      <c r="DS156" s="573">
        <v>10.825200000000001</v>
      </c>
      <c r="DT156" s="71">
        <v>3.3759540000000001</v>
      </c>
      <c r="EI156" s="273"/>
      <c r="EJ156" s="385"/>
      <c r="EK156" s="494"/>
      <c r="EL156" s="12">
        <v>96</v>
      </c>
      <c r="EM156" s="573">
        <v>7.969055</v>
      </c>
      <c r="EN156" s="71">
        <v>6.1906049999999997</v>
      </c>
      <c r="FC156" s="273"/>
      <c r="FD156" s="385"/>
      <c r="FE156" s="494"/>
      <c r="FF156" s="12">
        <v>96</v>
      </c>
      <c r="FG156" s="573">
        <v>10.326589999999999</v>
      </c>
      <c r="FH156" s="71">
        <v>4.4562910000000002</v>
      </c>
      <c r="FW156" s="273"/>
      <c r="FX156" s="385"/>
      <c r="FY156" s="494"/>
      <c r="FZ156" s="12">
        <v>96</v>
      </c>
      <c r="GA156" s="573">
        <v>11.59553</v>
      </c>
      <c r="GB156" s="71">
        <v>4.1400040000000002</v>
      </c>
      <c r="GQ156" s="273"/>
      <c r="GR156" s="385"/>
      <c r="GS156" s="494"/>
      <c r="GT156" s="12">
        <v>96</v>
      </c>
      <c r="GU156" s="573">
        <v>7.5544099999999998</v>
      </c>
      <c r="GV156" s="71">
        <v>17.545829999999999</v>
      </c>
      <c r="HK156" s="273"/>
      <c r="HL156" s="385"/>
      <c r="HM156" s="494"/>
      <c r="HN156" s="12">
        <v>96</v>
      </c>
      <c r="HO156" s="573">
        <v>2.0131809999999999</v>
      </c>
      <c r="HP156" s="71">
        <v>6.0361089999999997</v>
      </c>
      <c r="IE156" s="273"/>
      <c r="IF156" s="385"/>
      <c r="IG156" s="494"/>
      <c r="IH156" s="12">
        <v>96</v>
      </c>
      <c r="II156" s="573"/>
      <c r="IJ156" s="71"/>
      <c r="IY156" s="273"/>
      <c r="IZ156" s="385"/>
      <c r="JA156" s="494"/>
      <c r="JB156" s="12">
        <v>96</v>
      </c>
      <c r="JC156" s="573"/>
      <c r="JD156" s="71"/>
      <c r="JS156" s="273"/>
      <c r="JT156" s="385"/>
      <c r="JU156" s="494"/>
      <c r="JV156" s="12">
        <v>96</v>
      </c>
      <c r="JW156" s="573"/>
      <c r="JX156" s="71"/>
      <c r="KM156" s="273"/>
    </row>
    <row r="157" spans="1:299" ht="12.75" customHeight="1" x14ac:dyDescent="0.2">
      <c r="A157" s="494"/>
      <c r="B157" s="12">
        <v>97</v>
      </c>
      <c r="C157" s="573">
        <v>15.68961</v>
      </c>
      <c r="D157" s="71">
        <v>5.5439819999999997</v>
      </c>
      <c r="S157" s="273"/>
      <c r="T157" s="385"/>
      <c r="U157" s="494"/>
      <c r="V157" s="12">
        <v>97</v>
      </c>
      <c r="W157" s="573">
        <v>10.02567</v>
      </c>
      <c r="X157" s="71">
        <v>3.4578060000000002</v>
      </c>
      <c r="AM157" s="273"/>
      <c r="AN157" s="385"/>
      <c r="AO157" s="494"/>
      <c r="AP157" s="12">
        <v>97</v>
      </c>
      <c r="AQ157" s="573">
        <v>21.159830000000003</v>
      </c>
      <c r="AR157" s="71">
        <v>5.2398920000000002</v>
      </c>
      <c r="BG157" s="273"/>
      <c r="BH157" s="271"/>
      <c r="BI157" s="494"/>
      <c r="BJ157" s="12">
        <v>97</v>
      </c>
      <c r="BK157" s="573">
        <v>6.1570049999999998</v>
      </c>
      <c r="BL157" s="71">
        <v>3.804287</v>
      </c>
      <c r="CA157" s="273"/>
      <c r="CB157" s="385"/>
      <c r="CC157" s="494"/>
      <c r="CD157" s="12">
        <v>97</v>
      </c>
      <c r="CE157" s="573">
        <v>3.2960340000000001</v>
      </c>
      <c r="CF157" s="71">
        <v>6.4100919999999997</v>
      </c>
      <c r="CU157" s="273"/>
      <c r="CV157" s="385"/>
      <c r="CW157" s="494"/>
      <c r="CX157" s="12">
        <v>97</v>
      </c>
      <c r="CY157" s="573">
        <v>15.68961</v>
      </c>
      <c r="CZ157" s="71">
        <v>5.5439819999999997</v>
      </c>
      <c r="DO157" s="273"/>
      <c r="DP157" s="385"/>
      <c r="DQ157" s="494"/>
      <c r="DR157" s="12">
        <v>97</v>
      </c>
      <c r="DS157" s="573">
        <v>10.65231</v>
      </c>
      <c r="DT157" s="71">
        <v>3.383966</v>
      </c>
      <c r="EI157" s="273"/>
      <c r="EJ157" s="385"/>
      <c r="EK157" s="494"/>
      <c r="EL157" s="12">
        <v>97</v>
      </c>
      <c r="EM157" s="573">
        <v>8.0501959999999997</v>
      </c>
      <c r="EN157" s="71">
        <v>6.310244</v>
      </c>
      <c r="FC157" s="273"/>
      <c r="FD157" s="385"/>
      <c r="FE157" s="494"/>
      <c r="FF157" s="12">
        <v>97</v>
      </c>
      <c r="FG157" s="573">
        <v>10.50061</v>
      </c>
      <c r="FH157" s="71">
        <v>4.4922250000000004</v>
      </c>
      <c r="FW157" s="273"/>
      <c r="FX157" s="385"/>
      <c r="FY157" s="494"/>
      <c r="FZ157" s="12">
        <v>97</v>
      </c>
      <c r="GA157" s="573">
        <v>11.73554</v>
      </c>
      <c r="GB157" s="71">
        <v>4.1838899999999999</v>
      </c>
      <c r="GQ157" s="273"/>
      <c r="GR157" s="385"/>
      <c r="GS157" s="494"/>
      <c r="GT157" s="12">
        <v>97</v>
      </c>
      <c r="GU157" s="573">
        <v>7.6485529999999997</v>
      </c>
      <c r="GV157" s="71">
        <v>17.587859999999999</v>
      </c>
      <c r="HK157" s="273"/>
      <c r="HL157" s="385"/>
      <c r="HM157" s="494"/>
      <c r="HN157" s="12">
        <v>97</v>
      </c>
      <c r="HO157" s="573">
        <v>1.9916369999999999</v>
      </c>
      <c r="HP157" s="71">
        <v>6.1161070000000004</v>
      </c>
      <c r="IE157" s="273"/>
      <c r="IF157" s="385"/>
      <c r="IG157" s="494"/>
      <c r="IH157" s="12">
        <v>97</v>
      </c>
      <c r="II157" s="573"/>
      <c r="IJ157" s="71"/>
      <c r="IY157" s="273"/>
      <c r="IZ157" s="385"/>
      <c r="JA157" s="494"/>
      <c r="JB157" s="12">
        <v>97</v>
      </c>
      <c r="JC157" s="573"/>
      <c r="JD157" s="71"/>
      <c r="JS157" s="273"/>
      <c r="JT157" s="385"/>
      <c r="JU157" s="494"/>
      <c r="JV157" s="12">
        <v>97</v>
      </c>
      <c r="JW157" s="573"/>
      <c r="JX157" s="71"/>
      <c r="KM157" s="273"/>
    </row>
    <row r="158" spans="1:299" ht="12.75" customHeight="1" x14ac:dyDescent="0.2">
      <c r="A158" s="494"/>
      <c r="B158" s="12">
        <v>98</v>
      </c>
      <c r="C158" s="573">
        <v>15.44168</v>
      </c>
      <c r="D158" s="71">
        <v>5.5680170000000002</v>
      </c>
      <c r="S158" s="273"/>
      <c r="T158" s="385"/>
      <c r="U158" s="494"/>
      <c r="V158" s="12">
        <v>98</v>
      </c>
      <c r="W158" s="573">
        <v>10.14986</v>
      </c>
      <c r="X158" s="71">
        <v>3.489913</v>
      </c>
      <c r="AM158" s="273"/>
      <c r="AN158" s="385"/>
      <c r="AO158" s="494"/>
      <c r="AP158" s="12">
        <v>98</v>
      </c>
      <c r="AQ158" s="573">
        <v>21.394549999999999</v>
      </c>
      <c r="AR158" s="71">
        <v>5.3018939999999999</v>
      </c>
      <c r="BG158" s="273"/>
      <c r="BH158" s="271"/>
      <c r="BI158" s="494"/>
      <c r="BJ158" s="12">
        <v>98</v>
      </c>
      <c r="BK158" s="573">
        <v>4.8337500000000002</v>
      </c>
      <c r="BL158" s="71">
        <v>3.812478</v>
      </c>
      <c r="CA158" s="273"/>
      <c r="CB158" s="385"/>
      <c r="CC158" s="494"/>
      <c r="CD158" s="12">
        <v>98</v>
      </c>
      <c r="CE158" s="573">
        <v>3.3217020000000002</v>
      </c>
      <c r="CF158" s="71">
        <v>6.5000150000000003</v>
      </c>
      <c r="CU158" s="273"/>
      <c r="CV158" s="385"/>
      <c r="CW158" s="494"/>
      <c r="CX158" s="12">
        <v>98</v>
      </c>
      <c r="CY158" s="573">
        <v>15.44168</v>
      </c>
      <c r="CZ158" s="71">
        <v>5.5680170000000002</v>
      </c>
      <c r="DO158" s="273"/>
      <c r="DP158" s="385"/>
      <c r="DQ158" s="494"/>
      <c r="DR158" s="12">
        <v>98</v>
      </c>
      <c r="DS158" s="573">
        <v>10.480469999999999</v>
      </c>
      <c r="DT158" s="71">
        <v>3.391918</v>
      </c>
      <c r="EI158" s="273"/>
      <c r="EJ158" s="385"/>
      <c r="EK158" s="494"/>
      <c r="EL158" s="12">
        <v>98</v>
      </c>
      <c r="EM158" s="573">
        <v>7.6391609999999996</v>
      </c>
      <c r="EN158" s="71">
        <v>6.3482099999999999</v>
      </c>
      <c r="FC158" s="273"/>
      <c r="FD158" s="385"/>
      <c r="FE158" s="494"/>
      <c r="FF158" s="12">
        <v>98</v>
      </c>
      <c r="FG158" s="573">
        <v>10.676879999999999</v>
      </c>
      <c r="FH158" s="71">
        <v>4.536289</v>
      </c>
      <c r="FW158" s="273"/>
      <c r="FX158" s="385"/>
      <c r="FY158" s="494"/>
      <c r="FZ158" s="12">
        <v>98</v>
      </c>
      <c r="GA158" s="573">
        <v>11.87298</v>
      </c>
      <c r="GB158" s="71">
        <v>4.2378799999999996</v>
      </c>
      <c r="GQ158" s="273"/>
      <c r="GR158" s="385"/>
      <c r="GS158" s="494"/>
      <c r="GT158" s="12">
        <v>98</v>
      </c>
      <c r="GU158" s="573">
        <v>7.8700739999999998</v>
      </c>
      <c r="GV158" s="71">
        <v>17.6159</v>
      </c>
      <c r="HK158" s="273"/>
      <c r="HL158" s="385"/>
      <c r="HM158" s="494"/>
      <c r="HN158" s="12">
        <v>98</v>
      </c>
      <c r="HO158" s="573">
        <v>1.9676830000000001</v>
      </c>
      <c r="HP158" s="71">
        <v>6.1959860000000004</v>
      </c>
      <c r="IE158" s="273"/>
      <c r="IF158" s="385"/>
      <c r="IG158" s="494"/>
      <c r="IH158" s="12">
        <v>98</v>
      </c>
      <c r="II158" s="573"/>
      <c r="IJ158" s="71"/>
      <c r="IY158" s="273"/>
      <c r="IZ158" s="385"/>
      <c r="JA158" s="494"/>
      <c r="JB158" s="12">
        <v>98</v>
      </c>
      <c r="JC158" s="573"/>
      <c r="JD158" s="71"/>
      <c r="JS158" s="273"/>
      <c r="JT158" s="385"/>
      <c r="JU158" s="494"/>
      <c r="JV158" s="12">
        <v>98</v>
      </c>
      <c r="JW158" s="573"/>
      <c r="JX158" s="71"/>
      <c r="KM158" s="273"/>
    </row>
    <row r="159" spans="1:299" ht="12.75" customHeight="1" x14ac:dyDescent="0.2">
      <c r="A159" s="494"/>
      <c r="B159" s="12">
        <v>99</v>
      </c>
      <c r="C159" s="573">
        <v>15.56101</v>
      </c>
      <c r="D159" s="71">
        <v>5.6099889999999997</v>
      </c>
      <c r="S159" s="273"/>
      <c r="T159" s="385"/>
      <c r="U159" s="494"/>
      <c r="V159" s="12">
        <v>99</v>
      </c>
      <c r="W159" s="573">
        <v>10.26491</v>
      </c>
      <c r="X159" s="71">
        <v>3.5258470000000002</v>
      </c>
      <c r="AM159" s="273"/>
      <c r="AN159" s="385"/>
      <c r="AO159" s="494"/>
      <c r="AP159" s="12">
        <v>99</v>
      </c>
      <c r="AQ159" s="573">
        <v>21.60848</v>
      </c>
      <c r="AR159" s="71">
        <v>5.349666</v>
      </c>
      <c r="BG159" s="273"/>
      <c r="BH159" s="271"/>
      <c r="BI159" s="494"/>
      <c r="BJ159" s="12">
        <v>99</v>
      </c>
      <c r="BK159" s="573">
        <v>3.8181350000000003</v>
      </c>
      <c r="BL159" s="71">
        <v>3.8206090000000001</v>
      </c>
      <c r="CA159" s="273"/>
      <c r="CB159" s="385"/>
      <c r="CC159" s="494"/>
      <c r="CD159" s="12">
        <v>99</v>
      </c>
      <c r="CE159" s="573">
        <v>3.368611</v>
      </c>
      <c r="CF159" s="71">
        <v>6.5899989999999997</v>
      </c>
      <c r="CU159" s="273"/>
      <c r="CV159" s="385"/>
      <c r="CW159" s="494"/>
      <c r="CX159" s="12">
        <v>99</v>
      </c>
      <c r="CY159" s="573">
        <v>15.56101</v>
      </c>
      <c r="CZ159" s="71">
        <v>5.6099889999999997</v>
      </c>
      <c r="DO159" s="273"/>
      <c r="DP159" s="385"/>
      <c r="DQ159" s="494"/>
      <c r="DR159" s="12">
        <v>99</v>
      </c>
      <c r="DS159" s="573">
        <v>10.34798</v>
      </c>
      <c r="DT159" s="71">
        <v>3.3999899999999998</v>
      </c>
      <c r="EI159" s="273"/>
      <c r="EJ159" s="385"/>
      <c r="EK159" s="494"/>
      <c r="EL159" s="12">
        <v>99</v>
      </c>
      <c r="EM159" s="573">
        <v>7.3118030000000003</v>
      </c>
      <c r="EN159" s="71">
        <v>6.4261749999999997</v>
      </c>
      <c r="FC159" s="273"/>
      <c r="FD159" s="385"/>
      <c r="FE159" s="494"/>
      <c r="FF159" s="12">
        <v>99</v>
      </c>
      <c r="FG159" s="573">
        <v>10.84146</v>
      </c>
      <c r="FH159" s="71">
        <v>4.5762280000000004</v>
      </c>
      <c r="FW159" s="273"/>
      <c r="FX159" s="385"/>
      <c r="FY159" s="494"/>
      <c r="FZ159" s="12">
        <v>99</v>
      </c>
      <c r="GA159" s="573">
        <v>11.907389999999999</v>
      </c>
      <c r="GB159" s="71">
        <v>4.3198509999999999</v>
      </c>
      <c r="GQ159" s="273"/>
      <c r="GR159" s="385"/>
      <c r="GS159" s="494"/>
      <c r="GT159" s="12">
        <v>99</v>
      </c>
      <c r="GU159" s="573">
        <v>8.0884840000000011</v>
      </c>
      <c r="GV159" s="71">
        <v>17.65183</v>
      </c>
      <c r="HK159" s="273"/>
      <c r="HL159" s="385"/>
      <c r="HM159" s="494"/>
      <c r="HN159" s="12">
        <v>99</v>
      </c>
      <c r="HO159" s="573">
        <v>1.954658</v>
      </c>
      <c r="HP159" s="71">
        <v>6.2759840000000002</v>
      </c>
      <c r="IE159" s="273"/>
      <c r="IF159" s="385"/>
      <c r="IG159" s="494"/>
      <c r="IH159" s="12">
        <v>99</v>
      </c>
      <c r="II159" s="573"/>
      <c r="IJ159" s="71"/>
      <c r="IY159" s="273"/>
      <c r="IZ159" s="385"/>
      <c r="JA159" s="494"/>
      <c r="JB159" s="12">
        <v>99</v>
      </c>
      <c r="JC159" s="573"/>
      <c r="JD159" s="71"/>
      <c r="JS159" s="273"/>
      <c r="JT159" s="385"/>
      <c r="JU159" s="494"/>
      <c r="JV159" s="12">
        <v>99</v>
      </c>
      <c r="JW159" s="573"/>
      <c r="JX159" s="71"/>
      <c r="KM159" s="273"/>
    </row>
    <row r="160" spans="1:299" ht="12.75" customHeight="1" x14ac:dyDescent="0.2">
      <c r="A160" s="494"/>
      <c r="B160" s="12">
        <v>100</v>
      </c>
      <c r="C160" s="573">
        <v>15.727969999999999</v>
      </c>
      <c r="D160" s="71">
        <v>5.6838889999999997</v>
      </c>
      <c r="S160" s="273"/>
      <c r="T160" s="385"/>
      <c r="U160" s="494"/>
      <c r="V160" s="12">
        <v>100</v>
      </c>
      <c r="W160" s="573">
        <v>10.37416</v>
      </c>
      <c r="X160" s="71">
        <v>3.571825</v>
      </c>
      <c r="AM160" s="273"/>
      <c r="AN160" s="385"/>
      <c r="AO160" s="494"/>
      <c r="AP160" s="12">
        <v>100</v>
      </c>
      <c r="AQ160" s="573">
        <v>21.853360000000002</v>
      </c>
      <c r="AR160" s="71">
        <v>5.409694</v>
      </c>
      <c r="BG160" s="273"/>
      <c r="BH160" s="271"/>
      <c r="BI160" s="494"/>
      <c r="BJ160" s="12">
        <v>100</v>
      </c>
      <c r="BK160" s="573">
        <v>3.1472410000000002</v>
      </c>
      <c r="BL160" s="71">
        <v>3.8287399999999998</v>
      </c>
      <c r="CA160" s="273"/>
      <c r="CB160" s="385"/>
      <c r="CC160" s="494"/>
      <c r="CD160" s="12">
        <v>100</v>
      </c>
      <c r="CE160" s="573">
        <v>3.3989910000000001</v>
      </c>
      <c r="CF160" s="71">
        <v>6.6799819999999999</v>
      </c>
      <c r="CU160" s="273"/>
      <c r="CV160" s="385"/>
      <c r="CW160" s="494"/>
      <c r="CX160" s="12">
        <v>100</v>
      </c>
      <c r="CY160" s="573">
        <v>15.727969999999999</v>
      </c>
      <c r="CZ160" s="71">
        <v>5.6838889999999997</v>
      </c>
      <c r="DO160" s="273"/>
      <c r="DP160" s="385"/>
      <c r="DQ160" s="494"/>
      <c r="DR160" s="12">
        <v>100</v>
      </c>
      <c r="DS160" s="573">
        <v>10.280950000000001</v>
      </c>
      <c r="DT160" s="71">
        <v>3.4380760000000001</v>
      </c>
      <c r="EI160" s="273"/>
      <c r="EJ160" s="385"/>
      <c r="EK160" s="494"/>
      <c r="EL160" s="12">
        <v>100</v>
      </c>
      <c r="EM160" s="573">
        <v>7.4351090000000006</v>
      </c>
      <c r="EN160" s="71">
        <v>6.5461130000000001</v>
      </c>
      <c r="FC160" s="273"/>
      <c r="FD160" s="385"/>
      <c r="FE160" s="494"/>
      <c r="FF160" s="12">
        <v>100</v>
      </c>
      <c r="FG160" s="573">
        <v>11.01624</v>
      </c>
      <c r="FH160" s="71">
        <v>4.6220869999999996</v>
      </c>
      <c r="FW160" s="273"/>
      <c r="FX160" s="385"/>
      <c r="FY160" s="494"/>
      <c r="FZ160" s="12">
        <v>100</v>
      </c>
      <c r="GA160" s="573">
        <v>12.050549999999999</v>
      </c>
      <c r="GB160" s="71">
        <v>4.3599699999999997</v>
      </c>
      <c r="GQ160" s="273"/>
      <c r="GR160" s="385"/>
      <c r="GS160" s="494"/>
      <c r="GT160" s="12">
        <v>100</v>
      </c>
      <c r="GU160" s="573">
        <v>8.2966299999999986</v>
      </c>
      <c r="GV160" s="71">
        <v>17.693809999999999</v>
      </c>
      <c r="HK160" s="273"/>
      <c r="HL160" s="385"/>
      <c r="HM160" s="494"/>
      <c r="HN160" s="12">
        <v>100</v>
      </c>
      <c r="HO160" s="573">
        <v>1.9430050000000001</v>
      </c>
      <c r="HP160" s="71">
        <v>6.3559830000000002</v>
      </c>
      <c r="IE160" s="273"/>
      <c r="IF160" s="385"/>
      <c r="IG160" s="494"/>
      <c r="IH160" s="12">
        <v>100</v>
      </c>
      <c r="II160" s="573"/>
      <c r="IJ160" s="71"/>
      <c r="IY160" s="273"/>
      <c r="IZ160" s="385"/>
      <c r="JA160" s="494"/>
      <c r="JB160" s="12">
        <v>100</v>
      </c>
      <c r="JC160" s="573"/>
      <c r="JD160" s="71"/>
      <c r="JS160" s="273"/>
      <c r="JT160" s="385"/>
      <c r="JU160" s="494"/>
      <c r="JV160" s="12">
        <v>100</v>
      </c>
      <c r="JW160" s="573"/>
      <c r="JX160" s="71"/>
      <c r="KM160" s="273"/>
    </row>
    <row r="161" spans="1:299" ht="12.75" customHeight="1" x14ac:dyDescent="0.2">
      <c r="A161" s="494"/>
      <c r="B161" s="12">
        <v>101</v>
      </c>
      <c r="C161" s="573">
        <v>14.991479999999999</v>
      </c>
      <c r="D161" s="71">
        <v>5.69794</v>
      </c>
      <c r="S161" s="273"/>
      <c r="T161" s="385"/>
      <c r="U161" s="494"/>
      <c r="V161" s="12">
        <v>101</v>
      </c>
      <c r="W161" s="573">
        <v>10.480729999999999</v>
      </c>
      <c r="X161" s="71">
        <v>3.6598350000000002</v>
      </c>
      <c r="AM161" s="273"/>
      <c r="AN161" s="385"/>
      <c r="AO161" s="494"/>
      <c r="AP161" s="12">
        <v>101</v>
      </c>
      <c r="AQ161" s="573">
        <v>22.088669999999997</v>
      </c>
      <c r="AR161" s="71">
        <v>5.4697829999999996</v>
      </c>
      <c r="BG161" s="273"/>
      <c r="BH161" s="271"/>
      <c r="BI161" s="494"/>
      <c r="BJ161" s="12">
        <v>101</v>
      </c>
      <c r="BK161" s="573">
        <v>2.7741280000000001</v>
      </c>
      <c r="BL161" s="71">
        <v>3.8368120000000001</v>
      </c>
      <c r="CA161" s="273"/>
      <c r="CB161" s="385"/>
      <c r="CC161" s="494"/>
      <c r="CD161" s="12">
        <v>101</v>
      </c>
      <c r="CE161" s="573">
        <v>3.3745289999999999</v>
      </c>
      <c r="CF161" s="71">
        <v>6.7700250000000004</v>
      </c>
      <c r="CU161" s="273"/>
      <c r="CV161" s="385"/>
      <c r="CW161" s="494"/>
      <c r="CX161" s="12">
        <v>101</v>
      </c>
      <c r="CY161" s="573">
        <v>14.991479999999999</v>
      </c>
      <c r="CZ161" s="71">
        <v>5.69794</v>
      </c>
      <c r="DO161" s="273"/>
      <c r="DP161" s="385"/>
      <c r="DQ161" s="494"/>
      <c r="DR161" s="12">
        <v>101</v>
      </c>
      <c r="DS161" s="573">
        <v>10.338899999999999</v>
      </c>
      <c r="DT161" s="71">
        <v>3.4960119999999999</v>
      </c>
      <c r="EI161" s="273"/>
      <c r="EJ161" s="385"/>
      <c r="EK161" s="494"/>
      <c r="EL161" s="12">
        <v>101</v>
      </c>
      <c r="EM161" s="573">
        <v>7.36191</v>
      </c>
      <c r="EN161" s="71">
        <v>6.6660510000000004</v>
      </c>
      <c r="FC161" s="273"/>
      <c r="FD161" s="385"/>
      <c r="FE161" s="494"/>
      <c r="FF161" s="12">
        <v>101</v>
      </c>
      <c r="FG161" s="573">
        <v>11.17792</v>
      </c>
      <c r="FH161" s="71">
        <v>4.6720709999999999</v>
      </c>
      <c r="FW161" s="273"/>
      <c r="FX161" s="385"/>
      <c r="FY161" s="494"/>
      <c r="FZ161" s="12">
        <v>101</v>
      </c>
      <c r="GA161" s="573">
        <v>12.184209999999998</v>
      </c>
      <c r="GB161" s="71">
        <v>4.4418810000000004</v>
      </c>
      <c r="GQ161" s="273"/>
      <c r="GR161" s="385"/>
      <c r="GS161" s="494"/>
      <c r="GT161" s="12">
        <v>101</v>
      </c>
      <c r="GU161" s="573">
        <v>8.4878199999999993</v>
      </c>
      <c r="GV161" s="71">
        <v>17.73584</v>
      </c>
      <c r="HK161" s="273"/>
      <c r="HL161" s="385"/>
      <c r="HM161" s="494"/>
      <c r="HN161" s="12">
        <v>101</v>
      </c>
      <c r="HO161" s="573">
        <v>1.967136</v>
      </c>
      <c r="HP161" s="71">
        <v>6.4360410000000003</v>
      </c>
      <c r="IE161" s="273"/>
      <c r="IF161" s="385"/>
      <c r="IG161" s="494"/>
      <c r="IH161" s="12">
        <v>101</v>
      </c>
      <c r="II161" s="573"/>
      <c r="IJ161" s="71"/>
      <c r="IY161" s="273"/>
      <c r="IZ161" s="385"/>
      <c r="JA161" s="494"/>
      <c r="JB161" s="12">
        <v>101</v>
      </c>
      <c r="JC161" s="573"/>
      <c r="JD161" s="71"/>
      <c r="JS161" s="273"/>
      <c r="JT161" s="385"/>
      <c r="JU161" s="494"/>
      <c r="JV161" s="12">
        <v>101</v>
      </c>
      <c r="JW161" s="573"/>
      <c r="JX161" s="71"/>
      <c r="KM161" s="273"/>
    </row>
    <row r="162" spans="1:299" ht="12.75" customHeight="1" x14ac:dyDescent="0.2">
      <c r="A162" s="494"/>
      <c r="B162" s="12">
        <v>102</v>
      </c>
      <c r="C162" s="573">
        <v>13.616950000000001</v>
      </c>
      <c r="D162" s="71">
        <v>5.7101369999999996</v>
      </c>
      <c r="S162" s="273"/>
      <c r="T162" s="385"/>
      <c r="U162" s="494"/>
      <c r="V162" s="12">
        <v>102</v>
      </c>
      <c r="W162" s="573">
        <v>10.588010000000001</v>
      </c>
      <c r="X162" s="71">
        <v>3.6978010000000001</v>
      </c>
      <c r="AM162" s="273"/>
      <c r="AN162" s="385"/>
      <c r="AO162" s="494"/>
      <c r="AP162" s="12">
        <v>102</v>
      </c>
      <c r="AQ162" s="573">
        <v>21.886479999999999</v>
      </c>
      <c r="AR162" s="71">
        <v>5.5177940000000003</v>
      </c>
      <c r="BG162" s="273"/>
      <c r="BH162" s="271"/>
      <c r="BI162" s="494"/>
      <c r="BJ162" s="12">
        <v>102</v>
      </c>
      <c r="BK162" s="573">
        <v>2.6070059999999997</v>
      </c>
      <c r="BL162" s="71">
        <v>3.846797</v>
      </c>
      <c r="CA162" s="273"/>
      <c r="CB162" s="385"/>
      <c r="CC162" s="494"/>
      <c r="CD162" s="12">
        <v>102</v>
      </c>
      <c r="CE162" s="573">
        <v>3.3668629999999999</v>
      </c>
      <c r="CF162" s="71">
        <v>6.860188</v>
      </c>
      <c r="CU162" s="273"/>
      <c r="CV162" s="385"/>
      <c r="CW162" s="494"/>
      <c r="CX162" s="12">
        <v>102</v>
      </c>
      <c r="CY162" s="573">
        <v>13.616950000000001</v>
      </c>
      <c r="CZ162" s="71">
        <v>5.7101369999999996</v>
      </c>
      <c r="DO162" s="273"/>
      <c r="DP162" s="385"/>
      <c r="DQ162" s="494"/>
      <c r="DR162" s="12">
        <v>102</v>
      </c>
      <c r="DS162" s="573">
        <v>10.463799999999999</v>
      </c>
      <c r="DT162" s="71">
        <v>3.5198680000000002</v>
      </c>
      <c r="EI162" s="273"/>
      <c r="EJ162" s="385"/>
      <c r="EK162" s="494"/>
      <c r="EL162" s="12">
        <v>102</v>
      </c>
      <c r="EM162" s="573">
        <v>7.242496</v>
      </c>
      <c r="EN162" s="71">
        <v>6.762073</v>
      </c>
      <c r="FC162" s="273"/>
      <c r="FD162" s="385"/>
      <c r="FE162" s="494"/>
      <c r="FF162" s="12">
        <v>102</v>
      </c>
      <c r="FG162" s="573">
        <v>11.337159999999999</v>
      </c>
      <c r="FH162" s="71">
        <v>4.7420249999999999</v>
      </c>
      <c r="FW162" s="273"/>
      <c r="FX162" s="385"/>
      <c r="FY162" s="494"/>
      <c r="FZ162" s="12">
        <v>102</v>
      </c>
      <c r="GA162" s="573">
        <v>12.15929</v>
      </c>
      <c r="GB162" s="71">
        <v>4.5179340000000003</v>
      </c>
      <c r="GQ162" s="273"/>
      <c r="GR162" s="385"/>
      <c r="GS162" s="494"/>
      <c r="GT162" s="12">
        <v>102</v>
      </c>
      <c r="GU162" s="573">
        <v>8.6675669999999982</v>
      </c>
      <c r="GV162" s="71">
        <v>17.777750000000001</v>
      </c>
      <c r="HK162" s="273"/>
      <c r="HL162" s="385"/>
      <c r="HM162" s="494"/>
      <c r="HN162" s="12">
        <v>102</v>
      </c>
      <c r="HO162" s="573">
        <v>1.9939259999999999</v>
      </c>
      <c r="HP162" s="71">
        <v>6.516159</v>
      </c>
      <c r="IE162" s="273"/>
      <c r="IF162" s="385"/>
      <c r="IG162" s="494"/>
      <c r="IH162" s="12">
        <v>102</v>
      </c>
      <c r="II162" s="573"/>
      <c r="IJ162" s="71"/>
      <c r="IY162" s="273"/>
      <c r="IZ162" s="385"/>
      <c r="JA162" s="494"/>
      <c r="JB162" s="12">
        <v>102</v>
      </c>
      <c r="JC162" s="573"/>
      <c r="JD162" s="71"/>
      <c r="JS162" s="273"/>
      <c r="JT162" s="385"/>
      <c r="JU162" s="494"/>
      <c r="JV162" s="12">
        <v>102</v>
      </c>
      <c r="JW162" s="573"/>
      <c r="JX162" s="71"/>
      <c r="KM162" s="273"/>
    </row>
    <row r="163" spans="1:299" ht="12.75" customHeight="1" x14ac:dyDescent="0.2">
      <c r="A163" s="494"/>
      <c r="B163" s="12">
        <v>103</v>
      </c>
      <c r="C163" s="69">
        <v>12.508889999999999</v>
      </c>
      <c r="D163" s="70">
        <v>5.7223329999999999</v>
      </c>
      <c r="S163" s="273"/>
      <c r="T163" s="385"/>
      <c r="U163" s="494"/>
      <c r="V163" s="12">
        <v>103</v>
      </c>
      <c r="W163" s="69">
        <v>10.698270000000001</v>
      </c>
      <c r="X163" s="70">
        <v>3.757949</v>
      </c>
      <c r="AM163" s="273"/>
      <c r="AN163" s="385"/>
      <c r="AO163" s="494"/>
      <c r="AP163" s="12">
        <v>103</v>
      </c>
      <c r="AQ163" s="69">
        <v>22.140810000000002</v>
      </c>
      <c r="AR163" s="70">
        <v>5.6038309999999996</v>
      </c>
      <c r="BG163" s="273"/>
      <c r="BH163" s="271"/>
      <c r="BI163" s="494"/>
      <c r="BJ163" s="12">
        <v>103</v>
      </c>
      <c r="BK163" s="69">
        <v>2.7618960000000001</v>
      </c>
      <c r="BL163" s="70">
        <v>3.868859</v>
      </c>
      <c r="CA163" s="273"/>
      <c r="CB163" s="385"/>
      <c r="CC163" s="494"/>
      <c r="CD163" s="12">
        <v>103</v>
      </c>
      <c r="CE163" s="69">
        <v>3.3676950000000003</v>
      </c>
      <c r="CF163" s="70">
        <v>6.9500510000000002</v>
      </c>
      <c r="CU163" s="273"/>
      <c r="CV163" s="385"/>
      <c r="CW163" s="494"/>
      <c r="CX163" s="12">
        <v>103</v>
      </c>
      <c r="CY163" s="69">
        <v>12.508889999999999</v>
      </c>
      <c r="CZ163" s="70">
        <v>5.7223329999999999</v>
      </c>
      <c r="DO163" s="273"/>
      <c r="DP163" s="385"/>
      <c r="DQ163" s="494"/>
      <c r="DR163" s="12">
        <v>103</v>
      </c>
      <c r="DS163" s="69">
        <v>10.40541</v>
      </c>
      <c r="DT163" s="70">
        <v>3.6060840000000001</v>
      </c>
      <c r="EI163" s="273"/>
      <c r="EJ163" s="385"/>
      <c r="EK163" s="494"/>
      <c r="EL163" s="12">
        <v>103</v>
      </c>
      <c r="EM163" s="69">
        <v>7.1981419999999998</v>
      </c>
      <c r="EN163" s="70">
        <v>6.8640739999999996</v>
      </c>
      <c r="FC163" s="273"/>
      <c r="FD163" s="385"/>
      <c r="FE163" s="494"/>
      <c r="FF163" s="12">
        <v>103</v>
      </c>
      <c r="FG163" s="69">
        <v>11.50713</v>
      </c>
      <c r="FH163" s="70">
        <v>4.7900359999999997</v>
      </c>
      <c r="FW163" s="273"/>
      <c r="FX163" s="385"/>
      <c r="FY163" s="494"/>
      <c r="FZ163" s="12">
        <v>103</v>
      </c>
      <c r="GA163" s="69">
        <v>12.29593</v>
      </c>
      <c r="GB163" s="70">
        <v>4.6019379999999996</v>
      </c>
      <c r="GQ163" s="273"/>
      <c r="GR163" s="385"/>
      <c r="GS163" s="494"/>
      <c r="GT163" s="12">
        <v>103</v>
      </c>
      <c r="GU163" s="69">
        <v>8.8920580000000005</v>
      </c>
      <c r="GV163" s="70">
        <v>17.833829999999999</v>
      </c>
      <c r="HK163" s="273"/>
      <c r="HL163" s="385"/>
      <c r="HM163" s="494"/>
      <c r="HN163" s="12">
        <v>103</v>
      </c>
      <c r="HO163" s="69">
        <v>2.0022980000000001</v>
      </c>
      <c r="HP163" s="70">
        <v>6.5961569999999998</v>
      </c>
      <c r="IE163" s="273"/>
      <c r="IF163" s="385"/>
      <c r="IG163" s="494"/>
      <c r="IH163" s="12">
        <v>103</v>
      </c>
      <c r="II163" s="69"/>
      <c r="IJ163" s="70"/>
      <c r="IY163" s="273"/>
      <c r="IZ163" s="385"/>
      <c r="JA163" s="494"/>
      <c r="JB163" s="12">
        <v>103</v>
      </c>
      <c r="JC163" s="69"/>
      <c r="JD163" s="70"/>
      <c r="JS163" s="273"/>
      <c r="JT163" s="385"/>
      <c r="JU163" s="494"/>
      <c r="JV163" s="12">
        <v>103</v>
      </c>
      <c r="JW163" s="69"/>
      <c r="JX163" s="70"/>
      <c r="KM163" s="273"/>
    </row>
    <row r="164" spans="1:299" ht="12.75" customHeight="1" x14ac:dyDescent="0.2">
      <c r="A164" s="494"/>
      <c r="B164" s="12">
        <v>104</v>
      </c>
      <c r="C164" s="69">
        <v>11.89588</v>
      </c>
      <c r="D164" s="70">
        <v>5.7344710000000001</v>
      </c>
      <c r="S164" s="273"/>
      <c r="T164" s="385"/>
      <c r="U164" s="494"/>
      <c r="V164" s="12">
        <v>104</v>
      </c>
      <c r="W164" s="69">
        <v>10.745850000000001</v>
      </c>
      <c r="X164" s="70">
        <v>3.8657499999999998</v>
      </c>
      <c r="AM164" s="273"/>
      <c r="AN164" s="385"/>
      <c r="AO164" s="494"/>
      <c r="AP164" s="12">
        <v>104</v>
      </c>
      <c r="AQ164" s="69">
        <v>22.375709999999998</v>
      </c>
      <c r="AR164" s="70">
        <v>5.6358779999999999</v>
      </c>
      <c r="BG164" s="273"/>
      <c r="BH164" s="271"/>
      <c r="BI164" s="494"/>
      <c r="BJ164" s="12">
        <v>104</v>
      </c>
      <c r="BK164" s="69">
        <v>2.9380709999999999</v>
      </c>
      <c r="BL164" s="70">
        <v>3.8849429999999998</v>
      </c>
      <c r="CA164" s="273"/>
      <c r="CB164" s="385"/>
      <c r="CC164" s="494"/>
      <c r="CD164" s="12">
        <v>104</v>
      </c>
      <c r="CE164" s="69">
        <v>3.3725459999999998</v>
      </c>
      <c r="CF164" s="70">
        <v>7.0400340000000003</v>
      </c>
      <c r="CU164" s="273"/>
      <c r="CV164" s="385"/>
      <c r="CW164" s="494"/>
      <c r="CX164" s="12">
        <v>104</v>
      </c>
      <c r="CY164" s="69">
        <v>11.89588</v>
      </c>
      <c r="CZ164" s="70">
        <v>5.7344710000000001</v>
      </c>
      <c r="DO164" s="273"/>
      <c r="DP164" s="385"/>
      <c r="DQ164" s="494"/>
      <c r="DR164" s="12">
        <v>104</v>
      </c>
      <c r="DS164" s="69">
        <v>10.46203</v>
      </c>
      <c r="DT164" s="70">
        <v>3.650029</v>
      </c>
      <c r="EI164" s="273"/>
      <c r="EJ164" s="385"/>
      <c r="EK164" s="494"/>
      <c r="EL164" s="12">
        <v>104</v>
      </c>
      <c r="EM164" s="69">
        <v>7.1472489999999995</v>
      </c>
      <c r="EN164" s="70">
        <v>6.9841309999999996</v>
      </c>
      <c r="FC164" s="273"/>
      <c r="FD164" s="385"/>
      <c r="FE164" s="494"/>
      <c r="FF164" s="12">
        <v>104</v>
      </c>
      <c r="FG164" s="69">
        <v>11.67751</v>
      </c>
      <c r="FH164" s="70">
        <v>4.849945</v>
      </c>
      <c r="FW164" s="273"/>
      <c r="FX164" s="385"/>
      <c r="FY164" s="494"/>
      <c r="FZ164" s="12">
        <v>104</v>
      </c>
      <c r="GA164" s="69">
        <v>12.437010000000001</v>
      </c>
      <c r="GB164" s="70">
        <v>4.6500089999999998</v>
      </c>
      <c r="GQ164" s="273"/>
      <c r="GR164" s="385"/>
      <c r="GS164" s="494"/>
      <c r="GT164" s="12">
        <v>104</v>
      </c>
      <c r="GU164" s="69">
        <v>9.1090110000000006</v>
      </c>
      <c r="GV164" s="70">
        <v>17.889800000000001</v>
      </c>
      <c r="HK164" s="273"/>
      <c r="HL164" s="385"/>
      <c r="HM164" s="494"/>
      <c r="HN164" s="12">
        <v>104</v>
      </c>
      <c r="HO164" s="69">
        <v>2.0109189999999999</v>
      </c>
      <c r="HP164" s="70">
        <v>6.6759760000000004</v>
      </c>
      <c r="IE164" s="273"/>
      <c r="IF164" s="385"/>
      <c r="IG164" s="494"/>
      <c r="IH164" s="12">
        <v>104</v>
      </c>
      <c r="II164" s="69"/>
      <c r="IJ164" s="70"/>
      <c r="IY164" s="273"/>
      <c r="IZ164" s="385"/>
      <c r="JA164" s="494"/>
      <c r="JB164" s="12">
        <v>104</v>
      </c>
      <c r="JC164" s="69"/>
      <c r="JD164" s="70"/>
      <c r="JS164" s="273"/>
      <c r="JT164" s="385"/>
      <c r="JU164" s="494"/>
      <c r="JV164" s="12">
        <v>104</v>
      </c>
      <c r="JW164" s="69"/>
      <c r="JX164" s="70"/>
      <c r="KM164" s="273"/>
    </row>
    <row r="165" spans="1:299" ht="12.75" customHeight="1" x14ac:dyDescent="0.2">
      <c r="A165" s="494"/>
      <c r="B165" s="12">
        <v>105</v>
      </c>
      <c r="C165" s="69">
        <v>11.625549999999999</v>
      </c>
      <c r="D165" s="70">
        <v>5.7465479999999998</v>
      </c>
      <c r="S165" s="273"/>
      <c r="T165" s="385"/>
      <c r="U165" s="494"/>
      <c r="V165" s="12">
        <v>105</v>
      </c>
      <c r="W165" s="69">
        <v>10.62834</v>
      </c>
      <c r="X165" s="70">
        <v>3.8838059999999999</v>
      </c>
      <c r="AM165" s="273"/>
      <c r="AN165" s="385"/>
      <c r="AO165" s="494"/>
      <c r="AP165" s="12">
        <v>105</v>
      </c>
      <c r="AQ165" s="69">
        <v>22.629049999999999</v>
      </c>
      <c r="AR165" s="70">
        <v>5.6798229999999998</v>
      </c>
      <c r="BG165" s="273"/>
      <c r="BH165" s="271"/>
      <c r="BI165" s="494"/>
      <c r="BJ165" s="12">
        <v>105</v>
      </c>
      <c r="BK165" s="69">
        <v>3.0632280000000001</v>
      </c>
      <c r="BL165" s="70">
        <v>3.904852</v>
      </c>
      <c r="CA165" s="273"/>
      <c r="CB165" s="385"/>
      <c r="CC165" s="494"/>
      <c r="CD165" s="12">
        <v>105</v>
      </c>
      <c r="CE165" s="69">
        <v>3.343585</v>
      </c>
      <c r="CF165" s="70">
        <v>7.1300179999999997</v>
      </c>
      <c r="CU165" s="273"/>
      <c r="CV165" s="385"/>
      <c r="CW165" s="494"/>
      <c r="CX165" s="12">
        <v>105</v>
      </c>
      <c r="CY165" s="69">
        <v>11.625549999999999</v>
      </c>
      <c r="CZ165" s="70">
        <v>5.7465479999999998</v>
      </c>
      <c r="DO165" s="273"/>
      <c r="DP165" s="385"/>
      <c r="DQ165" s="494"/>
      <c r="DR165" s="12">
        <v>105</v>
      </c>
      <c r="DS165" s="69">
        <v>10.574149999999999</v>
      </c>
      <c r="DT165" s="70">
        <v>3.6740050000000002</v>
      </c>
      <c r="EI165" s="273"/>
      <c r="EJ165" s="385"/>
      <c r="EK165" s="494"/>
      <c r="EL165" s="12">
        <v>105</v>
      </c>
      <c r="EM165" s="69">
        <v>7.16906</v>
      </c>
      <c r="EN165" s="70">
        <v>7.1039490000000001</v>
      </c>
      <c r="FC165" s="273"/>
      <c r="FD165" s="385"/>
      <c r="FE165" s="494"/>
      <c r="FF165" s="12">
        <v>105</v>
      </c>
      <c r="FG165" s="69">
        <v>11.837950000000001</v>
      </c>
      <c r="FH165" s="70">
        <v>4.949973</v>
      </c>
      <c r="FW165" s="273"/>
      <c r="FX165" s="385"/>
      <c r="FY165" s="494"/>
      <c r="FZ165" s="12">
        <v>105</v>
      </c>
      <c r="GA165" s="69">
        <v>12.57672</v>
      </c>
      <c r="GB165" s="70">
        <v>4.711951</v>
      </c>
      <c r="GQ165" s="273"/>
      <c r="GR165" s="385"/>
      <c r="GS165" s="494"/>
      <c r="GT165" s="12">
        <v>105</v>
      </c>
      <c r="GU165" s="69">
        <v>9.3041550000000015</v>
      </c>
      <c r="GV165" s="70">
        <v>17.945820000000001</v>
      </c>
      <c r="HK165" s="273"/>
      <c r="HL165" s="385"/>
      <c r="HM165" s="494"/>
      <c r="HN165" s="12">
        <v>105</v>
      </c>
      <c r="HO165" s="69">
        <v>2.0140950000000002</v>
      </c>
      <c r="HP165" s="70">
        <v>6.7559750000000003</v>
      </c>
      <c r="IE165" s="273"/>
      <c r="IF165" s="385"/>
      <c r="IG165" s="494"/>
      <c r="IH165" s="12">
        <v>105</v>
      </c>
      <c r="II165" s="69"/>
      <c r="IJ165" s="70"/>
      <c r="IY165" s="273"/>
      <c r="IZ165" s="385"/>
      <c r="JA165" s="494"/>
      <c r="JB165" s="12">
        <v>105</v>
      </c>
      <c r="JC165" s="69"/>
      <c r="JD165" s="70"/>
      <c r="JS165" s="273"/>
      <c r="JT165" s="385"/>
      <c r="JU165" s="494"/>
      <c r="JV165" s="12">
        <v>105</v>
      </c>
      <c r="JW165" s="69"/>
      <c r="JX165" s="70"/>
      <c r="KM165" s="273"/>
    </row>
    <row r="166" spans="1:299" ht="12.75" customHeight="1" x14ac:dyDescent="0.2">
      <c r="A166" s="494"/>
      <c r="B166" s="12">
        <v>106</v>
      </c>
      <c r="C166" s="69">
        <v>11.786530000000001</v>
      </c>
      <c r="D166" s="70">
        <v>5.7846339999999996</v>
      </c>
      <c r="S166" s="273"/>
      <c r="T166" s="385"/>
      <c r="U166" s="494"/>
      <c r="V166" s="12">
        <v>106</v>
      </c>
      <c r="W166" s="69">
        <v>10.634370000000001</v>
      </c>
      <c r="X166" s="70">
        <v>3.9318770000000001</v>
      </c>
      <c r="AM166" s="273"/>
      <c r="AN166" s="385"/>
      <c r="AO166" s="494"/>
      <c r="AP166" s="12">
        <v>106</v>
      </c>
      <c r="AQ166" s="69">
        <v>22.852450000000001</v>
      </c>
      <c r="AR166" s="70">
        <v>5.7458309999999999</v>
      </c>
      <c r="BG166" s="273"/>
      <c r="BH166" s="271"/>
      <c r="BI166" s="494"/>
      <c r="BJ166" s="12">
        <v>106</v>
      </c>
      <c r="BK166" s="69">
        <v>3.170776</v>
      </c>
      <c r="BL166" s="70">
        <v>3.9807250000000001</v>
      </c>
      <c r="CA166" s="273"/>
      <c r="CB166" s="385"/>
      <c r="CC166" s="494"/>
      <c r="CD166" s="12">
        <v>106</v>
      </c>
      <c r="CE166" s="69">
        <v>3.3409420000000001</v>
      </c>
      <c r="CF166" s="70">
        <v>7.2200600000000001</v>
      </c>
      <c r="CU166" s="273"/>
      <c r="CV166" s="385"/>
      <c r="CW166" s="494"/>
      <c r="CX166" s="12">
        <v>106</v>
      </c>
      <c r="CY166" s="69">
        <v>11.786530000000001</v>
      </c>
      <c r="CZ166" s="70">
        <v>5.7846339999999996</v>
      </c>
      <c r="DO166" s="273"/>
      <c r="DP166" s="385"/>
      <c r="DQ166" s="494"/>
      <c r="DR166" s="12">
        <v>106</v>
      </c>
      <c r="DS166" s="69">
        <v>10.685930000000001</v>
      </c>
      <c r="DT166" s="70">
        <v>3.7000130000000002</v>
      </c>
      <c r="EI166" s="273"/>
      <c r="EJ166" s="385"/>
      <c r="EK166" s="494"/>
      <c r="EL166" s="12">
        <v>106</v>
      </c>
      <c r="EM166" s="69">
        <v>7.1268590000000005</v>
      </c>
      <c r="EN166" s="70">
        <v>7.224126</v>
      </c>
      <c r="FC166" s="273"/>
      <c r="FD166" s="385"/>
      <c r="FE166" s="494"/>
      <c r="FF166" s="12">
        <v>106</v>
      </c>
      <c r="FG166" s="69">
        <v>12.001910000000001</v>
      </c>
      <c r="FH166" s="70">
        <v>5.0119749999999996</v>
      </c>
      <c r="FW166" s="273"/>
      <c r="FX166" s="385"/>
      <c r="FY166" s="494"/>
      <c r="FZ166" s="12">
        <v>106</v>
      </c>
      <c r="GA166" s="69">
        <v>12.41295</v>
      </c>
      <c r="GB166" s="70">
        <v>4.7661199999999999</v>
      </c>
      <c r="GQ166" s="273"/>
      <c r="GR166" s="385"/>
      <c r="GS166" s="494"/>
      <c r="GT166" s="12">
        <v>106</v>
      </c>
      <c r="GU166" s="69">
        <v>9.4980329999999995</v>
      </c>
      <c r="GV166" s="70">
        <v>17.99784</v>
      </c>
      <c r="HK166" s="273"/>
      <c r="HL166" s="385"/>
      <c r="HM166" s="494"/>
      <c r="HN166" s="12">
        <v>106</v>
      </c>
      <c r="HO166" s="69">
        <v>2.015285</v>
      </c>
      <c r="HP166" s="70">
        <v>6.8360320000000003</v>
      </c>
      <c r="IE166" s="273"/>
      <c r="IF166" s="385"/>
      <c r="IG166" s="494"/>
      <c r="IH166" s="12">
        <v>106</v>
      </c>
      <c r="II166" s="69"/>
      <c r="IJ166" s="70"/>
      <c r="IY166" s="273"/>
      <c r="IZ166" s="385"/>
      <c r="JA166" s="494"/>
      <c r="JB166" s="12">
        <v>106</v>
      </c>
      <c r="JC166" s="69"/>
      <c r="JD166" s="70"/>
      <c r="JS166" s="273"/>
      <c r="JT166" s="385"/>
      <c r="JU166" s="494"/>
      <c r="JV166" s="12">
        <v>106</v>
      </c>
      <c r="JW166" s="69"/>
      <c r="JX166" s="70"/>
      <c r="KM166" s="273"/>
    </row>
    <row r="167" spans="1:299" ht="12.75" customHeight="1" x14ac:dyDescent="0.2">
      <c r="A167" s="494"/>
      <c r="B167" s="12">
        <v>107</v>
      </c>
      <c r="C167" s="69">
        <v>12.04224</v>
      </c>
      <c r="D167" s="70">
        <v>5.8086099999999998</v>
      </c>
      <c r="S167" s="273"/>
      <c r="T167" s="385"/>
      <c r="U167" s="494"/>
      <c r="V167" s="12">
        <v>107</v>
      </c>
      <c r="W167" s="69">
        <v>10.69191</v>
      </c>
      <c r="X167" s="70">
        <v>4.0660449999999999</v>
      </c>
      <c r="AM167" s="273"/>
      <c r="AN167" s="385"/>
      <c r="AO167" s="494"/>
      <c r="AP167" s="12">
        <v>107</v>
      </c>
      <c r="AQ167" s="69">
        <v>22.86279</v>
      </c>
      <c r="AR167" s="70">
        <v>5.8318680000000001</v>
      </c>
      <c r="BG167" s="273"/>
      <c r="BH167" s="271"/>
      <c r="BI167" s="494"/>
      <c r="BJ167" s="12">
        <v>107</v>
      </c>
      <c r="BK167" s="69">
        <v>3.2642530000000001</v>
      </c>
      <c r="BL167" s="70">
        <v>4.1780900000000001</v>
      </c>
      <c r="CA167" s="273"/>
      <c r="CB167" s="385"/>
      <c r="CC167" s="494"/>
      <c r="CD167" s="12">
        <v>107</v>
      </c>
      <c r="CE167" s="69">
        <v>3.3462749999999999</v>
      </c>
      <c r="CF167" s="70">
        <v>7.309984</v>
      </c>
      <c r="CU167" s="273"/>
      <c r="CV167" s="385"/>
      <c r="CW167" s="494"/>
      <c r="CX167" s="12">
        <v>107</v>
      </c>
      <c r="CY167" s="69">
        <v>12.04224</v>
      </c>
      <c r="CZ167" s="70">
        <v>5.8086099999999998</v>
      </c>
      <c r="DO167" s="273"/>
      <c r="DP167" s="385"/>
      <c r="DQ167" s="494"/>
      <c r="DR167" s="12">
        <v>107</v>
      </c>
      <c r="DS167" s="69">
        <v>10.733360000000001</v>
      </c>
      <c r="DT167" s="70">
        <v>3.7580689999999999</v>
      </c>
      <c r="EI167" s="273"/>
      <c r="EJ167" s="385"/>
      <c r="EK167" s="494"/>
      <c r="EL167" s="12">
        <v>107</v>
      </c>
      <c r="EM167" s="69">
        <v>7.0915919999999995</v>
      </c>
      <c r="EN167" s="70">
        <v>7.3440630000000002</v>
      </c>
      <c r="FC167" s="273"/>
      <c r="FD167" s="385"/>
      <c r="FE167" s="494"/>
      <c r="FF167" s="12">
        <v>107</v>
      </c>
      <c r="FG167" s="69">
        <v>12.165809999999999</v>
      </c>
      <c r="FH167" s="70">
        <v>5.0719440000000002</v>
      </c>
      <c r="FW167" s="273"/>
      <c r="FX167" s="385"/>
      <c r="FY167" s="494"/>
      <c r="FZ167" s="12">
        <v>107</v>
      </c>
      <c r="GA167" s="69">
        <v>12.238989999999999</v>
      </c>
      <c r="GB167" s="70">
        <v>4.7761050000000003</v>
      </c>
      <c r="GQ167" s="273"/>
      <c r="GR167" s="385"/>
      <c r="GS167" s="494"/>
      <c r="GT167" s="12">
        <v>107</v>
      </c>
      <c r="GU167" s="69">
        <v>9.6797059999999995</v>
      </c>
      <c r="GV167" s="70">
        <v>18.039870000000001</v>
      </c>
      <c r="HK167" s="273"/>
      <c r="HL167" s="385"/>
      <c r="HM167" s="494"/>
      <c r="HN167" s="12">
        <v>107</v>
      </c>
      <c r="HO167" s="69">
        <v>2.024629</v>
      </c>
      <c r="HP167" s="70">
        <v>6.9159110000000004</v>
      </c>
      <c r="IE167" s="273"/>
      <c r="IF167" s="385"/>
      <c r="IG167" s="494"/>
      <c r="IH167" s="12">
        <v>107</v>
      </c>
      <c r="II167" s="69"/>
      <c r="IJ167" s="70"/>
      <c r="IY167" s="273"/>
      <c r="IZ167" s="385"/>
      <c r="JA167" s="494"/>
      <c r="JB167" s="12">
        <v>107</v>
      </c>
      <c r="JC167" s="69"/>
      <c r="JD167" s="70"/>
      <c r="JS167" s="273"/>
      <c r="JT167" s="385"/>
      <c r="JU167" s="494"/>
      <c r="JV167" s="12">
        <v>107</v>
      </c>
      <c r="JW167" s="69"/>
      <c r="JX167" s="70"/>
      <c r="KM167" s="273"/>
    </row>
    <row r="168" spans="1:299" ht="12.75" customHeight="1" x14ac:dyDescent="0.2">
      <c r="A168" s="494"/>
      <c r="B168" s="12">
        <v>108</v>
      </c>
      <c r="C168" s="69">
        <v>12.225520000000001</v>
      </c>
      <c r="D168" s="70">
        <v>5.8324660000000002</v>
      </c>
      <c r="S168" s="273"/>
      <c r="T168" s="385"/>
      <c r="U168" s="494"/>
      <c r="V168" s="12">
        <v>108</v>
      </c>
      <c r="W168" s="69">
        <v>10.795219999999999</v>
      </c>
      <c r="X168" s="70">
        <v>4.158061</v>
      </c>
      <c r="AM168" s="273"/>
      <c r="AN168" s="385"/>
      <c r="AO168" s="494"/>
      <c r="AP168" s="12">
        <v>108</v>
      </c>
      <c r="AQ168" s="69">
        <v>23.106080000000002</v>
      </c>
      <c r="AR168" s="70">
        <v>5.8718669999999999</v>
      </c>
      <c r="BG168" s="273"/>
      <c r="BH168" s="271"/>
      <c r="BI168" s="494"/>
      <c r="BJ168" s="12">
        <v>108</v>
      </c>
      <c r="BK168" s="69">
        <v>3.2115929999999997</v>
      </c>
      <c r="BL168" s="70">
        <v>4.5401160000000003</v>
      </c>
      <c r="CA168" s="273"/>
      <c r="CB168" s="385"/>
      <c r="CC168" s="494"/>
      <c r="CD168" s="12">
        <v>108</v>
      </c>
      <c r="CE168" s="69">
        <v>3.3325270000000002</v>
      </c>
      <c r="CF168" s="70">
        <v>7.4000269999999997</v>
      </c>
      <c r="CU168" s="273"/>
      <c r="CV168" s="385"/>
      <c r="CW168" s="494"/>
      <c r="CX168" s="12">
        <v>108</v>
      </c>
      <c r="CY168" s="69">
        <v>12.225520000000001</v>
      </c>
      <c r="CZ168" s="70">
        <v>5.8324660000000002</v>
      </c>
      <c r="DO168" s="273"/>
      <c r="DP168" s="385"/>
      <c r="DQ168" s="494"/>
      <c r="DR168" s="12">
        <v>108</v>
      </c>
      <c r="DS168" s="69">
        <v>10.60731</v>
      </c>
      <c r="DT168" s="70">
        <v>3.7680539999999998</v>
      </c>
      <c r="EI168" s="273"/>
      <c r="EJ168" s="385"/>
      <c r="EK168" s="494"/>
      <c r="EL168" s="12">
        <v>108</v>
      </c>
      <c r="EM168" s="69">
        <v>7.0448300000000001</v>
      </c>
      <c r="EN168" s="70">
        <v>7.4640610000000001</v>
      </c>
      <c r="FC168" s="273"/>
      <c r="FD168" s="385"/>
      <c r="FE168" s="494"/>
      <c r="FF168" s="12">
        <v>108</v>
      </c>
      <c r="FG168" s="69">
        <v>12.32874</v>
      </c>
      <c r="FH168" s="70">
        <v>5.1459630000000001</v>
      </c>
      <c r="FW168" s="273"/>
      <c r="FX168" s="385"/>
      <c r="FY168" s="494"/>
      <c r="FZ168" s="12">
        <v>108</v>
      </c>
      <c r="GA168" s="69">
        <v>11.97058</v>
      </c>
      <c r="GB168" s="70">
        <v>4.7860899999999997</v>
      </c>
      <c r="GQ168" s="273"/>
      <c r="GR168" s="385"/>
      <c r="GS168" s="494"/>
      <c r="GT168" s="12">
        <v>108</v>
      </c>
      <c r="GU168" s="69">
        <v>9.8879459999999995</v>
      </c>
      <c r="GV168" s="70">
        <v>18.091640000000002</v>
      </c>
      <c r="HK168" s="273"/>
      <c r="HL168" s="385"/>
      <c r="HM168" s="494"/>
      <c r="HN168" s="12">
        <v>108</v>
      </c>
      <c r="HO168" s="69">
        <v>2.041601</v>
      </c>
      <c r="HP168" s="70">
        <v>6.9960290000000001</v>
      </c>
      <c r="IE168" s="273"/>
      <c r="IF168" s="385"/>
      <c r="IG168" s="494"/>
      <c r="IH168" s="12">
        <v>108</v>
      </c>
      <c r="II168" s="69"/>
      <c r="IJ168" s="70"/>
      <c r="IY168" s="273"/>
      <c r="IZ168" s="385"/>
      <c r="JA168" s="494"/>
      <c r="JB168" s="12">
        <v>108</v>
      </c>
      <c r="JC168" s="69"/>
      <c r="JD168" s="70"/>
      <c r="JS168" s="273"/>
      <c r="JT168" s="385"/>
      <c r="JU168" s="494"/>
      <c r="JV168" s="12">
        <v>108</v>
      </c>
      <c r="JW168" s="69"/>
      <c r="JX168" s="70"/>
      <c r="KM168" s="273"/>
    </row>
    <row r="169" spans="1:299" ht="12.75" customHeight="1" x14ac:dyDescent="0.2">
      <c r="A169" s="494"/>
      <c r="B169" s="12">
        <v>109</v>
      </c>
      <c r="C169" s="69">
        <v>10.961309999999999</v>
      </c>
      <c r="D169" s="70">
        <v>5.8526740000000004</v>
      </c>
      <c r="S169" s="273"/>
      <c r="T169" s="385"/>
      <c r="U169" s="494"/>
      <c r="V169" s="12">
        <v>109</v>
      </c>
      <c r="W169" s="69">
        <v>10.904450000000001</v>
      </c>
      <c r="X169" s="70">
        <v>4.2098389999999997</v>
      </c>
      <c r="AM169" s="273"/>
      <c r="AN169" s="385"/>
      <c r="AO169" s="494"/>
      <c r="AP169" s="12">
        <v>109</v>
      </c>
      <c r="AQ169" s="69">
        <v>22.93113</v>
      </c>
      <c r="AR169" s="70">
        <v>5.9058869999999999</v>
      </c>
      <c r="BG169" s="273"/>
      <c r="BH169" s="271"/>
      <c r="BI169" s="494"/>
      <c r="BJ169" s="12">
        <v>109</v>
      </c>
      <c r="BK169" s="69">
        <v>3.132314</v>
      </c>
      <c r="BL169" s="70">
        <v>4.853891</v>
      </c>
      <c r="CA169" s="273"/>
      <c r="CB169" s="385"/>
      <c r="CC169" s="494"/>
      <c r="CD169" s="12">
        <v>109</v>
      </c>
      <c r="CE169" s="69">
        <v>3.3003809999999998</v>
      </c>
      <c r="CF169" s="70">
        <v>7.4900099999999998</v>
      </c>
      <c r="CU169" s="273"/>
      <c r="CV169" s="385"/>
      <c r="CW169" s="494"/>
      <c r="CX169" s="12">
        <v>109</v>
      </c>
      <c r="CY169" s="69">
        <v>10.961309999999999</v>
      </c>
      <c r="CZ169" s="70">
        <v>5.8526740000000004</v>
      </c>
      <c r="DO169" s="273"/>
      <c r="DP169" s="385"/>
      <c r="DQ169" s="494"/>
      <c r="DR169" s="12">
        <v>109</v>
      </c>
      <c r="DS169" s="69">
        <v>10.48334</v>
      </c>
      <c r="DT169" s="70">
        <v>3.7760660000000001</v>
      </c>
      <c r="EI169" s="273"/>
      <c r="EJ169" s="385"/>
      <c r="EK169" s="494"/>
      <c r="EL169" s="12">
        <v>109</v>
      </c>
      <c r="EM169" s="69">
        <v>7.0146999999999995</v>
      </c>
      <c r="EN169" s="70">
        <v>7.5840589999999999</v>
      </c>
      <c r="FC169" s="273"/>
      <c r="FD169" s="385"/>
      <c r="FE169" s="494"/>
      <c r="FF169" s="12">
        <v>109</v>
      </c>
      <c r="FG169" s="69">
        <v>12.498659999999999</v>
      </c>
      <c r="FH169" s="70">
        <v>5.2159760000000004</v>
      </c>
      <c r="FW169" s="273"/>
      <c r="FX169" s="385"/>
      <c r="FY169" s="494"/>
      <c r="FZ169" s="12">
        <v>109</v>
      </c>
      <c r="GA169" s="69">
        <v>10.333909999999999</v>
      </c>
      <c r="GB169" s="70">
        <v>4.7963139999999997</v>
      </c>
      <c r="GQ169" s="273"/>
      <c r="GR169" s="385"/>
      <c r="GS169" s="494"/>
      <c r="GT169" s="12">
        <v>109</v>
      </c>
      <c r="GU169" s="69">
        <v>10.084379999999999</v>
      </c>
      <c r="GV169" s="70">
        <v>18.13374</v>
      </c>
      <c r="HK169" s="273"/>
      <c r="HL169" s="385"/>
      <c r="HM169" s="494"/>
      <c r="HN169" s="12">
        <v>109</v>
      </c>
      <c r="HO169" s="69">
        <v>2.0602480000000001</v>
      </c>
      <c r="HP169" s="70">
        <v>7.0760870000000002</v>
      </c>
      <c r="IE169" s="273"/>
      <c r="IF169" s="385"/>
      <c r="IG169" s="494"/>
      <c r="IH169" s="12">
        <v>109</v>
      </c>
      <c r="II169" s="69"/>
      <c r="IJ169" s="70"/>
      <c r="IY169" s="273"/>
      <c r="IZ169" s="385"/>
      <c r="JA169" s="494"/>
      <c r="JB169" s="12">
        <v>109</v>
      </c>
      <c r="JC169" s="69"/>
      <c r="JD169" s="70"/>
      <c r="JS169" s="273"/>
      <c r="JT169" s="385"/>
      <c r="JU169" s="494"/>
      <c r="JV169" s="12">
        <v>109</v>
      </c>
      <c r="JW169" s="69"/>
      <c r="JX169" s="70"/>
      <c r="KM169" s="273"/>
    </row>
    <row r="170" spans="1:299" ht="12.75" customHeight="1" x14ac:dyDescent="0.2">
      <c r="A170" s="494"/>
      <c r="B170" s="12">
        <v>110</v>
      </c>
      <c r="C170" s="69">
        <v>8.3339970000000001</v>
      </c>
      <c r="D170" s="70">
        <v>5.8650510000000002</v>
      </c>
      <c r="S170" s="273"/>
      <c r="T170" s="385"/>
      <c r="U170" s="494"/>
      <c r="V170" s="12">
        <v>110</v>
      </c>
      <c r="W170" s="69">
        <v>11.010129999999998</v>
      </c>
      <c r="X170" s="70">
        <v>4.2860100000000001</v>
      </c>
      <c r="AM170" s="273"/>
      <c r="AN170" s="385"/>
      <c r="AO170" s="494"/>
      <c r="AP170" s="12">
        <v>110</v>
      </c>
      <c r="AQ170" s="69">
        <v>22.64546</v>
      </c>
      <c r="AR170" s="70">
        <v>5.9259170000000001</v>
      </c>
      <c r="BG170" s="273"/>
      <c r="BH170" s="271"/>
      <c r="BI170" s="494"/>
      <c r="BJ170" s="12">
        <v>110</v>
      </c>
      <c r="BK170" s="69">
        <v>3.128342</v>
      </c>
      <c r="BL170" s="70">
        <v>5.2537640000000003</v>
      </c>
      <c r="CA170" s="273"/>
      <c r="CB170" s="385"/>
      <c r="CC170" s="494"/>
      <c r="CD170" s="12">
        <v>110</v>
      </c>
      <c r="CE170" s="69">
        <v>3.3036500000000002</v>
      </c>
      <c r="CF170" s="70">
        <v>7.579993</v>
      </c>
      <c r="CU170" s="273"/>
      <c r="CV170" s="385"/>
      <c r="CW170" s="494"/>
      <c r="CX170" s="12">
        <v>110</v>
      </c>
      <c r="CY170" s="69">
        <v>8.3339970000000001</v>
      </c>
      <c r="CZ170" s="70">
        <v>5.8650510000000002</v>
      </c>
      <c r="DO170" s="273"/>
      <c r="DP170" s="385"/>
      <c r="DQ170" s="494"/>
      <c r="DR170" s="12">
        <v>110</v>
      </c>
      <c r="DS170" s="69">
        <v>10.35162</v>
      </c>
      <c r="DT170" s="70">
        <v>3.7880829999999999</v>
      </c>
      <c r="EI170" s="273"/>
      <c r="EJ170" s="385"/>
      <c r="EK170" s="494"/>
      <c r="EL170" s="12">
        <v>110</v>
      </c>
      <c r="EM170" s="69">
        <v>6.7919489999999998</v>
      </c>
      <c r="EN170" s="70">
        <v>7.6680029999999997</v>
      </c>
      <c r="FC170" s="273"/>
      <c r="FD170" s="385"/>
      <c r="FE170" s="494"/>
      <c r="FF170" s="12">
        <v>110</v>
      </c>
      <c r="FG170" s="69">
        <v>12.65924</v>
      </c>
      <c r="FH170" s="70">
        <v>5.2758849999999997</v>
      </c>
      <c r="FW170" s="273"/>
      <c r="FX170" s="385"/>
      <c r="FY170" s="494"/>
      <c r="FZ170" s="12">
        <v>110</v>
      </c>
      <c r="GA170" s="69">
        <v>8.1602920000000001</v>
      </c>
      <c r="GB170" s="70">
        <v>4.8065980000000001</v>
      </c>
      <c r="GQ170" s="273"/>
      <c r="GR170" s="385"/>
      <c r="GS170" s="494"/>
      <c r="GT170" s="12">
        <v>110</v>
      </c>
      <c r="GU170" s="69">
        <v>10.288629999999999</v>
      </c>
      <c r="GV170" s="70">
        <v>18.17577</v>
      </c>
      <c r="HK170" s="273"/>
      <c r="HL170" s="385"/>
      <c r="HM170" s="494"/>
      <c r="HN170" s="12">
        <v>110</v>
      </c>
      <c r="HO170" s="69">
        <v>2.0855320000000002</v>
      </c>
      <c r="HP170" s="70">
        <v>7.1560259999999998</v>
      </c>
      <c r="IE170" s="273"/>
      <c r="IF170" s="385"/>
      <c r="IG170" s="494"/>
      <c r="IH170" s="12">
        <v>110</v>
      </c>
      <c r="II170" s="69"/>
      <c r="IJ170" s="70"/>
      <c r="IY170" s="273"/>
      <c r="IZ170" s="385"/>
      <c r="JA170" s="494"/>
      <c r="JB170" s="12">
        <v>110</v>
      </c>
      <c r="JC170" s="69"/>
      <c r="JD170" s="70"/>
      <c r="JS170" s="273"/>
      <c r="JT170" s="385"/>
      <c r="JU170" s="494"/>
      <c r="JV170" s="12">
        <v>110</v>
      </c>
      <c r="JW170" s="69"/>
      <c r="JX170" s="70"/>
      <c r="KM170" s="273"/>
    </row>
    <row r="171" spans="1:299" ht="12.75" customHeight="1" x14ac:dyDescent="0.2">
      <c r="A171" s="494"/>
      <c r="B171" s="12">
        <v>111</v>
      </c>
      <c r="C171" s="69">
        <v>6.1947580000000002</v>
      </c>
      <c r="D171" s="70">
        <v>5.8773679999999997</v>
      </c>
      <c r="S171" s="273"/>
      <c r="T171" s="385"/>
      <c r="U171" s="494"/>
      <c r="V171" s="12">
        <v>111</v>
      </c>
      <c r="W171" s="69">
        <v>10.663930000000001</v>
      </c>
      <c r="X171" s="70">
        <v>4.3340209999999999</v>
      </c>
      <c r="AM171" s="273"/>
      <c r="AN171" s="385"/>
      <c r="AO171" s="494"/>
      <c r="AP171" s="12">
        <v>111</v>
      </c>
      <c r="AQ171" s="69">
        <v>22.930709999999998</v>
      </c>
      <c r="AR171" s="70">
        <v>5.9759010000000004</v>
      </c>
      <c r="BG171" s="273"/>
      <c r="BH171" s="271"/>
      <c r="BI171" s="494"/>
      <c r="BJ171" s="12">
        <v>111</v>
      </c>
      <c r="BK171" s="69">
        <v>3.2277770000000001</v>
      </c>
      <c r="BL171" s="70">
        <v>5.5739960000000002</v>
      </c>
      <c r="CA171" s="273"/>
      <c r="CB171" s="385"/>
      <c r="CC171" s="494"/>
      <c r="CD171" s="12">
        <v>111</v>
      </c>
      <c r="CE171" s="69">
        <v>3.2880310000000001</v>
      </c>
      <c r="CF171" s="70">
        <v>7.6699760000000001</v>
      </c>
      <c r="CU171" s="273"/>
      <c r="CV171" s="385"/>
      <c r="CW171" s="494"/>
      <c r="CX171" s="12">
        <v>111</v>
      </c>
      <c r="CY171" s="69">
        <v>6.1947580000000002</v>
      </c>
      <c r="CZ171" s="70">
        <v>5.8773679999999997</v>
      </c>
      <c r="DO171" s="273"/>
      <c r="DP171" s="385"/>
      <c r="DQ171" s="494"/>
      <c r="DR171" s="12">
        <v>111</v>
      </c>
      <c r="DS171" s="69">
        <v>10.417059999999999</v>
      </c>
      <c r="DT171" s="70">
        <v>3.82605</v>
      </c>
      <c r="EI171" s="273"/>
      <c r="EJ171" s="385"/>
      <c r="EK171" s="494"/>
      <c r="EL171" s="12">
        <v>111</v>
      </c>
      <c r="EM171" s="69">
        <v>6.7625870000000008</v>
      </c>
      <c r="EN171" s="70">
        <v>7.7880599999999998</v>
      </c>
      <c r="FC171" s="273"/>
      <c r="FD171" s="385"/>
      <c r="FE171" s="494"/>
      <c r="FF171" s="12">
        <v>111</v>
      </c>
      <c r="FG171" s="69">
        <v>12.82818</v>
      </c>
      <c r="FH171" s="70">
        <v>5.4139989999999996</v>
      </c>
      <c r="FW171" s="273"/>
      <c r="FX171" s="385"/>
      <c r="FY171" s="494"/>
      <c r="FZ171" s="12">
        <v>111</v>
      </c>
      <c r="GA171" s="69">
        <v>6.3785769999999999</v>
      </c>
      <c r="GB171" s="70">
        <v>4.8168220000000002</v>
      </c>
      <c r="GQ171" s="273"/>
      <c r="GR171" s="385"/>
      <c r="GS171" s="494"/>
      <c r="GT171" s="12">
        <v>111</v>
      </c>
      <c r="GU171" s="69">
        <v>10.50048</v>
      </c>
      <c r="GV171" s="70">
        <v>18.217680000000001</v>
      </c>
      <c r="HK171" s="273"/>
      <c r="HL171" s="385"/>
      <c r="HM171" s="494"/>
      <c r="HN171" s="12">
        <v>111</v>
      </c>
      <c r="HO171" s="69">
        <v>2.0817890000000001</v>
      </c>
      <c r="HP171" s="70">
        <v>7.2360239999999996</v>
      </c>
      <c r="IE171" s="273"/>
      <c r="IF171" s="385"/>
      <c r="IG171" s="494"/>
      <c r="IH171" s="12">
        <v>111</v>
      </c>
      <c r="II171" s="69"/>
      <c r="IJ171" s="70"/>
      <c r="IY171" s="273"/>
      <c r="IZ171" s="385"/>
      <c r="JA171" s="494"/>
      <c r="JB171" s="12">
        <v>111</v>
      </c>
      <c r="JC171" s="69"/>
      <c r="JD171" s="70"/>
      <c r="JS171" s="273"/>
      <c r="JT171" s="385"/>
      <c r="JU171" s="494"/>
      <c r="JV171" s="12">
        <v>111</v>
      </c>
      <c r="JW171" s="69"/>
      <c r="JX171" s="70"/>
      <c r="KM171" s="273"/>
    </row>
    <row r="172" spans="1:299" ht="12.75" customHeight="1" x14ac:dyDescent="0.2">
      <c r="A172" s="494"/>
      <c r="B172" s="12">
        <v>112</v>
      </c>
      <c r="C172" s="69">
        <v>5.0021550000000001</v>
      </c>
      <c r="D172" s="70">
        <v>5.8895049999999998</v>
      </c>
      <c r="S172" s="273"/>
      <c r="T172" s="385"/>
      <c r="U172" s="494"/>
      <c r="V172" s="12">
        <v>112</v>
      </c>
      <c r="W172" s="69">
        <v>9.0755040000000005</v>
      </c>
      <c r="X172" s="70">
        <v>4.3422720000000004</v>
      </c>
      <c r="AM172" s="273"/>
      <c r="AN172" s="385"/>
      <c r="AO172" s="494"/>
      <c r="AP172" s="12">
        <v>112</v>
      </c>
      <c r="AQ172" s="69">
        <v>23.190189999999998</v>
      </c>
      <c r="AR172" s="70">
        <v>6.0078880000000003</v>
      </c>
      <c r="BG172" s="273"/>
      <c r="BH172" s="271"/>
      <c r="BI172" s="494"/>
      <c r="BJ172" s="12">
        <v>112</v>
      </c>
      <c r="BK172" s="69">
        <v>3.2653729999999999</v>
      </c>
      <c r="BL172" s="70">
        <v>5.9739269999999998</v>
      </c>
      <c r="CA172" s="273"/>
      <c r="CB172" s="385"/>
      <c r="CC172" s="494"/>
      <c r="CD172" s="12">
        <v>112</v>
      </c>
      <c r="CE172" s="69">
        <v>3.309091</v>
      </c>
      <c r="CF172" s="70">
        <v>7.7601389999999997</v>
      </c>
      <c r="CU172" s="273"/>
      <c r="CV172" s="385"/>
      <c r="CW172" s="494"/>
      <c r="CX172" s="12">
        <v>112</v>
      </c>
      <c r="CY172" s="69">
        <v>5.0021550000000001</v>
      </c>
      <c r="CZ172" s="70">
        <v>5.8895049999999998</v>
      </c>
      <c r="DO172" s="273"/>
      <c r="DP172" s="385"/>
      <c r="DQ172" s="494"/>
      <c r="DR172" s="12">
        <v>112</v>
      </c>
      <c r="DS172" s="69">
        <v>10.539680000000001</v>
      </c>
      <c r="DT172" s="70">
        <v>3.8599510000000001</v>
      </c>
      <c r="EI172" s="273"/>
      <c r="EJ172" s="385"/>
      <c r="EK172" s="494"/>
      <c r="EL172" s="12">
        <v>112</v>
      </c>
      <c r="EM172" s="69">
        <v>6.7808080000000004</v>
      </c>
      <c r="EN172" s="70">
        <v>7.9079990000000002</v>
      </c>
      <c r="FC172" s="273"/>
      <c r="FD172" s="385"/>
      <c r="FE172" s="494"/>
      <c r="FF172" s="12">
        <v>112</v>
      </c>
      <c r="FG172" s="69">
        <v>12.988490000000001</v>
      </c>
      <c r="FH172" s="70">
        <v>5.4740279999999997</v>
      </c>
      <c r="FW172" s="273"/>
      <c r="FX172" s="385"/>
      <c r="FY172" s="494"/>
      <c r="FZ172" s="12">
        <v>112</v>
      </c>
      <c r="GA172" s="69">
        <v>5.2612610000000002</v>
      </c>
      <c r="GB172" s="70">
        <v>4.8269859999999998</v>
      </c>
      <c r="GQ172" s="273"/>
      <c r="GR172" s="385"/>
      <c r="GS172" s="494"/>
      <c r="GT172" s="12">
        <v>112</v>
      </c>
      <c r="GU172" s="69">
        <v>10.70819</v>
      </c>
      <c r="GV172" s="70">
        <v>18.25977</v>
      </c>
      <c r="HK172" s="273"/>
      <c r="HL172" s="385"/>
      <c r="HM172" s="494"/>
      <c r="HN172" s="12">
        <v>112</v>
      </c>
      <c r="HO172" s="69">
        <v>2.0673649999999997</v>
      </c>
      <c r="HP172" s="70">
        <v>7.3160819999999998</v>
      </c>
      <c r="IE172" s="273"/>
      <c r="IF172" s="385"/>
      <c r="IG172" s="494"/>
      <c r="IH172" s="12">
        <v>112</v>
      </c>
      <c r="II172" s="69"/>
      <c r="IJ172" s="70"/>
      <c r="IY172" s="273"/>
      <c r="IZ172" s="385"/>
      <c r="JA172" s="494"/>
      <c r="JB172" s="12">
        <v>112</v>
      </c>
      <c r="JC172" s="69"/>
      <c r="JD172" s="70"/>
      <c r="JS172" s="273"/>
      <c r="JT172" s="385"/>
      <c r="JU172" s="494"/>
      <c r="JV172" s="12">
        <v>112</v>
      </c>
      <c r="JW172" s="69"/>
      <c r="JX172" s="70"/>
      <c r="KM172" s="273"/>
    </row>
    <row r="173" spans="1:299" ht="12.75" customHeight="1" x14ac:dyDescent="0.2">
      <c r="A173" s="494"/>
      <c r="B173" s="12">
        <v>113</v>
      </c>
      <c r="C173" s="69">
        <v>4.5790060000000006</v>
      </c>
      <c r="D173" s="70">
        <v>5.9015820000000003</v>
      </c>
      <c r="S173" s="273"/>
      <c r="T173" s="385"/>
      <c r="U173" s="494"/>
      <c r="V173" s="12">
        <v>113</v>
      </c>
      <c r="W173" s="69">
        <v>7.1077539999999999</v>
      </c>
      <c r="X173" s="70">
        <v>4.3505830000000003</v>
      </c>
      <c r="AM173" s="273"/>
      <c r="AN173" s="385"/>
      <c r="AO173" s="494"/>
      <c r="AP173" s="12">
        <v>113</v>
      </c>
      <c r="AQ173" s="69">
        <v>23.435419999999997</v>
      </c>
      <c r="AR173" s="70">
        <v>6.0518929999999997</v>
      </c>
      <c r="BG173" s="273"/>
      <c r="BH173" s="271"/>
      <c r="BI173" s="494"/>
      <c r="BJ173" s="12">
        <v>113</v>
      </c>
      <c r="BK173" s="69">
        <v>3.306222</v>
      </c>
      <c r="BL173" s="70">
        <v>6.3740389999999998</v>
      </c>
      <c r="CA173" s="273"/>
      <c r="CB173" s="385"/>
      <c r="CC173" s="494"/>
      <c r="CD173" s="12">
        <v>113</v>
      </c>
      <c r="CE173" s="69">
        <v>3.3031619999999999</v>
      </c>
      <c r="CF173" s="70">
        <v>7.8499429999999997</v>
      </c>
      <c r="CU173" s="273"/>
      <c r="CV173" s="385"/>
      <c r="CW173" s="494"/>
      <c r="CX173" s="12">
        <v>113</v>
      </c>
      <c r="CY173" s="69">
        <v>4.5790060000000006</v>
      </c>
      <c r="CZ173" s="70">
        <v>5.9015820000000003</v>
      </c>
      <c r="DO173" s="273"/>
      <c r="DP173" s="385"/>
      <c r="DQ173" s="494"/>
      <c r="DR173" s="12">
        <v>113</v>
      </c>
      <c r="DS173" s="69">
        <v>10.65386</v>
      </c>
      <c r="DT173" s="70">
        <v>3.887991</v>
      </c>
      <c r="EI173" s="273"/>
      <c r="EJ173" s="385"/>
      <c r="EK173" s="494"/>
      <c r="EL173" s="12">
        <v>113</v>
      </c>
      <c r="EM173" s="69">
        <v>6.6034260000000007</v>
      </c>
      <c r="EN173" s="70">
        <v>8.0000750000000007</v>
      </c>
      <c r="FC173" s="273"/>
      <c r="FD173" s="385"/>
      <c r="FE173" s="494"/>
      <c r="FF173" s="12">
        <v>113</v>
      </c>
      <c r="FG173" s="69">
        <v>13.15334</v>
      </c>
      <c r="FH173" s="70">
        <v>5.5519930000000004</v>
      </c>
      <c r="FW173" s="273"/>
      <c r="FX173" s="385"/>
      <c r="FY173" s="494"/>
      <c r="FZ173" s="12">
        <v>113</v>
      </c>
      <c r="GA173" s="69">
        <v>4.7435159999999996</v>
      </c>
      <c r="GB173" s="70">
        <v>4.8370899999999999</v>
      </c>
      <c r="GQ173" s="273"/>
      <c r="GR173" s="385"/>
      <c r="GS173" s="494"/>
      <c r="GT173" s="12">
        <v>113</v>
      </c>
      <c r="GU173" s="69">
        <v>10.91093</v>
      </c>
      <c r="GV173" s="70">
        <v>18.301749999999998</v>
      </c>
      <c r="HK173" s="273"/>
      <c r="HL173" s="385"/>
      <c r="HM173" s="494"/>
      <c r="HN173" s="12">
        <v>113</v>
      </c>
      <c r="HO173" s="69">
        <v>2.0668800000000003</v>
      </c>
      <c r="HP173" s="70">
        <v>7.3960809999999997</v>
      </c>
      <c r="IE173" s="273"/>
      <c r="IF173" s="385"/>
      <c r="IG173" s="494"/>
      <c r="IH173" s="12">
        <v>113</v>
      </c>
      <c r="II173" s="69"/>
      <c r="IJ173" s="70"/>
      <c r="IY173" s="273"/>
      <c r="IZ173" s="385"/>
      <c r="JA173" s="494"/>
      <c r="JB173" s="12">
        <v>113</v>
      </c>
      <c r="JC173" s="69"/>
      <c r="JD173" s="70"/>
      <c r="JS173" s="273"/>
      <c r="JT173" s="385"/>
      <c r="JU173" s="494"/>
      <c r="JV173" s="12">
        <v>113</v>
      </c>
      <c r="JW173" s="69"/>
      <c r="JX173" s="70"/>
      <c r="KM173" s="273"/>
    </row>
    <row r="174" spans="1:299" ht="12.75" customHeight="1" x14ac:dyDescent="0.2">
      <c r="A174" s="494"/>
      <c r="B174" s="12">
        <v>114</v>
      </c>
      <c r="C174" s="69">
        <v>4.741625</v>
      </c>
      <c r="D174" s="70">
        <v>5.9236449999999996</v>
      </c>
      <c r="S174" s="273"/>
      <c r="T174" s="385"/>
      <c r="U174" s="494"/>
      <c r="V174" s="12">
        <v>114</v>
      </c>
      <c r="W174" s="69">
        <v>5.3278459999999992</v>
      </c>
      <c r="X174" s="70">
        <v>4.3588339999999999</v>
      </c>
      <c r="AM174" s="273"/>
      <c r="AN174" s="385"/>
      <c r="AO174" s="494"/>
      <c r="AP174" s="12">
        <v>114</v>
      </c>
      <c r="AQ174" s="69">
        <v>20.80771</v>
      </c>
      <c r="AR174" s="70">
        <v>6.0802329999999998</v>
      </c>
      <c r="BG174" s="273"/>
      <c r="BH174" s="271"/>
      <c r="BI174" s="494"/>
      <c r="BJ174" s="12">
        <v>114</v>
      </c>
      <c r="BK174" s="69">
        <v>3.2481409999999999</v>
      </c>
      <c r="BL174" s="70">
        <v>6.6799819999999999</v>
      </c>
      <c r="CA174" s="273"/>
      <c r="CB174" s="385"/>
      <c r="CC174" s="494"/>
      <c r="CD174" s="12">
        <v>114</v>
      </c>
      <c r="CE174" s="69">
        <v>3.2777190000000003</v>
      </c>
      <c r="CF174" s="70">
        <v>7.9399860000000002</v>
      </c>
      <c r="CU174" s="273"/>
      <c r="CV174" s="385"/>
      <c r="CW174" s="494"/>
      <c r="CX174" s="12">
        <v>114</v>
      </c>
      <c r="CY174" s="69">
        <v>4.741625</v>
      </c>
      <c r="CZ174" s="70">
        <v>5.9236449999999996</v>
      </c>
      <c r="DO174" s="273"/>
      <c r="DP174" s="385"/>
      <c r="DQ174" s="494"/>
      <c r="DR174" s="12">
        <v>114</v>
      </c>
      <c r="DS174" s="69">
        <v>10.584959999999999</v>
      </c>
      <c r="DT174" s="70">
        <v>3.9119670000000002</v>
      </c>
      <c r="EI174" s="273"/>
      <c r="EJ174" s="385"/>
      <c r="EK174" s="494"/>
      <c r="EL174" s="12">
        <v>114</v>
      </c>
      <c r="EM174" s="69">
        <v>6.4861829999999996</v>
      </c>
      <c r="EN174" s="70">
        <v>8.1041080000000001</v>
      </c>
      <c r="FC174" s="273"/>
      <c r="FD174" s="385"/>
      <c r="FE174" s="494"/>
      <c r="FF174" s="12">
        <v>114</v>
      </c>
      <c r="FG174" s="69">
        <v>13.32391</v>
      </c>
      <c r="FH174" s="70">
        <v>5.6118420000000002</v>
      </c>
      <c r="FW174" s="273"/>
      <c r="FX174" s="385"/>
      <c r="FY174" s="494"/>
      <c r="FZ174" s="12">
        <v>114</v>
      </c>
      <c r="GA174" s="69">
        <v>4.7222669999999995</v>
      </c>
      <c r="GB174" s="70">
        <v>4.8552070000000001</v>
      </c>
      <c r="GQ174" s="273"/>
      <c r="GR174" s="385"/>
      <c r="GS174" s="494"/>
      <c r="GT174" s="12">
        <v>114</v>
      </c>
      <c r="GU174" s="69">
        <v>11.14179</v>
      </c>
      <c r="GV174" s="70">
        <v>18.343720000000001</v>
      </c>
      <c r="HK174" s="273"/>
      <c r="HL174" s="385"/>
      <c r="HM174" s="494"/>
      <c r="HN174" s="12">
        <v>114</v>
      </c>
      <c r="HO174" s="69">
        <v>2.0703459999999998</v>
      </c>
      <c r="HP174" s="70">
        <v>7.4761990000000003</v>
      </c>
      <c r="IE174" s="273"/>
      <c r="IF174" s="385"/>
      <c r="IG174" s="494"/>
      <c r="IH174" s="12">
        <v>114</v>
      </c>
      <c r="II174" s="69"/>
      <c r="IJ174" s="70"/>
      <c r="IY174" s="273"/>
      <c r="IZ174" s="385"/>
      <c r="JA174" s="494"/>
      <c r="JB174" s="12">
        <v>114</v>
      </c>
      <c r="JC174" s="69"/>
      <c r="JD174" s="70"/>
      <c r="JS174" s="273"/>
      <c r="JT174" s="385"/>
      <c r="JU174" s="494"/>
      <c r="JV174" s="12">
        <v>114</v>
      </c>
      <c r="JW174" s="69"/>
      <c r="JX174" s="70"/>
      <c r="KM174" s="273"/>
    </row>
    <row r="175" spans="1:299" ht="12.75" customHeight="1" x14ac:dyDescent="0.2">
      <c r="A175" s="494"/>
      <c r="B175" s="12">
        <v>115</v>
      </c>
      <c r="C175" s="69">
        <v>4.943117</v>
      </c>
      <c r="D175" s="70">
        <v>5.9356030000000004</v>
      </c>
      <c r="S175" s="273"/>
      <c r="T175" s="385"/>
      <c r="U175" s="494"/>
      <c r="V175" s="12">
        <v>115</v>
      </c>
      <c r="W175" s="69">
        <v>3.9800960000000001</v>
      </c>
      <c r="X175" s="70">
        <v>4.3670249999999999</v>
      </c>
      <c r="AM175" s="273"/>
      <c r="AN175" s="385"/>
      <c r="AO175" s="494"/>
      <c r="AP175" s="12">
        <v>115</v>
      </c>
      <c r="AQ175" s="69">
        <v>14.29838</v>
      </c>
      <c r="AR175" s="70">
        <v>6.0971539999999997</v>
      </c>
      <c r="BG175" s="273"/>
      <c r="BH175" s="271"/>
      <c r="BI175" s="494"/>
      <c r="BJ175" s="12">
        <v>115</v>
      </c>
      <c r="BK175" s="69">
        <v>3.2389140000000003</v>
      </c>
      <c r="BL175" s="70">
        <v>6.8779450000000004</v>
      </c>
      <c r="CA175" s="273"/>
      <c r="CB175" s="385"/>
      <c r="CC175" s="494"/>
      <c r="CD175" s="12">
        <v>115</v>
      </c>
      <c r="CE175" s="69">
        <v>3.2582979999999999</v>
      </c>
      <c r="CF175" s="70">
        <v>8.0299689999999995</v>
      </c>
      <c r="CU175" s="273"/>
      <c r="CV175" s="385"/>
      <c r="CW175" s="494"/>
      <c r="CX175" s="12">
        <v>115</v>
      </c>
      <c r="CY175" s="69">
        <v>4.943117</v>
      </c>
      <c r="CZ175" s="70">
        <v>5.9356030000000004</v>
      </c>
      <c r="DO175" s="273"/>
      <c r="DP175" s="385"/>
      <c r="DQ175" s="494"/>
      <c r="DR175" s="12">
        <v>115</v>
      </c>
      <c r="DS175" s="69">
        <v>10.42123</v>
      </c>
      <c r="DT175" s="70">
        <v>3.9200390000000001</v>
      </c>
      <c r="EI175" s="273"/>
      <c r="EJ175" s="385"/>
      <c r="EK175" s="494"/>
      <c r="EL175" s="12">
        <v>115</v>
      </c>
      <c r="EM175" s="69">
        <v>6.2413340000000002</v>
      </c>
      <c r="EN175" s="70">
        <v>8.2181870000000004</v>
      </c>
      <c r="FC175" s="273"/>
      <c r="FD175" s="385"/>
      <c r="FE175" s="494"/>
      <c r="FF175" s="12">
        <v>115</v>
      </c>
      <c r="FG175" s="69">
        <v>13.08048</v>
      </c>
      <c r="FH175" s="70">
        <v>5.6660120000000003</v>
      </c>
      <c r="FW175" s="273"/>
      <c r="FX175" s="385"/>
      <c r="FY175" s="494"/>
      <c r="FZ175" s="12">
        <v>115</v>
      </c>
      <c r="GA175" s="69">
        <v>4.9156809999999993</v>
      </c>
      <c r="GB175" s="70">
        <v>4.8652509999999998</v>
      </c>
      <c r="GQ175" s="273"/>
      <c r="GR175" s="385"/>
      <c r="GS175" s="494"/>
      <c r="GT175" s="12">
        <v>115</v>
      </c>
      <c r="GU175" s="69">
        <v>11.37196</v>
      </c>
      <c r="GV175" s="70">
        <v>18.38569</v>
      </c>
      <c r="HK175" s="273"/>
      <c r="HL175" s="385"/>
      <c r="HM175" s="494"/>
      <c r="HN175" s="12">
        <v>115</v>
      </c>
      <c r="HO175" s="69">
        <v>2.0749379999999999</v>
      </c>
      <c r="HP175" s="70">
        <v>7.5560179999999999</v>
      </c>
      <c r="IE175" s="273"/>
      <c r="IF175" s="385"/>
      <c r="IG175" s="494"/>
      <c r="IH175" s="12">
        <v>115</v>
      </c>
      <c r="II175" s="69"/>
      <c r="IJ175" s="70"/>
      <c r="IY175" s="273"/>
      <c r="IZ175" s="385"/>
      <c r="JA175" s="494"/>
      <c r="JB175" s="12">
        <v>115</v>
      </c>
      <c r="JC175" s="69"/>
      <c r="JD175" s="70"/>
      <c r="JS175" s="273"/>
      <c r="JT175" s="385"/>
      <c r="JU175" s="494"/>
      <c r="JV175" s="12">
        <v>115</v>
      </c>
      <c r="JW175" s="69"/>
      <c r="JX175" s="70"/>
      <c r="KM175" s="273"/>
    </row>
    <row r="176" spans="1:299" ht="12.75" customHeight="1" x14ac:dyDescent="0.2">
      <c r="A176" s="494"/>
      <c r="B176" s="12">
        <v>116</v>
      </c>
      <c r="C176" s="69">
        <v>5.1453370000000005</v>
      </c>
      <c r="D176" s="70">
        <v>5.9515659999999997</v>
      </c>
      <c r="S176" s="273"/>
      <c r="T176" s="385"/>
      <c r="U176" s="494"/>
      <c r="V176" s="12">
        <v>116</v>
      </c>
      <c r="W176" s="69">
        <v>3.107221</v>
      </c>
      <c r="X176" s="70">
        <v>4.3751559999999996</v>
      </c>
      <c r="AM176" s="273"/>
      <c r="AN176" s="385"/>
      <c r="AO176" s="494"/>
      <c r="AP176" s="12">
        <v>116</v>
      </c>
      <c r="AQ176" s="69">
        <v>10.075989999999999</v>
      </c>
      <c r="AR176" s="70">
        <v>6.1138950000000003</v>
      </c>
      <c r="BG176" s="273"/>
      <c r="BH176" s="271"/>
      <c r="BI176" s="494"/>
      <c r="BJ176" s="12">
        <v>116</v>
      </c>
      <c r="BK176" s="69">
        <v>3.1802570000000001</v>
      </c>
      <c r="BL176" s="70">
        <v>6.9939369999999998</v>
      </c>
      <c r="CA176" s="273"/>
      <c r="CB176" s="385"/>
      <c r="CC176" s="494"/>
      <c r="CD176" s="12">
        <v>116</v>
      </c>
      <c r="CE176" s="69">
        <v>3.2713769999999998</v>
      </c>
      <c r="CF176" s="70">
        <v>8.1200119999999991</v>
      </c>
      <c r="CU176" s="273"/>
      <c r="CV176" s="385"/>
      <c r="CW176" s="494"/>
      <c r="CX176" s="12">
        <v>116</v>
      </c>
      <c r="CY176" s="69">
        <v>5.1453370000000005</v>
      </c>
      <c r="CZ176" s="70">
        <v>5.9515659999999997</v>
      </c>
      <c r="DO176" s="273"/>
      <c r="DP176" s="385"/>
      <c r="DQ176" s="494"/>
      <c r="DR176" s="12">
        <v>116</v>
      </c>
      <c r="DS176" s="69">
        <v>10.268870000000001</v>
      </c>
      <c r="DT176" s="70">
        <v>3.928051</v>
      </c>
      <c r="EI176" s="273"/>
      <c r="EJ176" s="385"/>
      <c r="EK176" s="494"/>
      <c r="EL176" s="12">
        <v>116</v>
      </c>
      <c r="EM176" s="69">
        <v>6.2920749999999996</v>
      </c>
      <c r="EN176" s="70">
        <v>8.3380650000000003</v>
      </c>
      <c r="FC176" s="273"/>
      <c r="FD176" s="385"/>
      <c r="FE176" s="494"/>
      <c r="FF176" s="12">
        <v>116</v>
      </c>
      <c r="FG176" s="69">
        <v>11.488569999999999</v>
      </c>
      <c r="FH176" s="70">
        <v>5.6782680000000001</v>
      </c>
      <c r="FW176" s="273"/>
      <c r="FX176" s="385"/>
      <c r="FY176" s="494"/>
      <c r="FZ176" s="12">
        <v>116</v>
      </c>
      <c r="GA176" s="69">
        <v>5.1221019999999999</v>
      </c>
      <c r="GB176" s="70">
        <v>4.8751759999999997</v>
      </c>
      <c r="GQ176" s="273"/>
      <c r="GR176" s="385"/>
      <c r="GS176" s="494"/>
      <c r="GT176" s="12">
        <v>116</v>
      </c>
      <c r="GU176" s="69">
        <v>11.606809999999999</v>
      </c>
      <c r="GV176" s="70">
        <v>18.427659999999999</v>
      </c>
      <c r="HK176" s="273"/>
      <c r="HL176" s="385"/>
      <c r="HM176" s="494"/>
      <c r="HN176" s="12">
        <v>116</v>
      </c>
      <c r="HO176" s="69">
        <v>2.0896129999999999</v>
      </c>
      <c r="HP176" s="70">
        <v>7.6360159999999997</v>
      </c>
      <c r="IE176" s="273"/>
      <c r="IF176" s="385"/>
      <c r="IG176" s="494"/>
      <c r="IH176" s="12">
        <v>116</v>
      </c>
      <c r="II176" s="69"/>
      <c r="IJ176" s="70"/>
      <c r="IY176" s="273"/>
      <c r="IZ176" s="385"/>
      <c r="JA176" s="494"/>
      <c r="JB176" s="12">
        <v>116</v>
      </c>
      <c r="JC176" s="69"/>
      <c r="JD176" s="70"/>
      <c r="JS176" s="273"/>
      <c r="JT176" s="385"/>
      <c r="JU176" s="494"/>
      <c r="JV176" s="12">
        <v>116</v>
      </c>
      <c r="JW176" s="69"/>
      <c r="JX176" s="70"/>
      <c r="KM176" s="273"/>
    </row>
    <row r="177" spans="1:299" ht="12.75" customHeight="1" x14ac:dyDescent="0.2">
      <c r="A177" s="494"/>
      <c r="B177" s="12">
        <v>117</v>
      </c>
      <c r="C177" s="69">
        <v>5.3201279999999995</v>
      </c>
      <c r="D177" s="70">
        <v>5.9873200000000004</v>
      </c>
      <c r="S177" s="273"/>
      <c r="T177" s="385"/>
      <c r="U177" s="494"/>
      <c r="V177" s="12">
        <v>117</v>
      </c>
      <c r="W177" s="69">
        <v>2.6455120000000001</v>
      </c>
      <c r="X177" s="70">
        <v>4.3831680000000004</v>
      </c>
      <c r="AM177" s="273"/>
      <c r="AN177" s="385"/>
      <c r="AO177" s="494"/>
      <c r="AP177" s="12">
        <v>117</v>
      </c>
      <c r="AQ177" s="69">
        <v>8.6201720000000002</v>
      </c>
      <c r="AR177" s="70">
        <v>6.130217</v>
      </c>
      <c r="BG177" s="273"/>
      <c r="BH177" s="271"/>
      <c r="BI177" s="494"/>
      <c r="BJ177" s="12">
        <v>117</v>
      </c>
      <c r="BK177" s="69">
        <v>3.067164</v>
      </c>
      <c r="BL177" s="70">
        <v>7.0119930000000004</v>
      </c>
      <c r="CA177" s="273"/>
      <c r="CB177" s="385"/>
      <c r="CC177" s="494"/>
      <c r="CD177" s="12">
        <v>117</v>
      </c>
      <c r="CE177" s="69">
        <v>3.2922560000000001</v>
      </c>
      <c r="CF177" s="70">
        <v>8.2101150000000001</v>
      </c>
      <c r="CU177" s="273"/>
      <c r="CV177" s="385"/>
      <c r="CW177" s="494"/>
      <c r="CX177" s="12">
        <v>117</v>
      </c>
      <c r="CY177" s="69">
        <v>5.3201279999999995</v>
      </c>
      <c r="CZ177" s="70">
        <v>5.9873200000000004</v>
      </c>
      <c r="DO177" s="273"/>
      <c r="DP177" s="385"/>
      <c r="DQ177" s="494"/>
      <c r="DR177" s="12">
        <v>117</v>
      </c>
      <c r="DS177" s="69">
        <v>10.13847</v>
      </c>
      <c r="DT177" s="70">
        <v>3.9380359999999999</v>
      </c>
      <c r="EI177" s="273"/>
      <c r="EJ177" s="385"/>
      <c r="EK177" s="494"/>
      <c r="EL177" s="12">
        <v>117</v>
      </c>
      <c r="EM177" s="69">
        <v>6.2469269999999995</v>
      </c>
      <c r="EN177" s="70">
        <v>8.458062</v>
      </c>
      <c r="FC177" s="273"/>
      <c r="FD177" s="385"/>
      <c r="FE177" s="494"/>
      <c r="FF177" s="12">
        <v>117</v>
      </c>
      <c r="FG177" s="69">
        <v>9.9116400000000002</v>
      </c>
      <c r="FH177" s="70">
        <v>5.6905260000000002</v>
      </c>
      <c r="FW177" s="273"/>
      <c r="FX177" s="385"/>
      <c r="FY177" s="494"/>
      <c r="FZ177" s="12">
        <v>117</v>
      </c>
      <c r="GA177" s="69">
        <v>5.2961030000000004</v>
      </c>
      <c r="GB177" s="70">
        <v>4.8851610000000001</v>
      </c>
      <c r="GQ177" s="273"/>
      <c r="GR177" s="385"/>
      <c r="GS177" s="494"/>
      <c r="GT177" s="12">
        <v>117</v>
      </c>
      <c r="GU177" s="69">
        <v>11.848850000000001</v>
      </c>
      <c r="GV177" s="70">
        <v>18.469639999999998</v>
      </c>
      <c r="HK177" s="273"/>
      <c r="HL177" s="385"/>
      <c r="HM177" s="494"/>
      <c r="HN177" s="12">
        <v>117</v>
      </c>
      <c r="HO177" s="69">
        <v>2.0889569999999997</v>
      </c>
      <c r="HP177" s="70">
        <v>7.7160149999999996</v>
      </c>
      <c r="IE177" s="273"/>
      <c r="IF177" s="385"/>
      <c r="IG177" s="494"/>
      <c r="IH177" s="12">
        <v>117</v>
      </c>
      <c r="II177" s="69"/>
      <c r="IJ177" s="70"/>
      <c r="IY177" s="273"/>
      <c r="IZ177" s="385"/>
      <c r="JA177" s="494"/>
      <c r="JB177" s="12">
        <v>117</v>
      </c>
      <c r="JC177" s="69"/>
      <c r="JD177" s="70"/>
      <c r="JS177" s="273"/>
      <c r="JT177" s="385"/>
      <c r="JU177" s="494"/>
      <c r="JV177" s="12">
        <v>117</v>
      </c>
      <c r="JW177" s="69"/>
      <c r="JX177" s="70"/>
      <c r="KM177" s="273"/>
    </row>
    <row r="178" spans="1:299" ht="12.75" customHeight="1" x14ac:dyDescent="0.2">
      <c r="A178" s="494"/>
      <c r="B178" s="12">
        <v>118</v>
      </c>
      <c r="C178" s="69">
        <v>5.2849740000000001</v>
      </c>
      <c r="D178" s="70">
        <v>6.1405010000000004</v>
      </c>
      <c r="S178" s="273"/>
      <c r="T178" s="385"/>
      <c r="U178" s="494"/>
      <c r="V178" s="12">
        <v>118</v>
      </c>
      <c r="W178" s="69">
        <v>2.5328939999999998</v>
      </c>
      <c r="X178" s="70">
        <v>4.3993120000000001</v>
      </c>
      <c r="AM178" s="273"/>
      <c r="AN178" s="385"/>
      <c r="AO178" s="494"/>
      <c r="AP178" s="12">
        <v>118</v>
      </c>
      <c r="AQ178" s="69">
        <v>8.8350159999999995</v>
      </c>
      <c r="AR178" s="70">
        <v>6.1543720000000004</v>
      </c>
      <c r="BG178" s="273"/>
      <c r="BH178" s="271"/>
      <c r="BI178" s="494"/>
      <c r="BJ178" s="12">
        <v>118</v>
      </c>
      <c r="BK178" s="69">
        <v>2.9572620000000001</v>
      </c>
      <c r="BL178" s="70">
        <v>7.0559380000000003</v>
      </c>
      <c r="CA178" s="273"/>
      <c r="CB178" s="385"/>
      <c r="CC178" s="494"/>
      <c r="CD178" s="12">
        <v>118</v>
      </c>
      <c r="CE178" s="69">
        <v>3.3052079999999999</v>
      </c>
      <c r="CF178" s="70">
        <v>8.2999779999999994</v>
      </c>
      <c r="CU178" s="273"/>
      <c r="CV178" s="385"/>
      <c r="CW178" s="494"/>
      <c r="CX178" s="12">
        <v>118</v>
      </c>
      <c r="CY178" s="69">
        <v>5.2849740000000001</v>
      </c>
      <c r="CZ178" s="70">
        <v>6.1405010000000004</v>
      </c>
      <c r="DO178" s="273"/>
      <c r="DP178" s="385"/>
      <c r="DQ178" s="494"/>
      <c r="DR178" s="12">
        <v>118</v>
      </c>
      <c r="DS178" s="69">
        <v>10.133329999999999</v>
      </c>
      <c r="DT178" s="70">
        <v>3.9780350000000002</v>
      </c>
      <c r="EI178" s="273"/>
      <c r="EJ178" s="385"/>
      <c r="EK178" s="494"/>
      <c r="EL178" s="12">
        <v>118</v>
      </c>
      <c r="EM178" s="69">
        <v>6.2737720000000001</v>
      </c>
      <c r="EN178" s="70">
        <v>8.5779999999999994</v>
      </c>
      <c r="FC178" s="273"/>
      <c r="FD178" s="385"/>
      <c r="FE178" s="494"/>
      <c r="FF178" s="12">
        <v>118</v>
      </c>
      <c r="FG178" s="69">
        <v>8.9086680000000005</v>
      </c>
      <c r="FH178" s="70">
        <v>5.7027229999999998</v>
      </c>
      <c r="FW178" s="273"/>
      <c r="FX178" s="385"/>
      <c r="FY178" s="494"/>
      <c r="FZ178" s="12">
        <v>118</v>
      </c>
      <c r="GA178" s="69">
        <v>5.4646470000000003</v>
      </c>
      <c r="GB178" s="70">
        <v>4.8991509999999998</v>
      </c>
      <c r="GQ178" s="273"/>
      <c r="GR178" s="385"/>
      <c r="GS178" s="494"/>
      <c r="GT178" s="12">
        <v>118</v>
      </c>
      <c r="GU178" s="69">
        <v>12.092889999999999</v>
      </c>
      <c r="GV178" s="70">
        <v>18.511669999999999</v>
      </c>
      <c r="HK178" s="273"/>
      <c r="HL178" s="385"/>
      <c r="HM178" s="494"/>
      <c r="HN178" s="12">
        <v>118</v>
      </c>
      <c r="HO178" s="69">
        <v>2.102481</v>
      </c>
      <c r="HP178" s="70">
        <v>7.7961320000000001</v>
      </c>
      <c r="IE178" s="273"/>
      <c r="IF178" s="385"/>
      <c r="IG178" s="494"/>
      <c r="IH178" s="12">
        <v>118</v>
      </c>
      <c r="II178" s="69"/>
      <c r="IJ178" s="70"/>
      <c r="IY178" s="273"/>
      <c r="IZ178" s="385"/>
      <c r="JA178" s="494"/>
      <c r="JB178" s="12">
        <v>118</v>
      </c>
      <c r="JC178" s="69"/>
      <c r="JD178" s="70"/>
      <c r="JS178" s="273"/>
      <c r="JT178" s="385"/>
      <c r="JU178" s="494"/>
      <c r="JV178" s="12">
        <v>118</v>
      </c>
      <c r="JW178" s="69"/>
      <c r="JX178" s="70"/>
      <c r="KM178" s="273"/>
    </row>
    <row r="179" spans="1:299" ht="12.75" customHeight="1" x14ac:dyDescent="0.2">
      <c r="A179" s="494"/>
      <c r="B179" s="12">
        <v>119</v>
      </c>
      <c r="C179" s="69">
        <v>5.1074770000000003</v>
      </c>
      <c r="D179" s="70">
        <v>6.1724290000000002</v>
      </c>
      <c r="S179" s="273"/>
      <c r="T179" s="385"/>
      <c r="U179" s="494"/>
      <c r="V179" s="12">
        <v>119</v>
      </c>
      <c r="W179" s="69">
        <v>2.6840199999999999</v>
      </c>
      <c r="X179" s="70">
        <v>4.4072639999999996</v>
      </c>
      <c r="AM179" s="273"/>
      <c r="AN179" s="385"/>
      <c r="AO179" s="494"/>
      <c r="AP179" s="12">
        <v>119</v>
      </c>
      <c r="AQ179" s="69">
        <v>9.2006700000000006</v>
      </c>
      <c r="AR179" s="70">
        <v>6.1703960000000002</v>
      </c>
      <c r="BG179" s="273"/>
      <c r="BH179" s="271"/>
      <c r="BI179" s="494"/>
      <c r="BJ179" s="12">
        <v>119</v>
      </c>
      <c r="BK179" s="69">
        <v>2.954113</v>
      </c>
      <c r="BL179" s="70">
        <v>7.2020039999999996</v>
      </c>
      <c r="CA179" s="273"/>
      <c r="CB179" s="385"/>
      <c r="CC179" s="494"/>
      <c r="CD179" s="12">
        <v>119</v>
      </c>
      <c r="CE179" s="69">
        <v>3.281561</v>
      </c>
      <c r="CF179" s="70">
        <v>8.3900810000000003</v>
      </c>
      <c r="CU179" s="273"/>
      <c r="CV179" s="385"/>
      <c r="CW179" s="494"/>
      <c r="CX179" s="12">
        <v>119</v>
      </c>
      <c r="CY179" s="69">
        <v>5.1074770000000003</v>
      </c>
      <c r="CZ179" s="70">
        <v>6.1724290000000002</v>
      </c>
      <c r="DO179" s="273"/>
      <c r="DP179" s="385"/>
      <c r="DQ179" s="494"/>
      <c r="DR179" s="12">
        <v>119</v>
      </c>
      <c r="DS179" s="69">
        <v>9.9924090000000003</v>
      </c>
      <c r="DT179" s="70">
        <v>4.0020699999999998</v>
      </c>
      <c r="EI179" s="273"/>
      <c r="EJ179" s="385"/>
      <c r="EK179" s="494"/>
      <c r="EL179" s="12">
        <v>119</v>
      </c>
      <c r="EM179" s="69">
        <v>6.2638129999999999</v>
      </c>
      <c r="EN179" s="70">
        <v>8.6980570000000004</v>
      </c>
      <c r="FC179" s="273"/>
      <c r="FD179" s="385"/>
      <c r="FE179" s="494"/>
      <c r="FF179" s="12">
        <v>119</v>
      </c>
      <c r="FG179" s="69">
        <v>8.4764580000000009</v>
      </c>
      <c r="FH179" s="70">
        <v>5.7148000000000003</v>
      </c>
      <c r="FW179" s="273"/>
      <c r="FX179" s="385"/>
      <c r="FY179" s="494"/>
      <c r="FZ179" s="12">
        <v>119</v>
      </c>
      <c r="GA179" s="69">
        <v>5.6175919999999993</v>
      </c>
      <c r="GB179" s="70">
        <v>4.9270139999999998</v>
      </c>
      <c r="GQ179" s="273"/>
      <c r="GR179" s="385"/>
      <c r="GS179" s="494"/>
      <c r="GT179" s="12">
        <v>119</v>
      </c>
      <c r="GU179" s="69">
        <v>12.308260000000001</v>
      </c>
      <c r="GV179" s="70">
        <v>18.555669999999999</v>
      </c>
      <c r="HK179" s="273"/>
      <c r="HL179" s="385"/>
      <c r="HM179" s="494"/>
      <c r="HN179" s="12">
        <v>119</v>
      </c>
      <c r="HO179" s="69">
        <v>2.1188709999999999</v>
      </c>
      <c r="HP179" s="70">
        <v>7.8760709999999996</v>
      </c>
      <c r="IE179" s="273"/>
      <c r="IF179" s="385"/>
      <c r="IG179" s="494"/>
      <c r="IH179" s="12">
        <v>119</v>
      </c>
      <c r="II179" s="69"/>
      <c r="IJ179" s="70"/>
      <c r="IY179" s="273"/>
      <c r="IZ179" s="385"/>
      <c r="JA179" s="494"/>
      <c r="JB179" s="12">
        <v>119</v>
      </c>
      <c r="JC179" s="69"/>
      <c r="JD179" s="70"/>
      <c r="JS179" s="273"/>
      <c r="JT179" s="385"/>
      <c r="JU179" s="494"/>
      <c r="JV179" s="12">
        <v>119</v>
      </c>
      <c r="JW179" s="69"/>
      <c r="JX179" s="70"/>
      <c r="KM179" s="273"/>
    </row>
    <row r="180" spans="1:299" ht="12.75" customHeight="1" x14ac:dyDescent="0.2">
      <c r="A180" s="494"/>
      <c r="B180" s="12">
        <v>120</v>
      </c>
      <c r="C180" s="69">
        <v>4.9491209999999999</v>
      </c>
      <c r="D180" s="70">
        <v>6.3222610000000001</v>
      </c>
      <c r="S180" s="273"/>
      <c r="T180" s="385"/>
      <c r="U180" s="494"/>
      <c r="V180" s="12">
        <v>120</v>
      </c>
      <c r="W180" s="69">
        <v>2.876598</v>
      </c>
      <c r="X180" s="70">
        <v>4.4153349999999998</v>
      </c>
      <c r="AM180" s="273"/>
      <c r="AN180" s="385"/>
      <c r="AO180" s="494"/>
      <c r="AP180" s="12">
        <v>120</v>
      </c>
      <c r="AQ180" s="69">
        <v>9.3260750000000012</v>
      </c>
      <c r="AR180" s="70">
        <v>6.200291</v>
      </c>
      <c r="BG180" s="273"/>
      <c r="BH180" s="271"/>
      <c r="BI180" s="494"/>
      <c r="BJ180" s="12">
        <v>120</v>
      </c>
      <c r="BK180" s="69">
        <v>3.0572699999999999</v>
      </c>
      <c r="BL180" s="70">
        <v>7.3680399999999997</v>
      </c>
      <c r="CA180" s="273"/>
      <c r="CB180" s="385"/>
      <c r="CC180" s="494"/>
      <c r="CD180" s="12">
        <v>120</v>
      </c>
      <c r="CE180" s="69">
        <v>3.2715479999999997</v>
      </c>
      <c r="CF180" s="70">
        <v>8.4800649999999997</v>
      </c>
      <c r="CU180" s="273"/>
      <c r="CV180" s="385"/>
      <c r="CW180" s="494"/>
      <c r="CX180" s="12">
        <v>120</v>
      </c>
      <c r="CY180" s="69">
        <v>4.9491209999999999</v>
      </c>
      <c r="CZ180" s="70">
        <v>6.3222610000000001</v>
      </c>
      <c r="DO180" s="273"/>
      <c r="DP180" s="385"/>
      <c r="DQ180" s="494"/>
      <c r="DR180" s="12">
        <v>120</v>
      </c>
      <c r="DS180" s="69">
        <v>9.1874549999999999</v>
      </c>
      <c r="DT180" s="70">
        <v>4.0102609999999999</v>
      </c>
      <c r="EI180" s="273"/>
      <c r="EJ180" s="385"/>
      <c r="EK180" s="494"/>
      <c r="EL180" s="12">
        <v>120</v>
      </c>
      <c r="EM180" s="69">
        <v>6.2438120000000001</v>
      </c>
      <c r="EN180" s="70">
        <v>8.8181139999999996</v>
      </c>
      <c r="FC180" s="273"/>
      <c r="FD180" s="385"/>
      <c r="FE180" s="494"/>
      <c r="FF180" s="12">
        <v>120</v>
      </c>
      <c r="FG180" s="69">
        <v>8.5763940000000005</v>
      </c>
      <c r="FH180" s="70">
        <v>5.7448740000000003</v>
      </c>
      <c r="FW180" s="273"/>
      <c r="FX180" s="385"/>
      <c r="FY180" s="494"/>
      <c r="FZ180" s="12">
        <v>120</v>
      </c>
      <c r="GA180" s="69">
        <v>5.7525300000000001</v>
      </c>
      <c r="GB180" s="70">
        <v>5.068416</v>
      </c>
      <c r="GQ180" s="273"/>
      <c r="GR180" s="385"/>
      <c r="GS180" s="494"/>
      <c r="GT180" s="12">
        <v>120</v>
      </c>
      <c r="GU180" s="69">
        <v>12.491389999999999</v>
      </c>
      <c r="GV180" s="70">
        <v>18.58371</v>
      </c>
      <c r="HK180" s="273"/>
      <c r="HL180" s="385"/>
      <c r="HM180" s="494"/>
      <c r="HN180" s="12">
        <v>120</v>
      </c>
      <c r="HO180" s="69">
        <v>2.123456</v>
      </c>
      <c r="HP180" s="70">
        <v>7.9560089999999999</v>
      </c>
      <c r="IE180" s="273"/>
      <c r="IF180" s="385"/>
      <c r="IG180" s="494"/>
      <c r="IH180" s="12">
        <v>120</v>
      </c>
      <c r="II180" s="69"/>
      <c r="IJ180" s="70"/>
      <c r="IY180" s="273"/>
      <c r="IZ180" s="385"/>
      <c r="JA180" s="494"/>
      <c r="JB180" s="12">
        <v>120</v>
      </c>
      <c r="JC180" s="69"/>
      <c r="JD180" s="70"/>
      <c r="JS180" s="273"/>
      <c r="JT180" s="385"/>
      <c r="JU180" s="494"/>
      <c r="JV180" s="12">
        <v>120</v>
      </c>
      <c r="JW180" s="69"/>
      <c r="JX180" s="70"/>
      <c r="KM180" s="273"/>
    </row>
    <row r="181" spans="1:299" ht="12.75" customHeight="1" x14ac:dyDescent="0.2">
      <c r="B181" s="12">
        <v>121</v>
      </c>
      <c r="C181" s="69">
        <v>4.781282</v>
      </c>
      <c r="D181" s="70">
        <v>6.368239</v>
      </c>
      <c r="S181" s="273"/>
      <c r="T181" s="385"/>
      <c r="U181" s="8"/>
      <c r="V181" s="12">
        <v>121</v>
      </c>
      <c r="W181" s="69">
        <v>3.0673490000000001</v>
      </c>
      <c r="X181" s="70">
        <v>4.4232870000000002</v>
      </c>
      <c r="AM181" s="273"/>
      <c r="AN181" s="385"/>
      <c r="AO181" s="8"/>
      <c r="AP181" s="12">
        <v>121</v>
      </c>
      <c r="AQ181" s="69">
        <v>9.0292870000000001</v>
      </c>
      <c r="AR181" s="70">
        <v>6.2162550000000003</v>
      </c>
      <c r="BG181" s="273"/>
      <c r="BH181" s="271"/>
      <c r="BI181" s="8"/>
      <c r="BJ181" s="12">
        <v>121</v>
      </c>
      <c r="BK181" s="69">
        <v>3.159027</v>
      </c>
      <c r="BL181" s="70">
        <v>7.5138660000000002</v>
      </c>
      <c r="CA181" s="273"/>
      <c r="CB181" s="385"/>
      <c r="CC181" s="8"/>
      <c r="CD181" s="12">
        <v>121</v>
      </c>
      <c r="CE181" s="69">
        <v>3.2608619999999999</v>
      </c>
      <c r="CF181" s="70">
        <v>8.5700479999999999</v>
      </c>
      <c r="CU181" s="273"/>
      <c r="CV181" s="385"/>
      <c r="CW181" s="8"/>
      <c r="CX181" s="12">
        <v>121</v>
      </c>
      <c r="CY181" s="69">
        <v>4.781282</v>
      </c>
      <c r="CZ181" s="70">
        <v>6.368239</v>
      </c>
      <c r="DO181" s="273"/>
      <c r="DP181" s="385"/>
      <c r="DQ181" s="8"/>
      <c r="DR181" s="12">
        <v>121</v>
      </c>
      <c r="DS181" s="69">
        <v>8.0956549999999989</v>
      </c>
      <c r="DT181" s="70">
        <v>4.0184519999999999</v>
      </c>
      <c r="EI181" s="273"/>
      <c r="EJ181" s="385"/>
      <c r="EK181" s="8"/>
      <c r="EL181" s="12">
        <v>121</v>
      </c>
      <c r="EM181" s="69">
        <v>6.2616350000000001</v>
      </c>
      <c r="EN181" s="70">
        <v>8.9380520000000008</v>
      </c>
      <c r="FC181" s="273"/>
      <c r="FD181" s="385"/>
      <c r="FE181" s="8"/>
      <c r="FF181" s="12">
        <v>121</v>
      </c>
      <c r="FG181" s="69">
        <v>8.7776980000000009</v>
      </c>
      <c r="FH181" s="70">
        <v>5.7628110000000001</v>
      </c>
      <c r="FW181" s="273"/>
      <c r="FX181" s="385"/>
      <c r="FY181" s="8"/>
      <c r="FZ181" s="12">
        <v>121</v>
      </c>
      <c r="GA181" s="69">
        <v>5.7311440000000005</v>
      </c>
      <c r="GB181" s="70">
        <v>5.3040459999999996</v>
      </c>
      <c r="GQ181" s="273"/>
      <c r="GR181" s="385"/>
      <c r="GS181" s="8"/>
      <c r="GT181" s="12">
        <v>121</v>
      </c>
      <c r="GU181" s="69">
        <v>12.671959999999999</v>
      </c>
      <c r="GV181" s="70">
        <v>18.611640000000001</v>
      </c>
      <c r="HK181" s="273"/>
      <c r="HL181" s="385"/>
      <c r="HM181" s="8"/>
      <c r="HN181" s="12">
        <v>121</v>
      </c>
      <c r="HO181" s="69">
        <v>2.1211280000000001</v>
      </c>
      <c r="HP181" s="70">
        <v>8.0360080000000007</v>
      </c>
      <c r="IE181" s="273"/>
      <c r="IF181" s="385"/>
      <c r="IG181" s="8"/>
      <c r="IH181" s="12">
        <v>121</v>
      </c>
      <c r="II181" s="69"/>
      <c r="IJ181" s="70"/>
      <c r="IY181" s="273"/>
      <c r="IZ181" s="385"/>
      <c r="JA181" s="8"/>
      <c r="JB181" s="12">
        <v>121</v>
      </c>
      <c r="JC181" s="69"/>
      <c r="JD181" s="70"/>
      <c r="JS181" s="273"/>
      <c r="JT181" s="385"/>
      <c r="JU181" s="8"/>
      <c r="JV181" s="12">
        <v>121</v>
      </c>
      <c r="JW181" s="69"/>
      <c r="JX181" s="70"/>
      <c r="KM181" s="273"/>
    </row>
    <row r="182" spans="1:299" ht="12.75" customHeight="1" x14ac:dyDescent="0.2">
      <c r="B182" s="12">
        <v>122</v>
      </c>
      <c r="C182" s="69">
        <v>4.6461009999999998</v>
      </c>
      <c r="D182" s="70">
        <v>6.5681760000000002</v>
      </c>
      <c r="S182" s="273"/>
      <c r="T182" s="385"/>
      <c r="V182" s="12">
        <v>122</v>
      </c>
      <c r="W182" s="69">
        <v>3.23258</v>
      </c>
      <c r="X182" s="70">
        <v>4.4312389999999997</v>
      </c>
      <c r="AM182" s="273"/>
      <c r="AN182" s="385"/>
      <c r="AP182" s="12">
        <v>122</v>
      </c>
      <c r="AQ182" s="69">
        <v>8.900519000000001</v>
      </c>
      <c r="AR182" s="70">
        <v>6.2638470000000002</v>
      </c>
      <c r="BG182" s="273"/>
      <c r="BH182" s="271"/>
      <c r="BI182"/>
      <c r="BJ182" s="12">
        <v>122</v>
      </c>
      <c r="BK182" s="69">
        <v>3.2623950000000002</v>
      </c>
      <c r="BL182" s="70">
        <v>7.6758360000000003</v>
      </c>
      <c r="CA182" s="273"/>
      <c r="CB182" s="385"/>
      <c r="CC182"/>
      <c r="CD182" s="12">
        <v>122</v>
      </c>
      <c r="CE182" s="69">
        <v>3.2353689999999999</v>
      </c>
      <c r="CF182" s="70">
        <v>8.660031</v>
      </c>
      <c r="CU182" s="273"/>
      <c r="CV182" s="385"/>
      <c r="CW182"/>
      <c r="CX182" s="12">
        <v>122</v>
      </c>
      <c r="CY182" s="69">
        <v>4.6461009999999998</v>
      </c>
      <c r="CZ182" s="70">
        <v>6.5681760000000002</v>
      </c>
      <c r="DO182" s="273"/>
      <c r="DP182" s="385"/>
      <c r="DQ182"/>
      <c r="DR182" s="12">
        <v>122</v>
      </c>
      <c r="DS182" s="69">
        <v>7.0806149999999999</v>
      </c>
      <c r="DT182" s="70">
        <v>4.0265240000000002</v>
      </c>
      <c r="EI182" s="273"/>
      <c r="EJ182" s="385"/>
      <c r="EK182"/>
      <c r="EL182" s="12">
        <v>122</v>
      </c>
      <c r="EM182" s="69">
        <v>6.238639</v>
      </c>
      <c r="EN182" s="70">
        <v>9.0580499999999997</v>
      </c>
      <c r="FC182" s="273"/>
      <c r="FD182" s="385"/>
      <c r="FE182"/>
      <c r="FF182" s="12">
        <v>122</v>
      </c>
      <c r="FG182" s="69">
        <v>7.8099040000000004</v>
      </c>
      <c r="FH182" s="70">
        <v>5.7909119999999996</v>
      </c>
      <c r="FW182" s="273"/>
      <c r="FX182" s="385"/>
      <c r="FY182"/>
      <c r="FZ182" s="12">
        <v>122</v>
      </c>
      <c r="GA182" s="69">
        <v>5.5937479999999997</v>
      </c>
      <c r="GB182" s="70">
        <v>5.3880499999999998</v>
      </c>
      <c r="GQ182" s="273"/>
      <c r="GR182" s="385"/>
      <c r="GS182"/>
      <c r="GT182" s="12">
        <v>122</v>
      </c>
      <c r="GU182" s="69">
        <v>12.908659999999999</v>
      </c>
      <c r="GV182" s="70">
        <v>18.649660000000001</v>
      </c>
      <c r="HK182" s="273"/>
      <c r="HL182" s="385"/>
      <c r="HM182"/>
      <c r="HN182" s="12">
        <v>122</v>
      </c>
      <c r="HO182" s="69">
        <v>2.0997029999999999</v>
      </c>
      <c r="HP182" s="70">
        <v>8.1159459999999992</v>
      </c>
      <c r="IE182" s="273"/>
      <c r="IF182" s="385"/>
      <c r="IG182"/>
      <c r="IH182" s="12">
        <v>122</v>
      </c>
      <c r="II182" s="69"/>
      <c r="IJ182" s="70"/>
      <c r="IY182" s="273"/>
      <c r="IZ182" s="385"/>
      <c r="JA182"/>
      <c r="JB182" s="12">
        <v>122</v>
      </c>
      <c r="JC182" s="69"/>
      <c r="JD182" s="70"/>
      <c r="JS182" s="273"/>
      <c r="JT182" s="385"/>
      <c r="JU182"/>
      <c r="JV182" s="12">
        <v>122</v>
      </c>
      <c r="JW182" s="69"/>
      <c r="JX182" s="70"/>
      <c r="KM182" s="273"/>
    </row>
    <row r="183" spans="1:299" ht="12.75" customHeight="1" x14ac:dyDescent="0.2">
      <c r="B183" s="12">
        <v>123</v>
      </c>
      <c r="C183" s="69">
        <v>4.4618029999999997</v>
      </c>
      <c r="D183" s="70">
        <v>6.6421349999999997</v>
      </c>
      <c r="S183" s="273"/>
      <c r="T183" s="385"/>
      <c r="V183" s="12">
        <v>123</v>
      </c>
      <c r="W183" s="69">
        <v>3.3629789999999997</v>
      </c>
      <c r="X183" s="70">
        <v>4.4391910000000001</v>
      </c>
      <c r="AM183" s="273"/>
      <c r="AN183" s="385"/>
      <c r="AP183" s="12">
        <v>123</v>
      </c>
      <c r="AQ183" s="69">
        <v>8.7617779999999996</v>
      </c>
      <c r="AR183" s="70">
        <v>6.3152660000000003</v>
      </c>
      <c r="BG183" s="273"/>
      <c r="BH183" s="271"/>
      <c r="BI183"/>
      <c r="BJ183" s="12">
        <v>123</v>
      </c>
      <c r="BK183" s="69">
        <v>3.36564</v>
      </c>
      <c r="BL183" s="70">
        <v>7.8178960000000002</v>
      </c>
      <c r="CA183" s="273"/>
      <c r="CB183" s="385"/>
      <c r="CC183"/>
      <c r="CD183" s="12">
        <v>123</v>
      </c>
      <c r="CE183" s="69">
        <v>3.2199960000000001</v>
      </c>
      <c r="CF183" s="70">
        <v>8.7500739999999997</v>
      </c>
      <c r="CU183" s="273"/>
      <c r="CV183" s="385"/>
      <c r="CW183"/>
      <c r="CX183" s="12">
        <v>123</v>
      </c>
      <c r="CY183" s="69">
        <v>4.4618029999999997</v>
      </c>
      <c r="CZ183" s="70">
        <v>6.6421349999999997</v>
      </c>
      <c r="DO183" s="273"/>
      <c r="DP183" s="385"/>
      <c r="DQ183"/>
      <c r="DR183" s="12">
        <v>123</v>
      </c>
      <c r="DS183" s="69">
        <v>6.302594</v>
      </c>
      <c r="DT183" s="70">
        <v>4.034656</v>
      </c>
      <c r="EI183" s="273"/>
      <c r="EJ183" s="385"/>
      <c r="EK183"/>
      <c r="EL183" s="12">
        <v>123</v>
      </c>
      <c r="EM183" s="69">
        <v>6.2079690000000003</v>
      </c>
      <c r="EN183" s="70">
        <v>9.1780469999999994</v>
      </c>
      <c r="FC183" s="273"/>
      <c r="FD183" s="385"/>
      <c r="FE183"/>
      <c r="FF183" s="12">
        <v>123</v>
      </c>
      <c r="FG183" s="69">
        <v>6.2536800000000001</v>
      </c>
      <c r="FH183" s="70">
        <v>5.8031090000000001</v>
      </c>
      <c r="FW183" s="273"/>
      <c r="FX183" s="385"/>
      <c r="FY183"/>
      <c r="FZ183" s="12">
        <v>123</v>
      </c>
      <c r="GA183" s="69">
        <v>5.4292969999999992</v>
      </c>
      <c r="GB183" s="70">
        <v>5.40808</v>
      </c>
      <c r="GQ183" s="273"/>
      <c r="GR183" s="385"/>
      <c r="GS183"/>
      <c r="GT183" s="12">
        <v>123</v>
      </c>
      <c r="GU183" s="69">
        <v>13.09815</v>
      </c>
      <c r="GV183" s="70">
        <v>18.679670000000002</v>
      </c>
      <c r="HK183" s="273"/>
      <c r="HL183" s="385"/>
      <c r="HM183"/>
      <c r="HN183" s="12">
        <v>123</v>
      </c>
      <c r="HO183" s="69">
        <v>2.075323</v>
      </c>
      <c r="HP183" s="70">
        <v>8.1960040000000003</v>
      </c>
      <c r="IE183" s="273"/>
      <c r="IF183" s="385"/>
      <c r="IG183"/>
      <c r="IH183" s="12">
        <v>123</v>
      </c>
      <c r="II183" s="69"/>
      <c r="IJ183" s="70"/>
      <c r="IY183" s="273"/>
      <c r="IZ183" s="385"/>
      <c r="JA183"/>
      <c r="JB183" s="12">
        <v>123</v>
      </c>
      <c r="JC183" s="69"/>
      <c r="JD183" s="70"/>
      <c r="JS183" s="273"/>
      <c r="JT183" s="385"/>
      <c r="JU183"/>
      <c r="JV183" s="12">
        <v>123</v>
      </c>
      <c r="JW183" s="69"/>
      <c r="JX183" s="70"/>
      <c r="KM183" s="273"/>
    </row>
    <row r="184" spans="1:299" ht="12.75" customHeight="1" x14ac:dyDescent="0.2">
      <c r="B184" s="12">
        <v>124</v>
      </c>
      <c r="C184" s="69">
        <v>4.3112579999999996</v>
      </c>
      <c r="D184" s="70">
        <v>6.8220409999999996</v>
      </c>
      <c r="S184" s="273"/>
      <c r="T184" s="385"/>
      <c r="V184" s="12">
        <v>124</v>
      </c>
      <c r="W184" s="69">
        <v>3.5090569999999999</v>
      </c>
      <c r="X184" s="70">
        <v>4.453182</v>
      </c>
      <c r="AM184" s="273"/>
      <c r="AN184" s="385"/>
      <c r="AP184" s="12">
        <v>124</v>
      </c>
      <c r="AQ184" s="69">
        <v>7.3153969999999999</v>
      </c>
      <c r="AR184" s="70">
        <v>6.3312900000000001</v>
      </c>
      <c r="BG184" s="273"/>
      <c r="BH184" s="271"/>
      <c r="BI184"/>
      <c r="BJ184" s="12">
        <v>124</v>
      </c>
      <c r="BK184" s="69">
        <v>3.4676080000000002</v>
      </c>
      <c r="BL184" s="70">
        <v>7.9478780000000002</v>
      </c>
      <c r="CA184" s="273"/>
      <c r="CB184" s="385"/>
      <c r="CC184"/>
      <c r="CD184" s="12">
        <v>124</v>
      </c>
      <c r="CE184" s="69">
        <v>3.1948060000000003</v>
      </c>
      <c r="CF184" s="70">
        <v>8.8400569999999998</v>
      </c>
      <c r="CU184" s="273"/>
      <c r="CV184" s="385"/>
      <c r="CW184"/>
      <c r="CX184" s="12">
        <v>124</v>
      </c>
      <c r="CY184" s="69">
        <v>4.3112579999999996</v>
      </c>
      <c r="CZ184" s="70">
        <v>6.8220409999999996</v>
      </c>
      <c r="DO184" s="273"/>
      <c r="DP184" s="385"/>
      <c r="DQ184"/>
      <c r="DR184" s="12">
        <v>124</v>
      </c>
      <c r="DS184" s="69">
        <v>5.7937610000000008</v>
      </c>
      <c r="DT184" s="70">
        <v>4.0427270000000002</v>
      </c>
      <c r="EI184" s="273"/>
      <c r="EJ184" s="385"/>
      <c r="EK184"/>
      <c r="EL184" s="12">
        <v>124</v>
      </c>
      <c r="EM184" s="69">
        <v>6.1490469999999995</v>
      </c>
      <c r="EN184" s="70">
        <v>9.2981049999999996</v>
      </c>
      <c r="FC184" s="273"/>
      <c r="FD184" s="385"/>
      <c r="FE184"/>
      <c r="FF184" s="12">
        <v>124</v>
      </c>
      <c r="FG184" s="69">
        <v>5.0343</v>
      </c>
      <c r="FH184" s="70">
        <v>5.8152470000000003</v>
      </c>
      <c r="FW184" s="273"/>
      <c r="FX184" s="385"/>
      <c r="FY184"/>
      <c r="FZ184" s="12">
        <v>124</v>
      </c>
      <c r="GA184" s="69">
        <v>5.2874409999999994</v>
      </c>
      <c r="GB184" s="70">
        <v>5.4680489999999997</v>
      </c>
      <c r="GQ184" s="273"/>
      <c r="GR184" s="385"/>
      <c r="GS184"/>
      <c r="GT184" s="12">
        <v>124</v>
      </c>
      <c r="GU184" s="69">
        <v>13.275870000000001</v>
      </c>
      <c r="GV184" s="70">
        <v>18.707660000000001</v>
      </c>
      <c r="HK184" s="273"/>
      <c r="HL184" s="385"/>
      <c r="HM184"/>
      <c r="HN184" s="12">
        <v>124</v>
      </c>
      <c r="HO184" s="69">
        <v>2.0589029999999999</v>
      </c>
      <c r="HP184" s="70">
        <v>8.2760630000000006</v>
      </c>
      <c r="IE184" s="273"/>
      <c r="IF184" s="385"/>
      <c r="IG184"/>
      <c r="IH184" s="12">
        <v>124</v>
      </c>
      <c r="II184" s="69"/>
      <c r="IJ184" s="70"/>
      <c r="IY184" s="273"/>
      <c r="IZ184" s="385"/>
      <c r="JA184"/>
      <c r="JB184" s="12">
        <v>124</v>
      </c>
      <c r="JC184" s="69"/>
      <c r="JD184" s="70"/>
      <c r="JS184" s="273"/>
      <c r="JT184" s="385"/>
      <c r="JU184"/>
      <c r="JV184" s="12">
        <v>124</v>
      </c>
      <c r="JW184" s="69"/>
      <c r="JX184" s="70"/>
      <c r="KM184" s="273"/>
    </row>
    <row r="185" spans="1:299" ht="12.75" customHeight="1" x14ac:dyDescent="0.2">
      <c r="B185" s="12">
        <v>125</v>
      </c>
      <c r="C185" s="69">
        <v>4.1513140000000002</v>
      </c>
      <c r="D185" s="70">
        <v>6.9140579999999998</v>
      </c>
      <c r="S185" s="273"/>
      <c r="T185" s="385"/>
      <c r="V185" s="12">
        <v>125</v>
      </c>
      <c r="W185" s="69">
        <v>3.618601</v>
      </c>
      <c r="X185" s="70">
        <v>4.4909689999999998</v>
      </c>
      <c r="AM185" s="273"/>
      <c r="AN185" s="385"/>
      <c r="AP185" s="12">
        <v>125</v>
      </c>
      <c r="AQ185" s="69">
        <v>6.2142730000000004</v>
      </c>
      <c r="AR185" s="70">
        <v>6.3473730000000002</v>
      </c>
      <c r="BG185" s="273"/>
      <c r="BH185" s="271"/>
      <c r="BI185"/>
      <c r="BJ185" s="12">
        <v>125</v>
      </c>
      <c r="BK185" s="69">
        <v>3.5715479999999999</v>
      </c>
      <c r="BL185" s="70">
        <v>8.0538249999999998</v>
      </c>
      <c r="CA185" s="273"/>
      <c r="CB185" s="385"/>
      <c r="CC185"/>
      <c r="CD185" s="12">
        <v>125</v>
      </c>
      <c r="CE185" s="69">
        <v>3.167564</v>
      </c>
      <c r="CF185" s="70">
        <v>8.9299809999999997</v>
      </c>
      <c r="CU185" s="273"/>
      <c r="CV185" s="385"/>
      <c r="CW185"/>
      <c r="CX185" s="12">
        <v>125</v>
      </c>
      <c r="CY185" s="69">
        <v>4.1513140000000002</v>
      </c>
      <c r="CZ185" s="70">
        <v>6.9140579999999998</v>
      </c>
      <c r="DO185" s="273"/>
      <c r="DP185" s="385"/>
      <c r="DQ185"/>
      <c r="DR185" s="12">
        <v>125</v>
      </c>
      <c r="DS185" s="69">
        <v>5.5191729999999994</v>
      </c>
      <c r="DT185" s="70">
        <v>4.0506789999999997</v>
      </c>
      <c r="EI185" s="273"/>
      <c r="EJ185" s="385"/>
      <c r="EK185"/>
      <c r="EL185" s="12">
        <v>125</v>
      </c>
      <c r="EM185" s="69">
        <v>5.9584330000000003</v>
      </c>
      <c r="EN185" s="70">
        <v>9.4181019999999993</v>
      </c>
      <c r="FC185" s="273"/>
      <c r="FD185" s="385"/>
      <c r="FE185"/>
      <c r="FF185" s="12">
        <v>125</v>
      </c>
      <c r="FG185" s="69">
        <v>4.3598119999999998</v>
      </c>
      <c r="FH185" s="70">
        <v>5.8273239999999999</v>
      </c>
      <c r="FW185" s="273"/>
      <c r="FX185" s="385"/>
      <c r="FY185"/>
      <c r="FZ185" s="12">
        <v>125</v>
      </c>
      <c r="GA185" s="69">
        <v>5.156066</v>
      </c>
      <c r="GB185" s="70">
        <v>5.5379430000000003</v>
      </c>
      <c r="GQ185" s="273"/>
      <c r="GR185" s="385"/>
      <c r="GS185"/>
      <c r="GT185" s="12">
        <v>125</v>
      </c>
      <c r="GU185" s="69">
        <v>13.46576</v>
      </c>
      <c r="GV185" s="70">
        <v>18.737729999999999</v>
      </c>
      <c r="HK185" s="273"/>
      <c r="HL185" s="385"/>
      <c r="HM185"/>
      <c r="HN185" s="12">
        <v>125</v>
      </c>
      <c r="HO185" s="69">
        <v>2.0537079999999999</v>
      </c>
      <c r="HP185" s="70">
        <v>8.3560610000000004</v>
      </c>
      <c r="IE185" s="273"/>
      <c r="IF185" s="385"/>
      <c r="IG185"/>
      <c r="IH185" s="12">
        <v>125</v>
      </c>
      <c r="II185" s="69"/>
      <c r="IJ185" s="70"/>
      <c r="IY185" s="273"/>
      <c r="IZ185" s="385"/>
      <c r="JA185"/>
      <c r="JB185" s="12">
        <v>125</v>
      </c>
      <c r="JC185" s="69"/>
      <c r="JD185" s="70"/>
      <c r="JS185" s="273"/>
      <c r="JT185" s="385"/>
      <c r="JU185"/>
      <c r="JV185" s="12">
        <v>125</v>
      </c>
      <c r="JW185" s="69"/>
      <c r="JX185" s="70"/>
      <c r="KM185" s="273"/>
    </row>
    <row r="186" spans="1:299" ht="12.75" customHeight="1" x14ac:dyDescent="0.2">
      <c r="B186" s="12">
        <v>126</v>
      </c>
      <c r="C186" s="69">
        <v>3.9911889999999999</v>
      </c>
      <c r="D186" s="70">
        <v>7.0620960000000004</v>
      </c>
      <c r="S186" s="273"/>
      <c r="T186" s="385"/>
      <c r="V186" s="12">
        <v>126</v>
      </c>
      <c r="W186" s="69">
        <v>3.7213719999999997</v>
      </c>
      <c r="X186" s="70">
        <v>4.6045090000000002</v>
      </c>
      <c r="AM186" s="273"/>
      <c r="AN186" s="385"/>
      <c r="AP186" s="12">
        <v>126</v>
      </c>
      <c r="AQ186" s="69">
        <v>5.7753249999999996</v>
      </c>
      <c r="AR186" s="70">
        <v>6.3653690000000003</v>
      </c>
      <c r="BG186" s="273"/>
      <c r="BH186" s="271"/>
      <c r="BI186"/>
      <c r="BJ186" s="12">
        <v>126</v>
      </c>
      <c r="BK186" s="69">
        <v>3.6524009999999998</v>
      </c>
      <c r="BL186" s="70">
        <v>8.265898</v>
      </c>
      <c r="CA186" s="273"/>
      <c r="CB186" s="385"/>
      <c r="CC186"/>
      <c r="CD186" s="12">
        <v>126</v>
      </c>
      <c r="CE186" s="69">
        <v>3.126074</v>
      </c>
      <c r="CF186" s="70">
        <v>9.0200239999999994</v>
      </c>
      <c r="CU186" s="273"/>
      <c r="CV186" s="385"/>
      <c r="CW186"/>
      <c r="CX186" s="12">
        <v>126</v>
      </c>
      <c r="CY186" s="69">
        <v>3.9911889999999999</v>
      </c>
      <c r="CZ186" s="70">
        <v>7.0620960000000004</v>
      </c>
      <c r="DO186" s="273"/>
      <c r="DP186" s="385"/>
      <c r="DQ186"/>
      <c r="DR186" s="12">
        <v>126</v>
      </c>
      <c r="DS186" s="69">
        <v>5.4587579999999996</v>
      </c>
      <c r="DT186" s="70">
        <v>4.0707680000000002</v>
      </c>
      <c r="EI186" s="273"/>
      <c r="EJ186" s="385"/>
      <c r="EK186"/>
      <c r="EL186" s="12">
        <v>126</v>
      </c>
      <c r="EM186" s="69">
        <v>5.8634779999999997</v>
      </c>
      <c r="EN186" s="70">
        <v>9.5380389999999995</v>
      </c>
      <c r="FC186" s="273"/>
      <c r="FD186" s="385"/>
      <c r="FE186"/>
      <c r="FF186" s="12">
        <v>126</v>
      </c>
      <c r="FG186" s="69">
        <v>4.105613</v>
      </c>
      <c r="FH186" s="70">
        <v>5.8413750000000002</v>
      </c>
      <c r="FW186" s="273"/>
      <c r="FX186" s="385"/>
      <c r="FY186"/>
      <c r="FZ186" s="12">
        <v>126</v>
      </c>
      <c r="GA186" s="69">
        <v>5.0271670000000004</v>
      </c>
      <c r="GB186" s="70">
        <v>5.7080440000000001</v>
      </c>
      <c r="GQ186" s="273"/>
      <c r="GR186" s="385"/>
      <c r="GS186"/>
      <c r="GT186" s="12">
        <v>126</v>
      </c>
      <c r="GU186" s="69">
        <v>13.66789</v>
      </c>
      <c r="GV186" s="70">
        <v>18.76972</v>
      </c>
      <c r="HK186" s="273"/>
      <c r="HL186" s="385"/>
      <c r="HM186"/>
      <c r="HN186" s="12">
        <v>126</v>
      </c>
      <c r="HO186" s="69">
        <v>2.0482209999999998</v>
      </c>
      <c r="HP186" s="70">
        <v>8.4361189999999997</v>
      </c>
      <c r="IE186" s="273"/>
      <c r="IF186" s="385"/>
      <c r="IG186"/>
      <c r="IH186" s="12">
        <v>126</v>
      </c>
      <c r="II186" s="69"/>
      <c r="IJ186" s="70"/>
      <c r="IY186" s="273"/>
      <c r="IZ186" s="385"/>
      <c r="JA186"/>
      <c r="JB186" s="12">
        <v>126</v>
      </c>
      <c r="JC186" s="69"/>
      <c r="JD186" s="70"/>
      <c r="JS186" s="273"/>
      <c r="JT186" s="385"/>
      <c r="JU186"/>
      <c r="JV186" s="12">
        <v>126</v>
      </c>
      <c r="JW186" s="69"/>
      <c r="JX186" s="70"/>
      <c r="KM186" s="273"/>
    </row>
    <row r="187" spans="1:299" ht="12.75" customHeight="1" x14ac:dyDescent="0.2">
      <c r="B187" s="12">
        <v>127</v>
      </c>
      <c r="C187" s="69">
        <v>3.8320529999999997</v>
      </c>
      <c r="D187" s="70">
        <v>7.2320779999999996</v>
      </c>
      <c r="S187" s="273"/>
      <c r="T187" s="385"/>
      <c r="V187" s="12">
        <v>127</v>
      </c>
      <c r="W187" s="69">
        <v>3.772964</v>
      </c>
      <c r="X187" s="70">
        <v>4.8418729999999996</v>
      </c>
      <c r="AM187" s="273"/>
      <c r="AN187" s="385"/>
      <c r="AP187" s="12">
        <v>127</v>
      </c>
      <c r="AQ187" s="69">
        <v>6.0273490000000001</v>
      </c>
      <c r="AR187" s="70">
        <v>6.4111089999999997</v>
      </c>
      <c r="BG187" s="273"/>
      <c r="BH187" s="271"/>
      <c r="BI187"/>
      <c r="BJ187" s="12">
        <v>127</v>
      </c>
      <c r="BK187" s="69">
        <v>3.7602089999999997</v>
      </c>
      <c r="BL187" s="70">
        <v>8.407959</v>
      </c>
      <c r="CA187" s="273"/>
      <c r="CB187" s="385"/>
      <c r="CC187"/>
      <c r="CD187" s="12">
        <v>127</v>
      </c>
      <c r="CE187" s="69">
        <v>3.1350599999999997</v>
      </c>
      <c r="CF187" s="70">
        <v>9.1101259999999993</v>
      </c>
      <c r="CU187" s="273"/>
      <c r="CV187" s="385"/>
      <c r="CW187"/>
      <c r="CX187" s="12">
        <v>127</v>
      </c>
      <c r="CY187" s="69">
        <v>3.8320529999999997</v>
      </c>
      <c r="CZ187" s="70">
        <v>7.2320779999999996</v>
      </c>
      <c r="DO187" s="273"/>
      <c r="DP187" s="385"/>
      <c r="DQ187"/>
      <c r="DR187" s="12">
        <v>127</v>
      </c>
      <c r="DS187" s="69">
        <v>5.6364419999999997</v>
      </c>
      <c r="DT187" s="70">
        <v>4.086792</v>
      </c>
      <c r="EI187" s="273"/>
      <c r="EJ187" s="385"/>
      <c r="EK187"/>
      <c r="EL187" s="12">
        <v>127</v>
      </c>
      <c r="EM187" s="69">
        <v>5.8334910000000004</v>
      </c>
      <c r="EN187" s="70">
        <v>9.6580370000000002</v>
      </c>
      <c r="FC187" s="273"/>
      <c r="FD187" s="385"/>
      <c r="FE187"/>
      <c r="FF187" s="12">
        <v>127</v>
      </c>
      <c r="FG187" s="69">
        <v>4.3091490000000006</v>
      </c>
      <c r="FH187" s="70">
        <v>5.8733620000000002</v>
      </c>
      <c r="FW187" s="273"/>
      <c r="FX187" s="385"/>
      <c r="FY187"/>
      <c r="FZ187" s="12">
        <v>127</v>
      </c>
      <c r="GA187" s="69">
        <v>4.8964489999999996</v>
      </c>
      <c r="GB187" s="70">
        <v>5.8179970000000001</v>
      </c>
      <c r="GQ187" s="273"/>
      <c r="GR187" s="385"/>
      <c r="GS187"/>
      <c r="GT187" s="12">
        <v>127</v>
      </c>
      <c r="GU187" s="69">
        <v>13.854709999999999</v>
      </c>
      <c r="GV187" s="70">
        <v>18.79776</v>
      </c>
      <c r="HK187" s="273"/>
      <c r="HL187" s="385"/>
      <c r="HM187"/>
      <c r="HN187" s="12">
        <v>127</v>
      </c>
      <c r="HO187" s="69">
        <v>2.0393590000000001</v>
      </c>
      <c r="HP187" s="70">
        <v>8.5159979999999997</v>
      </c>
      <c r="IE187" s="273"/>
      <c r="IF187" s="385"/>
      <c r="IG187"/>
      <c r="IH187" s="12">
        <v>127</v>
      </c>
      <c r="II187" s="69"/>
      <c r="IJ187" s="70"/>
      <c r="IY187" s="273"/>
      <c r="IZ187" s="385"/>
      <c r="JA187"/>
      <c r="JB187" s="12">
        <v>127</v>
      </c>
      <c r="JC187" s="69"/>
      <c r="JD187" s="70"/>
      <c r="JS187" s="273"/>
      <c r="JT187" s="385"/>
      <c r="JU187"/>
      <c r="JV187" s="12">
        <v>127</v>
      </c>
      <c r="JW187" s="69"/>
      <c r="JX187" s="70"/>
      <c r="KM187" s="273"/>
    </row>
    <row r="188" spans="1:299" ht="12.75" customHeight="1" x14ac:dyDescent="0.2">
      <c r="B188" s="12">
        <v>128</v>
      </c>
      <c r="C188" s="69">
        <v>3.654935</v>
      </c>
      <c r="D188" s="70">
        <v>7.2680720000000001</v>
      </c>
      <c r="S188" s="273"/>
      <c r="T188" s="385"/>
      <c r="V188" s="12">
        <v>128</v>
      </c>
      <c r="W188" s="69">
        <v>3.7034119999999997</v>
      </c>
      <c r="X188" s="70">
        <v>5.107996</v>
      </c>
      <c r="AM188" s="273"/>
      <c r="AN188" s="385"/>
      <c r="AP188" s="12">
        <v>128</v>
      </c>
      <c r="AQ188" s="69">
        <v>6.2520660000000001</v>
      </c>
      <c r="AR188" s="70">
        <v>6.502586</v>
      </c>
      <c r="BG188" s="273"/>
      <c r="BH188" s="271"/>
      <c r="BI188"/>
      <c r="BJ188" s="12">
        <v>128</v>
      </c>
      <c r="BK188" s="69">
        <v>3.8132289999999998</v>
      </c>
      <c r="BL188" s="70">
        <v>8.5519909999999992</v>
      </c>
      <c r="CA188" s="273"/>
      <c r="CB188" s="385"/>
      <c r="CC188"/>
      <c r="CD188" s="12">
        <v>128</v>
      </c>
      <c r="CE188" s="69">
        <v>3.1631089999999999</v>
      </c>
      <c r="CF188" s="70">
        <v>9.1999899999999997</v>
      </c>
      <c r="CU188" s="273"/>
      <c r="CV188" s="385"/>
      <c r="CW188"/>
      <c r="CX188" s="12">
        <v>128</v>
      </c>
      <c r="CY188" s="69">
        <v>3.654935</v>
      </c>
      <c r="CZ188" s="70">
        <v>7.2680720000000001</v>
      </c>
      <c r="DO188" s="273"/>
      <c r="DP188" s="385"/>
      <c r="DQ188"/>
      <c r="DR188" s="12">
        <v>128</v>
      </c>
      <c r="DS188" s="69">
        <v>5.7774109999999999</v>
      </c>
      <c r="DT188" s="70">
        <v>4.1047880000000001</v>
      </c>
      <c r="EI188" s="273"/>
      <c r="EJ188" s="385"/>
      <c r="EK188"/>
      <c r="EL188" s="12">
        <v>128</v>
      </c>
      <c r="EM188" s="69">
        <v>5.6144049999999996</v>
      </c>
      <c r="EN188" s="70">
        <v>9.7561520000000002</v>
      </c>
      <c r="FC188" s="273"/>
      <c r="FD188" s="385"/>
      <c r="FE188"/>
      <c r="FF188" s="12">
        <v>128</v>
      </c>
      <c r="FG188" s="69">
        <v>4.3524099999999999</v>
      </c>
      <c r="FH188" s="70">
        <v>6.0426260000000003</v>
      </c>
      <c r="FW188" s="273"/>
      <c r="FX188" s="385"/>
      <c r="FY188"/>
      <c r="FZ188" s="12">
        <v>128</v>
      </c>
      <c r="GA188" s="69">
        <v>4.7679470000000004</v>
      </c>
      <c r="GB188" s="70">
        <v>5.9580830000000002</v>
      </c>
      <c r="GQ188" s="273"/>
      <c r="GR188" s="385"/>
      <c r="GS188"/>
      <c r="GT188" s="12">
        <v>128</v>
      </c>
      <c r="GU188" s="69">
        <v>14.03843</v>
      </c>
      <c r="GV188" s="70">
        <v>18.825800000000001</v>
      </c>
      <c r="HK188" s="273"/>
      <c r="HL188" s="385"/>
      <c r="HM188"/>
      <c r="HN188" s="12">
        <v>128</v>
      </c>
      <c r="HO188" s="69">
        <v>2.019177</v>
      </c>
      <c r="HP188" s="70">
        <v>8.5959959999999995</v>
      </c>
      <c r="IE188" s="273"/>
      <c r="IF188" s="385"/>
      <c r="IG188"/>
      <c r="IH188" s="12">
        <v>128</v>
      </c>
      <c r="II188" s="69"/>
      <c r="IJ188" s="70"/>
      <c r="IY188" s="273"/>
      <c r="IZ188" s="385"/>
      <c r="JA188"/>
      <c r="JB188" s="12">
        <v>128</v>
      </c>
      <c r="JC188" s="69"/>
      <c r="JD188" s="70"/>
      <c r="JS188" s="273"/>
      <c r="JT188" s="385"/>
      <c r="JU188"/>
      <c r="JV188" s="12">
        <v>128</v>
      </c>
      <c r="JW188" s="69"/>
      <c r="JX188" s="70"/>
      <c r="KM188" s="273"/>
    </row>
    <row r="189" spans="1:299" ht="12.75" customHeight="1" x14ac:dyDescent="0.2">
      <c r="B189" s="12">
        <v>129</v>
      </c>
      <c r="C189" s="69">
        <v>3.7079239999999998</v>
      </c>
      <c r="D189" s="70">
        <v>7.5221169999999997</v>
      </c>
      <c r="S189" s="273"/>
      <c r="T189" s="385"/>
      <c r="V189" s="12">
        <v>129</v>
      </c>
      <c r="W189" s="69">
        <v>3.599602</v>
      </c>
      <c r="X189" s="70">
        <v>5.2599809999999998</v>
      </c>
      <c r="AM189" s="273"/>
      <c r="AN189" s="385"/>
      <c r="AP189" s="12">
        <v>129</v>
      </c>
      <c r="AQ189" s="69">
        <v>6.465878</v>
      </c>
      <c r="AR189" s="70">
        <v>6.6362160000000001</v>
      </c>
      <c r="BG189" s="273"/>
      <c r="BH189" s="271"/>
      <c r="BI189"/>
      <c r="BJ189" s="12">
        <v>129</v>
      </c>
      <c r="BK189" s="69">
        <v>3.923149</v>
      </c>
      <c r="BL189" s="70">
        <v>8.6120199999999993</v>
      </c>
      <c r="CA189" s="273"/>
      <c r="CB189" s="385"/>
      <c r="CC189"/>
      <c r="CD189" s="12">
        <v>129</v>
      </c>
      <c r="CE189" s="69">
        <v>3.175675</v>
      </c>
      <c r="CF189" s="70">
        <v>9.2900919999999996</v>
      </c>
      <c r="CU189" s="273"/>
      <c r="CV189" s="385"/>
      <c r="CW189"/>
      <c r="CX189" s="12">
        <v>129</v>
      </c>
      <c r="CY189" s="69">
        <v>3.7079239999999998</v>
      </c>
      <c r="CZ189" s="70">
        <v>7.5221169999999997</v>
      </c>
      <c r="DO189" s="273"/>
      <c r="DP189" s="385"/>
      <c r="DQ189"/>
      <c r="DR189" s="12">
        <v>129</v>
      </c>
      <c r="DS189" s="69">
        <v>5.7256650000000002</v>
      </c>
      <c r="DT189" s="70">
        <v>4.166671</v>
      </c>
      <c r="EI189" s="273"/>
      <c r="EJ189" s="385"/>
      <c r="EK189"/>
      <c r="EL189" s="12">
        <v>129</v>
      </c>
      <c r="EM189" s="69">
        <v>5.6739679999999995</v>
      </c>
      <c r="EN189" s="70">
        <v>9.8760899999999996</v>
      </c>
      <c r="FC189" s="273"/>
      <c r="FD189" s="385"/>
      <c r="FE189"/>
      <c r="FF189" s="12">
        <v>129</v>
      </c>
      <c r="FG189" s="69">
        <v>4.2699179999999997</v>
      </c>
      <c r="FH189" s="70">
        <v>6.2340119999999999</v>
      </c>
      <c r="FW189" s="273"/>
      <c r="FX189" s="385"/>
      <c r="FY189"/>
      <c r="FZ189" s="12">
        <v>129</v>
      </c>
      <c r="GA189" s="69">
        <v>4.6382460000000005</v>
      </c>
      <c r="GB189" s="70">
        <v>6.1919199999999996</v>
      </c>
      <c r="GQ189" s="273"/>
      <c r="GR189" s="385"/>
      <c r="GS189"/>
      <c r="GT189" s="12">
        <v>129</v>
      </c>
      <c r="GU189" s="69">
        <v>14.230739999999999</v>
      </c>
      <c r="GV189" s="70">
        <v>18.853660000000001</v>
      </c>
      <c r="HK189" s="273"/>
      <c r="HL189" s="385"/>
      <c r="HM189"/>
      <c r="HN189" s="12">
        <v>129</v>
      </c>
      <c r="HO189" s="69">
        <v>1.9926089999999999</v>
      </c>
      <c r="HP189" s="70">
        <v>8.6759350000000008</v>
      </c>
      <c r="IE189" s="273"/>
      <c r="IF189" s="385"/>
      <c r="IG189"/>
      <c r="IH189" s="12">
        <v>129</v>
      </c>
      <c r="II189" s="69"/>
      <c r="IJ189" s="70"/>
      <c r="IY189" s="273"/>
      <c r="IZ189" s="385"/>
      <c r="JA189"/>
      <c r="JB189" s="12">
        <v>129</v>
      </c>
      <c r="JC189" s="69"/>
      <c r="JD189" s="70"/>
      <c r="JS189" s="273"/>
      <c r="JT189" s="385"/>
      <c r="JU189"/>
      <c r="JV189" s="12">
        <v>129</v>
      </c>
      <c r="JW189" s="69"/>
      <c r="JX189" s="70"/>
      <c r="KM189" s="273"/>
    </row>
    <row r="190" spans="1:299" ht="12.75" customHeight="1" x14ac:dyDescent="0.2">
      <c r="B190" s="12">
        <v>130</v>
      </c>
      <c r="C190" s="69">
        <v>3.5990600000000001</v>
      </c>
      <c r="D190" s="70">
        <v>7.8600479999999999</v>
      </c>
      <c r="S190" s="273"/>
      <c r="T190" s="385"/>
      <c r="V190" s="12">
        <v>130</v>
      </c>
      <c r="W190" s="69">
        <v>3.5238550000000002</v>
      </c>
      <c r="X190" s="70">
        <v>5.5041019999999996</v>
      </c>
      <c r="AM190" s="273"/>
      <c r="AN190" s="385"/>
      <c r="AP190" s="12">
        <v>130</v>
      </c>
      <c r="AQ190" s="69">
        <v>6.5686749999999998</v>
      </c>
      <c r="AR190" s="70">
        <v>6.8338799999999997</v>
      </c>
      <c r="BG190" s="273"/>
      <c r="BH190" s="271"/>
      <c r="BI190"/>
      <c r="BJ190" s="12">
        <v>130</v>
      </c>
      <c r="BK190" s="69">
        <v>4.029801</v>
      </c>
      <c r="BL190" s="70">
        <v>8.6619440000000001</v>
      </c>
      <c r="CA190" s="273"/>
      <c r="CB190" s="385"/>
      <c r="CC190"/>
      <c r="CD190" s="12">
        <v>130</v>
      </c>
      <c r="CE190" s="69">
        <v>3.169343</v>
      </c>
      <c r="CF190" s="70">
        <v>9.3800159999999995</v>
      </c>
      <c r="CU190" s="273"/>
      <c r="CV190" s="385"/>
      <c r="CW190"/>
      <c r="CX190" s="12">
        <v>130</v>
      </c>
      <c r="CY190" s="69">
        <v>3.5990600000000001</v>
      </c>
      <c r="CZ190" s="70">
        <v>7.8600479999999999</v>
      </c>
      <c r="DO190" s="273"/>
      <c r="DP190" s="385"/>
      <c r="DQ190"/>
      <c r="DR190" s="12">
        <v>130</v>
      </c>
      <c r="DS190" s="69">
        <v>5.6156319999999997</v>
      </c>
      <c r="DT190" s="70">
        <v>4.1825749999999999</v>
      </c>
      <c r="EI190" s="273"/>
      <c r="EJ190" s="385"/>
      <c r="EK190"/>
      <c r="EL190" s="12">
        <v>130</v>
      </c>
      <c r="EM190" s="69">
        <v>5.5831229999999996</v>
      </c>
      <c r="EN190" s="70">
        <v>9.9920229999999997</v>
      </c>
      <c r="FC190" s="273"/>
      <c r="FD190" s="385"/>
      <c r="FE190"/>
      <c r="FF190" s="12">
        <v>130</v>
      </c>
      <c r="FG190" s="69">
        <v>4.1546779999999996</v>
      </c>
      <c r="FH190" s="70">
        <v>6.3720660000000002</v>
      </c>
      <c r="FW190" s="273"/>
      <c r="FX190" s="385"/>
      <c r="FY190"/>
      <c r="FZ190" s="12">
        <v>130</v>
      </c>
      <c r="GA190" s="69">
        <v>4.5363389999999999</v>
      </c>
      <c r="GB190" s="70">
        <v>6.5380419999999999</v>
      </c>
      <c r="GQ190" s="273"/>
      <c r="GR190" s="385"/>
      <c r="GS190"/>
      <c r="GT190" s="12">
        <v>130</v>
      </c>
      <c r="GU190" s="69">
        <v>14.42343</v>
      </c>
      <c r="GV190" s="70">
        <v>18.881640000000001</v>
      </c>
      <c r="HK190" s="273"/>
      <c r="HL190" s="385"/>
      <c r="HM190"/>
      <c r="HN190" s="12">
        <v>130</v>
      </c>
      <c r="HO190" s="69">
        <v>1.9670209999999999</v>
      </c>
      <c r="HP190" s="70">
        <v>8.7559930000000001</v>
      </c>
      <c r="IE190" s="273"/>
      <c r="IF190" s="385"/>
      <c r="IG190"/>
      <c r="IH190" s="12">
        <v>130</v>
      </c>
      <c r="II190" s="69"/>
      <c r="IJ190" s="70"/>
      <c r="IY190" s="273"/>
      <c r="IZ190" s="385"/>
      <c r="JA190"/>
      <c r="JB190" s="12">
        <v>130</v>
      </c>
      <c r="JC190" s="69"/>
      <c r="JD190" s="70"/>
      <c r="JS190" s="273"/>
      <c r="JT190" s="385"/>
      <c r="JU190"/>
      <c r="JV190" s="12">
        <v>130</v>
      </c>
      <c r="JW190" s="69"/>
      <c r="JX190" s="70"/>
      <c r="KM190" s="273"/>
    </row>
    <row r="191" spans="1:299" ht="12.75" customHeight="1" x14ac:dyDescent="0.2">
      <c r="B191" s="12">
        <v>131</v>
      </c>
      <c r="C191" s="69">
        <v>3.7533600000000003</v>
      </c>
      <c r="D191" s="70">
        <v>8.1341219999999996</v>
      </c>
      <c r="S191" s="273"/>
      <c r="T191" s="385"/>
      <c r="V191" s="12">
        <v>131</v>
      </c>
      <c r="W191" s="69">
        <v>3.564597</v>
      </c>
      <c r="X191" s="70">
        <v>5.83988</v>
      </c>
      <c r="AM191" s="273"/>
      <c r="AN191" s="385"/>
      <c r="AP191" s="12">
        <v>131</v>
      </c>
      <c r="AQ191" s="69">
        <v>6.5490089999999999</v>
      </c>
      <c r="AR191" s="70">
        <v>7.0920509999999997</v>
      </c>
      <c r="BG191" s="273"/>
      <c r="BH191" s="271"/>
      <c r="BI191"/>
      <c r="BJ191" s="12">
        <v>131</v>
      </c>
      <c r="BK191" s="69">
        <v>4.1368619999999998</v>
      </c>
      <c r="BL191" s="70">
        <v>8.7139009999999999</v>
      </c>
      <c r="CA191" s="273"/>
      <c r="CB191" s="385"/>
      <c r="CC191"/>
      <c r="CD191" s="12">
        <v>131</v>
      </c>
      <c r="CE191" s="69">
        <v>3.1494780000000002</v>
      </c>
      <c r="CF191" s="70">
        <v>9.4700000000000006</v>
      </c>
      <c r="CU191" s="273"/>
      <c r="CV191" s="385"/>
      <c r="CW191"/>
      <c r="CX191" s="12">
        <v>131</v>
      </c>
      <c r="CY191" s="69">
        <v>3.7533600000000003</v>
      </c>
      <c r="CZ191" s="70">
        <v>8.1341219999999996</v>
      </c>
      <c r="DO191" s="273"/>
      <c r="DP191" s="385"/>
      <c r="DQ191"/>
      <c r="DR191" s="12">
        <v>131</v>
      </c>
      <c r="DS191" s="69">
        <v>5.4955100000000003</v>
      </c>
      <c r="DT191" s="70">
        <v>4.2164149999999996</v>
      </c>
      <c r="EI191" s="273"/>
      <c r="EJ191" s="385"/>
      <c r="EK191"/>
      <c r="EL191" s="12">
        <v>131</v>
      </c>
      <c r="EM191" s="69">
        <v>5.660202</v>
      </c>
      <c r="EN191" s="70">
        <v>10.112019999999999</v>
      </c>
      <c r="FC191" s="273"/>
      <c r="FD191" s="385"/>
      <c r="FE191"/>
      <c r="FF191" s="12">
        <v>131</v>
      </c>
      <c r="FG191" s="69">
        <v>4.113518</v>
      </c>
      <c r="FH191" s="70">
        <v>6.8499639999999999</v>
      </c>
      <c r="FW191" s="273"/>
      <c r="FX191" s="385"/>
      <c r="FY191"/>
      <c r="FZ191" s="12">
        <v>131</v>
      </c>
      <c r="GA191" s="69">
        <v>4.4094250000000006</v>
      </c>
      <c r="GB191" s="70">
        <v>6.792027</v>
      </c>
      <c r="GQ191" s="273"/>
      <c r="GR191" s="385"/>
      <c r="GS191"/>
      <c r="GT191" s="12">
        <v>131</v>
      </c>
      <c r="GU191" s="69">
        <v>14.630990000000001</v>
      </c>
      <c r="GV191" s="70">
        <v>18.90962</v>
      </c>
      <c r="HK191" s="273"/>
      <c r="HL191" s="385"/>
      <c r="HM191"/>
      <c r="HN191" s="12">
        <v>131</v>
      </c>
      <c r="HO191" s="69">
        <v>1.9369349999999999</v>
      </c>
      <c r="HP191" s="70">
        <v>8.8361110000000007</v>
      </c>
      <c r="IE191" s="273"/>
      <c r="IF191" s="385"/>
      <c r="IG191"/>
      <c r="IH191" s="12">
        <v>131</v>
      </c>
      <c r="II191" s="69"/>
      <c r="IJ191" s="70"/>
      <c r="IY191" s="273"/>
      <c r="IZ191" s="385"/>
      <c r="JA191"/>
      <c r="JB191" s="12">
        <v>131</v>
      </c>
      <c r="JC191" s="69"/>
      <c r="JD191" s="70"/>
      <c r="JS191" s="273"/>
      <c r="JT191" s="385"/>
      <c r="JU191"/>
      <c r="JV191" s="12">
        <v>131</v>
      </c>
      <c r="JW191" s="69"/>
      <c r="JX191" s="70"/>
      <c r="KM191" s="273"/>
    </row>
    <row r="192" spans="1:299" ht="12.75" customHeight="1" x14ac:dyDescent="0.2">
      <c r="B192" s="12">
        <v>132</v>
      </c>
      <c r="C192" s="69">
        <v>3.6368640000000001</v>
      </c>
      <c r="D192" s="70">
        <v>8.2680509999999998</v>
      </c>
      <c r="S192" s="273"/>
      <c r="T192" s="385"/>
      <c r="V192" s="12">
        <v>132</v>
      </c>
      <c r="W192" s="69">
        <v>3.565029</v>
      </c>
      <c r="X192" s="70">
        <v>6.1578400000000002</v>
      </c>
      <c r="AM192" s="273"/>
      <c r="AN192" s="385"/>
      <c r="AP192" s="12">
        <v>132</v>
      </c>
      <c r="AQ192" s="69">
        <v>6.4152779999999998</v>
      </c>
      <c r="AR192" s="70">
        <v>7.3878890000000004</v>
      </c>
      <c r="BG192" s="273"/>
      <c r="BH192" s="271"/>
      <c r="BI192"/>
      <c r="BJ192" s="12">
        <v>132</v>
      </c>
      <c r="BK192" s="69">
        <v>4.2445770000000005</v>
      </c>
      <c r="BL192" s="70">
        <v>8.7719570000000004</v>
      </c>
      <c r="CA192" s="273"/>
      <c r="CB192" s="385"/>
      <c r="CC192"/>
      <c r="CD192" s="12">
        <v>132</v>
      </c>
      <c r="CE192" s="69">
        <v>3.1530329999999998</v>
      </c>
      <c r="CF192" s="70">
        <v>9.5600419999999993</v>
      </c>
      <c r="CU192" s="273"/>
      <c r="CV192" s="385"/>
      <c r="CW192"/>
      <c r="CX192" s="12">
        <v>132</v>
      </c>
      <c r="CY192" s="69">
        <v>3.6368640000000001</v>
      </c>
      <c r="CZ192" s="70">
        <v>8.2680509999999998</v>
      </c>
      <c r="DO192" s="273"/>
      <c r="DP192" s="385"/>
      <c r="DQ192"/>
      <c r="DR192" s="12">
        <v>132</v>
      </c>
      <c r="DS192" s="69">
        <v>5.4428850000000004</v>
      </c>
      <c r="DT192" s="70">
        <v>4.3902229999999998</v>
      </c>
      <c r="EI192" s="273"/>
      <c r="EJ192" s="385"/>
      <c r="EK192"/>
      <c r="EL192" s="12">
        <v>132</v>
      </c>
      <c r="EM192" s="69">
        <v>5.7264590000000002</v>
      </c>
      <c r="EN192" s="70">
        <v>10.231960000000001</v>
      </c>
      <c r="FC192" s="273"/>
      <c r="FD192" s="385"/>
      <c r="FE192"/>
      <c r="FF192" s="12">
        <v>132</v>
      </c>
      <c r="FG192" s="69">
        <v>3.9940169999999999</v>
      </c>
      <c r="FH192" s="70">
        <v>7.1539929999999998</v>
      </c>
      <c r="FW192" s="273"/>
      <c r="FX192" s="385"/>
      <c r="FY192"/>
      <c r="FZ192" s="12">
        <v>132</v>
      </c>
      <c r="GA192" s="69">
        <v>4.2811400000000006</v>
      </c>
      <c r="GB192" s="70">
        <v>7.0659830000000001</v>
      </c>
      <c r="GQ192" s="273"/>
      <c r="GR192" s="385"/>
      <c r="GS192"/>
      <c r="GT192" s="12">
        <v>132</v>
      </c>
      <c r="GU192" s="69">
        <v>14.835930000000001</v>
      </c>
      <c r="GV192" s="70">
        <v>18.937609999999999</v>
      </c>
      <c r="HK192" s="273"/>
      <c r="HL192" s="385"/>
      <c r="HM192"/>
      <c r="HN192" s="12">
        <v>132</v>
      </c>
      <c r="HO192" s="69">
        <v>1.937719</v>
      </c>
      <c r="HP192" s="70">
        <v>8.9159299999999995</v>
      </c>
      <c r="IE192" s="273"/>
      <c r="IF192" s="385"/>
      <c r="IG192"/>
      <c r="IH192" s="12">
        <v>132</v>
      </c>
      <c r="II192" s="69"/>
      <c r="IJ192" s="70"/>
      <c r="IY192" s="273"/>
      <c r="IZ192" s="385"/>
      <c r="JA192"/>
      <c r="JB192" s="12">
        <v>132</v>
      </c>
      <c r="JC192" s="69"/>
      <c r="JD192" s="70"/>
      <c r="JS192" s="273"/>
      <c r="JT192" s="385"/>
      <c r="JU192"/>
      <c r="JV192" s="12">
        <v>132</v>
      </c>
      <c r="JW192" s="69"/>
      <c r="JX192" s="70"/>
      <c r="KM192" s="273"/>
    </row>
    <row r="193" spans="2:299" ht="12.75" customHeight="1" x14ac:dyDescent="0.2">
      <c r="B193" s="12">
        <v>133</v>
      </c>
      <c r="C193" s="69">
        <v>3.5204879999999998</v>
      </c>
      <c r="D193" s="70">
        <v>8.5940239999999992</v>
      </c>
      <c r="S193" s="273"/>
      <c r="T193" s="385"/>
      <c r="V193" s="12">
        <v>133</v>
      </c>
      <c r="W193" s="69">
        <v>3.6137220000000001</v>
      </c>
      <c r="X193" s="70">
        <v>6.405907</v>
      </c>
      <c r="AM193" s="273"/>
      <c r="AN193" s="385"/>
      <c r="AP193" s="12">
        <v>133</v>
      </c>
      <c r="AQ193" s="69">
        <v>6.0305090000000003</v>
      </c>
      <c r="AR193" s="70">
        <v>7.4040330000000001</v>
      </c>
      <c r="BG193" s="273"/>
      <c r="BH193" s="271"/>
      <c r="BI193"/>
      <c r="BJ193" s="12">
        <v>133</v>
      </c>
      <c r="BK193" s="69">
        <v>4.3533950000000008</v>
      </c>
      <c r="BL193" s="70">
        <v>8.8277400000000004</v>
      </c>
      <c r="CA193" s="273"/>
      <c r="CB193" s="385"/>
      <c r="CC193"/>
      <c r="CD193" s="12">
        <v>133</v>
      </c>
      <c r="CE193" s="69">
        <v>3.1832539999999998</v>
      </c>
      <c r="CF193" s="70">
        <v>9.6500850000000007</v>
      </c>
      <c r="CU193" s="273"/>
      <c r="CV193" s="385"/>
      <c r="CW193"/>
      <c r="CX193" s="12">
        <v>133</v>
      </c>
      <c r="CY193" s="69">
        <v>3.5204879999999998</v>
      </c>
      <c r="CZ193" s="70">
        <v>8.5940239999999992</v>
      </c>
      <c r="DO193" s="273"/>
      <c r="DP193" s="385"/>
      <c r="DQ193"/>
      <c r="DR193" s="12">
        <v>133</v>
      </c>
      <c r="DS193" s="69">
        <v>5.3993609999999999</v>
      </c>
      <c r="DT193" s="70">
        <v>4.6401440000000003</v>
      </c>
      <c r="EI193" s="273"/>
      <c r="EJ193" s="385"/>
      <c r="EK193"/>
      <c r="EL193" s="12">
        <v>133</v>
      </c>
      <c r="EM193" s="69">
        <v>5.7538</v>
      </c>
      <c r="EN193" s="70">
        <v>10.35201</v>
      </c>
      <c r="FC193" s="273"/>
      <c r="FD193" s="385"/>
      <c r="FE193"/>
      <c r="FF193" s="12">
        <v>133</v>
      </c>
      <c r="FG193" s="69">
        <v>4.0424410000000002</v>
      </c>
      <c r="FH193" s="70">
        <v>7.3340189999999996</v>
      </c>
      <c r="FW193" s="273"/>
      <c r="FX193" s="385"/>
      <c r="FY193"/>
      <c r="FZ193" s="12">
        <v>133</v>
      </c>
      <c r="GA193" s="69">
        <v>4.223312</v>
      </c>
      <c r="GB193" s="70">
        <v>7.5359879999999997</v>
      </c>
      <c r="GQ193" s="273"/>
      <c r="GR193" s="385"/>
      <c r="GS193"/>
      <c r="GT193" s="12">
        <v>133</v>
      </c>
      <c r="GU193" s="69">
        <v>15.045540000000001</v>
      </c>
      <c r="GV193" s="70">
        <v>18.965589999999999</v>
      </c>
      <c r="HK193" s="273"/>
      <c r="HL193" s="385"/>
      <c r="HM193"/>
      <c r="HN193" s="12">
        <v>133</v>
      </c>
      <c r="HO193" s="69">
        <v>1.932102</v>
      </c>
      <c r="HP193" s="70">
        <v>8.996048</v>
      </c>
      <c r="IE193" s="273"/>
      <c r="IF193" s="385"/>
      <c r="IG193"/>
      <c r="IH193" s="12">
        <v>133</v>
      </c>
      <c r="II193" s="69"/>
      <c r="IJ193" s="70"/>
      <c r="IY193" s="273"/>
      <c r="IZ193" s="385"/>
      <c r="JA193"/>
      <c r="JB193" s="12">
        <v>133</v>
      </c>
      <c r="JC193" s="69"/>
      <c r="JD193" s="70"/>
      <c r="JS193" s="273"/>
      <c r="JT193" s="385"/>
      <c r="JU193"/>
      <c r="JV193" s="12">
        <v>133</v>
      </c>
      <c r="JW193" s="69"/>
      <c r="JX193" s="70"/>
      <c r="KM193" s="273"/>
    </row>
    <row r="194" spans="2:299" ht="12.75" customHeight="1" x14ac:dyDescent="0.2">
      <c r="B194" s="12">
        <v>134</v>
      </c>
      <c r="C194" s="69">
        <v>3.3319459999999999</v>
      </c>
      <c r="D194" s="70">
        <v>8.7500739999999997</v>
      </c>
      <c r="S194" s="273"/>
      <c r="T194" s="385"/>
      <c r="V194" s="12">
        <v>134</v>
      </c>
      <c r="W194" s="69">
        <v>3.5428220000000001</v>
      </c>
      <c r="X194" s="70">
        <v>6.6559460000000001</v>
      </c>
      <c r="AM194" s="273"/>
      <c r="AN194" s="385"/>
      <c r="AP194" s="12">
        <v>134</v>
      </c>
      <c r="AQ194" s="69">
        <v>5.6941890000000006</v>
      </c>
      <c r="AR194" s="70">
        <v>7.4199970000000004</v>
      </c>
      <c r="BG194" s="273"/>
      <c r="BH194" s="271"/>
      <c r="BI194"/>
      <c r="BJ194" s="12">
        <v>134</v>
      </c>
      <c r="BK194" s="69">
        <v>4.4675409999999998</v>
      </c>
      <c r="BL194" s="70">
        <v>8.8837630000000001</v>
      </c>
      <c r="CA194" s="273"/>
      <c r="CB194" s="385"/>
      <c r="CC194"/>
      <c r="CD194" s="12">
        <v>134</v>
      </c>
      <c r="CE194" s="69">
        <v>3.1979830000000002</v>
      </c>
      <c r="CF194" s="70">
        <v>9.7401280000000003</v>
      </c>
      <c r="CU194" s="273"/>
      <c r="CV194" s="385"/>
      <c r="CW194"/>
      <c r="CX194" s="12">
        <v>134</v>
      </c>
      <c r="CY194" s="69">
        <v>3.3319459999999999</v>
      </c>
      <c r="CZ194" s="70">
        <v>8.7500739999999997</v>
      </c>
      <c r="DO194" s="273"/>
      <c r="DP194" s="385"/>
      <c r="DQ194"/>
      <c r="DR194" s="12">
        <v>134</v>
      </c>
      <c r="DS194" s="69">
        <v>5.2826649999999997</v>
      </c>
      <c r="DT194" s="70">
        <v>4.6702170000000001</v>
      </c>
      <c r="EI194" s="273"/>
      <c r="EJ194" s="385"/>
      <c r="EK194"/>
      <c r="EL194" s="12">
        <v>134</v>
      </c>
      <c r="EM194" s="69">
        <v>5.684679</v>
      </c>
      <c r="EN194" s="70">
        <v>10.472009999999999</v>
      </c>
      <c r="FC194" s="273"/>
      <c r="FD194" s="385"/>
      <c r="FE194"/>
      <c r="FF194" s="12">
        <v>134</v>
      </c>
      <c r="FG194" s="69">
        <v>4.1977830000000003</v>
      </c>
      <c r="FH194" s="70">
        <v>7.5400539999999996</v>
      </c>
      <c r="FW194" s="273"/>
      <c r="FX194" s="385"/>
      <c r="FY194"/>
      <c r="FZ194" s="12">
        <v>134</v>
      </c>
      <c r="GA194" s="69">
        <v>4.3461800000000004</v>
      </c>
      <c r="GB194" s="70">
        <v>7.8718849999999998</v>
      </c>
      <c r="GQ194" s="273"/>
      <c r="GR194" s="385"/>
      <c r="GS194"/>
      <c r="GT194" s="12">
        <v>134</v>
      </c>
      <c r="GU194" s="69">
        <v>15.24676</v>
      </c>
      <c r="GV194" s="70">
        <v>18.993569999999998</v>
      </c>
      <c r="HK194" s="273"/>
      <c r="HL194" s="385"/>
      <c r="HM194"/>
      <c r="HN194" s="12">
        <v>134</v>
      </c>
      <c r="HO194" s="69">
        <v>1.925036</v>
      </c>
      <c r="HP194" s="70">
        <v>9.0760459999999998</v>
      </c>
      <c r="IE194" s="273"/>
      <c r="IF194" s="385"/>
      <c r="IG194"/>
      <c r="IH194" s="12">
        <v>134</v>
      </c>
      <c r="II194" s="69"/>
      <c r="IJ194" s="70"/>
      <c r="IY194" s="273"/>
      <c r="IZ194" s="385"/>
      <c r="JA194"/>
      <c r="JB194" s="12">
        <v>134</v>
      </c>
      <c r="JC194" s="69"/>
      <c r="JD194" s="70"/>
      <c r="JS194" s="273"/>
      <c r="JT194" s="385"/>
      <c r="JU194"/>
      <c r="JV194" s="12">
        <v>134</v>
      </c>
      <c r="JW194" s="69"/>
      <c r="JX194" s="70"/>
      <c r="KM194" s="273"/>
    </row>
    <row r="195" spans="2:299" ht="12.75" customHeight="1" x14ac:dyDescent="0.2">
      <c r="B195" s="12">
        <v>135</v>
      </c>
      <c r="C195" s="69">
        <v>3.0994319999999997</v>
      </c>
      <c r="D195" s="70">
        <v>8.7621520000000004</v>
      </c>
      <c r="S195" s="273"/>
      <c r="T195" s="385"/>
      <c r="V195" s="12">
        <v>135</v>
      </c>
      <c r="W195" s="69">
        <v>3.4381149999999998</v>
      </c>
      <c r="X195" s="70">
        <v>6.7639860000000001</v>
      </c>
      <c r="AM195" s="273"/>
      <c r="AN195" s="385"/>
      <c r="AP195" s="12">
        <v>135</v>
      </c>
      <c r="AQ195" s="69">
        <v>5.5702489999999996</v>
      </c>
      <c r="AR195" s="70">
        <v>7.4961679999999999</v>
      </c>
      <c r="BG195" s="273"/>
      <c r="BH195" s="271"/>
      <c r="BI195"/>
      <c r="BJ195" s="12">
        <v>135</v>
      </c>
      <c r="BK195" s="69">
        <v>4.574109</v>
      </c>
      <c r="BL195" s="70">
        <v>8.9358400000000007</v>
      </c>
      <c r="CA195" s="273"/>
      <c r="CB195" s="385"/>
      <c r="CC195"/>
      <c r="CD195" s="12">
        <v>135</v>
      </c>
      <c r="CE195" s="69">
        <v>3.175052</v>
      </c>
      <c r="CF195" s="70">
        <v>9.8299920000000007</v>
      </c>
      <c r="CU195" s="273"/>
      <c r="CV195" s="385"/>
      <c r="CW195"/>
      <c r="CX195" s="12">
        <v>135</v>
      </c>
      <c r="CY195" s="69">
        <v>3.0994319999999997</v>
      </c>
      <c r="CZ195" s="70">
        <v>8.7621520000000004</v>
      </c>
      <c r="DO195" s="273"/>
      <c r="DP195" s="385"/>
      <c r="DQ195"/>
      <c r="DR195" s="12">
        <v>135</v>
      </c>
      <c r="DS195" s="69">
        <v>5.1683410000000007</v>
      </c>
      <c r="DT195" s="70">
        <v>4.7300069999999996</v>
      </c>
      <c r="EI195" s="273"/>
      <c r="EJ195" s="385"/>
      <c r="EK195"/>
      <c r="EL195" s="12">
        <v>135</v>
      </c>
      <c r="EM195" s="69">
        <v>5.6125150000000001</v>
      </c>
      <c r="EN195" s="70">
        <v>10.59207</v>
      </c>
      <c r="FC195" s="273"/>
      <c r="FD195" s="385"/>
      <c r="FE195"/>
      <c r="FF195" s="12">
        <v>135</v>
      </c>
      <c r="FG195" s="69">
        <v>4.3495339999999993</v>
      </c>
      <c r="FH195" s="70">
        <v>7.8920339999999998</v>
      </c>
      <c r="FW195" s="273"/>
      <c r="FX195" s="385"/>
      <c r="FY195"/>
      <c r="FZ195" s="12">
        <v>135</v>
      </c>
      <c r="GA195" s="69">
        <v>4.2457760000000002</v>
      </c>
      <c r="GB195" s="70">
        <v>8.1919389999999996</v>
      </c>
      <c r="GQ195" s="273"/>
      <c r="GR195" s="385"/>
      <c r="GS195"/>
      <c r="GT195" s="12">
        <v>135</v>
      </c>
      <c r="GU195" s="69">
        <v>15.452639999999999</v>
      </c>
      <c r="GV195" s="70">
        <v>19.021609999999999</v>
      </c>
      <c r="HK195" s="273"/>
      <c r="HL195" s="385"/>
      <c r="HM195"/>
      <c r="HN195" s="12">
        <v>135</v>
      </c>
      <c r="HO195" s="69">
        <v>1.913378</v>
      </c>
      <c r="HP195" s="70">
        <v>9.1559849999999994</v>
      </c>
      <c r="IE195" s="273"/>
      <c r="IF195" s="385"/>
      <c r="IG195"/>
      <c r="IH195" s="12">
        <v>135</v>
      </c>
      <c r="II195" s="69"/>
      <c r="IJ195" s="70"/>
      <c r="IY195" s="273"/>
      <c r="IZ195" s="385"/>
      <c r="JA195"/>
      <c r="JB195" s="12">
        <v>135</v>
      </c>
      <c r="JC195" s="69"/>
      <c r="JD195" s="70"/>
      <c r="JS195" s="273"/>
      <c r="JT195" s="385"/>
      <c r="JU195"/>
      <c r="JV195" s="12">
        <v>135</v>
      </c>
      <c r="JW195" s="69"/>
      <c r="JX195" s="70"/>
      <c r="KM195" s="273"/>
    </row>
    <row r="196" spans="2:299" ht="12.75" customHeight="1" x14ac:dyDescent="0.2">
      <c r="B196" s="12">
        <v>136</v>
      </c>
      <c r="C196" s="69">
        <v>2.897192</v>
      </c>
      <c r="D196" s="70">
        <v>8.7782339999999994</v>
      </c>
      <c r="S196" s="273"/>
      <c r="T196" s="385"/>
      <c r="V196" s="12">
        <v>136</v>
      </c>
      <c r="W196" s="69">
        <v>3.3094160000000001</v>
      </c>
      <c r="X196" s="70">
        <v>6.7739710000000004</v>
      </c>
      <c r="AM196" s="273"/>
      <c r="AN196" s="385"/>
      <c r="AP196" s="12">
        <v>136</v>
      </c>
      <c r="AQ196" s="69">
        <v>5.6778720000000007</v>
      </c>
      <c r="AR196" s="70">
        <v>7.6400220000000001</v>
      </c>
      <c r="BG196" s="273"/>
      <c r="BH196" s="271"/>
      <c r="BI196"/>
      <c r="BJ196" s="12">
        <v>136</v>
      </c>
      <c r="BK196" s="69">
        <v>4.6832320000000003</v>
      </c>
      <c r="BL196" s="70">
        <v>8.9837910000000001</v>
      </c>
      <c r="CA196" s="273"/>
      <c r="CB196" s="385"/>
      <c r="CC196"/>
      <c r="CD196" s="12">
        <v>136</v>
      </c>
      <c r="CE196" s="69">
        <v>3.1799040000000001</v>
      </c>
      <c r="CF196" s="70">
        <v>9.9199750000000009</v>
      </c>
      <c r="CU196" s="273"/>
      <c r="CV196" s="385"/>
      <c r="CW196"/>
      <c r="CX196" s="12">
        <v>136</v>
      </c>
      <c r="CY196" s="69">
        <v>2.897192</v>
      </c>
      <c r="CZ196" s="70">
        <v>8.7782339999999994</v>
      </c>
      <c r="DO196" s="273"/>
      <c r="DP196" s="385"/>
      <c r="DQ196"/>
      <c r="DR196" s="12">
        <v>136</v>
      </c>
      <c r="DS196" s="69">
        <v>5.0595730000000003</v>
      </c>
      <c r="DT196" s="70">
        <v>4.8039069999999997</v>
      </c>
      <c r="EI196" s="273"/>
      <c r="EJ196" s="385"/>
      <c r="EK196"/>
      <c r="EL196" s="12">
        <v>136</v>
      </c>
      <c r="EM196" s="69">
        <v>5.5596139999999998</v>
      </c>
      <c r="EN196" s="70">
        <v>10.712009999999999</v>
      </c>
      <c r="FC196" s="273"/>
      <c r="FD196" s="385"/>
      <c r="FE196"/>
      <c r="FF196" s="12">
        <v>136</v>
      </c>
      <c r="FG196" s="69">
        <v>4.3311060000000001</v>
      </c>
      <c r="FH196" s="70">
        <v>8.2100559999999998</v>
      </c>
      <c r="FW196" s="273"/>
      <c r="FX196" s="385"/>
      <c r="FY196"/>
      <c r="FZ196" s="12">
        <v>136</v>
      </c>
      <c r="GA196" s="69">
        <v>4.1175559999999995</v>
      </c>
      <c r="GB196" s="70">
        <v>8.4120840000000001</v>
      </c>
      <c r="GQ196" s="273"/>
      <c r="GR196" s="385"/>
      <c r="GS196"/>
      <c r="GT196" s="12">
        <v>136</v>
      </c>
      <c r="GU196" s="69">
        <v>15.669510000000001</v>
      </c>
      <c r="GV196" s="70">
        <v>19.049589999999998</v>
      </c>
      <c r="HK196" s="273"/>
      <c r="HL196" s="385"/>
      <c r="HM196"/>
      <c r="HN196" s="12">
        <v>136</v>
      </c>
      <c r="HO196" s="69">
        <v>1.9216289999999998</v>
      </c>
      <c r="HP196" s="70">
        <v>9.236103</v>
      </c>
      <c r="IE196" s="273"/>
      <c r="IF196" s="385"/>
      <c r="IG196"/>
      <c r="IH196" s="12">
        <v>136</v>
      </c>
      <c r="II196" s="69"/>
      <c r="IJ196" s="70"/>
      <c r="IY196" s="273"/>
      <c r="IZ196" s="385"/>
      <c r="JA196"/>
      <c r="JB196" s="12">
        <v>136</v>
      </c>
      <c r="JC196" s="69"/>
      <c r="JD196" s="70"/>
      <c r="JS196" s="273"/>
      <c r="JT196" s="385"/>
      <c r="JU196"/>
      <c r="JV196" s="12">
        <v>136</v>
      </c>
      <c r="JW196" s="69"/>
      <c r="JX196" s="70"/>
      <c r="KM196" s="273"/>
    </row>
    <row r="197" spans="2:299" ht="12.75" customHeight="1" x14ac:dyDescent="0.2">
      <c r="B197" s="12">
        <v>137</v>
      </c>
      <c r="C197" s="69">
        <v>2.7382040000000001</v>
      </c>
      <c r="D197" s="70">
        <v>8.94421</v>
      </c>
      <c r="S197" s="273"/>
      <c r="T197" s="385"/>
      <c r="V197" s="12">
        <v>137</v>
      </c>
      <c r="W197" s="69">
        <v>3.1596460000000004</v>
      </c>
      <c r="X197" s="70">
        <v>6.7819830000000003</v>
      </c>
      <c r="AM197" s="273"/>
      <c r="AN197" s="385"/>
      <c r="AP197" s="12">
        <v>137</v>
      </c>
      <c r="AQ197" s="69">
        <v>5.6253599999999997</v>
      </c>
      <c r="AR197" s="70">
        <v>7.9259360000000001</v>
      </c>
      <c r="BG197" s="273"/>
      <c r="BH197" s="271"/>
      <c r="BI197"/>
      <c r="BJ197" s="12">
        <v>137</v>
      </c>
      <c r="BK197" s="69">
        <v>4.7921850000000008</v>
      </c>
      <c r="BL197" s="70">
        <v>9.0318020000000008</v>
      </c>
      <c r="CA197" s="273"/>
      <c r="CB197" s="385"/>
      <c r="CC197"/>
      <c r="CD197" s="12">
        <v>137</v>
      </c>
      <c r="CE197" s="69">
        <v>3.1854009999999997</v>
      </c>
      <c r="CF197" s="70">
        <v>10.010020000000001</v>
      </c>
      <c r="CU197" s="273"/>
      <c r="CV197" s="385"/>
      <c r="CW197"/>
      <c r="CX197" s="12">
        <v>137</v>
      </c>
      <c r="CY197" s="69">
        <v>2.7382040000000001</v>
      </c>
      <c r="CZ197" s="70">
        <v>8.94421</v>
      </c>
      <c r="DO197" s="273"/>
      <c r="DP197" s="385"/>
      <c r="DQ197"/>
      <c r="DR197" s="12">
        <v>137</v>
      </c>
      <c r="DS197" s="69">
        <v>4.9528299999999996</v>
      </c>
      <c r="DT197" s="70">
        <v>4.872007</v>
      </c>
      <c r="EI197" s="273"/>
      <c r="EJ197" s="385"/>
      <c r="EK197"/>
      <c r="EL197" s="12">
        <v>137</v>
      </c>
      <c r="EM197" s="69">
        <v>5.4933429999999994</v>
      </c>
      <c r="EN197" s="70">
        <v>10.83206</v>
      </c>
      <c r="FC197" s="273"/>
      <c r="FD197" s="385"/>
      <c r="FE197"/>
      <c r="FF197" s="12">
        <v>137</v>
      </c>
      <c r="FG197" s="69">
        <v>4.3078370000000001</v>
      </c>
      <c r="FH197" s="70">
        <v>8.4881360000000008</v>
      </c>
      <c r="FW197" s="273"/>
      <c r="FX197" s="385"/>
      <c r="FY197"/>
      <c r="FZ197" s="12">
        <v>137</v>
      </c>
      <c r="GA197" s="69">
        <v>4.1588430000000001</v>
      </c>
      <c r="GB197" s="70">
        <v>8.852074</v>
      </c>
      <c r="GQ197" s="273"/>
      <c r="GR197" s="385"/>
      <c r="GS197"/>
      <c r="GT197" s="12">
        <v>137</v>
      </c>
      <c r="GU197" s="69">
        <v>15.882540000000001</v>
      </c>
      <c r="GV197" s="70">
        <v>19.077570000000001</v>
      </c>
      <c r="HK197" s="273"/>
      <c r="HL197" s="385"/>
      <c r="HM197"/>
      <c r="HN197" s="12">
        <v>137</v>
      </c>
      <c r="HO197" s="69">
        <v>1.9246880000000002</v>
      </c>
      <c r="HP197" s="70">
        <v>9.3160410000000002</v>
      </c>
      <c r="IE197" s="273"/>
      <c r="IF197" s="385"/>
      <c r="IG197"/>
      <c r="IH197" s="12">
        <v>137</v>
      </c>
      <c r="II197" s="69"/>
      <c r="IJ197" s="70"/>
      <c r="IY197" s="273"/>
      <c r="IZ197" s="385"/>
      <c r="JA197"/>
      <c r="JB197" s="12">
        <v>137</v>
      </c>
      <c r="JC197" s="69"/>
      <c r="JD197" s="70"/>
      <c r="JS197" s="273"/>
      <c r="JT197" s="385"/>
      <c r="JU197"/>
      <c r="JV197" s="12">
        <v>137</v>
      </c>
      <c r="JW197" s="69"/>
      <c r="JX197" s="70"/>
      <c r="KM197" s="273"/>
    </row>
    <row r="198" spans="2:299" ht="12.75" customHeight="1" x14ac:dyDescent="0.2">
      <c r="B198" s="12">
        <v>138</v>
      </c>
      <c r="C198" s="69">
        <v>2.6995819999999999</v>
      </c>
      <c r="D198" s="70">
        <v>9.4539159999999995</v>
      </c>
      <c r="S198" s="273"/>
      <c r="T198" s="385"/>
      <c r="V198" s="12">
        <v>138</v>
      </c>
      <c r="W198" s="69">
        <v>3.0242550000000001</v>
      </c>
      <c r="X198" s="70">
        <v>6.7899950000000002</v>
      </c>
      <c r="AM198" s="273"/>
      <c r="AN198" s="385"/>
      <c r="AP198" s="12">
        <v>138</v>
      </c>
      <c r="AQ198" s="69">
        <v>5.6779609999999998</v>
      </c>
      <c r="AR198" s="70">
        <v>8.3858960000000007</v>
      </c>
      <c r="BG198" s="273"/>
      <c r="BH198" s="271"/>
      <c r="BI198"/>
      <c r="BJ198" s="12">
        <v>138</v>
      </c>
      <c r="BK198" s="69">
        <v>4.90334</v>
      </c>
      <c r="BL198" s="70">
        <v>9.0778999999999996</v>
      </c>
      <c r="CA198" s="273"/>
      <c r="CB198" s="385"/>
      <c r="CC198"/>
      <c r="CD198" s="12">
        <v>138</v>
      </c>
      <c r="CE198" s="69">
        <v>3.162029</v>
      </c>
      <c r="CF198" s="70">
        <v>10.100059999999999</v>
      </c>
      <c r="CU198" s="273"/>
      <c r="CV198" s="385"/>
      <c r="CW198"/>
      <c r="CX198" s="12">
        <v>138</v>
      </c>
      <c r="CY198" s="69">
        <v>2.6995819999999999</v>
      </c>
      <c r="CZ198" s="70">
        <v>9.4539159999999995</v>
      </c>
      <c r="DO198" s="273"/>
      <c r="DP198" s="385"/>
      <c r="DQ198"/>
      <c r="DR198" s="12">
        <v>138</v>
      </c>
      <c r="DS198" s="69">
        <v>4.8494080000000004</v>
      </c>
      <c r="DT198" s="70">
        <v>5.000076</v>
      </c>
      <c r="EI198" s="273"/>
      <c r="EJ198" s="385"/>
      <c r="EK198"/>
      <c r="EL198" s="12">
        <v>138</v>
      </c>
      <c r="EM198" s="69">
        <v>5.4613740000000002</v>
      </c>
      <c r="EN198" s="70">
        <v>10.952059999999999</v>
      </c>
      <c r="FC198" s="273"/>
      <c r="FD198" s="385"/>
      <c r="FE198"/>
      <c r="FF198" s="12">
        <v>138</v>
      </c>
      <c r="FG198" s="69">
        <v>4.293596</v>
      </c>
      <c r="FH198" s="70">
        <v>8.6559650000000001</v>
      </c>
      <c r="FW198" s="273"/>
      <c r="FX198" s="385"/>
      <c r="FY198"/>
      <c r="FZ198" s="12">
        <v>138</v>
      </c>
      <c r="GA198" s="69">
        <v>4.1405789999999998</v>
      </c>
      <c r="GB198" s="70">
        <v>9.2600180000000005</v>
      </c>
      <c r="GQ198" s="273"/>
      <c r="GR198" s="385"/>
      <c r="GS198"/>
      <c r="GT198" s="12">
        <v>138</v>
      </c>
      <c r="GU198" s="69">
        <v>16.107520000000001</v>
      </c>
      <c r="GV198" s="70">
        <v>19.105609999999999</v>
      </c>
      <c r="HK198" s="273"/>
      <c r="HL198" s="385"/>
      <c r="HM198"/>
      <c r="HN198" s="12">
        <v>138</v>
      </c>
      <c r="HO198" s="69">
        <v>1.9315799999999999</v>
      </c>
      <c r="HP198" s="70">
        <v>9.3961590000000008</v>
      </c>
      <c r="IE198" s="273"/>
      <c r="IF198" s="385"/>
      <c r="IG198"/>
      <c r="IH198" s="12">
        <v>138</v>
      </c>
      <c r="II198" s="69"/>
      <c r="IJ198" s="70"/>
      <c r="IY198" s="273"/>
      <c r="IZ198" s="385"/>
      <c r="JA198"/>
      <c r="JB198" s="12">
        <v>138</v>
      </c>
      <c r="JC198" s="69"/>
      <c r="JD198" s="70"/>
      <c r="JS198" s="273"/>
      <c r="JT198" s="385"/>
      <c r="JU198"/>
      <c r="JV198" s="12">
        <v>138</v>
      </c>
      <c r="JW198" s="69"/>
      <c r="JX198" s="70"/>
      <c r="KM198" s="273"/>
    </row>
    <row r="199" spans="2:299" ht="12.75" customHeight="1" x14ac:dyDescent="0.2">
      <c r="B199" s="12">
        <v>139</v>
      </c>
      <c r="C199" s="69">
        <v>2.7313739999999997</v>
      </c>
      <c r="D199" s="70">
        <v>9.9401250000000001</v>
      </c>
      <c r="S199" s="273"/>
      <c r="T199" s="385"/>
      <c r="V199" s="12">
        <v>139</v>
      </c>
      <c r="W199" s="69">
        <v>2.8830629999999999</v>
      </c>
      <c r="X199" s="70">
        <v>6.8020719999999999</v>
      </c>
      <c r="AM199" s="273"/>
      <c r="AN199" s="385"/>
      <c r="AP199" s="12">
        <v>139</v>
      </c>
      <c r="AQ199" s="69">
        <v>5.5840480000000001</v>
      </c>
      <c r="AR199" s="70">
        <v>8.7719570000000004</v>
      </c>
      <c r="BG199" s="273"/>
      <c r="BH199" s="271"/>
      <c r="BI199"/>
      <c r="BJ199" s="12">
        <v>139</v>
      </c>
      <c r="BK199" s="69">
        <v>5.0137369999999999</v>
      </c>
      <c r="BL199" s="70">
        <v>9.1259110000000003</v>
      </c>
      <c r="CA199" s="273"/>
      <c r="CB199" s="385"/>
      <c r="CC199"/>
      <c r="CD199" s="12">
        <v>139</v>
      </c>
      <c r="CE199" s="69">
        <v>3.1480670000000002</v>
      </c>
      <c r="CF199" s="70">
        <v>10.190099999999999</v>
      </c>
      <c r="CU199" s="273"/>
      <c r="CV199" s="385"/>
      <c r="CW199"/>
      <c r="CX199" s="12">
        <v>139</v>
      </c>
      <c r="CY199" s="69">
        <v>2.7313739999999997</v>
      </c>
      <c r="CZ199" s="70">
        <v>9.9401250000000001</v>
      </c>
      <c r="DO199" s="273"/>
      <c r="DP199" s="385"/>
      <c r="DQ199"/>
      <c r="DR199" s="12">
        <v>139</v>
      </c>
      <c r="DS199" s="69">
        <v>4.7454200000000002</v>
      </c>
      <c r="DT199" s="70">
        <v>5.194153</v>
      </c>
      <c r="EI199" s="273"/>
      <c r="EJ199" s="385"/>
      <c r="EK199"/>
      <c r="EL199" s="12">
        <v>139</v>
      </c>
      <c r="EM199" s="69">
        <v>5.3452859999999998</v>
      </c>
      <c r="EN199" s="70">
        <v>11.068049999999999</v>
      </c>
      <c r="FC199" s="273"/>
      <c r="FD199" s="385"/>
      <c r="FE199"/>
      <c r="FF199" s="12">
        <v>139</v>
      </c>
      <c r="FG199" s="69">
        <v>4.3956729999999995</v>
      </c>
      <c r="FH199" s="70">
        <v>8.8721639999999997</v>
      </c>
      <c r="FW199" s="273"/>
      <c r="FX199" s="385"/>
      <c r="FY199"/>
      <c r="FZ199" s="12">
        <v>139</v>
      </c>
      <c r="GA199" s="69">
        <v>4.0965670000000003</v>
      </c>
      <c r="GB199" s="70">
        <v>9.7218920000000004</v>
      </c>
      <c r="GQ199" s="273"/>
      <c r="GR199" s="385"/>
      <c r="GS199"/>
      <c r="GT199" s="12">
        <v>139</v>
      </c>
      <c r="GU199" s="69">
        <v>16.314769999999999</v>
      </c>
      <c r="GV199" s="70">
        <v>19.13372</v>
      </c>
      <c r="HK199" s="273"/>
      <c r="HL199" s="385"/>
      <c r="HM199"/>
      <c r="HN199" s="12">
        <v>139</v>
      </c>
      <c r="HO199" s="69">
        <v>1.9134409999999999</v>
      </c>
      <c r="HP199" s="70">
        <v>9.4760380000000008</v>
      </c>
      <c r="IE199" s="273"/>
      <c r="IF199" s="385"/>
      <c r="IG199"/>
      <c r="IH199" s="12">
        <v>139</v>
      </c>
      <c r="II199" s="69"/>
      <c r="IJ199" s="70"/>
      <c r="IY199" s="273"/>
      <c r="IZ199" s="385"/>
      <c r="JA199"/>
      <c r="JB199" s="12">
        <v>139</v>
      </c>
      <c r="JC199" s="69"/>
      <c r="JD199" s="70"/>
      <c r="JS199" s="273"/>
      <c r="JT199" s="385"/>
      <c r="JU199"/>
      <c r="JV199" s="12">
        <v>139</v>
      </c>
      <c r="JW199" s="69"/>
      <c r="JX199" s="70"/>
      <c r="KM199" s="273"/>
    </row>
    <row r="200" spans="2:299" ht="12.75" customHeight="1" x14ac:dyDescent="0.2">
      <c r="B200" s="12">
        <v>140</v>
      </c>
      <c r="C200" s="69">
        <v>2.842047</v>
      </c>
      <c r="D200" s="70">
        <v>10.332100000000001</v>
      </c>
      <c r="S200" s="273"/>
      <c r="T200" s="385"/>
      <c r="V200" s="12">
        <v>140</v>
      </c>
      <c r="W200" s="69">
        <v>2.8463039999999999</v>
      </c>
      <c r="X200" s="70">
        <v>6.9700800000000003</v>
      </c>
      <c r="AM200" s="273"/>
      <c r="AN200" s="385"/>
      <c r="AP200" s="12">
        <v>140</v>
      </c>
      <c r="AQ200" s="69">
        <v>5.6237079999999997</v>
      </c>
      <c r="AR200" s="70">
        <v>8.9760190000000009</v>
      </c>
      <c r="BG200" s="273"/>
      <c r="BH200" s="271"/>
      <c r="BI200"/>
      <c r="BJ200" s="12">
        <v>140</v>
      </c>
      <c r="BK200" s="69">
        <v>5.1175220000000001</v>
      </c>
      <c r="BL200" s="70">
        <v>9.1759540000000008</v>
      </c>
      <c r="CA200" s="273"/>
      <c r="CB200" s="385"/>
      <c r="CC200"/>
      <c r="CD200" s="12">
        <v>140</v>
      </c>
      <c r="CE200" s="69">
        <v>3.1200060000000001</v>
      </c>
      <c r="CF200" s="70">
        <v>10.28003</v>
      </c>
      <c r="CU200" s="273"/>
      <c r="CV200" s="385"/>
      <c r="CW200"/>
      <c r="CX200" s="12">
        <v>140</v>
      </c>
      <c r="CY200" s="69">
        <v>2.842047</v>
      </c>
      <c r="CZ200" s="70">
        <v>10.332100000000001</v>
      </c>
      <c r="DO200" s="273"/>
      <c r="DP200" s="385"/>
      <c r="DQ200"/>
      <c r="DR200" s="12">
        <v>140</v>
      </c>
      <c r="DS200" s="69">
        <v>4.6429440000000008</v>
      </c>
      <c r="DT200" s="70">
        <v>5.4080199999999996</v>
      </c>
      <c r="EI200" s="273"/>
      <c r="EJ200" s="385"/>
      <c r="EK200"/>
      <c r="EL200" s="12">
        <v>140</v>
      </c>
      <c r="EM200" s="69">
        <v>5.3611180000000003</v>
      </c>
      <c r="EN200" s="70">
        <v>11.18811</v>
      </c>
      <c r="FC200" s="273"/>
      <c r="FD200" s="385"/>
      <c r="FE200"/>
      <c r="FF200" s="12">
        <v>140</v>
      </c>
      <c r="FG200" s="69">
        <v>4.3862100000000002</v>
      </c>
      <c r="FH200" s="70">
        <v>9.158137</v>
      </c>
      <c r="FW200" s="273"/>
      <c r="FX200" s="385"/>
      <c r="FY200"/>
      <c r="FZ200" s="12">
        <v>140</v>
      </c>
      <c r="GA200" s="69">
        <v>4.0524100000000001</v>
      </c>
      <c r="GB200" s="70">
        <v>10.138030000000001</v>
      </c>
      <c r="GQ200" s="273"/>
      <c r="GR200" s="385"/>
      <c r="GS200"/>
      <c r="GT200" s="12">
        <v>140</v>
      </c>
      <c r="GU200" s="69">
        <v>16.511089999999999</v>
      </c>
      <c r="GV200" s="70">
        <v>19.161639999999998</v>
      </c>
      <c r="HK200" s="273"/>
      <c r="HL200" s="385"/>
      <c r="HM200"/>
      <c r="HN200" s="12">
        <v>140</v>
      </c>
      <c r="HO200" s="69">
        <v>1.9184220000000001</v>
      </c>
      <c r="HP200" s="70">
        <v>9.5560360000000006</v>
      </c>
      <c r="IE200" s="273"/>
      <c r="IF200" s="385"/>
      <c r="IG200"/>
      <c r="IH200" s="12">
        <v>140</v>
      </c>
      <c r="II200" s="69"/>
      <c r="IJ200" s="70"/>
      <c r="IY200" s="273"/>
      <c r="IZ200" s="385"/>
      <c r="JA200"/>
      <c r="JB200" s="12">
        <v>140</v>
      </c>
      <c r="JC200" s="69"/>
      <c r="JD200" s="70"/>
      <c r="JS200" s="273"/>
      <c r="JT200" s="385"/>
      <c r="JU200"/>
      <c r="JV200" s="12">
        <v>140</v>
      </c>
      <c r="JW200" s="69"/>
      <c r="JX200" s="70"/>
      <c r="KM200" s="273"/>
    </row>
    <row r="201" spans="2:299" ht="12.75" customHeight="1" x14ac:dyDescent="0.2">
      <c r="B201" s="12">
        <v>141</v>
      </c>
      <c r="C201" s="69">
        <v>2.9433760000000002</v>
      </c>
      <c r="D201" s="70">
        <v>10.804080000000001</v>
      </c>
      <c r="S201" s="273"/>
      <c r="T201" s="385"/>
      <c r="V201" s="12">
        <v>141</v>
      </c>
      <c r="W201" s="69">
        <v>2.7915019999999999</v>
      </c>
      <c r="X201" s="70">
        <v>7.3259480000000003</v>
      </c>
      <c r="AM201" s="273"/>
      <c r="AN201" s="385"/>
      <c r="AP201" s="12">
        <v>141</v>
      </c>
      <c r="AQ201" s="69">
        <v>5.5445539999999998</v>
      </c>
      <c r="AR201" s="70">
        <v>9.4801040000000008</v>
      </c>
      <c r="BG201" s="273"/>
      <c r="BH201" s="271"/>
      <c r="BI201"/>
      <c r="BJ201" s="12">
        <v>141</v>
      </c>
      <c r="BK201" s="69">
        <v>5.2299120000000006</v>
      </c>
      <c r="BL201" s="70">
        <v>9.2158940000000005</v>
      </c>
      <c r="CA201" s="273"/>
      <c r="CB201" s="385"/>
      <c r="CC201"/>
      <c r="CD201" s="12">
        <v>141</v>
      </c>
      <c r="CE201" s="69">
        <v>3.1293510000000002</v>
      </c>
      <c r="CF201" s="70">
        <v>10.37007</v>
      </c>
      <c r="CU201" s="273"/>
      <c r="CV201" s="385"/>
      <c r="CW201"/>
      <c r="CX201" s="12">
        <v>141</v>
      </c>
      <c r="CY201" s="69">
        <v>2.9433760000000002</v>
      </c>
      <c r="CZ201" s="70">
        <v>10.804080000000001</v>
      </c>
      <c r="DO201" s="273"/>
      <c r="DP201" s="385"/>
      <c r="DQ201"/>
      <c r="DR201" s="12">
        <v>141</v>
      </c>
      <c r="DS201" s="69">
        <v>4.540667</v>
      </c>
      <c r="DT201" s="70">
        <v>5.4960300000000002</v>
      </c>
      <c r="EI201" s="273"/>
      <c r="EJ201" s="385"/>
      <c r="EK201"/>
      <c r="EL201" s="12">
        <v>141</v>
      </c>
      <c r="EM201" s="69">
        <v>5.3551299999999999</v>
      </c>
      <c r="EN201" s="70">
        <v>11.30799</v>
      </c>
      <c r="FC201" s="273"/>
      <c r="FD201" s="385"/>
      <c r="FE201"/>
      <c r="FF201" s="12">
        <v>141</v>
      </c>
      <c r="FG201" s="69">
        <v>4.4849499999999995</v>
      </c>
      <c r="FH201" s="70">
        <v>9.5981280000000009</v>
      </c>
      <c r="FW201" s="273"/>
      <c r="FX201" s="385"/>
      <c r="FY201"/>
      <c r="FZ201" s="12">
        <v>141</v>
      </c>
      <c r="GA201" s="69">
        <v>4.1429930000000006</v>
      </c>
      <c r="GB201" s="70">
        <v>10.44206</v>
      </c>
      <c r="GQ201" s="273"/>
      <c r="GR201" s="385"/>
      <c r="GS201"/>
      <c r="GT201" s="12">
        <v>141</v>
      </c>
      <c r="GU201" s="69">
        <v>16.740569999999998</v>
      </c>
      <c r="GV201" s="70">
        <v>19.189679999999999</v>
      </c>
      <c r="HK201" s="273"/>
      <c r="HL201" s="385"/>
      <c r="HM201"/>
      <c r="HN201" s="12">
        <v>141</v>
      </c>
      <c r="HO201" s="69">
        <v>1.907597</v>
      </c>
      <c r="HP201" s="70">
        <v>9.6360939999999999</v>
      </c>
      <c r="IE201" s="273"/>
      <c r="IF201" s="385"/>
      <c r="IG201"/>
      <c r="IH201" s="12">
        <v>141</v>
      </c>
      <c r="II201" s="69"/>
      <c r="IJ201" s="70"/>
      <c r="IY201" s="273"/>
      <c r="IZ201" s="385"/>
      <c r="JA201"/>
      <c r="JB201" s="12">
        <v>141</v>
      </c>
      <c r="JC201" s="69"/>
      <c r="JD201" s="70"/>
      <c r="JS201" s="273"/>
      <c r="JT201" s="385"/>
      <c r="JU201"/>
      <c r="JV201" s="12">
        <v>141</v>
      </c>
      <c r="JW201" s="69"/>
      <c r="JX201" s="70"/>
      <c r="KM201" s="273"/>
    </row>
    <row r="202" spans="2:299" ht="12.75" customHeight="1" x14ac:dyDescent="0.2">
      <c r="B202" s="12">
        <v>142</v>
      </c>
      <c r="C202" s="69">
        <v>2.8269299999999999</v>
      </c>
      <c r="D202" s="70">
        <v>11.20007</v>
      </c>
      <c r="S202" s="273"/>
      <c r="T202" s="385"/>
      <c r="V202" s="12">
        <v>142</v>
      </c>
      <c r="W202" s="69">
        <v>2.6790599999999998</v>
      </c>
      <c r="X202" s="70">
        <v>7.3780239999999999</v>
      </c>
      <c r="AM202" s="273"/>
      <c r="AN202" s="385"/>
      <c r="AP202" s="12">
        <v>142</v>
      </c>
      <c r="AQ202" s="69">
        <v>5.4639290000000003</v>
      </c>
      <c r="AR202" s="70">
        <v>9.8799759999999992</v>
      </c>
      <c r="BG202" s="273"/>
      <c r="BH202" s="271"/>
      <c r="BI202"/>
      <c r="BJ202" s="12">
        <v>142</v>
      </c>
      <c r="BK202" s="69">
        <v>5.3391719999999996</v>
      </c>
      <c r="BL202" s="70">
        <v>9.2559529999999999</v>
      </c>
      <c r="CA202" s="273"/>
      <c r="CB202" s="385"/>
      <c r="CC202"/>
      <c r="CD202" s="12">
        <v>142</v>
      </c>
      <c r="CE202" s="69">
        <v>3.1378919999999999</v>
      </c>
      <c r="CF202" s="70">
        <v>10.460050000000001</v>
      </c>
      <c r="CU202" s="273"/>
      <c r="CV202" s="385"/>
      <c r="CW202"/>
      <c r="CX202" s="12">
        <v>142</v>
      </c>
      <c r="CY202" s="69">
        <v>2.8269299999999999</v>
      </c>
      <c r="CZ202" s="70">
        <v>11.20007</v>
      </c>
      <c r="DO202" s="273"/>
      <c r="DP202" s="385"/>
      <c r="DQ202"/>
      <c r="DR202" s="12">
        <v>142</v>
      </c>
      <c r="DS202" s="69">
        <v>4.4323819999999996</v>
      </c>
      <c r="DT202" s="70">
        <v>5.5741750000000003</v>
      </c>
      <c r="EI202" s="273"/>
      <c r="EJ202" s="385"/>
      <c r="EK202"/>
      <c r="EL202" s="12">
        <v>142</v>
      </c>
      <c r="EM202" s="69">
        <v>5.3292590000000004</v>
      </c>
      <c r="EN202" s="70">
        <v>11.428050000000001</v>
      </c>
      <c r="FC202" s="273"/>
      <c r="FD202" s="385"/>
      <c r="FE202"/>
      <c r="FF202" s="12">
        <v>142</v>
      </c>
      <c r="FG202" s="69">
        <v>4.3896220000000001</v>
      </c>
      <c r="FH202" s="70">
        <v>9.8119960000000006</v>
      </c>
      <c r="FW202" s="273"/>
      <c r="FX202" s="385"/>
      <c r="FY202"/>
      <c r="FZ202" s="12">
        <v>142</v>
      </c>
      <c r="GA202" s="69">
        <v>4.2618090000000004</v>
      </c>
      <c r="GB202" s="70">
        <v>10.68008</v>
      </c>
      <c r="GQ202" s="273"/>
      <c r="GR202" s="385"/>
      <c r="GS202"/>
      <c r="GT202" s="12">
        <v>142</v>
      </c>
      <c r="GU202" s="69">
        <v>16.981099999999998</v>
      </c>
      <c r="GV202" s="70">
        <v>19.21772</v>
      </c>
      <c r="HK202" s="273"/>
      <c r="HL202" s="385"/>
      <c r="HM202"/>
      <c r="HN202" s="12">
        <v>142</v>
      </c>
      <c r="HO202" s="69">
        <v>1.89368</v>
      </c>
      <c r="HP202" s="70">
        <v>9.7160930000000008</v>
      </c>
      <c r="IE202" s="273"/>
      <c r="IF202" s="385"/>
      <c r="IG202"/>
      <c r="IH202" s="12">
        <v>142</v>
      </c>
      <c r="II202" s="69"/>
      <c r="IJ202" s="70"/>
      <c r="IY202" s="273"/>
      <c r="IZ202" s="385"/>
      <c r="JA202"/>
      <c r="JB202" s="12">
        <v>142</v>
      </c>
      <c r="JC202" s="69"/>
      <c r="JD202" s="70"/>
      <c r="JS202" s="273"/>
      <c r="JT202" s="385"/>
      <c r="JU202"/>
      <c r="JV202" s="12">
        <v>142</v>
      </c>
      <c r="JW202" s="69"/>
      <c r="JX202" s="70"/>
      <c r="KM202" s="273"/>
    </row>
    <row r="203" spans="2:299" ht="12.75" customHeight="1" x14ac:dyDescent="0.2">
      <c r="B203" s="12">
        <v>143</v>
      </c>
      <c r="C203" s="69">
        <v>2.716367</v>
      </c>
      <c r="D203" s="70">
        <v>11.75001</v>
      </c>
      <c r="S203" s="273"/>
      <c r="T203" s="385"/>
      <c r="V203" s="12">
        <v>143</v>
      </c>
      <c r="W203" s="69">
        <v>2.7122890000000002</v>
      </c>
      <c r="X203" s="70">
        <v>7.6539529999999996</v>
      </c>
      <c r="AM203" s="273"/>
      <c r="AN203" s="385"/>
      <c r="AP203" s="12">
        <v>143</v>
      </c>
      <c r="AQ203" s="69">
        <v>5.3123670000000001</v>
      </c>
      <c r="AR203" s="70">
        <v>10.242000000000001</v>
      </c>
      <c r="BG203" s="273"/>
      <c r="BH203" s="271"/>
      <c r="BI203"/>
      <c r="BJ203" s="12">
        <v>143</v>
      </c>
      <c r="BK203" s="69">
        <v>5.4511919999999998</v>
      </c>
      <c r="BL203" s="70">
        <v>9.2979249999999993</v>
      </c>
      <c r="CA203" s="273"/>
      <c r="CB203" s="385"/>
      <c r="CC203"/>
      <c r="CD203" s="12">
        <v>143</v>
      </c>
      <c r="CE203" s="69">
        <v>3.1394380000000002</v>
      </c>
      <c r="CF203" s="70">
        <v>10.550039999999999</v>
      </c>
      <c r="CU203" s="273"/>
      <c r="CV203" s="385"/>
      <c r="CW203"/>
      <c r="CX203" s="12">
        <v>143</v>
      </c>
      <c r="CY203" s="69">
        <v>2.716367</v>
      </c>
      <c r="CZ203" s="70">
        <v>11.75001</v>
      </c>
      <c r="DO203" s="273"/>
      <c r="DP203" s="385"/>
      <c r="DQ203"/>
      <c r="DR203" s="12">
        <v>143</v>
      </c>
      <c r="DS203" s="69">
        <v>4.3347059999999997</v>
      </c>
      <c r="DT203" s="70">
        <v>5.7919879999999999</v>
      </c>
      <c r="EI203" s="273"/>
      <c r="EJ203" s="385"/>
      <c r="EK203"/>
      <c r="EL203" s="12">
        <v>143</v>
      </c>
      <c r="EM203" s="69">
        <v>5.3695110000000001</v>
      </c>
      <c r="EN203" s="70">
        <v>11.54804</v>
      </c>
      <c r="FC203" s="273"/>
      <c r="FD203" s="385"/>
      <c r="FE203"/>
      <c r="FF203" s="12">
        <v>143</v>
      </c>
      <c r="FG203" s="69">
        <v>4.432823</v>
      </c>
      <c r="FH203" s="70">
        <v>10.069990000000001</v>
      </c>
      <c r="FW203" s="273"/>
      <c r="FX203" s="385"/>
      <c r="FY203"/>
      <c r="FZ203" s="12">
        <v>143</v>
      </c>
      <c r="GA203" s="69">
        <v>4.2541760000000002</v>
      </c>
      <c r="GB203" s="70">
        <v>11.172029999999999</v>
      </c>
      <c r="GQ203" s="273"/>
      <c r="GR203" s="385"/>
      <c r="GS203"/>
      <c r="GT203" s="12">
        <v>143</v>
      </c>
      <c r="GU203" s="69">
        <v>17.2242</v>
      </c>
      <c r="GV203" s="70">
        <v>19.245640000000002</v>
      </c>
      <c r="HK203" s="273"/>
      <c r="HL203" s="385"/>
      <c r="HM203"/>
      <c r="HN203" s="12">
        <v>143</v>
      </c>
      <c r="HO203" s="69">
        <v>1.8930979999999999</v>
      </c>
      <c r="HP203" s="70">
        <v>9.7959720000000008</v>
      </c>
      <c r="IE203" s="273"/>
      <c r="IF203" s="385"/>
      <c r="IG203"/>
      <c r="IH203" s="12">
        <v>143</v>
      </c>
      <c r="II203" s="69"/>
      <c r="IJ203" s="70"/>
      <c r="IY203" s="273"/>
      <c r="IZ203" s="385"/>
      <c r="JA203"/>
      <c r="JB203" s="12">
        <v>143</v>
      </c>
      <c r="JC203" s="69"/>
      <c r="JD203" s="70"/>
      <c r="JS203" s="273"/>
      <c r="JT203" s="385"/>
      <c r="JU203"/>
      <c r="JV203" s="12">
        <v>143</v>
      </c>
      <c r="JW203" s="69"/>
      <c r="JX203" s="70"/>
      <c r="KM203" s="273"/>
    </row>
    <row r="204" spans="2:299" ht="12.75" customHeight="1" x14ac:dyDescent="0.2">
      <c r="B204" s="12">
        <v>144</v>
      </c>
      <c r="C204" s="69">
        <v>2.7962440000000002</v>
      </c>
      <c r="D204" s="70">
        <v>12.30199</v>
      </c>
      <c r="S204" s="273"/>
      <c r="T204" s="385"/>
      <c r="V204" s="12">
        <v>144</v>
      </c>
      <c r="W204" s="69">
        <v>2.772281</v>
      </c>
      <c r="X204" s="70">
        <v>8.022017</v>
      </c>
      <c r="AM204" s="273"/>
      <c r="AN204" s="385"/>
      <c r="AP204" s="12">
        <v>144</v>
      </c>
      <c r="AQ204" s="69">
        <v>5.2029269999999999</v>
      </c>
      <c r="AR204" s="70">
        <v>10.58202</v>
      </c>
      <c r="BG204" s="273"/>
      <c r="BH204" s="271"/>
      <c r="BI204"/>
      <c r="BJ204" s="12">
        <v>144</v>
      </c>
      <c r="BK204" s="69">
        <v>5.5675240000000006</v>
      </c>
      <c r="BL204" s="70">
        <v>9.3379239999999992</v>
      </c>
      <c r="CA204" s="273"/>
      <c r="CB204" s="385"/>
      <c r="CC204"/>
      <c r="CD204" s="12">
        <v>144</v>
      </c>
      <c r="CE204" s="69">
        <v>3.1163970000000001</v>
      </c>
      <c r="CF204" s="70">
        <v>10.640140000000001</v>
      </c>
      <c r="CU204" s="273"/>
      <c r="CV204" s="385"/>
      <c r="CW204"/>
      <c r="CX204" s="12">
        <v>144</v>
      </c>
      <c r="CY204" s="69">
        <v>2.7962440000000002</v>
      </c>
      <c r="CZ204" s="70">
        <v>12.30199</v>
      </c>
      <c r="DO204" s="273"/>
      <c r="DP204" s="385"/>
      <c r="DQ204"/>
      <c r="DR204" s="12">
        <v>144</v>
      </c>
      <c r="DS204" s="69">
        <v>4.2639459999999998</v>
      </c>
      <c r="DT204" s="70">
        <v>6.0760480000000001</v>
      </c>
      <c r="EI204" s="273"/>
      <c r="EJ204" s="385"/>
      <c r="EK204"/>
      <c r="EL204" s="12">
        <v>144</v>
      </c>
      <c r="EM204" s="69">
        <v>5.4706000000000001</v>
      </c>
      <c r="EN204" s="70">
        <v>11.66804</v>
      </c>
      <c r="FC204" s="273"/>
      <c r="FD204" s="385"/>
      <c r="FE204"/>
      <c r="FF204" s="12">
        <v>144</v>
      </c>
      <c r="FG204" s="69">
        <v>4.5186090000000005</v>
      </c>
      <c r="FH204" s="70">
        <v>10.550039999999999</v>
      </c>
      <c r="FW204" s="273"/>
      <c r="FX204" s="385"/>
      <c r="FY204"/>
      <c r="FZ204" s="12">
        <v>144</v>
      </c>
      <c r="GA204" s="69">
        <v>4.384099</v>
      </c>
      <c r="GB204" s="70">
        <v>11.42793</v>
      </c>
      <c r="GQ204" s="273"/>
      <c r="GR204" s="385"/>
      <c r="GS204"/>
      <c r="GT204" s="12">
        <v>144</v>
      </c>
      <c r="GU204" s="69">
        <v>17.47251</v>
      </c>
      <c r="GV204" s="70">
        <v>19.273499999999999</v>
      </c>
      <c r="HK204" s="273"/>
      <c r="HL204" s="385"/>
      <c r="HM204"/>
      <c r="HN204" s="12">
        <v>144</v>
      </c>
      <c r="HO204" s="69">
        <v>1.8676759999999999</v>
      </c>
      <c r="HP204" s="70">
        <v>9.8759099999999993</v>
      </c>
      <c r="IE204" s="273"/>
      <c r="IF204" s="385"/>
      <c r="IG204"/>
      <c r="IH204" s="12">
        <v>144</v>
      </c>
      <c r="II204" s="69"/>
      <c r="IJ204" s="70"/>
      <c r="IY204" s="273"/>
      <c r="IZ204" s="385"/>
      <c r="JA204"/>
      <c r="JB204" s="12">
        <v>144</v>
      </c>
      <c r="JC204" s="69"/>
      <c r="JD204" s="70"/>
      <c r="JS204" s="273"/>
      <c r="JT204" s="385"/>
      <c r="JU204"/>
      <c r="JV204" s="12">
        <v>144</v>
      </c>
      <c r="JW204" s="69"/>
      <c r="JX204" s="70"/>
      <c r="KM204" s="273"/>
    </row>
    <row r="205" spans="2:299" ht="12.75" customHeight="1" x14ac:dyDescent="0.2">
      <c r="B205" s="12">
        <v>145</v>
      </c>
      <c r="C205" s="69">
        <v>2.7495349999999998</v>
      </c>
      <c r="D205" s="70">
        <v>12.872019999999999</v>
      </c>
      <c r="S205" s="273"/>
      <c r="T205" s="385"/>
      <c r="V205" s="12">
        <v>145</v>
      </c>
      <c r="W205" s="69">
        <v>2.6967859999999999</v>
      </c>
      <c r="X205" s="70">
        <v>8.3798580000000005</v>
      </c>
      <c r="AM205" s="273"/>
      <c r="AN205" s="385"/>
      <c r="AP205" s="12">
        <v>145</v>
      </c>
      <c r="AQ205" s="69">
        <v>5.1854899999999997</v>
      </c>
      <c r="AR205" s="70">
        <v>11.119949999999999</v>
      </c>
      <c r="BG205" s="273"/>
      <c r="BH205" s="271"/>
      <c r="BI205"/>
      <c r="BJ205" s="12">
        <v>145</v>
      </c>
      <c r="BK205" s="69">
        <v>5.6798090000000006</v>
      </c>
      <c r="BL205" s="70">
        <v>9.3778039999999994</v>
      </c>
      <c r="CA205" s="273"/>
      <c r="CB205" s="385"/>
      <c r="CC205"/>
      <c r="CD205" s="12">
        <v>145</v>
      </c>
      <c r="CE205" s="69">
        <v>3.0988730000000002</v>
      </c>
      <c r="CF205" s="70">
        <v>10.73</v>
      </c>
      <c r="CU205" s="273"/>
      <c r="CV205" s="385"/>
      <c r="CW205"/>
      <c r="CX205" s="12">
        <v>145</v>
      </c>
      <c r="CY205" s="69">
        <v>2.7495349999999998</v>
      </c>
      <c r="CZ205" s="70">
        <v>12.872019999999999</v>
      </c>
      <c r="DO205" s="273"/>
      <c r="DP205" s="385"/>
      <c r="DQ205"/>
      <c r="DR205" s="12">
        <v>145</v>
      </c>
      <c r="DS205" s="69">
        <v>4.229603</v>
      </c>
      <c r="DT205" s="70">
        <v>6.4220499999999996</v>
      </c>
      <c r="EI205" s="273"/>
      <c r="EJ205" s="385"/>
      <c r="EK205"/>
      <c r="EL205" s="12">
        <v>145</v>
      </c>
      <c r="EM205" s="69">
        <v>5.4516879999999999</v>
      </c>
      <c r="EN205" s="70">
        <v>11.788040000000001</v>
      </c>
      <c r="FC205" s="273"/>
      <c r="FD205" s="385"/>
      <c r="FE205"/>
      <c r="FF205" s="12">
        <v>145</v>
      </c>
      <c r="FG205" s="69">
        <v>4.5669489999999993</v>
      </c>
      <c r="FH205" s="70">
        <v>10.76008</v>
      </c>
      <c r="FW205" s="273"/>
      <c r="FX205" s="385"/>
      <c r="FY205"/>
      <c r="FZ205" s="12">
        <v>145</v>
      </c>
      <c r="GA205" s="69">
        <v>4.501665</v>
      </c>
      <c r="GB205" s="70">
        <v>11.78003</v>
      </c>
      <c r="GQ205" s="273"/>
      <c r="GR205" s="385"/>
      <c r="GS205"/>
      <c r="GT205" s="12">
        <v>145</v>
      </c>
      <c r="GU205" s="69">
        <v>17.727439999999998</v>
      </c>
      <c r="GV205" s="70">
        <v>19.301549999999999</v>
      </c>
      <c r="HK205" s="273"/>
      <c r="HL205" s="385"/>
      <c r="HM205"/>
      <c r="HN205" s="12">
        <v>145</v>
      </c>
      <c r="HO205" s="69">
        <v>1.860584</v>
      </c>
      <c r="HP205" s="70">
        <v>9.9559689999999996</v>
      </c>
      <c r="IE205" s="273"/>
      <c r="IF205" s="385"/>
      <c r="IG205"/>
      <c r="IH205" s="12">
        <v>145</v>
      </c>
      <c r="II205" s="69"/>
      <c r="IJ205" s="70"/>
      <c r="IY205" s="273"/>
      <c r="IZ205" s="385"/>
      <c r="JA205"/>
      <c r="JB205" s="12">
        <v>145</v>
      </c>
      <c r="JC205" s="69"/>
      <c r="JD205" s="70"/>
      <c r="JS205" s="273"/>
      <c r="JT205" s="385"/>
      <c r="JU205"/>
      <c r="JV205" s="12">
        <v>145</v>
      </c>
      <c r="JW205" s="69"/>
      <c r="JX205" s="70"/>
      <c r="KM205" s="273"/>
    </row>
    <row r="206" spans="2:299" ht="12.75" customHeight="1" x14ac:dyDescent="0.2">
      <c r="B206" s="12">
        <v>146</v>
      </c>
      <c r="C206" s="69">
        <v>2.7253150000000002</v>
      </c>
      <c r="D206" s="70">
        <v>13.38203</v>
      </c>
      <c r="S206" s="273"/>
      <c r="T206" s="385"/>
      <c r="V206" s="12">
        <v>146</v>
      </c>
      <c r="W206" s="69">
        <v>2.6349830000000001</v>
      </c>
      <c r="X206" s="70">
        <v>8.779909</v>
      </c>
      <c r="AM206" s="273"/>
      <c r="AN206" s="385"/>
      <c r="AP206" s="12">
        <v>146</v>
      </c>
      <c r="AQ206" s="69">
        <v>5.068333</v>
      </c>
      <c r="AR206" s="70">
        <v>11.64992</v>
      </c>
      <c r="BG206" s="273"/>
      <c r="BH206" s="271"/>
      <c r="BI206"/>
      <c r="BJ206" s="12">
        <v>146</v>
      </c>
      <c r="BK206" s="69">
        <v>5.7994970000000006</v>
      </c>
      <c r="BL206" s="70">
        <v>9.4178029999999993</v>
      </c>
      <c r="CA206" s="273"/>
      <c r="CB206" s="385"/>
      <c r="CC206"/>
      <c r="CD206" s="12">
        <v>146</v>
      </c>
      <c r="CE206" s="69">
        <v>3.1180330000000001</v>
      </c>
      <c r="CF206" s="70">
        <v>10.82005</v>
      </c>
      <c r="CU206" s="273"/>
      <c r="CV206" s="385"/>
      <c r="CW206"/>
      <c r="CX206" s="12">
        <v>146</v>
      </c>
      <c r="CY206" s="69">
        <v>2.7253150000000002</v>
      </c>
      <c r="CZ206" s="70">
        <v>13.38203</v>
      </c>
      <c r="DO206" s="273"/>
      <c r="DP206" s="385"/>
      <c r="DQ206"/>
      <c r="DR206" s="12">
        <v>146</v>
      </c>
      <c r="DS206" s="69">
        <v>4.1530870000000002</v>
      </c>
      <c r="DT206" s="70">
        <v>6.6740029999999999</v>
      </c>
      <c r="EI206" s="273"/>
      <c r="EJ206" s="385"/>
      <c r="EK206"/>
      <c r="EL206" s="12">
        <v>146</v>
      </c>
      <c r="EM206" s="69">
        <v>5.476591</v>
      </c>
      <c r="EN206" s="70">
        <v>11.90798</v>
      </c>
      <c r="FC206" s="273"/>
      <c r="FD206" s="385"/>
      <c r="FE206"/>
      <c r="FF206" s="12">
        <v>146</v>
      </c>
      <c r="FG206" s="69">
        <v>4.5477979999999993</v>
      </c>
      <c r="FH206" s="70">
        <v>11.09604</v>
      </c>
      <c r="FW206" s="273"/>
      <c r="FX206" s="385"/>
      <c r="FY206"/>
      <c r="FZ206" s="12">
        <v>146</v>
      </c>
      <c r="GA206" s="69">
        <v>4.5753349999999999</v>
      </c>
      <c r="GB206" s="70">
        <v>12.163869999999999</v>
      </c>
      <c r="GQ206" s="273"/>
      <c r="GR206" s="385"/>
      <c r="GS206"/>
      <c r="GT206" s="12">
        <v>146</v>
      </c>
      <c r="GU206" s="69">
        <v>17.978720000000003</v>
      </c>
      <c r="GV206" s="70">
        <v>19.32959</v>
      </c>
      <c r="HK206" s="273"/>
      <c r="HL206" s="385"/>
      <c r="HM206"/>
      <c r="HN206" s="12">
        <v>146</v>
      </c>
      <c r="HO206" s="69">
        <v>1.85971</v>
      </c>
      <c r="HP206" s="70">
        <v>10.035970000000001</v>
      </c>
      <c r="IE206" s="273"/>
      <c r="IF206" s="385"/>
      <c r="IG206"/>
      <c r="IH206" s="12">
        <v>146</v>
      </c>
      <c r="II206" s="69"/>
      <c r="IJ206" s="70"/>
      <c r="IY206" s="273"/>
      <c r="IZ206" s="385"/>
      <c r="JA206"/>
      <c r="JB206" s="12">
        <v>146</v>
      </c>
      <c r="JC206" s="69"/>
      <c r="JD206" s="70"/>
      <c r="JS206" s="273"/>
      <c r="JT206" s="385"/>
      <c r="JU206"/>
      <c r="JV206" s="12">
        <v>146</v>
      </c>
      <c r="JW206" s="69"/>
      <c r="JX206" s="70"/>
      <c r="KM206" s="273"/>
    </row>
    <row r="207" spans="2:299" ht="12.75" customHeight="1" x14ac:dyDescent="0.2">
      <c r="B207" s="12">
        <v>147</v>
      </c>
      <c r="C207" s="69">
        <v>2.7467269999999999</v>
      </c>
      <c r="D207" s="70">
        <v>13.96007</v>
      </c>
      <c r="S207" s="273"/>
      <c r="T207" s="385"/>
      <c r="V207" s="12">
        <v>147</v>
      </c>
      <c r="W207" s="69">
        <v>2.6407319999999999</v>
      </c>
      <c r="X207" s="70">
        <v>9.1799599999999995</v>
      </c>
      <c r="AM207" s="273"/>
      <c r="AN207" s="385"/>
      <c r="AP207" s="12">
        <v>147</v>
      </c>
      <c r="AQ207" s="69">
        <v>4.944909</v>
      </c>
      <c r="AR207" s="70">
        <v>12.12997</v>
      </c>
      <c r="BG207" s="273"/>
      <c r="BH207" s="271"/>
      <c r="BI207"/>
      <c r="BJ207" s="12">
        <v>147</v>
      </c>
      <c r="BK207" s="69">
        <v>5.9176880000000001</v>
      </c>
      <c r="BL207" s="70">
        <v>9.4578019999999992</v>
      </c>
      <c r="CA207" s="273"/>
      <c r="CB207" s="385"/>
      <c r="CC207"/>
      <c r="CD207" s="12">
        <v>147</v>
      </c>
      <c r="CE207" s="69">
        <v>3.133346</v>
      </c>
      <c r="CF207" s="70">
        <v>10.90997</v>
      </c>
      <c r="CU207" s="273"/>
      <c r="CV207" s="385"/>
      <c r="CW207"/>
      <c r="CX207" s="12">
        <v>147</v>
      </c>
      <c r="CY207" s="69">
        <v>2.7467269999999999</v>
      </c>
      <c r="CZ207" s="70">
        <v>13.96007</v>
      </c>
      <c r="DO207" s="273"/>
      <c r="DP207" s="385"/>
      <c r="DQ207"/>
      <c r="DR207" s="12">
        <v>147</v>
      </c>
      <c r="DS207" s="69">
        <v>4.1425919999999996</v>
      </c>
      <c r="DT207" s="70">
        <v>7.0139659999999999</v>
      </c>
      <c r="EI207" s="273"/>
      <c r="EJ207" s="385"/>
      <c r="EK207"/>
      <c r="EL207" s="12">
        <v>147</v>
      </c>
      <c r="EM207" s="69">
        <v>5.5247879999999991</v>
      </c>
      <c r="EN207" s="70">
        <v>12.028029999999999</v>
      </c>
      <c r="FC207" s="273"/>
      <c r="FD207" s="385"/>
      <c r="FE207"/>
      <c r="FF207" s="12">
        <v>147</v>
      </c>
      <c r="FG207" s="69">
        <v>4.2922060000000002</v>
      </c>
      <c r="FH207" s="70">
        <v>11.12007</v>
      </c>
      <c r="FW207" s="273"/>
      <c r="FX207" s="385"/>
      <c r="FY207"/>
      <c r="FZ207" s="12">
        <v>147</v>
      </c>
      <c r="GA207" s="69">
        <v>4.6401629999999994</v>
      </c>
      <c r="GB207" s="70">
        <v>12.61612</v>
      </c>
      <c r="GQ207" s="273"/>
      <c r="GR207" s="385"/>
      <c r="GS207"/>
      <c r="GT207" s="12">
        <v>147</v>
      </c>
      <c r="GU207" s="69">
        <v>18.225639999999999</v>
      </c>
      <c r="GV207" s="70">
        <v>19.35763</v>
      </c>
      <c r="HK207" s="273"/>
      <c r="HL207" s="385"/>
      <c r="HM207"/>
      <c r="HN207" s="12">
        <v>147</v>
      </c>
      <c r="HO207" s="69">
        <v>1.863564</v>
      </c>
      <c r="HP207" s="70">
        <v>10.11608</v>
      </c>
      <c r="IE207" s="273"/>
      <c r="IF207" s="385"/>
      <c r="IG207"/>
      <c r="IH207" s="12">
        <v>147</v>
      </c>
      <c r="II207" s="69"/>
      <c r="IJ207" s="70"/>
      <c r="IY207" s="273"/>
      <c r="IZ207" s="385"/>
      <c r="JA207"/>
      <c r="JB207" s="12">
        <v>147</v>
      </c>
      <c r="JC207" s="69"/>
      <c r="JD207" s="70"/>
      <c r="JS207" s="273"/>
      <c r="JT207" s="385"/>
      <c r="JU207"/>
      <c r="JV207" s="12">
        <v>147</v>
      </c>
      <c r="JW207" s="69"/>
      <c r="JX207" s="70"/>
      <c r="KM207" s="273"/>
    </row>
    <row r="208" spans="2:299" ht="12.75" customHeight="1" x14ac:dyDescent="0.2">
      <c r="B208" s="12">
        <v>148</v>
      </c>
      <c r="C208" s="69">
        <v>2.7852669999999997</v>
      </c>
      <c r="D208" s="70">
        <v>14.520060000000001</v>
      </c>
      <c r="S208" s="273"/>
      <c r="T208" s="385"/>
      <c r="V208" s="12">
        <v>148</v>
      </c>
      <c r="W208" s="69">
        <v>2.5400420000000001</v>
      </c>
      <c r="X208" s="70">
        <v>9.4219880000000007</v>
      </c>
      <c r="AM208" s="273"/>
      <c r="AN208" s="385"/>
      <c r="AP208" s="12">
        <v>148</v>
      </c>
      <c r="AQ208" s="69">
        <v>4.9705780000000006</v>
      </c>
      <c r="AR208" s="70">
        <v>12.57002</v>
      </c>
      <c r="BG208" s="273"/>
      <c r="BH208" s="271"/>
      <c r="BI208"/>
      <c r="BJ208" s="12">
        <v>148</v>
      </c>
      <c r="BK208" s="69">
        <v>6.0330140000000005</v>
      </c>
      <c r="BL208" s="70">
        <v>9.4978020000000001</v>
      </c>
      <c r="CA208" s="273"/>
      <c r="CB208" s="385"/>
      <c r="CC208"/>
      <c r="CD208" s="12">
        <v>148</v>
      </c>
      <c r="CE208" s="69">
        <v>3.1088090000000004</v>
      </c>
      <c r="CF208" s="70">
        <v>11.00013</v>
      </c>
      <c r="CU208" s="273"/>
      <c r="CV208" s="385"/>
      <c r="CW208"/>
      <c r="CX208" s="12">
        <v>148</v>
      </c>
      <c r="CY208" s="69">
        <v>2.7852669999999997</v>
      </c>
      <c r="CZ208" s="70">
        <v>14.520060000000001</v>
      </c>
      <c r="DO208" s="273"/>
      <c r="DP208" s="385"/>
      <c r="DQ208"/>
      <c r="DR208" s="12">
        <v>148</v>
      </c>
      <c r="DS208" s="69">
        <v>4.1874549999999999</v>
      </c>
      <c r="DT208" s="70">
        <v>7.4140170000000003</v>
      </c>
      <c r="EI208" s="273"/>
      <c r="EJ208" s="385"/>
      <c r="EK208"/>
      <c r="EL208" s="12">
        <v>148</v>
      </c>
      <c r="EM208" s="69">
        <v>5.4776940000000005</v>
      </c>
      <c r="EN208" s="70">
        <v>12.14809</v>
      </c>
      <c r="FC208" s="273"/>
      <c r="FD208" s="385"/>
      <c r="FE208"/>
      <c r="FF208" s="12">
        <v>148</v>
      </c>
      <c r="FG208" s="69">
        <v>4.1162190000000001</v>
      </c>
      <c r="FH208" s="70">
        <v>11.23821</v>
      </c>
      <c r="FW208" s="273"/>
      <c r="FX208" s="385"/>
      <c r="FY208"/>
      <c r="FZ208" s="12">
        <v>148</v>
      </c>
      <c r="GA208" s="69">
        <v>4.7307820000000005</v>
      </c>
      <c r="GB208" s="70">
        <v>12.99794</v>
      </c>
      <c r="GQ208" s="273"/>
      <c r="GR208" s="385"/>
      <c r="GS208"/>
      <c r="GT208" s="12">
        <v>148</v>
      </c>
      <c r="GU208" s="69">
        <v>18.489729999999998</v>
      </c>
      <c r="GV208" s="70">
        <v>19.385549999999999</v>
      </c>
      <c r="HK208" s="273"/>
      <c r="HL208" s="385"/>
      <c r="HM208"/>
      <c r="HN208" s="12">
        <v>148</v>
      </c>
      <c r="HO208" s="69">
        <v>1.8444939999999999</v>
      </c>
      <c r="HP208" s="70">
        <v>10.19608</v>
      </c>
      <c r="IE208" s="273"/>
      <c r="IF208" s="385"/>
      <c r="IG208"/>
      <c r="IH208" s="12">
        <v>148</v>
      </c>
      <c r="II208" s="69"/>
      <c r="IJ208" s="70"/>
      <c r="IY208" s="273"/>
      <c r="IZ208" s="385"/>
      <c r="JA208"/>
      <c r="JB208" s="12">
        <v>148</v>
      </c>
      <c r="JC208" s="69"/>
      <c r="JD208" s="70"/>
      <c r="JS208" s="273"/>
      <c r="JT208" s="385"/>
      <c r="JU208"/>
      <c r="JV208" s="12">
        <v>148</v>
      </c>
      <c r="JW208" s="69"/>
      <c r="JX208" s="70"/>
      <c r="KM208" s="273"/>
    </row>
    <row r="209" spans="2:299" ht="12.75" customHeight="1" x14ac:dyDescent="0.2">
      <c r="B209" s="12">
        <v>149</v>
      </c>
      <c r="C209" s="69">
        <v>2.9396300000000002</v>
      </c>
      <c r="D209" s="70">
        <v>14.823969999999999</v>
      </c>
      <c r="S209" s="273"/>
      <c r="T209" s="385"/>
      <c r="V209" s="12">
        <v>149</v>
      </c>
      <c r="W209" s="69">
        <v>2.5402220000000004</v>
      </c>
      <c r="X209" s="70">
        <v>9.8220989999999997</v>
      </c>
      <c r="AM209" s="273"/>
      <c r="AN209" s="385"/>
      <c r="AP209" s="12">
        <v>149</v>
      </c>
      <c r="AQ209" s="69">
        <v>5.1240839999999999</v>
      </c>
      <c r="AR209" s="70">
        <v>13.06795</v>
      </c>
      <c r="BG209" s="273"/>
      <c r="BH209" s="271"/>
      <c r="BI209"/>
      <c r="BJ209" s="12">
        <v>149</v>
      </c>
      <c r="BK209" s="69">
        <v>6.1442939999999995</v>
      </c>
      <c r="BL209" s="70">
        <v>9.5338550000000009</v>
      </c>
      <c r="CA209" s="273"/>
      <c r="CB209" s="385"/>
      <c r="CC209"/>
      <c r="CD209" s="12">
        <v>149</v>
      </c>
      <c r="CE209" s="69">
        <v>3.08785</v>
      </c>
      <c r="CF209" s="70">
        <v>11.09</v>
      </c>
      <c r="CU209" s="273"/>
      <c r="CV209" s="385"/>
      <c r="CW209"/>
      <c r="CX209" s="12">
        <v>149</v>
      </c>
      <c r="CY209" s="69">
        <v>2.9396300000000002</v>
      </c>
      <c r="CZ209" s="70">
        <v>14.823969999999999</v>
      </c>
      <c r="DO209" s="273"/>
      <c r="DP209" s="385"/>
      <c r="DQ209"/>
      <c r="DR209" s="12">
        <v>149</v>
      </c>
      <c r="DS209" s="69">
        <v>4.1539770000000003</v>
      </c>
      <c r="DT209" s="70">
        <v>7.7820220000000004</v>
      </c>
      <c r="EI209" s="273"/>
      <c r="EJ209" s="385"/>
      <c r="EK209"/>
      <c r="EL209" s="12">
        <v>149</v>
      </c>
      <c r="EM209" s="69">
        <v>5.501271</v>
      </c>
      <c r="EN209" s="70">
        <v>12.268090000000001</v>
      </c>
      <c r="FC209" s="273"/>
      <c r="FD209" s="385"/>
      <c r="FE209"/>
      <c r="FF209" s="12">
        <v>149</v>
      </c>
      <c r="FG209" s="69">
        <v>4.0165940000000004</v>
      </c>
      <c r="FH209" s="70">
        <v>11.622059999999999</v>
      </c>
      <c r="FW209" s="273"/>
      <c r="FX209" s="385"/>
      <c r="FY209"/>
      <c r="FZ209" s="12">
        <v>149</v>
      </c>
      <c r="GA209" s="69">
        <v>4.7973230000000004</v>
      </c>
      <c r="GB209" s="70">
        <v>13.303940000000001</v>
      </c>
      <c r="GQ209" s="273"/>
      <c r="GR209" s="385"/>
      <c r="GS209"/>
      <c r="GT209" s="12">
        <v>149</v>
      </c>
      <c r="GU209" s="69">
        <v>18.75122</v>
      </c>
      <c r="GV209" s="70">
        <v>19.413530000000002</v>
      </c>
      <c r="HK209" s="273"/>
      <c r="HL209" s="385"/>
      <c r="HM209"/>
      <c r="HN209" s="12">
        <v>149</v>
      </c>
      <c r="HO209" s="69">
        <v>1.8177460000000001</v>
      </c>
      <c r="HP209" s="70">
        <v>10.27608</v>
      </c>
      <c r="IE209" s="273"/>
      <c r="IF209" s="385"/>
      <c r="IG209"/>
      <c r="IH209" s="12">
        <v>149</v>
      </c>
      <c r="II209" s="69"/>
      <c r="IJ209" s="70"/>
      <c r="IY209" s="273"/>
      <c r="IZ209" s="385"/>
      <c r="JA209"/>
      <c r="JB209" s="12">
        <v>149</v>
      </c>
      <c r="JC209" s="69"/>
      <c r="JD209" s="70"/>
      <c r="JS209" s="273"/>
      <c r="JT209" s="385"/>
      <c r="JU209"/>
      <c r="JV209" s="12">
        <v>149</v>
      </c>
      <c r="JW209" s="69"/>
      <c r="JX209" s="70"/>
      <c r="KM209" s="273"/>
    </row>
    <row r="210" spans="2:299" ht="12.75" customHeight="1" x14ac:dyDescent="0.2">
      <c r="B210" s="12">
        <v>150</v>
      </c>
      <c r="C210" s="69">
        <v>3.0956739999999998</v>
      </c>
      <c r="D210" s="70">
        <v>15.06606</v>
      </c>
      <c r="S210" s="273"/>
      <c r="T210" s="385"/>
      <c r="V210" s="12">
        <v>150</v>
      </c>
      <c r="W210" s="69">
        <v>2.4910459999999999</v>
      </c>
      <c r="X210" s="70">
        <v>10.219939999999999</v>
      </c>
      <c r="AM210" s="273"/>
      <c r="AN210" s="385"/>
      <c r="AP210" s="12">
        <v>150</v>
      </c>
      <c r="AQ210" s="69">
        <v>4.9117370000000005</v>
      </c>
      <c r="AR210" s="70">
        <v>13.392010000000001</v>
      </c>
      <c r="BG210" s="273"/>
      <c r="BH210" s="271"/>
      <c r="BI210"/>
      <c r="BJ210" s="12">
        <v>150</v>
      </c>
      <c r="BK210" s="69">
        <v>6.2515090000000004</v>
      </c>
      <c r="BL210" s="70">
        <v>9.5657219999999992</v>
      </c>
      <c r="CA210" s="273"/>
      <c r="CB210" s="385"/>
      <c r="CC210"/>
      <c r="CD210" s="12">
        <v>150</v>
      </c>
      <c r="CE210" s="69">
        <v>3.0738240000000001</v>
      </c>
      <c r="CF210" s="70">
        <v>11.180099999999999</v>
      </c>
      <c r="CU210" s="273"/>
      <c r="CV210" s="385"/>
      <c r="CW210"/>
      <c r="CX210" s="12">
        <v>150</v>
      </c>
      <c r="CY210" s="69">
        <v>3.0956739999999998</v>
      </c>
      <c r="CZ210" s="70">
        <v>15.06606</v>
      </c>
      <c r="DO210" s="273"/>
      <c r="DP210" s="385"/>
      <c r="DQ210"/>
      <c r="DR210" s="12">
        <v>150</v>
      </c>
      <c r="DS210" s="69">
        <v>4.2560859999999998</v>
      </c>
      <c r="DT210" s="70">
        <v>7.9580419999999998</v>
      </c>
      <c r="EI210" s="273"/>
      <c r="EJ210" s="385"/>
      <c r="EK210"/>
      <c r="EL210" s="12">
        <v>150</v>
      </c>
      <c r="EM210" s="69">
        <v>5.5450970000000002</v>
      </c>
      <c r="EN210" s="70">
        <v>12.38809</v>
      </c>
      <c r="FC210" s="273"/>
      <c r="FD210" s="385"/>
      <c r="FE210"/>
      <c r="FF210" s="12">
        <v>150</v>
      </c>
      <c r="FG210" s="69">
        <v>3.9685549999999998</v>
      </c>
      <c r="FH210" s="70">
        <v>12.040050000000001</v>
      </c>
      <c r="FW210" s="273"/>
      <c r="FX210" s="385"/>
      <c r="FY210"/>
      <c r="FZ210" s="12">
        <v>150</v>
      </c>
      <c r="GA210" s="69">
        <v>4.8822259999999993</v>
      </c>
      <c r="GB210" s="70">
        <v>13.670030000000001</v>
      </c>
      <c r="GQ210" s="273"/>
      <c r="GR210" s="385"/>
      <c r="GS210"/>
      <c r="GT210" s="12">
        <v>150</v>
      </c>
      <c r="GU210" s="69">
        <v>19.011080000000003</v>
      </c>
      <c r="GV210" s="70">
        <v>19.44145</v>
      </c>
      <c r="HK210" s="273"/>
      <c r="HL210" s="385"/>
      <c r="HM210"/>
      <c r="HN210" s="12">
        <v>150</v>
      </c>
      <c r="HO210" s="69">
        <v>1.796794</v>
      </c>
      <c r="HP210" s="70">
        <v>10.356019999999999</v>
      </c>
      <c r="IE210" s="273"/>
      <c r="IF210" s="385"/>
      <c r="IG210"/>
      <c r="IH210" s="12">
        <v>150</v>
      </c>
      <c r="II210" s="69"/>
      <c r="IJ210" s="70"/>
      <c r="IY210" s="273"/>
      <c r="IZ210" s="385"/>
      <c r="JA210"/>
      <c r="JB210" s="12">
        <v>150</v>
      </c>
      <c r="JC210" s="69"/>
      <c r="JD210" s="70"/>
      <c r="JS210" s="273"/>
      <c r="JT210" s="385"/>
      <c r="JU210"/>
      <c r="JV210" s="12">
        <v>150</v>
      </c>
      <c r="JW210" s="69"/>
      <c r="JX210" s="70"/>
      <c r="KM210" s="273"/>
    </row>
    <row r="211" spans="2:299" ht="12.75" customHeight="1" x14ac:dyDescent="0.2">
      <c r="B211" s="12">
        <v>151</v>
      </c>
      <c r="C211" s="69">
        <v>3.2487249999999999</v>
      </c>
      <c r="D211" s="70">
        <v>15.353999999999999</v>
      </c>
      <c r="S211" s="273"/>
      <c r="T211" s="385"/>
      <c r="V211" s="12">
        <v>151</v>
      </c>
      <c r="W211" s="69">
        <v>2.479276</v>
      </c>
      <c r="X211" s="70">
        <v>10.61192</v>
      </c>
      <c r="AM211" s="273"/>
      <c r="AN211" s="385"/>
      <c r="AP211" s="12">
        <v>151</v>
      </c>
      <c r="AQ211" s="69">
        <v>4.6667370000000004</v>
      </c>
      <c r="AR211" s="70">
        <v>13.50196</v>
      </c>
      <c r="BG211" s="273"/>
      <c r="BH211" s="271"/>
      <c r="BI211"/>
      <c r="BJ211" s="12">
        <v>151</v>
      </c>
      <c r="BK211" s="69">
        <v>6.3548619999999998</v>
      </c>
      <c r="BL211" s="70">
        <v>9.5977700000000006</v>
      </c>
      <c r="CA211" s="273"/>
      <c r="CB211" s="385"/>
      <c r="CC211"/>
      <c r="CD211" s="12">
        <v>151</v>
      </c>
      <c r="CE211" s="69">
        <v>3.0683280000000002</v>
      </c>
      <c r="CF211" s="70">
        <v>11.270020000000001</v>
      </c>
      <c r="CU211" s="273"/>
      <c r="CV211" s="385"/>
      <c r="CW211"/>
      <c r="CX211" s="12">
        <v>151</v>
      </c>
      <c r="CY211" s="69">
        <v>3.2487249999999999</v>
      </c>
      <c r="CZ211" s="70">
        <v>15.353999999999999</v>
      </c>
      <c r="DO211" s="273"/>
      <c r="DP211" s="385"/>
      <c r="DQ211"/>
      <c r="DR211" s="12">
        <v>151</v>
      </c>
      <c r="DS211" s="69">
        <v>4.351947</v>
      </c>
      <c r="DT211" s="70">
        <v>8.1621039999999994</v>
      </c>
      <c r="EI211" s="273"/>
      <c r="EJ211" s="385"/>
      <c r="EK211"/>
      <c r="EL211" s="12">
        <v>151</v>
      </c>
      <c r="EM211" s="69">
        <v>5.5374859999999995</v>
      </c>
      <c r="EN211" s="70">
        <v>12.50802</v>
      </c>
      <c r="FC211" s="273"/>
      <c r="FD211" s="385"/>
      <c r="FE211"/>
      <c r="FF211" s="12">
        <v>151</v>
      </c>
      <c r="FG211" s="69">
        <v>4.0544850000000006</v>
      </c>
      <c r="FH211" s="70">
        <v>12.43801</v>
      </c>
      <c r="FW211" s="273"/>
      <c r="FX211" s="385"/>
      <c r="FY211"/>
      <c r="FZ211" s="12">
        <v>151</v>
      </c>
      <c r="GA211" s="69">
        <v>4.7947240000000004</v>
      </c>
      <c r="GB211" s="70">
        <v>14.01801</v>
      </c>
      <c r="GQ211" s="273"/>
      <c r="GR211" s="385"/>
      <c r="GS211"/>
      <c r="GT211" s="12">
        <v>151</v>
      </c>
      <c r="GU211" s="69">
        <v>19.28651</v>
      </c>
      <c r="GV211" s="70">
        <v>19.469550000000002</v>
      </c>
      <c r="HK211" s="273"/>
      <c r="HL211" s="385"/>
      <c r="HM211"/>
      <c r="HN211" s="12">
        <v>151</v>
      </c>
      <c r="HO211" s="69">
        <v>1.787849</v>
      </c>
      <c r="HP211" s="70">
        <v>10.436019999999999</v>
      </c>
      <c r="IE211" s="273"/>
      <c r="IF211" s="385"/>
      <c r="IG211"/>
      <c r="IH211" s="12">
        <v>151</v>
      </c>
      <c r="II211" s="69"/>
      <c r="IJ211" s="70"/>
      <c r="IY211" s="273"/>
      <c r="IZ211" s="385"/>
      <c r="JA211"/>
      <c r="JB211" s="12">
        <v>151</v>
      </c>
      <c r="JC211" s="69"/>
      <c r="JD211" s="70"/>
      <c r="JS211" s="273"/>
      <c r="JT211" s="385"/>
      <c r="JU211"/>
      <c r="JV211" s="12">
        <v>151</v>
      </c>
      <c r="JW211" s="69"/>
      <c r="JX211" s="70"/>
      <c r="KM211" s="273"/>
    </row>
    <row r="212" spans="2:299" ht="12.75" customHeight="1" x14ac:dyDescent="0.2">
      <c r="B212" s="12">
        <v>152</v>
      </c>
      <c r="C212" s="69">
        <v>3.4034470000000003</v>
      </c>
      <c r="D212" s="70">
        <v>15.57002</v>
      </c>
      <c r="S212" s="273"/>
      <c r="T212" s="385"/>
      <c r="V212" s="12">
        <v>152</v>
      </c>
      <c r="W212" s="69">
        <v>2.4352969999999998</v>
      </c>
      <c r="X212" s="70">
        <v>11.001989999999999</v>
      </c>
      <c r="AM212" s="273"/>
      <c r="AN212" s="385"/>
      <c r="AP212" s="12">
        <v>152</v>
      </c>
      <c r="AQ212" s="69">
        <v>4.8248749999999996</v>
      </c>
      <c r="AR212" s="70">
        <v>13.654070000000001</v>
      </c>
      <c r="BG212" s="273"/>
      <c r="BH212" s="271"/>
      <c r="BI212"/>
      <c r="BJ212" s="12">
        <v>152</v>
      </c>
      <c r="BK212" s="69">
        <v>6.4639870000000004</v>
      </c>
      <c r="BL212" s="70">
        <v>9.6317900000000005</v>
      </c>
      <c r="CA212" s="273"/>
      <c r="CB212" s="385"/>
      <c r="CC212"/>
      <c r="CD212" s="12">
        <v>152</v>
      </c>
      <c r="CE212" s="69">
        <v>3.0573860000000002</v>
      </c>
      <c r="CF212" s="70">
        <v>11.360010000000001</v>
      </c>
      <c r="CU212" s="273"/>
      <c r="CV212" s="385"/>
      <c r="CW212"/>
      <c r="CX212" s="12">
        <v>152</v>
      </c>
      <c r="CY212" s="69">
        <v>3.4034470000000003</v>
      </c>
      <c r="CZ212" s="70">
        <v>15.57002</v>
      </c>
      <c r="DO212" s="273"/>
      <c r="DP212" s="385"/>
      <c r="DQ212"/>
      <c r="DR212" s="12">
        <v>152</v>
      </c>
      <c r="DS212" s="69">
        <v>4.4542760000000001</v>
      </c>
      <c r="DT212" s="70">
        <v>8.3339390000000009</v>
      </c>
      <c r="EI212" s="273"/>
      <c r="EJ212" s="385"/>
      <c r="EK212"/>
      <c r="EL212" s="12">
        <v>152</v>
      </c>
      <c r="EM212" s="69">
        <v>5.610805</v>
      </c>
      <c r="EN212" s="70">
        <v>12.628019999999999</v>
      </c>
      <c r="FC212" s="273"/>
      <c r="FD212" s="385"/>
      <c r="FE212"/>
      <c r="FF212" s="12">
        <v>152</v>
      </c>
      <c r="FG212" s="69">
        <v>3.9223209999999997</v>
      </c>
      <c r="FH212" s="70">
        <v>12.776</v>
      </c>
      <c r="FW212" s="273"/>
      <c r="FX212" s="385"/>
      <c r="FY212"/>
      <c r="FZ212" s="12">
        <v>152</v>
      </c>
      <c r="GA212" s="69">
        <v>4.9227569999999998</v>
      </c>
      <c r="GB212" s="70">
        <v>14.189959999999999</v>
      </c>
      <c r="GQ212" s="273"/>
      <c r="GR212" s="385"/>
      <c r="GS212"/>
      <c r="GT212" s="12">
        <v>152</v>
      </c>
      <c r="GU212" s="69">
        <v>19.52965</v>
      </c>
      <c r="GV212" s="70">
        <v>19.497479999999999</v>
      </c>
      <c r="HK212" s="273"/>
      <c r="HL212" s="385"/>
      <c r="HM212"/>
      <c r="HN212" s="12">
        <v>152</v>
      </c>
      <c r="HO212" s="69">
        <v>1.772443</v>
      </c>
      <c r="HP212" s="70">
        <v>10.51596</v>
      </c>
      <c r="IE212" s="273"/>
      <c r="IF212" s="385"/>
      <c r="IG212"/>
      <c r="IH212" s="12">
        <v>152</v>
      </c>
      <c r="II212" s="69"/>
      <c r="IJ212" s="70"/>
      <c r="IY212" s="273"/>
      <c r="IZ212" s="385"/>
      <c r="JA212"/>
      <c r="JB212" s="12">
        <v>152</v>
      </c>
      <c r="JC212" s="69"/>
      <c r="JD212" s="70"/>
      <c r="JS212" s="273"/>
      <c r="JT212" s="385"/>
      <c r="JU212"/>
      <c r="JV212" s="12">
        <v>152</v>
      </c>
      <c r="JW212" s="69"/>
      <c r="JX212" s="70"/>
      <c r="KM212" s="273"/>
    </row>
    <row r="213" spans="2:299" ht="12.75" customHeight="1" x14ac:dyDescent="0.2">
      <c r="B213" s="12">
        <v>153</v>
      </c>
      <c r="C213" s="69">
        <v>3.5585360000000001</v>
      </c>
      <c r="D213" s="70">
        <v>15.72996</v>
      </c>
      <c r="S213" s="273"/>
      <c r="T213" s="385"/>
      <c r="V213" s="12">
        <v>153</v>
      </c>
      <c r="W213" s="69">
        <v>2.402987</v>
      </c>
      <c r="X213" s="70">
        <v>11.40174</v>
      </c>
      <c r="AM213" s="273"/>
      <c r="AN213" s="385"/>
      <c r="AP213" s="12">
        <v>153</v>
      </c>
      <c r="AQ213" s="69">
        <v>4.769177</v>
      </c>
      <c r="AR213" s="70">
        <v>13.98997</v>
      </c>
      <c r="BG213" s="273"/>
      <c r="BH213" s="271"/>
      <c r="BI213"/>
      <c r="BJ213" s="12">
        <v>153</v>
      </c>
      <c r="BK213" s="69">
        <v>6.5725040000000003</v>
      </c>
      <c r="BL213" s="70">
        <v>9.66587</v>
      </c>
      <c r="CA213" s="273"/>
      <c r="CB213" s="385"/>
      <c r="CC213"/>
      <c r="CD213" s="12">
        <v>153</v>
      </c>
      <c r="CE213" s="69">
        <v>3.0520390000000002</v>
      </c>
      <c r="CF213" s="70">
        <v>11.44999</v>
      </c>
      <c r="CU213" s="273"/>
      <c r="CV213" s="385"/>
      <c r="CW213"/>
      <c r="CX213" s="12">
        <v>153</v>
      </c>
      <c r="CY213" s="69">
        <v>3.5585360000000001</v>
      </c>
      <c r="CZ213" s="70">
        <v>15.72996</v>
      </c>
      <c r="DO213" s="273"/>
      <c r="DP213" s="385"/>
      <c r="DQ213"/>
      <c r="DR213" s="12">
        <v>153</v>
      </c>
      <c r="DS213" s="69">
        <v>4.5581930000000002</v>
      </c>
      <c r="DT213" s="70">
        <v>8.4519640000000003</v>
      </c>
      <c r="EI213" s="273"/>
      <c r="EJ213" s="385"/>
      <c r="EK213"/>
      <c r="EL213" s="12">
        <v>153</v>
      </c>
      <c r="EM213" s="69">
        <v>5.6818109999999997</v>
      </c>
      <c r="EN213" s="70">
        <v>12.74808</v>
      </c>
      <c r="FC213" s="273"/>
      <c r="FD213" s="385"/>
      <c r="FE213"/>
      <c r="FF213" s="12">
        <v>153</v>
      </c>
      <c r="FG213" s="69">
        <v>3.767935</v>
      </c>
      <c r="FH213" s="70">
        <v>13.02012</v>
      </c>
      <c r="FW213" s="273"/>
      <c r="FX213" s="385"/>
      <c r="FY213"/>
      <c r="FZ213" s="12">
        <v>153</v>
      </c>
      <c r="GA213" s="69">
        <v>4.9715400000000001</v>
      </c>
      <c r="GB213" s="70">
        <v>14.533989999999999</v>
      </c>
      <c r="GQ213" s="273"/>
      <c r="GR213" s="385"/>
      <c r="GS213"/>
      <c r="GT213" s="12">
        <v>153</v>
      </c>
      <c r="GU213" s="69">
        <v>19.786660000000001</v>
      </c>
      <c r="GV213" s="70">
        <v>19.52552</v>
      </c>
      <c r="HK213" s="273"/>
      <c r="HL213" s="385"/>
      <c r="HM213"/>
      <c r="HN213" s="12">
        <v>153</v>
      </c>
      <c r="HO213" s="69">
        <v>1.787539</v>
      </c>
      <c r="HP213" s="70">
        <v>10.59613</v>
      </c>
      <c r="IE213" s="273"/>
      <c r="IF213" s="385"/>
      <c r="IG213"/>
      <c r="IH213" s="12">
        <v>153</v>
      </c>
      <c r="II213" s="69"/>
      <c r="IJ213" s="70"/>
      <c r="IY213" s="273"/>
      <c r="IZ213" s="385"/>
      <c r="JA213"/>
      <c r="JB213" s="12">
        <v>153</v>
      </c>
      <c r="JC213" s="69"/>
      <c r="JD213" s="70"/>
      <c r="JS213" s="273"/>
      <c r="JT213" s="385"/>
      <c r="JU213"/>
      <c r="JV213" s="12">
        <v>153</v>
      </c>
      <c r="JW213" s="69"/>
      <c r="JX213" s="70"/>
      <c r="KM213" s="273"/>
    </row>
    <row r="214" spans="2:299" ht="12.75" customHeight="1" x14ac:dyDescent="0.2">
      <c r="B214" s="12">
        <v>154</v>
      </c>
      <c r="C214" s="69">
        <v>3.7154340000000001</v>
      </c>
      <c r="D214" s="70">
        <v>15.867889999999999</v>
      </c>
      <c r="S214" s="273"/>
      <c r="T214" s="385"/>
      <c r="V214" s="12">
        <v>154</v>
      </c>
      <c r="W214" s="69">
        <v>2.4177840000000002</v>
      </c>
      <c r="X214" s="70">
        <v>11.80203</v>
      </c>
      <c r="AM214" s="273"/>
      <c r="AN214" s="385"/>
      <c r="AP214" s="12">
        <v>154</v>
      </c>
      <c r="AQ214" s="69">
        <v>4.7568080000000004</v>
      </c>
      <c r="AR214" s="70">
        <v>14.314030000000001</v>
      </c>
      <c r="BG214" s="273"/>
      <c r="BH214" s="271"/>
      <c r="BI214"/>
      <c r="BJ214" s="12">
        <v>154</v>
      </c>
      <c r="BK214" s="69">
        <v>6.6885190000000003</v>
      </c>
      <c r="BL214" s="70">
        <v>9.6979170000000003</v>
      </c>
      <c r="CA214" s="273"/>
      <c r="CB214" s="385"/>
      <c r="CC214"/>
      <c r="CD214" s="12">
        <v>154</v>
      </c>
      <c r="CE214" s="69">
        <v>3.0625689999999999</v>
      </c>
      <c r="CF214" s="70">
        <v>11.54003</v>
      </c>
      <c r="CU214" s="273"/>
      <c r="CV214" s="385"/>
      <c r="CW214"/>
      <c r="CX214" s="12">
        <v>154</v>
      </c>
      <c r="CY214" s="69">
        <v>3.7154340000000001</v>
      </c>
      <c r="CZ214" s="70">
        <v>15.867889999999999</v>
      </c>
      <c r="DO214" s="273"/>
      <c r="DP214" s="385"/>
      <c r="DQ214"/>
      <c r="DR214" s="12">
        <v>154</v>
      </c>
      <c r="DS214" s="69">
        <v>4.6650369999999999</v>
      </c>
      <c r="DT214" s="70">
        <v>8.5360279999999999</v>
      </c>
      <c r="EI214" s="273"/>
      <c r="EJ214" s="385"/>
      <c r="EK214"/>
      <c r="EL214" s="12">
        <v>154</v>
      </c>
      <c r="EM214" s="69">
        <v>5.6514309999999996</v>
      </c>
      <c r="EN214" s="70">
        <v>12.86802</v>
      </c>
      <c r="FC214" s="273"/>
      <c r="FD214" s="385"/>
      <c r="FE214"/>
      <c r="FF214" s="12">
        <v>154</v>
      </c>
      <c r="FG214" s="69">
        <v>3.7138139999999997</v>
      </c>
      <c r="FH214" s="70">
        <v>13.433920000000001</v>
      </c>
      <c r="FW214" s="273"/>
      <c r="FX214" s="385"/>
      <c r="FY214"/>
      <c r="FZ214" s="12">
        <v>154</v>
      </c>
      <c r="GA214" s="69">
        <v>4.8255379999999999</v>
      </c>
      <c r="GB214" s="70">
        <v>14.613989999999999</v>
      </c>
      <c r="GQ214" s="273"/>
      <c r="GR214" s="385"/>
      <c r="GS214"/>
      <c r="GT214" s="12">
        <v>154</v>
      </c>
      <c r="GU214" s="69">
        <v>20.070650000000001</v>
      </c>
      <c r="GV214" s="70">
        <v>19.5535</v>
      </c>
      <c r="HK214" s="273"/>
      <c r="HL214" s="385"/>
      <c r="HM214"/>
      <c r="HN214" s="12">
        <v>154</v>
      </c>
      <c r="HO214" s="69">
        <v>1.8007519999999999</v>
      </c>
      <c r="HP214" s="70">
        <v>10.676069999999999</v>
      </c>
      <c r="IE214" s="273"/>
      <c r="IF214" s="385"/>
      <c r="IG214"/>
      <c r="IH214" s="12">
        <v>154</v>
      </c>
      <c r="II214" s="69"/>
      <c r="IJ214" s="70"/>
      <c r="IY214" s="273"/>
      <c r="IZ214" s="385"/>
      <c r="JA214"/>
      <c r="JB214" s="12">
        <v>154</v>
      </c>
      <c r="JC214" s="69"/>
      <c r="JD214" s="70"/>
      <c r="JS214" s="273"/>
      <c r="JT214" s="385"/>
      <c r="JU214"/>
      <c r="JV214" s="12">
        <v>154</v>
      </c>
      <c r="JW214" s="69"/>
      <c r="JX214" s="70"/>
      <c r="KM214" s="273"/>
    </row>
    <row r="215" spans="2:299" ht="12.75" customHeight="1" x14ac:dyDescent="0.2">
      <c r="B215" s="12">
        <v>155</v>
      </c>
      <c r="C215" s="69">
        <v>3.87127</v>
      </c>
      <c r="D215" s="70">
        <v>15.996079999999999</v>
      </c>
      <c r="S215" s="273"/>
      <c r="T215" s="385"/>
      <c r="V215" s="12">
        <v>155</v>
      </c>
      <c r="W215" s="69">
        <v>2.4040250000000003</v>
      </c>
      <c r="X215" s="70">
        <v>12.20196</v>
      </c>
      <c r="AM215" s="273"/>
      <c r="AN215" s="385"/>
      <c r="AP215" s="12">
        <v>155</v>
      </c>
      <c r="AQ215" s="69">
        <v>4.812773</v>
      </c>
      <c r="AR215" s="70">
        <v>14.58989</v>
      </c>
      <c r="BG215" s="273"/>
      <c r="BH215" s="271"/>
      <c r="BI215"/>
      <c r="BJ215" s="12">
        <v>155</v>
      </c>
      <c r="BK215" s="69">
        <v>6.8169949999999995</v>
      </c>
      <c r="BL215" s="70">
        <v>9.7298439999999999</v>
      </c>
      <c r="CA215" s="273"/>
      <c r="CB215" s="385"/>
      <c r="CC215"/>
      <c r="CD215" s="12">
        <v>155</v>
      </c>
      <c r="CE215" s="69">
        <v>3.093305</v>
      </c>
      <c r="CF215" s="70">
        <v>11.63001</v>
      </c>
      <c r="CU215" s="273"/>
      <c r="CV215" s="385"/>
      <c r="CW215"/>
      <c r="CX215" s="12">
        <v>155</v>
      </c>
      <c r="CY215" s="69">
        <v>3.87127</v>
      </c>
      <c r="CZ215" s="70">
        <v>15.996079999999999</v>
      </c>
      <c r="DO215" s="273"/>
      <c r="DP215" s="385"/>
      <c r="DQ215"/>
      <c r="DR215" s="12">
        <v>155</v>
      </c>
      <c r="DS215" s="69">
        <v>4.7692360000000003</v>
      </c>
      <c r="DT215" s="70">
        <v>8.6159060000000007</v>
      </c>
      <c r="EI215" s="273"/>
      <c r="EJ215" s="385"/>
      <c r="EK215"/>
      <c r="EL215" s="12">
        <v>155</v>
      </c>
      <c r="EM215" s="69">
        <v>5.6618000000000004</v>
      </c>
      <c r="EN215" s="70">
        <v>12.98807</v>
      </c>
      <c r="FC215" s="273"/>
      <c r="FD215" s="385"/>
      <c r="FE215"/>
      <c r="FF215" s="12">
        <v>155</v>
      </c>
      <c r="FG215" s="69">
        <v>3.83724</v>
      </c>
      <c r="FH215" s="70">
        <v>13.938129999999999</v>
      </c>
      <c r="FW215" s="273"/>
      <c r="FX215" s="385"/>
      <c r="FY215"/>
      <c r="FZ215" s="12">
        <v>155</v>
      </c>
      <c r="GA215" s="69">
        <v>4.6673169999999997</v>
      </c>
      <c r="GB215" s="70">
        <v>14.626010000000001</v>
      </c>
      <c r="GQ215" s="273"/>
      <c r="GR215" s="385"/>
      <c r="GS215"/>
      <c r="GT215" s="12">
        <v>155</v>
      </c>
      <c r="GU215" s="69">
        <v>20.357150000000001</v>
      </c>
      <c r="GV215" s="70">
        <v>19.581479999999999</v>
      </c>
      <c r="HK215" s="273"/>
      <c r="HL215" s="385"/>
      <c r="HM215"/>
      <c r="HN215" s="12">
        <v>155</v>
      </c>
      <c r="HO215" s="69">
        <v>1.8068850000000001</v>
      </c>
      <c r="HP215" s="70">
        <v>10.75601</v>
      </c>
      <c r="IE215" s="273"/>
      <c r="IF215" s="385"/>
      <c r="IG215"/>
      <c r="IH215" s="12">
        <v>155</v>
      </c>
      <c r="II215" s="69"/>
      <c r="IJ215" s="70"/>
      <c r="IY215" s="273"/>
      <c r="IZ215" s="385"/>
      <c r="JA215"/>
      <c r="JB215" s="12">
        <v>155</v>
      </c>
      <c r="JC215" s="69"/>
      <c r="JD215" s="70"/>
      <c r="JS215" s="273"/>
      <c r="JT215" s="385"/>
      <c r="JU215"/>
      <c r="JV215" s="12">
        <v>155</v>
      </c>
      <c r="JW215" s="69"/>
      <c r="JX215" s="70"/>
      <c r="KM215" s="273"/>
    </row>
    <row r="216" spans="2:299" ht="12.75" customHeight="1" x14ac:dyDescent="0.2">
      <c r="B216" s="12">
        <v>156</v>
      </c>
      <c r="C216" s="69">
        <v>4.0285830000000002</v>
      </c>
      <c r="D216" s="70">
        <v>16.135929999999998</v>
      </c>
      <c r="S216" s="273"/>
      <c r="T216" s="385"/>
      <c r="V216" s="12">
        <v>156</v>
      </c>
      <c r="W216" s="69">
        <v>2.4287109999999998</v>
      </c>
      <c r="X216" s="70">
        <v>12.60177</v>
      </c>
      <c r="AM216" s="273"/>
      <c r="AN216" s="385"/>
      <c r="AP216" s="12">
        <v>156</v>
      </c>
      <c r="AQ216" s="69">
        <v>4.6822759999999999</v>
      </c>
      <c r="AR216" s="70">
        <v>14.764060000000001</v>
      </c>
      <c r="BG216" s="273"/>
      <c r="BH216" s="271"/>
      <c r="BI216"/>
      <c r="BJ216" s="12">
        <v>156</v>
      </c>
      <c r="BK216" s="69">
        <v>6.9333220000000004</v>
      </c>
      <c r="BL216" s="70">
        <v>9.7578259999999997</v>
      </c>
      <c r="CA216" s="273"/>
      <c r="CB216" s="385"/>
      <c r="CC216"/>
      <c r="CD216" s="12">
        <v>156</v>
      </c>
      <c r="CE216" s="69">
        <v>3.1225619999999998</v>
      </c>
      <c r="CF216" s="70">
        <v>11.72</v>
      </c>
      <c r="CU216" s="273"/>
      <c r="CV216" s="385"/>
      <c r="CW216"/>
      <c r="CX216" s="12">
        <v>156</v>
      </c>
      <c r="CY216" s="69">
        <v>4.0285830000000002</v>
      </c>
      <c r="CZ216" s="70">
        <v>16.135929999999998</v>
      </c>
      <c r="DO216" s="273"/>
      <c r="DP216" s="385"/>
      <c r="DQ216"/>
      <c r="DR216" s="12">
        <v>156</v>
      </c>
      <c r="DS216" s="69">
        <v>4.8745259999999995</v>
      </c>
      <c r="DT216" s="70">
        <v>8.6759950000000003</v>
      </c>
      <c r="EI216" s="273"/>
      <c r="EJ216" s="385"/>
      <c r="EK216"/>
      <c r="EL216" s="12">
        <v>156</v>
      </c>
      <c r="EM216" s="69">
        <v>5.7034120000000001</v>
      </c>
      <c r="EN216" s="70">
        <v>13.107950000000001</v>
      </c>
      <c r="FC216" s="273"/>
      <c r="FD216" s="385"/>
      <c r="FE216"/>
      <c r="FF216" s="12">
        <v>156</v>
      </c>
      <c r="FG216" s="69">
        <v>3.886145</v>
      </c>
      <c r="FH216" s="70">
        <v>14.53806</v>
      </c>
      <c r="FW216" s="273"/>
      <c r="FX216" s="385"/>
      <c r="FY216"/>
      <c r="FZ216" s="12">
        <v>156</v>
      </c>
      <c r="GA216" s="69">
        <v>4.522157</v>
      </c>
      <c r="GB216" s="70">
        <v>14.63599</v>
      </c>
      <c r="GQ216" s="273"/>
      <c r="GR216" s="385"/>
      <c r="GS216"/>
      <c r="GT216" s="12">
        <v>156</v>
      </c>
      <c r="GU216" s="69">
        <v>20.647490000000001</v>
      </c>
      <c r="GV216" s="70">
        <v>19.60952</v>
      </c>
      <c r="HK216" s="273"/>
      <c r="HL216" s="385"/>
      <c r="HM216"/>
      <c r="HN216" s="12">
        <v>156</v>
      </c>
      <c r="HO216" s="69">
        <v>1.799968</v>
      </c>
      <c r="HP216" s="70">
        <v>10.83601</v>
      </c>
      <c r="IE216" s="273"/>
      <c r="IF216" s="385"/>
      <c r="IG216"/>
      <c r="IH216" s="12">
        <v>156</v>
      </c>
      <c r="II216" s="69"/>
      <c r="IJ216" s="70"/>
      <c r="IY216" s="273"/>
      <c r="IZ216" s="385"/>
      <c r="JA216"/>
      <c r="JB216" s="12">
        <v>156</v>
      </c>
      <c r="JC216" s="69"/>
      <c r="JD216" s="70"/>
      <c r="JS216" s="273"/>
      <c r="JT216" s="385"/>
      <c r="JU216"/>
      <c r="JV216" s="12">
        <v>156</v>
      </c>
      <c r="JW216" s="69"/>
      <c r="JX216" s="70"/>
      <c r="KM216" s="273"/>
    </row>
    <row r="217" spans="2:299" ht="12.75" customHeight="1" x14ac:dyDescent="0.2">
      <c r="B217" s="12">
        <v>157</v>
      </c>
      <c r="C217" s="69">
        <v>4.1842629999999996</v>
      </c>
      <c r="D217" s="70">
        <v>16.26388</v>
      </c>
      <c r="S217" s="273"/>
      <c r="T217" s="385"/>
      <c r="V217" s="12">
        <v>157</v>
      </c>
      <c r="W217" s="69">
        <v>2.5216909999999997</v>
      </c>
      <c r="X217" s="70">
        <v>12.943949999999999</v>
      </c>
      <c r="AM217" s="273"/>
      <c r="AN217" s="385"/>
      <c r="AP217" s="12">
        <v>157</v>
      </c>
      <c r="AQ217" s="69">
        <v>4.5572430000000006</v>
      </c>
      <c r="AR217" s="70">
        <v>14.83808</v>
      </c>
      <c r="BG217" s="273"/>
      <c r="BH217" s="271"/>
      <c r="BI217"/>
      <c r="BJ217" s="12">
        <v>157</v>
      </c>
      <c r="BK217" s="69">
        <v>7.0640870000000007</v>
      </c>
      <c r="BL217" s="70">
        <v>9.7898139999999998</v>
      </c>
      <c r="CA217" s="273"/>
      <c r="CB217" s="385"/>
      <c r="CC217"/>
      <c r="CD217" s="12">
        <v>157</v>
      </c>
      <c r="CE217" s="69">
        <v>3.1584449999999999</v>
      </c>
      <c r="CF217" s="70">
        <v>11.810040000000001</v>
      </c>
      <c r="CU217" s="273"/>
      <c r="CV217" s="385"/>
      <c r="CW217"/>
      <c r="CX217" s="12">
        <v>157</v>
      </c>
      <c r="CY217" s="69">
        <v>4.1842629999999996</v>
      </c>
      <c r="CZ217" s="70">
        <v>16.26388</v>
      </c>
      <c r="DO217" s="273"/>
      <c r="DP217" s="385"/>
      <c r="DQ217"/>
      <c r="DR217" s="12">
        <v>157</v>
      </c>
      <c r="DS217" s="69">
        <v>4.9821080000000002</v>
      </c>
      <c r="DT217" s="70">
        <v>8.7279520000000002</v>
      </c>
      <c r="EI217" s="273"/>
      <c r="EJ217" s="385"/>
      <c r="EK217"/>
      <c r="EL217" s="12">
        <v>157</v>
      </c>
      <c r="EM217" s="69">
        <v>5.6527279999999998</v>
      </c>
      <c r="EN217" s="70">
        <v>13.22813</v>
      </c>
      <c r="FC217" s="273"/>
      <c r="FD217" s="385"/>
      <c r="FE217"/>
      <c r="FF217" s="12">
        <v>157</v>
      </c>
      <c r="FG217" s="69">
        <v>3.9793910000000001</v>
      </c>
      <c r="FH217" s="70">
        <v>14.94008</v>
      </c>
      <c r="FW217" s="273"/>
      <c r="FX217" s="385"/>
      <c r="FY217"/>
      <c r="FZ217" s="12">
        <v>157</v>
      </c>
      <c r="GA217" s="69">
        <v>4.343553</v>
      </c>
      <c r="GB217" s="70">
        <v>14.656079999999999</v>
      </c>
      <c r="GQ217" s="273"/>
      <c r="GR217" s="385"/>
      <c r="GS217"/>
      <c r="GT217" s="12">
        <v>157</v>
      </c>
      <c r="GU217" s="69">
        <v>20.936599999999999</v>
      </c>
      <c r="GV217" s="70">
        <v>19.637499999999999</v>
      </c>
      <c r="HK217" s="273"/>
      <c r="HL217" s="385"/>
      <c r="HM217"/>
      <c r="HN217" s="12">
        <v>157</v>
      </c>
      <c r="HO217" s="69">
        <v>1.8010730000000001</v>
      </c>
      <c r="HP217" s="70">
        <v>10.91601</v>
      </c>
      <c r="IE217" s="273"/>
      <c r="IF217" s="385"/>
      <c r="IG217"/>
      <c r="IH217" s="12">
        <v>157</v>
      </c>
      <c r="II217" s="69"/>
      <c r="IJ217" s="70"/>
      <c r="IY217" s="273"/>
      <c r="IZ217" s="385"/>
      <c r="JA217"/>
      <c r="JB217" s="12">
        <v>157</v>
      </c>
      <c r="JC217" s="69"/>
      <c r="JD217" s="70"/>
      <c r="JS217" s="273"/>
      <c r="JT217" s="385"/>
      <c r="JU217"/>
      <c r="JV217" s="12">
        <v>157</v>
      </c>
      <c r="JW217" s="69"/>
      <c r="JX217" s="70"/>
      <c r="KM217" s="273"/>
    </row>
    <row r="218" spans="2:299" ht="12.75" customHeight="1" x14ac:dyDescent="0.2">
      <c r="B218" s="12">
        <v>158</v>
      </c>
      <c r="C218" s="69">
        <v>4.3408559999999996</v>
      </c>
      <c r="D218" s="70">
        <v>16.421959999999999</v>
      </c>
      <c r="S218" s="273"/>
      <c r="T218" s="385"/>
      <c r="V218" s="12">
        <v>158</v>
      </c>
      <c r="W218" s="69">
        <v>2.615453</v>
      </c>
      <c r="X218" s="70">
        <v>13.218019999999999</v>
      </c>
      <c r="AM218" s="273"/>
      <c r="AN218" s="385"/>
      <c r="AP218" s="12">
        <v>158</v>
      </c>
      <c r="AQ218" s="69">
        <v>4.5617510000000001</v>
      </c>
      <c r="AR218" s="70">
        <v>14.91001</v>
      </c>
      <c r="BG218" s="273"/>
      <c r="BH218" s="271"/>
      <c r="BI218"/>
      <c r="BJ218" s="12">
        <v>158</v>
      </c>
      <c r="BK218" s="69">
        <v>7.1961589999999998</v>
      </c>
      <c r="BL218" s="70">
        <v>9.8218610000000002</v>
      </c>
      <c r="CA218" s="273"/>
      <c r="CB218" s="385"/>
      <c r="CC218"/>
      <c r="CD218" s="12">
        <v>158</v>
      </c>
      <c r="CE218" s="69">
        <v>3.1654050000000002</v>
      </c>
      <c r="CF218" s="70">
        <v>11.90014</v>
      </c>
      <c r="CU218" s="273"/>
      <c r="CV218" s="385"/>
      <c r="CW218"/>
      <c r="CX218" s="12">
        <v>158</v>
      </c>
      <c r="CY218" s="69">
        <v>4.3408559999999996</v>
      </c>
      <c r="CZ218" s="70">
        <v>16.421959999999999</v>
      </c>
      <c r="DO218" s="273"/>
      <c r="DP218" s="385"/>
      <c r="DQ218"/>
      <c r="DR218" s="12">
        <v>158</v>
      </c>
      <c r="DS218" s="69">
        <v>5.0947169999999993</v>
      </c>
      <c r="DT218" s="70">
        <v>8.7839150000000004</v>
      </c>
      <c r="EI218" s="273"/>
      <c r="EJ218" s="385"/>
      <c r="EK218"/>
      <c r="EL218" s="12">
        <v>158</v>
      </c>
      <c r="EM218" s="69">
        <v>5.6609489999999996</v>
      </c>
      <c r="EN218" s="70">
        <v>13.34801</v>
      </c>
      <c r="FC218" s="273"/>
      <c r="FD218" s="385"/>
      <c r="FE218"/>
      <c r="FF218" s="12">
        <v>158</v>
      </c>
      <c r="FG218" s="69">
        <v>4.0890219999999999</v>
      </c>
      <c r="FH218" s="70">
        <v>15.25404</v>
      </c>
      <c r="FW218" s="273"/>
      <c r="FX218" s="385"/>
      <c r="FY218"/>
      <c r="FZ218" s="12">
        <v>158</v>
      </c>
      <c r="GA218" s="69">
        <v>4.4228129999999997</v>
      </c>
      <c r="GB218" s="70">
        <v>14.73207</v>
      </c>
      <c r="GQ218" s="273"/>
      <c r="GR218" s="385"/>
      <c r="GS218"/>
      <c r="GT218" s="12">
        <v>158</v>
      </c>
      <c r="GU218" s="69">
        <v>21.18272</v>
      </c>
      <c r="GV218" s="70">
        <v>19.665489999999998</v>
      </c>
      <c r="HK218" s="273"/>
      <c r="HL218" s="385"/>
      <c r="HM218"/>
      <c r="HN218" s="12">
        <v>158</v>
      </c>
      <c r="HO218" s="69">
        <v>1.8015190000000001</v>
      </c>
      <c r="HP218" s="70">
        <v>10.99601</v>
      </c>
      <c r="IE218" s="273"/>
      <c r="IF218" s="385"/>
      <c r="IG218"/>
      <c r="IH218" s="12">
        <v>158</v>
      </c>
      <c r="II218" s="69"/>
      <c r="IJ218" s="70"/>
      <c r="IY218" s="273"/>
      <c r="IZ218" s="385"/>
      <c r="JA218"/>
      <c r="JB218" s="12">
        <v>158</v>
      </c>
      <c r="JC218" s="69"/>
      <c r="JD218" s="70"/>
      <c r="JS218" s="273"/>
      <c r="JT218" s="385"/>
      <c r="JU218"/>
      <c r="JV218" s="12">
        <v>158</v>
      </c>
      <c r="JW218" s="69"/>
      <c r="JX218" s="70"/>
      <c r="KM218" s="273"/>
    </row>
    <row r="219" spans="2:299" ht="12.75" customHeight="1" x14ac:dyDescent="0.2">
      <c r="B219" s="12">
        <v>159</v>
      </c>
      <c r="C219" s="69">
        <v>4.3910110000000007</v>
      </c>
      <c r="D219" s="70">
        <v>16.659990000000001</v>
      </c>
      <c r="S219" s="273"/>
      <c r="T219" s="385"/>
      <c r="V219" s="12">
        <v>159</v>
      </c>
      <c r="W219" s="69">
        <v>2.6111660000000003</v>
      </c>
      <c r="X219" s="70">
        <v>13.61802</v>
      </c>
      <c r="AM219" s="273"/>
      <c r="AN219" s="385"/>
      <c r="AP219" s="12">
        <v>159</v>
      </c>
      <c r="AQ219" s="69">
        <v>4.6052030000000004</v>
      </c>
      <c r="AR219" s="70">
        <v>15.049910000000001</v>
      </c>
      <c r="BG219" s="273"/>
      <c r="BH219" s="271"/>
      <c r="BI219"/>
      <c r="BJ219" s="12">
        <v>159</v>
      </c>
      <c r="BK219" s="69">
        <v>7.3020589999999999</v>
      </c>
      <c r="BL219" s="70">
        <v>9.845777</v>
      </c>
      <c r="CA219" s="273"/>
      <c r="CB219" s="385"/>
      <c r="CC219"/>
      <c r="CD219" s="12">
        <v>159</v>
      </c>
      <c r="CE219" s="69">
        <v>3.150782</v>
      </c>
      <c r="CF219" s="70">
        <v>11.990069999999999</v>
      </c>
      <c r="CU219" s="273"/>
      <c r="CV219" s="385"/>
      <c r="CW219"/>
      <c r="CX219" s="12">
        <v>159</v>
      </c>
      <c r="CY219" s="69">
        <v>4.3910110000000007</v>
      </c>
      <c r="CZ219" s="70">
        <v>16.659990000000001</v>
      </c>
      <c r="DO219" s="273"/>
      <c r="DP219" s="385"/>
      <c r="DQ219"/>
      <c r="DR219" s="12">
        <v>159</v>
      </c>
      <c r="DS219" s="69">
        <v>5.204161</v>
      </c>
      <c r="DT219" s="70">
        <v>8.8399380000000001</v>
      </c>
      <c r="EI219" s="273"/>
      <c r="EJ219" s="385"/>
      <c r="EK219"/>
      <c r="EL219" s="12">
        <v>159</v>
      </c>
      <c r="EM219" s="69">
        <v>5.6657450000000003</v>
      </c>
      <c r="EN219" s="70">
        <v>13.468059999999999</v>
      </c>
      <c r="FC219" s="273"/>
      <c r="FD219" s="385"/>
      <c r="FE219"/>
      <c r="FF219" s="12">
        <v>159</v>
      </c>
      <c r="FG219" s="69">
        <v>4.243601</v>
      </c>
      <c r="FH219" s="70">
        <v>15.425990000000001</v>
      </c>
      <c r="FW219" s="273"/>
      <c r="FX219" s="385"/>
      <c r="FY219"/>
      <c r="FZ219" s="12">
        <v>159</v>
      </c>
      <c r="GA219" s="69">
        <v>4.510192</v>
      </c>
      <c r="GB219" s="70">
        <v>14.992039999999999</v>
      </c>
      <c r="GQ219" s="273"/>
      <c r="GR219" s="385"/>
      <c r="GS219"/>
      <c r="GT219" s="12">
        <v>159</v>
      </c>
      <c r="GU219" s="69">
        <v>21.47475</v>
      </c>
      <c r="GV219" s="70">
        <v>19.693470000000001</v>
      </c>
      <c r="HK219" s="273"/>
      <c r="HL219" s="385"/>
      <c r="HM219"/>
      <c r="HN219" s="12">
        <v>159</v>
      </c>
      <c r="HO219" s="69">
        <v>1.8097260000000002</v>
      </c>
      <c r="HP219" s="70">
        <v>11.07601</v>
      </c>
      <c r="IE219" s="273"/>
      <c r="IF219" s="385"/>
      <c r="IG219"/>
      <c r="IH219" s="12">
        <v>159</v>
      </c>
      <c r="II219" s="69"/>
      <c r="IJ219" s="70"/>
      <c r="IY219" s="273"/>
      <c r="IZ219" s="385"/>
      <c r="JA219"/>
      <c r="JB219" s="12">
        <v>159</v>
      </c>
      <c r="JC219" s="69"/>
      <c r="JD219" s="70"/>
      <c r="JS219" s="273"/>
      <c r="JT219" s="385"/>
      <c r="JU219"/>
      <c r="JV219" s="12">
        <v>159</v>
      </c>
      <c r="JW219" s="69"/>
      <c r="JX219" s="70"/>
      <c r="KM219" s="273"/>
    </row>
    <row r="220" spans="2:299" ht="12.75" customHeight="1" x14ac:dyDescent="0.2">
      <c r="B220" s="12">
        <v>160</v>
      </c>
      <c r="C220" s="69">
        <v>4.3803370000000008</v>
      </c>
      <c r="D220" s="70">
        <v>16.808029999999999</v>
      </c>
      <c r="S220" s="273"/>
      <c r="T220" s="385"/>
      <c r="V220" s="12">
        <v>160</v>
      </c>
      <c r="W220" s="69">
        <v>2.6936880000000003</v>
      </c>
      <c r="X220" s="70">
        <v>13.867940000000001</v>
      </c>
      <c r="AM220" s="273"/>
      <c r="AN220" s="385"/>
      <c r="AP220" s="12">
        <v>160</v>
      </c>
      <c r="AQ220" s="69">
        <v>4.6622659999999998</v>
      </c>
      <c r="AR220" s="70">
        <v>15.142049999999999</v>
      </c>
      <c r="BG220" s="273"/>
      <c r="BH220" s="271"/>
      <c r="BI220"/>
      <c r="BJ220" s="12">
        <v>160</v>
      </c>
      <c r="BK220" s="69">
        <v>7.4133770000000005</v>
      </c>
      <c r="BL220" s="70">
        <v>9.8698119999999996</v>
      </c>
      <c r="CA220" s="273"/>
      <c r="CB220" s="385"/>
      <c r="CC220"/>
      <c r="CD220" s="12">
        <v>160</v>
      </c>
      <c r="CE220" s="69">
        <v>3.1414229999999996</v>
      </c>
      <c r="CF220" s="70">
        <v>12.08005</v>
      </c>
      <c r="CU220" s="273"/>
      <c r="CV220" s="385"/>
      <c r="CW220"/>
      <c r="CX220" s="12">
        <v>160</v>
      </c>
      <c r="CY220" s="69">
        <v>4.3803370000000008</v>
      </c>
      <c r="CZ220" s="70">
        <v>16.808029999999999</v>
      </c>
      <c r="DO220" s="273"/>
      <c r="DP220" s="385"/>
      <c r="DQ220"/>
      <c r="DR220" s="12">
        <v>160</v>
      </c>
      <c r="DS220" s="69">
        <v>5.3131080000000006</v>
      </c>
      <c r="DT220" s="70">
        <v>8.8899819999999998</v>
      </c>
      <c r="EI220" s="273"/>
      <c r="EJ220" s="385"/>
      <c r="EK220"/>
      <c r="EL220" s="12">
        <v>160</v>
      </c>
      <c r="EM220" s="69">
        <v>5.6792430000000005</v>
      </c>
      <c r="EN220" s="70">
        <v>13.58806</v>
      </c>
      <c r="FC220" s="273"/>
      <c r="FD220" s="385"/>
      <c r="FE220"/>
      <c r="FF220" s="12">
        <v>160</v>
      </c>
      <c r="FG220" s="69">
        <v>4.4003950000000005</v>
      </c>
      <c r="FH220" s="70">
        <v>15.60805</v>
      </c>
      <c r="FW220" s="273"/>
      <c r="FX220" s="385"/>
      <c r="FY220"/>
      <c r="FZ220" s="12">
        <v>160</v>
      </c>
      <c r="GA220" s="69">
        <v>4.5717049999999997</v>
      </c>
      <c r="GB220" s="70">
        <v>15.43197</v>
      </c>
      <c r="GQ220" s="273"/>
      <c r="GR220" s="385"/>
      <c r="GS220"/>
      <c r="GT220" s="12">
        <v>160</v>
      </c>
      <c r="GU220" s="69">
        <v>21.792330000000003</v>
      </c>
      <c r="GV220" s="70">
        <v>19.721450000000001</v>
      </c>
      <c r="HK220" s="273"/>
      <c r="HL220" s="385"/>
      <c r="HM220"/>
      <c r="HN220" s="12">
        <v>160</v>
      </c>
      <c r="HO220" s="69">
        <v>1.8183510000000001</v>
      </c>
      <c r="HP220" s="70">
        <v>11.156000000000001</v>
      </c>
      <c r="IE220" s="273"/>
      <c r="IF220" s="385"/>
      <c r="IG220"/>
      <c r="IH220" s="12">
        <v>160</v>
      </c>
      <c r="II220" s="69"/>
      <c r="IJ220" s="70"/>
      <c r="IY220" s="273"/>
      <c r="IZ220" s="385"/>
      <c r="JA220"/>
      <c r="JB220" s="12">
        <v>160</v>
      </c>
      <c r="JC220" s="69"/>
      <c r="JD220" s="70"/>
      <c r="JS220" s="273"/>
      <c r="JT220" s="385"/>
      <c r="JU220"/>
      <c r="JV220" s="12">
        <v>160</v>
      </c>
      <c r="JW220" s="69"/>
      <c r="JX220" s="70"/>
      <c r="KM220" s="273"/>
    </row>
    <row r="221" spans="2:299" ht="12.75" customHeight="1" x14ac:dyDescent="0.2">
      <c r="B221" s="12">
        <v>161</v>
      </c>
      <c r="C221" s="69">
        <v>4.3774870000000004</v>
      </c>
      <c r="D221" s="70">
        <v>16.87397</v>
      </c>
      <c r="S221" s="273"/>
      <c r="T221" s="385"/>
      <c r="V221" s="12">
        <v>161</v>
      </c>
      <c r="W221" s="69">
        <v>2.79575</v>
      </c>
      <c r="X221" s="70">
        <v>14.129989999999999</v>
      </c>
      <c r="AM221" s="273"/>
      <c r="AN221" s="385"/>
      <c r="AP221" s="12">
        <v>161</v>
      </c>
      <c r="AQ221" s="69">
        <v>4.8731540000000004</v>
      </c>
      <c r="AR221" s="70">
        <v>15.295949999999999</v>
      </c>
      <c r="BG221" s="273"/>
      <c r="BH221" s="271"/>
      <c r="BI221"/>
      <c r="BJ221" s="12">
        <v>161</v>
      </c>
      <c r="BK221" s="69">
        <v>7.5243410000000006</v>
      </c>
      <c r="BL221" s="70">
        <v>9.8937869999999997</v>
      </c>
      <c r="CA221" s="273"/>
      <c r="CB221" s="385"/>
      <c r="CC221"/>
      <c r="CD221" s="12">
        <v>161</v>
      </c>
      <c r="CE221" s="69">
        <v>3.1268660000000001</v>
      </c>
      <c r="CF221" s="70">
        <v>12.170030000000001</v>
      </c>
      <c r="CU221" s="273"/>
      <c r="CV221" s="385"/>
      <c r="CW221"/>
      <c r="CX221" s="12">
        <v>161</v>
      </c>
      <c r="CY221" s="69">
        <v>4.3774870000000004</v>
      </c>
      <c r="CZ221" s="70">
        <v>16.87397</v>
      </c>
      <c r="DO221" s="273"/>
      <c r="DP221" s="385"/>
      <c r="DQ221"/>
      <c r="DR221" s="12">
        <v>161</v>
      </c>
      <c r="DS221" s="69">
        <v>5.4202909999999997</v>
      </c>
      <c r="DT221" s="70">
        <v>8.9378720000000005</v>
      </c>
      <c r="EI221" s="273"/>
      <c r="EJ221" s="385"/>
      <c r="EK221"/>
      <c r="EL221" s="12">
        <v>161</v>
      </c>
      <c r="EM221" s="69">
        <v>5.7119650000000002</v>
      </c>
      <c r="EN221" s="70">
        <v>13.708</v>
      </c>
      <c r="FC221" s="273"/>
      <c r="FD221" s="385"/>
      <c r="FE221"/>
      <c r="FF221" s="12">
        <v>161</v>
      </c>
      <c r="FG221" s="69">
        <v>4.554481</v>
      </c>
      <c r="FH221" s="70">
        <v>15.76793</v>
      </c>
      <c r="FW221" s="273"/>
      <c r="FX221" s="385"/>
      <c r="FY221"/>
      <c r="FZ221" s="12">
        <v>161</v>
      </c>
      <c r="GA221" s="69">
        <v>4.7028720000000002</v>
      </c>
      <c r="GB221" s="70">
        <v>15.577909999999999</v>
      </c>
      <c r="GQ221" s="273"/>
      <c r="GR221" s="385"/>
      <c r="GS221"/>
      <c r="GT221" s="12">
        <v>161</v>
      </c>
      <c r="GU221" s="69">
        <v>22.100480000000001</v>
      </c>
      <c r="GV221" s="70">
        <v>19.749490000000002</v>
      </c>
      <c r="HK221" s="273"/>
      <c r="HL221" s="385"/>
      <c r="HM221"/>
      <c r="HN221" s="12">
        <v>161</v>
      </c>
      <c r="HO221" s="69">
        <v>1.8075490000000001</v>
      </c>
      <c r="HP221" s="70">
        <v>11.23612</v>
      </c>
      <c r="IE221" s="273"/>
      <c r="IF221" s="385"/>
      <c r="IG221"/>
      <c r="IH221" s="12">
        <v>161</v>
      </c>
      <c r="II221" s="69"/>
      <c r="IJ221" s="70"/>
      <c r="IY221" s="273"/>
      <c r="IZ221" s="385"/>
      <c r="JA221"/>
      <c r="JB221" s="12">
        <v>161</v>
      </c>
      <c r="JC221" s="69"/>
      <c r="JD221" s="70"/>
      <c r="JS221" s="273"/>
      <c r="JT221" s="385"/>
      <c r="JU221"/>
      <c r="JV221" s="12">
        <v>161</v>
      </c>
      <c r="JW221" s="69"/>
      <c r="JX221" s="70"/>
      <c r="KM221" s="273"/>
    </row>
    <row r="222" spans="2:299" ht="12.75" customHeight="1" x14ac:dyDescent="0.2">
      <c r="B222" s="12">
        <v>162</v>
      </c>
      <c r="C222" s="69">
        <v>4.5503239999999998</v>
      </c>
      <c r="D222" s="70">
        <v>16.934000000000001</v>
      </c>
      <c r="S222" s="273"/>
      <c r="T222" s="385"/>
      <c r="V222" s="12">
        <v>162</v>
      </c>
      <c r="W222" s="69">
        <v>2.8994520000000001</v>
      </c>
      <c r="X222" s="70">
        <v>14.24987</v>
      </c>
      <c r="AM222" s="273"/>
      <c r="AN222" s="385"/>
      <c r="AP222" s="12">
        <v>162</v>
      </c>
      <c r="AQ222" s="69">
        <v>4.8041139999999993</v>
      </c>
      <c r="AR222" s="70">
        <v>15.403930000000001</v>
      </c>
      <c r="BG222" s="273"/>
      <c r="BH222" s="271"/>
      <c r="BI222"/>
      <c r="BJ222" s="12">
        <v>162</v>
      </c>
      <c r="BK222" s="69">
        <v>7.6320950000000005</v>
      </c>
      <c r="BL222" s="70">
        <v>9.917764</v>
      </c>
      <c r="CA222" s="273"/>
      <c r="CB222" s="385"/>
      <c r="CC222"/>
      <c r="CD222" s="12">
        <v>162</v>
      </c>
      <c r="CE222" s="69">
        <v>3.1291090000000001</v>
      </c>
      <c r="CF222" s="70">
        <v>12.260020000000001</v>
      </c>
      <c r="CU222" s="273"/>
      <c r="CV222" s="385"/>
      <c r="CW222"/>
      <c r="CX222" s="12">
        <v>162</v>
      </c>
      <c r="CY222" s="69">
        <v>4.5503239999999998</v>
      </c>
      <c r="CZ222" s="70">
        <v>16.934000000000001</v>
      </c>
      <c r="DO222" s="273"/>
      <c r="DP222" s="385"/>
      <c r="DQ222"/>
      <c r="DR222" s="12">
        <v>162</v>
      </c>
      <c r="DS222" s="69">
        <v>5.5321160000000003</v>
      </c>
      <c r="DT222" s="70">
        <v>8.9839110000000009</v>
      </c>
      <c r="EI222" s="273"/>
      <c r="EJ222" s="385"/>
      <c r="EK222"/>
      <c r="EL222" s="12">
        <v>162</v>
      </c>
      <c r="EM222" s="69">
        <v>5.7832280000000003</v>
      </c>
      <c r="EN222" s="70">
        <v>13.82794</v>
      </c>
      <c r="FC222" s="273"/>
      <c r="FD222" s="385"/>
      <c r="FE222"/>
      <c r="FF222" s="12">
        <v>162</v>
      </c>
      <c r="FG222" s="69">
        <v>4.7136369999999994</v>
      </c>
      <c r="FH222" s="70">
        <v>15.89193</v>
      </c>
      <c r="FW222" s="273"/>
      <c r="FX222" s="385"/>
      <c r="FY222"/>
      <c r="FZ222" s="12">
        <v>162</v>
      </c>
      <c r="GA222" s="69">
        <v>4.8361769999999993</v>
      </c>
      <c r="GB222" s="70">
        <v>15.68793</v>
      </c>
      <c r="GQ222" s="273"/>
      <c r="GR222" s="385"/>
      <c r="GS222"/>
      <c r="GT222" s="12">
        <v>162</v>
      </c>
      <c r="GU222" s="69">
        <v>22.392379999999999</v>
      </c>
      <c r="GV222" s="70">
        <v>19.77759</v>
      </c>
      <c r="HK222" s="273"/>
      <c r="HL222" s="385"/>
      <c r="HM222"/>
      <c r="HN222" s="12">
        <v>162</v>
      </c>
      <c r="HO222" s="69">
        <v>1.803126</v>
      </c>
      <c r="HP222" s="70">
        <v>11.31606</v>
      </c>
      <c r="IE222" s="273"/>
      <c r="IF222" s="385"/>
      <c r="IG222"/>
      <c r="IH222" s="12">
        <v>162</v>
      </c>
      <c r="II222" s="69"/>
      <c r="IJ222" s="70"/>
      <c r="IY222" s="273"/>
      <c r="IZ222" s="385"/>
      <c r="JA222"/>
      <c r="JB222" s="12">
        <v>162</v>
      </c>
      <c r="JC222" s="69"/>
      <c r="JD222" s="70"/>
      <c r="JS222" s="273"/>
      <c r="JT222" s="385"/>
      <c r="JU222"/>
      <c r="JV222" s="12">
        <v>162</v>
      </c>
      <c r="JW222" s="69"/>
      <c r="JX222" s="70"/>
      <c r="KM222" s="273"/>
    </row>
    <row r="223" spans="2:299" ht="12.75" customHeight="1" x14ac:dyDescent="0.2">
      <c r="B223" s="12">
        <v>163</v>
      </c>
      <c r="C223" s="69">
        <v>4.7115390000000001</v>
      </c>
      <c r="D223" s="70">
        <v>16.995999999999999</v>
      </c>
      <c r="S223" s="273"/>
      <c r="T223" s="385"/>
      <c r="V223" s="12">
        <v>163</v>
      </c>
      <c r="W223" s="69">
        <v>3.0032959999999997</v>
      </c>
      <c r="X223" s="70">
        <v>14.375909999999999</v>
      </c>
      <c r="AM223" s="273"/>
      <c r="AN223" s="385"/>
      <c r="AP223" s="12">
        <v>163</v>
      </c>
      <c r="AQ223" s="69">
        <v>4.7473429999999999</v>
      </c>
      <c r="AR223" s="70">
        <v>15.51591</v>
      </c>
      <c r="BG223" s="273"/>
      <c r="BH223" s="271"/>
      <c r="BI223"/>
      <c r="BJ223" s="12">
        <v>163</v>
      </c>
      <c r="BK223" s="69">
        <v>7.7371629999999998</v>
      </c>
      <c r="BL223" s="70">
        <v>9.9417390000000001</v>
      </c>
      <c r="CA223" s="273"/>
      <c r="CB223" s="385"/>
      <c r="CC223"/>
      <c r="CD223" s="12">
        <v>163</v>
      </c>
      <c r="CE223" s="69">
        <v>3.1201080000000001</v>
      </c>
      <c r="CF223" s="70">
        <v>12.35018</v>
      </c>
      <c r="CU223" s="273"/>
      <c r="CV223" s="385"/>
      <c r="CW223"/>
      <c r="CX223" s="12">
        <v>163</v>
      </c>
      <c r="CY223" s="69">
        <v>4.7115390000000001</v>
      </c>
      <c r="CZ223" s="70">
        <v>16.995999999999999</v>
      </c>
      <c r="DO223" s="273"/>
      <c r="DP223" s="385"/>
      <c r="DQ223"/>
      <c r="DR223" s="12">
        <v>163</v>
      </c>
      <c r="DS223" s="69">
        <v>5.6452929999999997</v>
      </c>
      <c r="DT223" s="70">
        <v>9.031981</v>
      </c>
      <c r="EI223" s="273"/>
      <c r="EJ223" s="385"/>
      <c r="EK223"/>
      <c r="EL223" s="12">
        <v>163</v>
      </c>
      <c r="EM223" s="69">
        <v>5.9005780000000003</v>
      </c>
      <c r="EN223" s="70">
        <v>13.94787</v>
      </c>
      <c r="FC223" s="273"/>
      <c r="FD223" s="385"/>
      <c r="FE223"/>
      <c r="FF223" s="12">
        <v>163</v>
      </c>
      <c r="FG223" s="69">
        <v>4.8730820000000001</v>
      </c>
      <c r="FH223" s="70">
        <v>16.00206</v>
      </c>
      <c r="FW223" s="273"/>
      <c r="FX223" s="385"/>
      <c r="FY223"/>
      <c r="FZ223" s="12">
        <v>163</v>
      </c>
      <c r="GA223" s="69">
        <v>4.9693800000000001</v>
      </c>
      <c r="GB223" s="70">
        <v>15.7858</v>
      </c>
      <c r="GQ223" s="273"/>
      <c r="GR223" s="385"/>
      <c r="GS223"/>
      <c r="GT223" s="12">
        <v>163</v>
      </c>
      <c r="GU223" s="69">
        <v>22.660520000000002</v>
      </c>
      <c r="GV223" s="70">
        <v>19.80545</v>
      </c>
      <c r="HK223" s="273"/>
      <c r="HL223" s="385"/>
      <c r="HM223"/>
      <c r="HN223" s="12">
        <v>163</v>
      </c>
      <c r="HO223" s="69">
        <v>1.8065630000000001</v>
      </c>
      <c r="HP223" s="70">
        <v>11.39606</v>
      </c>
      <c r="IE223" s="273"/>
      <c r="IF223" s="385"/>
      <c r="IG223"/>
      <c r="IH223" s="12">
        <v>163</v>
      </c>
      <c r="II223" s="69"/>
      <c r="IJ223" s="70"/>
      <c r="IY223" s="273"/>
      <c r="IZ223" s="385"/>
      <c r="JA223"/>
      <c r="JB223" s="12">
        <v>163</v>
      </c>
      <c r="JC223" s="69"/>
      <c r="JD223" s="70"/>
      <c r="JS223" s="273"/>
      <c r="JT223" s="385"/>
      <c r="JU223"/>
      <c r="JV223" s="12">
        <v>163</v>
      </c>
      <c r="JW223" s="69"/>
      <c r="JX223" s="70"/>
      <c r="KM223" s="273"/>
    </row>
    <row r="224" spans="2:299" ht="12.75" customHeight="1" x14ac:dyDescent="0.2">
      <c r="B224" s="12">
        <v>164</v>
      </c>
      <c r="C224" s="69">
        <v>4.8704970000000003</v>
      </c>
      <c r="D224" s="70">
        <v>17.081859999999999</v>
      </c>
      <c r="S224" s="273"/>
      <c r="T224" s="385"/>
      <c r="V224" s="12">
        <v>164</v>
      </c>
      <c r="W224" s="69">
        <v>3.106608</v>
      </c>
      <c r="X224" s="70">
        <v>14.47785</v>
      </c>
      <c r="AM224" s="273"/>
      <c r="AN224" s="385"/>
      <c r="AP224" s="12">
        <v>164</v>
      </c>
      <c r="AQ224" s="69">
        <v>4.9643860000000002</v>
      </c>
      <c r="AR224" s="70">
        <v>15.62204</v>
      </c>
      <c r="BG224" s="273"/>
      <c r="BH224" s="271"/>
      <c r="BI224"/>
      <c r="BJ224" s="12">
        <v>164</v>
      </c>
      <c r="BK224" s="69">
        <v>7.8456950000000001</v>
      </c>
      <c r="BL224" s="70">
        <v>9.9816780000000005</v>
      </c>
      <c r="CA224" s="273"/>
      <c r="CB224" s="385"/>
      <c r="CC224"/>
      <c r="CD224" s="12">
        <v>164</v>
      </c>
      <c r="CE224" s="69">
        <v>3.1352330000000004</v>
      </c>
      <c r="CF224" s="70">
        <v>12.440099999999999</v>
      </c>
      <c r="CU224" s="273"/>
      <c r="CV224" s="385"/>
      <c r="CW224"/>
      <c r="CX224" s="12">
        <v>164</v>
      </c>
      <c r="CY224" s="69">
        <v>4.8704970000000003</v>
      </c>
      <c r="CZ224" s="70">
        <v>17.081859999999999</v>
      </c>
      <c r="DO224" s="273"/>
      <c r="DP224" s="385"/>
      <c r="DQ224"/>
      <c r="DR224" s="12">
        <v>164</v>
      </c>
      <c r="DS224" s="69">
        <v>5.7527499999999998</v>
      </c>
      <c r="DT224" s="70">
        <v>9.0739540000000005</v>
      </c>
      <c r="EI224" s="273"/>
      <c r="EJ224" s="385"/>
      <c r="EK224"/>
      <c r="EL224" s="12">
        <v>164</v>
      </c>
      <c r="EM224" s="69">
        <v>6.0503489999999998</v>
      </c>
      <c r="EN224" s="70">
        <v>14.06793</v>
      </c>
      <c r="FC224" s="273"/>
      <c r="FD224" s="385"/>
      <c r="FE224"/>
      <c r="FF224" s="12">
        <v>164</v>
      </c>
      <c r="FG224" s="69">
        <v>5.0303360000000001</v>
      </c>
      <c r="FH224" s="70">
        <v>16.09599</v>
      </c>
      <c r="FW224" s="273"/>
      <c r="FX224" s="385"/>
      <c r="FY224"/>
      <c r="FZ224" s="12">
        <v>164</v>
      </c>
      <c r="GA224" s="69">
        <v>5.1035300000000001</v>
      </c>
      <c r="GB224" s="70">
        <v>15.86993</v>
      </c>
      <c r="GQ224" s="273"/>
      <c r="GR224" s="385"/>
      <c r="GS224"/>
      <c r="GT224" s="12">
        <v>164</v>
      </c>
      <c r="GU224" s="69">
        <v>22.935290000000002</v>
      </c>
      <c r="GV224" s="70">
        <v>19.833490000000001</v>
      </c>
      <c r="HK224" s="273"/>
      <c r="HL224" s="385"/>
      <c r="HM224"/>
      <c r="HN224" s="12">
        <v>164</v>
      </c>
      <c r="HO224" s="69">
        <v>1.807663</v>
      </c>
      <c r="HP224" s="70">
        <v>11.47606</v>
      </c>
      <c r="IE224" s="273"/>
      <c r="IF224" s="385"/>
      <c r="IG224"/>
      <c r="IH224" s="12">
        <v>164</v>
      </c>
      <c r="II224" s="69"/>
      <c r="IJ224" s="70"/>
      <c r="IY224" s="273"/>
      <c r="IZ224" s="385"/>
      <c r="JA224"/>
      <c r="JB224" s="12">
        <v>164</v>
      </c>
      <c r="JC224" s="69"/>
      <c r="JD224" s="70"/>
      <c r="JS224" s="273"/>
      <c r="JT224" s="385"/>
      <c r="JU224"/>
      <c r="JV224" s="12">
        <v>164</v>
      </c>
      <c r="JW224" s="69"/>
      <c r="JX224" s="70"/>
      <c r="KM224" s="273"/>
    </row>
    <row r="225" spans="2:299" ht="12.75" customHeight="1" x14ac:dyDescent="0.2">
      <c r="B225" s="12">
        <v>165</v>
      </c>
      <c r="C225" s="69">
        <v>5.031428</v>
      </c>
      <c r="D225" s="70">
        <v>17.209990000000001</v>
      </c>
      <c r="S225" s="273"/>
      <c r="T225" s="385"/>
      <c r="V225" s="12">
        <v>165</v>
      </c>
      <c r="W225" s="69">
        <v>3.2149109999999999</v>
      </c>
      <c r="X225" s="70">
        <v>14.579969999999999</v>
      </c>
      <c r="AM225" s="273"/>
      <c r="AN225" s="385"/>
      <c r="AP225" s="12">
        <v>165</v>
      </c>
      <c r="AQ225" s="69">
        <v>5.1819219999999993</v>
      </c>
      <c r="AR225" s="70">
        <v>15.708019999999999</v>
      </c>
      <c r="BG225" s="273"/>
      <c r="BH225" s="271"/>
      <c r="BI225"/>
      <c r="BJ225" s="12">
        <v>165</v>
      </c>
      <c r="BK225" s="69">
        <v>7.9553890000000003</v>
      </c>
      <c r="BL225" s="70">
        <v>10.007630000000001</v>
      </c>
      <c r="CA225" s="273"/>
      <c r="CB225" s="385"/>
      <c r="CC225"/>
      <c r="CD225" s="12">
        <v>165</v>
      </c>
      <c r="CE225" s="69">
        <v>3.1510530000000001</v>
      </c>
      <c r="CF225" s="70">
        <v>12.53008</v>
      </c>
      <c r="CU225" s="273"/>
      <c r="CV225" s="385"/>
      <c r="CW225"/>
      <c r="CX225" s="12">
        <v>165</v>
      </c>
      <c r="CY225" s="69">
        <v>5.031428</v>
      </c>
      <c r="CZ225" s="70">
        <v>17.209990000000001</v>
      </c>
      <c r="DO225" s="273"/>
      <c r="DP225" s="385"/>
      <c r="DQ225"/>
      <c r="DR225" s="12">
        <v>165</v>
      </c>
      <c r="DS225" s="69">
        <v>5.8617780000000002</v>
      </c>
      <c r="DT225" s="70">
        <v>9.1138919999999999</v>
      </c>
      <c r="EI225" s="273"/>
      <c r="EJ225" s="385"/>
      <c r="EK225"/>
      <c r="EL225" s="12">
        <v>165</v>
      </c>
      <c r="EM225" s="69">
        <v>6.2572709999999994</v>
      </c>
      <c r="EN225" s="70">
        <v>14.18793</v>
      </c>
      <c r="FC225" s="273"/>
      <c r="FD225" s="385"/>
      <c r="FE225"/>
      <c r="FF225" s="12">
        <v>165</v>
      </c>
      <c r="FG225" s="69">
        <v>5.1910230000000004</v>
      </c>
      <c r="FH225" s="70">
        <v>16.245999999999999</v>
      </c>
      <c r="FW225" s="273"/>
      <c r="FX225" s="385"/>
      <c r="FY225"/>
      <c r="FZ225" s="12">
        <v>165</v>
      </c>
      <c r="GA225" s="69">
        <v>5.2350690000000002</v>
      </c>
      <c r="GB225" s="70">
        <v>15.945919999999999</v>
      </c>
      <c r="GQ225" s="273"/>
      <c r="GR225" s="385"/>
      <c r="GS225"/>
      <c r="GT225" s="12">
        <v>165</v>
      </c>
      <c r="GU225" s="69">
        <v>23.259589999999999</v>
      </c>
      <c r="GV225" s="70">
        <v>19.861419999999999</v>
      </c>
      <c r="HK225" s="273"/>
      <c r="HL225" s="385"/>
      <c r="HM225"/>
      <c r="HN225" s="12">
        <v>165</v>
      </c>
      <c r="HO225" s="69">
        <v>1.793919</v>
      </c>
      <c r="HP225" s="70">
        <v>11.55611</v>
      </c>
      <c r="IE225" s="273"/>
      <c r="IF225" s="385"/>
      <c r="IG225"/>
      <c r="IH225" s="12">
        <v>165</v>
      </c>
      <c r="II225" s="69"/>
      <c r="IJ225" s="70"/>
      <c r="IY225" s="273"/>
      <c r="IZ225" s="385"/>
      <c r="JA225"/>
      <c r="JB225" s="12">
        <v>165</v>
      </c>
      <c r="JC225" s="69"/>
      <c r="JD225" s="70"/>
      <c r="JS225" s="273"/>
      <c r="JT225" s="385"/>
      <c r="JU225"/>
      <c r="JV225" s="12">
        <v>165</v>
      </c>
      <c r="JW225" s="69"/>
      <c r="JX225" s="70"/>
      <c r="KM225" s="273"/>
    </row>
    <row r="226" spans="2:299" ht="12.75" customHeight="1" x14ac:dyDescent="0.2">
      <c r="B226" s="12">
        <v>166</v>
      </c>
      <c r="C226" s="69">
        <v>5.1943950000000001</v>
      </c>
      <c r="D226" s="70">
        <v>17.28604</v>
      </c>
      <c r="S226" s="273"/>
      <c r="T226" s="385"/>
      <c r="V226" s="12">
        <v>166</v>
      </c>
      <c r="W226" s="69">
        <v>3.322403</v>
      </c>
      <c r="X226" s="70">
        <v>14.64992</v>
      </c>
      <c r="AM226" s="273"/>
      <c r="AN226" s="385"/>
      <c r="AP226" s="12">
        <v>166</v>
      </c>
      <c r="AQ226" s="69">
        <v>5.2995749999999999</v>
      </c>
      <c r="AR226" s="70">
        <v>15.85187</v>
      </c>
      <c r="BG226" s="273"/>
      <c r="BH226" s="271"/>
      <c r="BI226"/>
      <c r="BJ226" s="12">
        <v>166</v>
      </c>
      <c r="BK226" s="69">
        <v>8.0663920000000005</v>
      </c>
      <c r="BL226" s="70">
        <v>10.03154</v>
      </c>
      <c r="CA226" s="273"/>
      <c r="CB226" s="385"/>
      <c r="CC226"/>
      <c r="CD226" s="12">
        <v>166</v>
      </c>
      <c r="CE226" s="69">
        <v>3.1810619999999998</v>
      </c>
      <c r="CF226" s="70">
        <v>12.619949999999999</v>
      </c>
      <c r="CU226" s="273"/>
      <c r="CV226" s="385"/>
      <c r="CW226"/>
      <c r="CX226" s="12">
        <v>166</v>
      </c>
      <c r="CY226" s="69">
        <v>5.1943950000000001</v>
      </c>
      <c r="CZ226" s="70">
        <v>17.28604</v>
      </c>
      <c r="DO226" s="273"/>
      <c r="DP226" s="385"/>
      <c r="DQ226"/>
      <c r="DR226" s="12">
        <v>166</v>
      </c>
      <c r="DS226" s="69">
        <v>5.9735630000000004</v>
      </c>
      <c r="DT226" s="70">
        <v>9.1578970000000002</v>
      </c>
      <c r="EI226" s="273"/>
      <c r="EJ226" s="385"/>
      <c r="EK226"/>
      <c r="EL226" s="12">
        <v>166</v>
      </c>
      <c r="EM226" s="69">
        <v>6.5227250000000003</v>
      </c>
      <c r="EN226" s="70">
        <v>14.30799</v>
      </c>
      <c r="FC226" s="273"/>
      <c r="FD226" s="385"/>
      <c r="FE226"/>
      <c r="FF226" s="12">
        <v>166</v>
      </c>
      <c r="FG226" s="69">
        <v>5.3554469999999998</v>
      </c>
      <c r="FH226" s="70">
        <v>16.330069999999999</v>
      </c>
      <c r="FW226" s="273"/>
      <c r="FX226" s="385"/>
      <c r="FY226"/>
      <c r="FZ226" s="12">
        <v>166</v>
      </c>
      <c r="GA226" s="69">
        <v>5.3702540000000001</v>
      </c>
      <c r="GB226" s="70">
        <v>16.015930000000001</v>
      </c>
      <c r="GQ226" s="273"/>
      <c r="GR226" s="385"/>
      <c r="GS226"/>
      <c r="GT226" s="12">
        <v>166</v>
      </c>
      <c r="GU226" s="69">
        <v>23.58943</v>
      </c>
      <c r="GV226" s="70">
        <v>19.889520000000001</v>
      </c>
      <c r="HK226" s="273"/>
      <c r="HL226" s="385"/>
      <c r="HM226"/>
      <c r="HN226" s="12">
        <v>166</v>
      </c>
      <c r="HO226" s="69">
        <v>1.788818</v>
      </c>
      <c r="HP226" s="70">
        <v>11.63611</v>
      </c>
      <c r="IE226" s="273"/>
      <c r="IF226" s="385"/>
      <c r="IG226"/>
      <c r="IH226" s="12">
        <v>166</v>
      </c>
      <c r="II226" s="69"/>
      <c r="IJ226" s="70"/>
      <c r="IY226" s="273"/>
      <c r="IZ226" s="385"/>
      <c r="JA226"/>
      <c r="JB226" s="12">
        <v>166</v>
      </c>
      <c r="JC226" s="69"/>
      <c r="JD226" s="70"/>
      <c r="JS226" s="273"/>
      <c r="JT226" s="385"/>
      <c r="JU226"/>
      <c r="JV226" s="12">
        <v>166</v>
      </c>
      <c r="JW226" s="69"/>
      <c r="JX226" s="70"/>
      <c r="KM226" s="273"/>
    </row>
    <row r="227" spans="2:299" ht="12.75" customHeight="1" x14ac:dyDescent="0.2">
      <c r="B227" s="12">
        <v>167</v>
      </c>
      <c r="C227" s="69">
        <v>5.3552529999999994</v>
      </c>
      <c r="D227" s="70">
        <v>17.378060000000001</v>
      </c>
      <c r="S227" s="273"/>
      <c r="T227" s="385"/>
      <c r="V227" s="12">
        <v>167</v>
      </c>
      <c r="W227" s="69">
        <v>3.428277</v>
      </c>
      <c r="X227" s="70">
        <v>14.75198</v>
      </c>
      <c r="AM227" s="273"/>
      <c r="AN227" s="385"/>
      <c r="AP227" s="12">
        <v>167</v>
      </c>
      <c r="AQ227" s="69">
        <v>5.518605</v>
      </c>
      <c r="AR227" s="70">
        <v>15.94586</v>
      </c>
      <c r="BG227" s="273"/>
      <c r="BH227" s="271"/>
      <c r="BI227"/>
      <c r="BJ227" s="12">
        <v>167</v>
      </c>
      <c r="BK227" s="69">
        <v>8.1716270000000009</v>
      </c>
      <c r="BL227" s="70">
        <v>10.055759999999999</v>
      </c>
      <c r="CA227" s="273"/>
      <c r="CB227" s="385"/>
      <c r="CC227"/>
      <c r="CD227" s="12">
        <v>167</v>
      </c>
      <c r="CE227" s="69">
        <v>3.2294260000000001</v>
      </c>
      <c r="CF227" s="70">
        <v>12.709989999999999</v>
      </c>
      <c r="CU227" s="273"/>
      <c r="CV227" s="385"/>
      <c r="CW227"/>
      <c r="CX227" s="12">
        <v>167</v>
      </c>
      <c r="CY227" s="69">
        <v>5.3552529999999994</v>
      </c>
      <c r="CZ227" s="70">
        <v>17.378060000000001</v>
      </c>
      <c r="DO227" s="273"/>
      <c r="DP227" s="385"/>
      <c r="DQ227"/>
      <c r="DR227" s="12">
        <v>167</v>
      </c>
      <c r="DS227" s="69">
        <v>6.0829269999999998</v>
      </c>
      <c r="DT227" s="70">
        <v>9.1978969999999993</v>
      </c>
      <c r="EI227" s="273"/>
      <c r="EJ227" s="385"/>
      <c r="EK227"/>
      <c r="EL227" s="12">
        <v>167</v>
      </c>
      <c r="EM227" s="69">
        <v>6.758311</v>
      </c>
      <c r="EN227" s="70">
        <v>14.42798</v>
      </c>
      <c r="FC227" s="273"/>
      <c r="FD227" s="385"/>
      <c r="FE227"/>
      <c r="FF227" s="12">
        <v>167</v>
      </c>
      <c r="FG227" s="69">
        <v>5.5118010000000002</v>
      </c>
      <c r="FH227" s="70">
        <v>16.413830000000001</v>
      </c>
      <c r="FW227" s="273"/>
      <c r="FX227" s="385"/>
      <c r="FY227"/>
      <c r="FZ227" s="12">
        <v>167</v>
      </c>
      <c r="GA227" s="69">
        <v>5.5104920000000002</v>
      </c>
      <c r="GB227" s="70">
        <v>16.086010000000002</v>
      </c>
      <c r="GQ227" s="273"/>
      <c r="GR227" s="385"/>
      <c r="GS227"/>
      <c r="GT227" s="12">
        <v>167</v>
      </c>
      <c r="GU227" s="69">
        <v>23.89883</v>
      </c>
      <c r="GV227" s="70">
        <v>19.917439999999999</v>
      </c>
      <c r="HK227" s="273"/>
      <c r="HL227" s="385"/>
      <c r="HM227"/>
      <c r="HN227" s="12">
        <v>167</v>
      </c>
      <c r="HO227" s="69">
        <v>1.7867189999999999</v>
      </c>
      <c r="HP227" s="70">
        <v>11.71593</v>
      </c>
      <c r="IE227" s="273"/>
      <c r="IF227" s="385"/>
      <c r="IG227"/>
      <c r="IH227" s="12">
        <v>167</v>
      </c>
      <c r="II227" s="69"/>
      <c r="IJ227" s="70"/>
      <c r="IY227" s="273"/>
      <c r="IZ227" s="385"/>
      <c r="JA227"/>
      <c r="JB227" s="12">
        <v>167</v>
      </c>
      <c r="JC227" s="69"/>
      <c r="JD227" s="70"/>
      <c r="JS227" s="273"/>
      <c r="JT227" s="385"/>
      <c r="JU227"/>
      <c r="JV227" s="12">
        <v>167</v>
      </c>
      <c r="JW227" s="69"/>
      <c r="JX227" s="70"/>
      <c r="KM227" s="273"/>
    </row>
    <row r="228" spans="2:299" ht="12.75" customHeight="1" x14ac:dyDescent="0.2">
      <c r="B228" s="12">
        <v>168</v>
      </c>
      <c r="C228" s="69">
        <v>5.5153169999999996</v>
      </c>
      <c r="D228" s="70">
        <v>17.470009999999998</v>
      </c>
      <c r="S228" s="273"/>
      <c r="T228" s="385"/>
      <c r="V228" s="12">
        <v>168</v>
      </c>
      <c r="W228" s="69">
        <v>3.533277</v>
      </c>
      <c r="X228" s="70">
        <v>14.82995</v>
      </c>
      <c r="AM228" s="273"/>
      <c r="AN228" s="385"/>
      <c r="AP228" s="12">
        <v>168</v>
      </c>
      <c r="AQ228" s="69">
        <v>5.7347659999999996</v>
      </c>
      <c r="AR228" s="70">
        <v>16.025980000000001</v>
      </c>
      <c r="BG228" s="273"/>
      <c r="BH228" s="271"/>
      <c r="BI228"/>
      <c r="BJ228" s="12">
        <v>168</v>
      </c>
      <c r="BK228" s="69">
        <v>8.2811950000000003</v>
      </c>
      <c r="BL228" s="70">
        <v>10.07973</v>
      </c>
      <c r="CA228" s="273"/>
      <c r="CB228" s="385"/>
      <c r="CC228"/>
      <c r="CD228" s="12">
        <v>168</v>
      </c>
      <c r="CE228" s="69">
        <v>3.2570129999999997</v>
      </c>
      <c r="CF228" s="70">
        <v>12.79998</v>
      </c>
      <c r="CU228" s="273"/>
      <c r="CV228" s="385"/>
      <c r="CW228"/>
      <c r="CX228" s="12">
        <v>168</v>
      </c>
      <c r="CY228" s="69">
        <v>5.5153169999999996</v>
      </c>
      <c r="CZ228" s="70">
        <v>17.470009999999998</v>
      </c>
      <c r="DO228" s="273"/>
      <c r="DP228" s="385"/>
      <c r="DQ228"/>
      <c r="DR228" s="12">
        <v>168</v>
      </c>
      <c r="DS228" s="69">
        <v>6.1926519999999998</v>
      </c>
      <c r="DT228" s="70">
        <v>9.2419019999999996</v>
      </c>
      <c r="EI228" s="273"/>
      <c r="EJ228" s="385"/>
      <c r="EK228"/>
      <c r="EL228" s="12">
        <v>168</v>
      </c>
      <c r="EM228" s="69">
        <v>7.04528</v>
      </c>
      <c r="EN228" s="70">
        <v>14.547980000000001</v>
      </c>
      <c r="FC228" s="273"/>
      <c r="FD228" s="385"/>
      <c r="FE228"/>
      <c r="FF228" s="12">
        <v>168</v>
      </c>
      <c r="FG228" s="69">
        <v>5.6759759999999995</v>
      </c>
      <c r="FH228" s="70">
        <v>16.512070000000001</v>
      </c>
      <c r="FW228" s="273"/>
      <c r="FX228" s="385"/>
      <c r="FY228"/>
      <c r="FZ228" s="12">
        <v>168</v>
      </c>
      <c r="GA228" s="69">
        <v>5.6426920000000003</v>
      </c>
      <c r="GB228" s="70">
        <v>16.15399</v>
      </c>
      <c r="GQ228" s="273"/>
      <c r="GR228" s="385"/>
      <c r="GS228"/>
      <c r="GT228" s="12">
        <v>168</v>
      </c>
      <c r="GU228" s="69">
        <v>24.209070000000001</v>
      </c>
      <c r="GV228" s="70">
        <v>19.94548</v>
      </c>
      <c r="HK228" s="273"/>
      <c r="HL228" s="385"/>
      <c r="HM228"/>
      <c r="HN228" s="12">
        <v>168</v>
      </c>
      <c r="HO228" s="69">
        <v>1.7993330000000001</v>
      </c>
      <c r="HP228" s="70">
        <v>11.79599</v>
      </c>
      <c r="IE228" s="273"/>
      <c r="IF228" s="385"/>
      <c r="IG228"/>
      <c r="IH228" s="12">
        <v>168</v>
      </c>
      <c r="II228" s="69"/>
      <c r="IJ228" s="70"/>
      <c r="IY228" s="273"/>
      <c r="IZ228" s="385"/>
      <c r="JA228"/>
      <c r="JB228" s="12">
        <v>168</v>
      </c>
      <c r="JC228" s="69"/>
      <c r="JD228" s="70"/>
      <c r="JS228" s="273"/>
      <c r="JT228" s="385"/>
      <c r="JU228"/>
      <c r="JV228" s="12">
        <v>168</v>
      </c>
      <c r="JW228" s="69"/>
      <c r="JX228" s="70"/>
      <c r="KM228" s="273"/>
    </row>
    <row r="229" spans="2:299" ht="12.75" customHeight="1" x14ac:dyDescent="0.2">
      <c r="B229" s="12">
        <v>169</v>
      </c>
      <c r="C229" s="69">
        <v>5.676336</v>
      </c>
      <c r="D229" s="70">
        <v>17.597899999999999</v>
      </c>
      <c r="S229" s="273"/>
      <c r="T229" s="385"/>
      <c r="V229" s="12">
        <v>169</v>
      </c>
      <c r="W229" s="69">
        <v>3.6379329999999999</v>
      </c>
      <c r="X229" s="70">
        <v>14.91395</v>
      </c>
      <c r="AM229" s="273"/>
      <c r="AN229" s="385"/>
      <c r="AP229" s="12">
        <v>169</v>
      </c>
      <c r="AQ229" s="69">
        <v>5.9506229999999993</v>
      </c>
      <c r="AR229" s="70">
        <v>16.125830000000001</v>
      </c>
      <c r="BG229" s="273"/>
      <c r="BH229" s="271"/>
      <c r="BI229"/>
      <c r="BJ229" s="12">
        <v>169</v>
      </c>
      <c r="BK229" s="69">
        <v>8.3944449999999993</v>
      </c>
      <c r="BL229" s="70">
        <v>10.13181</v>
      </c>
      <c r="CA229" s="273"/>
      <c r="CB229" s="385"/>
      <c r="CC229"/>
      <c r="CD229" s="12">
        <v>169</v>
      </c>
      <c r="CE229" s="69">
        <v>3.3121939999999999</v>
      </c>
      <c r="CF229" s="70">
        <v>12.89002</v>
      </c>
      <c r="CU229" s="273"/>
      <c r="CV229" s="385"/>
      <c r="CW229"/>
      <c r="CX229" s="12">
        <v>169</v>
      </c>
      <c r="CY229" s="69">
        <v>5.676336</v>
      </c>
      <c r="CZ229" s="70">
        <v>17.597899999999999</v>
      </c>
      <c r="DO229" s="273"/>
      <c r="DP229" s="385"/>
      <c r="DQ229"/>
      <c r="DR229" s="12">
        <v>169</v>
      </c>
      <c r="DS229" s="69">
        <v>6.1942340000000007</v>
      </c>
      <c r="DT229" s="70">
        <v>9.3159810000000007</v>
      </c>
      <c r="EI229" s="273"/>
      <c r="EJ229" s="385"/>
      <c r="EK229"/>
      <c r="EL229" s="12">
        <v>169</v>
      </c>
      <c r="EM229" s="69">
        <v>7.3587280000000002</v>
      </c>
      <c r="EN229" s="70">
        <v>14.667920000000001</v>
      </c>
      <c r="FC229" s="273"/>
      <c r="FD229" s="385"/>
      <c r="FE229"/>
      <c r="FF229" s="12">
        <v>169</v>
      </c>
      <c r="FG229" s="69">
        <v>5.8368440000000001</v>
      </c>
      <c r="FH229" s="70">
        <v>16.601870000000002</v>
      </c>
      <c r="FW229" s="273"/>
      <c r="FX229" s="385"/>
      <c r="FY229"/>
      <c r="FZ229" s="12">
        <v>169</v>
      </c>
      <c r="GA229" s="69">
        <v>5.7738050000000003</v>
      </c>
      <c r="GB229" s="70">
        <v>16.215869999999999</v>
      </c>
      <c r="GQ229" s="273"/>
      <c r="GR229" s="385"/>
      <c r="GS229"/>
      <c r="GT229" s="12">
        <v>169</v>
      </c>
      <c r="GU229" s="69">
        <v>24.541869999999999</v>
      </c>
      <c r="GV229" s="70">
        <v>19.973400000000002</v>
      </c>
      <c r="HK229" s="273"/>
      <c r="HL229" s="385"/>
      <c r="HM229"/>
      <c r="HN229" s="12">
        <v>169</v>
      </c>
      <c r="HO229" s="69">
        <v>1.7978399999999999</v>
      </c>
      <c r="HP229" s="70">
        <v>11.876110000000001</v>
      </c>
      <c r="IE229" s="273"/>
      <c r="IF229" s="385"/>
      <c r="IG229"/>
      <c r="IH229" s="12">
        <v>169</v>
      </c>
      <c r="II229" s="69"/>
      <c r="IJ229" s="70"/>
      <c r="IY229" s="273"/>
      <c r="IZ229" s="385"/>
      <c r="JA229"/>
      <c r="JB229" s="12">
        <v>169</v>
      </c>
      <c r="JC229" s="69"/>
      <c r="JD229" s="70"/>
      <c r="JS229" s="273"/>
      <c r="JT229" s="385"/>
      <c r="JU229"/>
      <c r="JV229" s="12">
        <v>169</v>
      </c>
      <c r="JW229" s="69"/>
      <c r="JX229" s="70"/>
      <c r="KM229" s="273"/>
    </row>
    <row r="230" spans="2:299" ht="12.75" customHeight="1" x14ac:dyDescent="0.2">
      <c r="B230" s="12">
        <v>170</v>
      </c>
      <c r="C230" s="69">
        <v>5.8403140000000002</v>
      </c>
      <c r="D230" s="70">
        <v>17.65991</v>
      </c>
      <c r="S230" s="273"/>
      <c r="T230" s="385"/>
      <c r="V230" s="12">
        <v>170</v>
      </c>
      <c r="W230" s="69">
        <v>3.7445369999999998</v>
      </c>
      <c r="X230" s="70">
        <v>14.995799999999999</v>
      </c>
      <c r="AM230" s="273"/>
      <c r="AN230" s="385"/>
      <c r="AP230" s="12">
        <v>170</v>
      </c>
      <c r="AQ230" s="69">
        <v>6.1783450000000002</v>
      </c>
      <c r="AR230" s="70">
        <v>16.197749999999999</v>
      </c>
      <c r="BG230" s="273"/>
      <c r="BH230" s="271"/>
      <c r="BI230"/>
      <c r="BJ230" s="12">
        <v>170</v>
      </c>
      <c r="BK230" s="69">
        <v>8.5081690000000005</v>
      </c>
      <c r="BL230" s="70">
        <v>10.20989</v>
      </c>
      <c r="CA230" s="273"/>
      <c r="CB230" s="385"/>
      <c r="CC230"/>
      <c r="CD230" s="12">
        <v>170</v>
      </c>
      <c r="CE230" s="69">
        <v>3.3721370000000004</v>
      </c>
      <c r="CF230" s="70">
        <v>12.98</v>
      </c>
      <c r="CU230" s="273"/>
      <c r="CV230" s="385"/>
      <c r="CW230"/>
      <c r="CX230" s="12">
        <v>170</v>
      </c>
      <c r="CY230" s="69">
        <v>5.8403140000000002</v>
      </c>
      <c r="CZ230" s="70">
        <v>17.65991</v>
      </c>
      <c r="DO230" s="273"/>
      <c r="DP230" s="385"/>
      <c r="DQ230"/>
      <c r="DR230" s="12">
        <v>170</v>
      </c>
      <c r="DS230" s="69">
        <v>6.3056840000000003</v>
      </c>
      <c r="DT230" s="70">
        <v>9.3619599999999998</v>
      </c>
      <c r="EI230" s="273"/>
      <c r="EJ230" s="385"/>
      <c r="EK230"/>
      <c r="EL230" s="12">
        <v>170</v>
      </c>
      <c r="EM230" s="69">
        <v>7.6845270000000001</v>
      </c>
      <c r="EN230" s="70">
        <v>14.77399</v>
      </c>
      <c r="FC230" s="273"/>
      <c r="FD230" s="385"/>
      <c r="FE230"/>
      <c r="FF230" s="12">
        <v>170</v>
      </c>
      <c r="FG230" s="69">
        <v>5.9973970000000003</v>
      </c>
      <c r="FH230" s="70">
        <v>16.68994</v>
      </c>
      <c r="FW230" s="273"/>
      <c r="FX230" s="385"/>
      <c r="FY230"/>
      <c r="FZ230" s="12">
        <v>170</v>
      </c>
      <c r="GA230" s="69">
        <v>5.9128530000000001</v>
      </c>
      <c r="GB230" s="70">
        <v>16.27787</v>
      </c>
      <c r="GQ230" s="273"/>
      <c r="GR230" s="385"/>
      <c r="GS230"/>
      <c r="GT230" s="12">
        <v>170</v>
      </c>
      <c r="GU230" s="69">
        <v>24.87988</v>
      </c>
      <c r="GV230" s="70">
        <v>20.001560000000001</v>
      </c>
      <c r="HK230" s="273"/>
      <c r="HL230" s="385"/>
      <c r="HM230"/>
      <c r="HN230" s="12">
        <v>170</v>
      </c>
      <c r="HO230" s="69">
        <v>1.795026</v>
      </c>
      <c r="HP230" s="70">
        <v>11.95599</v>
      </c>
      <c r="IE230" s="273"/>
      <c r="IF230" s="385"/>
      <c r="IG230"/>
      <c r="IH230" s="12">
        <v>170</v>
      </c>
      <c r="II230" s="69"/>
      <c r="IJ230" s="70"/>
      <c r="IY230" s="273"/>
      <c r="IZ230" s="385"/>
      <c r="JA230"/>
      <c r="JB230" s="12">
        <v>170</v>
      </c>
      <c r="JC230" s="69"/>
      <c r="JD230" s="70"/>
      <c r="JS230" s="273"/>
      <c r="JT230" s="385"/>
      <c r="JU230"/>
      <c r="JV230" s="12">
        <v>170</v>
      </c>
      <c r="JW230" s="69"/>
      <c r="JX230" s="70"/>
      <c r="KM230" s="273"/>
    </row>
    <row r="231" spans="2:299" ht="12.75" customHeight="1" x14ac:dyDescent="0.2">
      <c r="B231" s="12">
        <v>171</v>
      </c>
      <c r="C231" s="69">
        <v>5.8979140000000001</v>
      </c>
      <c r="D231" s="70">
        <v>17.743970000000001</v>
      </c>
      <c r="S231" s="273"/>
      <c r="T231" s="385"/>
      <c r="V231" s="12">
        <v>171</v>
      </c>
      <c r="W231" s="69">
        <v>3.8498969999999999</v>
      </c>
      <c r="X231" s="70">
        <v>15.113950000000001</v>
      </c>
      <c r="AM231" s="273"/>
      <c r="AN231" s="385"/>
      <c r="AP231" s="12">
        <v>171</v>
      </c>
      <c r="AQ231" s="69">
        <v>6.4139189999999999</v>
      </c>
      <c r="AR231" s="70">
        <v>16.27787</v>
      </c>
      <c r="BG231" s="273"/>
      <c r="BH231" s="271"/>
      <c r="BI231"/>
      <c r="BJ231" s="12">
        <v>171</v>
      </c>
      <c r="BK231" s="69">
        <v>8.5608250000000012</v>
      </c>
      <c r="BL231" s="70">
        <v>10.23991</v>
      </c>
      <c r="CA231" s="273"/>
      <c r="CB231" s="385"/>
      <c r="CC231"/>
      <c r="CD231" s="12">
        <v>171</v>
      </c>
      <c r="CE231" s="69">
        <v>3.4115419999999999</v>
      </c>
      <c r="CF231" s="70">
        <v>13.06987</v>
      </c>
      <c r="CU231" s="273"/>
      <c r="CV231" s="385"/>
      <c r="CW231"/>
      <c r="CX231" s="12">
        <v>171</v>
      </c>
      <c r="CY231" s="69">
        <v>5.8979140000000001</v>
      </c>
      <c r="CZ231" s="70">
        <v>17.743970000000001</v>
      </c>
      <c r="DO231" s="273"/>
      <c r="DP231" s="385"/>
      <c r="DQ231"/>
      <c r="DR231" s="12">
        <v>171</v>
      </c>
      <c r="DS231" s="69">
        <v>6.3584370000000003</v>
      </c>
      <c r="DT231" s="70">
        <v>9.4360990000000005</v>
      </c>
      <c r="EI231" s="273"/>
      <c r="EJ231" s="385"/>
      <c r="EK231"/>
      <c r="EL231" s="12">
        <v>171</v>
      </c>
      <c r="EM231" s="69">
        <v>8.0239189999999994</v>
      </c>
      <c r="EN231" s="70">
        <v>14.871980000000001</v>
      </c>
      <c r="FC231" s="273"/>
      <c r="FD231" s="385"/>
      <c r="FE231"/>
      <c r="FF231" s="12">
        <v>171</v>
      </c>
      <c r="FG231" s="69">
        <v>6.1625730000000001</v>
      </c>
      <c r="FH231" s="70">
        <v>16.77</v>
      </c>
      <c r="FW231" s="273"/>
      <c r="FX231" s="385"/>
      <c r="FY231"/>
      <c r="FZ231" s="12">
        <v>171</v>
      </c>
      <c r="GA231" s="69">
        <v>6.0445489999999999</v>
      </c>
      <c r="GB231" s="70">
        <v>16.339929999999999</v>
      </c>
      <c r="GQ231" s="273"/>
      <c r="GR231" s="385"/>
      <c r="GS231"/>
      <c r="GT231" s="12">
        <v>171</v>
      </c>
      <c r="GU231" s="69">
        <v>25.19049</v>
      </c>
      <c r="GV231" s="70">
        <v>20.02948</v>
      </c>
      <c r="HK231" s="273"/>
      <c r="HL231" s="385"/>
      <c r="HM231"/>
      <c r="HN231" s="12">
        <v>171</v>
      </c>
      <c r="HO231" s="69">
        <v>1.781812</v>
      </c>
      <c r="HP231" s="70">
        <v>12.036099999999999</v>
      </c>
      <c r="IE231" s="273"/>
      <c r="IF231" s="385"/>
      <c r="IG231"/>
      <c r="IH231" s="12">
        <v>171</v>
      </c>
      <c r="II231" s="69"/>
      <c r="IJ231" s="70"/>
      <c r="IY231" s="273"/>
      <c r="IZ231" s="385"/>
      <c r="JA231"/>
      <c r="JB231" s="12">
        <v>171</v>
      </c>
      <c r="JC231" s="69"/>
      <c r="JD231" s="70"/>
      <c r="JS231" s="273"/>
      <c r="JT231" s="385"/>
      <c r="JU231"/>
      <c r="JV231" s="12">
        <v>171</v>
      </c>
      <c r="JW231" s="69"/>
      <c r="JX231" s="70"/>
      <c r="KM231" s="273"/>
    </row>
    <row r="232" spans="2:299" ht="12.75" customHeight="1" x14ac:dyDescent="0.2">
      <c r="B232" s="12">
        <v>172</v>
      </c>
      <c r="C232" s="69">
        <v>6.0686220000000004</v>
      </c>
      <c r="D232" s="70">
        <v>17.79401</v>
      </c>
      <c r="S232" s="273"/>
      <c r="T232" s="385"/>
      <c r="V232" s="12">
        <v>172</v>
      </c>
      <c r="W232" s="69">
        <v>3.9537199999999997</v>
      </c>
      <c r="X232" s="70">
        <v>15.199870000000001</v>
      </c>
      <c r="AM232" s="273"/>
      <c r="AN232" s="385"/>
      <c r="AP232" s="12">
        <v>172</v>
      </c>
      <c r="AQ232" s="69">
        <v>6.6483410000000003</v>
      </c>
      <c r="AR232" s="70">
        <v>16.357810000000001</v>
      </c>
      <c r="BG232" s="273"/>
      <c r="BH232" s="271"/>
      <c r="BI232"/>
      <c r="BJ232" s="12">
        <v>172</v>
      </c>
      <c r="BK232" s="69">
        <v>8.4318840000000002</v>
      </c>
      <c r="BL232" s="70">
        <v>10.24995</v>
      </c>
      <c r="CA232" s="273"/>
      <c r="CB232" s="385"/>
      <c r="CC232"/>
      <c r="CD232" s="12">
        <v>172</v>
      </c>
      <c r="CE232" s="69">
        <v>3.448178</v>
      </c>
      <c r="CF232" s="70">
        <v>13.160030000000001</v>
      </c>
      <c r="CU232" s="273"/>
      <c r="CV232" s="385"/>
      <c r="CW232"/>
      <c r="CX232" s="12">
        <v>172</v>
      </c>
      <c r="CY232" s="69">
        <v>6.0686220000000004</v>
      </c>
      <c r="CZ232" s="70">
        <v>17.79401</v>
      </c>
      <c r="DO232" s="273"/>
      <c r="DP232" s="385"/>
      <c r="DQ232"/>
      <c r="DR232" s="12">
        <v>172</v>
      </c>
      <c r="DS232" s="69">
        <v>6.2485939999999998</v>
      </c>
      <c r="DT232" s="70">
        <v>9.4540950000000006</v>
      </c>
      <c r="EI232" s="273"/>
      <c r="EJ232" s="385"/>
      <c r="EK232"/>
      <c r="EL232" s="12">
        <v>172</v>
      </c>
      <c r="EM232" s="69">
        <v>8.3920290000000008</v>
      </c>
      <c r="EN232" s="70">
        <v>14.963939999999999</v>
      </c>
      <c r="FC232" s="273"/>
      <c r="FD232" s="385"/>
      <c r="FE232"/>
      <c r="FF232" s="12">
        <v>172</v>
      </c>
      <c r="FG232" s="69">
        <v>6.3197169999999998</v>
      </c>
      <c r="FH232" s="70">
        <v>16.848020000000002</v>
      </c>
      <c r="FW232" s="273"/>
      <c r="FX232" s="385"/>
      <c r="FY232"/>
      <c r="FZ232" s="12">
        <v>172</v>
      </c>
      <c r="GA232" s="69">
        <v>6.176132</v>
      </c>
      <c r="GB232" s="70">
        <v>16.39996</v>
      </c>
      <c r="GQ232" s="273"/>
      <c r="GR232" s="385"/>
      <c r="GS232"/>
      <c r="GT232" s="12">
        <v>172</v>
      </c>
      <c r="GU232" s="69">
        <v>25.497349999999997</v>
      </c>
      <c r="GV232" s="70">
        <v>20.057459999999999</v>
      </c>
      <c r="HK232" s="273"/>
      <c r="HL232" s="385"/>
      <c r="HM232"/>
      <c r="HN232" s="12">
        <v>172</v>
      </c>
      <c r="HO232" s="69">
        <v>1.773973</v>
      </c>
      <c r="HP232" s="70">
        <v>12.116099999999999</v>
      </c>
      <c r="IE232" s="273"/>
      <c r="IF232" s="385"/>
      <c r="IG232"/>
      <c r="IH232" s="12">
        <v>172</v>
      </c>
      <c r="II232" s="69"/>
      <c r="IJ232" s="70"/>
      <c r="IY232" s="273"/>
      <c r="IZ232" s="385"/>
      <c r="JA232"/>
      <c r="JB232" s="12">
        <v>172</v>
      </c>
      <c r="JC232" s="69"/>
      <c r="JD232" s="70"/>
      <c r="JS232" s="273"/>
      <c r="JT232" s="385"/>
      <c r="JU232"/>
      <c r="JV232" s="12">
        <v>172</v>
      </c>
      <c r="JW232" s="69"/>
      <c r="JX232" s="70"/>
      <c r="KM232" s="273"/>
    </row>
    <row r="233" spans="2:299" ht="12.75" customHeight="1" x14ac:dyDescent="0.2">
      <c r="B233" s="12">
        <v>173</v>
      </c>
      <c r="C233" s="69">
        <v>6.2369300000000001</v>
      </c>
      <c r="D233" s="70">
        <v>17.86797</v>
      </c>
      <c r="S233" s="273"/>
      <c r="T233" s="385"/>
      <c r="V233" s="12">
        <v>173</v>
      </c>
      <c r="W233" s="69">
        <v>4.0584280000000001</v>
      </c>
      <c r="X233" s="70">
        <v>15.29392</v>
      </c>
      <c r="AM233" s="273"/>
      <c r="AN233" s="385"/>
      <c r="AP233" s="12">
        <v>173</v>
      </c>
      <c r="AQ233" s="69">
        <v>6.8749060000000002</v>
      </c>
      <c r="AR233" s="70">
        <v>16.43787</v>
      </c>
      <c r="BG233" s="273"/>
      <c r="BH233" s="271"/>
      <c r="BI233"/>
      <c r="BJ233" s="12">
        <v>173</v>
      </c>
      <c r="BK233" s="69">
        <v>8.2826489999999993</v>
      </c>
      <c r="BL233" s="70">
        <v>10.26604</v>
      </c>
      <c r="CA233" s="273"/>
      <c r="CB233" s="385"/>
      <c r="CC233"/>
      <c r="CD233" s="12">
        <v>173</v>
      </c>
      <c r="CE233" s="69">
        <v>3.4830220000000001</v>
      </c>
      <c r="CF233" s="70">
        <v>13.25001</v>
      </c>
      <c r="CU233" s="273"/>
      <c r="CV233" s="385"/>
      <c r="CW233"/>
      <c r="CX233" s="12">
        <v>173</v>
      </c>
      <c r="CY233" s="69">
        <v>6.2369300000000001</v>
      </c>
      <c r="CZ233" s="70">
        <v>17.86797</v>
      </c>
      <c r="DO233" s="273"/>
      <c r="DP233" s="385"/>
      <c r="DQ233"/>
      <c r="DR233" s="12">
        <v>173</v>
      </c>
      <c r="DS233" s="69">
        <v>6.3032089999999998</v>
      </c>
      <c r="DT233" s="70">
        <v>9.4998939999999994</v>
      </c>
      <c r="EI233" s="273"/>
      <c r="EJ233" s="385"/>
      <c r="EK233"/>
      <c r="EL233" s="12">
        <v>173</v>
      </c>
      <c r="EM233" s="69">
        <v>8.7388009999999987</v>
      </c>
      <c r="EN233" s="70">
        <v>15.04782</v>
      </c>
      <c r="FC233" s="273"/>
      <c r="FD233" s="385"/>
      <c r="FE233"/>
      <c r="FF233" s="12">
        <v>173</v>
      </c>
      <c r="FG233" s="69">
        <v>6.4295780000000002</v>
      </c>
      <c r="FH233" s="70">
        <v>16.949960000000001</v>
      </c>
      <c r="FW233" s="273"/>
      <c r="FX233" s="385"/>
      <c r="FY233"/>
      <c r="FZ233" s="12">
        <v>173</v>
      </c>
      <c r="GA233" s="69">
        <v>6.31975</v>
      </c>
      <c r="GB233" s="70">
        <v>16.469919999999998</v>
      </c>
      <c r="GQ233" s="273"/>
      <c r="GR233" s="385"/>
      <c r="GS233"/>
      <c r="GT233" s="12">
        <v>173</v>
      </c>
      <c r="GU233" s="69">
        <v>25.787890000000001</v>
      </c>
      <c r="GV233" s="70">
        <v>20.081440000000001</v>
      </c>
      <c r="HK233" s="273"/>
      <c r="HL233" s="385"/>
      <c r="HM233"/>
      <c r="HN233" s="12">
        <v>173</v>
      </c>
      <c r="HO233" s="69">
        <v>1.7760290000000001</v>
      </c>
      <c r="HP233" s="70">
        <v>12.196099999999999</v>
      </c>
      <c r="IE233" s="273"/>
      <c r="IF233" s="385"/>
      <c r="IG233"/>
      <c r="IH233" s="12">
        <v>173</v>
      </c>
      <c r="II233" s="69"/>
      <c r="IJ233" s="70"/>
      <c r="IY233" s="273"/>
      <c r="IZ233" s="385"/>
      <c r="JA233"/>
      <c r="JB233" s="12">
        <v>173</v>
      </c>
      <c r="JC233" s="69"/>
      <c r="JD233" s="70"/>
      <c r="JS233" s="273"/>
      <c r="JT233" s="385"/>
      <c r="JU233"/>
      <c r="JV233" s="12">
        <v>173</v>
      </c>
      <c r="JW233" s="69"/>
      <c r="JX233" s="70"/>
      <c r="KM233" s="273"/>
    </row>
    <row r="234" spans="2:299" ht="12.75" customHeight="1" x14ac:dyDescent="0.2">
      <c r="B234" s="12">
        <v>174</v>
      </c>
      <c r="C234" s="69">
        <v>6.3945670000000003</v>
      </c>
      <c r="D234" s="70">
        <v>17.929970000000001</v>
      </c>
      <c r="S234" s="273"/>
      <c r="T234" s="385"/>
      <c r="V234" s="12">
        <v>174</v>
      </c>
      <c r="W234" s="69">
        <v>4.1616949999999999</v>
      </c>
      <c r="X234" s="70">
        <v>15.40184</v>
      </c>
      <c r="AM234" s="273"/>
      <c r="AN234" s="385"/>
      <c r="AP234" s="12">
        <v>174</v>
      </c>
      <c r="AQ234" s="69">
        <v>7.1160550000000002</v>
      </c>
      <c r="AR234" s="70">
        <v>16.517869999999998</v>
      </c>
      <c r="BG234" s="273"/>
      <c r="BH234" s="271"/>
      <c r="BI234"/>
      <c r="BJ234" s="12">
        <v>174</v>
      </c>
      <c r="BK234" s="69">
        <v>8.2899150000000006</v>
      </c>
      <c r="BL234" s="70">
        <v>10.309979999999999</v>
      </c>
      <c r="CA234" s="273"/>
      <c r="CB234" s="385"/>
      <c r="CC234"/>
      <c r="CD234" s="12">
        <v>174</v>
      </c>
      <c r="CE234" s="69">
        <v>3.5285790000000001</v>
      </c>
      <c r="CF234" s="70">
        <v>13.33999</v>
      </c>
      <c r="CU234" s="273"/>
      <c r="CV234" s="385"/>
      <c r="CW234"/>
      <c r="CX234" s="12">
        <v>174</v>
      </c>
      <c r="CY234" s="69">
        <v>6.3945670000000003</v>
      </c>
      <c r="CZ234" s="70">
        <v>17.929970000000001</v>
      </c>
      <c r="DO234" s="273"/>
      <c r="DP234" s="385"/>
      <c r="DQ234"/>
      <c r="DR234" s="12">
        <v>174</v>
      </c>
      <c r="DS234" s="69">
        <v>6.4228399999999999</v>
      </c>
      <c r="DT234" s="70">
        <v>9.5459320000000005</v>
      </c>
      <c r="EI234" s="273"/>
      <c r="EJ234" s="385"/>
      <c r="EK234"/>
      <c r="EL234" s="12">
        <v>174</v>
      </c>
      <c r="EM234" s="69">
        <v>9.075291</v>
      </c>
      <c r="EN234" s="70">
        <v>15.13189</v>
      </c>
      <c r="FC234" s="273"/>
      <c r="FD234" s="385"/>
      <c r="FE234"/>
      <c r="FF234" s="12">
        <v>174</v>
      </c>
      <c r="FG234" s="69">
        <v>6.5991459999999993</v>
      </c>
      <c r="FH234" s="70">
        <v>17.07403</v>
      </c>
      <c r="FW234" s="273"/>
      <c r="FX234" s="385"/>
      <c r="FY234"/>
      <c r="FZ234" s="12">
        <v>174</v>
      </c>
      <c r="GA234" s="69">
        <v>6.4559170000000003</v>
      </c>
      <c r="GB234" s="70">
        <v>16.529879999999999</v>
      </c>
      <c r="GQ234" s="273"/>
      <c r="GR234" s="385"/>
      <c r="GS234"/>
      <c r="GT234" s="12">
        <v>174</v>
      </c>
      <c r="GU234" s="69">
        <v>25.966429999999999</v>
      </c>
      <c r="GV234" s="70">
        <v>20.09543</v>
      </c>
      <c r="HK234" s="273"/>
      <c r="HL234" s="385"/>
      <c r="HM234"/>
      <c r="HN234" s="12">
        <v>174</v>
      </c>
      <c r="HO234" s="69">
        <v>1.799893</v>
      </c>
      <c r="HP234" s="70">
        <v>12.275980000000001</v>
      </c>
      <c r="IE234" s="273"/>
      <c r="IF234" s="385"/>
      <c r="IG234"/>
      <c r="IH234" s="12">
        <v>174</v>
      </c>
      <c r="II234" s="69"/>
      <c r="IJ234" s="70"/>
      <c r="IY234" s="273"/>
      <c r="IZ234" s="385"/>
      <c r="JA234"/>
      <c r="JB234" s="12">
        <v>174</v>
      </c>
      <c r="JC234" s="69"/>
      <c r="JD234" s="70"/>
      <c r="JS234" s="273"/>
      <c r="JT234" s="385"/>
      <c r="JU234"/>
      <c r="JV234" s="12">
        <v>174</v>
      </c>
      <c r="JW234" s="69"/>
      <c r="JX234" s="70"/>
      <c r="KM234" s="273"/>
    </row>
    <row r="235" spans="2:299" ht="12.75" customHeight="1" x14ac:dyDescent="0.2">
      <c r="B235" s="12">
        <v>175</v>
      </c>
      <c r="C235" s="69">
        <v>6.5610240000000006</v>
      </c>
      <c r="D235" s="70">
        <v>17.991859999999999</v>
      </c>
      <c r="S235" s="273"/>
      <c r="T235" s="385"/>
      <c r="V235" s="12">
        <v>175</v>
      </c>
      <c r="W235" s="69">
        <v>4.1593179999999998</v>
      </c>
      <c r="X235" s="70">
        <v>15.48799</v>
      </c>
      <c r="AM235" s="273"/>
      <c r="AN235" s="385"/>
      <c r="AP235" s="12">
        <v>175</v>
      </c>
      <c r="AQ235" s="69">
        <v>7.3367110000000002</v>
      </c>
      <c r="AR235" s="70">
        <v>16.589849999999998</v>
      </c>
      <c r="BG235" s="273"/>
      <c r="BH235" s="271"/>
      <c r="BI235"/>
      <c r="BJ235" s="12">
        <v>175</v>
      </c>
      <c r="BK235" s="69">
        <v>8.4123179999999991</v>
      </c>
      <c r="BL235" s="70">
        <v>10.325950000000001</v>
      </c>
      <c r="CA235" s="273"/>
      <c r="CB235" s="385"/>
      <c r="CC235"/>
      <c r="CD235" s="12">
        <v>175</v>
      </c>
      <c r="CE235" s="69">
        <v>3.5806049999999998</v>
      </c>
      <c r="CF235" s="70">
        <v>13.430099999999999</v>
      </c>
      <c r="CU235" s="273"/>
      <c r="CV235" s="385"/>
      <c r="CW235"/>
      <c r="CX235" s="12">
        <v>175</v>
      </c>
      <c r="CY235" s="69">
        <v>6.5610240000000006</v>
      </c>
      <c r="CZ235" s="70">
        <v>17.991859999999999</v>
      </c>
      <c r="DO235" s="273"/>
      <c r="DP235" s="385"/>
      <c r="DQ235"/>
      <c r="DR235" s="12">
        <v>175</v>
      </c>
      <c r="DS235" s="69">
        <v>6.5319430000000001</v>
      </c>
      <c r="DT235" s="70">
        <v>9.5777990000000006</v>
      </c>
      <c r="EI235" s="273"/>
      <c r="EJ235" s="385"/>
      <c r="EK235"/>
      <c r="EL235" s="12">
        <v>175</v>
      </c>
      <c r="EM235" s="69">
        <v>9.4238510000000009</v>
      </c>
      <c r="EN235" s="70">
        <v>15.22982</v>
      </c>
      <c r="FC235" s="273"/>
      <c r="FD235" s="385"/>
      <c r="FE235"/>
      <c r="FF235" s="12">
        <v>175</v>
      </c>
      <c r="FG235" s="69">
        <v>6.7598940000000001</v>
      </c>
      <c r="FH235" s="70">
        <v>17.1661</v>
      </c>
      <c r="FW235" s="273"/>
      <c r="FX235" s="385"/>
      <c r="FY235"/>
      <c r="FZ235" s="12">
        <v>175</v>
      </c>
      <c r="GA235" s="69">
        <v>6.448626</v>
      </c>
      <c r="GB235" s="70">
        <v>16.583870000000001</v>
      </c>
      <c r="GQ235" s="273"/>
      <c r="GR235" s="385"/>
      <c r="GS235"/>
      <c r="GT235" s="12">
        <v>175</v>
      </c>
      <c r="GU235" s="69">
        <v>26.145490000000002</v>
      </c>
      <c r="GV235" s="70">
        <v>20.109480000000001</v>
      </c>
      <c r="HK235" s="273"/>
      <c r="HL235" s="385"/>
      <c r="HM235"/>
      <c r="HN235" s="12">
        <v>175</v>
      </c>
      <c r="HO235" s="69">
        <v>1.8171790000000001</v>
      </c>
      <c r="HP235" s="70">
        <v>12.355980000000001</v>
      </c>
      <c r="IE235" s="273"/>
      <c r="IF235" s="385"/>
      <c r="IG235"/>
      <c r="IH235" s="12">
        <v>175</v>
      </c>
      <c r="II235" s="69"/>
      <c r="IJ235" s="70"/>
      <c r="IY235" s="273"/>
      <c r="IZ235" s="385"/>
      <c r="JA235"/>
      <c r="JB235" s="12">
        <v>175</v>
      </c>
      <c r="JC235" s="69"/>
      <c r="JD235" s="70"/>
      <c r="JS235" s="273"/>
      <c r="JT235" s="385"/>
      <c r="JU235"/>
      <c r="JV235" s="12">
        <v>175</v>
      </c>
      <c r="JW235" s="69"/>
      <c r="JX235" s="70"/>
      <c r="KM235" s="273"/>
    </row>
    <row r="236" spans="2:299" ht="12.75" customHeight="1" x14ac:dyDescent="0.2">
      <c r="B236" s="12">
        <v>176</v>
      </c>
      <c r="C236" s="69">
        <v>6.7296679999999993</v>
      </c>
      <c r="D236" s="70">
        <v>18.051880000000001</v>
      </c>
      <c r="S236" s="273"/>
      <c r="T236" s="385"/>
      <c r="V236" s="12">
        <v>176</v>
      </c>
      <c r="W236" s="69">
        <v>4.2151989999999993</v>
      </c>
      <c r="X236" s="70">
        <v>15.585929999999999</v>
      </c>
      <c r="AM236" s="273"/>
      <c r="AN236" s="385"/>
      <c r="AP236" s="12">
        <v>176</v>
      </c>
      <c r="AQ236" s="69">
        <v>7.5539889999999996</v>
      </c>
      <c r="AR236" s="70">
        <v>16.653949999999998</v>
      </c>
      <c r="BG236" s="273"/>
      <c r="BH236" s="271"/>
      <c r="BI236"/>
      <c r="BJ236" s="12">
        <v>176</v>
      </c>
      <c r="BK236" s="69">
        <v>8.5542230000000004</v>
      </c>
      <c r="BL236" s="70">
        <v>10.34191</v>
      </c>
      <c r="CA236" s="273"/>
      <c r="CB236" s="385"/>
      <c r="CC236"/>
      <c r="CD236" s="12">
        <v>176</v>
      </c>
      <c r="CE236" s="69">
        <v>3.6352919999999997</v>
      </c>
      <c r="CF236" s="70">
        <v>13.520020000000001</v>
      </c>
      <c r="CU236" s="273"/>
      <c r="CV236" s="385"/>
      <c r="CW236"/>
      <c r="CX236" s="12">
        <v>176</v>
      </c>
      <c r="CY236" s="69">
        <v>6.7296679999999993</v>
      </c>
      <c r="CZ236" s="70">
        <v>18.051880000000001</v>
      </c>
      <c r="DO236" s="273"/>
      <c r="DP236" s="385"/>
      <c r="DQ236"/>
      <c r="DR236" s="12">
        <v>176</v>
      </c>
      <c r="DS236" s="69">
        <v>6.6388040000000004</v>
      </c>
      <c r="DT236" s="70">
        <v>9.615945</v>
      </c>
      <c r="EI236" s="273"/>
      <c r="EJ236" s="385"/>
      <c r="EK236"/>
      <c r="EL236" s="12">
        <v>176</v>
      </c>
      <c r="EM236" s="69">
        <v>9.7459869999999995</v>
      </c>
      <c r="EN236" s="70">
        <v>15.305809999999999</v>
      </c>
      <c r="FC236" s="273"/>
      <c r="FD236" s="385"/>
      <c r="FE236"/>
      <c r="FF236" s="12">
        <v>176</v>
      </c>
      <c r="FG236" s="69">
        <v>6.9297510000000004</v>
      </c>
      <c r="FH236" s="70">
        <v>17.232050000000001</v>
      </c>
      <c r="FW236" s="273"/>
      <c r="FX236" s="385"/>
      <c r="FY236"/>
      <c r="FZ236" s="12">
        <v>176</v>
      </c>
      <c r="GA236" s="69">
        <v>6.0700699999999994</v>
      </c>
      <c r="GB236" s="70">
        <v>16.593979999999998</v>
      </c>
      <c r="GQ236" s="273"/>
      <c r="GR236" s="385"/>
      <c r="GS236"/>
      <c r="GT236" s="12">
        <v>176</v>
      </c>
      <c r="GU236" s="69">
        <v>26.32527</v>
      </c>
      <c r="GV236" s="70">
        <v>20.12341</v>
      </c>
      <c r="HK236" s="273"/>
      <c r="HL236" s="385"/>
      <c r="HM236"/>
      <c r="HN236" s="12">
        <v>176</v>
      </c>
      <c r="HO236" s="69">
        <v>1.8308610000000001</v>
      </c>
      <c r="HP236" s="70">
        <v>12.435980000000001</v>
      </c>
      <c r="IE236" s="273"/>
      <c r="IF236" s="385"/>
      <c r="IG236"/>
      <c r="IH236" s="12">
        <v>176</v>
      </c>
      <c r="II236" s="69"/>
      <c r="IJ236" s="70"/>
      <c r="IY236" s="273"/>
      <c r="IZ236" s="385"/>
      <c r="JA236"/>
      <c r="JB236" s="12">
        <v>176</v>
      </c>
      <c r="JC236" s="69"/>
      <c r="JD236" s="70"/>
      <c r="JS236" s="273"/>
      <c r="JT236" s="385"/>
      <c r="JU236"/>
      <c r="JV236" s="12">
        <v>176</v>
      </c>
      <c r="JW236" s="69"/>
      <c r="JX236" s="70"/>
      <c r="KM236" s="273"/>
    </row>
    <row r="237" spans="2:299" ht="12.75" customHeight="1" x14ac:dyDescent="0.2">
      <c r="B237" s="12">
        <v>177</v>
      </c>
      <c r="C237" s="69">
        <v>6.8993230000000008</v>
      </c>
      <c r="D237" s="70">
        <v>18.111910000000002</v>
      </c>
      <c r="S237" s="273"/>
      <c r="T237" s="385"/>
      <c r="V237" s="12">
        <v>177</v>
      </c>
      <c r="W237" s="69">
        <v>4.3181450000000003</v>
      </c>
      <c r="X237" s="70">
        <v>15.64607</v>
      </c>
      <c r="AM237" s="273"/>
      <c r="AN237" s="385"/>
      <c r="AP237" s="12">
        <v>177</v>
      </c>
      <c r="AQ237" s="69">
        <v>7.7877749999999999</v>
      </c>
      <c r="AR237" s="70">
        <v>16.721869999999999</v>
      </c>
      <c r="BG237" s="273"/>
      <c r="BH237" s="271"/>
      <c r="BI237"/>
      <c r="BJ237" s="12">
        <v>177</v>
      </c>
      <c r="BK237" s="69">
        <v>8.6732309999999995</v>
      </c>
      <c r="BL237" s="70">
        <v>10.35985</v>
      </c>
      <c r="CA237" s="273"/>
      <c r="CB237" s="385"/>
      <c r="CC237"/>
      <c r="CD237" s="12">
        <v>177</v>
      </c>
      <c r="CE237" s="69">
        <v>3.6761699999999999</v>
      </c>
      <c r="CF237" s="70">
        <v>13.60994</v>
      </c>
      <c r="CU237" s="273"/>
      <c r="CV237" s="385"/>
      <c r="CW237"/>
      <c r="CX237" s="12">
        <v>177</v>
      </c>
      <c r="CY237" s="69">
        <v>6.8993230000000008</v>
      </c>
      <c r="CZ237" s="70">
        <v>18.111910000000002</v>
      </c>
      <c r="DO237" s="273"/>
      <c r="DP237" s="385"/>
      <c r="DQ237"/>
      <c r="DR237" s="12">
        <v>177</v>
      </c>
      <c r="DS237" s="69">
        <v>6.7484849999999996</v>
      </c>
      <c r="DT237" s="70">
        <v>9.6639560000000007</v>
      </c>
      <c r="EI237" s="273"/>
      <c r="EJ237" s="385"/>
      <c r="EK237"/>
      <c r="EL237" s="12">
        <v>177</v>
      </c>
      <c r="EM237" s="69">
        <v>10.07565</v>
      </c>
      <c r="EN237" s="70">
        <v>15.399979999999999</v>
      </c>
      <c r="FC237" s="273"/>
      <c r="FD237" s="385"/>
      <c r="FE237"/>
      <c r="FF237" s="12">
        <v>177</v>
      </c>
      <c r="FG237" s="69">
        <v>7.0914869999999999</v>
      </c>
      <c r="FH237" s="70">
        <v>17.296029999999998</v>
      </c>
      <c r="FW237" s="273"/>
      <c r="FX237" s="385"/>
      <c r="FY237"/>
      <c r="FZ237" s="12">
        <v>177</v>
      </c>
      <c r="GA237" s="69">
        <v>5.6763909999999997</v>
      </c>
      <c r="GB237" s="70">
        <v>16.60408</v>
      </c>
      <c r="GQ237" s="273"/>
      <c r="GR237" s="385"/>
      <c r="GS237"/>
      <c r="GT237" s="12">
        <v>177</v>
      </c>
      <c r="GU237" s="69">
        <v>26.503319999999999</v>
      </c>
      <c r="GV237" s="70">
        <v>20.1374</v>
      </c>
      <c r="HK237" s="273"/>
      <c r="HL237" s="385"/>
      <c r="HM237"/>
      <c r="HN237" s="12">
        <v>177</v>
      </c>
      <c r="HO237" s="69">
        <v>1.817639</v>
      </c>
      <c r="HP237" s="70">
        <v>12.515980000000001</v>
      </c>
      <c r="IE237" s="273"/>
      <c r="IF237" s="385"/>
      <c r="IG237"/>
      <c r="IH237" s="12">
        <v>177</v>
      </c>
      <c r="II237" s="69"/>
      <c r="IJ237" s="70"/>
      <c r="IY237" s="273"/>
      <c r="IZ237" s="385"/>
      <c r="JA237"/>
      <c r="JB237" s="12">
        <v>177</v>
      </c>
      <c r="JC237" s="69"/>
      <c r="JD237" s="70"/>
      <c r="JS237" s="273"/>
      <c r="JT237" s="385"/>
      <c r="JU237"/>
      <c r="JV237" s="12">
        <v>177</v>
      </c>
      <c r="JW237" s="69"/>
      <c r="JX237" s="70"/>
      <c r="KM237" s="273"/>
    </row>
    <row r="238" spans="2:299" ht="12.75" customHeight="1" x14ac:dyDescent="0.2">
      <c r="B238" s="12">
        <v>178</v>
      </c>
      <c r="C238" s="69">
        <v>7.0764499999999995</v>
      </c>
      <c r="D238" s="70">
        <v>18.171939999999999</v>
      </c>
      <c r="S238" s="273"/>
      <c r="T238" s="385"/>
      <c r="V238" s="12">
        <v>178</v>
      </c>
      <c r="W238" s="69">
        <v>4.4264520000000003</v>
      </c>
      <c r="X238" s="70">
        <v>15.727930000000001</v>
      </c>
      <c r="AM238" s="273"/>
      <c r="AN238" s="385"/>
      <c r="AP238" s="12">
        <v>178</v>
      </c>
      <c r="AQ238" s="69">
        <v>8.0237719999999992</v>
      </c>
      <c r="AR238" s="70">
        <v>16.785779999999999</v>
      </c>
      <c r="BG238" s="273"/>
      <c r="BH238" s="271"/>
      <c r="BI238"/>
      <c r="BJ238" s="12">
        <v>178</v>
      </c>
      <c r="BK238" s="69">
        <v>8.7805959999999992</v>
      </c>
      <c r="BL238" s="70">
        <v>10.38382</v>
      </c>
      <c r="CA238" s="273"/>
      <c r="CB238" s="385"/>
      <c r="CC238"/>
      <c r="CD238" s="12">
        <v>178</v>
      </c>
      <c r="CE238" s="69">
        <v>3.7298330000000002</v>
      </c>
      <c r="CF238" s="70">
        <v>13.69993</v>
      </c>
      <c r="CU238" s="273"/>
      <c r="CV238" s="385"/>
      <c r="CW238"/>
      <c r="CX238" s="12">
        <v>178</v>
      </c>
      <c r="CY238" s="69">
        <v>7.0764499999999995</v>
      </c>
      <c r="CZ238" s="70">
        <v>18.171939999999999</v>
      </c>
      <c r="DO238" s="273"/>
      <c r="DP238" s="385"/>
      <c r="DQ238"/>
      <c r="DR238" s="12">
        <v>178</v>
      </c>
      <c r="DS238" s="69">
        <v>6.858168</v>
      </c>
      <c r="DT238" s="70">
        <v>9.7059289999999994</v>
      </c>
      <c r="EI238" s="273"/>
      <c r="EJ238" s="385"/>
      <c r="EK238"/>
      <c r="EL238" s="12">
        <v>178</v>
      </c>
      <c r="EM238" s="69">
        <v>10.40662</v>
      </c>
      <c r="EN238" s="70">
        <v>15.48578</v>
      </c>
      <c r="FC238" s="273"/>
      <c r="FD238" s="385"/>
      <c r="FE238"/>
      <c r="FF238" s="12">
        <v>178</v>
      </c>
      <c r="FG238" s="69">
        <v>7.2509309999999996</v>
      </c>
      <c r="FH238" s="70">
        <v>17.428039999999999</v>
      </c>
      <c r="FW238" s="273"/>
      <c r="FX238" s="385"/>
      <c r="FY238"/>
      <c r="FZ238" s="12">
        <v>178</v>
      </c>
      <c r="GA238" s="69">
        <v>5.3920310000000002</v>
      </c>
      <c r="GB238" s="70">
        <v>16.614129999999999</v>
      </c>
      <c r="GQ238" s="273"/>
      <c r="GR238" s="385"/>
      <c r="GS238"/>
      <c r="GT238" s="12">
        <v>178</v>
      </c>
      <c r="GU238" s="69">
        <v>26.680540000000001</v>
      </c>
      <c r="GV238" s="70">
        <v>20.151330000000002</v>
      </c>
      <c r="HK238" s="273"/>
      <c r="HL238" s="385"/>
      <c r="HM238"/>
      <c r="HN238" s="12">
        <v>178</v>
      </c>
      <c r="HO238" s="69">
        <v>1.8082260000000001</v>
      </c>
      <c r="HP238" s="70">
        <v>12.595969999999999</v>
      </c>
      <c r="IE238" s="273"/>
      <c r="IF238" s="385"/>
      <c r="IG238"/>
      <c r="IH238" s="12">
        <v>178</v>
      </c>
      <c r="II238" s="69"/>
      <c r="IJ238" s="70"/>
      <c r="IY238" s="273"/>
      <c r="IZ238" s="385"/>
      <c r="JA238"/>
      <c r="JB238" s="12">
        <v>178</v>
      </c>
      <c r="JC238" s="69"/>
      <c r="JD238" s="70"/>
      <c r="JS238" s="273"/>
      <c r="JT238" s="385"/>
      <c r="JU238"/>
      <c r="JV238" s="12">
        <v>178</v>
      </c>
      <c r="JW238" s="69"/>
      <c r="JX238" s="70"/>
      <c r="KM238" s="273"/>
    </row>
    <row r="239" spans="2:299" ht="12.75" customHeight="1" x14ac:dyDescent="0.2">
      <c r="B239" s="12">
        <v>179</v>
      </c>
      <c r="C239" s="69">
        <v>7.246003</v>
      </c>
      <c r="D239" s="70">
        <v>18.231909999999999</v>
      </c>
      <c r="S239" s="273"/>
      <c r="T239" s="385"/>
      <c r="V239" s="12">
        <v>179</v>
      </c>
      <c r="W239" s="69">
        <v>4.5331220000000005</v>
      </c>
      <c r="X239" s="70">
        <v>15.787839999999999</v>
      </c>
      <c r="AM239" s="273"/>
      <c r="AN239" s="385"/>
      <c r="AP239" s="12">
        <v>179</v>
      </c>
      <c r="AQ239" s="69">
        <v>8.2735000000000003</v>
      </c>
      <c r="AR239" s="70">
        <v>16.849640000000001</v>
      </c>
      <c r="BG239" s="273"/>
      <c r="BH239" s="271"/>
      <c r="BI239"/>
      <c r="BJ239" s="12">
        <v>179</v>
      </c>
      <c r="BK239" s="69">
        <v>8.7031349999999996</v>
      </c>
      <c r="BL239" s="70">
        <v>10.41587</v>
      </c>
      <c r="CA239" s="273"/>
      <c r="CB239" s="385"/>
      <c r="CC239"/>
      <c r="CD239" s="12">
        <v>179</v>
      </c>
      <c r="CE239" s="69">
        <v>3.8134250000000001</v>
      </c>
      <c r="CF239" s="70">
        <v>13.78997</v>
      </c>
      <c r="CU239" s="273"/>
      <c r="CV239" s="385"/>
      <c r="CW239"/>
      <c r="CX239" s="12">
        <v>179</v>
      </c>
      <c r="CY239" s="69">
        <v>7.246003</v>
      </c>
      <c r="CZ239" s="70">
        <v>18.231909999999999</v>
      </c>
      <c r="DO239" s="273"/>
      <c r="DP239" s="385"/>
      <c r="DQ239"/>
      <c r="DR239" s="12">
        <v>179</v>
      </c>
      <c r="DS239" s="69">
        <v>6.965827</v>
      </c>
      <c r="DT239" s="70">
        <v>9.7459279999999993</v>
      </c>
      <c r="EI239" s="273"/>
      <c r="EJ239" s="385"/>
      <c r="EK239"/>
      <c r="EL239" s="12">
        <v>179</v>
      </c>
      <c r="EM239" s="69">
        <v>10.72748</v>
      </c>
      <c r="EN239" s="70">
        <v>15.579890000000001</v>
      </c>
      <c r="FC239" s="273"/>
      <c r="FD239" s="385"/>
      <c r="FE239"/>
      <c r="FF239" s="12">
        <v>179</v>
      </c>
      <c r="FG239" s="69">
        <v>7.4162489999999996</v>
      </c>
      <c r="FH239" s="70">
        <v>17.499970000000001</v>
      </c>
      <c r="FW239" s="273"/>
      <c r="FX239" s="385"/>
      <c r="FY239"/>
      <c r="FZ239" s="12">
        <v>179</v>
      </c>
      <c r="GA239" s="69">
        <v>5.2229650000000003</v>
      </c>
      <c r="GB239" s="70">
        <v>16.626149999999999</v>
      </c>
      <c r="GQ239" s="273"/>
      <c r="GR239" s="385"/>
      <c r="GS239"/>
      <c r="GT239" s="12">
        <v>179</v>
      </c>
      <c r="GU239" s="69">
        <v>26.857680000000002</v>
      </c>
      <c r="GV239" s="70">
        <v>20.16526</v>
      </c>
      <c r="HK239" s="273"/>
      <c r="HL239" s="385"/>
      <c r="HM239"/>
      <c r="HN239" s="12">
        <v>179</v>
      </c>
      <c r="HO239" s="69">
        <v>1.8066279999999999</v>
      </c>
      <c r="HP239" s="70">
        <v>12.67597</v>
      </c>
      <c r="IE239" s="273"/>
      <c r="IF239" s="385"/>
      <c r="IG239"/>
      <c r="IH239" s="12">
        <v>179</v>
      </c>
      <c r="II239" s="69"/>
      <c r="IJ239" s="70"/>
      <c r="IY239" s="273"/>
      <c r="IZ239" s="385"/>
      <c r="JA239"/>
      <c r="JB239" s="12">
        <v>179</v>
      </c>
      <c r="JC239" s="69"/>
      <c r="JD239" s="70"/>
      <c r="JS239" s="273"/>
      <c r="JT239" s="385"/>
      <c r="JU239"/>
      <c r="JV239" s="12">
        <v>179</v>
      </c>
      <c r="JW239" s="69"/>
      <c r="JX239" s="70"/>
      <c r="KM239" s="273"/>
    </row>
    <row r="240" spans="2:299" ht="12.75" customHeight="1" x14ac:dyDescent="0.2">
      <c r="B240" s="12">
        <v>180</v>
      </c>
      <c r="C240" s="69">
        <v>7.4193720000000001</v>
      </c>
      <c r="D240" s="70">
        <v>18.29194</v>
      </c>
      <c r="S240" s="273"/>
      <c r="T240" s="385"/>
      <c r="V240" s="12">
        <v>180</v>
      </c>
      <c r="W240" s="69">
        <v>4.6390310000000001</v>
      </c>
      <c r="X240" s="70">
        <v>15.875909999999999</v>
      </c>
      <c r="AM240" s="273"/>
      <c r="AN240" s="385"/>
      <c r="AP240" s="12">
        <v>180</v>
      </c>
      <c r="AQ240" s="69">
        <v>8.4984680000000008</v>
      </c>
      <c r="AR240" s="70">
        <v>16.90381</v>
      </c>
      <c r="BG240" s="273"/>
      <c r="BH240" s="271"/>
      <c r="BI240"/>
      <c r="BJ240" s="12">
        <v>180</v>
      </c>
      <c r="BK240" s="69">
        <v>8.4986049999999995</v>
      </c>
      <c r="BL240" s="70">
        <v>10.42388</v>
      </c>
      <c r="CA240" s="273"/>
      <c r="CB240" s="385"/>
      <c r="CC240"/>
      <c r="CD240" s="12">
        <v>180</v>
      </c>
      <c r="CE240" s="69">
        <v>3.9010770000000003</v>
      </c>
      <c r="CF240" s="70">
        <v>13.88001</v>
      </c>
      <c r="CU240" s="273"/>
      <c r="CV240" s="385"/>
      <c r="CW240"/>
      <c r="CX240" s="12">
        <v>180</v>
      </c>
      <c r="CY240" s="69">
        <v>7.4193720000000001</v>
      </c>
      <c r="CZ240" s="70">
        <v>18.29194</v>
      </c>
      <c r="DO240" s="273"/>
      <c r="DP240" s="385"/>
      <c r="DQ240"/>
      <c r="DR240" s="12">
        <v>180</v>
      </c>
      <c r="DS240" s="69">
        <v>7.0227319999999995</v>
      </c>
      <c r="DT240" s="70">
        <v>9.78796</v>
      </c>
      <c r="EI240" s="273"/>
      <c r="EJ240" s="385"/>
      <c r="EK240"/>
      <c r="EL240" s="12">
        <v>180</v>
      </c>
      <c r="EM240" s="69">
        <v>10.884219999999999</v>
      </c>
      <c r="EN240" s="70">
        <v>15.69994</v>
      </c>
      <c r="FC240" s="273"/>
      <c r="FD240" s="385"/>
      <c r="FE240"/>
      <c r="FF240" s="12">
        <v>180</v>
      </c>
      <c r="FG240" s="69">
        <v>7.5831010000000001</v>
      </c>
      <c r="FH240" s="70">
        <v>17.567769999999999</v>
      </c>
      <c r="FW240" s="273"/>
      <c r="FX240" s="385"/>
      <c r="FY240"/>
      <c r="FZ240" s="12">
        <v>180</v>
      </c>
      <c r="GA240" s="69">
        <v>5.316719</v>
      </c>
      <c r="GB240" s="70">
        <v>16.660160000000001</v>
      </c>
      <c r="GQ240" s="273"/>
      <c r="GR240" s="385"/>
      <c r="GS240"/>
      <c r="GT240" s="12">
        <v>180</v>
      </c>
      <c r="GU240" s="69">
        <v>27.035769999999999</v>
      </c>
      <c r="GV240" s="70">
        <v>20.179259999999999</v>
      </c>
      <c r="HK240" s="273"/>
      <c r="HL240" s="385"/>
      <c r="HM240"/>
      <c r="HN240" s="12">
        <v>180</v>
      </c>
      <c r="HO240" s="69">
        <v>1.816392</v>
      </c>
      <c r="HP240" s="70">
        <v>12.756030000000001</v>
      </c>
      <c r="IE240" s="273"/>
      <c r="IF240" s="385"/>
      <c r="IG240"/>
      <c r="IH240" s="12">
        <v>180</v>
      </c>
      <c r="II240" s="69"/>
      <c r="IJ240" s="70"/>
      <c r="IY240" s="273"/>
      <c r="IZ240" s="385"/>
      <c r="JA240"/>
      <c r="JB240" s="12">
        <v>180</v>
      </c>
      <c r="JC240" s="69"/>
      <c r="JD240" s="70"/>
      <c r="JS240" s="273"/>
      <c r="JT240" s="385"/>
      <c r="JU240"/>
      <c r="JV240" s="12">
        <v>180</v>
      </c>
      <c r="JW240" s="69"/>
      <c r="JX240" s="70"/>
      <c r="KM240" s="273"/>
    </row>
    <row r="241" spans="2:299" ht="12.75" customHeight="1" x14ac:dyDescent="0.2">
      <c r="B241" s="12">
        <v>181</v>
      </c>
      <c r="C241" s="69">
        <v>7.5995710000000001</v>
      </c>
      <c r="D241" s="70">
        <v>18.351970000000001</v>
      </c>
      <c r="S241" s="273"/>
      <c r="T241" s="385"/>
      <c r="V241" s="12">
        <v>181</v>
      </c>
      <c r="W241" s="69">
        <v>4.7450110000000008</v>
      </c>
      <c r="X241" s="70">
        <v>15.94586</v>
      </c>
      <c r="AM241" s="273"/>
      <c r="AN241" s="385"/>
      <c r="AP241" s="12">
        <v>181</v>
      </c>
      <c r="AQ241" s="69">
        <v>8.7025170000000003</v>
      </c>
      <c r="AR241" s="70">
        <v>16.95176</v>
      </c>
      <c r="BG241" s="273"/>
      <c r="BH241" s="271"/>
      <c r="BI241"/>
      <c r="BJ241" s="12">
        <v>181</v>
      </c>
      <c r="BK241" s="69">
        <v>7.8862430000000003</v>
      </c>
      <c r="BL241" s="70">
        <v>10.43201</v>
      </c>
      <c r="CA241" s="273"/>
      <c r="CB241" s="385"/>
      <c r="CC241"/>
      <c r="CD241" s="12">
        <v>181</v>
      </c>
      <c r="CE241" s="69">
        <v>3.9926060000000003</v>
      </c>
      <c r="CF241" s="70">
        <v>13.97</v>
      </c>
      <c r="CU241" s="273"/>
      <c r="CV241" s="385"/>
      <c r="CW241"/>
      <c r="CX241" s="12">
        <v>181</v>
      </c>
      <c r="CY241" s="69">
        <v>7.5995710000000001</v>
      </c>
      <c r="CZ241" s="70">
        <v>18.351970000000001</v>
      </c>
      <c r="DO241" s="273"/>
      <c r="DP241" s="385"/>
      <c r="DQ241"/>
      <c r="DR241" s="12">
        <v>181</v>
      </c>
      <c r="DS241" s="69">
        <v>6.9628689999999995</v>
      </c>
      <c r="DT241" s="70">
        <v>9.8380039999999997</v>
      </c>
      <c r="EI241" s="273"/>
      <c r="EJ241" s="385"/>
      <c r="EK241"/>
      <c r="EL241" s="12">
        <v>181</v>
      </c>
      <c r="EM241" s="69">
        <v>11.00094</v>
      </c>
      <c r="EN241" s="70">
        <v>15.817970000000001</v>
      </c>
      <c r="FC241" s="273"/>
      <c r="FD241" s="385"/>
      <c r="FE241"/>
      <c r="FF241" s="12">
        <v>181</v>
      </c>
      <c r="FG241" s="69">
        <v>7.7512349999999994</v>
      </c>
      <c r="FH241" s="70">
        <v>17.643879999999999</v>
      </c>
      <c r="FW241" s="273"/>
      <c r="FX241" s="385"/>
      <c r="FY241"/>
      <c r="FZ241" s="12">
        <v>181</v>
      </c>
      <c r="GA241" s="69">
        <v>5.4665900000000001</v>
      </c>
      <c r="GB241" s="70">
        <v>16.686109999999999</v>
      </c>
      <c r="GQ241" s="273"/>
      <c r="GR241" s="385"/>
      <c r="GS241"/>
      <c r="GT241" s="12">
        <v>181</v>
      </c>
      <c r="GU241" s="69">
        <v>27.215730000000001</v>
      </c>
      <c r="GV241" s="70">
        <v>20.193249999999999</v>
      </c>
      <c r="HK241" s="273"/>
      <c r="HL241" s="385"/>
      <c r="HM241"/>
      <c r="HN241" s="12">
        <v>181</v>
      </c>
      <c r="HO241" s="69">
        <v>1.81995</v>
      </c>
      <c r="HP241" s="70">
        <v>12.83597</v>
      </c>
      <c r="IE241" s="273"/>
      <c r="IF241" s="385"/>
      <c r="IG241"/>
      <c r="IH241" s="12">
        <v>181</v>
      </c>
      <c r="II241" s="69"/>
      <c r="IJ241" s="70"/>
      <c r="IY241" s="273"/>
      <c r="IZ241" s="385"/>
      <c r="JA241"/>
      <c r="JB241" s="12">
        <v>181</v>
      </c>
      <c r="JC241" s="69"/>
      <c r="JD241" s="70"/>
      <c r="JS241" s="273"/>
      <c r="JT241" s="385"/>
      <c r="JU241"/>
      <c r="JV241" s="12">
        <v>181</v>
      </c>
      <c r="JW241" s="69"/>
      <c r="JX241" s="70"/>
      <c r="KM241" s="273"/>
    </row>
    <row r="242" spans="2:299" ht="12.75" customHeight="1" x14ac:dyDescent="0.2">
      <c r="B242" s="12">
        <v>182</v>
      </c>
      <c r="C242" s="69">
        <v>7.7646049999999995</v>
      </c>
      <c r="D242" s="70">
        <v>18.40399</v>
      </c>
      <c r="S242" s="273"/>
      <c r="T242" s="385"/>
      <c r="V242" s="12">
        <v>182</v>
      </c>
      <c r="W242" s="69">
        <v>4.8510840000000002</v>
      </c>
      <c r="X242" s="70">
        <v>16.01587</v>
      </c>
      <c r="AM242" s="273"/>
      <c r="AN242" s="385"/>
      <c r="AP242" s="12">
        <v>182</v>
      </c>
      <c r="AQ242" s="69">
        <v>8.9129729999999991</v>
      </c>
      <c r="AR242" s="70">
        <v>16.999770000000002</v>
      </c>
      <c r="BG242" s="273"/>
      <c r="BH242" s="271"/>
      <c r="BI242"/>
      <c r="BJ242" s="12">
        <v>182</v>
      </c>
      <c r="BK242" s="69">
        <v>7.0665299999999993</v>
      </c>
      <c r="BL242" s="70">
        <v>10.44008</v>
      </c>
      <c r="CA242" s="273"/>
      <c r="CB242" s="385"/>
      <c r="CC242"/>
      <c r="CD242" s="12">
        <v>182</v>
      </c>
      <c r="CE242" s="69">
        <v>4.0870050000000004</v>
      </c>
      <c r="CF242" s="70">
        <v>14.060040000000001</v>
      </c>
      <c r="CU242" s="273"/>
      <c r="CV242" s="385"/>
      <c r="CW242"/>
      <c r="CX242" s="12">
        <v>182</v>
      </c>
      <c r="CY242" s="69">
        <v>7.7646049999999995</v>
      </c>
      <c r="CZ242" s="70">
        <v>18.40399</v>
      </c>
      <c r="DO242" s="273"/>
      <c r="DP242" s="385"/>
      <c r="DQ242"/>
      <c r="DR242" s="12">
        <v>182</v>
      </c>
      <c r="DS242" s="69">
        <v>7.0847639999999998</v>
      </c>
      <c r="DT242" s="70">
        <v>9.8699309999999993</v>
      </c>
      <c r="EI242" s="273"/>
      <c r="EJ242" s="385"/>
      <c r="EK242"/>
      <c r="EL242" s="12">
        <v>182</v>
      </c>
      <c r="EM242" s="69">
        <v>11.041229999999999</v>
      </c>
      <c r="EN242" s="70">
        <v>15.933960000000001</v>
      </c>
      <c r="FC242" s="273"/>
      <c r="FD242" s="385"/>
      <c r="FE242"/>
      <c r="FF242" s="12">
        <v>182</v>
      </c>
      <c r="FG242" s="69">
        <v>7.9188520000000002</v>
      </c>
      <c r="FH242" s="70">
        <v>17.696020000000001</v>
      </c>
      <c r="FW242" s="273"/>
      <c r="FX242" s="385"/>
      <c r="FY242"/>
      <c r="FZ242" s="12">
        <v>182</v>
      </c>
      <c r="GA242" s="69">
        <v>5.6034629999999996</v>
      </c>
      <c r="GB242" s="70">
        <v>16.716069999999998</v>
      </c>
      <c r="GQ242" s="273"/>
      <c r="GR242" s="385"/>
      <c r="GS242"/>
      <c r="GT242" s="12">
        <v>182</v>
      </c>
      <c r="GU242" s="69">
        <v>27.39639</v>
      </c>
      <c r="GV242" s="70">
        <v>20.2073</v>
      </c>
      <c r="HK242" s="273"/>
      <c r="HL242" s="385"/>
      <c r="HM242"/>
      <c r="HN242" s="12">
        <v>182</v>
      </c>
      <c r="HO242" s="69">
        <v>1.807847</v>
      </c>
      <c r="HP242" s="70">
        <v>12.91591</v>
      </c>
      <c r="IE242" s="273"/>
      <c r="IF242" s="385"/>
      <c r="IG242"/>
      <c r="IH242" s="12">
        <v>182</v>
      </c>
      <c r="II242" s="69"/>
      <c r="IJ242" s="70"/>
      <c r="IY242" s="273"/>
      <c r="IZ242" s="385"/>
      <c r="JA242"/>
      <c r="JB242" s="12">
        <v>182</v>
      </c>
      <c r="JC242" s="69"/>
      <c r="JD242" s="70"/>
      <c r="JS242" s="273"/>
      <c r="JT242" s="385"/>
      <c r="JU242"/>
      <c r="JV242" s="12">
        <v>182</v>
      </c>
      <c r="JW242" s="69"/>
      <c r="JX242" s="70"/>
      <c r="KM242" s="273"/>
    </row>
    <row r="243" spans="2:299" ht="12.75" customHeight="1" x14ac:dyDescent="0.2">
      <c r="B243" s="12">
        <v>183</v>
      </c>
      <c r="C243" s="69">
        <v>7.9275890000000002</v>
      </c>
      <c r="D243" s="70">
        <v>18.455880000000001</v>
      </c>
      <c r="S243" s="273"/>
      <c r="T243" s="385"/>
      <c r="V243" s="12">
        <v>183</v>
      </c>
      <c r="W243" s="69">
        <v>4.9558239999999998</v>
      </c>
      <c r="X243" s="70">
        <v>16.087980000000002</v>
      </c>
      <c r="AM243" s="273"/>
      <c r="AN243" s="385"/>
      <c r="AP243" s="12">
        <v>183</v>
      </c>
      <c r="AQ243" s="69">
        <v>9.1237779999999997</v>
      </c>
      <c r="AR243" s="70">
        <v>17.047779999999999</v>
      </c>
      <c r="BG243" s="273"/>
      <c r="BH243" s="271"/>
      <c r="BI243"/>
      <c r="BJ243" s="12">
        <v>183</v>
      </c>
      <c r="BK243" s="69">
        <v>6.3019930000000004</v>
      </c>
      <c r="BL243" s="70">
        <v>10.448219999999999</v>
      </c>
      <c r="CA243" s="273"/>
      <c r="CB243" s="385"/>
      <c r="CC243"/>
      <c r="CD243" s="12">
        <v>183</v>
      </c>
      <c r="CE243" s="69">
        <v>4.1906030000000003</v>
      </c>
      <c r="CF243" s="70">
        <v>14.14996</v>
      </c>
      <c r="CU243" s="273"/>
      <c r="CV243" s="385"/>
      <c r="CW243"/>
      <c r="CX243" s="12">
        <v>183</v>
      </c>
      <c r="CY243" s="69">
        <v>7.9275890000000002</v>
      </c>
      <c r="CZ243" s="70">
        <v>18.455880000000001</v>
      </c>
      <c r="DO243" s="273"/>
      <c r="DP243" s="385"/>
      <c r="DQ243"/>
      <c r="DR243" s="12">
        <v>183</v>
      </c>
      <c r="DS243" s="69">
        <v>7.2103270000000004</v>
      </c>
      <c r="DT243" s="70">
        <v>9.9019180000000002</v>
      </c>
      <c r="EI243" s="273"/>
      <c r="EJ243" s="385"/>
      <c r="EK243"/>
      <c r="EL243" s="12">
        <v>183</v>
      </c>
      <c r="EM243" s="69">
        <v>11.32917</v>
      </c>
      <c r="EN243" s="70">
        <v>16.043849999999999</v>
      </c>
      <c r="FC243" s="273"/>
      <c r="FD243" s="385"/>
      <c r="FE243"/>
      <c r="FF243" s="12">
        <v>183</v>
      </c>
      <c r="FG243" s="69">
        <v>8.0736989999999995</v>
      </c>
      <c r="FH243" s="70">
        <v>17.747920000000001</v>
      </c>
      <c r="FW243" s="273"/>
      <c r="FX243" s="385"/>
      <c r="FY243"/>
      <c r="FZ243" s="12">
        <v>183</v>
      </c>
      <c r="GA243" s="69">
        <v>5.7396690000000001</v>
      </c>
      <c r="GB243" s="70">
        <v>16.748059999999999</v>
      </c>
      <c r="GQ243" s="273"/>
      <c r="GR243" s="385"/>
      <c r="GS243"/>
      <c r="GT243" s="12">
        <v>183</v>
      </c>
      <c r="GU243" s="69">
        <v>27.579060000000002</v>
      </c>
      <c r="GV243" s="70">
        <v>20.22129</v>
      </c>
      <c r="HK243" s="273"/>
      <c r="HL243" s="385"/>
      <c r="HM243"/>
      <c r="HN243" s="12">
        <v>183</v>
      </c>
      <c r="HO243" s="69">
        <v>1.7989600000000001</v>
      </c>
      <c r="HP243" s="70">
        <v>12.996079999999999</v>
      </c>
      <c r="IE243" s="273"/>
      <c r="IF243" s="385"/>
      <c r="IG243"/>
      <c r="IH243" s="12">
        <v>183</v>
      </c>
      <c r="II243" s="69"/>
      <c r="IJ243" s="70"/>
      <c r="IY243" s="273"/>
      <c r="IZ243" s="385"/>
      <c r="JA243"/>
      <c r="JB243" s="12">
        <v>183</v>
      </c>
      <c r="JC243" s="69"/>
      <c r="JD243" s="70"/>
      <c r="JS243" s="273"/>
      <c r="JT243" s="385"/>
      <c r="JU243"/>
      <c r="JV243" s="12">
        <v>183</v>
      </c>
      <c r="JW243" s="69"/>
      <c r="JX243" s="70"/>
      <c r="KM243" s="273"/>
    </row>
    <row r="244" spans="2:299" ht="12.75" customHeight="1" x14ac:dyDescent="0.2">
      <c r="B244" s="12">
        <v>184</v>
      </c>
      <c r="C244" s="69">
        <v>8.0946909999999992</v>
      </c>
      <c r="D244" s="70">
        <v>18.505929999999999</v>
      </c>
      <c r="S244" s="273"/>
      <c r="T244" s="385"/>
      <c r="V244" s="12">
        <v>184</v>
      </c>
      <c r="W244" s="69">
        <v>5.0631649999999997</v>
      </c>
      <c r="X244" s="70">
        <v>16.1617</v>
      </c>
      <c r="AM244" s="273"/>
      <c r="AN244" s="385"/>
      <c r="AP244" s="12">
        <v>184</v>
      </c>
      <c r="AQ244" s="69">
        <v>9.340641999999999</v>
      </c>
      <c r="AR244" s="70">
        <v>17.09573</v>
      </c>
      <c r="BG244" s="273"/>
      <c r="BH244" s="271"/>
      <c r="BI244"/>
      <c r="BJ244" s="12">
        <v>184</v>
      </c>
      <c r="BK244" s="69">
        <v>5.7063800000000002</v>
      </c>
      <c r="BL244" s="70">
        <v>10.456289999999999</v>
      </c>
      <c r="CA244" s="273"/>
      <c r="CB244" s="385"/>
      <c r="CC244"/>
      <c r="CD244" s="12">
        <v>184</v>
      </c>
      <c r="CE244" s="69">
        <v>4.2782330000000002</v>
      </c>
      <c r="CF244" s="70">
        <v>14.239890000000001</v>
      </c>
      <c r="CU244" s="273"/>
      <c r="CV244" s="385"/>
      <c r="CW244"/>
      <c r="CX244" s="12">
        <v>184</v>
      </c>
      <c r="CY244" s="69">
        <v>8.0946909999999992</v>
      </c>
      <c r="CZ244" s="70">
        <v>18.505929999999999</v>
      </c>
      <c r="DO244" s="273"/>
      <c r="DP244" s="385"/>
      <c r="DQ244"/>
      <c r="DR244" s="12">
        <v>184</v>
      </c>
      <c r="DS244" s="69">
        <v>7.3286389999999999</v>
      </c>
      <c r="DT244" s="70">
        <v>9.9358789999999999</v>
      </c>
      <c r="EI244" s="273"/>
      <c r="EJ244" s="385"/>
      <c r="EK244"/>
      <c r="EL244" s="12">
        <v>184</v>
      </c>
      <c r="EM244" s="69">
        <v>11.67183</v>
      </c>
      <c r="EN244" s="70">
        <v>16.12989</v>
      </c>
      <c r="FC244" s="273"/>
      <c r="FD244" s="385"/>
      <c r="FE244"/>
      <c r="FF244" s="12">
        <v>184</v>
      </c>
      <c r="FG244" s="69">
        <v>8.2372620000000012</v>
      </c>
      <c r="FH244" s="70">
        <v>17.812010000000001</v>
      </c>
      <c r="FW244" s="273"/>
      <c r="FX244" s="385"/>
      <c r="FY244"/>
      <c r="FZ244" s="12">
        <v>184</v>
      </c>
      <c r="GA244" s="69">
        <v>5.882593</v>
      </c>
      <c r="GB244" s="70">
        <v>16.794029999999999</v>
      </c>
      <c r="GQ244" s="273"/>
      <c r="GR244" s="385"/>
      <c r="GS244"/>
      <c r="GT244" s="12">
        <v>184</v>
      </c>
      <c r="GU244" s="69">
        <v>27.764200000000002</v>
      </c>
      <c r="GV244" s="70">
        <v>20.235279999999999</v>
      </c>
      <c r="HK244" s="273"/>
      <c r="HL244" s="385"/>
      <c r="HM244"/>
      <c r="HN244" s="12">
        <v>184</v>
      </c>
      <c r="HO244" s="69">
        <v>1.797193</v>
      </c>
      <c r="HP244" s="70">
        <v>13.076079999999999</v>
      </c>
      <c r="IE244" s="273"/>
      <c r="IF244" s="385"/>
      <c r="IG244"/>
      <c r="IH244" s="12">
        <v>184</v>
      </c>
      <c r="II244" s="69"/>
      <c r="IJ244" s="70"/>
      <c r="IY244" s="273"/>
      <c r="IZ244" s="385"/>
      <c r="JA244"/>
      <c r="JB244" s="12">
        <v>184</v>
      </c>
      <c r="JC244" s="69"/>
      <c r="JD244" s="70"/>
      <c r="JS244" s="273"/>
      <c r="JT244" s="385"/>
      <c r="JU244"/>
      <c r="JV244" s="12">
        <v>184</v>
      </c>
      <c r="JW244" s="69"/>
      <c r="JX244" s="70"/>
      <c r="KM244" s="273"/>
    </row>
    <row r="245" spans="2:299" ht="12.75" customHeight="1" x14ac:dyDescent="0.2">
      <c r="B245" s="12">
        <v>185</v>
      </c>
      <c r="C245" s="69">
        <v>8.2538020000000003</v>
      </c>
      <c r="D245" s="70">
        <v>18.555969999999999</v>
      </c>
      <c r="S245" s="273"/>
      <c r="T245" s="385"/>
      <c r="V245" s="12">
        <v>185</v>
      </c>
      <c r="W245" s="69">
        <v>4.9972780000000006</v>
      </c>
      <c r="X245" s="70">
        <v>16.265969999999999</v>
      </c>
      <c r="AM245" s="273"/>
      <c r="AN245" s="385"/>
      <c r="AP245" s="12">
        <v>185</v>
      </c>
      <c r="AQ245" s="69">
        <v>9.5667600000000004</v>
      </c>
      <c r="AR245" s="70">
        <v>17.143740000000001</v>
      </c>
      <c r="BG245" s="273"/>
      <c r="BH245" s="271"/>
      <c r="BI245"/>
      <c r="BJ245" s="12">
        <v>185</v>
      </c>
      <c r="BK245" s="69">
        <v>5.3051940000000002</v>
      </c>
      <c r="BL245" s="70">
        <v>10.464359999999999</v>
      </c>
      <c r="CA245" s="273"/>
      <c r="CB245" s="385"/>
      <c r="CC245"/>
      <c r="CD245" s="12">
        <v>185</v>
      </c>
      <c r="CE245" s="69">
        <v>4.375375</v>
      </c>
      <c r="CF245" s="70">
        <v>14.32999</v>
      </c>
      <c r="CU245" s="273"/>
      <c r="CV245" s="385"/>
      <c r="CW245"/>
      <c r="CX245" s="12">
        <v>185</v>
      </c>
      <c r="CY245" s="69">
        <v>8.2538020000000003</v>
      </c>
      <c r="CZ245" s="70">
        <v>18.555969999999999</v>
      </c>
      <c r="DO245" s="273"/>
      <c r="DP245" s="385"/>
      <c r="DQ245"/>
      <c r="DR245" s="12">
        <v>185</v>
      </c>
      <c r="DS245" s="69">
        <v>7.4333299999999998</v>
      </c>
      <c r="DT245" s="70">
        <v>10.007989999999999</v>
      </c>
      <c r="EI245" s="273"/>
      <c r="EJ245" s="385"/>
      <c r="EK245"/>
      <c r="EL245" s="12">
        <v>185</v>
      </c>
      <c r="EM245" s="69">
        <v>12.00633</v>
      </c>
      <c r="EN245" s="70">
        <v>16.201820000000001</v>
      </c>
      <c r="FC245" s="273"/>
      <c r="FD245" s="385"/>
      <c r="FE245"/>
      <c r="FF245" s="12">
        <v>185</v>
      </c>
      <c r="FG245" s="69">
        <v>8.4263150000000007</v>
      </c>
      <c r="FH245" s="70">
        <v>17.860019999999999</v>
      </c>
      <c r="FW245" s="273"/>
      <c r="FX245" s="385"/>
      <c r="FY245"/>
      <c r="FZ245" s="12">
        <v>185</v>
      </c>
      <c r="GA245" s="69">
        <v>6.0297590000000003</v>
      </c>
      <c r="GB245" s="70">
        <v>16.83595</v>
      </c>
      <c r="GQ245" s="273"/>
      <c r="GR245" s="385"/>
      <c r="GS245"/>
      <c r="GT245" s="12">
        <v>185</v>
      </c>
      <c r="GU245" s="69">
        <v>27.951529999999998</v>
      </c>
      <c r="GV245" s="70">
        <v>20.24933</v>
      </c>
      <c r="HK245" s="273"/>
      <c r="HL245" s="385"/>
      <c r="HM245"/>
      <c r="HN245" s="12">
        <v>185</v>
      </c>
      <c r="HO245" s="69">
        <v>1.7953240000000001</v>
      </c>
      <c r="HP245" s="70">
        <v>13.1562</v>
      </c>
      <c r="IE245" s="273"/>
      <c r="IF245" s="385"/>
      <c r="IG245"/>
      <c r="IH245" s="12">
        <v>185</v>
      </c>
      <c r="II245" s="69"/>
      <c r="IJ245" s="70"/>
      <c r="IY245" s="273"/>
      <c r="IZ245" s="385"/>
      <c r="JA245"/>
      <c r="JB245" s="12">
        <v>185</v>
      </c>
      <c r="JC245" s="69"/>
      <c r="JD245" s="70"/>
      <c r="JS245" s="273"/>
      <c r="JT245" s="385"/>
      <c r="JU245"/>
      <c r="JV245" s="12">
        <v>185</v>
      </c>
      <c r="JW245" s="69"/>
      <c r="JX245" s="70"/>
      <c r="KM245" s="273"/>
    </row>
    <row r="246" spans="2:299" ht="12.75" customHeight="1" x14ac:dyDescent="0.2">
      <c r="B246" s="12">
        <v>186</v>
      </c>
      <c r="C246" s="69">
        <v>8.1418429999999997</v>
      </c>
      <c r="D246" s="70">
        <v>18.59394</v>
      </c>
      <c r="S246" s="273"/>
      <c r="T246" s="385"/>
      <c r="V246" s="12">
        <v>186</v>
      </c>
      <c r="W246" s="69">
        <v>4.9962900000000001</v>
      </c>
      <c r="X246" s="70">
        <v>16.317869999999999</v>
      </c>
      <c r="AM246" s="273"/>
      <c r="AN246" s="385"/>
      <c r="AP246" s="12">
        <v>186</v>
      </c>
      <c r="AQ246" s="69">
        <v>9.8000130000000016</v>
      </c>
      <c r="AR246" s="70">
        <v>17.19181</v>
      </c>
      <c r="BG246" s="273"/>
      <c r="BH246" s="271"/>
      <c r="BI246"/>
      <c r="BJ246" s="12">
        <v>186</v>
      </c>
      <c r="BK246" s="69">
        <v>5.0784330000000004</v>
      </c>
      <c r="BL246" s="70">
        <v>10.472429999999999</v>
      </c>
      <c r="CA246" s="273"/>
      <c r="CB246" s="385"/>
      <c r="CC246"/>
      <c r="CD246" s="12">
        <v>186</v>
      </c>
      <c r="CE246" s="69">
        <v>4.4925319999999997</v>
      </c>
      <c r="CF246" s="70">
        <v>14.420030000000001</v>
      </c>
      <c r="CU246" s="273"/>
      <c r="CV246" s="385"/>
      <c r="CW246"/>
      <c r="CX246" s="12">
        <v>186</v>
      </c>
      <c r="CY246" s="69">
        <v>8.1418429999999997</v>
      </c>
      <c r="CZ246" s="70">
        <v>18.59394</v>
      </c>
      <c r="DO246" s="273"/>
      <c r="DP246" s="385"/>
      <c r="DQ246"/>
      <c r="DR246" s="12">
        <v>186</v>
      </c>
      <c r="DS246" s="69">
        <v>7.542071</v>
      </c>
      <c r="DT246" s="70">
        <v>10.035970000000001</v>
      </c>
      <c r="EI246" s="273"/>
      <c r="EJ246" s="385"/>
      <c r="EK246"/>
      <c r="EL246" s="12">
        <v>186</v>
      </c>
      <c r="EM246" s="69">
        <v>12.3527</v>
      </c>
      <c r="EN246" s="70">
        <v>16.283850000000001</v>
      </c>
      <c r="FC246" s="273"/>
      <c r="FD246" s="385"/>
      <c r="FE246"/>
      <c r="FF246" s="12">
        <v>186</v>
      </c>
      <c r="FG246" s="69">
        <v>8.5968479999999996</v>
      </c>
      <c r="FH246" s="70">
        <v>17.900020000000001</v>
      </c>
      <c r="FW246" s="273"/>
      <c r="FX246" s="385"/>
      <c r="FY246"/>
      <c r="FZ246" s="12">
        <v>186</v>
      </c>
      <c r="GA246" s="69">
        <v>6.1711679999999998</v>
      </c>
      <c r="GB246" s="70">
        <v>16.893820000000002</v>
      </c>
      <c r="GQ246" s="273"/>
      <c r="GR246" s="385"/>
      <c r="GS246"/>
      <c r="GT246" s="12">
        <v>186</v>
      </c>
      <c r="GU246" s="69">
        <v>28.14189</v>
      </c>
      <c r="GV246" s="70">
        <v>20.26332</v>
      </c>
      <c r="HK246" s="273"/>
      <c r="HL246" s="385"/>
      <c r="HM246"/>
      <c r="HN246" s="12">
        <v>186</v>
      </c>
      <c r="HO246" s="69">
        <v>1.7962159999999998</v>
      </c>
      <c r="HP246" s="70">
        <v>13.236079999999999</v>
      </c>
      <c r="IE246" s="273"/>
      <c r="IF246" s="385"/>
      <c r="IG246"/>
      <c r="IH246" s="12">
        <v>186</v>
      </c>
      <c r="II246" s="69"/>
      <c r="IJ246" s="70"/>
      <c r="IY246" s="273"/>
      <c r="IZ246" s="385"/>
      <c r="JA246"/>
      <c r="JB246" s="12">
        <v>186</v>
      </c>
      <c r="JC246" s="69"/>
      <c r="JD246" s="70"/>
      <c r="JS246" s="273"/>
      <c r="JT246" s="385"/>
      <c r="JU246"/>
      <c r="JV246" s="12">
        <v>186</v>
      </c>
      <c r="JW246" s="69"/>
      <c r="JX246" s="70"/>
      <c r="KM246" s="273"/>
    </row>
    <row r="247" spans="2:299" ht="12.75" customHeight="1" x14ac:dyDescent="0.2">
      <c r="B247" s="12">
        <v>187</v>
      </c>
      <c r="C247" s="69">
        <v>8.3178490000000007</v>
      </c>
      <c r="D247" s="70">
        <v>18.645949999999999</v>
      </c>
      <c r="S247" s="273"/>
      <c r="T247" s="385"/>
      <c r="V247" s="12">
        <v>187</v>
      </c>
      <c r="W247" s="69">
        <v>5.1118480000000002</v>
      </c>
      <c r="X247" s="70">
        <v>16.349920000000001</v>
      </c>
      <c r="AM247" s="273"/>
      <c r="AN247" s="385"/>
      <c r="AP247" s="12">
        <v>187</v>
      </c>
      <c r="AQ247" s="69">
        <v>10.040620000000001</v>
      </c>
      <c r="AR247" s="70">
        <v>17.239820000000002</v>
      </c>
      <c r="BG247" s="273"/>
      <c r="BH247" s="271"/>
      <c r="BI247"/>
      <c r="BJ247" s="12">
        <v>187</v>
      </c>
      <c r="BK247" s="69">
        <v>4.9452790000000002</v>
      </c>
      <c r="BL247" s="70">
        <v>10.484450000000001</v>
      </c>
      <c r="CA247" s="273"/>
      <c r="CB247" s="385"/>
      <c r="CC247"/>
      <c r="CD247" s="12">
        <v>187</v>
      </c>
      <c r="CE247" s="69">
        <v>4.6055089999999996</v>
      </c>
      <c r="CF247" s="70">
        <v>14.5099</v>
      </c>
      <c r="CU247" s="273"/>
      <c r="CV247" s="385"/>
      <c r="CW247"/>
      <c r="CX247" s="12">
        <v>187</v>
      </c>
      <c r="CY247" s="69">
        <v>8.3178490000000007</v>
      </c>
      <c r="CZ247" s="70">
        <v>18.645949999999999</v>
      </c>
      <c r="DO247" s="273"/>
      <c r="DP247" s="385"/>
      <c r="DQ247"/>
      <c r="DR247" s="12">
        <v>187</v>
      </c>
      <c r="DS247" s="69">
        <v>7.6504459999999996</v>
      </c>
      <c r="DT247" s="70">
        <v>10.061920000000001</v>
      </c>
      <c r="EI247" s="273"/>
      <c r="EJ247" s="385"/>
      <c r="EK247"/>
      <c r="EL247" s="12">
        <v>187</v>
      </c>
      <c r="EM247" s="69">
        <v>12.71495</v>
      </c>
      <c r="EN247" s="70">
        <v>16.355899999999998</v>
      </c>
      <c r="FC247" s="273"/>
      <c r="FD247" s="385"/>
      <c r="FE247"/>
      <c r="FF247" s="12">
        <v>187</v>
      </c>
      <c r="FG247" s="69">
        <v>8.7562510000000007</v>
      </c>
      <c r="FH247" s="70">
        <v>17.95598</v>
      </c>
      <c r="FW247" s="273"/>
      <c r="FX247" s="385"/>
      <c r="FY247"/>
      <c r="FZ247" s="12">
        <v>187</v>
      </c>
      <c r="GA247" s="69">
        <v>6.3176940000000004</v>
      </c>
      <c r="GB247" s="70">
        <v>16.933879999999998</v>
      </c>
      <c r="GQ247" s="273"/>
      <c r="GR247" s="385"/>
      <c r="GS247"/>
      <c r="GT247" s="12">
        <v>187</v>
      </c>
      <c r="GU247" s="69">
        <v>28.332240000000002</v>
      </c>
      <c r="GV247" s="70">
        <v>20.27731</v>
      </c>
      <c r="HK247" s="273"/>
      <c r="HL247" s="385"/>
      <c r="HM247"/>
      <c r="HN247" s="12">
        <v>187</v>
      </c>
      <c r="HO247" s="69">
        <v>1.831081</v>
      </c>
      <c r="HP247" s="70">
        <v>13.31602</v>
      </c>
      <c r="IE247" s="273"/>
      <c r="IF247" s="385"/>
      <c r="IG247"/>
      <c r="IH247" s="12">
        <v>187</v>
      </c>
      <c r="II247" s="69"/>
      <c r="IJ247" s="70"/>
      <c r="IY247" s="273"/>
      <c r="IZ247" s="385"/>
      <c r="JA247"/>
      <c r="JB247" s="12">
        <v>187</v>
      </c>
      <c r="JC247" s="69"/>
      <c r="JD247" s="70"/>
      <c r="JS247" s="273"/>
      <c r="JT247" s="385"/>
      <c r="JU247"/>
      <c r="JV247" s="12">
        <v>187</v>
      </c>
      <c r="JW247" s="69"/>
      <c r="JX247" s="70"/>
      <c r="KM247" s="273"/>
    </row>
    <row r="248" spans="2:299" ht="12.75" customHeight="1" x14ac:dyDescent="0.2">
      <c r="B248" s="12">
        <v>188</v>
      </c>
      <c r="C248" s="69">
        <v>8.4929439999999996</v>
      </c>
      <c r="D248" s="70">
        <v>18.673929999999999</v>
      </c>
      <c r="S248" s="273"/>
      <c r="T248" s="385"/>
      <c r="V248" s="12">
        <v>188</v>
      </c>
      <c r="W248" s="69">
        <v>5.2224019999999998</v>
      </c>
      <c r="X248" s="70">
        <v>16.383939999999999</v>
      </c>
      <c r="AM248" s="273"/>
      <c r="AN248" s="385"/>
      <c r="AP248" s="12">
        <v>188</v>
      </c>
      <c r="AQ248" s="69">
        <v>10.288920000000001</v>
      </c>
      <c r="AR248" s="70">
        <v>17.287659999999999</v>
      </c>
      <c r="BG248" s="273"/>
      <c r="BH248" s="271"/>
      <c r="BI248"/>
      <c r="BJ248" s="12">
        <v>188</v>
      </c>
      <c r="BK248" s="69">
        <v>4.9418549999999994</v>
      </c>
      <c r="BL248" s="70">
        <v>10.60642</v>
      </c>
      <c r="CA248" s="273"/>
      <c r="CB248" s="385"/>
      <c r="CC248"/>
      <c r="CD248" s="12">
        <v>188</v>
      </c>
      <c r="CE248" s="69">
        <v>4.7219880000000005</v>
      </c>
      <c r="CF248" s="70">
        <v>14.6</v>
      </c>
      <c r="CU248" s="273"/>
      <c r="CV248" s="385"/>
      <c r="CW248"/>
      <c r="CX248" s="12">
        <v>188</v>
      </c>
      <c r="CY248" s="69">
        <v>8.4929439999999996</v>
      </c>
      <c r="CZ248" s="70">
        <v>18.673929999999999</v>
      </c>
      <c r="DO248" s="273"/>
      <c r="DP248" s="385"/>
      <c r="DQ248"/>
      <c r="DR248" s="12">
        <v>188</v>
      </c>
      <c r="DS248" s="69">
        <v>7.760948</v>
      </c>
      <c r="DT248" s="70">
        <v>10.11585</v>
      </c>
      <c r="EI248" s="273"/>
      <c r="EJ248" s="385"/>
      <c r="EK248"/>
      <c r="EL248" s="12">
        <v>188</v>
      </c>
      <c r="EM248" s="69">
        <v>13.124889999999999</v>
      </c>
      <c r="EN248" s="70">
        <v>16.427879999999998</v>
      </c>
      <c r="FC248" s="273"/>
      <c r="FD248" s="385"/>
      <c r="FE248"/>
      <c r="FF248" s="12">
        <v>188</v>
      </c>
      <c r="FG248" s="69">
        <v>8.92849</v>
      </c>
      <c r="FH248" s="70">
        <v>18.001899999999999</v>
      </c>
      <c r="FW248" s="273"/>
      <c r="FX248" s="385"/>
      <c r="FY248"/>
      <c r="FZ248" s="12">
        <v>188</v>
      </c>
      <c r="GA248" s="69">
        <v>6.4729899999999994</v>
      </c>
      <c r="GB248" s="70">
        <v>16.973939999999999</v>
      </c>
      <c r="GQ248" s="273"/>
      <c r="GR248" s="385"/>
      <c r="GS248"/>
      <c r="GT248" s="12">
        <v>188</v>
      </c>
      <c r="GU248" s="69">
        <v>28.52338</v>
      </c>
      <c r="GV248" s="70">
        <v>20.291360000000001</v>
      </c>
      <c r="HK248" s="273"/>
      <c r="HL248" s="385"/>
      <c r="HM248"/>
      <c r="HN248" s="12">
        <v>188</v>
      </c>
      <c r="HO248" s="69">
        <v>1.8573109999999999</v>
      </c>
      <c r="HP248" s="70">
        <v>13.39608</v>
      </c>
      <c r="IE248" s="273"/>
      <c r="IF248" s="385"/>
      <c r="IG248"/>
      <c r="IH248" s="12">
        <v>188</v>
      </c>
      <c r="II248" s="69"/>
      <c r="IJ248" s="70"/>
      <c r="IY248" s="273"/>
      <c r="IZ248" s="385"/>
      <c r="JA248"/>
      <c r="JB248" s="12">
        <v>188</v>
      </c>
      <c r="JC248" s="69"/>
      <c r="JD248" s="70"/>
      <c r="JS248" s="273"/>
      <c r="JT248" s="385"/>
      <c r="JU248"/>
      <c r="JV248" s="12">
        <v>188</v>
      </c>
      <c r="JW248" s="69"/>
      <c r="JX248" s="70"/>
      <c r="KM248" s="273"/>
    </row>
    <row r="249" spans="2:299" ht="12.75" customHeight="1" x14ac:dyDescent="0.2">
      <c r="B249" s="12">
        <v>189</v>
      </c>
      <c r="C249" s="69">
        <v>8.6793659999999999</v>
      </c>
      <c r="D249" s="70">
        <v>18.70993</v>
      </c>
      <c r="S249" s="273"/>
      <c r="T249" s="385"/>
      <c r="V249" s="12">
        <v>189</v>
      </c>
      <c r="W249" s="69">
        <v>5.3340519999999998</v>
      </c>
      <c r="X249" s="70">
        <v>16.423940000000002</v>
      </c>
      <c r="AM249" s="273"/>
      <c r="AN249" s="385"/>
      <c r="AP249" s="12">
        <v>189</v>
      </c>
      <c r="AQ249" s="69">
        <v>10.55836</v>
      </c>
      <c r="AR249" s="70">
        <v>17.335730000000002</v>
      </c>
      <c r="BG249" s="273"/>
      <c r="BH249" s="271"/>
      <c r="BI249"/>
      <c r="BJ249" s="12">
        <v>189</v>
      </c>
      <c r="BK249" s="69">
        <v>4.8011790000000003</v>
      </c>
      <c r="BL249" s="70">
        <v>10.61443</v>
      </c>
      <c r="CA249" s="273"/>
      <c r="CB249" s="385"/>
      <c r="CC249"/>
      <c r="CD249" s="12">
        <v>189</v>
      </c>
      <c r="CE249" s="69">
        <v>4.8397569999999996</v>
      </c>
      <c r="CF249" s="70">
        <v>14.689920000000001</v>
      </c>
      <c r="CU249" s="273"/>
      <c r="CV249" s="385"/>
      <c r="CW249"/>
      <c r="CX249" s="12">
        <v>189</v>
      </c>
      <c r="CY249" s="69">
        <v>8.6793659999999999</v>
      </c>
      <c r="CZ249" s="70">
        <v>18.70993</v>
      </c>
      <c r="DO249" s="273"/>
      <c r="DP249" s="385"/>
      <c r="DQ249"/>
      <c r="DR249" s="12">
        <v>189</v>
      </c>
      <c r="DS249" s="69">
        <v>7.8803049999999999</v>
      </c>
      <c r="DT249" s="70">
        <v>10.14789</v>
      </c>
      <c r="EI249" s="273"/>
      <c r="EJ249" s="385"/>
      <c r="EK249"/>
      <c r="EL249" s="12">
        <v>189</v>
      </c>
      <c r="EM249" s="69">
        <v>13.475820000000001</v>
      </c>
      <c r="EN249" s="70">
        <v>16.487909999999999</v>
      </c>
      <c r="FC249" s="273"/>
      <c r="FD249" s="385"/>
      <c r="FE249"/>
      <c r="FF249" s="12">
        <v>189</v>
      </c>
      <c r="FG249" s="69">
        <v>9.100206</v>
      </c>
      <c r="FH249" s="70">
        <v>18.049910000000001</v>
      </c>
      <c r="FW249" s="273"/>
      <c r="FX249" s="385"/>
      <c r="FY249"/>
      <c r="FZ249" s="12">
        <v>189</v>
      </c>
      <c r="GA249" s="69">
        <v>6.6067809999999998</v>
      </c>
      <c r="GB249" s="70">
        <v>17.01388</v>
      </c>
      <c r="GQ249" s="273"/>
      <c r="GR249" s="385"/>
      <c r="GS249"/>
      <c r="GT249" s="12">
        <v>189</v>
      </c>
      <c r="GU249" s="69">
        <v>28.713919999999998</v>
      </c>
      <c r="GV249" s="70">
        <v>20.305350000000001</v>
      </c>
      <c r="HK249" s="273"/>
      <c r="HL249" s="385"/>
      <c r="HM249"/>
      <c r="HN249" s="12">
        <v>189</v>
      </c>
      <c r="HO249" s="69">
        <v>1.8815580000000001</v>
      </c>
      <c r="HP249" s="70">
        <v>13.47602</v>
      </c>
      <c r="IE249" s="273"/>
      <c r="IF249" s="385"/>
      <c r="IG249"/>
      <c r="IH249" s="12">
        <v>189</v>
      </c>
      <c r="II249" s="69"/>
      <c r="IJ249" s="70"/>
      <c r="IY249" s="273"/>
      <c r="IZ249" s="385"/>
      <c r="JA249"/>
      <c r="JB249" s="12">
        <v>189</v>
      </c>
      <c r="JC249" s="69"/>
      <c r="JD249" s="70"/>
      <c r="JS249" s="273"/>
      <c r="JT249" s="385"/>
      <c r="JU249"/>
      <c r="JV249" s="12">
        <v>189</v>
      </c>
      <c r="JW249" s="69"/>
      <c r="JX249" s="70"/>
      <c r="KM249" s="273"/>
    </row>
    <row r="250" spans="2:299" ht="12.75" customHeight="1" x14ac:dyDescent="0.2">
      <c r="B250" s="12">
        <v>190</v>
      </c>
      <c r="C250" s="69">
        <v>8.8425139999999995</v>
      </c>
      <c r="D250" s="70">
        <v>18.745979999999999</v>
      </c>
      <c r="S250" s="273"/>
      <c r="T250" s="385"/>
      <c r="V250" s="12">
        <v>190</v>
      </c>
      <c r="W250" s="69">
        <v>5.4451520000000002</v>
      </c>
      <c r="X250" s="70">
        <v>16.47392</v>
      </c>
      <c r="AM250" s="273"/>
      <c r="AN250" s="385"/>
      <c r="AP250" s="12">
        <v>190</v>
      </c>
      <c r="AQ250" s="69">
        <v>10.833170000000001</v>
      </c>
      <c r="AR250" s="70">
        <v>17.38374</v>
      </c>
      <c r="BG250" s="273"/>
      <c r="BH250" s="271"/>
      <c r="BI250"/>
      <c r="BJ250" s="12">
        <v>190</v>
      </c>
      <c r="BK250" s="69">
        <v>4.6376999999999997</v>
      </c>
      <c r="BL250" s="70">
        <v>10.622439999999999</v>
      </c>
      <c r="CA250" s="273"/>
      <c r="CB250" s="385"/>
      <c r="CC250"/>
      <c r="CD250" s="12">
        <v>190</v>
      </c>
      <c r="CE250" s="69">
        <v>4.9422250000000005</v>
      </c>
      <c r="CF250" s="70">
        <v>14.78003</v>
      </c>
      <c r="CU250" s="273"/>
      <c r="CV250" s="385"/>
      <c r="CW250"/>
      <c r="CX250" s="12">
        <v>190</v>
      </c>
      <c r="CY250" s="69">
        <v>8.8425139999999995</v>
      </c>
      <c r="CZ250" s="70">
        <v>18.745979999999999</v>
      </c>
      <c r="DO250" s="273"/>
      <c r="DP250" s="385"/>
      <c r="DQ250"/>
      <c r="DR250" s="12">
        <v>190</v>
      </c>
      <c r="DS250" s="69">
        <v>7.9964409999999999</v>
      </c>
      <c r="DT250" s="70">
        <v>10.17994</v>
      </c>
      <c r="EI250" s="273"/>
      <c r="EJ250" s="385"/>
      <c r="EK250"/>
      <c r="EL250" s="12">
        <v>190</v>
      </c>
      <c r="EM250" s="69">
        <v>13.900589999999999</v>
      </c>
      <c r="EN250" s="70">
        <v>16.5578</v>
      </c>
      <c r="FC250" s="273"/>
      <c r="FD250" s="385"/>
      <c r="FE250"/>
      <c r="FF250" s="12">
        <v>190</v>
      </c>
      <c r="FG250" s="69">
        <v>9.263952999999999</v>
      </c>
      <c r="FH250" s="70">
        <v>18.085909999999998</v>
      </c>
      <c r="FW250" s="273"/>
      <c r="FX250" s="385"/>
      <c r="FY250"/>
      <c r="FZ250" s="12">
        <v>190</v>
      </c>
      <c r="GA250" s="69">
        <v>6.5115569999999998</v>
      </c>
      <c r="GB250" s="70">
        <v>17.06793</v>
      </c>
      <c r="GQ250" s="273"/>
      <c r="GR250" s="385"/>
      <c r="GS250"/>
      <c r="GT250" s="12">
        <v>190</v>
      </c>
      <c r="GU250" s="69">
        <v>28.903290000000002</v>
      </c>
      <c r="GV250" s="70">
        <v>20.319279999999999</v>
      </c>
      <c r="HK250" s="273"/>
      <c r="HL250" s="385"/>
      <c r="HM250"/>
      <c r="HN250" s="12">
        <v>190</v>
      </c>
      <c r="HO250" s="69">
        <v>1.896811</v>
      </c>
      <c r="HP250" s="70">
        <v>13.55607</v>
      </c>
      <c r="IE250" s="273"/>
      <c r="IF250" s="385"/>
      <c r="IG250"/>
      <c r="IH250" s="12">
        <v>190</v>
      </c>
      <c r="II250" s="69"/>
      <c r="IJ250" s="70"/>
      <c r="IY250" s="273"/>
      <c r="IZ250" s="385"/>
      <c r="JA250"/>
      <c r="JB250" s="12">
        <v>190</v>
      </c>
      <c r="JC250" s="69"/>
      <c r="JD250" s="70"/>
      <c r="JS250" s="273"/>
      <c r="JT250" s="385"/>
      <c r="JU250"/>
      <c r="JV250" s="12">
        <v>190</v>
      </c>
      <c r="JW250" s="69"/>
      <c r="JX250" s="70"/>
      <c r="KM250" s="273"/>
    </row>
    <row r="251" spans="2:299" ht="12.75" customHeight="1" x14ac:dyDescent="0.2">
      <c r="B251" s="12">
        <v>191</v>
      </c>
      <c r="C251" s="69">
        <v>9.0024680000000004</v>
      </c>
      <c r="D251" s="70">
        <v>18.781970000000001</v>
      </c>
      <c r="S251" s="273"/>
      <c r="T251" s="385"/>
      <c r="V251" s="12">
        <v>191</v>
      </c>
      <c r="W251" s="69">
        <v>5.5556570000000001</v>
      </c>
      <c r="X251" s="70">
        <v>16.53</v>
      </c>
      <c r="AM251" s="273"/>
      <c r="AN251" s="385"/>
      <c r="AP251" s="12">
        <v>191</v>
      </c>
      <c r="AQ251" s="69">
        <v>11.111450000000001</v>
      </c>
      <c r="AR251" s="70">
        <v>17.431750000000001</v>
      </c>
      <c r="BG251" s="273"/>
      <c r="BH251" s="271"/>
      <c r="BI251"/>
      <c r="BJ251" s="12">
        <v>191</v>
      </c>
      <c r="BK251" s="69">
        <v>4.4980919999999998</v>
      </c>
      <c r="BL251" s="70">
        <v>10.63039</v>
      </c>
      <c r="CA251" s="273"/>
      <c r="CB251" s="385"/>
      <c r="CC251"/>
      <c r="CD251" s="12">
        <v>191</v>
      </c>
      <c r="CE251" s="69">
        <v>4.9723999999999995</v>
      </c>
      <c r="CF251" s="70">
        <v>14.870010000000001</v>
      </c>
      <c r="CU251" s="273"/>
      <c r="CV251" s="385"/>
      <c r="CW251"/>
      <c r="CX251" s="12">
        <v>191</v>
      </c>
      <c r="CY251" s="69">
        <v>9.0024680000000004</v>
      </c>
      <c r="CZ251" s="70">
        <v>18.781970000000001</v>
      </c>
      <c r="DO251" s="273"/>
      <c r="DP251" s="385"/>
      <c r="DQ251"/>
      <c r="DR251" s="12">
        <v>191</v>
      </c>
      <c r="DS251" s="69">
        <v>8.1111070000000005</v>
      </c>
      <c r="DT251" s="70">
        <v>10.206009999999999</v>
      </c>
      <c r="EI251" s="273"/>
      <c r="EJ251" s="385"/>
      <c r="EK251"/>
      <c r="EL251" s="12">
        <v>191</v>
      </c>
      <c r="EM251" s="69">
        <v>14.22301</v>
      </c>
      <c r="EN251" s="70">
        <v>16.605820000000001</v>
      </c>
      <c r="FC251" s="273"/>
      <c r="FD251" s="385"/>
      <c r="FE251"/>
      <c r="FF251" s="12">
        <v>191</v>
      </c>
      <c r="FG251" s="69">
        <v>9.4338610000000003</v>
      </c>
      <c r="FH251" s="70">
        <v>18.12584</v>
      </c>
      <c r="FW251" s="273"/>
      <c r="FX251" s="385"/>
      <c r="FY251"/>
      <c r="FZ251" s="12">
        <v>191</v>
      </c>
      <c r="GA251" s="69">
        <v>6.6563869999999996</v>
      </c>
      <c r="GB251" s="70">
        <v>17.121860000000002</v>
      </c>
      <c r="GQ251" s="273"/>
      <c r="GR251" s="385"/>
      <c r="GS251"/>
      <c r="GT251" s="12">
        <v>191</v>
      </c>
      <c r="GU251" s="69">
        <v>29.0898</v>
      </c>
      <c r="GV251" s="70">
        <v>20.33333</v>
      </c>
      <c r="HK251" s="273"/>
      <c r="HL251" s="385"/>
      <c r="HM251"/>
      <c r="HN251" s="12">
        <v>191</v>
      </c>
      <c r="HO251" s="69">
        <v>1.9083840000000001</v>
      </c>
      <c r="HP251" s="70">
        <v>13.636010000000001</v>
      </c>
      <c r="IE251" s="273"/>
      <c r="IF251" s="385"/>
      <c r="IG251"/>
      <c r="IH251" s="12">
        <v>191</v>
      </c>
      <c r="II251" s="69"/>
      <c r="IJ251" s="70"/>
      <c r="IY251" s="273"/>
      <c r="IZ251" s="385"/>
      <c r="JA251"/>
      <c r="JB251" s="12">
        <v>191</v>
      </c>
      <c r="JC251" s="69"/>
      <c r="JD251" s="70"/>
      <c r="JS251" s="273"/>
      <c r="JT251" s="385"/>
      <c r="JU251"/>
      <c r="JV251" s="12">
        <v>191</v>
      </c>
      <c r="JW251" s="69"/>
      <c r="JX251" s="70"/>
      <c r="KM251" s="273"/>
    </row>
    <row r="252" spans="2:299" ht="12.75" customHeight="1" x14ac:dyDescent="0.2">
      <c r="B252" s="12">
        <v>192</v>
      </c>
      <c r="C252" s="69">
        <v>9.1601599999999994</v>
      </c>
      <c r="D252" s="70">
        <v>18.817910000000001</v>
      </c>
      <c r="S252" s="273"/>
      <c r="T252" s="385"/>
      <c r="V252" s="12">
        <v>192</v>
      </c>
      <c r="W252" s="69">
        <v>5.6602960000000007</v>
      </c>
      <c r="X252" s="70">
        <v>16.585909999999998</v>
      </c>
      <c r="AM252" s="273"/>
      <c r="AN252" s="385"/>
      <c r="AP252" s="12">
        <v>192</v>
      </c>
      <c r="AQ252" s="69">
        <v>11.370719999999999</v>
      </c>
      <c r="AR252" s="70">
        <v>17.479700000000001</v>
      </c>
      <c r="BG252" s="273"/>
      <c r="BH252" s="271"/>
      <c r="BI252"/>
      <c r="BJ252" s="12">
        <v>192</v>
      </c>
      <c r="BK252" s="69">
        <v>4.3700939999999999</v>
      </c>
      <c r="BL252" s="70">
        <v>10.64235</v>
      </c>
      <c r="CA252" s="273"/>
      <c r="CB252" s="385"/>
      <c r="CC252"/>
      <c r="CD252" s="12">
        <v>192</v>
      </c>
      <c r="CE252" s="69">
        <v>5.035101</v>
      </c>
      <c r="CF252" s="70">
        <v>14.960050000000001</v>
      </c>
      <c r="CU252" s="273"/>
      <c r="CV252" s="385"/>
      <c r="CW252"/>
      <c r="CX252" s="12">
        <v>192</v>
      </c>
      <c r="CY252" s="69">
        <v>9.1601599999999994</v>
      </c>
      <c r="CZ252" s="70">
        <v>18.817910000000001</v>
      </c>
      <c r="DO252" s="273"/>
      <c r="DP252" s="385"/>
      <c r="DQ252"/>
      <c r="DR252" s="12">
        <v>192</v>
      </c>
      <c r="DS252" s="69">
        <v>8.2242150000000009</v>
      </c>
      <c r="DT252" s="70">
        <v>10.22992</v>
      </c>
      <c r="EI252" s="273"/>
      <c r="EJ252" s="385"/>
      <c r="EK252"/>
      <c r="EL252" s="12">
        <v>192</v>
      </c>
      <c r="EM252" s="69">
        <v>14.545059999999999</v>
      </c>
      <c r="EN252" s="70">
        <v>16.653649999999999</v>
      </c>
      <c r="FC252" s="273"/>
      <c r="FD252" s="385"/>
      <c r="FE252"/>
      <c r="FF252" s="12">
        <v>192</v>
      </c>
      <c r="FG252" s="69">
        <v>9.6066059999999993</v>
      </c>
      <c r="FH252" s="70">
        <v>18.167819999999999</v>
      </c>
      <c r="FW252" s="273"/>
      <c r="FX252" s="385"/>
      <c r="FY252"/>
      <c r="FZ252" s="12">
        <v>192</v>
      </c>
      <c r="GA252" s="69">
        <v>6.7982190000000005</v>
      </c>
      <c r="GB252" s="70">
        <v>17.151869999999999</v>
      </c>
      <c r="GQ252" s="273"/>
      <c r="GR252" s="385"/>
      <c r="GS252"/>
      <c r="GT252" s="12">
        <v>192</v>
      </c>
      <c r="GU252" s="69">
        <v>29.276669999999999</v>
      </c>
      <c r="GV252" s="70">
        <v>20.347259999999999</v>
      </c>
      <c r="HK252" s="273"/>
      <c r="HL252" s="385"/>
      <c r="HM252"/>
      <c r="HN252" s="12">
        <v>192</v>
      </c>
      <c r="HO252" s="69">
        <v>1.9157599999999999</v>
      </c>
      <c r="HP252" s="70">
        <v>13.716010000000001</v>
      </c>
      <c r="IE252" s="273"/>
      <c r="IF252" s="385"/>
      <c r="IG252"/>
      <c r="IH252" s="12">
        <v>192</v>
      </c>
      <c r="II252" s="69"/>
      <c r="IJ252" s="70"/>
      <c r="IY252" s="273"/>
      <c r="IZ252" s="385"/>
      <c r="JA252"/>
      <c r="JB252" s="12">
        <v>192</v>
      </c>
      <c r="JC252" s="69"/>
      <c r="JD252" s="70"/>
      <c r="JS252" s="273"/>
      <c r="JT252" s="385"/>
      <c r="JU252"/>
      <c r="JV252" s="12">
        <v>192</v>
      </c>
      <c r="JW252" s="69"/>
      <c r="JX252" s="70"/>
      <c r="KM252" s="273"/>
    </row>
    <row r="253" spans="2:299" ht="12.75" customHeight="1" x14ac:dyDescent="0.2">
      <c r="B253" s="12">
        <v>193</v>
      </c>
      <c r="C253" s="69">
        <v>9.3223299999999991</v>
      </c>
      <c r="D253" s="70">
        <v>18.853899999999999</v>
      </c>
      <c r="S253" s="273"/>
      <c r="T253" s="385"/>
      <c r="V253" s="12">
        <v>193</v>
      </c>
      <c r="W253" s="69">
        <v>5.7672560000000006</v>
      </c>
      <c r="X253" s="70">
        <v>16.63589</v>
      </c>
      <c r="AM253" s="273"/>
      <c r="AN253" s="385"/>
      <c r="AP253" s="12">
        <v>193</v>
      </c>
      <c r="AQ253" s="69">
        <v>11.61135</v>
      </c>
      <c r="AR253" s="70">
        <v>17.519760000000002</v>
      </c>
      <c r="BG253" s="273"/>
      <c r="BH253" s="271"/>
      <c r="BI253"/>
      <c r="BJ253" s="12">
        <v>193</v>
      </c>
      <c r="BK253" s="69">
        <v>4.2530190000000001</v>
      </c>
      <c r="BL253" s="70">
        <v>10.700290000000001</v>
      </c>
      <c r="CA253" s="273"/>
      <c r="CB253" s="385"/>
      <c r="CC253"/>
      <c r="CD253" s="12">
        <v>193</v>
      </c>
      <c r="CE253" s="69">
        <v>5.0780209999999997</v>
      </c>
      <c r="CF253" s="70">
        <v>15.04997</v>
      </c>
      <c r="CU253" s="273"/>
      <c r="CV253" s="385"/>
      <c r="CW253"/>
      <c r="CX253" s="12">
        <v>193</v>
      </c>
      <c r="CY253" s="69">
        <v>9.3223299999999991</v>
      </c>
      <c r="CZ253" s="70">
        <v>18.853899999999999</v>
      </c>
      <c r="DO253" s="273"/>
      <c r="DP253" s="385"/>
      <c r="DQ253"/>
      <c r="DR253" s="12">
        <v>193</v>
      </c>
      <c r="DS253" s="69">
        <v>8.3292369999999991</v>
      </c>
      <c r="DT253" s="70">
        <v>10.2539</v>
      </c>
      <c r="EI253" s="273"/>
      <c r="EJ253" s="385"/>
      <c r="EK253"/>
      <c r="EL253" s="12">
        <v>193</v>
      </c>
      <c r="EM253" s="69">
        <v>14.877709999999999</v>
      </c>
      <c r="EN253" s="70">
        <v>16.701779999999999</v>
      </c>
      <c r="FC253" s="273"/>
      <c r="FD253" s="385"/>
      <c r="FE253"/>
      <c r="FF253" s="12">
        <v>193</v>
      </c>
      <c r="FG253" s="69">
        <v>9.7798029999999994</v>
      </c>
      <c r="FH253" s="70">
        <v>18.21583</v>
      </c>
      <c r="FW253" s="273"/>
      <c r="FX253" s="385"/>
      <c r="FY253"/>
      <c r="FZ253" s="12">
        <v>193</v>
      </c>
      <c r="GA253" s="69">
        <v>6.9395739999999995</v>
      </c>
      <c r="GB253" s="70">
        <v>17.181830000000001</v>
      </c>
      <c r="GQ253" s="273"/>
      <c r="GR253" s="385"/>
      <c r="GS253"/>
      <c r="GT253" s="12">
        <v>193</v>
      </c>
      <c r="GU253" s="69">
        <v>29.4665</v>
      </c>
      <c r="GV253" s="70">
        <v>20.36131</v>
      </c>
      <c r="HK253" s="273"/>
      <c r="HL253" s="385"/>
      <c r="HM253"/>
      <c r="HN253" s="12">
        <v>193</v>
      </c>
      <c r="HO253" s="69">
        <v>1.937988</v>
      </c>
      <c r="HP253" s="70">
        <v>13.796010000000001</v>
      </c>
      <c r="IE253" s="273"/>
      <c r="IF253" s="385"/>
      <c r="IG253"/>
      <c r="IH253" s="12">
        <v>193</v>
      </c>
      <c r="II253" s="69"/>
      <c r="IJ253" s="70"/>
      <c r="IY253" s="273"/>
      <c r="IZ253" s="385"/>
      <c r="JA253"/>
      <c r="JB253" s="12">
        <v>193</v>
      </c>
      <c r="JC253" s="69"/>
      <c r="JD253" s="70"/>
      <c r="JS253" s="273"/>
      <c r="JT253" s="385"/>
      <c r="JU253"/>
      <c r="JV253" s="12">
        <v>193</v>
      </c>
      <c r="JW253" s="69"/>
      <c r="JX253" s="70"/>
      <c r="KM253" s="273"/>
    </row>
    <row r="254" spans="2:299" ht="12.75" customHeight="1" x14ac:dyDescent="0.2">
      <c r="B254" s="12">
        <v>194</v>
      </c>
      <c r="C254" s="69">
        <v>9.4877450000000003</v>
      </c>
      <c r="D254" s="70">
        <v>18.89593</v>
      </c>
      <c r="S254" s="273"/>
      <c r="T254" s="385"/>
      <c r="V254" s="12">
        <v>194</v>
      </c>
      <c r="W254" s="69">
        <v>5.8715760000000001</v>
      </c>
      <c r="X254" s="70">
        <v>16.683900000000001</v>
      </c>
      <c r="AM254" s="273"/>
      <c r="AN254" s="385"/>
      <c r="AP254" s="12">
        <v>194</v>
      </c>
      <c r="AQ254" s="69">
        <v>11.81851</v>
      </c>
      <c r="AR254" s="70">
        <v>17.551749999999998</v>
      </c>
      <c r="BG254" s="273"/>
      <c r="BH254" s="271"/>
      <c r="BI254"/>
      <c r="BJ254" s="12">
        <v>194</v>
      </c>
      <c r="BK254" s="69">
        <v>4.1284539999999996</v>
      </c>
      <c r="BL254" s="70">
        <v>10.71631</v>
      </c>
      <c r="CA254" s="273"/>
      <c r="CB254" s="385"/>
      <c r="CC254"/>
      <c r="CD254" s="12">
        <v>194</v>
      </c>
      <c r="CE254" s="69">
        <v>5.2227939999999995</v>
      </c>
      <c r="CF254" s="70">
        <v>15.14002</v>
      </c>
      <c r="CU254" s="273"/>
      <c r="CV254" s="385"/>
      <c r="CW254"/>
      <c r="CX254" s="12">
        <v>194</v>
      </c>
      <c r="CY254" s="69">
        <v>9.4877450000000003</v>
      </c>
      <c r="CZ254" s="70">
        <v>18.89593</v>
      </c>
      <c r="DO254" s="273"/>
      <c r="DP254" s="385"/>
      <c r="DQ254"/>
      <c r="DR254" s="12">
        <v>194</v>
      </c>
      <c r="DS254" s="69">
        <v>8.4372880000000006</v>
      </c>
      <c r="DT254" s="70">
        <v>10.277939999999999</v>
      </c>
      <c r="EI254" s="273"/>
      <c r="EJ254" s="385"/>
      <c r="EK254"/>
      <c r="EL254" s="12">
        <v>194</v>
      </c>
      <c r="EM254" s="69">
        <v>15.226190000000001</v>
      </c>
      <c r="EN254" s="70">
        <v>16.74973</v>
      </c>
      <c r="FC254" s="273"/>
      <c r="FD254" s="385"/>
      <c r="FE254"/>
      <c r="FF254" s="12">
        <v>194</v>
      </c>
      <c r="FG254" s="69">
        <v>9.7730329999999999</v>
      </c>
      <c r="FH254" s="70">
        <v>18.257919999999999</v>
      </c>
      <c r="FW254" s="273"/>
      <c r="FX254" s="385"/>
      <c r="FY254"/>
      <c r="FZ254" s="12">
        <v>194</v>
      </c>
      <c r="GA254" s="69">
        <v>7.0728469999999994</v>
      </c>
      <c r="GB254" s="70">
        <v>17.2119</v>
      </c>
      <c r="GQ254" s="273"/>
      <c r="GR254" s="385"/>
      <c r="GS254"/>
      <c r="GT254" s="12">
        <v>194</v>
      </c>
      <c r="GU254" s="69">
        <v>29.660330000000002</v>
      </c>
      <c r="GV254" s="70">
        <v>20.375309999999999</v>
      </c>
      <c r="HK254" s="273"/>
      <c r="HL254" s="385"/>
      <c r="HM254"/>
      <c r="HN254" s="12">
        <v>194</v>
      </c>
      <c r="HO254" s="69">
        <v>1.94678</v>
      </c>
      <c r="HP254" s="70">
        <v>13.876010000000001</v>
      </c>
      <c r="IE254" s="273"/>
      <c r="IF254" s="385"/>
      <c r="IG254"/>
      <c r="IH254" s="12">
        <v>194</v>
      </c>
      <c r="II254" s="69"/>
      <c r="IJ254" s="70"/>
      <c r="IY254" s="273"/>
      <c r="IZ254" s="385"/>
      <c r="JA254"/>
      <c r="JB254" s="12">
        <v>194</v>
      </c>
      <c r="JC254" s="69"/>
      <c r="JD254" s="70"/>
      <c r="JS254" s="273"/>
      <c r="JT254" s="385"/>
      <c r="JU254"/>
      <c r="JV254" s="12">
        <v>194</v>
      </c>
      <c r="JW254" s="69"/>
      <c r="JX254" s="70"/>
      <c r="KM254" s="273"/>
    </row>
    <row r="255" spans="2:299" ht="12.75" customHeight="1" x14ac:dyDescent="0.2">
      <c r="B255" s="12">
        <v>195</v>
      </c>
      <c r="C255" s="69">
        <v>9.659084</v>
      </c>
      <c r="D255" s="70">
        <v>18.941849999999999</v>
      </c>
      <c r="S255" s="273"/>
      <c r="T255" s="385"/>
      <c r="V255" s="12">
        <v>195</v>
      </c>
      <c r="W255" s="69">
        <v>5.9242179999999998</v>
      </c>
      <c r="X255" s="70">
        <v>16.745840000000001</v>
      </c>
      <c r="AM255" s="273"/>
      <c r="AN255" s="385"/>
      <c r="AP255" s="12">
        <v>195</v>
      </c>
      <c r="AQ255" s="69">
        <v>12.0572</v>
      </c>
      <c r="AR255" s="70">
        <v>17.591809999999999</v>
      </c>
      <c r="BG255" s="273"/>
      <c r="BH255" s="271"/>
      <c r="BI255"/>
      <c r="BJ255" s="12">
        <v>195</v>
      </c>
      <c r="BK255" s="69">
        <v>3.9898929999999999</v>
      </c>
      <c r="BL255" s="70">
        <v>10.72833</v>
      </c>
      <c r="CA255" s="273"/>
      <c r="CB255" s="385"/>
      <c r="CC255"/>
      <c r="CD255" s="12">
        <v>195</v>
      </c>
      <c r="CE255" s="69">
        <v>5.3490630000000001</v>
      </c>
      <c r="CF255" s="70">
        <v>15.23</v>
      </c>
      <c r="CU255" s="273"/>
      <c r="CV255" s="385"/>
      <c r="CW255"/>
      <c r="CX255" s="12">
        <v>195</v>
      </c>
      <c r="CY255" s="69">
        <v>9.659084</v>
      </c>
      <c r="CZ255" s="70">
        <v>18.941849999999999</v>
      </c>
      <c r="DO255" s="273"/>
      <c r="DP255" s="385"/>
      <c r="DQ255"/>
      <c r="DR255" s="12">
        <v>195</v>
      </c>
      <c r="DS255" s="69">
        <v>8.5440130000000014</v>
      </c>
      <c r="DT255" s="70">
        <v>10.30185</v>
      </c>
      <c r="EI255" s="273"/>
      <c r="EJ255" s="385"/>
      <c r="EK255"/>
      <c r="EL255" s="12">
        <v>195</v>
      </c>
      <c r="EM255" s="69">
        <v>15.59301</v>
      </c>
      <c r="EN255" s="70">
        <v>16.797740000000001</v>
      </c>
      <c r="FC255" s="273"/>
      <c r="FD255" s="385"/>
      <c r="FE255"/>
      <c r="FF255" s="12">
        <v>195</v>
      </c>
      <c r="FG255" s="69">
        <v>9.5851200000000016</v>
      </c>
      <c r="FH255" s="70">
        <v>18.271909999999998</v>
      </c>
      <c r="FW255" s="273"/>
      <c r="FX255" s="385"/>
      <c r="FY255"/>
      <c r="FZ255" s="12">
        <v>195</v>
      </c>
      <c r="GA255" s="69">
        <v>7.2002610000000002</v>
      </c>
      <c r="GB255" s="70">
        <v>17.241859999999999</v>
      </c>
      <c r="GQ255" s="273"/>
      <c r="GR255" s="385"/>
      <c r="GS255"/>
      <c r="GT255" s="12">
        <v>195</v>
      </c>
      <c r="GU255" s="69">
        <v>29.857590000000002</v>
      </c>
      <c r="GV255" s="70">
        <v>20.389299999999999</v>
      </c>
      <c r="HK255" s="273"/>
      <c r="HL255" s="385"/>
      <c r="HM255"/>
      <c r="HN255" s="12">
        <v>195</v>
      </c>
      <c r="HO255" s="69">
        <v>1.9631010000000002</v>
      </c>
      <c r="HP255" s="70">
        <v>13.956</v>
      </c>
      <c r="IE255" s="273"/>
      <c r="IF255" s="385"/>
      <c r="IG255"/>
      <c r="IH255" s="12">
        <v>195</v>
      </c>
      <c r="II255" s="69"/>
      <c r="IJ255" s="70"/>
      <c r="IY255" s="273"/>
      <c r="IZ255" s="385"/>
      <c r="JA255"/>
      <c r="JB255" s="12">
        <v>195</v>
      </c>
      <c r="JC255" s="69"/>
      <c r="JD255" s="70"/>
      <c r="JS255" s="273"/>
      <c r="JT255" s="385"/>
      <c r="JU255"/>
      <c r="JV255" s="12">
        <v>195</v>
      </c>
      <c r="JW255" s="69"/>
      <c r="JX255" s="70"/>
      <c r="KM255" s="273"/>
    </row>
    <row r="256" spans="2:299" ht="12.75" customHeight="1" x14ac:dyDescent="0.2">
      <c r="B256" s="12">
        <v>196</v>
      </c>
      <c r="C256" s="69">
        <v>9.7756209999999992</v>
      </c>
      <c r="D256" s="70">
        <v>19.007860000000001</v>
      </c>
      <c r="S256" s="273"/>
      <c r="T256" s="385"/>
      <c r="V256" s="12">
        <v>196</v>
      </c>
      <c r="W256" s="69">
        <v>6.0379329999999998</v>
      </c>
      <c r="X256" s="70">
        <v>16.831880000000002</v>
      </c>
      <c r="AM256" s="273"/>
      <c r="AN256" s="385"/>
      <c r="AP256" s="12">
        <v>196</v>
      </c>
      <c r="AQ256" s="69">
        <v>12.29041</v>
      </c>
      <c r="AR256" s="70">
        <v>17.627800000000001</v>
      </c>
      <c r="BG256" s="273"/>
      <c r="BH256" s="271"/>
      <c r="BI256"/>
      <c r="BJ256" s="12">
        <v>196</v>
      </c>
      <c r="BK256" s="69">
        <v>3.8825599999999998</v>
      </c>
      <c r="BL256" s="70">
        <v>10.73634</v>
      </c>
      <c r="CA256" s="273"/>
      <c r="CB256" s="385"/>
      <c r="CC256"/>
      <c r="CD256" s="12">
        <v>196</v>
      </c>
      <c r="CE256" s="69">
        <v>5.4467749999999997</v>
      </c>
      <c r="CF256" s="70">
        <v>15.31992</v>
      </c>
      <c r="CU256" s="273"/>
      <c r="CV256" s="385"/>
      <c r="CW256"/>
      <c r="CX256" s="12">
        <v>196</v>
      </c>
      <c r="CY256" s="69">
        <v>9.7756209999999992</v>
      </c>
      <c r="CZ256" s="70">
        <v>19.007860000000001</v>
      </c>
      <c r="DO256" s="273"/>
      <c r="DP256" s="385"/>
      <c r="DQ256"/>
      <c r="DR256" s="12">
        <v>196</v>
      </c>
      <c r="DS256" s="69">
        <v>8.6520700000000001</v>
      </c>
      <c r="DT256" s="70">
        <v>10.333959999999999</v>
      </c>
      <c r="EI256" s="273"/>
      <c r="EJ256" s="385"/>
      <c r="EK256"/>
      <c r="EL256" s="12">
        <v>196</v>
      </c>
      <c r="EM256" s="69">
        <v>15.934149999999999</v>
      </c>
      <c r="EN256" s="70">
        <v>16.845749999999999</v>
      </c>
      <c r="FC256" s="273"/>
      <c r="FD256" s="385"/>
      <c r="FE256"/>
      <c r="FF256" s="12">
        <v>196</v>
      </c>
      <c r="FG256" s="69">
        <v>9.5774100000000004</v>
      </c>
      <c r="FH256" s="70">
        <v>18.31203</v>
      </c>
      <c r="FW256" s="273"/>
      <c r="FX256" s="385"/>
      <c r="FY256"/>
      <c r="FZ256" s="12">
        <v>196</v>
      </c>
      <c r="GA256" s="69">
        <v>7.3417190000000003</v>
      </c>
      <c r="GB256" s="70">
        <v>17.289870000000001</v>
      </c>
      <c r="GQ256" s="273"/>
      <c r="GR256" s="385"/>
      <c r="GS256"/>
      <c r="GT256" s="12">
        <v>196</v>
      </c>
      <c r="GU256" s="69">
        <v>30.057029999999997</v>
      </c>
      <c r="GV256" s="70">
        <v>20.40335</v>
      </c>
      <c r="HK256" s="273"/>
      <c r="HL256" s="385"/>
      <c r="HM256"/>
      <c r="HN256" s="12">
        <v>196</v>
      </c>
      <c r="HO256" s="69">
        <v>1.9817070000000001</v>
      </c>
      <c r="HP256" s="70">
        <v>14.03612</v>
      </c>
      <c r="IE256" s="273"/>
      <c r="IF256" s="385"/>
      <c r="IG256"/>
      <c r="IH256" s="12">
        <v>196</v>
      </c>
      <c r="II256" s="69"/>
      <c r="IJ256" s="70"/>
      <c r="IY256" s="273"/>
      <c r="IZ256" s="385"/>
      <c r="JA256"/>
      <c r="JB256" s="12">
        <v>196</v>
      </c>
      <c r="JC256" s="69"/>
      <c r="JD256" s="70"/>
      <c r="JS256" s="273"/>
      <c r="JT256" s="385"/>
      <c r="JU256"/>
      <c r="JV256" s="12">
        <v>196</v>
      </c>
      <c r="JW256" s="69"/>
      <c r="JX256" s="70"/>
      <c r="KM256" s="273"/>
    </row>
    <row r="257" spans="2:299" ht="12.75" customHeight="1" x14ac:dyDescent="0.2">
      <c r="B257" s="12">
        <v>197</v>
      </c>
      <c r="C257" s="69">
        <v>9.9815360000000002</v>
      </c>
      <c r="D257" s="70">
        <v>19.045829999999999</v>
      </c>
      <c r="S257" s="273"/>
      <c r="T257" s="385"/>
      <c r="V257" s="12">
        <v>197</v>
      </c>
      <c r="W257" s="69">
        <v>6.1451199999999995</v>
      </c>
      <c r="X257" s="70">
        <v>16.86787</v>
      </c>
      <c r="AM257" s="273"/>
      <c r="AN257" s="385"/>
      <c r="AP257" s="12">
        <v>197</v>
      </c>
      <c r="AQ257" s="69">
        <v>12.520160000000001</v>
      </c>
      <c r="AR257" s="70">
        <v>17.65972</v>
      </c>
      <c r="BG257" s="273"/>
      <c r="BH257" s="271"/>
      <c r="BI257"/>
      <c r="BJ257" s="12">
        <v>197</v>
      </c>
      <c r="BK257" s="69">
        <v>3.74057</v>
      </c>
      <c r="BL257" s="70">
        <v>10.75033</v>
      </c>
      <c r="CA257" s="273"/>
      <c r="CB257" s="385"/>
      <c r="CC257"/>
      <c r="CD257" s="12">
        <v>197</v>
      </c>
      <c r="CE257" s="69">
        <v>5.5916699999999997</v>
      </c>
      <c r="CF257" s="70">
        <v>15.410030000000001</v>
      </c>
      <c r="CU257" s="273"/>
      <c r="CV257" s="385"/>
      <c r="CW257"/>
      <c r="CX257" s="12">
        <v>197</v>
      </c>
      <c r="CY257" s="69">
        <v>9.9815360000000002</v>
      </c>
      <c r="CZ257" s="70">
        <v>19.045829999999999</v>
      </c>
      <c r="DO257" s="273"/>
      <c r="DP257" s="385"/>
      <c r="DQ257"/>
      <c r="DR257" s="12">
        <v>197</v>
      </c>
      <c r="DS257" s="69">
        <v>8.7581629999999997</v>
      </c>
      <c r="DT257" s="70">
        <v>10.369949999999999</v>
      </c>
      <c r="EI257" s="273"/>
      <c r="EJ257" s="385"/>
      <c r="EK257"/>
      <c r="EL257" s="12">
        <v>197</v>
      </c>
      <c r="EM257" s="69">
        <v>16.281230000000001</v>
      </c>
      <c r="EN257" s="70">
        <v>16.893699999999999</v>
      </c>
      <c r="FC257" s="273"/>
      <c r="FD257" s="385"/>
      <c r="FE257"/>
      <c r="FF257" s="12">
        <v>197</v>
      </c>
      <c r="FG257" s="69">
        <v>9.7535270000000001</v>
      </c>
      <c r="FH257" s="70">
        <v>18.33595</v>
      </c>
      <c r="FW257" s="273"/>
      <c r="FX257" s="385"/>
      <c r="FY257"/>
      <c r="FZ257" s="12">
        <v>197</v>
      </c>
      <c r="GA257" s="69">
        <v>7.48306</v>
      </c>
      <c r="GB257" s="70">
        <v>17.335789999999999</v>
      </c>
      <c r="GQ257" s="273"/>
      <c r="GR257" s="385"/>
      <c r="GS257"/>
      <c r="GT257" s="12">
        <v>197</v>
      </c>
      <c r="GU257" s="69">
        <v>30.25686</v>
      </c>
      <c r="GV257" s="70">
        <v>20.417400000000001</v>
      </c>
      <c r="HK257" s="273"/>
      <c r="HL257" s="385"/>
      <c r="HM257"/>
      <c r="HN257" s="12">
        <v>197</v>
      </c>
      <c r="HO257" s="69">
        <v>1.9955780000000001</v>
      </c>
      <c r="HP257" s="70">
        <v>14.115880000000001</v>
      </c>
      <c r="IE257" s="273"/>
      <c r="IF257" s="385"/>
      <c r="IG257"/>
      <c r="IH257" s="12">
        <v>197</v>
      </c>
      <c r="II257" s="69"/>
      <c r="IJ257" s="70"/>
      <c r="IY257" s="273"/>
      <c r="IZ257" s="385"/>
      <c r="JA257"/>
      <c r="JB257" s="12">
        <v>197</v>
      </c>
      <c r="JC257" s="69"/>
      <c r="JD257" s="70"/>
      <c r="JS257" s="273"/>
      <c r="JT257" s="385"/>
      <c r="JU257"/>
      <c r="JV257" s="12">
        <v>197</v>
      </c>
      <c r="JW257" s="69"/>
      <c r="JX257" s="70"/>
      <c r="KM257" s="273"/>
    </row>
    <row r="258" spans="2:299" ht="12.75" customHeight="1" x14ac:dyDescent="0.2">
      <c r="B258" s="12">
        <v>198</v>
      </c>
      <c r="C258" s="69">
        <v>10.17915</v>
      </c>
      <c r="D258" s="70">
        <v>19.08182</v>
      </c>
      <c r="S258" s="273"/>
      <c r="T258" s="385"/>
      <c r="V258" s="12">
        <v>198</v>
      </c>
      <c r="W258" s="69">
        <v>6.2564690000000001</v>
      </c>
      <c r="X258" s="70">
        <v>16.911940000000001</v>
      </c>
      <c r="AM258" s="273"/>
      <c r="AN258" s="385"/>
      <c r="AP258" s="12">
        <v>198</v>
      </c>
      <c r="AQ258" s="69">
        <v>12.74277</v>
      </c>
      <c r="AR258" s="70">
        <v>17.69171</v>
      </c>
      <c r="BG258" s="273"/>
      <c r="BH258" s="271"/>
      <c r="BI258"/>
      <c r="BJ258" s="12">
        <v>198</v>
      </c>
      <c r="BK258" s="69">
        <v>3.6063719999999999</v>
      </c>
      <c r="BL258" s="70">
        <v>10.81227</v>
      </c>
      <c r="CA258" s="273"/>
      <c r="CB258" s="385"/>
      <c r="CC258"/>
      <c r="CD258" s="12">
        <v>198</v>
      </c>
      <c r="CE258" s="69">
        <v>5.7347849999999996</v>
      </c>
      <c r="CF258" s="70">
        <v>15.499890000000001</v>
      </c>
      <c r="CU258" s="273"/>
      <c r="CV258" s="385"/>
      <c r="CW258"/>
      <c r="CX258" s="12">
        <v>198</v>
      </c>
      <c r="CY258" s="69">
        <v>10.17915</v>
      </c>
      <c r="CZ258" s="70">
        <v>19.08182</v>
      </c>
      <c r="DO258" s="273"/>
      <c r="DP258" s="385"/>
      <c r="DQ258"/>
      <c r="DR258" s="12">
        <v>198</v>
      </c>
      <c r="DS258" s="69">
        <v>8.7333269999999992</v>
      </c>
      <c r="DT258" s="70">
        <v>10.414020000000001</v>
      </c>
      <c r="EI258" s="273"/>
      <c r="EJ258" s="385"/>
      <c r="EK258"/>
      <c r="EL258" s="12">
        <v>198</v>
      </c>
      <c r="EM258" s="69">
        <v>16.656790000000001</v>
      </c>
      <c r="EN258" s="70">
        <v>16.949670000000001</v>
      </c>
      <c r="FC258" s="273"/>
      <c r="FD258" s="385"/>
      <c r="FE258"/>
      <c r="FF258" s="12">
        <v>198</v>
      </c>
      <c r="FG258" s="69">
        <v>9.9280409999999986</v>
      </c>
      <c r="FH258" s="70">
        <v>18.363990000000001</v>
      </c>
      <c r="FW258" s="273"/>
      <c r="FX258" s="385"/>
      <c r="FY258"/>
      <c r="FZ258" s="12">
        <v>198</v>
      </c>
      <c r="GA258" s="69">
        <v>7.6178119999999998</v>
      </c>
      <c r="GB258" s="70">
        <v>17.375959999999999</v>
      </c>
      <c r="GQ258" s="273"/>
      <c r="GR258" s="385"/>
      <c r="GS258"/>
      <c r="GT258" s="12">
        <v>198</v>
      </c>
      <c r="GU258" s="69">
        <v>30.456889999999998</v>
      </c>
      <c r="GV258" s="70">
        <v>20.43139</v>
      </c>
      <c r="HK258" s="273"/>
      <c r="HL258" s="385"/>
      <c r="HM258"/>
      <c r="HN258" s="12">
        <v>198</v>
      </c>
      <c r="HO258" s="69">
        <v>2.0042170000000001</v>
      </c>
      <c r="HP258" s="70">
        <v>14.196</v>
      </c>
      <c r="IE258" s="273"/>
      <c r="IF258" s="385"/>
      <c r="IG258"/>
      <c r="IH258" s="12">
        <v>198</v>
      </c>
      <c r="II258" s="69"/>
      <c r="IJ258" s="70"/>
      <c r="IY258" s="273"/>
      <c r="IZ258" s="385"/>
      <c r="JA258"/>
      <c r="JB258" s="12">
        <v>198</v>
      </c>
      <c r="JC258" s="69"/>
      <c r="JD258" s="70"/>
      <c r="JS258" s="273"/>
      <c r="JT258" s="385"/>
      <c r="JU258"/>
      <c r="JV258" s="12">
        <v>198</v>
      </c>
      <c r="JW258" s="69"/>
      <c r="JX258" s="70"/>
      <c r="KM258" s="273"/>
    </row>
    <row r="259" spans="2:299" ht="12.75" customHeight="1" x14ac:dyDescent="0.2">
      <c r="B259" s="12">
        <v>199</v>
      </c>
      <c r="C259" s="69">
        <v>10.36933</v>
      </c>
      <c r="D259" s="70">
        <v>19.117809999999999</v>
      </c>
      <c r="S259" s="273"/>
      <c r="T259" s="385"/>
      <c r="V259" s="12">
        <v>199</v>
      </c>
      <c r="W259" s="69">
        <v>6.3785910000000001</v>
      </c>
      <c r="X259" s="70">
        <v>16.95194</v>
      </c>
      <c r="AM259" s="273"/>
      <c r="AN259" s="385"/>
      <c r="AP259" s="12">
        <v>199</v>
      </c>
      <c r="AQ259" s="69">
        <v>12.97513</v>
      </c>
      <c r="AR259" s="70">
        <v>17.723700000000001</v>
      </c>
      <c r="BG259" s="273"/>
      <c r="BH259" s="271"/>
      <c r="BI259"/>
      <c r="BJ259" s="12">
        <v>199</v>
      </c>
      <c r="BK259" s="69">
        <v>3.4248780000000001</v>
      </c>
      <c r="BL259" s="70">
        <v>10.828239999999999</v>
      </c>
      <c r="CA259" s="273"/>
      <c r="CB259" s="385"/>
      <c r="CC259"/>
      <c r="CD259" s="12">
        <v>199</v>
      </c>
      <c r="CE259" s="69">
        <v>5.8481300000000003</v>
      </c>
      <c r="CF259" s="70">
        <v>15.589869999999999</v>
      </c>
      <c r="CU259" s="273"/>
      <c r="CV259" s="385"/>
      <c r="CW259"/>
      <c r="CX259" s="12">
        <v>199</v>
      </c>
      <c r="CY259" s="69">
        <v>10.36933</v>
      </c>
      <c r="CZ259" s="70">
        <v>19.117809999999999</v>
      </c>
      <c r="DO259" s="273"/>
      <c r="DP259" s="385"/>
      <c r="DQ259"/>
      <c r="DR259" s="12">
        <v>199</v>
      </c>
      <c r="DS259" s="69">
        <v>8.5970380000000013</v>
      </c>
      <c r="DT259" s="70">
        <v>10.43004</v>
      </c>
      <c r="EI259" s="273"/>
      <c r="EJ259" s="385"/>
      <c r="EK259"/>
      <c r="EL259" s="12">
        <v>199</v>
      </c>
      <c r="EM259" s="69">
        <v>17.095220000000001</v>
      </c>
      <c r="EN259" s="70">
        <v>16.99774</v>
      </c>
      <c r="FC259" s="273"/>
      <c r="FD259" s="385"/>
      <c r="FE259"/>
      <c r="FF259" s="12">
        <v>199</v>
      </c>
      <c r="FG259" s="69">
        <v>9.9845290000000002</v>
      </c>
      <c r="FH259" s="70">
        <v>18.422039999999999</v>
      </c>
      <c r="FW259" s="273"/>
      <c r="FX259" s="385"/>
      <c r="FY259"/>
      <c r="FZ259" s="12">
        <v>199</v>
      </c>
      <c r="GA259" s="69">
        <v>7.7571090000000007</v>
      </c>
      <c r="GB259" s="70">
        <v>17.415900000000001</v>
      </c>
      <c r="GQ259" s="273"/>
      <c r="GR259" s="385"/>
      <c r="GS259"/>
      <c r="GT259" s="12">
        <v>199</v>
      </c>
      <c r="GU259" s="69">
        <v>30.65352</v>
      </c>
      <c r="GV259" s="70">
        <v>20.44538</v>
      </c>
      <c r="HK259" s="273"/>
      <c r="HL259" s="385"/>
      <c r="HM259"/>
      <c r="HN259" s="12">
        <v>199</v>
      </c>
      <c r="HO259" s="69">
        <v>2.0116860000000001</v>
      </c>
      <c r="HP259" s="70">
        <v>14.276120000000001</v>
      </c>
      <c r="IE259" s="273"/>
      <c r="IF259" s="385"/>
      <c r="IG259"/>
      <c r="IH259" s="12">
        <v>199</v>
      </c>
      <c r="II259" s="69"/>
      <c r="IJ259" s="70"/>
      <c r="IY259" s="273"/>
      <c r="IZ259" s="385"/>
      <c r="JA259"/>
      <c r="JB259" s="12">
        <v>199</v>
      </c>
      <c r="JC259" s="69"/>
      <c r="JD259" s="70"/>
      <c r="JS259" s="273"/>
      <c r="JT259" s="385"/>
      <c r="JU259"/>
      <c r="JV259" s="12">
        <v>199</v>
      </c>
      <c r="JW259" s="69"/>
      <c r="JX259" s="70"/>
      <c r="KM259" s="273"/>
    </row>
    <row r="260" spans="2:299" ht="12.75" customHeight="1" x14ac:dyDescent="0.2">
      <c r="B260" s="12">
        <v>200</v>
      </c>
      <c r="C260" s="69">
        <v>10.55766</v>
      </c>
      <c r="D260" s="70">
        <v>19.153870000000001</v>
      </c>
      <c r="S260" s="273"/>
      <c r="T260" s="385"/>
      <c r="V260" s="12">
        <v>200</v>
      </c>
      <c r="W260" s="69">
        <v>6.4918199999999997</v>
      </c>
      <c r="X260" s="70">
        <v>16.991879999999998</v>
      </c>
      <c r="AM260" s="273"/>
      <c r="AN260" s="385"/>
      <c r="AP260" s="12">
        <v>200</v>
      </c>
      <c r="AQ260" s="69">
        <v>13.21219</v>
      </c>
      <c r="AR260" s="70">
        <v>17.755690000000001</v>
      </c>
      <c r="BG260" s="273"/>
      <c r="BH260" s="271"/>
      <c r="BI260"/>
      <c r="BJ260" s="12">
        <v>200</v>
      </c>
      <c r="BK260" s="69">
        <v>3.297345</v>
      </c>
      <c r="BL260" s="70">
        <v>10.84623</v>
      </c>
      <c r="CA260" s="273"/>
      <c r="CB260" s="385"/>
      <c r="CC260"/>
      <c r="CD260" s="12">
        <v>200</v>
      </c>
      <c r="CE260" s="69">
        <v>5.7819700000000003</v>
      </c>
      <c r="CF260" s="70">
        <v>15.67998</v>
      </c>
      <c r="CU260" s="273"/>
      <c r="CV260" s="385"/>
      <c r="CW260"/>
      <c r="CX260" s="12">
        <v>200</v>
      </c>
      <c r="CY260" s="69">
        <v>10.55766</v>
      </c>
      <c r="CZ260" s="70">
        <v>19.153870000000001</v>
      </c>
      <c r="DO260" s="273"/>
      <c r="DP260" s="385"/>
      <c r="DQ260"/>
      <c r="DR260" s="12">
        <v>200</v>
      </c>
      <c r="DS260" s="69">
        <v>8.6659360000000003</v>
      </c>
      <c r="DT260" s="70">
        <v>10.46795</v>
      </c>
      <c r="EI260" s="273"/>
      <c r="EJ260" s="385"/>
      <c r="EK260"/>
      <c r="EL260" s="12">
        <v>200</v>
      </c>
      <c r="EM260" s="69">
        <v>17.548159999999999</v>
      </c>
      <c r="EN260" s="70">
        <v>17.04569</v>
      </c>
      <c r="FC260" s="273"/>
      <c r="FD260" s="385"/>
      <c r="FE260"/>
      <c r="FF260" s="12">
        <v>200</v>
      </c>
      <c r="FG260" s="69">
        <v>10.11131</v>
      </c>
      <c r="FH260" s="70">
        <v>18.469930000000002</v>
      </c>
      <c r="FW260" s="273"/>
      <c r="FX260" s="385"/>
      <c r="FY260"/>
      <c r="FZ260" s="12">
        <v>200</v>
      </c>
      <c r="GA260" s="69">
        <v>7.8917740000000007</v>
      </c>
      <c r="GB260" s="70">
        <v>17.48377</v>
      </c>
      <c r="GQ260" s="273"/>
      <c r="GR260" s="385"/>
      <c r="GS260"/>
      <c r="GT260" s="12">
        <v>200</v>
      </c>
      <c r="GU260" s="69">
        <v>30.846349999999997</v>
      </c>
      <c r="GV260" s="70">
        <v>20.459250000000001</v>
      </c>
      <c r="HK260" s="273"/>
      <c r="HL260" s="385"/>
      <c r="HM260"/>
      <c r="HN260" s="12">
        <v>200</v>
      </c>
      <c r="HO260" s="69">
        <v>2.0332789999999998</v>
      </c>
      <c r="HP260" s="70">
        <v>14.356120000000001</v>
      </c>
      <c r="IE260" s="273"/>
      <c r="IF260" s="385"/>
      <c r="IG260"/>
      <c r="IH260" s="12">
        <v>200</v>
      </c>
      <c r="II260" s="69"/>
      <c r="IJ260" s="70"/>
      <c r="IY260" s="273"/>
      <c r="IZ260" s="385"/>
      <c r="JA260"/>
      <c r="JB260" s="12">
        <v>200</v>
      </c>
      <c r="JC260" s="69"/>
      <c r="JD260" s="70"/>
      <c r="JS260" s="273"/>
      <c r="JT260" s="385"/>
      <c r="JU260"/>
      <c r="JV260" s="12">
        <v>200</v>
      </c>
      <c r="JW260" s="69"/>
      <c r="JX260" s="70"/>
      <c r="KM260" s="273"/>
    </row>
    <row r="261" spans="2:299" ht="12.75" customHeight="1" x14ac:dyDescent="0.2">
      <c r="B261" s="12">
        <v>201</v>
      </c>
      <c r="C261" s="69">
        <v>10.744950000000001</v>
      </c>
      <c r="D261" s="70">
        <v>19.189920000000001</v>
      </c>
      <c r="S261" s="273"/>
      <c r="T261" s="385"/>
      <c r="V261" s="12">
        <v>201</v>
      </c>
      <c r="W261" s="69">
        <v>6.6023800000000001</v>
      </c>
      <c r="X261" s="70">
        <v>17.031939999999999</v>
      </c>
      <c r="AM261" s="273"/>
      <c r="AN261" s="385"/>
      <c r="AP261" s="12">
        <v>201</v>
      </c>
      <c r="AQ261" s="69">
        <v>13.44867</v>
      </c>
      <c r="AR261" s="70">
        <v>17.78773</v>
      </c>
      <c r="BG261" s="273"/>
      <c r="BH261" s="271"/>
      <c r="BI261"/>
      <c r="BJ261" s="12">
        <v>201</v>
      </c>
      <c r="BK261" s="69">
        <v>3.181854</v>
      </c>
      <c r="BL261" s="70">
        <v>10.916130000000001</v>
      </c>
      <c r="CA261" s="273"/>
      <c r="CB261" s="385"/>
      <c r="CC261"/>
      <c r="CD261" s="12">
        <v>201</v>
      </c>
      <c r="CE261" s="69">
        <v>5.4717500000000001</v>
      </c>
      <c r="CF261" s="70">
        <v>15.72805</v>
      </c>
      <c r="CU261" s="273"/>
      <c r="CV261" s="385"/>
      <c r="CW261"/>
      <c r="CX261" s="12">
        <v>201</v>
      </c>
      <c r="CY261" s="69">
        <v>10.744950000000001</v>
      </c>
      <c r="CZ261" s="70">
        <v>19.189920000000001</v>
      </c>
      <c r="DO261" s="273"/>
      <c r="DP261" s="385"/>
      <c r="DQ261"/>
      <c r="DR261" s="12">
        <v>201</v>
      </c>
      <c r="DS261" s="69">
        <v>8.7875409999999992</v>
      </c>
      <c r="DT261" s="70">
        <v>10.485939999999999</v>
      </c>
      <c r="EI261" s="273"/>
      <c r="EJ261" s="385"/>
      <c r="EK261"/>
      <c r="EL261" s="12">
        <v>201</v>
      </c>
      <c r="EM261" s="69">
        <v>17.976749999999999</v>
      </c>
      <c r="EN261" s="70">
        <v>17.093640000000001</v>
      </c>
      <c r="FC261" s="273"/>
      <c r="FD261" s="385"/>
      <c r="FE261"/>
      <c r="FF261" s="12">
        <v>201</v>
      </c>
      <c r="FG261" s="69">
        <v>10.286820000000001</v>
      </c>
      <c r="FH261" s="70">
        <v>18.49391</v>
      </c>
      <c r="FW261" s="273"/>
      <c r="FX261" s="385"/>
      <c r="FY261"/>
      <c r="FZ261" s="12">
        <v>201</v>
      </c>
      <c r="GA261" s="69">
        <v>8.0349489999999992</v>
      </c>
      <c r="GB261" s="70">
        <v>17.519760000000002</v>
      </c>
      <c r="GQ261" s="273"/>
      <c r="GR261" s="385"/>
      <c r="GS261"/>
      <c r="GT261" s="12">
        <v>201</v>
      </c>
      <c r="GU261" s="69">
        <v>31.041790000000002</v>
      </c>
      <c r="GV261" s="70">
        <v>20.473240000000001</v>
      </c>
      <c r="HK261" s="273"/>
      <c r="HL261" s="385"/>
      <c r="HM261"/>
      <c r="HN261" s="12">
        <v>201</v>
      </c>
      <c r="HO261" s="69">
        <v>2.0641689999999997</v>
      </c>
      <c r="HP261" s="70">
        <v>14.43599</v>
      </c>
      <c r="IE261" s="273"/>
      <c r="IF261" s="385"/>
      <c r="IG261"/>
      <c r="IH261" s="12">
        <v>201</v>
      </c>
      <c r="II261" s="69"/>
      <c r="IJ261" s="70"/>
      <c r="IY261" s="273"/>
      <c r="IZ261" s="385"/>
      <c r="JA261"/>
      <c r="JB261" s="12">
        <v>201</v>
      </c>
      <c r="JC261" s="69"/>
      <c r="JD261" s="70"/>
      <c r="JS261" s="273"/>
      <c r="JT261" s="385"/>
      <c r="JU261"/>
      <c r="JV261" s="12">
        <v>201</v>
      </c>
      <c r="JW261" s="69"/>
      <c r="JX261" s="70"/>
      <c r="KM261" s="273"/>
    </row>
    <row r="262" spans="2:299" ht="12.75" customHeight="1" x14ac:dyDescent="0.2">
      <c r="B262" s="12">
        <v>202</v>
      </c>
      <c r="C262" s="69">
        <v>10.936459999999999</v>
      </c>
      <c r="D262" s="70">
        <v>19.225909999999999</v>
      </c>
      <c r="S262" s="273"/>
      <c r="T262" s="385"/>
      <c r="V262" s="12">
        <v>202</v>
      </c>
      <c r="W262" s="69">
        <v>6.7059219999999993</v>
      </c>
      <c r="X262" s="70">
        <v>17.07188</v>
      </c>
      <c r="AM262" s="273"/>
      <c r="AN262" s="385"/>
      <c r="AP262" s="12">
        <v>202</v>
      </c>
      <c r="AQ262" s="69">
        <v>13.685780000000001</v>
      </c>
      <c r="AR262" s="70">
        <v>17.81972</v>
      </c>
      <c r="BG262" s="273"/>
      <c r="BH262" s="271"/>
      <c r="BI262"/>
      <c r="BJ262" s="12">
        <v>202</v>
      </c>
      <c r="BK262" s="69">
        <v>3.0587330000000001</v>
      </c>
      <c r="BL262" s="70">
        <v>10.940099999999999</v>
      </c>
      <c r="CA262" s="273"/>
      <c r="CB262" s="385"/>
      <c r="CC262"/>
      <c r="CD262" s="12">
        <v>202</v>
      </c>
      <c r="CE262" s="69">
        <v>4.8177770000000004</v>
      </c>
      <c r="CF262" s="70">
        <v>15.74616</v>
      </c>
      <c r="CU262" s="273"/>
      <c r="CV262" s="385"/>
      <c r="CW262"/>
      <c r="CX262" s="12">
        <v>202</v>
      </c>
      <c r="CY262" s="69">
        <v>10.936459999999999</v>
      </c>
      <c r="CZ262" s="70">
        <v>19.225909999999999</v>
      </c>
      <c r="DO262" s="273"/>
      <c r="DP262" s="385"/>
      <c r="DQ262"/>
      <c r="DR262" s="12">
        <v>202</v>
      </c>
      <c r="DS262" s="69">
        <v>8.9062780000000004</v>
      </c>
      <c r="DT262" s="70">
        <v>10.501910000000001</v>
      </c>
      <c r="EI262" s="273"/>
      <c r="EJ262" s="385"/>
      <c r="EK262"/>
      <c r="EL262" s="12">
        <v>202</v>
      </c>
      <c r="EM262" s="69">
        <v>18.41356</v>
      </c>
      <c r="EN262" s="70">
        <v>17.141649999999998</v>
      </c>
      <c r="FC262" s="273"/>
      <c r="FD262" s="385"/>
      <c r="FE262"/>
      <c r="FF262" s="12">
        <v>202</v>
      </c>
      <c r="FG262" s="69">
        <v>10.451690000000001</v>
      </c>
      <c r="FH262" s="70">
        <v>18.51783</v>
      </c>
      <c r="FW262" s="273"/>
      <c r="FX262" s="385"/>
      <c r="FY262"/>
      <c r="FZ262" s="12">
        <v>202</v>
      </c>
      <c r="GA262" s="69">
        <v>8.1852219999999996</v>
      </c>
      <c r="GB262" s="70">
        <v>17.559819999999998</v>
      </c>
      <c r="GQ262" s="273"/>
      <c r="GR262" s="385"/>
      <c r="GS262"/>
      <c r="GT262" s="12">
        <v>202</v>
      </c>
      <c r="GU262" s="69">
        <v>31.243400000000001</v>
      </c>
      <c r="GV262" s="70">
        <v>20.487290000000002</v>
      </c>
      <c r="HK262" s="273"/>
      <c r="HL262" s="385"/>
      <c r="HM262"/>
      <c r="HN262" s="12">
        <v>202</v>
      </c>
      <c r="HO262" s="69">
        <v>2.0910839999999999</v>
      </c>
      <c r="HP262" s="70">
        <v>14.51605</v>
      </c>
      <c r="IE262" s="273"/>
      <c r="IF262" s="385"/>
      <c r="IG262"/>
      <c r="IH262" s="12">
        <v>202</v>
      </c>
      <c r="II262" s="69"/>
      <c r="IJ262" s="70"/>
      <c r="IY262" s="273"/>
      <c r="IZ262" s="385"/>
      <c r="JA262"/>
      <c r="JB262" s="12">
        <v>202</v>
      </c>
      <c r="JC262" s="69"/>
      <c r="JD262" s="70"/>
      <c r="JS262" s="273"/>
      <c r="JT262" s="385"/>
      <c r="JU262"/>
      <c r="JV262" s="12">
        <v>202</v>
      </c>
      <c r="JW262" s="69"/>
      <c r="JX262" s="70"/>
      <c r="KM262" s="273"/>
    </row>
    <row r="263" spans="2:299" ht="12.75" customHeight="1" x14ac:dyDescent="0.2">
      <c r="B263" s="12">
        <v>203</v>
      </c>
      <c r="C263" s="69">
        <v>11.132459999999998</v>
      </c>
      <c r="D263" s="70">
        <v>19.26191</v>
      </c>
      <c r="S263" s="273"/>
      <c r="T263" s="385"/>
      <c r="V263" s="12">
        <v>203</v>
      </c>
      <c r="W263" s="69">
        <v>6.812932</v>
      </c>
      <c r="X263" s="70">
        <v>17.111809999999998</v>
      </c>
      <c r="AM263" s="273"/>
      <c r="AN263" s="385"/>
      <c r="AP263" s="12">
        <v>203</v>
      </c>
      <c r="AQ263" s="69">
        <v>13.909739999999999</v>
      </c>
      <c r="AR263" s="70">
        <v>17.851769999999998</v>
      </c>
      <c r="BG263" s="273"/>
      <c r="BH263" s="271"/>
      <c r="BI263"/>
      <c r="BJ263" s="12">
        <v>203</v>
      </c>
      <c r="BK263" s="69">
        <v>2.9450219999999998</v>
      </c>
      <c r="BL263" s="70">
        <v>10.98213</v>
      </c>
      <c r="CA263" s="273"/>
      <c r="CB263" s="385"/>
      <c r="CC263"/>
      <c r="CD263" s="12">
        <v>203</v>
      </c>
      <c r="CE263" s="69">
        <v>4.5680620000000003</v>
      </c>
      <c r="CF263" s="70">
        <v>15.780239999999999</v>
      </c>
      <c r="CU263" s="273"/>
      <c r="CV263" s="385"/>
      <c r="CW263"/>
      <c r="CX263" s="12">
        <v>203</v>
      </c>
      <c r="CY263" s="69">
        <v>11.132459999999998</v>
      </c>
      <c r="CZ263" s="70">
        <v>19.26191</v>
      </c>
      <c r="DO263" s="273"/>
      <c r="DP263" s="385"/>
      <c r="DQ263"/>
      <c r="DR263" s="12">
        <v>203</v>
      </c>
      <c r="DS263" s="69">
        <v>9.0174590000000006</v>
      </c>
      <c r="DT263" s="70">
        <v>10.517810000000001</v>
      </c>
      <c r="EI263" s="273"/>
      <c r="EJ263" s="385"/>
      <c r="EK263"/>
      <c r="EL263" s="12">
        <v>203</v>
      </c>
      <c r="EM263" s="69">
        <v>18.927379999999999</v>
      </c>
      <c r="EN263" s="70">
        <v>17.189599999999999</v>
      </c>
      <c r="FC263" s="273"/>
      <c r="FD263" s="385"/>
      <c r="FE263"/>
      <c r="FF263" s="12">
        <v>203</v>
      </c>
      <c r="FG263" s="69">
        <v>10.6182</v>
      </c>
      <c r="FH263" s="70">
        <v>18.54383</v>
      </c>
      <c r="FW263" s="273"/>
      <c r="FX263" s="385"/>
      <c r="FY263"/>
      <c r="FZ263" s="12">
        <v>203</v>
      </c>
      <c r="GA263" s="69">
        <v>8.3306370000000012</v>
      </c>
      <c r="GB263" s="70">
        <v>17.599820000000001</v>
      </c>
      <c r="GQ263" s="273"/>
      <c r="GR263" s="385"/>
      <c r="GS263"/>
      <c r="GT263" s="12">
        <v>203</v>
      </c>
      <c r="GU263" s="69">
        <v>31.449650000000002</v>
      </c>
      <c r="GV263" s="70">
        <v>20.501280000000001</v>
      </c>
      <c r="HK263" s="273"/>
      <c r="HL263" s="385"/>
      <c r="HM263"/>
      <c r="HN263" s="12">
        <v>203</v>
      </c>
      <c r="HO263" s="69">
        <v>2.1179259999999998</v>
      </c>
      <c r="HP263" s="70">
        <v>14.59599</v>
      </c>
      <c r="IE263" s="273"/>
      <c r="IF263" s="385"/>
      <c r="IG263"/>
      <c r="IH263" s="12">
        <v>203</v>
      </c>
      <c r="II263" s="69"/>
      <c r="IJ263" s="70"/>
      <c r="IY263" s="273"/>
      <c r="IZ263" s="385"/>
      <c r="JA263"/>
      <c r="JB263" s="12">
        <v>203</v>
      </c>
      <c r="JC263" s="69"/>
      <c r="JD263" s="70"/>
      <c r="JS263" s="273"/>
      <c r="JT263" s="385"/>
      <c r="JU263"/>
      <c r="JV263" s="12">
        <v>203</v>
      </c>
      <c r="JW263" s="69"/>
      <c r="JX263" s="70"/>
      <c r="KM263" s="273"/>
    </row>
    <row r="264" spans="2:299" ht="12.75" customHeight="1" x14ac:dyDescent="0.2">
      <c r="B264" s="12">
        <v>204</v>
      </c>
      <c r="C264" s="69">
        <v>11.325469999999999</v>
      </c>
      <c r="D264" s="70">
        <v>19.297899999999998</v>
      </c>
      <c r="S264" s="273"/>
      <c r="T264" s="385"/>
      <c r="V264" s="12">
        <v>204</v>
      </c>
      <c r="W264" s="69">
        <v>6.9300990000000002</v>
      </c>
      <c r="X264" s="70">
        <v>17.15175</v>
      </c>
      <c r="AM264" s="273"/>
      <c r="AN264" s="385"/>
      <c r="AP264" s="12">
        <v>204</v>
      </c>
      <c r="AQ264" s="69">
        <v>14.12552</v>
      </c>
      <c r="AR264" s="70">
        <v>17.883700000000001</v>
      </c>
      <c r="BG264" s="273"/>
      <c r="BH264" s="271"/>
      <c r="BI264"/>
      <c r="BJ264" s="12">
        <v>204</v>
      </c>
      <c r="BK264" s="69">
        <v>2.894333</v>
      </c>
      <c r="BL264" s="70">
        <v>11.112120000000001</v>
      </c>
      <c r="CA264" s="273"/>
      <c r="CB264" s="385"/>
      <c r="CC264"/>
      <c r="CD264" s="12">
        <v>204</v>
      </c>
      <c r="CE264" s="69">
        <v>4.855639</v>
      </c>
      <c r="CF264" s="70">
        <v>15.81827</v>
      </c>
      <c r="CU264" s="273"/>
      <c r="CV264" s="385"/>
      <c r="CW264"/>
      <c r="CX264" s="12">
        <v>204</v>
      </c>
      <c r="CY264" s="69">
        <v>11.325469999999999</v>
      </c>
      <c r="CZ264" s="70">
        <v>19.297899999999998</v>
      </c>
      <c r="DO264" s="273"/>
      <c r="DP264" s="385"/>
      <c r="DQ264"/>
      <c r="DR264" s="12">
        <v>204</v>
      </c>
      <c r="DS264" s="69">
        <v>9.1389999999999993</v>
      </c>
      <c r="DT264" s="70">
        <v>10.5379</v>
      </c>
      <c r="EI264" s="273"/>
      <c r="EJ264" s="385"/>
      <c r="EK264"/>
      <c r="EL264" s="12">
        <v>204</v>
      </c>
      <c r="EM264" s="69">
        <v>19.44482</v>
      </c>
      <c r="EN264" s="70">
        <v>17.23761</v>
      </c>
      <c r="FC264" s="273"/>
      <c r="FD264" s="385"/>
      <c r="FE264"/>
      <c r="FF264" s="12">
        <v>204</v>
      </c>
      <c r="FG264" s="69">
        <v>10.80406</v>
      </c>
      <c r="FH264" s="70">
        <v>18.579830000000001</v>
      </c>
      <c r="FW264" s="273"/>
      <c r="FX264" s="385"/>
      <c r="FY264"/>
      <c r="FZ264" s="12">
        <v>204</v>
      </c>
      <c r="GA264" s="69">
        <v>8.4721980000000006</v>
      </c>
      <c r="GB264" s="70">
        <v>17.64179</v>
      </c>
      <c r="GQ264" s="273"/>
      <c r="GR264" s="385"/>
      <c r="GS264"/>
      <c r="GT264" s="12">
        <v>204</v>
      </c>
      <c r="GU264" s="69">
        <v>31.656639999999999</v>
      </c>
      <c r="GV264" s="70">
        <v>20.515329999999999</v>
      </c>
      <c r="HK264" s="273"/>
      <c r="HL264" s="385"/>
      <c r="HM264"/>
      <c r="HN264" s="12">
        <v>204</v>
      </c>
      <c r="HO264" s="69">
        <v>2.1437789999999999</v>
      </c>
      <c r="HP264" s="70">
        <v>14.675990000000001</v>
      </c>
      <c r="IE264" s="273"/>
      <c r="IF264" s="385"/>
      <c r="IG264"/>
      <c r="IH264" s="12">
        <v>204</v>
      </c>
      <c r="II264" s="69"/>
      <c r="IJ264" s="70"/>
      <c r="IY264" s="273"/>
      <c r="IZ264" s="385"/>
      <c r="JA264"/>
      <c r="JB264" s="12">
        <v>204</v>
      </c>
      <c r="JC264" s="69"/>
      <c r="JD264" s="70"/>
      <c r="JS264" s="273"/>
      <c r="JT264" s="385"/>
      <c r="JU264"/>
      <c r="JV264" s="12">
        <v>204</v>
      </c>
      <c r="JW264" s="69"/>
      <c r="JX264" s="70"/>
      <c r="KM264" s="273"/>
    </row>
    <row r="265" spans="2:299" ht="12.75" customHeight="1" x14ac:dyDescent="0.2">
      <c r="B265" s="12">
        <v>205</v>
      </c>
      <c r="C265" s="69">
        <v>11.50116</v>
      </c>
      <c r="D265" s="70">
        <v>19.335809999999999</v>
      </c>
      <c r="S265" s="273"/>
      <c r="T265" s="385"/>
      <c r="V265" s="12">
        <v>205</v>
      </c>
      <c r="W265" s="69">
        <v>7.0375399999999999</v>
      </c>
      <c r="X265" s="70">
        <v>17.185770000000002</v>
      </c>
      <c r="AM265" s="273"/>
      <c r="AN265" s="385"/>
      <c r="AP265" s="12">
        <v>205</v>
      </c>
      <c r="AQ265" s="69">
        <v>14.379899999999999</v>
      </c>
      <c r="AR265" s="70">
        <v>17.91581</v>
      </c>
      <c r="BG265" s="273"/>
      <c r="BH265" s="271"/>
      <c r="BI265"/>
      <c r="BJ265" s="12">
        <v>205</v>
      </c>
      <c r="BK265" s="69">
        <v>2.7845790000000004</v>
      </c>
      <c r="BL265" s="70">
        <v>11.208080000000001</v>
      </c>
      <c r="CA265" s="273"/>
      <c r="CB265" s="385"/>
      <c r="CC265"/>
      <c r="CD265" s="12">
        <v>205</v>
      </c>
      <c r="CE265" s="69">
        <v>5.1146649999999996</v>
      </c>
      <c r="CF265" s="70">
        <v>15.87011</v>
      </c>
      <c r="CU265" s="273"/>
      <c r="CV265" s="385"/>
      <c r="CW265"/>
      <c r="CX265" s="12">
        <v>205</v>
      </c>
      <c r="CY265" s="69">
        <v>11.50116</v>
      </c>
      <c r="CZ265" s="70">
        <v>19.335809999999999</v>
      </c>
      <c r="DO265" s="273"/>
      <c r="DP265" s="385"/>
      <c r="DQ265"/>
      <c r="DR265" s="12">
        <v>205</v>
      </c>
      <c r="DS265" s="69">
        <v>9.2516209999999983</v>
      </c>
      <c r="DT265" s="70">
        <v>10.56188</v>
      </c>
      <c r="EI265" s="273"/>
      <c r="EJ265" s="385"/>
      <c r="EK265"/>
      <c r="EL265" s="12">
        <v>205</v>
      </c>
      <c r="EM265" s="69">
        <v>19.956520000000001</v>
      </c>
      <c r="EN265" s="70">
        <v>17.28556</v>
      </c>
      <c r="FC265" s="273"/>
      <c r="FD265" s="385"/>
      <c r="FE265"/>
      <c r="FF265" s="12">
        <v>205</v>
      </c>
      <c r="FG265" s="69">
        <v>10.98293</v>
      </c>
      <c r="FH265" s="70">
        <v>18.621860000000002</v>
      </c>
      <c r="FW265" s="273"/>
      <c r="FX265" s="385"/>
      <c r="FY265"/>
      <c r="FZ265" s="12">
        <v>205</v>
      </c>
      <c r="GA265" s="69">
        <v>8.6090260000000001</v>
      </c>
      <c r="GB265" s="70">
        <v>17.699839999999998</v>
      </c>
      <c r="GQ265" s="273"/>
      <c r="GR265" s="385"/>
      <c r="GS265"/>
      <c r="GT265" s="12">
        <v>205</v>
      </c>
      <c r="GU265" s="69">
        <v>31.865299999999998</v>
      </c>
      <c r="GV265" s="70">
        <v>20.529330000000002</v>
      </c>
      <c r="HK265" s="273"/>
      <c r="HL265" s="385"/>
      <c r="HM265"/>
      <c r="HN265" s="12">
        <v>205</v>
      </c>
      <c r="HO265" s="69">
        <v>2.1704119999999998</v>
      </c>
      <c r="HP265" s="70">
        <v>14.75587</v>
      </c>
      <c r="IE265" s="273"/>
      <c r="IF265" s="385"/>
      <c r="IG265"/>
      <c r="IH265" s="12">
        <v>205</v>
      </c>
      <c r="II265" s="69"/>
      <c r="IJ265" s="70"/>
      <c r="IY265" s="273"/>
      <c r="IZ265" s="385"/>
      <c r="JA265"/>
      <c r="JB265" s="12">
        <v>205</v>
      </c>
      <c r="JC265" s="69"/>
      <c r="JD265" s="70"/>
      <c r="JS265" s="273"/>
      <c r="JT265" s="385"/>
      <c r="JU265"/>
      <c r="JV265" s="12">
        <v>205</v>
      </c>
      <c r="JW265" s="69"/>
      <c r="JX265" s="70"/>
      <c r="KM265" s="273"/>
    </row>
    <row r="266" spans="2:299" ht="12.75" customHeight="1" x14ac:dyDescent="0.2">
      <c r="B266" s="12">
        <v>206</v>
      </c>
      <c r="C266" s="69">
        <v>11.69225</v>
      </c>
      <c r="D266" s="70">
        <v>19.371980000000001</v>
      </c>
      <c r="S266" s="273"/>
      <c r="T266" s="385"/>
      <c r="V266" s="12">
        <v>206</v>
      </c>
      <c r="W266" s="69">
        <v>7.1444879999999999</v>
      </c>
      <c r="X266" s="70">
        <v>17.21782</v>
      </c>
      <c r="AM266" s="273"/>
      <c r="AN266" s="385"/>
      <c r="AP266" s="12">
        <v>206</v>
      </c>
      <c r="AQ266" s="69">
        <v>14.646840000000001</v>
      </c>
      <c r="AR266" s="70">
        <v>17.94773</v>
      </c>
      <c r="BG266" s="273"/>
      <c r="BH266" s="271"/>
      <c r="BI266"/>
      <c r="BJ266" s="12">
        <v>206</v>
      </c>
      <c r="BK266" s="69">
        <v>2.6797629999999999</v>
      </c>
      <c r="BL266" s="70">
        <v>11.351990000000001</v>
      </c>
      <c r="CA266" s="273"/>
      <c r="CB266" s="385"/>
      <c r="CC266"/>
      <c r="CD266" s="12">
        <v>206</v>
      </c>
      <c r="CE266" s="69">
        <v>5.401084</v>
      </c>
      <c r="CF266" s="70">
        <v>15.926130000000001</v>
      </c>
      <c r="CU266" s="273"/>
      <c r="CV266" s="385"/>
      <c r="CW266"/>
      <c r="CX266" s="12">
        <v>206</v>
      </c>
      <c r="CY266" s="69">
        <v>11.69225</v>
      </c>
      <c r="CZ266" s="70">
        <v>19.371980000000001</v>
      </c>
      <c r="DO266" s="273"/>
      <c r="DP266" s="385"/>
      <c r="DQ266"/>
      <c r="DR266" s="12">
        <v>206</v>
      </c>
      <c r="DS266" s="69">
        <v>9.1894670000000005</v>
      </c>
      <c r="DT266" s="70">
        <v>10.589919999999999</v>
      </c>
      <c r="EI266" s="273"/>
      <c r="EJ266" s="385"/>
      <c r="EK266"/>
      <c r="EL266" s="12">
        <v>206</v>
      </c>
      <c r="EM266" s="69">
        <v>20.453340000000001</v>
      </c>
      <c r="EN266" s="70">
        <v>17.333690000000001</v>
      </c>
      <c r="FC266" s="273"/>
      <c r="FD266" s="385"/>
      <c r="FE266"/>
      <c r="FF266" s="12">
        <v>206</v>
      </c>
      <c r="FG266" s="69">
        <v>11.08738</v>
      </c>
      <c r="FH266" s="70">
        <v>18.67388</v>
      </c>
      <c r="FW266" s="273"/>
      <c r="FX266" s="385"/>
      <c r="FY266"/>
      <c r="FZ266" s="12">
        <v>206</v>
      </c>
      <c r="GA266" s="69">
        <v>8.7495769999999986</v>
      </c>
      <c r="GB266" s="70">
        <v>17.74588</v>
      </c>
      <c r="GQ266" s="273"/>
      <c r="GR266" s="385"/>
      <c r="GS266"/>
      <c r="GT266" s="12">
        <v>206</v>
      </c>
      <c r="GU266" s="69">
        <v>32.073080000000004</v>
      </c>
      <c r="GV266" s="70">
        <v>20.543310000000002</v>
      </c>
      <c r="HK266" s="273"/>
      <c r="HL266" s="385"/>
      <c r="HM266"/>
      <c r="HN266" s="12">
        <v>206</v>
      </c>
      <c r="HO266" s="69">
        <v>2.1971850000000002</v>
      </c>
      <c r="HP266" s="70">
        <v>14.835990000000001</v>
      </c>
      <c r="IE266" s="273"/>
      <c r="IF266" s="385"/>
      <c r="IG266"/>
      <c r="IH266" s="12">
        <v>206</v>
      </c>
      <c r="II266" s="69"/>
      <c r="IJ266" s="70"/>
      <c r="IY266" s="273"/>
      <c r="IZ266" s="385"/>
      <c r="JA266"/>
      <c r="JB266" s="12">
        <v>206</v>
      </c>
      <c r="JC266" s="69"/>
      <c r="JD266" s="70"/>
      <c r="JS266" s="273"/>
      <c r="JT266" s="385"/>
      <c r="JU266"/>
      <c r="JV266" s="12">
        <v>206</v>
      </c>
      <c r="JW266" s="69"/>
      <c r="JX266" s="70"/>
      <c r="KM266" s="273"/>
    </row>
    <row r="267" spans="2:299" ht="12.75" customHeight="1" x14ac:dyDescent="0.2">
      <c r="B267" s="12">
        <v>207</v>
      </c>
      <c r="C267" s="69">
        <v>11.856669999999999</v>
      </c>
      <c r="D267" s="70">
        <v>19.397870000000001</v>
      </c>
      <c r="S267" s="273"/>
      <c r="T267" s="385"/>
      <c r="V267" s="12">
        <v>207</v>
      </c>
      <c r="W267" s="69">
        <v>7.2516490000000005</v>
      </c>
      <c r="X267" s="70">
        <v>17.249749999999999</v>
      </c>
      <c r="AM267" s="273"/>
      <c r="AN267" s="385"/>
      <c r="AP267" s="12">
        <v>207</v>
      </c>
      <c r="AQ267" s="69">
        <v>14.91168</v>
      </c>
      <c r="AR267" s="70">
        <v>17.97972</v>
      </c>
      <c r="BG267" s="273"/>
      <c r="BH267" s="271"/>
      <c r="BI267"/>
      <c r="BJ267" s="12">
        <v>207</v>
      </c>
      <c r="BK267" s="69">
        <v>2.5764619999999998</v>
      </c>
      <c r="BL267" s="70">
        <v>11.508039999999999</v>
      </c>
      <c r="CA267" s="273"/>
      <c r="CB267" s="385"/>
      <c r="CC267"/>
      <c r="CD267" s="12">
        <v>207</v>
      </c>
      <c r="CE267" s="69">
        <v>5.5929920000000006</v>
      </c>
      <c r="CF267" s="70">
        <v>15.998060000000001</v>
      </c>
      <c r="CU267" s="273"/>
      <c r="CV267" s="385"/>
      <c r="CW267"/>
      <c r="CX267" s="12">
        <v>207</v>
      </c>
      <c r="CY267" s="69">
        <v>11.856669999999999</v>
      </c>
      <c r="CZ267" s="70">
        <v>19.397870000000001</v>
      </c>
      <c r="DO267" s="273"/>
      <c r="DP267" s="385"/>
      <c r="DQ267"/>
      <c r="DR267" s="12">
        <v>207</v>
      </c>
      <c r="DS267" s="69">
        <v>9.0716000000000001</v>
      </c>
      <c r="DT267" s="70">
        <v>10.60791</v>
      </c>
      <c r="EI267" s="273"/>
      <c r="EJ267" s="385"/>
      <c r="EK267"/>
      <c r="EL267" s="12">
        <v>207</v>
      </c>
      <c r="EM267" s="69">
        <v>20.925509999999999</v>
      </c>
      <c r="EN267" s="70">
        <v>17.38165</v>
      </c>
      <c r="FC267" s="273"/>
      <c r="FD267" s="385"/>
      <c r="FE267"/>
      <c r="FF267" s="12">
        <v>207</v>
      </c>
      <c r="FG267" s="69">
        <v>10.752090000000001</v>
      </c>
      <c r="FH267" s="70">
        <v>18.685949999999998</v>
      </c>
      <c r="FW267" s="273"/>
      <c r="FX267" s="385"/>
      <c r="FY267"/>
      <c r="FZ267" s="12">
        <v>207</v>
      </c>
      <c r="GA267" s="69">
        <v>8.8974480000000007</v>
      </c>
      <c r="GB267" s="70">
        <v>17.775839999999999</v>
      </c>
      <c r="GQ267" s="273"/>
      <c r="GR267" s="385"/>
      <c r="GS267"/>
      <c r="GT267" s="12">
        <v>207</v>
      </c>
      <c r="GU267" s="69">
        <v>32.27787</v>
      </c>
      <c r="GV267" s="70">
        <v>20.557359999999999</v>
      </c>
      <c r="HK267" s="273"/>
      <c r="HL267" s="385"/>
      <c r="HM267"/>
      <c r="HN267" s="12">
        <v>207</v>
      </c>
      <c r="HO267" s="69">
        <v>2.2463699999999998</v>
      </c>
      <c r="HP267" s="70">
        <v>14.915990000000001</v>
      </c>
      <c r="IE267" s="273"/>
      <c r="IF267" s="385"/>
      <c r="IG267"/>
      <c r="IH267" s="12">
        <v>207</v>
      </c>
      <c r="II267" s="69"/>
      <c r="IJ267" s="70"/>
      <c r="IY267" s="273"/>
      <c r="IZ267" s="385"/>
      <c r="JA267"/>
      <c r="JB267" s="12">
        <v>207</v>
      </c>
      <c r="JC267" s="69"/>
      <c r="JD267" s="70"/>
      <c r="JS267" s="273"/>
      <c r="JT267" s="385"/>
      <c r="JU267"/>
      <c r="JV267" s="12">
        <v>207</v>
      </c>
      <c r="JW267" s="69"/>
      <c r="JX267" s="70"/>
      <c r="KM267" s="273"/>
    </row>
    <row r="268" spans="2:299" ht="12.75" customHeight="1" x14ac:dyDescent="0.2">
      <c r="B268" s="12">
        <v>208</v>
      </c>
      <c r="C268" s="69">
        <v>12.031420000000001</v>
      </c>
      <c r="D268" s="70">
        <v>19.425789999999999</v>
      </c>
      <c r="S268" s="273"/>
      <c r="T268" s="385"/>
      <c r="V268" s="12">
        <v>208</v>
      </c>
      <c r="W268" s="69">
        <v>7.358409</v>
      </c>
      <c r="X268" s="70">
        <v>17.2818</v>
      </c>
      <c r="AM268" s="273"/>
      <c r="AN268" s="385"/>
      <c r="AP268" s="12">
        <v>208</v>
      </c>
      <c r="AQ268" s="69">
        <v>15.173629999999999</v>
      </c>
      <c r="AR268" s="70">
        <v>18.011769999999999</v>
      </c>
      <c r="BG268" s="273"/>
      <c r="BH268" s="271"/>
      <c r="BI268"/>
      <c r="BJ268" s="12">
        <v>208</v>
      </c>
      <c r="BK268" s="69">
        <v>2.4658169999999999</v>
      </c>
      <c r="BL268" s="70">
        <v>11.56813</v>
      </c>
      <c r="CA268" s="273"/>
      <c r="CB268" s="385"/>
      <c r="CC268"/>
      <c r="CD268" s="12">
        <v>208</v>
      </c>
      <c r="CE268" s="69">
        <v>5.8650359999999999</v>
      </c>
      <c r="CF268" s="70">
        <v>16.05199</v>
      </c>
      <c r="CU268" s="273"/>
      <c r="CV268" s="385"/>
      <c r="CW268"/>
      <c r="CX268" s="12">
        <v>208</v>
      </c>
      <c r="CY268" s="69">
        <v>12.031420000000001</v>
      </c>
      <c r="CZ268" s="70">
        <v>19.425789999999999</v>
      </c>
      <c r="DO268" s="273"/>
      <c r="DP268" s="385"/>
      <c r="DQ268"/>
      <c r="DR268" s="12">
        <v>208</v>
      </c>
      <c r="DS268" s="69">
        <v>9.2035959999999992</v>
      </c>
      <c r="DT268" s="70">
        <v>10.65198</v>
      </c>
      <c r="EI268" s="273"/>
      <c r="EJ268" s="385"/>
      <c r="EK268"/>
      <c r="EL268" s="12">
        <v>208</v>
      </c>
      <c r="EM268" s="69">
        <v>21.476410000000001</v>
      </c>
      <c r="EN268" s="70">
        <v>17.429659999999998</v>
      </c>
      <c r="FC268" s="273"/>
      <c r="FD268" s="385"/>
      <c r="FE268"/>
      <c r="FF268" s="12">
        <v>208</v>
      </c>
      <c r="FG268" s="69">
        <v>10.402670000000001</v>
      </c>
      <c r="FH268" s="70">
        <v>18.698029999999999</v>
      </c>
      <c r="FW268" s="273"/>
      <c r="FX268" s="385"/>
      <c r="FY268"/>
      <c r="FZ268" s="12">
        <v>208</v>
      </c>
      <c r="GA268" s="69">
        <v>9.0515600000000003</v>
      </c>
      <c r="GB268" s="70">
        <v>17.81183</v>
      </c>
      <c r="GQ268" s="273"/>
      <c r="GR268" s="385"/>
      <c r="GS268"/>
      <c r="GT268" s="12">
        <v>208</v>
      </c>
      <c r="GU268" s="69">
        <v>32.482230000000001</v>
      </c>
      <c r="GV268" s="70">
        <v>20.571359999999999</v>
      </c>
      <c r="HK268" s="273"/>
      <c r="HL268" s="385"/>
      <c r="HM268"/>
      <c r="HN268" s="12">
        <v>208</v>
      </c>
      <c r="HO268" s="69">
        <v>2.2790010000000001</v>
      </c>
      <c r="HP268" s="70">
        <v>14.996040000000001</v>
      </c>
      <c r="IE268" s="273"/>
      <c r="IF268" s="385"/>
      <c r="IG268"/>
      <c r="IH268" s="12">
        <v>208</v>
      </c>
      <c r="II268" s="69"/>
      <c r="IJ268" s="70"/>
      <c r="IY268" s="273"/>
      <c r="IZ268" s="385"/>
      <c r="JA268"/>
      <c r="JB268" s="12">
        <v>208</v>
      </c>
      <c r="JC268" s="69"/>
      <c r="JD268" s="70"/>
      <c r="JS268" s="273"/>
      <c r="JT268" s="385"/>
      <c r="JU268"/>
      <c r="JV268" s="12">
        <v>208</v>
      </c>
      <c r="JW268" s="69"/>
      <c r="JX268" s="70"/>
      <c r="KM268" s="273"/>
    </row>
    <row r="269" spans="2:299" ht="12.75" customHeight="1" x14ac:dyDescent="0.2">
      <c r="B269" s="12">
        <v>209</v>
      </c>
      <c r="C269" s="69">
        <v>12.24302</v>
      </c>
      <c r="D269" s="70">
        <v>19.461780000000001</v>
      </c>
      <c r="S269" s="273"/>
      <c r="T269" s="385"/>
      <c r="V269" s="12">
        <v>209</v>
      </c>
      <c r="W269" s="69">
        <v>7.4691580000000002</v>
      </c>
      <c r="X269" s="70">
        <v>17.313839999999999</v>
      </c>
      <c r="AM269" s="273"/>
      <c r="AN269" s="385"/>
      <c r="AP269" s="12">
        <v>209</v>
      </c>
      <c r="AQ269" s="69">
        <v>15.432219999999999</v>
      </c>
      <c r="AR269" s="70">
        <v>18.043510000000001</v>
      </c>
      <c r="BG269" s="273"/>
      <c r="BH269" s="271"/>
      <c r="BI269"/>
      <c r="BJ269" s="12">
        <v>209</v>
      </c>
      <c r="BK269" s="69">
        <v>2.3570150000000001</v>
      </c>
      <c r="BL269" s="70">
        <v>11.696020000000001</v>
      </c>
      <c r="CA269" s="273"/>
      <c r="CB269" s="385"/>
      <c r="CC269"/>
      <c r="CD269" s="12">
        <v>209</v>
      </c>
      <c r="CE269" s="69">
        <v>6.1190540000000002</v>
      </c>
      <c r="CF269" s="70">
        <v>16.119969999999999</v>
      </c>
      <c r="CU269" s="273"/>
      <c r="CV269" s="385"/>
      <c r="CW269"/>
      <c r="CX269" s="12">
        <v>209</v>
      </c>
      <c r="CY269" s="69">
        <v>12.24302</v>
      </c>
      <c r="CZ269" s="70">
        <v>19.461780000000001</v>
      </c>
      <c r="DO269" s="273"/>
      <c r="DP269" s="385"/>
      <c r="DQ269"/>
      <c r="DR269" s="12">
        <v>209</v>
      </c>
      <c r="DS269" s="69">
        <v>9.3399040000000007</v>
      </c>
      <c r="DT269" s="70">
        <v>10.675829999999999</v>
      </c>
      <c r="EI269" s="273"/>
      <c r="EJ269" s="385"/>
      <c r="EK269"/>
      <c r="EL269" s="12">
        <v>209</v>
      </c>
      <c r="EM269" s="69">
        <v>22.061900000000001</v>
      </c>
      <c r="EN269" s="70">
        <v>17.477550000000001</v>
      </c>
      <c r="FC269" s="273"/>
      <c r="FD269" s="385"/>
      <c r="FE269"/>
      <c r="FF269" s="12">
        <v>209</v>
      </c>
      <c r="FG269" s="69">
        <v>10.17658</v>
      </c>
      <c r="FH269" s="70">
        <v>18.709990000000001</v>
      </c>
      <c r="FW269" s="273"/>
      <c r="FX269" s="385"/>
      <c r="FY269"/>
      <c r="FZ269" s="12">
        <v>209</v>
      </c>
      <c r="GA269" s="69">
        <v>9.1982770000000009</v>
      </c>
      <c r="GB269" s="70">
        <v>17.847819999999999</v>
      </c>
      <c r="GQ269" s="273"/>
      <c r="GR269" s="385"/>
      <c r="GS269"/>
      <c r="GT269" s="12">
        <v>209</v>
      </c>
      <c r="GU269" s="69">
        <v>32.688270000000003</v>
      </c>
      <c r="GV269" s="70">
        <v>20.585290000000001</v>
      </c>
      <c r="HK269" s="273"/>
      <c r="HL269" s="385"/>
      <c r="HM269"/>
      <c r="HN269" s="12">
        <v>209</v>
      </c>
      <c r="HO269" s="69">
        <v>2.3154180000000002</v>
      </c>
      <c r="HP269" s="70">
        <v>15.0761</v>
      </c>
      <c r="IE269" s="273"/>
      <c r="IF269" s="385"/>
      <c r="IG269"/>
      <c r="IH269" s="12">
        <v>209</v>
      </c>
      <c r="II269" s="69"/>
      <c r="IJ269" s="70"/>
      <c r="IY269" s="273"/>
      <c r="IZ269" s="385"/>
      <c r="JA269"/>
      <c r="JB269" s="12">
        <v>209</v>
      </c>
      <c r="JC269" s="69"/>
      <c r="JD269" s="70"/>
      <c r="JS269" s="273"/>
      <c r="JT269" s="385"/>
      <c r="JU269"/>
      <c r="JV269" s="12">
        <v>209</v>
      </c>
      <c r="JW269" s="69"/>
      <c r="JX269" s="70"/>
      <c r="KM269" s="273"/>
    </row>
    <row r="270" spans="2:299" ht="12.75" customHeight="1" x14ac:dyDescent="0.2">
      <c r="B270" s="12">
        <v>210</v>
      </c>
      <c r="C270" s="69">
        <v>12.40865</v>
      </c>
      <c r="D270" s="70">
        <v>19.487729999999999</v>
      </c>
      <c r="S270" s="273"/>
      <c r="T270" s="385"/>
      <c r="V270" s="12">
        <v>210</v>
      </c>
      <c r="W270" s="69">
        <v>7.5752820000000005</v>
      </c>
      <c r="X270" s="70">
        <v>17.345829999999999</v>
      </c>
      <c r="AM270" s="273"/>
      <c r="AN270" s="385"/>
      <c r="AP270" s="12">
        <v>210</v>
      </c>
      <c r="AQ270" s="69">
        <v>15.696339999999999</v>
      </c>
      <c r="AR270" s="70">
        <v>18.07544</v>
      </c>
      <c r="BG270" s="273"/>
      <c r="BH270" s="271"/>
      <c r="BI270"/>
      <c r="BJ270" s="12">
        <v>210</v>
      </c>
      <c r="BK270" s="69">
        <v>2.251979</v>
      </c>
      <c r="BL270" s="70">
        <v>11.77793</v>
      </c>
      <c r="CA270" s="273"/>
      <c r="CB270" s="385"/>
      <c r="CC270"/>
      <c r="CD270" s="12">
        <v>210</v>
      </c>
      <c r="CE270" s="69">
        <v>6.361008</v>
      </c>
      <c r="CF270" s="70">
        <v>16.195900000000002</v>
      </c>
      <c r="CU270" s="273"/>
      <c r="CV270" s="385"/>
      <c r="CW270"/>
      <c r="CX270" s="12">
        <v>210</v>
      </c>
      <c r="CY270" s="69">
        <v>12.40865</v>
      </c>
      <c r="CZ270" s="70">
        <v>19.487729999999999</v>
      </c>
      <c r="DO270" s="273"/>
      <c r="DP270" s="385"/>
      <c r="DQ270"/>
      <c r="DR270" s="12">
        <v>210</v>
      </c>
      <c r="DS270" s="69">
        <v>9.4785199999999996</v>
      </c>
      <c r="DT270" s="70">
        <v>10.699809999999999</v>
      </c>
      <c r="EI270" s="273"/>
      <c r="EJ270" s="385"/>
      <c r="EK270"/>
      <c r="EL270" s="12">
        <v>210</v>
      </c>
      <c r="EM270" s="69">
        <v>22.639040000000001</v>
      </c>
      <c r="EN270" s="70">
        <v>17.525559999999999</v>
      </c>
      <c r="FC270" s="273"/>
      <c r="FD270" s="385"/>
      <c r="FE270"/>
      <c r="FF270" s="12">
        <v>210</v>
      </c>
      <c r="FG270" s="69">
        <v>9.9976699999999994</v>
      </c>
      <c r="FH270" s="70">
        <v>18.740120000000001</v>
      </c>
      <c r="FW270" s="273"/>
      <c r="FX270" s="385"/>
      <c r="FY270"/>
      <c r="FZ270" s="12">
        <v>210</v>
      </c>
      <c r="GA270" s="69">
        <v>9.3330930000000016</v>
      </c>
      <c r="GB270" s="70">
        <v>17.877780000000001</v>
      </c>
      <c r="GQ270" s="273"/>
      <c r="GR270" s="385"/>
      <c r="GS270"/>
      <c r="GT270" s="12">
        <v>210</v>
      </c>
      <c r="GU270" s="69">
        <v>32.8902</v>
      </c>
      <c r="GV270" s="70">
        <v>20.59928</v>
      </c>
      <c r="HK270" s="273"/>
      <c r="HL270" s="385"/>
      <c r="HM270"/>
      <c r="HN270" s="12">
        <v>210</v>
      </c>
      <c r="HO270" s="69">
        <v>2.350295</v>
      </c>
      <c r="HP270" s="70">
        <v>15.1561</v>
      </c>
      <c r="IE270" s="273"/>
      <c r="IF270" s="385"/>
      <c r="IG270"/>
      <c r="IH270" s="12">
        <v>210</v>
      </c>
      <c r="II270" s="69"/>
      <c r="IJ270" s="70"/>
      <c r="IY270" s="273"/>
      <c r="IZ270" s="385"/>
      <c r="JA270"/>
      <c r="JB270" s="12">
        <v>210</v>
      </c>
      <c r="JC270" s="69"/>
      <c r="JD270" s="70"/>
      <c r="JS270" s="273"/>
      <c r="JT270" s="385"/>
      <c r="JU270"/>
      <c r="JV270" s="12">
        <v>210</v>
      </c>
      <c r="JW270" s="69"/>
      <c r="JX270" s="70"/>
      <c r="KM270" s="273"/>
    </row>
    <row r="271" spans="2:299" ht="12.75" customHeight="1" x14ac:dyDescent="0.2">
      <c r="B271" s="12">
        <v>211</v>
      </c>
      <c r="C271" s="69">
        <v>12.5299</v>
      </c>
      <c r="D271" s="70">
        <v>19.529820000000001</v>
      </c>
      <c r="S271" s="273"/>
      <c r="T271" s="385"/>
      <c r="V271" s="12">
        <v>211</v>
      </c>
      <c r="W271" s="69">
        <v>7.6882650000000003</v>
      </c>
      <c r="X271" s="70">
        <v>17.381710000000002</v>
      </c>
      <c r="AM271" s="273"/>
      <c r="AN271" s="385"/>
      <c r="AP271" s="12">
        <v>211</v>
      </c>
      <c r="AQ271" s="69">
        <v>15.97348</v>
      </c>
      <c r="AR271" s="70">
        <v>18.10755</v>
      </c>
      <c r="BG271" s="273"/>
      <c r="BH271" s="271"/>
      <c r="BI271"/>
      <c r="BJ271" s="12">
        <v>211</v>
      </c>
      <c r="BK271" s="69">
        <v>2.1383909999999999</v>
      </c>
      <c r="BL271" s="70">
        <v>11.804</v>
      </c>
      <c r="CA271" s="273"/>
      <c r="CB271" s="385"/>
      <c r="CC271"/>
      <c r="CD271" s="12">
        <v>211</v>
      </c>
      <c r="CE271" s="69">
        <v>6.592041</v>
      </c>
      <c r="CF271" s="70">
        <v>16.28594</v>
      </c>
      <c r="CU271" s="273"/>
      <c r="CV271" s="385"/>
      <c r="CW271"/>
      <c r="CX271" s="12">
        <v>211</v>
      </c>
      <c r="CY271" s="69">
        <v>12.5299</v>
      </c>
      <c r="CZ271" s="70">
        <v>19.529820000000001</v>
      </c>
      <c r="DO271" s="273"/>
      <c r="DP271" s="385"/>
      <c r="DQ271"/>
      <c r="DR271" s="12">
        <v>211</v>
      </c>
      <c r="DS271" s="69">
        <v>9.5997829999999986</v>
      </c>
      <c r="DT271" s="70">
        <v>10.733890000000001</v>
      </c>
      <c r="EI271" s="273"/>
      <c r="EJ271" s="385"/>
      <c r="EK271"/>
      <c r="EL271" s="12">
        <v>211</v>
      </c>
      <c r="EM271" s="69">
        <v>23.173470000000002</v>
      </c>
      <c r="EN271" s="70">
        <v>17.573450000000001</v>
      </c>
      <c r="FC271" s="273"/>
      <c r="FD271" s="385"/>
      <c r="FE271"/>
      <c r="FF271" s="12">
        <v>211</v>
      </c>
      <c r="FG271" s="69">
        <v>10.05358</v>
      </c>
      <c r="FH271" s="70">
        <v>18.820180000000001</v>
      </c>
      <c r="FW271" s="273"/>
      <c r="FX271" s="385"/>
      <c r="FY271"/>
      <c r="FZ271" s="12">
        <v>211</v>
      </c>
      <c r="GA271" s="69">
        <v>9.4750049999999995</v>
      </c>
      <c r="GB271" s="70">
        <v>17.907910000000001</v>
      </c>
      <c r="GQ271" s="273"/>
      <c r="GR271" s="385"/>
      <c r="GS271"/>
      <c r="GT271" s="12">
        <v>211</v>
      </c>
      <c r="GU271" s="69">
        <v>33.094670000000001</v>
      </c>
      <c r="GV271" s="70">
        <v>20.613330000000001</v>
      </c>
      <c r="HK271" s="273"/>
      <c r="HL271" s="385"/>
      <c r="HM271"/>
      <c r="HN271" s="12">
        <v>211</v>
      </c>
      <c r="HO271" s="69">
        <v>2.3805580000000002</v>
      </c>
      <c r="HP271" s="70">
        <v>15.2361</v>
      </c>
      <c r="IE271" s="273"/>
      <c r="IF271" s="385"/>
      <c r="IG271"/>
      <c r="IH271" s="12">
        <v>211</v>
      </c>
      <c r="II271" s="69"/>
      <c r="IJ271" s="70"/>
      <c r="IY271" s="273"/>
      <c r="IZ271" s="385"/>
      <c r="JA271"/>
      <c r="JB271" s="12">
        <v>211</v>
      </c>
      <c r="JC271" s="69"/>
      <c r="JD271" s="70"/>
      <c r="JS271" s="273"/>
      <c r="JT271" s="385"/>
      <c r="JU271"/>
      <c r="JV271" s="12">
        <v>211</v>
      </c>
      <c r="JW271" s="69"/>
      <c r="JX271" s="70"/>
      <c r="KM271" s="273"/>
    </row>
    <row r="272" spans="2:299" ht="12.75" customHeight="1" x14ac:dyDescent="0.2">
      <c r="B272" s="12">
        <v>212</v>
      </c>
      <c r="C272" s="69">
        <v>12.297930000000001</v>
      </c>
      <c r="D272" s="70">
        <v>19.55583</v>
      </c>
      <c r="S272" s="273"/>
      <c r="T272" s="385"/>
      <c r="V272" s="12">
        <v>212</v>
      </c>
      <c r="W272" s="69">
        <v>7.7964960000000003</v>
      </c>
      <c r="X272" s="70">
        <v>17.413869999999999</v>
      </c>
      <c r="AM272" s="273"/>
      <c r="AN272" s="385"/>
      <c r="AP272" s="12">
        <v>212</v>
      </c>
      <c r="AQ272" s="69">
        <v>16.25639</v>
      </c>
      <c r="AR272" s="70">
        <v>18.13954</v>
      </c>
      <c r="BG272" s="273"/>
      <c r="BH272" s="271"/>
      <c r="BI272"/>
      <c r="BJ272" s="12">
        <v>212</v>
      </c>
      <c r="BK272" s="69">
        <v>2.0464709999999999</v>
      </c>
      <c r="BL272" s="70">
        <v>12.03999</v>
      </c>
      <c r="CA272" s="273"/>
      <c r="CB272" s="385"/>
      <c r="CC272"/>
      <c r="CD272" s="12">
        <v>212</v>
      </c>
      <c r="CE272" s="69">
        <v>6.7910029999999999</v>
      </c>
      <c r="CF272" s="70">
        <v>16.375869999999999</v>
      </c>
      <c r="CU272" s="273"/>
      <c r="CV272" s="385"/>
      <c r="CW272"/>
      <c r="CX272" s="12">
        <v>212</v>
      </c>
      <c r="CY272" s="69">
        <v>12.297930000000001</v>
      </c>
      <c r="CZ272" s="70">
        <v>19.55583</v>
      </c>
      <c r="DO272" s="273"/>
      <c r="DP272" s="385"/>
      <c r="DQ272"/>
      <c r="DR272" s="12">
        <v>212</v>
      </c>
      <c r="DS272" s="69">
        <v>9.7182739999999992</v>
      </c>
      <c r="DT272" s="70">
        <v>10.7639</v>
      </c>
      <c r="EI272" s="273"/>
      <c r="EJ272" s="385"/>
      <c r="EK272"/>
      <c r="EL272" s="12">
        <v>212</v>
      </c>
      <c r="EM272" s="69">
        <v>23.683160000000001</v>
      </c>
      <c r="EN272" s="70">
        <v>17.61542</v>
      </c>
      <c r="FC272" s="273"/>
      <c r="FD272" s="385"/>
      <c r="FE272"/>
      <c r="FF272" s="12">
        <v>212</v>
      </c>
      <c r="FG272" s="69">
        <v>10.2143</v>
      </c>
      <c r="FH272" s="70">
        <v>18.844159999999999</v>
      </c>
      <c r="FW272" s="273"/>
      <c r="FX272" s="385"/>
      <c r="FY272"/>
      <c r="FZ272" s="12">
        <v>212</v>
      </c>
      <c r="GA272" s="69">
        <v>9.6144169999999995</v>
      </c>
      <c r="GB272" s="70">
        <v>17.941929999999999</v>
      </c>
      <c r="GQ272" s="273"/>
      <c r="GR272" s="385"/>
      <c r="GS272"/>
      <c r="GT272" s="12">
        <v>212</v>
      </c>
      <c r="GU272" s="69">
        <v>33.303510000000003</v>
      </c>
      <c r="GV272" s="70">
        <v>20.627379999999999</v>
      </c>
      <c r="HK272" s="273"/>
      <c r="HL272" s="385"/>
      <c r="HM272"/>
      <c r="HN272" s="12">
        <v>212</v>
      </c>
      <c r="HO272" s="69">
        <v>2.4191500000000001</v>
      </c>
      <c r="HP272" s="70">
        <v>15.31598</v>
      </c>
      <c r="IE272" s="273"/>
      <c r="IF272" s="385"/>
      <c r="IG272"/>
      <c r="IH272" s="12">
        <v>212</v>
      </c>
      <c r="II272" s="69"/>
      <c r="IJ272" s="70"/>
      <c r="IY272" s="273"/>
      <c r="IZ272" s="385"/>
      <c r="JA272"/>
      <c r="JB272" s="12">
        <v>212</v>
      </c>
      <c r="JC272" s="69"/>
      <c r="JD272" s="70"/>
      <c r="JS272" s="273"/>
      <c r="JT272" s="385"/>
      <c r="JU272"/>
      <c r="JV272" s="12">
        <v>212</v>
      </c>
      <c r="JW272" s="69"/>
      <c r="JX272" s="70"/>
      <c r="KM272" s="273"/>
    </row>
    <row r="273" spans="2:299" ht="12.75" customHeight="1" x14ac:dyDescent="0.2">
      <c r="B273" s="12">
        <v>213</v>
      </c>
      <c r="C273" s="69">
        <v>12.497450000000001</v>
      </c>
      <c r="D273" s="70">
        <v>19.599900000000002</v>
      </c>
      <c r="S273" s="273"/>
      <c r="T273" s="385"/>
      <c r="V273" s="12">
        <v>213</v>
      </c>
      <c r="W273" s="69">
        <v>7.9128780000000001</v>
      </c>
      <c r="X273" s="70">
        <v>17.44586</v>
      </c>
      <c r="AM273" s="273"/>
      <c r="AN273" s="385"/>
      <c r="AP273" s="12">
        <v>213</v>
      </c>
      <c r="AQ273" s="69">
        <v>16.52835</v>
      </c>
      <c r="AR273" s="70">
        <v>18.171579999999999</v>
      </c>
      <c r="BG273" s="273"/>
      <c r="BH273" s="271"/>
      <c r="BI273"/>
      <c r="BJ273" s="12">
        <v>213</v>
      </c>
      <c r="BK273" s="69">
        <v>1.9433589999999998</v>
      </c>
      <c r="BL273" s="70">
        <v>12.24597</v>
      </c>
      <c r="CA273" s="273"/>
      <c r="CB273" s="385"/>
      <c r="CC273"/>
      <c r="CD273" s="12">
        <v>213</v>
      </c>
      <c r="CE273" s="69">
        <v>6.9996640000000001</v>
      </c>
      <c r="CF273" s="70">
        <v>16.465910000000001</v>
      </c>
      <c r="CU273" s="273"/>
      <c r="CV273" s="385"/>
      <c r="CW273"/>
      <c r="CX273" s="12">
        <v>213</v>
      </c>
      <c r="CY273" s="69">
        <v>12.497450000000001</v>
      </c>
      <c r="CZ273" s="70">
        <v>19.599900000000002</v>
      </c>
      <c r="DO273" s="273"/>
      <c r="DP273" s="385"/>
      <c r="DQ273"/>
      <c r="DR273" s="12">
        <v>213</v>
      </c>
      <c r="DS273" s="69">
        <v>9.8430429999999998</v>
      </c>
      <c r="DT273" s="70">
        <v>10.78387</v>
      </c>
      <c r="EI273" s="273"/>
      <c r="EJ273" s="385"/>
      <c r="EK273"/>
      <c r="EL273" s="12">
        <v>213</v>
      </c>
      <c r="EM273" s="69">
        <v>24.068770000000001</v>
      </c>
      <c r="EN273" s="70">
        <v>17.651479999999999</v>
      </c>
      <c r="FC273" s="273"/>
      <c r="FD273" s="385"/>
      <c r="FE273"/>
      <c r="FF273" s="12">
        <v>213</v>
      </c>
      <c r="FG273" s="69">
        <v>10.386389999999999</v>
      </c>
      <c r="FH273" s="70">
        <v>18.888159999999999</v>
      </c>
      <c r="FW273" s="273"/>
      <c r="FX273" s="385"/>
      <c r="FY273"/>
      <c r="FZ273" s="12">
        <v>213</v>
      </c>
      <c r="GA273" s="69">
        <v>9.759371999999999</v>
      </c>
      <c r="GB273" s="70">
        <v>17.977810000000002</v>
      </c>
      <c r="GQ273" s="273"/>
      <c r="GR273" s="385"/>
      <c r="GS273"/>
      <c r="GT273" s="12">
        <v>213</v>
      </c>
      <c r="GU273" s="69">
        <v>33.512540000000001</v>
      </c>
      <c r="GV273" s="70">
        <v>20.641369999999998</v>
      </c>
      <c r="HK273" s="273"/>
      <c r="HL273" s="385"/>
      <c r="HM273"/>
      <c r="HN273" s="12">
        <v>213</v>
      </c>
      <c r="HO273" s="69">
        <v>2.4636909999999999</v>
      </c>
      <c r="HP273" s="70">
        <v>15.396039999999999</v>
      </c>
      <c r="IE273" s="273"/>
      <c r="IF273" s="385"/>
      <c r="IG273"/>
      <c r="IH273" s="12">
        <v>213</v>
      </c>
      <c r="II273" s="69"/>
      <c r="IJ273" s="70"/>
      <c r="IY273" s="273"/>
      <c r="IZ273" s="385"/>
      <c r="JA273"/>
      <c r="JB273" s="12">
        <v>213</v>
      </c>
      <c r="JC273" s="69"/>
      <c r="JD273" s="70"/>
      <c r="JS273" s="273"/>
      <c r="JT273" s="385"/>
      <c r="JU273"/>
      <c r="JV273" s="12">
        <v>213</v>
      </c>
      <c r="JW273" s="69"/>
      <c r="JX273" s="70"/>
      <c r="KM273" s="273"/>
    </row>
    <row r="274" spans="2:299" ht="12.75" customHeight="1" x14ac:dyDescent="0.2">
      <c r="B274" s="12">
        <v>214</v>
      </c>
      <c r="C274" s="69">
        <v>12.71571</v>
      </c>
      <c r="D274" s="70">
        <v>19.62387</v>
      </c>
      <c r="S274" s="273"/>
      <c r="T274" s="385"/>
      <c r="V274" s="12">
        <v>214</v>
      </c>
      <c r="W274" s="69">
        <v>8.0340330000000009</v>
      </c>
      <c r="X274" s="70">
        <v>17.47785</v>
      </c>
      <c r="AM274" s="273"/>
      <c r="AN274" s="385"/>
      <c r="AP274" s="12">
        <v>214</v>
      </c>
      <c r="AQ274" s="69">
        <v>16.794810000000002</v>
      </c>
      <c r="AR274" s="70">
        <v>18.203569999999999</v>
      </c>
      <c r="BG274" s="273"/>
      <c r="BH274" s="271"/>
      <c r="BI274"/>
      <c r="BJ274" s="12">
        <v>214</v>
      </c>
      <c r="BK274" s="69">
        <v>1.853378</v>
      </c>
      <c r="BL274" s="70">
        <v>12.517950000000001</v>
      </c>
      <c r="CA274" s="273"/>
      <c r="CB274" s="385"/>
      <c r="CC274"/>
      <c r="CD274" s="12">
        <v>214</v>
      </c>
      <c r="CE274" s="69">
        <v>7.108644</v>
      </c>
      <c r="CF274" s="70">
        <v>16.555890000000002</v>
      </c>
      <c r="CU274" s="273"/>
      <c r="CV274" s="385"/>
      <c r="CW274"/>
      <c r="CX274" s="12">
        <v>214</v>
      </c>
      <c r="CY274" s="69">
        <v>12.71571</v>
      </c>
      <c r="CZ274" s="70">
        <v>19.62387</v>
      </c>
      <c r="DO274" s="273"/>
      <c r="DP274" s="385"/>
      <c r="DQ274"/>
      <c r="DR274" s="12">
        <v>214</v>
      </c>
      <c r="DS274" s="69">
        <v>9.9509419999999995</v>
      </c>
      <c r="DT274" s="70">
        <v>10.79984</v>
      </c>
      <c r="EI274" s="273"/>
      <c r="EJ274" s="385"/>
      <c r="EK274"/>
      <c r="EL274" s="12">
        <v>214</v>
      </c>
      <c r="EM274" s="69">
        <v>24.529150000000001</v>
      </c>
      <c r="EN274" s="70">
        <v>17.699490000000001</v>
      </c>
      <c r="FC274" s="273"/>
      <c r="FD274" s="385"/>
      <c r="FE274"/>
      <c r="FF274" s="12">
        <v>214</v>
      </c>
      <c r="FG274" s="69">
        <v>10.55626</v>
      </c>
      <c r="FH274" s="70">
        <v>18.940059999999999</v>
      </c>
      <c r="FW274" s="273"/>
      <c r="FX274" s="385"/>
      <c r="FY274"/>
      <c r="FZ274" s="12">
        <v>214</v>
      </c>
      <c r="GA274" s="69">
        <v>9.8989760000000011</v>
      </c>
      <c r="GB274" s="70">
        <v>18.0318</v>
      </c>
      <c r="GQ274" s="273"/>
      <c r="GR274" s="385"/>
      <c r="GS274"/>
      <c r="GT274" s="12">
        <v>214</v>
      </c>
      <c r="GU274" s="69">
        <v>33.723649999999999</v>
      </c>
      <c r="GV274" s="70">
        <v>20.657330000000002</v>
      </c>
      <c r="HK274" s="273"/>
      <c r="HL274" s="385"/>
      <c r="HM274"/>
      <c r="HN274" s="12">
        <v>214</v>
      </c>
      <c r="HO274" s="69">
        <v>2.4870369999999999</v>
      </c>
      <c r="HP274" s="70">
        <v>15.47603</v>
      </c>
      <c r="IE274" s="273"/>
      <c r="IF274" s="385"/>
      <c r="IG274"/>
      <c r="IH274" s="12">
        <v>214</v>
      </c>
      <c r="II274" s="69"/>
      <c r="IJ274" s="70"/>
      <c r="IY274" s="273"/>
      <c r="IZ274" s="385"/>
      <c r="JA274"/>
      <c r="JB274" s="12">
        <v>214</v>
      </c>
      <c r="JC274" s="69"/>
      <c r="JD274" s="70"/>
      <c r="JS274" s="273"/>
      <c r="JT274" s="385"/>
      <c r="JU274"/>
      <c r="JV274" s="12">
        <v>214</v>
      </c>
      <c r="JW274" s="69"/>
      <c r="JX274" s="70"/>
      <c r="KM274" s="273"/>
    </row>
    <row r="275" spans="2:299" ht="12.75" customHeight="1" x14ac:dyDescent="0.2">
      <c r="B275" s="12">
        <v>215</v>
      </c>
      <c r="C275" s="69">
        <v>12.887879999999999</v>
      </c>
      <c r="D275" s="70">
        <v>19.657889999999998</v>
      </c>
      <c r="S275" s="273"/>
      <c r="T275" s="385"/>
      <c r="V275" s="12">
        <v>215</v>
      </c>
      <c r="W275" s="69">
        <v>8.1462819999999994</v>
      </c>
      <c r="X275" s="70">
        <v>17.511810000000001</v>
      </c>
      <c r="AM275" s="273"/>
      <c r="AN275" s="385"/>
      <c r="AP275" s="12">
        <v>215</v>
      </c>
      <c r="AQ275" s="69">
        <v>17.087340000000001</v>
      </c>
      <c r="AR275" s="70">
        <v>18.235499999999998</v>
      </c>
      <c r="BG275" s="273"/>
      <c r="BH275" s="271"/>
      <c r="BI275"/>
      <c r="BJ275" s="12">
        <v>215</v>
      </c>
      <c r="BK275" s="69">
        <v>1.7501260000000001</v>
      </c>
      <c r="BL275" s="70">
        <v>12.70599</v>
      </c>
      <c r="CA275" s="273"/>
      <c r="CB275" s="385"/>
      <c r="CC275"/>
      <c r="CD275" s="12">
        <v>215</v>
      </c>
      <c r="CE275" s="69">
        <v>7.3058300000000003</v>
      </c>
      <c r="CF275" s="70">
        <v>16.637920000000001</v>
      </c>
      <c r="CU275" s="273"/>
      <c r="CV275" s="385"/>
      <c r="CW275"/>
      <c r="CX275" s="12">
        <v>215</v>
      </c>
      <c r="CY275" s="69">
        <v>12.887879999999999</v>
      </c>
      <c r="CZ275" s="70">
        <v>19.657889999999998</v>
      </c>
      <c r="DO275" s="273"/>
      <c r="DP275" s="385"/>
      <c r="DQ275"/>
      <c r="DR275" s="12">
        <v>215</v>
      </c>
      <c r="DS275" s="69">
        <v>10.053570000000001</v>
      </c>
      <c r="DT275" s="70">
        <v>10.81592</v>
      </c>
      <c r="EI275" s="273"/>
      <c r="EJ275" s="385"/>
      <c r="EK275"/>
      <c r="EL275" s="12">
        <v>215</v>
      </c>
      <c r="EM275" s="69">
        <v>24.98995</v>
      </c>
      <c r="EN275" s="70">
        <v>17.737449999999999</v>
      </c>
      <c r="FC275" s="273"/>
      <c r="FD275" s="385"/>
      <c r="FE275"/>
      <c r="FF275" s="12">
        <v>215</v>
      </c>
      <c r="FG275" s="69">
        <v>10.739360000000001</v>
      </c>
      <c r="FH275" s="70">
        <v>19.003969999999999</v>
      </c>
      <c r="FW275" s="273"/>
      <c r="FX275" s="385"/>
      <c r="FY275"/>
      <c r="FZ275" s="12">
        <v>215</v>
      </c>
      <c r="GA275" s="69">
        <v>10.04893</v>
      </c>
      <c r="GB275" s="70">
        <v>18.067730000000001</v>
      </c>
      <c r="GQ275" s="273"/>
      <c r="GR275" s="385"/>
      <c r="GS275"/>
      <c r="GT275" s="12">
        <v>215</v>
      </c>
      <c r="GU275" s="69">
        <v>33.973190000000002</v>
      </c>
      <c r="GV275" s="70">
        <v>20.677420000000001</v>
      </c>
      <c r="HK275" s="273"/>
      <c r="HL275" s="385"/>
      <c r="HM275"/>
      <c r="HN275" s="12">
        <v>215</v>
      </c>
      <c r="HO275" s="69">
        <v>2.4618800000000003</v>
      </c>
      <c r="HP275" s="70">
        <v>15.556089999999999</v>
      </c>
      <c r="IE275" s="273"/>
      <c r="IF275" s="385"/>
      <c r="IG275"/>
      <c r="IH275" s="12">
        <v>215</v>
      </c>
      <c r="II275" s="69"/>
      <c r="IJ275" s="70"/>
      <c r="IY275" s="273"/>
      <c r="IZ275" s="385"/>
      <c r="JA275"/>
      <c r="JB275" s="12">
        <v>215</v>
      </c>
      <c r="JC275" s="69"/>
      <c r="JD275" s="70"/>
      <c r="JS275" s="273"/>
      <c r="JT275" s="385"/>
      <c r="JU275"/>
      <c r="JV275" s="12">
        <v>215</v>
      </c>
      <c r="JW275" s="69"/>
      <c r="JX275" s="70"/>
      <c r="KM275" s="273"/>
    </row>
    <row r="276" spans="2:299" ht="12.75" customHeight="1" x14ac:dyDescent="0.2">
      <c r="B276" s="12">
        <v>216</v>
      </c>
      <c r="C276" s="69">
        <v>12.634739999999999</v>
      </c>
      <c r="D276" s="70">
        <v>19.679950000000002</v>
      </c>
      <c r="S276" s="273"/>
      <c r="T276" s="385"/>
      <c r="V276" s="12">
        <v>216</v>
      </c>
      <c r="W276" s="69">
        <v>8.269971</v>
      </c>
      <c r="X276" s="70">
        <v>17.543790000000001</v>
      </c>
      <c r="AM276" s="273"/>
      <c r="AN276" s="385"/>
      <c r="AP276" s="12">
        <v>216</v>
      </c>
      <c r="AQ276" s="69">
        <v>17.38541</v>
      </c>
      <c r="AR276" s="70">
        <v>18.26755</v>
      </c>
      <c r="BG276" s="273"/>
      <c r="BH276" s="271"/>
      <c r="BI276"/>
      <c r="BJ276" s="12">
        <v>216</v>
      </c>
      <c r="BK276" s="69">
        <v>1.6487309999999999</v>
      </c>
      <c r="BL276" s="70">
        <v>12.94999</v>
      </c>
      <c r="CA276" s="273"/>
      <c r="CB276" s="385"/>
      <c r="CC276"/>
      <c r="CD276" s="12">
        <v>216</v>
      </c>
      <c r="CE276" s="69">
        <v>7.5080550000000006</v>
      </c>
      <c r="CF276" s="70">
        <v>16.7239</v>
      </c>
      <c r="CU276" s="273"/>
      <c r="CV276" s="385"/>
      <c r="CW276"/>
      <c r="CX276" s="12">
        <v>216</v>
      </c>
      <c r="CY276" s="69">
        <v>12.634739999999999</v>
      </c>
      <c r="CZ276" s="70">
        <v>19.679950000000002</v>
      </c>
      <c r="DO276" s="273"/>
      <c r="DP276" s="385"/>
      <c r="DQ276"/>
      <c r="DR276" s="12">
        <v>216</v>
      </c>
      <c r="DS276" s="69">
        <v>10.161719999999999</v>
      </c>
      <c r="DT276" s="70">
        <v>10.831759999999999</v>
      </c>
      <c r="EI276" s="273"/>
      <c r="EJ276" s="385"/>
      <c r="EK276"/>
      <c r="EL276" s="12">
        <v>216</v>
      </c>
      <c r="EM276" s="69">
        <v>25.306169999999998</v>
      </c>
      <c r="EN276" s="70">
        <v>17.76155</v>
      </c>
      <c r="FC276" s="273"/>
      <c r="FD276" s="385"/>
      <c r="FE276"/>
      <c r="FF276" s="12">
        <v>216</v>
      </c>
      <c r="FG276" s="69">
        <v>10.80104</v>
      </c>
      <c r="FH276" s="70">
        <v>19.140049999999999</v>
      </c>
      <c r="FW276" s="273"/>
      <c r="FX276" s="385"/>
      <c r="FY276"/>
      <c r="FZ276" s="12">
        <v>216</v>
      </c>
      <c r="GA276" s="69">
        <v>10.224500000000001</v>
      </c>
      <c r="GB276" s="70">
        <v>18.097860000000001</v>
      </c>
      <c r="GQ276" s="273"/>
      <c r="GR276" s="385"/>
      <c r="GS276"/>
      <c r="GT276" s="12">
        <v>216</v>
      </c>
      <c r="GU276" s="69">
        <v>34.167269999999995</v>
      </c>
      <c r="GV276" s="70">
        <v>20.691410000000001</v>
      </c>
      <c r="HK276" s="273"/>
      <c r="HL276" s="385"/>
      <c r="HM276"/>
      <c r="HN276" s="12">
        <v>216</v>
      </c>
      <c r="HO276" s="69">
        <v>2.5085359999999999</v>
      </c>
      <c r="HP276" s="70">
        <v>15.63603</v>
      </c>
      <c r="IE276" s="273"/>
      <c r="IF276" s="385"/>
      <c r="IG276"/>
      <c r="IH276" s="12">
        <v>216</v>
      </c>
      <c r="II276" s="69"/>
      <c r="IJ276" s="70"/>
      <c r="IY276" s="273"/>
      <c r="IZ276" s="385"/>
      <c r="JA276"/>
      <c r="JB276" s="12">
        <v>216</v>
      </c>
      <c r="JC276" s="69"/>
      <c r="JD276" s="70"/>
      <c r="JS276" s="273"/>
      <c r="JT276" s="385"/>
      <c r="JU276"/>
      <c r="JV276" s="12">
        <v>216</v>
      </c>
      <c r="JW276" s="69"/>
      <c r="JX276" s="70"/>
      <c r="KM276" s="273"/>
    </row>
    <row r="277" spans="2:299" ht="12.75" customHeight="1" x14ac:dyDescent="0.2">
      <c r="B277" s="12">
        <v>217</v>
      </c>
      <c r="C277" s="69">
        <v>11.75813</v>
      </c>
      <c r="D277" s="70">
        <v>19.69209</v>
      </c>
      <c r="S277" s="273"/>
      <c r="T277" s="385"/>
      <c r="V277" s="12">
        <v>217</v>
      </c>
      <c r="W277" s="69">
        <v>8.402139</v>
      </c>
      <c r="X277" s="70">
        <v>17.575839999999999</v>
      </c>
      <c r="AM277" s="273"/>
      <c r="AN277" s="385"/>
      <c r="AP277" s="12">
        <v>217</v>
      </c>
      <c r="AQ277" s="69">
        <v>17.689</v>
      </c>
      <c r="AR277" s="70">
        <v>18.299530000000001</v>
      </c>
      <c r="BG277" s="273"/>
      <c r="BH277" s="271"/>
      <c r="BI277"/>
      <c r="BJ277" s="12">
        <v>217</v>
      </c>
      <c r="BK277" s="69">
        <v>1.4992729999999999</v>
      </c>
      <c r="BL277" s="70">
        <v>12.97193</v>
      </c>
      <c r="CA277" s="273"/>
      <c r="CB277" s="385"/>
      <c r="CC277"/>
      <c r="CD277" s="12">
        <v>217</v>
      </c>
      <c r="CE277" s="69">
        <v>7.7386610000000005</v>
      </c>
      <c r="CF277" s="70">
        <v>16.807970000000001</v>
      </c>
      <c r="CU277" s="273"/>
      <c r="CV277" s="385"/>
      <c r="CW277"/>
      <c r="CX277" s="12">
        <v>217</v>
      </c>
      <c r="CY277" s="69">
        <v>11.75813</v>
      </c>
      <c r="CZ277" s="70">
        <v>19.69209</v>
      </c>
      <c r="DO277" s="273"/>
      <c r="DP277" s="385"/>
      <c r="DQ277"/>
      <c r="DR277" s="12">
        <v>217</v>
      </c>
      <c r="DS277" s="69">
        <v>10.27524</v>
      </c>
      <c r="DT277" s="70">
        <v>10.84976</v>
      </c>
      <c r="EI277" s="273"/>
      <c r="EJ277" s="385"/>
      <c r="EK277"/>
      <c r="EL277" s="12">
        <v>217</v>
      </c>
      <c r="EM277" s="69">
        <v>25.769689999999997</v>
      </c>
      <c r="EN277" s="70">
        <v>17.799630000000001</v>
      </c>
      <c r="FC277" s="273"/>
      <c r="FD277" s="385"/>
      <c r="FE277"/>
      <c r="FF277" s="12">
        <v>217</v>
      </c>
      <c r="FG277" s="69">
        <v>10.976809999999999</v>
      </c>
      <c r="FH277" s="70">
        <v>19.16798</v>
      </c>
      <c r="FW277" s="273"/>
      <c r="FX277" s="385"/>
      <c r="FY277"/>
      <c r="FZ277" s="12">
        <v>217</v>
      </c>
      <c r="GA277" s="69">
        <v>10.3904</v>
      </c>
      <c r="GB277" s="70">
        <v>18.12782</v>
      </c>
      <c r="GQ277" s="273"/>
      <c r="GR277" s="385"/>
      <c r="GS277"/>
      <c r="GT277" s="12">
        <v>217</v>
      </c>
      <c r="GU277" s="69">
        <v>34.376010000000001</v>
      </c>
      <c r="GV277" s="70">
        <v>20.705400000000001</v>
      </c>
      <c r="HK277" s="273"/>
      <c r="HL277" s="385"/>
      <c r="HM277"/>
      <c r="HN277" s="12">
        <v>217</v>
      </c>
      <c r="HO277" s="69">
        <v>2.5482559999999999</v>
      </c>
      <c r="HP277" s="70">
        <v>15.715909999999999</v>
      </c>
      <c r="IE277" s="273"/>
      <c r="IF277" s="385"/>
      <c r="IG277"/>
      <c r="IH277" s="12">
        <v>217</v>
      </c>
      <c r="II277" s="69"/>
      <c r="IJ277" s="70"/>
      <c r="IY277" s="273"/>
      <c r="IZ277" s="385"/>
      <c r="JA277"/>
      <c r="JB277" s="12">
        <v>217</v>
      </c>
      <c r="JC277" s="69"/>
      <c r="JD277" s="70"/>
      <c r="JS277" s="273"/>
      <c r="JT277" s="385"/>
      <c r="JU277"/>
      <c r="JV277" s="12">
        <v>217</v>
      </c>
      <c r="JW277" s="69"/>
      <c r="JX277" s="70"/>
      <c r="KM277" s="273"/>
    </row>
    <row r="278" spans="2:299" ht="12.75" customHeight="1" x14ac:dyDescent="0.2">
      <c r="B278" s="12">
        <v>218</v>
      </c>
      <c r="C278" s="69">
        <v>10.98799</v>
      </c>
      <c r="D278" s="70">
        <v>19.704170000000001</v>
      </c>
      <c r="S278" s="273"/>
      <c r="T278" s="385"/>
      <c r="V278" s="12">
        <v>218</v>
      </c>
      <c r="W278" s="69">
        <v>8.534402</v>
      </c>
      <c r="X278" s="70">
        <v>17.60783</v>
      </c>
      <c r="AM278" s="273"/>
      <c r="AN278" s="385"/>
      <c r="AP278" s="12">
        <v>218</v>
      </c>
      <c r="AQ278" s="69">
        <v>17.982659999999999</v>
      </c>
      <c r="AR278" s="70">
        <v>18.331579999999999</v>
      </c>
      <c r="BG278" s="273"/>
      <c r="BH278" s="271"/>
      <c r="BI278"/>
      <c r="BJ278" s="12">
        <v>218</v>
      </c>
      <c r="BK278" s="69">
        <v>1.293879</v>
      </c>
      <c r="BL278" s="70">
        <v>12.979939999999999</v>
      </c>
      <c r="CA278" s="273"/>
      <c r="CB278" s="385"/>
      <c r="CC278"/>
      <c r="CD278" s="12">
        <v>218</v>
      </c>
      <c r="CE278" s="69">
        <v>7.9555009999999999</v>
      </c>
      <c r="CF278" s="70">
        <v>16.898009999999999</v>
      </c>
      <c r="CU278" s="273"/>
      <c r="CV278" s="385"/>
      <c r="CW278"/>
      <c r="CX278" s="12">
        <v>218</v>
      </c>
      <c r="CY278" s="69">
        <v>10.98799</v>
      </c>
      <c r="CZ278" s="70">
        <v>19.704170000000001</v>
      </c>
      <c r="DO278" s="273"/>
      <c r="DP278" s="385"/>
      <c r="DQ278"/>
      <c r="DR278" s="12">
        <v>218</v>
      </c>
      <c r="DS278" s="69">
        <v>10.399569999999999</v>
      </c>
      <c r="DT278" s="70">
        <v>10.875769999999999</v>
      </c>
      <c r="EI278" s="273"/>
      <c r="EJ278" s="385"/>
      <c r="EK278"/>
      <c r="EL278" s="12">
        <v>218</v>
      </c>
      <c r="EM278" s="69">
        <v>26.336320000000001</v>
      </c>
      <c r="EN278" s="70">
        <v>17.8474</v>
      </c>
      <c r="FC278" s="273"/>
      <c r="FD278" s="385"/>
      <c r="FE278"/>
      <c r="FF278" s="12">
        <v>218</v>
      </c>
      <c r="FG278" s="69">
        <v>11.16348</v>
      </c>
      <c r="FH278" s="70">
        <v>19.201989999999999</v>
      </c>
      <c r="FW278" s="273"/>
      <c r="FX278" s="385"/>
      <c r="FY278"/>
      <c r="FZ278" s="12">
        <v>218</v>
      </c>
      <c r="GA278" s="69">
        <v>10.385209999999999</v>
      </c>
      <c r="GB278" s="70">
        <v>18.15795</v>
      </c>
      <c r="GQ278" s="273"/>
      <c r="GR278" s="385"/>
      <c r="GS278"/>
      <c r="GT278" s="12">
        <v>218</v>
      </c>
      <c r="GU278" s="69">
        <v>34.588999999999999</v>
      </c>
      <c r="GV278" s="70">
        <v>20.719390000000001</v>
      </c>
      <c r="HK278" s="273"/>
      <c r="HL278" s="385"/>
      <c r="HM278"/>
      <c r="HN278" s="12">
        <v>218</v>
      </c>
      <c r="HO278" s="69">
        <v>2.5891920000000002</v>
      </c>
      <c r="HP278" s="70">
        <v>15.79603</v>
      </c>
      <c r="IE278" s="273"/>
      <c r="IF278" s="385"/>
      <c r="IG278"/>
      <c r="IH278" s="12">
        <v>218</v>
      </c>
      <c r="II278" s="69"/>
      <c r="IJ278" s="70"/>
      <c r="IY278" s="273"/>
      <c r="IZ278" s="385"/>
      <c r="JA278"/>
      <c r="JB278" s="12">
        <v>218</v>
      </c>
      <c r="JC278" s="69"/>
      <c r="JD278" s="70"/>
      <c r="JS278" s="273"/>
      <c r="JT278" s="385"/>
      <c r="JU278"/>
      <c r="JV278" s="12">
        <v>218</v>
      </c>
      <c r="JW278" s="69"/>
      <c r="JX278" s="70"/>
      <c r="KM278" s="273"/>
    </row>
    <row r="279" spans="2:299" ht="12.75" customHeight="1" x14ac:dyDescent="0.2">
      <c r="B279" s="12">
        <v>219</v>
      </c>
      <c r="C279" s="69">
        <v>10.54466</v>
      </c>
      <c r="D279" s="70">
        <v>19.716249999999999</v>
      </c>
      <c r="S279" s="273"/>
      <c r="T279" s="385"/>
      <c r="V279" s="12">
        <v>219</v>
      </c>
      <c r="W279" s="69">
        <v>8.6431209999999989</v>
      </c>
      <c r="X279" s="70">
        <v>17.633839999999999</v>
      </c>
      <c r="AM279" s="273"/>
      <c r="AN279" s="385"/>
      <c r="AP279" s="12">
        <v>219</v>
      </c>
      <c r="AQ279" s="69">
        <v>18.307110000000002</v>
      </c>
      <c r="AR279" s="70">
        <v>18.363569999999999</v>
      </c>
      <c r="BG279" s="273"/>
      <c r="BH279" s="271"/>
      <c r="BI279"/>
      <c r="BJ279" s="12">
        <v>219</v>
      </c>
      <c r="BK279" s="69">
        <v>1.0844739999999999</v>
      </c>
      <c r="BL279" s="70">
        <v>12.98795</v>
      </c>
      <c r="CA279" s="273"/>
      <c r="CB279" s="385"/>
      <c r="CC279"/>
      <c r="CD279" s="12">
        <v>219</v>
      </c>
      <c r="CE279" s="69">
        <v>7.6766629999999996</v>
      </c>
      <c r="CF279" s="70">
        <v>16.944050000000001</v>
      </c>
      <c r="CU279" s="273"/>
      <c r="CV279" s="385"/>
      <c r="CW279"/>
      <c r="CX279" s="12">
        <v>219</v>
      </c>
      <c r="CY279" s="69">
        <v>10.54466</v>
      </c>
      <c r="CZ279" s="70">
        <v>19.716249999999999</v>
      </c>
      <c r="DO279" s="273"/>
      <c r="DP279" s="385"/>
      <c r="DQ279"/>
      <c r="DR279" s="12">
        <v>219</v>
      </c>
      <c r="DS279" s="69">
        <v>10.514889999999999</v>
      </c>
      <c r="DT279" s="70">
        <v>10.939859999999999</v>
      </c>
      <c r="EI279" s="273"/>
      <c r="EJ279" s="385"/>
      <c r="EK279"/>
      <c r="EL279" s="12">
        <v>219</v>
      </c>
      <c r="EM279" s="69">
        <v>26.781089999999999</v>
      </c>
      <c r="EN279" s="70">
        <v>17.887460000000001</v>
      </c>
      <c r="FC279" s="273"/>
      <c r="FD279" s="385"/>
      <c r="FE279"/>
      <c r="FF279" s="12">
        <v>219</v>
      </c>
      <c r="FG279" s="69">
        <v>11.38</v>
      </c>
      <c r="FH279" s="70">
        <v>19.237929999999999</v>
      </c>
      <c r="FW279" s="273"/>
      <c r="FX279" s="385"/>
      <c r="FY279"/>
      <c r="FZ279" s="12">
        <v>219</v>
      </c>
      <c r="GA279" s="69">
        <v>9.8974050000000009</v>
      </c>
      <c r="GB279" s="70">
        <v>18.167999999999999</v>
      </c>
      <c r="GQ279" s="273"/>
      <c r="GR279" s="385"/>
      <c r="GS279"/>
      <c r="GT279" s="12">
        <v>219</v>
      </c>
      <c r="GU279" s="69">
        <v>34.801780000000001</v>
      </c>
      <c r="GV279" s="70">
        <v>20.73338</v>
      </c>
      <c r="HK279" s="273"/>
      <c r="HL279" s="385"/>
      <c r="HM279"/>
      <c r="HN279" s="12">
        <v>219</v>
      </c>
      <c r="HO279" s="69">
        <v>2.6290559999999998</v>
      </c>
      <c r="HP279" s="70">
        <v>15.87603</v>
      </c>
      <c r="IE279" s="273"/>
      <c r="IF279" s="385"/>
      <c r="IG279"/>
      <c r="IH279" s="12">
        <v>219</v>
      </c>
      <c r="II279" s="69"/>
      <c r="IJ279" s="70"/>
      <c r="IY279" s="273"/>
      <c r="IZ279" s="385"/>
      <c r="JA279"/>
      <c r="JB279" s="12">
        <v>219</v>
      </c>
      <c r="JC279" s="69"/>
      <c r="JD279" s="70"/>
      <c r="JS279" s="273"/>
      <c r="JT279" s="385"/>
      <c r="JU279"/>
      <c r="JV279" s="12">
        <v>219</v>
      </c>
      <c r="JW279" s="69"/>
      <c r="JX279" s="70"/>
      <c r="KM279" s="273"/>
    </row>
    <row r="280" spans="2:299" ht="12.75" customHeight="1" x14ac:dyDescent="0.2">
      <c r="B280" s="12">
        <v>220</v>
      </c>
      <c r="C280" s="69">
        <v>10.46073</v>
      </c>
      <c r="D280" s="70">
        <v>19.746379999999998</v>
      </c>
      <c r="S280" s="273"/>
      <c r="T280" s="385"/>
      <c r="V280" s="12">
        <v>220</v>
      </c>
      <c r="W280" s="69">
        <v>8.7639010000000006</v>
      </c>
      <c r="X280" s="70">
        <v>17.665759999999999</v>
      </c>
      <c r="AM280" s="273"/>
      <c r="AN280" s="385"/>
      <c r="AP280" s="12">
        <v>220</v>
      </c>
      <c r="AQ280" s="69">
        <v>18.638120000000001</v>
      </c>
      <c r="AR280" s="70">
        <v>18.395620000000001</v>
      </c>
      <c r="BG280" s="273"/>
      <c r="BH280" s="271"/>
      <c r="BI280"/>
      <c r="BJ280" s="12">
        <v>220</v>
      </c>
      <c r="BK280" s="69">
        <v>0.91155339999999996</v>
      </c>
      <c r="BL280" s="70">
        <v>12.996029999999999</v>
      </c>
      <c r="CA280" s="273"/>
      <c r="CB280" s="385"/>
      <c r="CC280"/>
      <c r="CD280" s="12">
        <v>220</v>
      </c>
      <c r="CE280" s="69">
        <v>7.5789849999999994</v>
      </c>
      <c r="CF280" s="70">
        <v>16.992000000000001</v>
      </c>
      <c r="CU280" s="273"/>
      <c r="CV280" s="385"/>
      <c r="CW280"/>
      <c r="CX280" s="12">
        <v>220</v>
      </c>
      <c r="CY280" s="69">
        <v>10.46073</v>
      </c>
      <c r="CZ280" s="70">
        <v>19.746379999999998</v>
      </c>
      <c r="DO280" s="273"/>
      <c r="DP280" s="385"/>
      <c r="DQ280"/>
      <c r="DR280" s="12">
        <v>220</v>
      </c>
      <c r="DS280" s="69">
        <v>10.631680000000001</v>
      </c>
      <c r="DT280" s="70">
        <v>10.95786</v>
      </c>
      <c r="EI280" s="273"/>
      <c r="EJ280" s="385"/>
      <c r="EK280"/>
      <c r="EL280" s="12">
        <v>220</v>
      </c>
      <c r="EM280" s="69">
        <v>27.123249999999999</v>
      </c>
      <c r="EN280" s="70">
        <v>17.9115</v>
      </c>
      <c r="FC280" s="273"/>
      <c r="FD280" s="385"/>
      <c r="FE280"/>
      <c r="FF280" s="12">
        <v>220</v>
      </c>
      <c r="FG280" s="69">
        <v>11.50206</v>
      </c>
      <c r="FH280" s="70">
        <v>19.303999999999998</v>
      </c>
      <c r="FW280" s="273"/>
      <c r="FX280" s="385"/>
      <c r="FY280"/>
      <c r="FZ280" s="12">
        <v>220</v>
      </c>
      <c r="GA280" s="69">
        <v>9.3773099999999996</v>
      </c>
      <c r="GB280" s="70">
        <v>18.177980000000002</v>
      </c>
      <c r="GQ280" s="273"/>
      <c r="GR280" s="385"/>
      <c r="GS280"/>
      <c r="GT280" s="12">
        <v>220</v>
      </c>
      <c r="GU280" s="69">
        <v>35.004640000000002</v>
      </c>
      <c r="GV280" s="70">
        <v>20.74738</v>
      </c>
      <c r="HK280" s="273"/>
      <c r="HL280" s="385"/>
      <c r="HM280"/>
      <c r="HN280" s="12">
        <v>220</v>
      </c>
      <c r="HO280" s="69">
        <v>2.6902300000000001</v>
      </c>
      <c r="HP280" s="70">
        <v>15.956020000000001</v>
      </c>
      <c r="IE280" s="273"/>
      <c r="IF280" s="385"/>
      <c r="IG280"/>
      <c r="IH280" s="12">
        <v>220</v>
      </c>
      <c r="II280" s="69"/>
      <c r="IJ280" s="70"/>
      <c r="IY280" s="273"/>
      <c r="IZ280" s="385"/>
      <c r="JA280"/>
      <c r="JB280" s="12">
        <v>220</v>
      </c>
      <c r="JC280" s="69"/>
      <c r="JD280" s="70"/>
      <c r="JS280" s="273"/>
      <c r="JT280" s="385"/>
      <c r="JU280"/>
      <c r="JV280" s="12">
        <v>220</v>
      </c>
      <c r="JW280" s="69"/>
      <c r="JX280" s="70"/>
      <c r="KM280" s="273"/>
    </row>
    <row r="281" spans="2:299" ht="12.75" customHeight="1" x14ac:dyDescent="0.2">
      <c r="B281" s="12">
        <v>221</v>
      </c>
      <c r="C281" s="69">
        <v>10.670530000000001</v>
      </c>
      <c r="D281" s="70">
        <v>19.77036</v>
      </c>
      <c r="S281" s="273"/>
      <c r="T281" s="385"/>
      <c r="V281" s="12">
        <v>221</v>
      </c>
      <c r="W281" s="69">
        <v>8.8777679999999997</v>
      </c>
      <c r="X281" s="70">
        <v>17.691770000000002</v>
      </c>
      <c r="AM281" s="273"/>
      <c r="AN281" s="385"/>
      <c r="AP281" s="12">
        <v>221</v>
      </c>
      <c r="AQ281" s="69">
        <v>18.958669999999998</v>
      </c>
      <c r="AR281" s="70">
        <v>18.427659999999999</v>
      </c>
      <c r="BG281" s="273"/>
      <c r="BH281" s="271"/>
      <c r="BI281"/>
      <c r="BJ281" s="12">
        <v>221</v>
      </c>
      <c r="BK281" s="69">
        <v>0.78841650000000008</v>
      </c>
      <c r="BL281" s="70">
        <v>13.004099999999999</v>
      </c>
      <c r="CA281" s="273"/>
      <c r="CB281" s="385"/>
      <c r="CC281"/>
      <c r="CD281" s="12">
        <v>221</v>
      </c>
      <c r="CE281" s="69">
        <v>7.2836220000000003</v>
      </c>
      <c r="CF281" s="70">
        <v>17.014119999999998</v>
      </c>
      <c r="CU281" s="273"/>
      <c r="CV281" s="385"/>
      <c r="CW281"/>
      <c r="CX281" s="12">
        <v>221</v>
      </c>
      <c r="CY281" s="69">
        <v>10.670530000000001</v>
      </c>
      <c r="CZ281" s="70">
        <v>19.77036</v>
      </c>
      <c r="DO281" s="273"/>
      <c r="DP281" s="385"/>
      <c r="DQ281"/>
      <c r="DR281" s="12">
        <v>221</v>
      </c>
      <c r="DS281" s="69">
        <v>10.74705</v>
      </c>
      <c r="DT281" s="70">
        <v>10.975860000000001</v>
      </c>
      <c r="EI281" s="273"/>
      <c r="EJ281" s="385"/>
      <c r="EK281"/>
      <c r="EL281" s="12">
        <v>221</v>
      </c>
      <c r="EM281" s="69">
        <v>27.48011</v>
      </c>
      <c r="EN281" s="70">
        <v>17.93553</v>
      </c>
      <c r="FC281" s="273"/>
      <c r="FD281" s="385"/>
      <c r="FE281"/>
      <c r="FF281" s="12">
        <v>221</v>
      </c>
      <c r="FG281" s="69">
        <v>11.673219999999999</v>
      </c>
      <c r="FH281" s="70">
        <v>19.35595</v>
      </c>
      <c r="FW281" s="273"/>
      <c r="FX281" s="385"/>
      <c r="FY281"/>
      <c r="FZ281" s="12">
        <v>221</v>
      </c>
      <c r="GA281" s="69">
        <v>8.9938369999999992</v>
      </c>
      <c r="GB281" s="70">
        <v>18.188079999999999</v>
      </c>
      <c r="GQ281" s="273"/>
      <c r="GR281" s="385"/>
      <c r="GS281"/>
      <c r="GT281" s="12">
        <v>221</v>
      </c>
      <c r="GU281" s="69">
        <v>35.190849999999998</v>
      </c>
      <c r="GV281" s="70">
        <v>20.761430000000001</v>
      </c>
      <c r="HK281" s="273"/>
      <c r="HL281" s="385"/>
      <c r="HM281"/>
      <c r="HN281" s="12">
        <v>221</v>
      </c>
      <c r="HO281" s="69">
        <v>2.742143</v>
      </c>
      <c r="HP281" s="70">
        <v>16.036020000000001</v>
      </c>
      <c r="IE281" s="273"/>
      <c r="IF281" s="385"/>
      <c r="IG281"/>
      <c r="IH281" s="12">
        <v>221</v>
      </c>
      <c r="II281" s="69"/>
      <c r="IJ281" s="70"/>
      <c r="IY281" s="273"/>
      <c r="IZ281" s="385"/>
      <c r="JA281"/>
      <c r="JB281" s="12">
        <v>221</v>
      </c>
      <c r="JC281" s="69"/>
      <c r="JD281" s="70"/>
      <c r="JS281" s="273"/>
      <c r="JT281" s="385"/>
      <c r="JU281"/>
      <c r="JV281" s="12">
        <v>221</v>
      </c>
      <c r="JW281" s="69"/>
      <c r="JX281" s="70"/>
      <c r="KM281" s="273"/>
    </row>
    <row r="282" spans="2:299" ht="12.75" customHeight="1" x14ac:dyDescent="0.2">
      <c r="B282" s="12">
        <v>222</v>
      </c>
      <c r="C282" s="69">
        <v>10.829700000000001</v>
      </c>
      <c r="D282" s="70">
        <v>19.79439</v>
      </c>
      <c r="S282" s="273"/>
      <c r="T282" s="385"/>
      <c r="V282" s="12">
        <v>222</v>
      </c>
      <c r="W282" s="69">
        <v>8.989199000000001</v>
      </c>
      <c r="X282" s="70">
        <v>17.71575</v>
      </c>
      <c r="AM282" s="273"/>
      <c r="AN282" s="385"/>
      <c r="AP282" s="12">
        <v>222</v>
      </c>
      <c r="AQ282" s="69">
        <v>19.282880000000002</v>
      </c>
      <c r="AR282" s="70">
        <v>18.459589999999999</v>
      </c>
      <c r="BG282" s="273"/>
      <c r="BH282" s="271"/>
      <c r="BI282"/>
      <c r="BJ282" s="12">
        <v>222</v>
      </c>
      <c r="BK282" s="69">
        <v>0.6841296</v>
      </c>
      <c r="BL282" s="70">
        <v>13.118230000000001</v>
      </c>
      <c r="CA282" s="273"/>
      <c r="CB282" s="385"/>
      <c r="CC282"/>
      <c r="CD282" s="12">
        <v>222</v>
      </c>
      <c r="CE282" s="69">
        <v>7.3587020000000001</v>
      </c>
      <c r="CF282" s="70">
        <v>17.098120000000002</v>
      </c>
      <c r="CU282" s="273"/>
      <c r="CV282" s="385"/>
      <c r="CW282"/>
      <c r="CX282" s="12">
        <v>222</v>
      </c>
      <c r="CY282" s="69">
        <v>10.829700000000001</v>
      </c>
      <c r="CZ282" s="70">
        <v>19.79439</v>
      </c>
      <c r="DO282" s="273"/>
      <c r="DP282" s="385"/>
      <c r="DQ282"/>
      <c r="DR282" s="12">
        <v>222</v>
      </c>
      <c r="DS282" s="69">
        <v>10.597790000000002</v>
      </c>
      <c r="DT282" s="70">
        <v>10.99188</v>
      </c>
      <c r="EI282" s="273"/>
      <c r="EJ282" s="385"/>
      <c r="EK282"/>
      <c r="EL282" s="12">
        <v>222</v>
      </c>
      <c r="EM282" s="69">
        <v>27.830839999999998</v>
      </c>
      <c r="EN282" s="70">
        <v>17.959510000000002</v>
      </c>
      <c r="FC282" s="273"/>
      <c r="FD282" s="385"/>
      <c r="FE282"/>
      <c r="FF282" s="12">
        <v>222</v>
      </c>
      <c r="FG282" s="69">
        <v>11.844100000000001</v>
      </c>
      <c r="FH282" s="70">
        <v>19.40982</v>
      </c>
      <c r="FW282" s="273"/>
      <c r="FX282" s="385"/>
      <c r="FY282"/>
      <c r="FZ282" s="12">
        <v>222</v>
      </c>
      <c r="GA282" s="69">
        <v>8.7868779999999997</v>
      </c>
      <c r="GB282" s="70">
        <v>18.198129999999999</v>
      </c>
      <c r="GQ282" s="273"/>
      <c r="GR282" s="385"/>
      <c r="GS282"/>
      <c r="GT282" s="12">
        <v>222</v>
      </c>
      <c r="GU282" s="69">
        <v>35.380129999999994</v>
      </c>
      <c r="GV282" s="70">
        <v>20.775359999999999</v>
      </c>
      <c r="HK282" s="273"/>
      <c r="HL282" s="385"/>
      <c r="HM282"/>
      <c r="HN282" s="12">
        <v>222</v>
      </c>
      <c r="HO282" s="69">
        <v>2.7883400000000003</v>
      </c>
      <c r="HP282" s="70">
        <v>16.115960000000001</v>
      </c>
      <c r="IE282" s="273"/>
      <c r="IF282" s="385"/>
      <c r="IG282"/>
      <c r="IH282" s="12">
        <v>222</v>
      </c>
      <c r="II282" s="69"/>
      <c r="IJ282" s="70"/>
      <c r="IY282" s="273"/>
      <c r="IZ282" s="385"/>
      <c r="JA282"/>
      <c r="JB282" s="12">
        <v>222</v>
      </c>
      <c r="JC282" s="69"/>
      <c r="JD282" s="70"/>
      <c r="JS282" s="273"/>
      <c r="JT282" s="385"/>
      <c r="JU282"/>
      <c r="JV282" s="12">
        <v>222</v>
      </c>
      <c r="JW282" s="69"/>
      <c r="JX282" s="70"/>
      <c r="KM282" s="273"/>
    </row>
    <row r="283" spans="2:299" ht="12.75" customHeight="1" x14ac:dyDescent="0.2">
      <c r="B283" s="12">
        <v>223</v>
      </c>
      <c r="C283" s="69">
        <v>11.01521</v>
      </c>
      <c r="D283" s="70">
        <v>19.81831</v>
      </c>
      <c r="S283" s="273"/>
      <c r="T283" s="385"/>
      <c r="V283" s="12">
        <v>223</v>
      </c>
      <c r="W283" s="69">
        <v>9.0998799999999989</v>
      </c>
      <c r="X283" s="70">
        <v>17.739719999999998</v>
      </c>
      <c r="AM283" s="273"/>
      <c r="AN283" s="385"/>
      <c r="AP283" s="12">
        <v>223</v>
      </c>
      <c r="AQ283" s="69">
        <v>19.63429</v>
      </c>
      <c r="AR283" s="70">
        <v>18.491520000000001</v>
      </c>
      <c r="BG283" s="273"/>
      <c r="BH283" s="271"/>
      <c r="BI283"/>
      <c r="BJ283" s="12">
        <v>223</v>
      </c>
      <c r="BK283" s="69"/>
      <c r="BL283" s="70"/>
      <c r="CA283" s="273"/>
      <c r="CB283" s="385"/>
      <c r="CC283"/>
      <c r="CD283" s="12">
        <v>223</v>
      </c>
      <c r="CE283" s="69">
        <v>7.2048209999999999</v>
      </c>
      <c r="CF283" s="70">
        <v>17.138120000000001</v>
      </c>
      <c r="CU283" s="273"/>
      <c r="CV283" s="385"/>
      <c r="CW283"/>
      <c r="CX283" s="12">
        <v>223</v>
      </c>
      <c r="CY283" s="69">
        <v>11.01521</v>
      </c>
      <c r="CZ283" s="70">
        <v>19.81831</v>
      </c>
      <c r="DO283" s="273"/>
      <c r="DP283" s="385"/>
      <c r="DQ283"/>
      <c r="DR283" s="12">
        <v>223</v>
      </c>
      <c r="DS283" s="69">
        <v>10.37824</v>
      </c>
      <c r="DT283" s="70">
        <v>10.99995</v>
      </c>
      <c r="EI283" s="273"/>
      <c r="EJ283" s="385"/>
      <c r="EK283"/>
      <c r="EL283" s="12">
        <v>223</v>
      </c>
      <c r="EM283" s="69">
        <v>27.892949999999999</v>
      </c>
      <c r="EN283" s="70">
        <v>18.015529999999998</v>
      </c>
      <c r="FC283" s="273"/>
      <c r="FD283" s="385"/>
      <c r="FE283"/>
      <c r="FF283" s="12">
        <v>223</v>
      </c>
      <c r="FG283" s="69">
        <v>12.02153</v>
      </c>
      <c r="FH283" s="70">
        <v>19.44576</v>
      </c>
      <c r="FW283" s="273"/>
      <c r="FX283" s="385"/>
      <c r="FY283"/>
      <c r="FZ283" s="12">
        <v>223</v>
      </c>
      <c r="GA283" s="69">
        <v>8.2421499999999988</v>
      </c>
      <c r="GB283" s="70">
        <v>18.210270000000001</v>
      </c>
      <c r="GQ283" s="273"/>
      <c r="GR283" s="385"/>
      <c r="GS283"/>
      <c r="GT283" s="12">
        <v>223</v>
      </c>
      <c r="GU283" s="69">
        <v>35.575120000000005</v>
      </c>
      <c r="GV283" s="70">
        <v>20.789290000000001</v>
      </c>
      <c r="HK283" s="273"/>
      <c r="HL283" s="385"/>
      <c r="HM283"/>
      <c r="HN283" s="12">
        <v>223</v>
      </c>
      <c r="HO283" s="69">
        <v>2.834625</v>
      </c>
      <c r="HP283" s="70">
        <v>16.195959999999999</v>
      </c>
      <c r="IE283" s="273"/>
      <c r="IF283" s="385"/>
      <c r="IG283"/>
      <c r="IH283" s="12">
        <v>223</v>
      </c>
      <c r="II283" s="69"/>
      <c r="IJ283" s="70"/>
      <c r="IY283" s="273"/>
      <c r="IZ283" s="385"/>
      <c r="JA283"/>
      <c r="JB283" s="12">
        <v>223</v>
      </c>
      <c r="JC283" s="69"/>
      <c r="JD283" s="70"/>
      <c r="JS283" s="273"/>
      <c r="JT283" s="385"/>
      <c r="JU283"/>
      <c r="JV283" s="12">
        <v>223</v>
      </c>
      <c r="JW283" s="69"/>
      <c r="JX283" s="70"/>
      <c r="KM283" s="273"/>
    </row>
    <row r="284" spans="2:299" ht="12.75" customHeight="1" x14ac:dyDescent="0.2">
      <c r="B284" s="12">
        <v>224</v>
      </c>
      <c r="C284" s="69">
        <v>11.21763</v>
      </c>
      <c r="D284" s="70">
        <v>19.842220000000001</v>
      </c>
      <c r="S284" s="273"/>
      <c r="T284" s="385"/>
      <c r="V284" s="12">
        <v>224</v>
      </c>
      <c r="W284" s="69">
        <v>9.2091250000000002</v>
      </c>
      <c r="X284" s="70">
        <v>17.763760000000001</v>
      </c>
      <c r="AM284" s="273"/>
      <c r="AN284" s="385"/>
      <c r="AP284" s="12">
        <v>224</v>
      </c>
      <c r="AQ284" s="69">
        <v>19.942299999999999</v>
      </c>
      <c r="AR284" s="70">
        <v>18.523620000000001</v>
      </c>
      <c r="BG284" s="273"/>
      <c r="BH284" s="271"/>
      <c r="BI284"/>
      <c r="BJ284" s="12">
        <v>224</v>
      </c>
      <c r="BK284" s="69"/>
      <c r="BL284" s="70"/>
      <c r="CA284" s="273"/>
      <c r="CB284" s="385"/>
      <c r="CC284"/>
      <c r="CD284" s="12">
        <v>224</v>
      </c>
      <c r="CE284" s="69">
        <v>6.5468260000000003</v>
      </c>
      <c r="CF284" s="70">
        <v>17.15624</v>
      </c>
      <c r="CU284" s="273"/>
      <c r="CV284" s="385"/>
      <c r="CW284"/>
      <c r="CX284" s="12">
        <v>224</v>
      </c>
      <c r="CY284" s="69">
        <v>11.21763</v>
      </c>
      <c r="CZ284" s="70">
        <v>19.842220000000001</v>
      </c>
      <c r="DO284" s="273"/>
      <c r="DP284" s="385"/>
      <c r="DQ284"/>
      <c r="DR284" s="12">
        <v>224</v>
      </c>
      <c r="DS284" s="69">
        <v>10.1592</v>
      </c>
      <c r="DT284" s="70">
        <v>11.00802</v>
      </c>
      <c r="EI284" s="273"/>
      <c r="EJ284" s="385"/>
      <c r="EK284"/>
      <c r="EL284" s="12">
        <v>224</v>
      </c>
      <c r="EM284" s="69">
        <v>28.304919999999999</v>
      </c>
      <c r="EN284" s="70">
        <v>18.03951</v>
      </c>
      <c r="FC284" s="273"/>
      <c r="FD284" s="385"/>
      <c r="FE284"/>
      <c r="FF284" s="12">
        <v>224</v>
      </c>
      <c r="FG284" s="69">
        <v>12.197809999999999</v>
      </c>
      <c r="FH284" s="70">
        <v>19.483779999999999</v>
      </c>
      <c r="FW284" s="273"/>
      <c r="FX284" s="385"/>
      <c r="FY284"/>
      <c r="FZ284" s="12">
        <v>224</v>
      </c>
      <c r="GA284" s="69">
        <v>7.1380559999999997</v>
      </c>
      <c r="GB284" s="70">
        <v>18.22043</v>
      </c>
      <c r="GQ284" s="273"/>
      <c r="GR284" s="385"/>
      <c r="GS284"/>
      <c r="GT284" s="12">
        <v>224</v>
      </c>
      <c r="GU284" s="69">
        <v>35.774830000000001</v>
      </c>
      <c r="GV284" s="70">
        <v>20.803339999999999</v>
      </c>
      <c r="HK284" s="273"/>
      <c r="HL284" s="385"/>
      <c r="HM284"/>
      <c r="HN284" s="12">
        <v>224</v>
      </c>
      <c r="HO284" s="69">
        <v>2.9087550000000002</v>
      </c>
      <c r="HP284" s="70">
        <v>16.275960000000001</v>
      </c>
      <c r="IE284" s="273"/>
      <c r="IF284" s="385"/>
      <c r="IG284"/>
      <c r="IH284" s="12">
        <v>224</v>
      </c>
      <c r="II284" s="69"/>
      <c r="IJ284" s="70"/>
      <c r="IY284" s="273"/>
      <c r="IZ284" s="385"/>
      <c r="JA284"/>
      <c r="JB284" s="12">
        <v>224</v>
      </c>
      <c r="JC284" s="69"/>
      <c r="JD284" s="70"/>
      <c r="JS284" s="273"/>
      <c r="JT284" s="385"/>
      <c r="JU284"/>
      <c r="JV284" s="12">
        <v>224</v>
      </c>
      <c r="JW284" s="69"/>
      <c r="JX284" s="70"/>
      <c r="KM284" s="273"/>
    </row>
    <row r="285" spans="2:299" ht="12.75" customHeight="1" x14ac:dyDescent="0.2">
      <c r="B285" s="12">
        <v>225</v>
      </c>
      <c r="C285" s="69">
        <v>10.817680000000001</v>
      </c>
      <c r="D285" s="70">
        <v>19.85819</v>
      </c>
      <c r="S285" s="273"/>
      <c r="T285" s="385"/>
      <c r="V285" s="12">
        <v>225</v>
      </c>
      <c r="W285" s="69">
        <v>9.3177180000000011</v>
      </c>
      <c r="X285" s="70">
        <v>17.78773</v>
      </c>
      <c r="AM285" s="273"/>
      <c r="AN285" s="385"/>
      <c r="AP285" s="12">
        <v>225</v>
      </c>
      <c r="AQ285" s="69">
        <v>20.180669999999999</v>
      </c>
      <c r="AR285" s="70">
        <v>18.589569999999998</v>
      </c>
      <c r="BG285" s="273"/>
      <c r="BH285" s="271"/>
      <c r="BI285"/>
      <c r="BJ285" s="12">
        <v>225</v>
      </c>
      <c r="BK285" s="69"/>
      <c r="BL285" s="70"/>
      <c r="CA285" s="273"/>
      <c r="CB285" s="385"/>
      <c r="CC285"/>
      <c r="CD285" s="12">
        <v>225</v>
      </c>
      <c r="CE285" s="69">
        <v>6.1461959999999998</v>
      </c>
      <c r="CF285" s="70">
        <v>17.176269999999999</v>
      </c>
      <c r="CU285" s="273"/>
      <c r="CV285" s="385"/>
      <c r="CW285"/>
      <c r="CX285" s="12">
        <v>225</v>
      </c>
      <c r="CY285" s="69">
        <v>10.817680000000001</v>
      </c>
      <c r="CZ285" s="70">
        <v>19.85819</v>
      </c>
      <c r="DO285" s="273"/>
      <c r="DP285" s="385"/>
      <c r="DQ285"/>
      <c r="DR285" s="12">
        <v>225</v>
      </c>
      <c r="DS285" s="69">
        <v>9.9919789999999988</v>
      </c>
      <c r="DT285" s="70">
        <v>11.015980000000001</v>
      </c>
      <c r="EI285" s="273"/>
      <c r="EJ285" s="385"/>
      <c r="EK285"/>
      <c r="EL285" s="12">
        <v>225</v>
      </c>
      <c r="EM285" s="69">
        <v>28.70806</v>
      </c>
      <c r="EN285" s="70">
        <v>18.06354</v>
      </c>
      <c r="FC285" s="273"/>
      <c r="FD285" s="385"/>
      <c r="FE285"/>
      <c r="FF285" s="12">
        <v>225</v>
      </c>
      <c r="FG285" s="69">
        <v>12.39325</v>
      </c>
      <c r="FH285" s="70">
        <v>19.521809999999999</v>
      </c>
      <c r="FW285" s="273"/>
      <c r="FX285" s="385"/>
      <c r="FY285"/>
      <c r="FZ285" s="12">
        <v>225</v>
      </c>
      <c r="GA285" s="69">
        <v>6.0940900000000005</v>
      </c>
      <c r="GB285" s="70">
        <v>18.230599999999999</v>
      </c>
      <c r="GQ285" s="273"/>
      <c r="GR285" s="385"/>
      <c r="GS285"/>
      <c r="GT285" s="12">
        <v>225</v>
      </c>
      <c r="GU285" s="69">
        <v>35.97616</v>
      </c>
      <c r="GV285" s="70">
        <v>20.817329999999998</v>
      </c>
      <c r="HK285" s="273"/>
      <c r="HL285" s="385"/>
      <c r="HM285"/>
      <c r="HN285" s="12">
        <v>225</v>
      </c>
      <c r="HO285" s="69">
        <v>2.9796529999999999</v>
      </c>
      <c r="HP285" s="70">
        <v>16.356020000000001</v>
      </c>
      <c r="IE285" s="273"/>
      <c r="IF285" s="385"/>
      <c r="IG285"/>
      <c r="IH285" s="12">
        <v>225</v>
      </c>
      <c r="II285" s="69"/>
      <c r="IJ285" s="70"/>
      <c r="IY285" s="273"/>
      <c r="IZ285" s="385"/>
      <c r="JA285"/>
      <c r="JB285" s="12">
        <v>225</v>
      </c>
      <c r="JC285" s="69"/>
      <c r="JD285" s="70"/>
      <c r="JS285" s="273"/>
      <c r="JT285" s="385"/>
      <c r="JU285"/>
      <c r="JV285" s="12">
        <v>225</v>
      </c>
      <c r="JW285" s="69"/>
      <c r="JX285" s="70"/>
      <c r="KM285" s="273"/>
    </row>
    <row r="286" spans="2:299" ht="12.75" customHeight="1" x14ac:dyDescent="0.2">
      <c r="B286" s="12">
        <v>226</v>
      </c>
      <c r="C286" s="69">
        <v>10.35984</v>
      </c>
      <c r="D286" s="70">
        <v>19.870270000000001</v>
      </c>
      <c r="S286" s="273"/>
      <c r="T286" s="385"/>
      <c r="V286" s="12">
        <v>226</v>
      </c>
      <c r="W286" s="69">
        <v>9.4279209999999996</v>
      </c>
      <c r="X286" s="70">
        <v>17.813800000000001</v>
      </c>
      <c r="AM286" s="273"/>
      <c r="AN286" s="385"/>
      <c r="AP286" s="12">
        <v>226</v>
      </c>
      <c r="AQ286" s="69">
        <v>20.543099999999999</v>
      </c>
      <c r="AR286" s="70">
        <v>18.62162</v>
      </c>
      <c r="BG286" s="273"/>
      <c r="BH286" s="271"/>
      <c r="BI286"/>
      <c r="BJ286" s="12">
        <v>226</v>
      </c>
      <c r="BK286" s="69"/>
      <c r="BL286" s="70"/>
      <c r="CA286" s="273"/>
      <c r="CB286" s="385"/>
      <c r="CC286"/>
      <c r="CD286" s="12">
        <v>226</v>
      </c>
      <c r="CE286" s="69">
        <v>5.742235</v>
      </c>
      <c r="CF286" s="70">
        <v>17.206340000000001</v>
      </c>
      <c r="CU286" s="273"/>
      <c r="CV286" s="385"/>
      <c r="CW286"/>
      <c r="CX286" s="12">
        <v>226</v>
      </c>
      <c r="CY286" s="69">
        <v>10.35984</v>
      </c>
      <c r="CZ286" s="70">
        <v>19.870270000000001</v>
      </c>
      <c r="DO286" s="273"/>
      <c r="DP286" s="385"/>
      <c r="DQ286"/>
      <c r="DR286" s="12">
        <v>226</v>
      </c>
      <c r="DS286" s="69">
        <v>9.8609349999999996</v>
      </c>
      <c r="DT286" s="70">
        <v>11.03009</v>
      </c>
      <c r="EI286" s="273"/>
      <c r="EJ286" s="385"/>
      <c r="EK286"/>
      <c r="EL286" s="12">
        <v>226</v>
      </c>
      <c r="EM286" s="69">
        <v>29.076740000000001</v>
      </c>
      <c r="EN286" s="70">
        <v>18.089549999999999</v>
      </c>
      <c r="FC286" s="273"/>
      <c r="FD286" s="385"/>
      <c r="FE286"/>
      <c r="FF286" s="12">
        <v>226</v>
      </c>
      <c r="FG286" s="69">
        <v>12.601989999999999</v>
      </c>
      <c r="FH286" s="70">
        <v>19.5578</v>
      </c>
      <c r="FW286" s="273"/>
      <c r="FX286" s="385"/>
      <c r="FY286"/>
      <c r="FZ286" s="12">
        <v>226</v>
      </c>
      <c r="GA286" s="69">
        <v>5.3627950000000002</v>
      </c>
      <c r="GB286" s="70">
        <v>18.2407</v>
      </c>
      <c r="GQ286" s="273"/>
      <c r="GR286" s="385"/>
      <c r="GS286"/>
      <c r="GT286" s="12">
        <v>226</v>
      </c>
      <c r="GU286" s="69">
        <v>36.170490000000001</v>
      </c>
      <c r="GV286" s="70">
        <v>20.831320000000002</v>
      </c>
      <c r="HK286" s="273"/>
      <c r="HL286" s="385"/>
      <c r="HM286"/>
      <c r="HN286" s="12">
        <v>226</v>
      </c>
      <c r="HO286" s="69">
        <v>3.0390760000000001</v>
      </c>
      <c r="HP286" s="70">
        <v>16.436070000000001</v>
      </c>
      <c r="IE286" s="273"/>
      <c r="IF286" s="385"/>
      <c r="IG286"/>
      <c r="IH286" s="12">
        <v>226</v>
      </c>
      <c r="II286" s="69"/>
      <c r="IJ286" s="70"/>
      <c r="IY286" s="273"/>
      <c r="IZ286" s="385"/>
      <c r="JA286"/>
      <c r="JB286" s="12">
        <v>226</v>
      </c>
      <c r="JC286" s="69"/>
      <c r="JD286" s="70"/>
      <c r="JS286" s="273"/>
      <c r="JT286" s="385"/>
      <c r="JU286"/>
      <c r="JV286" s="12">
        <v>226</v>
      </c>
      <c r="JW286" s="69"/>
      <c r="JX286" s="70"/>
      <c r="KM286" s="273"/>
    </row>
    <row r="287" spans="2:299" ht="12.75" customHeight="1" x14ac:dyDescent="0.2">
      <c r="B287" s="12">
        <v>227</v>
      </c>
      <c r="C287" s="69">
        <v>10.040280000000001</v>
      </c>
      <c r="D287" s="70">
        <v>19.88222</v>
      </c>
      <c r="S287" s="273"/>
      <c r="T287" s="385"/>
      <c r="V287" s="12">
        <v>227</v>
      </c>
      <c r="W287" s="69">
        <v>9.5417420000000011</v>
      </c>
      <c r="X287" s="70">
        <v>17.83784</v>
      </c>
      <c r="AM287" s="273"/>
      <c r="AN287" s="385"/>
      <c r="AP287" s="12">
        <v>227</v>
      </c>
      <c r="AQ287" s="69">
        <v>20.894310000000001</v>
      </c>
      <c r="AR287" s="70">
        <v>18.653490000000001</v>
      </c>
      <c r="BG287" s="273"/>
      <c r="BH287" s="271"/>
      <c r="BI287"/>
      <c r="BJ287" s="12">
        <v>227</v>
      </c>
      <c r="BK287" s="69"/>
      <c r="BL287" s="70"/>
      <c r="CA287" s="273"/>
      <c r="CB287" s="385"/>
      <c r="CC287"/>
      <c r="CD287" s="12">
        <v>227</v>
      </c>
      <c r="CE287" s="69">
        <v>5.3120269999999996</v>
      </c>
      <c r="CF287" s="70">
        <v>17.224399999999999</v>
      </c>
      <c r="CU287" s="273"/>
      <c r="CV287" s="385"/>
      <c r="CW287"/>
      <c r="CX287" s="12">
        <v>227</v>
      </c>
      <c r="CY287" s="69">
        <v>10.040280000000001</v>
      </c>
      <c r="CZ287" s="70">
        <v>19.88222</v>
      </c>
      <c r="DO287" s="273"/>
      <c r="DP287" s="385"/>
      <c r="DQ287"/>
      <c r="DR287" s="12">
        <v>227</v>
      </c>
      <c r="DS287" s="69">
        <v>9.988275999999999</v>
      </c>
      <c r="DT287" s="70">
        <v>11.056039999999999</v>
      </c>
      <c r="EI287" s="273"/>
      <c r="EJ287" s="385"/>
      <c r="EK287"/>
      <c r="EL287" s="12">
        <v>227</v>
      </c>
      <c r="EM287" s="69">
        <v>28.676549999999999</v>
      </c>
      <c r="EN287" s="70">
        <v>18.12567</v>
      </c>
      <c r="FC287" s="273"/>
      <c r="FD287" s="385"/>
      <c r="FE287"/>
      <c r="FF287" s="12">
        <v>227</v>
      </c>
      <c r="FG287" s="69">
        <v>12.78618</v>
      </c>
      <c r="FH287" s="70">
        <v>19.593800000000002</v>
      </c>
      <c r="FW287" s="273"/>
      <c r="FX287" s="385"/>
      <c r="FY287"/>
      <c r="FZ287" s="12">
        <v>227</v>
      </c>
      <c r="GA287" s="69">
        <v>4.9646559999999997</v>
      </c>
      <c r="GB287" s="70">
        <v>18.250810000000001</v>
      </c>
      <c r="GQ287" s="273"/>
      <c r="GR287" s="385"/>
      <c r="GS287"/>
      <c r="GT287" s="12">
        <v>227</v>
      </c>
      <c r="GU287" s="69">
        <v>36.367559999999997</v>
      </c>
      <c r="GV287" s="70">
        <v>20.845310000000001</v>
      </c>
      <c r="HK287" s="273"/>
      <c r="HL287" s="385"/>
      <c r="HM287"/>
      <c r="HN287" s="12">
        <v>227</v>
      </c>
      <c r="HO287" s="69">
        <v>3.1023519999999998</v>
      </c>
      <c r="HP287" s="70">
        <v>16.515830000000001</v>
      </c>
      <c r="IE287" s="273"/>
      <c r="IF287" s="385"/>
      <c r="IG287"/>
      <c r="IH287" s="12">
        <v>227</v>
      </c>
      <c r="II287" s="69"/>
      <c r="IJ287" s="70"/>
      <c r="IY287" s="273"/>
      <c r="IZ287" s="385"/>
      <c r="JA287"/>
      <c r="JB287" s="12">
        <v>227</v>
      </c>
      <c r="JC287" s="69"/>
      <c r="JD287" s="70"/>
      <c r="JS287" s="273"/>
      <c r="JT287" s="385"/>
      <c r="JU287"/>
      <c r="JV287" s="12">
        <v>227</v>
      </c>
      <c r="JW287" s="69"/>
      <c r="JX287" s="70"/>
      <c r="KM287" s="273"/>
    </row>
    <row r="288" spans="2:299" ht="12.75" customHeight="1" x14ac:dyDescent="0.2">
      <c r="B288" s="12">
        <v>228</v>
      </c>
      <c r="C288" s="69">
        <v>9.970165999999999</v>
      </c>
      <c r="D288" s="70">
        <v>19.914269999999998</v>
      </c>
      <c r="S288" s="273"/>
      <c r="T288" s="385"/>
      <c r="V288" s="12">
        <v>228</v>
      </c>
      <c r="W288" s="69">
        <v>9.6583109999999994</v>
      </c>
      <c r="X288" s="70">
        <v>17.863910000000001</v>
      </c>
      <c r="AM288" s="273"/>
      <c r="AN288" s="385"/>
      <c r="AP288" s="12">
        <v>228</v>
      </c>
      <c r="AQ288" s="69">
        <v>21.152330000000003</v>
      </c>
      <c r="AR288" s="70">
        <v>18.719619999999999</v>
      </c>
      <c r="BG288" s="273"/>
      <c r="BH288" s="271"/>
      <c r="BI288"/>
      <c r="BJ288" s="12">
        <v>228</v>
      </c>
      <c r="BK288" s="69"/>
      <c r="BL288" s="70"/>
      <c r="CA288" s="273"/>
      <c r="CB288" s="385"/>
      <c r="CC288"/>
      <c r="CD288" s="12">
        <v>228</v>
      </c>
      <c r="CE288" s="69">
        <v>5.3051509999999995</v>
      </c>
      <c r="CF288" s="70">
        <v>17.274380000000001</v>
      </c>
      <c r="CU288" s="273"/>
      <c r="CV288" s="385"/>
      <c r="CW288"/>
      <c r="CX288" s="12">
        <v>228</v>
      </c>
      <c r="CY288" s="69">
        <v>9.970165999999999</v>
      </c>
      <c r="CZ288" s="70">
        <v>19.914269999999998</v>
      </c>
      <c r="DO288" s="273"/>
      <c r="DP288" s="385"/>
      <c r="DQ288"/>
      <c r="DR288" s="12">
        <v>228</v>
      </c>
      <c r="DS288" s="69">
        <v>10.152850000000001</v>
      </c>
      <c r="DT288" s="70">
        <v>11.071999999999999</v>
      </c>
      <c r="EI288" s="273"/>
      <c r="EJ288" s="385"/>
      <c r="EK288"/>
      <c r="EL288" s="12">
        <v>228</v>
      </c>
      <c r="EM288" s="69">
        <v>28.612569999999998</v>
      </c>
      <c r="EN288" s="70">
        <v>18.163810000000002</v>
      </c>
      <c r="FC288" s="273"/>
      <c r="FD288" s="385"/>
      <c r="FE288"/>
      <c r="FF288" s="12">
        <v>228</v>
      </c>
      <c r="FG288" s="69">
        <v>12.97095</v>
      </c>
      <c r="FH288" s="70">
        <v>19.62979</v>
      </c>
      <c r="FW288" s="273"/>
      <c r="FX288" s="385"/>
      <c r="FY288"/>
      <c r="FZ288" s="12">
        <v>228</v>
      </c>
      <c r="GA288" s="69">
        <v>4.8465240000000005</v>
      </c>
      <c r="GB288" s="70">
        <v>18.274899999999999</v>
      </c>
      <c r="GQ288" s="273"/>
      <c r="GR288" s="385"/>
      <c r="GS288"/>
      <c r="GT288" s="12">
        <v>228</v>
      </c>
      <c r="GU288" s="69">
        <v>36.571620000000003</v>
      </c>
      <c r="GV288" s="70">
        <v>20.859359999999999</v>
      </c>
      <c r="HK288" s="273"/>
      <c r="HL288" s="385"/>
      <c r="HM288"/>
      <c r="HN288" s="12">
        <v>228</v>
      </c>
      <c r="HO288" s="69">
        <v>3.1127289999999999</v>
      </c>
      <c r="HP288" s="70">
        <v>16.59601</v>
      </c>
      <c r="IE288" s="273"/>
      <c r="IF288" s="385"/>
      <c r="IG288"/>
      <c r="IH288" s="12">
        <v>228</v>
      </c>
      <c r="II288" s="69"/>
      <c r="IJ288" s="70"/>
      <c r="IY288" s="273"/>
      <c r="IZ288" s="385"/>
      <c r="JA288"/>
      <c r="JB288" s="12">
        <v>228</v>
      </c>
      <c r="JC288" s="69"/>
      <c r="JD288" s="70"/>
      <c r="JS288" s="273"/>
      <c r="JT288" s="385"/>
      <c r="JU288"/>
      <c r="JV288" s="12">
        <v>228</v>
      </c>
      <c r="JW288" s="69"/>
      <c r="JX288" s="70"/>
      <c r="KM288" s="273"/>
    </row>
    <row r="289" spans="2:299" ht="12.75" customHeight="1" x14ac:dyDescent="0.2">
      <c r="B289" s="12">
        <v>229</v>
      </c>
      <c r="C289" s="69">
        <v>9.8794620000000002</v>
      </c>
      <c r="D289" s="70">
        <v>19.936330000000002</v>
      </c>
      <c r="S289" s="273"/>
      <c r="T289" s="385"/>
      <c r="V289" s="12">
        <v>229</v>
      </c>
      <c r="W289" s="69">
        <v>9.6027729999999991</v>
      </c>
      <c r="X289" s="70">
        <v>17.90785</v>
      </c>
      <c r="AM289" s="273"/>
      <c r="AN289" s="385"/>
      <c r="AP289" s="12">
        <v>229</v>
      </c>
      <c r="AQ289" s="69">
        <v>21.458689999999997</v>
      </c>
      <c r="AR289" s="70">
        <v>18.7516</v>
      </c>
      <c r="BG289" s="273"/>
      <c r="BH289" s="271"/>
      <c r="BI289"/>
      <c r="BJ289" s="12">
        <v>229</v>
      </c>
      <c r="BK289" s="69"/>
      <c r="BL289" s="70"/>
      <c r="CA289" s="273"/>
      <c r="CB289" s="385"/>
      <c r="CC289"/>
      <c r="CD289" s="12">
        <v>229</v>
      </c>
      <c r="CE289" s="69">
        <v>5.3706170000000002</v>
      </c>
      <c r="CF289" s="70">
        <v>17.364190000000001</v>
      </c>
      <c r="CU289" s="273"/>
      <c r="CV289" s="385"/>
      <c r="CW289"/>
      <c r="CX289" s="12">
        <v>229</v>
      </c>
      <c r="CY289" s="69">
        <v>9.8794620000000002</v>
      </c>
      <c r="CZ289" s="70">
        <v>19.936330000000002</v>
      </c>
      <c r="DO289" s="273"/>
      <c r="DP289" s="385"/>
      <c r="DQ289"/>
      <c r="DR289" s="12">
        <v>229</v>
      </c>
      <c r="DS289" s="69">
        <v>10.315469999999999</v>
      </c>
      <c r="DT289" s="70">
        <v>11.08802</v>
      </c>
      <c r="EI289" s="273"/>
      <c r="EJ289" s="385"/>
      <c r="EK289"/>
      <c r="EL289" s="12">
        <v>229</v>
      </c>
      <c r="EM289" s="69">
        <v>28.96932</v>
      </c>
      <c r="EN289" s="70">
        <v>18.193770000000001</v>
      </c>
      <c r="FC289" s="273"/>
      <c r="FD289" s="385"/>
      <c r="FE289"/>
      <c r="FF289" s="12">
        <v>229</v>
      </c>
      <c r="FG289" s="69">
        <v>13.158200000000001</v>
      </c>
      <c r="FH289" s="70">
        <v>19.665780000000002</v>
      </c>
      <c r="FW289" s="273"/>
      <c r="FX289" s="385"/>
      <c r="FY289"/>
      <c r="FZ289" s="12">
        <v>229</v>
      </c>
      <c r="GA289" s="69">
        <v>5.0293329999999994</v>
      </c>
      <c r="GB289" s="70">
        <v>18.294809999999998</v>
      </c>
      <c r="GQ289" s="273"/>
      <c r="GR289" s="385"/>
      <c r="GS289"/>
      <c r="GT289" s="12">
        <v>229</v>
      </c>
      <c r="GU289" s="69">
        <v>36.768250000000002</v>
      </c>
      <c r="GV289" s="70">
        <v>20.87341</v>
      </c>
      <c r="HK289" s="273"/>
      <c r="HL289" s="385"/>
      <c r="HM289"/>
      <c r="HN289" s="12">
        <v>229</v>
      </c>
      <c r="HO289" s="69">
        <v>3.2099899999999999</v>
      </c>
      <c r="HP289" s="70">
        <v>16.675889999999999</v>
      </c>
      <c r="IE289" s="273"/>
      <c r="IF289" s="385"/>
      <c r="IG289"/>
      <c r="IH289" s="12">
        <v>229</v>
      </c>
      <c r="II289" s="69"/>
      <c r="IJ289" s="70"/>
      <c r="IY289" s="273"/>
      <c r="IZ289" s="385"/>
      <c r="JA289"/>
      <c r="JB289" s="12">
        <v>229</v>
      </c>
      <c r="JC289" s="69"/>
      <c r="JD289" s="70"/>
      <c r="JS289" s="273"/>
      <c r="JT289" s="385"/>
      <c r="JU289"/>
      <c r="JV289" s="12">
        <v>229</v>
      </c>
      <c r="JW289" s="69"/>
      <c r="JX289" s="70"/>
      <c r="KM289" s="273"/>
    </row>
    <row r="290" spans="2:299" ht="12.75" customHeight="1" x14ac:dyDescent="0.2">
      <c r="B290" s="12">
        <v>230</v>
      </c>
      <c r="C290" s="69">
        <v>9.4239189999999997</v>
      </c>
      <c r="D290" s="70">
        <v>19.948409999999999</v>
      </c>
      <c r="S290" s="273"/>
      <c r="T290" s="385"/>
      <c r="V290" s="12">
        <v>230</v>
      </c>
      <c r="W290" s="69">
        <v>9.7327049999999993</v>
      </c>
      <c r="X290" s="70">
        <v>17.959869999999999</v>
      </c>
      <c r="AM290" s="273"/>
      <c r="AN290" s="385"/>
      <c r="AP290" s="12">
        <v>230</v>
      </c>
      <c r="AQ290" s="69">
        <v>21.804590000000001</v>
      </c>
      <c r="AR290" s="70">
        <v>18.78359</v>
      </c>
      <c r="BG290" s="273"/>
      <c r="BH290" s="271"/>
      <c r="BI290"/>
      <c r="BJ290" s="12">
        <v>230</v>
      </c>
      <c r="BK290" s="69"/>
      <c r="BL290" s="70"/>
      <c r="CA290" s="273"/>
      <c r="CB290" s="385"/>
      <c r="CC290"/>
      <c r="CD290" s="12">
        <v>230</v>
      </c>
      <c r="CE290" s="69">
        <v>5.3376409999999996</v>
      </c>
      <c r="CF290" s="70">
        <v>17.438089999999999</v>
      </c>
      <c r="CU290" s="273"/>
      <c r="CV290" s="385"/>
      <c r="CW290"/>
      <c r="CX290" s="12">
        <v>230</v>
      </c>
      <c r="CY290" s="69">
        <v>9.4239189999999997</v>
      </c>
      <c r="CZ290" s="70">
        <v>19.948409999999999</v>
      </c>
      <c r="DO290" s="273"/>
      <c r="DP290" s="385"/>
      <c r="DQ290"/>
      <c r="DR290" s="12">
        <v>230</v>
      </c>
      <c r="DS290" s="69">
        <v>10.44652</v>
      </c>
      <c r="DT290" s="70">
        <v>11.10393</v>
      </c>
      <c r="EI290" s="273"/>
      <c r="EJ290" s="385"/>
      <c r="EK290"/>
      <c r="EL290" s="12">
        <v>230</v>
      </c>
      <c r="EM290" s="69">
        <v>28.273319999999998</v>
      </c>
      <c r="EN290" s="70">
        <v>18.2239</v>
      </c>
      <c r="FC290" s="273"/>
      <c r="FD290" s="385"/>
      <c r="FE290"/>
      <c r="FF290" s="12">
        <v>230</v>
      </c>
      <c r="FG290" s="69">
        <v>13.331809999999999</v>
      </c>
      <c r="FH290" s="70">
        <v>19.741959999999999</v>
      </c>
      <c r="FW290" s="273"/>
      <c r="FX290" s="385"/>
      <c r="FY290"/>
      <c r="FZ290" s="12">
        <v>230</v>
      </c>
      <c r="GA290" s="69">
        <v>5.1740719999999998</v>
      </c>
      <c r="GB290" s="70">
        <v>18.32883</v>
      </c>
      <c r="GQ290" s="273"/>
      <c r="GR290" s="385"/>
      <c r="GS290"/>
      <c r="GT290" s="12">
        <v>230</v>
      </c>
      <c r="GU290" s="69">
        <v>37.038029999999999</v>
      </c>
      <c r="GV290" s="70">
        <v>20.895350000000001</v>
      </c>
      <c r="HK290" s="273"/>
      <c r="HL290" s="385"/>
      <c r="HM290"/>
      <c r="HN290" s="12">
        <v>230</v>
      </c>
      <c r="HO290" s="69">
        <v>3.2819789999999998</v>
      </c>
      <c r="HP290" s="70">
        <v>16.75601</v>
      </c>
      <c r="IE290" s="273"/>
      <c r="IF290" s="385"/>
      <c r="IG290"/>
      <c r="IH290" s="12">
        <v>230</v>
      </c>
      <c r="II290" s="69"/>
      <c r="IJ290" s="70"/>
      <c r="IY290" s="273"/>
      <c r="IZ290" s="385"/>
      <c r="JA290"/>
      <c r="JB290" s="12">
        <v>230</v>
      </c>
      <c r="JC290" s="69"/>
      <c r="JD290" s="70"/>
      <c r="JS290" s="273"/>
      <c r="JT290" s="385"/>
      <c r="JU290"/>
      <c r="JV290" s="12">
        <v>230</v>
      </c>
      <c r="JW290" s="69"/>
      <c r="JX290" s="70"/>
      <c r="KM290" s="273"/>
    </row>
    <row r="291" spans="2:299" ht="12.75" customHeight="1" x14ac:dyDescent="0.2">
      <c r="B291" s="12">
        <v>231</v>
      </c>
      <c r="C291" s="69">
        <v>8.6009200000000003</v>
      </c>
      <c r="D291" s="70">
        <v>19.960429999999999</v>
      </c>
      <c r="S291" s="273"/>
      <c r="T291" s="385"/>
      <c r="V291" s="12">
        <v>231</v>
      </c>
      <c r="W291" s="69">
        <v>9.8472919999999995</v>
      </c>
      <c r="X291" s="70">
        <v>17.977869999999999</v>
      </c>
      <c r="AM291" s="273"/>
      <c r="AN291" s="385"/>
      <c r="AP291" s="12">
        <v>231</v>
      </c>
      <c r="AQ291" s="69">
        <v>22.08539</v>
      </c>
      <c r="AR291" s="70">
        <v>18.815639999999998</v>
      </c>
      <c r="BG291" s="273"/>
      <c r="BH291" s="271"/>
      <c r="BI291"/>
      <c r="BJ291" s="12">
        <v>231</v>
      </c>
      <c r="BK291" s="69"/>
      <c r="BL291" s="70"/>
      <c r="CA291" s="273"/>
      <c r="CB291" s="385"/>
      <c r="CC291"/>
      <c r="CD291" s="12">
        <v>231</v>
      </c>
      <c r="CE291" s="69">
        <v>4.9160180000000002</v>
      </c>
      <c r="CF291" s="70">
        <v>17.456140000000001</v>
      </c>
      <c r="CU291" s="273"/>
      <c r="CV291" s="385"/>
      <c r="CW291"/>
      <c r="CX291" s="12">
        <v>231</v>
      </c>
      <c r="CY291" s="69">
        <v>8.6009200000000003</v>
      </c>
      <c r="CZ291" s="70">
        <v>19.960429999999999</v>
      </c>
      <c r="DO291" s="273"/>
      <c r="DP291" s="385"/>
      <c r="DQ291"/>
      <c r="DR291" s="12">
        <v>231</v>
      </c>
      <c r="DS291" s="69">
        <v>10.36539</v>
      </c>
      <c r="DT291" s="70">
        <v>11.12599</v>
      </c>
      <c r="EI291" s="273"/>
      <c r="EJ291" s="385"/>
      <c r="EK291"/>
      <c r="EL291" s="12">
        <v>231</v>
      </c>
      <c r="EM291" s="69">
        <v>28.152819999999998</v>
      </c>
      <c r="EN291" s="70">
        <v>18.25995</v>
      </c>
      <c r="FC291" s="273"/>
      <c r="FD291" s="385"/>
      <c r="FE291"/>
      <c r="FF291" s="12">
        <v>231</v>
      </c>
      <c r="FG291" s="69">
        <v>13.50365</v>
      </c>
      <c r="FH291" s="70">
        <v>19.774000000000001</v>
      </c>
      <c r="FW291" s="273"/>
      <c r="FX291" s="385"/>
      <c r="FY291"/>
      <c r="FZ291" s="12">
        <v>231</v>
      </c>
      <c r="GA291" s="69">
        <v>5.3095049999999997</v>
      </c>
      <c r="GB291" s="70">
        <v>18.37463</v>
      </c>
      <c r="GQ291" s="273"/>
      <c r="GR291" s="385"/>
      <c r="GS291"/>
      <c r="GT291" s="12">
        <v>231</v>
      </c>
      <c r="GU291" s="69">
        <v>37.243679999999998</v>
      </c>
      <c r="GV291" s="70">
        <v>20.911380000000001</v>
      </c>
      <c r="HK291" s="273"/>
      <c r="HL291" s="385"/>
      <c r="HM291"/>
      <c r="HN291" s="12">
        <v>231</v>
      </c>
      <c r="HO291" s="69">
        <v>3.354905</v>
      </c>
      <c r="HP291" s="70">
        <v>16.836120000000001</v>
      </c>
      <c r="IE291" s="273"/>
      <c r="IF291" s="385"/>
      <c r="IG291"/>
      <c r="IH291" s="12">
        <v>231</v>
      </c>
      <c r="II291" s="69"/>
      <c r="IJ291" s="70"/>
      <c r="IY291" s="273"/>
      <c r="IZ291" s="385"/>
      <c r="JA291"/>
      <c r="JB291" s="12">
        <v>231</v>
      </c>
      <c r="JC291" s="69"/>
      <c r="JD291" s="70"/>
      <c r="JS291" s="273"/>
      <c r="JT291" s="385"/>
      <c r="JU291"/>
      <c r="JV291" s="12">
        <v>231</v>
      </c>
      <c r="JW291" s="69"/>
      <c r="JX291" s="70"/>
      <c r="KM291" s="273"/>
    </row>
    <row r="292" spans="2:299" ht="12.75" customHeight="1" x14ac:dyDescent="0.2">
      <c r="B292" s="12">
        <v>232</v>
      </c>
      <c r="C292" s="69">
        <v>7.5867769999999997</v>
      </c>
      <c r="D292" s="70">
        <v>19.972560000000001</v>
      </c>
      <c r="S292" s="273"/>
      <c r="T292" s="385"/>
      <c r="V292" s="12">
        <v>232</v>
      </c>
      <c r="W292" s="69">
        <v>9.9589029999999994</v>
      </c>
      <c r="X292" s="70">
        <v>17.993829999999999</v>
      </c>
      <c r="AM292" s="273"/>
      <c r="AN292" s="385"/>
      <c r="AP292" s="12">
        <v>232</v>
      </c>
      <c r="AQ292" s="69">
        <v>22.335349999999998</v>
      </c>
      <c r="AR292" s="70">
        <v>18.835609999999999</v>
      </c>
      <c r="BG292" s="273"/>
      <c r="BH292" s="271"/>
      <c r="BI292"/>
      <c r="BJ292" s="12">
        <v>232</v>
      </c>
      <c r="BK292" s="69"/>
      <c r="BL292" s="70"/>
      <c r="CA292" s="273"/>
      <c r="CB292" s="385"/>
      <c r="CC292"/>
      <c r="CD292" s="12">
        <v>232</v>
      </c>
      <c r="CE292" s="69">
        <v>4.7243950000000003</v>
      </c>
      <c r="CF292" s="70">
        <v>17.498169999999998</v>
      </c>
      <c r="CU292" s="273"/>
      <c r="CV292" s="385"/>
      <c r="CW292"/>
      <c r="CX292" s="12">
        <v>232</v>
      </c>
      <c r="CY292" s="69">
        <v>7.5867769999999997</v>
      </c>
      <c r="CZ292" s="70">
        <v>19.972560000000001</v>
      </c>
      <c r="DO292" s="273"/>
      <c r="DP292" s="385"/>
      <c r="DQ292"/>
      <c r="DR292" s="12">
        <v>232</v>
      </c>
      <c r="DS292" s="69">
        <v>10.230499999999999</v>
      </c>
      <c r="DT292" s="70">
        <v>11.143990000000001</v>
      </c>
      <c r="EI292" s="273"/>
      <c r="EJ292" s="385"/>
      <c r="EK292"/>
      <c r="EL292" s="12">
        <v>232</v>
      </c>
      <c r="EM292" s="69">
        <v>28.750349999999997</v>
      </c>
      <c r="EN292" s="70">
        <v>18.283930000000002</v>
      </c>
      <c r="FC292" s="273"/>
      <c r="FD292" s="385"/>
      <c r="FE292"/>
      <c r="FF292" s="12">
        <v>232</v>
      </c>
      <c r="FG292" s="69">
        <v>13.68843</v>
      </c>
      <c r="FH292" s="70">
        <v>19.797979999999999</v>
      </c>
      <c r="FW292" s="273"/>
      <c r="FX292" s="385"/>
      <c r="FY292"/>
      <c r="FZ292" s="12">
        <v>232</v>
      </c>
      <c r="GA292" s="69">
        <v>5.4479379999999997</v>
      </c>
      <c r="GB292" s="70">
        <v>18.428380000000001</v>
      </c>
      <c r="GQ292" s="273"/>
      <c r="GR292" s="385"/>
      <c r="GS292"/>
      <c r="GT292" s="12">
        <v>232</v>
      </c>
      <c r="GU292" s="69">
        <v>37.207239999999999</v>
      </c>
      <c r="GV292" s="70">
        <v>20.94145</v>
      </c>
      <c r="HK292" s="273"/>
      <c r="HL292" s="385"/>
      <c r="HM292"/>
      <c r="HN292" s="12">
        <v>232</v>
      </c>
      <c r="HO292" s="69">
        <v>3.420264</v>
      </c>
      <c r="HP292" s="70">
        <v>16.916060000000002</v>
      </c>
      <c r="IE292" s="273"/>
      <c r="IF292" s="385"/>
      <c r="IG292"/>
      <c r="IH292" s="12">
        <v>232</v>
      </c>
      <c r="II292" s="69"/>
      <c r="IJ292" s="70"/>
      <c r="IY292" s="273"/>
      <c r="IZ292" s="385"/>
      <c r="JA292"/>
      <c r="JB292" s="12">
        <v>232</v>
      </c>
      <c r="JC292" s="69"/>
      <c r="JD292" s="70"/>
      <c r="JS292" s="273"/>
      <c r="JT292" s="385"/>
      <c r="JU292"/>
      <c r="JV292" s="12">
        <v>232</v>
      </c>
      <c r="JW292" s="69"/>
      <c r="JX292" s="70"/>
      <c r="KM292" s="273"/>
    </row>
    <row r="293" spans="2:299" ht="12.75" customHeight="1" x14ac:dyDescent="0.2">
      <c r="B293" s="12">
        <v>233</v>
      </c>
      <c r="C293" s="69">
        <v>6.7172679999999998</v>
      </c>
      <c r="D293" s="70">
        <v>19.984639999999999</v>
      </c>
      <c r="S293" s="273"/>
      <c r="T293" s="385"/>
      <c r="V293" s="12">
        <v>233</v>
      </c>
      <c r="W293" s="69">
        <v>10.076379999999999</v>
      </c>
      <c r="X293" s="70">
        <v>18.01577</v>
      </c>
      <c r="AM293" s="273"/>
      <c r="AN293" s="385"/>
      <c r="AP293" s="12">
        <v>233</v>
      </c>
      <c r="AQ293" s="69">
        <v>22.58653</v>
      </c>
      <c r="AR293" s="70">
        <v>18.85558</v>
      </c>
      <c r="BG293" s="273"/>
      <c r="BH293" s="271"/>
      <c r="BI293"/>
      <c r="BJ293" s="12">
        <v>233</v>
      </c>
      <c r="BK293" s="69"/>
      <c r="BL293" s="70"/>
      <c r="CA293" s="273"/>
      <c r="CB293" s="385"/>
      <c r="CC293"/>
      <c r="CD293" s="12">
        <v>233</v>
      </c>
      <c r="CE293" s="69">
        <v>4.8982039999999998</v>
      </c>
      <c r="CF293" s="70">
        <v>17.574169999999999</v>
      </c>
      <c r="CU293" s="273"/>
      <c r="CV293" s="385"/>
      <c r="CW293"/>
      <c r="CX293" s="12">
        <v>233</v>
      </c>
      <c r="CY293" s="69">
        <v>6.7172679999999998</v>
      </c>
      <c r="CZ293" s="70">
        <v>19.984639999999999</v>
      </c>
      <c r="DO293" s="273"/>
      <c r="DP293" s="385"/>
      <c r="DQ293"/>
      <c r="DR293" s="12">
        <v>233</v>
      </c>
      <c r="DS293" s="69">
        <v>10.35281</v>
      </c>
      <c r="DT293" s="70">
        <v>11.176030000000001</v>
      </c>
      <c r="EI293" s="273"/>
      <c r="EJ293" s="385"/>
      <c r="EK293"/>
      <c r="EL293" s="12">
        <v>233</v>
      </c>
      <c r="EM293" s="69">
        <v>29.345610000000001</v>
      </c>
      <c r="EN293" s="70">
        <v>18.307839999999999</v>
      </c>
      <c r="FC293" s="273"/>
      <c r="FD293" s="385"/>
      <c r="FE293"/>
      <c r="FF293" s="12">
        <v>233</v>
      </c>
      <c r="FG293" s="69">
        <v>13.87421</v>
      </c>
      <c r="FH293" s="70">
        <v>19.827870000000001</v>
      </c>
      <c r="FW293" s="273"/>
      <c r="FX293" s="385"/>
      <c r="FY293"/>
      <c r="FZ293" s="12">
        <v>233</v>
      </c>
      <c r="GA293" s="69">
        <v>5.357475</v>
      </c>
      <c r="GB293" s="70">
        <v>18.506170000000001</v>
      </c>
      <c r="GQ293" s="273"/>
      <c r="GR293" s="385"/>
      <c r="GS293"/>
      <c r="GT293" s="12">
        <v>233</v>
      </c>
      <c r="GU293" s="69">
        <v>37.408439999999999</v>
      </c>
      <c r="GV293" s="70">
        <v>20.98761</v>
      </c>
      <c r="HK293" s="273"/>
      <c r="HL293" s="385"/>
      <c r="HM293"/>
      <c r="HN293" s="12">
        <v>233</v>
      </c>
      <c r="HO293" s="69">
        <v>3.4951159999999999</v>
      </c>
      <c r="HP293" s="70">
        <v>16.995999999999999</v>
      </c>
      <c r="IE293" s="273"/>
      <c r="IF293" s="385"/>
      <c r="IG293"/>
      <c r="IH293" s="12">
        <v>233</v>
      </c>
      <c r="II293" s="69"/>
      <c r="IJ293" s="70"/>
      <c r="IY293" s="273"/>
      <c r="IZ293" s="385"/>
      <c r="JA293"/>
      <c r="JB293" s="12">
        <v>233</v>
      </c>
      <c r="JC293" s="69"/>
      <c r="JD293" s="70"/>
      <c r="JS293" s="273"/>
      <c r="JT293" s="385"/>
      <c r="JU293"/>
      <c r="JV293" s="12">
        <v>233</v>
      </c>
      <c r="JW293" s="69"/>
      <c r="JX293" s="70"/>
      <c r="KM293" s="273"/>
    </row>
    <row r="294" spans="2:299" ht="12.75" customHeight="1" x14ac:dyDescent="0.2">
      <c r="B294" s="12">
        <v>234</v>
      </c>
      <c r="C294" s="69">
        <v>6.1937150000000001</v>
      </c>
      <c r="D294" s="70">
        <v>19.99672</v>
      </c>
      <c r="S294" s="273"/>
      <c r="T294" s="385"/>
      <c r="V294" s="12">
        <v>234</v>
      </c>
      <c r="W294" s="69">
        <v>10.198690000000001</v>
      </c>
      <c r="X294" s="70">
        <v>18.04776</v>
      </c>
      <c r="AM294" s="273"/>
      <c r="AN294" s="385"/>
      <c r="AP294" s="12">
        <v>234</v>
      </c>
      <c r="AQ294" s="69">
        <v>22.917349999999999</v>
      </c>
      <c r="AR294" s="70">
        <v>18.887619999999998</v>
      </c>
      <c r="BG294" s="273"/>
      <c r="BH294" s="271"/>
      <c r="BI294"/>
      <c r="BJ294" s="12">
        <v>234</v>
      </c>
      <c r="BK294" s="69"/>
      <c r="BL294" s="70"/>
      <c r="CA294" s="273"/>
      <c r="CB294" s="385"/>
      <c r="CC294"/>
      <c r="CD294" s="12">
        <v>234</v>
      </c>
      <c r="CE294" s="69">
        <v>4.7344549999999996</v>
      </c>
      <c r="CF294" s="70">
        <v>17.64819</v>
      </c>
      <c r="CU294" s="273"/>
      <c r="CV294" s="385"/>
      <c r="CW294"/>
      <c r="CX294" s="12">
        <v>234</v>
      </c>
      <c r="CY294" s="69">
        <v>6.1937150000000001</v>
      </c>
      <c r="CZ294" s="70">
        <v>19.99672</v>
      </c>
      <c r="DO294" s="273"/>
      <c r="DP294" s="385"/>
      <c r="DQ294"/>
      <c r="DR294" s="12">
        <v>234</v>
      </c>
      <c r="DS294" s="69">
        <v>10.485530000000001</v>
      </c>
      <c r="DT294" s="70">
        <v>11.198040000000001</v>
      </c>
      <c r="EI294" s="273"/>
      <c r="EJ294" s="385"/>
      <c r="EK294"/>
      <c r="EL294" s="12">
        <v>234</v>
      </c>
      <c r="EM294" s="69">
        <v>29.822800000000001</v>
      </c>
      <c r="EN294" s="70">
        <v>18.33182</v>
      </c>
      <c r="FC294" s="273"/>
      <c r="FD294" s="385"/>
      <c r="FE294"/>
      <c r="FF294" s="12">
        <v>234</v>
      </c>
      <c r="FG294" s="69">
        <v>14.05865</v>
      </c>
      <c r="FH294" s="70">
        <v>19.86985</v>
      </c>
      <c r="FW294" s="273"/>
      <c r="FX294" s="385"/>
      <c r="FY294"/>
      <c r="FZ294" s="12">
        <v>234</v>
      </c>
      <c r="GA294" s="69">
        <v>5.1400330000000007</v>
      </c>
      <c r="GB294" s="70">
        <v>18.528230000000001</v>
      </c>
      <c r="GQ294" s="273"/>
      <c r="GR294" s="385"/>
      <c r="GS294"/>
      <c r="GT294" s="12">
        <v>234</v>
      </c>
      <c r="GU294" s="69">
        <v>37.646149999999999</v>
      </c>
      <c r="GV294" s="70">
        <v>21.005490000000002</v>
      </c>
      <c r="HK294" s="273"/>
      <c r="HL294" s="385"/>
      <c r="HM294"/>
      <c r="HN294" s="12">
        <v>234</v>
      </c>
      <c r="HO294" s="69">
        <v>3.5612900000000001</v>
      </c>
      <c r="HP294" s="70">
        <v>17.076000000000001</v>
      </c>
      <c r="IE294" s="273"/>
      <c r="IF294" s="385"/>
      <c r="IG294"/>
      <c r="IH294" s="12">
        <v>234</v>
      </c>
      <c r="II294" s="69"/>
      <c r="IJ294" s="70"/>
      <c r="IY294" s="273"/>
      <c r="IZ294" s="385"/>
      <c r="JA294"/>
      <c r="JB294" s="12">
        <v>234</v>
      </c>
      <c r="JC294" s="69"/>
      <c r="JD294" s="70"/>
      <c r="JS294" s="273"/>
      <c r="JT294" s="385"/>
      <c r="JU294"/>
      <c r="JV294" s="12">
        <v>234</v>
      </c>
      <c r="JW294" s="69"/>
      <c r="JX294" s="70"/>
      <c r="KM294" s="273"/>
    </row>
    <row r="295" spans="2:299" ht="12.75" customHeight="1" x14ac:dyDescent="0.2">
      <c r="B295" s="12">
        <v>235</v>
      </c>
      <c r="C295" s="69">
        <v>5.954669</v>
      </c>
      <c r="D295" s="70">
        <v>20.010770000000001</v>
      </c>
      <c r="S295" s="273"/>
      <c r="T295" s="385"/>
      <c r="V295" s="12">
        <v>235</v>
      </c>
      <c r="W295" s="69">
        <v>10.25967</v>
      </c>
      <c r="X295" s="70">
        <v>18.079689999999999</v>
      </c>
      <c r="AM295" s="273"/>
      <c r="AN295" s="385"/>
      <c r="AP295" s="12">
        <v>235</v>
      </c>
      <c r="AQ295" s="69">
        <v>23.284929999999999</v>
      </c>
      <c r="AR295" s="70">
        <v>18.923670000000001</v>
      </c>
      <c r="BG295" s="273"/>
      <c r="BH295" s="271"/>
      <c r="BI295"/>
      <c r="BJ295" s="12">
        <v>235</v>
      </c>
      <c r="BK295" s="69"/>
      <c r="BL295" s="70"/>
      <c r="CA295" s="273"/>
      <c r="CB295" s="385"/>
      <c r="CC295"/>
      <c r="CD295" s="12">
        <v>235</v>
      </c>
      <c r="CE295" s="69">
        <v>4.5258219999999998</v>
      </c>
      <c r="CF295" s="70">
        <v>17.716170000000002</v>
      </c>
      <c r="CU295" s="273"/>
      <c r="CV295" s="385"/>
      <c r="CW295"/>
      <c r="CX295" s="12">
        <v>235</v>
      </c>
      <c r="CY295" s="69">
        <v>5.954669</v>
      </c>
      <c r="CZ295" s="70">
        <v>20.010770000000001</v>
      </c>
      <c r="DO295" s="273"/>
      <c r="DP295" s="385"/>
      <c r="DQ295"/>
      <c r="DR295" s="12">
        <v>235</v>
      </c>
      <c r="DS295" s="69">
        <v>10.139629999999999</v>
      </c>
      <c r="DT295" s="70">
        <v>11.21603</v>
      </c>
      <c r="EI295" s="273"/>
      <c r="EJ295" s="385"/>
      <c r="EK295"/>
      <c r="EL295" s="12">
        <v>235</v>
      </c>
      <c r="EM295" s="69">
        <v>30.220950000000002</v>
      </c>
      <c r="EN295" s="70">
        <v>18.355799999999999</v>
      </c>
      <c r="FC295" s="273"/>
      <c r="FD295" s="385"/>
      <c r="FE295"/>
      <c r="FF295" s="12">
        <v>235</v>
      </c>
      <c r="FG295" s="69">
        <v>14.0015</v>
      </c>
      <c r="FH295" s="70">
        <v>19.903870000000001</v>
      </c>
      <c r="FW295" s="273"/>
      <c r="FX295" s="385"/>
      <c r="FY295"/>
      <c r="FZ295" s="12">
        <v>235</v>
      </c>
      <c r="GA295" s="69">
        <v>4.9677100000000003</v>
      </c>
      <c r="GB295" s="70">
        <v>18.550229999999999</v>
      </c>
      <c r="GQ295" s="273"/>
      <c r="GR295" s="385"/>
      <c r="GS295"/>
      <c r="GT295" s="12">
        <v>235</v>
      </c>
      <c r="GU295" s="69">
        <v>37.855260000000001</v>
      </c>
      <c r="GV295" s="70">
        <v>21.019539999999999</v>
      </c>
      <c r="HK295" s="273"/>
      <c r="HL295" s="385"/>
      <c r="HM295"/>
      <c r="HN295" s="12">
        <v>235</v>
      </c>
      <c r="HO295" s="69">
        <v>3.6316799999999998</v>
      </c>
      <c r="HP295" s="70">
        <v>17.15606</v>
      </c>
      <c r="IE295" s="273"/>
      <c r="IF295" s="385"/>
      <c r="IG295"/>
      <c r="IH295" s="12">
        <v>235</v>
      </c>
      <c r="II295" s="69"/>
      <c r="IJ295" s="70"/>
      <c r="IY295" s="273"/>
      <c r="IZ295" s="385"/>
      <c r="JA295"/>
      <c r="JB295" s="12">
        <v>235</v>
      </c>
      <c r="JC295" s="69"/>
      <c r="JD295" s="70"/>
      <c r="JS295" s="273"/>
      <c r="JT295" s="385"/>
      <c r="JU295"/>
      <c r="JV295" s="12">
        <v>235</v>
      </c>
      <c r="JW295" s="69"/>
      <c r="JX295" s="70"/>
      <c r="KM295" s="273"/>
    </row>
    <row r="296" spans="2:299" ht="12.75" customHeight="1" x14ac:dyDescent="0.2">
      <c r="B296" s="12">
        <v>236</v>
      </c>
      <c r="C296" s="69">
        <v>6.1357809999999997</v>
      </c>
      <c r="D296" s="70">
        <v>20.05077</v>
      </c>
      <c r="S296" s="273"/>
      <c r="T296" s="385"/>
      <c r="V296" s="12">
        <v>236</v>
      </c>
      <c r="W296" s="69">
        <v>10.151309999999999</v>
      </c>
      <c r="X296" s="70">
        <v>18.087700000000002</v>
      </c>
      <c r="AM296" s="273"/>
      <c r="AN296" s="385"/>
      <c r="AP296" s="12">
        <v>236</v>
      </c>
      <c r="AQ296" s="69">
        <v>20.57893</v>
      </c>
      <c r="AR296" s="70">
        <v>18.94406</v>
      </c>
      <c r="BG296" s="273"/>
      <c r="BH296" s="271"/>
      <c r="BI296"/>
      <c r="BJ296" s="12">
        <v>236</v>
      </c>
      <c r="BK296" s="69"/>
      <c r="BL296" s="70"/>
      <c r="CA296" s="273"/>
      <c r="CB296" s="385"/>
      <c r="CC296"/>
      <c r="CD296" s="12">
        <v>236</v>
      </c>
      <c r="CE296" s="69">
        <v>4.2573650000000001</v>
      </c>
      <c r="CF296" s="70">
        <v>17.77028</v>
      </c>
      <c r="CU296" s="273"/>
      <c r="CV296" s="385"/>
      <c r="CW296"/>
      <c r="CX296" s="12">
        <v>236</v>
      </c>
      <c r="CY296" s="69">
        <v>6.1357809999999997</v>
      </c>
      <c r="CZ296" s="70">
        <v>20.05077</v>
      </c>
      <c r="DO296" s="273"/>
      <c r="DP296" s="385"/>
      <c r="DQ296"/>
      <c r="DR296" s="12">
        <v>236</v>
      </c>
      <c r="DS296" s="69">
        <v>9.074389</v>
      </c>
      <c r="DT296" s="70">
        <v>11.224220000000001</v>
      </c>
      <c r="EI296" s="273"/>
      <c r="EJ296" s="385"/>
      <c r="EK296"/>
      <c r="EL296" s="12">
        <v>236</v>
      </c>
      <c r="EM296" s="69">
        <v>30.63869</v>
      </c>
      <c r="EN296" s="70">
        <v>18.379650000000002</v>
      </c>
      <c r="FC296" s="273"/>
      <c r="FD296" s="385"/>
      <c r="FE296"/>
      <c r="FF296" s="12">
        <v>236</v>
      </c>
      <c r="FG296" s="69">
        <v>13.58113</v>
      </c>
      <c r="FH296" s="70">
        <v>19.916060000000002</v>
      </c>
      <c r="FW296" s="273"/>
      <c r="FX296" s="385"/>
      <c r="FY296"/>
      <c r="FZ296" s="12">
        <v>236</v>
      </c>
      <c r="GA296" s="69">
        <v>4.8107870000000004</v>
      </c>
      <c r="GB296" s="70">
        <v>18.584250000000001</v>
      </c>
      <c r="GQ296" s="273"/>
      <c r="GR296" s="385"/>
      <c r="GS296"/>
      <c r="GT296" s="12">
        <v>236</v>
      </c>
      <c r="GU296" s="69">
        <v>38.104230000000001</v>
      </c>
      <c r="GV296" s="70">
        <v>21.047519999999999</v>
      </c>
      <c r="HK296" s="273"/>
      <c r="HL296" s="385"/>
      <c r="HM296"/>
      <c r="HN296" s="12">
        <v>236</v>
      </c>
      <c r="HO296" s="69">
        <v>3.7026759999999999</v>
      </c>
      <c r="HP296" s="70">
        <v>17.236059999999998</v>
      </c>
      <c r="IE296" s="273"/>
      <c r="IF296" s="385"/>
      <c r="IG296"/>
      <c r="IH296" s="12">
        <v>236</v>
      </c>
      <c r="II296" s="69"/>
      <c r="IJ296" s="70"/>
      <c r="IY296" s="273"/>
      <c r="IZ296" s="385"/>
      <c r="JA296"/>
      <c r="JB296" s="12">
        <v>236</v>
      </c>
      <c r="JC296" s="69"/>
      <c r="JD296" s="70"/>
      <c r="JS296" s="273"/>
      <c r="JT296" s="385"/>
      <c r="JU296"/>
      <c r="JV296" s="12">
        <v>236</v>
      </c>
      <c r="JW296" s="69"/>
      <c r="JX296" s="70"/>
      <c r="KM296" s="273"/>
    </row>
    <row r="297" spans="2:299" ht="12.75" customHeight="1" x14ac:dyDescent="0.2">
      <c r="B297" s="12">
        <v>237</v>
      </c>
      <c r="C297" s="69">
        <v>6.2468190000000003</v>
      </c>
      <c r="D297" s="70">
        <v>20.138660000000002</v>
      </c>
      <c r="S297" s="273"/>
      <c r="T297" s="385"/>
      <c r="V297" s="12">
        <v>237</v>
      </c>
      <c r="W297" s="69">
        <v>10.017299999999999</v>
      </c>
      <c r="X297" s="70">
        <v>18.099720000000001</v>
      </c>
      <c r="AM297" s="273"/>
      <c r="AN297" s="385"/>
      <c r="AP297" s="12">
        <v>237</v>
      </c>
      <c r="AQ297" s="69">
        <v>15.13095</v>
      </c>
      <c r="AR297" s="70">
        <v>18.960979999999999</v>
      </c>
      <c r="BG297" s="273"/>
      <c r="BH297" s="271"/>
      <c r="BI297"/>
      <c r="BJ297" s="12">
        <v>237</v>
      </c>
      <c r="BK297" s="69"/>
      <c r="BL297" s="70"/>
      <c r="CA297" s="273"/>
      <c r="CB297" s="385"/>
      <c r="CC297"/>
      <c r="CD297" s="12">
        <v>237</v>
      </c>
      <c r="CE297" s="69">
        <v>4.1580140000000005</v>
      </c>
      <c r="CF297" s="70">
        <v>17.842079999999999</v>
      </c>
      <c r="CU297" s="273"/>
      <c r="CV297" s="385"/>
      <c r="CW297"/>
      <c r="CX297" s="12">
        <v>237</v>
      </c>
      <c r="CY297" s="69">
        <v>6.2468190000000003</v>
      </c>
      <c r="CZ297" s="70">
        <v>20.138660000000002</v>
      </c>
      <c r="DO297" s="273"/>
      <c r="DP297" s="385"/>
      <c r="DQ297"/>
      <c r="DR297" s="12">
        <v>237</v>
      </c>
      <c r="DS297" s="69">
        <v>7.8524880000000001</v>
      </c>
      <c r="DT297" s="70">
        <v>11.23241</v>
      </c>
      <c r="EI297" s="273"/>
      <c r="EJ297" s="385"/>
      <c r="EK297"/>
      <c r="EL297" s="12">
        <v>237</v>
      </c>
      <c r="EM297" s="69">
        <v>31.038700000000002</v>
      </c>
      <c r="EN297" s="70">
        <v>18.405660000000001</v>
      </c>
      <c r="FC297" s="273"/>
      <c r="FD297" s="385"/>
      <c r="FE297"/>
      <c r="FF297" s="12">
        <v>237</v>
      </c>
      <c r="FG297" s="69">
        <v>13.154530000000001</v>
      </c>
      <c r="FH297" s="70">
        <v>19.928080000000001</v>
      </c>
      <c r="FW297" s="273"/>
      <c r="FX297" s="385"/>
      <c r="FY297"/>
      <c r="FZ297" s="12">
        <v>237</v>
      </c>
      <c r="GA297" s="69">
        <v>4.671392</v>
      </c>
      <c r="GB297" s="70">
        <v>18.6661</v>
      </c>
      <c r="GQ297" s="273"/>
      <c r="GR297" s="385"/>
      <c r="GS297"/>
      <c r="GT297" s="12">
        <v>237</v>
      </c>
      <c r="GU297" s="69">
        <v>38.219250000000002</v>
      </c>
      <c r="GV297" s="70">
        <v>21.083570000000002</v>
      </c>
      <c r="HK297" s="273"/>
      <c r="HL297" s="385"/>
      <c r="HM297"/>
      <c r="HN297" s="12">
        <v>237</v>
      </c>
      <c r="HO297" s="69">
        <v>3.76105</v>
      </c>
      <c r="HP297" s="70">
        <v>17.31606</v>
      </c>
      <c r="IE297" s="273"/>
      <c r="IF297" s="385"/>
      <c r="IG297"/>
      <c r="IH297" s="12">
        <v>237</v>
      </c>
      <c r="II297" s="69"/>
      <c r="IJ297" s="70"/>
      <c r="IY297" s="273"/>
      <c r="IZ297" s="385"/>
      <c r="JA297"/>
      <c r="JB297" s="12">
        <v>237</v>
      </c>
      <c r="JC297" s="69"/>
      <c r="JD297" s="70"/>
      <c r="JS297" s="273"/>
      <c r="JT297" s="385"/>
      <c r="JU297"/>
      <c r="JV297" s="12">
        <v>237</v>
      </c>
      <c r="JW297" s="69"/>
      <c r="JX297" s="70"/>
      <c r="KM297" s="273"/>
    </row>
    <row r="298" spans="2:299" ht="12.75" customHeight="1" x14ac:dyDescent="0.2">
      <c r="B298" s="12">
        <v>238</v>
      </c>
      <c r="C298" s="69">
        <v>6.0445379999999993</v>
      </c>
      <c r="D298" s="70">
        <v>20.172560000000001</v>
      </c>
      <c r="S298" s="273"/>
      <c r="T298" s="385"/>
      <c r="V298" s="12">
        <v>238</v>
      </c>
      <c r="W298" s="69">
        <v>9.8439829999999997</v>
      </c>
      <c r="X298" s="70">
        <v>18.135829999999999</v>
      </c>
      <c r="AM298" s="273"/>
      <c r="AN298" s="385"/>
      <c r="AP298" s="12">
        <v>238</v>
      </c>
      <c r="AQ298" s="69">
        <v>11.76702</v>
      </c>
      <c r="AR298" s="70">
        <v>18.97749</v>
      </c>
      <c r="BG298" s="273"/>
      <c r="BH298" s="271"/>
      <c r="BI298"/>
      <c r="BJ298" s="12">
        <v>238</v>
      </c>
      <c r="BK298" s="69"/>
      <c r="BL298" s="70"/>
      <c r="CA298" s="273"/>
      <c r="CB298" s="385"/>
      <c r="CC298"/>
      <c r="CD298" s="12">
        <v>238</v>
      </c>
      <c r="CE298" s="69">
        <v>4.0245629999999997</v>
      </c>
      <c r="CF298" s="70">
        <v>17.916160000000001</v>
      </c>
      <c r="CU298" s="273"/>
      <c r="CV298" s="385"/>
      <c r="CW298"/>
      <c r="CX298" s="12">
        <v>238</v>
      </c>
      <c r="CY298" s="69">
        <v>6.0445379999999993</v>
      </c>
      <c r="CZ298" s="70">
        <v>20.172560000000001</v>
      </c>
      <c r="DO298" s="273"/>
      <c r="DP298" s="385"/>
      <c r="DQ298"/>
      <c r="DR298" s="12">
        <v>238</v>
      </c>
      <c r="DS298" s="69">
        <v>6.7823710000000004</v>
      </c>
      <c r="DT298" s="70">
        <v>11.240550000000001</v>
      </c>
      <c r="EI298" s="273"/>
      <c r="EJ298" s="385"/>
      <c r="EK298"/>
      <c r="EL298" s="12">
        <v>238</v>
      </c>
      <c r="EM298" s="69">
        <v>30.625019999999999</v>
      </c>
      <c r="EN298" s="70">
        <v>18.443629999999999</v>
      </c>
      <c r="FC298" s="273"/>
      <c r="FD298" s="385"/>
      <c r="FE298"/>
      <c r="FF298" s="12">
        <v>238</v>
      </c>
      <c r="FG298" s="69">
        <v>12.876049999999999</v>
      </c>
      <c r="FH298" s="70">
        <v>19.940100000000001</v>
      </c>
      <c r="FW298" s="273"/>
      <c r="FX298" s="385"/>
      <c r="FY298"/>
      <c r="FZ298" s="12">
        <v>238</v>
      </c>
      <c r="GA298" s="69">
        <v>4.5265259999999996</v>
      </c>
      <c r="GB298" s="70">
        <v>18.69211</v>
      </c>
      <c r="GQ298" s="273"/>
      <c r="GR298" s="385"/>
      <c r="GS298"/>
      <c r="GT298" s="12">
        <v>238</v>
      </c>
      <c r="GU298" s="69">
        <v>37.547309999999996</v>
      </c>
      <c r="GV298" s="70">
        <v>21.097619999999999</v>
      </c>
      <c r="HK298" s="273"/>
      <c r="HL298" s="385"/>
      <c r="HM298"/>
      <c r="HN298" s="12">
        <v>238</v>
      </c>
      <c r="HO298" s="69">
        <v>3.777914</v>
      </c>
      <c r="HP298" s="70">
        <v>17.396049999999999</v>
      </c>
      <c r="IE298" s="273"/>
      <c r="IF298" s="385"/>
      <c r="IG298"/>
      <c r="IH298" s="12">
        <v>238</v>
      </c>
      <c r="II298" s="69"/>
      <c r="IJ298" s="70"/>
      <c r="IY298" s="273"/>
      <c r="IZ298" s="385"/>
      <c r="JA298"/>
      <c r="JB298" s="12">
        <v>238</v>
      </c>
      <c r="JC298" s="69"/>
      <c r="JD298" s="70"/>
      <c r="JS298" s="273"/>
      <c r="JT298" s="385"/>
      <c r="JU298"/>
      <c r="JV298" s="12">
        <v>238</v>
      </c>
      <c r="JW298" s="69"/>
      <c r="JX298" s="70"/>
      <c r="KM298" s="273"/>
    </row>
    <row r="299" spans="2:299" ht="12.75" customHeight="1" x14ac:dyDescent="0.2">
      <c r="B299" s="12">
        <v>239</v>
      </c>
      <c r="C299" s="69">
        <v>5.8270730000000004</v>
      </c>
      <c r="D299" s="70">
        <v>20.19247</v>
      </c>
      <c r="S299" s="273"/>
      <c r="T299" s="385"/>
      <c r="V299" s="12">
        <v>239</v>
      </c>
      <c r="W299" s="69">
        <v>9.5498600000000007</v>
      </c>
      <c r="X299" s="70">
        <v>18.143899999999999</v>
      </c>
      <c r="AM299" s="273"/>
      <c r="AN299" s="385"/>
      <c r="AP299" s="12">
        <v>239</v>
      </c>
      <c r="AQ299" s="69">
        <v>10.65846</v>
      </c>
      <c r="AR299" s="70">
        <v>18.993690000000001</v>
      </c>
      <c r="BG299" s="273"/>
      <c r="BH299" s="271"/>
      <c r="BI299"/>
      <c r="BJ299" s="12">
        <v>239</v>
      </c>
      <c r="BK299" s="69"/>
      <c r="BL299" s="70"/>
      <c r="CA299" s="273"/>
      <c r="CB299" s="385"/>
      <c r="CC299"/>
      <c r="CD299" s="12">
        <v>239</v>
      </c>
      <c r="CE299" s="69">
        <v>3.7933059999999998</v>
      </c>
      <c r="CF299" s="70">
        <v>17.988150000000001</v>
      </c>
      <c r="CU299" s="273"/>
      <c r="CV299" s="385"/>
      <c r="CW299"/>
      <c r="CX299" s="12">
        <v>239</v>
      </c>
      <c r="CY299" s="69">
        <v>5.8270730000000004</v>
      </c>
      <c r="CZ299" s="70">
        <v>20.19247</v>
      </c>
      <c r="DO299" s="273"/>
      <c r="DP299" s="385"/>
      <c r="DQ299"/>
      <c r="DR299" s="12">
        <v>239</v>
      </c>
      <c r="DS299" s="69">
        <v>5.985112</v>
      </c>
      <c r="DT299" s="70">
        <v>11.24868</v>
      </c>
      <c r="EI299" s="273"/>
      <c r="EJ299" s="385"/>
      <c r="EK299"/>
      <c r="EL299" s="12">
        <v>239</v>
      </c>
      <c r="EM299" s="69">
        <v>30.072790000000001</v>
      </c>
      <c r="EN299" s="70">
        <v>18.477830000000001</v>
      </c>
      <c r="FC299" s="273"/>
      <c r="FD299" s="385"/>
      <c r="FE299"/>
      <c r="FF299" s="12">
        <v>239</v>
      </c>
      <c r="FG299" s="69">
        <v>12.694180000000001</v>
      </c>
      <c r="FH299" s="70">
        <v>19.9621</v>
      </c>
      <c r="FW299" s="273"/>
      <c r="FX299" s="385"/>
      <c r="FY299"/>
      <c r="FZ299" s="12">
        <v>239</v>
      </c>
      <c r="GA299" s="69">
        <v>4.3944320000000001</v>
      </c>
      <c r="GB299" s="70">
        <v>18.816050000000001</v>
      </c>
      <c r="GQ299" s="273"/>
      <c r="GR299" s="385"/>
      <c r="GS299"/>
      <c r="GT299" s="12">
        <v>239</v>
      </c>
      <c r="GU299" s="69">
        <v>36.582509999999999</v>
      </c>
      <c r="GV299" s="70">
        <v>21.111789999999999</v>
      </c>
      <c r="HK299" s="273"/>
      <c r="HL299" s="385"/>
      <c r="HM299"/>
      <c r="HN299" s="12">
        <v>239</v>
      </c>
      <c r="HO299" s="69">
        <v>3.8871959999999999</v>
      </c>
      <c r="HP299" s="70">
        <v>17.475989999999999</v>
      </c>
      <c r="IE299" s="273"/>
      <c r="IF299" s="385"/>
      <c r="IG299"/>
      <c r="IH299" s="12">
        <v>239</v>
      </c>
      <c r="II299" s="69"/>
      <c r="IJ299" s="70"/>
      <c r="IY299" s="273"/>
      <c r="IZ299" s="385"/>
      <c r="JA299"/>
      <c r="JB299" s="12">
        <v>239</v>
      </c>
      <c r="JC299" s="69"/>
      <c r="JD299" s="70"/>
      <c r="JS299" s="273"/>
      <c r="JT299" s="385"/>
      <c r="JU299"/>
      <c r="JV299" s="12">
        <v>239</v>
      </c>
      <c r="JW299" s="69"/>
      <c r="JX299" s="70"/>
      <c r="KM299" s="273"/>
    </row>
    <row r="300" spans="2:299" ht="12.75" customHeight="1" x14ac:dyDescent="0.2">
      <c r="B300" s="12">
        <v>240</v>
      </c>
      <c r="C300" s="69">
        <v>5.6477070000000005</v>
      </c>
      <c r="D300" s="70">
        <v>20.20646</v>
      </c>
      <c r="S300" s="273"/>
      <c r="T300" s="385"/>
      <c r="V300" s="12">
        <v>240</v>
      </c>
      <c r="W300" s="69">
        <v>9.246321</v>
      </c>
      <c r="X300" s="70">
        <v>18.151969999999999</v>
      </c>
      <c r="AM300" s="273"/>
      <c r="AN300" s="385"/>
      <c r="AP300" s="12">
        <v>240</v>
      </c>
      <c r="AQ300" s="69">
        <v>10.90621</v>
      </c>
      <c r="AR300" s="70">
        <v>19.019819999999999</v>
      </c>
      <c r="BG300" s="273"/>
      <c r="BH300" s="271"/>
      <c r="BI300"/>
      <c r="BJ300" s="12">
        <v>240</v>
      </c>
      <c r="BK300" s="69"/>
      <c r="BL300" s="70"/>
      <c r="CA300" s="273"/>
      <c r="CB300" s="385"/>
      <c r="CC300"/>
      <c r="CD300" s="12">
        <v>240</v>
      </c>
      <c r="CE300" s="69">
        <v>3.5681389999999999</v>
      </c>
      <c r="CF300" s="70">
        <v>18.054220000000001</v>
      </c>
      <c r="CU300" s="273"/>
      <c r="CV300" s="385"/>
      <c r="CW300"/>
      <c r="CX300" s="12">
        <v>240</v>
      </c>
      <c r="CY300" s="69">
        <v>5.6477070000000005</v>
      </c>
      <c r="CZ300" s="70">
        <v>20.20646</v>
      </c>
      <c r="DO300" s="273"/>
      <c r="DP300" s="385"/>
      <c r="DQ300"/>
      <c r="DR300" s="12">
        <v>240</v>
      </c>
      <c r="DS300" s="69">
        <v>5.464569</v>
      </c>
      <c r="DT300" s="70">
        <v>11.25681</v>
      </c>
      <c r="EI300" s="273"/>
      <c r="EJ300" s="385"/>
      <c r="EK300"/>
      <c r="EL300" s="12">
        <v>240</v>
      </c>
      <c r="EM300" s="69">
        <v>27.502029999999998</v>
      </c>
      <c r="EN300" s="70">
        <v>18.502279999999999</v>
      </c>
      <c r="FC300" s="273"/>
      <c r="FD300" s="385"/>
      <c r="FE300"/>
      <c r="FF300" s="12">
        <v>240</v>
      </c>
      <c r="FG300" s="69">
        <v>12.51356</v>
      </c>
      <c r="FH300" s="70">
        <v>19.990079999999999</v>
      </c>
      <c r="FW300" s="273"/>
      <c r="FX300" s="385"/>
      <c r="FY300"/>
      <c r="FZ300" s="12">
        <v>240</v>
      </c>
      <c r="GA300" s="69">
        <v>4.2028950000000007</v>
      </c>
      <c r="GB300" s="70">
        <v>18.84206</v>
      </c>
      <c r="GQ300" s="273"/>
      <c r="GR300" s="385"/>
      <c r="GS300"/>
      <c r="GT300" s="12">
        <v>240</v>
      </c>
      <c r="GU300" s="69">
        <v>35.838569999999997</v>
      </c>
      <c r="GV300" s="70">
        <v>21.125959999999999</v>
      </c>
      <c r="HK300" s="273"/>
      <c r="HL300" s="385"/>
      <c r="HM300"/>
      <c r="HN300" s="12">
        <v>240</v>
      </c>
      <c r="HO300" s="69">
        <v>3.9817390000000001</v>
      </c>
      <c r="HP300" s="70">
        <v>17.555990000000001</v>
      </c>
      <c r="IE300" s="273"/>
      <c r="IF300" s="385"/>
      <c r="IG300"/>
      <c r="IH300" s="12">
        <v>240</v>
      </c>
      <c r="II300" s="69"/>
      <c r="IJ300" s="70"/>
      <c r="IY300" s="273"/>
      <c r="IZ300" s="385"/>
      <c r="JA300"/>
      <c r="JB300" s="12">
        <v>240</v>
      </c>
      <c r="JC300" s="69"/>
      <c r="JD300" s="70"/>
      <c r="JS300" s="273"/>
      <c r="JT300" s="385"/>
      <c r="JU300"/>
      <c r="JV300" s="12">
        <v>240</v>
      </c>
      <c r="JW300" s="69"/>
      <c r="JX300" s="70"/>
      <c r="KM300" s="273"/>
    </row>
    <row r="301" spans="2:299" ht="12.75" customHeight="1" x14ac:dyDescent="0.2">
      <c r="B301" s="12">
        <v>241</v>
      </c>
      <c r="C301" s="69">
        <v>5.4372629999999997</v>
      </c>
      <c r="D301" s="70">
        <v>20.226430000000001</v>
      </c>
      <c r="S301" s="273"/>
      <c r="T301" s="385"/>
      <c r="V301" s="12">
        <v>241</v>
      </c>
      <c r="W301" s="69">
        <v>9.0084739999999996</v>
      </c>
      <c r="X301" s="70">
        <v>18.159980000000001</v>
      </c>
      <c r="AM301" s="273"/>
      <c r="AN301" s="385"/>
      <c r="AP301" s="12">
        <v>241</v>
      </c>
      <c r="AQ301" s="69">
        <v>11.23137</v>
      </c>
      <c r="AR301" s="70">
        <v>19.035900000000002</v>
      </c>
      <c r="BG301" s="273"/>
      <c r="BH301" s="271"/>
      <c r="BI301"/>
      <c r="BJ301" s="12">
        <v>241</v>
      </c>
      <c r="BK301" s="69"/>
      <c r="BL301" s="70"/>
      <c r="CA301" s="273"/>
      <c r="CB301" s="385"/>
      <c r="CC301"/>
      <c r="CD301" s="12">
        <v>241</v>
      </c>
      <c r="CE301" s="69">
        <v>3.530157</v>
      </c>
      <c r="CF301" s="70">
        <v>18.14414</v>
      </c>
      <c r="CU301" s="273"/>
      <c r="CV301" s="385"/>
      <c r="CW301"/>
      <c r="CX301" s="12">
        <v>241</v>
      </c>
      <c r="CY301" s="69">
        <v>5.4372629999999997</v>
      </c>
      <c r="CZ301" s="70">
        <v>20.226430000000001</v>
      </c>
      <c r="DO301" s="273"/>
      <c r="DP301" s="385"/>
      <c r="DQ301"/>
      <c r="DR301" s="12">
        <v>241</v>
      </c>
      <c r="DS301" s="69">
        <v>5.1715059999999999</v>
      </c>
      <c r="DT301" s="70">
        <v>11.26482</v>
      </c>
      <c r="EI301" s="273"/>
      <c r="EJ301" s="385"/>
      <c r="EK301"/>
      <c r="EL301" s="12">
        <v>241</v>
      </c>
      <c r="EM301" s="69">
        <v>26.012529999999998</v>
      </c>
      <c r="EN301" s="70">
        <v>18.52655</v>
      </c>
      <c r="FC301" s="273"/>
      <c r="FD301" s="385"/>
      <c r="FE301"/>
      <c r="FF301" s="12">
        <v>241</v>
      </c>
      <c r="FG301" s="69">
        <v>12.342309999999999</v>
      </c>
      <c r="FH301" s="70">
        <v>20.002099999999999</v>
      </c>
      <c r="FW301" s="273"/>
      <c r="FX301" s="385"/>
      <c r="FY301"/>
      <c r="FZ301" s="12">
        <v>241</v>
      </c>
      <c r="GA301" s="69">
        <v>4.0514470000000005</v>
      </c>
      <c r="GB301" s="70">
        <v>18.854140000000001</v>
      </c>
      <c r="GQ301" s="273"/>
      <c r="GR301" s="385"/>
      <c r="GS301"/>
      <c r="GT301" s="12">
        <v>241</v>
      </c>
      <c r="GU301" s="69">
        <v>35.498660000000001</v>
      </c>
      <c r="GV301" s="70">
        <v>21.142050000000001</v>
      </c>
      <c r="HK301" s="273"/>
      <c r="HL301" s="385"/>
      <c r="HM301"/>
      <c r="HN301" s="12">
        <v>241</v>
      </c>
      <c r="HO301" s="69">
        <v>4.070538</v>
      </c>
      <c r="HP301" s="70">
        <v>17.63599</v>
      </c>
      <c r="IE301" s="273"/>
      <c r="IF301" s="385"/>
      <c r="IG301"/>
      <c r="IH301" s="12">
        <v>241</v>
      </c>
      <c r="II301" s="69"/>
      <c r="IJ301" s="70"/>
      <c r="IY301" s="273"/>
      <c r="IZ301" s="385"/>
      <c r="JA301"/>
      <c r="JB301" s="12">
        <v>241</v>
      </c>
      <c r="JC301" s="69"/>
      <c r="JD301" s="70"/>
      <c r="JS301" s="273"/>
      <c r="JT301" s="385"/>
      <c r="JU301"/>
      <c r="JV301" s="12">
        <v>241</v>
      </c>
      <c r="JW301" s="69"/>
      <c r="JX301" s="70"/>
      <c r="KM301" s="273"/>
    </row>
    <row r="302" spans="2:299" ht="12.75" customHeight="1" x14ac:dyDescent="0.2">
      <c r="B302" s="12">
        <v>242</v>
      </c>
      <c r="C302" s="69">
        <v>5.2669560000000004</v>
      </c>
      <c r="D302" s="70">
        <v>20.23845</v>
      </c>
      <c r="S302" s="273"/>
      <c r="T302" s="385"/>
      <c r="V302" s="12">
        <v>242</v>
      </c>
      <c r="W302" s="69">
        <v>8.8522549999999995</v>
      </c>
      <c r="X302" s="70">
        <v>18.167999999999999</v>
      </c>
      <c r="AM302" s="273"/>
      <c r="AN302" s="385"/>
      <c r="AP302" s="12">
        <v>242</v>
      </c>
      <c r="AQ302" s="69">
        <v>11.281180000000001</v>
      </c>
      <c r="AR302" s="70">
        <v>19.117450000000002</v>
      </c>
      <c r="BG302" s="273"/>
      <c r="BH302" s="271"/>
      <c r="BI302"/>
      <c r="BJ302" s="12">
        <v>242</v>
      </c>
      <c r="BK302" s="69"/>
      <c r="BL302" s="70"/>
      <c r="CA302" s="273"/>
      <c r="CB302" s="385"/>
      <c r="CC302"/>
      <c r="CD302" s="12">
        <v>242</v>
      </c>
      <c r="CE302" s="69">
        <v>3.4612210000000001</v>
      </c>
      <c r="CF302" s="70">
        <v>18.234179999999999</v>
      </c>
      <c r="CU302" s="273"/>
      <c r="CV302" s="385"/>
      <c r="CW302"/>
      <c r="CX302" s="12">
        <v>242</v>
      </c>
      <c r="CY302" s="69">
        <v>5.2669560000000004</v>
      </c>
      <c r="CZ302" s="70">
        <v>20.23845</v>
      </c>
      <c r="DO302" s="273"/>
      <c r="DP302" s="385"/>
      <c r="DQ302"/>
      <c r="DR302" s="12">
        <v>242</v>
      </c>
      <c r="DS302" s="69">
        <v>5.0386750000000005</v>
      </c>
      <c r="DT302" s="70">
        <v>11.27486</v>
      </c>
      <c r="EI302" s="273"/>
      <c r="EJ302" s="385"/>
      <c r="EK302"/>
      <c r="EL302" s="12">
        <v>242</v>
      </c>
      <c r="EM302" s="69">
        <v>26.356490000000001</v>
      </c>
      <c r="EN302" s="70">
        <v>18.55866</v>
      </c>
      <c r="FC302" s="273"/>
      <c r="FD302" s="385"/>
      <c r="FE302"/>
      <c r="FF302" s="12">
        <v>242</v>
      </c>
      <c r="FG302" s="69">
        <v>12.16126</v>
      </c>
      <c r="FH302" s="70">
        <v>20.016269999999999</v>
      </c>
      <c r="FW302" s="273"/>
      <c r="FX302" s="385"/>
      <c r="FY302"/>
      <c r="FZ302" s="12">
        <v>242</v>
      </c>
      <c r="GA302" s="69">
        <v>3.856042</v>
      </c>
      <c r="GB302" s="70">
        <v>18.874169999999999</v>
      </c>
      <c r="GQ302" s="273"/>
      <c r="GR302" s="385"/>
      <c r="GS302"/>
      <c r="GT302" s="12">
        <v>242</v>
      </c>
      <c r="GU302" s="69">
        <v>35.223399999999998</v>
      </c>
      <c r="GV302" s="70">
        <v>21.170210000000001</v>
      </c>
      <c r="HK302" s="273"/>
      <c r="HL302" s="385"/>
      <c r="HM302"/>
      <c r="HN302" s="12">
        <v>242</v>
      </c>
      <c r="HO302" s="69">
        <v>4.1605339999999993</v>
      </c>
      <c r="HP302" s="70">
        <v>17.715810000000001</v>
      </c>
      <c r="IE302" s="273"/>
      <c r="IF302" s="385"/>
      <c r="IG302"/>
      <c r="IH302" s="12">
        <v>242</v>
      </c>
      <c r="II302" s="69"/>
      <c r="IJ302" s="70"/>
      <c r="IY302" s="273"/>
      <c r="IZ302" s="385"/>
      <c r="JA302"/>
      <c r="JB302" s="12">
        <v>242</v>
      </c>
      <c r="JC302" s="69"/>
      <c r="JD302" s="70"/>
      <c r="JS302" s="273"/>
      <c r="JT302" s="385"/>
      <c r="JU302"/>
      <c r="JV302" s="12">
        <v>242</v>
      </c>
      <c r="JW302" s="69"/>
      <c r="JX302" s="70"/>
      <c r="KM302" s="273"/>
    </row>
    <row r="303" spans="2:299" ht="12.75" customHeight="1" x14ac:dyDescent="0.2">
      <c r="B303" s="12">
        <v>243</v>
      </c>
      <c r="C303" s="69">
        <v>5.0559960000000004</v>
      </c>
      <c r="D303" s="70">
        <v>20.284420000000001</v>
      </c>
      <c r="S303" s="273"/>
      <c r="T303" s="385"/>
      <c r="V303" s="12">
        <v>243</v>
      </c>
      <c r="W303" s="69">
        <v>8.7830349999999999</v>
      </c>
      <c r="X303" s="70">
        <v>18.19406</v>
      </c>
      <c r="AM303" s="273"/>
      <c r="AN303" s="385"/>
      <c r="AP303" s="12">
        <v>243</v>
      </c>
      <c r="AQ303" s="69">
        <v>11.148879999999998</v>
      </c>
      <c r="AR303" s="70">
        <v>19.192910000000001</v>
      </c>
      <c r="BG303" s="273"/>
      <c r="BH303" s="271"/>
      <c r="BI303"/>
      <c r="BJ303" s="12">
        <v>243</v>
      </c>
      <c r="BK303" s="69"/>
      <c r="BL303" s="70"/>
      <c r="CA303" s="273"/>
      <c r="CB303" s="385"/>
      <c r="CC303"/>
      <c r="CD303" s="12">
        <v>243</v>
      </c>
      <c r="CE303" s="69">
        <v>3.4489270000000003</v>
      </c>
      <c r="CF303" s="70">
        <v>18.323989999999998</v>
      </c>
      <c r="CU303" s="273"/>
      <c r="CV303" s="385"/>
      <c r="CW303"/>
      <c r="CX303" s="12">
        <v>243</v>
      </c>
      <c r="CY303" s="69">
        <v>5.0559960000000004</v>
      </c>
      <c r="CZ303" s="70">
        <v>20.284420000000001</v>
      </c>
      <c r="DO303" s="273"/>
      <c r="DP303" s="385"/>
      <c r="DQ303"/>
      <c r="DR303" s="12">
        <v>243</v>
      </c>
      <c r="DS303" s="69">
        <v>5.1844409999999996</v>
      </c>
      <c r="DT303" s="70">
        <v>11.29693</v>
      </c>
      <c r="EI303" s="273"/>
      <c r="EJ303" s="385"/>
      <c r="EK303"/>
      <c r="EL303" s="12">
        <v>243</v>
      </c>
      <c r="EM303" s="69">
        <v>26.879930000000002</v>
      </c>
      <c r="EN303" s="70">
        <v>18.582640000000001</v>
      </c>
      <c r="FC303" s="273"/>
      <c r="FD303" s="385"/>
      <c r="FE303"/>
      <c r="FF303" s="12">
        <v>243</v>
      </c>
      <c r="FG303" s="69">
        <v>11.93458</v>
      </c>
      <c r="FH303" s="70">
        <v>20.03229</v>
      </c>
      <c r="FW303" s="273"/>
      <c r="FX303" s="385"/>
      <c r="FY303"/>
      <c r="FZ303" s="12">
        <v>243</v>
      </c>
      <c r="GA303" s="69">
        <v>3.7128180000000004</v>
      </c>
      <c r="GB303" s="70">
        <v>18.9162</v>
      </c>
      <c r="GQ303" s="273"/>
      <c r="GR303" s="385"/>
      <c r="GS303"/>
      <c r="GT303" s="12">
        <v>243</v>
      </c>
      <c r="GU303" s="69">
        <v>33.976519999999994</v>
      </c>
      <c r="GV303" s="70">
        <v>21.184439999999999</v>
      </c>
      <c r="HK303" s="273"/>
      <c r="HL303" s="385"/>
      <c r="HM303"/>
      <c r="HN303" s="12">
        <v>243</v>
      </c>
      <c r="HO303" s="69">
        <v>4.2563440000000003</v>
      </c>
      <c r="HP303" s="70">
        <v>17.796050000000001</v>
      </c>
      <c r="IE303" s="273"/>
      <c r="IF303" s="385"/>
      <c r="IG303"/>
      <c r="IH303" s="12">
        <v>243</v>
      </c>
      <c r="II303" s="69"/>
      <c r="IJ303" s="70"/>
      <c r="IY303" s="273"/>
      <c r="IZ303" s="385"/>
      <c r="JA303"/>
      <c r="JB303" s="12">
        <v>243</v>
      </c>
      <c r="JC303" s="69"/>
      <c r="JD303" s="70"/>
      <c r="JS303" s="273"/>
      <c r="JT303" s="385"/>
      <c r="JU303"/>
      <c r="JV303" s="12">
        <v>243</v>
      </c>
      <c r="JW303" s="69"/>
      <c r="JX303" s="70"/>
      <c r="KM303" s="273"/>
    </row>
    <row r="304" spans="2:299" ht="12.75" customHeight="1" x14ac:dyDescent="0.2">
      <c r="B304" s="12">
        <v>244</v>
      </c>
      <c r="C304" s="69">
        <v>4.8781160000000003</v>
      </c>
      <c r="D304" s="70">
        <v>20.380330000000001</v>
      </c>
      <c r="S304" s="273"/>
      <c r="T304" s="385"/>
      <c r="V304" s="12">
        <v>244</v>
      </c>
      <c r="W304" s="69">
        <v>8.9191000000000003</v>
      </c>
      <c r="X304" s="70">
        <v>18.210090000000001</v>
      </c>
      <c r="AM304" s="273"/>
      <c r="AN304" s="385"/>
      <c r="AP304" s="12">
        <v>244</v>
      </c>
      <c r="AQ304" s="69">
        <v>10.863490000000001</v>
      </c>
      <c r="AR304" s="70">
        <v>19.270399999999999</v>
      </c>
      <c r="BG304" s="273"/>
      <c r="BH304" s="271"/>
      <c r="BI304"/>
      <c r="BJ304" s="12">
        <v>244</v>
      </c>
      <c r="BK304" s="69"/>
      <c r="BL304" s="70"/>
      <c r="CA304" s="273"/>
      <c r="CB304" s="385"/>
      <c r="CC304"/>
      <c r="CD304" s="12">
        <v>244</v>
      </c>
      <c r="CE304" s="69">
        <v>3.388029</v>
      </c>
      <c r="CF304" s="70">
        <v>18.41403</v>
      </c>
      <c r="CU304" s="273"/>
      <c r="CV304" s="385"/>
      <c r="CW304"/>
      <c r="CX304" s="12">
        <v>244</v>
      </c>
      <c r="CY304" s="69">
        <v>4.8781160000000003</v>
      </c>
      <c r="CZ304" s="70">
        <v>20.380330000000001</v>
      </c>
      <c r="DO304" s="273"/>
      <c r="DP304" s="385"/>
      <c r="DQ304"/>
      <c r="DR304" s="12">
        <v>244</v>
      </c>
      <c r="DS304" s="69">
        <v>5.3462100000000001</v>
      </c>
      <c r="DT304" s="70">
        <v>11.312889999999999</v>
      </c>
      <c r="EI304" s="273"/>
      <c r="EJ304" s="385"/>
      <c r="EK304"/>
      <c r="EL304" s="12">
        <v>244</v>
      </c>
      <c r="EM304" s="69">
        <v>27.220119999999998</v>
      </c>
      <c r="EN304" s="70">
        <v>18.610499999999998</v>
      </c>
      <c r="FC304" s="273"/>
      <c r="FD304" s="385"/>
      <c r="FE304"/>
      <c r="FF304" s="12">
        <v>244</v>
      </c>
      <c r="FG304" s="69">
        <v>11.63467</v>
      </c>
      <c r="FH304" s="70">
        <v>20.044309999999999</v>
      </c>
      <c r="FW304" s="273"/>
      <c r="FX304" s="385"/>
      <c r="FY304"/>
      <c r="FZ304" s="12">
        <v>244</v>
      </c>
      <c r="GA304" s="69">
        <v>3.543361</v>
      </c>
      <c r="GB304" s="70">
        <v>18.938210000000002</v>
      </c>
      <c r="GQ304" s="273"/>
      <c r="GR304" s="385"/>
      <c r="GS304"/>
      <c r="GT304" s="12">
        <v>244</v>
      </c>
      <c r="GU304" s="69">
        <v>32.556220000000003</v>
      </c>
      <c r="GV304" s="70">
        <v>21.198609999999999</v>
      </c>
      <c r="HK304" s="273"/>
      <c r="HL304" s="385"/>
      <c r="HM304"/>
      <c r="HN304" s="12">
        <v>244</v>
      </c>
      <c r="HO304" s="69">
        <v>4.3467669999999998</v>
      </c>
      <c r="HP304" s="70">
        <v>17.876049999999999</v>
      </c>
      <c r="IE304" s="273"/>
      <c r="IF304" s="385"/>
      <c r="IG304"/>
      <c r="IH304" s="12">
        <v>244</v>
      </c>
      <c r="II304" s="69"/>
      <c r="IJ304" s="70"/>
      <c r="IY304" s="273"/>
      <c r="IZ304" s="385"/>
      <c r="JA304"/>
      <c r="JB304" s="12">
        <v>244</v>
      </c>
      <c r="JC304" s="69"/>
      <c r="JD304" s="70"/>
      <c r="JS304" s="273"/>
      <c r="JT304" s="385"/>
      <c r="JU304"/>
      <c r="JV304" s="12">
        <v>244</v>
      </c>
      <c r="JW304" s="69"/>
      <c r="JX304" s="70"/>
      <c r="KM304" s="273"/>
    </row>
    <row r="305" spans="2:299" ht="12.75" customHeight="1" x14ac:dyDescent="0.2">
      <c r="B305" s="12">
        <v>245</v>
      </c>
      <c r="C305" s="69">
        <v>4.7086580000000007</v>
      </c>
      <c r="D305" s="70">
        <v>20.468219999999999</v>
      </c>
      <c r="S305" s="273"/>
      <c r="T305" s="385"/>
      <c r="V305" s="12">
        <v>245</v>
      </c>
      <c r="W305" s="69">
        <v>9.0878949999999996</v>
      </c>
      <c r="X305" s="70">
        <v>18.226109999999998</v>
      </c>
      <c r="AM305" s="273"/>
      <c r="AN305" s="385"/>
      <c r="AP305" s="12">
        <v>245</v>
      </c>
      <c r="AQ305" s="69">
        <v>10.47208</v>
      </c>
      <c r="AR305" s="70">
        <v>19.28642</v>
      </c>
      <c r="BG305" s="273"/>
      <c r="BH305" s="271"/>
      <c r="BI305"/>
      <c r="BJ305" s="12">
        <v>245</v>
      </c>
      <c r="BK305" s="69"/>
      <c r="BL305" s="70"/>
      <c r="CA305" s="273"/>
      <c r="CB305" s="385"/>
      <c r="CC305"/>
      <c r="CD305" s="12">
        <v>245</v>
      </c>
      <c r="CE305" s="69">
        <v>3.3726550000000004</v>
      </c>
      <c r="CF305" s="70">
        <v>18.504069999999999</v>
      </c>
      <c r="CU305" s="273"/>
      <c r="CV305" s="385"/>
      <c r="CW305"/>
      <c r="CX305" s="12">
        <v>245</v>
      </c>
      <c r="CY305" s="69">
        <v>4.7086580000000007</v>
      </c>
      <c r="CZ305" s="70">
        <v>20.468219999999999</v>
      </c>
      <c r="DO305" s="273"/>
      <c r="DP305" s="385"/>
      <c r="DQ305"/>
      <c r="DR305" s="12">
        <v>245</v>
      </c>
      <c r="DS305" s="69">
        <v>5.4667680000000001</v>
      </c>
      <c r="DT305" s="70">
        <v>11.33286</v>
      </c>
      <c r="EI305" s="273"/>
      <c r="EJ305" s="385"/>
      <c r="EK305"/>
      <c r="EL305" s="12">
        <v>245</v>
      </c>
      <c r="EM305" s="69">
        <v>26.599439999999998</v>
      </c>
      <c r="EN305" s="70">
        <v>18.634540000000001</v>
      </c>
      <c r="FC305" s="273"/>
      <c r="FD305" s="385"/>
      <c r="FE305"/>
      <c r="FF305" s="12">
        <v>245</v>
      </c>
      <c r="FG305" s="69">
        <v>11.34867</v>
      </c>
      <c r="FH305" s="70">
        <v>20.05639</v>
      </c>
      <c r="FW305" s="273"/>
      <c r="FX305" s="385"/>
      <c r="FY305"/>
      <c r="FZ305" s="12">
        <v>245</v>
      </c>
      <c r="GA305" s="69">
        <v>3.4202399999999997</v>
      </c>
      <c r="GB305" s="70">
        <v>19.096109999999999</v>
      </c>
      <c r="GQ305" s="273"/>
      <c r="GR305" s="385"/>
      <c r="GS305"/>
      <c r="GT305" s="12">
        <v>245</v>
      </c>
      <c r="GU305" s="69">
        <v>31.632720000000003</v>
      </c>
      <c r="GV305" s="70">
        <v>21.212720000000001</v>
      </c>
      <c r="HK305" s="273"/>
      <c r="HL305" s="385"/>
      <c r="HM305"/>
      <c r="HN305" s="12">
        <v>245</v>
      </c>
      <c r="HO305" s="69">
        <v>4.442488</v>
      </c>
      <c r="HP305" s="70">
        <v>17.956040000000002</v>
      </c>
      <c r="IE305" s="273"/>
      <c r="IF305" s="385"/>
      <c r="IG305"/>
      <c r="IH305" s="12">
        <v>245</v>
      </c>
      <c r="II305" s="69"/>
      <c r="IJ305" s="70"/>
      <c r="IY305" s="273"/>
      <c r="IZ305" s="385"/>
      <c r="JA305"/>
      <c r="JB305" s="12">
        <v>245</v>
      </c>
      <c r="JC305" s="69"/>
      <c r="JD305" s="70"/>
      <c r="JS305" s="273"/>
      <c r="JT305" s="385"/>
      <c r="JU305"/>
      <c r="JV305" s="12">
        <v>245</v>
      </c>
      <c r="JW305" s="69"/>
      <c r="JX305" s="70"/>
      <c r="KM305" s="273"/>
    </row>
    <row r="306" spans="2:299" ht="12.75" customHeight="1" x14ac:dyDescent="0.2">
      <c r="B306" s="12">
        <v>246</v>
      </c>
      <c r="C306" s="69">
        <v>4.5395640000000004</v>
      </c>
      <c r="D306" s="70">
        <v>20.538170000000001</v>
      </c>
      <c r="S306" s="273"/>
      <c r="T306" s="385"/>
      <c r="V306" s="12">
        <v>246</v>
      </c>
      <c r="W306" s="69">
        <v>9.2468120000000003</v>
      </c>
      <c r="X306" s="70">
        <v>18.24202</v>
      </c>
      <c r="AM306" s="273"/>
      <c r="AN306" s="385"/>
      <c r="AP306" s="12">
        <v>246</v>
      </c>
      <c r="AQ306" s="69">
        <v>10.20406</v>
      </c>
      <c r="AR306" s="70">
        <v>19.306509999999999</v>
      </c>
      <c r="BG306" s="273"/>
      <c r="BH306" s="271"/>
      <c r="BI306"/>
      <c r="BJ306" s="12">
        <v>246</v>
      </c>
      <c r="BK306" s="69"/>
      <c r="BL306" s="70"/>
      <c r="CA306" s="273"/>
      <c r="CB306" s="385"/>
      <c r="CC306"/>
      <c r="CD306" s="12">
        <v>246</v>
      </c>
      <c r="CE306" s="69">
        <v>3.2552919999999999</v>
      </c>
      <c r="CF306" s="70">
        <v>18.594059999999999</v>
      </c>
      <c r="CU306" s="273"/>
      <c r="CV306" s="385"/>
      <c r="CW306"/>
      <c r="CX306" s="12">
        <v>246</v>
      </c>
      <c r="CY306" s="69">
        <v>4.5395640000000004</v>
      </c>
      <c r="CZ306" s="70">
        <v>20.538170000000001</v>
      </c>
      <c r="DO306" s="273"/>
      <c r="DP306" s="385"/>
      <c r="DQ306"/>
      <c r="DR306" s="12">
        <v>246</v>
      </c>
      <c r="DS306" s="69">
        <v>5.4079959999999998</v>
      </c>
      <c r="DT306" s="70">
        <v>11.40658</v>
      </c>
      <c r="EI306" s="273"/>
      <c r="EJ306" s="385"/>
      <c r="EK306"/>
      <c r="EL306" s="12">
        <v>246</v>
      </c>
      <c r="EM306" s="69">
        <v>26.408099999999997</v>
      </c>
      <c r="EN306" s="70">
        <v>18.69247</v>
      </c>
      <c r="FC306" s="273"/>
      <c r="FD306" s="385"/>
      <c r="FE306"/>
      <c r="FF306" s="12">
        <v>246</v>
      </c>
      <c r="FG306" s="69">
        <v>11.13189</v>
      </c>
      <c r="FH306" s="70">
        <v>20.06841</v>
      </c>
      <c r="FW306" s="273"/>
      <c r="FX306" s="385"/>
      <c r="FY306"/>
      <c r="FZ306" s="12">
        <v>246</v>
      </c>
      <c r="GA306" s="69">
        <v>3.2973249999999998</v>
      </c>
      <c r="GB306" s="70">
        <v>19.373889999999999</v>
      </c>
      <c r="GQ306" s="273"/>
      <c r="GR306" s="385"/>
      <c r="GS306"/>
      <c r="GT306" s="12">
        <v>246</v>
      </c>
      <c r="GU306" s="69">
        <v>30.798069999999999</v>
      </c>
      <c r="GV306" s="70">
        <v>21.226890000000001</v>
      </c>
      <c r="HK306" s="273"/>
      <c r="HL306" s="385"/>
      <c r="HM306"/>
      <c r="HN306" s="12">
        <v>246</v>
      </c>
      <c r="HO306" s="69">
        <v>4.5535749999999995</v>
      </c>
      <c r="HP306" s="70">
        <v>18.035979999999999</v>
      </c>
      <c r="IE306" s="273"/>
      <c r="IF306" s="385"/>
      <c r="IG306"/>
      <c r="IH306" s="12">
        <v>246</v>
      </c>
      <c r="II306" s="69"/>
      <c r="IJ306" s="70"/>
      <c r="IY306" s="273"/>
      <c r="IZ306" s="385"/>
      <c r="JA306"/>
      <c r="JB306" s="12">
        <v>246</v>
      </c>
      <c r="JC306" s="69"/>
      <c r="JD306" s="70"/>
      <c r="JS306" s="273"/>
      <c r="JT306" s="385"/>
      <c r="JU306"/>
      <c r="JV306" s="12">
        <v>246</v>
      </c>
      <c r="JW306" s="69"/>
      <c r="JX306" s="70"/>
      <c r="KM306" s="273"/>
    </row>
    <row r="307" spans="2:299" ht="12.75" customHeight="1" x14ac:dyDescent="0.2">
      <c r="B307" s="12">
        <v>247</v>
      </c>
      <c r="C307" s="69">
        <v>4.3739740000000005</v>
      </c>
      <c r="D307" s="70">
        <v>20.654050000000002</v>
      </c>
      <c r="S307" s="273"/>
      <c r="T307" s="385"/>
      <c r="V307" s="12">
        <v>247</v>
      </c>
      <c r="W307" s="69">
        <v>9.0567349999999998</v>
      </c>
      <c r="X307" s="70">
        <v>18.258040000000001</v>
      </c>
      <c r="AM307" s="273"/>
      <c r="AN307" s="385"/>
      <c r="AP307" s="12">
        <v>247</v>
      </c>
      <c r="AQ307" s="69">
        <v>9.9862289999999998</v>
      </c>
      <c r="AR307" s="70">
        <v>19.39237</v>
      </c>
      <c r="BG307" s="273"/>
      <c r="BH307" s="271"/>
      <c r="BI307"/>
      <c r="BJ307" s="12">
        <v>247</v>
      </c>
      <c r="BK307" s="69"/>
      <c r="BL307" s="70"/>
      <c r="CA307" s="273"/>
      <c r="CB307" s="385"/>
      <c r="CC307"/>
      <c r="CD307" s="12">
        <v>247</v>
      </c>
      <c r="CE307" s="69">
        <v>3.2598910000000001</v>
      </c>
      <c r="CF307" s="70">
        <v>18.684100000000001</v>
      </c>
      <c r="CU307" s="273"/>
      <c r="CV307" s="385"/>
      <c r="CW307"/>
      <c r="CX307" s="12">
        <v>247</v>
      </c>
      <c r="CY307" s="69">
        <v>4.3739740000000005</v>
      </c>
      <c r="CZ307" s="70">
        <v>20.654050000000002</v>
      </c>
      <c r="DO307" s="273"/>
      <c r="DP307" s="385"/>
      <c r="DQ307"/>
      <c r="DR307" s="12">
        <v>247</v>
      </c>
      <c r="DS307" s="69">
        <v>5.2541679999999999</v>
      </c>
      <c r="DT307" s="70">
        <v>11.42249</v>
      </c>
      <c r="EI307" s="273"/>
      <c r="EJ307" s="385"/>
      <c r="EK307"/>
      <c r="EL307" s="12">
        <v>247</v>
      </c>
      <c r="EM307" s="69">
        <v>25.890279999999997</v>
      </c>
      <c r="EN307" s="70">
        <v>18.716449999999998</v>
      </c>
      <c r="FC307" s="273"/>
      <c r="FD307" s="385"/>
      <c r="FE307"/>
      <c r="FF307" s="12">
        <v>247</v>
      </c>
      <c r="FG307" s="69">
        <v>10.93328</v>
      </c>
      <c r="FH307" s="70">
        <v>20.0885</v>
      </c>
      <c r="FW307" s="273"/>
      <c r="FX307" s="385"/>
      <c r="FY307"/>
      <c r="FZ307" s="12">
        <v>247</v>
      </c>
      <c r="GA307" s="69">
        <v>3.1686570000000001</v>
      </c>
      <c r="GB307" s="70">
        <v>19.521930000000001</v>
      </c>
      <c r="GQ307" s="273"/>
      <c r="GR307" s="385"/>
      <c r="GS307"/>
      <c r="GT307" s="12">
        <v>247</v>
      </c>
      <c r="GU307" s="69">
        <v>27.17202</v>
      </c>
      <c r="GV307" s="70">
        <v>21.241479999999999</v>
      </c>
      <c r="HK307" s="273"/>
      <c r="HL307" s="385"/>
      <c r="HM307"/>
      <c r="HN307" s="12">
        <v>247</v>
      </c>
      <c r="HO307" s="69">
        <v>4.6563749999999997</v>
      </c>
      <c r="HP307" s="70">
        <v>18.11598</v>
      </c>
      <c r="IE307" s="273"/>
      <c r="IF307" s="385"/>
      <c r="IG307"/>
      <c r="IH307" s="12">
        <v>247</v>
      </c>
      <c r="II307" s="69"/>
      <c r="IJ307" s="70"/>
      <c r="IY307" s="273"/>
      <c r="IZ307" s="385"/>
      <c r="JA307"/>
      <c r="JB307" s="12">
        <v>247</v>
      </c>
      <c r="JC307" s="69"/>
      <c r="JD307" s="70"/>
      <c r="JS307" s="273"/>
      <c r="JT307" s="385"/>
      <c r="JU307"/>
      <c r="JV307" s="12">
        <v>247</v>
      </c>
      <c r="JW307" s="69"/>
      <c r="JX307" s="70"/>
      <c r="KM307" s="273"/>
    </row>
    <row r="308" spans="2:299" ht="12.75" customHeight="1" x14ac:dyDescent="0.2">
      <c r="B308" s="12">
        <v>248</v>
      </c>
      <c r="C308" s="69">
        <v>4.264589</v>
      </c>
      <c r="D308" s="70">
        <v>20.75019</v>
      </c>
      <c r="S308" s="273"/>
      <c r="T308" s="385"/>
      <c r="V308" s="12">
        <v>248</v>
      </c>
      <c r="W308" s="69">
        <v>8.0500480000000003</v>
      </c>
      <c r="X308" s="70">
        <v>18.266290000000001</v>
      </c>
      <c r="AM308" s="273"/>
      <c r="AN308" s="385"/>
      <c r="AP308" s="12">
        <v>248</v>
      </c>
      <c r="AQ308" s="69">
        <v>9.7302230000000005</v>
      </c>
      <c r="AR308" s="70">
        <v>19.466380000000001</v>
      </c>
      <c r="BG308" s="273"/>
      <c r="BH308" s="271"/>
      <c r="BI308"/>
      <c r="BJ308" s="12">
        <v>248</v>
      </c>
      <c r="BK308" s="69"/>
      <c r="BL308" s="70"/>
      <c r="CA308" s="273"/>
      <c r="CB308" s="385"/>
      <c r="CC308"/>
      <c r="CD308" s="12">
        <v>248</v>
      </c>
      <c r="CE308" s="69">
        <v>3.156453</v>
      </c>
      <c r="CF308" s="70">
        <v>18.774080000000001</v>
      </c>
      <c r="CU308" s="273"/>
      <c r="CV308" s="385"/>
      <c r="CW308"/>
      <c r="CX308" s="12">
        <v>248</v>
      </c>
      <c r="CY308" s="69">
        <v>4.264589</v>
      </c>
      <c r="CZ308" s="70">
        <v>20.75019</v>
      </c>
      <c r="DO308" s="273"/>
      <c r="DP308" s="385"/>
      <c r="DQ308"/>
      <c r="DR308" s="12">
        <v>248</v>
      </c>
      <c r="DS308" s="69">
        <v>5.1161300000000001</v>
      </c>
      <c r="DT308" s="70">
        <v>11.438510000000001</v>
      </c>
      <c r="EI308" s="273"/>
      <c r="EJ308" s="385"/>
      <c r="EK308"/>
      <c r="EL308" s="12">
        <v>248</v>
      </c>
      <c r="EM308" s="69">
        <v>25.481390000000001</v>
      </c>
      <c r="EN308" s="70">
        <v>18.744489999999999</v>
      </c>
      <c r="FC308" s="273"/>
      <c r="FD308" s="385"/>
      <c r="FE308"/>
      <c r="FF308" s="12">
        <v>248</v>
      </c>
      <c r="FG308" s="69">
        <v>10.66628</v>
      </c>
      <c r="FH308" s="70">
        <v>20.10446</v>
      </c>
      <c r="FW308" s="273"/>
      <c r="FX308" s="385"/>
      <c r="FY308"/>
      <c r="FZ308" s="12">
        <v>248</v>
      </c>
      <c r="GA308" s="69">
        <v>3.0356480000000001</v>
      </c>
      <c r="GB308" s="70">
        <v>19.608090000000001</v>
      </c>
      <c r="GQ308" s="273"/>
      <c r="GR308" s="385"/>
      <c r="GS308"/>
      <c r="GT308" s="12">
        <v>248</v>
      </c>
      <c r="GU308" s="69">
        <v>22.964089999999999</v>
      </c>
      <c r="GV308" s="70">
        <v>21.256119999999999</v>
      </c>
      <c r="HK308" s="273"/>
      <c r="HL308" s="385"/>
      <c r="HM308"/>
      <c r="HN308" s="12">
        <v>248</v>
      </c>
      <c r="HO308" s="69">
        <v>4.7476189999999994</v>
      </c>
      <c r="HP308" s="70">
        <v>18.19604</v>
      </c>
      <c r="IE308" s="273"/>
      <c r="IF308" s="385"/>
      <c r="IG308"/>
      <c r="IH308" s="12">
        <v>248</v>
      </c>
      <c r="II308" s="69"/>
      <c r="IJ308" s="70"/>
      <c r="IY308" s="273"/>
      <c r="IZ308" s="385"/>
      <c r="JA308"/>
      <c r="JB308" s="12">
        <v>248</v>
      </c>
      <c r="JC308" s="69"/>
      <c r="JD308" s="70"/>
      <c r="JS308" s="273"/>
      <c r="JT308" s="385"/>
      <c r="JU308"/>
      <c r="JV308" s="12">
        <v>248</v>
      </c>
      <c r="JW308" s="69"/>
      <c r="JX308" s="70"/>
      <c r="KM308" s="273"/>
    </row>
    <row r="309" spans="2:299" ht="12.75" customHeight="1" x14ac:dyDescent="0.2">
      <c r="B309" s="12">
        <v>249</v>
      </c>
      <c r="C309" s="69">
        <v>4.3664949999999996</v>
      </c>
      <c r="D309" s="70">
        <v>20.929970000000001</v>
      </c>
      <c r="S309" s="273"/>
      <c r="T309" s="385"/>
      <c r="V309" s="12">
        <v>249</v>
      </c>
      <c r="W309" s="69">
        <v>6.8304719999999994</v>
      </c>
      <c r="X309" s="70">
        <v>18.274480000000001</v>
      </c>
      <c r="AM309" s="273"/>
      <c r="AN309" s="385"/>
      <c r="AP309" s="12">
        <v>249</v>
      </c>
      <c r="AQ309" s="69">
        <v>9.4924289999999996</v>
      </c>
      <c r="AR309" s="70">
        <v>19.484380000000002</v>
      </c>
      <c r="BG309" s="273"/>
      <c r="BH309" s="271"/>
      <c r="BI309"/>
      <c r="BJ309" s="12">
        <v>249</v>
      </c>
      <c r="BK309" s="69"/>
      <c r="BL309" s="70"/>
      <c r="CA309" s="273"/>
      <c r="CB309" s="385"/>
      <c r="CC309"/>
      <c r="CD309" s="12">
        <v>249</v>
      </c>
      <c r="CE309" s="69">
        <v>3.050662</v>
      </c>
      <c r="CF309" s="70">
        <v>18.861969999999999</v>
      </c>
      <c r="CU309" s="273"/>
      <c r="CV309" s="385"/>
      <c r="CW309"/>
      <c r="CX309" s="12">
        <v>249</v>
      </c>
      <c r="CY309" s="69">
        <v>4.3664949999999996</v>
      </c>
      <c r="CZ309" s="70">
        <v>20.929970000000001</v>
      </c>
      <c r="DO309" s="273"/>
      <c r="DP309" s="385"/>
      <c r="DQ309"/>
      <c r="DR309" s="12">
        <v>249</v>
      </c>
      <c r="DS309" s="69">
        <v>4.935028</v>
      </c>
      <c r="DT309" s="70">
        <v>11.450530000000001</v>
      </c>
      <c r="EI309" s="273"/>
      <c r="EJ309" s="385"/>
      <c r="EK309"/>
      <c r="EL309" s="12">
        <v>249</v>
      </c>
      <c r="EM309" s="69">
        <v>24.868099999999998</v>
      </c>
      <c r="EN309" s="70">
        <v>18.790459999999999</v>
      </c>
      <c r="FC309" s="273"/>
      <c r="FD309" s="385"/>
      <c r="FE309"/>
      <c r="FF309" s="12">
        <v>249</v>
      </c>
      <c r="FG309" s="69">
        <v>10.367120000000002</v>
      </c>
      <c r="FH309" s="70">
        <v>20.116479999999999</v>
      </c>
      <c r="FW309" s="273"/>
      <c r="FX309" s="385"/>
      <c r="FY309"/>
      <c r="FZ309" s="12">
        <v>249</v>
      </c>
      <c r="GA309" s="69">
        <v>2.9068719999999999</v>
      </c>
      <c r="GB309" s="70">
        <v>19.780100000000001</v>
      </c>
      <c r="GQ309" s="273"/>
      <c r="GR309" s="385"/>
      <c r="GS309"/>
      <c r="GT309" s="12">
        <v>249</v>
      </c>
      <c r="GU309" s="69">
        <v>19.604800000000001</v>
      </c>
      <c r="GV309" s="70">
        <v>21.27065</v>
      </c>
      <c r="HK309" s="273"/>
      <c r="HL309" s="385"/>
      <c r="HM309"/>
      <c r="HN309" s="12">
        <v>249</v>
      </c>
      <c r="HO309" s="69">
        <v>4.8523819999999995</v>
      </c>
      <c r="HP309" s="70">
        <v>18.275980000000001</v>
      </c>
      <c r="IE309" s="273"/>
      <c r="IF309" s="385"/>
      <c r="IG309"/>
      <c r="IH309" s="12">
        <v>249</v>
      </c>
      <c r="II309" s="69"/>
      <c r="IJ309" s="70"/>
      <c r="IY309" s="273"/>
      <c r="IZ309" s="385"/>
      <c r="JA309"/>
      <c r="JB309" s="12">
        <v>249</v>
      </c>
      <c r="JC309" s="69"/>
      <c r="JD309" s="70"/>
      <c r="JS309" s="273"/>
      <c r="JT309" s="385"/>
      <c r="JU309"/>
      <c r="JV309" s="12">
        <v>249</v>
      </c>
      <c r="JW309" s="69"/>
      <c r="JX309" s="70"/>
      <c r="KM309" s="273"/>
    </row>
    <row r="310" spans="2:299" ht="12.75" customHeight="1" x14ac:dyDescent="0.2">
      <c r="B310" s="12">
        <v>250</v>
      </c>
      <c r="C310" s="69">
        <v>4.1476890000000006</v>
      </c>
      <c r="D310" s="70">
        <v>20.992090000000001</v>
      </c>
      <c r="S310" s="273"/>
      <c r="T310" s="385"/>
      <c r="V310" s="12">
        <v>250</v>
      </c>
      <c r="W310" s="69">
        <v>5.7388770000000005</v>
      </c>
      <c r="X310" s="70">
        <v>18.282609999999998</v>
      </c>
      <c r="AM310" s="273"/>
      <c r="AN310" s="385"/>
      <c r="AP310" s="12">
        <v>250</v>
      </c>
      <c r="AQ310" s="69">
        <v>9.2908410000000003</v>
      </c>
      <c r="AR310" s="70">
        <v>19.588180000000001</v>
      </c>
      <c r="BG310" s="273"/>
      <c r="BH310" s="271"/>
      <c r="BI310"/>
      <c r="BJ310" s="12">
        <v>250</v>
      </c>
      <c r="BK310" s="69"/>
      <c r="BL310" s="70"/>
      <c r="CA310" s="273"/>
      <c r="CB310" s="385"/>
      <c r="CC310"/>
      <c r="CD310" s="12">
        <v>250</v>
      </c>
      <c r="CE310" s="69">
        <v>3.03729</v>
      </c>
      <c r="CF310" s="70">
        <v>18.952079999999999</v>
      </c>
      <c r="CU310" s="273"/>
      <c r="CV310" s="385"/>
      <c r="CW310"/>
      <c r="CX310" s="12">
        <v>250</v>
      </c>
      <c r="CY310" s="69">
        <v>4.1476890000000006</v>
      </c>
      <c r="CZ310" s="70">
        <v>20.992090000000001</v>
      </c>
      <c r="DO310" s="273"/>
      <c r="DP310" s="385"/>
      <c r="DQ310"/>
      <c r="DR310" s="12">
        <v>250</v>
      </c>
      <c r="DS310" s="69">
        <v>4.6918360000000003</v>
      </c>
      <c r="DT310" s="70">
        <v>11.45842</v>
      </c>
      <c r="EI310" s="273"/>
      <c r="EJ310" s="385"/>
      <c r="EK310"/>
      <c r="EL310" s="12">
        <v>250</v>
      </c>
      <c r="EM310" s="69">
        <v>22.224790000000002</v>
      </c>
      <c r="EN310" s="70">
        <v>18.814859999999999</v>
      </c>
      <c r="FC310" s="273"/>
      <c r="FD310" s="385"/>
      <c r="FE310"/>
      <c r="FF310" s="12">
        <v>250</v>
      </c>
      <c r="FG310" s="69">
        <v>10.147600000000001</v>
      </c>
      <c r="FH310" s="70">
        <v>20.128550000000001</v>
      </c>
      <c r="FW310" s="273"/>
      <c r="FX310" s="385"/>
      <c r="FY310"/>
      <c r="FZ310" s="12">
        <v>250</v>
      </c>
      <c r="GA310" s="69">
        <v>2.770032</v>
      </c>
      <c r="GB310" s="70">
        <v>19.843959999999999</v>
      </c>
      <c r="GQ310" s="273"/>
      <c r="GR310" s="385"/>
      <c r="GS310"/>
      <c r="GT310" s="12">
        <v>250</v>
      </c>
      <c r="GU310" s="69">
        <v>17.228150000000003</v>
      </c>
      <c r="GV310" s="70">
        <v>21.285060000000001</v>
      </c>
      <c r="HK310" s="273"/>
      <c r="HL310" s="385"/>
      <c r="HM310"/>
      <c r="HN310" s="12">
        <v>250</v>
      </c>
      <c r="HO310" s="69">
        <v>4.9734660000000002</v>
      </c>
      <c r="HP310" s="70">
        <v>18.355969999999999</v>
      </c>
      <c r="IE310" s="273"/>
      <c r="IF310" s="385"/>
      <c r="IG310"/>
      <c r="IH310" s="12">
        <v>250</v>
      </c>
      <c r="II310" s="69"/>
      <c r="IJ310" s="70"/>
      <c r="IY310" s="273"/>
      <c r="IZ310" s="385"/>
      <c r="JA310"/>
      <c r="JB310" s="12">
        <v>250</v>
      </c>
      <c r="JC310" s="69"/>
      <c r="JD310" s="70"/>
      <c r="JS310" s="273"/>
      <c r="JT310" s="385"/>
      <c r="JU310"/>
      <c r="JV310" s="12">
        <v>250</v>
      </c>
      <c r="JW310" s="69"/>
      <c r="JX310" s="70"/>
      <c r="KM310" s="273"/>
    </row>
    <row r="311" spans="2:299" ht="12.75" customHeight="1" x14ac:dyDescent="0.2">
      <c r="B311" s="12">
        <v>251</v>
      </c>
      <c r="C311" s="69">
        <v>3.9170379999999998</v>
      </c>
      <c r="D311" s="70">
        <v>21.004049999999999</v>
      </c>
      <c r="S311" s="273"/>
      <c r="T311" s="385"/>
      <c r="V311" s="12">
        <v>251</v>
      </c>
      <c r="W311" s="69">
        <v>4.9148699999999996</v>
      </c>
      <c r="X311" s="70">
        <v>18.290690000000001</v>
      </c>
      <c r="AM311" s="273"/>
      <c r="AN311" s="385"/>
      <c r="AP311" s="12">
        <v>251</v>
      </c>
      <c r="AQ311" s="69">
        <v>9.0141020000000012</v>
      </c>
      <c r="AR311" s="70">
        <v>19.620170000000002</v>
      </c>
      <c r="BG311" s="273"/>
      <c r="BH311" s="271"/>
      <c r="BI311"/>
      <c r="BJ311" s="12">
        <v>251</v>
      </c>
      <c r="BK311" s="69"/>
      <c r="BL311" s="70"/>
      <c r="CA311" s="273"/>
      <c r="CB311" s="385"/>
      <c r="CC311"/>
      <c r="CD311" s="12">
        <v>251</v>
      </c>
      <c r="CE311" s="69">
        <v>2.9768600000000003</v>
      </c>
      <c r="CF311" s="70">
        <v>19.042000000000002</v>
      </c>
      <c r="CU311" s="273"/>
      <c r="CV311" s="385"/>
      <c r="CW311"/>
      <c r="CX311" s="12">
        <v>251</v>
      </c>
      <c r="CY311" s="69">
        <v>3.9170379999999998</v>
      </c>
      <c r="CZ311" s="70">
        <v>21.004049999999999</v>
      </c>
      <c r="DO311" s="273"/>
      <c r="DP311" s="385"/>
      <c r="DQ311"/>
      <c r="DR311" s="12">
        <v>251</v>
      </c>
      <c r="DS311" s="69">
        <v>4.4389859999999999</v>
      </c>
      <c r="DT311" s="70">
        <v>11.466430000000001</v>
      </c>
      <c r="EI311" s="273"/>
      <c r="EJ311" s="385"/>
      <c r="EK311"/>
      <c r="EL311" s="12">
        <v>251</v>
      </c>
      <c r="EM311" s="69">
        <v>20.471310000000003</v>
      </c>
      <c r="EN311" s="70">
        <v>18.83907</v>
      </c>
      <c r="FC311" s="273"/>
      <c r="FD311" s="385"/>
      <c r="FE311"/>
      <c r="FF311" s="12">
        <v>251</v>
      </c>
      <c r="FG311" s="69">
        <v>9.9632389999999997</v>
      </c>
      <c r="FH311" s="70">
        <v>20.160540000000001</v>
      </c>
      <c r="FW311" s="273"/>
      <c r="FX311" s="385"/>
      <c r="FY311"/>
      <c r="FZ311" s="12">
        <v>251</v>
      </c>
      <c r="GA311" s="69">
        <v>2.6407060000000002</v>
      </c>
      <c r="GB311" s="70">
        <v>19.98996</v>
      </c>
      <c r="GQ311" s="273"/>
      <c r="GR311" s="385"/>
      <c r="GS311"/>
      <c r="GT311" s="12">
        <v>251</v>
      </c>
      <c r="GU311" s="69">
        <v>16.059560000000001</v>
      </c>
      <c r="GV311" s="70">
        <v>21.29935</v>
      </c>
      <c r="HK311" s="273"/>
      <c r="HL311" s="385"/>
      <c r="HM311"/>
      <c r="HN311" s="12">
        <v>251</v>
      </c>
      <c r="HO311" s="69">
        <v>5.0965280000000002</v>
      </c>
      <c r="HP311" s="70">
        <v>18.435970000000001</v>
      </c>
      <c r="IE311" s="273"/>
      <c r="IF311" s="385"/>
      <c r="IG311"/>
      <c r="IH311" s="12">
        <v>251</v>
      </c>
      <c r="II311" s="69"/>
      <c r="IJ311" s="70"/>
      <c r="IY311" s="273"/>
      <c r="IZ311" s="385"/>
      <c r="JA311"/>
      <c r="JB311" s="12">
        <v>251</v>
      </c>
      <c r="JC311" s="69"/>
      <c r="JD311" s="70"/>
      <c r="JS311" s="273"/>
      <c r="JT311" s="385"/>
      <c r="JU311"/>
      <c r="JV311" s="12">
        <v>251</v>
      </c>
      <c r="JW311" s="69"/>
      <c r="JX311" s="70"/>
      <c r="KM311" s="273"/>
    </row>
    <row r="312" spans="2:299" ht="12.75" customHeight="1" x14ac:dyDescent="0.2">
      <c r="B312" s="12">
        <v>252</v>
      </c>
      <c r="C312" s="69">
        <v>3.7236449999999999</v>
      </c>
      <c r="D312" s="70">
        <v>21.022169999999999</v>
      </c>
      <c r="S312" s="273"/>
      <c r="T312" s="385"/>
      <c r="V312" s="12">
        <v>252</v>
      </c>
      <c r="W312" s="69">
        <v>4.3708590000000003</v>
      </c>
      <c r="X312" s="70">
        <v>18.298760000000001</v>
      </c>
      <c r="AM312" s="273"/>
      <c r="AN312" s="385"/>
      <c r="AP312" s="12">
        <v>252</v>
      </c>
      <c r="AQ312" s="69">
        <v>8.7567170000000001</v>
      </c>
      <c r="AR312" s="70">
        <v>19.64414</v>
      </c>
      <c r="BG312" s="273"/>
      <c r="BH312" s="271"/>
      <c r="BI312"/>
      <c r="BJ312" s="12">
        <v>252</v>
      </c>
      <c r="BK312" s="69"/>
      <c r="BL312" s="70"/>
      <c r="CA312" s="273"/>
      <c r="CB312" s="385"/>
      <c r="CC312"/>
      <c r="CD312" s="12">
        <v>252</v>
      </c>
      <c r="CE312" s="69">
        <v>2.8467389999999999</v>
      </c>
      <c r="CF312" s="70">
        <v>19.132159999999999</v>
      </c>
      <c r="CU312" s="273"/>
      <c r="CV312" s="385"/>
      <c r="CW312"/>
      <c r="CX312" s="12">
        <v>252</v>
      </c>
      <c r="CY312" s="69">
        <v>3.7236449999999999</v>
      </c>
      <c r="CZ312" s="70">
        <v>21.022169999999999</v>
      </c>
      <c r="DO312" s="273"/>
      <c r="DP312" s="385"/>
      <c r="DQ312"/>
      <c r="DR312" s="12">
        <v>252</v>
      </c>
      <c r="DS312" s="69">
        <v>4.2245509999999999</v>
      </c>
      <c r="DT312" s="70">
        <v>11.47456</v>
      </c>
      <c r="EI312" s="273"/>
      <c r="EJ312" s="385"/>
      <c r="EK312"/>
      <c r="EL312" s="12">
        <v>252</v>
      </c>
      <c r="EM312" s="69">
        <v>19.752980000000001</v>
      </c>
      <c r="EN312" s="70">
        <v>18.863230000000001</v>
      </c>
      <c r="FC312" s="273"/>
      <c r="FD312" s="385"/>
      <c r="FE312"/>
      <c r="FF312" s="12">
        <v>252</v>
      </c>
      <c r="FG312" s="69">
        <v>9.7756139999999991</v>
      </c>
      <c r="FH312" s="70">
        <v>20.196539999999999</v>
      </c>
      <c r="FW312" s="273"/>
      <c r="FX312" s="385"/>
      <c r="FY312"/>
      <c r="FZ312" s="12">
        <v>252</v>
      </c>
      <c r="GA312" s="69">
        <v>2.5105340000000003</v>
      </c>
      <c r="GB312" s="70">
        <v>20.18404</v>
      </c>
      <c r="GQ312" s="273"/>
      <c r="GR312" s="385"/>
      <c r="GS312"/>
      <c r="GT312" s="12">
        <v>252</v>
      </c>
      <c r="GU312" s="69">
        <v>15.87219</v>
      </c>
      <c r="GV312" s="70">
        <v>21.323450000000001</v>
      </c>
      <c r="HK312" s="273"/>
      <c r="HL312" s="385"/>
      <c r="HM312"/>
      <c r="HN312" s="12">
        <v>252</v>
      </c>
      <c r="HO312" s="69">
        <v>5.2226910000000002</v>
      </c>
      <c r="HP312" s="70">
        <v>18.51585</v>
      </c>
      <c r="IE312" s="273"/>
      <c r="IF312" s="385"/>
      <c r="IG312"/>
      <c r="IH312" s="12">
        <v>252</v>
      </c>
      <c r="II312" s="69"/>
      <c r="IJ312" s="70"/>
      <c r="IY312" s="273"/>
      <c r="IZ312" s="385"/>
      <c r="JA312"/>
      <c r="JB312" s="12">
        <v>252</v>
      </c>
      <c r="JC312" s="69"/>
      <c r="JD312" s="70"/>
      <c r="JS312" s="273"/>
      <c r="JT312" s="385"/>
      <c r="JU312"/>
      <c r="JV312" s="12">
        <v>252</v>
      </c>
      <c r="JW312" s="69"/>
      <c r="JX312" s="70"/>
      <c r="KM312" s="273"/>
    </row>
    <row r="313" spans="2:299" ht="12.75" customHeight="1" x14ac:dyDescent="0.2">
      <c r="B313" s="12">
        <v>253</v>
      </c>
      <c r="C313" s="69">
        <v>3.8288409999999997</v>
      </c>
      <c r="D313" s="70">
        <v>21.156040000000001</v>
      </c>
      <c r="S313" s="273"/>
      <c r="T313" s="385"/>
      <c r="V313" s="12">
        <v>253</v>
      </c>
      <c r="W313" s="69">
        <v>4.0598520000000002</v>
      </c>
      <c r="X313" s="70">
        <v>18.306889999999999</v>
      </c>
      <c r="AM313" s="273"/>
      <c r="AN313" s="385"/>
      <c r="AP313" s="12">
        <v>253</v>
      </c>
      <c r="AQ313" s="69">
        <v>8.5374879999999997</v>
      </c>
      <c r="AR313" s="70">
        <v>19.730180000000001</v>
      </c>
      <c r="BG313" s="273"/>
      <c r="BH313" s="271"/>
      <c r="BI313"/>
      <c r="BJ313" s="12">
        <v>253</v>
      </c>
      <c r="BK313" s="69"/>
      <c r="BL313" s="70"/>
      <c r="CA313" s="273"/>
      <c r="CB313" s="385"/>
      <c r="CC313"/>
      <c r="CD313" s="12">
        <v>253</v>
      </c>
      <c r="CE313" s="69">
        <v>2.7129639999999999</v>
      </c>
      <c r="CF313" s="70">
        <v>19.22203</v>
      </c>
      <c r="CU313" s="273"/>
      <c r="CV313" s="385"/>
      <c r="CW313"/>
      <c r="CX313" s="12">
        <v>253</v>
      </c>
      <c r="CY313" s="69">
        <v>3.8288409999999997</v>
      </c>
      <c r="CZ313" s="70">
        <v>21.156040000000001</v>
      </c>
      <c r="DO313" s="273"/>
      <c r="DP313" s="385"/>
      <c r="DQ313"/>
      <c r="DR313" s="12">
        <v>253</v>
      </c>
      <c r="DS313" s="69">
        <v>4.0704739999999999</v>
      </c>
      <c r="DT313" s="70">
        <v>11.48251</v>
      </c>
      <c r="EI313" s="273"/>
      <c r="EJ313" s="385"/>
      <c r="EK313"/>
      <c r="EL313" s="12">
        <v>253</v>
      </c>
      <c r="EM313" s="69">
        <v>19.1509</v>
      </c>
      <c r="EN313" s="70">
        <v>18.887319999999999</v>
      </c>
      <c r="FC313" s="273"/>
      <c r="FD313" s="385"/>
      <c r="FE313"/>
      <c r="FF313" s="12">
        <v>253</v>
      </c>
      <c r="FG313" s="69">
        <v>9.5844199999999997</v>
      </c>
      <c r="FH313" s="70">
        <v>20.228580000000001</v>
      </c>
      <c r="FW313" s="273"/>
      <c r="FX313" s="385"/>
      <c r="FY313"/>
      <c r="FZ313" s="12">
        <v>253</v>
      </c>
      <c r="GA313" s="69">
        <v>2.3833539999999998</v>
      </c>
      <c r="GB313" s="70">
        <v>20.354019999999998</v>
      </c>
      <c r="GQ313" s="273"/>
      <c r="GR313" s="385"/>
      <c r="GS313"/>
      <c r="GT313" s="12">
        <v>253</v>
      </c>
      <c r="GU313" s="69">
        <v>15.71837</v>
      </c>
      <c r="GV313" s="70">
        <v>21.351369999999999</v>
      </c>
      <c r="HK313" s="273"/>
      <c r="HL313" s="385"/>
      <c r="HM313"/>
      <c r="HN313" s="12">
        <v>253</v>
      </c>
      <c r="HO313" s="69">
        <v>5.3603399999999999</v>
      </c>
      <c r="HP313" s="70">
        <v>18.59591</v>
      </c>
      <c r="IE313" s="273"/>
      <c r="IF313" s="385"/>
      <c r="IG313"/>
      <c r="IH313" s="12">
        <v>253</v>
      </c>
      <c r="II313" s="69"/>
      <c r="IJ313" s="70"/>
      <c r="IY313" s="273"/>
      <c r="IZ313" s="385"/>
      <c r="JA313"/>
      <c r="JB313" s="12">
        <v>253</v>
      </c>
      <c r="JC313" s="69"/>
      <c r="JD313" s="70"/>
      <c r="JS313" s="273"/>
      <c r="JT313" s="385"/>
      <c r="JU313"/>
      <c r="JV313" s="12">
        <v>253</v>
      </c>
      <c r="JW313" s="69"/>
      <c r="JX313" s="70"/>
      <c r="KM313" s="273"/>
    </row>
    <row r="314" spans="2:299" ht="12.75" customHeight="1" x14ac:dyDescent="0.2">
      <c r="B314" s="12">
        <v>254</v>
      </c>
      <c r="C314" s="69">
        <v>3.9179899999999996</v>
      </c>
      <c r="D314" s="70">
        <v>21.450019999999999</v>
      </c>
      <c r="S314" s="273"/>
      <c r="T314" s="385"/>
      <c r="V314" s="12">
        <v>254</v>
      </c>
      <c r="W314" s="69">
        <v>3.8618710000000003</v>
      </c>
      <c r="X314" s="70">
        <v>18.314959999999999</v>
      </c>
      <c r="AM314" s="273"/>
      <c r="AN314" s="385"/>
      <c r="AP314" s="12">
        <v>254</v>
      </c>
      <c r="AQ314" s="69">
        <v>8.3091479999999986</v>
      </c>
      <c r="AR314" s="70">
        <v>19.790150000000001</v>
      </c>
      <c r="BG314" s="273"/>
      <c r="BH314" s="271"/>
      <c r="BI314"/>
      <c r="BJ314" s="12">
        <v>254</v>
      </c>
      <c r="BK314" s="69"/>
      <c r="BL314" s="70"/>
      <c r="CA314" s="273"/>
      <c r="CB314" s="385"/>
      <c r="CC314"/>
      <c r="CD314" s="12">
        <v>254</v>
      </c>
      <c r="CE314" s="69">
        <v>2.6209319999999998</v>
      </c>
      <c r="CF314" s="70">
        <v>19.312010000000001</v>
      </c>
      <c r="CU314" s="273"/>
      <c r="CV314" s="385"/>
      <c r="CW314"/>
      <c r="CX314" s="12">
        <v>254</v>
      </c>
      <c r="CY314" s="69">
        <v>3.9179899999999996</v>
      </c>
      <c r="CZ314" s="70">
        <v>21.450019999999999</v>
      </c>
      <c r="DO314" s="273"/>
      <c r="DP314" s="385"/>
      <c r="DQ314"/>
      <c r="DR314" s="12">
        <v>254</v>
      </c>
      <c r="DS314" s="69">
        <v>3.9363359999999998</v>
      </c>
      <c r="DT314" s="70">
        <v>11.49854</v>
      </c>
      <c r="EI314" s="273"/>
      <c r="EJ314" s="385"/>
      <c r="EK314"/>
      <c r="EL314" s="12">
        <v>254</v>
      </c>
      <c r="EM314" s="69">
        <v>18.709509999999998</v>
      </c>
      <c r="EN314" s="70">
        <v>18.915369999999999</v>
      </c>
      <c r="FC314" s="273"/>
      <c r="FD314" s="385"/>
      <c r="FE314"/>
      <c r="FF314" s="12">
        <v>254</v>
      </c>
      <c r="FG314" s="69">
        <v>9.3764880000000002</v>
      </c>
      <c r="FH314" s="70">
        <v>20.248550000000002</v>
      </c>
      <c r="FW314" s="273"/>
      <c r="FX314" s="385"/>
      <c r="FY314"/>
      <c r="FZ314" s="12">
        <v>254</v>
      </c>
      <c r="GA314" s="69">
        <v>2.2548490000000001</v>
      </c>
      <c r="GB314" s="70">
        <v>20.590009999999999</v>
      </c>
      <c r="GQ314" s="273"/>
      <c r="GR314" s="385"/>
      <c r="GS314"/>
      <c r="GT314" s="12">
        <v>254</v>
      </c>
      <c r="GU314" s="69">
        <v>15.44637</v>
      </c>
      <c r="GV314" s="70">
        <v>21.373190000000001</v>
      </c>
      <c r="HK314" s="273"/>
      <c r="HL314" s="385"/>
      <c r="HM314"/>
      <c r="HN314" s="12">
        <v>254</v>
      </c>
      <c r="HO314" s="69">
        <v>5.5215759999999996</v>
      </c>
      <c r="HP314" s="70">
        <v>18.67597</v>
      </c>
      <c r="IE314" s="273"/>
      <c r="IF314" s="385"/>
      <c r="IG314"/>
      <c r="IH314" s="12">
        <v>254</v>
      </c>
      <c r="II314" s="69"/>
      <c r="IJ314" s="70"/>
      <c r="IY314" s="273"/>
      <c r="IZ314" s="385"/>
      <c r="JA314"/>
      <c r="JB314" s="12">
        <v>254</v>
      </c>
      <c r="JC314" s="69"/>
      <c r="JD314" s="70"/>
      <c r="JS314" s="273"/>
      <c r="JT314" s="385"/>
      <c r="JU314"/>
      <c r="JV314" s="12">
        <v>254</v>
      </c>
      <c r="JW314" s="69"/>
      <c r="JX314" s="70"/>
      <c r="KM314" s="273"/>
    </row>
    <row r="315" spans="2:299" ht="12.75" customHeight="1" x14ac:dyDescent="0.2">
      <c r="B315" s="12">
        <v>255</v>
      </c>
      <c r="C315" s="69">
        <v>3.7455970000000001</v>
      </c>
      <c r="D315" s="70">
        <v>21.510110000000001</v>
      </c>
      <c r="S315" s="273"/>
      <c r="T315" s="385"/>
      <c r="V315" s="12">
        <v>255</v>
      </c>
      <c r="W315" s="69">
        <v>3.718194</v>
      </c>
      <c r="X315" s="70">
        <v>18.322970000000002</v>
      </c>
      <c r="AM315" s="273"/>
      <c r="AN315" s="385"/>
      <c r="AP315" s="12">
        <v>255</v>
      </c>
      <c r="AQ315" s="69">
        <v>8.1437539999999995</v>
      </c>
      <c r="AR315" s="70">
        <v>19.92999</v>
      </c>
      <c r="BG315" s="273"/>
      <c r="BH315" s="271"/>
      <c r="BI315"/>
      <c r="BJ315" s="12">
        <v>255</v>
      </c>
      <c r="BK315" s="69"/>
      <c r="BL315" s="70"/>
      <c r="CA315" s="273"/>
      <c r="CB315" s="385"/>
      <c r="CC315"/>
      <c r="CD315" s="12">
        <v>255</v>
      </c>
      <c r="CE315" s="69">
        <v>2.52488</v>
      </c>
      <c r="CF315" s="70">
        <v>19.401990000000001</v>
      </c>
      <c r="CU315" s="273"/>
      <c r="CV315" s="385"/>
      <c r="CW315"/>
      <c r="CX315" s="12">
        <v>255</v>
      </c>
      <c r="CY315" s="69">
        <v>3.7455970000000001</v>
      </c>
      <c r="CZ315" s="70">
        <v>21.510110000000001</v>
      </c>
      <c r="DO315" s="273"/>
      <c r="DP315" s="385"/>
      <c r="DQ315"/>
      <c r="DR315" s="12">
        <v>255</v>
      </c>
      <c r="DS315" s="69">
        <v>4.0560179999999999</v>
      </c>
      <c r="DT315" s="70">
        <v>11.54452</v>
      </c>
      <c r="EI315" s="273"/>
      <c r="EJ315" s="385"/>
      <c r="EK315"/>
      <c r="EL315" s="12">
        <v>255</v>
      </c>
      <c r="EM315" s="69">
        <v>18.0288</v>
      </c>
      <c r="EN315" s="70">
        <v>18.94933</v>
      </c>
      <c r="FC315" s="273"/>
      <c r="FD315" s="385"/>
      <c r="FE315"/>
      <c r="FF315" s="12">
        <v>255</v>
      </c>
      <c r="FG315" s="69">
        <v>9.1615190000000002</v>
      </c>
      <c r="FH315" s="70">
        <v>20.260570000000001</v>
      </c>
      <c r="FW315" s="273"/>
      <c r="FX315" s="385"/>
      <c r="FY315"/>
      <c r="FZ315" s="12">
        <v>255</v>
      </c>
      <c r="GA315" s="69">
        <v>2.1050360000000001</v>
      </c>
      <c r="GB315" s="70">
        <v>20.684000000000001</v>
      </c>
      <c r="GQ315" s="273"/>
      <c r="GR315" s="385"/>
      <c r="GS315"/>
      <c r="GT315" s="12">
        <v>255</v>
      </c>
      <c r="GU315" s="69">
        <v>14.889190000000001</v>
      </c>
      <c r="GV315" s="70">
        <v>21.389099999999999</v>
      </c>
      <c r="HK315" s="273"/>
      <c r="HL315" s="385"/>
      <c r="HM315"/>
      <c r="HN315" s="12">
        <v>255</v>
      </c>
      <c r="HO315" s="69">
        <v>4.7449520000000005</v>
      </c>
      <c r="HP315" s="70">
        <v>18.704070000000002</v>
      </c>
      <c r="IE315" s="273"/>
      <c r="IF315" s="385"/>
      <c r="IG315"/>
      <c r="IH315" s="12">
        <v>255</v>
      </c>
      <c r="II315" s="69"/>
      <c r="IJ315" s="70"/>
      <c r="IY315" s="273"/>
      <c r="IZ315" s="385"/>
      <c r="JA315"/>
      <c r="JB315" s="12">
        <v>255</v>
      </c>
      <c r="JC315" s="69"/>
      <c r="JD315" s="70"/>
      <c r="JS315" s="273"/>
      <c r="JT315" s="385"/>
      <c r="JU315"/>
      <c r="JV315" s="12">
        <v>255</v>
      </c>
      <c r="JW315" s="69"/>
      <c r="JX315" s="70"/>
      <c r="KM315" s="273"/>
    </row>
    <row r="316" spans="2:299" ht="12.75" customHeight="1" x14ac:dyDescent="0.2">
      <c r="B316" s="12">
        <v>256</v>
      </c>
      <c r="C316" s="69">
        <v>3.5717109999999996</v>
      </c>
      <c r="D316" s="70">
        <v>21.558240000000001</v>
      </c>
      <c r="S316" s="273"/>
      <c r="T316" s="385"/>
      <c r="V316" s="12">
        <v>256</v>
      </c>
      <c r="W316" s="69">
        <v>3.5912890000000002</v>
      </c>
      <c r="X316" s="70">
        <v>18.33905</v>
      </c>
      <c r="AM316" s="273"/>
      <c r="AN316" s="385"/>
      <c r="AP316" s="12">
        <v>256</v>
      </c>
      <c r="AQ316" s="69">
        <v>7.8755519999999999</v>
      </c>
      <c r="AR316" s="70">
        <v>20.106069999999999</v>
      </c>
      <c r="BG316" s="273"/>
      <c r="BH316" s="271"/>
      <c r="BI316"/>
      <c r="BJ316" s="12">
        <v>256</v>
      </c>
      <c r="BK316" s="69"/>
      <c r="BL316" s="70"/>
      <c r="CA316" s="273"/>
      <c r="CB316" s="385"/>
      <c r="CC316"/>
      <c r="CD316" s="12">
        <v>256</v>
      </c>
      <c r="CE316" s="69">
        <v>2.4254189999999998</v>
      </c>
      <c r="CF316" s="70">
        <v>19.492149999999999</v>
      </c>
      <c r="CU316" s="273"/>
      <c r="CV316" s="385"/>
      <c r="CW316"/>
      <c r="CX316" s="12">
        <v>256</v>
      </c>
      <c r="CY316" s="69">
        <v>3.5717109999999996</v>
      </c>
      <c r="CZ316" s="70">
        <v>21.558240000000001</v>
      </c>
      <c r="DO316" s="273"/>
      <c r="DP316" s="385"/>
      <c r="DQ316"/>
      <c r="DR316" s="12">
        <v>256</v>
      </c>
      <c r="DS316" s="69">
        <v>3.9511100000000003</v>
      </c>
      <c r="DT316" s="70">
        <v>11.70027</v>
      </c>
      <c r="EI316" s="273"/>
      <c r="EJ316" s="385"/>
      <c r="EK316"/>
      <c r="EL316" s="12">
        <v>256</v>
      </c>
      <c r="EM316" s="69">
        <v>16.350559999999998</v>
      </c>
      <c r="EN316" s="70">
        <v>18.973479999999999</v>
      </c>
      <c r="FC316" s="273"/>
      <c r="FD316" s="385"/>
      <c r="FE316"/>
      <c r="FF316" s="12">
        <v>256</v>
      </c>
      <c r="FG316" s="69">
        <v>8.8041420000000006</v>
      </c>
      <c r="FH316" s="70">
        <v>20.272649999999999</v>
      </c>
      <c r="FW316" s="273"/>
      <c r="FX316" s="385"/>
      <c r="FY316"/>
      <c r="FZ316" s="12">
        <v>256</v>
      </c>
      <c r="GA316" s="69">
        <v>1.9546189999999999</v>
      </c>
      <c r="GB316" s="70">
        <v>20.706</v>
      </c>
      <c r="GQ316" s="273"/>
      <c r="GR316" s="385"/>
      <c r="GS316"/>
      <c r="GT316" s="12">
        <v>256</v>
      </c>
      <c r="GU316" s="69">
        <v>13.2089</v>
      </c>
      <c r="GV316" s="70">
        <v>21.40315</v>
      </c>
      <c r="HK316" s="273"/>
      <c r="HL316" s="385"/>
      <c r="HM316"/>
      <c r="HN316" s="12">
        <v>256</v>
      </c>
      <c r="HO316" s="69">
        <v>3.4870269999999999</v>
      </c>
      <c r="HP316" s="70">
        <v>18.720330000000001</v>
      </c>
      <c r="IE316" s="273"/>
      <c r="IF316" s="385"/>
      <c r="IG316"/>
      <c r="IH316" s="12">
        <v>256</v>
      </c>
      <c r="II316" s="69"/>
      <c r="IJ316" s="70"/>
      <c r="IY316" s="273"/>
      <c r="IZ316" s="385"/>
      <c r="JA316"/>
      <c r="JB316" s="12">
        <v>256</v>
      </c>
      <c r="JC316" s="69"/>
      <c r="JD316" s="70"/>
      <c r="JS316" s="273"/>
      <c r="JT316" s="385"/>
      <c r="JU316"/>
      <c r="JV316" s="12">
        <v>256</v>
      </c>
      <c r="JW316" s="69"/>
      <c r="JX316" s="70"/>
      <c r="KM316" s="273"/>
    </row>
    <row r="317" spans="2:299" ht="12.75" customHeight="1" x14ac:dyDescent="0.2">
      <c r="B317" s="12">
        <v>257</v>
      </c>
      <c r="C317" s="69">
        <v>3.3139889999999999</v>
      </c>
      <c r="D317" s="70">
        <v>21.570260000000001</v>
      </c>
      <c r="S317" s="273"/>
      <c r="T317" s="385"/>
      <c r="V317" s="12">
        <v>257</v>
      </c>
      <c r="W317" s="69">
        <v>3.7006840000000003</v>
      </c>
      <c r="X317" s="70">
        <v>18.404879999999999</v>
      </c>
      <c r="AM317" s="273"/>
      <c r="AN317" s="385"/>
      <c r="AP317" s="12">
        <v>257</v>
      </c>
      <c r="AQ317" s="69">
        <v>7.6175660000000001</v>
      </c>
      <c r="AR317" s="70">
        <v>20.15606</v>
      </c>
      <c r="BG317" s="273"/>
      <c r="BH317" s="271"/>
      <c r="BI317"/>
      <c r="BJ317" s="12">
        <v>257</v>
      </c>
      <c r="BK317" s="69"/>
      <c r="BL317" s="70"/>
      <c r="CA317" s="273"/>
      <c r="CB317" s="385"/>
      <c r="CC317"/>
      <c r="CD317" s="12">
        <v>257</v>
      </c>
      <c r="CE317" s="69">
        <v>2.3065509999999998</v>
      </c>
      <c r="CF317" s="70">
        <v>19.5822</v>
      </c>
      <c r="CU317" s="273"/>
      <c r="CV317" s="385"/>
      <c r="CW317"/>
      <c r="CX317" s="12">
        <v>257</v>
      </c>
      <c r="CY317" s="69">
        <v>3.3139889999999999</v>
      </c>
      <c r="CZ317" s="70">
        <v>21.570260000000001</v>
      </c>
      <c r="DO317" s="273"/>
      <c r="DP317" s="385"/>
      <c r="DQ317"/>
      <c r="DR317" s="12">
        <v>257</v>
      </c>
      <c r="DS317" s="69">
        <v>3.844058</v>
      </c>
      <c r="DT317" s="70">
        <v>11.778230000000001</v>
      </c>
      <c r="EI317" s="273"/>
      <c r="EJ317" s="385"/>
      <c r="EK317"/>
      <c r="EL317" s="12">
        <v>257</v>
      </c>
      <c r="EM317" s="69">
        <v>15.088700000000001</v>
      </c>
      <c r="EN317" s="70">
        <v>18.997579999999999</v>
      </c>
      <c r="FC317" s="273"/>
      <c r="FD317" s="385"/>
      <c r="FE317"/>
      <c r="FF317" s="12">
        <v>257</v>
      </c>
      <c r="FG317" s="69">
        <v>8.4437409999999993</v>
      </c>
      <c r="FH317" s="70">
        <v>20.28472</v>
      </c>
      <c r="FW317" s="273"/>
      <c r="FX317" s="385"/>
      <c r="FY317"/>
      <c r="FZ317" s="12">
        <v>257</v>
      </c>
      <c r="GA317" s="69">
        <v>1.824311</v>
      </c>
      <c r="GB317" s="70">
        <v>20.926030000000001</v>
      </c>
      <c r="GQ317" s="273"/>
      <c r="GR317" s="385"/>
      <c r="GS317"/>
      <c r="GT317" s="12">
        <v>257</v>
      </c>
      <c r="GU317" s="69">
        <v>11.20692</v>
      </c>
      <c r="GV317" s="70">
        <v>21.417259999999999</v>
      </c>
      <c r="HK317" s="273"/>
      <c r="HL317" s="385"/>
      <c r="HM317"/>
      <c r="HN317" s="12">
        <v>257</v>
      </c>
      <c r="HO317" s="69">
        <v>2.7635019999999999</v>
      </c>
      <c r="HP317" s="70">
        <v>18.736419999999999</v>
      </c>
      <c r="IE317" s="273"/>
      <c r="IF317" s="385"/>
      <c r="IG317"/>
      <c r="IH317" s="12">
        <v>257</v>
      </c>
      <c r="II317" s="69"/>
      <c r="IJ317" s="70"/>
      <c r="IY317" s="273"/>
      <c r="IZ317" s="385"/>
      <c r="JA317"/>
      <c r="JB317" s="12">
        <v>257</v>
      </c>
      <c r="JC317" s="69"/>
      <c r="JD317" s="70"/>
      <c r="JS317" s="273"/>
      <c r="JT317" s="385"/>
      <c r="JU317"/>
      <c r="JV317" s="12">
        <v>257</v>
      </c>
      <c r="JW317" s="69"/>
      <c r="JX317" s="70"/>
      <c r="KM317" s="273"/>
    </row>
    <row r="318" spans="2:299" ht="12.75" customHeight="1" x14ac:dyDescent="0.2">
      <c r="B318" s="12">
        <v>258</v>
      </c>
      <c r="C318" s="69">
        <v>3.0747710000000001</v>
      </c>
      <c r="D318" s="70">
        <v>21.582280000000001</v>
      </c>
      <c r="S318" s="273"/>
      <c r="T318" s="385"/>
      <c r="V318" s="12">
        <v>258</v>
      </c>
      <c r="W318" s="69">
        <v>3.8127759999999999</v>
      </c>
      <c r="X318" s="70">
        <v>18.450620000000001</v>
      </c>
      <c r="AM318" s="273"/>
      <c r="AN318" s="385"/>
      <c r="AP318" s="12">
        <v>258</v>
      </c>
      <c r="AQ318" s="69">
        <v>7.4390079999999994</v>
      </c>
      <c r="AR318" s="70">
        <v>20.346070000000001</v>
      </c>
      <c r="BG318" s="273"/>
      <c r="BH318" s="271"/>
      <c r="BI318"/>
      <c r="BJ318" s="12">
        <v>258</v>
      </c>
      <c r="BK318" s="69"/>
      <c r="BL318" s="70"/>
      <c r="CA318" s="273"/>
      <c r="CB318" s="385"/>
      <c r="CC318"/>
      <c r="CD318" s="12">
        <v>258</v>
      </c>
      <c r="CE318" s="69">
        <v>2.1435010000000001</v>
      </c>
      <c r="CF318" s="70">
        <v>19.67212</v>
      </c>
      <c r="CU318" s="273"/>
      <c r="CV318" s="385"/>
      <c r="CW318"/>
      <c r="CX318" s="12">
        <v>258</v>
      </c>
      <c r="CY318" s="69">
        <v>3.0747710000000001</v>
      </c>
      <c r="CZ318" s="70">
        <v>21.582280000000001</v>
      </c>
      <c r="DO318" s="273"/>
      <c r="DP318" s="385"/>
      <c r="DQ318"/>
      <c r="DR318" s="12">
        <v>258</v>
      </c>
      <c r="DS318" s="69">
        <v>3.7327779999999997</v>
      </c>
      <c r="DT318" s="70">
        <v>11.83426</v>
      </c>
      <c r="EI318" s="273"/>
      <c r="EJ318" s="385"/>
      <c r="EK318"/>
      <c r="EL318" s="12">
        <v>258</v>
      </c>
      <c r="EM318" s="69">
        <v>14.55494</v>
      </c>
      <c r="EN318" s="70">
        <v>19.02149</v>
      </c>
      <c r="FC318" s="273"/>
      <c r="FD318" s="385"/>
      <c r="FE318"/>
      <c r="FF318" s="12">
        <v>258</v>
      </c>
      <c r="FG318" s="69">
        <v>8.1699009999999994</v>
      </c>
      <c r="FH318" s="70">
        <v>20.29674</v>
      </c>
      <c r="FW318" s="273"/>
      <c r="FX318" s="385"/>
      <c r="FY318"/>
      <c r="FZ318" s="12">
        <v>258</v>
      </c>
      <c r="GA318" s="69">
        <v>1.696785</v>
      </c>
      <c r="GB318" s="70">
        <v>21.06606</v>
      </c>
      <c r="GQ318" s="273"/>
      <c r="GR318" s="385"/>
      <c r="GS318"/>
      <c r="GT318" s="12">
        <v>258</v>
      </c>
      <c r="GU318" s="69">
        <v>9.8701070000000009</v>
      </c>
      <c r="GV318" s="70">
        <v>21.431249999999999</v>
      </c>
      <c r="HK318" s="273"/>
      <c r="HL318" s="385"/>
      <c r="HM318"/>
      <c r="HN318" s="12">
        <v>258</v>
      </c>
      <c r="HO318" s="69">
        <v>2.6217839999999999</v>
      </c>
      <c r="HP318" s="70">
        <v>18.770489999999999</v>
      </c>
      <c r="IE318" s="273"/>
      <c r="IF318" s="385"/>
      <c r="IG318"/>
      <c r="IH318" s="12">
        <v>258</v>
      </c>
      <c r="II318" s="69"/>
      <c r="IJ318" s="70"/>
      <c r="IY318" s="273"/>
      <c r="IZ318" s="385"/>
      <c r="JA318"/>
      <c r="JB318" s="12">
        <v>258</v>
      </c>
      <c r="JC318" s="69"/>
      <c r="JD318" s="70"/>
      <c r="JS318" s="273"/>
      <c r="JT318" s="385"/>
      <c r="JU318"/>
      <c r="JV318" s="12">
        <v>258</v>
      </c>
      <c r="JW318" s="69"/>
      <c r="JX318" s="70"/>
      <c r="KM318" s="273"/>
    </row>
    <row r="319" spans="2:299" ht="12.75" customHeight="1" x14ac:dyDescent="0.2">
      <c r="B319" s="12">
        <v>259</v>
      </c>
      <c r="C319" s="69">
        <v>2.9351640000000003</v>
      </c>
      <c r="D319" s="70">
        <v>21.626280000000001</v>
      </c>
      <c r="S319" s="273"/>
      <c r="T319" s="385"/>
      <c r="V319" s="12">
        <v>259</v>
      </c>
      <c r="W319" s="69">
        <v>3.8104</v>
      </c>
      <c r="X319" s="70">
        <v>18.55029</v>
      </c>
      <c r="AM319" s="273"/>
      <c r="AN319" s="385"/>
      <c r="AP319" s="12">
        <v>259</v>
      </c>
      <c r="AQ319" s="69">
        <v>7.2141159999999998</v>
      </c>
      <c r="AR319" s="70">
        <v>20.505949999999999</v>
      </c>
      <c r="BG319" s="273"/>
      <c r="BH319" s="271"/>
      <c r="BI319"/>
      <c r="BJ319" s="12">
        <v>259</v>
      </c>
      <c r="BK319" s="69"/>
      <c r="BL319" s="70"/>
      <c r="CA319" s="273"/>
      <c r="CB319" s="385"/>
      <c r="CC319"/>
      <c r="CD319" s="12">
        <v>259</v>
      </c>
      <c r="CE319" s="69">
        <v>2.0872739999999999</v>
      </c>
      <c r="CF319" s="70">
        <v>19.762160000000002</v>
      </c>
      <c r="CU319" s="273"/>
      <c r="CV319" s="385"/>
      <c r="CW319"/>
      <c r="CX319" s="12">
        <v>259</v>
      </c>
      <c r="CY319" s="69">
        <v>2.9351640000000003</v>
      </c>
      <c r="CZ319" s="70">
        <v>21.626280000000001</v>
      </c>
      <c r="DO319" s="273"/>
      <c r="DP319" s="385"/>
      <c r="DQ319"/>
      <c r="DR319" s="12">
        <v>259</v>
      </c>
      <c r="DS319" s="69">
        <v>3.6259510000000001</v>
      </c>
      <c r="DT319" s="70">
        <v>11.92197</v>
      </c>
      <c r="EI319" s="273"/>
      <c r="EJ319" s="385"/>
      <c r="EK319"/>
      <c r="EL319" s="12">
        <v>259</v>
      </c>
      <c r="EM319" s="69">
        <v>14.156969999999999</v>
      </c>
      <c r="EN319" s="70">
        <v>19.055330000000001</v>
      </c>
      <c r="FC319" s="273"/>
      <c r="FD319" s="385"/>
      <c r="FE319"/>
      <c r="FF319" s="12">
        <v>259</v>
      </c>
      <c r="FG319" s="69">
        <v>7.9804139999999997</v>
      </c>
      <c r="FH319" s="70">
        <v>20.308759999999999</v>
      </c>
      <c r="FW319" s="273"/>
      <c r="FX319" s="385"/>
      <c r="FY319"/>
      <c r="FZ319" s="12">
        <v>259</v>
      </c>
      <c r="GA319" s="69">
        <v>1.560243</v>
      </c>
      <c r="GB319" s="70">
        <v>21.158069999999999</v>
      </c>
      <c r="GQ319" s="273"/>
      <c r="GR319" s="385"/>
      <c r="GS319"/>
      <c r="GT319" s="12">
        <v>259</v>
      </c>
      <c r="GU319" s="69">
        <v>9.2829040000000003</v>
      </c>
      <c r="GV319" s="70">
        <v>21.445180000000001</v>
      </c>
      <c r="HK319" s="273"/>
      <c r="HL319" s="385"/>
      <c r="HM319"/>
      <c r="HN319" s="12">
        <v>259</v>
      </c>
      <c r="HO319" s="69">
        <v>2.8550740000000001</v>
      </c>
      <c r="HP319" s="70">
        <v>18.81653</v>
      </c>
      <c r="IE319" s="273"/>
      <c r="IF319" s="385"/>
      <c r="IG319"/>
      <c r="IH319" s="12">
        <v>259</v>
      </c>
      <c r="II319" s="69"/>
      <c r="IJ319" s="70"/>
      <c r="IY319" s="273"/>
      <c r="IZ319" s="385"/>
      <c r="JA319"/>
      <c r="JB319" s="12">
        <v>259</v>
      </c>
      <c r="JC319" s="69"/>
      <c r="JD319" s="70"/>
      <c r="JS319" s="273"/>
      <c r="JT319" s="385"/>
      <c r="JU319"/>
      <c r="JV319" s="12">
        <v>259</v>
      </c>
      <c r="JW319" s="69"/>
      <c r="JX319" s="70"/>
      <c r="KM319" s="273"/>
    </row>
    <row r="320" spans="2:299" ht="12.75" customHeight="1" x14ac:dyDescent="0.2">
      <c r="B320" s="12">
        <v>260</v>
      </c>
      <c r="C320" s="69">
        <v>3.0952730000000002</v>
      </c>
      <c r="D320" s="70">
        <v>21.718119999999999</v>
      </c>
      <c r="S320" s="273"/>
      <c r="T320" s="385"/>
      <c r="V320" s="12">
        <v>260</v>
      </c>
      <c r="W320" s="69">
        <v>3.7994059999999998</v>
      </c>
      <c r="X320" s="70">
        <v>18.680029999999999</v>
      </c>
      <c r="AM320" s="273"/>
      <c r="AN320" s="385"/>
      <c r="AP320" s="12">
        <v>260</v>
      </c>
      <c r="AQ320" s="69">
        <v>7.0038789999999995</v>
      </c>
      <c r="AR320" s="70">
        <v>20.760110000000001</v>
      </c>
      <c r="BG320" s="273"/>
      <c r="BH320" s="271"/>
      <c r="BI320"/>
      <c r="BJ320" s="12">
        <v>260</v>
      </c>
      <c r="BK320" s="69"/>
      <c r="BL320" s="70"/>
      <c r="CA320" s="273"/>
      <c r="CB320" s="385"/>
      <c r="CC320"/>
      <c r="CD320" s="12">
        <v>260</v>
      </c>
      <c r="CE320" s="69">
        <v>1.9556199999999999</v>
      </c>
      <c r="CF320" s="70">
        <v>19.852150000000002</v>
      </c>
      <c r="CU320" s="273"/>
      <c r="CV320" s="385"/>
      <c r="CW320"/>
      <c r="CX320" s="12">
        <v>260</v>
      </c>
      <c r="CY320" s="69">
        <v>3.0952730000000002</v>
      </c>
      <c r="CZ320" s="70">
        <v>21.718119999999999</v>
      </c>
      <c r="DO320" s="273"/>
      <c r="DP320" s="385"/>
      <c r="DQ320"/>
      <c r="DR320" s="12">
        <v>260</v>
      </c>
      <c r="DS320" s="69">
        <v>3.5178660000000002</v>
      </c>
      <c r="DT320" s="70">
        <v>12.030010000000001</v>
      </c>
      <c r="EI320" s="273"/>
      <c r="EJ320" s="385"/>
      <c r="EK320"/>
      <c r="EL320" s="12">
        <v>260</v>
      </c>
      <c r="EM320" s="69">
        <v>13.735989999999999</v>
      </c>
      <c r="EN320" s="70">
        <v>19.08935</v>
      </c>
      <c r="FC320" s="273"/>
      <c r="FD320" s="385"/>
      <c r="FE320"/>
      <c r="FF320" s="12">
        <v>260</v>
      </c>
      <c r="FG320" s="69">
        <v>7.7879139999999998</v>
      </c>
      <c r="FH320" s="70">
        <v>20.322749999999999</v>
      </c>
      <c r="FW320" s="273"/>
      <c r="FX320" s="385"/>
      <c r="FY320"/>
      <c r="FZ320" s="12">
        <v>260</v>
      </c>
      <c r="GA320" s="69"/>
      <c r="GB320" s="70"/>
      <c r="GQ320" s="273"/>
      <c r="GR320" s="385"/>
      <c r="GS320"/>
      <c r="GT320" s="12">
        <v>260</v>
      </c>
      <c r="GU320" s="69">
        <v>9.239884</v>
      </c>
      <c r="GV320" s="70">
        <v>21.478840000000002</v>
      </c>
      <c r="HK320" s="273"/>
      <c r="HL320" s="385"/>
      <c r="HM320"/>
      <c r="HN320" s="12">
        <v>260</v>
      </c>
      <c r="HO320" s="69">
        <v>2.7534319999999997</v>
      </c>
      <c r="HP320" s="70">
        <v>18.8704</v>
      </c>
      <c r="IE320" s="273"/>
      <c r="IF320" s="385"/>
      <c r="IG320"/>
      <c r="IH320" s="12">
        <v>260</v>
      </c>
      <c r="II320" s="69"/>
      <c r="IJ320" s="70"/>
      <c r="IY320" s="273"/>
      <c r="IZ320" s="385"/>
      <c r="JA320"/>
      <c r="JB320" s="12">
        <v>260</v>
      </c>
      <c r="JC320" s="69"/>
      <c r="JD320" s="70"/>
      <c r="JS320" s="273"/>
      <c r="JT320" s="385"/>
      <c r="JU320"/>
      <c r="JV320" s="12">
        <v>260</v>
      </c>
      <c r="JW320" s="69"/>
      <c r="JX320" s="70"/>
      <c r="KM320" s="273"/>
    </row>
    <row r="321" spans="2:299" ht="12.75" customHeight="1" x14ac:dyDescent="0.2">
      <c r="B321" s="12">
        <v>261</v>
      </c>
      <c r="C321" s="69">
        <v>3.2540970000000002</v>
      </c>
      <c r="D321" s="70">
        <v>21.868010000000002</v>
      </c>
      <c r="S321" s="273"/>
      <c r="T321" s="385"/>
      <c r="V321" s="12">
        <v>261</v>
      </c>
      <c r="W321" s="69">
        <v>3.6898240000000002</v>
      </c>
      <c r="X321" s="70">
        <v>18.736059999999998</v>
      </c>
      <c r="AM321" s="273"/>
      <c r="AN321" s="385"/>
      <c r="AP321" s="12">
        <v>261</v>
      </c>
      <c r="AQ321" s="69">
        <v>6.7898190000000005</v>
      </c>
      <c r="AR321" s="70">
        <v>20.878080000000001</v>
      </c>
      <c r="BG321" s="273"/>
      <c r="BH321" s="271"/>
      <c r="BI321"/>
      <c r="BJ321" s="12">
        <v>261</v>
      </c>
      <c r="BK321" s="69"/>
      <c r="BL321" s="70"/>
      <c r="CA321" s="273"/>
      <c r="CB321" s="385"/>
      <c r="CC321"/>
      <c r="CD321" s="12">
        <v>261</v>
      </c>
      <c r="CE321" s="69">
        <v>1.77915</v>
      </c>
      <c r="CF321" s="70">
        <v>19.942129999999999</v>
      </c>
      <c r="CU321" s="273"/>
      <c r="CV321" s="385"/>
      <c r="CW321"/>
      <c r="CX321" s="12">
        <v>261</v>
      </c>
      <c r="CY321" s="69">
        <v>3.2540970000000002</v>
      </c>
      <c r="CZ321" s="70">
        <v>21.868010000000002</v>
      </c>
      <c r="DO321" s="273"/>
      <c r="DP321" s="385"/>
      <c r="DQ321"/>
      <c r="DR321" s="12">
        <v>261</v>
      </c>
      <c r="DS321" s="69">
        <v>3.4111250000000002</v>
      </c>
      <c r="DT321" s="70">
        <v>12.09004</v>
      </c>
      <c r="EI321" s="273"/>
      <c r="EJ321" s="385"/>
      <c r="EK321"/>
      <c r="EL321" s="12">
        <v>261</v>
      </c>
      <c r="EM321" s="69">
        <v>13.3546</v>
      </c>
      <c r="EN321" s="70">
        <v>19.129169999999998</v>
      </c>
      <c r="FC321" s="273"/>
      <c r="FD321" s="385"/>
      <c r="FE321"/>
      <c r="FF321" s="12">
        <v>261</v>
      </c>
      <c r="FG321" s="69">
        <v>7.4759359999999999</v>
      </c>
      <c r="FH321" s="70">
        <v>20.334769999999999</v>
      </c>
      <c r="FW321" s="273"/>
      <c r="FX321" s="385"/>
      <c r="FY321"/>
      <c r="FZ321" s="12">
        <v>261</v>
      </c>
      <c r="GA321" s="69"/>
      <c r="GB321" s="70"/>
      <c r="GQ321" s="273"/>
      <c r="GR321" s="385"/>
      <c r="GS321"/>
      <c r="GT321" s="12">
        <v>261</v>
      </c>
      <c r="GU321" s="69">
        <v>9.3291360000000001</v>
      </c>
      <c r="GV321" s="70">
        <v>21.615400000000001</v>
      </c>
      <c r="HK321" s="273"/>
      <c r="HL321" s="385"/>
      <c r="HM321"/>
      <c r="HN321" s="12">
        <v>261</v>
      </c>
      <c r="HO321" s="69">
        <v>2.522275</v>
      </c>
      <c r="HP321" s="70">
        <v>18.908190000000001</v>
      </c>
      <c r="IE321" s="273"/>
      <c r="IF321" s="385"/>
      <c r="IG321"/>
      <c r="IH321" s="12">
        <v>261</v>
      </c>
      <c r="II321" s="69"/>
      <c r="IJ321" s="70"/>
      <c r="IY321" s="273"/>
      <c r="IZ321" s="385"/>
      <c r="JA321"/>
      <c r="JB321" s="12">
        <v>261</v>
      </c>
      <c r="JC321" s="69"/>
      <c r="JD321" s="70"/>
      <c r="JS321" s="273"/>
      <c r="JT321" s="385"/>
      <c r="JU321"/>
      <c r="JV321" s="12">
        <v>261</v>
      </c>
      <c r="JW321" s="69"/>
      <c r="JX321" s="70"/>
      <c r="KM321" s="273"/>
    </row>
    <row r="322" spans="2:299" ht="12.75" customHeight="1" x14ac:dyDescent="0.2">
      <c r="B322" s="12">
        <v>262</v>
      </c>
      <c r="C322" s="69">
        <v>3.2494130000000001</v>
      </c>
      <c r="D322" s="70">
        <v>22.076139999999999</v>
      </c>
      <c r="S322" s="273"/>
      <c r="T322" s="385"/>
      <c r="V322" s="12">
        <v>262</v>
      </c>
      <c r="W322" s="69">
        <v>3.6172489999999997</v>
      </c>
      <c r="X322" s="70">
        <v>18.956019999999999</v>
      </c>
      <c r="AM322" s="273"/>
      <c r="AN322" s="385"/>
      <c r="AP322" s="12">
        <v>262</v>
      </c>
      <c r="AQ322" s="69">
        <v>6.5785730000000004</v>
      </c>
      <c r="AR322" s="70">
        <v>21.03801</v>
      </c>
      <c r="BG322" s="273"/>
      <c r="BH322" s="271"/>
      <c r="BI322"/>
      <c r="BJ322" s="12">
        <v>262</v>
      </c>
      <c r="BK322" s="69"/>
      <c r="BL322" s="70"/>
      <c r="CA322" s="273"/>
      <c r="CB322" s="385"/>
      <c r="CC322"/>
      <c r="CD322" s="12">
        <v>262</v>
      </c>
      <c r="CE322" s="69">
        <v>1.7121249999999999</v>
      </c>
      <c r="CF322" s="70">
        <v>20.032170000000001</v>
      </c>
      <c r="CU322" s="273"/>
      <c r="CV322" s="385"/>
      <c r="CW322"/>
      <c r="CX322" s="12">
        <v>262</v>
      </c>
      <c r="CY322" s="69">
        <v>3.2494130000000001</v>
      </c>
      <c r="CZ322" s="70">
        <v>22.076139999999999</v>
      </c>
      <c r="DO322" s="273"/>
      <c r="DP322" s="385"/>
      <c r="DQ322"/>
      <c r="DR322" s="12">
        <v>262</v>
      </c>
      <c r="DS322" s="69">
        <v>3.283461</v>
      </c>
      <c r="DT322" s="70">
        <v>12.13416</v>
      </c>
      <c r="EI322" s="273"/>
      <c r="EJ322" s="385"/>
      <c r="EK322"/>
      <c r="EL322" s="12">
        <v>262</v>
      </c>
      <c r="EM322" s="69">
        <v>12.98695</v>
      </c>
      <c r="EN322" s="70">
        <v>19.184899999999999</v>
      </c>
      <c r="FC322" s="273"/>
      <c r="FD322" s="385"/>
      <c r="FE322"/>
      <c r="FF322" s="12">
        <v>262</v>
      </c>
      <c r="FG322" s="69">
        <v>7.1415040000000003</v>
      </c>
      <c r="FH322" s="70">
        <v>20.34685</v>
      </c>
      <c r="FW322" s="273"/>
      <c r="FX322" s="385"/>
      <c r="FY322"/>
      <c r="FZ322" s="12">
        <v>262</v>
      </c>
      <c r="GA322" s="69"/>
      <c r="GB322" s="70"/>
      <c r="GQ322" s="273"/>
      <c r="GR322" s="385"/>
      <c r="GS322"/>
      <c r="GT322" s="12">
        <v>262</v>
      </c>
      <c r="GU322" s="69">
        <v>9.0777270000000012</v>
      </c>
      <c r="GV322" s="70">
        <v>21.645</v>
      </c>
      <c r="HK322" s="273"/>
      <c r="HL322" s="385"/>
      <c r="HM322"/>
      <c r="HN322" s="12">
        <v>262</v>
      </c>
      <c r="HO322" s="69">
        <v>2.6960540000000002</v>
      </c>
      <c r="HP322" s="70">
        <v>18.982209999999998</v>
      </c>
      <c r="IE322" s="273"/>
      <c r="IF322" s="385"/>
      <c r="IG322"/>
      <c r="IH322" s="12">
        <v>262</v>
      </c>
      <c r="II322" s="69"/>
      <c r="IJ322" s="70"/>
      <c r="IY322" s="273"/>
      <c r="IZ322" s="385"/>
      <c r="JA322"/>
      <c r="JB322" s="12">
        <v>262</v>
      </c>
      <c r="JC322" s="69"/>
      <c r="JD322" s="70"/>
      <c r="JS322" s="273"/>
      <c r="JT322" s="385"/>
      <c r="JU322"/>
      <c r="JV322" s="12">
        <v>262</v>
      </c>
      <c r="JW322" s="69"/>
      <c r="JX322" s="70"/>
      <c r="KM322" s="273"/>
    </row>
    <row r="323" spans="2:299" ht="12.75" customHeight="1" x14ac:dyDescent="0.2">
      <c r="B323" s="12">
        <v>263</v>
      </c>
      <c r="C323" s="69">
        <v>3.0698530000000002</v>
      </c>
      <c r="D323" s="70">
        <v>22.14406</v>
      </c>
      <c r="S323" s="273"/>
      <c r="T323" s="385"/>
      <c r="V323" s="12">
        <v>263</v>
      </c>
      <c r="W323" s="69">
        <v>3.5085980000000001</v>
      </c>
      <c r="X323" s="70">
        <v>19.02197</v>
      </c>
      <c r="AM323" s="273"/>
      <c r="AN323" s="385"/>
      <c r="AP323" s="12">
        <v>263</v>
      </c>
      <c r="AQ323" s="69">
        <v>6.5660569999999998</v>
      </c>
      <c r="AR323" s="70">
        <v>21.396149999999999</v>
      </c>
      <c r="BG323" s="273"/>
      <c r="BH323" s="271"/>
      <c r="BI323"/>
      <c r="BJ323" s="12">
        <v>263</v>
      </c>
      <c r="BK323" s="69"/>
      <c r="BL323" s="70"/>
      <c r="CA323" s="273"/>
      <c r="CB323" s="385"/>
      <c r="CC323"/>
      <c r="CD323" s="12">
        <v>263</v>
      </c>
      <c r="CE323" s="69">
        <v>1.636039</v>
      </c>
      <c r="CF323" s="70">
        <v>20.1221</v>
      </c>
      <c r="CU323" s="273"/>
      <c r="CV323" s="385"/>
      <c r="CW323"/>
      <c r="CX323" s="12">
        <v>263</v>
      </c>
      <c r="CY323" s="69">
        <v>3.0698530000000002</v>
      </c>
      <c r="CZ323" s="70">
        <v>22.14406</v>
      </c>
      <c r="DO323" s="273"/>
      <c r="DP323" s="385"/>
      <c r="DQ323"/>
      <c r="DR323" s="12">
        <v>263</v>
      </c>
      <c r="DS323" s="69">
        <v>3.1310980000000002</v>
      </c>
      <c r="DT323" s="70">
        <v>12.150119999999999</v>
      </c>
      <c r="EI323" s="273"/>
      <c r="EJ323" s="385"/>
      <c r="EK323"/>
      <c r="EL323" s="12">
        <v>263</v>
      </c>
      <c r="EM323" s="69">
        <v>12.59765</v>
      </c>
      <c r="EN323" s="70">
        <v>19.208870000000001</v>
      </c>
      <c r="FC323" s="273"/>
      <c r="FD323" s="385"/>
      <c r="FE323"/>
      <c r="FF323" s="12">
        <v>263</v>
      </c>
      <c r="FG323" s="69">
        <v>6.8136899999999994</v>
      </c>
      <c r="FH323" s="70">
        <v>20.358799999999999</v>
      </c>
      <c r="FW323" s="273"/>
      <c r="FX323" s="385"/>
      <c r="FY323"/>
      <c r="FZ323" s="12">
        <v>263</v>
      </c>
      <c r="GA323" s="69"/>
      <c r="GB323" s="70"/>
      <c r="GQ323" s="273"/>
      <c r="GR323" s="385"/>
      <c r="GS323"/>
      <c r="GT323" s="12">
        <v>263</v>
      </c>
      <c r="GU323" s="69">
        <v>8.9007639999999988</v>
      </c>
      <c r="GV323" s="70">
        <v>21.79429</v>
      </c>
      <c r="HK323" s="273"/>
      <c r="HL323" s="385"/>
      <c r="HM323"/>
      <c r="HN323" s="12">
        <v>263</v>
      </c>
      <c r="HO323" s="69">
        <v>2.5985479999999996</v>
      </c>
      <c r="HP323" s="70">
        <v>19.048159999999999</v>
      </c>
      <c r="IE323" s="273"/>
      <c r="IF323" s="385"/>
      <c r="IG323"/>
      <c r="IH323" s="12">
        <v>263</v>
      </c>
      <c r="II323" s="69"/>
      <c r="IJ323" s="70"/>
      <c r="IY323" s="273"/>
      <c r="IZ323" s="385"/>
      <c r="JA323"/>
      <c r="JB323" s="12">
        <v>263</v>
      </c>
      <c r="JC323" s="69"/>
      <c r="JD323" s="70"/>
      <c r="JS323" s="273"/>
      <c r="JT323" s="385"/>
      <c r="JU323"/>
      <c r="JV323" s="12">
        <v>263</v>
      </c>
      <c r="JW323" s="69"/>
      <c r="JX323" s="70"/>
      <c r="KM323" s="273"/>
    </row>
    <row r="324" spans="2:299" ht="12.75" customHeight="1" x14ac:dyDescent="0.2">
      <c r="B324" s="12">
        <v>264</v>
      </c>
      <c r="C324" s="69">
        <v>2.8914389999999996</v>
      </c>
      <c r="D324" s="70">
        <v>22.384049999999998</v>
      </c>
      <c r="S324" s="273"/>
      <c r="T324" s="385"/>
      <c r="V324" s="12">
        <v>264</v>
      </c>
      <c r="W324" s="69">
        <v>3.389608</v>
      </c>
      <c r="X324" s="70">
        <v>19.05198</v>
      </c>
      <c r="AM324" s="273"/>
      <c r="AN324" s="385"/>
      <c r="AP324" s="12">
        <v>264</v>
      </c>
      <c r="AQ324" s="69">
        <v>10.77852</v>
      </c>
      <c r="AR324" s="70">
        <v>19.9102</v>
      </c>
      <c r="BG324" s="273"/>
      <c r="BH324" s="271"/>
      <c r="BI324"/>
      <c r="BJ324" s="12">
        <v>264</v>
      </c>
      <c r="BK324" s="69"/>
      <c r="BL324" s="70"/>
      <c r="CA324" s="273"/>
      <c r="CB324" s="385"/>
      <c r="CC324"/>
      <c r="CD324" s="12">
        <v>264</v>
      </c>
      <c r="CE324" s="69">
        <v>1.5598230000000002</v>
      </c>
      <c r="CF324" s="70">
        <v>20.212019999999999</v>
      </c>
      <c r="CU324" s="273"/>
      <c r="CV324" s="385"/>
      <c r="CW324"/>
      <c r="CX324" s="12">
        <v>264</v>
      </c>
      <c r="CY324" s="69">
        <v>2.8914389999999996</v>
      </c>
      <c r="CZ324" s="70">
        <v>22.384049999999998</v>
      </c>
      <c r="DO324" s="273"/>
      <c r="DP324" s="385"/>
      <c r="DQ324"/>
      <c r="DR324" s="12">
        <v>264</v>
      </c>
      <c r="DS324" s="69">
        <v>3.015517</v>
      </c>
      <c r="DT324" s="70">
        <v>12.17811</v>
      </c>
      <c r="EI324" s="273"/>
      <c r="EJ324" s="385"/>
      <c r="EK324"/>
      <c r="EL324" s="12">
        <v>264</v>
      </c>
      <c r="EM324" s="69">
        <v>12.110440000000001</v>
      </c>
      <c r="EN324" s="70">
        <v>19.232790000000001</v>
      </c>
      <c r="FC324" s="273"/>
      <c r="FD324" s="385"/>
      <c r="FE324"/>
      <c r="FF324" s="12">
        <v>264</v>
      </c>
      <c r="FG324" s="69">
        <v>6.4830670000000001</v>
      </c>
      <c r="FH324" s="70">
        <v>20.370819999999998</v>
      </c>
      <c r="FW324" s="273"/>
      <c r="FX324" s="385"/>
      <c r="FY324"/>
      <c r="FZ324" s="12">
        <v>264</v>
      </c>
      <c r="GA324" s="69"/>
      <c r="GB324" s="70"/>
      <c r="GQ324" s="273"/>
      <c r="GR324" s="385"/>
      <c r="GS324"/>
      <c r="GT324" s="12">
        <v>264</v>
      </c>
      <c r="GU324" s="69">
        <v>8.7284389999999998</v>
      </c>
      <c r="GV324" s="70">
        <v>21.95805</v>
      </c>
      <c r="HK324" s="273"/>
      <c r="HL324" s="385"/>
      <c r="HM324"/>
      <c r="HN324" s="12">
        <v>264</v>
      </c>
      <c r="HO324" s="69">
        <v>2.3998369999999998</v>
      </c>
      <c r="HP324" s="70">
        <v>19.098140000000001</v>
      </c>
      <c r="IE324" s="273"/>
      <c r="IF324" s="385"/>
      <c r="IG324"/>
      <c r="IH324" s="12">
        <v>264</v>
      </c>
      <c r="II324" s="69"/>
      <c r="IJ324" s="70"/>
      <c r="IY324" s="273"/>
      <c r="IZ324" s="385"/>
      <c r="JA324"/>
      <c r="JB324" s="12">
        <v>264</v>
      </c>
      <c r="JC324" s="69"/>
      <c r="JD324" s="70"/>
      <c r="JS324" s="273"/>
      <c r="JT324" s="385"/>
      <c r="JU324"/>
      <c r="JV324" s="12">
        <v>264</v>
      </c>
      <c r="JW324" s="69"/>
      <c r="JX324" s="70"/>
      <c r="KM324" s="273"/>
    </row>
    <row r="325" spans="2:299" ht="12.75" customHeight="1" x14ac:dyDescent="0.2">
      <c r="B325" s="12">
        <v>265</v>
      </c>
      <c r="C325" s="69">
        <v>2.5462530000000001</v>
      </c>
      <c r="D325" s="70">
        <v>22.396070000000002</v>
      </c>
      <c r="S325" s="273"/>
      <c r="T325" s="385"/>
      <c r="V325" s="12">
        <v>265</v>
      </c>
      <c r="W325" s="69">
        <v>3.2708209999999998</v>
      </c>
      <c r="X325" s="70">
        <v>19.085999999999999</v>
      </c>
      <c r="AM325" s="273"/>
      <c r="AN325" s="385"/>
      <c r="AP325" s="12">
        <v>265</v>
      </c>
      <c r="AQ325" s="69">
        <v>10.519920000000001</v>
      </c>
      <c r="AR325" s="70">
        <v>19.984279999999998</v>
      </c>
      <c r="BG325" s="273"/>
      <c r="BH325" s="271"/>
      <c r="BI325"/>
      <c r="BJ325" s="12">
        <v>265</v>
      </c>
      <c r="BK325" s="69"/>
      <c r="BL325" s="70"/>
      <c r="CA325" s="273"/>
      <c r="CB325" s="385"/>
      <c r="CC325"/>
      <c r="CD325" s="12">
        <v>265</v>
      </c>
      <c r="CE325" s="69">
        <v>1.53108</v>
      </c>
      <c r="CF325" s="70">
        <v>20.302060000000001</v>
      </c>
      <c r="CU325" s="273"/>
      <c r="CV325" s="385"/>
      <c r="CW325"/>
      <c r="CX325" s="12">
        <v>265</v>
      </c>
      <c r="CY325" s="69">
        <v>2.5462530000000001</v>
      </c>
      <c r="CZ325" s="70">
        <v>22.396070000000002</v>
      </c>
      <c r="DO325" s="273"/>
      <c r="DP325" s="385"/>
      <c r="DQ325"/>
      <c r="DR325" s="12">
        <v>265</v>
      </c>
      <c r="DS325" s="69">
        <v>2.90903</v>
      </c>
      <c r="DT325" s="70">
        <v>12.294219999999999</v>
      </c>
      <c r="EI325" s="273"/>
      <c r="EJ325" s="385"/>
      <c r="EK325"/>
      <c r="EL325" s="12">
        <v>265</v>
      </c>
      <c r="EM325" s="69">
        <v>11.71073</v>
      </c>
      <c r="EN325" s="70">
        <v>19.256820000000001</v>
      </c>
      <c r="FC325" s="273"/>
      <c r="FD325" s="385"/>
      <c r="FE325"/>
      <c r="FF325" s="12">
        <v>265</v>
      </c>
      <c r="FG325" s="69">
        <v>6.209854</v>
      </c>
      <c r="FH325" s="70">
        <v>20.382840000000002</v>
      </c>
      <c r="FW325" s="273"/>
      <c r="FX325" s="385"/>
      <c r="FY325"/>
      <c r="FZ325" s="12">
        <v>265</v>
      </c>
      <c r="GA325" s="69"/>
      <c r="GB325" s="70"/>
      <c r="GQ325" s="273"/>
      <c r="GR325" s="385"/>
      <c r="GS325"/>
      <c r="GT325" s="12">
        <v>265</v>
      </c>
      <c r="GU325" s="69">
        <v>8.5258149999999997</v>
      </c>
      <c r="GV325" s="70">
        <v>21.992069999999998</v>
      </c>
      <c r="HK325" s="273"/>
      <c r="HL325" s="385"/>
      <c r="HM325"/>
      <c r="HN325" s="12">
        <v>265</v>
      </c>
      <c r="HO325" s="69">
        <v>2.3852410000000002</v>
      </c>
      <c r="HP325" s="70">
        <v>19.172160000000002</v>
      </c>
      <c r="IE325" s="273"/>
      <c r="IF325" s="385"/>
      <c r="IG325"/>
      <c r="IH325" s="12">
        <v>265</v>
      </c>
      <c r="II325" s="69"/>
      <c r="IJ325" s="70"/>
      <c r="IY325" s="273"/>
      <c r="IZ325" s="385"/>
      <c r="JA325"/>
      <c r="JB325" s="12">
        <v>265</v>
      </c>
      <c r="JC325" s="69"/>
      <c r="JD325" s="70"/>
      <c r="JS325" s="273"/>
      <c r="JT325" s="385"/>
      <c r="JU325"/>
      <c r="JV325" s="12">
        <v>265</v>
      </c>
      <c r="JW325" s="69"/>
      <c r="JX325" s="70"/>
      <c r="KM325" s="273"/>
    </row>
    <row r="326" spans="2:299" ht="12.75" customHeight="1" x14ac:dyDescent="0.2">
      <c r="B326" s="12">
        <v>266</v>
      </c>
      <c r="C326" s="69">
        <v>2.2385059999999997</v>
      </c>
      <c r="D326" s="70">
        <v>22.408149999999999</v>
      </c>
      <c r="S326" s="273"/>
      <c r="T326" s="385"/>
      <c r="V326" s="12">
        <v>266</v>
      </c>
      <c r="W326" s="69">
        <v>3.2289870000000001</v>
      </c>
      <c r="X326" s="70">
        <v>19.309979999999999</v>
      </c>
      <c r="AM326" s="273"/>
      <c r="AN326" s="385"/>
      <c r="AP326" s="12">
        <v>266</v>
      </c>
      <c r="AQ326" s="69">
        <v>10.23719</v>
      </c>
      <c r="AR326" s="70">
        <v>20.03229</v>
      </c>
      <c r="BG326" s="273"/>
      <c r="BH326" s="271"/>
      <c r="BI326"/>
      <c r="BJ326" s="12">
        <v>266</v>
      </c>
      <c r="BK326" s="69"/>
      <c r="BL326" s="70"/>
      <c r="CA326" s="273"/>
      <c r="CB326" s="385"/>
      <c r="CC326"/>
      <c r="CD326" s="12">
        <v>266</v>
      </c>
      <c r="CE326" s="69">
        <v>1.4447319999999999</v>
      </c>
      <c r="CF326" s="70">
        <v>20.390070000000001</v>
      </c>
      <c r="CU326" s="273"/>
      <c r="CV326" s="385"/>
      <c r="CW326"/>
      <c r="CX326" s="12">
        <v>266</v>
      </c>
      <c r="CY326" s="69">
        <v>2.2385059999999997</v>
      </c>
      <c r="CZ326" s="70">
        <v>22.408149999999999</v>
      </c>
      <c r="DO326" s="273"/>
      <c r="DP326" s="385"/>
      <c r="DQ326"/>
      <c r="DR326" s="12">
        <v>266</v>
      </c>
      <c r="DS326" s="69">
        <v>2.7999899999999998</v>
      </c>
      <c r="DT326" s="70">
        <v>12.35819</v>
      </c>
      <c r="EI326" s="273"/>
      <c r="EJ326" s="385"/>
      <c r="EK326"/>
      <c r="EL326" s="12">
        <v>266</v>
      </c>
      <c r="EM326" s="69">
        <v>11.358180000000001</v>
      </c>
      <c r="EN326" s="70">
        <v>19.34262</v>
      </c>
      <c r="FC326" s="273"/>
      <c r="FD326" s="385"/>
      <c r="FE326"/>
      <c r="FF326" s="12">
        <v>266</v>
      </c>
      <c r="FG326" s="69">
        <v>6.0144920000000006</v>
      </c>
      <c r="FH326" s="70">
        <v>20.3948</v>
      </c>
      <c r="FW326" s="273"/>
      <c r="FX326" s="385"/>
      <c r="FY326"/>
      <c r="FZ326" s="12">
        <v>266</v>
      </c>
      <c r="GA326" s="69"/>
      <c r="GB326" s="70"/>
      <c r="GQ326" s="273"/>
      <c r="GR326" s="385"/>
      <c r="GS326"/>
      <c r="GT326" s="12">
        <v>266</v>
      </c>
      <c r="GU326" s="69">
        <v>8.4440830000000009</v>
      </c>
      <c r="GV326" s="70">
        <v>22.117989999999999</v>
      </c>
      <c r="HK326" s="273"/>
      <c r="HL326" s="385"/>
      <c r="HM326"/>
      <c r="HN326" s="12">
        <v>266</v>
      </c>
      <c r="HO326" s="69">
        <v>2.4165380000000001</v>
      </c>
      <c r="HP326" s="70">
        <v>19.252099999999999</v>
      </c>
      <c r="IE326" s="273"/>
      <c r="IF326" s="385"/>
      <c r="IG326"/>
      <c r="IH326" s="12">
        <v>266</v>
      </c>
      <c r="II326" s="69"/>
      <c r="IJ326" s="70"/>
      <c r="IY326" s="273"/>
      <c r="IZ326" s="385"/>
      <c r="JA326"/>
      <c r="JB326" s="12">
        <v>266</v>
      </c>
      <c r="JC326" s="69"/>
      <c r="JD326" s="70"/>
      <c r="JS326" s="273"/>
      <c r="JT326" s="385"/>
      <c r="JU326"/>
      <c r="JV326" s="12">
        <v>266</v>
      </c>
      <c r="JW326" s="69"/>
      <c r="JX326" s="70"/>
      <c r="KM326" s="273"/>
    </row>
    <row r="327" spans="2:299" ht="12.75" customHeight="1" x14ac:dyDescent="0.2">
      <c r="B327" s="12">
        <v>267</v>
      </c>
      <c r="C327" s="69">
        <v>2.0325150000000001</v>
      </c>
      <c r="D327" s="70">
        <v>22.4222</v>
      </c>
      <c r="S327" s="273"/>
      <c r="T327" s="385"/>
      <c r="V327" s="12">
        <v>267</v>
      </c>
      <c r="W327" s="69">
        <v>3.1075249999999999</v>
      </c>
      <c r="X327" s="70">
        <v>19.38597</v>
      </c>
      <c r="AM327" s="273"/>
      <c r="AN327" s="385"/>
      <c r="AP327" s="12">
        <v>267</v>
      </c>
      <c r="AQ327" s="69">
        <v>9.9753989999999995</v>
      </c>
      <c r="AR327" s="70">
        <v>20.10829</v>
      </c>
      <c r="BG327" s="273"/>
      <c r="BH327" s="271"/>
      <c r="BI327"/>
      <c r="BJ327" s="12">
        <v>267</v>
      </c>
      <c r="BK327" s="69"/>
      <c r="BL327" s="70"/>
      <c r="CA327" s="273"/>
      <c r="CB327" s="385"/>
      <c r="CC327"/>
      <c r="CD327" s="12">
        <v>267</v>
      </c>
      <c r="CE327" s="69">
        <v>1.3533679999999999</v>
      </c>
      <c r="CF327" s="70">
        <v>20.47814</v>
      </c>
      <c r="CU327" s="273"/>
      <c r="CV327" s="385"/>
      <c r="CW327"/>
      <c r="CX327" s="12">
        <v>267</v>
      </c>
      <c r="CY327" s="69">
        <v>2.0325150000000001</v>
      </c>
      <c r="CZ327" s="70">
        <v>22.4222</v>
      </c>
      <c r="DO327" s="273"/>
      <c r="DP327" s="385"/>
      <c r="DQ327"/>
      <c r="DR327" s="12">
        <v>267</v>
      </c>
      <c r="DS327" s="69">
        <v>2.691592</v>
      </c>
      <c r="DT327" s="70">
        <v>12.416069999999999</v>
      </c>
      <c r="EI327" s="273"/>
      <c r="EJ327" s="385"/>
      <c r="EK327"/>
      <c r="EL327" s="12">
        <v>267</v>
      </c>
      <c r="EM327" s="69">
        <v>10.943389999999999</v>
      </c>
      <c r="EN327" s="70">
        <v>19.39452</v>
      </c>
      <c r="FC327" s="273"/>
      <c r="FD327" s="385"/>
      <c r="FE327"/>
      <c r="FF327" s="12">
        <v>267</v>
      </c>
      <c r="FG327" s="69">
        <v>5.8094470000000005</v>
      </c>
      <c r="FH327" s="70">
        <v>20.416679999999999</v>
      </c>
      <c r="FW327" s="273"/>
      <c r="FX327" s="385"/>
      <c r="FY327"/>
      <c r="FZ327" s="12">
        <v>267</v>
      </c>
      <c r="GA327" s="69"/>
      <c r="GB327" s="70"/>
      <c r="GQ327" s="273"/>
      <c r="GR327" s="385"/>
      <c r="GS327"/>
      <c r="GT327" s="12">
        <v>267</v>
      </c>
      <c r="GU327" s="69">
        <v>8.2277769999999997</v>
      </c>
      <c r="GV327" s="70">
        <v>22.241990000000001</v>
      </c>
      <c r="HK327" s="273"/>
      <c r="HL327" s="385"/>
      <c r="HM327"/>
      <c r="HN327" s="12">
        <v>267</v>
      </c>
      <c r="HO327" s="69">
        <v>2.2904340000000003</v>
      </c>
      <c r="HP327" s="70">
        <v>19.316020000000002</v>
      </c>
      <c r="IE327" s="273"/>
      <c r="IF327" s="385"/>
      <c r="IG327"/>
      <c r="IH327" s="12">
        <v>267</v>
      </c>
      <c r="II327" s="69"/>
      <c r="IJ327" s="70"/>
      <c r="IY327" s="273"/>
      <c r="IZ327" s="385"/>
      <c r="JA327"/>
      <c r="JB327" s="12">
        <v>267</v>
      </c>
      <c r="JC327" s="69"/>
      <c r="JD327" s="70"/>
      <c r="JS327" s="273"/>
      <c r="JT327" s="385"/>
      <c r="JU327"/>
      <c r="JV327" s="12">
        <v>267</v>
      </c>
      <c r="JW327" s="69"/>
      <c r="JX327" s="70"/>
      <c r="KM327" s="273"/>
    </row>
    <row r="328" spans="2:299" ht="12.75" customHeight="1" x14ac:dyDescent="0.2">
      <c r="B328" s="12">
        <v>268</v>
      </c>
      <c r="C328" s="69">
        <v>1.96993</v>
      </c>
      <c r="D328" s="70">
        <v>22.580220000000001</v>
      </c>
      <c r="S328" s="273"/>
      <c r="T328" s="385"/>
      <c r="V328" s="12">
        <v>268</v>
      </c>
      <c r="W328" s="69">
        <v>2.9931370000000004</v>
      </c>
      <c r="X328" s="70">
        <v>19.488029999999998</v>
      </c>
      <c r="AM328" s="273"/>
      <c r="AN328" s="385"/>
      <c r="AP328" s="12">
        <v>268</v>
      </c>
      <c r="AQ328" s="69">
        <v>9.711748</v>
      </c>
      <c r="AR328" s="70">
        <v>20.18422</v>
      </c>
      <c r="BG328" s="273"/>
      <c r="BH328" s="271"/>
      <c r="BI328"/>
      <c r="BJ328" s="12">
        <v>268</v>
      </c>
      <c r="BK328" s="69"/>
      <c r="BL328" s="70"/>
      <c r="CA328" s="273"/>
      <c r="CB328" s="385"/>
      <c r="CC328"/>
      <c r="CD328" s="12">
        <v>268</v>
      </c>
      <c r="CE328" s="69">
        <v>1.323107</v>
      </c>
      <c r="CF328" s="70">
        <v>20.56813</v>
      </c>
      <c r="CU328" s="273"/>
      <c r="CV328" s="385"/>
      <c r="CW328"/>
      <c r="CX328" s="12">
        <v>268</v>
      </c>
      <c r="CY328" s="69">
        <v>1.96993</v>
      </c>
      <c r="CZ328" s="70">
        <v>22.580220000000001</v>
      </c>
      <c r="DO328" s="273"/>
      <c r="DP328" s="385"/>
      <c r="DQ328"/>
      <c r="DR328" s="12">
        <v>268</v>
      </c>
      <c r="DS328" s="69">
        <v>2.58317</v>
      </c>
      <c r="DT328" s="70">
        <v>12.45804</v>
      </c>
      <c r="EI328" s="273"/>
      <c r="EJ328" s="385"/>
      <c r="EK328"/>
      <c r="EL328" s="12">
        <v>268</v>
      </c>
      <c r="EM328" s="69">
        <v>10.52294</v>
      </c>
      <c r="EN328" s="70">
        <v>19.448450000000001</v>
      </c>
      <c r="FC328" s="273"/>
      <c r="FD328" s="385"/>
      <c r="FE328"/>
      <c r="FF328" s="12">
        <v>268</v>
      </c>
      <c r="FG328" s="69">
        <v>5.6315690000000007</v>
      </c>
      <c r="FH328" s="70">
        <v>20.464569999999998</v>
      </c>
      <c r="FW328" s="273"/>
      <c r="FX328" s="385"/>
      <c r="FY328"/>
      <c r="FZ328" s="12">
        <v>268</v>
      </c>
      <c r="GA328" s="69"/>
      <c r="GB328" s="70"/>
      <c r="GQ328" s="273"/>
      <c r="GR328" s="385"/>
      <c r="GS328"/>
      <c r="GT328" s="12">
        <v>268</v>
      </c>
      <c r="GU328" s="69">
        <v>8.0096949999999989</v>
      </c>
      <c r="GV328" s="70">
        <v>22.270029999999998</v>
      </c>
      <c r="HK328" s="273"/>
      <c r="HL328" s="385"/>
      <c r="HM328"/>
      <c r="HN328" s="12">
        <v>268</v>
      </c>
      <c r="HO328" s="69">
        <v>2.2637299999999998</v>
      </c>
      <c r="HP328" s="70">
        <v>19.394159999999999</v>
      </c>
      <c r="IE328" s="273"/>
      <c r="IF328" s="385"/>
      <c r="IG328"/>
      <c r="IH328" s="12">
        <v>268</v>
      </c>
      <c r="II328" s="69"/>
      <c r="IJ328" s="70"/>
      <c r="IY328" s="273"/>
      <c r="IZ328" s="385"/>
      <c r="JA328"/>
      <c r="JB328" s="12">
        <v>268</v>
      </c>
      <c r="JC328" s="69"/>
      <c r="JD328" s="70"/>
      <c r="JS328" s="273"/>
      <c r="JT328" s="385"/>
      <c r="JU328"/>
      <c r="JV328" s="12">
        <v>268</v>
      </c>
      <c r="JW328" s="69"/>
      <c r="JX328" s="70"/>
      <c r="KM328" s="273"/>
    </row>
    <row r="329" spans="2:299" ht="12.75" customHeight="1" x14ac:dyDescent="0.2">
      <c r="B329" s="12">
        <v>269</v>
      </c>
      <c r="C329" s="69">
        <v>1.8138409999999998</v>
      </c>
      <c r="D329" s="70">
        <v>22.734120000000001</v>
      </c>
      <c r="S329" s="273"/>
      <c r="T329" s="385"/>
      <c r="V329" s="12">
        <v>269</v>
      </c>
      <c r="W329" s="69">
        <v>2.8740810000000003</v>
      </c>
      <c r="X329" s="70">
        <v>19.514040000000001</v>
      </c>
      <c r="AM329" s="273"/>
      <c r="AN329" s="385"/>
      <c r="AP329" s="12">
        <v>269</v>
      </c>
      <c r="AQ329" s="69">
        <v>9.3844159999999999</v>
      </c>
      <c r="AR329" s="70">
        <v>20.220210000000002</v>
      </c>
      <c r="BG329" s="273"/>
      <c r="BH329" s="271"/>
      <c r="BI329"/>
      <c r="BJ329" s="12">
        <v>269</v>
      </c>
      <c r="BK329" s="69"/>
      <c r="BL329" s="70"/>
      <c r="CA329" s="273"/>
      <c r="CB329" s="385"/>
      <c r="CC329"/>
      <c r="CD329" s="12">
        <v>269</v>
      </c>
      <c r="CE329" s="69">
        <v>1.266357</v>
      </c>
      <c r="CF329" s="70">
        <v>20.658110000000001</v>
      </c>
      <c r="CU329" s="273"/>
      <c r="CV329" s="385"/>
      <c r="CW329"/>
      <c r="CX329" s="12">
        <v>269</v>
      </c>
      <c r="CY329" s="69">
        <v>1.8138409999999998</v>
      </c>
      <c r="CZ329" s="70">
        <v>22.734120000000001</v>
      </c>
      <c r="DO329" s="273"/>
      <c r="DP329" s="385"/>
      <c r="DQ329"/>
      <c r="DR329" s="12">
        <v>269</v>
      </c>
      <c r="DS329" s="69">
        <v>2.4678529999999999</v>
      </c>
      <c r="DT329" s="70">
        <v>12.476100000000001</v>
      </c>
      <c r="EI329" s="273"/>
      <c r="EJ329" s="385"/>
      <c r="EK329"/>
      <c r="EL329" s="12">
        <v>269</v>
      </c>
      <c r="EM329" s="69">
        <v>10.14348</v>
      </c>
      <c r="EN329" s="70">
        <v>19.504470000000001</v>
      </c>
      <c r="FC329" s="273"/>
      <c r="FD329" s="385"/>
      <c r="FE329"/>
      <c r="FF329" s="12">
        <v>269</v>
      </c>
      <c r="FG329" s="69">
        <v>5.4131450000000001</v>
      </c>
      <c r="FH329" s="70">
        <v>20.492609999999999</v>
      </c>
      <c r="FW329" s="273"/>
      <c r="FX329" s="385"/>
      <c r="FY329"/>
      <c r="FZ329" s="12">
        <v>269</v>
      </c>
      <c r="GA329" s="69"/>
      <c r="GB329" s="70"/>
      <c r="GQ329" s="273"/>
      <c r="GR329" s="385"/>
      <c r="GS329"/>
      <c r="GT329" s="12">
        <v>269</v>
      </c>
      <c r="GU329" s="69">
        <v>8.0287959999999998</v>
      </c>
      <c r="GV329" s="70">
        <v>22.344000000000001</v>
      </c>
      <c r="HK329" s="273"/>
      <c r="HL329" s="385"/>
      <c r="HM329"/>
      <c r="HN329" s="12">
        <v>269</v>
      </c>
      <c r="HO329" s="69">
        <v>2.2397869999999998</v>
      </c>
      <c r="HP329" s="70">
        <v>19.473980000000001</v>
      </c>
      <c r="IE329" s="273"/>
      <c r="IF329" s="385"/>
      <c r="IG329"/>
      <c r="IH329" s="12">
        <v>269</v>
      </c>
      <c r="II329" s="69"/>
      <c r="IJ329" s="70"/>
      <c r="IY329" s="273"/>
      <c r="IZ329" s="385"/>
      <c r="JA329"/>
      <c r="JB329" s="12">
        <v>269</v>
      </c>
      <c r="JC329" s="69"/>
      <c r="JD329" s="70"/>
      <c r="JS329" s="273"/>
      <c r="JT329" s="385"/>
      <c r="JU329"/>
      <c r="JV329" s="12">
        <v>269</v>
      </c>
      <c r="JW329" s="69"/>
      <c r="JX329" s="70"/>
      <c r="KM329" s="273"/>
    </row>
    <row r="330" spans="2:299" ht="12.75" customHeight="1" x14ac:dyDescent="0.2">
      <c r="B330" s="12">
        <v>270</v>
      </c>
      <c r="C330" s="69">
        <v>1.71909</v>
      </c>
      <c r="D330" s="70">
        <v>23.04598</v>
      </c>
      <c r="S330" s="273"/>
      <c r="T330" s="385"/>
      <c r="V330" s="12">
        <v>270</v>
      </c>
      <c r="W330" s="69">
        <v>2.7686410000000001</v>
      </c>
      <c r="X330" s="70">
        <v>19.610060000000001</v>
      </c>
      <c r="AM330" s="273"/>
      <c r="AN330" s="385"/>
      <c r="AP330" s="12">
        <v>270</v>
      </c>
      <c r="AQ330" s="69">
        <v>9.0843809999999987</v>
      </c>
      <c r="AR330" s="70">
        <v>20.24024</v>
      </c>
      <c r="BG330" s="273"/>
      <c r="BH330" s="271"/>
      <c r="BI330"/>
      <c r="BJ330" s="12">
        <v>270</v>
      </c>
      <c r="BK330" s="69"/>
      <c r="BL330" s="70"/>
      <c r="CA330" s="273"/>
      <c r="CB330" s="385"/>
      <c r="CC330"/>
      <c r="CD330" s="12">
        <v>270</v>
      </c>
      <c r="CE330" s="69">
        <v>1.2307429999999999</v>
      </c>
      <c r="CF330" s="70">
        <v>20.748149999999999</v>
      </c>
      <c r="CU330" s="273"/>
      <c r="CV330" s="385"/>
      <c r="CW330"/>
      <c r="CX330" s="12">
        <v>270</v>
      </c>
      <c r="CY330" s="69">
        <v>1.71909</v>
      </c>
      <c r="CZ330" s="70">
        <v>23.04598</v>
      </c>
      <c r="DO330" s="273"/>
      <c r="DP330" s="385"/>
      <c r="DQ330"/>
      <c r="DR330" s="12">
        <v>270</v>
      </c>
      <c r="DS330" s="69">
        <v>2.3500549999999998</v>
      </c>
      <c r="DT330" s="70">
        <v>12.500069999999999</v>
      </c>
      <c r="EI330" s="273"/>
      <c r="EJ330" s="385"/>
      <c r="EK330"/>
      <c r="EL330" s="12">
        <v>270</v>
      </c>
      <c r="EM330" s="69">
        <v>9.750373999999999</v>
      </c>
      <c r="EN330" s="70">
        <v>19.57837</v>
      </c>
      <c r="FC330" s="273"/>
      <c r="FD330" s="385"/>
      <c r="FE330"/>
      <c r="FF330" s="12">
        <v>270</v>
      </c>
      <c r="FG330" s="69">
        <v>5.231471</v>
      </c>
      <c r="FH330" s="70">
        <v>20.504570000000001</v>
      </c>
      <c r="FW330" s="273"/>
      <c r="FX330" s="385"/>
      <c r="FY330"/>
      <c r="FZ330" s="12">
        <v>270</v>
      </c>
      <c r="GA330" s="69"/>
      <c r="GB330" s="70"/>
      <c r="GQ330" s="273"/>
      <c r="GR330" s="385"/>
      <c r="GS330"/>
      <c r="GT330" s="12">
        <v>270</v>
      </c>
      <c r="GU330" s="69">
        <v>8.219638999999999</v>
      </c>
      <c r="GV330" s="70">
        <v>22.419930000000001</v>
      </c>
      <c r="HK330" s="273"/>
      <c r="HL330" s="385"/>
      <c r="HM330"/>
      <c r="HN330" s="12">
        <v>270</v>
      </c>
      <c r="HO330" s="69">
        <v>2.2938320000000001</v>
      </c>
      <c r="HP330" s="70">
        <v>19.554040000000001</v>
      </c>
      <c r="IE330" s="273"/>
      <c r="IF330" s="385"/>
      <c r="IG330"/>
      <c r="IH330" s="12">
        <v>270</v>
      </c>
      <c r="II330" s="69"/>
      <c r="IJ330" s="70"/>
      <c r="IY330" s="273"/>
      <c r="IZ330" s="385"/>
      <c r="JA330"/>
      <c r="JB330" s="12">
        <v>270</v>
      </c>
      <c r="JC330" s="69"/>
      <c r="JD330" s="70"/>
      <c r="JS330" s="273"/>
      <c r="JT330" s="385"/>
      <c r="JU330"/>
      <c r="JV330" s="12">
        <v>270</v>
      </c>
      <c r="JW330" s="69"/>
      <c r="JX330" s="70"/>
      <c r="KM330" s="273"/>
    </row>
    <row r="331" spans="2:299" ht="12.75" customHeight="1" x14ac:dyDescent="0.2">
      <c r="B331" s="12">
        <v>271</v>
      </c>
      <c r="C331" s="69">
        <v>1.5705630000000002</v>
      </c>
      <c r="D331" s="70">
        <v>23.262060000000002</v>
      </c>
      <c r="S331" s="273"/>
      <c r="T331" s="385"/>
      <c r="V331" s="12">
        <v>271</v>
      </c>
      <c r="W331" s="69">
        <v>2.664412</v>
      </c>
      <c r="X331" s="70">
        <v>19.763839999999998</v>
      </c>
      <c r="AM331" s="273"/>
      <c r="AN331" s="385"/>
      <c r="AP331" s="12">
        <v>271</v>
      </c>
      <c r="AQ331" s="69">
        <v>8.7795669999999983</v>
      </c>
      <c r="AR331" s="70">
        <v>20.276240000000001</v>
      </c>
      <c r="BG331" s="273"/>
      <c r="BH331" s="271"/>
      <c r="BI331"/>
      <c r="BJ331" s="12">
        <v>271</v>
      </c>
      <c r="BK331" s="69"/>
      <c r="BL331" s="70"/>
      <c r="CA331" s="273"/>
      <c r="CB331" s="385"/>
      <c r="CC331"/>
      <c r="CD331" s="12">
        <v>271</v>
      </c>
      <c r="CE331" s="69">
        <v>1.1989430000000001</v>
      </c>
      <c r="CF331" s="70">
        <v>20.838080000000001</v>
      </c>
      <c r="CU331" s="273"/>
      <c r="CV331" s="385"/>
      <c r="CW331"/>
      <c r="CX331" s="12">
        <v>271</v>
      </c>
      <c r="CY331" s="69">
        <v>1.5705630000000002</v>
      </c>
      <c r="CZ331" s="70">
        <v>23.262060000000002</v>
      </c>
      <c r="DO331" s="273"/>
      <c r="DP331" s="385"/>
      <c r="DQ331"/>
      <c r="DR331" s="12">
        <v>271</v>
      </c>
      <c r="DS331" s="69">
        <v>2.2396039999999999</v>
      </c>
      <c r="DT331" s="70">
        <v>12.5601</v>
      </c>
      <c r="EI331" s="273"/>
      <c r="EJ331" s="385"/>
      <c r="EK331"/>
      <c r="EL331" s="12">
        <v>271</v>
      </c>
      <c r="EM331" s="69">
        <v>9.390625</v>
      </c>
      <c r="EN331" s="70">
        <v>19.640250000000002</v>
      </c>
      <c r="FC331" s="273"/>
      <c r="FD331" s="385"/>
      <c r="FE331"/>
      <c r="FF331" s="12">
        <v>271</v>
      </c>
      <c r="FG331" s="69">
        <v>5.026681</v>
      </c>
      <c r="FH331" s="70">
        <v>20.52251</v>
      </c>
      <c r="FW331" s="273"/>
      <c r="FX331" s="385"/>
      <c r="FY331"/>
      <c r="FZ331" s="12">
        <v>271</v>
      </c>
      <c r="GA331" s="69"/>
      <c r="GB331" s="70"/>
      <c r="GQ331" s="273"/>
      <c r="GR331" s="385"/>
      <c r="GS331"/>
      <c r="GT331" s="12">
        <v>271</v>
      </c>
      <c r="GU331" s="69">
        <v>8.2843479999999996</v>
      </c>
      <c r="GV331" s="70">
        <v>22.595829999999999</v>
      </c>
      <c r="HK331" s="273"/>
      <c r="HL331" s="385"/>
      <c r="HM331"/>
      <c r="HN331" s="12">
        <v>271</v>
      </c>
      <c r="HO331" s="69">
        <v>2.270022</v>
      </c>
      <c r="HP331" s="70">
        <v>19.634160000000001</v>
      </c>
      <c r="IE331" s="273"/>
      <c r="IF331" s="385"/>
      <c r="IG331"/>
      <c r="IH331" s="12">
        <v>271</v>
      </c>
      <c r="II331" s="69"/>
      <c r="IJ331" s="70"/>
      <c r="IY331" s="273"/>
      <c r="IZ331" s="385"/>
      <c r="JA331"/>
      <c r="JB331" s="12">
        <v>271</v>
      </c>
      <c r="JC331" s="69"/>
      <c r="JD331" s="70"/>
      <c r="JS331" s="273"/>
      <c r="JT331" s="385"/>
      <c r="JU331"/>
      <c r="JV331" s="12">
        <v>271</v>
      </c>
      <c r="JW331" s="69"/>
      <c r="JX331" s="70"/>
      <c r="KM331" s="273"/>
    </row>
    <row r="332" spans="2:299" ht="12.75" customHeight="1" x14ac:dyDescent="0.2">
      <c r="B332" s="12">
        <v>272</v>
      </c>
      <c r="C332" s="69">
        <v>1.324281</v>
      </c>
      <c r="D332" s="70">
        <v>23.274080000000001</v>
      </c>
      <c r="S332" s="273"/>
      <c r="T332" s="385"/>
      <c r="V332" s="12">
        <v>272</v>
      </c>
      <c r="W332" s="69">
        <v>2.5604969999999998</v>
      </c>
      <c r="X332" s="70">
        <v>19.84808</v>
      </c>
      <c r="AM332" s="273"/>
      <c r="AN332" s="385"/>
      <c r="AP332" s="12">
        <v>272</v>
      </c>
      <c r="AQ332" s="69">
        <v>8.5142780000000009</v>
      </c>
      <c r="AR332" s="70">
        <v>20.336259999999999</v>
      </c>
      <c r="BG332" s="273"/>
      <c r="BH332" s="271"/>
      <c r="BI332"/>
      <c r="BJ332" s="12">
        <v>272</v>
      </c>
      <c r="BK332" s="69"/>
      <c r="BL332" s="70"/>
      <c r="CA332" s="273"/>
      <c r="CB332" s="385"/>
      <c r="CC332"/>
      <c r="CD332" s="12">
        <v>272</v>
      </c>
      <c r="CE332" s="69">
        <v>1.1602950000000001</v>
      </c>
      <c r="CF332" s="70">
        <v>20.928059999999999</v>
      </c>
      <c r="CU332" s="273"/>
      <c r="CV332" s="385"/>
      <c r="CW332"/>
      <c r="CX332" s="12">
        <v>272</v>
      </c>
      <c r="CY332" s="69">
        <v>1.324281</v>
      </c>
      <c r="CZ332" s="70">
        <v>23.274080000000001</v>
      </c>
      <c r="DO332" s="273"/>
      <c r="DP332" s="385"/>
      <c r="DQ332"/>
      <c r="DR332" s="12">
        <v>272</v>
      </c>
      <c r="DS332" s="69">
        <v>2.1347550000000002</v>
      </c>
      <c r="DT332" s="70">
        <v>12.668139999999999</v>
      </c>
      <c r="EI332" s="273"/>
      <c r="EJ332" s="385"/>
      <c r="EK332"/>
      <c r="EL332" s="12">
        <v>272</v>
      </c>
      <c r="EM332" s="69">
        <v>9.0503280000000004</v>
      </c>
      <c r="EN332" s="70">
        <v>19.726230000000001</v>
      </c>
      <c r="FC332" s="273"/>
      <c r="FD332" s="385"/>
      <c r="FE332"/>
      <c r="FF332" s="12">
        <v>272</v>
      </c>
      <c r="FG332" s="69">
        <v>4.858867</v>
      </c>
      <c r="FH332" s="70">
        <v>20.596409999999999</v>
      </c>
      <c r="FW332" s="273"/>
      <c r="FX332" s="385"/>
      <c r="FY332"/>
      <c r="FZ332" s="12">
        <v>272</v>
      </c>
      <c r="GA332" s="69"/>
      <c r="GB332" s="70"/>
      <c r="GQ332" s="273"/>
      <c r="GR332" s="385"/>
      <c r="GS332"/>
      <c r="GT332" s="12">
        <v>272</v>
      </c>
      <c r="GU332" s="69">
        <v>8.0761020000000006</v>
      </c>
      <c r="GV332" s="70">
        <v>22.629909999999999</v>
      </c>
      <c r="HK332" s="273"/>
      <c r="HL332" s="385"/>
      <c r="HM332"/>
      <c r="HN332" s="12">
        <v>272</v>
      </c>
      <c r="HO332" s="69">
        <v>2.207471</v>
      </c>
      <c r="HP332" s="70">
        <v>19.714089999999999</v>
      </c>
      <c r="IE332" s="273"/>
      <c r="IF332" s="385"/>
      <c r="IG332"/>
      <c r="IH332" s="12">
        <v>272</v>
      </c>
      <c r="II332" s="69"/>
      <c r="IJ332" s="70"/>
      <c r="IY332" s="273"/>
      <c r="IZ332" s="385"/>
      <c r="JA332"/>
      <c r="JB332" s="12">
        <v>272</v>
      </c>
      <c r="JC332" s="69"/>
      <c r="JD332" s="70"/>
      <c r="JS332" s="273"/>
      <c r="JT332" s="385"/>
      <c r="JU332"/>
      <c r="JV332" s="12">
        <v>272</v>
      </c>
      <c r="JW332" s="69"/>
      <c r="JX332" s="70"/>
      <c r="KM332" s="273"/>
    </row>
    <row r="333" spans="2:299" ht="12.75" customHeight="1" x14ac:dyDescent="0.2">
      <c r="B333" s="12">
        <v>273</v>
      </c>
      <c r="C333" s="69">
        <v>1.0594169999999998</v>
      </c>
      <c r="D333" s="70">
        <v>23.286159999999999</v>
      </c>
      <c r="S333" s="273"/>
      <c r="T333" s="385"/>
      <c r="V333" s="12">
        <v>273</v>
      </c>
      <c r="W333" s="69">
        <v>2.45424</v>
      </c>
      <c r="X333" s="70">
        <v>19.938009999999998</v>
      </c>
      <c r="AM333" s="273"/>
      <c r="AN333" s="385"/>
      <c r="AP333" s="12">
        <v>273</v>
      </c>
      <c r="AQ333" s="69">
        <v>7.8975159999999995</v>
      </c>
      <c r="AR333" s="70">
        <v>20.362390000000001</v>
      </c>
      <c r="BG333" s="273"/>
      <c r="BH333" s="271"/>
      <c r="BI333"/>
      <c r="BJ333" s="12">
        <v>273</v>
      </c>
      <c r="BK333" s="69"/>
      <c r="BL333" s="70"/>
      <c r="CA333" s="273"/>
      <c r="CB333" s="385"/>
      <c r="CC333"/>
      <c r="CD333" s="12">
        <v>273</v>
      </c>
      <c r="CE333" s="69">
        <v>1.1320709999999998</v>
      </c>
      <c r="CF333" s="70">
        <v>21.0181</v>
      </c>
      <c r="CU333" s="273"/>
      <c r="CV333" s="385"/>
      <c r="CW333"/>
      <c r="CX333" s="12">
        <v>273</v>
      </c>
      <c r="CY333" s="69">
        <v>1.0594169999999998</v>
      </c>
      <c r="CZ333" s="70">
        <v>23.286159999999999</v>
      </c>
      <c r="DO333" s="273"/>
      <c r="DP333" s="385"/>
      <c r="DQ333"/>
      <c r="DR333" s="12">
        <v>273</v>
      </c>
      <c r="DS333" s="69">
        <v>2.0253559999999999</v>
      </c>
      <c r="DT333" s="70">
        <v>12.73211</v>
      </c>
      <c r="EI333" s="273"/>
      <c r="EJ333" s="385"/>
      <c r="EK333"/>
      <c r="EL333" s="12">
        <v>273</v>
      </c>
      <c r="EM333" s="69">
        <v>8.6196529999999996</v>
      </c>
      <c r="EN333" s="70">
        <v>19.770299999999999</v>
      </c>
      <c r="FC333" s="273"/>
      <c r="FD333" s="385"/>
      <c r="FE333"/>
      <c r="FF333" s="12">
        <v>273</v>
      </c>
      <c r="FG333" s="69">
        <v>4.67964</v>
      </c>
      <c r="FH333" s="70">
        <v>20.62642</v>
      </c>
      <c r="FW333" s="273"/>
      <c r="FX333" s="385"/>
      <c r="FY333"/>
      <c r="FZ333" s="12">
        <v>273</v>
      </c>
      <c r="GA333" s="69"/>
      <c r="GB333" s="70"/>
      <c r="GQ333" s="273"/>
      <c r="GR333" s="385"/>
      <c r="GS333"/>
      <c r="GT333" s="12">
        <v>273</v>
      </c>
      <c r="GU333" s="69">
        <v>8.2699249999999989</v>
      </c>
      <c r="GV333" s="70">
        <v>22.759889999999999</v>
      </c>
      <c r="HK333" s="273"/>
      <c r="HL333" s="385"/>
      <c r="HM333"/>
      <c r="HN333" s="12">
        <v>273</v>
      </c>
      <c r="HO333" s="69">
        <v>2.1175059999999997</v>
      </c>
      <c r="HP333" s="70">
        <v>19.794149999999998</v>
      </c>
      <c r="IE333" s="273"/>
      <c r="IF333" s="385"/>
      <c r="IG333"/>
      <c r="IH333" s="12">
        <v>273</v>
      </c>
      <c r="II333" s="69"/>
      <c r="IJ333" s="70"/>
      <c r="IY333" s="273"/>
      <c r="IZ333" s="385"/>
      <c r="JA333"/>
      <c r="JB333" s="12">
        <v>273</v>
      </c>
      <c r="JC333" s="69"/>
      <c r="JD333" s="70"/>
      <c r="JS333" s="273"/>
      <c r="JT333" s="385"/>
      <c r="JU333"/>
      <c r="JV333" s="12">
        <v>273</v>
      </c>
      <c r="JW333" s="69"/>
      <c r="JX333" s="70"/>
      <c r="KM333" s="273"/>
    </row>
    <row r="334" spans="2:299" ht="12.75" customHeight="1" x14ac:dyDescent="0.2">
      <c r="B334" s="12">
        <v>274</v>
      </c>
      <c r="C334" s="69">
        <v>0.85000620000000005</v>
      </c>
      <c r="D334" s="70">
        <v>23.30218</v>
      </c>
      <c r="S334" s="273"/>
      <c r="T334" s="385"/>
      <c r="V334" s="12">
        <v>274</v>
      </c>
      <c r="W334" s="69">
        <v>2.3478279999999998</v>
      </c>
      <c r="X334" s="70">
        <v>20.005990000000001</v>
      </c>
      <c r="AM334" s="273"/>
      <c r="AN334" s="385"/>
      <c r="AP334" s="12">
        <v>274</v>
      </c>
      <c r="AQ334" s="69">
        <v>7.169238</v>
      </c>
      <c r="AR334" s="70">
        <v>20.38045</v>
      </c>
      <c r="BG334" s="273"/>
      <c r="BH334" s="271"/>
      <c r="BI334"/>
      <c r="BJ334" s="12">
        <v>274</v>
      </c>
      <c r="BK334" s="69"/>
      <c r="BL334" s="70"/>
      <c r="CA334" s="273"/>
      <c r="CB334" s="385"/>
      <c r="CC334"/>
      <c r="CD334" s="12">
        <v>274</v>
      </c>
      <c r="CE334" s="69">
        <v>1.0974439999999999</v>
      </c>
      <c r="CF334" s="70">
        <v>21.108029999999999</v>
      </c>
      <c r="CU334" s="273"/>
      <c r="CV334" s="385"/>
      <c r="CW334"/>
      <c r="CX334" s="12">
        <v>274</v>
      </c>
      <c r="CY334" s="69">
        <v>0.85000620000000005</v>
      </c>
      <c r="CZ334" s="70">
        <v>23.30218</v>
      </c>
      <c r="DO334" s="273"/>
      <c r="DP334" s="385"/>
      <c r="DQ334"/>
      <c r="DR334" s="12">
        <v>274</v>
      </c>
      <c r="DS334" s="69">
        <v>1.9103270000000001</v>
      </c>
      <c r="DT334" s="70">
        <v>12.77815</v>
      </c>
      <c r="EI334" s="273"/>
      <c r="EJ334" s="385"/>
      <c r="EK334"/>
      <c r="EL334" s="12">
        <v>274</v>
      </c>
      <c r="EM334" s="69">
        <v>8.383640999999999</v>
      </c>
      <c r="EN334" s="70">
        <v>19.886230000000001</v>
      </c>
      <c r="FC334" s="273"/>
      <c r="FD334" s="385"/>
      <c r="FE334"/>
      <c r="FF334" s="12">
        <v>274</v>
      </c>
      <c r="FG334" s="69">
        <v>4.5036550000000002</v>
      </c>
      <c r="FH334" s="70">
        <v>20.71838</v>
      </c>
      <c r="FW334" s="273"/>
      <c r="FX334" s="385"/>
      <c r="FY334"/>
      <c r="FZ334" s="12">
        <v>274</v>
      </c>
      <c r="GA334" s="69"/>
      <c r="GB334" s="70"/>
      <c r="GQ334" s="273"/>
      <c r="GR334" s="385"/>
      <c r="GS334"/>
      <c r="GT334" s="12">
        <v>274</v>
      </c>
      <c r="GU334" s="69">
        <v>8.3465000000000007</v>
      </c>
      <c r="GV334" s="70">
        <v>22.99193</v>
      </c>
      <c r="HK334" s="273"/>
      <c r="HL334" s="385"/>
      <c r="HM334"/>
      <c r="HN334" s="12">
        <v>274</v>
      </c>
      <c r="HO334" s="69">
        <v>1.922383</v>
      </c>
      <c r="HP334" s="70">
        <v>19.858129999999999</v>
      </c>
      <c r="IE334" s="273"/>
      <c r="IF334" s="385"/>
      <c r="IG334"/>
      <c r="IH334" s="12">
        <v>274</v>
      </c>
      <c r="II334" s="69"/>
      <c r="IJ334" s="70"/>
      <c r="IY334" s="273"/>
      <c r="IZ334" s="385"/>
      <c r="JA334"/>
      <c r="JB334" s="12">
        <v>274</v>
      </c>
      <c r="JC334" s="69"/>
      <c r="JD334" s="70"/>
      <c r="JS334" s="273"/>
      <c r="JT334" s="385"/>
      <c r="JU334"/>
      <c r="JV334" s="12">
        <v>274</v>
      </c>
      <c r="JW334" s="69"/>
      <c r="JX334" s="70"/>
      <c r="KM334" s="273"/>
    </row>
    <row r="335" spans="2:299" ht="12.75" customHeight="1" x14ac:dyDescent="0.2">
      <c r="B335" s="12">
        <v>275</v>
      </c>
      <c r="C335" s="69">
        <v>0.82709739999999998</v>
      </c>
      <c r="D335" s="70">
        <v>23.52215</v>
      </c>
      <c r="S335" s="273"/>
      <c r="T335" s="385"/>
      <c r="V335" s="12">
        <v>275</v>
      </c>
      <c r="W335" s="69"/>
      <c r="X335" s="70"/>
      <c r="AM335" s="273"/>
      <c r="AN335" s="385"/>
      <c r="AP335" s="12">
        <v>275</v>
      </c>
      <c r="AQ335" s="69">
        <v>6.8184700000000005</v>
      </c>
      <c r="AR335" s="70">
        <v>20.404419999999998</v>
      </c>
      <c r="BG335" s="273"/>
      <c r="BH335" s="271"/>
      <c r="BI335"/>
      <c r="BJ335" s="12">
        <v>275</v>
      </c>
      <c r="BK335" s="69"/>
      <c r="BL335" s="70"/>
      <c r="CA335" s="273"/>
      <c r="CB335" s="385"/>
      <c r="CC335"/>
      <c r="CD335" s="12">
        <v>275</v>
      </c>
      <c r="CE335" s="69">
        <v>1.070066</v>
      </c>
      <c r="CF335" s="70">
        <v>21.19801</v>
      </c>
      <c r="CU335" s="273"/>
      <c r="CV335" s="385"/>
      <c r="CW335"/>
      <c r="CX335" s="12">
        <v>275</v>
      </c>
      <c r="CY335" s="69">
        <v>0.82709739999999998</v>
      </c>
      <c r="CZ335" s="70">
        <v>23.52215</v>
      </c>
      <c r="DO335" s="273"/>
      <c r="DP335" s="385"/>
      <c r="DQ335"/>
      <c r="DR335" s="12">
        <v>275</v>
      </c>
      <c r="DS335" s="69">
        <v>1.795239</v>
      </c>
      <c r="DT335" s="70">
        <v>12.82616</v>
      </c>
      <c r="EI335" s="273"/>
      <c r="EJ335" s="385"/>
      <c r="EK335"/>
      <c r="EL335" s="12">
        <v>275</v>
      </c>
      <c r="EM335" s="69">
        <v>8.0207999999999995</v>
      </c>
      <c r="EN335" s="70">
        <v>19.946200000000001</v>
      </c>
      <c r="FC335" s="273"/>
      <c r="FD335" s="385"/>
      <c r="FE335"/>
      <c r="FF335" s="12">
        <v>275</v>
      </c>
      <c r="FG335" s="69">
        <v>4.332103</v>
      </c>
      <c r="FH335" s="70">
        <v>20.760349999999999</v>
      </c>
      <c r="FW335" s="273"/>
      <c r="FX335" s="385"/>
      <c r="FY335"/>
      <c r="FZ335" s="12">
        <v>275</v>
      </c>
      <c r="GA335" s="69"/>
      <c r="GB335" s="70"/>
      <c r="GQ335" s="273"/>
      <c r="GR335" s="385"/>
      <c r="GS335"/>
      <c r="GT335" s="12">
        <v>275</v>
      </c>
      <c r="GU335" s="69">
        <v>8.1631879999999999</v>
      </c>
      <c r="GV335" s="70">
        <v>23.16395</v>
      </c>
      <c r="HK335" s="273"/>
      <c r="HL335" s="385"/>
      <c r="HM335"/>
      <c r="HN335" s="12">
        <v>275</v>
      </c>
      <c r="HO335" s="69">
        <v>1.878325</v>
      </c>
      <c r="HP335" s="70">
        <v>19.938120000000001</v>
      </c>
      <c r="IE335" s="273"/>
      <c r="IF335" s="385"/>
      <c r="IG335"/>
      <c r="IH335" s="12">
        <v>275</v>
      </c>
      <c r="II335" s="69"/>
      <c r="IJ335" s="70"/>
      <c r="IY335" s="273"/>
      <c r="IZ335" s="385"/>
      <c r="JA335"/>
      <c r="JB335" s="12">
        <v>275</v>
      </c>
      <c r="JC335" s="69"/>
      <c r="JD335" s="70"/>
      <c r="JS335" s="273"/>
      <c r="JT335" s="385"/>
      <c r="JU335"/>
      <c r="JV335" s="12">
        <v>275</v>
      </c>
      <c r="JW335" s="69"/>
      <c r="JX335" s="70"/>
      <c r="KM335" s="273"/>
    </row>
    <row r="336" spans="2:299" ht="12.75" customHeight="1" x14ac:dyDescent="0.2">
      <c r="B336" s="12">
        <v>276</v>
      </c>
      <c r="C336" s="69">
        <v>0.86058489999999999</v>
      </c>
      <c r="D336" s="70">
        <v>24.114000000000001</v>
      </c>
      <c r="S336" s="273"/>
      <c r="T336" s="385"/>
      <c r="V336" s="12">
        <v>276</v>
      </c>
      <c r="W336" s="69"/>
      <c r="X336" s="70"/>
      <c r="AM336" s="273"/>
      <c r="AN336" s="385"/>
      <c r="AP336" s="12">
        <v>276</v>
      </c>
      <c r="AQ336" s="69">
        <v>6.6233549999999992</v>
      </c>
      <c r="AR336" s="70">
        <v>20.56024</v>
      </c>
      <c r="BG336" s="273"/>
      <c r="BH336" s="271"/>
      <c r="BI336"/>
      <c r="BJ336" s="12">
        <v>276</v>
      </c>
      <c r="BK336" s="69"/>
      <c r="BL336" s="70"/>
      <c r="CA336" s="273"/>
      <c r="CB336" s="385"/>
      <c r="CC336"/>
      <c r="CD336" s="12">
        <v>276</v>
      </c>
      <c r="CE336" s="69">
        <v>1.0560909999999999</v>
      </c>
      <c r="CF336" s="70">
        <v>21.287990000000001</v>
      </c>
      <c r="CU336" s="273"/>
      <c r="CV336" s="385"/>
      <c r="CW336"/>
      <c r="CX336" s="12">
        <v>276</v>
      </c>
      <c r="CY336" s="69">
        <v>0.86058489999999999</v>
      </c>
      <c r="CZ336" s="70">
        <v>24.114000000000001</v>
      </c>
      <c r="DO336" s="273"/>
      <c r="DP336" s="385"/>
      <c r="DQ336"/>
      <c r="DR336" s="12">
        <v>276</v>
      </c>
      <c r="DS336" s="69">
        <v>1.6916679999999999</v>
      </c>
      <c r="DT336" s="70">
        <v>12.9421</v>
      </c>
      <c r="EI336" s="273"/>
      <c r="EJ336" s="385"/>
      <c r="EK336"/>
      <c r="EL336" s="12">
        <v>276</v>
      </c>
      <c r="EM336" s="69">
        <v>7.6619909999999996</v>
      </c>
      <c r="EN336" s="70">
        <v>20.014299999999999</v>
      </c>
      <c r="FC336" s="273"/>
      <c r="FD336" s="385"/>
      <c r="FE336"/>
      <c r="FF336" s="12">
        <v>276</v>
      </c>
      <c r="FG336" s="69">
        <v>4.1316490000000003</v>
      </c>
      <c r="FH336" s="70">
        <v>20.784269999999999</v>
      </c>
      <c r="FW336" s="273"/>
      <c r="FX336" s="385"/>
      <c r="FY336"/>
      <c r="FZ336" s="12">
        <v>276</v>
      </c>
      <c r="GA336" s="69"/>
      <c r="GB336" s="70"/>
      <c r="GQ336" s="273"/>
      <c r="GR336" s="385"/>
      <c r="GS336"/>
      <c r="GT336" s="12">
        <v>276</v>
      </c>
      <c r="GU336" s="69">
        <v>7.9805359999999999</v>
      </c>
      <c r="GV336" s="70">
        <v>23.326039999999999</v>
      </c>
      <c r="HK336" s="273"/>
      <c r="HL336" s="385"/>
      <c r="HM336"/>
      <c r="HN336" s="12">
        <v>276</v>
      </c>
      <c r="HO336" s="69">
        <v>1.839572</v>
      </c>
      <c r="HP336" s="70">
        <v>20.01812</v>
      </c>
      <c r="IE336" s="273"/>
      <c r="IF336" s="385"/>
      <c r="IG336"/>
      <c r="IH336" s="12">
        <v>276</v>
      </c>
      <c r="II336" s="69"/>
      <c r="IJ336" s="70"/>
      <c r="IY336" s="273"/>
      <c r="IZ336" s="385"/>
      <c r="JA336"/>
      <c r="JB336" s="12">
        <v>276</v>
      </c>
      <c r="JC336" s="69"/>
      <c r="JD336" s="70"/>
      <c r="JS336" s="273"/>
      <c r="JT336" s="385"/>
      <c r="JU336"/>
      <c r="JV336" s="12">
        <v>276</v>
      </c>
      <c r="JW336" s="69"/>
      <c r="JX336" s="70"/>
      <c r="KM336" s="273"/>
    </row>
    <row r="337" spans="2:299" ht="12.75" customHeight="1" x14ac:dyDescent="0.2">
      <c r="B337" s="12">
        <v>277</v>
      </c>
      <c r="C337" s="69">
        <v>0.88681759999999998</v>
      </c>
      <c r="D337" s="70">
        <v>24.69605</v>
      </c>
      <c r="S337" s="273"/>
      <c r="T337" s="385"/>
      <c r="V337" s="12">
        <v>277</v>
      </c>
      <c r="W337" s="69"/>
      <c r="X337" s="70"/>
      <c r="AM337" s="273"/>
      <c r="AN337" s="385"/>
      <c r="AP337" s="12">
        <v>277</v>
      </c>
      <c r="AQ337" s="69">
        <v>6.3678439999999998</v>
      </c>
      <c r="AR337" s="70">
        <v>20.638259999999999</v>
      </c>
      <c r="BG337" s="273"/>
      <c r="BH337" s="271"/>
      <c r="BI337"/>
      <c r="BJ337" s="12">
        <v>277</v>
      </c>
      <c r="BK337" s="69"/>
      <c r="BL337" s="70"/>
      <c r="CA337" s="273"/>
      <c r="CB337" s="385"/>
      <c r="CC337"/>
      <c r="CD337" s="12">
        <v>277</v>
      </c>
      <c r="CE337" s="69">
        <v>1.032119</v>
      </c>
      <c r="CF337" s="70">
        <v>21.378160000000001</v>
      </c>
      <c r="CU337" s="273"/>
      <c r="CV337" s="385"/>
      <c r="CW337"/>
      <c r="CX337" s="12">
        <v>277</v>
      </c>
      <c r="CY337" s="69">
        <v>0.88681759999999998</v>
      </c>
      <c r="CZ337" s="70">
        <v>24.69605</v>
      </c>
      <c r="DO337" s="273"/>
      <c r="DP337" s="385"/>
      <c r="DQ337"/>
      <c r="DR337" s="12">
        <v>277</v>
      </c>
      <c r="DS337" s="69">
        <v>1.5883610000000001</v>
      </c>
      <c r="DT337" s="70">
        <v>13.02215</v>
      </c>
      <c r="EI337" s="273"/>
      <c r="EJ337" s="385"/>
      <c r="EK337"/>
      <c r="EL337" s="12">
        <v>277</v>
      </c>
      <c r="EM337" s="69">
        <v>7.3725899999999998</v>
      </c>
      <c r="EN337" s="70">
        <v>20.118210000000001</v>
      </c>
      <c r="FC337" s="273"/>
      <c r="FD337" s="385"/>
      <c r="FE337"/>
      <c r="FF337" s="12">
        <v>277</v>
      </c>
      <c r="FG337" s="69">
        <v>3.9394589999999998</v>
      </c>
      <c r="FH337" s="70">
        <v>20.80029</v>
      </c>
      <c r="FW337" s="273"/>
      <c r="FX337" s="385"/>
      <c r="FY337"/>
      <c r="FZ337" s="12">
        <v>277</v>
      </c>
      <c r="GA337" s="69"/>
      <c r="GB337" s="70"/>
      <c r="GQ337" s="273"/>
      <c r="GR337" s="385"/>
      <c r="GS337"/>
      <c r="GT337" s="12">
        <v>277</v>
      </c>
      <c r="GU337" s="69">
        <v>7.793723</v>
      </c>
      <c r="GV337" s="70">
        <v>23.457989999999999</v>
      </c>
      <c r="HK337" s="273"/>
      <c r="HL337" s="385"/>
      <c r="HM337"/>
      <c r="HN337" s="12">
        <v>277</v>
      </c>
      <c r="HO337" s="69">
        <v>1.7479659999999999</v>
      </c>
      <c r="HP337" s="70">
        <v>20.097940000000001</v>
      </c>
      <c r="IE337" s="273"/>
      <c r="IF337" s="385"/>
      <c r="IG337"/>
      <c r="IH337" s="12">
        <v>277</v>
      </c>
      <c r="II337" s="69"/>
      <c r="IJ337" s="70"/>
      <c r="IY337" s="273"/>
      <c r="IZ337" s="385"/>
      <c r="JA337"/>
      <c r="JB337" s="12">
        <v>277</v>
      </c>
      <c r="JC337" s="69"/>
      <c r="JD337" s="70"/>
      <c r="JS337" s="273"/>
      <c r="JT337" s="385"/>
      <c r="JU337"/>
      <c r="JV337" s="12">
        <v>277</v>
      </c>
      <c r="JW337" s="69"/>
      <c r="JX337" s="70"/>
      <c r="KM337" s="273"/>
    </row>
    <row r="338" spans="2:299" ht="12.75" customHeight="1" x14ac:dyDescent="0.2">
      <c r="B338" s="12">
        <v>278</v>
      </c>
      <c r="C338" s="69">
        <v>0.73565920000000007</v>
      </c>
      <c r="D338" s="70">
        <v>24.950099999999999</v>
      </c>
      <c r="S338" s="273"/>
      <c r="T338" s="385"/>
      <c r="V338" s="12">
        <v>278</v>
      </c>
      <c r="W338" s="69"/>
      <c r="X338" s="70"/>
      <c r="AM338" s="273"/>
      <c r="AN338" s="385"/>
      <c r="AP338" s="12">
        <v>278</v>
      </c>
      <c r="AQ338" s="69">
        <v>6.1164269999999998</v>
      </c>
      <c r="AR338" s="70">
        <v>20.714189999999999</v>
      </c>
      <c r="BG338" s="273"/>
      <c r="BH338" s="271"/>
      <c r="BI338"/>
      <c r="BJ338" s="12">
        <v>278</v>
      </c>
      <c r="BK338" s="69"/>
      <c r="BL338" s="70"/>
      <c r="CA338" s="273"/>
      <c r="CB338" s="385"/>
      <c r="CC338"/>
      <c r="CD338" s="12">
        <v>278</v>
      </c>
      <c r="CE338" s="69">
        <v>1.0130239999999999</v>
      </c>
      <c r="CF338" s="70">
        <v>21.468019999999999</v>
      </c>
      <c r="CU338" s="273"/>
      <c r="CV338" s="385"/>
      <c r="CW338"/>
      <c r="CX338" s="12">
        <v>278</v>
      </c>
      <c r="CY338" s="69">
        <v>0.73565920000000007</v>
      </c>
      <c r="CZ338" s="70">
        <v>24.950099999999999</v>
      </c>
      <c r="DO338" s="273"/>
      <c r="DP338" s="385"/>
      <c r="DQ338"/>
      <c r="DR338" s="12">
        <v>278</v>
      </c>
      <c r="DS338" s="69">
        <v>1.4838359999999999</v>
      </c>
      <c r="DT338" s="70">
        <v>13.113989999999999</v>
      </c>
      <c r="EI338" s="273"/>
      <c r="EJ338" s="385"/>
      <c r="EK338"/>
      <c r="EL338" s="12">
        <v>278</v>
      </c>
      <c r="EM338" s="69">
        <v>7.259919</v>
      </c>
      <c r="EN338" s="70">
        <v>20.23809</v>
      </c>
      <c r="FC338" s="273"/>
      <c r="FD338" s="385"/>
      <c r="FE338"/>
      <c r="FF338" s="12">
        <v>278</v>
      </c>
      <c r="FG338" s="69">
        <v>3.77121</v>
      </c>
      <c r="FH338" s="70">
        <v>20.934280000000001</v>
      </c>
      <c r="FW338" s="273"/>
      <c r="FX338" s="385"/>
      <c r="FY338"/>
      <c r="FZ338" s="12">
        <v>278</v>
      </c>
      <c r="GA338" s="69"/>
      <c r="GB338" s="70"/>
      <c r="GQ338" s="273"/>
      <c r="GR338" s="385"/>
      <c r="GS338"/>
      <c r="GT338" s="12">
        <v>278</v>
      </c>
      <c r="GU338" s="69"/>
      <c r="GV338" s="70"/>
      <c r="HK338" s="273"/>
      <c r="HL338" s="385"/>
      <c r="HM338"/>
      <c r="HN338" s="12">
        <v>278</v>
      </c>
      <c r="HO338" s="69">
        <v>1.7034050000000001</v>
      </c>
      <c r="HP338" s="70">
        <v>20.17812</v>
      </c>
      <c r="IE338" s="273"/>
      <c r="IF338" s="385"/>
      <c r="IG338"/>
      <c r="IH338" s="12">
        <v>278</v>
      </c>
      <c r="II338" s="69"/>
      <c r="IJ338" s="70"/>
      <c r="IY338" s="273"/>
      <c r="IZ338" s="385"/>
      <c r="JA338"/>
      <c r="JB338" s="12">
        <v>278</v>
      </c>
      <c r="JC338" s="69"/>
      <c r="JD338" s="70"/>
      <c r="JS338" s="273"/>
      <c r="JT338" s="385"/>
      <c r="JU338"/>
      <c r="JV338" s="12">
        <v>278</v>
      </c>
      <c r="JW338" s="69"/>
      <c r="JX338" s="70"/>
      <c r="KM338" s="273"/>
    </row>
    <row r="339" spans="2:299" ht="12.75" customHeight="1" x14ac:dyDescent="0.2">
      <c r="B339" s="12">
        <v>279</v>
      </c>
      <c r="C339" s="69">
        <v>0.52118790000000004</v>
      </c>
      <c r="D339" s="70">
        <v>24.962060000000001</v>
      </c>
      <c r="S339" s="273"/>
      <c r="T339" s="385"/>
      <c r="V339" s="12">
        <v>279</v>
      </c>
      <c r="W339" s="69"/>
      <c r="X339" s="70"/>
      <c r="AM339" s="273"/>
      <c r="AN339" s="385"/>
      <c r="AP339" s="12">
        <v>279</v>
      </c>
      <c r="AQ339" s="69">
        <v>5.864687</v>
      </c>
      <c r="AR339" s="70">
        <v>20.780259999999998</v>
      </c>
      <c r="BG339" s="273"/>
      <c r="BH339" s="271"/>
      <c r="BI339"/>
      <c r="BJ339" s="12">
        <v>279</v>
      </c>
      <c r="BK339" s="69"/>
      <c r="BL339" s="70"/>
      <c r="CA339" s="273"/>
      <c r="CB339" s="385"/>
      <c r="CC339"/>
      <c r="CD339" s="12">
        <v>279</v>
      </c>
      <c r="CE339" s="69">
        <v>0.99414170000000002</v>
      </c>
      <c r="CF339" s="70">
        <v>21.558</v>
      </c>
      <c r="CU339" s="273"/>
      <c r="CV339" s="385"/>
      <c r="CW339"/>
      <c r="CX339" s="12">
        <v>279</v>
      </c>
      <c r="CY339" s="69">
        <v>0.52118790000000004</v>
      </c>
      <c r="CZ339" s="70">
        <v>24.962060000000001</v>
      </c>
      <c r="DO339" s="273"/>
      <c r="DP339" s="385"/>
      <c r="DQ339"/>
      <c r="DR339" s="12">
        <v>279</v>
      </c>
      <c r="DS339" s="69">
        <v>1.3781890000000001</v>
      </c>
      <c r="DT339" s="70">
        <v>13.202059999999999</v>
      </c>
      <c r="EI339" s="273"/>
      <c r="EJ339" s="385"/>
      <c r="EK339"/>
      <c r="EL339" s="12">
        <v>279</v>
      </c>
      <c r="EM339" s="69">
        <v>6.9985339999999994</v>
      </c>
      <c r="EN339" s="70">
        <v>20.330220000000001</v>
      </c>
      <c r="FC339" s="273"/>
      <c r="FD339" s="385"/>
      <c r="FE339"/>
      <c r="FF339" s="12">
        <v>279</v>
      </c>
      <c r="FG339" s="69">
        <v>3.6594499999999996</v>
      </c>
      <c r="FH339" s="70">
        <v>21.084109999999999</v>
      </c>
      <c r="FW339" s="273"/>
      <c r="FX339" s="385"/>
      <c r="FY339"/>
      <c r="FZ339" s="12">
        <v>279</v>
      </c>
      <c r="GA339" s="69"/>
      <c r="GB339" s="70"/>
      <c r="GQ339" s="273"/>
      <c r="GR339" s="385"/>
      <c r="GS339"/>
      <c r="GT339" s="12">
        <v>279</v>
      </c>
      <c r="GU339" s="69"/>
      <c r="GV339" s="70"/>
      <c r="HK339" s="273"/>
      <c r="HL339" s="385"/>
      <c r="HM339"/>
      <c r="HN339" s="12">
        <v>279</v>
      </c>
      <c r="HO339" s="69">
        <v>1.564271</v>
      </c>
      <c r="HP339" s="70">
        <v>20.248080000000002</v>
      </c>
      <c r="IE339" s="273"/>
      <c r="IF339" s="385"/>
      <c r="IG339"/>
      <c r="IH339" s="12">
        <v>279</v>
      </c>
      <c r="II339" s="69"/>
      <c r="IJ339" s="70"/>
      <c r="IY339" s="273"/>
      <c r="IZ339" s="385"/>
      <c r="JA339"/>
      <c r="JB339" s="12">
        <v>279</v>
      </c>
      <c r="JC339" s="69"/>
      <c r="JD339" s="70"/>
      <c r="JS339" s="273"/>
      <c r="JT339" s="385"/>
      <c r="JU339"/>
      <c r="JV339" s="12">
        <v>279</v>
      </c>
      <c r="JW339" s="69"/>
      <c r="JX339" s="70"/>
      <c r="KM339" s="273"/>
    </row>
    <row r="340" spans="2:299" ht="12.75" customHeight="1" x14ac:dyDescent="0.2">
      <c r="B340" s="12">
        <v>280</v>
      </c>
      <c r="C340" s="69">
        <v>0.32048910000000003</v>
      </c>
      <c r="D340" s="70">
        <v>24.974129999999999</v>
      </c>
      <c r="S340" s="273"/>
      <c r="T340" s="385"/>
      <c r="V340" s="12">
        <v>280</v>
      </c>
      <c r="W340" s="69"/>
      <c r="X340" s="70"/>
      <c r="AM340" s="273"/>
      <c r="AN340" s="385"/>
      <c r="AP340" s="12">
        <v>280</v>
      </c>
      <c r="AQ340" s="69">
        <v>5.60778</v>
      </c>
      <c r="AR340" s="70">
        <v>20.85416</v>
      </c>
      <c r="BG340" s="273"/>
      <c r="BH340" s="271"/>
      <c r="BI340"/>
      <c r="BJ340" s="12">
        <v>280</v>
      </c>
      <c r="BK340" s="69"/>
      <c r="BL340" s="70"/>
      <c r="CA340" s="273"/>
      <c r="CB340" s="385"/>
      <c r="CC340"/>
      <c r="CD340" s="12">
        <v>280</v>
      </c>
      <c r="CE340" s="69"/>
      <c r="CF340" s="70"/>
      <c r="CU340" s="273"/>
      <c r="CV340" s="385"/>
      <c r="CW340"/>
      <c r="CX340" s="12">
        <v>280</v>
      </c>
      <c r="CY340" s="69">
        <v>0.32048910000000003</v>
      </c>
      <c r="CZ340" s="70">
        <v>24.974129999999999</v>
      </c>
      <c r="DO340" s="273"/>
      <c r="DP340" s="385"/>
      <c r="DQ340"/>
      <c r="DR340" s="12">
        <v>280</v>
      </c>
      <c r="DS340" s="69">
        <v>1.2616160000000001</v>
      </c>
      <c r="DT340" s="70">
        <v>13.25414</v>
      </c>
      <c r="EI340" s="273"/>
      <c r="EJ340" s="385"/>
      <c r="EK340"/>
      <c r="EL340" s="12">
        <v>280</v>
      </c>
      <c r="EM340" s="69">
        <v>6.9356670000000005</v>
      </c>
      <c r="EN340" s="70">
        <v>20.448129999999999</v>
      </c>
      <c r="FC340" s="273"/>
      <c r="FD340" s="385"/>
      <c r="FE340"/>
      <c r="FF340" s="12">
        <v>280</v>
      </c>
      <c r="FG340" s="69">
        <v>3.4944419999999998</v>
      </c>
      <c r="FH340" s="70">
        <v>21.170030000000001</v>
      </c>
      <c r="FW340" s="273"/>
      <c r="FX340" s="385"/>
      <c r="FY340"/>
      <c r="FZ340" s="12">
        <v>280</v>
      </c>
      <c r="GA340" s="69"/>
      <c r="GB340" s="70"/>
      <c r="GQ340" s="273"/>
      <c r="GR340" s="385"/>
      <c r="GS340"/>
      <c r="GT340" s="12">
        <v>280</v>
      </c>
      <c r="GU340" s="69"/>
      <c r="GV340" s="70"/>
      <c r="HK340" s="273"/>
      <c r="HL340" s="385"/>
      <c r="HM340"/>
      <c r="HN340" s="12">
        <v>280</v>
      </c>
      <c r="HO340" s="69">
        <v>1.338166</v>
      </c>
      <c r="HP340" s="70">
        <v>20.264099999999999</v>
      </c>
      <c r="IE340" s="273"/>
      <c r="IF340" s="385"/>
      <c r="IG340"/>
      <c r="IH340" s="12">
        <v>280</v>
      </c>
      <c r="II340" s="69"/>
      <c r="IJ340" s="70"/>
      <c r="IY340" s="273"/>
      <c r="IZ340" s="385"/>
      <c r="JA340"/>
      <c r="JB340" s="12">
        <v>280</v>
      </c>
      <c r="JC340" s="69"/>
      <c r="JD340" s="70"/>
      <c r="JS340" s="273"/>
      <c r="JT340" s="385"/>
      <c r="JU340"/>
      <c r="JV340" s="12">
        <v>280</v>
      </c>
      <c r="JW340" s="69"/>
      <c r="JX340" s="70"/>
      <c r="KM340" s="273"/>
    </row>
    <row r="341" spans="2:299" ht="12.75" customHeight="1" x14ac:dyDescent="0.2">
      <c r="B341" s="12">
        <v>281</v>
      </c>
      <c r="C341" s="69">
        <v>0.12470010000000001</v>
      </c>
      <c r="D341" s="70">
        <v>25.008209999999998</v>
      </c>
      <c r="S341" s="273"/>
      <c r="T341" s="385"/>
      <c r="V341" s="12">
        <v>281</v>
      </c>
      <c r="W341" s="69"/>
      <c r="X341" s="70"/>
      <c r="AM341" s="273"/>
      <c r="AN341" s="385"/>
      <c r="AP341" s="12">
        <v>281</v>
      </c>
      <c r="AQ341" s="69">
        <v>5.3631639999999994</v>
      </c>
      <c r="AR341" s="70">
        <v>21.006139999999998</v>
      </c>
      <c r="BG341" s="273"/>
      <c r="BH341" s="271"/>
      <c r="BI341"/>
      <c r="BJ341" s="12">
        <v>281</v>
      </c>
      <c r="BK341" s="69"/>
      <c r="BL341" s="70"/>
      <c r="CA341" s="273"/>
      <c r="CB341" s="385"/>
      <c r="CC341"/>
      <c r="CD341" s="12">
        <v>281</v>
      </c>
      <c r="CE341" s="69"/>
      <c r="CF341" s="70"/>
      <c r="CU341" s="273"/>
      <c r="CV341" s="385"/>
      <c r="CW341"/>
      <c r="CX341" s="12">
        <v>281</v>
      </c>
      <c r="CY341" s="69">
        <v>0.12470010000000001</v>
      </c>
      <c r="CZ341" s="70">
        <v>25.008209999999998</v>
      </c>
      <c r="DO341" s="273"/>
      <c r="DP341" s="385"/>
      <c r="DQ341"/>
      <c r="DR341" s="12">
        <v>281</v>
      </c>
      <c r="DS341" s="69">
        <v>1.1491279999999999</v>
      </c>
      <c r="DT341" s="70">
        <v>13.292160000000001</v>
      </c>
      <c r="EI341" s="273"/>
      <c r="EJ341" s="385"/>
      <c r="EK341"/>
      <c r="EL341" s="12">
        <v>281</v>
      </c>
      <c r="EM341" s="69">
        <v>6.7722920000000002</v>
      </c>
      <c r="EN341" s="70">
        <v>20.56813</v>
      </c>
      <c r="FC341" s="273"/>
      <c r="FD341" s="385"/>
      <c r="FE341"/>
      <c r="FF341" s="12">
        <v>281</v>
      </c>
      <c r="FG341" s="69">
        <v>3.5424639999999998</v>
      </c>
      <c r="FH341" s="70">
        <v>21.482009999999999</v>
      </c>
      <c r="FW341" s="273"/>
      <c r="FX341" s="385"/>
      <c r="FY341"/>
      <c r="FZ341" s="12">
        <v>281</v>
      </c>
      <c r="GA341" s="69"/>
      <c r="GB341" s="70"/>
      <c r="GQ341" s="273"/>
      <c r="GR341" s="385"/>
      <c r="GS341"/>
      <c r="GT341" s="12">
        <v>281</v>
      </c>
      <c r="GU341" s="69"/>
      <c r="GV341" s="70"/>
      <c r="HK341" s="273"/>
      <c r="HL341" s="385"/>
      <c r="HM341"/>
      <c r="HN341" s="12">
        <v>281</v>
      </c>
      <c r="HO341" s="69">
        <v>1.1684829999999999</v>
      </c>
      <c r="HP341" s="70">
        <v>20.320119999999999</v>
      </c>
      <c r="IE341" s="273"/>
      <c r="IF341" s="385"/>
      <c r="IG341"/>
      <c r="IH341" s="12">
        <v>281</v>
      </c>
      <c r="II341" s="69"/>
      <c r="IJ341" s="70"/>
      <c r="IY341" s="273"/>
      <c r="IZ341" s="385"/>
      <c r="JA341"/>
      <c r="JB341" s="12">
        <v>281</v>
      </c>
      <c r="JC341" s="69"/>
      <c r="JD341" s="70"/>
      <c r="JS341" s="273"/>
      <c r="JT341" s="385"/>
      <c r="JU341"/>
      <c r="JV341" s="12">
        <v>281</v>
      </c>
      <c r="JW341" s="69"/>
      <c r="JX341" s="70"/>
      <c r="KM341" s="273"/>
    </row>
    <row r="342" spans="2:299" ht="12.75" customHeight="1" x14ac:dyDescent="0.2">
      <c r="B342" s="12">
        <v>282</v>
      </c>
      <c r="C342" s="69">
        <v>0.18811539999999999</v>
      </c>
      <c r="D342" s="70">
        <v>25.54608</v>
      </c>
      <c r="S342" s="273"/>
      <c r="T342" s="385"/>
      <c r="V342" s="12">
        <v>282</v>
      </c>
      <c r="W342" s="69"/>
      <c r="X342" s="70"/>
      <c r="AM342" s="273"/>
      <c r="AN342" s="385"/>
      <c r="AP342" s="12">
        <v>282</v>
      </c>
      <c r="AQ342" s="69">
        <v>5.1636959999999998</v>
      </c>
      <c r="AR342" s="70">
        <v>21.300070000000002</v>
      </c>
      <c r="BG342" s="273"/>
      <c r="BH342" s="271"/>
      <c r="BI342"/>
      <c r="BJ342" s="12">
        <v>282</v>
      </c>
      <c r="BK342" s="69"/>
      <c r="BL342" s="70"/>
      <c r="CA342" s="273"/>
      <c r="CB342" s="385"/>
      <c r="CC342"/>
      <c r="CD342" s="12">
        <v>282</v>
      </c>
      <c r="CE342" s="69"/>
      <c r="CF342" s="70"/>
      <c r="CU342" s="273"/>
      <c r="CV342" s="385"/>
      <c r="CW342"/>
      <c r="CX342" s="12">
        <v>282</v>
      </c>
      <c r="CY342" s="69">
        <v>0.18811539999999999</v>
      </c>
      <c r="CZ342" s="70">
        <v>25.54608</v>
      </c>
      <c r="DO342" s="273"/>
      <c r="DP342" s="385"/>
      <c r="DQ342"/>
      <c r="DR342" s="12">
        <v>282</v>
      </c>
      <c r="DS342" s="69">
        <v>1.0460389999999999</v>
      </c>
      <c r="DT342" s="70">
        <v>13.458080000000001</v>
      </c>
      <c r="EI342" s="273"/>
      <c r="EJ342" s="385"/>
      <c r="EK342"/>
      <c r="EL342" s="12">
        <v>282</v>
      </c>
      <c r="EM342" s="69">
        <v>6.524972</v>
      </c>
      <c r="EN342" s="70">
        <v>20.6541</v>
      </c>
      <c r="FC342" s="273"/>
      <c r="FD342" s="385"/>
      <c r="FE342"/>
      <c r="FF342" s="12">
        <v>282</v>
      </c>
      <c r="FG342" s="69">
        <v>3.4366089999999998</v>
      </c>
      <c r="FH342" s="70">
        <v>21.636089999999999</v>
      </c>
      <c r="FW342" s="273"/>
      <c r="FX342" s="385"/>
      <c r="FY342"/>
      <c r="FZ342" s="12">
        <v>282</v>
      </c>
      <c r="GA342" s="69"/>
      <c r="GB342" s="70"/>
      <c r="GQ342" s="273"/>
      <c r="GR342" s="385"/>
      <c r="GS342"/>
      <c r="GT342" s="12">
        <v>282</v>
      </c>
      <c r="GU342" s="69"/>
      <c r="GV342" s="70"/>
      <c r="HK342" s="273"/>
      <c r="HL342" s="385"/>
      <c r="HM342"/>
      <c r="HN342" s="12">
        <v>282</v>
      </c>
      <c r="HO342" s="69">
        <v>1.174129</v>
      </c>
      <c r="HP342" s="70">
        <v>20.40006</v>
      </c>
      <c r="IE342" s="273"/>
      <c r="IF342" s="385"/>
      <c r="IG342"/>
      <c r="IH342" s="12">
        <v>282</v>
      </c>
      <c r="II342" s="69"/>
      <c r="IJ342" s="70"/>
      <c r="IY342" s="273"/>
      <c r="IZ342" s="385"/>
      <c r="JA342"/>
      <c r="JB342" s="12">
        <v>282</v>
      </c>
      <c r="JC342" s="69"/>
      <c r="JD342" s="70"/>
      <c r="JS342" s="273"/>
      <c r="JT342" s="385"/>
      <c r="JU342"/>
      <c r="JV342" s="12">
        <v>282</v>
      </c>
      <c r="JW342" s="69"/>
      <c r="JX342" s="70"/>
      <c r="KM342" s="273"/>
    </row>
    <row r="343" spans="2:299" ht="12.75" customHeight="1" x14ac:dyDescent="0.2">
      <c r="B343" s="12">
        <v>283</v>
      </c>
      <c r="C343" s="69">
        <v>0.22992029999999999</v>
      </c>
      <c r="D343" s="70">
        <v>26.145949999999999</v>
      </c>
      <c r="S343" s="273"/>
      <c r="T343" s="385"/>
      <c r="V343" s="12">
        <v>283</v>
      </c>
      <c r="W343" s="69"/>
      <c r="X343" s="70"/>
      <c r="AM343" s="273"/>
      <c r="AN343" s="385"/>
      <c r="AP343" s="12">
        <v>283</v>
      </c>
      <c r="AQ343" s="69">
        <v>4.9325890000000001</v>
      </c>
      <c r="AR343" s="70">
        <v>21.71405</v>
      </c>
      <c r="BG343" s="273"/>
      <c r="BH343" s="271"/>
      <c r="BI343"/>
      <c r="BJ343" s="12">
        <v>283</v>
      </c>
      <c r="BK343" s="69"/>
      <c r="BL343" s="70"/>
      <c r="CA343" s="273"/>
      <c r="CB343" s="385"/>
      <c r="CC343"/>
      <c r="CD343" s="12">
        <v>283</v>
      </c>
      <c r="CE343" s="69"/>
      <c r="CF343" s="70"/>
      <c r="CU343" s="273"/>
      <c r="CV343" s="385"/>
      <c r="CW343"/>
      <c r="CX343" s="12">
        <v>283</v>
      </c>
      <c r="CY343" s="69">
        <v>0.22992029999999999</v>
      </c>
      <c r="CZ343" s="70">
        <v>26.145949999999999</v>
      </c>
      <c r="DO343" s="273"/>
      <c r="DP343" s="385"/>
      <c r="DQ343"/>
      <c r="DR343" s="12">
        <v>283</v>
      </c>
      <c r="DS343" s="69">
        <v>0.93158810000000003</v>
      </c>
      <c r="DT343" s="70">
        <v>13.498139999999999</v>
      </c>
      <c r="EI343" s="273"/>
      <c r="EJ343" s="385"/>
      <c r="EK343"/>
      <c r="EL343" s="12">
        <v>283</v>
      </c>
      <c r="EM343" s="69">
        <v>6.2540480000000001</v>
      </c>
      <c r="EN343" s="70">
        <v>20.762139999999999</v>
      </c>
      <c r="FC343" s="273"/>
      <c r="FD343" s="385"/>
      <c r="FE343"/>
      <c r="FF343" s="12">
        <v>283</v>
      </c>
      <c r="FG343" s="69">
        <v>3.4324409999999999</v>
      </c>
      <c r="FH343" s="70">
        <v>21.928039999999999</v>
      </c>
      <c r="FW343" s="273"/>
      <c r="FX343" s="385"/>
      <c r="FY343"/>
      <c r="FZ343" s="12">
        <v>283</v>
      </c>
      <c r="GA343" s="69"/>
      <c r="GB343" s="70"/>
      <c r="GQ343" s="273"/>
      <c r="GR343" s="385"/>
      <c r="GS343"/>
      <c r="GT343" s="12">
        <v>283</v>
      </c>
      <c r="GU343" s="69"/>
      <c r="GV343" s="70"/>
      <c r="HK343" s="273"/>
      <c r="HL343" s="385"/>
      <c r="HM343"/>
      <c r="HN343" s="12">
        <v>283</v>
      </c>
      <c r="HO343" s="69">
        <v>1.1428669999999999</v>
      </c>
      <c r="HP343" s="70">
        <v>20.480060000000002</v>
      </c>
      <c r="IE343" s="273"/>
      <c r="IF343" s="385"/>
      <c r="IG343"/>
      <c r="IH343" s="12">
        <v>283</v>
      </c>
      <c r="II343" s="69"/>
      <c r="IJ343" s="70"/>
      <c r="IY343" s="273"/>
      <c r="IZ343" s="385"/>
      <c r="JA343"/>
      <c r="JB343" s="12">
        <v>283</v>
      </c>
      <c r="JC343" s="69"/>
      <c r="JD343" s="70"/>
      <c r="JS343" s="273"/>
      <c r="JT343" s="385"/>
      <c r="JU343"/>
      <c r="JV343" s="12">
        <v>283</v>
      </c>
      <c r="JW343" s="69"/>
      <c r="JX343" s="70"/>
      <c r="KM343" s="273"/>
    </row>
    <row r="344" spans="2:299" ht="12.75" customHeight="1" x14ac:dyDescent="0.2">
      <c r="B344" s="12">
        <v>284</v>
      </c>
      <c r="C344" s="69">
        <v>0.2452801</v>
      </c>
      <c r="D344" s="70">
        <v>26.74606</v>
      </c>
      <c r="S344" s="273"/>
      <c r="T344" s="385"/>
      <c r="V344" s="12">
        <v>284</v>
      </c>
      <c r="W344" s="69"/>
      <c r="X344" s="70"/>
      <c r="AM344" s="273"/>
      <c r="AN344" s="385"/>
      <c r="AP344" s="12">
        <v>284</v>
      </c>
      <c r="AQ344" s="69">
        <v>4.6676479999999998</v>
      </c>
      <c r="AR344" s="70">
        <v>21.830100000000002</v>
      </c>
      <c r="BG344" s="273"/>
      <c r="BH344" s="271"/>
      <c r="BI344"/>
      <c r="BJ344" s="12">
        <v>284</v>
      </c>
      <c r="BK344" s="69"/>
      <c r="BL344" s="70"/>
      <c r="CA344" s="273"/>
      <c r="CB344" s="385"/>
      <c r="CC344"/>
      <c r="CD344" s="12">
        <v>284</v>
      </c>
      <c r="CE344" s="69"/>
      <c r="CF344" s="70"/>
      <c r="CU344" s="273"/>
      <c r="CV344" s="385"/>
      <c r="CW344"/>
      <c r="CX344" s="12">
        <v>284</v>
      </c>
      <c r="CY344" s="69">
        <v>0.2452801</v>
      </c>
      <c r="CZ344" s="70">
        <v>26.74606</v>
      </c>
      <c r="DO344" s="273"/>
      <c r="DP344" s="385"/>
      <c r="DQ344"/>
      <c r="DR344" s="12">
        <v>284</v>
      </c>
      <c r="DS344" s="69">
        <v>0.81124229999999997</v>
      </c>
      <c r="DT344" s="70">
        <v>13.524089999999999</v>
      </c>
      <c r="EI344" s="273"/>
      <c r="EJ344" s="385"/>
      <c r="EK344"/>
      <c r="EL344" s="12">
        <v>284</v>
      </c>
      <c r="EM344" s="69"/>
      <c r="EN344" s="70"/>
      <c r="FC344" s="273"/>
      <c r="FD344" s="385"/>
      <c r="FE344"/>
      <c r="FF344" s="12">
        <v>284</v>
      </c>
      <c r="FG344" s="69">
        <v>3.3806480000000003</v>
      </c>
      <c r="FH344" s="70">
        <v>22.060110000000002</v>
      </c>
      <c r="FW344" s="273"/>
      <c r="FX344" s="385"/>
      <c r="FY344"/>
      <c r="FZ344" s="12">
        <v>284</v>
      </c>
      <c r="GA344" s="69"/>
      <c r="GB344" s="70"/>
      <c r="GQ344" s="273"/>
      <c r="GR344" s="385"/>
      <c r="GS344"/>
      <c r="GT344" s="12">
        <v>284</v>
      </c>
      <c r="GU344" s="69"/>
      <c r="GV344" s="70"/>
      <c r="HK344" s="273"/>
      <c r="HL344" s="385"/>
      <c r="HM344"/>
      <c r="HN344" s="12">
        <v>284</v>
      </c>
      <c r="HO344" s="69">
        <v>1.1330689999999999</v>
      </c>
      <c r="HP344" s="70">
        <v>20.56006</v>
      </c>
      <c r="IE344" s="273"/>
      <c r="IF344" s="385"/>
      <c r="IG344"/>
      <c r="IH344" s="12">
        <v>284</v>
      </c>
      <c r="II344" s="69"/>
      <c r="IJ344" s="70"/>
      <c r="IY344" s="273"/>
      <c r="IZ344" s="385"/>
      <c r="JA344"/>
      <c r="JB344" s="12">
        <v>284</v>
      </c>
      <c r="JC344" s="69"/>
      <c r="JD344" s="70"/>
      <c r="JS344" s="273"/>
      <c r="JT344" s="385"/>
      <c r="JU344"/>
      <c r="JV344" s="12">
        <v>284</v>
      </c>
      <c r="JW344" s="69"/>
      <c r="JX344" s="70"/>
      <c r="KM344" s="273"/>
    </row>
    <row r="345" spans="2:299" ht="12.75" customHeight="1" x14ac:dyDescent="0.2">
      <c r="B345" s="12">
        <v>285</v>
      </c>
      <c r="C345" s="69"/>
      <c r="D345" s="70"/>
      <c r="S345" s="273"/>
      <c r="T345" s="385"/>
      <c r="V345" s="12">
        <v>285</v>
      </c>
      <c r="W345" s="69"/>
      <c r="X345" s="70"/>
      <c r="AM345" s="273"/>
      <c r="AN345" s="385"/>
      <c r="AP345" s="12">
        <v>285</v>
      </c>
      <c r="AQ345" s="69">
        <v>4.4271049999999992</v>
      </c>
      <c r="AR345" s="70">
        <v>22.146090000000001</v>
      </c>
      <c r="BG345" s="273"/>
      <c r="BH345" s="271"/>
      <c r="BI345"/>
      <c r="BJ345" s="12">
        <v>285</v>
      </c>
      <c r="BK345" s="69"/>
      <c r="BL345" s="70"/>
      <c r="CA345" s="273"/>
      <c r="CB345" s="385"/>
      <c r="CC345"/>
      <c r="CD345" s="12">
        <v>285</v>
      </c>
      <c r="CE345" s="69"/>
      <c r="CF345" s="70"/>
      <c r="CU345" s="273"/>
      <c r="CV345" s="385"/>
      <c r="CW345"/>
      <c r="CX345" s="12">
        <v>285</v>
      </c>
      <c r="CY345" s="69"/>
      <c r="CZ345" s="70"/>
      <c r="DO345" s="273"/>
      <c r="DP345" s="385"/>
      <c r="DQ345"/>
      <c r="DR345" s="12">
        <v>285</v>
      </c>
      <c r="DS345" s="69">
        <v>0.69576139999999997</v>
      </c>
      <c r="DT345" s="70">
        <v>13.55613</v>
      </c>
      <c r="EI345" s="273"/>
      <c r="EJ345" s="385"/>
      <c r="EK345"/>
      <c r="EL345" s="12">
        <v>285</v>
      </c>
      <c r="EM345" s="69"/>
      <c r="EN345" s="70"/>
      <c r="FC345" s="273"/>
      <c r="FD345" s="385"/>
      <c r="FE345"/>
      <c r="FF345" s="12">
        <v>285</v>
      </c>
      <c r="FG345" s="69">
        <v>3.3680490000000001</v>
      </c>
      <c r="FH345" s="70">
        <v>22.39798</v>
      </c>
      <c r="FW345" s="273"/>
      <c r="FX345" s="385"/>
      <c r="FY345"/>
      <c r="FZ345" s="12">
        <v>285</v>
      </c>
      <c r="GA345" s="69"/>
      <c r="GB345" s="70"/>
      <c r="GQ345" s="273"/>
      <c r="GR345" s="385"/>
      <c r="GS345"/>
      <c r="GT345" s="12">
        <v>285</v>
      </c>
      <c r="GU345" s="69"/>
      <c r="GV345" s="70"/>
      <c r="HK345" s="273"/>
      <c r="HL345" s="385"/>
      <c r="HM345"/>
      <c r="HN345" s="12">
        <v>285</v>
      </c>
      <c r="HO345" s="69">
        <v>1.1013770000000001</v>
      </c>
      <c r="HP345" s="70">
        <v>20.64012</v>
      </c>
      <c r="IE345" s="273"/>
      <c r="IF345" s="385"/>
      <c r="IG345"/>
      <c r="IH345" s="12">
        <v>285</v>
      </c>
      <c r="II345" s="69"/>
      <c r="IJ345" s="70"/>
      <c r="IY345" s="273"/>
      <c r="IZ345" s="385"/>
      <c r="JA345"/>
      <c r="JB345" s="12">
        <v>285</v>
      </c>
      <c r="JC345" s="69"/>
      <c r="JD345" s="70"/>
      <c r="JS345" s="273"/>
      <c r="JT345" s="385"/>
      <c r="JU345"/>
      <c r="JV345" s="12">
        <v>285</v>
      </c>
      <c r="JW345" s="69"/>
      <c r="JX345" s="70"/>
      <c r="KM345" s="273"/>
    </row>
    <row r="346" spans="2:299" ht="12.75" customHeight="1" x14ac:dyDescent="0.2">
      <c r="B346" s="12">
        <v>286</v>
      </c>
      <c r="C346" s="69"/>
      <c r="D346" s="70"/>
      <c r="S346" s="273"/>
      <c r="T346" s="385"/>
      <c r="V346" s="12">
        <v>286</v>
      </c>
      <c r="W346" s="69"/>
      <c r="X346" s="70"/>
      <c r="AM346" s="273"/>
      <c r="AN346" s="385"/>
      <c r="AP346" s="12">
        <v>286</v>
      </c>
      <c r="AQ346" s="69">
        <v>3.988658</v>
      </c>
      <c r="AR346" s="70">
        <v>22.18806</v>
      </c>
      <c r="BG346" s="273"/>
      <c r="BH346" s="271"/>
      <c r="BI346"/>
      <c r="BJ346" s="12">
        <v>286</v>
      </c>
      <c r="BK346" s="69"/>
      <c r="BL346" s="70"/>
      <c r="CA346" s="273"/>
      <c r="CB346" s="385"/>
      <c r="CC346"/>
      <c r="CD346" s="12">
        <v>286</v>
      </c>
      <c r="CE346" s="69"/>
      <c r="CF346" s="70"/>
      <c r="CU346" s="273"/>
      <c r="CV346" s="385"/>
      <c r="CW346"/>
      <c r="CX346" s="12">
        <v>286</v>
      </c>
      <c r="CY346" s="69"/>
      <c r="CZ346" s="70"/>
      <c r="DO346" s="273"/>
      <c r="DP346" s="385"/>
      <c r="DQ346"/>
      <c r="DR346" s="12">
        <v>286</v>
      </c>
      <c r="DS346" s="69">
        <v>0.58798320000000004</v>
      </c>
      <c r="DT346" s="70">
        <v>13.64809</v>
      </c>
      <c r="EI346" s="273"/>
      <c r="EJ346" s="385"/>
      <c r="EK346"/>
      <c r="EL346" s="12">
        <v>286</v>
      </c>
      <c r="EM346" s="69"/>
      <c r="EN346" s="70"/>
      <c r="FC346" s="273"/>
      <c r="FD346" s="385"/>
      <c r="FE346"/>
      <c r="FF346" s="12">
        <v>286</v>
      </c>
      <c r="FG346" s="69">
        <v>3.2945880000000001</v>
      </c>
      <c r="FH346" s="70">
        <v>22.732089999999999</v>
      </c>
      <c r="FW346" s="273"/>
      <c r="FX346" s="385"/>
      <c r="FY346"/>
      <c r="FZ346" s="12">
        <v>286</v>
      </c>
      <c r="GA346" s="69"/>
      <c r="GB346" s="70"/>
      <c r="GQ346" s="273"/>
      <c r="GR346" s="385"/>
      <c r="GS346"/>
      <c r="GT346" s="12">
        <v>286</v>
      </c>
      <c r="GU346" s="69"/>
      <c r="GV346" s="70"/>
      <c r="HK346" s="273"/>
      <c r="HL346" s="385"/>
      <c r="HM346"/>
      <c r="HN346" s="12">
        <v>286</v>
      </c>
      <c r="HO346" s="69">
        <v>1.0560780000000001</v>
      </c>
      <c r="HP346" s="70">
        <v>20.720050000000001</v>
      </c>
      <c r="IE346" s="273"/>
      <c r="IF346" s="385"/>
      <c r="IG346"/>
      <c r="IH346" s="12">
        <v>286</v>
      </c>
      <c r="II346" s="69"/>
      <c r="IJ346" s="70"/>
      <c r="IY346" s="273"/>
      <c r="IZ346" s="385"/>
      <c r="JA346"/>
      <c r="JB346" s="12">
        <v>286</v>
      </c>
      <c r="JC346" s="69"/>
      <c r="JD346" s="70"/>
      <c r="JS346" s="273"/>
      <c r="JT346" s="385"/>
      <c r="JU346"/>
      <c r="JV346" s="12">
        <v>286</v>
      </c>
      <c r="JW346" s="69"/>
      <c r="JX346" s="70"/>
      <c r="KM346" s="273"/>
    </row>
    <row r="347" spans="2:299" ht="12.75" customHeight="1" x14ac:dyDescent="0.2">
      <c r="B347" s="12">
        <v>287</v>
      </c>
      <c r="C347" s="69"/>
      <c r="D347" s="70"/>
      <c r="S347" s="273"/>
      <c r="T347" s="385"/>
      <c r="V347" s="12">
        <v>287</v>
      </c>
      <c r="W347" s="69"/>
      <c r="X347" s="70"/>
      <c r="AM347" s="273"/>
      <c r="AN347" s="385"/>
      <c r="AP347" s="12">
        <v>287</v>
      </c>
      <c r="AQ347" s="69">
        <v>3.5003939999999996</v>
      </c>
      <c r="AR347" s="70">
        <v>22.20618</v>
      </c>
      <c r="BG347" s="273"/>
      <c r="BH347" s="271"/>
      <c r="BI347"/>
      <c r="BJ347" s="12">
        <v>287</v>
      </c>
      <c r="BK347" s="69"/>
      <c r="BL347" s="70"/>
      <c r="CA347" s="273"/>
      <c r="CB347" s="385"/>
      <c r="CC347"/>
      <c r="CD347" s="12">
        <v>287</v>
      </c>
      <c r="CE347" s="69"/>
      <c r="CF347" s="70"/>
      <c r="CU347" s="273"/>
      <c r="CV347" s="385"/>
      <c r="CW347"/>
      <c r="CX347" s="12">
        <v>287</v>
      </c>
      <c r="CY347" s="69"/>
      <c r="CZ347" s="70"/>
      <c r="DO347" s="273"/>
      <c r="DP347" s="385"/>
      <c r="DQ347"/>
      <c r="DR347" s="12">
        <v>287</v>
      </c>
      <c r="DS347" s="69">
        <v>0.4815699</v>
      </c>
      <c r="DT347" s="70">
        <v>13.78214</v>
      </c>
      <c r="EI347" s="273"/>
      <c r="EJ347" s="385"/>
      <c r="EK347"/>
      <c r="EL347" s="12">
        <v>287</v>
      </c>
      <c r="EM347" s="69"/>
      <c r="EN347" s="70"/>
      <c r="FC347" s="273"/>
      <c r="FD347" s="385"/>
      <c r="FE347"/>
      <c r="FF347" s="12">
        <v>287</v>
      </c>
      <c r="FG347" s="69">
        <v>3.3166979999999997</v>
      </c>
      <c r="FH347" s="70">
        <v>23.100090000000002</v>
      </c>
      <c r="FW347" s="273"/>
      <c r="FX347" s="385"/>
      <c r="FY347"/>
      <c r="FZ347" s="12">
        <v>287</v>
      </c>
      <c r="GA347" s="69"/>
      <c r="GB347" s="70"/>
      <c r="GQ347" s="273"/>
      <c r="GR347" s="385"/>
      <c r="GS347"/>
      <c r="GT347" s="12">
        <v>287</v>
      </c>
      <c r="GU347" s="69"/>
      <c r="GV347" s="70"/>
      <c r="HK347" s="273"/>
      <c r="HL347" s="385"/>
      <c r="HM347"/>
      <c r="HN347" s="12">
        <v>287</v>
      </c>
      <c r="HO347" s="69">
        <v>1.0462159999999998</v>
      </c>
      <c r="HP347" s="70">
        <v>20.80011</v>
      </c>
      <c r="IE347" s="273"/>
      <c r="IF347" s="385"/>
      <c r="IG347"/>
      <c r="IH347" s="12">
        <v>287</v>
      </c>
      <c r="II347" s="69"/>
      <c r="IJ347" s="70"/>
      <c r="IY347" s="273"/>
      <c r="IZ347" s="385"/>
      <c r="JA347"/>
      <c r="JB347" s="12">
        <v>287</v>
      </c>
      <c r="JC347" s="69"/>
      <c r="JD347" s="70"/>
      <c r="JS347" s="273"/>
      <c r="JT347" s="385"/>
      <c r="JU347"/>
      <c r="JV347" s="12">
        <v>287</v>
      </c>
      <c r="JW347" s="69"/>
      <c r="JX347" s="70"/>
      <c r="KM347" s="273"/>
    </row>
    <row r="348" spans="2:299" ht="12.75" customHeight="1" x14ac:dyDescent="0.2">
      <c r="B348" s="12">
        <v>288</v>
      </c>
      <c r="C348" s="69"/>
      <c r="D348" s="70"/>
      <c r="S348" s="273"/>
      <c r="T348" s="385"/>
      <c r="V348" s="12">
        <v>288</v>
      </c>
      <c r="W348" s="69"/>
      <c r="X348" s="70"/>
      <c r="AM348" s="273"/>
      <c r="AN348" s="385"/>
      <c r="AP348" s="12">
        <v>288</v>
      </c>
      <c r="AQ348" s="69">
        <v>3.236659</v>
      </c>
      <c r="AR348" s="70">
        <v>22.386089999999999</v>
      </c>
      <c r="BG348" s="273"/>
      <c r="BH348" s="271"/>
      <c r="BI348"/>
      <c r="BJ348" s="12">
        <v>288</v>
      </c>
      <c r="BK348" s="69"/>
      <c r="BL348" s="70"/>
      <c r="CA348" s="273"/>
      <c r="CB348" s="385"/>
      <c r="CC348"/>
      <c r="CD348" s="12">
        <v>288</v>
      </c>
      <c r="CE348" s="69"/>
      <c r="CF348" s="70"/>
      <c r="CU348" s="273"/>
      <c r="CV348" s="385"/>
      <c r="CW348"/>
      <c r="CX348" s="12">
        <v>288</v>
      </c>
      <c r="CY348" s="69"/>
      <c r="CZ348" s="70"/>
      <c r="DO348" s="273"/>
      <c r="DP348" s="385"/>
      <c r="DQ348"/>
      <c r="DR348" s="12">
        <v>288</v>
      </c>
      <c r="DS348" s="69">
        <v>0.39949380000000001</v>
      </c>
      <c r="DT348" s="70">
        <v>13.922040000000001</v>
      </c>
      <c r="EI348" s="273"/>
      <c r="EJ348" s="385"/>
      <c r="EK348"/>
      <c r="EL348" s="12">
        <v>288</v>
      </c>
      <c r="EM348" s="69"/>
      <c r="EN348" s="70"/>
      <c r="FC348" s="273"/>
      <c r="FD348" s="385"/>
      <c r="FE348"/>
      <c r="FF348" s="12">
        <v>288</v>
      </c>
      <c r="FG348" s="69"/>
      <c r="FH348" s="70"/>
      <c r="FW348" s="273"/>
      <c r="FX348" s="385"/>
      <c r="FY348"/>
      <c r="FZ348" s="12">
        <v>288</v>
      </c>
      <c r="GA348" s="69"/>
      <c r="GB348" s="70"/>
      <c r="GQ348" s="273"/>
      <c r="GR348" s="385"/>
      <c r="GS348"/>
      <c r="GT348" s="12">
        <v>288</v>
      </c>
      <c r="GU348" s="69"/>
      <c r="GV348" s="70"/>
      <c r="HK348" s="273"/>
      <c r="HL348" s="385"/>
      <c r="HM348"/>
      <c r="HN348" s="12">
        <v>288</v>
      </c>
      <c r="HO348" s="69">
        <v>1.002802</v>
      </c>
      <c r="HP348" s="70">
        <v>20.880109999999998</v>
      </c>
      <c r="IE348" s="273"/>
      <c r="IF348" s="385"/>
      <c r="IG348"/>
      <c r="IH348" s="12">
        <v>288</v>
      </c>
      <c r="II348" s="69"/>
      <c r="IJ348" s="70"/>
      <c r="IY348" s="273"/>
      <c r="IZ348" s="385"/>
      <c r="JA348"/>
      <c r="JB348" s="12">
        <v>288</v>
      </c>
      <c r="JC348" s="69"/>
      <c r="JD348" s="70"/>
      <c r="JS348" s="273"/>
      <c r="JT348" s="385"/>
      <c r="JU348"/>
      <c r="JV348" s="12">
        <v>288</v>
      </c>
      <c r="JW348" s="69"/>
      <c r="JX348" s="70"/>
      <c r="KM348" s="273"/>
    </row>
    <row r="349" spans="2:299" ht="12.75" customHeight="1" x14ac:dyDescent="0.2">
      <c r="B349" s="12">
        <v>289</v>
      </c>
      <c r="C349" s="69"/>
      <c r="D349" s="70"/>
      <c r="S349" s="273"/>
      <c r="T349" s="385"/>
      <c r="V349" s="12">
        <v>289</v>
      </c>
      <c r="W349" s="69"/>
      <c r="X349" s="70"/>
      <c r="AM349" s="273"/>
      <c r="AN349" s="385"/>
      <c r="AP349" s="12">
        <v>289</v>
      </c>
      <c r="AQ349" s="69">
        <v>2.9995390000000004</v>
      </c>
      <c r="AR349" s="70">
        <v>22.568090000000002</v>
      </c>
      <c r="BG349" s="273"/>
      <c r="BH349" s="271"/>
      <c r="BI349"/>
      <c r="BJ349" s="12">
        <v>289</v>
      </c>
      <c r="BK349" s="69"/>
      <c r="BL349" s="70"/>
      <c r="CA349" s="273"/>
      <c r="CB349" s="385"/>
      <c r="CC349"/>
      <c r="CD349" s="12">
        <v>289</v>
      </c>
      <c r="CE349" s="69"/>
      <c r="CF349" s="70"/>
      <c r="CU349" s="273"/>
      <c r="CV349" s="385"/>
      <c r="CW349"/>
      <c r="CX349" s="12">
        <v>289</v>
      </c>
      <c r="CY349" s="69"/>
      <c r="CZ349" s="70"/>
      <c r="DO349" s="273"/>
      <c r="DP349" s="385"/>
      <c r="DQ349"/>
      <c r="DR349" s="12">
        <v>289</v>
      </c>
      <c r="DS349" s="69"/>
      <c r="DT349" s="70"/>
      <c r="EI349" s="273"/>
      <c r="EJ349" s="385"/>
      <c r="EK349"/>
      <c r="EL349" s="12">
        <v>289</v>
      </c>
      <c r="EM349" s="69"/>
      <c r="EN349" s="70"/>
      <c r="FC349" s="273"/>
      <c r="FD349" s="385"/>
      <c r="FE349"/>
      <c r="FF349" s="12">
        <v>289</v>
      </c>
      <c r="FG349" s="69"/>
      <c r="FH349" s="70"/>
      <c r="FW349" s="273"/>
      <c r="FX349" s="385"/>
      <c r="FY349"/>
      <c r="FZ349" s="12">
        <v>289</v>
      </c>
      <c r="GA349" s="69"/>
      <c r="GB349" s="70"/>
      <c r="GQ349" s="273"/>
      <c r="GR349" s="385"/>
      <c r="GS349"/>
      <c r="GT349" s="12">
        <v>289</v>
      </c>
      <c r="GU349" s="69"/>
      <c r="GV349" s="70"/>
      <c r="HK349" s="273"/>
      <c r="HL349" s="385"/>
      <c r="HM349"/>
      <c r="HN349" s="12">
        <v>289</v>
      </c>
      <c r="HO349" s="69">
        <v>0.98273900000000003</v>
      </c>
      <c r="HP349" s="70">
        <v>20.960170000000002</v>
      </c>
      <c r="IE349" s="273"/>
      <c r="IF349" s="385"/>
      <c r="IG349"/>
      <c r="IH349" s="12">
        <v>289</v>
      </c>
      <c r="II349" s="69"/>
      <c r="IJ349" s="70"/>
      <c r="IY349" s="273"/>
      <c r="IZ349" s="385"/>
      <c r="JA349"/>
      <c r="JB349" s="12">
        <v>289</v>
      </c>
      <c r="JC349" s="69"/>
      <c r="JD349" s="70"/>
      <c r="JS349" s="273"/>
      <c r="JT349" s="385"/>
      <c r="JU349"/>
      <c r="JV349" s="12">
        <v>289</v>
      </c>
      <c r="JW349" s="69"/>
      <c r="JX349" s="70"/>
      <c r="KM349" s="273"/>
    </row>
    <row r="350" spans="2:299" ht="12.75" customHeight="1" x14ac:dyDescent="0.2">
      <c r="B350" s="12">
        <v>290</v>
      </c>
      <c r="C350" s="69"/>
      <c r="D350" s="70"/>
      <c r="S350" s="273"/>
      <c r="T350" s="385"/>
      <c r="V350" s="12">
        <v>290</v>
      </c>
      <c r="W350" s="69"/>
      <c r="X350" s="70"/>
      <c r="AM350" s="273"/>
      <c r="AN350" s="385"/>
      <c r="AP350" s="12">
        <v>290</v>
      </c>
      <c r="AQ350" s="69">
        <v>2.7513400000000003</v>
      </c>
      <c r="AR350" s="70">
        <v>22.70016</v>
      </c>
      <c r="BG350" s="273"/>
      <c r="BH350" s="271"/>
      <c r="BI350"/>
      <c r="BJ350" s="12">
        <v>290</v>
      </c>
      <c r="BK350" s="69"/>
      <c r="BL350" s="70"/>
      <c r="CA350" s="273"/>
      <c r="CB350" s="385"/>
      <c r="CC350"/>
      <c r="CD350" s="12">
        <v>290</v>
      </c>
      <c r="CE350" s="69"/>
      <c r="CF350" s="70"/>
      <c r="CU350" s="273"/>
      <c r="CV350" s="385"/>
      <c r="CW350"/>
      <c r="CX350" s="12">
        <v>290</v>
      </c>
      <c r="CY350" s="69"/>
      <c r="CZ350" s="70"/>
      <c r="DO350" s="273"/>
      <c r="DP350" s="385"/>
      <c r="DQ350"/>
      <c r="DR350" s="12">
        <v>290</v>
      </c>
      <c r="DS350" s="69"/>
      <c r="DT350" s="70"/>
      <c r="EI350" s="273"/>
      <c r="EJ350" s="385"/>
      <c r="EK350"/>
      <c r="EL350" s="12">
        <v>290</v>
      </c>
      <c r="EM350" s="69"/>
      <c r="EN350" s="70"/>
      <c r="FC350" s="273"/>
      <c r="FD350" s="385"/>
      <c r="FE350"/>
      <c r="FF350" s="12">
        <v>290</v>
      </c>
      <c r="FG350" s="69"/>
      <c r="FH350" s="70"/>
      <c r="FW350" s="273"/>
      <c r="FX350" s="385"/>
      <c r="FY350"/>
      <c r="FZ350" s="12">
        <v>290</v>
      </c>
      <c r="GA350" s="69"/>
      <c r="GB350" s="70"/>
      <c r="GQ350" s="273"/>
      <c r="GR350" s="385"/>
      <c r="GS350"/>
      <c r="GT350" s="12">
        <v>290</v>
      </c>
      <c r="GU350" s="69"/>
      <c r="GV350" s="70"/>
      <c r="HK350" s="273"/>
      <c r="HL350" s="385"/>
      <c r="HM350"/>
      <c r="HN350" s="12">
        <v>290</v>
      </c>
      <c r="HO350" s="69">
        <v>0.95684029999999998</v>
      </c>
      <c r="HP350" s="70">
        <v>21.04016</v>
      </c>
      <c r="IE350" s="273"/>
      <c r="IF350" s="385"/>
      <c r="IG350"/>
      <c r="IH350" s="12">
        <v>290</v>
      </c>
      <c r="II350" s="69"/>
      <c r="IJ350" s="70"/>
      <c r="IY350" s="273"/>
      <c r="IZ350" s="385"/>
      <c r="JA350"/>
      <c r="JB350" s="12">
        <v>290</v>
      </c>
      <c r="JC350" s="69"/>
      <c r="JD350" s="70"/>
      <c r="JS350" s="273"/>
      <c r="JT350" s="385"/>
      <c r="JU350"/>
      <c r="JV350" s="12">
        <v>290</v>
      </c>
      <c r="JW350" s="69"/>
      <c r="JX350" s="70"/>
      <c r="KM350" s="273"/>
    </row>
    <row r="351" spans="2:299" ht="12.75" customHeight="1" x14ac:dyDescent="0.2">
      <c r="B351" s="12">
        <v>291</v>
      </c>
      <c r="C351" s="69"/>
      <c r="D351" s="70"/>
      <c r="S351" s="273"/>
      <c r="T351" s="385"/>
      <c r="V351" s="12">
        <v>291</v>
      </c>
      <c r="W351" s="69"/>
      <c r="X351" s="70"/>
      <c r="AM351" s="273"/>
      <c r="AN351" s="385"/>
      <c r="AP351" s="12">
        <v>291</v>
      </c>
      <c r="AQ351" s="69">
        <v>2.5074650000000003</v>
      </c>
      <c r="AR351" s="70">
        <v>22.870139999999999</v>
      </c>
      <c r="BG351" s="273"/>
      <c r="BH351" s="271"/>
      <c r="BI351"/>
      <c r="BJ351" s="12">
        <v>291</v>
      </c>
      <c r="BK351" s="69"/>
      <c r="BL351" s="70"/>
      <c r="CA351" s="273"/>
      <c r="CB351" s="385"/>
      <c r="CC351"/>
      <c r="CD351" s="12">
        <v>291</v>
      </c>
      <c r="CE351" s="69"/>
      <c r="CF351" s="70"/>
      <c r="CU351" s="273"/>
      <c r="CV351" s="385"/>
      <c r="CW351"/>
      <c r="CX351" s="12">
        <v>291</v>
      </c>
      <c r="CY351" s="69"/>
      <c r="CZ351" s="70"/>
      <c r="DO351" s="273"/>
      <c r="DP351" s="385"/>
      <c r="DQ351"/>
      <c r="DR351" s="12">
        <v>291</v>
      </c>
      <c r="DS351" s="69"/>
      <c r="DT351" s="70"/>
      <c r="EI351" s="273"/>
      <c r="EJ351" s="385"/>
      <c r="EK351"/>
      <c r="EL351" s="12">
        <v>291</v>
      </c>
      <c r="EM351" s="69"/>
      <c r="EN351" s="70"/>
      <c r="FC351" s="273"/>
      <c r="FD351" s="385"/>
      <c r="FE351"/>
      <c r="FF351" s="12">
        <v>291</v>
      </c>
      <c r="FG351" s="69"/>
      <c r="FH351" s="70"/>
      <c r="FW351" s="273"/>
      <c r="FX351" s="385"/>
      <c r="FY351"/>
      <c r="FZ351" s="12">
        <v>291</v>
      </c>
      <c r="GA351" s="69"/>
      <c r="GB351" s="70"/>
      <c r="GQ351" s="273"/>
      <c r="GR351" s="385"/>
      <c r="GS351"/>
      <c r="GT351" s="12">
        <v>291</v>
      </c>
      <c r="GU351" s="69"/>
      <c r="GV351" s="70"/>
      <c r="HK351" s="273"/>
      <c r="HL351" s="385"/>
      <c r="HM351"/>
      <c r="HN351" s="12">
        <v>291</v>
      </c>
      <c r="HO351" s="69">
        <v>0.9297301</v>
      </c>
      <c r="HP351" s="70">
        <v>21.120100000000001</v>
      </c>
      <c r="IE351" s="273"/>
      <c r="IF351" s="385"/>
      <c r="IG351"/>
      <c r="IH351" s="12">
        <v>291</v>
      </c>
      <c r="II351" s="69"/>
      <c r="IJ351" s="70"/>
      <c r="IY351" s="273"/>
      <c r="IZ351" s="385"/>
      <c r="JA351"/>
      <c r="JB351" s="12">
        <v>291</v>
      </c>
      <c r="JC351" s="69"/>
      <c r="JD351" s="70"/>
      <c r="JS351" s="273"/>
      <c r="JT351" s="385"/>
      <c r="JU351"/>
      <c r="JV351" s="12">
        <v>291</v>
      </c>
      <c r="JW351" s="69"/>
      <c r="JX351" s="70"/>
      <c r="KM351" s="273"/>
    </row>
    <row r="352" spans="2:299" ht="12.75" customHeight="1" x14ac:dyDescent="0.2">
      <c r="B352" s="12">
        <v>292</v>
      </c>
      <c r="C352" s="69"/>
      <c r="D352" s="70"/>
      <c r="S352" s="273"/>
      <c r="T352" s="385"/>
      <c r="V352" s="12">
        <v>292</v>
      </c>
      <c r="W352" s="69"/>
      <c r="X352" s="70"/>
      <c r="AM352" s="273"/>
      <c r="AN352" s="385"/>
      <c r="AP352" s="12">
        <v>292</v>
      </c>
      <c r="AQ352" s="69">
        <v>2.277469</v>
      </c>
      <c r="AR352" s="70">
        <v>23.197970000000002</v>
      </c>
      <c r="BG352" s="273"/>
      <c r="BH352" s="271"/>
      <c r="BI352"/>
      <c r="BJ352" s="12">
        <v>292</v>
      </c>
      <c r="BK352" s="69"/>
      <c r="BL352" s="70"/>
      <c r="CA352" s="273"/>
      <c r="CB352" s="385"/>
      <c r="CC352"/>
      <c r="CD352" s="12">
        <v>292</v>
      </c>
      <c r="CE352" s="69"/>
      <c r="CF352" s="70"/>
      <c r="CU352" s="273"/>
      <c r="CV352" s="385"/>
      <c r="CW352"/>
      <c r="CX352" s="12">
        <v>292</v>
      </c>
      <c r="CY352" s="69"/>
      <c r="CZ352" s="70"/>
      <c r="DO352" s="273"/>
      <c r="DP352" s="385"/>
      <c r="DQ352"/>
      <c r="DR352" s="12">
        <v>292</v>
      </c>
      <c r="DS352" s="69"/>
      <c r="DT352" s="70"/>
      <c r="EI352" s="273"/>
      <c r="EJ352" s="385"/>
      <c r="EK352"/>
      <c r="EL352" s="12">
        <v>292</v>
      </c>
      <c r="EM352" s="69"/>
      <c r="EN352" s="70"/>
      <c r="FC352" s="273"/>
      <c r="FD352" s="385"/>
      <c r="FE352"/>
      <c r="FF352" s="12">
        <v>292</v>
      </c>
      <c r="FG352" s="69"/>
      <c r="FH352" s="70"/>
      <c r="FW352" s="273"/>
      <c r="FX352" s="385"/>
      <c r="FY352"/>
      <c r="FZ352" s="12">
        <v>292</v>
      </c>
      <c r="GA352" s="69"/>
      <c r="GB352" s="70"/>
      <c r="GQ352" s="273"/>
      <c r="GR352" s="385"/>
      <c r="GS352"/>
      <c r="GT352" s="12">
        <v>292</v>
      </c>
      <c r="GU352" s="69"/>
      <c r="GV352" s="70"/>
      <c r="HK352" s="273"/>
      <c r="HL352" s="385"/>
      <c r="HM352"/>
      <c r="HN352" s="12">
        <v>292</v>
      </c>
      <c r="HO352" s="69">
        <v>0.9107421</v>
      </c>
      <c r="HP352" s="70">
        <v>21.19998</v>
      </c>
      <c r="IE352" s="273"/>
      <c r="IF352" s="385"/>
      <c r="IG352"/>
      <c r="IH352" s="12">
        <v>292</v>
      </c>
      <c r="II352" s="69"/>
      <c r="IJ352" s="70"/>
      <c r="IY352" s="273"/>
      <c r="IZ352" s="385"/>
      <c r="JA352"/>
      <c r="JB352" s="12">
        <v>292</v>
      </c>
      <c r="JC352" s="69"/>
      <c r="JD352" s="70"/>
      <c r="JS352" s="273"/>
      <c r="JT352" s="385"/>
      <c r="JU352"/>
      <c r="JV352" s="12">
        <v>292</v>
      </c>
      <c r="JW352" s="69"/>
      <c r="JX352" s="70"/>
      <c r="KM352" s="273"/>
    </row>
    <row r="353" spans="1:299" ht="12.75" customHeight="1" x14ac:dyDescent="0.2">
      <c r="B353" s="12">
        <v>293</v>
      </c>
      <c r="C353" s="69"/>
      <c r="D353" s="70"/>
      <c r="S353" s="273"/>
      <c r="T353" s="385"/>
      <c r="V353" s="12">
        <v>293</v>
      </c>
      <c r="W353" s="69"/>
      <c r="X353" s="70"/>
      <c r="AM353" s="273"/>
      <c r="AN353" s="385"/>
      <c r="AP353" s="12">
        <v>293</v>
      </c>
      <c r="AQ353" s="69"/>
      <c r="AR353" s="70"/>
      <c r="BG353" s="273"/>
      <c r="BH353" s="271"/>
      <c r="BI353"/>
      <c r="BJ353" s="12">
        <v>293</v>
      </c>
      <c r="BK353" s="69"/>
      <c r="BL353" s="70"/>
      <c r="CA353" s="273"/>
      <c r="CB353" s="385"/>
      <c r="CC353"/>
      <c r="CD353" s="12">
        <v>293</v>
      </c>
      <c r="CE353" s="69"/>
      <c r="CF353" s="70"/>
      <c r="CU353" s="273"/>
      <c r="CV353" s="385"/>
      <c r="CW353"/>
      <c r="CX353" s="12">
        <v>293</v>
      </c>
      <c r="CY353" s="69"/>
      <c r="CZ353" s="70"/>
      <c r="DO353" s="273"/>
      <c r="DP353" s="385"/>
      <c r="DQ353"/>
      <c r="DR353" s="12">
        <v>293</v>
      </c>
      <c r="DS353" s="69"/>
      <c r="DT353" s="70"/>
      <c r="EI353" s="273"/>
      <c r="EJ353" s="385"/>
      <c r="EK353"/>
      <c r="EL353" s="12">
        <v>293</v>
      </c>
      <c r="EM353" s="69"/>
      <c r="EN353" s="70"/>
      <c r="FC353" s="273"/>
      <c r="FD353" s="385"/>
      <c r="FE353"/>
      <c r="FF353" s="12">
        <v>293</v>
      </c>
      <c r="FG353" s="69"/>
      <c r="FH353" s="70"/>
      <c r="FW353" s="273"/>
      <c r="FX353" s="385"/>
      <c r="FY353"/>
      <c r="FZ353" s="12">
        <v>293</v>
      </c>
      <c r="GA353" s="69"/>
      <c r="GB353" s="70"/>
      <c r="GQ353" s="273"/>
      <c r="GR353" s="385"/>
      <c r="GS353"/>
      <c r="GT353" s="12">
        <v>293</v>
      </c>
      <c r="GU353" s="69"/>
      <c r="GV353" s="70"/>
      <c r="HK353" s="273"/>
      <c r="HL353" s="385"/>
      <c r="HM353"/>
      <c r="HN353" s="12">
        <v>293</v>
      </c>
      <c r="HO353" s="69">
        <v>0.8893662</v>
      </c>
      <c r="HP353" s="70">
        <v>21.279920000000001</v>
      </c>
      <c r="IE353" s="273"/>
      <c r="IF353" s="385"/>
      <c r="IG353"/>
      <c r="IH353" s="12">
        <v>293</v>
      </c>
      <c r="II353" s="69"/>
      <c r="IJ353" s="70"/>
      <c r="IY353" s="273"/>
      <c r="IZ353" s="385"/>
      <c r="JA353"/>
      <c r="JB353" s="12">
        <v>293</v>
      </c>
      <c r="JC353" s="69"/>
      <c r="JD353" s="70"/>
      <c r="JS353" s="273"/>
      <c r="JT353" s="385"/>
      <c r="JU353"/>
      <c r="JV353" s="12">
        <v>293</v>
      </c>
      <c r="JW353" s="69"/>
      <c r="JX353" s="70"/>
      <c r="KM353" s="273"/>
    </row>
    <row r="354" spans="1:299" ht="12.75" customHeight="1" x14ac:dyDescent="0.2">
      <c r="B354" s="12">
        <v>294</v>
      </c>
      <c r="C354" s="69"/>
      <c r="D354" s="70"/>
      <c r="S354" s="273"/>
      <c r="T354" s="385"/>
      <c r="V354" s="12">
        <v>294</v>
      </c>
      <c r="W354" s="69"/>
      <c r="X354" s="70"/>
      <c r="AM354" s="273"/>
      <c r="AN354" s="385"/>
      <c r="AP354" s="12">
        <v>294</v>
      </c>
      <c r="AQ354" s="69"/>
      <c r="AR354" s="70"/>
      <c r="BG354" s="273"/>
      <c r="BH354" s="271"/>
      <c r="BI354"/>
      <c r="BJ354" s="12">
        <v>294</v>
      </c>
      <c r="BK354" s="69"/>
      <c r="BL354" s="70"/>
      <c r="CA354" s="273"/>
      <c r="CB354" s="385"/>
      <c r="CC354"/>
      <c r="CD354" s="12">
        <v>294</v>
      </c>
      <c r="CE354" s="69"/>
      <c r="CF354" s="70"/>
      <c r="CU354" s="273"/>
      <c r="CV354" s="385"/>
      <c r="CW354"/>
      <c r="CX354" s="12">
        <v>294</v>
      </c>
      <c r="CY354" s="69"/>
      <c r="CZ354" s="70"/>
      <c r="DO354" s="273"/>
      <c r="DP354" s="385"/>
      <c r="DQ354"/>
      <c r="DR354" s="12">
        <v>294</v>
      </c>
      <c r="DS354" s="69"/>
      <c r="DT354" s="70"/>
      <c r="EI354" s="273"/>
      <c r="EJ354" s="385"/>
      <c r="EK354"/>
      <c r="EL354" s="12">
        <v>294</v>
      </c>
      <c r="EM354" s="69"/>
      <c r="EN354" s="70"/>
      <c r="FC354" s="273"/>
      <c r="FD354" s="385"/>
      <c r="FE354"/>
      <c r="FF354" s="12">
        <v>294</v>
      </c>
      <c r="FG354" s="69"/>
      <c r="FH354" s="70"/>
      <c r="FW354" s="273"/>
      <c r="FX354" s="385"/>
      <c r="FY354"/>
      <c r="FZ354" s="12">
        <v>294</v>
      </c>
      <c r="GA354" s="69"/>
      <c r="GB354" s="70"/>
      <c r="GQ354" s="273"/>
      <c r="GR354" s="385"/>
      <c r="GS354"/>
      <c r="GT354" s="12">
        <v>294</v>
      </c>
      <c r="GU354" s="69"/>
      <c r="GV354" s="70"/>
      <c r="HK354" s="273"/>
      <c r="HL354" s="385"/>
      <c r="HM354"/>
      <c r="HN354" s="12">
        <v>294</v>
      </c>
      <c r="HO354" s="69">
        <v>0.86893690000000001</v>
      </c>
      <c r="HP354" s="70">
        <v>21.360040000000001</v>
      </c>
      <c r="IE354" s="273"/>
      <c r="IF354" s="385"/>
      <c r="IG354"/>
      <c r="IH354" s="12">
        <v>294</v>
      </c>
      <c r="II354" s="69"/>
      <c r="IJ354" s="70"/>
      <c r="IY354" s="273"/>
      <c r="IZ354" s="385"/>
      <c r="JA354"/>
      <c r="JB354" s="12">
        <v>294</v>
      </c>
      <c r="JC354" s="69"/>
      <c r="JD354" s="70"/>
      <c r="JS354" s="273"/>
      <c r="JT354" s="385"/>
      <c r="JU354"/>
      <c r="JV354" s="12">
        <v>294</v>
      </c>
      <c r="JW354" s="69"/>
      <c r="JX354" s="70"/>
      <c r="KM354" s="273"/>
    </row>
    <row r="355" spans="1:299" ht="12.75" customHeight="1" x14ac:dyDescent="0.2">
      <c r="B355" s="12">
        <v>295</v>
      </c>
      <c r="C355" s="69"/>
      <c r="D355" s="70"/>
      <c r="S355" s="273"/>
      <c r="T355" s="385"/>
      <c r="V355" s="12">
        <v>295</v>
      </c>
      <c r="W355" s="69"/>
      <c r="X355" s="70"/>
      <c r="AM355" s="273"/>
      <c r="AN355" s="385"/>
      <c r="AP355" s="12">
        <v>295</v>
      </c>
      <c r="AQ355" s="69"/>
      <c r="AR355" s="70"/>
      <c r="BG355" s="273"/>
      <c r="BH355" s="271"/>
      <c r="BI355"/>
      <c r="BJ355" s="12">
        <v>295</v>
      </c>
      <c r="BK355" s="69"/>
      <c r="BL355" s="70"/>
      <c r="CA355" s="273"/>
      <c r="CB355" s="385"/>
      <c r="CC355"/>
      <c r="CD355" s="12">
        <v>295</v>
      </c>
      <c r="CE355" s="69"/>
      <c r="CF355" s="70"/>
      <c r="CU355" s="273"/>
      <c r="CV355" s="385"/>
      <c r="CW355"/>
      <c r="CX355" s="12">
        <v>295</v>
      </c>
      <c r="CY355" s="69"/>
      <c r="CZ355" s="70"/>
      <c r="DO355" s="273"/>
      <c r="DP355" s="385"/>
      <c r="DQ355"/>
      <c r="DR355" s="12">
        <v>295</v>
      </c>
      <c r="DS355" s="69"/>
      <c r="DT355" s="70"/>
      <c r="EI355" s="273"/>
      <c r="EJ355" s="385"/>
      <c r="EK355"/>
      <c r="EL355" s="12">
        <v>295</v>
      </c>
      <c r="EM355" s="69"/>
      <c r="EN355" s="70"/>
      <c r="FC355" s="273"/>
      <c r="FD355" s="385"/>
      <c r="FE355"/>
      <c r="FF355" s="12">
        <v>295</v>
      </c>
      <c r="FG355" s="69"/>
      <c r="FH355" s="70"/>
      <c r="FW355" s="273"/>
      <c r="FX355" s="385"/>
      <c r="FY355"/>
      <c r="FZ355" s="12">
        <v>295</v>
      </c>
      <c r="GA355" s="69"/>
      <c r="GB355" s="70"/>
      <c r="GQ355" s="273"/>
      <c r="GR355" s="385"/>
      <c r="GS355"/>
      <c r="GT355" s="12">
        <v>295</v>
      </c>
      <c r="GU355" s="69"/>
      <c r="GV355" s="70"/>
      <c r="HK355" s="273"/>
      <c r="HL355" s="385"/>
      <c r="HM355"/>
      <c r="HN355" s="12">
        <v>295</v>
      </c>
      <c r="HO355" s="69">
        <v>0.76615459999999991</v>
      </c>
      <c r="HP355" s="70">
        <v>21.42802</v>
      </c>
      <c r="IE355" s="273"/>
      <c r="IF355" s="385"/>
      <c r="IG355"/>
      <c r="IH355" s="12">
        <v>295</v>
      </c>
      <c r="II355" s="69"/>
      <c r="IJ355" s="70"/>
      <c r="IY355" s="273"/>
      <c r="IZ355" s="385"/>
      <c r="JA355"/>
      <c r="JB355" s="12">
        <v>295</v>
      </c>
      <c r="JC355" s="69"/>
      <c r="JD355" s="70"/>
      <c r="JS355" s="273"/>
      <c r="JT355" s="385"/>
      <c r="JU355"/>
      <c r="JV355" s="12">
        <v>295</v>
      </c>
      <c r="JW355" s="69"/>
      <c r="JX355" s="70"/>
      <c r="KM355" s="273"/>
    </row>
    <row r="356" spans="1:299" ht="12.75" customHeight="1" x14ac:dyDescent="0.2">
      <c r="B356" s="12">
        <v>296</v>
      </c>
      <c r="C356" s="69"/>
      <c r="D356" s="70"/>
      <c r="S356" s="273"/>
      <c r="T356" s="385"/>
      <c r="V356" s="12">
        <v>296</v>
      </c>
      <c r="W356" s="69"/>
      <c r="X356" s="70"/>
      <c r="AM356" s="273"/>
      <c r="AN356" s="385"/>
      <c r="AP356" s="12">
        <v>296</v>
      </c>
      <c r="AQ356" s="69"/>
      <c r="AR356" s="70"/>
      <c r="BG356" s="273"/>
      <c r="BH356" s="271"/>
      <c r="BI356"/>
      <c r="BJ356" s="12">
        <v>296</v>
      </c>
      <c r="BK356" s="69"/>
      <c r="BL356" s="70"/>
      <c r="CA356" s="273"/>
      <c r="CB356" s="385"/>
      <c r="CC356"/>
      <c r="CD356" s="12">
        <v>296</v>
      </c>
      <c r="CE356" s="69"/>
      <c r="CF356" s="70"/>
      <c r="CU356" s="273"/>
      <c r="CV356" s="385"/>
      <c r="CW356"/>
      <c r="CX356" s="12">
        <v>296</v>
      </c>
      <c r="CY356" s="69"/>
      <c r="CZ356" s="70"/>
      <c r="DO356" s="273"/>
      <c r="DP356" s="385"/>
      <c r="DQ356"/>
      <c r="DR356" s="12">
        <v>296</v>
      </c>
      <c r="DS356" s="69"/>
      <c r="DT356" s="70"/>
      <c r="EI356" s="273"/>
      <c r="EJ356" s="385"/>
      <c r="EK356"/>
      <c r="EL356" s="12">
        <v>296</v>
      </c>
      <c r="EM356" s="69"/>
      <c r="EN356" s="70"/>
      <c r="FC356" s="273"/>
      <c r="FD356" s="385"/>
      <c r="FE356"/>
      <c r="FF356" s="12">
        <v>296</v>
      </c>
      <c r="FG356" s="69"/>
      <c r="FH356" s="70"/>
      <c r="FW356" s="273"/>
      <c r="FX356" s="385"/>
      <c r="FY356"/>
      <c r="FZ356" s="12">
        <v>296</v>
      </c>
      <c r="GA356" s="69"/>
      <c r="GB356" s="70"/>
      <c r="GQ356" s="273"/>
      <c r="GR356" s="385"/>
      <c r="GS356"/>
      <c r="GT356" s="12">
        <v>296</v>
      </c>
      <c r="GU356" s="69"/>
      <c r="GV356" s="70"/>
      <c r="HK356" s="273"/>
      <c r="HL356" s="385"/>
      <c r="HM356"/>
      <c r="HN356" s="12">
        <v>296</v>
      </c>
      <c r="HO356" s="69">
        <v>0.6992972999999999</v>
      </c>
      <c r="HP356" s="70">
        <v>21.50611</v>
      </c>
      <c r="IE356" s="273"/>
      <c r="IF356" s="385"/>
      <c r="IG356"/>
      <c r="IH356" s="12">
        <v>296</v>
      </c>
      <c r="II356" s="69"/>
      <c r="IJ356" s="70"/>
      <c r="IY356" s="273"/>
      <c r="IZ356" s="385"/>
      <c r="JA356"/>
      <c r="JB356" s="12">
        <v>296</v>
      </c>
      <c r="JC356" s="69"/>
      <c r="JD356" s="70"/>
      <c r="JS356" s="273"/>
      <c r="JT356" s="385"/>
      <c r="JU356"/>
      <c r="JV356" s="12">
        <v>296</v>
      </c>
      <c r="JW356" s="69"/>
      <c r="JX356" s="70"/>
      <c r="KM356" s="273"/>
    </row>
    <row r="357" spans="1:299" ht="12.75" customHeight="1" x14ac:dyDescent="0.2">
      <c r="B357" s="12">
        <v>297</v>
      </c>
      <c r="C357" s="69"/>
      <c r="D357" s="70"/>
      <c r="S357" s="273"/>
      <c r="T357" s="385"/>
      <c r="V357" s="12">
        <v>297</v>
      </c>
      <c r="W357" s="69"/>
      <c r="X357" s="70"/>
      <c r="AM357" s="273"/>
      <c r="AN357" s="385"/>
      <c r="AP357" s="12">
        <v>297</v>
      </c>
      <c r="AQ357" s="69"/>
      <c r="AR357" s="70"/>
      <c r="BG357" s="273"/>
      <c r="BH357" s="271"/>
      <c r="BI357"/>
      <c r="BJ357" s="12">
        <v>297</v>
      </c>
      <c r="BK357" s="69"/>
      <c r="BL357" s="70"/>
      <c r="CA357" s="273"/>
      <c r="CB357" s="385"/>
      <c r="CC357"/>
      <c r="CD357" s="12">
        <v>297</v>
      </c>
      <c r="CE357" s="69"/>
      <c r="CF357" s="70"/>
      <c r="CU357" s="273"/>
      <c r="CV357" s="385"/>
      <c r="CW357"/>
      <c r="CX357" s="12">
        <v>297</v>
      </c>
      <c r="CY357" s="69"/>
      <c r="CZ357" s="70"/>
      <c r="DO357" s="273"/>
      <c r="DP357" s="385"/>
      <c r="DQ357"/>
      <c r="DR357" s="12">
        <v>297</v>
      </c>
      <c r="DS357" s="69"/>
      <c r="DT357" s="70"/>
      <c r="EI357" s="273"/>
      <c r="EJ357" s="385"/>
      <c r="EK357"/>
      <c r="EL357" s="12">
        <v>297</v>
      </c>
      <c r="EM357" s="69"/>
      <c r="EN357" s="70"/>
      <c r="FC357" s="273"/>
      <c r="FD357" s="385"/>
      <c r="FE357"/>
      <c r="FF357" s="12">
        <v>297</v>
      </c>
      <c r="FG357" s="69"/>
      <c r="FH357" s="70"/>
      <c r="FW357" s="273"/>
      <c r="FX357" s="385"/>
      <c r="FY357"/>
      <c r="FZ357" s="12">
        <v>297</v>
      </c>
      <c r="GA357" s="69"/>
      <c r="GB357" s="70"/>
      <c r="GQ357" s="273"/>
      <c r="GR357" s="385"/>
      <c r="GS357"/>
      <c r="GT357" s="12">
        <v>297</v>
      </c>
      <c r="GU357" s="69"/>
      <c r="GV357" s="70"/>
      <c r="HK357" s="273"/>
      <c r="HL357" s="385"/>
      <c r="HM357"/>
      <c r="HN357" s="12">
        <v>297</v>
      </c>
      <c r="HO357" s="69">
        <v>0.67886489999999999</v>
      </c>
      <c r="HP357" s="70">
        <v>21.586099999999998</v>
      </c>
      <c r="IE357" s="273"/>
      <c r="IF357" s="385"/>
      <c r="IG357"/>
      <c r="IH357" s="12">
        <v>297</v>
      </c>
      <c r="II357" s="69"/>
      <c r="IJ357" s="70"/>
      <c r="IY357" s="273"/>
      <c r="IZ357" s="385"/>
      <c r="JA357"/>
      <c r="JB357" s="12">
        <v>297</v>
      </c>
      <c r="JC357" s="69"/>
      <c r="JD357" s="70"/>
      <c r="JS357" s="273"/>
      <c r="JT357" s="385"/>
      <c r="JU357"/>
      <c r="JV357" s="12">
        <v>297</v>
      </c>
      <c r="JW357" s="69"/>
      <c r="JX357" s="70"/>
      <c r="KM357" s="273"/>
    </row>
    <row r="358" spans="1:299" ht="12.75" customHeight="1" x14ac:dyDescent="0.2">
      <c r="B358" s="12">
        <v>298</v>
      </c>
      <c r="C358" s="69"/>
      <c r="D358" s="70"/>
      <c r="S358" s="273"/>
      <c r="T358" s="385"/>
      <c r="V358" s="12">
        <v>298</v>
      </c>
      <c r="W358" s="69"/>
      <c r="X358" s="70"/>
      <c r="AM358" s="273"/>
      <c r="AN358" s="385"/>
      <c r="AP358" s="12">
        <v>298</v>
      </c>
      <c r="AQ358" s="69"/>
      <c r="AR358" s="70"/>
      <c r="BG358" s="273"/>
      <c r="BH358" s="271"/>
      <c r="BI358"/>
      <c r="BJ358" s="12">
        <v>298</v>
      </c>
      <c r="BK358" s="69"/>
      <c r="BL358" s="70"/>
      <c r="CA358" s="273"/>
      <c r="CB358" s="385"/>
      <c r="CC358"/>
      <c r="CD358" s="12">
        <v>298</v>
      </c>
      <c r="CE358" s="69"/>
      <c r="CF358" s="70"/>
      <c r="CU358" s="273"/>
      <c r="CV358" s="385"/>
      <c r="CW358"/>
      <c r="CX358" s="12">
        <v>298</v>
      </c>
      <c r="CY358" s="69"/>
      <c r="CZ358" s="70"/>
      <c r="DO358" s="273"/>
      <c r="DP358" s="385"/>
      <c r="DQ358"/>
      <c r="DR358" s="12">
        <v>298</v>
      </c>
      <c r="DS358" s="69"/>
      <c r="DT358" s="70"/>
      <c r="EI358" s="273"/>
      <c r="EJ358" s="385"/>
      <c r="EK358"/>
      <c r="EL358" s="12">
        <v>298</v>
      </c>
      <c r="EM358" s="69"/>
      <c r="EN358" s="70"/>
      <c r="FC358" s="273"/>
      <c r="FD358" s="385"/>
      <c r="FE358"/>
      <c r="FF358" s="12">
        <v>298</v>
      </c>
      <c r="FG358" s="69"/>
      <c r="FH358" s="70"/>
      <c r="FW358" s="273"/>
      <c r="FX358" s="385"/>
      <c r="FY358"/>
      <c r="FZ358" s="12">
        <v>298</v>
      </c>
      <c r="GA358" s="69"/>
      <c r="GB358" s="70"/>
      <c r="GQ358" s="273"/>
      <c r="GR358" s="385"/>
      <c r="GS358"/>
      <c r="GT358" s="12">
        <v>298</v>
      </c>
      <c r="GU358" s="69"/>
      <c r="GV358" s="70"/>
      <c r="HK358" s="273"/>
      <c r="HL358" s="385"/>
      <c r="HM358"/>
      <c r="HN358" s="12">
        <v>298</v>
      </c>
      <c r="HO358" s="69">
        <v>0.54657579999999995</v>
      </c>
      <c r="HP358" s="70">
        <v>21.66216</v>
      </c>
      <c r="IE358" s="273"/>
      <c r="IF358" s="385"/>
      <c r="IG358"/>
      <c r="IH358" s="12">
        <v>298</v>
      </c>
      <c r="II358" s="69"/>
      <c r="IJ358" s="70"/>
      <c r="IY358" s="273"/>
      <c r="IZ358" s="385"/>
      <c r="JA358"/>
      <c r="JB358" s="12">
        <v>298</v>
      </c>
      <c r="JC358" s="69"/>
      <c r="JD358" s="70"/>
      <c r="JS358" s="273"/>
      <c r="JT358" s="385"/>
      <c r="JU358"/>
      <c r="JV358" s="12">
        <v>298</v>
      </c>
      <c r="JW358" s="69"/>
      <c r="JX358" s="70"/>
      <c r="KM358" s="273"/>
    </row>
    <row r="359" spans="1:299" ht="12.75" customHeight="1" x14ac:dyDescent="0.2">
      <c r="B359" s="12">
        <v>299</v>
      </c>
      <c r="C359" s="69"/>
      <c r="D359" s="70"/>
      <c r="S359" s="273"/>
      <c r="T359" s="385"/>
      <c r="V359" s="12">
        <v>299</v>
      </c>
      <c r="W359" s="69"/>
      <c r="X359" s="70"/>
      <c r="AM359" s="273"/>
      <c r="AN359" s="385"/>
      <c r="AP359" s="12">
        <v>299</v>
      </c>
      <c r="AQ359" s="69"/>
      <c r="AR359" s="70"/>
      <c r="BG359" s="273"/>
      <c r="BH359" s="271"/>
      <c r="BI359"/>
      <c r="BJ359" s="12">
        <v>299</v>
      </c>
      <c r="BK359" s="69"/>
      <c r="BL359" s="70"/>
      <c r="CA359" s="273"/>
      <c r="CB359" s="385"/>
      <c r="CC359"/>
      <c r="CD359" s="12">
        <v>299</v>
      </c>
      <c r="CE359" s="69"/>
      <c r="CF359" s="70"/>
      <c r="CU359" s="273"/>
      <c r="CV359" s="385"/>
      <c r="CW359"/>
      <c r="CX359" s="12">
        <v>299</v>
      </c>
      <c r="CY359" s="69"/>
      <c r="CZ359" s="70"/>
      <c r="DO359" s="273"/>
      <c r="DP359" s="385"/>
      <c r="DQ359"/>
      <c r="DR359" s="12">
        <v>299</v>
      </c>
      <c r="DS359" s="69"/>
      <c r="DT359" s="70"/>
      <c r="EI359" s="273"/>
      <c r="EJ359" s="385"/>
      <c r="EK359"/>
      <c r="EL359" s="12">
        <v>299</v>
      </c>
      <c r="EM359" s="69"/>
      <c r="EN359" s="70"/>
      <c r="FC359" s="273"/>
      <c r="FD359" s="385"/>
      <c r="FE359"/>
      <c r="FF359" s="12">
        <v>299</v>
      </c>
      <c r="FG359" s="69"/>
      <c r="FH359" s="70"/>
      <c r="FW359" s="273"/>
      <c r="FX359" s="385"/>
      <c r="FY359"/>
      <c r="FZ359" s="12">
        <v>299</v>
      </c>
      <c r="GA359" s="69"/>
      <c r="GB359" s="70"/>
      <c r="GQ359" s="273"/>
      <c r="GR359" s="385"/>
      <c r="GS359"/>
      <c r="GT359" s="12">
        <v>299</v>
      </c>
      <c r="GU359" s="69"/>
      <c r="GV359" s="70"/>
      <c r="HK359" s="273"/>
      <c r="HL359" s="385"/>
      <c r="HM359"/>
      <c r="HN359" s="12">
        <v>299</v>
      </c>
      <c r="HO359" s="69">
        <v>0.5375299</v>
      </c>
      <c r="HP359" s="70">
        <v>21.742039999999999</v>
      </c>
      <c r="IE359" s="273"/>
      <c r="IF359" s="385"/>
      <c r="IG359"/>
      <c r="IH359" s="12">
        <v>299</v>
      </c>
      <c r="II359" s="69"/>
      <c r="IJ359" s="70"/>
      <c r="IY359" s="273"/>
      <c r="IZ359" s="385"/>
      <c r="JA359"/>
      <c r="JB359" s="12">
        <v>299</v>
      </c>
      <c r="JC359" s="69"/>
      <c r="JD359" s="70"/>
      <c r="JS359" s="273"/>
      <c r="JT359" s="385"/>
      <c r="JU359"/>
      <c r="JV359" s="12">
        <v>299</v>
      </c>
      <c r="JW359" s="69"/>
      <c r="JX359" s="70"/>
      <c r="KM359" s="273"/>
    </row>
    <row r="360" spans="1:299" ht="12.75" customHeight="1" x14ac:dyDescent="0.2">
      <c r="B360" s="12">
        <v>300</v>
      </c>
      <c r="C360" s="69"/>
      <c r="D360" s="70"/>
      <c r="S360" s="273"/>
      <c r="T360" s="385"/>
      <c r="V360" s="12">
        <v>300</v>
      </c>
      <c r="W360" s="69"/>
      <c r="X360" s="70"/>
      <c r="AM360" s="273"/>
      <c r="AN360" s="385"/>
      <c r="AP360" s="12">
        <v>300</v>
      </c>
      <c r="AQ360" s="69"/>
      <c r="AR360" s="70"/>
      <c r="BG360" s="273"/>
      <c r="BH360" s="271"/>
      <c r="BI360"/>
      <c r="BJ360" s="12">
        <v>300</v>
      </c>
      <c r="BK360" s="69"/>
      <c r="BL360" s="70"/>
      <c r="CA360" s="273"/>
      <c r="CB360" s="385"/>
      <c r="CC360"/>
      <c r="CD360" s="12">
        <v>300</v>
      </c>
      <c r="CE360" s="69"/>
      <c r="CF360" s="70"/>
      <c r="CU360" s="273"/>
      <c r="CV360" s="385"/>
      <c r="CW360"/>
      <c r="CX360" s="12">
        <v>300</v>
      </c>
      <c r="CY360" s="69"/>
      <c r="CZ360" s="70"/>
      <c r="DO360" s="273"/>
      <c r="DP360" s="385"/>
      <c r="DQ360"/>
      <c r="DR360" s="12">
        <v>300</v>
      </c>
      <c r="DS360" s="69"/>
      <c r="DT360" s="70"/>
      <c r="EI360" s="273"/>
      <c r="EJ360" s="385"/>
      <c r="EK360"/>
      <c r="EL360" s="12">
        <v>300</v>
      </c>
      <c r="EM360" s="69"/>
      <c r="EN360" s="70"/>
      <c r="FC360" s="273"/>
      <c r="FD360" s="385"/>
      <c r="FE360"/>
      <c r="FF360" s="12">
        <v>300</v>
      </c>
      <c r="FG360" s="69"/>
      <c r="FH360" s="70"/>
      <c r="FW360" s="273"/>
      <c r="FX360" s="385"/>
      <c r="FY360"/>
      <c r="FZ360" s="12">
        <v>300</v>
      </c>
      <c r="GA360" s="69"/>
      <c r="GB360" s="70"/>
      <c r="GQ360" s="273"/>
      <c r="GR360" s="385"/>
      <c r="GS360"/>
      <c r="GT360" s="12">
        <v>300</v>
      </c>
      <c r="GU360" s="69"/>
      <c r="GV360" s="70"/>
      <c r="HK360" s="273"/>
      <c r="HL360" s="385"/>
      <c r="HM360"/>
      <c r="HN360" s="12">
        <v>300</v>
      </c>
      <c r="HO360" s="69">
        <v>0.51584240000000003</v>
      </c>
      <c r="HP360" s="70">
        <v>21.822030000000002</v>
      </c>
      <c r="IE360" s="273"/>
      <c r="IF360" s="385"/>
      <c r="IG360"/>
      <c r="IH360" s="12">
        <v>300</v>
      </c>
      <c r="II360" s="69"/>
      <c r="IJ360" s="70"/>
      <c r="IY360" s="273"/>
      <c r="IZ360" s="385"/>
      <c r="JA360"/>
      <c r="JB360" s="12">
        <v>300</v>
      </c>
      <c r="JC360" s="69"/>
      <c r="JD360" s="70"/>
      <c r="JS360" s="273"/>
      <c r="JT360" s="385"/>
      <c r="JU360"/>
      <c r="JV360" s="12">
        <v>300</v>
      </c>
      <c r="JW360" s="69"/>
      <c r="JX360" s="70"/>
      <c r="KM360" s="273"/>
    </row>
    <row r="361" spans="1:299" ht="12.75" customHeight="1" x14ac:dyDescent="0.2">
      <c r="A361" s="226"/>
      <c r="B361" s="226"/>
      <c r="C361" s="226"/>
      <c r="D361" s="226"/>
      <c r="E361" s="226"/>
      <c r="F361" s="226"/>
      <c r="G361" s="226"/>
      <c r="H361" s="226"/>
      <c r="I361" s="226"/>
      <c r="J361" s="226"/>
      <c r="K361" s="226"/>
      <c r="L361" s="226"/>
      <c r="M361" s="226"/>
      <c r="N361" s="226"/>
      <c r="O361" s="226"/>
      <c r="P361" s="226"/>
      <c r="Q361" s="226"/>
      <c r="R361" s="226"/>
      <c r="S361" s="577"/>
      <c r="T361" s="385"/>
      <c r="U361" s="226"/>
      <c r="V361" s="226"/>
      <c r="W361" s="226"/>
      <c r="X361" s="226"/>
      <c r="Y361" s="226"/>
      <c r="Z361" s="226"/>
      <c r="AA361" s="226"/>
      <c r="AB361" s="226"/>
      <c r="AC361" s="226"/>
      <c r="AD361" s="226"/>
      <c r="AE361" s="226"/>
      <c r="AF361" s="226"/>
      <c r="AG361" s="226"/>
      <c r="AH361" s="226"/>
      <c r="AI361" s="226"/>
      <c r="AJ361" s="226"/>
      <c r="AK361" s="226"/>
      <c r="AL361" s="226"/>
      <c r="AM361" s="577"/>
      <c r="AN361" s="385"/>
      <c r="AO361" s="226"/>
      <c r="AP361" s="226"/>
      <c r="AQ361" s="226"/>
      <c r="AR361" s="226"/>
      <c r="AS361" s="226"/>
      <c r="AT361" s="226"/>
      <c r="AU361" s="226"/>
      <c r="AV361" s="226"/>
      <c r="AW361" s="226"/>
      <c r="AX361" s="226"/>
      <c r="AY361" s="226"/>
      <c r="AZ361" s="226"/>
      <c r="BA361" s="226"/>
      <c r="BB361" s="226"/>
      <c r="BC361" s="226"/>
      <c r="BD361" s="226"/>
      <c r="BE361" s="226"/>
      <c r="BF361" s="226"/>
      <c r="BG361" s="577"/>
      <c r="BH361" s="271"/>
      <c r="BI361" s="226"/>
      <c r="BJ361" s="226"/>
      <c r="BK361" s="226"/>
      <c r="BL361" s="226"/>
      <c r="BM361" s="226"/>
      <c r="BN361" s="226"/>
      <c r="BO361" s="226"/>
      <c r="BP361" s="226"/>
      <c r="BQ361" s="226"/>
      <c r="BR361" s="226"/>
      <c r="BS361" s="226"/>
      <c r="BT361" s="226"/>
      <c r="BU361" s="226"/>
      <c r="BV361" s="226"/>
      <c r="BW361" s="226"/>
      <c r="BX361" s="226"/>
      <c r="BY361" s="226"/>
      <c r="BZ361" s="226"/>
      <c r="CA361" s="577"/>
      <c r="CB361" s="385"/>
      <c r="CC361" s="226"/>
      <c r="CD361" s="226"/>
      <c r="CE361" s="226"/>
      <c r="CF361" s="226"/>
      <c r="CG361" s="226"/>
      <c r="CH361" s="226"/>
      <c r="CI361" s="226"/>
      <c r="CJ361" s="226"/>
      <c r="CK361" s="226"/>
      <c r="CL361" s="226"/>
      <c r="CM361" s="226"/>
      <c r="CN361" s="226"/>
      <c r="CO361" s="226"/>
      <c r="CP361" s="226"/>
      <c r="CQ361" s="226"/>
      <c r="CR361" s="226"/>
      <c r="CS361" s="226"/>
      <c r="CT361" s="226"/>
      <c r="CU361" s="577"/>
      <c r="CV361" s="385"/>
      <c r="CW361" s="226"/>
      <c r="CX361" s="226"/>
      <c r="CY361" s="226"/>
      <c r="CZ361" s="226"/>
      <c r="DA361" s="226"/>
      <c r="DB361" s="226"/>
      <c r="DC361" s="226"/>
      <c r="DD361" s="226"/>
      <c r="DE361" s="226"/>
      <c r="DF361" s="226"/>
      <c r="DG361" s="226"/>
      <c r="DH361" s="226"/>
      <c r="DI361" s="226"/>
      <c r="DJ361" s="226"/>
      <c r="DK361" s="226"/>
      <c r="DL361" s="226"/>
      <c r="DM361" s="226"/>
      <c r="DN361" s="226"/>
      <c r="DO361" s="577"/>
      <c r="DP361" s="385"/>
      <c r="DQ361" s="226"/>
      <c r="DR361" s="226"/>
      <c r="DS361" s="226"/>
      <c r="DT361" s="226"/>
      <c r="DU361" s="226"/>
      <c r="DV361" s="226"/>
      <c r="DW361" s="226"/>
      <c r="DX361" s="226"/>
      <c r="DY361" s="226"/>
      <c r="DZ361" s="226"/>
      <c r="EA361" s="226"/>
      <c r="EB361" s="226"/>
      <c r="EC361" s="226"/>
      <c r="ED361" s="226"/>
      <c r="EE361" s="226"/>
      <c r="EF361" s="226"/>
      <c r="EG361" s="226"/>
      <c r="EH361" s="226"/>
      <c r="EI361" s="577"/>
      <c r="EJ361" s="385"/>
      <c r="EK361" s="226"/>
      <c r="EL361" s="226"/>
      <c r="EM361" s="226"/>
      <c r="EN361" s="226"/>
      <c r="EO361" s="226"/>
      <c r="EP361" s="226"/>
      <c r="EQ361" s="226"/>
      <c r="ER361" s="226"/>
      <c r="ES361" s="226"/>
      <c r="ET361" s="226"/>
      <c r="EU361" s="226"/>
      <c r="EV361" s="226"/>
      <c r="EW361" s="226"/>
      <c r="EX361" s="226"/>
      <c r="EY361" s="226"/>
      <c r="EZ361" s="226"/>
      <c r="FA361" s="226"/>
      <c r="FB361" s="226"/>
      <c r="FC361" s="577"/>
      <c r="FD361" s="385"/>
      <c r="FE361" s="226"/>
      <c r="FF361" s="226"/>
      <c r="FG361" s="226"/>
      <c r="FH361" s="226"/>
      <c r="FI361" s="226"/>
      <c r="FJ361" s="226"/>
      <c r="FK361" s="226"/>
      <c r="FL361" s="226"/>
      <c r="FM361" s="226"/>
      <c r="FN361" s="226"/>
      <c r="FO361" s="226"/>
      <c r="FP361" s="226"/>
      <c r="FQ361" s="226"/>
      <c r="FR361" s="226"/>
      <c r="FS361" s="226"/>
      <c r="FT361" s="226"/>
      <c r="FU361" s="226"/>
      <c r="FV361" s="226"/>
      <c r="FW361" s="577"/>
      <c r="FX361" s="385"/>
      <c r="FY361" s="226"/>
      <c r="FZ361" s="226"/>
      <c r="GA361" s="226"/>
      <c r="GB361" s="226"/>
      <c r="GC361" s="226"/>
      <c r="GD361" s="226"/>
      <c r="GE361" s="226"/>
      <c r="GF361" s="226"/>
      <c r="GG361" s="226"/>
      <c r="GH361" s="226"/>
      <c r="GI361" s="226"/>
      <c r="GJ361" s="226"/>
      <c r="GK361" s="226"/>
      <c r="GL361" s="226"/>
      <c r="GM361" s="226"/>
      <c r="GN361" s="226"/>
      <c r="GO361" s="226"/>
      <c r="GP361" s="226"/>
      <c r="GQ361" s="577"/>
      <c r="GR361" s="385"/>
      <c r="GS361" s="226"/>
      <c r="GT361" s="226"/>
      <c r="GU361" s="226"/>
      <c r="GV361" s="226"/>
      <c r="GW361" s="226"/>
      <c r="GX361" s="226"/>
      <c r="GY361" s="226"/>
      <c r="GZ361" s="226"/>
      <c r="HA361" s="226"/>
      <c r="HB361" s="226"/>
      <c r="HC361" s="226"/>
      <c r="HD361" s="226"/>
      <c r="HE361" s="226"/>
      <c r="HF361" s="226"/>
      <c r="HG361" s="226"/>
      <c r="HH361" s="226"/>
      <c r="HI361" s="226"/>
      <c r="HJ361" s="226"/>
      <c r="HK361" s="577"/>
      <c r="HL361" s="385"/>
      <c r="HM361" s="226"/>
      <c r="HN361" s="226"/>
      <c r="HO361" s="226"/>
      <c r="HP361" s="226"/>
      <c r="HQ361" s="226"/>
      <c r="HR361" s="226"/>
      <c r="HS361" s="226"/>
      <c r="HT361" s="226"/>
      <c r="HU361" s="226"/>
      <c r="HV361" s="226"/>
      <c r="HW361" s="226"/>
      <c r="HX361" s="226"/>
      <c r="HY361" s="226"/>
      <c r="HZ361" s="226"/>
      <c r="IA361" s="226"/>
      <c r="IB361" s="226"/>
      <c r="IC361" s="226"/>
      <c r="ID361" s="226"/>
      <c r="IE361" s="577"/>
      <c r="IF361" s="385"/>
      <c r="IG361" s="226"/>
      <c r="IH361" s="226"/>
      <c r="II361" s="226"/>
      <c r="IJ361" s="226"/>
      <c r="IK361" s="226"/>
      <c r="IL361" s="226"/>
      <c r="IM361" s="226"/>
      <c r="IN361" s="226"/>
      <c r="IO361" s="226"/>
      <c r="IP361" s="226"/>
      <c r="IQ361" s="226"/>
      <c r="IR361" s="226"/>
      <c r="IS361" s="226"/>
      <c r="IT361" s="226"/>
      <c r="IU361" s="226"/>
      <c r="IV361" s="226"/>
      <c r="IW361" s="226"/>
      <c r="IX361" s="226"/>
      <c r="IY361" s="577"/>
      <c r="IZ361" s="385"/>
      <c r="JA361" s="226"/>
      <c r="JB361" s="226"/>
      <c r="JC361" s="226"/>
      <c r="JD361" s="226"/>
      <c r="JE361" s="226"/>
      <c r="JF361" s="226"/>
      <c r="JG361" s="226"/>
      <c r="JH361" s="226"/>
      <c r="JI361" s="226"/>
      <c r="JJ361" s="226"/>
      <c r="JK361" s="226"/>
      <c r="JL361" s="226"/>
      <c r="JM361" s="226"/>
      <c r="JN361" s="226"/>
      <c r="JO361" s="226"/>
      <c r="JP361" s="226"/>
      <c r="JQ361" s="226"/>
      <c r="JR361" s="226"/>
      <c r="JS361" s="577"/>
      <c r="JT361" s="385"/>
      <c r="JU361" s="226"/>
      <c r="JV361" s="226"/>
      <c r="JW361" s="226"/>
      <c r="JX361" s="226"/>
      <c r="JY361" s="226"/>
      <c r="JZ361" s="226"/>
      <c r="KA361" s="226"/>
      <c r="KB361" s="226"/>
      <c r="KC361" s="226"/>
      <c r="KD361" s="226"/>
      <c r="KE361" s="226"/>
      <c r="KF361" s="226"/>
      <c r="KG361" s="226"/>
      <c r="KH361" s="226"/>
      <c r="KI361" s="226"/>
      <c r="KJ361" s="226"/>
      <c r="KK361" s="226"/>
      <c r="KL361" s="226"/>
      <c r="KM361" s="577"/>
    </row>
    <row r="362" spans="1:299" ht="12.75" customHeight="1" x14ac:dyDescent="0.2">
      <c r="T362"/>
      <c r="AN362"/>
      <c r="BH362"/>
      <c r="BI362"/>
      <c r="BJ362"/>
      <c r="BK362"/>
      <c r="CB362"/>
      <c r="CC362"/>
      <c r="CD362"/>
      <c r="CE362"/>
      <c r="CV362"/>
      <c r="CW362"/>
      <c r="CX362"/>
      <c r="CY362"/>
      <c r="DP362"/>
      <c r="DQ362"/>
      <c r="DR362"/>
      <c r="DS362"/>
      <c r="EJ362"/>
      <c r="EK362"/>
      <c r="EL362"/>
      <c r="EM362"/>
      <c r="FD362"/>
      <c r="FE362"/>
      <c r="FF362"/>
      <c r="FG362"/>
      <c r="FX362"/>
      <c r="FY362"/>
      <c r="FZ362"/>
      <c r="GA362"/>
      <c r="GR362"/>
      <c r="GS362"/>
      <c r="GT362"/>
      <c r="GU362"/>
      <c r="HL362"/>
      <c r="HM362"/>
      <c r="HN362"/>
      <c r="HO362"/>
      <c r="IF362"/>
      <c r="IG362"/>
      <c r="IH362"/>
      <c r="II362"/>
      <c r="IZ362"/>
      <c r="JA362"/>
      <c r="JB362"/>
      <c r="JC362"/>
      <c r="JT362"/>
      <c r="JU362"/>
      <c r="JV362"/>
      <c r="JW362"/>
    </row>
    <row r="363" spans="1:299" ht="12.75" customHeight="1" x14ac:dyDescent="0.2">
      <c r="T363"/>
      <c r="AN363"/>
      <c r="BH363"/>
      <c r="BI363"/>
      <c r="BJ363"/>
      <c r="BK363"/>
      <c r="CB363"/>
      <c r="CC363"/>
      <c r="CD363"/>
      <c r="CE363"/>
      <c r="CV363"/>
      <c r="CW363"/>
      <c r="CX363"/>
      <c r="CY363"/>
      <c r="DP363"/>
      <c r="DQ363"/>
      <c r="DR363"/>
      <c r="DS363"/>
      <c r="EJ363"/>
      <c r="EK363"/>
      <c r="EL363"/>
      <c r="EM363"/>
      <c r="FD363"/>
      <c r="FE363"/>
      <c r="FF363"/>
      <c r="FG363"/>
      <c r="FX363"/>
      <c r="FY363"/>
      <c r="FZ363"/>
      <c r="GA363"/>
      <c r="GR363"/>
      <c r="GS363"/>
      <c r="GT363"/>
      <c r="GU363"/>
      <c r="HL363"/>
      <c r="HM363"/>
      <c r="HN363"/>
      <c r="HO363"/>
      <c r="IF363"/>
      <c r="IG363"/>
      <c r="IH363"/>
      <c r="II363"/>
      <c r="IZ363"/>
      <c r="JA363"/>
      <c r="JB363"/>
      <c r="JC363"/>
      <c r="JT363"/>
      <c r="JU363"/>
      <c r="JV363"/>
      <c r="JW363"/>
    </row>
    <row r="364" spans="1:299" ht="12.75" customHeight="1" x14ac:dyDescent="0.2">
      <c r="T364"/>
      <c r="AN364"/>
      <c r="BH364"/>
      <c r="BI364"/>
      <c r="BJ364"/>
      <c r="BK364"/>
      <c r="CB364"/>
      <c r="CC364"/>
      <c r="CD364"/>
      <c r="CE364"/>
      <c r="CV364"/>
      <c r="CW364"/>
      <c r="CX364"/>
      <c r="CY364"/>
      <c r="DP364"/>
      <c r="DQ364"/>
      <c r="DR364"/>
      <c r="DS364"/>
      <c r="EJ364"/>
      <c r="EK364"/>
      <c r="EL364"/>
      <c r="EM364"/>
      <c r="FD364"/>
      <c r="FE364"/>
      <c r="FF364"/>
      <c r="FG364"/>
      <c r="FX364"/>
      <c r="FY364"/>
      <c r="FZ364"/>
      <c r="GA364"/>
      <c r="GR364"/>
      <c r="GS364"/>
      <c r="GT364"/>
      <c r="GU364"/>
      <c r="HL364"/>
      <c r="HM364"/>
      <c r="HN364"/>
      <c r="HO364"/>
      <c r="IF364"/>
      <c r="IG364"/>
      <c r="IH364"/>
      <c r="II364"/>
      <c r="IZ364"/>
      <c r="JA364"/>
      <c r="JB364"/>
      <c r="JC364"/>
      <c r="JT364"/>
      <c r="JU364"/>
      <c r="JV364"/>
      <c r="JW364"/>
    </row>
    <row r="365" spans="1:299" ht="12.75" customHeight="1" x14ac:dyDescent="0.2">
      <c r="T365"/>
      <c r="AN365"/>
      <c r="BH365"/>
      <c r="BI365"/>
      <c r="BJ365"/>
      <c r="BK365"/>
      <c r="CB365"/>
      <c r="CC365"/>
      <c r="CD365"/>
      <c r="CE365"/>
      <c r="CV365"/>
      <c r="CW365"/>
      <c r="CX365"/>
      <c r="CY365"/>
      <c r="DP365"/>
      <c r="DQ365"/>
      <c r="DR365"/>
      <c r="DS365"/>
      <c r="EJ365"/>
      <c r="EK365"/>
      <c r="EL365"/>
      <c r="EM365"/>
      <c r="FD365"/>
      <c r="FE365"/>
      <c r="FF365"/>
      <c r="FG365"/>
      <c r="FX365"/>
      <c r="FY365"/>
      <c r="FZ365"/>
      <c r="GA365"/>
      <c r="GR365"/>
      <c r="GS365"/>
      <c r="GT365"/>
      <c r="GU365"/>
      <c r="HL365"/>
      <c r="HM365"/>
      <c r="HN365"/>
      <c r="HO365"/>
      <c r="IF365"/>
      <c r="IG365"/>
      <c r="IH365"/>
      <c r="II365"/>
      <c r="IZ365"/>
      <c r="JA365"/>
      <c r="JB365"/>
      <c r="JC365"/>
      <c r="JT365"/>
      <c r="JU365"/>
      <c r="JV365"/>
      <c r="JW365"/>
    </row>
  </sheetData>
  <sheetProtection algorithmName="SHA-512" hashValue="S9AVQTaf/1xxmmc/6LEVpifTHSnMkBAFQQRyAyUEV0Od+9DZAiYh18oPDsk0+BjM0wx2pYOGERp7E1fdCM3/aw==" saltValue="tkVkbLsv9oLY57lzu+G3Jg==" spinCount="100000" sheet="1" scenarios="1" insertHyperlinks="0"/>
  <protectedRanges>
    <protectedRange sqref="FH46 FH50 EN50 EN46 DT46 DT50 DS61:DT360 EM61:EN360 FG61:FH360 CZ46 CZ50 CF46 CF50 BL50 BL46 BK61:BL360 CE61:CF360 CY61:CZ360" name="Numbers2"/>
    <protectedRange sqref="JX46 JX50 JD46 JD50 IJ46 IJ50 II61:IJ360 JC61:JD360 JW61:JX360 HO61:HP360 GU61:GV360 GA61:GB360 GB50 GB46 GV50 GV46 HP50 HP46" name="Numbers"/>
    <protectedRange sqref="A6:S19 U6:AM19 AO6:BG19 AO21:BG42 U21:AM42 A21:S42 D46:E47 D53 X46:Y47 X53 AR46 AR50 C61:D360 W61:X360 AQ61:AR360" name="NamesGraphs2"/>
    <protectedRange sqref="JU5:KM43 JA5:JS43 IG5:IY43 HM5:IE43 GS5:HK43 FY5:GQ43 FE5:FW43 EK5:FC43 DQ5:EI43 CW5:DO43 CC5:CU43 BI5:CA43" name="NamesGraphs"/>
  </protectedRanges>
  <mergeCells count="179">
    <mergeCell ref="EK54:EM54"/>
    <mergeCell ref="FE54:FG54"/>
    <mergeCell ref="FY54:GA54"/>
    <mergeCell ref="CZ54:DA54"/>
    <mergeCell ref="DD60:DE60"/>
    <mergeCell ref="AV60:AW60"/>
    <mergeCell ref="DX60:DY60"/>
    <mergeCell ref="FY1:GQ1"/>
    <mergeCell ref="A1:S1"/>
    <mergeCell ref="U1:AM1"/>
    <mergeCell ref="AO1:BG1"/>
    <mergeCell ref="BI1:CA1"/>
    <mergeCell ref="DQ1:EI1"/>
    <mergeCell ref="CW1:DO1"/>
    <mergeCell ref="FY5:GQ5"/>
    <mergeCell ref="FY46:GA46"/>
    <mergeCell ref="GB46:GC46"/>
    <mergeCell ref="FZ50:GA50"/>
    <mergeCell ref="GB50:GC50"/>
    <mergeCell ref="GB54:GC54"/>
    <mergeCell ref="EN54:EO54"/>
    <mergeCell ref="ER60:ES60"/>
    <mergeCell ref="FE46:FG46"/>
    <mergeCell ref="FH46:FI46"/>
    <mergeCell ref="FF50:FG50"/>
    <mergeCell ref="FH50:FI50"/>
    <mergeCell ref="FH54:FI54"/>
    <mergeCell ref="FL60:FM60"/>
    <mergeCell ref="GF60:GG60"/>
    <mergeCell ref="DT54:DU54"/>
    <mergeCell ref="BL54:BM54"/>
    <mergeCell ref="BP60:BQ60"/>
    <mergeCell ref="CC46:CE46"/>
    <mergeCell ref="CF50:CG50"/>
    <mergeCell ref="CF54:CG54"/>
    <mergeCell ref="CJ60:CK60"/>
    <mergeCell ref="CD50:CE50"/>
    <mergeCell ref="CX50:CY50"/>
    <mergeCell ref="CZ50:DA50"/>
    <mergeCell ref="CC54:CE54"/>
    <mergeCell ref="CW54:CY54"/>
    <mergeCell ref="DQ54:DS54"/>
    <mergeCell ref="EL50:EM50"/>
    <mergeCell ref="EN50:EO50"/>
    <mergeCell ref="BL50:BM50"/>
    <mergeCell ref="CF46:CG46"/>
    <mergeCell ref="CW46:CY46"/>
    <mergeCell ref="CZ46:DA46"/>
    <mergeCell ref="AP50:AQ50"/>
    <mergeCell ref="AR54:AS54"/>
    <mergeCell ref="AR50:AS50"/>
    <mergeCell ref="BI46:BK46"/>
    <mergeCell ref="BJ50:BK50"/>
    <mergeCell ref="AO46:AQ46"/>
    <mergeCell ref="AR46:AS46"/>
    <mergeCell ref="V51:W51"/>
    <mergeCell ref="X51:Y51"/>
    <mergeCell ref="X53:Y53"/>
    <mergeCell ref="U54:W54"/>
    <mergeCell ref="X54:Y54"/>
    <mergeCell ref="AO54:AQ54"/>
    <mergeCell ref="BI54:BK54"/>
    <mergeCell ref="AB60:AC60"/>
    <mergeCell ref="V53:W53"/>
    <mergeCell ref="U46:W46"/>
    <mergeCell ref="X46:Y46"/>
    <mergeCell ref="U47:W47"/>
    <mergeCell ref="X47:Y47"/>
    <mergeCell ref="Z47:AA47"/>
    <mergeCell ref="V50:W50"/>
    <mergeCell ref="X50:Y50"/>
    <mergeCell ref="B51:C51"/>
    <mergeCell ref="D51:E51"/>
    <mergeCell ref="D53:E53"/>
    <mergeCell ref="A54:C54"/>
    <mergeCell ref="D54:E54"/>
    <mergeCell ref="H60:I60"/>
    <mergeCell ref="B53:C53"/>
    <mergeCell ref="A46:C46"/>
    <mergeCell ref="D46:E46"/>
    <mergeCell ref="A47:C47"/>
    <mergeCell ref="D47:E47"/>
    <mergeCell ref="F47:G47"/>
    <mergeCell ref="B50:C50"/>
    <mergeCell ref="D50:E50"/>
    <mergeCell ref="EK46:EM46"/>
    <mergeCell ref="EN46:EO46"/>
    <mergeCell ref="BL46:BM46"/>
    <mergeCell ref="DQ46:DS46"/>
    <mergeCell ref="DT46:DU46"/>
    <mergeCell ref="DR50:DS50"/>
    <mergeCell ref="DT50:DU50"/>
    <mergeCell ref="DQ5:EI5"/>
    <mergeCell ref="EK5:FC5"/>
    <mergeCell ref="FE5:FW5"/>
    <mergeCell ref="A5:S5"/>
    <mergeCell ref="U5:AM5"/>
    <mergeCell ref="AO5:BG5"/>
    <mergeCell ref="BI5:CA5"/>
    <mergeCell ref="CC5:CU5"/>
    <mergeCell ref="CW5:DO5"/>
    <mergeCell ref="GM3:GQ3"/>
    <mergeCell ref="D3:J3"/>
    <mergeCell ref="O3:S3"/>
    <mergeCell ref="DT3:DZ3"/>
    <mergeCell ref="EE3:EI3"/>
    <mergeCell ref="CZ3:DF3"/>
    <mergeCell ref="DK3:DO3"/>
    <mergeCell ref="EK1:FC1"/>
    <mergeCell ref="EN3:ET3"/>
    <mergeCell ref="EY3:FC3"/>
    <mergeCell ref="FE1:FW1"/>
    <mergeCell ref="FH3:FN3"/>
    <mergeCell ref="FS3:FW3"/>
    <mergeCell ref="GB3:GH3"/>
    <mergeCell ref="X3:AD3"/>
    <mergeCell ref="AI3:AM3"/>
    <mergeCell ref="AR3:AX3"/>
    <mergeCell ref="BC3:BG3"/>
    <mergeCell ref="BL3:BR3"/>
    <mergeCell ref="BW3:CA3"/>
    <mergeCell ref="CC1:CU1"/>
    <mergeCell ref="CF3:CL3"/>
    <mergeCell ref="CQ3:CU3"/>
    <mergeCell ref="GS1:HK1"/>
    <mergeCell ref="HM1:IE1"/>
    <mergeCell ref="IG1:IY1"/>
    <mergeCell ref="GV3:HB3"/>
    <mergeCell ref="HG3:HK3"/>
    <mergeCell ref="HP3:HV3"/>
    <mergeCell ref="IA3:IE3"/>
    <mergeCell ref="IJ3:IP3"/>
    <mergeCell ref="IU3:IY3"/>
    <mergeCell ref="GS5:HK5"/>
    <mergeCell ref="HM5:IE5"/>
    <mergeCell ref="IG5:IY5"/>
    <mergeCell ref="GS46:GU46"/>
    <mergeCell ref="GV46:GW46"/>
    <mergeCell ref="HM46:HO46"/>
    <mergeCell ref="HP46:HQ46"/>
    <mergeCell ref="IG46:II46"/>
    <mergeCell ref="IJ46:IK46"/>
    <mergeCell ref="GT50:GU50"/>
    <mergeCell ref="GV50:GW50"/>
    <mergeCell ref="HN50:HO50"/>
    <mergeCell ref="HP50:HQ50"/>
    <mergeCell ref="IH50:II50"/>
    <mergeCell ref="IJ50:IK50"/>
    <mergeCell ref="GS54:GU54"/>
    <mergeCell ref="GV54:GW54"/>
    <mergeCell ref="HM54:HO54"/>
    <mergeCell ref="HP54:HQ54"/>
    <mergeCell ref="IG54:II54"/>
    <mergeCell ref="IJ54:IK54"/>
    <mergeCell ref="JA1:JS1"/>
    <mergeCell ref="JU1:KM1"/>
    <mergeCell ref="JD3:JJ3"/>
    <mergeCell ref="JO3:JS3"/>
    <mergeCell ref="JX3:KD3"/>
    <mergeCell ref="KI3:KM3"/>
    <mergeCell ref="JA5:JS5"/>
    <mergeCell ref="JU5:KM5"/>
    <mergeCell ref="JA46:JC46"/>
    <mergeCell ref="JD46:JE46"/>
    <mergeCell ref="JU46:JW46"/>
    <mergeCell ref="JX46:JY46"/>
    <mergeCell ref="JH60:JI60"/>
    <mergeCell ref="KB60:KC60"/>
    <mergeCell ref="JX50:JY50"/>
    <mergeCell ref="JA54:JC54"/>
    <mergeCell ref="JD54:JE54"/>
    <mergeCell ref="JU54:JW54"/>
    <mergeCell ref="JX54:JY54"/>
    <mergeCell ref="GZ60:HA60"/>
    <mergeCell ref="HT60:HU60"/>
    <mergeCell ref="IN60:IO60"/>
    <mergeCell ref="JB50:JC50"/>
    <mergeCell ref="JD50:JE50"/>
    <mergeCell ref="JV50:JW50"/>
  </mergeCells>
  <conditionalFormatting sqref="F47:G47">
    <cfRule type="expression" dxfId="336" priority="24" stopIfTrue="1">
      <formula>$D$47&lt;7500</formula>
    </cfRule>
    <cfRule type="expression" dxfId="335" priority="25" stopIfTrue="1">
      <formula>$D$47&gt;=7500</formula>
    </cfRule>
  </conditionalFormatting>
  <conditionalFormatting sqref="Z47:AA47">
    <cfRule type="expression" dxfId="334" priority="22" stopIfTrue="1">
      <formula>$X$47&lt;4000</formula>
    </cfRule>
    <cfRule type="expression" dxfId="333" priority="23" stopIfTrue="1">
      <formula>$X$47&gt;=4000</formula>
    </cfRule>
  </conditionalFormatting>
  <conditionalFormatting sqref="AQ60:AQ61">
    <cfRule type="expression" dxfId="332" priority="56">
      <formula>AND(#REF!&lt;0.4*#REF!,#REF!&lt;1)</formula>
    </cfRule>
  </conditionalFormatting>
  <conditionalFormatting sqref="BK60:BK61">
    <cfRule type="expression" dxfId="331" priority="20">
      <formula>AND(#REF!&lt;0.4*#REF!,#REF!&lt;1)</formula>
    </cfRule>
  </conditionalFormatting>
  <conditionalFormatting sqref="CE60:CE61">
    <cfRule type="expression" dxfId="330" priority="18">
      <formula>AND(#REF!&lt;0.4*#REF!,#REF!&lt;1)</formula>
    </cfRule>
  </conditionalFormatting>
  <conditionalFormatting sqref="CY60:CY61">
    <cfRule type="expression" dxfId="329" priority="16">
      <formula>AND(#REF!&lt;0.4*#REF!,#REF!&lt;1)</formula>
    </cfRule>
  </conditionalFormatting>
  <conditionalFormatting sqref="DS60:DS61">
    <cfRule type="expression" dxfId="328" priority="14">
      <formula>AND(#REF!&lt;0.4*#REF!,#REF!&lt;1)</formula>
    </cfRule>
  </conditionalFormatting>
  <conditionalFormatting sqref="EM60:EM61">
    <cfRule type="expression" dxfId="327" priority="12">
      <formula>AND(#REF!&lt;0.4*#REF!,#REF!&lt;1)</formula>
    </cfRule>
  </conditionalFormatting>
  <conditionalFormatting sqref="FG60:FG61">
    <cfRule type="expression" dxfId="326" priority="10">
      <formula>AND(#REF!&lt;0.4*#REF!,#REF!&lt;1)</formula>
    </cfRule>
  </conditionalFormatting>
  <conditionalFormatting sqref="GA60:GA61">
    <cfRule type="expression" dxfId="325" priority="8">
      <formula>AND(#REF!&lt;0.4*#REF!,#REF!&lt;1)</formula>
    </cfRule>
  </conditionalFormatting>
  <conditionalFormatting sqref="GU60:GU61">
    <cfRule type="expression" dxfId="324" priority="6">
      <formula>AND(#REF!&lt;0.4*#REF!,#REF!&lt;1)</formula>
    </cfRule>
  </conditionalFormatting>
  <conditionalFormatting sqref="HO60:HO61">
    <cfRule type="expression" dxfId="323" priority="5">
      <formula>AND(#REF!&lt;0.4*#REF!,#REF!&lt;1)</formula>
    </cfRule>
  </conditionalFormatting>
  <conditionalFormatting sqref="II60:II61">
    <cfRule type="expression" dxfId="322" priority="4">
      <formula>AND(#REF!&lt;0.4*#REF!,#REF!&lt;1)</formula>
    </cfRule>
  </conditionalFormatting>
  <conditionalFormatting sqref="JC60:JC61">
    <cfRule type="expression" dxfId="321" priority="3">
      <formula>AND(#REF!&lt;0.4*#REF!,#REF!&lt;1)</formula>
    </cfRule>
  </conditionalFormatting>
  <conditionalFormatting sqref="JW60:JW61">
    <cfRule type="expression" dxfId="320" priority="2">
      <formula>AND(#REF!&lt;0.4*#REF!,#REF!&lt;1)</formula>
    </cfRule>
  </conditionalFormatting>
  <dataValidations count="1">
    <dataValidation type="list" allowBlank="1" showInputMessage="1" showErrorMessage="1" prompt="Select Material" sqref="D53 X53" xr:uid="{7A0AB327-C017-4C7C-848A-CF5A73ED12FE}">
      <formula1>"t_1,t_2"</formula1>
    </dataValidation>
  </dataValidations>
  <hyperlinks>
    <hyperlink ref="O45" location="'Cover Sheet'!A1" display="BACK to COVER SHEET" xr:uid="{9D3C9726-D643-45F7-A1C1-0BE387C0F188}"/>
    <hyperlink ref="O46" location="'T3.6.11 Guidance Notes'!A1" display="Link to GUIDANCE NOTES" xr:uid="{07E59BFD-9DA4-4818-A805-289C9777A8A0}"/>
    <hyperlink ref="BW45" location="'Cover Sheet'!A1" display="BACK to COVER SHEET" xr:uid="{7F00BE50-FED2-480E-972E-F17CCADA8028}"/>
    <hyperlink ref="EE45" location="'Cover Sheet'!A1" display="BACK to COVER SHEET" xr:uid="{7C4257F4-9E6D-4750-AB7F-81E5D8ECFAF1}"/>
    <hyperlink ref="GM45" location="'Cover Sheet'!A1" display="BACK to COVER SHEET" xr:uid="{C173F7BF-1E44-4587-A07A-54F123C35896}"/>
    <hyperlink ref="BW46" location="'T3.6.11 Guidance Notes'!A1" display="Link to GUIDANCE NOTES" xr:uid="{32B1CA44-8574-4C3B-AB91-A4106B941321}"/>
    <hyperlink ref="EE46" location="'T3.6.11 Guidance Notes'!A1" display="Link to GUIDANCE NOTES" xr:uid="{0BA3B255-FD88-4AD6-9E1A-7A710585736B}"/>
    <hyperlink ref="GM46" location="'T3.6.11 Guidance Notes'!A1" display="Link to GUIDANCE NOTES" xr:uid="{4F224E51-56FF-471F-865C-04B9B09CF372}"/>
    <hyperlink ref="IU45" location="'Cover Sheet'!A1" display="BACK to COVER SHEET" xr:uid="{A5B88BF5-A3FB-44C4-B508-842D6AB20A36}"/>
    <hyperlink ref="IU46" location="'T3.6.11 Guidance Notes'!A1" display="Link to GUIDANCE NOTES" xr:uid="{ADC9724A-6562-4C0F-AAC8-36AEA27BDB77}"/>
    <hyperlink ref="KO5" location="'Cover Sheet'!A1" display="BACK to COVER SHEET" xr:uid="{B3D5DA9A-D6E4-49DF-BD0F-FCE3EFA19F46}"/>
  </hyperlinks>
  <printOptions horizontalCentered="1"/>
  <pageMargins left="0.39370078740157483" right="0.39370078740157483" top="0.39370078740157483" bottom="0.39370078740157483"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3">
    <tabColor rgb="FFCCFFFF"/>
  </sheetPr>
  <dimension ref="B1:I35"/>
  <sheetViews>
    <sheetView showGridLines="0" zoomScale="40" zoomScaleNormal="40" workbookViewId="0">
      <selection activeCell="AR110" sqref="AR110"/>
    </sheetView>
  </sheetViews>
  <sheetFormatPr baseColWidth="10" defaultColWidth="14.42578125" defaultRowHeight="15" customHeight="1" x14ac:dyDescent="0.2"/>
  <cols>
    <col min="1" max="1" width="5.140625" customWidth="1"/>
    <col min="2" max="2" width="46.140625" customWidth="1"/>
    <col min="3" max="3" width="11.42578125" customWidth="1"/>
    <col min="4" max="4" width="11.7109375" customWidth="1"/>
    <col min="5" max="5" width="5.85546875" customWidth="1"/>
    <col min="6" max="6" width="8.7109375" customWidth="1"/>
    <col min="7" max="7" width="11.42578125" customWidth="1"/>
    <col min="8" max="8" width="12.42578125" customWidth="1"/>
    <col min="9" max="26" width="11.42578125" customWidth="1"/>
  </cols>
  <sheetData>
    <row r="1" spans="2:9" ht="12.75" customHeight="1" x14ac:dyDescent="0.25">
      <c r="B1" s="77" t="s">
        <v>511</v>
      </c>
    </row>
    <row r="2" spans="2:9" ht="12.75" customHeight="1" x14ac:dyDescent="0.2"/>
    <row r="3" spans="2:9" ht="12.75" customHeight="1" x14ac:dyDescent="0.2">
      <c r="B3" s="4" t="s">
        <v>512</v>
      </c>
      <c r="C3" s="4" t="s">
        <v>513</v>
      </c>
      <c r="D3" s="4" t="s">
        <v>514</v>
      </c>
    </row>
    <row r="4" spans="2:9" ht="12.75" customHeight="1" x14ac:dyDescent="0.2">
      <c r="B4" s="12" t="s">
        <v>515</v>
      </c>
      <c r="C4" s="34" t="s">
        <v>236</v>
      </c>
      <c r="D4" s="78" t="s">
        <v>236</v>
      </c>
    </row>
    <row r="5" spans="2:9" ht="12.75" customHeight="1" x14ac:dyDescent="0.2">
      <c r="B5" s="12" t="s">
        <v>516</v>
      </c>
      <c r="C5" s="34" t="s">
        <v>287</v>
      </c>
      <c r="D5" s="34" t="s">
        <v>287</v>
      </c>
    </row>
    <row r="6" spans="2:9" ht="12.75" customHeight="1" x14ac:dyDescent="0.2">
      <c r="B6" s="12" t="s">
        <v>517</v>
      </c>
      <c r="C6" s="46" t="str">
        <f>HLOOKUP(C4,MaterialData!$C$3:$P$4,2,FALSE)</f>
        <v>Steel</v>
      </c>
      <c r="D6" s="46" t="str">
        <f>HLOOKUP(D4,MaterialData!$C$3:$P$4,2,FALSE)</f>
        <v>Steel</v>
      </c>
    </row>
    <row r="7" spans="2:9" ht="12.75" customHeight="1" x14ac:dyDescent="0.2">
      <c r="B7" s="12" t="s">
        <v>267</v>
      </c>
      <c r="C7" s="46">
        <f t="array" ref="C7">INDEX(Innertable,MATCH($B7,MaterialData!$B$6:$B$11,0),MATCH(C$6,MaterialData!$C$4:$P$4,0))</f>
        <v>200000000000</v>
      </c>
      <c r="D7" s="46">
        <f t="array" ref="D7">INDEX(Innertable,MATCH($B7,MaterialData!$B$6:$B$11,0),MATCH(D$6,MaterialData!$C$4:$P$4,0))</f>
        <v>200000000000</v>
      </c>
      <c r="I7" s="50"/>
    </row>
    <row r="8" spans="2:9" ht="12.75" customHeight="1" x14ac:dyDescent="0.2">
      <c r="B8" s="12" t="s">
        <v>268</v>
      </c>
      <c r="C8" s="46">
        <f t="array" ref="C8">INDEX(Innertable,MATCH($B8,MaterialData!$B$6:$B$11,0),MATCH(C$6,MaterialData!$C$4:$P$4,0))</f>
        <v>305000000</v>
      </c>
      <c r="D8" s="46">
        <f t="array" ref="D8">INDEX(Innertable,MATCH($B8,MaterialData!$B$6:$B$11,0),MATCH(D$6,MaterialData!$C$4:$P$4,0))</f>
        <v>305000000</v>
      </c>
      <c r="I8" s="50"/>
    </row>
    <row r="9" spans="2:9" ht="12.75" customHeight="1" x14ac:dyDescent="0.2">
      <c r="B9" s="12" t="s">
        <v>269</v>
      </c>
      <c r="C9" s="46">
        <f t="array" ref="C9">INDEX(Innertable,MATCH($B9,MaterialData!$B$6:$B$11,0),MATCH(C$6,MaterialData!$C$4:$P$4,0))</f>
        <v>365000000</v>
      </c>
      <c r="D9" s="46">
        <f t="array" ref="D9">INDEX(Innertable,MATCH($B9,MaterialData!$B$6:$B$11,0),MATCH(D$6,MaterialData!$C$4:$P$4,0))</f>
        <v>365000000</v>
      </c>
      <c r="I9" s="50"/>
    </row>
    <row r="10" spans="2:9" ht="12.75" customHeight="1" x14ac:dyDescent="0.2">
      <c r="B10" s="12" t="s">
        <v>270</v>
      </c>
      <c r="C10" s="46">
        <f t="array" ref="C10">INDEX(Innertable,MATCH($B10,MaterialData!$B$6:$B$11,0),MATCH(C$6,MaterialData!$C$4:$P$4,0))</f>
        <v>180000000</v>
      </c>
      <c r="D10" s="46">
        <f t="array" ref="D10">INDEX(Innertable,MATCH($B10,MaterialData!$B$6:$B$11,0),MATCH(D$6,MaterialData!$C$4:$P$4,0))</f>
        <v>180000000</v>
      </c>
      <c r="I10" s="50"/>
    </row>
    <row r="11" spans="2:9" ht="12.75" customHeight="1" x14ac:dyDescent="0.2">
      <c r="B11" s="12" t="s">
        <v>271</v>
      </c>
      <c r="C11" s="46">
        <f t="array" ref="C11">INDEX(Innertable,MATCH($B11,MaterialData!$B$6:$B$11,0),MATCH(C$6,MaterialData!$C$4:$P$4,0))</f>
        <v>300000000</v>
      </c>
      <c r="D11" s="46">
        <f t="array" ref="D11">INDEX(Innertable,MATCH($B11,MaterialData!$B$6:$B$11,0),MATCH(D$6,MaterialData!$C$4:$P$4,0))</f>
        <v>300000000</v>
      </c>
      <c r="I11" s="50"/>
    </row>
    <row r="12" spans="2:9" ht="12.75" customHeight="1" x14ac:dyDescent="0.2">
      <c r="C12" s="23"/>
      <c r="D12" s="23"/>
      <c r="I12" s="50"/>
    </row>
    <row r="13" spans="2:9" ht="12.75" customHeight="1" x14ac:dyDescent="0.2">
      <c r="B13" s="12" t="s">
        <v>518</v>
      </c>
      <c r="C13" s="34">
        <f>IF(AND(D13&gt;=25,D13&lt;25.4,D14&gt;=2.5),25,25.4)</f>
        <v>25.4</v>
      </c>
      <c r="D13" s="78">
        <v>30</v>
      </c>
      <c r="I13" s="50"/>
    </row>
    <row r="14" spans="2:9" ht="12.75" customHeight="1" x14ac:dyDescent="0.2">
      <c r="B14" s="12" t="s">
        <v>519</v>
      </c>
      <c r="C14" s="34">
        <f>IF(AND(D13&gt;=25,D13&lt;25.4,D14&gt;=2.5),2.5,2.4)</f>
        <v>2.4</v>
      </c>
      <c r="D14" s="78">
        <v>2</v>
      </c>
      <c r="I14" s="50"/>
    </row>
    <row r="15" spans="2:9" ht="12.75" customHeight="1" x14ac:dyDescent="0.2">
      <c r="I15" s="50"/>
    </row>
    <row r="16" spans="2:9" ht="12.75" customHeight="1" x14ac:dyDescent="0.2">
      <c r="B16" s="12"/>
      <c r="C16" s="4" t="s">
        <v>513</v>
      </c>
      <c r="D16" s="4" t="s">
        <v>514</v>
      </c>
      <c r="I16" s="50"/>
    </row>
    <row r="17" spans="2:9" ht="12.75" customHeight="1" x14ac:dyDescent="0.2">
      <c r="B17" s="12" t="s">
        <v>520</v>
      </c>
      <c r="C17" s="34">
        <f t="shared" ref="C17:D17" si="0">C13/1000</f>
        <v>2.5399999999999999E-2</v>
      </c>
      <c r="D17" s="34">
        <f t="shared" si="0"/>
        <v>0.03</v>
      </c>
      <c r="I17" s="50"/>
    </row>
    <row r="18" spans="2:9" ht="12.75" customHeight="1" x14ac:dyDescent="0.2">
      <c r="B18" s="12" t="s">
        <v>521</v>
      </c>
      <c r="C18" s="34">
        <f t="shared" ref="C18:D18" si="1">C14/1000</f>
        <v>2.3999999999999998E-3</v>
      </c>
      <c r="D18" s="34">
        <f t="shared" si="1"/>
        <v>2E-3</v>
      </c>
      <c r="I18" s="50"/>
    </row>
    <row r="19" spans="2:9" ht="12.75" customHeight="1" x14ac:dyDescent="0.2">
      <c r="B19" s="12" t="s">
        <v>522</v>
      </c>
      <c r="C19" s="34">
        <f>((C17)^4-((C17-2*C18))^4)*3.142/64</f>
        <v>1.1593489847999996E-8</v>
      </c>
      <c r="D19" s="34">
        <f>IF(D5="Round",((D17)^4-((D17-2*D18))^4)*3.142/64,IF(D5="Square",((D17)^4-((D17-2*D18))^4)/12,""))</f>
        <v>1.7331272000000002E-8</v>
      </c>
      <c r="I19" s="50"/>
    </row>
    <row r="20" spans="2:9" ht="12.75" customHeight="1" x14ac:dyDescent="0.2">
      <c r="B20" s="12" t="s">
        <v>523</v>
      </c>
      <c r="C20" s="46">
        <f t="shared" ref="C20:D20" si="2">C7*C19</f>
        <v>2318.6979695999994</v>
      </c>
      <c r="D20" s="46">
        <f t="shared" si="2"/>
        <v>3466.2544000000003</v>
      </c>
      <c r="E20" s="80">
        <f t="shared" ref="E20:E28" si="3">100*D20/C20</f>
        <v>149.49141481320081</v>
      </c>
    </row>
    <row r="21" spans="2:9" ht="12.75" customHeight="1" x14ac:dyDescent="0.2">
      <c r="B21" s="12" t="s">
        <v>524</v>
      </c>
      <c r="C21" s="81">
        <f t="shared" ref="C21:D21" si="4">(C13^2-(C13-2*C14)^2)*PI()/4</f>
        <v>173.41591447815662</v>
      </c>
      <c r="D21" s="81">
        <f t="shared" si="4"/>
        <v>175.92918860102841</v>
      </c>
      <c r="E21" s="80">
        <f t="shared" si="3"/>
        <v>101.4492753623188</v>
      </c>
    </row>
    <row r="22" spans="2:9" ht="12.75" customHeight="1" x14ac:dyDescent="0.2">
      <c r="B22" s="12" t="s">
        <v>525</v>
      </c>
      <c r="C22" s="46">
        <f t="shared" ref="C22:D22" si="5">C$21*C8/1000000</f>
        <v>52891.853915837768</v>
      </c>
      <c r="D22" s="46">
        <f t="shared" si="5"/>
        <v>53658.402523313671</v>
      </c>
      <c r="E22" s="80">
        <f t="shared" si="3"/>
        <v>101.44927536231882</v>
      </c>
    </row>
    <row r="23" spans="2:9" ht="12.75" customHeight="1" x14ac:dyDescent="0.2">
      <c r="B23" s="12" t="s">
        <v>526</v>
      </c>
      <c r="C23" s="46">
        <f t="shared" ref="C23:D23" si="6">C$21*C9/1000000</f>
        <v>63296.808784527166</v>
      </c>
      <c r="D23" s="46">
        <f t="shared" si="6"/>
        <v>64214.153839375373</v>
      </c>
      <c r="E23" s="80">
        <f t="shared" si="3"/>
        <v>101.44927536231883</v>
      </c>
    </row>
    <row r="24" spans="2:9" ht="12.75" customHeight="1" x14ac:dyDescent="0.2">
      <c r="B24" s="12" t="s">
        <v>527</v>
      </c>
      <c r="C24" s="46">
        <f t="shared" ref="C24:D24" si="7">C$21*C10/1000000</f>
        <v>31214.864606068193</v>
      </c>
      <c r="D24" s="46">
        <f t="shared" si="7"/>
        <v>31667.253948185116</v>
      </c>
      <c r="E24" s="80">
        <f t="shared" si="3"/>
        <v>101.44927536231883</v>
      </c>
    </row>
    <row r="25" spans="2:9" ht="12.75" customHeight="1" x14ac:dyDescent="0.2">
      <c r="B25" s="12" t="s">
        <v>528</v>
      </c>
      <c r="C25" s="46">
        <f t="shared" ref="C25:D25" si="8">C$21*C11/1000000</f>
        <v>52024.774343446981</v>
      </c>
      <c r="D25" s="46">
        <f t="shared" si="8"/>
        <v>52778.756580308524</v>
      </c>
      <c r="E25" s="80">
        <f t="shared" si="3"/>
        <v>101.44927536231883</v>
      </c>
    </row>
    <row r="26" spans="2:9" ht="12.75" customHeight="1" x14ac:dyDescent="0.2">
      <c r="B26" s="12" t="s">
        <v>529</v>
      </c>
      <c r="C26" s="46">
        <f t="shared" ref="C26:D26" si="9">4*C9*C19/(0.5*C17*1)</f>
        <v>1332.7948959118107</v>
      </c>
      <c r="D26" s="46">
        <f t="shared" si="9"/>
        <v>1686.9104746666669</v>
      </c>
      <c r="E26" s="80">
        <f t="shared" si="3"/>
        <v>126.5693978751767</v>
      </c>
      <c r="G26" s="50"/>
    </row>
    <row r="27" spans="2:9" ht="12.75" customHeight="1" x14ac:dyDescent="0.2">
      <c r="B27" s="12" t="s">
        <v>530</v>
      </c>
      <c r="C27" s="46">
        <f>C26*1^3/(48*C7*C19)</f>
        <v>1.1975065616797901E-2</v>
      </c>
      <c r="D27" s="46">
        <f>C26*1^3/(48*D7*D19)</f>
        <v>8.0105373487577985E-3</v>
      </c>
      <c r="E27" s="80">
        <f t="shared" si="3"/>
        <v>66.893473531544572</v>
      </c>
    </row>
    <row r="28" spans="2:9" ht="12.75" customHeight="1" x14ac:dyDescent="0.2">
      <c r="B28" s="12" t="s">
        <v>531</v>
      </c>
      <c r="C28" s="46">
        <f t="shared" ref="C28:D28" si="10">0.5*C26*(C26*1^3/(48*C7*C19))</f>
        <v>7.9801531661386313</v>
      </c>
      <c r="D28" s="46">
        <f t="shared" si="10"/>
        <v>8.5516989340740768</v>
      </c>
      <c r="E28" s="80">
        <f t="shared" si="3"/>
        <v>107.16209020098295</v>
      </c>
    </row>
    <row r="29" spans="2:9" ht="12.75" customHeight="1" x14ac:dyDescent="0.2"/>
    <row r="30" spans="2:9" ht="12.75" customHeight="1" x14ac:dyDescent="0.2">
      <c r="B30" s="9" t="s">
        <v>290</v>
      </c>
      <c r="D30" s="50"/>
    </row>
    <row r="31" spans="2:9" ht="12.75" customHeight="1" x14ac:dyDescent="0.2">
      <c r="D31" s="50"/>
    </row>
    <row r="32" spans="2:9" ht="12.75" customHeight="1" x14ac:dyDescent="0.2"/>
    <row r="33" ht="12.75" customHeight="1" x14ac:dyDescent="0.2"/>
    <row r="34" ht="12.75" customHeight="1" x14ac:dyDescent="0.2"/>
    <row r="35" ht="12.75" customHeight="1" x14ac:dyDescent="0.2"/>
  </sheetData>
  <sheetProtection algorithmName="SHA-512" hashValue="NuzUgkcOFJcNVF2CewAKzUKzQYXkWpkyXPZPREnF6QUu8xYrftksXpkaBxlCsr8qqSz58ZrLaFRbEXovdQ8kdQ==" saltValue="XZpN5bmARhVN7xXH3v24XA==" spinCount="100000" sheet="1" scenarios="1" insertHyperlinks="0"/>
  <protectedRanges>
    <protectedRange sqref="D4 D13:D14" name="YellowZone"/>
  </protectedRanges>
  <conditionalFormatting sqref="D14">
    <cfRule type="cellIs" dxfId="319" priority="1" stopIfTrue="1" operator="lessThan">
      <formula>2</formula>
    </cfRule>
  </conditionalFormatting>
  <conditionalFormatting sqref="E20:E26 E28">
    <cfRule type="cellIs" dxfId="318" priority="2" stopIfTrue="1" operator="greaterThanOrEqual">
      <formula>100</formula>
    </cfRule>
    <cfRule type="cellIs" dxfId="317" priority="3" stopIfTrue="1" operator="lessThan">
      <formula>100</formula>
    </cfRule>
  </conditionalFormatting>
  <conditionalFormatting sqref="E27">
    <cfRule type="cellIs" dxfId="316" priority="4" stopIfTrue="1" operator="greaterThanOrEqual">
      <formula>100.01</formula>
    </cfRule>
    <cfRule type="cellIs" dxfId="315" priority="5" stopIfTrue="1" operator="lessThan">
      <formula>100.01</formula>
    </cfRule>
  </conditionalFormatting>
  <dataValidations count="3">
    <dataValidation type="list" allowBlank="1" showErrorMessage="1" sqref="D5" xr:uid="{00000000-0002-0000-1000-000000000000}">
      <formula1>"Round"</formula1>
    </dataValidation>
    <dataValidation type="list" allowBlank="1" showInputMessage="1" showErrorMessage="1" prompt="Select Material" sqref="C12:D12" xr:uid="{00000000-0002-0000-1000-000001000000}">
      <formula1>Materials</formula1>
    </dataValidation>
    <dataValidation type="list" allowBlank="1" showInputMessage="1" showErrorMessage="1" prompt="Select Material" sqref="D4" xr:uid="{00000000-0002-0000-1000-000002000000}">
      <formula1>"Steel,Steel 2"</formula1>
    </dataValidation>
  </dataValidations>
  <hyperlinks>
    <hyperlink ref="B30" location="'Cover Sheet'!A1" display="BACK to COVER SHEET" xr:uid="{00000000-0004-0000-1000-000000000000}"/>
  </hyperlinks>
  <pageMargins left="0.75" right="0.75" top="1" bottom="1"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4">
    <tabColor rgb="FFCCFFFF"/>
  </sheetPr>
  <dimension ref="B1:N63"/>
  <sheetViews>
    <sheetView showGridLines="0" zoomScale="70" zoomScaleNormal="70" workbookViewId="0">
      <selection activeCell="H8" sqref="H8"/>
    </sheetView>
  </sheetViews>
  <sheetFormatPr baseColWidth="10" defaultColWidth="14.42578125" defaultRowHeight="15" customHeight="1" x14ac:dyDescent="0.2"/>
  <cols>
    <col min="1" max="1" width="5.140625" customWidth="1"/>
    <col min="2" max="2" width="46.140625" customWidth="1"/>
    <col min="3" max="3" width="11.42578125" customWidth="1"/>
    <col min="4" max="4" width="11.7109375" customWidth="1"/>
    <col min="5" max="5" width="5.85546875" customWidth="1"/>
    <col min="6" max="6" width="8.7109375" customWidth="1"/>
    <col min="7" max="7" width="11.42578125" customWidth="1"/>
    <col min="8" max="8" width="12.42578125" customWidth="1"/>
    <col min="9" max="26" width="11.42578125" customWidth="1"/>
  </cols>
  <sheetData>
    <row r="1" spans="2:12" ht="12.75" customHeight="1" x14ac:dyDescent="0.25">
      <c r="B1" s="77" t="s">
        <v>532</v>
      </c>
    </row>
    <row r="2" spans="2:12" ht="12.75" customHeight="1" x14ac:dyDescent="0.25">
      <c r="G2" s="82" t="s">
        <v>533</v>
      </c>
    </row>
    <row r="3" spans="2:12" ht="12.75" customHeight="1" x14ac:dyDescent="0.2">
      <c r="B3" s="4" t="s">
        <v>512</v>
      </c>
      <c r="C3" s="4" t="s">
        <v>513</v>
      </c>
      <c r="D3" s="4" t="s">
        <v>514</v>
      </c>
      <c r="G3" s="559"/>
      <c r="H3" s="224"/>
      <c r="I3" s="224"/>
      <c r="J3" s="224"/>
      <c r="K3" s="224"/>
      <c r="L3" s="560"/>
    </row>
    <row r="4" spans="2:12" ht="12.75" customHeight="1" x14ac:dyDescent="0.2">
      <c r="B4" s="12" t="s">
        <v>515</v>
      </c>
      <c r="C4" s="34" t="s">
        <v>236</v>
      </c>
      <c r="D4" s="78" t="s">
        <v>239</v>
      </c>
      <c r="G4" s="242"/>
      <c r="H4" s="221"/>
      <c r="I4" s="221"/>
      <c r="J4" s="221"/>
      <c r="K4" s="221"/>
      <c r="L4" s="243"/>
    </row>
    <row r="5" spans="2:12" ht="12.75" customHeight="1" x14ac:dyDescent="0.2">
      <c r="B5" s="12" t="s">
        <v>516</v>
      </c>
      <c r="C5" s="34" t="s">
        <v>287</v>
      </c>
      <c r="D5" s="78" t="s">
        <v>289</v>
      </c>
      <c r="G5" s="242"/>
      <c r="H5" s="221"/>
      <c r="I5" s="221"/>
      <c r="J5" s="221"/>
      <c r="K5" s="221"/>
      <c r="L5" s="243"/>
    </row>
    <row r="6" spans="2:12" ht="12.75" customHeight="1" x14ac:dyDescent="0.2">
      <c r="B6" s="12" t="s">
        <v>517</v>
      </c>
      <c r="C6" s="46" t="str">
        <f>HLOOKUP(C4,MaterialData!$C$3:$P$4,2,FALSE)</f>
        <v>Steel</v>
      </c>
      <c r="D6" s="46" t="str">
        <f>HLOOKUP(D4,MaterialData!$C$3:$P$4,2,FALSE)</f>
        <v>Aluminium 2</v>
      </c>
      <c r="G6" s="242"/>
      <c r="H6" s="221"/>
      <c r="I6" s="221"/>
      <c r="J6" s="221"/>
      <c r="K6" s="221"/>
      <c r="L6" s="243"/>
    </row>
    <row r="7" spans="2:12" ht="12.75" customHeight="1" x14ac:dyDescent="0.2">
      <c r="B7" s="12" t="s">
        <v>267</v>
      </c>
      <c r="C7" s="46">
        <f t="array" ref="C7">INDEX(Innertable,MATCH($B7,MaterialData!$B$6:$B$11,0),MATCH(C$6,MaterialData!$C$4:$P$4,0))</f>
        <v>200000000000</v>
      </c>
      <c r="D7" s="46">
        <f t="array" ref="D7">INDEX(Innertable,MATCH($B7,MaterialData!$B$6:$B$11,0),MATCH(D$6,MaterialData!$C$4:$P$4,0))</f>
        <v>74870000000</v>
      </c>
      <c r="G7" s="242"/>
      <c r="H7" s="221"/>
      <c r="I7" s="221"/>
      <c r="J7" s="221"/>
      <c r="K7" s="221"/>
      <c r="L7" s="243"/>
    </row>
    <row r="8" spans="2:12" ht="12.75" customHeight="1" x14ac:dyDescent="0.2">
      <c r="B8" s="12" t="s">
        <v>268</v>
      </c>
      <c r="C8" s="46">
        <f t="array" ref="C8">INDEX(Innertable,MATCH($B8,MaterialData!$B$6:$B$11,0),MATCH(C$6,MaterialData!$C$4:$P$4,0))</f>
        <v>305000000</v>
      </c>
      <c r="D8" s="46">
        <f t="array" ref="D8">INDEX(Innertable,MATCH($B8,MaterialData!$B$6:$B$11,0),MATCH(D$6,MaterialData!$C$4:$P$4,0))</f>
        <v>280000000</v>
      </c>
      <c r="G8" s="242"/>
      <c r="H8" s="221"/>
      <c r="I8" s="221"/>
      <c r="J8" s="221"/>
      <c r="K8" s="221"/>
      <c r="L8" s="243"/>
    </row>
    <row r="9" spans="2:12" ht="12.75" customHeight="1" x14ac:dyDescent="0.2">
      <c r="B9" s="12" t="s">
        <v>269</v>
      </c>
      <c r="C9" s="46">
        <f t="array" ref="C9">INDEX(Innertable,MATCH($B9,MaterialData!$B$6:$B$11,0),MATCH(C$6,MaterialData!$C$4:$P$4,0))</f>
        <v>365000000</v>
      </c>
      <c r="D9" s="46">
        <f t="array" ref="D9">INDEX(Innertable,MATCH($B9,MaterialData!$B$6:$B$11,0),MATCH(D$6,MaterialData!$C$4:$P$4,0))</f>
        <v>350000000</v>
      </c>
      <c r="G9" s="242"/>
      <c r="H9" s="221"/>
      <c r="I9" s="221"/>
      <c r="J9" s="221"/>
      <c r="K9" s="221"/>
      <c r="L9" s="243"/>
    </row>
    <row r="10" spans="2:12" ht="12.75" customHeight="1" x14ac:dyDescent="0.2">
      <c r="B10" s="12" t="s">
        <v>270</v>
      </c>
      <c r="C10" s="46">
        <f t="array" ref="C10">INDEX(Innertable,MATCH($B10,MaterialData!$B$6:$B$11,0),MATCH(C$6,MaterialData!$C$4:$P$4,0))</f>
        <v>180000000</v>
      </c>
      <c r="D10" s="46">
        <f t="array" ref="D10">INDEX(Innertable,MATCH($B10,MaterialData!$B$6:$B$11,0),MATCH(D$6,MaterialData!$C$4:$P$4,0))</f>
        <v>142205333</v>
      </c>
      <c r="G10" s="242"/>
      <c r="H10" s="221"/>
      <c r="I10" s="221"/>
      <c r="J10" s="221"/>
      <c r="K10" s="221"/>
      <c r="L10" s="243"/>
    </row>
    <row r="11" spans="2:12" ht="12.75" customHeight="1" x14ac:dyDescent="0.2">
      <c r="B11" s="12" t="s">
        <v>271</v>
      </c>
      <c r="C11" s="46">
        <f t="array" ref="C11">INDEX(Innertable,MATCH($B11,MaterialData!$B$6:$B$11,0),MATCH(C$6,MaterialData!$C$4:$P$4,0))</f>
        <v>300000000</v>
      </c>
      <c r="D11" s="46">
        <f t="array" ref="D11">INDEX(Innertable,MATCH($B11,MaterialData!$B$6:$B$11,0),MATCH(D$6,MaterialData!$C$4:$P$4,0))</f>
        <v>194416580</v>
      </c>
      <c r="G11" s="242"/>
      <c r="H11" s="221"/>
      <c r="I11" s="221"/>
      <c r="J11" s="221"/>
      <c r="K11" s="221"/>
      <c r="L11" s="243"/>
    </row>
    <row r="12" spans="2:12" ht="12.75" customHeight="1" x14ac:dyDescent="0.2">
      <c r="C12" s="23"/>
      <c r="D12" s="23"/>
      <c r="G12" s="242"/>
      <c r="H12" s="221"/>
      <c r="I12" s="221"/>
      <c r="J12" s="221"/>
      <c r="K12" s="221"/>
      <c r="L12" s="243"/>
    </row>
    <row r="13" spans="2:12" ht="12.75" customHeight="1" x14ac:dyDescent="0.2">
      <c r="B13" s="12" t="s">
        <v>518</v>
      </c>
      <c r="C13" s="34">
        <f>IF(AND(D13&gt;=25,D13&lt;25.4,D14&gt;=2.5),25,25.4)</f>
        <v>25.4</v>
      </c>
      <c r="D13" s="78">
        <v>35.5</v>
      </c>
      <c r="G13" s="242"/>
      <c r="H13" s="221"/>
      <c r="I13" s="221"/>
      <c r="J13" s="221"/>
      <c r="K13" s="221"/>
      <c r="L13" s="243"/>
    </row>
    <row r="14" spans="2:12" ht="12.75" customHeight="1" x14ac:dyDescent="0.2">
      <c r="B14" s="12" t="s">
        <v>519</v>
      </c>
      <c r="C14" s="34">
        <f>IF(AND(D13&gt;=25,D13&lt;25.4,D14&gt;=2.5),2.5,2.4)</f>
        <v>2.4</v>
      </c>
      <c r="D14" s="78">
        <v>2</v>
      </c>
      <c r="G14" s="242"/>
      <c r="H14" s="221"/>
      <c r="I14" s="221"/>
      <c r="J14" s="221"/>
      <c r="K14" s="221"/>
      <c r="L14" s="243"/>
    </row>
    <row r="15" spans="2:12" ht="12.75" customHeight="1" x14ac:dyDescent="0.2">
      <c r="G15" s="242"/>
      <c r="H15" s="221"/>
      <c r="I15" s="221"/>
      <c r="J15" s="221"/>
      <c r="K15" s="221"/>
      <c r="L15" s="243"/>
    </row>
    <row r="16" spans="2:12" ht="12.75" customHeight="1" x14ac:dyDescent="0.2">
      <c r="B16" s="12"/>
      <c r="C16" s="4" t="s">
        <v>513</v>
      </c>
      <c r="D16" s="4" t="s">
        <v>514</v>
      </c>
      <c r="G16" s="242"/>
      <c r="H16" s="221"/>
      <c r="I16" s="221"/>
      <c r="J16" s="221"/>
      <c r="K16" s="221"/>
      <c r="L16" s="243"/>
    </row>
    <row r="17" spans="2:14" ht="12.75" customHeight="1" x14ac:dyDescent="0.2">
      <c r="B17" s="12" t="s">
        <v>520</v>
      </c>
      <c r="C17" s="34">
        <f t="shared" ref="C17:D17" si="0">C13/1000</f>
        <v>2.5399999999999999E-2</v>
      </c>
      <c r="D17" s="34">
        <f t="shared" si="0"/>
        <v>3.5499999999999997E-2</v>
      </c>
      <c r="G17" s="242"/>
      <c r="H17" s="221"/>
      <c r="I17" s="221"/>
      <c r="J17" s="221"/>
      <c r="K17" s="221"/>
      <c r="L17" s="243"/>
    </row>
    <row r="18" spans="2:14" ht="12.75" customHeight="1" x14ac:dyDescent="0.2">
      <c r="B18" s="12" t="s">
        <v>521</v>
      </c>
      <c r="C18" s="34">
        <f t="shared" ref="C18:D18" si="1">C14/1000</f>
        <v>2.3999999999999998E-3</v>
      </c>
      <c r="D18" s="34">
        <f t="shared" si="1"/>
        <v>2E-3</v>
      </c>
      <c r="G18" s="242"/>
      <c r="H18" s="221"/>
      <c r="I18" s="221"/>
      <c r="J18" s="221"/>
      <c r="K18" s="221"/>
      <c r="L18" s="243"/>
      <c r="M18" s="79"/>
    </row>
    <row r="19" spans="2:14" ht="12.75" customHeight="1" x14ac:dyDescent="0.2">
      <c r="B19" s="12" t="s">
        <v>522</v>
      </c>
      <c r="C19" s="34">
        <f>((C17)^4-((C17-2*C18))^4)*3.142/64</f>
        <v>1.1593489847999996E-8</v>
      </c>
      <c r="D19" s="34">
        <f>IF(D5="Round",((D17)^4-((D17-2*D18))^4)*3.142/64,IF(D5="Square",((D17)^4-((D17-2*D18))^4)/12,""))</f>
        <v>5.0305833333333283E-8</v>
      </c>
      <c r="G19" s="242"/>
      <c r="H19" s="221"/>
      <c r="I19" s="221"/>
      <c r="J19" s="221"/>
      <c r="K19" s="221"/>
      <c r="L19" s="243"/>
      <c r="M19" s="79"/>
    </row>
    <row r="20" spans="2:14" ht="12.75" customHeight="1" x14ac:dyDescent="0.2">
      <c r="B20" s="12" t="s">
        <v>523</v>
      </c>
      <c r="C20" s="46">
        <f t="shared" ref="C20:D20" si="2">C7*C19</f>
        <v>2318.6979695999994</v>
      </c>
      <c r="D20" s="46">
        <f t="shared" si="2"/>
        <v>3766.397741666663</v>
      </c>
      <c r="E20" s="80">
        <f>100*$D$20/$C$20</f>
        <v>162.43589251585053</v>
      </c>
      <c r="G20" s="242"/>
      <c r="H20" s="221"/>
      <c r="I20" s="221"/>
      <c r="J20" s="221"/>
      <c r="K20" s="221"/>
      <c r="L20" s="243"/>
    </row>
    <row r="21" spans="2:14" ht="12.75" customHeight="1" x14ac:dyDescent="0.2">
      <c r="B21" s="12" t="s">
        <v>524</v>
      </c>
      <c r="C21" s="81">
        <f>(C13^2-(C13-2*C14)^2)*PI()/4</f>
        <v>173.41591447815662</v>
      </c>
      <c r="D21" s="81">
        <f>IF(D5="Round",(D13^2-(D13-2*D14)^2)*PI()/4,IF(D5="Square",D13^2-(D13-2*D14)^2,""))</f>
        <v>268</v>
      </c>
      <c r="E21" s="80" t="str">
        <f>IF(D4="steel",100*$D$21/$C$21,"NA")</f>
        <v>NA</v>
      </c>
      <c r="G21" s="242"/>
      <c r="H21" s="221"/>
      <c r="I21" s="221"/>
      <c r="J21" s="221"/>
      <c r="K21" s="221"/>
      <c r="L21" s="243"/>
    </row>
    <row r="22" spans="2:14" ht="12.75" customHeight="1" x14ac:dyDescent="0.2">
      <c r="B22" s="12" t="s">
        <v>525</v>
      </c>
      <c r="C22" s="46">
        <f t="shared" ref="C22:D22" si="3">C$21*C8/1000000</f>
        <v>52891.853915837768</v>
      </c>
      <c r="D22" s="46">
        <f t="shared" si="3"/>
        <v>75040</v>
      </c>
      <c r="E22" s="80">
        <f>100*$D$22/$C$22</f>
        <v>141.87439925891925</v>
      </c>
      <c r="G22" s="242"/>
      <c r="H22" s="221"/>
      <c r="I22" s="221"/>
      <c r="J22" s="221"/>
      <c r="K22" s="221"/>
      <c r="L22" s="243"/>
    </row>
    <row r="23" spans="2:14" ht="12.75" customHeight="1" x14ac:dyDescent="0.2">
      <c r="B23" s="12" t="s">
        <v>526</v>
      </c>
      <c r="C23" s="46">
        <f t="shared" ref="C23:D23" si="4">C$21*C9/1000000</f>
        <v>63296.808784527166</v>
      </c>
      <c r="D23" s="46">
        <f t="shared" si="4"/>
        <v>93800</v>
      </c>
      <c r="E23" s="80">
        <f>100*$D$23/$C$23</f>
        <v>148.19072525332319</v>
      </c>
      <c r="G23" s="242"/>
      <c r="H23" s="221"/>
      <c r="I23" s="221"/>
      <c r="J23" s="221"/>
      <c r="K23" s="221"/>
      <c r="L23" s="243"/>
    </row>
    <row r="24" spans="2:14" ht="12.75" customHeight="1" x14ac:dyDescent="0.2">
      <c r="B24" s="12" t="s">
        <v>527</v>
      </c>
      <c r="C24" s="46">
        <f t="shared" ref="C24:D24" si="5">C$21*C10/1000000</f>
        <v>31214.864606068193</v>
      </c>
      <c r="D24" s="46">
        <f t="shared" si="5"/>
        <v>38111.029243999998</v>
      </c>
      <c r="E24" s="80">
        <f>100*$D$24/$C$24</f>
        <v>122.09256623394479</v>
      </c>
      <c r="G24" s="242"/>
      <c r="H24" s="221"/>
      <c r="I24" s="221"/>
      <c r="J24" s="221"/>
      <c r="K24" s="221"/>
      <c r="L24" s="243"/>
    </row>
    <row r="25" spans="2:14" ht="12.75" customHeight="1" x14ac:dyDescent="0.2">
      <c r="B25" s="12" t="s">
        <v>528</v>
      </c>
      <c r="C25" s="46">
        <f t="shared" ref="C25:D25" si="6">C$21*C11/1000000</f>
        <v>52024.774343446981</v>
      </c>
      <c r="D25" s="46">
        <f t="shared" si="6"/>
        <v>52103.64344</v>
      </c>
      <c r="E25" s="80">
        <f>100*$D$25/$C$25</f>
        <v>100.15159911320778</v>
      </c>
      <c r="G25" s="242"/>
      <c r="H25" s="221"/>
      <c r="I25" s="221"/>
      <c r="J25" s="221"/>
      <c r="K25" s="221"/>
      <c r="L25" s="243"/>
    </row>
    <row r="26" spans="2:14" ht="12.75" customHeight="1" x14ac:dyDescent="0.2">
      <c r="B26" s="12" t="s">
        <v>529</v>
      </c>
      <c r="C26" s="46">
        <f t="shared" ref="C26:D26" si="7">4*C9*C19/(0.5*C17*1)</f>
        <v>1332.7948959118107</v>
      </c>
      <c r="D26" s="46">
        <f t="shared" si="7"/>
        <v>3967.784037558682</v>
      </c>
      <c r="E26" s="80">
        <f>100*$D$26/$C$26</f>
        <v>297.70402405721887</v>
      </c>
      <c r="G26" s="242"/>
      <c r="H26" s="221"/>
      <c r="I26" s="221"/>
      <c r="J26" s="221"/>
      <c r="K26" s="221"/>
      <c r="L26" s="243"/>
    </row>
    <row r="27" spans="2:14" ht="12.75" customHeight="1" x14ac:dyDescent="0.2">
      <c r="B27" s="12" t="s">
        <v>530</v>
      </c>
      <c r="C27" s="46">
        <f>C26*1^3/(48*C7*C19)</f>
        <v>1.1975065616797901E-2</v>
      </c>
      <c r="D27" s="46">
        <f>C26*1^3/(48*D7*D19)</f>
        <v>7.3721795296131203E-3</v>
      </c>
      <c r="E27" s="80">
        <f>100*$D$27/$C$27</f>
        <v>61.562748510303528</v>
      </c>
      <c r="G27" s="242"/>
      <c r="H27" s="221"/>
      <c r="I27" s="221"/>
      <c r="J27" s="221"/>
      <c r="K27" s="221"/>
      <c r="L27" s="243"/>
    </row>
    <row r="28" spans="2:14" ht="12.75" customHeight="1" x14ac:dyDescent="0.2">
      <c r="B28" s="12" t="s">
        <v>531</v>
      </c>
      <c r="C28" s="46">
        <f t="shared" ref="C28:D28" si="8">0.5*C26*(C26*1^3/(48*C7*C19))</f>
        <v>7.9801531661386313</v>
      </c>
      <c r="D28" s="46">
        <f t="shared" si="8"/>
        <v>43.541023945277885</v>
      </c>
      <c r="E28" s="80">
        <f>100*$D$28/$C$28</f>
        <v>545.61639405658354</v>
      </c>
      <c r="G28" s="544"/>
      <c r="H28" s="225"/>
      <c r="I28" s="225"/>
      <c r="J28" s="225"/>
      <c r="K28" s="225"/>
      <c r="L28" s="555"/>
    </row>
    <row r="29" spans="2:14" ht="12.75" customHeight="1" x14ac:dyDescent="0.2">
      <c r="E29" s="83"/>
      <c r="F29" s="83"/>
      <c r="G29" s="83"/>
      <c r="H29" s="83"/>
      <c r="I29" s="83"/>
      <c r="J29" s="83"/>
      <c r="K29" s="83"/>
      <c r="L29" s="83"/>
      <c r="M29" s="83"/>
      <c r="N29" s="83"/>
    </row>
    <row r="30" spans="2:14" ht="12.75" customHeight="1" x14ac:dyDescent="0.2">
      <c r="B30" s="9" t="s">
        <v>290</v>
      </c>
      <c r="C30" s="50"/>
    </row>
    <row r="31" spans="2:14" ht="12.75" customHeight="1" x14ac:dyDescent="0.2"/>
    <row r="32" spans="2:14" ht="12.75" customHeight="1" x14ac:dyDescent="0.2">
      <c r="B32" s="5" t="s">
        <v>534</v>
      </c>
      <c r="E32" s="50"/>
    </row>
    <row r="33" spans="2:12" ht="12.75" customHeight="1" x14ac:dyDescent="0.2">
      <c r="B33" s="559"/>
      <c r="C33" s="224"/>
      <c r="D33" s="224"/>
      <c r="E33" s="224"/>
      <c r="F33" s="224"/>
      <c r="G33" s="224"/>
      <c r="H33" s="224"/>
      <c r="I33" s="224"/>
      <c r="J33" s="224"/>
      <c r="K33" s="224"/>
      <c r="L33" s="560"/>
    </row>
    <row r="34" spans="2:12" ht="12.75" customHeight="1" x14ac:dyDescent="0.2">
      <c r="B34" s="589"/>
      <c r="C34" s="221"/>
      <c r="D34" s="221"/>
      <c r="E34" s="221"/>
      <c r="F34" s="221"/>
      <c r="G34" s="221"/>
      <c r="H34" s="221"/>
      <c r="I34" s="221"/>
      <c r="J34" s="221"/>
      <c r="K34" s="221"/>
      <c r="L34" s="243"/>
    </row>
    <row r="35" spans="2:12" ht="12.75" customHeight="1" x14ac:dyDescent="0.2">
      <c r="B35" s="242"/>
      <c r="C35" s="221"/>
      <c r="D35" s="221"/>
      <c r="E35" s="221"/>
      <c r="F35" s="221"/>
      <c r="G35" s="221" t="s">
        <v>535</v>
      </c>
      <c r="H35" s="221"/>
      <c r="I35" s="221"/>
      <c r="J35" s="221"/>
      <c r="K35" s="221"/>
      <c r="L35" s="243"/>
    </row>
    <row r="36" spans="2:12" ht="12.75" customHeight="1" x14ac:dyDescent="0.2">
      <c r="B36" s="242"/>
      <c r="C36" s="221"/>
      <c r="D36" s="221"/>
      <c r="E36" s="221"/>
      <c r="F36" s="221"/>
      <c r="G36" s="221" t="s">
        <v>536</v>
      </c>
      <c r="H36" s="221"/>
      <c r="I36" s="221"/>
      <c r="J36" s="221"/>
      <c r="K36" s="221"/>
      <c r="L36" s="243"/>
    </row>
    <row r="37" spans="2:12" ht="12.75" customHeight="1" x14ac:dyDescent="0.2">
      <c r="B37" s="242"/>
      <c r="C37" s="221"/>
      <c r="D37" s="221"/>
      <c r="E37" s="221"/>
      <c r="F37" s="221"/>
      <c r="G37" s="221" t="s">
        <v>537</v>
      </c>
      <c r="H37" s="221"/>
      <c r="I37" s="221"/>
      <c r="J37" s="221"/>
      <c r="K37" s="221"/>
      <c r="L37" s="243"/>
    </row>
    <row r="38" spans="2:12" ht="12.75" customHeight="1" x14ac:dyDescent="0.2">
      <c r="B38" s="242"/>
      <c r="C38" s="221"/>
      <c r="D38" s="221"/>
      <c r="E38" s="221"/>
      <c r="F38" s="221"/>
      <c r="G38" s="221"/>
      <c r="H38" s="221"/>
      <c r="I38" s="221"/>
      <c r="J38" s="221"/>
      <c r="K38" s="221"/>
      <c r="L38" s="243"/>
    </row>
    <row r="39" spans="2:12" ht="12.75" customHeight="1" x14ac:dyDescent="0.2">
      <c r="B39" s="242"/>
      <c r="C39" s="221"/>
      <c r="D39" s="221"/>
      <c r="E39" s="221"/>
      <c r="F39" s="221"/>
      <c r="G39" s="221"/>
      <c r="H39" s="221"/>
      <c r="I39" s="221"/>
      <c r="J39" s="221"/>
      <c r="K39" s="221"/>
      <c r="L39" s="243"/>
    </row>
    <row r="40" spans="2:12" ht="12.75" customHeight="1" x14ac:dyDescent="0.2">
      <c r="B40" s="242"/>
      <c r="C40" s="221"/>
      <c r="D40" s="221"/>
      <c r="E40" s="221"/>
      <c r="F40" s="221"/>
      <c r="G40" s="221"/>
      <c r="H40" s="221"/>
      <c r="I40" s="221"/>
      <c r="J40" s="221"/>
      <c r="K40" s="221"/>
      <c r="L40" s="243"/>
    </row>
    <row r="41" spans="2:12" ht="12.75" customHeight="1" x14ac:dyDescent="0.2">
      <c r="B41" s="242"/>
      <c r="C41" s="221"/>
      <c r="D41" s="221"/>
      <c r="E41" s="221"/>
      <c r="F41" s="221"/>
      <c r="G41" s="221"/>
      <c r="H41" s="221"/>
      <c r="I41" s="221"/>
      <c r="J41" s="221"/>
      <c r="K41" s="221"/>
      <c r="L41" s="243"/>
    </row>
    <row r="42" spans="2:12" ht="12.75" customHeight="1" x14ac:dyDescent="0.2">
      <c r="B42" s="242"/>
      <c r="C42" s="221"/>
      <c r="D42" s="221"/>
      <c r="E42" s="221"/>
      <c r="F42" s="221"/>
      <c r="G42" s="221"/>
      <c r="H42" s="221"/>
      <c r="I42" s="221"/>
      <c r="J42" s="221"/>
      <c r="K42" s="221"/>
      <c r="L42" s="243"/>
    </row>
    <row r="43" spans="2:12" ht="12.75" customHeight="1" x14ac:dyDescent="0.2">
      <c r="B43" s="242"/>
      <c r="C43" s="221"/>
      <c r="D43" s="221"/>
      <c r="E43" s="221"/>
      <c r="F43" s="221" t="s">
        <v>538</v>
      </c>
      <c r="G43" s="221"/>
      <c r="H43" s="221"/>
      <c r="I43" s="221"/>
      <c r="J43" s="221"/>
      <c r="K43" s="221"/>
      <c r="L43" s="243"/>
    </row>
    <row r="44" spans="2:12" ht="12.75" customHeight="1" x14ac:dyDescent="0.2">
      <c r="B44" s="242"/>
      <c r="C44" s="221"/>
      <c r="D44" s="221"/>
      <c r="E44" s="221"/>
      <c r="F44" s="221"/>
      <c r="G44" s="221"/>
      <c r="H44" s="221"/>
      <c r="I44" s="221"/>
      <c r="J44" s="221"/>
      <c r="K44" s="221"/>
      <c r="L44" s="243"/>
    </row>
    <row r="45" spans="2:12" ht="12.75" customHeight="1" x14ac:dyDescent="0.2">
      <c r="B45" s="242"/>
      <c r="C45" s="221"/>
      <c r="D45" s="221"/>
      <c r="E45" s="221"/>
      <c r="F45" s="221"/>
      <c r="G45" s="221"/>
      <c r="H45" s="221"/>
      <c r="I45" s="221"/>
      <c r="J45" s="221"/>
      <c r="K45" s="221"/>
      <c r="L45" s="243"/>
    </row>
    <row r="46" spans="2:12" ht="12.75" customHeight="1" x14ac:dyDescent="0.2">
      <c r="B46" s="242"/>
      <c r="C46" s="221"/>
      <c r="D46" s="221"/>
      <c r="E46" s="221"/>
      <c r="F46" s="221"/>
      <c r="G46" s="221"/>
      <c r="H46" s="221"/>
      <c r="I46" s="221"/>
      <c r="J46" s="221"/>
      <c r="K46" s="221"/>
      <c r="L46" s="243"/>
    </row>
    <row r="47" spans="2:12" ht="12.75" customHeight="1" x14ac:dyDescent="0.2">
      <c r="B47" s="242"/>
      <c r="C47" s="221"/>
      <c r="D47" s="221"/>
      <c r="E47" s="221"/>
      <c r="F47" s="221"/>
      <c r="G47" s="221"/>
      <c r="H47" s="221"/>
      <c r="I47" s="221"/>
      <c r="J47" s="221"/>
      <c r="K47" s="221"/>
      <c r="L47" s="243"/>
    </row>
    <row r="48" spans="2:12" ht="12.75" customHeight="1" x14ac:dyDescent="0.2">
      <c r="B48" s="242"/>
      <c r="C48" s="221"/>
      <c r="D48" s="221"/>
      <c r="E48" s="221"/>
      <c r="F48" s="221"/>
      <c r="G48" s="221"/>
      <c r="H48" s="221"/>
      <c r="I48" s="221"/>
      <c r="J48" s="221"/>
      <c r="K48" s="221"/>
      <c r="L48" s="243"/>
    </row>
    <row r="49" spans="2:12" ht="12.75" customHeight="1" x14ac:dyDescent="0.2">
      <c r="B49" s="242"/>
      <c r="C49" s="221"/>
      <c r="D49" s="221"/>
      <c r="E49" s="221"/>
      <c r="F49" s="221"/>
      <c r="G49" s="221"/>
      <c r="H49" s="221"/>
      <c r="I49" s="221"/>
      <c r="J49" s="221"/>
      <c r="K49" s="221"/>
      <c r="L49" s="243"/>
    </row>
    <row r="50" spans="2:12" ht="12.75" customHeight="1" x14ac:dyDescent="0.2">
      <c r="B50" s="242"/>
      <c r="C50" s="221"/>
      <c r="D50" s="221"/>
      <c r="E50" s="221"/>
      <c r="F50" s="221"/>
      <c r="G50" s="221"/>
      <c r="H50" s="221"/>
      <c r="I50" s="221"/>
      <c r="J50" s="221"/>
      <c r="K50" s="221"/>
      <c r="L50" s="243"/>
    </row>
    <row r="51" spans="2:12" ht="12.75" customHeight="1" x14ac:dyDescent="0.2">
      <c r="B51" s="242"/>
      <c r="C51" s="221"/>
      <c r="D51" s="221"/>
      <c r="E51" s="221"/>
      <c r="F51" s="221"/>
      <c r="G51" s="221"/>
      <c r="H51" s="221"/>
      <c r="I51" s="221"/>
      <c r="J51" s="221"/>
      <c r="K51" s="221"/>
      <c r="L51" s="243"/>
    </row>
    <row r="52" spans="2:12" ht="12.75" customHeight="1" x14ac:dyDescent="0.2">
      <c r="B52" s="242"/>
      <c r="C52" s="221"/>
      <c r="D52" s="221"/>
      <c r="E52" s="221"/>
      <c r="F52" s="221"/>
      <c r="G52" s="221"/>
      <c r="H52" s="221"/>
      <c r="I52" s="221"/>
      <c r="J52" s="221"/>
      <c r="K52" s="221"/>
      <c r="L52" s="243"/>
    </row>
    <row r="53" spans="2:12" ht="12.75" customHeight="1" x14ac:dyDescent="0.2">
      <c r="B53" s="242"/>
      <c r="C53" s="221"/>
      <c r="D53" s="221"/>
      <c r="E53" s="221"/>
      <c r="F53" s="221"/>
      <c r="G53" s="221"/>
      <c r="H53" s="221"/>
      <c r="I53" s="221"/>
      <c r="J53" s="221"/>
      <c r="K53" s="221"/>
      <c r="L53" s="243"/>
    </row>
    <row r="54" spans="2:12" ht="12.75" customHeight="1" x14ac:dyDescent="0.2">
      <c r="B54" s="242"/>
      <c r="C54" s="221"/>
      <c r="D54" s="221"/>
      <c r="E54" s="221"/>
      <c r="F54" s="221"/>
      <c r="G54" s="221"/>
      <c r="H54" s="221"/>
      <c r="I54" s="221"/>
      <c r="J54" s="221"/>
      <c r="K54" s="221"/>
      <c r="L54" s="243"/>
    </row>
    <row r="55" spans="2:12" ht="12.75" customHeight="1" x14ac:dyDescent="0.2">
      <c r="B55" s="242"/>
      <c r="C55" s="221"/>
      <c r="D55" s="221"/>
      <c r="E55" s="221"/>
      <c r="F55" s="221"/>
      <c r="G55" s="221"/>
      <c r="H55" s="221"/>
      <c r="I55" s="221"/>
      <c r="J55" s="221"/>
      <c r="K55" s="221"/>
      <c r="L55" s="243"/>
    </row>
    <row r="56" spans="2:12" ht="12.75" customHeight="1" x14ac:dyDescent="0.2">
      <c r="B56" s="242"/>
      <c r="C56" s="221"/>
      <c r="D56" s="221"/>
      <c r="E56" s="221"/>
      <c r="F56" s="221"/>
      <c r="G56" s="221"/>
      <c r="H56" s="221"/>
      <c r="I56" s="221"/>
      <c r="J56" s="221"/>
      <c r="K56" s="221"/>
      <c r="L56" s="243"/>
    </row>
    <row r="57" spans="2:12" ht="12.75" customHeight="1" x14ac:dyDescent="0.2">
      <c r="B57" s="242"/>
      <c r="C57" s="221"/>
      <c r="D57" s="221"/>
      <c r="E57" s="221"/>
      <c r="F57" s="221"/>
      <c r="G57" s="221"/>
      <c r="H57" s="221"/>
      <c r="I57" s="221"/>
      <c r="J57" s="221"/>
      <c r="K57" s="221"/>
      <c r="L57" s="243"/>
    </row>
    <row r="58" spans="2:12" ht="12.75" customHeight="1" x14ac:dyDescent="0.2">
      <c r="B58" s="544"/>
      <c r="C58" s="225"/>
      <c r="D58" s="225"/>
      <c r="E58" s="225"/>
      <c r="F58" s="225"/>
      <c r="G58" s="225"/>
      <c r="H58" s="225"/>
      <c r="I58" s="225"/>
      <c r="J58" s="225"/>
      <c r="K58" s="225"/>
      <c r="L58" s="555"/>
    </row>
    <row r="59" spans="2:12" ht="12.75" customHeight="1" x14ac:dyDescent="0.2"/>
    <row r="60" spans="2:12" ht="12.75" customHeight="1" x14ac:dyDescent="0.2"/>
    <row r="61" spans="2:12" ht="12.75" customHeight="1" x14ac:dyDescent="0.2"/>
    <row r="62" spans="2:12" ht="12.75" customHeight="1" x14ac:dyDescent="0.2"/>
    <row r="63" spans="2:12" ht="12.75" customHeight="1" x14ac:dyDescent="0.2"/>
  </sheetData>
  <sheetProtection algorithmName="SHA-512" hashValue="u01nJ7cplPidERN/hJQg++R+qG8R1sk328RhtLfBJJZJV1lE2oDZaTDAyApjV+nue17EFeKgJFr8B0qk8C8JfQ==" saltValue="nccdKX9+VFUy5nRsYA5z0g==" spinCount="100000" sheet="1" scenarios="1" insertHyperlinks="0"/>
  <protectedRanges>
    <protectedRange sqref="D4:D5 D13:D14 G3:L28 B33:L58" name="YellowZone"/>
  </protectedRanges>
  <conditionalFormatting sqref="D14">
    <cfRule type="cellIs" dxfId="314" priority="1" stopIfTrue="1" operator="lessThan">
      <formula>2</formula>
    </cfRule>
    <cfRule type="cellIs" dxfId="313" priority="2" stopIfTrue="1" operator="lessThan">
      <formula>1.2</formula>
    </cfRule>
  </conditionalFormatting>
  <conditionalFormatting sqref="E20:E26 E28">
    <cfRule type="cellIs" dxfId="312" priority="3" stopIfTrue="1" operator="greaterThanOrEqual">
      <formula>100</formula>
    </cfRule>
    <cfRule type="cellIs" dxfId="311" priority="4" stopIfTrue="1" operator="lessThan">
      <formula>100</formula>
    </cfRule>
  </conditionalFormatting>
  <conditionalFormatting sqref="E27">
    <cfRule type="cellIs" dxfId="310" priority="5" stopIfTrue="1" operator="greaterThanOrEqual">
      <formula>100.01</formula>
    </cfRule>
    <cfRule type="cellIs" dxfId="309" priority="6" stopIfTrue="1" operator="lessThan">
      <formula>100.01</formula>
    </cfRule>
  </conditionalFormatting>
  <dataValidations count="3">
    <dataValidation type="list" allowBlank="1" showErrorMessage="1" sqref="D5" xr:uid="{00000000-0002-0000-1100-000000000000}">
      <formula1>Tube_Type</formula1>
    </dataValidation>
    <dataValidation type="list" allowBlank="1" showInputMessage="1" showErrorMessage="1" prompt="Select Material" sqref="C12:D12" xr:uid="{00000000-0002-0000-1100-000001000000}">
      <formula1>Materials</formula1>
    </dataValidation>
    <dataValidation type="list" allowBlank="1" showInputMessage="1" showErrorMessage="1" prompt="Select Material" sqref="D4" xr:uid="{00000000-0002-0000-1100-000002000000}">
      <formula1>Metallic_Mats</formula1>
    </dataValidation>
  </dataValidations>
  <hyperlinks>
    <hyperlink ref="B30" location="'Cover Sheet'!A1" display="BACK to COVER SHEET" xr:uid="{00000000-0004-0000-1100-000000000000}"/>
  </hyperlinks>
  <pageMargins left="0.75" right="0.75" top="1" bottom="1"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5">
    <tabColor rgb="FFCCFFFF"/>
  </sheetPr>
  <dimension ref="B1:I35"/>
  <sheetViews>
    <sheetView showGridLines="0" workbookViewId="0">
      <selection activeCell="G30" sqref="G30"/>
    </sheetView>
  </sheetViews>
  <sheetFormatPr baseColWidth="10" defaultColWidth="14.42578125" defaultRowHeight="15" customHeight="1" x14ac:dyDescent="0.2"/>
  <cols>
    <col min="1" max="1" width="5.140625" customWidth="1"/>
    <col min="2" max="2" width="46.140625" customWidth="1"/>
    <col min="3" max="3" width="11.42578125" customWidth="1"/>
    <col min="4" max="4" width="11.7109375" customWidth="1"/>
    <col min="5" max="5" width="5.85546875" customWidth="1"/>
    <col min="6" max="6" width="8.7109375" customWidth="1"/>
    <col min="7" max="7" width="11.42578125" customWidth="1"/>
    <col min="8" max="8" width="12.42578125" customWidth="1"/>
    <col min="9" max="26" width="11.42578125" customWidth="1"/>
  </cols>
  <sheetData>
    <row r="1" spans="2:9" ht="12.75" customHeight="1" x14ac:dyDescent="0.25">
      <c r="B1" s="77" t="s">
        <v>539</v>
      </c>
    </row>
    <row r="2" spans="2:9" ht="12.75" customHeight="1" x14ac:dyDescent="0.2"/>
    <row r="3" spans="2:9" ht="12.75" customHeight="1" x14ac:dyDescent="0.2">
      <c r="B3" s="4" t="s">
        <v>512</v>
      </c>
      <c r="C3" s="4" t="s">
        <v>513</v>
      </c>
      <c r="D3" s="4" t="s">
        <v>514</v>
      </c>
    </row>
    <row r="4" spans="2:9" ht="12.75" customHeight="1" x14ac:dyDescent="0.2">
      <c r="B4" s="12" t="s">
        <v>515</v>
      </c>
      <c r="C4" s="34" t="s">
        <v>236</v>
      </c>
      <c r="D4" s="78" t="s">
        <v>236</v>
      </c>
    </row>
    <row r="5" spans="2:9" ht="12.75" customHeight="1" x14ac:dyDescent="0.2">
      <c r="B5" s="12" t="s">
        <v>516</v>
      </c>
      <c r="C5" s="34" t="s">
        <v>287</v>
      </c>
      <c r="D5" s="78" t="s">
        <v>287</v>
      </c>
    </row>
    <row r="6" spans="2:9" ht="12.75" customHeight="1" x14ac:dyDescent="0.2">
      <c r="B6" s="12" t="s">
        <v>517</v>
      </c>
      <c r="C6" s="46" t="str">
        <f>HLOOKUP(C4,MaterialData!$C$3:$P$4,2,FALSE)</f>
        <v>Steel</v>
      </c>
      <c r="D6" s="46" t="str">
        <f>HLOOKUP(D4,MaterialData!$C$3:$P$4,2,FALSE)</f>
        <v>Steel</v>
      </c>
    </row>
    <row r="7" spans="2:9" ht="12.75" customHeight="1" x14ac:dyDescent="0.2">
      <c r="B7" s="12" t="s">
        <v>267</v>
      </c>
      <c r="C7" s="46">
        <f t="array" ref="C7">INDEX(Innertable,MATCH($B7,MaterialData!$B$6:$B$11,0),MATCH(C$6,MaterialData!$C$4:$P$4,0))</f>
        <v>200000000000</v>
      </c>
      <c r="D7" s="46">
        <f t="array" ref="D7">INDEX(Innertable,MATCH($B7,MaterialData!$B$6:$B$11,0),MATCH(D$6,MaterialData!$C$4:$P$4,0))</f>
        <v>200000000000</v>
      </c>
      <c r="I7" s="50"/>
    </row>
    <row r="8" spans="2:9" ht="12.75" customHeight="1" x14ac:dyDescent="0.2">
      <c r="B8" s="12" t="s">
        <v>268</v>
      </c>
      <c r="C8" s="46">
        <f t="array" ref="C8">INDEX(Innertable,MATCH($B8,MaterialData!$B$6:$B$11,0),MATCH(C$6,MaterialData!$C$4:$P$4,0))</f>
        <v>305000000</v>
      </c>
      <c r="D8" s="46">
        <f t="array" ref="D8">INDEX(Innertable,MATCH($B8,MaterialData!$B$6:$B$11,0),MATCH(D$6,MaterialData!$C$4:$P$4,0))</f>
        <v>305000000</v>
      </c>
      <c r="I8" s="50"/>
    </row>
    <row r="9" spans="2:9" ht="12.75" customHeight="1" x14ac:dyDescent="0.2">
      <c r="B9" s="12" t="s">
        <v>269</v>
      </c>
      <c r="C9" s="46">
        <f t="array" ref="C9">INDEX(Innertable,MATCH($B9,MaterialData!$B$6:$B$11,0),MATCH(C$6,MaterialData!$C$4:$P$4,0))</f>
        <v>365000000</v>
      </c>
      <c r="D9" s="46">
        <f t="array" ref="D9">INDEX(Innertable,MATCH($B9,MaterialData!$B$6:$B$11,0),MATCH(D$6,MaterialData!$C$4:$P$4,0))</f>
        <v>365000000</v>
      </c>
      <c r="I9" s="50"/>
    </row>
    <row r="10" spans="2:9" ht="12.75" customHeight="1" x14ac:dyDescent="0.2">
      <c r="B10" s="12" t="s">
        <v>270</v>
      </c>
      <c r="C10" s="46">
        <f t="array" ref="C10">INDEX(Innertable,MATCH($B10,MaterialData!$B$6:$B$11,0),MATCH(C$6,MaterialData!$C$4:$P$4,0))</f>
        <v>180000000</v>
      </c>
      <c r="D10" s="46">
        <f t="array" ref="D10">INDEX(Innertable,MATCH($B10,MaterialData!$B$6:$B$11,0),MATCH(D$6,MaterialData!$C$4:$P$4,0))</f>
        <v>180000000</v>
      </c>
      <c r="I10" s="50"/>
    </row>
    <row r="11" spans="2:9" ht="12.75" customHeight="1" x14ac:dyDescent="0.2">
      <c r="B11" s="12" t="s">
        <v>271</v>
      </c>
      <c r="C11" s="46">
        <f t="array" ref="C11">INDEX(Innertable,MATCH($B11,MaterialData!$B$6:$B$11,0),MATCH(C$6,MaterialData!$C$4:$P$4,0))</f>
        <v>300000000</v>
      </c>
      <c r="D11" s="46">
        <f t="array" ref="D11">INDEX(Innertable,MATCH($B11,MaterialData!$B$6:$B$11,0),MATCH(D$6,MaterialData!$C$4:$P$4,0))</f>
        <v>300000000</v>
      </c>
      <c r="I11" s="50"/>
    </row>
    <row r="12" spans="2:9" ht="12.75" customHeight="1" x14ac:dyDescent="0.2">
      <c r="I12" s="50"/>
    </row>
    <row r="13" spans="2:9" ht="12.75" customHeight="1" x14ac:dyDescent="0.2">
      <c r="B13" s="12" t="s">
        <v>518</v>
      </c>
      <c r="C13" s="84">
        <v>25.4</v>
      </c>
      <c r="D13" s="85">
        <v>25.4</v>
      </c>
      <c r="I13" s="50"/>
    </row>
    <row r="14" spans="2:9" ht="12.75" customHeight="1" x14ac:dyDescent="0.2">
      <c r="B14" s="12" t="s">
        <v>519</v>
      </c>
      <c r="C14" s="34">
        <v>1.6</v>
      </c>
      <c r="D14" s="86">
        <v>1.7</v>
      </c>
      <c r="I14" s="50"/>
    </row>
    <row r="15" spans="2:9" ht="12.75" customHeight="1" x14ac:dyDescent="0.2">
      <c r="I15" s="50"/>
    </row>
    <row r="16" spans="2:9" ht="12.75" customHeight="1" x14ac:dyDescent="0.2">
      <c r="B16" s="12"/>
      <c r="C16" s="4" t="s">
        <v>513</v>
      </c>
      <c r="D16" s="4" t="s">
        <v>514</v>
      </c>
      <c r="I16" s="50"/>
    </row>
    <row r="17" spans="2:9" ht="12.75" customHeight="1" x14ac:dyDescent="0.2">
      <c r="B17" s="12" t="s">
        <v>520</v>
      </c>
      <c r="C17" s="34">
        <f t="shared" ref="C17:D17" si="0">C13/1000</f>
        <v>2.5399999999999999E-2</v>
      </c>
      <c r="D17" s="34">
        <f t="shared" si="0"/>
        <v>2.5399999999999999E-2</v>
      </c>
      <c r="I17" s="50"/>
    </row>
    <row r="18" spans="2:9" ht="12.75" customHeight="1" x14ac:dyDescent="0.2">
      <c r="B18" s="12" t="s">
        <v>521</v>
      </c>
      <c r="C18" s="34">
        <f t="shared" ref="C18:D18" si="1">C14/1000</f>
        <v>1.6000000000000001E-3</v>
      </c>
      <c r="D18" s="34">
        <f t="shared" si="1"/>
        <v>1.6999999999999999E-3</v>
      </c>
      <c r="I18" s="50"/>
    </row>
    <row r="19" spans="2:9" ht="12.75" customHeight="1" x14ac:dyDescent="0.2">
      <c r="B19" s="12" t="s">
        <v>522</v>
      </c>
      <c r="C19" s="46">
        <f t="shared" ref="C19:D19" si="2">IF(C5="Round",((C17)^4-((C17-2*C18))^4)*3.142/64,IF(C5="Square",((C17)^4-((C17-2*C18))^4)/12,""))</f>
        <v>8.5099184800000022E-9</v>
      </c>
      <c r="D19" s="46">
        <f t="shared" si="2"/>
        <v>8.9338560505500011E-9</v>
      </c>
      <c r="I19" s="50"/>
    </row>
    <row r="20" spans="2:9" ht="12.75" customHeight="1" x14ac:dyDescent="0.2">
      <c r="B20" s="12" t="s">
        <v>523</v>
      </c>
      <c r="C20" s="46">
        <f t="shared" ref="C20:D20" si="3">C7*C19</f>
        <v>1701.9836960000005</v>
      </c>
      <c r="D20" s="46">
        <f t="shared" si="3"/>
        <v>1786.7712101100003</v>
      </c>
      <c r="E20" s="80">
        <f t="shared" ref="E20:E28" si="4">100*D20/C20</f>
        <v>104.9816877981421</v>
      </c>
    </row>
    <row r="21" spans="2:9" ht="12.75" customHeight="1" x14ac:dyDescent="0.2">
      <c r="B21" s="12" t="s">
        <v>524</v>
      </c>
      <c r="C21" s="81">
        <f t="shared" ref="C21:D21" si="5">IF(C5="Round",(C13^2-(C13-2*C14)^2)*PI()/4,IF(C5="Square",C13^2-(C13-2*C14)^2,""))</f>
        <v>119.63184824869931</v>
      </c>
      <c r="D21" s="81">
        <f t="shared" si="5"/>
        <v>126.57476801313274</v>
      </c>
      <c r="E21" s="80">
        <f t="shared" si="4"/>
        <v>105.80357142857142</v>
      </c>
    </row>
    <row r="22" spans="2:9" ht="12.75" customHeight="1" x14ac:dyDescent="0.2">
      <c r="B22" s="12" t="s">
        <v>525</v>
      </c>
      <c r="C22" s="46">
        <f t="shared" ref="C22:D22" si="6">C$21*C8/1000000</f>
        <v>36487.713715853293</v>
      </c>
      <c r="D22" s="46">
        <f t="shared" si="6"/>
        <v>38605.304244005485</v>
      </c>
      <c r="E22" s="80">
        <f t="shared" si="4"/>
        <v>105.8035714285714</v>
      </c>
    </row>
    <row r="23" spans="2:9" ht="12.75" customHeight="1" x14ac:dyDescent="0.2">
      <c r="B23" s="12" t="s">
        <v>526</v>
      </c>
      <c r="C23" s="46">
        <f t="shared" ref="C23:D23" si="7">C$21*C9/1000000</f>
        <v>43665.624610775245</v>
      </c>
      <c r="D23" s="46">
        <f t="shared" si="7"/>
        <v>46199.790324793452</v>
      </c>
      <c r="E23" s="80">
        <f t="shared" si="4"/>
        <v>105.80357142857142</v>
      </c>
    </row>
    <row r="24" spans="2:9" ht="12.75" customHeight="1" x14ac:dyDescent="0.2">
      <c r="B24" s="12" t="s">
        <v>527</v>
      </c>
      <c r="C24" s="46">
        <f t="shared" ref="C24:D24" si="8">C$21*C10/1000000</f>
        <v>21533.732684765877</v>
      </c>
      <c r="D24" s="46">
        <f t="shared" si="8"/>
        <v>22783.458242363893</v>
      </c>
      <c r="E24" s="80">
        <f t="shared" si="4"/>
        <v>105.80357142857142</v>
      </c>
    </row>
    <row r="25" spans="2:9" ht="12.75" customHeight="1" x14ac:dyDescent="0.2">
      <c r="B25" s="12" t="s">
        <v>528</v>
      </c>
      <c r="C25" s="46">
        <f t="shared" ref="C25:D25" si="9">C$21*C11/1000000</f>
        <v>35889.554474609795</v>
      </c>
      <c r="D25" s="46">
        <f t="shared" si="9"/>
        <v>37972.430403939819</v>
      </c>
      <c r="E25" s="80">
        <f t="shared" si="4"/>
        <v>105.80357142857142</v>
      </c>
    </row>
    <row r="26" spans="2:9" ht="12.75" customHeight="1" x14ac:dyDescent="0.2">
      <c r="B26" s="12" t="s">
        <v>529</v>
      </c>
      <c r="C26" s="46">
        <f t="shared" ref="C26:D26" si="10">4*C9*C19/(0.5*C17*1)</f>
        <v>978.30558903937037</v>
      </c>
      <c r="D26" s="46">
        <f t="shared" si="10"/>
        <v>1027.0417191970869</v>
      </c>
      <c r="E26" s="80">
        <f t="shared" si="4"/>
        <v>104.9816877981421</v>
      </c>
    </row>
    <row r="27" spans="2:9" ht="12.75" customHeight="1" x14ac:dyDescent="0.2">
      <c r="B27" s="12" t="s">
        <v>530</v>
      </c>
      <c r="C27" s="46">
        <f>C26*1^3/(48*C7*C19)</f>
        <v>1.1975065616797899E-2</v>
      </c>
      <c r="D27" s="46">
        <f>C26*1^3/(48*D7*D19)</f>
        <v>1.1406813767200482E-2</v>
      </c>
      <c r="E27" s="80">
        <f t="shared" si="4"/>
        <v>95.254707842265944</v>
      </c>
    </row>
    <row r="28" spans="2:9" ht="12.75" customHeight="1" x14ac:dyDescent="0.2">
      <c r="B28" s="12" t="s">
        <v>531</v>
      </c>
      <c r="C28" s="46">
        <f t="shared" ref="C28:D28" si="11">0.5*C26*(C26*1^3/(48*C7*C19))</f>
        <v>5.8576368110132897</v>
      </c>
      <c r="D28" s="46">
        <f t="shared" si="11"/>
        <v>6.1494459892870195</v>
      </c>
      <c r="E28" s="80">
        <f t="shared" si="4"/>
        <v>104.9816877981421</v>
      </c>
    </row>
    <row r="29" spans="2:9" ht="12.75" customHeight="1" x14ac:dyDescent="0.2"/>
    <row r="30" spans="2:9" ht="12.75" customHeight="1" x14ac:dyDescent="0.2">
      <c r="B30" s="9" t="s">
        <v>290</v>
      </c>
    </row>
    <row r="31" spans="2:9" ht="12.75" customHeight="1" x14ac:dyDescent="0.2"/>
    <row r="32" spans="2:9" ht="12.75" customHeight="1" x14ac:dyDescent="0.2"/>
    <row r="33" ht="12.75" customHeight="1" x14ac:dyDescent="0.2"/>
    <row r="34" ht="12.75" customHeight="1" x14ac:dyDescent="0.2"/>
    <row r="35" ht="12.75" customHeight="1" x14ac:dyDescent="0.2"/>
  </sheetData>
  <sheetProtection algorithmName="SHA-512" hashValue="LhfRdOzRxPmIlsezKycfk1wq3rjWMg9AQ/FqB6xojik7EZrHHL1qG5LQwAocHFn402XNncChrlhM75Ta5LOrvA==" saltValue="hmC+bCcUTAZqVoNdmXKBeQ==" spinCount="100000" sheet="1" scenarios="1" insertHyperlinks="0"/>
  <protectedRanges>
    <protectedRange sqref="D4:D5 D13:D14" name="YellowZone"/>
  </protectedRanges>
  <conditionalFormatting sqref="D14">
    <cfRule type="cellIs" dxfId="308" priority="1" stopIfTrue="1" operator="lessThan">
      <formula>1.2</formula>
    </cfRule>
  </conditionalFormatting>
  <conditionalFormatting sqref="E20:E26 E28">
    <cfRule type="cellIs" dxfId="307" priority="2" stopIfTrue="1" operator="greaterThanOrEqual">
      <formula>100</formula>
    </cfRule>
    <cfRule type="cellIs" dxfId="306" priority="3" stopIfTrue="1" operator="lessThan">
      <formula>100</formula>
    </cfRule>
  </conditionalFormatting>
  <conditionalFormatting sqref="E27">
    <cfRule type="cellIs" dxfId="305" priority="4" stopIfTrue="1" operator="greaterThanOrEqual">
      <formula>100.01</formula>
    </cfRule>
    <cfRule type="cellIs" dxfId="304" priority="5" stopIfTrue="1" operator="lessThan">
      <formula>100.01</formula>
    </cfRule>
  </conditionalFormatting>
  <dataValidations count="2">
    <dataValidation type="list" allowBlank="1" showInputMessage="1" showErrorMessage="1" prompt="Select Material" sqref="D5" xr:uid="{00000000-0002-0000-1200-000001000000}">
      <formula1>Tube_Type</formula1>
    </dataValidation>
    <dataValidation type="list" allowBlank="1" showInputMessage="1" showErrorMessage="1" prompt="Select Material" sqref="D4" xr:uid="{00000000-0002-0000-1200-000002000000}">
      <formula1>"Steel,Steel 2"</formula1>
    </dataValidation>
  </dataValidations>
  <hyperlinks>
    <hyperlink ref="B30" location="'Cover Sheet'!A1" display="BACK to COVER SHEET" xr:uid="{00000000-0004-0000-1200-000000000000}"/>
  </hyperlinks>
  <pageMargins left="0.75" right="0.75" top="1" bottom="1"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16">
    <tabColor rgb="FFCCFF99"/>
  </sheetPr>
  <dimension ref="B1:P194"/>
  <sheetViews>
    <sheetView showGridLines="0" workbookViewId="0">
      <selection activeCell="F7" sqref="F7"/>
    </sheetView>
  </sheetViews>
  <sheetFormatPr baseColWidth="10" defaultColWidth="14.42578125" defaultRowHeight="15" customHeight="1" x14ac:dyDescent="0.2"/>
  <cols>
    <col min="1" max="1" width="3.42578125" customWidth="1"/>
    <col min="2" max="2" width="45.5703125" customWidth="1"/>
    <col min="3" max="3" width="11.42578125" customWidth="1"/>
    <col min="4" max="4" width="3.5703125" customWidth="1"/>
    <col min="5" max="5" width="11.7109375" customWidth="1"/>
    <col min="6" max="6" width="15.28515625" customWidth="1"/>
    <col min="7" max="7" width="11.7109375" customWidth="1"/>
    <col min="8" max="8" width="6.7109375" customWidth="1"/>
    <col min="9" max="9" width="11.140625" customWidth="1"/>
    <col min="10" max="12" width="11.42578125" customWidth="1"/>
    <col min="13" max="13" width="3.28515625" customWidth="1"/>
    <col min="14" max="26" width="11.42578125" customWidth="1"/>
  </cols>
  <sheetData>
    <row r="1" spans="2:12" ht="12.75" customHeight="1" x14ac:dyDescent="0.25">
      <c r="B1" s="77" t="s">
        <v>540</v>
      </c>
    </row>
    <row r="2" spans="2:12" ht="12.75" customHeight="1" x14ac:dyDescent="0.2">
      <c r="C2" s="1078" t="s">
        <v>541</v>
      </c>
      <c r="D2" s="764"/>
      <c r="E2" s="765"/>
      <c r="F2" s="1079" t="s">
        <v>282</v>
      </c>
      <c r="G2" s="765"/>
    </row>
    <row r="3" spans="2:12" ht="12.75" customHeight="1" x14ac:dyDescent="0.2"/>
    <row r="4" spans="2:12" ht="12.75" customHeight="1" x14ac:dyDescent="0.2">
      <c r="B4" s="4" t="s">
        <v>512</v>
      </c>
      <c r="C4" s="4" t="s">
        <v>513</v>
      </c>
      <c r="D4" s="5"/>
      <c r="E4" s="4" t="s">
        <v>514</v>
      </c>
      <c r="F4" s="4" t="s">
        <v>542</v>
      </c>
      <c r="G4" s="4" t="s">
        <v>543</v>
      </c>
      <c r="I4" s="5"/>
      <c r="J4" s="6" t="s">
        <v>544</v>
      </c>
      <c r="K4" s="6" t="s">
        <v>545</v>
      </c>
    </row>
    <row r="5" spans="2:12" ht="12.75" customHeight="1" x14ac:dyDescent="0.2">
      <c r="B5" s="12" t="s">
        <v>515</v>
      </c>
      <c r="C5" s="34" t="s">
        <v>236</v>
      </c>
      <c r="D5" s="23"/>
      <c r="E5" s="78" t="s">
        <v>236</v>
      </c>
      <c r="F5" s="87" t="s">
        <v>244</v>
      </c>
      <c r="G5" s="498"/>
      <c r="I5" s="88" t="s">
        <v>546</v>
      </c>
      <c r="J5" s="23">
        <f>F22/1000</f>
        <v>0.15809999999999999</v>
      </c>
      <c r="K5" s="88">
        <f>J5</f>
        <v>0.15809999999999999</v>
      </c>
    </row>
    <row r="6" spans="2:12" ht="12.75" customHeight="1" x14ac:dyDescent="0.2">
      <c r="B6" s="12" t="s">
        <v>547</v>
      </c>
      <c r="C6" s="34" t="s">
        <v>287</v>
      </c>
      <c r="D6" s="23"/>
      <c r="E6" s="78" t="s">
        <v>287</v>
      </c>
      <c r="F6" s="89" t="s">
        <v>548</v>
      </c>
      <c r="G6" s="590"/>
      <c r="I6" s="88" t="s">
        <v>549</v>
      </c>
      <c r="J6" s="23">
        <f>F21/1000</f>
        <v>1E-3</v>
      </c>
      <c r="K6" s="88">
        <f>F20/1000</f>
        <v>1E-3</v>
      </c>
    </row>
    <row r="7" spans="2:12" ht="12.75" customHeight="1" x14ac:dyDescent="0.2">
      <c r="B7" s="12" t="s">
        <v>517</v>
      </c>
      <c r="C7" s="46" t="str">
        <f>HLOOKUP(C5,MaterialData!$C$3:$P$4,2,FALSE)</f>
        <v>Steel</v>
      </c>
      <c r="D7" s="50"/>
      <c r="E7" s="46" t="str">
        <f>HLOOKUP(E5,MaterialData!$C$3:$S$4,2,FALSE)</f>
        <v>Steel</v>
      </c>
      <c r="F7" s="46" t="str">
        <f>HLOOKUP(F5,MaterialData!$C$3:$S$4,2,FALSE)</f>
        <v>MHBS Mid/low</v>
      </c>
      <c r="G7" s="591"/>
    </row>
    <row r="8" spans="2:12"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123658533028.01801</v>
      </c>
      <c r="G8" s="590"/>
      <c r="I8" s="88" t="s">
        <v>550</v>
      </c>
      <c r="J8" s="50">
        <f>J5*J6</f>
        <v>1.5809999999999999E-4</v>
      </c>
      <c r="K8" s="88" t="s">
        <v>551</v>
      </c>
      <c r="L8" s="50">
        <f>(J5*J6^3)/12</f>
        <v>1.3175000000000001E-11</v>
      </c>
    </row>
    <row r="9" spans="2:12"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481143441.79805434</v>
      </c>
      <c r="G9" s="591"/>
      <c r="I9" s="88" t="s">
        <v>552</v>
      </c>
      <c r="J9" s="50">
        <f>K5*K6</f>
        <v>1.5809999999999999E-4</v>
      </c>
      <c r="K9" s="88" t="s">
        <v>553</v>
      </c>
      <c r="L9" s="50">
        <f>(K5*K6^3)/12</f>
        <v>1.3175000000000001E-11</v>
      </c>
    </row>
    <row r="10" spans="2:12"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481143441.79805434</v>
      </c>
      <c r="G10" s="591"/>
      <c r="I10" s="88" t="s">
        <v>554</v>
      </c>
      <c r="J10" s="23">
        <f>J6/2</f>
        <v>5.0000000000000001E-4</v>
      </c>
      <c r="K10" s="88" t="s">
        <v>555</v>
      </c>
      <c r="L10" s="50">
        <f t="shared" ref="L10:L11" si="0">L8+(J8*($J$12-J10)^2)</f>
        <v>1.4281699999999999E-8</v>
      </c>
    </row>
    <row r="11" spans="2:12"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t="str">
        <f t="array" ref="F11">INDEX(Innertable,MATCH($B11,MaterialData!$B$6:$B$11,0),MATCH(F$7,MaterialData!$C$4:$S$4,0))</f>
        <v>N/A</v>
      </c>
      <c r="G11" s="591"/>
      <c r="I11" s="88" t="s">
        <v>556</v>
      </c>
      <c r="J11" s="23">
        <f>(F18-0.5*F20)*0.001</f>
        <v>1.95E-2</v>
      </c>
      <c r="K11" s="88" t="s">
        <v>557</v>
      </c>
      <c r="L11" s="50">
        <f t="shared" si="0"/>
        <v>1.4281699999999999E-8</v>
      </c>
    </row>
    <row r="12" spans="2:12"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t="str">
        <f t="array" ref="F12">INDEX(Innertable,MATCH($B12,MaterialData!$B$6:$B$11,0),MATCH(F$7,MaterialData!$C$4:$S$4,0))</f>
        <v>N/A</v>
      </c>
      <c r="G12" s="591"/>
      <c r="I12" s="88" t="s">
        <v>558</v>
      </c>
      <c r="J12" s="90">
        <f>(J8*J10+J9*J11)/(J8+J9)</f>
        <v>0.01</v>
      </c>
      <c r="K12" s="88" t="s">
        <v>559</v>
      </c>
      <c r="L12" s="48">
        <f>SUM(L10:L11)</f>
        <v>2.8563399999999998E-8</v>
      </c>
    </row>
    <row r="13" spans="2:12" ht="12.75" customHeight="1" x14ac:dyDescent="0.2">
      <c r="E13" s="498"/>
      <c r="G13" s="590"/>
    </row>
    <row r="14" spans="2:12" ht="12.75" customHeight="1" x14ac:dyDescent="0.2">
      <c r="B14" s="592" t="s">
        <v>560</v>
      </c>
      <c r="C14" s="34">
        <v>2</v>
      </c>
      <c r="E14" s="78">
        <v>2</v>
      </c>
      <c r="G14" s="590"/>
      <c r="I14" s="88"/>
      <c r="K14" s="88"/>
      <c r="L14" s="50"/>
    </row>
    <row r="15" spans="2:12" ht="12.75" customHeight="1" x14ac:dyDescent="0.2">
      <c r="B15" s="12" t="s">
        <v>518</v>
      </c>
      <c r="C15" s="34">
        <v>25.4</v>
      </c>
      <c r="E15" s="78">
        <v>25.4</v>
      </c>
      <c r="G15" s="590"/>
      <c r="I15" s="88"/>
      <c r="K15" s="88"/>
      <c r="L15" s="50"/>
    </row>
    <row r="16" spans="2:12" ht="12.75" customHeight="1" x14ac:dyDescent="0.2">
      <c r="B16" s="12" t="s">
        <v>519</v>
      </c>
      <c r="C16" s="91">
        <v>1.2</v>
      </c>
      <c r="E16" s="78">
        <v>1.2</v>
      </c>
      <c r="G16" s="590"/>
    </row>
    <row r="17" spans="2:16" ht="12.75" customHeight="1" x14ac:dyDescent="0.2">
      <c r="E17" s="590"/>
      <c r="G17" s="590"/>
    </row>
    <row r="18" spans="2:16" ht="12.75" customHeight="1" x14ac:dyDescent="0.2">
      <c r="B18" s="12" t="s">
        <v>561</v>
      </c>
      <c r="E18" s="590"/>
      <c r="F18" s="92">
        <f>F19+F20+F21</f>
        <v>20</v>
      </c>
      <c r="G18" s="590"/>
      <c r="K18" s="88"/>
      <c r="L18" s="50"/>
    </row>
    <row r="19" spans="2:16" ht="12.75" customHeight="1" x14ac:dyDescent="0.2">
      <c r="B19" s="12" t="s">
        <v>562</v>
      </c>
      <c r="E19" s="590"/>
      <c r="F19" s="93">
        <v>18</v>
      </c>
      <c r="G19" s="590"/>
      <c r="K19" s="88"/>
      <c r="L19" s="50"/>
    </row>
    <row r="20" spans="2:16" ht="12.75" customHeight="1" x14ac:dyDescent="0.2">
      <c r="B20" s="12" t="s">
        <v>563</v>
      </c>
      <c r="E20" s="590"/>
      <c r="F20" s="93">
        <v>1</v>
      </c>
      <c r="G20" s="590"/>
      <c r="I20" s="1" t="str">
        <f>IF(AND(F20&lt;0.4*F21,F20&lt;1),"Asymmetrical lay-up: skin too thin in comparison, see T3.4.4.","")</f>
        <v/>
      </c>
      <c r="J20" s="8"/>
      <c r="L20" s="50"/>
    </row>
    <row r="21" spans="2:16" ht="12.75" customHeight="1" x14ac:dyDescent="0.2">
      <c r="B21" s="12" t="s">
        <v>564</v>
      </c>
      <c r="E21" s="590"/>
      <c r="F21" s="93">
        <v>1</v>
      </c>
      <c r="G21" s="590"/>
      <c r="I21" s="1" t="str">
        <f>IF(AND(F21&lt;0.4*F20,F21&lt;1),"Asymmetrical lay-up: skin too thin in comparison, see T3.4.4.","")</f>
        <v/>
      </c>
      <c r="J21" s="8"/>
      <c r="L21" s="50"/>
    </row>
    <row r="22" spans="2:16" ht="12.75" customHeight="1" x14ac:dyDescent="0.2">
      <c r="B22" s="12" t="s">
        <v>565</v>
      </c>
      <c r="E22" s="590"/>
      <c r="F22" s="93">
        <v>158.1</v>
      </c>
      <c r="G22" s="590"/>
      <c r="J22" s="8"/>
      <c r="L22" s="50"/>
    </row>
    <row r="23" spans="2:16" ht="12.75" customHeight="1" x14ac:dyDescent="0.2">
      <c r="E23" s="16"/>
      <c r="G23" s="590"/>
      <c r="J23" s="8"/>
      <c r="L23" s="50"/>
    </row>
    <row r="24" spans="2:16" ht="12.75" customHeight="1" x14ac:dyDescent="0.2">
      <c r="B24" s="12" t="s">
        <v>520</v>
      </c>
      <c r="C24" s="34">
        <f t="shared" ref="C24:C25" si="1">C15/1000</f>
        <v>2.5399999999999999E-2</v>
      </c>
      <c r="E24" s="34" t="str">
        <f>IF(F2="Composite only","No tubes",E15/1000)</f>
        <v>No tubes</v>
      </c>
      <c r="G24" s="590"/>
      <c r="L24" s="50"/>
    </row>
    <row r="25" spans="2:16" ht="12.75" customHeight="1" x14ac:dyDescent="0.2">
      <c r="B25" s="12" t="s">
        <v>521</v>
      </c>
      <c r="C25" s="34">
        <f t="shared" si="1"/>
        <v>1.1999999999999999E-3</v>
      </c>
      <c r="E25" s="34" t="str">
        <f>IF(F2="Composite only","",E16/1000)</f>
        <v/>
      </c>
      <c r="G25" s="16"/>
      <c r="L25" s="50"/>
      <c r="P25" s="79"/>
    </row>
    <row r="26" spans="2:16" ht="12.75" customHeight="1" x14ac:dyDescent="0.2">
      <c r="B26" s="12" t="s">
        <v>522</v>
      </c>
      <c r="C26" s="46">
        <f>IF(C6="Round",((C24)^4-((C24-2*C25))^4)*3.142/64,((C24)^4-((C24-2*C25))^4)/12)</f>
        <v>6.6959174567999997E-9</v>
      </c>
      <c r="E26" s="46" t="str">
        <f>IF(F2="Composite only","",IF(E6="Round",((E24)^4-((E24-2*E25))^4)*3.142/64,IF(E6="Square",((E24)^4-((E24-2*E25))^4)/12,"")))</f>
        <v/>
      </c>
      <c r="F26" s="94">
        <f>IF($F$2="Tubing only","Tubing Only",L12)</f>
        <v>2.8563399999999998E-8</v>
      </c>
      <c r="G26" s="46">
        <f t="shared" ref="G26:G33" si="2">IF($F$2="Tubing only",E26,IF($F$2="Composite only",F26,IF($F$2="Tubes + Composite",E26+F26,"No Type Selected")))</f>
        <v>2.8563399999999998E-8</v>
      </c>
      <c r="L26" s="50"/>
      <c r="O26" s="50"/>
      <c r="P26" s="79"/>
    </row>
    <row r="27" spans="2:16" ht="12.75" customHeight="1" x14ac:dyDescent="0.2">
      <c r="B27" s="12" t="s">
        <v>523</v>
      </c>
      <c r="C27" s="46">
        <f>C8*C26*C14</f>
        <v>2678.3669827199997</v>
      </c>
      <c r="D27" s="50"/>
      <c r="E27" s="46" t="str">
        <f>IF(F2="Composite only","",E8*E26*E14)</f>
        <v/>
      </c>
      <c r="F27" s="94">
        <f>IF(F26="Tubing Only","",F26*F8)</f>
        <v>3532.108142292489</v>
      </c>
      <c r="G27" s="46">
        <f t="shared" si="2"/>
        <v>3532.108142292489</v>
      </c>
      <c r="H27" s="13">
        <f>100*G27/C27</f>
        <v>131.87543622963415</v>
      </c>
      <c r="I27" s="23" t="str">
        <f>IF((100&gt;H27)*AND(H27&gt;=60),"For Composites Only, Additional Proof Required","")</f>
        <v/>
      </c>
    </row>
    <row r="28" spans="2:16" ht="12.75" customHeight="1" x14ac:dyDescent="0.2">
      <c r="B28" s="12" t="s">
        <v>524</v>
      </c>
      <c r="C28" s="81">
        <f>IF(C24="no tubes","",IF(C14=0,"",IF(C6="Round",C14*((C15^2-(C15-2*C16)^2)*PI()/4),IF(C6="Square",C14*(C15^2-(C15-2*C16)^2),""))))</f>
        <v>182.46370132049515</v>
      </c>
      <c r="D28" s="95"/>
      <c r="E28" s="81" t="str">
        <f>IF(E24="no tubes","",IF(E14=0,"",IF(E6="Round",E14*((E15^2-(E15-2*E16)^2)*PI()/4),IF(E6="Square",E14*(E15^2-(E15-2*E16)^2),""))))</f>
        <v/>
      </c>
      <c r="F28" s="81">
        <f>IF(F26="Tubing Only","",(F18-F19)*F22)</f>
        <v>316.2</v>
      </c>
      <c r="G28" s="81">
        <f t="shared" si="2"/>
        <v>316.2</v>
      </c>
      <c r="H28" s="13" t="str">
        <f>IF(AND(F2="tubing only",E5="steel"),100*G28/C28,"NA")</f>
        <v>NA</v>
      </c>
      <c r="I28" s="23" t="str">
        <f t="shared" ref="I28:I32" si="3">IF(AND(95&lt;H28,H28&lt;100),"For tubes only, provided your actual tube measures &gt;= your nominal OD and wall this is OK","")</f>
        <v/>
      </c>
      <c r="O28" s="50"/>
    </row>
    <row r="29" spans="2:16" ht="12.75" customHeight="1" x14ac:dyDescent="0.2">
      <c r="B29" s="12" t="s">
        <v>525</v>
      </c>
      <c r="C29" s="46">
        <f t="shared" ref="C29:C31" si="4">C$28*C9/1000000</f>
        <v>55651.428902751024</v>
      </c>
      <c r="D29" s="50"/>
      <c r="E29" s="46" t="str">
        <f>IF(F2="Composite only","",E$28*E9/1000000)</f>
        <v/>
      </c>
      <c r="F29" s="46">
        <f>IF(F26="Tubing Only","",F28*F9/1000000)</f>
        <v>152137.55629654476</v>
      </c>
      <c r="G29" s="46">
        <f t="shared" si="2"/>
        <v>152137.55629654476</v>
      </c>
      <c r="H29" s="13">
        <f t="shared" ref="H29:H35" si="5">100*G29/C29</f>
        <v>273.37583112627703</v>
      </c>
      <c r="I29" s="23" t="str">
        <f t="shared" si="3"/>
        <v/>
      </c>
    </row>
    <row r="30" spans="2:16" ht="12.75" customHeight="1" x14ac:dyDescent="0.2">
      <c r="B30" s="12" t="s">
        <v>526</v>
      </c>
      <c r="C30" s="46">
        <f t="shared" si="4"/>
        <v>66599.250981980731</v>
      </c>
      <c r="D30" s="50"/>
      <c r="E30" s="46" t="str">
        <f>IF(F2="Composite only","",E$28*E10/1000000)</f>
        <v/>
      </c>
      <c r="F30" s="46">
        <f>IF(F26="Tubing Only","",F28*F10/1000000)</f>
        <v>152137.55629654476</v>
      </c>
      <c r="G30" s="46">
        <f t="shared" si="2"/>
        <v>152137.55629654476</v>
      </c>
      <c r="H30" s="13">
        <f t="shared" si="5"/>
        <v>228.43733833839588</v>
      </c>
      <c r="I30" s="23" t="str">
        <f t="shared" si="3"/>
        <v/>
      </c>
      <c r="O30" s="50"/>
    </row>
    <row r="31" spans="2:16" ht="12.75" customHeight="1" x14ac:dyDescent="0.2">
      <c r="B31" s="12" t="s">
        <v>527</v>
      </c>
      <c r="C31" s="46">
        <f t="shared" si="4"/>
        <v>32843.466237689128</v>
      </c>
      <c r="D31" s="50"/>
      <c r="E31" s="46" t="str">
        <f>IF(F2="Composite only","",E$28*E11/1000000)</f>
        <v/>
      </c>
      <c r="F31" s="46">
        <f>IF(F26="Tubing Only","",F28*F9/1000000)</f>
        <v>152137.55629654476</v>
      </c>
      <c r="G31" s="46">
        <f t="shared" si="2"/>
        <v>152137.55629654476</v>
      </c>
      <c r="H31" s="13">
        <f t="shared" si="5"/>
        <v>463.22015829730276</v>
      </c>
      <c r="I31" s="23" t="str">
        <f t="shared" si="3"/>
        <v/>
      </c>
      <c r="O31" s="50"/>
    </row>
    <row r="32" spans="2:16" ht="12.75" customHeight="1" x14ac:dyDescent="0.2">
      <c r="B32" s="12" t="s">
        <v>528</v>
      </c>
      <c r="C32" s="46">
        <f>IF(C14=0,"",C$28*C12/1000000)</f>
        <v>54739.110396148542</v>
      </c>
      <c r="D32" s="50"/>
      <c r="E32" s="46" t="str">
        <f>IF(F2="Composite only","",E$28*E12/1000000)</f>
        <v/>
      </c>
      <c r="F32" s="46">
        <f>IF(F26="tubing only","",F28*F10/1000000)</f>
        <v>152137.55629654476</v>
      </c>
      <c r="G32" s="46">
        <f t="shared" si="2"/>
        <v>152137.55629654476</v>
      </c>
      <c r="H32" s="13">
        <f t="shared" si="5"/>
        <v>277.93209497838166</v>
      </c>
      <c r="I32" s="23" t="str">
        <f t="shared" si="3"/>
        <v/>
      </c>
      <c r="O32" s="50"/>
    </row>
    <row r="33" spans="2:12" ht="12.75" customHeight="1" x14ac:dyDescent="0.2">
      <c r="B33" s="12" t="s">
        <v>529</v>
      </c>
      <c r="C33" s="46">
        <f>C14*4*C10*C26/(0.5*C24*1)</f>
        <v>1539.5337774689763</v>
      </c>
      <c r="E33" s="46" t="str">
        <f>IF(F2="Composite only","",E14*4*E10*E26/(0.5*E24*1))</f>
        <v/>
      </c>
      <c r="F33" s="46">
        <f>IF(F26="tubing only","",4*F10*F26/(0.001*0.5*F18*1))</f>
        <v>5497.2370341818178</v>
      </c>
      <c r="G33" s="46">
        <f t="shared" si="2"/>
        <v>5497.2370341818178</v>
      </c>
      <c r="H33" s="13">
        <f t="shared" si="5"/>
        <v>357.07154429696129</v>
      </c>
      <c r="I33" s="23" t="str">
        <f>IF((99.9&gt;H33)*AND(H33&gt;60),"For Composites Only, Additional Proof Required","")</f>
        <v/>
      </c>
    </row>
    <row r="34" spans="2:12" ht="12.75" customHeight="1" x14ac:dyDescent="0.2">
      <c r="B34" s="12" t="s">
        <v>530</v>
      </c>
      <c r="C34" s="46">
        <f>IF(C14=0,"",C33*1^3/(48*C27))</f>
        <v>1.1975065616797901E-2</v>
      </c>
      <c r="E34" s="46" t="str">
        <f>IF($F$2="tubing only",$C$33*1^3/(48*E27),"")</f>
        <v/>
      </c>
      <c r="F34" s="46">
        <f>IF($F$2="tubing only","",$C$33*1^3/(48*F27))</f>
        <v>9.0805884394920752E-3</v>
      </c>
      <c r="G34" s="46">
        <f>$C$33*1^3/(48*G27)</f>
        <v>9.0805884394920752E-3</v>
      </c>
      <c r="H34" s="13">
        <f t="shared" si="5"/>
        <v>75.829133050881765</v>
      </c>
      <c r="I34" s="23" t="str">
        <f>IF((100&lt;H34)*AND(H34&lt;=166.667),"For Composites Only, Additional Proof Required","")</f>
        <v/>
      </c>
    </row>
    <row r="35" spans="2:12" ht="12.75" customHeight="1" x14ac:dyDescent="0.2">
      <c r="B35" s="12" t="s">
        <v>531</v>
      </c>
      <c r="C35" s="46">
        <f>0.5*C33*(C33*1^3/(48*C27))</f>
        <v>9.218009002233865</v>
      </c>
      <c r="D35" s="591"/>
      <c r="E35" s="46" t="str">
        <f>IF(E24="no tubes","",0.5*E33*(E33*1^3/(48*E27)))</f>
        <v/>
      </c>
      <c r="F35" s="46">
        <f>IF(F26="tubing only","",0.5*F33*(F33*1^3/(48*F27)))</f>
        <v>89.121749298890052</v>
      </c>
      <c r="G35" s="46">
        <f>IF($F$2="Tubing only",E35,IF($F$2="Composite only",F35,IF($F$2="Tubes + Composite",E35+F35,"No Type Selected")))</f>
        <v>89.121749298890052</v>
      </c>
      <c r="H35" s="13">
        <f t="shared" si="5"/>
        <v>966.82211177373063</v>
      </c>
      <c r="I35" s="23" t="str">
        <f>IF((99.9&gt;H35)*AND(H35&gt;60),"For Composites Only, Additional Proof Required","")</f>
        <v/>
      </c>
    </row>
    <row r="36" spans="2:12" ht="12.75" customHeight="1" x14ac:dyDescent="0.2">
      <c r="C36" s="50"/>
      <c r="J36" s="9" t="s">
        <v>290</v>
      </c>
      <c r="K36" s="9"/>
    </row>
    <row r="37" spans="2:12" ht="12.75" customHeight="1" x14ac:dyDescent="0.2">
      <c r="B37" s="5" t="s">
        <v>566</v>
      </c>
      <c r="E37" s="50"/>
    </row>
    <row r="38" spans="2:12" ht="12.75" customHeight="1" x14ac:dyDescent="0.2">
      <c r="B38" s="593" t="s">
        <v>567</v>
      </c>
      <c r="C38" s="224"/>
      <c r="D38" s="224"/>
      <c r="E38" s="224"/>
      <c r="F38" s="224"/>
      <c r="G38" s="224"/>
      <c r="H38" s="224"/>
      <c r="I38" s="224"/>
      <c r="J38" s="224"/>
      <c r="K38" s="224"/>
      <c r="L38" s="560"/>
    </row>
    <row r="39" spans="2:12" ht="12.75" customHeight="1" x14ac:dyDescent="0.2">
      <c r="B39" s="594" t="s">
        <v>568</v>
      </c>
      <c r="C39" s="221"/>
      <c r="D39" s="221"/>
      <c r="E39" s="221"/>
      <c r="F39" s="221"/>
      <c r="G39" s="221"/>
      <c r="H39" s="221"/>
      <c r="I39" s="221"/>
      <c r="J39" s="221"/>
      <c r="K39" s="221"/>
      <c r="L39" s="243"/>
    </row>
    <row r="40" spans="2:12" ht="12.75" customHeight="1" x14ac:dyDescent="0.2">
      <c r="B40" s="242"/>
      <c r="C40" s="221"/>
      <c r="D40" s="221"/>
      <c r="E40" s="221"/>
      <c r="F40" s="221"/>
      <c r="G40" s="221"/>
      <c r="H40" s="221"/>
      <c r="I40" s="221"/>
      <c r="J40" s="221"/>
      <c r="K40" s="221"/>
      <c r="L40" s="243"/>
    </row>
    <row r="41" spans="2:12" ht="12.75" customHeight="1" x14ac:dyDescent="0.2">
      <c r="B41" s="242"/>
      <c r="C41" s="221"/>
      <c r="D41" s="221"/>
      <c r="E41" s="221"/>
      <c r="F41" s="221"/>
      <c r="G41" s="221"/>
      <c r="H41" s="221"/>
      <c r="I41" s="221"/>
      <c r="J41" s="221"/>
      <c r="K41" s="221"/>
      <c r="L41" s="243"/>
    </row>
    <row r="42" spans="2:12" ht="12.75" customHeight="1" x14ac:dyDescent="0.2">
      <c r="B42" s="242"/>
      <c r="C42" s="221"/>
      <c r="D42" s="221"/>
      <c r="E42" s="221"/>
      <c r="F42" s="221"/>
      <c r="G42" s="221"/>
      <c r="H42" s="221"/>
      <c r="I42" s="221"/>
      <c r="J42" s="221"/>
      <c r="K42" s="221"/>
      <c r="L42" s="243"/>
    </row>
    <row r="43" spans="2:12" ht="12.75" customHeight="1" x14ac:dyDescent="0.2">
      <c r="B43" s="242"/>
      <c r="C43" s="221"/>
      <c r="D43" s="221"/>
      <c r="E43" s="221"/>
      <c r="F43" s="221"/>
      <c r="G43" s="221"/>
      <c r="H43" s="221"/>
      <c r="I43" s="221"/>
      <c r="J43" s="221"/>
      <c r="K43" s="221"/>
      <c r="L43" s="243"/>
    </row>
    <row r="44" spans="2:12" ht="12.75" customHeight="1" x14ac:dyDescent="0.2">
      <c r="B44" s="242"/>
      <c r="C44" s="221"/>
      <c r="D44" s="221"/>
      <c r="E44" s="221"/>
      <c r="F44" s="221"/>
      <c r="G44" s="221"/>
      <c r="H44" s="221"/>
      <c r="I44" s="221"/>
      <c r="J44" s="221"/>
      <c r="K44" s="221"/>
      <c r="L44" s="243"/>
    </row>
    <row r="45" spans="2:12" ht="12.75" customHeight="1" x14ac:dyDescent="0.2">
      <c r="B45" s="242"/>
      <c r="C45" s="221"/>
      <c r="D45" s="221"/>
      <c r="E45" s="221"/>
      <c r="F45" s="221"/>
      <c r="G45" s="221"/>
      <c r="H45" s="221"/>
      <c r="I45" s="221"/>
      <c r="J45" s="221"/>
      <c r="K45" s="221"/>
      <c r="L45" s="243"/>
    </row>
    <row r="46" spans="2:12" ht="12.75" customHeight="1" x14ac:dyDescent="0.2">
      <c r="B46" s="242"/>
      <c r="C46" s="221"/>
      <c r="D46" s="221"/>
      <c r="E46" s="221"/>
      <c r="F46" s="221"/>
      <c r="G46" s="221"/>
      <c r="H46" s="221"/>
      <c r="I46" s="221"/>
      <c r="J46" s="221"/>
      <c r="K46" s="221"/>
      <c r="L46" s="243"/>
    </row>
    <row r="47" spans="2:12" ht="12.75" customHeight="1" x14ac:dyDescent="0.2">
      <c r="B47" s="242"/>
      <c r="C47" s="221"/>
      <c r="D47" s="221"/>
      <c r="E47" s="221"/>
      <c r="F47" s="221"/>
      <c r="G47" s="221"/>
      <c r="H47" s="221"/>
      <c r="I47" s="221"/>
      <c r="J47" s="221"/>
      <c r="K47" s="221"/>
      <c r="L47" s="243"/>
    </row>
    <row r="48" spans="2:12" ht="12.75" customHeight="1" x14ac:dyDescent="0.2">
      <c r="B48" s="242"/>
      <c r="C48" s="221"/>
      <c r="D48" s="221"/>
      <c r="E48" s="221"/>
      <c r="F48" s="221"/>
      <c r="G48" s="221"/>
      <c r="H48" s="221"/>
      <c r="I48" s="221"/>
      <c r="J48" s="221"/>
      <c r="K48" s="221"/>
      <c r="L48" s="243"/>
    </row>
    <row r="49" spans="2:12" ht="12.75" customHeight="1" x14ac:dyDescent="0.2">
      <c r="B49" s="242"/>
      <c r="C49" s="221"/>
      <c r="D49" s="221"/>
      <c r="E49" s="221"/>
      <c r="F49" s="221"/>
      <c r="G49" s="221"/>
      <c r="H49" s="221"/>
      <c r="I49" s="221"/>
      <c r="J49" s="221"/>
      <c r="K49" s="221"/>
      <c r="L49" s="243"/>
    </row>
    <row r="50" spans="2:12" ht="12.75" customHeight="1" x14ac:dyDescent="0.2">
      <c r="B50" s="242"/>
      <c r="C50" s="221"/>
      <c r="D50" s="221"/>
      <c r="E50" s="221"/>
      <c r="F50" s="221"/>
      <c r="G50" s="221"/>
      <c r="H50" s="221"/>
      <c r="I50" s="221"/>
      <c r="J50" s="221"/>
      <c r="K50" s="221"/>
      <c r="L50" s="243"/>
    </row>
    <row r="51" spans="2:12" ht="12.75" customHeight="1" x14ac:dyDescent="0.2">
      <c r="B51" s="242"/>
      <c r="C51" s="221"/>
      <c r="D51" s="221"/>
      <c r="E51" s="221"/>
      <c r="F51" s="221"/>
      <c r="G51" s="221"/>
      <c r="H51" s="221"/>
      <c r="I51" s="221"/>
      <c r="J51" s="221"/>
      <c r="K51" s="221"/>
      <c r="L51" s="243"/>
    </row>
    <row r="52" spans="2:12" ht="12.75" customHeight="1" x14ac:dyDescent="0.2">
      <c r="B52" s="242"/>
      <c r="C52" s="221"/>
      <c r="D52" s="221"/>
      <c r="E52" s="221"/>
      <c r="F52" s="221"/>
      <c r="G52" s="221"/>
      <c r="H52" s="221"/>
      <c r="I52" s="221"/>
      <c r="J52" s="221"/>
      <c r="K52" s="221"/>
      <c r="L52" s="243"/>
    </row>
    <row r="53" spans="2:12" ht="12.75" customHeight="1" x14ac:dyDescent="0.2">
      <c r="B53" s="242"/>
      <c r="C53" s="221"/>
      <c r="D53" s="221"/>
      <c r="E53" s="221"/>
      <c r="F53" s="221"/>
      <c r="G53" s="221"/>
      <c r="H53" s="221"/>
      <c r="I53" s="221"/>
      <c r="J53" s="221"/>
      <c r="K53" s="221"/>
      <c r="L53" s="243"/>
    </row>
    <row r="54" spans="2:12" ht="12.75" customHeight="1" x14ac:dyDescent="0.2">
      <c r="B54" s="242"/>
      <c r="C54" s="221"/>
      <c r="D54" s="221"/>
      <c r="E54" s="221"/>
      <c r="F54" s="221"/>
      <c r="G54" s="221"/>
      <c r="H54" s="221"/>
      <c r="I54" s="221"/>
      <c r="J54" s="221"/>
      <c r="K54" s="221"/>
      <c r="L54" s="243"/>
    </row>
    <row r="55" spans="2:12" ht="12.75" customHeight="1" x14ac:dyDescent="0.2">
      <c r="B55" s="242"/>
      <c r="C55" s="221"/>
      <c r="D55" s="221"/>
      <c r="E55" s="221"/>
      <c r="F55" s="221"/>
      <c r="G55" s="221"/>
      <c r="H55" s="221"/>
      <c r="I55" s="221"/>
      <c r="J55" s="221"/>
      <c r="K55" s="221"/>
      <c r="L55" s="243"/>
    </row>
    <row r="56" spans="2:12" ht="12.75" customHeight="1" x14ac:dyDescent="0.2">
      <c r="B56" s="242"/>
      <c r="C56" s="221"/>
      <c r="D56" s="221"/>
      <c r="E56" s="221"/>
      <c r="F56" s="221"/>
      <c r="G56" s="221"/>
      <c r="H56" s="221"/>
      <c r="I56" s="221"/>
      <c r="J56" s="221"/>
      <c r="K56" s="221"/>
      <c r="L56" s="243"/>
    </row>
    <row r="57" spans="2:12" ht="12.75" customHeight="1" x14ac:dyDescent="0.2">
      <c r="B57" s="242"/>
      <c r="C57" s="221"/>
      <c r="D57" s="221"/>
      <c r="E57" s="221"/>
      <c r="F57" s="221"/>
      <c r="G57" s="221"/>
      <c r="H57" s="221"/>
      <c r="I57" s="221"/>
      <c r="J57" s="221"/>
      <c r="K57" s="221"/>
      <c r="L57" s="243"/>
    </row>
    <row r="58" spans="2:12" ht="12.75" customHeight="1" x14ac:dyDescent="0.2">
      <c r="B58" s="242"/>
      <c r="C58" s="221"/>
      <c r="D58" s="221"/>
      <c r="E58" s="221"/>
      <c r="F58" s="221"/>
      <c r="G58" s="221"/>
      <c r="H58" s="221"/>
      <c r="I58" s="221"/>
      <c r="J58" s="221"/>
      <c r="K58" s="221"/>
      <c r="L58" s="243"/>
    </row>
    <row r="59" spans="2:12" ht="12.75" customHeight="1" x14ac:dyDescent="0.2">
      <c r="B59" s="242"/>
      <c r="C59" s="221"/>
      <c r="D59" s="221"/>
      <c r="E59" s="221"/>
      <c r="F59" s="221"/>
      <c r="G59" s="221"/>
      <c r="H59" s="221"/>
      <c r="I59" s="221"/>
      <c r="J59" s="221"/>
      <c r="K59" s="221"/>
      <c r="L59" s="243"/>
    </row>
    <row r="60" spans="2:12" ht="12.75" customHeight="1" x14ac:dyDescent="0.2">
      <c r="B60" s="242"/>
      <c r="C60" s="221"/>
      <c r="D60" s="221"/>
      <c r="E60" s="221"/>
      <c r="F60" s="221"/>
      <c r="G60" s="221"/>
      <c r="H60" s="221"/>
      <c r="I60" s="221"/>
      <c r="J60" s="221"/>
      <c r="K60" s="221"/>
      <c r="L60" s="243"/>
    </row>
    <row r="61" spans="2:12" ht="12.75" customHeight="1" x14ac:dyDescent="0.2">
      <c r="B61" s="242"/>
      <c r="C61" s="221"/>
      <c r="D61" s="221"/>
      <c r="E61" s="221"/>
      <c r="F61" s="221"/>
      <c r="G61" s="221"/>
      <c r="H61" s="221"/>
      <c r="I61" s="221"/>
      <c r="J61" s="221"/>
      <c r="K61" s="221"/>
      <c r="L61" s="243"/>
    </row>
    <row r="62" spans="2:12" ht="12.75" customHeight="1" x14ac:dyDescent="0.2">
      <c r="B62" s="242"/>
      <c r="C62" s="221"/>
      <c r="D62" s="221"/>
      <c r="E62" s="221"/>
      <c r="F62" s="221"/>
      <c r="G62" s="221"/>
      <c r="H62" s="221"/>
      <c r="I62" s="221"/>
      <c r="J62" s="221"/>
      <c r="K62" s="221"/>
      <c r="L62" s="243"/>
    </row>
    <row r="63" spans="2:12" ht="12.75" customHeight="1" x14ac:dyDescent="0.2">
      <c r="B63" s="242"/>
      <c r="C63" s="221"/>
      <c r="D63" s="221"/>
      <c r="E63" s="221"/>
      <c r="F63" s="221"/>
      <c r="G63" s="221"/>
      <c r="H63" s="221"/>
      <c r="I63" s="221"/>
      <c r="J63" s="221"/>
      <c r="K63" s="221"/>
      <c r="L63" s="243"/>
    </row>
    <row r="64" spans="2:12" ht="12.75" customHeight="1" x14ac:dyDescent="0.2">
      <c r="B64" s="242"/>
      <c r="C64" s="221"/>
      <c r="D64" s="221"/>
      <c r="E64" s="221"/>
      <c r="F64" s="221"/>
      <c r="G64" s="221"/>
      <c r="H64" s="221"/>
      <c r="I64" s="221"/>
      <c r="J64" s="221"/>
      <c r="K64" s="221"/>
      <c r="L64" s="243"/>
    </row>
    <row r="65" spans="2:12" ht="12.75" customHeight="1" x14ac:dyDescent="0.2">
      <c r="B65" s="242"/>
      <c r="C65" s="221"/>
      <c r="D65" s="221"/>
      <c r="E65" s="221"/>
      <c r="F65" s="221"/>
      <c r="G65" s="221"/>
      <c r="H65" s="221"/>
      <c r="I65" s="221"/>
      <c r="J65" s="221"/>
      <c r="K65" s="221"/>
      <c r="L65" s="243"/>
    </row>
    <row r="66" spans="2:12" ht="12.75" customHeight="1" x14ac:dyDescent="0.2">
      <c r="B66" s="242"/>
      <c r="C66" s="221"/>
      <c r="D66" s="221"/>
      <c r="E66" s="221"/>
      <c r="F66" s="221"/>
      <c r="G66" s="221"/>
      <c r="H66" s="221"/>
      <c r="I66" s="221"/>
      <c r="J66" s="221"/>
      <c r="K66" s="221"/>
      <c r="L66" s="243"/>
    </row>
    <row r="67" spans="2:12" ht="12.75" customHeight="1" x14ac:dyDescent="0.2">
      <c r="B67" s="242"/>
      <c r="C67" s="221"/>
      <c r="D67" s="221"/>
      <c r="E67" s="221"/>
      <c r="F67" s="221"/>
      <c r="G67" s="221"/>
      <c r="H67" s="221"/>
      <c r="I67" s="221"/>
      <c r="J67" s="221"/>
      <c r="K67" s="221"/>
      <c r="L67" s="243"/>
    </row>
    <row r="68" spans="2:12" ht="12.75" customHeight="1" x14ac:dyDescent="0.2">
      <c r="B68" s="242"/>
      <c r="C68" s="221"/>
      <c r="D68" s="221"/>
      <c r="E68" s="221"/>
      <c r="F68" s="221"/>
      <c r="G68" s="221"/>
      <c r="H68" s="221"/>
      <c r="I68" s="221"/>
      <c r="J68" s="221"/>
      <c r="K68" s="221"/>
      <c r="L68" s="243"/>
    </row>
    <row r="69" spans="2:12" ht="12.75" customHeight="1" x14ac:dyDescent="0.2">
      <c r="B69" s="242"/>
      <c r="C69" s="221"/>
      <c r="D69" s="221"/>
      <c r="E69" s="221"/>
      <c r="F69" s="221"/>
      <c r="G69" s="221"/>
      <c r="H69" s="221"/>
      <c r="I69" s="221"/>
      <c r="J69" s="221"/>
      <c r="K69" s="221"/>
      <c r="L69" s="243"/>
    </row>
    <row r="70" spans="2:12" ht="12.75" customHeight="1" x14ac:dyDescent="0.2">
      <c r="B70" s="242"/>
      <c r="C70" s="221"/>
      <c r="D70" s="221"/>
      <c r="E70" s="221"/>
      <c r="F70" s="221"/>
      <c r="G70" s="221"/>
      <c r="H70" s="221"/>
      <c r="I70" s="221"/>
      <c r="J70" s="221"/>
      <c r="K70" s="221"/>
      <c r="L70" s="243"/>
    </row>
    <row r="71" spans="2:12" ht="12.75" customHeight="1" x14ac:dyDescent="0.2">
      <c r="B71" s="242"/>
      <c r="C71" s="221"/>
      <c r="D71" s="221"/>
      <c r="E71" s="221"/>
      <c r="F71" s="221"/>
      <c r="G71" s="221"/>
      <c r="H71" s="221"/>
      <c r="I71" s="221"/>
      <c r="J71" s="221"/>
      <c r="K71" s="221"/>
      <c r="L71" s="243"/>
    </row>
    <row r="72" spans="2:12" ht="12.75" customHeight="1" x14ac:dyDescent="0.2">
      <c r="B72" s="242"/>
      <c r="C72" s="221"/>
      <c r="D72" s="221"/>
      <c r="E72" s="221"/>
      <c r="F72" s="221"/>
      <c r="G72" s="221"/>
      <c r="H72" s="221"/>
      <c r="I72" s="221"/>
      <c r="J72" s="221"/>
      <c r="K72" s="221"/>
      <c r="L72" s="243"/>
    </row>
    <row r="73" spans="2:12" ht="12.75" customHeight="1" x14ac:dyDescent="0.2">
      <c r="B73" s="242"/>
      <c r="C73" s="221"/>
      <c r="D73" s="221"/>
      <c r="E73" s="221"/>
      <c r="F73" s="221"/>
      <c r="G73" s="221"/>
      <c r="H73" s="221"/>
      <c r="I73" s="221"/>
      <c r="J73" s="221"/>
      <c r="K73" s="221"/>
      <c r="L73" s="243"/>
    </row>
    <row r="74" spans="2:12" ht="12.75" customHeight="1" x14ac:dyDescent="0.2">
      <c r="B74" s="242"/>
      <c r="C74" s="221"/>
      <c r="D74" s="221"/>
      <c r="E74" s="221"/>
      <c r="F74" s="221"/>
      <c r="G74" s="221"/>
      <c r="H74" s="221"/>
      <c r="I74" s="221"/>
      <c r="J74" s="221"/>
      <c r="K74" s="221"/>
      <c r="L74" s="243"/>
    </row>
    <row r="75" spans="2:12" ht="12.75" customHeight="1" x14ac:dyDescent="0.2">
      <c r="B75" s="242"/>
      <c r="C75" s="221"/>
      <c r="D75" s="221"/>
      <c r="E75" s="221"/>
      <c r="F75" s="221"/>
      <c r="G75" s="221"/>
      <c r="H75" s="221"/>
      <c r="I75" s="221"/>
      <c r="J75" s="221"/>
      <c r="K75" s="221"/>
      <c r="L75" s="243"/>
    </row>
    <row r="76" spans="2:12" ht="12.75" customHeight="1" x14ac:dyDescent="0.2">
      <c r="B76" s="242"/>
      <c r="C76" s="221"/>
      <c r="D76" s="221"/>
      <c r="E76" s="221"/>
      <c r="F76" s="221"/>
      <c r="G76" s="221"/>
      <c r="H76" s="221"/>
      <c r="I76" s="221"/>
      <c r="J76" s="221"/>
      <c r="K76" s="221"/>
      <c r="L76" s="243"/>
    </row>
    <row r="77" spans="2:12" ht="12.75" customHeight="1" x14ac:dyDescent="0.2">
      <c r="B77" s="242"/>
      <c r="C77" s="221"/>
      <c r="D77" s="221"/>
      <c r="E77" s="221"/>
      <c r="F77" s="221"/>
      <c r="G77" s="221"/>
      <c r="H77" s="221"/>
      <c r="I77" s="221"/>
      <c r="J77" s="221"/>
      <c r="K77" s="221"/>
      <c r="L77" s="243"/>
    </row>
    <row r="78" spans="2:12" ht="12.75" customHeight="1" x14ac:dyDescent="0.2">
      <c r="B78" s="242"/>
      <c r="C78" s="221"/>
      <c r="D78" s="221"/>
      <c r="E78" s="221"/>
      <c r="F78" s="221"/>
      <c r="G78" s="221"/>
      <c r="H78" s="221"/>
      <c r="I78" s="221"/>
      <c r="J78" s="221"/>
      <c r="K78" s="221"/>
      <c r="L78" s="243"/>
    </row>
    <row r="79" spans="2:12" ht="12.75" customHeight="1" x14ac:dyDescent="0.2">
      <c r="B79" s="242"/>
      <c r="C79" s="221"/>
      <c r="D79" s="221"/>
      <c r="E79" s="221"/>
      <c r="F79" s="221"/>
      <c r="G79" s="221"/>
      <c r="H79" s="221"/>
      <c r="I79" s="221"/>
      <c r="J79" s="221"/>
      <c r="K79" s="221"/>
      <c r="L79" s="243"/>
    </row>
    <row r="80" spans="2:12" ht="12.75" customHeight="1" x14ac:dyDescent="0.2">
      <c r="B80" s="242"/>
      <c r="C80" s="221"/>
      <c r="D80" s="221"/>
      <c r="E80" s="221"/>
      <c r="F80" s="221"/>
      <c r="G80" s="221"/>
      <c r="H80" s="221"/>
      <c r="I80" s="221"/>
      <c r="J80" s="221"/>
      <c r="K80" s="221"/>
      <c r="L80" s="243"/>
    </row>
    <row r="81" spans="2:12" ht="12.75" customHeight="1" x14ac:dyDescent="0.2">
      <c r="B81" s="242"/>
      <c r="C81" s="221"/>
      <c r="D81" s="221"/>
      <c r="E81" s="221"/>
      <c r="F81" s="221"/>
      <c r="G81" s="221"/>
      <c r="H81" s="221"/>
      <c r="I81" s="221"/>
      <c r="J81" s="221"/>
      <c r="K81" s="221"/>
      <c r="L81" s="243"/>
    </row>
    <row r="82" spans="2:12" ht="12.75" customHeight="1" x14ac:dyDescent="0.2">
      <c r="B82" s="242"/>
      <c r="C82" s="221"/>
      <c r="D82" s="221"/>
      <c r="E82" s="221"/>
      <c r="F82" s="221"/>
      <c r="G82" s="221"/>
      <c r="H82" s="221"/>
      <c r="I82" s="221"/>
      <c r="J82" s="221"/>
      <c r="K82" s="221"/>
      <c r="L82" s="243"/>
    </row>
    <row r="83" spans="2:12" ht="12.75" customHeight="1" x14ac:dyDescent="0.2">
      <c r="B83" s="242"/>
      <c r="C83" s="221"/>
      <c r="D83" s="221"/>
      <c r="E83" s="221"/>
      <c r="F83" s="221"/>
      <c r="G83" s="221"/>
      <c r="H83" s="221"/>
      <c r="I83" s="221"/>
      <c r="J83" s="221"/>
      <c r="K83" s="221"/>
      <c r="L83" s="243"/>
    </row>
    <row r="84" spans="2:12" ht="12.75" customHeight="1" x14ac:dyDescent="0.2">
      <c r="B84" s="242"/>
      <c r="C84" s="221"/>
      <c r="D84" s="221"/>
      <c r="E84" s="221"/>
      <c r="F84" s="221"/>
      <c r="G84" s="221"/>
      <c r="H84" s="221"/>
      <c r="I84" s="221"/>
      <c r="J84" s="221"/>
      <c r="K84" s="221"/>
      <c r="L84" s="243"/>
    </row>
    <row r="85" spans="2:12" ht="12.75" customHeight="1" x14ac:dyDescent="0.2">
      <c r="B85" s="242"/>
      <c r="C85" s="221"/>
      <c r="D85" s="221"/>
      <c r="E85" s="221"/>
      <c r="F85" s="221"/>
      <c r="G85" s="221"/>
      <c r="H85" s="221"/>
      <c r="I85" s="221"/>
      <c r="J85" s="221"/>
      <c r="K85" s="221"/>
      <c r="L85" s="243"/>
    </row>
    <row r="86" spans="2:12" ht="12.75" customHeight="1" x14ac:dyDescent="0.2">
      <c r="B86" s="242"/>
      <c r="C86" s="221"/>
      <c r="D86" s="221"/>
      <c r="E86" s="221"/>
      <c r="F86" s="221"/>
      <c r="G86" s="221"/>
      <c r="H86" s="221"/>
      <c r="I86" s="221"/>
      <c r="J86" s="221"/>
      <c r="K86" s="221"/>
      <c r="L86" s="243"/>
    </row>
    <row r="87" spans="2:12" ht="12.75" customHeight="1" x14ac:dyDescent="0.2">
      <c r="B87" s="242"/>
      <c r="C87" s="221"/>
      <c r="D87" s="221"/>
      <c r="E87" s="221"/>
      <c r="F87" s="221"/>
      <c r="G87" s="221"/>
      <c r="H87" s="221"/>
      <c r="I87" s="221"/>
      <c r="J87" s="221"/>
      <c r="K87" s="221"/>
      <c r="L87" s="243"/>
    </row>
    <row r="88" spans="2:12" ht="12.75" customHeight="1" x14ac:dyDescent="0.2">
      <c r="B88" s="242"/>
      <c r="C88" s="221"/>
      <c r="D88" s="221"/>
      <c r="E88" s="221"/>
      <c r="F88" s="221"/>
      <c r="G88" s="221"/>
      <c r="H88" s="221"/>
      <c r="I88" s="221"/>
      <c r="J88" s="221"/>
      <c r="K88" s="221"/>
      <c r="L88" s="243"/>
    </row>
    <row r="89" spans="2:12" ht="12.75" customHeight="1" x14ac:dyDescent="0.2">
      <c r="B89" s="242"/>
      <c r="C89" s="221"/>
      <c r="D89" s="221"/>
      <c r="E89" s="221"/>
      <c r="F89" s="221"/>
      <c r="G89" s="221"/>
      <c r="H89" s="221"/>
      <c r="I89" s="221"/>
      <c r="J89" s="221"/>
      <c r="K89" s="221"/>
      <c r="L89" s="243"/>
    </row>
    <row r="90" spans="2:12" ht="12.75" customHeight="1" x14ac:dyDescent="0.2">
      <c r="B90" s="242"/>
      <c r="C90" s="221"/>
      <c r="D90" s="221"/>
      <c r="E90" s="221"/>
      <c r="F90" s="221"/>
      <c r="G90" s="221"/>
      <c r="H90" s="221"/>
      <c r="I90" s="221"/>
      <c r="J90" s="221"/>
      <c r="K90" s="221"/>
      <c r="L90" s="243"/>
    </row>
    <row r="91" spans="2:12" ht="12.75" customHeight="1" x14ac:dyDescent="0.2">
      <c r="B91" s="242"/>
      <c r="C91" s="221"/>
      <c r="D91" s="221"/>
      <c r="E91" s="221"/>
      <c r="F91" s="221"/>
      <c r="G91" s="221"/>
      <c r="H91" s="221"/>
      <c r="I91" s="221"/>
      <c r="J91" s="221"/>
      <c r="K91" s="221"/>
      <c r="L91" s="243"/>
    </row>
    <row r="92" spans="2:12" ht="12.75" customHeight="1" x14ac:dyDescent="0.2">
      <c r="B92" s="242"/>
      <c r="C92" s="221"/>
      <c r="D92" s="221"/>
      <c r="E92" s="221"/>
      <c r="F92" s="221"/>
      <c r="G92" s="221"/>
      <c r="H92" s="221"/>
      <c r="I92" s="221"/>
      <c r="J92" s="221"/>
      <c r="K92" s="221"/>
      <c r="L92" s="243"/>
    </row>
    <row r="93" spans="2:12" ht="12.75" customHeight="1" x14ac:dyDescent="0.2">
      <c r="B93" s="242"/>
      <c r="C93" s="221"/>
      <c r="D93" s="221"/>
      <c r="E93" s="221"/>
      <c r="F93" s="221"/>
      <c r="G93" s="221"/>
      <c r="H93" s="221"/>
      <c r="I93" s="221"/>
      <c r="J93" s="221"/>
      <c r="K93" s="221"/>
      <c r="L93" s="243"/>
    </row>
    <row r="94" spans="2:12" ht="12.75" customHeight="1" x14ac:dyDescent="0.2">
      <c r="B94" s="242"/>
      <c r="C94" s="221"/>
      <c r="D94" s="221"/>
      <c r="E94" s="221"/>
      <c r="F94" s="221"/>
      <c r="G94" s="221"/>
      <c r="H94" s="221"/>
      <c r="I94" s="221"/>
      <c r="J94" s="221"/>
      <c r="K94" s="221"/>
      <c r="L94" s="243"/>
    </row>
    <row r="95" spans="2:12" ht="12.75" customHeight="1" x14ac:dyDescent="0.2">
      <c r="B95" s="242"/>
      <c r="C95" s="221"/>
      <c r="D95" s="221"/>
      <c r="E95" s="221"/>
      <c r="F95" s="221"/>
      <c r="G95" s="221"/>
      <c r="H95" s="221"/>
      <c r="I95" s="221"/>
      <c r="J95" s="221"/>
      <c r="K95" s="221"/>
      <c r="L95" s="243"/>
    </row>
    <row r="96" spans="2:12" ht="12.75" customHeight="1" x14ac:dyDescent="0.2">
      <c r="B96" s="242"/>
      <c r="C96" s="221"/>
      <c r="D96" s="221"/>
      <c r="E96" s="221"/>
      <c r="F96" s="221"/>
      <c r="G96" s="221"/>
      <c r="H96" s="221"/>
      <c r="I96" s="221"/>
      <c r="J96" s="221"/>
      <c r="K96" s="221"/>
      <c r="L96" s="243"/>
    </row>
    <row r="97" spans="2:12" ht="12.75" customHeight="1" x14ac:dyDescent="0.2">
      <c r="B97" s="242"/>
      <c r="C97" s="221"/>
      <c r="D97" s="221"/>
      <c r="E97" s="221"/>
      <c r="F97" s="221"/>
      <c r="G97" s="221"/>
      <c r="H97" s="221"/>
      <c r="I97" s="221"/>
      <c r="J97" s="221"/>
      <c r="K97" s="221"/>
      <c r="L97" s="243"/>
    </row>
    <row r="98" spans="2:12" ht="12.75" customHeight="1" x14ac:dyDescent="0.2">
      <c r="B98" s="242"/>
      <c r="C98" s="221"/>
      <c r="D98" s="221"/>
      <c r="E98" s="221"/>
      <c r="F98" s="221"/>
      <c r="G98" s="221"/>
      <c r="H98" s="221"/>
      <c r="I98" s="221"/>
      <c r="J98" s="221"/>
      <c r="K98" s="221"/>
      <c r="L98" s="243"/>
    </row>
    <row r="99" spans="2:12" ht="12.75" customHeight="1" x14ac:dyDescent="0.2">
      <c r="B99" s="242"/>
      <c r="C99" s="221"/>
      <c r="D99" s="221"/>
      <c r="E99" s="221"/>
      <c r="F99" s="221"/>
      <c r="G99" s="221"/>
      <c r="H99" s="221"/>
      <c r="I99" s="221"/>
      <c r="J99" s="221"/>
      <c r="K99" s="221"/>
      <c r="L99" s="243"/>
    </row>
    <row r="100" spans="2:12" ht="12.75" customHeight="1" x14ac:dyDescent="0.2">
      <c r="B100" s="242"/>
      <c r="C100" s="221"/>
      <c r="D100" s="221"/>
      <c r="E100" s="221"/>
      <c r="F100" s="221"/>
      <c r="G100" s="221"/>
      <c r="H100" s="221"/>
      <c r="I100" s="221"/>
      <c r="J100" s="221"/>
      <c r="K100" s="221"/>
      <c r="L100" s="243"/>
    </row>
    <row r="101" spans="2:12" ht="12.75" customHeight="1" x14ac:dyDescent="0.2">
      <c r="B101" s="242"/>
      <c r="C101" s="221"/>
      <c r="D101" s="221"/>
      <c r="E101" s="221"/>
      <c r="F101" s="221"/>
      <c r="G101" s="221"/>
      <c r="H101" s="221"/>
      <c r="I101" s="221"/>
      <c r="J101" s="221"/>
      <c r="K101" s="221"/>
      <c r="L101" s="243"/>
    </row>
    <row r="102" spans="2:12" ht="12.75" customHeight="1" x14ac:dyDescent="0.2">
      <c r="B102" s="242"/>
      <c r="C102" s="221"/>
      <c r="D102" s="221"/>
      <c r="E102" s="221"/>
      <c r="F102" s="221"/>
      <c r="G102" s="221"/>
      <c r="H102" s="221"/>
      <c r="I102" s="221"/>
      <c r="J102" s="221"/>
      <c r="K102" s="221"/>
      <c r="L102" s="243"/>
    </row>
    <row r="103" spans="2:12" ht="12.75" customHeight="1" x14ac:dyDescent="0.2">
      <c r="B103" s="242"/>
      <c r="C103" s="221"/>
      <c r="D103" s="221"/>
      <c r="E103" s="221"/>
      <c r="F103" s="221"/>
      <c r="G103" s="221"/>
      <c r="H103" s="221"/>
      <c r="I103" s="221"/>
      <c r="J103" s="221"/>
      <c r="K103" s="221"/>
      <c r="L103" s="243"/>
    </row>
    <row r="104" spans="2:12" ht="12.75" customHeight="1" x14ac:dyDescent="0.2">
      <c r="B104" s="242"/>
      <c r="C104" s="221"/>
      <c r="D104" s="221"/>
      <c r="E104" s="221"/>
      <c r="F104" s="221"/>
      <c r="G104" s="221"/>
      <c r="H104" s="221"/>
      <c r="I104" s="221"/>
      <c r="J104" s="221"/>
      <c r="K104" s="221"/>
      <c r="L104" s="243"/>
    </row>
    <row r="105" spans="2:12" ht="12.75" customHeight="1" x14ac:dyDescent="0.2">
      <c r="B105" s="242"/>
      <c r="C105" s="221"/>
      <c r="D105" s="221"/>
      <c r="E105" s="221"/>
      <c r="F105" s="221"/>
      <c r="G105" s="221"/>
      <c r="H105" s="221"/>
      <c r="I105" s="221"/>
      <c r="J105" s="221"/>
      <c r="K105" s="221"/>
      <c r="L105" s="243"/>
    </row>
    <row r="106" spans="2:12" ht="12.75" customHeight="1" x14ac:dyDescent="0.2">
      <c r="B106" s="242"/>
      <c r="C106" s="221"/>
      <c r="D106" s="221"/>
      <c r="E106" s="221"/>
      <c r="F106" s="221"/>
      <c r="G106" s="221"/>
      <c r="H106" s="221"/>
      <c r="I106" s="221"/>
      <c r="J106" s="221"/>
      <c r="K106" s="221"/>
      <c r="L106" s="243"/>
    </row>
    <row r="107" spans="2:12" ht="12.75" customHeight="1" x14ac:dyDescent="0.2">
      <c r="B107" s="242"/>
      <c r="C107" s="221"/>
      <c r="D107" s="221"/>
      <c r="E107" s="221"/>
      <c r="F107" s="221"/>
      <c r="G107" s="221"/>
      <c r="H107" s="221"/>
      <c r="I107" s="221"/>
      <c r="J107" s="221"/>
      <c r="K107" s="221"/>
      <c r="L107" s="243"/>
    </row>
    <row r="108" spans="2:12" ht="12.75" customHeight="1" x14ac:dyDescent="0.2">
      <c r="B108" s="242"/>
      <c r="C108" s="221"/>
      <c r="D108" s="221"/>
      <c r="E108" s="221"/>
      <c r="F108" s="221"/>
      <c r="G108" s="221"/>
      <c r="H108" s="221"/>
      <c r="I108" s="221"/>
      <c r="J108" s="221"/>
      <c r="K108" s="221"/>
      <c r="L108" s="243"/>
    </row>
    <row r="109" spans="2:12" ht="12.75" customHeight="1" x14ac:dyDescent="0.2">
      <c r="B109" s="242"/>
      <c r="C109" s="221"/>
      <c r="D109" s="221"/>
      <c r="E109" s="221"/>
      <c r="F109" s="221"/>
      <c r="G109" s="221"/>
      <c r="H109" s="221"/>
      <c r="I109" s="221"/>
      <c r="J109" s="221"/>
      <c r="K109" s="221"/>
      <c r="L109" s="243"/>
    </row>
    <row r="110" spans="2:12" ht="12.75" customHeight="1" x14ac:dyDescent="0.2">
      <c r="B110" s="242"/>
      <c r="C110" s="221"/>
      <c r="D110" s="221"/>
      <c r="E110" s="221"/>
      <c r="F110" s="221"/>
      <c r="G110" s="221"/>
      <c r="H110" s="221"/>
      <c r="I110" s="221"/>
      <c r="J110" s="221"/>
      <c r="K110" s="221"/>
      <c r="L110" s="243"/>
    </row>
    <row r="111" spans="2:12" ht="12.75" customHeight="1" x14ac:dyDescent="0.2">
      <c r="B111" s="242"/>
      <c r="C111" s="221"/>
      <c r="D111" s="221"/>
      <c r="E111" s="221"/>
      <c r="F111" s="221"/>
      <c r="G111" s="221"/>
      <c r="H111" s="221"/>
      <c r="I111" s="221"/>
      <c r="J111" s="221"/>
      <c r="K111" s="221"/>
      <c r="L111" s="243"/>
    </row>
    <row r="112" spans="2:12" ht="12.75" customHeight="1" x14ac:dyDescent="0.2">
      <c r="B112" s="242"/>
      <c r="C112" s="221"/>
      <c r="D112" s="221"/>
      <c r="E112" s="221"/>
      <c r="F112" s="221"/>
      <c r="G112" s="221"/>
      <c r="H112" s="221"/>
      <c r="I112" s="221"/>
      <c r="J112" s="221"/>
      <c r="K112" s="221"/>
      <c r="L112" s="243"/>
    </row>
    <row r="113" spans="2:12" ht="12.75" customHeight="1" x14ac:dyDescent="0.2">
      <c r="B113" s="242"/>
      <c r="C113" s="221"/>
      <c r="D113" s="221"/>
      <c r="E113" s="221"/>
      <c r="F113" s="221"/>
      <c r="G113" s="221"/>
      <c r="H113" s="221"/>
      <c r="I113" s="221"/>
      <c r="J113" s="221"/>
      <c r="K113" s="221"/>
      <c r="L113" s="243"/>
    </row>
    <row r="114" spans="2:12" ht="12.75" customHeight="1" x14ac:dyDescent="0.2">
      <c r="B114" s="242"/>
      <c r="C114" s="221"/>
      <c r="D114" s="221"/>
      <c r="E114" s="221"/>
      <c r="F114" s="221"/>
      <c r="G114" s="221"/>
      <c r="H114" s="221"/>
      <c r="I114" s="221"/>
      <c r="J114" s="221"/>
      <c r="K114" s="221"/>
      <c r="L114" s="243"/>
    </row>
    <row r="115" spans="2:12" ht="12.75" customHeight="1" x14ac:dyDescent="0.2">
      <c r="B115" s="242"/>
      <c r="C115" s="221"/>
      <c r="D115" s="221"/>
      <c r="E115" s="221"/>
      <c r="F115" s="221"/>
      <c r="G115" s="221"/>
      <c r="H115" s="221"/>
      <c r="I115" s="221"/>
      <c r="J115" s="221"/>
      <c r="K115" s="221"/>
      <c r="L115" s="243"/>
    </row>
    <row r="116" spans="2:12" ht="12.75" customHeight="1" x14ac:dyDescent="0.2">
      <c r="B116" s="242"/>
      <c r="C116" s="221"/>
      <c r="D116" s="221"/>
      <c r="E116" s="221"/>
      <c r="F116" s="221"/>
      <c r="G116" s="221"/>
      <c r="H116" s="221"/>
      <c r="I116" s="221"/>
      <c r="J116" s="221"/>
      <c r="K116" s="221"/>
      <c r="L116" s="243"/>
    </row>
    <row r="117" spans="2:12" ht="12.75" customHeight="1" x14ac:dyDescent="0.2">
      <c r="B117" s="242"/>
      <c r="C117" s="221"/>
      <c r="D117" s="221"/>
      <c r="E117" s="221"/>
      <c r="F117" s="221"/>
      <c r="G117" s="221"/>
      <c r="H117" s="221"/>
      <c r="I117" s="221"/>
      <c r="J117" s="221"/>
      <c r="K117" s="221"/>
      <c r="L117" s="243"/>
    </row>
    <row r="118" spans="2:12" ht="12.75" customHeight="1" x14ac:dyDescent="0.2">
      <c r="B118" s="242"/>
      <c r="C118" s="221"/>
      <c r="D118" s="221"/>
      <c r="E118" s="221"/>
      <c r="F118" s="221"/>
      <c r="G118" s="221"/>
      <c r="H118" s="221"/>
      <c r="I118" s="221"/>
      <c r="J118" s="221"/>
      <c r="K118" s="221"/>
      <c r="L118" s="243"/>
    </row>
    <row r="119" spans="2:12" ht="12.75" customHeight="1" x14ac:dyDescent="0.2">
      <c r="B119" s="242"/>
      <c r="C119" s="221"/>
      <c r="D119" s="221"/>
      <c r="E119" s="221"/>
      <c r="F119" s="221"/>
      <c r="G119" s="221"/>
      <c r="H119" s="221"/>
      <c r="I119" s="221"/>
      <c r="J119" s="221"/>
      <c r="K119" s="221"/>
      <c r="L119" s="243"/>
    </row>
    <row r="120" spans="2:12" ht="12.75" customHeight="1" x14ac:dyDescent="0.2">
      <c r="B120" s="242"/>
      <c r="C120" s="221"/>
      <c r="D120" s="221"/>
      <c r="E120" s="221"/>
      <c r="F120" s="221"/>
      <c r="G120" s="221"/>
      <c r="H120" s="221"/>
      <c r="I120" s="221"/>
      <c r="J120" s="221"/>
      <c r="K120" s="221"/>
      <c r="L120" s="243"/>
    </row>
    <row r="121" spans="2:12" ht="12.75" customHeight="1" x14ac:dyDescent="0.2">
      <c r="B121" s="242"/>
      <c r="C121" s="221"/>
      <c r="D121" s="221"/>
      <c r="E121" s="221"/>
      <c r="F121" s="221"/>
      <c r="G121" s="221"/>
      <c r="H121" s="221"/>
      <c r="I121" s="221"/>
      <c r="J121" s="221"/>
      <c r="K121" s="221"/>
      <c r="L121" s="243"/>
    </row>
    <row r="122" spans="2:12" ht="12.75" customHeight="1" x14ac:dyDescent="0.2">
      <c r="B122" s="242"/>
      <c r="C122" s="221"/>
      <c r="D122" s="221"/>
      <c r="E122" s="221"/>
      <c r="F122" s="221"/>
      <c r="G122" s="221"/>
      <c r="H122" s="221"/>
      <c r="I122" s="221"/>
      <c r="J122" s="221"/>
      <c r="K122" s="221"/>
      <c r="L122" s="243"/>
    </row>
    <row r="123" spans="2:12" ht="12.75" customHeight="1" x14ac:dyDescent="0.2">
      <c r="B123" s="242"/>
      <c r="C123" s="221"/>
      <c r="D123" s="221"/>
      <c r="E123" s="221"/>
      <c r="F123" s="221"/>
      <c r="G123" s="221"/>
      <c r="H123" s="221"/>
      <c r="I123" s="221"/>
      <c r="J123" s="221"/>
      <c r="K123" s="221"/>
      <c r="L123" s="243"/>
    </row>
    <row r="124" spans="2:12" ht="12.75" customHeight="1" x14ac:dyDescent="0.2">
      <c r="B124" s="242"/>
      <c r="C124" s="221"/>
      <c r="D124" s="221"/>
      <c r="E124" s="221"/>
      <c r="F124" s="221"/>
      <c r="G124" s="221"/>
      <c r="H124" s="221"/>
      <c r="I124" s="221"/>
      <c r="J124" s="221"/>
      <c r="K124" s="221"/>
      <c r="L124" s="243"/>
    </row>
    <row r="125" spans="2:12" ht="12.75" customHeight="1" x14ac:dyDescent="0.2">
      <c r="B125" s="242"/>
      <c r="C125" s="221"/>
      <c r="D125" s="221"/>
      <c r="E125" s="221"/>
      <c r="F125" s="221"/>
      <c r="G125" s="221"/>
      <c r="H125" s="221"/>
      <c r="I125" s="221"/>
      <c r="J125" s="221"/>
      <c r="K125" s="221"/>
      <c r="L125" s="243"/>
    </row>
    <row r="126" spans="2:12" ht="12.75" customHeight="1" x14ac:dyDescent="0.2">
      <c r="B126" s="242"/>
      <c r="C126" s="221"/>
      <c r="D126" s="221"/>
      <c r="E126" s="221"/>
      <c r="F126" s="221"/>
      <c r="G126" s="221"/>
      <c r="H126" s="221"/>
      <c r="I126" s="221"/>
      <c r="J126" s="221"/>
      <c r="K126" s="221"/>
      <c r="L126" s="243"/>
    </row>
    <row r="127" spans="2:12" ht="12.75" customHeight="1" x14ac:dyDescent="0.2">
      <c r="B127" s="242"/>
      <c r="C127" s="221"/>
      <c r="D127" s="221"/>
      <c r="E127" s="221"/>
      <c r="F127" s="221"/>
      <c r="G127" s="221"/>
      <c r="H127" s="221"/>
      <c r="I127" s="221"/>
      <c r="J127" s="221"/>
      <c r="K127" s="221"/>
      <c r="L127" s="243"/>
    </row>
    <row r="128" spans="2:12" ht="12.75" customHeight="1" x14ac:dyDescent="0.2">
      <c r="B128" s="242"/>
      <c r="C128" s="221"/>
      <c r="D128" s="221"/>
      <c r="E128" s="221"/>
      <c r="F128" s="221"/>
      <c r="G128" s="221"/>
      <c r="H128" s="221"/>
      <c r="I128" s="221"/>
      <c r="J128" s="221"/>
      <c r="K128" s="221"/>
      <c r="L128" s="243"/>
    </row>
    <row r="129" spans="2:12" ht="12.75" customHeight="1" x14ac:dyDescent="0.2">
      <c r="B129" s="242"/>
      <c r="C129" s="221"/>
      <c r="D129" s="221"/>
      <c r="E129" s="221"/>
      <c r="F129" s="221"/>
      <c r="G129" s="221"/>
      <c r="H129" s="221"/>
      <c r="I129" s="221"/>
      <c r="J129" s="221"/>
      <c r="K129" s="221"/>
      <c r="L129" s="243"/>
    </row>
    <row r="130" spans="2:12" ht="12.75" customHeight="1" x14ac:dyDescent="0.2">
      <c r="B130" s="242"/>
      <c r="C130" s="221"/>
      <c r="D130" s="221"/>
      <c r="E130" s="221"/>
      <c r="F130" s="221"/>
      <c r="G130" s="221"/>
      <c r="H130" s="221"/>
      <c r="I130" s="221"/>
      <c r="J130" s="221"/>
      <c r="K130" s="221"/>
      <c r="L130" s="243"/>
    </row>
    <row r="131" spans="2:12" ht="12.75" customHeight="1" x14ac:dyDescent="0.2">
      <c r="B131" s="242"/>
      <c r="C131" s="221"/>
      <c r="D131" s="221"/>
      <c r="E131" s="221"/>
      <c r="F131" s="221"/>
      <c r="G131" s="221"/>
      <c r="H131" s="221"/>
      <c r="I131" s="221"/>
      <c r="J131" s="221"/>
      <c r="K131" s="221"/>
      <c r="L131" s="243"/>
    </row>
    <row r="132" spans="2:12" ht="12.75" customHeight="1" x14ac:dyDescent="0.2">
      <c r="B132" s="242"/>
      <c r="C132" s="221"/>
      <c r="D132" s="221"/>
      <c r="E132" s="221"/>
      <c r="F132" s="221"/>
      <c r="G132" s="221"/>
      <c r="H132" s="221"/>
      <c r="I132" s="221"/>
      <c r="J132" s="221"/>
      <c r="K132" s="221"/>
      <c r="L132" s="243"/>
    </row>
    <row r="133" spans="2:12" ht="12.75" customHeight="1" x14ac:dyDescent="0.2">
      <c r="B133" s="242"/>
      <c r="C133" s="221"/>
      <c r="D133" s="221"/>
      <c r="E133" s="221"/>
      <c r="F133" s="221"/>
      <c r="G133" s="221"/>
      <c r="H133" s="221"/>
      <c r="I133" s="221"/>
      <c r="J133" s="221"/>
      <c r="K133" s="221"/>
      <c r="L133" s="243"/>
    </row>
    <row r="134" spans="2:12" ht="12.75" customHeight="1" x14ac:dyDescent="0.2">
      <c r="B134" s="242"/>
      <c r="C134" s="221"/>
      <c r="D134" s="221"/>
      <c r="E134" s="221"/>
      <c r="F134" s="221"/>
      <c r="G134" s="221"/>
      <c r="H134" s="221"/>
      <c r="I134" s="221"/>
      <c r="J134" s="221"/>
      <c r="K134" s="221"/>
      <c r="L134" s="243"/>
    </row>
    <row r="135" spans="2:12" ht="12.75" customHeight="1" x14ac:dyDescent="0.2">
      <c r="B135" s="242"/>
      <c r="C135" s="221"/>
      <c r="D135" s="221"/>
      <c r="E135" s="221"/>
      <c r="F135" s="221"/>
      <c r="G135" s="221"/>
      <c r="H135" s="221"/>
      <c r="I135" s="221"/>
      <c r="J135" s="221"/>
      <c r="K135" s="221"/>
      <c r="L135" s="243"/>
    </row>
    <row r="136" spans="2:12" ht="12.75" customHeight="1" x14ac:dyDescent="0.2">
      <c r="B136" s="242"/>
      <c r="C136" s="221"/>
      <c r="D136" s="221"/>
      <c r="E136" s="221"/>
      <c r="F136" s="221"/>
      <c r="G136" s="221"/>
      <c r="H136" s="221"/>
      <c r="I136" s="221"/>
      <c r="J136" s="221"/>
      <c r="K136" s="221"/>
      <c r="L136" s="243"/>
    </row>
    <row r="137" spans="2:12" ht="12.75" customHeight="1" x14ac:dyDescent="0.2">
      <c r="B137" s="242"/>
      <c r="C137" s="221"/>
      <c r="D137" s="221"/>
      <c r="E137" s="221"/>
      <c r="F137" s="221"/>
      <c r="G137" s="221"/>
      <c r="H137" s="221"/>
      <c r="I137" s="221"/>
      <c r="J137" s="221"/>
      <c r="K137" s="221"/>
      <c r="L137" s="243"/>
    </row>
    <row r="138" spans="2:12" ht="12.75" customHeight="1" x14ac:dyDescent="0.2">
      <c r="B138" s="242"/>
      <c r="C138" s="221"/>
      <c r="D138" s="221"/>
      <c r="E138" s="221"/>
      <c r="F138" s="221"/>
      <c r="G138" s="221"/>
      <c r="H138" s="221"/>
      <c r="I138" s="221"/>
      <c r="J138" s="221"/>
      <c r="K138" s="221"/>
      <c r="L138" s="243"/>
    </row>
    <row r="139" spans="2:12" ht="12.75" customHeight="1" x14ac:dyDescent="0.2">
      <c r="B139" s="242"/>
      <c r="C139" s="221"/>
      <c r="D139" s="221"/>
      <c r="E139" s="221"/>
      <c r="F139" s="221"/>
      <c r="G139" s="221"/>
      <c r="H139" s="221"/>
      <c r="I139" s="221"/>
      <c r="J139" s="221"/>
      <c r="K139" s="221"/>
      <c r="L139" s="243"/>
    </row>
    <row r="140" spans="2:12" ht="12.75" customHeight="1" x14ac:dyDescent="0.2">
      <c r="B140" s="242"/>
      <c r="C140" s="221"/>
      <c r="D140" s="221"/>
      <c r="E140" s="221"/>
      <c r="F140" s="221"/>
      <c r="G140" s="221"/>
      <c r="H140" s="221"/>
      <c r="I140" s="221"/>
      <c r="J140" s="221"/>
      <c r="K140" s="221"/>
      <c r="L140" s="243"/>
    </row>
    <row r="141" spans="2:12" ht="12.75" customHeight="1" x14ac:dyDescent="0.2">
      <c r="B141" s="242"/>
      <c r="C141" s="221"/>
      <c r="D141" s="221"/>
      <c r="E141" s="221"/>
      <c r="F141" s="221"/>
      <c r="G141" s="221"/>
      <c r="H141" s="221"/>
      <c r="I141" s="221"/>
      <c r="J141" s="221"/>
      <c r="K141" s="221"/>
      <c r="L141" s="243"/>
    </row>
    <row r="142" spans="2:12" ht="12.75" customHeight="1" x14ac:dyDescent="0.2">
      <c r="B142" s="242"/>
      <c r="C142" s="221"/>
      <c r="D142" s="221"/>
      <c r="E142" s="221"/>
      <c r="F142" s="221"/>
      <c r="G142" s="221"/>
      <c r="H142" s="221"/>
      <c r="I142" s="221"/>
      <c r="J142" s="221"/>
      <c r="K142" s="221"/>
      <c r="L142" s="243"/>
    </row>
    <row r="143" spans="2:12" ht="12.75" customHeight="1" x14ac:dyDescent="0.2">
      <c r="B143" s="242"/>
      <c r="C143" s="221"/>
      <c r="D143" s="221"/>
      <c r="E143" s="221"/>
      <c r="F143" s="221"/>
      <c r="G143" s="221"/>
      <c r="H143" s="221"/>
      <c r="I143" s="221"/>
      <c r="J143" s="221"/>
      <c r="K143" s="221"/>
      <c r="L143" s="243"/>
    </row>
    <row r="144" spans="2:12" ht="12.75" customHeight="1" x14ac:dyDescent="0.2">
      <c r="B144" s="242"/>
      <c r="C144" s="221"/>
      <c r="D144" s="221"/>
      <c r="E144" s="221"/>
      <c r="F144" s="221"/>
      <c r="G144" s="221"/>
      <c r="H144" s="221"/>
      <c r="I144" s="221"/>
      <c r="J144" s="221"/>
      <c r="K144" s="221"/>
      <c r="L144" s="243"/>
    </row>
    <row r="145" spans="2:12" ht="12.75" customHeight="1" x14ac:dyDescent="0.2">
      <c r="B145" s="242"/>
      <c r="C145" s="221"/>
      <c r="D145" s="221"/>
      <c r="E145" s="221"/>
      <c r="F145" s="221"/>
      <c r="G145" s="221"/>
      <c r="H145" s="221"/>
      <c r="I145" s="221"/>
      <c r="J145" s="221"/>
      <c r="K145" s="221"/>
      <c r="L145" s="243"/>
    </row>
    <row r="146" spans="2:12" ht="12.75" customHeight="1" x14ac:dyDescent="0.2">
      <c r="B146" s="242"/>
      <c r="C146" s="221"/>
      <c r="D146" s="221"/>
      <c r="E146" s="221"/>
      <c r="F146" s="221"/>
      <c r="G146" s="221"/>
      <c r="H146" s="221"/>
      <c r="I146" s="221"/>
      <c r="J146" s="221"/>
      <c r="K146" s="221"/>
      <c r="L146" s="243"/>
    </row>
    <row r="147" spans="2:12" ht="12.75" customHeight="1" x14ac:dyDescent="0.2">
      <c r="B147" s="242"/>
      <c r="C147" s="221"/>
      <c r="D147" s="221"/>
      <c r="E147" s="221"/>
      <c r="F147" s="221"/>
      <c r="G147" s="221"/>
      <c r="H147" s="221"/>
      <c r="I147" s="221"/>
      <c r="J147" s="221"/>
      <c r="K147" s="221"/>
      <c r="L147" s="243"/>
    </row>
    <row r="148" spans="2:12" ht="12.75" customHeight="1" x14ac:dyDescent="0.2">
      <c r="B148" s="242"/>
      <c r="C148" s="221"/>
      <c r="D148" s="221"/>
      <c r="E148" s="221"/>
      <c r="F148" s="221"/>
      <c r="G148" s="221"/>
      <c r="H148" s="221"/>
      <c r="I148" s="221"/>
      <c r="J148" s="221"/>
      <c r="K148" s="221"/>
      <c r="L148" s="243"/>
    </row>
    <row r="149" spans="2:12" ht="12.75" customHeight="1" x14ac:dyDescent="0.2">
      <c r="B149" s="242"/>
      <c r="C149" s="221"/>
      <c r="D149" s="221"/>
      <c r="E149" s="221"/>
      <c r="F149" s="221"/>
      <c r="G149" s="221"/>
      <c r="H149" s="221"/>
      <c r="I149" s="221"/>
      <c r="J149" s="221"/>
      <c r="K149" s="221"/>
      <c r="L149" s="243"/>
    </row>
    <row r="150" spans="2:12" ht="12.75" customHeight="1" x14ac:dyDescent="0.2">
      <c r="B150" s="242"/>
      <c r="C150" s="221"/>
      <c r="D150" s="221"/>
      <c r="E150" s="221"/>
      <c r="F150" s="221"/>
      <c r="G150" s="221"/>
      <c r="H150" s="221"/>
      <c r="I150" s="221"/>
      <c r="J150" s="221"/>
      <c r="K150" s="221"/>
      <c r="L150" s="243"/>
    </row>
    <row r="151" spans="2:12" ht="12.75" customHeight="1" x14ac:dyDescent="0.2">
      <c r="B151" s="242"/>
      <c r="C151" s="221"/>
      <c r="D151" s="221"/>
      <c r="E151" s="221"/>
      <c r="F151" s="221"/>
      <c r="G151" s="221"/>
      <c r="H151" s="221"/>
      <c r="I151" s="221"/>
      <c r="J151" s="221"/>
      <c r="K151" s="221"/>
      <c r="L151" s="243"/>
    </row>
    <row r="152" spans="2:12" ht="12.75" customHeight="1" x14ac:dyDescent="0.2">
      <c r="B152" s="242"/>
      <c r="C152" s="221"/>
      <c r="D152" s="221"/>
      <c r="E152" s="221"/>
      <c r="F152" s="221"/>
      <c r="G152" s="221"/>
      <c r="H152" s="221"/>
      <c r="I152" s="221"/>
      <c r="J152" s="221"/>
      <c r="K152" s="221"/>
      <c r="L152" s="243"/>
    </row>
    <row r="153" spans="2:12" ht="12.75" customHeight="1" x14ac:dyDescent="0.2">
      <c r="B153" s="242"/>
      <c r="C153" s="221"/>
      <c r="D153" s="221"/>
      <c r="E153" s="221"/>
      <c r="F153" s="221"/>
      <c r="G153" s="221"/>
      <c r="H153" s="221"/>
      <c r="I153" s="221"/>
      <c r="J153" s="221"/>
      <c r="K153" s="221"/>
      <c r="L153" s="243"/>
    </row>
    <row r="154" spans="2:12" ht="12.75" customHeight="1" x14ac:dyDescent="0.2">
      <c r="B154" s="242"/>
      <c r="C154" s="221"/>
      <c r="D154" s="221"/>
      <c r="E154" s="221"/>
      <c r="F154" s="221"/>
      <c r="G154" s="221"/>
      <c r="H154" s="221"/>
      <c r="I154" s="221"/>
      <c r="J154" s="221"/>
      <c r="K154" s="221"/>
      <c r="L154" s="243"/>
    </row>
    <row r="155" spans="2:12" ht="12.75" customHeight="1" x14ac:dyDescent="0.2">
      <c r="B155" s="242"/>
      <c r="C155" s="221"/>
      <c r="D155" s="221"/>
      <c r="E155" s="221"/>
      <c r="F155" s="221"/>
      <c r="G155" s="221"/>
      <c r="H155" s="221"/>
      <c r="I155" s="221"/>
      <c r="J155" s="221"/>
      <c r="K155" s="221"/>
      <c r="L155" s="243"/>
    </row>
    <row r="156" spans="2:12" ht="12.75" customHeight="1" x14ac:dyDescent="0.2">
      <c r="B156" s="242"/>
      <c r="C156" s="221"/>
      <c r="D156" s="221"/>
      <c r="E156" s="221"/>
      <c r="F156" s="221"/>
      <c r="G156" s="221"/>
      <c r="H156" s="221"/>
      <c r="I156" s="221"/>
      <c r="J156" s="221"/>
      <c r="K156" s="221"/>
      <c r="L156" s="243"/>
    </row>
    <row r="157" spans="2:12" ht="12.75" customHeight="1" x14ac:dyDescent="0.2">
      <c r="B157" s="242"/>
      <c r="C157" s="221"/>
      <c r="D157" s="221"/>
      <c r="E157" s="221"/>
      <c r="F157" s="221"/>
      <c r="G157" s="221"/>
      <c r="H157" s="221"/>
      <c r="I157" s="221"/>
      <c r="J157" s="221"/>
      <c r="K157" s="221"/>
      <c r="L157" s="243"/>
    </row>
    <row r="158" spans="2:12" ht="12.75" customHeight="1" x14ac:dyDescent="0.2">
      <c r="B158" s="242"/>
      <c r="C158" s="221"/>
      <c r="D158" s="221"/>
      <c r="E158" s="221"/>
      <c r="F158" s="221"/>
      <c r="G158" s="221"/>
      <c r="H158" s="221"/>
      <c r="I158" s="221"/>
      <c r="J158" s="221"/>
      <c r="K158" s="221"/>
      <c r="L158" s="243"/>
    </row>
    <row r="159" spans="2:12" ht="12.75" customHeight="1" x14ac:dyDescent="0.2">
      <c r="B159" s="242"/>
      <c r="C159" s="221"/>
      <c r="D159" s="221"/>
      <c r="E159" s="221"/>
      <c r="F159" s="221"/>
      <c r="G159" s="221"/>
      <c r="H159" s="221"/>
      <c r="I159" s="221"/>
      <c r="J159" s="221"/>
      <c r="K159" s="221"/>
      <c r="L159" s="243"/>
    </row>
    <row r="160" spans="2:12" ht="12.75" customHeight="1" x14ac:dyDescent="0.2">
      <c r="B160" s="242"/>
      <c r="C160" s="221"/>
      <c r="D160" s="221"/>
      <c r="E160" s="221"/>
      <c r="F160" s="221"/>
      <c r="G160" s="221"/>
      <c r="H160" s="221"/>
      <c r="I160" s="221"/>
      <c r="J160" s="221"/>
      <c r="K160" s="221"/>
      <c r="L160" s="243"/>
    </row>
    <row r="161" spans="2:12" ht="12.75" customHeight="1" x14ac:dyDescent="0.2">
      <c r="B161" s="242"/>
      <c r="C161" s="221"/>
      <c r="D161" s="221"/>
      <c r="E161" s="221"/>
      <c r="F161" s="221"/>
      <c r="G161" s="221"/>
      <c r="H161" s="221"/>
      <c r="I161" s="221"/>
      <c r="J161" s="221"/>
      <c r="K161" s="221"/>
      <c r="L161" s="243"/>
    </row>
    <row r="162" spans="2:12" ht="12.75" customHeight="1" x14ac:dyDescent="0.2">
      <c r="B162" s="242"/>
      <c r="C162" s="221"/>
      <c r="D162" s="221"/>
      <c r="E162" s="221"/>
      <c r="F162" s="221"/>
      <c r="G162" s="221"/>
      <c r="H162" s="221"/>
      <c r="I162" s="221"/>
      <c r="J162" s="221"/>
      <c r="K162" s="221"/>
      <c r="L162" s="243"/>
    </row>
    <row r="163" spans="2:12" ht="12.75" customHeight="1" x14ac:dyDescent="0.2">
      <c r="B163" s="242"/>
      <c r="C163" s="221"/>
      <c r="D163" s="221"/>
      <c r="E163" s="221"/>
      <c r="F163" s="221"/>
      <c r="G163" s="221"/>
      <c r="H163" s="221"/>
      <c r="I163" s="221"/>
      <c r="J163" s="221"/>
      <c r="K163" s="221"/>
      <c r="L163" s="243"/>
    </row>
    <row r="164" spans="2:12" ht="12.75" customHeight="1" x14ac:dyDescent="0.2">
      <c r="B164" s="242"/>
      <c r="C164" s="221"/>
      <c r="D164" s="221"/>
      <c r="E164" s="221"/>
      <c r="F164" s="221"/>
      <c r="G164" s="221"/>
      <c r="H164" s="221"/>
      <c r="I164" s="221"/>
      <c r="J164" s="221"/>
      <c r="K164" s="221"/>
      <c r="L164" s="243"/>
    </row>
    <row r="165" spans="2:12" ht="12.75" customHeight="1" x14ac:dyDescent="0.2">
      <c r="B165" s="242"/>
      <c r="C165" s="221"/>
      <c r="D165" s="221"/>
      <c r="E165" s="221"/>
      <c r="F165" s="221"/>
      <c r="G165" s="221"/>
      <c r="H165" s="221"/>
      <c r="I165" s="221"/>
      <c r="J165" s="221"/>
      <c r="K165" s="221"/>
      <c r="L165" s="243"/>
    </row>
    <row r="166" spans="2:12" ht="12.75" customHeight="1" x14ac:dyDescent="0.2">
      <c r="B166" s="242"/>
      <c r="C166" s="221"/>
      <c r="D166" s="221"/>
      <c r="E166" s="221"/>
      <c r="F166" s="221"/>
      <c r="G166" s="221"/>
      <c r="H166" s="221"/>
      <c r="I166" s="221"/>
      <c r="J166" s="221"/>
      <c r="K166" s="221"/>
      <c r="L166" s="243"/>
    </row>
    <row r="167" spans="2:12" ht="12.75" customHeight="1" x14ac:dyDescent="0.2">
      <c r="B167" s="242"/>
      <c r="C167" s="221"/>
      <c r="D167" s="221"/>
      <c r="E167" s="221"/>
      <c r="F167" s="221"/>
      <c r="G167" s="221"/>
      <c r="H167" s="221"/>
      <c r="I167" s="221"/>
      <c r="J167" s="221"/>
      <c r="K167" s="221"/>
      <c r="L167" s="243"/>
    </row>
    <row r="168" spans="2:12" ht="12.75" customHeight="1" x14ac:dyDescent="0.2">
      <c r="B168" s="242"/>
      <c r="C168" s="221"/>
      <c r="D168" s="221"/>
      <c r="E168" s="221"/>
      <c r="F168" s="221"/>
      <c r="G168" s="221"/>
      <c r="H168" s="221"/>
      <c r="I168" s="221"/>
      <c r="J168" s="221"/>
      <c r="K168" s="221"/>
      <c r="L168" s="243"/>
    </row>
    <row r="169" spans="2:12" ht="12.75" customHeight="1" x14ac:dyDescent="0.2">
      <c r="B169" s="242"/>
      <c r="C169" s="221"/>
      <c r="D169" s="221"/>
      <c r="E169" s="221"/>
      <c r="F169" s="221"/>
      <c r="G169" s="221"/>
      <c r="H169" s="221"/>
      <c r="I169" s="221"/>
      <c r="J169" s="221"/>
      <c r="K169" s="221"/>
      <c r="L169" s="243"/>
    </row>
    <row r="170" spans="2:12" ht="12.75" customHeight="1" x14ac:dyDescent="0.2">
      <c r="B170" s="242"/>
      <c r="C170" s="221"/>
      <c r="D170" s="221"/>
      <c r="E170" s="221"/>
      <c r="F170" s="221"/>
      <c r="G170" s="221"/>
      <c r="H170" s="221"/>
      <c r="I170" s="221"/>
      <c r="J170" s="221"/>
      <c r="K170" s="221"/>
      <c r="L170" s="243"/>
    </row>
    <row r="171" spans="2:12" ht="12.75" customHeight="1" x14ac:dyDescent="0.2">
      <c r="B171" s="242"/>
      <c r="C171" s="221"/>
      <c r="D171" s="221"/>
      <c r="E171" s="221"/>
      <c r="F171" s="221"/>
      <c r="G171" s="221"/>
      <c r="H171" s="221"/>
      <c r="I171" s="221"/>
      <c r="J171" s="221"/>
      <c r="K171" s="221"/>
      <c r="L171" s="243"/>
    </row>
    <row r="172" spans="2:12" ht="12.75" customHeight="1" x14ac:dyDescent="0.2">
      <c r="B172" s="242"/>
      <c r="C172" s="221"/>
      <c r="D172" s="221"/>
      <c r="E172" s="221"/>
      <c r="F172" s="221"/>
      <c r="G172" s="221"/>
      <c r="H172" s="221"/>
      <c r="I172" s="221"/>
      <c r="J172" s="221"/>
      <c r="K172" s="221"/>
      <c r="L172" s="243"/>
    </row>
    <row r="173" spans="2:12" ht="12.75" customHeight="1" x14ac:dyDescent="0.2">
      <c r="B173" s="242"/>
      <c r="C173" s="221"/>
      <c r="D173" s="221"/>
      <c r="E173" s="221"/>
      <c r="F173" s="221"/>
      <c r="G173" s="221"/>
      <c r="H173" s="221"/>
      <c r="I173" s="221"/>
      <c r="J173" s="221"/>
      <c r="K173" s="221"/>
      <c r="L173" s="243"/>
    </row>
    <row r="174" spans="2:12" ht="12.75" customHeight="1" x14ac:dyDescent="0.2">
      <c r="B174" s="242"/>
      <c r="C174" s="221"/>
      <c r="D174" s="221"/>
      <c r="E174" s="221"/>
      <c r="F174" s="221"/>
      <c r="G174" s="221"/>
      <c r="H174" s="221"/>
      <c r="I174" s="221"/>
      <c r="J174" s="221"/>
      <c r="K174" s="221"/>
      <c r="L174" s="243"/>
    </row>
    <row r="175" spans="2:12" ht="12.75" customHeight="1" x14ac:dyDescent="0.2">
      <c r="B175" s="242"/>
      <c r="C175" s="221"/>
      <c r="D175" s="221"/>
      <c r="E175" s="221"/>
      <c r="F175" s="221"/>
      <c r="G175" s="221"/>
      <c r="H175" s="221"/>
      <c r="I175" s="221"/>
      <c r="J175" s="221"/>
      <c r="K175" s="221"/>
      <c r="L175" s="243"/>
    </row>
    <row r="176" spans="2:12" ht="12.75" customHeight="1" x14ac:dyDescent="0.2">
      <c r="B176" s="242"/>
      <c r="C176" s="221"/>
      <c r="D176" s="221"/>
      <c r="E176" s="221"/>
      <c r="F176" s="221"/>
      <c r="G176" s="221"/>
      <c r="H176" s="221"/>
      <c r="I176" s="221"/>
      <c r="J176" s="221"/>
      <c r="K176" s="221"/>
      <c r="L176" s="243"/>
    </row>
    <row r="177" spans="2:12" ht="12.75" customHeight="1" x14ac:dyDescent="0.2">
      <c r="B177" s="242"/>
      <c r="C177" s="221"/>
      <c r="D177" s="221"/>
      <c r="E177" s="221"/>
      <c r="F177" s="221"/>
      <c r="G177" s="221"/>
      <c r="H177" s="221"/>
      <c r="I177" s="221"/>
      <c r="J177" s="221"/>
      <c r="K177" s="221"/>
      <c r="L177" s="243"/>
    </row>
    <row r="178" spans="2:12" ht="12.75" customHeight="1" x14ac:dyDescent="0.2">
      <c r="B178" s="242"/>
      <c r="C178" s="221"/>
      <c r="D178" s="221"/>
      <c r="E178" s="221"/>
      <c r="F178" s="221"/>
      <c r="G178" s="221"/>
      <c r="H178" s="221"/>
      <c r="I178" s="221"/>
      <c r="J178" s="221"/>
      <c r="K178" s="221"/>
      <c r="L178" s="243"/>
    </row>
    <row r="179" spans="2:12" ht="12.75" customHeight="1" x14ac:dyDescent="0.2">
      <c r="B179" s="242"/>
      <c r="C179" s="221"/>
      <c r="D179" s="221"/>
      <c r="E179" s="221"/>
      <c r="F179" s="221"/>
      <c r="G179" s="221"/>
      <c r="H179" s="221"/>
      <c r="I179" s="221"/>
      <c r="J179" s="221"/>
      <c r="K179" s="221"/>
      <c r="L179" s="243"/>
    </row>
    <row r="180" spans="2:12" ht="12.75" customHeight="1" x14ac:dyDescent="0.2">
      <c r="B180" s="242"/>
      <c r="C180" s="221"/>
      <c r="D180" s="221"/>
      <c r="E180" s="221"/>
      <c r="F180" s="221"/>
      <c r="G180" s="221"/>
      <c r="H180" s="221"/>
      <c r="I180" s="221"/>
      <c r="J180" s="221"/>
      <c r="K180" s="221"/>
      <c r="L180" s="243"/>
    </row>
    <row r="181" spans="2:12" ht="12.75" customHeight="1" x14ac:dyDescent="0.2">
      <c r="B181" s="242"/>
      <c r="C181" s="221"/>
      <c r="D181" s="221"/>
      <c r="E181" s="221"/>
      <c r="F181" s="221"/>
      <c r="G181" s="221"/>
      <c r="H181" s="221"/>
      <c r="I181" s="221"/>
      <c r="J181" s="221"/>
      <c r="K181" s="221"/>
      <c r="L181" s="243"/>
    </row>
    <row r="182" spans="2:12" ht="12.75" customHeight="1" x14ac:dyDescent="0.2">
      <c r="B182" s="242"/>
      <c r="C182" s="221"/>
      <c r="D182" s="221"/>
      <c r="E182" s="221"/>
      <c r="F182" s="221"/>
      <c r="G182" s="221"/>
      <c r="H182" s="221"/>
      <c r="I182" s="221"/>
      <c r="J182" s="221"/>
      <c r="K182" s="221"/>
      <c r="L182" s="243"/>
    </row>
    <row r="183" spans="2:12" ht="12.75" customHeight="1" x14ac:dyDescent="0.2">
      <c r="B183" s="242"/>
      <c r="C183" s="221"/>
      <c r="D183" s="221"/>
      <c r="E183" s="221"/>
      <c r="F183" s="221"/>
      <c r="G183" s="221"/>
      <c r="H183" s="221"/>
      <c r="I183" s="221"/>
      <c r="J183" s="221"/>
      <c r="K183" s="221"/>
      <c r="L183" s="243"/>
    </row>
    <row r="184" spans="2:12" ht="12.75" customHeight="1" x14ac:dyDescent="0.2">
      <c r="B184" s="242"/>
      <c r="C184" s="221"/>
      <c r="D184" s="221"/>
      <c r="E184" s="221"/>
      <c r="F184" s="221"/>
      <c r="G184" s="221"/>
      <c r="H184" s="221"/>
      <c r="I184" s="221"/>
      <c r="J184" s="221"/>
      <c r="K184" s="221"/>
      <c r="L184" s="243"/>
    </row>
    <row r="185" spans="2:12" ht="12.75" customHeight="1" x14ac:dyDescent="0.2">
      <c r="B185" s="242"/>
      <c r="C185" s="221"/>
      <c r="D185" s="221"/>
      <c r="E185" s="221"/>
      <c r="F185" s="221"/>
      <c r="G185" s="221"/>
      <c r="H185" s="221"/>
      <c r="I185" s="221"/>
      <c r="J185" s="221"/>
      <c r="K185" s="221"/>
      <c r="L185" s="243"/>
    </row>
    <row r="186" spans="2:12" ht="12.75" customHeight="1" x14ac:dyDescent="0.2">
      <c r="B186" s="242"/>
      <c r="C186" s="221"/>
      <c r="D186" s="221"/>
      <c r="E186" s="221"/>
      <c r="F186" s="221"/>
      <c r="G186" s="221"/>
      <c r="H186" s="221"/>
      <c r="I186" s="221"/>
      <c r="J186" s="221"/>
      <c r="K186" s="221"/>
      <c r="L186" s="243"/>
    </row>
    <row r="187" spans="2:12" ht="12.75" customHeight="1" x14ac:dyDescent="0.2">
      <c r="B187" s="242"/>
      <c r="C187" s="221"/>
      <c r="D187" s="221"/>
      <c r="E187" s="221"/>
      <c r="F187" s="221"/>
      <c r="G187" s="221"/>
      <c r="H187" s="221"/>
      <c r="I187" s="221"/>
      <c r="J187" s="221"/>
      <c r="K187" s="221"/>
      <c r="L187" s="243"/>
    </row>
    <row r="188" spans="2:12" ht="12.75" customHeight="1" x14ac:dyDescent="0.2">
      <c r="B188" s="242"/>
      <c r="C188" s="221"/>
      <c r="D188" s="221"/>
      <c r="E188" s="221"/>
      <c r="F188" s="221"/>
      <c r="G188" s="221"/>
      <c r="H188" s="221"/>
      <c r="I188" s="221"/>
      <c r="J188" s="221"/>
      <c r="K188" s="221"/>
      <c r="L188" s="243"/>
    </row>
    <row r="189" spans="2:12" ht="12.75" customHeight="1" x14ac:dyDescent="0.2">
      <c r="B189" s="544"/>
      <c r="C189" s="225"/>
      <c r="D189" s="225"/>
      <c r="E189" s="225"/>
      <c r="F189" s="225"/>
      <c r="G189" s="225"/>
      <c r="H189" s="225"/>
      <c r="I189" s="225"/>
      <c r="J189" s="225"/>
      <c r="K189" s="225"/>
      <c r="L189" s="555"/>
    </row>
    <row r="190" spans="2:12" ht="12.75" customHeight="1" x14ac:dyDescent="0.2"/>
    <row r="191" spans="2:12" ht="12.75" customHeight="1" x14ac:dyDescent="0.2"/>
    <row r="192" spans="2:12" ht="12.75" customHeight="1" x14ac:dyDescent="0.2"/>
    <row r="193" ht="12.75" customHeight="1" x14ac:dyDescent="0.2"/>
    <row r="194" ht="12.75" customHeight="1" x14ac:dyDescent="0.2"/>
  </sheetData>
  <sheetProtection algorithmName="SHA-512" hashValue="v7SjFzHxgP/+9Vf5uxm0U5D2pnHV4IWI59df+oMmc0paYOyPwS0RxG1zJ6veWKPuL3kvUVkvBRGvj8rNe0tMyw==" saltValue="Ld5266njoD21XoIk8Ex8tg==" spinCount="100000" sheet="1" scenarios="1" insertHyperlinks="0"/>
  <protectedRanges>
    <protectedRange sqref="F2 E5:E6 F5 E14:E16 F19:F22 B38:L189" name="YellowZone"/>
  </protectedRanges>
  <mergeCells count="2">
    <mergeCell ref="C2:E2"/>
    <mergeCell ref="F2:G2"/>
  </mergeCells>
  <conditionalFormatting sqref="E16">
    <cfRule type="cellIs" dxfId="303" priority="1" stopIfTrue="1" operator="lessThan">
      <formula>1.2</formula>
    </cfRule>
  </conditionalFormatting>
  <conditionalFormatting sqref="F20">
    <cfRule type="expression" dxfId="302" priority="2">
      <formula>AND(F20&lt;0.4*F21,F20&lt;1)</formula>
    </cfRule>
  </conditionalFormatting>
  <conditionalFormatting sqref="F21">
    <cfRule type="expression" dxfId="301" priority="3">
      <formula>AND(F21&lt;0.4*F20,F21&lt;1)</formula>
    </cfRule>
  </conditionalFormatting>
  <conditionalFormatting sqref="H27">
    <cfRule type="expression" dxfId="300" priority="6">
      <formula>AND($H$27 &gt;= 60, $H$27 &lt; 100)</formula>
    </cfRule>
  </conditionalFormatting>
  <conditionalFormatting sqref="H27:H33 H35">
    <cfRule type="cellIs" dxfId="299" priority="4" stopIfTrue="1" operator="greaterThanOrEqual">
      <formula>100</formula>
    </cfRule>
    <cfRule type="cellIs" dxfId="298" priority="8" stopIfTrue="1" operator="notBetween">
      <formula>60</formula>
      <formula>100</formula>
    </cfRule>
  </conditionalFormatting>
  <conditionalFormatting sqref="H34">
    <cfRule type="cellIs" dxfId="297" priority="5" stopIfTrue="1" operator="lessThanOrEqual">
      <formula>100</formula>
    </cfRule>
    <cfRule type="expression" dxfId="296" priority="7">
      <formula>AND($H$34 &gt; 100, $H$34 &lt;= 166.667)</formula>
    </cfRule>
    <cfRule type="cellIs" dxfId="295" priority="9" stopIfTrue="1" operator="greaterThanOrEqual">
      <formula>166.667</formula>
    </cfRule>
  </conditionalFormatting>
  <dataValidations count="5">
    <dataValidation type="list" allowBlank="1" showInputMessage="1" showErrorMessage="1" prompt="Select Material" sqref="F5" xr:uid="{00000000-0002-0000-1300-000000000000}">
      <formula1>Material</formula1>
    </dataValidation>
    <dataValidation type="list" allowBlank="1" showErrorMessage="1" sqref="F2" xr:uid="{00000000-0002-0000-1300-000001000000}">
      <formula1>ConstructionType</formula1>
    </dataValidation>
    <dataValidation type="list" allowBlank="1" showInputMessage="1" showErrorMessage="1" prompt="Select Material" sqref="C5:D5 D6" xr:uid="{00000000-0002-0000-1300-000002000000}">
      <formula1>Materials</formula1>
    </dataValidation>
    <dataValidation type="list" allowBlank="1" showInputMessage="1" showErrorMessage="1" prompt="Select Material" sqref="E6" xr:uid="{00000000-0002-0000-1300-000003000000}">
      <formula1>Tube_Type</formula1>
    </dataValidation>
    <dataValidation type="list" allowBlank="1" showInputMessage="1" showErrorMessage="1" prompt="Select Material" sqref="E5" xr:uid="{00000000-0002-0000-1300-000004000000}">
      <formula1>Metallic_Mats</formula1>
    </dataValidation>
  </dataValidations>
  <hyperlinks>
    <hyperlink ref="B14" location="'T1.1 Guidance Notes'!A1" display="Number of tubes" xr:uid="{00000000-0004-0000-1300-000000000000}"/>
    <hyperlink ref="J36" location="'Cover Sheet'!A1" display="BACK to COVER SHEET" xr:uid="{00000000-0004-0000-1300-000001000000}"/>
    <hyperlink ref="B38" location="'T3.11.5 T3.6 Guidance Notes'!A1" display="Link to Guidance Notes" xr:uid="{00000000-0004-0000-1300-000002000000}"/>
    <hyperlink ref="B39" location="'T3.6 Guidance Notes'!A1" display="Link to GUIDANCE NOTES for anisotropic laminates" xr:uid="{00000000-0004-0000-1300-000003000000}"/>
  </hyperlinks>
  <pageMargins left="0.75" right="0.75" top="1" bottom="1" header="0" footer="0"/>
  <pageSetup paperSize="9"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17">
    <tabColor rgb="FFCCFF99"/>
    <pageSetUpPr fitToPage="1"/>
  </sheetPr>
  <dimension ref="A1:Q194"/>
  <sheetViews>
    <sheetView showGridLines="0" topLeftCell="A4" workbookViewId="0">
      <selection activeCell="F23" sqref="F23"/>
    </sheetView>
  </sheetViews>
  <sheetFormatPr baseColWidth="10" defaultColWidth="14.42578125" defaultRowHeight="15" customHeight="1" x14ac:dyDescent="0.2"/>
  <cols>
    <col min="1" max="1" width="3.42578125" customWidth="1"/>
    <col min="2" max="2" width="45.5703125" customWidth="1"/>
    <col min="3" max="3" width="11.42578125" customWidth="1"/>
    <col min="4" max="4" width="3.5703125" customWidth="1"/>
    <col min="5" max="5" width="11.7109375" customWidth="1"/>
    <col min="6" max="6" width="15.28515625" customWidth="1"/>
    <col min="7" max="7" width="11.7109375" customWidth="1"/>
    <col min="8" max="8" width="6.7109375" customWidth="1"/>
    <col min="9" max="9" width="11.140625" customWidth="1"/>
    <col min="10" max="12" width="11.42578125" customWidth="1"/>
    <col min="13" max="13" width="3.28515625" customWidth="1"/>
    <col min="14" max="26" width="11.42578125" customWidth="1"/>
  </cols>
  <sheetData>
    <row r="1" spans="1:17" ht="12.75" customHeight="1" x14ac:dyDescent="0.25">
      <c r="A1" s="8"/>
      <c r="B1" s="77" t="s">
        <v>569</v>
      </c>
      <c r="C1" s="8"/>
      <c r="D1" s="8"/>
      <c r="E1" s="8"/>
      <c r="F1" s="8"/>
      <c r="G1" s="8"/>
      <c r="H1" s="8"/>
      <c r="I1" s="8"/>
      <c r="J1" s="8"/>
      <c r="K1" s="8"/>
      <c r="L1" s="8"/>
      <c r="M1" s="8"/>
      <c r="N1" s="8"/>
      <c r="O1" s="8"/>
      <c r="P1" s="8"/>
      <c r="Q1" s="8"/>
    </row>
    <row r="2" spans="1:17" ht="12.75" customHeight="1" x14ac:dyDescent="0.2">
      <c r="A2" s="8"/>
      <c r="B2" s="8"/>
      <c r="C2" s="1078" t="s">
        <v>541</v>
      </c>
      <c r="D2" s="764"/>
      <c r="E2" s="765"/>
      <c r="F2" s="1079" t="s">
        <v>282</v>
      </c>
      <c r="G2" s="765"/>
      <c r="H2" s="8"/>
      <c r="I2" s="8"/>
      <c r="J2" s="8"/>
      <c r="K2" s="8"/>
      <c r="L2" s="8"/>
      <c r="M2" s="8"/>
      <c r="N2" s="8"/>
      <c r="O2" s="8"/>
      <c r="P2" s="8"/>
      <c r="Q2" s="8"/>
    </row>
    <row r="3" spans="1:17" ht="12.75" customHeight="1" x14ac:dyDescent="0.2">
      <c r="A3" s="8"/>
      <c r="B3" s="8"/>
      <c r="C3" s="8"/>
      <c r="D3" s="8"/>
      <c r="E3" s="8"/>
      <c r="F3" s="8"/>
      <c r="G3" s="8"/>
      <c r="H3" s="8"/>
      <c r="I3" s="8"/>
      <c r="J3" s="8"/>
      <c r="K3" s="8"/>
      <c r="L3" s="8"/>
      <c r="M3" s="8"/>
      <c r="N3" s="8"/>
      <c r="O3" s="8"/>
      <c r="P3" s="8"/>
      <c r="Q3" s="8"/>
    </row>
    <row r="4" spans="1:17" ht="12.75" customHeight="1" x14ac:dyDescent="0.2">
      <c r="A4" s="8"/>
      <c r="B4" s="4" t="s">
        <v>512</v>
      </c>
      <c r="C4" s="4" t="s">
        <v>513</v>
      </c>
      <c r="D4" s="5"/>
      <c r="E4" s="4" t="s">
        <v>514</v>
      </c>
      <c r="F4" s="595" t="s">
        <v>542</v>
      </c>
      <c r="G4" s="4" t="s">
        <v>543</v>
      </c>
      <c r="H4" s="8"/>
      <c r="I4" s="5"/>
      <c r="J4" s="6" t="s">
        <v>544</v>
      </c>
      <c r="K4" s="6" t="s">
        <v>545</v>
      </c>
      <c r="M4" s="8"/>
      <c r="N4" s="8"/>
      <c r="O4" s="8"/>
      <c r="P4" s="8"/>
      <c r="Q4" s="8"/>
    </row>
    <row r="5" spans="1:17" ht="12.75" customHeight="1" x14ac:dyDescent="0.2">
      <c r="A5" s="8"/>
      <c r="B5" s="12" t="s">
        <v>515</v>
      </c>
      <c r="C5" s="34" t="s">
        <v>236</v>
      </c>
      <c r="D5" s="8"/>
      <c r="E5" s="78" t="s">
        <v>236</v>
      </c>
      <c r="F5" s="93" t="s">
        <v>246</v>
      </c>
      <c r="G5" s="590"/>
      <c r="H5" s="8"/>
      <c r="I5" s="88" t="s">
        <v>546</v>
      </c>
      <c r="J5" s="23">
        <f>F22/1000</f>
        <v>4.129E-2</v>
      </c>
      <c r="K5" s="88">
        <f>J5</f>
        <v>4.129E-2</v>
      </c>
      <c r="M5" s="8"/>
      <c r="N5" s="8"/>
      <c r="O5" s="8"/>
      <c r="P5" s="8"/>
      <c r="Q5" s="8"/>
    </row>
    <row r="6" spans="1:17" ht="12.75" customHeight="1" x14ac:dyDescent="0.2">
      <c r="A6" s="8"/>
      <c r="B6" s="12" t="s">
        <v>547</v>
      </c>
      <c r="C6" s="34" t="s">
        <v>287</v>
      </c>
      <c r="D6" s="23"/>
      <c r="E6" s="78" t="s">
        <v>287</v>
      </c>
      <c r="F6" s="89" t="s">
        <v>548</v>
      </c>
      <c r="G6" s="590"/>
      <c r="I6" s="88" t="s">
        <v>549</v>
      </c>
      <c r="J6" s="23">
        <f>F21/1000</f>
        <v>1.4E-3</v>
      </c>
      <c r="K6" s="88">
        <f>F20/1000</f>
        <v>1.4E-3</v>
      </c>
      <c r="M6" s="8"/>
      <c r="N6" s="8"/>
      <c r="O6" s="8"/>
      <c r="P6" s="8"/>
      <c r="Q6" s="8"/>
    </row>
    <row r="7" spans="1:17" ht="12.75" customHeight="1" x14ac:dyDescent="0.2">
      <c r="A7" s="8"/>
      <c r="B7" s="12" t="s">
        <v>517</v>
      </c>
      <c r="C7" s="46" t="str">
        <f>HLOOKUP(C5,MaterialData!$C$3:$P$4,2,FALSE)</f>
        <v>Steel</v>
      </c>
      <c r="D7" s="50"/>
      <c r="E7" s="46" t="str">
        <f>HLOOKUP(E5,MaterialData!$C$3:$S$4,2,FALSE)</f>
        <v>Steel</v>
      </c>
      <c r="F7" s="46" t="str">
        <f>HLOOKUP(F5,MaterialData!$C$3:$S$4,2,FALSE)</f>
        <v>FHB</v>
      </c>
      <c r="G7" s="591"/>
      <c r="M7" s="8"/>
      <c r="N7" s="8"/>
      <c r="O7" s="8"/>
      <c r="P7" s="8"/>
      <c r="Q7" s="8"/>
    </row>
    <row r="8" spans="1:17" ht="12.75" customHeight="1" x14ac:dyDescent="0.3">
      <c r="A8" s="8"/>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103720437772.5596</v>
      </c>
      <c r="G8" s="590"/>
      <c r="I8" s="88" t="s">
        <v>550</v>
      </c>
      <c r="J8" s="50">
        <f>J5*J6</f>
        <v>5.7806000000000002E-5</v>
      </c>
      <c r="K8" s="88" t="s">
        <v>551</v>
      </c>
      <c r="L8" s="50">
        <f>(J5*J6^3)/12</f>
        <v>9.4416466666666658E-12</v>
      </c>
      <c r="M8" s="8"/>
      <c r="N8" s="8"/>
      <c r="O8" s="8"/>
      <c r="P8" s="8"/>
      <c r="Q8" s="8"/>
    </row>
    <row r="9" spans="1:17" ht="12.75" customHeight="1" x14ac:dyDescent="0.3">
      <c r="A9" s="8"/>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377990751.64473414</v>
      </c>
      <c r="G9" s="590"/>
      <c r="I9" s="88" t="s">
        <v>552</v>
      </c>
      <c r="J9" s="50">
        <f>K5*K6</f>
        <v>5.7806000000000002E-5</v>
      </c>
      <c r="K9" s="88" t="s">
        <v>553</v>
      </c>
      <c r="L9" s="50">
        <f>(K5*K6^3)/12</f>
        <v>9.4416466666666658E-12</v>
      </c>
      <c r="M9" s="8"/>
      <c r="N9" s="8"/>
      <c r="O9" s="8"/>
      <c r="P9" s="8"/>
      <c r="Q9" s="8"/>
    </row>
    <row r="10" spans="1:17" ht="12.75" customHeight="1" x14ac:dyDescent="0.3">
      <c r="A10" s="8"/>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377990751.64473414</v>
      </c>
      <c r="G10" s="591"/>
      <c r="I10" s="88" t="s">
        <v>570</v>
      </c>
      <c r="J10" s="23">
        <f>J6/2</f>
        <v>6.9999999999999999E-4</v>
      </c>
      <c r="K10" s="88" t="s">
        <v>555</v>
      </c>
      <c r="L10" s="50">
        <f t="shared" ref="L10:L11" si="0">L8+(J8*($J$12-J10)^2)</f>
        <v>5.4484081866666696E-9</v>
      </c>
      <c r="M10" s="8"/>
      <c r="N10" s="8"/>
      <c r="O10" s="8"/>
      <c r="P10" s="8"/>
      <c r="Q10" s="8"/>
    </row>
    <row r="11" spans="1:17" ht="12.75" customHeight="1" x14ac:dyDescent="0.3">
      <c r="A11" s="8"/>
      <c r="B11" s="12" t="s">
        <v>270</v>
      </c>
      <c r="C11" s="46">
        <f t="array" ref="C11">INDEX(Innertable,MATCH($B11,MaterialData!$B$6:$B$11,0),MATCH(C$7,MaterialData!$C$4:$P$4,0))</f>
        <v>180000000</v>
      </c>
      <c r="D11" s="50"/>
      <c r="E11" s="46">
        <f t="array" ref="E11">INDEX(Innertable,MATCH($B11,MaterialData!$B$6:$B$11,0),MATCH(E$7,MaterialData!$C$4:$S$4,0))</f>
        <v>180000000</v>
      </c>
      <c r="F11" s="46" t="str">
        <f t="array" ref="F11">INDEX(Innertable,MATCH($B11,MaterialData!$B$6:$B$11,0),MATCH(F$7,MaterialData!$C$4:$S$4,0))</f>
        <v>N/A</v>
      </c>
      <c r="G11" s="591"/>
      <c r="I11" s="88" t="s">
        <v>571</v>
      </c>
      <c r="J11" s="23">
        <f>(F18-0.5*F20)*0.001</f>
        <v>2.01E-2</v>
      </c>
      <c r="K11" s="88" t="s">
        <v>557</v>
      </c>
      <c r="L11" s="50">
        <f t="shared" si="0"/>
        <v>5.4484081866666654E-9</v>
      </c>
      <c r="M11" s="8"/>
      <c r="N11" s="8"/>
      <c r="O11" s="8"/>
      <c r="P11" s="8"/>
      <c r="Q11" s="8"/>
    </row>
    <row r="12" spans="1:17" ht="12.75" customHeight="1" x14ac:dyDescent="0.3">
      <c r="A12" s="8"/>
      <c r="B12" s="12" t="s">
        <v>271</v>
      </c>
      <c r="C12" s="46">
        <f t="array" ref="C12">INDEX(Innertable,MATCH($B12,MaterialData!$B$6:$B$11,0),MATCH(C$7,MaterialData!$C$4:$P$4,0))</f>
        <v>300000000</v>
      </c>
      <c r="D12" s="50"/>
      <c r="E12" s="46">
        <f t="array" ref="E12">INDEX(Innertable,MATCH($B12,MaterialData!$B$6:$B$11,0),MATCH(E$7,MaterialData!$C$4:$S$4,0))</f>
        <v>300000000</v>
      </c>
      <c r="F12" s="46" t="str">
        <f t="array" ref="F12">INDEX(Innertable,MATCH($B12,MaterialData!$B$6:$B$11,0),MATCH(F$7,MaterialData!$C$4:$S$4,0))</f>
        <v>N/A</v>
      </c>
      <c r="G12" s="591"/>
      <c r="I12" s="88" t="s">
        <v>558</v>
      </c>
      <c r="J12" s="90">
        <f>(J8*J10+J9*J11)/(J8+J9)</f>
        <v>1.0400000000000001E-2</v>
      </c>
      <c r="K12" s="88" t="s">
        <v>559</v>
      </c>
      <c r="L12" s="48">
        <f>SUM(L10:L11)</f>
        <v>1.0896816373333334E-8</v>
      </c>
      <c r="M12" s="8"/>
      <c r="N12" s="8"/>
      <c r="O12" s="8"/>
      <c r="P12" s="8"/>
      <c r="Q12" s="8"/>
    </row>
    <row r="13" spans="1:17" ht="12.75" customHeight="1" x14ac:dyDescent="0.2">
      <c r="A13" s="8"/>
      <c r="B13" s="8"/>
      <c r="E13" s="498"/>
      <c r="G13" s="590"/>
      <c r="I13" s="8"/>
      <c r="J13" s="8"/>
      <c r="K13" s="8"/>
      <c r="L13" s="50"/>
      <c r="M13" s="8"/>
      <c r="N13" s="8"/>
      <c r="O13" s="8"/>
      <c r="P13" s="8"/>
      <c r="Q13" s="8"/>
    </row>
    <row r="14" spans="1:17" ht="12.75" customHeight="1" x14ac:dyDescent="0.2">
      <c r="A14" s="8"/>
      <c r="B14" s="592" t="s">
        <v>560</v>
      </c>
      <c r="C14" s="34">
        <v>1</v>
      </c>
      <c r="E14" s="78">
        <v>1</v>
      </c>
      <c r="G14" s="590"/>
      <c r="I14" s="8"/>
      <c r="J14" s="8"/>
      <c r="K14" s="8"/>
      <c r="L14" s="50"/>
      <c r="M14" s="8"/>
      <c r="N14" s="8"/>
      <c r="O14" s="8"/>
      <c r="P14" s="8"/>
      <c r="Q14" s="8"/>
    </row>
    <row r="15" spans="1:17" ht="12.75" customHeight="1" x14ac:dyDescent="0.2">
      <c r="A15" s="8"/>
      <c r="B15" s="12" t="s">
        <v>518</v>
      </c>
      <c r="C15" s="34">
        <v>25.4</v>
      </c>
      <c r="E15" s="78">
        <v>25.4</v>
      </c>
      <c r="G15" s="590"/>
      <c r="I15" s="8"/>
      <c r="J15" s="8"/>
      <c r="K15" s="8"/>
      <c r="L15" s="50"/>
      <c r="M15" s="8"/>
      <c r="N15" s="8"/>
      <c r="O15" s="8"/>
      <c r="P15" s="8"/>
      <c r="Q15" s="8"/>
    </row>
    <row r="16" spans="1:17" ht="12.75" customHeight="1" x14ac:dyDescent="0.2">
      <c r="A16" s="8"/>
      <c r="B16" s="12" t="s">
        <v>519</v>
      </c>
      <c r="C16" s="91">
        <v>1.6</v>
      </c>
      <c r="E16" s="78">
        <v>1.6</v>
      </c>
      <c r="G16" s="590"/>
      <c r="I16" s="8"/>
      <c r="J16" s="8"/>
      <c r="K16" s="8"/>
      <c r="L16" s="50"/>
      <c r="M16" s="8"/>
      <c r="N16" s="8"/>
      <c r="O16" s="8"/>
      <c r="P16" s="8"/>
      <c r="Q16" s="8"/>
    </row>
    <row r="17" spans="1:17" ht="12.75" customHeight="1" x14ac:dyDescent="0.2">
      <c r="A17" s="8"/>
      <c r="B17" s="8"/>
      <c r="E17" s="590"/>
      <c r="G17" s="590"/>
      <c r="I17" s="8"/>
      <c r="J17" s="8"/>
      <c r="K17" s="8"/>
      <c r="L17" s="50"/>
      <c r="M17" s="8"/>
      <c r="N17" s="8"/>
      <c r="O17" s="8"/>
      <c r="P17" s="8"/>
      <c r="Q17" s="8"/>
    </row>
    <row r="18" spans="1:17" ht="12.75" customHeight="1" x14ac:dyDescent="0.2">
      <c r="A18" s="8"/>
      <c r="B18" s="12" t="s">
        <v>561</v>
      </c>
      <c r="E18" s="590"/>
      <c r="F18" s="92">
        <f>F19+F20+F21</f>
        <v>20.799999999999997</v>
      </c>
      <c r="G18" s="590"/>
      <c r="I18" s="8"/>
      <c r="J18" s="8"/>
      <c r="K18" s="8"/>
      <c r="L18" s="50"/>
      <c r="M18" s="8"/>
      <c r="N18" s="8"/>
      <c r="O18" s="8"/>
      <c r="P18" s="8"/>
      <c r="Q18" s="8"/>
    </row>
    <row r="19" spans="1:17" ht="12.75" customHeight="1" x14ac:dyDescent="0.2">
      <c r="A19" s="8"/>
      <c r="B19" s="12" t="s">
        <v>562</v>
      </c>
      <c r="E19" s="590"/>
      <c r="F19" s="93">
        <v>18</v>
      </c>
      <c r="G19" s="590"/>
      <c r="I19" s="8"/>
      <c r="J19" s="8"/>
      <c r="K19" s="8"/>
      <c r="L19" s="50"/>
      <c r="M19" s="8"/>
      <c r="N19" s="8"/>
      <c r="O19" s="8"/>
      <c r="P19" s="8"/>
      <c r="Q19" s="8"/>
    </row>
    <row r="20" spans="1:17" ht="12.75" customHeight="1" x14ac:dyDescent="0.2">
      <c r="A20" s="8"/>
      <c r="B20" s="12" t="s">
        <v>563</v>
      </c>
      <c r="E20" s="590"/>
      <c r="F20" s="93">
        <v>1.4</v>
      </c>
      <c r="G20" s="590"/>
      <c r="I20" s="1" t="str">
        <f>IF(AND(F20&lt;0.4*F21,F20&lt;1),"Asymmetrical lay-up: skin too thin in comparison, see T3.4.4.","")</f>
        <v/>
      </c>
      <c r="J20" s="8"/>
      <c r="K20" s="8"/>
      <c r="L20" s="50"/>
      <c r="M20" s="8"/>
      <c r="N20" s="8"/>
      <c r="O20" s="8"/>
      <c r="P20" s="8"/>
      <c r="Q20" s="8"/>
    </row>
    <row r="21" spans="1:17" ht="12.75" customHeight="1" x14ac:dyDescent="0.2">
      <c r="A21" s="8"/>
      <c r="B21" s="12" t="s">
        <v>564</v>
      </c>
      <c r="E21" s="590"/>
      <c r="F21" s="93">
        <v>1.4</v>
      </c>
      <c r="G21" s="590"/>
      <c r="I21" s="1" t="str">
        <f>IF(AND(F21&lt;0.4*F20,F21&lt;1),"Asymmetrical lay-up: skin too thin in comparison, see T3.4.4.","")</f>
        <v/>
      </c>
      <c r="J21" s="8"/>
      <c r="K21" s="8"/>
      <c r="L21" s="50"/>
      <c r="M21" s="8"/>
      <c r="N21" s="8"/>
      <c r="O21" s="8"/>
      <c r="P21" s="8"/>
      <c r="Q21" s="8"/>
    </row>
    <row r="22" spans="1:17" ht="12.75" customHeight="1" x14ac:dyDescent="0.2">
      <c r="A22" s="8"/>
      <c r="B22" s="12" t="s">
        <v>572</v>
      </c>
      <c r="E22" s="590"/>
      <c r="F22" s="93">
        <v>41.29</v>
      </c>
      <c r="G22" s="590"/>
      <c r="I22" s="8"/>
      <c r="J22" s="8"/>
      <c r="K22" s="8"/>
      <c r="L22" s="50"/>
      <c r="M22" s="8"/>
      <c r="N22" s="8"/>
      <c r="O22" s="8"/>
      <c r="P22" s="8"/>
      <c r="Q22" s="8"/>
    </row>
    <row r="23" spans="1:17" ht="12.75" customHeight="1" x14ac:dyDescent="0.2">
      <c r="A23" s="8"/>
      <c r="B23" s="8"/>
      <c r="E23" s="16"/>
      <c r="G23" s="590"/>
      <c r="I23" s="8"/>
      <c r="J23" s="8"/>
      <c r="K23" s="8"/>
      <c r="L23" s="50"/>
      <c r="M23" s="8"/>
      <c r="N23" s="8"/>
      <c r="O23" s="8"/>
      <c r="P23" s="8"/>
      <c r="Q23" s="8"/>
    </row>
    <row r="24" spans="1:17" ht="12.75" customHeight="1" x14ac:dyDescent="0.2">
      <c r="A24" s="8"/>
      <c r="B24" s="12" t="s">
        <v>520</v>
      </c>
      <c r="C24" s="34">
        <f t="shared" ref="C24:C25" si="1">C15/1000</f>
        <v>2.5399999999999999E-2</v>
      </c>
      <c r="E24" s="34" t="str">
        <f>IF(F2="Composite only","No tubes",E15/1000)</f>
        <v>No tubes</v>
      </c>
      <c r="G24" s="590"/>
      <c r="I24" s="8"/>
      <c r="J24" s="8"/>
      <c r="K24" s="8"/>
      <c r="L24" s="50"/>
      <c r="M24" s="8"/>
      <c r="N24" s="8"/>
      <c r="O24" s="8"/>
      <c r="P24" s="8"/>
      <c r="Q24" s="8"/>
    </row>
    <row r="25" spans="1:17" ht="12.75" customHeight="1" x14ac:dyDescent="0.2">
      <c r="A25" s="8"/>
      <c r="B25" s="12" t="s">
        <v>521</v>
      </c>
      <c r="C25" s="34">
        <f t="shared" si="1"/>
        <v>1.6000000000000001E-3</v>
      </c>
      <c r="E25" s="34" t="str">
        <f>IF(F2="Composite only","",E16/1000)</f>
        <v/>
      </c>
      <c r="G25" s="16"/>
      <c r="I25" s="8"/>
      <c r="J25" s="8"/>
      <c r="K25" s="8"/>
      <c r="L25" s="50"/>
      <c r="M25" s="8"/>
      <c r="N25" s="8"/>
      <c r="O25" s="8"/>
      <c r="P25" s="79"/>
      <c r="Q25" s="8"/>
    </row>
    <row r="26" spans="1:17" ht="12.75" customHeight="1" x14ac:dyDescent="0.2">
      <c r="A26" s="8"/>
      <c r="B26" s="12" t="s">
        <v>522</v>
      </c>
      <c r="C26" s="46">
        <f>IF(C6="Round",((C24)^4-((C24-2*C25))^4)*3.142/64,((C24)^4-((C24-2*C25))^4)/12)</f>
        <v>8.5099184800000022E-9</v>
      </c>
      <c r="E26" s="46" t="str">
        <f>IF(F2="Composite only","",IF(E6="Round",((E24)^4-((E24-2*E25))^4)*3.142/64,IF(E6="Square",((E24)^4-((E24-2*E25))^4)/12,"")))</f>
        <v/>
      </c>
      <c r="F26" s="94">
        <f>IF($F$2="Tubing only","Tubing Only",L12)</f>
        <v>1.0896816373333334E-8</v>
      </c>
      <c r="G26" s="46">
        <f t="shared" ref="G26:G33" si="2">IF($F$2="Tubing only",E26,IF($F$2="Composite only",F26,IF($F$2="Tubes + Composite",E26+F26,"No Type Selected")))</f>
        <v>1.0896816373333334E-8</v>
      </c>
      <c r="I26" s="8"/>
      <c r="J26" s="8"/>
      <c r="K26" s="8"/>
      <c r="L26" s="50"/>
      <c r="M26" s="8"/>
      <c r="N26" s="8"/>
      <c r="O26" s="50"/>
      <c r="P26" s="79"/>
      <c r="Q26" s="8"/>
    </row>
    <row r="27" spans="1:17" ht="12.75" customHeight="1" x14ac:dyDescent="0.2">
      <c r="A27" s="8"/>
      <c r="B27" s="12" t="s">
        <v>523</v>
      </c>
      <c r="C27" s="46">
        <f>C8*C26*C14</f>
        <v>1701.9836960000005</v>
      </c>
      <c r="D27" s="50"/>
      <c r="E27" s="46" t="str">
        <f>IF(F2="Composite only","",E8*E26*E14)</f>
        <v/>
      </c>
      <c r="F27" s="94">
        <f>IF(F26="Tubing Only","",F26*F8)</f>
        <v>1130.2225645693286</v>
      </c>
      <c r="G27" s="46">
        <f t="shared" si="2"/>
        <v>1130.2225645693286</v>
      </c>
      <c r="H27" s="13">
        <f>100*G27/C27</f>
        <v>66.406192211216592</v>
      </c>
      <c r="I27" s="23" t="str">
        <f>IF((100&gt;H27)*AND(H27&gt;=60),"For Composites Only, Additional Proof Required","")</f>
        <v>For Composites Only, Additional Proof Required</v>
      </c>
      <c r="J27" s="8"/>
      <c r="K27" s="8"/>
      <c r="L27" s="8"/>
      <c r="M27" s="8"/>
      <c r="N27" s="8"/>
      <c r="O27" s="8"/>
      <c r="P27" s="8"/>
      <c r="Q27" s="8"/>
    </row>
    <row r="28" spans="1:17" ht="12.75" customHeight="1" x14ac:dyDescent="0.2">
      <c r="A28" s="8"/>
      <c r="B28" s="12" t="s">
        <v>524</v>
      </c>
      <c r="C28" s="81">
        <f>IF(C24="no tubes","",IF(C14=0,"",IF(C6="Round",C14*((C15^2-(C15-2*C16)^2)*PI()/4),IF(C6="Square",C14*(C15^2-(C15-2*C16)^2),""))))</f>
        <v>119.63184824869931</v>
      </c>
      <c r="D28" s="95"/>
      <c r="E28" s="81" t="str">
        <f>IF(E24="no tubes","",IF(E14=0,"",IF(E6="Round",E14*((E15^2-(E15-2*E16)^2)*PI()/4),IF(E6="Square",E14*(E15^2-(E15-2*E16)^2),""))))</f>
        <v/>
      </c>
      <c r="F28" s="81">
        <f>IF(F26="Tubing Only","",(F18-F19)*F22)</f>
        <v>115.61199999999988</v>
      </c>
      <c r="G28" s="81">
        <f t="shared" si="2"/>
        <v>115.61199999999988</v>
      </c>
      <c r="H28" s="13" t="str">
        <f>IF(AND(F2="tubing only",E5="steel"),100*G28/C28,"NA")</f>
        <v>NA</v>
      </c>
      <c r="I28" s="8" t="str">
        <f t="shared" ref="I28:I32" si="3">IF(AND(95&lt;H28,H28&lt;100),"For tubes only, provided your actual tube measures &gt;= your nominal OD and wall this is OK","")</f>
        <v/>
      </c>
      <c r="J28" s="8"/>
      <c r="K28" s="8"/>
      <c r="L28" s="8"/>
      <c r="M28" s="8"/>
      <c r="N28" s="8"/>
      <c r="O28" s="50"/>
      <c r="P28" s="8"/>
      <c r="Q28" s="8"/>
    </row>
    <row r="29" spans="1:17" ht="12.75" customHeight="1" x14ac:dyDescent="0.2">
      <c r="A29" s="8"/>
      <c r="B29" s="12" t="s">
        <v>525</v>
      </c>
      <c r="C29" s="46">
        <f t="shared" ref="C29:C31" si="4">C$28*C9/1000000</f>
        <v>36487.713715853293</v>
      </c>
      <c r="D29" s="50"/>
      <c r="E29" s="46" t="str">
        <f>IF(F2="Composite only","",E$28*E9/1000000)</f>
        <v/>
      </c>
      <c r="F29" s="46">
        <f>IF(F26="Tubing Only","",F28*F9/1000000)</f>
        <v>43700.266779150952</v>
      </c>
      <c r="G29" s="46">
        <f t="shared" si="2"/>
        <v>43700.266779150952</v>
      </c>
      <c r="H29" s="13">
        <f t="shared" ref="H29:H35" si="5">100*G29/C29</f>
        <v>119.76707315636476</v>
      </c>
      <c r="I29" s="8" t="str">
        <f t="shared" si="3"/>
        <v/>
      </c>
      <c r="J29" s="8"/>
      <c r="K29" s="8"/>
      <c r="L29" s="8"/>
      <c r="M29" s="8"/>
      <c r="N29" s="8"/>
      <c r="O29" s="8"/>
      <c r="P29" s="8"/>
      <c r="Q29" s="8"/>
    </row>
    <row r="30" spans="1:17" ht="12.75" customHeight="1" x14ac:dyDescent="0.2">
      <c r="A30" s="8"/>
      <c r="B30" s="12" t="s">
        <v>526</v>
      </c>
      <c r="C30" s="46">
        <f t="shared" si="4"/>
        <v>43665.624610775245</v>
      </c>
      <c r="D30" s="50"/>
      <c r="E30" s="46" t="str">
        <f>IF(F2="Composite only","",E$28*E10/1000000)</f>
        <v/>
      </c>
      <c r="F30" s="46">
        <f>IF(F26="Tubing Only","",F28*F10/1000000)</f>
        <v>43700.266779150952</v>
      </c>
      <c r="G30" s="46">
        <f t="shared" si="2"/>
        <v>43700.266779150952</v>
      </c>
      <c r="H30" s="13">
        <f t="shared" si="5"/>
        <v>100.07933510326373</v>
      </c>
      <c r="I30" s="8" t="str">
        <f t="shared" si="3"/>
        <v/>
      </c>
      <c r="J30" s="8"/>
      <c r="K30" s="8"/>
      <c r="L30" s="8"/>
      <c r="M30" s="8"/>
      <c r="N30" s="8"/>
      <c r="O30" s="50"/>
      <c r="P30" s="8"/>
      <c r="Q30" s="8"/>
    </row>
    <row r="31" spans="1:17" ht="12.75" customHeight="1" x14ac:dyDescent="0.2">
      <c r="A31" s="8"/>
      <c r="B31" s="12" t="s">
        <v>527</v>
      </c>
      <c r="C31" s="46">
        <f t="shared" si="4"/>
        <v>21533.732684765877</v>
      </c>
      <c r="D31" s="50"/>
      <c r="E31" s="46" t="str">
        <f>IF(F2="Composite only","",E$28*E11/1000000)</f>
        <v/>
      </c>
      <c r="F31" s="46">
        <f>IF(F26="Tubing Only","",F28*F9/1000000)</f>
        <v>43700.266779150952</v>
      </c>
      <c r="G31" s="46">
        <f t="shared" si="2"/>
        <v>43700.266779150952</v>
      </c>
      <c r="H31" s="13">
        <f t="shared" si="5"/>
        <v>202.93865173717364</v>
      </c>
      <c r="I31" s="8" t="str">
        <f t="shared" si="3"/>
        <v/>
      </c>
      <c r="J31" s="8"/>
      <c r="K31" s="8"/>
      <c r="L31" s="8"/>
      <c r="M31" s="8"/>
      <c r="N31" s="8"/>
      <c r="O31" s="50"/>
      <c r="P31" s="8"/>
      <c r="Q31" s="8"/>
    </row>
    <row r="32" spans="1:17" ht="12.75" customHeight="1" x14ac:dyDescent="0.2">
      <c r="A32" s="8"/>
      <c r="B32" s="12" t="s">
        <v>528</v>
      </c>
      <c r="C32" s="46">
        <f>IF(C14=0,"",C$28*C12/1000000)</f>
        <v>35889.554474609795</v>
      </c>
      <c r="D32" s="50"/>
      <c r="E32" s="46" t="str">
        <f>IF(F2="Composite only","",E$28*E12/1000000)</f>
        <v/>
      </c>
      <c r="F32" s="46">
        <f>IF(F26="tubing only","",F28*F10/1000000)</f>
        <v>43700.266779150952</v>
      </c>
      <c r="G32" s="46">
        <f t="shared" si="2"/>
        <v>43700.266779150952</v>
      </c>
      <c r="H32" s="13">
        <f t="shared" si="5"/>
        <v>121.76319104230419</v>
      </c>
      <c r="I32" s="8" t="str">
        <f t="shared" si="3"/>
        <v/>
      </c>
      <c r="J32" s="8"/>
      <c r="K32" s="8"/>
      <c r="L32" s="8"/>
      <c r="M32" s="8"/>
      <c r="N32" s="8"/>
      <c r="O32" s="50"/>
      <c r="P32" s="8"/>
      <c r="Q32" s="8"/>
    </row>
    <row r="33" spans="1:17" ht="12.75" customHeight="1" x14ac:dyDescent="0.2">
      <c r="A33" s="8"/>
      <c r="B33" s="12" t="s">
        <v>529</v>
      </c>
      <c r="C33" s="46">
        <f>C14*4*C10*C26/(0.5*C24*1)</f>
        <v>978.30558903937037</v>
      </c>
      <c r="E33" s="46" t="str">
        <f>IF(F2="Composite only","",E14*4*E10*E26/(0.5*E24*1))</f>
        <v/>
      </c>
      <c r="F33" s="46">
        <f>IF(F26="tubing only","",4*F10*F26/(0.001*0.5*F18*1))</f>
        <v>1584.1906967272744</v>
      </c>
      <c r="G33" s="46">
        <f t="shared" si="2"/>
        <v>1584.1906967272744</v>
      </c>
      <c r="H33" s="13">
        <f t="shared" si="5"/>
        <v>161.93209100265307</v>
      </c>
      <c r="I33" s="23" t="str">
        <f>IF((99.9&gt;H33)*AND(H33&gt;60),"For Composites Only, Additional Proof Required","")</f>
        <v/>
      </c>
      <c r="J33" s="8"/>
      <c r="K33" s="8"/>
      <c r="L33" s="8"/>
      <c r="M33" s="8"/>
      <c r="N33" s="8"/>
      <c r="O33" s="8"/>
      <c r="P33" s="8"/>
      <c r="Q33" s="8"/>
    </row>
    <row r="34" spans="1:17" ht="12.75" customHeight="1" x14ac:dyDescent="0.2">
      <c r="A34" s="8"/>
      <c r="B34" s="12" t="s">
        <v>530</v>
      </c>
      <c r="C34" s="46">
        <f>IF(C14=0,"",C33*1^3/(48*C27))</f>
        <v>1.1975065616797899E-2</v>
      </c>
      <c r="E34" s="46" t="str">
        <f>IF($F$2="tubing only",$C$33*1^3/(48*E27),"")</f>
        <v/>
      </c>
      <c r="F34" s="46">
        <f>IF($F$2="tubing only","",$C$33*1^3/(48*F27))</f>
        <v>1.8033055680574329E-2</v>
      </c>
      <c r="G34" s="46">
        <f>$C$33*1^3/(48*G27)</f>
        <v>1.8033055680574329E-2</v>
      </c>
      <c r="H34" s="13">
        <f t="shared" si="5"/>
        <v>150.58836634079606</v>
      </c>
      <c r="I34" s="23" t="str">
        <f>IF((100&lt;H34)*AND(H34&lt;=166.667),"For Composites Only, Additional Proof Required","")</f>
        <v>For Composites Only, Additional Proof Required</v>
      </c>
      <c r="J34" s="8"/>
      <c r="K34" s="8"/>
      <c r="L34" s="8"/>
      <c r="M34" s="8"/>
      <c r="N34" s="8"/>
      <c r="O34" s="8"/>
      <c r="P34" s="8"/>
      <c r="Q34" s="8"/>
    </row>
    <row r="35" spans="1:17" ht="12.75" customHeight="1" x14ac:dyDescent="0.2">
      <c r="A35" s="8"/>
      <c r="B35" s="12" t="s">
        <v>531</v>
      </c>
      <c r="C35" s="46">
        <f>0.5*C33*(C33*1^3/(48*C27))</f>
        <v>5.8576368110132897</v>
      </c>
      <c r="D35" s="591"/>
      <c r="E35" s="46" t="str">
        <f>IF(E24="no tubes","",0.5*E33*(E33*1^3/(48*E27)))</f>
        <v/>
      </c>
      <c r="F35" s="46">
        <f>IF(F26="tubing only","",0.5*F33*(F33*1^3/(48*F27)))</f>
        <v>23.130217171664928</v>
      </c>
      <c r="G35" s="46">
        <f>IF($F$2="Tubing only",E35,IF($F$2="Composite only",F35,IF($F$2="Tubes + Composite",E35+F35,"No Type Selected")))</f>
        <v>23.130217171664928</v>
      </c>
      <c r="H35" s="13">
        <f t="shared" si="5"/>
        <v>394.8728457895586</v>
      </c>
      <c r="I35" s="23" t="str">
        <f>IF((99.9&gt;H35)*AND(H35&gt;60),"For Composites Only, Additional Proof Required","")</f>
        <v/>
      </c>
      <c r="J35" s="8"/>
      <c r="K35" s="9"/>
      <c r="L35" s="9"/>
      <c r="M35" s="8"/>
      <c r="N35" s="8"/>
      <c r="O35" s="8"/>
      <c r="P35" s="8"/>
      <c r="Q35" s="8"/>
    </row>
    <row r="36" spans="1:17" ht="12.75" customHeight="1" x14ac:dyDescent="0.2">
      <c r="A36" s="8"/>
      <c r="B36" s="8"/>
      <c r="C36" s="8"/>
      <c r="D36" s="8"/>
      <c r="E36" s="8"/>
      <c r="F36" s="8"/>
      <c r="G36" s="8"/>
      <c r="H36" s="8"/>
      <c r="I36" s="8"/>
      <c r="J36" s="9" t="s">
        <v>290</v>
      </c>
      <c r="K36" s="8"/>
      <c r="L36" s="8"/>
      <c r="M36" s="8"/>
      <c r="N36" s="8"/>
      <c r="O36" s="8"/>
      <c r="P36" s="8"/>
      <c r="Q36" s="8"/>
    </row>
    <row r="37" spans="1:17" ht="12.75" customHeight="1" x14ac:dyDescent="0.2">
      <c r="A37" s="8"/>
      <c r="B37" s="5" t="s">
        <v>566</v>
      </c>
      <c r="E37" s="50"/>
      <c r="I37" s="8"/>
      <c r="J37" s="8"/>
      <c r="K37" s="8"/>
      <c r="L37" s="8"/>
      <c r="M37" s="8"/>
      <c r="N37" s="8"/>
      <c r="O37" s="8"/>
      <c r="P37" s="8"/>
      <c r="Q37" s="8"/>
    </row>
    <row r="38" spans="1:17" ht="12.75" customHeight="1" x14ac:dyDescent="0.2">
      <c r="A38" s="8"/>
      <c r="B38" s="593" t="s">
        <v>567</v>
      </c>
      <c r="C38" s="224"/>
      <c r="D38" s="224"/>
      <c r="E38" s="224"/>
      <c r="F38" s="224"/>
      <c r="G38" s="224"/>
      <c r="H38" s="224"/>
      <c r="I38" s="224"/>
      <c r="J38" s="224"/>
      <c r="K38" s="224"/>
      <c r="L38" s="560"/>
      <c r="M38" s="8"/>
      <c r="N38" s="8"/>
      <c r="O38" s="8"/>
      <c r="P38" s="8"/>
      <c r="Q38" s="8"/>
    </row>
    <row r="39" spans="1:17" ht="12.75" customHeight="1" x14ac:dyDescent="0.2">
      <c r="A39" s="8"/>
      <c r="B39" s="594" t="s">
        <v>568</v>
      </c>
      <c r="C39" s="221"/>
      <c r="D39" s="221"/>
      <c r="E39" s="221"/>
      <c r="F39" s="221"/>
      <c r="G39" s="221"/>
      <c r="H39" s="221"/>
      <c r="I39" s="221"/>
      <c r="J39" s="221"/>
      <c r="K39" s="221"/>
      <c r="L39" s="243"/>
      <c r="M39" s="8"/>
      <c r="N39" s="8"/>
      <c r="O39" s="8"/>
      <c r="P39" s="8"/>
      <c r="Q39" s="8"/>
    </row>
    <row r="40" spans="1:17" ht="12.75" customHeight="1" x14ac:dyDescent="0.2">
      <c r="A40" s="8"/>
      <c r="B40" s="242"/>
      <c r="C40" s="221"/>
      <c r="D40" s="221"/>
      <c r="E40" s="221"/>
      <c r="F40" s="221"/>
      <c r="G40" s="221"/>
      <c r="H40" s="221"/>
      <c r="I40" s="221"/>
      <c r="J40" s="221"/>
      <c r="K40" s="221"/>
      <c r="L40" s="243"/>
      <c r="M40" s="8"/>
      <c r="N40" s="8"/>
      <c r="O40" s="8"/>
      <c r="P40" s="8"/>
      <c r="Q40" s="8"/>
    </row>
    <row r="41" spans="1:17" ht="12.75" customHeight="1" x14ac:dyDescent="0.2">
      <c r="A41" s="8"/>
      <c r="B41" s="242"/>
      <c r="C41" s="221"/>
      <c r="D41" s="221"/>
      <c r="E41" s="221"/>
      <c r="F41" s="221"/>
      <c r="G41" s="221"/>
      <c r="H41" s="221"/>
      <c r="I41" s="221"/>
      <c r="J41" s="221"/>
      <c r="K41" s="221"/>
      <c r="L41" s="243"/>
      <c r="M41" s="8"/>
      <c r="N41" s="8"/>
      <c r="O41" s="8"/>
      <c r="P41" s="8"/>
      <c r="Q41" s="8"/>
    </row>
    <row r="42" spans="1:17" ht="12.75" customHeight="1" x14ac:dyDescent="0.2">
      <c r="A42" s="8"/>
      <c r="B42" s="242"/>
      <c r="C42" s="221"/>
      <c r="D42" s="221"/>
      <c r="E42" s="221"/>
      <c r="F42" s="221"/>
      <c r="G42" s="221"/>
      <c r="H42" s="221"/>
      <c r="I42" s="221" t="s">
        <v>573</v>
      </c>
      <c r="J42" s="221"/>
      <c r="K42" s="221"/>
      <c r="L42" s="243"/>
      <c r="M42" s="8"/>
      <c r="N42" s="8"/>
      <c r="O42" s="8"/>
      <c r="P42" s="8"/>
      <c r="Q42" s="8"/>
    </row>
    <row r="43" spans="1:17" ht="12.75" customHeight="1" x14ac:dyDescent="0.2">
      <c r="A43" s="8"/>
      <c r="B43" s="242"/>
      <c r="C43" s="221"/>
      <c r="D43" s="221"/>
      <c r="E43" s="221"/>
      <c r="F43" s="221"/>
      <c r="G43" s="221"/>
      <c r="H43" s="221"/>
      <c r="I43" s="221"/>
      <c r="J43" s="221"/>
      <c r="K43" s="221"/>
      <c r="L43" s="243"/>
      <c r="M43" s="8"/>
      <c r="N43" s="8"/>
      <c r="O43" s="8"/>
      <c r="P43" s="8"/>
      <c r="Q43" s="8"/>
    </row>
    <row r="44" spans="1:17" ht="12.75" customHeight="1" x14ac:dyDescent="0.2">
      <c r="A44" s="8"/>
      <c r="B44" s="242"/>
      <c r="C44" s="221"/>
      <c r="D44" s="221"/>
      <c r="E44" s="221"/>
      <c r="F44" s="221"/>
      <c r="G44" s="221"/>
      <c r="H44" s="221"/>
      <c r="I44" s="221"/>
      <c r="J44" s="221"/>
      <c r="K44" s="221"/>
      <c r="L44" s="243"/>
      <c r="M44" s="8"/>
      <c r="N44" s="8"/>
      <c r="O44" s="8"/>
      <c r="P44" s="8"/>
      <c r="Q44" s="8"/>
    </row>
    <row r="45" spans="1:17" ht="12.75" customHeight="1" x14ac:dyDescent="0.2">
      <c r="A45" s="8"/>
      <c r="B45" s="242"/>
      <c r="C45" s="221"/>
      <c r="D45" s="221"/>
      <c r="E45" s="221"/>
      <c r="F45" s="221"/>
      <c r="G45" s="221"/>
      <c r="H45" s="221"/>
      <c r="I45" s="221" t="s">
        <v>574</v>
      </c>
      <c r="J45" s="221"/>
      <c r="K45" s="221">
        <v>24377.912</v>
      </c>
      <c r="L45" s="243" t="s">
        <v>575</v>
      </c>
      <c r="M45" s="8"/>
      <c r="N45" s="8"/>
      <c r="O45" s="8"/>
      <c r="P45" s="8"/>
      <c r="Q45" s="8"/>
    </row>
    <row r="46" spans="1:17" ht="12.75" customHeight="1" x14ac:dyDescent="0.2">
      <c r="A46" s="8"/>
      <c r="B46" s="242"/>
      <c r="C46" s="221"/>
      <c r="D46" s="221"/>
      <c r="E46" s="221"/>
      <c r="F46" s="221"/>
      <c r="G46" s="221"/>
      <c r="H46" s="221"/>
      <c r="I46" s="221" t="s">
        <v>576</v>
      </c>
      <c r="J46" s="221"/>
      <c r="K46" s="221">
        <f>(('[3]T3.5 FHB '!C59)*1000)*('[3]T3.11 T3.5 FHoop Bracing'!K45)*10^-6</f>
        <v>2537.8202968057699</v>
      </c>
      <c r="L46" s="243" t="s">
        <v>577</v>
      </c>
      <c r="M46" s="8"/>
      <c r="N46" s="8"/>
      <c r="O46" s="8"/>
      <c r="P46" s="8"/>
      <c r="Q46" s="8"/>
    </row>
    <row r="47" spans="1:17" ht="12.75" customHeight="1" x14ac:dyDescent="0.2">
      <c r="A47" s="8"/>
      <c r="B47" s="242"/>
      <c r="C47" s="221"/>
      <c r="D47" s="221"/>
      <c r="E47" s="221"/>
      <c r="F47" s="221"/>
      <c r="G47" s="221"/>
      <c r="H47" s="221"/>
      <c r="I47" s="221"/>
      <c r="J47" s="221"/>
      <c r="K47" s="221" t="str">
        <f>IF(AND(C27&lt;K46),"PASS","FAIL")</f>
        <v>PASS</v>
      </c>
      <c r="L47" s="243"/>
      <c r="M47" s="8"/>
      <c r="N47" s="8"/>
      <c r="O47" s="8"/>
      <c r="P47" s="8"/>
      <c r="Q47" s="8"/>
    </row>
    <row r="48" spans="1:17" ht="12.75" customHeight="1" x14ac:dyDescent="0.2">
      <c r="A48" s="8"/>
      <c r="B48" s="242"/>
      <c r="C48" s="221"/>
      <c r="D48" s="221"/>
      <c r="E48" s="221"/>
      <c r="F48" s="221"/>
      <c r="G48" s="221"/>
      <c r="H48" s="221"/>
      <c r="I48" s="221"/>
      <c r="J48" s="221"/>
      <c r="K48" s="221"/>
      <c r="L48" s="243"/>
      <c r="M48" s="8"/>
      <c r="N48" s="8"/>
      <c r="O48" s="8"/>
      <c r="P48" s="8"/>
      <c r="Q48" s="8"/>
    </row>
    <row r="49" spans="1:17" ht="12.75" customHeight="1" x14ac:dyDescent="0.2">
      <c r="A49" s="8"/>
      <c r="B49" s="242"/>
      <c r="C49" s="221"/>
      <c r="D49" s="221"/>
      <c r="E49" s="221"/>
      <c r="F49" s="221"/>
      <c r="G49" s="221"/>
      <c r="H49" s="221"/>
      <c r="I49" s="221"/>
      <c r="J49" s="221"/>
      <c r="K49" s="221"/>
      <c r="L49" s="243"/>
      <c r="M49" s="8"/>
      <c r="N49" s="8"/>
      <c r="O49" s="8"/>
      <c r="P49" s="8"/>
      <c r="Q49" s="8"/>
    </row>
    <row r="50" spans="1:17" ht="12.75" customHeight="1" x14ac:dyDescent="0.2">
      <c r="A50" s="8"/>
      <c r="B50" s="242"/>
      <c r="C50" s="221"/>
      <c r="D50" s="221"/>
      <c r="E50" s="221"/>
      <c r="F50" s="221"/>
      <c r="G50" s="221"/>
      <c r="H50" s="221"/>
      <c r="I50" s="221"/>
      <c r="J50" s="221"/>
      <c r="K50" s="221"/>
      <c r="L50" s="243"/>
      <c r="M50" s="8"/>
      <c r="N50" s="8"/>
      <c r="O50" s="8"/>
      <c r="P50" s="8"/>
      <c r="Q50" s="8"/>
    </row>
    <row r="51" spans="1:17" ht="12.75" customHeight="1" x14ac:dyDescent="0.2">
      <c r="A51" s="8"/>
      <c r="B51" s="242"/>
      <c r="C51" s="221"/>
      <c r="D51" s="221"/>
      <c r="E51" s="221"/>
      <c r="F51" s="221"/>
      <c r="G51" s="221"/>
      <c r="H51" s="221"/>
      <c r="I51" s="221"/>
      <c r="J51" s="221"/>
      <c r="K51" s="221"/>
      <c r="L51" s="243"/>
      <c r="M51" s="8"/>
      <c r="N51" s="8"/>
      <c r="O51" s="8"/>
      <c r="P51" s="8"/>
      <c r="Q51" s="8"/>
    </row>
    <row r="52" spans="1:17" ht="12.75" customHeight="1" x14ac:dyDescent="0.2">
      <c r="A52" s="8"/>
      <c r="B52" s="242"/>
      <c r="C52" s="221"/>
      <c r="D52" s="221"/>
      <c r="E52" s="221"/>
      <c r="F52" s="221"/>
      <c r="G52" s="221"/>
      <c r="H52" s="221"/>
      <c r="I52" s="221"/>
      <c r="J52" s="221"/>
      <c r="K52" s="221"/>
      <c r="L52" s="243"/>
      <c r="M52" s="8"/>
      <c r="N52" s="8"/>
      <c r="O52" s="8"/>
      <c r="P52" s="8"/>
      <c r="Q52" s="8"/>
    </row>
    <row r="53" spans="1:17" ht="12.75" customHeight="1" x14ac:dyDescent="0.2">
      <c r="A53" s="8"/>
      <c r="B53" s="242"/>
      <c r="C53" s="221"/>
      <c r="D53" s="221"/>
      <c r="E53" s="221"/>
      <c r="F53" s="221"/>
      <c r="G53" s="221"/>
      <c r="H53" s="221"/>
      <c r="I53" s="221"/>
      <c r="J53" s="221"/>
      <c r="K53" s="221"/>
      <c r="L53" s="243"/>
      <c r="M53" s="8"/>
      <c r="N53" s="8"/>
      <c r="O53" s="8"/>
      <c r="P53" s="8"/>
      <c r="Q53" s="8"/>
    </row>
    <row r="54" spans="1:17" ht="12.75" customHeight="1" x14ac:dyDescent="0.2">
      <c r="A54" s="8"/>
      <c r="B54" s="242"/>
      <c r="C54" s="221"/>
      <c r="D54" s="221"/>
      <c r="E54" s="221"/>
      <c r="F54" s="221"/>
      <c r="G54" s="221"/>
      <c r="H54" s="221"/>
      <c r="I54" s="221"/>
      <c r="J54" s="221"/>
      <c r="K54" s="221"/>
      <c r="L54" s="243"/>
      <c r="M54" s="8"/>
      <c r="N54" s="8"/>
      <c r="O54" s="8"/>
      <c r="P54" s="8"/>
      <c r="Q54" s="8"/>
    </row>
    <row r="55" spans="1:17" ht="12.75" customHeight="1" x14ac:dyDescent="0.2">
      <c r="A55" s="8"/>
      <c r="B55" s="242"/>
      <c r="C55" s="221"/>
      <c r="D55" s="221"/>
      <c r="E55" s="221"/>
      <c r="F55" s="221"/>
      <c r="G55" s="221"/>
      <c r="H55" s="221"/>
      <c r="I55" s="221"/>
      <c r="J55" s="221"/>
      <c r="K55" s="221"/>
      <c r="L55" s="243"/>
      <c r="M55" s="8"/>
      <c r="N55" s="8"/>
      <c r="O55" s="8"/>
      <c r="P55" s="8"/>
      <c r="Q55" s="8"/>
    </row>
    <row r="56" spans="1:17" ht="12.75" customHeight="1" x14ac:dyDescent="0.2">
      <c r="A56" s="8"/>
      <c r="B56" s="242"/>
      <c r="C56" s="221"/>
      <c r="D56" s="221"/>
      <c r="E56" s="221"/>
      <c r="F56" s="221"/>
      <c r="G56" s="221"/>
      <c r="H56" s="221"/>
      <c r="I56" s="221"/>
      <c r="J56" s="221"/>
      <c r="K56" s="221"/>
      <c r="L56" s="243"/>
      <c r="M56" s="8"/>
      <c r="N56" s="8"/>
      <c r="O56" s="8"/>
      <c r="P56" s="8"/>
      <c r="Q56" s="8"/>
    </row>
    <row r="57" spans="1:17" ht="12.75" customHeight="1" x14ac:dyDescent="0.2">
      <c r="A57" s="8"/>
      <c r="B57" s="242"/>
      <c r="C57" s="221"/>
      <c r="D57" s="221"/>
      <c r="E57" s="221"/>
      <c r="F57" s="221"/>
      <c r="G57" s="221"/>
      <c r="H57" s="221"/>
      <c r="I57" s="221"/>
      <c r="J57" s="221"/>
      <c r="K57" s="221"/>
      <c r="L57" s="243"/>
      <c r="M57" s="8"/>
      <c r="N57" s="8"/>
      <c r="O57" s="8"/>
      <c r="P57" s="8"/>
      <c r="Q57" s="8"/>
    </row>
    <row r="58" spans="1:17" ht="12.75" customHeight="1" x14ac:dyDescent="0.2">
      <c r="A58" s="8"/>
      <c r="B58" s="242"/>
      <c r="C58" s="221"/>
      <c r="D58" s="221"/>
      <c r="E58" s="221"/>
      <c r="F58" s="221"/>
      <c r="G58" s="221"/>
      <c r="H58" s="221"/>
      <c r="I58" s="221"/>
      <c r="J58" s="221"/>
      <c r="K58" s="221"/>
      <c r="L58" s="243"/>
      <c r="M58" s="8"/>
      <c r="N58" s="8"/>
      <c r="O58" s="8"/>
      <c r="P58" s="8"/>
      <c r="Q58" s="8"/>
    </row>
    <row r="59" spans="1:17" ht="12.75" customHeight="1" x14ac:dyDescent="0.2">
      <c r="A59" s="8"/>
      <c r="B59" s="242"/>
      <c r="C59" s="221"/>
      <c r="D59" s="221"/>
      <c r="E59" s="221"/>
      <c r="F59" s="221"/>
      <c r="G59" s="221"/>
      <c r="H59" s="221"/>
      <c r="I59" s="221"/>
      <c r="J59" s="221"/>
      <c r="K59" s="221"/>
      <c r="L59" s="243"/>
      <c r="M59" s="8"/>
      <c r="N59" s="8"/>
      <c r="O59" s="8"/>
      <c r="P59" s="8"/>
      <c r="Q59" s="8"/>
    </row>
    <row r="60" spans="1:17" ht="12.75" customHeight="1" x14ac:dyDescent="0.2">
      <c r="A60" s="8"/>
      <c r="B60" s="242"/>
      <c r="C60" s="221"/>
      <c r="D60" s="221"/>
      <c r="E60" s="221"/>
      <c r="F60" s="221"/>
      <c r="G60" s="221"/>
      <c r="H60" s="221"/>
      <c r="I60" s="221"/>
      <c r="J60" s="221"/>
      <c r="K60" s="221"/>
      <c r="L60" s="243"/>
      <c r="M60" s="8"/>
      <c r="N60" s="8"/>
      <c r="O60" s="8"/>
      <c r="P60" s="8"/>
      <c r="Q60" s="8"/>
    </row>
    <row r="61" spans="1:17" ht="12.75" customHeight="1" x14ac:dyDescent="0.2">
      <c r="A61" s="8"/>
      <c r="B61" s="242"/>
      <c r="C61" s="221"/>
      <c r="D61" s="221"/>
      <c r="E61" s="221"/>
      <c r="F61" s="221"/>
      <c r="G61" s="221"/>
      <c r="H61" s="221"/>
      <c r="I61" s="221"/>
      <c r="J61" s="221"/>
      <c r="K61" s="221"/>
      <c r="L61" s="243"/>
      <c r="M61" s="8"/>
      <c r="N61" s="8"/>
      <c r="O61" s="8"/>
      <c r="P61" s="8"/>
      <c r="Q61" s="8"/>
    </row>
    <row r="62" spans="1:17" ht="12.75" customHeight="1" x14ac:dyDescent="0.2">
      <c r="A62" s="8"/>
      <c r="B62" s="242"/>
      <c r="C62" s="221"/>
      <c r="D62" s="221"/>
      <c r="E62" s="221"/>
      <c r="F62" s="221"/>
      <c r="G62" s="221"/>
      <c r="H62" s="221"/>
      <c r="I62" s="221"/>
      <c r="J62" s="221"/>
      <c r="K62" s="221"/>
      <c r="L62" s="243"/>
      <c r="M62" s="8"/>
      <c r="N62" s="8"/>
      <c r="O62" s="8"/>
      <c r="P62" s="8"/>
      <c r="Q62" s="8"/>
    </row>
    <row r="63" spans="1:17" ht="12.75" customHeight="1" x14ac:dyDescent="0.2">
      <c r="A63" s="8"/>
      <c r="B63" s="242"/>
      <c r="C63" s="221"/>
      <c r="D63" s="221"/>
      <c r="E63" s="221"/>
      <c r="F63" s="221"/>
      <c r="G63" s="221"/>
      <c r="H63" s="221"/>
      <c r="I63" s="221"/>
      <c r="J63" s="221"/>
      <c r="K63" s="221"/>
      <c r="L63" s="243"/>
      <c r="M63" s="8"/>
      <c r="N63" s="8"/>
      <c r="O63" s="8"/>
      <c r="P63" s="8"/>
      <c r="Q63" s="8"/>
    </row>
    <row r="64" spans="1:17" ht="12.75" customHeight="1" x14ac:dyDescent="0.2">
      <c r="A64" s="8"/>
      <c r="B64" s="242"/>
      <c r="C64" s="221"/>
      <c r="D64" s="221"/>
      <c r="E64" s="221"/>
      <c r="F64" s="221"/>
      <c r="G64" s="221"/>
      <c r="H64" s="221"/>
      <c r="I64" s="221"/>
      <c r="J64" s="221"/>
      <c r="K64" s="221"/>
      <c r="L64" s="243"/>
      <c r="M64" s="8"/>
      <c r="N64" s="8"/>
      <c r="O64" s="8"/>
      <c r="P64" s="8"/>
      <c r="Q64" s="8"/>
    </row>
    <row r="65" spans="1:17" ht="12.75" customHeight="1" x14ac:dyDescent="0.2">
      <c r="A65" s="8"/>
      <c r="B65" s="242"/>
      <c r="C65" s="221"/>
      <c r="D65" s="221"/>
      <c r="E65" s="221"/>
      <c r="F65" s="221"/>
      <c r="G65" s="221"/>
      <c r="H65" s="221"/>
      <c r="I65" s="221"/>
      <c r="J65" s="221"/>
      <c r="K65" s="221"/>
      <c r="L65" s="243"/>
      <c r="M65" s="8"/>
      <c r="N65" s="8"/>
      <c r="O65" s="8"/>
      <c r="P65" s="8"/>
      <c r="Q65" s="8"/>
    </row>
    <row r="66" spans="1:17" ht="12.75" customHeight="1" x14ac:dyDescent="0.2">
      <c r="A66" s="8"/>
      <c r="B66" s="242"/>
      <c r="C66" s="221"/>
      <c r="D66" s="221"/>
      <c r="E66" s="221"/>
      <c r="F66" s="221"/>
      <c r="G66" s="221"/>
      <c r="H66" s="221"/>
      <c r="I66" s="221"/>
      <c r="J66" s="221"/>
      <c r="K66" s="221"/>
      <c r="L66" s="243"/>
      <c r="M66" s="8"/>
      <c r="N66" s="8"/>
      <c r="O66" s="8"/>
      <c r="P66" s="8"/>
      <c r="Q66" s="8"/>
    </row>
    <row r="67" spans="1:17" ht="12.75" customHeight="1" x14ac:dyDescent="0.2">
      <c r="A67" s="8"/>
      <c r="B67" s="242"/>
      <c r="C67" s="221"/>
      <c r="D67" s="221"/>
      <c r="E67" s="221" t="s">
        <v>578</v>
      </c>
      <c r="F67" s="221"/>
      <c r="G67" s="221"/>
      <c r="H67" s="221"/>
      <c r="I67" s="221"/>
      <c r="J67" s="221"/>
      <c r="K67" s="221"/>
      <c r="L67" s="243"/>
      <c r="M67" s="8"/>
      <c r="N67" s="8"/>
      <c r="O67" s="8"/>
      <c r="P67" s="8"/>
      <c r="Q67" s="8"/>
    </row>
    <row r="68" spans="1:17" ht="12.75" customHeight="1" x14ac:dyDescent="0.2">
      <c r="A68" s="8"/>
      <c r="B68" s="242"/>
      <c r="C68" s="221"/>
      <c r="D68" s="221"/>
      <c r="E68" s="221"/>
      <c r="F68" s="221"/>
      <c r="G68" s="221"/>
      <c r="H68" s="221"/>
      <c r="I68" s="221"/>
      <c r="J68" s="221"/>
      <c r="K68" s="221"/>
      <c r="L68" s="243"/>
      <c r="M68" s="8"/>
      <c r="N68" s="8"/>
      <c r="O68" s="8"/>
      <c r="P68" s="8"/>
      <c r="Q68" s="8"/>
    </row>
    <row r="69" spans="1:17" ht="12.75" customHeight="1" x14ac:dyDescent="0.2">
      <c r="A69" s="8"/>
      <c r="B69" s="242"/>
      <c r="C69" s="221"/>
      <c r="D69" s="221"/>
      <c r="E69" s="221"/>
      <c r="F69" s="221"/>
      <c r="G69" s="221"/>
      <c r="H69" s="221"/>
      <c r="I69" s="221"/>
      <c r="J69" s="221"/>
      <c r="K69" s="221"/>
      <c r="L69" s="243"/>
      <c r="M69" s="8"/>
      <c r="N69" s="8"/>
      <c r="O69" s="8"/>
      <c r="P69" s="8"/>
      <c r="Q69" s="8"/>
    </row>
    <row r="70" spans="1:17" ht="12.75" customHeight="1" x14ac:dyDescent="0.2">
      <c r="A70" s="8"/>
      <c r="B70" s="242"/>
      <c r="C70" s="221"/>
      <c r="D70" s="221"/>
      <c r="E70" s="221"/>
      <c r="F70" s="221"/>
      <c r="G70" s="221"/>
      <c r="H70" s="221"/>
      <c r="I70" s="221"/>
      <c r="J70" s="221"/>
      <c r="K70" s="221"/>
      <c r="L70" s="243"/>
      <c r="M70" s="8"/>
      <c r="N70" s="8"/>
      <c r="O70" s="8"/>
      <c r="P70" s="8"/>
      <c r="Q70" s="8"/>
    </row>
    <row r="71" spans="1:17" ht="12.75" customHeight="1" x14ac:dyDescent="0.2">
      <c r="A71" s="8"/>
      <c r="B71" s="242"/>
      <c r="C71" s="221"/>
      <c r="D71" s="221"/>
      <c r="E71" s="221"/>
      <c r="F71" s="221"/>
      <c r="G71" s="221"/>
      <c r="H71" s="221"/>
      <c r="I71" s="221"/>
      <c r="J71" s="221"/>
      <c r="K71" s="221"/>
      <c r="L71" s="243"/>
      <c r="M71" s="8"/>
      <c r="N71" s="8"/>
      <c r="O71" s="8"/>
      <c r="P71" s="8"/>
      <c r="Q71" s="8"/>
    </row>
    <row r="72" spans="1:17" ht="12.75" customHeight="1" x14ac:dyDescent="0.2">
      <c r="A72" s="8"/>
      <c r="B72" s="242"/>
      <c r="C72" s="221"/>
      <c r="D72" s="221"/>
      <c r="E72" s="221"/>
      <c r="F72" s="221"/>
      <c r="G72" s="221"/>
      <c r="H72" s="221"/>
      <c r="I72" s="221"/>
      <c r="J72" s="221"/>
      <c r="K72" s="221"/>
      <c r="L72" s="243"/>
      <c r="M72" s="8"/>
      <c r="N72" s="8"/>
      <c r="O72" s="8"/>
      <c r="P72" s="8"/>
      <c r="Q72" s="8"/>
    </row>
    <row r="73" spans="1:17" ht="12.75" customHeight="1" x14ac:dyDescent="0.2">
      <c r="A73" s="8"/>
      <c r="B73" s="242"/>
      <c r="C73" s="221"/>
      <c r="D73" s="221"/>
      <c r="E73" s="221"/>
      <c r="F73" s="221"/>
      <c r="G73" s="221"/>
      <c r="H73" s="221"/>
      <c r="I73" s="221"/>
      <c r="J73" s="221"/>
      <c r="K73" s="221"/>
      <c r="L73" s="243"/>
      <c r="M73" s="8"/>
      <c r="N73" s="8"/>
      <c r="O73" s="8"/>
      <c r="P73" s="8"/>
      <c r="Q73" s="8"/>
    </row>
    <row r="74" spans="1:17" ht="12.75" customHeight="1" x14ac:dyDescent="0.2">
      <c r="A74" s="8"/>
      <c r="B74" s="242"/>
      <c r="C74" s="221"/>
      <c r="D74" s="221"/>
      <c r="E74" s="221"/>
      <c r="F74" s="221"/>
      <c r="G74" s="221"/>
      <c r="H74" s="221"/>
      <c r="I74" s="221"/>
      <c r="J74" s="221"/>
      <c r="K74" s="221"/>
      <c r="L74" s="243"/>
      <c r="M74" s="8"/>
      <c r="N74" s="8"/>
      <c r="O74" s="8"/>
      <c r="P74" s="8"/>
      <c r="Q74" s="8"/>
    </row>
    <row r="75" spans="1:17" ht="12.75" customHeight="1" x14ac:dyDescent="0.2">
      <c r="A75" s="8"/>
      <c r="B75" s="242"/>
      <c r="C75" s="221"/>
      <c r="D75" s="221"/>
      <c r="E75" s="221"/>
      <c r="F75" s="221"/>
      <c r="G75" s="221"/>
      <c r="H75" s="221"/>
      <c r="I75" s="221"/>
      <c r="J75" s="221"/>
      <c r="K75" s="221"/>
      <c r="L75" s="243"/>
      <c r="M75" s="8"/>
      <c r="N75" s="8"/>
      <c r="O75" s="8"/>
      <c r="P75" s="8"/>
      <c r="Q75" s="8"/>
    </row>
    <row r="76" spans="1:17" ht="12.75" customHeight="1" x14ac:dyDescent="0.2">
      <c r="A76" s="8"/>
      <c r="B76" s="242"/>
      <c r="C76" s="221"/>
      <c r="D76" s="221"/>
      <c r="E76" s="221"/>
      <c r="F76" s="221"/>
      <c r="G76" s="221"/>
      <c r="H76" s="221"/>
      <c r="I76" s="221"/>
      <c r="J76" s="221"/>
      <c r="K76" s="221"/>
      <c r="L76" s="243"/>
      <c r="M76" s="8"/>
      <c r="N76" s="8"/>
      <c r="O76" s="8"/>
      <c r="P76" s="8"/>
      <c r="Q76" s="8"/>
    </row>
    <row r="77" spans="1:17" ht="12.75" customHeight="1" x14ac:dyDescent="0.2">
      <c r="A77" s="8"/>
      <c r="B77" s="242"/>
      <c r="C77" s="221"/>
      <c r="D77" s="221"/>
      <c r="E77" s="221"/>
      <c r="F77" s="221"/>
      <c r="G77" s="221"/>
      <c r="H77" s="221"/>
      <c r="I77" s="221"/>
      <c r="J77" s="221"/>
      <c r="K77" s="221"/>
      <c r="L77" s="243"/>
      <c r="M77" s="8"/>
      <c r="N77" s="8"/>
      <c r="O77" s="8"/>
      <c r="P77" s="8"/>
      <c r="Q77" s="8"/>
    </row>
    <row r="78" spans="1:17" ht="12.75" customHeight="1" x14ac:dyDescent="0.2">
      <c r="A78" s="8"/>
      <c r="B78" s="242"/>
      <c r="C78" s="221"/>
      <c r="D78" s="221"/>
      <c r="E78" s="221"/>
      <c r="F78" s="221"/>
      <c r="G78" s="221"/>
      <c r="H78" s="221"/>
      <c r="I78" s="221"/>
      <c r="J78" s="221"/>
      <c r="K78" s="221"/>
      <c r="L78" s="243"/>
      <c r="M78" s="8"/>
      <c r="N78" s="8"/>
      <c r="O78" s="8"/>
      <c r="P78" s="8"/>
      <c r="Q78" s="8"/>
    </row>
    <row r="79" spans="1:17" ht="12.75" customHeight="1" x14ac:dyDescent="0.2">
      <c r="A79" s="8"/>
      <c r="B79" s="242"/>
      <c r="C79" s="221"/>
      <c r="D79" s="221"/>
      <c r="E79" s="221"/>
      <c r="F79" s="221"/>
      <c r="G79" s="221"/>
      <c r="H79" s="221"/>
      <c r="I79" s="221"/>
      <c r="J79" s="221"/>
      <c r="K79" s="221"/>
      <c r="L79" s="243"/>
      <c r="M79" s="8"/>
      <c r="N79" s="8"/>
      <c r="O79" s="8"/>
      <c r="P79" s="8"/>
      <c r="Q79" s="8"/>
    </row>
    <row r="80" spans="1:17" ht="12.75" customHeight="1" x14ac:dyDescent="0.2">
      <c r="A80" s="8"/>
      <c r="B80" s="242"/>
      <c r="C80" s="221"/>
      <c r="D80" s="221"/>
      <c r="E80" s="221"/>
      <c r="F80" s="221"/>
      <c r="G80" s="221"/>
      <c r="H80" s="221"/>
      <c r="I80" s="221"/>
      <c r="J80" s="221"/>
      <c r="K80" s="221"/>
      <c r="L80" s="243"/>
      <c r="M80" s="8"/>
      <c r="N80" s="8"/>
      <c r="O80" s="8"/>
      <c r="P80" s="8"/>
      <c r="Q80" s="8"/>
    </row>
    <row r="81" spans="1:17" ht="12.75" customHeight="1" x14ac:dyDescent="0.2">
      <c r="A81" s="8"/>
      <c r="B81" s="242"/>
      <c r="C81" s="221"/>
      <c r="D81" s="221"/>
      <c r="E81" s="221"/>
      <c r="F81" s="221"/>
      <c r="G81" s="221"/>
      <c r="H81" s="221"/>
      <c r="I81" s="221"/>
      <c r="J81" s="221"/>
      <c r="K81" s="221"/>
      <c r="L81" s="243"/>
      <c r="M81" s="8"/>
      <c r="N81" s="8"/>
      <c r="O81" s="8"/>
      <c r="P81" s="8"/>
      <c r="Q81" s="8"/>
    </row>
    <row r="82" spans="1:17" ht="12.75" customHeight="1" x14ac:dyDescent="0.2">
      <c r="A82" s="8"/>
      <c r="B82" s="242"/>
      <c r="C82" s="221"/>
      <c r="D82" s="221"/>
      <c r="E82" s="221"/>
      <c r="F82" s="221"/>
      <c r="G82" s="221"/>
      <c r="H82" s="221"/>
      <c r="I82" s="221"/>
      <c r="J82" s="221"/>
      <c r="K82" s="221"/>
      <c r="L82" s="243"/>
      <c r="M82" s="8"/>
      <c r="N82" s="8"/>
      <c r="O82" s="8"/>
      <c r="P82" s="8"/>
      <c r="Q82" s="8"/>
    </row>
    <row r="83" spans="1:17" ht="12.75" customHeight="1" x14ac:dyDescent="0.2">
      <c r="A83" s="8"/>
      <c r="B83" s="242"/>
      <c r="C83" s="221"/>
      <c r="D83" s="221"/>
      <c r="E83" s="221"/>
      <c r="F83" s="221"/>
      <c r="G83" s="221"/>
      <c r="H83" s="221"/>
      <c r="I83" s="221"/>
      <c r="J83" s="221"/>
      <c r="K83" s="221"/>
      <c r="L83" s="243"/>
      <c r="M83" s="8"/>
      <c r="N83" s="8"/>
      <c r="O83" s="8"/>
      <c r="P83" s="8"/>
      <c r="Q83" s="8"/>
    </row>
    <row r="84" spans="1:17" ht="12.75" customHeight="1" x14ac:dyDescent="0.2">
      <c r="A84" s="8"/>
      <c r="B84" s="242"/>
      <c r="C84" s="221"/>
      <c r="D84" s="221"/>
      <c r="E84" s="221"/>
      <c r="F84" s="221"/>
      <c r="G84" s="221"/>
      <c r="H84" s="221"/>
      <c r="I84" s="221"/>
      <c r="J84" s="221"/>
      <c r="K84" s="221"/>
      <c r="L84" s="243"/>
      <c r="M84" s="8"/>
      <c r="N84" s="8"/>
      <c r="O84" s="8"/>
      <c r="P84" s="8"/>
      <c r="Q84" s="8"/>
    </row>
    <row r="85" spans="1:17" ht="12.75" customHeight="1" x14ac:dyDescent="0.2">
      <c r="A85" s="8"/>
      <c r="B85" s="242"/>
      <c r="C85" s="221"/>
      <c r="D85" s="221"/>
      <c r="E85" s="221"/>
      <c r="F85" s="221"/>
      <c r="G85" s="221"/>
      <c r="H85" s="221"/>
      <c r="I85" s="221"/>
      <c r="J85" s="221"/>
      <c r="K85" s="221"/>
      <c r="L85" s="243"/>
      <c r="M85" s="8"/>
      <c r="N85" s="8"/>
      <c r="O85" s="8"/>
      <c r="P85" s="8"/>
      <c r="Q85" s="8"/>
    </row>
    <row r="86" spans="1:17" ht="12.75" customHeight="1" x14ac:dyDescent="0.2">
      <c r="A86" s="8"/>
      <c r="B86" s="242"/>
      <c r="C86" s="221"/>
      <c r="D86" s="221"/>
      <c r="E86" s="221"/>
      <c r="F86" s="221"/>
      <c r="G86" s="221"/>
      <c r="H86" s="221"/>
      <c r="I86" s="221"/>
      <c r="J86" s="221"/>
      <c r="K86" s="221"/>
      <c r="L86" s="243"/>
      <c r="M86" s="8"/>
      <c r="N86" s="8"/>
      <c r="O86" s="8"/>
      <c r="P86" s="8"/>
      <c r="Q86" s="8"/>
    </row>
    <row r="87" spans="1:17" ht="12.75" customHeight="1" x14ac:dyDescent="0.2">
      <c r="A87" s="8"/>
      <c r="B87" s="242"/>
      <c r="C87" s="221"/>
      <c r="D87" s="221"/>
      <c r="E87" s="221"/>
      <c r="F87" s="221"/>
      <c r="G87" s="221"/>
      <c r="H87" s="221"/>
      <c r="I87" s="221"/>
      <c r="J87" s="221"/>
      <c r="K87" s="221"/>
      <c r="L87" s="243"/>
      <c r="M87" s="8"/>
      <c r="N87" s="8"/>
      <c r="O87" s="8"/>
      <c r="P87" s="8"/>
      <c r="Q87" s="8"/>
    </row>
    <row r="88" spans="1:17" ht="12.75" customHeight="1" x14ac:dyDescent="0.2">
      <c r="A88" s="8"/>
      <c r="B88" s="242"/>
      <c r="C88" s="221"/>
      <c r="D88" s="221"/>
      <c r="E88" s="221"/>
      <c r="F88" s="221"/>
      <c r="G88" s="221"/>
      <c r="H88" s="221"/>
      <c r="I88" s="221"/>
      <c r="J88" s="221"/>
      <c r="K88" s="221"/>
      <c r="L88" s="243"/>
      <c r="M88" s="8"/>
      <c r="N88" s="8"/>
      <c r="O88" s="8"/>
      <c r="P88" s="8"/>
      <c r="Q88" s="8"/>
    </row>
    <row r="89" spans="1:17" ht="12.75" customHeight="1" x14ac:dyDescent="0.2">
      <c r="A89" s="8"/>
      <c r="B89" s="242"/>
      <c r="C89" s="221"/>
      <c r="D89" s="221"/>
      <c r="E89" s="221"/>
      <c r="F89" s="221"/>
      <c r="G89" s="221"/>
      <c r="H89" s="221"/>
      <c r="I89" s="221"/>
      <c r="J89" s="221"/>
      <c r="K89" s="221"/>
      <c r="L89" s="243"/>
      <c r="M89" s="8"/>
      <c r="N89" s="8"/>
      <c r="O89" s="8"/>
      <c r="P89" s="8"/>
      <c r="Q89" s="8"/>
    </row>
    <row r="90" spans="1:17" ht="12.75" customHeight="1" x14ac:dyDescent="0.2">
      <c r="A90" s="8"/>
      <c r="B90" s="242"/>
      <c r="C90" s="221"/>
      <c r="D90" s="221"/>
      <c r="E90" s="221"/>
      <c r="F90" s="221"/>
      <c r="G90" s="221"/>
      <c r="H90" s="221"/>
      <c r="I90" s="221"/>
      <c r="J90" s="221"/>
      <c r="K90" s="221"/>
      <c r="L90" s="243"/>
      <c r="M90" s="8"/>
      <c r="N90" s="8"/>
      <c r="O90" s="8"/>
      <c r="P90" s="8"/>
      <c r="Q90" s="8"/>
    </row>
    <row r="91" spans="1:17" ht="12.75" customHeight="1" x14ac:dyDescent="0.2">
      <c r="A91" s="8"/>
      <c r="B91" s="242"/>
      <c r="C91" s="221"/>
      <c r="D91" s="221"/>
      <c r="E91" s="221"/>
      <c r="F91" s="221"/>
      <c r="G91" s="221"/>
      <c r="H91" s="221"/>
      <c r="I91" s="221"/>
      <c r="J91" s="221"/>
      <c r="K91" s="221"/>
      <c r="L91" s="243"/>
      <c r="M91" s="8"/>
      <c r="N91" s="8"/>
      <c r="O91" s="8"/>
      <c r="P91" s="8"/>
      <c r="Q91" s="8"/>
    </row>
    <row r="92" spans="1:17" ht="12.75" customHeight="1" x14ac:dyDescent="0.2">
      <c r="A92" s="8"/>
      <c r="B92" s="242"/>
      <c r="C92" s="221"/>
      <c r="D92" s="221"/>
      <c r="E92" s="221"/>
      <c r="F92" s="221"/>
      <c r="G92" s="221"/>
      <c r="H92" s="221"/>
      <c r="I92" s="221"/>
      <c r="J92" s="221"/>
      <c r="K92" s="221"/>
      <c r="L92" s="243"/>
      <c r="M92" s="8"/>
      <c r="N92" s="8"/>
      <c r="O92" s="8"/>
      <c r="P92" s="8"/>
      <c r="Q92" s="8"/>
    </row>
    <row r="93" spans="1:17" ht="12.75" customHeight="1" x14ac:dyDescent="0.2">
      <c r="A93" s="8"/>
      <c r="B93" s="242"/>
      <c r="C93" s="221"/>
      <c r="D93" s="221"/>
      <c r="E93" s="221"/>
      <c r="F93" s="221"/>
      <c r="G93" s="221"/>
      <c r="H93" s="221"/>
      <c r="I93" s="221"/>
      <c r="J93" s="221"/>
      <c r="K93" s="221"/>
      <c r="L93" s="243"/>
      <c r="M93" s="8"/>
      <c r="N93" s="8"/>
      <c r="O93" s="8"/>
      <c r="P93" s="8"/>
      <c r="Q93" s="8"/>
    </row>
    <row r="94" spans="1:17" ht="12.75" customHeight="1" x14ac:dyDescent="0.2">
      <c r="A94" s="8"/>
      <c r="B94" s="242"/>
      <c r="C94" s="221"/>
      <c r="D94" s="221"/>
      <c r="E94" s="221"/>
      <c r="F94" s="221"/>
      <c r="G94" s="221"/>
      <c r="H94" s="221"/>
      <c r="I94" s="221"/>
      <c r="J94" s="221"/>
      <c r="K94" s="221"/>
      <c r="L94" s="243"/>
      <c r="M94" s="8"/>
      <c r="N94" s="8"/>
      <c r="O94" s="8"/>
      <c r="P94" s="8"/>
      <c r="Q94" s="8"/>
    </row>
    <row r="95" spans="1:17" ht="12.75" customHeight="1" x14ac:dyDescent="0.2">
      <c r="A95" s="8"/>
      <c r="B95" s="242"/>
      <c r="C95" s="221"/>
      <c r="D95" s="221"/>
      <c r="E95" s="221"/>
      <c r="F95" s="221"/>
      <c r="G95" s="221"/>
      <c r="H95" s="221"/>
      <c r="I95" s="221"/>
      <c r="J95" s="221"/>
      <c r="K95" s="221"/>
      <c r="L95" s="243"/>
      <c r="M95" s="8"/>
      <c r="N95" s="8"/>
      <c r="O95" s="8"/>
      <c r="P95" s="8"/>
      <c r="Q95" s="8"/>
    </row>
    <row r="96" spans="1:17" ht="12.75" customHeight="1" x14ac:dyDescent="0.2">
      <c r="A96" s="8"/>
      <c r="B96" s="242"/>
      <c r="C96" s="221"/>
      <c r="D96" s="221"/>
      <c r="E96" s="221"/>
      <c r="F96" s="221"/>
      <c r="G96" s="221"/>
      <c r="H96" s="221"/>
      <c r="I96" s="221"/>
      <c r="J96" s="221"/>
      <c r="K96" s="221"/>
      <c r="L96" s="243"/>
      <c r="M96" s="8"/>
      <c r="N96" s="8"/>
      <c r="O96" s="8"/>
      <c r="P96" s="8"/>
      <c r="Q96" s="8"/>
    </row>
    <row r="97" spans="1:17" ht="12.75" customHeight="1" x14ac:dyDescent="0.2">
      <c r="A97" s="8"/>
      <c r="B97" s="242"/>
      <c r="C97" s="221"/>
      <c r="D97" s="221"/>
      <c r="E97" s="221"/>
      <c r="F97" s="221"/>
      <c r="G97" s="221"/>
      <c r="H97" s="221"/>
      <c r="I97" s="221"/>
      <c r="J97" s="221"/>
      <c r="K97" s="221"/>
      <c r="L97" s="243"/>
      <c r="M97" s="8"/>
      <c r="N97" s="8"/>
      <c r="O97" s="8"/>
      <c r="P97" s="8"/>
      <c r="Q97" s="8"/>
    </row>
    <row r="98" spans="1:17" ht="12.75" customHeight="1" x14ac:dyDescent="0.2">
      <c r="A98" s="8"/>
      <c r="B98" s="242"/>
      <c r="C98" s="221"/>
      <c r="D98" s="221"/>
      <c r="E98" s="221"/>
      <c r="F98" s="221"/>
      <c r="G98" s="221"/>
      <c r="H98" s="221"/>
      <c r="I98" s="221"/>
      <c r="J98" s="221"/>
      <c r="K98" s="221"/>
      <c r="L98" s="243"/>
      <c r="M98" s="8"/>
      <c r="N98" s="8"/>
      <c r="O98" s="8"/>
      <c r="P98" s="8"/>
      <c r="Q98" s="8"/>
    </row>
    <row r="99" spans="1:17" ht="12.75" customHeight="1" x14ac:dyDescent="0.2">
      <c r="A99" s="8"/>
      <c r="B99" s="242"/>
      <c r="C99" s="221"/>
      <c r="D99" s="221"/>
      <c r="E99" s="221"/>
      <c r="F99" s="221"/>
      <c r="G99" s="221"/>
      <c r="H99" s="221"/>
      <c r="I99" s="221"/>
      <c r="J99" s="221"/>
      <c r="K99" s="221"/>
      <c r="L99" s="243"/>
      <c r="M99" s="8"/>
      <c r="N99" s="8"/>
      <c r="O99" s="8"/>
      <c r="P99" s="8"/>
      <c r="Q99" s="8"/>
    </row>
    <row r="100" spans="1:17" ht="12.75" customHeight="1" x14ac:dyDescent="0.2">
      <c r="A100" s="8"/>
      <c r="B100" s="242"/>
      <c r="C100" s="221"/>
      <c r="D100" s="221"/>
      <c r="E100" s="221"/>
      <c r="F100" s="221"/>
      <c r="G100" s="221"/>
      <c r="H100" s="221"/>
      <c r="I100" s="221"/>
      <c r="J100" s="221"/>
      <c r="K100" s="221"/>
      <c r="L100" s="243"/>
      <c r="M100" s="8"/>
      <c r="N100" s="8"/>
      <c r="O100" s="8"/>
      <c r="P100" s="8"/>
      <c r="Q100" s="8"/>
    </row>
    <row r="101" spans="1:17" ht="12.75" customHeight="1" x14ac:dyDescent="0.2">
      <c r="A101" s="8"/>
      <c r="B101" s="242"/>
      <c r="C101" s="221"/>
      <c r="D101" s="221"/>
      <c r="E101" s="221"/>
      <c r="F101" s="221"/>
      <c r="G101" s="221"/>
      <c r="H101" s="221"/>
      <c r="I101" s="221"/>
      <c r="J101" s="221"/>
      <c r="K101" s="221"/>
      <c r="L101" s="243"/>
      <c r="M101" s="8"/>
      <c r="N101" s="8"/>
      <c r="O101" s="8"/>
      <c r="P101" s="8"/>
      <c r="Q101" s="8"/>
    </row>
    <row r="102" spans="1:17" ht="12.75" customHeight="1" x14ac:dyDescent="0.2">
      <c r="A102" s="8"/>
      <c r="B102" s="242"/>
      <c r="C102" s="221"/>
      <c r="D102" s="221"/>
      <c r="E102" s="221"/>
      <c r="F102" s="221"/>
      <c r="G102" s="221"/>
      <c r="H102" s="221"/>
      <c r="I102" s="221"/>
      <c r="J102" s="221"/>
      <c r="K102" s="221"/>
      <c r="L102" s="243"/>
      <c r="M102" s="8"/>
      <c r="N102" s="8"/>
      <c r="O102" s="8"/>
      <c r="P102" s="8"/>
      <c r="Q102" s="8"/>
    </row>
    <row r="103" spans="1:17" ht="12.75" customHeight="1" x14ac:dyDescent="0.2">
      <c r="A103" s="8"/>
      <c r="B103" s="242"/>
      <c r="C103" s="221"/>
      <c r="D103" s="221"/>
      <c r="E103" s="221"/>
      <c r="F103" s="221"/>
      <c r="G103" s="221"/>
      <c r="H103" s="221"/>
      <c r="I103" s="221"/>
      <c r="J103" s="221"/>
      <c r="K103" s="221"/>
      <c r="L103" s="243"/>
      <c r="M103" s="8"/>
      <c r="N103" s="8"/>
      <c r="O103" s="8"/>
      <c r="P103" s="8"/>
      <c r="Q103" s="8"/>
    </row>
    <row r="104" spans="1:17" ht="12.75" customHeight="1" x14ac:dyDescent="0.2">
      <c r="A104" s="8"/>
      <c r="B104" s="242"/>
      <c r="C104" s="221"/>
      <c r="D104" s="221"/>
      <c r="E104" s="221"/>
      <c r="F104" s="221"/>
      <c r="G104" s="221"/>
      <c r="H104" s="221"/>
      <c r="I104" s="221"/>
      <c r="J104" s="221"/>
      <c r="K104" s="221"/>
      <c r="L104" s="243"/>
      <c r="M104" s="8"/>
      <c r="N104" s="8"/>
      <c r="O104" s="8"/>
      <c r="P104" s="8"/>
      <c r="Q104" s="8"/>
    </row>
    <row r="105" spans="1:17" ht="12.75" customHeight="1" x14ac:dyDescent="0.2">
      <c r="A105" s="8"/>
      <c r="B105" s="242"/>
      <c r="C105" s="221"/>
      <c r="D105" s="221"/>
      <c r="E105" s="221"/>
      <c r="F105" s="221"/>
      <c r="G105" s="221"/>
      <c r="H105" s="221"/>
      <c r="I105" s="221"/>
      <c r="J105" s="221"/>
      <c r="K105" s="221"/>
      <c r="L105" s="243"/>
      <c r="M105" s="8"/>
      <c r="N105" s="8"/>
      <c r="O105" s="8"/>
      <c r="P105" s="8"/>
      <c r="Q105" s="8"/>
    </row>
    <row r="106" spans="1:17" ht="12.75" customHeight="1" x14ac:dyDescent="0.2">
      <c r="A106" s="8"/>
      <c r="B106" s="242"/>
      <c r="C106" s="221"/>
      <c r="D106" s="221"/>
      <c r="E106" s="221"/>
      <c r="F106" s="221"/>
      <c r="G106" s="221"/>
      <c r="H106" s="221"/>
      <c r="I106" s="221"/>
      <c r="J106" s="221"/>
      <c r="K106" s="221"/>
      <c r="L106" s="243"/>
      <c r="M106" s="8"/>
      <c r="N106" s="8"/>
      <c r="O106" s="8"/>
      <c r="P106" s="8"/>
      <c r="Q106" s="8"/>
    </row>
    <row r="107" spans="1:17" ht="12.75" customHeight="1" x14ac:dyDescent="0.2">
      <c r="A107" s="8"/>
      <c r="B107" s="242"/>
      <c r="C107" s="221"/>
      <c r="D107" s="221"/>
      <c r="E107" s="221"/>
      <c r="F107" s="221"/>
      <c r="G107" s="221"/>
      <c r="H107" s="221"/>
      <c r="I107" s="221"/>
      <c r="J107" s="221"/>
      <c r="K107" s="221"/>
      <c r="L107" s="243"/>
      <c r="M107" s="8"/>
      <c r="N107" s="8"/>
      <c r="O107" s="8"/>
      <c r="P107" s="8"/>
      <c r="Q107" s="8"/>
    </row>
    <row r="108" spans="1:17" ht="12.75" customHeight="1" x14ac:dyDescent="0.2">
      <c r="A108" s="8"/>
      <c r="B108" s="242"/>
      <c r="C108" s="221"/>
      <c r="D108" s="221"/>
      <c r="E108" s="221"/>
      <c r="F108" s="221"/>
      <c r="G108" s="221"/>
      <c r="H108" s="221"/>
      <c r="I108" s="221"/>
      <c r="J108" s="221"/>
      <c r="K108" s="221"/>
      <c r="L108" s="243"/>
      <c r="M108" s="8"/>
      <c r="N108" s="8"/>
      <c r="O108" s="8"/>
      <c r="P108" s="8"/>
      <c r="Q108" s="8"/>
    </row>
    <row r="109" spans="1:17" ht="12.75" customHeight="1" x14ac:dyDescent="0.2">
      <c r="A109" s="8"/>
      <c r="B109" s="242"/>
      <c r="C109" s="221"/>
      <c r="D109" s="221"/>
      <c r="E109" s="221"/>
      <c r="F109" s="221"/>
      <c r="G109" s="221"/>
      <c r="H109" s="221"/>
      <c r="I109" s="221"/>
      <c r="J109" s="221"/>
      <c r="K109" s="221"/>
      <c r="L109" s="243"/>
      <c r="M109" s="8"/>
      <c r="N109" s="8"/>
      <c r="O109" s="8"/>
      <c r="P109" s="8"/>
      <c r="Q109" s="8"/>
    </row>
    <row r="110" spans="1:17" ht="12.75" customHeight="1" x14ac:dyDescent="0.2">
      <c r="A110" s="8"/>
      <c r="B110" s="242"/>
      <c r="C110" s="221"/>
      <c r="D110" s="221"/>
      <c r="E110" s="221"/>
      <c r="F110" s="221"/>
      <c r="G110" s="221"/>
      <c r="H110" s="221"/>
      <c r="I110" s="221"/>
      <c r="J110" s="221"/>
      <c r="K110" s="221"/>
      <c r="L110" s="243"/>
      <c r="M110" s="8"/>
      <c r="N110" s="8"/>
      <c r="O110" s="8"/>
      <c r="P110" s="8"/>
      <c r="Q110" s="8"/>
    </row>
    <row r="111" spans="1:17" ht="12.75" customHeight="1" x14ac:dyDescent="0.2">
      <c r="A111" s="8"/>
      <c r="B111" s="242"/>
      <c r="C111" s="221"/>
      <c r="D111" s="221"/>
      <c r="E111" s="221"/>
      <c r="F111" s="221"/>
      <c r="G111" s="221"/>
      <c r="H111" s="221"/>
      <c r="I111" s="221"/>
      <c r="J111" s="221"/>
      <c r="K111" s="221"/>
      <c r="L111" s="243"/>
      <c r="M111" s="8"/>
      <c r="N111" s="8"/>
      <c r="O111" s="8"/>
      <c r="P111" s="8"/>
      <c r="Q111" s="8"/>
    </row>
    <row r="112" spans="1:17" ht="12.75" customHeight="1" x14ac:dyDescent="0.2">
      <c r="A112" s="8"/>
      <c r="B112" s="242"/>
      <c r="C112" s="221"/>
      <c r="D112" s="221"/>
      <c r="E112" s="221"/>
      <c r="F112" s="221"/>
      <c r="G112" s="221"/>
      <c r="H112" s="221"/>
      <c r="I112" s="221"/>
      <c r="J112" s="221"/>
      <c r="K112" s="221"/>
      <c r="L112" s="243"/>
      <c r="M112" s="8"/>
      <c r="N112" s="8"/>
      <c r="O112" s="8"/>
      <c r="P112" s="8"/>
      <c r="Q112" s="8"/>
    </row>
    <row r="113" spans="1:17" ht="12.75" customHeight="1" x14ac:dyDescent="0.2">
      <c r="A113" s="8"/>
      <c r="B113" s="242"/>
      <c r="C113" s="221"/>
      <c r="D113" s="221"/>
      <c r="E113" s="221"/>
      <c r="F113" s="221"/>
      <c r="G113" s="221"/>
      <c r="H113" s="221"/>
      <c r="I113" s="221"/>
      <c r="J113" s="221"/>
      <c r="K113" s="221"/>
      <c r="L113" s="243"/>
      <c r="M113" s="8"/>
      <c r="N113" s="8"/>
      <c r="O113" s="8"/>
      <c r="P113" s="8"/>
      <c r="Q113" s="8"/>
    </row>
    <row r="114" spans="1:17" ht="12.75" customHeight="1" x14ac:dyDescent="0.2">
      <c r="A114" s="8"/>
      <c r="B114" s="242"/>
      <c r="C114" s="221"/>
      <c r="D114" s="221"/>
      <c r="E114" s="221"/>
      <c r="F114" s="221"/>
      <c r="G114" s="221"/>
      <c r="H114" s="221"/>
      <c r="I114" s="221"/>
      <c r="J114" s="221"/>
      <c r="K114" s="221"/>
      <c r="L114" s="243"/>
      <c r="M114" s="8"/>
      <c r="N114" s="8"/>
      <c r="O114" s="8"/>
      <c r="P114" s="8"/>
      <c r="Q114" s="8"/>
    </row>
    <row r="115" spans="1:17" ht="12.75" customHeight="1" x14ac:dyDescent="0.2">
      <c r="A115" s="8"/>
      <c r="B115" s="242"/>
      <c r="C115" s="221"/>
      <c r="D115" s="221"/>
      <c r="E115" s="221"/>
      <c r="F115" s="221"/>
      <c r="G115" s="221"/>
      <c r="H115" s="221"/>
      <c r="I115" s="221"/>
      <c r="J115" s="221"/>
      <c r="K115" s="221"/>
      <c r="L115" s="243"/>
      <c r="M115" s="8"/>
      <c r="N115" s="8"/>
      <c r="O115" s="8"/>
      <c r="P115" s="8"/>
      <c r="Q115" s="8"/>
    </row>
    <row r="116" spans="1:17" ht="12.75" customHeight="1" x14ac:dyDescent="0.2">
      <c r="A116" s="8"/>
      <c r="B116" s="242"/>
      <c r="C116" s="221"/>
      <c r="D116" s="221"/>
      <c r="E116" s="221"/>
      <c r="F116" s="221"/>
      <c r="G116" s="221"/>
      <c r="H116" s="221"/>
      <c r="I116" s="221"/>
      <c r="J116" s="221"/>
      <c r="K116" s="221"/>
      <c r="L116" s="243"/>
      <c r="M116" s="8"/>
      <c r="N116" s="8"/>
      <c r="O116" s="8"/>
      <c r="P116" s="8"/>
      <c r="Q116" s="8"/>
    </row>
    <row r="117" spans="1:17" ht="12.75" customHeight="1" x14ac:dyDescent="0.2">
      <c r="A117" s="8"/>
      <c r="B117" s="242"/>
      <c r="C117" s="221"/>
      <c r="D117" s="221"/>
      <c r="E117" s="221"/>
      <c r="F117" s="221"/>
      <c r="G117" s="221"/>
      <c r="H117" s="221"/>
      <c r="I117" s="221"/>
      <c r="J117" s="221"/>
      <c r="K117" s="221"/>
      <c r="L117" s="243"/>
      <c r="M117" s="8"/>
      <c r="N117" s="8"/>
      <c r="O117" s="8"/>
      <c r="P117" s="8"/>
      <c r="Q117" s="8"/>
    </row>
    <row r="118" spans="1:17" ht="12.75" customHeight="1" x14ac:dyDescent="0.2">
      <c r="A118" s="8"/>
      <c r="B118" s="242"/>
      <c r="C118" s="221"/>
      <c r="D118" s="221"/>
      <c r="E118" s="221"/>
      <c r="F118" s="221"/>
      <c r="G118" s="221"/>
      <c r="H118" s="221"/>
      <c r="I118" s="221"/>
      <c r="J118" s="221"/>
      <c r="K118" s="221"/>
      <c r="L118" s="243"/>
      <c r="M118" s="8"/>
      <c r="N118" s="8"/>
      <c r="O118" s="8"/>
      <c r="P118" s="8"/>
      <c r="Q118" s="8"/>
    </row>
    <row r="119" spans="1:17" ht="12.75" customHeight="1" x14ac:dyDescent="0.2">
      <c r="A119" s="8"/>
      <c r="B119" s="242"/>
      <c r="C119" s="221"/>
      <c r="D119" s="221"/>
      <c r="E119" s="221"/>
      <c r="F119" s="221"/>
      <c r="G119" s="221"/>
      <c r="H119" s="221"/>
      <c r="I119" s="221"/>
      <c r="J119" s="221"/>
      <c r="K119" s="221"/>
      <c r="L119" s="243"/>
      <c r="M119" s="8"/>
      <c r="N119" s="8"/>
      <c r="O119" s="8"/>
      <c r="P119" s="8"/>
      <c r="Q119" s="8"/>
    </row>
    <row r="120" spans="1:17" ht="12.75" customHeight="1" x14ac:dyDescent="0.2">
      <c r="A120" s="8"/>
      <c r="B120" s="242"/>
      <c r="C120" s="221"/>
      <c r="D120" s="221"/>
      <c r="E120" s="221"/>
      <c r="F120" s="221"/>
      <c r="G120" s="221"/>
      <c r="H120" s="221"/>
      <c r="I120" s="221"/>
      <c r="J120" s="221"/>
      <c r="K120" s="221"/>
      <c r="L120" s="243"/>
      <c r="M120" s="8"/>
      <c r="N120" s="8"/>
      <c r="O120" s="8"/>
      <c r="P120" s="8"/>
      <c r="Q120" s="8"/>
    </row>
    <row r="121" spans="1:17" ht="12.75" customHeight="1" x14ac:dyDescent="0.2">
      <c r="A121" s="8"/>
      <c r="B121" s="242"/>
      <c r="C121" s="221"/>
      <c r="D121" s="221"/>
      <c r="E121" s="221"/>
      <c r="F121" s="221"/>
      <c r="G121" s="221"/>
      <c r="H121" s="221"/>
      <c r="I121" s="221"/>
      <c r="J121" s="221"/>
      <c r="K121" s="221"/>
      <c r="L121" s="243"/>
      <c r="M121" s="8"/>
      <c r="N121" s="8"/>
      <c r="O121" s="8"/>
      <c r="P121" s="8"/>
      <c r="Q121" s="8"/>
    </row>
    <row r="122" spans="1:17" ht="12.75" customHeight="1" x14ac:dyDescent="0.2">
      <c r="A122" s="8"/>
      <c r="B122" s="242"/>
      <c r="C122" s="221"/>
      <c r="D122" s="221"/>
      <c r="E122" s="221"/>
      <c r="F122" s="221"/>
      <c r="G122" s="221"/>
      <c r="H122" s="221"/>
      <c r="I122" s="221"/>
      <c r="J122" s="221"/>
      <c r="K122" s="221"/>
      <c r="L122" s="243"/>
      <c r="M122" s="8"/>
      <c r="N122" s="8"/>
      <c r="O122" s="8"/>
      <c r="P122" s="8"/>
      <c r="Q122" s="8"/>
    </row>
    <row r="123" spans="1:17" ht="12.75" customHeight="1" x14ac:dyDescent="0.2">
      <c r="A123" s="8"/>
      <c r="B123" s="242"/>
      <c r="C123" s="221"/>
      <c r="D123" s="221"/>
      <c r="E123" s="221"/>
      <c r="F123" s="221"/>
      <c r="G123" s="221"/>
      <c r="H123" s="221"/>
      <c r="I123" s="221"/>
      <c r="J123" s="221"/>
      <c r="K123" s="221"/>
      <c r="L123" s="243"/>
      <c r="M123" s="8"/>
      <c r="N123" s="8"/>
      <c r="O123" s="8"/>
      <c r="P123" s="8"/>
      <c r="Q123" s="8"/>
    </row>
    <row r="124" spans="1:17" ht="12.75" customHeight="1" x14ac:dyDescent="0.2">
      <c r="A124" s="8"/>
      <c r="B124" s="242"/>
      <c r="C124" s="221"/>
      <c r="D124" s="221"/>
      <c r="E124" s="221"/>
      <c r="F124" s="221"/>
      <c r="G124" s="221"/>
      <c r="H124" s="221"/>
      <c r="I124" s="221"/>
      <c r="J124" s="221"/>
      <c r="K124" s="221"/>
      <c r="L124" s="243"/>
      <c r="M124" s="8"/>
      <c r="N124" s="8"/>
      <c r="O124" s="8"/>
      <c r="P124" s="8"/>
      <c r="Q124" s="8"/>
    </row>
    <row r="125" spans="1:17" ht="12.75" customHeight="1" x14ac:dyDescent="0.2">
      <c r="A125" s="8"/>
      <c r="B125" s="242"/>
      <c r="C125" s="221"/>
      <c r="D125" s="221"/>
      <c r="E125" s="221"/>
      <c r="F125" s="221"/>
      <c r="G125" s="221"/>
      <c r="H125" s="221"/>
      <c r="I125" s="221"/>
      <c r="J125" s="221"/>
      <c r="K125" s="221"/>
      <c r="L125" s="243"/>
      <c r="M125" s="8"/>
      <c r="N125" s="8"/>
      <c r="O125" s="8"/>
      <c r="P125" s="8"/>
      <c r="Q125" s="8"/>
    </row>
    <row r="126" spans="1:17" ht="12.75" customHeight="1" x14ac:dyDescent="0.2">
      <c r="A126" s="8"/>
      <c r="B126" s="242"/>
      <c r="C126" s="221"/>
      <c r="D126" s="221"/>
      <c r="E126" s="221"/>
      <c r="F126" s="221"/>
      <c r="G126" s="221"/>
      <c r="H126" s="221"/>
      <c r="I126" s="221"/>
      <c r="J126" s="221"/>
      <c r="K126" s="221"/>
      <c r="L126" s="243"/>
      <c r="M126" s="8"/>
      <c r="N126" s="8"/>
      <c r="O126" s="8"/>
      <c r="P126" s="8"/>
      <c r="Q126" s="8"/>
    </row>
    <row r="127" spans="1:17" ht="12.75" customHeight="1" x14ac:dyDescent="0.2">
      <c r="A127" s="8"/>
      <c r="B127" s="242"/>
      <c r="C127" s="221"/>
      <c r="D127" s="221"/>
      <c r="E127" s="221"/>
      <c r="F127" s="221"/>
      <c r="G127" s="221"/>
      <c r="H127" s="221"/>
      <c r="I127" s="221"/>
      <c r="J127" s="221"/>
      <c r="K127" s="221"/>
      <c r="L127" s="243"/>
      <c r="M127" s="8"/>
      <c r="N127" s="8"/>
      <c r="O127" s="8"/>
      <c r="P127" s="8"/>
      <c r="Q127" s="8"/>
    </row>
    <row r="128" spans="1:17" ht="12.75" customHeight="1" x14ac:dyDescent="0.2">
      <c r="A128" s="8"/>
      <c r="B128" s="242"/>
      <c r="C128" s="221"/>
      <c r="D128" s="221"/>
      <c r="E128" s="221"/>
      <c r="F128" s="221"/>
      <c r="G128" s="221"/>
      <c r="H128" s="221"/>
      <c r="I128" s="221"/>
      <c r="J128" s="221"/>
      <c r="K128" s="221"/>
      <c r="L128" s="243"/>
      <c r="M128" s="8"/>
      <c r="N128" s="8"/>
      <c r="O128" s="8"/>
      <c r="P128" s="8"/>
      <c r="Q128" s="8"/>
    </row>
    <row r="129" spans="1:17" ht="12.75" customHeight="1" x14ac:dyDescent="0.2">
      <c r="A129" s="8"/>
      <c r="B129" s="242"/>
      <c r="C129" s="221"/>
      <c r="D129" s="221"/>
      <c r="E129" s="221"/>
      <c r="F129" s="221"/>
      <c r="G129" s="221"/>
      <c r="H129" s="221"/>
      <c r="I129" s="221"/>
      <c r="J129" s="221"/>
      <c r="K129" s="221"/>
      <c r="L129" s="243"/>
      <c r="M129" s="8"/>
      <c r="N129" s="8"/>
      <c r="O129" s="8"/>
      <c r="P129" s="8"/>
      <c r="Q129" s="8"/>
    </row>
    <row r="130" spans="1:17" ht="12.75" customHeight="1" x14ac:dyDescent="0.2">
      <c r="A130" s="8"/>
      <c r="B130" s="242"/>
      <c r="C130" s="221"/>
      <c r="D130" s="221"/>
      <c r="E130" s="221"/>
      <c r="F130" s="221"/>
      <c r="G130" s="221"/>
      <c r="H130" s="221"/>
      <c r="I130" s="221"/>
      <c r="J130" s="221"/>
      <c r="K130" s="221"/>
      <c r="L130" s="243"/>
      <c r="M130" s="8"/>
      <c r="N130" s="8"/>
      <c r="O130" s="8"/>
      <c r="P130" s="8"/>
      <c r="Q130" s="8"/>
    </row>
    <row r="131" spans="1:17" ht="12.75" customHeight="1" x14ac:dyDescent="0.2">
      <c r="A131" s="8"/>
      <c r="B131" s="242"/>
      <c r="C131" s="221"/>
      <c r="D131" s="221"/>
      <c r="E131" s="221"/>
      <c r="F131" s="221"/>
      <c r="G131" s="221"/>
      <c r="H131" s="221"/>
      <c r="I131" s="221"/>
      <c r="J131" s="221"/>
      <c r="K131" s="221"/>
      <c r="L131" s="243"/>
      <c r="M131" s="8"/>
      <c r="N131" s="8"/>
      <c r="O131" s="8"/>
      <c r="P131" s="8"/>
      <c r="Q131" s="8"/>
    </row>
    <row r="132" spans="1:17" ht="12.75" customHeight="1" x14ac:dyDescent="0.2">
      <c r="A132" s="8"/>
      <c r="B132" s="242"/>
      <c r="C132" s="221"/>
      <c r="D132" s="221"/>
      <c r="E132" s="221"/>
      <c r="F132" s="221"/>
      <c r="G132" s="221"/>
      <c r="H132" s="221"/>
      <c r="I132" s="221"/>
      <c r="J132" s="221"/>
      <c r="K132" s="221"/>
      <c r="L132" s="243"/>
      <c r="M132" s="8"/>
      <c r="N132" s="8"/>
      <c r="O132" s="8"/>
      <c r="P132" s="8"/>
      <c r="Q132" s="8"/>
    </row>
    <row r="133" spans="1:17" ht="12.75" customHeight="1" x14ac:dyDescent="0.2">
      <c r="A133" s="8"/>
      <c r="B133" s="242"/>
      <c r="C133" s="221"/>
      <c r="D133" s="221"/>
      <c r="E133" s="221"/>
      <c r="F133" s="221"/>
      <c r="G133" s="221"/>
      <c r="H133" s="221"/>
      <c r="I133" s="221"/>
      <c r="J133" s="221"/>
      <c r="K133" s="221"/>
      <c r="L133" s="243"/>
      <c r="M133" s="8"/>
      <c r="N133" s="8"/>
      <c r="O133" s="8"/>
      <c r="P133" s="8"/>
      <c r="Q133" s="8"/>
    </row>
    <row r="134" spans="1:17" ht="12.75" customHeight="1" x14ac:dyDescent="0.2">
      <c r="A134" s="8"/>
      <c r="B134" s="242"/>
      <c r="C134" s="221"/>
      <c r="D134" s="221"/>
      <c r="E134" s="221"/>
      <c r="F134" s="221"/>
      <c r="G134" s="221"/>
      <c r="H134" s="221"/>
      <c r="I134" s="221"/>
      <c r="J134" s="221"/>
      <c r="K134" s="221"/>
      <c r="L134" s="243"/>
      <c r="M134" s="8"/>
      <c r="N134" s="8"/>
      <c r="O134" s="8"/>
      <c r="P134" s="8"/>
      <c r="Q134" s="8"/>
    </row>
    <row r="135" spans="1:17" ht="12.75" customHeight="1" x14ac:dyDescent="0.2">
      <c r="A135" s="8"/>
      <c r="B135" s="242"/>
      <c r="C135" s="221"/>
      <c r="D135" s="221"/>
      <c r="E135" s="221"/>
      <c r="F135" s="221"/>
      <c r="G135" s="221"/>
      <c r="H135" s="221"/>
      <c r="I135" s="221"/>
      <c r="J135" s="221"/>
      <c r="K135" s="221"/>
      <c r="L135" s="243"/>
      <c r="M135" s="8"/>
      <c r="N135" s="8"/>
      <c r="O135" s="8"/>
      <c r="P135" s="8"/>
      <c r="Q135" s="8"/>
    </row>
    <row r="136" spans="1:17" ht="12.75" customHeight="1" x14ac:dyDescent="0.2">
      <c r="A136" s="8"/>
      <c r="B136" s="242"/>
      <c r="C136" s="221"/>
      <c r="D136" s="221"/>
      <c r="E136" s="221"/>
      <c r="F136" s="221"/>
      <c r="G136" s="221"/>
      <c r="H136" s="221"/>
      <c r="I136" s="221"/>
      <c r="J136" s="221"/>
      <c r="K136" s="221"/>
      <c r="L136" s="243"/>
      <c r="M136" s="8"/>
      <c r="N136" s="8"/>
      <c r="O136" s="8"/>
      <c r="P136" s="8"/>
      <c r="Q136" s="8"/>
    </row>
    <row r="137" spans="1:17" ht="12.75" customHeight="1" x14ac:dyDescent="0.2">
      <c r="A137" s="8"/>
      <c r="B137" s="242"/>
      <c r="C137" s="221"/>
      <c r="D137" s="221"/>
      <c r="E137" s="221"/>
      <c r="F137" s="221"/>
      <c r="G137" s="221"/>
      <c r="H137" s="221"/>
      <c r="I137" s="221"/>
      <c r="J137" s="221"/>
      <c r="K137" s="221"/>
      <c r="L137" s="243"/>
      <c r="M137" s="8"/>
      <c r="N137" s="8"/>
      <c r="O137" s="8"/>
      <c r="P137" s="8"/>
      <c r="Q137" s="8"/>
    </row>
    <row r="138" spans="1:17" ht="12.75" customHeight="1" x14ac:dyDescent="0.2">
      <c r="A138" s="8"/>
      <c r="B138" s="242"/>
      <c r="C138" s="221"/>
      <c r="D138" s="221"/>
      <c r="E138" s="221"/>
      <c r="F138" s="221"/>
      <c r="G138" s="221"/>
      <c r="H138" s="221"/>
      <c r="I138" s="221"/>
      <c r="J138" s="221"/>
      <c r="K138" s="221"/>
      <c r="L138" s="243"/>
      <c r="M138" s="8"/>
      <c r="N138" s="8"/>
      <c r="O138" s="8"/>
      <c r="P138" s="8"/>
      <c r="Q138" s="8"/>
    </row>
    <row r="139" spans="1:17" ht="12.75" customHeight="1" x14ac:dyDescent="0.2">
      <c r="A139" s="8"/>
      <c r="B139" s="242"/>
      <c r="C139" s="221"/>
      <c r="D139" s="221"/>
      <c r="E139" s="221"/>
      <c r="F139" s="221"/>
      <c r="G139" s="221"/>
      <c r="H139" s="221"/>
      <c r="I139" s="221"/>
      <c r="J139" s="221"/>
      <c r="K139" s="221"/>
      <c r="L139" s="243"/>
      <c r="M139" s="8"/>
      <c r="N139" s="8"/>
      <c r="O139" s="8"/>
      <c r="P139" s="8"/>
      <c r="Q139" s="8"/>
    </row>
    <row r="140" spans="1:17" ht="12.75" customHeight="1" x14ac:dyDescent="0.2">
      <c r="A140" s="8"/>
      <c r="B140" s="242"/>
      <c r="C140" s="221"/>
      <c r="D140" s="221"/>
      <c r="E140" s="221"/>
      <c r="F140" s="221"/>
      <c r="G140" s="221"/>
      <c r="H140" s="221"/>
      <c r="I140" s="221"/>
      <c r="J140" s="221"/>
      <c r="K140" s="221"/>
      <c r="L140" s="243"/>
      <c r="M140" s="8"/>
      <c r="N140" s="8"/>
      <c r="O140" s="8"/>
      <c r="P140" s="8"/>
      <c r="Q140" s="8"/>
    </row>
    <row r="141" spans="1:17" ht="12.75" customHeight="1" x14ac:dyDescent="0.2">
      <c r="A141" s="8"/>
      <c r="B141" s="242"/>
      <c r="C141" s="221"/>
      <c r="D141" s="221"/>
      <c r="E141" s="221"/>
      <c r="F141" s="221"/>
      <c r="G141" s="221"/>
      <c r="H141" s="221"/>
      <c r="I141" s="221"/>
      <c r="J141" s="221"/>
      <c r="K141" s="221"/>
      <c r="L141" s="243"/>
      <c r="M141" s="8"/>
      <c r="N141" s="8"/>
      <c r="O141" s="8"/>
      <c r="P141" s="8"/>
      <c r="Q141" s="8"/>
    </row>
    <row r="142" spans="1:17" ht="12.75" customHeight="1" x14ac:dyDescent="0.2">
      <c r="A142" s="8"/>
      <c r="B142" s="242"/>
      <c r="C142" s="221"/>
      <c r="D142" s="221"/>
      <c r="E142" s="221"/>
      <c r="F142" s="221"/>
      <c r="G142" s="221"/>
      <c r="H142" s="221"/>
      <c r="I142" s="221"/>
      <c r="J142" s="221"/>
      <c r="K142" s="221"/>
      <c r="L142" s="243"/>
      <c r="M142" s="8"/>
      <c r="N142" s="8"/>
      <c r="O142" s="8"/>
      <c r="P142" s="8"/>
      <c r="Q142" s="8"/>
    </row>
    <row r="143" spans="1:17" ht="12.75" customHeight="1" x14ac:dyDescent="0.2">
      <c r="A143" s="8"/>
      <c r="B143" s="242"/>
      <c r="C143" s="221"/>
      <c r="D143" s="221"/>
      <c r="E143" s="221"/>
      <c r="F143" s="221"/>
      <c r="G143" s="221"/>
      <c r="H143" s="221"/>
      <c r="I143" s="221"/>
      <c r="J143" s="221"/>
      <c r="K143" s="221"/>
      <c r="L143" s="243"/>
      <c r="M143" s="8"/>
      <c r="N143" s="8"/>
      <c r="O143" s="8"/>
      <c r="P143" s="8"/>
      <c r="Q143" s="8"/>
    </row>
    <row r="144" spans="1:17" ht="12.75" customHeight="1" x14ac:dyDescent="0.2">
      <c r="A144" s="8"/>
      <c r="B144" s="242"/>
      <c r="C144" s="221"/>
      <c r="D144" s="221"/>
      <c r="E144" s="221"/>
      <c r="F144" s="221"/>
      <c r="G144" s="221"/>
      <c r="H144" s="221"/>
      <c r="I144" s="221"/>
      <c r="J144" s="221"/>
      <c r="K144" s="221"/>
      <c r="L144" s="243"/>
      <c r="M144" s="8"/>
      <c r="N144" s="8"/>
      <c r="O144" s="8"/>
      <c r="P144" s="8"/>
      <c r="Q144" s="8"/>
    </row>
    <row r="145" spans="1:17" ht="12.75" customHeight="1" x14ac:dyDescent="0.2">
      <c r="A145" s="8"/>
      <c r="B145" s="242"/>
      <c r="C145" s="221"/>
      <c r="D145" s="221"/>
      <c r="E145" s="221"/>
      <c r="F145" s="221"/>
      <c r="G145" s="221"/>
      <c r="H145" s="221"/>
      <c r="I145" s="221"/>
      <c r="J145" s="221"/>
      <c r="K145" s="221"/>
      <c r="L145" s="243"/>
      <c r="M145" s="8"/>
      <c r="N145" s="8"/>
      <c r="O145" s="8"/>
      <c r="P145" s="8"/>
      <c r="Q145" s="8"/>
    </row>
    <row r="146" spans="1:17" ht="12.75" customHeight="1" x14ac:dyDescent="0.2">
      <c r="A146" s="8"/>
      <c r="B146" s="242"/>
      <c r="C146" s="221"/>
      <c r="D146" s="221"/>
      <c r="E146" s="221"/>
      <c r="F146" s="221"/>
      <c r="G146" s="221"/>
      <c r="H146" s="221"/>
      <c r="I146" s="221"/>
      <c r="J146" s="221"/>
      <c r="K146" s="221"/>
      <c r="L146" s="243"/>
      <c r="M146" s="8"/>
      <c r="N146" s="8"/>
      <c r="O146" s="8"/>
      <c r="P146" s="8"/>
      <c r="Q146" s="8"/>
    </row>
    <row r="147" spans="1:17" ht="12.75" customHeight="1" x14ac:dyDescent="0.2">
      <c r="A147" s="8"/>
      <c r="B147" s="242"/>
      <c r="C147" s="221"/>
      <c r="D147" s="221"/>
      <c r="E147" s="221"/>
      <c r="F147" s="221"/>
      <c r="G147" s="221"/>
      <c r="H147" s="221"/>
      <c r="I147" s="221"/>
      <c r="J147" s="221"/>
      <c r="K147" s="221"/>
      <c r="L147" s="243"/>
      <c r="M147" s="8"/>
      <c r="N147" s="8"/>
      <c r="O147" s="8"/>
      <c r="P147" s="8"/>
      <c r="Q147" s="8"/>
    </row>
    <row r="148" spans="1:17" ht="12.75" customHeight="1" x14ac:dyDescent="0.2">
      <c r="A148" s="8"/>
      <c r="B148" s="242"/>
      <c r="C148" s="221"/>
      <c r="D148" s="221"/>
      <c r="E148" s="221"/>
      <c r="F148" s="221"/>
      <c r="G148" s="221"/>
      <c r="H148" s="221"/>
      <c r="I148" s="221"/>
      <c r="J148" s="221"/>
      <c r="K148" s="221"/>
      <c r="L148" s="243"/>
      <c r="M148" s="8"/>
      <c r="N148" s="8"/>
      <c r="O148" s="8"/>
      <c r="P148" s="8"/>
      <c r="Q148" s="8"/>
    </row>
    <row r="149" spans="1:17" ht="12.75" customHeight="1" x14ac:dyDescent="0.2">
      <c r="A149" s="8"/>
      <c r="B149" s="242"/>
      <c r="C149" s="221"/>
      <c r="D149" s="221"/>
      <c r="E149" s="221"/>
      <c r="F149" s="221"/>
      <c r="G149" s="221"/>
      <c r="H149" s="221"/>
      <c r="I149" s="221"/>
      <c r="J149" s="221"/>
      <c r="K149" s="221"/>
      <c r="L149" s="243"/>
      <c r="M149" s="8"/>
      <c r="N149" s="8"/>
      <c r="O149" s="8"/>
      <c r="P149" s="8"/>
      <c r="Q149" s="8"/>
    </row>
    <row r="150" spans="1:17" ht="12.75" customHeight="1" x14ac:dyDescent="0.2">
      <c r="A150" s="8"/>
      <c r="B150" s="242"/>
      <c r="C150" s="221"/>
      <c r="D150" s="221"/>
      <c r="E150" s="221"/>
      <c r="F150" s="221"/>
      <c r="G150" s="221"/>
      <c r="H150" s="221"/>
      <c r="I150" s="221"/>
      <c r="J150" s="221"/>
      <c r="K150" s="221"/>
      <c r="L150" s="243"/>
      <c r="M150" s="8"/>
      <c r="N150" s="8"/>
      <c r="O150" s="8"/>
      <c r="P150" s="8"/>
      <c r="Q150" s="8"/>
    </row>
    <row r="151" spans="1:17" ht="12.75" customHeight="1" x14ac:dyDescent="0.2">
      <c r="A151" s="8"/>
      <c r="B151" s="242"/>
      <c r="C151" s="221"/>
      <c r="D151" s="221"/>
      <c r="E151" s="221"/>
      <c r="F151" s="221"/>
      <c r="G151" s="221"/>
      <c r="H151" s="221"/>
      <c r="I151" s="221"/>
      <c r="J151" s="221"/>
      <c r="K151" s="221"/>
      <c r="L151" s="243"/>
      <c r="M151" s="8"/>
      <c r="N151" s="8"/>
      <c r="O151" s="8"/>
      <c r="P151" s="8"/>
      <c r="Q151" s="8"/>
    </row>
    <row r="152" spans="1:17" ht="12.75" customHeight="1" x14ac:dyDescent="0.2">
      <c r="A152" s="8"/>
      <c r="B152" s="242"/>
      <c r="C152" s="221"/>
      <c r="D152" s="221"/>
      <c r="E152" s="221"/>
      <c r="F152" s="221"/>
      <c r="G152" s="221"/>
      <c r="H152" s="221"/>
      <c r="I152" s="221"/>
      <c r="J152" s="221"/>
      <c r="K152" s="221"/>
      <c r="L152" s="243"/>
      <c r="M152" s="8"/>
      <c r="N152" s="8"/>
      <c r="O152" s="8"/>
      <c r="P152" s="8"/>
      <c r="Q152" s="8"/>
    </row>
    <row r="153" spans="1:17" ht="12.75" customHeight="1" x14ac:dyDescent="0.2">
      <c r="A153" s="8"/>
      <c r="B153" s="242"/>
      <c r="C153" s="221"/>
      <c r="D153" s="221"/>
      <c r="E153" s="221"/>
      <c r="F153" s="221"/>
      <c r="G153" s="221"/>
      <c r="H153" s="221"/>
      <c r="I153" s="221"/>
      <c r="J153" s="221"/>
      <c r="K153" s="221"/>
      <c r="L153" s="243"/>
      <c r="M153" s="8"/>
      <c r="N153" s="8"/>
      <c r="O153" s="8"/>
      <c r="P153" s="8"/>
      <c r="Q153" s="8"/>
    </row>
    <row r="154" spans="1:17" ht="12.75" customHeight="1" x14ac:dyDescent="0.2">
      <c r="A154" s="8"/>
      <c r="B154" s="242"/>
      <c r="C154" s="221"/>
      <c r="D154" s="221"/>
      <c r="E154" s="221"/>
      <c r="F154" s="221"/>
      <c r="G154" s="221"/>
      <c r="H154" s="221"/>
      <c r="I154" s="221"/>
      <c r="J154" s="221"/>
      <c r="K154" s="221"/>
      <c r="L154" s="243"/>
      <c r="M154" s="8"/>
      <c r="N154" s="8"/>
      <c r="O154" s="8"/>
      <c r="P154" s="8"/>
      <c r="Q154" s="8"/>
    </row>
    <row r="155" spans="1:17" ht="12.75" customHeight="1" x14ac:dyDescent="0.2">
      <c r="A155" s="8"/>
      <c r="B155" s="242"/>
      <c r="C155" s="221"/>
      <c r="D155" s="221"/>
      <c r="E155" s="221"/>
      <c r="F155" s="221"/>
      <c r="G155" s="221"/>
      <c r="H155" s="221"/>
      <c r="I155" s="221"/>
      <c r="J155" s="221"/>
      <c r="K155" s="221"/>
      <c r="L155" s="243"/>
      <c r="M155" s="8"/>
      <c r="N155" s="8"/>
      <c r="O155" s="8"/>
      <c r="P155" s="8"/>
      <c r="Q155" s="8"/>
    </row>
    <row r="156" spans="1:17" ht="12.75" customHeight="1" x14ac:dyDescent="0.2">
      <c r="A156" s="8"/>
      <c r="B156" s="242"/>
      <c r="C156" s="221"/>
      <c r="D156" s="221"/>
      <c r="E156" s="221"/>
      <c r="F156" s="221"/>
      <c r="G156" s="221"/>
      <c r="H156" s="221"/>
      <c r="I156" s="221"/>
      <c r="J156" s="221"/>
      <c r="K156" s="221"/>
      <c r="L156" s="243"/>
      <c r="M156" s="8"/>
      <c r="N156" s="8"/>
      <c r="O156" s="8"/>
      <c r="P156" s="8"/>
      <c r="Q156" s="8"/>
    </row>
    <row r="157" spans="1:17" ht="12.75" customHeight="1" x14ac:dyDescent="0.2">
      <c r="A157" s="8"/>
      <c r="B157" s="242"/>
      <c r="C157" s="221"/>
      <c r="D157" s="221"/>
      <c r="E157" s="221"/>
      <c r="F157" s="221"/>
      <c r="G157" s="221"/>
      <c r="H157" s="221"/>
      <c r="I157" s="221"/>
      <c r="J157" s="221"/>
      <c r="K157" s="221"/>
      <c r="L157" s="243"/>
      <c r="M157" s="8"/>
      <c r="N157" s="8"/>
      <c r="O157" s="8"/>
      <c r="P157" s="8"/>
      <c r="Q157" s="8"/>
    </row>
    <row r="158" spans="1:17" ht="12.75" customHeight="1" x14ac:dyDescent="0.2">
      <c r="A158" s="8"/>
      <c r="B158" s="242"/>
      <c r="C158" s="221"/>
      <c r="D158" s="221"/>
      <c r="E158" s="221"/>
      <c r="F158" s="221"/>
      <c r="G158" s="221"/>
      <c r="H158" s="221"/>
      <c r="I158" s="221"/>
      <c r="J158" s="221"/>
      <c r="K158" s="221"/>
      <c r="L158" s="243"/>
      <c r="M158" s="8"/>
      <c r="N158" s="8"/>
      <c r="O158" s="8"/>
      <c r="P158" s="8"/>
      <c r="Q158" s="8"/>
    </row>
    <row r="159" spans="1:17" ht="12.75" customHeight="1" x14ac:dyDescent="0.2">
      <c r="A159" s="8"/>
      <c r="B159" s="242"/>
      <c r="C159" s="221"/>
      <c r="D159" s="221"/>
      <c r="E159" s="221"/>
      <c r="F159" s="221"/>
      <c r="G159" s="221"/>
      <c r="H159" s="221"/>
      <c r="I159" s="221"/>
      <c r="J159" s="221"/>
      <c r="K159" s="221"/>
      <c r="L159" s="243"/>
      <c r="M159" s="8"/>
      <c r="N159" s="8"/>
      <c r="O159" s="8"/>
      <c r="P159" s="8"/>
      <c r="Q159" s="8"/>
    </row>
    <row r="160" spans="1:17" ht="12.75" customHeight="1" x14ac:dyDescent="0.2">
      <c r="A160" s="8"/>
      <c r="B160" s="242"/>
      <c r="C160" s="221"/>
      <c r="D160" s="221"/>
      <c r="E160" s="221"/>
      <c r="F160" s="221"/>
      <c r="G160" s="221"/>
      <c r="H160" s="221"/>
      <c r="I160" s="221"/>
      <c r="J160" s="221"/>
      <c r="K160" s="221"/>
      <c r="L160" s="243"/>
      <c r="M160" s="8"/>
      <c r="N160" s="8"/>
      <c r="O160" s="8"/>
      <c r="P160" s="8"/>
      <c r="Q160" s="8"/>
    </row>
    <row r="161" spans="1:17" ht="12.75" customHeight="1" x14ac:dyDescent="0.2">
      <c r="A161" s="8"/>
      <c r="B161" s="242"/>
      <c r="C161" s="221"/>
      <c r="D161" s="221"/>
      <c r="E161" s="221"/>
      <c r="F161" s="221"/>
      <c r="G161" s="221"/>
      <c r="H161" s="221"/>
      <c r="I161" s="221"/>
      <c r="J161" s="221"/>
      <c r="K161" s="221"/>
      <c r="L161" s="243"/>
      <c r="M161" s="8"/>
      <c r="N161" s="8"/>
      <c r="O161" s="8"/>
      <c r="P161" s="8"/>
      <c r="Q161" s="8"/>
    </row>
    <row r="162" spans="1:17" ht="12.75" customHeight="1" x14ac:dyDescent="0.2">
      <c r="A162" s="8"/>
      <c r="B162" s="242"/>
      <c r="C162" s="221"/>
      <c r="D162" s="221"/>
      <c r="E162" s="221"/>
      <c r="F162" s="221"/>
      <c r="G162" s="221"/>
      <c r="H162" s="221"/>
      <c r="I162" s="221"/>
      <c r="J162" s="221"/>
      <c r="K162" s="221"/>
      <c r="L162" s="243"/>
      <c r="M162" s="8"/>
      <c r="N162" s="8"/>
      <c r="O162" s="8"/>
      <c r="P162" s="8"/>
      <c r="Q162" s="8"/>
    </row>
    <row r="163" spans="1:17" ht="12.75" customHeight="1" x14ac:dyDescent="0.2">
      <c r="A163" s="8"/>
      <c r="B163" s="242"/>
      <c r="C163" s="221"/>
      <c r="D163" s="221"/>
      <c r="E163" s="221"/>
      <c r="F163" s="221"/>
      <c r="G163" s="221"/>
      <c r="H163" s="221"/>
      <c r="I163" s="221"/>
      <c r="J163" s="221"/>
      <c r="K163" s="221"/>
      <c r="L163" s="243"/>
      <c r="M163" s="8"/>
      <c r="N163" s="8"/>
      <c r="O163" s="8"/>
      <c r="P163" s="8"/>
      <c r="Q163" s="8"/>
    </row>
    <row r="164" spans="1:17" ht="12.75" customHeight="1" x14ac:dyDescent="0.2">
      <c r="A164" s="8"/>
      <c r="B164" s="242"/>
      <c r="C164" s="221"/>
      <c r="D164" s="221"/>
      <c r="E164" s="221"/>
      <c r="F164" s="221"/>
      <c r="G164" s="221"/>
      <c r="H164" s="221"/>
      <c r="I164" s="221"/>
      <c r="J164" s="221"/>
      <c r="K164" s="221"/>
      <c r="L164" s="243"/>
      <c r="M164" s="8"/>
      <c r="N164" s="8"/>
      <c r="O164" s="8"/>
      <c r="P164" s="8"/>
      <c r="Q164" s="8"/>
    </row>
    <row r="165" spans="1:17" ht="12.75" customHeight="1" x14ac:dyDescent="0.2">
      <c r="A165" s="8"/>
      <c r="B165" s="242"/>
      <c r="C165" s="221"/>
      <c r="D165" s="221"/>
      <c r="E165" s="221"/>
      <c r="F165" s="221"/>
      <c r="G165" s="221"/>
      <c r="H165" s="221"/>
      <c r="I165" s="221"/>
      <c r="J165" s="221"/>
      <c r="K165" s="221"/>
      <c r="L165" s="243"/>
      <c r="M165" s="8"/>
      <c r="N165" s="8"/>
      <c r="O165" s="8"/>
      <c r="P165" s="8"/>
      <c r="Q165" s="8"/>
    </row>
    <row r="166" spans="1:17" ht="12.75" customHeight="1" x14ac:dyDescent="0.2">
      <c r="A166" s="8"/>
      <c r="B166" s="242"/>
      <c r="C166" s="221"/>
      <c r="D166" s="221"/>
      <c r="E166" s="221"/>
      <c r="F166" s="221"/>
      <c r="G166" s="221"/>
      <c r="H166" s="221"/>
      <c r="I166" s="221"/>
      <c r="J166" s="221"/>
      <c r="K166" s="221"/>
      <c r="L166" s="243"/>
      <c r="M166" s="8"/>
      <c r="N166" s="8"/>
      <c r="O166" s="8"/>
      <c r="P166" s="8"/>
      <c r="Q166" s="8"/>
    </row>
    <row r="167" spans="1:17" ht="12.75" customHeight="1" x14ac:dyDescent="0.2">
      <c r="A167" s="8"/>
      <c r="B167" s="242"/>
      <c r="C167" s="221"/>
      <c r="D167" s="221"/>
      <c r="E167" s="221"/>
      <c r="F167" s="221"/>
      <c r="G167" s="221"/>
      <c r="H167" s="221"/>
      <c r="I167" s="221"/>
      <c r="J167" s="221"/>
      <c r="K167" s="221"/>
      <c r="L167" s="243"/>
      <c r="M167" s="8"/>
      <c r="N167" s="8"/>
      <c r="O167" s="8"/>
      <c r="P167" s="8"/>
      <c r="Q167" s="8"/>
    </row>
    <row r="168" spans="1:17" ht="12.75" customHeight="1" x14ac:dyDescent="0.2">
      <c r="A168" s="8"/>
      <c r="B168" s="242"/>
      <c r="C168" s="221"/>
      <c r="D168" s="221"/>
      <c r="E168" s="221"/>
      <c r="F168" s="221"/>
      <c r="G168" s="221"/>
      <c r="H168" s="221"/>
      <c r="I168" s="221"/>
      <c r="J168" s="221"/>
      <c r="K168" s="221"/>
      <c r="L168" s="243"/>
      <c r="M168" s="8"/>
      <c r="N168" s="8"/>
      <c r="O168" s="8"/>
      <c r="P168" s="8"/>
      <c r="Q168" s="8"/>
    </row>
    <row r="169" spans="1:17" ht="12.75" customHeight="1" x14ac:dyDescent="0.2">
      <c r="A169" s="8"/>
      <c r="B169" s="242"/>
      <c r="C169" s="221"/>
      <c r="D169" s="221"/>
      <c r="E169" s="221"/>
      <c r="F169" s="221"/>
      <c r="G169" s="221"/>
      <c r="H169" s="221"/>
      <c r="I169" s="221"/>
      <c r="J169" s="221"/>
      <c r="K169" s="221"/>
      <c r="L169" s="243"/>
      <c r="M169" s="8"/>
      <c r="N169" s="8"/>
      <c r="O169" s="8"/>
      <c r="P169" s="8"/>
      <c r="Q169" s="8"/>
    </row>
    <row r="170" spans="1:17" ht="12.75" customHeight="1" x14ac:dyDescent="0.2">
      <c r="A170" s="8"/>
      <c r="B170" s="242"/>
      <c r="C170" s="221"/>
      <c r="D170" s="221"/>
      <c r="E170" s="221"/>
      <c r="F170" s="221"/>
      <c r="G170" s="221"/>
      <c r="H170" s="221"/>
      <c r="I170" s="221"/>
      <c r="J170" s="221"/>
      <c r="K170" s="221"/>
      <c r="L170" s="243"/>
      <c r="M170" s="8"/>
      <c r="N170" s="8"/>
      <c r="O170" s="8"/>
      <c r="P170" s="8"/>
      <c r="Q170" s="8"/>
    </row>
    <row r="171" spans="1:17" ht="12.75" customHeight="1" x14ac:dyDescent="0.2">
      <c r="A171" s="8"/>
      <c r="B171" s="242"/>
      <c r="C171" s="221"/>
      <c r="D171" s="221"/>
      <c r="E171" s="221"/>
      <c r="F171" s="221"/>
      <c r="G171" s="221"/>
      <c r="H171" s="221"/>
      <c r="I171" s="221"/>
      <c r="J171" s="221"/>
      <c r="K171" s="221"/>
      <c r="L171" s="243"/>
      <c r="M171" s="8"/>
      <c r="N171" s="8"/>
      <c r="O171" s="8"/>
      <c r="P171" s="8"/>
      <c r="Q171" s="8"/>
    </row>
    <row r="172" spans="1:17" ht="12.75" customHeight="1" x14ac:dyDescent="0.2">
      <c r="A172" s="8"/>
      <c r="B172" s="242"/>
      <c r="C172" s="221"/>
      <c r="D172" s="221"/>
      <c r="E172" s="221"/>
      <c r="F172" s="221"/>
      <c r="G172" s="221"/>
      <c r="H172" s="221"/>
      <c r="I172" s="221"/>
      <c r="J172" s="221"/>
      <c r="K172" s="221"/>
      <c r="L172" s="243"/>
      <c r="M172" s="8"/>
      <c r="N172" s="8"/>
      <c r="O172" s="8"/>
      <c r="P172" s="8"/>
      <c r="Q172" s="8"/>
    </row>
    <row r="173" spans="1:17" ht="12.75" customHeight="1" x14ac:dyDescent="0.2">
      <c r="A173" s="8"/>
      <c r="B173" s="242"/>
      <c r="C173" s="221"/>
      <c r="D173" s="221"/>
      <c r="E173" s="221"/>
      <c r="F173" s="221"/>
      <c r="G173" s="221"/>
      <c r="H173" s="221"/>
      <c r="I173" s="221"/>
      <c r="J173" s="221"/>
      <c r="K173" s="221"/>
      <c r="L173" s="243"/>
      <c r="M173" s="8"/>
      <c r="N173" s="8"/>
      <c r="O173" s="8"/>
      <c r="P173" s="8"/>
      <c r="Q173" s="8"/>
    </row>
    <row r="174" spans="1:17" ht="12.75" customHeight="1" x14ac:dyDescent="0.2">
      <c r="A174" s="8"/>
      <c r="B174" s="242"/>
      <c r="C174" s="221"/>
      <c r="D174" s="221"/>
      <c r="E174" s="221"/>
      <c r="F174" s="221"/>
      <c r="G174" s="221"/>
      <c r="H174" s="221"/>
      <c r="I174" s="221"/>
      <c r="J174" s="221"/>
      <c r="K174" s="221"/>
      <c r="L174" s="243"/>
      <c r="M174" s="8"/>
      <c r="N174" s="8"/>
      <c r="O174" s="8"/>
      <c r="P174" s="8"/>
      <c r="Q174" s="8"/>
    </row>
    <row r="175" spans="1:17" ht="12.75" customHeight="1" x14ac:dyDescent="0.2">
      <c r="A175" s="8"/>
      <c r="B175" s="242"/>
      <c r="C175" s="221"/>
      <c r="D175" s="221"/>
      <c r="E175" s="221"/>
      <c r="F175" s="221"/>
      <c r="G175" s="221"/>
      <c r="H175" s="221"/>
      <c r="I175" s="221"/>
      <c r="J175" s="221"/>
      <c r="K175" s="221"/>
      <c r="L175" s="243"/>
      <c r="M175" s="8"/>
      <c r="N175" s="8"/>
      <c r="O175" s="8"/>
      <c r="P175" s="8"/>
      <c r="Q175" s="8"/>
    </row>
    <row r="176" spans="1:17" ht="12.75" customHeight="1" x14ac:dyDescent="0.2">
      <c r="A176" s="8"/>
      <c r="B176" s="242"/>
      <c r="C176" s="221"/>
      <c r="D176" s="221"/>
      <c r="E176" s="221"/>
      <c r="F176" s="221"/>
      <c r="G176" s="221"/>
      <c r="H176" s="221"/>
      <c r="I176" s="221"/>
      <c r="J176" s="221"/>
      <c r="K176" s="221"/>
      <c r="L176" s="243"/>
      <c r="M176" s="8"/>
      <c r="N176" s="8"/>
      <c r="O176" s="8"/>
      <c r="P176" s="8"/>
      <c r="Q176" s="8"/>
    </row>
    <row r="177" spans="1:17" ht="12.75" customHeight="1" x14ac:dyDescent="0.2">
      <c r="A177" s="8"/>
      <c r="B177" s="242"/>
      <c r="C177" s="221"/>
      <c r="D177" s="221"/>
      <c r="E177" s="221"/>
      <c r="F177" s="221"/>
      <c r="G177" s="221"/>
      <c r="H177" s="221"/>
      <c r="I177" s="221"/>
      <c r="J177" s="221"/>
      <c r="K177" s="221"/>
      <c r="L177" s="243"/>
      <c r="M177" s="8"/>
      <c r="N177" s="8"/>
      <c r="O177" s="8"/>
      <c r="P177" s="8"/>
      <c r="Q177" s="8"/>
    </row>
    <row r="178" spans="1:17" ht="12.75" customHeight="1" x14ac:dyDescent="0.2">
      <c r="A178" s="8"/>
      <c r="B178" s="242"/>
      <c r="C178" s="221"/>
      <c r="D178" s="221"/>
      <c r="E178" s="221"/>
      <c r="F178" s="221"/>
      <c r="G178" s="221"/>
      <c r="H178" s="221"/>
      <c r="I178" s="221"/>
      <c r="J178" s="221"/>
      <c r="K178" s="221"/>
      <c r="L178" s="243"/>
      <c r="M178" s="8"/>
      <c r="N178" s="8"/>
      <c r="O178" s="8"/>
      <c r="P178" s="8"/>
      <c r="Q178" s="8"/>
    </row>
    <row r="179" spans="1:17" ht="12.75" customHeight="1" x14ac:dyDescent="0.2">
      <c r="A179" s="8"/>
      <c r="B179" s="242"/>
      <c r="C179" s="221"/>
      <c r="D179" s="221"/>
      <c r="E179" s="221"/>
      <c r="F179" s="221"/>
      <c r="G179" s="221"/>
      <c r="H179" s="221"/>
      <c r="I179" s="221"/>
      <c r="J179" s="221"/>
      <c r="K179" s="221"/>
      <c r="L179" s="243"/>
      <c r="M179" s="8"/>
      <c r="N179" s="8"/>
      <c r="O179" s="8"/>
      <c r="P179" s="8"/>
      <c r="Q179" s="8"/>
    </row>
    <row r="180" spans="1:17" ht="12.75" customHeight="1" x14ac:dyDescent="0.2">
      <c r="A180" s="8"/>
      <c r="B180" s="242"/>
      <c r="C180" s="221"/>
      <c r="D180" s="221"/>
      <c r="E180" s="221"/>
      <c r="F180" s="221"/>
      <c r="G180" s="221"/>
      <c r="H180" s="221"/>
      <c r="I180" s="221"/>
      <c r="J180" s="221"/>
      <c r="K180" s="221"/>
      <c r="L180" s="243"/>
      <c r="M180" s="8"/>
      <c r="N180" s="8"/>
      <c r="O180" s="8"/>
      <c r="P180" s="8"/>
      <c r="Q180" s="8"/>
    </row>
    <row r="181" spans="1:17" ht="12.75" customHeight="1" x14ac:dyDescent="0.2">
      <c r="A181" s="8"/>
      <c r="B181" s="242"/>
      <c r="C181" s="221"/>
      <c r="D181" s="221"/>
      <c r="E181" s="221"/>
      <c r="F181" s="221"/>
      <c r="G181" s="221"/>
      <c r="H181" s="221"/>
      <c r="I181" s="221"/>
      <c r="J181" s="221"/>
      <c r="K181" s="221"/>
      <c r="L181" s="243"/>
      <c r="M181" s="8"/>
      <c r="N181" s="8"/>
      <c r="O181" s="8"/>
      <c r="P181" s="8"/>
      <c r="Q181" s="8"/>
    </row>
    <row r="182" spans="1:17" ht="12.75" customHeight="1" x14ac:dyDescent="0.2">
      <c r="A182" s="8"/>
      <c r="B182" s="242"/>
      <c r="C182" s="221"/>
      <c r="D182" s="221"/>
      <c r="E182" s="221"/>
      <c r="F182" s="221"/>
      <c r="G182" s="221"/>
      <c r="H182" s="221"/>
      <c r="I182" s="221"/>
      <c r="J182" s="221"/>
      <c r="K182" s="221"/>
      <c r="L182" s="243"/>
      <c r="M182" s="8"/>
      <c r="N182" s="8"/>
      <c r="O182" s="8"/>
      <c r="P182" s="8"/>
      <c r="Q182" s="8"/>
    </row>
    <row r="183" spans="1:17" ht="12.75" customHeight="1" x14ac:dyDescent="0.2">
      <c r="A183" s="8"/>
      <c r="B183" s="242"/>
      <c r="C183" s="221"/>
      <c r="D183" s="221"/>
      <c r="E183" s="221"/>
      <c r="F183" s="221"/>
      <c r="G183" s="221"/>
      <c r="H183" s="221"/>
      <c r="I183" s="221"/>
      <c r="J183" s="221"/>
      <c r="K183" s="221"/>
      <c r="L183" s="243"/>
      <c r="M183" s="8"/>
      <c r="N183" s="8"/>
      <c r="O183" s="8"/>
      <c r="P183" s="8"/>
      <c r="Q183" s="8"/>
    </row>
    <row r="184" spans="1:17" ht="12.75" customHeight="1" x14ac:dyDescent="0.2">
      <c r="A184" s="8"/>
      <c r="B184" s="242"/>
      <c r="C184" s="221"/>
      <c r="D184" s="221"/>
      <c r="E184" s="221"/>
      <c r="F184" s="221"/>
      <c r="G184" s="221"/>
      <c r="H184" s="221"/>
      <c r="I184" s="221"/>
      <c r="J184" s="221"/>
      <c r="K184" s="221"/>
      <c r="L184" s="243"/>
      <c r="M184" s="8"/>
      <c r="N184" s="8"/>
      <c r="O184" s="8"/>
      <c r="P184" s="8"/>
      <c r="Q184" s="8"/>
    </row>
    <row r="185" spans="1:17" ht="12.75" customHeight="1" x14ac:dyDescent="0.2">
      <c r="A185" s="8"/>
      <c r="B185" s="242"/>
      <c r="C185" s="221"/>
      <c r="D185" s="221"/>
      <c r="E185" s="221"/>
      <c r="F185" s="221"/>
      <c r="G185" s="221"/>
      <c r="H185" s="221"/>
      <c r="I185" s="221"/>
      <c r="J185" s="221"/>
      <c r="K185" s="221"/>
      <c r="L185" s="243"/>
      <c r="M185" s="8"/>
      <c r="N185" s="8"/>
      <c r="O185" s="8"/>
      <c r="P185" s="8"/>
      <c r="Q185" s="8"/>
    </row>
    <row r="186" spans="1:17" ht="12.75" customHeight="1" x14ac:dyDescent="0.2">
      <c r="A186" s="8"/>
      <c r="B186" s="242"/>
      <c r="C186" s="221"/>
      <c r="D186" s="221"/>
      <c r="E186" s="221"/>
      <c r="F186" s="221"/>
      <c r="G186" s="221"/>
      <c r="H186" s="221"/>
      <c r="I186" s="221"/>
      <c r="J186" s="221"/>
      <c r="K186" s="221"/>
      <c r="L186" s="243"/>
      <c r="M186" s="8"/>
      <c r="N186" s="8"/>
      <c r="O186" s="8"/>
      <c r="P186" s="8"/>
      <c r="Q186" s="8"/>
    </row>
    <row r="187" spans="1:17" ht="12.75" customHeight="1" x14ac:dyDescent="0.2">
      <c r="A187" s="8"/>
      <c r="B187" s="242"/>
      <c r="C187" s="221"/>
      <c r="D187" s="221"/>
      <c r="E187" s="221"/>
      <c r="F187" s="221"/>
      <c r="G187" s="221"/>
      <c r="H187" s="221"/>
      <c r="I187" s="221"/>
      <c r="J187" s="221"/>
      <c r="K187" s="221"/>
      <c r="L187" s="243"/>
      <c r="M187" s="8"/>
      <c r="N187" s="8"/>
      <c r="O187" s="8"/>
      <c r="P187" s="8"/>
      <c r="Q187" s="8"/>
    </row>
    <row r="188" spans="1:17" ht="12.75" customHeight="1" x14ac:dyDescent="0.2">
      <c r="A188" s="8"/>
      <c r="B188" s="242"/>
      <c r="C188" s="221"/>
      <c r="D188" s="221"/>
      <c r="E188" s="221"/>
      <c r="F188" s="221"/>
      <c r="G188" s="221"/>
      <c r="H188" s="221"/>
      <c r="I188" s="221"/>
      <c r="J188" s="221"/>
      <c r="K188" s="221"/>
      <c r="L188" s="243"/>
      <c r="M188" s="8"/>
      <c r="N188" s="8"/>
      <c r="O188" s="8"/>
      <c r="P188" s="8"/>
      <c r="Q188" s="8"/>
    </row>
    <row r="189" spans="1:17" ht="12.75" customHeight="1" x14ac:dyDescent="0.2">
      <c r="A189" s="8"/>
      <c r="B189" s="544"/>
      <c r="C189" s="225"/>
      <c r="D189" s="225"/>
      <c r="E189" s="225"/>
      <c r="F189" s="225"/>
      <c r="G189" s="225"/>
      <c r="H189" s="225"/>
      <c r="I189" s="225"/>
      <c r="J189" s="225"/>
      <c r="K189" s="225"/>
      <c r="L189" s="555"/>
      <c r="M189" s="8"/>
      <c r="N189" s="8"/>
      <c r="O189" s="8"/>
      <c r="P189" s="8"/>
      <c r="Q189" s="8"/>
    </row>
    <row r="190" spans="1:17" ht="12.75" customHeight="1" x14ac:dyDescent="0.2">
      <c r="A190" s="8"/>
      <c r="B190" s="8"/>
      <c r="C190" s="8"/>
      <c r="D190" s="8"/>
      <c r="E190" s="8"/>
      <c r="F190" s="8"/>
      <c r="G190" s="8"/>
      <c r="H190" s="8"/>
      <c r="I190" s="8"/>
      <c r="J190" s="8"/>
      <c r="K190" s="8"/>
      <c r="L190" s="8"/>
      <c r="M190" s="8"/>
      <c r="N190" s="8"/>
      <c r="O190" s="8"/>
      <c r="P190" s="8"/>
      <c r="Q190" s="8"/>
    </row>
    <row r="191" spans="1:17" ht="12.75" customHeight="1" x14ac:dyDescent="0.2">
      <c r="A191" s="8"/>
      <c r="B191" s="8"/>
      <c r="C191" s="8"/>
      <c r="D191" s="8"/>
      <c r="E191" s="8"/>
      <c r="F191" s="8"/>
      <c r="G191" s="8"/>
      <c r="H191" s="8"/>
      <c r="I191" s="8"/>
      <c r="J191" s="8"/>
      <c r="K191" s="8"/>
      <c r="L191" s="8"/>
      <c r="M191" s="8"/>
      <c r="N191" s="8"/>
      <c r="O191" s="8"/>
      <c r="P191" s="8"/>
      <c r="Q191" s="8"/>
    </row>
    <row r="192" spans="1:17" ht="12.75" customHeight="1" x14ac:dyDescent="0.2">
      <c r="A192" s="8"/>
      <c r="B192" s="8"/>
      <c r="C192" s="8"/>
      <c r="D192" s="8"/>
      <c r="E192" s="8"/>
      <c r="F192" s="8"/>
      <c r="G192" s="8"/>
      <c r="H192" s="8"/>
      <c r="I192" s="8"/>
      <c r="J192" s="8"/>
      <c r="K192" s="8"/>
      <c r="L192" s="8"/>
      <c r="M192" s="8"/>
      <c r="N192" s="8"/>
      <c r="O192" s="8"/>
      <c r="P192" s="8"/>
      <c r="Q192" s="8"/>
    </row>
    <row r="193" spans="1:17" ht="12.75" customHeight="1" x14ac:dyDescent="0.2">
      <c r="A193" s="8"/>
      <c r="B193" s="8"/>
      <c r="C193" s="8"/>
      <c r="D193" s="8"/>
      <c r="E193" s="8"/>
      <c r="F193" s="8"/>
      <c r="G193" s="8"/>
      <c r="H193" s="8"/>
      <c r="I193" s="8"/>
      <c r="J193" s="8"/>
      <c r="K193" s="8"/>
      <c r="L193" s="8"/>
      <c r="M193" s="8"/>
      <c r="N193" s="8"/>
      <c r="O193" s="8"/>
      <c r="P193" s="8"/>
      <c r="Q193" s="8"/>
    </row>
    <row r="194" spans="1:17" ht="12.75" customHeight="1" x14ac:dyDescent="0.2">
      <c r="A194" s="8"/>
      <c r="B194" s="8"/>
      <c r="C194" s="8"/>
      <c r="D194" s="8"/>
      <c r="E194" s="8"/>
      <c r="F194" s="8"/>
      <c r="G194" s="8"/>
      <c r="H194" s="8"/>
      <c r="I194" s="8"/>
      <c r="J194" s="8"/>
      <c r="K194" s="8"/>
      <c r="L194" s="8"/>
      <c r="M194" s="8"/>
      <c r="N194" s="8"/>
      <c r="O194" s="8"/>
      <c r="P194" s="8"/>
      <c r="Q194" s="8"/>
    </row>
  </sheetData>
  <sheetProtection algorithmName="SHA-512" hashValue="+dx83lJIqlUsWDcNS+el9+IvM1TyIV2Jb15HDhhpfZ+cNXSTpRxczSlbx0JZmsN/FGXpBRv5AZamt1k+sGs/xA==" saltValue="jLEofAyVn4+Pz+TuHtFrLQ==" spinCount="100000" sheet="1" scenarios="1" insertHyperlinks="0"/>
  <protectedRanges>
    <protectedRange sqref="F2 E5:E6 F5 E14:E16 F19:F22 B38:L189" name="YellowZone"/>
  </protectedRanges>
  <mergeCells count="2">
    <mergeCell ref="C2:E2"/>
    <mergeCell ref="F2:G2"/>
  </mergeCells>
  <conditionalFormatting sqref="E16">
    <cfRule type="cellIs" dxfId="294" priority="2" stopIfTrue="1" operator="lessThan">
      <formula>1.2</formula>
    </cfRule>
  </conditionalFormatting>
  <conditionalFormatting sqref="F20">
    <cfRule type="expression" dxfId="293" priority="3">
      <formula>AND(F20&lt;0.4*F21,F20&lt;1)</formula>
    </cfRule>
  </conditionalFormatting>
  <conditionalFormatting sqref="F21">
    <cfRule type="expression" dxfId="292" priority="4">
      <formula>AND(F21&lt;0.4*F20,F21&lt;1)</formula>
    </cfRule>
  </conditionalFormatting>
  <conditionalFormatting sqref="H27">
    <cfRule type="expression" dxfId="291" priority="1">
      <formula>AND(ISNUMBER($E27),$H$27&gt;=100)</formula>
    </cfRule>
    <cfRule type="expression" dxfId="290" priority="7">
      <formula>AND($H$27 &gt;= 60, $H$27 &lt; 100)</formula>
    </cfRule>
    <cfRule type="cellIs" dxfId="289" priority="9" stopIfTrue="1" operator="notBetween">
      <formula>60</formula>
      <formula>100</formula>
    </cfRule>
  </conditionalFormatting>
  <conditionalFormatting sqref="H27:H33">
    <cfRule type="cellIs" dxfId="288" priority="5" stopIfTrue="1" operator="greaterThanOrEqual">
      <formula>100</formula>
    </cfRule>
  </conditionalFormatting>
  <conditionalFormatting sqref="H28:H33 H35">
    <cfRule type="cellIs" dxfId="287" priority="11" stopIfTrue="1" operator="lessThan">
      <formula>100</formula>
    </cfRule>
  </conditionalFormatting>
  <conditionalFormatting sqref="H34">
    <cfRule type="cellIs" dxfId="286" priority="6" stopIfTrue="1" operator="lessThanOrEqual">
      <formula>100</formula>
    </cfRule>
    <cfRule type="expression" dxfId="285" priority="8">
      <formula>AND($H$34 &gt; 100, $H$34 &lt;= 166.667)</formula>
    </cfRule>
    <cfRule type="cellIs" dxfId="284" priority="10" stopIfTrue="1" operator="greaterThanOrEqual">
      <formula>166.667</formula>
    </cfRule>
  </conditionalFormatting>
  <conditionalFormatting sqref="H35">
    <cfRule type="cellIs" dxfId="283" priority="12" stopIfTrue="1" operator="greaterThanOrEqual">
      <formula>100</formula>
    </cfRule>
  </conditionalFormatting>
  <dataValidations count="5">
    <dataValidation type="list" allowBlank="1" showErrorMessage="1" sqref="F2" xr:uid="{00000000-0002-0000-1400-000000000000}">
      <formula1>ConstructionType</formula1>
    </dataValidation>
    <dataValidation type="list" allowBlank="1" showInputMessage="1" showErrorMessage="1" prompt="Select Material" sqref="C5:D5 D6" xr:uid="{00000000-0002-0000-1400-000001000000}">
      <formula1>Materials</formula1>
    </dataValidation>
    <dataValidation type="list" allowBlank="1" showErrorMessage="1" sqref="F5" xr:uid="{00000000-0002-0000-1400-000002000000}">
      <formula1>Material</formula1>
    </dataValidation>
    <dataValidation type="list" allowBlank="1" showInputMessage="1" showErrorMessage="1" prompt="Select Material" sqref="E6" xr:uid="{00000000-0002-0000-1400-000003000000}">
      <formula1>Tube_Type</formula1>
    </dataValidation>
    <dataValidation type="list" allowBlank="1" showInputMessage="1" showErrorMessage="1" prompt="Select Material" sqref="E5" xr:uid="{00000000-0002-0000-1400-000004000000}">
      <formula1>Metallic_Mats</formula1>
    </dataValidation>
  </dataValidations>
  <hyperlinks>
    <hyperlink ref="B14" location="'T1.1 Guidance Notes'!A1" display="Number of tubes" xr:uid="{00000000-0004-0000-1400-000000000000}"/>
    <hyperlink ref="J36" location="'Cover Sheet'!A1" display="BACK to COVER SHEET" xr:uid="{00000000-0004-0000-1400-000001000000}"/>
    <hyperlink ref="B38" location="'T3.12 T3.6 Guidance Notes'!A1" display="Link to guidance notes for laminated structures" xr:uid="{00000000-0004-0000-1400-000002000000}"/>
    <hyperlink ref="B39" location="'T3.6 Guidance Notes'!A1" display="Link to GUIDANCE NOTES for anisotropic laminates" xr:uid="{01B84DA5-F475-405A-AA30-84E6BB4764EB}"/>
  </hyperlinks>
  <pageMargins left="0.75" right="0.75" top="1" bottom="1" header="0" footer="0"/>
  <pageSetup paperSize="9" fitToHeight="0"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81A0-AF61-4399-BDB4-C1A49E8A8129}">
  <sheetPr codeName="Tabelle25">
    <tabColor rgb="FFCCFF99"/>
    <pageSetUpPr fitToPage="1"/>
  </sheetPr>
  <dimension ref="A1:Q194"/>
  <sheetViews>
    <sheetView showGridLines="0" topLeftCell="A11" workbookViewId="0">
      <selection activeCell="L16" sqref="L16"/>
    </sheetView>
  </sheetViews>
  <sheetFormatPr baseColWidth="10" defaultColWidth="14.42578125" defaultRowHeight="15" customHeight="1" x14ac:dyDescent="0.2"/>
  <cols>
    <col min="1" max="1" width="3.42578125" customWidth="1"/>
    <col min="2" max="2" width="45.5703125" customWidth="1"/>
    <col min="3" max="3" width="11.42578125" customWidth="1"/>
    <col min="4" max="4" width="3.5703125" customWidth="1"/>
    <col min="5" max="5" width="11.7109375" customWidth="1"/>
    <col min="6" max="6" width="15.28515625" customWidth="1"/>
    <col min="7" max="7" width="11.7109375" customWidth="1"/>
    <col min="8" max="8" width="6.7109375" customWidth="1"/>
    <col min="9" max="9" width="11.140625" customWidth="1"/>
    <col min="10" max="12" width="11.42578125" customWidth="1"/>
    <col min="13" max="13" width="3.28515625" customWidth="1"/>
    <col min="14" max="26" width="11.42578125" customWidth="1"/>
  </cols>
  <sheetData>
    <row r="1" spans="1:17" ht="12.75" customHeight="1" x14ac:dyDescent="0.25">
      <c r="A1" s="8"/>
      <c r="B1" s="77" t="s">
        <v>569</v>
      </c>
      <c r="C1" s="8"/>
      <c r="D1" s="8"/>
      <c r="E1" s="8"/>
      <c r="F1" s="8"/>
      <c r="G1" s="8"/>
      <c r="H1" s="8"/>
      <c r="I1" s="8"/>
      <c r="J1" s="8"/>
      <c r="K1" s="8"/>
      <c r="L1" s="8"/>
      <c r="M1" s="8"/>
      <c r="N1" s="8"/>
      <c r="O1" s="8"/>
      <c r="P1" s="8"/>
      <c r="Q1" s="8"/>
    </row>
    <row r="2" spans="1:17" ht="12.75" customHeight="1" x14ac:dyDescent="0.2">
      <c r="A2" s="8"/>
      <c r="B2" s="8"/>
      <c r="C2" s="1078" t="s">
        <v>541</v>
      </c>
      <c r="D2" s="764"/>
      <c r="E2" s="765"/>
      <c r="F2" s="1079" t="s">
        <v>282</v>
      </c>
      <c r="G2" s="765"/>
      <c r="H2" s="8"/>
      <c r="I2" s="8"/>
      <c r="J2" s="8"/>
      <c r="K2" s="8"/>
      <c r="L2" s="8"/>
      <c r="M2" s="8"/>
      <c r="N2" s="8"/>
      <c r="O2" s="8"/>
      <c r="P2" s="8"/>
      <c r="Q2" s="8"/>
    </row>
    <row r="3" spans="1:17" ht="12.75" customHeight="1" x14ac:dyDescent="0.2">
      <c r="A3" s="8"/>
      <c r="B3" s="8"/>
      <c r="C3" s="8"/>
      <c r="D3" s="8"/>
      <c r="E3" s="8"/>
      <c r="F3" s="8"/>
      <c r="G3" s="8"/>
      <c r="H3" s="8"/>
      <c r="I3" s="8"/>
      <c r="J3" s="8"/>
      <c r="K3" s="8"/>
      <c r="L3" s="8"/>
      <c r="M3" s="8"/>
      <c r="N3" s="8"/>
      <c r="O3" s="8"/>
      <c r="P3" s="8"/>
      <c r="Q3" s="8"/>
    </row>
    <row r="4" spans="1:17" ht="12.75" customHeight="1" x14ac:dyDescent="0.2">
      <c r="A4" s="8"/>
      <c r="B4" s="4" t="s">
        <v>512</v>
      </c>
      <c r="C4" s="4" t="s">
        <v>513</v>
      </c>
      <c r="D4" s="5"/>
      <c r="E4" s="4" t="s">
        <v>514</v>
      </c>
      <c r="F4" s="595" t="s">
        <v>542</v>
      </c>
      <c r="G4" s="4" t="s">
        <v>543</v>
      </c>
      <c r="H4" s="8"/>
      <c r="I4" s="5"/>
      <c r="J4" s="6" t="s">
        <v>544</v>
      </c>
      <c r="K4" s="6" t="s">
        <v>545</v>
      </c>
      <c r="M4" s="8"/>
      <c r="N4" s="8"/>
      <c r="O4" s="8"/>
      <c r="P4" s="8"/>
      <c r="Q4" s="8"/>
    </row>
    <row r="5" spans="1:17" ht="12.75" customHeight="1" x14ac:dyDescent="0.2">
      <c r="A5" s="8"/>
      <c r="B5" s="12" t="s">
        <v>515</v>
      </c>
      <c r="C5" s="34" t="s">
        <v>236</v>
      </c>
      <c r="D5" s="8"/>
      <c r="E5" s="78" t="s">
        <v>236</v>
      </c>
      <c r="F5" s="93" t="s">
        <v>251</v>
      </c>
      <c r="G5" s="590"/>
      <c r="H5" s="8"/>
      <c r="I5" s="88" t="s">
        <v>546</v>
      </c>
      <c r="J5" s="23">
        <f>F22/1000</f>
        <v>0.17524999999999999</v>
      </c>
      <c r="K5" s="88">
        <f>J5</f>
        <v>0.17524999999999999</v>
      </c>
      <c r="M5" s="8"/>
      <c r="N5" s="8"/>
      <c r="O5" s="8"/>
      <c r="P5" s="8"/>
      <c r="Q5" s="8"/>
    </row>
    <row r="6" spans="1:17" ht="12.75" customHeight="1" x14ac:dyDescent="0.2">
      <c r="A6" s="8"/>
      <c r="B6" s="12" t="s">
        <v>547</v>
      </c>
      <c r="C6" s="34" t="s">
        <v>287</v>
      </c>
      <c r="D6" s="23"/>
      <c r="E6" s="78" t="s">
        <v>287</v>
      </c>
      <c r="F6" s="89" t="s">
        <v>548</v>
      </c>
      <c r="G6" s="590"/>
      <c r="I6" s="88" t="s">
        <v>549</v>
      </c>
      <c r="J6" s="23">
        <f>F21/1000</f>
        <v>1E-3</v>
      </c>
      <c r="K6" s="88">
        <f>F20/1000</f>
        <v>1E-3</v>
      </c>
      <c r="M6" s="8"/>
      <c r="N6" s="8"/>
      <c r="O6" s="8"/>
      <c r="P6" s="8"/>
      <c r="Q6" s="8"/>
    </row>
    <row r="7" spans="1:17" ht="12.75" customHeight="1" x14ac:dyDescent="0.2">
      <c r="A7" s="8"/>
      <c r="B7" s="12" t="s">
        <v>517</v>
      </c>
      <c r="C7" s="46" t="str">
        <f>HLOOKUP(C5,MaterialData!$C$3:$P$4,2,FALSE)</f>
        <v>Steel</v>
      </c>
      <c r="D7" s="50"/>
      <c r="E7" s="46" t="str">
        <f>HLOOKUP(E5,MaterialData!$C$3:$S$4,2,FALSE)</f>
        <v>Steel</v>
      </c>
      <c r="F7" s="46" t="str">
        <f>HLOOKUP(F5,MaterialData!$C$3:$S$4,2,FALSE)</f>
        <v>Non SES</v>
      </c>
      <c r="G7" s="591"/>
      <c r="M7" s="8"/>
      <c r="N7" s="8"/>
      <c r="O7" s="8"/>
      <c r="P7" s="8"/>
      <c r="Q7" s="8"/>
    </row>
    <row r="8" spans="1:17" ht="12.75" customHeight="1" x14ac:dyDescent="0.3">
      <c r="A8" s="8"/>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61576082868.266716</v>
      </c>
      <c r="G8" s="590"/>
      <c r="I8" s="88" t="s">
        <v>550</v>
      </c>
      <c r="J8" s="50">
        <f>J5*J6</f>
        <v>1.7525E-4</v>
      </c>
      <c r="K8" s="88" t="s">
        <v>551</v>
      </c>
      <c r="L8" s="50">
        <f>(J5*J6^3)/12</f>
        <v>1.4604166666666665E-11</v>
      </c>
      <c r="M8" s="8"/>
      <c r="N8" s="8"/>
      <c r="O8" s="8"/>
      <c r="P8" s="8"/>
      <c r="Q8" s="8"/>
    </row>
    <row r="9" spans="1:17" ht="12.75" customHeight="1" x14ac:dyDescent="0.3">
      <c r="A9" s="8"/>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261777926.87017781</v>
      </c>
      <c r="G9" s="590"/>
      <c r="I9" s="88" t="s">
        <v>552</v>
      </c>
      <c r="J9" s="50">
        <f>K5*K6</f>
        <v>1.7525E-4</v>
      </c>
      <c r="K9" s="88" t="s">
        <v>553</v>
      </c>
      <c r="L9" s="50">
        <f>(K5*K6^3)/12</f>
        <v>1.4604166666666665E-11</v>
      </c>
      <c r="M9" s="8"/>
      <c r="N9" s="8"/>
      <c r="O9" s="8"/>
      <c r="P9" s="8"/>
      <c r="Q9" s="8"/>
    </row>
    <row r="10" spans="1:17" ht="12.75" customHeight="1" x14ac:dyDescent="0.3">
      <c r="A10" s="8"/>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261777926.87017781</v>
      </c>
      <c r="G10" s="591"/>
      <c r="I10" s="88" t="s">
        <v>570</v>
      </c>
      <c r="J10" s="23">
        <f>J6/2</f>
        <v>5.0000000000000001E-4</v>
      </c>
      <c r="K10" s="88" t="s">
        <v>555</v>
      </c>
      <c r="L10" s="50">
        <f t="shared" ref="L10:L11" si="0">L8+(J8*($J$12-J10)^2)</f>
        <v>1.5830916666666666E-8</v>
      </c>
      <c r="M10" s="8"/>
      <c r="N10" s="8"/>
      <c r="O10" s="8"/>
      <c r="P10" s="8"/>
      <c r="Q10" s="8"/>
    </row>
    <row r="11" spans="1:17" ht="12.75" customHeight="1" x14ac:dyDescent="0.3">
      <c r="A11" s="8"/>
      <c r="B11" s="12" t="s">
        <v>270</v>
      </c>
      <c r="C11" s="46">
        <f t="array" ref="C11">INDEX(Innertable,MATCH($B11,MaterialData!$B$6:$B$11,0),MATCH(C$7,MaterialData!$C$4:$P$4,0))</f>
        <v>180000000</v>
      </c>
      <c r="D11" s="50"/>
      <c r="E11" s="46">
        <f t="array" ref="E11">INDEX(Innertable,MATCH($B11,MaterialData!$B$6:$B$11,0),MATCH(E$7,MaterialData!$C$4:$S$4,0))</f>
        <v>180000000</v>
      </c>
      <c r="F11" s="46" t="str">
        <f t="array" ref="F11">INDEX(Innertable,MATCH($B11,MaterialData!$B$6:$B$11,0),MATCH(F$7,MaterialData!$C$4:$S$4,0))</f>
        <v>N/A</v>
      </c>
      <c r="G11" s="591"/>
      <c r="I11" s="88" t="s">
        <v>571</v>
      </c>
      <c r="J11" s="23">
        <f>(F18-0.5*F20)*0.001</f>
        <v>1.95E-2</v>
      </c>
      <c r="K11" s="88" t="s">
        <v>557</v>
      </c>
      <c r="L11" s="50">
        <f t="shared" si="0"/>
        <v>1.5830916666666666E-8</v>
      </c>
      <c r="M11" s="8"/>
      <c r="N11" s="8"/>
      <c r="O11" s="8"/>
      <c r="P11" s="8"/>
      <c r="Q11" s="8"/>
    </row>
    <row r="12" spans="1:17" ht="12.75" customHeight="1" x14ac:dyDescent="0.3">
      <c r="A12" s="8"/>
      <c r="B12" s="12" t="s">
        <v>271</v>
      </c>
      <c r="C12" s="46">
        <f t="array" ref="C12">INDEX(Innertable,MATCH($B12,MaterialData!$B$6:$B$11,0),MATCH(C$7,MaterialData!$C$4:$P$4,0))</f>
        <v>300000000</v>
      </c>
      <c r="D12" s="50"/>
      <c r="E12" s="46">
        <f t="array" ref="E12">INDEX(Innertable,MATCH($B12,MaterialData!$B$6:$B$11,0),MATCH(E$7,MaterialData!$C$4:$S$4,0))</f>
        <v>300000000</v>
      </c>
      <c r="F12" s="46" t="str">
        <f t="array" ref="F12">INDEX(Innertable,MATCH($B12,MaterialData!$B$6:$B$11,0),MATCH(F$7,MaterialData!$C$4:$S$4,0))</f>
        <v>N/A</v>
      </c>
      <c r="G12" s="591"/>
      <c r="I12" s="88" t="s">
        <v>558</v>
      </c>
      <c r="J12" s="90">
        <f>(J8*J10+J9*J11)/(J8+J9)</f>
        <v>0.01</v>
      </c>
      <c r="K12" s="88" t="s">
        <v>559</v>
      </c>
      <c r="L12" s="48">
        <f>SUM(L10:L11)</f>
        <v>3.1661833333333331E-8</v>
      </c>
      <c r="M12" s="8"/>
      <c r="N12" s="8"/>
      <c r="O12" s="8"/>
      <c r="P12" s="8"/>
      <c r="Q12" s="8"/>
    </row>
    <row r="13" spans="1:17" ht="12.75" customHeight="1" x14ac:dyDescent="0.2">
      <c r="A13" s="8"/>
      <c r="B13" s="8"/>
      <c r="E13" s="498"/>
      <c r="G13" s="590"/>
      <c r="I13" s="8"/>
      <c r="J13" s="8"/>
      <c r="K13" s="8"/>
      <c r="L13" s="50"/>
      <c r="M13" s="8"/>
      <c r="N13" s="8"/>
      <c r="O13" s="8"/>
      <c r="P13" s="8"/>
      <c r="Q13" s="8"/>
    </row>
    <row r="14" spans="1:17" ht="12.75" customHeight="1" x14ac:dyDescent="0.2">
      <c r="A14" s="8"/>
      <c r="B14" s="592" t="s">
        <v>560</v>
      </c>
      <c r="C14" s="34">
        <v>1</v>
      </c>
      <c r="E14" s="78">
        <v>1</v>
      </c>
      <c r="G14" s="590"/>
      <c r="I14" s="8"/>
      <c r="J14" s="8"/>
      <c r="K14" s="8"/>
      <c r="L14" s="50"/>
      <c r="M14" s="8"/>
      <c r="N14" s="8"/>
      <c r="O14" s="8"/>
      <c r="P14" s="8"/>
      <c r="Q14" s="8"/>
    </row>
    <row r="15" spans="1:17" ht="12.75" customHeight="1" x14ac:dyDescent="0.2">
      <c r="A15" s="8"/>
      <c r="B15" s="12" t="s">
        <v>518</v>
      </c>
      <c r="C15" s="34">
        <v>25.4</v>
      </c>
      <c r="E15" s="78">
        <v>25.4</v>
      </c>
      <c r="G15" s="590"/>
      <c r="I15" s="8"/>
      <c r="J15" s="8"/>
      <c r="K15" s="8"/>
      <c r="L15" s="50"/>
      <c r="M15" s="8"/>
      <c r="N15" s="8"/>
      <c r="O15" s="8"/>
      <c r="P15" s="8"/>
      <c r="Q15" s="8"/>
    </row>
    <row r="16" spans="1:17" ht="12.75" customHeight="1" x14ac:dyDescent="0.2">
      <c r="A16" s="8"/>
      <c r="B16" s="12" t="s">
        <v>519</v>
      </c>
      <c r="C16" s="91">
        <v>1.6</v>
      </c>
      <c r="E16" s="78">
        <v>1.6</v>
      </c>
      <c r="G16" s="590"/>
      <c r="I16" s="8"/>
      <c r="J16" s="8"/>
      <c r="K16" s="8"/>
      <c r="L16" s="50"/>
      <c r="M16" s="8"/>
      <c r="N16" s="8"/>
      <c r="O16" s="8"/>
      <c r="P16" s="8"/>
      <c r="Q16" s="8"/>
    </row>
    <row r="17" spans="1:17" ht="12.75" customHeight="1" x14ac:dyDescent="0.2">
      <c r="A17" s="8"/>
      <c r="B17" s="8"/>
      <c r="E17" s="590"/>
      <c r="G17" s="590"/>
      <c r="I17" s="8"/>
      <c r="J17" s="8"/>
      <c r="K17" s="8"/>
      <c r="L17" s="50"/>
      <c r="M17" s="8"/>
      <c r="N17" s="8"/>
      <c r="O17" s="8"/>
      <c r="P17" s="8"/>
      <c r="Q17" s="8"/>
    </row>
    <row r="18" spans="1:17" ht="12.75" customHeight="1" x14ac:dyDescent="0.2">
      <c r="A18" s="8"/>
      <c r="B18" s="12" t="s">
        <v>561</v>
      </c>
      <c r="E18" s="590"/>
      <c r="F18" s="92">
        <f>F19+F20+F21</f>
        <v>20</v>
      </c>
      <c r="G18" s="590"/>
      <c r="I18" s="8"/>
      <c r="J18" s="8"/>
      <c r="K18" s="8"/>
      <c r="L18" s="50"/>
      <c r="M18" s="8"/>
      <c r="N18" s="8"/>
      <c r="O18" s="8"/>
      <c r="P18" s="8"/>
      <c r="Q18" s="8"/>
    </row>
    <row r="19" spans="1:17" ht="12.75" customHeight="1" x14ac:dyDescent="0.2">
      <c r="A19" s="8"/>
      <c r="B19" s="12" t="s">
        <v>562</v>
      </c>
      <c r="E19" s="590"/>
      <c r="F19" s="93">
        <v>18</v>
      </c>
      <c r="G19" s="590"/>
      <c r="I19" s="8"/>
      <c r="J19" s="8"/>
      <c r="K19" s="8"/>
      <c r="L19" s="50"/>
      <c r="M19" s="8"/>
      <c r="N19" s="8"/>
      <c r="O19" s="8"/>
      <c r="P19" s="8"/>
      <c r="Q19" s="8"/>
    </row>
    <row r="20" spans="1:17" ht="12.75" customHeight="1" x14ac:dyDescent="0.2">
      <c r="A20" s="8"/>
      <c r="B20" s="12" t="s">
        <v>563</v>
      </c>
      <c r="E20" s="590"/>
      <c r="F20" s="93">
        <v>1</v>
      </c>
      <c r="G20" s="590"/>
      <c r="I20" s="1" t="str">
        <f>IF(AND(F20&lt;0.4*F21,F20&lt;1),"Asymmetrical lay-up: skin too thin in comparison, see T3.4.4.","")</f>
        <v/>
      </c>
      <c r="J20" s="8"/>
      <c r="K20" s="8"/>
      <c r="L20" s="50"/>
      <c r="M20" s="8"/>
      <c r="N20" s="8"/>
      <c r="O20" s="8"/>
      <c r="P20" s="8"/>
      <c r="Q20" s="8"/>
    </row>
    <row r="21" spans="1:17" ht="12.75" customHeight="1" x14ac:dyDescent="0.2">
      <c r="A21" s="8"/>
      <c r="B21" s="12" t="s">
        <v>564</v>
      </c>
      <c r="E21" s="590"/>
      <c r="F21" s="93">
        <v>1</v>
      </c>
      <c r="G21" s="590"/>
      <c r="I21" s="1" t="str">
        <f>IF(AND(F21&lt;0.4*F20,F21&lt;1),"Asymmetrical lay-up: skin too thin in comparison, see T3.4.4.","")</f>
        <v/>
      </c>
      <c r="J21" s="8"/>
      <c r="K21" s="8"/>
      <c r="L21" s="50"/>
      <c r="M21" s="8"/>
      <c r="N21" s="8"/>
      <c r="O21" s="8"/>
      <c r="P21" s="8"/>
      <c r="Q21" s="8"/>
    </row>
    <row r="22" spans="1:17" ht="12.75" customHeight="1" x14ac:dyDescent="0.2">
      <c r="A22" s="8"/>
      <c r="B22" s="12" t="s">
        <v>572</v>
      </c>
      <c r="E22" s="590"/>
      <c r="F22" s="93">
        <v>175.25</v>
      </c>
      <c r="G22" s="590"/>
      <c r="I22" s="8"/>
      <c r="J22" s="8"/>
      <c r="K22" s="8"/>
      <c r="L22" s="50"/>
      <c r="M22" s="8"/>
      <c r="N22" s="8"/>
      <c r="O22" s="8"/>
      <c r="P22" s="8"/>
      <c r="Q22" s="8"/>
    </row>
    <row r="23" spans="1:17" ht="12.75" customHeight="1" x14ac:dyDescent="0.2">
      <c r="A23" s="8"/>
      <c r="B23" s="8"/>
      <c r="E23" s="16"/>
      <c r="G23" s="590"/>
      <c r="I23" s="8"/>
      <c r="J23" s="8"/>
      <c r="K23" s="8"/>
      <c r="L23" s="50"/>
      <c r="M23" s="8"/>
      <c r="N23" s="8"/>
      <c r="O23" s="8"/>
      <c r="P23" s="8"/>
      <c r="Q23" s="8"/>
    </row>
    <row r="24" spans="1:17" ht="12.75" customHeight="1" x14ac:dyDescent="0.2">
      <c r="A24" s="8"/>
      <c r="B24" s="12" t="s">
        <v>520</v>
      </c>
      <c r="C24" s="34">
        <f t="shared" ref="C24:C25" si="1">C15/1000</f>
        <v>2.5399999999999999E-2</v>
      </c>
      <c r="E24" s="34" t="str">
        <f>IF(F2="Composite only","No tubes",E15/1000)</f>
        <v>No tubes</v>
      </c>
      <c r="G24" s="590"/>
      <c r="I24" s="8"/>
      <c r="J24" s="8"/>
      <c r="K24" s="8"/>
      <c r="L24" s="50"/>
      <c r="M24" s="8"/>
      <c r="N24" s="8"/>
      <c r="O24" s="8"/>
      <c r="P24" s="8"/>
      <c r="Q24" s="8"/>
    </row>
    <row r="25" spans="1:17" ht="12.75" customHeight="1" x14ac:dyDescent="0.2">
      <c r="A25" s="8"/>
      <c r="B25" s="12" t="s">
        <v>521</v>
      </c>
      <c r="C25" s="34">
        <f t="shared" si="1"/>
        <v>1.6000000000000001E-3</v>
      </c>
      <c r="E25" s="34" t="str">
        <f>IF(F2="Composite only","",E16/1000)</f>
        <v/>
      </c>
      <c r="G25" s="16"/>
      <c r="I25" s="8"/>
      <c r="J25" s="8"/>
      <c r="K25" s="8"/>
      <c r="L25" s="50"/>
      <c r="M25" s="8"/>
      <c r="N25" s="8"/>
      <c r="O25" s="8"/>
      <c r="P25" s="79"/>
      <c r="Q25" s="8"/>
    </row>
    <row r="26" spans="1:17" ht="12.75" customHeight="1" x14ac:dyDescent="0.2">
      <c r="A26" s="8"/>
      <c r="B26" s="12" t="s">
        <v>522</v>
      </c>
      <c r="C26" s="46">
        <f>IF(C6="Round",((C24)^4-((C24-2*C25))^4)*3.142/64,((C24)^4-((C24-2*C25))^4)/12)</f>
        <v>8.5099184800000022E-9</v>
      </c>
      <c r="E26" s="46" t="str">
        <f>IF(F2="Composite only","",IF(E6="Round",((E24)^4-((E24-2*E25))^4)*3.142/64,IF(E6="Square",((E24)^4-((E24-2*E25))^4)/12,"")))</f>
        <v/>
      </c>
      <c r="F26" s="94">
        <f>IF($F$2="Tubing only","Tubing Only",L12)</f>
        <v>3.1661833333333331E-8</v>
      </c>
      <c r="G26" s="46">
        <f t="shared" ref="G26:G33" si="2">IF($F$2="Tubing only",E26,IF($F$2="Composite only",F26,IF($F$2="Tubes + Composite",E26+F26,"No Type Selected")))</f>
        <v>3.1661833333333331E-8</v>
      </c>
      <c r="I26" s="8"/>
      <c r="J26" s="8"/>
      <c r="K26" s="8"/>
      <c r="L26" s="50"/>
      <c r="M26" s="8"/>
      <c r="N26" s="8"/>
      <c r="O26" s="50"/>
      <c r="P26" s="79"/>
      <c r="Q26" s="8"/>
    </row>
    <row r="27" spans="1:17" ht="12.75" customHeight="1" x14ac:dyDescent="0.2">
      <c r="A27" s="8"/>
      <c r="B27" s="12" t="s">
        <v>523</v>
      </c>
      <c r="C27" s="46">
        <f>C8*C26*C14</f>
        <v>1701.9836960000005</v>
      </c>
      <c r="D27" s="50"/>
      <c r="E27" s="46" t="str">
        <f>IF(F2="Composite only","",E8*E26*E14)</f>
        <v/>
      </c>
      <c r="F27" s="94">
        <f>IF(F26="Tubing Only","",F26*F8)</f>
        <v>1949.6116730945826</v>
      </c>
      <c r="G27" s="46">
        <f t="shared" si="2"/>
        <v>1949.6116730945826</v>
      </c>
      <c r="H27" s="13">
        <f>100*G27/C27</f>
        <v>114.5493742200091</v>
      </c>
      <c r="I27" s="23" t="str">
        <f>IF((100&gt;H27)*AND(H27&gt;=60),"For Composites Only, Additional Proof Required","")</f>
        <v/>
      </c>
      <c r="J27" s="8"/>
      <c r="K27" s="8"/>
      <c r="L27" s="8"/>
      <c r="M27" s="8"/>
      <c r="N27" s="8"/>
      <c r="O27" s="8"/>
      <c r="P27" s="8"/>
      <c r="Q27" s="8"/>
    </row>
    <row r="28" spans="1:17" ht="12.75" customHeight="1" x14ac:dyDescent="0.2">
      <c r="A28" s="8"/>
      <c r="B28" s="12" t="s">
        <v>524</v>
      </c>
      <c r="C28" s="81">
        <f>IF(C24="no tubes","",IF(C14=0,"",IF(C6="Round",C14*((C15^2-(C15-2*C16)^2)*PI()/4),IF(C6="Square",C14*(C15^2-(C15-2*C16)^2),""))))</f>
        <v>119.63184824869931</v>
      </c>
      <c r="D28" s="95"/>
      <c r="E28" s="81" t="str">
        <f>IF(E24="no tubes","",IF(E14=0,"",IF(E6="Round",E14*((E15^2-(E15-2*E16)^2)*PI()/4),IF(E6="Square",E14*(E15^2-(E15-2*E16)^2),""))))</f>
        <v/>
      </c>
      <c r="F28" s="81">
        <f>IF(F26="Tubing Only","",(F18-F19)*F22)</f>
        <v>350.5</v>
      </c>
      <c r="G28" s="81">
        <f t="shared" si="2"/>
        <v>350.5</v>
      </c>
      <c r="H28" s="13" t="str">
        <f>IF(AND(F2="tubing only",E5="steel"),100*G28/C28,"NA")</f>
        <v>NA</v>
      </c>
      <c r="I28" s="8" t="str">
        <f t="shared" ref="I28:I32" si="3">IF(AND(95&lt;H28,H28&lt;100),"For tubes only, provided your actual tube measures &gt;= your nominal OD and wall this is OK","")</f>
        <v/>
      </c>
      <c r="J28" s="8"/>
      <c r="K28" s="8"/>
      <c r="L28" s="8"/>
      <c r="M28" s="8"/>
      <c r="N28" s="8"/>
      <c r="O28" s="50"/>
      <c r="P28" s="8"/>
      <c r="Q28" s="8"/>
    </row>
    <row r="29" spans="1:17" ht="12.75" customHeight="1" x14ac:dyDescent="0.2">
      <c r="A29" s="8"/>
      <c r="B29" s="12" t="s">
        <v>525</v>
      </c>
      <c r="C29" s="46">
        <f t="shared" ref="C29:C31" si="4">C$28*C9/1000000</f>
        <v>36487.713715853293</v>
      </c>
      <c r="D29" s="50"/>
      <c r="E29" s="46" t="str">
        <f>IF(F2="Composite only","",E$28*E9/1000000)</f>
        <v/>
      </c>
      <c r="F29" s="46">
        <f>IF(F26="Tubing Only","",F28*F9/1000000)</f>
        <v>91753.163367997317</v>
      </c>
      <c r="G29" s="46">
        <f t="shared" si="2"/>
        <v>91753.163367997317</v>
      </c>
      <c r="H29" s="13">
        <f t="shared" ref="H29:H35" si="5">100*G29/C29</f>
        <v>251.46317492655649</v>
      </c>
      <c r="I29" s="8" t="str">
        <f t="shared" si="3"/>
        <v/>
      </c>
      <c r="J29" s="8"/>
      <c r="K29" s="8"/>
      <c r="L29" s="8"/>
      <c r="M29" s="8"/>
      <c r="N29" s="8"/>
      <c r="O29" s="8"/>
      <c r="P29" s="8"/>
      <c r="Q29" s="8"/>
    </row>
    <row r="30" spans="1:17" ht="12.75" customHeight="1" x14ac:dyDescent="0.2">
      <c r="A30" s="8"/>
      <c r="B30" s="12" t="s">
        <v>526</v>
      </c>
      <c r="C30" s="46">
        <f t="shared" si="4"/>
        <v>43665.624610775245</v>
      </c>
      <c r="D30" s="50"/>
      <c r="E30" s="46" t="str">
        <f>IF(F2="Composite only","",E$28*E10/1000000)</f>
        <v/>
      </c>
      <c r="F30" s="46">
        <f>IF(F26="Tubing Only","",F28*F10/1000000)</f>
        <v>91753.163367997317</v>
      </c>
      <c r="G30" s="46">
        <f t="shared" si="2"/>
        <v>91753.163367997317</v>
      </c>
      <c r="H30" s="13">
        <f t="shared" si="5"/>
        <v>210.12676260986231</v>
      </c>
      <c r="I30" s="8" t="str">
        <f t="shared" si="3"/>
        <v/>
      </c>
      <c r="J30" s="8"/>
      <c r="K30" s="8"/>
      <c r="L30" s="8"/>
      <c r="M30" s="8"/>
      <c r="N30" s="8"/>
      <c r="O30" s="50"/>
      <c r="P30" s="8"/>
      <c r="Q30" s="8"/>
    </row>
    <row r="31" spans="1:17" ht="12.75" customHeight="1" x14ac:dyDescent="0.2">
      <c r="A31" s="8"/>
      <c r="B31" s="12" t="s">
        <v>527</v>
      </c>
      <c r="C31" s="46">
        <f t="shared" si="4"/>
        <v>21533.732684765877</v>
      </c>
      <c r="D31" s="50"/>
      <c r="E31" s="46" t="str">
        <f>IF(F2="Composite only","",E$28*E11/1000000)</f>
        <v/>
      </c>
      <c r="F31" s="46">
        <f>IF(F26="Tubing Only","",F28*F9/1000000)</f>
        <v>91753.163367997317</v>
      </c>
      <c r="G31" s="46">
        <f t="shared" si="2"/>
        <v>91753.163367997317</v>
      </c>
      <c r="H31" s="13">
        <f t="shared" si="5"/>
        <v>426.09037973666517</v>
      </c>
      <c r="I31" s="8" t="str">
        <f t="shared" si="3"/>
        <v/>
      </c>
      <c r="J31" s="8"/>
      <c r="K31" s="8"/>
      <c r="L31" s="8"/>
      <c r="M31" s="8"/>
      <c r="N31" s="8"/>
      <c r="O31" s="50"/>
      <c r="P31" s="8"/>
      <c r="Q31" s="8"/>
    </row>
    <row r="32" spans="1:17" ht="12.75" customHeight="1" x14ac:dyDescent="0.2">
      <c r="A32" s="8"/>
      <c r="B32" s="12" t="s">
        <v>528</v>
      </c>
      <c r="C32" s="46">
        <f>IF(C14=0,"",C$28*C12/1000000)</f>
        <v>35889.554474609795</v>
      </c>
      <c r="D32" s="50"/>
      <c r="E32" s="46" t="str">
        <f>IF(F2="Composite only","",E$28*E12/1000000)</f>
        <v/>
      </c>
      <c r="F32" s="46">
        <f>IF(F26="tubing only","",F28*F10/1000000)</f>
        <v>91753.163367997317</v>
      </c>
      <c r="G32" s="46">
        <f t="shared" si="2"/>
        <v>91753.163367997317</v>
      </c>
      <c r="H32" s="13">
        <f t="shared" si="5"/>
        <v>255.65422784199913</v>
      </c>
      <c r="I32" s="8" t="str">
        <f t="shared" si="3"/>
        <v/>
      </c>
      <c r="J32" s="8"/>
      <c r="K32" s="8"/>
      <c r="L32" s="8"/>
      <c r="M32" s="8"/>
      <c r="N32" s="8"/>
      <c r="O32" s="50"/>
      <c r="P32" s="8"/>
      <c r="Q32" s="8"/>
    </row>
    <row r="33" spans="1:17" ht="12.75" customHeight="1" x14ac:dyDescent="0.2">
      <c r="A33" s="8"/>
      <c r="B33" s="12" t="s">
        <v>529</v>
      </c>
      <c r="C33" s="46">
        <f>C14*4*C10*C26/(0.5*C24*1)</f>
        <v>978.30558903937037</v>
      </c>
      <c r="E33" s="46" t="str">
        <f>IF(F2="Composite only","",E14*4*E10*E26/(0.5*E24*1))</f>
        <v/>
      </c>
      <c r="F33" s="46">
        <f>IF(F26="tubing only","",4*F10*F26/(0.001*0.5*F18*1))</f>
        <v>3315.3476363636364</v>
      </c>
      <c r="G33" s="46">
        <f t="shared" si="2"/>
        <v>3315.3476363636364</v>
      </c>
      <c r="H33" s="13">
        <f t="shared" si="5"/>
        <v>338.886711218637</v>
      </c>
      <c r="I33" s="23" t="str">
        <f>IF((99.9&gt;H33)*AND(H33&gt;60),"For Composites Only, Additional Proof Required","")</f>
        <v/>
      </c>
      <c r="J33" s="8"/>
      <c r="K33" s="8"/>
      <c r="L33" s="8"/>
      <c r="M33" s="8"/>
      <c r="N33" s="8"/>
      <c r="O33" s="8"/>
      <c r="P33" s="8"/>
      <c r="Q33" s="8"/>
    </row>
    <row r="34" spans="1:17" ht="12.75" customHeight="1" x14ac:dyDescent="0.2">
      <c r="A34" s="8"/>
      <c r="B34" s="12" t="s">
        <v>530</v>
      </c>
      <c r="C34" s="46">
        <f>IF(C14=0,"",C33*1^3/(48*C27))</f>
        <v>1.1975065616797899E-2</v>
      </c>
      <c r="E34" s="46" t="str">
        <f>IF($F$2="tubing only",$C$33*1^3/(48*E27),"")</f>
        <v/>
      </c>
      <c r="F34" s="46">
        <f>IF($F$2="tubing only","",$C$33*1^3/(48*F27))</f>
        <v>1.0454064632250201E-2</v>
      </c>
      <c r="G34" s="46">
        <f>$C$33*1^3/(48*G27)</f>
        <v>1.0454064632250201E-2</v>
      </c>
      <c r="H34" s="13">
        <f t="shared" si="5"/>
        <v>87.298599997530459</v>
      </c>
      <c r="I34" s="23" t="str">
        <f>IF((100&lt;H34)*AND(H34&lt;=166.667),"For Composites Only, Additional Proof Required","")</f>
        <v/>
      </c>
      <c r="J34" s="8"/>
      <c r="K34" s="8"/>
      <c r="L34" s="8"/>
      <c r="M34" s="8"/>
      <c r="N34" s="8"/>
      <c r="O34" s="8"/>
      <c r="P34" s="8"/>
      <c r="Q34" s="8"/>
    </row>
    <row r="35" spans="1:17" ht="12.75" customHeight="1" x14ac:dyDescent="0.2">
      <c r="A35" s="8"/>
      <c r="B35" s="12" t="s">
        <v>531</v>
      </c>
      <c r="C35" s="46">
        <f>0.5*C33*(C33*1^3/(48*C27))</f>
        <v>5.8576368110132897</v>
      </c>
      <c r="D35" s="591"/>
      <c r="E35" s="46" t="str">
        <f>IF(E24="no tubes","",0.5*E33*(E33*1^3/(48*E27)))</f>
        <v/>
      </c>
      <c r="F35" s="46">
        <f>IF(F26="tubing only","",0.5*F33*(F33*1^3/(48*F27)))</f>
        <v>58.727132805628258</v>
      </c>
      <c r="G35" s="46">
        <f>IF($F$2="Tubing only",E35,IF($F$2="Composite only",F35,IF($F$2="Tubes + Composite",E35+F35,"No Type Selected")))</f>
        <v>58.727132805628258</v>
      </c>
      <c r="H35" s="13">
        <f t="shared" si="5"/>
        <v>1002.57381432751</v>
      </c>
      <c r="I35" s="23" t="str">
        <f>IF((99.9&gt;H35)*AND(H35&gt;60),"For Composites Only, Additional Proof Required","")</f>
        <v/>
      </c>
      <c r="J35" s="8"/>
      <c r="K35" s="9"/>
      <c r="L35" s="9"/>
      <c r="M35" s="8"/>
      <c r="N35" s="8"/>
      <c r="O35" s="8"/>
      <c r="P35" s="8"/>
      <c r="Q35" s="8"/>
    </row>
    <row r="36" spans="1:17" ht="12.75" customHeight="1" x14ac:dyDescent="0.2">
      <c r="A36" s="8"/>
      <c r="B36" s="8"/>
      <c r="C36" s="8"/>
      <c r="D36" s="8"/>
      <c r="E36" s="8"/>
      <c r="F36" s="8"/>
      <c r="G36" s="8"/>
      <c r="H36" s="8"/>
      <c r="I36" s="8"/>
      <c r="J36" s="9" t="s">
        <v>290</v>
      </c>
      <c r="K36" s="8"/>
      <c r="L36" s="8"/>
      <c r="M36" s="8"/>
      <c r="N36" s="8"/>
      <c r="O36" s="8"/>
      <c r="P36" s="8"/>
      <c r="Q36" s="8"/>
    </row>
    <row r="37" spans="1:17" ht="12.75" customHeight="1" x14ac:dyDescent="0.2">
      <c r="A37" s="8"/>
      <c r="B37" s="5" t="s">
        <v>566</v>
      </c>
      <c r="E37" s="50"/>
      <c r="I37" s="8"/>
      <c r="J37" s="8"/>
      <c r="K37" s="8"/>
      <c r="L37" s="8"/>
      <c r="M37" s="8"/>
      <c r="N37" s="8"/>
      <c r="O37" s="8"/>
      <c r="P37" s="8"/>
      <c r="Q37" s="8"/>
    </row>
    <row r="38" spans="1:17" ht="12.75" customHeight="1" x14ac:dyDescent="0.2">
      <c r="A38" s="8"/>
      <c r="B38" s="593" t="s">
        <v>567</v>
      </c>
      <c r="C38" s="224"/>
      <c r="D38" s="224"/>
      <c r="E38" s="224"/>
      <c r="F38" s="224"/>
      <c r="G38" s="224"/>
      <c r="H38" s="224"/>
      <c r="I38" s="224"/>
      <c r="J38" s="224"/>
      <c r="K38" s="224"/>
      <c r="L38" s="560"/>
      <c r="M38" s="8"/>
      <c r="N38" s="8"/>
      <c r="O38" s="8"/>
      <c r="P38" s="8"/>
      <c r="Q38" s="8"/>
    </row>
    <row r="39" spans="1:17" ht="12.75" customHeight="1" x14ac:dyDescent="0.2">
      <c r="A39" s="8"/>
      <c r="B39" s="594" t="s">
        <v>568</v>
      </c>
      <c r="C39" s="221"/>
      <c r="D39" s="221"/>
      <c r="E39" s="221"/>
      <c r="F39" s="221"/>
      <c r="G39" s="221"/>
      <c r="H39" s="221"/>
      <c r="I39" s="221"/>
      <c r="J39" s="221"/>
      <c r="K39" s="221"/>
      <c r="L39" s="243"/>
      <c r="M39" s="8"/>
      <c r="N39" s="8"/>
      <c r="O39" s="8"/>
      <c r="P39" s="8"/>
      <c r="Q39" s="8"/>
    </row>
    <row r="40" spans="1:17" ht="12.75" customHeight="1" x14ac:dyDescent="0.2">
      <c r="A40" s="8"/>
      <c r="B40" s="242"/>
      <c r="C40" s="221"/>
      <c r="D40" s="221"/>
      <c r="E40" s="221"/>
      <c r="F40" s="221"/>
      <c r="G40" s="221"/>
      <c r="H40" s="221"/>
      <c r="I40" s="221"/>
      <c r="J40" s="221"/>
      <c r="K40" s="221"/>
      <c r="L40" s="243"/>
      <c r="M40" s="8"/>
      <c r="N40" s="8"/>
      <c r="O40" s="8"/>
      <c r="P40" s="8"/>
      <c r="Q40" s="8"/>
    </row>
    <row r="41" spans="1:17" ht="12.75" customHeight="1" x14ac:dyDescent="0.2">
      <c r="A41" s="8"/>
      <c r="B41" s="242"/>
      <c r="C41" s="221"/>
      <c r="D41" s="221"/>
      <c r="E41" s="221"/>
      <c r="F41" s="221"/>
      <c r="G41" s="221"/>
      <c r="H41" s="221"/>
      <c r="I41" s="221"/>
      <c r="J41" s="221"/>
      <c r="K41" s="221"/>
      <c r="L41" s="243"/>
      <c r="M41" s="8"/>
      <c r="N41" s="8"/>
      <c r="O41" s="8"/>
      <c r="P41" s="8"/>
      <c r="Q41" s="8"/>
    </row>
    <row r="42" spans="1:17" ht="12.75" customHeight="1" x14ac:dyDescent="0.2">
      <c r="A42" s="8"/>
      <c r="B42" s="242"/>
      <c r="C42" s="221"/>
      <c r="D42" s="221"/>
      <c r="E42" s="221"/>
      <c r="F42" s="221"/>
      <c r="G42" s="221"/>
      <c r="H42" s="221"/>
      <c r="I42" s="221"/>
      <c r="J42" s="221"/>
      <c r="K42" s="221"/>
      <c r="L42" s="243"/>
      <c r="M42" s="8"/>
      <c r="N42" s="8"/>
      <c r="O42" s="8"/>
      <c r="P42" s="8"/>
      <c r="Q42" s="8"/>
    </row>
    <row r="43" spans="1:17" ht="12.75" customHeight="1" x14ac:dyDescent="0.2">
      <c r="A43" s="8"/>
      <c r="B43" s="242"/>
      <c r="C43" s="221"/>
      <c r="D43" s="221"/>
      <c r="E43" s="221"/>
      <c r="F43" s="221"/>
      <c r="G43" s="221"/>
      <c r="H43" s="221"/>
      <c r="I43" s="221"/>
      <c r="J43" s="221"/>
      <c r="K43" s="221"/>
      <c r="L43" s="243"/>
      <c r="M43" s="8"/>
      <c r="N43" s="8"/>
      <c r="O43" s="8"/>
      <c r="P43" s="8"/>
      <c r="Q43" s="8"/>
    </row>
    <row r="44" spans="1:17" ht="12.75" customHeight="1" x14ac:dyDescent="0.2">
      <c r="A44" s="8"/>
      <c r="B44" s="242"/>
      <c r="C44" s="221"/>
      <c r="D44" s="221"/>
      <c r="E44" s="221"/>
      <c r="F44" s="221"/>
      <c r="G44" s="221"/>
      <c r="H44" s="221"/>
      <c r="I44" s="221"/>
      <c r="J44" s="221"/>
      <c r="K44" s="221"/>
      <c r="L44" s="243"/>
      <c r="M44" s="8"/>
      <c r="N44" s="8"/>
      <c r="O44" s="8"/>
      <c r="P44" s="8"/>
      <c r="Q44" s="8"/>
    </row>
    <row r="45" spans="1:17" ht="12.75" customHeight="1" x14ac:dyDescent="0.2">
      <c r="A45" s="8"/>
      <c r="B45" s="242"/>
      <c r="C45" s="221"/>
      <c r="D45" s="221"/>
      <c r="E45" s="221"/>
      <c r="F45" s="221"/>
      <c r="G45" s="221"/>
      <c r="H45" s="221"/>
      <c r="I45" s="221"/>
      <c r="J45" s="221"/>
      <c r="K45" s="221"/>
      <c r="L45" s="243"/>
      <c r="M45" s="8"/>
      <c r="N45" s="8"/>
      <c r="O45" s="8"/>
      <c r="P45" s="8"/>
      <c r="Q45" s="8"/>
    </row>
    <row r="46" spans="1:17" ht="12.75" customHeight="1" x14ac:dyDescent="0.2">
      <c r="A46" s="8"/>
      <c r="B46" s="242"/>
      <c r="C46" s="221"/>
      <c r="D46" s="221"/>
      <c r="E46" s="221"/>
      <c r="F46" s="221"/>
      <c r="G46" s="221"/>
      <c r="H46" s="221"/>
      <c r="I46" s="221"/>
      <c r="J46" s="221"/>
      <c r="K46" s="221"/>
      <c r="L46" s="243"/>
      <c r="M46" s="8"/>
      <c r="N46" s="8"/>
      <c r="O46" s="8"/>
      <c r="P46" s="8"/>
      <c r="Q46" s="8"/>
    </row>
    <row r="47" spans="1:17" ht="12.75" customHeight="1" x14ac:dyDescent="0.2">
      <c r="A47" s="8"/>
      <c r="B47" s="242"/>
      <c r="C47" s="221"/>
      <c r="D47" s="221"/>
      <c r="E47" s="221"/>
      <c r="F47" s="221"/>
      <c r="G47" s="221"/>
      <c r="H47" s="221"/>
      <c r="I47" s="221"/>
      <c r="J47" s="221"/>
      <c r="K47" s="221"/>
      <c r="L47" s="243"/>
      <c r="M47" s="8"/>
      <c r="N47" s="8"/>
      <c r="O47" s="8"/>
      <c r="P47" s="8"/>
      <c r="Q47" s="8"/>
    </row>
    <row r="48" spans="1:17" ht="12.75" customHeight="1" x14ac:dyDescent="0.2">
      <c r="A48" s="8"/>
      <c r="B48" s="242"/>
      <c r="C48" s="221"/>
      <c r="D48" s="221"/>
      <c r="E48" s="221"/>
      <c r="F48" s="221"/>
      <c r="G48" s="221"/>
      <c r="H48" s="221"/>
      <c r="I48" s="221"/>
      <c r="J48" s="221"/>
      <c r="K48" s="221"/>
      <c r="L48" s="243"/>
      <c r="M48" s="8"/>
      <c r="N48" s="8"/>
      <c r="O48" s="8"/>
      <c r="P48" s="8"/>
      <c r="Q48" s="8"/>
    </row>
    <row r="49" spans="1:17" ht="12.75" customHeight="1" x14ac:dyDescent="0.2">
      <c r="A49" s="8"/>
      <c r="B49" s="242"/>
      <c r="C49" s="221"/>
      <c r="D49" s="221"/>
      <c r="E49" s="221"/>
      <c r="F49" s="221"/>
      <c r="G49" s="221"/>
      <c r="H49" s="221"/>
      <c r="I49" s="221"/>
      <c r="J49" s="221"/>
      <c r="K49" s="221"/>
      <c r="L49" s="243"/>
      <c r="M49" s="8"/>
      <c r="N49" s="8"/>
      <c r="O49" s="8"/>
      <c r="P49" s="8"/>
      <c r="Q49" s="8"/>
    </row>
    <row r="50" spans="1:17" ht="12.75" customHeight="1" x14ac:dyDescent="0.2">
      <c r="A50" s="8"/>
      <c r="B50" s="242"/>
      <c r="C50" s="221"/>
      <c r="D50" s="221"/>
      <c r="E50" s="221"/>
      <c r="F50" s="221"/>
      <c r="G50" s="221"/>
      <c r="H50" s="221"/>
      <c r="I50" s="221"/>
      <c r="J50" s="221"/>
      <c r="K50" s="221"/>
      <c r="L50" s="243"/>
      <c r="M50" s="8"/>
      <c r="N50" s="8"/>
      <c r="O50" s="8"/>
      <c r="P50" s="8"/>
      <c r="Q50" s="8"/>
    </row>
    <row r="51" spans="1:17" ht="12.75" customHeight="1" x14ac:dyDescent="0.2">
      <c r="A51" s="8"/>
      <c r="B51" s="242"/>
      <c r="C51" s="221"/>
      <c r="D51" s="221"/>
      <c r="E51" s="221"/>
      <c r="F51" s="221"/>
      <c r="G51" s="221"/>
      <c r="H51" s="221"/>
      <c r="I51" s="221"/>
      <c r="J51" s="221"/>
      <c r="K51" s="221"/>
      <c r="L51" s="243"/>
      <c r="M51" s="8"/>
      <c r="N51" s="8"/>
      <c r="O51" s="8"/>
      <c r="P51" s="8"/>
      <c r="Q51" s="8"/>
    </row>
    <row r="52" spans="1:17" ht="12.75" customHeight="1" x14ac:dyDescent="0.2">
      <c r="A52" s="8"/>
      <c r="B52" s="242"/>
      <c r="C52" s="221"/>
      <c r="D52" s="221"/>
      <c r="E52" s="221"/>
      <c r="F52" s="221"/>
      <c r="G52" s="221"/>
      <c r="H52" s="221"/>
      <c r="I52" s="221"/>
      <c r="J52" s="221"/>
      <c r="K52" s="221"/>
      <c r="L52" s="243"/>
      <c r="M52" s="8"/>
      <c r="N52" s="8"/>
      <c r="O52" s="8"/>
      <c r="P52" s="8"/>
      <c r="Q52" s="8"/>
    </row>
    <row r="53" spans="1:17" ht="12.75" customHeight="1" x14ac:dyDescent="0.2">
      <c r="A53" s="8"/>
      <c r="B53" s="242"/>
      <c r="C53" s="221"/>
      <c r="D53" s="221"/>
      <c r="E53" s="221"/>
      <c r="F53" s="221"/>
      <c r="G53" s="221"/>
      <c r="H53" s="221"/>
      <c r="I53" s="221"/>
      <c r="J53" s="221"/>
      <c r="K53" s="221"/>
      <c r="L53" s="243"/>
      <c r="M53" s="8"/>
      <c r="N53" s="8"/>
      <c r="O53" s="8"/>
      <c r="P53" s="8"/>
      <c r="Q53" s="8"/>
    </row>
    <row r="54" spans="1:17" ht="12.75" customHeight="1" x14ac:dyDescent="0.2">
      <c r="A54" s="8"/>
      <c r="B54" s="242"/>
      <c r="C54" s="221"/>
      <c r="D54" s="221"/>
      <c r="E54" s="221"/>
      <c r="F54" s="221"/>
      <c r="G54" s="221"/>
      <c r="H54" s="221"/>
      <c r="I54" s="221"/>
      <c r="J54" s="221"/>
      <c r="K54" s="221"/>
      <c r="L54" s="243"/>
      <c r="M54" s="8"/>
      <c r="N54" s="8"/>
      <c r="O54" s="8"/>
      <c r="P54" s="8"/>
      <c r="Q54" s="8"/>
    </row>
    <row r="55" spans="1:17" ht="12.75" customHeight="1" x14ac:dyDescent="0.2">
      <c r="A55" s="8"/>
      <c r="B55" s="242"/>
      <c r="C55" s="221"/>
      <c r="D55" s="221"/>
      <c r="E55" s="221"/>
      <c r="F55" s="221"/>
      <c r="G55" s="221"/>
      <c r="H55" s="221"/>
      <c r="I55" s="221"/>
      <c r="J55" s="221"/>
      <c r="K55" s="221"/>
      <c r="L55" s="243"/>
      <c r="M55" s="8"/>
      <c r="N55" s="8"/>
      <c r="O55" s="8"/>
      <c r="P55" s="8"/>
      <c r="Q55" s="8"/>
    </row>
    <row r="56" spans="1:17" ht="12.75" customHeight="1" x14ac:dyDescent="0.2">
      <c r="A56" s="8"/>
      <c r="B56" s="242"/>
      <c r="C56" s="221"/>
      <c r="D56" s="221"/>
      <c r="E56" s="221"/>
      <c r="F56" s="221"/>
      <c r="G56" s="221"/>
      <c r="H56" s="221"/>
      <c r="I56" s="221"/>
      <c r="J56" s="221"/>
      <c r="K56" s="221"/>
      <c r="L56" s="243"/>
      <c r="M56" s="8"/>
      <c r="N56" s="8"/>
      <c r="O56" s="8"/>
      <c r="P56" s="8"/>
      <c r="Q56" s="8"/>
    </row>
    <row r="57" spans="1:17" ht="12.75" customHeight="1" x14ac:dyDescent="0.2">
      <c r="A57" s="8"/>
      <c r="B57" s="242"/>
      <c r="C57" s="221"/>
      <c r="D57" s="221"/>
      <c r="E57" s="221"/>
      <c r="F57" s="221"/>
      <c r="G57" s="221"/>
      <c r="H57" s="221"/>
      <c r="I57" s="221"/>
      <c r="J57" s="221"/>
      <c r="K57" s="221"/>
      <c r="L57" s="243"/>
      <c r="M57" s="8"/>
      <c r="N57" s="8"/>
      <c r="O57" s="8"/>
      <c r="P57" s="8"/>
      <c r="Q57" s="8"/>
    </row>
    <row r="58" spans="1:17" ht="12.75" customHeight="1" x14ac:dyDescent="0.2">
      <c r="A58" s="8"/>
      <c r="B58" s="242"/>
      <c r="C58" s="221"/>
      <c r="D58" s="221"/>
      <c r="E58" s="221"/>
      <c r="F58" s="221"/>
      <c r="G58" s="221"/>
      <c r="H58" s="221"/>
      <c r="I58" s="221"/>
      <c r="J58" s="221"/>
      <c r="K58" s="221"/>
      <c r="L58" s="243"/>
      <c r="M58" s="8"/>
      <c r="N58" s="8"/>
      <c r="O58" s="8"/>
      <c r="P58" s="8"/>
      <c r="Q58" s="8"/>
    </row>
    <row r="59" spans="1:17" ht="12.75" customHeight="1" x14ac:dyDescent="0.2">
      <c r="A59" s="8"/>
      <c r="B59" s="242"/>
      <c r="C59" s="221"/>
      <c r="D59" s="221"/>
      <c r="E59" s="221"/>
      <c r="F59" s="221"/>
      <c r="G59" s="221"/>
      <c r="H59" s="221"/>
      <c r="I59" s="221"/>
      <c r="J59" s="221"/>
      <c r="K59" s="221"/>
      <c r="L59" s="243"/>
      <c r="M59" s="8"/>
      <c r="N59" s="8"/>
      <c r="O59" s="8"/>
      <c r="P59" s="8"/>
      <c r="Q59" s="8"/>
    </row>
    <row r="60" spans="1:17" ht="12.75" customHeight="1" x14ac:dyDescent="0.2">
      <c r="A60" s="8"/>
      <c r="B60" s="242"/>
      <c r="C60" s="221"/>
      <c r="D60" s="221"/>
      <c r="E60" s="221"/>
      <c r="F60" s="221"/>
      <c r="G60" s="221"/>
      <c r="H60" s="221"/>
      <c r="I60" s="221"/>
      <c r="J60" s="221"/>
      <c r="K60" s="221"/>
      <c r="L60" s="243"/>
      <c r="M60" s="8"/>
      <c r="N60" s="8"/>
      <c r="O60" s="8"/>
      <c r="P60" s="8"/>
      <c r="Q60" s="8"/>
    </row>
    <row r="61" spans="1:17" ht="12.75" customHeight="1" x14ac:dyDescent="0.2">
      <c r="A61" s="8"/>
      <c r="B61" s="242"/>
      <c r="C61" s="221"/>
      <c r="D61" s="221"/>
      <c r="E61" s="221"/>
      <c r="F61" s="221"/>
      <c r="G61" s="221"/>
      <c r="H61" s="221"/>
      <c r="I61" s="221"/>
      <c r="J61" s="221"/>
      <c r="K61" s="221"/>
      <c r="L61" s="243"/>
      <c r="M61" s="8"/>
      <c r="N61" s="8"/>
      <c r="O61" s="8"/>
      <c r="P61" s="8"/>
      <c r="Q61" s="8"/>
    </row>
    <row r="62" spans="1:17" ht="12.75" customHeight="1" x14ac:dyDescent="0.2">
      <c r="A62" s="8"/>
      <c r="B62" s="242"/>
      <c r="C62" s="221"/>
      <c r="D62" s="221"/>
      <c r="E62" s="221"/>
      <c r="F62" s="221"/>
      <c r="G62" s="221"/>
      <c r="H62" s="221"/>
      <c r="I62" s="221"/>
      <c r="J62" s="221"/>
      <c r="K62" s="221"/>
      <c r="L62" s="243"/>
      <c r="M62" s="8"/>
      <c r="N62" s="8"/>
      <c r="O62" s="8"/>
      <c r="P62" s="8"/>
      <c r="Q62" s="8"/>
    </row>
    <row r="63" spans="1:17" ht="12.75" customHeight="1" x14ac:dyDescent="0.2">
      <c r="A63" s="8"/>
      <c r="B63" s="242"/>
      <c r="C63" s="221"/>
      <c r="D63" s="221"/>
      <c r="E63" s="221"/>
      <c r="F63" s="221"/>
      <c r="G63" s="221"/>
      <c r="H63" s="221"/>
      <c r="I63" s="221"/>
      <c r="J63" s="221"/>
      <c r="K63" s="221"/>
      <c r="L63" s="243"/>
      <c r="M63" s="8"/>
      <c r="N63" s="8"/>
      <c r="O63" s="8"/>
      <c r="P63" s="8"/>
      <c r="Q63" s="8"/>
    </row>
    <row r="64" spans="1:17" ht="12.75" customHeight="1" x14ac:dyDescent="0.2">
      <c r="A64" s="8"/>
      <c r="B64" s="242"/>
      <c r="C64" s="221"/>
      <c r="D64" s="221"/>
      <c r="E64" s="221"/>
      <c r="F64" s="221"/>
      <c r="G64" s="221"/>
      <c r="H64" s="221"/>
      <c r="I64" s="221"/>
      <c r="J64" s="221"/>
      <c r="K64" s="221"/>
      <c r="L64" s="243"/>
      <c r="M64" s="8"/>
      <c r="N64" s="8"/>
      <c r="O64" s="8"/>
      <c r="P64" s="8"/>
      <c r="Q64" s="8"/>
    </row>
    <row r="65" spans="1:17" ht="12.75" customHeight="1" x14ac:dyDescent="0.2">
      <c r="A65" s="8"/>
      <c r="B65" s="242"/>
      <c r="C65" s="221"/>
      <c r="D65" s="221"/>
      <c r="E65" s="221"/>
      <c r="F65" s="221"/>
      <c r="G65" s="221"/>
      <c r="H65" s="221"/>
      <c r="I65" s="221"/>
      <c r="J65" s="221"/>
      <c r="K65" s="221"/>
      <c r="L65" s="243"/>
      <c r="M65" s="8"/>
      <c r="N65" s="8"/>
      <c r="O65" s="8"/>
      <c r="P65" s="8"/>
      <c r="Q65" s="8"/>
    </row>
    <row r="66" spans="1:17" ht="12.75" customHeight="1" x14ac:dyDescent="0.2">
      <c r="A66" s="8"/>
      <c r="B66" s="242"/>
      <c r="C66" s="221"/>
      <c r="D66" s="221"/>
      <c r="E66" s="221"/>
      <c r="F66" s="221"/>
      <c r="G66" s="221"/>
      <c r="H66" s="221"/>
      <c r="I66" s="221"/>
      <c r="J66" s="221"/>
      <c r="K66" s="221"/>
      <c r="L66" s="243"/>
      <c r="M66" s="8"/>
      <c r="N66" s="8"/>
      <c r="O66" s="8"/>
      <c r="P66" s="8"/>
      <c r="Q66" s="8"/>
    </row>
    <row r="67" spans="1:17" ht="12.75" customHeight="1" x14ac:dyDescent="0.2">
      <c r="A67" s="8"/>
      <c r="B67" s="242"/>
      <c r="C67" s="221"/>
      <c r="D67" s="221"/>
      <c r="E67" s="221"/>
      <c r="F67" s="221"/>
      <c r="G67" s="221"/>
      <c r="H67" s="221"/>
      <c r="I67" s="221"/>
      <c r="J67" s="221"/>
      <c r="K67" s="221"/>
      <c r="L67" s="243"/>
      <c r="M67" s="8"/>
      <c r="N67" s="8"/>
      <c r="O67" s="8"/>
      <c r="P67" s="8"/>
      <c r="Q67" s="8"/>
    </row>
    <row r="68" spans="1:17" ht="12.75" customHeight="1" x14ac:dyDescent="0.2">
      <c r="A68" s="8"/>
      <c r="B68" s="242"/>
      <c r="C68" s="221"/>
      <c r="D68" s="221"/>
      <c r="E68" s="221"/>
      <c r="F68" s="221"/>
      <c r="G68" s="221"/>
      <c r="H68" s="221"/>
      <c r="I68" s="221"/>
      <c r="J68" s="221"/>
      <c r="K68" s="221"/>
      <c r="L68" s="243"/>
      <c r="M68" s="8"/>
      <c r="N68" s="8"/>
      <c r="O68" s="8"/>
      <c r="P68" s="8"/>
      <c r="Q68" s="8"/>
    </row>
    <row r="69" spans="1:17" ht="12.75" customHeight="1" x14ac:dyDescent="0.2">
      <c r="A69" s="8"/>
      <c r="B69" s="242"/>
      <c r="C69" s="221"/>
      <c r="D69" s="221"/>
      <c r="E69" s="221"/>
      <c r="F69" s="221"/>
      <c r="G69" s="221"/>
      <c r="H69" s="221"/>
      <c r="I69" s="221"/>
      <c r="J69" s="221"/>
      <c r="K69" s="221"/>
      <c r="L69" s="243"/>
      <c r="M69" s="8"/>
      <c r="N69" s="8"/>
      <c r="O69" s="8"/>
      <c r="P69" s="8"/>
      <c r="Q69" s="8"/>
    </row>
    <row r="70" spans="1:17" ht="12.75" customHeight="1" x14ac:dyDescent="0.2">
      <c r="A70" s="8"/>
      <c r="B70" s="242"/>
      <c r="C70" s="221"/>
      <c r="D70" s="221"/>
      <c r="E70" s="221"/>
      <c r="F70" s="221"/>
      <c r="G70" s="221"/>
      <c r="H70" s="221"/>
      <c r="I70" s="221"/>
      <c r="J70" s="221"/>
      <c r="K70" s="221"/>
      <c r="L70" s="243"/>
      <c r="M70" s="8"/>
      <c r="N70" s="8"/>
      <c r="O70" s="8"/>
      <c r="P70" s="8"/>
      <c r="Q70" s="8"/>
    </row>
    <row r="71" spans="1:17" ht="12.75" customHeight="1" x14ac:dyDescent="0.2">
      <c r="A71" s="8"/>
      <c r="B71" s="242"/>
      <c r="C71" s="221"/>
      <c r="D71" s="221"/>
      <c r="E71" s="221"/>
      <c r="F71" s="221"/>
      <c r="G71" s="221"/>
      <c r="H71" s="221"/>
      <c r="I71" s="221"/>
      <c r="J71" s="221"/>
      <c r="K71" s="221"/>
      <c r="L71" s="243"/>
      <c r="M71" s="8"/>
      <c r="N71" s="8"/>
      <c r="O71" s="8"/>
      <c r="P71" s="8"/>
      <c r="Q71" s="8"/>
    </row>
    <row r="72" spans="1:17" ht="12.75" customHeight="1" x14ac:dyDescent="0.2">
      <c r="A72" s="8"/>
      <c r="B72" s="242"/>
      <c r="C72" s="221"/>
      <c r="D72" s="221"/>
      <c r="E72" s="221"/>
      <c r="F72" s="221"/>
      <c r="G72" s="221"/>
      <c r="H72" s="221"/>
      <c r="I72" s="221"/>
      <c r="J72" s="221"/>
      <c r="K72" s="221"/>
      <c r="L72" s="243"/>
      <c r="M72" s="8"/>
      <c r="N72" s="8"/>
      <c r="O72" s="8"/>
      <c r="P72" s="8"/>
      <c r="Q72" s="8"/>
    </row>
    <row r="73" spans="1:17" ht="12.75" customHeight="1" x14ac:dyDescent="0.2">
      <c r="A73" s="8"/>
      <c r="B73" s="242"/>
      <c r="C73" s="221"/>
      <c r="D73" s="221"/>
      <c r="E73" s="221"/>
      <c r="F73" s="221"/>
      <c r="G73" s="221"/>
      <c r="H73" s="221"/>
      <c r="I73" s="221"/>
      <c r="J73" s="221"/>
      <c r="K73" s="221"/>
      <c r="L73" s="243"/>
      <c r="M73" s="8"/>
      <c r="N73" s="8"/>
      <c r="O73" s="8"/>
      <c r="P73" s="8"/>
      <c r="Q73" s="8"/>
    </row>
    <row r="74" spans="1:17" ht="12.75" customHeight="1" x14ac:dyDescent="0.2">
      <c r="A74" s="8"/>
      <c r="B74" s="242"/>
      <c r="C74" s="221"/>
      <c r="D74" s="221"/>
      <c r="E74" s="221"/>
      <c r="F74" s="221"/>
      <c r="G74" s="221"/>
      <c r="H74" s="221"/>
      <c r="I74" s="221"/>
      <c r="J74" s="221"/>
      <c r="K74" s="221"/>
      <c r="L74" s="243"/>
      <c r="M74" s="8"/>
      <c r="N74" s="8"/>
      <c r="O74" s="8"/>
      <c r="P74" s="8"/>
      <c r="Q74" s="8"/>
    </row>
    <row r="75" spans="1:17" ht="12.75" customHeight="1" x14ac:dyDescent="0.2">
      <c r="A75" s="8"/>
      <c r="B75" s="242"/>
      <c r="C75" s="221"/>
      <c r="D75" s="221"/>
      <c r="E75" s="221"/>
      <c r="F75" s="221"/>
      <c r="G75" s="221"/>
      <c r="H75" s="221"/>
      <c r="I75" s="221"/>
      <c r="J75" s="221"/>
      <c r="K75" s="221"/>
      <c r="L75" s="243"/>
      <c r="M75" s="8"/>
      <c r="N75" s="8"/>
      <c r="O75" s="8"/>
      <c r="P75" s="8"/>
      <c r="Q75" s="8"/>
    </row>
    <row r="76" spans="1:17" ht="12.75" customHeight="1" x14ac:dyDescent="0.2">
      <c r="A76" s="8"/>
      <c r="B76" s="242"/>
      <c r="C76" s="221"/>
      <c r="D76" s="221"/>
      <c r="E76" s="221"/>
      <c r="F76" s="221"/>
      <c r="G76" s="221"/>
      <c r="H76" s="221"/>
      <c r="I76" s="221"/>
      <c r="J76" s="221"/>
      <c r="K76" s="221"/>
      <c r="L76" s="243"/>
      <c r="M76" s="8"/>
      <c r="N76" s="8"/>
      <c r="O76" s="8"/>
      <c r="P76" s="8"/>
      <c r="Q76" s="8"/>
    </row>
    <row r="77" spans="1:17" ht="12.75" customHeight="1" x14ac:dyDescent="0.2">
      <c r="A77" s="8"/>
      <c r="B77" s="242"/>
      <c r="C77" s="221"/>
      <c r="D77" s="221"/>
      <c r="E77" s="221"/>
      <c r="F77" s="221"/>
      <c r="G77" s="221"/>
      <c r="H77" s="221"/>
      <c r="I77" s="221"/>
      <c r="J77" s="221"/>
      <c r="K77" s="221"/>
      <c r="L77" s="243"/>
      <c r="M77" s="8"/>
      <c r="N77" s="8"/>
      <c r="O77" s="8"/>
      <c r="P77" s="8"/>
      <c r="Q77" s="8"/>
    </row>
    <row r="78" spans="1:17" ht="12.75" customHeight="1" x14ac:dyDescent="0.2">
      <c r="A78" s="8"/>
      <c r="B78" s="242"/>
      <c r="C78" s="221"/>
      <c r="D78" s="221"/>
      <c r="E78" s="221"/>
      <c r="F78" s="221"/>
      <c r="G78" s="221"/>
      <c r="H78" s="221"/>
      <c r="I78" s="221"/>
      <c r="J78" s="221"/>
      <c r="K78" s="221"/>
      <c r="L78" s="243"/>
      <c r="M78" s="8"/>
      <c r="N78" s="8"/>
      <c r="O78" s="8"/>
      <c r="P78" s="8"/>
      <c r="Q78" s="8"/>
    </row>
    <row r="79" spans="1:17" ht="12.75" customHeight="1" x14ac:dyDescent="0.2">
      <c r="A79" s="8"/>
      <c r="B79" s="242"/>
      <c r="C79" s="221"/>
      <c r="D79" s="221"/>
      <c r="E79" s="221"/>
      <c r="F79" s="221"/>
      <c r="G79" s="221"/>
      <c r="H79" s="221"/>
      <c r="I79" s="221"/>
      <c r="J79" s="221"/>
      <c r="K79" s="221"/>
      <c r="L79" s="243"/>
      <c r="M79" s="8"/>
      <c r="N79" s="8"/>
      <c r="O79" s="8"/>
      <c r="P79" s="8"/>
      <c r="Q79" s="8"/>
    </row>
    <row r="80" spans="1:17" ht="12.75" customHeight="1" x14ac:dyDescent="0.2">
      <c r="A80" s="8"/>
      <c r="B80" s="242"/>
      <c r="C80" s="221"/>
      <c r="D80" s="221"/>
      <c r="E80" s="221"/>
      <c r="F80" s="221"/>
      <c r="G80" s="221"/>
      <c r="H80" s="221"/>
      <c r="I80" s="221"/>
      <c r="J80" s="221"/>
      <c r="K80" s="221"/>
      <c r="L80" s="243"/>
      <c r="M80" s="8"/>
      <c r="N80" s="8"/>
      <c r="O80" s="8"/>
      <c r="P80" s="8"/>
      <c r="Q80" s="8"/>
    </row>
    <row r="81" spans="1:17" ht="12.75" customHeight="1" x14ac:dyDescent="0.2">
      <c r="A81" s="8"/>
      <c r="B81" s="242"/>
      <c r="C81" s="221"/>
      <c r="D81" s="221"/>
      <c r="E81" s="221"/>
      <c r="F81" s="221"/>
      <c r="G81" s="221"/>
      <c r="H81" s="221"/>
      <c r="I81" s="221"/>
      <c r="J81" s="221"/>
      <c r="K81" s="221"/>
      <c r="L81" s="243"/>
      <c r="M81" s="8"/>
      <c r="N81" s="8"/>
      <c r="O81" s="8"/>
      <c r="P81" s="8"/>
      <c r="Q81" s="8"/>
    </row>
    <row r="82" spans="1:17" ht="12.75" customHeight="1" x14ac:dyDescent="0.2">
      <c r="A82" s="8"/>
      <c r="B82" s="242"/>
      <c r="C82" s="221"/>
      <c r="D82" s="221"/>
      <c r="E82" s="221"/>
      <c r="F82" s="221"/>
      <c r="G82" s="221"/>
      <c r="H82" s="221"/>
      <c r="I82" s="221"/>
      <c r="J82" s="221"/>
      <c r="K82" s="221"/>
      <c r="L82" s="243"/>
      <c r="M82" s="8"/>
      <c r="N82" s="8"/>
      <c r="O82" s="8"/>
      <c r="P82" s="8"/>
      <c r="Q82" s="8"/>
    </row>
    <row r="83" spans="1:17" ht="12.75" customHeight="1" x14ac:dyDescent="0.2">
      <c r="A83" s="8"/>
      <c r="B83" s="242"/>
      <c r="C83" s="221"/>
      <c r="D83" s="221"/>
      <c r="E83" s="221"/>
      <c r="F83" s="221"/>
      <c r="G83" s="221"/>
      <c r="H83" s="221"/>
      <c r="I83" s="221"/>
      <c r="J83" s="221"/>
      <c r="K83" s="221"/>
      <c r="L83" s="243"/>
      <c r="M83" s="8"/>
      <c r="N83" s="8"/>
      <c r="O83" s="8"/>
      <c r="P83" s="8"/>
      <c r="Q83" s="8"/>
    </row>
    <row r="84" spans="1:17" ht="12.75" customHeight="1" x14ac:dyDescent="0.2">
      <c r="A84" s="8"/>
      <c r="B84" s="242"/>
      <c r="C84" s="221"/>
      <c r="D84" s="221"/>
      <c r="E84" s="221"/>
      <c r="F84" s="221"/>
      <c r="G84" s="221"/>
      <c r="H84" s="221"/>
      <c r="I84" s="221"/>
      <c r="J84" s="221"/>
      <c r="K84" s="221"/>
      <c r="L84" s="243"/>
      <c r="M84" s="8"/>
      <c r="N84" s="8"/>
      <c r="O84" s="8"/>
      <c r="P84" s="8"/>
      <c r="Q84" s="8"/>
    </row>
    <row r="85" spans="1:17" ht="12.75" customHeight="1" x14ac:dyDescent="0.2">
      <c r="A85" s="8"/>
      <c r="B85" s="242"/>
      <c r="C85" s="221"/>
      <c r="D85" s="221"/>
      <c r="E85" s="221"/>
      <c r="F85" s="221"/>
      <c r="G85" s="221"/>
      <c r="H85" s="221"/>
      <c r="I85" s="221"/>
      <c r="J85" s="221"/>
      <c r="K85" s="221"/>
      <c r="L85" s="243"/>
      <c r="M85" s="8"/>
      <c r="N85" s="8"/>
      <c r="O85" s="8"/>
      <c r="P85" s="8"/>
      <c r="Q85" s="8"/>
    </row>
    <row r="86" spans="1:17" ht="12.75" customHeight="1" x14ac:dyDescent="0.2">
      <c r="A86" s="8"/>
      <c r="B86" s="242"/>
      <c r="C86" s="221"/>
      <c r="D86" s="221"/>
      <c r="E86" s="221"/>
      <c r="F86" s="221"/>
      <c r="G86" s="221"/>
      <c r="H86" s="221"/>
      <c r="I86" s="221"/>
      <c r="J86" s="221"/>
      <c r="K86" s="221"/>
      <c r="L86" s="243"/>
      <c r="M86" s="8"/>
      <c r="N86" s="8"/>
      <c r="O86" s="8"/>
      <c r="P86" s="8"/>
      <c r="Q86" s="8"/>
    </row>
    <row r="87" spans="1:17" ht="12.75" customHeight="1" x14ac:dyDescent="0.2">
      <c r="A87" s="8"/>
      <c r="B87" s="242"/>
      <c r="C87" s="221"/>
      <c r="D87" s="221"/>
      <c r="E87" s="221"/>
      <c r="F87" s="221"/>
      <c r="G87" s="221"/>
      <c r="H87" s="221"/>
      <c r="I87" s="221"/>
      <c r="J87" s="221"/>
      <c r="K87" s="221"/>
      <c r="L87" s="243"/>
      <c r="M87" s="8"/>
      <c r="N87" s="8"/>
      <c r="O87" s="8"/>
      <c r="P87" s="8"/>
      <c r="Q87" s="8"/>
    </row>
    <row r="88" spans="1:17" ht="12.75" customHeight="1" x14ac:dyDescent="0.2">
      <c r="A88" s="8"/>
      <c r="B88" s="242"/>
      <c r="C88" s="221"/>
      <c r="D88" s="221"/>
      <c r="E88" s="221"/>
      <c r="F88" s="221"/>
      <c r="G88" s="221"/>
      <c r="H88" s="221"/>
      <c r="I88" s="221"/>
      <c r="J88" s="221"/>
      <c r="K88" s="221"/>
      <c r="L88" s="243"/>
      <c r="M88" s="8"/>
      <c r="N88" s="8"/>
      <c r="O88" s="8"/>
      <c r="P88" s="8"/>
      <c r="Q88" s="8"/>
    </row>
    <row r="89" spans="1:17" ht="12.75" customHeight="1" x14ac:dyDescent="0.2">
      <c r="A89" s="8"/>
      <c r="B89" s="242"/>
      <c r="C89" s="221"/>
      <c r="D89" s="221"/>
      <c r="E89" s="221"/>
      <c r="F89" s="221"/>
      <c r="G89" s="221"/>
      <c r="H89" s="221"/>
      <c r="I89" s="221"/>
      <c r="J89" s="221"/>
      <c r="K89" s="221"/>
      <c r="L89" s="243"/>
      <c r="M89" s="8"/>
      <c r="N89" s="8"/>
      <c r="O89" s="8"/>
      <c r="P89" s="8"/>
      <c r="Q89" s="8"/>
    </row>
    <row r="90" spans="1:17" ht="12.75" customHeight="1" x14ac:dyDescent="0.2">
      <c r="A90" s="8"/>
      <c r="B90" s="242"/>
      <c r="C90" s="221"/>
      <c r="D90" s="221"/>
      <c r="E90" s="221"/>
      <c r="F90" s="221"/>
      <c r="G90" s="221"/>
      <c r="H90" s="221"/>
      <c r="I90" s="221"/>
      <c r="J90" s="221"/>
      <c r="K90" s="221"/>
      <c r="L90" s="243"/>
      <c r="M90" s="8"/>
      <c r="N90" s="8"/>
      <c r="O90" s="8"/>
      <c r="P90" s="8"/>
      <c r="Q90" s="8"/>
    </row>
    <row r="91" spans="1:17" ht="12.75" customHeight="1" x14ac:dyDescent="0.2">
      <c r="A91" s="8"/>
      <c r="B91" s="242"/>
      <c r="C91" s="221"/>
      <c r="D91" s="221"/>
      <c r="E91" s="221"/>
      <c r="F91" s="221"/>
      <c r="G91" s="221"/>
      <c r="H91" s="221"/>
      <c r="I91" s="221"/>
      <c r="J91" s="221"/>
      <c r="K91" s="221"/>
      <c r="L91" s="243"/>
      <c r="M91" s="8"/>
      <c r="N91" s="8"/>
      <c r="O91" s="8"/>
      <c r="P91" s="8"/>
      <c r="Q91" s="8"/>
    </row>
    <row r="92" spans="1:17" ht="12.75" customHeight="1" x14ac:dyDescent="0.2">
      <c r="A92" s="8"/>
      <c r="B92" s="242"/>
      <c r="C92" s="221"/>
      <c r="D92" s="221"/>
      <c r="E92" s="221"/>
      <c r="F92" s="221"/>
      <c r="G92" s="221"/>
      <c r="H92" s="221"/>
      <c r="I92" s="221"/>
      <c r="J92" s="221"/>
      <c r="K92" s="221"/>
      <c r="L92" s="243"/>
      <c r="M92" s="8"/>
      <c r="N92" s="8"/>
      <c r="O92" s="8"/>
      <c r="P92" s="8"/>
      <c r="Q92" s="8"/>
    </row>
    <row r="93" spans="1:17" ht="12.75" customHeight="1" x14ac:dyDescent="0.2">
      <c r="A93" s="8"/>
      <c r="B93" s="242"/>
      <c r="C93" s="221"/>
      <c r="D93" s="221"/>
      <c r="E93" s="221"/>
      <c r="F93" s="221"/>
      <c r="G93" s="221"/>
      <c r="H93" s="221"/>
      <c r="I93" s="221"/>
      <c r="J93" s="221"/>
      <c r="K93" s="221"/>
      <c r="L93" s="243"/>
      <c r="M93" s="8"/>
      <c r="N93" s="8"/>
      <c r="O93" s="8"/>
      <c r="P93" s="8"/>
      <c r="Q93" s="8"/>
    </row>
    <row r="94" spans="1:17" ht="12.75" customHeight="1" x14ac:dyDescent="0.2">
      <c r="A94" s="8"/>
      <c r="B94" s="242"/>
      <c r="C94" s="221"/>
      <c r="D94" s="221"/>
      <c r="E94" s="221"/>
      <c r="F94" s="221"/>
      <c r="G94" s="221"/>
      <c r="H94" s="221"/>
      <c r="I94" s="221"/>
      <c r="J94" s="221"/>
      <c r="K94" s="221"/>
      <c r="L94" s="243"/>
      <c r="M94" s="8"/>
      <c r="N94" s="8"/>
      <c r="O94" s="8"/>
      <c r="P94" s="8"/>
      <c r="Q94" s="8"/>
    </row>
    <row r="95" spans="1:17" ht="12.75" customHeight="1" x14ac:dyDescent="0.2">
      <c r="A95" s="8"/>
      <c r="B95" s="242"/>
      <c r="C95" s="221"/>
      <c r="D95" s="221"/>
      <c r="E95" s="221"/>
      <c r="F95" s="221"/>
      <c r="G95" s="221"/>
      <c r="H95" s="221"/>
      <c r="I95" s="221"/>
      <c r="J95" s="221"/>
      <c r="K95" s="221"/>
      <c r="L95" s="243"/>
      <c r="M95" s="8"/>
      <c r="N95" s="8"/>
      <c r="O95" s="8"/>
      <c r="P95" s="8"/>
      <c r="Q95" s="8"/>
    </row>
    <row r="96" spans="1:17" ht="12.75" customHeight="1" x14ac:dyDescent="0.2">
      <c r="A96" s="8"/>
      <c r="B96" s="242"/>
      <c r="C96" s="221"/>
      <c r="D96" s="221"/>
      <c r="E96" s="221"/>
      <c r="F96" s="221"/>
      <c r="G96" s="221"/>
      <c r="H96" s="221"/>
      <c r="I96" s="221"/>
      <c r="J96" s="221"/>
      <c r="K96" s="221"/>
      <c r="L96" s="243"/>
      <c r="M96" s="8"/>
      <c r="N96" s="8"/>
      <c r="O96" s="8"/>
      <c r="P96" s="8"/>
      <c r="Q96" s="8"/>
    </row>
    <row r="97" spans="1:17" ht="12.75" customHeight="1" x14ac:dyDescent="0.2">
      <c r="A97" s="8"/>
      <c r="B97" s="242"/>
      <c r="C97" s="221"/>
      <c r="D97" s="221"/>
      <c r="E97" s="221"/>
      <c r="F97" s="221"/>
      <c r="G97" s="221"/>
      <c r="H97" s="221"/>
      <c r="I97" s="221"/>
      <c r="J97" s="221"/>
      <c r="K97" s="221"/>
      <c r="L97" s="243"/>
      <c r="M97" s="8"/>
      <c r="N97" s="8"/>
      <c r="O97" s="8"/>
      <c r="P97" s="8"/>
      <c r="Q97" s="8"/>
    </row>
    <row r="98" spans="1:17" ht="12.75" customHeight="1" x14ac:dyDescent="0.2">
      <c r="A98" s="8"/>
      <c r="B98" s="242"/>
      <c r="C98" s="221"/>
      <c r="D98" s="221"/>
      <c r="E98" s="221"/>
      <c r="F98" s="221"/>
      <c r="G98" s="221"/>
      <c r="H98" s="221"/>
      <c r="I98" s="221"/>
      <c r="J98" s="221"/>
      <c r="K98" s="221"/>
      <c r="L98" s="243"/>
      <c r="M98" s="8"/>
      <c r="N98" s="8"/>
      <c r="O98" s="8"/>
      <c r="P98" s="8"/>
      <c r="Q98" s="8"/>
    </row>
    <row r="99" spans="1:17" ht="12.75" customHeight="1" x14ac:dyDescent="0.2">
      <c r="A99" s="8"/>
      <c r="B99" s="242"/>
      <c r="C99" s="221"/>
      <c r="D99" s="221"/>
      <c r="E99" s="221"/>
      <c r="F99" s="221"/>
      <c r="G99" s="221"/>
      <c r="H99" s="221"/>
      <c r="I99" s="221"/>
      <c r="J99" s="221"/>
      <c r="K99" s="221"/>
      <c r="L99" s="243"/>
      <c r="M99" s="8"/>
      <c r="N99" s="8"/>
      <c r="O99" s="8"/>
      <c r="P99" s="8"/>
      <c r="Q99" s="8"/>
    </row>
    <row r="100" spans="1:17" ht="12.75" customHeight="1" x14ac:dyDescent="0.2">
      <c r="A100" s="8"/>
      <c r="B100" s="242"/>
      <c r="C100" s="221"/>
      <c r="D100" s="221"/>
      <c r="E100" s="221"/>
      <c r="F100" s="221"/>
      <c r="G100" s="221"/>
      <c r="H100" s="221"/>
      <c r="I100" s="221"/>
      <c r="J100" s="221"/>
      <c r="K100" s="221"/>
      <c r="L100" s="243"/>
      <c r="M100" s="8"/>
      <c r="N100" s="8"/>
      <c r="O100" s="8"/>
      <c r="P100" s="8"/>
      <c r="Q100" s="8"/>
    </row>
    <row r="101" spans="1:17" ht="12.75" customHeight="1" x14ac:dyDescent="0.2">
      <c r="A101" s="8"/>
      <c r="B101" s="242"/>
      <c r="C101" s="221"/>
      <c r="D101" s="221"/>
      <c r="E101" s="221"/>
      <c r="F101" s="221"/>
      <c r="G101" s="221"/>
      <c r="H101" s="221"/>
      <c r="I101" s="221"/>
      <c r="J101" s="221"/>
      <c r="K101" s="221"/>
      <c r="L101" s="243"/>
      <c r="M101" s="8"/>
      <c r="N101" s="8"/>
      <c r="O101" s="8"/>
      <c r="P101" s="8"/>
      <c r="Q101" s="8"/>
    </row>
    <row r="102" spans="1:17" ht="12.75" customHeight="1" x14ac:dyDescent="0.2">
      <c r="A102" s="8"/>
      <c r="B102" s="242"/>
      <c r="C102" s="221"/>
      <c r="D102" s="221"/>
      <c r="E102" s="221"/>
      <c r="F102" s="221"/>
      <c r="G102" s="221"/>
      <c r="H102" s="221"/>
      <c r="I102" s="221"/>
      <c r="J102" s="221"/>
      <c r="K102" s="221"/>
      <c r="L102" s="243"/>
      <c r="M102" s="8"/>
      <c r="N102" s="8"/>
      <c r="O102" s="8"/>
      <c r="P102" s="8"/>
      <c r="Q102" s="8"/>
    </row>
    <row r="103" spans="1:17" ht="12.75" customHeight="1" x14ac:dyDescent="0.2">
      <c r="A103" s="8"/>
      <c r="B103" s="242"/>
      <c r="C103" s="221"/>
      <c r="D103" s="221"/>
      <c r="E103" s="221"/>
      <c r="F103" s="221"/>
      <c r="G103" s="221"/>
      <c r="H103" s="221"/>
      <c r="I103" s="221"/>
      <c r="J103" s="221"/>
      <c r="K103" s="221"/>
      <c r="L103" s="243"/>
      <c r="M103" s="8"/>
      <c r="N103" s="8"/>
      <c r="O103" s="8"/>
      <c r="P103" s="8"/>
      <c r="Q103" s="8"/>
    </row>
    <row r="104" spans="1:17" ht="12.75" customHeight="1" x14ac:dyDescent="0.2">
      <c r="A104" s="8"/>
      <c r="B104" s="242"/>
      <c r="C104" s="221"/>
      <c r="D104" s="221"/>
      <c r="E104" s="221"/>
      <c r="F104" s="221"/>
      <c r="G104" s="221"/>
      <c r="H104" s="221"/>
      <c r="I104" s="221"/>
      <c r="J104" s="221"/>
      <c r="K104" s="221"/>
      <c r="L104" s="243"/>
      <c r="M104" s="8"/>
      <c r="N104" s="8"/>
      <c r="O104" s="8"/>
      <c r="P104" s="8"/>
      <c r="Q104" s="8"/>
    </row>
    <row r="105" spans="1:17" ht="12.75" customHeight="1" x14ac:dyDescent="0.2">
      <c r="A105" s="8"/>
      <c r="B105" s="242"/>
      <c r="C105" s="221"/>
      <c r="D105" s="221"/>
      <c r="E105" s="221"/>
      <c r="F105" s="221"/>
      <c r="G105" s="221"/>
      <c r="H105" s="221"/>
      <c r="I105" s="221"/>
      <c r="J105" s="221"/>
      <c r="K105" s="221"/>
      <c r="L105" s="243"/>
      <c r="M105" s="8"/>
      <c r="N105" s="8"/>
      <c r="O105" s="8"/>
      <c r="P105" s="8"/>
      <c r="Q105" s="8"/>
    </row>
    <row r="106" spans="1:17" ht="12.75" customHeight="1" x14ac:dyDescent="0.2">
      <c r="A106" s="8"/>
      <c r="B106" s="242"/>
      <c r="C106" s="221"/>
      <c r="D106" s="221"/>
      <c r="E106" s="221"/>
      <c r="F106" s="221"/>
      <c r="G106" s="221"/>
      <c r="H106" s="221"/>
      <c r="I106" s="221"/>
      <c r="J106" s="221"/>
      <c r="K106" s="221"/>
      <c r="L106" s="243"/>
      <c r="M106" s="8"/>
      <c r="N106" s="8"/>
      <c r="O106" s="8"/>
      <c r="P106" s="8"/>
      <c r="Q106" s="8"/>
    </row>
    <row r="107" spans="1:17" ht="12.75" customHeight="1" x14ac:dyDescent="0.2">
      <c r="A107" s="8"/>
      <c r="B107" s="242"/>
      <c r="C107" s="221"/>
      <c r="D107" s="221"/>
      <c r="E107" s="221"/>
      <c r="F107" s="221"/>
      <c r="G107" s="221"/>
      <c r="H107" s="221"/>
      <c r="I107" s="221"/>
      <c r="J107" s="221"/>
      <c r="K107" s="221"/>
      <c r="L107" s="243"/>
      <c r="M107" s="8"/>
      <c r="N107" s="8"/>
      <c r="O107" s="8"/>
      <c r="P107" s="8"/>
      <c r="Q107" s="8"/>
    </row>
    <row r="108" spans="1:17" ht="12.75" customHeight="1" x14ac:dyDescent="0.2">
      <c r="A108" s="8"/>
      <c r="B108" s="242"/>
      <c r="C108" s="221"/>
      <c r="D108" s="221"/>
      <c r="E108" s="221"/>
      <c r="F108" s="221"/>
      <c r="G108" s="221"/>
      <c r="H108" s="221"/>
      <c r="I108" s="221"/>
      <c r="J108" s="221"/>
      <c r="K108" s="221"/>
      <c r="L108" s="243"/>
      <c r="M108" s="8"/>
      <c r="N108" s="8"/>
      <c r="O108" s="8"/>
      <c r="P108" s="8"/>
      <c r="Q108" s="8"/>
    </row>
    <row r="109" spans="1:17" ht="12.75" customHeight="1" x14ac:dyDescent="0.2">
      <c r="A109" s="8"/>
      <c r="B109" s="242"/>
      <c r="C109" s="221"/>
      <c r="D109" s="221"/>
      <c r="E109" s="221"/>
      <c r="F109" s="221"/>
      <c r="G109" s="221"/>
      <c r="H109" s="221"/>
      <c r="I109" s="221"/>
      <c r="J109" s="221"/>
      <c r="K109" s="221"/>
      <c r="L109" s="243"/>
      <c r="M109" s="8"/>
      <c r="N109" s="8"/>
      <c r="O109" s="8"/>
      <c r="P109" s="8"/>
      <c r="Q109" s="8"/>
    </row>
    <row r="110" spans="1:17" ht="12.75" customHeight="1" x14ac:dyDescent="0.2">
      <c r="A110" s="8"/>
      <c r="B110" s="242"/>
      <c r="C110" s="221"/>
      <c r="D110" s="221"/>
      <c r="E110" s="221"/>
      <c r="F110" s="221"/>
      <c r="G110" s="221"/>
      <c r="H110" s="221"/>
      <c r="I110" s="221"/>
      <c r="J110" s="221"/>
      <c r="K110" s="221"/>
      <c r="L110" s="243"/>
      <c r="M110" s="8"/>
      <c r="N110" s="8"/>
      <c r="O110" s="8"/>
      <c r="P110" s="8"/>
      <c r="Q110" s="8"/>
    </row>
    <row r="111" spans="1:17" ht="12.75" customHeight="1" x14ac:dyDescent="0.2">
      <c r="A111" s="8"/>
      <c r="B111" s="242"/>
      <c r="C111" s="221"/>
      <c r="D111" s="221"/>
      <c r="E111" s="221"/>
      <c r="F111" s="221"/>
      <c r="G111" s="221"/>
      <c r="H111" s="221"/>
      <c r="I111" s="221"/>
      <c r="J111" s="221"/>
      <c r="K111" s="221"/>
      <c r="L111" s="243"/>
      <c r="M111" s="8"/>
      <c r="N111" s="8"/>
      <c r="O111" s="8"/>
      <c r="P111" s="8"/>
      <c r="Q111" s="8"/>
    </row>
    <row r="112" spans="1:17" ht="12.75" customHeight="1" x14ac:dyDescent="0.2">
      <c r="A112" s="8"/>
      <c r="B112" s="242"/>
      <c r="C112" s="221"/>
      <c r="D112" s="221"/>
      <c r="E112" s="221"/>
      <c r="F112" s="221"/>
      <c r="G112" s="221"/>
      <c r="H112" s="221"/>
      <c r="I112" s="221"/>
      <c r="J112" s="221"/>
      <c r="K112" s="221"/>
      <c r="L112" s="243"/>
      <c r="M112" s="8"/>
      <c r="N112" s="8"/>
      <c r="O112" s="8"/>
      <c r="P112" s="8"/>
      <c r="Q112" s="8"/>
    </row>
    <row r="113" spans="1:17" ht="12.75" customHeight="1" x14ac:dyDescent="0.2">
      <c r="A113" s="8"/>
      <c r="B113" s="242"/>
      <c r="C113" s="221"/>
      <c r="D113" s="221"/>
      <c r="E113" s="221"/>
      <c r="F113" s="221"/>
      <c r="G113" s="221"/>
      <c r="H113" s="221"/>
      <c r="I113" s="221"/>
      <c r="J113" s="221"/>
      <c r="K113" s="221"/>
      <c r="L113" s="243"/>
      <c r="M113" s="8"/>
      <c r="N113" s="8"/>
      <c r="O113" s="8"/>
      <c r="P113" s="8"/>
      <c r="Q113" s="8"/>
    </row>
    <row r="114" spans="1:17" ht="12.75" customHeight="1" x14ac:dyDescent="0.2">
      <c r="A114" s="8"/>
      <c r="B114" s="242"/>
      <c r="C114" s="221"/>
      <c r="D114" s="221"/>
      <c r="E114" s="221"/>
      <c r="F114" s="221"/>
      <c r="G114" s="221"/>
      <c r="H114" s="221"/>
      <c r="I114" s="221"/>
      <c r="J114" s="221"/>
      <c r="K114" s="221"/>
      <c r="L114" s="243"/>
      <c r="M114" s="8"/>
      <c r="N114" s="8"/>
      <c r="O114" s="8"/>
      <c r="P114" s="8"/>
      <c r="Q114" s="8"/>
    </row>
    <row r="115" spans="1:17" ht="12.75" customHeight="1" x14ac:dyDescent="0.2">
      <c r="A115" s="8"/>
      <c r="B115" s="242"/>
      <c r="C115" s="221"/>
      <c r="D115" s="221"/>
      <c r="E115" s="221"/>
      <c r="F115" s="221"/>
      <c r="G115" s="221"/>
      <c r="H115" s="221"/>
      <c r="I115" s="221"/>
      <c r="J115" s="221"/>
      <c r="K115" s="221"/>
      <c r="L115" s="243"/>
      <c r="M115" s="8"/>
      <c r="N115" s="8"/>
      <c r="O115" s="8"/>
      <c r="P115" s="8"/>
      <c r="Q115" s="8"/>
    </row>
    <row r="116" spans="1:17" ht="12.75" customHeight="1" x14ac:dyDescent="0.2">
      <c r="A116" s="8"/>
      <c r="B116" s="242"/>
      <c r="C116" s="221"/>
      <c r="D116" s="221"/>
      <c r="E116" s="221"/>
      <c r="F116" s="221"/>
      <c r="G116" s="221"/>
      <c r="H116" s="221"/>
      <c r="I116" s="221"/>
      <c r="J116" s="221"/>
      <c r="K116" s="221"/>
      <c r="L116" s="243"/>
      <c r="M116" s="8"/>
      <c r="N116" s="8"/>
      <c r="O116" s="8"/>
      <c r="P116" s="8"/>
      <c r="Q116" s="8"/>
    </row>
    <row r="117" spans="1:17" ht="12.75" customHeight="1" x14ac:dyDescent="0.2">
      <c r="A117" s="8"/>
      <c r="B117" s="242"/>
      <c r="C117" s="221"/>
      <c r="D117" s="221"/>
      <c r="E117" s="221"/>
      <c r="F117" s="221"/>
      <c r="G117" s="221"/>
      <c r="H117" s="221"/>
      <c r="I117" s="221"/>
      <c r="J117" s="221"/>
      <c r="K117" s="221"/>
      <c r="L117" s="243"/>
      <c r="M117" s="8"/>
      <c r="N117" s="8"/>
      <c r="O117" s="8"/>
      <c r="P117" s="8"/>
      <c r="Q117" s="8"/>
    </row>
    <row r="118" spans="1:17" ht="12.75" customHeight="1" x14ac:dyDescent="0.2">
      <c r="A118" s="8"/>
      <c r="B118" s="242"/>
      <c r="C118" s="221"/>
      <c r="D118" s="221"/>
      <c r="E118" s="221"/>
      <c r="F118" s="221"/>
      <c r="G118" s="221"/>
      <c r="H118" s="221"/>
      <c r="I118" s="221"/>
      <c r="J118" s="221"/>
      <c r="K118" s="221"/>
      <c r="L118" s="243"/>
      <c r="M118" s="8"/>
      <c r="N118" s="8"/>
      <c r="O118" s="8"/>
      <c r="P118" s="8"/>
      <c r="Q118" s="8"/>
    </row>
    <row r="119" spans="1:17" ht="12.75" customHeight="1" x14ac:dyDescent="0.2">
      <c r="A119" s="8"/>
      <c r="B119" s="242"/>
      <c r="C119" s="221"/>
      <c r="D119" s="221"/>
      <c r="E119" s="221"/>
      <c r="F119" s="221"/>
      <c r="G119" s="221"/>
      <c r="H119" s="221"/>
      <c r="I119" s="221"/>
      <c r="J119" s="221"/>
      <c r="K119" s="221"/>
      <c r="L119" s="243"/>
      <c r="M119" s="8"/>
      <c r="N119" s="8"/>
      <c r="O119" s="8"/>
      <c r="P119" s="8"/>
      <c r="Q119" s="8"/>
    </row>
    <row r="120" spans="1:17" ht="12.75" customHeight="1" x14ac:dyDescent="0.2">
      <c r="A120" s="8"/>
      <c r="B120" s="242"/>
      <c r="C120" s="221"/>
      <c r="D120" s="221"/>
      <c r="E120" s="221"/>
      <c r="F120" s="221"/>
      <c r="G120" s="221"/>
      <c r="H120" s="221"/>
      <c r="I120" s="221"/>
      <c r="J120" s="221"/>
      <c r="K120" s="221"/>
      <c r="L120" s="243"/>
      <c r="M120" s="8"/>
      <c r="N120" s="8"/>
      <c r="O120" s="8"/>
      <c r="P120" s="8"/>
      <c r="Q120" s="8"/>
    </row>
    <row r="121" spans="1:17" ht="12.75" customHeight="1" x14ac:dyDescent="0.2">
      <c r="A121" s="8"/>
      <c r="B121" s="242"/>
      <c r="C121" s="221"/>
      <c r="D121" s="221"/>
      <c r="E121" s="221"/>
      <c r="F121" s="221"/>
      <c r="G121" s="221"/>
      <c r="H121" s="221"/>
      <c r="I121" s="221"/>
      <c r="J121" s="221"/>
      <c r="K121" s="221"/>
      <c r="L121" s="243"/>
      <c r="M121" s="8"/>
      <c r="N121" s="8"/>
      <c r="O121" s="8"/>
      <c r="P121" s="8"/>
      <c r="Q121" s="8"/>
    </row>
    <row r="122" spans="1:17" ht="12.75" customHeight="1" x14ac:dyDescent="0.2">
      <c r="A122" s="8"/>
      <c r="B122" s="242"/>
      <c r="C122" s="221"/>
      <c r="D122" s="221"/>
      <c r="E122" s="221"/>
      <c r="F122" s="221"/>
      <c r="G122" s="221"/>
      <c r="H122" s="221"/>
      <c r="I122" s="221"/>
      <c r="J122" s="221"/>
      <c r="K122" s="221"/>
      <c r="L122" s="243"/>
      <c r="M122" s="8"/>
      <c r="N122" s="8"/>
      <c r="O122" s="8"/>
      <c r="P122" s="8"/>
      <c r="Q122" s="8"/>
    </row>
    <row r="123" spans="1:17" ht="12.75" customHeight="1" x14ac:dyDescent="0.2">
      <c r="A123" s="8"/>
      <c r="B123" s="242"/>
      <c r="C123" s="221"/>
      <c r="D123" s="221"/>
      <c r="E123" s="221"/>
      <c r="F123" s="221"/>
      <c r="G123" s="221"/>
      <c r="H123" s="221"/>
      <c r="I123" s="221"/>
      <c r="J123" s="221"/>
      <c r="K123" s="221"/>
      <c r="L123" s="243"/>
      <c r="M123" s="8"/>
      <c r="N123" s="8"/>
      <c r="O123" s="8"/>
      <c r="P123" s="8"/>
      <c r="Q123" s="8"/>
    </row>
    <row r="124" spans="1:17" ht="12.75" customHeight="1" x14ac:dyDescent="0.2">
      <c r="A124" s="8"/>
      <c r="B124" s="242"/>
      <c r="C124" s="221"/>
      <c r="D124" s="221"/>
      <c r="E124" s="221"/>
      <c r="F124" s="221"/>
      <c r="G124" s="221"/>
      <c r="H124" s="221"/>
      <c r="I124" s="221"/>
      <c r="J124" s="221"/>
      <c r="K124" s="221"/>
      <c r="L124" s="243"/>
      <c r="M124" s="8"/>
      <c r="N124" s="8"/>
      <c r="O124" s="8"/>
      <c r="P124" s="8"/>
      <c r="Q124" s="8"/>
    </row>
    <row r="125" spans="1:17" ht="12.75" customHeight="1" x14ac:dyDescent="0.2">
      <c r="A125" s="8"/>
      <c r="B125" s="242"/>
      <c r="C125" s="221"/>
      <c r="D125" s="221"/>
      <c r="E125" s="221"/>
      <c r="F125" s="221"/>
      <c r="G125" s="221"/>
      <c r="H125" s="221"/>
      <c r="I125" s="221"/>
      <c r="J125" s="221"/>
      <c r="K125" s="221"/>
      <c r="L125" s="243"/>
      <c r="M125" s="8"/>
      <c r="N125" s="8"/>
      <c r="O125" s="8"/>
      <c r="P125" s="8"/>
      <c r="Q125" s="8"/>
    </row>
    <row r="126" spans="1:17" ht="12.75" customHeight="1" x14ac:dyDescent="0.2">
      <c r="A126" s="8"/>
      <c r="B126" s="242"/>
      <c r="C126" s="221"/>
      <c r="D126" s="221"/>
      <c r="E126" s="221"/>
      <c r="F126" s="221"/>
      <c r="G126" s="221"/>
      <c r="H126" s="221"/>
      <c r="I126" s="221"/>
      <c r="J126" s="221"/>
      <c r="K126" s="221"/>
      <c r="L126" s="243"/>
      <c r="M126" s="8"/>
      <c r="N126" s="8"/>
      <c r="O126" s="8"/>
      <c r="P126" s="8"/>
      <c r="Q126" s="8"/>
    </row>
    <row r="127" spans="1:17" ht="12.75" customHeight="1" x14ac:dyDescent="0.2">
      <c r="A127" s="8"/>
      <c r="B127" s="242"/>
      <c r="C127" s="221"/>
      <c r="D127" s="221"/>
      <c r="E127" s="221"/>
      <c r="F127" s="221"/>
      <c r="G127" s="221"/>
      <c r="H127" s="221"/>
      <c r="I127" s="221"/>
      <c r="J127" s="221"/>
      <c r="K127" s="221"/>
      <c r="L127" s="243"/>
      <c r="M127" s="8"/>
      <c r="N127" s="8"/>
      <c r="O127" s="8"/>
      <c r="P127" s="8"/>
      <c r="Q127" s="8"/>
    </row>
    <row r="128" spans="1:17" ht="12.75" customHeight="1" x14ac:dyDescent="0.2">
      <c r="A128" s="8"/>
      <c r="B128" s="242"/>
      <c r="C128" s="221"/>
      <c r="D128" s="221"/>
      <c r="E128" s="221"/>
      <c r="F128" s="221"/>
      <c r="G128" s="221"/>
      <c r="H128" s="221"/>
      <c r="I128" s="221"/>
      <c r="J128" s="221"/>
      <c r="K128" s="221"/>
      <c r="L128" s="243"/>
      <c r="M128" s="8"/>
      <c r="N128" s="8"/>
      <c r="O128" s="8"/>
      <c r="P128" s="8"/>
      <c r="Q128" s="8"/>
    </row>
    <row r="129" spans="1:17" ht="12.75" customHeight="1" x14ac:dyDescent="0.2">
      <c r="A129" s="8"/>
      <c r="B129" s="242"/>
      <c r="C129" s="221"/>
      <c r="D129" s="221"/>
      <c r="E129" s="221"/>
      <c r="F129" s="221"/>
      <c r="G129" s="221"/>
      <c r="H129" s="221"/>
      <c r="I129" s="221"/>
      <c r="J129" s="221"/>
      <c r="K129" s="221"/>
      <c r="L129" s="243"/>
      <c r="M129" s="8"/>
      <c r="N129" s="8"/>
      <c r="O129" s="8"/>
      <c r="P129" s="8"/>
      <c r="Q129" s="8"/>
    </row>
    <row r="130" spans="1:17" ht="12.75" customHeight="1" x14ac:dyDescent="0.2">
      <c r="A130" s="8"/>
      <c r="B130" s="242"/>
      <c r="C130" s="221"/>
      <c r="D130" s="221"/>
      <c r="E130" s="221"/>
      <c r="F130" s="221"/>
      <c r="G130" s="221"/>
      <c r="H130" s="221"/>
      <c r="I130" s="221"/>
      <c r="J130" s="221"/>
      <c r="K130" s="221"/>
      <c r="L130" s="243"/>
      <c r="M130" s="8"/>
      <c r="N130" s="8"/>
      <c r="O130" s="8"/>
      <c r="P130" s="8"/>
      <c r="Q130" s="8"/>
    </row>
    <row r="131" spans="1:17" ht="12.75" customHeight="1" x14ac:dyDescent="0.2">
      <c r="A131" s="8"/>
      <c r="B131" s="242"/>
      <c r="C131" s="221"/>
      <c r="D131" s="221"/>
      <c r="E131" s="221"/>
      <c r="F131" s="221"/>
      <c r="G131" s="221"/>
      <c r="H131" s="221"/>
      <c r="I131" s="221"/>
      <c r="J131" s="221"/>
      <c r="K131" s="221"/>
      <c r="L131" s="243"/>
      <c r="M131" s="8"/>
      <c r="N131" s="8"/>
      <c r="O131" s="8"/>
      <c r="P131" s="8"/>
      <c r="Q131" s="8"/>
    </row>
    <row r="132" spans="1:17" ht="12.75" customHeight="1" x14ac:dyDescent="0.2">
      <c r="A132" s="8"/>
      <c r="B132" s="242"/>
      <c r="C132" s="221"/>
      <c r="D132" s="221"/>
      <c r="E132" s="221"/>
      <c r="F132" s="221"/>
      <c r="G132" s="221"/>
      <c r="H132" s="221"/>
      <c r="I132" s="221"/>
      <c r="J132" s="221"/>
      <c r="K132" s="221"/>
      <c r="L132" s="243"/>
      <c r="M132" s="8"/>
      <c r="N132" s="8"/>
      <c r="O132" s="8"/>
      <c r="P132" s="8"/>
      <c r="Q132" s="8"/>
    </row>
    <row r="133" spans="1:17" ht="12.75" customHeight="1" x14ac:dyDescent="0.2">
      <c r="A133" s="8"/>
      <c r="B133" s="242"/>
      <c r="C133" s="221"/>
      <c r="D133" s="221"/>
      <c r="E133" s="221"/>
      <c r="F133" s="221"/>
      <c r="G133" s="221"/>
      <c r="H133" s="221"/>
      <c r="I133" s="221"/>
      <c r="J133" s="221"/>
      <c r="K133" s="221"/>
      <c r="L133" s="243"/>
      <c r="M133" s="8"/>
      <c r="N133" s="8"/>
      <c r="O133" s="8"/>
      <c r="P133" s="8"/>
      <c r="Q133" s="8"/>
    </row>
    <row r="134" spans="1:17" ht="12.75" customHeight="1" x14ac:dyDescent="0.2">
      <c r="A134" s="8"/>
      <c r="B134" s="242"/>
      <c r="C134" s="221"/>
      <c r="D134" s="221"/>
      <c r="E134" s="221"/>
      <c r="F134" s="221"/>
      <c r="G134" s="221"/>
      <c r="H134" s="221"/>
      <c r="I134" s="221"/>
      <c r="J134" s="221"/>
      <c r="K134" s="221"/>
      <c r="L134" s="243"/>
      <c r="M134" s="8"/>
      <c r="N134" s="8"/>
      <c r="O134" s="8"/>
      <c r="P134" s="8"/>
      <c r="Q134" s="8"/>
    </row>
    <row r="135" spans="1:17" ht="12.75" customHeight="1" x14ac:dyDescent="0.2">
      <c r="A135" s="8"/>
      <c r="B135" s="242"/>
      <c r="C135" s="221"/>
      <c r="D135" s="221"/>
      <c r="E135" s="221"/>
      <c r="F135" s="221"/>
      <c r="G135" s="221"/>
      <c r="H135" s="221"/>
      <c r="I135" s="221"/>
      <c r="J135" s="221"/>
      <c r="K135" s="221"/>
      <c r="L135" s="243"/>
      <c r="M135" s="8"/>
      <c r="N135" s="8"/>
      <c r="O135" s="8"/>
      <c r="P135" s="8"/>
      <c r="Q135" s="8"/>
    </row>
    <row r="136" spans="1:17" ht="12.75" customHeight="1" x14ac:dyDescent="0.2">
      <c r="A136" s="8"/>
      <c r="B136" s="242"/>
      <c r="C136" s="221"/>
      <c r="D136" s="221"/>
      <c r="E136" s="221"/>
      <c r="F136" s="221"/>
      <c r="G136" s="221"/>
      <c r="H136" s="221"/>
      <c r="I136" s="221"/>
      <c r="J136" s="221"/>
      <c r="K136" s="221"/>
      <c r="L136" s="243"/>
      <c r="M136" s="8"/>
      <c r="N136" s="8"/>
      <c r="O136" s="8"/>
      <c r="P136" s="8"/>
      <c r="Q136" s="8"/>
    </row>
    <row r="137" spans="1:17" ht="12.75" customHeight="1" x14ac:dyDescent="0.2">
      <c r="A137" s="8"/>
      <c r="B137" s="242"/>
      <c r="C137" s="221"/>
      <c r="D137" s="221"/>
      <c r="E137" s="221"/>
      <c r="F137" s="221"/>
      <c r="G137" s="221"/>
      <c r="H137" s="221"/>
      <c r="I137" s="221"/>
      <c r="J137" s="221"/>
      <c r="K137" s="221"/>
      <c r="L137" s="243"/>
      <c r="M137" s="8"/>
      <c r="N137" s="8"/>
      <c r="O137" s="8"/>
      <c r="P137" s="8"/>
      <c r="Q137" s="8"/>
    </row>
    <row r="138" spans="1:17" ht="12.75" customHeight="1" x14ac:dyDescent="0.2">
      <c r="A138" s="8"/>
      <c r="B138" s="242"/>
      <c r="C138" s="221"/>
      <c r="D138" s="221"/>
      <c r="E138" s="221"/>
      <c r="F138" s="221"/>
      <c r="G138" s="221"/>
      <c r="H138" s="221"/>
      <c r="I138" s="221"/>
      <c r="J138" s="221"/>
      <c r="K138" s="221"/>
      <c r="L138" s="243"/>
      <c r="M138" s="8"/>
      <c r="N138" s="8"/>
      <c r="O138" s="8"/>
      <c r="P138" s="8"/>
      <c r="Q138" s="8"/>
    </row>
    <row r="139" spans="1:17" ht="12.75" customHeight="1" x14ac:dyDescent="0.2">
      <c r="A139" s="8"/>
      <c r="B139" s="242"/>
      <c r="C139" s="221"/>
      <c r="D139" s="221"/>
      <c r="E139" s="221"/>
      <c r="F139" s="221"/>
      <c r="G139" s="221"/>
      <c r="H139" s="221"/>
      <c r="I139" s="221"/>
      <c r="J139" s="221"/>
      <c r="K139" s="221"/>
      <c r="L139" s="243"/>
      <c r="M139" s="8"/>
      <c r="N139" s="8"/>
      <c r="O139" s="8"/>
      <c r="P139" s="8"/>
      <c r="Q139" s="8"/>
    </row>
    <row r="140" spans="1:17" ht="12.75" customHeight="1" x14ac:dyDescent="0.2">
      <c r="A140" s="8"/>
      <c r="B140" s="242"/>
      <c r="C140" s="221"/>
      <c r="D140" s="221"/>
      <c r="E140" s="221"/>
      <c r="F140" s="221"/>
      <c r="G140" s="221"/>
      <c r="H140" s="221"/>
      <c r="I140" s="221"/>
      <c r="J140" s="221"/>
      <c r="K140" s="221"/>
      <c r="L140" s="243"/>
      <c r="M140" s="8"/>
      <c r="N140" s="8"/>
      <c r="O140" s="8"/>
      <c r="P140" s="8"/>
      <c r="Q140" s="8"/>
    </row>
    <row r="141" spans="1:17" ht="12.75" customHeight="1" x14ac:dyDescent="0.2">
      <c r="A141" s="8"/>
      <c r="B141" s="242"/>
      <c r="C141" s="221"/>
      <c r="D141" s="221"/>
      <c r="E141" s="221"/>
      <c r="F141" s="221"/>
      <c r="G141" s="221"/>
      <c r="H141" s="221"/>
      <c r="I141" s="221"/>
      <c r="J141" s="221"/>
      <c r="K141" s="221"/>
      <c r="L141" s="243"/>
      <c r="M141" s="8"/>
      <c r="N141" s="8"/>
      <c r="O141" s="8"/>
      <c r="P141" s="8"/>
      <c r="Q141" s="8"/>
    </row>
    <row r="142" spans="1:17" ht="12.75" customHeight="1" x14ac:dyDescent="0.2">
      <c r="A142" s="8"/>
      <c r="B142" s="242"/>
      <c r="C142" s="221"/>
      <c r="D142" s="221"/>
      <c r="E142" s="221"/>
      <c r="F142" s="221"/>
      <c r="G142" s="221"/>
      <c r="H142" s="221"/>
      <c r="I142" s="221"/>
      <c r="J142" s="221"/>
      <c r="K142" s="221"/>
      <c r="L142" s="243"/>
      <c r="M142" s="8"/>
      <c r="N142" s="8"/>
      <c r="O142" s="8"/>
      <c r="P142" s="8"/>
      <c r="Q142" s="8"/>
    </row>
    <row r="143" spans="1:17" ht="12.75" customHeight="1" x14ac:dyDescent="0.2">
      <c r="A143" s="8"/>
      <c r="B143" s="242"/>
      <c r="C143" s="221"/>
      <c r="D143" s="221"/>
      <c r="E143" s="221"/>
      <c r="F143" s="221"/>
      <c r="G143" s="221"/>
      <c r="H143" s="221"/>
      <c r="I143" s="221"/>
      <c r="J143" s="221"/>
      <c r="K143" s="221"/>
      <c r="L143" s="243"/>
      <c r="M143" s="8"/>
      <c r="N143" s="8"/>
      <c r="O143" s="8"/>
      <c r="P143" s="8"/>
      <c r="Q143" s="8"/>
    </row>
    <row r="144" spans="1:17" ht="12.75" customHeight="1" x14ac:dyDescent="0.2">
      <c r="A144" s="8"/>
      <c r="B144" s="242"/>
      <c r="C144" s="221"/>
      <c r="D144" s="221"/>
      <c r="E144" s="221"/>
      <c r="F144" s="221"/>
      <c r="G144" s="221"/>
      <c r="H144" s="221"/>
      <c r="I144" s="221"/>
      <c r="J144" s="221"/>
      <c r="K144" s="221"/>
      <c r="L144" s="243"/>
      <c r="M144" s="8"/>
      <c r="N144" s="8"/>
      <c r="O144" s="8"/>
      <c r="P144" s="8"/>
      <c r="Q144" s="8"/>
    </row>
    <row r="145" spans="1:17" ht="12.75" customHeight="1" x14ac:dyDescent="0.2">
      <c r="A145" s="8"/>
      <c r="B145" s="242"/>
      <c r="C145" s="221"/>
      <c r="D145" s="221"/>
      <c r="E145" s="221"/>
      <c r="F145" s="221"/>
      <c r="G145" s="221"/>
      <c r="H145" s="221"/>
      <c r="I145" s="221"/>
      <c r="J145" s="221"/>
      <c r="K145" s="221"/>
      <c r="L145" s="243"/>
      <c r="M145" s="8"/>
      <c r="N145" s="8"/>
      <c r="O145" s="8"/>
      <c r="P145" s="8"/>
      <c r="Q145" s="8"/>
    </row>
    <row r="146" spans="1:17" ht="12.75" customHeight="1" x14ac:dyDescent="0.2">
      <c r="A146" s="8"/>
      <c r="B146" s="242"/>
      <c r="C146" s="221"/>
      <c r="D146" s="221"/>
      <c r="E146" s="221"/>
      <c r="F146" s="221"/>
      <c r="G146" s="221"/>
      <c r="H146" s="221"/>
      <c r="I146" s="221"/>
      <c r="J146" s="221"/>
      <c r="K146" s="221"/>
      <c r="L146" s="243"/>
      <c r="M146" s="8"/>
      <c r="N146" s="8"/>
      <c r="O146" s="8"/>
      <c r="P146" s="8"/>
      <c r="Q146" s="8"/>
    </row>
    <row r="147" spans="1:17" ht="12.75" customHeight="1" x14ac:dyDescent="0.2">
      <c r="A147" s="8"/>
      <c r="B147" s="242"/>
      <c r="C147" s="221"/>
      <c r="D147" s="221"/>
      <c r="E147" s="221"/>
      <c r="F147" s="221"/>
      <c r="G147" s="221"/>
      <c r="H147" s="221"/>
      <c r="I147" s="221"/>
      <c r="J147" s="221"/>
      <c r="K147" s="221"/>
      <c r="L147" s="243"/>
      <c r="M147" s="8"/>
      <c r="N147" s="8"/>
      <c r="O147" s="8"/>
      <c r="P147" s="8"/>
      <c r="Q147" s="8"/>
    </row>
    <row r="148" spans="1:17" ht="12.75" customHeight="1" x14ac:dyDescent="0.2">
      <c r="A148" s="8"/>
      <c r="B148" s="242"/>
      <c r="C148" s="221"/>
      <c r="D148" s="221"/>
      <c r="E148" s="221"/>
      <c r="F148" s="221"/>
      <c r="G148" s="221"/>
      <c r="H148" s="221"/>
      <c r="I148" s="221"/>
      <c r="J148" s="221"/>
      <c r="K148" s="221"/>
      <c r="L148" s="243"/>
      <c r="M148" s="8"/>
      <c r="N148" s="8"/>
      <c r="O148" s="8"/>
      <c r="P148" s="8"/>
      <c r="Q148" s="8"/>
    </row>
    <row r="149" spans="1:17" ht="12.75" customHeight="1" x14ac:dyDescent="0.2">
      <c r="A149" s="8"/>
      <c r="B149" s="242"/>
      <c r="C149" s="221"/>
      <c r="D149" s="221"/>
      <c r="E149" s="221"/>
      <c r="F149" s="221"/>
      <c r="G149" s="221"/>
      <c r="H149" s="221"/>
      <c r="I149" s="221"/>
      <c r="J149" s="221"/>
      <c r="K149" s="221"/>
      <c r="L149" s="243"/>
      <c r="M149" s="8"/>
      <c r="N149" s="8"/>
      <c r="O149" s="8"/>
      <c r="P149" s="8"/>
      <c r="Q149" s="8"/>
    </row>
    <row r="150" spans="1:17" ht="12.75" customHeight="1" x14ac:dyDescent="0.2">
      <c r="A150" s="8"/>
      <c r="B150" s="242"/>
      <c r="C150" s="221"/>
      <c r="D150" s="221"/>
      <c r="E150" s="221"/>
      <c r="F150" s="221"/>
      <c r="G150" s="221"/>
      <c r="H150" s="221"/>
      <c r="I150" s="221"/>
      <c r="J150" s="221"/>
      <c r="K150" s="221"/>
      <c r="L150" s="243"/>
      <c r="M150" s="8"/>
      <c r="N150" s="8"/>
      <c r="O150" s="8"/>
      <c r="P150" s="8"/>
      <c r="Q150" s="8"/>
    </row>
    <row r="151" spans="1:17" ht="12.75" customHeight="1" x14ac:dyDescent="0.2">
      <c r="A151" s="8"/>
      <c r="B151" s="242"/>
      <c r="C151" s="221"/>
      <c r="D151" s="221"/>
      <c r="E151" s="221"/>
      <c r="F151" s="221"/>
      <c r="G151" s="221"/>
      <c r="H151" s="221"/>
      <c r="I151" s="221"/>
      <c r="J151" s="221"/>
      <c r="K151" s="221"/>
      <c r="L151" s="243"/>
      <c r="M151" s="8"/>
      <c r="N151" s="8"/>
      <c r="O151" s="8"/>
      <c r="P151" s="8"/>
      <c r="Q151" s="8"/>
    </row>
    <row r="152" spans="1:17" ht="12.75" customHeight="1" x14ac:dyDescent="0.2">
      <c r="A152" s="8"/>
      <c r="B152" s="242"/>
      <c r="C152" s="221"/>
      <c r="D152" s="221"/>
      <c r="E152" s="221"/>
      <c r="F152" s="221"/>
      <c r="G152" s="221"/>
      <c r="H152" s="221"/>
      <c r="I152" s="221"/>
      <c r="J152" s="221"/>
      <c r="K152" s="221"/>
      <c r="L152" s="243"/>
      <c r="M152" s="8"/>
      <c r="N152" s="8"/>
      <c r="O152" s="8"/>
      <c r="P152" s="8"/>
      <c r="Q152" s="8"/>
    </row>
    <row r="153" spans="1:17" ht="12.75" customHeight="1" x14ac:dyDescent="0.2">
      <c r="A153" s="8"/>
      <c r="B153" s="242"/>
      <c r="C153" s="221"/>
      <c r="D153" s="221"/>
      <c r="E153" s="221"/>
      <c r="F153" s="221"/>
      <c r="G153" s="221"/>
      <c r="H153" s="221"/>
      <c r="I153" s="221"/>
      <c r="J153" s="221"/>
      <c r="K153" s="221"/>
      <c r="L153" s="243"/>
      <c r="M153" s="8"/>
      <c r="N153" s="8"/>
      <c r="O153" s="8"/>
      <c r="P153" s="8"/>
      <c r="Q153" s="8"/>
    </row>
    <row r="154" spans="1:17" ht="12.75" customHeight="1" x14ac:dyDescent="0.2">
      <c r="A154" s="8"/>
      <c r="B154" s="242"/>
      <c r="C154" s="221"/>
      <c r="D154" s="221"/>
      <c r="E154" s="221"/>
      <c r="F154" s="221"/>
      <c r="G154" s="221"/>
      <c r="H154" s="221"/>
      <c r="I154" s="221"/>
      <c r="J154" s="221"/>
      <c r="K154" s="221"/>
      <c r="L154" s="243"/>
      <c r="M154" s="8"/>
      <c r="N154" s="8"/>
      <c r="O154" s="8"/>
      <c r="P154" s="8"/>
      <c r="Q154" s="8"/>
    </row>
    <row r="155" spans="1:17" ht="12.75" customHeight="1" x14ac:dyDescent="0.2">
      <c r="A155" s="8"/>
      <c r="B155" s="242"/>
      <c r="C155" s="221"/>
      <c r="D155" s="221"/>
      <c r="E155" s="221"/>
      <c r="F155" s="221"/>
      <c r="G155" s="221"/>
      <c r="H155" s="221"/>
      <c r="I155" s="221"/>
      <c r="J155" s="221"/>
      <c r="K155" s="221"/>
      <c r="L155" s="243"/>
      <c r="M155" s="8"/>
      <c r="N155" s="8"/>
      <c r="O155" s="8"/>
      <c r="P155" s="8"/>
      <c r="Q155" s="8"/>
    </row>
    <row r="156" spans="1:17" ht="12.75" customHeight="1" x14ac:dyDescent="0.2">
      <c r="A156" s="8"/>
      <c r="B156" s="242"/>
      <c r="C156" s="221"/>
      <c r="D156" s="221"/>
      <c r="E156" s="221"/>
      <c r="F156" s="221"/>
      <c r="G156" s="221"/>
      <c r="H156" s="221"/>
      <c r="I156" s="221"/>
      <c r="J156" s="221"/>
      <c r="K156" s="221"/>
      <c r="L156" s="243"/>
      <c r="M156" s="8"/>
      <c r="N156" s="8"/>
      <c r="O156" s="8"/>
      <c r="P156" s="8"/>
      <c r="Q156" s="8"/>
    </row>
    <row r="157" spans="1:17" ht="12.75" customHeight="1" x14ac:dyDescent="0.2">
      <c r="A157" s="8"/>
      <c r="B157" s="242"/>
      <c r="C157" s="221"/>
      <c r="D157" s="221"/>
      <c r="E157" s="221"/>
      <c r="F157" s="221"/>
      <c r="G157" s="221"/>
      <c r="H157" s="221"/>
      <c r="I157" s="221"/>
      <c r="J157" s="221"/>
      <c r="K157" s="221"/>
      <c r="L157" s="243"/>
      <c r="M157" s="8"/>
      <c r="N157" s="8"/>
      <c r="O157" s="8"/>
      <c r="P157" s="8"/>
      <c r="Q157" s="8"/>
    </row>
    <row r="158" spans="1:17" ht="12.75" customHeight="1" x14ac:dyDescent="0.2">
      <c r="A158" s="8"/>
      <c r="B158" s="242"/>
      <c r="C158" s="221"/>
      <c r="D158" s="221"/>
      <c r="E158" s="221"/>
      <c r="F158" s="221"/>
      <c r="G158" s="221"/>
      <c r="H158" s="221"/>
      <c r="I158" s="221"/>
      <c r="J158" s="221"/>
      <c r="K158" s="221"/>
      <c r="L158" s="243"/>
      <c r="M158" s="8"/>
      <c r="N158" s="8"/>
      <c r="O158" s="8"/>
      <c r="P158" s="8"/>
      <c r="Q158" s="8"/>
    </row>
    <row r="159" spans="1:17" ht="12.75" customHeight="1" x14ac:dyDescent="0.2">
      <c r="A159" s="8"/>
      <c r="B159" s="242"/>
      <c r="C159" s="221"/>
      <c r="D159" s="221"/>
      <c r="E159" s="221"/>
      <c r="F159" s="221"/>
      <c r="G159" s="221"/>
      <c r="H159" s="221"/>
      <c r="I159" s="221"/>
      <c r="J159" s="221"/>
      <c r="K159" s="221"/>
      <c r="L159" s="243"/>
      <c r="M159" s="8"/>
      <c r="N159" s="8"/>
      <c r="O159" s="8"/>
      <c r="P159" s="8"/>
      <c r="Q159" s="8"/>
    </row>
    <row r="160" spans="1:17" ht="12.75" customHeight="1" x14ac:dyDescent="0.2">
      <c r="A160" s="8"/>
      <c r="B160" s="242"/>
      <c r="C160" s="221"/>
      <c r="D160" s="221"/>
      <c r="E160" s="221"/>
      <c r="F160" s="221"/>
      <c r="G160" s="221"/>
      <c r="H160" s="221"/>
      <c r="I160" s="221"/>
      <c r="J160" s="221"/>
      <c r="K160" s="221"/>
      <c r="L160" s="243"/>
      <c r="M160" s="8"/>
      <c r="N160" s="8"/>
      <c r="O160" s="8"/>
      <c r="P160" s="8"/>
      <c r="Q160" s="8"/>
    </row>
    <row r="161" spans="1:17" ht="12.75" customHeight="1" x14ac:dyDescent="0.2">
      <c r="A161" s="8"/>
      <c r="B161" s="242"/>
      <c r="C161" s="221"/>
      <c r="D161" s="221"/>
      <c r="E161" s="221"/>
      <c r="F161" s="221"/>
      <c r="G161" s="221"/>
      <c r="H161" s="221"/>
      <c r="I161" s="221"/>
      <c r="J161" s="221"/>
      <c r="K161" s="221"/>
      <c r="L161" s="243"/>
      <c r="M161" s="8"/>
      <c r="N161" s="8"/>
      <c r="O161" s="8"/>
      <c r="P161" s="8"/>
      <c r="Q161" s="8"/>
    </row>
    <row r="162" spans="1:17" ht="12.75" customHeight="1" x14ac:dyDescent="0.2">
      <c r="A162" s="8"/>
      <c r="B162" s="242"/>
      <c r="C162" s="221"/>
      <c r="D162" s="221"/>
      <c r="E162" s="221"/>
      <c r="F162" s="221"/>
      <c r="G162" s="221"/>
      <c r="H162" s="221"/>
      <c r="I162" s="221"/>
      <c r="J162" s="221"/>
      <c r="K162" s="221"/>
      <c r="L162" s="243"/>
      <c r="M162" s="8"/>
      <c r="N162" s="8"/>
      <c r="O162" s="8"/>
      <c r="P162" s="8"/>
      <c r="Q162" s="8"/>
    </row>
    <row r="163" spans="1:17" ht="12.75" customHeight="1" x14ac:dyDescent="0.2">
      <c r="A163" s="8"/>
      <c r="B163" s="242"/>
      <c r="C163" s="221"/>
      <c r="D163" s="221"/>
      <c r="E163" s="221"/>
      <c r="F163" s="221"/>
      <c r="G163" s="221"/>
      <c r="H163" s="221"/>
      <c r="I163" s="221"/>
      <c r="J163" s="221"/>
      <c r="K163" s="221"/>
      <c r="L163" s="243"/>
      <c r="M163" s="8"/>
      <c r="N163" s="8"/>
      <c r="O163" s="8"/>
      <c r="P163" s="8"/>
      <c r="Q163" s="8"/>
    </row>
    <row r="164" spans="1:17" ht="12.75" customHeight="1" x14ac:dyDescent="0.2">
      <c r="A164" s="8"/>
      <c r="B164" s="242"/>
      <c r="C164" s="221"/>
      <c r="D164" s="221"/>
      <c r="E164" s="221"/>
      <c r="F164" s="221"/>
      <c r="G164" s="221"/>
      <c r="H164" s="221"/>
      <c r="I164" s="221"/>
      <c r="J164" s="221"/>
      <c r="K164" s="221"/>
      <c r="L164" s="243"/>
      <c r="M164" s="8"/>
      <c r="N164" s="8"/>
      <c r="O164" s="8"/>
      <c r="P164" s="8"/>
      <c r="Q164" s="8"/>
    </row>
    <row r="165" spans="1:17" ht="12.75" customHeight="1" x14ac:dyDescent="0.2">
      <c r="A165" s="8"/>
      <c r="B165" s="242"/>
      <c r="C165" s="221"/>
      <c r="D165" s="221"/>
      <c r="E165" s="221"/>
      <c r="F165" s="221"/>
      <c r="G165" s="221"/>
      <c r="H165" s="221"/>
      <c r="I165" s="221"/>
      <c r="J165" s="221"/>
      <c r="K165" s="221"/>
      <c r="L165" s="243"/>
      <c r="M165" s="8"/>
      <c r="N165" s="8"/>
      <c r="O165" s="8"/>
      <c r="P165" s="8"/>
      <c r="Q165" s="8"/>
    </row>
    <row r="166" spans="1:17" ht="12.75" customHeight="1" x14ac:dyDescent="0.2">
      <c r="A166" s="8"/>
      <c r="B166" s="242"/>
      <c r="C166" s="221"/>
      <c r="D166" s="221"/>
      <c r="E166" s="221"/>
      <c r="F166" s="221"/>
      <c r="G166" s="221"/>
      <c r="H166" s="221"/>
      <c r="I166" s="221"/>
      <c r="J166" s="221"/>
      <c r="K166" s="221"/>
      <c r="L166" s="243"/>
      <c r="M166" s="8"/>
      <c r="N166" s="8"/>
      <c r="O166" s="8"/>
      <c r="P166" s="8"/>
      <c r="Q166" s="8"/>
    </row>
    <row r="167" spans="1:17" ht="12.75" customHeight="1" x14ac:dyDescent="0.2">
      <c r="A167" s="8"/>
      <c r="B167" s="242"/>
      <c r="C167" s="221"/>
      <c r="D167" s="221"/>
      <c r="E167" s="221"/>
      <c r="F167" s="221"/>
      <c r="G167" s="221"/>
      <c r="H167" s="221"/>
      <c r="I167" s="221"/>
      <c r="J167" s="221"/>
      <c r="K167" s="221"/>
      <c r="L167" s="243"/>
      <c r="M167" s="8"/>
      <c r="N167" s="8"/>
      <c r="O167" s="8"/>
      <c r="P167" s="8"/>
      <c r="Q167" s="8"/>
    </row>
    <row r="168" spans="1:17" ht="12.75" customHeight="1" x14ac:dyDescent="0.2">
      <c r="A168" s="8"/>
      <c r="B168" s="242"/>
      <c r="C168" s="221"/>
      <c r="D168" s="221"/>
      <c r="E168" s="221"/>
      <c r="F168" s="221"/>
      <c r="G168" s="221"/>
      <c r="H168" s="221"/>
      <c r="I168" s="221"/>
      <c r="J168" s="221"/>
      <c r="K168" s="221"/>
      <c r="L168" s="243"/>
      <c r="M168" s="8"/>
      <c r="N168" s="8"/>
      <c r="O168" s="8"/>
      <c r="P168" s="8"/>
      <c r="Q168" s="8"/>
    </row>
    <row r="169" spans="1:17" ht="12.75" customHeight="1" x14ac:dyDescent="0.2">
      <c r="A169" s="8"/>
      <c r="B169" s="242"/>
      <c r="C169" s="221"/>
      <c r="D169" s="221"/>
      <c r="E169" s="221"/>
      <c r="F169" s="221"/>
      <c r="G169" s="221"/>
      <c r="H169" s="221"/>
      <c r="I169" s="221"/>
      <c r="J169" s="221"/>
      <c r="K169" s="221"/>
      <c r="L169" s="243"/>
      <c r="M169" s="8"/>
      <c r="N169" s="8"/>
      <c r="O169" s="8"/>
      <c r="P169" s="8"/>
      <c r="Q169" s="8"/>
    </row>
    <row r="170" spans="1:17" ht="12.75" customHeight="1" x14ac:dyDescent="0.2">
      <c r="A170" s="8"/>
      <c r="B170" s="242"/>
      <c r="C170" s="221"/>
      <c r="D170" s="221"/>
      <c r="E170" s="221"/>
      <c r="F170" s="221"/>
      <c r="G170" s="221"/>
      <c r="H170" s="221"/>
      <c r="I170" s="221"/>
      <c r="J170" s="221"/>
      <c r="K170" s="221"/>
      <c r="L170" s="243"/>
      <c r="M170" s="8"/>
      <c r="N170" s="8"/>
      <c r="O170" s="8"/>
      <c r="P170" s="8"/>
      <c r="Q170" s="8"/>
    </row>
    <row r="171" spans="1:17" ht="12.75" customHeight="1" x14ac:dyDescent="0.2">
      <c r="A171" s="8"/>
      <c r="B171" s="242"/>
      <c r="C171" s="221"/>
      <c r="D171" s="221"/>
      <c r="E171" s="221"/>
      <c r="F171" s="221"/>
      <c r="G171" s="221"/>
      <c r="H171" s="221"/>
      <c r="I171" s="221"/>
      <c r="J171" s="221"/>
      <c r="K171" s="221"/>
      <c r="L171" s="243"/>
      <c r="M171" s="8"/>
      <c r="N171" s="8"/>
      <c r="O171" s="8"/>
      <c r="P171" s="8"/>
      <c r="Q171" s="8"/>
    </row>
    <row r="172" spans="1:17" ht="12.75" customHeight="1" x14ac:dyDescent="0.2">
      <c r="A172" s="8"/>
      <c r="B172" s="242"/>
      <c r="C172" s="221"/>
      <c r="D172" s="221"/>
      <c r="E172" s="221"/>
      <c r="F172" s="221"/>
      <c r="G172" s="221"/>
      <c r="H172" s="221"/>
      <c r="I172" s="221"/>
      <c r="J172" s="221"/>
      <c r="K172" s="221"/>
      <c r="L172" s="243"/>
      <c r="M172" s="8"/>
      <c r="N172" s="8"/>
      <c r="O172" s="8"/>
      <c r="P172" s="8"/>
      <c r="Q172" s="8"/>
    </row>
    <row r="173" spans="1:17" ht="12.75" customHeight="1" x14ac:dyDescent="0.2">
      <c r="A173" s="8"/>
      <c r="B173" s="242"/>
      <c r="C173" s="221"/>
      <c r="D173" s="221"/>
      <c r="E173" s="221"/>
      <c r="F173" s="221"/>
      <c r="G173" s="221"/>
      <c r="H173" s="221"/>
      <c r="I173" s="221"/>
      <c r="J173" s="221"/>
      <c r="K173" s="221"/>
      <c r="L173" s="243"/>
      <c r="M173" s="8"/>
      <c r="N173" s="8"/>
      <c r="O173" s="8"/>
      <c r="P173" s="8"/>
      <c r="Q173" s="8"/>
    </row>
    <row r="174" spans="1:17" ht="12.75" customHeight="1" x14ac:dyDescent="0.2">
      <c r="A174" s="8"/>
      <c r="B174" s="242"/>
      <c r="C174" s="221"/>
      <c r="D174" s="221"/>
      <c r="E174" s="221"/>
      <c r="F174" s="221"/>
      <c r="G174" s="221"/>
      <c r="H174" s="221"/>
      <c r="I174" s="221"/>
      <c r="J174" s="221"/>
      <c r="K174" s="221"/>
      <c r="L174" s="243"/>
      <c r="M174" s="8"/>
      <c r="N174" s="8"/>
      <c r="O174" s="8"/>
      <c r="P174" s="8"/>
      <c r="Q174" s="8"/>
    </row>
    <row r="175" spans="1:17" ht="12.75" customHeight="1" x14ac:dyDescent="0.2">
      <c r="A175" s="8"/>
      <c r="B175" s="242"/>
      <c r="C175" s="221"/>
      <c r="D175" s="221"/>
      <c r="E175" s="221"/>
      <c r="F175" s="221"/>
      <c r="G175" s="221"/>
      <c r="H175" s="221"/>
      <c r="I175" s="221"/>
      <c r="J175" s="221"/>
      <c r="K175" s="221"/>
      <c r="L175" s="243"/>
      <c r="M175" s="8"/>
      <c r="N175" s="8"/>
      <c r="O175" s="8"/>
      <c r="P175" s="8"/>
      <c r="Q175" s="8"/>
    </row>
    <row r="176" spans="1:17" ht="12.75" customHeight="1" x14ac:dyDescent="0.2">
      <c r="A176" s="8"/>
      <c r="B176" s="242"/>
      <c r="C176" s="221"/>
      <c r="D176" s="221"/>
      <c r="E176" s="221"/>
      <c r="F176" s="221"/>
      <c r="G176" s="221"/>
      <c r="H176" s="221"/>
      <c r="I176" s="221"/>
      <c r="J176" s="221"/>
      <c r="K176" s="221"/>
      <c r="L176" s="243"/>
      <c r="M176" s="8"/>
      <c r="N176" s="8"/>
      <c r="O176" s="8"/>
      <c r="P176" s="8"/>
      <c r="Q176" s="8"/>
    </row>
    <row r="177" spans="1:17" ht="12.75" customHeight="1" x14ac:dyDescent="0.2">
      <c r="A177" s="8"/>
      <c r="B177" s="242"/>
      <c r="C177" s="221"/>
      <c r="D177" s="221"/>
      <c r="E177" s="221"/>
      <c r="F177" s="221"/>
      <c r="G177" s="221"/>
      <c r="H177" s="221"/>
      <c r="I177" s="221"/>
      <c r="J177" s="221"/>
      <c r="K177" s="221"/>
      <c r="L177" s="243"/>
      <c r="M177" s="8"/>
      <c r="N177" s="8"/>
      <c r="O177" s="8"/>
      <c r="P177" s="8"/>
      <c r="Q177" s="8"/>
    </row>
    <row r="178" spans="1:17" ht="12.75" customHeight="1" x14ac:dyDescent="0.2">
      <c r="A178" s="8"/>
      <c r="B178" s="242"/>
      <c r="C178" s="221"/>
      <c r="D178" s="221"/>
      <c r="E178" s="221"/>
      <c r="F178" s="221"/>
      <c r="G178" s="221"/>
      <c r="H178" s="221"/>
      <c r="I178" s="221"/>
      <c r="J178" s="221"/>
      <c r="K178" s="221"/>
      <c r="L178" s="243"/>
      <c r="M178" s="8"/>
      <c r="N178" s="8"/>
      <c r="O178" s="8"/>
      <c r="P178" s="8"/>
      <c r="Q178" s="8"/>
    </row>
    <row r="179" spans="1:17" ht="12.75" customHeight="1" x14ac:dyDescent="0.2">
      <c r="A179" s="8"/>
      <c r="B179" s="242"/>
      <c r="C179" s="221"/>
      <c r="D179" s="221"/>
      <c r="E179" s="221"/>
      <c r="F179" s="221"/>
      <c r="G179" s="221"/>
      <c r="H179" s="221"/>
      <c r="I179" s="221"/>
      <c r="J179" s="221"/>
      <c r="K179" s="221"/>
      <c r="L179" s="243"/>
      <c r="M179" s="8"/>
      <c r="N179" s="8"/>
      <c r="O179" s="8"/>
      <c r="P179" s="8"/>
      <c r="Q179" s="8"/>
    </row>
    <row r="180" spans="1:17" ht="12.75" customHeight="1" x14ac:dyDescent="0.2">
      <c r="A180" s="8"/>
      <c r="B180" s="242"/>
      <c r="C180" s="221"/>
      <c r="D180" s="221"/>
      <c r="E180" s="221"/>
      <c r="F180" s="221"/>
      <c r="G180" s="221"/>
      <c r="H180" s="221"/>
      <c r="I180" s="221"/>
      <c r="J180" s="221"/>
      <c r="K180" s="221"/>
      <c r="L180" s="243"/>
      <c r="M180" s="8"/>
      <c r="N180" s="8"/>
      <c r="O180" s="8"/>
      <c r="P180" s="8"/>
      <c r="Q180" s="8"/>
    </row>
    <row r="181" spans="1:17" ht="12.75" customHeight="1" x14ac:dyDescent="0.2">
      <c r="A181" s="8"/>
      <c r="B181" s="242"/>
      <c r="C181" s="221"/>
      <c r="D181" s="221"/>
      <c r="E181" s="221"/>
      <c r="F181" s="221"/>
      <c r="G181" s="221"/>
      <c r="H181" s="221"/>
      <c r="I181" s="221"/>
      <c r="J181" s="221"/>
      <c r="K181" s="221"/>
      <c r="L181" s="243"/>
      <c r="M181" s="8"/>
      <c r="N181" s="8"/>
      <c r="O181" s="8"/>
      <c r="P181" s="8"/>
      <c r="Q181" s="8"/>
    </row>
    <row r="182" spans="1:17" ht="12.75" customHeight="1" x14ac:dyDescent="0.2">
      <c r="A182" s="8"/>
      <c r="B182" s="242"/>
      <c r="C182" s="221"/>
      <c r="D182" s="221"/>
      <c r="E182" s="221"/>
      <c r="F182" s="221"/>
      <c r="G182" s="221"/>
      <c r="H182" s="221"/>
      <c r="I182" s="221"/>
      <c r="J182" s="221"/>
      <c r="K182" s="221"/>
      <c r="L182" s="243"/>
      <c r="M182" s="8"/>
      <c r="N182" s="8"/>
      <c r="O182" s="8"/>
      <c r="P182" s="8"/>
      <c r="Q182" s="8"/>
    </row>
    <row r="183" spans="1:17" ht="12.75" customHeight="1" x14ac:dyDescent="0.2">
      <c r="A183" s="8"/>
      <c r="B183" s="242"/>
      <c r="C183" s="221"/>
      <c r="D183" s="221"/>
      <c r="E183" s="221"/>
      <c r="F183" s="221"/>
      <c r="G183" s="221"/>
      <c r="H183" s="221"/>
      <c r="I183" s="221"/>
      <c r="J183" s="221"/>
      <c r="K183" s="221"/>
      <c r="L183" s="243"/>
      <c r="M183" s="8"/>
      <c r="N183" s="8"/>
      <c r="O183" s="8"/>
      <c r="P183" s="8"/>
      <c r="Q183" s="8"/>
    </row>
    <row r="184" spans="1:17" ht="12.75" customHeight="1" x14ac:dyDescent="0.2">
      <c r="A184" s="8"/>
      <c r="B184" s="242"/>
      <c r="C184" s="221"/>
      <c r="D184" s="221"/>
      <c r="E184" s="221"/>
      <c r="F184" s="221"/>
      <c r="G184" s="221"/>
      <c r="H184" s="221"/>
      <c r="I184" s="221"/>
      <c r="J184" s="221"/>
      <c r="K184" s="221"/>
      <c r="L184" s="243"/>
      <c r="M184" s="8"/>
      <c r="N184" s="8"/>
      <c r="O184" s="8"/>
      <c r="P184" s="8"/>
      <c r="Q184" s="8"/>
    </row>
    <row r="185" spans="1:17" ht="12.75" customHeight="1" x14ac:dyDescent="0.2">
      <c r="A185" s="8"/>
      <c r="B185" s="242"/>
      <c r="C185" s="221"/>
      <c r="D185" s="221"/>
      <c r="E185" s="221"/>
      <c r="F185" s="221"/>
      <c r="G185" s="221"/>
      <c r="H185" s="221"/>
      <c r="I185" s="221"/>
      <c r="J185" s="221"/>
      <c r="K185" s="221"/>
      <c r="L185" s="243"/>
      <c r="M185" s="8"/>
      <c r="N185" s="8"/>
      <c r="O185" s="8"/>
      <c r="P185" s="8"/>
      <c r="Q185" s="8"/>
    </row>
    <row r="186" spans="1:17" ht="12.75" customHeight="1" x14ac:dyDescent="0.2">
      <c r="A186" s="8"/>
      <c r="B186" s="242"/>
      <c r="C186" s="221"/>
      <c r="D186" s="221"/>
      <c r="E186" s="221"/>
      <c r="F186" s="221"/>
      <c r="G186" s="221"/>
      <c r="H186" s="221"/>
      <c r="I186" s="221"/>
      <c r="J186" s="221"/>
      <c r="K186" s="221"/>
      <c r="L186" s="243"/>
      <c r="M186" s="8"/>
      <c r="N186" s="8"/>
      <c r="O186" s="8"/>
      <c r="P186" s="8"/>
      <c r="Q186" s="8"/>
    </row>
    <row r="187" spans="1:17" ht="12.75" customHeight="1" x14ac:dyDescent="0.2">
      <c r="A187" s="8"/>
      <c r="B187" s="242"/>
      <c r="C187" s="221"/>
      <c r="D187" s="221"/>
      <c r="E187" s="221"/>
      <c r="F187" s="221"/>
      <c r="G187" s="221"/>
      <c r="H187" s="221"/>
      <c r="I187" s="221"/>
      <c r="J187" s="221"/>
      <c r="K187" s="221"/>
      <c r="L187" s="243"/>
      <c r="M187" s="8"/>
      <c r="N187" s="8"/>
      <c r="O187" s="8"/>
      <c r="P187" s="8"/>
      <c r="Q187" s="8"/>
    </row>
    <row r="188" spans="1:17" ht="12.75" customHeight="1" x14ac:dyDescent="0.2">
      <c r="A188" s="8"/>
      <c r="B188" s="242"/>
      <c r="C188" s="221"/>
      <c r="D188" s="221"/>
      <c r="E188" s="221"/>
      <c r="F188" s="221"/>
      <c r="G188" s="221"/>
      <c r="H188" s="221"/>
      <c r="I188" s="221"/>
      <c r="J188" s="221"/>
      <c r="K188" s="221"/>
      <c r="L188" s="243"/>
      <c r="M188" s="8"/>
      <c r="N188" s="8"/>
      <c r="O188" s="8"/>
      <c r="P188" s="8"/>
      <c r="Q188" s="8"/>
    </row>
    <row r="189" spans="1:17" ht="12.75" customHeight="1" x14ac:dyDescent="0.2">
      <c r="A189" s="8"/>
      <c r="B189" s="544"/>
      <c r="C189" s="225"/>
      <c r="D189" s="225"/>
      <c r="E189" s="225"/>
      <c r="F189" s="225"/>
      <c r="G189" s="225"/>
      <c r="H189" s="225"/>
      <c r="I189" s="225"/>
      <c r="J189" s="225"/>
      <c r="K189" s="225"/>
      <c r="L189" s="555"/>
      <c r="M189" s="8"/>
      <c r="N189" s="8"/>
      <c r="O189" s="8"/>
      <c r="P189" s="8"/>
      <c r="Q189" s="8"/>
    </row>
    <row r="190" spans="1:17" ht="12.75" customHeight="1" x14ac:dyDescent="0.2">
      <c r="A190" s="8"/>
      <c r="B190" s="8"/>
      <c r="C190" s="8"/>
      <c r="D190" s="8"/>
      <c r="E190" s="8"/>
      <c r="F190" s="8"/>
      <c r="G190" s="8"/>
      <c r="H190" s="8"/>
      <c r="I190" s="8"/>
      <c r="J190" s="8"/>
      <c r="K190" s="8"/>
      <c r="L190" s="8"/>
      <c r="M190" s="8"/>
      <c r="N190" s="8"/>
      <c r="O190" s="8"/>
      <c r="P190" s="8"/>
      <c r="Q190" s="8"/>
    </row>
    <row r="191" spans="1:17" ht="12.75" customHeight="1" x14ac:dyDescent="0.2">
      <c r="A191" s="8"/>
      <c r="B191" s="8"/>
      <c r="C191" s="8"/>
      <c r="D191" s="8"/>
      <c r="E191" s="8"/>
      <c r="F191" s="8"/>
      <c r="G191" s="8"/>
      <c r="H191" s="8"/>
      <c r="I191" s="8"/>
      <c r="J191" s="8"/>
      <c r="K191" s="8"/>
      <c r="L191" s="8"/>
      <c r="M191" s="8"/>
      <c r="N191" s="8"/>
      <c r="O191" s="8"/>
      <c r="P191" s="8"/>
      <c r="Q191" s="8"/>
    </row>
    <row r="192" spans="1:17" ht="12.75" customHeight="1" x14ac:dyDescent="0.2">
      <c r="A192" s="8"/>
      <c r="B192" s="8"/>
      <c r="C192" s="8"/>
      <c r="D192" s="8"/>
      <c r="E192" s="8"/>
      <c r="F192" s="8"/>
      <c r="G192" s="8"/>
      <c r="H192" s="8"/>
      <c r="I192" s="8"/>
      <c r="J192" s="8"/>
      <c r="K192" s="8"/>
      <c r="L192" s="8"/>
      <c r="M192" s="8"/>
      <c r="N192" s="8"/>
      <c r="O192" s="8"/>
      <c r="P192" s="8"/>
      <c r="Q192" s="8"/>
    </row>
    <row r="193" spans="1:17" ht="12.75" customHeight="1" x14ac:dyDescent="0.2">
      <c r="A193" s="8"/>
      <c r="B193" s="8"/>
      <c r="C193" s="8"/>
      <c r="D193" s="8"/>
      <c r="E193" s="8"/>
      <c r="F193" s="8"/>
      <c r="G193" s="8"/>
      <c r="H193" s="8"/>
      <c r="I193" s="8"/>
      <c r="J193" s="8"/>
      <c r="K193" s="8"/>
      <c r="L193" s="8"/>
      <c r="M193" s="8"/>
      <c r="N193" s="8"/>
      <c r="O193" s="8"/>
      <c r="P193" s="8"/>
      <c r="Q193" s="8"/>
    </row>
    <row r="194" spans="1:17" ht="12.75" customHeight="1" x14ac:dyDescent="0.2">
      <c r="A194" s="8"/>
      <c r="B194" s="8"/>
      <c r="C194" s="8"/>
      <c r="D194" s="8"/>
      <c r="E194" s="8"/>
      <c r="F194" s="8"/>
      <c r="G194" s="8"/>
      <c r="H194" s="8"/>
      <c r="I194" s="8"/>
      <c r="J194" s="8"/>
      <c r="K194" s="8"/>
      <c r="L194" s="8"/>
      <c r="M194" s="8"/>
      <c r="N194" s="8"/>
      <c r="O194" s="8"/>
      <c r="P194" s="8"/>
      <c r="Q194" s="8"/>
    </row>
  </sheetData>
  <sheetProtection algorithmName="SHA-512" hashValue="+dx83lJIqlUsWDcNS+el9+IvM1TyIV2Jb15HDhhpfZ+cNXSTpRxczSlbx0JZmsN/FGXpBRv5AZamt1k+sGs/xA==" saltValue="jLEofAyVn4+Pz+TuHtFrLQ==" spinCount="100000" sheet="1" scenarios="1" insertHyperlinks="0"/>
  <protectedRanges>
    <protectedRange sqref="F2 E5:E6 F5 E14:E16 F19:F22 B38:L189" name="YellowZone"/>
  </protectedRanges>
  <mergeCells count="2">
    <mergeCell ref="C2:E2"/>
    <mergeCell ref="F2:G2"/>
  </mergeCells>
  <conditionalFormatting sqref="E16">
    <cfRule type="cellIs" dxfId="282" priority="2" stopIfTrue="1" operator="lessThan">
      <formula>1.2</formula>
    </cfRule>
  </conditionalFormatting>
  <conditionalFormatting sqref="F20">
    <cfRule type="expression" dxfId="281" priority="3">
      <formula>AND(F20&lt;0.4*F21,F20&lt;1)</formula>
    </cfRule>
  </conditionalFormatting>
  <conditionalFormatting sqref="F21">
    <cfRule type="expression" dxfId="280" priority="4">
      <formula>AND(F21&lt;0.4*F20,F21&lt;1)</formula>
    </cfRule>
  </conditionalFormatting>
  <conditionalFormatting sqref="H27">
    <cfRule type="expression" dxfId="279" priority="1">
      <formula>AND(ISNUMBER($E27),$H$27&gt;=100)</formula>
    </cfRule>
    <cfRule type="expression" dxfId="278" priority="7">
      <formula>AND($H$27 &gt;= 60, $H$27 &lt; 100)</formula>
    </cfRule>
    <cfRule type="cellIs" dxfId="277" priority="9" stopIfTrue="1" operator="notBetween">
      <formula>60</formula>
      <formula>100</formula>
    </cfRule>
  </conditionalFormatting>
  <conditionalFormatting sqref="H27:H33">
    <cfRule type="cellIs" dxfId="276" priority="5" stopIfTrue="1" operator="greaterThanOrEqual">
      <formula>100</formula>
    </cfRule>
  </conditionalFormatting>
  <conditionalFormatting sqref="H28:H33 H35">
    <cfRule type="cellIs" dxfId="275" priority="11" stopIfTrue="1" operator="lessThan">
      <formula>100</formula>
    </cfRule>
  </conditionalFormatting>
  <conditionalFormatting sqref="H34">
    <cfRule type="cellIs" dxfId="274" priority="6" stopIfTrue="1" operator="lessThanOrEqual">
      <formula>100</formula>
    </cfRule>
    <cfRule type="expression" dxfId="273" priority="8">
      <formula>AND($H$34 &gt; 100, $H$34 &lt;= 166.667)</formula>
    </cfRule>
    <cfRule type="cellIs" dxfId="272" priority="10" stopIfTrue="1" operator="greaterThanOrEqual">
      <formula>166.667</formula>
    </cfRule>
  </conditionalFormatting>
  <conditionalFormatting sqref="H35">
    <cfRule type="cellIs" dxfId="271" priority="12" stopIfTrue="1" operator="greaterThanOrEqual">
      <formula>100</formula>
    </cfRule>
  </conditionalFormatting>
  <dataValidations count="5">
    <dataValidation type="list" allowBlank="1" showInputMessage="1" showErrorMessage="1" prompt="Select Material" sqref="E5" xr:uid="{B1FEA313-0F9E-4CE4-9A56-21BC05DD3D9C}">
      <formula1>Metallic_Mats</formula1>
    </dataValidation>
    <dataValidation type="list" allowBlank="1" showInputMessage="1" showErrorMessage="1" prompt="Select Material" sqref="E6" xr:uid="{2E0500E9-E3D6-49E4-A71B-F50FDB9176EA}">
      <formula1>Tube_Type</formula1>
    </dataValidation>
    <dataValidation type="list" allowBlank="1" showErrorMessage="1" sqref="F5" xr:uid="{67F6FB0A-989A-4D95-A246-34CC850A446C}">
      <formula1>Material</formula1>
    </dataValidation>
    <dataValidation type="list" allowBlank="1" showInputMessage="1" showErrorMessage="1" prompt="Select Material" sqref="C5:D5 D6" xr:uid="{3549B9D8-8182-404B-8BCE-2DF258A8C201}">
      <formula1>Materials</formula1>
    </dataValidation>
    <dataValidation type="list" allowBlank="1" showErrorMessage="1" sqref="F2" xr:uid="{AB076A18-881A-46EF-B164-2E8490220EEC}">
      <formula1>ConstructionType</formula1>
    </dataValidation>
  </dataValidations>
  <hyperlinks>
    <hyperlink ref="B14" location="'T1.1 Guidance Notes'!A1" display="Number of tubes" xr:uid="{141D9B53-2D1A-4E04-9378-74A0A84569DC}"/>
    <hyperlink ref="J36" location="'Cover Sheet'!A1" display="BACK to COVER SHEET" xr:uid="{95603DCD-CA47-4E92-B7B3-936649DE18DA}"/>
    <hyperlink ref="B38" location="'T3.12 T3.6 Guidance Notes'!A1" display="Link to guidance notes for laminated structures" xr:uid="{F2A8CDA4-CFC0-456F-99B1-DC88A040AC05}"/>
    <hyperlink ref="B39" location="'T3.6 Guidance Notes'!A1" display="Link to GUIDANCE NOTES for anisotropic laminates" xr:uid="{FF4BBEAA-294D-47B1-AAAD-6970B1B1ACE3}"/>
  </hyperlinks>
  <pageMargins left="0.75" right="0.75" top="1" bottom="1" header="0" footer="0"/>
  <pageSetup paperSize="9" fitToHeight="0"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18">
    <tabColor rgb="FFCCFF99"/>
    <pageSetUpPr fitToPage="1"/>
  </sheetPr>
  <dimension ref="B1:S195"/>
  <sheetViews>
    <sheetView showGridLines="0" workbookViewId="0">
      <selection activeCell="I5" sqref="I5"/>
    </sheetView>
  </sheetViews>
  <sheetFormatPr baseColWidth="10" defaultColWidth="14.42578125" defaultRowHeight="15" customHeight="1" x14ac:dyDescent="0.2"/>
  <cols>
    <col min="1" max="1" width="3.42578125" customWidth="1"/>
    <col min="2" max="2" width="45.85546875" customWidth="1"/>
    <col min="3" max="3" width="11.42578125" customWidth="1"/>
    <col min="4" max="4" width="3.5703125" customWidth="1"/>
    <col min="5" max="8" width="11.7109375" customWidth="1"/>
    <col min="9" max="9" width="14.28515625" customWidth="1"/>
    <col min="10" max="10" width="11.7109375" customWidth="1"/>
    <col min="11" max="11" width="8.5703125" customWidth="1"/>
    <col min="12" max="12" width="11.140625" customWidth="1"/>
    <col min="13" max="15" width="11.42578125" customWidth="1"/>
    <col min="16" max="16" width="3.42578125" customWidth="1"/>
    <col min="17" max="26" width="11.42578125" customWidth="1"/>
  </cols>
  <sheetData>
    <row r="1" spans="2:15" ht="12.75" customHeight="1" x14ac:dyDescent="0.25">
      <c r="B1" s="77" t="s">
        <v>579</v>
      </c>
    </row>
    <row r="2" spans="2:15" ht="12.75" customHeight="1" x14ac:dyDescent="0.2">
      <c r="C2" s="1078" t="s">
        <v>541</v>
      </c>
      <c r="D2" s="764"/>
      <c r="E2" s="765"/>
      <c r="F2" s="1079" t="s">
        <v>282</v>
      </c>
      <c r="G2" s="765"/>
    </row>
    <row r="3" spans="2:15" ht="12.75" customHeight="1" x14ac:dyDescent="0.2"/>
    <row r="4" spans="2:15" ht="12.75" customHeight="1" x14ac:dyDescent="0.2">
      <c r="B4" s="4" t="s">
        <v>512</v>
      </c>
      <c r="C4" s="4" t="s">
        <v>513</v>
      </c>
      <c r="D4" s="5"/>
      <c r="E4" s="96" t="s">
        <v>580</v>
      </c>
      <c r="F4" s="96" t="s">
        <v>581</v>
      </c>
      <c r="G4" s="96" t="s">
        <v>582</v>
      </c>
      <c r="H4" s="96" t="s">
        <v>583</v>
      </c>
      <c r="I4" s="596" t="s">
        <v>542</v>
      </c>
      <c r="J4" s="96" t="s">
        <v>543</v>
      </c>
      <c r="L4" s="5"/>
      <c r="M4" s="6" t="s">
        <v>544</v>
      </c>
      <c r="N4" s="6" t="s">
        <v>545</v>
      </c>
    </row>
    <row r="5" spans="2:15" ht="12.75" customHeight="1" x14ac:dyDescent="0.2">
      <c r="B5" s="12" t="s">
        <v>515</v>
      </c>
      <c r="C5" s="34" t="s">
        <v>236</v>
      </c>
      <c r="D5" s="23"/>
      <c r="E5" s="78" t="s">
        <v>236</v>
      </c>
      <c r="F5" s="78" t="s">
        <v>236</v>
      </c>
      <c r="G5" s="78" t="s">
        <v>236</v>
      </c>
      <c r="H5" s="498"/>
      <c r="I5" s="93" t="s">
        <v>241</v>
      </c>
      <c r="J5" s="498"/>
      <c r="L5" s="88" t="s">
        <v>546</v>
      </c>
      <c r="M5" s="23">
        <f>I22/1000</f>
        <v>0.27939999999999998</v>
      </c>
      <c r="N5" s="88">
        <f>M5</f>
        <v>0.27939999999999998</v>
      </c>
    </row>
    <row r="6" spans="2:15" ht="12.75" customHeight="1" x14ac:dyDescent="0.2">
      <c r="B6" s="12" t="s">
        <v>547</v>
      </c>
      <c r="C6" s="34" t="s">
        <v>287</v>
      </c>
      <c r="D6" s="23"/>
      <c r="E6" s="78" t="s">
        <v>287</v>
      </c>
      <c r="F6" s="78" t="s">
        <v>287</v>
      </c>
      <c r="G6" s="78" t="s">
        <v>287</v>
      </c>
      <c r="H6" s="590"/>
      <c r="I6" s="89" t="s">
        <v>548</v>
      </c>
      <c r="J6" s="590"/>
      <c r="L6" s="88" t="s">
        <v>549</v>
      </c>
      <c r="M6" s="23">
        <f>I21/1000</f>
        <v>1.4E-3</v>
      </c>
      <c r="N6" s="88">
        <f>I20/1000</f>
        <v>1.4E-3</v>
      </c>
    </row>
    <row r="7" spans="2:15" ht="12.75" customHeight="1" x14ac:dyDescent="0.2">
      <c r="B7" s="12" t="s">
        <v>517</v>
      </c>
      <c r="C7" s="46" t="str">
        <f>HLOOKUP(C5,MaterialData!$C$3:$P$4,2,FALSE)</f>
        <v>Steel</v>
      </c>
      <c r="D7" s="50"/>
      <c r="E7" s="46" t="str">
        <f>HLOOKUP(E5,MaterialData!$C$3:$P$4,2,FALSE)</f>
        <v>Steel</v>
      </c>
      <c r="F7" s="46" t="str">
        <f>HLOOKUP(F5,MaterialData!$C$3:$P$4,2,FALSE)</f>
        <v>Steel</v>
      </c>
      <c r="G7" s="46" t="str">
        <f>HLOOKUP(G5,MaterialData!$C$3:$P$4,2,FALSE)</f>
        <v>Steel</v>
      </c>
      <c r="H7" s="591"/>
      <c r="I7" s="462" t="str">
        <f>HLOOKUP(I5,MaterialData!$C$3:$S$4,2,FALSE)</f>
        <v>FBHS</v>
      </c>
      <c r="J7" s="591"/>
    </row>
    <row r="8" spans="2:15" ht="15.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200000000000</v>
      </c>
      <c r="G8" s="46">
        <f t="array" ref="G8">INDEX(Innertable,MATCH($B8,MaterialData!$B$6:$B$11,0),MATCH(G$7,MaterialData!$C$4:$S$4,0))</f>
        <v>200000000000</v>
      </c>
      <c r="H8" s="591"/>
      <c r="I8" s="46">
        <f t="array" ref="I8">INDEX(Innertable,MATCH($B8,MaterialData!$B$6:$B$11,0),MATCH(I$7,MaterialData!$C$4:$S$4,0))</f>
        <v>90308400220.728821</v>
      </c>
      <c r="J8" s="591"/>
      <c r="L8" s="88" t="s">
        <v>550</v>
      </c>
      <c r="M8" s="50">
        <f>M5*M6</f>
        <v>3.9115999999999999E-4</v>
      </c>
      <c r="N8" s="88" t="s">
        <v>551</v>
      </c>
      <c r="O8" s="50">
        <f>(M5*M6^3)/12</f>
        <v>6.3889466666666655E-11</v>
      </c>
    </row>
    <row r="9" spans="2:15" ht="15.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305000000</v>
      </c>
      <c r="G9" s="46">
        <f t="array" ref="G9">INDEX(Innertable,MATCH($B9,MaterialData!$B$6:$B$11,0),MATCH(G$7,MaterialData!$C$4:$S$4,0))</f>
        <v>305000000</v>
      </c>
      <c r="H9" s="591"/>
      <c r="I9" s="46">
        <f t="array" ref="I9">INDEX(Innertable,MATCH($B9,MaterialData!$B$6:$B$11,0),MATCH(I$7,MaterialData!$C$4:$S$4,0))</f>
        <v>367810812.94085217</v>
      </c>
      <c r="J9" s="591"/>
      <c r="L9" s="88" t="s">
        <v>552</v>
      </c>
      <c r="M9" s="50">
        <f>N5*N6</f>
        <v>3.9115999999999999E-4</v>
      </c>
      <c r="N9" s="88" t="s">
        <v>553</v>
      </c>
      <c r="O9" s="50">
        <f>(N5*N6^3)/12</f>
        <v>6.3889466666666655E-11</v>
      </c>
    </row>
    <row r="10" spans="2:15" ht="15.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365000000</v>
      </c>
      <c r="G10" s="46">
        <f t="array" ref="G10">INDEX(Innertable,MATCH($B10,MaterialData!$B$6:$B$11,0),MATCH(G$7,MaterialData!$C$4:$S$4,0))</f>
        <v>365000000</v>
      </c>
      <c r="H10" s="591"/>
      <c r="I10" s="46">
        <f t="array" ref="I10">INDEX(Innertable,MATCH($B10,MaterialData!$B$6:$B$11,0),MATCH(I$7,MaterialData!$C$4:$S$4,0))</f>
        <v>367810812.94085217</v>
      </c>
      <c r="J10" s="591"/>
      <c r="L10" s="88" t="s">
        <v>554</v>
      </c>
      <c r="M10" s="23">
        <f>M6/2</f>
        <v>6.9999999999999999E-4</v>
      </c>
      <c r="N10" s="88" t="s">
        <v>555</v>
      </c>
      <c r="O10" s="50">
        <f t="shared" ref="O10:O11" si="0">O8+(M8*($M$12-M10)^2)</f>
        <v>3.686813386666667E-8</v>
      </c>
    </row>
    <row r="11" spans="2:15" ht="15.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f t="array" ref="F11">INDEX(Innertable,MATCH($B11,MaterialData!$B$6:$B$11,0),MATCH(F$7,MaterialData!$C$4:$S$4,0))</f>
        <v>180000000</v>
      </c>
      <c r="G11" s="46">
        <f t="array" ref="G11">INDEX(Innertable,MATCH($B11,MaterialData!$B$6:$B$11,0),MATCH(G$7,MaterialData!$C$4:$S$4,0))</f>
        <v>180000000</v>
      </c>
      <c r="H11" s="591"/>
      <c r="I11" s="46" t="str">
        <f t="array" ref="I11">INDEX(Innertable,MATCH($B11,MaterialData!$B$6:$B$11,0),MATCH(I$7,MaterialData!$C$4:$S$4,0))</f>
        <v>N/A</v>
      </c>
      <c r="J11" s="591"/>
      <c r="L11" s="88" t="s">
        <v>556</v>
      </c>
      <c r="M11" s="23">
        <f>(I18-0.5*I20)*0.001</f>
        <v>2.01E-2</v>
      </c>
      <c r="N11" s="88" t="s">
        <v>557</v>
      </c>
      <c r="O11" s="50">
        <f t="shared" si="0"/>
        <v>3.686813386666667E-8</v>
      </c>
    </row>
    <row r="12" spans="2:15" ht="15.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f t="array" ref="F12">INDEX(Innertable,MATCH($B12,MaterialData!$B$6:$B$11,0),MATCH(F$7,MaterialData!$C$4:$S$4,0))</f>
        <v>300000000</v>
      </c>
      <c r="G12" s="46">
        <f t="array" ref="G12">INDEX(Innertable,MATCH($B12,MaterialData!$B$6:$B$11,0),MATCH(G$7,MaterialData!$C$4:$S$4,0))</f>
        <v>300000000</v>
      </c>
      <c r="H12" s="591"/>
      <c r="I12" s="46" t="str">
        <f t="array" ref="I12">INDEX(Innertable,MATCH($B12,MaterialData!$B$6:$B$11,0),MATCH(I$7,MaterialData!$C$4:$S$4,0))</f>
        <v>N/A</v>
      </c>
      <c r="J12" s="591"/>
      <c r="L12" s="88" t="s">
        <v>558</v>
      </c>
      <c r="M12" s="90">
        <f>(M8*M10+M9*M11)/(M8+M9)</f>
        <v>1.04E-2</v>
      </c>
      <c r="N12" s="88" t="s">
        <v>559</v>
      </c>
      <c r="O12" s="48">
        <f>SUM(O10:O11)</f>
        <v>7.3736267733333341E-8</v>
      </c>
    </row>
    <row r="13" spans="2:15" ht="12.75" customHeight="1" x14ac:dyDescent="0.2">
      <c r="E13" s="494"/>
      <c r="G13" s="273"/>
      <c r="H13" s="590"/>
      <c r="J13" s="590"/>
      <c r="O13" s="50"/>
    </row>
    <row r="14" spans="2:15" ht="12.75" customHeight="1" x14ac:dyDescent="0.2">
      <c r="B14" s="592" t="s">
        <v>560</v>
      </c>
      <c r="C14" s="34">
        <v>3</v>
      </c>
      <c r="E14" s="78">
        <v>3</v>
      </c>
      <c r="F14" s="78">
        <v>0</v>
      </c>
      <c r="G14" s="78">
        <v>0</v>
      </c>
      <c r="H14" s="590"/>
      <c r="J14" s="590"/>
      <c r="O14" s="50"/>
    </row>
    <row r="15" spans="2:15" ht="12.75" customHeight="1" x14ac:dyDescent="0.2">
      <c r="B15" s="12" t="s">
        <v>518</v>
      </c>
      <c r="C15" s="34">
        <v>25.4</v>
      </c>
      <c r="E15" s="78">
        <v>25.4</v>
      </c>
      <c r="F15" s="78">
        <v>25.4</v>
      </c>
      <c r="G15" s="78">
        <v>25.4</v>
      </c>
      <c r="H15" s="590"/>
      <c r="J15" s="590"/>
      <c r="O15" s="50"/>
    </row>
    <row r="16" spans="2:15" ht="12.75" customHeight="1" x14ac:dyDescent="0.2">
      <c r="B16" s="12" t="s">
        <v>519</v>
      </c>
      <c r="C16" s="34">
        <v>1.2</v>
      </c>
      <c r="E16" s="78">
        <v>1.2</v>
      </c>
      <c r="F16" s="78">
        <v>1.2</v>
      </c>
      <c r="G16" s="78">
        <v>1.2</v>
      </c>
      <c r="H16" s="590"/>
      <c r="J16" s="590"/>
      <c r="L16" s="8"/>
      <c r="O16" s="50"/>
    </row>
    <row r="17" spans="2:19" ht="12.75" customHeight="1" x14ac:dyDescent="0.2">
      <c r="E17" s="496"/>
      <c r="F17" s="597" t="s">
        <v>584</v>
      </c>
      <c r="G17" s="51" t="str">
        <f>IF(AND(K27&gt;=100,F2="tubing only",NOT(OR(E18="NO",F18="NO",G18="NO"))),"YES","NO")</f>
        <v>NO</v>
      </c>
      <c r="H17" s="590"/>
      <c r="J17" s="590"/>
      <c r="O17" s="50"/>
    </row>
    <row r="18" spans="2:19" ht="12.75" customHeight="1" x14ac:dyDescent="0.2">
      <c r="B18" s="12" t="s">
        <v>561</v>
      </c>
      <c r="E18" s="598" t="str">
        <f t="shared" ref="E18:G18" si="1">IF(E14=0,"N/A",IF(AND(E5=$C$5,E15&gt;=25.4,E16&gt;=1.2),"YES","NO"))</f>
        <v>YES</v>
      </c>
      <c r="F18" s="97" t="str">
        <f t="shared" si="1"/>
        <v>N/A</v>
      </c>
      <c r="G18" s="599" t="str">
        <f t="shared" si="1"/>
        <v>N/A</v>
      </c>
      <c r="H18" s="590"/>
      <c r="I18" s="92">
        <f>I19+I20+I21</f>
        <v>20.799999999999997</v>
      </c>
      <c r="J18" s="590"/>
      <c r="O18" s="50"/>
    </row>
    <row r="19" spans="2:19" ht="12.75" customHeight="1" x14ac:dyDescent="0.2">
      <c r="B19" s="12" t="s">
        <v>562</v>
      </c>
      <c r="E19" s="600"/>
      <c r="F19" s="98"/>
      <c r="G19" s="601"/>
      <c r="H19" s="590"/>
      <c r="I19" s="93">
        <v>18</v>
      </c>
      <c r="J19" s="590"/>
      <c r="O19" s="50"/>
    </row>
    <row r="20" spans="2:19" ht="12.75" customHeight="1" x14ac:dyDescent="0.2">
      <c r="B20" s="12" t="s">
        <v>563</v>
      </c>
      <c r="E20" s="600"/>
      <c r="F20" s="98"/>
      <c r="G20" s="601"/>
      <c r="H20" s="590"/>
      <c r="I20" s="93">
        <v>1.4</v>
      </c>
      <c r="J20" s="590"/>
      <c r="L20" s="1" t="str">
        <f>IF(AND(I20&lt;0.4*I21,I20&lt;1),"Asymmetrical lay-up: skin too thin in comparison, see T3.4.4.","")</f>
        <v/>
      </c>
      <c r="O20" s="50"/>
    </row>
    <row r="21" spans="2:19" ht="12.75" customHeight="1" x14ac:dyDescent="0.2">
      <c r="B21" s="12" t="s">
        <v>564</v>
      </c>
      <c r="E21" s="600"/>
      <c r="F21" s="98"/>
      <c r="G21" s="601"/>
      <c r="H21" s="590"/>
      <c r="I21" s="93">
        <v>1.4</v>
      </c>
      <c r="J21" s="590"/>
      <c r="L21" s="1" t="str">
        <f>IF(AND(I21&lt;0.4*I20,I21&lt;1),"Asymmetrical lay-up: skin too thin in comparison, see T3.4.4.","")</f>
        <v/>
      </c>
      <c r="O21" s="50"/>
    </row>
    <row r="22" spans="2:19" ht="12.75" customHeight="1" x14ac:dyDescent="0.2">
      <c r="B22" s="12" t="s">
        <v>565</v>
      </c>
      <c r="E22" s="600"/>
      <c r="F22" s="98"/>
      <c r="G22" s="601"/>
      <c r="H22" s="590"/>
      <c r="I22" s="93">
        <v>279.39999999999998</v>
      </c>
      <c r="J22" s="590"/>
      <c r="K22" s="8"/>
      <c r="O22" s="50"/>
    </row>
    <row r="23" spans="2:19" ht="12.75" customHeight="1" x14ac:dyDescent="0.2">
      <c r="E23" s="602"/>
      <c r="F23" s="226"/>
      <c r="G23" s="577"/>
      <c r="H23" s="590"/>
      <c r="J23" s="590"/>
      <c r="O23" s="50"/>
    </row>
    <row r="24" spans="2:19" ht="12.75" customHeight="1" x14ac:dyDescent="0.2">
      <c r="B24" s="12" t="s">
        <v>520</v>
      </c>
      <c r="C24" s="34">
        <f t="shared" ref="C24:C25" si="2">C15/1000</f>
        <v>2.5399999999999999E-2</v>
      </c>
      <c r="E24" s="34" t="str">
        <f t="shared" ref="E24:G24" si="3">IF($F$2="composite only","No tubes",IF(E14=0,"No tubes",E15/1000))</f>
        <v>No tubes</v>
      </c>
      <c r="F24" s="34" t="str">
        <f t="shared" si="3"/>
        <v>No tubes</v>
      </c>
      <c r="G24" s="34" t="str">
        <f t="shared" si="3"/>
        <v>No tubes</v>
      </c>
      <c r="H24" s="590"/>
      <c r="J24" s="590"/>
      <c r="O24" s="50"/>
    </row>
    <row r="25" spans="2:19" ht="12.75" customHeight="1" x14ac:dyDescent="0.2">
      <c r="B25" s="12" t="s">
        <v>521</v>
      </c>
      <c r="C25" s="34">
        <f t="shared" si="2"/>
        <v>1.1999999999999999E-3</v>
      </c>
      <c r="E25" s="34" t="str">
        <f t="shared" ref="E25:G25" si="4">IF(E24="no tubes","",IF(E14=0,"",E16/1000))</f>
        <v/>
      </c>
      <c r="F25" s="34" t="str">
        <f t="shared" si="4"/>
        <v/>
      </c>
      <c r="G25" s="34" t="str">
        <f t="shared" si="4"/>
        <v/>
      </c>
      <c r="H25" s="16"/>
      <c r="J25" s="16"/>
      <c r="O25" s="50"/>
      <c r="S25" s="79"/>
    </row>
    <row r="26" spans="2:19" ht="12.75" customHeight="1" x14ac:dyDescent="0.2">
      <c r="B26" s="12" t="s">
        <v>522</v>
      </c>
      <c r="C26" s="46">
        <f>IF(C6="Round",((C24)^4-((C24-2*C25))^4)*3.142/64,((C24)^4-((C24-2*C25))^4)/12)</f>
        <v>6.6959174567999997E-9</v>
      </c>
      <c r="E26" s="46" t="str">
        <f t="shared" ref="E26:G26" si="5">IF(E24="no tubes","",IF(E14=0,"",IF(E6="Round",(((E24)^4-((E24-2*E25))^4)*3.142/64),IF(E6="Square",(((E24)^4-((E24-2*E25))^4)/12),""))))</f>
        <v/>
      </c>
      <c r="F26" s="46" t="str">
        <f t="shared" si="5"/>
        <v/>
      </c>
      <c r="G26" s="46" t="str">
        <f t="shared" si="5"/>
        <v/>
      </c>
      <c r="H26" s="46" t="str">
        <f t="shared" ref="H26:H33" si="6">IF(SUM(E26:G26)&gt;0,SUM(E26:G26),"")</f>
        <v/>
      </c>
      <c r="I26" s="94">
        <f>IF($F$2="Tubing only","Tubing Only",O12)</f>
        <v>7.3736267733333341E-8</v>
      </c>
      <c r="J26" s="46">
        <f t="shared" ref="J26:J33" si="7">IF($F$2="Tubing only",H26,IF($F$2="Composite only",I26,IF($F$2="Tubes + Composite",H26+I26,"No Type Selected")))</f>
        <v>7.3736267733333341E-8</v>
      </c>
      <c r="O26" s="50"/>
      <c r="R26" s="50"/>
      <c r="S26" s="79"/>
    </row>
    <row r="27" spans="2:19" ht="12.75" customHeight="1" x14ac:dyDescent="0.2">
      <c r="B27" s="12" t="s">
        <v>523</v>
      </c>
      <c r="C27" s="46">
        <f>C8*C26*C14</f>
        <v>4017.5504740799997</v>
      </c>
      <c r="D27" s="50"/>
      <c r="E27" s="46" t="str">
        <f t="shared" ref="E27:G27" si="8">IF(E24="no tubes","",IF(E14=0,"",E8*E26*E14))</f>
        <v/>
      </c>
      <c r="F27" s="46" t="str">
        <f t="shared" si="8"/>
        <v/>
      </c>
      <c r="G27" s="46" t="str">
        <f t="shared" si="8"/>
        <v/>
      </c>
      <c r="H27" s="46" t="str">
        <f t="shared" si="6"/>
        <v/>
      </c>
      <c r="I27" s="94">
        <f>IF(I26="Tubing Only","",I26*I8)</f>
        <v>6659.0043772446797</v>
      </c>
      <c r="J27" s="46">
        <f t="shared" si="7"/>
        <v>6659.0043772446797</v>
      </c>
      <c r="K27" s="13">
        <f>IF(AND(NOT($F$2="tubes + composite"),OR(AND($G$14&gt;0,G27&lt;(C27/3)),AND($F$14&gt;0,F27&lt;(C27/3)),AND($E$14&gt;0,E27&lt;(C27/3)))),0,100*J27/C27)</f>
        <v>165.74787100265519</v>
      </c>
      <c r="L27" s="23" t="str">
        <f>IF((100&gt;K27)*AND(K27&gt;=60),"For Composites Only, Additional Proof Required","")</f>
        <v/>
      </c>
    </row>
    <row r="28" spans="2:19" ht="12.75" customHeight="1" x14ac:dyDescent="0.2">
      <c r="B28" s="12" t="s">
        <v>524</v>
      </c>
      <c r="C28" s="81">
        <f>IF(C24="no tubes","",IF(C14=0,"",IF(C6="Round",C14*((C15^2-(C15-2*C16)^2)*PI()/4),IF(C6="Square",C14*(C15^2-(C15-2*C16)^2),""))))</f>
        <v>273.69555198074272</v>
      </c>
      <c r="D28" s="603"/>
      <c r="E28" s="81" t="str">
        <f t="shared" ref="E28:G28" si="9">IF(E24="no tubes","",IF(E14=0,"",IF(E6="Round",E14*((E15^2-(E15-2*E16)^2)*PI()/4),IF(E6="Square",E14*(E15^2-(E15-2*E16)^2),""))))</f>
        <v/>
      </c>
      <c r="F28" s="81" t="str">
        <f t="shared" si="9"/>
        <v/>
      </c>
      <c r="G28" s="81" t="str">
        <f t="shared" si="9"/>
        <v/>
      </c>
      <c r="H28" s="81" t="str">
        <f t="shared" si="6"/>
        <v/>
      </c>
      <c r="I28" s="81">
        <f>IF(I26="Tubing Only","",(I18-I19)*I22)</f>
        <v>782.31999999999914</v>
      </c>
      <c r="J28" s="81">
        <f t="shared" si="7"/>
        <v>782.31999999999914</v>
      </c>
      <c r="K28" s="13" t="str">
        <f>IF(AND($F$2="tubing only",AND(E5="steel",F5="steel",G5="steel")),100*J28/C28,"NA")</f>
        <v>NA</v>
      </c>
      <c r="L28" s="23" t="str">
        <f t="shared" ref="L28:L32" si="10">IF(AND(95&lt;K28,K28&lt;100),"For tubes only, provided your actual tube measures &gt;= your nominal OD and wall this is OK","")</f>
        <v/>
      </c>
      <c r="R28" s="50"/>
    </row>
    <row r="29" spans="2:19" ht="12.75" customHeight="1" x14ac:dyDescent="0.2">
      <c r="B29" s="12" t="s">
        <v>525</v>
      </c>
      <c r="C29" s="46">
        <f t="shared" ref="C29:C31" si="11">C$28*C9/1000000</f>
        <v>83477.143354126529</v>
      </c>
      <c r="D29" s="50"/>
      <c r="E29" s="46" t="str">
        <f t="shared" ref="E29:G29" si="12">IF(E24="no tubes","",IF(E14=0,"",E$28*E9/1000000))</f>
        <v/>
      </c>
      <c r="F29" s="46" t="str">
        <f t="shared" si="12"/>
        <v/>
      </c>
      <c r="G29" s="46" t="str">
        <f t="shared" si="12"/>
        <v/>
      </c>
      <c r="H29" s="46" t="str">
        <f t="shared" si="6"/>
        <v/>
      </c>
      <c r="I29" s="46">
        <f>IF(I26="Tubing Only","",I28*I9/1000000)</f>
        <v>287745.75517988717</v>
      </c>
      <c r="J29" s="46">
        <f t="shared" si="7"/>
        <v>287745.75517988717</v>
      </c>
      <c r="K29" s="13">
        <f>IF(AND($F$2="tubing only",OR($E$29&lt;(E14/$C$14)*$C$29,$F$29&lt;(F14/$C$14)*$C$29,$G$29&lt;(G14/$C$14)*$C$29)),0,100*J29/C29)</f>
        <v>344.70005035895019</v>
      </c>
      <c r="L29" s="23" t="str">
        <f t="shared" si="10"/>
        <v/>
      </c>
    </row>
    <row r="30" spans="2:19" ht="12.75" customHeight="1" x14ac:dyDescent="0.2">
      <c r="B30" s="12" t="s">
        <v>526</v>
      </c>
      <c r="C30" s="46">
        <f t="shared" si="11"/>
        <v>99898.876472971097</v>
      </c>
      <c r="D30" s="50"/>
      <c r="E30" s="46" t="str">
        <f t="shared" ref="E30:G30" si="13">IF(E24="no tubes","",IF(E14=0,"",E$28*E10/1000000))</f>
        <v/>
      </c>
      <c r="F30" s="46" t="str">
        <f t="shared" si="13"/>
        <v/>
      </c>
      <c r="G30" s="46" t="str">
        <f t="shared" si="13"/>
        <v/>
      </c>
      <c r="H30" s="46" t="str">
        <f t="shared" si="6"/>
        <v/>
      </c>
      <c r="I30" s="46">
        <f>IF(I26="Tubing Only","",I28*I10/1000000)</f>
        <v>287745.75517988717</v>
      </c>
      <c r="J30" s="46">
        <f t="shared" si="7"/>
        <v>287745.75517988717</v>
      </c>
      <c r="K30" s="13">
        <f>IF(AND($F$2="tubing only",OR($E$30&lt;(E14/$C$14)*$C$30,$F$30&lt;(F14/$C$14)*$C$30,$G$30&lt;(G14/$C$14)*$C$30)),0,100*J30/C30)</f>
        <v>288.03702838213644</v>
      </c>
      <c r="L30" s="23" t="str">
        <f t="shared" si="10"/>
        <v/>
      </c>
      <c r="R30" s="50"/>
    </row>
    <row r="31" spans="2:19" ht="12.75" customHeight="1" x14ac:dyDescent="0.2">
      <c r="B31" s="12" t="s">
        <v>527</v>
      </c>
      <c r="C31" s="46">
        <f t="shared" si="11"/>
        <v>49265.199356533689</v>
      </c>
      <c r="D31" s="50"/>
      <c r="E31" s="46" t="str">
        <f t="shared" ref="E31:G31" si="14">IF(E24="no tubes","",IF(E14=0,"",E$28*E11/1000000))</f>
        <v/>
      </c>
      <c r="F31" s="46" t="str">
        <f t="shared" si="14"/>
        <v/>
      </c>
      <c r="G31" s="46" t="str">
        <f t="shared" si="14"/>
        <v/>
      </c>
      <c r="H31" s="46" t="str">
        <f t="shared" si="6"/>
        <v/>
      </c>
      <c r="I31" s="46">
        <f>IF(I26="Tubing Only","",I28*I9/1000000)</f>
        <v>287745.75517988717</v>
      </c>
      <c r="J31" s="46">
        <f t="shared" si="7"/>
        <v>287745.75517988717</v>
      </c>
      <c r="K31" s="13">
        <f>IF(AND($F$2="tubing only",OR($E$31&lt;(E14/$C$14)*$C$31,$F$31&lt;(F14/$C$14)*$C$31,$G$31&lt;(G14/$C$14)*$C$31)),0,100*J31/C31)</f>
        <v>584.07508533044336</v>
      </c>
      <c r="L31" s="23" t="str">
        <f t="shared" si="10"/>
        <v/>
      </c>
      <c r="R31" s="50"/>
    </row>
    <row r="32" spans="2:19" ht="12.75" customHeight="1" x14ac:dyDescent="0.2">
      <c r="B32" s="12" t="s">
        <v>528</v>
      </c>
      <c r="C32" s="46">
        <f>IF(C14=0,"",C$28*C12/1000000)</f>
        <v>82108.66559422281</v>
      </c>
      <c r="D32" s="50"/>
      <c r="E32" s="46" t="str">
        <f t="shared" ref="E32:G32" si="15">IF(E24="no tubes","",IF(E14=0,"",E$28*E12/1000000))</f>
        <v/>
      </c>
      <c r="F32" s="46" t="str">
        <f t="shared" si="15"/>
        <v/>
      </c>
      <c r="G32" s="46" t="str">
        <f t="shared" si="15"/>
        <v/>
      </c>
      <c r="H32" s="46" t="str">
        <f t="shared" si="6"/>
        <v/>
      </c>
      <c r="I32" s="46">
        <f>IF(I26="tubing only","",I28*I10/1000000)</f>
        <v>287745.75517988717</v>
      </c>
      <c r="J32" s="46">
        <f t="shared" si="7"/>
        <v>287745.75517988717</v>
      </c>
      <c r="K32" s="13">
        <f>IF(AND($F$2="tubing only",OR($E$32&lt;(E14/$C$14)*$C$32,$F$32&lt;(F14/$C$14)*$C$32,$G$32&lt;(G14/$C$14)*$C$32)),0,100*J32/C32)</f>
        <v>350.44505119826607</v>
      </c>
      <c r="L32" s="23" t="str">
        <f t="shared" si="10"/>
        <v/>
      </c>
      <c r="R32" s="50"/>
    </row>
    <row r="33" spans="2:15" ht="12.75" customHeight="1" x14ac:dyDescent="0.2">
      <c r="B33" s="12" t="s">
        <v>529</v>
      </c>
      <c r="C33" s="46">
        <f>C14*4*C10*C26/(0.5*C24*1)</f>
        <v>2309.3006662034645</v>
      </c>
      <c r="E33" s="46" t="str">
        <f t="shared" ref="E33:G33" si="16">IF(E24="no tubes","",IF(E14=0,"",E14*4*E10*E26/(0.5*E24*1)))</f>
        <v/>
      </c>
      <c r="F33" s="46" t="str">
        <f t="shared" si="16"/>
        <v/>
      </c>
      <c r="G33" s="46" t="str">
        <f t="shared" si="16"/>
        <v/>
      </c>
      <c r="H33" s="46" t="str">
        <f t="shared" si="6"/>
        <v/>
      </c>
      <c r="I33" s="46">
        <f>IF(I26="tubing only","",4*I10*(I26*2/(I18/1000))/1)</f>
        <v>10431.152530085257</v>
      </c>
      <c r="J33" s="46">
        <f t="shared" si="7"/>
        <v>10431.152530085257</v>
      </c>
      <c r="K33" s="13">
        <f>IF(AND($F$2="tubing only",OR($E$33&lt;(E14/$C$14)*$C$33,$F$33&lt;(F14/$C$14)*$C$33,$G$33&lt;(G14/$C$14)*$C$33)),0,100*J33/C33)</f>
        <v>451.70179365315283</v>
      </c>
      <c r="L33" s="23" t="str">
        <f>IF((99.9&gt;K33)*AND(K33&gt;60),"For Composites Only, Additional Proof Required","")</f>
        <v/>
      </c>
    </row>
    <row r="34" spans="2:15" ht="12.75" customHeight="1" x14ac:dyDescent="0.2">
      <c r="B34" s="12" t="s">
        <v>530</v>
      </c>
      <c r="C34" s="46">
        <f>IF(C14=0,"",C33*1^3/(48*C27))</f>
        <v>1.1975065616797899E-2</v>
      </c>
      <c r="E34" s="46" t="str">
        <f t="shared" ref="E34:G34" si="17">IF(E24="no tubes","",IF(E14=0,"",($C$33*1^3/(48*E27))))</f>
        <v/>
      </c>
      <c r="F34" s="46" t="str">
        <f t="shared" si="17"/>
        <v/>
      </c>
      <c r="G34" s="46" t="str">
        <f t="shared" si="17"/>
        <v/>
      </c>
      <c r="H34" s="46" t="str">
        <f>IF(F2="composite only","",$C$33*1^3/(48*H27))</f>
        <v/>
      </c>
      <c r="I34" s="46">
        <f>IF(NOT($F$2="tubing only"),$C$33*1^3/(48*I27),"")</f>
        <v>7.224868436835649E-3</v>
      </c>
      <c r="J34" s="46">
        <f>IF($F$2="Tubing only",H34,IF($F$2="Composite only",I34,IF($F$2="Tubes + Composite",$C$33*1^3/(48*J27),"No Type Selected")))</f>
        <v>7.224868436835649E-3</v>
      </c>
      <c r="K34" s="13">
        <f>IF(AND($F$2="tubing only",J34&gt;1.05*C34),101,100*J34/C34)</f>
        <v>60.332599987602904</v>
      </c>
      <c r="L34" s="23" t="str">
        <f>IF((100&lt;K34)*AND(K34&lt;=166.667),"For Composites Only, Additional Proof Required","")</f>
        <v/>
      </c>
    </row>
    <row r="35" spans="2:15" ht="12.75" customHeight="1" x14ac:dyDescent="0.2">
      <c r="B35" s="12" t="s">
        <v>531</v>
      </c>
      <c r="C35" s="46">
        <f>0.5*C33*(C33*1^3/(48*C27))</f>
        <v>13.827013503350795</v>
      </c>
      <c r="E35" s="46" t="str">
        <f t="shared" ref="E35:G35" si="18">IF(E24="no tubes","",0.5*E33*(E33*1^3/(48*E27)))</f>
        <v/>
      </c>
      <c r="F35" s="46" t="str">
        <f t="shared" si="18"/>
        <v/>
      </c>
      <c r="G35" s="46" t="str">
        <f t="shared" si="18"/>
        <v/>
      </c>
      <c r="H35" s="46" t="str">
        <f>IF(SUM(E35:G35)&gt;0,SUM(E35:G35),"")</f>
        <v/>
      </c>
      <c r="I35" s="46">
        <f>IF(I26="tubing only","",0.5*I33*(I33*1^3/(48*I27)))</f>
        <v>170.20960288893556</v>
      </c>
      <c r="J35" s="46">
        <f>IF($F$2="Tubing only",H35,IF($F$2="Composite only",I35,IF($F$2="Tubes + Composite",H35+I35,"No Type Selected")))</f>
        <v>170.20960288893556</v>
      </c>
      <c r="K35" s="13">
        <f>IF(AND($F$2="tubing only",OR($E$36&lt;$C$36,$F$36&lt;$C$36,$G$36&lt;$C$36)),0,100*J35/C35)</f>
        <v>1230.9932498994631</v>
      </c>
      <c r="L35" s="23" t="str">
        <f>IF((99.9&gt;K35)*AND(K35&gt;60),"For Composites Only, Additional Proof Required","")</f>
        <v/>
      </c>
      <c r="M35" s="9" t="s">
        <v>290</v>
      </c>
      <c r="N35" s="9"/>
    </row>
    <row r="36" spans="2:15" ht="12.75" customHeight="1" x14ac:dyDescent="0.2">
      <c r="C36" s="99">
        <f>0.99*C27/C14</f>
        <v>1325.7916564463999</v>
      </c>
      <c r="D36" s="100"/>
      <c r="E36" s="99">
        <f t="shared" ref="E36:G36" si="19">IF(AND($F$2="tubing only",E14&gt;0),E27/E14,9E+99)</f>
        <v>8.9999999999999999E+99</v>
      </c>
      <c r="F36" s="99">
        <f t="shared" si="19"/>
        <v>8.9999999999999999E+99</v>
      </c>
      <c r="G36" s="99">
        <f t="shared" si="19"/>
        <v>8.9999999999999999E+99</v>
      </c>
      <c r="H36" s="8"/>
      <c r="O36" s="9"/>
    </row>
    <row r="37" spans="2:15" ht="12.75" customHeight="1" x14ac:dyDescent="0.2">
      <c r="B37" s="5" t="s">
        <v>566</v>
      </c>
      <c r="E37" s="50"/>
    </row>
    <row r="38" spans="2:15" ht="12.75" customHeight="1" x14ac:dyDescent="0.2">
      <c r="B38" s="593" t="s">
        <v>567</v>
      </c>
      <c r="C38" s="604" t="s">
        <v>585</v>
      </c>
      <c r="D38" s="224"/>
      <c r="E38" s="224"/>
      <c r="F38" s="224"/>
      <c r="G38" s="224"/>
      <c r="H38" s="224"/>
      <c r="I38" s="224"/>
      <c r="J38" s="224"/>
      <c r="K38" s="224"/>
      <c r="L38" s="224"/>
      <c r="M38" s="224"/>
      <c r="N38" s="224"/>
      <c r="O38" s="560"/>
    </row>
    <row r="39" spans="2:15" ht="12.75" customHeight="1" x14ac:dyDescent="0.2">
      <c r="B39" s="594" t="s">
        <v>568</v>
      </c>
      <c r="C39" s="605" t="s">
        <v>586</v>
      </c>
      <c r="D39" s="221"/>
      <c r="E39" s="221"/>
      <c r="F39" s="221"/>
      <c r="G39" s="221"/>
      <c r="H39" s="221"/>
      <c r="I39" s="221"/>
      <c r="J39" s="221"/>
      <c r="K39" s="221"/>
      <c r="L39" s="221"/>
      <c r="M39" s="221"/>
      <c r="N39" s="221"/>
      <c r="O39" s="243"/>
    </row>
    <row r="40" spans="2:15" ht="12.75" customHeight="1" x14ac:dyDescent="0.2">
      <c r="B40" s="242"/>
      <c r="C40" s="605"/>
      <c r="D40" s="221"/>
      <c r="E40" s="221"/>
      <c r="F40" s="221"/>
      <c r="G40" s="221"/>
      <c r="H40" s="221"/>
      <c r="I40" s="221"/>
      <c r="J40" s="221"/>
      <c r="K40" s="221"/>
      <c r="L40" s="221"/>
      <c r="M40" s="221"/>
      <c r="N40" s="221"/>
      <c r="O40" s="243"/>
    </row>
    <row r="41" spans="2:15" ht="12.75" customHeight="1" x14ac:dyDescent="0.2">
      <c r="B41" s="242"/>
      <c r="C41" s="221"/>
      <c r="D41" s="221"/>
      <c r="E41" s="221"/>
      <c r="F41" s="221"/>
      <c r="G41" s="221"/>
      <c r="H41" s="221"/>
      <c r="I41" s="221"/>
      <c r="J41" s="221"/>
      <c r="K41" s="221"/>
      <c r="L41" s="221"/>
      <c r="M41" s="221"/>
      <c r="N41" s="221"/>
      <c r="O41" s="243"/>
    </row>
    <row r="42" spans="2:15" ht="12.75" customHeight="1" x14ac:dyDescent="0.2">
      <c r="B42" s="242"/>
      <c r="C42" s="221"/>
      <c r="D42" s="221"/>
      <c r="E42" s="221"/>
      <c r="F42" s="221"/>
      <c r="G42" s="221"/>
      <c r="H42" s="221"/>
      <c r="I42" s="221"/>
      <c r="J42" s="221"/>
      <c r="K42" s="221"/>
      <c r="L42" s="221"/>
      <c r="M42" s="221"/>
      <c r="N42" s="221"/>
      <c r="O42" s="243"/>
    </row>
    <row r="43" spans="2:15" ht="12.75" customHeight="1" x14ac:dyDescent="0.2">
      <c r="B43" s="242"/>
      <c r="C43" s="221"/>
      <c r="D43" s="221"/>
      <c r="E43" s="221"/>
      <c r="F43" s="221"/>
      <c r="G43" s="221"/>
      <c r="H43" s="221"/>
      <c r="I43" s="221"/>
      <c r="J43" s="221"/>
      <c r="K43" s="221"/>
      <c r="L43" s="221"/>
      <c r="M43" s="221"/>
      <c r="N43" s="221"/>
      <c r="O43" s="243"/>
    </row>
    <row r="44" spans="2:15" ht="12.75" customHeight="1" x14ac:dyDescent="0.2">
      <c r="B44" s="242"/>
      <c r="C44" s="221"/>
      <c r="D44" s="221"/>
      <c r="E44" s="221"/>
      <c r="F44" s="221"/>
      <c r="G44" s="221"/>
      <c r="H44" s="221"/>
      <c r="I44" s="221"/>
      <c r="J44" s="221"/>
      <c r="K44" s="221"/>
      <c r="L44" s="221"/>
      <c r="M44" s="221"/>
      <c r="N44" s="221"/>
      <c r="O44" s="243"/>
    </row>
    <row r="45" spans="2:15" ht="12.75" customHeight="1" x14ac:dyDescent="0.2">
      <c r="B45" s="242"/>
      <c r="C45" s="221"/>
      <c r="D45" s="221"/>
      <c r="E45" s="221"/>
      <c r="F45" s="221"/>
      <c r="G45" s="221"/>
      <c r="H45" s="221"/>
      <c r="I45" s="221"/>
      <c r="J45" s="221"/>
      <c r="K45" s="221"/>
      <c r="L45" s="221"/>
      <c r="M45" s="221"/>
      <c r="N45" s="221"/>
      <c r="O45" s="243"/>
    </row>
    <row r="46" spans="2:15" ht="12.75" customHeight="1" x14ac:dyDescent="0.2">
      <c r="B46" s="242"/>
      <c r="C46" s="221"/>
      <c r="D46" s="221"/>
      <c r="E46" s="221"/>
      <c r="F46" s="221"/>
      <c r="G46" s="221"/>
      <c r="H46" s="221"/>
      <c r="I46" s="221"/>
      <c r="J46" s="221"/>
      <c r="K46" s="221"/>
      <c r="L46" s="221"/>
      <c r="M46" s="221"/>
      <c r="N46" s="221"/>
      <c r="O46" s="243"/>
    </row>
    <row r="47" spans="2:15" ht="12.75" customHeight="1" x14ac:dyDescent="0.2">
      <c r="B47" s="242"/>
      <c r="C47" s="221"/>
      <c r="D47" s="221"/>
      <c r="E47" s="221"/>
      <c r="F47" s="221"/>
      <c r="G47" s="221"/>
      <c r="H47" s="221"/>
      <c r="I47" s="221"/>
      <c r="J47" s="221"/>
      <c r="K47" s="221"/>
      <c r="L47" s="221"/>
      <c r="M47" s="221"/>
      <c r="N47" s="221"/>
      <c r="O47" s="243"/>
    </row>
    <row r="48" spans="2:15" ht="12.75" customHeight="1" x14ac:dyDescent="0.2">
      <c r="B48" s="242"/>
      <c r="C48" s="221"/>
      <c r="D48" s="221"/>
      <c r="E48" s="221"/>
      <c r="F48" s="221"/>
      <c r="G48" s="221"/>
      <c r="H48" s="221"/>
      <c r="I48" s="221"/>
      <c r="J48" s="221"/>
      <c r="K48" s="221"/>
      <c r="L48" s="221"/>
      <c r="M48" s="221"/>
      <c r="N48" s="221"/>
      <c r="O48" s="243"/>
    </row>
    <row r="49" spans="2:15" ht="12.75" customHeight="1" x14ac:dyDescent="0.2">
      <c r="B49" s="242"/>
      <c r="C49" s="221"/>
      <c r="D49" s="221"/>
      <c r="E49" s="221"/>
      <c r="F49" s="221"/>
      <c r="G49" s="221"/>
      <c r="H49" s="221"/>
      <c r="I49" s="221"/>
      <c r="J49" s="221"/>
      <c r="K49" s="221"/>
      <c r="L49" s="221"/>
      <c r="M49" s="221"/>
      <c r="N49" s="221"/>
      <c r="O49" s="243"/>
    </row>
    <row r="50" spans="2:15" ht="12.75" customHeight="1" x14ac:dyDescent="0.2">
      <c r="B50" s="242"/>
      <c r="C50" s="221"/>
      <c r="D50" s="221"/>
      <c r="E50" s="221"/>
      <c r="F50" s="221"/>
      <c r="G50" s="221"/>
      <c r="H50" s="221"/>
      <c r="I50" s="221"/>
      <c r="J50" s="221"/>
      <c r="K50" s="221"/>
      <c r="L50" s="221"/>
      <c r="M50" s="221"/>
      <c r="N50" s="221"/>
      <c r="O50" s="243"/>
    </row>
    <row r="51" spans="2:15" ht="12.75" customHeight="1" x14ac:dyDescent="0.2">
      <c r="B51" s="242"/>
      <c r="C51" s="221"/>
      <c r="D51" s="221"/>
      <c r="E51" s="221"/>
      <c r="F51" s="221"/>
      <c r="G51" s="221"/>
      <c r="H51" s="221"/>
      <c r="I51" s="221"/>
      <c r="J51" s="221"/>
      <c r="K51" s="221"/>
      <c r="L51" s="221"/>
      <c r="M51" s="221"/>
      <c r="N51" s="221"/>
      <c r="O51" s="243"/>
    </row>
    <row r="52" spans="2:15" ht="12.75" customHeight="1" x14ac:dyDescent="0.2">
      <c r="B52" s="242"/>
      <c r="C52" s="221"/>
      <c r="D52" s="221"/>
      <c r="E52" s="221"/>
      <c r="F52" s="221"/>
      <c r="G52" s="221"/>
      <c r="H52" s="221"/>
      <c r="I52" s="221"/>
      <c r="J52" s="221"/>
      <c r="K52" s="221"/>
      <c r="L52" s="221"/>
      <c r="M52" s="221"/>
      <c r="N52" s="221"/>
      <c r="O52" s="243"/>
    </row>
    <row r="53" spans="2:15" ht="12.75" customHeight="1" x14ac:dyDescent="0.2">
      <c r="B53" s="242"/>
      <c r="C53" s="221"/>
      <c r="D53" s="221"/>
      <c r="E53" s="221"/>
      <c r="F53" s="221"/>
      <c r="G53" s="221"/>
      <c r="H53" s="221"/>
      <c r="I53" s="221"/>
      <c r="J53" s="221"/>
      <c r="K53" s="221"/>
      <c r="L53" s="221"/>
      <c r="M53" s="221"/>
      <c r="N53" s="221"/>
      <c r="O53" s="243"/>
    </row>
    <row r="54" spans="2:15" ht="12.75" customHeight="1" x14ac:dyDescent="0.2">
      <c r="B54" s="242"/>
      <c r="C54" s="221"/>
      <c r="D54" s="221"/>
      <c r="E54" s="221"/>
      <c r="F54" s="221"/>
      <c r="G54" s="221"/>
      <c r="H54" s="221"/>
      <c r="I54" s="221"/>
      <c r="J54" s="221"/>
      <c r="K54" s="221"/>
      <c r="L54" s="221"/>
      <c r="M54" s="221"/>
      <c r="N54" s="221"/>
      <c r="O54" s="243"/>
    </row>
    <row r="55" spans="2:15" ht="12.75" customHeight="1" x14ac:dyDescent="0.2">
      <c r="B55" s="242"/>
      <c r="C55" s="221"/>
      <c r="D55" s="221"/>
      <c r="E55" s="221"/>
      <c r="F55" s="221"/>
      <c r="G55" s="221"/>
      <c r="H55" s="221"/>
      <c r="I55" s="221"/>
      <c r="J55" s="221"/>
      <c r="K55" s="221"/>
      <c r="L55" s="221"/>
      <c r="M55" s="221"/>
      <c r="N55" s="221"/>
      <c r="O55" s="243"/>
    </row>
    <row r="56" spans="2:15" ht="12.75" customHeight="1" x14ac:dyDescent="0.2">
      <c r="B56" s="242"/>
      <c r="C56" s="221"/>
      <c r="D56" s="221"/>
      <c r="E56" s="221"/>
      <c r="F56" s="221"/>
      <c r="G56" s="221"/>
      <c r="H56" s="221"/>
      <c r="I56" s="221"/>
      <c r="J56" s="221"/>
      <c r="K56" s="221"/>
      <c r="L56" s="221"/>
      <c r="M56" s="221"/>
      <c r="N56" s="221"/>
      <c r="O56" s="243"/>
    </row>
    <row r="57" spans="2:15" ht="12.75" customHeight="1" x14ac:dyDescent="0.2">
      <c r="B57" s="242"/>
      <c r="C57" s="221"/>
      <c r="D57" s="221"/>
      <c r="E57" s="221"/>
      <c r="F57" s="221"/>
      <c r="G57" s="221"/>
      <c r="H57" s="221"/>
      <c r="I57" s="221"/>
      <c r="J57" s="221"/>
      <c r="K57" s="221"/>
      <c r="L57" s="221"/>
      <c r="M57" s="221"/>
      <c r="N57" s="221"/>
      <c r="O57" s="243"/>
    </row>
    <row r="58" spans="2:15" ht="12.75" customHeight="1" x14ac:dyDescent="0.2">
      <c r="B58" s="242"/>
      <c r="C58" s="221"/>
      <c r="D58" s="221"/>
      <c r="E58" s="221"/>
      <c r="F58" s="221"/>
      <c r="G58" s="221"/>
      <c r="H58" s="221"/>
      <c r="I58" s="221"/>
      <c r="J58" s="221"/>
      <c r="K58" s="221"/>
      <c r="L58" s="221"/>
      <c r="M58" s="221"/>
      <c r="N58" s="221"/>
      <c r="O58" s="243"/>
    </row>
    <row r="59" spans="2:15" ht="12.75" customHeight="1" x14ac:dyDescent="0.2">
      <c r="B59" s="242"/>
      <c r="C59" s="221"/>
      <c r="D59" s="221"/>
      <c r="E59" s="221"/>
      <c r="F59" s="221"/>
      <c r="G59" s="221"/>
      <c r="H59" s="221"/>
      <c r="I59" s="221"/>
      <c r="J59" s="221"/>
      <c r="K59" s="221"/>
      <c r="L59" s="221"/>
      <c r="M59" s="221"/>
      <c r="N59" s="221"/>
      <c r="O59" s="243"/>
    </row>
    <row r="60" spans="2:15" ht="12.75" customHeight="1" x14ac:dyDescent="0.2">
      <c r="B60" s="242"/>
      <c r="C60" s="221"/>
      <c r="D60" s="221"/>
      <c r="E60" s="221"/>
      <c r="F60" s="221"/>
      <c r="G60" s="221"/>
      <c r="H60" s="221"/>
      <c r="I60" s="221"/>
      <c r="J60" s="221"/>
      <c r="K60" s="221"/>
      <c r="L60" s="221"/>
      <c r="M60" s="221"/>
      <c r="N60" s="221"/>
      <c r="O60" s="243"/>
    </row>
    <row r="61" spans="2:15" ht="12.75" customHeight="1" x14ac:dyDescent="0.2">
      <c r="B61" s="242"/>
      <c r="C61" s="221"/>
      <c r="D61" s="221"/>
      <c r="E61" s="221"/>
      <c r="F61" s="221"/>
      <c r="G61" s="221"/>
      <c r="H61" s="221"/>
      <c r="I61" s="221"/>
      <c r="J61" s="221"/>
      <c r="K61" s="221"/>
      <c r="L61" s="221"/>
      <c r="M61" s="221"/>
      <c r="N61" s="221"/>
      <c r="O61" s="243"/>
    </row>
    <row r="62" spans="2:15" ht="12.75" customHeight="1" x14ac:dyDescent="0.2">
      <c r="B62" s="242"/>
      <c r="C62" s="221"/>
      <c r="D62" s="221"/>
      <c r="E62" s="221"/>
      <c r="F62" s="221"/>
      <c r="G62" s="221"/>
      <c r="H62" s="221"/>
      <c r="I62" s="221"/>
      <c r="J62" s="221"/>
      <c r="K62" s="221"/>
      <c r="L62" s="221"/>
      <c r="M62" s="221"/>
      <c r="N62" s="221"/>
      <c r="O62" s="243"/>
    </row>
    <row r="63" spans="2:15" ht="12.75" customHeight="1" x14ac:dyDescent="0.2">
      <c r="B63" s="242"/>
      <c r="C63" s="221"/>
      <c r="D63" s="221"/>
      <c r="E63" s="221"/>
      <c r="F63" s="221"/>
      <c r="G63" s="221"/>
      <c r="H63" s="221"/>
      <c r="I63" s="221"/>
      <c r="J63" s="221"/>
      <c r="K63" s="221"/>
      <c r="L63" s="221"/>
      <c r="M63" s="221"/>
      <c r="N63" s="221"/>
      <c r="O63" s="243"/>
    </row>
    <row r="64" spans="2:15" ht="12.75" customHeight="1" x14ac:dyDescent="0.2">
      <c r="B64" s="242"/>
      <c r="C64" s="221"/>
      <c r="D64" s="221"/>
      <c r="E64" s="221"/>
      <c r="F64" s="221"/>
      <c r="G64" s="221"/>
      <c r="H64" s="221"/>
      <c r="I64" s="221"/>
      <c r="J64" s="221"/>
      <c r="K64" s="221"/>
      <c r="L64" s="221"/>
      <c r="M64" s="221"/>
      <c r="N64" s="221"/>
      <c r="O64" s="243"/>
    </row>
    <row r="65" spans="2:15" ht="12.75" customHeight="1" x14ac:dyDescent="0.2">
      <c r="B65" s="242"/>
      <c r="C65" s="221"/>
      <c r="D65" s="221"/>
      <c r="E65" s="221"/>
      <c r="F65" s="221"/>
      <c r="G65" s="221"/>
      <c r="H65" s="221"/>
      <c r="I65" s="221"/>
      <c r="J65" s="221"/>
      <c r="K65" s="221"/>
      <c r="L65" s="221"/>
      <c r="M65" s="221"/>
      <c r="N65" s="221"/>
      <c r="O65" s="243"/>
    </row>
    <row r="66" spans="2:15" ht="12.75" customHeight="1" x14ac:dyDescent="0.2">
      <c r="B66" s="242"/>
      <c r="C66" s="221"/>
      <c r="D66" s="221"/>
      <c r="E66" s="221"/>
      <c r="F66" s="221"/>
      <c r="G66" s="221"/>
      <c r="H66" s="221"/>
      <c r="I66" s="221"/>
      <c r="J66" s="221"/>
      <c r="K66" s="221"/>
      <c r="L66" s="221"/>
      <c r="M66" s="221"/>
      <c r="N66" s="221"/>
      <c r="O66" s="243"/>
    </row>
    <row r="67" spans="2:15" ht="12.75" customHeight="1" x14ac:dyDescent="0.2">
      <c r="B67" s="242"/>
      <c r="C67" s="221"/>
      <c r="D67" s="221"/>
      <c r="E67" s="221"/>
      <c r="F67" s="221"/>
      <c r="G67" s="221"/>
      <c r="H67" s="221"/>
      <c r="I67" s="221"/>
      <c r="J67" s="221"/>
      <c r="K67" s="221"/>
      <c r="L67" s="221"/>
      <c r="M67" s="221"/>
      <c r="N67" s="221"/>
      <c r="O67" s="243"/>
    </row>
    <row r="68" spans="2:15" ht="12.75" customHeight="1" x14ac:dyDescent="0.2">
      <c r="B68" s="242"/>
      <c r="C68" s="221"/>
      <c r="D68" s="221"/>
      <c r="E68" s="221"/>
      <c r="F68" s="221"/>
      <c r="G68" s="221"/>
      <c r="H68" s="221"/>
      <c r="I68" s="221"/>
      <c r="J68" s="221"/>
      <c r="K68" s="221"/>
      <c r="L68" s="221"/>
      <c r="M68" s="221"/>
      <c r="N68" s="221"/>
      <c r="O68" s="243"/>
    </row>
    <row r="69" spans="2:15" ht="12.75" customHeight="1" x14ac:dyDescent="0.2">
      <c r="B69" s="242"/>
      <c r="C69" s="221"/>
      <c r="D69" s="221"/>
      <c r="E69" s="221"/>
      <c r="F69" s="221"/>
      <c r="G69" s="221"/>
      <c r="H69" s="221"/>
      <c r="I69" s="221"/>
      <c r="J69" s="221"/>
      <c r="K69" s="221"/>
      <c r="L69" s="221"/>
      <c r="M69" s="221"/>
      <c r="N69" s="221"/>
      <c r="O69" s="243"/>
    </row>
    <row r="70" spans="2:15" ht="12.75" customHeight="1" x14ac:dyDescent="0.2">
      <c r="B70" s="242"/>
      <c r="C70" s="221"/>
      <c r="D70" s="221"/>
      <c r="E70" s="221"/>
      <c r="F70" s="221"/>
      <c r="G70" s="221"/>
      <c r="H70" s="221"/>
      <c r="I70" s="221"/>
      <c r="J70" s="221"/>
      <c r="K70" s="221"/>
      <c r="L70" s="221"/>
      <c r="M70" s="221"/>
      <c r="N70" s="221"/>
      <c r="O70" s="243"/>
    </row>
    <row r="71" spans="2:15" ht="12.75" customHeight="1" x14ac:dyDescent="0.2">
      <c r="B71" s="242"/>
      <c r="C71" s="221"/>
      <c r="D71" s="221"/>
      <c r="E71" s="221"/>
      <c r="F71" s="221"/>
      <c r="G71" s="221"/>
      <c r="H71" s="221"/>
      <c r="I71" s="221"/>
      <c r="J71" s="221"/>
      <c r="K71" s="221"/>
      <c r="L71" s="221"/>
      <c r="M71" s="221"/>
      <c r="N71" s="221"/>
      <c r="O71" s="243"/>
    </row>
    <row r="72" spans="2:15" ht="12.75" customHeight="1" x14ac:dyDescent="0.2">
      <c r="B72" s="242"/>
      <c r="C72" s="221"/>
      <c r="D72" s="221"/>
      <c r="E72" s="221"/>
      <c r="F72" s="221"/>
      <c r="G72" s="221"/>
      <c r="H72" s="221"/>
      <c r="I72" s="221"/>
      <c r="J72" s="221"/>
      <c r="K72" s="221"/>
      <c r="L72" s="221"/>
      <c r="M72" s="221"/>
      <c r="N72" s="221"/>
      <c r="O72" s="243"/>
    </row>
    <row r="73" spans="2:15" ht="12.75" customHeight="1" x14ac:dyDescent="0.2">
      <c r="B73" s="242"/>
      <c r="C73" s="221"/>
      <c r="D73" s="221"/>
      <c r="E73" s="221"/>
      <c r="F73" s="221"/>
      <c r="G73" s="221"/>
      <c r="H73" s="221"/>
      <c r="I73" s="221"/>
      <c r="J73" s="221"/>
      <c r="K73" s="221"/>
      <c r="L73" s="221"/>
      <c r="M73" s="221"/>
      <c r="N73" s="221"/>
      <c r="O73" s="243"/>
    </row>
    <row r="74" spans="2:15" ht="12.75" customHeight="1" x14ac:dyDescent="0.2">
      <c r="B74" s="242"/>
      <c r="C74" s="221"/>
      <c r="D74" s="221"/>
      <c r="E74" s="221"/>
      <c r="F74" s="221"/>
      <c r="G74" s="221"/>
      <c r="H74" s="221"/>
      <c r="I74" s="221"/>
      <c r="J74" s="221"/>
      <c r="K74" s="221"/>
      <c r="L74" s="221"/>
      <c r="M74" s="221"/>
      <c r="N74" s="221"/>
      <c r="O74" s="243"/>
    </row>
    <row r="75" spans="2:15" ht="12.75" customHeight="1" x14ac:dyDescent="0.2">
      <c r="B75" s="242"/>
      <c r="C75" s="221"/>
      <c r="D75" s="221"/>
      <c r="E75" s="221"/>
      <c r="F75" s="221"/>
      <c r="G75" s="221"/>
      <c r="H75" s="221"/>
      <c r="I75" s="221"/>
      <c r="J75" s="221"/>
      <c r="K75" s="221"/>
      <c r="L75" s="221"/>
      <c r="M75" s="221"/>
      <c r="N75" s="221"/>
      <c r="O75" s="243"/>
    </row>
    <row r="76" spans="2:15" ht="12.75" customHeight="1" x14ac:dyDescent="0.2">
      <c r="B76" s="242"/>
      <c r="C76" s="221"/>
      <c r="D76" s="221"/>
      <c r="E76" s="221"/>
      <c r="F76" s="221"/>
      <c r="G76" s="221"/>
      <c r="H76" s="221"/>
      <c r="I76" s="221"/>
      <c r="J76" s="221"/>
      <c r="K76" s="221"/>
      <c r="L76" s="221"/>
      <c r="M76" s="221"/>
      <c r="N76" s="221"/>
      <c r="O76" s="243"/>
    </row>
    <row r="77" spans="2:15" ht="12.75" customHeight="1" x14ac:dyDescent="0.2">
      <c r="B77" s="242"/>
      <c r="C77" s="221"/>
      <c r="D77" s="221"/>
      <c r="E77" s="221"/>
      <c r="F77" s="221"/>
      <c r="G77" s="221"/>
      <c r="H77" s="221"/>
      <c r="I77" s="221"/>
      <c r="J77" s="221"/>
      <c r="K77" s="221"/>
      <c r="L77" s="221"/>
      <c r="M77" s="221"/>
      <c r="N77" s="221"/>
      <c r="O77" s="243"/>
    </row>
    <row r="78" spans="2:15" ht="12.75" customHeight="1" x14ac:dyDescent="0.2">
      <c r="B78" s="242"/>
      <c r="C78" s="221"/>
      <c r="D78" s="221"/>
      <c r="E78" s="221"/>
      <c r="F78" s="221"/>
      <c r="G78" s="221"/>
      <c r="H78" s="221"/>
      <c r="I78" s="221"/>
      <c r="J78" s="221"/>
      <c r="K78" s="221"/>
      <c r="L78" s="221"/>
      <c r="M78" s="221"/>
      <c r="N78" s="221"/>
      <c r="O78" s="243"/>
    </row>
    <row r="79" spans="2:15" ht="12.75" customHeight="1" x14ac:dyDescent="0.2">
      <c r="B79" s="242"/>
      <c r="C79" s="221"/>
      <c r="D79" s="221"/>
      <c r="E79" s="221"/>
      <c r="F79" s="221"/>
      <c r="G79" s="221"/>
      <c r="H79" s="221"/>
      <c r="I79" s="221"/>
      <c r="J79" s="221"/>
      <c r="K79" s="221"/>
      <c r="L79" s="221"/>
      <c r="M79" s="221"/>
      <c r="N79" s="221"/>
      <c r="O79" s="243"/>
    </row>
    <row r="80" spans="2:15" ht="12.75" customHeight="1" x14ac:dyDescent="0.2">
      <c r="B80" s="242"/>
      <c r="C80" s="221"/>
      <c r="D80" s="221"/>
      <c r="E80" s="221"/>
      <c r="F80" s="221"/>
      <c r="G80" s="221"/>
      <c r="H80" s="221"/>
      <c r="I80" s="221"/>
      <c r="J80" s="221"/>
      <c r="K80" s="221"/>
      <c r="L80" s="221"/>
      <c r="M80" s="221"/>
      <c r="N80" s="221"/>
      <c r="O80" s="243"/>
    </row>
    <row r="81" spans="2:15" ht="12.75" customHeight="1" x14ac:dyDescent="0.2">
      <c r="B81" s="242"/>
      <c r="C81" s="221"/>
      <c r="D81" s="221"/>
      <c r="E81" s="221"/>
      <c r="F81" s="221"/>
      <c r="G81" s="221"/>
      <c r="H81" s="221"/>
      <c r="I81" s="221"/>
      <c r="J81" s="221"/>
      <c r="K81" s="221"/>
      <c r="L81" s="221"/>
      <c r="M81" s="221"/>
      <c r="N81" s="221"/>
      <c r="O81" s="243"/>
    </row>
    <row r="82" spans="2:15" ht="12.75" customHeight="1" x14ac:dyDescent="0.2">
      <c r="B82" s="242"/>
      <c r="C82" s="221"/>
      <c r="D82" s="221"/>
      <c r="E82" s="221"/>
      <c r="F82" s="221"/>
      <c r="G82" s="221"/>
      <c r="H82" s="221"/>
      <c r="I82" s="221"/>
      <c r="J82" s="221"/>
      <c r="K82" s="221"/>
      <c r="L82" s="221"/>
      <c r="M82" s="221"/>
      <c r="N82" s="221"/>
      <c r="O82" s="243"/>
    </row>
    <row r="83" spans="2:15" ht="12.75" customHeight="1" x14ac:dyDescent="0.2">
      <c r="B83" s="242"/>
      <c r="C83" s="221"/>
      <c r="D83" s="221"/>
      <c r="E83" s="221"/>
      <c r="F83" s="221"/>
      <c r="G83" s="221"/>
      <c r="H83" s="221"/>
      <c r="I83" s="221"/>
      <c r="J83" s="221"/>
      <c r="K83" s="221"/>
      <c r="L83" s="221"/>
      <c r="M83" s="221"/>
      <c r="N83" s="221"/>
      <c r="O83" s="243"/>
    </row>
    <row r="84" spans="2:15" ht="12.75" customHeight="1" x14ac:dyDescent="0.2">
      <c r="B84" s="242"/>
      <c r="C84" s="221"/>
      <c r="D84" s="221"/>
      <c r="E84" s="221"/>
      <c r="F84" s="221"/>
      <c r="G84" s="221"/>
      <c r="H84" s="221"/>
      <c r="I84" s="221"/>
      <c r="J84" s="221"/>
      <c r="K84" s="221"/>
      <c r="L84" s="221"/>
      <c r="M84" s="221"/>
      <c r="N84" s="221"/>
      <c r="O84" s="243"/>
    </row>
    <row r="85" spans="2:15" ht="12.75" customHeight="1" x14ac:dyDescent="0.2">
      <c r="B85" s="242"/>
      <c r="C85" s="221"/>
      <c r="D85" s="221"/>
      <c r="E85" s="221"/>
      <c r="F85" s="221"/>
      <c r="G85" s="221"/>
      <c r="H85" s="221"/>
      <c r="I85" s="221"/>
      <c r="J85" s="221"/>
      <c r="K85" s="221"/>
      <c r="L85" s="221"/>
      <c r="M85" s="221"/>
      <c r="N85" s="221"/>
      <c r="O85" s="243"/>
    </row>
    <row r="86" spans="2:15" ht="12.75" customHeight="1" x14ac:dyDescent="0.2">
      <c r="B86" s="242"/>
      <c r="C86" s="221"/>
      <c r="D86" s="221"/>
      <c r="E86" s="221"/>
      <c r="F86" s="221"/>
      <c r="G86" s="221"/>
      <c r="H86" s="221"/>
      <c r="I86" s="221"/>
      <c r="J86" s="221"/>
      <c r="K86" s="221"/>
      <c r="L86" s="221"/>
      <c r="M86" s="221"/>
      <c r="N86" s="221"/>
      <c r="O86" s="243"/>
    </row>
    <row r="87" spans="2:15" ht="12.75" customHeight="1" x14ac:dyDescent="0.2">
      <c r="B87" s="242"/>
      <c r="C87" s="221"/>
      <c r="D87" s="221"/>
      <c r="E87" s="221"/>
      <c r="F87" s="221"/>
      <c r="G87" s="221"/>
      <c r="H87" s="221"/>
      <c r="I87" s="221"/>
      <c r="J87" s="221"/>
      <c r="K87" s="221"/>
      <c r="L87" s="221"/>
      <c r="M87" s="221"/>
      <c r="N87" s="221"/>
      <c r="O87" s="243"/>
    </row>
    <row r="88" spans="2:15" ht="12.75" customHeight="1" x14ac:dyDescent="0.2">
      <c r="B88" s="242"/>
      <c r="C88" s="221"/>
      <c r="D88" s="221"/>
      <c r="E88" s="221"/>
      <c r="F88" s="221"/>
      <c r="G88" s="221"/>
      <c r="H88" s="221"/>
      <c r="I88" s="221"/>
      <c r="J88" s="221"/>
      <c r="K88" s="221"/>
      <c r="L88" s="221"/>
      <c r="M88" s="221"/>
      <c r="N88" s="221"/>
      <c r="O88" s="243"/>
    </row>
    <row r="89" spans="2:15" ht="12.75" customHeight="1" x14ac:dyDescent="0.2">
      <c r="B89" s="242"/>
      <c r="C89" s="221"/>
      <c r="D89" s="221"/>
      <c r="E89" s="221"/>
      <c r="F89" s="221"/>
      <c r="G89" s="221"/>
      <c r="H89" s="221"/>
      <c r="I89" s="221"/>
      <c r="J89" s="221"/>
      <c r="K89" s="221"/>
      <c r="L89" s="221"/>
      <c r="M89" s="221"/>
      <c r="N89" s="221"/>
      <c r="O89" s="243"/>
    </row>
    <row r="90" spans="2:15" ht="12.75" customHeight="1" x14ac:dyDescent="0.2">
      <c r="B90" s="242"/>
      <c r="C90" s="221"/>
      <c r="D90" s="221"/>
      <c r="E90" s="221"/>
      <c r="F90" s="221"/>
      <c r="G90" s="221"/>
      <c r="H90" s="221"/>
      <c r="I90" s="221"/>
      <c r="J90" s="221"/>
      <c r="K90" s="221"/>
      <c r="L90" s="221"/>
      <c r="M90" s="221"/>
      <c r="N90" s="221"/>
      <c r="O90" s="243"/>
    </row>
    <row r="91" spans="2:15" ht="12.75" customHeight="1" x14ac:dyDescent="0.2">
      <c r="B91" s="242"/>
      <c r="C91" s="221"/>
      <c r="D91" s="221"/>
      <c r="E91" s="221"/>
      <c r="F91" s="221"/>
      <c r="G91" s="221"/>
      <c r="H91" s="221"/>
      <c r="I91" s="221"/>
      <c r="J91" s="221"/>
      <c r="K91" s="221"/>
      <c r="L91" s="221"/>
      <c r="M91" s="221"/>
      <c r="N91" s="221"/>
      <c r="O91" s="243"/>
    </row>
    <row r="92" spans="2:15" ht="12.75" customHeight="1" x14ac:dyDescent="0.2">
      <c r="B92" s="242"/>
      <c r="C92" s="221"/>
      <c r="D92" s="221"/>
      <c r="E92" s="221"/>
      <c r="F92" s="221"/>
      <c r="G92" s="221"/>
      <c r="H92" s="221"/>
      <c r="I92" s="221"/>
      <c r="J92" s="221"/>
      <c r="K92" s="221"/>
      <c r="L92" s="221"/>
      <c r="M92" s="221"/>
      <c r="N92" s="221"/>
      <c r="O92" s="243"/>
    </row>
    <row r="93" spans="2:15" ht="12.75" customHeight="1" x14ac:dyDescent="0.2">
      <c r="B93" s="242"/>
      <c r="C93" s="221"/>
      <c r="D93" s="221"/>
      <c r="E93" s="221"/>
      <c r="F93" s="221"/>
      <c r="G93" s="221"/>
      <c r="H93" s="221"/>
      <c r="I93" s="221"/>
      <c r="J93" s="221"/>
      <c r="K93" s="221"/>
      <c r="L93" s="221"/>
      <c r="M93" s="221"/>
      <c r="N93" s="221"/>
      <c r="O93" s="243"/>
    </row>
    <row r="94" spans="2:15" ht="12.75" customHeight="1" x14ac:dyDescent="0.2">
      <c r="B94" s="242"/>
      <c r="C94" s="221"/>
      <c r="D94" s="221"/>
      <c r="E94" s="221"/>
      <c r="F94" s="221"/>
      <c r="G94" s="221"/>
      <c r="H94" s="221"/>
      <c r="I94" s="221"/>
      <c r="J94" s="221"/>
      <c r="K94" s="221"/>
      <c r="L94" s="221"/>
      <c r="M94" s="221"/>
      <c r="N94" s="221"/>
      <c r="O94" s="243"/>
    </row>
    <row r="95" spans="2:15" ht="12.75" customHeight="1" x14ac:dyDescent="0.2">
      <c r="B95" s="242"/>
      <c r="C95" s="221"/>
      <c r="D95" s="221"/>
      <c r="E95" s="221"/>
      <c r="F95" s="221"/>
      <c r="G95" s="221"/>
      <c r="H95" s="221"/>
      <c r="I95" s="221"/>
      <c r="J95" s="221"/>
      <c r="K95" s="221"/>
      <c r="L95" s="221"/>
      <c r="M95" s="221"/>
      <c r="N95" s="221"/>
      <c r="O95" s="243"/>
    </row>
    <row r="96" spans="2:15" ht="12.75" customHeight="1" x14ac:dyDescent="0.2">
      <c r="B96" s="242"/>
      <c r="C96" s="221"/>
      <c r="D96" s="221"/>
      <c r="E96" s="221"/>
      <c r="F96" s="221"/>
      <c r="G96" s="221"/>
      <c r="H96" s="221"/>
      <c r="I96" s="221"/>
      <c r="J96" s="221"/>
      <c r="K96" s="221"/>
      <c r="L96" s="221"/>
      <c r="M96" s="221"/>
      <c r="N96" s="221"/>
      <c r="O96" s="243"/>
    </row>
    <row r="97" spans="2:15" ht="12.75" customHeight="1" x14ac:dyDescent="0.2">
      <c r="B97" s="242"/>
      <c r="C97" s="221"/>
      <c r="D97" s="221"/>
      <c r="E97" s="221"/>
      <c r="F97" s="221"/>
      <c r="G97" s="221"/>
      <c r="H97" s="221"/>
      <c r="I97" s="221"/>
      <c r="J97" s="221"/>
      <c r="K97" s="221"/>
      <c r="L97" s="221"/>
      <c r="M97" s="221"/>
      <c r="N97" s="221"/>
      <c r="O97" s="243"/>
    </row>
    <row r="98" spans="2:15" ht="12.75" customHeight="1" x14ac:dyDescent="0.2">
      <c r="B98" s="242"/>
      <c r="C98" s="221"/>
      <c r="D98" s="221"/>
      <c r="E98" s="221"/>
      <c r="F98" s="221"/>
      <c r="G98" s="221"/>
      <c r="H98" s="221"/>
      <c r="I98" s="221"/>
      <c r="J98" s="221"/>
      <c r="K98" s="221"/>
      <c r="L98" s="221"/>
      <c r="M98" s="221"/>
      <c r="N98" s="221"/>
      <c r="O98" s="243"/>
    </row>
    <row r="99" spans="2:15" ht="12.75" customHeight="1" x14ac:dyDescent="0.2">
      <c r="B99" s="242"/>
      <c r="C99" s="221"/>
      <c r="D99" s="221"/>
      <c r="E99" s="221"/>
      <c r="F99" s="221"/>
      <c r="G99" s="221"/>
      <c r="H99" s="221"/>
      <c r="I99" s="221"/>
      <c r="J99" s="221"/>
      <c r="K99" s="221"/>
      <c r="L99" s="221"/>
      <c r="M99" s="221"/>
      <c r="N99" s="221"/>
      <c r="O99" s="243"/>
    </row>
    <row r="100" spans="2:15" ht="12.75" customHeight="1" x14ac:dyDescent="0.2">
      <c r="B100" s="242"/>
      <c r="C100" s="221"/>
      <c r="D100" s="221"/>
      <c r="E100" s="221"/>
      <c r="F100" s="221"/>
      <c r="G100" s="221"/>
      <c r="H100" s="221"/>
      <c r="I100" s="221"/>
      <c r="J100" s="221"/>
      <c r="K100" s="221"/>
      <c r="L100" s="221"/>
      <c r="M100" s="221"/>
      <c r="N100" s="221"/>
      <c r="O100" s="243"/>
    </row>
    <row r="101" spans="2:15" ht="12.75" customHeight="1" x14ac:dyDescent="0.2">
      <c r="B101" s="242"/>
      <c r="C101" s="221"/>
      <c r="D101" s="221"/>
      <c r="E101" s="221"/>
      <c r="F101" s="221"/>
      <c r="G101" s="221"/>
      <c r="H101" s="221"/>
      <c r="I101" s="221"/>
      <c r="J101" s="221"/>
      <c r="K101" s="221"/>
      <c r="L101" s="221"/>
      <c r="M101" s="221"/>
      <c r="N101" s="221"/>
      <c r="O101" s="243"/>
    </row>
    <row r="102" spans="2:15" ht="12.75" customHeight="1" x14ac:dyDescent="0.2">
      <c r="B102" s="242"/>
      <c r="C102" s="221"/>
      <c r="D102" s="221"/>
      <c r="E102" s="221"/>
      <c r="F102" s="221"/>
      <c r="G102" s="221"/>
      <c r="H102" s="221"/>
      <c r="I102" s="221"/>
      <c r="J102" s="221"/>
      <c r="K102" s="221"/>
      <c r="L102" s="221"/>
      <c r="M102" s="221"/>
      <c r="N102" s="221"/>
      <c r="O102" s="243"/>
    </row>
    <row r="103" spans="2:15" ht="12.75" customHeight="1" x14ac:dyDescent="0.2">
      <c r="B103" s="242"/>
      <c r="C103" s="221"/>
      <c r="D103" s="221"/>
      <c r="E103" s="221"/>
      <c r="F103" s="221"/>
      <c r="G103" s="221"/>
      <c r="H103" s="221"/>
      <c r="I103" s="221"/>
      <c r="J103" s="221"/>
      <c r="K103" s="221"/>
      <c r="L103" s="221"/>
      <c r="M103" s="221"/>
      <c r="N103" s="221"/>
      <c r="O103" s="243"/>
    </row>
    <row r="104" spans="2:15" ht="12.75" customHeight="1" x14ac:dyDescent="0.2">
      <c r="B104" s="242"/>
      <c r="C104" s="221"/>
      <c r="D104" s="221"/>
      <c r="E104" s="221"/>
      <c r="F104" s="221"/>
      <c r="G104" s="221"/>
      <c r="H104" s="221"/>
      <c r="I104" s="221"/>
      <c r="J104" s="221"/>
      <c r="K104" s="221"/>
      <c r="L104" s="221"/>
      <c r="M104" s="221"/>
      <c r="N104" s="221"/>
      <c r="O104" s="243"/>
    </row>
    <row r="105" spans="2:15" ht="12.75" customHeight="1" x14ac:dyDescent="0.2">
      <c r="B105" s="242"/>
      <c r="C105" s="221"/>
      <c r="D105" s="221"/>
      <c r="E105" s="221"/>
      <c r="F105" s="221"/>
      <c r="G105" s="221"/>
      <c r="H105" s="221"/>
      <c r="I105" s="221"/>
      <c r="J105" s="221"/>
      <c r="K105" s="221"/>
      <c r="L105" s="221"/>
      <c r="M105" s="221"/>
      <c r="N105" s="221"/>
      <c r="O105" s="243"/>
    </row>
    <row r="106" spans="2:15" ht="12.75" customHeight="1" x14ac:dyDescent="0.2">
      <c r="B106" s="242"/>
      <c r="C106" s="221"/>
      <c r="D106" s="221"/>
      <c r="E106" s="221"/>
      <c r="F106" s="221"/>
      <c r="G106" s="221"/>
      <c r="H106" s="221"/>
      <c r="I106" s="221"/>
      <c r="J106" s="221"/>
      <c r="K106" s="221"/>
      <c r="L106" s="221"/>
      <c r="M106" s="221"/>
      <c r="N106" s="221"/>
      <c r="O106" s="243"/>
    </row>
    <row r="107" spans="2:15" ht="12.75" customHeight="1" x14ac:dyDescent="0.2">
      <c r="B107" s="242"/>
      <c r="C107" s="221"/>
      <c r="D107" s="221"/>
      <c r="E107" s="221"/>
      <c r="F107" s="221"/>
      <c r="G107" s="221"/>
      <c r="H107" s="221"/>
      <c r="I107" s="221"/>
      <c r="J107" s="221"/>
      <c r="K107" s="221"/>
      <c r="L107" s="221"/>
      <c r="M107" s="221"/>
      <c r="N107" s="221"/>
      <c r="O107" s="243"/>
    </row>
    <row r="108" spans="2:15" ht="12.75" customHeight="1" x14ac:dyDescent="0.2">
      <c r="B108" s="242"/>
      <c r="C108" s="221"/>
      <c r="D108" s="221"/>
      <c r="E108" s="221"/>
      <c r="F108" s="221"/>
      <c r="G108" s="221"/>
      <c r="H108" s="221"/>
      <c r="I108" s="221"/>
      <c r="J108" s="221"/>
      <c r="K108" s="221"/>
      <c r="L108" s="221"/>
      <c r="M108" s="221"/>
      <c r="N108" s="221"/>
      <c r="O108" s="243"/>
    </row>
    <row r="109" spans="2:15" ht="12.75" customHeight="1" x14ac:dyDescent="0.2">
      <c r="B109" s="242"/>
      <c r="C109" s="221"/>
      <c r="D109" s="221"/>
      <c r="E109" s="221"/>
      <c r="F109" s="221"/>
      <c r="G109" s="221"/>
      <c r="H109" s="221"/>
      <c r="I109" s="221"/>
      <c r="J109" s="221"/>
      <c r="K109" s="221"/>
      <c r="L109" s="221"/>
      <c r="M109" s="221"/>
      <c r="N109" s="221"/>
      <c r="O109" s="243"/>
    </row>
    <row r="110" spans="2:15" ht="12.75" customHeight="1" x14ac:dyDescent="0.2">
      <c r="B110" s="242"/>
      <c r="C110" s="221"/>
      <c r="D110" s="221"/>
      <c r="E110" s="221"/>
      <c r="F110" s="221"/>
      <c r="G110" s="221"/>
      <c r="H110" s="221"/>
      <c r="I110" s="221"/>
      <c r="J110" s="221"/>
      <c r="K110" s="221"/>
      <c r="L110" s="221"/>
      <c r="M110" s="221"/>
      <c r="N110" s="221"/>
      <c r="O110" s="243"/>
    </row>
    <row r="111" spans="2:15" ht="12.75" customHeight="1" x14ac:dyDescent="0.2">
      <c r="B111" s="242"/>
      <c r="C111" s="221"/>
      <c r="D111" s="221"/>
      <c r="E111" s="221"/>
      <c r="F111" s="221"/>
      <c r="G111" s="221"/>
      <c r="H111" s="221"/>
      <c r="I111" s="221"/>
      <c r="J111" s="221"/>
      <c r="K111" s="221"/>
      <c r="L111" s="221"/>
      <c r="M111" s="221"/>
      <c r="N111" s="221"/>
      <c r="O111" s="243"/>
    </row>
    <row r="112" spans="2:15" ht="12.75" customHeight="1" x14ac:dyDescent="0.2">
      <c r="B112" s="242"/>
      <c r="C112" s="221"/>
      <c r="D112" s="221"/>
      <c r="E112" s="221"/>
      <c r="F112" s="221"/>
      <c r="G112" s="221"/>
      <c r="H112" s="221"/>
      <c r="I112" s="221"/>
      <c r="J112" s="221"/>
      <c r="K112" s="221"/>
      <c r="L112" s="221"/>
      <c r="M112" s="221"/>
      <c r="N112" s="221"/>
      <c r="O112" s="243"/>
    </row>
    <row r="113" spans="2:15" ht="12.75" customHeight="1" x14ac:dyDescent="0.2">
      <c r="B113" s="242"/>
      <c r="C113" s="221"/>
      <c r="D113" s="221"/>
      <c r="E113" s="221"/>
      <c r="F113" s="221"/>
      <c r="G113" s="221"/>
      <c r="H113" s="221"/>
      <c r="I113" s="221"/>
      <c r="J113" s="221"/>
      <c r="K113" s="221"/>
      <c r="L113" s="221"/>
      <c r="M113" s="221"/>
      <c r="N113" s="221"/>
      <c r="O113" s="243"/>
    </row>
    <row r="114" spans="2:15" ht="12.75" customHeight="1" x14ac:dyDescent="0.2">
      <c r="B114" s="242"/>
      <c r="C114" s="221"/>
      <c r="D114" s="221"/>
      <c r="E114" s="221"/>
      <c r="F114" s="221"/>
      <c r="G114" s="221"/>
      <c r="H114" s="221"/>
      <c r="I114" s="221"/>
      <c r="J114" s="221"/>
      <c r="K114" s="221"/>
      <c r="L114" s="221"/>
      <c r="M114" s="221"/>
      <c r="N114" s="221"/>
      <c r="O114" s="243"/>
    </row>
    <row r="115" spans="2:15" ht="12.75" customHeight="1" x14ac:dyDescent="0.2">
      <c r="B115" s="242"/>
      <c r="C115" s="221"/>
      <c r="D115" s="221"/>
      <c r="E115" s="221"/>
      <c r="F115" s="221"/>
      <c r="G115" s="221"/>
      <c r="H115" s="221"/>
      <c r="I115" s="221"/>
      <c r="J115" s="221"/>
      <c r="K115" s="221"/>
      <c r="L115" s="221"/>
      <c r="M115" s="221"/>
      <c r="N115" s="221"/>
      <c r="O115" s="243"/>
    </row>
    <row r="116" spans="2:15" ht="12.75" customHeight="1" x14ac:dyDescent="0.2">
      <c r="B116" s="242"/>
      <c r="C116" s="221"/>
      <c r="D116" s="221"/>
      <c r="E116" s="221"/>
      <c r="F116" s="221"/>
      <c r="G116" s="221"/>
      <c r="H116" s="221"/>
      <c r="I116" s="221"/>
      <c r="J116" s="221"/>
      <c r="K116" s="221"/>
      <c r="L116" s="221"/>
      <c r="M116" s="221"/>
      <c r="N116" s="221"/>
      <c r="O116" s="243"/>
    </row>
    <row r="117" spans="2:15" ht="12.75" customHeight="1" x14ac:dyDescent="0.2">
      <c r="B117" s="242"/>
      <c r="C117" s="221"/>
      <c r="D117" s="221"/>
      <c r="E117" s="221"/>
      <c r="F117" s="221"/>
      <c r="G117" s="221"/>
      <c r="H117" s="221"/>
      <c r="I117" s="221"/>
      <c r="J117" s="221"/>
      <c r="K117" s="221"/>
      <c r="L117" s="221"/>
      <c r="M117" s="221"/>
      <c r="N117" s="221"/>
      <c r="O117" s="243"/>
    </row>
    <row r="118" spans="2:15" ht="12.75" customHeight="1" x14ac:dyDescent="0.2">
      <c r="B118" s="242"/>
      <c r="C118" s="221"/>
      <c r="D118" s="221"/>
      <c r="E118" s="221"/>
      <c r="F118" s="221"/>
      <c r="G118" s="221"/>
      <c r="H118" s="221"/>
      <c r="I118" s="221"/>
      <c r="J118" s="221"/>
      <c r="K118" s="221"/>
      <c r="L118" s="221"/>
      <c r="M118" s="221"/>
      <c r="N118" s="221"/>
      <c r="O118" s="243"/>
    </row>
    <row r="119" spans="2:15" ht="12.75" customHeight="1" x14ac:dyDescent="0.2">
      <c r="B119" s="242"/>
      <c r="C119" s="221"/>
      <c r="D119" s="221"/>
      <c r="E119" s="221"/>
      <c r="F119" s="221"/>
      <c r="G119" s="221"/>
      <c r="H119" s="221"/>
      <c r="I119" s="221"/>
      <c r="J119" s="221"/>
      <c r="K119" s="221"/>
      <c r="L119" s="221"/>
      <c r="M119" s="221"/>
      <c r="N119" s="221"/>
      <c r="O119" s="243"/>
    </row>
    <row r="120" spans="2:15" ht="12.75" customHeight="1" x14ac:dyDescent="0.2">
      <c r="B120" s="242"/>
      <c r="C120" s="221"/>
      <c r="D120" s="221"/>
      <c r="E120" s="221"/>
      <c r="F120" s="221"/>
      <c r="G120" s="221"/>
      <c r="H120" s="221"/>
      <c r="I120" s="221"/>
      <c r="J120" s="221"/>
      <c r="K120" s="221"/>
      <c r="L120" s="221"/>
      <c r="M120" s="221"/>
      <c r="N120" s="221"/>
      <c r="O120" s="243"/>
    </row>
    <row r="121" spans="2:15" ht="12.75" customHeight="1" x14ac:dyDescent="0.2">
      <c r="B121" s="242"/>
      <c r="C121" s="221"/>
      <c r="D121" s="221"/>
      <c r="E121" s="221"/>
      <c r="F121" s="221"/>
      <c r="G121" s="221"/>
      <c r="H121" s="221"/>
      <c r="I121" s="221"/>
      <c r="J121" s="221"/>
      <c r="K121" s="221"/>
      <c r="L121" s="221"/>
      <c r="M121" s="221"/>
      <c r="N121" s="221"/>
      <c r="O121" s="243"/>
    </row>
    <row r="122" spans="2:15" ht="12.75" customHeight="1" x14ac:dyDescent="0.2">
      <c r="B122" s="242"/>
      <c r="C122" s="221"/>
      <c r="D122" s="221"/>
      <c r="E122" s="221"/>
      <c r="F122" s="221"/>
      <c r="G122" s="221"/>
      <c r="H122" s="221"/>
      <c r="I122" s="221"/>
      <c r="J122" s="221"/>
      <c r="K122" s="221"/>
      <c r="L122" s="221"/>
      <c r="M122" s="221"/>
      <c r="N122" s="221"/>
      <c r="O122" s="243"/>
    </row>
    <row r="123" spans="2:15" ht="12.75" customHeight="1" x14ac:dyDescent="0.2">
      <c r="B123" s="242"/>
      <c r="C123" s="221"/>
      <c r="D123" s="221"/>
      <c r="E123" s="221"/>
      <c r="F123" s="221"/>
      <c r="G123" s="221"/>
      <c r="H123" s="221"/>
      <c r="I123" s="221"/>
      <c r="J123" s="221"/>
      <c r="K123" s="221"/>
      <c r="L123" s="221"/>
      <c r="M123" s="221"/>
      <c r="N123" s="221"/>
      <c r="O123" s="243"/>
    </row>
    <row r="124" spans="2:15" ht="12.75" customHeight="1" x14ac:dyDescent="0.2">
      <c r="B124" s="242"/>
      <c r="C124" s="221"/>
      <c r="D124" s="221"/>
      <c r="E124" s="221"/>
      <c r="F124" s="221"/>
      <c r="G124" s="221"/>
      <c r="H124" s="221"/>
      <c r="I124" s="221"/>
      <c r="J124" s="221"/>
      <c r="K124" s="221"/>
      <c r="L124" s="221"/>
      <c r="M124" s="221"/>
      <c r="N124" s="221"/>
      <c r="O124" s="243"/>
    </row>
    <row r="125" spans="2:15" ht="12.75" customHeight="1" x14ac:dyDescent="0.2">
      <c r="B125" s="242"/>
      <c r="C125" s="221"/>
      <c r="D125" s="221"/>
      <c r="E125" s="221"/>
      <c r="F125" s="221"/>
      <c r="G125" s="221"/>
      <c r="H125" s="221"/>
      <c r="I125" s="221"/>
      <c r="J125" s="221"/>
      <c r="K125" s="221"/>
      <c r="L125" s="221"/>
      <c r="M125" s="221"/>
      <c r="N125" s="221"/>
      <c r="O125" s="243"/>
    </row>
    <row r="126" spans="2:15" ht="12.75" customHeight="1" x14ac:dyDescent="0.2">
      <c r="B126" s="242"/>
      <c r="C126" s="221"/>
      <c r="D126" s="221"/>
      <c r="E126" s="221"/>
      <c r="F126" s="221"/>
      <c r="G126" s="221"/>
      <c r="H126" s="221"/>
      <c r="I126" s="221"/>
      <c r="J126" s="221"/>
      <c r="K126" s="221"/>
      <c r="L126" s="221"/>
      <c r="M126" s="221"/>
      <c r="N126" s="221"/>
      <c r="O126" s="243"/>
    </row>
    <row r="127" spans="2:15" ht="12.75" customHeight="1" x14ac:dyDescent="0.2">
      <c r="B127" s="242"/>
      <c r="C127" s="221"/>
      <c r="D127" s="221"/>
      <c r="E127" s="221"/>
      <c r="F127" s="221"/>
      <c r="G127" s="221"/>
      <c r="H127" s="221"/>
      <c r="I127" s="221"/>
      <c r="J127" s="221"/>
      <c r="K127" s="221"/>
      <c r="L127" s="221"/>
      <c r="M127" s="221"/>
      <c r="N127" s="221"/>
      <c r="O127" s="243"/>
    </row>
    <row r="128" spans="2:15" ht="12.75" customHeight="1" x14ac:dyDescent="0.2">
      <c r="B128" s="242"/>
      <c r="C128" s="221"/>
      <c r="D128" s="221"/>
      <c r="E128" s="221"/>
      <c r="F128" s="221"/>
      <c r="G128" s="221"/>
      <c r="H128" s="221"/>
      <c r="I128" s="221"/>
      <c r="J128" s="221"/>
      <c r="K128" s="221"/>
      <c r="L128" s="221"/>
      <c r="M128" s="221"/>
      <c r="N128" s="221"/>
      <c r="O128" s="243"/>
    </row>
    <row r="129" spans="2:15" ht="12.75" customHeight="1" x14ac:dyDescent="0.2">
      <c r="B129" s="242"/>
      <c r="C129" s="221"/>
      <c r="D129" s="221"/>
      <c r="E129" s="221"/>
      <c r="F129" s="221"/>
      <c r="G129" s="221"/>
      <c r="H129" s="221"/>
      <c r="I129" s="221"/>
      <c r="J129" s="221"/>
      <c r="K129" s="221"/>
      <c r="L129" s="221"/>
      <c r="M129" s="221"/>
      <c r="N129" s="221"/>
      <c r="O129" s="243"/>
    </row>
    <row r="130" spans="2:15" ht="12.75" customHeight="1" x14ac:dyDescent="0.2">
      <c r="B130" s="242"/>
      <c r="C130" s="221"/>
      <c r="D130" s="221"/>
      <c r="E130" s="221"/>
      <c r="F130" s="221"/>
      <c r="G130" s="221"/>
      <c r="H130" s="221"/>
      <c r="I130" s="221"/>
      <c r="J130" s="221"/>
      <c r="K130" s="221"/>
      <c r="L130" s="221"/>
      <c r="M130" s="221"/>
      <c r="N130" s="221"/>
      <c r="O130" s="243"/>
    </row>
    <row r="131" spans="2:15" ht="12.75" customHeight="1" x14ac:dyDescent="0.2">
      <c r="B131" s="242"/>
      <c r="C131" s="221"/>
      <c r="D131" s="221"/>
      <c r="E131" s="221"/>
      <c r="F131" s="221"/>
      <c r="G131" s="221"/>
      <c r="H131" s="221"/>
      <c r="I131" s="221"/>
      <c r="J131" s="221"/>
      <c r="K131" s="221"/>
      <c r="L131" s="221"/>
      <c r="M131" s="221"/>
      <c r="N131" s="221"/>
      <c r="O131" s="243"/>
    </row>
    <row r="132" spans="2:15" ht="12.75" customHeight="1" x14ac:dyDescent="0.2">
      <c r="B132" s="242"/>
      <c r="C132" s="221"/>
      <c r="D132" s="221"/>
      <c r="E132" s="221"/>
      <c r="F132" s="221"/>
      <c r="G132" s="221"/>
      <c r="H132" s="221"/>
      <c r="I132" s="221"/>
      <c r="J132" s="221"/>
      <c r="K132" s="221"/>
      <c r="L132" s="221"/>
      <c r="M132" s="221"/>
      <c r="N132" s="221"/>
      <c r="O132" s="243"/>
    </row>
    <row r="133" spans="2:15" ht="12.75" customHeight="1" x14ac:dyDescent="0.2">
      <c r="B133" s="242"/>
      <c r="C133" s="221"/>
      <c r="D133" s="221"/>
      <c r="E133" s="221"/>
      <c r="F133" s="221"/>
      <c r="G133" s="221"/>
      <c r="H133" s="221"/>
      <c r="I133" s="221"/>
      <c r="J133" s="221"/>
      <c r="K133" s="221"/>
      <c r="L133" s="221"/>
      <c r="M133" s="221"/>
      <c r="N133" s="221"/>
      <c r="O133" s="243"/>
    </row>
    <row r="134" spans="2:15" ht="12.75" customHeight="1" x14ac:dyDescent="0.2">
      <c r="B134" s="242"/>
      <c r="C134" s="221"/>
      <c r="D134" s="221"/>
      <c r="E134" s="221"/>
      <c r="F134" s="221"/>
      <c r="G134" s="221"/>
      <c r="H134" s="221"/>
      <c r="I134" s="221"/>
      <c r="J134" s="221"/>
      <c r="K134" s="221"/>
      <c r="L134" s="221"/>
      <c r="M134" s="221"/>
      <c r="N134" s="221"/>
      <c r="O134" s="243"/>
    </row>
    <row r="135" spans="2:15" ht="12.75" customHeight="1" x14ac:dyDescent="0.2">
      <c r="B135" s="242"/>
      <c r="C135" s="221"/>
      <c r="D135" s="221"/>
      <c r="E135" s="221"/>
      <c r="F135" s="221"/>
      <c r="G135" s="221"/>
      <c r="H135" s="221"/>
      <c r="I135" s="221"/>
      <c r="J135" s="221"/>
      <c r="K135" s="221"/>
      <c r="L135" s="221"/>
      <c r="M135" s="221"/>
      <c r="N135" s="221"/>
      <c r="O135" s="243"/>
    </row>
    <row r="136" spans="2:15" ht="12.75" customHeight="1" x14ac:dyDescent="0.2">
      <c r="B136" s="242"/>
      <c r="C136" s="221"/>
      <c r="D136" s="221"/>
      <c r="E136" s="221"/>
      <c r="F136" s="221"/>
      <c r="G136" s="221"/>
      <c r="H136" s="221"/>
      <c r="I136" s="221"/>
      <c r="J136" s="221"/>
      <c r="K136" s="221"/>
      <c r="L136" s="221"/>
      <c r="M136" s="221"/>
      <c r="N136" s="221"/>
      <c r="O136" s="243"/>
    </row>
    <row r="137" spans="2:15" ht="12.75" customHeight="1" x14ac:dyDescent="0.2">
      <c r="B137" s="242"/>
      <c r="C137" s="221"/>
      <c r="D137" s="221"/>
      <c r="E137" s="221"/>
      <c r="F137" s="221"/>
      <c r="G137" s="221"/>
      <c r="H137" s="221"/>
      <c r="I137" s="221"/>
      <c r="J137" s="221"/>
      <c r="K137" s="221"/>
      <c r="L137" s="221"/>
      <c r="M137" s="221"/>
      <c r="N137" s="221"/>
      <c r="O137" s="243"/>
    </row>
    <row r="138" spans="2:15" ht="12.75" customHeight="1" x14ac:dyDescent="0.2">
      <c r="B138" s="242"/>
      <c r="C138" s="221"/>
      <c r="D138" s="221"/>
      <c r="E138" s="221"/>
      <c r="F138" s="221"/>
      <c r="G138" s="221"/>
      <c r="H138" s="221"/>
      <c r="I138" s="221"/>
      <c r="J138" s="221"/>
      <c r="K138" s="221"/>
      <c r="L138" s="221"/>
      <c r="M138" s="221"/>
      <c r="N138" s="221"/>
      <c r="O138" s="243"/>
    </row>
    <row r="139" spans="2:15" ht="12.75" customHeight="1" x14ac:dyDescent="0.2">
      <c r="B139" s="242"/>
      <c r="C139" s="221"/>
      <c r="D139" s="221"/>
      <c r="E139" s="221"/>
      <c r="F139" s="221"/>
      <c r="G139" s="221"/>
      <c r="H139" s="221"/>
      <c r="I139" s="221"/>
      <c r="J139" s="221"/>
      <c r="K139" s="221"/>
      <c r="L139" s="221"/>
      <c r="M139" s="221"/>
      <c r="N139" s="221"/>
      <c r="O139" s="243"/>
    </row>
    <row r="140" spans="2:15" ht="12.75" customHeight="1" x14ac:dyDescent="0.2">
      <c r="B140" s="242"/>
      <c r="C140" s="221"/>
      <c r="D140" s="221"/>
      <c r="E140" s="221"/>
      <c r="F140" s="221"/>
      <c r="G140" s="221"/>
      <c r="H140" s="221"/>
      <c r="I140" s="221"/>
      <c r="J140" s="221"/>
      <c r="K140" s="221"/>
      <c r="L140" s="221"/>
      <c r="M140" s="221"/>
      <c r="N140" s="221"/>
      <c r="O140" s="243"/>
    </row>
    <row r="141" spans="2:15" ht="12.75" customHeight="1" x14ac:dyDescent="0.2">
      <c r="B141" s="242"/>
      <c r="C141" s="221"/>
      <c r="D141" s="221"/>
      <c r="E141" s="221"/>
      <c r="F141" s="221"/>
      <c r="G141" s="221"/>
      <c r="H141" s="221"/>
      <c r="I141" s="221"/>
      <c r="J141" s="221"/>
      <c r="K141" s="221"/>
      <c r="L141" s="221"/>
      <c r="M141" s="221"/>
      <c r="N141" s="221"/>
      <c r="O141" s="243"/>
    </row>
    <row r="142" spans="2:15" ht="12.75" customHeight="1" x14ac:dyDescent="0.2">
      <c r="B142" s="242"/>
      <c r="C142" s="221"/>
      <c r="D142" s="221"/>
      <c r="E142" s="221"/>
      <c r="F142" s="221"/>
      <c r="G142" s="221"/>
      <c r="H142" s="221"/>
      <c r="I142" s="221"/>
      <c r="J142" s="221"/>
      <c r="K142" s="221"/>
      <c r="L142" s="221"/>
      <c r="M142" s="221"/>
      <c r="N142" s="221"/>
      <c r="O142" s="243"/>
    </row>
    <row r="143" spans="2:15" ht="12.75" customHeight="1" x14ac:dyDescent="0.2">
      <c r="B143" s="242"/>
      <c r="C143" s="221"/>
      <c r="D143" s="221"/>
      <c r="E143" s="221"/>
      <c r="F143" s="221"/>
      <c r="G143" s="221"/>
      <c r="H143" s="221"/>
      <c r="I143" s="221"/>
      <c r="J143" s="221"/>
      <c r="K143" s="221"/>
      <c r="L143" s="221"/>
      <c r="M143" s="221"/>
      <c r="N143" s="221"/>
      <c r="O143" s="243"/>
    </row>
    <row r="144" spans="2:15" ht="12.75" customHeight="1" x14ac:dyDescent="0.2">
      <c r="B144" s="242"/>
      <c r="C144" s="221"/>
      <c r="D144" s="221"/>
      <c r="E144" s="221"/>
      <c r="F144" s="221"/>
      <c r="G144" s="221"/>
      <c r="H144" s="221"/>
      <c r="I144" s="221"/>
      <c r="J144" s="221"/>
      <c r="K144" s="221"/>
      <c r="L144" s="221"/>
      <c r="M144" s="221"/>
      <c r="N144" s="221"/>
      <c r="O144" s="243"/>
    </row>
    <row r="145" spans="2:15" ht="12.75" customHeight="1" x14ac:dyDescent="0.2">
      <c r="B145" s="242"/>
      <c r="C145" s="221"/>
      <c r="D145" s="221"/>
      <c r="E145" s="221"/>
      <c r="F145" s="221"/>
      <c r="G145" s="221"/>
      <c r="H145" s="221"/>
      <c r="I145" s="221"/>
      <c r="J145" s="221"/>
      <c r="K145" s="221"/>
      <c r="L145" s="221"/>
      <c r="M145" s="221"/>
      <c r="N145" s="221"/>
      <c r="O145" s="243"/>
    </row>
    <row r="146" spans="2:15" ht="12.75" customHeight="1" x14ac:dyDescent="0.2">
      <c r="B146" s="242"/>
      <c r="C146" s="221"/>
      <c r="D146" s="221"/>
      <c r="E146" s="221"/>
      <c r="F146" s="221"/>
      <c r="G146" s="221"/>
      <c r="H146" s="221"/>
      <c r="I146" s="221"/>
      <c r="J146" s="221"/>
      <c r="K146" s="221"/>
      <c r="L146" s="221"/>
      <c r="M146" s="221"/>
      <c r="N146" s="221"/>
      <c r="O146" s="243"/>
    </row>
    <row r="147" spans="2:15" ht="12.75" customHeight="1" x14ac:dyDescent="0.2">
      <c r="B147" s="242"/>
      <c r="C147" s="221"/>
      <c r="D147" s="221"/>
      <c r="E147" s="221"/>
      <c r="F147" s="221"/>
      <c r="G147" s="221"/>
      <c r="H147" s="221"/>
      <c r="I147" s="221"/>
      <c r="J147" s="221"/>
      <c r="K147" s="221"/>
      <c r="L147" s="221"/>
      <c r="M147" s="221"/>
      <c r="N147" s="221"/>
      <c r="O147" s="243"/>
    </row>
    <row r="148" spans="2:15" ht="12.75" customHeight="1" x14ac:dyDescent="0.2">
      <c r="B148" s="242"/>
      <c r="C148" s="221"/>
      <c r="D148" s="221"/>
      <c r="E148" s="221"/>
      <c r="F148" s="221"/>
      <c r="G148" s="221"/>
      <c r="H148" s="221"/>
      <c r="I148" s="221"/>
      <c r="J148" s="221"/>
      <c r="K148" s="221"/>
      <c r="L148" s="221"/>
      <c r="M148" s="221"/>
      <c r="N148" s="221"/>
      <c r="O148" s="243"/>
    </row>
    <row r="149" spans="2:15" ht="12.75" customHeight="1" x14ac:dyDescent="0.2">
      <c r="B149" s="242"/>
      <c r="C149" s="221"/>
      <c r="D149" s="221"/>
      <c r="E149" s="221"/>
      <c r="F149" s="221"/>
      <c r="G149" s="221"/>
      <c r="H149" s="221"/>
      <c r="I149" s="221"/>
      <c r="J149" s="221"/>
      <c r="K149" s="221"/>
      <c r="L149" s="221"/>
      <c r="M149" s="221"/>
      <c r="N149" s="221"/>
      <c r="O149" s="243"/>
    </row>
    <row r="150" spans="2:15" ht="12.75" customHeight="1" x14ac:dyDescent="0.2">
      <c r="B150" s="242"/>
      <c r="C150" s="221"/>
      <c r="D150" s="221"/>
      <c r="E150" s="221"/>
      <c r="F150" s="221"/>
      <c r="G150" s="221"/>
      <c r="H150" s="221"/>
      <c r="I150" s="221"/>
      <c r="J150" s="221"/>
      <c r="K150" s="221"/>
      <c r="L150" s="221"/>
      <c r="M150" s="221"/>
      <c r="N150" s="221"/>
      <c r="O150" s="243"/>
    </row>
    <row r="151" spans="2:15" ht="12.75" customHeight="1" x14ac:dyDescent="0.2">
      <c r="B151" s="242"/>
      <c r="C151" s="221"/>
      <c r="D151" s="221"/>
      <c r="E151" s="221"/>
      <c r="F151" s="221"/>
      <c r="G151" s="221"/>
      <c r="H151" s="221"/>
      <c r="I151" s="221"/>
      <c r="J151" s="221"/>
      <c r="K151" s="221"/>
      <c r="L151" s="221"/>
      <c r="M151" s="221"/>
      <c r="N151" s="221"/>
      <c r="O151" s="243"/>
    </row>
    <row r="152" spans="2:15" ht="12.75" customHeight="1" x14ac:dyDescent="0.2">
      <c r="B152" s="242"/>
      <c r="C152" s="221"/>
      <c r="D152" s="221"/>
      <c r="E152" s="221"/>
      <c r="F152" s="221"/>
      <c r="G152" s="221"/>
      <c r="H152" s="221"/>
      <c r="I152" s="221"/>
      <c r="J152" s="221"/>
      <c r="K152" s="221"/>
      <c r="L152" s="221"/>
      <c r="M152" s="221"/>
      <c r="N152" s="221"/>
      <c r="O152" s="243"/>
    </row>
    <row r="153" spans="2:15" ht="12.75" customHeight="1" x14ac:dyDescent="0.2">
      <c r="B153" s="242"/>
      <c r="C153" s="221"/>
      <c r="D153" s="221"/>
      <c r="E153" s="221"/>
      <c r="F153" s="221"/>
      <c r="G153" s="221"/>
      <c r="H153" s="221"/>
      <c r="I153" s="221"/>
      <c r="J153" s="221"/>
      <c r="K153" s="221"/>
      <c r="L153" s="221"/>
      <c r="M153" s="221"/>
      <c r="N153" s="221"/>
      <c r="O153" s="243"/>
    </row>
    <row r="154" spans="2:15" ht="12.75" customHeight="1" x14ac:dyDescent="0.2">
      <c r="B154" s="242"/>
      <c r="C154" s="221"/>
      <c r="D154" s="221"/>
      <c r="E154" s="221"/>
      <c r="F154" s="221"/>
      <c r="G154" s="221"/>
      <c r="H154" s="221"/>
      <c r="I154" s="221"/>
      <c r="J154" s="221"/>
      <c r="K154" s="221"/>
      <c r="L154" s="221"/>
      <c r="M154" s="221"/>
      <c r="N154" s="221"/>
      <c r="O154" s="243"/>
    </row>
    <row r="155" spans="2:15" ht="12.75" customHeight="1" x14ac:dyDescent="0.2">
      <c r="B155" s="242"/>
      <c r="C155" s="221"/>
      <c r="D155" s="221"/>
      <c r="E155" s="221"/>
      <c r="F155" s="221"/>
      <c r="G155" s="221"/>
      <c r="H155" s="221"/>
      <c r="I155" s="221"/>
      <c r="J155" s="221"/>
      <c r="K155" s="221"/>
      <c r="L155" s="221"/>
      <c r="M155" s="221"/>
      <c r="N155" s="221"/>
      <c r="O155" s="243"/>
    </row>
    <row r="156" spans="2:15" ht="12.75" customHeight="1" x14ac:dyDescent="0.2">
      <c r="B156" s="242"/>
      <c r="C156" s="221"/>
      <c r="D156" s="221"/>
      <c r="E156" s="221"/>
      <c r="F156" s="221"/>
      <c r="G156" s="221"/>
      <c r="H156" s="221"/>
      <c r="I156" s="221"/>
      <c r="J156" s="221"/>
      <c r="K156" s="221"/>
      <c r="L156" s="221"/>
      <c r="M156" s="221"/>
      <c r="N156" s="221"/>
      <c r="O156" s="243"/>
    </row>
    <row r="157" spans="2:15" ht="12.75" customHeight="1" x14ac:dyDescent="0.2">
      <c r="B157" s="242"/>
      <c r="C157" s="221"/>
      <c r="D157" s="221"/>
      <c r="E157" s="221"/>
      <c r="F157" s="221"/>
      <c r="G157" s="221"/>
      <c r="H157" s="221"/>
      <c r="I157" s="221"/>
      <c r="J157" s="221"/>
      <c r="K157" s="221"/>
      <c r="L157" s="221"/>
      <c r="M157" s="221"/>
      <c r="N157" s="221"/>
      <c r="O157" s="243"/>
    </row>
    <row r="158" spans="2:15" ht="12.75" customHeight="1" x14ac:dyDescent="0.2">
      <c r="B158" s="242"/>
      <c r="C158" s="221"/>
      <c r="D158" s="221"/>
      <c r="E158" s="221"/>
      <c r="F158" s="221"/>
      <c r="G158" s="221"/>
      <c r="H158" s="221"/>
      <c r="I158" s="221"/>
      <c r="J158" s="221"/>
      <c r="K158" s="221"/>
      <c r="L158" s="221"/>
      <c r="M158" s="221"/>
      <c r="N158" s="221"/>
      <c r="O158" s="243"/>
    </row>
    <row r="159" spans="2:15" ht="12.75" customHeight="1" x14ac:dyDescent="0.2">
      <c r="B159" s="242"/>
      <c r="C159" s="221"/>
      <c r="D159" s="221"/>
      <c r="E159" s="221"/>
      <c r="F159" s="221"/>
      <c r="G159" s="221"/>
      <c r="H159" s="221"/>
      <c r="I159" s="221"/>
      <c r="J159" s="221"/>
      <c r="K159" s="221"/>
      <c r="L159" s="221"/>
      <c r="M159" s="221"/>
      <c r="N159" s="221"/>
      <c r="O159" s="243"/>
    </row>
    <row r="160" spans="2:15" ht="12.75" customHeight="1" x14ac:dyDescent="0.2">
      <c r="B160" s="242"/>
      <c r="C160" s="221"/>
      <c r="D160" s="221"/>
      <c r="E160" s="221"/>
      <c r="F160" s="221"/>
      <c r="G160" s="221"/>
      <c r="H160" s="221"/>
      <c r="I160" s="221"/>
      <c r="J160" s="221"/>
      <c r="K160" s="221"/>
      <c r="L160" s="221"/>
      <c r="M160" s="221"/>
      <c r="N160" s="221"/>
      <c r="O160" s="243"/>
    </row>
    <row r="161" spans="2:15" ht="12.75" customHeight="1" x14ac:dyDescent="0.2">
      <c r="B161" s="242"/>
      <c r="C161" s="221"/>
      <c r="D161" s="221"/>
      <c r="E161" s="221"/>
      <c r="F161" s="221"/>
      <c r="G161" s="221"/>
      <c r="H161" s="221"/>
      <c r="I161" s="221"/>
      <c r="J161" s="221"/>
      <c r="K161" s="221"/>
      <c r="L161" s="221"/>
      <c r="M161" s="221"/>
      <c r="N161" s="221"/>
      <c r="O161" s="243"/>
    </row>
    <row r="162" spans="2:15" ht="12.75" customHeight="1" x14ac:dyDescent="0.2">
      <c r="B162" s="242"/>
      <c r="C162" s="221"/>
      <c r="D162" s="221"/>
      <c r="E162" s="221"/>
      <c r="F162" s="221"/>
      <c r="G162" s="221"/>
      <c r="H162" s="221"/>
      <c r="I162" s="221"/>
      <c r="J162" s="221"/>
      <c r="K162" s="221"/>
      <c r="L162" s="221"/>
      <c r="M162" s="221"/>
      <c r="N162" s="221"/>
      <c r="O162" s="243"/>
    </row>
    <row r="163" spans="2:15" ht="12.75" customHeight="1" x14ac:dyDescent="0.2">
      <c r="B163" s="242"/>
      <c r="C163" s="221"/>
      <c r="D163" s="221"/>
      <c r="E163" s="221"/>
      <c r="F163" s="221"/>
      <c r="G163" s="221"/>
      <c r="H163" s="221"/>
      <c r="I163" s="221"/>
      <c r="J163" s="221"/>
      <c r="K163" s="221"/>
      <c r="L163" s="221"/>
      <c r="M163" s="221"/>
      <c r="N163" s="221"/>
      <c r="O163" s="243"/>
    </row>
    <row r="164" spans="2:15" ht="12.75" customHeight="1" x14ac:dyDescent="0.2">
      <c r="B164" s="242"/>
      <c r="C164" s="221"/>
      <c r="D164" s="221"/>
      <c r="E164" s="221"/>
      <c r="F164" s="221"/>
      <c r="G164" s="221"/>
      <c r="H164" s="221"/>
      <c r="I164" s="221"/>
      <c r="J164" s="221"/>
      <c r="K164" s="221"/>
      <c r="L164" s="221"/>
      <c r="M164" s="221"/>
      <c r="N164" s="221"/>
      <c r="O164" s="243"/>
    </row>
    <row r="165" spans="2:15" ht="12.75" customHeight="1" x14ac:dyDescent="0.2">
      <c r="B165" s="242"/>
      <c r="C165" s="221"/>
      <c r="D165" s="221"/>
      <c r="E165" s="221"/>
      <c r="F165" s="221"/>
      <c r="G165" s="221"/>
      <c r="H165" s="221"/>
      <c r="I165" s="221"/>
      <c r="J165" s="221"/>
      <c r="K165" s="221"/>
      <c r="L165" s="221"/>
      <c r="M165" s="221"/>
      <c r="N165" s="221"/>
      <c r="O165" s="243"/>
    </row>
    <row r="166" spans="2:15" ht="12.75" customHeight="1" x14ac:dyDescent="0.2">
      <c r="B166" s="242"/>
      <c r="C166" s="221"/>
      <c r="D166" s="221"/>
      <c r="E166" s="221"/>
      <c r="F166" s="221"/>
      <c r="G166" s="221"/>
      <c r="H166" s="221"/>
      <c r="I166" s="221"/>
      <c r="J166" s="221"/>
      <c r="K166" s="221"/>
      <c r="L166" s="221"/>
      <c r="M166" s="221"/>
      <c r="N166" s="221"/>
      <c r="O166" s="243"/>
    </row>
    <row r="167" spans="2:15" ht="12.75" customHeight="1" x14ac:dyDescent="0.2">
      <c r="B167" s="242"/>
      <c r="C167" s="221"/>
      <c r="D167" s="221"/>
      <c r="E167" s="221"/>
      <c r="F167" s="221"/>
      <c r="G167" s="221"/>
      <c r="H167" s="221"/>
      <c r="I167" s="221"/>
      <c r="J167" s="221"/>
      <c r="K167" s="221"/>
      <c r="L167" s="221"/>
      <c r="M167" s="221"/>
      <c r="N167" s="221"/>
      <c r="O167" s="243"/>
    </row>
    <row r="168" spans="2:15" ht="12.75" customHeight="1" x14ac:dyDescent="0.2">
      <c r="B168" s="242"/>
      <c r="C168" s="221"/>
      <c r="D168" s="221"/>
      <c r="E168" s="221"/>
      <c r="F168" s="221"/>
      <c r="G168" s="221"/>
      <c r="H168" s="221"/>
      <c r="I168" s="221"/>
      <c r="J168" s="221"/>
      <c r="K168" s="221"/>
      <c r="L168" s="221"/>
      <c r="M168" s="221"/>
      <c r="N168" s="221"/>
      <c r="O168" s="243"/>
    </row>
    <row r="169" spans="2:15" ht="12.75" customHeight="1" x14ac:dyDescent="0.2">
      <c r="B169" s="242"/>
      <c r="C169" s="221"/>
      <c r="D169" s="221"/>
      <c r="E169" s="221"/>
      <c r="F169" s="221"/>
      <c r="G169" s="221"/>
      <c r="H169" s="221"/>
      <c r="I169" s="221"/>
      <c r="J169" s="221"/>
      <c r="K169" s="221"/>
      <c r="L169" s="221"/>
      <c r="M169" s="221"/>
      <c r="N169" s="221"/>
      <c r="O169" s="243"/>
    </row>
    <row r="170" spans="2:15" ht="12.75" customHeight="1" x14ac:dyDescent="0.2">
      <c r="B170" s="242"/>
      <c r="C170" s="221"/>
      <c r="D170" s="221"/>
      <c r="E170" s="221"/>
      <c r="F170" s="221"/>
      <c r="G170" s="221"/>
      <c r="H170" s="221"/>
      <c r="I170" s="221"/>
      <c r="J170" s="221"/>
      <c r="K170" s="221"/>
      <c r="L170" s="221"/>
      <c r="M170" s="221"/>
      <c r="N170" s="221"/>
      <c r="O170" s="243"/>
    </row>
    <row r="171" spans="2:15" ht="12.75" customHeight="1" x14ac:dyDescent="0.2">
      <c r="B171" s="242"/>
      <c r="C171" s="221"/>
      <c r="D171" s="221"/>
      <c r="E171" s="221"/>
      <c r="F171" s="221"/>
      <c r="G171" s="221"/>
      <c r="H171" s="221"/>
      <c r="I171" s="221"/>
      <c r="J171" s="221"/>
      <c r="K171" s="221"/>
      <c r="L171" s="221"/>
      <c r="M171" s="221"/>
      <c r="N171" s="221"/>
      <c r="O171" s="243"/>
    </row>
    <row r="172" spans="2:15" ht="12.75" customHeight="1" x14ac:dyDescent="0.2">
      <c r="B172" s="242"/>
      <c r="C172" s="221"/>
      <c r="D172" s="221"/>
      <c r="E172" s="221"/>
      <c r="F172" s="221"/>
      <c r="G172" s="221"/>
      <c r="H172" s="221"/>
      <c r="I172" s="221"/>
      <c r="J172" s="221"/>
      <c r="K172" s="221"/>
      <c r="L172" s="221"/>
      <c r="M172" s="221"/>
      <c r="N172" s="221"/>
      <c r="O172" s="243"/>
    </row>
    <row r="173" spans="2:15" ht="12.75" customHeight="1" x14ac:dyDescent="0.2">
      <c r="B173" s="242"/>
      <c r="C173" s="221"/>
      <c r="D173" s="221"/>
      <c r="E173" s="221"/>
      <c r="F173" s="221"/>
      <c r="G173" s="221"/>
      <c r="H173" s="221"/>
      <c r="I173" s="221"/>
      <c r="J173" s="221"/>
      <c r="K173" s="221"/>
      <c r="L173" s="221"/>
      <c r="M173" s="221"/>
      <c r="N173" s="221"/>
      <c r="O173" s="243"/>
    </row>
    <row r="174" spans="2:15" ht="12.75" customHeight="1" x14ac:dyDescent="0.2">
      <c r="B174" s="242"/>
      <c r="C174" s="221"/>
      <c r="D174" s="221"/>
      <c r="E174" s="221"/>
      <c r="F174" s="221"/>
      <c r="G174" s="221"/>
      <c r="H174" s="221"/>
      <c r="I174" s="221"/>
      <c r="J174" s="221"/>
      <c r="K174" s="221"/>
      <c r="L174" s="221"/>
      <c r="M174" s="221"/>
      <c r="N174" s="221"/>
      <c r="O174" s="243"/>
    </row>
    <row r="175" spans="2:15" ht="12.75" customHeight="1" x14ac:dyDescent="0.2">
      <c r="B175" s="242"/>
      <c r="C175" s="221"/>
      <c r="D175" s="221"/>
      <c r="E175" s="221"/>
      <c r="F175" s="221"/>
      <c r="G175" s="221"/>
      <c r="H175" s="221"/>
      <c r="I175" s="221"/>
      <c r="J175" s="221"/>
      <c r="K175" s="221"/>
      <c r="L175" s="221"/>
      <c r="M175" s="221"/>
      <c r="N175" s="221"/>
      <c r="O175" s="243"/>
    </row>
    <row r="176" spans="2:15" ht="12.75" customHeight="1" x14ac:dyDescent="0.2">
      <c r="B176" s="242"/>
      <c r="C176" s="221"/>
      <c r="D176" s="221"/>
      <c r="E176" s="221"/>
      <c r="F176" s="221"/>
      <c r="G176" s="221"/>
      <c r="H176" s="221"/>
      <c r="I176" s="221"/>
      <c r="J176" s="221"/>
      <c r="K176" s="221"/>
      <c r="L176" s="221"/>
      <c r="M176" s="221"/>
      <c r="N176" s="221"/>
      <c r="O176" s="243"/>
    </row>
    <row r="177" spans="2:15" ht="12.75" customHeight="1" x14ac:dyDescent="0.2">
      <c r="B177" s="242"/>
      <c r="C177" s="221"/>
      <c r="D177" s="221"/>
      <c r="E177" s="221"/>
      <c r="F177" s="221"/>
      <c r="G177" s="221"/>
      <c r="H177" s="221"/>
      <c r="I177" s="221"/>
      <c r="J177" s="221"/>
      <c r="K177" s="221"/>
      <c r="L177" s="221"/>
      <c r="M177" s="221"/>
      <c r="N177" s="221"/>
      <c r="O177" s="243"/>
    </row>
    <row r="178" spans="2:15" ht="12.75" customHeight="1" x14ac:dyDescent="0.2">
      <c r="B178" s="242"/>
      <c r="C178" s="221"/>
      <c r="D178" s="221"/>
      <c r="E178" s="221"/>
      <c r="F178" s="221"/>
      <c r="G178" s="221"/>
      <c r="H178" s="221"/>
      <c r="I178" s="221"/>
      <c r="J178" s="221"/>
      <c r="K178" s="221"/>
      <c r="L178" s="221"/>
      <c r="M178" s="221"/>
      <c r="N178" s="221"/>
      <c r="O178" s="243"/>
    </row>
    <row r="179" spans="2:15" ht="12.75" customHeight="1" x14ac:dyDescent="0.2">
      <c r="B179" s="242"/>
      <c r="C179" s="221"/>
      <c r="D179" s="221"/>
      <c r="E179" s="221"/>
      <c r="F179" s="221"/>
      <c r="G179" s="221"/>
      <c r="H179" s="221"/>
      <c r="I179" s="221"/>
      <c r="J179" s="221"/>
      <c r="K179" s="221"/>
      <c r="L179" s="221"/>
      <c r="M179" s="221"/>
      <c r="N179" s="221"/>
      <c r="O179" s="243"/>
    </row>
    <row r="180" spans="2:15" ht="12.75" customHeight="1" x14ac:dyDescent="0.2">
      <c r="B180" s="242"/>
      <c r="C180" s="221"/>
      <c r="D180" s="221"/>
      <c r="E180" s="221"/>
      <c r="F180" s="221"/>
      <c r="G180" s="221"/>
      <c r="H180" s="221"/>
      <c r="I180" s="221"/>
      <c r="J180" s="221"/>
      <c r="K180" s="221"/>
      <c r="L180" s="221"/>
      <c r="M180" s="221"/>
      <c r="N180" s="221"/>
      <c r="O180" s="243"/>
    </row>
    <row r="181" spans="2:15" ht="12.75" customHeight="1" x14ac:dyDescent="0.2">
      <c r="B181" s="242"/>
      <c r="C181" s="221"/>
      <c r="D181" s="221"/>
      <c r="E181" s="221"/>
      <c r="F181" s="221"/>
      <c r="G181" s="221"/>
      <c r="H181" s="221"/>
      <c r="I181" s="221"/>
      <c r="J181" s="221"/>
      <c r="K181" s="221"/>
      <c r="L181" s="221"/>
      <c r="M181" s="221"/>
      <c r="N181" s="221"/>
      <c r="O181" s="243"/>
    </row>
    <row r="182" spans="2:15" ht="12.75" customHeight="1" x14ac:dyDescent="0.2">
      <c r="B182" s="242"/>
      <c r="C182" s="221"/>
      <c r="D182" s="221"/>
      <c r="E182" s="221"/>
      <c r="F182" s="221"/>
      <c r="G182" s="221"/>
      <c r="H182" s="221"/>
      <c r="I182" s="221"/>
      <c r="J182" s="221"/>
      <c r="K182" s="221"/>
      <c r="L182" s="221"/>
      <c r="M182" s="221"/>
      <c r="N182" s="221"/>
      <c r="O182" s="243"/>
    </row>
    <row r="183" spans="2:15" ht="12.75" customHeight="1" x14ac:dyDescent="0.2">
      <c r="B183" s="242"/>
      <c r="C183" s="221"/>
      <c r="D183" s="221"/>
      <c r="E183" s="221"/>
      <c r="F183" s="221"/>
      <c r="G183" s="221"/>
      <c r="H183" s="221"/>
      <c r="I183" s="221"/>
      <c r="J183" s="221"/>
      <c r="K183" s="221"/>
      <c r="L183" s="221"/>
      <c r="M183" s="221"/>
      <c r="N183" s="221"/>
      <c r="O183" s="243"/>
    </row>
    <row r="184" spans="2:15" ht="12.75" customHeight="1" x14ac:dyDescent="0.2">
      <c r="B184" s="242"/>
      <c r="C184" s="221"/>
      <c r="D184" s="221"/>
      <c r="E184" s="221"/>
      <c r="F184" s="221"/>
      <c r="G184" s="221"/>
      <c r="H184" s="221"/>
      <c r="I184" s="221"/>
      <c r="J184" s="221"/>
      <c r="K184" s="221"/>
      <c r="L184" s="221"/>
      <c r="M184" s="221"/>
      <c r="N184" s="221"/>
      <c r="O184" s="243"/>
    </row>
    <row r="185" spans="2:15" ht="12.75" customHeight="1" x14ac:dyDescent="0.2">
      <c r="B185" s="242"/>
      <c r="C185" s="221"/>
      <c r="D185" s="221"/>
      <c r="E185" s="221"/>
      <c r="F185" s="221"/>
      <c r="G185" s="221"/>
      <c r="H185" s="221"/>
      <c r="I185" s="221"/>
      <c r="J185" s="221"/>
      <c r="K185" s="221"/>
      <c r="L185" s="221"/>
      <c r="M185" s="221"/>
      <c r="N185" s="221"/>
      <c r="O185" s="243"/>
    </row>
    <row r="186" spans="2:15" ht="12.75" customHeight="1" x14ac:dyDescent="0.2">
      <c r="B186" s="242"/>
      <c r="C186" s="221"/>
      <c r="D186" s="221"/>
      <c r="E186" s="221"/>
      <c r="F186" s="221"/>
      <c r="G186" s="221"/>
      <c r="H186" s="221"/>
      <c r="I186" s="221"/>
      <c r="J186" s="221"/>
      <c r="K186" s="221"/>
      <c r="L186" s="221"/>
      <c r="M186" s="221"/>
      <c r="N186" s="221"/>
      <c r="O186" s="243"/>
    </row>
    <row r="187" spans="2:15" ht="12.75" customHeight="1" x14ac:dyDescent="0.2">
      <c r="B187" s="242"/>
      <c r="C187" s="221"/>
      <c r="D187" s="221"/>
      <c r="E187" s="221"/>
      <c r="F187" s="221"/>
      <c r="G187" s="221"/>
      <c r="H187" s="221"/>
      <c r="I187" s="221"/>
      <c r="J187" s="221"/>
      <c r="K187" s="221"/>
      <c r="L187" s="221"/>
      <c r="M187" s="221"/>
      <c r="N187" s="221"/>
      <c r="O187" s="243"/>
    </row>
    <row r="188" spans="2:15" ht="12.75" customHeight="1" x14ac:dyDescent="0.2">
      <c r="B188" s="242"/>
      <c r="C188" s="221"/>
      <c r="D188" s="221"/>
      <c r="E188" s="221"/>
      <c r="F188" s="221"/>
      <c r="G188" s="221"/>
      <c r="H188" s="221"/>
      <c r="I188" s="221"/>
      <c r="J188" s="221"/>
      <c r="K188" s="221"/>
      <c r="L188" s="221"/>
      <c r="M188" s="221"/>
      <c r="N188" s="221"/>
      <c r="O188" s="243"/>
    </row>
    <row r="189" spans="2:15" ht="12.75" customHeight="1" x14ac:dyDescent="0.2">
      <c r="B189" s="242"/>
      <c r="C189" s="221"/>
      <c r="D189" s="221"/>
      <c r="E189" s="221"/>
      <c r="F189" s="221"/>
      <c r="G189" s="221"/>
      <c r="H189" s="221"/>
      <c r="I189" s="221"/>
      <c r="J189" s="221"/>
      <c r="K189" s="221"/>
      <c r="L189" s="221"/>
      <c r="M189" s="221"/>
      <c r="N189" s="221"/>
      <c r="O189" s="243"/>
    </row>
    <row r="190" spans="2:15" ht="12.75" customHeight="1" x14ac:dyDescent="0.2">
      <c r="B190" s="544"/>
      <c r="C190" s="225"/>
      <c r="D190" s="225"/>
      <c r="E190" s="225"/>
      <c r="F190" s="225"/>
      <c r="G190" s="225"/>
      <c r="H190" s="225"/>
      <c r="I190" s="225"/>
      <c r="J190" s="225"/>
      <c r="K190" s="225"/>
      <c r="L190" s="225"/>
      <c r="M190" s="225"/>
      <c r="N190" s="225"/>
      <c r="O190" s="555"/>
    </row>
    <row r="191" spans="2:15" ht="12.75" customHeight="1" x14ac:dyDescent="0.2"/>
    <row r="192" spans="2:15" ht="12.75" customHeight="1" x14ac:dyDescent="0.2"/>
    <row r="193" ht="12.75" customHeight="1" x14ac:dyDescent="0.2"/>
    <row r="194" ht="12.75" customHeight="1" x14ac:dyDescent="0.2"/>
    <row r="195" ht="12.75" customHeight="1" x14ac:dyDescent="0.2"/>
  </sheetData>
  <sheetProtection algorithmName="SHA-512" hashValue="xGpL39cuaeVfzYZJ95jHDWZN22c7SUdGmd94UmgJgTsVrwtpZRhJdF/XhMmZPWFrJiGBddeF+hI/CRaWxhFW3g==" saltValue="STMw1WxXYUycRCsaY4Jb4A==" spinCount="100000" sheet="1" scenarios="1" insertHyperlinks="0"/>
  <protectedRanges>
    <protectedRange sqref="F2 E5:G6 I5 E14:G16 I19:I22" name="YellowZone"/>
    <protectedRange sqref="B38:O190" name="YellowZone2"/>
  </protectedRanges>
  <mergeCells count="2">
    <mergeCell ref="C2:E2"/>
    <mergeCell ref="F2:G2"/>
  </mergeCells>
  <conditionalFormatting sqref="E27:G33">
    <cfRule type="cellIs" dxfId="270" priority="3" stopIfTrue="1" operator="lessThan">
      <formula>0.95*$C27*(E$14/$C$14)</formula>
    </cfRule>
  </conditionalFormatting>
  <conditionalFormatting sqref="E35:G35">
    <cfRule type="cellIs" dxfId="269" priority="4" stopIfTrue="1" operator="lessThan">
      <formula>0.95*$C35*(E$14/$C$14)</formula>
    </cfRule>
  </conditionalFormatting>
  <conditionalFormatting sqref="I20">
    <cfRule type="expression" dxfId="268" priority="5">
      <formula>AND(I20&lt;0.4*I21,I20&lt;1)</formula>
    </cfRule>
  </conditionalFormatting>
  <conditionalFormatting sqref="I21">
    <cfRule type="expression" dxfId="267" priority="6">
      <formula>AND(I21&lt;0.4*I20,I21&lt;1)</formula>
    </cfRule>
  </conditionalFormatting>
  <conditionalFormatting sqref="K27">
    <cfRule type="expression" dxfId="266" priority="1">
      <formula>AND(ISNUMBER($H27),$K$27&gt;=100)</formula>
    </cfRule>
    <cfRule type="expression" dxfId="265" priority="9">
      <formula>AND($H$27 &gt;= 60, $H$27 &lt; 100)</formula>
    </cfRule>
    <cfRule type="cellIs" dxfId="264" priority="14" stopIfTrue="1" operator="notBetween">
      <formula>60</formula>
      <formula>100</formula>
    </cfRule>
  </conditionalFormatting>
  <conditionalFormatting sqref="K27:K33">
    <cfRule type="cellIs" dxfId="263" priority="7" stopIfTrue="1" operator="greaterThanOrEqual">
      <formula>100</formula>
    </cfRule>
  </conditionalFormatting>
  <conditionalFormatting sqref="K28:K32">
    <cfRule type="cellIs" dxfId="262" priority="10" stopIfTrue="1" operator="lessThan">
      <formula>100</formula>
    </cfRule>
  </conditionalFormatting>
  <conditionalFormatting sqref="K33">
    <cfRule type="cellIs" dxfId="261" priority="11" stopIfTrue="1" operator="lessThan">
      <formula>33.3</formula>
    </cfRule>
    <cfRule type="cellIs" dxfId="260" priority="12" stopIfTrue="1" operator="between">
      <formula>33.3</formula>
      <formula>100</formula>
    </cfRule>
  </conditionalFormatting>
  <conditionalFormatting sqref="K34">
    <cfRule type="cellIs" dxfId="259" priority="8" stopIfTrue="1" operator="lessThanOrEqual">
      <formula>100</formula>
    </cfRule>
    <cfRule type="expression" dxfId="258" priority="13">
      <formula>AND($H$34 &gt; 100, $H$34 &lt;= 166.667)</formula>
    </cfRule>
    <cfRule type="cellIs" dxfId="257" priority="15" stopIfTrue="1" operator="greaterThanOrEqual">
      <formula>166.667</formula>
    </cfRule>
  </conditionalFormatting>
  <conditionalFormatting sqref="K35">
    <cfRule type="cellIs" dxfId="256" priority="16" stopIfTrue="1" operator="greaterThanOrEqual">
      <formula>100</formula>
    </cfRule>
    <cfRule type="cellIs" dxfId="255" priority="17" stopIfTrue="1" operator="lessThan">
      <formula>33.3</formula>
    </cfRule>
    <cfRule type="cellIs" dxfId="254" priority="18" stopIfTrue="1" operator="between">
      <formula>33.3</formula>
      <formula>100</formula>
    </cfRule>
  </conditionalFormatting>
  <dataValidations count="5">
    <dataValidation type="list" allowBlank="1" showErrorMessage="1" sqref="F2" xr:uid="{00000000-0002-0000-1500-000000000000}">
      <formula1>ConstructionType</formula1>
    </dataValidation>
    <dataValidation type="list" allowBlank="1" showInputMessage="1" showErrorMessage="1" prompt="Select Material" sqref="C5:D5 D6 J13:J14" xr:uid="{00000000-0002-0000-1500-000001000000}">
      <formula1>Materials</formula1>
    </dataValidation>
    <dataValidation type="list" allowBlank="1" showErrorMessage="1" sqref="I5" xr:uid="{00000000-0002-0000-1500-000002000000}">
      <formula1>Material</formula1>
    </dataValidation>
    <dataValidation type="list" allowBlank="1" showInputMessage="1" showErrorMessage="1" prompt="Select Material" sqref="E6:G6" xr:uid="{00000000-0002-0000-1500-000003000000}">
      <formula1>Tube_Type</formula1>
    </dataValidation>
    <dataValidation type="list" allowBlank="1" showInputMessage="1" showErrorMessage="1" prompt="Select Material" sqref="E5:G5" xr:uid="{00000000-0002-0000-1500-000004000000}">
      <formula1>Metallic_Mats</formula1>
    </dataValidation>
  </dataValidations>
  <hyperlinks>
    <hyperlink ref="B14" location="'T1.1 Guidance Notes'!A1" display="Number of tubes" xr:uid="{00000000-0004-0000-1500-000001000000}"/>
    <hyperlink ref="M35" location="'Cover Sheet'!A1" display="BACK to COVER SHEET" xr:uid="{00000000-0004-0000-1500-000002000000}"/>
    <hyperlink ref="B38" location="'T3.14 T3.6 Guidance Notes'!A1" display="Link to GUIDANCE NOTES for laminated structures" xr:uid="{00000000-0004-0000-1500-000003000000}"/>
    <hyperlink ref="B39" location="'T3.6 Guidance Notes'!A1" display="Link to GUIDANCE NOTES for anisotropic laminates" xr:uid="{8FFB3649-1A74-4FE7-8DD4-352C9CDCB4D2}"/>
  </hyperlinks>
  <pageMargins left="0.75" right="0.75" top="1" bottom="1" header="0" footer="0"/>
  <pageSetup paperSize="9" fitToHeight="0"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9">
    <tabColor rgb="FFCCFF99"/>
  </sheetPr>
  <dimension ref="A1:AA198"/>
  <sheetViews>
    <sheetView showGridLines="0" workbookViewId="0">
      <selection activeCell="L25" sqref="L25"/>
    </sheetView>
  </sheetViews>
  <sheetFormatPr baseColWidth="10" defaultColWidth="14.42578125" defaultRowHeight="15" customHeight="1" x14ac:dyDescent="0.2"/>
  <cols>
    <col min="1" max="1" width="3.42578125" customWidth="1"/>
    <col min="2" max="2" width="45.5703125" customWidth="1"/>
    <col min="3" max="3" width="11.42578125" customWidth="1"/>
    <col min="4" max="4" width="3.5703125" customWidth="1"/>
    <col min="5" max="5" width="11.7109375" customWidth="1"/>
    <col min="6" max="6" width="15.28515625" customWidth="1"/>
    <col min="7" max="7" width="11.7109375" customWidth="1"/>
    <col min="8" max="8" width="6.7109375" customWidth="1"/>
    <col min="9" max="9" width="8.7109375" customWidth="1"/>
    <col min="10" max="10" width="4.28515625" customWidth="1"/>
    <col min="11" max="11" width="12.140625" customWidth="1"/>
    <col min="12" max="12" width="3.85546875" customWidth="1"/>
    <col min="13" max="13" width="4.28515625" customWidth="1"/>
    <col min="14" max="14" width="3.28515625" customWidth="1"/>
    <col min="15" max="15" width="11.42578125" customWidth="1"/>
    <col min="16" max="16" width="12.42578125" customWidth="1"/>
    <col min="17" max="18" width="11.42578125" customWidth="1"/>
    <col min="19" max="19" width="11.28515625" customWidth="1"/>
    <col min="20" max="20" width="3.140625" customWidth="1"/>
    <col min="21" max="21" width="3.28515625" customWidth="1"/>
    <col min="22" max="22" width="11.42578125" customWidth="1"/>
    <col min="23" max="23" width="3.28515625" customWidth="1"/>
    <col min="24" max="27" width="11.42578125" customWidth="1"/>
  </cols>
  <sheetData>
    <row r="1" spans="1:27" ht="12.75" customHeight="1" x14ac:dyDescent="0.25">
      <c r="A1" s="8"/>
      <c r="B1" s="77" t="s">
        <v>371</v>
      </c>
      <c r="C1" s="8"/>
      <c r="D1" s="8"/>
      <c r="E1" s="8"/>
      <c r="F1" s="8"/>
      <c r="G1" s="8"/>
      <c r="H1" s="8"/>
      <c r="I1" s="8"/>
      <c r="J1" s="8"/>
      <c r="K1" s="8"/>
      <c r="L1" s="8"/>
      <c r="M1" s="8"/>
      <c r="N1" s="8"/>
      <c r="O1" s="8"/>
      <c r="P1" s="8"/>
      <c r="Q1" s="8"/>
      <c r="R1" s="8"/>
      <c r="S1" s="8"/>
      <c r="T1" s="8"/>
      <c r="U1" s="8"/>
      <c r="V1" s="8"/>
      <c r="W1" s="8"/>
      <c r="X1" s="8"/>
      <c r="Y1" s="8"/>
      <c r="Z1" s="8"/>
      <c r="AA1" s="8"/>
    </row>
    <row r="2" spans="1:27" ht="12.75" customHeight="1" x14ac:dyDescent="0.2">
      <c r="A2" s="8"/>
      <c r="B2" s="8"/>
      <c r="C2" s="1078" t="s">
        <v>541</v>
      </c>
      <c r="D2" s="764"/>
      <c r="E2" s="765"/>
      <c r="F2" s="1079" t="s">
        <v>282</v>
      </c>
      <c r="G2" s="765"/>
      <c r="H2" s="8"/>
      <c r="I2" s="8"/>
      <c r="J2" s="8"/>
      <c r="K2" s="8"/>
      <c r="L2" s="8"/>
      <c r="M2" s="8"/>
      <c r="N2" s="8"/>
      <c r="O2" s="8"/>
      <c r="P2" s="8"/>
      <c r="Q2" s="8"/>
      <c r="R2" s="8"/>
      <c r="S2" s="8"/>
      <c r="T2" s="8"/>
      <c r="U2" s="8"/>
      <c r="V2" s="8"/>
      <c r="W2" s="8"/>
      <c r="X2" s="8"/>
      <c r="Y2" s="8"/>
      <c r="Z2" s="8"/>
      <c r="AA2" s="8"/>
    </row>
    <row r="3" spans="1:27" ht="12.75" customHeight="1" x14ac:dyDescent="0.2">
      <c r="A3" s="8"/>
      <c r="B3" s="8"/>
      <c r="C3" s="8"/>
      <c r="D3" s="8"/>
      <c r="E3" s="8"/>
      <c r="F3" s="8"/>
      <c r="G3" s="8"/>
      <c r="H3" s="8"/>
      <c r="I3" s="8"/>
      <c r="J3" s="8"/>
      <c r="K3" s="8"/>
      <c r="L3" s="8"/>
      <c r="M3" s="8"/>
      <c r="N3" s="8"/>
      <c r="O3" s="8"/>
      <c r="P3" s="8"/>
      <c r="Q3" s="8"/>
      <c r="R3" s="8"/>
      <c r="S3" s="8"/>
      <c r="T3" s="8"/>
      <c r="U3" s="8"/>
      <c r="V3" s="8"/>
      <c r="W3" s="8"/>
      <c r="X3" s="8"/>
      <c r="Y3" s="8"/>
      <c r="Z3" s="8"/>
      <c r="AA3" s="8"/>
    </row>
    <row r="4" spans="1:27" ht="12.75" customHeight="1" x14ac:dyDescent="0.2">
      <c r="A4" s="8"/>
      <c r="B4" s="4" t="s">
        <v>512</v>
      </c>
      <c r="C4" s="4" t="s">
        <v>513</v>
      </c>
      <c r="D4" s="5"/>
      <c r="E4" s="4" t="s">
        <v>514</v>
      </c>
      <c r="F4" s="595" t="s">
        <v>542</v>
      </c>
      <c r="G4" s="4" t="s">
        <v>543</v>
      </c>
      <c r="H4" s="8"/>
      <c r="I4" s="8"/>
      <c r="J4" s="101" t="s">
        <v>587</v>
      </c>
      <c r="K4" s="101"/>
      <c r="L4" s="101"/>
      <c r="M4" s="101"/>
      <c r="N4" s="101"/>
      <c r="O4" s="101"/>
      <c r="P4" s="5"/>
      <c r="Q4" s="6" t="s">
        <v>588</v>
      </c>
      <c r="R4" s="6" t="s">
        <v>192</v>
      </c>
      <c r="S4" s="8"/>
      <c r="T4" s="8"/>
      <c r="U4" s="8"/>
      <c r="V4" s="8"/>
      <c r="W4" s="8"/>
      <c r="X4" s="8"/>
      <c r="Y4" s="8"/>
      <c r="Z4" s="8"/>
      <c r="AA4" s="8"/>
    </row>
    <row r="5" spans="1:27" ht="12.75" customHeight="1" x14ac:dyDescent="0.2">
      <c r="A5" s="18"/>
      <c r="B5" s="17" t="s">
        <v>515</v>
      </c>
      <c r="C5" s="102" t="s">
        <v>236</v>
      </c>
      <c r="D5" s="18"/>
      <c r="E5" s="78" t="s">
        <v>236</v>
      </c>
      <c r="F5" s="93" t="s">
        <v>242</v>
      </c>
      <c r="G5" s="606"/>
      <c r="H5" s="18"/>
      <c r="I5" s="18"/>
      <c r="J5" s="607"/>
      <c r="K5" s="608"/>
      <c r="L5" s="608"/>
      <c r="M5" s="609"/>
      <c r="N5" s="1081" t="s">
        <v>589</v>
      </c>
      <c r="O5" s="18"/>
      <c r="P5" s="103" t="s">
        <v>546</v>
      </c>
      <c r="Q5" s="18">
        <f>F25/2000</f>
        <v>4.8209999999999996E-2</v>
      </c>
      <c r="R5" s="103">
        <f>'T3.14 T3.6 FBH Spt Structure'!I21/1000</f>
        <v>1.4E-3</v>
      </c>
      <c r="S5" s="29" t="s">
        <v>590</v>
      </c>
      <c r="T5" s="18"/>
      <c r="U5" s="610"/>
      <c r="V5" s="607"/>
      <c r="W5" s="610"/>
      <c r="X5" s="611"/>
      <c r="Y5" s="612">
        <v>3</v>
      </c>
      <c r="Z5" s="613"/>
      <c r="AA5" s="18"/>
    </row>
    <row r="6" spans="1:27" ht="12.75" customHeight="1" x14ac:dyDescent="0.2">
      <c r="A6" s="18"/>
      <c r="B6" s="17" t="s">
        <v>547</v>
      </c>
      <c r="C6" s="102" t="s">
        <v>287</v>
      </c>
      <c r="D6" s="18"/>
      <c r="E6" s="104" t="s">
        <v>287</v>
      </c>
      <c r="F6" s="105" t="s">
        <v>548</v>
      </c>
      <c r="G6" s="606"/>
      <c r="H6" s="18"/>
      <c r="I6" s="18"/>
      <c r="J6" s="614"/>
      <c r="K6" s="607"/>
      <c r="L6" s="1082" t="s">
        <v>591</v>
      </c>
      <c r="M6" s="615"/>
      <c r="N6" s="774"/>
      <c r="O6" s="18"/>
      <c r="P6" s="103" t="s">
        <v>592</v>
      </c>
      <c r="Q6" s="18">
        <f>F24/1000</f>
        <v>2.7499999999999998E-3</v>
      </c>
      <c r="R6" s="18">
        <f>'T3.14 T3.6 FBH Spt Structure'!I20/1000</f>
        <v>1.4E-3</v>
      </c>
      <c r="S6" s="18" t="s">
        <v>593</v>
      </c>
      <c r="T6" s="18"/>
      <c r="U6" s="606"/>
      <c r="V6" s="614"/>
      <c r="W6" s="606"/>
      <c r="X6" s="607"/>
      <c r="Y6" s="608"/>
      <c r="Z6" s="609"/>
      <c r="AA6" s="18"/>
    </row>
    <row r="7" spans="1:27" ht="12.75" customHeight="1" x14ac:dyDescent="0.2">
      <c r="A7" s="18"/>
      <c r="B7" s="17" t="s">
        <v>517</v>
      </c>
      <c r="C7" s="106" t="str">
        <f>HLOOKUP(C5,MaterialData!$C$3:$P$4,2,FALSE)</f>
        <v>Steel</v>
      </c>
      <c r="D7" s="107"/>
      <c r="E7" s="106" t="str">
        <f>HLOOKUP(E5,MaterialData!$C$3:$S$4,2,FALSE)</f>
        <v>Steel</v>
      </c>
      <c r="F7" s="463" t="str">
        <f>HLOOKUP(F5,MaterialData!$C$3:$S$4,2,FALSE)</f>
        <v>FBH</v>
      </c>
      <c r="G7" s="616"/>
      <c r="H7" s="18"/>
      <c r="I7" s="18"/>
      <c r="J7" s="614"/>
      <c r="K7" s="614"/>
      <c r="L7" s="761"/>
      <c r="M7" s="615"/>
      <c r="N7" s="774"/>
      <c r="O7" s="18"/>
      <c r="P7" s="103" t="s">
        <v>594</v>
      </c>
      <c r="Q7" s="18">
        <f>F23/1000</f>
        <v>2.7499999999999998E-3</v>
      </c>
      <c r="R7" s="103">
        <f>25.4/1000</f>
        <v>2.5399999999999999E-2</v>
      </c>
      <c r="S7" s="18" t="s">
        <v>549</v>
      </c>
      <c r="T7" s="18"/>
      <c r="U7" s="606"/>
      <c r="V7" s="614"/>
      <c r="W7" s="606"/>
      <c r="X7" s="614"/>
      <c r="Y7" s="18"/>
      <c r="Z7" s="615"/>
      <c r="AA7" s="18"/>
    </row>
    <row r="8" spans="1:27" ht="15.75" customHeight="1" x14ac:dyDescent="0.3">
      <c r="A8" s="8"/>
      <c r="B8" s="12" t="s">
        <v>267</v>
      </c>
      <c r="C8" s="46">
        <f t="array" ref="C8">INDEX('T3.13 T3.6 Ft Bulkhead'!Innertable,MATCH($B8,MaterialData!$B$6:$B$11,0),MATCH(C$7,MaterialData!$C$4:$P$4,0))</f>
        <v>200000000000</v>
      </c>
      <c r="D8" s="50"/>
      <c r="E8" s="46">
        <f t="array" ref="E8">INDEX('T3.13 T3.6 Ft Bulkhead'!Innertable,MATCH($B8,MaterialData!$B$6:$B$11,0),MATCH(E$7,MaterialData!$C$4:$S$4,0))</f>
        <v>200000000000</v>
      </c>
      <c r="F8" s="46">
        <f t="array" ref="F8">INDEX('T3.13 T3.6 Ft Bulkhead'!Innertable,MATCH($B8,MaterialData!$B$6:$B$11,0),MATCH(F$7,MaterialData!$C$4:$S$4,0))</f>
        <v>28812007857.943871</v>
      </c>
      <c r="G8" s="591"/>
      <c r="H8" s="8"/>
      <c r="I8" s="8"/>
      <c r="J8" s="494"/>
      <c r="K8" s="494"/>
      <c r="L8" s="761"/>
      <c r="M8" s="273"/>
      <c r="N8" s="774"/>
      <c r="O8" s="8"/>
      <c r="P8" s="88" t="s">
        <v>550</v>
      </c>
      <c r="Q8" s="50">
        <f>Q5*Q6</f>
        <v>1.3257749999999997E-4</v>
      </c>
      <c r="R8" s="88" t="s">
        <v>551</v>
      </c>
      <c r="S8" s="50">
        <f>(Q5*Q6^3)/12</f>
        <v>8.3551445312499994E-11</v>
      </c>
      <c r="T8" s="8"/>
      <c r="U8" s="590"/>
      <c r="V8" s="494"/>
      <c r="W8" s="590"/>
      <c r="X8" s="602"/>
      <c r="Y8" s="226"/>
      <c r="Z8" s="577"/>
      <c r="AA8" s="8"/>
    </row>
    <row r="9" spans="1:27" ht="12.75" customHeight="1" x14ac:dyDescent="0.3">
      <c r="A9" s="8"/>
      <c r="B9" s="12" t="s">
        <v>268</v>
      </c>
      <c r="C9" s="46">
        <f t="array" ref="C9">INDEX('T3.13 T3.6 Ft Bulkhead'!Innertable,MATCH($B9,MaterialData!$B$6:$B$11,0),MATCH(C$7,MaterialData!$C$4:$P$4,0))</f>
        <v>305000000</v>
      </c>
      <c r="D9" s="50"/>
      <c r="E9" s="46">
        <f t="array" ref="E9">INDEX('T3.13 T3.6 Ft Bulkhead'!Innertable,MATCH($B9,MaterialData!$B$6:$B$11,0),MATCH(E$7,MaterialData!$C$4:$S$4,0))</f>
        <v>305000000</v>
      </c>
      <c r="F9" s="46">
        <f t="array" ref="F9">INDEX('T3.13 T3.6 Ft Bulkhead'!Innertable,MATCH($B9,MaterialData!$B$6:$B$11,0),MATCH(F$7,MaterialData!$C$4:$S$4,0))</f>
        <v>186521404.81555635</v>
      </c>
      <c r="G9" s="591"/>
      <c r="H9" s="8"/>
      <c r="I9" s="8"/>
      <c r="J9" s="494"/>
      <c r="K9" s="494"/>
      <c r="L9" s="761"/>
      <c r="M9" s="273"/>
      <c r="N9" s="774"/>
      <c r="O9" s="8"/>
      <c r="P9" s="88" t="s">
        <v>552</v>
      </c>
      <c r="Q9" s="50">
        <f>Q5*Q7</f>
        <v>1.3257749999999997E-4</v>
      </c>
      <c r="R9" s="88" t="s">
        <v>553</v>
      </c>
      <c r="S9" s="50">
        <f>(Q5*Q7^3)/12</f>
        <v>8.3551445312499994E-11</v>
      </c>
      <c r="T9" s="8"/>
      <c r="U9" s="617">
        <v>1</v>
      </c>
      <c r="V9" s="494"/>
      <c r="W9" s="617">
        <v>2</v>
      </c>
      <c r="X9" s="496"/>
      <c r="Y9" s="497">
        <v>4</v>
      </c>
      <c r="Z9" s="618"/>
      <c r="AA9" s="8"/>
    </row>
    <row r="10" spans="1:27" ht="12.75" customHeight="1" x14ac:dyDescent="0.3">
      <c r="A10" s="8"/>
      <c r="B10" s="12" t="s">
        <v>269</v>
      </c>
      <c r="C10" s="46">
        <f t="array" ref="C10">INDEX('T3.13 T3.6 Ft Bulkhead'!Innertable,MATCH($B10,MaterialData!$B$6:$B$11,0),MATCH(C$7,MaterialData!$C$4:$P$4,0))</f>
        <v>365000000</v>
      </c>
      <c r="D10" s="50"/>
      <c r="E10" s="46">
        <f t="array" ref="E10">INDEX('T3.13 T3.6 Ft Bulkhead'!Innertable,MATCH($B10,MaterialData!$B$6:$B$11,0),MATCH(E$7,MaterialData!$C$4:$S$4,0))</f>
        <v>365000000</v>
      </c>
      <c r="F10" s="46">
        <f t="array" ref="F10">INDEX('T3.13 T3.6 Ft Bulkhead'!Innertable,MATCH($B10,MaterialData!$B$6:$B$11,0),MATCH(F$7,MaterialData!$C$4:$S$4,0))</f>
        <v>186521404.81555635</v>
      </c>
      <c r="G10" s="591"/>
      <c r="H10" s="8"/>
      <c r="I10" s="8"/>
      <c r="J10" s="494"/>
      <c r="K10" s="494"/>
      <c r="L10" s="761"/>
      <c r="M10" s="273"/>
      <c r="N10" s="774"/>
      <c r="O10" s="8"/>
      <c r="P10" s="88" t="s">
        <v>595</v>
      </c>
      <c r="Q10" s="50">
        <f>R5*R7</f>
        <v>3.5559999999999998E-5</v>
      </c>
      <c r="R10" s="88" t="s">
        <v>596</v>
      </c>
      <c r="S10" s="50">
        <f>(R5*R7^3)/12</f>
        <v>1.9118241333333333E-9</v>
      </c>
      <c r="T10" s="8"/>
      <c r="U10" s="590"/>
      <c r="V10" s="494"/>
      <c r="W10" s="590"/>
      <c r="X10" s="8"/>
      <c r="Y10" s="8"/>
      <c r="Z10" s="8"/>
      <c r="AA10" s="8"/>
    </row>
    <row r="11" spans="1:27" ht="12.75" customHeight="1" x14ac:dyDescent="0.3">
      <c r="A11" s="8"/>
      <c r="B11" s="12" t="s">
        <v>270</v>
      </c>
      <c r="C11" s="46">
        <f t="array" ref="C11">INDEX('T3.13 T3.6 Ft Bulkhead'!Innertable,MATCH($B11,MaterialData!$B$6:$B$11,0),MATCH(C$7,MaterialData!$C$4:$P$4,0))</f>
        <v>180000000</v>
      </c>
      <c r="D11" s="50"/>
      <c r="E11" s="46">
        <f t="array" ref="E11">INDEX('T3.13 T3.6 Ft Bulkhead'!Innertable,MATCH($B11,MaterialData!$B$6:$B$11,0),MATCH(E$7,MaterialData!$C$4:$S$4,0))</f>
        <v>180000000</v>
      </c>
      <c r="F11" s="46" t="str">
        <f t="array" ref="F11">INDEX('T3.13 T3.6 Ft Bulkhead'!Innertable,MATCH($B11,MaterialData!$B$6:$B$11,0),MATCH(F$7,MaterialData!$C$4:$S$4,0))</f>
        <v>N/A</v>
      </c>
      <c r="G11" s="591"/>
      <c r="H11" s="8"/>
      <c r="I11" s="8"/>
      <c r="J11" s="494"/>
      <c r="K11" s="541" t="s">
        <v>597</v>
      </c>
      <c r="L11" s="778"/>
      <c r="M11" s="273"/>
      <c r="N11" s="774"/>
      <c r="O11" s="8"/>
      <c r="P11" s="88" t="s">
        <v>598</v>
      </c>
      <c r="Q11" s="50">
        <f>R6*R7</f>
        <v>3.5559999999999998E-5</v>
      </c>
      <c r="R11" s="88" t="s">
        <v>599</v>
      </c>
      <c r="S11" s="50">
        <f>(R6*R7^3)/12</f>
        <v>1.9118241333333333E-9</v>
      </c>
      <c r="T11" s="8"/>
      <c r="U11" s="590"/>
      <c r="V11" s="494"/>
      <c r="W11" s="590"/>
      <c r="X11" s="8"/>
      <c r="Y11" s="8"/>
      <c r="Z11" s="8"/>
      <c r="AA11" s="8"/>
    </row>
    <row r="12" spans="1:27" ht="12.75" customHeight="1" x14ac:dyDescent="0.3">
      <c r="A12" s="8"/>
      <c r="B12" s="12" t="s">
        <v>271</v>
      </c>
      <c r="C12" s="108">
        <f t="array" ref="C12">INDEX('T3.13 T3.6 Ft Bulkhead'!Innertable,MATCH($B12,MaterialData!$B$6:$B$11,0),MATCH(C$7,MaterialData!$C$4:$P$4,0))</f>
        <v>300000000</v>
      </c>
      <c r="D12" s="50"/>
      <c r="E12" s="46">
        <f t="array" ref="E12">INDEX('T3.13 T3.6 Ft Bulkhead'!Innertable,MATCH($B12,MaterialData!$B$6:$B$11,0),MATCH(E$7,MaterialData!$C$4:$S$4,0))</f>
        <v>300000000</v>
      </c>
      <c r="F12" s="46" t="str">
        <f t="array" ref="F12">INDEX('T3.13 T3.6 Ft Bulkhead'!Innertable,MATCH($B12,MaterialData!$B$6:$B$11,0),MATCH(F$7,MaterialData!$C$4:$S$4,0))</f>
        <v>N/A</v>
      </c>
      <c r="G12" s="591"/>
      <c r="H12" s="8"/>
      <c r="I12" s="8"/>
      <c r="J12" s="602"/>
      <c r="K12" s="226"/>
      <c r="L12" s="619"/>
      <c r="M12" s="577"/>
      <c r="N12" s="774"/>
      <c r="O12" s="8"/>
      <c r="P12" s="88" t="s">
        <v>600</v>
      </c>
      <c r="Q12" s="8">
        <f>Q6/2</f>
        <v>1.3749999999999999E-3</v>
      </c>
      <c r="R12" s="88" t="s">
        <v>555</v>
      </c>
      <c r="S12" s="50">
        <f t="shared" ref="S12:S15" si="0">S8+(Q8*($Q$16-Q12)^2)</f>
        <v>3.2124705111617145E-8</v>
      </c>
      <c r="T12" s="8"/>
      <c r="U12" s="590"/>
      <c r="V12" s="494"/>
      <c r="W12" s="590"/>
      <c r="X12" s="8"/>
      <c r="Y12" s="8"/>
      <c r="Z12" s="8"/>
      <c r="AA12" s="8"/>
    </row>
    <row r="13" spans="1:27" ht="12.75" customHeight="1" x14ac:dyDescent="0.2">
      <c r="A13" s="18"/>
      <c r="B13" s="17" t="s">
        <v>272</v>
      </c>
      <c r="C13" s="109">
        <f>MaterialData!C11</f>
        <v>219000000</v>
      </c>
      <c r="D13" s="18"/>
      <c r="E13" s="606"/>
      <c r="F13" s="106">
        <f t="array" ref="F13">INDEX('T3.13 T3.6 Ft Bulkhead'!Innertable,MATCH($B13,MaterialData!$B$6:$B$11,0),MATCH(F$7,MaterialData!$C$4:$S$4,0))</f>
        <v>127561934.51933223</v>
      </c>
      <c r="G13" s="606"/>
      <c r="H13" s="18"/>
      <c r="I13" s="18"/>
      <c r="J13" s="1083" t="s">
        <v>601</v>
      </c>
      <c r="K13" s="772"/>
      <c r="L13" s="772"/>
      <c r="M13" s="772"/>
      <c r="N13" s="18"/>
      <c r="O13" s="18"/>
      <c r="P13" s="103" t="s">
        <v>602</v>
      </c>
      <c r="Q13" s="18">
        <f>(F24+F22+0.5*F23)/1000</f>
        <v>2.2124999999999999E-2</v>
      </c>
      <c r="R13" s="103" t="s">
        <v>557</v>
      </c>
      <c r="S13" s="107">
        <f t="shared" si="0"/>
        <v>3.6739398728542503E-9</v>
      </c>
      <c r="T13" s="18"/>
      <c r="U13" s="620"/>
      <c r="V13" s="621"/>
      <c r="W13" s="620"/>
      <c r="X13" s="18"/>
      <c r="Y13" s="18"/>
      <c r="Z13" s="18"/>
      <c r="AA13" s="18"/>
    </row>
    <row r="14" spans="1:27" ht="12.75" customHeight="1" x14ac:dyDescent="0.2">
      <c r="A14" s="18"/>
      <c r="B14" s="18"/>
      <c r="C14" s="107"/>
      <c r="D14" s="18"/>
      <c r="E14" s="606"/>
      <c r="F14" s="107"/>
      <c r="G14" s="606"/>
      <c r="H14" s="18"/>
      <c r="I14" s="18"/>
      <c r="J14" s="18"/>
      <c r="K14" s="18"/>
      <c r="L14" s="107"/>
      <c r="M14" s="18"/>
      <c r="N14" s="18"/>
      <c r="O14" s="18"/>
      <c r="P14" s="103" t="s">
        <v>603</v>
      </c>
      <c r="Q14" s="18">
        <f>(F21*0.001)+(0.5*R7)</f>
        <v>3.6199999999999996E-2</v>
      </c>
      <c r="R14" s="103" t="s">
        <v>604</v>
      </c>
      <c r="S14" s="107">
        <f t="shared" si="0"/>
        <v>1.5128734916932042E-8</v>
      </c>
      <c r="T14" s="18"/>
      <c r="U14" s="18"/>
      <c r="V14" s="18"/>
      <c r="W14" s="18"/>
      <c r="X14" s="18"/>
      <c r="Y14" s="18"/>
      <c r="Z14" s="18"/>
      <c r="AA14" s="18"/>
    </row>
    <row r="15" spans="1:27" ht="12.75" customHeight="1" x14ac:dyDescent="0.2">
      <c r="A15" s="18"/>
      <c r="B15" s="17" t="s">
        <v>605</v>
      </c>
      <c r="C15" s="18"/>
      <c r="D15" s="18"/>
      <c r="E15" s="104">
        <v>400</v>
      </c>
      <c r="F15" s="107"/>
      <c r="G15" s="606"/>
      <c r="H15" s="18"/>
      <c r="I15" s="18"/>
      <c r="J15" s="18"/>
      <c r="K15" s="103" t="s">
        <v>606</v>
      </c>
      <c r="L15" s="1080">
        <v>341</v>
      </c>
      <c r="M15" s="764">
        <v>341</v>
      </c>
      <c r="N15" s="765">
        <v>341</v>
      </c>
      <c r="O15" s="18"/>
      <c r="P15" s="103" t="s">
        <v>607</v>
      </c>
      <c r="Q15" s="18">
        <f>Q14</f>
        <v>3.6199999999999996E-2</v>
      </c>
      <c r="R15" s="103" t="s">
        <v>608</v>
      </c>
      <c r="S15" s="107">
        <f t="shared" si="0"/>
        <v>1.5128734916932042E-8</v>
      </c>
      <c r="T15" s="18"/>
      <c r="U15" s="1084" t="s">
        <v>609</v>
      </c>
      <c r="V15" s="775"/>
      <c r="W15" s="775"/>
      <c r="X15" s="1084" t="s">
        <v>370</v>
      </c>
      <c r="Y15" s="775"/>
      <c r="Z15" s="775"/>
      <c r="AA15" s="18"/>
    </row>
    <row r="16" spans="1:27" ht="12.75" customHeight="1" x14ac:dyDescent="0.2">
      <c r="A16" s="18"/>
      <c r="B16" s="17" t="s">
        <v>610</v>
      </c>
      <c r="C16" s="18"/>
      <c r="D16" s="18"/>
      <c r="E16" s="104">
        <v>350</v>
      </c>
      <c r="F16" s="107"/>
      <c r="G16" s="606"/>
      <c r="H16" s="18"/>
      <c r="I16" s="18"/>
      <c r="J16" s="18"/>
      <c r="K16" s="103" t="s">
        <v>611</v>
      </c>
      <c r="L16" s="1080">
        <v>336</v>
      </c>
      <c r="M16" s="764">
        <v>336</v>
      </c>
      <c r="N16" s="765">
        <v>336</v>
      </c>
      <c r="O16" s="18"/>
      <c r="P16" s="103" t="s">
        <v>558</v>
      </c>
      <c r="Q16" s="110">
        <f>(Q8*Q12+Q9*Q13+Q10*Q14+Q11*Q15)/(Q8+Q9+Q10+Q11)</f>
        <v>1.692101776819567E-2</v>
      </c>
      <c r="R16" s="18"/>
      <c r="S16" s="18"/>
      <c r="T16" s="18"/>
      <c r="U16" s="18"/>
      <c r="V16" s="18"/>
      <c r="W16" s="18"/>
      <c r="X16" s="18"/>
      <c r="Y16" s="18"/>
      <c r="Z16" s="18"/>
      <c r="AA16" s="18"/>
    </row>
    <row r="17" spans="1:27" ht="12.75" customHeight="1" x14ac:dyDescent="0.2">
      <c r="A17" s="18"/>
      <c r="B17" s="592" t="s">
        <v>560</v>
      </c>
      <c r="C17" s="102">
        <v>2</v>
      </c>
      <c r="D17" s="18"/>
      <c r="E17" s="104">
        <v>2</v>
      </c>
      <c r="F17" s="18"/>
      <c r="G17" s="606"/>
      <c r="H17" s="18"/>
      <c r="I17" s="18"/>
      <c r="J17" s="18"/>
      <c r="K17" s="103" t="s">
        <v>612</v>
      </c>
      <c r="L17" s="1080">
        <v>244.292</v>
      </c>
      <c r="M17" s="764">
        <v>236</v>
      </c>
      <c r="N17" s="765">
        <v>236</v>
      </c>
      <c r="O17" s="18"/>
      <c r="P17" s="18"/>
      <c r="Q17" s="18"/>
      <c r="R17" s="103" t="s">
        <v>559</v>
      </c>
      <c r="S17" s="109">
        <f>SUM(S12:S13)</f>
        <v>3.5798644984471396E-8</v>
      </c>
      <c r="T17" s="18"/>
      <c r="U17" s="18"/>
      <c r="V17" s="18"/>
      <c r="W17" s="18"/>
      <c r="X17" s="18"/>
      <c r="Y17" s="18"/>
      <c r="Z17" s="18"/>
      <c r="AA17" s="18"/>
    </row>
    <row r="18" spans="1:27" ht="12.75" customHeight="1" x14ac:dyDescent="0.2">
      <c r="A18" s="18"/>
      <c r="B18" s="17" t="s">
        <v>518</v>
      </c>
      <c r="C18" s="111">
        <v>25.4</v>
      </c>
      <c r="D18" s="18"/>
      <c r="E18" s="104">
        <v>25.4</v>
      </c>
      <c r="F18" s="18"/>
      <c r="G18" s="606"/>
      <c r="H18" s="18"/>
      <c r="I18" s="18"/>
      <c r="J18" s="18"/>
      <c r="K18" s="103" t="s">
        <v>613</v>
      </c>
      <c r="L18" s="1080">
        <v>239.58</v>
      </c>
      <c r="M18" s="764">
        <v>244</v>
      </c>
      <c r="N18" s="765">
        <v>244</v>
      </c>
      <c r="O18" s="18"/>
      <c r="P18" s="18"/>
      <c r="Q18" s="18"/>
      <c r="R18" s="103" t="s">
        <v>614</v>
      </c>
      <c r="S18" s="109">
        <f>SUM(S14:S15)</f>
        <v>3.0257469833864084E-8</v>
      </c>
      <c r="T18" s="18"/>
      <c r="U18" s="18"/>
      <c r="V18" s="18"/>
      <c r="W18" s="18"/>
      <c r="X18" s="18"/>
      <c r="Y18" s="18"/>
      <c r="Z18" s="18"/>
      <c r="AA18" s="18"/>
    </row>
    <row r="19" spans="1:27" ht="12.75" customHeight="1" x14ac:dyDescent="0.2">
      <c r="A19" s="18"/>
      <c r="B19" s="17" t="s">
        <v>519</v>
      </c>
      <c r="C19" s="102">
        <v>1.6</v>
      </c>
      <c r="D19" s="18"/>
      <c r="E19" s="104">
        <v>1.6</v>
      </c>
      <c r="F19" s="18"/>
      <c r="G19" s="606"/>
      <c r="H19" s="18"/>
      <c r="I19" s="18"/>
      <c r="J19" s="112"/>
      <c r="K19" s="112"/>
      <c r="L19" s="112"/>
      <c r="M19" s="112"/>
      <c r="N19" s="112"/>
      <c r="O19" s="18"/>
      <c r="P19" s="18"/>
      <c r="Q19" s="18"/>
      <c r="R19" s="103" t="s">
        <v>615</v>
      </c>
      <c r="S19" s="109">
        <f>'T3.14 T3.6 FBH Spt Structure'!I8</f>
        <v>90308400220.728821</v>
      </c>
      <c r="T19" s="18"/>
      <c r="U19" s="18"/>
      <c r="V19" s="18"/>
      <c r="W19" s="18"/>
      <c r="X19" s="18"/>
      <c r="Y19" s="18"/>
      <c r="Z19" s="18"/>
      <c r="AA19" s="18"/>
    </row>
    <row r="20" spans="1:27" ht="12.75" customHeight="1" x14ac:dyDescent="0.2">
      <c r="A20" s="18"/>
      <c r="B20" s="18"/>
      <c r="C20" s="18"/>
      <c r="D20" s="18"/>
      <c r="E20" s="606"/>
      <c r="F20" s="18"/>
      <c r="G20" s="606"/>
      <c r="H20" s="18"/>
      <c r="I20" s="18"/>
      <c r="J20" s="18"/>
      <c r="K20" s="18"/>
      <c r="L20" s="18"/>
      <c r="M20" s="18"/>
      <c r="N20" s="18"/>
      <c r="O20" s="18"/>
      <c r="P20" s="18"/>
      <c r="Q20" s="18"/>
      <c r="R20" s="18"/>
      <c r="S20" s="18"/>
      <c r="T20" s="18"/>
      <c r="U20" s="18"/>
      <c r="V20" s="18"/>
      <c r="W20" s="18"/>
      <c r="X20" s="18"/>
      <c r="Y20" s="18"/>
      <c r="Z20" s="18"/>
      <c r="AA20" s="18"/>
    </row>
    <row r="21" spans="1:27" ht="12.75" customHeight="1" x14ac:dyDescent="0.2">
      <c r="A21" s="18"/>
      <c r="B21" s="17" t="s">
        <v>561</v>
      </c>
      <c r="C21" s="18"/>
      <c r="D21" s="18"/>
      <c r="E21" s="606"/>
      <c r="F21" s="113">
        <f>F22+F23+F24</f>
        <v>23.5</v>
      </c>
      <c r="G21" s="606"/>
      <c r="H21" s="18"/>
      <c r="I21" s="18"/>
      <c r="J21" s="18"/>
      <c r="K21" s="18"/>
      <c r="L21" s="18"/>
      <c r="M21" s="18"/>
      <c r="N21" s="18"/>
      <c r="O21" s="18"/>
      <c r="P21" s="18"/>
      <c r="Q21" s="18"/>
      <c r="R21" s="18"/>
      <c r="S21" s="18"/>
      <c r="T21" s="18"/>
      <c r="U21" s="18"/>
      <c r="V21" s="18"/>
      <c r="W21" s="18"/>
      <c r="X21" s="18"/>
      <c r="Y21" s="18"/>
      <c r="Z21" s="18"/>
      <c r="AA21" s="18"/>
    </row>
    <row r="22" spans="1:27" ht="12.75" customHeight="1" x14ac:dyDescent="0.2">
      <c r="A22" s="18"/>
      <c r="B22" s="17" t="s">
        <v>562</v>
      </c>
      <c r="C22" s="18"/>
      <c r="D22" s="18"/>
      <c r="E22" s="606"/>
      <c r="F22" s="114">
        <v>18</v>
      </c>
      <c r="G22" s="606"/>
      <c r="H22" s="18"/>
      <c r="I22" s="18"/>
      <c r="J22" s="18"/>
      <c r="K22" s="18"/>
      <c r="L22" s="18"/>
      <c r="M22" s="18"/>
      <c r="N22" s="18"/>
      <c r="O22" s="18"/>
      <c r="P22" s="18"/>
      <c r="Q22" s="18"/>
      <c r="R22" s="18"/>
      <c r="S22" s="18"/>
      <c r="T22" s="18"/>
      <c r="U22" s="18"/>
      <c r="V22" s="18"/>
      <c r="W22" s="18"/>
      <c r="X22" s="18"/>
      <c r="Y22" s="18"/>
      <c r="Z22" s="18"/>
      <c r="AA22" s="18"/>
    </row>
    <row r="23" spans="1:27" ht="12.75" customHeight="1" x14ac:dyDescent="0.2">
      <c r="A23" s="18"/>
      <c r="B23" s="12" t="s">
        <v>563</v>
      </c>
      <c r="C23" s="18"/>
      <c r="D23" s="18"/>
      <c r="E23" s="606"/>
      <c r="F23" s="93">
        <v>2.75</v>
      </c>
      <c r="G23" s="590"/>
      <c r="I23" s="1" t="str">
        <f>IF(AND(F23&lt;0.4*F24,F23&lt;1),"Asymmetrical lay-up: skin too thin in comparison, see T3.4.4.","")</f>
        <v/>
      </c>
      <c r="J23" s="18"/>
      <c r="K23" s="18"/>
      <c r="L23" s="18"/>
      <c r="M23" s="18"/>
      <c r="N23" s="18"/>
      <c r="O23" s="18"/>
      <c r="P23" s="18"/>
      <c r="Q23" s="18"/>
      <c r="R23" s="18"/>
      <c r="S23" s="18"/>
      <c r="T23" s="18"/>
      <c r="U23" s="18"/>
      <c r="V23" s="18"/>
      <c r="W23" s="18"/>
      <c r="X23" s="18"/>
      <c r="Y23" s="18"/>
      <c r="Z23" s="18"/>
      <c r="AA23" s="18"/>
    </row>
    <row r="24" spans="1:27" ht="12.75" customHeight="1" x14ac:dyDescent="0.2">
      <c r="A24" s="18"/>
      <c r="B24" s="12" t="s">
        <v>564</v>
      </c>
      <c r="C24" s="18"/>
      <c r="D24" s="18"/>
      <c r="E24" s="606"/>
      <c r="F24" s="93">
        <v>2.75</v>
      </c>
      <c r="G24" s="590"/>
      <c r="I24" s="1" t="str">
        <f>IF(AND(F24&lt;0.4*F23,F24&lt;1),"Asymmetrical lay-up: skin too thin in comparison, see T3.4.4.","")</f>
        <v/>
      </c>
      <c r="J24" s="18"/>
      <c r="K24" s="18"/>
      <c r="L24" s="18"/>
      <c r="M24" s="18"/>
      <c r="N24" s="18"/>
      <c r="O24" s="18"/>
      <c r="P24" s="101"/>
      <c r="Q24" s="115"/>
      <c r="R24" s="115"/>
      <c r="S24" s="18"/>
      <c r="T24" s="18"/>
      <c r="U24" s="18"/>
      <c r="V24" s="18"/>
      <c r="W24" s="18"/>
      <c r="X24" s="18"/>
      <c r="Y24" s="18"/>
      <c r="Z24" s="18"/>
      <c r="AA24" s="18"/>
    </row>
    <row r="25" spans="1:27" ht="12.75" customHeight="1" x14ac:dyDescent="0.2">
      <c r="A25" s="18"/>
      <c r="B25" s="17" t="s">
        <v>565</v>
      </c>
      <c r="C25" s="18"/>
      <c r="D25" s="18"/>
      <c r="E25" s="606"/>
      <c r="F25" s="113">
        <f>MIN(L15-L17,L16-L18)</f>
        <v>96.419999999999987</v>
      </c>
      <c r="G25" s="606"/>
      <c r="H25" s="18"/>
      <c r="I25" s="18"/>
      <c r="J25" s="18"/>
      <c r="K25" s="18"/>
      <c r="L25" s="18"/>
      <c r="M25" s="18"/>
      <c r="N25" s="18"/>
      <c r="O25" s="18"/>
      <c r="P25" s="103"/>
      <c r="Q25" s="18"/>
      <c r="R25" s="103"/>
      <c r="S25" s="18"/>
      <c r="T25" s="18"/>
      <c r="U25" s="18"/>
      <c r="V25" s="18"/>
      <c r="W25" s="18"/>
      <c r="X25" s="18"/>
      <c r="Y25" s="18"/>
      <c r="Z25" s="18"/>
      <c r="AA25" s="18"/>
    </row>
    <row r="26" spans="1:27" ht="12.75" customHeight="1" x14ac:dyDescent="0.2">
      <c r="A26" s="8"/>
      <c r="B26" s="8"/>
      <c r="C26" s="8"/>
      <c r="D26" s="8"/>
      <c r="E26" s="16"/>
      <c r="F26" s="8"/>
      <c r="G26" s="590"/>
      <c r="H26" s="8"/>
      <c r="I26" s="8"/>
      <c r="J26" s="8"/>
      <c r="K26" s="8"/>
      <c r="L26" s="8"/>
      <c r="M26" s="8"/>
      <c r="N26" s="8"/>
      <c r="O26" s="8"/>
      <c r="P26" s="88"/>
      <c r="Q26" s="8"/>
      <c r="R26" s="88"/>
      <c r="S26" s="8"/>
      <c r="T26" s="8"/>
      <c r="U26" s="8"/>
      <c r="V26" s="8"/>
      <c r="W26" s="8"/>
      <c r="X26" s="8"/>
      <c r="Y26" s="8"/>
      <c r="Z26" s="8"/>
      <c r="AA26" s="8"/>
    </row>
    <row r="27" spans="1:27" ht="12.75" customHeight="1" x14ac:dyDescent="0.2">
      <c r="A27" s="8"/>
      <c r="B27" s="12" t="s">
        <v>520</v>
      </c>
      <c r="C27" s="34">
        <f t="shared" ref="C27:C28" si="1">C18/1000</f>
        <v>2.5399999999999999E-2</v>
      </c>
      <c r="D27" s="8"/>
      <c r="E27" s="34" t="str">
        <f>IF($F$2="Composite only","No tubes",$E$18/1000)</f>
        <v>No tubes</v>
      </c>
      <c r="F27" s="8"/>
      <c r="G27" s="590"/>
      <c r="H27" s="8"/>
      <c r="I27" s="8"/>
      <c r="J27" s="8"/>
      <c r="K27" s="8"/>
      <c r="L27" s="8"/>
      <c r="M27" s="8"/>
      <c r="N27" s="8"/>
      <c r="O27" s="8"/>
      <c r="P27" s="8"/>
      <c r="Q27" s="8"/>
      <c r="R27" s="8"/>
      <c r="S27" s="8"/>
      <c r="T27" s="8"/>
      <c r="U27" s="8"/>
      <c r="V27" s="8"/>
      <c r="W27" s="8"/>
      <c r="X27" s="8"/>
      <c r="Y27" s="8"/>
      <c r="Z27" s="8"/>
      <c r="AA27" s="8"/>
    </row>
    <row r="28" spans="1:27" ht="12.75" customHeight="1" x14ac:dyDescent="0.2">
      <c r="A28" s="8"/>
      <c r="B28" s="12" t="s">
        <v>521</v>
      </c>
      <c r="C28" s="34">
        <f t="shared" si="1"/>
        <v>1.6000000000000001E-3</v>
      </c>
      <c r="D28" s="8"/>
      <c r="E28" s="34" t="str">
        <f>IF($F$2="Composite only","",$E$19/1000)</f>
        <v/>
      </c>
      <c r="F28" s="8"/>
      <c r="G28" s="16"/>
      <c r="H28" s="8"/>
      <c r="I28" s="8"/>
      <c r="J28" s="8"/>
      <c r="K28" s="8"/>
      <c r="L28" s="8"/>
      <c r="M28" s="8"/>
      <c r="N28" s="8"/>
      <c r="O28" s="8"/>
      <c r="P28" s="88"/>
      <c r="Q28" s="50"/>
      <c r="R28" s="88"/>
      <c r="S28" s="50"/>
      <c r="T28" s="8"/>
      <c r="U28" s="8"/>
      <c r="V28" s="8"/>
      <c r="W28" s="8"/>
      <c r="X28" s="8"/>
      <c r="Y28" s="8"/>
      <c r="Z28" s="8"/>
      <c r="AA28" s="8"/>
    </row>
    <row r="29" spans="1:27" ht="12.75" customHeight="1" x14ac:dyDescent="0.2">
      <c r="A29" s="8"/>
      <c r="B29" s="12" t="s">
        <v>522</v>
      </c>
      <c r="C29" s="46">
        <f>IF(C6="Round",((C27)^4-((C27-2*C28))^4)*3.142/64,((C27)^4-((C27-2*C28))^4)/12)</f>
        <v>8.5099184800000022E-9</v>
      </c>
      <c r="D29" s="8"/>
      <c r="E29" s="46" t="str">
        <f>IF($F$2="Composite only","",IF($E$6="Round",(($E$27)^4-(($E$27-2*$E$28))^4)*3.142/64,IF($E$6="Square",(($E$27)^4-(($E$27-2*$E$28))^4)/12,"")))</f>
        <v/>
      </c>
      <c r="F29" s="94">
        <f>IF($F$2="Tubing only","Tubing Only",2*(S17+S18))</f>
        <v>1.3211222963667096E-7</v>
      </c>
      <c r="G29" s="46">
        <f t="shared" ref="G29:G36" si="2">IF($F$2="Tubing only",E29,IF($F$2="Composite only",F29,IF($F$2="Tubes + Composite",E29+F29,"No Type Selected")))</f>
        <v>1.3211222963667096E-7</v>
      </c>
      <c r="H29" s="8"/>
      <c r="I29" s="8"/>
      <c r="J29" s="8"/>
      <c r="K29" s="8"/>
      <c r="L29" s="8"/>
      <c r="M29" s="8"/>
      <c r="N29" s="8"/>
      <c r="O29" s="8"/>
      <c r="P29" s="88"/>
      <c r="Q29" s="50"/>
      <c r="R29" s="88"/>
      <c r="S29" s="50"/>
      <c r="T29" s="8"/>
      <c r="U29" s="8"/>
      <c r="V29" s="8"/>
      <c r="W29" s="8"/>
      <c r="X29" s="8"/>
      <c r="Y29" s="8"/>
      <c r="Z29" s="8"/>
      <c r="AA29" s="8"/>
    </row>
    <row r="30" spans="1:27" ht="12.75" customHeight="1" x14ac:dyDescent="0.2">
      <c r="A30" s="8"/>
      <c r="B30" s="12" t="s">
        <v>523</v>
      </c>
      <c r="C30" s="46">
        <f>C8*C29*C17</f>
        <v>3403.9673920000009</v>
      </c>
      <c r="D30" s="50"/>
      <c r="E30" s="46" t="str">
        <f>IF($F$2="Composite only","",$E$8*$E$29*$E$17)</f>
        <v/>
      </c>
      <c r="F30" s="94">
        <f>IF(F29="Tubing Only","",2*((F8*S17)+(S18*S19)))</f>
        <v>7527.8690720391187</v>
      </c>
      <c r="G30" s="46">
        <f t="shared" si="2"/>
        <v>7527.8690720391187</v>
      </c>
      <c r="H30" s="13">
        <f>100*G30/C30</f>
        <v>221.1498585365743</v>
      </c>
      <c r="I30" s="8"/>
      <c r="J30" s="8"/>
      <c r="K30" s="8"/>
      <c r="L30" s="8"/>
      <c r="M30" s="8"/>
      <c r="N30" s="8"/>
      <c r="O30" s="8"/>
      <c r="P30" s="8"/>
      <c r="Q30" s="8"/>
      <c r="R30" s="88"/>
      <c r="S30" s="50"/>
      <c r="T30" s="8"/>
      <c r="U30" s="8"/>
      <c r="V30" s="8"/>
      <c r="W30" s="8"/>
      <c r="X30" s="8"/>
      <c r="Y30" s="8"/>
      <c r="Z30" s="8"/>
      <c r="AA30" s="8"/>
    </row>
    <row r="31" spans="1:27" ht="12.75" customHeight="1" x14ac:dyDescent="0.2">
      <c r="A31" s="8"/>
      <c r="B31" s="12" t="s">
        <v>524</v>
      </c>
      <c r="C31" s="81">
        <f>IF(C27="no tubes","",IF(C17=0,"",IF(C6="Round",C17*((C18^2-(C18-2*C19)^2)*PI()/4),IF(C6="Square",C17*(C18^2-(C18-2*C19)^2),""))))</f>
        <v>239.26369649739863</v>
      </c>
      <c r="D31" s="95"/>
      <c r="E31" s="81" t="str">
        <f>IF($E$27="no tubes","",IF($E$17=0,"",IF($E$6="Round",$E$17*(($E$18^2-($E$18-2*$E$19)^2)*PI()/4),IF($E$6="Square",$E$17*($E$18^2-($E$18-2*$E$19)^2),""))))</f>
        <v/>
      </c>
      <c r="F31" s="81">
        <f>IF(F29="Tubing Only","",(F21-F22)*F25)</f>
        <v>530.30999999999995</v>
      </c>
      <c r="G31" s="81">
        <f t="shared" si="2"/>
        <v>530.30999999999995</v>
      </c>
      <c r="H31" s="13" t="str">
        <f>IF(AND(F2="tubing only",E5="steel"),100*G31/C31,"NA")</f>
        <v>NA</v>
      </c>
      <c r="I31" s="8" t="str">
        <f t="shared" ref="I31:I35" si="3">IF(AND(95&lt;H31,H31&lt;100),"For tubes only, provided your actual tube measures &gt;= your nominal OD and wall this is OK","")</f>
        <v/>
      </c>
      <c r="J31" s="8"/>
      <c r="K31" s="8"/>
      <c r="L31" s="8"/>
      <c r="M31" s="8"/>
      <c r="N31" s="8"/>
      <c r="O31" s="8"/>
      <c r="P31" s="8"/>
      <c r="Q31" s="8"/>
      <c r="R31" s="88"/>
      <c r="S31" s="50"/>
      <c r="T31" s="8"/>
      <c r="U31" s="8"/>
      <c r="V31" s="8"/>
      <c r="W31" s="8"/>
      <c r="X31" s="8"/>
      <c r="Y31" s="8"/>
      <c r="Z31" s="8"/>
      <c r="AA31" s="8"/>
    </row>
    <row r="32" spans="1:27" ht="12.75" customHeight="1" x14ac:dyDescent="0.2">
      <c r="A32" s="8"/>
      <c r="B32" s="12" t="s">
        <v>525</v>
      </c>
      <c r="C32" s="46">
        <f t="shared" ref="C32:C34" si="4">C$31*C9/1000000</f>
        <v>72975.427431706587</v>
      </c>
      <c r="D32" s="50"/>
      <c r="E32" s="46" t="str">
        <f>IF($F$2="Composite only","",$E$31*$E$9/1000000)</f>
        <v/>
      </c>
      <c r="F32" s="46">
        <f>IF(F29="Tubing Only","",F31*F9/1000000)</f>
        <v>98914.166187737676</v>
      </c>
      <c r="G32" s="46">
        <f t="shared" si="2"/>
        <v>98914.166187737676</v>
      </c>
      <c r="H32" s="13">
        <f t="shared" ref="H32:H38" si="5">100*G32/C32</f>
        <v>135.54448349111163</v>
      </c>
      <c r="I32" s="8" t="str">
        <f t="shared" si="3"/>
        <v/>
      </c>
      <c r="J32" s="8"/>
      <c r="K32" s="8"/>
      <c r="L32" s="8"/>
      <c r="M32" s="8"/>
      <c r="N32" s="8"/>
      <c r="O32" s="8"/>
      <c r="P32" s="8"/>
      <c r="Q32" s="90"/>
      <c r="R32" s="88"/>
      <c r="S32" s="50"/>
      <c r="T32" s="8"/>
      <c r="U32" s="8"/>
      <c r="V32" s="8"/>
      <c r="W32" s="8"/>
      <c r="X32" s="8"/>
      <c r="Y32" s="8"/>
      <c r="Z32" s="8"/>
      <c r="AA32" s="8"/>
    </row>
    <row r="33" spans="1:27" ht="12.75" customHeight="1" x14ac:dyDescent="0.2">
      <c r="A33" s="8"/>
      <c r="B33" s="12" t="s">
        <v>526</v>
      </c>
      <c r="C33" s="46">
        <f t="shared" si="4"/>
        <v>87331.24922155049</v>
      </c>
      <c r="D33" s="50"/>
      <c r="E33" s="46" t="str">
        <f>IF($F$2="Composite only","",$E$31*$E$10/1000000)</f>
        <v/>
      </c>
      <c r="F33" s="46">
        <f>IF(F29="Tubing Only","",F31*F10/1000000)</f>
        <v>98914.166187737676</v>
      </c>
      <c r="G33" s="46">
        <f t="shared" si="2"/>
        <v>98914.166187737676</v>
      </c>
      <c r="H33" s="13">
        <f t="shared" si="5"/>
        <v>113.26319853366864</v>
      </c>
      <c r="I33" s="8" t="str">
        <f t="shared" si="3"/>
        <v/>
      </c>
      <c r="J33" s="8"/>
      <c r="K33" s="8"/>
      <c r="L33" s="8"/>
      <c r="M33" s="8"/>
      <c r="N33" s="8"/>
      <c r="O33" s="8"/>
      <c r="P33" s="8"/>
      <c r="Q33" s="8"/>
      <c r="R33" s="8"/>
      <c r="S33" s="8"/>
      <c r="T33" s="8"/>
      <c r="U33" s="8"/>
      <c r="V33" s="8"/>
      <c r="W33" s="8"/>
      <c r="X33" s="8"/>
      <c r="Y33" s="8"/>
      <c r="Z33" s="8"/>
      <c r="AA33" s="8"/>
    </row>
    <row r="34" spans="1:27" ht="12.75" customHeight="1" x14ac:dyDescent="0.2">
      <c r="A34" s="8"/>
      <c r="B34" s="12" t="s">
        <v>527</v>
      </c>
      <c r="C34" s="46">
        <f t="shared" si="4"/>
        <v>43067.465369531754</v>
      </c>
      <c r="D34" s="50"/>
      <c r="E34" s="46" t="str">
        <f>IF($F$2="Composite only","",$E$31*$E$11/1000000)</f>
        <v/>
      </c>
      <c r="F34" s="46">
        <f>IF(F29="Tubing Only","",F31*F9/1000000)</f>
        <v>98914.166187737676</v>
      </c>
      <c r="G34" s="46">
        <f t="shared" si="2"/>
        <v>98914.166187737676</v>
      </c>
      <c r="H34" s="13">
        <f t="shared" si="5"/>
        <v>229.67259702660581</v>
      </c>
      <c r="I34" s="8" t="str">
        <f t="shared" si="3"/>
        <v/>
      </c>
      <c r="J34" s="8"/>
      <c r="K34" s="8"/>
      <c r="L34" s="8"/>
      <c r="M34" s="8"/>
      <c r="N34" s="8"/>
      <c r="O34" s="8"/>
      <c r="P34" s="8"/>
      <c r="Q34" s="8"/>
      <c r="R34" s="8"/>
      <c r="S34" s="8"/>
      <c r="T34" s="8"/>
      <c r="U34" s="8"/>
      <c r="V34" s="8"/>
      <c r="W34" s="8"/>
      <c r="X34" s="8"/>
      <c r="Y34" s="8"/>
      <c r="Z34" s="8"/>
      <c r="AA34" s="8"/>
    </row>
    <row r="35" spans="1:27" ht="12.75" customHeight="1" x14ac:dyDescent="0.2">
      <c r="A35" s="8"/>
      <c r="B35" s="12" t="s">
        <v>528</v>
      </c>
      <c r="C35" s="46">
        <f>IF(C17=0,"",C$31*C12/1000000)</f>
        <v>71779.10894921959</v>
      </c>
      <c r="D35" s="50"/>
      <c r="E35" s="46" t="str">
        <f>IF($F$2="Composite only","",$E$31*$E$12/1000000)</f>
        <v/>
      </c>
      <c r="F35" s="46">
        <f>IF(F29="tubing only","",F31*F10/1000000)</f>
        <v>98914.166187737676</v>
      </c>
      <c r="G35" s="46">
        <f t="shared" si="2"/>
        <v>98914.166187737676</v>
      </c>
      <c r="H35" s="13">
        <f t="shared" si="5"/>
        <v>137.80355821596348</v>
      </c>
      <c r="I35" s="8" t="str">
        <f t="shared" si="3"/>
        <v/>
      </c>
      <c r="J35" s="8"/>
      <c r="K35" s="8"/>
      <c r="L35" s="8"/>
      <c r="M35" s="8"/>
      <c r="N35" s="8"/>
      <c r="O35" s="8"/>
      <c r="P35" s="8"/>
      <c r="Q35" s="8"/>
      <c r="R35" s="8"/>
      <c r="S35" s="8"/>
      <c r="T35" s="8"/>
      <c r="U35" s="8"/>
      <c r="V35" s="8"/>
      <c r="W35" s="8"/>
      <c r="X35" s="8"/>
      <c r="Y35" s="8"/>
      <c r="Z35" s="8"/>
      <c r="AA35" s="8"/>
    </row>
    <row r="36" spans="1:27" ht="12.75" customHeight="1" x14ac:dyDescent="0.2">
      <c r="A36" s="8"/>
      <c r="B36" s="12" t="s">
        <v>529</v>
      </c>
      <c r="C36" s="46">
        <f>C17*4*C10*C29/(0.5*C27*1)</f>
        <v>1956.6111780787407</v>
      </c>
      <c r="D36" s="8"/>
      <c r="E36" s="46" t="str">
        <f>IF($F$2="Composite only","",$E$17*4*$E$10*$E$29/(0.5*$E$27*1))</f>
        <v/>
      </c>
      <c r="F36" s="46">
        <f>IF(F29="tubing only","",4*F10*F29/(0.001*0.5*F21*1))</f>
        <v>8388.6838009011899</v>
      </c>
      <c r="G36" s="46">
        <f t="shared" si="2"/>
        <v>8388.6838009011899</v>
      </c>
      <c r="H36" s="13">
        <f t="shared" si="5"/>
        <v>428.73535094173934</v>
      </c>
      <c r="I36" s="8"/>
      <c r="J36" s="8"/>
      <c r="K36" s="8"/>
      <c r="L36" s="8"/>
      <c r="M36" s="8"/>
      <c r="N36" s="8"/>
      <c r="O36" s="8"/>
      <c r="P36" s="8"/>
      <c r="Q36" s="8"/>
      <c r="R36" s="8"/>
      <c r="S36" s="8"/>
      <c r="T36" s="8"/>
      <c r="U36" s="8"/>
      <c r="V36" s="8"/>
      <c r="W36" s="8"/>
      <c r="X36" s="8"/>
      <c r="Y36" s="8"/>
      <c r="Z36" s="8"/>
      <c r="AA36" s="8"/>
    </row>
    <row r="37" spans="1:27" ht="12.75" customHeight="1" x14ac:dyDescent="0.2">
      <c r="A37" s="8"/>
      <c r="B37" s="12" t="s">
        <v>530</v>
      </c>
      <c r="C37" s="46">
        <f>IF(C17=0,"",C36*1^3/(48*C30))</f>
        <v>1.1975065616797899E-2</v>
      </c>
      <c r="D37" s="8"/>
      <c r="E37" s="46" t="str">
        <f>IF($F$2="tubing only",$C$36*1^3/(48*$E$30),"")</f>
        <v/>
      </c>
      <c r="F37" s="46">
        <f>IF($F$2="tubing only","",$C$36*1^3/(48*F30))</f>
        <v>5.4149099149513749E-3</v>
      </c>
      <c r="G37" s="46">
        <f>$C$36*1^3/(48*G30)</f>
        <v>5.4149099149513749E-3</v>
      </c>
      <c r="H37" s="13">
        <f t="shared" si="5"/>
        <v>45.21820663225148</v>
      </c>
      <c r="I37" s="8"/>
      <c r="J37" s="8"/>
      <c r="K37" s="8"/>
      <c r="L37" s="8"/>
      <c r="M37" s="8"/>
      <c r="N37" s="8"/>
      <c r="O37" s="8"/>
      <c r="P37" s="8"/>
      <c r="Q37" s="8"/>
      <c r="R37" s="8"/>
      <c r="S37" s="8"/>
      <c r="T37" s="8"/>
      <c r="U37" s="8"/>
      <c r="V37" s="8"/>
      <c r="W37" s="8"/>
      <c r="X37" s="8"/>
      <c r="Y37" s="8"/>
      <c r="Z37" s="8"/>
      <c r="AA37" s="8"/>
    </row>
    <row r="38" spans="1:27" ht="12.75" customHeight="1" x14ac:dyDescent="0.2">
      <c r="A38" s="8"/>
      <c r="B38" s="12" t="s">
        <v>531</v>
      </c>
      <c r="C38" s="46">
        <f>0.5*C36*(C36*1^3/(48*C30))</f>
        <v>11.715273622026579</v>
      </c>
      <c r="D38" s="591"/>
      <c r="E38" s="46" t="str">
        <f>IF($E$27="no tubes","",0.5*$E$36*($E$36*1^3/(48*$E$30)))</f>
        <v/>
      </c>
      <c r="F38" s="46">
        <f>IF(F29="tubing only","",0.5*F36*(F36*1^3/(48*F30)))</f>
        <v>97.374302350822944</v>
      </c>
      <c r="G38" s="46">
        <f>IF($F$2="Tubing only",E38,IF($F$2="Composite only",F38,IF($F$2="Tubes + Composite",E38+F38,"No Type Selected")))</f>
        <v>97.374302350822944</v>
      </c>
      <c r="H38" s="13">
        <f t="shared" si="5"/>
        <v>831.17394857721251</v>
      </c>
      <c r="I38" s="8"/>
      <c r="J38" s="8"/>
      <c r="K38" s="8"/>
      <c r="L38" s="8"/>
      <c r="M38" s="8"/>
      <c r="N38" s="8"/>
      <c r="O38" s="8"/>
      <c r="P38" s="8"/>
      <c r="Q38" s="8"/>
      <c r="R38" s="8"/>
      <c r="S38" s="8"/>
      <c r="T38" s="8"/>
      <c r="U38" s="8"/>
      <c r="V38" s="8"/>
      <c r="W38" s="8"/>
      <c r="X38" s="8"/>
      <c r="Y38" s="8"/>
      <c r="Z38" s="8"/>
      <c r="AA38" s="8"/>
    </row>
    <row r="39" spans="1:27" ht="12.75" customHeight="1" x14ac:dyDescent="0.2">
      <c r="A39" s="8"/>
      <c r="B39" s="12" t="s">
        <v>616</v>
      </c>
      <c r="C39" s="46">
        <f>(L15+L16)*0.002*0.0015*C13</f>
        <v>444789.00000000006</v>
      </c>
      <c r="D39" s="50"/>
      <c r="E39" s="116" t="s">
        <v>154</v>
      </c>
      <c r="F39" s="46">
        <f>IF(F29="tubing only","",(L15+L16)*0.002*(F24/1000)*F13)</f>
        <v>474976.86318273359</v>
      </c>
      <c r="G39" s="116">
        <f>IF(F2="tubing only","N/A",F39)</f>
        <v>474976.86318273359</v>
      </c>
      <c r="H39" s="117">
        <f>IF(F2="tubing only","NA",100*G39/C39)</f>
        <v>106.78700758848207</v>
      </c>
      <c r="I39" s="8"/>
      <c r="J39" s="8"/>
      <c r="K39" s="9" t="s">
        <v>290</v>
      </c>
      <c r="L39" s="8"/>
      <c r="M39" s="8"/>
      <c r="N39" s="8"/>
      <c r="O39" s="8"/>
      <c r="P39" s="8"/>
      <c r="Q39" s="9"/>
      <c r="R39" s="9"/>
      <c r="S39" s="9"/>
      <c r="T39" s="8"/>
      <c r="U39" s="8"/>
      <c r="V39" s="8"/>
      <c r="W39" s="8"/>
      <c r="X39" s="8"/>
      <c r="Y39" s="8"/>
      <c r="Z39" s="8"/>
      <c r="AA39" s="8"/>
    </row>
    <row r="40" spans="1:27"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ustomHeight="1" x14ac:dyDescent="0.2">
      <c r="A41" s="8"/>
      <c r="B41" s="5" t="s">
        <v>617</v>
      </c>
      <c r="C41" s="8"/>
      <c r="D41" s="8"/>
      <c r="E41" s="50"/>
      <c r="F41" s="8"/>
      <c r="G41" s="8"/>
      <c r="H41" s="8"/>
      <c r="I41" s="8"/>
      <c r="J41" s="8"/>
      <c r="K41" s="8"/>
      <c r="L41" s="8"/>
      <c r="M41" s="8"/>
      <c r="N41" s="8"/>
      <c r="O41" s="8"/>
      <c r="P41" s="8"/>
      <c r="Q41" s="8"/>
      <c r="R41" s="8"/>
      <c r="S41" s="8"/>
      <c r="T41" s="8"/>
      <c r="U41" s="8"/>
      <c r="V41" s="8"/>
      <c r="W41" s="8"/>
      <c r="X41" s="8"/>
      <c r="Y41" s="8"/>
      <c r="Z41" s="8"/>
      <c r="AA41" s="8"/>
    </row>
    <row r="42" spans="1:27" ht="12.75" customHeight="1" x14ac:dyDescent="0.2">
      <c r="A42" s="8"/>
      <c r="B42" s="559"/>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560"/>
      <c r="AA42" s="8"/>
    </row>
    <row r="43" spans="1:27" ht="12.75" customHeight="1" x14ac:dyDescent="0.2">
      <c r="A43" s="8"/>
      <c r="B43" s="242"/>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43"/>
      <c r="AA43" s="8"/>
    </row>
    <row r="44" spans="1:27" ht="12.75" customHeight="1" x14ac:dyDescent="0.2">
      <c r="A44" s="8"/>
      <c r="B44" s="242"/>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43"/>
      <c r="AA44" s="8"/>
    </row>
    <row r="45" spans="1:27" ht="12.75" customHeight="1" x14ac:dyDescent="0.2">
      <c r="A45" s="8"/>
      <c r="B45" s="242"/>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43"/>
      <c r="AA45" s="8"/>
    </row>
    <row r="46" spans="1:27" ht="12.75" customHeight="1" x14ac:dyDescent="0.2">
      <c r="A46" s="8"/>
      <c r="B46" s="242"/>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43"/>
      <c r="AA46" s="8"/>
    </row>
    <row r="47" spans="1:27" ht="12.75" customHeight="1" x14ac:dyDescent="0.2">
      <c r="A47" s="8"/>
      <c r="B47" s="242"/>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43"/>
      <c r="AA47" s="8"/>
    </row>
    <row r="48" spans="1:27" ht="12.75" customHeight="1" x14ac:dyDescent="0.2">
      <c r="A48" s="8"/>
      <c r="B48" s="242"/>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43"/>
      <c r="AA48" s="8"/>
    </row>
    <row r="49" spans="1:27" ht="12.75" customHeight="1" x14ac:dyDescent="0.2">
      <c r="A49" s="8"/>
      <c r="B49" s="242"/>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43"/>
      <c r="AA49" s="8"/>
    </row>
    <row r="50" spans="1:27" ht="12.75" customHeight="1" x14ac:dyDescent="0.2">
      <c r="A50" s="8"/>
      <c r="B50" s="242"/>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43"/>
      <c r="AA50" s="8"/>
    </row>
    <row r="51" spans="1:27" ht="12.75" customHeight="1" x14ac:dyDescent="0.2">
      <c r="A51" s="8"/>
      <c r="B51" s="242"/>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43"/>
      <c r="AA51" s="8"/>
    </row>
    <row r="52" spans="1:27" ht="12.75" customHeight="1" x14ac:dyDescent="0.2">
      <c r="A52" s="8"/>
      <c r="B52" s="242"/>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43"/>
      <c r="AA52" s="8"/>
    </row>
    <row r="53" spans="1:27" ht="12.75" customHeight="1" x14ac:dyDescent="0.2">
      <c r="A53" s="8"/>
      <c r="B53" s="242"/>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43"/>
      <c r="AA53" s="8"/>
    </row>
    <row r="54" spans="1:27" ht="12.75" customHeight="1" x14ac:dyDescent="0.2">
      <c r="A54" s="8"/>
      <c r="B54" s="242"/>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43"/>
      <c r="AA54" s="8"/>
    </row>
    <row r="55" spans="1:27" ht="12.75" customHeight="1" x14ac:dyDescent="0.2">
      <c r="A55" s="8"/>
      <c r="B55" s="242"/>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43"/>
      <c r="AA55" s="8"/>
    </row>
    <row r="56" spans="1:27" ht="12.75" customHeight="1" x14ac:dyDescent="0.2">
      <c r="A56" s="8"/>
      <c r="B56" s="242"/>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43"/>
      <c r="AA56" s="8"/>
    </row>
    <row r="57" spans="1:27" ht="12.75" customHeight="1" x14ac:dyDescent="0.2">
      <c r="A57" s="8"/>
      <c r="B57" s="242"/>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43"/>
      <c r="AA57" s="8"/>
    </row>
    <row r="58" spans="1:27" ht="12.75" customHeight="1" x14ac:dyDescent="0.2">
      <c r="A58" s="8"/>
      <c r="B58" s="242"/>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43"/>
      <c r="AA58" s="8"/>
    </row>
    <row r="59" spans="1:27" ht="12.75" customHeight="1" x14ac:dyDescent="0.2">
      <c r="A59" s="8"/>
      <c r="B59" s="242"/>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43"/>
      <c r="AA59" s="8"/>
    </row>
    <row r="60" spans="1:27" ht="12.75" customHeight="1" x14ac:dyDescent="0.2">
      <c r="A60" s="8"/>
      <c r="B60" s="242"/>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43"/>
      <c r="AA60" s="8"/>
    </row>
    <row r="61" spans="1:27" ht="12.75" customHeight="1" x14ac:dyDescent="0.2">
      <c r="A61" s="8"/>
      <c r="B61" s="242"/>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43"/>
      <c r="AA61" s="8"/>
    </row>
    <row r="62" spans="1:27" ht="12.75" customHeight="1" x14ac:dyDescent="0.2">
      <c r="A62" s="8"/>
      <c r="B62" s="242"/>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43"/>
      <c r="AA62" s="8"/>
    </row>
    <row r="63" spans="1:27" ht="12.75" customHeight="1" x14ac:dyDescent="0.2">
      <c r="A63" s="8"/>
      <c r="B63" s="242"/>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43"/>
      <c r="AA63" s="8"/>
    </row>
    <row r="64" spans="1:27" ht="12.75" customHeight="1" x14ac:dyDescent="0.2">
      <c r="A64" s="8"/>
      <c r="B64" s="242"/>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43"/>
      <c r="AA64" s="8"/>
    </row>
    <row r="65" spans="1:27" ht="12.75" customHeight="1" x14ac:dyDescent="0.2">
      <c r="A65" s="8"/>
      <c r="B65" s="242"/>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43"/>
      <c r="AA65" s="8"/>
    </row>
    <row r="66" spans="1:27" ht="12.75" customHeight="1" x14ac:dyDescent="0.2">
      <c r="A66" s="8"/>
      <c r="B66" s="242"/>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43"/>
      <c r="AA66" s="8"/>
    </row>
    <row r="67" spans="1:27" ht="12.75" customHeight="1" x14ac:dyDescent="0.2">
      <c r="A67" s="8"/>
      <c r="B67" s="242"/>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43"/>
      <c r="AA67" s="8"/>
    </row>
    <row r="68" spans="1:27" ht="12.75" customHeight="1" x14ac:dyDescent="0.2">
      <c r="A68" s="8"/>
      <c r="B68" s="242"/>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43"/>
      <c r="AA68" s="8"/>
    </row>
    <row r="69" spans="1:27" ht="12.75" customHeight="1" x14ac:dyDescent="0.2">
      <c r="A69" s="8"/>
      <c r="B69" s="242"/>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43"/>
      <c r="AA69" s="8"/>
    </row>
    <row r="70" spans="1:27" ht="12.75" customHeight="1" x14ac:dyDescent="0.2">
      <c r="A70" s="8"/>
      <c r="B70" s="242"/>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43"/>
      <c r="AA70" s="8"/>
    </row>
    <row r="71" spans="1:27" ht="12.75" customHeight="1" x14ac:dyDescent="0.2">
      <c r="A71" s="8"/>
      <c r="B71" s="242"/>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43"/>
      <c r="AA71" s="8"/>
    </row>
    <row r="72" spans="1:27" ht="12.75" customHeight="1" x14ac:dyDescent="0.2">
      <c r="A72" s="8"/>
      <c r="B72" s="242"/>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43"/>
      <c r="AA72" s="8"/>
    </row>
    <row r="73" spans="1:27" ht="12.75" customHeight="1" x14ac:dyDescent="0.2">
      <c r="A73" s="8"/>
      <c r="B73" s="242"/>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43"/>
      <c r="AA73" s="8"/>
    </row>
    <row r="74" spans="1:27" ht="12.75" customHeight="1" x14ac:dyDescent="0.2">
      <c r="A74" s="8"/>
      <c r="B74" s="242"/>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43"/>
      <c r="AA74" s="8"/>
    </row>
    <row r="75" spans="1:27" ht="12.75" customHeight="1" x14ac:dyDescent="0.2">
      <c r="A75" s="8"/>
      <c r="B75" s="242"/>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43"/>
      <c r="AA75" s="8"/>
    </row>
    <row r="76" spans="1:27" ht="12.75" customHeight="1" x14ac:dyDescent="0.2">
      <c r="A76" s="8"/>
      <c r="B76" s="242"/>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43"/>
      <c r="AA76" s="8"/>
    </row>
    <row r="77" spans="1:27" ht="12.75" customHeight="1" x14ac:dyDescent="0.2">
      <c r="A77" s="8"/>
      <c r="B77" s="242"/>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43"/>
      <c r="AA77" s="8"/>
    </row>
    <row r="78" spans="1:27" ht="12.75" customHeight="1" x14ac:dyDescent="0.2">
      <c r="A78" s="8"/>
      <c r="B78" s="242"/>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43"/>
      <c r="AA78" s="8"/>
    </row>
    <row r="79" spans="1:27" ht="12.75" customHeight="1" x14ac:dyDescent="0.2">
      <c r="A79" s="8"/>
      <c r="B79" s="242"/>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43"/>
      <c r="AA79" s="8"/>
    </row>
    <row r="80" spans="1:27" ht="12.75" customHeight="1" x14ac:dyDescent="0.2">
      <c r="A80" s="8"/>
      <c r="B80" s="242"/>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43"/>
      <c r="AA80" s="8"/>
    </row>
    <row r="81" spans="1:27" ht="12.75" customHeight="1" x14ac:dyDescent="0.2">
      <c r="A81" s="8"/>
      <c r="B81" s="242"/>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43"/>
      <c r="AA81" s="8"/>
    </row>
    <row r="82" spans="1:27" ht="12.75" customHeight="1" x14ac:dyDescent="0.2">
      <c r="A82" s="8"/>
      <c r="B82" s="242"/>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43"/>
      <c r="AA82" s="8"/>
    </row>
    <row r="83" spans="1:27" ht="12.75" customHeight="1" x14ac:dyDescent="0.2">
      <c r="A83" s="8"/>
      <c r="B83" s="242"/>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43"/>
      <c r="AA83" s="8"/>
    </row>
    <row r="84" spans="1:27" ht="12.75" customHeight="1" x14ac:dyDescent="0.2">
      <c r="A84" s="8"/>
      <c r="B84" s="242"/>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43"/>
      <c r="AA84" s="8"/>
    </row>
    <row r="85" spans="1:27" ht="12.75" customHeight="1" x14ac:dyDescent="0.2">
      <c r="A85" s="8"/>
      <c r="B85" s="242"/>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43"/>
      <c r="AA85" s="8"/>
    </row>
    <row r="86" spans="1:27" ht="12.75" customHeight="1" x14ac:dyDescent="0.2">
      <c r="A86" s="8"/>
      <c r="B86" s="242"/>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43"/>
      <c r="AA86" s="8"/>
    </row>
    <row r="87" spans="1:27" ht="12.75" customHeight="1" x14ac:dyDescent="0.2">
      <c r="A87" s="8"/>
      <c r="B87" s="242"/>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43"/>
      <c r="AA87" s="8"/>
    </row>
    <row r="88" spans="1:27" ht="12.75" customHeight="1" x14ac:dyDescent="0.2">
      <c r="A88" s="8"/>
      <c r="B88" s="242"/>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43"/>
      <c r="AA88" s="8"/>
    </row>
    <row r="89" spans="1:27" ht="12.75" customHeight="1" x14ac:dyDescent="0.2">
      <c r="A89" s="8"/>
      <c r="B89" s="242"/>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43"/>
      <c r="AA89" s="8"/>
    </row>
    <row r="90" spans="1:27" ht="12.75" customHeight="1" x14ac:dyDescent="0.2">
      <c r="A90" s="8"/>
      <c r="B90" s="242"/>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43"/>
      <c r="AA90" s="8"/>
    </row>
    <row r="91" spans="1:27" ht="12.75" customHeight="1" x14ac:dyDescent="0.2">
      <c r="A91" s="8"/>
      <c r="B91" s="242"/>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43"/>
      <c r="AA91" s="8"/>
    </row>
    <row r="92" spans="1:27" ht="12.75" customHeight="1" x14ac:dyDescent="0.2">
      <c r="A92" s="8"/>
      <c r="B92" s="242"/>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43"/>
      <c r="AA92" s="8"/>
    </row>
    <row r="93" spans="1:27" ht="12.75" customHeight="1" x14ac:dyDescent="0.2">
      <c r="A93" s="8"/>
      <c r="B93" s="242"/>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43"/>
      <c r="AA93" s="8"/>
    </row>
    <row r="94" spans="1:27" ht="12.75" customHeight="1" x14ac:dyDescent="0.2">
      <c r="A94" s="8"/>
      <c r="B94" s="242"/>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43"/>
      <c r="AA94" s="8"/>
    </row>
    <row r="95" spans="1:27" ht="12.75" customHeight="1" x14ac:dyDescent="0.2">
      <c r="A95" s="8"/>
      <c r="B95" s="242"/>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43"/>
      <c r="AA95" s="8"/>
    </row>
    <row r="96" spans="1:27" ht="12.75" customHeight="1" x14ac:dyDescent="0.2">
      <c r="A96" s="8"/>
      <c r="B96" s="242"/>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43"/>
      <c r="AA96" s="8"/>
    </row>
    <row r="97" spans="1:27" ht="12.75" customHeight="1" x14ac:dyDescent="0.2">
      <c r="A97" s="8"/>
      <c r="B97" s="242"/>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43"/>
      <c r="AA97" s="8"/>
    </row>
    <row r="98" spans="1:27" ht="12.75" customHeight="1" x14ac:dyDescent="0.2">
      <c r="A98" s="8"/>
      <c r="B98" s="242"/>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43"/>
      <c r="AA98" s="8"/>
    </row>
    <row r="99" spans="1:27" ht="12.75" customHeight="1" x14ac:dyDescent="0.2">
      <c r="A99" s="8"/>
      <c r="B99" s="242"/>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43"/>
      <c r="AA99" s="8"/>
    </row>
    <row r="100" spans="1:27" ht="12.75" customHeight="1" x14ac:dyDescent="0.2">
      <c r="A100" s="8"/>
      <c r="B100" s="242"/>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43"/>
      <c r="AA100" s="8"/>
    </row>
    <row r="101" spans="1:27" ht="12.75" customHeight="1" x14ac:dyDescent="0.2">
      <c r="A101" s="8"/>
      <c r="B101" s="242"/>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43"/>
      <c r="AA101" s="8"/>
    </row>
    <row r="102" spans="1:27" ht="12.75" customHeight="1" x14ac:dyDescent="0.2">
      <c r="A102" s="8"/>
      <c r="B102" s="242"/>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43"/>
      <c r="AA102" s="8"/>
    </row>
    <row r="103" spans="1:27" ht="12.75" customHeight="1" x14ac:dyDescent="0.2">
      <c r="A103" s="8"/>
      <c r="B103" s="242"/>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43"/>
      <c r="AA103" s="8"/>
    </row>
    <row r="104" spans="1:27" ht="12.75" customHeight="1" x14ac:dyDescent="0.2">
      <c r="A104" s="8"/>
      <c r="B104" s="242"/>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43"/>
      <c r="AA104" s="8"/>
    </row>
    <row r="105" spans="1:27" ht="12.75" customHeight="1" x14ac:dyDescent="0.2">
      <c r="A105" s="8"/>
      <c r="B105" s="242"/>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43"/>
      <c r="AA105" s="8"/>
    </row>
    <row r="106" spans="1:27" ht="12.75" customHeight="1" x14ac:dyDescent="0.2">
      <c r="A106" s="8"/>
      <c r="B106" s="242"/>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43"/>
      <c r="AA106" s="8"/>
    </row>
    <row r="107" spans="1:27" ht="12.75" customHeight="1" x14ac:dyDescent="0.2">
      <c r="A107" s="8"/>
      <c r="B107" s="242"/>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43"/>
      <c r="AA107" s="8"/>
    </row>
    <row r="108" spans="1:27" ht="12.75" customHeight="1" x14ac:dyDescent="0.2">
      <c r="A108" s="8"/>
      <c r="B108" s="242"/>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43"/>
      <c r="AA108" s="8"/>
    </row>
    <row r="109" spans="1:27" ht="12.75" customHeight="1" x14ac:dyDescent="0.2">
      <c r="A109" s="8"/>
      <c r="B109" s="242"/>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43"/>
      <c r="AA109" s="8"/>
    </row>
    <row r="110" spans="1:27" ht="12.75" customHeight="1" x14ac:dyDescent="0.2">
      <c r="A110" s="8"/>
      <c r="B110" s="242"/>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43"/>
      <c r="AA110" s="8"/>
    </row>
    <row r="111" spans="1:27" ht="12.75" customHeight="1" x14ac:dyDescent="0.2">
      <c r="A111" s="8"/>
      <c r="B111" s="242"/>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43"/>
      <c r="AA111" s="8"/>
    </row>
    <row r="112" spans="1:27" ht="12.75" customHeight="1" x14ac:dyDescent="0.2">
      <c r="A112" s="8"/>
      <c r="B112" s="242"/>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43"/>
      <c r="AA112" s="8"/>
    </row>
    <row r="113" spans="1:27" ht="12.75" customHeight="1" x14ac:dyDescent="0.2">
      <c r="A113" s="8"/>
      <c r="B113" s="242"/>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43"/>
      <c r="AA113" s="8"/>
    </row>
    <row r="114" spans="1:27" ht="12.75" customHeight="1" x14ac:dyDescent="0.2">
      <c r="A114" s="8"/>
      <c r="B114" s="242"/>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43"/>
      <c r="AA114" s="8"/>
    </row>
    <row r="115" spans="1:27" ht="12.75" customHeight="1" x14ac:dyDescent="0.2">
      <c r="A115" s="8"/>
      <c r="B115" s="242"/>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43"/>
      <c r="AA115" s="8"/>
    </row>
    <row r="116" spans="1:27" ht="12.75" customHeight="1" x14ac:dyDescent="0.2">
      <c r="A116" s="8"/>
      <c r="B116" s="242"/>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43"/>
      <c r="AA116" s="8"/>
    </row>
    <row r="117" spans="1:27" ht="12.75" customHeight="1" x14ac:dyDescent="0.2">
      <c r="A117" s="8"/>
      <c r="B117" s="242"/>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43"/>
      <c r="AA117" s="8"/>
    </row>
    <row r="118" spans="1:27" ht="12.75" customHeight="1" x14ac:dyDescent="0.2">
      <c r="A118" s="8"/>
      <c r="B118" s="242"/>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43"/>
      <c r="AA118" s="8"/>
    </row>
    <row r="119" spans="1:27" ht="12.75" customHeight="1" x14ac:dyDescent="0.2">
      <c r="A119" s="8"/>
      <c r="B119" s="242"/>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43"/>
      <c r="AA119" s="8"/>
    </row>
    <row r="120" spans="1:27" ht="12.75" customHeight="1" x14ac:dyDescent="0.2">
      <c r="A120" s="8"/>
      <c r="B120" s="242"/>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43"/>
      <c r="AA120" s="8"/>
    </row>
    <row r="121" spans="1:27" ht="12.75" customHeight="1" x14ac:dyDescent="0.2">
      <c r="A121" s="8"/>
      <c r="B121" s="242"/>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43"/>
      <c r="AA121" s="8"/>
    </row>
    <row r="122" spans="1:27" ht="12.75" customHeight="1" x14ac:dyDescent="0.2">
      <c r="A122" s="8"/>
      <c r="B122" s="242"/>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43"/>
      <c r="AA122" s="8"/>
    </row>
    <row r="123" spans="1:27" ht="12.75" customHeight="1" x14ac:dyDescent="0.2">
      <c r="A123" s="8"/>
      <c r="B123" s="242"/>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43"/>
      <c r="AA123" s="8"/>
    </row>
    <row r="124" spans="1:27" ht="12.75" customHeight="1" x14ac:dyDescent="0.2">
      <c r="A124" s="8"/>
      <c r="B124" s="242"/>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43"/>
      <c r="AA124" s="8"/>
    </row>
    <row r="125" spans="1:27" ht="12.75" customHeight="1" x14ac:dyDescent="0.2">
      <c r="A125" s="8"/>
      <c r="B125" s="242"/>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43"/>
      <c r="AA125" s="8"/>
    </row>
    <row r="126" spans="1:27" ht="12.75" customHeight="1" x14ac:dyDescent="0.2">
      <c r="A126" s="8"/>
      <c r="B126" s="242"/>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43"/>
      <c r="AA126" s="8"/>
    </row>
    <row r="127" spans="1:27" ht="12.75" customHeight="1" x14ac:dyDescent="0.2">
      <c r="A127" s="8"/>
      <c r="B127" s="242"/>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43"/>
      <c r="AA127" s="8"/>
    </row>
    <row r="128" spans="1:27" ht="12.75" customHeight="1" x14ac:dyDescent="0.2">
      <c r="A128" s="8"/>
      <c r="B128" s="242"/>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43"/>
      <c r="AA128" s="8"/>
    </row>
    <row r="129" spans="1:27" ht="12.75" customHeight="1" x14ac:dyDescent="0.2">
      <c r="A129" s="8"/>
      <c r="B129" s="242"/>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43"/>
      <c r="AA129" s="8"/>
    </row>
    <row r="130" spans="1:27" ht="12.75" customHeight="1" x14ac:dyDescent="0.2">
      <c r="A130" s="8"/>
      <c r="B130" s="242"/>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43"/>
      <c r="AA130" s="8"/>
    </row>
    <row r="131" spans="1:27" ht="12.75" customHeight="1" x14ac:dyDescent="0.2">
      <c r="A131" s="8"/>
      <c r="B131" s="242"/>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43"/>
      <c r="AA131" s="8"/>
    </row>
    <row r="132" spans="1:27" ht="12.75" customHeight="1" x14ac:dyDescent="0.2">
      <c r="A132" s="8"/>
      <c r="B132" s="242"/>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43"/>
      <c r="AA132" s="8"/>
    </row>
    <row r="133" spans="1:27" ht="12.75" customHeight="1" x14ac:dyDescent="0.2">
      <c r="A133" s="8"/>
      <c r="B133" s="242"/>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43"/>
      <c r="AA133" s="8"/>
    </row>
    <row r="134" spans="1:27" ht="12.75" customHeight="1" x14ac:dyDescent="0.2">
      <c r="A134" s="8"/>
      <c r="B134" s="242"/>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43"/>
      <c r="AA134" s="8"/>
    </row>
    <row r="135" spans="1:27" ht="12.75" customHeight="1" x14ac:dyDescent="0.2">
      <c r="A135" s="8"/>
      <c r="B135" s="242"/>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43"/>
      <c r="AA135" s="8"/>
    </row>
    <row r="136" spans="1:27" ht="12.75" customHeight="1" x14ac:dyDescent="0.2">
      <c r="A136" s="8"/>
      <c r="B136" s="242"/>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43"/>
      <c r="AA136" s="8"/>
    </row>
    <row r="137" spans="1:27" ht="12.75" customHeight="1" x14ac:dyDescent="0.2">
      <c r="A137" s="8"/>
      <c r="B137" s="242"/>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43"/>
      <c r="AA137" s="8"/>
    </row>
    <row r="138" spans="1:27" ht="12.75" customHeight="1" x14ac:dyDescent="0.2">
      <c r="A138" s="8"/>
      <c r="B138" s="242"/>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43"/>
      <c r="AA138" s="8"/>
    </row>
    <row r="139" spans="1:27" ht="12.75" customHeight="1" x14ac:dyDescent="0.2">
      <c r="A139" s="8"/>
      <c r="B139" s="242"/>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43"/>
      <c r="AA139" s="8"/>
    </row>
    <row r="140" spans="1:27" ht="12.75" customHeight="1" x14ac:dyDescent="0.2">
      <c r="A140" s="8"/>
      <c r="B140" s="242"/>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43"/>
      <c r="AA140" s="8"/>
    </row>
    <row r="141" spans="1:27" ht="12.75" customHeight="1" x14ac:dyDescent="0.2">
      <c r="A141" s="8"/>
      <c r="B141" s="242"/>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43"/>
      <c r="AA141" s="8"/>
    </row>
    <row r="142" spans="1:27" ht="12.75" customHeight="1" x14ac:dyDescent="0.2">
      <c r="A142" s="8"/>
      <c r="B142" s="242"/>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43"/>
      <c r="AA142" s="8"/>
    </row>
    <row r="143" spans="1:27" ht="12.75" customHeight="1" x14ac:dyDescent="0.2">
      <c r="A143" s="8"/>
      <c r="B143" s="242"/>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43"/>
      <c r="AA143" s="8"/>
    </row>
    <row r="144" spans="1:27" ht="12.75" customHeight="1" x14ac:dyDescent="0.2">
      <c r="A144" s="8"/>
      <c r="B144" s="242"/>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43"/>
      <c r="AA144" s="8"/>
    </row>
    <row r="145" spans="1:27" ht="12.75" customHeight="1" x14ac:dyDescent="0.2">
      <c r="A145" s="8"/>
      <c r="B145" s="242"/>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43"/>
      <c r="AA145" s="8"/>
    </row>
    <row r="146" spans="1:27" ht="12.75" customHeight="1" x14ac:dyDescent="0.2">
      <c r="A146" s="8"/>
      <c r="B146" s="242"/>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43"/>
      <c r="AA146" s="8"/>
    </row>
    <row r="147" spans="1:27" ht="12.75" customHeight="1" x14ac:dyDescent="0.2">
      <c r="A147" s="8"/>
      <c r="B147" s="242"/>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43"/>
      <c r="AA147" s="8"/>
    </row>
    <row r="148" spans="1:27" ht="12.75" customHeight="1" x14ac:dyDescent="0.2">
      <c r="A148" s="8"/>
      <c r="B148" s="242"/>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43"/>
      <c r="AA148" s="8"/>
    </row>
    <row r="149" spans="1:27" ht="12.75" customHeight="1" x14ac:dyDescent="0.2">
      <c r="A149" s="8"/>
      <c r="B149" s="242"/>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43"/>
      <c r="AA149" s="8"/>
    </row>
    <row r="150" spans="1:27" ht="12.75" customHeight="1" x14ac:dyDescent="0.2">
      <c r="A150" s="8"/>
      <c r="B150" s="242"/>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43"/>
      <c r="AA150" s="8"/>
    </row>
    <row r="151" spans="1:27" ht="12.75" customHeight="1" x14ac:dyDescent="0.2">
      <c r="A151" s="8"/>
      <c r="B151" s="242"/>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43"/>
      <c r="AA151" s="8"/>
    </row>
    <row r="152" spans="1:27" ht="12.75" customHeight="1" x14ac:dyDescent="0.2">
      <c r="A152" s="8"/>
      <c r="B152" s="242"/>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43"/>
      <c r="AA152" s="8"/>
    </row>
    <row r="153" spans="1:27" ht="12.75" customHeight="1" x14ac:dyDescent="0.2">
      <c r="A153" s="8"/>
      <c r="B153" s="242"/>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43"/>
      <c r="AA153" s="8"/>
    </row>
    <row r="154" spans="1:27" ht="12.75" customHeight="1" x14ac:dyDescent="0.2">
      <c r="A154" s="8"/>
      <c r="B154" s="242"/>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43"/>
      <c r="AA154" s="8"/>
    </row>
    <row r="155" spans="1:27" ht="12.75" customHeight="1" x14ac:dyDescent="0.2">
      <c r="A155" s="8"/>
      <c r="B155" s="242"/>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43"/>
      <c r="AA155" s="8"/>
    </row>
    <row r="156" spans="1:27" ht="12.75" customHeight="1" x14ac:dyDescent="0.2">
      <c r="A156" s="8"/>
      <c r="B156" s="242"/>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43"/>
      <c r="AA156" s="8"/>
    </row>
    <row r="157" spans="1:27" ht="12.75" customHeight="1" x14ac:dyDescent="0.2">
      <c r="A157" s="8"/>
      <c r="B157" s="242"/>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43"/>
      <c r="AA157" s="8"/>
    </row>
    <row r="158" spans="1:27" ht="12.75" customHeight="1" x14ac:dyDescent="0.2">
      <c r="A158" s="8"/>
      <c r="B158" s="242"/>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43"/>
      <c r="AA158" s="8"/>
    </row>
    <row r="159" spans="1:27" ht="12.75" customHeight="1" x14ac:dyDescent="0.2">
      <c r="A159" s="8"/>
      <c r="B159" s="242"/>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43"/>
      <c r="AA159" s="8"/>
    </row>
    <row r="160" spans="1:27" ht="12.75" customHeight="1" x14ac:dyDescent="0.2">
      <c r="A160" s="8"/>
      <c r="B160" s="242"/>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43"/>
      <c r="AA160" s="8"/>
    </row>
    <row r="161" spans="1:27" ht="12.75" customHeight="1" x14ac:dyDescent="0.2">
      <c r="A161" s="8"/>
      <c r="B161" s="242"/>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43"/>
      <c r="AA161" s="8"/>
    </row>
    <row r="162" spans="1:27" ht="12.75" customHeight="1" x14ac:dyDescent="0.2">
      <c r="A162" s="8"/>
      <c r="B162" s="242"/>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43"/>
      <c r="AA162" s="8"/>
    </row>
    <row r="163" spans="1:27" ht="12.75" customHeight="1" x14ac:dyDescent="0.2">
      <c r="A163" s="8"/>
      <c r="B163" s="242"/>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43"/>
      <c r="AA163" s="8"/>
    </row>
    <row r="164" spans="1:27" ht="12.75" customHeight="1" x14ac:dyDescent="0.2">
      <c r="A164" s="8"/>
      <c r="B164" s="242"/>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43"/>
      <c r="AA164" s="8"/>
    </row>
    <row r="165" spans="1:27" ht="12.75" customHeight="1" x14ac:dyDescent="0.2">
      <c r="A165" s="8"/>
      <c r="B165" s="242"/>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43"/>
      <c r="AA165" s="8"/>
    </row>
    <row r="166" spans="1:27" ht="12.75" customHeight="1" x14ac:dyDescent="0.2">
      <c r="A166" s="8"/>
      <c r="B166" s="242"/>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43"/>
      <c r="AA166" s="8"/>
    </row>
    <row r="167" spans="1:27" ht="12.75" customHeight="1" x14ac:dyDescent="0.2">
      <c r="A167" s="8"/>
      <c r="B167" s="242"/>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43"/>
      <c r="AA167" s="8"/>
    </row>
    <row r="168" spans="1:27" ht="12.75" customHeight="1" x14ac:dyDescent="0.2">
      <c r="A168" s="8"/>
      <c r="B168" s="242"/>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43"/>
      <c r="AA168" s="8"/>
    </row>
    <row r="169" spans="1:27" ht="12.75" customHeight="1" x14ac:dyDescent="0.2">
      <c r="A169" s="8"/>
      <c r="B169" s="242"/>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43"/>
      <c r="AA169" s="8"/>
    </row>
    <row r="170" spans="1:27" ht="12.75" customHeight="1" x14ac:dyDescent="0.2">
      <c r="A170" s="8"/>
      <c r="B170" s="242"/>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43"/>
      <c r="AA170" s="8"/>
    </row>
    <row r="171" spans="1:27" ht="12.75" customHeight="1" x14ac:dyDescent="0.2">
      <c r="A171" s="8"/>
      <c r="B171" s="242"/>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43"/>
      <c r="AA171" s="8"/>
    </row>
    <row r="172" spans="1:27" ht="12.75" customHeight="1" x14ac:dyDescent="0.2">
      <c r="A172" s="8"/>
      <c r="B172" s="242"/>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43"/>
      <c r="AA172" s="8"/>
    </row>
    <row r="173" spans="1:27" ht="12.75" customHeight="1" x14ac:dyDescent="0.2">
      <c r="A173" s="8"/>
      <c r="B173" s="242"/>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43"/>
      <c r="AA173" s="8"/>
    </row>
    <row r="174" spans="1:27" ht="12.75" customHeight="1" x14ac:dyDescent="0.2">
      <c r="A174" s="8"/>
      <c r="B174" s="242"/>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43"/>
      <c r="AA174" s="8"/>
    </row>
    <row r="175" spans="1:27" ht="12.75" customHeight="1" x14ac:dyDescent="0.2">
      <c r="A175" s="8"/>
      <c r="B175" s="242"/>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43"/>
      <c r="AA175" s="8"/>
    </row>
    <row r="176" spans="1:27" ht="12.75" customHeight="1" x14ac:dyDescent="0.2">
      <c r="A176" s="8"/>
      <c r="B176" s="242"/>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43"/>
      <c r="AA176" s="8"/>
    </row>
    <row r="177" spans="1:27" ht="12.75" customHeight="1" x14ac:dyDescent="0.2">
      <c r="A177" s="8"/>
      <c r="B177" s="242"/>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43"/>
      <c r="AA177" s="8"/>
    </row>
    <row r="178" spans="1:27" ht="12.75" customHeight="1" x14ac:dyDescent="0.2">
      <c r="A178" s="8"/>
      <c r="B178" s="242"/>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43"/>
      <c r="AA178" s="8"/>
    </row>
    <row r="179" spans="1:27" ht="12.75" customHeight="1" x14ac:dyDescent="0.2">
      <c r="A179" s="8"/>
      <c r="B179" s="242"/>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43"/>
      <c r="AA179" s="8"/>
    </row>
    <row r="180" spans="1:27" ht="12.75" customHeight="1" x14ac:dyDescent="0.2">
      <c r="A180" s="8"/>
      <c r="B180" s="242"/>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43"/>
      <c r="AA180" s="8"/>
    </row>
    <row r="181" spans="1:27" ht="12.75" customHeight="1" x14ac:dyDescent="0.2">
      <c r="A181" s="8"/>
      <c r="B181" s="242"/>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43"/>
      <c r="AA181" s="8"/>
    </row>
    <row r="182" spans="1:27" ht="12.75" customHeight="1" x14ac:dyDescent="0.2">
      <c r="A182" s="8"/>
      <c r="B182" s="242"/>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43"/>
      <c r="AA182" s="8"/>
    </row>
    <row r="183" spans="1:27" ht="12.75" customHeight="1" x14ac:dyDescent="0.2">
      <c r="A183" s="8"/>
      <c r="B183" s="242"/>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43"/>
      <c r="AA183" s="8"/>
    </row>
    <row r="184" spans="1:27" ht="12.75" customHeight="1" x14ac:dyDescent="0.2">
      <c r="A184" s="8"/>
      <c r="B184" s="242"/>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43"/>
      <c r="AA184" s="8"/>
    </row>
    <row r="185" spans="1:27" ht="12.75" customHeight="1" x14ac:dyDescent="0.2">
      <c r="A185" s="8"/>
      <c r="B185" s="242"/>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43"/>
      <c r="AA185" s="8"/>
    </row>
    <row r="186" spans="1:27" ht="12.75" customHeight="1" x14ac:dyDescent="0.2">
      <c r="A186" s="8"/>
      <c r="B186" s="242"/>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43"/>
      <c r="AA186" s="8"/>
    </row>
    <row r="187" spans="1:27" ht="12.75" customHeight="1" x14ac:dyDescent="0.2">
      <c r="A187" s="8"/>
      <c r="B187" s="242"/>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43"/>
      <c r="AA187" s="8"/>
    </row>
    <row r="188" spans="1:27" ht="12.75" customHeight="1" x14ac:dyDescent="0.2">
      <c r="A188" s="8"/>
      <c r="B188" s="242"/>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43"/>
      <c r="AA188" s="8"/>
    </row>
    <row r="189" spans="1:27" ht="12.75" customHeight="1" x14ac:dyDescent="0.2">
      <c r="A189" s="8"/>
      <c r="B189" s="242"/>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43"/>
      <c r="AA189" s="8"/>
    </row>
    <row r="190" spans="1:27" ht="12.75" customHeight="1" x14ac:dyDescent="0.2">
      <c r="A190" s="8"/>
      <c r="B190" s="242"/>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43"/>
      <c r="AA190" s="8"/>
    </row>
    <row r="191" spans="1:27" ht="12.75" customHeight="1" x14ac:dyDescent="0.2">
      <c r="A191" s="8"/>
      <c r="B191" s="242"/>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43"/>
      <c r="AA191" s="8"/>
    </row>
    <row r="192" spans="1:27" ht="12.75" customHeight="1" x14ac:dyDescent="0.2">
      <c r="A192" s="8"/>
      <c r="B192" s="242"/>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43"/>
      <c r="AA192" s="8"/>
    </row>
    <row r="193" spans="1:27" ht="12.75" customHeight="1" x14ac:dyDescent="0.2">
      <c r="A193" s="8"/>
      <c r="B193" s="544"/>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555"/>
      <c r="AA193" s="8"/>
    </row>
    <row r="194" spans="1:27"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sheetData>
  <sheetProtection algorithmName="SHA-512" hashValue="B+trj/5PAZhNHnuUHyQ89dF6r1q0zcPVnNWKNVMp5zJfWkoQTb256PMcJH6YyyckAT9s8delZfWr/dZbPdTE5w==" saltValue="YDz5XeDS6p2TX5UT+qFGlA==" spinCount="100000" sheet="1" scenarios="1" insertHyperlinks="0"/>
  <protectedRanges>
    <protectedRange sqref="F2 E5:E6 F5 E15:E19 F22:F24 L15:N18 B42:Z193" name="YellowZone"/>
  </protectedRanges>
  <mergeCells count="11">
    <mergeCell ref="U15:W15"/>
    <mergeCell ref="X15:Z15"/>
    <mergeCell ref="L15:N15"/>
    <mergeCell ref="L16:N16"/>
    <mergeCell ref="L17:N17"/>
    <mergeCell ref="L18:N18"/>
    <mergeCell ref="C2:E2"/>
    <mergeCell ref="F2:G2"/>
    <mergeCell ref="N5:N12"/>
    <mergeCell ref="L6:L11"/>
    <mergeCell ref="J13:M13"/>
  </mergeCells>
  <conditionalFormatting sqref="E19">
    <cfRule type="cellIs" dxfId="253" priority="1" stopIfTrue="1" operator="lessThan">
      <formula>1.2</formula>
    </cfRule>
  </conditionalFormatting>
  <conditionalFormatting sqref="F23">
    <cfRule type="expression" dxfId="252" priority="2">
      <formula>AND(F23&lt;0.4*F24,F23&lt;1)</formula>
    </cfRule>
  </conditionalFormatting>
  <conditionalFormatting sqref="F24">
    <cfRule type="expression" dxfId="251" priority="3">
      <formula>AND(F24&lt;0.4*F23,F24&lt;1)</formula>
    </cfRule>
  </conditionalFormatting>
  <conditionalFormatting sqref="H30:H36 H38:H39">
    <cfRule type="cellIs" dxfId="250" priority="4" stopIfTrue="1" operator="greaterThanOrEqual">
      <formula>100</formula>
    </cfRule>
    <cfRule type="cellIs" dxfId="249" priority="6" stopIfTrue="1" operator="lessThan">
      <formula>100</formula>
    </cfRule>
  </conditionalFormatting>
  <conditionalFormatting sqref="H37">
    <cfRule type="cellIs" dxfId="248" priority="5" stopIfTrue="1" operator="lessThan">
      <formula>100.01</formula>
    </cfRule>
    <cfRule type="cellIs" dxfId="247" priority="7" stopIfTrue="1" operator="greaterThanOrEqual">
      <formula>100.01</formula>
    </cfRule>
  </conditionalFormatting>
  <dataValidations count="5">
    <dataValidation type="list" allowBlank="1" showInputMessage="1" showErrorMessage="1" prompt="Select Material" sqref="E6" xr:uid="{00000000-0002-0000-1600-000000000000}">
      <formula1>'T3.13 T3.6 Ft Bulkhead'!Tube_Type</formula1>
    </dataValidation>
    <dataValidation type="list" allowBlank="1" showErrorMessage="1" sqref="F5" xr:uid="{00000000-0002-0000-1600-000001000000}">
      <formula1>'T3.13 T3.6 Ft Bulkhead'!Materials</formula1>
    </dataValidation>
    <dataValidation type="list" allowBlank="1" showErrorMessage="1" sqref="F2" xr:uid="{00000000-0002-0000-1600-000002000000}">
      <formula1>'T3.13 T3.6 Ft Bulkhead'!ConstructionType</formula1>
    </dataValidation>
    <dataValidation type="list" allowBlank="1" showInputMessage="1" showErrorMessage="1" prompt="Select Material" sqref="C5:D5 D6" xr:uid="{00000000-0002-0000-1600-000003000000}">
      <formula1>'T3.13 T3.6 Ft Bulkhead'!Materials</formula1>
    </dataValidation>
    <dataValidation type="list" allowBlank="1" showErrorMessage="1" sqref="E5" xr:uid="{00000000-0002-0000-1600-000004000000}">
      <formula1>'T3.13 T3.6 Ft Bulkhead'!Metallic_Mats</formula1>
    </dataValidation>
  </dataValidations>
  <hyperlinks>
    <hyperlink ref="B17" location="'T1.1 Guidance Notes'!A1" display="Number of tubes" xr:uid="{00000000-0004-0000-1600-000001000000}"/>
    <hyperlink ref="K39" location="'Cover Sheet'!A1" display="BACK to COVER SHEET" xr:uid="{00000000-0004-0000-1600-000002000000}"/>
  </hyperlinks>
  <pageMargins left="0.75" right="0.75" top="1" bottom="1" header="0" footer="0"/>
  <pageSetup paperSize="9" orientation="portrait"/>
  <colBreaks count="1" manualBreakCount="1">
    <brk id="9" man="1"/>
  </colBreaks>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0">
    <tabColor rgb="FF92D050"/>
  </sheetPr>
  <dimension ref="B1:O193"/>
  <sheetViews>
    <sheetView showGridLines="0" topLeftCell="B1" zoomScale="70" zoomScaleNormal="70" workbookViewId="0">
      <selection activeCell="K82" sqref="K82"/>
    </sheetView>
  </sheetViews>
  <sheetFormatPr baseColWidth="10" defaultColWidth="14.42578125" defaultRowHeight="15" customHeight="1" x14ac:dyDescent="0.2"/>
  <cols>
    <col min="1" max="1" width="3.42578125" customWidth="1"/>
    <col min="2" max="2" width="45.7109375" customWidth="1"/>
    <col min="3" max="3" width="11.42578125" customWidth="1"/>
    <col min="4" max="4" width="15.42578125" customWidth="1"/>
    <col min="5" max="5" width="6.140625" customWidth="1"/>
    <col min="6" max="6" width="8.7109375" customWidth="1"/>
    <col min="7" max="7" width="10" customWidth="1"/>
    <col min="8" max="26" width="11.42578125" customWidth="1"/>
  </cols>
  <sheetData>
    <row r="1" spans="2:9" ht="12.75" customHeight="1" x14ac:dyDescent="0.25">
      <c r="B1" s="77" t="s">
        <v>618</v>
      </c>
    </row>
    <row r="2" spans="2:9" ht="12.75" customHeight="1" x14ac:dyDescent="0.2"/>
    <row r="3" spans="2:9" ht="12.75" customHeight="1" x14ac:dyDescent="0.2">
      <c r="B3" s="5" t="s">
        <v>619</v>
      </c>
    </row>
    <row r="4" spans="2:9" ht="12.75" customHeight="1" x14ac:dyDescent="0.2">
      <c r="B4" s="1085" t="s">
        <v>620</v>
      </c>
      <c r="C4" s="765"/>
      <c r="D4" s="118">
        <v>328.6</v>
      </c>
      <c r="F4" s="1"/>
    </row>
    <row r="5" spans="2:9" ht="12.75" customHeight="1" x14ac:dyDescent="0.2">
      <c r="B5" s="1086" t="s">
        <v>621</v>
      </c>
      <c r="C5" s="778"/>
      <c r="D5" s="622" t="s">
        <v>171</v>
      </c>
    </row>
    <row r="6" spans="2:9" ht="12.75" customHeight="1" x14ac:dyDescent="0.2"/>
    <row r="7" spans="2:9" ht="12.75" customHeight="1" x14ac:dyDescent="0.2">
      <c r="B7" s="4" t="s">
        <v>512</v>
      </c>
      <c r="C7" s="4" t="s">
        <v>513</v>
      </c>
      <c r="D7" s="4" t="s">
        <v>622</v>
      </c>
      <c r="F7" s="1"/>
      <c r="G7" s="623"/>
      <c r="H7" s="623"/>
      <c r="I7" s="292"/>
    </row>
    <row r="8" spans="2:9" ht="12.75" customHeight="1" x14ac:dyDescent="0.2">
      <c r="B8" s="12" t="s">
        <v>515</v>
      </c>
      <c r="C8" s="34" t="s">
        <v>236</v>
      </c>
      <c r="D8" s="78" t="s">
        <v>623</v>
      </c>
      <c r="F8" s="624"/>
      <c r="G8" s="292"/>
      <c r="H8" s="624"/>
      <c r="I8" s="292"/>
    </row>
    <row r="9" spans="2:9" ht="12.75" customHeight="1" x14ac:dyDescent="0.2">
      <c r="B9" s="12" t="s">
        <v>517</v>
      </c>
      <c r="C9" s="46" t="str">
        <f>HLOOKUP(C8,MaterialData!$C$3:$P$4,2,FALSE)</f>
        <v>Steel</v>
      </c>
      <c r="D9" s="46" t="str">
        <f>IF(D8="Alternative AIP","N/A",HLOOKUP(D8,MaterialData!$C$3:$P$4,2,FALSE))</f>
        <v>N/A</v>
      </c>
      <c r="F9" s="624"/>
      <c r="G9" s="292"/>
      <c r="H9" s="624"/>
      <c r="I9" s="292"/>
    </row>
    <row r="10" spans="2:9" ht="12.75" customHeight="1" x14ac:dyDescent="0.2">
      <c r="B10" s="12" t="s">
        <v>267</v>
      </c>
      <c r="C10" s="46">
        <f t="array" ref="C10">INDEX(Innertable,MATCH($B10,MaterialData!$B$6:$B$11,0),MATCH(C$9,MaterialData!$C$4:$P$4,0))</f>
        <v>200000000000</v>
      </c>
      <c r="D10" s="94" t="str">
        <f t="array" ref="D10">IF(D8="Alternative AIP","N/A",INDEX(Innertable,MATCH($B10,MaterialData!$B$6:$B$11,0),MATCH(D$9,MaterialData!$C$4:$P$4,0)))</f>
        <v>N/A</v>
      </c>
      <c r="F10" s="292"/>
      <c r="G10" s="292"/>
      <c r="H10" s="292"/>
    </row>
    <row r="11" spans="2:9" ht="12.75" customHeight="1" x14ac:dyDescent="0.2">
      <c r="B11" s="12" t="s">
        <v>268</v>
      </c>
      <c r="C11" s="46">
        <f t="array" ref="C11">INDEX(Innertable,MATCH($B11,MaterialData!$B$6:$B$11,0),MATCH(C$9,MaterialData!$C$4:$P$4,0))</f>
        <v>305000000</v>
      </c>
      <c r="D11" s="94" t="str">
        <f t="array" ref="D11">IF(D8="Alternative AIP","N/A",INDEX(Innertable,MATCH($B11,MaterialData!$B$6:$B$11,0),MATCH(D$9,MaterialData!$C$4:$P$4,0)))</f>
        <v>N/A</v>
      </c>
      <c r="F11" s="624"/>
      <c r="G11" s="625"/>
      <c r="H11" s="624"/>
    </row>
    <row r="12" spans="2:9" ht="12.75" customHeight="1" x14ac:dyDescent="0.2">
      <c r="B12" s="12" t="s">
        <v>269</v>
      </c>
      <c r="C12" s="46">
        <f t="array" ref="C12">INDEX(Innertable,MATCH($B12,MaterialData!$B$6:$B$11,0),MATCH(C$9,MaterialData!$C$4:$P$4,0))</f>
        <v>365000000</v>
      </c>
      <c r="D12" s="94" t="str">
        <f t="array" ref="D12">IF(D8="Alternative AIP","N/A",INDEX(Innertable,MATCH($B12,MaterialData!$B$6:$B$11,0),MATCH(D$9,MaterialData!$C$4:$P$4,0)))</f>
        <v>N/A</v>
      </c>
      <c r="F12" s="624"/>
      <c r="G12" s="625"/>
      <c r="H12" s="624"/>
    </row>
    <row r="13" spans="2:9" ht="12.75" customHeight="1" x14ac:dyDescent="0.2">
      <c r="B13" s="12" t="s">
        <v>270</v>
      </c>
      <c r="C13" s="46">
        <f t="array" ref="C13">INDEX(Innertable,MATCH($B13,MaterialData!$B$6:$B$11,0),MATCH(C$9,MaterialData!$C$4:$P$4,0))</f>
        <v>180000000</v>
      </c>
      <c r="D13" s="94" t="str">
        <f t="array" ref="D13">IF(D8="Alternative AIP","N/A",INDEX(Innertable,MATCH($B13,MaterialData!$B$6:$B$11,0),MATCH(D$9,MaterialData!$C$4:$P$4,0)))</f>
        <v>N/A</v>
      </c>
      <c r="F13" s="624"/>
      <c r="G13" s="292"/>
      <c r="H13" s="624"/>
      <c r="I13" s="625"/>
    </row>
    <row r="14" spans="2:9" ht="12.75" customHeight="1" x14ac:dyDescent="0.2">
      <c r="B14" s="12" t="s">
        <v>271</v>
      </c>
      <c r="C14" s="46">
        <f t="array" ref="C14">INDEX(Innertable,MATCH($B14,MaterialData!$B$6:$B$11,0),MATCH(C$9,MaterialData!$C$4:$P$4,0))</f>
        <v>300000000</v>
      </c>
      <c r="D14" s="94" t="str">
        <f t="array" ref="D14">IF(D8="Alternative AIP","N/A",INDEX(Innertable,MATCH($B14,MaterialData!$B$6:$B$11,0),MATCH(D$9,MaterialData!$C$4:$P$4,0)))</f>
        <v>N/A</v>
      </c>
      <c r="F14" s="624"/>
      <c r="G14" s="292"/>
      <c r="H14" s="624"/>
      <c r="I14" s="625"/>
    </row>
    <row r="15" spans="2:9" ht="12.75" customHeight="1" x14ac:dyDescent="0.2">
      <c r="B15" s="12" t="s">
        <v>272</v>
      </c>
      <c r="C15" s="46">
        <f t="array" ref="C15">INDEX(Innertable,MATCH($B15,MaterialData!$B$6:$B$11,0),MATCH(C$9,MaterialData!$C$4:$P$4,0))</f>
        <v>219000000</v>
      </c>
      <c r="D15" s="94" t="str">
        <f t="array" ref="D15">IF(D8="Alternative AIP","N/A",INDEX(Innertable,MATCH($B15,MaterialData!$B$6:$B$11,0),MATCH(D$9,MaterialData!$C$4:$P$4,0)))</f>
        <v>N/A</v>
      </c>
      <c r="F15" s="624"/>
      <c r="G15" s="626"/>
      <c r="H15" s="624"/>
      <c r="I15" s="625"/>
    </row>
    <row r="16" spans="2:9" ht="12.75" customHeight="1" x14ac:dyDescent="0.2">
      <c r="F16" s="292"/>
      <c r="G16" s="292"/>
      <c r="H16" s="292"/>
      <c r="I16" s="292"/>
    </row>
    <row r="17" spans="2:15" ht="12.75" customHeight="1" x14ac:dyDescent="0.2">
      <c r="B17" s="292"/>
      <c r="C17" s="88" t="s">
        <v>624</v>
      </c>
      <c r="D17" s="119" t="s">
        <v>104</v>
      </c>
      <c r="F17" s="120" t="str">
        <f>IF(OR($D$17="NO",$D$8="Alternative AIP"),"Test per T3.18 required","Per T3.16.7 possibility to avoid testing (T3.18), pending bulkhead measurements")</f>
        <v>Test per T3.18 required</v>
      </c>
      <c r="G17" s="7"/>
      <c r="H17" s="7"/>
      <c r="I17" s="7"/>
    </row>
    <row r="18" spans="2:15" ht="12.75" customHeight="1" x14ac:dyDescent="0.2">
      <c r="F18" s="292"/>
      <c r="G18" s="292"/>
      <c r="H18" s="292"/>
      <c r="I18" s="292"/>
    </row>
    <row r="19" spans="2:15" ht="12.75" customHeight="1" x14ac:dyDescent="0.2">
      <c r="B19" s="12" t="s">
        <v>561</v>
      </c>
      <c r="C19" s="84">
        <v>1.5</v>
      </c>
      <c r="D19" s="121" t="str">
        <f>IF(D8="steel",1.5,IF(D8="aluminium 1",4,IF(D8="Alternative AIP","N/A")))</f>
        <v>N/A</v>
      </c>
      <c r="F19" s="627"/>
      <c r="H19" s="623"/>
      <c r="I19" s="292"/>
    </row>
    <row r="20" spans="2:15" ht="12.75" customHeight="1" x14ac:dyDescent="0.2">
      <c r="B20" s="12" t="s">
        <v>625</v>
      </c>
      <c r="C20" s="34">
        <v>350</v>
      </c>
      <c r="D20" s="34">
        <f>IF('T3.13 T3.6 Ft Bulkhead'!$F$2="Tubing only",'T3.13 T3.6 Ft Bulkhead'!E16,IF('T3.13 T3.6 Ft Bulkhead'!$F$2="Composite only",'T3.13 T3.6 Ft Bulkhead'!L16,'T3.13 T3.6 Ft Bulkhead'!L16))</f>
        <v>336</v>
      </c>
      <c r="F20" s="1087" t="str">
        <f>IF(AND($D$17="YES",OR($D$20&gt;350,$D$21&gt;400)),"T3.16.7 requires diagonal or X-bracing for space frames or equivalent stiff structure for monocoque bulkheads",IF(AND($D$17="YES",$D$20&lt;=350,$D$21&lt;=400,OR($D$8="Steel",$D$8="Aluminium 1")),"Testing per T3.18 can be avoided",""))</f>
        <v/>
      </c>
      <c r="G20" s="775"/>
      <c r="H20" s="775"/>
      <c r="I20" s="775"/>
      <c r="J20" s="775"/>
      <c r="K20" s="775"/>
    </row>
    <row r="21" spans="2:15" ht="12.75" customHeight="1" x14ac:dyDescent="0.2">
      <c r="B21" s="12" t="s">
        <v>626</v>
      </c>
      <c r="C21" s="34">
        <v>400</v>
      </c>
      <c r="D21" s="34">
        <f>IF('T3.13 T3.6 Ft Bulkhead'!$F$2="Tubing only",'T3.13 T3.6 Ft Bulkhead'!E15,IF('T3.13 T3.6 Ft Bulkhead'!$F$2="Composite only",'T3.13 T3.6 Ft Bulkhead'!L15,'T3.13 T3.6 Ft Bulkhead'!L15))</f>
        <v>341</v>
      </c>
      <c r="F21" s="775"/>
      <c r="G21" s="775"/>
      <c r="H21" s="775"/>
      <c r="I21" s="775"/>
      <c r="J21" s="775"/>
      <c r="K21" s="775"/>
    </row>
    <row r="22" spans="2:15" ht="12.75" customHeight="1" x14ac:dyDescent="0.2">
      <c r="B22" s="292"/>
      <c r="C22" s="624"/>
      <c r="D22" s="524"/>
      <c r="H22" s="292"/>
    </row>
    <row r="23" spans="2:15" ht="12.75" customHeight="1" x14ac:dyDescent="0.2">
      <c r="C23" s="88" t="s">
        <v>627</v>
      </c>
      <c r="D23" s="122" t="str">
        <f>IF(OR(AND($D$8="steel",$D$19&gt;=1.5,$D$17="YES"),AND($D$8="aluminium 1",$D$19&gt;=4,$D$17="YES")),"YES","NO")</f>
        <v>NO</v>
      </c>
      <c r="F23" s="624"/>
      <c r="G23" s="625"/>
      <c r="H23" s="624"/>
      <c r="I23" s="625"/>
    </row>
    <row r="24" spans="2:15" ht="12.75" customHeight="1" x14ac:dyDescent="0.2">
      <c r="F24" s="624"/>
      <c r="G24" s="292"/>
      <c r="H24" s="624"/>
      <c r="I24" s="625"/>
    </row>
    <row r="25" spans="2:15" ht="12.75" customHeight="1" x14ac:dyDescent="0.2">
      <c r="B25" s="5" t="s">
        <v>623</v>
      </c>
      <c r="F25" s="624"/>
      <c r="G25" s="626"/>
      <c r="H25" s="624"/>
      <c r="I25" s="625"/>
    </row>
    <row r="26" spans="2:15" ht="12.75" customHeight="1" x14ac:dyDescent="0.2">
      <c r="B26" s="12" t="s">
        <v>628</v>
      </c>
      <c r="C26" s="12" t="s">
        <v>154</v>
      </c>
      <c r="D26" s="78">
        <v>100</v>
      </c>
      <c r="E26" s="23" t="str">
        <f>IF(D26&gt;D20,"INVALID ENTRY, AIP IS TOO HIGH","")</f>
        <v/>
      </c>
      <c r="F26" s="292"/>
      <c r="G26" s="292"/>
      <c r="I26" s="292"/>
    </row>
    <row r="27" spans="2:15" ht="12.75" customHeight="1" x14ac:dyDescent="0.2">
      <c r="B27" s="12" t="s">
        <v>629</v>
      </c>
      <c r="C27" s="12" t="s">
        <v>154</v>
      </c>
      <c r="D27" s="78">
        <v>200</v>
      </c>
      <c r="E27" s="23" t="str" cm="1">
        <f t="array" ref="E27">_xlfn.IFS(D27&gt;D21,"INVALID ENTRY, AIP IS TOO WIDE",D27&lt;200,"INVALID ENTRY, AIP IS TOO NARROW",AND(D27&lt;=D21,D27&gt;=200),"")</f>
        <v/>
      </c>
      <c r="G27" s="9"/>
      <c r="I27" s="9"/>
      <c r="L27" s="9" t="s">
        <v>290</v>
      </c>
    </row>
    <row r="28" spans="2:15" ht="12.75" customHeight="1" x14ac:dyDescent="0.2">
      <c r="B28" s="8"/>
      <c r="C28" s="8"/>
      <c r="D28" s="123"/>
    </row>
    <row r="29" spans="2:15" ht="12.75" customHeight="1" x14ac:dyDescent="0.2">
      <c r="B29" s="5" t="s">
        <v>566</v>
      </c>
      <c r="E29" s="50"/>
    </row>
    <row r="30" spans="2:15" ht="12.75" customHeight="1" x14ac:dyDescent="0.2">
      <c r="B30" s="559"/>
      <c r="C30" s="224"/>
      <c r="D30" s="224"/>
      <c r="E30" s="224"/>
      <c r="F30" s="224"/>
      <c r="G30" s="224"/>
      <c r="H30" s="224"/>
      <c r="I30" s="224"/>
      <c r="J30" s="224"/>
      <c r="K30" s="224"/>
      <c r="L30" s="224"/>
      <c r="M30" s="224"/>
      <c r="N30" s="224"/>
      <c r="O30" s="560"/>
    </row>
    <row r="31" spans="2:15" ht="12.75" customHeight="1" x14ac:dyDescent="0.2">
      <c r="B31" s="589"/>
      <c r="C31" s="221"/>
      <c r="D31" s="221"/>
      <c r="E31" s="221"/>
      <c r="F31" s="221"/>
      <c r="G31" s="221"/>
      <c r="H31" s="221"/>
      <c r="I31" s="221"/>
      <c r="J31" s="221"/>
      <c r="K31" s="221"/>
      <c r="L31" s="221"/>
      <c r="M31" s="221"/>
      <c r="N31" s="221"/>
      <c r="O31" s="243"/>
    </row>
    <row r="32" spans="2:15" ht="12.75" customHeight="1" x14ac:dyDescent="0.2">
      <c r="B32" s="242"/>
      <c r="C32" s="221"/>
      <c r="D32" s="221"/>
      <c r="E32" s="221"/>
      <c r="F32" s="221"/>
      <c r="G32" s="221"/>
      <c r="H32" s="221"/>
      <c r="I32" s="221"/>
      <c r="J32" s="221"/>
      <c r="K32" s="221"/>
      <c r="L32" s="221" t="s">
        <v>630</v>
      </c>
      <c r="M32" s="221"/>
      <c r="N32" s="221"/>
      <c r="O32" s="243"/>
    </row>
    <row r="33" spans="2:15" ht="12.75" customHeight="1" x14ac:dyDescent="0.2">
      <c r="B33" s="242"/>
      <c r="C33" s="221"/>
      <c r="D33" s="221"/>
      <c r="E33" s="221"/>
      <c r="F33" s="221"/>
      <c r="G33" s="221"/>
      <c r="H33" s="221"/>
      <c r="I33" s="221"/>
      <c r="J33" s="221"/>
      <c r="K33" s="221"/>
      <c r="L33" s="221">
        <v>70000000000</v>
      </c>
      <c r="M33" s="221"/>
      <c r="N33" s="221"/>
      <c r="O33" s="243"/>
    </row>
    <row r="34" spans="2:15" ht="12.75" customHeight="1" x14ac:dyDescent="0.2">
      <c r="B34" s="242"/>
      <c r="C34" s="221"/>
      <c r="D34" s="221"/>
      <c r="E34" s="221"/>
      <c r="F34" s="221"/>
      <c r="G34" s="221"/>
      <c r="H34" s="221"/>
      <c r="I34" s="221"/>
      <c r="J34" s="221"/>
      <c r="K34" s="221"/>
      <c r="L34" s="221">
        <v>160000000</v>
      </c>
      <c r="M34" s="221"/>
      <c r="N34" s="221"/>
      <c r="O34" s="243"/>
    </row>
    <row r="35" spans="2:15" ht="12.75" customHeight="1" x14ac:dyDescent="0.2">
      <c r="B35" s="242"/>
      <c r="C35" s="221"/>
      <c r="D35" s="221"/>
      <c r="E35" s="221"/>
      <c r="F35" s="221"/>
      <c r="G35" s="221"/>
      <c r="H35" s="221"/>
      <c r="I35" s="221"/>
      <c r="J35" s="221"/>
      <c r="K35" s="221"/>
      <c r="L35" s="221">
        <v>300000000</v>
      </c>
      <c r="M35" s="221"/>
      <c r="N35" s="221"/>
      <c r="O35" s="243"/>
    </row>
    <row r="36" spans="2:15" ht="12.75" customHeight="1" x14ac:dyDescent="0.2">
      <c r="B36" s="242"/>
      <c r="C36" s="221"/>
      <c r="D36" s="221"/>
      <c r="E36" s="221"/>
      <c r="F36" s="221"/>
      <c r="G36" s="221"/>
      <c r="H36" s="221"/>
      <c r="I36" s="221"/>
      <c r="J36" s="221"/>
      <c r="K36" s="221"/>
      <c r="L36" s="221">
        <v>140000000</v>
      </c>
      <c r="M36" s="221"/>
      <c r="N36" s="221"/>
      <c r="O36" s="243"/>
    </row>
    <row r="37" spans="2:15" ht="12.75" customHeight="1" x14ac:dyDescent="0.2">
      <c r="B37" s="242"/>
      <c r="C37" s="221"/>
      <c r="D37" s="221"/>
      <c r="E37" s="221"/>
      <c r="F37" s="221"/>
      <c r="G37" s="221"/>
      <c r="H37" s="221"/>
      <c r="I37" s="221"/>
      <c r="J37" s="221"/>
      <c r="K37" s="221"/>
      <c r="L37" s="221">
        <v>300000000</v>
      </c>
      <c r="M37" s="221"/>
      <c r="N37" s="221"/>
      <c r="O37" s="243"/>
    </row>
    <row r="38" spans="2:15" ht="12.75" customHeight="1" x14ac:dyDescent="0.2">
      <c r="B38" s="242"/>
      <c r="C38" s="221"/>
      <c r="D38" s="221"/>
      <c r="E38" s="221"/>
      <c r="F38" s="221"/>
      <c r="G38" s="221"/>
      <c r="H38" s="221"/>
      <c r="I38" s="221"/>
      <c r="J38" s="221"/>
      <c r="K38" s="221"/>
      <c r="L38" s="221">
        <f>39554/(PI()*25*3)*10^6</f>
        <v>167872389.84151542</v>
      </c>
      <c r="M38" s="221"/>
      <c r="N38" s="221"/>
      <c r="O38" s="243"/>
    </row>
    <row r="39" spans="2:15" ht="12.75" customHeight="1" x14ac:dyDescent="0.2">
      <c r="B39" s="242"/>
      <c r="C39" s="221"/>
      <c r="D39" s="221"/>
      <c r="E39" s="221"/>
      <c r="F39" s="221"/>
      <c r="G39" s="221"/>
      <c r="H39" s="221"/>
      <c r="I39" s="221"/>
      <c r="J39" s="221"/>
      <c r="K39" s="221"/>
      <c r="L39" s="221"/>
      <c r="M39" s="221"/>
      <c r="N39" s="221"/>
      <c r="O39" s="243"/>
    </row>
    <row r="40" spans="2:15" ht="12.75" customHeight="1" x14ac:dyDescent="0.2">
      <c r="B40" s="242"/>
      <c r="C40" s="221"/>
      <c r="D40" s="221"/>
      <c r="E40" s="221"/>
      <c r="F40" s="221"/>
      <c r="G40" s="221"/>
      <c r="H40" s="221"/>
      <c r="I40" s="221"/>
      <c r="J40" s="221"/>
      <c r="K40" s="221"/>
      <c r="L40" s="221" t="s">
        <v>631</v>
      </c>
      <c r="M40" s="221"/>
      <c r="N40" s="221"/>
      <c r="O40" s="243"/>
    </row>
    <row r="41" spans="2:15" ht="12.75" customHeight="1" x14ac:dyDescent="0.2">
      <c r="B41" s="242"/>
      <c r="C41" s="221"/>
      <c r="D41" s="221"/>
      <c r="E41" s="221"/>
      <c r="F41" s="221"/>
      <c r="G41" s="221"/>
      <c r="H41" s="221"/>
      <c r="I41" s="221"/>
      <c r="J41" s="221"/>
      <c r="K41" s="221"/>
      <c r="L41" s="221" t="s">
        <v>632</v>
      </c>
      <c r="M41" s="221"/>
      <c r="N41" s="221"/>
      <c r="O41" s="243"/>
    </row>
    <row r="42" spans="2:15" ht="12.75" customHeight="1" x14ac:dyDescent="0.2">
      <c r="B42" s="242"/>
      <c r="C42" s="221"/>
      <c r="D42" s="221"/>
      <c r="E42" s="221"/>
      <c r="F42" s="221"/>
      <c r="G42" s="221"/>
      <c r="H42" s="221"/>
      <c r="I42" s="221"/>
      <c r="J42" s="221"/>
      <c r="K42" s="221"/>
      <c r="L42" s="221" t="s">
        <v>633</v>
      </c>
      <c r="M42" s="221"/>
      <c r="N42" s="221"/>
      <c r="O42" s="243"/>
    </row>
    <row r="43" spans="2:15" ht="12.75" customHeight="1" x14ac:dyDescent="0.2">
      <c r="B43" s="242"/>
      <c r="C43" s="221"/>
      <c r="D43" s="221"/>
      <c r="E43" s="221"/>
      <c r="F43" s="221"/>
      <c r="G43" s="221"/>
      <c r="H43" s="221"/>
      <c r="I43" s="221"/>
      <c r="J43" s="221"/>
      <c r="K43" s="221"/>
      <c r="L43" s="221"/>
      <c r="M43" s="221"/>
      <c r="N43" s="221"/>
      <c r="O43" s="243"/>
    </row>
    <row r="44" spans="2:15" ht="12.75" customHeight="1" x14ac:dyDescent="0.2">
      <c r="B44" s="242"/>
      <c r="C44" s="221"/>
      <c r="D44" s="221"/>
      <c r="E44" s="221"/>
      <c r="F44" s="221"/>
      <c r="G44" s="221"/>
      <c r="H44" s="221"/>
      <c r="I44" s="221"/>
      <c r="J44" s="221"/>
      <c r="K44" s="221"/>
      <c r="L44" s="221"/>
      <c r="M44" s="221"/>
      <c r="N44" s="221"/>
      <c r="O44" s="243"/>
    </row>
    <row r="45" spans="2:15" ht="12.75" customHeight="1" x14ac:dyDescent="0.2">
      <c r="B45" s="242"/>
      <c r="C45" s="221"/>
      <c r="D45" s="221"/>
      <c r="E45" s="221"/>
      <c r="F45" s="221"/>
      <c r="G45" s="221"/>
      <c r="H45" s="221"/>
      <c r="I45" s="221"/>
      <c r="J45" s="221"/>
      <c r="K45" s="221"/>
      <c r="L45" s="221"/>
      <c r="M45" s="221"/>
      <c r="N45" s="221"/>
      <c r="O45" s="243"/>
    </row>
    <row r="46" spans="2:15" ht="12.75" customHeight="1" x14ac:dyDescent="0.2">
      <c r="B46" s="242"/>
      <c r="C46" s="221"/>
      <c r="D46" s="221"/>
      <c r="E46" s="221"/>
      <c r="F46" s="221"/>
      <c r="G46" s="221"/>
      <c r="H46" s="221"/>
      <c r="I46" s="221"/>
      <c r="J46" s="221"/>
      <c r="K46" s="221"/>
      <c r="L46" s="221"/>
      <c r="M46" s="221"/>
      <c r="N46" s="221"/>
      <c r="O46" s="243"/>
    </row>
    <row r="47" spans="2:15" ht="12.75" customHeight="1" x14ac:dyDescent="0.2">
      <c r="B47" s="242"/>
      <c r="C47" s="221"/>
      <c r="D47" s="221"/>
      <c r="E47" s="221"/>
      <c r="F47" s="221"/>
      <c r="G47" s="221"/>
      <c r="H47" s="221"/>
      <c r="I47" s="221"/>
      <c r="J47" s="221"/>
      <c r="K47" s="221"/>
      <c r="L47" s="221"/>
      <c r="M47" s="221"/>
      <c r="N47" s="221"/>
      <c r="O47" s="243"/>
    </row>
    <row r="48" spans="2:15" ht="12.75" customHeight="1" x14ac:dyDescent="0.2">
      <c r="B48" s="242"/>
      <c r="C48" s="221"/>
      <c r="D48" s="221"/>
      <c r="E48" s="221"/>
      <c r="F48" s="221"/>
      <c r="G48" s="221"/>
      <c r="H48" s="221"/>
      <c r="I48" s="221"/>
      <c r="J48" s="221"/>
      <c r="K48" s="221"/>
      <c r="L48" s="221"/>
      <c r="M48" s="221"/>
      <c r="N48" s="221"/>
      <c r="O48" s="243"/>
    </row>
    <row r="49" spans="2:15" ht="12.75" customHeight="1" x14ac:dyDescent="0.2">
      <c r="B49" s="242"/>
      <c r="C49" s="221"/>
      <c r="D49" s="221"/>
      <c r="E49" s="221"/>
      <c r="F49" s="221"/>
      <c r="G49" s="221"/>
      <c r="H49" s="221"/>
      <c r="I49" s="221"/>
      <c r="J49" s="221"/>
      <c r="K49" s="221"/>
      <c r="L49" s="221"/>
      <c r="M49" s="221"/>
      <c r="N49" s="221"/>
      <c r="O49" s="243"/>
    </row>
    <row r="50" spans="2:15" ht="12.75" customHeight="1" x14ac:dyDescent="0.2">
      <c r="B50" s="242"/>
      <c r="C50" s="221"/>
      <c r="D50" s="221"/>
      <c r="E50" s="221"/>
      <c r="F50" s="221"/>
      <c r="G50" s="221"/>
      <c r="H50" s="221"/>
      <c r="I50" s="221"/>
      <c r="J50" s="221"/>
      <c r="K50" s="221"/>
      <c r="L50" s="221"/>
      <c r="M50" s="221"/>
      <c r="N50" s="221"/>
      <c r="O50" s="243"/>
    </row>
    <row r="51" spans="2:15" ht="12.75" customHeight="1" x14ac:dyDescent="0.2">
      <c r="B51" s="242"/>
      <c r="C51" s="221"/>
      <c r="D51" s="221"/>
      <c r="E51" s="221"/>
      <c r="F51" s="221"/>
      <c r="G51" s="221"/>
      <c r="H51" s="221"/>
      <c r="I51" s="221"/>
      <c r="J51" s="221"/>
      <c r="K51" s="221"/>
      <c r="L51" s="221"/>
      <c r="M51" s="221"/>
      <c r="N51" s="221"/>
      <c r="O51" s="243"/>
    </row>
    <row r="52" spans="2:15" ht="12.75" customHeight="1" x14ac:dyDescent="0.2">
      <c r="B52" s="242"/>
      <c r="C52" s="221"/>
      <c r="D52" s="221"/>
      <c r="E52" s="221"/>
      <c r="F52" s="221"/>
      <c r="G52" s="221"/>
      <c r="H52" s="221"/>
      <c r="I52" s="221"/>
      <c r="J52" s="221"/>
      <c r="K52" s="221"/>
      <c r="L52" s="221"/>
      <c r="M52" s="221"/>
      <c r="N52" s="221"/>
      <c r="O52" s="243"/>
    </row>
    <row r="53" spans="2:15" ht="12.75" customHeight="1" x14ac:dyDescent="0.2">
      <c r="B53" s="242"/>
      <c r="C53" s="221"/>
      <c r="D53" s="221"/>
      <c r="E53" s="221"/>
      <c r="F53" s="221"/>
      <c r="G53" s="221"/>
      <c r="H53" s="221"/>
      <c r="I53" s="221"/>
      <c r="J53" s="221"/>
      <c r="K53" s="221"/>
      <c r="L53" s="221"/>
      <c r="M53" s="221"/>
      <c r="N53" s="221"/>
      <c r="O53" s="243"/>
    </row>
    <row r="54" spans="2:15" ht="12.75" customHeight="1" x14ac:dyDescent="0.2">
      <c r="B54" s="242"/>
      <c r="C54" s="221"/>
      <c r="D54" s="221"/>
      <c r="E54" s="221"/>
      <c r="F54" s="221"/>
      <c r="G54" s="221"/>
      <c r="H54" s="221"/>
      <c r="I54" s="221"/>
      <c r="J54" s="221"/>
      <c r="K54" s="221"/>
      <c r="L54" s="221"/>
      <c r="M54" s="221"/>
      <c r="N54" s="221"/>
      <c r="O54" s="243"/>
    </row>
    <row r="55" spans="2:15" ht="12.75" customHeight="1" x14ac:dyDescent="0.2">
      <c r="B55" s="242"/>
      <c r="C55" s="221"/>
      <c r="D55" s="221"/>
      <c r="E55" s="221"/>
      <c r="F55" s="221"/>
      <c r="G55" s="221"/>
      <c r="H55" s="221"/>
      <c r="I55" s="221"/>
      <c r="J55" s="221"/>
      <c r="K55" s="221"/>
      <c r="L55" s="221"/>
      <c r="M55" s="221"/>
      <c r="N55" s="221"/>
      <c r="O55" s="243"/>
    </row>
    <row r="56" spans="2:15" ht="12.75" customHeight="1" x14ac:dyDescent="0.2">
      <c r="B56" s="242"/>
      <c r="C56" s="221"/>
      <c r="D56" s="221"/>
      <c r="E56" s="221"/>
      <c r="F56" s="221"/>
      <c r="G56" s="221"/>
      <c r="H56" s="221"/>
      <c r="I56" s="221"/>
      <c r="J56" s="221"/>
      <c r="K56" s="221"/>
      <c r="L56" s="221"/>
      <c r="M56" s="221"/>
      <c r="N56" s="221"/>
      <c r="O56" s="243"/>
    </row>
    <row r="57" spans="2:15" ht="12.75" customHeight="1" x14ac:dyDescent="0.2">
      <c r="B57" s="242"/>
      <c r="C57" s="221"/>
      <c r="D57" s="221"/>
      <c r="E57" s="221"/>
      <c r="F57" s="221"/>
      <c r="G57" s="221"/>
      <c r="H57" s="221"/>
      <c r="I57" s="221"/>
      <c r="J57" s="221"/>
      <c r="K57" s="221"/>
      <c r="L57" s="221"/>
      <c r="M57" s="221"/>
      <c r="N57" s="221"/>
      <c r="O57" s="243"/>
    </row>
    <row r="58" spans="2:15" ht="12.75" customHeight="1" x14ac:dyDescent="0.2">
      <c r="B58" s="242"/>
      <c r="C58" s="221"/>
      <c r="D58" s="221"/>
      <c r="E58" s="221"/>
      <c r="F58" s="221"/>
      <c r="G58" s="221"/>
      <c r="H58" s="221"/>
      <c r="I58" s="221"/>
      <c r="J58" s="221"/>
      <c r="K58" s="221"/>
      <c r="L58" s="221"/>
      <c r="M58" s="221"/>
      <c r="N58" s="221"/>
      <c r="O58" s="243"/>
    </row>
    <row r="59" spans="2:15" ht="12.75" customHeight="1" x14ac:dyDescent="0.2">
      <c r="B59" s="242"/>
      <c r="C59" s="221"/>
      <c r="D59" s="221"/>
      <c r="E59" s="221"/>
      <c r="F59" s="221"/>
      <c r="G59" s="221"/>
      <c r="H59" s="221"/>
      <c r="I59" s="221"/>
      <c r="J59" s="221"/>
      <c r="K59" s="221"/>
      <c r="L59" s="221"/>
      <c r="M59" s="221"/>
      <c r="N59" s="221"/>
      <c r="O59" s="243"/>
    </row>
    <row r="60" spans="2:15" ht="12.75" customHeight="1" x14ac:dyDescent="0.2">
      <c r="B60" s="242"/>
      <c r="C60" s="221"/>
      <c r="D60" s="221"/>
      <c r="E60" s="221"/>
      <c r="F60" s="221"/>
      <c r="G60" s="221"/>
      <c r="H60" s="221"/>
      <c r="I60" s="221"/>
      <c r="J60" s="221"/>
      <c r="K60" s="221"/>
      <c r="L60" s="221"/>
      <c r="M60" s="221"/>
      <c r="N60" s="221"/>
      <c r="O60" s="243"/>
    </row>
    <row r="61" spans="2:15" ht="12.75" customHeight="1" x14ac:dyDescent="0.2">
      <c r="B61" s="242"/>
      <c r="C61" s="221"/>
      <c r="D61" s="221"/>
      <c r="E61" s="221"/>
      <c r="F61" s="221"/>
      <c r="G61" s="221"/>
      <c r="H61" s="221"/>
      <c r="I61" s="221"/>
      <c r="J61" s="221"/>
      <c r="K61" s="221"/>
      <c r="L61" s="221"/>
      <c r="M61" s="221"/>
      <c r="N61" s="221"/>
      <c r="O61" s="243"/>
    </row>
    <row r="62" spans="2:15" ht="12.75" customHeight="1" x14ac:dyDescent="0.2">
      <c r="B62" s="242"/>
      <c r="C62" s="221"/>
      <c r="D62" s="221"/>
      <c r="E62" s="221"/>
      <c r="F62" s="221"/>
      <c r="G62" s="221"/>
      <c r="H62" s="221"/>
      <c r="I62" s="221"/>
      <c r="J62" s="221"/>
      <c r="K62" s="221"/>
      <c r="L62" s="221"/>
      <c r="M62" s="221"/>
      <c r="N62" s="221"/>
      <c r="O62" s="243"/>
    </row>
    <row r="63" spans="2:15" ht="12.75" customHeight="1" x14ac:dyDescent="0.2">
      <c r="B63" s="242"/>
      <c r="C63" s="221"/>
      <c r="D63" s="221"/>
      <c r="E63" s="221"/>
      <c r="F63" s="221"/>
      <c r="G63" s="221"/>
      <c r="H63" s="221"/>
      <c r="I63" s="221"/>
      <c r="J63" s="221"/>
      <c r="K63" s="221"/>
      <c r="L63" s="221"/>
      <c r="M63" s="221"/>
      <c r="N63" s="221"/>
      <c r="O63" s="243"/>
    </row>
    <row r="64" spans="2:15" ht="12.75" customHeight="1" x14ac:dyDescent="0.2">
      <c r="B64" s="242"/>
      <c r="C64" s="221"/>
      <c r="D64" s="221"/>
      <c r="E64" s="221"/>
      <c r="F64" s="221"/>
      <c r="G64" s="221"/>
      <c r="H64" s="221"/>
      <c r="I64" s="221"/>
      <c r="J64" s="221"/>
      <c r="K64" s="221"/>
      <c r="L64" s="221"/>
      <c r="M64" s="221"/>
      <c r="N64" s="221"/>
      <c r="O64" s="243"/>
    </row>
    <row r="65" spans="2:15" ht="12.75" customHeight="1" x14ac:dyDescent="0.2">
      <c r="B65" s="242"/>
      <c r="C65" s="221"/>
      <c r="D65" s="221"/>
      <c r="E65" s="221"/>
      <c r="F65" s="221"/>
      <c r="G65" s="221"/>
      <c r="H65" s="221"/>
      <c r="I65" s="221"/>
      <c r="J65" s="221"/>
      <c r="K65" s="221"/>
      <c r="L65" s="221"/>
      <c r="M65" s="221"/>
      <c r="N65" s="221"/>
      <c r="O65" s="243"/>
    </row>
    <row r="66" spans="2:15" ht="12.75" customHeight="1" x14ac:dyDescent="0.2">
      <c r="B66" s="242"/>
      <c r="C66" s="221"/>
      <c r="D66" s="221"/>
      <c r="E66" s="221"/>
      <c r="F66" s="221"/>
      <c r="G66" s="221"/>
      <c r="H66" s="221"/>
      <c r="I66" s="221"/>
      <c r="J66" s="221"/>
      <c r="K66" s="221"/>
      <c r="L66" s="221"/>
      <c r="M66" s="221"/>
      <c r="N66" s="221"/>
      <c r="O66" s="243"/>
    </row>
    <row r="67" spans="2:15" ht="12.75" customHeight="1" x14ac:dyDescent="0.2">
      <c r="B67" s="242"/>
      <c r="C67" s="221"/>
      <c r="D67" s="221"/>
      <c r="E67" s="221"/>
      <c r="F67" s="221"/>
      <c r="G67" s="221"/>
      <c r="H67" s="221"/>
      <c r="I67" s="221"/>
      <c r="J67" s="221"/>
      <c r="K67" s="221"/>
      <c r="L67" s="221"/>
      <c r="M67" s="221"/>
      <c r="N67" s="221"/>
      <c r="O67" s="243"/>
    </row>
    <row r="68" spans="2:15" ht="12.75" customHeight="1" x14ac:dyDescent="0.2">
      <c r="B68" s="242"/>
      <c r="C68" s="221"/>
      <c r="D68" s="221"/>
      <c r="E68" s="221"/>
      <c r="F68" s="221"/>
      <c r="G68" s="221"/>
      <c r="H68" s="221"/>
      <c r="I68" s="221"/>
      <c r="J68" s="221"/>
      <c r="K68" s="221"/>
      <c r="L68" s="221"/>
      <c r="M68" s="221"/>
      <c r="N68" s="221"/>
      <c r="O68" s="243"/>
    </row>
    <row r="69" spans="2:15" ht="12.75" customHeight="1" x14ac:dyDescent="0.2">
      <c r="B69" s="242"/>
      <c r="C69" s="221"/>
      <c r="D69" s="221"/>
      <c r="E69" s="221"/>
      <c r="F69" s="221"/>
      <c r="G69" s="221"/>
      <c r="H69" s="221"/>
      <c r="I69" s="221"/>
      <c r="J69" s="221"/>
      <c r="K69" s="221"/>
      <c r="L69" s="221"/>
      <c r="M69" s="221"/>
      <c r="N69" s="221"/>
      <c r="O69" s="243"/>
    </row>
    <row r="70" spans="2:15" ht="12.75" customHeight="1" x14ac:dyDescent="0.2">
      <c r="B70" s="242"/>
      <c r="C70" s="221"/>
      <c r="D70" s="221"/>
      <c r="E70" s="221"/>
      <c r="F70" s="221"/>
      <c r="G70" s="221"/>
      <c r="H70" s="221"/>
      <c r="I70" s="221"/>
      <c r="J70" s="221"/>
      <c r="K70" s="221"/>
      <c r="L70" s="221"/>
      <c r="M70" s="221"/>
      <c r="N70" s="221"/>
      <c r="O70" s="243"/>
    </row>
    <row r="71" spans="2:15" ht="12.75" customHeight="1" x14ac:dyDescent="0.2">
      <c r="B71" s="242"/>
      <c r="C71" s="221"/>
      <c r="D71" s="221"/>
      <c r="E71" s="221"/>
      <c r="F71" s="221"/>
      <c r="G71" s="221"/>
      <c r="H71" s="221"/>
      <c r="I71" s="221"/>
      <c r="J71" s="221"/>
      <c r="K71" s="221"/>
      <c r="L71" s="221"/>
      <c r="M71" s="221"/>
      <c r="N71" s="221"/>
      <c r="O71" s="243"/>
    </row>
    <row r="72" spans="2:15" ht="12.75" customHeight="1" x14ac:dyDescent="0.2">
      <c r="B72" s="242"/>
      <c r="C72" s="221"/>
      <c r="D72" s="221"/>
      <c r="E72" s="221"/>
      <c r="F72" s="221"/>
      <c r="G72" s="221"/>
      <c r="H72" s="221"/>
      <c r="I72" s="221"/>
      <c r="J72" s="221"/>
      <c r="K72" s="221"/>
      <c r="L72" s="221"/>
      <c r="M72" s="221"/>
      <c r="N72" s="221"/>
      <c r="O72" s="243"/>
    </row>
    <row r="73" spans="2:15" ht="12.75" customHeight="1" x14ac:dyDescent="0.2">
      <c r="B73" s="242"/>
      <c r="C73" s="221"/>
      <c r="D73" s="221"/>
      <c r="E73" s="221"/>
      <c r="F73" s="221"/>
      <c r="G73" s="221"/>
      <c r="H73" s="221"/>
      <c r="I73" s="221"/>
      <c r="J73" s="221"/>
      <c r="K73" s="221"/>
      <c r="L73" s="221"/>
      <c r="M73" s="221"/>
      <c r="N73" s="221"/>
      <c r="O73" s="243"/>
    </row>
    <row r="74" spans="2:15" ht="12.75" customHeight="1" x14ac:dyDescent="0.2">
      <c r="B74" s="242"/>
      <c r="C74" s="221"/>
      <c r="D74" s="221"/>
      <c r="E74" s="221"/>
      <c r="F74" s="221"/>
      <c r="G74" s="221"/>
      <c r="H74" s="221"/>
      <c r="I74" s="221"/>
      <c r="J74" s="221"/>
      <c r="K74" s="221"/>
      <c r="L74" s="221"/>
      <c r="M74" s="221"/>
      <c r="N74" s="221"/>
      <c r="O74" s="243"/>
    </row>
    <row r="75" spans="2:15" ht="12.75" customHeight="1" x14ac:dyDescent="0.2">
      <c r="B75" s="242"/>
      <c r="C75" s="221"/>
      <c r="D75" s="221"/>
      <c r="E75" s="221"/>
      <c r="F75" s="221"/>
      <c r="G75" s="221"/>
      <c r="H75" s="221"/>
      <c r="I75" s="221"/>
      <c r="J75" s="221"/>
      <c r="K75" s="221"/>
      <c r="L75" s="221"/>
      <c r="M75" s="221"/>
      <c r="N75" s="221"/>
      <c r="O75" s="243"/>
    </row>
    <row r="76" spans="2:15" ht="12.75" customHeight="1" x14ac:dyDescent="0.2">
      <c r="B76" s="242"/>
      <c r="C76" s="221"/>
      <c r="D76" s="221"/>
      <c r="E76" s="221"/>
      <c r="F76" s="221"/>
      <c r="G76" s="221"/>
      <c r="H76" s="221"/>
      <c r="I76" s="221"/>
      <c r="J76" s="221"/>
      <c r="K76" s="221"/>
      <c r="L76" s="221"/>
      <c r="M76" s="221"/>
      <c r="N76" s="221"/>
      <c r="O76" s="243"/>
    </row>
    <row r="77" spans="2:15" ht="12.75" customHeight="1" x14ac:dyDescent="0.2">
      <c r="B77" s="242"/>
      <c r="C77" s="221"/>
      <c r="D77" s="221"/>
      <c r="E77" s="221"/>
      <c r="F77" s="221"/>
      <c r="G77" s="221"/>
      <c r="H77" s="221"/>
      <c r="I77" s="221"/>
      <c r="J77" s="221"/>
      <c r="K77" s="221"/>
      <c r="L77" s="221"/>
      <c r="M77" s="221"/>
      <c r="N77" s="221"/>
      <c r="O77" s="243"/>
    </row>
    <row r="78" spans="2:15" ht="12.75" customHeight="1" x14ac:dyDescent="0.2">
      <c r="B78" s="242"/>
      <c r="C78" s="221"/>
      <c r="D78" s="221"/>
      <c r="E78" s="221"/>
      <c r="F78" s="221"/>
      <c r="G78" s="221"/>
      <c r="H78" s="221"/>
      <c r="I78" s="221"/>
      <c r="J78" s="221"/>
      <c r="K78" s="221"/>
      <c r="L78" s="221"/>
      <c r="M78" s="221"/>
      <c r="N78" s="221"/>
      <c r="O78" s="243"/>
    </row>
    <row r="79" spans="2:15" ht="12.75" customHeight="1" x14ac:dyDescent="0.2">
      <c r="B79" s="242"/>
      <c r="C79" s="221"/>
      <c r="D79" s="221"/>
      <c r="E79" s="221"/>
      <c r="F79" s="221"/>
      <c r="G79" s="221"/>
      <c r="H79" s="221"/>
      <c r="I79" s="221"/>
      <c r="J79" s="221"/>
      <c r="K79" s="221"/>
      <c r="L79" s="221"/>
      <c r="M79" s="221"/>
      <c r="N79" s="221"/>
      <c r="O79" s="243"/>
    </row>
    <row r="80" spans="2:15" ht="12.75" customHeight="1" x14ac:dyDescent="0.2">
      <c r="B80" s="242"/>
      <c r="C80" s="221"/>
      <c r="D80" s="221"/>
      <c r="E80" s="221"/>
      <c r="F80" s="221"/>
      <c r="G80" s="221"/>
      <c r="H80" s="221"/>
      <c r="I80" s="221"/>
      <c r="J80" s="221"/>
      <c r="K80" s="221"/>
      <c r="L80" s="221"/>
      <c r="M80" s="221"/>
      <c r="N80" s="221"/>
      <c r="O80" s="243"/>
    </row>
    <row r="81" spans="2:15" ht="12.75" customHeight="1" x14ac:dyDescent="0.2">
      <c r="B81" s="242"/>
      <c r="C81" s="221"/>
      <c r="D81" s="221"/>
      <c r="E81" s="221"/>
      <c r="F81" s="221"/>
      <c r="G81" s="221"/>
      <c r="H81" s="221"/>
      <c r="I81" s="221"/>
      <c r="J81" s="221"/>
      <c r="K81" s="221"/>
      <c r="L81" s="221"/>
      <c r="M81" s="221"/>
      <c r="N81" s="221"/>
      <c r="O81" s="243"/>
    </row>
    <row r="82" spans="2:15" ht="12.75" customHeight="1" x14ac:dyDescent="0.2">
      <c r="B82" s="242"/>
      <c r="C82" s="221"/>
      <c r="D82" s="221"/>
      <c r="E82" s="221"/>
      <c r="F82" s="221"/>
      <c r="G82" s="221"/>
      <c r="H82" s="221"/>
      <c r="I82" s="221"/>
      <c r="J82" s="221"/>
      <c r="K82" s="221"/>
      <c r="L82" s="221"/>
      <c r="M82" s="221"/>
      <c r="N82" s="221"/>
      <c r="O82" s="243"/>
    </row>
    <row r="83" spans="2:15" ht="12.75" customHeight="1" x14ac:dyDescent="0.2">
      <c r="B83" s="242"/>
      <c r="C83" s="221"/>
      <c r="D83" s="221"/>
      <c r="E83" s="221"/>
      <c r="F83" s="221"/>
      <c r="G83" s="221"/>
      <c r="H83" s="221"/>
      <c r="I83" s="221"/>
      <c r="J83" s="221"/>
      <c r="K83" s="221"/>
      <c r="L83" s="221"/>
      <c r="M83" s="221"/>
      <c r="N83" s="221"/>
      <c r="O83" s="243"/>
    </row>
    <row r="84" spans="2:15" ht="12.75" customHeight="1" x14ac:dyDescent="0.2">
      <c r="B84" s="242"/>
      <c r="C84" s="221"/>
      <c r="D84" s="221"/>
      <c r="E84" s="221"/>
      <c r="F84" s="221"/>
      <c r="G84" s="221"/>
      <c r="H84" s="221"/>
      <c r="I84" s="221"/>
      <c r="J84" s="221"/>
      <c r="K84" s="221"/>
      <c r="L84" s="221"/>
      <c r="M84" s="221"/>
      <c r="N84" s="221"/>
      <c r="O84" s="243"/>
    </row>
    <row r="85" spans="2:15" ht="12.75" customHeight="1" x14ac:dyDescent="0.2">
      <c r="B85" s="242"/>
      <c r="C85" s="221"/>
      <c r="D85" s="221"/>
      <c r="E85" s="221"/>
      <c r="F85" s="221"/>
      <c r="G85" s="221"/>
      <c r="H85" s="221"/>
      <c r="I85" s="221"/>
      <c r="J85" s="221"/>
      <c r="K85" s="221"/>
      <c r="L85" s="221"/>
      <c r="M85" s="221"/>
      <c r="N85" s="221"/>
      <c r="O85" s="243"/>
    </row>
    <row r="86" spans="2:15" ht="12.75" customHeight="1" x14ac:dyDescent="0.2">
      <c r="B86" s="242"/>
      <c r="C86" s="221"/>
      <c r="D86" s="221"/>
      <c r="E86" s="221"/>
      <c r="F86" s="221"/>
      <c r="G86" s="221"/>
      <c r="H86" s="221"/>
      <c r="I86" s="221"/>
      <c r="J86" s="221"/>
      <c r="K86" s="221"/>
      <c r="L86" s="221"/>
      <c r="M86" s="221"/>
      <c r="N86" s="221"/>
      <c r="O86" s="243"/>
    </row>
    <row r="87" spans="2:15" ht="12.75" customHeight="1" x14ac:dyDescent="0.2">
      <c r="B87" s="242"/>
      <c r="C87" s="221"/>
      <c r="D87" s="221"/>
      <c r="E87" s="221"/>
      <c r="F87" s="221"/>
      <c r="G87" s="221"/>
      <c r="H87" s="221"/>
      <c r="I87" s="221"/>
      <c r="J87" s="221"/>
      <c r="K87" s="221"/>
      <c r="L87" s="221"/>
      <c r="M87" s="221"/>
      <c r="N87" s="221"/>
      <c r="O87" s="243"/>
    </row>
    <row r="88" spans="2:15" ht="12.75" customHeight="1" x14ac:dyDescent="0.2">
      <c r="B88" s="242"/>
      <c r="C88" s="221"/>
      <c r="D88" s="221"/>
      <c r="E88" s="221"/>
      <c r="F88" s="221"/>
      <c r="G88" s="221"/>
      <c r="H88" s="221"/>
      <c r="I88" s="221"/>
      <c r="J88" s="221"/>
      <c r="K88" s="221"/>
      <c r="L88" s="221"/>
      <c r="M88" s="221"/>
      <c r="N88" s="221"/>
      <c r="O88" s="243"/>
    </row>
    <row r="89" spans="2:15" ht="12.75" customHeight="1" x14ac:dyDescent="0.2">
      <c r="B89" s="242"/>
      <c r="C89" s="221"/>
      <c r="D89" s="221"/>
      <c r="E89" s="221"/>
      <c r="F89" s="221"/>
      <c r="G89" s="221"/>
      <c r="H89" s="221"/>
      <c r="I89" s="221"/>
      <c r="J89" s="221"/>
      <c r="K89" s="221"/>
      <c r="L89" s="221"/>
      <c r="M89" s="221"/>
      <c r="N89" s="221"/>
      <c r="O89" s="243"/>
    </row>
    <row r="90" spans="2:15" ht="12.75" customHeight="1" x14ac:dyDescent="0.2">
      <c r="B90" s="242"/>
      <c r="C90" s="221"/>
      <c r="D90" s="221"/>
      <c r="E90" s="221"/>
      <c r="F90" s="221"/>
      <c r="G90" s="221"/>
      <c r="H90" s="221"/>
      <c r="I90" s="221"/>
      <c r="J90" s="221"/>
      <c r="K90" s="221"/>
      <c r="L90" s="221"/>
      <c r="M90" s="221"/>
      <c r="N90" s="221"/>
      <c r="O90" s="243"/>
    </row>
    <row r="91" spans="2:15" ht="12.75" customHeight="1" x14ac:dyDescent="0.2">
      <c r="B91" s="242"/>
      <c r="C91" s="221"/>
      <c r="D91" s="221"/>
      <c r="E91" s="221"/>
      <c r="F91" s="221"/>
      <c r="G91" s="221"/>
      <c r="H91" s="221"/>
      <c r="I91" s="221"/>
      <c r="J91" s="221"/>
      <c r="K91" s="221"/>
      <c r="L91" s="221"/>
      <c r="M91" s="221"/>
      <c r="N91" s="221"/>
      <c r="O91" s="243"/>
    </row>
    <row r="92" spans="2:15" ht="12.75" customHeight="1" x14ac:dyDescent="0.2">
      <c r="B92" s="242"/>
      <c r="C92" s="221"/>
      <c r="D92" s="221"/>
      <c r="E92" s="221"/>
      <c r="F92" s="221"/>
      <c r="G92" s="221"/>
      <c r="H92" s="221"/>
      <c r="I92" s="221"/>
      <c r="J92" s="221"/>
      <c r="K92" s="221"/>
      <c r="L92" s="221"/>
      <c r="M92" s="221"/>
      <c r="N92" s="221"/>
      <c r="O92" s="243"/>
    </row>
    <row r="93" spans="2:15" ht="12.75" customHeight="1" x14ac:dyDescent="0.2">
      <c r="B93" s="242"/>
      <c r="C93" s="221"/>
      <c r="D93" s="221"/>
      <c r="E93" s="221"/>
      <c r="F93" s="221"/>
      <c r="G93" s="221"/>
      <c r="H93" s="221"/>
      <c r="I93" s="221"/>
      <c r="J93" s="221"/>
      <c r="K93" s="221"/>
      <c r="L93" s="221"/>
      <c r="M93" s="221"/>
      <c r="N93" s="221"/>
      <c r="O93" s="243"/>
    </row>
    <row r="94" spans="2:15" ht="12.75" customHeight="1" x14ac:dyDescent="0.2">
      <c r="B94" s="242"/>
      <c r="C94" s="221"/>
      <c r="D94" s="221"/>
      <c r="E94" s="221"/>
      <c r="F94" s="221"/>
      <c r="G94" s="221"/>
      <c r="H94" s="221"/>
      <c r="I94" s="221"/>
      <c r="J94" s="221"/>
      <c r="K94" s="221"/>
      <c r="L94" s="221"/>
      <c r="M94" s="221"/>
      <c r="N94" s="221"/>
      <c r="O94" s="243"/>
    </row>
    <row r="95" spans="2:15" ht="12.75" customHeight="1" x14ac:dyDescent="0.2">
      <c r="B95" s="242"/>
      <c r="C95" s="221"/>
      <c r="D95" s="221"/>
      <c r="E95" s="221"/>
      <c r="F95" s="221"/>
      <c r="G95" s="221"/>
      <c r="H95" s="221"/>
      <c r="I95" s="221"/>
      <c r="J95" s="221"/>
      <c r="K95" s="221"/>
      <c r="L95" s="221"/>
      <c r="M95" s="221"/>
      <c r="N95" s="221"/>
      <c r="O95" s="243"/>
    </row>
    <row r="96" spans="2:15" ht="12.75" customHeight="1" x14ac:dyDescent="0.2">
      <c r="B96" s="242"/>
      <c r="C96" s="221"/>
      <c r="D96" s="221"/>
      <c r="E96" s="221"/>
      <c r="F96" s="221"/>
      <c r="G96" s="221"/>
      <c r="H96" s="221"/>
      <c r="I96" s="221"/>
      <c r="J96" s="221"/>
      <c r="K96" s="221"/>
      <c r="L96" s="221"/>
      <c r="M96" s="221"/>
      <c r="N96" s="221"/>
      <c r="O96" s="243"/>
    </row>
    <row r="97" spans="2:15" ht="12.75" customHeight="1" x14ac:dyDescent="0.2">
      <c r="B97" s="242"/>
      <c r="C97" s="221"/>
      <c r="D97" s="221"/>
      <c r="E97" s="221"/>
      <c r="F97" s="221"/>
      <c r="G97" s="221"/>
      <c r="H97" s="221"/>
      <c r="I97" s="221"/>
      <c r="J97" s="221"/>
      <c r="K97" s="221"/>
      <c r="L97" s="221"/>
      <c r="M97" s="221"/>
      <c r="N97" s="221"/>
      <c r="O97" s="243"/>
    </row>
    <row r="98" spans="2:15" ht="12.75" customHeight="1" x14ac:dyDescent="0.2">
      <c r="B98" s="242"/>
      <c r="C98" s="221"/>
      <c r="D98" s="221"/>
      <c r="E98" s="221"/>
      <c r="F98" s="221"/>
      <c r="G98" s="221"/>
      <c r="H98" s="221"/>
      <c r="I98" s="221"/>
      <c r="J98" s="221"/>
      <c r="K98" s="221"/>
      <c r="L98" s="221"/>
      <c r="M98" s="221"/>
      <c r="N98" s="221"/>
      <c r="O98" s="243"/>
    </row>
    <row r="99" spans="2:15" ht="12.75" customHeight="1" x14ac:dyDescent="0.2">
      <c r="B99" s="242"/>
      <c r="C99" s="221"/>
      <c r="D99" s="221"/>
      <c r="E99" s="221"/>
      <c r="F99" s="221"/>
      <c r="G99" s="221"/>
      <c r="H99" s="221"/>
      <c r="I99" s="221"/>
      <c r="J99" s="221"/>
      <c r="K99" s="221"/>
      <c r="L99" s="221"/>
      <c r="M99" s="221"/>
      <c r="N99" s="221"/>
      <c r="O99" s="243"/>
    </row>
    <row r="100" spans="2:15" ht="12.75" customHeight="1" x14ac:dyDescent="0.2">
      <c r="B100" s="242"/>
      <c r="C100" s="221"/>
      <c r="D100" s="221"/>
      <c r="E100" s="221"/>
      <c r="F100" s="221"/>
      <c r="G100" s="221"/>
      <c r="H100" s="221"/>
      <c r="I100" s="221"/>
      <c r="J100" s="221"/>
      <c r="K100" s="221"/>
      <c r="L100" s="221"/>
      <c r="M100" s="221"/>
      <c r="N100" s="221"/>
      <c r="O100" s="243"/>
    </row>
    <row r="101" spans="2:15" ht="12.75" customHeight="1" x14ac:dyDescent="0.2">
      <c r="B101" s="242"/>
      <c r="C101" s="221"/>
      <c r="D101" s="221"/>
      <c r="E101" s="221"/>
      <c r="F101" s="221"/>
      <c r="G101" s="221"/>
      <c r="H101" s="221"/>
      <c r="I101" s="221"/>
      <c r="J101" s="221"/>
      <c r="K101" s="221"/>
      <c r="L101" s="221"/>
      <c r="M101" s="221"/>
      <c r="N101" s="221"/>
      <c r="O101" s="243"/>
    </row>
    <row r="102" spans="2:15" ht="12.75" customHeight="1" x14ac:dyDescent="0.2">
      <c r="B102" s="242"/>
      <c r="C102" s="221"/>
      <c r="D102" s="221"/>
      <c r="E102" s="221"/>
      <c r="F102" s="221"/>
      <c r="G102" s="221"/>
      <c r="H102" s="221"/>
      <c r="I102" s="221"/>
      <c r="J102" s="221"/>
      <c r="K102" s="221"/>
      <c r="L102" s="221"/>
      <c r="M102" s="221"/>
      <c r="N102" s="221"/>
      <c r="O102" s="243"/>
    </row>
    <row r="103" spans="2:15" ht="12.75" customHeight="1" x14ac:dyDescent="0.2">
      <c r="B103" s="242"/>
      <c r="C103" s="221"/>
      <c r="D103" s="221"/>
      <c r="E103" s="221"/>
      <c r="F103" s="221"/>
      <c r="G103" s="221"/>
      <c r="H103" s="221"/>
      <c r="I103" s="221"/>
      <c r="J103" s="221"/>
      <c r="K103" s="221"/>
      <c r="L103" s="221"/>
      <c r="M103" s="221"/>
      <c r="N103" s="221"/>
      <c r="O103" s="243"/>
    </row>
    <row r="104" spans="2:15" ht="12.75" customHeight="1" x14ac:dyDescent="0.2">
      <c r="B104" s="242"/>
      <c r="C104" s="221"/>
      <c r="D104" s="221"/>
      <c r="E104" s="221"/>
      <c r="F104" s="221"/>
      <c r="G104" s="221"/>
      <c r="H104" s="221"/>
      <c r="I104" s="221"/>
      <c r="J104" s="221"/>
      <c r="K104" s="221"/>
      <c r="L104" s="221"/>
      <c r="M104" s="221"/>
      <c r="N104" s="221"/>
      <c r="O104" s="243"/>
    </row>
    <row r="105" spans="2:15" ht="12.75" customHeight="1" x14ac:dyDescent="0.2">
      <c r="B105" s="242"/>
      <c r="C105" s="221"/>
      <c r="D105" s="221"/>
      <c r="E105" s="221"/>
      <c r="F105" s="221"/>
      <c r="G105" s="221"/>
      <c r="H105" s="221"/>
      <c r="I105" s="221"/>
      <c r="J105" s="221"/>
      <c r="K105" s="221"/>
      <c r="L105" s="221"/>
      <c r="M105" s="221"/>
      <c r="N105" s="221"/>
      <c r="O105" s="243"/>
    </row>
    <row r="106" spans="2:15" ht="12.75" customHeight="1" x14ac:dyDescent="0.2">
      <c r="B106" s="242"/>
      <c r="C106" s="221"/>
      <c r="D106" s="221"/>
      <c r="E106" s="221"/>
      <c r="F106" s="221"/>
      <c r="G106" s="221"/>
      <c r="H106" s="221"/>
      <c r="I106" s="221"/>
      <c r="J106" s="221"/>
      <c r="K106" s="221"/>
      <c r="L106" s="221"/>
      <c r="M106" s="221"/>
      <c r="N106" s="221"/>
      <c r="O106" s="243"/>
    </row>
    <row r="107" spans="2:15" ht="12.75" customHeight="1" x14ac:dyDescent="0.2">
      <c r="B107" s="242"/>
      <c r="C107" s="221"/>
      <c r="D107" s="221"/>
      <c r="E107" s="221"/>
      <c r="F107" s="221"/>
      <c r="G107" s="221"/>
      <c r="H107" s="221"/>
      <c r="I107" s="221"/>
      <c r="J107" s="221"/>
      <c r="K107" s="221"/>
      <c r="L107" s="221"/>
      <c r="M107" s="221"/>
      <c r="N107" s="221"/>
      <c r="O107" s="243"/>
    </row>
    <row r="108" spans="2:15" ht="12.75" customHeight="1" x14ac:dyDescent="0.2">
      <c r="B108" s="242"/>
      <c r="C108" s="221"/>
      <c r="D108" s="221"/>
      <c r="E108" s="221"/>
      <c r="F108" s="221"/>
      <c r="G108" s="221"/>
      <c r="H108" s="221"/>
      <c r="I108" s="221"/>
      <c r="J108" s="221"/>
      <c r="K108" s="221"/>
      <c r="L108" s="221"/>
      <c r="M108" s="221"/>
      <c r="N108" s="221"/>
      <c r="O108" s="243"/>
    </row>
    <row r="109" spans="2:15" ht="12.75" customHeight="1" x14ac:dyDescent="0.2">
      <c r="B109" s="242"/>
      <c r="C109" s="221"/>
      <c r="D109" s="221"/>
      <c r="E109" s="221"/>
      <c r="F109" s="221"/>
      <c r="G109" s="221"/>
      <c r="H109" s="221"/>
      <c r="I109" s="221"/>
      <c r="J109" s="221"/>
      <c r="K109" s="221"/>
      <c r="L109" s="221"/>
      <c r="M109" s="221"/>
      <c r="N109" s="221"/>
      <c r="O109" s="243"/>
    </row>
    <row r="110" spans="2:15" ht="12.75" customHeight="1" x14ac:dyDescent="0.2">
      <c r="B110" s="242"/>
      <c r="C110" s="221"/>
      <c r="D110" s="221"/>
      <c r="E110" s="221"/>
      <c r="F110" s="221"/>
      <c r="G110" s="221"/>
      <c r="H110" s="221"/>
      <c r="I110" s="221"/>
      <c r="J110" s="221"/>
      <c r="K110" s="221"/>
      <c r="L110" s="221"/>
      <c r="M110" s="221"/>
      <c r="N110" s="221"/>
      <c r="O110" s="243"/>
    </row>
    <row r="111" spans="2:15" ht="12.75" customHeight="1" x14ac:dyDescent="0.2">
      <c r="B111" s="242"/>
      <c r="C111" s="221"/>
      <c r="D111" s="221"/>
      <c r="E111" s="221"/>
      <c r="F111" s="221"/>
      <c r="G111" s="221"/>
      <c r="H111" s="221"/>
      <c r="I111" s="221"/>
      <c r="J111" s="221"/>
      <c r="K111" s="221"/>
      <c r="L111" s="221"/>
      <c r="M111" s="221"/>
      <c r="N111" s="221"/>
      <c r="O111" s="243"/>
    </row>
    <row r="112" spans="2:15" ht="12.75" customHeight="1" x14ac:dyDescent="0.2">
      <c r="B112" s="242"/>
      <c r="C112" s="221"/>
      <c r="D112" s="221"/>
      <c r="E112" s="221"/>
      <c r="F112" s="221"/>
      <c r="G112" s="221"/>
      <c r="H112" s="221"/>
      <c r="I112" s="221"/>
      <c r="J112" s="221"/>
      <c r="K112" s="221"/>
      <c r="L112" s="221"/>
      <c r="M112" s="221"/>
      <c r="N112" s="221"/>
      <c r="O112" s="243"/>
    </row>
    <row r="113" spans="2:15" ht="12.75" customHeight="1" x14ac:dyDescent="0.2">
      <c r="B113" s="242"/>
      <c r="C113" s="221"/>
      <c r="D113" s="221"/>
      <c r="E113" s="221"/>
      <c r="F113" s="221"/>
      <c r="G113" s="221"/>
      <c r="H113" s="221"/>
      <c r="I113" s="221"/>
      <c r="J113" s="221"/>
      <c r="K113" s="221"/>
      <c r="L113" s="221"/>
      <c r="M113" s="221"/>
      <c r="N113" s="221"/>
      <c r="O113" s="243"/>
    </row>
    <row r="114" spans="2:15" ht="12.75" customHeight="1" x14ac:dyDescent="0.2">
      <c r="B114" s="242"/>
      <c r="C114" s="221"/>
      <c r="D114" s="221"/>
      <c r="E114" s="221"/>
      <c r="F114" s="221"/>
      <c r="G114" s="221"/>
      <c r="H114" s="221"/>
      <c r="I114" s="221"/>
      <c r="J114" s="221"/>
      <c r="K114" s="221"/>
      <c r="L114" s="221"/>
      <c r="M114" s="221"/>
      <c r="N114" s="221"/>
      <c r="O114" s="243"/>
    </row>
    <row r="115" spans="2:15" ht="12.75" customHeight="1" x14ac:dyDescent="0.2">
      <c r="B115" s="242"/>
      <c r="C115" s="221"/>
      <c r="D115" s="221"/>
      <c r="E115" s="221"/>
      <c r="F115" s="221"/>
      <c r="G115" s="221"/>
      <c r="H115" s="221"/>
      <c r="I115" s="221"/>
      <c r="J115" s="221"/>
      <c r="K115" s="221"/>
      <c r="L115" s="221"/>
      <c r="M115" s="221"/>
      <c r="N115" s="221"/>
      <c r="O115" s="243"/>
    </row>
    <row r="116" spans="2:15" ht="12.75" customHeight="1" x14ac:dyDescent="0.2">
      <c r="B116" s="242"/>
      <c r="C116" s="221"/>
      <c r="D116" s="221"/>
      <c r="E116" s="221"/>
      <c r="F116" s="221"/>
      <c r="G116" s="221"/>
      <c r="H116" s="221"/>
      <c r="I116" s="221"/>
      <c r="J116" s="221"/>
      <c r="K116" s="221"/>
      <c r="L116" s="221"/>
      <c r="M116" s="221"/>
      <c r="N116" s="221"/>
      <c r="O116" s="243"/>
    </row>
    <row r="117" spans="2:15" ht="12.75" customHeight="1" x14ac:dyDescent="0.2">
      <c r="B117" s="242"/>
      <c r="C117" s="221"/>
      <c r="D117" s="221"/>
      <c r="E117" s="221"/>
      <c r="F117" s="221"/>
      <c r="G117" s="221"/>
      <c r="H117" s="221"/>
      <c r="I117" s="221"/>
      <c r="J117" s="221"/>
      <c r="K117" s="221"/>
      <c r="L117" s="221"/>
      <c r="M117" s="221"/>
      <c r="N117" s="221"/>
      <c r="O117" s="243"/>
    </row>
    <row r="118" spans="2:15" ht="12.75" customHeight="1" x14ac:dyDescent="0.2">
      <c r="B118" s="242"/>
      <c r="C118" s="221"/>
      <c r="D118" s="221"/>
      <c r="E118" s="221"/>
      <c r="F118" s="221"/>
      <c r="G118" s="221"/>
      <c r="H118" s="221"/>
      <c r="I118" s="221"/>
      <c r="J118" s="221"/>
      <c r="K118" s="221"/>
      <c r="L118" s="221"/>
      <c r="M118" s="221"/>
      <c r="N118" s="221"/>
      <c r="O118" s="243"/>
    </row>
    <row r="119" spans="2:15" ht="12.75" customHeight="1" x14ac:dyDescent="0.2">
      <c r="B119" s="242"/>
      <c r="C119" s="221"/>
      <c r="D119" s="221"/>
      <c r="E119" s="221"/>
      <c r="F119" s="221"/>
      <c r="G119" s="221"/>
      <c r="H119" s="221"/>
      <c r="I119" s="221"/>
      <c r="J119" s="221"/>
      <c r="K119" s="221"/>
      <c r="L119" s="221"/>
      <c r="M119" s="221"/>
      <c r="N119" s="221"/>
      <c r="O119" s="243"/>
    </row>
    <row r="120" spans="2:15" ht="12.75" customHeight="1" x14ac:dyDescent="0.2">
      <c r="B120" s="242"/>
      <c r="C120" s="221"/>
      <c r="D120" s="221"/>
      <c r="E120" s="221"/>
      <c r="F120" s="221"/>
      <c r="G120" s="221"/>
      <c r="H120" s="221"/>
      <c r="I120" s="221"/>
      <c r="J120" s="221"/>
      <c r="K120" s="221"/>
      <c r="L120" s="221"/>
      <c r="M120" s="221"/>
      <c r="N120" s="221"/>
      <c r="O120" s="243"/>
    </row>
    <row r="121" spans="2:15" ht="12.75" customHeight="1" x14ac:dyDescent="0.2">
      <c r="B121" s="242"/>
      <c r="C121" s="221"/>
      <c r="D121" s="221"/>
      <c r="E121" s="221"/>
      <c r="F121" s="221"/>
      <c r="G121" s="221"/>
      <c r="H121" s="221"/>
      <c r="I121" s="221"/>
      <c r="J121" s="221"/>
      <c r="K121" s="221"/>
      <c r="L121" s="221"/>
      <c r="M121" s="221"/>
      <c r="N121" s="221"/>
      <c r="O121" s="243"/>
    </row>
    <row r="122" spans="2:15" ht="12.75" customHeight="1" x14ac:dyDescent="0.2">
      <c r="B122" s="242"/>
      <c r="C122" s="221"/>
      <c r="D122" s="221"/>
      <c r="E122" s="221"/>
      <c r="F122" s="221"/>
      <c r="G122" s="221"/>
      <c r="H122" s="221"/>
      <c r="I122" s="221"/>
      <c r="J122" s="221"/>
      <c r="K122" s="221"/>
      <c r="L122" s="221"/>
      <c r="M122" s="221"/>
      <c r="N122" s="221"/>
      <c r="O122" s="243"/>
    </row>
    <row r="123" spans="2:15" ht="12.75" customHeight="1" x14ac:dyDescent="0.2">
      <c r="B123" s="242"/>
      <c r="C123" s="221"/>
      <c r="D123" s="221"/>
      <c r="E123" s="221"/>
      <c r="F123" s="221"/>
      <c r="G123" s="221"/>
      <c r="H123" s="221"/>
      <c r="I123" s="221"/>
      <c r="J123" s="221"/>
      <c r="K123" s="221"/>
      <c r="L123" s="221"/>
      <c r="M123" s="221"/>
      <c r="N123" s="221"/>
      <c r="O123" s="243"/>
    </row>
    <row r="124" spans="2:15" ht="12.75" customHeight="1" x14ac:dyDescent="0.2">
      <c r="B124" s="242"/>
      <c r="C124" s="221"/>
      <c r="D124" s="221"/>
      <c r="E124" s="221"/>
      <c r="F124" s="221"/>
      <c r="G124" s="221"/>
      <c r="H124" s="221"/>
      <c r="I124" s="221"/>
      <c r="J124" s="221"/>
      <c r="K124" s="221"/>
      <c r="L124" s="221"/>
      <c r="M124" s="221"/>
      <c r="N124" s="221"/>
      <c r="O124" s="243"/>
    </row>
    <row r="125" spans="2:15" ht="12.75" customHeight="1" x14ac:dyDescent="0.2">
      <c r="B125" s="242"/>
      <c r="C125" s="221"/>
      <c r="D125" s="221"/>
      <c r="E125" s="221"/>
      <c r="F125" s="221"/>
      <c r="G125" s="221"/>
      <c r="H125" s="221"/>
      <c r="I125" s="221"/>
      <c r="J125" s="221"/>
      <c r="K125" s="221"/>
      <c r="L125" s="221"/>
      <c r="M125" s="221"/>
      <c r="N125" s="221"/>
      <c r="O125" s="243"/>
    </row>
    <row r="126" spans="2:15" ht="12.75" customHeight="1" x14ac:dyDescent="0.2">
      <c r="B126" s="242"/>
      <c r="C126" s="221"/>
      <c r="D126" s="221"/>
      <c r="E126" s="221"/>
      <c r="F126" s="221"/>
      <c r="G126" s="221"/>
      <c r="H126" s="221"/>
      <c r="I126" s="221"/>
      <c r="J126" s="221"/>
      <c r="K126" s="221"/>
      <c r="L126" s="221"/>
      <c r="M126" s="221"/>
      <c r="N126" s="221"/>
      <c r="O126" s="243"/>
    </row>
    <row r="127" spans="2:15" ht="12.75" customHeight="1" x14ac:dyDescent="0.2">
      <c r="B127" s="242"/>
      <c r="C127" s="221"/>
      <c r="D127" s="221"/>
      <c r="E127" s="221"/>
      <c r="F127" s="221"/>
      <c r="G127" s="221"/>
      <c r="H127" s="221"/>
      <c r="I127" s="221"/>
      <c r="J127" s="221"/>
      <c r="K127" s="221"/>
      <c r="L127" s="221"/>
      <c r="M127" s="221"/>
      <c r="N127" s="221"/>
      <c r="O127" s="243"/>
    </row>
    <row r="128" spans="2:15" ht="12.75" customHeight="1" x14ac:dyDescent="0.2">
      <c r="B128" s="242"/>
      <c r="C128" s="221"/>
      <c r="D128" s="221"/>
      <c r="E128" s="221"/>
      <c r="F128" s="221"/>
      <c r="G128" s="221"/>
      <c r="H128" s="221"/>
      <c r="I128" s="221"/>
      <c r="J128" s="221"/>
      <c r="K128" s="221"/>
      <c r="L128" s="221"/>
      <c r="M128" s="221"/>
      <c r="N128" s="221"/>
      <c r="O128" s="243"/>
    </row>
    <row r="129" spans="2:15" ht="12.75" customHeight="1" x14ac:dyDescent="0.2">
      <c r="B129" s="242"/>
      <c r="C129" s="221"/>
      <c r="D129" s="221"/>
      <c r="E129" s="221"/>
      <c r="F129" s="221"/>
      <c r="G129" s="221"/>
      <c r="H129" s="221"/>
      <c r="I129" s="221"/>
      <c r="J129" s="221"/>
      <c r="K129" s="221"/>
      <c r="L129" s="221"/>
      <c r="M129" s="221"/>
      <c r="N129" s="221"/>
      <c r="O129" s="243"/>
    </row>
    <row r="130" spans="2:15" ht="12.75" customHeight="1" x14ac:dyDescent="0.2">
      <c r="B130" s="242"/>
      <c r="C130" s="221"/>
      <c r="D130" s="221"/>
      <c r="E130" s="221"/>
      <c r="F130" s="221"/>
      <c r="G130" s="221"/>
      <c r="H130" s="221"/>
      <c r="I130" s="221"/>
      <c r="J130" s="221"/>
      <c r="K130" s="221"/>
      <c r="L130" s="221"/>
      <c r="M130" s="221"/>
      <c r="N130" s="221"/>
      <c r="O130" s="243"/>
    </row>
    <row r="131" spans="2:15" ht="12.75" customHeight="1" x14ac:dyDescent="0.2">
      <c r="B131" s="242"/>
      <c r="C131" s="221"/>
      <c r="D131" s="221"/>
      <c r="E131" s="221"/>
      <c r="F131" s="221"/>
      <c r="G131" s="221"/>
      <c r="H131" s="221"/>
      <c r="I131" s="221"/>
      <c r="J131" s="221"/>
      <c r="K131" s="221"/>
      <c r="L131" s="221"/>
      <c r="M131" s="221"/>
      <c r="N131" s="221"/>
      <c r="O131" s="243"/>
    </row>
    <row r="132" spans="2:15" ht="12.75" customHeight="1" x14ac:dyDescent="0.2">
      <c r="B132" s="242"/>
      <c r="C132" s="221"/>
      <c r="D132" s="221"/>
      <c r="E132" s="221"/>
      <c r="F132" s="221"/>
      <c r="G132" s="221"/>
      <c r="H132" s="221"/>
      <c r="I132" s="221"/>
      <c r="J132" s="221"/>
      <c r="K132" s="221"/>
      <c r="L132" s="221"/>
      <c r="M132" s="221"/>
      <c r="N132" s="221"/>
      <c r="O132" s="243"/>
    </row>
    <row r="133" spans="2:15" ht="12.75" customHeight="1" x14ac:dyDescent="0.2">
      <c r="B133" s="242"/>
      <c r="C133" s="221"/>
      <c r="D133" s="221"/>
      <c r="E133" s="221"/>
      <c r="F133" s="221"/>
      <c r="G133" s="221"/>
      <c r="H133" s="221"/>
      <c r="I133" s="221"/>
      <c r="J133" s="221"/>
      <c r="K133" s="221"/>
      <c r="L133" s="221"/>
      <c r="M133" s="221"/>
      <c r="N133" s="221"/>
      <c r="O133" s="243"/>
    </row>
    <row r="134" spans="2:15" ht="12.75" customHeight="1" x14ac:dyDescent="0.2">
      <c r="B134" s="242"/>
      <c r="C134" s="221"/>
      <c r="D134" s="221"/>
      <c r="E134" s="221"/>
      <c r="F134" s="221"/>
      <c r="G134" s="221"/>
      <c r="H134" s="221"/>
      <c r="I134" s="221"/>
      <c r="J134" s="221"/>
      <c r="K134" s="221"/>
      <c r="L134" s="221"/>
      <c r="M134" s="221"/>
      <c r="N134" s="221"/>
      <c r="O134" s="243"/>
    </row>
    <row r="135" spans="2:15" ht="12.75" customHeight="1" x14ac:dyDescent="0.2">
      <c r="B135" s="242"/>
      <c r="C135" s="221"/>
      <c r="D135" s="221"/>
      <c r="E135" s="221"/>
      <c r="F135" s="221"/>
      <c r="G135" s="221"/>
      <c r="H135" s="221"/>
      <c r="I135" s="221"/>
      <c r="J135" s="221"/>
      <c r="K135" s="221"/>
      <c r="L135" s="221"/>
      <c r="M135" s="221"/>
      <c r="N135" s="221"/>
      <c r="O135" s="243"/>
    </row>
    <row r="136" spans="2:15" ht="12.75" customHeight="1" x14ac:dyDescent="0.2">
      <c r="B136" s="242"/>
      <c r="C136" s="221"/>
      <c r="D136" s="221"/>
      <c r="E136" s="221"/>
      <c r="F136" s="221"/>
      <c r="G136" s="221"/>
      <c r="H136" s="221"/>
      <c r="I136" s="221"/>
      <c r="J136" s="221"/>
      <c r="K136" s="221"/>
      <c r="L136" s="221"/>
      <c r="M136" s="221"/>
      <c r="N136" s="221"/>
      <c r="O136" s="243"/>
    </row>
    <row r="137" spans="2:15" ht="12.75" customHeight="1" x14ac:dyDescent="0.2">
      <c r="B137" s="242"/>
      <c r="C137" s="221"/>
      <c r="D137" s="221"/>
      <c r="E137" s="221"/>
      <c r="F137" s="221"/>
      <c r="G137" s="221"/>
      <c r="H137" s="221"/>
      <c r="I137" s="221"/>
      <c r="J137" s="221"/>
      <c r="K137" s="221"/>
      <c r="L137" s="221"/>
      <c r="M137" s="221"/>
      <c r="N137" s="221"/>
      <c r="O137" s="243"/>
    </row>
    <row r="138" spans="2:15" ht="12.75" customHeight="1" x14ac:dyDescent="0.2">
      <c r="B138" s="242"/>
      <c r="C138" s="221"/>
      <c r="D138" s="221"/>
      <c r="E138" s="221"/>
      <c r="F138" s="221"/>
      <c r="G138" s="221"/>
      <c r="H138" s="221"/>
      <c r="I138" s="221"/>
      <c r="J138" s="221"/>
      <c r="K138" s="221"/>
      <c r="L138" s="221"/>
      <c r="M138" s="221"/>
      <c r="N138" s="221"/>
      <c r="O138" s="243"/>
    </row>
    <row r="139" spans="2:15" ht="12.75" customHeight="1" x14ac:dyDescent="0.2">
      <c r="B139" s="242"/>
      <c r="C139" s="221"/>
      <c r="D139" s="221"/>
      <c r="E139" s="221"/>
      <c r="F139" s="221"/>
      <c r="G139" s="221"/>
      <c r="H139" s="221"/>
      <c r="I139" s="221"/>
      <c r="J139" s="221"/>
      <c r="K139" s="221"/>
      <c r="L139" s="221"/>
      <c r="M139" s="221"/>
      <c r="N139" s="221"/>
      <c r="O139" s="243"/>
    </row>
    <row r="140" spans="2:15" ht="12.75" customHeight="1" x14ac:dyDescent="0.2">
      <c r="B140" s="242"/>
      <c r="C140" s="221"/>
      <c r="D140" s="221"/>
      <c r="E140" s="221"/>
      <c r="F140" s="221"/>
      <c r="G140" s="221"/>
      <c r="H140" s="221"/>
      <c r="I140" s="221"/>
      <c r="J140" s="221"/>
      <c r="K140" s="221"/>
      <c r="L140" s="221"/>
      <c r="M140" s="221"/>
      <c r="N140" s="221"/>
      <c r="O140" s="243"/>
    </row>
    <row r="141" spans="2:15" ht="12.75" customHeight="1" x14ac:dyDescent="0.2">
      <c r="B141" s="242"/>
      <c r="C141" s="221"/>
      <c r="D141" s="221"/>
      <c r="E141" s="221"/>
      <c r="F141" s="221"/>
      <c r="G141" s="221"/>
      <c r="H141" s="221"/>
      <c r="I141" s="221"/>
      <c r="J141" s="221"/>
      <c r="K141" s="221"/>
      <c r="L141" s="221"/>
      <c r="M141" s="221"/>
      <c r="N141" s="221"/>
      <c r="O141" s="243"/>
    </row>
    <row r="142" spans="2:15" ht="12.75" customHeight="1" x14ac:dyDescent="0.2">
      <c r="B142" s="242"/>
      <c r="C142" s="221"/>
      <c r="D142" s="221"/>
      <c r="E142" s="221"/>
      <c r="F142" s="221"/>
      <c r="G142" s="221"/>
      <c r="H142" s="221"/>
      <c r="I142" s="221"/>
      <c r="J142" s="221"/>
      <c r="K142" s="221"/>
      <c r="L142" s="221"/>
      <c r="M142" s="221"/>
      <c r="N142" s="221"/>
      <c r="O142" s="243"/>
    </row>
    <row r="143" spans="2:15" ht="12.75" customHeight="1" x14ac:dyDescent="0.2">
      <c r="B143" s="242"/>
      <c r="C143" s="221"/>
      <c r="D143" s="221"/>
      <c r="E143" s="221"/>
      <c r="F143" s="221"/>
      <c r="G143" s="221"/>
      <c r="H143" s="221"/>
      <c r="I143" s="221"/>
      <c r="J143" s="221"/>
      <c r="K143" s="221"/>
      <c r="L143" s="221"/>
      <c r="M143" s="221"/>
      <c r="N143" s="221"/>
      <c r="O143" s="243"/>
    </row>
    <row r="144" spans="2:15" ht="12.75" customHeight="1" x14ac:dyDescent="0.2">
      <c r="B144" s="242"/>
      <c r="C144" s="221"/>
      <c r="D144" s="221"/>
      <c r="E144" s="221"/>
      <c r="F144" s="221"/>
      <c r="G144" s="221"/>
      <c r="H144" s="221"/>
      <c r="I144" s="221"/>
      <c r="J144" s="221"/>
      <c r="K144" s="221"/>
      <c r="L144" s="221"/>
      <c r="M144" s="221"/>
      <c r="N144" s="221"/>
      <c r="O144" s="243"/>
    </row>
    <row r="145" spans="2:15" ht="12.75" customHeight="1" x14ac:dyDescent="0.2">
      <c r="B145" s="242"/>
      <c r="C145" s="221"/>
      <c r="D145" s="221"/>
      <c r="E145" s="221"/>
      <c r="F145" s="221"/>
      <c r="G145" s="221"/>
      <c r="H145" s="221"/>
      <c r="I145" s="221"/>
      <c r="J145" s="221"/>
      <c r="K145" s="221"/>
      <c r="L145" s="221"/>
      <c r="M145" s="221"/>
      <c r="N145" s="221"/>
      <c r="O145" s="243"/>
    </row>
    <row r="146" spans="2:15" ht="12.75" customHeight="1" x14ac:dyDescent="0.2">
      <c r="B146" s="242"/>
      <c r="C146" s="221"/>
      <c r="D146" s="221"/>
      <c r="E146" s="221"/>
      <c r="F146" s="221"/>
      <c r="G146" s="221"/>
      <c r="H146" s="221"/>
      <c r="I146" s="221"/>
      <c r="J146" s="221"/>
      <c r="K146" s="221"/>
      <c r="L146" s="221"/>
      <c r="M146" s="221"/>
      <c r="N146" s="221"/>
      <c r="O146" s="243"/>
    </row>
    <row r="147" spans="2:15" ht="12.75" customHeight="1" x14ac:dyDescent="0.2">
      <c r="B147" s="242"/>
      <c r="C147" s="221"/>
      <c r="D147" s="221"/>
      <c r="E147" s="221"/>
      <c r="F147" s="221"/>
      <c r="G147" s="221"/>
      <c r="H147" s="221"/>
      <c r="I147" s="221"/>
      <c r="J147" s="221"/>
      <c r="K147" s="221"/>
      <c r="L147" s="221"/>
      <c r="M147" s="221"/>
      <c r="N147" s="221"/>
      <c r="O147" s="243"/>
    </row>
    <row r="148" spans="2:15" ht="12.75" customHeight="1" x14ac:dyDescent="0.2">
      <c r="B148" s="242"/>
      <c r="C148" s="221"/>
      <c r="D148" s="221"/>
      <c r="E148" s="221"/>
      <c r="F148" s="221"/>
      <c r="G148" s="221"/>
      <c r="H148" s="221"/>
      <c r="I148" s="221"/>
      <c r="J148" s="221"/>
      <c r="K148" s="221"/>
      <c r="L148" s="221"/>
      <c r="M148" s="221"/>
      <c r="N148" s="221"/>
      <c r="O148" s="243"/>
    </row>
    <row r="149" spans="2:15" ht="12.75" customHeight="1" x14ac:dyDescent="0.2">
      <c r="B149" s="242"/>
      <c r="C149" s="221"/>
      <c r="D149" s="221"/>
      <c r="E149" s="221"/>
      <c r="F149" s="221"/>
      <c r="G149" s="221"/>
      <c r="H149" s="221"/>
      <c r="I149" s="221"/>
      <c r="J149" s="221"/>
      <c r="K149" s="221"/>
      <c r="L149" s="221"/>
      <c r="M149" s="221"/>
      <c r="N149" s="221"/>
      <c r="O149" s="243"/>
    </row>
    <row r="150" spans="2:15" ht="12.75" customHeight="1" x14ac:dyDescent="0.2">
      <c r="B150" s="242"/>
      <c r="C150" s="221"/>
      <c r="D150" s="221"/>
      <c r="E150" s="221"/>
      <c r="F150" s="221"/>
      <c r="G150" s="221"/>
      <c r="H150" s="221"/>
      <c r="I150" s="221"/>
      <c r="J150" s="221"/>
      <c r="K150" s="221"/>
      <c r="L150" s="221"/>
      <c r="M150" s="221"/>
      <c r="N150" s="221"/>
      <c r="O150" s="243"/>
    </row>
    <row r="151" spans="2:15" ht="12.75" customHeight="1" x14ac:dyDescent="0.2">
      <c r="B151" s="242"/>
      <c r="C151" s="221"/>
      <c r="D151" s="221"/>
      <c r="E151" s="221"/>
      <c r="F151" s="221"/>
      <c r="G151" s="221"/>
      <c r="H151" s="221"/>
      <c r="I151" s="221"/>
      <c r="J151" s="221"/>
      <c r="K151" s="221"/>
      <c r="L151" s="221"/>
      <c r="M151" s="221"/>
      <c r="N151" s="221"/>
      <c r="O151" s="243"/>
    </row>
    <row r="152" spans="2:15" ht="12.75" customHeight="1" x14ac:dyDescent="0.2">
      <c r="B152" s="242"/>
      <c r="C152" s="221"/>
      <c r="D152" s="221"/>
      <c r="E152" s="221"/>
      <c r="F152" s="221"/>
      <c r="G152" s="221"/>
      <c r="H152" s="221"/>
      <c r="I152" s="221"/>
      <c r="J152" s="221"/>
      <c r="K152" s="221"/>
      <c r="L152" s="221"/>
      <c r="M152" s="221"/>
      <c r="N152" s="221"/>
      <c r="O152" s="243"/>
    </row>
    <row r="153" spans="2:15" ht="12.75" customHeight="1" x14ac:dyDescent="0.2">
      <c r="B153" s="242"/>
      <c r="C153" s="221"/>
      <c r="D153" s="221"/>
      <c r="E153" s="221"/>
      <c r="F153" s="221"/>
      <c r="G153" s="221"/>
      <c r="H153" s="221"/>
      <c r="I153" s="221"/>
      <c r="J153" s="221"/>
      <c r="K153" s="221"/>
      <c r="L153" s="221"/>
      <c r="M153" s="221"/>
      <c r="N153" s="221"/>
      <c r="O153" s="243"/>
    </row>
    <row r="154" spans="2:15" ht="12.75" customHeight="1" x14ac:dyDescent="0.2">
      <c r="B154" s="242"/>
      <c r="C154" s="221"/>
      <c r="D154" s="221"/>
      <c r="E154" s="221"/>
      <c r="F154" s="221"/>
      <c r="G154" s="221"/>
      <c r="H154" s="221"/>
      <c r="I154" s="221"/>
      <c r="J154" s="221"/>
      <c r="K154" s="221"/>
      <c r="L154" s="221"/>
      <c r="M154" s="221"/>
      <c r="N154" s="221"/>
      <c r="O154" s="243"/>
    </row>
    <row r="155" spans="2:15" ht="12.75" customHeight="1" x14ac:dyDescent="0.2">
      <c r="B155" s="242"/>
      <c r="C155" s="221"/>
      <c r="D155" s="221"/>
      <c r="E155" s="221"/>
      <c r="F155" s="221"/>
      <c r="G155" s="221"/>
      <c r="H155" s="221"/>
      <c r="I155" s="221"/>
      <c r="J155" s="221"/>
      <c r="K155" s="221"/>
      <c r="L155" s="221"/>
      <c r="M155" s="221"/>
      <c r="N155" s="221"/>
      <c r="O155" s="243"/>
    </row>
    <row r="156" spans="2:15" ht="12.75" customHeight="1" x14ac:dyDescent="0.2">
      <c r="B156" s="242"/>
      <c r="C156" s="221"/>
      <c r="D156" s="221"/>
      <c r="E156" s="221"/>
      <c r="F156" s="221"/>
      <c r="G156" s="221"/>
      <c r="H156" s="221"/>
      <c r="I156" s="221"/>
      <c r="J156" s="221"/>
      <c r="K156" s="221"/>
      <c r="L156" s="221"/>
      <c r="M156" s="221"/>
      <c r="N156" s="221"/>
      <c r="O156" s="243"/>
    </row>
    <row r="157" spans="2:15" ht="12.75" customHeight="1" x14ac:dyDescent="0.2">
      <c r="B157" s="242"/>
      <c r="C157" s="221"/>
      <c r="D157" s="221"/>
      <c r="E157" s="221"/>
      <c r="F157" s="221"/>
      <c r="G157" s="221"/>
      <c r="H157" s="221"/>
      <c r="I157" s="221"/>
      <c r="J157" s="221"/>
      <c r="K157" s="221"/>
      <c r="L157" s="221"/>
      <c r="M157" s="221"/>
      <c r="N157" s="221"/>
      <c r="O157" s="243"/>
    </row>
    <row r="158" spans="2:15" ht="12.75" customHeight="1" x14ac:dyDescent="0.2">
      <c r="B158" s="242"/>
      <c r="C158" s="221"/>
      <c r="D158" s="221"/>
      <c r="E158" s="221"/>
      <c r="F158" s="221"/>
      <c r="G158" s="221"/>
      <c r="H158" s="221"/>
      <c r="I158" s="221"/>
      <c r="J158" s="221"/>
      <c r="K158" s="221"/>
      <c r="L158" s="221"/>
      <c r="M158" s="221"/>
      <c r="N158" s="221"/>
      <c r="O158" s="243"/>
    </row>
    <row r="159" spans="2:15" ht="12.75" customHeight="1" x14ac:dyDescent="0.2">
      <c r="B159" s="242"/>
      <c r="C159" s="221"/>
      <c r="D159" s="221"/>
      <c r="E159" s="221"/>
      <c r="F159" s="221"/>
      <c r="G159" s="221"/>
      <c r="H159" s="221"/>
      <c r="I159" s="221"/>
      <c r="J159" s="221"/>
      <c r="K159" s="221"/>
      <c r="L159" s="221"/>
      <c r="M159" s="221"/>
      <c r="N159" s="221"/>
      <c r="O159" s="243"/>
    </row>
    <row r="160" spans="2:15" ht="12.75" customHeight="1" x14ac:dyDescent="0.2">
      <c r="B160" s="242"/>
      <c r="C160" s="221"/>
      <c r="D160" s="221"/>
      <c r="E160" s="221"/>
      <c r="F160" s="221"/>
      <c r="G160" s="221"/>
      <c r="H160" s="221"/>
      <c r="I160" s="221"/>
      <c r="J160" s="221"/>
      <c r="K160" s="221"/>
      <c r="L160" s="221"/>
      <c r="M160" s="221"/>
      <c r="N160" s="221"/>
      <c r="O160" s="243"/>
    </row>
    <row r="161" spans="2:15" ht="12.75" customHeight="1" x14ac:dyDescent="0.2">
      <c r="B161" s="242"/>
      <c r="C161" s="221"/>
      <c r="D161" s="221"/>
      <c r="E161" s="221"/>
      <c r="F161" s="221"/>
      <c r="G161" s="221"/>
      <c r="H161" s="221"/>
      <c r="I161" s="221"/>
      <c r="J161" s="221"/>
      <c r="K161" s="221"/>
      <c r="L161" s="221"/>
      <c r="M161" s="221"/>
      <c r="N161" s="221"/>
      <c r="O161" s="243"/>
    </row>
    <row r="162" spans="2:15" ht="12.75" customHeight="1" x14ac:dyDescent="0.2">
      <c r="B162" s="242"/>
      <c r="C162" s="221"/>
      <c r="D162" s="221"/>
      <c r="E162" s="221"/>
      <c r="F162" s="221"/>
      <c r="G162" s="221"/>
      <c r="H162" s="221"/>
      <c r="I162" s="221"/>
      <c r="J162" s="221"/>
      <c r="K162" s="221"/>
      <c r="L162" s="221"/>
      <c r="M162" s="221"/>
      <c r="N162" s="221"/>
      <c r="O162" s="243"/>
    </row>
    <row r="163" spans="2:15" ht="12.75" customHeight="1" x14ac:dyDescent="0.2">
      <c r="B163" s="242"/>
      <c r="C163" s="221"/>
      <c r="D163" s="221"/>
      <c r="E163" s="221"/>
      <c r="F163" s="221"/>
      <c r="G163" s="221"/>
      <c r="H163" s="221"/>
      <c r="I163" s="221"/>
      <c r="J163" s="221"/>
      <c r="K163" s="221"/>
      <c r="L163" s="221"/>
      <c r="M163" s="221"/>
      <c r="N163" s="221"/>
      <c r="O163" s="243"/>
    </row>
    <row r="164" spans="2:15" ht="12.75" customHeight="1" x14ac:dyDescent="0.2">
      <c r="B164" s="242"/>
      <c r="C164" s="221"/>
      <c r="D164" s="221"/>
      <c r="E164" s="221"/>
      <c r="F164" s="221"/>
      <c r="G164" s="221"/>
      <c r="H164" s="221"/>
      <c r="I164" s="221"/>
      <c r="J164" s="221"/>
      <c r="K164" s="221"/>
      <c r="L164" s="221"/>
      <c r="M164" s="221"/>
      <c r="N164" s="221"/>
      <c r="O164" s="243"/>
    </row>
    <row r="165" spans="2:15" ht="12.75" customHeight="1" x14ac:dyDescent="0.2">
      <c r="B165" s="242"/>
      <c r="C165" s="221"/>
      <c r="D165" s="221"/>
      <c r="E165" s="221"/>
      <c r="F165" s="221"/>
      <c r="G165" s="221"/>
      <c r="H165" s="221"/>
      <c r="I165" s="221"/>
      <c r="J165" s="221"/>
      <c r="K165" s="221"/>
      <c r="L165" s="221"/>
      <c r="M165" s="221"/>
      <c r="N165" s="221"/>
      <c r="O165" s="243"/>
    </row>
    <row r="166" spans="2:15" ht="12.75" customHeight="1" x14ac:dyDescent="0.2">
      <c r="B166" s="242"/>
      <c r="C166" s="221"/>
      <c r="D166" s="221"/>
      <c r="E166" s="221"/>
      <c r="F166" s="221"/>
      <c r="G166" s="221"/>
      <c r="H166" s="221"/>
      <c r="I166" s="221"/>
      <c r="J166" s="221"/>
      <c r="K166" s="221"/>
      <c r="L166" s="221"/>
      <c r="M166" s="221"/>
      <c r="N166" s="221"/>
      <c r="O166" s="243"/>
    </row>
    <row r="167" spans="2:15" ht="12.75" customHeight="1" x14ac:dyDescent="0.2">
      <c r="B167" s="242"/>
      <c r="C167" s="221"/>
      <c r="D167" s="221"/>
      <c r="E167" s="221"/>
      <c r="F167" s="221"/>
      <c r="G167" s="221"/>
      <c r="H167" s="221"/>
      <c r="I167" s="221"/>
      <c r="J167" s="221"/>
      <c r="K167" s="221"/>
      <c r="L167" s="221"/>
      <c r="M167" s="221"/>
      <c r="N167" s="221"/>
      <c r="O167" s="243"/>
    </row>
    <row r="168" spans="2:15" ht="12.75" customHeight="1" x14ac:dyDescent="0.2">
      <c r="B168" s="242"/>
      <c r="C168" s="221"/>
      <c r="D168" s="221"/>
      <c r="E168" s="221"/>
      <c r="F168" s="221"/>
      <c r="G168" s="221"/>
      <c r="H168" s="221"/>
      <c r="I168" s="221"/>
      <c r="J168" s="221"/>
      <c r="K168" s="221"/>
      <c r="L168" s="221"/>
      <c r="M168" s="221"/>
      <c r="N168" s="221"/>
      <c r="O168" s="243"/>
    </row>
    <row r="169" spans="2:15" ht="12.75" customHeight="1" x14ac:dyDescent="0.2">
      <c r="B169" s="242"/>
      <c r="C169" s="221"/>
      <c r="D169" s="221"/>
      <c r="E169" s="221"/>
      <c r="F169" s="221"/>
      <c r="G169" s="221"/>
      <c r="H169" s="221"/>
      <c r="I169" s="221"/>
      <c r="J169" s="221"/>
      <c r="K169" s="221"/>
      <c r="L169" s="221"/>
      <c r="M169" s="221"/>
      <c r="N169" s="221"/>
      <c r="O169" s="243"/>
    </row>
    <row r="170" spans="2:15" ht="12.75" customHeight="1" x14ac:dyDescent="0.2">
      <c r="B170" s="242"/>
      <c r="C170" s="221"/>
      <c r="D170" s="221"/>
      <c r="E170" s="221"/>
      <c r="F170" s="221"/>
      <c r="G170" s="221"/>
      <c r="H170" s="221"/>
      <c r="I170" s="221"/>
      <c r="J170" s="221"/>
      <c r="K170" s="221"/>
      <c r="L170" s="221"/>
      <c r="M170" s="221"/>
      <c r="N170" s="221"/>
      <c r="O170" s="243"/>
    </row>
    <row r="171" spans="2:15" ht="12.75" customHeight="1" x14ac:dyDescent="0.2">
      <c r="B171" s="242"/>
      <c r="C171" s="221"/>
      <c r="D171" s="221"/>
      <c r="E171" s="221"/>
      <c r="F171" s="221"/>
      <c r="G171" s="221"/>
      <c r="H171" s="221"/>
      <c r="I171" s="221"/>
      <c r="J171" s="221"/>
      <c r="K171" s="221"/>
      <c r="L171" s="221"/>
      <c r="M171" s="221"/>
      <c r="N171" s="221"/>
      <c r="O171" s="243"/>
    </row>
    <row r="172" spans="2:15" ht="12.75" customHeight="1" x14ac:dyDescent="0.2">
      <c r="B172" s="242"/>
      <c r="C172" s="221"/>
      <c r="D172" s="221"/>
      <c r="E172" s="221"/>
      <c r="F172" s="221"/>
      <c r="G172" s="221"/>
      <c r="H172" s="221"/>
      <c r="I172" s="221"/>
      <c r="J172" s="221"/>
      <c r="K172" s="221"/>
      <c r="L172" s="221"/>
      <c r="M172" s="221"/>
      <c r="N172" s="221"/>
      <c r="O172" s="243"/>
    </row>
    <row r="173" spans="2:15" ht="12.75" customHeight="1" x14ac:dyDescent="0.2">
      <c r="B173" s="242"/>
      <c r="C173" s="221"/>
      <c r="D173" s="221"/>
      <c r="E173" s="221"/>
      <c r="F173" s="221"/>
      <c r="G173" s="221"/>
      <c r="H173" s="221"/>
      <c r="I173" s="221"/>
      <c r="J173" s="221"/>
      <c r="K173" s="221"/>
      <c r="L173" s="221"/>
      <c r="M173" s="221"/>
      <c r="N173" s="221"/>
      <c r="O173" s="243"/>
    </row>
    <row r="174" spans="2:15" ht="12.75" customHeight="1" x14ac:dyDescent="0.2">
      <c r="B174" s="242"/>
      <c r="C174" s="221"/>
      <c r="D174" s="221"/>
      <c r="E174" s="221"/>
      <c r="F174" s="221"/>
      <c r="G174" s="221"/>
      <c r="H174" s="221"/>
      <c r="I174" s="221"/>
      <c r="J174" s="221"/>
      <c r="K174" s="221"/>
      <c r="L174" s="221"/>
      <c r="M174" s="221"/>
      <c r="N174" s="221"/>
      <c r="O174" s="243"/>
    </row>
    <row r="175" spans="2:15" ht="12.75" customHeight="1" x14ac:dyDescent="0.2">
      <c r="B175" s="242"/>
      <c r="C175" s="221"/>
      <c r="D175" s="221"/>
      <c r="E175" s="221"/>
      <c r="F175" s="221"/>
      <c r="G175" s="221"/>
      <c r="H175" s="221"/>
      <c r="I175" s="221"/>
      <c r="J175" s="221"/>
      <c r="K175" s="221"/>
      <c r="L175" s="221"/>
      <c r="M175" s="221"/>
      <c r="N175" s="221"/>
      <c r="O175" s="243"/>
    </row>
    <row r="176" spans="2:15" ht="12.75" customHeight="1" x14ac:dyDescent="0.2">
      <c r="B176" s="242"/>
      <c r="C176" s="221"/>
      <c r="D176" s="221"/>
      <c r="E176" s="221"/>
      <c r="F176" s="221"/>
      <c r="G176" s="221"/>
      <c r="H176" s="221"/>
      <c r="I176" s="221"/>
      <c r="J176" s="221"/>
      <c r="K176" s="221"/>
      <c r="L176" s="221"/>
      <c r="M176" s="221"/>
      <c r="N176" s="221"/>
      <c r="O176" s="243"/>
    </row>
    <row r="177" spans="2:15" ht="12.75" customHeight="1" x14ac:dyDescent="0.2">
      <c r="B177" s="242"/>
      <c r="C177" s="221"/>
      <c r="D177" s="221"/>
      <c r="E177" s="221"/>
      <c r="F177" s="221"/>
      <c r="G177" s="221"/>
      <c r="H177" s="221"/>
      <c r="I177" s="221"/>
      <c r="J177" s="221"/>
      <c r="K177" s="221"/>
      <c r="L177" s="221"/>
      <c r="M177" s="221"/>
      <c r="N177" s="221"/>
      <c r="O177" s="243"/>
    </row>
    <row r="178" spans="2:15" ht="12.75" customHeight="1" x14ac:dyDescent="0.2">
      <c r="B178" s="242"/>
      <c r="C178" s="221"/>
      <c r="D178" s="221"/>
      <c r="E178" s="221"/>
      <c r="F178" s="221"/>
      <c r="G178" s="221"/>
      <c r="H178" s="221"/>
      <c r="I178" s="221"/>
      <c r="J178" s="221"/>
      <c r="K178" s="221"/>
      <c r="L178" s="221"/>
      <c r="M178" s="221"/>
      <c r="N178" s="221"/>
      <c r="O178" s="243"/>
    </row>
    <row r="179" spans="2:15" ht="12.75" customHeight="1" x14ac:dyDescent="0.2">
      <c r="B179" s="242"/>
      <c r="C179" s="221"/>
      <c r="D179" s="221"/>
      <c r="E179" s="221"/>
      <c r="F179" s="221"/>
      <c r="G179" s="221"/>
      <c r="H179" s="221"/>
      <c r="I179" s="221"/>
      <c r="J179" s="221"/>
      <c r="K179" s="221"/>
      <c r="L179" s="221"/>
      <c r="M179" s="221"/>
      <c r="N179" s="221"/>
      <c r="O179" s="243"/>
    </row>
    <row r="180" spans="2:15" ht="12.75" customHeight="1" x14ac:dyDescent="0.2">
      <c r="B180" s="242"/>
      <c r="C180" s="221"/>
      <c r="D180" s="221"/>
      <c r="E180" s="221"/>
      <c r="F180" s="221"/>
      <c r="G180" s="221"/>
      <c r="H180" s="221"/>
      <c r="I180" s="221"/>
      <c r="J180" s="221"/>
      <c r="K180" s="221"/>
      <c r="L180" s="221"/>
      <c r="M180" s="221"/>
      <c r="N180" s="221"/>
      <c r="O180" s="243"/>
    </row>
    <row r="181" spans="2:15" ht="12.75" customHeight="1" x14ac:dyDescent="0.2">
      <c r="B181" s="242"/>
      <c r="C181" s="221"/>
      <c r="D181" s="221"/>
      <c r="E181" s="221"/>
      <c r="F181" s="221"/>
      <c r="G181" s="221"/>
      <c r="H181" s="221"/>
      <c r="I181" s="221"/>
      <c r="J181" s="221"/>
      <c r="K181" s="221"/>
      <c r="L181" s="221"/>
      <c r="M181" s="221"/>
      <c r="N181" s="221"/>
      <c r="O181" s="243"/>
    </row>
    <row r="182" spans="2:15" ht="12.75" customHeight="1" x14ac:dyDescent="0.2">
      <c r="B182" s="242"/>
      <c r="C182" s="221"/>
      <c r="D182" s="221"/>
      <c r="E182" s="221"/>
      <c r="F182" s="221"/>
      <c r="G182" s="221"/>
      <c r="H182" s="221"/>
      <c r="I182" s="221"/>
      <c r="J182" s="221"/>
      <c r="K182" s="221"/>
      <c r="L182" s="221"/>
      <c r="M182" s="221"/>
      <c r="N182" s="221"/>
      <c r="O182" s="243"/>
    </row>
    <row r="183" spans="2:15" ht="12.75" customHeight="1" x14ac:dyDescent="0.2">
      <c r="B183" s="242"/>
      <c r="C183" s="221"/>
      <c r="D183" s="221"/>
      <c r="E183" s="221"/>
      <c r="F183" s="221"/>
      <c r="G183" s="221"/>
      <c r="H183" s="221"/>
      <c r="I183" s="221"/>
      <c r="J183" s="221"/>
      <c r="K183" s="221"/>
      <c r="L183" s="221"/>
      <c r="M183" s="221"/>
      <c r="N183" s="221"/>
      <c r="O183" s="243"/>
    </row>
    <row r="184" spans="2:15" ht="12.75" customHeight="1" x14ac:dyDescent="0.2">
      <c r="B184" s="242"/>
      <c r="C184" s="221"/>
      <c r="D184" s="221"/>
      <c r="E184" s="221"/>
      <c r="F184" s="221"/>
      <c r="G184" s="221"/>
      <c r="H184" s="221"/>
      <c r="I184" s="221"/>
      <c r="J184" s="221"/>
      <c r="K184" s="221"/>
      <c r="L184" s="221"/>
      <c r="M184" s="221"/>
      <c r="N184" s="221"/>
      <c r="O184" s="243"/>
    </row>
    <row r="185" spans="2:15" ht="12.75" customHeight="1" x14ac:dyDescent="0.2">
      <c r="B185" s="242"/>
      <c r="C185" s="221"/>
      <c r="D185" s="221"/>
      <c r="E185" s="221"/>
      <c r="F185" s="221"/>
      <c r="G185" s="221"/>
      <c r="H185" s="221"/>
      <c r="I185" s="221"/>
      <c r="J185" s="221"/>
      <c r="K185" s="221"/>
      <c r="L185" s="221"/>
      <c r="M185" s="221"/>
      <c r="N185" s="221"/>
      <c r="O185" s="243"/>
    </row>
    <row r="186" spans="2:15" ht="12.75" customHeight="1" x14ac:dyDescent="0.2">
      <c r="B186" s="242"/>
      <c r="C186" s="221"/>
      <c r="D186" s="221"/>
      <c r="E186" s="221"/>
      <c r="F186" s="221"/>
      <c r="G186" s="221"/>
      <c r="H186" s="221"/>
      <c r="I186" s="221"/>
      <c r="J186" s="221"/>
      <c r="K186" s="221"/>
      <c r="L186" s="221"/>
      <c r="M186" s="221"/>
      <c r="N186" s="221"/>
      <c r="O186" s="243"/>
    </row>
    <row r="187" spans="2:15" ht="12.75" customHeight="1" x14ac:dyDescent="0.2">
      <c r="B187" s="242"/>
      <c r="C187" s="221"/>
      <c r="D187" s="221"/>
      <c r="E187" s="221"/>
      <c r="F187" s="221"/>
      <c r="G187" s="221"/>
      <c r="H187" s="221"/>
      <c r="I187" s="221"/>
      <c r="J187" s="221"/>
      <c r="K187" s="221"/>
      <c r="L187" s="221"/>
      <c r="M187" s="221"/>
      <c r="N187" s="221"/>
      <c r="O187" s="243"/>
    </row>
    <row r="188" spans="2:15" ht="12.75" customHeight="1" x14ac:dyDescent="0.2">
      <c r="B188" s="544"/>
      <c r="C188" s="225"/>
      <c r="D188" s="225"/>
      <c r="E188" s="225"/>
      <c r="F188" s="225"/>
      <c r="G188" s="225"/>
      <c r="H188" s="225"/>
      <c r="I188" s="225"/>
      <c r="J188" s="225"/>
      <c r="K188" s="225"/>
      <c r="L188" s="225"/>
      <c r="M188" s="225"/>
      <c r="N188" s="225"/>
      <c r="O188" s="555"/>
    </row>
    <row r="189" spans="2:15" ht="12.75" customHeight="1" x14ac:dyDescent="0.2"/>
    <row r="190" spans="2:15" ht="12.75" customHeight="1" x14ac:dyDescent="0.2"/>
    <row r="191" spans="2:15" ht="12.75" customHeight="1" x14ac:dyDescent="0.2"/>
    <row r="192" spans="2:15" ht="12.75" customHeight="1" x14ac:dyDescent="0.2"/>
    <row r="193" ht="12.75" customHeight="1" x14ac:dyDescent="0.2"/>
  </sheetData>
  <sheetProtection algorithmName="SHA-512" hashValue="DSNKgUBfdE4V67QNm2iSEiDdlLd7E4JmBwBAJ+Y1ifKw0soUF7+v8up5NvabB3z9x6tWBqCPGk7l4l91aUKAHA==" saltValue="daACVxC6CP3x1kVYbFZ24w==" spinCount="100000" sheet="1" scenarios="1" insertHyperlinks="0"/>
  <protectedRanges>
    <protectedRange sqref="D4:D5 D8 D17 D26:D27 B30:O188" name="YellowZone"/>
  </protectedRanges>
  <mergeCells count="3">
    <mergeCell ref="B4:C4"/>
    <mergeCell ref="B5:C5"/>
    <mergeCell ref="F20:K21"/>
  </mergeCells>
  <conditionalFormatting sqref="D4">
    <cfRule type="cellIs" dxfId="246" priority="1" operator="between">
      <formula>100</formula>
      <formula>350</formula>
    </cfRule>
    <cfRule type="cellIs" dxfId="245" priority="2" stopIfTrue="1" operator="greaterThan">
      <formula>350</formula>
    </cfRule>
    <cfRule type="cellIs" dxfId="244" priority="3" stopIfTrue="1" operator="lessThan">
      <formula>130</formula>
    </cfRule>
  </conditionalFormatting>
  <conditionalFormatting sqref="D5">
    <cfRule type="cellIs" dxfId="243" priority="4" operator="equal">
      <formula>"N/A"</formula>
    </cfRule>
    <cfRule type="cellIs" dxfId="242" priority="5" operator="equal">
      <formula>"No"</formula>
    </cfRule>
    <cfRule type="cellIs" dxfId="241" priority="6" operator="equal">
      <formula>"yes"</formula>
    </cfRule>
  </conditionalFormatting>
  <conditionalFormatting sqref="D26">
    <cfRule type="cellIs" dxfId="240" priority="7" stopIfTrue="1" operator="greaterThan">
      <formula>$D$20</formula>
    </cfRule>
    <cfRule type="cellIs" dxfId="239" priority="8" stopIfTrue="1" operator="lessThan">
      <formula>100</formula>
    </cfRule>
  </conditionalFormatting>
  <conditionalFormatting sqref="D27">
    <cfRule type="cellIs" dxfId="238" priority="9" operator="lessThan">
      <formula>200</formula>
    </cfRule>
    <cfRule type="cellIs" dxfId="237" priority="10" stopIfTrue="1" operator="greaterThan">
      <formula>$D$21</formula>
    </cfRule>
  </conditionalFormatting>
  <conditionalFormatting sqref="F17">
    <cfRule type="expression" dxfId="236" priority="11" stopIfTrue="1">
      <formula>F17="No action required"</formula>
    </cfRule>
    <cfRule type="expression" dxfId="235" priority="12" stopIfTrue="1">
      <formula>I25="T3.17.4 applies"</formula>
    </cfRule>
  </conditionalFormatting>
  <conditionalFormatting sqref="F20">
    <cfRule type="expression" dxfId="234" priority="13" stopIfTrue="1">
      <formula>F20="No action required"</formula>
    </cfRule>
    <cfRule type="expression" dxfId="233" priority="14" stopIfTrue="1">
      <formula>I22="T3.17.4 applies"</formula>
    </cfRule>
  </conditionalFormatting>
  <dataValidations count="4">
    <dataValidation type="list" allowBlank="1" showInputMessage="1" showErrorMessage="1" prompt="Select Material" sqref="D17" xr:uid="{00000000-0002-0000-1700-000000000000}">
      <formula1>"YES,NO"</formula1>
    </dataValidation>
    <dataValidation type="list" allowBlank="1" showInputMessage="1" showErrorMessage="1" prompt="Select Material" sqref="C8" xr:uid="{00000000-0002-0000-1700-000001000000}">
      <formula1>Materials</formula1>
    </dataValidation>
    <dataValidation type="list" allowBlank="1" showErrorMessage="1" sqref="D5" xr:uid="{00000000-0002-0000-1700-000002000000}">
      <formula1>"No,Yes"</formula1>
    </dataValidation>
    <dataValidation type="list" allowBlank="1" showInputMessage="1" showErrorMessage="1" prompt="Select Material" sqref="D8" xr:uid="{00000000-0002-0000-1700-000003000000}">
      <formula1>"Steel,Aluminium 1,Alternative AIP"</formula1>
    </dataValidation>
  </dataValidations>
  <hyperlinks>
    <hyperlink ref="L27" location="'Cover Sheet'!A1" display="BACK to COVER SHEET" xr:uid="{00000000-0004-0000-1700-000000000000}"/>
  </hyperlinks>
  <pageMargins left="0.75" right="0.75" top="1" bottom="1" header="0" footer="0"/>
  <pageSetup paperSize="9"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1">
    <tabColor rgb="FFCCFF99"/>
  </sheetPr>
  <dimension ref="B1:V195"/>
  <sheetViews>
    <sheetView showGridLines="0" workbookViewId="0">
      <selection activeCell="I22" sqref="I22"/>
    </sheetView>
  </sheetViews>
  <sheetFormatPr baseColWidth="10" defaultColWidth="14.42578125" defaultRowHeight="15" customHeight="1" x14ac:dyDescent="0.2"/>
  <cols>
    <col min="1" max="1" width="3.42578125" customWidth="1"/>
    <col min="2" max="2" width="45.85546875" customWidth="1"/>
    <col min="3" max="3" width="11.42578125" customWidth="1"/>
    <col min="4" max="4" width="3.5703125" customWidth="1"/>
    <col min="5" max="8" width="11.7109375" customWidth="1"/>
    <col min="9" max="9" width="15.7109375" customWidth="1"/>
    <col min="10" max="10" width="16" customWidth="1"/>
    <col min="11" max="11" width="11.7109375" customWidth="1"/>
    <col min="12" max="12" width="6.7109375" customWidth="1"/>
    <col min="13" max="13" width="11.140625" customWidth="1"/>
    <col min="14" max="16" width="11.42578125" customWidth="1"/>
    <col min="17" max="17" width="4" customWidth="1"/>
    <col min="18" max="26" width="11.42578125" customWidth="1"/>
  </cols>
  <sheetData>
    <row r="1" spans="2:22" ht="12.75" customHeight="1" x14ac:dyDescent="0.25">
      <c r="B1" s="77" t="s">
        <v>634</v>
      </c>
    </row>
    <row r="2" spans="2:22" ht="12.75" customHeight="1" x14ac:dyDescent="0.2">
      <c r="C2" s="1078" t="s">
        <v>541</v>
      </c>
      <c r="D2" s="764"/>
      <c r="E2" s="765"/>
      <c r="F2" s="1079" t="s">
        <v>282</v>
      </c>
      <c r="G2" s="765"/>
    </row>
    <row r="3" spans="2:22" ht="12.75" customHeight="1" x14ac:dyDescent="0.2"/>
    <row r="4" spans="2:22" ht="25.5" customHeight="1" x14ac:dyDescent="0.2">
      <c r="B4" s="4" t="s">
        <v>512</v>
      </c>
      <c r="C4" s="96" t="s">
        <v>513</v>
      </c>
      <c r="D4" s="5"/>
      <c r="E4" s="96" t="s">
        <v>635</v>
      </c>
      <c r="F4" s="96" t="s">
        <v>581</v>
      </c>
      <c r="G4" s="96" t="s">
        <v>582</v>
      </c>
      <c r="H4" s="96" t="s">
        <v>583</v>
      </c>
      <c r="I4" s="96" t="s">
        <v>636</v>
      </c>
      <c r="J4" s="628" t="s">
        <v>637</v>
      </c>
      <c r="K4" s="96" t="s">
        <v>543</v>
      </c>
      <c r="M4" s="124"/>
      <c r="N4" s="124"/>
      <c r="O4" s="124"/>
      <c r="P4" s="124"/>
      <c r="Q4" s="124"/>
      <c r="R4" s="124"/>
      <c r="S4" s="5" t="s">
        <v>638</v>
      </c>
      <c r="T4" s="6" t="s">
        <v>544</v>
      </c>
      <c r="U4" s="6" t="s">
        <v>545</v>
      </c>
    </row>
    <row r="5" spans="2:22" ht="12.75" customHeight="1" x14ac:dyDescent="0.2">
      <c r="B5" s="12" t="s">
        <v>515</v>
      </c>
      <c r="C5" s="34" t="s">
        <v>236</v>
      </c>
      <c r="D5" s="23"/>
      <c r="E5" s="78" t="s">
        <v>236</v>
      </c>
      <c r="F5" s="78" t="s">
        <v>236</v>
      </c>
      <c r="G5" s="78" t="s">
        <v>236</v>
      </c>
      <c r="H5" s="498"/>
      <c r="I5" s="78" t="s">
        <v>240</v>
      </c>
      <c r="J5" s="93" t="s">
        <v>243</v>
      </c>
      <c r="K5" s="590"/>
      <c r="M5" s="124"/>
      <c r="N5" s="124"/>
      <c r="O5" s="124"/>
      <c r="P5" s="124"/>
      <c r="Q5" s="124"/>
      <c r="R5" s="124"/>
      <c r="S5" s="88" t="s">
        <v>546</v>
      </c>
      <c r="T5" s="23">
        <f>I22/1000</f>
        <v>0.19331999999999999</v>
      </c>
      <c r="U5" s="88">
        <f>T5</f>
        <v>0.19331999999999999</v>
      </c>
    </row>
    <row r="6" spans="2:22" ht="12.75" customHeight="1" x14ac:dyDescent="0.2">
      <c r="B6" s="12" t="s">
        <v>547</v>
      </c>
      <c r="C6" s="34" t="s">
        <v>287</v>
      </c>
      <c r="D6" s="23"/>
      <c r="E6" s="78" t="s">
        <v>287</v>
      </c>
      <c r="F6" s="78" t="s">
        <v>289</v>
      </c>
      <c r="G6" s="78" t="s">
        <v>287</v>
      </c>
      <c r="H6" s="590"/>
      <c r="I6" s="125" t="s">
        <v>548</v>
      </c>
      <c r="J6" s="34" t="s">
        <v>548</v>
      </c>
      <c r="K6" s="590"/>
      <c r="M6" s="124"/>
      <c r="N6" s="124"/>
      <c r="O6" s="124"/>
      <c r="P6" s="124"/>
      <c r="Q6" s="124"/>
      <c r="R6" s="124"/>
      <c r="S6" s="88" t="s">
        <v>549</v>
      </c>
      <c r="T6" s="23">
        <f>I21/1000</f>
        <v>1.4E-3</v>
      </c>
      <c r="U6" s="88">
        <f>I20/1000</f>
        <v>1.4E-3</v>
      </c>
    </row>
    <row r="7" spans="2:22" ht="12.75" customHeight="1" x14ac:dyDescent="0.2">
      <c r="B7" s="12" t="s">
        <v>517</v>
      </c>
      <c r="C7" s="46" t="str">
        <f>HLOOKUP(C5,MaterialData!$C$3:$P$4,2,FALSE)</f>
        <v>Steel</v>
      </c>
      <c r="D7" s="50"/>
      <c r="E7" s="46" t="str">
        <f>HLOOKUP(E5,MaterialData!$C$3:$S$4,2,FALSE)</f>
        <v>Steel</v>
      </c>
      <c r="F7" s="46" t="str">
        <f>HLOOKUP(F5,MaterialData!$C$3:$S$4,2,FALSE)</f>
        <v>Steel</v>
      </c>
      <c r="G7" s="46" t="str">
        <f>HLOOKUP(G5,MaterialData!$C$3:$S$4,2,FALSE)</f>
        <v>Steel</v>
      </c>
      <c r="H7" s="591"/>
      <c r="I7" s="464" t="str">
        <f>HLOOKUP(I5,MaterialData!$C$3:$S$4,2,FALSE)</f>
        <v>vertical SIS</v>
      </c>
      <c r="J7" s="464" t="str">
        <f>HLOOKUP(J5,MaterialData!$C$3:$S$4,2,FALSE)</f>
        <v>SIS hor.</v>
      </c>
      <c r="K7" s="591"/>
      <c r="M7" s="124"/>
      <c r="N7" s="124"/>
      <c r="O7" s="124"/>
      <c r="P7" s="124"/>
      <c r="Q7" s="124"/>
      <c r="R7" s="124"/>
    </row>
    <row r="8" spans="2:22"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200000000000</v>
      </c>
      <c r="G8" s="46">
        <f t="array" ref="G8">INDEX(Innertable,MATCH($B8,MaterialData!$B$6:$B$11,0),MATCH(G$7,MaterialData!$C$4:$S$4,0))</f>
        <v>200000000000</v>
      </c>
      <c r="H8" s="591"/>
      <c r="I8" s="126">
        <f t="array" ref="I8">INDEX(Innertable,MATCH($B8,MaterialData!$B$6:$B$11,0),MATCH(I$7,MaterialData!$C$4:$S$4,0))</f>
        <v>70222605234.629623</v>
      </c>
      <c r="J8" s="126">
        <f t="array" ref="J8">INDEX(Innertable,MATCH($B8,MaterialData!$B$6:$B$11,0),MATCH(J$7,MaterialData!$C$4:$S$4,0))</f>
        <v>117454573801.48914</v>
      </c>
      <c r="K8" s="590"/>
      <c r="M8" s="124"/>
      <c r="N8" s="124"/>
      <c r="O8" s="124"/>
      <c r="P8" s="124"/>
      <c r="Q8" s="124"/>
      <c r="R8" s="124"/>
      <c r="S8" s="88" t="s">
        <v>550</v>
      </c>
      <c r="T8" s="50">
        <f>T5*T6</f>
        <v>2.7064799999999996E-4</v>
      </c>
      <c r="U8" s="88" t="s">
        <v>551</v>
      </c>
      <c r="V8" s="50">
        <f>(T5*T6^3)/12</f>
        <v>4.4205839999999991E-11</v>
      </c>
    </row>
    <row r="9" spans="2:22"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305000000</v>
      </c>
      <c r="G9" s="46">
        <f t="array" ref="G9">INDEX(Innertable,MATCH($B9,MaterialData!$B$6:$B$11,0),MATCH(G$7,MaterialData!$C$4:$S$4,0))</f>
        <v>305000000</v>
      </c>
      <c r="H9" s="591"/>
      <c r="I9" s="126">
        <f t="array" ref="I9">INDEX(Innertable,MATCH($B9,MaterialData!$B$6:$B$11,0),MATCH(I$7,MaterialData!$C$4:$S$4,0))</f>
        <v>287845511.68169808</v>
      </c>
      <c r="J9" s="126">
        <f t="array" ref="J9">INDEX(Innertable,MATCH($B9,MaterialData!$B$6:$B$11,0),MATCH(J$7,MaterialData!$C$4:$S$4,0))</f>
        <v>473696029.70029038</v>
      </c>
      <c r="K9" s="591"/>
      <c r="M9" s="124"/>
      <c r="N9" s="124"/>
      <c r="O9" s="124"/>
      <c r="P9" s="124"/>
      <c r="Q9" s="124"/>
      <c r="R9" s="124"/>
      <c r="S9" s="88" t="s">
        <v>552</v>
      </c>
      <c r="T9" s="50">
        <f>U5*U6</f>
        <v>2.7064799999999996E-4</v>
      </c>
      <c r="U9" s="88" t="s">
        <v>553</v>
      </c>
      <c r="V9" s="50">
        <f>(U5*U6^3)/12</f>
        <v>4.4205839999999991E-11</v>
      </c>
    </row>
    <row r="10" spans="2:22"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365000000</v>
      </c>
      <c r="G10" s="46">
        <f t="array" ref="G10">INDEX(Innertable,MATCH($B10,MaterialData!$B$6:$B$11,0),MATCH(G$7,MaterialData!$C$4:$S$4,0))</f>
        <v>365000000</v>
      </c>
      <c r="H10" s="591"/>
      <c r="I10" s="126">
        <f t="array" ref="I10">INDEX(Innertable,MATCH($B10,MaterialData!$B$6:$B$11,0),MATCH(I$7,MaterialData!$C$4:$S$4,0))</f>
        <v>287845511.68169808</v>
      </c>
      <c r="J10" s="126">
        <f t="array" ref="J10">INDEX(Innertable,MATCH($B10,MaterialData!$B$6:$B$11,0),MATCH(J$7,MaterialData!$C$4:$S$4,0))</f>
        <v>473696029.70029038</v>
      </c>
      <c r="K10" s="591"/>
      <c r="M10" s="124"/>
      <c r="N10" s="124"/>
      <c r="O10" s="124"/>
      <c r="P10" s="124"/>
      <c r="Q10" s="124"/>
      <c r="R10" s="124"/>
      <c r="S10" s="88" t="s">
        <v>554</v>
      </c>
      <c r="T10" s="23">
        <f>T6/2</f>
        <v>6.9999999999999999E-4</v>
      </c>
      <c r="U10" s="88" t="s">
        <v>555</v>
      </c>
      <c r="V10" s="50">
        <f t="shared" ref="V10:V11" si="0">V8+(T8*($T$12-T10)^2)</f>
        <v>2.5509476159999997E-8</v>
      </c>
    </row>
    <row r="11" spans="2:22"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f t="array" ref="F11">INDEX(Innertable,MATCH($B11,MaterialData!$B$6:$B$11,0),MATCH(F$7,MaterialData!$C$4:$S$4,0))</f>
        <v>180000000</v>
      </c>
      <c r="G11" s="46">
        <f t="array" ref="G11">INDEX(Innertable,MATCH($B11,MaterialData!$B$6:$B$11,0),MATCH(G$7,MaterialData!$C$4:$S$4,0))</f>
        <v>180000000</v>
      </c>
      <c r="H11" s="591"/>
      <c r="I11" s="126" t="str">
        <f t="array" ref="I11">INDEX(Innertable,MATCH($B11,MaterialData!$B$6:$B$11,0),MATCH(I$7,MaterialData!$C$4:$S$4,0))</f>
        <v>N/A</v>
      </c>
      <c r="J11" s="126" t="str">
        <f t="array" ref="J11">INDEX(Innertable,MATCH($B11,MaterialData!$B$6:$B$11,0),MATCH(J$7,MaterialData!$C$4:$S$4,0))</f>
        <v>N/A</v>
      </c>
      <c r="K11" s="591"/>
      <c r="M11" s="124"/>
      <c r="N11" s="124"/>
      <c r="O11" s="124"/>
      <c r="P11" s="124"/>
      <c r="Q11" s="124"/>
      <c r="R11" s="124"/>
      <c r="S11" s="88" t="s">
        <v>556</v>
      </c>
      <c r="T11" s="23">
        <f>(I18-0.5*I20)*0.001</f>
        <v>2.01E-2</v>
      </c>
      <c r="U11" s="88" t="s">
        <v>557</v>
      </c>
      <c r="V11" s="50">
        <f t="shared" si="0"/>
        <v>2.5509476159999997E-8</v>
      </c>
    </row>
    <row r="12" spans="2:22"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f t="array" ref="F12">INDEX(Innertable,MATCH($B12,MaterialData!$B$6:$B$11,0),MATCH(F$7,MaterialData!$C$4:$S$4,0))</f>
        <v>300000000</v>
      </c>
      <c r="G12" s="46">
        <f t="array" ref="G12">INDEX(Innertable,MATCH($B12,MaterialData!$B$6:$B$11,0),MATCH(G$7,MaterialData!$C$4:$S$4,0))</f>
        <v>300000000</v>
      </c>
      <c r="H12" s="591"/>
      <c r="I12" s="126" t="str">
        <f t="array" ref="I12">INDEX(Innertable,MATCH($B12,MaterialData!$B$6:$B$11,0),MATCH(I$7,MaterialData!$C$4:$S$4,0))</f>
        <v>N/A</v>
      </c>
      <c r="J12" s="126" t="str">
        <f t="array" ref="J12">INDEX(Innertable,MATCH($B12,MaterialData!$B$6:$B$11,0),MATCH(J$7,MaterialData!$C$4:$S$4,0))</f>
        <v>N/A</v>
      </c>
      <c r="K12" s="591"/>
      <c r="M12" s="124"/>
      <c r="N12" s="124"/>
      <c r="O12" s="124"/>
      <c r="P12" s="124"/>
      <c r="Q12" s="124"/>
      <c r="R12" s="124"/>
      <c r="S12" s="88" t="s">
        <v>558</v>
      </c>
      <c r="T12" s="90">
        <f>(T8*T10+T9*T11)/(T8+T9)</f>
        <v>1.04E-2</v>
      </c>
      <c r="U12" s="88" t="s">
        <v>559</v>
      </c>
      <c r="V12" s="48">
        <f>SUM(V10:V11)</f>
        <v>5.1018952319999995E-8</v>
      </c>
    </row>
    <row r="13" spans="2:22" ht="12.75" customHeight="1" x14ac:dyDescent="0.2">
      <c r="B13" s="12" t="s">
        <v>639</v>
      </c>
      <c r="C13" s="127" t="s">
        <v>154</v>
      </c>
      <c r="E13" s="78" t="s">
        <v>640</v>
      </c>
      <c r="F13" s="127" t="s">
        <v>154</v>
      </c>
      <c r="G13" s="127" t="s">
        <v>154</v>
      </c>
      <c r="H13" s="590"/>
      <c r="I13" s="498"/>
      <c r="K13" s="590"/>
      <c r="M13" s="124"/>
      <c r="N13" s="124"/>
      <c r="O13" s="124"/>
      <c r="P13" s="124"/>
      <c r="Q13" s="124"/>
      <c r="R13" s="124"/>
      <c r="V13" s="50"/>
    </row>
    <row r="14" spans="2:22" ht="12.75" customHeight="1" x14ac:dyDescent="0.2">
      <c r="B14" s="592" t="s">
        <v>560</v>
      </c>
      <c r="C14" s="34">
        <v>3</v>
      </c>
      <c r="E14" s="78">
        <v>3</v>
      </c>
      <c r="F14" s="78">
        <v>0</v>
      </c>
      <c r="G14" s="78">
        <v>0</v>
      </c>
      <c r="H14" s="590"/>
      <c r="I14" s="590"/>
      <c r="K14" s="590"/>
      <c r="M14" s="124"/>
      <c r="N14" s="124"/>
      <c r="O14" s="124"/>
      <c r="P14" s="124"/>
      <c r="Q14" s="124"/>
      <c r="R14" s="124"/>
      <c r="S14" s="5" t="s">
        <v>641</v>
      </c>
      <c r="T14" s="6" t="s">
        <v>544</v>
      </c>
      <c r="U14" s="6" t="s">
        <v>545</v>
      </c>
    </row>
    <row r="15" spans="2:22" ht="12.75" customHeight="1" x14ac:dyDescent="0.2">
      <c r="B15" s="12" t="s">
        <v>518</v>
      </c>
      <c r="C15" s="34">
        <v>25.4</v>
      </c>
      <c r="E15" s="78">
        <v>25.4</v>
      </c>
      <c r="F15" s="78">
        <v>25.4</v>
      </c>
      <c r="G15" s="78">
        <v>25.4</v>
      </c>
      <c r="H15" s="590"/>
      <c r="I15" s="590"/>
      <c r="K15" s="590"/>
      <c r="M15" s="124"/>
      <c r="N15" s="124"/>
      <c r="O15" s="124"/>
      <c r="P15" s="124"/>
      <c r="Q15" s="124"/>
      <c r="R15" s="124"/>
      <c r="S15" s="88" t="s">
        <v>546</v>
      </c>
      <c r="T15" s="23">
        <f t="shared" ref="T15:T16" si="1">J21/1000</f>
        <v>1.15E-3</v>
      </c>
      <c r="U15" s="88">
        <f>J20/1000</f>
        <v>1.15E-3</v>
      </c>
    </row>
    <row r="16" spans="2:22" ht="12.75" customHeight="1" x14ac:dyDescent="0.2">
      <c r="B16" s="12" t="s">
        <v>519</v>
      </c>
      <c r="C16" s="34">
        <v>1.6</v>
      </c>
      <c r="E16" s="78">
        <v>1.6</v>
      </c>
      <c r="F16" s="78">
        <v>1.6</v>
      </c>
      <c r="G16" s="78">
        <v>1.6</v>
      </c>
      <c r="H16" s="590"/>
      <c r="I16" s="590"/>
      <c r="K16" s="590"/>
      <c r="M16" s="124"/>
      <c r="N16" s="124"/>
      <c r="O16" s="124"/>
      <c r="P16" s="124"/>
      <c r="Q16" s="124"/>
      <c r="R16" s="124"/>
      <c r="S16" s="88" t="s">
        <v>549</v>
      </c>
      <c r="T16" s="23">
        <f t="shared" si="1"/>
        <v>0.20200000000000001</v>
      </c>
      <c r="U16" s="88">
        <f>J22/1000</f>
        <v>0.20200000000000001</v>
      </c>
    </row>
    <row r="17" spans="2:22" ht="12.75" customHeight="1" x14ac:dyDescent="0.2">
      <c r="E17" s="496"/>
      <c r="F17" s="629" t="s">
        <v>584</v>
      </c>
      <c r="G17" s="51" t="str">
        <f>IF(AND(L27&gt;=100,F2="tubing only",NOT(OR(E18="NO",F18="NO",G18="NO"))),"YES","NO")</f>
        <v>NO</v>
      </c>
      <c r="H17" s="590"/>
      <c r="I17" s="16"/>
      <c r="K17" s="590"/>
      <c r="M17" s="124"/>
      <c r="N17" s="124"/>
      <c r="O17" s="124"/>
      <c r="P17" s="124"/>
      <c r="Q17" s="124"/>
      <c r="R17" s="124"/>
    </row>
    <row r="18" spans="2:22" ht="12.75" customHeight="1" x14ac:dyDescent="0.3">
      <c r="B18" s="12" t="s">
        <v>561</v>
      </c>
      <c r="E18" s="630" t="str">
        <f t="shared" ref="E18:G18" si="2">IF(E14=0,"N/A",IF(AND(E5=$C$5,OR(OR(E15&gt;=$C$15,AND(E15&gt;=25,E15&lt;25.4,E16&gt;=1.75)),AND(E6="square",E15&gt;=25,E16&gt;=1.25)),OR(AND(E6="round",E16&gt;=1.6),OR(AND(E6="square",E16&gt;=1.25,E15&gt;=25),AND(E6="square",E16&gt;=1.2,E15&gt;=26)))),"YES","NO"))</f>
        <v>YES</v>
      </c>
      <c r="F18" s="631" t="str">
        <f t="shared" si="2"/>
        <v>N/A</v>
      </c>
      <c r="G18" s="631" t="str">
        <f t="shared" si="2"/>
        <v>N/A</v>
      </c>
      <c r="H18" s="590"/>
      <c r="I18" s="121">
        <f t="shared" ref="I18:J18" si="3">I19+I20+I21</f>
        <v>20.799999999999997</v>
      </c>
      <c r="J18" s="92">
        <f t="shared" si="3"/>
        <v>12.3</v>
      </c>
      <c r="K18" s="590"/>
      <c r="M18" s="124"/>
      <c r="N18" s="124"/>
      <c r="O18" s="124"/>
      <c r="P18" s="124"/>
      <c r="Q18" s="124"/>
      <c r="R18" s="124"/>
      <c r="S18" s="88" t="s">
        <v>550</v>
      </c>
      <c r="T18" s="50">
        <f>T15*T16</f>
        <v>2.3230000000000001E-4</v>
      </c>
      <c r="U18" s="88" t="s">
        <v>551</v>
      </c>
      <c r="V18" s="50">
        <f>(T15^3*T16)/12</f>
        <v>2.5601395833333339E-11</v>
      </c>
    </row>
    <row r="19" spans="2:22" ht="12.75" customHeight="1" x14ac:dyDescent="0.3">
      <c r="B19" s="12" t="s">
        <v>562</v>
      </c>
      <c r="E19" s="494"/>
      <c r="G19" s="273"/>
      <c r="H19" s="590"/>
      <c r="I19" s="224">
        <v>18</v>
      </c>
      <c r="J19" s="78">
        <v>10</v>
      </c>
      <c r="K19" s="590"/>
      <c r="M19" s="124"/>
      <c r="N19" s="124"/>
      <c r="O19" s="124"/>
      <c r="P19" s="124"/>
      <c r="Q19" s="124"/>
      <c r="R19" s="124"/>
      <c r="S19" s="88" t="s">
        <v>552</v>
      </c>
      <c r="T19" s="50">
        <f>U15*U16</f>
        <v>2.3230000000000001E-4</v>
      </c>
      <c r="U19" s="88" t="s">
        <v>553</v>
      </c>
      <c r="V19" s="50">
        <f>(U15^3*U16)/12</f>
        <v>2.5601395833333339E-11</v>
      </c>
    </row>
    <row r="20" spans="2:22" ht="12.75" customHeight="1" x14ac:dyDescent="0.3">
      <c r="B20" s="12" t="s">
        <v>563</v>
      </c>
      <c r="E20" s="494"/>
      <c r="G20" s="273"/>
      <c r="H20" s="494"/>
      <c r="I20" s="78">
        <v>1.4</v>
      </c>
      <c r="J20" s="93">
        <v>1.1499999999999999</v>
      </c>
      <c r="K20" s="590"/>
      <c r="M20" s="1" t="str">
        <f>IF(OR(AND(I20&lt;0.4*I21,I20&lt;1),AND(J20&lt;0.4*J21,J20&lt;1)),"Asymmetrical lay-up: skin too thin in comparison, see T3.4.4.","")</f>
        <v/>
      </c>
      <c r="N20" s="124"/>
      <c r="O20" s="124"/>
      <c r="P20" s="124"/>
      <c r="Q20" s="124"/>
      <c r="R20" s="124"/>
      <c r="S20" s="88" t="s">
        <v>570</v>
      </c>
      <c r="T20" s="23">
        <f>J21/2000</f>
        <v>5.7499999999999999E-4</v>
      </c>
      <c r="U20" s="88" t="s">
        <v>555</v>
      </c>
      <c r="V20" s="50">
        <f t="shared" ref="V20:V21" si="4">V18+(T18*($T$22-T20)^2)</f>
        <v>7.2456305833333344E-9</v>
      </c>
    </row>
    <row r="21" spans="2:22" ht="12.75" customHeight="1" x14ac:dyDescent="0.3">
      <c r="B21" s="12" t="s">
        <v>564</v>
      </c>
      <c r="E21" s="494"/>
      <c r="G21" s="273"/>
      <c r="H21" s="494"/>
      <c r="I21" s="78">
        <v>1.4</v>
      </c>
      <c r="J21" s="93">
        <v>1.1499999999999999</v>
      </c>
      <c r="K21" s="590"/>
      <c r="M21" s="1" t="str">
        <f>IF(OR(AND(I21&lt;0.4*I20,I21&lt;1),AND(J21&lt;0.4*J20,J21&lt;1)),"Asymmetrical lay-up: skin too thin in comparison, see T3.4.4.","")</f>
        <v/>
      </c>
      <c r="N21" s="124"/>
      <c r="O21" s="124"/>
      <c r="P21" s="124"/>
      <c r="Q21" s="124"/>
      <c r="R21" s="124"/>
      <c r="S21" s="88" t="s">
        <v>571</v>
      </c>
      <c r="T21" s="23">
        <f>(J18-0.5*J20)*0.001</f>
        <v>1.1725000000000001E-2</v>
      </c>
      <c r="U21" s="88" t="s">
        <v>557</v>
      </c>
      <c r="V21" s="50">
        <f t="shared" si="4"/>
        <v>7.2456305833333361E-9</v>
      </c>
    </row>
    <row r="22" spans="2:22" ht="12.75" customHeight="1" x14ac:dyDescent="0.3">
      <c r="B22" s="12" t="s">
        <v>642</v>
      </c>
      <c r="E22" s="494"/>
      <c r="G22" s="273"/>
      <c r="H22" s="590"/>
      <c r="I22" s="225">
        <v>193.32</v>
      </c>
      <c r="J22" s="78">
        <v>202</v>
      </c>
      <c r="K22" s="590"/>
      <c r="L22" s="515" t="str">
        <f ca="1">IF(AND(I22&lt;275,I22/275*'T3.6 Laminate Tests'!AQ53&lt;65),"Panel height less than tested, check energy absorption still sufficient?","")</f>
        <v/>
      </c>
      <c r="N22" s="124"/>
      <c r="O22" s="124"/>
      <c r="P22" s="124"/>
      <c r="Q22" s="124"/>
      <c r="R22" s="124"/>
      <c r="S22" s="88" t="s">
        <v>558</v>
      </c>
      <c r="T22" s="90">
        <f>(T18*T20+T19*T21)/(T18+T19)</f>
        <v>6.1500000000000001E-3</v>
      </c>
      <c r="U22" s="88" t="s">
        <v>559</v>
      </c>
      <c r="V22" s="48">
        <f>SUM(V20:V21)</f>
        <v>1.449126116666667E-8</v>
      </c>
    </row>
    <row r="23" spans="2:22" ht="12.75" customHeight="1" x14ac:dyDescent="0.2">
      <c r="E23" s="602"/>
      <c r="F23" s="226"/>
      <c r="G23" s="577"/>
      <c r="H23" s="590"/>
      <c r="I23" s="498"/>
      <c r="K23" s="590"/>
      <c r="M23" s="124"/>
      <c r="N23" s="124"/>
      <c r="O23" s="124"/>
      <c r="P23" s="128"/>
      <c r="Q23" s="124"/>
      <c r="R23" s="124"/>
    </row>
    <row r="24" spans="2:22" ht="12.75" customHeight="1" x14ac:dyDescent="0.2">
      <c r="B24" s="12" t="s">
        <v>520</v>
      </c>
      <c r="C24" s="34">
        <f t="shared" ref="C24:C25" si="5">C15/1000</f>
        <v>2.5399999999999999E-2</v>
      </c>
      <c r="E24" s="34" t="str">
        <f t="shared" ref="E24:G24" si="6">IF($F$2="composite only","No tubes",IF(E14=0,"No tubes",E15/1000))</f>
        <v>No tubes</v>
      </c>
      <c r="F24" s="34" t="str">
        <f t="shared" si="6"/>
        <v>No tubes</v>
      </c>
      <c r="G24" s="34" t="str">
        <f t="shared" si="6"/>
        <v>No tubes</v>
      </c>
      <c r="H24" s="590"/>
      <c r="I24" s="590"/>
      <c r="K24" s="590"/>
      <c r="P24" s="50"/>
    </row>
    <row r="25" spans="2:22" ht="12.75" customHeight="1" x14ac:dyDescent="0.2">
      <c r="B25" s="12" t="s">
        <v>521</v>
      </c>
      <c r="C25" s="34">
        <f t="shared" si="5"/>
        <v>1.6000000000000001E-3</v>
      </c>
      <c r="E25" s="34" t="str">
        <f t="shared" ref="E25:G25" si="7">IF(E24="no tubes","",IF(E14=0,"",E16/1000))</f>
        <v/>
      </c>
      <c r="F25" s="34" t="str">
        <f t="shared" si="7"/>
        <v/>
      </c>
      <c r="G25" s="34" t="str">
        <f t="shared" si="7"/>
        <v/>
      </c>
      <c r="H25" s="16"/>
      <c r="I25" s="16"/>
      <c r="K25" s="16"/>
      <c r="P25" s="50"/>
      <c r="T25" s="79"/>
    </row>
    <row r="26" spans="2:22" ht="12.75" customHeight="1" x14ac:dyDescent="0.2">
      <c r="B26" s="12" t="s">
        <v>522</v>
      </c>
      <c r="C26" s="46">
        <f>IF(C6="Round",((C24)^4-((C24-2*C25))^4)*3.142/64,((C24)^4-((C24-2*C25))^4)/12)</f>
        <v>8.5099184800000022E-9</v>
      </c>
      <c r="E26" s="46" t="str">
        <f t="shared" ref="E26:G26" si="8">IF(E24="no tubes","",IF(E14=0,"",IF(E6="Round",(((E24)^4-((E24-2*E25))^4)*3.142/64),IF(E6="Square",(((E24)^4-((E24-2*E25))^4)/12),""))))</f>
        <v/>
      </c>
      <c r="F26" s="46" t="str">
        <f t="shared" si="8"/>
        <v/>
      </c>
      <c r="G26" s="46" t="str">
        <f t="shared" si="8"/>
        <v/>
      </c>
      <c r="H26" s="46" t="str">
        <f t="shared" ref="H26:H33" si="9">IF(SUM(E26:G26)&gt;0,SUM(E26:G26),"")</f>
        <v/>
      </c>
      <c r="I26" s="94">
        <f>IF($F$2="Tubing only","Tubing Only",V12)</f>
        <v>5.1018952319999995E-8</v>
      </c>
      <c r="J26" s="94">
        <f>IF($F$2="Tubing only","Tubing Only",V22)</f>
        <v>1.449126116666667E-8</v>
      </c>
      <c r="K26" s="46">
        <f t="shared" ref="K26:K28" si="10">IF($F$2="Tubing only",H26,IF($F$2="Composite only",I26+J26,IF($F$2="Tubes + Composite",H26+I26+J26,"No Type Selected")))</f>
        <v>6.5510213486666658E-8</v>
      </c>
      <c r="P26" s="50"/>
      <c r="S26" s="50"/>
      <c r="T26" s="79"/>
    </row>
    <row r="27" spans="2:22" ht="12.75" customHeight="1" x14ac:dyDescent="0.2">
      <c r="B27" s="12" t="s">
        <v>523</v>
      </c>
      <c r="C27" s="46">
        <f>C8*C26*C14</f>
        <v>5105.9510880000016</v>
      </c>
      <c r="D27" s="50"/>
      <c r="E27" s="46" t="str">
        <f>IF(E24="no tubes","",IF(E14=0,"",IF(AND(E13="bent/multi",E15&lt;25),0,IF(AND(E13="bent/multi",E16&lt;1.2),0,E8*E26*E14))))</f>
        <v/>
      </c>
      <c r="F27" s="46" t="str">
        <f t="shared" ref="F27:G27" si="11">IF(F24="no tubes","",IF(F14=0,"",F8*F26*F14))</f>
        <v/>
      </c>
      <c r="G27" s="46" t="str">
        <f t="shared" si="11"/>
        <v/>
      </c>
      <c r="H27" s="46" t="str">
        <f t="shared" si="9"/>
        <v/>
      </c>
      <c r="I27" s="129">
        <f>IF(I26="Tubing Only","",IF(I22&gt;325,0,I26*I8))</f>
        <v>3582.6837482517508</v>
      </c>
      <c r="J27" s="94">
        <f>IF(J26="Tubing Only","",J26*J8)</f>
        <v>1702.0649041769041</v>
      </c>
      <c r="K27" s="46">
        <f t="shared" si="10"/>
        <v>5284.7486524286551</v>
      </c>
      <c r="L27" s="13">
        <f>IF(AND(NOT($F$2="tubes + composite"),OR(AND($G$14&gt;0,G27&lt;(C27/3)),AND($F$14&gt;0,F27&lt;(C27/3)),AND($E$14&gt;0,E27&lt;(C27/3)))),0,100*K27/C27)</f>
        <v>103.50174847637815</v>
      </c>
    </row>
    <row r="28" spans="2:22" ht="12.75" customHeight="1" x14ac:dyDescent="0.2">
      <c r="B28" s="12" t="s">
        <v>524</v>
      </c>
      <c r="C28" s="81">
        <f>IF(C24="no tubes","",IF(C14=0,"",IF(C6="Round",C14*((C15^2-(C15-2*C16)^2)*PI()/4),IF(C6="Square",C14*(C15^2-(C15-2*C16)^2),""))))</f>
        <v>358.89554474609793</v>
      </c>
      <c r="D28" s="603"/>
      <c r="E28" s="81" t="str">
        <f t="shared" ref="E28:G28" si="12">IF(E24="no tubes","",IF(E14=0,"",IF(E6="Round",E14*((E15^2-(E15-2*E16)^2)*PI()/4),IF(E6="Square",E14*(E15^2-(E15-2*E16)^2),""))))</f>
        <v/>
      </c>
      <c r="F28" s="81" t="str">
        <f t="shared" si="12"/>
        <v/>
      </c>
      <c r="G28" s="81" t="str">
        <f t="shared" si="12"/>
        <v/>
      </c>
      <c r="H28" s="81" t="str">
        <f t="shared" si="9"/>
        <v/>
      </c>
      <c r="I28" s="81">
        <f t="shared" ref="I28:J28" si="13">IF(I26="Tubing Only","",(I18-I19)*I22)</f>
        <v>541.29599999999948</v>
      </c>
      <c r="J28" s="81">
        <f t="shared" si="13"/>
        <v>464.60000000000014</v>
      </c>
      <c r="K28" s="46">
        <f t="shared" si="10"/>
        <v>1005.8959999999996</v>
      </c>
      <c r="L28" s="117" t="str">
        <f>IF(AND($F$2="tubing only",AND(E5="steel",F5="steel",G5="steel")),100*K28/C28,"NA")</f>
        <v>NA</v>
      </c>
      <c r="M28" s="23" t="str">
        <f t="shared" ref="M28:M32" si="14">IF(AND(95&lt;L28,L28&lt;100),"For tubes only, provided your actual tube measures &gt;= your nominal OD and wall this is OK","")</f>
        <v/>
      </c>
      <c r="S28" s="50"/>
    </row>
    <row r="29" spans="2:22" ht="12.75" customHeight="1" x14ac:dyDescent="0.2">
      <c r="B29" s="12" t="s">
        <v>525</v>
      </c>
      <c r="C29" s="46">
        <f t="shared" ref="C29:C31" si="15">C$28*C9/1000000</f>
        <v>109463.14114755986</v>
      </c>
      <c r="D29" s="50"/>
      <c r="E29" s="46" t="str">
        <f t="shared" ref="E29:G29" si="16">IF(E24="no tubes","",IF(E14=0,"",E$28*E9/1000000))</f>
        <v/>
      </c>
      <c r="F29" s="46" t="str">
        <f t="shared" si="16"/>
        <v/>
      </c>
      <c r="G29" s="46" t="str">
        <f t="shared" si="16"/>
        <v/>
      </c>
      <c r="H29" s="46" t="str">
        <f t="shared" si="9"/>
        <v/>
      </c>
      <c r="I29" s="46" t="str">
        <f t="shared" ref="I29:J29" si="17">IF(I26="Tubing Only","","N/A")</f>
        <v>N/A</v>
      </c>
      <c r="J29" s="46" t="str">
        <f t="shared" si="17"/>
        <v>N/A</v>
      </c>
      <c r="K29" s="46" t="str">
        <f t="shared" ref="K29:K33" si="18">IF($F$2="Tubing only",H29,"N/A")</f>
        <v>N/A</v>
      </c>
      <c r="L29" s="13" t="str">
        <f>IF(AND($F$2="tubing only",OR($E29&lt;0.95*($E$14/$C$14)*$C29,$F29&lt;0.95*($F$14/$C$14)*$C29,$G29&lt;0.95*($G$14/$C$14)*$C29)),0,IF(NOT($F$2="tubing only"),"NA",100*H29/C29))</f>
        <v>NA</v>
      </c>
      <c r="M29" s="23" t="str">
        <f t="shared" si="14"/>
        <v/>
      </c>
    </row>
    <row r="30" spans="2:22" ht="12.75" customHeight="1" x14ac:dyDescent="0.2">
      <c r="B30" s="12" t="s">
        <v>526</v>
      </c>
      <c r="C30" s="46">
        <f t="shared" si="15"/>
        <v>130996.87383232574</v>
      </c>
      <c r="D30" s="50"/>
      <c r="E30" s="46" t="str">
        <f t="shared" ref="E30:G30" si="19">IF(E24="no tubes","",IF(E14=0,"",E$28*E10/1000000))</f>
        <v/>
      </c>
      <c r="F30" s="46" t="str">
        <f t="shared" si="19"/>
        <v/>
      </c>
      <c r="G30" s="46" t="str">
        <f t="shared" si="19"/>
        <v/>
      </c>
      <c r="H30" s="46" t="str">
        <f t="shared" si="9"/>
        <v/>
      </c>
      <c r="I30" s="46" t="str">
        <f t="shared" ref="I30:J30" si="20">IF(I26="Tubing Only","","N/A")</f>
        <v>N/A</v>
      </c>
      <c r="J30" s="46" t="str">
        <f t="shared" si="20"/>
        <v>N/A</v>
      </c>
      <c r="K30" s="46" t="str">
        <f t="shared" si="18"/>
        <v>N/A</v>
      </c>
      <c r="L30" s="13" t="str">
        <f t="shared" ref="L30:L33" si="21">IF(AND($F$2="tubing only",OR($E30&lt;0.95*($E$14/$C$14)*$C30,$F30&lt;0.95*($F$14/$C$14)*$C30,$G30&lt;0.95*($G$14/$C$14)*$C30)),0,IF(NOT($F$2="tubing only"),"NA",100*H30/C30))</f>
        <v>NA</v>
      </c>
      <c r="M30" s="23" t="str">
        <f t="shared" si="14"/>
        <v/>
      </c>
      <c r="S30" s="50"/>
    </row>
    <row r="31" spans="2:22" ht="12.75" customHeight="1" x14ac:dyDescent="0.2">
      <c r="B31" s="12" t="s">
        <v>527</v>
      </c>
      <c r="C31" s="46">
        <f t="shared" si="15"/>
        <v>64601.198054297631</v>
      </c>
      <c r="D31" s="50"/>
      <c r="E31" s="46" t="str">
        <f t="shared" ref="E31:G31" si="22">IF(E24="no tubes","",IF(E14=0,"",E$28*E11/1000000))</f>
        <v/>
      </c>
      <c r="F31" s="46" t="str">
        <f t="shared" si="22"/>
        <v/>
      </c>
      <c r="G31" s="46" t="str">
        <f t="shared" si="22"/>
        <v/>
      </c>
      <c r="H31" s="46" t="str">
        <f t="shared" si="9"/>
        <v/>
      </c>
      <c r="I31" s="46" t="str">
        <f t="shared" ref="I31:J31" si="23">IF(I26="Tubing Only","","N/A")</f>
        <v>N/A</v>
      </c>
      <c r="J31" s="46" t="str">
        <f t="shared" si="23"/>
        <v>N/A</v>
      </c>
      <c r="K31" s="46" t="str">
        <f t="shared" si="18"/>
        <v>N/A</v>
      </c>
      <c r="L31" s="13" t="str">
        <f t="shared" si="21"/>
        <v>NA</v>
      </c>
      <c r="M31" s="23" t="str">
        <f t="shared" si="14"/>
        <v/>
      </c>
      <c r="S31" s="50"/>
    </row>
    <row r="32" spans="2:22" ht="12.75" customHeight="1" x14ac:dyDescent="0.2">
      <c r="B32" s="12" t="s">
        <v>528</v>
      </c>
      <c r="C32" s="46">
        <f>IF(C14=0,"",C$28*C12/1000000)</f>
        <v>107668.66342382938</v>
      </c>
      <c r="D32" s="50"/>
      <c r="E32" s="46" t="str">
        <f t="shared" ref="E32:G32" si="24">IF(E24="no tubes","",IF(E14=0,"",E$28*E12/1000000))</f>
        <v/>
      </c>
      <c r="F32" s="46" t="str">
        <f t="shared" si="24"/>
        <v/>
      </c>
      <c r="G32" s="46" t="str">
        <f t="shared" si="24"/>
        <v/>
      </c>
      <c r="H32" s="46" t="str">
        <f t="shared" si="9"/>
        <v/>
      </c>
      <c r="I32" s="46" t="str">
        <f t="shared" ref="I32:J32" si="25">IF(I26="tubing only","","N/A")</f>
        <v>N/A</v>
      </c>
      <c r="J32" s="46" t="str">
        <f t="shared" si="25"/>
        <v>N/A</v>
      </c>
      <c r="K32" s="46" t="str">
        <f t="shared" si="18"/>
        <v>N/A</v>
      </c>
      <c r="L32" s="13" t="str">
        <f t="shared" si="21"/>
        <v>NA</v>
      </c>
      <c r="M32" s="23" t="str">
        <f t="shared" si="14"/>
        <v/>
      </c>
      <c r="S32" s="50"/>
    </row>
    <row r="33" spans="2:16" ht="12.75" customHeight="1" x14ac:dyDescent="0.2">
      <c r="B33" s="12" t="s">
        <v>529</v>
      </c>
      <c r="C33" s="46">
        <f>C14*4*C10*C26/(0.5*C24*1)</f>
        <v>2934.9167671181112</v>
      </c>
      <c r="E33" s="46" t="str">
        <f t="shared" ref="E33:G33" si="26">IF(E24="no tubes","",IF(E14=0,"",E14*4*E10*E26/(0.5*E24*1)))</f>
        <v/>
      </c>
      <c r="F33" s="46" t="str">
        <f t="shared" si="26"/>
        <v/>
      </c>
      <c r="G33" s="46" t="str">
        <f t="shared" si="26"/>
        <v/>
      </c>
      <c r="H33" s="46" t="str">
        <f t="shared" si="9"/>
        <v/>
      </c>
      <c r="I33" s="46" t="str">
        <f t="shared" ref="I33:J33" si="27">IF(I26="tubing only","","N/A")</f>
        <v>N/A</v>
      </c>
      <c r="J33" s="46" t="str">
        <f t="shared" si="27"/>
        <v>N/A</v>
      </c>
      <c r="K33" s="46" t="str">
        <f t="shared" si="18"/>
        <v>N/A</v>
      </c>
      <c r="L33" s="13" t="str">
        <f t="shared" si="21"/>
        <v>NA</v>
      </c>
    </row>
    <row r="34" spans="2:16" ht="12.75" customHeight="1" x14ac:dyDescent="0.2">
      <c r="B34" s="12" t="s">
        <v>530</v>
      </c>
      <c r="C34" s="46">
        <f>IF(C14=0,"",C33*1^3/(48*C27))</f>
        <v>1.1975065616797901E-2</v>
      </c>
      <c r="E34" s="46" t="str">
        <f t="shared" ref="E34:G34" si="28">IF(E24="no tubes","",IF(E14=0,"",($C$33*1^3/(48*E27))))</f>
        <v/>
      </c>
      <c r="F34" s="46" t="str">
        <f t="shared" si="28"/>
        <v/>
      </c>
      <c r="G34" s="46" t="str">
        <f t="shared" si="28"/>
        <v/>
      </c>
      <c r="H34" s="46" t="str">
        <f>IF(F2="composite only","",$C$33*1^3/(48*H27))</f>
        <v/>
      </c>
      <c r="I34" s="46" t="str">
        <f t="shared" ref="I34:J34" si="29">IF(NOT($F$2="tubing only"),"N/A","")</f>
        <v>N/A</v>
      </c>
      <c r="J34" s="46" t="str">
        <f t="shared" si="29"/>
        <v>N/A</v>
      </c>
      <c r="K34" s="46" t="str">
        <f>IF($F$2="Tubing only","","N/A")</f>
        <v>N/A</v>
      </c>
      <c r="L34" s="13" t="str">
        <f>IF(AND($F$2="tubing only",H34&gt;1.05*C34),101,IF(NOT($F$2="tubing only"),"NA",100*H34/C34))</f>
        <v>NA</v>
      </c>
    </row>
    <row r="35" spans="2:16" ht="12.75" customHeight="1" x14ac:dyDescent="0.2">
      <c r="B35" s="12" t="s">
        <v>531</v>
      </c>
      <c r="C35" s="46">
        <f>0.5*C33*(C33*1^3/(48*C27))</f>
        <v>17.572910433039873</v>
      </c>
      <c r="E35" s="46" t="str">
        <f t="shared" ref="E35:G35" si="30">IF(E24="no tubes","",0.5*E33*(E33*1^3/(48*E27)))</f>
        <v/>
      </c>
      <c r="F35" s="46" t="str">
        <f t="shared" si="30"/>
        <v/>
      </c>
      <c r="G35" s="46" t="str">
        <f t="shared" si="30"/>
        <v/>
      </c>
      <c r="H35" s="46" t="str">
        <f>IF(SUM(E35:G35)&gt;0,SUM(E35:G35),"")</f>
        <v/>
      </c>
      <c r="I35" s="46">
        <f ca="1">IF(F2="Tubing Only","",I22/275*'T3.6 Laminate Tests'!AQ53)</f>
        <v>65.002609874302777</v>
      </c>
      <c r="J35" s="46" t="str">
        <f t="shared" ref="J35" si="31">IF(J26="tubing only","","N/A")</f>
        <v>N/A</v>
      </c>
      <c r="K35" s="46">
        <f ca="1">IF($F$2="Tubing only",H35,IF($F$2="Composite only",I35,IF($F$2="Tubes + Composite",H35+I35,"No Type Selected")))</f>
        <v>65.002609874302777</v>
      </c>
      <c r="L35" s="13">
        <f ca="1">IF(AND($F$2="tubing only",OR($E35&lt;(0.999*E14/C14)*$C35,$F35&lt;(F14/C14)*$C35,$G35&lt;(G14/C14)*$C35)),0,IF(NOT($F$2="tubing only"),100*K35/65,100*H35/C35))</f>
        <v>100.00401519123504</v>
      </c>
      <c r="N35" s="9" t="s">
        <v>290</v>
      </c>
      <c r="O35" s="9"/>
      <c r="P35" s="9"/>
    </row>
    <row r="36" spans="2:16" ht="12.75" customHeight="1" x14ac:dyDescent="0.2">
      <c r="C36" s="99">
        <f>0.99*C27/C14</f>
        <v>1684.9638590400007</v>
      </c>
      <c r="D36" s="100"/>
      <c r="E36" s="99">
        <f t="shared" ref="E36:G36" si="32">IF(AND($F$2="tubing only",E14&gt;0),E27/E14,9E+99)</f>
        <v>8.9999999999999999E+99</v>
      </c>
      <c r="F36" s="99">
        <f t="shared" si="32"/>
        <v>8.9999999999999999E+99</v>
      </c>
      <c r="G36" s="99">
        <f t="shared" si="32"/>
        <v>8.9999999999999999E+99</v>
      </c>
      <c r="H36" s="8"/>
    </row>
    <row r="37" spans="2:16" ht="12.75" customHeight="1" x14ac:dyDescent="0.2">
      <c r="B37" s="5" t="s">
        <v>566</v>
      </c>
      <c r="E37" s="50"/>
    </row>
    <row r="38" spans="2:16" ht="12.75" customHeight="1" x14ac:dyDescent="0.2">
      <c r="B38" s="593" t="s">
        <v>567</v>
      </c>
      <c r="C38" s="224"/>
      <c r="D38" s="224"/>
      <c r="E38" s="224"/>
      <c r="F38" s="224"/>
      <c r="G38" s="224"/>
      <c r="H38" s="224"/>
      <c r="I38" s="224"/>
      <c r="J38" s="224"/>
      <c r="K38" s="224"/>
      <c r="L38" s="224"/>
      <c r="M38" s="224"/>
      <c r="N38" s="224"/>
      <c r="O38" s="224"/>
      <c r="P38" s="560"/>
    </row>
    <row r="39" spans="2:16" ht="12.75" customHeight="1" x14ac:dyDescent="0.2">
      <c r="B39" s="594" t="s">
        <v>568</v>
      </c>
      <c r="C39" s="221"/>
      <c r="D39" s="221"/>
      <c r="E39" s="221"/>
      <c r="F39" s="221"/>
      <c r="G39" s="221"/>
      <c r="H39" s="221"/>
      <c r="I39" s="221"/>
      <c r="J39" s="221"/>
      <c r="K39" s="221"/>
      <c r="L39" s="221"/>
      <c r="M39" s="221"/>
      <c r="N39" s="221"/>
      <c r="O39" s="221"/>
      <c r="P39" s="243"/>
    </row>
    <row r="40" spans="2:16" ht="12.75" customHeight="1" x14ac:dyDescent="0.2">
      <c r="B40" s="242"/>
      <c r="C40" s="221"/>
      <c r="D40" s="221"/>
      <c r="E40" s="221"/>
      <c r="F40" s="221"/>
      <c r="G40" s="221"/>
      <c r="H40" s="221"/>
      <c r="I40" s="221"/>
      <c r="J40" s="221"/>
      <c r="K40" s="221"/>
      <c r="L40" s="221"/>
      <c r="M40" s="221"/>
      <c r="N40" s="221"/>
      <c r="O40" s="221"/>
      <c r="P40" s="243"/>
    </row>
    <row r="41" spans="2:16" ht="12.75" customHeight="1" x14ac:dyDescent="0.2">
      <c r="B41" s="242"/>
      <c r="C41" s="221"/>
      <c r="D41" s="221"/>
      <c r="E41" s="221"/>
      <c r="F41" s="221"/>
      <c r="G41" s="221"/>
      <c r="H41" s="221"/>
      <c r="I41" s="221"/>
      <c r="J41" s="221"/>
      <c r="K41" s="221"/>
      <c r="L41" s="221"/>
      <c r="M41" s="221"/>
      <c r="N41" s="221"/>
      <c r="O41" s="221"/>
      <c r="P41" s="243"/>
    </row>
    <row r="42" spans="2:16" ht="12.75" customHeight="1" x14ac:dyDescent="0.2">
      <c r="B42" s="242"/>
      <c r="C42" s="221"/>
      <c r="D42" s="221"/>
      <c r="E42" s="221"/>
      <c r="F42" s="221"/>
      <c r="G42" s="221"/>
      <c r="H42" s="221"/>
      <c r="I42" s="221"/>
      <c r="J42" s="221"/>
      <c r="K42" s="221"/>
      <c r="L42" s="221"/>
      <c r="M42" s="221"/>
      <c r="N42" s="221"/>
      <c r="O42" s="221"/>
      <c r="P42" s="243"/>
    </row>
    <row r="43" spans="2:16" ht="12.75" customHeight="1" x14ac:dyDescent="0.2">
      <c r="B43" s="242"/>
      <c r="C43" s="221"/>
      <c r="D43" s="221"/>
      <c r="E43" s="221"/>
      <c r="F43" s="221"/>
      <c r="G43" s="221"/>
      <c r="H43" s="221"/>
      <c r="I43" s="221"/>
      <c r="J43" s="221"/>
      <c r="K43" s="221"/>
      <c r="L43" s="221"/>
      <c r="M43" s="221"/>
      <c r="N43" s="221"/>
      <c r="O43" s="221"/>
      <c r="P43" s="243"/>
    </row>
    <row r="44" spans="2:16" ht="12.75" customHeight="1" x14ac:dyDescent="0.2">
      <c r="B44" s="242"/>
      <c r="C44" s="221"/>
      <c r="D44" s="221"/>
      <c r="E44" s="221"/>
      <c r="F44" s="221"/>
      <c r="G44" s="221"/>
      <c r="H44" s="221"/>
      <c r="I44" s="221"/>
      <c r="J44" s="221"/>
      <c r="K44" s="221"/>
      <c r="L44" s="221"/>
      <c r="M44" s="221"/>
      <c r="N44" s="221"/>
      <c r="O44" s="221"/>
      <c r="P44" s="243"/>
    </row>
    <row r="45" spans="2:16" ht="12.75" customHeight="1" x14ac:dyDescent="0.2">
      <c r="B45" s="242"/>
      <c r="C45" s="221"/>
      <c r="D45" s="221"/>
      <c r="E45" s="221"/>
      <c r="F45" s="221"/>
      <c r="G45" s="221"/>
      <c r="H45" s="221"/>
      <c r="I45" s="221"/>
      <c r="J45" s="221"/>
      <c r="K45" s="221"/>
      <c r="L45" s="221"/>
      <c r="M45" s="221"/>
      <c r="N45" s="221"/>
      <c r="O45" s="221"/>
      <c r="P45" s="243"/>
    </row>
    <row r="46" spans="2:16" ht="12.75" customHeight="1" x14ac:dyDescent="0.2">
      <c r="B46" s="242"/>
      <c r="C46" s="221"/>
      <c r="D46" s="221"/>
      <c r="E46" s="221"/>
      <c r="F46" s="221"/>
      <c r="G46" s="221"/>
      <c r="H46" s="221"/>
      <c r="I46" s="221"/>
      <c r="J46" s="221"/>
      <c r="K46" s="221"/>
      <c r="L46" s="221"/>
      <c r="M46" s="221"/>
      <c r="N46" s="221"/>
      <c r="O46" s="221"/>
      <c r="P46" s="243"/>
    </row>
    <row r="47" spans="2:16" ht="12.75" customHeight="1" x14ac:dyDescent="0.2">
      <c r="B47" s="242"/>
      <c r="C47" s="221"/>
      <c r="D47" s="221"/>
      <c r="E47" s="221"/>
      <c r="F47" s="221"/>
      <c r="G47" s="221"/>
      <c r="H47" s="221"/>
      <c r="I47" s="221"/>
      <c r="J47" s="221"/>
      <c r="K47" s="221"/>
      <c r="L47" s="221"/>
      <c r="M47" s="221"/>
      <c r="N47" s="221"/>
      <c r="O47" s="221"/>
      <c r="P47" s="243"/>
    </row>
    <row r="48" spans="2:16" ht="12.75" customHeight="1" x14ac:dyDescent="0.2">
      <c r="B48" s="242"/>
      <c r="C48" s="221"/>
      <c r="D48" s="221"/>
      <c r="E48" s="221"/>
      <c r="F48" s="221"/>
      <c r="G48" s="221"/>
      <c r="H48" s="221"/>
      <c r="I48" s="221"/>
      <c r="J48" s="221"/>
      <c r="K48" s="221"/>
      <c r="L48" s="221"/>
      <c r="M48" s="221"/>
      <c r="N48" s="221"/>
      <c r="O48" s="221"/>
      <c r="P48" s="243"/>
    </row>
    <row r="49" spans="2:16" ht="12.75" customHeight="1" x14ac:dyDescent="0.2">
      <c r="B49" s="242"/>
      <c r="C49" s="221"/>
      <c r="D49" s="221"/>
      <c r="E49" s="221"/>
      <c r="F49" s="221"/>
      <c r="G49" s="221"/>
      <c r="H49" s="221"/>
      <c r="I49" s="221"/>
      <c r="J49" s="221"/>
      <c r="K49" s="221"/>
      <c r="L49" s="221"/>
      <c r="M49" s="221"/>
      <c r="N49" s="221"/>
      <c r="O49" s="221"/>
      <c r="P49" s="243"/>
    </row>
    <row r="50" spans="2:16" ht="12.75" customHeight="1" x14ac:dyDescent="0.2">
      <c r="B50" s="242"/>
      <c r="C50" s="221"/>
      <c r="D50" s="221"/>
      <c r="E50" s="221"/>
      <c r="F50" s="221"/>
      <c r="G50" s="221"/>
      <c r="H50" s="221"/>
      <c r="I50" s="221"/>
      <c r="J50" s="221"/>
      <c r="K50" s="221"/>
      <c r="L50" s="221"/>
      <c r="M50" s="221"/>
      <c r="N50" s="221"/>
      <c r="O50" s="221"/>
      <c r="P50" s="243"/>
    </row>
    <row r="51" spans="2:16" ht="12.75" customHeight="1" x14ac:dyDescent="0.2">
      <c r="B51" s="242"/>
      <c r="C51" s="221"/>
      <c r="D51" s="221"/>
      <c r="E51" s="221"/>
      <c r="F51" s="221"/>
      <c r="G51" s="221"/>
      <c r="H51" s="221"/>
      <c r="I51" s="221"/>
      <c r="J51" s="221"/>
      <c r="K51" s="221"/>
      <c r="L51" s="221"/>
      <c r="M51" s="221"/>
      <c r="N51" s="221"/>
      <c r="O51" s="221"/>
      <c r="P51" s="243"/>
    </row>
    <row r="52" spans="2:16" ht="12.75" customHeight="1" x14ac:dyDescent="0.2">
      <c r="B52" s="242"/>
      <c r="C52" s="221"/>
      <c r="D52" s="221"/>
      <c r="E52" s="221"/>
      <c r="F52" s="221"/>
      <c r="G52" s="221"/>
      <c r="H52" s="221"/>
      <c r="I52" s="221"/>
      <c r="J52" s="221"/>
      <c r="K52" s="221"/>
      <c r="L52" s="221"/>
      <c r="M52" s="221"/>
      <c r="N52" s="221"/>
      <c r="O52" s="221"/>
      <c r="P52" s="243"/>
    </row>
    <row r="53" spans="2:16" ht="12.75" customHeight="1" x14ac:dyDescent="0.2">
      <c r="B53" s="242"/>
      <c r="C53" s="221"/>
      <c r="D53" s="221"/>
      <c r="E53" s="221"/>
      <c r="F53" s="221"/>
      <c r="G53" s="221"/>
      <c r="H53" s="221"/>
      <c r="I53" s="221"/>
      <c r="J53" s="221"/>
      <c r="K53" s="221"/>
      <c r="L53" s="221"/>
      <c r="M53" s="221"/>
      <c r="N53" s="221"/>
      <c r="O53" s="221"/>
      <c r="P53" s="243"/>
    </row>
    <row r="54" spans="2:16" ht="12.75" customHeight="1" x14ac:dyDescent="0.2">
      <c r="B54" s="242"/>
      <c r="C54" s="221"/>
      <c r="D54" s="221"/>
      <c r="E54" s="221"/>
      <c r="F54" s="221"/>
      <c r="G54" s="221"/>
      <c r="H54" s="221"/>
      <c r="I54" s="221"/>
      <c r="J54" s="221"/>
      <c r="K54" s="221"/>
      <c r="L54" s="221"/>
      <c r="M54" s="221"/>
      <c r="N54" s="221"/>
      <c r="O54" s="221"/>
      <c r="P54" s="243"/>
    </row>
    <row r="55" spans="2:16" ht="12.75" customHeight="1" x14ac:dyDescent="0.2">
      <c r="B55" s="242"/>
      <c r="C55" s="221"/>
      <c r="D55" s="221"/>
      <c r="E55" s="221"/>
      <c r="F55" s="221"/>
      <c r="G55" s="221"/>
      <c r="H55" s="221"/>
      <c r="I55" s="221"/>
      <c r="J55" s="221"/>
      <c r="K55" s="221"/>
      <c r="L55" s="221"/>
      <c r="M55" s="221"/>
      <c r="N55" s="221"/>
      <c r="O55" s="221"/>
      <c r="P55" s="243"/>
    </row>
    <row r="56" spans="2:16" ht="12.75" customHeight="1" x14ac:dyDescent="0.2">
      <c r="B56" s="242"/>
      <c r="C56" s="221"/>
      <c r="D56" s="221"/>
      <c r="E56" s="221"/>
      <c r="F56" s="221"/>
      <c r="G56" s="221"/>
      <c r="H56" s="221"/>
      <c r="I56" s="221"/>
      <c r="J56" s="221"/>
      <c r="K56" s="221"/>
      <c r="L56" s="221"/>
      <c r="M56" s="221"/>
      <c r="N56" s="221"/>
      <c r="O56" s="221"/>
      <c r="P56" s="243"/>
    </row>
    <row r="57" spans="2:16" ht="12.75" customHeight="1" x14ac:dyDescent="0.2">
      <c r="B57" s="242"/>
      <c r="C57" s="221"/>
      <c r="D57" s="221"/>
      <c r="E57" s="221"/>
      <c r="F57" s="221"/>
      <c r="G57" s="221"/>
      <c r="H57" s="221"/>
      <c r="I57" s="221"/>
      <c r="J57" s="221"/>
      <c r="K57" s="221"/>
      <c r="L57" s="221"/>
      <c r="M57" s="221"/>
      <c r="N57" s="221"/>
      <c r="O57" s="221"/>
      <c r="P57" s="243"/>
    </row>
    <row r="58" spans="2:16" ht="12.75" customHeight="1" x14ac:dyDescent="0.2">
      <c r="B58" s="242"/>
      <c r="C58" s="221"/>
      <c r="D58" s="221"/>
      <c r="E58" s="221"/>
      <c r="F58" s="221"/>
      <c r="G58" s="221"/>
      <c r="H58" s="221"/>
      <c r="I58" s="221"/>
      <c r="J58" s="221"/>
      <c r="K58" s="221"/>
      <c r="L58" s="221"/>
      <c r="M58" s="221"/>
      <c r="N58" s="221"/>
      <c r="O58" s="221"/>
      <c r="P58" s="243"/>
    </row>
    <row r="59" spans="2:16" ht="12.75" customHeight="1" x14ac:dyDescent="0.2">
      <c r="B59" s="242"/>
      <c r="C59" s="221"/>
      <c r="D59" s="221"/>
      <c r="E59" s="221"/>
      <c r="F59" s="221"/>
      <c r="G59" s="221"/>
      <c r="H59" s="221"/>
      <c r="I59" s="221"/>
      <c r="J59" s="221"/>
      <c r="K59" s="221"/>
      <c r="L59" s="221"/>
      <c r="M59" s="221"/>
      <c r="N59" s="221"/>
      <c r="O59" s="221"/>
      <c r="P59" s="243"/>
    </row>
    <row r="60" spans="2:16" ht="12.75" customHeight="1" x14ac:dyDescent="0.2">
      <c r="B60" s="242"/>
      <c r="C60" s="221"/>
      <c r="D60" s="221"/>
      <c r="E60" s="221"/>
      <c r="F60" s="221"/>
      <c r="G60" s="221"/>
      <c r="H60" s="221"/>
      <c r="I60" s="221"/>
      <c r="J60" s="221"/>
      <c r="K60" s="221"/>
      <c r="L60" s="221"/>
      <c r="M60" s="221"/>
      <c r="N60" s="221"/>
      <c r="O60" s="221"/>
      <c r="P60" s="243"/>
    </row>
    <row r="61" spans="2:16" ht="12.75" customHeight="1" x14ac:dyDescent="0.2">
      <c r="B61" s="242"/>
      <c r="C61" s="221"/>
      <c r="D61" s="221"/>
      <c r="E61" s="221"/>
      <c r="F61" s="221"/>
      <c r="G61" s="221"/>
      <c r="H61" s="221"/>
      <c r="I61" s="221"/>
      <c r="J61" s="221"/>
      <c r="K61" s="221"/>
      <c r="L61" s="221"/>
      <c r="M61" s="221"/>
      <c r="N61" s="221"/>
      <c r="O61" s="221"/>
      <c r="P61" s="243"/>
    </row>
    <row r="62" spans="2:16" ht="12.75" customHeight="1" x14ac:dyDescent="0.2">
      <c r="B62" s="242"/>
      <c r="C62" s="221"/>
      <c r="D62" s="221"/>
      <c r="E62" s="221"/>
      <c r="F62" s="221"/>
      <c r="G62" s="221"/>
      <c r="H62" s="221"/>
      <c r="I62" s="221"/>
      <c r="J62" s="221"/>
      <c r="K62" s="221"/>
      <c r="L62" s="221"/>
      <c r="M62" s="221"/>
      <c r="N62" s="221"/>
      <c r="O62" s="221"/>
      <c r="P62" s="243"/>
    </row>
    <row r="63" spans="2:16" ht="12.75" customHeight="1" x14ac:dyDescent="0.2">
      <c r="B63" s="242"/>
      <c r="C63" s="221"/>
      <c r="D63" s="221"/>
      <c r="E63" s="221"/>
      <c r="F63" s="221"/>
      <c r="G63" s="221"/>
      <c r="H63" s="221"/>
      <c r="I63" s="221"/>
      <c r="J63" s="221"/>
      <c r="K63" s="221"/>
      <c r="L63" s="221"/>
      <c r="M63" s="221"/>
      <c r="N63" s="221"/>
      <c r="O63" s="221"/>
      <c r="P63" s="243"/>
    </row>
    <row r="64" spans="2:16" ht="12.75" customHeight="1" x14ac:dyDescent="0.2">
      <c r="B64" s="242"/>
      <c r="C64" s="221"/>
      <c r="D64" s="221"/>
      <c r="E64" s="221"/>
      <c r="F64" s="221"/>
      <c r="G64" s="221"/>
      <c r="H64" s="221"/>
      <c r="I64" s="221"/>
      <c r="J64" s="221"/>
      <c r="K64" s="221"/>
      <c r="L64" s="221"/>
      <c r="M64" s="221"/>
      <c r="N64" s="221"/>
      <c r="O64" s="221"/>
      <c r="P64" s="243"/>
    </row>
    <row r="65" spans="2:16" ht="12.75" customHeight="1" x14ac:dyDescent="0.2">
      <c r="B65" s="242"/>
      <c r="C65" s="221"/>
      <c r="D65" s="221"/>
      <c r="E65" s="221"/>
      <c r="F65" s="221"/>
      <c r="G65" s="221"/>
      <c r="H65" s="221"/>
      <c r="I65" s="221"/>
      <c r="J65" s="221"/>
      <c r="K65" s="221"/>
      <c r="L65" s="221"/>
      <c r="M65" s="221"/>
      <c r="N65" s="221"/>
      <c r="O65" s="221"/>
      <c r="P65" s="243"/>
    </row>
    <row r="66" spans="2:16" ht="12.75" customHeight="1" x14ac:dyDescent="0.2">
      <c r="B66" s="242"/>
      <c r="C66" s="221"/>
      <c r="D66" s="221"/>
      <c r="E66" s="221"/>
      <c r="F66" s="221"/>
      <c r="G66" s="221"/>
      <c r="H66" s="221"/>
      <c r="I66" s="221"/>
      <c r="J66" s="221"/>
      <c r="K66" s="221"/>
      <c r="L66" s="221"/>
      <c r="M66" s="221"/>
      <c r="N66" s="221"/>
      <c r="O66" s="221"/>
      <c r="P66" s="243"/>
    </row>
    <row r="67" spans="2:16" ht="12.75" customHeight="1" x14ac:dyDescent="0.2">
      <c r="B67" s="242"/>
      <c r="C67" s="221"/>
      <c r="D67" s="221"/>
      <c r="E67" s="221"/>
      <c r="F67" s="221"/>
      <c r="G67" s="221"/>
      <c r="H67" s="221"/>
      <c r="I67" s="221"/>
      <c r="J67" s="221"/>
      <c r="K67" s="221"/>
      <c r="L67" s="221"/>
      <c r="M67" s="221"/>
      <c r="N67" s="221"/>
      <c r="O67" s="221"/>
      <c r="P67" s="243"/>
    </row>
    <row r="68" spans="2:16" ht="12.75" customHeight="1" x14ac:dyDescent="0.2">
      <c r="B68" s="242"/>
      <c r="C68" s="221"/>
      <c r="D68" s="221"/>
      <c r="E68" s="221"/>
      <c r="F68" s="221"/>
      <c r="G68" s="221"/>
      <c r="H68" s="221"/>
      <c r="I68" s="221"/>
      <c r="J68" s="221"/>
      <c r="K68" s="221"/>
      <c r="L68" s="221"/>
      <c r="M68" s="221"/>
      <c r="N68" s="221"/>
      <c r="O68" s="221"/>
      <c r="P68" s="243"/>
    </row>
    <row r="69" spans="2:16" ht="12.75" customHeight="1" x14ac:dyDescent="0.2">
      <c r="B69" s="242"/>
      <c r="C69" s="221"/>
      <c r="D69" s="221"/>
      <c r="E69" s="221"/>
      <c r="F69" s="221"/>
      <c r="G69" s="221"/>
      <c r="H69" s="221"/>
      <c r="I69" s="221"/>
      <c r="J69" s="221"/>
      <c r="K69" s="221"/>
      <c r="L69" s="221"/>
      <c r="M69" s="221"/>
      <c r="N69" s="221"/>
      <c r="O69" s="221"/>
      <c r="P69" s="243"/>
    </row>
    <row r="70" spans="2:16" ht="12.75" customHeight="1" x14ac:dyDescent="0.2">
      <c r="B70" s="242"/>
      <c r="C70" s="221"/>
      <c r="D70" s="221"/>
      <c r="E70" s="221"/>
      <c r="F70" s="221"/>
      <c r="G70" s="221"/>
      <c r="H70" s="221"/>
      <c r="I70" s="221"/>
      <c r="J70" s="221"/>
      <c r="K70" s="221"/>
      <c r="L70" s="221"/>
      <c r="M70" s="221"/>
      <c r="N70" s="221"/>
      <c r="O70" s="221"/>
      <c r="P70" s="243"/>
    </row>
    <row r="71" spans="2:16" ht="12.75" customHeight="1" x14ac:dyDescent="0.2">
      <c r="B71" s="242"/>
      <c r="C71" s="221"/>
      <c r="D71" s="221"/>
      <c r="E71" s="221"/>
      <c r="F71" s="221"/>
      <c r="G71" s="221"/>
      <c r="H71" s="221"/>
      <c r="I71" s="221"/>
      <c r="J71" s="221"/>
      <c r="K71" s="221"/>
      <c r="L71" s="221"/>
      <c r="M71" s="221"/>
      <c r="N71" s="221"/>
      <c r="O71" s="221"/>
      <c r="P71" s="243"/>
    </row>
    <row r="72" spans="2:16" ht="12.75" customHeight="1" x14ac:dyDescent="0.2">
      <c r="B72" s="242"/>
      <c r="C72" s="221"/>
      <c r="D72" s="221"/>
      <c r="E72" s="221"/>
      <c r="F72" s="221"/>
      <c r="G72" s="221"/>
      <c r="H72" s="221"/>
      <c r="I72" s="221"/>
      <c r="J72" s="221"/>
      <c r="K72" s="221"/>
      <c r="L72" s="221"/>
      <c r="M72" s="221"/>
      <c r="N72" s="221"/>
      <c r="O72" s="221"/>
      <c r="P72" s="243"/>
    </row>
    <row r="73" spans="2:16" ht="12.75" customHeight="1" x14ac:dyDescent="0.2">
      <c r="B73" s="242"/>
      <c r="C73" s="221"/>
      <c r="D73" s="221"/>
      <c r="E73" s="221"/>
      <c r="F73" s="221"/>
      <c r="G73" s="221"/>
      <c r="H73" s="221"/>
      <c r="I73" s="221"/>
      <c r="J73" s="221"/>
      <c r="K73" s="221"/>
      <c r="L73" s="221"/>
      <c r="M73" s="221"/>
      <c r="N73" s="221"/>
      <c r="O73" s="221"/>
      <c r="P73" s="243"/>
    </row>
    <row r="74" spans="2:16" ht="12.75" customHeight="1" x14ac:dyDescent="0.2">
      <c r="B74" s="242"/>
      <c r="C74" s="221"/>
      <c r="D74" s="221"/>
      <c r="E74" s="221"/>
      <c r="F74" s="221"/>
      <c r="G74" s="221"/>
      <c r="H74" s="221"/>
      <c r="I74" s="221"/>
      <c r="J74" s="221"/>
      <c r="K74" s="221"/>
      <c r="L74" s="221"/>
      <c r="M74" s="221"/>
      <c r="N74" s="221"/>
      <c r="O74" s="221"/>
      <c r="P74" s="243"/>
    </row>
    <row r="75" spans="2:16" ht="12.75" customHeight="1" x14ac:dyDescent="0.2">
      <c r="B75" s="242"/>
      <c r="C75" s="221"/>
      <c r="D75" s="221"/>
      <c r="E75" s="221"/>
      <c r="F75" s="221"/>
      <c r="G75" s="221"/>
      <c r="H75" s="221"/>
      <c r="I75" s="221"/>
      <c r="J75" s="221"/>
      <c r="K75" s="221"/>
      <c r="L75" s="221"/>
      <c r="M75" s="221"/>
      <c r="N75" s="221"/>
      <c r="O75" s="221"/>
      <c r="P75" s="243"/>
    </row>
    <row r="76" spans="2:16" ht="12.75" customHeight="1" x14ac:dyDescent="0.2">
      <c r="B76" s="242"/>
      <c r="C76" s="221"/>
      <c r="D76" s="221"/>
      <c r="E76" s="221"/>
      <c r="F76" s="221"/>
      <c r="G76" s="221"/>
      <c r="H76" s="221"/>
      <c r="I76" s="221"/>
      <c r="J76" s="221"/>
      <c r="K76" s="221"/>
      <c r="L76" s="221"/>
      <c r="M76" s="221"/>
      <c r="N76" s="221"/>
      <c r="O76" s="221"/>
      <c r="P76" s="243"/>
    </row>
    <row r="77" spans="2:16" ht="12.75" customHeight="1" x14ac:dyDescent="0.2">
      <c r="B77" s="242"/>
      <c r="C77" s="221"/>
      <c r="D77" s="221"/>
      <c r="E77" s="221"/>
      <c r="F77" s="221"/>
      <c r="G77" s="221"/>
      <c r="H77" s="221"/>
      <c r="I77" s="221"/>
      <c r="J77" s="221"/>
      <c r="K77" s="221"/>
      <c r="L77" s="221"/>
      <c r="M77" s="221"/>
      <c r="N77" s="221"/>
      <c r="O77" s="221"/>
      <c r="P77" s="243"/>
    </row>
    <row r="78" spans="2:16" ht="12.75" customHeight="1" x14ac:dyDescent="0.2">
      <c r="B78" s="242"/>
      <c r="C78" s="221"/>
      <c r="D78" s="221"/>
      <c r="E78" s="221"/>
      <c r="F78" s="221"/>
      <c r="G78" s="221"/>
      <c r="H78" s="221"/>
      <c r="I78" s="221"/>
      <c r="J78" s="221"/>
      <c r="K78" s="221"/>
      <c r="L78" s="221"/>
      <c r="M78" s="221"/>
      <c r="N78" s="221"/>
      <c r="O78" s="221"/>
      <c r="P78" s="243"/>
    </row>
    <row r="79" spans="2:16" ht="12.75" customHeight="1" x14ac:dyDescent="0.2">
      <c r="B79" s="242"/>
      <c r="C79" s="221"/>
      <c r="D79" s="221"/>
      <c r="E79" s="221"/>
      <c r="F79" s="221"/>
      <c r="G79" s="221"/>
      <c r="H79" s="221"/>
      <c r="I79" s="221"/>
      <c r="J79" s="221"/>
      <c r="K79" s="221"/>
      <c r="L79" s="221"/>
      <c r="M79" s="221"/>
      <c r="N79" s="221"/>
      <c r="O79" s="221"/>
      <c r="P79" s="243"/>
    </row>
    <row r="80" spans="2:16" ht="12.75" customHeight="1" x14ac:dyDescent="0.2">
      <c r="B80" s="242"/>
      <c r="C80" s="221"/>
      <c r="D80" s="221"/>
      <c r="E80" s="221"/>
      <c r="F80" s="221"/>
      <c r="G80" s="221"/>
      <c r="H80" s="221"/>
      <c r="I80" s="221"/>
      <c r="J80" s="221"/>
      <c r="K80" s="221"/>
      <c r="L80" s="221"/>
      <c r="M80" s="221"/>
      <c r="N80" s="221"/>
      <c r="O80" s="221"/>
      <c r="P80" s="243"/>
    </row>
    <row r="81" spans="2:16" ht="12.75" customHeight="1" x14ac:dyDescent="0.2">
      <c r="B81" s="242"/>
      <c r="C81" s="221"/>
      <c r="D81" s="221"/>
      <c r="E81" s="221"/>
      <c r="F81" s="221"/>
      <c r="G81" s="221"/>
      <c r="H81" s="221"/>
      <c r="I81" s="221"/>
      <c r="J81" s="221"/>
      <c r="K81" s="221"/>
      <c r="L81" s="221"/>
      <c r="M81" s="221"/>
      <c r="N81" s="221"/>
      <c r="O81" s="221"/>
      <c r="P81" s="243"/>
    </row>
    <row r="82" spans="2:16" ht="12.75" customHeight="1" x14ac:dyDescent="0.2">
      <c r="B82" s="242"/>
      <c r="C82" s="221"/>
      <c r="D82" s="221"/>
      <c r="E82" s="221"/>
      <c r="F82" s="221"/>
      <c r="G82" s="221"/>
      <c r="H82" s="221"/>
      <c r="I82" s="221"/>
      <c r="J82" s="221"/>
      <c r="K82" s="221"/>
      <c r="L82" s="221"/>
      <c r="M82" s="221"/>
      <c r="N82" s="221"/>
      <c r="O82" s="221"/>
      <c r="P82" s="243"/>
    </row>
    <row r="83" spans="2:16" ht="12.75" customHeight="1" x14ac:dyDescent="0.2">
      <c r="B83" s="242"/>
      <c r="C83" s="221"/>
      <c r="D83" s="221"/>
      <c r="E83" s="221"/>
      <c r="F83" s="221"/>
      <c r="G83" s="221"/>
      <c r="H83" s="221"/>
      <c r="I83" s="221"/>
      <c r="J83" s="221"/>
      <c r="K83" s="221"/>
      <c r="L83" s="221"/>
      <c r="M83" s="221"/>
      <c r="N83" s="221"/>
      <c r="O83" s="221"/>
      <c r="P83" s="243"/>
    </row>
    <row r="84" spans="2:16" ht="12.75" customHeight="1" x14ac:dyDescent="0.2">
      <c r="B84" s="242"/>
      <c r="C84" s="221"/>
      <c r="D84" s="221"/>
      <c r="E84" s="221"/>
      <c r="F84" s="221"/>
      <c r="G84" s="221"/>
      <c r="H84" s="221"/>
      <c r="I84" s="221"/>
      <c r="J84" s="221"/>
      <c r="K84" s="221"/>
      <c r="L84" s="221"/>
      <c r="M84" s="221"/>
      <c r="N84" s="221"/>
      <c r="O84" s="221"/>
      <c r="P84" s="243"/>
    </row>
    <row r="85" spans="2:16" ht="12.75" customHeight="1" x14ac:dyDescent="0.2">
      <c r="B85" s="242"/>
      <c r="C85" s="221"/>
      <c r="D85" s="221"/>
      <c r="E85" s="221"/>
      <c r="F85" s="221"/>
      <c r="G85" s="221"/>
      <c r="H85" s="221"/>
      <c r="I85" s="221"/>
      <c r="J85" s="221"/>
      <c r="K85" s="221"/>
      <c r="L85" s="221"/>
      <c r="M85" s="221"/>
      <c r="N85" s="221"/>
      <c r="O85" s="221"/>
      <c r="P85" s="243"/>
    </row>
    <row r="86" spans="2:16" ht="12.75" customHeight="1" x14ac:dyDescent="0.2">
      <c r="B86" s="242"/>
      <c r="C86" s="221"/>
      <c r="D86" s="221"/>
      <c r="E86" s="221"/>
      <c r="F86" s="221"/>
      <c r="G86" s="221"/>
      <c r="H86" s="221"/>
      <c r="I86" s="221"/>
      <c r="J86" s="221"/>
      <c r="K86" s="221"/>
      <c r="L86" s="221"/>
      <c r="M86" s="221"/>
      <c r="N86" s="221"/>
      <c r="O86" s="221"/>
      <c r="P86" s="243"/>
    </row>
    <row r="87" spans="2:16" ht="12.75" customHeight="1" x14ac:dyDescent="0.2">
      <c r="B87" s="242"/>
      <c r="C87" s="221"/>
      <c r="D87" s="221"/>
      <c r="E87" s="221"/>
      <c r="F87" s="221"/>
      <c r="G87" s="221"/>
      <c r="H87" s="221"/>
      <c r="I87" s="221"/>
      <c r="J87" s="221"/>
      <c r="K87" s="221"/>
      <c r="L87" s="221"/>
      <c r="M87" s="221"/>
      <c r="N87" s="221"/>
      <c r="O87" s="221"/>
      <c r="P87" s="243"/>
    </row>
    <row r="88" spans="2:16" ht="12.75" customHeight="1" x14ac:dyDescent="0.2">
      <c r="B88" s="242"/>
      <c r="C88" s="221"/>
      <c r="D88" s="221"/>
      <c r="E88" s="221"/>
      <c r="F88" s="221"/>
      <c r="G88" s="221"/>
      <c r="H88" s="221"/>
      <c r="I88" s="221"/>
      <c r="J88" s="221"/>
      <c r="K88" s="221"/>
      <c r="L88" s="221"/>
      <c r="M88" s="221"/>
      <c r="N88" s="221"/>
      <c r="O88" s="221"/>
      <c r="P88" s="243"/>
    </row>
    <row r="89" spans="2:16" ht="12.75" customHeight="1" x14ac:dyDescent="0.2">
      <c r="B89" s="242"/>
      <c r="C89" s="221"/>
      <c r="D89" s="221"/>
      <c r="E89" s="221"/>
      <c r="F89" s="221"/>
      <c r="G89" s="221"/>
      <c r="H89" s="221"/>
      <c r="I89" s="221"/>
      <c r="J89" s="221"/>
      <c r="K89" s="221"/>
      <c r="L89" s="221"/>
      <c r="M89" s="221"/>
      <c r="N89" s="221"/>
      <c r="O89" s="221"/>
      <c r="P89" s="243"/>
    </row>
    <row r="90" spans="2:16" ht="12.75" customHeight="1" x14ac:dyDescent="0.2">
      <c r="B90" s="242"/>
      <c r="C90" s="221"/>
      <c r="D90" s="221"/>
      <c r="E90" s="221"/>
      <c r="F90" s="221"/>
      <c r="G90" s="221"/>
      <c r="H90" s="221"/>
      <c r="I90" s="221"/>
      <c r="J90" s="221"/>
      <c r="K90" s="221"/>
      <c r="L90" s="221"/>
      <c r="M90" s="221"/>
      <c r="N90" s="221"/>
      <c r="O90" s="221"/>
      <c r="P90" s="243"/>
    </row>
    <row r="91" spans="2:16" ht="12.75" customHeight="1" x14ac:dyDescent="0.2">
      <c r="B91" s="242"/>
      <c r="C91" s="221"/>
      <c r="D91" s="221"/>
      <c r="E91" s="221"/>
      <c r="F91" s="221"/>
      <c r="G91" s="221"/>
      <c r="H91" s="221"/>
      <c r="I91" s="221"/>
      <c r="J91" s="221"/>
      <c r="K91" s="221"/>
      <c r="L91" s="221"/>
      <c r="M91" s="221"/>
      <c r="N91" s="221"/>
      <c r="O91" s="221"/>
      <c r="P91" s="243"/>
    </row>
    <row r="92" spans="2:16" ht="12.75" customHeight="1" x14ac:dyDescent="0.2">
      <c r="B92" s="242"/>
      <c r="C92" s="221"/>
      <c r="D92" s="221"/>
      <c r="E92" s="221"/>
      <c r="F92" s="221"/>
      <c r="G92" s="221"/>
      <c r="H92" s="221"/>
      <c r="I92" s="221"/>
      <c r="J92" s="221"/>
      <c r="K92" s="221"/>
      <c r="L92" s="221"/>
      <c r="M92" s="221"/>
      <c r="N92" s="221"/>
      <c r="O92" s="221"/>
      <c r="P92" s="243"/>
    </row>
    <row r="93" spans="2:16" ht="12.75" customHeight="1" x14ac:dyDescent="0.2">
      <c r="B93" s="242"/>
      <c r="C93" s="221"/>
      <c r="D93" s="221"/>
      <c r="E93" s="221"/>
      <c r="F93" s="221"/>
      <c r="G93" s="221"/>
      <c r="H93" s="221"/>
      <c r="I93" s="221"/>
      <c r="J93" s="221"/>
      <c r="K93" s="221"/>
      <c r="L93" s="221"/>
      <c r="M93" s="221"/>
      <c r="N93" s="221"/>
      <c r="O93" s="221"/>
      <c r="P93" s="243"/>
    </row>
    <row r="94" spans="2:16" ht="12.75" customHeight="1" x14ac:dyDescent="0.2">
      <c r="B94" s="242"/>
      <c r="C94" s="221"/>
      <c r="D94" s="221"/>
      <c r="E94" s="221"/>
      <c r="F94" s="221"/>
      <c r="G94" s="221"/>
      <c r="H94" s="221"/>
      <c r="I94" s="221"/>
      <c r="J94" s="221"/>
      <c r="K94" s="221"/>
      <c r="L94" s="221"/>
      <c r="M94" s="221"/>
      <c r="N94" s="221"/>
      <c r="O94" s="221"/>
      <c r="P94" s="243"/>
    </row>
    <row r="95" spans="2:16" ht="12.75" customHeight="1" x14ac:dyDescent="0.2">
      <c r="B95" s="242"/>
      <c r="C95" s="221"/>
      <c r="D95" s="221"/>
      <c r="E95" s="221"/>
      <c r="F95" s="221"/>
      <c r="G95" s="221"/>
      <c r="H95" s="221"/>
      <c r="I95" s="221"/>
      <c r="J95" s="221"/>
      <c r="K95" s="221"/>
      <c r="L95" s="221"/>
      <c r="M95" s="221"/>
      <c r="N95" s="221"/>
      <c r="O95" s="221"/>
      <c r="P95" s="243"/>
    </row>
    <row r="96" spans="2:16" ht="12.75" customHeight="1" x14ac:dyDescent="0.2">
      <c r="B96" s="242"/>
      <c r="C96" s="221"/>
      <c r="D96" s="221"/>
      <c r="E96" s="221"/>
      <c r="F96" s="221"/>
      <c r="G96" s="221"/>
      <c r="H96" s="221"/>
      <c r="I96" s="221"/>
      <c r="J96" s="221"/>
      <c r="K96" s="221"/>
      <c r="L96" s="221"/>
      <c r="M96" s="221"/>
      <c r="N96" s="221"/>
      <c r="O96" s="221"/>
      <c r="P96" s="243"/>
    </row>
    <row r="97" spans="2:16" ht="12.75" customHeight="1" x14ac:dyDescent="0.2">
      <c r="B97" s="242"/>
      <c r="C97" s="221"/>
      <c r="D97" s="221"/>
      <c r="E97" s="221"/>
      <c r="F97" s="221"/>
      <c r="G97" s="221"/>
      <c r="H97" s="221"/>
      <c r="I97" s="221"/>
      <c r="J97" s="221"/>
      <c r="K97" s="221"/>
      <c r="L97" s="221"/>
      <c r="M97" s="221"/>
      <c r="N97" s="221"/>
      <c r="O97" s="221"/>
      <c r="P97" s="243"/>
    </row>
    <row r="98" spans="2:16" ht="12.75" customHeight="1" x14ac:dyDescent="0.2">
      <c r="B98" s="242"/>
      <c r="C98" s="221"/>
      <c r="D98" s="221"/>
      <c r="E98" s="221"/>
      <c r="F98" s="221"/>
      <c r="G98" s="221"/>
      <c r="H98" s="221"/>
      <c r="I98" s="221"/>
      <c r="J98" s="221"/>
      <c r="K98" s="221"/>
      <c r="L98" s="221"/>
      <c r="M98" s="221"/>
      <c r="N98" s="221"/>
      <c r="O98" s="221"/>
      <c r="P98" s="243"/>
    </row>
    <row r="99" spans="2:16" ht="12.75" customHeight="1" x14ac:dyDescent="0.2">
      <c r="B99" s="242"/>
      <c r="C99" s="221"/>
      <c r="D99" s="221"/>
      <c r="E99" s="221"/>
      <c r="F99" s="221"/>
      <c r="G99" s="221"/>
      <c r="H99" s="221"/>
      <c r="I99" s="221"/>
      <c r="J99" s="221"/>
      <c r="K99" s="221"/>
      <c r="L99" s="221"/>
      <c r="M99" s="221"/>
      <c r="N99" s="221"/>
      <c r="O99" s="221"/>
      <c r="P99" s="243"/>
    </row>
    <row r="100" spans="2:16" ht="12.75" customHeight="1" x14ac:dyDescent="0.2">
      <c r="B100" s="242"/>
      <c r="C100" s="221"/>
      <c r="D100" s="221"/>
      <c r="E100" s="221"/>
      <c r="F100" s="221"/>
      <c r="G100" s="221"/>
      <c r="H100" s="221"/>
      <c r="I100" s="221"/>
      <c r="J100" s="221"/>
      <c r="K100" s="221"/>
      <c r="L100" s="221"/>
      <c r="M100" s="221"/>
      <c r="N100" s="221"/>
      <c r="O100" s="221"/>
      <c r="P100" s="243"/>
    </row>
    <row r="101" spans="2:16" ht="12.75" customHeight="1" x14ac:dyDescent="0.2">
      <c r="B101" s="242"/>
      <c r="C101" s="221"/>
      <c r="D101" s="221"/>
      <c r="E101" s="221"/>
      <c r="F101" s="221"/>
      <c r="G101" s="221"/>
      <c r="H101" s="221"/>
      <c r="I101" s="221"/>
      <c r="J101" s="221"/>
      <c r="K101" s="221"/>
      <c r="L101" s="221"/>
      <c r="M101" s="221"/>
      <c r="N101" s="221"/>
      <c r="O101" s="221"/>
      <c r="P101" s="243"/>
    </row>
    <row r="102" spans="2:16" ht="12.75" customHeight="1" x14ac:dyDescent="0.2">
      <c r="B102" s="242"/>
      <c r="C102" s="221"/>
      <c r="D102" s="221"/>
      <c r="E102" s="221"/>
      <c r="F102" s="221"/>
      <c r="G102" s="221"/>
      <c r="H102" s="221"/>
      <c r="I102" s="221"/>
      <c r="J102" s="221"/>
      <c r="K102" s="221"/>
      <c r="L102" s="221"/>
      <c r="M102" s="221"/>
      <c r="N102" s="221"/>
      <c r="O102" s="221"/>
      <c r="P102" s="243"/>
    </row>
    <row r="103" spans="2:16" ht="12.75" customHeight="1" x14ac:dyDescent="0.2">
      <c r="B103" s="242"/>
      <c r="C103" s="221"/>
      <c r="D103" s="221"/>
      <c r="E103" s="221"/>
      <c r="F103" s="221"/>
      <c r="G103" s="221"/>
      <c r="H103" s="221"/>
      <c r="I103" s="221"/>
      <c r="J103" s="221"/>
      <c r="K103" s="221"/>
      <c r="L103" s="221"/>
      <c r="M103" s="221"/>
      <c r="N103" s="221"/>
      <c r="O103" s="221"/>
      <c r="P103" s="243"/>
    </row>
    <row r="104" spans="2:16" ht="12.75" customHeight="1" x14ac:dyDescent="0.2">
      <c r="B104" s="242"/>
      <c r="C104" s="221"/>
      <c r="D104" s="221"/>
      <c r="E104" s="221"/>
      <c r="F104" s="221"/>
      <c r="G104" s="221"/>
      <c r="H104" s="221"/>
      <c r="I104" s="221"/>
      <c r="J104" s="221"/>
      <c r="K104" s="221"/>
      <c r="L104" s="221"/>
      <c r="M104" s="221"/>
      <c r="N104" s="221"/>
      <c r="O104" s="221"/>
      <c r="P104" s="243"/>
    </row>
    <row r="105" spans="2:16" ht="12.75" customHeight="1" x14ac:dyDescent="0.2">
      <c r="B105" s="242"/>
      <c r="C105" s="221"/>
      <c r="D105" s="221"/>
      <c r="E105" s="221"/>
      <c r="F105" s="221"/>
      <c r="G105" s="221"/>
      <c r="H105" s="221"/>
      <c r="I105" s="221"/>
      <c r="J105" s="221"/>
      <c r="K105" s="221"/>
      <c r="L105" s="221"/>
      <c r="M105" s="221"/>
      <c r="N105" s="221"/>
      <c r="O105" s="221"/>
      <c r="P105" s="243"/>
    </row>
    <row r="106" spans="2:16" ht="12.75" customHeight="1" x14ac:dyDescent="0.2">
      <c r="B106" s="242"/>
      <c r="C106" s="221"/>
      <c r="D106" s="221"/>
      <c r="E106" s="221"/>
      <c r="F106" s="221"/>
      <c r="G106" s="221"/>
      <c r="H106" s="221"/>
      <c r="I106" s="221"/>
      <c r="J106" s="221"/>
      <c r="K106" s="221"/>
      <c r="L106" s="221"/>
      <c r="M106" s="221"/>
      <c r="N106" s="221"/>
      <c r="O106" s="221"/>
      <c r="P106" s="243"/>
    </row>
    <row r="107" spans="2:16" ht="12.75" customHeight="1" x14ac:dyDescent="0.2">
      <c r="B107" s="242"/>
      <c r="C107" s="221"/>
      <c r="D107" s="221"/>
      <c r="E107" s="221"/>
      <c r="F107" s="221"/>
      <c r="G107" s="221"/>
      <c r="H107" s="221"/>
      <c r="I107" s="221"/>
      <c r="J107" s="221"/>
      <c r="K107" s="221"/>
      <c r="L107" s="221"/>
      <c r="M107" s="221"/>
      <c r="N107" s="221"/>
      <c r="O107" s="221"/>
      <c r="P107" s="243"/>
    </row>
    <row r="108" spans="2:16" ht="12.75" customHeight="1" x14ac:dyDescent="0.2">
      <c r="B108" s="242"/>
      <c r="C108" s="221"/>
      <c r="D108" s="221"/>
      <c r="E108" s="221"/>
      <c r="F108" s="221"/>
      <c r="G108" s="221"/>
      <c r="H108" s="221"/>
      <c r="I108" s="221"/>
      <c r="J108" s="221"/>
      <c r="K108" s="221"/>
      <c r="L108" s="221"/>
      <c r="M108" s="221"/>
      <c r="N108" s="221"/>
      <c r="O108" s="221"/>
      <c r="P108" s="243"/>
    </row>
    <row r="109" spans="2:16" ht="12.75" customHeight="1" x14ac:dyDescent="0.2">
      <c r="B109" s="242"/>
      <c r="C109" s="221"/>
      <c r="D109" s="221"/>
      <c r="E109" s="221"/>
      <c r="F109" s="221"/>
      <c r="G109" s="221"/>
      <c r="H109" s="221"/>
      <c r="I109" s="221"/>
      <c r="J109" s="221"/>
      <c r="K109" s="221"/>
      <c r="L109" s="221"/>
      <c r="M109" s="221"/>
      <c r="N109" s="221"/>
      <c r="O109" s="221"/>
      <c r="P109" s="243"/>
    </row>
    <row r="110" spans="2:16" ht="12.75" customHeight="1" x14ac:dyDescent="0.2">
      <c r="B110" s="242"/>
      <c r="C110" s="221"/>
      <c r="D110" s="221"/>
      <c r="E110" s="221"/>
      <c r="F110" s="221"/>
      <c r="G110" s="221"/>
      <c r="H110" s="221"/>
      <c r="I110" s="221"/>
      <c r="J110" s="221"/>
      <c r="K110" s="221"/>
      <c r="L110" s="221"/>
      <c r="M110" s="221"/>
      <c r="N110" s="221"/>
      <c r="O110" s="221"/>
      <c r="P110" s="243"/>
    </row>
    <row r="111" spans="2:16" ht="12.75" customHeight="1" x14ac:dyDescent="0.2">
      <c r="B111" s="242"/>
      <c r="C111" s="221"/>
      <c r="D111" s="221"/>
      <c r="E111" s="221"/>
      <c r="F111" s="221"/>
      <c r="G111" s="221"/>
      <c r="H111" s="221"/>
      <c r="I111" s="221"/>
      <c r="J111" s="221"/>
      <c r="K111" s="221"/>
      <c r="L111" s="221"/>
      <c r="M111" s="221"/>
      <c r="N111" s="221"/>
      <c r="O111" s="221"/>
      <c r="P111" s="243"/>
    </row>
    <row r="112" spans="2:16" ht="12.75" customHeight="1" x14ac:dyDescent="0.2">
      <c r="B112" s="242"/>
      <c r="C112" s="221"/>
      <c r="D112" s="221"/>
      <c r="E112" s="221"/>
      <c r="F112" s="221"/>
      <c r="G112" s="221"/>
      <c r="H112" s="221"/>
      <c r="I112" s="221"/>
      <c r="J112" s="221"/>
      <c r="K112" s="221"/>
      <c r="L112" s="221"/>
      <c r="M112" s="221"/>
      <c r="N112" s="221"/>
      <c r="O112" s="221"/>
      <c r="P112" s="243"/>
    </row>
    <row r="113" spans="2:16" ht="12.75" customHeight="1" x14ac:dyDescent="0.2">
      <c r="B113" s="242"/>
      <c r="C113" s="221"/>
      <c r="D113" s="221"/>
      <c r="E113" s="221"/>
      <c r="F113" s="221"/>
      <c r="G113" s="221"/>
      <c r="H113" s="221"/>
      <c r="I113" s="221"/>
      <c r="J113" s="221"/>
      <c r="K113" s="221"/>
      <c r="L113" s="221"/>
      <c r="M113" s="221"/>
      <c r="N113" s="221"/>
      <c r="O113" s="221"/>
      <c r="P113" s="243"/>
    </row>
    <row r="114" spans="2:16" ht="12.75" customHeight="1" x14ac:dyDescent="0.2">
      <c r="B114" s="242"/>
      <c r="C114" s="221"/>
      <c r="D114" s="221"/>
      <c r="E114" s="221"/>
      <c r="F114" s="221"/>
      <c r="G114" s="221"/>
      <c r="H114" s="221"/>
      <c r="I114" s="221"/>
      <c r="J114" s="221"/>
      <c r="K114" s="221"/>
      <c r="L114" s="221"/>
      <c r="M114" s="221"/>
      <c r="N114" s="221"/>
      <c r="O114" s="221"/>
      <c r="P114" s="243"/>
    </row>
    <row r="115" spans="2:16" ht="12.75" customHeight="1" x14ac:dyDescent="0.2">
      <c r="B115" s="242"/>
      <c r="C115" s="221"/>
      <c r="D115" s="221"/>
      <c r="E115" s="221"/>
      <c r="F115" s="221"/>
      <c r="G115" s="221"/>
      <c r="H115" s="221"/>
      <c r="I115" s="221"/>
      <c r="J115" s="221"/>
      <c r="K115" s="221"/>
      <c r="L115" s="221"/>
      <c r="M115" s="221"/>
      <c r="N115" s="221"/>
      <c r="O115" s="221"/>
      <c r="P115" s="243"/>
    </row>
    <row r="116" spans="2:16" ht="12.75" customHeight="1" x14ac:dyDescent="0.2">
      <c r="B116" s="242"/>
      <c r="C116" s="221"/>
      <c r="D116" s="221"/>
      <c r="E116" s="221"/>
      <c r="F116" s="221"/>
      <c r="G116" s="221"/>
      <c r="H116" s="221"/>
      <c r="I116" s="221"/>
      <c r="J116" s="221"/>
      <c r="K116" s="221"/>
      <c r="L116" s="221"/>
      <c r="M116" s="221"/>
      <c r="N116" s="221"/>
      <c r="O116" s="221"/>
      <c r="P116" s="243"/>
    </row>
    <row r="117" spans="2:16" ht="12.75" customHeight="1" x14ac:dyDescent="0.2">
      <c r="B117" s="242"/>
      <c r="C117" s="221"/>
      <c r="D117" s="221"/>
      <c r="E117" s="221"/>
      <c r="F117" s="221"/>
      <c r="G117" s="221"/>
      <c r="H117" s="221"/>
      <c r="I117" s="221"/>
      <c r="J117" s="221"/>
      <c r="K117" s="221"/>
      <c r="L117" s="221"/>
      <c r="M117" s="221"/>
      <c r="N117" s="221"/>
      <c r="O117" s="221"/>
      <c r="P117" s="243"/>
    </row>
    <row r="118" spans="2:16" ht="12.75" customHeight="1" x14ac:dyDescent="0.2">
      <c r="B118" s="242"/>
      <c r="C118" s="221"/>
      <c r="D118" s="221"/>
      <c r="E118" s="221"/>
      <c r="F118" s="221"/>
      <c r="G118" s="221"/>
      <c r="H118" s="221"/>
      <c r="I118" s="221"/>
      <c r="J118" s="221"/>
      <c r="K118" s="221"/>
      <c r="L118" s="221"/>
      <c r="M118" s="221"/>
      <c r="N118" s="221"/>
      <c r="O118" s="221"/>
      <c r="P118" s="243"/>
    </row>
    <row r="119" spans="2:16" ht="12.75" customHeight="1" x14ac:dyDescent="0.2">
      <c r="B119" s="242"/>
      <c r="C119" s="221"/>
      <c r="D119" s="221"/>
      <c r="E119" s="221"/>
      <c r="F119" s="221"/>
      <c r="G119" s="221"/>
      <c r="H119" s="221"/>
      <c r="I119" s="221"/>
      <c r="J119" s="221"/>
      <c r="K119" s="221"/>
      <c r="L119" s="221"/>
      <c r="M119" s="221"/>
      <c r="N119" s="221"/>
      <c r="O119" s="221"/>
      <c r="P119" s="243"/>
    </row>
    <row r="120" spans="2:16" ht="12.75" customHeight="1" x14ac:dyDescent="0.2">
      <c r="B120" s="242"/>
      <c r="C120" s="221"/>
      <c r="D120" s="221"/>
      <c r="E120" s="221"/>
      <c r="F120" s="221"/>
      <c r="G120" s="221"/>
      <c r="H120" s="221"/>
      <c r="I120" s="221"/>
      <c r="J120" s="221"/>
      <c r="K120" s="221"/>
      <c r="L120" s="221"/>
      <c r="M120" s="221"/>
      <c r="N120" s="221"/>
      <c r="O120" s="221"/>
      <c r="P120" s="243"/>
    </row>
    <row r="121" spans="2:16" ht="12.75" customHeight="1" x14ac:dyDescent="0.2">
      <c r="B121" s="242"/>
      <c r="C121" s="221"/>
      <c r="D121" s="221"/>
      <c r="E121" s="221"/>
      <c r="F121" s="221"/>
      <c r="G121" s="221"/>
      <c r="H121" s="221"/>
      <c r="I121" s="221"/>
      <c r="J121" s="221"/>
      <c r="K121" s="221"/>
      <c r="L121" s="221"/>
      <c r="M121" s="221"/>
      <c r="N121" s="221"/>
      <c r="O121" s="221"/>
      <c r="P121" s="243"/>
    </row>
    <row r="122" spans="2:16" ht="12.75" customHeight="1" x14ac:dyDescent="0.2">
      <c r="B122" s="242"/>
      <c r="C122" s="221"/>
      <c r="D122" s="221"/>
      <c r="E122" s="221"/>
      <c r="F122" s="221"/>
      <c r="G122" s="221"/>
      <c r="H122" s="221"/>
      <c r="I122" s="221"/>
      <c r="J122" s="221"/>
      <c r="K122" s="221"/>
      <c r="L122" s="221"/>
      <c r="M122" s="221"/>
      <c r="N122" s="221"/>
      <c r="O122" s="221"/>
      <c r="P122" s="243"/>
    </row>
    <row r="123" spans="2:16" ht="12.75" customHeight="1" x14ac:dyDescent="0.2">
      <c r="B123" s="242"/>
      <c r="C123" s="221"/>
      <c r="D123" s="221"/>
      <c r="E123" s="221"/>
      <c r="F123" s="221"/>
      <c r="G123" s="221"/>
      <c r="H123" s="221"/>
      <c r="I123" s="221"/>
      <c r="J123" s="221"/>
      <c r="K123" s="221"/>
      <c r="L123" s="221"/>
      <c r="M123" s="221"/>
      <c r="N123" s="221"/>
      <c r="O123" s="221"/>
      <c r="P123" s="243"/>
    </row>
    <row r="124" spans="2:16" ht="12.75" customHeight="1" x14ac:dyDescent="0.2">
      <c r="B124" s="242"/>
      <c r="C124" s="221"/>
      <c r="D124" s="221"/>
      <c r="E124" s="221"/>
      <c r="F124" s="221"/>
      <c r="G124" s="221"/>
      <c r="H124" s="221"/>
      <c r="I124" s="221"/>
      <c r="J124" s="221"/>
      <c r="K124" s="221"/>
      <c r="L124" s="221"/>
      <c r="M124" s="221"/>
      <c r="N124" s="221"/>
      <c r="O124" s="221"/>
      <c r="P124" s="243"/>
    </row>
    <row r="125" spans="2:16" ht="12.75" customHeight="1" x14ac:dyDescent="0.2">
      <c r="B125" s="242"/>
      <c r="C125" s="221"/>
      <c r="D125" s="221"/>
      <c r="E125" s="221"/>
      <c r="F125" s="221"/>
      <c r="G125" s="221"/>
      <c r="H125" s="221"/>
      <c r="I125" s="221"/>
      <c r="J125" s="221"/>
      <c r="K125" s="221"/>
      <c r="L125" s="221"/>
      <c r="M125" s="221"/>
      <c r="N125" s="221"/>
      <c r="O125" s="221"/>
      <c r="P125" s="243"/>
    </row>
    <row r="126" spans="2:16" ht="12.75" customHeight="1" x14ac:dyDescent="0.2">
      <c r="B126" s="242"/>
      <c r="C126" s="221"/>
      <c r="D126" s="221"/>
      <c r="E126" s="221"/>
      <c r="F126" s="221"/>
      <c r="G126" s="221"/>
      <c r="H126" s="221"/>
      <c r="I126" s="221"/>
      <c r="J126" s="221"/>
      <c r="K126" s="221"/>
      <c r="L126" s="221"/>
      <c r="M126" s="221"/>
      <c r="N126" s="221"/>
      <c r="O126" s="221"/>
      <c r="P126" s="243"/>
    </row>
    <row r="127" spans="2:16" ht="12.75" customHeight="1" x14ac:dyDescent="0.2">
      <c r="B127" s="242"/>
      <c r="C127" s="221"/>
      <c r="D127" s="221"/>
      <c r="E127" s="221"/>
      <c r="F127" s="221"/>
      <c r="G127" s="221"/>
      <c r="H127" s="221"/>
      <c r="I127" s="221"/>
      <c r="J127" s="221"/>
      <c r="K127" s="221"/>
      <c r="L127" s="221"/>
      <c r="M127" s="221"/>
      <c r="N127" s="221"/>
      <c r="O127" s="221"/>
      <c r="P127" s="243"/>
    </row>
    <row r="128" spans="2:16" ht="12.75" customHeight="1" x14ac:dyDescent="0.2">
      <c r="B128" s="242"/>
      <c r="C128" s="221"/>
      <c r="D128" s="221"/>
      <c r="E128" s="221"/>
      <c r="F128" s="221"/>
      <c r="G128" s="221"/>
      <c r="H128" s="221"/>
      <c r="I128" s="221"/>
      <c r="J128" s="221"/>
      <c r="K128" s="221"/>
      <c r="L128" s="221"/>
      <c r="M128" s="221"/>
      <c r="N128" s="221"/>
      <c r="O128" s="221"/>
      <c r="P128" s="243"/>
    </row>
    <row r="129" spans="2:16" ht="12.75" customHeight="1" x14ac:dyDescent="0.2">
      <c r="B129" s="242"/>
      <c r="C129" s="221"/>
      <c r="D129" s="221"/>
      <c r="E129" s="221"/>
      <c r="F129" s="221"/>
      <c r="G129" s="221"/>
      <c r="H129" s="221"/>
      <c r="I129" s="221"/>
      <c r="J129" s="221"/>
      <c r="K129" s="221"/>
      <c r="L129" s="221"/>
      <c r="M129" s="221"/>
      <c r="N129" s="221"/>
      <c r="O129" s="221"/>
      <c r="P129" s="243"/>
    </row>
    <row r="130" spans="2:16" ht="12.75" customHeight="1" x14ac:dyDescent="0.2">
      <c r="B130" s="242"/>
      <c r="C130" s="221"/>
      <c r="D130" s="221"/>
      <c r="E130" s="221"/>
      <c r="F130" s="221"/>
      <c r="G130" s="221"/>
      <c r="H130" s="221"/>
      <c r="I130" s="221"/>
      <c r="J130" s="221"/>
      <c r="K130" s="221"/>
      <c r="L130" s="221"/>
      <c r="M130" s="221"/>
      <c r="N130" s="221"/>
      <c r="O130" s="221"/>
      <c r="P130" s="243"/>
    </row>
    <row r="131" spans="2:16" ht="12.75" customHeight="1" x14ac:dyDescent="0.2">
      <c r="B131" s="242"/>
      <c r="C131" s="221"/>
      <c r="D131" s="221"/>
      <c r="E131" s="221"/>
      <c r="F131" s="221"/>
      <c r="G131" s="221"/>
      <c r="H131" s="221"/>
      <c r="I131" s="221"/>
      <c r="J131" s="221"/>
      <c r="K131" s="221"/>
      <c r="L131" s="221"/>
      <c r="M131" s="221"/>
      <c r="N131" s="221"/>
      <c r="O131" s="221"/>
      <c r="P131" s="243"/>
    </row>
    <row r="132" spans="2:16" ht="12.75" customHeight="1" x14ac:dyDescent="0.2">
      <c r="B132" s="242"/>
      <c r="C132" s="221"/>
      <c r="D132" s="221"/>
      <c r="E132" s="221"/>
      <c r="F132" s="221"/>
      <c r="G132" s="221"/>
      <c r="H132" s="221"/>
      <c r="I132" s="221"/>
      <c r="J132" s="221"/>
      <c r="K132" s="221"/>
      <c r="L132" s="221"/>
      <c r="M132" s="221"/>
      <c r="N132" s="221"/>
      <c r="O132" s="221"/>
      <c r="P132" s="243"/>
    </row>
    <row r="133" spans="2:16" ht="12.75" customHeight="1" x14ac:dyDescent="0.2">
      <c r="B133" s="242"/>
      <c r="C133" s="221"/>
      <c r="D133" s="221"/>
      <c r="E133" s="221"/>
      <c r="F133" s="221"/>
      <c r="G133" s="221"/>
      <c r="H133" s="221"/>
      <c r="I133" s="221"/>
      <c r="J133" s="221"/>
      <c r="K133" s="221"/>
      <c r="L133" s="221"/>
      <c r="M133" s="221"/>
      <c r="N133" s="221"/>
      <c r="O133" s="221"/>
      <c r="P133" s="243"/>
    </row>
    <row r="134" spans="2:16" ht="12.75" customHeight="1" x14ac:dyDescent="0.2">
      <c r="B134" s="242"/>
      <c r="C134" s="221"/>
      <c r="D134" s="221"/>
      <c r="E134" s="221"/>
      <c r="F134" s="221"/>
      <c r="G134" s="221"/>
      <c r="H134" s="221"/>
      <c r="I134" s="221"/>
      <c r="J134" s="221"/>
      <c r="K134" s="221"/>
      <c r="L134" s="221"/>
      <c r="M134" s="221"/>
      <c r="N134" s="221"/>
      <c r="O134" s="221"/>
      <c r="P134" s="243"/>
    </row>
    <row r="135" spans="2:16" ht="12.75" customHeight="1" x14ac:dyDescent="0.2">
      <c r="B135" s="242"/>
      <c r="C135" s="221"/>
      <c r="D135" s="221"/>
      <c r="E135" s="221"/>
      <c r="F135" s="221"/>
      <c r="G135" s="221"/>
      <c r="H135" s="221"/>
      <c r="I135" s="221"/>
      <c r="J135" s="221"/>
      <c r="K135" s="221"/>
      <c r="L135" s="221"/>
      <c r="M135" s="221"/>
      <c r="N135" s="221"/>
      <c r="O135" s="221"/>
      <c r="P135" s="243"/>
    </row>
    <row r="136" spans="2:16" ht="12.75" customHeight="1" x14ac:dyDescent="0.2">
      <c r="B136" s="242"/>
      <c r="C136" s="221"/>
      <c r="D136" s="221"/>
      <c r="E136" s="221"/>
      <c r="F136" s="221"/>
      <c r="G136" s="221"/>
      <c r="H136" s="221"/>
      <c r="I136" s="221"/>
      <c r="J136" s="221"/>
      <c r="K136" s="221"/>
      <c r="L136" s="221"/>
      <c r="M136" s="221"/>
      <c r="N136" s="221"/>
      <c r="O136" s="221"/>
      <c r="P136" s="243"/>
    </row>
    <row r="137" spans="2:16" ht="12.75" customHeight="1" x14ac:dyDescent="0.2">
      <c r="B137" s="242"/>
      <c r="C137" s="221"/>
      <c r="D137" s="221"/>
      <c r="E137" s="221"/>
      <c r="F137" s="221"/>
      <c r="G137" s="221"/>
      <c r="H137" s="221"/>
      <c r="I137" s="221"/>
      <c r="J137" s="221"/>
      <c r="K137" s="221"/>
      <c r="L137" s="221"/>
      <c r="M137" s="221"/>
      <c r="N137" s="221"/>
      <c r="O137" s="221"/>
      <c r="P137" s="243"/>
    </row>
    <row r="138" spans="2:16" ht="12.75" customHeight="1" x14ac:dyDescent="0.2">
      <c r="B138" s="242"/>
      <c r="C138" s="221"/>
      <c r="D138" s="221"/>
      <c r="E138" s="221"/>
      <c r="F138" s="221"/>
      <c r="G138" s="221"/>
      <c r="H138" s="221"/>
      <c r="I138" s="221"/>
      <c r="J138" s="221"/>
      <c r="K138" s="221"/>
      <c r="L138" s="221"/>
      <c r="M138" s="221"/>
      <c r="N138" s="221"/>
      <c r="O138" s="221"/>
      <c r="P138" s="243"/>
    </row>
    <row r="139" spans="2:16" ht="12.75" customHeight="1" x14ac:dyDescent="0.2">
      <c r="B139" s="242"/>
      <c r="C139" s="221"/>
      <c r="D139" s="221"/>
      <c r="E139" s="221"/>
      <c r="F139" s="221"/>
      <c r="G139" s="221"/>
      <c r="H139" s="221"/>
      <c r="I139" s="221"/>
      <c r="J139" s="221"/>
      <c r="K139" s="221"/>
      <c r="L139" s="221"/>
      <c r="M139" s="221"/>
      <c r="N139" s="221"/>
      <c r="O139" s="221"/>
      <c r="P139" s="243"/>
    </row>
    <row r="140" spans="2:16" ht="12.75" customHeight="1" x14ac:dyDescent="0.2">
      <c r="B140" s="242"/>
      <c r="C140" s="221"/>
      <c r="D140" s="221"/>
      <c r="E140" s="221"/>
      <c r="F140" s="221"/>
      <c r="G140" s="221"/>
      <c r="H140" s="221"/>
      <c r="I140" s="221"/>
      <c r="J140" s="221"/>
      <c r="K140" s="221"/>
      <c r="L140" s="221"/>
      <c r="M140" s="221"/>
      <c r="N140" s="221"/>
      <c r="O140" s="221"/>
      <c r="P140" s="243"/>
    </row>
    <row r="141" spans="2:16" ht="12.75" customHeight="1" x14ac:dyDescent="0.2">
      <c r="B141" s="242"/>
      <c r="C141" s="221"/>
      <c r="D141" s="221"/>
      <c r="E141" s="221"/>
      <c r="F141" s="221"/>
      <c r="G141" s="221"/>
      <c r="H141" s="221"/>
      <c r="I141" s="221"/>
      <c r="J141" s="221"/>
      <c r="K141" s="221"/>
      <c r="L141" s="221"/>
      <c r="M141" s="221"/>
      <c r="N141" s="221"/>
      <c r="O141" s="221"/>
      <c r="P141" s="243"/>
    </row>
    <row r="142" spans="2:16" ht="12.75" customHeight="1" x14ac:dyDescent="0.2">
      <c r="B142" s="242"/>
      <c r="C142" s="221"/>
      <c r="D142" s="221"/>
      <c r="E142" s="221"/>
      <c r="F142" s="221"/>
      <c r="G142" s="221"/>
      <c r="H142" s="221"/>
      <c r="I142" s="221"/>
      <c r="J142" s="221"/>
      <c r="K142" s="221"/>
      <c r="L142" s="221"/>
      <c r="M142" s="221"/>
      <c r="N142" s="221"/>
      <c r="O142" s="221"/>
      <c r="P142" s="243"/>
    </row>
    <row r="143" spans="2:16" ht="12.75" customHeight="1" x14ac:dyDescent="0.2">
      <c r="B143" s="242"/>
      <c r="C143" s="221"/>
      <c r="D143" s="221"/>
      <c r="E143" s="221"/>
      <c r="F143" s="221"/>
      <c r="G143" s="221"/>
      <c r="H143" s="221"/>
      <c r="I143" s="221"/>
      <c r="J143" s="221"/>
      <c r="K143" s="221"/>
      <c r="L143" s="221"/>
      <c r="M143" s="221"/>
      <c r="N143" s="221"/>
      <c r="O143" s="221"/>
      <c r="P143" s="243"/>
    </row>
    <row r="144" spans="2:16" ht="12.75" customHeight="1" x14ac:dyDescent="0.2">
      <c r="B144" s="242"/>
      <c r="C144" s="221"/>
      <c r="D144" s="221"/>
      <c r="E144" s="221"/>
      <c r="F144" s="221"/>
      <c r="G144" s="221"/>
      <c r="H144" s="221"/>
      <c r="I144" s="221"/>
      <c r="J144" s="221"/>
      <c r="K144" s="221"/>
      <c r="L144" s="221"/>
      <c r="M144" s="221"/>
      <c r="N144" s="221"/>
      <c r="O144" s="221"/>
      <c r="P144" s="243"/>
    </row>
    <row r="145" spans="2:16" ht="12.75" customHeight="1" x14ac:dyDescent="0.2">
      <c r="B145" s="242"/>
      <c r="C145" s="221"/>
      <c r="D145" s="221"/>
      <c r="E145" s="221"/>
      <c r="F145" s="221"/>
      <c r="G145" s="221"/>
      <c r="H145" s="221"/>
      <c r="I145" s="221"/>
      <c r="J145" s="221"/>
      <c r="K145" s="221"/>
      <c r="L145" s="221"/>
      <c r="M145" s="221"/>
      <c r="N145" s="221"/>
      <c r="O145" s="221"/>
      <c r="P145" s="243"/>
    </row>
    <row r="146" spans="2:16" ht="12.75" customHeight="1" x14ac:dyDescent="0.2">
      <c r="B146" s="242"/>
      <c r="C146" s="221"/>
      <c r="D146" s="221"/>
      <c r="E146" s="221"/>
      <c r="F146" s="221"/>
      <c r="G146" s="221"/>
      <c r="H146" s="221"/>
      <c r="I146" s="221"/>
      <c r="J146" s="221"/>
      <c r="K146" s="221"/>
      <c r="L146" s="221"/>
      <c r="M146" s="221"/>
      <c r="N146" s="221"/>
      <c r="O146" s="221"/>
      <c r="P146" s="243"/>
    </row>
    <row r="147" spans="2:16" ht="12.75" customHeight="1" x14ac:dyDescent="0.2">
      <c r="B147" s="242"/>
      <c r="C147" s="221"/>
      <c r="D147" s="221"/>
      <c r="E147" s="221"/>
      <c r="F147" s="221"/>
      <c r="G147" s="221"/>
      <c r="H147" s="221"/>
      <c r="I147" s="221"/>
      <c r="J147" s="221"/>
      <c r="K147" s="221"/>
      <c r="L147" s="221"/>
      <c r="M147" s="221"/>
      <c r="N147" s="221"/>
      <c r="O147" s="221"/>
      <c r="P147" s="243"/>
    </row>
    <row r="148" spans="2:16" ht="12.75" customHeight="1" x14ac:dyDescent="0.2">
      <c r="B148" s="242"/>
      <c r="C148" s="221"/>
      <c r="D148" s="221"/>
      <c r="E148" s="221"/>
      <c r="F148" s="221"/>
      <c r="G148" s="221"/>
      <c r="H148" s="221"/>
      <c r="I148" s="221"/>
      <c r="J148" s="221"/>
      <c r="K148" s="221"/>
      <c r="L148" s="221"/>
      <c r="M148" s="221"/>
      <c r="N148" s="221"/>
      <c r="O148" s="221"/>
      <c r="P148" s="243"/>
    </row>
    <row r="149" spans="2:16" ht="12.75" customHeight="1" x14ac:dyDescent="0.2">
      <c r="B149" s="242"/>
      <c r="C149" s="221"/>
      <c r="D149" s="221"/>
      <c r="E149" s="221"/>
      <c r="F149" s="221"/>
      <c r="G149" s="221"/>
      <c r="H149" s="221"/>
      <c r="I149" s="221"/>
      <c r="J149" s="221"/>
      <c r="K149" s="221"/>
      <c r="L149" s="221"/>
      <c r="M149" s="221"/>
      <c r="N149" s="221"/>
      <c r="O149" s="221"/>
      <c r="P149" s="243"/>
    </row>
    <row r="150" spans="2:16" ht="12.75" customHeight="1" x14ac:dyDescent="0.2">
      <c r="B150" s="242"/>
      <c r="C150" s="221"/>
      <c r="D150" s="221"/>
      <c r="E150" s="221"/>
      <c r="F150" s="221"/>
      <c r="G150" s="221"/>
      <c r="H150" s="221"/>
      <c r="I150" s="221"/>
      <c r="J150" s="221"/>
      <c r="K150" s="221"/>
      <c r="L150" s="221"/>
      <c r="M150" s="221"/>
      <c r="N150" s="221"/>
      <c r="O150" s="221"/>
      <c r="P150" s="243"/>
    </row>
    <row r="151" spans="2:16" ht="12.75" customHeight="1" x14ac:dyDescent="0.2">
      <c r="B151" s="242"/>
      <c r="C151" s="221"/>
      <c r="D151" s="221"/>
      <c r="E151" s="221"/>
      <c r="F151" s="221"/>
      <c r="G151" s="221"/>
      <c r="H151" s="221"/>
      <c r="I151" s="221"/>
      <c r="J151" s="221"/>
      <c r="K151" s="221"/>
      <c r="L151" s="221"/>
      <c r="M151" s="221"/>
      <c r="N151" s="221"/>
      <c r="O151" s="221"/>
      <c r="P151" s="243"/>
    </row>
    <row r="152" spans="2:16" ht="12.75" customHeight="1" x14ac:dyDescent="0.2">
      <c r="B152" s="242"/>
      <c r="C152" s="221"/>
      <c r="D152" s="221"/>
      <c r="E152" s="221"/>
      <c r="F152" s="221"/>
      <c r="G152" s="221"/>
      <c r="H152" s="221"/>
      <c r="I152" s="221"/>
      <c r="J152" s="221"/>
      <c r="K152" s="221"/>
      <c r="L152" s="221"/>
      <c r="M152" s="221"/>
      <c r="N152" s="221"/>
      <c r="O152" s="221"/>
      <c r="P152" s="243"/>
    </row>
    <row r="153" spans="2:16" ht="12.75" customHeight="1" x14ac:dyDescent="0.2">
      <c r="B153" s="242"/>
      <c r="C153" s="221"/>
      <c r="D153" s="221"/>
      <c r="E153" s="221"/>
      <c r="F153" s="221"/>
      <c r="G153" s="221"/>
      <c r="H153" s="221"/>
      <c r="I153" s="221"/>
      <c r="J153" s="221"/>
      <c r="K153" s="221"/>
      <c r="L153" s="221"/>
      <c r="M153" s="221"/>
      <c r="N153" s="221"/>
      <c r="O153" s="221"/>
      <c r="P153" s="243"/>
    </row>
    <row r="154" spans="2:16" ht="12.75" customHeight="1" x14ac:dyDescent="0.2">
      <c r="B154" s="242"/>
      <c r="C154" s="221"/>
      <c r="D154" s="221"/>
      <c r="E154" s="221"/>
      <c r="F154" s="221"/>
      <c r="G154" s="221"/>
      <c r="H154" s="221"/>
      <c r="I154" s="221"/>
      <c r="J154" s="221"/>
      <c r="K154" s="221"/>
      <c r="L154" s="221"/>
      <c r="M154" s="221"/>
      <c r="N154" s="221"/>
      <c r="O154" s="221"/>
      <c r="P154" s="243"/>
    </row>
    <row r="155" spans="2:16" ht="12.75" customHeight="1" x14ac:dyDescent="0.2">
      <c r="B155" s="242"/>
      <c r="C155" s="221"/>
      <c r="D155" s="221"/>
      <c r="E155" s="221"/>
      <c r="F155" s="221"/>
      <c r="G155" s="221"/>
      <c r="H155" s="221"/>
      <c r="I155" s="221"/>
      <c r="J155" s="221"/>
      <c r="K155" s="221"/>
      <c r="L155" s="221"/>
      <c r="M155" s="221"/>
      <c r="N155" s="221"/>
      <c r="O155" s="221"/>
      <c r="P155" s="243"/>
    </row>
    <row r="156" spans="2:16" ht="12.75" customHeight="1" x14ac:dyDescent="0.2">
      <c r="B156" s="242"/>
      <c r="C156" s="221"/>
      <c r="D156" s="221"/>
      <c r="E156" s="221"/>
      <c r="F156" s="221"/>
      <c r="G156" s="221"/>
      <c r="H156" s="221"/>
      <c r="I156" s="221"/>
      <c r="J156" s="221"/>
      <c r="K156" s="221"/>
      <c r="L156" s="221"/>
      <c r="M156" s="221"/>
      <c r="N156" s="221"/>
      <c r="O156" s="221"/>
      <c r="P156" s="243"/>
    </row>
    <row r="157" spans="2:16" ht="12.75" customHeight="1" x14ac:dyDescent="0.2">
      <c r="B157" s="242"/>
      <c r="C157" s="221"/>
      <c r="D157" s="221"/>
      <c r="E157" s="221"/>
      <c r="F157" s="221"/>
      <c r="G157" s="221"/>
      <c r="H157" s="221"/>
      <c r="I157" s="221"/>
      <c r="J157" s="221"/>
      <c r="K157" s="221"/>
      <c r="L157" s="221"/>
      <c r="M157" s="221"/>
      <c r="N157" s="221"/>
      <c r="O157" s="221"/>
      <c r="P157" s="243"/>
    </row>
    <row r="158" spans="2:16" ht="12.75" customHeight="1" x14ac:dyDescent="0.2">
      <c r="B158" s="242"/>
      <c r="C158" s="221"/>
      <c r="D158" s="221"/>
      <c r="E158" s="221"/>
      <c r="F158" s="221"/>
      <c r="G158" s="221"/>
      <c r="H158" s="221"/>
      <c r="I158" s="221"/>
      <c r="J158" s="221"/>
      <c r="K158" s="221"/>
      <c r="L158" s="221"/>
      <c r="M158" s="221"/>
      <c r="N158" s="221"/>
      <c r="O158" s="221"/>
      <c r="P158" s="243"/>
    </row>
    <row r="159" spans="2:16" ht="12.75" customHeight="1" x14ac:dyDescent="0.2">
      <c r="B159" s="242"/>
      <c r="C159" s="221"/>
      <c r="D159" s="221"/>
      <c r="E159" s="221"/>
      <c r="F159" s="221"/>
      <c r="G159" s="221"/>
      <c r="H159" s="221"/>
      <c r="I159" s="221"/>
      <c r="J159" s="221"/>
      <c r="K159" s="221"/>
      <c r="L159" s="221"/>
      <c r="M159" s="221"/>
      <c r="N159" s="221"/>
      <c r="O159" s="221"/>
      <c r="P159" s="243"/>
    </row>
    <row r="160" spans="2:16" ht="12.75" customHeight="1" x14ac:dyDescent="0.2">
      <c r="B160" s="242"/>
      <c r="C160" s="221"/>
      <c r="D160" s="221"/>
      <c r="E160" s="221"/>
      <c r="F160" s="221"/>
      <c r="G160" s="221"/>
      <c r="H160" s="221"/>
      <c r="I160" s="221"/>
      <c r="J160" s="221"/>
      <c r="K160" s="221"/>
      <c r="L160" s="221"/>
      <c r="M160" s="221"/>
      <c r="N160" s="221"/>
      <c r="O160" s="221"/>
      <c r="P160" s="243"/>
    </row>
    <row r="161" spans="2:16" ht="12.75" customHeight="1" x14ac:dyDescent="0.2">
      <c r="B161" s="242"/>
      <c r="C161" s="221"/>
      <c r="D161" s="221"/>
      <c r="E161" s="221"/>
      <c r="F161" s="221"/>
      <c r="G161" s="221"/>
      <c r="H161" s="221"/>
      <c r="I161" s="221"/>
      <c r="J161" s="221"/>
      <c r="K161" s="221"/>
      <c r="L161" s="221"/>
      <c r="M161" s="221"/>
      <c r="N161" s="221"/>
      <c r="O161" s="221"/>
      <c r="P161" s="243"/>
    </row>
    <row r="162" spans="2:16" ht="12.75" customHeight="1" x14ac:dyDescent="0.2">
      <c r="B162" s="242"/>
      <c r="C162" s="221"/>
      <c r="D162" s="221"/>
      <c r="E162" s="221"/>
      <c r="F162" s="221"/>
      <c r="G162" s="221"/>
      <c r="H162" s="221"/>
      <c r="I162" s="221"/>
      <c r="J162" s="221"/>
      <c r="K162" s="221"/>
      <c r="L162" s="221"/>
      <c r="M162" s="221"/>
      <c r="N162" s="221"/>
      <c r="O162" s="221"/>
      <c r="P162" s="243"/>
    </row>
    <row r="163" spans="2:16" ht="12.75" customHeight="1" x14ac:dyDescent="0.2">
      <c r="B163" s="242"/>
      <c r="C163" s="221"/>
      <c r="D163" s="221"/>
      <c r="E163" s="221"/>
      <c r="F163" s="221"/>
      <c r="G163" s="221"/>
      <c r="H163" s="221"/>
      <c r="I163" s="221"/>
      <c r="J163" s="221"/>
      <c r="K163" s="221"/>
      <c r="L163" s="221"/>
      <c r="M163" s="221"/>
      <c r="N163" s="221"/>
      <c r="O163" s="221"/>
      <c r="P163" s="243"/>
    </row>
    <row r="164" spans="2:16" ht="12.75" customHeight="1" x14ac:dyDescent="0.2">
      <c r="B164" s="242"/>
      <c r="C164" s="221"/>
      <c r="D164" s="221"/>
      <c r="E164" s="221"/>
      <c r="F164" s="221"/>
      <c r="G164" s="221"/>
      <c r="H164" s="221"/>
      <c r="I164" s="221"/>
      <c r="J164" s="221"/>
      <c r="K164" s="221"/>
      <c r="L164" s="221"/>
      <c r="M164" s="221"/>
      <c r="N164" s="221"/>
      <c r="O164" s="221"/>
      <c r="P164" s="243"/>
    </row>
    <row r="165" spans="2:16" ht="12.75" customHeight="1" x14ac:dyDescent="0.2">
      <c r="B165" s="242"/>
      <c r="C165" s="221"/>
      <c r="D165" s="221"/>
      <c r="E165" s="221"/>
      <c r="F165" s="221"/>
      <c r="G165" s="221"/>
      <c r="H165" s="221"/>
      <c r="I165" s="221"/>
      <c r="J165" s="221"/>
      <c r="K165" s="221"/>
      <c r="L165" s="221"/>
      <c r="M165" s="221"/>
      <c r="N165" s="221"/>
      <c r="O165" s="221"/>
      <c r="P165" s="243"/>
    </row>
    <row r="166" spans="2:16" ht="12.75" customHeight="1" x14ac:dyDescent="0.2">
      <c r="B166" s="242"/>
      <c r="C166" s="221"/>
      <c r="D166" s="221"/>
      <c r="E166" s="221"/>
      <c r="F166" s="221"/>
      <c r="G166" s="221"/>
      <c r="H166" s="221"/>
      <c r="I166" s="221"/>
      <c r="J166" s="221"/>
      <c r="K166" s="221"/>
      <c r="L166" s="221"/>
      <c r="M166" s="221"/>
      <c r="N166" s="221"/>
      <c r="O166" s="221"/>
      <c r="P166" s="243"/>
    </row>
    <row r="167" spans="2:16" ht="12.75" customHeight="1" x14ac:dyDescent="0.2">
      <c r="B167" s="242"/>
      <c r="C167" s="221"/>
      <c r="D167" s="221"/>
      <c r="E167" s="221"/>
      <c r="F167" s="221"/>
      <c r="G167" s="221"/>
      <c r="H167" s="221"/>
      <c r="I167" s="221"/>
      <c r="J167" s="221"/>
      <c r="K167" s="221"/>
      <c r="L167" s="221"/>
      <c r="M167" s="221"/>
      <c r="N167" s="221"/>
      <c r="O167" s="221"/>
      <c r="P167" s="243"/>
    </row>
    <row r="168" spans="2:16" ht="12.75" customHeight="1" x14ac:dyDescent="0.2">
      <c r="B168" s="242"/>
      <c r="C168" s="221"/>
      <c r="D168" s="221"/>
      <c r="E168" s="221"/>
      <c r="F168" s="221"/>
      <c r="G168" s="221"/>
      <c r="H168" s="221"/>
      <c r="I168" s="221"/>
      <c r="J168" s="221"/>
      <c r="K168" s="221"/>
      <c r="L168" s="221"/>
      <c r="M168" s="221"/>
      <c r="N168" s="221"/>
      <c r="O168" s="221"/>
      <c r="P168" s="243"/>
    </row>
    <row r="169" spans="2:16" ht="12.75" customHeight="1" x14ac:dyDescent="0.2">
      <c r="B169" s="242"/>
      <c r="C169" s="221"/>
      <c r="D169" s="221"/>
      <c r="E169" s="221"/>
      <c r="F169" s="221"/>
      <c r="G169" s="221"/>
      <c r="H169" s="221"/>
      <c r="I169" s="221"/>
      <c r="J169" s="221"/>
      <c r="K169" s="221"/>
      <c r="L169" s="221"/>
      <c r="M169" s="221"/>
      <c r="N169" s="221"/>
      <c r="O169" s="221"/>
      <c r="P169" s="243"/>
    </row>
    <row r="170" spans="2:16" ht="12.75" customHeight="1" x14ac:dyDescent="0.2">
      <c r="B170" s="242"/>
      <c r="C170" s="221"/>
      <c r="D170" s="221"/>
      <c r="E170" s="221"/>
      <c r="F170" s="221"/>
      <c r="G170" s="221"/>
      <c r="H170" s="221"/>
      <c r="I170" s="221"/>
      <c r="J170" s="221"/>
      <c r="K170" s="221"/>
      <c r="L170" s="221"/>
      <c r="M170" s="221"/>
      <c r="N170" s="221"/>
      <c r="O170" s="221"/>
      <c r="P170" s="243"/>
    </row>
    <row r="171" spans="2:16" ht="12.75" customHeight="1" x14ac:dyDescent="0.2">
      <c r="B171" s="242"/>
      <c r="C171" s="221"/>
      <c r="D171" s="221"/>
      <c r="E171" s="221"/>
      <c r="F171" s="221"/>
      <c r="G171" s="221"/>
      <c r="H171" s="221"/>
      <c r="I171" s="221"/>
      <c r="J171" s="221"/>
      <c r="K171" s="221"/>
      <c r="L171" s="221"/>
      <c r="M171" s="221"/>
      <c r="N171" s="221"/>
      <c r="O171" s="221"/>
      <c r="P171" s="243"/>
    </row>
    <row r="172" spans="2:16" ht="12.75" customHeight="1" x14ac:dyDescent="0.2">
      <c r="B172" s="242"/>
      <c r="C172" s="221"/>
      <c r="D172" s="221"/>
      <c r="E172" s="221"/>
      <c r="F172" s="221"/>
      <c r="G172" s="221"/>
      <c r="H172" s="221"/>
      <c r="I172" s="221"/>
      <c r="J172" s="221"/>
      <c r="K172" s="221"/>
      <c r="L172" s="221"/>
      <c r="M172" s="221"/>
      <c r="N172" s="221"/>
      <c r="O172" s="221"/>
      <c r="P172" s="243"/>
    </row>
    <row r="173" spans="2:16" ht="12.75" customHeight="1" x14ac:dyDescent="0.2">
      <c r="B173" s="242"/>
      <c r="C173" s="221"/>
      <c r="D173" s="221"/>
      <c r="E173" s="221"/>
      <c r="F173" s="221"/>
      <c r="G173" s="221"/>
      <c r="H173" s="221"/>
      <c r="I173" s="221"/>
      <c r="J173" s="221"/>
      <c r="K173" s="221"/>
      <c r="L173" s="221"/>
      <c r="M173" s="221"/>
      <c r="N173" s="221"/>
      <c r="O173" s="221"/>
      <c r="P173" s="243"/>
    </row>
    <row r="174" spans="2:16" ht="12.75" customHeight="1" x14ac:dyDescent="0.2">
      <c r="B174" s="242"/>
      <c r="C174" s="221"/>
      <c r="D174" s="221"/>
      <c r="E174" s="221"/>
      <c r="F174" s="221"/>
      <c r="G174" s="221"/>
      <c r="H174" s="221"/>
      <c r="I174" s="221"/>
      <c r="J174" s="221"/>
      <c r="K174" s="221"/>
      <c r="L174" s="221"/>
      <c r="M174" s="221"/>
      <c r="N174" s="221"/>
      <c r="O174" s="221"/>
      <c r="P174" s="243"/>
    </row>
    <row r="175" spans="2:16" ht="12.75" customHeight="1" x14ac:dyDescent="0.2">
      <c r="B175" s="242"/>
      <c r="C175" s="221"/>
      <c r="D175" s="221"/>
      <c r="E175" s="221"/>
      <c r="F175" s="221"/>
      <c r="G175" s="221"/>
      <c r="H175" s="221"/>
      <c r="I175" s="221"/>
      <c r="J175" s="221"/>
      <c r="K175" s="221"/>
      <c r="L175" s="221"/>
      <c r="M175" s="221"/>
      <c r="N175" s="221"/>
      <c r="O175" s="221"/>
      <c r="P175" s="243"/>
    </row>
    <row r="176" spans="2:16" ht="12.75" customHeight="1" x14ac:dyDescent="0.2">
      <c r="B176" s="242"/>
      <c r="C176" s="221"/>
      <c r="D176" s="221"/>
      <c r="E176" s="221"/>
      <c r="F176" s="221"/>
      <c r="G176" s="221"/>
      <c r="H176" s="221"/>
      <c r="I176" s="221"/>
      <c r="J176" s="221"/>
      <c r="K176" s="221"/>
      <c r="L176" s="221"/>
      <c r="M176" s="221"/>
      <c r="N176" s="221"/>
      <c r="O176" s="221"/>
      <c r="P176" s="243"/>
    </row>
    <row r="177" spans="2:16" ht="12.75" customHeight="1" x14ac:dyDescent="0.2">
      <c r="B177" s="242"/>
      <c r="C177" s="221"/>
      <c r="D177" s="221"/>
      <c r="E177" s="221"/>
      <c r="F177" s="221"/>
      <c r="G177" s="221"/>
      <c r="H177" s="221"/>
      <c r="I177" s="221"/>
      <c r="J177" s="221"/>
      <c r="K177" s="221"/>
      <c r="L177" s="221"/>
      <c r="M177" s="221"/>
      <c r="N177" s="221"/>
      <c r="O177" s="221"/>
      <c r="P177" s="243"/>
    </row>
    <row r="178" spans="2:16" ht="12.75" customHeight="1" x14ac:dyDescent="0.2">
      <c r="B178" s="242"/>
      <c r="C178" s="221"/>
      <c r="D178" s="221"/>
      <c r="E178" s="221"/>
      <c r="F178" s="221"/>
      <c r="G178" s="221"/>
      <c r="H178" s="221"/>
      <c r="I178" s="221"/>
      <c r="J178" s="221"/>
      <c r="K178" s="221"/>
      <c r="L178" s="221"/>
      <c r="M178" s="221"/>
      <c r="N178" s="221"/>
      <c r="O178" s="221"/>
      <c r="P178" s="243"/>
    </row>
    <row r="179" spans="2:16" ht="12.75" customHeight="1" x14ac:dyDescent="0.2">
      <c r="B179" s="242"/>
      <c r="C179" s="221"/>
      <c r="D179" s="221"/>
      <c r="E179" s="221"/>
      <c r="F179" s="221"/>
      <c r="G179" s="221"/>
      <c r="H179" s="221"/>
      <c r="I179" s="221"/>
      <c r="J179" s="221"/>
      <c r="K179" s="221"/>
      <c r="L179" s="221"/>
      <c r="M179" s="221"/>
      <c r="N179" s="221"/>
      <c r="O179" s="221"/>
      <c r="P179" s="243"/>
    </row>
    <row r="180" spans="2:16" ht="12.75" customHeight="1" x14ac:dyDescent="0.2">
      <c r="B180" s="242"/>
      <c r="C180" s="221"/>
      <c r="D180" s="221"/>
      <c r="E180" s="221"/>
      <c r="F180" s="221"/>
      <c r="G180" s="221"/>
      <c r="H180" s="221"/>
      <c r="I180" s="221"/>
      <c r="J180" s="221"/>
      <c r="K180" s="221"/>
      <c r="L180" s="221"/>
      <c r="M180" s="221"/>
      <c r="N180" s="221"/>
      <c r="O180" s="221"/>
      <c r="P180" s="243"/>
    </row>
    <row r="181" spans="2:16" ht="12.75" customHeight="1" x14ac:dyDescent="0.2">
      <c r="B181" s="242"/>
      <c r="C181" s="221"/>
      <c r="D181" s="221"/>
      <c r="E181" s="221"/>
      <c r="F181" s="221"/>
      <c r="G181" s="221"/>
      <c r="H181" s="221"/>
      <c r="I181" s="221"/>
      <c r="J181" s="221"/>
      <c r="K181" s="221"/>
      <c r="L181" s="221"/>
      <c r="M181" s="221"/>
      <c r="N181" s="221"/>
      <c r="O181" s="221"/>
      <c r="P181" s="243"/>
    </row>
    <row r="182" spans="2:16" ht="12.75" customHeight="1" x14ac:dyDescent="0.2">
      <c r="B182" s="242"/>
      <c r="C182" s="221"/>
      <c r="D182" s="221"/>
      <c r="E182" s="221"/>
      <c r="F182" s="221"/>
      <c r="G182" s="221"/>
      <c r="H182" s="221"/>
      <c r="I182" s="221"/>
      <c r="J182" s="221"/>
      <c r="K182" s="221"/>
      <c r="L182" s="221"/>
      <c r="M182" s="221"/>
      <c r="N182" s="221"/>
      <c r="O182" s="221"/>
      <c r="P182" s="243"/>
    </row>
    <row r="183" spans="2:16" ht="12.75" customHeight="1" x14ac:dyDescent="0.2">
      <c r="B183" s="242"/>
      <c r="C183" s="221"/>
      <c r="D183" s="221"/>
      <c r="E183" s="221"/>
      <c r="F183" s="221"/>
      <c r="G183" s="221"/>
      <c r="H183" s="221"/>
      <c r="I183" s="221"/>
      <c r="J183" s="221"/>
      <c r="K183" s="221"/>
      <c r="L183" s="221"/>
      <c r="M183" s="221"/>
      <c r="N183" s="221"/>
      <c r="O183" s="221"/>
      <c r="P183" s="243"/>
    </row>
    <row r="184" spans="2:16" ht="12.75" customHeight="1" x14ac:dyDescent="0.2">
      <c r="B184" s="242"/>
      <c r="C184" s="221"/>
      <c r="D184" s="221"/>
      <c r="E184" s="221"/>
      <c r="F184" s="221"/>
      <c r="G184" s="221"/>
      <c r="H184" s="221"/>
      <c r="I184" s="221"/>
      <c r="J184" s="221"/>
      <c r="K184" s="221"/>
      <c r="L184" s="221"/>
      <c r="M184" s="221"/>
      <c r="N184" s="221"/>
      <c r="O184" s="221"/>
      <c r="P184" s="243"/>
    </row>
    <row r="185" spans="2:16" ht="12.75" customHeight="1" x14ac:dyDescent="0.2">
      <c r="B185" s="242"/>
      <c r="C185" s="221"/>
      <c r="D185" s="221"/>
      <c r="E185" s="221"/>
      <c r="F185" s="221"/>
      <c r="G185" s="221"/>
      <c r="H185" s="221"/>
      <c r="I185" s="221"/>
      <c r="J185" s="221"/>
      <c r="K185" s="221"/>
      <c r="L185" s="221"/>
      <c r="M185" s="221"/>
      <c r="N185" s="221"/>
      <c r="O185" s="221"/>
      <c r="P185" s="243"/>
    </row>
    <row r="186" spans="2:16" ht="12.75" customHeight="1" x14ac:dyDescent="0.2">
      <c r="B186" s="242"/>
      <c r="C186" s="221"/>
      <c r="D186" s="221"/>
      <c r="E186" s="221"/>
      <c r="F186" s="221"/>
      <c r="G186" s="221"/>
      <c r="H186" s="221"/>
      <c r="I186" s="221"/>
      <c r="J186" s="221"/>
      <c r="K186" s="221"/>
      <c r="L186" s="221"/>
      <c r="M186" s="221"/>
      <c r="N186" s="221"/>
      <c r="O186" s="221"/>
      <c r="P186" s="243"/>
    </row>
    <row r="187" spans="2:16" ht="12.75" customHeight="1" x14ac:dyDescent="0.2">
      <c r="B187" s="242"/>
      <c r="C187" s="221"/>
      <c r="D187" s="221"/>
      <c r="E187" s="221"/>
      <c r="F187" s="221"/>
      <c r="G187" s="221"/>
      <c r="H187" s="221"/>
      <c r="I187" s="221"/>
      <c r="J187" s="221"/>
      <c r="K187" s="221"/>
      <c r="L187" s="221"/>
      <c r="M187" s="221"/>
      <c r="N187" s="221"/>
      <c r="O187" s="221"/>
      <c r="P187" s="243"/>
    </row>
    <row r="188" spans="2:16" ht="12.75" customHeight="1" x14ac:dyDescent="0.2">
      <c r="B188" s="242"/>
      <c r="C188" s="221"/>
      <c r="D188" s="221"/>
      <c r="E188" s="221"/>
      <c r="F188" s="221"/>
      <c r="G188" s="221"/>
      <c r="H188" s="221"/>
      <c r="I188" s="221"/>
      <c r="J188" s="221"/>
      <c r="K188" s="221"/>
      <c r="L188" s="221"/>
      <c r="M188" s="221"/>
      <c r="N188" s="221"/>
      <c r="O188" s="221"/>
      <c r="P188" s="243"/>
    </row>
    <row r="189" spans="2:16" ht="12.75" customHeight="1" x14ac:dyDescent="0.2">
      <c r="B189" s="242"/>
      <c r="C189" s="221"/>
      <c r="D189" s="221"/>
      <c r="E189" s="221"/>
      <c r="F189" s="221"/>
      <c r="G189" s="221"/>
      <c r="H189" s="221"/>
      <c r="I189" s="221"/>
      <c r="J189" s="221"/>
      <c r="K189" s="221"/>
      <c r="L189" s="221"/>
      <c r="M189" s="221"/>
      <c r="N189" s="221"/>
      <c r="O189" s="221"/>
      <c r="P189" s="243"/>
    </row>
    <row r="190" spans="2:16" ht="12.75" customHeight="1" x14ac:dyDescent="0.2">
      <c r="B190" s="544"/>
      <c r="C190" s="225"/>
      <c r="D190" s="225"/>
      <c r="E190" s="225"/>
      <c r="F190" s="225"/>
      <c r="G190" s="225"/>
      <c r="H190" s="225"/>
      <c r="I190" s="225"/>
      <c r="J190" s="225"/>
      <c r="K190" s="225"/>
      <c r="L190" s="225"/>
      <c r="M190" s="225"/>
      <c r="N190" s="225"/>
      <c r="O190" s="225"/>
      <c r="P190" s="555"/>
    </row>
    <row r="191" spans="2:16" ht="12.75" customHeight="1" x14ac:dyDescent="0.2"/>
    <row r="192" spans="2:16" ht="12.75" customHeight="1" x14ac:dyDescent="0.2"/>
    <row r="193" ht="12.75" customHeight="1" x14ac:dyDescent="0.2"/>
    <row r="194" ht="12.75" customHeight="1" x14ac:dyDescent="0.2"/>
    <row r="195" ht="12.75" customHeight="1" x14ac:dyDescent="0.2"/>
  </sheetData>
  <sheetProtection algorithmName="SHA-512" hashValue="Jnh9hiZMKUwnC+DXmId9xccKxpnL8uv3PQQ1oxMxWFD1SpfJY1xSVMn426VUs4s3g0j8oATi2IbHDYSq1ofG6Q==" saltValue="MiyWR+7HwWvlQLXBIq33ug==" spinCount="100000" sheet="1" scenarios="1" insertHyperlinks="0"/>
  <protectedRanges>
    <protectedRange sqref="F2 E5:G6 I5:J5 E13 E14:G16 I19:J22 B38:P190" name="YellowZone"/>
  </protectedRanges>
  <mergeCells count="2">
    <mergeCell ref="C2:E2"/>
    <mergeCell ref="F2:G2"/>
  </mergeCells>
  <conditionalFormatting sqref="E16:G16">
    <cfRule type="cellIs" dxfId="232" priority="6" stopIfTrue="1" operator="lessThan">
      <formula>1.2</formula>
    </cfRule>
  </conditionalFormatting>
  <conditionalFormatting sqref="E27:G33">
    <cfRule type="cellIs" dxfId="231" priority="7" stopIfTrue="1" operator="lessThan">
      <formula>0.95*$C27*(E$14/$C$14)</formula>
    </cfRule>
  </conditionalFormatting>
  <conditionalFormatting sqref="E35:G35">
    <cfRule type="cellIs" dxfId="230" priority="8" stopIfTrue="1" operator="lessThan">
      <formula>0.95*$C35*(E$14/$C$14)</formula>
    </cfRule>
  </conditionalFormatting>
  <conditionalFormatting sqref="I22">
    <cfRule type="cellIs" dxfId="229" priority="5" stopIfTrue="1" operator="lessThan">
      <formula>275</formula>
    </cfRule>
    <cfRule type="cellIs" dxfId="228" priority="9" stopIfTrue="1" operator="greaterThan">
      <formula>320</formula>
    </cfRule>
  </conditionalFormatting>
  <conditionalFormatting sqref="I27">
    <cfRule type="cellIs" dxfId="227" priority="11" stopIfTrue="1" operator="lessThan">
      <formula>$C$27*(2/3)</formula>
    </cfRule>
  </conditionalFormatting>
  <conditionalFormatting sqref="I20:J20">
    <cfRule type="expression" dxfId="226" priority="12">
      <formula>AND(I20&lt;0.4*I21,I20&lt;1)</formula>
    </cfRule>
  </conditionalFormatting>
  <conditionalFormatting sqref="I21:J21">
    <cfRule type="expression" dxfId="225" priority="13">
      <formula>AND(I21&lt;0.4*I20,I21&lt;1)</formula>
    </cfRule>
  </conditionalFormatting>
  <conditionalFormatting sqref="J27">
    <cfRule type="cellIs" dxfId="224" priority="14" stopIfTrue="1" operator="lessThan">
      <formula>$C$27/3</formula>
    </cfRule>
  </conditionalFormatting>
  <conditionalFormatting sqref="L22">
    <cfRule type="expression" dxfId="223" priority="1">
      <formula>IF($L$35&gt;100,,)</formula>
    </cfRule>
  </conditionalFormatting>
  <conditionalFormatting sqref="L27">
    <cfRule type="cellIs" dxfId="222" priority="19" stopIfTrue="1" operator="lessThan">
      <formula>50</formula>
    </cfRule>
    <cfRule type="cellIs" dxfId="221" priority="20" stopIfTrue="1" operator="between">
      <formula>50</formula>
      <formula>99.99999</formula>
    </cfRule>
  </conditionalFormatting>
  <conditionalFormatting sqref="L27:L33">
    <cfRule type="cellIs" dxfId="220" priority="15" stopIfTrue="1" operator="greaterThanOrEqual">
      <formula>100</formula>
    </cfRule>
  </conditionalFormatting>
  <conditionalFormatting sqref="L28:L33">
    <cfRule type="cellIs" dxfId="219" priority="18" stopIfTrue="1" operator="lessThan">
      <formula>100</formula>
    </cfRule>
  </conditionalFormatting>
  <conditionalFormatting sqref="L34">
    <cfRule type="cellIs" dxfId="218" priority="16" stopIfTrue="1" operator="equal">
      <formula>"NA"</formula>
    </cfRule>
    <cfRule type="cellIs" dxfId="217" priority="17" stopIfTrue="1" operator="lessThanOrEqual">
      <formula>100</formula>
    </cfRule>
    <cfRule type="cellIs" dxfId="216" priority="21" stopIfTrue="1" operator="between">
      <formula>100.1</formula>
      <formula>200</formula>
    </cfRule>
    <cfRule type="cellIs" dxfId="215" priority="22" stopIfTrue="1" operator="greaterThan">
      <formula>200</formula>
    </cfRule>
  </conditionalFormatting>
  <conditionalFormatting sqref="L35">
    <cfRule type="cellIs" dxfId="214" priority="23" stopIfTrue="1" operator="greaterThanOrEqual">
      <formula>100</formula>
    </cfRule>
    <cfRule type="cellIs" dxfId="213" priority="24" stopIfTrue="1" operator="lessThan">
      <formula>100</formula>
    </cfRule>
  </conditionalFormatting>
  <dataValidations count="6">
    <dataValidation type="list" allowBlank="1" showErrorMessage="1" sqref="E13" xr:uid="{00000000-0002-0000-1800-000000000000}">
      <formula1>"Straight,Bent/Multi"</formula1>
    </dataValidation>
    <dataValidation type="list" allowBlank="1" showErrorMessage="1" sqref="F2" xr:uid="{00000000-0002-0000-1800-000001000000}">
      <formula1>ConstructionType</formula1>
    </dataValidation>
    <dataValidation type="list" allowBlank="1" showInputMessage="1" showErrorMessage="1" prompt="Select Material" sqref="C5:D5 D6" xr:uid="{00000000-0002-0000-1800-000002000000}">
      <formula1>Materials</formula1>
    </dataValidation>
    <dataValidation type="list" allowBlank="1" showErrorMessage="1" sqref="I5:J5" xr:uid="{00000000-0002-0000-1800-000003000000}">
      <formula1>Material</formula1>
    </dataValidation>
    <dataValidation type="list" allowBlank="1" showInputMessage="1" showErrorMessage="1" prompt="Select Material" sqref="E6:G6" xr:uid="{00000000-0002-0000-1800-000004000000}">
      <formula1>Tube_Type</formula1>
    </dataValidation>
    <dataValidation type="list" allowBlank="1" showInputMessage="1" showErrorMessage="1" prompt="Select Material" sqref="E5:G5" xr:uid="{00000000-0002-0000-1800-000005000000}">
      <formula1>Metallic_Mats</formula1>
    </dataValidation>
  </dataValidations>
  <hyperlinks>
    <hyperlink ref="B14" location="'T1.1 Guidance Notes'!A1" display="Number of tubes" xr:uid="{00000000-0004-0000-1800-000002000000}"/>
    <hyperlink ref="N35" location="'Cover Sheet'!A1" display="BACK to COVER SHEET" xr:uid="{00000000-0004-0000-1800-000003000000}"/>
    <hyperlink ref="B38" location="'T3.15 T3.6 Guidance Notes'!A1" display="Link to GUIDANCE NOTES for laminated structures" xr:uid="{00000000-0004-0000-1800-000004000000}"/>
    <hyperlink ref="B39" location="'T3.6 Guidance Notes'!A1" display="Link to GUIDANCE NOTES for anisotropic laminates" xr:uid="{00000000-0004-0000-1800-000005000000}"/>
  </hyperlinks>
  <pageMargins left="0.75" right="0.75" top="1" bottom="1" header="0" footer="0"/>
  <pageSetup paperSize="9" orientation="portrait"/>
  <ignoredErrors>
    <ignoredError sqref="L22" evalError="1"/>
  </ignoredErrors>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2">
    <tabColor rgb="FFCCFF99"/>
  </sheetPr>
  <dimension ref="A1:Q203"/>
  <sheetViews>
    <sheetView showGridLines="0" topLeftCell="A25" workbookViewId="0">
      <selection activeCell="N33" sqref="N33"/>
    </sheetView>
  </sheetViews>
  <sheetFormatPr baseColWidth="10" defaultColWidth="14.42578125" defaultRowHeight="15" customHeight="1" x14ac:dyDescent="0.2"/>
  <cols>
    <col min="1" max="1" width="3.42578125" customWidth="1"/>
    <col min="2" max="2" width="45.5703125" customWidth="1"/>
    <col min="3" max="3" width="11.42578125" customWidth="1"/>
    <col min="4" max="4" width="3.5703125" customWidth="1"/>
    <col min="5" max="5" width="11.7109375" customWidth="1"/>
    <col min="6" max="6" width="15.28515625" customWidth="1"/>
    <col min="7" max="7" width="11.7109375" customWidth="1"/>
    <col min="8" max="8" width="9" customWidth="1"/>
    <col min="9" max="9" width="8.7109375" customWidth="1"/>
    <col min="10" max="12" width="11.42578125" customWidth="1"/>
    <col min="13" max="13" width="3.5703125" customWidth="1"/>
    <col min="14" max="14" width="11.42578125" customWidth="1"/>
    <col min="15" max="15" width="40.85546875" customWidth="1"/>
    <col min="16" max="26" width="11.42578125" customWidth="1"/>
  </cols>
  <sheetData>
    <row r="1" spans="2:12" ht="12.75" customHeight="1" x14ac:dyDescent="0.25">
      <c r="B1" s="77" t="s">
        <v>643</v>
      </c>
    </row>
    <row r="2" spans="2:12" ht="12.75" customHeight="1" x14ac:dyDescent="0.2">
      <c r="C2" s="1078" t="s">
        <v>541</v>
      </c>
      <c r="D2" s="764"/>
      <c r="E2" s="764"/>
      <c r="F2" s="1079" t="s">
        <v>282</v>
      </c>
      <c r="G2" s="765"/>
    </row>
    <row r="3" spans="2:12" ht="12.75" customHeight="1" x14ac:dyDescent="0.2"/>
    <row r="4" spans="2:12" ht="12.75" customHeight="1" x14ac:dyDescent="0.2">
      <c r="B4" s="4" t="s">
        <v>512</v>
      </c>
      <c r="C4" s="4" t="s">
        <v>513</v>
      </c>
      <c r="D4" s="5"/>
      <c r="E4" s="4" t="s">
        <v>514</v>
      </c>
      <c r="F4" s="595" t="s">
        <v>542</v>
      </c>
      <c r="G4" s="4" t="s">
        <v>543</v>
      </c>
      <c r="I4" s="5"/>
      <c r="J4" s="6" t="s">
        <v>544</v>
      </c>
      <c r="K4" s="6" t="s">
        <v>545</v>
      </c>
    </row>
    <row r="5" spans="2:12" ht="12.75" customHeight="1" x14ac:dyDescent="0.2">
      <c r="B5" s="12" t="s">
        <v>515</v>
      </c>
      <c r="C5" s="34" t="s">
        <v>236</v>
      </c>
      <c r="D5" s="23"/>
      <c r="E5" s="78" t="s">
        <v>236</v>
      </c>
      <c r="F5" s="93" t="s">
        <v>245</v>
      </c>
      <c r="G5" s="590"/>
      <c r="I5" s="88" t="s">
        <v>546</v>
      </c>
      <c r="J5" s="23">
        <f>F24/1000</f>
        <v>0.18286000000000002</v>
      </c>
      <c r="K5" s="88">
        <f>J5</f>
        <v>0.18286000000000002</v>
      </c>
    </row>
    <row r="6" spans="2:12" ht="12.75" customHeight="1" x14ac:dyDescent="0.2">
      <c r="B6" s="12" t="s">
        <v>547</v>
      </c>
      <c r="C6" s="34" t="s">
        <v>287</v>
      </c>
      <c r="D6" s="23"/>
      <c r="E6" s="78" t="s">
        <v>287</v>
      </c>
      <c r="F6" s="125" t="s">
        <v>154</v>
      </c>
      <c r="G6" s="590"/>
      <c r="I6" s="88" t="s">
        <v>549</v>
      </c>
      <c r="J6" s="23">
        <f>F23/1000</f>
        <v>1E-3</v>
      </c>
      <c r="K6" s="88">
        <f>F22/1000</f>
        <v>1E-3</v>
      </c>
    </row>
    <row r="7" spans="2:12" ht="12.75" customHeight="1" x14ac:dyDescent="0.2">
      <c r="B7" s="12" t="s">
        <v>517</v>
      </c>
      <c r="C7" s="46" t="str">
        <f>HLOOKUP(C5,MaterialData!$C$3:$P$4,2,FALSE)</f>
        <v>Steel</v>
      </c>
      <c r="D7" s="50"/>
      <c r="E7" s="46" t="str">
        <f>HLOOKUP(E5,MaterialData!$C$3:$S$4,2,FALSE)</f>
        <v>Steel</v>
      </c>
      <c r="F7" s="46" t="str">
        <f>HLOOKUP(F5,MaterialData!$C$3:$S$4,2,FALSE)</f>
        <v>SHB</v>
      </c>
      <c r="G7" s="591"/>
    </row>
    <row r="8" spans="2:12"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103720437772.5596</v>
      </c>
      <c r="G8" s="591"/>
      <c r="I8" s="88" t="s">
        <v>550</v>
      </c>
      <c r="J8" s="50">
        <f>J5*J6</f>
        <v>1.8286000000000002E-4</v>
      </c>
      <c r="K8" s="88" t="s">
        <v>551</v>
      </c>
      <c r="L8" s="50">
        <f>(J5*J6^3)/12</f>
        <v>1.5238333333333335E-11</v>
      </c>
    </row>
    <row r="9" spans="2:12"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353647769.20496482</v>
      </c>
      <c r="G9" s="591"/>
      <c r="I9" s="88" t="s">
        <v>552</v>
      </c>
      <c r="J9" s="50">
        <f>K5*K6</f>
        <v>1.8286000000000002E-4</v>
      </c>
      <c r="K9" s="88" t="s">
        <v>553</v>
      </c>
      <c r="L9" s="50">
        <f>(K5*K6^3)/12</f>
        <v>1.5238333333333335E-11</v>
      </c>
    </row>
    <row r="10" spans="2:12"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353647769.20496482</v>
      </c>
      <c r="G10" s="591"/>
      <c r="I10" s="88" t="s">
        <v>600</v>
      </c>
      <c r="J10" s="23">
        <f>J6/2</f>
        <v>5.0000000000000001E-4</v>
      </c>
      <c r="K10" s="88" t="s">
        <v>555</v>
      </c>
      <c r="L10" s="50">
        <f t="shared" ref="L10:L11" si="0">L8+(J8*($J$12-J10)^2)</f>
        <v>1.6518353333333335E-8</v>
      </c>
    </row>
    <row r="11" spans="2:12"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t="str">
        <f t="array" ref="F11">INDEX(Innertable,MATCH($B11,MaterialData!$B$6:$B$11,0),MATCH(F$7,MaterialData!$C$4:$S$4,0))</f>
        <v>N/A</v>
      </c>
      <c r="G11" s="591"/>
      <c r="I11" s="88" t="s">
        <v>602</v>
      </c>
      <c r="J11" s="23">
        <f>(F20-0.5*F22)*0.001</f>
        <v>1.95E-2</v>
      </c>
      <c r="K11" s="88" t="s">
        <v>557</v>
      </c>
      <c r="L11" s="50">
        <f t="shared" si="0"/>
        <v>1.6518353333333335E-8</v>
      </c>
    </row>
    <row r="12" spans="2:12"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t="str">
        <f t="array" ref="F12">INDEX(Innertable,MATCH($B12,MaterialData!$B$6:$B$11,0),MATCH(F$7,MaterialData!$C$4:$S$4,0))</f>
        <v>N/A</v>
      </c>
      <c r="G12" s="591"/>
      <c r="I12" s="88" t="s">
        <v>558</v>
      </c>
      <c r="J12" s="90">
        <f>(J8*J10+J9*J11)/(J8+J9)</f>
        <v>0.01</v>
      </c>
      <c r="K12" s="88" t="s">
        <v>559</v>
      </c>
      <c r="L12" s="48">
        <f>SUM(L10:L11)</f>
        <v>3.303670666666667E-8</v>
      </c>
    </row>
    <row r="13" spans="2:12" ht="12.75" customHeight="1" x14ac:dyDescent="0.2">
      <c r="E13" s="590"/>
      <c r="G13" s="590"/>
      <c r="L13" s="50"/>
    </row>
    <row r="14" spans="2:12" ht="12.75" customHeight="1" x14ac:dyDescent="0.2">
      <c r="B14" s="592" t="s">
        <v>560</v>
      </c>
      <c r="C14" s="34">
        <v>1</v>
      </c>
      <c r="E14" s="78">
        <v>1</v>
      </c>
      <c r="G14" s="590"/>
      <c r="L14" s="50"/>
    </row>
    <row r="15" spans="2:12" ht="12.75" customHeight="1" x14ac:dyDescent="0.2">
      <c r="B15" s="12" t="s">
        <v>518</v>
      </c>
      <c r="C15" s="34">
        <f>IF(AND(E15&gt;=25,E15&lt;25.4,E16&gt;=2.5),25,25.4)</f>
        <v>25.4</v>
      </c>
      <c r="E15" s="78">
        <v>25.4</v>
      </c>
      <c r="G15" s="590"/>
      <c r="L15" s="50"/>
    </row>
    <row r="16" spans="2:12" ht="12.75" customHeight="1" x14ac:dyDescent="0.2">
      <c r="B16" s="498" t="s">
        <v>519</v>
      </c>
      <c r="C16" s="130">
        <f>IF(AND(E15&gt;=25,E15&lt;25.4,E16&gt;=2.5),2.5,2.4)</f>
        <v>2.4</v>
      </c>
      <c r="E16" s="78">
        <v>2.4</v>
      </c>
      <c r="G16" s="590"/>
      <c r="L16" s="50"/>
    </row>
    <row r="17" spans="2:16" ht="12.75" customHeight="1" x14ac:dyDescent="0.2">
      <c r="B17" s="12" t="s">
        <v>644</v>
      </c>
      <c r="C17" s="34"/>
      <c r="E17" s="78">
        <v>160</v>
      </c>
      <c r="G17" s="590"/>
      <c r="L17" s="50"/>
    </row>
    <row r="18" spans="2:16" ht="12.75" customHeight="1" x14ac:dyDescent="0.2">
      <c r="B18" s="12" t="s">
        <v>645</v>
      </c>
      <c r="C18" s="34"/>
      <c r="E18" s="78">
        <v>75</v>
      </c>
      <c r="G18" s="590"/>
      <c r="J18" s="8"/>
      <c r="L18" s="50"/>
    </row>
    <row r="19" spans="2:16" ht="12.75" customHeight="1" x14ac:dyDescent="0.2">
      <c r="E19" s="590"/>
      <c r="G19" s="590"/>
      <c r="L19" s="50"/>
    </row>
    <row r="20" spans="2:16" ht="12.75" customHeight="1" x14ac:dyDescent="0.2">
      <c r="B20" s="12" t="s">
        <v>561</v>
      </c>
      <c r="E20" s="590"/>
      <c r="F20" s="92">
        <f>F21+F22+F23</f>
        <v>20</v>
      </c>
      <c r="G20" s="590"/>
      <c r="L20" s="50"/>
    </row>
    <row r="21" spans="2:16" ht="12.75" customHeight="1" x14ac:dyDescent="0.2">
      <c r="B21" s="12" t="s">
        <v>562</v>
      </c>
      <c r="E21" s="590"/>
      <c r="F21" s="93">
        <v>18</v>
      </c>
      <c r="G21" s="590"/>
      <c r="L21" s="50"/>
    </row>
    <row r="22" spans="2:16" ht="12.75" customHeight="1" x14ac:dyDescent="0.2">
      <c r="B22" s="12" t="s">
        <v>563</v>
      </c>
      <c r="E22" s="590"/>
      <c r="F22" s="93">
        <v>1</v>
      </c>
      <c r="G22" s="590"/>
      <c r="I22" s="1" t="str">
        <f>IF(AND(F22&lt;0.4*F23,F22&lt;1),"Asymmetrical lay-up: skin too thin in comparison, see T3.4.4.","")</f>
        <v/>
      </c>
      <c r="L22" s="50"/>
    </row>
    <row r="23" spans="2:16" ht="12.75" customHeight="1" x14ac:dyDescent="0.2">
      <c r="B23" s="12" t="s">
        <v>564</v>
      </c>
      <c r="E23" s="590"/>
      <c r="F23" s="93">
        <v>1</v>
      </c>
      <c r="G23" s="590"/>
      <c r="I23" s="1" t="str">
        <f>IF(AND(F23&lt;0.4*F22,F23&lt;1),"Asymmetrical lay-up: skin too thin in comparison, see T3.4.4.","")</f>
        <v/>
      </c>
      <c r="L23" s="50"/>
    </row>
    <row r="24" spans="2:16" ht="12.75" customHeight="1" x14ac:dyDescent="0.2">
      <c r="B24" s="12" t="s">
        <v>565</v>
      </c>
      <c r="E24" s="590"/>
      <c r="F24" s="93">
        <v>182.86</v>
      </c>
      <c r="G24" s="590"/>
      <c r="L24" s="50"/>
    </row>
    <row r="25" spans="2:16" ht="12.75" customHeight="1" x14ac:dyDescent="0.2">
      <c r="E25" s="16"/>
      <c r="G25" s="590"/>
      <c r="L25" s="50"/>
    </row>
    <row r="26" spans="2:16" ht="12.75" customHeight="1" x14ac:dyDescent="0.2">
      <c r="B26" s="12" t="s">
        <v>520</v>
      </c>
      <c r="C26" s="34">
        <f t="shared" ref="C26:C27" si="1">C15/1000</f>
        <v>2.5399999999999999E-2</v>
      </c>
      <c r="E26" s="34" t="str">
        <f>IF(F2="Composite only","No tubes",E15/1000)</f>
        <v>No tubes</v>
      </c>
      <c r="G26" s="590"/>
      <c r="L26" s="50"/>
    </row>
    <row r="27" spans="2:16" ht="12.75" customHeight="1" x14ac:dyDescent="0.2">
      <c r="B27" s="12" t="s">
        <v>521</v>
      </c>
      <c r="C27" s="34">
        <f t="shared" si="1"/>
        <v>2.3999999999999998E-3</v>
      </c>
      <c r="E27" s="34" t="str">
        <f>IF(F2="Composite only","",E16/1000)</f>
        <v/>
      </c>
      <c r="G27" s="16"/>
      <c r="L27" s="50"/>
      <c r="P27" s="79"/>
    </row>
    <row r="28" spans="2:16" ht="12.75" customHeight="1" x14ac:dyDescent="0.2">
      <c r="B28" s="12" t="s">
        <v>522</v>
      </c>
      <c r="C28" s="46">
        <f>IF(C6="Round",((C26)^4-((C26-2*C27))^4)*3.142/64,((C26)^4-((C26-2*C27))^4)/12)</f>
        <v>1.1593489847999996E-8</v>
      </c>
      <c r="E28" s="46" t="str">
        <f>IF(F2="Composite only","",IF(E6="Round",((E26)^4-((E26-2*E27))^4)*3.142/64,IF(E6="Square",((E26)^4-((E26-2*E27))^4)/12,"")))</f>
        <v/>
      </c>
      <c r="F28" s="84">
        <f>IF($F$2="Tubing only","Tubing Only",L12)</f>
        <v>3.303670666666667E-8</v>
      </c>
      <c r="G28" s="46">
        <f t="shared" ref="G28:G35" si="2">IF($F$2="Tubing only",E28,IF($F$2="Composite only",F28,IF($F$2="Tubes + Composite",E28+F28,"No Type Selected")))</f>
        <v>3.303670666666667E-8</v>
      </c>
      <c r="L28" s="50"/>
      <c r="O28" s="50"/>
      <c r="P28" s="79"/>
    </row>
    <row r="29" spans="2:16" ht="12.75" customHeight="1" x14ac:dyDescent="0.2">
      <c r="B29" s="12" t="s">
        <v>523</v>
      </c>
      <c r="C29" s="46">
        <f>C8*C28*C14</f>
        <v>2318.6979695999994</v>
      </c>
      <c r="D29" s="50"/>
      <c r="E29" s="46" t="str">
        <f>IF(F2="Composite only","",E8*E28*E14)</f>
        <v/>
      </c>
      <c r="F29" s="94">
        <f>IF(F28="Tubing Only","",F28*F8)</f>
        <v>3426.5816780303053</v>
      </c>
      <c r="G29" s="46">
        <f t="shared" si="2"/>
        <v>3426.5816780303053</v>
      </c>
      <c r="H29" s="13">
        <f t="shared" ref="H29:H37" si="3">100*G29/C29</f>
        <v>147.78042345124527</v>
      </c>
      <c r="I29" s="23" t="str">
        <f>IF((100&gt;H29)*AND(H29&gt;=60),"For Composites Only, Additional Proof Required","")</f>
        <v/>
      </c>
    </row>
    <row r="30" spans="2:16" ht="12.75" customHeight="1" x14ac:dyDescent="0.2">
      <c r="B30" s="12" t="s">
        <v>524</v>
      </c>
      <c r="C30" s="81">
        <f>IF(C26="no tubes","",IF(C14=0,"",IF(C6="Round",C14*((C15^2-(C15-2*C16)^2)*PI()/4),IF(C6="Square",C14*(C15^2-(C15-2*C16)^2),""))))</f>
        <v>173.41591447815662</v>
      </c>
      <c r="D30" s="95"/>
      <c r="E30" s="81" t="str">
        <f>IF(E26="no tubes","",IF(E14=0,"",IF(E6="Round",E14*((E15^2-(E15-2*E16)^2)*PI()/4),IF(E6="Square",E14*(E15^2-(E15-2*E16)^2),""))))</f>
        <v/>
      </c>
      <c r="F30" s="81">
        <f>IF(F28="Tubing Only","",(F20-F21)*F24)</f>
        <v>365.72</v>
      </c>
      <c r="G30" s="81">
        <f t="shared" si="2"/>
        <v>365.72</v>
      </c>
      <c r="H30" s="13">
        <f t="shared" si="3"/>
        <v>210.891832563652</v>
      </c>
      <c r="I30" s="23" t="str">
        <f t="shared" ref="I30:I34" si="4">IF(AND(95&lt;H30,H30&lt;100),"Provided your actual tube measures &gt;= your nominal OD and wall this is OK","")</f>
        <v/>
      </c>
      <c r="O30" s="50"/>
    </row>
    <row r="31" spans="2:16" ht="12.75" customHeight="1" x14ac:dyDescent="0.2">
      <c r="B31" s="12" t="s">
        <v>525</v>
      </c>
      <c r="C31" s="46">
        <f t="shared" ref="C31:C33" si="5">C$30*C9/1000000</f>
        <v>52891.853915837768</v>
      </c>
      <c r="D31" s="50"/>
      <c r="E31" s="46" t="str">
        <f>IF(F2="Composite only","",E$30*E9/1000000)</f>
        <v/>
      </c>
      <c r="F31" s="46">
        <f>IF(F28="Tubing Only","",F30*F9/1000000)</f>
        <v>129336.06215363974</v>
      </c>
      <c r="G31" s="46">
        <f t="shared" si="2"/>
        <v>129336.06215363974</v>
      </c>
      <c r="H31" s="13">
        <f t="shared" si="3"/>
        <v>244.52926599895898</v>
      </c>
      <c r="I31" s="23" t="str">
        <f t="shared" si="4"/>
        <v/>
      </c>
    </row>
    <row r="32" spans="2:16" ht="12.75" customHeight="1" x14ac:dyDescent="0.2">
      <c r="B32" s="12" t="s">
        <v>526</v>
      </c>
      <c r="C32" s="46">
        <f t="shared" si="5"/>
        <v>63296.808784527166</v>
      </c>
      <c r="D32" s="50"/>
      <c r="E32" s="46" t="str">
        <f>IF(F2="Composite only","",E$30*E10/1000000)</f>
        <v/>
      </c>
      <c r="F32" s="46">
        <f>IF(F28="Tubing Only","",F30*F10/1000000)</f>
        <v>129336.06215363974</v>
      </c>
      <c r="G32" s="46">
        <f t="shared" si="2"/>
        <v>129336.06215363974</v>
      </c>
      <c r="H32" s="13">
        <f t="shared" si="3"/>
        <v>204.33267432789722</v>
      </c>
      <c r="I32" s="23" t="str">
        <f t="shared" si="4"/>
        <v/>
      </c>
      <c r="O32" s="50"/>
    </row>
    <row r="33" spans="1:17" ht="12.75" customHeight="1" x14ac:dyDescent="0.2">
      <c r="B33" s="12" t="s">
        <v>527</v>
      </c>
      <c r="C33" s="46">
        <f t="shared" si="5"/>
        <v>31214.864606068193</v>
      </c>
      <c r="D33" s="50"/>
      <c r="E33" s="46" t="str">
        <f>IF(F2="Composite only","",E$30*E11/1000000)</f>
        <v/>
      </c>
      <c r="F33" s="46">
        <f>IF(F28="Tubing Only","",F30*F9/1000000)</f>
        <v>129336.06215363974</v>
      </c>
      <c r="G33" s="46">
        <f t="shared" si="2"/>
        <v>129336.06215363974</v>
      </c>
      <c r="H33" s="13">
        <f t="shared" si="3"/>
        <v>414.34125627601378</v>
      </c>
      <c r="I33" s="23" t="str">
        <f t="shared" si="4"/>
        <v/>
      </c>
      <c r="O33" s="50"/>
    </row>
    <row r="34" spans="1:17" ht="12.75" customHeight="1" x14ac:dyDescent="0.2">
      <c r="B34" s="12" t="s">
        <v>528</v>
      </c>
      <c r="C34" s="46">
        <f>IF(C14=0,"",C$30*C12/1000000)</f>
        <v>52024.774343446981</v>
      </c>
      <c r="D34" s="50"/>
      <c r="E34" s="46" t="str">
        <f>IF(F2="Composite only","",E$30*E12/1000000)</f>
        <v/>
      </c>
      <c r="F34" s="46">
        <f>IF(F28="tubing only","",F30*F10/1000000)</f>
        <v>129336.06215363974</v>
      </c>
      <c r="G34" s="46">
        <f t="shared" si="2"/>
        <v>129336.06215363974</v>
      </c>
      <c r="H34" s="13">
        <f t="shared" si="3"/>
        <v>248.60475376560831</v>
      </c>
      <c r="I34" s="23" t="str">
        <f t="shared" si="4"/>
        <v/>
      </c>
      <c r="O34" s="50"/>
    </row>
    <row r="35" spans="1:17" ht="12.75" customHeight="1" x14ac:dyDescent="0.2">
      <c r="B35" s="12" t="s">
        <v>529</v>
      </c>
      <c r="C35" s="46">
        <f>C14*4*C10*C28/(0.5*C26*1)</f>
        <v>1332.7948959118107</v>
      </c>
      <c r="E35" s="46" t="str">
        <f>IF(F2="Composite only","",E14*4*E10*E28/(0.5*E26*1))</f>
        <v/>
      </c>
      <c r="F35" s="46">
        <f>IF(F28="tubing only","",4*F10*(F28*2/(F20/1000))/1)</f>
        <v>4673.3430458181829</v>
      </c>
      <c r="G35" s="46">
        <f t="shared" si="2"/>
        <v>4673.3430458181829</v>
      </c>
      <c r="H35" s="13">
        <f t="shared" si="3"/>
        <v>350.64232764944592</v>
      </c>
      <c r="I35" s="23" t="str">
        <f>IF((99.9&gt;H35)*AND(H35&gt;60),"For Composites Only, Additional Proof Required","")</f>
        <v/>
      </c>
    </row>
    <row r="36" spans="1:17" ht="12.75" customHeight="1" x14ac:dyDescent="0.2">
      <c r="B36" s="12" t="s">
        <v>530</v>
      </c>
      <c r="C36" s="46">
        <f>IF(C14=0,"",C35*1^3/(48*C29))</f>
        <v>1.1975065616797901E-2</v>
      </c>
      <c r="E36" s="46" t="str">
        <f>IF($F$2="tubing only",$C$35*1^3/(48*E29),"")</f>
        <v/>
      </c>
      <c r="F36" s="46">
        <f>IF(NOT($F$2="tubing only"),$C$35*1^3/(48*F29),"")</f>
        <v>8.1032827874854708E-3</v>
      </c>
      <c r="G36" s="46">
        <f>$C$35*1^3/(48*G29)</f>
        <v>8.1032827874854708E-3</v>
      </c>
      <c r="H36" s="13">
        <f t="shared" si="3"/>
        <v>67.667961469193742</v>
      </c>
      <c r="I36" s="23" t="str">
        <f>IF((100&lt;H36)*AND(H36&lt;=166.667),"For Composites Only, Additional Proof Required","")</f>
        <v/>
      </c>
    </row>
    <row r="37" spans="1:17" ht="12.75" customHeight="1" x14ac:dyDescent="0.2">
      <c r="B37" s="12" t="s">
        <v>531</v>
      </c>
      <c r="C37" s="46">
        <f>0.5*C35*(C35*1^3/(48*C29))</f>
        <v>7.9801531661386313</v>
      </c>
      <c r="D37" s="591"/>
      <c r="E37" s="91" t="str">
        <f>IF(E26="no tubes","",0.5*E35*(E35*1^3/(48*E29)))</f>
        <v/>
      </c>
      <c r="F37" s="46">
        <f>IF(F28="tubing only","",0.5*F35*(F35*1^3/(48*F29)))</f>
        <v>66.393108339106135</v>
      </c>
      <c r="G37" s="46">
        <f>IF($F$2="Tubing only",E37,IF($F$2="Composite only",F37,IF($F$2="Tubes + Composite",E37+F37,"No Type Selected")))</f>
        <v>66.393108339106135</v>
      </c>
      <c r="H37" s="13">
        <f t="shared" si="3"/>
        <v>831.97787005925193</v>
      </c>
      <c r="I37" s="23" t="str">
        <f>IF((99.9&gt;H37)*AND(H37&gt;60),"For Composites Only, Additional Proof Required","")</f>
        <v/>
      </c>
      <c r="J37" s="9" t="s">
        <v>290</v>
      </c>
      <c r="K37" s="9"/>
      <c r="L37" s="9"/>
    </row>
    <row r="38" spans="1:17" ht="12.75" customHeight="1" x14ac:dyDescent="0.2"/>
    <row r="39" spans="1:17" ht="12.75" customHeight="1" x14ac:dyDescent="0.2">
      <c r="B39" s="131" t="s">
        <v>646</v>
      </c>
      <c r="C39" s="132"/>
      <c r="D39" s="132"/>
      <c r="E39" s="133" t="str">
        <f>IF(F2="Tubing Only",IF(E18&lt;50,"",2*13000*MAX(E18,E17-E18)^3*MIN(E18,E17-E18)^2/(3*E8*E28*(3*MAX(E18,E17-E18)+MIN(E18,E17-E18))^2*1000000)),"N/A")</f>
        <v>N/A</v>
      </c>
      <c r="F39" s="132"/>
      <c r="G39" s="132"/>
      <c r="H39" s="134" t="str">
        <f>IF(F2="Tubing Only",IF(OR(E43&lt;=E10*(10^(-6)),E18&lt;50),"PASS","FAIL"),"N/A")</f>
        <v>N/A</v>
      </c>
      <c r="I39" s="8"/>
    </row>
    <row r="40" spans="1:17" ht="12.75" customHeight="1" x14ac:dyDescent="0.2">
      <c r="B40" s="135" t="s">
        <v>647</v>
      </c>
      <c r="E40" s="136">
        <f>ABS(-13000*E18^2*(E17-E18)/E17^2)</f>
        <v>242797.8515625</v>
      </c>
      <c r="H40" s="137"/>
      <c r="I40" s="8"/>
    </row>
    <row r="41" spans="1:17" ht="12.75" customHeight="1" x14ac:dyDescent="0.2">
      <c r="B41" s="135" t="s">
        <v>648</v>
      </c>
      <c r="E41" s="136">
        <f>ABS(-13000*E18*(E17-E18)^2/E17^2)</f>
        <v>275170.8984375</v>
      </c>
      <c r="H41" s="137"/>
    </row>
    <row r="42" spans="1:17" ht="12.75" customHeight="1" x14ac:dyDescent="0.2">
      <c r="B42" s="135" t="s">
        <v>649</v>
      </c>
      <c r="E42" s="136">
        <f>2*13000*(E18^2*(E17-E18)^2)/E17^3</f>
        <v>257972.71728515625</v>
      </c>
      <c r="F42" s="8"/>
      <c r="H42" s="137"/>
      <c r="I42" s="2"/>
    </row>
    <row r="43" spans="1:17" ht="12.75" customHeight="1" x14ac:dyDescent="0.2">
      <c r="B43" s="138" t="s">
        <v>650</v>
      </c>
      <c r="C43" s="139"/>
      <c r="D43" s="139"/>
      <c r="E43" s="140" t="str">
        <f>IF(F2="Tubing Only",2*13000*(E17-E18)^3*E18^2/(3*E8*E28*(3*(E17-E18)+E18)^3),"N/A")</f>
        <v>N/A</v>
      </c>
      <c r="F43" s="139"/>
      <c r="G43" s="139"/>
      <c r="H43" s="141" t="str">
        <f>IF(F2="Tubing Only",IF(OR(E43&lt;=E10*(10^(-6)),E18&lt;50),"PASS","FAIL"),"N/A")</f>
        <v>N/A</v>
      </c>
      <c r="I43" s="8"/>
    </row>
    <row r="44" spans="1:17" ht="12.75" customHeight="1" x14ac:dyDescent="0.2"/>
    <row r="45" spans="1:17" ht="12.75" customHeight="1" x14ac:dyDescent="0.2"/>
    <row r="46" spans="1:17" ht="12.75" customHeight="1" x14ac:dyDescent="0.2">
      <c r="A46" s="8"/>
      <c r="B46" s="5" t="s">
        <v>566</v>
      </c>
      <c r="E46" s="50"/>
      <c r="I46" s="8"/>
      <c r="J46" s="8"/>
      <c r="K46" s="8"/>
      <c r="L46" s="8"/>
      <c r="M46" s="8"/>
      <c r="N46" s="8"/>
      <c r="O46" s="8"/>
      <c r="P46" s="8"/>
      <c r="Q46" s="8"/>
    </row>
    <row r="47" spans="1:17" ht="12.75" customHeight="1" x14ac:dyDescent="0.2">
      <c r="A47" s="8"/>
      <c r="B47" s="559"/>
      <c r="C47" s="224"/>
      <c r="D47" s="224"/>
      <c r="E47" s="224"/>
      <c r="F47" s="224"/>
      <c r="G47" s="224"/>
      <c r="H47" s="224"/>
      <c r="I47" s="224"/>
      <c r="J47" s="224"/>
      <c r="K47" s="224"/>
      <c r="L47" s="560"/>
      <c r="M47" s="8"/>
      <c r="N47" s="8"/>
      <c r="O47" s="8"/>
      <c r="P47" s="8"/>
      <c r="Q47" s="8"/>
    </row>
    <row r="48" spans="1:17" ht="12.75" customHeight="1" x14ac:dyDescent="0.2">
      <c r="A48" s="8"/>
      <c r="B48" s="632" t="s">
        <v>501</v>
      </c>
      <c r="C48" s="221"/>
      <c r="D48" s="221"/>
      <c r="E48" s="221"/>
      <c r="F48" s="221"/>
      <c r="G48" s="221"/>
      <c r="H48" s="221"/>
      <c r="I48" s="221"/>
      <c r="J48" s="221"/>
      <c r="K48" s="221"/>
      <c r="L48" s="243"/>
      <c r="M48" s="8"/>
      <c r="N48" s="8"/>
      <c r="O48" s="8"/>
      <c r="P48" s="8"/>
      <c r="Q48" s="8"/>
    </row>
    <row r="49" spans="1:17" ht="12.75" customHeight="1" x14ac:dyDescent="0.2">
      <c r="A49" s="8"/>
      <c r="B49" s="242"/>
      <c r="C49" s="221"/>
      <c r="D49" s="221"/>
      <c r="E49" s="221"/>
      <c r="F49" s="633"/>
      <c r="G49" s="221"/>
      <c r="H49" s="221"/>
      <c r="I49" s="221"/>
      <c r="J49" s="221"/>
      <c r="K49" s="221"/>
      <c r="L49" s="243"/>
      <c r="M49" s="8"/>
      <c r="N49" s="8"/>
      <c r="O49" s="8"/>
      <c r="P49" s="8"/>
      <c r="Q49" s="8"/>
    </row>
    <row r="50" spans="1:17" ht="12.75" customHeight="1" x14ac:dyDescent="0.2">
      <c r="A50" s="8"/>
      <c r="B50" s="242"/>
      <c r="C50" s="221"/>
      <c r="D50" s="221"/>
      <c r="E50" s="221"/>
      <c r="F50" s="221"/>
      <c r="G50" s="221"/>
      <c r="H50" s="221"/>
      <c r="I50" s="221"/>
      <c r="J50" s="221"/>
      <c r="K50" s="221"/>
      <c r="L50" s="243"/>
      <c r="M50" s="8"/>
      <c r="N50" s="8"/>
      <c r="O50" s="8"/>
      <c r="P50" s="8"/>
      <c r="Q50" s="8"/>
    </row>
    <row r="51" spans="1:17" ht="12.75" customHeight="1" x14ac:dyDescent="0.2">
      <c r="A51" s="8"/>
      <c r="B51" s="242"/>
      <c r="C51" s="221"/>
      <c r="D51" s="221"/>
      <c r="E51" s="221"/>
      <c r="F51" s="221"/>
      <c r="G51" s="221"/>
      <c r="H51" s="221"/>
      <c r="I51" s="221"/>
      <c r="J51" s="221"/>
      <c r="K51" s="221"/>
      <c r="L51" s="243"/>
      <c r="M51" s="8"/>
      <c r="N51" s="8"/>
      <c r="O51" s="8"/>
      <c r="P51" s="8"/>
      <c r="Q51" s="8"/>
    </row>
    <row r="52" spans="1:17" ht="12.75" customHeight="1" x14ac:dyDescent="0.2">
      <c r="A52" s="8"/>
      <c r="B52" s="242"/>
      <c r="C52" s="221"/>
      <c r="D52" s="221"/>
      <c r="E52" s="221"/>
      <c r="F52" s="221"/>
      <c r="G52" s="221"/>
      <c r="H52" s="221"/>
      <c r="I52" s="221"/>
      <c r="J52" s="221"/>
      <c r="K52" s="221"/>
      <c r="L52" s="243"/>
      <c r="M52" s="8"/>
      <c r="N52" s="8"/>
      <c r="O52" s="8"/>
      <c r="P52" s="8"/>
      <c r="Q52" s="8"/>
    </row>
    <row r="53" spans="1:17" ht="12.75" customHeight="1" x14ac:dyDescent="0.2">
      <c r="A53" s="8"/>
      <c r="B53" s="242"/>
      <c r="C53" s="221"/>
      <c r="D53" s="221"/>
      <c r="E53" s="221"/>
      <c r="F53" s="221"/>
      <c r="G53" s="221"/>
      <c r="H53" s="221"/>
      <c r="I53" s="221"/>
      <c r="J53" s="221"/>
      <c r="K53" s="221"/>
      <c r="L53" s="243"/>
      <c r="M53" s="8"/>
      <c r="N53" s="8"/>
      <c r="O53" s="8"/>
      <c r="P53" s="8"/>
      <c r="Q53" s="8"/>
    </row>
    <row r="54" spans="1:17" ht="12.75" customHeight="1" x14ac:dyDescent="0.2">
      <c r="A54" s="8"/>
      <c r="B54" s="242"/>
      <c r="C54" s="221"/>
      <c r="D54" s="221"/>
      <c r="E54" s="221"/>
      <c r="F54" s="221"/>
      <c r="G54" s="221"/>
      <c r="H54" s="221"/>
      <c r="I54" s="221"/>
      <c r="J54" s="221"/>
      <c r="K54" s="221"/>
      <c r="L54" s="243"/>
      <c r="M54" s="8"/>
      <c r="N54" s="8"/>
      <c r="O54" s="8"/>
      <c r="P54" s="8"/>
      <c r="Q54" s="8"/>
    </row>
    <row r="55" spans="1:17" ht="12.75" customHeight="1" x14ac:dyDescent="0.2">
      <c r="A55" s="8"/>
      <c r="B55" s="242"/>
      <c r="C55" s="221"/>
      <c r="D55" s="221"/>
      <c r="E55" s="221"/>
      <c r="F55" s="221"/>
      <c r="G55" s="221"/>
      <c r="H55" s="221"/>
      <c r="I55" s="221"/>
      <c r="J55" s="221"/>
      <c r="K55" s="221"/>
      <c r="L55" s="243"/>
      <c r="M55" s="8"/>
      <c r="N55" s="8"/>
      <c r="O55" s="8"/>
      <c r="P55" s="8"/>
      <c r="Q55" s="8"/>
    </row>
    <row r="56" spans="1:17" ht="12.75" customHeight="1" x14ac:dyDescent="0.2">
      <c r="A56" s="8"/>
      <c r="B56" s="242"/>
      <c r="C56" s="221"/>
      <c r="D56" s="221"/>
      <c r="E56" s="221"/>
      <c r="F56" s="221"/>
      <c r="G56" s="221"/>
      <c r="H56" s="221"/>
      <c r="I56" s="221"/>
      <c r="J56" s="221"/>
      <c r="K56" s="221"/>
      <c r="L56" s="243"/>
      <c r="M56" s="8"/>
      <c r="N56" s="8"/>
      <c r="O56" s="8"/>
      <c r="P56" s="8"/>
      <c r="Q56" s="8"/>
    </row>
    <row r="57" spans="1:17" ht="12.75" customHeight="1" x14ac:dyDescent="0.2">
      <c r="A57" s="8"/>
      <c r="B57" s="242"/>
      <c r="C57" s="221"/>
      <c r="D57" s="221"/>
      <c r="E57" s="221"/>
      <c r="F57" s="221"/>
      <c r="G57" s="221"/>
      <c r="H57" s="221"/>
      <c r="I57" s="221"/>
      <c r="J57" s="221"/>
      <c r="K57" s="221"/>
      <c r="L57" s="243"/>
      <c r="M57" s="8"/>
      <c r="N57" s="8"/>
      <c r="O57" s="8"/>
      <c r="P57" s="8"/>
      <c r="Q57" s="8"/>
    </row>
    <row r="58" spans="1:17" ht="12.75" customHeight="1" x14ac:dyDescent="0.2">
      <c r="A58" s="8"/>
      <c r="B58" s="242"/>
      <c r="C58" s="221"/>
      <c r="D58" s="221"/>
      <c r="E58" s="221"/>
      <c r="F58" s="221"/>
      <c r="G58" s="221"/>
      <c r="H58" s="221"/>
      <c r="I58" s="221"/>
      <c r="J58" s="221"/>
      <c r="K58" s="221"/>
      <c r="L58" s="243"/>
      <c r="M58" s="8"/>
      <c r="N58" s="8"/>
      <c r="O58" s="8"/>
      <c r="P58" s="8"/>
      <c r="Q58" s="8"/>
    </row>
    <row r="59" spans="1:17" ht="12.75" customHeight="1" x14ac:dyDescent="0.2">
      <c r="A59" s="8"/>
      <c r="B59" s="242"/>
      <c r="C59" s="221"/>
      <c r="D59" s="221"/>
      <c r="E59" s="221"/>
      <c r="F59" s="221"/>
      <c r="G59" s="221"/>
      <c r="H59" s="221"/>
      <c r="I59" s="221"/>
      <c r="J59" s="221"/>
      <c r="K59" s="221"/>
      <c r="L59" s="243"/>
      <c r="M59" s="8"/>
      <c r="N59" s="8"/>
      <c r="O59" s="8"/>
      <c r="P59" s="8"/>
      <c r="Q59" s="8"/>
    </row>
    <row r="60" spans="1:17" ht="12.75" customHeight="1" x14ac:dyDescent="0.2">
      <c r="A60" s="8"/>
      <c r="B60" s="242"/>
      <c r="C60" s="221"/>
      <c r="D60" s="221"/>
      <c r="E60" s="221"/>
      <c r="F60" s="221"/>
      <c r="G60" s="221"/>
      <c r="H60" s="221"/>
      <c r="I60" s="221"/>
      <c r="J60" s="221"/>
      <c r="K60" s="221"/>
      <c r="L60" s="243"/>
      <c r="M60" s="8"/>
      <c r="N60" s="8"/>
      <c r="O60" s="8"/>
      <c r="P60" s="8"/>
      <c r="Q60" s="8"/>
    </row>
    <row r="61" spans="1:17" ht="12.75" customHeight="1" x14ac:dyDescent="0.2">
      <c r="A61" s="8"/>
      <c r="B61" s="242"/>
      <c r="C61" s="221"/>
      <c r="D61" s="221"/>
      <c r="E61" s="221"/>
      <c r="F61" s="221"/>
      <c r="G61" s="221"/>
      <c r="H61" s="221"/>
      <c r="I61" s="221"/>
      <c r="J61" s="221"/>
      <c r="K61" s="221"/>
      <c r="L61" s="243"/>
      <c r="M61" s="8"/>
      <c r="N61" s="8"/>
      <c r="O61" s="8"/>
      <c r="P61" s="8"/>
      <c r="Q61" s="8"/>
    </row>
    <row r="62" spans="1:17" ht="12.75" customHeight="1" x14ac:dyDescent="0.2">
      <c r="A62" s="8"/>
      <c r="B62" s="242"/>
      <c r="C62" s="221"/>
      <c r="D62" s="221"/>
      <c r="E62" s="221"/>
      <c r="F62" s="221"/>
      <c r="G62" s="221"/>
      <c r="H62" s="221"/>
      <c r="I62" s="221"/>
      <c r="J62" s="221"/>
      <c r="K62" s="221"/>
      <c r="L62" s="243"/>
      <c r="M62" s="8"/>
      <c r="N62" s="8"/>
      <c r="O62" s="8"/>
      <c r="P62" s="8"/>
      <c r="Q62" s="8"/>
    </row>
    <row r="63" spans="1:17" ht="12.75" customHeight="1" x14ac:dyDescent="0.2">
      <c r="A63" s="8"/>
      <c r="B63" s="242"/>
      <c r="C63" s="221"/>
      <c r="D63" s="221"/>
      <c r="E63" s="221"/>
      <c r="F63" s="221"/>
      <c r="G63" s="221"/>
      <c r="H63" s="221"/>
      <c r="I63" s="221"/>
      <c r="J63" s="221"/>
      <c r="K63" s="221"/>
      <c r="L63" s="243"/>
      <c r="M63" s="8"/>
      <c r="N63" s="8"/>
      <c r="O63" s="8"/>
      <c r="P63" s="8"/>
      <c r="Q63" s="8"/>
    </row>
    <row r="64" spans="1:17" ht="12.75" customHeight="1" x14ac:dyDescent="0.2">
      <c r="A64" s="8"/>
      <c r="B64" s="242"/>
      <c r="C64" s="221"/>
      <c r="D64" s="221"/>
      <c r="E64" s="221"/>
      <c r="F64" s="221"/>
      <c r="G64" s="221"/>
      <c r="H64" s="221"/>
      <c r="I64" s="221"/>
      <c r="J64" s="221"/>
      <c r="K64" s="221"/>
      <c r="L64" s="243"/>
      <c r="M64" s="8"/>
      <c r="N64" s="8"/>
      <c r="O64" s="8"/>
      <c r="P64" s="8"/>
      <c r="Q64" s="8"/>
    </row>
    <row r="65" spans="1:17" ht="12.75" customHeight="1" x14ac:dyDescent="0.2">
      <c r="A65" s="8"/>
      <c r="B65" s="242"/>
      <c r="C65" s="221"/>
      <c r="D65" s="221"/>
      <c r="E65" s="221"/>
      <c r="F65" s="221"/>
      <c r="G65" s="221"/>
      <c r="H65" s="221"/>
      <c r="I65" s="221"/>
      <c r="J65" s="221"/>
      <c r="K65" s="221"/>
      <c r="L65" s="243"/>
      <c r="M65" s="8"/>
      <c r="N65" s="8"/>
      <c r="O65" s="8"/>
      <c r="P65" s="8"/>
      <c r="Q65" s="8"/>
    </row>
    <row r="66" spans="1:17" ht="12.75" customHeight="1" x14ac:dyDescent="0.2">
      <c r="A66" s="8"/>
      <c r="B66" s="242"/>
      <c r="C66" s="221"/>
      <c r="D66" s="221"/>
      <c r="E66" s="221"/>
      <c r="F66" s="221"/>
      <c r="G66" s="221"/>
      <c r="H66" s="221"/>
      <c r="I66" s="221"/>
      <c r="J66" s="221"/>
      <c r="K66" s="221"/>
      <c r="L66" s="243"/>
      <c r="M66" s="8"/>
      <c r="N66" s="8"/>
      <c r="O66" s="8"/>
      <c r="P66" s="8"/>
      <c r="Q66" s="8"/>
    </row>
    <row r="67" spans="1:17" ht="12.75" customHeight="1" x14ac:dyDescent="0.2">
      <c r="A67" s="8"/>
      <c r="B67" s="242"/>
      <c r="C67" s="221"/>
      <c r="D67" s="221"/>
      <c r="E67" s="221"/>
      <c r="F67" s="221"/>
      <c r="G67" s="221"/>
      <c r="H67" s="221"/>
      <c r="I67" s="221"/>
      <c r="J67" s="221"/>
      <c r="K67" s="221"/>
      <c r="L67" s="243"/>
      <c r="M67" s="8"/>
      <c r="N67" s="8"/>
      <c r="O67" s="8"/>
      <c r="P67" s="8"/>
      <c r="Q67" s="8"/>
    </row>
    <row r="68" spans="1:17" ht="12.75" customHeight="1" x14ac:dyDescent="0.2">
      <c r="A68" s="8"/>
      <c r="B68" s="242"/>
      <c r="C68" s="221"/>
      <c r="D68" s="221"/>
      <c r="E68" s="221"/>
      <c r="F68" s="221"/>
      <c r="G68" s="221"/>
      <c r="H68" s="221"/>
      <c r="I68" s="221"/>
      <c r="J68" s="221"/>
      <c r="K68" s="221"/>
      <c r="L68" s="243"/>
      <c r="M68" s="8"/>
      <c r="N68" s="8"/>
      <c r="O68" s="8"/>
      <c r="P68" s="8"/>
      <c r="Q68" s="8"/>
    </row>
    <row r="69" spans="1:17" ht="12.75" customHeight="1" x14ac:dyDescent="0.2">
      <c r="A69" s="8"/>
      <c r="B69" s="242"/>
      <c r="C69" s="221"/>
      <c r="D69" s="221"/>
      <c r="E69" s="221"/>
      <c r="F69" s="221"/>
      <c r="G69" s="221"/>
      <c r="H69" s="221"/>
      <c r="I69" s="221"/>
      <c r="J69" s="221"/>
      <c r="K69" s="221"/>
      <c r="L69" s="243"/>
      <c r="M69" s="8"/>
      <c r="N69" s="8"/>
      <c r="O69" s="8"/>
      <c r="P69" s="8"/>
      <c r="Q69" s="8"/>
    </row>
    <row r="70" spans="1:17" ht="12.75" customHeight="1" x14ac:dyDescent="0.2">
      <c r="A70" s="8"/>
      <c r="B70" s="242"/>
      <c r="C70" s="221"/>
      <c r="D70" s="221"/>
      <c r="E70" s="221"/>
      <c r="F70" s="221"/>
      <c r="G70" s="221"/>
      <c r="H70" s="221"/>
      <c r="I70" s="221"/>
      <c r="J70" s="221"/>
      <c r="K70" s="221"/>
      <c r="L70" s="243"/>
      <c r="M70" s="8"/>
      <c r="N70" s="8"/>
      <c r="O70" s="8"/>
      <c r="P70" s="8"/>
      <c r="Q70" s="8"/>
    </row>
    <row r="71" spans="1:17" ht="12.75" customHeight="1" x14ac:dyDescent="0.2">
      <c r="A71" s="8"/>
      <c r="B71" s="242"/>
      <c r="C71" s="221"/>
      <c r="D71" s="221"/>
      <c r="E71" s="221"/>
      <c r="F71" s="221"/>
      <c r="G71" s="221"/>
      <c r="H71" s="221"/>
      <c r="I71" s="221"/>
      <c r="J71" s="221"/>
      <c r="K71" s="221"/>
      <c r="L71" s="243"/>
      <c r="M71" s="8"/>
      <c r="N71" s="8"/>
      <c r="O71" s="8"/>
      <c r="P71" s="8"/>
      <c r="Q71" s="8"/>
    </row>
    <row r="72" spans="1:17" ht="12.75" customHeight="1" x14ac:dyDescent="0.2">
      <c r="A72" s="8"/>
      <c r="B72" s="242"/>
      <c r="C72" s="221"/>
      <c r="D72" s="221"/>
      <c r="E72" s="221"/>
      <c r="F72" s="221"/>
      <c r="G72" s="221"/>
      <c r="H72" s="221"/>
      <c r="I72" s="221"/>
      <c r="J72" s="221"/>
      <c r="K72" s="221"/>
      <c r="L72" s="243"/>
      <c r="M72" s="8"/>
      <c r="N72" s="8"/>
      <c r="O72" s="8"/>
      <c r="P72" s="8"/>
      <c r="Q72" s="8"/>
    </row>
    <row r="73" spans="1:17" ht="12.75" customHeight="1" x14ac:dyDescent="0.2">
      <c r="A73" s="8"/>
      <c r="B73" s="242"/>
      <c r="C73" s="221"/>
      <c r="D73" s="221"/>
      <c r="E73" s="221"/>
      <c r="F73" s="221"/>
      <c r="G73" s="221"/>
      <c r="H73" s="221"/>
      <c r="I73" s="221"/>
      <c r="J73" s="221"/>
      <c r="K73" s="221"/>
      <c r="L73" s="243"/>
      <c r="M73" s="8"/>
      <c r="N73" s="8"/>
      <c r="O73" s="8"/>
      <c r="P73" s="8"/>
      <c r="Q73" s="8"/>
    </row>
    <row r="74" spans="1:17" ht="12.75" customHeight="1" x14ac:dyDescent="0.2">
      <c r="A74" s="8"/>
      <c r="B74" s="242"/>
      <c r="C74" s="221"/>
      <c r="D74" s="221"/>
      <c r="E74" s="221"/>
      <c r="F74" s="221"/>
      <c r="G74" s="221"/>
      <c r="H74" s="221"/>
      <c r="I74" s="221"/>
      <c r="J74" s="221"/>
      <c r="K74" s="221"/>
      <c r="L74" s="243"/>
      <c r="M74" s="8"/>
      <c r="N74" s="8"/>
      <c r="O74" s="8"/>
      <c r="P74" s="8"/>
      <c r="Q74" s="8"/>
    </row>
    <row r="75" spans="1:17" ht="12.75" customHeight="1" x14ac:dyDescent="0.2">
      <c r="A75" s="8"/>
      <c r="B75" s="242"/>
      <c r="C75" s="221"/>
      <c r="D75" s="221"/>
      <c r="E75" s="221"/>
      <c r="F75" s="221"/>
      <c r="G75" s="221"/>
      <c r="H75" s="221"/>
      <c r="I75" s="221"/>
      <c r="J75" s="221"/>
      <c r="K75" s="221"/>
      <c r="L75" s="243"/>
      <c r="M75" s="8"/>
      <c r="N75" s="8"/>
      <c r="O75" s="8"/>
      <c r="P75" s="8"/>
      <c r="Q75" s="8"/>
    </row>
    <row r="76" spans="1:17" ht="12.75" customHeight="1" x14ac:dyDescent="0.2">
      <c r="A76" s="8"/>
      <c r="B76" s="242"/>
      <c r="C76" s="221"/>
      <c r="D76" s="221"/>
      <c r="E76" s="221"/>
      <c r="F76" s="221"/>
      <c r="G76" s="221"/>
      <c r="H76" s="221"/>
      <c r="I76" s="221"/>
      <c r="J76" s="221"/>
      <c r="K76" s="221"/>
      <c r="L76" s="243"/>
      <c r="M76" s="8"/>
      <c r="N76" s="8"/>
      <c r="O76" s="8"/>
      <c r="P76" s="8"/>
      <c r="Q76" s="8"/>
    </row>
    <row r="77" spans="1:17" ht="12.75" customHeight="1" x14ac:dyDescent="0.2">
      <c r="A77" s="8"/>
      <c r="B77" s="242"/>
      <c r="C77" s="221"/>
      <c r="D77" s="221"/>
      <c r="E77" s="221"/>
      <c r="F77" s="221"/>
      <c r="G77" s="221"/>
      <c r="H77" s="221"/>
      <c r="I77" s="221"/>
      <c r="J77" s="221"/>
      <c r="K77" s="221"/>
      <c r="L77" s="243"/>
      <c r="M77" s="8"/>
      <c r="N77" s="8"/>
      <c r="O77" s="8"/>
      <c r="P77" s="8"/>
      <c r="Q77" s="8"/>
    </row>
    <row r="78" spans="1:17" ht="12.75" customHeight="1" x14ac:dyDescent="0.2">
      <c r="A78" s="8"/>
      <c r="B78" s="242"/>
      <c r="C78" s="221"/>
      <c r="D78" s="221"/>
      <c r="E78" s="221"/>
      <c r="F78" s="221"/>
      <c r="G78" s="221"/>
      <c r="H78" s="221"/>
      <c r="I78" s="221"/>
      <c r="J78" s="221"/>
      <c r="K78" s="221"/>
      <c r="L78" s="243"/>
      <c r="M78" s="8"/>
      <c r="N78" s="8"/>
      <c r="O78" s="8"/>
      <c r="P78" s="8"/>
      <c r="Q78" s="8"/>
    </row>
    <row r="79" spans="1:17" ht="12.75" customHeight="1" x14ac:dyDescent="0.2">
      <c r="A79" s="8"/>
      <c r="B79" s="242"/>
      <c r="C79" s="221"/>
      <c r="D79" s="221"/>
      <c r="E79" s="221"/>
      <c r="F79" s="221"/>
      <c r="G79" s="221"/>
      <c r="H79" s="221"/>
      <c r="I79" s="221"/>
      <c r="J79" s="221"/>
      <c r="K79" s="221"/>
      <c r="L79" s="243"/>
      <c r="M79" s="8"/>
      <c r="N79" s="8"/>
      <c r="O79" s="8"/>
      <c r="P79" s="8"/>
      <c r="Q79" s="8"/>
    </row>
    <row r="80" spans="1:17" ht="12.75" customHeight="1" x14ac:dyDescent="0.2">
      <c r="A80" s="8"/>
      <c r="B80" s="242"/>
      <c r="C80" s="221"/>
      <c r="D80" s="221"/>
      <c r="E80" s="221"/>
      <c r="F80" s="221"/>
      <c r="G80" s="221"/>
      <c r="H80" s="221"/>
      <c r="I80" s="221"/>
      <c r="J80" s="221"/>
      <c r="K80" s="221"/>
      <c r="L80" s="243"/>
      <c r="M80" s="8"/>
      <c r="N80" s="8"/>
      <c r="O80" s="8"/>
      <c r="P80" s="8"/>
      <c r="Q80" s="8"/>
    </row>
    <row r="81" spans="1:17" ht="12.75" customHeight="1" x14ac:dyDescent="0.2">
      <c r="A81" s="8"/>
      <c r="B81" s="242"/>
      <c r="C81" s="221"/>
      <c r="D81" s="221"/>
      <c r="E81" s="221"/>
      <c r="F81" s="221"/>
      <c r="G81" s="221"/>
      <c r="H81" s="221"/>
      <c r="I81" s="221"/>
      <c r="J81" s="221"/>
      <c r="K81" s="221"/>
      <c r="L81" s="243"/>
      <c r="M81" s="8"/>
      <c r="N81" s="8"/>
      <c r="O81" s="8"/>
      <c r="P81" s="8"/>
      <c r="Q81" s="8"/>
    </row>
    <row r="82" spans="1:17" ht="12.75" customHeight="1" x14ac:dyDescent="0.2">
      <c r="A82" s="8"/>
      <c r="B82" s="242"/>
      <c r="C82" s="221"/>
      <c r="D82" s="221"/>
      <c r="E82" s="221"/>
      <c r="F82" s="221"/>
      <c r="G82" s="221"/>
      <c r="H82" s="221"/>
      <c r="I82" s="221"/>
      <c r="J82" s="221"/>
      <c r="K82" s="221"/>
      <c r="L82" s="243"/>
      <c r="M82" s="8"/>
      <c r="N82" s="8"/>
      <c r="O82" s="8"/>
      <c r="P82" s="8"/>
      <c r="Q82" s="8"/>
    </row>
    <row r="83" spans="1:17" ht="12.75" customHeight="1" x14ac:dyDescent="0.2">
      <c r="A83" s="8"/>
      <c r="B83" s="242"/>
      <c r="C83" s="221"/>
      <c r="D83" s="221"/>
      <c r="E83" s="221"/>
      <c r="F83" s="221"/>
      <c r="G83" s="221"/>
      <c r="H83" s="221"/>
      <c r="I83" s="221"/>
      <c r="J83" s="221"/>
      <c r="K83" s="221"/>
      <c r="L83" s="243"/>
      <c r="M83" s="8"/>
      <c r="N83" s="8"/>
      <c r="O83" s="8"/>
      <c r="P83" s="8"/>
      <c r="Q83" s="8"/>
    </row>
    <row r="84" spans="1:17" ht="12.75" customHeight="1" x14ac:dyDescent="0.2">
      <c r="A84" s="8"/>
      <c r="B84" s="242"/>
      <c r="C84" s="221"/>
      <c r="D84" s="221"/>
      <c r="E84" s="221"/>
      <c r="F84" s="221"/>
      <c r="G84" s="221"/>
      <c r="H84" s="221"/>
      <c r="I84" s="221"/>
      <c r="J84" s="221"/>
      <c r="K84" s="221"/>
      <c r="L84" s="243"/>
      <c r="M84" s="8"/>
      <c r="N84" s="8"/>
      <c r="O84" s="8"/>
      <c r="P84" s="8"/>
      <c r="Q84" s="8"/>
    </row>
    <row r="85" spans="1:17" ht="12.75" customHeight="1" x14ac:dyDescent="0.2">
      <c r="A85" s="8"/>
      <c r="B85" s="242"/>
      <c r="C85" s="221"/>
      <c r="D85" s="221"/>
      <c r="E85" s="221"/>
      <c r="F85" s="221"/>
      <c r="G85" s="221"/>
      <c r="H85" s="221"/>
      <c r="I85" s="221"/>
      <c r="J85" s="221"/>
      <c r="K85" s="221"/>
      <c r="L85" s="243"/>
      <c r="M85" s="8"/>
      <c r="N85" s="8"/>
      <c r="O85" s="8"/>
      <c r="P85" s="8"/>
      <c r="Q85" s="8"/>
    </row>
    <row r="86" spans="1:17" ht="12.75" customHeight="1" x14ac:dyDescent="0.2">
      <c r="A86" s="8"/>
      <c r="B86" s="242"/>
      <c r="C86" s="221"/>
      <c r="D86" s="221"/>
      <c r="E86" s="221"/>
      <c r="F86" s="221"/>
      <c r="G86" s="221"/>
      <c r="H86" s="221"/>
      <c r="I86" s="221"/>
      <c r="J86" s="221"/>
      <c r="K86" s="221"/>
      <c r="L86" s="243"/>
      <c r="M86" s="8"/>
      <c r="N86" s="8"/>
      <c r="O86" s="8"/>
      <c r="P86" s="8"/>
      <c r="Q86" s="8"/>
    </row>
    <row r="87" spans="1:17" ht="12.75" customHeight="1" x14ac:dyDescent="0.2">
      <c r="A87" s="8"/>
      <c r="B87" s="242"/>
      <c r="C87" s="221"/>
      <c r="D87" s="221"/>
      <c r="E87" s="221"/>
      <c r="F87" s="221"/>
      <c r="G87" s="221"/>
      <c r="H87" s="221"/>
      <c r="I87" s="221"/>
      <c r="J87" s="221"/>
      <c r="K87" s="221"/>
      <c r="L87" s="243"/>
      <c r="M87" s="8"/>
      <c r="N87" s="8"/>
      <c r="O87" s="8"/>
      <c r="P87" s="8"/>
      <c r="Q87" s="8"/>
    </row>
    <row r="88" spans="1:17" ht="12.75" customHeight="1" x14ac:dyDescent="0.2">
      <c r="A88" s="8"/>
      <c r="B88" s="242"/>
      <c r="C88" s="221"/>
      <c r="D88" s="221"/>
      <c r="E88" s="221"/>
      <c r="F88" s="221"/>
      <c r="G88" s="221"/>
      <c r="H88" s="221"/>
      <c r="I88" s="221"/>
      <c r="J88" s="221"/>
      <c r="K88" s="221"/>
      <c r="L88" s="243"/>
      <c r="M88" s="8"/>
      <c r="N88" s="8"/>
      <c r="O88" s="8"/>
      <c r="P88" s="8"/>
      <c r="Q88" s="8"/>
    </row>
    <row r="89" spans="1:17" ht="12.75" customHeight="1" x14ac:dyDescent="0.2">
      <c r="A89" s="8"/>
      <c r="B89" s="242"/>
      <c r="C89" s="221"/>
      <c r="D89" s="221"/>
      <c r="E89" s="221"/>
      <c r="F89" s="221"/>
      <c r="G89" s="221"/>
      <c r="H89" s="221"/>
      <c r="I89" s="221"/>
      <c r="J89" s="221"/>
      <c r="K89" s="221"/>
      <c r="L89" s="243"/>
      <c r="M89" s="8"/>
      <c r="N89" s="8"/>
      <c r="O89" s="8"/>
      <c r="P89" s="8"/>
      <c r="Q89" s="8"/>
    </row>
    <row r="90" spans="1:17" ht="12.75" customHeight="1" x14ac:dyDescent="0.2">
      <c r="A90" s="8"/>
      <c r="B90" s="242"/>
      <c r="C90" s="221"/>
      <c r="D90" s="221"/>
      <c r="E90" s="221"/>
      <c r="F90" s="221"/>
      <c r="G90" s="221"/>
      <c r="H90" s="221"/>
      <c r="I90" s="221"/>
      <c r="J90" s="221"/>
      <c r="K90" s="221"/>
      <c r="L90" s="243"/>
      <c r="M90" s="8"/>
      <c r="N90" s="8"/>
      <c r="O90" s="8"/>
      <c r="P90" s="8"/>
      <c r="Q90" s="8"/>
    </row>
    <row r="91" spans="1:17" ht="12.75" customHeight="1" x14ac:dyDescent="0.2">
      <c r="A91" s="8"/>
      <c r="B91" s="242"/>
      <c r="C91" s="221"/>
      <c r="D91" s="221"/>
      <c r="E91" s="221"/>
      <c r="F91" s="221"/>
      <c r="G91" s="221"/>
      <c r="H91" s="221"/>
      <c r="I91" s="221"/>
      <c r="J91" s="221"/>
      <c r="K91" s="221"/>
      <c r="L91" s="243"/>
      <c r="M91" s="8"/>
      <c r="N91" s="8"/>
      <c r="O91" s="8"/>
      <c r="P91" s="8"/>
      <c r="Q91" s="8"/>
    </row>
    <row r="92" spans="1:17" ht="12.75" customHeight="1" x14ac:dyDescent="0.2">
      <c r="A92" s="8"/>
      <c r="B92" s="242"/>
      <c r="C92" s="221"/>
      <c r="D92" s="221"/>
      <c r="E92" s="221"/>
      <c r="F92" s="221"/>
      <c r="G92" s="221"/>
      <c r="H92" s="221"/>
      <c r="I92" s="221"/>
      <c r="J92" s="221"/>
      <c r="K92" s="221"/>
      <c r="L92" s="243"/>
      <c r="M92" s="8"/>
      <c r="N92" s="8"/>
      <c r="O92" s="8"/>
      <c r="P92" s="8"/>
      <c r="Q92" s="8"/>
    </row>
    <row r="93" spans="1:17" ht="12.75" customHeight="1" x14ac:dyDescent="0.2">
      <c r="A93" s="8"/>
      <c r="B93" s="242"/>
      <c r="C93" s="221"/>
      <c r="D93" s="221"/>
      <c r="E93" s="221"/>
      <c r="F93" s="221"/>
      <c r="G93" s="221"/>
      <c r="H93" s="221"/>
      <c r="I93" s="221"/>
      <c r="J93" s="221"/>
      <c r="K93" s="221"/>
      <c r="L93" s="243"/>
      <c r="M93" s="8"/>
      <c r="N93" s="8"/>
      <c r="O93" s="8"/>
      <c r="P93" s="8"/>
      <c r="Q93" s="8"/>
    </row>
    <row r="94" spans="1:17" ht="12.75" customHeight="1" x14ac:dyDescent="0.2">
      <c r="A94" s="8"/>
      <c r="B94" s="242"/>
      <c r="C94" s="221"/>
      <c r="D94" s="221"/>
      <c r="E94" s="221"/>
      <c r="F94" s="221"/>
      <c r="G94" s="221"/>
      <c r="H94" s="221"/>
      <c r="I94" s="221"/>
      <c r="J94" s="221"/>
      <c r="K94" s="221"/>
      <c r="L94" s="243"/>
      <c r="M94" s="8"/>
      <c r="N94" s="8"/>
      <c r="O94" s="8"/>
      <c r="P94" s="8"/>
      <c r="Q94" s="8"/>
    </row>
    <row r="95" spans="1:17" ht="12.75" customHeight="1" x14ac:dyDescent="0.2">
      <c r="A95" s="8"/>
      <c r="B95" s="242"/>
      <c r="C95" s="221"/>
      <c r="D95" s="221"/>
      <c r="E95" s="221"/>
      <c r="F95" s="221"/>
      <c r="G95" s="221"/>
      <c r="H95" s="221"/>
      <c r="I95" s="221"/>
      <c r="J95" s="221"/>
      <c r="K95" s="221"/>
      <c r="L95" s="243"/>
      <c r="M95" s="8"/>
      <c r="N95" s="8"/>
      <c r="O95" s="8"/>
      <c r="P95" s="8"/>
      <c r="Q95" s="8"/>
    </row>
    <row r="96" spans="1:17" ht="12.75" customHeight="1" x14ac:dyDescent="0.2">
      <c r="A96" s="8"/>
      <c r="B96" s="242"/>
      <c r="C96" s="221"/>
      <c r="D96" s="221"/>
      <c r="E96" s="221"/>
      <c r="F96" s="221"/>
      <c r="G96" s="221"/>
      <c r="H96" s="221"/>
      <c r="I96" s="221"/>
      <c r="J96" s="221"/>
      <c r="K96" s="221"/>
      <c r="L96" s="243"/>
      <c r="M96" s="8"/>
      <c r="N96" s="8"/>
      <c r="O96" s="8"/>
      <c r="P96" s="8"/>
      <c r="Q96" s="8"/>
    </row>
    <row r="97" spans="1:17" ht="12.75" customHeight="1" x14ac:dyDescent="0.2">
      <c r="A97" s="8"/>
      <c r="B97" s="242"/>
      <c r="C97" s="221"/>
      <c r="D97" s="221"/>
      <c r="E97" s="221"/>
      <c r="F97" s="221"/>
      <c r="G97" s="221"/>
      <c r="H97" s="221"/>
      <c r="I97" s="221"/>
      <c r="J97" s="221"/>
      <c r="K97" s="221"/>
      <c r="L97" s="243"/>
      <c r="M97" s="8"/>
      <c r="N97" s="8"/>
      <c r="O97" s="8"/>
      <c r="P97" s="8"/>
      <c r="Q97" s="8"/>
    </row>
    <row r="98" spans="1:17" ht="12.75" customHeight="1" x14ac:dyDescent="0.2">
      <c r="A98" s="8"/>
      <c r="B98" s="242"/>
      <c r="C98" s="221"/>
      <c r="D98" s="221"/>
      <c r="E98" s="221"/>
      <c r="F98" s="221"/>
      <c r="G98" s="221"/>
      <c r="H98" s="221"/>
      <c r="I98" s="221"/>
      <c r="J98" s="221"/>
      <c r="K98" s="221"/>
      <c r="L98" s="243"/>
      <c r="M98" s="8"/>
      <c r="N98" s="8"/>
      <c r="O98" s="8"/>
      <c r="P98" s="8"/>
      <c r="Q98" s="8"/>
    </row>
    <row r="99" spans="1:17" ht="12.75" customHeight="1" x14ac:dyDescent="0.2">
      <c r="A99" s="8"/>
      <c r="B99" s="242"/>
      <c r="C99" s="221"/>
      <c r="D99" s="221"/>
      <c r="E99" s="221"/>
      <c r="F99" s="221"/>
      <c r="G99" s="221"/>
      <c r="H99" s="221"/>
      <c r="I99" s="221"/>
      <c r="J99" s="221"/>
      <c r="K99" s="221"/>
      <c r="L99" s="243"/>
      <c r="M99" s="8"/>
      <c r="N99" s="8"/>
      <c r="O99" s="8"/>
      <c r="P99" s="8"/>
      <c r="Q99" s="8"/>
    </row>
    <row r="100" spans="1:17" ht="12.75" customHeight="1" x14ac:dyDescent="0.2">
      <c r="A100" s="8"/>
      <c r="B100" s="242"/>
      <c r="C100" s="221"/>
      <c r="D100" s="221"/>
      <c r="E100" s="221"/>
      <c r="F100" s="221"/>
      <c r="G100" s="221"/>
      <c r="H100" s="221"/>
      <c r="I100" s="221"/>
      <c r="J100" s="221"/>
      <c r="K100" s="221"/>
      <c r="L100" s="243"/>
      <c r="M100" s="8"/>
      <c r="N100" s="8"/>
      <c r="O100" s="8"/>
      <c r="P100" s="8"/>
      <c r="Q100" s="8"/>
    </row>
    <row r="101" spans="1:17" ht="12.75" customHeight="1" x14ac:dyDescent="0.2">
      <c r="A101" s="8"/>
      <c r="B101" s="242"/>
      <c r="C101" s="221"/>
      <c r="D101" s="221"/>
      <c r="E101" s="221"/>
      <c r="F101" s="221"/>
      <c r="G101" s="221"/>
      <c r="H101" s="221"/>
      <c r="I101" s="221"/>
      <c r="J101" s="221"/>
      <c r="K101" s="221"/>
      <c r="L101" s="243"/>
      <c r="M101" s="8"/>
      <c r="N101" s="8"/>
      <c r="O101" s="8"/>
      <c r="P101" s="8"/>
      <c r="Q101" s="8"/>
    </row>
    <row r="102" spans="1:17" ht="12.75" customHeight="1" x14ac:dyDescent="0.2">
      <c r="A102" s="8"/>
      <c r="B102" s="242"/>
      <c r="C102" s="221"/>
      <c r="D102" s="221"/>
      <c r="E102" s="221"/>
      <c r="F102" s="221"/>
      <c r="G102" s="221"/>
      <c r="H102" s="221"/>
      <c r="I102" s="221"/>
      <c r="J102" s="221"/>
      <c r="K102" s="221"/>
      <c r="L102" s="243"/>
      <c r="M102" s="8"/>
      <c r="N102" s="8"/>
      <c r="O102" s="8"/>
      <c r="P102" s="8"/>
      <c r="Q102" s="8"/>
    </row>
    <row r="103" spans="1:17" ht="12.75" customHeight="1" x14ac:dyDescent="0.2">
      <c r="A103" s="8"/>
      <c r="B103" s="242"/>
      <c r="C103" s="221"/>
      <c r="D103" s="221"/>
      <c r="E103" s="221"/>
      <c r="F103" s="221"/>
      <c r="G103" s="221"/>
      <c r="H103" s="221"/>
      <c r="I103" s="221"/>
      <c r="J103" s="221"/>
      <c r="K103" s="221"/>
      <c r="L103" s="243"/>
      <c r="M103" s="8"/>
      <c r="N103" s="8"/>
      <c r="O103" s="8"/>
      <c r="P103" s="8"/>
      <c r="Q103" s="8"/>
    </row>
    <row r="104" spans="1:17" ht="12.75" customHeight="1" x14ac:dyDescent="0.2">
      <c r="A104" s="8"/>
      <c r="B104" s="242"/>
      <c r="C104" s="221"/>
      <c r="D104" s="221"/>
      <c r="E104" s="221"/>
      <c r="F104" s="221"/>
      <c r="G104" s="221"/>
      <c r="H104" s="221"/>
      <c r="I104" s="221"/>
      <c r="J104" s="221"/>
      <c r="K104" s="221"/>
      <c r="L104" s="243"/>
      <c r="M104" s="8"/>
      <c r="N104" s="8"/>
      <c r="O104" s="8"/>
      <c r="P104" s="8"/>
      <c r="Q104" s="8"/>
    </row>
    <row r="105" spans="1:17" ht="12.75" customHeight="1" x14ac:dyDescent="0.2">
      <c r="A105" s="8"/>
      <c r="B105" s="242"/>
      <c r="C105" s="221"/>
      <c r="D105" s="221"/>
      <c r="E105" s="221"/>
      <c r="F105" s="221"/>
      <c r="G105" s="221"/>
      <c r="H105" s="221"/>
      <c r="I105" s="221"/>
      <c r="J105" s="221"/>
      <c r="K105" s="221"/>
      <c r="L105" s="243"/>
      <c r="M105" s="8"/>
      <c r="N105" s="8"/>
      <c r="O105" s="8"/>
      <c r="P105" s="8"/>
      <c r="Q105" s="8"/>
    </row>
    <row r="106" spans="1:17" ht="12.75" customHeight="1" x14ac:dyDescent="0.2">
      <c r="A106" s="8"/>
      <c r="B106" s="242"/>
      <c r="C106" s="221"/>
      <c r="D106" s="221"/>
      <c r="E106" s="221"/>
      <c r="F106" s="221"/>
      <c r="G106" s="221"/>
      <c r="H106" s="221"/>
      <c r="I106" s="221"/>
      <c r="J106" s="221"/>
      <c r="K106" s="221"/>
      <c r="L106" s="243"/>
      <c r="M106" s="8"/>
      <c r="N106" s="8"/>
      <c r="O106" s="8"/>
      <c r="P106" s="8"/>
      <c r="Q106" s="8"/>
    </row>
    <row r="107" spans="1:17" ht="12.75" customHeight="1" x14ac:dyDescent="0.2">
      <c r="A107" s="8"/>
      <c r="B107" s="242"/>
      <c r="C107" s="221"/>
      <c r="D107" s="221"/>
      <c r="E107" s="221"/>
      <c r="F107" s="221"/>
      <c r="G107" s="221"/>
      <c r="H107" s="221"/>
      <c r="I107" s="221"/>
      <c r="J107" s="221"/>
      <c r="K107" s="221"/>
      <c r="L107" s="243"/>
      <c r="M107" s="8"/>
      <c r="N107" s="8"/>
      <c r="O107" s="8"/>
      <c r="P107" s="8"/>
      <c r="Q107" s="8"/>
    </row>
    <row r="108" spans="1:17" ht="12.75" customHeight="1" x14ac:dyDescent="0.2">
      <c r="A108" s="8"/>
      <c r="B108" s="242"/>
      <c r="C108" s="221"/>
      <c r="D108" s="221"/>
      <c r="E108" s="221"/>
      <c r="F108" s="221"/>
      <c r="G108" s="221"/>
      <c r="H108" s="221"/>
      <c r="I108" s="221"/>
      <c r="J108" s="221"/>
      <c r="K108" s="221"/>
      <c r="L108" s="243"/>
      <c r="M108" s="8"/>
      <c r="N108" s="8"/>
      <c r="O108" s="8"/>
      <c r="P108" s="8"/>
      <c r="Q108" s="8"/>
    </row>
    <row r="109" spans="1:17" ht="12.75" customHeight="1" x14ac:dyDescent="0.2">
      <c r="A109" s="8"/>
      <c r="B109" s="242"/>
      <c r="C109" s="221"/>
      <c r="D109" s="221"/>
      <c r="E109" s="221"/>
      <c r="F109" s="221"/>
      <c r="G109" s="221"/>
      <c r="H109" s="221"/>
      <c r="I109" s="221"/>
      <c r="J109" s="221"/>
      <c r="K109" s="221"/>
      <c r="L109" s="243"/>
      <c r="M109" s="8"/>
      <c r="N109" s="8"/>
      <c r="O109" s="8"/>
      <c r="P109" s="8"/>
      <c r="Q109" s="8"/>
    </row>
    <row r="110" spans="1:17" ht="12.75" customHeight="1" x14ac:dyDescent="0.2">
      <c r="A110" s="8"/>
      <c r="B110" s="242"/>
      <c r="C110" s="221"/>
      <c r="D110" s="221"/>
      <c r="E110" s="221"/>
      <c r="F110" s="221"/>
      <c r="G110" s="221"/>
      <c r="H110" s="221"/>
      <c r="I110" s="221"/>
      <c r="J110" s="221"/>
      <c r="K110" s="221"/>
      <c r="L110" s="243"/>
      <c r="M110" s="8"/>
      <c r="N110" s="8"/>
      <c r="O110" s="8"/>
      <c r="P110" s="8"/>
      <c r="Q110" s="8"/>
    </row>
    <row r="111" spans="1:17" ht="12.75" customHeight="1" x14ac:dyDescent="0.2">
      <c r="A111" s="8"/>
      <c r="B111" s="242"/>
      <c r="C111" s="221"/>
      <c r="D111" s="221"/>
      <c r="E111" s="221"/>
      <c r="F111" s="221"/>
      <c r="G111" s="221"/>
      <c r="H111" s="221"/>
      <c r="I111" s="221"/>
      <c r="J111" s="221"/>
      <c r="K111" s="221"/>
      <c r="L111" s="243"/>
      <c r="M111" s="8"/>
      <c r="N111" s="8"/>
      <c r="O111" s="8"/>
      <c r="P111" s="8"/>
      <c r="Q111" s="8"/>
    </row>
    <row r="112" spans="1:17" ht="12.75" customHeight="1" x14ac:dyDescent="0.2">
      <c r="A112" s="8"/>
      <c r="B112" s="242"/>
      <c r="C112" s="221"/>
      <c r="D112" s="221"/>
      <c r="E112" s="221"/>
      <c r="F112" s="221"/>
      <c r="G112" s="221"/>
      <c r="H112" s="221"/>
      <c r="I112" s="221"/>
      <c r="J112" s="221"/>
      <c r="K112" s="221"/>
      <c r="L112" s="243"/>
      <c r="M112" s="8"/>
      <c r="N112" s="8"/>
      <c r="O112" s="8"/>
      <c r="P112" s="8"/>
      <c r="Q112" s="8"/>
    </row>
    <row r="113" spans="1:17" ht="12.75" customHeight="1" x14ac:dyDescent="0.2">
      <c r="A113" s="8"/>
      <c r="B113" s="242"/>
      <c r="C113" s="221"/>
      <c r="D113" s="221"/>
      <c r="E113" s="221"/>
      <c r="F113" s="221"/>
      <c r="G113" s="221"/>
      <c r="H113" s="221"/>
      <c r="I113" s="221"/>
      <c r="J113" s="221"/>
      <c r="K113" s="221"/>
      <c r="L113" s="243"/>
      <c r="M113" s="8"/>
      <c r="N113" s="8"/>
      <c r="O113" s="8"/>
      <c r="P113" s="8"/>
      <c r="Q113" s="8"/>
    </row>
    <row r="114" spans="1:17" ht="12.75" customHeight="1" x14ac:dyDescent="0.2">
      <c r="A114" s="8"/>
      <c r="B114" s="242"/>
      <c r="C114" s="221"/>
      <c r="D114" s="221"/>
      <c r="E114" s="221"/>
      <c r="F114" s="221"/>
      <c r="G114" s="221"/>
      <c r="H114" s="221"/>
      <c r="I114" s="221"/>
      <c r="J114" s="221"/>
      <c r="K114" s="221"/>
      <c r="L114" s="243"/>
      <c r="M114" s="8"/>
      <c r="N114" s="8"/>
      <c r="O114" s="8"/>
      <c r="P114" s="8"/>
      <c r="Q114" s="8"/>
    </row>
    <row r="115" spans="1:17" ht="12.75" customHeight="1" x14ac:dyDescent="0.2">
      <c r="A115" s="8"/>
      <c r="B115" s="242"/>
      <c r="C115" s="221"/>
      <c r="D115" s="221"/>
      <c r="E115" s="221"/>
      <c r="F115" s="221"/>
      <c r="G115" s="221"/>
      <c r="H115" s="221"/>
      <c r="I115" s="221"/>
      <c r="J115" s="221"/>
      <c r="K115" s="221"/>
      <c r="L115" s="243"/>
      <c r="M115" s="8"/>
      <c r="N115" s="8"/>
      <c r="O115" s="8"/>
      <c r="P115" s="8"/>
      <c r="Q115" s="8"/>
    </row>
    <row r="116" spans="1:17" ht="12.75" customHeight="1" x14ac:dyDescent="0.2">
      <c r="A116" s="8"/>
      <c r="B116" s="242"/>
      <c r="C116" s="221"/>
      <c r="D116" s="221"/>
      <c r="E116" s="221"/>
      <c r="F116" s="221"/>
      <c r="G116" s="221"/>
      <c r="H116" s="221"/>
      <c r="I116" s="221"/>
      <c r="J116" s="221"/>
      <c r="K116" s="221"/>
      <c r="L116" s="243"/>
      <c r="M116" s="8"/>
      <c r="N116" s="8"/>
      <c r="O116" s="8"/>
      <c r="P116" s="8"/>
      <c r="Q116" s="8"/>
    </row>
    <row r="117" spans="1:17" ht="12.75" customHeight="1" x14ac:dyDescent="0.2">
      <c r="A117" s="8"/>
      <c r="B117" s="242"/>
      <c r="C117" s="221"/>
      <c r="D117" s="221"/>
      <c r="E117" s="221"/>
      <c r="F117" s="221"/>
      <c r="G117" s="221"/>
      <c r="H117" s="221"/>
      <c r="I117" s="221"/>
      <c r="J117" s="221"/>
      <c r="K117" s="221"/>
      <c r="L117" s="243"/>
      <c r="M117" s="8"/>
      <c r="N117" s="8"/>
      <c r="O117" s="8"/>
      <c r="P117" s="8"/>
      <c r="Q117" s="8"/>
    </row>
    <row r="118" spans="1:17" ht="12.75" customHeight="1" x14ac:dyDescent="0.2">
      <c r="A118" s="8"/>
      <c r="B118" s="242"/>
      <c r="C118" s="221"/>
      <c r="D118" s="221"/>
      <c r="E118" s="221"/>
      <c r="F118" s="221"/>
      <c r="G118" s="221"/>
      <c r="H118" s="221"/>
      <c r="I118" s="221"/>
      <c r="J118" s="221"/>
      <c r="K118" s="221"/>
      <c r="L118" s="243"/>
      <c r="M118" s="8"/>
      <c r="N118" s="8"/>
      <c r="O118" s="8"/>
      <c r="P118" s="8"/>
      <c r="Q118" s="8"/>
    </row>
    <row r="119" spans="1:17" ht="12.75" customHeight="1" x14ac:dyDescent="0.2">
      <c r="A119" s="8"/>
      <c r="B119" s="242"/>
      <c r="C119" s="221"/>
      <c r="D119" s="221"/>
      <c r="E119" s="221"/>
      <c r="F119" s="221"/>
      <c r="G119" s="221"/>
      <c r="H119" s="221"/>
      <c r="I119" s="221"/>
      <c r="J119" s="221"/>
      <c r="K119" s="221"/>
      <c r="L119" s="243"/>
      <c r="M119" s="8"/>
      <c r="N119" s="8"/>
      <c r="O119" s="8"/>
      <c r="P119" s="8"/>
      <c r="Q119" s="8"/>
    </row>
    <row r="120" spans="1:17" ht="12.75" customHeight="1" x14ac:dyDescent="0.2">
      <c r="A120" s="8"/>
      <c r="B120" s="242"/>
      <c r="C120" s="221"/>
      <c r="D120" s="221"/>
      <c r="E120" s="221"/>
      <c r="F120" s="221"/>
      <c r="G120" s="221"/>
      <c r="H120" s="221"/>
      <c r="I120" s="221"/>
      <c r="J120" s="221"/>
      <c r="K120" s="221"/>
      <c r="L120" s="243"/>
      <c r="M120" s="8"/>
      <c r="N120" s="8"/>
      <c r="O120" s="8"/>
      <c r="P120" s="8"/>
      <c r="Q120" s="8"/>
    </row>
    <row r="121" spans="1:17" ht="12.75" customHeight="1" x14ac:dyDescent="0.2">
      <c r="A121" s="8"/>
      <c r="B121" s="242"/>
      <c r="C121" s="221"/>
      <c r="D121" s="221"/>
      <c r="E121" s="221"/>
      <c r="F121" s="221"/>
      <c r="G121" s="221"/>
      <c r="H121" s="221"/>
      <c r="I121" s="221"/>
      <c r="J121" s="221"/>
      <c r="K121" s="221"/>
      <c r="L121" s="243"/>
      <c r="M121" s="8"/>
      <c r="N121" s="8"/>
      <c r="O121" s="8"/>
      <c r="P121" s="8"/>
      <c r="Q121" s="8"/>
    </row>
    <row r="122" spans="1:17" ht="12.75" customHeight="1" x14ac:dyDescent="0.2">
      <c r="A122" s="8"/>
      <c r="B122" s="242"/>
      <c r="C122" s="221"/>
      <c r="D122" s="221"/>
      <c r="E122" s="221"/>
      <c r="F122" s="221"/>
      <c r="G122" s="221"/>
      <c r="H122" s="221"/>
      <c r="I122" s="221"/>
      <c r="J122" s="221"/>
      <c r="K122" s="221"/>
      <c r="L122" s="243"/>
      <c r="M122" s="8"/>
      <c r="N122" s="8"/>
      <c r="O122" s="8"/>
      <c r="P122" s="8"/>
      <c r="Q122" s="8"/>
    </row>
    <row r="123" spans="1:17" ht="12.75" customHeight="1" x14ac:dyDescent="0.2">
      <c r="A123" s="8"/>
      <c r="B123" s="242"/>
      <c r="C123" s="221"/>
      <c r="D123" s="221"/>
      <c r="E123" s="221"/>
      <c r="F123" s="221"/>
      <c r="G123" s="221"/>
      <c r="H123" s="221"/>
      <c r="I123" s="221"/>
      <c r="J123" s="221"/>
      <c r="K123" s="221"/>
      <c r="L123" s="243"/>
      <c r="M123" s="8"/>
      <c r="N123" s="8"/>
      <c r="O123" s="8"/>
      <c r="P123" s="8"/>
      <c r="Q123" s="8"/>
    </row>
    <row r="124" spans="1:17" ht="12.75" customHeight="1" x14ac:dyDescent="0.2">
      <c r="A124" s="8"/>
      <c r="B124" s="242"/>
      <c r="C124" s="221"/>
      <c r="D124" s="221"/>
      <c r="E124" s="221"/>
      <c r="F124" s="221"/>
      <c r="G124" s="221"/>
      <c r="H124" s="221"/>
      <c r="I124" s="221"/>
      <c r="J124" s="221"/>
      <c r="K124" s="221"/>
      <c r="L124" s="243"/>
      <c r="M124" s="8"/>
      <c r="N124" s="8"/>
      <c r="O124" s="8"/>
      <c r="P124" s="8"/>
      <c r="Q124" s="8"/>
    </row>
    <row r="125" spans="1:17" ht="12.75" customHeight="1" x14ac:dyDescent="0.2">
      <c r="A125" s="8"/>
      <c r="B125" s="242"/>
      <c r="C125" s="221"/>
      <c r="D125" s="221"/>
      <c r="E125" s="221"/>
      <c r="F125" s="221"/>
      <c r="G125" s="221"/>
      <c r="H125" s="221"/>
      <c r="I125" s="221"/>
      <c r="J125" s="221"/>
      <c r="K125" s="221"/>
      <c r="L125" s="243"/>
      <c r="M125" s="8"/>
      <c r="N125" s="8"/>
      <c r="O125" s="8"/>
      <c r="P125" s="8"/>
      <c r="Q125" s="8"/>
    </row>
    <row r="126" spans="1:17" ht="12.75" customHeight="1" x14ac:dyDescent="0.2">
      <c r="A126" s="8"/>
      <c r="B126" s="242"/>
      <c r="C126" s="221"/>
      <c r="D126" s="221"/>
      <c r="E126" s="221"/>
      <c r="F126" s="221"/>
      <c r="G126" s="221"/>
      <c r="H126" s="221"/>
      <c r="I126" s="221"/>
      <c r="J126" s="221"/>
      <c r="K126" s="221"/>
      <c r="L126" s="243"/>
      <c r="M126" s="8"/>
      <c r="N126" s="8"/>
      <c r="O126" s="8"/>
      <c r="P126" s="8"/>
      <c r="Q126" s="8"/>
    </row>
    <row r="127" spans="1:17" ht="12.75" customHeight="1" x14ac:dyDescent="0.2">
      <c r="A127" s="8"/>
      <c r="B127" s="242"/>
      <c r="C127" s="221"/>
      <c r="D127" s="221"/>
      <c r="E127" s="221"/>
      <c r="F127" s="221"/>
      <c r="G127" s="221"/>
      <c r="H127" s="221"/>
      <c r="I127" s="221"/>
      <c r="J127" s="221"/>
      <c r="K127" s="221"/>
      <c r="L127" s="243"/>
      <c r="M127" s="8"/>
      <c r="N127" s="8"/>
      <c r="O127" s="8"/>
      <c r="P127" s="8"/>
      <c r="Q127" s="8"/>
    </row>
    <row r="128" spans="1:17" ht="12.75" customHeight="1" x14ac:dyDescent="0.2">
      <c r="A128" s="8"/>
      <c r="B128" s="242"/>
      <c r="C128" s="221"/>
      <c r="D128" s="221"/>
      <c r="E128" s="221"/>
      <c r="F128" s="221"/>
      <c r="G128" s="221"/>
      <c r="H128" s="221"/>
      <c r="I128" s="221"/>
      <c r="J128" s="221"/>
      <c r="K128" s="221"/>
      <c r="L128" s="243"/>
      <c r="M128" s="8"/>
      <c r="N128" s="8"/>
      <c r="O128" s="8"/>
      <c r="P128" s="8"/>
      <c r="Q128" s="8"/>
    </row>
    <row r="129" spans="1:17" ht="12.75" customHeight="1" x14ac:dyDescent="0.2">
      <c r="A129" s="8"/>
      <c r="B129" s="242"/>
      <c r="C129" s="221"/>
      <c r="D129" s="221"/>
      <c r="E129" s="221"/>
      <c r="F129" s="221"/>
      <c r="G129" s="221"/>
      <c r="H129" s="221"/>
      <c r="I129" s="221"/>
      <c r="J129" s="221"/>
      <c r="K129" s="221"/>
      <c r="L129" s="243"/>
      <c r="M129" s="8"/>
      <c r="N129" s="8"/>
      <c r="O129" s="8"/>
      <c r="P129" s="8"/>
      <c r="Q129" s="8"/>
    </row>
    <row r="130" spans="1:17" ht="12.75" customHeight="1" x14ac:dyDescent="0.2">
      <c r="A130" s="8"/>
      <c r="B130" s="242"/>
      <c r="C130" s="221"/>
      <c r="D130" s="221"/>
      <c r="E130" s="221"/>
      <c r="F130" s="221"/>
      <c r="G130" s="221"/>
      <c r="H130" s="221"/>
      <c r="I130" s="221"/>
      <c r="J130" s="221"/>
      <c r="K130" s="221"/>
      <c r="L130" s="243"/>
      <c r="M130" s="8"/>
      <c r="N130" s="8"/>
      <c r="O130" s="8"/>
      <c r="P130" s="8"/>
      <c r="Q130" s="8"/>
    </row>
    <row r="131" spans="1:17" ht="12.75" customHeight="1" x14ac:dyDescent="0.2">
      <c r="A131" s="8"/>
      <c r="B131" s="242"/>
      <c r="C131" s="221"/>
      <c r="D131" s="221"/>
      <c r="E131" s="221"/>
      <c r="F131" s="221"/>
      <c r="G131" s="221"/>
      <c r="H131" s="221"/>
      <c r="I131" s="221"/>
      <c r="J131" s="221"/>
      <c r="K131" s="221"/>
      <c r="L131" s="243"/>
      <c r="M131" s="8"/>
      <c r="N131" s="8"/>
      <c r="O131" s="8"/>
      <c r="P131" s="8"/>
      <c r="Q131" s="8"/>
    </row>
    <row r="132" spans="1:17" ht="12.75" customHeight="1" x14ac:dyDescent="0.2">
      <c r="A132" s="8"/>
      <c r="B132" s="242"/>
      <c r="C132" s="221"/>
      <c r="D132" s="221"/>
      <c r="E132" s="221"/>
      <c r="F132" s="221"/>
      <c r="G132" s="221"/>
      <c r="H132" s="221"/>
      <c r="I132" s="221"/>
      <c r="J132" s="221"/>
      <c r="K132" s="221"/>
      <c r="L132" s="243"/>
      <c r="M132" s="8"/>
      <c r="N132" s="8"/>
      <c r="O132" s="8"/>
      <c r="P132" s="8"/>
      <c r="Q132" s="8"/>
    </row>
    <row r="133" spans="1:17" ht="12.75" customHeight="1" x14ac:dyDescent="0.2">
      <c r="A133" s="8"/>
      <c r="B133" s="242"/>
      <c r="C133" s="221"/>
      <c r="D133" s="221"/>
      <c r="E133" s="221"/>
      <c r="F133" s="221"/>
      <c r="G133" s="221"/>
      <c r="H133" s="221"/>
      <c r="I133" s="221"/>
      <c r="J133" s="221"/>
      <c r="K133" s="221"/>
      <c r="L133" s="243"/>
      <c r="M133" s="8"/>
      <c r="N133" s="8"/>
      <c r="O133" s="8"/>
      <c r="P133" s="8"/>
      <c r="Q133" s="8"/>
    </row>
    <row r="134" spans="1:17" ht="12.75" customHeight="1" x14ac:dyDescent="0.2">
      <c r="A134" s="8"/>
      <c r="B134" s="242"/>
      <c r="C134" s="221"/>
      <c r="D134" s="221"/>
      <c r="E134" s="221"/>
      <c r="F134" s="221"/>
      <c r="G134" s="221"/>
      <c r="H134" s="221"/>
      <c r="I134" s="221"/>
      <c r="J134" s="221"/>
      <c r="K134" s="221"/>
      <c r="L134" s="243"/>
      <c r="M134" s="8"/>
      <c r="N134" s="8"/>
      <c r="O134" s="8"/>
      <c r="P134" s="8"/>
      <c r="Q134" s="8"/>
    </row>
    <row r="135" spans="1:17" ht="12.75" customHeight="1" x14ac:dyDescent="0.2">
      <c r="A135" s="8"/>
      <c r="B135" s="242"/>
      <c r="C135" s="221"/>
      <c r="D135" s="221"/>
      <c r="E135" s="221"/>
      <c r="F135" s="221"/>
      <c r="G135" s="221"/>
      <c r="H135" s="221"/>
      <c r="I135" s="221"/>
      <c r="J135" s="221"/>
      <c r="K135" s="221"/>
      <c r="L135" s="243"/>
      <c r="M135" s="8"/>
      <c r="N135" s="8"/>
      <c r="O135" s="8"/>
      <c r="P135" s="8"/>
      <c r="Q135" s="8"/>
    </row>
    <row r="136" spans="1:17" ht="12.75" customHeight="1" x14ac:dyDescent="0.2">
      <c r="A136" s="8"/>
      <c r="B136" s="242"/>
      <c r="C136" s="221"/>
      <c r="D136" s="221"/>
      <c r="E136" s="221"/>
      <c r="F136" s="221"/>
      <c r="G136" s="221"/>
      <c r="H136" s="221"/>
      <c r="I136" s="221"/>
      <c r="J136" s="221"/>
      <c r="K136" s="221"/>
      <c r="L136" s="243"/>
      <c r="M136" s="8"/>
      <c r="N136" s="8"/>
      <c r="O136" s="8"/>
      <c r="P136" s="8"/>
      <c r="Q136" s="8"/>
    </row>
    <row r="137" spans="1:17" ht="12.75" customHeight="1" x14ac:dyDescent="0.2">
      <c r="A137" s="8"/>
      <c r="B137" s="242"/>
      <c r="C137" s="221"/>
      <c r="D137" s="221"/>
      <c r="E137" s="221"/>
      <c r="F137" s="221"/>
      <c r="G137" s="221"/>
      <c r="H137" s="221"/>
      <c r="I137" s="221"/>
      <c r="J137" s="221"/>
      <c r="K137" s="221"/>
      <c r="L137" s="243"/>
      <c r="M137" s="8"/>
      <c r="N137" s="8"/>
      <c r="O137" s="8"/>
      <c r="P137" s="8"/>
      <c r="Q137" s="8"/>
    </row>
    <row r="138" spans="1:17" ht="12.75" customHeight="1" x14ac:dyDescent="0.2">
      <c r="A138" s="8"/>
      <c r="B138" s="242"/>
      <c r="C138" s="221"/>
      <c r="D138" s="221"/>
      <c r="E138" s="221"/>
      <c r="F138" s="221"/>
      <c r="G138" s="221"/>
      <c r="H138" s="221"/>
      <c r="I138" s="221"/>
      <c r="J138" s="221"/>
      <c r="K138" s="221"/>
      <c r="L138" s="243"/>
      <c r="M138" s="8"/>
      <c r="N138" s="8"/>
      <c r="O138" s="8"/>
      <c r="P138" s="8"/>
      <c r="Q138" s="8"/>
    </row>
    <row r="139" spans="1:17" ht="12.75" customHeight="1" x14ac:dyDescent="0.2">
      <c r="A139" s="8"/>
      <c r="B139" s="242"/>
      <c r="C139" s="221"/>
      <c r="D139" s="221"/>
      <c r="E139" s="221"/>
      <c r="F139" s="221"/>
      <c r="G139" s="221"/>
      <c r="H139" s="221"/>
      <c r="I139" s="221"/>
      <c r="J139" s="221"/>
      <c r="K139" s="221"/>
      <c r="L139" s="243"/>
      <c r="M139" s="8"/>
      <c r="N139" s="8"/>
      <c r="O139" s="8"/>
      <c r="P139" s="8"/>
      <c r="Q139" s="8"/>
    </row>
    <row r="140" spans="1:17" ht="12.75" customHeight="1" x14ac:dyDescent="0.2">
      <c r="A140" s="8"/>
      <c r="B140" s="242"/>
      <c r="C140" s="221"/>
      <c r="D140" s="221"/>
      <c r="E140" s="221"/>
      <c r="F140" s="221"/>
      <c r="G140" s="221"/>
      <c r="H140" s="221"/>
      <c r="I140" s="221"/>
      <c r="J140" s="221"/>
      <c r="K140" s="221"/>
      <c r="L140" s="243"/>
      <c r="M140" s="8"/>
      <c r="N140" s="8"/>
      <c r="O140" s="8"/>
      <c r="P140" s="8"/>
      <c r="Q140" s="8"/>
    </row>
    <row r="141" spans="1:17" ht="12.75" customHeight="1" x14ac:dyDescent="0.2">
      <c r="A141" s="8"/>
      <c r="B141" s="242"/>
      <c r="C141" s="221"/>
      <c r="D141" s="221"/>
      <c r="E141" s="221"/>
      <c r="F141" s="221"/>
      <c r="G141" s="221"/>
      <c r="H141" s="221"/>
      <c r="I141" s="221"/>
      <c r="J141" s="221"/>
      <c r="K141" s="221"/>
      <c r="L141" s="243"/>
      <c r="M141" s="8"/>
      <c r="N141" s="8"/>
      <c r="O141" s="8"/>
      <c r="P141" s="8"/>
      <c r="Q141" s="8"/>
    </row>
    <row r="142" spans="1:17" ht="12.75" customHeight="1" x14ac:dyDescent="0.2">
      <c r="A142" s="8"/>
      <c r="B142" s="242"/>
      <c r="C142" s="221"/>
      <c r="D142" s="221"/>
      <c r="E142" s="221"/>
      <c r="F142" s="221"/>
      <c r="G142" s="221"/>
      <c r="H142" s="221"/>
      <c r="I142" s="221"/>
      <c r="J142" s="221"/>
      <c r="K142" s="221"/>
      <c r="L142" s="243"/>
      <c r="M142" s="8"/>
      <c r="N142" s="8"/>
      <c r="O142" s="8"/>
      <c r="P142" s="8"/>
      <c r="Q142" s="8"/>
    </row>
    <row r="143" spans="1:17" ht="12.75" customHeight="1" x14ac:dyDescent="0.2">
      <c r="A143" s="8"/>
      <c r="B143" s="242"/>
      <c r="C143" s="221"/>
      <c r="D143" s="221"/>
      <c r="E143" s="221"/>
      <c r="F143" s="221"/>
      <c r="G143" s="221"/>
      <c r="H143" s="221"/>
      <c r="I143" s="221"/>
      <c r="J143" s="221"/>
      <c r="K143" s="221"/>
      <c r="L143" s="243"/>
      <c r="M143" s="8"/>
      <c r="N143" s="8"/>
      <c r="O143" s="8"/>
      <c r="P143" s="8"/>
      <c r="Q143" s="8"/>
    </row>
    <row r="144" spans="1:17" ht="12.75" customHeight="1" x14ac:dyDescent="0.2">
      <c r="A144" s="8"/>
      <c r="B144" s="242"/>
      <c r="C144" s="221"/>
      <c r="D144" s="221"/>
      <c r="E144" s="221"/>
      <c r="F144" s="221"/>
      <c r="G144" s="221"/>
      <c r="H144" s="221"/>
      <c r="I144" s="221"/>
      <c r="J144" s="221"/>
      <c r="K144" s="221"/>
      <c r="L144" s="243"/>
      <c r="M144" s="8"/>
      <c r="N144" s="8"/>
      <c r="O144" s="8"/>
      <c r="P144" s="8"/>
      <c r="Q144" s="8"/>
    </row>
    <row r="145" spans="1:17" ht="12.75" customHeight="1" x14ac:dyDescent="0.2">
      <c r="A145" s="8"/>
      <c r="B145" s="242"/>
      <c r="C145" s="221"/>
      <c r="D145" s="221"/>
      <c r="E145" s="221"/>
      <c r="F145" s="221"/>
      <c r="G145" s="221"/>
      <c r="H145" s="221"/>
      <c r="I145" s="221"/>
      <c r="J145" s="221"/>
      <c r="K145" s="221"/>
      <c r="L145" s="243"/>
      <c r="M145" s="8"/>
      <c r="N145" s="8"/>
      <c r="O145" s="8"/>
      <c r="P145" s="8"/>
      <c r="Q145" s="8"/>
    </row>
    <row r="146" spans="1:17" ht="12.75" customHeight="1" x14ac:dyDescent="0.2">
      <c r="A146" s="8"/>
      <c r="B146" s="242"/>
      <c r="C146" s="221"/>
      <c r="D146" s="221"/>
      <c r="E146" s="221"/>
      <c r="F146" s="221"/>
      <c r="G146" s="221"/>
      <c r="H146" s="221"/>
      <c r="I146" s="221"/>
      <c r="J146" s="221"/>
      <c r="K146" s="221"/>
      <c r="L146" s="243"/>
      <c r="M146" s="8"/>
      <c r="N146" s="8"/>
      <c r="O146" s="8"/>
      <c r="P146" s="8"/>
      <c r="Q146" s="8"/>
    </row>
    <row r="147" spans="1:17" ht="12.75" customHeight="1" x14ac:dyDescent="0.2">
      <c r="A147" s="8"/>
      <c r="B147" s="242"/>
      <c r="C147" s="221"/>
      <c r="D147" s="221"/>
      <c r="E147" s="221"/>
      <c r="F147" s="221"/>
      <c r="G147" s="221"/>
      <c r="H147" s="221"/>
      <c r="I147" s="221"/>
      <c r="J147" s="221"/>
      <c r="K147" s="221"/>
      <c r="L147" s="243"/>
      <c r="M147" s="8"/>
      <c r="N147" s="8"/>
      <c r="O147" s="8"/>
      <c r="P147" s="8"/>
      <c r="Q147" s="8"/>
    </row>
    <row r="148" spans="1:17" ht="12.75" customHeight="1" x14ac:dyDescent="0.2">
      <c r="A148" s="8"/>
      <c r="B148" s="242"/>
      <c r="C148" s="221"/>
      <c r="D148" s="221"/>
      <c r="E148" s="221"/>
      <c r="F148" s="221"/>
      <c r="G148" s="221"/>
      <c r="H148" s="221"/>
      <c r="I148" s="221"/>
      <c r="J148" s="221"/>
      <c r="K148" s="221"/>
      <c r="L148" s="243"/>
      <c r="M148" s="8"/>
      <c r="N148" s="8"/>
      <c r="O148" s="8"/>
      <c r="P148" s="8"/>
      <c r="Q148" s="8"/>
    </row>
    <row r="149" spans="1:17" ht="12.75" customHeight="1" x14ac:dyDescent="0.2">
      <c r="A149" s="8"/>
      <c r="B149" s="242"/>
      <c r="C149" s="221"/>
      <c r="D149" s="221"/>
      <c r="E149" s="221"/>
      <c r="F149" s="221"/>
      <c r="G149" s="221"/>
      <c r="H149" s="221"/>
      <c r="I149" s="221"/>
      <c r="J149" s="221"/>
      <c r="K149" s="221"/>
      <c r="L149" s="243"/>
      <c r="M149" s="8"/>
      <c r="N149" s="8"/>
      <c r="O149" s="8"/>
      <c r="P149" s="8"/>
      <c r="Q149" s="8"/>
    </row>
    <row r="150" spans="1:17" ht="12.75" customHeight="1" x14ac:dyDescent="0.2">
      <c r="A150" s="8"/>
      <c r="B150" s="242"/>
      <c r="C150" s="221"/>
      <c r="D150" s="221"/>
      <c r="E150" s="221"/>
      <c r="F150" s="221"/>
      <c r="G150" s="221"/>
      <c r="H150" s="221"/>
      <c r="I150" s="221"/>
      <c r="J150" s="221"/>
      <c r="K150" s="221"/>
      <c r="L150" s="243"/>
      <c r="M150" s="8"/>
      <c r="N150" s="8"/>
      <c r="O150" s="8"/>
      <c r="P150" s="8"/>
      <c r="Q150" s="8"/>
    </row>
    <row r="151" spans="1:17" ht="12.75" customHeight="1" x14ac:dyDescent="0.2">
      <c r="A151" s="8"/>
      <c r="B151" s="242"/>
      <c r="C151" s="221"/>
      <c r="D151" s="221"/>
      <c r="E151" s="221"/>
      <c r="F151" s="221"/>
      <c r="G151" s="221"/>
      <c r="H151" s="221"/>
      <c r="I151" s="221"/>
      <c r="J151" s="221"/>
      <c r="K151" s="221"/>
      <c r="L151" s="243"/>
      <c r="M151" s="8"/>
      <c r="N151" s="8"/>
      <c r="O151" s="8"/>
      <c r="P151" s="8"/>
      <c r="Q151" s="8"/>
    </row>
    <row r="152" spans="1:17" ht="12.75" customHeight="1" x14ac:dyDescent="0.2">
      <c r="A152" s="8"/>
      <c r="B152" s="242"/>
      <c r="C152" s="221"/>
      <c r="D152" s="221"/>
      <c r="E152" s="221"/>
      <c r="F152" s="221"/>
      <c r="G152" s="221"/>
      <c r="H152" s="221"/>
      <c r="I152" s="221"/>
      <c r="J152" s="221"/>
      <c r="K152" s="221"/>
      <c r="L152" s="243"/>
      <c r="M152" s="8"/>
      <c r="N152" s="8"/>
      <c r="O152" s="8"/>
      <c r="P152" s="8"/>
      <c r="Q152" s="8"/>
    </row>
    <row r="153" spans="1:17" ht="12.75" customHeight="1" x14ac:dyDescent="0.2">
      <c r="A153" s="8"/>
      <c r="B153" s="242"/>
      <c r="C153" s="221"/>
      <c r="D153" s="221"/>
      <c r="E153" s="221"/>
      <c r="F153" s="221"/>
      <c r="G153" s="221"/>
      <c r="H153" s="221"/>
      <c r="I153" s="221"/>
      <c r="J153" s="221"/>
      <c r="K153" s="221"/>
      <c r="L153" s="243"/>
      <c r="M153" s="8"/>
      <c r="N153" s="8"/>
      <c r="O153" s="8"/>
      <c r="P153" s="8"/>
      <c r="Q153" s="8"/>
    </row>
    <row r="154" spans="1:17" ht="12.75" customHeight="1" x14ac:dyDescent="0.2">
      <c r="A154" s="8"/>
      <c r="B154" s="242"/>
      <c r="C154" s="221"/>
      <c r="D154" s="221"/>
      <c r="E154" s="221"/>
      <c r="F154" s="221"/>
      <c r="G154" s="221"/>
      <c r="H154" s="221"/>
      <c r="I154" s="221"/>
      <c r="J154" s="221"/>
      <c r="K154" s="221"/>
      <c r="L154" s="243"/>
      <c r="M154" s="8"/>
      <c r="N154" s="8"/>
      <c r="O154" s="8"/>
      <c r="P154" s="8"/>
      <c r="Q154" s="8"/>
    </row>
    <row r="155" spans="1:17" ht="12.75" customHeight="1" x14ac:dyDescent="0.2">
      <c r="A155" s="8"/>
      <c r="B155" s="242"/>
      <c r="C155" s="221"/>
      <c r="D155" s="221"/>
      <c r="E155" s="221"/>
      <c r="F155" s="221"/>
      <c r="G155" s="221"/>
      <c r="H155" s="221"/>
      <c r="I155" s="221"/>
      <c r="J155" s="221"/>
      <c r="K155" s="221"/>
      <c r="L155" s="243"/>
      <c r="M155" s="8"/>
      <c r="N155" s="8"/>
      <c r="O155" s="8"/>
      <c r="P155" s="8"/>
      <c r="Q155" s="8"/>
    </row>
    <row r="156" spans="1:17" ht="12.75" customHeight="1" x14ac:dyDescent="0.2">
      <c r="A156" s="8"/>
      <c r="B156" s="242"/>
      <c r="C156" s="221"/>
      <c r="D156" s="221"/>
      <c r="E156" s="221"/>
      <c r="F156" s="221"/>
      <c r="G156" s="221"/>
      <c r="H156" s="221"/>
      <c r="I156" s="221"/>
      <c r="J156" s="221"/>
      <c r="K156" s="221"/>
      <c r="L156" s="243"/>
      <c r="M156" s="8"/>
      <c r="N156" s="8"/>
      <c r="O156" s="8"/>
      <c r="P156" s="8"/>
      <c r="Q156" s="8"/>
    </row>
    <row r="157" spans="1:17" ht="12.75" customHeight="1" x14ac:dyDescent="0.2">
      <c r="A157" s="8"/>
      <c r="B157" s="242"/>
      <c r="C157" s="221"/>
      <c r="D157" s="221"/>
      <c r="E157" s="221"/>
      <c r="F157" s="221"/>
      <c r="G157" s="221"/>
      <c r="H157" s="221"/>
      <c r="I157" s="221"/>
      <c r="J157" s="221"/>
      <c r="K157" s="221"/>
      <c r="L157" s="243"/>
      <c r="M157" s="8"/>
      <c r="N157" s="8"/>
      <c r="O157" s="8"/>
      <c r="P157" s="8"/>
      <c r="Q157" s="8"/>
    </row>
    <row r="158" spans="1:17" ht="12.75" customHeight="1" x14ac:dyDescent="0.2">
      <c r="A158" s="8"/>
      <c r="B158" s="242"/>
      <c r="C158" s="221"/>
      <c r="D158" s="221"/>
      <c r="E158" s="221"/>
      <c r="F158" s="221"/>
      <c r="G158" s="221"/>
      <c r="H158" s="221"/>
      <c r="I158" s="221"/>
      <c r="J158" s="221"/>
      <c r="K158" s="221"/>
      <c r="L158" s="243"/>
      <c r="M158" s="8"/>
      <c r="N158" s="8"/>
      <c r="O158" s="8"/>
      <c r="P158" s="8"/>
      <c r="Q158" s="8"/>
    </row>
    <row r="159" spans="1:17" ht="12.75" customHeight="1" x14ac:dyDescent="0.2">
      <c r="A159" s="8"/>
      <c r="B159" s="242"/>
      <c r="C159" s="221"/>
      <c r="D159" s="221"/>
      <c r="E159" s="221"/>
      <c r="F159" s="221"/>
      <c r="G159" s="221"/>
      <c r="H159" s="221"/>
      <c r="I159" s="221"/>
      <c r="J159" s="221"/>
      <c r="K159" s="221"/>
      <c r="L159" s="243"/>
      <c r="M159" s="8"/>
      <c r="N159" s="8"/>
      <c r="O159" s="8"/>
      <c r="P159" s="8"/>
      <c r="Q159" s="8"/>
    </row>
    <row r="160" spans="1:17" ht="12.75" customHeight="1" x14ac:dyDescent="0.2">
      <c r="A160" s="8"/>
      <c r="B160" s="242"/>
      <c r="C160" s="221"/>
      <c r="D160" s="221"/>
      <c r="E160" s="221"/>
      <c r="F160" s="221"/>
      <c r="G160" s="221"/>
      <c r="H160" s="221"/>
      <c r="I160" s="221"/>
      <c r="J160" s="221"/>
      <c r="K160" s="221"/>
      <c r="L160" s="243"/>
      <c r="M160" s="8"/>
      <c r="N160" s="8"/>
      <c r="O160" s="8"/>
      <c r="P160" s="8"/>
      <c r="Q160" s="8"/>
    </row>
    <row r="161" spans="1:17" ht="12.75" customHeight="1" x14ac:dyDescent="0.2">
      <c r="A161" s="8"/>
      <c r="B161" s="242"/>
      <c r="C161" s="221"/>
      <c r="D161" s="221"/>
      <c r="E161" s="221"/>
      <c r="F161" s="221"/>
      <c r="G161" s="221"/>
      <c r="H161" s="221"/>
      <c r="I161" s="221"/>
      <c r="J161" s="221"/>
      <c r="K161" s="221"/>
      <c r="L161" s="243"/>
      <c r="M161" s="8"/>
      <c r="N161" s="8"/>
      <c r="O161" s="8"/>
      <c r="P161" s="8"/>
      <c r="Q161" s="8"/>
    </row>
    <row r="162" spans="1:17" ht="12.75" customHeight="1" x14ac:dyDescent="0.2">
      <c r="A162" s="8"/>
      <c r="B162" s="242"/>
      <c r="C162" s="221"/>
      <c r="D162" s="221"/>
      <c r="E162" s="221"/>
      <c r="F162" s="221"/>
      <c r="G162" s="221"/>
      <c r="H162" s="221"/>
      <c r="I162" s="221"/>
      <c r="J162" s="221"/>
      <c r="K162" s="221"/>
      <c r="L162" s="243"/>
      <c r="M162" s="8"/>
      <c r="N162" s="8"/>
      <c r="O162" s="8"/>
      <c r="P162" s="8"/>
      <c r="Q162" s="8"/>
    </row>
    <row r="163" spans="1:17" ht="12.75" customHeight="1" x14ac:dyDescent="0.2">
      <c r="A163" s="8"/>
      <c r="B163" s="242"/>
      <c r="C163" s="221"/>
      <c r="D163" s="221"/>
      <c r="E163" s="221"/>
      <c r="F163" s="221"/>
      <c r="G163" s="221"/>
      <c r="H163" s="221"/>
      <c r="I163" s="221"/>
      <c r="J163" s="221"/>
      <c r="K163" s="221"/>
      <c r="L163" s="243"/>
      <c r="M163" s="8"/>
      <c r="N163" s="8"/>
      <c r="O163" s="8"/>
      <c r="P163" s="8"/>
      <c r="Q163" s="8"/>
    </row>
    <row r="164" spans="1:17" ht="12.75" customHeight="1" x14ac:dyDescent="0.2">
      <c r="A164" s="8"/>
      <c r="B164" s="242"/>
      <c r="C164" s="221"/>
      <c r="D164" s="221"/>
      <c r="E164" s="221"/>
      <c r="F164" s="221"/>
      <c r="G164" s="221"/>
      <c r="H164" s="221"/>
      <c r="I164" s="221"/>
      <c r="J164" s="221"/>
      <c r="K164" s="221"/>
      <c r="L164" s="243"/>
      <c r="M164" s="8"/>
      <c r="N164" s="8"/>
      <c r="O164" s="8"/>
      <c r="P164" s="8"/>
      <c r="Q164" s="8"/>
    </row>
    <row r="165" spans="1:17" ht="12.75" customHeight="1" x14ac:dyDescent="0.2">
      <c r="A165" s="8"/>
      <c r="B165" s="242"/>
      <c r="C165" s="221"/>
      <c r="D165" s="221"/>
      <c r="E165" s="221"/>
      <c r="F165" s="221"/>
      <c r="G165" s="221"/>
      <c r="H165" s="221"/>
      <c r="I165" s="221"/>
      <c r="J165" s="221"/>
      <c r="K165" s="221"/>
      <c r="L165" s="243"/>
      <c r="M165" s="8"/>
      <c r="N165" s="8"/>
      <c r="O165" s="8"/>
      <c r="P165" s="8"/>
      <c r="Q165" s="8"/>
    </row>
    <row r="166" spans="1:17" ht="12.75" customHeight="1" x14ac:dyDescent="0.2">
      <c r="A166" s="8"/>
      <c r="B166" s="242"/>
      <c r="C166" s="221"/>
      <c r="D166" s="221"/>
      <c r="E166" s="221"/>
      <c r="F166" s="221"/>
      <c r="G166" s="221"/>
      <c r="H166" s="221"/>
      <c r="I166" s="221"/>
      <c r="J166" s="221"/>
      <c r="K166" s="221"/>
      <c r="L166" s="243"/>
      <c r="M166" s="8"/>
      <c r="N166" s="8"/>
      <c r="O166" s="8"/>
      <c r="P166" s="8"/>
      <c r="Q166" s="8"/>
    </row>
    <row r="167" spans="1:17" ht="12.75" customHeight="1" x14ac:dyDescent="0.2">
      <c r="A167" s="8"/>
      <c r="B167" s="242"/>
      <c r="C167" s="221"/>
      <c r="D167" s="221"/>
      <c r="E167" s="221"/>
      <c r="F167" s="221"/>
      <c r="G167" s="221"/>
      <c r="H167" s="221"/>
      <c r="I167" s="221"/>
      <c r="J167" s="221"/>
      <c r="K167" s="221"/>
      <c r="L167" s="243"/>
      <c r="M167" s="8"/>
      <c r="N167" s="8"/>
      <c r="O167" s="8"/>
      <c r="P167" s="8"/>
      <c r="Q167" s="8"/>
    </row>
    <row r="168" spans="1:17" ht="12.75" customHeight="1" x14ac:dyDescent="0.2">
      <c r="A168" s="8"/>
      <c r="B168" s="242"/>
      <c r="C168" s="221"/>
      <c r="D168" s="221"/>
      <c r="E168" s="221"/>
      <c r="F168" s="221"/>
      <c r="G168" s="221"/>
      <c r="H168" s="221"/>
      <c r="I168" s="221"/>
      <c r="J168" s="221"/>
      <c r="K168" s="221"/>
      <c r="L168" s="243"/>
      <c r="M168" s="8"/>
      <c r="N168" s="8"/>
      <c r="O168" s="8"/>
      <c r="P168" s="8"/>
      <c r="Q168" s="8"/>
    </row>
    <row r="169" spans="1:17" ht="12.75" customHeight="1" x14ac:dyDescent="0.2">
      <c r="A169" s="8"/>
      <c r="B169" s="242"/>
      <c r="C169" s="221"/>
      <c r="D169" s="221"/>
      <c r="E169" s="221"/>
      <c r="F169" s="221"/>
      <c r="G169" s="221"/>
      <c r="H169" s="221"/>
      <c r="I169" s="221"/>
      <c r="J169" s="221"/>
      <c r="K169" s="221"/>
      <c r="L169" s="243"/>
      <c r="M169" s="8"/>
      <c r="N169" s="8"/>
      <c r="O169" s="8"/>
      <c r="P169" s="8"/>
      <c r="Q169" s="8"/>
    </row>
    <row r="170" spans="1:17" ht="12.75" customHeight="1" x14ac:dyDescent="0.2">
      <c r="A170" s="8"/>
      <c r="B170" s="242"/>
      <c r="C170" s="221"/>
      <c r="D170" s="221"/>
      <c r="E170" s="221"/>
      <c r="F170" s="221"/>
      <c r="G170" s="221"/>
      <c r="H170" s="221"/>
      <c r="I170" s="221"/>
      <c r="J170" s="221"/>
      <c r="K170" s="221"/>
      <c r="L170" s="243"/>
      <c r="M170" s="8"/>
      <c r="N170" s="8"/>
      <c r="O170" s="8"/>
      <c r="P170" s="8"/>
      <c r="Q170" s="8"/>
    </row>
    <row r="171" spans="1:17" ht="12.75" customHeight="1" x14ac:dyDescent="0.2">
      <c r="A171" s="8"/>
      <c r="B171" s="242"/>
      <c r="C171" s="221"/>
      <c r="D171" s="221"/>
      <c r="E171" s="221"/>
      <c r="F171" s="221"/>
      <c r="G171" s="221"/>
      <c r="H171" s="221"/>
      <c r="I171" s="221"/>
      <c r="J171" s="221"/>
      <c r="K171" s="221"/>
      <c r="L171" s="243"/>
      <c r="M171" s="8"/>
      <c r="N171" s="8"/>
      <c r="O171" s="8"/>
      <c r="P171" s="8"/>
      <c r="Q171" s="8"/>
    </row>
    <row r="172" spans="1:17" ht="12.75" customHeight="1" x14ac:dyDescent="0.2">
      <c r="A172" s="8"/>
      <c r="B172" s="242"/>
      <c r="C172" s="221"/>
      <c r="D172" s="221"/>
      <c r="E172" s="221"/>
      <c r="F172" s="221"/>
      <c r="G172" s="221"/>
      <c r="H172" s="221"/>
      <c r="I172" s="221"/>
      <c r="J172" s="221"/>
      <c r="K172" s="221"/>
      <c r="L172" s="243"/>
      <c r="M172" s="8"/>
      <c r="N172" s="8"/>
      <c r="O172" s="8"/>
      <c r="P172" s="8"/>
      <c r="Q172" s="8"/>
    </row>
    <row r="173" spans="1:17" ht="12.75" customHeight="1" x14ac:dyDescent="0.2">
      <c r="A173" s="8"/>
      <c r="B173" s="242"/>
      <c r="C173" s="221"/>
      <c r="D173" s="221"/>
      <c r="E173" s="221"/>
      <c r="F173" s="221"/>
      <c r="G173" s="221"/>
      <c r="H173" s="221"/>
      <c r="I173" s="221"/>
      <c r="J173" s="221"/>
      <c r="K173" s="221"/>
      <c r="L173" s="243"/>
      <c r="M173" s="8"/>
      <c r="N173" s="8"/>
      <c r="O173" s="8"/>
      <c r="P173" s="8"/>
      <c r="Q173" s="8"/>
    </row>
    <row r="174" spans="1:17" ht="12.75" customHeight="1" x14ac:dyDescent="0.2">
      <c r="A174" s="8"/>
      <c r="B174" s="242"/>
      <c r="C174" s="221"/>
      <c r="D174" s="221"/>
      <c r="E174" s="221"/>
      <c r="F174" s="221"/>
      <c r="G174" s="221"/>
      <c r="H174" s="221"/>
      <c r="I174" s="221"/>
      <c r="J174" s="221"/>
      <c r="K174" s="221"/>
      <c r="L174" s="243"/>
      <c r="M174" s="8"/>
      <c r="N174" s="8"/>
      <c r="O174" s="8"/>
      <c r="P174" s="8"/>
      <c r="Q174" s="8"/>
    </row>
    <row r="175" spans="1:17" ht="12.75" customHeight="1" x14ac:dyDescent="0.2">
      <c r="A175" s="8"/>
      <c r="B175" s="242"/>
      <c r="C175" s="221"/>
      <c r="D175" s="221"/>
      <c r="E175" s="221"/>
      <c r="F175" s="221"/>
      <c r="G175" s="221"/>
      <c r="H175" s="221"/>
      <c r="I175" s="221"/>
      <c r="J175" s="221"/>
      <c r="K175" s="221"/>
      <c r="L175" s="243"/>
      <c r="M175" s="8"/>
      <c r="N175" s="8"/>
      <c r="O175" s="8"/>
      <c r="P175" s="8"/>
      <c r="Q175" s="8"/>
    </row>
    <row r="176" spans="1:17" ht="12.75" customHeight="1" x14ac:dyDescent="0.2">
      <c r="A176" s="8"/>
      <c r="B176" s="242"/>
      <c r="C176" s="221"/>
      <c r="D176" s="221"/>
      <c r="E176" s="221"/>
      <c r="F176" s="221"/>
      <c r="G176" s="221"/>
      <c r="H176" s="221"/>
      <c r="I176" s="221"/>
      <c r="J176" s="221"/>
      <c r="K176" s="221"/>
      <c r="L176" s="243"/>
      <c r="M176" s="8"/>
      <c r="N176" s="8"/>
      <c r="O176" s="8"/>
      <c r="P176" s="8"/>
      <c r="Q176" s="8"/>
    </row>
    <row r="177" spans="1:17" ht="12.75" customHeight="1" x14ac:dyDescent="0.2">
      <c r="A177" s="8"/>
      <c r="B177" s="242"/>
      <c r="C177" s="221"/>
      <c r="D177" s="221"/>
      <c r="E177" s="221"/>
      <c r="F177" s="221"/>
      <c r="G177" s="221"/>
      <c r="H177" s="221"/>
      <c r="I177" s="221"/>
      <c r="J177" s="221"/>
      <c r="K177" s="221"/>
      <c r="L177" s="243"/>
      <c r="M177" s="8"/>
      <c r="N177" s="8"/>
      <c r="O177" s="8"/>
      <c r="P177" s="8"/>
      <c r="Q177" s="8"/>
    </row>
    <row r="178" spans="1:17" ht="12.75" customHeight="1" x14ac:dyDescent="0.2">
      <c r="A178" s="8"/>
      <c r="B178" s="242"/>
      <c r="C178" s="221"/>
      <c r="D178" s="221"/>
      <c r="E178" s="221"/>
      <c r="F178" s="221"/>
      <c r="G178" s="221"/>
      <c r="H178" s="221"/>
      <c r="I178" s="221"/>
      <c r="J178" s="221"/>
      <c r="K178" s="221"/>
      <c r="L178" s="243"/>
      <c r="M178" s="8"/>
      <c r="N178" s="8"/>
      <c r="O178" s="8"/>
      <c r="P178" s="8"/>
      <c r="Q178" s="8"/>
    </row>
    <row r="179" spans="1:17" ht="12.75" customHeight="1" x14ac:dyDescent="0.2">
      <c r="A179" s="8"/>
      <c r="B179" s="242"/>
      <c r="C179" s="221"/>
      <c r="D179" s="221"/>
      <c r="E179" s="221"/>
      <c r="F179" s="221"/>
      <c r="G179" s="221"/>
      <c r="H179" s="221"/>
      <c r="I179" s="221"/>
      <c r="J179" s="221"/>
      <c r="K179" s="221"/>
      <c r="L179" s="243"/>
      <c r="M179" s="8"/>
      <c r="N179" s="8"/>
      <c r="O179" s="8"/>
      <c r="P179" s="8"/>
      <c r="Q179" s="8"/>
    </row>
    <row r="180" spans="1:17" ht="12.75" customHeight="1" x14ac:dyDescent="0.2">
      <c r="A180" s="8"/>
      <c r="B180" s="242"/>
      <c r="C180" s="221"/>
      <c r="D180" s="221"/>
      <c r="E180" s="221"/>
      <c r="F180" s="221"/>
      <c r="G180" s="221"/>
      <c r="H180" s="221"/>
      <c r="I180" s="221"/>
      <c r="J180" s="221"/>
      <c r="K180" s="221"/>
      <c r="L180" s="243"/>
      <c r="M180" s="8"/>
      <c r="N180" s="8"/>
      <c r="O180" s="8"/>
      <c r="P180" s="8"/>
      <c r="Q180" s="8"/>
    </row>
    <row r="181" spans="1:17" ht="12.75" customHeight="1" x14ac:dyDescent="0.2">
      <c r="A181" s="8"/>
      <c r="B181" s="242"/>
      <c r="C181" s="221"/>
      <c r="D181" s="221"/>
      <c r="E181" s="221"/>
      <c r="F181" s="221"/>
      <c r="G181" s="221"/>
      <c r="H181" s="221"/>
      <c r="I181" s="221"/>
      <c r="J181" s="221"/>
      <c r="K181" s="221"/>
      <c r="L181" s="243"/>
      <c r="M181" s="8"/>
      <c r="N181" s="8"/>
      <c r="O181" s="8"/>
      <c r="P181" s="8"/>
      <c r="Q181" s="8"/>
    </row>
    <row r="182" spans="1:17" ht="12.75" customHeight="1" x14ac:dyDescent="0.2">
      <c r="A182" s="8"/>
      <c r="B182" s="242"/>
      <c r="C182" s="221"/>
      <c r="D182" s="221"/>
      <c r="E182" s="221"/>
      <c r="F182" s="221"/>
      <c r="G182" s="221"/>
      <c r="H182" s="221"/>
      <c r="I182" s="221"/>
      <c r="J182" s="221"/>
      <c r="K182" s="221"/>
      <c r="L182" s="243"/>
      <c r="M182" s="8"/>
      <c r="N182" s="8"/>
      <c r="O182" s="8"/>
      <c r="P182" s="8"/>
      <c r="Q182" s="8"/>
    </row>
    <row r="183" spans="1:17" ht="12.75" customHeight="1" x14ac:dyDescent="0.2">
      <c r="A183" s="8"/>
      <c r="B183" s="242"/>
      <c r="C183" s="221"/>
      <c r="D183" s="221"/>
      <c r="E183" s="221"/>
      <c r="F183" s="221"/>
      <c r="G183" s="221"/>
      <c r="H183" s="221"/>
      <c r="I183" s="221"/>
      <c r="J183" s="221"/>
      <c r="K183" s="221"/>
      <c r="L183" s="243"/>
      <c r="M183" s="8"/>
      <c r="N183" s="8"/>
      <c r="O183" s="8"/>
      <c r="P183" s="8"/>
      <c r="Q183" s="8"/>
    </row>
    <row r="184" spans="1:17" ht="12.75" customHeight="1" x14ac:dyDescent="0.2">
      <c r="A184" s="8"/>
      <c r="B184" s="242"/>
      <c r="C184" s="221"/>
      <c r="D184" s="221"/>
      <c r="E184" s="221"/>
      <c r="F184" s="221"/>
      <c r="G184" s="221"/>
      <c r="H184" s="221"/>
      <c r="I184" s="221"/>
      <c r="J184" s="221"/>
      <c r="K184" s="221"/>
      <c r="L184" s="243"/>
      <c r="M184" s="8"/>
      <c r="N184" s="8"/>
      <c r="O184" s="8"/>
      <c r="P184" s="8"/>
      <c r="Q184" s="8"/>
    </row>
    <row r="185" spans="1:17" ht="12.75" customHeight="1" x14ac:dyDescent="0.2">
      <c r="A185" s="8"/>
      <c r="B185" s="242"/>
      <c r="C185" s="221"/>
      <c r="D185" s="221"/>
      <c r="E185" s="221"/>
      <c r="F185" s="221"/>
      <c r="G185" s="221"/>
      <c r="H185" s="221"/>
      <c r="I185" s="221"/>
      <c r="J185" s="221"/>
      <c r="K185" s="221"/>
      <c r="L185" s="243"/>
      <c r="M185" s="8"/>
      <c r="N185" s="8"/>
      <c r="O185" s="8"/>
      <c r="P185" s="8"/>
      <c r="Q185" s="8"/>
    </row>
    <row r="186" spans="1:17" ht="12.75" customHeight="1" x14ac:dyDescent="0.2">
      <c r="A186" s="8"/>
      <c r="B186" s="242"/>
      <c r="C186" s="221"/>
      <c r="D186" s="221"/>
      <c r="E186" s="221"/>
      <c r="F186" s="221"/>
      <c r="G186" s="221"/>
      <c r="H186" s="221"/>
      <c r="I186" s="221"/>
      <c r="J186" s="221"/>
      <c r="K186" s="221"/>
      <c r="L186" s="243"/>
      <c r="M186" s="8"/>
      <c r="N186" s="8"/>
      <c r="O186" s="8"/>
      <c r="P186" s="8"/>
      <c r="Q186" s="8"/>
    </row>
    <row r="187" spans="1:17" ht="12.75" customHeight="1" x14ac:dyDescent="0.2">
      <c r="A187" s="8"/>
      <c r="B187" s="242"/>
      <c r="C187" s="221"/>
      <c r="D187" s="221"/>
      <c r="E187" s="221"/>
      <c r="F187" s="221"/>
      <c r="G187" s="221"/>
      <c r="H187" s="221"/>
      <c r="I187" s="221"/>
      <c r="J187" s="221"/>
      <c r="K187" s="221"/>
      <c r="L187" s="243"/>
      <c r="M187" s="8"/>
      <c r="N187" s="8"/>
      <c r="O187" s="8"/>
      <c r="P187" s="8"/>
      <c r="Q187" s="8"/>
    </row>
    <row r="188" spans="1:17" ht="12.75" customHeight="1" x14ac:dyDescent="0.2">
      <c r="A188" s="8"/>
      <c r="B188" s="242"/>
      <c r="C188" s="221"/>
      <c r="D188" s="221"/>
      <c r="E188" s="221"/>
      <c r="F188" s="221"/>
      <c r="G188" s="221"/>
      <c r="H188" s="221"/>
      <c r="I188" s="221"/>
      <c r="J188" s="221"/>
      <c r="K188" s="221"/>
      <c r="L188" s="243"/>
      <c r="M188" s="8"/>
      <c r="N188" s="8"/>
      <c r="O188" s="8"/>
      <c r="P188" s="8"/>
      <c r="Q188" s="8"/>
    </row>
    <row r="189" spans="1:17" ht="12.75" customHeight="1" x14ac:dyDescent="0.2">
      <c r="A189" s="8"/>
      <c r="B189" s="242"/>
      <c r="C189" s="221"/>
      <c r="D189" s="221"/>
      <c r="E189" s="221"/>
      <c r="F189" s="221"/>
      <c r="G189" s="221"/>
      <c r="H189" s="221"/>
      <c r="I189" s="221"/>
      <c r="J189" s="221"/>
      <c r="K189" s="221"/>
      <c r="L189" s="243"/>
      <c r="M189" s="8"/>
      <c r="N189" s="8"/>
      <c r="O189" s="8"/>
      <c r="P189" s="8"/>
      <c r="Q189" s="8"/>
    </row>
    <row r="190" spans="1:17" ht="12.75" customHeight="1" x14ac:dyDescent="0.2">
      <c r="A190" s="8"/>
      <c r="B190" s="242"/>
      <c r="C190" s="221"/>
      <c r="D190" s="221"/>
      <c r="E190" s="221"/>
      <c r="F190" s="221"/>
      <c r="G190" s="221"/>
      <c r="H190" s="221"/>
      <c r="I190" s="221"/>
      <c r="J190" s="221"/>
      <c r="K190" s="221"/>
      <c r="L190" s="243"/>
      <c r="M190" s="8"/>
      <c r="N190" s="8"/>
      <c r="O190" s="8"/>
      <c r="P190" s="8"/>
      <c r="Q190" s="8"/>
    </row>
    <row r="191" spans="1:17" ht="12.75" customHeight="1" x14ac:dyDescent="0.2">
      <c r="A191" s="8"/>
      <c r="B191" s="242"/>
      <c r="C191" s="221"/>
      <c r="D191" s="221"/>
      <c r="E191" s="221"/>
      <c r="F191" s="221"/>
      <c r="G191" s="221"/>
      <c r="H191" s="221"/>
      <c r="I191" s="221"/>
      <c r="J191" s="221"/>
      <c r="K191" s="221"/>
      <c r="L191" s="243"/>
      <c r="M191" s="8"/>
      <c r="N191" s="8"/>
      <c r="O191" s="8"/>
      <c r="P191" s="8"/>
      <c r="Q191" s="8"/>
    </row>
    <row r="192" spans="1:17" ht="12.75" customHeight="1" x14ac:dyDescent="0.2">
      <c r="A192" s="8"/>
      <c r="B192" s="242"/>
      <c r="C192" s="221"/>
      <c r="D192" s="221"/>
      <c r="E192" s="221"/>
      <c r="F192" s="221"/>
      <c r="G192" s="221"/>
      <c r="H192" s="221"/>
      <c r="I192" s="221"/>
      <c r="J192" s="221"/>
      <c r="K192" s="221"/>
      <c r="L192" s="243"/>
      <c r="M192" s="8"/>
      <c r="N192" s="8"/>
      <c r="O192" s="8"/>
      <c r="P192" s="8"/>
      <c r="Q192" s="8"/>
    </row>
    <row r="193" spans="1:17" ht="12.75" customHeight="1" x14ac:dyDescent="0.2">
      <c r="A193" s="8"/>
      <c r="B193" s="242"/>
      <c r="C193" s="221"/>
      <c r="D193" s="221"/>
      <c r="E193" s="221"/>
      <c r="F193" s="221"/>
      <c r="G193" s="221"/>
      <c r="H193" s="221"/>
      <c r="I193" s="221"/>
      <c r="J193" s="221"/>
      <c r="K193" s="221"/>
      <c r="L193" s="243"/>
      <c r="M193" s="8"/>
      <c r="N193" s="8"/>
      <c r="O193" s="8"/>
      <c r="P193" s="8"/>
      <c r="Q193" s="8"/>
    </row>
    <row r="194" spans="1:17" ht="12.75" customHeight="1" x14ac:dyDescent="0.2">
      <c r="A194" s="8"/>
      <c r="B194" s="242"/>
      <c r="C194" s="221"/>
      <c r="D194" s="221"/>
      <c r="E194" s="221"/>
      <c r="F194" s="221"/>
      <c r="G194" s="221"/>
      <c r="H194" s="221"/>
      <c r="I194" s="221"/>
      <c r="J194" s="221"/>
      <c r="K194" s="221"/>
      <c r="L194" s="243"/>
      <c r="M194" s="8"/>
      <c r="N194" s="8"/>
      <c r="O194" s="8"/>
      <c r="P194" s="8"/>
      <c r="Q194" s="8"/>
    </row>
    <row r="195" spans="1:17" ht="12.75" customHeight="1" x14ac:dyDescent="0.2">
      <c r="A195" s="8"/>
      <c r="B195" s="242"/>
      <c r="C195" s="221"/>
      <c r="D195" s="221"/>
      <c r="E195" s="221"/>
      <c r="F195" s="221"/>
      <c r="G195" s="221"/>
      <c r="H195" s="221"/>
      <c r="I195" s="221"/>
      <c r="J195" s="221"/>
      <c r="K195" s="221"/>
      <c r="L195" s="243"/>
      <c r="M195" s="8"/>
      <c r="N195" s="8"/>
      <c r="O195" s="8"/>
      <c r="P195" s="8"/>
      <c r="Q195" s="8"/>
    </row>
    <row r="196" spans="1:17" ht="12.75" customHeight="1" x14ac:dyDescent="0.2">
      <c r="A196" s="8"/>
      <c r="B196" s="242"/>
      <c r="C196" s="221"/>
      <c r="D196" s="221"/>
      <c r="E196" s="221"/>
      <c r="F196" s="221"/>
      <c r="G196" s="221"/>
      <c r="H196" s="221"/>
      <c r="I196" s="221"/>
      <c r="J196" s="221"/>
      <c r="K196" s="221"/>
      <c r="L196" s="243"/>
      <c r="M196" s="8"/>
      <c r="N196" s="8"/>
      <c r="O196" s="8"/>
      <c r="P196" s="8"/>
      <c r="Q196" s="8"/>
    </row>
    <row r="197" spans="1:17" ht="12.75" customHeight="1" x14ac:dyDescent="0.2">
      <c r="A197" s="8"/>
      <c r="B197" s="242"/>
      <c r="C197" s="221"/>
      <c r="D197" s="221"/>
      <c r="E197" s="221"/>
      <c r="F197" s="221"/>
      <c r="G197" s="221"/>
      <c r="H197" s="221"/>
      <c r="I197" s="221"/>
      <c r="J197" s="221"/>
      <c r="K197" s="221"/>
      <c r="L197" s="243"/>
      <c r="M197" s="8"/>
      <c r="N197" s="8"/>
      <c r="O197" s="8"/>
      <c r="P197" s="8"/>
      <c r="Q197" s="8"/>
    </row>
    <row r="198" spans="1:17" ht="12.75" customHeight="1" x14ac:dyDescent="0.2">
      <c r="A198" s="8"/>
      <c r="B198" s="544"/>
      <c r="C198" s="225"/>
      <c r="D198" s="225"/>
      <c r="E198" s="225"/>
      <c r="F198" s="225"/>
      <c r="G198" s="225"/>
      <c r="H198" s="225"/>
      <c r="I198" s="225"/>
      <c r="J198" s="225"/>
      <c r="K198" s="225"/>
      <c r="L198" s="555"/>
      <c r="M198" s="8"/>
      <c r="N198" s="8"/>
      <c r="O198" s="8"/>
      <c r="P198" s="8"/>
      <c r="Q198" s="8"/>
    </row>
    <row r="199" spans="1:17" ht="12.75" customHeight="1" x14ac:dyDescent="0.2">
      <c r="A199" s="8"/>
      <c r="B199" s="8"/>
      <c r="C199" s="8"/>
      <c r="D199" s="8"/>
      <c r="E199" s="8"/>
      <c r="F199" s="8"/>
      <c r="G199" s="8"/>
      <c r="H199" s="8"/>
      <c r="I199" s="8"/>
      <c r="J199" s="8"/>
      <c r="K199" s="8"/>
      <c r="L199" s="8"/>
      <c r="M199" s="8"/>
      <c r="N199" s="8"/>
      <c r="O199" s="8"/>
      <c r="P199" s="8"/>
      <c r="Q199" s="8"/>
    </row>
    <row r="200" spans="1:17" ht="12.75" customHeight="1" x14ac:dyDescent="0.2"/>
    <row r="201" spans="1:17" ht="12.75" customHeight="1" x14ac:dyDescent="0.2"/>
    <row r="202" spans="1:17" ht="12.75" customHeight="1" x14ac:dyDescent="0.2"/>
    <row r="203" spans="1:17" ht="12.75" customHeight="1" x14ac:dyDescent="0.2"/>
  </sheetData>
  <sheetProtection algorithmName="SHA-512" hashValue="5s0oQv8zHLdjHdfYsL31S2fQGhRgCcmcMSH/bTNkmm7fRCWjnS5HpkwcH1lCyo5gI2ZNyNmQ+clfnuXGpt9orw==" saltValue="mKKWO22QSKpERxwbOfnN7g==" spinCount="100000" sheet="1" scenarios="1" insertHyperlinks="0"/>
  <protectedRanges>
    <protectedRange sqref="F2 E5:E6 F5 E14:E18 F21:F24 B47:L198" name="YellowZone"/>
  </protectedRanges>
  <mergeCells count="2">
    <mergeCell ref="C2:E2"/>
    <mergeCell ref="F2:G2"/>
  </mergeCells>
  <conditionalFormatting sqref="F22">
    <cfRule type="expression" dxfId="212" priority="15">
      <formula>AND(F22&lt;0.4*F23,F22&lt;1)</formula>
    </cfRule>
  </conditionalFormatting>
  <conditionalFormatting sqref="F23">
    <cfRule type="expression" dxfId="211" priority="16">
      <formula>AND(F23&lt;0.4*F22,F23&lt;1)</formula>
    </cfRule>
  </conditionalFormatting>
  <conditionalFormatting sqref="H29">
    <cfRule type="expression" dxfId="210" priority="2">
      <formula>AND(ISNUMBER($E29),$H$29&gt;=100)</formula>
    </cfRule>
    <cfRule type="expression" dxfId="209" priority="5">
      <formula>AND($H$27 &gt;= 60, $H$27 &lt; 100)</formula>
    </cfRule>
    <cfRule type="cellIs" dxfId="208" priority="10" stopIfTrue="1" operator="notBetween">
      <formula>60</formula>
      <formula>99.999</formula>
    </cfRule>
  </conditionalFormatting>
  <conditionalFormatting sqref="H29:H30">
    <cfRule type="cellIs" dxfId="207" priority="3" stopIfTrue="1" operator="greaterThanOrEqual">
      <formula>100</formula>
    </cfRule>
  </conditionalFormatting>
  <conditionalFormatting sqref="H30">
    <cfRule type="cellIs" dxfId="206" priority="6" stopIfTrue="1" operator="lessThan">
      <formula>100</formula>
    </cfRule>
  </conditionalFormatting>
  <conditionalFormatting sqref="H31:H35 H37">
    <cfRule type="cellIs" dxfId="205" priority="7" stopIfTrue="1" operator="greaterThan">
      <formula>99.9</formula>
    </cfRule>
    <cfRule type="cellIs" dxfId="204" priority="8" stopIfTrue="1" operator="lessThan">
      <formula>99.9</formula>
    </cfRule>
  </conditionalFormatting>
  <conditionalFormatting sqref="H36">
    <cfRule type="expression" dxfId="203" priority="1">
      <formula>AND(ISNUMBER($E36),$H$36&lt;=100)</formula>
    </cfRule>
    <cfRule type="cellIs" dxfId="202" priority="4" stopIfTrue="1" operator="lessThanOrEqual">
      <formula>100</formula>
    </cfRule>
    <cfRule type="expression" dxfId="201" priority="9">
      <formula>AND($H$34 &gt; 100, $H$34 &lt;= 166.667)</formula>
    </cfRule>
    <cfRule type="cellIs" dxfId="200" priority="11" stopIfTrue="1" operator="greaterThanOrEqual">
      <formula>166.667</formula>
    </cfRule>
  </conditionalFormatting>
  <conditionalFormatting sqref="H39:H43">
    <cfRule type="cellIs" dxfId="199" priority="26" operator="equal">
      <formula>"FAIL"</formula>
    </cfRule>
    <cfRule type="cellIs" dxfId="198" priority="27" operator="equal">
      <formula>"PASS"</formula>
    </cfRule>
  </conditionalFormatting>
  <dataValidations count="5">
    <dataValidation type="list" allowBlank="1" showErrorMessage="1" sqref="E6" xr:uid="{00000000-0002-0000-1900-000000000000}">
      <formula1>Tube_Type</formula1>
    </dataValidation>
    <dataValidation type="list" allowBlank="1" showErrorMessage="1" sqref="F2" xr:uid="{00000000-0002-0000-1900-000001000000}">
      <formula1>ConstructionType</formula1>
    </dataValidation>
    <dataValidation type="list" allowBlank="1" showInputMessage="1" showErrorMessage="1" prompt="Select Material" sqref="C5:D5 D6" xr:uid="{00000000-0002-0000-1900-000002000000}">
      <formula1>Materials</formula1>
    </dataValidation>
    <dataValidation type="list" allowBlank="1" showErrorMessage="1" sqref="F5" xr:uid="{00000000-0002-0000-1900-000003000000}">
      <formula1>Material</formula1>
    </dataValidation>
    <dataValidation type="list" allowBlank="1" showInputMessage="1" showErrorMessage="1" prompt="Select Material" sqref="E5" xr:uid="{00000000-0002-0000-1900-000004000000}">
      <formula1>Metallic_Mats</formula1>
    </dataValidation>
  </dataValidations>
  <hyperlinks>
    <hyperlink ref="B14" location="'T1.1 Guidance Notes'!A1" display="Number of tubes" xr:uid="{00000000-0004-0000-1900-000000000000}"/>
    <hyperlink ref="J37" location="'Cover Sheet'!A1" display="BACK to COVER SHEET" xr:uid="{00000000-0004-0000-1900-000001000000}"/>
    <hyperlink ref="B48" location="'T4.5 Guidance Notes'!T1" display="Link to GUIDANCE NOTES" xr:uid="{00000000-0004-0000-1900-000002000000}"/>
  </hyperlinks>
  <pageMargins left="0.75" right="0.75" top="1" bottom="1" header="0" footer="0"/>
  <pageSetup paperSize="9" orientation="portrait"/>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3">
    <tabColor rgb="FFCCFF99"/>
  </sheetPr>
  <dimension ref="B1:V195"/>
  <sheetViews>
    <sheetView showGridLines="0" workbookViewId="0">
      <selection activeCell="J22" sqref="J22"/>
    </sheetView>
  </sheetViews>
  <sheetFormatPr baseColWidth="10" defaultColWidth="14.42578125" defaultRowHeight="15" customHeight="1" x14ac:dyDescent="0.2"/>
  <cols>
    <col min="1" max="1" width="3.42578125" customWidth="1"/>
    <col min="2" max="2" width="45.85546875" customWidth="1"/>
    <col min="3" max="3" width="11.42578125" customWidth="1"/>
    <col min="4" max="4" width="3.5703125" customWidth="1"/>
    <col min="5" max="8" width="11.7109375" customWidth="1"/>
    <col min="9" max="9" width="15.7109375" customWidth="1"/>
    <col min="10" max="10" width="16" customWidth="1"/>
    <col min="11" max="11" width="11.7109375" customWidth="1"/>
    <col min="12" max="12" width="6.7109375" customWidth="1"/>
    <col min="13" max="13" width="11.140625" customWidth="1"/>
    <col min="14" max="16" width="11.42578125" customWidth="1"/>
    <col min="17" max="17" width="4" customWidth="1"/>
    <col min="18" max="26" width="11.42578125" customWidth="1"/>
  </cols>
  <sheetData>
    <row r="1" spans="2:22" ht="12.75" customHeight="1" x14ac:dyDescent="0.25">
      <c r="B1" s="77" t="s">
        <v>651</v>
      </c>
    </row>
    <row r="2" spans="2:22" ht="12.75" customHeight="1" x14ac:dyDescent="0.2">
      <c r="C2" s="1078" t="s">
        <v>541</v>
      </c>
      <c r="D2" s="764"/>
      <c r="E2" s="765"/>
      <c r="F2" s="1079" t="s">
        <v>282</v>
      </c>
      <c r="G2" s="765"/>
    </row>
    <row r="3" spans="2:22" ht="12.75" customHeight="1" x14ac:dyDescent="0.2"/>
    <row r="4" spans="2:22" ht="25.5" customHeight="1" x14ac:dyDescent="0.2">
      <c r="B4" s="4" t="s">
        <v>512</v>
      </c>
      <c r="C4" s="96" t="s">
        <v>513</v>
      </c>
      <c r="D4" s="5"/>
      <c r="E4" s="96" t="s">
        <v>635</v>
      </c>
      <c r="F4" s="96" t="s">
        <v>581</v>
      </c>
      <c r="G4" s="96" t="s">
        <v>582</v>
      </c>
      <c r="H4" s="96" t="s">
        <v>583</v>
      </c>
      <c r="I4" s="96" t="s">
        <v>636</v>
      </c>
      <c r="J4" s="628" t="s">
        <v>637</v>
      </c>
      <c r="K4" s="96" t="s">
        <v>543</v>
      </c>
      <c r="S4" s="5" t="s">
        <v>638</v>
      </c>
      <c r="T4" s="6" t="s">
        <v>544</v>
      </c>
      <c r="U4" s="6" t="s">
        <v>545</v>
      </c>
    </row>
    <row r="5" spans="2:22" ht="12.75" customHeight="1" x14ac:dyDescent="0.2">
      <c r="B5" s="12" t="s">
        <v>515</v>
      </c>
      <c r="C5" s="34" t="s">
        <v>236</v>
      </c>
      <c r="D5" s="23"/>
      <c r="E5" s="78" t="s">
        <v>236</v>
      </c>
      <c r="F5" s="78" t="s">
        <v>236</v>
      </c>
      <c r="G5" s="78" t="s">
        <v>236</v>
      </c>
      <c r="H5" s="498"/>
      <c r="I5" s="78" t="s">
        <v>247</v>
      </c>
      <c r="J5" s="93" t="s">
        <v>249</v>
      </c>
      <c r="K5" s="590"/>
      <c r="S5" s="88" t="s">
        <v>546</v>
      </c>
      <c r="T5" s="23">
        <f>I22/1000</f>
        <v>0.27339999999999998</v>
      </c>
      <c r="U5" s="88">
        <f>T5</f>
        <v>0.27339999999999998</v>
      </c>
    </row>
    <row r="6" spans="2:22" ht="12.75" customHeight="1" x14ac:dyDescent="0.2">
      <c r="B6" s="12" t="s">
        <v>547</v>
      </c>
      <c r="C6" s="34" t="s">
        <v>287</v>
      </c>
      <c r="D6" s="23"/>
      <c r="E6" s="78" t="s">
        <v>287</v>
      </c>
      <c r="F6" s="78" t="s">
        <v>289</v>
      </c>
      <c r="G6" s="78" t="s">
        <v>287</v>
      </c>
      <c r="H6" s="590"/>
      <c r="I6" s="125" t="s">
        <v>548</v>
      </c>
      <c r="J6" s="34" t="s">
        <v>548</v>
      </c>
      <c r="K6" s="590"/>
      <c r="S6" s="88" t="s">
        <v>549</v>
      </c>
      <c r="T6" s="23">
        <f>I21/1000</f>
        <v>1.4E-3</v>
      </c>
      <c r="U6" s="88">
        <f>I20/1000</f>
        <v>1.4E-3</v>
      </c>
    </row>
    <row r="7" spans="2:22" ht="12.75" customHeight="1" x14ac:dyDescent="0.2">
      <c r="B7" s="12" t="s">
        <v>517</v>
      </c>
      <c r="C7" s="46" t="str">
        <f>HLOOKUP(C5,MaterialData!$C$3:$P$4,2,FALSE)</f>
        <v>Steel</v>
      </c>
      <c r="D7" s="50"/>
      <c r="E7" s="46" t="str">
        <f>HLOOKUP(E5,MaterialData!$C$3:$S$4,2,FALSE)</f>
        <v>Steel</v>
      </c>
      <c r="F7" s="46" t="str">
        <f>HLOOKUP(F5,MaterialData!$C$3:$S$4,2,FALSE)</f>
        <v>Steel</v>
      </c>
      <c r="G7" s="46" t="str">
        <f>HLOOKUP(G5,MaterialData!$C$3:$S$4,2,FALSE)</f>
        <v>Steel</v>
      </c>
      <c r="H7" s="591"/>
      <c r="I7" s="464" t="str">
        <f>HLOOKUP(I5,MaterialData!$C$3:$S$4,2,FALSE)</f>
        <v>TSPS</v>
      </c>
      <c r="J7" s="464" t="str">
        <f>HLOOKUP(J5,MaterialData!$C$3:$S$4,2,FALSE)</f>
        <v>TSPS Floor</v>
      </c>
      <c r="K7" s="591"/>
    </row>
    <row r="8" spans="2:22"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200000000000</v>
      </c>
      <c r="G8" s="46">
        <f t="array" ref="G8">INDEX(Innertable,MATCH($B8,MaterialData!$B$6:$B$11,0),MATCH(G$7,MaterialData!$C$4:$S$4,0))</f>
        <v>200000000000</v>
      </c>
      <c r="H8" s="591"/>
      <c r="I8" s="126">
        <f t="array" ref="I8">INDEX(Innertable,MATCH($B8,MaterialData!$B$6:$B$11,0),MATCH(I$7,MaterialData!$C$4:$S$4,0))</f>
        <v>70222605234.629623</v>
      </c>
      <c r="J8" s="126">
        <f t="array" ref="J8">INDEX(Innertable,MATCH($B8,MaterialData!$B$6:$B$11,0),MATCH(J$7,MaterialData!$C$4:$S$4,0))</f>
        <v>215749356404.96283</v>
      </c>
      <c r="K8" s="590"/>
      <c r="S8" s="88" t="s">
        <v>550</v>
      </c>
      <c r="T8" s="50">
        <f>T5*T6</f>
        <v>3.8275999999999995E-4</v>
      </c>
      <c r="U8" s="88" t="s">
        <v>551</v>
      </c>
      <c r="V8" s="50">
        <f>(T5*T6^3)/12</f>
        <v>6.2517466666666646E-11</v>
      </c>
    </row>
    <row r="9" spans="2:22"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305000000</v>
      </c>
      <c r="G9" s="46">
        <f t="array" ref="G9">INDEX(Innertable,MATCH($B9,MaterialData!$B$6:$B$11,0),MATCH(G$7,MaterialData!$C$4:$S$4,0))</f>
        <v>305000000</v>
      </c>
      <c r="H9" s="591"/>
      <c r="I9" s="126">
        <f t="array" ref="I9">INDEX(Innertable,MATCH($B9,MaterialData!$B$6:$B$11,0),MATCH(I$7,MaterialData!$C$4:$S$4,0))</f>
        <v>287845511.68169808</v>
      </c>
      <c r="J9" s="126">
        <f t="array" ref="J9">INDEX(Innertable,MATCH($B9,MaterialData!$B$6:$B$11,0),MATCH(J$7,MaterialData!$C$4:$S$4,0))</f>
        <v>920973207.93509233</v>
      </c>
      <c r="K9" s="591"/>
      <c r="S9" s="88" t="s">
        <v>552</v>
      </c>
      <c r="T9" s="50">
        <f>U5*U6</f>
        <v>3.8275999999999995E-4</v>
      </c>
      <c r="U9" s="88" t="s">
        <v>553</v>
      </c>
      <c r="V9" s="50">
        <f>(U5*U6^3)/12</f>
        <v>6.2517466666666646E-11</v>
      </c>
    </row>
    <row r="10" spans="2:22"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365000000</v>
      </c>
      <c r="G10" s="46">
        <f t="array" ref="G10">INDEX(Innertable,MATCH($B10,MaterialData!$B$6:$B$11,0),MATCH(G$7,MaterialData!$C$4:$S$4,0))</f>
        <v>365000000</v>
      </c>
      <c r="H10" s="591"/>
      <c r="I10" s="126">
        <f t="array" ref="I10">INDEX(Innertable,MATCH($B10,MaterialData!$B$6:$B$11,0),MATCH(I$7,MaterialData!$C$4:$S$4,0))</f>
        <v>287845511.68169808</v>
      </c>
      <c r="J10" s="126">
        <f t="array" ref="J10">INDEX(Innertable,MATCH($B10,MaterialData!$B$6:$B$11,0),MATCH(J$7,MaterialData!$C$4:$S$4,0))</f>
        <v>920973207.93509233</v>
      </c>
      <c r="K10" s="591"/>
      <c r="S10" s="88" t="s">
        <v>554</v>
      </c>
      <c r="T10" s="23">
        <f>T6/2</f>
        <v>6.9999999999999999E-4</v>
      </c>
      <c r="U10" s="88" t="s">
        <v>555</v>
      </c>
      <c r="V10" s="50">
        <f t="shared" ref="V10:V11" si="0">V8+(T8*($T$12-T10)^2)</f>
        <v>3.607640586666668E-8</v>
      </c>
    </row>
    <row r="11" spans="2:22"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f t="array" ref="F11">INDEX(Innertable,MATCH($B11,MaterialData!$B$6:$B$11,0),MATCH(F$7,MaterialData!$C$4:$S$4,0))</f>
        <v>180000000</v>
      </c>
      <c r="G11" s="46">
        <f t="array" ref="G11">INDEX(Innertable,MATCH($B11,MaterialData!$B$6:$B$11,0),MATCH(G$7,MaterialData!$C$4:$S$4,0))</f>
        <v>180000000</v>
      </c>
      <c r="H11" s="591"/>
      <c r="I11" s="126" t="str">
        <f t="array" ref="I11">INDEX(Innertable,MATCH($B11,MaterialData!$B$6:$B$11,0),MATCH(I$7,MaterialData!$C$4:$S$4,0))</f>
        <v>N/A</v>
      </c>
      <c r="J11" s="126" t="str">
        <f t="array" ref="J11">INDEX(Innertable,MATCH($B11,MaterialData!$B$6:$B$11,0),MATCH(J$7,MaterialData!$C$4:$S$4,0))</f>
        <v>N/A</v>
      </c>
      <c r="K11" s="591"/>
      <c r="S11" s="88" t="s">
        <v>556</v>
      </c>
      <c r="T11" s="23">
        <f>(I18-0.5*I20)*0.001</f>
        <v>2.01E-2</v>
      </c>
      <c r="U11" s="88" t="s">
        <v>557</v>
      </c>
      <c r="V11" s="50">
        <f t="shared" si="0"/>
        <v>3.6076405866666653E-8</v>
      </c>
    </row>
    <row r="12" spans="2:22"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f t="array" ref="F12">INDEX(Innertable,MATCH($B12,MaterialData!$B$6:$B$11,0),MATCH(F$7,MaterialData!$C$4:$S$4,0))</f>
        <v>300000000</v>
      </c>
      <c r="G12" s="46">
        <f t="array" ref="G12">INDEX(Innertable,MATCH($B12,MaterialData!$B$6:$B$11,0),MATCH(G$7,MaterialData!$C$4:$S$4,0))</f>
        <v>300000000</v>
      </c>
      <c r="H12" s="591"/>
      <c r="I12" s="126" t="str">
        <f t="array" ref="I12">INDEX(Innertable,MATCH($B12,MaterialData!$B$6:$B$11,0),MATCH(I$7,MaterialData!$C$4:$S$4,0))</f>
        <v>N/A</v>
      </c>
      <c r="J12" s="126" t="str">
        <f t="array" ref="J12">INDEX(Innertable,MATCH($B12,MaterialData!$B$6:$B$11,0),MATCH(J$7,MaterialData!$C$4:$S$4,0))</f>
        <v>N/A</v>
      </c>
      <c r="K12" s="591"/>
      <c r="S12" s="88" t="s">
        <v>558</v>
      </c>
      <c r="T12" s="90">
        <f>(T8*T10+T9*T11)/(T8+T9)</f>
        <v>1.0400000000000001E-2</v>
      </c>
      <c r="U12" s="88" t="s">
        <v>559</v>
      </c>
      <c r="V12" s="48">
        <f>SUM(V10:V11)</f>
        <v>7.2152811733333333E-8</v>
      </c>
    </row>
    <row r="13" spans="2:22" ht="12.75" customHeight="1" x14ac:dyDescent="0.2">
      <c r="B13" s="12" t="s">
        <v>639</v>
      </c>
      <c r="C13" s="127" t="s">
        <v>154</v>
      </c>
      <c r="E13" s="78" t="s">
        <v>640</v>
      </c>
      <c r="F13" s="127" t="s">
        <v>154</v>
      </c>
      <c r="G13" s="127" t="s">
        <v>154</v>
      </c>
      <c r="H13" s="590"/>
      <c r="I13" s="498"/>
      <c r="K13" s="590"/>
      <c r="V13" s="50"/>
    </row>
    <row r="14" spans="2:22" ht="12.75" customHeight="1" x14ac:dyDescent="0.2">
      <c r="B14" s="592" t="s">
        <v>560</v>
      </c>
      <c r="C14" s="34">
        <v>3</v>
      </c>
      <c r="E14" s="78">
        <v>3</v>
      </c>
      <c r="F14" s="78">
        <v>0</v>
      </c>
      <c r="G14" s="78">
        <v>0</v>
      </c>
      <c r="H14" s="590"/>
      <c r="I14" s="590"/>
      <c r="K14" s="590"/>
      <c r="S14" s="5" t="s">
        <v>641</v>
      </c>
      <c r="T14" s="6" t="s">
        <v>544</v>
      </c>
      <c r="U14" s="6" t="s">
        <v>545</v>
      </c>
    </row>
    <row r="15" spans="2:22" ht="12.75" customHeight="1" x14ac:dyDescent="0.2">
      <c r="B15" s="12" t="s">
        <v>518</v>
      </c>
      <c r="C15" s="34">
        <v>25.4</v>
      </c>
      <c r="E15" s="78">
        <v>25.4</v>
      </c>
      <c r="F15" s="78">
        <v>25.4</v>
      </c>
      <c r="G15" s="78">
        <v>25.4</v>
      </c>
      <c r="H15" s="590"/>
      <c r="I15" s="590"/>
      <c r="K15" s="590"/>
      <c r="S15" s="88" t="s">
        <v>546</v>
      </c>
      <c r="T15" s="23">
        <f t="shared" ref="T15:T16" si="1">J21/1000</f>
        <v>8.4999999999999995E-4</v>
      </c>
      <c r="U15" s="88">
        <f>J20/1000</f>
        <v>8.4999999999999995E-4</v>
      </c>
    </row>
    <row r="16" spans="2:22" ht="12.75" customHeight="1" x14ac:dyDescent="0.2">
      <c r="B16" s="12" t="s">
        <v>519</v>
      </c>
      <c r="C16" s="34">
        <v>1.6</v>
      </c>
      <c r="E16" s="78">
        <v>1.6</v>
      </c>
      <c r="F16" s="78">
        <v>1.6</v>
      </c>
      <c r="G16" s="78">
        <v>1.6</v>
      </c>
      <c r="H16" s="590"/>
      <c r="I16" s="590"/>
      <c r="K16" s="590"/>
      <c r="S16" s="88" t="s">
        <v>549</v>
      </c>
      <c r="T16" s="23">
        <f t="shared" si="1"/>
        <v>0.1646</v>
      </c>
      <c r="U16" s="88">
        <f>J22/1000</f>
        <v>0.1646</v>
      </c>
    </row>
    <row r="17" spans="2:22" ht="12.75" customHeight="1" x14ac:dyDescent="0.2">
      <c r="E17" s="496"/>
      <c r="F17" s="629" t="s">
        <v>584</v>
      </c>
      <c r="G17" s="51" t="str">
        <f>IF(AND(L27&gt;=100,F2="tubing only",NOT(OR(E18="NO",F18="NO",G18="NO"))),"YES","NO")</f>
        <v>NO</v>
      </c>
      <c r="H17" s="590"/>
      <c r="I17" s="16"/>
      <c r="K17" s="590"/>
    </row>
    <row r="18" spans="2:22" ht="12.75" customHeight="1" x14ac:dyDescent="0.3">
      <c r="B18" s="12" t="s">
        <v>561</v>
      </c>
      <c r="E18" s="630" t="str">
        <f t="shared" ref="E18:G18" si="2">IF(E14=0,"N/A",IF(AND(E5=$C$5,OR(OR(E15&gt;=$C$15,AND(E15&gt;=25,E15&lt;25.4,E16&gt;=1.75)),AND(E6="square",E15&gt;=25,E16&gt;=1.25)),OR(AND(E6="round",E16&gt;=1.6),OR(AND(E6="square",E16&gt;=1.25,E15&gt;=25),AND(E6="square",E16&gt;=1.2,E15&gt;=26)))),"YES","NO"))</f>
        <v>YES</v>
      </c>
      <c r="F18" s="631" t="str">
        <f t="shared" si="2"/>
        <v>N/A</v>
      </c>
      <c r="G18" s="631" t="str">
        <f t="shared" si="2"/>
        <v>N/A</v>
      </c>
      <c r="H18" s="590"/>
      <c r="I18" s="121">
        <f t="shared" ref="I18:J18" si="3">I19+I20+I21</f>
        <v>20.799999999999997</v>
      </c>
      <c r="J18" s="92">
        <f t="shared" si="3"/>
        <v>11.7</v>
      </c>
      <c r="K18" s="590"/>
      <c r="S18" s="88" t="s">
        <v>550</v>
      </c>
      <c r="T18" s="50">
        <f>T15*T16</f>
        <v>1.3990999999999998E-4</v>
      </c>
      <c r="U18" s="88" t="s">
        <v>551</v>
      </c>
      <c r="V18" s="50">
        <f>(T15^3*T16)/12</f>
        <v>8.423747916666667E-12</v>
      </c>
    </row>
    <row r="19" spans="2:22" ht="12.75" customHeight="1" x14ac:dyDescent="0.3">
      <c r="B19" s="12" t="s">
        <v>562</v>
      </c>
      <c r="E19" s="494"/>
      <c r="G19" s="273"/>
      <c r="H19" s="590"/>
      <c r="I19" s="93">
        <v>18</v>
      </c>
      <c r="J19" s="78">
        <v>10</v>
      </c>
      <c r="K19" s="590"/>
      <c r="S19" s="88" t="s">
        <v>552</v>
      </c>
      <c r="T19" s="50">
        <f>U15*U16</f>
        <v>1.3990999999999998E-4</v>
      </c>
      <c r="U19" s="88" t="s">
        <v>553</v>
      </c>
      <c r="V19" s="50">
        <f>(U15^3*U16)/12</f>
        <v>8.423747916666667E-12</v>
      </c>
    </row>
    <row r="20" spans="2:22" ht="12.75" customHeight="1" x14ac:dyDescent="0.3">
      <c r="B20" s="12" t="s">
        <v>563</v>
      </c>
      <c r="E20" s="494"/>
      <c r="G20" s="273"/>
      <c r="H20" s="590"/>
      <c r="I20" s="78">
        <v>1.4</v>
      </c>
      <c r="J20" s="93">
        <v>0.85</v>
      </c>
      <c r="K20" s="590"/>
      <c r="M20" s="1" t="str">
        <f>IF(OR(AND(I20&lt;0.4*I21,I20&lt;1),AND(J20&lt;0.4*J21,J20&lt;1)),"Asymmetrical lay-up: skin too thin in comparison, see T3.4.4.","")</f>
        <v/>
      </c>
      <c r="N20" s="124"/>
      <c r="S20" s="88" t="s">
        <v>570</v>
      </c>
      <c r="T20" s="23">
        <f>J21/2000</f>
        <v>4.2499999999999998E-4</v>
      </c>
      <c r="U20" s="88" t="s">
        <v>555</v>
      </c>
      <c r="V20" s="50">
        <f t="shared" ref="V20:V21" si="4">V18+(T18*($T$22-T20)^2)</f>
        <v>4.1260624916666641E-9</v>
      </c>
    </row>
    <row r="21" spans="2:22" ht="12.75" customHeight="1" x14ac:dyDescent="0.3">
      <c r="B21" s="12" t="s">
        <v>564</v>
      </c>
      <c r="E21" s="494"/>
      <c r="G21" s="273"/>
      <c r="H21" s="590"/>
      <c r="I21" s="78">
        <v>1.4</v>
      </c>
      <c r="J21" s="93">
        <v>0.85</v>
      </c>
      <c r="K21" s="590"/>
      <c r="M21" s="1" t="str">
        <f>IF(OR(AND(I21&lt;0.4*I20,I21&lt;1),AND(J21&lt;0.4*J20,J21&lt;1)),"Asymmetrical lay-up: skin too thin in comparison, see T3.4.4.","")</f>
        <v/>
      </c>
      <c r="N21" s="124"/>
      <c r="S21" s="88" t="s">
        <v>571</v>
      </c>
      <c r="T21" s="23">
        <f>(J18-0.5*J20)*0.001</f>
        <v>1.1274999999999999E-2</v>
      </c>
      <c r="U21" s="88" t="s">
        <v>557</v>
      </c>
      <c r="V21" s="50">
        <f t="shared" si="4"/>
        <v>4.1260624916666641E-9</v>
      </c>
    </row>
    <row r="22" spans="2:22" ht="12.75" customHeight="1" x14ac:dyDescent="0.3">
      <c r="B22" s="12" t="s">
        <v>642</v>
      </c>
      <c r="E22" s="494"/>
      <c r="G22" s="273"/>
      <c r="H22" s="590"/>
      <c r="I22" s="93">
        <v>273.39999999999998</v>
      </c>
      <c r="J22" s="78">
        <v>164.6</v>
      </c>
      <c r="K22" s="590"/>
      <c r="S22" s="88" t="s">
        <v>558</v>
      </c>
      <c r="T22" s="90">
        <f>(T18*T20+T19*T21)/(T18+T19)</f>
        <v>5.8499999999999993E-3</v>
      </c>
      <c r="U22" s="88" t="s">
        <v>559</v>
      </c>
      <c r="V22" s="48">
        <f>SUM(V20:V21)</f>
        <v>8.2521249833333283E-9</v>
      </c>
    </row>
    <row r="23" spans="2:22" ht="12.75" customHeight="1" x14ac:dyDescent="0.2">
      <c r="E23" s="602"/>
      <c r="F23" s="226"/>
      <c r="G23" s="577"/>
      <c r="H23" s="590"/>
      <c r="I23" s="498"/>
      <c r="K23" s="590"/>
      <c r="V23" s="50"/>
    </row>
    <row r="24" spans="2:22" ht="12.75" customHeight="1" x14ac:dyDescent="0.2">
      <c r="B24" s="12" t="s">
        <v>520</v>
      </c>
      <c r="C24" s="34">
        <f t="shared" ref="C24:C25" si="5">C15/1000</f>
        <v>2.5399999999999999E-2</v>
      </c>
      <c r="E24" s="34" t="str">
        <f t="shared" ref="E24:G24" si="6">IF($F$2="composite only","No tubes",IF(E14=0,"No tubes",E15/1000))</f>
        <v>No tubes</v>
      </c>
      <c r="F24" s="34" t="str">
        <f t="shared" si="6"/>
        <v>No tubes</v>
      </c>
      <c r="G24" s="34" t="str">
        <f t="shared" si="6"/>
        <v>No tubes</v>
      </c>
      <c r="H24" s="590"/>
      <c r="I24" s="590"/>
      <c r="K24" s="590"/>
      <c r="P24" s="50"/>
    </row>
    <row r="25" spans="2:22" ht="12.75" customHeight="1" x14ac:dyDescent="0.2">
      <c r="B25" s="12" t="s">
        <v>521</v>
      </c>
      <c r="C25" s="34">
        <f t="shared" si="5"/>
        <v>1.6000000000000001E-3</v>
      </c>
      <c r="E25" s="34" t="str">
        <f t="shared" ref="E25:G25" si="7">IF(E24="no tubes","",IF(E14=0,"",E16/1000))</f>
        <v/>
      </c>
      <c r="F25" s="34" t="str">
        <f t="shared" si="7"/>
        <v/>
      </c>
      <c r="G25" s="34" t="str">
        <f t="shared" si="7"/>
        <v/>
      </c>
      <c r="H25" s="16"/>
      <c r="I25" s="16"/>
      <c r="K25" s="16"/>
      <c r="P25" s="50"/>
      <c r="T25" s="79"/>
    </row>
    <row r="26" spans="2:22" ht="12.75" customHeight="1" x14ac:dyDescent="0.2">
      <c r="B26" s="12" t="s">
        <v>522</v>
      </c>
      <c r="C26" s="46">
        <f>IF(C6="Round",((C24)^4-((C24-2*C25))^4)*3.142/64,((C24)^4-((C24-2*C25))^4)/12)</f>
        <v>8.5099184800000022E-9</v>
      </c>
      <c r="E26" s="46" t="str">
        <f t="shared" ref="E26:G26" si="8">IF(E24="no tubes","",IF(E14=0,"",IF(E6="Round",(((E24)^4-((E24-2*E25))^4)*3.142/64),IF(E6="Square",(((E24)^4-((E24-2*E25))^4)/12),""))))</f>
        <v/>
      </c>
      <c r="F26" s="46" t="str">
        <f t="shared" si="8"/>
        <v/>
      </c>
      <c r="G26" s="46" t="str">
        <f t="shared" si="8"/>
        <v/>
      </c>
      <c r="H26" s="46" t="str">
        <f t="shared" ref="H26:H33" si="9">IF(SUM(E26:G26)&gt;0,SUM(E26:G26),"")</f>
        <v/>
      </c>
      <c r="I26" s="94">
        <f>IF($F$2="Tubing only","Tubing Only",V12)</f>
        <v>7.2152811733333333E-8</v>
      </c>
      <c r="J26" s="94">
        <f>IF($F$2="Tubing only","Tubing Only",V22)</f>
        <v>8.2521249833333283E-9</v>
      </c>
      <c r="K26" s="46">
        <f t="shared" ref="K26:K28" si="10">IF($F$2="Tubing only",H26,IF($F$2="Composite only",I26+J26,IF($F$2="Tubes + Composite",H26+I26+J26,"No Type Selected")))</f>
        <v>8.0404936716666666E-8</v>
      </c>
      <c r="P26" s="50"/>
      <c r="S26" s="50"/>
      <c r="T26" s="79"/>
    </row>
    <row r="27" spans="2:22" ht="12.75" customHeight="1" x14ac:dyDescent="0.2">
      <c r="B27" s="12" t="s">
        <v>523</v>
      </c>
      <c r="C27" s="46">
        <f>C8*C26*C14</f>
        <v>5105.9510880000016</v>
      </c>
      <c r="D27" s="50"/>
      <c r="E27" s="46" t="str">
        <f>IF(E24="no tubes","",IF(E14=0,"",IF(AND(E13="bent/multi",E15&lt;25),0,IF(AND(E13="bent/multi",E16&lt;1.2),0,E8*E26*E14))))</f>
        <v/>
      </c>
      <c r="F27" s="46" t="str">
        <f t="shared" ref="F27:G27" si="11">IF(F24="no tubes","",IF(F14=0,"",F8*F26*F14))</f>
        <v/>
      </c>
      <c r="G27" s="46" t="str">
        <f t="shared" si="11"/>
        <v/>
      </c>
      <c r="H27" s="46" t="str">
        <f t="shared" si="9"/>
        <v/>
      </c>
      <c r="I27" s="129">
        <f>IF(I26="Tubing Only","",IF(I22&gt;325,0,I26*I8))</f>
        <v>5066.7584149184186</v>
      </c>
      <c r="J27" s="94">
        <f>IF(J26="Tubing Only","",J26*J8)</f>
        <v>1780.3906541274803</v>
      </c>
      <c r="K27" s="46">
        <f t="shared" si="10"/>
        <v>6847.1490690458986</v>
      </c>
      <c r="L27" s="13">
        <f>IF(AND(NOT($F$2="tubes + composite"),OR(AND($G$14&gt;0,G27&lt;(C27/3)),AND($F$14&gt;0,F27&lt;(C27/3)),AND($E$14&gt;0,E27&lt;(C27/3)))),0,100*K27/C27)</f>
        <v>134.10134470614216</v>
      </c>
      <c r="M27" s="23" t="str">
        <f>IF((100&gt;L27)*AND(L27&gt;=60),"For Composites Only, Additional Proof Required","")</f>
        <v/>
      </c>
    </row>
    <row r="28" spans="2:22" ht="12.75" customHeight="1" x14ac:dyDescent="0.2">
      <c r="B28" s="12" t="s">
        <v>524</v>
      </c>
      <c r="C28" s="81">
        <f>IF(C24="no tubes","",IF(C14=0,"",IF(C6="Round",C14*((C15^2-(C15-2*C16)^2)*PI()/4),IF(C6="Square",C14*(C15^2-(C15-2*C16)^2),""))))</f>
        <v>358.89554474609793</v>
      </c>
      <c r="D28" s="603"/>
      <c r="E28" s="81" t="str">
        <f t="shared" ref="E28:G28" si="12">IF(E24="no tubes","",IF(E14=0,"",IF(E6="Round",E14*((E15^2-(E15-2*E16)^2)*PI()/4),IF(E6="Square",E14*(E15^2-(E15-2*E16)^2),""))))</f>
        <v/>
      </c>
      <c r="F28" s="81" t="str">
        <f t="shared" si="12"/>
        <v/>
      </c>
      <c r="G28" s="81" t="str">
        <f t="shared" si="12"/>
        <v/>
      </c>
      <c r="H28" s="81" t="str">
        <f t="shared" si="9"/>
        <v/>
      </c>
      <c r="I28" s="81">
        <f t="shared" ref="I28:J28" si="13">IF(I26="Tubing Only","",(I18-I19)*I22)</f>
        <v>765.51999999999919</v>
      </c>
      <c r="J28" s="81">
        <f t="shared" si="13"/>
        <v>279.81999999999988</v>
      </c>
      <c r="K28" s="46">
        <f t="shared" si="10"/>
        <v>1045.339999999999</v>
      </c>
      <c r="L28" s="117" t="str">
        <f>IF(AND($F$2="tubing only",AND(E5="steel",F5="steel",G5="steel")),100*K28/C28,"NA")</f>
        <v>NA</v>
      </c>
      <c r="M28" s="23" t="str">
        <f t="shared" ref="M28:M32" si="14">IF(AND(95&lt;L28,L28&lt;100),"For tubes only, provided your actual tube measures &gt;= your nominal OD and wall this is OK","")</f>
        <v/>
      </c>
      <c r="S28" s="50"/>
    </row>
    <row r="29" spans="2:22" ht="12.75" customHeight="1" x14ac:dyDescent="0.2">
      <c r="B29" s="12" t="s">
        <v>525</v>
      </c>
      <c r="C29" s="46">
        <f t="shared" ref="C29:C31" si="15">C$28*C9/1000000</f>
        <v>109463.14114755986</v>
      </c>
      <c r="D29" s="50"/>
      <c r="E29" s="46" t="str">
        <f t="shared" ref="E29:G29" si="16">IF(E24="no tubes","",IF(E14=0,"",E$28*E9/1000000))</f>
        <v/>
      </c>
      <c r="F29" s="46" t="str">
        <f t="shared" si="16"/>
        <v/>
      </c>
      <c r="G29" s="46" t="str">
        <f t="shared" si="16"/>
        <v/>
      </c>
      <c r="H29" s="46" t="str">
        <f t="shared" si="9"/>
        <v/>
      </c>
      <c r="I29" s="46" t="str">
        <f t="shared" ref="I29:J29" si="17">IF(I26="Tubing Only","","N/A")</f>
        <v>N/A</v>
      </c>
      <c r="J29" s="46" t="str">
        <f t="shared" si="17"/>
        <v>N/A</v>
      </c>
      <c r="K29" s="46" t="str">
        <f t="shared" ref="K29:K33" si="18">IF($F$2="Tubing only",H29,"N/A")</f>
        <v>N/A</v>
      </c>
      <c r="L29" s="13" t="str">
        <f t="shared" ref="L29:L33" si="19">IF(AND($F$2="tubing only",OR($E29&lt;0.95*($E$14/$C$14)*$C29,$F29&lt;0.95*($F$14/$C$14)*$C29,$G29&lt;0.95*($G$14/$C$14)*$C29)),0,IF(NOT($F$2="tubing only"),"NA",100*H29/C29))</f>
        <v>NA</v>
      </c>
      <c r="M29" s="23" t="str">
        <f t="shared" si="14"/>
        <v/>
      </c>
    </row>
    <row r="30" spans="2:22" ht="12.75" customHeight="1" x14ac:dyDescent="0.2">
      <c r="B30" s="12" t="s">
        <v>526</v>
      </c>
      <c r="C30" s="46">
        <f t="shared" si="15"/>
        <v>130996.87383232574</v>
      </c>
      <c r="D30" s="50"/>
      <c r="E30" s="46" t="str">
        <f t="shared" ref="E30:G30" si="20">IF(E24="no tubes","",IF(E14=0,"",E$28*E10/1000000))</f>
        <v/>
      </c>
      <c r="F30" s="46" t="str">
        <f t="shared" si="20"/>
        <v/>
      </c>
      <c r="G30" s="46" t="str">
        <f t="shared" si="20"/>
        <v/>
      </c>
      <c r="H30" s="46" t="str">
        <f t="shared" si="9"/>
        <v/>
      </c>
      <c r="I30" s="46" t="str">
        <f t="shared" ref="I30:J30" si="21">IF(I26="Tubing Only","","N/A")</f>
        <v>N/A</v>
      </c>
      <c r="J30" s="46" t="str">
        <f t="shared" si="21"/>
        <v>N/A</v>
      </c>
      <c r="K30" s="46" t="str">
        <f t="shared" si="18"/>
        <v>N/A</v>
      </c>
      <c r="L30" s="13" t="str">
        <f t="shared" si="19"/>
        <v>NA</v>
      </c>
      <c r="M30" s="23" t="str">
        <f t="shared" si="14"/>
        <v/>
      </c>
      <c r="S30" s="50"/>
    </row>
    <row r="31" spans="2:22" ht="12.75" customHeight="1" x14ac:dyDescent="0.2">
      <c r="B31" s="12" t="s">
        <v>527</v>
      </c>
      <c r="C31" s="46">
        <f t="shared" si="15"/>
        <v>64601.198054297631</v>
      </c>
      <c r="D31" s="50"/>
      <c r="E31" s="46" t="str">
        <f t="shared" ref="E31:G31" si="22">IF(E24="no tubes","",IF(E14=0,"",E$28*E11/1000000))</f>
        <v/>
      </c>
      <c r="F31" s="46" t="str">
        <f t="shared" si="22"/>
        <v/>
      </c>
      <c r="G31" s="46" t="str">
        <f t="shared" si="22"/>
        <v/>
      </c>
      <c r="H31" s="46" t="str">
        <f t="shared" si="9"/>
        <v/>
      </c>
      <c r="I31" s="46" t="str">
        <f t="shared" ref="I31:J31" si="23">IF(I26="Tubing Only","","N/A")</f>
        <v>N/A</v>
      </c>
      <c r="J31" s="46" t="str">
        <f t="shared" si="23"/>
        <v>N/A</v>
      </c>
      <c r="K31" s="46" t="str">
        <f t="shared" si="18"/>
        <v>N/A</v>
      </c>
      <c r="L31" s="13" t="str">
        <f t="shared" si="19"/>
        <v>NA</v>
      </c>
      <c r="M31" s="23" t="str">
        <f t="shared" si="14"/>
        <v/>
      </c>
      <c r="S31" s="50"/>
    </row>
    <row r="32" spans="2:22" ht="12.75" customHeight="1" x14ac:dyDescent="0.2">
      <c r="B32" s="12" t="s">
        <v>528</v>
      </c>
      <c r="C32" s="46">
        <f>IF(C14=0,"",C$28*C12/1000000)</f>
        <v>107668.66342382938</v>
      </c>
      <c r="D32" s="50"/>
      <c r="E32" s="46" t="str">
        <f t="shared" ref="E32:G32" si="24">IF(E24="no tubes","",IF(E14=0,"",E$28*E12/1000000))</f>
        <v/>
      </c>
      <c r="F32" s="46" t="str">
        <f t="shared" si="24"/>
        <v/>
      </c>
      <c r="G32" s="46" t="str">
        <f t="shared" si="24"/>
        <v/>
      </c>
      <c r="H32" s="46" t="str">
        <f t="shared" si="9"/>
        <v/>
      </c>
      <c r="I32" s="46" t="str">
        <f t="shared" ref="I32:J32" si="25">IF(I26="tubing only","","N/A")</f>
        <v>N/A</v>
      </c>
      <c r="J32" s="46" t="str">
        <f t="shared" si="25"/>
        <v>N/A</v>
      </c>
      <c r="K32" s="46" t="str">
        <f t="shared" si="18"/>
        <v>N/A</v>
      </c>
      <c r="L32" s="13" t="str">
        <f t="shared" si="19"/>
        <v>NA</v>
      </c>
      <c r="M32" s="23" t="str">
        <f t="shared" si="14"/>
        <v/>
      </c>
      <c r="S32" s="50"/>
    </row>
    <row r="33" spans="2:16" ht="12.75" customHeight="1" x14ac:dyDescent="0.2">
      <c r="B33" s="12" t="s">
        <v>529</v>
      </c>
      <c r="C33" s="46">
        <f>C14*4*C10*C26/(0.5*C24*1)</f>
        <v>2934.9167671181112</v>
      </c>
      <c r="E33" s="46" t="str">
        <f t="shared" ref="E33:G33" si="26">IF(E24="no tubes","",IF(E14=0,"",E14*4*E10*E26/(0.5*E24*1)))</f>
        <v/>
      </c>
      <c r="F33" s="46" t="str">
        <f t="shared" si="26"/>
        <v/>
      </c>
      <c r="G33" s="46" t="str">
        <f t="shared" si="26"/>
        <v/>
      </c>
      <c r="H33" s="46" t="str">
        <f t="shared" si="9"/>
        <v/>
      </c>
      <c r="I33" s="46" t="str">
        <f t="shared" ref="I33:J33" si="27">IF(I26="tubing only","","N/A")</f>
        <v>N/A</v>
      </c>
      <c r="J33" s="46" t="str">
        <f t="shared" si="27"/>
        <v>N/A</v>
      </c>
      <c r="K33" s="46" t="str">
        <f t="shared" si="18"/>
        <v>N/A</v>
      </c>
      <c r="L33" s="13" t="str">
        <f t="shared" si="19"/>
        <v>NA</v>
      </c>
      <c r="M33" s="23" t="str">
        <f>IF((99.9&gt;L33)*AND(L33&gt;60),"For Composites Only, Additional Proof Required","")</f>
        <v/>
      </c>
    </row>
    <row r="34" spans="2:16" ht="12.75" customHeight="1" x14ac:dyDescent="0.2">
      <c r="B34" s="12" t="s">
        <v>530</v>
      </c>
      <c r="C34" s="46">
        <f>IF(C14=0,"",C33*1^3/(48*C27))</f>
        <v>1.1975065616797901E-2</v>
      </c>
      <c r="E34" s="46" t="str">
        <f t="shared" ref="E34:G34" si="28">IF(E24="no tubes","",IF(E14=0,"",($C$33*1^3/(48*E27))))</f>
        <v/>
      </c>
      <c r="F34" s="46" t="str">
        <f t="shared" si="28"/>
        <v/>
      </c>
      <c r="G34" s="46" t="str">
        <f t="shared" si="28"/>
        <v/>
      </c>
      <c r="H34" s="46" t="str">
        <f>IF(F2="composite only","",$C$33*1^3/(48*H27))</f>
        <v/>
      </c>
      <c r="I34" s="46" t="str">
        <f t="shared" ref="I34:J34" si="29">IF(NOT($F$2="tubing only"),"N/A","")</f>
        <v>N/A</v>
      </c>
      <c r="J34" s="46" t="str">
        <f t="shared" si="29"/>
        <v>N/A</v>
      </c>
      <c r="K34" s="46" t="str">
        <f>IF($F$2="Tubing only","","N/A")</f>
        <v>N/A</v>
      </c>
      <c r="L34" s="13" t="str">
        <f>IF(AND($F$2="tubing only",H34&gt;1.05*C34),101,IF(NOT($F$2="tubing only"),"NA",100*H34/C34))</f>
        <v>NA</v>
      </c>
      <c r="M34" s="23" t="str">
        <f>IF((100&lt;L34)*AND(L34&lt;=166.667),"For Composites Only, Additional Proof Required","")</f>
        <v/>
      </c>
    </row>
    <row r="35" spans="2:16" ht="12.75" customHeight="1" x14ac:dyDescent="0.2">
      <c r="B35" s="12" t="s">
        <v>531</v>
      </c>
      <c r="C35" s="46">
        <f>0.5*C33*(C33*1^3/(48*C27))</f>
        <v>17.572910433039873</v>
      </c>
      <c r="E35" s="46" t="str">
        <f t="shared" ref="E35:G35" si="30">IF(E24="no tubes","",0.5*E33*(E33*1^3/(48*E27)))</f>
        <v/>
      </c>
      <c r="F35" s="46" t="str">
        <f t="shared" si="30"/>
        <v/>
      </c>
      <c r="G35" s="46" t="str">
        <f t="shared" si="30"/>
        <v/>
      </c>
      <c r="H35" s="46" t="str">
        <f>IF(SUM(E35:G35)&gt;0,SUM(E35:G35),"")</f>
        <v/>
      </c>
      <c r="I35" s="46" t="str">
        <f t="shared" ref="I35:J35" si="31">IF(I26="tubing only","","N/A")</f>
        <v>N/A</v>
      </c>
      <c r="J35" s="46" t="str">
        <f t="shared" si="31"/>
        <v>N/A</v>
      </c>
      <c r="K35" s="46" t="str">
        <f>IF($F$2="Tubing only",H35,IF($F$2="Composite only",I35,IF($F$2="Tubes + Composite",H35+I35,"No Type Selected")))</f>
        <v>N/A</v>
      </c>
      <c r="L35" s="13" t="str">
        <f>IF(AND($F$2="tubing only",OR($E35&lt;(0.999*E14/C14)*$C35,$F35&lt;(F14/C14)*$C35,$G35&lt;(G14/C14)*$C35)),0,IF(NOT($F$2="tubing only"),"NA",100*H35/C35))</f>
        <v>NA</v>
      </c>
      <c r="M35" s="23" t="str">
        <f>IF((99.9&gt;L35)*AND(L35&gt;60),"For Composites Only, Additional Proof Required","")</f>
        <v/>
      </c>
      <c r="N35" s="9" t="s">
        <v>290</v>
      </c>
      <c r="O35" s="9"/>
      <c r="P35" s="9"/>
    </row>
    <row r="36" spans="2:16" ht="12.75" customHeight="1" x14ac:dyDescent="0.2">
      <c r="C36" s="99">
        <f>0.99*C27/C14</f>
        <v>1684.9638590400007</v>
      </c>
      <c r="D36" s="100"/>
      <c r="E36" s="99">
        <f t="shared" ref="E36:G36" si="32">IF(AND($F$2="tubing only",E14&gt;0),E27/E14,9E+99)</f>
        <v>8.9999999999999999E+99</v>
      </c>
      <c r="F36" s="99">
        <f t="shared" si="32"/>
        <v>8.9999999999999999E+99</v>
      </c>
      <c r="G36" s="99">
        <f t="shared" si="32"/>
        <v>8.9999999999999999E+99</v>
      </c>
      <c r="H36" s="8"/>
    </row>
    <row r="37" spans="2:16" ht="12.75" customHeight="1" x14ac:dyDescent="0.2">
      <c r="B37" s="5" t="s">
        <v>566</v>
      </c>
      <c r="E37" s="50"/>
    </row>
    <row r="38" spans="2:16" ht="12.75" customHeight="1" x14ac:dyDescent="0.2">
      <c r="B38" s="634" t="s">
        <v>567</v>
      </c>
      <c r="C38" s="224"/>
      <c r="D38" s="224"/>
      <c r="E38" s="224"/>
      <c r="F38" s="224"/>
      <c r="G38" s="224"/>
      <c r="H38" s="224"/>
      <c r="I38" s="224"/>
      <c r="J38" s="224"/>
      <c r="K38" s="224"/>
      <c r="L38" s="224"/>
      <c r="M38" s="224"/>
      <c r="N38" s="224"/>
      <c r="O38" s="224"/>
      <c r="P38" s="560"/>
    </row>
    <row r="39" spans="2:16" ht="12.75" customHeight="1" x14ac:dyDescent="0.2">
      <c r="B39" s="632" t="s">
        <v>568</v>
      </c>
      <c r="C39" s="221"/>
      <c r="D39" s="221"/>
      <c r="E39" s="221"/>
      <c r="F39" s="221"/>
      <c r="G39" s="221"/>
      <c r="H39" s="221"/>
      <c r="I39" s="221"/>
      <c r="J39" s="221"/>
      <c r="K39" s="221"/>
      <c r="L39" s="221"/>
      <c r="M39" s="221"/>
      <c r="N39" s="221"/>
      <c r="O39" s="221"/>
      <c r="P39" s="243"/>
    </row>
    <row r="40" spans="2:16" ht="12.75" customHeight="1" x14ac:dyDescent="0.2">
      <c r="B40" s="632"/>
      <c r="C40" s="221"/>
      <c r="D40" s="221"/>
      <c r="E40" s="221"/>
      <c r="F40" s="221"/>
      <c r="G40" s="221"/>
      <c r="H40" s="221"/>
      <c r="I40" s="221"/>
      <c r="J40" s="221"/>
      <c r="K40" s="221"/>
      <c r="L40" s="221"/>
      <c r="M40" s="221"/>
      <c r="N40" s="221"/>
      <c r="O40" s="221"/>
      <c r="P40" s="243"/>
    </row>
    <row r="41" spans="2:16" ht="12.75" customHeight="1" x14ac:dyDescent="0.2">
      <c r="B41" s="242"/>
      <c r="C41" s="221"/>
      <c r="D41" s="221"/>
      <c r="E41" s="221"/>
      <c r="F41" s="221"/>
      <c r="G41" s="221"/>
      <c r="H41" s="221"/>
      <c r="I41" s="221"/>
      <c r="J41" s="221"/>
      <c r="K41" s="221"/>
      <c r="L41" s="221"/>
      <c r="M41" s="221"/>
      <c r="N41" s="221"/>
      <c r="O41" s="221"/>
      <c r="P41" s="243"/>
    </row>
    <row r="42" spans="2:16" ht="12.75" customHeight="1" x14ac:dyDescent="0.2">
      <c r="B42" s="242"/>
      <c r="C42" s="221"/>
      <c r="D42" s="221"/>
      <c r="E42" s="221"/>
      <c r="F42" s="221"/>
      <c r="G42" s="221"/>
      <c r="H42" s="221"/>
      <c r="I42" s="221"/>
      <c r="J42" s="221"/>
      <c r="K42" s="221"/>
      <c r="L42" s="221"/>
      <c r="M42" s="221"/>
      <c r="N42" s="221"/>
      <c r="O42" s="221"/>
      <c r="P42" s="243"/>
    </row>
    <row r="43" spans="2:16" ht="12.75" customHeight="1" x14ac:dyDescent="0.2">
      <c r="B43" s="242"/>
      <c r="C43" s="221"/>
      <c r="D43" s="221"/>
      <c r="E43" s="221"/>
      <c r="F43" s="221"/>
      <c r="G43" s="221"/>
      <c r="H43" s="221"/>
      <c r="I43" s="221"/>
      <c r="J43" s="221"/>
      <c r="K43" s="221"/>
      <c r="L43" s="221"/>
      <c r="M43" s="221"/>
      <c r="N43" s="221"/>
      <c r="O43" s="221"/>
      <c r="P43" s="243"/>
    </row>
    <row r="44" spans="2:16" ht="12.75" customHeight="1" x14ac:dyDescent="0.2">
      <c r="B44" s="242"/>
      <c r="C44" s="221"/>
      <c r="D44" s="221"/>
      <c r="E44" s="221"/>
      <c r="F44" s="221"/>
      <c r="G44" s="221"/>
      <c r="H44" s="221"/>
      <c r="I44" s="221"/>
      <c r="J44" s="221"/>
      <c r="K44" s="221"/>
      <c r="L44" s="221"/>
      <c r="M44" s="221"/>
      <c r="N44" s="221"/>
      <c r="O44" s="221"/>
      <c r="P44" s="243"/>
    </row>
    <row r="45" spans="2:16" ht="12.75" customHeight="1" x14ac:dyDescent="0.2">
      <c r="B45" s="242"/>
      <c r="C45" s="221"/>
      <c r="D45" s="221"/>
      <c r="E45" s="221"/>
      <c r="F45" s="221"/>
      <c r="G45" s="221"/>
      <c r="H45" s="221"/>
      <c r="I45" s="221"/>
      <c r="J45" s="221"/>
      <c r="K45" s="221"/>
      <c r="L45" s="221"/>
      <c r="M45" s="221"/>
      <c r="N45" s="221"/>
      <c r="O45" s="221"/>
      <c r="P45" s="243"/>
    </row>
    <row r="46" spans="2:16" ht="12.75" customHeight="1" x14ac:dyDescent="0.2">
      <c r="B46" s="242"/>
      <c r="C46" s="221"/>
      <c r="D46" s="221"/>
      <c r="E46" s="221"/>
      <c r="F46" s="221"/>
      <c r="G46" s="221"/>
      <c r="H46" s="221"/>
      <c r="I46" s="221"/>
      <c r="J46" s="221"/>
      <c r="K46" s="221"/>
      <c r="L46" s="221"/>
      <c r="M46" s="221"/>
      <c r="N46" s="221"/>
      <c r="O46" s="221"/>
      <c r="P46" s="243"/>
    </row>
    <row r="47" spans="2:16" ht="12.75" customHeight="1" x14ac:dyDescent="0.2">
      <c r="B47" s="242"/>
      <c r="C47" s="221"/>
      <c r="D47" s="221"/>
      <c r="E47" s="221"/>
      <c r="F47" s="221"/>
      <c r="G47" s="221"/>
      <c r="H47" s="221"/>
      <c r="I47" s="221"/>
      <c r="J47" s="221"/>
      <c r="K47" s="221"/>
      <c r="L47" s="221"/>
      <c r="M47" s="221"/>
      <c r="N47" s="221"/>
      <c r="O47" s="221"/>
      <c r="P47" s="243"/>
    </row>
    <row r="48" spans="2:16" ht="12.75" customHeight="1" x14ac:dyDescent="0.2">
      <c r="B48" s="242"/>
      <c r="C48" s="221"/>
      <c r="D48" s="221"/>
      <c r="E48" s="221"/>
      <c r="F48" s="221"/>
      <c r="G48" s="221"/>
      <c r="H48" s="221"/>
      <c r="I48" s="221"/>
      <c r="J48" s="221"/>
      <c r="K48" s="221"/>
      <c r="L48" s="221"/>
      <c r="M48" s="221"/>
      <c r="N48" s="221"/>
      <c r="O48" s="221"/>
      <c r="P48" s="243"/>
    </row>
    <row r="49" spans="2:16" ht="12.75" customHeight="1" x14ac:dyDescent="0.2">
      <c r="B49" s="242"/>
      <c r="C49" s="221"/>
      <c r="D49" s="221"/>
      <c r="E49" s="221"/>
      <c r="F49" s="221"/>
      <c r="G49" s="221"/>
      <c r="H49" s="221"/>
      <c r="I49" s="221"/>
      <c r="J49" s="221"/>
      <c r="K49" s="221"/>
      <c r="L49" s="221"/>
      <c r="M49" s="221"/>
      <c r="N49" s="221"/>
      <c r="O49" s="221"/>
      <c r="P49" s="243"/>
    </row>
    <row r="50" spans="2:16" ht="12.75" customHeight="1" x14ac:dyDescent="0.2">
      <c r="B50" s="242"/>
      <c r="C50" s="221"/>
      <c r="D50" s="221"/>
      <c r="E50" s="221"/>
      <c r="F50" s="221"/>
      <c r="G50" s="221"/>
      <c r="H50" s="221"/>
      <c r="I50" s="221"/>
      <c r="J50" s="221"/>
      <c r="K50" s="221"/>
      <c r="L50" s="221"/>
      <c r="M50" s="221"/>
      <c r="N50" s="221"/>
      <c r="O50" s="221"/>
      <c r="P50" s="243"/>
    </row>
    <row r="51" spans="2:16" ht="12.75" customHeight="1" x14ac:dyDescent="0.2">
      <c r="B51" s="242"/>
      <c r="C51" s="221"/>
      <c r="D51" s="221"/>
      <c r="E51" s="221"/>
      <c r="F51" s="221"/>
      <c r="G51" s="221"/>
      <c r="H51" s="221"/>
      <c r="I51" s="221"/>
      <c r="J51" s="221"/>
      <c r="K51" s="221"/>
      <c r="L51" s="221"/>
      <c r="M51" s="221"/>
      <c r="N51" s="221"/>
      <c r="O51" s="221"/>
      <c r="P51" s="243"/>
    </row>
    <row r="52" spans="2:16" ht="12.75" customHeight="1" x14ac:dyDescent="0.2">
      <c r="B52" s="242"/>
      <c r="C52" s="221"/>
      <c r="D52" s="221"/>
      <c r="E52" s="221"/>
      <c r="F52" s="221"/>
      <c r="G52" s="221"/>
      <c r="H52" s="221"/>
      <c r="I52" s="221"/>
      <c r="J52" s="221"/>
      <c r="K52" s="221"/>
      <c r="L52" s="221"/>
      <c r="M52" s="221"/>
      <c r="N52" s="221"/>
      <c r="O52" s="221"/>
      <c r="P52" s="243"/>
    </row>
    <row r="53" spans="2:16" ht="12.75" customHeight="1" x14ac:dyDescent="0.2">
      <c r="B53" s="242"/>
      <c r="C53" s="221"/>
      <c r="D53" s="221"/>
      <c r="E53" s="221"/>
      <c r="F53" s="221"/>
      <c r="G53" s="221"/>
      <c r="H53" s="221"/>
      <c r="I53" s="221"/>
      <c r="J53" s="221"/>
      <c r="K53" s="221"/>
      <c r="L53" s="221"/>
      <c r="M53" s="221"/>
      <c r="N53" s="221"/>
      <c r="O53" s="221"/>
      <c r="P53" s="243"/>
    </row>
    <row r="54" spans="2:16" ht="12.75" customHeight="1" x14ac:dyDescent="0.2">
      <c r="B54" s="242"/>
      <c r="C54" s="221"/>
      <c r="D54" s="221"/>
      <c r="E54" s="221"/>
      <c r="F54" s="221"/>
      <c r="G54" s="221"/>
      <c r="H54" s="221"/>
      <c r="I54" s="221"/>
      <c r="J54" s="221"/>
      <c r="K54" s="221"/>
      <c r="L54" s="221"/>
      <c r="M54" s="221"/>
      <c r="N54" s="221"/>
      <c r="O54" s="221"/>
      <c r="P54" s="243"/>
    </row>
    <row r="55" spans="2:16" ht="12.75" customHeight="1" x14ac:dyDescent="0.2">
      <c r="B55" s="242"/>
      <c r="C55" s="221"/>
      <c r="D55" s="221"/>
      <c r="E55" s="221"/>
      <c r="F55" s="221"/>
      <c r="G55" s="221"/>
      <c r="H55" s="221"/>
      <c r="I55" s="221"/>
      <c r="J55" s="221"/>
      <c r="K55" s="221"/>
      <c r="L55" s="221"/>
      <c r="M55" s="221"/>
      <c r="N55" s="221"/>
      <c r="O55" s="221"/>
      <c r="P55" s="243"/>
    </row>
    <row r="56" spans="2:16" ht="12.75" customHeight="1" x14ac:dyDescent="0.2">
      <c r="B56" s="242"/>
      <c r="C56" s="221"/>
      <c r="D56" s="221"/>
      <c r="E56" s="221"/>
      <c r="F56" s="221"/>
      <c r="G56" s="221"/>
      <c r="H56" s="221"/>
      <c r="I56" s="221"/>
      <c r="J56" s="221"/>
      <c r="K56" s="221"/>
      <c r="L56" s="221"/>
      <c r="M56" s="221"/>
      <c r="N56" s="221"/>
      <c r="O56" s="221"/>
      <c r="P56" s="243"/>
    </row>
    <row r="57" spans="2:16" ht="12.75" customHeight="1" x14ac:dyDescent="0.2">
      <c r="B57" s="242"/>
      <c r="C57" s="221"/>
      <c r="D57" s="221"/>
      <c r="E57" s="221"/>
      <c r="F57" s="221"/>
      <c r="G57" s="221"/>
      <c r="H57" s="221"/>
      <c r="I57" s="221"/>
      <c r="J57" s="221"/>
      <c r="K57" s="221"/>
      <c r="L57" s="221"/>
      <c r="M57" s="221"/>
      <c r="N57" s="221"/>
      <c r="O57" s="221"/>
      <c r="P57" s="243"/>
    </row>
    <row r="58" spans="2:16" ht="12.75" customHeight="1" x14ac:dyDescent="0.2">
      <c r="B58" s="242"/>
      <c r="C58" s="221"/>
      <c r="D58" s="221"/>
      <c r="E58" s="221"/>
      <c r="F58" s="221"/>
      <c r="G58" s="221"/>
      <c r="H58" s="221"/>
      <c r="I58" s="221"/>
      <c r="J58" s="221"/>
      <c r="K58" s="221"/>
      <c r="L58" s="221"/>
      <c r="M58" s="221"/>
      <c r="N58" s="221"/>
      <c r="O58" s="221"/>
      <c r="P58" s="243"/>
    </row>
    <row r="59" spans="2:16" ht="12.75" customHeight="1" x14ac:dyDescent="0.2">
      <c r="B59" s="242"/>
      <c r="C59" s="221"/>
      <c r="D59" s="221"/>
      <c r="E59" s="221"/>
      <c r="F59" s="221"/>
      <c r="G59" s="221"/>
      <c r="H59" s="221"/>
      <c r="I59" s="221"/>
      <c r="J59" s="221"/>
      <c r="K59" s="221"/>
      <c r="L59" s="221"/>
      <c r="M59" s="221"/>
      <c r="N59" s="221"/>
      <c r="O59" s="221"/>
      <c r="P59" s="243"/>
    </row>
    <row r="60" spans="2:16" ht="12.75" customHeight="1" x14ac:dyDescent="0.2">
      <c r="B60" s="242"/>
      <c r="C60" s="221"/>
      <c r="D60" s="221"/>
      <c r="E60" s="221"/>
      <c r="F60" s="221"/>
      <c r="G60" s="221"/>
      <c r="H60" s="221"/>
      <c r="I60" s="221"/>
      <c r="J60" s="221"/>
      <c r="K60" s="221"/>
      <c r="L60" s="221"/>
      <c r="M60" s="221"/>
      <c r="N60" s="221"/>
      <c r="O60" s="221"/>
      <c r="P60" s="243"/>
    </row>
    <row r="61" spans="2:16" ht="12.75" customHeight="1" x14ac:dyDescent="0.2">
      <c r="B61" s="242"/>
      <c r="C61" s="221"/>
      <c r="D61" s="221"/>
      <c r="E61" s="221"/>
      <c r="F61" s="221"/>
      <c r="G61" s="221"/>
      <c r="H61" s="221"/>
      <c r="I61" s="221"/>
      <c r="J61" s="221"/>
      <c r="K61" s="221"/>
      <c r="L61" s="221"/>
      <c r="M61" s="221"/>
      <c r="N61" s="221"/>
      <c r="O61" s="221"/>
      <c r="P61" s="243"/>
    </row>
    <row r="62" spans="2:16" ht="12.75" customHeight="1" x14ac:dyDescent="0.2">
      <c r="B62" s="242"/>
      <c r="C62" s="221"/>
      <c r="D62" s="221"/>
      <c r="E62" s="221"/>
      <c r="F62" s="221"/>
      <c r="G62" s="221"/>
      <c r="H62" s="221"/>
      <c r="I62" s="221"/>
      <c r="J62" s="221"/>
      <c r="K62" s="221"/>
      <c r="L62" s="221"/>
      <c r="M62" s="221"/>
      <c r="N62" s="221"/>
      <c r="O62" s="221"/>
      <c r="P62" s="243"/>
    </row>
    <row r="63" spans="2:16" ht="12.75" customHeight="1" x14ac:dyDescent="0.2">
      <c r="B63" s="242"/>
      <c r="C63" s="221"/>
      <c r="D63" s="221"/>
      <c r="E63" s="221"/>
      <c r="F63" s="221"/>
      <c r="G63" s="221"/>
      <c r="H63" s="221"/>
      <c r="I63" s="221"/>
      <c r="J63" s="221"/>
      <c r="K63" s="221"/>
      <c r="L63" s="221"/>
      <c r="M63" s="221"/>
      <c r="N63" s="221"/>
      <c r="O63" s="221"/>
      <c r="P63" s="243"/>
    </row>
    <row r="64" spans="2:16" ht="12.75" customHeight="1" x14ac:dyDescent="0.2">
      <c r="B64" s="242"/>
      <c r="C64" s="221"/>
      <c r="D64" s="221"/>
      <c r="E64" s="221"/>
      <c r="F64" s="221"/>
      <c r="G64" s="221"/>
      <c r="H64" s="221"/>
      <c r="I64" s="221"/>
      <c r="J64" s="221"/>
      <c r="K64" s="221"/>
      <c r="L64" s="221"/>
      <c r="M64" s="221"/>
      <c r="N64" s="221"/>
      <c r="O64" s="221"/>
      <c r="P64" s="243"/>
    </row>
    <row r="65" spans="2:16" ht="12.75" customHeight="1" x14ac:dyDescent="0.2">
      <c r="B65" s="242"/>
      <c r="C65" s="221"/>
      <c r="D65" s="221"/>
      <c r="E65" s="221"/>
      <c r="F65" s="221"/>
      <c r="G65" s="221"/>
      <c r="H65" s="221"/>
      <c r="I65" s="221"/>
      <c r="J65" s="221"/>
      <c r="K65" s="221"/>
      <c r="L65" s="221"/>
      <c r="M65" s="221"/>
      <c r="N65" s="221"/>
      <c r="O65" s="221"/>
      <c r="P65" s="243"/>
    </row>
    <row r="66" spans="2:16" ht="12.75" customHeight="1" x14ac:dyDescent="0.2">
      <c r="B66" s="242"/>
      <c r="C66" s="221"/>
      <c r="D66" s="221"/>
      <c r="E66" s="221"/>
      <c r="F66" s="221"/>
      <c r="G66" s="221"/>
      <c r="H66" s="221"/>
      <c r="I66" s="221"/>
      <c r="J66" s="221"/>
      <c r="K66" s="221"/>
      <c r="L66" s="221"/>
      <c r="M66" s="221"/>
      <c r="N66" s="221"/>
      <c r="O66" s="221"/>
      <c r="P66" s="243"/>
    </row>
    <row r="67" spans="2:16" ht="12.75" customHeight="1" x14ac:dyDescent="0.2">
      <c r="B67" s="242"/>
      <c r="C67" s="221"/>
      <c r="D67" s="221"/>
      <c r="E67" s="221"/>
      <c r="F67" s="221"/>
      <c r="G67" s="221"/>
      <c r="H67" s="221"/>
      <c r="I67" s="221"/>
      <c r="J67" s="221"/>
      <c r="K67" s="221"/>
      <c r="L67" s="221"/>
      <c r="M67" s="221"/>
      <c r="N67" s="221"/>
      <c r="O67" s="221"/>
      <c r="P67" s="243"/>
    </row>
    <row r="68" spans="2:16" ht="12.75" customHeight="1" x14ac:dyDescent="0.2">
      <c r="B68" s="242"/>
      <c r="C68" s="221"/>
      <c r="D68" s="221"/>
      <c r="E68" s="221"/>
      <c r="F68" s="221"/>
      <c r="G68" s="221"/>
      <c r="H68" s="221"/>
      <c r="I68" s="221"/>
      <c r="J68" s="221"/>
      <c r="K68" s="221"/>
      <c r="L68" s="221"/>
      <c r="M68" s="221"/>
      <c r="N68" s="221"/>
      <c r="O68" s="221"/>
      <c r="P68" s="243"/>
    </row>
    <row r="69" spans="2:16" ht="12.75" customHeight="1" x14ac:dyDescent="0.2">
      <c r="B69" s="242"/>
      <c r="C69" s="221"/>
      <c r="D69" s="221"/>
      <c r="E69" s="221"/>
      <c r="F69" s="221"/>
      <c r="G69" s="221"/>
      <c r="H69" s="221"/>
      <c r="I69" s="221"/>
      <c r="J69" s="221"/>
      <c r="K69" s="221"/>
      <c r="L69" s="221"/>
      <c r="M69" s="221"/>
      <c r="N69" s="221"/>
      <c r="O69" s="221"/>
      <c r="P69" s="243"/>
    </row>
    <row r="70" spans="2:16" ht="12.75" customHeight="1" x14ac:dyDescent="0.2">
      <c r="B70" s="242"/>
      <c r="C70" s="221"/>
      <c r="D70" s="221"/>
      <c r="E70" s="221"/>
      <c r="F70" s="221"/>
      <c r="G70" s="221"/>
      <c r="H70" s="221"/>
      <c r="I70" s="221"/>
      <c r="J70" s="221"/>
      <c r="K70" s="221"/>
      <c r="L70" s="221"/>
      <c r="M70" s="221"/>
      <c r="N70" s="221"/>
      <c r="O70" s="221"/>
      <c r="P70" s="243"/>
    </row>
    <row r="71" spans="2:16" ht="12.75" customHeight="1" x14ac:dyDescent="0.2">
      <c r="B71" s="242"/>
      <c r="C71" s="221"/>
      <c r="D71" s="221"/>
      <c r="E71" s="221"/>
      <c r="F71" s="221"/>
      <c r="G71" s="221"/>
      <c r="H71" s="221"/>
      <c r="I71" s="221"/>
      <c r="J71" s="221"/>
      <c r="K71" s="221"/>
      <c r="L71" s="221"/>
      <c r="M71" s="221"/>
      <c r="N71" s="221"/>
      <c r="O71" s="221"/>
      <c r="P71" s="243"/>
    </row>
    <row r="72" spans="2:16" ht="12.75" customHeight="1" x14ac:dyDescent="0.2">
      <c r="B72" s="242"/>
      <c r="C72" s="221"/>
      <c r="D72" s="221"/>
      <c r="E72" s="221"/>
      <c r="F72" s="221"/>
      <c r="G72" s="221"/>
      <c r="H72" s="221"/>
      <c r="I72" s="221"/>
      <c r="J72" s="221"/>
      <c r="K72" s="221"/>
      <c r="L72" s="221"/>
      <c r="M72" s="221"/>
      <c r="N72" s="221"/>
      <c r="O72" s="221"/>
      <c r="P72" s="243"/>
    </row>
    <row r="73" spans="2:16" ht="12.75" customHeight="1" x14ac:dyDescent="0.2">
      <c r="B73" s="242"/>
      <c r="C73" s="221"/>
      <c r="D73" s="221"/>
      <c r="E73" s="221"/>
      <c r="F73" s="221"/>
      <c r="G73" s="221"/>
      <c r="H73" s="221"/>
      <c r="I73" s="221"/>
      <c r="J73" s="221"/>
      <c r="K73" s="221"/>
      <c r="L73" s="221"/>
      <c r="M73" s="221"/>
      <c r="N73" s="221"/>
      <c r="O73" s="221"/>
      <c r="P73" s="243"/>
    </row>
    <row r="74" spans="2:16" ht="12.75" customHeight="1" x14ac:dyDescent="0.2">
      <c r="B74" s="242"/>
      <c r="C74" s="221"/>
      <c r="D74" s="221"/>
      <c r="E74" s="221"/>
      <c r="F74" s="221"/>
      <c r="G74" s="221"/>
      <c r="H74" s="221"/>
      <c r="I74" s="221"/>
      <c r="J74" s="221"/>
      <c r="K74" s="221"/>
      <c r="L74" s="221"/>
      <c r="M74" s="221"/>
      <c r="N74" s="221"/>
      <c r="O74" s="221"/>
      <c r="P74" s="243"/>
    </row>
    <row r="75" spans="2:16" ht="12.75" customHeight="1" x14ac:dyDescent="0.2">
      <c r="B75" s="242"/>
      <c r="C75" s="221"/>
      <c r="D75" s="221"/>
      <c r="E75" s="221"/>
      <c r="F75" s="221"/>
      <c r="G75" s="221"/>
      <c r="H75" s="221"/>
      <c r="I75" s="221"/>
      <c r="J75" s="221"/>
      <c r="K75" s="221"/>
      <c r="L75" s="221"/>
      <c r="M75" s="221"/>
      <c r="N75" s="221"/>
      <c r="O75" s="221"/>
      <c r="P75" s="243"/>
    </row>
    <row r="76" spans="2:16" ht="12.75" customHeight="1" x14ac:dyDescent="0.2">
      <c r="B76" s="242"/>
      <c r="C76" s="221"/>
      <c r="D76" s="221"/>
      <c r="E76" s="221"/>
      <c r="F76" s="221"/>
      <c r="G76" s="221"/>
      <c r="H76" s="221"/>
      <c r="I76" s="221"/>
      <c r="J76" s="221"/>
      <c r="K76" s="221"/>
      <c r="L76" s="221"/>
      <c r="M76" s="221"/>
      <c r="N76" s="221"/>
      <c r="O76" s="221"/>
      <c r="P76" s="243"/>
    </row>
    <row r="77" spans="2:16" ht="12.75" customHeight="1" x14ac:dyDescent="0.2">
      <c r="B77" s="242"/>
      <c r="C77" s="221"/>
      <c r="D77" s="221"/>
      <c r="E77" s="221"/>
      <c r="F77" s="221"/>
      <c r="G77" s="221"/>
      <c r="H77" s="221"/>
      <c r="I77" s="221"/>
      <c r="J77" s="221"/>
      <c r="K77" s="221"/>
      <c r="L77" s="221"/>
      <c r="M77" s="221"/>
      <c r="N77" s="221"/>
      <c r="O77" s="221"/>
      <c r="P77" s="243"/>
    </row>
    <row r="78" spans="2:16" ht="12.75" customHeight="1" x14ac:dyDescent="0.2">
      <c r="B78" s="242"/>
      <c r="C78" s="221"/>
      <c r="D78" s="221"/>
      <c r="E78" s="221"/>
      <c r="F78" s="221"/>
      <c r="G78" s="221"/>
      <c r="H78" s="221"/>
      <c r="I78" s="221"/>
      <c r="J78" s="221"/>
      <c r="K78" s="221"/>
      <c r="L78" s="221"/>
      <c r="M78" s="221"/>
      <c r="N78" s="221"/>
      <c r="O78" s="221"/>
      <c r="P78" s="243"/>
    </row>
    <row r="79" spans="2:16" ht="12.75" customHeight="1" x14ac:dyDescent="0.2">
      <c r="B79" s="242"/>
      <c r="C79" s="221"/>
      <c r="D79" s="221"/>
      <c r="E79" s="221"/>
      <c r="F79" s="221"/>
      <c r="G79" s="221"/>
      <c r="H79" s="221"/>
      <c r="I79" s="221"/>
      <c r="J79" s="221"/>
      <c r="K79" s="221"/>
      <c r="L79" s="221"/>
      <c r="M79" s="221"/>
      <c r="N79" s="221"/>
      <c r="O79" s="221"/>
      <c r="P79" s="243"/>
    </row>
    <row r="80" spans="2:16" ht="12.75" customHeight="1" x14ac:dyDescent="0.2">
      <c r="B80" s="242"/>
      <c r="C80" s="221"/>
      <c r="D80" s="221"/>
      <c r="E80" s="221"/>
      <c r="F80" s="221"/>
      <c r="G80" s="221"/>
      <c r="H80" s="221"/>
      <c r="I80" s="221"/>
      <c r="J80" s="221"/>
      <c r="K80" s="221"/>
      <c r="L80" s="221"/>
      <c r="M80" s="221"/>
      <c r="N80" s="221"/>
      <c r="O80" s="221"/>
      <c r="P80" s="243"/>
    </row>
    <row r="81" spans="2:16" ht="12.75" customHeight="1" x14ac:dyDescent="0.2">
      <c r="B81" s="242"/>
      <c r="C81" s="221"/>
      <c r="D81" s="221"/>
      <c r="E81" s="221"/>
      <c r="F81" s="221"/>
      <c r="G81" s="221"/>
      <c r="H81" s="221"/>
      <c r="I81" s="221"/>
      <c r="J81" s="221"/>
      <c r="K81" s="221"/>
      <c r="L81" s="221"/>
      <c r="M81" s="221"/>
      <c r="N81" s="221"/>
      <c r="O81" s="221"/>
      <c r="P81" s="243"/>
    </row>
    <row r="82" spans="2:16" ht="12.75" customHeight="1" x14ac:dyDescent="0.2">
      <c r="B82" s="242"/>
      <c r="C82" s="221"/>
      <c r="D82" s="221"/>
      <c r="E82" s="221"/>
      <c r="F82" s="221"/>
      <c r="G82" s="221"/>
      <c r="H82" s="221"/>
      <c r="I82" s="221"/>
      <c r="J82" s="221"/>
      <c r="K82" s="221"/>
      <c r="L82" s="221"/>
      <c r="M82" s="221"/>
      <c r="N82" s="221"/>
      <c r="O82" s="221"/>
      <c r="P82" s="243"/>
    </row>
    <row r="83" spans="2:16" ht="12.75" customHeight="1" x14ac:dyDescent="0.2">
      <c r="B83" s="242"/>
      <c r="C83" s="221"/>
      <c r="D83" s="221"/>
      <c r="E83" s="221"/>
      <c r="F83" s="221"/>
      <c r="G83" s="221"/>
      <c r="H83" s="221"/>
      <c r="I83" s="221"/>
      <c r="J83" s="221"/>
      <c r="K83" s="221"/>
      <c r="L83" s="221"/>
      <c r="M83" s="221"/>
      <c r="N83" s="221"/>
      <c r="O83" s="221"/>
      <c r="P83" s="243"/>
    </row>
    <row r="84" spans="2:16" ht="12.75" customHeight="1" x14ac:dyDescent="0.2">
      <c r="B84" s="242"/>
      <c r="C84" s="221"/>
      <c r="D84" s="221"/>
      <c r="E84" s="221"/>
      <c r="F84" s="221"/>
      <c r="G84" s="221"/>
      <c r="H84" s="221"/>
      <c r="I84" s="221"/>
      <c r="J84" s="221"/>
      <c r="K84" s="221"/>
      <c r="L84" s="221"/>
      <c r="M84" s="221"/>
      <c r="N84" s="221"/>
      <c r="O84" s="221"/>
      <c r="P84" s="243"/>
    </row>
    <row r="85" spans="2:16" ht="12.75" customHeight="1" x14ac:dyDescent="0.2">
      <c r="B85" s="242"/>
      <c r="C85" s="221"/>
      <c r="D85" s="221"/>
      <c r="E85" s="221"/>
      <c r="F85" s="221"/>
      <c r="G85" s="221"/>
      <c r="H85" s="221"/>
      <c r="I85" s="221"/>
      <c r="J85" s="221"/>
      <c r="K85" s="221"/>
      <c r="L85" s="221"/>
      <c r="M85" s="221"/>
      <c r="N85" s="221"/>
      <c r="O85" s="221"/>
      <c r="P85" s="243"/>
    </row>
    <row r="86" spans="2:16" ht="12.75" customHeight="1" x14ac:dyDescent="0.2">
      <c r="B86" s="242"/>
      <c r="C86" s="221"/>
      <c r="D86" s="221"/>
      <c r="E86" s="221"/>
      <c r="F86" s="221"/>
      <c r="G86" s="221"/>
      <c r="H86" s="221"/>
      <c r="I86" s="221"/>
      <c r="J86" s="221"/>
      <c r="K86" s="221"/>
      <c r="L86" s="221"/>
      <c r="M86" s="221"/>
      <c r="N86" s="221"/>
      <c r="O86" s="221"/>
      <c r="P86" s="243"/>
    </row>
    <row r="87" spans="2:16" ht="12.75" customHeight="1" x14ac:dyDescent="0.2">
      <c r="B87" s="242"/>
      <c r="C87" s="221"/>
      <c r="D87" s="221"/>
      <c r="E87" s="221"/>
      <c r="F87" s="221"/>
      <c r="G87" s="221"/>
      <c r="H87" s="221"/>
      <c r="I87" s="221"/>
      <c r="J87" s="221"/>
      <c r="K87" s="221"/>
      <c r="L87" s="221"/>
      <c r="M87" s="221"/>
      <c r="N87" s="221"/>
      <c r="O87" s="221"/>
      <c r="P87" s="243"/>
    </row>
    <row r="88" spans="2:16" ht="12.75" customHeight="1" x14ac:dyDescent="0.2">
      <c r="B88" s="242"/>
      <c r="C88" s="221"/>
      <c r="D88" s="221"/>
      <c r="E88" s="221"/>
      <c r="F88" s="221"/>
      <c r="G88" s="221"/>
      <c r="H88" s="221"/>
      <c r="I88" s="221"/>
      <c r="J88" s="221"/>
      <c r="K88" s="221"/>
      <c r="L88" s="221"/>
      <c r="M88" s="221"/>
      <c r="N88" s="221"/>
      <c r="O88" s="221"/>
      <c r="P88" s="243"/>
    </row>
    <row r="89" spans="2:16" ht="12.75" customHeight="1" x14ac:dyDescent="0.2">
      <c r="B89" s="242"/>
      <c r="C89" s="221"/>
      <c r="D89" s="221"/>
      <c r="E89" s="221"/>
      <c r="F89" s="221"/>
      <c r="G89" s="221"/>
      <c r="H89" s="221"/>
      <c r="I89" s="221"/>
      <c r="J89" s="221"/>
      <c r="K89" s="221"/>
      <c r="L89" s="221"/>
      <c r="M89" s="221"/>
      <c r="N89" s="221"/>
      <c r="O89" s="221"/>
      <c r="P89" s="243"/>
    </row>
    <row r="90" spans="2:16" ht="12.75" customHeight="1" x14ac:dyDescent="0.2">
      <c r="B90" s="242"/>
      <c r="C90" s="221"/>
      <c r="D90" s="221"/>
      <c r="E90" s="221"/>
      <c r="F90" s="221"/>
      <c r="G90" s="221"/>
      <c r="H90" s="221"/>
      <c r="I90" s="221"/>
      <c r="J90" s="221"/>
      <c r="K90" s="221"/>
      <c r="L90" s="221"/>
      <c r="M90" s="221"/>
      <c r="N90" s="221"/>
      <c r="O90" s="221"/>
      <c r="P90" s="243"/>
    </row>
    <row r="91" spans="2:16" ht="12.75" customHeight="1" x14ac:dyDescent="0.2">
      <c r="B91" s="242"/>
      <c r="C91" s="221"/>
      <c r="D91" s="221"/>
      <c r="E91" s="221"/>
      <c r="F91" s="221"/>
      <c r="G91" s="221"/>
      <c r="H91" s="221"/>
      <c r="I91" s="221"/>
      <c r="J91" s="221"/>
      <c r="K91" s="221"/>
      <c r="L91" s="221"/>
      <c r="M91" s="221"/>
      <c r="N91" s="221"/>
      <c r="O91" s="221"/>
      <c r="P91" s="243"/>
    </row>
    <row r="92" spans="2:16" ht="12.75" customHeight="1" x14ac:dyDescent="0.2">
      <c r="B92" s="242"/>
      <c r="C92" s="221"/>
      <c r="D92" s="221"/>
      <c r="E92" s="221"/>
      <c r="F92" s="221"/>
      <c r="G92" s="221"/>
      <c r="H92" s="221"/>
      <c r="I92" s="221"/>
      <c r="J92" s="221"/>
      <c r="K92" s="221"/>
      <c r="L92" s="221"/>
      <c r="M92" s="221"/>
      <c r="N92" s="221"/>
      <c r="O92" s="221"/>
      <c r="P92" s="243"/>
    </row>
    <row r="93" spans="2:16" ht="12.75" customHeight="1" x14ac:dyDescent="0.2">
      <c r="B93" s="242"/>
      <c r="C93" s="221"/>
      <c r="D93" s="221"/>
      <c r="E93" s="221"/>
      <c r="F93" s="221"/>
      <c r="G93" s="221"/>
      <c r="H93" s="221"/>
      <c r="I93" s="221"/>
      <c r="J93" s="221"/>
      <c r="K93" s="221"/>
      <c r="L93" s="221"/>
      <c r="M93" s="221"/>
      <c r="N93" s="221"/>
      <c r="O93" s="221"/>
      <c r="P93" s="243"/>
    </row>
    <row r="94" spans="2:16" ht="12.75" customHeight="1" x14ac:dyDescent="0.2">
      <c r="B94" s="242"/>
      <c r="C94" s="221"/>
      <c r="D94" s="221"/>
      <c r="E94" s="221"/>
      <c r="F94" s="221"/>
      <c r="G94" s="221"/>
      <c r="H94" s="221"/>
      <c r="I94" s="221"/>
      <c r="J94" s="221"/>
      <c r="K94" s="221"/>
      <c r="L94" s="221"/>
      <c r="M94" s="221"/>
      <c r="N94" s="221"/>
      <c r="O94" s="221"/>
      <c r="P94" s="243"/>
    </row>
    <row r="95" spans="2:16" ht="12.75" customHeight="1" x14ac:dyDescent="0.2">
      <c r="B95" s="242"/>
      <c r="C95" s="221"/>
      <c r="D95" s="221"/>
      <c r="E95" s="221"/>
      <c r="F95" s="221"/>
      <c r="G95" s="221"/>
      <c r="H95" s="221"/>
      <c r="I95" s="221"/>
      <c r="J95" s="221"/>
      <c r="K95" s="221"/>
      <c r="L95" s="221"/>
      <c r="M95" s="221"/>
      <c r="N95" s="221"/>
      <c r="O95" s="221"/>
      <c r="P95" s="243"/>
    </row>
    <row r="96" spans="2:16" ht="12.75" customHeight="1" x14ac:dyDescent="0.2">
      <c r="B96" s="242"/>
      <c r="C96" s="221"/>
      <c r="D96" s="221"/>
      <c r="E96" s="221"/>
      <c r="F96" s="221"/>
      <c r="G96" s="221"/>
      <c r="H96" s="221"/>
      <c r="I96" s="221"/>
      <c r="J96" s="221"/>
      <c r="K96" s="221"/>
      <c r="L96" s="221"/>
      <c r="M96" s="221"/>
      <c r="N96" s="221"/>
      <c r="O96" s="221"/>
      <c r="P96" s="243"/>
    </row>
    <row r="97" spans="2:16" ht="12.75" customHeight="1" x14ac:dyDescent="0.2">
      <c r="B97" s="242"/>
      <c r="C97" s="221"/>
      <c r="D97" s="221"/>
      <c r="E97" s="221"/>
      <c r="F97" s="221"/>
      <c r="G97" s="221"/>
      <c r="H97" s="221"/>
      <c r="I97" s="221"/>
      <c r="J97" s="221"/>
      <c r="K97" s="221"/>
      <c r="L97" s="221"/>
      <c r="M97" s="221"/>
      <c r="N97" s="221"/>
      <c r="O97" s="221"/>
      <c r="P97" s="243"/>
    </row>
    <row r="98" spans="2:16" ht="12.75" customHeight="1" x14ac:dyDescent="0.2">
      <c r="B98" s="242"/>
      <c r="C98" s="221"/>
      <c r="D98" s="221"/>
      <c r="E98" s="221"/>
      <c r="F98" s="221"/>
      <c r="G98" s="221"/>
      <c r="H98" s="221"/>
      <c r="I98" s="221"/>
      <c r="J98" s="221"/>
      <c r="K98" s="221"/>
      <c r="L98" s="221"/>
      <c r="M98" s="221"/>
      <c r="N98" s="221"/>
      <c r="O98" s="221"/>
      <c r="P98" s="243"/>
    </row>
    <row r="99" spans="2:16" ht="12.75" customHeight="1" x14ac:dyDescent="0.2">
      <c r="B99" s="242"/>
      <c r="C99" s="221"/>
      <c r="D99" s="221"/>
      <c r="E99" s="221"/>
      <c r="F99" s="221"/>
      <c r="G99" s="221"/>
      <c r="H99" s="221"/>
      <c r="I99" s="221"/>
      <c r="J99" s="221"/>
      <c r="K99" s="221"/>
      <c r="L99" s="221"/>
      <c r="M99" s="221"/>
      <c r="N99" s="221"/>
      <c r="O99" s="221"/>
      <c r="P99" s="243"/>
    </row>
    <row r="100" spans="2:16" ht="12.75" customHeight="1" x14ac:dyDescent="0.2">
      <c r="B100" s="242"/>
      <c r="C100" s="221"/>
      <c r="D100" s="221"/>
      <c r="E100" s="221"/>
      <c r="F100" s="221"/>
      <c r="G100" s="221"/>
      <c r="H100" s="221"/>
      <c r="I100" s="221"/>
      <c r="J100" s="221"/>
      <c r="K100" s="221"/>
      <c r="L100" s="221"/>
      <c r="M100" s="221"/>
      <c r="N100" s="221"/>
      <c r="O100" s="221"/>
      <c r="P100" s="243"/>
    </row>
    <row r="101" spans="2:16" ht="12.75" customHeight="1" x14ac:dyDescent="0.2">
      <c r="B101" s="242"/>
      <c r="C101" s="221"/>
      <c r="D101" s="221"/>
      <c r="E101" s="221"/>
      <c r="F101" s="221"/>
      <c r="G101" s="221"/>
      <c r="H101" s="221"/>
      <c r="I101" s="221"/>
      <c r="J101" s="221"/>
      <c r="K101" s="221"/>
      <c r="L101" s="221"/>
      <c r="M101" s="221"/>
      <c r="N101" s="221"/>
      <c r="O101" s="221"/>
      <c r="P101" s="243"/>
    </row>
    <row r="102" spans="2:16" ht="12.75" customHeight="1" x14ac:dyDescent="0.2">
      <c r="B102" s="242"/>
      <c r="C102" s="221"/>
      <c r="D102" s="221"/>
      <c r="E102" s="221"/>
      <c r="F102" s="221"/>
      <c r="G102" s="221"/>
      <c r="H102" s="221"/>
      <c r="I102" s="221"/>
      <c r="J102" s="221"/>
      <c r="K102" s="221"/>
      <c r="L102" s="221"/>
      <c r="M102" s="221"/>
      <c r="N102" s="221"/>
      <c r="O102" s="221"/>
      <c r="P102" s="243"/>
    </row>
    <row r="103" spans="2:16" ht="12.75" customHeight="1" x14ac:dyDescent="0.2">
      <c r="B103" s="242"/>
      <c r="C103" s="221"/>
      <c r="D103" s="221"/>
      <c r="E103" s="221"/>
      <c r="F103" s="221"/>
      <c r="G103" s="221"/>
      <c r="H103" s="221"/>
      <c r="I103" s="221"/>
      <c r="J103" s="221"/>
      <c r="K103" s="221"/>
      <c r="L103" s="221"/>
      <c r="M103" s="221"/>
      <c r="N103" s="221"/>
      <c r="O103" s="221"/>
      <c r="P103" s="243"/>
    </row>
    <row r="104" spans="2:16" ht="12.75" customHeight="1" x14ac:dyDescent="0.2">
      <c r="B104" s="242"/>
      <c r="C104" s="221"/>
      <c r="D104" s="221"/>
      <c r="E104" s="221"/>
      <c r="F104" s="221"/>
      <c r="G104" s="221"/>
      <c r="H104" s="221"/>
      <c r="I104" s="221"/>
      <c r="J104" s="221"/>
      <c r="K104" s="221"/>
      <c r="L104" s="221"/>
      <c r="M104" s="221"/>
      <c r="N104" s="221"/>
      <c r="O104" s="221"/>
      <c r="P104" s="243"/>
    </row>
    <row r="105" spans="2:16" ht="12.75" customHeight="1" x14ac:dyDescent="0.2">
      <c r="B105" s="242"/>
      <c r="C105" s="221"/>
      <c r="D105" s="221"/>
      <c r="E105" s="221"/>
      <c r="F105" s="221"/>
      <c r="G105" s="221"/>
      <c r="H105" s="221"/>
      <c r="I105" s="221"/>
      <c r="J105" s="221"/>
      <c r="K105" s="221"/>
      <c r="L105" s="221"/>
      <c r="M105" s="221"/>
      <c r="N105" s="221"/>
      <c r="O105" s="221"/>
      <c r="P105" s="243"/>
    </row>
    <row r="106" spans="2:16" ht="12.75" customHeight="1" x14ac:dyDescent="0.2">
      <c r="B106" s="242"/>
      <c r="C106" s="221"/>
      <c r="D106" s="221"/>
      <c r="E106" s="221"/>
      <c r="F106" s="221"/>
      <c r="G106" s="221"/>
      <c r="H106" s="221"/>
      <c r="I106" s="221"/>
      <c r="J106" s="221"/>
      <c r="K106" s="221"/>
      <c r="L106" s="221"/>
      <c r="M106" s="221"/>
      <c r="N106" s="221"/>
      <c r="O106" s="221"/>
      <c r="P106" s="243"/>
    </row>
    <row r="107" spans="2:16" ht="12.75" customHeight="1" x14ac:dyDescent="0.2">
      <c r="B107" s="242"/>
      <c r="C107" s="221"/>
      <c r="D107" s="221"/>
      <c r="E107" s="221"/>
      <c r="F107" s="221"/>
      <c r="G107" s="221"/>
      <c r="H107" s="221"/>
      <c r="I107" s="221"/>
      <c r="J107" s="221"/>
      <c r="K107" s="221"/>
      <c r="L107" s="221"/>
      <c r="M107" s="221"/>
      <c r="N107" s="221"/>
      <c r="O107" s="221"/>
      <c r="P107" s="243"/>
    </row>
    <row r="108" spans="2:16" ht="12.75" customHeight="1" x14ac:dyDescent="0.2">
      <c r="B108" s="242"/>
      <c r="C108" s="221"/>
      <c r="D108" s="221"/>
      <c r="E108" s="221"/>
      <c r="F108" s="221"/>
      <c r="G108" s="221"/>
      <c r="H108" s="221"/>
      <c r="I108" s="221"/>
      <c r="J108" s="221"/>
      <c r="K108" s="221"/>
      <c r="L108" s="221"/>
      <c r="M108" s="221"/>
      <c r="N108" s="221"/>
      <c r="O108" s="221"/>
      <c r="P108" s="243"/>
    </row>
    <row r="109" spans="2:16" ht="12.75" customHeight="1" x14ac:dyDescent="0.2">
      <c r="B109" s="242"/>
      <c r="C109" s="221"/>
      <c r="D109" s="221"/>
      <c r="E109" s="221"/>
      <c r="F109" s="221"/>
      <c r="G109" s="221"/>
      <c r="H109" s="221"/>
      <c r="I109" s="221"/>
      <c r="J109" s="221"/>
      <c r="K109" s="221"/>
      <c r="L109" s="221"/>
      <c r="M109" s="221"/>
      <c r="N109" s="221"/>
      <c r="O109" s="221"/>
      <c r="P109" s="243"/>
    </row>
    <row r="110" spans="2:16" ht="12.75" customHeight="1" x14ac:dyDescent="0.2">
      <c r="B110" s="242"/>
      <c r="C110" s="221"/>
      <c r="D110" s="221"/>
      <c r="E110" s="221"/>
      <c r="F110" s="221"/>
      <c r="G110" s="221"/>
      <c r="H110" s="221"/>
      <c r="I110" s="221"/>
      <c r="J110" s="221"/>
      <c r="K110" s="221"/>
      <c r="L110" s="221"/>
      <c r="M110" s="221"/>
      <c r="N110" s="221"/>
      <c r="O110" s="221"/>
      <c r="P110" s="243"/>
    </row>
    <row r="111" spans="2:16" ht="12.75" customHeight="1" x14ac:dyDescent="0.2">
      <c r="B111" s="242"/>
      <c r="C111" s="221"/>
      <c r="D111" s="221"/>
      <c r="E111" s="221"/>
      <c r="F111" s="221"/>
      <c r="G111" s="221"/>
      <c r="H111" s="221"/>
      <c r="I111" s="221"/>
      <c r="J111" s="221"/>
      <c r="K111" s="221"/>
      <c r="L111" s="221"/>
      <c r="M111" s="221"/>
      <c r="N111" s="221"/>
      <c r="O111" s="221"/>
      <c r="P111" s="243"/>
    </row>
    <row r="112" spans="2:16" ht="12.75" customHeight="1" x14ac:dyDescent="0.2">
      <c r="B112" s="242"/>
      <c r="C112" s="221"/>
      <c r="D112" s="221"/>
      <c r="E112" s="221"/>
      <c r="F112" s="221"/>
      <c r="G112" s="221"/>
      <c r="H112" s="221"/>
      <c r="I112" s="221"/>
      <c r="J112" s="221"/>
      <c r="K112" s="221"/>
      <c r="L112" s="221"/>
      <c r="M112" s="221"/>
      <c r="N112" s="221"/>
      <c r="O112" s="221"/>
      <c r="P112" s="243"/>
    </row>
    <row r="113" spans="2:16" ht="12.75" customHeight="1" x14ac:dyDescent="0.2">
      <c r="B113" s="242"/>
      <c r="C113" s="221"/>
      <c r="D113" s="221"/>
      <c r="E113" s="221"/>
      <c r="F113" s="221"/>
      <c r="G113" s="221"/>
      <c r="H113" s="221"/>
      <c r="I113" s="221"/>
      <c r="J113" s="221"/>
      <c r="K113" s="221"/>
      <c r="L113" s="221"/>
      <c r="M113" s="221"/>
      <c r="N113" s="221"/>
      <c r="O113" s="221"/>
      <c r="P113" s="243"/>
    </row>
    <row r="114" spans="2:16" ht="12.75" customHeight="1" x14ac:dyDescent="0.2">
      <c r="B114" s="242"/>
      <c r="C114" s="221"/>
      <c r="D114" s="221"/>
      <c r="E114" s="221"/>
      <c r="F114" s="221"/>
      <c r="G114" s="221"/>
      <c r="H114" s="221"/>
      <c r="I114" s="221"/>
      <c r="J114" s="221"/>
      <c r="K114" s="221"/>
      <c r="L114" s="221"/>
      <c r="M114" s="221"/>
      <c r="N114" s="221"/>
      <c r="O114" s="221"/>
      <c r="P114" s="243"/>
    </row>
    <row r="115" spans="2:16" ht="12.75" customHeight="1" x14ac:dyDescent="0.2">
      <c r="B115" s="242"/>
      <c r="C115" s="221"/>
      <c r="D115" s="221"/>
      <c r="E115" s="221"/>
      <c r="F115" s="221"/>
      <c r="G115" s="221"/>
      <c r="H115" s="221"/>
      <c r="I115" s="221"/>
      <c r="J115" s="221"/>
      <c r="K115" s="221"/>
      <c r="L115" s="221"/>
      <c r="M115" s="221"/>
      <c r="N115" s="221"/>
      <c r="O115" s="221"/>
      <c r="P115" s="243"/>
    </row>
    <row r="116" spans="2:16" ht="12.75" customHeight="1" x14ac:dyDescent="0.2">
      <c r="B116" s="242"/>
      <c r="C116" s="221"/>
      <c r="D116" s="221"/>
      <c r="E116" s="221"/>
      <c r="F116" s="221"/>
      <c r="G116" s="221"/>
      <c r="H116" s="221"/>
      <c r="I116" s="221"/>
      <c r="J116" s="221"/>
      <c r="K116" s="221"/>
      <c r="L116" s="221"/>
      <c r="M116" s="221"/>
      <c r="N116" s="221"/>
      <c r="O116" s="221"/>
      <c r="P116" s="243"/>
    </row>
    <row r="117" spans="2:16" ht="12.75" customHeight="1" x14ac:dyDescent="0.2">
      <c r="B117" s="242"/>
      <c r="C117" s="221"/>
      <c r="D117" s="221"/>
      <c r="E117" s="221"/>
      <c r="F117" s="221"/>
      <c r="G117" s="221"/>
      <c r="H117" s="221"/>
      <c r="I117" s="221"/>
      <c r="J117" s="221"/>
      <c r="K117" s="221"/>
      <c r="L117" s="221"/>
      <c r="M117" s="221"/>
      <c r="N117" s="221"/>
      <c r="O117" s="221"/>
      <c r="P117" s="243"/>
    </row>
    <row r="118" spans="2:16" ht="12.75" customHeight="1" x14ac:dyDescent="0.2">
      <c r="B118" s="242"/>
      <c r="C118" s="221"/>
      <c r="D118" s="221"/>
      <c r="E118" s="221"/>
      <c r="F118" s="221"/>
      <c r="G118" s="221"/>
      <c r="H118" s="221"/>
      <c r="I118" s="221"/>
      <c r="J118" s="221"/>
      <c r="K118" s="221"/>
      <c r="L118" s="221"/>
      <c r="M118" s="221"/>
      <c r="N118" s="221"/>
      <c r="O118" s="221"/>
      <c r="P118" s="243"/>
    </row>
    <row r="119" spans="2:16" ht="12.75" customHeight="1" x14ac:dyDescent="0.2">
      <c r="B119" s="242"/>
      <c r="C119" s="221"/>
      <c r="D119" s="221"/>
      <c r="E119" s="221"/>
      <c r="F119" s="221"/>
      <c r="G119" s="221"/>
      <c r="H119" s="221"/>
      <c r="I119" s="221"/>
      <c r="J119" s="221"/>
      <c r="K119" s="221"/>
      <c r="L119" s="221"/>
      <c r="M119" s="221"/>
      <c r="N119" s="221"/>
      <c r="O119" s="221"/>
      <c r="P119" s="243"/>
    </row>
    <row r="120" spans="2:16" ht="12.75" customHeight="1" x14ac:dyDescent="0.2">
      <c r="B120" s="242"/>
      <c r="C120" s="221"/>
      <c r="D120" s="221"/>
      <c r="E120" s="221"/>
      <c r="F120" s="221"/>
      <c r="G120" s="221"/>
      <c r="H120" s="221"/>
      <c r="I120" s="221"/>
      <c r="J120" s="221"/>
      <c r="K120" s="221"/>
      <c r="L120" s="221"/>
      <c r="M120" s="221"/>
      <c r="N120" s="221"/>
      <c r="O120" s="221"/>
      <c r="P120" s="243"/>
    </row>
    <row r="121" spans="2:16" ht="12.75" customHeight="1" x14ac:dyDescent="0.2">
      <c r="B121" s="242"/>
      <c r="C121" s="221"/>
      <c r="D121" s="221"/>
      <c r="E121" s="221"/>
      <c r="F121" s="221"/>
      <c r="G121" s="221"/>
      <c r="H121" s="221"/>
      <c r="I121" s="221"/>
      <c r="J121" s="221"/>
      <c r="K121" s="221"/>
      <c r="L121" s="221"/>
      <c r="M121" s="221"/>
      <c r="N121" s="221"/>
      <c r="O121" s="221"/>
      <c r="P121" s="243"/>
    </row>
    <row r="122" spans="2:16" ht="12.75" customHeight="1" x14ac:dyDescent="0.2">
      <c r="B122" s="242"/>
      <c r="C122" s="221"/>
      <c r="D122" s="221"/>
      <c r="E122" s="221"/>
      <c r="F122" s="221"/>
      <c r="G122" s="221"/>
      <c r="H122" s="221"/>
      <c r="I122" s="221"/>
      <c r="J122" s="221"/>
      <c r="K122" s="221"/>
      <c r="L122" s="221"/>
      <c r="M122" s="221"/>
      <c r="N122" s="221"/>
      <c r="O122" s="221"/>
      <c r="P122" s="243"/>
    </row>
    <row r="123" spans="2:16" ht="12.75" customHeight="1" x14ac:dyDescent="0.2">
      <c r="B123" s="242"/>
      <c r="C123" s="221"/>
      <c r="D123" s="221"/>
      <c r="E123" s="221"/>
      <c r="F123" s="221"/>
      <c r="G123" s="221"/>
      <c r="H123" s="221"/>
      <c r="I123" s="221"/>
      <c r="J123" s="221"/>
      <c r="K123" s="221"/>
      <c r="L123" s="221"/>
      <c r="M123" s="221"/>
      <c r="N123" s="221"/>
      <c r="O123" s="221"/>
      <c r="P123" s="243"/>
    </row>
    <row r="124" spans="2:16" ht="12.75" customHeight="1" x14ac:dyDescent="0.2">
      <c r="B124" s="242"/>
      <c r="C124" s="221"/>
      <c r="D124" s="221"/>
      <c r="E124" s="221"/>
      <c r="F124" s="221"/>
      <c r="G124" s="221"/>
      <c r="H124" s="221"/>
      <c r="I124" s="221"/>
      <c r="J124" s="221"/>
      <c r="K124" s="221"/>
      <c r="L124" s="221"/>
      <c r="M124" s="221"/>
      <c r="N124" s="221"/>
      <c r="O124" s="221"/>
      <c r="P124" s="243"/>
    </row>
    <row r="125" spans="2:16" ht="12.75" customHeight="1" x14ac:dyDescent="0.2">
      <c r="B125" s="242"/>
      <c r="C125" s="221"/>
      <c r="D125" s="221"/>
      <c r="E125" s="221"/>
      <c r="F125" s="221"/>
      <c r="G125" s="221"/>
      <c r="H125" s="221"/>
      <c r="I125" s="221"/>
      <c r="J125" s="221"/>
      <c r="K125" s="221"/>
      <c r="L125" s="221"/>
      <c r="M125" s="221"/>
      <c r="N125" s="221"/>
      <c r="O125" s="221"/>
      <c r="P125" s="243"/>
    </row>
    <row r="126" spans="2:16" ht="12.75" customHeight="1" x14ac:dyDescent="0.2">
      <c r="B126" s="242"/>
      <c r="C126" s="221"/>
      <c r="D126" s="221"/>
      <c r="E126" s="221"/>
      <c r="F126" s="221"/>
      <c r="G126" s="221"/>
      <c r="H126" s="221"/>
      <c r="I126" s="221"/>
      <c r="J126" s="221"/>
      <c r="K126" s="221"/>
      <c r="L126" s="221"/>
      <c r="M126" s="221"/>
      <c r="N126" s="221"/>
      <c r="O126" s="221"/>
      <c r="P126" s="243"/>
    </row>
    <row r="127" spans="2:16" ht="12.75" customHeight="1" x14ac:dyDescent="0.2">
      <c r="B127" s="242"/>
      <c r="C127" s="221"/>
      <c r="D127" s="221"/>
      <c r="E127" s="221"/>
      <c r="F127" s="221"/>
      <c r="G127" s="221"/>
      <c r="H127" s="221"/>
      <c r="I127" s="221"/>
      <c r="J127" s="221"/>
      <c r="K127" s="221"/>
      <c r="L127" s="221"/>
      <c r="M127" s="221"/>
      <c r="N127" s="221"/>
      <c r="O127" s="221"/>
      <c r="P127" s="243"/>
    </row>
    <row r="128" spans="2:16" ht="12.75" customHeight="1" x14ac:dyDescent="0.2">
      <c r="B128" s="242"/>
      <c r="C128" s="221"/>
      <c r="D128" s="221"/>
      <c r="E128" s="221"/>
      <c r="F128" s="221"/>
      <c r="G128" s="221"/>
      <c r="H128" s="221"/>
      <c r="I128" s="221"/>
      <c r="J128" s="221"/>
      <c r="K128" s="221"/>
      <c r="L128" s="221"/>
      <c r="M128" s="221"/>
      <c r="N128" s="221"/>
      <c r="O128" s="221"/>
      <c r="P128" s="243"/>
    </row>
    <row r="129" spans="2:16" ht="12.75" customHeight="1" x14ac:dyDescent="0.2">
      <c r="B129" s="242"/>
      <c r="C129" s="221"/>
      <c r="D129" s="221"/>
      <c r="E129" s="221"/>
      <c r="F129" s="221"/>
      <c r="G129" s="221"/>
      <c r="H129" s="221"/>
      <c r="I129" s="221"/>
      <c r="J129" s="221"/>
      <c r="K129" s="221"/>
      <c r="L129" s="221"/>
      <c r="M129" s="221"/>
      <c r="N129" s="221"/>
      <c r="O129" s="221"/>
      <c r="P129" s="243"/>
    </row>
    <row r="130" spans="2:16" ht="12.75" customHeight="1" x14ac:dyDescent="0.2">
      <c r="B130" s="242"/>
      <c r="C130" s="221"/>
      <c r="D130" s="221"/>
      <c r="E130" s="221"/>
      <c r="F130" s="221"/>
      <c r="G130" s="221"/>
      <c r="H130" s="221"/>
      <c r="I130" s="221"/>
      <c r="J130" s="221"/>
      <c r="K130" s="221"/>
      <c r="L130" s="221"/>
      <c r="M130" s="221"/>
      <c r="N130" s="221"/>
      <c r="O130" s="221"/>
      <c r="P130" s="243"/>
    </row>
    <row r="131" spans="2:16" ht="12.75" customHeight="1" x14ac:dyDescent="0.2">
      <c r="B131" s="242"/>
      <c r="C131" s="221"/>
      <c r="D131" s="221"/>
      <c r="E131" s="221"/>
      <c r="F131" s="221"/>
      <c r="G131" s="221"/>
      <c r="H131" s="221"/>
      <c r="I131" s="221"/>
      <c r="J131" s="221"/>
      <c r="K131" s="221"/>
      <c r="L131" s="221"/>
      <c r="M131" s="221"/>
      <c r="N131" s="221"/>
      <c r="O131" s="221"/>
      <c r="P131" s="243"/>
    </row>
    <row r="132" spans="2:16" ht="12.75" customHeight="1" x14ac:dyDescent="0.2">
      <c r="B132" s="242"/>
      <c r="C132" s="221"/>
      <c r="D132" s="221"/>
      <c r="E132" s="221"/>
      <c r="F132" s="221"/>
      <c r="G132" s="221"/>
      <c r="H132" s="221"/>
      <c r="I132" s="221"/>
      <c r="J132" s="221"/>
      <c r="K132" s="221"/>
      <c r="L132" s="221"/>
      <c r="M132" s="221"/>
      <c r="N132" s="221"/>
      <c r="O132" s="221"/>
      <c r="P132" s="243"/>
    </row>
    <row r="133" spans="2:16" ht="12.75" customHeight="1" x14ac:dyDescent="0.2">
      <c r="B133" s="242"/>
      <c r="C133" s="221"/>
      <c r="D133" s="221"/>
      <c r="E133" s="221"/>
      <c r="F133" s="221"/>
      <c r="G133" s="221"/>
      <c r="H133" s="221"/>
      <c r="I133" s="221"/>
      <c r="J133" s="221"/>
      <c r="K133" s="221"/>
      <c r="L133" s="221"/>
      <c r="M133" s="221"/>
      <c r="N133" s="221"/>
      <c r="O133" s="221"/>
      <c r="P133" s="243"/>
    </row>
    <row r="134" spans="2:16" ht="12.75" customHeight="1" x14ac:dyDescent="0.2">
      <c r="B134" s="242"/>
      <c r="C134" s="221"/>
      <c r="D134" s="221"/>
      <c r="E134" s="221"/>
      <c r="F134" s="221"/>
      <c r="G134" s="221"/>
      <c r="H134" s="221"/>
      <c r="I134" s="221"/>
      <c r="J134" s="221"/>
      <c r="K134" s="221"/>
      <c r="L134" s="221"/>
      <c r="M134" s="221"/>
      <c r="N134" s="221"/>
      <c r="O134" s="221"/>
      <c r="P134" s="243"/>
    </row>
    <row r="135" spans="2:16" ht="12.75" customHeight="1" x14ac:dyDescent="0.2">
      <c r="B135" s="242"/>
      <c r="C135" s="221"/>
      <c r="D135" s="221"/>
      <c r="E135" s="221"/>
      <c r="F135" s="221"/>
      <c r="G135" s="221"/>
      <c r="H135" s="221"/>
      <c r="I135" s="221"/>
      <c r="J135" s="221"/>
      <c r="K135" s="221"/>
      <c r="L135" s="221"/>
      <c r="M135" s="221"/>
      <c r="N135" s="221"/>
      <c r="O135" s="221"/>
      <c r="P135" s="243"/>
    </row>
    <row r="136" spans="2:16" ht="12.75" customHeight="1" x14ac:dyDescent="0.2">
      <c r="B136" s="242"/>
      <c r="C136" s="221"/>
      <c r="D136" s="221"/>
      <c r="E136" s="221"/>
      <c r="F136" s="221"/>
      <c r="G136" s="221"/>
      <c r="H136" s="221"/>
      <c r="I136" s="221"/>
      <c r="J136" s="221"/>
      <c r="K136" s="221"/>
      <c r="L136" s="221"/>
      <c r="M136" s="221"/>
      <c r="N136" s="221"/>
      <c r="O136" s="221"/>
      <c r="P136" s="243"/>
    </row>
    <row r="137" spans="2:16" ht="12.75" customHeight="1" x14ac:dyDescent="0.2">
      <c r="B137" s="242"/>
      <c r="C137" s="221"/>
      <c r="D137" s="221"/>
      <c r="E137" s="221"/>
      <c r="F137" s="221"/>
      <c r="G137" s="221"/>
      <c r="H137" s="221"/>
      <c r="I137" s="221"/>
      <c r="J137" s="221"/>
      <c r="K137" s="221"/>
      <c r="L137" s="221"/>
      <c r="M137" s="221"/>
      <c r="N137" s="221"/>
      <c r="O137" s="221"/>
      <c r="P137" s="243"/>
    </row>
    <row r="138" spans="2:16" ht="12.75" customHeight="1" x14ac:dyDescent="0.2">
      <c r="B138" s="242"/>
      <c r="C138" s="221"/>
      <c r="D138" s="221"/>
      <c r="E138" s="221"/>
      <c r="F138" s="221"/>
      <c r="G138" s="221"/>
      <c r="H138" s="221"/>
      <c r="I138" s="221"/>
      <c r="J138" s="221"/>
      <c r="K138" s="221"/>
      <c r="L138" s="221"/>
      <c r="M138" s="221"/>
      <c r="N138" s="221"/>
      <c r="O138" s="221"/>
      <c r="P138" s="243"/>
    </row>
    <row r="139" spans="2:16" ht="12.75" customHeight="1" x14ac:dyDescent="0.2">
      <c r="B139" s="242"/>
      <c r="C139" s="221"/>
      <c r="D139" s="221"/>
      <c r="E139" s="221"/>
      <c r="F139" s="221"/>
      <c r="G139" s="221"/>
      <c r="H139" s="221"/>
      <c r="I139" s="221"/>
      <c r="J139" s="221"/>
      <c r="K139" s="221"/>
      <c r="L139" s="221"/>
      <c r="M139" s="221"/>
      <c r="N139" s="221"/>
      <c r="O139" s="221"/>
      <c r="P139" s="243"/>
    </row>
    <row r="140" spans="2:16" ht="12.75" customHeight="1" x14ac:dyDescent="0.2">
      <c r="B140" s="242"/>
      <c r="C140" s="221"/>
      <c r="D140" s="221"/>
      <c r="E140" s="221"/>
      <c r="F140" s="221"/>
      <c r="G140" s="221"/>
      <c r="H140" s="221"/>
      <c r="I140" s="221"/>
      <c r="J140" s="221"/>
      <c r="K140" s="221"/>
      <c r="L140" s="221"/>
      <c r="M140" s="221"/>
      <c r="N140" s="221"/>
      <c r="O140" s="221"/>
      <c r="P140" s="243"/>
    </row>
    <row r="141" spans="2:16" ht="12.75" customHeight="1" x14ac:dyDescent="0.2">
      <c r="B141" s="242"/>
      <c r="C141" s="221"/>
      <c r="D141" s="221"/>
      <c r="E141" s="221"/>
      <c r="F141" s="221"/>
      <c r="G141" s="221"/>
      <c r="H141" s="221"/>
      <c r="I141" s="221"/>
      <c r="J141" s="221"/>
      <c r="K141" s="221"/>
      <c r="L141" s="221"/>
      <c r="M141" s="221"/>
      <c r="N141" s="221"/>
      <c r="O141" s="221"/>
      <c r="P141" s="243"/>
    </row>
    <row r="142" spans="2:16" ht="12.75" customHeight="1" x14ac:dyDescent="0.2">
      <c r="B142" s="242"/>
      <c r="C142" s="221"/>
      <c r="D142" s="221"/>
      <c r="E142" s="221"/>
      <c r="F142" s="221"/>
      <c r="G142" s="221"/>
      <c r="H142" s="221"/>
      <c r="I142" s="221"/>
      <c r="J142" s="221"/>
      <c r="K142" s="221"/>
      <c r="L142" s="221"/>
      <c r="M142" s="221"/>
      <c r="N142" s="221"/>
      <c r="O142" s="221"/>
      <c r="P142" s="243"/>
    </row>
    <row r="143" spans="2:16" ht="12.75" customHeight="1" x14ac:dyDescent="0.2">
      <c r="B143" s="242"/>
      <c r="C143" s="221"/>
      <c r="D143" s="221"/>
      <c r="E143" s="221"/>
      <c r="F143" s="221"/>
      <c r="G143" s="221"/>
      <c r="H143" s="221"/>
      <c r="I143" s="221"/>
      <c r="J143" s="221"/>
      <c r="K143" s="221"/>
      <c r="L143" s="221"/>
      <c r="M143" s="221"/>
      <c r="N143" s="221"/>
      <c r="O143" s="221"/>
      <c r="P143" s="243"/>
    </row>
    <row r="144" spans="2:16" ht="12.75" customHeight="1" x14ac:dyDescent="0.2">
      <c r="B144" s="242"/>
      <c r="C144" s="221"/>
      <c r="D144" s="221"/>
      <c r="E144" s="221"/>
      <c r="F144" s="221"/>
      <c r="G144" s="221"/>
      <c r="H144" s="221"/>
      <c r="I144" s="221"/>
      <c r="J144" s="221"/>
      <c r="K144" s="221"/>
      <c r="L144" s="221"/>
      <c r="M144" s="221"/>
      <c r="N144" s="221"/>
      <c r="O144" s="221"/>
      <c r="P144" s="243"/>
    </row>
    <row r="145" spans="2:16" ht="12.75" customHeight="1" x14ac:dyDescent="0.2">
      <c r="B145" s="242"/>
      <c r="C145" s="221"/>
      <c r="D145" s="221"/>
      <c r="E145" s="221"/>
      <c r="F145" s="221"/>
      <c r="G145" s="221"/>
      <c r="H145" s="221"/>
      <c r="I145" s="221"/>
      <c r="J145" s="221"/>
      <c r="K145" s="221"/>
      <c r="L145" s="221"/>
      <c r="M145" s="221"/>
      <c r="N145" s="221"/>
      <c r="O145" s="221"/>
      <c r="P145" s="243"/>
    </row>
    <row r="146" spans="2:16" ht="12.75" customHeight="1" x14ac:dyDescent="0.2">
      <c r="B146" s="242"/>
      <c r="C146" s="221"/>
      <c r="D146" s="221"/>
      <c r="E146" s="221"/>
      <c r="F146" s="221"/>
      <c r="G146" s="221"/>
      <c r="H146" s="221"/>
      <c r="I146" s="221"/>
      <c r="J146" s="221"/>
      <c r="K146" s="221"/>
      <c r="L146" s="221"/>
      <c r="M146" s="221"/>
      <c r="N146" s="221"/>
      <c r="O146" s="221"/>
      <c r="P146" s="243"/>
    </row>
    <row r="147" spans="2:16" ht="12.75" customHeight="1" x14ac:dyDescent="0.2">
      <c r="B147" s="242"/>
      <c r="C147" s="221"/>
      <c r="D147" s="221"/>
      <c r="E147" s="221"/>
      <c r="F147" s="221"/>
      <c r="G147" s="221"/>
      <c r="H147" s="221"/>
      <c r="I147" s="221"/>
      <c r="J147" s="221"/>
      <c r="K147" s="221"/>
      <c r="L147" s="221"/>
      <c r="M147" s="221"/>
      <c r="N147" s="221"/>
      <c r="O147" s="221"/>
      <c r="P147" s="243"/>
    </row>
    <row r="148" spans="2:16" ht="12.75" customHeight="1" x14ac:dyDescent="0.2">
      <c r="B148" s="242"/>
      <c r="C148" s="221"/>
      <c r="D148" s="221"/>
      <c r="E148" s="221"/>
      <c r="F148" s="221"/>
      <c r="G148" s="221"/>
      <c r="H148" s="221"/>
      <c r="I148" s="221"/>
      <c r="J148" s="221"/>
      <c r="K148" s="221"/>
      <c r="L148" s="221"/>
      <c r="M148" s="221"/>
      <c r="N148" s="221"/>
      <c r="O148" s="221"/>
      <c r="P148" s="243"/>
    </row>
    <row r="149" spans="2:16" ht="12.75" customHeight="1" x14ac:dyDescent="0.2">
      <c r="B149" s="242"/>
      <c r="C149" s="221"/>
      <c r="D149" s="221"/>
      <c r="E149" s="221"/>
      <c r="F149" s="221"/>
      <c r="G149" s="221"/>
      <c r="H149" s="221"/>
      <c r="I149" s="221"/>
      <c r="J149" s="221"/>
      <c r="K149" s="221"/>
      <c r="L149" s="221"/>
      <c r="M149" s="221"/>
      <c r="N149" s="221"/>
      <c r="O149" s="221"/>
      <c r="P149" s="243"/>
    </row>
    <row r="150" spans="2:16" ht="12.75" customHeight="1" x14ac:dyDescent="0.2">
      <c r="B150" s="242"/>
      <c r="C150" s="221"/>
      <c r="D150" s="221"/>
      <c r="E150" s="221"/>
      <c r="F150" s="221"/>
      <c r="G150" s="221"/>
      <c r="H150" s="221"/>
      <c r="I150" s="221"/>
      <c r="J150" s="221"/>
      <c r="K150" s="221"/>
      <c r="L150" s="221"/>
      <c r="M150" s="221"/>
      <c r="N150" s="221"/>
      <c r="O150" s="221"/>
      <c r="P150" s="243"/>
    </row>
    <row r="151" spans="2:16" ht="12.75" customHeight="1" x14ac:dyDescent="0.2">
      <c r="B151" s="242"/>
      <c r="C151" s="221"/>
      <c r="D151" s="221"/>
      <c r="E151" s="221"/>
      <c r="F151" s="221"/>
      <c r="G151" s="221"/>
      <c r="H151" s="221"/>
      <c r="I151" s="221"/>
      <c r="J151" s="221"/>
      <c r="K151" s="221"/>
      <c r="L151" s="221"/>
      <c r="M151" s="221"/>
      <c r="N151" s="221"/>
      <c r="O151" s="221"/>
      <c r="P151" s="243"/>
    </row>
    <row r="152" spans="2:16" ht="12.75" customHeight="1" x14ac:dyDescent="0.2">
      <c r="B152" s="242"/>
      <c r="C152" s="221"/>
      <c r="D152" s="221"/>
      <c r="E152" s="221"/>
      <c r="F152" s="221"/>
      <c r="G152" s="221"/>
      <c r="H152" s="221"/>
      <c r="I152" s="221"/>
      <c r="J152" s="221"/>
      <c r="K152" s="221"/>
      <c r="L152" s="221"/>
      <c r="M152" s="221"/>
      <c r="N152" s="221"/>
      <c r="O152" s="221"/>
      <c r="P152" s="243"/>
    </row>
    <row r="153" spans="2:16" ht="12.75" customHeight="1" x14ac:dyDescent="0.2">
      <c r="B153" s="242"/>
      <c r="C153" s="221"/>
      <c r="D153" s="221"/>
      <c r="E153" s="221"/>
      <c r="F153" s="221"/>
      <c r="G153" s="221"/>
      <c r="H153" s="221"/>
      <c r="I153" s="221"/>
      <c r="J153" s="221"/>
      <c r="K153" s="221"/>
      <c r="L153" s="221"/>
      <c r="M153" s="221"/>
      <c r="N153" s="221"/>
      <c r="O153" s="221"/>
      <c r="P153" s="243"/>
    </row>
    <row r="154" spans="2:16" ht="12.75" customHeight="1" x14ac:dyDescent="0.2">
      <c r="B154" s="242"/>
      <c r="C154" s="221"/>
      <c r="D154" s="221"/>
      <c r="E154" s="221"/>
      <c r="F154" s="221"/>
      <c r="G154" s="221"/>
      <c r="H154" s="221"/>
      <c r="I154" s="221"/>
      <c r="J154" s="221"/>
      <c r="K154" s="221"/>
      <c r="L154" s="221"/>
      <c r="M154" s="221"/>
      <c r="N154" s="221"/>
      <c r="O154" s="221"/>
      <c r="P154" s="243"/>
    </row>
    <row r="155" spans="2:16" ht="12.75" customHeight="1" x14ac:dyDescent="0.2">
      <c r="B155" s="242"/>
      <c r="C155" s="221"/>
      <c r="D155" s="221"/>
      <c r="E155" s="221"/>
      <c r="F155" s="221"/>
      <c r="G155" s="221"/>
      <c r="H155" s="221"/>
      <c r="I155" s="221"/>
      <c r="J155" s="221"/>
      <c r="K155" s="221"/>
      <c r="L155" s="221"/>
      <c r="M155" s="221"/>
      <c r="N155" s="221"/>
      <c r="O155" s="221"/>
      <c r="P155" s="243"/>
    </row>
    <row r="156" spans="2:16" ht="12.75" customHeight="1" x14ac:dyDescent="0.2">
      <c r="B156" s="242"/>
      <c r="C156" s="221"/>
      <c r="D156" s="221"/>
      <c r="E156" s="221"/>
      <c r="F156" s="221"/>
      <c r="G156" s="221"/>
      <c r="H156" s="221"/>
      <c r="I156" s="221"/>
      <c r="J156" s="221"/>
      <c r="K156" s="221"/>
      <c r="L156" s="221"/>
      <c r="M156" s="221"/>
      <c r="N156" s="221"/>
      <c r="O156" s="221"/>
      <c r="P156" s="243"/>
    </row>
    <row r="157" spans="2:16" ht="12.75" customHeight="1" x14ac:dyDescent="0.2">
      <c r="B157" s="242"/>
      <c r="C157" s="221"/>
      <c r="D157" s="221"/>
      <c r="E157" s="221"/>
      <c r="F157" s="221"/>
      <c r="G157" s="221"/>
      <c r="H157" s="221"/>
      <c r="I157" s="221"/>
      <c r="J157" s="221"/>
      <c r="K157" s="221"/>
      <c r="L157" s="221"/>
      <c r="M157" s="221"/>
      <c r="N157" s="221"/>
      <c r="O157" s="221"/>
      <c r="P157" s="243"/>
    </row>
    <row r="158" spans="2:16" ht="12.75" customHeight="1" x14ac:dyDescent="0.2">
      <c r="B158" s="242"/>
      <c r="C158" s="221"/>
      <c r="D158" s="221"/>
      <c r="E158" s="221"/>
      <c r="F158" s="221"/>
      <c r="G158" s="221"/>
      <c r="H158" s="221"/>
      <c r="I158" s="221"/>
      <c r="J158" s="221"/>
      <c r="K158" s="221"/>
      <c r="L158" s="221"/>
      <c r="M158" s="221"/>
      <c r="N158" s="221"/>
      <c r="O158" s="221"/>
      <c r="P158" s="243"/>
    </row>
    <row r="159" spans="2:16" ht="12.75" customHeight="1" x14ac:dyDescent="0.2">
      <c r="B159" s="242"/>
      <c r="C159" s="221"/>
      <c r="D159" s="221"/>
      <c r="E159" s="221"/>
      <c r="F159" s="221"/>
      <c r="G159" s="221"/>
      <c r="H159" s="221"/>
      <c r="I159" s="221"/>
      <c r="J159" s="221"/>
      <c r="K159" s="221"/>
      <c r="L159" s="221"/>
      <c r="M159" s="221"/>
      <c r="N159" s="221"/>
      <c r="O159" s="221"/>
      <c r="P159" s="243"/>
    </row>
    <row r="160" spans="2:16" ht="12.75" customHeight="1" x14ac:dyDescent="0.2">
      <c r="B160" s="242"/>
      <c r="C160" s="221"/>
      <c r="D160" s="221"/>
      <c r="E160" s="221"/>
      <c r="F160" s="221"/>
      <c r="G160" s="221"/>
      <c r="H160" s="221"/>
      <c r="I160" s="221"/>
      <c r="J160" s="221"/>
      <c r="K160" s="221"/>
      <c r="L160" s="221"/>
      <c r="M160" s="221"/>
      <c r="N160" s="221"/>
      <c r="O160" s="221"/>
      <c r="P160" s="243"/>
    </row>
    <row r="161" spans="2:16" ht="12.75" customHeight="1" x14ac:dyDescent="0.2">
      <c r="B161" s="242"/>
      <c r="C161" s="221"/>
      <c r="D161" s="221"/>
      <c r="E161" s="221"/>
      <c r="F161" s="221"/>
      <c r="G161" s="221"/>
      <c r="H161" s="221"/>
      <c r="I161" s="221"/>
      <c r="J161" s="221"/>
      <c r="K161" s="221"/>
      <c r="L161" s="221"/>
      <c r="M161" s="221"/>
      <c r="N161" s="221"/>
      <c r="O161" s="221"/>
      <c r="P161" s="243"/>
    </row>
    <row r="162" spans="2:16" ht="12.75" customHeight="1" x14ac:dyDescent="0.2">
      <c r="B162" s="242"/>
      <c r="C162" s="221"/>
      <c r="D162" s="221"/>
      <c r="E162" s="221"/>
      <c r="F162" s="221"/>
      <c r="G162" s="221"/>
      <c r="H162" s="221"/>
      <c r="I162" s="221"/>
      <c r="J162" s="221"/>
      <c r="K162" s="221"/>
      <c r="L162" s="221"/>
      <c r="M162" s="221"/>
      <c r="N162" s="221"/>
      <c r="O162" s="221"/>
      <c r="P162" s="243"/>
    </row>
    <row r="163" spans="2:16" ht="12.75" customHeight="1" x14ac:dyDescent="0.2">
      <c r="B163" s="242"/>
      <c r="C163" s="221"/>
      <c r="D163" s="221"/>
      <c r="E163" s="221"/>
      <c r="F163" s="221"/>
      <c r="G163" s="221"/>
      <c r="H163" s="221"/>
      <c r="I163" s="221"/>
      <c r="J163" s="221"/>
      <c r="K163" s="221"/>
      <c r="L163" s="221"/>
      <c r="M163" s="221"/>
      <c r="N163" s="221"/>
      <c r="O163" s="221"/>
      <c r="P163" s="243"/>
    </row>
    <row r="164" spans="2:16" ht="12.75" customHeight="1" x14ac:dyDescent="0.2">
      <c r="B164" s="242"/>
      <c r="C164" s="221"/>
      <c r="D164" s="221"/>
      <c r="E164" s="221"/>
      <c r="F164" s="221"/>
      <c r="G164" s="221"/>
      <c r="H164" s="221"/>
      <c r="I164" s="221"/>
      <c r="J164" s="221"/>
      <c r="K164" s="221"/>
      <c r="L164" s="221"/>
      <c r="M164" s="221"/>
      <c r="N164" s="221"/>
      <c r="O164" s="221"/>
      <c r="P164" s="243"/>
    </row>
    <row r="165" spans="2:16" ht="12.75" customHeight="1" x14ac:dyDescent="0.2">
      <c r="B165" s="242"/>
      <c r="C165" s="221"/>
      <c r="D165" s="221"/>
      <c r="E165" s="221"/>
      <c r="F165" s="221"/>
      <c r="G165" s="221"/>
      <c r="H165" s="221"/>
      <c r="I165" s="221"/>
      <c r="J165" s="221"/>
      <c r="K165" s="221"/>
      <c r="L165" s="221"/>
      <c r="M165" s="221"/>
      <c r="N165" s="221"/>
      <c r="O165" s="221"/>
      <c r="P165" s="243"/>
    </row>
    <row r="166" spans="2:16" ht="12.75" customHeight="1" x14ac:dyDescent="0.2">
      <c r="B166" s="242"/>
      <c r="C166" s="221"/>
      <c r="D166" s="221"/>
      <c r="E166" s="221"/>
      <c r="F166" s="221"/>
      <c r="G166" s="221"/>
      <c r="H166" s="221"/>
      <c r="I166" s="221"/>
      <c r="J166" s="221"/>
      <c r="K166" s="221"/>
      <c r="L166" s="221"/>
      <c r="M166" s="221"/>
      <c r="N166" s="221"/>
      <c r="O166" s="221"/>
      <c r="P166" s="243"/>
    </row>
    <row r="167" spans="2:16" ht="12.75" customHeight="1" x14ac:dyDescent="0.2">
      <c r="B167" s="242"/>
      <c r="C167" s="221"/>
      <c r="D167" s="221"/>
      <c r="E167" s="221"/>
      <c r="F167" s="221"/>
      <c r="G167" s="221"/>
      <c r="H167" s="221"/>
      <c r="I167" s="221"/>
      <c r="J167" s="221"/>
      <c r="K167" s="221"/>
      <c r="L167" s="221"/>
      <c r="M167" s="221"/>
      <c r="N167" s="221"/>
      <c r="O167" s="221"/>
      <c r="P167" s="243"/>
    </row>
    <row r="168" spans="2:16" ht="12.75" customHeight="1" x14ac:dyDescent="0.2">
      <c r="B168" s="242"/>
      <c r="C168" s="221"/>
      <c r="D168" s="221"/>
      <c r="E168" s="221"/>
      <c r="F168" s="221"/>
      <c r="G168" s="221"/>
      <c r="H168" s="221"/>
      <c r="I168" s="221"/>
      <c r="J168" s="221"/>
      <c r="K168" s="221"/>
      <c r="L168" s="221"/>
      <c r="M168" s="221"/>
      <c r="N168" s="221"/>
      <c r="O168" s="221"/>
      <c r="P168" s="243"/>
    </row>
    <row r="169" spans="2:16" ht="12.75" customHeight="1" x14ac:dyDescent="0.2">
      <c r="B169" s="242"/>
      <c r="C169" s="221"/>
      <c r="D169" s="221"/>
      <c r="E169" s="221"/>
      <c r="F169" s="221"/>
      <c r="G169" s="221"/>
      <c r="H169" s="221"/>
      <c r="I169" s="221"/>
      <c r="J169" s="221"/>
      <c r="K169" s="221"/>
      <c r="L169" s="221"/>
      <c r="M169" s="221"/>
      <c r="N169" s="221"/>
      <c r="O169" s="221"/>
      <c r="P169" s="243"/>
    </row>
    <row r="170" spans="2:16" ht="12.75" customHeight="1" x14ac:dyDescent="0.2">
      <c r="B170" s="242"/>
      <c r="C170" s="221"/>
      <c r="D170" s="221"/>
      <c r="E170" s="221"/>
      <c r="F170" s="221"/>
      <c r="G170" s="221"/>
      <c r="H170" s="221"/>
      <c r="I170" s="221"/>
      <c r="J170" s="221"/>
      <c r="K170" s="221"/>
      <c r="L170" s="221"/>
      <c r="M170" s="221"/>
      <c r="N170" s="221"/>
      <c r="O170" s="221"/>
      <c r="P170" s="243"/>
    </row>
    <row r="171" spans="2:16" ht="12.75" customHeight="1" x14ac:dyDescent="0.2">
      <c r="B171" s="242"/>
      <c r="C171" s="221"/>
      <c r="D171" s="221"/>
      <c r="E171" s="221"/>
      <c r="F171" s="221"/>
      <c r="G171" s="221"/>
      <c r="H171" s="221"/>
      <c r="I171" s="221"/>
      <c r="J171" s="221"/>
      <c r="K171" s="221"/>
      <c r="L171" s="221"/>
      <c r="M171" s="221"/>
      <c r="N171" s="221"/>
      <c r="O171" s="221"/>
      <c r="P171" s="243"/>
    </row>
    <row r="172" spans="2:16" ht="12.75" customHeight="1" x14ac:dyDescent="0.2">
      <c r="B172" s="242"/>
      <c r="C172" s="221"/>
      <c r="D172" s="221"/>
      <c r="E172" s="221"/>
      <c r="F172" s="221"/>
      <c r="G172" s="221"/>
      <c r="H172" s="221"/>
      <c r="I172" s="221"/>
      <c r="J172" s="221"/>
      <c r="K172" s="221"/>
      <c r="L172" s="221"/>
      <c r="M172" s="221"/>
      <c r="N172" s="221"/>
      <c r="O172" s="221"/>
      <c r="P172" s="243"/>
    </row>
    <row r="173" spans="2:16" ht="12.75" customHeight="1" x14ac:dyDescent="0.2">
      <c r="B173" s="242"/>
      <c r="C173" s="221"/>
      <c r="D173" s="221"/>
      <c r="E173" s="221"/>
      <c r="F173" s="221"/>
      <c r="G173" s="221"/>
      <c r="H173" s="221"/>
      <c r="I173" s="221"/>
      <c r="J173" s="221"/>
      <c r="K173" s="221"/>
      <c r="L173" s="221"/>
      <c r="M173" s="221"/>
      <c r="N173" s="221"/>
      <c r="O173" s="221"/>
      <c r="P173" s="243"/>
    </row>
    <row r="174" spans="2:16" ht="12.75" customHeight="1" x14ac:dyDescent="0.2">
      <c r="B174" s="242"/>
      <c r="C174" s="221"/>
      <c r="D174" s="221"/>
      <c r="E174" s="221"/>
      <c r="F174" s="221"/>
      <c r="G174" s="221"/>
      <c r="H174" s="221"/>
      <c r="I174" s="221"/>
      <c r="J174" s="221"/>
      <c r="K174" s="221"/>
      <c r="L174" s="221"/>
      <c r="M174" s="221"/>
      <c r="N174" s="221"/>
      <c r="O174" s="221"/>
      <c r="P174" s="243"/>
    </row>
    <row r="175" spans="2:16" ht="12.75" customHeight="1" x14ac:dyDescent="0.2">
      <c r="B175" s="242"/>
      <c r="C175" s="221"/>
      <c r="D175" s="221"/>
      <c r="E175" s="221"/>
      <c r="F175" s="221"/>
      <c r="G175" s="221"/>
      <c r="H175" s="221"/>
      <c r="I175" s="221"/>
      <c r="J175" s="221"/>
      <c r="K175" s="221"/>
      <c r="L175" s="221"/>
      <c r="M175" s="221"/>
      <c r="N175" s="221"/>
      <c r="O175" s="221"/>
      <c r="P175" s="243"/>
    </row>
    <row r="176" spans="2:16" ht="12.75" customHeight="1" x14ac:dyDescent="0.2">
      <c r="B176" s="242"/>
      <c r="C176" s="221"/>
      <c r="D176" s="221"/>
      <c r="E176" s="221"/>
      <c r="F176" s="221"/>
      <c r="G176" s="221"/>
      <c r="H176" s="221"/>
      <c r="I176" s="221"/>
      <c r="J176" s="221"/>
      <c r="K176" s="221"/>
      <c r="L176" s="221"/>
      <c r="M176" s="221"/>
      <c r="N176" s="221"/>
      <c r="O176" s="221"/>
      <c r="P176" s="243"/>
    </row>
    <row r="177" spans="2:16" ht="12.75" customHeight="1" x14ac:dyDescent="0.2">
      <c r="B177" s="242"/>
      <c r="C177" s="221"/>
      <c r="D177" s="221"/>
      <c r="E177" s="221"/>
      <c r="F177" s="221"/>
      <c r="G177" s="221"/>
      <c r="H177" s="221"/>
      <c r="I177" s="221"/>
      <c r="J177" s="221"/>
      <c r="K177" s="221"/>
      <c r="L177" s="221"/>
      <c r="M177" s="221"/>
      <c r="N177" s="221"/>
      <c r="O177" s="221"/>
      <c r="P177" s="243"/>
    </row>
    <row r="178" spans="2:16" ht="12.75" customHeight="1" x14ac:dyDescent="0.2">
      <c r="B178" s="242"/>
      <c r="C178" s="221"/>
      <c r="D178" s="221"/>
      <c r="E178" s="221"/>
      <c r="F178" s="221"/>
      <c r="G178" s="221"/>
      <c r="H178" s="221"/>
      <c r="I178" s="221"/>
      <c r="J178" s="221"/>
      <c r="K178" s="221"/>
      <c r="L178" s="221"/>
      <c r="M178" s="221"/>
      <c r="N178" s="221"/>
      <c r="O178" s="221"/>
      <c r="P178" s="243"/>
    </row>
    <row r="179" spans="2:16" ht="12.75" customHeight="1" x14ac:dyDescent="0.2">
      <c r="B179" s="242"/>
      <c r="C179" s="221"/>
      <c r="D179" s="221"/>
      <c r="E179" s="221"/>
      <c r="F179" s="221"/>
      <c r="G179" s="221"/>
      <c r="H179" s="221"/>
      <c r="I179" s="221"/>
      <c r="J179" s="221"/>
      <c r="K179" s="221"/>
      <c r="L179" s="221"/>
      <c r="M179" s="221"/>
      <c r="N179" s="221"/>
      <c r="O179" s="221"/>
      <c r="P179" s="243"/>
    </row>
    <row r="180" spans="2:16" ht="12.75" customHeight="1" x14ac:dyDescent="0.2">
      <c r="B180" s="242"/>
      <c r="C180" s="221"/>
      <c r="D180" s="221"/>
      <c r="E180" s="221"/>
      <c r="F180" s="221"/>
      <c r="G180" s="221"/>
      <c r="H180" s="221"/>
      <c r="I180" s="221"/>
      <c r="J180" s="221"/>
      <c r="K180" s="221"/>
      <c r="L180" s="221"/>
      <c r="M180" s="221"/>
      <c r="N180" s="221"/>
      <c r="O180" s="221"/>
      <c r="P180" s="243"/>
    </row>
    <row r="181" spans="2:16" ht="12.75" customHeight="1" x14ac:dyDescent="0.2">
      <c r="B181" s="242"/>
      <c r="C181" s="221"/>
      <c r="D181" s="221"/>
      <c r="E181" s="221"/>
      <c r="F181" s="221"/>
      <c r="G181" s="221"/>
      <c r="H181" s="221"/>
      <c r="I181" s="221"/>
      <c r="J181" s="221"/>
      <c r="K181" s="221"/>
      <c r="L181" s="221"/>
      <c r="M181" s="221"/>
      <c r="N181" s="221"/>
      <c r="O181" s="221"/>
      <c r="P181" s="243"/>
    </row>
    <row r="182" spans="2:16" ht="12.75" customHeight="1" x14ac:dyDescent="0.2">
      <c r="B182" s="242"/>
      <c r="C182" s="221"/>
      <c r="D182" s="221"/>
      <c r="E182" s="221"/>
      <c r="F182" s="221"/>
      <c r="G182" s="221"/>
      <c r="H182" s="221"/>
      <c r="I182" s="221"/>
      <c r="J182" s="221"/>
      <c r="K182" s="221"/>
      <c r="L182" s="221"/>
      <c r="M182" s="221"/>
      <c r="N182" s="221"/>
      <c r="O182" s="221"/>
      <c r="P182" s="243"/>
    </row>
    <row r="183" spans="2:16" ht="12.75" customHeight="1" x14ac:dyDescent="0.2">
      <c r="B183" s="242"/>
      <c r="C183" s="221"/>
      <c r="D183" s="221"/>
      <c r="E183" s="221"/>
      <c r="F183" s="221"/>
      <c r="G183" s="221"/>
      <c r="H183" s="221"/>
      <c r="I183" s="221"/>
      <c r="J183" s="221"/>
      <c r="K183" s="221"/>
      <c r="L183" s="221"/>
      <c r="M183" s="221"/>
      <c r="N183" s="221"/>
      <c r="O183" s="221"/>
      <c r="P183" s="243"/>
    </row>
    <row r="184" spans="2:16" ht="12.75" customHeight="1" x14ac:dyDescent="0.2">
      <c r="B184" s="242"/>
      <c r="C184" s="221"/>
      <c r="D184" s="221"/>
      <c r="E184" s="221"/>
      <c r="F184" s="221"/>
      <c r="G184" s="221"/>
      <c r="H184" s="221"/>
      <c r="I184" s="221"/>
      <c r="J184" s="221"/>
      <c r="K184" s="221"/>
      <c r="L184" s="221"/>
      <c r="M184" s="221"/>
      <c r="N184" s="221"/>
      <c r="O184" s="221"/>
      <c r="P184" s="243"/>
    </row>
    <row r="185" spans="2:16" ht="12.75" customHeight="1" x14ac:dyDescent="0.2">
      <c r="B185" s="242"/>
      <c r="C185" s="221"/>
      <c r="D185" s="221"/>
      <c r="E185" s="221"/>
      <c r="F185" s="221"/>
      <c r="G185" s="221"/>
      <c r="H185" s="221"/>
      <c r="I185" s="221"/>
      <c r="J185" s="221"/>
      <c r="K185" s="221"/>
      <c r="L185" s="221"/>
      <c r="M185" s="221"/>
      <c r="N185" s="221"/>
      <c r="O185" s="221"/>
      <c r="P185" s="243"/>
    </row>
    <row r="186" spans="2:16" ht="12.75" customHeight="1" x14ac:dyDescent="0.2">
      <c r="B186" s="242"/>
      <c r="C186" s="221"/>
      <c r="D186" s="221"/>
      <c r="E186" s="221"/>
      <c r="F186" s="221"/>
      <c r="G186" s="221"/>
      <c r="H186" s="221"/>
      <c r="I186" s="221"/>
      <c r="J186" s="221"/>
      <c r="K186" s="221"/>
      <c r="L186" s="221"/>
      <c r="M186" s="221"/>
      <c r="N186" s="221"/>
      <c r="O186" s="221"/>
      <c r="P186" s="243"/>
    </row>
    <row r="187" spans="2:16" ht="12.75" customHeight="1" x14ac:dyDescent="0.2">
      <c r="B187" s="242"/>
      <c r="C187" s="221"/>
      <c r="D187" s="221"/>
      <c r="E187" s="221"/>
      <c r="F187" s="221"/>
      <c r="G187" s="221"/>
      <c r="H187" s="221"/>
      <c r="I187" s="221"/>
      <c r="J187" s="221"/>
      <c r="K187" s="221"/>
      <c r="L187" s="221"/>
      <c r="M187" s="221"/>
      <c r="N187" s="221"/>
      <c r="O187" s="221"/>
      <c r="P187" s="243"/>
    </row>
    <row r="188" spans="2:16" ht="12.75" customHeight="1" x14ac:dyDescent="0.2">
      <c r="B188" s="242"/>
      <c r="C188" s="221"/>
      <c r="D188" s="221"/>
      <c r="E188" s="221"/>
      <c r="F188" s="221"/>
      <c r="G188" s="221"/>
      <c r="H188" s="221"/>
      <c r="I188" s="221"/>
      <c r="J188" s="221"/>
      <c r="K188" s="221"/>
      <c r="L188" s="221"/>
      <c r="M188" s="221"/>
      <c r="N188" s="221"/>
      <c r="O188" s="221"/>
      <c r="P188" s="243"/>
    </row>
    <row r="189" spans="2:16" ht="12.75" customHeight="1" x14ac:dyDescent="0.2">
      <c r="B189" s="242"/>
      <c r="C189" s="221"/>
      <c r="D189" s="221"/>
      <c r="E189" s="221"/>
      <c r="F189" s="221"/>
      <c r="G189" s="221"/>
      <c r="H189" s="221"/>
      <c r="I189" s="221"/>
      <c r="J189" s="221"/>
      <c r="K189" s="221"/>
      <c r="L189" s="221"/>
      <c r="M189" s="221"/>
      <c r="N189" s="221"/>
      <c r="O189" s="221"/>
      <c r="P189" s="243"/>
    </row>
    <row r="190" spans="2:16" ht="12.75" customHeight="1" x14ac:dyDescent="0.2">
      <c r="B190" s="544"/>
      <c r="C190" s="225"/>
      <c r="D190" s="225"/>
      <c r="E190" s="225"/>
      <c r="F190" s="225"/>
      <c r="G190" s="225"/>
      <c r="H190" s="225"/>
      <c r="I190" s="225"/>
      <c r="J190" s="225"/>
      <c r="K190" s="225"/>
      <c r="L190" s="225"/>
      <c r="M190" s="225"/>
      <c r="N190" s="225"/>
      <c r="O190" s="225"/>
      <c r="P190" s="555"/>
    </row>
    <row r="191" spans="2:16" ht="12.75" customHeight="1" x14ac:dyDescent="0.2"/>
    <row r="192" spans="2:16" ht="12.75" customHeight="1" x14ac:dyDescent="0.2"/>
    <row r="193" ht="12.75" customHeight="1" x14ac:dyDescent="0.2"/>
    <row r="194" ht="12.75" customHeight="1" x14ac:dyDescent="0.2"/>
    <row r="195" ht="12.75" customHeight="1" x14ac:dyDescent="0.2"/>
  </sheetData>
  <sheetProtection algorithmName="SHA-512" hashValue="xVqqpAyTu0dzeHnYAeC8cYrCUPWA7plw8hkva7xRnyExsksrmN80RlkUfWlyUw5eBj6XXfRA3NVtA4EjFU6x4w==" saltValue="nRoSaABL+IePgle1tRszgw==" spinCount="100000" sheet="1" scenarios="1" insertHyperlinks="0"/>
  <protectedRanges>
    <protectedRange sqref="F2 E5:G6 I5:J5 E13 E14:G16 I19:J22 B38:P190" name="YellowZone"/>
  </protectedRanges>
  <mergeCells count="2">
    <mergeCell ref="C2:E2"/>
    <mergeCell ref="F2:G2"/>
  </mergeCells>
  <conditionalFormatting sqref="E16:G16">
    <cfRule type="cellIs" dxfId="197" priority="2" stopIfTrue="1" operator="lessThan">
      <formula>1.2</formula>
    </cfRule>
  </conditionalFormatting>
  <conditionalFormatting sqref="E27:G33">
    <cfRule type="cellIs" dxfId="196" priority="3" stopIfTrue="1" operator="lessThan">
      <formula>0.95*$C27*(E$14/$C$14)</formula>
    </cfRule>
  </conditionalFormatting>
  <conditionalFormatting sqref="E35:G35">
    <cfRule type="cellIs" dxfId="195" priority="4" stopIfTrue="1" operator="lessThan">
      <formula>0.95*$C35*(E$14/$C$14)</formula>
    </cfRule>
  </conditionalFormatting>
  <conditionalFormatting sqref="I22">
    <cfRule type="cellIs" dxfId="194" priority="5" stopIfTrue="1" operator="greaterThan">
      <formula>320</formula>
    </cfRule>
    <cfRule type="cellIs" dxfId="193" priority="6" stopIfTrue="1" operator="greaterThan">
      <formula>320</formula>
    </cfRule>
  </conditionalFormatting>
  <conditionalFormatting sqref="I27">
    <cfRule type="cellIs" dxfId="192" priority="7" stopIfTrue="1" operator="lessThan">
      <formula>$C$27*(2/3)</formula>
    </cfRule>
  </conditionalFormatting>
  <conditionalFormatting sqref="I20:J20">
    <cfRule type="expression" dxfId="191" priority="8">
      <formula>AND(I20&lt;0.4*I21,I20&lt;1)</formula>
    </cfRule>
  </conditionalFormatting>
  <conditionalFormatting sqref="I21:J21">
    <cfRule type="expression" dxfId="190" priority="9">
      <formula>AND(I21&lt;0.4*I20,I21&lt;1)</formula>
    </cfRule>
  </conditionalFormatting>
  <conditionalFormatting sqref="J27">
    <cfRule type="cellIs" dxfId="189" priority="10" stopIfTrue="1" operator="lessThan">
      <formula>$C$27/3</formula>
    </cfRule>
  </conditionalFormatting>
  <conditionalFormatting sqref="L27">
    <cfRule type="expression" dxfId="188" priority="1">
      <formula>AND(ISNUMBER($H27),$L$27&gt;=100)</formula>
    </cfRule>
    <cfRule type="expression" dxfId="187" priority="13">
      <formula>AND($H$27 &gt;= 60, $H$27 &lt; 100)</formula>
    </cfRule>
    <cfRule type="cellIs" dxfId="186" priority="16" stopIfTrue="1" operator="notBetween">
      <formula>60</formula>
      <formula>100</formula>
    </cfRule>
  </conditionalFormatting>
  <conditionalFormatting sqref="L27:L33">
    <cfRule type="cellIs" dxfId="185" priority="11" stopIfTrue="1" operator="greaterThanOrEqual">
      <formula>100</formula>
    </cfRule>
  </conditionalFormatting>
  <conditionalFormatting sqref="L28:L33">
    <cfRule type="cellIs" dxfId="184" priority="14" stopIfTrue="1" operator="lessThan">
      <formula>100</formula>
    </cfRule>
  </conditionalFormatting>
  <conditionalFormatting sqref="L34">
    <cfRule type="cellIs" dxfId="183" priority="12" stopIfTrue="1" operator="lessThanOrEqual">
      <formula>100</formula>
    </cfRule>
    <cfRule type="expression" dxfId="182" priority="15">
      <formula>AND($H$34 &gt; 100, $H$34 &lt;= 166.667)</formula>
    </cfRule>
    <cfRule type="cellIs" dxfId="181" priority="17" stopIfTrue="1" operator="greaterThanOrEqual">
      <formula>166.667</formula>
    </cfRule>
  </conditionalFormatting>
  <conditionalFormatting sqref="L35">
    <cfRule type="cellIs" dxfId="180" priority="18" stopIfTrue="1" operator="greaterThanOrEqual">
      <formula>100</formula>
    </cfRule>
    <cfRule type="cellIs" dxfId="179" priority="19" stopIfTrue="1" operator="lessThan">
      <formula>100</formula>
    </cfRule>
  </conditionalFormatting>
  <dataValidations count="6">
    <dataValidation type="list" allowBlank="1" showErrorMessage="1" sqref="E13" xr:uid="{00000000-0002-0000-1A00-000000000000}">
      <formula1>"Straight,Bent/Multi"</formula1>
    </dataValidation>
    <dataValidation type="list" allowBlank="1" showErrorMessage="1" sqref="F2" xr:uid="{00000000-0002-0000-1A00-000001000000}">
      <formula1>ConstructionType</formula1>
    </dataValidation>
    <dataValidation type="list" allowBlank="1" showInputMessage="1" showErrorMessage="1" prompt="Select Material" sqref="C5:D5 D6" xr:uid="{00000000-0002-0000-1A00-000002000000}">
      <formula1>Materials</formula1>
    </dataValidation>
    <dataValidation type="list" allowBlank="1" showErrorMessage="1" sqref="I5:J5" xr:uid="{00000000-0002-0000-1A00-000003000000}">
      <formula1>Material</formula1>
    </dataValidation>
    <dataValidation type="list" allowBlank="1" showInputMessage="1" showErrorMessage="1" prompt="Select Material" sqref="E6:G6" xr:uid="{00000000-0002-0000-1A00-000004000000}">
      <formula1>Tube_Type</formula1>
    </dataValidation>
    <dataValidation type="list" allowBlank="1" showInputMessage="1" showErrorMessage="1" prompt="Select Material" sqref="E5:G5" xr:uid="{00000000-0002-0000-1A00-000005000000}">
      <formula1>Metallic_Mats</formula1>
    </dataValidation>
  </dataValidations>
  <hyperlinks>
    <hyperlink ref="B14" location="'T1.1 Guidance Notes'!A1" display="Number of tubes" xr:uid="{00000000-0004-0000-1A00-000002000000}"/>
    <hyperlink ref="N35" location="'Cover Sheet'!A1" display="BACK to COVER SHEET" xr:uid="{00000000-0004-0000-1A00-000003000000}"/>
    <hyperlink ref="B38" location="'EV4.4 Guidance Notes'!A1" display="Link to GUIDANCE NOTES for laminated structures" xr:uid="{00000000-0004-0000-1A00-000004000000}"/>
    <hyperlink ref="B39" location="'T3.5 Guidance Notes'!A1" display="Link to GUIDANCE NOTES for anisotropic laminates" xr:uid="{00000000-0004-0000-1A00-000005000000}"/>
  </hyperlinks>
  <pageMargins left="0.75" right="0.75" top="1" bottom="1" header="0" footer="0"/>
  <pageSetup paperSize="9"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24">
    <tabColor rgb="FFCCFF99"/>
  </sheetPr>
  <dimension ref="B1:V195"/>
  <sheetViews>
    <sheetView showGridLines="0" workbookViewId="0">
      <selection activeCell="J21" sqref="J21"/>
    </sheetView>
  </sheetViews>
  <sheetFormatPr baseColWidth="10" defaultColWidth="14.42578125" defaultRowHeight="15" customHeight="1" x14ac:dyDescent="0.2"/>
  <cols>
    <col min="1" max="1" width="3.42578125" customWidth="1"/>
    <col min="2" max="2" width="45.85546875" customWidth="1"/>
    <col min="3" max="3" width="11.42578125" customWidth="1"/>
    <col min="4" max="4" width="3.5703125" customWidth="1"/>
    <col min="5" max="8" width="11.7109375" customWidth="1"/>
    <col min="9" max="9" width="15.7109375" customWidth="1"/>
    <col min="10" max="10" width="16" customWidth="1"/>
    <col min="11" max="11" width="11.7109375" customWidth="1"/>
    <col min="12" max="12" width="6.7109375" customWidth="1"/>
    <col min="13" max="13" width="11.140625" customWidth="1"/>
    <col min="14" max="16" width="11.42578125" customWidth="1"/>
    <col min="17" max="17" width="4" customWidth="1"/>
    <col min="18" max="26" width="11.42578125" customWidth="1"/>
  </cols>
  <sheetData>
    <row r="1" spans="2:22" ht="12.75" customHeight="1" x14ac:dyDescent="0.25">
      <c r="B1" s="77" t="s">
        <v>652</v>
      </c>
    </row>
    <row r="2" spans="2:22" ht="12.75" customHeight="1" x14ac:dyDescent="0.2">
      <c r="C2" s="1078" t="s">
        <v>541</v>
      </c>
      <c r="D2" s="764"/>
      <c r="E2" s="765"/>
      <c r="F2" s="1079" t="s">
        <v>282</v>
      </c>
      <c r="G2" s="765"/>
    </row>
    <row r="3" spans="2:22" ht="12.75" customHeight="1" x14ac:dyDescent="0.2"/>
    <row r="4" spans="2:22" ht="25.5" customHeight="1" x14ac:dyDescent="0.2">
      <c r="B4" s="4" t="s">
        <v>512</v>
      </c>
      <c r="C4" s="96" t="s">
        <v>513</v>
      </c>
      <c r="D4" s="5"/>
      <c r="E4" s="96" t="s">
        <v>635</v>
      </c>
      <c r="F4" s="96" t="s">
        <v>581</v>
      </c>
      <c r="G4" s="96" t="s">
        <v>582</v>
      </c>
      <c r="H4" s="96" t="s">
        <v>583</v>
      </c>
      <c r="I4" s="96" t="s">
        <v>636</v>
      </c>
      <c r="J4" s="628" t="s">
        <v>637</v>
      </c>
      <c r="K4" s="96" t="s">
        <v>543</v>
      </c>
      <c r="S4" s="5" t="s">
        <v>638</v>
      </c>
      <c r="T4" s="6" t="s">
        <v>544</v>
      </c>
      <c r="U4" s="6" t="s">
        <v>545</v>
      </c>
    </row>
    <row r="5" spans="2:22" ht="12.75" customHeight="1" x14ac:dyDescent="0.2">
      <c r="B5" s="12" t="s">
        <v>515</v>
      </c>
      <c r="C5" s="34" t="s">
        <v>236</v>
      </c>
      <c r="D5" s="23"/>
      <c r="E5" s="78" t="s">
        <v>236</v>
      </c>
      <c r="F5" s="78" t="s">
        <v>236</v>
      </c>
      <c r="G5" s="78" t="s">
        <v>236</v>
      </c>
      <c r="H5" s="498"/>
      <c r="I5" s="78" t="s">
        <v>248</v>
      </c>
      <c r="J5" s="93" t="s">
        <v>249</v>
      </c>
      <c r="K5" s="590"/>
      <c r="S5" s="88" t="s">
        <v>546</v>
      </c>
      <c r="T5" s="23">
        <f>I22/1000</f>
        <v>0.2475</v>
      </c>
      <c r="U5" s="88">
        <f>T5</f>
        <v>0.2475</v>
      </c>
    </row>
    <row r="6" spans="2:22" ht="12.75" customHeight="1" x14ac:dyDescent="0.2">
      <c r="B6" s="12" t="s">
        <v>547</v>
      </c>
      <c r="C6" s="34" t="s">
        <v>287</v>
      </c>
      <c r="D6" s="23"/>
      <c r="E6" s="78" t="s">
        <v>287</v>
      </c>
      <c r="F6" s="78" t="s">
        <v>289</v>
      </c>
      <c r="G6" s="78" t="s">
        <v>287</v>
      </c>
      <c r="H6" s="590"/>
      <c r="I6" s="125" t="s">
        <v>548</v>
      </c>
      <c r="J6" s="34" t="s">
        <v>548</v>
      </c>
      <c r="K6" s="590"/>
      <c r="S6" s="88" t="s">
        <v>549</v>
      </c>
      <c r="T6" s="23">
        <f>I21/1000</f>
        <v>2.3500000000000001E-3</v>
      </c>
      <c r="U6" s="88">
        <f>I20/1000</f>
        <v>2.3500000000000001E-3</v>
      </c>
    </row>
    <row r="7" spans="2:22" ht="12.75" customHeight="1" x14ac:dyDescent="0.2">
      <c r="B7" s="12" t="s">
        <v>517</v>
      </c>
      <c r="C7" s="46" t="str">
        <f>HLOOKUP(C5,MaterialData!$C$3:$P$4,2,FALSE)</f>
        <v>Steel</v>
      </c>
      <c r="D7" s="50"/>
      <c r="E7" s="46" t="str">
        <f>HLOOKUP(E5,MaterialData!$C$3:$S$4,2,FALSE)</f>
        <v>Steel</v>
      </c>
      <c r="F7" s="46" t="str">
        <f>HLOOKUP(F5,MaterialData!$C$3:$S$4,2,FALSE)</f>
        <v>Steel</v>
      </c>
      <c r="G7" s="46" t="str">
        <f>HLOOKUP(G5,MaterialData!$C$3:$S$4,2,FALSE)</f>
        <v>Steel</v>
      </c>
      <c r="H7" s="591"/>
      <c r="I7" s="464" t="str">
        <f>HLOOKUP(I5,MaterialData!$C$3:$S$4,2,FALSE)</f>
        <v>ACPS</v>
      </c>
      <c r="J7" s="464" t="str">
        <f>HLOOKUP(J5,MaterialData!$C$3:$S$4,2,FALSE)</f>
        <v>TSPS Floor</v>
      </c>
      <c r="K7" s="591"/>
    </row>
    <row r="8" spans="2:22"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200000000000</v>
      </c>
      <c r="G8" s="46">
        <f t="array" ref="G8">INDEX(Innertable,MATCH($B8,MaterialData!$B$6:$B$11,0),MATCH(G$7,MaterialData!$C$4:$S$4,0))</f>
        <v>200000000000</v>
      </c>
      <c r="H8" s="591"/>
      <c r="I8" s="126">
        <f t="array" ref="I8">INDEX(Innertable,MATCH($B8,MaterialData!$B$6:$B$11,0),MATCH(I$7,MaterialData!$C$4:$S$4,0))</f>
        <v>34755180140.096916</v>
      </c>
      <c r="J8" s="126">
        <f>INDEX(Innertable,MATCH($B8,MaterialData!$B$6:$B$11,0),MATCH(J$7,MaterialData!$C$4:$S$4,0))</f>
        <v>215749356404.96283</v>
      </c>
      <c r="K8" s="590"/>
      <c r="S8" s="88" t="s">
        <v>550</v>
      </c>
      <c r="T8" s="50">
        <f>T5*T6</f>
        <v>5.81625E-4</v>
      </c>
      <c r="U8" s="88" t="s">
        <v>551</v>
      </c>
      <c r="V8" s="50">
        <f>(T5*T6^3)/12</f>
        <v>2.6766867187500001E-10</v>
      </c>
    </row>
    <row r="9" spans="2:22"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305000000</v>
      </c>
      <c r="G9" s="46">
        <f t="array" ref="G9">INDEX(Innertable,MATCH($B9,MaterialData!$B$6:$B$11,0),MATCH(G$7,MaterialData!$C$4:$S$4,0))</f>
        <v>305000000</v>
      </c>
      <c r="H9" s="591"/>
      <c r="I9" s="126">
        <f t="array" ref="I9">INDEX(Innertable,MATCH($B9,MaterialData!$B$6:$B$11,0),MATCH(I$7,MaterialData!$C$4:$S$4,0))</f>
        <v>219598877.31884065</v>
      </c>
      <c r="J9" s="126">
        <f t="array" ref="J9">INDEX(Innertable,MATCH($B9,MaterialData!$B$6:$B$11,0),MATCH(J$7,MaterialData!$C$4:$S$4,0))</f>
        <v>920973207.93509233</v>
      </c>
      <c r="K9" s="591"/>
      <c r="S9" s="88" t="s">
        <v>552</v>
      </c>
      <c r="T9" s="50">
        <f>U5*U6</f>
        <v>5.81625E-4</v>
      </c>
      <c r="U9" s="88" t="s">
        <v>553</v>
      </c>
      <c r="V9" s="50">
        <f>(U5*U6^3)/12</f>
        <v>2.6766867187500001E-10</v>
      </c>
    </row>
    <row r="10" spans="2:22"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365000000</v>
      </c>
      <c r="G10" s="46">
        <f t="array" ref="G10">INDEX(Innertable,MATCH($B10,MaterialData!$B$6:$B$11,0),MATCH(G$7,MaterialData!$C$4:$S$4,0))</f>
        <v>365000000</v>
      </c>
      <c r="H10" s="591"/>
      <c r="I10" s="126">
        <f t="array" ref="I10">INDEX(Innertable,MATCH($B10,MaterialData!$B$6:$B$11,0),MATCH(I$7,MaterialData!$C$4:$S$4,0))</f>
        <v>219598877.31884065</v>
      </c>
      <c r="J10" s="126">
        <f t="array" ref="J10">INDEX(Innertable,MATCH($B10,MaterialData!$B$6:$B$11,0),MATCH(J$7,MaterialData!$C$4:$S$4,0))</f>
        <v>920973207.93509233</v>
      </c>
      <c r="K10" s="591"/>
      <c r="S10" s="88" t="s">
        <v>554</v>
      </c>
      <c r="T10" s="23">
        <f>T6/2</f>
        <v>1.175E-3</v>
      </c>
      <c r="U10" s="88" t="s">
        <v>555</v>
      </c>
      <c r="V10" s="50">
        <f t="shared" ref="V10:V11" si="0">V8+(T8*($T$12-T10)^2)</f>
        <v>6.0483668437500022E-8</v>
      </c>
    </row>
    <row r="11" spans="2:22"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f t="array" ref="F11">INDEX(Innertable,MATCH($B11,MaterialData!$B$6:$B$11,0),MATCH(F$7,MaterialData!$C$4:$S$4,0))</f>
        <v>180000000</v>
      </c>
      <c r="G11" s="46">
        <f t="array" ref="G11">INDEX(Innertable,MATCH($B11,MaterialData!$B$6:$B$11,0),MATCH(G$7,MaterialData!$C$4:$S$4,0))</f>
        <v>180000000</v>
      </c>
      <c r="H11" s="591"/>
      <c r="I11" s="126" t="str">
        <f t="array" ref="I11">INDEX(Innertable,MATCH($B11,MaterialData!$B$6:$B$11,0),MATCH(I$7,MaterialData!$C$4:$S$4,0))</f>
        <v>N/A</v>
      </c>
      <c r="J11" s="126" t="str">
        <f t="array" ref="J11">INDEX(Innertable,MATCH($B11,MaterialData!$B$6:$B$11,0),MATCH(J$7,MaterialData!$C$4:$S$4,0))</f>
        <v>N/A</v>
      </c>
      <c r="K11" s="591"/>
      <c r="S11" s="88" t="s">
        <v>556</v>
      </c>
      <c r="T11" s="23">
        <f>(I18-0.5*I20)*0.001</f>
        <v>2.1525000000000002E-2</v>
      </c>
      <c r="U11" s="88" t="s">
        <v>557</v>
      </c>
      <c r="V11" s="50">
        <f t="shared" si="0"/>
        <v>6.0483668437500009E-8</v>
      </c>
    </row>
    <row r="12" spans="2:22"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f t="array" ref="F12">INDEX(Innertable,MATCH($B12,MaterialData!$B$6:$B$11,0),MATCH(F$7,MaterialData!$C$4:$S$4,0))</f>
        <v>300000000</v>
      </c>
      <c r="G12" s="46">
        <f t="array" ref="G12">INDEX(Innertable,MATCH($B12,MaterialData!$B$6:$B$11,0),MATCH(G$7,MaterialData!$C$4:$S$4,0))</f>
        <v>300000000</v>
      </c>
      <c r="H12" s="591"/>
      <c r="I12" s="126" t="str">
        <f t="array" ref="I12">INDEX(Innertable,MATCH($B12,MaterialData!$B$6:$B$11,0),MATCH(I$7,MaterialData!$C$4:$S$4,0))</f>
        <v>N/A</v>
      </c>
      <c r="J12" s="126" t="str">
        <f t="array" ref="J12">INDEX(Innertable,MATCH($B12,MaterialData!$B$6:$B$11,0),MATCH(J$7,MaterialData!$C$4:$S$4,0))</f>
        <v>N/A</v>
      </c>
      <c r="K12" s="591"/>
      <c r="S12" s="88" t="s">
        <v>558</v>
      </c>
      <c r="T12" s="90">
        <f>(T8*T10+T9*T11)/(T8+T9)</f>
        <v>1.1350000000000002E-2</v>
      </c>
      <c r="U12" s="88" t="s">
        <v>559</v>
      </c>
      <c r="V12" s="48">
        <f>SUM(V10:V11)</f>
        <v>1.2096733687500004E-7</v>
      </c>
    </row>
    <row r="13" spans="2:22" ht="12.75" customHeight="1" x14ac:dyDescent="0.2">
      <c r="B13" s="12" t="s">
        <v>639</v>
      </c>
      <c r="C13" s="127" t="s">
        <v>154</v>
      </c>
      <c r="E13" s="78" t="s">
        <v>640</v>
      </c>
      <c r="F13" s="127" t="s">
        <v>154</v>
      </c>
      <c r="G13" s="127" t="s">
        <v>154</v>
      </c>
      <c r="H13" s="590"/>
      <c r="I13" s="498"/>
      <c r="K13" s="590"/>
      <c r="V13" s="50"/>
    </row>
    <row r="14" spans="2:22" ht="12.75" customHeight="1" x14ac:dyDescent="0.2">
      <c r="B14" s="592" t="s">
        <v>560</v>
      </c>
      <c r="C14" s="34">
        <v>3</v>
      </c>
      <c r="E14" s="78">
        <v>3</v>
      </c>
      <c r="F14" s="78">
        <v>0</v>
      </c>
      <c r="G14" s="78">
        <v>0</v>
      </c>
      <c r="H14" s="590"/>
      <c r="I14" s="590"/>
      <c r="K14" s="590"/>
      <c r="S14" s="5" t="s">
        <v>641</v>
      </c>
      <c r="T14" s="6" t="s">
        <v>544</v>
      </c>
      <c r="U14" s="6" t="s">
        <v>545</v>
      </c>
    </row>
    <row r="15" spans="2:22" ht="12.75" customHeight="1" x14ac:dyDescent="0.2">
      <c r="B15" s="12" t="s">
        <v>518</v>
      </c>
      <c r="C15" s="34">
        <v>25.4</v>
      </c>
      <c r="E15" s="78">
        <v>25.4</v>
      </c>
      <c r="F15" s="78">
        <v>25.4</v>
      </c>
      <c r="G15" s="78">
        <v>25.4</v>
      </c>
      <c r="H15" s="590"/>
      <c r="I15" s="590"/>
      <c r="K15" s="590"/>
      <c r="S15" s="88" t="s">
        <v>546</v>
      </c>
      <c r="T15" s="23">
        <f t="shared" ref="T15:T16" si="1">J21/1000</f>
        <v>8.4999999999999995E-4</v>
      </c>
      <c r="U15" s="88">
        <f>J20/1000</f>
        <v>8.4999999999999995E-4</v>
      </c>
    </row>
    <row r="16" spans="2:22" ht="12.75" customHeight="1" x14ac:dyDescent="0.2">
      <c r="B16" s="12" t="s">
        <v>519</v>
      </c>
      <c r="C16" s="34">
        <v>1.6</v>
      </c>
      <c r="E16" s="78">
        <v>1.6</v>
      </c>
      <c r="F16" s="78">
        <v>1.6</v>
      </c>
      <c r="G16" s="78">
        <v>1.6</v>
      </c>
      <c r="H16" s="590"/>
      <c r="I16" s="590"/>
      <c r="K16" s="590"/>
      <c r="S16" s="88" t="s">
        <v>549</v>
      </c>
      <c r="T16" s="23">
        <f t="shared" si="1"/>
        <v>0.1646</v>
      </c>
      <c r="U16" s="88">
        <f>J22/1000</f>
        <v>0.1646</v>
      </c>
    </row>
    <row r="17" spans="2:22" ht="12.75" customHeight="1" x14ac:dyDescent="0.2">
      <c r="E17" s="496"/>
      <c r="F17" s="629" t="s">
        <v>584</v>
      </c>
      <c r="G17" s="51" t="str">
        <f>IF(AND(L27&gt;=100,F2="tubing only",NOT(OR(E18="NO",F18="NO",G18="NO"))),"YES","NO")</f>
        <v>NO</v>
      </c>
      <c r="H17" s="590"/>
      <c r="I17" s="16"/>
      <c r="K17" s="590"/>
    </row>
    <row r="18" spans="2:22" ht="12.75" customHeight="1" x14ac:dyDescent="0.3">
      <c r="B18" s="12" t="s">
        <v>561</v>
      </c>
      <c r="E18" s="630" t="str">
        <f t="shared" ref="E18:G18" si="2">IF(E14=0,"N/A",IF(AND(E5=$C$5,OR(OR(E15&gt;=$C$15,AND(E15&gt;=25,E15&lt;25.4,E16&gt;=1.75)),AND(E6="square",E15&gt;=25,E16&gt;=1.25)),OR(AND(E6="round",E16&gt;=1.6),OR(AND(E6="square",E16&gt;=1.25,E15&gt;=25),AND(E6="square",E16&gt;=1.2,E15&gt;=26)))),"YES","NO"))</f>
        <v>YES</v>
      </c>
      <c r="F18" s="631" t="str">
        <f t="shared" si="2"/>
        <v>N/A</v>
      </c>
      <c r="G18" s="631" t="str">
        <f t="shared" si="2"/>
        <v>N/A</v>
      </c>
      <c r="H18" s="590"/>
      <c r="I18" s="121">
        <f t="shared" ref="I18:J18" si="3">I19+I20+I21</f>
        <v>22.700000000000003</v>
      </c>
      <c r="J18" s="92">
        <f t="shared" si="3"/>
        <v>11.7</v>
      </c>
      <c r="K18" s="590"/>
      <c r="S18" s="88" t="s">
        <v>550</v>
      </c>
      <c r="T18" s="50">
        <f>T15*T16</f>
        <v>1.3990999999999998E-4</v>
      </c>
      <c r="U18" s="88" t="s">
        <v>551</v>
      </c>
      <c r="V18" s="50">
        <f>(T15^3*T16)/12</f>
        <v>8.423747916666667E-12</v>
      </c>
    </row>
    <row r="19" spans="2:22" ht="12.75" customHeight="1" x14ac:dyDescent="0.3">
      <c r="B19" s="12" t="s">
        <v>562</v>
      </c>
      <c r="E19" s="494"/>
      <c r="G19" s="273"/>
      <c r="H19" s="590"/>
      <c r="I19" s="93">
        <v>18</v>
      </c>
      <c r="J19" s="78">
        <v>10</v>
      </c>
      <c r="K19" s="590"/>
      <c r="S19" s="88" t="s">
        <v>552</v>
      </c>
      <c r="T19" s="50">
        <f>U15*U16</f>
        <v>1.3990999999999998E-4</v>
      </c>
      <c r="U19" s="88" t="s">
        <v>553</v>
      </c>
      <c r="V19" s="50">
        <f>(U15^3*U16)/12</f>
        <v>8.423747916666667E-12</v>
      </c>
    </row>
    <row r="20" spans="2:22" ht="12.75" customHeight="1" x14ac:dyDescent="0.3">
      <c r="B20" s="12" t="s">
        <v>563</v>
      </c>
      <c r="E20" s="494"/>
      <c r="G20" s="273"/>
      <c r="H20" s="590"/>
      <c r="I20" s="78">
        <v>2.35</v>
      </c>
      <c r="J20" s="93">
        <v>0.85</v>
      </c>
      <c r="K20" s="590"/>
      <c r="M20" s="1" t="str">
        <f>IF(OR(AND(I20&lt;0.4*I21,I20&lt;1),AND(J20&lt;0.4*J21,J20&lt;1)),"Asymmetrical lay-up: skin too thin in comparison, see T3.4.4.","")</f>
        <v/>
      </c>
      <c r="N20" s="124"/>
      <c r="S20" s="88" t="s">
        <v>570</v>
      </c>
      <c r="T20" s="23">
        <f>J21/2000</f>
        <v>4.2499999999999998E-4</v>
      </c>
      <c r="U20" s="88" t="s">
        <v>555</v>
      </c>
      <c r="V20" s="50">
        <f t="shared" ref="V20:V21" si="4">V18+(T18*($T$22-T20)^2)</f>
        <v>4.1260624916666641E-9</v>
      </c>
    </row>
    <row r="21" spans="2:22" ht="12.75" customHeight="1" x14ac:dyDescent="0.3">
      <c r="B21" s="12" t="s">
        <v>564</v>
      </c>
      <c r="E21" s="494"/>
      <c r="G21" s="273"/>
      <c r="H21" s="590"/>
      <c r="I21" s="78">
        <v>2.35</v>
      </c>
      <c r="J21" s="93">
        <v>0.85</v>
      </c>
      <c r="K21" s="590"/>
      <c r="M21" s="1" t="str">
        <f>IF(OR(AND(I21&lt;0.4*I20,I21&lt;1),AND(J21&lt;0.4*J20,J21&lt;1)),"Asymmetrical lay-up: skin too thin in comparison, see T3.4.4.","")</f>
        <v/>
      </c>
      <c r="N21" s="124"/>
      <c r="S21" s="88" t="s">
        <v>571</v>
      </c>
      <c r="T21" s="23">
        <f>(J18-0.5*J20)*0.001</f>
        <v>1.1274999999999999E-2</v>
      </c>
      <c r="U21" s="88" t="s">
        <v>557</v>
      </c>
      <c r="V21" s="50">
        <f t="shared" si="4"/>
        <v>4.1260624916666641E-9</v>
      </c>
    </row>
    <row r="22" spans="2:22" ht="12.75" customHeight="1" x14ac:dyDescent="0.3">
      <c r="B22" s="12" t="s">
        <v>642</v>
      </c>
      <c r="E22" s="494"/>
      <c r="G22" s="273"/>
      <c r="H22" s="590"/>
      <c r="I22" s="93">
        <v>247.5</v>
      </c>
      <c r="J22" s="78">
        <v>164.6</v>
      </c>
      <c r="K22" s="590"/>
      <c r="S22" s="88" t="s">
        <v>558</v>
      </c>
      <c r="T22" s="90">
        <f>(T18*T20+T19*T21)/(T18+T19)</f>
        <v>5.8499999999999993E-3</v>
      </c>
      <c r="U22" s="88" t="s">
        <v>559</v>
      </c>
      <c r="V22" s="48">
        <f>SUM(V20:V21)</f>
        <v>8.2521249833333283E-9</v>
      </c>
    </row>
    <row r="23" spans="2:22" ht="12.75" customHeight="1" x14ac:dyDescent="0.2">
      <c r="E23" s="602"/>
      <c r="F23" s="226"/>
      <c r="G23" s="577"/>
      <c r="H23" s="590"/>
      <c r="I23" s="498"/>
      <c r="K23" s="590"/>
      <c r="P23" s="50"/>
    </row>
    <row r="24" spans="2:22" ht="12.75" customHeight="1" x14ac:dyDescent="0.2">
      <c r="B24" s="12" t="s">
        <v>520</v>
      </c>
      <c r="C24" s="34">
        <f t="shared" ref="C24:C25" si="5">C15/1000</f>
        <v>2.5399999999999999E-2</v>
      </c>
      <c r="E24" s="34" t="str">
        <f t="shared" ref="E24:G24" si="6">IF($F$2="composite only","No tubes",IF(E14=0,"No tubes",E15/1000))</f>
        <v>No tubes</v>
      </c>
      <c r="F24" s="34" t="str">
        <f t="shared" si="6"/>
        <v>No tubes</v>
      </c>
      <c r="G24" s="34" t="str">
        <f t="shared" si="6"/>
        <v>No tubes</v>
      </c>
      <c r="H24" s="590"/>
      <c r="I24" s="590"/>
      <c r="K24" s="590"/>
      <c r="P24" s="50"/>
    </row>
    <row r="25" spans="2:22" ht="12.75" customHeight="1" x14ac:dyDescent="0.2">
      <c r="B25" s="12" t="s">
        <v>521</v>
      </c>
      <c r="C25" s="34">
        <f t="shared" si="5"/>
        <v>1.6000000000000001E-3</v>
      </c>
      <c r="E25" s="34" t="str">
        <f t="shared" ref="E25:G25" si="7">IF(E24="no tubes","",IF(E14=0,"",E16/1000))</f>
        <v/>
      </c>
      <c r="F25" s="34" t="str">
        <f t="shared" si="7"/>
        <v/>
      </c>
      <c r="G25" s="34" t="str">
        <f t="shared" si="7"/>
        <v/>
      </c>
      <c r="H25" s="16"/>
      <c r="I25" s="16"/>
      <c r="K25" s="16"/>
      <c r="P25" s="50"/>
      <c r="T25" s="79"/>
    </row>
    <row r="26" spans="2:22" ht="12.75" customHeight="1" x14ac:dyDescent="0.2">
      <c r="B26" s="12" t="s">
        <v>522</v>
      </c>
      <c r="C26" s="46">
        <f>IF(C6="Round",((C24)^4-((C24-2*C25))^4)*3.142/64,((C24)^4-((C24-2*C25))^4)/12)</f>
        <v>8.5099184800000022E-9</v>
      </c>
      <c r="E26" s="46" t="str">
        <f t="shared" ref="E26:G26" si="8">IF(E24="no tubes","",IF(E14=0,"",IF(E6="Round",(((E24)^4-((E24-2*E25))^4)*3.142/64),IF(E6="Square",(((E24)^4-((E24-2*E25))^4)/12),""))))</f>
        <v/>
      </c>
      <c r="F26" s="46" t="str">
        <f t="shared" si="8"/>
        <v/>
      </c>
      <c r="G26" s="46" t="str">
        <f t="shared" si="8"/>
        <v/>
      </c>
      <c r="H26" s="46" t="str">
        <f t="shared" ref="H26:H33" si="9">IF(SUM(E26:G26)&gt;0,SUM(E26:G26),"")</f>
        <v/>
      </c>
      <c r="I26" s="94">
        <f>IF($F$2="Tubing only","Tubing Only",V12)</f>
        <v>1.2096733687500004E-7</v>
      </c>
      <c r="J26" s="94">
        <f>IF($F$2="Tubing only","Tubing Only",V22)</f>
        <v>8.2521249833333283E-9</v>
      </c>
      <c r="K26" s="46">
        <f t="shared" ref="K26:K28" si="10">IF($F$2="Tubing only",H26,IF($F$2="Composite only",I26+J26,IF($F$2="Tubes + Composite",H26+I26+J26,"No Type Selected")))</f>
        <v>1.2921946185833336E-7</v>
      </c>
      <c r="P26" s="50"/>
      <c r="S26" s="50"/>
      <c r="T26" s="79"/>
    </row>
    <row r="27" spans="2:22" ht="12.75" customHeight="1" x14ac:dyDescent="0.2">
      <c r="B27" s="12" t="s">
        <v>523</v>
      </c>
      <c r="C27" s="46">
        <f>C8*C26*C14</f>
        <v>5105.9510880000016</v>
      </c>
      <c r="D27" s="50"/>
      <c r="E27" s="46" t="str">
        <f>IF(E24="no tubes","",IF(E14=0,"",IF(AND(E13="bent/multi",E15&lt;25),0,IF(AND(E13="bent/multi",E16&lt;1.2),0,E8*E26*E14))))</f>
        <v/>
      </c>
      <c r="F27" s="46" t="str">
        <f t="shared" ref="F27:G27" si="11">IF(F24="no tubes","",IF(F14=0,"",F8*F26*F14))</f>
        <v/>
      </c>
      <c r="G27" s="46" t="str">
        <f t="shared" si="11"/>
        <v/>
      </c>
      <c r="H27" s="46" t="str">
        <f t="shared" si="9"/>
        <v/>
      </c>
      <c r="I27" s="129">
        <f>IF(I26="Tubing Only","",IF(I22&gt;325,0,I26*I8))</f>
        <v>4204.2415841584152</v>
      </c>
      <c r="J27" s="94">
        <f>IF(J26="Tubing Only","",J26*J8)</f>
        <v>1780.3906541274803</v>
      </c>
      <c r="K27" s="46">
        <f t="shared" si="10"/>
        <v>5984.6322382858953</v>
      </c>
      <c r="L27" s="13">
        <f>IF(AND(NOT($F$2="tubes + composite"),OR(AND($G$14&gt;0,G27&lt;(C27/3)),AND($F$14&gt;0,F27&lt;(C27/3)),AND($E$14&gt;0,E27&lt;(C27/3)))),0,100*K27/C27)</f>
        <v>117.20896136962551</v>
      </c>
      <c r="M27" s="23" t="str">
        <f>IF((100&gt;L27)*AND(L27&gt;=60),"For Composites Only, Additional Proof Required","")</f>
        <v/>
      </c>
    </row>
    <row r="28" spans="2:22" ht="12.75" customHeight="1" x14ac:dyDescent="0.2">
      <c r="B28" s="12" t="s">
        <v>524</v>
      </c>
      <c r="C28" s="81">
        <f>IF(C24="no tubes","",IF(C14=0,"",IF(C6="Round",C14*((C15^2-(C15-2*C16)^2)*PI()/4),IF(C6="Square",C14*(C15^2-(C15-2*C16)^2),""))))</f>
        <v>358.89554474609793</v>
      </c>
      <c r="D28" s="603"/>
      <c r="E28" s="81" t="str">
        <f t="shared" ref="E28:G28" si="12">IF(E24="no tubes","",IF(E14=0,"",IF(E6="Round",E14*((E15^2-(E15-2*E16)^2)*PI()/4),IF(E6="Square",E14*(E15^2-(E15-2*E16)^2),""))))</f>
        <v/>
      </c>
      <c r="F28" s="81" t="str">
        <f t="shared" si="12"/>
        <v/>
      </c>
      <c r="G28" s="81" t="str">
        <f t="shared" si="12"/>
        <v/>
      </c>
      <c r="H28" s="81" t="str">
        <f t="shared" si="9"/>
        <v/>
      </c>
      <c r="I28" s="81">
        <f t="shared" ref="I28:J28" si="13">IF(I26="Tubing Only","",(I18-I19)*I22)</f>
        <v>1163.2500000000007</v>
      </c>
      <c r="J28" s="81">
        <f t="shared" si="13"/>
        <v>279.81999999999988</v>
      </c>
      <c r="K28" s="46">
        <f t="shared" si="10"/>
        <v>1443.0700000000006</v>
      </c>
      <c r="L28" s="117" t="str">
        <f>IF(AND($F$2="tubing only",AND(E5="steel",F5="steel",G5="steel")),100*K28/C28,"NA")</f>
        <v>NA</v>
      </c>
      <c r="M28" s="23" t="str">
        <f t="shared" ref="M28:M32" si="14">IF(AND(95&lt;L28,L28&lt;100),"For tubes only, provided your actual tube measures &gt;= your nominal OD and wall this is OK","")</f>
        <v/>
      </c>
      <c r="S28" s="50"/>
    </row>
    <row r="29" spans="2:22" ht="12.75" customHeight="1" x14ac:dyDescent="0.2">
      <c r="B29" s="12" t="s">
        <v>525</v>
      </c>
      <c r="C29" s="46">
        <f t="shared" ref="C29:C31" si="15">C$28*C9/1000000</f>
        <v>109463.14114755986</v>
      </c>
      <c r="D29" s="50"/>
      <c r="E29" s="46" t="str">
        <f t="shared" ref="E29:G29" si="16">IF(E24="no tubes","",IF(E14=0,"",E$28*E9/1000000))</f>
        <v/>
      </c>
      <c r="F29" s="46" t="str">
        <f t="shared" si="16"/>
        <v/>
      </c>
      <c r="G29" s="46" t="str">
        <f t="shared" si="16"/>
        <v/>
      </c>
      <c r="H29" s="46" t="str">
        <f t="shared" si="9"/>
        <v/>
      </c>
      <c r="I29" s="46" t="str">
        <f t="shared" ref="I29:J29" si="17">IF(I26="Tubing Only","","N/A")</f>
        <v>N/A</v>
      </c>
      <c r="J29" s="46" t="str">
        <f t="shared" si="17"/>
        <v>N/A</v>
      </c>
      <c r="K29" s="46" t="str">
        <f t="shared" ref="K29:K33" si="18">IF($F$2="Tubing only",H29,"N/A")</f>
        <v>N/A</v>
      </c>
      <c r="L29" s="13" t="str">
        <f t="shared" ref="L29:L33" si="19">IF(AND($F$2="tubing only",OR($E29&lt;0.95*($E$14/$C$14)*$C29,$F29&lt;0.95*($F$14/$C$14)*$C29,$G29&lt;0.95*($G$14/$C$14)*$C29)),0,IF(NOT($F$2="tubing only"),"NA",100*H29/C29))</f>
        <v>NA</v>
      </c>
      <c r="M29" s="23" t="str">
        <f t="shared" si="14"/>
        <v/>
      </c>
    </row>
    <row r="30" spans="2:22" ht="12.75" customHeight="1" x14ac:dyDescent="0.2">
      <c r="B30" s="12" t="s">
        <v>526</v>
      </c>
      <c r="C30" s="46">
        <f t="shared" si="15"/>
        <v>130996.87383232574</v>
      </c>
      <c r="D30" s="50"/>
      <c r="E30" s="46" t="str">
        <f t="shared" ref="E30:G30" si="20">IF(E24="no tubes","",IF(E14=0,"",E$28*E10/1000000))</f>
        <v/>
      </c>
      <c r="F30" s="46" t="str">
        <f t="shared" si="20"/>
        <v/>
      </c>
      <c r="G30" s="46" t="str">
        <f t="shared" si="20"/>
        <v/>
      </c>
      <c r="H30" s="46" t="str">
        <f t="shared" si="9"/>
        <v/>
      </c>
      <c r="I30" s="46" t="str">
        <f t="shared" ref="I30:J30" si="21">IF(I26="Tubing Only","","N/A")</f>
        <v>N/A</v>
      </c>
      <c r="J30" s="46" t="str">
        <f t="shared" si="21"/>
        <v>N/A</v>
      </c>
      <c r="K30" s="46" t="str">
        <f t="shared" si="18"/>
        <v>N/A</v>
      </c>
      <c r="L30" s="13" t="str">
        <f t="shared" si="19"/>
        <v>NA</v>
      </c>
      <c r="M30" s="23" t="str">
        <f t="shared" si="14"/>
        <v/>
      </c>
      <c r="S30" s="50"/>
    </row>
    <row r="31" spans="2:22" ht="12.75" customHeight="1" x14ac:dyDescent="0.2">
      <c r="B31" s="12" t="s">
        <v>527</v>
      </c>
      <c r="C31" s="46">
        <f t="shared" si="15"/>
        <v>64601.198054297631</v>
      </c>
      <c r="D31" s="50"/>
      <c r="E31" s="46" t="str">
        <f t="shared" ref="E31:G31" si="22">IF(E24="no tubes","",IF(E14=0,"",E$28*E11/1000000))</f>
        <v/>
      </c>
      <c r="F31" s="46" t="str">
        <f t="shared" si="22"/>
        <v/>
      </c>
      <c r="G31" s="46" t="str">
        <f t="shared" si="22"/>
        <v/>
      </c>
      <c r="H31" s="46" t="str">
        <f t="shared" si="9"/>
        <v/>
      </c>
      <c r="I31" s="46" t="str">
        <f t="shared" ref="I31:J31" si="23">IF(I26="Tubing Only","","N/A")</f>
        <v>N/A</v>
      </c>
      <c r="J31" s="46" t="str">
        <f t="shared" si="23"/>
        <v>N/A</v>
      </c>
      <c r="K31" s="46" t="str">
        <f t="shared" si="18"/>
        <v>N/A</v>
      </c>
      <c r="L31" s="13" t="str">
        <f t="shared" si="19"/>
        <v>NA</v>
      </c>
      <c r="M31" s="23" t="str">
        <f t="shared" si="14"/>
        <v/>
      </c>
      <c r="S31" s="50"/>
    </row>
    <row r="32" spans="2:22" ht="12.75" customHeight="1" x14ac:dyDescent="0.2">
      <c r="B32" s="12" t="s">
        <v>528</v>
      </c>
      <c r="C32" s="46">
        <f>IF(C14=0,"",C$28*C12/1000000)</f>
        <v>107668.66342382938</v>
      </c>
      <c r="D32" s="50"/>
      <c r="E32" s="46" t="str">
        <f t="shared" ref="E32:G32" si="24">IF(E24="no tubes","",IF(E14=0,"",E$28*E12/1000000))</f>
        <v/>
      </c>
      <c r="F32" s="46" t="str">
        <f t="shared" si="24"/>
        <v/>
      </c>
      <c r="G32" s="46" t="str">
        <f t="shared" si="24"/>
        <v/>
      </c>
      <c r="H32" s="46" t="str">
        <f t="shared" si="9"/>
        <v/>
      </c>
      <c r="I32" s="46" t="str">
        <f t="shared" ref="I32:J32" si="25">IF(I26="tubing only","","N/A")</f>
        <v>N/A</v>
      </c>
      <c r="J32" s="46" t="str">
        <f t="shared" si="25"/>
        <v>N/A</v>
      </c>
      <c r="K32" s="46" t="str">
        <f t="shared" si="18"/>
        <v>N/A</v>
      </c>
      <c r="L32" s="13" t="str">
        <f t="shared" si="19"/>
        <v>NA</v>
      </c>
      <c r="M32" s="23" t="str">
        <f t="shared" si="14"/>
        <v/>
      </c>
      <c r="S32" s="50"/>
    </row>
    <row r="33" spans="2:16" ht="12.75" customHeight="1" x14ac:dyDescent="0.2">
      <c r="B33" s="12" t="s">
        <v>529</v>
      </c>
      <c r="C33" s="46">
        <f>C14*4*C10*C26/(0.5*C24*1)</f>
        <v>2934.9167671181112</v>
      </c>
      <c r="E33" s="46" t="str">
        <f t="shared" ref="E33:G33" si="26">IF(E24="no tubes","",IF(E14=0,"",E14*4*E10*E26/(0.5*E24*1)))</f>
        <v/>
      </c>
      <c r="F33" s="46" t="str">
        <f t="shared" si="26"/>
        <v/>
      </c>
      <c r="G33" s="46" t="str">
        <f t="shared" si="26"/>
        <v/>
      </c>
      <c r="H33" s="46" t="str">
        <f t="shared" si="9"/>
        <v/>
      </c>
      <c r="I33" s="46" t="str">
        <f t="shared" ref="I33:J33" si="27">IF(I26="tubing only","","N/A")</f>
        <v>N/A</v>
      </c>
      <c r="J33" s="46" t="str">
        <f t="shared" si="27"/>
        <v>N/A</v>
      </c>
      <c r="K33" s="46" t="str">
        <f t="shared" si="18"/>
        <v>N/A</v>
      </c>
      <c r="L33" s="13" t="str">
        <f t="shared" si="19"/>
        <v>NA</v>
      </c>
      <c r="M33" s="23" t="str">
        <f>IF((99.9&gt;L33)*AND(L33&gt;60),"For Composites Only, Additional Proof Required","")</f>
        <v/>
      </c>
    </row>
    <row r="34" spans="2:16" ht="12.75" customHeight="1" x14ac:dyDescent="0.2">
      <c r="B34" s="12" t="s">
        <v>530</v>
      </c>
      <c r="C34" s="46">
        <f>IF(C14=0,"",C33*1^3/(48*C27))</f>
        <v>1.1975065616797901E-2</v>
      </c>
      <c r="E34" s="46" t="str">
        <f t="shared" ref="E34:G34" si="28">IF(E24="no tubes","",IF(E14=0,"",($C$33*1^3/(48*E27))))</f>
        <v/>
      </c>
      <c r="F34" s="46" t="str">
        <f t="shared" si="28"/>
        <v/>
      </c>
      <c r="G34" s="46" t="str">
        <f t="shared" si="28"/>
        <v/>
      </c>
      <c r="H34" s="46" t="str">
        <f>IF(F2="composite only","",$C$33*1^3/(48*H27))</f>
        <v/>
      </c>
      <c r="I34" s="46" t="str">
        <f t="shared" ref="I34:J34" si="29">IF(NOT($F$2="tubing only"),"N/A","")</f>
        <v>N/A</v>
      </c>
      <c r="J34" s="46" t="str">
        <f t="shared" si="29"/>
        <v>N/A</v>
      </c>
      <c r="K34" s="46" t="str">
        <f>IF($F$2="Tubing only","","N/A")</f>
        <v>N/A</v>
      </c>
      <c r="L34" s="13" t="str">
        <f>IF(AND($F$2="tubing only",H34&gt;1.05*C34),101,IF(NOT($F$2="tubing only"),"NA",100*H34/C34))</f>
        <v>NA</v>
      </c>
      <c r="M34" s="23" t="str">
        <f>IF((100&lt;L34)*AND(L34&lt;=166.667),"For Composites Only, Additional Proof Required","")</f>
        <v/>
      </c>
    </row>
    <row r="35" spans="2:16" ht="12.75" customHeight="1" x14ac:dyDescent="0.2">
      <c r="B35" s="12" t="s">
        <v>531</v>
      </c>
      <c r="C35" s="46">
        <f>0.5*C33*(C33*1^3/(48*C27))</f>
        <v>17.572910433039873</v>
      </c>
      <c r="E35" s="46" t="str">
        <f t="shared" ref="E35:G35" si="30">IF(E24="no tubes","",0.5*E33*(E33*1^3/(48*E27)))</f>
        <v/>
      </c>
      <c r="F35" s="46" t="str">
        <f t="shared" si="30"/>
        <v/>
      </c>
      <c r="G35" s="46" t="str">
        <f t="shared" si="30"/>
        <v/>
      </c>
      <c r="H35" s="46" t="str">
        <f>IF(SUM(E35:G35)&gt;0,SUM(E35:G35),"")</f>
        <v/>
      </c>
      <c r="I35" s="46" t="str">
        <f t="shared" ref="I35:J35" si="31">IF(I26="tubing only","","N/A")</f>
        <v>N/A</v>
      </c>
      <c r="J35" s="46" t="str">
        <f t="shared" si="31"/>
        <v>N/A</v>
      </c>
      <c r="K35" s="46" t="str">
        <f>IF($F$2="Tubing only",H35,IF($F$2="Composite only",I35,IF($F$2="Tubes + Composite",H35+I35,"No Type Selected")))</f>
        <v>N/A</v>
      </c>
      <c r="L35" s="13" t="str">
        <f>IF(AND($F$2="tubing only",OR($E35&lt;(0.999*E14/C14)*$C35,$F35&lt;(F14/C14)*$C35,$G35&lt;(G14/C14)*$C35)),0,IF(NOT($F$2="tubing only"),"NA",100*H35/C35))</f>
        <v>NA</v>
      </c>
      <c r="M35" s="23" t="str">
        <f>IF((99.9&gt;L35)*AND(L35&gt;60),"For Composites Only, Additional Proof Required","")</f>
        <v/>
      </c>
      <c r="N35" s="9" t="s">
        <v>290</v>
      </c>
      <c r="O35" s="9"/>
      <c r="P35" s="9"/>
    </row>
    <row r="36" spans="2:16" ht="12.75" customHeight="1" x14ac:dyDescent="0.2">
      <c r="C36" s="99">
        <f>0.99*C27/C14</f>
        <v>1684.9638590400007</v>
      </c>
      <c r="D36" s="100"/>
      <c r="E36" s="99">
        <f t="shared" ref="E36:G36" si="32">IF(AND($F$2="tubing only",E14&gt;0),E27/E14,9E+99)</f>
        <v>8.9999999999999999E+99</v>
      </c>
      <c r="F36" s="99">
        <f t="shared" si="32"/>
        <v>8.9999999999999999E+99</v>
      </c>
      <c r="G36" s="99">
        <f t="shared" si="32"/>
        <v>8.9999999999999999E+99</v>
      </c>
      <c r="H36" s="8"/>
    </row>
    <row r="37" spans="2:16" ht="12.75" customHeight="1" x14ac:dyDescent="0.2">
      <c r="B37" s="5" t="s">
        <v>566</v>
      </c>
      <c r="E37" s="50"/>
    </row>
    <row r="38" spans="2:16" ht="12.75" customHeight="1" x14ac:dyDescent="0.2">
      <c r="B38" s="634" t="s">
        <v>567</v>
      </c>
      <c r="C38" s="434"/>
      <c r="D38" s="224"/>
      <c r="E38" s="224"/>
      <c r="F38" s="224"/>
      <c r="G38" s="224"/>
      <c r="H38" s="224"/>
      <c r="I38" s="224"/>
      <c r="J38" s="224"/>
      <c r="K38" s="224"/>
      <c r="L38" s="224"/>
      <c r="M38" s="224"/>
      <c r="N38" s="224"/>
      <c r="O38" s="224"/>
      <c r="P38" s="560"/>
    </row>
    <row r="39" spans="2:16" ht="12.75" customHeight="1" x14ac:dyDescent="0.2">
      <c r="B39" s="632" t="s">
        <v>568</v>
      </c>
      <c r="C39" s="433"/>
      <c r="D39" s="221"/>
      <c r="E39" s="221"/>
      <c r="F39" s="221"/>
      <c r="G39" s="221"/>
      <c r="H39" s="221"/>
      <c r="I39" s="221"/>
      <c r="J39" s="221"/>
      <c r="K39" s="221"/>
      <c r="L39" s="221"/>
      <c r="M39" s="221"/>
      <c r="N39" s="221"/>
      <c r="O39" s="221"/>
      <c r="P39" s="243"/>
    </row>
    <row r="40" spans="2:16" ht="12.75" customHeight="1" x14ac:dyDescent="0.2">
      <c r="B40" s="242"/>
      <c r="C40" s="435"/>
      <c r="D40" s="221"/>
      <c r="E40" s="221"/>
      <c r="F40" s="221"/>
      <c r="G40" s="221"/>
      <c r="H40" s="221"/>
      <c r="I40" s="221"/>
      <c r="J40" s="221"/>
      <c r="K40" s="221"/>
      <c r="L40" s="221"/>
      <c r="M40" s="221"/>
      <c r="N40" s="221"/>
      <c r="O40" s="221"/>
      <c r="P40" s="243"/>
    </row>
    <row r="41" spans="2:16" ht="12.75" customHeight="1" x14ac:dyDescent="0.2">
      <c r="B41" s="242"/>
      <c r="C41" s="221"/>
      <c r="D41" s="221"/>
      <c r="E41" s="221"/>
      <c r="F41" s="221"/>
      <c r="G41" s="221"/>
      <c r="H41" s="221"/>
      <c r="I41" s="221"/>
      <c r="J41" s="221"/>
      <c r="K41" s="221"/>
      <c r="L41" s="221"/>
      <c r="M41" s="221"/>
      <c r="N41" s="221"/>
      <c r="O41" s="221"/>
      <c r="P41" s="243"/>
    </row>
    <row r="42" spans="2:16" ht="12.75" customHeight="1" x14ac:dyDescent="0.2">
      <c r="B42" s="242"/>
      <c r="C42" s="221"/>
      <c r="D42" s="221"/>
      <c r="E42" s="221"/>
      <c r="F42" s="221"/>
      <c r="G42" s="221"/>
      <c r="H42" s="221"/>
      <c r="I42" s="221"/>
      <c r="J42" s="221"/>
      <c r="K42" s="221"/>
      <c r="L42" s="221"/>
      <c r="M42" s="221"/>
      <c r="N42" s="221"/>
      <c r="O42" s="221"/>
      <c r="P42" s="243"/>
    </row>
    <row r="43" spans="2:16" ht="12.75" customHeight="1" x14ac:dyDescent="0.2">
      <c r="B43" s="242"/>
      <c r="C43" s="221"/>
      <c r="D43" s="221"/>
      <c r="E43" s="221"/>
      <c r="F43" s="221"/>
      <c r="G43" s="221"/>
      <c r="H43" s="221"/>
      <c r="I43" s="221"/>
      <c r="J43" s="221"/>
      <c r="K43" s="221"/>
      <c r="L43" s="221"/>
      <c r="M43" s="221"/>
      <c r="N43" s="221"/>
      <c r="O43" s="221"/>
      <c r="P43" s="243"/>
    </row>
    <row r="44" spans="2:16" ht="12.75" customHeight="1" x14ac:dyDescent="0.2">
      <c r="B44" s="242"/>
      <c r="C44" s="221"/>
      <c r="D44" s="221"/>
      <c r="E44" s="221"/>
      <c r="F44" s="221"/>
      <c r="G44" s="221"/>
      <c r="H44" s="221"/>
      <c r="I44" s="221"/>
      <c r="J44" s="221"/>
      <c r="K44" s="221"/>
      <c r="L44" s="221"/>
      <c r="M44" s="221"/>
      <c r="N44" s="221"/>
      <c r="O44" s="221"/>
      <c r="P44" s="243"/>
    </row>
    <row r="45" spans="2:16" ht="12.75" customHeight="1" x14ac:dyDescent="0.2">
      <c r="B45" s="242"/>
      <c r="C45" s="221"/>
      <c r="D45" s="221"/>
      <c r="E45" s="221"/>
      <c r="F45" s="221"/>
      <c r="G45" s="221"/>
      <c r="H45" s="221"/>
      <c r="I45" s="221"/>
      <c r="J45" s="221"/>
      <c r="K45" s="221"/>
      <c r="L45" s="221"/>
      <c r="M45" s="221"/>
      <c r="N45" s="221"/>
      <c r="O45" s="221"/>
      <c r="P45" s="243"/>
    </row>
    <row r="46" spans="2:16" ht="12.75" customHeight="1" x14ac:dyDescent="0.2">
      <c r="B46" s="242"/>
      <c r="C46" s="221"/>
      <c r="D46" s="221"/>
      <c r="E46" s="221"/>
      <c r="F46" s="221"/>
      <c r="G46" s="221"/>
      <c r="H46" s="221"/>
      <c r="I46" s="221"/>
      <c r="J46" s="221"/>
      <c r="K46" s="221"/>
      <c r="L46" s="221"/>
      <c r="M46" s="221"/>
      <c r="N46" s="221"/>
      <c r="O46" s="221"/>
      <c r="P46" s="243"/>
    </row>
    <row r="47" spans="2:16" ht="12.75" customHeight="1" x14ac:dyDescent="0.2">
      <c r="B47" s="242"/>
      <c r="C47" s="221"/>
      <c r="D47" s="221"/>
      <c r="E47" s="221"/>
      <c r="F47" s="221"/>
      <c r="G47" s="221"/>
      <c r="H47" s="221"/>
      <c r="I47" s="221"/>
      <c r="J47" s="221"/>
      <c r="K47" s="221"/>
      <c r="L47" s="221"/>
      <c r="M47" s="221"/>
      <c r="N47" s="221"/>
      <c r="O47" s="221"/>
      <c r="P47" s="243"/>
    </row>
    <row r="48" spans="2:16" ht="12.75" customHeight="1" x14ac:dyDescent="0.2">
      <c r="B48" s="242"/>
      <c r="C48" s="221"/>
      <c r="D48" s="221"/>
      <c r="E48" s="221"/>
      <c r="F48" s="221"/>
      <c r="G48" s="221"/>
      <c r="H48" s="221"/>
      <c r="I48" s="221"/>
      <c r="J48" s="221"/>
      <c r="K48" s="221"/>
      <c r="L48" s="221"/>
      <c r="M48" s="221"/>
      <c r="N48" s="221"/>
      <c r="O48" s="221"/>
      <c r="P48" s="243"/>
    </row>
    <row r="49" spans="2:16" ht="12.75" customHeight="1" x14ac:dyDescent="0.2">
      <c r="B49" s="242"/>
      <c r="C49" s="221"/>
      <c r="D49" s="221"/>
      <c r="E49" s="221"/>
      <c r="F49" s="221"/>
      <c r="G49" s="221"/>
      <c r="H49" s="221"/>
      <c r="I49" s="221"/>
      <c r="J49" s="221"/>
      <c r="K49" s="221"/>
      <c r="L49" s="221"/>
      <c r="M49" s="221"/>
      <c r="N49" s="221"/>
      <c r="O49" s="221"/>
      <c r="P49" s="243"/>
    </row>
    <row r="50" spans="2:16" ht="12.75" customHeight="1" x14ac:dyDescent="0.2">
      <c r="B50" s="242"/>
      <c r="C50" s="221"/>
      <c r="D50" s="221"/>
      <c r="E50" s="221"/>
      <c r="F50" s="221"/>
      <c r="G50" s="221"/>
      <c r="H50" s="221"/>
      <c r="I50" s="221"/>
      <c r="J50" s="221"/>
      <c r="K50" s="221"/>
      <c r="L50" s="221"/>
      <c r="M50" s="221"/>
      <c r="N50" s="221"/>
      <c r="O50" s="221"/>
      <c r="P50" s="243"/>
    </row>
    <row r="51" spans="2:16" ht="12.75" customHeight="1" x14ac:dyDescent="0.2">
      <c r="B51" s="242"/>
      <c r="C51" s="221"/>
      <c r="D51" s="221"/>
      <c r="E51" s="221"/>
      <c r="F51" s="221"/>
      <c r="G51" s="221"/>
      <c r="H51" s="221"/>
      <c r="I51" s="221"/>
      <c r="J51" s="221"/>
      <c r="K51" s="221"/>
      <c r="L51" s="221"/>
      <c r="M51" s="221"/>
      <c r="N51" s="221"/>
      <c r="O51" s="221"/>
      <c r="P51" s="243"/>
    </row>
    <row r="52" spans="2:16" ht="12.75" customHeight="1" x14ac:dyDescent="0.2">
      <c r="B52" s="242"/>
      <c r="C52" s="221"/>
      <c r="D52" s="221"/>
      <c r="E52" s="221"/>
      <c r="F52" s="221"/>
      <c r="G52" s="221"/>
      <c r="H52" s="221"/>
      <c r="I52" s="221"/>
      <c r="J52" s="221"/>
      <c r="K52" s="221"/>
      <c r="L52" s="221"/>
      <c r="M52" s="221"/>
      <c r="N52" s="221"/>
      <c r="O52" s="221"/>
      <c r="P52" s="243"/>
    </row>
    <row r="53" spans="2:16" ht="12.75" customHeight="1" x14ac:dyDescent="0.2">
      <c r="B53" s="242"/>
      <c r="C53" s="221"/>
      <c r="D53" s="221"/>
      <c r="E53" s="221"/>
      <c r="F53" s="221"/>
      <c r="G53" s="221"/>
      <c r="H53" s="221"/>
      <c r="I53" s="221"/>
      <c r="J53" s="221"/>
      <c r="K53" s="221"/>
      <c r="L53" s="221"/>
      <c r="M53" s="221"/>
      <c r="N53" s="221"/>
      <c r="O53" s="221"/>
      <c r="P53" s="243"/>
    </row>
    <row r="54" spans="2:16" ht="12.75" customHeight="1" x14ac:dyDescent="0.2">
      <c r="B54" s="242"/>
      <c r="C54" s="221"/>
      <c r="D54" s="221"/>
      <c r="E54" s="221"/>
      <c r="F54" s="221"/>
      <c r="G54" s="221"/>
      <c r="H54" s="221"/>
      <c r="I54" s="221"/>
      <c r="J54" s="221"/>
      <c r="K54" s="221"/>
      <c r="L54" s="221"/>
      <c r="M54" s="221"/>
      <c r="N54" s="221"/>
      <c r="O54" s="221"/>
      <c r="P54" s="243"/>
    </row>
    <row r="55" spans="2:16" ht="12.75" customHeight="1" x14ac:dyDescent="0.2">
      <c r="B55" s="242"/>
      <c r="C55" s="221"/>
      <c r="D55" s="221"/>
      <c r="E55" s="221"/>
      <c r="F55" s="221"/>
      <c r="G55" s="221"/>
      <c r="H55" s="221"/>
      <c r="I55" s="221"/>
      <c r="J55" s="221"/>
      <c r="K55" s="221"/>
      <c r="L55" s="221"/>
      <c r="M55" s="221"/>
      <c r="N55" s="221"/>
      <c r="O55" s="221"/>
      <c r="P55" s="243"/>
    </row>
    <row r="56" spans="2:16" ht="12.75" customHeight="1" x14ac:dyDescent="0.2">
      <c r="B56" s="242"/>
      <c r="C56" s="221"/>
      <c r="D56" s="221"/>
      <c r="E56" s="221"/>
      <c r="F56" s="221"/>
      <c r="G56" s="221"/>
      <c r="H56" s="221"/>
      <c r="I56" s="221"/>
      <c r="J56" s="221"/>
      <c r="K56" s="221"/>
      <c r="L56" s="221"/>
      <c r="M56" s="221"/>
      <c r="N56" s="221"/>
      <c r="O56" s="221"/>
      <c r="P56" s="243"/>
    </row>
    <row r="57" spans="2:16" ht="12.75" customHeight="1" x14ac:dyDescent="0.2">
      <c r="B57" s="242"/>
      <c r="C57" s="221"/>
      <c r="D57" s="221"/>
      <c r="E57" s="221"/>
      <c r="F57" s="221"/>
      <c r="G57" s="221"/>
      <c r="H57" s="221"/>
      <c r="I57" s="221"/>
      <c r="J57" s="221"/>
      <c r="K57" s="221"/>
      <c r="L57" s="221"/>
      <c r="M57" s="221"/>
      <c r="N57" s="221"/>
      <c r="O57" s="221"/>
      <c r="P57" s="243"/>
    </row>
    <row r="58" spans="2:16" ht="12.75" customHeight="1" x14ac:dyDescent="0.2">
      <c r="B58" s="242"/>
      <c r="C58" s="221"/>
      <c r="D58" s="221"/>
      <c r="E58" s="221"/>
      <c r="F58" s="221"/>
      <c r="G58" s="221"/>
      <c r="H58" s="221"/>
      <c r="I58" s="221"/>
      <c r="J58" s="221"/>
      <c r="K58" s="221"/>
      <c r="L58" s="221"/>
      <c r="M58" s="221"/>
      <c r="N58" s="221"/>
      <c r="O58" s="221"/>
      <c r="P58" s="243"/>
    </row>
    <row r="59" spans="2:16" ht="12.75" customHeight="1" x14ac:dyDescent="0.2">
      <c r="B59" s="242"/>
      <c r="C59" s="221"/>
      <c r="D59" s="221"/>
      <c r="E59" s="221"/>
      <c r="F59" s="221"/>
      <c r="G59" s="221"/>
      <c r="H59" s="221"/>
      <c r="I59" s="221"/>
      <c r="J59" s="221"/>
      <c r="K59" s="221"/>
      <c r="L59" s="221"/>
      <c r="M59" s="221"/>
      <c r="N59" s="221"/>
      <c r="O59" s="221"/>
      <c r="P59" s="243"/>
    </row>
    <row r="60" spans="2:16" ht="12.75" customHeight="1" x14ac:dyDescent="0.2">
      <c r="B60" s="242"/>
      <c r="C60" s="221"/>
      <c r="D60" s="221"/>
      <c r="E60" s="221"/>
      <c r="F60" s="221"/>
      <c r="G60" s="221"/>
      <c r="H60" s="221"/>
      <c r="I60" s="221"/>
      <c r="J60" s="221"/>
      <c r="K60" s="221"/>
      <c r="L60" s="221"/>
      <c r="M60" s="221"/>
      <c r="N60" s="221"/>
      <c r="O60" s="221"/>
      <c r="P60" s="243"/>
    </row>
    <row r="61" spans="2:16" ht="12.75" customHeight="1" x14ac:dyDescent="0.2">
      <c r="B61" s="242"/>
      <c r="C61" s="221"/>
      <c r="D61" s="221"/>
      <c r="E61" s="221"/>
      <c r="F61" s="221"/>
      <c r="G61" s="221"/>
      <c r="H61" s="221"/>
      <c r="I61" s="221"/>
      <c r="J61" s="221"/>
      <c r="K61" s="221"/>
      <c r="L61" s="221"/>
      <c r="M61" s="221"/>
      <c r="N61" s="221"/>
      <c r="O61" s="221"/>
      <c r="P61" s="243"/>
    </row>
    <row r="62" spans="2:16" ht="12.75" customHeight="1" x14ac:dyDescent="0.2">
      <c r="B62" s="242"/>
      <c r="C62" s="221"/>
      <c r="D62" s="221"/>
      <c r="E62" s="221"/>
      <c r="F62" s="221"/>
      <c r="G62" s="221"/>
      <c r="H62" s="221"/>
      <c r="I62" s="221"/>
      <c r="J62" s="221"/>
      <c r="K62" s="221"/>
      <c r="L62" s="221"/>
      <c r="M62" s="221"/>
      <c r="N62" s="221"/>
      <c r="O62" s="221"/>
      <c r="P62" s="243"/>
    </row>
    <row r="63" spans="2:16" ht="12.75" customHeight="1" x14ac:dyDescent="0.2">
      <c r="B63" s="242"/>
      <c r="C63" s="221"/>
      <c r="D63" s="221"/>
      <c r="E63" s="221"/>
      <c r="F63" s="221"/>
      <c r="G63" s="221"/>
      <c r="H63" s="221"/>
      <c r="I63" s="221"/>
      <c r="J63" s="221"/>
      <c r="K63" s="221"/>
      <c r="L63" s="221"/>
      <c r="M63" s="221"/>
      <c r="N63" s="221"/>
      <c r="O63" s="221"/>
      <c r="P63" s="243"/>
    </row>
    <row r="64" spans="2:16" ht="12.75" customHeight="1" x14ac:dyDescent="0.2">
      <c r="B64" s="242"/>
      <c r="C64" s="221"/>
      <c r="D64" s="221"/>
      <c r="E64" s="221"/>
      <c r="F64" s="221"/>
      <c r="G64" s="221"/>
      <c r="H64" s="221"/>
      <c r="I64" s="221"/>
      <c r="J64" s="221"/>
      <c r="K64" s="221"/>
      <c r="L64" s="221"/>
      <c r="M64" s="221"/>
      <c r="N64" s="221"/>
      <c r="O64" s="221"/>
      <c r="P64" s="243"/>
    </row>
    <row r="65" spans="2:16" ht="12.75" customHeight="1" x14ac:dyDescent="0.2">
      <c r="B65" s="242"/>
      <c r="C65" s="221"/>
      <c r="D65" s="221"/>
      <c r="E65" s="221"/>
      <c r="F65" s="221"/>
      <c r="G65" s="221"/>
      <c r="H65" s="221"/>
      <c r="I65" s="221"/>
      <c r="J65" s="221"/>
      <c r="K65" s="221"/>
      <c r="L65" s="221"/>
      <c r="M65" s="221"/>
      <c r="N65" s="221"/>
      <c r="O65" s="221"/>
      <c r="P65" s="243"/>
    </row>
    <row r="66" spans="2:16" ht="12.75" customHeight="1" x14ac:dyDescent="0.2">
      <c r="B66" s="242"/>
      <c r="C66" s="221"/>
      <c r="D66" s="221"/>
      <c r="E66" s="221"/>
      <c r="F66" s="221"/>
      <c r="G66" s="221"/>
      <c r="H66" s="221"/>
      <c r="I66" s="221"/>
      <c r="J66" s="221" t="s">
        <v>653</v>
      </c>
      <c r="K66" s="221"/>
      <c r="L66" s="221"/>
      <c r="M66" s="221"/>
      <c r="N66" s="221"/>
      <c r="O66" s="221"/>
      <c r="P66" s="243"/>
    </row>
    <row r="67" spans="2:16" ht="12.75" customHeight="1" x14ac:dyDescent="0.2">
      <c r="B67" s="242"/>
      <c r="C67" s="221"/>
      <c r="D67" s="221"/>
      <c r="E67" s="221"/>
      <c r="F67" s="221"/>
      <c r="G67" s="221"/>
      <c r="H67" s="221"/>
      <c r="I67" s="221"/>
      <c r="J67" s="221"/>
      <c r="K67" s="221"/>
      <c r="L67" s="221"/>
      <c r="M67" s="221"/>
      <c r="N67" s="221"/>
      <c r="O67" s="221"/>
      <c r="P67" s="243"/>
    </row>
    <row r="68" spans="2:16" ht="12.75" customHeight="1" x14ac:dyDescent="0.2">
      <c r="B68" s="242"/>
      <c r="C68" s="221"/>
      <c r="D68" s="221"/>
      <c r="E68" s="221"/>
      <c r="F68" s="221"/>
      <c r="G68" s="221"/>
      <c r="H68" s="221"/>
      <c r="I68" s="221"/>
      <c r="J68" s="221"/>
      <c r="K68" s="221"/>
      <c r="L68" s="221"/>
      <c r="M68" s="221"/>
      <c r="N68" s="221"/>
      <c r="O68" s="221"/>
      <c r="P68" s="243"/>
    </row>
    <row r="69" spans="2:16" ht="12.75" customHeight="1" x14ac:dyDescent="0.2">
      <c r="B69" s="242"/>
      <c r="C69" s="221"/>
      <c r="D69" s="221"/>
      <c r="E69" s="221"/>
      <c r="F69" s="221"/>
      <c r="G69" s="221"/>
      <c r="H69" s="221"/>
      <c r="I69" s="221"/>
      <c r="J69" s="221"/>
      <c r="K69" s="221"/>
      <c r="L69" s="221"/>
      <c r="M69" s="221"/>
      <c r="N69" s="221"/>
      <c r="O69" s="221"/>
      <c r="P69" s="243"/>
    </row>
    <row r="70" spans="2:16" ht="12.75" customHeight="1" x14ac:dyDescent="0.2">
      <c r="B70" s="242"/>
      <c r="C70" s="221"/>
      <c r="D70" s="221"/>
      <c r="E70" s="221"/>
      <c r="F70" s="221"/>
      <c r="G70" s="221"/>
      <c r="H70" s="221"/>
      <c r="I70" s="221"/>
      <c r="J70" s="221"/>
      <c r="K70" s="221"/>
      <c r="L70" s="221"/>
      <c r="M70" s="221"/>
      <c r="N70" s="221"/>
      <c r="O70" s="221"/>
      <c r="P70" s="243"/>
    </row>
    <row r="71" spans="2:16" ht="12.75" customHeight="1" x14ac:dyDescent="0.2">
      <c r="B71" s="242"/>
      <c r="C71" s="221"/>
      <c r="D71" s="221"/>
      <c r="E71" s="221"/>
      <c r="F71" s="221"/>
      <c r="G71" s="221"/>
      <c r="H71" s="221"/>
      <c r="I71" s="221"/>
      <c r="J71" s="221"/>
      <c r="K71" s="221"/>
      <c r="L71" s="221"/>
      <c r="M71" s="221"/>
      <c r="N71" s="221"/>
      <c r="O71" s="221"/>
      <c r="P71" s="243"/>
    </row>
    <row r="72" spans="2:16" ht="12.75" customHeight="1" x14ac:dyDescent="0.2">
      <c r="B72" s="242"/>
      <c r="C72" s="221"/>
      <c r="D72" s="221"/>
      <c r="E72" s="221"/>
      <c r="F72" s="221"/>
      <c r="G72" s="221"/>
      <c r="H72" s="221"/>
      <c r="I72" s="221"/>
      <c r="J72" s="221"/>
      <c r="K72" s="221"/>
      <c r="L72" s="221"/>
      <c r="M72" s="221"/>
      <c r="N72" s="221"/>
      <c r="O72" s="221"/>
      <c r="P72" s="243"/>
    </row>
    <row r="73" spans="2:16" ht="12.75" customHeight="1" x14ac:dyDescent="0.2">
      <c r="B73" s="242"/>
      <c r="C73" s="221"/>
      <c r="D73" s="221"/>
      <c r="E73" s="221"/>
      <c r="F73" s="221"/>
      <c r="G73" s="221"/>
      <c r="H73" s="221"/>
      <c r="I73" s="221"/>
      <c r="J73" s="221"/>
      <c r="K73" s="221"/>
      <c r="L73" s="221"/>
      <c r="M73" s="221"/>
      <c r="N73" s="221"/>
      <c r="O73" s="221"/>
      <c r="P73" s="243"/>
    </row>
    <row r="74" spans="2:16" ht="12.75" customHeight="1" x14ac:dyDescent="0.2">
      <c r="B74" s="242"/>
      <c r="C74" s="221"/>
      <c r="D74" s="221"/>
      <c r="E74" s="221"/>
      <c r="F74" s="221"/>
      <c r="G74" s="221"/>
      <c r="H74" s="221"/>
      <c r="I74" s="221"/>
      <c r="J74" s="221"/>
      <c r="K74" s="221"/>
      <c r="L74" s="221"/>
      <c r="M74" s="221"/>
      <c r="N74" s="221"/>
      <c r="O74" s="221"/>
      <c r="P74" s="243"/>
    </row>
    <row r="75" spans="2:16" ht="12.75" customHeight="1" x14ac:dyDescent="0.2">
      <c r="B75" s="242"/>
      <c r="C75" s="221"/>
      <c r="D75" s="221"/>
      <c r="E75" s="221"/>
      <c r="F75" s="221"/>
      <c r="G75" s="221"/>
      <c r="H75" s="221"/>
      <c r="I75" s="221"/>
      <c r="J75" s="221"/>
      <c r="K75" s="221"/>
      <c r="L75" s="221"/>
      <c r="M75" s="221"/>
      <c r="N75" s="221"/>
      <c r="O75" s="221"/>
      <c r="P75" s="243"/>
    </row>
    <row r="76" spans="2:16" ht="12.75" customHeight="1" x14ac:dyDescent="0.2">
      <c r="B76" s="242"/>
      <c r="C76" s="221"/>
      <c r="D76" s="221"/>
      <c r="E76" s="221"/>
      <c r="F76" s="221"/>
      <c r="G76" s="221"/>
      <c r="H76" s="221"/>
      <c r="I76" s="221"/>
      <c r="J76" s="221"/>
      <c r="K76" s="221"/>
      <c r="L76" s="221"/>
      <c r="M76" s="221"/>
      <c r="N76" s="221"/>
      <c r="O76" s="221"/>
      <c r="P76" s="243"/>
    </row>
    <row r="77" spans="2:16" ht="12.75" customHeight="1" x14ac:dyDescent="0.2">
      <c r="B77" s="242"/>
      <c r="C77" s="221"/>
      <c r="D77" s="221"/>
      <c r="E77" s="221"/>
      <c r="F77" s="221"/>
      <c r="G77" s="221"/>
      <c r="H77" s="221"/>
      <c r="I77" s="221"/>
      <c r="J77" s="221"/>
      <c r="K77" s="221"/>
      <c r="L77" s="221"/>
      <c r="M77" s="221"/>
      <c r="N77" s="221"/>
      <c r="O77" s="221"/>
      <c r="P77" s="243"/>
    </row>
    <row r="78" spans="2:16" ht="12.75" customHeight="1" x14ac:dyDescent="0.2">
      <c r="B78" s="242"/>
      <c r="C78" s="221"/>
      <c r="D78" s="221"/>
      <c r="E78" s="221"/>
      <c r="F78" s="221"/>
      <c r="G78" s="221"/>
      <c r="H78" s="221"/>
      <c r="I78" s="221"/>
      <c r="J78" s="221"/>
      <c r="K78" s="221"/>
      <c r="L78" s="221"/>
      <c r="M78" s="221"/>
      <c r="N78" s="221"/>
      <c r="O78" s="221"/>
      <c r="P78" s="243"/>
    </row>
    <row r="79" spans="2:16" ht="12.75" customHeight="1" x14ac:dyDescent="0.2">
      <c r="B79" s="242"/>
      <c r="C79" s="221"/>
      <c r="D79" s="221"/>
      <c r="E79" s="221"/>
      <c r="F79" s="221"/>
      <c r="G79" s="221"/>
      <c r="H79" s="221"/>
      <c r="I79" s="221"/>
      <c r="J79" s="221"/>
      <c r="K79" s="221"/>
      <c r="L79" s="221"/>
      <c r="M79" s="221"/>
      <c r="N79" s="221"/>
      <c r="O79" s="221"/>
      <c r="P79" s="243"/>
    </row>
    <row r="80" spans="2:16" ht="12.75" customHeight="1" x14ac:dyDescent="0.2">
      <c r="B80" s="242"/>
      <c r="C80" s="221"/>
      <c r="D80" s="221"/>
      <c r="E80" s="221"/>
      <c r="F80" s="221"/>
      <c r="G80" s="221"/>
      <c r="H80" s="221"/>
      <c r="I80" s="221"/>
      <c r="J80" s="221"/>
      <c r="K80" s="221"/>
      <c r="L80" s="221"/>
      <c r="M80" s="221"/>
      <c r="N80" s="221"/>
      <c r="O80" s="221"/>
      <c r="P80" s="243"/>
    </row>
    <row r="81" spans="2:16" ht="12.75" customHeight="1" x14ac:dyDescent="0.2">
      <c r="B81" s="242"/>
      <c r="C81" s="221"/>
      <c r="D81" s="221"/>
      <c r="E81" s="221"/>
      <c r="F81" s="221"/>
      <c r="G81" s="221"/>
      <c r="H81" s="221"/>
      <c r="I81" s="221"/>
      <c r="J81" s="221"/>
      <c r="K81" s="221"/>
      <c r="L81" s="221"/>
      <c r="M81" s="221"/>
      <c r="N81" s="221"/>
      <c r="O81" s="221"/>
      <c r="P81" s="243"/>
    </row>
    <row r="82" spans="2:16" ht="12.75" customHeight="1" x14ac:dyDescent="0.2">
      <c r="B82" s="242"/>
      <c r="C82" s="221"/>
      <c r="D82" s="221"/>
      <c r="E82" s="221"/>
      <c r="F82" s="221"/>
      <c r="G82" s="221"/>
      <c r="H82" s="221"/>
      <c r="I82" s="221"/>
      <c r="J82" s="221"/>
      <c r="K82" s="221"/>
      <c r="L82" s="221"/>
      <c r="M82" s="221"/>
      <c r="N82" s="221"/>
      <c r="O82" s="221"/>
      <c r="P82" s="243"/>
    </row>
    <row r="83" spans="2:16" ht="12.75" customHeight="1" x14ac:dyDescent="0.2">
      <c r="B83" s="242"/>
      <c r="C83" s="221"/>
      <c r="D83" s="221"/>
      <c r="E83" s="221"/>
      <c r="F83" s="221"/>
      <c r="G83" s="221"/>
      <c r="H83" s="221"/>
      <c r="I83" s="221"/>
      <c r="J83" s="221"/>
      <c r="K83" s="221"/>
      <c r="L83" s="221"/>
      <c r="M83" s="221"/>
      <c r="N83" s="221"/>
      <c r="O83" s="221"/>
      <c r="P83" s="243"/>
    </row>
    <row r="84" spans="2:16" ht="12.75" customHeight="1" x14ac:dyDescent="0.2">
      <c r="B84" s="242"/>
      <c r="C84" s="221"/>
      <c r="D84" s="221"/>
      <c r="E84" s="221"/>
      <c r="F84" s="221"/>
      <c r="G84" s="221"/>
      <c r="H84" s="221"/>
      <c r="I84" s="221"/>
      <c r="J84" s="221"/>
      <c r="K84" s="221"/>
      <c r="L84" s="221"/>
      <c r="M84" s="221"/>
      <c r="N84" s="221"/>
      <c r="O84" s="221"/>
      <c r="P84" s="243"/>
    </row>
    <row r="85" spans="2:16" ht="12.75" customHeight="1" x14ac:dyDescent="0.2">
      <c r="B85" s="242"/>
      <c r="C85" s="221"/>
      <c r="D85" s="221"/>
      <c r="E85" s="221"/>
      <c r="F85" s="221"/>
      <c r="G85" s="221"/>
      <c r="H85" s="221"/>
      <c r="I85" s="221"/>
      <c r="J85" s="221"/>
      <c r="K85" s="221"/>
      <c r="L85" s="221"/>
      <c r="M85" s="221"/>
      <c r="N85" s="221"/>
      <c r="O85" s="221"/>
      <c r="P85" s="243"/>
    </row>
    <row r="86" spans="2:16" ht="12.75" customHeight="1" x14ac:dyDescent="0.2">
      <c r="B86" s="242"/>
      <c r="C86" s="221"/>
      <c r="D86" s="221"/>
      <c r="E86" s="221"/>
      <c r="F86" s="221"/>
      <c r="G86" s="221"/>
      <c r="H86" s="221"/>
      <c r="I86" s="221"/>
      <c r="J86" s="221"/>
      <c r="K86" s="221"/>
      <c r="L86" s="221"/>
      <c r="M86" s="221"/>
      <c r="N86" s="221"/>
      <c r="O86" s="221"/>
      <c r="P86" s="243"/>
    </row>
    <row r="87" spans="2:16" ht="12.75" customHeight="1" x14ac:dyDescent="0.2">
      <c r="B87" s="242"/>
      <c r="C87" s="221"/>
      <c r="D87" s="221"/>
      <c r="E87" s="221"/>
      <c r="F87" s="221"/>
      <c r="G87" s="221"/>
      <c r="H87" s="221"/>
      <c r="I87" s="221"/>
      <c r="J87" s="221"/>
      <c r="K87" s="221"/>
      <c r="L87" s="221"/>
      <c r="M87" s="221"/>
      <c r="N87" s="221"/>
      <c r="O87" s="221"/>
      <c r="P87" s="243"/>
    </row>
    <row r="88" spans="2:16" ht="12.75" customHeight="1" x14ac:dyDescent="0.2">
      <c r="B88" s="242"/>
      <c r="C88" s="221"/>
      <c r="D88" s="221"/>
      <c r="E88" s="221"/>
      <c r="F88" s="221"/>
      <c r="G88" s="221"/>
      <c r="H88" s="221"/>
      <c r="I88" s="221"/>
      <c r="J88" s="221"/>
      <c r="K88" s="221"/>
      <c r="L88" s="221"/>
      <c r="M88" s="221"/>
      <c r="N88" s="221"/>
      <c r="O88" s="221"/>
      <c r="P88" s="243"/>
    </row>
    <row r="89" spans="2:16" ht="12.75" customHeight="1" x14ac:dyDescent="0.2">
      <c r="B89" s="242"/>
      <c r="C89" s="221"/>
      <c r="D89" s="221"/>
      <c r="E89" s="221"/>
      <c r="F89" s="221"/>
      <c r="G89" s="221"/>
      <c r="H89" s="221"/>
      <c r="I89" s="221"/>
      <c r="J89" s="221"/>
      <c r="K89" s="221"/>
      <c r="L89" s="221"/>
      <c r="M89" s="221"/>
      <c r="N89" s="221"/>
      <c r="O89" s="221"/>
      <c r="P89" s="243"/>
    </row>
    <row r="90" spans="2:16" ht="12.75" customHeight="1" x14ac:dyDescent="0.2">
      <c r="B90" s="242"/>
      <c r="C90" s="221"/>
      <c r="D90" s="221"/>
      <c r="E90" s="221"/>
      <c r="F90" s="221"/>
      <c r="G90" s="221"/>
      <c r="H90" s="221"/>
      <c r="I90" s="221"/>
      <c r="J90" s="221"/>
      <c r="K90" s="221"/>
      <c r="L90" s="221"/>
      <c r="M90" s="221"/>
      <c r="N90" s="221"/>
      <c r="O90" s="221"/>
      <c r="P90" s="243"/>
    </row>
    <row r="91" spans="2:16" ht="12.75" customHeight="1" x14ac:dyDescent="0.2">
      <c r="B91" s="242"/>
      <c r="C91" s="221"/>
      <c r="D91" s="221"/>
      <c r="E91" s="221"/>
      <c r="F91" s="221"/>
      <c r="G91" s="221"/>
      <c r="H91" s="221"/>
      <c r="I91" s="221"/>
      <c r="J91" s="221"/>
      <c r="K91" s="221"/>
      <c r="L91" s="221"/>
      <c r="M91" s="221"/>
      <c r="N91" s="221"/>
      <c r="O91" s="221"/>
      <c r="P91" s="243"/>
    </row>
    <row r="92" spans="2:16" ht="12.75" customHeight="1" x14ac:dyDescent="0.2">
      <c r="B92" s="242"/>
      <c r="C92" s="221"/>
      <c r="D92" s="221"/>
      <c r="E92" s="221"/>
      <c r="F92" s="221"/>
      <c r="G92" s="221"/>
      <c r="H92" s="221"/>
      <c r="I92" s="221"/>
      <c r="J92" s="221"/>
      <c r="K92" s="221"/>
      <c r="L92" s="221"/>
      <c r="M92" s="221"/>
      <c r="N92" s="221"/>
      <c r="O92" s="221"/>
      <c r="P92" s="243"/>
    </row>
    <row r="93" spans="2:16" ht="12.75" customHeight="1" x14ac:dyDescent="0.2">
      <c r="B93" s="242"/>
      <c r="C93" s="221"/>
      <c r="D93" s="221"/>
      <c r="E93" s="221"/>
      <c r="F93" s="221"/>
      <c r="G93" s="221"/>
      <c r="H93" s="221"/>
      <c r="I93" s="221"/>
      <c r="J93" s="221"/>
      <c r="K93" s="221"/>
      <c r="L93" s="221"/>
      <c r="M93" s="221"/>
      <c r="N93" s="221"/>
      <c r="O93" s="221"/>
      <c r="P93" s="243"/>
    </row>
    <row r="94" spans="2:16" ht="12.75" customHeight="1" x14ac:dyDescent="0.2">
      <c r="B94" s="242"/>
      <c r="C94" s="221"/>
      <c r="D94" s="221"/>
      <c r="E94" s="221"/>
      <c r="F94" s="221"/>
      <c r="G94" s="221"/>
      <c r="H94" s="221"/>
      <c r="I94" s="221"/>
      <c r="J94" s="221"/>
      <c r="K94" s="221"/>
      <c r="L94" s="221"/>
      <c r="M94" s="221"/>
      <c r="N94" s="221"/>
      <c r="O94" s="221"/>
      <c r="P94" s="243"/>
    </row>
    <row r="95" spans="2:16" ht="12.75" customHeight="1" x14ac:dyDescent="0.2">
      <c r="B95" s="242"/>
      <c r="C95" s="221"/>
      <c r="D95" s="221"/>
      <c r="E95" s="221"/>
      <c r="F95" s="221"/>
      <c r="G95" s="221"/>
      <c r="H95" s="221"/>
      <c r="I95" s="221"/>
      <c r="J95" s="221"/>
      <c r="K95" s="221"/>
      <c r="L95" s="221"/>
      <c r="M95" s="221"/>
      <c r="N95" s="221"/>
      <c r="O95" s="221"/>
      <c r="P95" s="243"/>
    </row>
    <row r="96" spans="2:16" ht="12.75" customHeight="1" x14ac:dyDescent="0.2">
      <c r="B96" s="242"/>
      <c r="C96" s="221"/>
      <c r="D96" s="221"/>
      <c r="E96" s="221"/>
      <c r="F96" s="221"/>
      <c r="G96" s="221"/>
      <c r="H96" s="221"/>
      <c r="I96" s="221"/>
      <c r="J96" s="221"/>
      <c r="K96" s="221"/>
      <c r="L96" s="221"/>
      <c r="M96" s="221"/>
      <c r="N96" s="221"/>
      <c r="O96" s="221"/>
      <c r="P96" s="243"/>
    </row>
    <row r="97" spans="2:16" ht="12.75" customHeight="1" x14ac:dyDescent="0.2">
      <c r="B97" s="242"/>
      <c r="C97" s="221"/>
      <c r="D97" s="221"/>
      <c r="E97" s="221"/>
      <c r="F97" s="221"/>
      <c r="G97" s="221"/>
      <c r="H97" s="221"/>
      <c r="I97" s="221"/>
      <c r="J97" s="221"/>
      <c r="K97" s="221"/>
      <c r="L97" s="221"/>
      <c r="M97" s="221"/>
      <c r="N97" s="221"/>
      <c r="O97" s="221"/>
      <c r="P97" s="243"/>
    </row>
    <row r="98" spans="2:16" ht="12.75" customHeight="1" x14ac:dyDescent="0.2">
      <c r="B98" s="242"/>
      <c r="C98" s="221"/>
      <c r="D98" s="221"/>
      <c r="E98" s="221"/>
      <c r="F98" s="221"/>
      <c r="G98" s="221"/>
      <c r="H98" s="221"/>
      <c r="I98" s="221"/>
      <c r="J98" s="221"/>
      <c r="K98" s="221"/>
      <c r="L98" s="221"/>
      <c r="M98" s="221"/>
      <c r="N98" s="221"/>
      <c r="O98" s="221"/>
      <c r="P98" s="243"/>
    </row>
    <row r="99" spans="2:16" ht="12.75" customHeight="1" x14ac:dyDescent="0.2">
      <c r="B99" s="242"/>
      <c r="C99" s="221"/>
      <c r="D99" s="221"/>
      <c r="E99" s="221"/>
      <c r="F99" s="221"/>
      <c r="G99" s="221"/>
      <c r="H99" s="221"/>
      <c r="I99" s="221"/>
      <c r="J99" s="221"/>
      <c r="K99" s="221"/>
      <c r="L99" s="221"/>
      <c r="M99" s="221"/>
      <c r="N99" s="221"/>
      <c r="O99" s="221"/>
      <c r="P99" s="243"/>
    </row>
    <row r="100" spans="2:16" ht="12.75" customHeight="1" x14ac:dyDescent="0.2">
      <c r="B100" s="242"/>
      <c r="C100" s="221"/>
      <c r="D100" s="221"/>
      <c r="E100" s="221"/>
      <c r="F100" s="221"/>
      <c r="G100" s="221"/>
      <c r="H100" s="221"/>
      <c r="I100" s="221"/>
      <c r="J100" s="221"/>
      <c r="K100" s="221"/>
      <c r="L100" s="221"/>
      <c r="M100" s="221"/>
      <c r="N100" s="221"/>
      <c r="O100" s="221"/>
      <c r="P100" s="243"/>
    </row>
    <row r="101" spans="2:16" ht="12.75" customHeight="1" x14ac:dyDescent="0.2">
      <c r="B101" s="242"/>
      <c r="C101" s="221"/>
      <c r="D101" s="221"/>
      <c r="E101" s="221"/>
      <c r="F101" s="221"/>
      <c r="G101" s="221"/>
      <c r="H101" s="221"/>
      <c r="I101" s="221"/>
      <c r="J101" s="221"/>
      <c r="K101" s="221"/>
      <c r="L101" s="221"/>
      <c r="M101" s="221"/>
      <c r="N101" s="221"/>
      <c r="O101" s="221"/>
      <c r="P101" s="243"/>
    </row>
    <row r="102" spans="2:16" ht="12.75" customHeight="1" x14ac:dyDescent="0.2">
      <c r="B102" s="242"/>
      <c r="C102" s="221"/>
      <c r="D102" s="221"/>
      <c r="E102" s="221"/>
      <c r="F102" s="221"/>
      <c r="G102" s="221"/>
      <c r="H102" s="221"/>
      <c r="I102" s="221"/>
      <c r="J102" s="221"/>
      <c r="K102" s="221"/>
      <c r="L102" s="221"/>
      <c r="M102" s="221"/>
      <c r="N102" s="221"/>
      <c r="O102" s="221"/>
      <c r="P102" s="243"/>
    </row>
    <row r="103" spans="2:16" ht="12.75" customHeight="1" x14ac:dyDescent="0.2">
      <c r="B103" s="242"/>
      <c r="C103" s="221"/>
      <c r="D103" s="221"/>
      <c r="E103" s="221"/>
      <c r="F103" s="221"/>
      <c r="G103" s="221"/>
      <c r="H103" s="221"/>
      <c r="I103" s="221"/>
      <c r="J103" s="221"/>
      <c r="K103" s="221"/>
      <c r="L103" s="221"/>
      <c r="M103" s="221"/>
      <c r="N103" s="221"/>
      <c r="O103" s="221"/>
      <c r="P103" s="243"/>
    </row>
    <row r="104" spans="2:16" ht="12.75" customHeight="1" x14ac:dyDescent="0.2">
      <c r="B104" s="242"/>
      <c r="C104" s="221"/>
      <c r="D104" s="221"/>
      <c r="E104" s="221"/>
      <c r="F104" s="221"/>
      <c r="G104" s="221"/>
      <c r="H104" s="221"/>
      <c r="I104" s="221"/>
      <c r="J104" s="221"/>
      <c r="K104" s="221"/>
      <c r="L104" s="221"/>
      <c r="M104" s="221"/>
      <c r="N104" s="221"/>
      <c r="O104" s="221"/>
      <c r="P104" s="243"/>
    </row>
    <row r="105" spans="2:16" ht="12.75" customHeight="1" x14ac:dyDescent="0.2">
      <c r="B105" s="242"/>
      <c r="C105" s="221"/>
      <c r="D105" s="221"/>
      <c r="E105" s="221"/>
      <c r="F105" s="221"/>
      <c r="G105" s="221"/>
      <c r="H105" s="221"/>
      <c r="I105" s="221"/>
      <c r="J105" s="221"/>
      <c r="K105" s="221"/>
      <c r="L105" s="221"/>
      <c r="M105" s="221"/>
      <c r="N105" s="221"/>
      <c r="O105" s="221"/>
      <c r="P105" s="243"/>
    </row>
    <row r="106" spans="2:16" ht="12.75" customHeight="1" x14ac:dyDescent="0.2">
      <c r="B106" s="242"/>
      <c r="C106" s="221"/>
      <c r="D106" s="221"/>
      <c r="E106" s="221"/>
      <c r="F106" s="221"/>
      <c r="G106" s="221"/>
      <c r="H106" s="221"/>
      <c r="I106" s="221"/>
      <c r="J106" s="221"/>
      <c r="K106" s="221"/>
      <c r="L106" s="221"/>
      <c r="M106" s="221"/>
      <c r="N106" s="221"/>
      <c r="O106" s="221"/>
      <c r="P106" s="243"/>
    </row>
    <row r="107" spans="2:16" ht="12.75" customHeight="1" x14ac:dyDescent="0.2">
      <c r="B107" s="242"/>
      <c r="C107" s="221"/>
      <c r="D107" s="221"/>
      <c r="E107" s="221"/>
      <c r="F107" s="221"/>
      <c r="G107" s="221"/>
      <c r="H107" s="221"/>
      <c r="I107" s="221"/>
      <c r="J107" s="221"/>
      <c r="K107" s="221"/>
      <c r="L107" s="221"/>
      <c r="M107" s="221"/>
      <c r="N107" s="221"/>
      <c r="O107" s="221"/>
      <c r="P107" s="243"/>
    </row>
    <row r="108" spans="2:16" ht="12.75" customHeight="1" x14ac:dyDescent="0.2">
      <c r="B108" s="242"/>
      <c r="C108" s="221"/>
      <c r="D108" s="221"/>
      <c r="E108" s="221"/>
      <c r="F108" s="221"/>
      <c r="G108" s="221"/>
      <c r="H108" s="221"/>
      <c r="I108" s="221"/>
      <c r="J108" s="221"/>
      <c r="K108" s="221"/>
      <c r="L108" s="221"/>
      <c r="M108" s="221"/>
      <c r="N108" s="221"/>
      <c r="O108" s="221"/>
      <c r="P108" s="243"/>
    </row>
    <row r="109" spans="2:16" ht="12.75" customHeight="1" x14ac:dyDescent="0.2">
      <c r="B109" s="242"/>
      <c r="C109" s="221"/>
      <c r="D109" s="221"/>
      <c r="E109" s="221"/>
      <c r="F109" s="221"/>
      <c r="G109" s="221"/>
      <c r="H109" s="221"/>
      <c r="I109" s="221"/>
      <c r="J109" s="221"/>
      <c r="K109" s="221"/>
      <c r="L109" s="221"/>
      <c r="M109" s="221"/>
      <c r="N109" s="221"/>
      <c r="O109" s="221"/>
      <c r="P109" s="243"/>
    </row>
    <row r="110" spans="2:16" ht="12.75" customHeight="1" x14ac:dyDescent="0.2">
      <c r="B110" s="242"/>
      <c r="C110" s="221"/>
      <c r="D110" s="221"/>
      <c r="E110" s="221"/>
      <c r="F110" s="221"/>
      <c r="G110" s="221"/>
      <c r="H110" s="221"/>
      <c r="I110" s="221"/>
      <c r="J110" s="221"/>
      <c r="K110" s="221"/>
      <c r="L110" s="221"/>
      <c r="M110" s="221"/>
      <c r="N110" s="221"/>
      <c r="O110" s="221"/>
      <c r="P110" s="243"/>
    </row>
    <row r="111" spans="2:16" ht="12.75" customHeight="1" x14ac:dyDescent="0.2">
      <c r="B111" s="242"/>
      <c r="C111" s="221"/>
      <c r="D111" s="221"/>
      <c r="E111" s="221"/>
      <c r="F111" s="221"/>
      <c r="G111" s="221"/>
      <c r="H111" s="221"/>
      <c r="I111" s="221"/>
      <c r="J111" s="221"/>
      <c r="K111" s="221"/>
      <c r="L111" s="221"/>
      <c r="M111" s="221"/>
      <c r="N111" s="221"/>
      <c r="O111" s="221"/>
      <c r="P111" s="243"/>
    </row>
    <row r="112" spans="2:16" ht="12.75" customHeight="1" x14ac:dyDescent="0.2">
      <c r="B112" s="242"/>
      <c r="C112" s="221"/>
      <c r="D112" s="221"/>
      <c r="E112" s="221"/>
      <c r="F112" s="221"/>
      <c r="G112" s="221"/>
      <c r="H112" s="221"/>
      <c r="I112" s="221"/>
      <c r="J112" s="221"/>
      <c r="K112" s="221"/>
      <c r="L112" s="221"/>
      <c r="M112" s="221"/>
      <c r="N112" s="221"/>
      <c r="O112" s="221"/>
      <c r="P112" s="243"/>
    </row>
    <row r="113" spans="2:16" ht="12.75" customHeight="1" x14ac:dyDescent="0.2">
      <c r="B113" s="242"/>
      <c r="C113" s="221"/>
      <c r="D113" s="221"/>
      <c r="E113" s="221"/>
      <c r="F113" s="221"/>
      <c r="G113" s="221"/>
      <c r="H113" s="221"/>
      <c r="I113" s="221"/>
      <c r="J113" s="221"/>
      <c r="K113" s="221"/>
      <c r="L113" s="221"/>
      <c r="M113" s="221"/>
      <c r="N113" s="221"/>
      <c r="O113" s="221"/>
      <c r="P113" s="243"/>
    </row>
    <row r="114" spans="2:16" ht="12.75" customHeight="1" x14ac:dyDescent="0.2">
      <c r="B114" s="242"/>
      <c r="C114" s="221"/>
      <c r="D114" s="221"/>
      <c r="E114" s="221"/>
      <c r="F114" s="221"/>
      <c r="G114" s="221"/>
      <c r="H114" s="221"/>
      <c r="I114" s="221"/>
      <c r="J114" s="221"/>
      <c r="K114" s="221"/>
      <c r="L114" s="221"/>
      <c r="M114" s="221"/>
      <c r="N114" s="221"/>
      <c r="O114" s="221"/>
      <c r="P114" s="243"/>
    </row>
    <row r="115" spans="2:16" ht="12.75" customHeight="1" x14ac:dyDescent="0.2">
      <c r="B115" s="242"/>
      <c r="C115" s="221"/>
      <c r="D115" s="221"/>
      <c r="E115" s="221"/>
      <c r="F115" s="221"/>
      <c r="G115" s="221"/>
      <c r="H115" s="221"/>
      <c r="I115" s="221"/>
      <c r="J115" s="221"/>
      <c r="K115" s="221"/>
      <c r="L115" s="221"/>
      <c r="M115" s="221"/>
      <c r="N115" s="221"/>
      <c r="O115" s="221"/>
      <c r="P115" s="243"/>
    </row>
    <row r="116" spans="2:16" ht="12.75" customHeight="1" x14ac:dyDescent="0.2">
      <c r="B116" s="242"/>
      <c r="C116" s="221"/>
      <c r="D116" s="221"/>
      <c r="E116" s="221"/>
      <c r="F116" s="221"/>
      <c r="G116" s="221"/>
      <c r="H116" s="221"/>
      <c r="I116" s="221"/>
      <c r="J116" s="221"/>
      <c r="K116" s="221"/>
      <c r="L116" s="221"/>
      <c r="M116" s="221"/>
      <c r="N116" s="221"/>
      <c r="O116" s="221"/>
      <c r="P116" s="243"/>
    </row>
    <row r="117" spans="2:16" ht="12.75" customHeight="1" x14ac:dyDescent="0.2">
      <c r="B117" s="242"/>
      <c r="C117" s="221"/>
      <c r="D117" s="221"/>
      <c r="E117" s="221"/>
      <c r="F117" s="221"/>
      <c r="G117" s="221"/>
      <c r="H117" s="221"/>
      <c r="I117" s="221"/>
      <c r="J117" s="221"/>
      <c r="K117" s="221"/>
      <c r="L117" s="221"/>
      <c r="M117" s="221"/>
      <c r="N117" s="221"/>
      <c r="O117" s="221"/>
      <c r="P117" s="243"/>
    </row>
    <row r="118" spans="2:16" ht="12.75" customHeight="1" x14ac:dyDescent="0.2">
      <c r="B118" s="242"/>
      <c r="C118" s="221"/>
      <c r="D118" s="221"/>
      <c r="E118" s="221"/>
      <c r="F118" s="221"/>
      <c r="G118" s="221"/>
      <c r="H118" s="221"/>
      <c r="I118" s="221"/>
      <c r="J118" s="221"/>
      <c r="K118" s="221"/>
      <c r="L118" s="221"/>
      <c r="M118" s="221"/>
      <c r="N118" s="221"/>
      <c r="O118" s="221"/>
      <c r="P118" s="243"/>
    </row>
    <row r="119" spans="2:16" ht="12.75" customHeight="1" x14ac:dyDescent="0.2">
      <c r="B119" s="242"/>
      <c r="C119" s="221"/>
      <c r="D119" s="221"/>
      <c r="E119" s="221"/>
      <c r="F119" s="221"/>
      <c r="G119" s="221"/>
      <c r="H119" s="221"/>
      <c r="I119" s="221"/>
      <c r="J119" s="221"/>
      <c r="K119" s="221"/>
      <c r="L119" s="221"/>
      <c r="M119" s="221"/>
      <c r="N119" s="221"/>
      <c r="O119" s="221"/>
      <c r="P119" s="243"/>
    </row>
    <row r="120" spans="2:16" ht="12.75" customHeight="1" x14ac:dyDescent="0.2">
      <c r="B120" s="242"/>
      <c r="C120" s="221"/>
      <c r="D120" s="221"/>
      <c r="E120" s="221"/>
      <c r="F120" s="221"/>
      <c r="G120" s="221"/>
      <c r="H120" s="221"/>
      <c r="I120" s="221"/>
      <c r="J120" s="221"/>
      <c r="K120" s="221"/>
      <c r="L120" s="221"/>
      <c r="M120" s="221"/>
      <c r="N120" s="221"/>
      <c r="O120" s="221"/>
      <c r="P120" s="243"/>
    </row>
    <row r="121" spans="2:16" ht="12.75" customHeight="1" x14ac:dyDescent="0.2">
      <c r="B121" s="242"/>
      <c r="C121" s="221"/>
      <c r="D121" s="221"/>
      <c r="E121" s="221"/>
      <c r="F121" s="221"/>
      <c r="G121" s="221"/>
      <c r="H121" s="221"/>
      <c r="I121" s="221"/>
      <c r="J121" s="221"/>
      <c r="K121" s="221"/>
      <c r="L121" s="221"/>
      <c r="M121" s="221"/>
      <c r="N121" s="221"/>
      <c r="O121" s="221"/>
      <c r="P121" s="243"/>
    </row>
    <row r="122" spans="2:16" ht="12.75" customHeight="1" x14ac:dyDescent="0.2">
      <c r="B122" s="242"/>
      <c r="C122" s="221"/>
      <c r="D122" s="221"/>
      <c r="E122" s="221"/>
      <c r="F122" s="221"/>
      <c r="G122" s="221"/>
      <c r="H122" s="221"/>
      <c r="I122" s="221"/>
      <c r="J122" s="221"/>
      <c r="K122" s="221"/>
      <c r="L122" s="221"/>
      <c r="M122" s="221"/>
      <c r="N122" s="221"/>
      <c r="O122" s="221"/>
      <c r="P122" s="243"/>
    </row>
    <row r="123" spans="2:16" ht="12.75" customHeight="1" x14ac:dyDescent="0.2">
      <c r="B123" s="242"/>
      <c r="C123" s="221"/>
      <c r="D123" s="221"/>
      <c r="E123" s="221"/>
      <c r="F123" s="221"/>
      <c r="G123" s="221"/>
      <c r="H123" s="221"/>
      <c r="I123" s="221"/>
      <c r="J123" s="221"/>
      <c r="K123" s="221"/>
      <c r="L123" s="221"/>
      <c r="M123" s="221"/>
      <c r="N123" s="221"/>
      <c r="O123" s="221"/>
      <c r="P123" s="243"/>
    </row>
    <row r="124" spans="2:16" ht="12.75" customHeight="1" x14ac:dyDescent="0.2">
      <c r="B124" s="242"/>
      <c r="C124" s="221"/>
      <c r="D124" s="221"/>
      <c r="E124" s="221"/>
      <c r="F124" s="221"/>
      <c r="G124" s="221"/>
      <c r="H124" s="221"/>
      <c r="I124" s="221"/>
      <c r="J124" s="221"/>
      <c r="K124" s="221"/>
      <c r="L124" s="221"/>
      <c r="M124" s="221"/>
      <c r="N124" s="221"/>
      <c r="O124" s="221"/>
      <c r="P124" s="243"/>
    </row>
    <row r="125" spans="2:16" ht="12.75" customHeight="1" x14ac:dyDescent="0.2">
      <c r="B125" s="242"/>
      <c r="C125" s="221"/>
      <c r="D125" s="221"/>
      <c r="E125" s="221"/>
      <c r="F125" s="221"/>
      <c r="G125" s="221"/>
      <c r="H125" s="221"/>
      <c r="I125" s="221"/>
      <c r="J125" s="221"/>
      <c r="K125" s="221"/>
      <c r="L125" s="221"/>
      <c r="M125" s="221"/>
      <c r="N125" s="221"/>
      <c r="O125" s="221"/>
      <c r="P125" s="243"/>
    </row>
    <row r="126" spans="2:16" ht="12.75" customHeight="1" x14ac:dyDescent="0.2">
      <c r="B126" s="242"/>
      <c r="C126" s="221"/>
      <c r="D126" s="221"/>
      <c r="E126" s="221"/>
      <c r="F126" s="221"/>
      <c r="G126" s="221"/>
      <c r="H126" s="221"/>
      <c r="I126" s="221"/>
      <c r="J126" s="221"/>
      <c r="K126" s="221"/>
      <c r="L126" s="221"/>
      <c r="M126" s="221"/>
      <c r="N126" s="221"/>
      <c r="O126" s="221"/>
      <c r="P126" s="243"/>
    </row>
    <row r="127" spans="2:16" ht="12.75" customHeight="1" x14ac:dyDescent="0.2">
      <c r="B127" s="242"/>
      <c r="C127" s="221"/>
      <c r="D127" s="221"/>
      <c r="E127" s="221"/>
      <c r="F127" s="221"/>
      <c r="G127" s="221"/>
      <c r="H127" s="221"/>
      <c r="I127" s="221"/>
      <c r="J127" s="221"/>
      <c r="K127" s="221"/>
      <c r="L127" s="221"/>
      <c r="M127" s="221"/>
      <c r="N127" s="221"/>
      <c r="O127" s="221"/>
      <c r="P127" s="243"/>
    </row>
    <row r="128" spans="2:16" ht="12.75" customHeight="1" x14ac:dyDescent="0.2">
      <c r="B128" s="242"/>
      <c r="C128" s="221"/>
      <c r="D128" s="221"/>
      <c r="E128" s="221"/>
      <c r="F128" s="221"/>
      <c r="G128" s="221"/>
      <c r="H128" s="221"/>
      <c r="I128" s="221"/>
      <c r="J128" s="221"/>
      <c r="K128" s="221"/>
      <c r="L128" s="221"/>
      <c r="M128" s="221"/>
      <c r="N128" s="221"/>
      <c r="O128" s="221"/>
      <c r="P128" s="243"/>
    </row>
    <row r="129" spans="2:16" ht="12.75" customHeight="1" x14ac:dyDescent="0.2">
      <c r="B129" s="242"/>
      <c r="C129" s="221"/>
      <c r="D129" s="221"/>
      <c r="E129" s="221"/>
      <c r="F129" s="221"/>
      <c r="G129" s="221"/>
      <c r="H129" s="221"/>
      <c r="I129" s="221"/>
      <c r="J129" s="221"/>
      <c r="K129" s="221"/>
      <c r="L129" s="221"/>
      <c r="M129" s="221"/>
      <c r="N129" s="221"/>
      <c r="O129" s="221"/>
      <c r="P129" s="243"/>
    </row>
    <row r="130" spans="2:16" ht="12.75" customHeight="1" x14ac:dyDescent="0.2">
      <c r="B130" s="242"/>
      <c r="C130" s="221"/>
      <c r="D130" s="221"/>
      <c r="E130" s="221"/>
      <c r="F130" s="221"/>
      <c r="G130" s="221"/>
      <c r="H130" s="221"/>
      <c r="I130" s="221"/>
      <c r="J130" s="221"/>
      <c r="K130" s="221"/>
      <c r="L130" s="221"/>
      <c r="M130" s="221"/>
      <c r="N130" s="221"/>
      <c r="O130" s="221"/>
      <c r="P130" s="243"/>
    </row>
    <row r="131" spans="2:16" ht="12.75" customHeight="1" x14ac:dyDescent="0.2">
      <c r="B131" s="242"/>
      <c r="C131" s="221"/>
      <c r="D131" s="221"/>
      <c r="E131" s="221"/>
      <c r="F131" s="221"/>
      <c r="G131" s="221"/>
      <c r="H131" s="221"/>
      <c r="I131" s="221"/>
      <c r="J131" s="221"/>
      <c r="K131" s="221"/>
      <c r="L131" s="221"/>
      <c r="M131" s="221"/>
      <c r="N131" s="221"/>
      <c r="O131" s="221"/>
      <c r="P131" s="243"/>
    </row>
    <row r="132" spans="2:16" ht="12.75" customHeight="1" x14ac:dyDescent="0.2">
      <c r="B132" s="242"/>
      <c r="C132" s="221"/>
      <c r="D132" s="221"/>
      <c r="E132" s="221"/>
      <c r="F132" s="221"/>
      <c r="G132" s="221"/>
      <c r="H132" s="221"/>
      <c r="I132" s="221"/>
      <c r="J132" s="221"/>
      <c r="K132" s="221"/>
      <c r="L132" s="221"/>
      <c r="M132" s="221"/>
      <c r="N132" s="221"/>
      <c r="O132" s="221"/>
      <c r="P132" s="243"/>
    </row>
    <row r="133" spans="2:16" ht="12.75" customHeight="1" x14ac:dyDescent="0.2">
      <c r="B133" s="242"/>
      <c r="C133" s="221"/>
      <c r="D133" s="221"/>
      <c r="E133" s="221"/>
      <c r="F133" s="221"/>
      <c r="G133" s="221"/>
      <c r="H133" s="221"/>
      <c r="I133" s="221"/>
      <c r="J133" s="221"/>
      <c r="K133" s="221"/>
      <c r="L133" s="221"/>
      <c r="M133" s="221"/>
      <c r="N133" s="221"/>
      <c r="O133" s="221"/>
      <c r="P133" s="243"/>
    </row>
    <row r="134" spans="2:16" ht="12.75" customHeight="1" x14ac:dyDescent="0.2">
      <c r="B134" s="242"/>
      <c r="C134" s="221"/>
      <c r="D134" s="221"/>
      <c r="E134" s="221"/>
      <c r="F134" s="221"/>
      <c r="G134" s="221"/>
      <c r="H134" s="221"/>
      <c r="I134" s="221"/>
      <c r="J134" s="221"/>
      <c r="K134" s="221"/>
      <c r="L134" s="221"/>
      <c r="M134" s="221"/>
      <c r="N134" s="221"/>
      <c r="O134" s="221"/>
      <c r="P134" s="243"/>
    </row>
    <row r="135" spans="2:16" ht="12.75" customHeight="1" x14ac:dyDescent="0.2">
      <c r="B135" s="242"/>
      <c r="C135" s="221"/>
      <c r="D135" s="221"/>
      <c r="E135" s="221"/>
      <c r="F135" s="221"/>
      <c r="G135" s="221"/>
      <c r="H135" s="221"/>
      <c r="I135" s="221"/>
      <c r="J135" s="221"/>
      <c r="K135" s="221"/>
      <c r="L135" s="221"/>
      <c r="M135" s="221"/>
      <c r="N135" s="221"/>
      <c r="O135" s="221"/>
      <c r="P135" s="243"/>
    </row>
    <row r="136" spans="2:16" ht="12.75" customHeight="1" x14ac:dyDescent="0.2">
      <c r="B136" s="242"/>
      <c r="C136" s="221"/>
      <c r="D136" s="221"/>
      <c r="E136" s="221"/>
      <c r="F136" s="221"/>
      <c r="G136" s="221"/>
      <c r="H136" s="221"/>
      <c r="I136" s="221"/>
      <c r="J136" s="221"/>
      <c r="K136" s="221"/>
      <c r="L136" s="221"/>
      <c r="M136" s="221"/>
      <c r="N136" s="221"/>
      <c r="O136" s="221"/>
      <c r="P136" s="243"/>
    </row>
    <row r="137" spans="2:16" ht="12.75" customHeight="1" x14ac:dyDescent="0.2">
      <c r="B137" s="242"/>
      <c r="C137" s="221"/>
      <c r="D137" s="221"/>
      <c r="E137" s="221"/>
      <c r="F137" s="221"/>
      <c r="G137" s="221"/>
      <c r="H137" s="221"/>
      <c r="I137" s="221"/>
      <c r="J137" s="221"/>
      <c r="K137" s="221"/>
      <c r="L137" s="221"/>
      <c r="M137" s="221"/>
      <c r="N137" s="221"/>
      <c r="O137" s="221"/>
      <c r="P137" s="243"/>
    </row>
    <row r="138" spans="2:16" ht="12.75" customHeight="1" x14ac:dyDescent="0.2">
      <c r="B138" s="242"/>
      <c r="C138" s="221"/>
      <c r="D138" s="221"/>
      <c r="E138" s="221"/>
      <c r="F138" s="221"/>
      <c r="G138" s="221"/>
      <c r="H138" s="221"/>
      <c r="I138" s="221"/>
      <c r="J138" s="221"/>
      <c r="K138" s="221"/>
      <c r="L138" s="221"/>
      <c r="M138" s="221"/>
      <c r="N138" s="221"/>
      <c r="O138" s="221"/>
      <c r="P138" s="243"/>
    </row>
    <row r="139" spans="2:16" ht="12.75" customHeight="1" x14ac:dyDescent="0.2">
      <c r="B139" s="242"/>
      <c r="C139" s="221"/>
      <c r="D139" s="221"/>
      <c r="E139" s="221"/>
      <c r="F139" s="221"/>
      <c r="G139" s="221"/>
      <c r="H139" s="221"/>
      <c r="I139" s="221"/>
      <c r="J139" s="221"/>
      <c r="K139" s="221"/>
      <c r="L139" s="221"/>
      <c r="M139" s="221"/>
      <c r="N139" s="221"/>
      <c r="O139" s="221"/>
      <c r="P139" s="243"/>
    </row>
    <row r="140" spans="2:16" ht="12.75" customHeight="1" x14ac:dyDescent="0.2">
      <c r="B140" s="242"/>
      <c r="C140" s="221"/>
      <c r="D140" s="221"/>
      <c r="E140" s="221"/>
      <c r="F140" s="221"/>
      <c r="G140" s="221"/>
      <c r="H140" s="221"/>
      <c r="I140" s="221"/>
      <c r="J140" s="221"/>
      <c r="K140" s="221"/>
      <c r="L140" s="221"/>
      <c r="M140" s="221"/>
      <c r="N140" s="221"/>
      <c r="O140" s="221"/>
      <c r="P140" s="243"/>
    </row>
    <row r="141" spans="2:16" ht="12.75" customHeight="1" x14ac:dyDescent="0.2">
      <c r="B141" s="242"/>
      <c r="C141" s="221"/>
      <c r="D141" s="221"/>
      <c r="E141" s="221"/>
      <c r="F141" s="221"/>
      <c r="G141" s="221"/>
      <c r="H141" s="221"/>
      <c r="I141" s="221"/>
      <c r="J141" s="221"/>
      <c r="K141" s="221"/>
      <c r="L141" s="221"/>
      <c r="M141" s="221"/>
      <c r="N141" s="221"/>
      <c r="O141" s="221"/>
      <c r="P141" s="243"/>
    </row>
    <row r="142" spans="2:16" ht="12.75" customHeight="1" x14ac:dyDescent="0.2">
      <c r="B142" s="242"/>
      <c r="C142" s="221"/>
      <c r="D142" s="221"/>
      <c r="E142" s="221"/>
      <c r="F142" s="221"/>
      <c r="G142" s="221"/>
      <c r="H142" s="221"/>
      <c r="I142" s="221"/>
      <c r="J142" s="221"/>
      <c r="K142" s="221"/>
      <c r="L142" s="221"/>
      <c r="M142" s="221"/>
      <c r="N142" s="221"/>
      <c r="O142" s="221"/>
      <c r="P142" s="243"/>
    </row>
    <row r="143" spans="2:16" ht="12.75" customHeight="1" x14ac:dyDescent="0.2">
      <c r="B143" s="242"/>
      <c r="C143" s="221"/>
      <c r="D143" s="221"/>
      <c r="E143" s="221"/>
      <c r="F143" s="221"/>
      <c r="G143" s="221"/>
      <c r="H143" s="221"/>
      <c r="I143" s="221"/>
      <c r="J143" s="221"/>
      <c r="K143" s="221"/>
      <c r="L143" s="221"/>
      <c r="M143" s="221"/>
      <c r="N143" s="221"/>
      <c r="O143" s="221"/>
      <c r="P143" s="243"/>
    </row>
    <row r="144" spans="2:16" ht="12.75" customHeight="1" x14ac:dyDescent="0.2">
      <c r="B144" s="242"/>
      <c r="C144" s="221"/>
      <c r="D144" s="221"/>
      <c r="E144" s="221"/>
      <c r="F144" s="221"/>
      <c r="G144" s="221"/>
      <c r="H144" s="221"/>
      <c r="I144" s="221"/>
      <c r="J144" s="221"/>
      <c r="K144" s="221"/>
      <c r="L144" s="221"/>
      <c r="M144" s="221"/>
      <c r="N144" s="221"/>
      <c r="O144" s="221"/>
      <c r="P144" s="243"/>
    </row>
    <row r="145" spans="2:16" ht="12.75" customHeight="1" x14ac:dyDescent="0.2">
      <c r="B145" s="242"/>
      <c r="C145" s="221"/>
      <c r="D145" s="221"/>
      <c r="E145" s="221"/>
      <c r="F145" s="221"/>
      <c r="G145" s="221"/>
      <c r="H145" s="221"/>
      <c r="I145" s="221"/>
      <c r="J145" s="221"/>
      <c r="K145" s="221"/>
      <c r="L145" s="221"/>
      <c r="M145" s="221"/>
      <c r="N145" s="221"/>
      <c r="O145" s="221"/>
      <c r="P145" s="243"/>
    </row>
    <row r="146" spans="2:16" ht="12.75" customHeight="1" x14ac:dyDescent="0.2">
      <c r="B146" s="242"/>
      <c r="C146" s="221"/>
      <c r="D146" s="221"/>
      <c r="E146" s="221"/>
      <c r="F146" s="221"/>
      <c r="G146" s="221"/>
      <c r="H146" s="221"/>
      <c r="I146" s="221"/>
      <c r="J146" s="221"/>
      <c r="K146" s="221"/>
      <c r="L146" s="221"/>
      <c r="M146" s="221"/>
      <c r="N146" s="221"/>
      <c r="O146" s="221"/>
      <c r="P146" s="243"/>
    </row>
    <row r="147" spans="2:16" ht="12.75" customHeight="1" x14ac:dyDescent="0.2">
      <c r="B147" s="242"/>
      <c r="C147" s="221"/>
      <c r="D147" s="221"/>
      <c r="E147" s="221"/>
      <c r="F147" s="221"/>
      <c r="G147" s="221"/>
      <c r="H147" s="221"/>
      <c r="I147" s="221"/>
      <c r="J147" s="221"/>
      <c r="K147" s="221"/>
      <c r="L147" s="221"/>
      <c r="M147" s="221"/>
      <c r="N147" s="221"/>
      <c r="O147" s="221"/>
      <c r="P147" s="243"/>
    </row>
    <row r="148" spans="2:16" ht="12.75" customHeight="1" x14ac:dyDescent="0.2">
      <c r="B148" s="242"/>
      <c r="C148" s="221"/>
      <c r="D148" s="221"/>
      <c r="E148" s="221"/>
      <c r="F148" s="221"/>
      <c r="G148" s="221"/>
      <c r="H148" s="221"/>
      <c r="I148" s="221"/>
      <c r="J148" s="221"/>
      <c r="K148" s="221"/>
      <c r="L148" s="221"/>
      <c r="M148" s="221"/>
      <c r="N148" s="221"/>
      <c r="O148" s="221"/>
      <c r="P148" s="243"/>
    </row>
    <row r="149" spans="2:16" ht="12.75" customHeight="1" x14ac:dyDescent="0.2">
      <c r="B149" s="242"/>
      <c r="C149" s="221"/>
      <c r="D149" s="221"/>
      <c r="E149" s="221"/>
      <c r="F149" s="221"/>
      <c r="G149" s="221"/>
      <c r="H149" s="221"/>
      <c r="I149" s="221"/>
      <c r="J149" s="221"/>
      <c r="K149" s="221"/>
      <c r="L149" s="221"/>
      <c r="M149" s="221"/>
      <c r="N149" s="221"/>
      <c r="O149" s="221"/>
      <c r="P149" s="243"/>
    </row>
    <row r="150" spans="2:16" ht="12.75" customHeight="1" x14ac:dyDescent="0.2">
      <c r="B150" s="242"/>
      <c r="C150" s="221"/>
      <c r="D150" s="221"/>
      <c r="E150" s="221"/>
      <c r="F150" s="221"/>
      <c r="G150" s="221"/>
      <c r="H150" s="221"/>
      <c r="I150" s="221"/>
      <c r="J150" s="221"/>
      <c r="K150" s="221"/>
      <c r="L150" s="221"/>
      <c r="M150" s="221"/>
      <c r="N150" s="221"/>
      <c r="O150" s="221"/>
      <c r="P150" s="243"/>
    </row>
    <row r="151" spans="2:16" ht="12.75" customHeight="1" x14ac:dyDescent="0.2">
      <c r="B151" s="242"/>
      <c r="C151" s="221"/>
      <c r="D151" s="221"/>
      <c r="E151" s="221"/>
      <c r="F151" s="221"/>
      <c r="G151" s="221"/>
      <c r="H151" s="221"/>
      <c r="I151" s="221"/>
      <c r="J151" s="221"/>
      <c r="K151" s="221"/>
      <c r="L151" s="221"/>
      <c r="M151" s="221"/>
      <c r="N151" s="221"/>
      <c r="O151" s="221"/>
      <c r="P151" s="243"/>
    </row>
    <row r="152" spans="2:16" ht="12.75" customHeight="1" x14ac:dyDescent="0.2">
      <c r="B152" s="242"/>
      <c r="C152" s="221"/>
      <c r="D152" s="221"/>
      <c r="E152" s="221"/>
      <c r="F152" s="221"/>
      <c r="G152" s="221"/>
      <c r="H152" s="221"/>
      <c r="I152" s="221"/>
      <c r="J152" s="221"/>
      <c r="K152" s="221"/>
      <c r="L152" s="221"/>
      <c r="M152" s="221"/>
      <c r="N152" s="221"/>
      <c r="O152" s="221"/>
      <c r="P152" s="243"/>
    </row>
    <row r="153" spans="2:16" ht="12.75" customHeight="1" x14ac:dyDescent="0.2">
      <c r="B153" s="242"/>
      <c r="C153" s="221"/>
      <c r="D153" s="221"/>
      <c r="E153" s="221"/>
      <c r="F153" s="221"/>
      <c r="G153" s="221"/>
      <c r="H153" s="221"/>
      <c r="I153" s="221"/>
      <c r="J153" s="221"/>
      <c r="K153" s="221"/>
      <c r="L153" s="221"/>
      <c r="M153" s="221"/>
      <c r="N153" s="221"/>
      <c r="O153" s="221"/>
      <c r="P153" s="243"/>
    </row>
    <row r="154" spans="2:16" ht="12.75" customHeight="1" x14ac:dyDescent="0.2">
      <c r="B154" s="242"/>
      <c r="C154" s="221"/>
      <c r="D154" s="221"/>
      <c r="E154" s="221"/>
      <c r="F154" s="221"/>
      <c r="G154" s="221"/>
      <c r="H154" s="221"/>
      <c r="I154" s="221"/>
      <c r="J154" s="221"/>
      <c r="K154" s="221"/>
      <c r="L154" s="221"/>
      <c r="M154" s="221"/>
      <c r="N154" s="221"/>
      <c r="O154" s="221"/>
      <c r="P154" s="243"/>
    </row>
    <row r="155" spans="2:16" ht="12.75" customHeight="1" x14ac:dyDescent="0.2">
      <c r="B155" s="242"/>
      <c r="C155" s="221"/>
      <c r="D155" s="221"/>
      <c r="E155" s="221"/>
      <c r="F155" s="221"/>
      <c r="G155" s="221"/>
      <c r="H155" s="221"/>
      <c r="I155" s="221"/>
      <c r="J155" s="221"/>
      <c r="K155" s="221"/>
      <c r="L155" s="221"/>
      <c r="M155" s="221"/>
      <c r="N155" s="221"/>
      <c r="O155" s="221"/>
      <c r="P155" s="243"/>
    </row>
    <row r="156" spans="2:16" ht="12.75" customHeight="1" x14ac:dyDescent="0.2">
      <c r="B156" s="242"/>
      <c r="C156" s="221"/>
      <c r="D156" s="221"/>
      <c r="E156" s="221"/>
      <c r="F156" s="221"/>
      <c r="G156" s="221"/>
      <c r="H156" s="221"/>
      <c r="I156" s="221"/>
      <c r="J156" s="221"/>
      <c r="K156" s="221"/>
      <c r="L156" s="221"/>
      <c r="M156" s="221"/>
      <c r="N156" s="221"/>
      <c r="O156" s="221"/>
      <c r="P156" s="243"/>
    </row>
    <row r="157" spans="2:16" ht="12.75" customHeight="1" x14ac:dyDescent="0.2">
      <c r="B157" s="242"/>
      <c r="C157" s="221"/>
      <c r="D157" s="221"/>
      <c r="E157" s="221"/>
      <c r="F157" s="221"/>
      <c r="G157" s="221"/>
      <c r="H157" s="221"/>
      <c r="I157" s="221"/>
      <c r="J157" s="221"/>
      <c r="K157" s="221"/>
      <c r="L157" s="221"/>
      <c r="M157" s="221"/>
      <c r="N157" s="221"/>
      <c r="O157" s="221"/>
      <c r="P157" s="243"/>
    </row>
    <row r="158" spans="2:16" ht="12.75" customHeight="1" x14ac:dyDescent="0.2">
      <c r="B158" s="242"/>
      <c r="C158" s="221"/>
      <c r="D158" s="221"/>
      <c r="E158" s="221"/>
      <c r="F158" s="221"/>
      <c r="G158" s="221"/>
      <c r="H158" s="221"/>
      <c r="I158" s="221"/>
      <c r="J158" s="221"/>
      <c r="K158" s="221"/>
      <c r="L158" s="221"/>
      <c r="M158" s="221"/>
      <c r="N158" s="221"/>
      <c r="O158" s="221"/>
      <c r="P158" s="243"/>
    </row>
    <row r="159" spans="2:16" ht="12.75" customHeight="1" x14ac:dyDescent="0.2">
      <c r="B159" s="242"/>
      <c r="C159" s="221"/>
      <c r="D159" s="221"/>
      <c r="E159" s="221"/>
      <c r="F159" s="221"/>
      <c r="G159" s="221"/>
      <c r="H159" s="221"/>
      <c r="I159" s="221"/>
      <c r="J159" s="221"/>
      <c r="K159" s="221"/>
      <c r="L159" s="221"/>
      <c r="M159" s="221"/>
      <c r="N159" s="221"/>
      <c r="O159" s="221"/>
      <c r="P159" s="243"/>
    </row>
    <row r="160" spans="2:16" ht="12.75" customHeight="1" x14ac:dyDescent="0.2">
      <c r="B160" s="242"/>
      <c r="C160" s="221"/>
      <c r="D160" s="221"/>
      <c r="E160" s="221"/>
      <c r="F160" s="221"/>
      <c r="G160" s="221"/>
      <c r="H160" s="221"/>
      <c r="I160" s="221"/>
      <c r="J160" s="221"/>
      <c r="K160" s="221"/>
      <c r="L160" s="221"/>
      <c r="M160" s="221"/>
      <c r="N160" s="221"/>
      <c r="O160" s="221"/>
      <c r="P160" s="243"/>
    </row>
    <row r="161" spans="2:16" ht="12.75" customHeight="1" x14ac:dyDescent="0.2">
      <c r="B161" s="242"/>
      <c r="C161" s="221"/>
      <c r="D161" s="221"/>
      <c r="E161" s="221"/>
      <c r="F161" s="221"/>
      <c r="G161" s="221"/>
      <c r="H161" s="221"/>
      <c r="I161" s="221"/>
      <c r="J161" s="221"/>
      <c r="K161" s="221"/>
      <c r="L161" s="221"/>
      <c r="M161" s="221"/>
      <c r="N161" s="221"/>
      <c r="O161" s="221"/>
      <c r="P161" s="243"/>
    </row>
    <row r="162" spans="2:16" ht="12.75" customHeight="1" x14ac:dyDescent="0.2">
      <c r="B162" s="242"/>
      <c r="C162" s="221"/>
      <c r="D162" s="221"/>
      <c r="E162" s="221"/>
      <c r="F162" s="221"/>
      <c r="G162" s="221"/>
      <c r="H162" s="221"/>
      <c r="I162" s="221"/>
      <c r="J162" s="221"/>
      <c r="K162" s="221"/>
      <c r="L162" s="221"/>
      <c r="M162" s="221"/>
      <c r="N162" s="221"/>
      <c r="O162" s="221"/>
      <c r="P162" s="243"/>
    </row>
    <row r="163" spans="2:16" ht="12.75" customHeight="1" x14ac:dyDescent="0.2">
      <c r="B163" s="242"/>
      <c r="C163" s="221"/>
      <c r="D163" s="221"/>
      <c r="E163" s="221"/>
      <c r="F163" s="221"/>
      <c r="G163" s="221"/>
      <c r="H163" s="221"/>
      <c r="I163" s="221"/>
      <c r="J163" s="221"/>
      <c r="K163" s="221"/>
      <c r="L163" s="221"/>
      <c r="M163" s="221"/>
      <c r="N163" s="221"/>
      <c r="O163" s="221"/>
      <c r="P163" s="243"/>
    </row>
    <row r="164" spans="2:16" ht="12.75" customHeight="1" x14ac:dyDescent="0.2">
      <c r="B164" s="242"/>
      <c r="C164" s="221"/>
      <c r="D164" s="221"/>
      <c r="E164" s="221"/>
      <c r="F164" s="221"/>
      <c r="G164" s="221"/>
      <c r="H164" s="221"/>
      <c r="I164" s="221"/>
      <c r="J164" s="221"/>
      <c r="K164" s="221"/>
      <c r="L164" s="221"/>
      <c r="M164" s="221"/>
      <c r="N164" s="221"/>
      <c r="O164" s="221"/>
      <c r="P164" s="243"/>
    </row>
    <row r="165" spans="2:16" ht="12.75" customHeight="1" x14ac:dyDescent="0.2">
      <c r="B165" s="242"/>
      <c r="C165" s="221"/>
      <c r="D165" s="221"/>
      <c r="E165" s="221"/>
      <c r="F165" s="221"/>
      <c r="G165" s="221"/>
      <c r="H165" s="221"/>
      <c r="I165" s="221"/>
      <c r="J165" s="221"/>
      <c r="K165" s="221"/>
      <c r="L165" s="221"/>
      <c r="M165" s="221"/>
      <c r="N165" s="221"/>
      <c r="O165" s="221"/>
      <c r="P165" s="243"/>
    </row>
    <row r="166" spans="2:16" ht="12.75" customHeight="1" x14ac:dyDescent="0.2">
      <c r="B166" s="242"/>
      <c r="C166" s="221"/>
      <c r="D166" s="221"/>
      <c r="E166" s="221"/>
      <c r="F166" s="221"/>
      <c r="G166" s="221"/>
      <c r="H166" s="221"/>
      <c r="I166" s="221"/>
      <c r="J166" s="221"/>
      <c r="K166" s="221"/>
      <c r="L166" s="221"/>
      <c r="M166" s="221"/>
      <c r="N166" s="221"/>
      <c r="O166" s="221"/>
      <c r="P166" s="243"/>
    </row>
    <row r="167" spans="2:16" ht="12.75" customHeight="1" x14ac:dyDescent="0.2">
      <c r="B167" s="242"/>
      <c r="C167" s="221"/>
      <c r="D167" s="221"/>
      <c r="E167" s="221"/>
      <c r="F167" s="221"/>
      <c r="G167" s="221"/>
      <c r="H167" s="221"/>
      <c r="I167" s="221"/>
      <c r="J167" s="221"/>
      <c r="K167" s="221"/>
      <c r="L167" s="221"/>
      <c r="M167" s="221"/>
      <c r="N167" s="221"/>
      <c r="O167" s="221"/>
      <c r="P167" s="243"/>
    </row>
    <row r="168" spans="2:16" ht="12.75" customHeight="1" x14ac:dyDescent="0.2">
      <c r="B168" s="242"/>
      <c r="C168" s="221"/>
      <c r="D168" s="221"/>
      <c r="E168" s="221"/>
      <c r="F168" s="221"/>
      <c r="G168" s="221"/>
      <c r="H168" s="221"/>
      <c r="I168" s="221"/>
      <c r="J168" s="221"/>
      <c r="K168" s="221"/>
      <c r="L168" s="221"/>
      <c r="M168" s="221"/>
      <c r="N168" s="221"/>
      <c r="O168" s="221"/>
      <c r="P168" s="243"/>
    </row>
    <row r="169" spans="2:16" ht="12.75" customHeight="1" x14ac:dyDescent="0.2">
      <c r="B169" s="242"/>
      <c r="C169" s="221"/>
      <c r="D169" s="221"/>
      <c r="E169" s="221"/>
      <c r="F169" s="221"/>
      <c r="G169" s="221"/>
      <c r="H169" s="221"/>
      <c r="I169" s="221"/>
      <c r="J169" s="221"/>
      <c r="K169" s="221"/>
      <c r="L169" s="221"/>
      <c r="M169" s="221"/>
      <c r="N169" s="221"/>
      <c r="O169" s="221"/>
      <c r="P169" s="243"/>
    </row>
    <row r="170" spans="2:16" ht="12.75" customHeight="1" x14ac:dyDescent="0.2">
      <c r="B170" s="242"/>
      <c r="C170" s="221"/>
      <c r="D170" s="221"/>
      <c r="E170" s="221"/>
      <c r="F170" s="221"/>
      <c r="G170" s="221"/>
      <c r="H170" s="221"/>
      <c r="I170" s="221"/>
      <c r="J170" s="221"/>
      <c r="K170" s="221"/>
      <c r="L170" s="221"/>
      <c r="M170" s="221"/>
      <c r="N170" s="221"/>
      <c r="O170" s="221"/>
      <c r="P170" s="243"/>
    </row>
    <row r="171" spans="2:16" ht="12.75" customHeight="1" x14ac:dyDescent="0.2">
      <c r="B171" s="242"/>
      <c r="C171" s="221"/>
      <c r="D171" s="221"/>
      <c r="E171" s="221"/>
      <c r="F171" s="221"/>
      <c r="G171" s="221"/>
      <c r="H171" s="221"/>
      <c r="I171" s="221"/>
      <c r="J171" s="221"/>
      <c r="K171" s="221"/>
      <c r="L171" s="221"/>
      <c r="M171" s="221"/>
      <c r="N171" s="221"/>
      <c r="O171" s="221"/>
      <c r="P171" s="243"/>
    </row>
    <row r="172" spans="2:16" ht="12.75" customHeight="1" x14ac:dyDescent="0.2">
      <c r="B172" s="242"/>
      <c r="C172" s="221"/>
      <c r="D172" s="221"/>
      <c r="E172" s="221"/>
      <c r="F172" s="221"/>
      <c r="G172" s="221"/>
      <c r="H172" s="221"/>
      <c r="I172" s="221"/>
      <c r="J172" s="221"/>
      <c r="K172" s="221"/>
      <c r="L172" s="221"/>
      <c r="M172" s="221"/>
      <c r="N172" s="221"/>
      <c r="O172" s="221"/>
      <c r="P172" s="243"/>
    </row>
    <row r="173" spans="2:16" ht="12.75" customHeight="1" x14ac:dyDescent="0.2">
      <c r="B173" s="242"/>
      <c r="C173" s="221"/>
      <c r="D173" s="221"/>
      <c r="E173" s="221"/>
      <c r="F173" s="221"/>
      <c r="G173" s="221"/>
      <c r="H173" s="221"/>
      <c r="I173" s="221"/>
      <c r="J173" s="221"/>
      <c r="K173" s="221"/>
      <c r="L173" s="221"/>
      <c r="M173" s="221"/>
      <c r="N173" s="221"/>
      <c r="O173" s="221"/>
      <c r="P173" s="243"/>
    </row>
    <row r="174" spans="2:16" ht="12.75" customHeight="1" x14ac:dyDescent="0.2">
      <c r="B174" s="242"/>
      <c r="C174" s="221"/>
      <c r="D174" s="221"/>
      <c r="E174" s="221"/>
      <c r="F174" s="221"/>
      <c r="G174" s="221"/>
      <c r="H174" s="221"/>
      <c r="I174" s="221"/>
      <c r="J174" s="221"/>
      <c r="K174" s="221"/>
      <c r="L174" s="221"/>
      <c r="M174" s="221"/>
      <c r="N174" s="221"/>
      <c r="O174" s="221"/>
      <c r="P174" s="243"/>
    </row>
    <row r="175" spans="2:16" ht="12.75" customHeight="1" x14ac:dyDescent="0.2">
      <c r="B175" s="242"/>
      <c r="C175" s="221"/>
      <c r="D175" s="221"/>
      <c r="E175" s="221"/>
      <c r="F175" s="221"/>
      <c r="G175" s="221"/>
      <c r="H175" s="221"/>
      <c r="I175" s="221"/>
      <c r="J175" s="221"/>
      <c r="K175" s="221"/>
      <c r="L175" s="221"/>
      <c r="M175" s="221"/>
      <c r="N175" s="221"/>
      <c r="O175" s="221"/>
      <c r="P175" s="243"/>
    </row>
    <row r="176" spans="2:16" ht="12.75" customHeight="1" x14ac:dyDescent="0.2">
      <c r="B176" s="242"/>
      <c r="C176" s="221"/>
      <c r="D176" s="221"/>
      <c r="E176" s="221"/>
      <c r="F176" s="221"/>
      <c r="G176" s="221"/>
      <c r="H176" s="221"/>
      <c r="I176" s="221"/>
      <c r="J176" s="221"/>
      <c r="K176" s="221"/>
      <c r="L176" s="221"/>
      <c r="M176" s="221"/>
      <c r="N176" s="221"/>
      <c r="O176" s="221"/>
      <c r="P176" s="243"/>
    </row>
    <row r="177" spans="2:16" ht="12.75" customHeight="1" x14ac:dyDescent="0.2">
      <c r="B177" s="242"/>
      <c r="C177" s="221"/>
      <c r="D177" s="221"/>
      <c r="E177" s="221"/>
      <c r="F177" s="221"/>
      <c r="G177" s="221"/>
      <c r="H177" s="221"/>
      <c r="I177" s="221"/>
      <c r="J177" s="221"/>
      <c r="K177" s="221"/>
      <c r="L177" s="221"/>
      <c r="M177" s="221"/>
      <c r="N177" s="221"/>
      <c r="O177" s="221"/>
      <c r="P177" s="243"/>
    </row>
    <row r="178" spans="2:16" ht="12.75" customHeight="1" x14ac:dyDescent="0.2">
      <c r="B178" s="242"/>
      <c r="C178" s="221"/>
      <c r="D178" s="221"/>
      <c r="E178" s="221"/>
      <c r="F178" s="221"/>
      <c r="G178" s="221"/>
      <c r="H178" s="221"/>
      <c r="I178" s="221"/>
      <c r="J178" s="221"/>
      <c r="K178" s="221"/>
      <c r="L178" s="221"/>
      <c r="M178" s="221"/>
      <c r="N178" s="221"/>
      <c r="O178" s="221"/>
      <c r="P178" s="243"/>
    </row>
    <row r="179" spans="2:16" ht="12.75" customHeight="1" x14ac:dyDescent="0.2">
      <c r="B179" s="242"/>
      <c r="C179" s="221"/>
      <c r="D179" s="221"/>
      <c r="E179" s="221"/>
      <c r="F179" s="221"/>
      <c r="G179" s="221"/>
      <c r="H179" s="221"/>
      <c r="I179" s="221"/>
      <c r="J179" s="221"/>
      <c r="K179" s="221"/>
      <c r="L179" s="221"/>
      <c r="M179" s="221"/>
      <c r="N179" s="221"/>
      <c r="O179" s="221"/>
      <c r="P179" s="243"/>
    </row>
    <row r="180" spans="2:16" ht="12.75" customHeight="1" x14ac:dyDescent="0.2">
      <c r="B180" s="242"/>
      <c r="C180" s="221"/>
      <c r="D180" s="221"/>
      <c r="E180" s="221"/>
      <c r="F180" s="221"/>
      <c r="G180" s="221"/>
      <c r="H180" s="221"/>
      <c r="I180" s="221"/>
      <c r="J180" s="221"/>
      <c r="K180" s="221"/>
      <c r="L180" s="221"/>
      <c r="M180" s="221"/>
      <c r="N180" s="221"/>
      <c r="O180" s="221"/>
      <c r="P180" s="243"/>
    </row>
    <row r="181" spans="2:16" ht="12.75" customHeight="1" x14ac:dyDescent="0.2">
      <c r="B181" s="242"/>
      <c r="C181" s="221"/>
      <c r="D181" s="221"/>
      <c r="E181" s="221"/>
      <c r="F181" s="221"/>
      <c r="G181" s="221"/>
      <c r="H181" s="221"/>
      <c r="I181" s="221"/>
      <c r="J181" s="221"/>
      <c r="K181" s="221"/>
      <c r="L181" s="221"/>
      <c r="M181" s="221"/>
      <c r="N181" s="221"/>
      <c r="O181" s="221"/>
      <c r="P181" s="243"/>
    </row>
    <row r="182" spans="2:16" ht="12.75" customHeight="1" x14ac:dyDescent="0.2">
      <c r="B182" s="242"/>
      <c r="C182" s="221"/>
      <c r="D182" s="221"/>
      <c r="E182" s="221"/>
      <c r="F182" s="221"/>
      <c r="G182" s="221"/>
      <c r="H182" s="221"/>
      <c r="I182" s="221"/>
      <c r="J182" s="221"/>
      <c r="K182" s="221"/>
      <c r="L182" s="221"/>
      <c r="M182" s="221"/>
      <c r="N182" s="221"/>
      <c r="O182" s="221"/>
      <c r="P182" s="243"/>
    </row>
    <row r="183" spans="2:16" ht="12.75" customHeight="1" x14ac:dyDescent="0.2">
      <c r="B183" s="242"/>
      <c r="C183" s="221"/>
      <c r="D183" s="221"/>
      <c r="E183" s="221"/>
      <c r="F183" s="221"/>
      <c r="G183" s="221"/>
      <c r="H183" s="221"/>
      <c r="I183" s="221"/>
      <c r="J183" s="221"/>
      <c r="K183" s="221"/>
      <c r="L183" s="221"/>
      <c r="M183" s="221"/>
      <c r="N183" s="221"/>
      <c r="O183" s="221"/>
      <c r="P183" s="243"/>
    </row>
    <row r="184" spans="2:16" ht="12.75" customHeight="1" x14ac:dyDescent="0.2">
      <c r="B184" s="242"/>
      <c r="C184" s="221"/>
      <c r="D184" s="221"/>
      <c r="E184" s="221"/>
      <c r="F184" s="221"/>
      <c r="G184" s="221"/>
      <c r="H184" s="221"/>
      <c r="I184" s="221"/>
      <c r="J184" s="221"/>
      <c r="K184" s="221"/>
      <c r="L184" s="221"/>
      <c r="M184" s="221"/>
      <c r="N184" s="221"/>
      <c r="O184" s="221"/>
      <c r="P184" s="243"/>
    </row>
    <row r="185" spans="2:16" ht="12.75" customHeight="1" x14ac:dyDescent="0.2">
      <c r="B185" s="242"/>
      <c r="C185" s="221"/>
      <c r="D185" s="221"/>
      <c r="E185" s="221"/>
      <c r="F185" s="221"/>
      <c r="G185" s="221"/>
      <c r="H185" s="221"/>
      <c r="I185" s="221"/>
      <c r="J185" s="221"/>
      <c r="K185" s="221"/>
      <c r="L185" s="221"/>
      <c r="M185" s="221"/>
      <c r="N185" s="221"/>
      <c r="O185" s="221"/>
      <c r="P185" s="243"/>
    </row>
    <row r="186" spans="2:16" ht="12.75" customHeight="1" x14ac:dyDescent="0.2">
      <c r="B186" s="242"/>
      <c r="C186" s="221"/>
      <c r="D186" s="221"/>
      <c r="E186" s="221"/>
      <c r="F186" s="221"/>
      <c r="G186" s="221"/>
      <c r="H186" s="221"/>
      <c r="I186" s="221"/>
      <c r="J186" s="221"/>
      <c r="K186" s="221"/>
      <c r="L186" s="221"/>
      <c r="M186" s="221"/>
      <c r="N186" s="221"/>
      <c r="O186" s="221"/>
      <c r="P186" s="243"/>
    </row>
    <row r="187" spans="2:16" ht="12.75" customHeight="1" x14ac:dyDescent="0.2">
      <c r="B187" s="242"/>
      <c r="C187" s="221"/>
      <c r="D187" s="221"/>
      <c r="E187" s="221"/>
      <c r="F187" s="221"/>
      <c r="G187" s="221"/>
      <c r="H187" s="221"/>
      <c r="I187" s="221"/>
      <c r="J187" s="221"/>
      <c r="K187" s="221"/>
      <c r="L187" s="221"/>
      <c r="M187" s="221"/>
      <c r="N187" s="221"/>
      <c r="O187" s="221"/>
      <c r="P187" s="243"/>
    </row>
    <row r="188" spans="2:16" ht="12.75" customHeight="1" x14ac:dyDescent="0.2">
      <c r="B188" s="242"/>
      <c r="C188" s="221"/>
      <c r="D188" s="221"/>
      <c r="E188" s="221"/>
      <c r="F188" s="221"/>
      <c r="G188" s="221"/>
      <c r="H188" s="221"/>
      <c r="I188" s="221"/>
      <c r="J188" s="221"/>
      <c r="K188" s="221"/>
      <c r="L188" s="221"/>
      <c r="M188" s="221"/>
      <c r="N188" s="221"/>
      <c r="O188" s="221"/>
      <c r="P188" s="243"/>
    </row>
    <row r="189" spans="2:16" ht="12.75" customHeight="1" x14ac:dyDescent="0.2">
      <c r="B189" s="242"/>
      <c r="C189" s="221"/>
      <c r="D189" s="221"/>
      <c r="E189" s="221"/>
      <c r="F189" s="221"/>
      <c r="G189" s="221"/>
      <c r="H189" s="221"/>
      <c r="I189" s="221"/>
      <c r="J189" s="221"/>
      <c r="K189" s="221"/>
      <c r="L189" s="221"/>
      <c r="M189" s="221"/>
      <c r="N189" s="221"/>
      <c r="O189" s="221"/>
      <c r="P189" s="243"/>
    </row>
    <row r="190" spans="2:16" ht="12.75" customHeight="1" x14ac:dyDescent="0.2">
      <c r="B190" s="544"/>
      <c r="C190" s="225"/>
      <c r="D190" s="225"/>
      <c r="E190" s="225"/>
      <c r="F190" s="225"/>
      <c r="G190" s="225"/>
      <c r="H190" s="225"/>
      <c r="I190" s="225"/>
      <c r="J190" s="225"/>
      <c r="K190" s="225"/>
      <c r="L190" s="225"/>
      <c r="M190" s="225"/>
      <c r="N190" s="225"/>
      <c r="O190" s="225"/>
      <c r="P190" s="555"/>
    </row>
    <row r="191" spans="2:16" ht="12.75" customHeight="1" x14ac:dyDescent="0.2"/>
    <row r="192" spans="2:16" ht="12.75" customHeight="1" x14ac:dyDescent="0.2"/>
    <row r="193" ht="12.75" customHeight="1" x14ac:dyDescent="0.2"/>
    <row r="194" ht="12.75" customHeight="1" x14ac:dyDescent="0.2"/>
    <row r="195" ht="12.75" customHeight="1" x14ac:dyDescent="0.2"/>
  </sheetData>
  <sheetProtection algorithmName="SHA-512" hashValue="vYJsY6rOJPJMXj/H69GazamUA4eebrQiandHfPkSjvpmywi9Z+2rNMz40Pj08t1LLnSqF4M0xEdal8MmPSh01g==" saltValue="H5GPHoG2qjsQZPci4EXg/Q==" spinCount="100000" sheet="1" scenarios="1" insertHyperlinks="0"/>
  <protectedRanges>
    <protectedRange sqref="C38:C39" name="YellowZone_1"/>
    <protectedRange sqref="F2 E5:G6 I5:J5 E13 E14:G16 I19:J22 B41:P190 B38:B40 D38:P40" name="YellowZone"/>
  </protectedRanges>
  <mergeCells count="2">
    <mergeCell ref="C2:E2"/>
    <mergeCell ref="F2:G2"/>
  </mergeCells>
  <conditionalFormatting sqref="E16:G16">
    <cfRule type="cellIs" dxfId="178" priority="2" stopIfTrue="1" operator="lessThan">
      <formula>1.2</formula>
    </cfRule>
  </conditionalFormatting>
  <conditionalFormatting sqref="E27:G33">
    <cfRule type="cellIs" dxfId="177" priority="3" stopIfTrue="1" operator="lessThan">
      <formula>0.95*$C27*(E$14/$C$14)</formula>
    </cfRule>
  </conditionalFormatting>
  <conditionalFormatting sqref="E35:G35">
    <cfRule type="cellIs" dxfId="176" priority="4" stopIfTrue="1" operator="lessThan">
      <formula>0.95*$C35*(E$14/$C$14)</formula>
    </cfRule>
  </conditionalFormatting>
  <conditionalFormatting sqref="I22">
    <cfRule type="cellIs" dxfId="175" priority="5" stopIfTrue="1" operator="greaterThan">
      <formula>320</formula>
    </cfRule>
    <cfRule type="cellIs" dxfId="174" priority="6" stopIfTrue="1" operator="greaterThan">
      <formula>320</formula>
    </cfRule>
  </conditionalFormatting>
  <conditionalFormatting sqref="I27">
    <cfRule type="cellIs" dxfId="173" priority="7" stopIfTrue="1" operator="lessThan">
      <formula>$C$27*(2/3)</formula>
    </cfRule>
  </conditionalFormatting>
  <conditionalFormatting sqref="I20:J20">
    <cfRule type="expression" dxfId="172" priority="8">
      <formula>AND(I20&lt;0.4*I21,I20&lt;1)</formula>
    </cfRule>
  </conditionalFormatting>
  <conditionalFormatting sqref="I21:J21">
    <cfRule type="expression" dxfId="171" priority="9">
      <formula>AND(I21&lt;0.4*I20,I21&lt;1)</formula>
    </cfRule>
  </conditionalFormatting>
  <conditionalFormatting sqref="J27">
    <cfRule type="cellIs" dxfId="170" priority="10" stopIfTrue="1" operator="lessThan">
      <formula>$C$27/3</formula>
    </cfRule>
  </conditionalFormatting>
  <conditionalFormatting sqref="L27">
    <cfRule type="expression" dxfId="169" priority="1">
      <formula>AND(ISNUMBER($H27),$L$27&gt;=100)</formula>
    </cfRule>
    <cfRule type="expression" dxfId="168" priority="13">
      <formula>AND($H$27 &gt;= 60, $H$27 &lt; 100)</formula>
    </cfRule>
    <cfRule type="cellIs" dxfId="167" priority="16" stopIfTrue="1" operator="notBetween">
      <formula>60</formula>
      <formula>100</formula>
    </cfRule>
  </conditionalFormatting>
  <conditionalFormatting sqref="L27:L33">
    <cfRule type="cellIs" dxfId="166" priority="11" stopIfTrue="1" operator="greaterThanOrEqual">
      <formula>100</formula>
    </cfRule>
  </conditionalFormatting>
  <conditionalFormatting sqref="L28:L33">
    <cfRule type="cellIs" dxfId="165" priority="14" stopIfTrue="1" operator="lessThan">
      <formula>100</formula>
    </cfRule>
  </conditionalFormatting>
  <conditionalFormatting sqref="L34">
    <cfRule type="cellIs" dxfId="164" priority="12" stopIfTrue="1" operator="lessThanOrEqual">
      <formula>100</formula>
    </cfRule>
    <cfRule type="expression" dxfId="163" priority="15">
      <formula>AND($H$34 &gt; 100, $H$34 &lt;= 166.667)</formula>
    </cfRule>
    <cfRule type="cellIs" dxfId="162" priority="17" stopIfTrue="1" operator="greaterThanOrEqual">
      <formula>166.667</formula>
    </cfRule>
  </conditionalFormatting>
  <conditionalFormatting sqref="L35">
    <cfRule type="cellIs" dxfId="161" priority="18" stopIfTrue="1" operator="greaterThanOrEqual">
      <formula>100</formula>
    </cfRule>
    <cfRule type="cellIs" dxfId="160" priority="19" stopIfTrue="1" operator="lessThan">
      <formula>100</formula>
    </cfRule>
  </conditionalFormatting>
  <dataValidations count="6">
    <dataValidation type="list" allowBlank="1" showErrorMessage="1" sqref="E13" xr:uid="{00000000-0002-0000-1B00-000000000000}">
      <formula1>"Straight,Bent/Multi"</formula1>
    </dataValidation>
    <dataValidation type="list" allowBlank="1" showErrorMessage="1" sqref="F2" xr:uid="{00000000-0002-0000-1B00-000001000000}">
      <formula1>ConstructionType</formula1>
    </dataValidation>
    <dataValidation type="list" allowBlank="1" showInputMessage="1" showErrorMessage="1" prompt="Select Material" sqref="C5:D5 D6" xr:uid="{00000000-0002-0000-1B00-000002000000}">
      <formula1>Materials</formula1>
    </dataValidation>
    <dataValidation type="list" allowBlank="1" showErrorMessage="1" sqref="I5:J5" xr:uid="{00000000-0002-0000-1B00-000003000000}">
      <formula1>Material</formula1>
    </dataValidation>
    <dataValidation type="list" allowBlank="1" showInputMessage="1" showErrorMessage="1" prompt="Select Material" sqref="E6:G6" xr:uid="{00000000-0002-0000-1B00-000004000000}">
      <formula1>Tube_Type</formula1>
    </dataValidation>
    <dataValidation type="list" allowBlank="1" showInputMessage="1" showErrorMessage="1" prompt="Select Material" sqref="E5:G5" xr:uid="{00000000-0002-0000-1B00-000005000000}">
      <formula1>Metallic_Mats</formula1>
    </dataValidation>
  </dataValidations>
  <hyperlinks>
    <hyperlink ref="B14" location="'T1.1 Guidance Notes'!A1" display="Number of tubes" xr:uid="{00000000-0004-0000-1B00-000002000000}"/>
    <hyperlink ref="N35" location="'Cover Sheet'!A1" display="BACK to COVER SHEET" xr:uid="{00000000-0004-0000-1B00-000003000000}"/>
    <hyperlink ref="B38" location="'EV4.4 Guidance Notes'!A1" display="Link to GUIDANCE NOTES for laminated structures" xr:uid="{00000000-0004-0000-1B00-000004000000}"/>
    <hyperlink ref="B39" location="'T3.5 Guidance Notes'!A1" display="Link to GUIDANCE NOTES for anisotropic laminates" xr:uid="{00000000-0004-0000-1B00-000005000000}"/>
  </hyperlinks>
  <pageMargins left="0.75" right="0.75" top="1" bottom="1" header="0" footer="0"/>
  <pageSetup paperSize="9"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26">
    <tabColor rgb="FFCCFF99"/>
  </sheetPr>
  <dimension ref="B1:T61"/>
  <sheetViews>
    <sheetView showGridLines="0" workbookViewId="0"/>
  </sheetViews>
  <sheetFormatPr baseColWidth="10" defaultColWidth="14.42578125" defaultRowHeight="15" customHeight="1" x14ac:dyDescent="0.2"/>
  <cols>
    <col min="1" max="1" width="3.42578125" customWidth="1"/>
    <col min="2" max="2" width="45.85546875" customWidth="1"/>
    <col min="3" max="3" width="11.42578125" customWidth="1"/>
    <col min="4" max="4" width="3.5703125" customWidth="1"/>
    <col min="5" max="8" width="11.7109375" customWidth="1"/>
    <col min="9" max="9" width="14.28515625" customWidth="1"/>
    <col min="10" max="10" width="11.7109375" customWidth="1"/>
    <col min="11" max="11" width="6.140625" customWidth="1"/>
    <col min="12" max="12" width="8.7109375" customWidth="1"/>
    <col min="13" max="26" width="11.42578125" customWidth="1"/>
  </cols>
  <sheetData>
    <row r="1" spans="2:15" ht="12.75" customHeight="1" x14ac:dyDescent="0.25">
      <c r="B1" s="77" t="s">
        <v>654</v>
      </c>
    </row>
    <row r="2" spans="2:15" ht="12.75" customHeight="1" x14ac:dyDescent="0.2">
      <c r="C2" s="1078" t="s">
        <v>541</v>
      </c>
      <c r="D2" s="764"/>
      <c r="E2" s="765"/>
      <c r="F2" s="1079" t="s">
        <v>280</v>
      </c>
      <c r="G2" s="765"/>
      <c r="L2" s="9" t="s">
        <v>290</v>
      </c>
      <c r="M2" s="9"/>
    </row>
    <row r="3" spans="2:15" ht="12.75" customHeight="1" x14ac:dyDescent="0.2"/>
    <row r="4" spans="2:15" ht="25.5" customHeight="1" x14ac:dyDescent="0.2">
      <c r="B4" s="4" t="s">
        <v>512</v>
      </c>
      <c r="C4" s="4" t="s">
        <v>513</v>
      </c>
      <c r="D4" s="5"/>
      <c r="E4" s="96" t="s">
        <v>580</v>
      </c>
      <c r="F4" s="96" t="s">
        <v>581</v>
      </c>
      <c r="G4" s="96" t="s">
        <v>582</v>
      </c>
      <c r="H4" s="96" t="s">
        <v>583</v>
      </c>
      <c r="I4" s="596" t="s">
        <v>542</v>
      </c>
      <c r="J4" s="96" t="s">
        <v>543</v>
      </c>
      <c r="L4" s="5"/>
      <c r="M4" s="6" t="s">
        <v>544</v>
      </c>
      <c r="N4" s="6" t="s">
        <v>545</v>
      </c>
    </row>
    <row r="5" spans="2:15" ht="12.75" customHeight="1" x14ac:dyDescent="0.2">
      <c r="B5" s="12" t="s">
        <v>515</v>
      </c>
      <c r="C5" s="34" t="s">
        <v>236</v>
      </c>
      <c r="D5" s="23"/>
      <c r="E5" s="78" t="s">
        <v>236</v>
      </c>
      <c r="F5" s="78" t="s">
        <v>236</v>
      </c>
      <c r="G5" s="78" t="s">
        <v>236</v>
      </c>
      <c r="H5" s="498"/>
      <c r="I5" s="93" t="s">
        <v>240</v>
      </c>
      <c r="J5" s="498"/>
      <c r="L5" s="88" t="s">
        <v>546</v>
      </c>
      <c r="M5" s="23">
        <f>I22/1000</f>
        <v>0.32</v>
      </c>
      <c r="N5" s="88">
        <f>M5</f>
        <v>0.32</v>
      </c>
    </row>
    <row r="6" spans="2:15" ht="12.75" customHeight="1" x14ac:dyDescent="0.2">
      <c r="B6" s="12" t="s">
        <v>547</v>
      </c>
      <c r="C6" s="34" t="s">
        <v>287</v>
      </c>
      <c r="D6" s="23"/>
      <c r="E6" s="78" t="s">
        <v>287</v>
      </c>
      <c r="F6" s="78" t="s">
        <v>287</v>
      </c>
      <c r="G6" s="78" t="s">
        <v>287</v>
      </c>
      <c r="H6" s="590"/>
      <c r="I6" s="89" t="s">
        <v>548</v>
      </c>
      <c r="J6" s="591"/>
      <c r="L6" s="88" t="s">
        <v>549</v>
      </c>
      <c r="M6" s="23">
        <f>I21/1000</f>
        <v>1E-3</v>
      </c>
      <c r="N6" s="88">
        <f>I20/1000</f>
        <v>1E-3</v>
      </c>
    </row>
    <row r="7" spans="2:15" ht="12.75" customHeight="1" x14ac:dyDescent="0.2">
      <c r="B7" s="12" t="s">
        <v>517</v>
      </c>
      <c r="C7" s="46" t="str">
        <f>HLOOKUP(C5,MaterialData!$C$3:$P$4,2,FALSE)</f>
        <v>Steel</v>
      </c>
      <c r="D7" s="50"/>
      <c r="E7" s="46" t="str">
        <f>HLOOKUP(E5,MaterialData!$C$3:$S$4,2,FALSE)</f>
        <v>Steel</v>
      </c>
      <c r="F7" s="46" t="str">
        <f>HLOOKUP(F5,MaterialData!$C$3:$S$4,2,FALSE)</f>
        <v>Steel</v>
      </c>
      <c r="G7" s="46" t="str">
        <f>HLOOKUP(G5,MaterialData!$C$3:$S$4,2,FALSE)</f>
        <v>Steel</v>
      </c>
      <c r="H7" s="591"/>
      <c r="I7" s="635" t="s">
        <v>655</v>
      </c>
      <c r="J7" s="590"/>
    </row>
    <row r="8" spans="2:15" ht="12.75" customHeight="1" x14ac:dyDescent="0.3">
      <c r="B8" s="12" t="s">
        <v>267</v>
      </c>
      <c r="C8" s="46">
        <f t="array" ref="C8">INDEX(Innertable,MATCH($B8,MaterialData!$B$6:$B$11,0),MATCH(C$7,MaterialData!$C$4:$P$4,0))</f>
        <v>200000000000</v>
      </c>
      <c r="D8" s="50"/>
      <c r="E8" s="46">
        <f t="array" ref="E8">INDEX(Innertable,MATCH($B8,MaterialData!$B$6:$B$11,0),MATCH(E$7,MaterialData!$C$4:$S$4,0))</f>
        <v>200000000000</v>
      </c>
      <c r="F8" s="46">
        <f t="array" ref="F8">INDEX(Innertable,MATCH($B8,MaterialData!$B$6:$B$11,0),MATCH(F$7,MaterialData!$C$4:$S$4,0))</f>
        <v>200000000000</v>
      </c>
      <c r="G8" s="46">
        <f t="array" ref="G8">INDEX(Innertable,MATCH($B8,MaterialData!$B$6:$B$11,0),MATCH(G$7,MaterialData!$C$4:$S$4,0))</f>
        <v>200000000000</v>
      </c>
      <c r="H8" s="591"/>
      <c r="I8" s="126" t="e">
        <f t="array" ref="I8">INDEX(Innertable,MATCH($B8,MaterialData!$B$6:$B$11,0),MATCH(I$7,MaterialData!$C$4:$S$4,0))</f>
        <v>#N/A</v>
      </c>
      <c r="J8" s="591"/>
      <c r="L8" s="88" t="s">
        <v>550</v>
      </c>
      <c r="M8" s="50">
        <f>M5*M6</f>
        <v>3.2000000000000003E-4</v>
      </c>
      <c r="N8" s="88" t="s">
        <v>551</v>
      </c>
      <c r="O8" s="50">
        <f>(M5*M6^3)/12</f>
        <v>2.6666666666666668E-11</v>
      </c>
    </row>
    <row r="9" spans="2:15" ht="12.75" customHeight="1" x14ac:dyDescent="0.3">
      <c r="B9" s="12" t="s">
        <v>268</v>
      </c>
      <c r="C9" s="46">
        <f t="array" ref="C9">INDEX(Innertable,MATCH($B9,MaterialData!$B$6:$B$11,0),MATCH(C$7,MaterialData!$C$4:$P$4,0))</f>
        <v>305000000</v>
      </c>
      <c r="D9" s="50"/>
      <c r="E9" s="46">
        <f t="array" ref="E9">INDEX(Innertable,MATCH($B9,MaterialData!$B$6:$B$11,0),MATCH(E$7,MaterialData!$C$4:$S$4,0))</f>
        <v>305000000</v>
      </c>
      <c r="F9" s="46">
        <f t="array" ref="F9">INDEX(Innertable,MATCH($B9,MaterialData!$B$6:$B$11,0),MATCH(F$7,MaterialData!$C$4:$S$4,0))</f>
        <v>305000000</v>
      </c>
      <c r="G9" s="46">
        <f t="array" ref="G9">INDEX(Innertable,MATCH($B9,MaterialData!$B$6:$B$11,0),MATCH(G$7,MaterialData!$C$4:$S$4,0))</f>
        <v>305000000</v>
      </c>
      <c r="H9" s="591"/>
      <c r="I9" s="126" t="e">
        <f t="array" ref="I9">INDEX(Innertable,MATCH($B9,MaterialData!$B$6:$B$11,0),MATCH(I$7,MaterialData!$C$4:$S$4,0))</f>
        <v>#N/A</v>
      </c>
      <c r="J9" s="591"/>
      <c r="L9" s="88" t="s">
        <v>552</v>
      </c>
      <c r="M9" s="50">
        <f>N5*N6</f>
        <v>3.2000000000000003E-4</v>
      </c>
      <c r="N9" s="88" t="s">
        <v>553</v>
      </c>
      <c r="O9" s="50">
        <f>(N5*N6^3)/12</f>
        <v>2.6666666666666668E-11</v>
      </c>
    </row>
    <row r="10" spans="2:15" ht="12.75" customHeight="1" x14ac:dyDescent="0.3">
      <c r="B10" s="12" t="s">
        <v>269</v>
      </c>
      <c r="C10" s="46">
        <f t="array" ref="C10">INDEX(Innertable,MATCH($B10,MaterialData!$B$6:$B$11,0),MATCH(C$7,MaterialData!$C$4:$P$4,0))</f>
        <v>365000000</v>
      </c>
      <c r="D10" s="50"/>
      <c r="E10" s="46">
        <f t="array" ref="E10">INDEX(Innertable,MATCH($B10,MaterialData!$B$6:$B$11,0),MATCH(E$7,MaterialData!$C$4:$S$4,0))</f>
        <v>365000000</v>
      </c>
      <c r="F10" s="46">
        <f t="array" ref="F10">INDEX(Innertable,MATCH($B10,MaterialData!$B$6:$B$11,0),MATCH(F$7,MaterialData!$C$4:$S$4,0))</f>
        <v>365000000</v>
      </c>
      <c r="G10" s="46">
        <f t="array" ref="G10">INDEX(Innertable,MATCH($B10,MaterialData!$B$6:$B$11,0),MATCH(G$7,MaterialData!$C$4:$S$4,0))</f>
        <v>365000000</v>
      </c>
      <c r="H10" s="591"/>
      <c r="I10" s="126" t="e">
        <f t="array" ref="I10">INDEX(Innertable,MATCH($B10,MaterialData!$B$6:$B$11,0),MATCH(I$7,MaterialData!$C$4:$S$4,0))</f>
        <v>#N/A</v>
      </c>
      <c r="J10" s="591"/>
      <c r="L10" s="88" t="s">
        <v>554</v>
      </c>
      <c r="M10" s="23">
        <f>M6/2</f>
        <v>5.0000000000000001E-4</v>
      </c>
      <c r="N10" s="88" t="s">
        <v>555</v>
      </c>
      <c r="O10" s="50">
        <f t="shared" ref="O10:O11" si="0">O8+(M8*($M$12-M10)^2)</f>
        <v>2.8906666666666669E-8</v>
      </c>
    </row>
    <row r="11" spans="2:15" ht="12.75" customHeight="1" x14ac:dyDescent="0.3">
      <c r="B11" s="12" t="s">
        <v>270</v>
      </c>
      <c r="C11" s="46">
        <f t="array" ref="C11">INDEX(Innertable,MATCH($B11,MaterialData!$B$6:$B$11,0),MATCH(C$7,MaterialData!$C$4:$P$4,0))</f>
        <v>180000000</v>
      </c>
      <c r="D11" s="50"/>
      <c r="E11" s="46">
        <f t="array" ref="E11">INDEX(Innertable,MATCH($B11,MaterialData!$B$6:$B$11,0),MATCH(E$7,MaterialData!$C$4:$S$4,0))</f>
        <v>180000000</v>
      </c>
      <c r="F11" s="46">
        <f t="array" ref="F11">INDEX(Innertable,MATCH($B11,MaterialData!$B$6:$B$11,0),MATCH(F$7,MaterialData!$C$4:$S$4,0))</f>
        <v>180000000</v>
      </c>
      <c r="G11" s="46">
        <f t="array" ref="G11">INDEX(Innertable,MATCH($B11,MaterialData!$B$6:$B$11,0),MATCH(G$7,MaterialData!$C$4:$S$4,0))</f>
        <v>180000000</v>
      </c>
      <c r="H11" s="591"/>
      <c r="I11" s="126" t="e">
        <f t="array" ref="I11">INDEX(Innertable,MATCH($B11,MaterialData!$B$6:$B$11,0),MATCH(I$7,MaterialData!$C$4:$S$4,0))</f>
        <v>#N/A</v>
      </c>
      <c r="J11" s="591"/>
      <c r="L11" s="88" t="s">
        <v>556</v>
      </c>
      <c r="M11" s="23">
        <f>(I18-0.5*I20)*0.001</f>
        <v>1.95E-2</v>
      </c>
      <c r="N11" s="88" t="s">
        <v>557</v>
      </c>
      <c r="O11" s="50">
        <f t="shared" si="0"/>
        <v>2.8906666666666669E-8</v>
      </c>
    </row>
    <row r="12" spans="2:15" ht="12.75" customHeight="1" x14ac:dyDescent="0.3">
      <c r="B12" s="12" t="s">
        <v>271</v>
      </c>
      <c r="C12" s="46">
        <f t="array" ref="C12">INDEX(Innertable,MATCH($B12,MaterialData!$B$6:$B$11,0),MATCH(C$7,MaterialData!$C$4:$P$4,0))</f>
        <v>300000000</v>
      </c>
      <c r="D12" s="50"/>
      <c r="E12" s="46">
        <f t="array" ref="E12">INDEX(Innertable,MATCH($B12,MaterialData!$B$6:$B$11,0),MATCH(E$7,MaterialData!$C$4:$S$4,0))</f>
        <v>300000000</v>
      </c>
      <c r="F12" s="46">
        <f t="array" ref="F12">INDEX(Innertable,MATCH($B12,MaterialData!$B$6:$B$11,0),MATCH(F$7,MaterialData!$C$4:$S$4,0))</f>
        <v>300000000</v>
      </c>
      <c r="G12" s="46">
        <f t="array" ref="G12">INDEX(Innertable,MATCH($B12,MaterialData!$B$6:$B$11,0),MATCH(G$7,MaterialData!$C$4:$S$4,0))</f>
        <v>300000000</v>
      </c>
      <c r="H12" s="591"/>
      <c r="I12" s="126" t="e">
        <f t="array" ref="I12">INDEX(Innertable,MATCH($B12,MaterialData!$B$6:$B$11,0),MATCH(I$7,MaterialData!$C$4:$S$4,0))</f>
        <v>#N/A</v>
      </c>
      <c r="J12" s="591"/>
      <c r="L12" s="88" t="s">
        <v>558</v>
      </c>
      <c r="M12" s="90">
        <f>(M8*M10+M9*M11)/(M8+M9)</f>
        <v>0.01</v>
      </c>
      <c r="N12" s="88" t="s">
        <v>559</v>
      </c>
      <c r="O12" s="48">
        <f>SUM(O10:O11)</f>
        <v>5.7813333333333339E-8</v>
      </c>
    </row>
    <row r="13" spans="2:15" ht="12.75" customHeight="1" x14ac:dyDescent="0.2">
      <c r="E13" s="494"/>
      <c r="G13" s="273"/>
      <c r="H13" s="590"/>
      <c r="J13" s="590"/>
      <c r="O13" s="50"/>
    </row>
    <row r="14" spans="2:15" ht="12.75" customHeight="1" x14ac:dyDescent="0.2">
      <c r="B14" s="12" t="s">
        <v>560</v>
      </c>
      <c r="C14" s="34">
        <v>3</v>
      </c>
      <c r="E14" s="78">
        <v>3</v>
      </c>
      <c r="F14" s="78">
        <v>0</v>
      </c>
      <c r="G14" s="78">
        <v>0</v>
      </c>
      <c r="H14" s="590"/>
      <c r="J14" s="590"/>
      <c r="O14" s="50"/>
    </row>
    <row r="15" spans="2:15" ht="12.75" customHeight="1" x14ac:dyDescent="0.2">
      <c r="B15" s="12" t="s">
        <v>518</v>
      </c>
      <c r="C15" s="34">
        <v>25.4</v>
      </c>
      <c r="E15" s="78">
        <v>25.4</v>
      </c>
      <c r="F15" s="78">
        <v>25.4</v>
      </c>
      <c r="G15" s="78">
        <v>25.4</v>
      </c>
      <c r="H15" s="590"/>
      <c r="J15" s="590"/>
      <c r="O15" s="50"/>
    </row>
    <row r="16" spans="2:15" ht="12.75" customHeight="1" x14ac:dyDescent="0.2">
      <c r="B16" s="12" t="s">
        <v>519</v>
      </c>
      <c r="C16" s="34">
        <v>1.6</v>
      </c>
      <c r="E16" s="78">
        <v>1.6</v>
      </c>
      <c r="F16" s="78">
        <v>1.6</v>
      </c>
      <c r="G16" s="78">
        <v>1.6</v>
      </c>
      <c r="H16" s="590"/>
      <c r="J16" s="590"/>
      <c r="L16" s="8"/>
      <c r="O16" s="50"/>
    </row>
    <row r="17" spans="2:20" ht="12.75" customHeight="1" x14ac:dyDescent="0.2">
      <c r="E17" s="496"/>
      <c r="F17" s="597" t="s">
        <v>584</v>
      </c>
      <c r="G17" s="51" t="str">
        <f>IF(AND(K27&gt;=100,F2="tubing only",NOT(OR(E18="NO",F18="NO",G18="NO"))),"YES","NO")</f>
        <v>YES</v>
      </c>
      <c r="H17" s="590"/>
      <c r="J17" s="590"/>
      <c r="O17" s="50"/>
    </row>
    <row r="18" spans="2:20" ht="12.75" customHeight="1" x14ac:dyDescent="0.2">
      <c r="B18" s="12" t="s">
        <v>561</v>
      </c>
      <c r="E18" s="598" t="str">
        <f t="shared" ref="E18:G18" si="1">IF(E14=0,"N/A",IF(AND(E5=$C$5,E15&gt;=25.4,E16&gt;=1.6),"YES","NO"))</f>
        <v>YES</v>
      </c>
      <c r="F18" s="97" t="str">
        <f t="shared" si="1"/>
        <v>N/A</v>
      </c>
      <c r="G18" s="599" t="str">
        <f t="shared" si="1"/>
        <v>N/A</v>
      </c>
      <c r="H18" s="590"/>
      <c r="I18" s="92">
        <f>I19+I20+I21</f>
        <v>20</v>
      </c>
      <c r="J18" s="590"/>
      <c r="O18" s="50"/>
    </row>
    <row r="19" spans="2:20" ht="12.75" customHeight="1" x14ac:dyDescent="0.2">
      <c r="B19" s="12" t="s">
        <v>562</v>
      </c>
      <c r="E19" s="1088"/>
      <c r="F19" s="775"/>
      <c r="G19" s="761"/>
      <c r="H19" s="590"/>
      <c r="I19" s="93">
        <v>18</v>
      </c>
      <c r="J19" s="590"/>
      <c r="O19" s="50"/>
    </row>
    <row r="20" spans="2:20" ht="12.75" customHeight="1" x14ac:dyDescent="0.2">
      <c r="B20" s="12" t="s">
        <v>563</v>
      </c>
      <c r="E20" s="774"/>
      <c r="F20" s="775"/>
      <c r="G20" s="761"/>
      <c r="H20" s="590"/>
      <c r="I20" s="93">
        <v>1</v>
      </c>
      <c r="J20" s="590"/>
      <c r="O20" s="50"/>
    </row>
    <row r="21" spans="2:20" ht="12.75" customHeight="1" x14ac:dyDescent="0.2">
      <c r="B21" s="12" t="s">
        <v>564</v>
      </c>
      <c r="E21" s="774"/>
      <c r="F21" s="775"/>
      <c r="G21" s="761"/>
      <c r="H21" s="590"/>
      <c r="I21" s="93">
        <v>1</v>
      </c>
      <c r="J21" s="590"/>
      <c r="O21" s="50"/>
    </row>
    <row r="22" spans="2:20" ht="12.75" customHeight="1" x14ac:dyDescent="0.2">
      <c r="B22" s="12" t="s">
        <v>565</v>
      </c>
      <c r="E22" s="774"/>
      <c r="F22" s="775"/>
      <c r="G22" s="761"/>
      <c r="H22" s="590"/>
      <c r="I22" s="93">
        <v>320</v>
      </c>
      <c r="J22" s="590"/>
      <c r="K22" s="8"/>
      <c r="O22" s="50"/>
    </row>
    <row r="23" spans="2:20" ht="12.75" customHeight="1" x14ac:dyDescent="0.2">
      <c r="E23" s="602"/>
      <c r="F23" s="226"/>
      <c r="G23" s="577"/>
      <c r="H23" s="590"/>
      <c r="J23" s="590"/>
      <c r="O23" s="50"/>
    </row>
    <row r="24" spans="2:20" ht="12.75" customHeight="1" x14ac:dyDescent="0.2">
      <c r="B24" s="12" t="s">
        <v>520</v>
      </c>
      <c r="C24" s="34">
        <f t="shared" ref="C24:C25" si="2">C15/1000</f>
        <v>2.5399999999999999E-2</v>
      </c>
      <c r="E24" s="34">
        <f t="shared" ref="E24:G24" si="3">IF($F$2="composite only","No tubes",IF(E14=0,"No tubes",E15/1000))</f>
        <v>2.5399999999999999E-2</v>
      </c>
      <c r="F24" s="34" t="str">
        <f t="shared" si="3"/>
        <v>No tubes</v>
      </c>
      <c r="G24" s="34" t="str">
        <f t="shared" si="3"/>
        <v>No tubes</v>
      </c>
      <c r="H24" s="590"/>
      <c r="J24" s="590"/>
      <c r="O24" s="50"/>
    </row>
    <row r="25" spans="2:20" ht="12.75" customHeight="1" x14ac:dyDescent="0.2">
      <c r="B25" s="12" t="s">
        <v>521</v>
      </c>
      <c r="C25" s="34">
        <f t="shared" si="2"/>
        <v>1.6000000000000001E-3</v>
      </c>
      <c r="E25" s="34">
        <f t="shared" ref="E25:G25" si="4">IF(E24="no tubes","",IF(E14=0,"",E16/1000))</f>
        <v>1.6000000000000001E-3</v>
      </c>
      <c r="F25" s="34" t="str">
        <f t="shared" si="4"/>
        <v/>
      </c>
      <c r="G25" s="34" t="str">
        <f t="shared" si="4"/>
        <v/>
      </c>
      <c r="H25" s="16"/>
      <c r="J25" s="16"/>
      <c r="O25" s="50"/>
      <c r="T25" s="79"/>
    </row>
    <row r="26" spans="2:20" ht="12.75" customHeight="1" x14ac:dyDescent="0.2">
      <c r="B26" s="12" t="s">
        <v>522</v>
      </c>
      <c r="C26" s="46">
        <f>IF(C6="Round",((C24)^4-((C24-2*C25))^4)*3.142/64,((C24)^4-((C24-2*C25))^4)/12)</f>
        <v>8.5099184800000022E-9</v>
      </c>
      <c r="E26" s="46">
        <f t="shared" ref="E26:G26" si="5">IF(E24="no tubes","",IF(E14=0,"",IF(E6="Round",(((E24)^4-((E24-2*E25))^4)*3.142/64),IF(E6="Square",(((E24)^4-((E24-2*E25))^4)/12),""))))</f>
        <v>8.5099184800000022E-9</v>
      </c>
      <c r="F26" s="46" t="str">
        <f t="shared" si="5"/>
        <v/>
      </c>
      <c r="G26" s="46" t="str">
        <f t="shared" si="5"/>
        <v/>
      </c>
      <c r="H26" s="46">
        <f t="shared" ref="H26:H33" si="6">IF(SUM(E26:G26)&gt;0,SUM(E26:G26),"")</f>
        <v>8.5099184800000022E-9</v>
      </c>
      <c r="I26" s="94" t="str">
        <f>IF($F$2="Tubing only","Tubing Only",O12)</f>
        <v>Tubing Only</v>
      </c>
      <c r="J26" s="46">
        <f t="shared" ref="J26:J33" si="7">IF($F$2="Tubing only",H26,IF($F$2="Composite only",I26,IF($F$2="Tubes + Composite",H26+I26,"No Type Selected")))</f>
        <v>8.5099184800000022E-9</v>
      </c>
      <c r="O26" s="50"/>
      <c r="S26" s="50"/>
      <c r="T26" s="79"/>
    </row>
    <row r="27" spans="2:20" ht="12.75" customHeight="1" x14ac:dyDescent="0.2">
      <c r="B27" s="12" t="s">
        <v>523</v>
      </c>
      <c r="C27" s="46">
        <f>C8*C26*C14</f>
        <v>5105.9510880000016</v>
      </c>
      <c r="D27" s="50"/>
      <c r="E27" s="46">
        <f t="shared" ref="E27:G27" si="8">IF(E24="no tubes","",IF(E14=0,"",E8*E26*E14))</f>
        <v>5105.9510880000016</v>
      </c>
      <c r="F27" s="46" t="str">
        <f t="shared" si="8"/>
        <v/>
      </c>
      <c r="G27" s="46" t="str">
        <f t="shared" si="8"/>
        <v/>
      </c>
      <c r="H27" s="46">
        <f t="shared" si="6"/>
        <v>5105.9510880000016</v>
      </c>
      <c r="I27" s="94" t="str">
        <f>IF(I26="Tubing Only","",I26*I8)</f>
        <v/>
      </c>
      <c r="J27" s="46">
        <f t="shared" si="7"/>
        <v>5105.9510880000016</v>
      </c>
      <c r="K27" s="13">
        <f>IF(AND(NOT($F$2="tubes + composite"),OR(AND($G$14&gt;0,G27&lt;(C27/3)),AND($F$14&gt;0,F27&lt;(C27/3)),AND($E$14&gt;0,E27&lt;(C27/3)))),0,100*J27/C27)</f>
        <v>100</v>
      </c>
      <c r="L27" s="23" t="str">
        <f>IF((99.9&gt;K27)*AND(K27&gt;33.3),"For Composites Only, Additional Proof Required","")</f>
        <v/>
      </c>
    </row>
    <row r="28" spans="2:20" ht="12.75" customHeight="1" x14ac:dyDescent="0.2">
      <c r="B28" s="12" t="s">
        <v>524</v>
      </c>
      <c r="C28" s="81">
        <f>IF(C24="no tubes","",IF(C14=0,"",IF(C6="Round",C14*((C15^2-(C15-2*C16)^2)*PI()/4),IF(C6="Square",C14*(C15^2-(C15-2*C16)^2),""))))</f>
        <v>358.89554474609793</v>
      </c>
      <c r="D28" s="603"/>
      <c r="E28" s="81">
        <f t="shared" ref="E28:G28" si="9">IF(E24="no tubes","",IF(E14=0,"",IF(E6="Round",E14*((E15^2-(E15-2*E16)^2)*PI()/4),IF(E6="Square",E14*(E15^2-(E15-2*E16)^2),""))))</f>
        <v>358.89554474609793</v>
      </c>
      <c r="F28" s="81" t="str">
        <f t="shared" si="9"/>
        <v/>
      </c>
      <c r="G28" s="81" t="str">
        <f t="shared" si="9"/>
        <v/>
      </c>
      <c r="H28" s="81">
        <f t="shared" si="6"/>
        <v>358.89554474609793</v>
      </c>
      <c r="I28" s="81" t="str">
        <f>IF(I26="Tubing Only","",(I18-I19)*I22)</f>
        <v/>
      </c>
      <c r="J28" s="81">
        <f t="shared" si="7"/>
        <v>358.89554474609793</v>
      </c>
      <c r="K28" s="13">
        <f>IF(AND($F$2="tubing only",AND(E5="steel",F5="steel",G5="steel")),100*J28/C28,"NA")</f>
        <v>100</v>
      </c>
      <c r="L28" s="23" t="str">
        <f t="shared" ref="L28:L32" si="10">IF(AND(95&lt;K28,K28&lt;100),"For tubes only, provided your actual tube measures &gt;= your nominal OD and wall this is OK","")</f>
        <v/>
      </c>
      <c r="S28" s="50"/>
    </row>
    <row r="29" spans="2:20" ht="12.75" customHeight="1" x14ac:dyDescent="0.2">
      <c r="B29" s="12" t="s">
        <v>525</v>
      </c>
      <c r="C29" s="46">
        <f t="shared" ref="C29:C31" si="11">C$28*C9/1000000</f>
        <v>109463.14114755986</v>
      </c>
      <c r="D29" s="50"/>
      <c r="E29" s="46">
        <f t="shared" ref="E29:G29" si="12">IF(E24="no tubes","",IF(E14=0,"",E$28*E9/1000000))</f>
        <v>109463.14114755986</v>
      </c>
      <c r="F29" s="46" t="str">
        <f t="shared" si="12"/>
        <v/>
      </c>
      <c r="G29" s="46" t="str">
        <f t="shared" si="12"/>
        <v/>
      </c>
      <c r="H29" s="46">
        <f t="shared" si="6"/>
        <v>109463.14114755986</v>
      </c>
      <c r="I29" s="46" t="str">
        <f>IF(I26="Tubing Only","",I28*I9/1000000)</f>
        <v/>
      </c>
      <c r="J29" s="46">
        <f t="shared" si="7"/>
        <v>109463.14114755986</v>
      </c>
      <c r="K29" s="13">
        <f t="shared" ref="K29:K33" si="13">IF(AND($F$2="tubing only",OR($E29&lt;0.95*($E$14/$C$14)*$C29,$F29&lt;0.95*($F$14/$C$14)*$C29,$G29&lt;0.95*($G$14/$C$14)*$C29)),0,100*J29/C29)</f>
        <v>100</v>
      </c>
      <c r="L29" s="23" t="str">
        <f t="shared" si="10"/>
        <v/>
      </c>
    </row>
    <row r="30" spans="2:20" ht="12.75" customHeight="1" x14ac:dyDescent="0.2">
      <c r="B30" s="12" t="s">
        <v>526</v>
      </c>
      <c r="C30" s="46">
        <f t="shared" si="11"/>
        <v>130996.87383232574</v>
      </c>
      <c r="D30" s="50"/>
      <c r="E30" s="46">
        <f t="shared" ref="E30:G30" si="14">IF(E24="no tubes","",IF(E14=0,"",E$28*E10/1000000))</f>
        <v>130996.87383232574</v>
      </c>
      <c r="F30" s="46" t="str">
        <f t="shared" si="14"/>
        <v/>
      </c>
      <c r="G30" s="46" t="str">
        <f t="shared" si="14"/>
        <v/>
      </c>
      <c r="H30" s="46">
        <f t="shared" si="6"/>
        <v>130996.87383232574</v>
      </c>
      <c r="I30" s="46" t="str">
        <f>IF(I26="Tubing Only","",I28*I10/1000000)</f>
        <v/>
      </c>
      <c r="J30" s="46">
        <f t="shared" si="7"/>
        <v>130996.87383232574</v>
      </c>
      <c r="K30" s="13">
        <f t="shared" si="13"/>
        <v>100</v>
      </c>
      <c r="L30" s="23" t="str">
        <f t="shared" si="10"/>
        <v/>
      </c>
      <c r="S30" s="50"/>
    </row>
    <row r="31" spans="2:20" ht="12.75" customHeight="1" x14ac:dyDescent="0.2">
      <c r="B31" s="12" t="s">
        <v>527</v>
      </c>
      <c r="C31" s="46">
        <f t="shared" si="11"/>
        <v>64601.198054297631</v>
      </c>
      <c r="D31" s="50"/>
      <c r="E31" s="46">
        <f t="shared" ref="E31:G31" si="15">IF(E24="no tubes","",IF(E14=0,"",E$28*E11/1000000))</f>
        <v>64601.198054297631</v>
      </c>
      <c r="F31" s="46" t="str">
        <f t="shared" si="15"/>
        <v/>
      </c>
      <c r="G31" s="46" t="str">
        <f t="shared" si="15"/>
        <v/>
      </c>
      <c r="H31" s="46">
        <f t="shared" si="6"/>
        <v>64601.198054297631</v>
      </c>
      <c r="I31" s="46" t="str">
        <f>IF(I26="Tubing Only","",I28*I9/1000000)</f>
        <v/>
      </c>
      <c r="J31" s="46">
        <f t="shared" si="7"/>
        <v>64601.198054297631</v>
      </c>
      <c r="K31" s="13">
        <f t="shared" si="13"/>
        <v>100</v>
      </c>
      <c r="L31" s="23" t="str">
        <f t="shared" si="10"/>
        <v/>
      </c>
      <c r="S31" s="50"/>
    </row>
    <row r="32" spans="2:20" ht="12.75" customHeight="1" x14ac:dyDescent="0.2">
      <c r="B32" s="12" t="s">
        <v>528</v>
      </c>
      <c r="C32" s="46">
        <f>IF(C14=0,"",C$28*C12/1000000)</f>
        <v>107668.66342382938</v>
      </c>
      <c r="D32" s="50"/>
      <c r="E32" s="46">
        <f t="shared" ref="E32:G32" si="16">IF(E24="no tubes","",IF(E14=0,"",E$28*E12/1000000))</f>
        <v>107668.66342382938</v>
      </c>
      <c r="F32" s="46" t="str">
        <f t="shared" si="16"/>
        <v/>
      </c>
      <c r="G32" s="46" t="str">
        <f t="shared" si="16"/>
        <v/>
      </c>
      <c r="H32" s="46">
        <f t="shared" si="6"/>
        <v>107668.66342382938</v>
      </c>
      <c r="I32" s="46" t="str">
        <f>IF(I26="tubing only","",I28*I10/1000000)</f>
        <v/>
      </c>
      <c r="J32" s="46">
        <f t="shared" si="7"/>
        <v>107668.66342382938</v>
      </c>
      <c r="K32" s="13">
        <f t="shared" si="13"/>
        <v>100</v>
      </c>
      <c r="L32" s="23" t="str">
        <f t="shared" si="10"/>
        <v/>
      </c>
      <c r="S32" s="50"/>
    </row>
    <row r="33" spans="2:13" ht="12.75" customHeight="1" x14ac:dyDescent="0.2">
      <c r="B33" s="12" t="s">
        <v>529</v>
      </c>
      <c r="C33" s="46">
        <f>C14*4*C10*C26/(0.5*C24*1)</f>
        <v>2934.9167671181112</v>
      </c>
      <c r="E33" s="46">
        <f t="shared" ref="E33:G33" si="17">IF(E24="no tubes","",IF(E14=0,"",E14*4*E10*E26/(0.5*E24*1)))</f>
        <v>2934.9167671181112</v>
      </c>
      <c r="F33" s="46" t="str">
        <f t="shared" si="17"/>
        <v/>
      </c>
      <c r="G33" s="46" t="str">
        <f t="shared" si="17"/>
        <v/>
      </c>
      <c r="H33" s="46">
        <f t="shared" si="6"/>
        <v>2934.9167671181112</v>
      </c>
      <c r="I33" s="46" t="str">
        <f>IF(I26="tubing only","",4*I10*(I26*2/(I18/1000))/1)</f>
        <v/>
      </c>
      <c r="J33" s="46">
        <f t="shared" si="7"/>
        <v>2934.9167671181112</v>
      </c>
      <c r="K33" s="13">
        <f t="shared" si="13"/>
        <v>99.999999999999986</v>
      </c>
      <c r="L33" s="23" t="str">
        <f>IF((99.9&gt;K33)*AND(K33&gt;33.3),"For Composites Only, Additional Proof Required","")</f>
        <v/>
      </c>
    </row>
    <row r="34" spans="2:13" ht="12.75" customHeight="1" x14ac:dyDescent="0.2">
      <c r="B34" s="12" t="s">
        <v>530</v>
      </c>
      <c r="C34" s="46">
        <f>IF(C14=0,"",C33*1^3/(48*C27))</f>
        <v>1.1975065616797901E-2</v>
      </c>
      <c r="E34" s="46">
        <f t="shared" ref="E34:G34" si="18">IF(E24="no tubes","",IF(E14=0,"",($C$33*1^3/(48*E27))))</f>
        <v>1.1975065616797901E-2</v>
      </c>
      <c r="F34" s="46" t="str">
        <f t="shared" si="18"/>
        <v/>
      </c>
      <c r="G34" s="46" t="str">
        <f t="shared" si="18"/>
        <v/>
      </c>
      <c r="H34" s="46">
        <f>IF(F2="composite only","",$C$33*1^3/(48*H27))</f>
        <v>1.1975065616797901E-2</v>
      </c>
      <c r="I34" s="46" t="str">
        <f>IF(NOT($F$2="tubing only"),$C$33*1^3/(48*I27),"")</f>
        <v/>
      </c>
      <c r="J34" s="46">
        <f>IF($F$2="Tubing only",H34,IF($F$2="Composite only",I34,IF($F$2="Tubes + Composite",$C$33*1^3/(48*J27),"No Type Selected")))</f>
        <v>1.1975065616797901E-2</v>
      </c>
      <c r="K34" s="13">
        <f>IF(AND($F$2="tubing only",J34&gt;1.05*C34),101,100*J34/C34)</f>
        <v>100.00000000000001</v>
      </c>
      <c r="L34" s="23" t="str">
        <f>IF((100.1&lt;K34)*AND(K34&lt;300.1),"For Composites Only, Additional Proof Required","")</f>
        <v/>
      </c>
      <c r="M34" s="50"/>
    </row>
    <row r="35" spans="2:13" ht="12.75" customHeight="1" x14ac:dyDescent="0.2">
      <c r="B35" s="12" t="s">
        <v>531</v>
      </c>
      <c r="C35" s="46">
        <f>0.5*C33*(C33*1^3/(48*C27))</f>
        <v>17.572910433039873</v>
      </c>
      <c r="E35" s="46">
        <f t="shared" ref="E35:G35" si="19">IF(E24="no tubes","",0.5*E33*(E33*1^3/(48*E27)))</f>
        <v>17.572910433039873</v>
      </c>
      <c r="F35" s="46" t="str">
        <f t="shared" si="19"/>
        <v/>
      </c>
      <c r="G35" s="46" t="str">
        <f t="shared" si="19"/>
        <v/>
      </c>
      <c r="H35" s="46">
        <f>IF(SUM(E35:G35)&gt;0,SUM(E35:G35),"")</f>
        <v>17.572910433039873</v>
      </c>
      <c r="I35" s="46" t="str">
        <f>IF(I26="tubing only","",0.5*I33*(I33*1^3/(48*I27)))</f>
        <v/>
      </c>
      <c r="J35" s="46">
        <f>IF($F$2="Tubing only",H35,IF($F$2="Composite only",I35,IF($F$2="Tubes + Composite",H35+I35,"No Type Selected")))</f>
        <v>17.572910433039873</v>
      </c>
      <c r="K35" s="13">
        <f>IF(AND($F$2="tubing only",OR($E$36&lt;$C$36,$F$36&lt;$C$36,$G$36&lt;$C$36)),0,100*J35/C35)</f>
        <v>100</v>
      </c>
      <c r="L35" s="23" t="str">
        <f>IF((99.9&gt;K35)*AND(K35&gt;33.3),"For Composites Only, Additional Proof Required","")</f>
        <v/>
      </c>
    </row>
    <row r="36" spans="2:13" ht="12.75" customHeight="1" x14ac:dyDescent="0.2">
      <c r="C36" s="99">
        <f>0.99*C27/C14</f>
        <v>1684.9638590400007</v>
      </c>
      <c r="D36" s="100"/>
      <c r="E36" s="99">
        <f t="shared" ref="E36:G36" si="20">IF(AND($F$2="tubing only",E14&gt;0),E27/E14,9E+99)</f>
        <v>1701.9836960000005</v>
      </c>
      <c r="F36" s="99">
        <f t="shared" si="20"/>
        <v>8.9999999999999999E+99</v>
      </c>
      <c r="G36" s="99">
        <f t="shared" si="20"/>
        <v>8.9999999999999999E+99</v>
      </c>
      <c r="H36" s="8"/>
    </row>
    <row r="37" spans="2:13" ht="12.75" customHeight="1" x14ac:dyDescent="0.2">
      <c r="B37" s="5" t="s">
        <v>566</v>
      </c>
      <c r="E37" s="50"/>
    </row>
    <row r="38" spans="2:13" ht="12.75" customHeight="1" x14ac:dyDescent="0.2">
      <c r="B38" s="559"/>
      <c r="C38" s="224"/>
      <c r="D38" s="224"/>
      <c r="E38" s="224"/>
      <c r="F38" s="224"/>
      <c r="G38" s="224"/>
      <c r="H38" s="224"/>
      <c r="I38" s="224"/>
      <c r="J38" s="224"/>
      <c r="K38" s="560"/>
    </row>
    <row r="39" spans="2:13" ht="12.75" customHeight="1" x14ac:dyDescent="0.2">
      <c r="B39" s="636" t="s">
        <v>656</v>
      </c>
      <c r="C39" s="221"/>
      <c r="D39" s="221"/>
      <c r="E39" s="221"/>
      <c r="F39" s="221"/>
      <c r="G39" s="221"/>
      <c r="H39" s="221"/>
      <c r="I39" s="221"/>
      <c r="J39" s="221"/>
      <c r="K39" s="243"/>
    </row>
    <row r="40" spans="2:13" ht="12.75" customHeight="1" x14ac:dyDescent="0.2">
      <c r="B40" s="636" t="s">
        <v>657</v>
      </c>
      <c r="C40" s="221"/>
      <c r="D40" s="221"/>
      <c r="E40" s="221"/>
      <c r="F40" s="221"/>
      <c r="G40" s="221"/>
      <c r="H40" s="221"/>
      <c r="I40" s="221"/>
      <c r="J40" s="221"/>
      <c r="K40" s="243"/>
    </row>
    <row r="41" spans="2:13" ht="12.75" customHeight="1" x14ac:dyDescent="0.2">
      <c r="B41" s="242"/>
      <c r="C41" s="221"/>
      <c r="D41" s="221"/>
      <c r="E41" s="221"/>
      <c r="F41" s="221"/>
      <c r="G41" s="221"/>
      <c r="H41" s="221"/>
      <c r="I41" s="221"/>
      <c r="J41" s="221"/>
      <c r="K41" s="243"/>
    </row>
    <row r="42" spans="2:13" ht="12.75" customHeight="1" x14ac:dyDescent="0.2">
      <c r="B42" s="242"/>
      <c r="C42" s="221"/>
      <c r="D42" s="221"/>
      <c r="E42" s="221"/>
      <c r="F42" s="221"/>
      <c r="G42" s="221"/>
      <c r="H42" s="221"/>
      <c r="I42" s="221"/>
      <c r="J42" s="221"/>
      <c r="K42" s="243"/>
    </row>
    <row r="43" spans="2:13" ht="12.75" customHeight="1" x14ac:dyDescent="0.2">
      <c r="B43" s="242"/>
      <c r="C43" s="221"/>
      <c r="D43" s="221"/>
      <c r="E43" s="221"/>
      <c r="F43" s="221"/>
      <c r="G43" s="221"/>
      <c r="H43" s="221"/>
      <c r="I43" s="221"/>
      <c r="J43" s="221"/>
      <c r="K43" s="243"/>
    </row>
    <row r="44" spans="2:13" ht="12.75" customHeight="1" x14ac:dyDescent="0.2">
      <c r="B44" s="242"/>
      <c r="C44" s="221"/>
      <c r="D44" s="221"/>
      <c r="E44" s="221"/>
      <c r="F44" s="221"/>
      <c r="G44" s="221"/>
      <c r="H44" s="221"/>
      <c r="I44" s="221"/>
      <c r="J44" s="221"/>
      <c r="K44" s="243"/>
    </row>
    <row r="45" spans="2:13" ht="12.75" customHeight="1" x14ac:dyDescent="0.2">
      <c r="B45" s="242"/>
      <c r="C45" s="221"/>
      <c r="D45" s="221"/>
      <c r="E45" s="221"/>
      <c r="F45" s="221"/>
      <c r="G45" s="221"/>
      <c r="H45" s="221"/>
      <c r="I45" s="221"/>
      <c r="J45" s="221"/>
      <c r="K45" s="243"/>
    </row>
    <row r="46" spans="2:13" ht="12.75" customHeight="1" x14ac:dyDescent="0.2">
      <c r="B46" s="242"/>
      <c r="C46" s="221"/>
      <c r="D46" s="221"/>
      <c r="E46" s="221"/>
      <c r="F46" s="221"/>
      <c r="G46" s="221"/>
      <c r="H46" s="221"/>
      <c r="I46" s="221"/>
      <c r="J46" s="221"/>
      <c r="K46" s="243"/>
    </row>
    <row r="47" spans="2:13" ht="12.75" customHeight="1" x14ac:dyDescent="0.2">
      <c r="B47" s="242"/>
      <c r="C47" s="221"/>
      <c r="D47" s="221"/>
      <c r="E47" s="221"/>
      <c r="F47" s="221"/>
      <c r="G47" s="221"/>
      <c r="H47" s="221"/>
      <c r="I47" s="221"/>
      <c r="J47" s="221"/>
      <c r="K47" s="243"/>
    </row>
    <row r="48" spans="2:13" ht="12.75" customHeight="1" x14ac:dyDescent="0.2">
      <c r="B48" s="242"/>
      <c r="C48" s="221"/>
      <c r="D48" s="221"/>
      <c r="E48" s="221"/>
      <c r="F48" s="221"/>
      <c r="G48" s="221"/>
      <c r="H48" s="221"/>
      <c r="I48" s="221"/>
      <c r="J48" s="221"/>
      <c r="K48" s="243"/>
    </row>
    <row r="49" spans="2:11" ht="12.75" customHeight="1" x14ac:dyDescent="0.2">
      <c r="B49" s="242"/>
      <c r="C49" s="221"/>
      <c r="D49" s="221"/>
      <c r="E49" s="221"/>
      <c r="F49" s="221"/>
      <c r="G49" s="221"/>
      <c r="H49" s="221"/>
      <c r="I49" s="221"/>
      <c r="J49" s="221"/>
      <c r="K49" s="243"/>
    </row>
    <row r="50" spans="2:11" ht="12.75" customHeight="1" x14ac:dyDescent="0.2">
      <c r="B50" s="242"/>
      <c r="C50" s="221"/>
      <c r="D50" s="221"/>
      <c r="E50" s="221"/>
      <c r="F50" s="221"/>
      <c r="G50" s="221"/>
      <c r="H50" s="221"/>
      <c r="I50" s="221"/>
      <c r="J50" s="221"/>
      <c r="K50" s="243"/>
    </row>
    <row r="51" spans="2:11" ht="12.75" customHeight="1" x14ac:dyDescent="0.2">
      <c r="B51" s="242"/>
      <c r="C51" s="221"/>
      <c r="D51" s="221"/>
      <c r="E51" s="221"/>
      <c r="F51" s="221"/>
      <c r="G51" s="221"/>
      <c r="H51" s="221"/>
      <c r="I51" s="221"/>
      <c r="J51" s="221"/>
      <c r="K51" s="243"/>
    </row>
    <row r="52" spans="2:11" ht="12.75" customHeight="1" x14ac:dyDescent="0.2">
      <c r="B52" s="242"/>
      <c r="C52" s="221"/>
      <c r="D52" s="221"/>
      <c r="E52" s="221"/>
      <c r="F52" s="221"/>
      <c r="G52" s="221"/>
      <c r="H52" s="221"/>
      <c r="I52" s="221"/>
      <c r="J52" s="221"/>
      <c r="K52" s="243"/>
    </row>
    <row r="53" spans="2:11" ht="12.75" customHeight="1" x14ac:dyDescent="0.2">
      <c r="B53" s="242"/>
      <c r="C53" s="221"/>
      <c r="D53" s="221"/>
      <c r="E53" s="221"/>
      <c r="F53" s="221"/>
      <c r="G53" s="221"/>
      <c r="H53" s="221"/>
      <c r="I53" s="221"/>
      <c r="J53" s="221"/>
      <c r="K53" s="243"/>
    </row>
    <row r="54" spans="2:11" ht="12.75" customHeight="1" x14ac:dyDescent="0.2">
      <c r="B54" s="242"/>
      <c r="C54" s="221"/>
      <c r="D54" s="221"/>
      <c r="E54" s="221"/>
      <c r="F54" s="221"/>
      <c r="G54" s="221"/>
      <c r="H54" s="221"/>
      <c r="I54" s="221"/>
      <c r="J54" s="221"/>
      <c r="K54" s="243"/>
    </row>
    <row r="55" spans="2:11" ht="12.75" customHeight="1" x14ac:dyDescent="0.2">
      <c r="B55" s="242"/>
      <c r="C55" s="221"/>
      <c r="D55" s="221"/>
      <c r="E55" s="221"/>
      <c r="F55" s="221"/>
      <c r="G55" s="221"/>
      <c r="H55" s="221"/>
      <c r="I55" s="221"/>
      <c r="J55" s="221"/>
      <c r="K55" s="243"/>
    </row>
    <row r="56" spans="2:11" ht="12.75" customHeight="1" x14ac:dyDescent="0.2">
      <c r="B56" s="544"/>
      <c r="C56" s="225"/>
      <c r="D56" s="225"/>
      <c r="E56" s="225"/>
      <c r="F56" s="225"/>
      <c r="G56" s="225"/>
      <c r="H56" s="225"/>
      <c r="I56" s="225"/>
      <c r="J56" s="225"/>
      <c r="K56" s="555"/>
    </row>
    <row r="57" spans="2:11" ht="12.75" customHeight="1" x14ac:dyDescent="0.2"/>
    <row r="58" spans="2:11" ht="12.75" customHeight="1" x14ac:dyDescent="0.2"/>
    <row r="59" spans="2:11" ht="12.75" customHeight="1" x14ac:dyDescent="0.2"/>
    <row r="60" spans="2:11" ht="12.75" customHeight="1" x14ac:dyDescent="0.2"/>
    <row r="61" spans="2:11" ht="12.75" customHeight="1" x14ac:dyDescent="0.2"/>
  </sheetData>
  <sheetProtection algorithmName="SHA-512" hashValue="9lBa83dUGfqhNoDRvlSn4xcEIUco4M6mW3NZ6OVk5DJ4PYxQ9oRQ2nTOWplzVn7wiPJmqxkC1pCj1F22s2g7xA==" saltValue="7uOHo/O/vKnX8zxTNftpbw==" spinCount="100000" sheet="1" scenarios="1" insertHyperlinks="0"/>
  <mergeCells count="3">
    <mergeCell ref="C2:E2"/>
    <mergeCell ref="F2:G2"/>
    <mergeCell ref="E19:G22"/>
  </mergeCells>
  <conditionalFormatting sqref="E27:G33">
    <cfRule type="cellIs" dxfId="159" priority="1" stopIfTrue="1" operator="lessThan">
      <formula>0.95*$C27*(E$14/$C$14)</formula>
    </cfRule>
  </conditionalFormatting>
  <conditionalFormatting sqref="E35:G35">
    <cfRule type="cellIs" dxfId="158" priority="2" stopIfTrue="1" operator="lessThan">
      <formula>0.95*$C35*(E$14/$C$14)</formula>
    </cfRule>
  </conditionalFormatting>
  <conditionalFormatting sqref="K27">
    <cfRule type="cellIs" dxfId="157" priority="3" stopIfTrue="1" operator="lessThan">
      <formula>33.3</formula>
    </cfRule>
    <cfRule type="cellIs" dxfId="156" priority="4" stopIfTrue="1" operator="between">
      <formula>33.3</formula>
      <formula>100</formula>
    </cfRule>
  </conditionalFormatting>
  <conditionalFormatting sqref="K27:K33">
    <cfRule type="cellIs" dxfId="155" priority="5" stopIfTrue="1" operator="greaterThanOrEqual">
      <formula>100</formula>
    </cfRule>
  </conditionalFormatting>
  <conditionalFormatting sqref="K28:K33">
    <cfRule type="cellIs" dxfId="154" priority="6" stopIfTrue="1" operator="lessThan">
      <formula>100</formula>
    </cfRule>
  </conditionalFormatting>
  <conditionalFormatting sqref="K34">
    <cfRule type="cellIs" dxfId="153" priority="7" stopIfTrue="1" operator="between">
      <formula>100.1</formula>
      <formula>300</formula>
    </cfRule>
    <cfRule type="cellIs" dxfId="152" priority="8" stopIfTrue="1" operator="greaterThan">
      <formula>300</formula>
    </cfRule>
    <cfRule type="cellIs" dxfId="151" priority="9" stopIfTrue="1" operator="lessThanOrEqual">
      <formula>100</formula>
    </cfRule>
  </conditionalFormatting>
  <conditionalFormatting sqref="K35">
    <cfRule type="cellIs" dxfId="150" priority="10" stopIfTrue="1" operator="greaterThanOrEqual">
      <formula>100</formula>
    </cfRule>
    <cfRule type="cellIs" dxfId="149" priority="11" stopIfTrue="1" operator="lessThan">
      <formula>33.3</formula>
    </cfRule>
    <cfRule type="cellIs" dxfId="148" priority="12" stopIfTrue="1" operator="between">
      <formula>33.3</formula>
      <formula>100</formula>
    </cfRule>
  </conditionalFormatting>
  <dataValidations count="5">
    <dataValidation type="list" allowBlank="1" showErrorMessage="1" sqref="F2" xr:uid="{00000000-0002-0000-1D00-000000000000}">
      <formula1>ConstructionType</formula1>
    </dataValidation>
    <dataValidation type="list" allowBlank="1" showInputMessage="1" showErrorMessage="1" prompt="Select Material" sqref="C5:D5 D6 H5:H6" xr:uid="{00000000-0002-0000-1D00-000001000000}">
      <formula1>Materials</formula1>
    </dataValidation>
    <dataValidation type="list" allowBlank="1" showErrorMessage="1" sqref="I5" xr:uid="{00000000-0002-0000-1D00-000002000000}">
      <formula1>Material</formula1>
    </dataValidation>
    <dataValidation type="list" allowBlank="1" showInputMessage="1" showErrorMessage="1" prompt="Select Material" sqref="E6:G6" xr:uid="{00000000-0002-0000-1D00-000003000000}">
      <formula1>Tube_Type</formula1>
    </dataValidation>
    <dataValidation type="list" allowBlank="1" showInputMessage="1" showErrorMessage="1" prompt="Select Material" sqref="E5:G5" xr:uid="{00000000-0002-0000-1D00-000004000000}">
      <formula1>Metallic_Mats</formula1>
    </dataValidation>
  </dataValidations>
  <hyperlinks>
    <hyperlink ref="I7" location="'T3.5 Laminate Test'!A1" display="T3.5_Laminate" xr:uid="{00000000-0004-0000-1D00-000000000000}"/>
  </hyperlinks>
  <pageMargins left="0.75" right="0.75" top="1" bottom="1" header="0" footer="0"/>
  <pageSetup paperSize="9"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27">
    <tabColor rgb="FFC6D9F0"/>
  </sheetPr>
  <dimension ref="A1:AO362"/>
  <sheetViews>
    <sheetView showGridLines="0" zoomScale="85" zoomScaleNormal="85" workbookViewId="0">
      <selection activeCell="C358" sqref="C358"/>
    </sheetView>
  </sheetViews>
  <sheetFormatPr baseColWidth="10" defaultColWidth="14.42578125" defaultRowHeight="15" customHeight="1" x14ac:dyDescent="0.2"/>
  <cols>
    <col min="1" max="24" width="5" customWidth="1"/>
    <col min="25" max="25" width="20.7109375" customWidth="1"/>
    <col min="26" max="26" width="16.42578125" customWidth="1"/>
    <col min="27" max="28" width="5" customWidth="1"/>
    <col min="29" max="29" width="14.7109375" customWidth="1"/>
    <col min="30" max="30" width="16.42578125" customWidth="1"/>
    <col min="31" max="32" width="5" customWidth="1"/>
    <col min="33" max="38" width="17.5703125" customWidth="1"/>
    <col min="39" max="41" width="11.42578125" customWidth="1"/>
  </cols>
  <sheetData>
    <row r="1" spans="1:41" ht="12.75" customHeight="1" x14ac:dyDescent="0.2">
      <c r="A1" s="1090" t="s">
        <v>658</v>
      </c>
      <c r="B1" s="772"/>
      <c r="C1" s="772"/>
      <c r="D1" s="772"/>
      <c r="E1" s="772"/>
      <c r="F1" s="772"/>
      <c r="G1" s="772"/>
      <c r="H1" s="772"/>
      <c r="I1" s="772"/>
      <c r="J1" s="772"/>
      <c r="K1" s="772"/>
      <c r="L1" s="772"/>
      <c r="M1" s="772"/>
      <c r="N1" s="772"/>
      <c r="O1" s="772"/>
      <c r="P1" s="772"/>
      <c r="Q1" s="772"/>
      <c r="R1" s="772"/>
      <c r="S1" s="772"/>
      <c r="T1" s="637"/>
      <c r="U1" s="524"/>
      <c r="V1" s="524"/>
      <c r="W1" s="524"/>
      <c r="X1" s="524"/>
      <c r="Y1" s="524"/>
      <c r="Z1" s="524"/>
      <c r="AA1" s="524"/>
      <c r="AB1" s="524"/>
      <c r="AC1" s="524"/>
      <c r="AD1" s="524"/>
      <c r="AE1" s="524"/>
      <c r="AF1" s="524"/>
      <c r="AG1" s="525"/>
      <c r="AH1" s="224"/>
      <c r="AI1" s="224"/>
      <c r="AJ1" s="224"/>
      <c r="AK1" s="224"/>
      <c r="AL1" s="560"/>
    </row>
    <row r="2" spans="1:41" ht="12.75" customHeight="1" x14ac:dyDescent="0.2">
      <c r="A2" s="494"/>
      <c r="T2" s="467"/>
      <c r="U2" s="292"/>
      <c r="V2" s="292"/>
      <c r="W2" s="292"/>
      <c r="X2" s="292"/>
      <c r="Y2" s="292"/>
      <c r="Z2" s="533"/>
      <c r="AA2" s="292"/>
      <c r="AB2" s="292"/>
      <c r="AC2" s="292"/>
      <c r="AD2" s="533"/>
      <c r="AE2" s="292"/>
      <c r="AF2" s="292"/>
      <c r="AG2" s="293"/>
      <c r="AH2" s="221"/>
      <c r="AI2" s="221"/>
      <c r="AJ2" s="221"/>
      <c r="AK2" s="221"/>
      <c r="AL2" s="243"/>
      <c r="AN2" s="9"/>
      <c r="AO2" s="9"/>
    </row>
    <row r="3" spans="1:41" ht="12.75" customHeight="1" x14ac:dyDescent="0.2">
      <c r="A3" s="23" t="s">
        <v>62</v>
      </c>
      <c r="D3" s="817" t="str">
        <f>IF('Cover Sheet'!$D$14&gt;0,'Cover Sheet'!$D$14,"")</f>
        <v>OTH Amberg-Weiden</v>
      </c>
      <c r="E3" s="777"/>
      <c r="F3" s="777"/>
      <c r="G3" s="777"/>
      <c r="H3" s="777"/>
      <c r="I3" s="777"/>
      <c r="J3" s="777"/>
      <c r="K3" s="23" t="s">
        <v>64</v>
      </c>
      <c r="O3" s="817" t="str">
        <f>IF('Cover Sheet'!$O$14&gt;0,'Cover Sheet'!$O$14,"")</f>
        <v>FSA E32; FSG 23; FSP E23</v>
      </c>
      <c r="P3" s="777"/>
      <c r="Q3" s="777"/>
      <c r="R3" s="777"/>
      <c r="S3" s="777"/>
      <c r="T3" s="467"/>
      <c r="U3" s="638" t="s">
        <v>659</v>
      </c>
      <c r="V3" s="639"/>
      <c r="W3" s="639"/>
      <c r="X3" s="639"/>
      <c r="Y3" s="640"/>
      <c r="Z3" s="641" t="s">
        <v>660</v>
      </c>
      <c r="AA3" s="467" t="s">
        <v>661</v>
      </c>
      <c r="AB3" s="292"/>
      <c r="AC3" s="293"/>
      <c r="AD3" s="642" t="s">
        <v>662</v>
      </c>
      <c r="AE3" s="467"/>
      <c r="AF3" s="292"/>
      <c r="AG3" s="293"/>
      <c r="AH3" s="221"/>
      <c r="AI3" s="221"/>
      <c r="AJ3" s="221"/>
      <c r="AK3" s="221"/>
      <c r="AL3" s="243"/>
    </row>
    <row r="4" spans="1:41" ht="12.75" customHeight="1" x14ac:dyDescent="0.2">
      <c r="A4" s="494"/>
      <c r="T4" s="494"/>
      <c r="U4" s="496" t="s">
        <v>515</v>
      </c>
      <c r="V4" s="403"/>
      <c r="W4" s="403"/>
      <c r="X4" s="403"/>
      <c r="Y4" s="403"/>
      <c r="Z4" s="78" t="s">
        <v>236</v>
      </c>
      <c r="AD4" s="78" t="s">
        <v>236</v>
      </c>
      <c r="AG4" s="273"/>
      <c r="AH4" s="221"/>
      <c r="AI4" s="221"/>
      <c r="AJ4" s="221"/>
      <c r="AK4" s="221"/>
      <c r="AL4" s="243"/>
    </row>
    <row r="5" spans="1:41" ht="12.75" customHeight="1" x14ac:dyDescent="0.2">
      <c r="A5" s="1091"/>
      <c r="B5" s="772"/>
      <c r="C5" s="772"/>
      <c r="D5" s="772"/>
      <c r="E5" s="772"/>
      <c r="F5" s="772"/>
      <c r="G5" s="772"/>
      <c r="H5" s="772"/>
      <c r="I5" s="772"/>
      <c r="J5" s="772"/>
      <c r="K5" s="772"/>
      <c r="L5" s="772"/>
      <c r="M5" s="772"/>
      <c r="N5" s="772"/>
      <c r="O5" s="772"/>
      <c r="P5" s="772"/>
      <c r="Q5" s="772"/>
      <c r="R5" s="772"/>
      <c r="S5" s="772"/>
      <c r="T5" s="467"/>
      <c r="U5" s="1092" t="s">
        <v>517</v>
      </c>
      <c r="V5" s="764"/>
      <c r="W5" s="764"/>
      <c r="X5" s="764"/>
      <c r="Y5" s="765"/>
      <c r="Z5" s="142" t="str">
        <f>HLOOKUP(Z4,MaterialData!$C$3:$S$4,2,FALSE)</f>
        <v>Steel</v>
      </c>
      <c r="AD5" s="142" t="str">
        <f>HLOOKUP(AD4,MaterialData!$C$3:$S$4,2,FALSE)</f>
        <v>Steel</v>
      </c>
      <c r="AG5" s="293"/>
      <c r="AH5" s="221"/>
      <c r="AI5" s="221"/>
      <c r="AJ5" s="221"/>
      <c r="AK5" s="221"/>
      <c r="AL5" s="243"/>
    </row>
    <row r="6" spans="1:41" ht="12.75" customHeight="1" x14ac:dyDescent="0.2">
      <c r="A6" s="242"/>
      <c r="B6" s="221"/>
      <c r="C6" s="221"/>
      <c r="D6" s="221"/>
      <c r="E6" s="221"/>
      <c r="F6" s="221"/>
      <c r="G6" s="221"/>
      <c r="H6" s="221"/>
      <c r="I6" s="221"/>
      <c r="J6" s="221"/>
      <c r="K6" s="221"/>
      <c r="L6" s="221"/>
      <c r="M6" s="221"/>
      <c r="N6" s="221"/>
      <c r="O6" s="221"/>
      <c r="P6" s="221"/>
      <c r="Q6" s="221"/>
      <c r="R6" s="221"/>
      <c r="S6" s="221"/>
      <c r="T6" s="467"/>
      <c r="U6" s="643" t="s">
        <v>547</v>
      </c>
      <c r="V6" s="644"/>
      <c r="W6" s="644"/>
      <c r="X6" s="644"/>
      <c r="Y6" s="645"/>
      <c r="Z6" s="221" t="s">
        <v>289</v>
      </c>
      <c r="AA6" s="467"/>
      <c r="AB6" s="292"/>
      <c r="AC6" s="293"/>
      <c r="AD6" s="221" t="s">
        <v>287</v>
      </c>
      <c r="AE6" s="467"/>
      <c r="AF6" s="292"/>
      <c r="AG6" s="293"/>
      <c r="AH6" s="221"/>
      <c r="AI6" s="221"/>
      <c r="AJ6" s="221"/>
      <c r="AK6" s="221"/>
      <c r="AL6" s="243"/>
    </row>
    <row r="7" spans="1:41" ht="12.75" customHeight="1" x14ac:dyDescent="0.2">
      <c r="A7" s="242"/>
      <c r="B7" s="221"/>
      <c r="C7" s="221"/>
      <c r="D7" s="221"/>
      <c r="E7" s="221"/>
      <c r="F7" s="221"/>
      <c r="G7" s="221"/>
      <c r="H7" s="221"/>
      <c r="I7" s="221" t="s">
        <v>663</v>
      </c>
      <c r="J7" s="221"/>
      <c r="K7" s="221"/>
      <c r="L7" s="221"/>
      <c r="M7" s="221"/>
      <c r="N7" s="221"/>
      <c r="O7" s="221"/>
      <c r="P7" s="221"/>
      <c r="Q7" s="221"/>
      <c r="R7" s="221"/>
      <c r="S7" s="221"/>
      <c r="T7" s="467"/>
      <c r="U7" s="12" t="s">
        <v>267</v>
      </c>
      <c r="V7" s="472"/>
      <c r="W7" s="472"/>
      <c r="X7" s="472"/>
      <c r="Y7" s="646"/>
      <c r="Z7" s="143">
        <f t="array" ref="Z7">INDEX(Innertable,MATCH($U7,MaterialData!$B$6:$B$11,0),MATCH(Z$5,MaterialData!$C$4:$S$4,0))</f>
        <v>200000000000</v>
      </c>
      <c r="AA7" s="467"/>
      <c r="AB7" s="292"/>
      <c r="AC7" s="293"/>
      <c r="AD7" s="143">
        <f t="array" ref="AD7">INDEX(Innertable,MATCH($U7,MaterialData!$B$6:$B$11,0),MATCH(AD$5,MaterialData!$C$4:$S$4,0))</f>
        <v>200000000000</v>
      </c>
      <c r="AE7" s="467"/>
      <c r="AF7" s="292"/>
      <c r="AG7" s="293"/>
      <c r="AH7" s="221"/>
      <c r="AI7" s="221"/>
      <c r="AJ7" s="221"/>
      <c r="AK7" s="221"/>
      <c r="AL7" s="243"/>
    </row>
    <row r="8" spans="1:41" ht="12.75" customHeight="1" x14ac:dyDescent="0.2">
      <c r="A8" s="242"/>
      <c r="B8" s="221"/>
      <c r="C8" s="221"/>
      <c r="D8" s="221"/>
      <c r="E8" s="221"/>
      <c r="F8" s="221"/>
      <c r="G8" s="221"/>
      <c r="H8" s="221"/>
      <c r="I8" s="221"/>
      <c r="J8" s="221"/>
      <c r="K8" s="221"/>
      <c r="L8" s="221"/>
      <c r="M8" s="221"/>
      <c r="N8" s="221"/>
      <c r="O8" s="221"/>
      <c r="P8" s="221"/>
      <c r="Q8" s="221"/>
      <c r="R8" s="221"/>
      <c r="S8" s="221"/>
      <c r="T8" s="467"/>
      <c r="U8" s="647" t="s">
        <v>269</v>
      </c>
      <c r="V8" s="648"/>
      <c r="W8" s="648"/>
      <c r="X8" s="648"/>
      <c r="Y8" s="649"/>
      <c r="Z8" s="143">
        <f t="array" ref="Z8">INDEX(Innertable,MATCH($U8,MaterialData!$B$6:$B$11,0),MATCH(Z$5,MaterialData!$C$4:$S$4,0))</f>
        <v>365000000</v>
      </c>
      <c r="AA8" s="467"/>
      <c r="AB8" s="292"/>
      <c r="AC8" s="293"/>
      <c r="AD8" s="143">
        <f t="array" ref="AD8">INDEX(Innertable,MATCH($U8,MaterialData!$B$6:$B$11,0),MATCH(AD$5,MaterialData!$C$4:$S$4,0))</f>
        <v>365000000</v>
      </c>
      <c r="AE8" s="467"/>
      <c r="AF8" s="292"/>
      <c r="AG8" s="293"/>
      <c r="AH8" s="221"/>
      <c r="AI8" s="221"/>
      <c r="AJ8" s="221"/>
      <c r="AK8" s="221"/>
      <c r="AL8" s="243"/>
    </row>
    <row r="9" spans="1:41" ht="12.75" customHeight="1" x14ac:dyDescent="0.2">
      <c r="A9" s="242"/>
      <c r="B9" s="221"/>
      <c r="C9" s="221"/>
      <c r="D9" s="221"/>
      <c r="E9" s="221"/>
      <c r="F9" s="221"/>
      <c r="G9" s="221"/>
      <c r="H9" s="221"/>
      <c r="I9" s="221"/>
      <c r="J9" s="221"/>
      <c r="K9" s="221"/>
      <c r="L9" s="221"/>
      <c r="M9" s="221"/>
      <c r="N9" s="221"/>
      <c r="O9" s="221"/>
      <c r="P9" s="221"/>
      <c r="Q9" s="221"/>
      <c r="R9" s="221"/>
      <c r="S9" s="221"/>
      <c r="T9" s="467"/>
      <c r="U9" s="647" t="s">
        <v>518</v>
      </c>
      <c r="V9" s="648"/>
      <c r="W9" s="648"/>
      <c r="X9" s="648"/>
      <c r="Y9" s="649"/>
      <c r="Z9" s="225">
        <v>40</v>
      </c>
      <c r="AA9" s="467"/>
      <c r="AB9" s="292"/>
      <c r="AC9" s="293"/>
      <c r="AD9" s="225">
        <v>40</v>
      </c>
      <c r="AE9" s="467"/>
      <c r="AF9" s="292"/>
      <c r="AG9" s="293"/>
      <c r="AH9" s="221"/>
      <c r="AI9" s="221"/>
      <c r="AJ9" s="221"/>
      <c r="AK9" s="221"/>
      <c r="AL9" s="243"/>
    </row>
    <row r="10" spans="1:41" ht="12.75" customHeight="1" x14ac:dyDescent="0.2">
      <c r="A10" s="242"/>
      <c r="B10" s="221"/>
      <c r="C10" s="221"/>
      <c r="D10" s="221"/>
      <c r="E10" s="221"/>
      <c r="F10" s="221"/>
      <c r="G10" s="221"/>
      <c r="H10" s="221"/>
      <c r="I10" s="221"/>
      <c r="J10" s="221"/>
      <c r="K10" s="221"/>
      <c r="L10" s="221"/>
      <c r="M10" s="221"/>
      <c r="N10" s="221"/>
      <c r="O10" s="221"/>
      <c r="P10" s="221"/>
      <c r="Q10" s="221"/>
      <c r="R10" s="221"/>
      <c r="S10" s="221"/>
      <c r="T10" s="467"/>
      <c r="U10" s="647" t="s">
        <v>519</v>
      </c>
      <c r="V10" s="648"/>
      <c r="W10" s="648"/>
      <c r="X10" s="648"/>
      <c r="Y10" s="649"/>
      <c r="Z10" s="93">
        <v>2.5</v>
      </c>
      <c r="AA10" s="467"/>
      <c r="AB10" s="292"/>
      <c r="AC10" s="293"/>
      <c r="AD10" s="93">
        <v>2.5</v>
      </c>
      <c r="AE10" s="467"/>
      <c r="AF10" s="292"/>
      <c r="AG10" s="293"/>
      <c r="AH10" s="221"/>
      <c r="AI10" s="221"/>
      <c r="AJ10" s="221"/>
      <c r="AK10" s="221"/>
      <c r="AL10" s="243"/>
    </row>
    <row r="11" spans="1:41" ht="12.75" customHeight="1" x14ac:dyDescent="0.2">
      <c r="A11" s="242"/>
      <c r="B11" s="221"/>
      <c r="C11" s="221"/>
      <c r="D11" s="221"/>
      <c r="E11" s="221"/>
      <c r="F11" s="221"/>
      <c r="G11" s="256"/>
      <c r="H11" s="221"/>
      <c r="I11" s="221"/>
      <c r="J11" s="221"/>
      <c r="K11" s="221"/>
      <c r="L11" s="221"/>
      <c r="M11" s="221"/>
      <c r="N11" s="221"/>
      <c r="O11" s="221"/>
      <c r="P11" s="221"/>
      <c r="Q11" s="221"/>
      <c r="R11" s="221"/>
      <c r="S11" s="221"/>
      <c r="T11" s="467"/>
      <c r="U11" s="647" t="s">
        <v>644</v>
      </c>
      <c r="V11" s="648"/>
      <c r="W11" s="648"/>
      <c r="X11" s="648"/>
      <c r="Y11" s="649"/>
      <c r="Z11" s="224">
        <v>400</v>
      </c>
      <c r="AA11" s="467"/>
      <c r="AB11" s="292"/>
      <c r="AC11" s="293"/>
      <c r="AD11" s="224">
        <v>400</v>
      </c>
      <c r="AE11" s="467"/>
      <c r="AF11" s="292"/>
      <c r="AG11" s="293"/>
      <c r="AH11" s="221"/>
      <c r="AI11" s="221"/>
      <c r="AJ11" s="221"/>
      <c r="AK11" s="221"/>
      <c r="AL11" s="243"/>
    </row>
    <row r="12" spans="1:41" ht="12.75" customHeight="1" x14ac:dyDescent="0.2">
      <c r="A12" s="242"/>
      <c r="B12" s="221"/>
      <c r="C12" s="221"/>
      <c r="D12" s="221"/>
      <c r="E12" s="221"/>
      <c r="F12" s="221"/>
      <c r="G12" s="221"/>
      <c r="H12" s="221"/>
      <c r="I12" s="221"/>
      <c r="J12" s="221"/>
      <c r="K12" s="221"/>
      <c r="L12" s="221"/>
      <c r="M12" s="221"/>
      <c r="N12" s="221"/>
      <c r="O12" s="221"/>
      <c r="P12" s="221"/>
      <c r="Q12" s="221"/>
      <c r="R12" s="221"/>
      <c r="S12" s="221"/>
      <c r="T12" s="467"/>
      <c r="U12" s="144" t="s">
        <v>645</v>
      </c>
      <c r="V12" s="145"/>
      <c r="W12" s="145"/>
      <c r="X12" s="145"/>
      <c r="Y12" s="146"/>
      <c r="Z12" s="147">
        <v>75</v>
      </c>
      <c r="AA12" s="467"/>
      <c r="AB12" s="292"/>
      <c r="AC12" s="293"/>
      <c r="AD12" s="147">
        <v>75</v>
      </c>
      <c r="AE12" s="467"/>
      <c r="AF12" s="292"/>
      <c r="AG12" s="293"/>
      <c r="AH12" s="221"/>
      <c r="AI12" s="221"/>
      <c r="AJ12" s="221"/>
      <c r="AK12" s="221"/>
      <c r="AL12" s="243"/>
    </row>
    <row r="13" spans="1:41" ht="12.75" customHeight="1" x14ac:dyDescent="0.2">
      <c r="A13" s="242"/>
      <c r="B13" s="221"/>
      <c r="C13" s="256" t="s">
        <v>417</v>
      </c>
      <c r="D13" s="221"/>
      <c r="E13" s="221"/>
      <c r="F13" s="221"/>
      <c r="G13" s="256"/>
      <c r="H13" s="221"/>
      <c r="I13" s="221"/>
      <c r="J13" s="221"/>
      <c r="K13" s="221"/>
      <c r="L13" s="221"/>
      <c r="M13" s="221"/>
      <c r="N13" s="221"/>
      <c r="O13" s="221"/>
      <c r="P13" s="221"/>
      <c r="Q13" s="221"/>
      <c r="R13" s="221"/>
      <c r="S13" s="221"/>
      <c r="T13" s="467"/>
      <c r="U13" s="526" t="s">
        <v>664</v>
      </c>
      <c r="V13" s="472"/>
      <c r="W13" s="472"/>
      <c r="X13" s="472"/>
      <c r="Y13" s="646"/>
      <c r="Z13" s="650">
        <f>IF(Z6="Round",((Z9/1000)^4-((Z9/1000-2*Z10/1000))^4)*3.142/64,IF(Z6="Square",((Z9/1000)^4-((Z9/1000-2*Z10/1000))^4)/12,""))</f>
        <v>8.8281249999999975E-8</v>
      </c>
      <c r="AA13" s="467"/>
      <c r="AB13" s="292"/>
      <c r="AC13" s="293"/>
      <c r="AD13" s="650">
        <f>IF(Z3="Combined belts","",IF(AD6="Round",((AD9/1000)^4-((AD9/1000-2*AD10/1000))^4)*3.142/64,IF(AD6="Square",((AD9/1000)^4-((AD9/1000-2*AD10/1000))^4)/12,"")))</f>
        <v>5.2008691406249982E-8</v>
      </c>
      <c r="AE13" s="467"/>
      <c r="AF13" s="292"/>
      <c r="AG13" s="293"/>
      <c r="AH13" s="221"/>
      <c r="AI13" s="221"/>
      <c r="AJ13" s="221"/>
      <c r="AK13" s="221"/>
      <c r="AL13" s="243"/>
    </row>
    <row r="14" spans="1:41" ht="12.75" customHeight="1" x14ac:dyDescent="0.2">
      <c r="A14" s="242"/>
      <c r="B14" s="221"/>
      <c r="C14" s="221"/>
      <c r="D14" s="221"/>
      <c r="E14" s="221"/>
      <c r="F14" s="221"/>
      <c r="G14" s="221"/>
      <c r="H14" s="221"/>
      <c r="I14" s="221"/>
      <c r="J14" s="221"/>
      <c r="K14" s="221"/>
      <c r="L14" s="221"/>
      <c r="M14" s="221"/>
      <c r="N14" s="221"/>
      <c r="O14" s="221"/>
      <c r="P14" s="221"/>
      <c r="Q14" s="221"/>
      <c r="R14" s="221"/>
      <c r="S14" s="221"/>
      <c r="T14" s="467"/>
      <c r="U14" s="647" t="s">
        <v>665</v>
      </c>
      <c r="V14" s="648"/>
      <c r="W14" s="648"/>
      <c r="X14" s="648"/>
      <c r="Y14" s="649"/>
      <c r="Z14" s="651">
        <f>IF(Z12&lt;50,"",2*IF(Z3="combined belts",19500,13000)*MAX(Z12,Z11-Z12)^3*MIN(Z12,Z11-Z12)^2/(3*Z7*Z13*(3*MAX(Z12,Z11-Z12)+MIN(Z12,Z11-Z12))^2*1000000))</f>
        <v>8.5970140268496809E-2</v>
      </c>
      <c r="AA14" s="1074" t="str">
        <f>IF(OR(Z14&lt;=25,Z12&lt;50),"PASS","FAIL")</f>
        <v>PASS</v>
      </c>
      <c r="AB14" s="765"/>
      <c r="AC14" s="293"/>
      <c r="AD14" s="651">
        <f>IF(Z3="Combined belts","",IF(AD12&lt;50,"",2*6500*MAX(AD12,AD11-AD12)^3*MIN(AD12,AD11-AD12)^2/(3*AD7*AD13*(3*MAX(AD12,AD11-AD12)+MIN(AD12,AD11-AD12))^2*1000000)))</f>
        <v>7.2964260783786816E-2</v>
      </c>
      <c r="AE14" s="1074" t="str">
        <f>IF(Z3="Combined belts","",IF(OR(AD14&lt;=25,AD12&lt;50),"PASS","FAIL"))</f>
        <v>PASS</v>
      </c>
      <c r="AF14" s="765"/>
      <c r="AG14" s="293"/>
      <c r="AH14" s="221"/>
      <c r="AI14" s="221"/>
      <c r="AJ14" s="221"/>
      <c r="AK14" s="221"/>
      <c r="AL14" s="243"/>
    </row>
    <row r="15" spans="1:41" ht="12.75" customHeight="1" x14ac:dyDescent="0.2">
      <c r="A15" s="242"/>
      <c r="B15" s="221"/>
      <c r="C15" s="579" t="s">
        <v>666</v>
      </c>
      <c r="D15" s="221"/>
      <c r="E15" s="221"/>
      <c r="F15" s="221"/>
      <c r="G15" s="221"/>
      <c r="H15" s="221"/>
      <c r="I15" s="221"/>
      <c r="J15" s="221"/>
      <c r="K15" s="221"/>
      <c r="L15" s="221"/>
      <c r="M15" s="221"/>
      <c r="N15" s="221"/>
      <c r="O15" s="221"/>
      <c r="P15" s="221"/>
      <c r="Q15" s="221"/>
      <c r="R15" s="221"/>
      <c r="S15" s="221"/>
      <c r="T15" s="467"/>
      <c r="U15" s="652" t="s">
        <v>647</v>
      </c>
      <c r="V15" s="653"/>
      <c r="W15" s="653"/>
      <c r="X15" s="653"/>
      <c r="Y15" s="654"/>
      <c r="Z15" s="148">
        <f>IF(Z12&lt;50,"",ABS(-IF(Z3="combined belts",19500,13000)*Z12*(Z11-Z12)^2/Z11^2))</f>
        <v>643652.34375</v>
      </c>
      <c r="AC15" s="292"/>
      <c r="AD15" s="46">
        <f>IF(Z3="Combined belts","",IF(AD12&lt;50,"",6500*AD12*(AD11-AD12)^2/AD11^2))</f>
        <v>321826.171875</v>
      </c>
      <c r="AG15" s="293"/>
      <c r="AH15" s="221"/>
      <c r="AI15" s="221"/>
      <c r="AJ15" s="221"/>
      <c r="AK15" s="221"/>
      <c r="AL15" s="243"/>
    </row>
    <row r="16" spans="1:41" ht="12.75" customHeight="1" x14ac:dyDescent="0.2">
      <c r="A16" s="242"/>
      <c r="B16" s="221"/>
      <c r="C16" s="256" t="s">
        <v>667</v>
      </c>
      <c r="D16" s="221"/>
      <c r="E16" s="221"/>
      <c r="F16" s="221"/>
      <c r="G16" s="221"/>
      <c r="H16" s="221"/>
      <c r="I16" s="221"/>
      <c r="J16" s="221"/>
      <c r="K16" s="221"/>
      <c r="L16" s="221"/>
      <c r="M16" s="221"/>
      <c r="N16" s="221"/>
      <c r="O16" s="221"/>
      <c r="P16" s="221"/>
      <c r="Q16" s="221"/>
      <c r="R16" s="221"/>
      <c r="S16" s="221"/>
      <c r="T16" s="467"/>
      <c r="U16" s="652" t="s">
        <v>648</v>
      </c>
      <c r="V16" s="653"/>
      <c r="W16" s="653"/>
      <c r="X16" s="653"/>
      <c r="Y16" s="654"/>
      <c r="Z16" s="148">
        <f>IF(Z12&lt;50,"",ABS(-IF(Z3="combined belts",19500,13000)*Z12^2*(Z11-Z12)/Z11^2))</f>
        <v>148535.15625</v>
      </c>
      <c r="AA16" s="292"/>
      <c r="AB16" s="292"/>
      <c r="AC16" s="292"/>
      <c r="AD16" s="46">
        <f>IF(Z3="Combined belts","",IF(AD12&lt;50,"",6500*AD12^2*(AD11-AD12)/AD11^2))</f>
        <v>74267.578125</v>
      </c>
      <c r="AE16" s="292"/>
      <c r="AF16" s="292"/>
      <c r="AG16" s="293"/>
      <c r="AH16" s="221"/>
      <c r="AI16" s="221"/>
      <c r="AJ16" s="221"/>
      <c r="AK16" s="221"/>
      <c r="AL16" s="243"/>
    </row>
    <row r="17" spans="1:38" ht="12.75" customHeight="1" x14ac:dyDescent="0.2">
      <c r="A17" s="242"/>
      <c r="B17" s="221"/>
      <c r="C17" s="221"/>
      <c r="D17" s="221"/>
      <c r="E17" s="221"/>
      <c r="F17" s="221"/>
      <c r="G17" s="221"/>
      <c r="H17" s="221"/>
      <c r="I17" s="221"/>
      <c r="J17" s="221"/>
      <c r="K17" s="221"/>
      <c r="L17" s="221"/>
      <c r="M17" s="221"/>
      <c r="N17" s="221"/>
      <c r="O17" s="221"/>
      <c r="P17" s="221"/>
      <c r="Q17" s="221"/>
      <c r="R17" s="221"/>
      <c r="S17" s="221"/>
      <c r="T17" s="467"/>
      <c r="U17" s="149" t="s">
        <v>649</v>
      </c>
      <c r="V17" s="150"/>
      <c r="W17" s="150"/>
      <c r="X17" s="150"/>
      <c r="Y17" s="151"/>
      <c r="Z17" s="148">
        <f>IF(Z12&lt;50,"",2*IF(Z3="combined belts",19500,13000)*Z12^2*(Z11-Z12)^2/Z11^3)</f>
        <v>241369.62890625</v>
      </c>
      <c r="AA17" s="292"/>
      <c r="AB17" s="292"/>
      <c r="AC17" s="292"/>
      <c r="AD17" s="46">
        <f>IF(Z3="Combined belts","",IF(AD12&lt;50,"",6500*AD12^2*(AD11-AD12)^2/AD11^3))</f>
        <v>60342.4072265625</v>
      </c>
      <c r="AE17" s="292"/>
      <c r="AF17" s="292"/>
      <c r="AG17" s="293"/>
      <c r="AH17" s="221"/>
      <c r="AI17" s="221"/>
      <c r="AJ17" s="221"/>
      <c r="AK17" s="221"/>
      <c r="AL17" s="243"/>
    </row>
    <row r="18" spans="1:38" ht="12.75" customHeight="1" x14ac:dyDescent="0.2">
      <c r="A18" s="242"/>
      <c r="B18" s="221"/>
      <c r="C18" s="256" t="s">
        <v>408</v>
      </c>
      <c r="D18" s="221"/>
      <c r="E18" s="221"/>
      <c r="F18" s="221"/>
      <c r="G18" s="221"/>
      <c r="H18" s="221"/>
      <c r="I18" s="221"/>
      <c r="J18" s="221"/>
      <c r="K18" s="221"/>
      <c r="L18" s="221"/>
      <c r="M18" s="221"/>
      <c r="N18" s="221"/>
      <c r="O18" s="221"/>
      <c r="P18" s="221"/>
      <c r="Q18" s="221"/>
      <c r="R18" s="221"/>
      <c r="S18" s="221"/>
      <c r="T18" s="532"/>
      <c r="U18" s="152" t="s">
        <v>668</v>
      </c>
      <c r="V18" s="152"/>
      <c r="W18" s="152"/>
      <c r="X18" s="152"/>
      <c r="Y18" s="152"/>
      <c r="Z18" s="153">
        <f>IF(Z12&lt;50,"",MAX(Z15:Z17)*Z9/2/Z13/1000000000000)</f>
        <v>145.8185840707965</v>
      </c>
      <c r="AA18" s="1074" t="str">
        <f>IF(OR(Z18&lt;=(Z8/1000000),Z12&lt;50),"PASS","FAIL")</f>
        <v>PASS</v>
      </c>
      <c r="AB18" s="765"/>
      <c r="AC18" s="533"/>
      <c r="AD18" s="154">
        <f>IF(Z3="Combined belts","",IF(AD12&lt;50,"",MAX(AD15:AD17)*AD9/2/AD13/1000000000000))</f>
        <v>123.75861156019225</v>
      </c>
      <c r="AE18" s="1074" t="str">
        <f>IF(Z3="Combined belts","",IF(OR(AD18&lt;=AD8/1000000,AD12&lt;50),"PASS","FAIL"))</f>
        <v>PASS</v>
      </c>
      <c r="AF18" s="765"/>
      <c r="AG18" s="534"/>
      <c r="AH18" s="221"/>
      <c r="AI18" s="221"/>
      <c r="AJ18" s="221"/>
      <c r="AK18" s="221"/>
      <c r="AL18" s="243"/>
    </row>
    <row r="19" spans="1:38" ht="12.75" customHeight="1" x14ac:dyDescent="0.2">
      <c r="A19" s="242"/>
      <c r="B19" s="221"/>
      <c r="C19" s="230"/>
      <c r="D19" s="221"/>
      <c r="E19" s="221"/>
      <c r="F19" s="221"/>
      <c r="G19" s="256"/>
      <c r="H19" s="221"/>
      <c r="I19" s="221"/>
      <c r="J19" s="221"/>
      <c r="K19" s="221"/>
      <c r="L19" s="221"/>
      <c r="M19" s="221"/>
      <c r="N19" s="221"/>
      <c r="O19" s="221"/>
      <c r="P19" s="221"/>
      <c r="Q19" s="221"/>
      <c r="R19" s="221"/>
      <c r="S19" s="243"/>
      <c r="T19" s="221"/>
      <c r="U19" s="221"/>
      <c r="V19" s="221"/>
      <c r="W19" s="221"/>
      <c r="X19" s="221"/>
      <c r="Y19" s="221"/>
      <c r="Z19" s="221"/>
      <c r="AA19" s="221"/>
      <c r="AB19" s="221"/>
      <c r="AC19" s="221"/>
      <c r="AD19" s="221"/>
      <c r="AE19" s="221"/>
      <c r="AF19" s="221"/>
      <c r="AG19" s="221"/>
      <c r="AH19" s="221"/>
      <c r="AI19" s="221"/>
      <c r="AJ19" s="221"/>
      <c r="AK19" s="221"/>
      <c r="AL19" s="243"/>
    </row>
    <row r="20" spans="1:38" ht="12.75" customHeight="1" x14ac:dyDescent="0.2">
      <c r="A20" s="242"/>
      <c r="B20" s="221"/>
      <c r="C20" s="256" t="s">
        <v>409</v>
      </c>
      <c r="D20" s="221"/>
      <c r="E20" s="221"/>
      <c r="F20" s="221"/>
      <c r="G20" s="221"/>
      <c r="H20" s="221"/>
      <c r="I20" s="221"/>
      <c r="J20" s="221"/>
      <c r="K20" s="221"/>
      <c r="L20" s="221"/>
      <c r="M20" s="221"/>
      <c r="N20" s="221"/>
      <c r="O20" s="221"/>
      <c r="P20" s="221"/>
      <c r="Q20" s="221"/>
      <c r="R20" s="221"/>
      <c r="S20" s="243"/>
      <c r="T20" s="242"/>
      <c r="U20" s="221"/>
      <c r="V20" s="655" t="s">
        <v>501</v>
      </c>
      <c r="W20" s="230"/>
      <c r="X20" s="230"/>
      <c r="Y20" s="230"/>
      <c r="Z20" s="230"/>
      <c r="AA20" s="230"/>
      <c r="AB20" s="221"/>
      <c r="AC20" s="221"/>
      <c r="AD20" s="221"/>
      <c r="AE20" s="221"/>
      <c r="AF20" s="221"/>
      <c r="AG20" s="221"/>
      <c r="AH20" s="221"/>
      <c r="AI20" s="221"/>
      <c r="AJ20" s="221"/>
      <c r="AK20" s="221"/>
      <c r="AL20" s="243"/>
    </row>
    <row r="21" spans="1:38" ht="12.75" customHeight="1" x14ac:dyDescent="0.2">
      <c r="A21" s="242"/>
      <c r="B21" s="221"/>
      <c r="C21" s="230"/>
      <c r="D21" s="221"/>
      <c r="E21" s="221"/>
      <c r="F21" s="221"/>
      <c r="G21" s="256"/>
      <c r="H21" s="221"/>
      <c r="I21" s="221"/>
      <c r="J21" s="221"/>
      <c r="K21" s="221"/>
      <c r="L21" s="221"/>
      <c r="M21" s="221"/>
      <c r="N21" s="221"/>
      <c r="O21" s="221"/>
      <c r="P21" s="221"/>
      <c r="Q21" s="221"/>
      <c r="R21" s="221"/>
      <c r="S21" s="243"/>
      <c r="T21" s="242"/>
      <c r="U21" s="221"/>
      <c r="V21" s="256"/>
      <c r="W21" s="230"/>
      <c r="X21" s="256"/>
      <c r="Y21" s="230"/>
      <c r="Z21" s="230"/>
      <c r="AA21" s="256"/>
      <c r="AB21" s="221"/>
      <c r="AC21" s="221"/>
      <c r="AD21" s="221"/>
      <c r="AE21" s="221"/>
      <c r="AF21" s="221"/>
      <c r="AG21" s="221"/>
      <c r="AH21" s="221"/>
      <c r="AI21" s="221"/>
      <c r="AJ21" s="221"/>
      <c r="AK21" s="221"/>
      <c r="AL21" s="243"/>
    </row>
    <row r="22" spans="1:38" ht="12.75" customHeight="1" x14ac:dyDescent="0.2">
      <c r="A22" s="242"/>
      <c r="B22" s="221"/>
      <c r="C22" s="256" t="s">
        <v>410</v>
      </c>
      <c r="D22" s="256"/>
      <c r="E22" s="221"/>
      <c r="F22" s="221"/>
      <c r="G22" s="221"/>
      <c r="H22" s="221"/>
      <c r="I22" s="221"/>
      <c r="J22" s="221"/>
      <c r="K22" s="221"/>
      <c r="L22" s="221"/>
      <c r="M22" s="221"/>
      <c r="N22" s="221"/>
      <c r="O22" s="221"/>
      <c r="P22" s="221"/>
      <c r="Q22" s="221"/>
      <c r="R22" s="221"/>
      <c r="S22" s="243"/>
      <c r="T22" s="242"/>
      <c r="U22" s="221"/>
      <c r="V22" s="221"/>
      <c r="W22" s="221"/>
      <c r="X22" s="221"/>
      <c r="Y22" s="221"/>
      <c r="Z22" s="221"/>
      <c r="AA22" s="221"/>
      <c r="AB22" s="221"/>
      <c r="AC22" s="221"/>
      <c r="AD22" s="221"/>
      <c r="AE22" s="221"/>
      <c r="AF22" s="221"/>
      <c r="AG22" s="221"/>
      <c r="AH22" s="221"/>
      <c r="AI22" s="221"/>
      <c r="AJ22" s="221"/>
      <c r="AK22" s="221"/>
      <c r="AL22" s="243"/>
    </row>
    <row r="23" spans="1:38" ht="12.75" customHeight="1" x14ac:dyDescent="0.2">
      <c r="A23" s="242"/>
      <c r="B23" s="221"/>
      <c r="C23" s="221"/>
      <c r="D23" s="221"/>
      <c r="E23" s="221"/>
      <c r="F23" s="221"/>
      <c r="G23" s="221"/>
      <c r="H23" s="221"/>
      <c r="I23" s="221"/>
      <c r="J23" s="221"/>
      <c r="K23" s="221"/>
      <c r="L23" s="221"/>
      <c r="M23" s="221"/>
      <c r="N23" s="221"/>
      <c r="O23" s="221"/>
      <c r="P23" s="221"/>
      <c r="Q23" s="221"/>
      <c r="R23" s="221"/>
      <c r="S23" s="243"/>
      <c r="T23" s="242"/>
      <c r="U23" s="221"/>
      <c r="V23" s="256" t="s">
        <v>669</v>
      </c>
      <c r="W23" s="221"/>
      <c r="X23" s="221"/>
      <c r="Y23" s="221"/>
      <c r="Z23" s="221"/>
      <c r="AA23" s="221"/>
      <c r="AB23" s="221"/>
      <c r="AC23" s="221"/>
      <c r="AD23" s="221"/>
      <c r="AE23" s="221"/>
      <c r="AF23" s="221"/>
      <c r="AG23" s="221"/>
      <c r="AH23" s="221"/>
      <c r="AI23" s="221"/>
      <c r="AJ23" s="221"/>
      <c r="AK23" s="221"/>
      <c r="AL23" s="243"/>
    </row>
    <row r="24" spans="1:38" ht="12.75" customHeight="1" x14ac:dyDescent="0.2">
      <c r="A24" s="242"/>
      <c r="B24" s="221"/>
      <c r="C24" s="221"/>
      <c r="D24" s="221"/>
      <c r="E24" s="221"/>
      <c r="F24" s="221"/>
      <c r="G24" s="221"/>
      <c r="H24" s="221"/>
      <c r="I24" s="221"/>
      <c r="J24" s="221"/>
      <c r="K24" s="221"/>
      <c r="L24" s="221"/>
      <c r="M24" s="221"/>
      <c r="N24" s="221"/>
      <c r="O24" s="221"/>
      <c r="P24" s="221"/>
      <c r="Q24" s="221"/>
      <c r="R24" s="221"/>
      <c r="S24" s="243"/>
      <c r="T24" s="242"/>
      <c r="U24" s="221"/>
      <c r="V24" s="256" t="s">
        <v>670</v>
      </c>
      <c r="W24" s="221"/>
      <c r="X24" s="221"/>
      <c r="Y24" s="221"/>
      <c r="Z24" s="221"/>
      <c r="AA24" s="221"/>
      <c r="AB24" s="221"/>
      <c r="AC24" s="221"/>
      <c r="AD24" s="221"/>
      <c r="AE24" s="221"/>
      <c r="AF24" s="221"/>
      <c r="AG24" s="221"/>
      <c r="AH24" s="221"/>
      <c r="AI24" s="221"/>
      <c r="AJ24" s="221"/>
      <c r="AK24" s="221"/>
      <c r="AL24" s="243"/>
    </row>
    <row r="25" spans="1:38" ht="12.75" customHeight="1" x14ac:dyDescent="0.2">
      <c r="A25" s="242"/>
      <c r="B25" s="221"/>
      <c r="C25" s="221"/>
      <c r="D25" s="221"/>
      <c r="E25" s="221"/>
      <c r="F25" s="221"/>
      <c r="G25" s="221"/>
      <c r="H25" s="221"/>
      <c r="I25" s="221"/>
      <c r="J25" s="221"/>
      <c r="K25" s="221"/>
      <c r="L25" s="221"/>
      <c r="M25" s="221"/>
      <c r="N25" s="221"/>
      <c r="O25" s="221"/>
      <c r="P25" s="221"/>
      <c r="Q25" s="221"/>
      <c r="R25" s="221"/>
      <c r="S25" s="243"/>
      <c r="T25" s="242"/>
      <c r="U25" s="221"/>
      <c r="V25" s="256" t="s">
        <v>671</v>
      </c>
      <c r="W25" s="221"/>
      <c r="X25" s="221"/>
      <c r="Y25" s="221"/>
      <c r="Z25" s="221"/>
      <c r="AA25" s="221"/>
      <c r="AB25" s="221"/>
      <c r="AC25" s="221"/>
      <c r="AD25" s="221"/>
      <c r="AE25" s="221"/>
      <c r="AF25" s="221"/>
      <c r="AG25" s="221"/>
      <c r="AH25" s="221"/>
      <c r="AI25" s="221"/>
      <c r="AJ25" s="221"/>
      <c r="AK25" s="221"/>
      <c r="AL25" s="243"/>
    </row>
    <row r="26" spans="1:38" ht="12.75" customHeight="1" x14ac:dyDescent="0.2">
      <c r="A26" s="242"/>
      <c r="B26" s="221"/>
      <c r="C26" s="221"/>
      <c r="D26" s="221"/>
      <c r="E26" s="221"/>
      <c r="F26" s="221"/>
      <c r="G26" s="221"/>
      <c r="H26" s="221"/>
      <c r="I26" s="221"/>
      <c r="J26" s="221"/>
      <c r="K26" s="221"/>
      <c r="L26" s="221"/>
      <c r="M26" s="221"/>
      <c r="N26" s="221"/>
      <c r="O26" s="221"/>
      <c r="P26" s="221"/>
      <c r="Q26" s="221"/>
      <c r="R26" s="221"/>
      <c r="S26" s="243" t="s">
        <v>198</v>
      </c>
      <c r="T26" s="242"/>
      <c r="U26" s="221"/>
      <c r="V26" s="256"/>
      <c r="W26" s="221"/>
      <c r="X26" s="221"/>
      <c r="Y26" s="221"/>
      <c r="Z26" s="221"/>
      <c r="AA26" s="221"/>
      <c r="AB26" s="221"/>
      <c r="AC26" s="221"/>
      <c r="AD26" s="221"/>
      <c r="AE26" s="221"/>
      <c r="AF26" s="221"/>
      <c r="AG26" s="221"/>
      <c r="AH26" s="221"/>
      <c r="AI26" s="221"/>
      <c r="AJ26" s="221"/>
      <c r="AK26" s="221"/>
      <c r="AL26" s="243"/>
    </row>
    <row r="27" spans="1:38" ht="12.75" customHeight="1" x14ac:dyDescent="0.2">
      <c r="A27" s="242"/>
      <c r="B27" s="221"/>
      <c r="C27" s="221"/>
      <c r="D27" s="221"/>
      <c r="E27" s="221"/>
      <c r="F27" s="221"/>
      <c r="G27" s="221"/>
      <c r="H27" s="221"/>
      <c r="I27" s="221"/>
      <c r="J27" s="221"/>
      <c r="K27" s="221"/>
      <c r="L27" s="221"/>
      <c r="M27" s="221"/>
      <c r="N27" s="221"/>
      <c r="O27" s="221"/>
      <c r="P27" s="221"/>
      <c r="Q27" s="221"/>
      <c r="R27" s="221"/>
      <c r="S27" s="243"/>
      <c r="T27" s="242"/>
      <c r="U27" s="221"/>
      <c r="V27" s="656" t="s">
        <v>672</v>
      </c>
      <c r="W27" s="221"/>
      <c r="X27" s="221"/>
      <c r="Y27" s="221"/>
      <c r="Z27" s="221"/>
      <c r="AA27" s="221"/>
      <c r="AB27" s="221"/>
      <c r="AC27" s="221"/>
      <c r="AD27" s="221"/>
      <c r="AE27" s="221"/>
      <c r="AF27" s="221"/>
      <c r="AG27" s="221"/>
      <c r="AH27" s="221"/>
      <c r="AI27" s="221"/>
      <c r="AJ27" s="221"/>
      <c r="AK27" s="221"/>
      <c r="AL27" s="243"/>
    </row>
    <row r="28" spans="1:38" ht="12.75" customHeight="1" x14ac:dyDescent="0.2">
      <c r="A28" s="242"/>
      <c r="B28" s="221"/>
      <c r="C28" s="221"/>
      <c r="D28" s="221"/>
      <c r="E28" s="221"/>
      <c r="F28" s="221"/>
      <c r="G28" s="221"/>
      <c r="H28" s="221"/>
      <c r="I28" s="221"/>
      <c r="J28" s="221"/>
      <c r="K28" s="221"/>
      <c r="L28" s="221"/>
      <c r="M28" s="221"/>
      <c r="N28" s="221"/>
      <c r="O28" s="221"/>
      <c r="P28" s="221"/>
      <c r="Q28" s="221"/>
      <c r="R28" s="221"/>
      <c r="S28" s="243"/>
      <c r="T28" s="242"/>
      <c r="U28" s="221"/>
      <c r="V28" s="656" t="s">
        <v>673</v>
      </c>
      <c r="W28" s="221"/>
      <c r="X28" s="221"/>
      <c r="Y28" s="221"/>
      <c r="Z28" s="221"/>
      <c r="AA28" s="221"/>
      <c r="AB28" s="221"/>
      <c r="AC28" s="221"/>
      <c r="AD28" s="221"/>
      <c r="AE28" s="221"/>
      <c r="AF28" s="221"/>
      <c r="AG28" s="221"/>
      <c r="AH28" s="221"/>
      <c r="AI28" s="221"/>
      <c r="AJ28" s="221"/>
      <c r="AK28" s="221"/>
      <c r="AL28" s="243"/>
    </row>
    <row r="29" spans="1:38" ht="12.75" customHeight="1" x14ac:dyDescent="0.2">
      <c r="A29" s="242"/>
      <c r="B29" s="221"/>
      <c r="C29" s="221"/>
      <c r="D29" s="221"/>
      <c r="E29" s="221"/>
      <c r="F29" s="221"/>
      <c r="G29" s="221"/>
      <c r="H29" s="221"/>
      <c r="I29" s="221"/>
      <c r="J29" s="221"/>
      <c r="K29" s="221"/>
      <c r="L29" s="221"/>
      <c r="M29" s="221"/>
      <c r="N29" s="221"/>
      <c r="O29" s="221"/>
      <c r="P29" s="221"/>
      <c r="Q29" s="221"/>
      <c r="R29" s="221"/>
      <c r="S29" s="243"/>
      <c r="T29" s="242"/>
      <c r="U29" s="221"/>
      <c r="V29" s="256"/>
      <c r="W29" s="221"/>
      <c r="X29" s="221"/>
      <c r="Y29" s="221"/>
      <c r="Z29" s="221"/>
      <c r="AA29" s="221"/>
      <c r="AB29" s="221"/>
      <c r="AC29" s="221"/>
      <c r="AD29" s="221"/>
      <c r="AE29" s="221"/>
      <c r="AF29" s="221"/>
      <c r="AG29" s="221"/>
      <c r="AH29" s="221"/>
      <c r="AI29" s="221"/>
      <c r="AJ29" s="221"/>
      <c r="AK29" s="221"/>
      <c r="AL29" s="243"/>
    </row>
    <row r="30" spans="1:38" ht="12.75" customHeight="1" x14ac:dyDescent="0.2">
      <c r="A30" s="242"/>
      <c r="B30" s="221"/>
      <c r="C30" s="221"/>
      <c r="D30" s="221"/>
      <c r="E30" s="221"/>
      <c r="F30" s="221"/>
      <c r="G30" s="221"/>
      <c r="H30" s="221"/>
      <c r="I30" s="221"/>
      <c r="J30" s="221"/>
      <c r="K30" s="221"/>
      <c r="L30" s="221"/>
      <c r="M30" s="221"/>
      <c r="N30" s="221"/>
      <c r="O30" s="221"/>
      <c r="P30" s="221"/>
      <c r="Q30" s="221"/>
      <c r="R30" s="221"/>
      <c r="S30" s="243"/>
      <c r="T30" s="242"/>
      <c r="U30" s="221"/>
      <c r="V30" s="221"/>
      <c r="W30" s="221"/>
      <c r="X30" s="221"/>
      <c r="Y30" s="221"/>
      <c r="Z30" s="221"/>
      <c r="AA30" s="221"/>
      <c r="AB30" s="221"/>
      <c r="AC30" s="221"/>
      <c r="AD30" s="221"/>
      <c r="AE30" s="221"/>
      <c r="AF30" s="221"/>
      <c r="AG30" s="221"/>
      <c r="AH30" s="221"/>
      <c r="AI30" s="221"/>
      <c r="AJ30" s="221"/>
      <c r="AK30" s="221"/>
      <c r="AL30" s="243"/>
    </row>
    <row r="31" spans="1:38" ht="12.75" customHeight="1" x14ac:dyDescent="0.2">
      <c r="A31" s="242"/>
      <c r="B31" s="221"/>
      <c r="C31" s="221"/>
      <c r="D31" s="221"/>
      <c r="E31" s="221"/>
      <c r="F31" s="221"/>
      <c r="G31" s="221"/>
      <c r="H31" s="221"/>
      <c r="I31" s="221"/>
      <c r="J31" s="221"/>
      <c r="K31" s="221"/>
      <c r="L31" s="221"/>
      <c r="M31" s="221"/>
      <c r="N31" s="221"/>
      <c r="O31" s="221"/>
      <c r="P31" s="221"/>
      <c r="Q31" s="221"/>
      <c r="R31" s="221"/>
      <c r="S31" s="243"/>
      <c r="T31" s="242"/>
      <c r="U31" s="221"/>
      <c r="V31" s="256" t="s">
        <v>674</v>
      </c>
      <c r="W31" s="221"/>
      <c r="X31" s="221"/>
      <c r="Y31" s="221"/>
      <c r="Z31" s="221"/>
      <c r="AA31" s="221"/>
      <c r="AB31" s="221"/>
      <c r="AC31" s="221"/>
      <c r="AD31" s="221"/>
      <c r="AE31" s="221"/>
      <c r="AF31" s="221"/>
      <c r="AG31" s="221"/>
      <c r="AH31" s="221"/>
      <c r="AI31" s="221"/>
      <c r="AJ31" s="221"/>
      <c r="AK31" s="221"/>
      <c r="AL31" s="243"/>
    </row>
    <row r="32" spans="1:38" ht="12.75" customHeight="1" x14ac:dyDescent="0.2">
      <c r="A32" s="242"/>
      <c r="B32" s="221"/>
      <c r="C32" s="221"/>
      <c r="D32" s="221"/>
      <c r="E32" s="221"/>
      <c r="F32" s="221"/>
      <c r="G32" s="221"/>
      <c r="H32" s="221"/>
      <c r="I32" s="221"/>
      <c r="J32" s="221"/>
      <c r="K32" s="221"/>
      <c r="L32" s="221"/>
      <c r="M32" s="221"/>
      <c r="N32" s="221"/>
      <c r="O32" s="221"/>
      <c r="P32" s="221"/>
      <c r="Q32" s="221"/>
      <c r="R32" s="221"/>
      <c r="S32" s="243"/>
      <c r="T32" s="242"/>
      <c r="U32" s="221"/>
      <c r="V32" s="656" t="s">
        <v>675</v>
      </c>
      <c r="W32" s="221"/>
      <c r="X32" s="221"/>
      <c r="Y32" s="221"/>
      <c r="Z32" s="221"/>
      <c r="AA32" s="221"/>
      <c r="AB32" s="221"/>
      <c r="AC32" s="221"/>
      <c r="AD32" s="221"/>
      <c r="AE32" s="221"/>
      <c r="AF32" s="221"/>
      <c r="AG32" s="221"/>
      <c r="AH32" s="221"/>
      <c r="AI32" s="221"/>
      <c r="AJ32" s="221"/>
      <c r="AK32" s="221"/>
      <c r="AL32" s="243"/>
    </row>
    <row r="33" spans="1:38" ht="12.75" customHeight="1" x14ac:dyDescent="0.2">
      <c r="A33" s="544"/>
      <c r="B33" s="225"/>
      <c r="C33" s="225" t="s">
        <v>676</v>
      </c>
      <c r="D33" s="225"/>
      <c r="E33" s="225"/>
      <c r="F33" s="225"/>
      <c r="G33" s="225"/>
      <c r="H33" s="225"/>
      <c r="I33" s="225"/>
      <c r="J33" s="225"/>
      <c r="K33" s="225"/>
      <c r="L33" s="225"/>
      <c r="M33" s="225"/>
      <c r="N33" s="225"/>
      <c r="O33" s="225"/>
      <c r="P33" s="225"/>
      <c r="Q33" s="225"/>
      <c r="R33" s="225"/>
      <c r="S33" s="555"/>
      <c r="T33" s="242"/>
      <c r="U33" s="221"/>
      <c r="V33" s="221"/>
      <c r="W33" s="221"/>
      <c r="X33" s="221"/>
      <c r="Y33" s="221"/>
      <c r="Z33" s="221"/>
      <c r="AA33" s="221"/>
      <c r="AB33" s="221"/>
      <c r="AC33" s="221"/>
      <c r="AD33" s="221"/>
      <c r="AE33" s="221"/>
      <c r="AF33" s="221"/>
      <c r="AG33" s="221"/>
      <c r="AH33" s="221"/>
      <c r="AI33" s="221"/>
      <c r="AJ33" s="221"/>
      <c r="AK33" s="221"/>
      <c r="AL33" s="243"/>
    </row>
    <row r="34" spans="1:38" ht="12.75" customHeight="1" x14ac:dyDescent="0.2">
      <c r="A34" s="556" t="s">
        <v>677</v>
      </c>
      <c r="B34" s="26"/>
      <c r="C34" s="26"/>
      <c r="D34" s="26"/>
      <c r="E34" s="26"/>
      <c r="F34" s="26"/>
      <c r="G34" s="26"/>
      <c r="H34" s="26"/>
      <c r="I34" s="26"/>
      <c r="J34" s="26"/>
      <c r="K34" s="26"/>
      <c r="L34" s="26"/>
      <c r="M34" s="26"/>
      <c r="N34" s="26"/>
      <c r="O34" s="409"/>
      <c r="P34" s="520" t="s">
        <v>678</v>
      </c>
      <c r="Q34" s="1027" t="s">
        <v>679</v>
      </c>
      <c r="R34" s="773"/>
      <c r="S34" s="557"/>
      <c r="T34" s="242"/>
      <c r="U34" s="221"/>
      <c r="V34" s="221"/>
      <c r="W34" s="221"/>
      <c r="X34" s="221"/>
      <c r="Y34" s="221"/>
      <c r="Z34" s="221"/>
      <c r="AA34" s="221"/>
      <c r="AB34" s="221"/>
      <c r="AC34" s="221"/>
      <c r="AD34" s="221"/>
      <c r="AE34" s="221"/>
      <c r="AF34" s="221"/>
      <c r="AG34" s="221"/>
      <c r="AH34" s="221"/>
      <c r="AI34" s="221"/>
      <c r="AJ34" s="221"/>
      <c r="AK34" s="221"/>
      <c r="AL34" s="243"/>
    </row>
    <row r="35" spans="1:38" ht="12.75" customHeight="1" x14ac:dyDescent="0.2">
      <c r="A35" s="657" t="str">
        <f>IF(OR(F40="FAIL",F44="FAIL",F48="FAIL",F52="FAIL"),"FAIL","PASS")</f>
        <v>PASS</v>
      </c>
      <c r="B35" s="26"/>
      <c r="C35" s="26"/>
      <c r="D35" s="26"/>
      <c r="E35" s="26"/>
      <c r="F35" s="26"/>
      <c r="G35" s="26"/>
      <c r="H35" s="26"/>
      <c r="I35" s="26"/>
      <c r="J35" s="26"/>
      <c r="K35" s="26"/>
      <c r="L35" s="26"/>
      <c r="M35" s="26"/>
      <c r="N35" s="26"/>
      <c r="P35" s="520" t="s">
        <v>680</v>
      </c>
      <c r="Q35" s="1027" t="s">
        <v>679</v>
      </c>
      <c r="R35" s="773"/>
      <c r="S35" s="557"/>
      <c r="T35" s="242"/>
      <c r="U35" s="221"/>
      <c r="V35" s="221"/>
      <c r="W35" s="221"/>
      <c r="X35" s="221"/>
      <c r="Y35" s="221"/>
      <c r="Z35" s="221"/>
      <c r="AA35" s="221"/>
      <c r="AB35" s="221"/>
      <c r="AC35" s="221"/>
      <c r="AD35" s="221"/>
      <c r="AE35" s="221"/>
      <c r="AF35" s="221"/>
      <c r="AG35" s="221"/>
      <c r="AH35" s="221"/>
      <c r="AI35" s="221"/>
      <c r="AJ35" s="221"/>
      <c r="AK35" s="221"/>
      <c r="AL35" s="243"/>
    </row>
    <row r="36" spans="1:38" ht="12.75" customHeight="1" x14ac:dyDescent="0.2">
      <c r="A36" s="494"/>
      <c r="B36" s="26"/>
      <c r="C36" s="26"/>
      <c r="D36" s="26"/>
      <c r="E36" s="26"/>
      <c r="F36" s="26"/>
      <c r="G36" s="26"/>
      <c r="H36" s="26"/>
      <c r="I36" s="26"/>
      <c r="J36" s="26"/>
      <c r="K36" s="26"/>
      <c r="L36" s="26"/>
      <c r="M36" s="26"/>
      <c r="N36" s="26"/>
      <c r="O36" s="26"/>
      <c r="P36" s="520" t="s">
        <v>681</v>
      </c>
      <c r="Q36" s="1027" t="s">
        <v>679</v>
      </c>
      <c r="R36" s="773"/>
      <c r="S36" s="557"/>
      <c r="T36" s="242"/>
      <c r="U36" s="221"/>
      <c r="V36" s="221"/>
      <c r="W36" s="221"/>
      <c r="X36" s="221"/>
      <c r="Y36" s="221"/>
      <c r="Z36" s="221"/>
      <c r="AA36" s="221"/>
      <c r="AB36" s="221"/>
      <c r="AC36" s="221"/>
      <c r="AD36" s="221"/>
      <c r="AE36" s="221"/>
      <c r="AF36" s="221"/>
      <c r="AG36" s="221"/>
      <c r="AH36" s="221"/>
      <c r="AI36" s="221"/>
      <c r="AJ36" s="221"/>
      <c r="AK36" s="221"/>
      <c r="AL36" s="243"/>
    </row>
    <row r="37" spans="1:38" ht="12.75" customHeight="1" x14ac:dyDescent="0.2">
      <c r="A37" s="581"/>
      <c r="B37" s="26"/>
      <c r="C37" s="26"/>
      <c r="D37" s="26"/>
      <c r="E37" s="26"/>
      <c r="F37" s="26"/>
      <c r="G37" s="26"/>
      <c r="H37" s="26"/>
      <c r="I37" s="26"/>
      <c r="J37" s="26"/>
      <c r="K37" s="26"/>
      <c r="L37" s="26"/>
      <c r="M37" s="26"/>
      <c r="N37" s="26"/>
      <c r="O37" s="26"/>
      <c r="P37" s="520" t="s">
        <v>682</v>
      </c>
      <c r="Q37" s="1097" t="s">
        <v>104</v>
      </c>
      <c r="R37" s="765"/>
      <c r="S37" s="557"/>
      <c r="T37" s="242"/>
      <c r="U37" s="221"/>
      <c r="V37" s="221"/>
      <c r="W37" s="221"/>
      <c r="X37" s="221"/>
      <c r="Y37" s="221"/>
      <c r="Z37" s="221"/>
      <c r="AA37" s="221"/>
      <c r="AB37" s="221"/>
      <c r="AC37" s="221"/>
      <c r="AD37" s="221"/>
      <c r="AE37" s="221"/>
      <c r="AF37" s="221"/>
      <c r="AG37" s="221"/>
      <c r="AH37" s="221"/>
      <c r="AI37" s="221"/>
      <c r="AJ37" s="221"/>
      <c r="AK37" s="221"/>
      <c r="AL37" s="243"/>
    </row>
    <row r="38" spans="1:38" ht="12.75" customHeight="1" x14ac:dyDescent="0.2">
      <c r="A38" s="658" t="s">
        <v>683</v>
      </c>
      <c r="B38" s="26"/>
      <c r="C38" s="26"/>
      <c r="D38" s="26"/>
      <c r="E38" s="26"/>
      <c r="F38" s="26"/>
      <c r="G38" s="26"/>
      <c r="H38" s="26"/>
      <c r="I38" s="26"/>
      <c r="J38" s="26"/>
      <c r="K38" s="26"/>
      <c r="L38" s="26"/>
      <c r="M38" s="26"/>
      <c r="N38" s="26"/>
      <c r="O38" s="26"/>
      <c r="R38" s="26"/>
      <c r="S38" s="557"/>
      <c r="T38" s="242"/>
      <c r="U38" s="221"/>
      <c r="V38" s="221"/>
      <c r="W38" s="221"/>
      <c r="X38" s="221"/>
      <c r="Y38" s="221"/>
      <c r="Z38" s="221"/>
      <c r="AA38" s="221"/>
      <c r="AB38" s="221"/>
      <c r="AC38" s="221"/>
      <c r="AD38" s="221"/>
      <c r="AE38" s="221"/>
      <c r="AF38" s="221"/>
      <c r="AG38" s="221"/>
      <c r="AH38" s="221"/>
      <c r="AI38" s="221"/>
      <c r="AJ38" s="221"/>
      <c r="AK38" s="221"/>
      <c r="AL38" s="243"/>
    </row>
    <row r="39" spans="1:38" ht="12.75" customHeight="1" x14ac:dyDescent="0.2">
      <c r="A39" s="556" t="s">
        <v>684</v>
      </c>
      <c r="B39" s="58"/>
      <c r="C39" s="58"/>
      <c r="D39" s="58"/>
      <c r="E39" s="58" t="str">
        <f t="array" ref="E39">IF(E18&lt;50,"",13000*E18^3*(E17-E18)^3/(3*'T4.5 Harness Attachments'!AC20E8*E28*E17^3*1000000))</f>
        <v/>
      </c>
      <c r="F39" s="58"/>
      <c r="G39" s="58"/>
      <c r="H39" s="58"/>
      <c r="I39" s="58"/>
      <c r="J39" s="58"/>
      <c r="K39" s="58"/>
      <c r="L39" s="57" t="s">
        <v>685</v>
      </c>
      <c r="M39" s="58"/>
      <c r="N39" s="58"/>
      <c r="O39" s="58"/>
      <c r="P39" s="58"/>
      <c r="Q39" s="58"/>
      <c r="R39" s="58"/>
      <c r="S39" s="233"/>
      <c r="T39" s="242"/>
      <c r="U39" s="221"/>
      <c r="V39" s="221"/>
      <c r="W39" s="221"/>
      <c r="X39" s="221"/>
      <c r="Y39" s="221"/>
      <c r="Z39" s="221"/>
      <c r="AA39" s="221"/>
      <c r="AB39" s="221"/>
      <c r="AC39" s="221"/>
      <c r="AD39" s="221"/>
      <c r="AE39" s="221"/>
      <c r="AF39" s="221"/>
      <c r="AG39" s="221"/>
      <c r="AH39" s="221"/>
      <c r="AI39" s="221"/>
      <c r="AJ39" s="221"/>
      <c r="AK39" s="221"/>
      <c r="AL39" s="243"/>
    </row>
    <row r="40" spans="1:38" ht="12.75" customHeight="1" x14ac:dyDescent="0.2">
      <c r="A40" s="1022" t="s">
        <v>440</v>
      </c>
      <c r="B40" s="775"/>
      <c r="C40" s="761"/>
      <c r="D40" s="1093">
        <v>14342</v>
      </c>
      <c r="E40" s="765"/>
      <c r="F40" s="1094" t="str">
        <f>IF(AND(Q34="YES",D40&gt;=13000),"PASS",IF(AND(Q34="YES",D40&lt;13000),"FAIL","N/A"))</f>
        <v>PASS</v>
      </c>
      <c r="G40" s="765"/>
      <c r="H40" s="58"/>
      <c r="I40" s="58"/>
      <c r="J40" s="58"/>
      <c r="K40" s="58"/>
      <c r="L40" s="58"/>
      <c r="M40" s="58"/>
      <c r="N40" s="58"/>
      <c r="O40" s="58"/>
      <c r="P40" s="58"/>
      <c r="Q40" s="58"/>
      <c r="R40" s="58"/>
      <c r="S40" s="233"/>
      <c r="T40" s="242"/>
      <c r="U40" s="221"/>
      <c r="V40" s="256" t="s">
        <v>409</v>
      </c>
      <c r="W40" s="221"/>
      <c r="X40" s="221"/>
      <c r="Y40" s="221"/>
      <c r="Z40" s="221"/>
      <c r="AA40" s="221"/>
      <c r="AB40" s="221"/>
      <c r="AC40" s="221"/>
      <c r="AD40" s="221"/>
      <c r="AE40" s="221"/>
      <c r="AF40" s="221"/>
      <c r="AG40" s="221"/>
      <c r="AH40" s="221"/>
      <c r="AI40" s="221"/>
      <c r="AJ40" s="221" t="s">
        <v>686</v>
      </c>
      <c r="AK40" s="221"/>
      <c r="AL40" s="243"/>
    </row>
    <row r="41" spans="1:38" ht="12.75" customHeight="1" x14ac:dyDescent="0.2">
      <c r="A41" s="564"/>
      <c r="B41" s="58"/>
      <c r="C41" s="58"/>
      <c r="D41" s="58"/>
      <c r="E41" s="58"/>
      <c r="F41" s="58"/>
      <c r="G41" s="58"/>
      <c r="H41" s="58"/>
      <c r="I41" s="58"/>
      <c r="J41" s="58"/>
      <c r="K41" s="58"/>
      <c r="L41" s="58"/>
      <c r="M41" s="58"/>
      <c r="N41" s="58"/>
      <c r="O41" s="58"/>
      <c r="P41" s="58"/>
      <c r="Q41" s="58"/>
      <c r="R41" s="58"/>
      <c r="S41" s="233"/>
      <c r="T41" s="242"/>
      <c r="U41" s="221"/>
      <c r="V41" s="579" t="s">
        <v>687</v>
      </c>
      <c r="W41" s="221"/>
      <c r="X41" s="221"/>
      <c r="Y41" s="221"/>
      <c r="Z41" s="221"/>
      <c r="AA41" s="221"/>
      <c r="AB41" s="221"/>
      <c r="AC41" s="221"/>
      <c r="AD41" s="221"/>
      <c r="AE41" s="221"/>
      <c r="AF41" s="221"/>
      <c r="AG41" s="221"/>
      <c r="AH41" s="221"/>
      <c r="AI41" s="221"/>
      <c r="AJ41" s="221"/>
      <c r="AK41" s="221"/>
      <c r="AL41" s="243"/>
    </row>
    <row r="42" spans="1:38" ht="12.75" customHeight="1" x14ac:dyDescent="0.2">
      <c r="A42" s="658" t="s">
        <v>688</v>
      </c>
      <c r="B42" s="26"/>
      <c r="C42" s="26"/>
      <c r="D42" s="26"/>
      <c r="E42" s="26"/>
      <c r="F42" s="26"/>
      <c r="G42" s="26"/>
      <c r="H42" s="26"/>
      <c r="I42" s="26"/>
      <c r="J42" s="26"/>
      <c r="K42" s="26"/>
      <c r="L42" s="26"/>
      <c r="M42" s="26"/>
      <c r="N42" s="26"/>
      <c r="O42" s="26"/>
      <c r="P42" s="26"/>
      <c r="Q42" s="26"/>
      <c r="R42" s="26"/>
      <c r="S42" s="557"/>
      <c r="T42" s="242"/>
      <c r="U42" s="221"/>
      <c r="V42" s="221"/>
      <c r="W42" s="221"/>
      <c r="X42" s="221"/>
      <c r="Y42" s="221"/>
      <c r="Z42" s="221"/>
      <c r="AA42" s="221"/>
      <c r="AB42" s="221"/>
      <c r="AC42" s="221"/>
      <c r="AD42" s="221"/>
      <c r="AE42" s="221"/>
      <c r="AF42" s="221" t="s">
        <v>689</v>
      </c>
      <c r="AG42" s="221"/>
      <c r="AH42" s="221"/>
      <c r="AI42" s="221"/>
      <c r="AJ42" s="221"/>
      <c r="AK42" s="221"/>
      <c r="AL42" s="243"/>
    </row>
    <row r="43" spans="1:38" ht="12.75" customHeight="1" x14ac:dyDescent="0.2">
      <c r="A43" s="556" t="s">
        <v>684</v>
      </c>
      <c r="B43" s="58"/>
      <c r="C43" s="58"/>
      <c r="D43" s="58"/>
      <c r="E43" s="58" t="str">
        <f>IF(E18&lt;50,"",'T4.5 Harness Attachments'!Z18)</f>
        <v/>
      </c>
      <c r="F43" s="58"/>
      <c r="G43" s="58"/>
      <c r="H43" s="58"/>
      <c r="I43" s="58"/>
      <c r="J43" s="58"/>
      <c r="K43" s="58"/>
      <c r="L43" s="57" t="s">
        <v>685</v>
      </c>
      <c r="M43" s="58"/>
      <c r="N43" s="58"/>
      <c r="O43" s="58"/>
      <c r="P43" s="58"/>
      <c r="Q43" s="58"/>
      <c r="R43" s="58"/>
      <c r="S43" s="233"/>
      <c r="T43" s="242"/>
      <c r="U43" s="221"/>
      <c r="V43" s="221"/>
      <c r="W43" s="221"/>
      <c r="X43" s="221"/>
      <c r="Y43" s="221"/>
      <c r="Z43" s="221"/>
      <c r="AA43" s="221"/>
      <c r="AB43" s="221"/>
      <c r="AC43" s="221"/>
      <c r="AD43" s="221"/>
      <c r="AE43" s="221"/>
      <c r="AF43" s="221"/>
      <c r="AG43" s="221"/>
      <c r="AH43" s="221"/>
      <c r="AI43" s="221"/>
      <c r="AJ43" s="221"/>
      <c r="AK43" s="221"/>
      <c r="AL43" s="243"/>
    </row>
    <row r="44" spans="1:38" ht="12.75" customHeight="1" x14ac:dyDescent="0.2">
      <c r="A44" s="1022" t="s">
        <v>440</v>
      </c>
      <c r="B44" s="775"/>
      <c r="C44" s="761"/>
      <c r="D44" s="1093">
        <v>15061</v>
      </c>
      <c r="E44" s="765"/>
      <c r="F44" s="1094" t="str">
        <f>IF(AND(Q35="YES",D44&gt;=13000),"PASS",IF(AND(Q35="YES",D44&lt;13000),"FAIL","N/A"))</f>
        <v>PASS</v>
      </c>
      <c r="G44" s="765"/>
      <c r="H44" s="58"/>
      <c r="I44" s="58"/>
      <c r="J44" s="58"/>
      <c r="K44" s="58"/>
      <c r="L44" s="58"/>
      <c r="M44" s="58"/>
      <c r="N44" s="58"/>
      <c r="O44" s="58"/>
      <c r="P44" s="58"/>
      <c r="Q44" s="58"/>
      <c r="R44" s="58"/>
      <c r="S44" s="233"/>
      <c r="T44" s="242"/>
      <c r="U44" s="221"/>
      <c r="V44" s="221"/>
      <c r="W44" s="221"/>
      <c r="X44" s="221"/>
      <c r="Y44" s="221"/>
      <c r="Z44" s="221"/>
      <c r="AA44" s="221"/>
      <c r="AB44" s="221"/>
      <c r="AC44" s="221"/>
      <c r="AD44" s="221"/>
      <c r="AE44" s="221"/>
      <c r="AF44" s="221"/>
      <c r="AG44" s="221"/>
      <c r="AH44" s="221"/>
      <c r="AI44" s="221"/>
      <c r="AJ44" s="221"/>
      <c r="AK44" s="221"/>
      <c r="AL44" s="243"/>
    </row>
    <row r="45" spans="1:38" ht="12.75" customHeight="1" x14ac:dyDescent="0.2">
      <c r="A45" s="581"/>
      <c r="B45" s="26"/>
      <c r="C45" s="26"/>
      <c r="D45" s="26"/>
      <c r="E45" s="26"/>
      <c r="F45" s="26"/>
      <c r="G45" s="26"/>
      <c r="H45" s="26"/>
      <c r="I45" s="26"/>
      <c r="J45" s="26"/>
      <c r="K45" s="26"/>
      <c r="L45" s="26"/>
      <c r="M45" s="26"/>
      <c r="N45" s="26"/>
      <c r="O45" s="26"/>
      <c r="P45" s="26"/>
      <c r="Q45" s="26"/>
      <c r="R45" s="26"/>
      <c r="S45" s="557"/>
      <c r="T45" s="242"/>
      <c r="U45" s="221"/>
      <c r="V45" s="221"/>
      <c r="W45" s="221"/>
      <c r="X45" s="221"/>
      <c r="Y45" s="221"/>
      <c r="Z45" s="221"/>
      <c r="AA45" s="221"/>
      <c r="AB45" s="221"/>
      <c r="AC45" s="221"/>
      <c r="AD45" s="221"/>
      <c r="AE45" s="221"/>
      <c r="AF45" s="221"/>
      <c r="AG45" s="221"/>
      <c r="AH45" s="221"/>
      <c r="AI45" s="221"/>
      <c r="AJ45" s="221"/>
      <c r="AK45" s="221"/>
      <c r="AL45" s="243"/>
    </row>
    <row r="46" spans="1:38" ht="12.75" customHeight="1" x14ac:dyDescent="0.2">
      <c r="A46" s="658" t="s">
        <v>690</v>
      </c>
      <c r="B46" s="26"/>
      <c r="C46" s="26"/>
      <c r="D46" s="26"/>
      <c r="E46" s="26"/>
      <c r="F46" s="26"/>
      <c r="G46" s="26"/>
      <c r="H46" s="26"/>
      <c r="I46" s="26"/>
      <c r="J46" s="26"/>
      <c r="K46" s="26"/>
      <c r="L46" s="26"/>
      <c r="M46" s="26"/>
      <c r="N46" s="26"/>
      <c r="O46" s="26"/>
      <c r="P46" s="26"/>
      <c r="Q46" s="26"/>
      <c r="R46" s="26"/>
      <c r="S46" s="557"/>
      <c r="T46" s="242"/>
      <c r="U46" s="221"/>
      <c r="V46" s="221"/>
      <c r="W46" s="221"/>
      <c r="X46" s="221"/>
      <c r="Y46" s="221"/>
      <c r="Z46" s="221"/>
      <c r="AA46" s="221"/>
      <c r="AB46" s="221"/>
      <c r="AC46" s="221"/>
      <c r="AD46" s="221"/>
      <c r="AE46" s="221"/>
      <c r="AF46" s="221"/>
      <c r="AG46" s="221"/>
      <c r="AH46" s="221"/>
      <c r="AI46" s="221"/>
      <c r="AJ46" s="221"/>
      <c r="AK46" s="221"/>
      <c r="AL46" s="243"/>
    </row>
    <row r="47" spans="1:38" ht="12.75" customHeight="1" x14ac:dyDescent="0.2">
      <c r="A47" s="556" t="s">
        <v>684</v>
      </c>
      <c r="B47" s="58"/>
      <c r="C47" s="58"/>
      <c r="D47" s="58"/>
      <c r="E47" s="58"/>
      <c r="F47" s="58"/>
      <c r="G47" s="58"/>
      <c r="H47" s="58"/>
      <c r="I47" s="58"/>
      <c r="J47" s="58"/>
      <c r="K47" s="58"/>
      <c r="L47" s="57" t="s">
        <v>691</v>
      </c>
      <c r="M47" s="58"/>
      <c r="N47" s="58"/>
      <c r="O47" s="58"/>
      <c r="P47" s="58"/>
      <c r="Q47" s="58"/>
      <c r="R47" s="58"/>
      <c r="S47" s="233"/>
      <c r="T47" s="242"/>
      <c r="U47" s="221"/>
      <c r="V47" s="221"/>
      <c r="W47" s="221"/>
      <c r="X47" s="221"/>
      <c r="Y47" s="221"/>
      <c r="Z47" s="221"/>
      <c r="AA47" s="221"/>
      <c r="AB47" s="221"/>
      <c r="AC47" s="221"/>
      <c r="AD47" s="221"/>
      <c r="AE47" s="221"/>
      <c r="AF47" s="221"/>
      <c r="AG47" s="221"/>
      <c r="AH47" s="221"/>
      <c r="AI47" s="221"/>
      <c r="AJ47" s="221"/>
      <c r="AK47" s="221"/>
      <c r="AL47" s="243"/>
    </row>
    <row r="48" spans="1:38" ht="12.75" customHeight="1" x14ac:dyDescent="0.2">
      <c r="A48" s="1022" t="s">
        <v>440</v>
      </c>
      <c r="B48" s="775"/>
      <c r="C48" s="761"/>
      <c r="D48" s="1093">
        <v>6536.3</v>
      </c>
      <c r="E48" s="765"/>
      <c r="F48" s="1094" t="str">
        <f>IF(AND(Q36="YES",D48&gt;=6500),"PASS",IF(AND(Q36="YES",D48&lt;6500),"FAIL","N/A"))</f>
        <v>PASS</v>
      </c>
      <c r="G48" s="765"/>
      <c r="H48" s="58"/>
      <c r="I48" s="58"/>
      <c r="J48" s="58"/>
      <c r="K48" s="58"/>
      <c r="L48" s="58"/>
      <c r="M48" s="58"/>
      <c r="N48" s="58"/>
      <c r="O48" s="58"/>
      <c r="P48" s="58"/>
      <c r="Q48" s="58"/>
      <c r="R48" s="58"/>
      <c r="S48" s="233"/>
      <c r="T48" s="242"/>
      <c r="U48" s="221"/>
      <c r="V48" s="221"/>
      <c r="W48" s="221"/>
      <c r="X48" s="221"/>
      <c r="Y48" s="221"/>
      <c r="Z48" s="221"/>
      <c r="AA48" s="221"/>
      <c r="AB48" s="221"/>
      <c r="AC48" s="221"/>
      <c r="AD48" s="221"/>
      <c r="AE48" s="221"/>
      <c r="AF48" s="221"/>
      <c r="AG48" s="221"/>
      <c r="AH48" s="221"/>
      <c r="AI48" s="221"/>
      <c r="AJ48" s="221"/>
      <c r="AK48" s="221"/>
      <c r="AL48" s="243"/>
    </row>
    <row r="49" spans="1:38" ht="12.75" customHeight="1" x14ac:dyDescent="0.2">
      <c r="A49" s="581"/>
      <c r="B49" s="26"/>
      <c r="C49" s="26"/>
      <c r="D49" s="26"/>
      <c r="E49" s="26"/>
      <c r="F49" s="26"/>
      <c r="G49" s="26"/>
      <c r="H49" s="26"/>
      <c r="I49" s="26"/>
      <c r="J49" s="26"/>
      <c r="K49" s="26"/>
      <c r="L49" s="26"/>
      <c r="M49" s="26"/>
      <c r="N49" s="26"/>
      <c r="O49" s="26"/>
      <c r="P49" s="26"/>
      <c r="Q49" s="26"/>
      <c r="R49" s="26"/>
      <c r="S49" s="557"/>
      <c r="T49" s="242"/>
      <c r="U49" s="221"/>
      <c r="V49" s="221"/>
      <c r="W49" s="221"/>
      <c r="X49" s="221"/>
      <c r="Y49" s="221"/>
      <c r="Z49" s="221"/>
      <c r="AA49" s="221"/>
      <c r="AB49" s="221"/>
      <c r="AC49" s="221"/>
      <c r="AD49" s="221"/>
      <c r="AE49" s="221"/>
      <c r="AF49" s="221"/>
      <c r="AG49" s="221"/>
      <c r="AH49" s="221"/>
      <c r="AI49" s="221"/>
      <c r="AJ49" s="221"/>
      <c r="AK49" s="221"/>
      <c r="AL49" s="243"/>
    </row>
    <row r="50" spans="1:38" ht="12.75" customHeight="1" x14ac:dyDescent="0.2">
      <c r="A50" s="658" t="s">
        <v>692</v>
      </c>
      <c r="B50" s="26"/>
      <c r="C50" s="26"/>
      <c r="D50" s="26"/>
      <c r="E50" s="26"/>
      <c r="F50" s="26"/>
      <c r="G50" s="26"/>
      <c r="H50" s="26"/>
      <c r="I50" s="26"/>
      <c r="J50" s="26"/>
      <c r="K50" s="26"/>
      <c r="L50" s="26"/>
      <c r="M50" s="26"/>
      <c r="N50" s="26"/>
      <c r="O50" s="26"/>
      <c r="P50" s="26"/>
      <c r="Q50" s="26"/>
      <c r="R50" s="26"/>
      <c r="S50" s="557"/>
      <c r="T50" s="242"/>
      <c r="U50" s="221"/>
      <c r="V50" s="221"/>
      <c r="W50" s="221"/>
      <c r="X50" s="221"/>
      <c r="Y50" s="221" t="s">
        <v>693</v>
      </c>
      <c r="Z50" s="221" t="s">
        <v>694</v>
      </c>
      <c r="AA50" s="221"/>
      <c r="AB50" s="221"/>
      <c r="AC50" s="221"/>
      <c r="AD50" s="221"/>
      <c r="AE50" s="221"/>
      <c r="AF50" s="221"/>
      <c r="AG50" s="221"/>
      <c r="AH50" s="221"/>
      <c r="AI50" s="221"/>
      <c r="AJ50" s="221"/>
      <c r="AK50" s="221"/>
      <c r="AL50" s="243"/>
    </row>
    <row r="51" spans="1:38" ht="12.75" customHeight="1" x14ac:dyDescent="0.2">
      <c r="A51" s="556" t="s">
        <v>684</v>
      </c>
      <c r="B51" s="58"/>
      <c r="C51" s="58"/>
      <c r="D51" s="58"/>
      <c r="E51" s="58"/>
      <c r="F51" s="58"/>
      <c r="G51" s="58"/>
      <c r="H51" s="58"/>
      <c r="I51" s="58"/>
      <c r="J51" s="58"/>
      <c r="K51" s="58"/>
      <c r="L51" s="57" t="s">
        <v>695</v>
      </c>
      <c r="M51" s="58"/>
      <c r="N51" s="58"/>
      <c r="O51" s="9" t="s">
        <v>290</v>
      </c>
      <c r="P51" s="58"/>
      <c r="Q51" s="58"/>
      <c r="R51" s="58"/>
      <c r="S51" s="233"/>
      <c r="T51" s="242"/>
      <c r="U51" s="221"/>
      <c r="V51" s="221"/>
      <c r="W51" s="221"/>
      <c r="X51" s="221"/>
      <c r="Y51" s="221"/>
      <c r="Z51" s="221"/>
      <c r="AA51" s="221"/>
      <c r="AB51" s="221"/>
      <c r="AC51" s="221"/>
      <c r="AD51" s="221"/>
      <c r="AE51" s="221"/>
      <c r="AF51" s="221"/>
      <c r="AG51" s="221"/>
      <c r="AH51" s="221"/>
      <c r="AI51" s="221"/>
      <c r="AJ51" s="221"/>
      <c r="AK51" s="221"/>
      <c r="AL51" s="243"/>
    </row>
    <row r="52" spans="1:38" ht="12.75" customHeight="1" x14ac:dyDescent="0.2">
      <c r="A52" s="1095" t="s">
        <v>440</v>
      </c>
      <c r="B52" s="777"/>
      <c r="C52" s="778"/>
      <c r="D52" s="1093">
        <v>0</v>
      </c>
      <c r="E52" s="765"/>
      <c r="F52" s="1094" t="str">
        <f>IF(AND(Q37="YES",D52&gt;=19500),"PASS",IF(AND(Q37="YES",D52&lt;19500),"FAIL","N/A"))</f>
        <v>N/A</v>
      </c>
      <c r="G52" s="765"/>
      <c r="H52" s="587"/>
      <c r="I52" s="587"/>
      <c r="J52" s="587"/>
      <c r="K52" s="587"/>
      <c r="L52" s="587"/>
      <c r="M52" s="587"/>
      <c r="N52" s="587"/>
      <c r="O52" s="587"/>
      <c r="P52" s="587"/>
      <c r="Q52" s="587"/>
      <c r="R52" s="587"/>
      <c r="S52" s="588"/>
      <c r="T52" s="544"/>
      <c r="U52" s="225" t="s">
        <v>696</v>
      </c>
      <c r="V52" s="225"/>
      <c r="W52" s="225"/>
      <c r="X52" s="225"/>
      <c r="Y52" s="225"/>
      <c r="Z52" s="225"/>
      <c r="AA52" s="225"/>
      <c r="AB52" s="225"/>
      <c r="AC52" s="225"/>
      <c r="AD52" s="225"/>
      <c r="AE52" s="225"/>
      <c r="AF52" s="225"/>
      <c r="AG52" s="225"/>
      <c r="AH52" s="225"/>
      <c r="AI52" s="225"/>
      <c r="AJ52" s="225"/>
      <c r="AK52" s="225"/>
      <c r="AL52" s="555"/>
    </row>
    <row r="53" spans="1:38" ht="12.75" customHeight="1" x14ac:dyDescent="0.2">
      <c r="A53" s="569" t="s">
        <v>473</v>
      </c>
      <c r="S53" s="273"/>
      <c r="T53" s="569" t="s">
        <v>473</v>
      </c>
      <c r="AL53" s="273"/>
    </row>
    <row r="54" spans="1:38" ht="12.75" customHeight="1" x14ac:dyDescent="0.2">
      <c r="A54" s="57" t="s">
        <v>474</v>
      </c>
      <c r="S54" s="273"/>
      <c r="T54" s="57" t="s">
        <v>474</v>
      </c>
      <c r="AL54" s="273"/>
    </row>
    <row r="55" spans="1:38" ht="12.75" customHeight="1" x14ac:dyDescent="0.2">
      <c r="A55" s="57" t="s">
        <v>475</v>
      </c>
      <c r="B55" s="8"/>
      <c r="C55" s="8"/>
      <c r="D55" s="8"/>
      <c r="E55" s="8"/>
      <c r="F55" s="8"/>
      <c r="G55" s="8"/>
      <c r="H55" s="8"/>
      <c r="I55" s="8"/>
      <c r="J55" s="8"/>
      <c r="K55" s="8"/>
      <c r="L55" s="8"/>
      <c r="M55" s="8"/>
      <c r="N55" s="8"/>
      <c r="O55" s="8"/>
      <c r="P55" s="8"/>
      <c r="Q55" s="8"/>
      <c r="R55" s="8"/>
      <c r="S55" s="273"/>
      <c r="T55" s="57" t="s">
        <v>475</v>
      </c>
      <c r="U55" s="8"/>
      <c r="V55" s="8"/>
      <c r="W55" s="8"/>
      <c r="X55" s="8"/>
      <c r="Y55" s="8"/>
      <c r="Z55" s="8"/>
      <c r="AA55" s="8"/>
      <c r="AB55" s="8"/>
      <c r="AC55" s="8"/>
      <c r="AD55" s="8"/>
      <c r="AE55" s="8"/>
      <c r="AF55" s="8"/>
      <c r="AG55" s="8"/>
      <c r="AH55" s="8"/>
      <c r="AI55" s="8"/>
      <c r="AJ55" s="8"/>
      <c r="AK55" s="8"/>
      <c r="AL55" s="273"/>
    </row>
    <row r="56" spans="1:38" ht="12.75" customHeight="1" x14ac:dyDescent="0.2">
      <c r="A56" s="494"/>
      <c r="B56" s="8"/>
      <c r="C56" s="8"/>
      <c r="D56" s="8"/>
      <c r="E56" s="8"/>
      <c r="F56" s="8"/>
      <c r="G56" s="8"/>
      <c r="H56" s="8"/>
      <c r="I56" s="8"/>
      <c r="J56" s="8"/>
      <c r="K56" s="8"/>
      <c r="L56" s="8"/>
      <c r="M56" s="8"/>
      <c r="N56" s="8"/>
      <c r="O56" s="8"/>
      <c r="P56" s="8"/>
      <c r="Q56" s="8"/>
      <c r="R56" s="8"/>
      <c r="S56" s="273"/>
      <c r="T56" s="494"/>
      <c r="U56" s="8"/>
      <c r="V56" s="8"/>
      <c r="W56" s="8"/>
      <c r="X56" s="8"/>
      <c r="Y56" s="8"/>
      <c r="Z56" s="8"/>
      <c r="AA56" s="8"/>
      <c r="AB56" s="8"/>
      <c r="AC56" s="8"/>
      <c r="AD56" s="8"/>
      <c r="AE56" s="8"/>
      <c r="AF56" s="8"/>
      <c r="AG56" s="8"/>
      <c r="AH56" s="8"/>
      <c r="AI56" s="8"/>
      <c r="AJ56" s="8"/>
      <c r="AK56" s="8"/>
      <c r="AL56" s="273"/>
    </row>
    <row r="57" spans="1:38" ht="24" customHeight="1" x14ac:dyDescent="0.25">
      <c r="A57" s="494"/>
      <c r="B57" s="64"/>
      <c r="C57" s="1096" t="s">
        <v>697</v>
      </c>
      <c r="D57" s="765"/>
      <c r="E57" s="155" t="s">
        <v>477</v>
      </c>
      <c r="F57" s="8"/>
      <c r="G57" s="8"/>
      <c r="H57" s="1056"/>
      <c r="I57" s="775"/>
      <c r="J57" s="8"/>
      <c r="K57" s="8"/>
      <c r="L57" s="8"/>
      <c r="M57" s="8"/>
      <c r="N57" s="8"/>
      <c r="O57" s="8"/>
      <c r="P57" s="8"/>
      <c r="Q57" s="8"/>
      <c r="R57" s="8"/>
      <c r="S57" s="273"/>
      <c r="T57" s="494"/>
      <c r="U57" s="64"/>
      <c r="V57" s="1096" t="s">
        <v>697</v>
      </c>
      <c r="W57" s="765"/>
      <c r="X57" s="155" t="s">
        <v>477</v>
      </c>
      <c r="Y57" s="8"/>
      <c r="Z57" s="8"/>
      <c r="AA57" s="1056"/>
      <c r="AB57" s="775"/>
      <c r="AC57" s="8"/>
      <c r="AD57" s="8"/>
      <c r="AE57" s="8"/>
      <c r="AF57" s="8"/>
      <c r="AG57" s="8"/>
      <c r="AH57" s="8"/>
      <c r="AI57" s="8"/>
      <c r="AJ57" s="8"/>
      <c r="AK57" s="8"/>
      <c r="AL57" s="273"/>
    </row>
    <row r="58" spans="1:38" ht="12.75" customHeight="1" x14ac:dyDescent="0.2">
      <c r="A58" s="494"/>
      <c r="B58" s="12">
        <v>1</v>
      </c>
      <c r="C58" s="1089">
        <v>53.4</v>
      </c>
      <c r="D58" s="765">
        <v>53.4</v>
      </c>
      <c r="E58" s="156">
        <v>0.5</v>
      </c>
      <c r="F58" s="8"/>
      <c r="G58" s="8"/>
      <c r="H58" s="75"/>
      <c r="I58" s="75"/>
      <c r="J58" s="8"/>
      <c r="K58" s="8"/>
      <c r="L58" s="8"/>
      <c r="M58" s="8"/>
      <c r="N58" s="8"/>
      <c r="O58" s="8"/>
      <c r="P58" s="8"/>
      <c r="Q58" s="8"/>
      <c r="R58" s="8"/>
      <c r="S58" s="273"/>
      <c r="T58" s="494"/>
      <c r="U58" s="12">
        <v>1</v>
      </c>
      <c r="V58" s="1089">
        <v>0.2006193</v>
      </c>
      <c r="W58" s="765"/>
      <c r="X58" s="156">
        <v>0</v>
      </c>
      <c r="Y58" s="8"/>
      <c r="Z58" s="8"/>
      <c r="AA58" s="75"/>
      <c r="AB58" s="75"/>
      <c r="AC58" s="8"/>
      <c r="AD58" s="8"/>
      <c r="AE58" s="8"/>
      <c r="AF58" s="8"/>
      <c r="AG58" s="8"/>
      <c r="AH58" s="8"/>
      <c r="AI58" s="8"/>
      <c r="AJ58" s="8"/>
      <c r="AK58" s="8"/>
      <c r="AL58" s="273"/>
    </row>
    <row r="59" spans="1:38" ht="12.75" customHeight="1" x14ac:dyDescent="0.2">
      <c r="A59" s="494"/>
      <c r="B59" s="12">
        <v>2</v>
      </c>
      <c r="C59" s="1089">
        <v>93.2</v>
      </c>
      <c r="D59" s="765">
        <v>93.2</v>
      </c>
      <c r="E59" s="156">
        <v>1.6</v>
      </c>
      <c r="F59" s="8"/>
      <c r="G59" s="8"/>
      <c r="J59" s="8"/>
      <c r="K59" s="8"/>
      <c r="L59" s="8"/>
      <c r="M59" s="8"/>
      <c r="N59" s="8"/>
      <c r="O59" s="8"/>
      <c r="P59" s="8"/>
      <c r="Q59" s="8"/>
      <c r="R59" s="8"/>
      <c r="S59" s="273"/>
      <c r="T59" s="494"/>
      <c r="U59" s="12">
        <v>2</v>
      </c>
      <c r="V59" s="1089">
        <v>9.0069759999999999</v>
      </c>
      <c r="W59" s="765"/>
      <c r="X59" s="156">
        <v>0.39437149999999999</v>
      </c>
      <c r="Y59" s="8"/>
      <c r="Z59" s="8"/>
      <c r="AC59" s="8"/>
      <c r="AD59" s="8"/>
      <c r="AE59" s="8"/>
      <c r="AF59" s="8"/>
      <c r="AG59" s="8"/>
      <c r="AH59" s="8"/>
      <c r="AI59" s="8"/>
      <c r="AJ59" s="8"/>
      <c r="AK59" s="8"/>
      <c r="AL59" s="273"/>
    </row>
    <row r="60" spans="1:38" ht="12.75" customHeight="1" x14ac:dyDescent="0.2">
      <c r="A60" s="494"/>
      <c r="B60" s="12">
        <v>3</v>
      </c>
      <c r="C60" s="1089">
        <v>141.30000000000001</v>
      </c>
      <c r="D60" s="765">
        <v>141.30000000000001</v>
      </c>
      <c r="E60" s="156">
        <v>2.6</v>
      </c>
      <c r="F60" s="8"/>
      <c r="G60" s="8"/>
      <c r="J60" s="8"/>
      <c r="K60" s="8"/>
      <c r="L60" s="8"/>
      <c r="M60" s="8"/>
      <c r="N60" s="8"/>
      <c r="O60" s="8"/>
      <c r="P60" s="8"/>
      <c r="Q60" s="8"/>
      <c r="R60" s="8"/>
      <c r="S60" s="273"/>
      <c r="T60" s="494"/>
      <c r="U60" s="12">
        <v>3</v>
      </c>
      <c r="V60" s="1089">
        <v>17.294560000000001</v>
      </c>
      <c r="W60" s="765"/>
      <c r="X60" s="156">
        <v>0.79986380000000001</v>
      </c>
      <c r="Y60" s="8"/>
      <c r="Z60" s="8"/>
      <c r="AC60" s="8"/>
      <c r="AD60" s="8"/>
      <c r="AE60" s="8"/>
      <c r="AF60" s="8"/>
      <c r="AG60" s="8"/>
      <c r="AH60" s="8"/>
      <c r="AI60" s="8"/>
      <c r="AJ60" s="8"/>
      <c r="AK60" s="8"/>
      <c r="AL60" s="273"/>
    </row>
    <row r="61" spans="1:38" ht="12.75" customHeight="1" x14ac:dyDescent="0.2">
      <c r="A61" s="494"/>
      <c r="B61" s="12">
        <v>4</v>
      </c>
      <c r="C61" s="1089">
        <v>208</v>
      </c>
      <c r="D61" s="765">
        <v>208</v>
      </c>
      <c r="E61" s="156">
        <v>3.7</v>
      </c>
      <c r="F61" s="8"/>
      <c r="G61" s="8"/>
      <c r="H61" s="8"/>
      <c r="I61" s="8"/>
      <c r="J61" s="8"/>
      <c r="K61" s="8"/>
      <c r="L61" s="8"/>
      <c r="M61" s="8"/>
      <c r="N61" s="8"/>
      <c r="O61" s="8"/>
      <c r="P61" s="8"/>
      <c r="Q61" s="8"/>
      <c r="R61" s="8"/>
      <c r="S61" s="273"/>
      <c r="T61" s="494"/>
      <c r="U61" s="12">
        <v>4</v>
      </c>
      <c r="V61" s="1089">
        <v>25.342449999999999</v>
      </c>
      <c r="W61" s="765"/>
      <c r="X61" s="156">
        <v>1.200035</v>
      </c>
      <c r="Y61" s="8"/>
      <c r="Z61" s="8"/>
      <c r="AA61" s="8"/>
      <c r="AB61" s="8"/>
      <c r="AC61" s="8"/>
      <c r="AD61" s="8"/>
      <c r="AE61" s="8"/>
      <c r="AF61" s="8"/>
      <c r="AG61" s="8"/>
      <c r="AH61" s="8"/>
      <c r="AI61" s="8"/>
      <c r="AJ61" s="8"/>
      <c r="AK61" s="8"/>
      <c r="AL61" s="273"/>
    </row>
    <row r="62" spans="1:38" ht="12.75" customHeight="1" x14ac:dyDescent="0.2">
      <c r="A62" s="494"/>
      <c r="B62" s="12">
        <v>5</v>
      </c>
      <c r="C62" s="1089">
        <v>303</v>
      </c>
      <c r="D62" s="765">
        <v>303</v>
      </c>
      <c r="E62" s="156">
        <v>4.8</v>
      </c>
      <c r="F62" s="8"/>
      <c r="G62" s="8"/>
      <c r="H62" s="8"/>
      <c r="I62" s="8"/>
      <c r="J62" s="8"/>
      <c r="K62" s="8"/>
      <c r="L62" s="8"/>
      <c r="M62" s="8"/>
      <c r="N62" s="8"/>
      <c r="O62" s="8"/>
      <c r="P62" s="8"/>
      <c r="Q62" s="8"/>
      <c r="R62" s="8"/>
      <c r="S62" s="273"/>
      <c r="T62" s="494"/>
      <c r="U62" s="12">
        <v>5</v>
      </c>
      <c r="V62" s="1089">
        <v>32.349269999999997</v>
      </c>
      <c r="W62" s="765"/>
      <c r="X62" s="156">
        <v>1.599907</v>
      </c>
      <c r="Y62" s="8"/>
      <c r="Z62" s="8"/>
      <c r="AA62" s="8"/>
      <c r="AB62" s="8"/>
      <c r="AC62" s="8"/>
      <c r="AD62" s="8"/>
      <c r="AE62" s="8"/>
      <c r="AF62" s="8"/>
      <c r="AG62" s="8"/>
      <c r="AH62" s="8"/>
      <c r="AI62" s="8"/>
      <c r="AJ62" s="8"/>
      <c r="AK62" s="8"/>
      <c r="AL62" s="273"/>
    </row>
    <row r="63" spans="1:38" ht="12.75" customHeight="1" x14ac:dyDescent="0.2">
      <c r="A63" s="494"/>
      <c r="B63" s="12">
        <v>6</v>
      </c>
      <c r="C63" s="1089">
        <v>442.8</v>
      </c>
      <c r="D63" s="765">
        <v>442.8</v>
      </c>
      <c r="E63" s="156">
        <v>5.8</v>
      </c>
      <c r="F63" s="8"/>
      <c r="G63" s="8"/>
      <c r="H63" s="8"/>
      <c r="I63" s="8"/>
      <c r="J63" s="8"/>
      <c r="K63" s="8"/>
      <c r="L63" s="8"/>
      <c r="M63" s="8"/>
      <c r="N63" s="8"/>
      <c r="O63" s="8"/>
      <c r="P63" s="8"/>
      <c r="Q63" s="8"/>
      <c r="R63" s="8"/>
      <c r="S63" s="273"/>
      <c r="T63" s="494"/>
      <c r="U63" s="12">
        <v>6</v>
      </c>
      <c r="V63" s="1089">
        <v>39.819330000000001</v>
      </c>
      <c r="W63" s="765"/>
      <c r="X63" s="156">
        <v>1.9999579999999999</v>
      </c>
      <c r="Y63" s="8"/>
      <c r="Z63" s="8"/>
      <c r="AA63" s="8"/>
      <c r="AB63" s="8"/>
      <c r="AC63" s="8"/>
      <c r="AD63" s="8"/>
      <c r="AE63" s="8"/>
      <c r="AF63" s="8"/>
      <c r="AG63" s="8"/>
      <c r="AH63" s="8"/>
      <c r="AI63" s="8"/>
      <c r="AJ63" s="8"/>
      <c r="AK63" s="8"/>
      <c r="AL63" s="273"/>
    </row>
    <row r="64" spans="1:38" ht="12.75" customHeight="1" x14ac:dyDescent="0.2">
      <c r="A64" s="494"/>
      <c r="B64" s="12">
        <v>7</v>
      </c>
      <c r="C64" s="1089">
        <v>646.4</v>
      </c>
      <c r="D64" s="765">
        <v>646.4</v>
      </c>
      <c r="E64" s="156">
        <v>6.8</v>
      </c>
      <c r="F64" s="8"/>
      <c r="G64" s="8"/>
      <c r="H64" s="8"/>
      <c r="I64" s="8"/>
      <c r="J64" s="8"/>
      <c r="K64" s="8"/>
      <c r="L64" s="8"/>
      <c r="M64" s="8"/>
      <c r="N64" s="8"/>
      <c r="O64" s="8"/>
      <c r="P64" s="8"/>
      <c r="Q64" s="8"/>
      <c r="R64" s="8"/>
      <c r="S64" s="273"/>
      <c r="T64" s="494"/>
      <c r="U64" s="12">
        <v>7</v>
      </c>
      <c r="V64" s="1089">
        <v>47.710590000000003</v>
      </c>
      <c r="W64" s="765"/>
      <c r="X64" s="156">
        <v>2.3998910000000002</v>
      </c>
      <c r="Y64" s="8"/>
      <c r="Z64" s="8"/>
      <c r="AA64" s="8"/>
      <c r="AB64" s="8"/>
      <c r="AC64" s="8"/>
      <c r="AD64" s="8"/>
      <c r="AE64" s="8"/>
      <c r="AF64" s="8"/>
      <c r="AG64" s="8"/>
      <c r="AH64" s="8"/>
      <c r="AI64" s="8"/>
      <c r="AJ64" s="8"/>
      <c r="AK64" s="8"/>
      <c r="AL64" s="273"/>
    </row>
    <row r="65" spans="1:38" ht="12.75" customHeight="1" x14ac:dyDescent="0.2">
      <c r="A65" s="494"/>
      <c r="B65" s="12">
        <v>8</v>
      </c>
      <c r="C65" s="1089">
        <v>928.3</v>
      </c>
      <c r="D65" s="765">
        <v>928.3</v>
      </c>
      <c r="E65" s="156">
        <v>7.9</v>
      </c>
      <c r="F65" s="8"/>
      <c r="G65" s="8"/>
      <c r="H65" s="8"/>
      <c r="I65" s="8"/>
      <c r="J65" s="8"/>
      <c r="K65" s="8"/>
      <c r="L65" s="8"/>
      <c r="M65" s="8"/>
      <c r="N65" s="8"/>
      <c r="O65" s="8"/>
      <c r="P65" s="8"/>
      <c r="Q65" s="8"/>
      <c r="R65" s="8"/>
      <c r="S65" s="273"/>
      <c r="T65" s="494"/>
      <c r="U65" s="12">
        <v>8</v>
      </c>
      <c r="V65" s="1089">
        <v>55.327770000000001</v>
      </c>
      <c r="W65" s="765"/>
      <c r="X65" s="156">
        <v>2.8000609999999999</v>
      </c>
      <c r="Y65" s="8"/>
      <c r="Z65" s="8"/>
      <c r="AA65" s="8"/>
      <c r="AB65" s="8"/>
      <c r="AC65" s="8"/>
      <c r="AD65" s="8"/>
      <c r="AE65" s="8"/>
      <c r="AF65" s="8"/>
      <c r="AG65" s="8"/>
      <c r="AH65" s="8"/>
      <c r="AI65" s="8"/>
      <c r="AJ65" s="8"/>
      <c r="AK65" s="8"/>
      <c r="AL65" s="273"/>
    </row>
    <row r="66" spans="1:38" ht="12.75" customHeight="1" x14ac:dyDescent="0.2">
      <c r="A66" s="494"/>
      <c r="B66" s="12">
        <v>9</v>
      </c>
      <c r="C66" s="1089">
        <v>1291.8</v>
      </c>
      <c r="D66" s="765">
        <v>1291.8</v>
      </c>
      <c r="E66" s="156">
        <v>9</v>
      </c>
      <c r="F66" s="8"/>
      <c r="G66" s="8"/>
      <c r="H66" s="8"/>
      <c r="I66" s="8"/>
      <c r="J66" s="8"/>
      <c r="K66" s="8"/>
      <c r="L66" s="8"/>
      <c r="M66" s="8"/>
      <c r="N66" s="8"/>
      <c r="O66" s="8"/>
      <c r="P66" s="8"/>
      <c r="Q66" s="8"/>
      <c r="R66" s="8"/>
      <c r="S66" s="273"/>
      <c r="T66" s="494"/>
      <c r="U66" s="12">
        <v>9</v>
      </c>
      <c r="V66" s="1089">
        <v>63.520339999999997</v>
      </c>
      <c r="W66" s="765"/>
      <c r="X66" s="156">
        <v>3.1999930000000001</v>
      </c>
      <c r="Y66" s="8"/>
      <c r="Z66" s="8"/>
      <c r="AA66" s="8"/>
      <c r="AB66" s="8"/>
      <c r="AC66" s="8"/>
      <c r="AD66" s="8"/>
      <c r="AE66" s="8"/>
      <c r="AF66" s="8"/>
      <c r="AG66" s="8"/>
      <c r="AH66" s="8"/>
      <c r="AI66" s="8"/>
      <c r="AJ66" s="8"/>
      <c r="AK66" s="8"/>
      <c r="AL66" s="273"/>
    </row>
    <row r="67" spans="1:38" ht="12.75" customHeight="1" x14ac:dyDescent="0.2">
      <c r="A67" s="494"/>
      <c r="B67" s="12">
        <v>10</v>
      </c>
      <c r="C67" s="1089">
        <v>1680.2</v>
      </c>
      <c r="D67" s="765">
        <v>1680.2</v>
      </c>
      <c r="E67" s="156">
        <v>10</v>
      </c>
      <c r="F67" s="8"/>
      <c r="G67" s="8"/>
      <c r="H67" s="8"/>
      <c r="I67" s="8"/>
      <c r="J67" s="8"/>
      <c r="K67" s="8"/>
      <c r="L67" s="8"/>
      <c r="M67" s="8"/>
      <c r="N67" s="8"/>
      <c r="O67" s="8"/>
      <c r="P67" s="8"/>
      <c r="Q67" s="8"/>
      <c r="R67" s="8"/>
      <c r="S67" s="273"/>
      <c r="T67" s="494"/>
      <c r="U67" s="12">
        <v>10</v>
      </c>
      <c r="V67" s="1089">
        <v>72.875540000000001</v>
      </c>
      <c r="W67" s="765"/>
      <c r="X67" s="156">
        <v>3.6001050000000001</v>
      </c>
      <c r="Y67" s="8"/>
      <c r="Z67" s="8"/>
      <c r="AA67" s="8"/>
      <c r="AB67" s="8"/>
      <c r="AC67" s="8"/>
      <c r="AD67" s="8"/>
      <c r="AE67" s="8"/>
      <c r="AF67" s="8"/>
      <c r="AG67" s="8"/>
      <c r="AH67" s="8"/>
      <c r="AI67" s="8"/>
      <c r="AJ67" s="8"/>
      <c r="AK67" s="8"/>
      <c r="AL67" s="273"/>
    </row>
    <row r="68" spans="1:38" ht="12.75" customHeight="1" x14ac:dyDescent="0.2">
      <c r="A68" s="494"/>
      <c r="B68" s="12">
        <v>11</v>
      </c>
      <c r="C68" s="1089">
        <v>2164.1999999999998</v>
      </c>
      <c r="D68" s="765">
        <v>2164.1999999999998</v>
      </c>
      <c r="E68" s="156">
        <v>11</v>
      </c>
      <c r="F68" s="8"/>
      <c r="G68" s="8"/>
      <c r="H68" s="8"/>
      <c r="I68" s="8"/>
      <c r="J68" s="8"/>
      <c r="K68" s="8"/>
      <c r="L68" s="8"/>
      <c r="M68" s="8"/>
      <c r="N68" s="8"/>
      <c r="O68" s="8"/>
      <c r="P68" s="8"/>
      <c r="Q68" s="8"/>
      <c r="R68" s="8"/>
      <c r="S68" s="273"/>
      <c r="T68" s="494"/>
      <c r="U68" s="12">
        <v>11</v>
      </c>
      <c r="V68" s="1089">
        <v>81.380780000000001</v>
      </c>
      <c r="W68" s="765"/>
      <c r="X68" s="156">
        <v>4.0000960000000001</v>
      </c>
      <c r="Y68" s="8"/>
      <c r="Z68" s="8"/>
      <c r="AA68" s="8"/>
      <c r="AB68" s="8"/>
      <c r="AC68" s="8"/>
      <c r="AD68" s="8"/>
      <c r="AE68" s="8"/>
      <c r="AF68" s="8"/>
      <c r="AG68" s="8"/>
      <c r="AH68" s="8"/>
      <c r="AI68" s="8"/>
      <c r="AJ68" s="8"/>
      <c r="AK68" s="8"/>
      <c r="AL68" s="273"/>
    </row>
    <row r="69" spans="1:38" ht="12.75" customHeight="1" x14ac:dyDescent="0.2">
      <c r="A69" s="494"/>
      <c r="B69" s="12">
        <v>12</v>
      </c>
      <c r="C69" s="1089">
        <v>2639.6</v>
      </c>
      <c r="D69" s="765">
        <v>2639.6</v>
      </c>
      <c r="E69" s="156">
        <v>12.1</v>
      </c>
      <c r="F69" s="8"/>
      <c r="G69" s="8"/>
      <c r="H69" s="8"/>
      <c r="I69" s="8"/>
      <c r="J69" s="8"/>
      <c r="K69" s="8"/>
      <c r="L69" s="8"/>
      <c r="M69" s="8"/>
      <c r="N69" s="8"/>
      <c r="O69" s="8"/>
      <c r="P69" s="8"/>
      <c r="Q69" s="8"/>
      <c r="R69" s="8"/>
      <c r="S69" s="273"/>
      <c r="T69" s="494"/>
      <c r="U69" s="12">
        <v>12</v>
      </c>
      <c r="V69" s="1089">
        <v>90.656049999999993</v>
      </c>
      <c r="W69" s="765"/>
      <c r="X69" s="156">
        <v>4.3999090000000001</v>
      </c>
      <c r="Y69" s="8"/>
      <c r="Z69" s="8"/>
      <c r="AA69" s="8"/>
      <c r="AB69" s="8"/>
      <c r="AC69" s="8"/>
      <c r="AD69" s="8"/>
      <c r="AE69" s="8"/>
      <c r="AF69" s="8"/>
      <c r="AG69" s="8"/>
      <c r="AH69" s="8"/>
      <c r="AI69" s="8"/>
      <c r="AJ69" s="8"/>
      <c r="AK69" s="8"/>
      <c r="AL69" s="273"/>
    </row>
    <row r="70" spans="1:38" ht="12.75" customHeight="1" x14ac:dyDescent="0.2">
      <c r="A70" s="494"/>
      <c r="B70" s="12">
        <v>13</v>
      </c>
      <c r="C70" s="1089">
        <v>3069.6</v>
      </c>
      <c r="D70" s="765">
        <v>3069.6</v>
      </c>
      <c r="E70" s="156">
        <v>13.1</v>
      </c>
      <c r="F70" s="8"/>
      <c r="G70" s="8"/>
      <c r="H70" s="8"/>
      <c r="I70" s="8"/>
      <c r="J70" s="8"/>
      <c r="K70" s="8"/>
      <c r="L70" s="8"/>
      <c r="M70" s="8"/>
      <c r="N70" s="8"/>
      <c r="O70" s="8"/>
      <c r="P70" s="8"/>
      <c r="Q70" s="8"/>
      <c r="R70" s="8"/>
      <c r="S70" s="273"/>
      <c r="T70" s="494"/>
      <c r="U70" s="12">
        <v>13</v>
      </c>
      <c r="V70" s="1089">
        <v>100.5232</v>
      </c>
      <c r="W70" s="765"/>
      <c r="X70" s="156">
        <v>4.80002</v>
      </c>
      <c r="Y70" s="8"/>
      <c r="Z70" s="8"/>
      <c r="AA70" s="8"/>
      <c r="AB70" s="8"/>
      <c r="AC70" s="8"/>
      <c r="AD70" s="8"/>
      <c r="AE70" s="8"/>
      <c r="AF70" s="8"/>
      <c r="AG70" s="8"/>
      <c r="AH70" s="8"/>
      <c r="AI70" s="8"/>
      <c r="AJ70" s="8"/>
      <c r="AK70" s="8"/>
      <c r="AL70" s="273"/>
    </row>
    <row r="71" spans="1:38" ht="12.75" customHeight="1" x14ac:dyDescent="0.2">
      <c r="A71" s="494"/>
      <c r="B71" s="12">
        <v>14</v>
      </c>
      <c r="C71" s="1089">
        <v>3256.3</v>
      </c>
      <c r="D71" s="765">
        <v>3256.3</v>
      </c>
      <c r="E71" s="156">
        <v>14.2</v>
      </c>
      <c r="F71" s="8"/>
      <c r="G71" s="8"/>
      <c r="H71" s="8"/>
      <c r="I71" s="8"/>
      <c r="J71" s="8"/>
      <c r="K71" s="8"/>
      <c r="L71" s="8"/>
      <c r="M71" s="8"/>
      <c r="N71" s="8"/>
      <c r="O71" s="8"/>
      <c r="P71" s="8"/>
      <c r="Q71" s="8"/>
      <c r="R71" s="8"/>
      <c r="S71" s="273"/>
      <c r="T71" s="494"/>
      <c r="U71" s="12">
        <v>14</v>
      </c>
      <c r="V71" s="1089">
        <v>110.5085</v>
      </c>
      <c r="W71" s="765"/>
      <c r="X71" s="156">
        <v>5.1999519999999997</v>
      </c>
      <c r="Y71" s="8"/>
      <c r="Z71" s="8"/>
      <c r="AA71" s="8"/>
      <c r="AB71" s="8"/>
      <c r="AC71" s="8"/>
      <c r="AD71" s="8"/>
      <c r="AE71" s="8"/>
      <c r="AF71" s="8"/>
      <c r="AG71" s="8"/>
      <c r="AH71" s="8"/>
      <c r="AI71" s="8"/>
      <c r="AJ71" s="8"/>
      <c r="AK71" s="8"/>
      <c r="AL71" s="273"/>
    </row>
    <row r="72" spans="1:38" ht="12.75" customHeight="1" x14ac:dyDescent="0.2">
      <c r="A72" s="494"/>
      <c r="B72" s="12">
        <v>15</v>
      </c>
      <c r="C72" s="1089">
        <v>3291.8</v>
      </c>
      <c r="D72" s="765">
        <v>3291.8</v>
      </c>
      <c r="E72" s="156">
        <v>15.3</v>
      </c>
      <c r="F72" s="8"/>
      <c r="G72" s="8"/>
      <c r="H72" s="8"/>
      <c r="I72" s="8"/>
      <c r="J72" s="8"/>
      <c r="K72" s="8"/>
      <c r="L72" s="8"/>
      <c r="M72" s="8"/>
      <c r="N72" s="8"/>
      <c r="O72" s="8"/>
      <c r="P72" s="8"/>
      <c r="Q72" s="8"/>
      <c r="R72" s="8"/>
      <c r="S72" s="273"/>
      <c r="T72" s="494"/>
      <c r="U72" s="12">
        <v>15</v>
      </c>
      <c r="V72" s="1089">
        <v>120.3236</v>
      </c>
      <c r="W72" s="765"/>
      <c r="X72" s="156">
        <v>5.6000629999999996</v>
      </c>
      <c r="Y72" s="8"/>
      <c r="Z72" s="8"/>
      <c r="AA72" s="8"/>
      <c r="AB72" s="8"/>
      <c r="AC72" s="8"/>
      <c r="AD72" s="8"/>
      <c r="AE72" s="8"/>
      <c r="AF72" s="8"/>
      <c r="AG72" s="8"/>
      <c r="AH72" s="8"/>
      <c r="AI72" s="8"/>
      <c r="AJ72" s="8"/>
      <c r="AK72" s="8"/>
      <c r="AL72" s="273"/>
    </row>
    <row r="73" spans="1:38" ht="12.75" customHeight="1" x14ac:dyDescent="0.2">
      <c r="A73" s="494"/>
      <c r="B73" s="12">
        <v>16</v>
      </c>
      <c r="C73" s="1089">
        <v>3315</v>
      </c>
      <c r="D73" s="765">
        <v>3315</v>
      </c>
      <c r="E73" s="156">
        <v>16.3</v>
      </c>
      <c r="F73" s="8"/>
      <c r="G73" s="8"/>
      <c r="H73" s="8"/>
      <c r="I73" s="8"/>
      <c r="J73" s="8"/>
      <c r="K73" s="8"/>
      <c r="L73" s="8"/>
      <c r="M73" s="8"/>
      <c r="N73" s="8"/>
      <c r="O73" s="8"/>
      <c r="P73" s="8"/>
      <c r="Q73" s="8"/>
      <c r="R73" s="8"/>
      <c r="S73" s="273"/>
      <c r="T73" s="494"/>
      <c r="U73" s="12">
        <v>16</v>
      </c>
      <c r="V73" s="1089">
        <v>130.89789999999999</v>
      </c>
      <c r="W73" s="765"/>
      <c r="X73" s="156">
        <v>5.9999349999999998</v>
      </c>
      <c r="Y73" s="8"/>
      <c r="Z73" s="8"/>
      <c r="AA73" s="8"/>
      <c r="AB73" s="8"/>
      <c r="AC73" s="8"/>
      <c r="AD73" s="8"/>
      <c r="AE73" s="8"/>
      <c r="AF73" s="8"/>
      <c r="AG73" s="8"/>
      <c r="AH73" s="8"/>
      <c r="AI73" s="8"/>
      <c r="AJ73" s="8"/>
      <c r="AK73" s="8"/>
      <c r="AL73" s="273"/>
    </row>
    <row r="74" spans="1:38" ht="12.75" customHeight="1" x14ac:dyDescent="0.2">
      <c r="A74" s="494"/>
      <c r="B74" s="12">
        <v>17</v>
      </c>
      <c r="C74" s="1089">
        <v>3377.7</v>
      </c>
      <c r="D74" s="765">
        <v>3377.7</v>
      </c>
      <c r="E74" s="156">
        <v>17.3</v>
      </c>
      <c r="F74" s="8"/>
      <c r="G74" s="8"/>
      <c r="H74" s="8"/>
      <c r="I74" s="8"/>
      <c r="J74" s="8"/>
      <c r="K74" s="8"/>
      <c r="L74" s="8"/>
      <c r="M74" s="8"/>
      <c r="N74" s="8"/>
      <c r="O74" s="8"/>
      <c r="P74" s="8"/>
      <c r="Q74" s="8"/>
      <c r="R74" s="8"/>
      <c r="S74" s="273"/>
      <c r="T74" s="494"/>
      <c r="U74" s="12">
        <v>17</v>
      </c>
      <c r="V74" s="1089">
        <v>142.42439999999999</v>
      </c>
      <c r="W74" s="765"/>
      <c r="X74" s="156">
        <v>6.4000459999999997</v>
      </c>
      <c r="Y74" s="8"/>
      <c r="Z74" s="8"/>
      <c r="AA74" s="8"/>
      <c r="AB74" s="8"/>
      <c r="AC74" s="8"/>
      <c r="AD74" s="8"/>
      <c r="AE74" s="8"/>
      <c r="AF74" s="8"/>
      <c r="AG74" s="8"/>
      <c r="AH74" s="8"/>
      <c r="AI74" s="8"/>
      <c r="AJ74" s="8"/>
      <c r="AK74" s="8"/>
      <c r="AL74" s="273"/>
    </row>
    <row r="75" spans="1:38" ht="12.75" customHeight="1" x14ac:dyDescent="0.2">
      <c r="A75" s="494"/>
      <c r="B75" s="12">
        <v>18</v>
      </c>
      <c r="C75" s="1089">
        <v>3436.2</v>
      </c>
      <c r="D75" s="765">
        <v>3436.2</v>
      </c>
      <c r="E75" s="156">
        <v>18.399999999999999</v>
      </c>
      <c r="F75" s="8"/>
      <c r="G75" s="8"/>
      <c r="H75" s="8"/>
      <c r="I75" s="8"/>
      <c r="J75" s="8"/>
      <c r="K75" s="8"/>
      <c r="L75" s="8"/>
      <c r="M75" s="8"/>
      <c r="N75" s="8"/>
      <c r="O75" s="8"/>
      <c r="P75" s="8"/>
      <c r="Q75" s="8"/>
      <c r="R75" s="8"/>
      <c r="S75" s="273"/>
      <c r="T75" s="494"/>
      <c r="U75" s="12">
        <v>18</v>
      </c>
      <c r="V75" s="1089">
        <v>153.29239999999999</v>
      </c>
      <c r="W75" s="765"/>
      <c r="X75" s="156">
        <v>6.799919</v>
      </c>
      <c r="Y75" s="8"/>
      <c r="Z75" s="8"/>
      <c r="AA75" s="8"/>
      <c r="AB75" s="8"/>
      <c r="AC75" s="8"/>
      <c r="AD75" s="8"/>
      <c r="AE75" s="8"/>
      <c r="AF75" s="8"/>
      <c r="AG75" s="8"/>
      <c r="AH75" s="8"/>
      <c r="AI75" s="8"/>
      <c r="AJ75" s="8"/>
      <c r="AK75" s="8"/>
      <c r="AL75" s="273"/>
    </row>
    <row r="76" spans="1:38" ht="12.75" customHeight="1" x14ac:dyDescent="0.2">
      <c r="A76" s="494"/>
      <c r="B76" s="12">
        <v>19</v>
      </c>
      <c r="C76" s="1089">
        <v>3453.2</v>
      </c>
      <c r="D76" s="765">
        <v>3453.2</v>
      </c>
      <c r="E76" s="156">
        <v>19.5</v>
      </c>
      <c r="F76" s="8"/>
      <c r="G76" s="8"/>
      <c r="H76" s="8"/>
      <c r="I76" s="8"/>
      <c r="J76" s="8"/>
      <c r="K76" s="8"/>
      <c r="L76" s="8"/>
      <c r="M76" s="8"/>
      <c r="N76" s="8"/>
      <c r="O76" s="8"/>
      <c r="P76" s="8"/>
      <c r="Q76" s="8"/>
      <c r="R76" s="8"/>
      <c r="S76" s="273"/>
      <c r="T76" s="494"/>
      <c r="U76" s="12">
        <v>19</v>
      </c>
      <c r="V76" s="1089">
        <v>165.4325</v>
      </c>
      <c r="W76" s="765"/>
      <c r="X76" s="156">
        <v>7.2000299999999999</v>
      </c>
      <c r="Y76" s="8"/>
      <c r="Z76" s="8"/>
      <c r="AA76" s="8"/>
      <c r="AB76" s="8"/>
      <c r="AC76" s="8"/>
      <c r="AD76" s="8"/>
      <c r="AE76" s="8"/>
      <c r="AF76" s="8"/>
      <c r="AG76" s="8"/>
      <c r="AH76" s="8"/>
      <c r="AI76" s="8"/>
      <c r="AJ76" s="8"/>
      <c r="AK76" s="8"/>
      <c r="AL76" s="273"/>
    </row>
    <row r="77" spans="1:38" ht="12.75" customHeight="1" x14ac:dyDescent="0.2">
      <c r="A77" s="494"/>
      <c r="B77" s="12">
        <v>20</v>
      </c>
      <c r="C77" s="1089">
        <v>3483</v>
      </c>
      <c r="D77" s="765">
        <v>3483</v>
      </c>
      <c r="E77" s="156">
        <v>20.5</v>
      </c>
      <c r="F77" s="8"/>
      <c r="G77" s="8"/>
      <c r="H77" s="8"/>
      <c r="I77" s="8"/>
      <c r="J77" s="8"/>
      <c r="K77" s="8"/>
      <c r="L77" s="8"/>
      <c r="M77" s="8"/>
      <c r="N77" s="8"/>
      <c r="O77" s="8"/>
      <c r="P77" s="8"/>
      <c r="Q77" s="8"/>
      <c r="R77" s="8"/>
      <c r="S77" s="273"/>
      <c r="T77" s="494"/>
      <c r="U77" s="12">
        <v>20</v>
      </c>
      <c r="V77" s="1089">
        <v>178.38040000000001</v>
      </c>
      <c r="W77" s="765"/>
      <c r="X77" s="156">
        <v>7.6000810000000003</v>
      </c>
      <c r="Y77" s="8"/>
      <c r="Z77" s="8"/>
      <c r="AA77" s="8"/>
      <c r="AB77" s="8"/>
      <c r="AC77" s="8"/>
      <c r="AD77" s="8"/>
      <c r="AE77" s="8"/>
      <c r="AF77" s="8"/>
      <c r="AG77" s="8"/>
      <c r="AH77" s="8"/>
      <c r="AI77" s="8"/>
      <c r="AJ77" s="8"/>
      <c r="AK77" s="8"/>
      <c r="AL77" s="273"/>
    </row>
    <row r="78" spans="1:38" ht="12.75" customHeight="1" x14ac:dyDescent="0.2">
      <c r="A78" s="494"/>
      <c r="B78" s="12">
        <v>21</v>
      </c>
      <c r="C78" s="1089">
        <v>3453.7</v>
      </c>
      <c r="D78" s="765">
        <v>3453.7</v>
      </c>
      <c r="E78" s="156">
        <v>21.5</v>
      </c>
      <c r="F78" s="8"/>
      <c r="G78" s="8"/>
      <c r="H78" s="8"/>
      <c r="I78" s="8"/>
      <c r="J78" s="8"/>
      <c r="K78" s="8"/>
      <c r="L78" s="8"/>
      <c r="M78" s="8"/>
      <c r="N78" s="8"/>
      <c r="O78" s="8"/>
      <c r="P78" s="8"/>
      <c r="Q78" s="8"/>
      <c r="R78" s="8"/>
      <c r="S78" s="273"/>
      <c r="T78" s="494"/>
      <c r="U78" s="12">
        <v>21</v>
      </c>
      <c r="V78" s="1089">
        <v>190.42920000000001</v>
      </c>
      <c r="W78" s="765"/>
      <c r="X78" s="156">
        <v>8.0000140000000002</v>
      </c>
      <c r="Y78" s="8"/>
      <c r="Z78" s="8"/>
      <c r="AA78" s="8"/>
      <c r="AB78" s="8"/>
      <c r="AC78" s="8"/>
      <c r="AD78" s="8"/>
      <c r="AE78" s="8"/>
      <c r="AF78" s="8"/>
      <c r="AG78" s="8"/>
      <c r="AH78" s="8"/>
      <c r="AI78" s="8"/>
      <c r="AJ78" s="8"/>
      <c r="AK78" s="8"/>
      <c r="AL78" s="273"/>
    </row>
    <row r="79" spans="1:38" ht="12.75" customHeight="1" x14ac:dyDescent="0.2">
      <c r="A79" s="494"/>
      <c r="B79" s="12">
        <v>22</v>
      </c>
      <c r="C79" s="1089">
        <v>3493.2</v>
      </c>
      <c r="D79" s="765">
        <v>3493.2</v>
      </c>
      <c r="E79" s="156">
        <v>22.6</v>
      </c>
      <c r="F79" s="8"/>
      <c r="G79" s="8"/>
      <c r="H79" s="8"/>
      <c r="I79" s="8"/>
      <c r="J79" s="8"/>
      <c r="K79" s="8"/>
      <c r="L79" s="8"/>
      <c r="M79" s="8"/>
      <c r="N79" s="8"/>
      <c r="O79" s="8"/>
      <c r="P79" s="8"/>
      <c r="Q79" s="8"/>
      <c r="R79" s="8"/>
      <c r="S79" s="273"/>
      <c r="T79" s="494"/>
      <c r="U79" s="12">
        <v>22</v>
      </c>
      <c r="V79" s="1089">
        <v>204.47559999999999</v>
      </c>
      <c r="W79" s="765"/>
      <c r="X79" s="156">
        <v>8.3998849999999994</v>
      </c>
      <c r="Y79" s="8"/>
      <c r="Z79" s="8"/>
      <c r="AA79" s="8"/>
      <c r="AB79" s="8"/>
      <c r="AC79" s="8"/>
      <c r="AD79" s="8"/>
      <c r="AE79" s="8"/>
      <c r="AF79" s="8"/>
      <c r="AG79" s="8"/>
      <c r="AH79" s="8"/>
      <c r="AI79" s="8"/>
      <c r="AJ79" s="8"/>
      <c r="AK79" s="8"/>
      <c r="AL79" s="273"/>
    </row>
    <row r="80" spans="1:38" ht="12.75" customHeight="1" x14ac:dyDescent="0.2">
      <c r="A80" s="494"/>
      <c r="B80" s="12">
        <v>23</v>
      </c>
      <c r="C80" s="1089">
        <v>3497.7</v>
      </c>
      <c r="D80" s="765">
        <v>3497.7</v>
      </c>
      <c r="E80" s="156">
        <v>23.6</v>
      </c>
      <c r="F80" s="8"/>
      <c r="G80" s="8"/>
      <c r="H80" s="8"/>
      <c r="I80" s="8"/>
      <c r="J80" s="8"/>
      <c r="K80" s="8"/>
      <c r="L80" s="8"/>
      <c r="M80" s="8"/>
      <c r="N80" s="8"/>
      <c r="O80" s="8"/>
      <c r="P80" s="8"/>
      <c r="Q80" s="8"/>
      <c r="R80" s="8"/>
      <c r="S80" s="273"/>
      <c r="T80" s="494"/>
      <c r="U80" s="12">
        <v>23</v>
      </c>
      <c r="V80" s="1089">
        <v>218.45339999999999</v>
      </c>
      <c r="W80" s="765"/>
      <c r="X80" s="156">
        <v>8.7999969999999994</v>
      </c>
      <c r="Y80" s="8"/>
      <c r="Z80" s="8"/>
      <c r="AA80" s="8"/>
      <c r="AB80" s="8"/>
      <c r="AC80" s="8"/>
      <c r="AD80" s="8"/>
      <c r="AE80" s="8"/>
      <c r="AF80" s="8"/>
      <c r="AG80" s="8"/>
      <c r="AH80" s="8"/>
      <c r="AI80" s="8"/>
      <c r="AJ80" s="8"/>
      <c r="AK80" s="8"/>
      <c r="AL80" s="273"/>
    </row>
    <row r="81" spans="1:38" ht="12.75" customHeight="1" x14ac:dyDescent="0.2">
      <c r="A81" s="494"/>
      <c r="B81" s="12">
        <v>24</v>
      </c>
      <c r="C81" s="1089">
        <v>3521.2</v>
      </c>
      <c r="D81" s="765">
        <v>3521.2</v>
      </c>
      <c r="E81" s="156">
        <v>24.7</v>
      </c>
      <c r="F81" s="8"/>
      <c r="G81" s="8"/>
      <c r="H81" s="8"/>
      <c r="I81" s="8"/>
      <c r="J81" s="8"/>
      <c r="K81" s="8"/>
      <c r="L81" s="8"/>
      <c r="M81" s="8"/>
      <c r="N81" s="8"/>
      <c r="O81" s="8"/>
      <c r="P81" s="8"/>
      <c r="Q81" s="8"/>
      <c r="R81" s="8"/>
      <c r="S81" s="273"/>
      <c r="T81" s="494"/>
      <c r="U81" s="12">
        <v>24</v>
      </c>
      <c r="V81" s="1089">
        <v>232.99270000000001</v>
      </c>
      <c r="W81" s="765"/>
      <c r="X81" s="156">
        <v>9.1999879999999994</v>
      </c>
      <c r="Y81" s="8"/>
      <c r="Z81" s="8"/>
      <c r="AA81" s="8"/>
      <c r="AB81" s="8"/>
      <c r="AC81" s="8"/>
      <c r="AD81" s="8"/>
      <c r="AE81" s="8"/>
      <c r="AF81" s="8"/>
      <c r="AG81" s="8"/>
      <c r="AH81" s="8"/>
      <c r="AI81" s="8"/>
      <c r="AJ81" s="8"/>
      <c r="AK81" s="8"/>
      <c r="AL81" s="273"/>
    </row>
    <row r="82" spans="1:38" ht="12.75" customHeight="1" x14ac:dyDescent="0.2">
      <c r="A82" s="494"/>
      <c r="B82" s="12">
        <v>25</v>
      </c>
      <c r="C82" s="1089">
        <v>3570.9</v>
      </c>
      <c r="D82" s="765">
        <v>3570.9</v>
      </c>
      <c r="E82" s="156">
        <v>25.7</v>
      </c>
      <c r="F82" s="8"/>
      <c r="G82" s="8"/>
      <c r="H82" s="8"/>
      <c r="I82" s="8"/>
      <c r="J82" s="8"/>
      <c r="K82" s="8"/>
      <c r="L82" s="8"/>
      <c r="M82" s="8"/>
      <c r="N82" s="8"/>
      <c r="O82" s="8"/>
      <c r="P82" s="8"/>
      <c r="Q82" s="8"/>
      <c r="R82" s="8"/>
      <c r="S82" s="273"/>
      <c r="T82" s="494"/>
      <c r="U82" s="12">
        <v>25</v>
      </c>
      <c r="V82" s="1089">
        <v>249</v>
      </c>
      <c r="W82" s="765"/>
      <c r="X82" s="156">
        <v>9.5999800000000004</v>
      </c>
      <c r="Y82" s="8"/>
      <c r="Z82" s="8"/>
      <c r="AA82" s="8"/>
      <c r="AB82" s="8"/>
      <c r="AC82" s="8"/>
      <c r="AD82" s="8"/>
      <c r="AE82" s="8"/>
      <c r="AF82" s="8"/>
      <c r="AG82" s="8"/>
      <c r="AH82" s="8"/>
      <c r="AI82" s="8"/>
      <c r="AJ82" s="8"/>
      <c r="AK82" s="8"/>
      <c r="AL82" s="273"/>
    </row>
    <row r="83" spans="1:38" ht="12.75" customHeight="1" x14ac:dyDescent="0.2">
      <c r="A83" s="494"/>
      <c r="B83" s="12">
        <v>26</v>
      </c>
      <c r="C83" s="1089">
        <v>3533.2</v>
      </c>
      <c r="D83" s="765">
        <v>3533.2</v>
      </c>
      <c r="E83" s="156">
        <v>26.8</v>
      </c>
      <c r="F83" s="8"/>
      <c r="G83" s="8"/>
      <c r="H83" s="8"/>
      <c r="I83" s="8"/>
      <c r="J83" s="8"/>
      <c r="K83" s="8"/>
      <c r="L83" s="8"/>
      <c r="M83" s="8"/>
      <c r="N83" s="8"/>
      <c r="O83" s="8"/>
      <c r="P83" s="8"/>
      <c r="Q83" s="8"/>
      <c r="R83" s="8"/>
      <c r="S83" s="273"/>
      <c r="T83" s="494"/>
      <c r="U83" s="12">
        <v>26</v>
      </c>
      <c r="V83" s="1089">
        <v>266.50060000000002</v>
      </c>
      <c r="W83" s="765"/>
      <c r="X83" s="156">
        <v>10.000030000000001</v>
      </c>
      <c r="Y83" s="8"/>
      <c r="Z83" s="8"/>
      <c r="AA83" s="8"/>
      <c r="AB83" s="8"/>
      <c r="AC83" s="8"/>
      <c r="AD83" s="8"/>
      <c r="AE83" s="8"/>
      <c r="AF83" s="8"/>
      <c r="AG83" s="8"/>
      <c r="AH83" s="8"/>
      <c r="AI83" s="8"/>
      <c r="AJ83" s="8"/>
      <c r="AK83" s="8"/>
      <c r="AL83" s="273"/>
    </row>
    <row r="84" spans="1:38" ht="12.75" customHeight="1" x14ac:dyDescent="0.2">
      <c r="A84" s="494"/>
      <c r="B84" s="12">
        <v>27</v>
      </c>
      <c r="C84" s="1089">
        <v>3609.6</v>
      </c>
      <c r="D84" s="765">
        <v>3609.6</v>
      </c>
      <c r="E84" s="156">
        <v>27.8</v>
      </c>
      <c r="F84" s="8"/>
      <c r="G84" s="8"/>
      <c r="H84" s="8"/>
      <c r="I84" s="8"/>
      <c r="J84" s="8"/>
      <c r="K84" s="8"/>
      <c r="L84" s="8"/>
      <c r="M84" s="8"/>
      <c r="N84" s="8"/>
      <c r="O84" s="8"/>
      <c r="P84" s="8"/>
      <c r="Q84" s="8"/>
      <c r="R84" s="8"/>
      <c r="S84" s="273"/>
      <c r="T84" s="494"/>
      <c r="U84" s="12">
        <v>27</v>
      </c>
      <c r="V84" s="1089">
        <v>284.57060000000001</v>
      </c>
      <c r="W84" s="765"/>
      <c r="X84" s="156">
        <v>10.40002</v>
      </c>
      <c r="Y84" s="8"/>
      <c r="Z84" s="8"/>
      <c r="AA84" s="8"/>
      <c r="AB84" s="8"/>
      <c r="AC84" s="8"/>
      <c r="AD84" s="8"/>
      <c r="AE84" s="8"/>
      <c r="AF84" s="8"/>
      <c r="AG84" s="8"/>
      <c r="AH84" s="8"/>
      <c r="AI84" s="8"/>
      <c r="AJ84" s="8"/>
      <c r="AK84" s="8"/>
      <c r="AL84" s="273"/>
    </row>
    <row r="85" spans="1:38" ht="12.75" customHeight="1" x14ac:dyDescent="0.2">
      <c r="A85" s="494"/>
      <c r="B85" s="12">
        <v>28</v>
      </c>
      <c r="C85" s="1089">
        <v>3589.5</v>
      </c>
      <c r="D85" s="765">
        <v>3589.5</v>
      </c>
      <c r="E85" s="156">
        <v>28.9</v>
      </c>
      <c r="F85" s="8"/>
      <c r="G85" s="8"/>
      <c r="H85" s="8"/>
      <c r="I85" s="8"/>
      <c r="J85" s="8"/>
      <c r="K85" s="8"/>
      <c r="L85" s="8"/>
      <c r="M85" s="8"/>
      <c r="N85" s="8"/>
      <c r="O85" s="8"/>
      <c r="P85" s="8"/>
      <c r="Q85" s="8"/>
      <c r="R85" s="8"/>
      <c r="S85" s="273"/>
      <c r="T85" s="494"/>
      <c r="U85" s="12">
        <v>28</v>
      </c>
      <c r="V85" s="1089">
        <v>303.19749999999999</v>
      </c>
      <c r="W85" s="765"/>
      <c r="X85" s="156">
        <v>10.80007</v>
      </c>
      <c r="Y85" s="8"/>
      <c r="Z85" s="8"/>
      <c r="AA85" s="8"/>
      <c r="AB85" s="8"/>
      <c r="AC85" s="8"/>
      <c r="AD85" s="8"/>
      <c r="AE85" s="8"/>
      <c r="AF85" s="8"/>
      <c r="AG85" s="8"/>
      <c r="AH85" s="8"/>
      <c r="AI85" s="8"/>
      <c r="AJ85" s="8"/>
      <c r="AK85" s="8"/>
      <c r="AL85" s="273"/>
    </row>
    <row r="86" spans="1:38" ht="12.75" customHeight="1" x14ac:dyDescent="0.2">
      <c r="A86" s="494"/>
      <c r="B86" s="12">
        <v>29</v>
      </c>
      <c r="C86" s="1089">
        <v>3612.1</v>
      </c>
      <c r="D86" s="765">
        <v>3612.1</v>
      </c>
      <c r="E86" s="156">
        <v>29.9</v>
      </c>
      <c r="F86" s="8"/>
      <c r="G86" s="8"/>
      <c r="H86" s="8"/>
      <c r="I86" s="8"/>
      <c r="J86" s="8"/>
      <c r="K86" s="8"/>
      <c r="L86" s="8"/>
      <c r="M86" s="8"/>
      <c r="N86" s="8"/>
      <c r="O86" s="8"/>
      <c r="P86" s="8"/>
      <c r="Q86" s="8"/>
      <c r="R86" s="8"/>
      <c r="S86" s="273"/>
      <c r="T86" s="494"/>
      <c r="U86" s="12">
        <v>29</v>
      </c>
      <c r="V86" s="1089">
        <v>323.86360000000002</v>
      </c>
      <c r="W86" s="765"/>
      <c r="X86" s="156">
        <v>11.199949999999999</v>
      </c>
      <c r="Y86" s="8"/>
      <c r="Z86" s="8"/>
      <c r="AA86" s="8"/>
      <c r="AB86" s="8"/>
      <c r="AC86" s="8"/>
      <c r="AD86" s="8"/>
      <c r="AE86" s="8"/>
      <c r="AF86" s="8"/>
      <c r="AG86" s="8"/>
      <c r="AH86" s="8"/>
      <c r="AI86" s="8"/>
      <c r="AJ86" s="8"/>
      <c r="AK86" s="8"/>
      <c r="AL86" s="273"/>
    </row>
    <row r="87" spans="1:38" ht="12.75" customHeight="1" x14ac:dyDescent="0.2">
      <c r="A87" s="494"/>
      <c r="B87" s="12">
        <v>30</v>
      </c>
      <c r="C87" s="1089">
        <v>3651.8</v>
      </c>
      <c r="D87" s="765">
        <v>3651.8</v>
      </c>
      <c r="E87" s="156">
        <v>31</v>
      </c>
      <c r="F87" s="8"/>
      <c r="G87" s="8"/>
      <c r="H87" s="8"/>
      <c r="I87" s="8"/>
      <c r="J87" s="8"/>
      <c r="K87" s="8"/>
      <c r="L87" s="8"/>
      <c r="M87" s="8"/>
      <c r="N87" s="8"/>
      <c r="O87" s="8"/>
      <c r="P87" s="8"/>
      <c r="Q87" s="8"/>
      <c r="R87" s="8"/>
      <c r="S87" s="273"/>
      <c r="T87" s="494"/>
      <c r="U87" s="12">
        <v>30</v>
      </c>
      <c r="V87" s="1089">
        <v>344.86500000000001</v>
      </c>
      <c r="W87" s="765"/>
      <c r="X87" s="156">
        <v>11.59994</v>
      </c>
      <c r="Y87" s="8"/>
      <c r="Z87" s="8"/>
      <c r="AA87" s="8"/>
      <c r="AB87" s="8"/>
      <c r="AC87" s="8"/>
      <c r="AD87" s="8"/>
      <c r="AE87" s="8"/>
      <c r="AF87" s="8"/>
      <c r="AG87" s="8"/>
      <c r="AH87" s="8"/>
      <c r="AI87" s="8"/>
      <c r="AJ87" s="8"/>
      <c r="AK87" s="8"/>
      <c r="AL87" s="273"/>
    </row>
    <row r="88" spans="1:38" ht="12.75" customHeight="1" x14ac:dyDescent="0.2">
      <c r="A88" s="494"/>
      <c r="B88" s="12">
        <v>31</v>
      </c>
      <c r="C88" s="1089">
        <v>3662.9</v>
      </c>
      <c r="D88" s="765">
        <v>3662.9</v>
      </c>
      <c r="E88" s="156">
        <v>32</v>
      </c>
      <c r="F88" s="8"/>
      <c r="G88" s="8"/>
      <c r="H88" s="8"/>
      <c r="I88" s="8"/>
      <c r="J88" s="8"/>
      <c r="K88" s="8"/>
      <c r="L88" s="8"/>
      <c r="M88" s="8"/>
      <c r="N88" s="8"/>
      <c r="O88" s="8"/>
      <c r="P88" s="8"/>
      <c r="Q88" s="8"/>
      <c r="R88" s="8"/>
      <c r="S88" s="273"/>
      <c r="T88" s="494"/>
      <c r="U88" s="12">
        <v>31</v>
      </c>
      <c r="V88" s="1089">
        <v>368.15989999999999</v>
      </c>
      <c r="W88" s="765"/>
      <c r="X88" s="156">
        <v>11.99999</v>
      </c>
      <c r="Y88" s="8"/>
      <c r="Z88" s="8"/>
      <c r="AA88" s="8"/>
      <c r="AB88" s="8"/>
      <c r="AC88" s="8"/>
      <c r="AD88" s="8"/>
      <c r="AE88" s="8"/>
      <c r="AF88" s="8"/>
      <c r="AG88" s="8"/>
      <c r="AH88" s="8"/>
      <c r="AI88" s="8"/>
      <c r="AJ88" s="8"/>
      <c r="AK88" s="8"/>
      <c r="AL88" s="273"/>
    </row>
    <row r="89" spans="1:38" ht="12.75" customHeight="1" x14ac:dyDescent="0.2">
      <c r="A89" s="494"/>
      <c r="B89" s="12">
        <v>32</v>
      </c>
      <c r="C89" s="1089">
        <v>3714.4</v>
      </c>
      <c r="D89" s="765">
        <v>3714.4</v>
      </c>
      <c r="E89" s="156">
        <v>33.1</v>
      </c>
      <c r="F89" s="8"/>
      <c r="G89" s="8"/>
      <c r="H89" s="8"/>
      <c r="I89" s="8"/>
      <c r="J89" s="8"/>
      <c r="K89" s="8"/>
      <c r="L89" s="8"/>
      <c r="M89" s="8"/>
      <c r="N89" s="8"/>
      <c r="O89" s="8"/>
      <c r="P89" s="8"/>
      <c r="Q89" s="8"/>
      <c r="R89" s="8"/>
      <c r="S89" s="273"/>
      <c r="T89" s="494"/>
      <c r="U89" s="12">
        <v>32</v>
      </c>
      <c r="V89" s="1089">
        <v>392.53930000000003</v>
      </c>
      <c r="W89" s="765"/>
      <c r="X89" s="156">
        <v>12.399979999999999</v>
      </c>
      <c r="Y89" s="8"/>
      <c r="Z89" s="8"/>
      <c r="AA89" s="8"/>
      <c r="AB89" s="8"/>
      <c r="AC89" s="8"/>
      <c r="AD89" s="8"/>
      <c r="AE89" s="8"/>
      <c r="AF89" s="8"/>
      <c r="AG89" s="8"/>
      <c r="AH89" s="8"/>
      <c r="AI89" s="8"/>
      <c r="AJ89" s="8"/>
      <c r="AK89" s="8"/>
      <c r="AL89" s="273"/>
    </row>
    <row r="90" spans="1:38" ht="12.75" customHeight="1" x14ac:dyDescent="0.2">
      <c r="A90" s="494"/>
      <c r="B90" s="12">
        <v>33</v>
      </c>
      <c r="C90" s="1089">
        <v>3693.6</v>
      </c>
      <c r="D90" s="765">
        <v>3693.6</v>
      </c>
      <c r="E90" s="156">
        <v>34.200000000000003</v>
      </c>
      <c r="F90" s="8"/>
      <c r="G90" s="8"/>
      <c r="H90" s="8"/>
      <c r="I90" s="8"/>
      <c r="J90" s="8"/>
      <c r="K90" s="8"/>
      <c r="L90" s="8"/>
      <c r="M90" s="8"/>
      <c r="N90" s="8"/>
      <c r="O90" s="8"/>
      <c r="P90" s="8"/>
      <c r="Q90" s="8"/>
      <c r="R90" s="8"/>
      <c r="S90" s="273"/>
      <c r="T90" s="494"/>
      <c r="U90" s="12">
        <v>33</v>
      </c>
      <c r="V90" s="1089">
        <v>418.18490000000003</v>
      </c>
      <c r="W90" s="765"/>
      <c r="X90" s="156">
        <v>12.799910000000001</v>
      </c>
      <c r="Y90" s="8"/>
      <c r="Z90" s="8"/>
      <c r="AA90" s="8"/>
      <c r="AB90" s="8"/>
      <c r="AC90" s="8"/>
      <c r="AD90" s="8"/>
      <c r="AE90" s="8"/>
      <c r="AF90" s="8"/>
      <c r="AG90" s="8"/>
      <c r="AH90" s="8"/>
      <c r="AI90" s="8"/>
      <c r="AJ90" s="8"/>
      <c r="AK90" s="8"/>
      <c r="AL90" s="273"/>
    </row>
    <row r="91" spans="1:38" ht="12.75" customHeight="1" x14ac:dyDescent="0.2">
      <c r="A91" s="494"/>
      <c r="B91" s="12">
        <v>34</v>
      </c>
      <c r="C91" s="1089">
        <v>3744.9</v>
      </c>
      <c r="D91" s="765">
        <v>3744.9</v>
      </c>
      <c r="E91" s="156">
        <v>35.200000000000003</v>
      </c>
      <c r="F91" s="8"/>
      <c r="G91" s="8"/>
      <c r="H91" s="8"/>
      <c r="I91" s="8"/>
      <c r="J91" s="8"/>
      <c r="K91" s="8"/>
      <c r="L91" s="8"/>
      <c r="M91" s="8"/>
      <c r="N91" s="8"/>
      <c r="O91" s="8"/>
      <c r="P91" s="8"/>
      <c r="Q91" s="8"/>
      <c r="R91" s="8"/>
      <c r="S91" s="273"/>
      <c r="T91" s="494"/>
      <c r="U91" s="12">
        <v>34</v>
      </c>
      <c r="V91" s="1089">
        <v>446.07619999999997</v>
      </c>
      <c r="W91" s="765"/>
      <c r="X91" s="156">
        <v>13.19997</v>
      </c>
      <c r="Y91" s="8"/>
      <c r="Z91" s="8"/>
      <c r="AA91" s="8"/>
      <c r="AB91" s="8"/>
      <c r="AC91" s="8"/>
      <c r="AD91" s="8"/>
      <c r="AE91" s="8"/>
      <c r="AF91" s="8"/>
      <c r="AG91" s="8"/>
      <c r="AH91" s="8"/>
      <c r="AI91" s="8"/>
      <c r="AJ91" s="8"/>
      <c r="AK91" s="8"/>
      <c r="AL91" s="273"/>
    </row>
    <row r="92" spans="1:38" ht="12.75" customHeight="1" x14ac:dyDescent="0.2">
      <c r="A92" s="494"/>
      <c r="B92" s="12">
        <v>35</v>
      </c>
      <c r="C92" s="1089">
        <v>3757</v>
      </c>
      <c r="D92" s="765">
        <v>3757</v>
      </c>
      <c r="E92" s="156">
        <v>36.299999999999997</v>
      </c>
      <c r="F92" s="8"/>
      <c r="G92" s="8"/>
      <c r="H92" s="8"/>
      <c r="I92" s="8"/>
      <c r="J92" s="8"/>
      <c r="K92" s="8"/>
      <c r="L92" s="8"/>
      <c r="M92" s="8"/>
      <c r="N92" s="8"/>
      <c r="O92" s="8"/>
      <c r="P92" s="8"/>
      <c r="Q92" s="8"/>
      <c r="R92" s="8"/>
      <c r="S92" s="273"/>
      <c r="T92" s="494"/>
      <c r="U92" s="12">
        <v>35</v>
      </c>
      <c r="V92" s="1089">
        <v>475.40809999999999</v>
      </c>
      <c r="W92" s="765"/>
      <c r="X92" s="156">
        <v>13.60008</v>
      </c>
      <c r="Y92" s="8"/>
      <c r="Z92" s="8"/>
      <c r="AA92" s="8"/>
      <c r="AB92" s="8"/>
      <c r="AC92" s="8"/>
      <c r="AD92" s="8"/>
      <c r="AE92" s="8"/>
      <c r="AF92" s="8"/>
      <c r="AG92" s="8"/>
      <c r="AH92" s="8"/>
      <c r="AI92" s="8"/>
      <c r="AJ92" s="8"/>
      <c r="AK92" s="8"/>
      <c r="AL92" s="273"/>
    </row>
    <row r="93" spans="1:38" ht="12.75" customHeight="1" x14ac:dyDescent="0.2">
      <c r="A93" s="494"/>
      <c r="B93" s="12">
        <v>36</v>
      </c>
      <c r="C93" s="1089">
        <v>3749.7</v>
      </c>
      <c r="D93" s="765">
        <v>3749.7</v>
      </c>
      <c r="E93" s="156">
        <v>37.299999999999997</v>
      </c>
      <c r="F93" s="8"/>
      <c r="G93" s="8"/>
      <c r="H93" s="8"/>
      <c r="I93" s="8"/>
      <c r="J93" s="8"/>
      <c r="K93" s="8"/>
      <c r="L93" s="8"/>
      <c r="M93" s="8"/>
      <c r="N93" s="8"/>
      <c r="O93" s="8"/>
      <c r="P93" s="8"/>
      <c r="Q93" s="8"/>
      <c r="R93" s="8"/>
      <c r="S93" s="273"/>
      <c r="T93" s="494"/>
      <c r="U93" s="12">
        <v>36</v>
      </c>
      <c r="V93" s="1089">
        <v>508.29079999999999</v>
      </c>
      <c r="W93" s="765"/>
      <c r="X93" s="156">
        <v>14.00001</v>
      </c>
      <c r="Y93" s="8"/>
      <c r="Z93" s="8"/>
      <c r="AA93" s="8"/>
      <c r="AB93" s="8"/>
      <c r="AC93" s="8"/>
      <c r="AD93" s="8"/>
      <c r="AE93" s="8"/>
      <c r="AF93" s="8"/>
      <c r="AG93" s="8"/>
      <c r="AH93" s="8"/>
      <c r="AI93" s="8"/>
      <c r="AJ93" s="8"/>
      <c r="AK93" s="8"/>
      <c r="AL93" s="273"/>
    </row>
    <row r="94" spans="1:38" ht="12.75" customHeight="1" x14ac:dyDescent="0.2">
      <c r="A94" s="494"/>
      <c r="B94" s="12">
        <v>37</v>
      </c>
      <c r="C94" s="1089">
        <v>3800.7</v>
      </c>
      <c r="D94" s="765">
        <v>3800.7</v>
      </c>
      <c r="E94" s="156">
        <v>38.4</v>
      </c>
      <c r="F94" s="8"/>
      <c r="G94" s="8"/>
      <c r="H94" s="8"/>
      <c r="I94" s="8"/>
      <c r="J94" s="8"/>
      <c r="K94" s="8"/>
      <c r="L94" s="8"/>
      <c r="M94" s="8"/>
      <c r="N94" s="8"/>
      <c r="O94" s="8"/>
      <c r="P94" s="8"/>
      <c r="Q94" s="8"/>
      <c r="R94" s="8"/>
      <c r="S94" s="273"/>
      <c r="T94" s="494"/>
      <c r="U94" s="12">
        <v>37</v>
      </c>
      <c r="V94" s="1089">
        <v>541.49390000000005</v>
      </c>
      <c r="W94" s="765"/>
      <c r="X94" s="156">
        <v>14.4</v>
      </c>
      <c r="Y94" s="8"/>
      <c r="Z94" s="8"/>
      <c r="AA94" s="8"/>
      <c r="AB94" s="8"/>
      <c r="AC94" s="8"/>
      <c r="AD94" s="8"/>
      <c r="AE94" s="8"/>
      <c r="AF94" s="8"/>
      <c r="AG94" s="8"/>
      <c r="AH94" s="8"/>
      <c r="AI94" s="8"/>
      <c r="AJ94" s="8"/>
      <c r="AK94" s="8"/>
      <c r="AL94" s="273"/>
    </row>
    <row r="95" spans="1:38" ht="12.75" customHeight="1" x14ac:dyDescent="0.2">
      <c r="A95" s="494"/>
      <c r="B95" s="12">
        <v>38</v>
      </c>
      <c r="C95" s="1089">
        <v>3749.8</v>
      </c>
      <c r="D95" s="765">
        <v>3749.8</v>
      </c>
      <c r="E95" s="156">
        <v>39.4</v>
      </c>
      <c r="F95" s="8"/>
      <c r="G95" s="8"/>
      <c r="H95" s="8"/>
      <c r="I95" s="8"/>
      <c r="J95" s="8"/>
      <c r="K95" s="8"/>
      <c r="L95" s="8"/>
      <c r="M95" s="8"/>
      <c r="N95" s="8"/>
      <c r="O95" s="8"/>
      <c r="P95" s="8"/>
      <c r="Q95" s="8"/>
      <c r="R95" s="8"/>
      <c r="S95" s="273"/>
      <c r="T95" s="494"/>
      <c r="U95" s="12">
        <v>38</v>
      </c>
      <c r="V95" s="1089">
        <v>577.1155</v>
      </c>
      <c r="W95" s="765"/>
      <c r="X95" s="156">
        <v>14.799989999999999</v>
      </c>
      <c r="Y95" s="8"/>
      <c r="Z95" s="8"/>
      <c r="AA95" s="8"/>
      <c r="AB95" s="8"/>
      <c r="AC95" s="8"/>
      <c r="AD95" s="8"/>
      <c r="AE95" s="8"/>
      <c r="AF95" s="8"/>
      <c r="AG95" s="8"/>
      <c r="AH95" s="8"/>
      <c r="AI95" s="8"/>
      <c r="AJ95" s="8"/>
      <c r="AK95" s="8"/>
      <c r="AL95" s="273"/>
    </row>
    <row r="96" spans="1:38" ht="12.75" customHeight="1" x14ac:dyDescent="0.2">
      <c r="A96" s="494"/>
      <c r="B96" s="12">
        <v>39</v>
      </c>
      <c r="C96" s="1089">
        <v>3775.3</v>
      </c>
      <c r="D96" s="765">
        <v>3775.3</v>
      </c>
      <c r="E96" s="156">
        <v>40.4</v>
      </c>
      <c r="F96" s="8"/>
      <c r="G96" s="8"/>
      <c r="H96" s="8"/>
      <c r="I96" s="8"/>
      <c r="J96" s="8"/>
      <c r="K96" s="8"/>
      <c r="L96" s="8"/>
      <c r="M96" s="8"/>
      <c r="N96" s="8"/>
      <c r="O96" s="8"/>
      <c r="P96" s="8"/>
      <c r="Q96" s="8"/>
      <c r="R96" s="8"/>
      <c r="S96" s="273"/>
      <c r="T96" s="494"/>
      <c r="U96" s="12">
        <v>39</v>
      </c>
      <c r="V96" s="1089">
        <v>614.00940000000003</v>
      </c>
      <c r="W96" s="765"/>
      <c r="X96" s="156">
        <v>15.19998</v>
      </c>
      <c r="Y96" s="8"/>
      <c r="Z96" s="8"/>
      <c r="AA96" s="8"/>
      <c r="AB96" s="8"/>
      <c r="AC96" s="8"/>
      <c r="AD96" s="8"/>
      <c r="AE96" s="8"/>
      <c r="AF96" s="8"/>
      <c r="AG96" s="8"/>
      <c r="AH96" s="8"/>
      <c r="AI96" s="8"/>
      <c r="AJ96" s="8"/>
      <c r="AK96" s="8"/>
      <c r="AL96" s="273"/>
    </row>
    <row r="97" spans="1:38" ht="12.75" customHeight="1" x14ac:dyDescent="0.2">
      <c r="A97" s="494"/>
      <c r="B97" s="12">
        <v>40</v>
      </c>
      <c r="C97" s="1089">
        <v>3743</v>
      </c>
      <c r="D97" s="765">
        <v>3743</v>
      </c>
      <c r="E97" s="156">
        <v>41.5</v>
      </c>
      <c r="F97" s="8"/>
      <c r="G97" s="8"/>
      <c r="H97" s="8"/>
      <c r="I97" s="8"/>
      <c r="J97" s="8"/>
      <c r="K97" s="8"/>
      <c r="L97" s="8"/>
      <c r="M97" s="8"/>
      <c r="N97" s="8"/>
      <c r="O97" s="8"/>
      <c r="P97" s="8"/>
      <c r="Q97" s="8"/>
      <c r="R97" s="8"/>
      <c r="S97" s="273"/>
      <c r="T97" s="494"/>
      <c r="U97" s="12">
        <v>40</v>
      </c>
      <c r="V97" s="1089">
        <v>654.56610000000001</v>
      </c>
      <c r="W97" s="765"/>
      <c r="X97" s="156">
        <v>15.59998</v>
      </c>
      <c r="Y97" s="8"/>
      <c r="Z97" s="8"/>
      <c r="AA97" s="8"/>
      <c r="AB97" s="8"/>
      <c r="AC97" s="8"/>
      <c r="AD97" s="8"/>
      <c r="AE97" s="8"/>
      <c r="AF97" s="8"/>
      <c r="AG97" s="8"/>
      <c r="AH97" s="8"/>
      <c r="AI97" s="8"/>
      <c r="AJ97" s="8"/>
      <c r="AK97" s="8"/>
      <c r="AL97" s="273"/>
    </row>
    <row r="98" spans="1:38" ht="12.75" customHeight="1" x14ac:dyDescent="0.2">
      <c r="A98" s="494"/>
      <c r="B98" s="12">
        <v>41</v>
      </c>
      <c r="C98" s="1089">
        <v>3779.6</v>
      </c>
      <c r="D98" s="765">
        <v>3779.6</v>
      </c>
      <c r="E98" s="156">
        <v>42.6</v>
      </c>
      <c r="F98" s="8"/>
      <c r="G98" s="8"/>
      <c r="H98" s="8"/>
      <c r="I98" s="8"/>
      <c r="J98" s="8"/>
      <c r="K98" s="8"/>
      <c r="L98" s="8"/>
      <c r="M98" s="8"/>
      <c r="N98" s="8"/>
      <c r="O98" s="8"/>
      <c r="P98" s="8"/>
      <c r="Q98" s="8"/>
      <c r="R98" s="8"/>
      <c r="S98" s="273"/>
      <c r="T98" s="494"/>
      <c r="U98" s="12">
        <v>41</v>
      </c>
      <c r="V98" s="1089">
        <v>697.03440000000001</v>
      </c>
      <c r="W98" s="765"/>
      <c r="X98" s="156">
        <v>15.999969999999999</v>
      </c>
      <c r="Y98" s="8"/>
      <c r="Z98" s="8"/>
      <c r="AA98" s="8"/>
      <c r="AB98" s="8"/>
      <c r="AC98" s="8"/>
      <c r="AD98" s="8"/>
      <c r="AE98" s="8"/>
      <c r="AF98" s="8"/>
      <c r="AG98" s="8"/>
      <c r="AH98" s="8"/>
      <c r="AI98" s="8"/>
      <c r="AJ98" s="8"/>
      <c r="AK98" s="8"/>
      <c r="AL98" s="273"/>
    </row>
    <row r="99" spans="1:38" ht="12.75" customHeight="1" x14ac:dyDescent="0.2">
      <c r="A99" s="494"/>
      <c r="B99" s="12">
        <v>42</v>
      </c>
      <c r="C99" s="1089">
        <v>3752.6</v>
      </c>
      <c r="D99" s="765">
        <v>3752.6</v>
      </c>
      <c r="E99" s="156">
        <v>43.6</v>
      </c>
      <c r="F99" s="8"/>
      <c r="G99" s="8"/>
      <c r="H99" s="8"/>
      <c r="I99" s="8"/>
      <c r="J99" s="8"/>
      <c r="K99" s="8"/>
      <c r="L99" s="8"/>
      <c r="M99" s="8"/>
      <c r="N99" s="8"/>
      <c r="O99" s="8"/>
      <c r="P99" s="8"/>
      <c r="Q99" s="8"/>
      <c r="R99" s="8"/>
      <c r="S99" s="273"/>
      <c r="T99" s="494"/>
      <c r="U99" s="12">
        <v>42</v>
      </c>
      <c r="V99" s="1089">
        <v>743.39589999999998</v>
      </c>
      <c r="W99" s="765"/>
      <c r="X99" s="156">
        <v>16.400020000000001</v>
      </c>
      <c r="Y99" s="8"/>
      <c r="Z99" s="8"/>
      <c r="AA99" s="8"/>
      <c r="AB99" s="8"/>
      <c r="AC99" s="8"/>
      <c r="AD99" s="8"/>
      <c r="AE99" s="8"/>
      <c r="AF99" s="8"/>
      <c r="AG99" s="8"/>
      <c r="AH99" s="8"/>
      <c r="AI99" s="8"/>
      <c r="AJ99" s="8"/>
      <c r="AK99" s="8"/>
      <c r="AL99" s="273"/>
    </row>
    <row r="100" spans="1:38" ht="12.75" customHeight="1" x14ac:dyDescent="0.2">
      <c r="A100" s="494"/>
      <c r="B100" s="12">
        <v>43</v>
      </c>
      <c r="C100" s="1089">
        <v>3745.1</v>
      </c>
      <c r="D100" s="765">
        <v>3745.1</v>
      </c>
      <c r="E100" s="156">
        <v>44.6</v>
      </c>
      <c r="F100" s="8"/>
      <c r="G100" s="8"/>
      <c r="H100" s="8"/>
      <c r="I100" s="8"/>
      <c r="J100" s="8"/>
      <c r="K100" s="8"/>
      <c r="L100" s="8"/>
      <c r="M100" s="8"/>
      <c r="N100" s="8"/>
      <c r="O100" s="8"/>
      <c r="P100" s="8"/>
      <c r="Q100" s="8"/>
      <c r="R100" s="8"/>
      <c r="S100" s="273"/>
      <c r="T100" s="494"/>
      <c r="U100" s="12">
        <v>43</v>
      </c>
      <c r="V100" s="1089">
        <v>792.12739999999997</v>
      </c>
      <c r="W100" s="765"/>
      <c r="X100" s="156">
        <v>16.80001</v>
      </c>
      <c r="Y100" s="8"/>
      <c r="Z100" s="8"/>
      <c r="AA100" s="8"/>
      <c r="AB100" s="8"/>
      <c r="AC100" s="8"/>
      <c r="AD100" s="8"/>
      <c r="AE100" s="8"/>
      <c r="AF100" s="8"/>
      <c r="AG100" s="8"/>
      <c r="AH100" s="8"/>
      <c r="AI100" s="8"/>
      <c r="AJ100" s="8"/>
      <c r="AK100" s="8"/>
      <c r="AL100" s="273"/>
    </row>
    <row r="101" spans="1:38" ht="12.75" customHeight="1" x14ac:dyDescent="0.2">
      <c r="A101" s="494"/>
      <c r="B101" s="12">
        <v>44</v>
      </c>
      <c r="C101" s="1089">
        <v>3773.1</v>
      </c>
      <c r="D101" s="765">
        <v>3773.1</v>
      </c>
      <c r="E101" s="156">
        <v>45.7</v>
      </c>
      <c r="F101" s="8"/>
      <c r="G101" s="8"/>
      <c r="H101" s="8"/>
      <c r="I101" s="8"/>
      <c r="J101" s="8"/>
      <c r="K101" s="8"/>
      <c r="L101" s="8"/>
      <c r="M101" s="8"/>
      <c r="N101" s="8"/>
      <c r="O101" s="8"/>
      <c r="P101" s="8"/>
      <c r="Q101" s="8"/>
      <c r="R101" s="8"/>
      <c r="S101" s="273"/>
      <c r="T101" s="494"/>
      <c r="U101" s="12">
        <v>44</v>
      </c>
      <c r="V101" s="1089">
        <v>843.36170000000004</v>
      </c>
      <c r="W101" s="765"/>
      <c r="X101" s="156">
        <v>17.2</v>
      </c>
      <c r="Y101" s="8"/>
      <c r="Z101" s="8"/>
      <c r="AA101" s="8"/>
      <c r="AB101" s="8"/>
      <c r="AC101" s="8"/>
      <c r="AD101" s="8"/>
      <c r="AE101" s="8"/>
      <c r="AF101" s="8"/>
      <c r="AG101" s="8"/>
      <c r="AH101" s="8"/>
      <c r="AI101" s="8"/>
      <c r="AJ101" s="8"/>
      <c r="AK101" s="8"/>
      <c r="AL101" s="273"/>
    </row>
    <row r="102" spans="1:38" ht="12.75" customHeight="1" x14ac:dyDescent="0.2">
      <c r="A102" s="494"/>
      <c r="B102" s="12">
        <v>45</v>
      </c>
      <c r="C102" s="1089">
        <v>3749</v>
      </c>
      <c r="D102" s="765">
        <v>3749</v>
      </c>
      <c r="E102" s="156">
        <v>46.7</v>
      </c>
      <c r="F102" s="8"/>
      <c r="G102" s="8"/>
      <c r="H102" s="8"/>
      <c r="I102" s="8"/>
      <c r="J102" s="8"/>
      <c r="K102" s="8"/>
      <c r="L102" s="8"/>
      <c r="M102" s="8"/>
      <c r="N102" s="8"/>
      <c r="O102" s="8"/>
      <c r="P102" s="8"/>
      <c r="Q102" s="8"/>
      <c r="R102" s="8"/>
      <c r="S102" s="273"/>
      <c r="T102" s="494"/>
      <c r="U102" s="12">
        <v>45</v>
      </c>
      <c r="V102" s="1089">
        <v>896.83590000000004</v>
      </c>
      <c r="W102" s="765"/>
      <c r="X102" s="156">
        <v>17.599930000000001</v>
      </c>
      <c r="Y102" s="8"/>
      <c r="Z102" s="8"/>
      <c r="AA102" s="8"/>
      <c r="AB102" s="8"/>
      <c r="AC102" s="8"/>
      <c r="AD102" s="8"/>
      <c r="AE102" s="8"/>
      <c r="AF102" s="8"/>
      <c r="AG102" s="8"/>
      <c r="AH102" s="8"/>
      <c r="AI102" s="8"/>
      <c r="AJ102" s="8"/>
      <c r="AK102" s="8"/>
      <c r="AL102" s="273"/>
    </row>
    <row r="103" spans="1:38" ht="12.75" customHeight="1" x14ac:dyDescent="0.2">
      <c r="A103" s="494"/>
      <c r="B103" s="12">
        <v>46</v>
      </c>
      <c r="C103" s="1089">
        <v>3787.3</v>
      </c>
      <c r="D103" s="765">
        <v>3787.3</v>
      </c>
      <c r="E103" s="156">
        <v>47.8</v>
      </c>
      <c r="F103" s="8"/>
      <c r="G103" s="8"/>
      <c r="H103" s="8"/>
      <c r="I103" s="8"/>
      <c r="J103" s="8"/>
      <c r="K103" s="8"/>
      <c r="L103" s="8"/>
      <c r="M103" s="8"/>
      <c r="N103" s="8"/>
      <c r="O103" s="8"/>
      <c r="P103" s="8"/>
      <c r="Q103" s="8"/>
      <c r="R103" s="8"/>
      <c r="S103" s="273"/>
      <c r="T103" s="494"/>
      <c r="U103" s="12">
        <v>46</v>
      </c>
      <c r="V103" s="1089">
        <v>954.55160000000001</v>
      </c>
      <c r="W103" s="765"/>
      <c r="X103" s="156">
        <v>18.000039999999998</v>
      </c>
      <c r="Y103" s="8"/>
      <c r="Z103" s="8"/>
      <c r="AA103" s="8"/>
      <c r="AB103" s="8"/>
      <c r="AC103" s="8"/>
      <c r="AD103" s="8"/>
      <c r="AE103" s="8"/>
      <c r="AF103" s="8"/>
      <c r="AG103" s="8"/>
      <c r="AH103" s="8"/>
      <c r="AI103" s="8"/>
      <c r="AJ103" s="8"/>
      <c r="AK103" s="8"/>
      <c r="AL103" s="273"/>
    </row>
    <row r="104" spans="1:38" ht="12.75" customHeight="1" x14ac:dyDescent="0.2">
      <c r="A104" s="494"/>
      <c r="B104" s="12">
        <v>47</v>
      </c>
      <c r="C104" s="1089">
        <v>3744.3</v>
      </c>
      <c r="D104" s="765">
        <v>3744.3</v>
      </c>
      <c r="E104" s="156">
        <v>48.8</v>
      </c>
      <c r="F104" s="8"/>
      <c r="G104" s="8"/>
      <c r="H104" s="8"/>
      <c r="I104" s="8"/>
      <c r="J104" s="8"/>
      <c r="K104" s="8"/>
      <c r="L104" s="8"/>
      <c r="M104" s="8"/>
      <c r="N104" s="8"/>
      <c r="O104" s="8"/>
      <c r="P104" s="8"/>
      <c r="Q104" s="8"/>
      <c r="R104" s="8"/>
      <c r="S104" s="273"/>
      <c r="T104" s="494"/>
      <c r="U104" s="12">
        <v>47</v>
      </c>
      <c r="V104" s="1089">
        <v>1014.622</v>
      </c>
      <c r="W104" s="765"/>
      <c r="X104" s="156">
        <v>18.400099999999998</v>
      </c>
      <c r="Y104" s="8"/>
      <c r="Z104" s="8"/>
      <c r="AA104" s="8"/>
      <c r="AB104" s="8"/>
      <c r="AC104" s="8"/>
      <c r="AD104" s="8"/>
      <c r="AE104" s="8"/>
      <c r="AF104" s="8"/>
      <c r="AG104" s="8"/>
      <c r="AH104" s="8"/>
      <c r="AI104" s="8"/>
      <c r="AJ104" s="8"/>
      <c r="AK104" s="8"/>
      <c r="AL104" s="273"/>
    </row>
    <row r="105" spans="1:38" ht="12.75" customHeight="1" x14ac:dyDescent="0.2">
      <c r="A105" s="494"/>
      <c r="B105" s="12">
        <v>48</v>
      </c>
      <c r="C105" s="1089">
        <v>3783.6</v>
      </c>
      <c r="D105" s="765">
        <v>3783.6</v>
      </c>
      <c r="E105" s="156">
        <v>49.9</v>
      </c>
      <c r="F105" s="8"/>
      <c r="G105" s="8"/>
      <c r="H105" s="8"/>
      <c r="I105" s="8"/>
      <c r="J105" s="8"/>
      <c r="K105" s="8"/>
      <c r="L105" s="8"/>
      <c r="M105" s="8"/>
      <c r="N105" s="8"/>
      <c r="O105" s="8"/>
      <c r="P105" s="8"/>
      <c r="Q105" s="8"/>
      <c r="R105" s="8"/>
      <c r="S105" s="273"/>
      <c r="T105" s="494"/>
      <c r="U105" s="12">
        <v>48</v>
      </c>
      <c r="V105" s="1089">
        <v>1078.932</v>
      </c>
      <c r="W105" s="765"/>
      <c r="X105" s="156">
        <v>18.799969999999998</v>
      </c>
      <c r="Y105" s="8"/>
      <c r="Z105" s="8"/>
      <c r="AA105" s="8"/>
      <c r="AB105" s="8"/>
      <c r="AC105" s="8"/>
      <c r="AD105" s="8"/>
      <c r="AE105" s="8"/>
      <c r="AF105" s="8"/>
      <c r="AG105" s="8"/>
      <c r="AH105" s="8"/>
      <c r="AI105" s="8"/>
      <c r="AJ105" s="8"/>
      <c r="AK105" s="8"/>
      <c r="AL105" s="273"/>
    </row>
    <row r="106" spans="1:38" ht="12.75" customHeight="1" x14ac:dyDescent="0.2">
      <c r="A106" s="494"/>
      <c r="B106" s="12">
        <v>49</v>
      </c>
      <c r="C106" s="1089">
        <v>3762.7</v>
      </c>
      <c r="D106" s="765">
        <v>3762.7</v>
      </c>
      <c r="E106" s="156">
        <v>51</v>
      </c>
      <c r="F106" s="8"/>
      <c r="G106" s="8"/>
      <c r="H106" s="8"/>
      <c r="I106" s="8"/>
      <c r="J106" s="8"/>
      <c r="K106" s="8"/>
      <c r="L106" s="8"/>
      <c r="M106" s="8"/>
      <c r="N106" s="8"/>
      <c r="O106" s="8"/>
      <c r="P106" s="8"/>
      <c r="Q106" s="8"/>
      <c r="R106" s="8"/>
      <c r="S106" s="273"/>
      <c r="T106" s="494"/>
      <c r="U106" s="12">
        <v>49</v>
      </c>
      <c r="V106" s="1089">
        <v>1147.489</v>
      </c>
      <c r="W106" s="765"/>
      <c r="X106" s="156">
        <v>19.20008</v>
      </c>
      <c r="Y106" s="8"/>
      <c r="Z106" s="8"/>
      <c r="AA106" s="8"/>
      <c r="AB106" s="8"/>
      <c r="AC106" s="8"/>
      <c r="AD106" s="8"/>
      <c r="AE106" s="8"/>
      <c r="AF106" s="8"/>
      <c r="AG106" s="8"/>
      <c r="AH106" s="8"/>
      <c r="AI106" s="8"/>
      <c r="AJ106" s="8"/>
      <c r="AK106" s="8"/>
      <c r="AL106" s="273"/>
    </row>
    <row r="107" spans="1:38" ht="12.75" customHeight="1" x14ac:dyDescent="0.2">
      <c r="A107" s="494"/>
      <c r="B107" s="12">
        <v>50</v>
      </c>
      <c r="C107" s="1089">
        <v>3771.1</v>
      </c>
      <c r="D107" s="765">
        <v>3771.1</v>
      </c>
      <c r="E107" s="156">
        <v>52</v>
      </c>
      <c r="F107" s="8"/>
      <c r="G107" s="8"/>
      <c r="H107" s="8"/>
      <c r="I107" s="8"/>
      <c r="J107" s="8"/>
      <c r="K107" s="8"/>
      <c r="L107" s="8"/>
      <c r="M107" s="8"/>
      <c r="N107" s="8"/>
      <c r="O107" s="8"/>
      <c r="P107" s="8"/>
      <c r="Q107" s="8"/>
      <c r="R107" s="8"/>
      <c r="S107" s="273"/>
      <c r="T107" s="494"/>
      <c r="U107" s="12">
        <v>50</v>
      </c>
      <c r="V107" s="1089">
        <v>1219.682</v>
      </c>
      <c r="W107" s="765"/>
      <c r="X107" s="156">
        <v>19.600010000000001</v>
      </c>
      <c r="Y107" s="8"/>
      <c r="Z107" s="8"/>
      <c r="AA107" s="8"/>
      <c r="AB107" s="8"/>
      <c r="AC107" s="8"/>
      <c r="AD107" s="8"/>
      <c r="AE107" s="8"/>
      <c r="AF107" s="8"/>
      <c r="AG107" s="8"/>
      <c r="AH107" s="8"/>
      <c r="AI107" s="8"/>
      <c r="AJ107" s="8"/>
      <c r="AK107" s="8"/>
      <c r="AL107" s="273"/>
    </row>
    <row r="108" spans="1:38" ht="12.75" customHeight="1" x14ac:dyDescent="0.2">
      <c r="A108" s="494"/>
      <c r="B108" s="12">
        <v>51</v>
      </c>
      <c r="C108" s="1089">
        <v>3759.1</v>
      </c>
      <c r="D108" s="765">
        <v>3759.1</v>
      </c>
      <c r="E108" s="156">
        <v>53.1</v>
      </c>
      <c r="F108" s="8"/>
      <c r="G108" s="8"/>
      <c r="H108" s="8"/>
      <c r="I108" s="8"/>
      <c r="J108" s="8"/>
      <c r="K108" s="8"/>
      <c r="L108" s="8"/>
      <c r="M108" s="8"/>
      <c r="N108" s="8"/>
      <c r="O108" s="8"/>
      <c r="P108" s="8"/>
      <c r="Q108" s="8"/>
      <c r="R108" s="8"/>
      <c r="S108" s="273"/>
      <c r="T108" s="494"/>
      <c r="U108" s="12">
        <v>51</v>
      </c>
      <c r="V108" s="1089">
        <v>1296.0989999999999</v>
      </c>
      <c r="W108" s="765"/>
      <c r="X108" s="156">
        <v>19.999939999999999</v>
      </c>
      <c r="Y108" s="8"/>
      <c r="Z108" s="8"/>
      <c r="AA108" s="8"/>
      <c r="AB108" s="8"/>
      <c r="AC108" s="8"/>
      <c r="AD108" s="8"/>
      <c r="AE108" s="8"/>
      <c r="AF108" s="8"/>
      <c r="AG108" s="8"/>
      <c r="AH108" s="8"/>
      <c r="AI108" s="8"/>
      <c r="AJ108" s="8"/>
      <c r="AK108" s="8"/>
      <c r="AL108" s="273"/>
    </row>
    <row r="109" spans="1:38" ht="12.75" customHeight="1" x14ac:dyDescent="0.2">
      <c r="A109" s="494"/>
      <c r="B109" s="12">
        <v>52</v>
      </c>
      <c r="C109" s="1089">
        <v>3739.1</v>
      </c>
      <c r="D109" s="765">
        <v>3739.1</v>
      </c>
      <c r="E109" s="156">
        <v>54.1</v>
      </c>
      <c r="F109" s="8"/>
      <c r="G109" s="8"/>
      <c r="H109" s="8"/>
      <c r="I109" s="8"/>
      <c r="J109" s="8"/>
      <c r="K109" s="8"/>
      <c r="L109" s="8"/>
      <c r="M109" s="8"/>
      <c r="N109" s="8"/>
      <c r="O109" s="8"/>
      <c r="P109" s="8"/>
      <c r="Q109" s="8"/>
      <c r="R109" s="8"/>
      <c r="S109" s="273"/>
      <c r="T109" s="494"/>
      <c r="U109" s="12">
        <v>52</v>
      </c>
      <c r="V109" s="1089">
        <v>1377.1769999999999</v>
      </c>
      <c r="W109" s="765"/>
      <c r="X109" s="156">
        <v>20.399819999999998</v>
      </c>
      <c r="Y109" s="8"/>
      <c r="Z109" s="8"/>
      <c r="AA109" s="8"/>
      <c r="AB109" s="8"/>
      <c r="AC109" s="8"/>
      <c r="AD109" s="8"/>
      <c r="AE109" s="8"/>
      <c r="AF109" s="8"/>
      <c r="AG109" s="8"/>
      <c r="AH109" s="8"/>
      <c r="AI109" s="8"/>
      <c r="AJ109" s="8"/>
      <c r="AK109" s="8"/>
      <c r="AL109" s="273"/>
    </row>
    <row r="110" spans="1:38" ht="12.75" customHeight="1" x14ac:dyDescent="0.2">
      <c r="A110" s="494"/>
      <c r="B110" s="12">
        <v>53</v>
      </c>
      <c r="C110" s="1089">
        <v>3757.5</v>
      </c>
      <c r="D110" s="765">
        <v>3757.5</v>
      </c>
      <c r="E110" s="156">
        <v>55.2</v>
      </c>
      <c r="F110" s="8"/>
      <c r="G110" s="8"/>
      <c r="H110" s="8"/>
      <c r="I110" s="8"/>
      <c r="J110" s="8"/>
      <c r="K110" s="8"/>
      <c r="L110" s="8"/>
      <c r="M110" s="8"/>
      <c r="N110" s="8"/>
      <c r="O110" s="8"/>
      <c r="P110" s="8"/>
      <c r="Q110" s="8"/>
      <c r="R110" s="8"/>
      <c r="S110" s="273"/>
      <c r="T110" s="494"/>
      <c r="U110" s="12">
        <v>53</v>
      </c>
      <c r="V110" s="1089">
        <v>1460.4390000000001</v>
      </c>
      <c r="W110" s="765"/>
      <c r="X110" s="156">
        <v>20.800049999999999</v>
      </c>
      <c r="Y110" s="8"/>
      <c r="Z110" s="8"/>
      <c r="AA110" s="8"/>
      <c r="AB110" s="8"/>
      <c r="AC110" s="8"/>
      <c r="AD110" s="8"/>
      <c r="AE110" s="8"/>
      <c r="AF110" s="8"/>
      <c r="AG110" s="8"/>
      <c r="AH110" s="8"/>
      <c r="AI110" s="8"/>
      <c r="AJ110" s="8"/>
      <c r="AK110" s="8"/>
      <c r="AL110" s="273"/>
    </row>
    <row r="111" spans="1:38" ht="12.75" customHeight="1" x14ac:dyDescent="0.2">
      <c r="A111" s="494"/>
      <c r="B111" s="12">
        <v>54</v>
      </c>
      <c r="C111" s="1089">
        <v>3700.4</v>
      </c>
      <c r="D111" s="765">
        <v>3700.4</v>
      </c>
      <c r="E111" s="156">
        <v>56.2</v>
      </c>
      <c r="F111" s="8"/>
      <c r="G111" s="8"/>
      <c r="H111" s="8"/>
      <c r="I111" s="8"/>
      <c r="J111" s="8"/>
      <c r="K111" s="8"/>
      <c r="L111" s="8"/>
      <c r="M111" s="8"/>
      <c r="N111" s="8"/>
      <c r="O111" s="8"/>
      <c r="P111" s="8"/>
      <c r="Q111" s="8"/>
      <c r="R111" s="8"/>
      <c r="S111" s="273"/>
      <c r="T111" s="494"/>
      <c r="U111" s="12">
        <v>54</v>
      </c>
      <c r="V111" s="1089">
        <v>1549.0920000000001</v>
      </c>
      <c r="W111" s="765"/>
      <c r="X111" s="156">
        <v>21.200099999999999</v>
      </c>
      <c r="Y111" s="8"/>
      <c r="Z111" s="8"/>
      <c r="AA111" s="8"/>
      <c r="AB111" s="8"/>
      <c r="AC111" s="8"/>
      <c r="AD111" s="8"/>
      <c r="AE111" s="8"/>
      <c r="AF111" s="8"/>
      <c r="AG111" s="8"/>
      <c r="AH111" s="8"/>
      <c r="AI111" s="8"/>
      <c r="AJ111" s="8"/>
      <c r="AK111" s="8"/>
      <c r="AL111" s="273"/>
    </row>
    <row r="112" spans="1:38" ht="12.75" customHeight="1" x14ac:dyDescent="0.2">
      <c r="A112" s="494"/>
      <c r="B112" s="12">
        <v>55</v>
      </c>
      <c r="C112" s="1089">
        <v>3758.9</v>
      </c>
      <c r="D112" s="765">
        <v>3758.9</v>
      </c>
      <c r="E112" s="156">
        <v>57.2</v>
      </c>
      <c r="F112" s="8"/>
      <c r="G112" s="8"/>
      <c r="H112" s="8"/>
      <c r="I112" s="8"/>
      <c r="J112" s="8"/>
      <c r="K112" s="8"/>
      <c r="L112" s="8"/>
      <c r="M112" s="8"/>
      <c r="N112" s="8"/>
      <c r="O112" s="8"/>
      <c r="P112" s="8"/>
      <c r="Q112" s="8"/>
      <c r="R112" s="8"/>
      <c r="S112" s="273"/>
      <c r="T112" s="494"/>
      <c r="U112" s="12">
        <v>55</v>
      </c>
      <c r="V112" s="1089">
        <v>1641.008</v>
      </c>
      <c r="W112" s="765"/>
      <c r="X112" s="156">
        <v>21.60003</v>
      </c>
      <c r="Y112" s="8"/>
      <c r="Z112" s="8"/>
      <c r="AA112" s="8"/>
      <c r="AB112" s="8"/>
      <c r="AC112" s="8"/>
      <c r="AD112" s="8"/>
      <c r="AE112" s="8"/>
      <c r="AF112" s="8"/>
      <c r="AG112" s="8"/>
      <c r="AH112" s="8"/>
      <c r="AI112" s="8"/>
      <c r="AJ112" s="8"/>
      <c r="AK112" s="8"/>
      <c r="AL112" s="273"/>
    </row>
    <row r="113" spans="1:38" ht="12.75" customHeight="1" x14ac:dyDescent="0.2">
      <c r="A113" s="494"/>
      <c r="B113" s="12">
        <v>56</v>
      </c>
      <c r="C113" s="1089">
        <v>3715.5</v>
      </c>
      <c r="D113" s="765">
        <v>3715.5</v>
      </c>
      <c r="E113" s="156">
        <v>58.3</v>
      </c>
      <c r="F113" s="8"/>
      <c r="G113" s="8"/>
      <c r="H113" s="8"/>
      <c r="I113" s="8"/>
      <c r="J113" s="8"/>
      <c r="K113" s="8"/>
      <c r="L113" s="8"/>
      <c r="M113" s="8"/>
      <c r="N113" s="8"/>
      <c r="O113" s="8"/>
      <c r="P113" s="8"/>
      <c r="Q113" s="8"/>
      <c r="R113" s="8"/>
      <c r="S113" s="273"/>
      <c r="T113" s="494"/>
      <c r="U113" s="12">
        <v>56</v>
      </c>
      <c r="V113" s="1089">
        <v>1736.2190000000001</v>
      </c>
      <c r="W113" s="765"/>
      <c r="X113" s="156">
        <v>22.000019999999999</v>
      </c>
      <c r="Y113" s="8"/>
      <c r="Z113" s="8"/>
      <c r="AA113" s="8"/>
      <c r="AB113" s="8"/>
      <c r="AC113" s="8"/>
      <c r="AD113" s="8"/>
      <c r="AE113" s="8"/>
      <c r="AF113" s="8"/>
      <c r="AG113" s="8"/>
      <c r="AH113" s="8"/>
      <c r="AI113" s="8"/>
      <c r="AJ113" s="8"/>
      <c r="AK113" s="8"/>
      <c r="AL113" s="273"/>
    </row>
    <row r="114" spans="1:38" ht="12.75" customHeight="1" x14ac:dyDescent="0.2">
      <c r="A114" s="494"/>
      <c r="B114" s="12">
        <v>57</v>
      </c>
      <c r="C114" s="1089">
        <v>3749.8</v>
      </c>
      <c r="D114" s="765">
        <v>3749.8</v>
      </c>
      <c r="E114" s="156">
        <v>59.4</v>
      </c>
      <c r="F114" s="8"/>
      <c r="G114" s="8"/>
      <c r="H114" s="8"/>
      <c r="I114" s="8"/>
      <c r="J114" s="8"/>
      <c r="K114" s="8"/>
      <c r="L114" s="8"/>
      <c r="M114" s="8"/>
      <c r="N114" s="8"/>
      <c r="O114" s="8"/>
      <c r="P114" s="8"/>
      <c r="Q114" s="8"/>
      <c r="R114" s="8"/>
      <c r="S114" s="273"/>
      <c r="T114" s="494"/>
      <c r="U114" s="12">
        <v>57</v>
      </c>
      <c r="V114" s="1089">
        <v>1837.7950000000001</v>
      </c>
      <c r="W114" s="765"/>
      <c r="X114" s="156">
        <v>22.39995</v>
      </c>
      <c r="Y114" s="8"/>
      <c r="Z114" s="8"/>
      <c r="AA114" s="8"/>
      <c r="AB114" s="8"/>
      <c r="AC114" s="8"/>
      <c r="AD114" s="8"/>
      <c r="AE114" s="8"/>
      <c r="AF114" s="8"/>
      <c r="AG114" s="8"/>
      <c r="AH114" s="8"/>
      <c r="AI114" s="8"/>
      <c r="AJ114" s="8"/>
      <c r="AK114" s="8"/>
      <c r="AL114" s="273"/>
    </row>
    <row r="115" spans="1:38" ht="12.75" customHeight="1" x14ac:dyDescent="0.2">
      <c r="A115" s="494"/>
      <c r="B115" s="12">
        <v>58</v>
      </c>
      <c r="C115" s="1089">
        <v>3720.2</v>
      </c>
      <c r="D115" s="765">
        <v>3720.2</v>
      </c>
      <c r="E115" s="156">
        <v>60.4</v>
      </c>
      <c r="F115" s="8"/>
      <c r="G115" s="8"/>
      <c r="H115" s="8"/>
      <c r="I115" s="8"/>
      <c r="J115" s="8"/>
      <c r="K115" s="8"/>
      <c r="L115" s="8"/>
      <c r="M115" s="8"/>
      <c r="N115" s="8"/>
      <c r="O115" s="8"/>
      <c r="P115" s="8"/>
      <c r="Q115" s="8"/>
      <c r="R115" s="8"/>
      <c r="S115" s="273"/>
      <c r="T115" s="494"/>
      <c r="U115" s="12">
        <v>58</v>
      </c>
      <c r="V115" s="1089">
        <v>1940.1320000000001</v>
      </c>
      <c r="W115" s="765"/>
      <c r="X115" s="156">
        <v>22.799949999999999</v>
      </c>
      <c r="Y115" s="8"/>
      <c r="Z115" s="8"/>
      <c r="AA115" s="8"/>
      <c r="AB115" s="8"/>
      <c r="AC115" s="8"/>
      <c r="AD115" s="8"/>
      <c r="AE115" s="8"/>
      <c r="AF115" s="8"/>
      <c r="AG115" s="8"/>
      <c r="AH115" s="8"/>
      <c r="AI115" s="8"/>
      <c r="AJ115" s="8"/>
      <c r="AK115" s="8"/>
      <c r="AL115" s="273"/>
    </row>
    <row r="116" spans="1:38" ht="12.75" customHeight="1" x14ac:dyDescent="0.2">
      <c r="A116" s="494"/>
      <c r="B116" s="12">
        <v>59</v>
      </c>
      <c r="C116" s="1089">
        <v>3649.1</v>
      </c>
      <c r="D116" s="765">
        <v>3649.1</v>
      </c>
      <c r="E116" s="156">
        <v>61.5</v>
      </c>
      <c r="F116" s="8"/>
      <c r="G116" s="8"/>
      <c r="H116" s="8"/>
      <c r="I116" s="8"/>
      <c r="J116" s="8"/>
      <c r="K116" s="8"/>
      <c r="L116" s="8"/>
      <c r="M116" s="8"/>
      <c r="N116" s="8"/>
      <c r="O116" s="8"/>
      <c r="P116" s="8"/>
      <c r="Q116" s="8"/>
      <c r="R116" s="8"/>
      <c r="S116" s="273"/>
      <c r="T116" s="494"/>
      <c r="U116" s="12">
        <v>59</v>
      </c>
      <c r="V116" s="1089">
        <v>2045.8489999999999</v>
      </c>
      <c r="W116" s="765"/>
      <c r="X116" s="156">
        <v>23.199940000000002</v>
      </c>
      <c r="Y116" s="8"/>
      <c r="Z116" s="8"/>
      <c r="AA116" s="8"/>
      <c r="AB116" s="8"/>
      <c r="AC116" s="8"/>
      <c r="AD116" s="8"/>
      <c r="AE116" s="8"/>
      <c r="AF116" s="8"/>
      <c r="AG116" s="8"/>
      <c r="AH116" s="8"/>
      <c r="AI116" s="8"/>
      <c r="AJ116" s="8"/>
      <c r="AK116" s="8"/>
      <c r="AL116" s="273"/>
    </row>
    <row r="117" spans="1:38" ht="12.75" customHeight="1" x14ac:dyDescent="0.2">
      <c r="A117" s="494"/>
      <c r="B117" s="12">
        <v>60</v>
      </c>
      <c r="C117" s="1089">
        <v>3598.4</v>
      </c>
      <c r="D117" s="765">
        <v>3598.4</v>
      </c>
      <c r="E117" s="156">
        <v>62.5</v>
      </c>
      <c r="F117" s="8"/>
      <c r="G117" s="8"/>
      <c r="H117" s="8"/>
      <c r="I117" s="8"/>
      <c r="J117" s="8"/>
      <c r="K117" s="8"/>
      <c r="L117" s="8"/>
      <c r="M117" s="8"/>
      <c r="N117" s="8"/>
      <c r="O117" s="8"/>
      <c r="P117" s="8"/>
      <c r="Q117" s="8"/>
      <c r="R117" s="8"/>
      <c r="S117" s="273"/>
      <c r="T117" s="494"/>
      <c r="U117" s="12">
        <v>60</v>
      </c>
      <c r="V117" s="1089">
        <v>2155.136</v>
      </c>
      <c r="W117" s="765"/>
      <c r="X117" s="156">
        <v>23.599989999999998</v>
      </c>
      <c r="Y117" s="8"/>
      <c r="Z117" s="8"/>
      <c r="AA117" s="8"/>
      <c r="AB117" s="8"/>
      <c r="AC117" s="8"/>
      <c r="AD117" s="8"/>
      <c r="AE117" s="8"/>
      <c r="AF117" s="8"/>
      <c r="AG117" s="8"/>
      <c r="AH117" s="8"/>
      <c r="AI117" s="8"/>
      <c r="AJ117" s="8"/>
      <c r="AK117" s="8"/>
      <c r="AL117" s="273"/>
    </row>
    <row r="118" spans="1:38" ht="12.75" customHeight="1" x14ac:dyDescent="0.2">
      <c r="A118" s="494"/>
      <c r="B118" s="12">
        <v>61</v>
      </c>
      <c r="C118" s="1089">
        <v>3587.6</v>
      </c>
      <c r="D118" s="765">
        <v>3587.6</v>
      </c>
      <c r="E118" s="156">
        <v>63.6</v>
      </c>
      <c r="F118" s="8"/>
      <c r="G118" s="8"/>
      <c r="H118" s="8"/>
      <c r="I118" s="8"/>
      <c r="J118" s="8"/>
      <c r="K118" s="8"/>
      <c r="L118" s="8"/>
      <c r="M118" s="8"/>
      <c r="N118" s="8"/>
      <c r="O118" s="8"/>
      <c r="P118" s="8"/>
      <c r="Q118" s="8"/>
      <c r="R118" s="8"/>
      <c r="S118" s="273"/>
      <c r="T118" s="494"/>
      <c r="U118" s="12">
        <v>61</v>
      </c>
      <c r="V118" s="1089">
        <v>2268.29</v>
      </c>
      <c r="W118" s="765"/>
      <c r="X118" s="156">
        <v>23.999980000000001</v>
      </c>
      <c r="Y118" s="8"/>
      <c r="Z118" s="8"/>
      <c r="AA118" s="8"/>
      <c r="AB118" s="8"/>
      <c r="AC118" s="8"/>
      <c r="AD118" s="8"/>
      <c r="AE118" s="8"/>
      <c r="AF118" s="8"/>
      <c r="AG118" s="8"/>
      <c r="AH118" s="8"/>
      <c r="AI118" s="8"/>
      <c r="AJ118" s="8"/>
      <c r="AK118" s="8"/>
      <c r="AL118" s="273"/>
    </row>
    <row r="119" spans="1:38" ht="12.75" customHeight="1" x14ac:dyDescent="0.2">
      <c r="A119" s="494"/>
      <c r="B119" s="12">
        <v>62</v>
      </c>
      <c r="C119" s="1089">
        <v>3595.4</v>
      </c>
      <c r="D119" s="765">
        <v>3595.4</v>
      </c>
      <c r="E119" s="156">
        <v>64.599999999999994</v>
      </c>
      <c r="F119" s="8"/>
      <c r="G119" s="8"/>
      <c r="H119" s="8"/>
      <c r="I119" s="8"/>
      <c r="J119" s="8"/>
      <c r="K119" s="8"/>
      <c r="L119" s="8"/>
      <c r="M119" s="8"/>
      <c r="N119" s="8"/>
      <c r="O119" s="8"/>
      <c r="P119" s="8"/>
      <c r="Q119" s="8"/>
      <c r="R119" s="8"/>
      <c r="S119" s="273"/>
      <c r="T119" s="494"/>
      <c r="U119" s="12">
        <v>62</v>
      </c>
      <c r="V119" s="1089">
        <v>2383.9319999999998</v>
      </c>
      <c r="W119" s="765"/>
      <c r="X119" s="156">
        <v>24.400030000000001</v>
      </c>
      <c r="Y119" s="8"/>
      <c r="Z119" s="8"/>
      <c r="AA119" s="8"/>
      <c r="AB119" s="8"/>
      <c r="AC119" s="8"/>
      <c r="AD119" s="8"/>
      <c r="AE119" s="8"/>
      <c r="AF119" s="8"/>
      <c r="AG119" s="8"/>
      <c r="AH119" s="8"/>
      <c r="AI119" s="8"/>
      <c r="AJ119" s="8"/>
      <c r="AK119" s="8"/>
      <c r="AL119" s="273"/>
    </row>
    <row r="120" spans="1:38" ht="12.75" customHeight="1" x14ac:dyDescent="0.2">
      <c r="A120" s="494"/>
      <c r="B120" s="12">
        <v>63</v>
      </c>
      <c r="C120" s="1089">
        <v>3495.9</v>
      </c>
      <c r="D120" s="765">
        <v>3495.9</v>
      </c>
      <c r="E120" s="156">
        <v>65.599999999999994</v>
      </c>
      <c r="F120" s="8"/>
      <c r="G120" s="8"/>
      <c r="H120" s="8"/>
      <c r="I120" s="8"/>
      <c r="J120" s="8"/>
      <c r="K120" s="8"/>
      <c r="L120" s="8"/>
      <c r="M120" s="8"/>
      <c r="N120" s="8"/>
      <c r="O120" s="8"/>
      <c r="P120" s="8"/>
      <c r="Q120" s="8"/>
      <c r="R120" s="8"/>
      <c r="S120" s="273"/>
      <c r="T120" s="494"/>
      <c r="U120" s="12">
        <v>63</v>
      </c>
      <c r="V120" s="1089">
        <v>2501.8580000000002</v>
      </c>
      <c r="W120" s="765"/>
      <c r="X120" s="156">
        <v>24.80002</v>
      </c>
      <c r="Y120" s="8"/>
      <c r="Z120" s="8"/>
      <c r="AA120" s="8"/>
      <c r="AB120" s="8"/>
      <c r="AC120" s="8"/>
      <c r="AD120" s="8"/>
      <c r="AE120" s="8"/>
      <c r="AF120" s="8"/>
      <c r="AG120" s="8"/>
      <c r="AH120" s="8"/>
      <c r="AI120" s="8"/>
      <c r="AJ120" s="8"/>
      <c r="AK120" s="8"/>
      <c r="AL120" s="273"/>
    </row>
    <row r="121" spans="1:38" ht="12.75" customHeight="1" x14ac:dyDescent="0.2">
      <c r="A121" s="494"/>
      <c r="B121" s="12">
        <v>64</v>
      </c>
      <c r="C121" s="1089">
        <v>3490.8</v>
      </c>
      <c r="D121" s="765">
        <v>3490.8</v>
      </c>
      <c r="E121" s="156">
        <v>66.7</v>
      </c>
      <c r="F121" s="8"/>
      <c r="G121" s="8"/>
      <c r="H121" s="8"/>
      <c r="I121" s="8"/>
      <c r="J121" s="8"/>
      <c r="K121" s="8"/>
      <c r="L121" s="8"/>
      <c r="M121" s="8"/>
      <c r="N121" s="8"/>
      <c r="O121" s="8"/>
      <c r="P121" s="8"/>
      <c r="Q121" s="8"/>
      <c r="R121" s="8"/>
      <c r="S121" s="273"/>
      <c r="T121" s="494"/>
      <c r="U121" s="12">
        <v>64</v>
      </c>
      <c r="V121" s="1089">
        <v>2623.5010000000002</v>
      </c>
      <c r="W121" s="765"/>
      <c r="X121" s="156">
        <v>25.200009999999999</v>
      </c>
      <c r="Y121" s="8"/>
      <c r="Z121" s="8"/>
      <c r="AA121" s="8"/>
      <c r="AB121" s="8"/>
      <c r="AC121" s="8"/>
      <c r="AD121" s="8"/>
      <c r="AE121" s="8"/>
      <c r="AF121" s="8"/>
      <c r="AG121" s="8"/>
      <c r="AH121" s="8"/>
      <c r="AI121" s="8"/>
      <c r="AJ121" s="8"/>
      <c r="AK121" s="8"/>
      <c r="AL121" s="273"/>
    </row>
    <row r="122" spans="1:38" ht="12.75" customHeight="1" x14ac:dyDescent="0.2">
      <c r="A122" s="494"/>
      <c r="B122" s="12">
        <v>65</v>
      </c>
      <c r="C122" s="1089">
        <v>3432.1</v>
      </c>
      <c r="D122" s="765">
        <v>3432.1</v>
      </c>
      <c r="E122" s="156">
        <v>67.7</v>
      </c>
      <c r="F122" s="8"/>
      <c r="G122" s="8"/>
      <c r="H122" s="8"/>
      <c r="I122" s="8"/>
      <c r="J122" s="8"/>
      <c r="K122" s="8"/>
      <c r="L122" s="8"/>
      <c r="M122" s="8"/>
      <c r="N122" s="8"/>
      <c r="O122" s="8"/>
      <c r="P122" s="8"/>
      <c r="Q122" s="8"/>
      <c r="R122" s="8"/>
      <c r="S122" s="273"/>
      <c r="T122" s="494"/>
      <c r="U122" s="12">
        <v>65</v>
      </c>
      <c r="V122" s="1089">
        <v>2748.9479999999999</v>
      </c>
      <c r="W122" s="765"/>
      <c r="X122" s="156">
        <v>25.59995</v>
      </c>
      <c r="Y122" s="8"/>
      <c r="Z122" s="8"/>
      <c r="AA122" s="8"/>
      <c r="AB122" s="8"/>
      <c r="AC122" s="8"/>
      <c r="AD122" s="8"/>
      <c r="AE122" s="8"/>
      <c r="AF122" s="8"/>
      <c r="AG122" s="8"/>
      <c r="AH122" s="8"/>
      <c r="AI122" s="8"/>
      <c r="AJ122" s="8"/>
      <c r="AK122" s="8"/>
      <c r="AL122" s="273"/>
    </row>
    <row r="123" spans="1:38" ht="12.75" customHeight="1" x14ac:dyDescent="0.2">
      <c r="A123" s="494"/>
      <c r="B123" s="12">
        <v>66</v>
      </c>
      <c r="C123" s="1089">
        <v>3416</v>
      </c>
      <c r="D123" s="765">
        <v>3416</v>
      </c>
      <c r="E123" s="156">
        <v>68.8</v>
      </c>
      <c r="F123" s="8"/>
      <c r="G123" s="8"/>
      <c r="H123" s="8"/>
      <c r="I123" s="8"/>
      <c r="J123" s="8"/>
      <c r="K123" s="8"/>
      <c r="L123" s="8"/>
      <c r="M123" s="8"/>
      <c r="N123" s="8"/>
      <c r="O123" s="8"/>
      <c r="P123" s="8"/>
      <c r="Q123" s="8"/>
      <c r="R123" s="8"/>
      <c r="S123" s="273"/>
      <c r="T123" s="494"/>
      <c r="U123" s="12">
        <v>66</v>
      </c>
      <c r="V123" s="1089">
        <v>2879.556</v>
      </c>
      <c r="W123" s="765"/>
      <c r="X123" s="156">
        <v>26</v>
      </c>
      <c r="Y123" s="8"/>
      <c r="Z123" s="8"/>
      <c r="AA123" s="8"/>
      <c r="AB123" s="8"/>
      <c r="AC123" s="8"/>
      <c r="AD123" s="8"/>
      <c r="AE123" s="8"/>
      <c r="AF123" s="8"/>
      <c r="AG123" s="8"/>
      <c r="AH123" s="8"/>
      <c r="AI123" s="8"/>
      <c r="AJ123" s="8"/>
      <c r="AK123" s="8"/>
      <c r="AL123" s="273"/>
    </row>
    <row r="124" spans="1:38" ht="12.75" customHeight="1" x14ac:dyDescent="0.2">
      <c r="A124" s="494"/>
      <c r="B124" s="12">
        <v>67</v>
      </c>
      <c r="C124" s="1089">
        <v>3338.9</v>
      </c>
      <c r="D124" s="765">
        <v>3338.9</v>
      </c>
      <c r="E124" s="156">
        <v>69.8</v>
      </c>
      <c r="F124" s="8"/>
      <c r="G124" s="8"/>
      <c r="H124" s="8"/>
      <c r="I124" s="8"/>
      <c r="J124" s="8"/>
      <c r="K124" s="8"/>
      <c r="L124" s="8"/>
      <c r="M124" s="8"/>
      <c r="N124" s="8"/>
      <c r="O124" s="8"/>
      <c r="P124" s="8"/>
      <c r="Q124" s="8"/>
      <c r="R124" s="8"/>
      <c r="S124" s="273"/>
      <c r="T124" s="494"/>
      <c r="U124" s="12">
        <v>67</v>
      </c>
      <c r="V124" s="1089">
        <v>3008.357</v>
      </c>
      <c r="W124" s="765"/>
      <c r="X124" s="156">
        <v>26.399930000000001</v>
      </c>
      <c r="Y124" s="8"/>
      <c r="Z124" s="8"/>
      <c r="AA124" s="8"/>
      <c r="AB124" s="8"/>
      <c r="AC124" s="8"/>
      <c r="AD124" s="8"/>
      <c r="AE124" s="8"/>
      <c r="AF124" s="8"/>
      <c r="AG124" s="8"/>
      <c r="AH124" s="8"/>
      <c r="AI124" s="8"/>
      <c r="AJ124" s="8"/>
      <c r="AK124" s="8"/>
      <c r="AL124" s="273"/>
    </row>
    <row r="125" spans="1:38" ht="12.75" customHeight="1" x14ac:dyDescent="0.2">
      <c r="A125" s="494"/>
      <c r="B125" s="12">
        <v>68</v>
      </c>
      <c r="C125" s="1089">
        <v>3312.8</v>
      </c>
      <c r="D125" s="765">
        <v>3312.8</v>
      </c>
      <c r="E125" s="156">
        <v>70.900000000000006</v>
      </c>
      <c r="F125" s="8"/>
      <c r="G125" s="8"/>
      <c r="H125" s="8"/>
      <c r="I125" s="8"/>
      <c r="J125" s="8"/>
      <c r="K125" s="8"/>
      <c r="L125" s="8"/>
      <c r="M125" s="8"/>
      <c r="N125" s="8"/>
      <c r="O125" s="8"/>
      <c r="P125" s="8"/>
      <c r="Q125" s="8"/>
      <c r="R125" s="8"/>
      <c r="S125" s="273"/>
      <c r="T125" s="494"/>
      <c r="U125" s="12">
        <v>68</v>
      </c>
      <c r="V125" s="1089">
        <v>3138.0349999999999</v>
      </c>
      <c r="W125" s="765"/>
      <c r="X125" s="156">
        <v>26.8001</v>
      </c>
      <c r="Y125" s="8"/>
      <c r="Z125" s="8"/>
      <c r="AA125" s="8"/>
      <c r="AB125" s="8"/>
      <c r="AC125" s="8"/>
      <c r="AD125" s="8"/>
      <c r="AE125" s="8"/>
      <c r="AF125" s="8"/>
      <c r="AG125" s="8"/>
      <c r="AH125" s="8"/>
      <c r="AI125" s="8"/>
      <c r="AJ125" s="8"/>
      <c r="AK125" s="8"/>
      <c r="AL125" s="273"/>
    </row>
    <row r="126" spans="1:38" ht="12.75" customHeight="1" x14ac:dyDescent="0.2">
      <c r="A126" s="494"/>
      <c r="B126" s="12">
        <v>69</v>
      </c>
      <c r="C126" s="1089">
        <v>3298.1</v>
      </c>
      <c r="D126" s="765">
        <v>3298.1</v>
      </c>
      <c r="E126" s="156">
        <v>71.900000000000006</v>
      </c>
      <c r="F126" s="8"/>
      <c r="G126" s="8"/>
      <c r="H126" s="8"/>
      <c r="I126" s="8"/>
      <c r="J126" s="8"/>
      <c r="K126" s="8"/>
      <c r="L126" s="8"/>
      <c r="M126" s="8"/>
      <c r="N126" s="8"/>
      <c r="O126" s="8"/>
      <c r="P126" s="8"/>
      <c r="Q126" s="8"/>
      <c r="R126" s="8"/>
      <c r="S126" s="273"/>
      <c r="T126" s="494"/>
      <c r="U126" s="12">
        <v>69</v>
      </c>
      <c r="V126" s="1089">
        <v>3272.328</v>
      </c>
      <c r="W126" s="765"/>
      <c r="X126" s="156">
        <v>27.19997</v>
      </c>
      <c r="Y126" s="8"/>
      <c r="Z126" s="8"/>
      <c r="AA126" s="8"/>
      <c r="AB126" s="8"/>
      <c r="AC126" s="8"/>
      <c r="AD126" s="8"/>
      <c r="AE126" s="8"/>
      <c r="AF126" s="8"/>
      <c r="AG126" s="8"/>
      <c r="AH126" s="8"/>
      <c r="AI126" s="8"/>
      <c r="AJ126" s="8"/>
      <c r="AK126" s="8"/>
      <c r="AL126" s="273"/>
    </row>
    <row r="127" spans="1:38" ht="12.75" customHeight="1" x14ac:dyDescent="0.2">
      <c r="A127" s="494"/>
      <c r="B127" s="12">
        <v>70</v>
      </c>
      <c r="C127" s="1089">
        <v>3311.3</v>
      </c>
      <c r="D127" s="765">
        <v>3311.3</v>
      </c>
      <c r="E127" s="156">
        <v>73</v>
      </c>
      <c r="F127" s="8"/>
      <c r="G127" s="8"/>
      <c r="H127" s="8"/>
      <c r="I127" s="8"/>
      <c r="J127" s="8"/>
      <c r="K127" s="8"/>
      <c r="L127" s="8"/>
      <c r="M127" s="8"/>
      <c r="N127" s="8"/>
      <c r="O127" s="8"/>
      <c r="P127" s="8"/>
      <c r="Q127" s="8"/>
      <c r="R127" s="8"/>
      <c r="S127" s="273"/>
      <c r="T127" s="494"/>
      <c r="U127" s="12">
        <v>70</v>
      </c>
      <c r="V127" s="1089">
        <v>3404.134</v>
      </c>
      <c r="W127" s="765"/>
      <c r="X127" s="156">
        <v>27.599969999999999</v>
      </c>
      <c r="Y127" s="8"/>
      <c r="Z127" s="8"/>
      <c r="AA127" s="8"/>
      <c r="AB127" s="8"/>
      <c r="AC127" s="8"/>
      <c r="AD127" s="8"/>
      <c r="AE127" s="8"/>
      <c r="AF127" s="8"/>
      <c r="AG127" s="8"/>
      <c r="AH127" s="8"/>
      <c r="AI127" s="8"/>
      <c r="AJ127" s="8"/>
      <c r="AK127" s="8"/>
      <c r="AL127" s="273"/>
    </row>
    <row r="128" spans="1:38" ht="12.75" customHeight="1" x14ac:dyDescent="0.2">
      <c r="A128" s="494"/>
      <c r="B128" s="12">
        <v>71</v>
      </c>
      <c r="C128" s="1089">
        <v>3300.8</v>
      </c>
      <c r="D128" s="765">
        <v>3300.8</v>
      </c>
      <c r="E128" s="156">
        <v>74</v>
      </c>
      <c r="F128" s="8"/>
      <c r="G128" s="8"/>
      <c r="H128" s="8"/>
      <c r="I128" s="8"/>
      <c r="J128" s="8"/>
      <c r="K128" s="8"/>
      <c r="L128" s="8"/>
      <c r="M128" s="8"/>
      <c r="N128" s="8"/>
      <c r="O128" s="8"/>
      <c r="P128" s="8"/>
      <c r="Q128" s="8"/>
      <c r="R128" s="8"/>
      <c r="S128" s="273"/>
      <c r="T128" s="494"/>
      <c r="U128" s="12">
        <v>71</v>
      </c>
      <c r="V128" s="1089">
        <v>3540.4949999999999</v>
      </c>
      <c r="W128" s="765"/>
      <c r="X128" s="156">
        <v>27.999960000000002</v>
      </c>
      <c r="Y128" s="8"/>
      <c r="Z128" s="8"/>
      <c r="AA128" s="8"/>
      <c r="AB128" s="8"/>
      <c r="AC128" s="8"/>
      <c r="AD128" s="8"/>
      <c r="AE128" s="8"/>
      <c r="AF128" s="8"/>
      <c r="AG128" s="8"/>
      <c r="AH128" s="8"/>
      <c r="AI128" s="8"/>
      <c r="AJ128" s="8"/>
      <c r="AK128" s="8"/>
      <c r="AL128" s="273"/>
    </row>
    <row r="129" spans="1:38" ht="12.75" customHeight="1" x14ac:dyDescent="0.2">
      <c r="A129" s="494"/>
      <c r="B129" s="12">
        <v>72</v>
      </c>
      <c r="C129" s="1089">
        <v>3227.8</v>
      </c>
      <c r="D129" s="765">
        <v>3227.8</v>
      </c>
      <c r="E129" s="156">
        <v>75.099999999999994</v>
      </c>
      <c r="F129" s="8"/>
      <c r="G129" s="8"/>
      <c r="H129" s="8"/>
      <c r="I129" s="8"/>
      <c r="J129" s="8"/>
      <c r="K129" s="8"/>
      <c r="L129" s="8"/>
      <c r="M129" s="8"/>
      <c r="N129" s="8"/>
      <c r="O129" s="8"/>
      <c r="P129" s="8"/>
      <c r="Q129" s="8"/>
      <c r="R129" s="8"/>
      <c r="S129" s="273"/>
      <c r="T129" s="494"/>
      <c r="U129" s="12">
        <v>72</v>
      </c>
      <c r="V129" s="1089">
        <v>3658.5450000000001</v>
      </c>
      <c r="W129" s="765"/>
      <c r="X129" s="156">
        <v>28.400069999999999</v>
      </c>
      <c r="Y129" s="8"/>
      <c r="Z129" s="8"/>
      <c r="AA129" s="8"/>
      <c r="AB129" s="8"/>
      <c r="AC129" s="8"/>
      <c r="AD129" s="8"/>
      <c r="AE129" s="8"/>
      <c r="AF129" s="8"/>
      <c r="AG129" s="8"/>
      <c r="AH129" s="8"/>
      <c r="AI129" s="8"/>
      <c r="AJ129" s="8"/>
      <c r="AK129" s="8"/>
      <c r="AL129" s="273"/>
    </row>
    <row r="130" spans="1:38" ht="12.75" customHeight="1" x14ac:dyDescent="0.2">
      <c r="A130" s="494"/>
      <c r="B130" s="12">
        <v>73</v>
      </c>
      <c r="C130" s="1089">
        <v>3225.5</v>
      </c>
      <c r="D130" s="765">
        <v>3225.5</v>
      </c>
      <c r="E130" s="156">
        <v>76.099999999999994</v>
      </c>
      <c r="F130" s="8"/>
      <c r="G130" s="8"/>
      <c r="H130" s="8"/>
      <c r="I130" s="8"/>
      <c r="J130" s="8"/>
      <c r="K130" s="8"/>
      <c r="L130" s="8"/>
      <c r="M130" s="8"/>
      <c r="N130" s="8"/>
      <c r="O130" s="8"/>
      <c r="P130" s="8"/>
      <c r="Q130" s="8"/>
      <c r="R130" s="8"/>
      <c r="S130" s="273"/>
      <c r="T130" s="494"/>
      <c r="U130" s="12">
        <v>73</v>
      </c>
      <c r="V130" s="1089">
        <v>3796.547</v>
      </c>
      <c r="W130" s="765"/>
      <c r="X130" s="156">
        <v>28.800059999999998</v>
      </c>
      <c r="Y130" s="8"/>
      <c r="Z130" s="8"/>
      <c r="AA130" s="8"/>
      <c r="AB130" s="8"/>
      <c r="AC130" s="8"/>
      <c r="AD130" s="8"/>
      <c r="AE130" s="8"/>
      <c r="AF130" s="8"/>
      <c r="AG130" s="8"/>
      <c r="AH130" s="8"/>
      <c r="AI130" s="8"/>
      <c r="AJ130" s="8"/>
      <c r="AK130" s="8"/>
      <c r="AL130" s="273"/>
    </row>
    <row r="131" spans="1:38" ht="12.75" customHeight="1" x14ac:dyDescent="0.2">
      <c r="A131" s="494"/>
      <c r="B131" s="12">
        <v>74</v>
      </c>
      <c r="C131" s="1089">
        <v>3204.5</v>
      </c>
      <c r="D131" s="765">
        <v>3204.5</v>
      </c>
      <c r="E131" s="156">
        <v>77.2</v>
      </c>
      <c r="F131" s="8"/>
      <c r="G131" s="8"/>
      <c r="H131" s="8"/>
      <c r="I131" s="8"/>
      <c r="J131" s="8"/>
      <c r="K131" s="8"/>
      <c r="L131" s="8"/>
      <c r="M131" s="8"/>
      <c r="N131" s="8"/>
      <c r="O131" s="8"/>
      <c r="P131" s="8"/>
      <c r="Q131" s="8"/>
      <c r="R131" s="8"/>
      <c r="S131" s="273"/>
      <c r="T131" s="494"/>
      <c r="U131" s="12">
        <v>74</v>
      </c>
      <c r="V131" s="1089">
        <v>3945.3719999999998</v>
      </c>
      <c r="W131" s="765"/>
      <c r="X131" s="156">
        <v>29.199929999999998</v>
      </c>
      <c r="Y131" s="8"/>
      <c r="Z131" s="8"/>
      <c r="AA131" s="8"/>
      <c r="AB131" s="8"/>
      <c r="AC131" s="8"/>
      <c r="AD131" s="8"/>
      <c r="AE131" s="8"/>
      <c r="AF131" s="8"/>
      <c r="AG131" s="8"/>
      <c r="AH131" s="8"/>
      <c r="AI131" s="8"/>
      <c r="AJ131" s="8"/>
      <c r="AK131" s="8"/>
      <c r="AL131" s="273"/>
    </row>
    <row r="132" spans="1:38" ht="12.75" customHeight="1" x14ac:dyDescent="0.2">
      <c r="A132" s="494"/>
      <c r="B132" s="12">
        <v>75</v>
      </c>
      <c r="C132" s="1089">
        <v>3229.3</v>
      </c>
      <c r="D132" s="765">
        <v>3229.3</v>
      </c>
      <c r="E132" s="156">
        <v>78.3</v>
      </c>
      <c r="F132" s="8"/>
      <c r="G132" s="8"/>
      <c r="H132" s="8"/>
      <c r="I132" s="8"/>
      <c r="J132" s="8"/>
      <c r="K132" s="8"/>
      <c r="L132" s="8"/>
      <c r="M132" s="8"/>
      <c r="N132" s="8"/>
      <c r="O132" s="8"/>
      <c r="P132" s="8"/>
      <c r="Q132" s="8"/>
      <c r="R132" s="8"/>
      <c r="S132" s="273"/>
      <c r="T132" s="494"/>
      <c r="U132" s="12">
        <v>75</v>
      </c>
      <c r="V132" s="1089">
        <v>4093.8130000000001</v>
      </c>
      <c r="W132" s="765"/>
      <c r="X132" s="156">
        <v>29.599979999999999</v>
      </c>
      <c r="Y132" s="8"/>
      <c r="Z132" s="8"/>
      <c r="AA132" s="8"/>
      <c r="AB132" s="8"/>
      <c r="AC132" s="8"/>
      <c r="AD132" s="8"/>
      <c r="AE132" s="8"/>
      <c r="AF132" s="8"/>
      <c r="AG132" s="8"/>
      <c r="AH132" s="8"/>
      <c r="AI132" s="8"/>
      <c r="AJ132" s="8"/>
      <c r="AK132" s="8"/>
      <c r="AL132" s="273"/>
    </row>
    <row r="133" spans="1:38" ht="12.75" customHeight="1" x14ac:dyDescent="0.2">
      <c r="A133" s="494"/>
      <c r="B133" s="12">
        <v>76</v>
      </c>
      <c r="C133" s="1089">
        <v>3129.1</v>
      </c>
      <c r="D133" s="765">
        <v>3129.1</v>
      </c>
      <c r="E133" s="156">
        <v>79.3</v>
      </c>
      <c r="F133" s="8"/>
      <c r="G133" s="8"/>
      <c r="H133" s="8"/>
      <c r="I133" s="8"/>
      <c r="J133" s="8"/>
      <c r="K133" s="8"/>
      <c r="L133" s="8"/>
      <c r="M133" s="8"/>
      <c r="N133" s="8"/>
      <c r="O133" s="8"/>
      <c r="P133" s="8"/>
      <c r="Q133" s="8"/>
      <c r="R133" s="8"/>
      <c r="S133" s="273"/>
      <c r="T133" s="494"/>
      <c r="U133" s="12">
        <v>76</v>
      </c>
      <c r="V133" s="1089">
        <v>4244.8530000000001</v>
      </c>
      <c r="W133" s="765"/>
      <c r="X133" s="156">
        <v>29.999980000000001</v>
      </c>
      <c r="Y133" s="8"/>
      <c r="Z133" s="8"/>
      <c r="AA133" s="8"/>
      <c r="AB133" s="8"/>
      <c r="AC133" s="8"/>
      <c r="AD133" s="8"/>
      <c r="AE133" s="8"/>
      <c r="AF133" s="8"/>
      <c r="AG133" s="8"/>
      <c r="AH133" s="8"/>
      <c r="AI133" s="8"/>
      <c r="AJ133" s="8"/>
      <c r="AK133" s="8"/>
      <c r="AL133" s="273"/>
    </row>
    <row r="134" spans="1:38" ht="12.75" customHeight="1" x14ac:dyDescent="0.2">
      <c r="A134" s="494"/>
      <c r="B134" s="12">
        <v>77</v>
      </c>
      <c r="C134" s="1089">
        <v>3097.5</v>
      </c>
      <c r="D134" s="765">
        <v>3097.5</v>
      </c>
      <c r="E134" s="156">
        <v>80.400000000000006</v>
      </c>
      <c r="F134" s="8"/>
      <c r="G134" s="8"/>
      <c r="H134" s="8"/>
      <c r="I134" s="8"/>
      <c r="J134" s="8"/>
      <c r="K134" s="8"/>
      <c r="L134" s="8"/>
      <c r="M134" s="8"/>
      <c r="N134" s="8"/>
      <c r="O134" s="8"/>
      <c r="P134" s="8"/>
      <c r="Q134" s="8"/>
      <c r="R134" s="8"/>
      <c r="S134" s="273"/>
      <c r="T134" s="494"/>
      <c r="U134" s="12">
        <v>77</v>
      </c>
      <c r="V134" s="1089">
        <v>4404.6729999999998</v>
      </c>
      <c r="W134" s="765"/>
      <c r="X134" s="156">
        <v>30.39997</v>
      </c>
      <c r="Y134" s="8"/>
      <c r="Z134" s="8"/>
      <c r="AA134" s="8"/>
      <c r="AB134" s="8"/>
      <c r="AC134" s="8"/>
      <c r="AD134" s="8"/>
      <c r="AE134" s="8"/>
      <c r="AF134" s="8"/>
      <c r="AG134" s="8"/>
      <c r="AH134" s="8"/>
      <c r="AI134" s="8"/>
      <c r="AJ134" s="8"/>
      <c r="AK134" s="8"/>
      <c r="AL134" s="273"/>
    </row>
    <row r="135" spans="1:38" ht="12.75" customHeight="1" x14ac:dyDescent="0.2">
      <c r="A135" s="494"/>
      <c r="B135" s="12">
        <v>78</v>
      </c>
      <c r="C135" s="1089">
        <v>3030.5</v>
      </c>
      <c r="D135" s="765">
        <v>3030.5</v>
      </c>
      <c r="E135" s="156">
        <v>81.400000000000006</v>
      </c>
      <c r="F135" s="8"/>
      <c r="G135" s="8"/>
      <c r="H135" s="8"/>
      <c r="I135" s="8"/>
      <c r="J135" s="8"/>
      <c r="K135" s="8"/>
      <c r="L135" s="8"/>
      <c r="M135" s="8"/>
      <c r="N135" s="8"/>
      <c r="O135" s="8"/>
      <c r="P135" s="8"/>
      <c r="Q135" s="8"/>
      <c r="R135" s="8"/>
      <c r="S135" s="273"/>
      <c r="T135" s="494"/>
      <c r="U135" s="12">
        <v>78</v>
      </c>
      <c r="V135" s="1089">
        <v>4583.8819999999996</v>
      </c>
      <c r="W135" s="765"/>
      <c r="X135" s="156">
        <v>30.799900000000001</v>
      </c>
      <c r="Y135" s="8"/>
      <c r="Z135" s="8"/>
      <c r="AA135" s="8"/>
      <c r="AB135" s="8"/>
      <c r="AC135" s="8"/>
      <c r="AD135" s="8"/>
      <c r="AE135" s="8"/>
      <c r="AF135" s="8"/>
      <c r="AG135" s="8"/>
      <c r="AH135" s="8"/>
      <c r="AI135" s="8"/>
      <c r="AJ135" s="8"/>
      <c r="AK135" s="8"/>
      <c r="AL135" s="273"/>
    </row>
    <row r="136" spans="1:38" ht="12.75" customHeight="1" x14ac:dyDescent="0.2">
      <c r="A136" s="494"/>
      <c r="B136" s="12">
        <v>79</v>
      </c>
      <c r="C136" s="1089">
        <v>3038.9</v>
      </c>
      <c r="D136" s="765">
        <v>3038.9</v>
      </c>
      <c r="E136" s="156">
        <v>82.5</v>
      </c>
      <c r="F136" s="8"/>
      <c r="G136" s="8"/>
      <c r="H136" s="8"/>
      <c r="I136" s="8"/>
      <c r="J136" s="8"/>
      <c r="K136" s="8"/>
      <c r="L136" s="8"/>
      <c r="M136" s="8"/>
      <c r="N136" s="8"/>
      <c r="O136" s="8"/>
      <c r="P136" s="8"/>
      <c r="Q136" s="8"/>
      <c r="R136" s="8"/>
      <c r="S136" s="273"/>
      <c r="T136" s="494"/>
      <c r="U136" s="12">
        <v>79</v>
      </c>
      <c r="V136" s="1089">
        <v>4755.68</v>
      </c>
      <c r="W136" s="765"/>
      <c r="X136" s="156">
        <v>31.199950000000001</v>
      </c>
      <c r="Y136" s="8"/>
      <c r="Z136" s="8"/>
      <c r="AA136" s="8"/>
      <c r="AB136" s="8"/>
      <c r="AC136" s="8"/>
      <c r="AD136" s="8"/>
      <c r="AE136" s="8"/>
      <c r="AF136" s="8"/>
      <c r="AG136" s="8"/>
      <c r="AH136" s="8"/>
      <c r="AI136" s="8"/>
      <c r="AJ136" s="8"/>
      <c r="AK136" s="8"/>
      <c r="AL136" s="273"/>
    </row>
    <row r="137" spans="1:38" ht="12.75" customHeight="1" x14ac:dyDescent="0.2">
      <c r="A137" s="494"/>
      <c r="B137" s="12">
        <v>80</v>
      </c>
      <c r="C137" s="1089">
        <v>2994.9</v>
      </c>
      <c r="D137" s="765">
        <v>2994.9</v>
      </c>
      <c r="E137" s="156">
        <v>83.5</v>
      </c>
      <c r="F137" s="8"/>
      <c r="G137" s="8"/>
      <c r="H137" s="8"/>
      <c r="I137" s="8"/>
      <c r="J137" s="8"/>
      <c r="K137" s="8"/>
      <c r="L137" s="8"/>
      <c r="M137" s="8"/>
      <c r="N137" s="8"/>
      <c r="O137" s="8"/>
      <c r="P137" s="8"/>
      <c r="Q137" s="8"/>
      <c r="R137" s="8"/>
      <c r="S137" s="273"/>
      <c r="T137" s="494"/>
      <c r="U137" s="12">
        <v>80</v>
      </c>
      <c r="V137" s="1089">
        <v>4930.5510000000004</v>
      </c>
      <c r="W137" s="765"/>
      <c r="X137" s="156">
        <v>31.59994</v>
      </c>
      <c r="Y137" s="8"/>
      <c r="Z137" s="8"/>
      <c r="AA137" s="8"/>
      <c r="AB137" s="8"/>
      <c r="AC137" s="8"/>
      <c r="AD137" s="8"/>
      <c r="AE137" s="8"/>
      <c r="AF137" s="8"/>
      <c r="AG137" s="8"/>
      <c r="AH137" s="8"/>
      <c r="AI137" s="8"/>
      <c r="AJ137" s="8"/>
      <c r="AK137" s="8"/>
      <c r="AL137" s="273"/>
    </row>
    <row r="138" spans="1:38" ht="12.75" customHeight="1" x14ac:dyDescent="0.2">
      <c r="A138" s="494"/>
      <c r="B138" s="12">
        <v>81</v>
      </c>
      <c r="C138" s="1089">
        <v>2979.1</v>
      </c>
      <c r="D138" s="765">
        <v>2979.1</v>
      </c>
      <c r="E138" s="156">
        <v>84.5</v>
      </c>
      <c r="F138" s="8"/>
      <c r="G138" s="8"/>
      <c r="H138" s="8"/>
      <c r="I138" s="8"/>
      <c r="J138" s="8"/>
      <c r="K138" s="8"/>
      <c r="L138" s="8"/>
      <c r="M138" s="8"/>
      <c r="N138" s="8"/>
      <c r="O138" s="8"/>
      <c r="P138" s="8"/>
      <c r="Q138" s="8"/>
      <c r="R138" s="8"/>
      <c r="S138" s="273"/>
      <c r="T138" s="494"/>
      <c r="U138" s="12">
        <v>81</v>
      </c>
      <c r="V138" s="1089">
        <v>5105.8789999999999</v>
      </c>
      <c r="W138" s="765"/>
      <c r="X138" s="156">
        <v>31.99999</v>
      </c>
      <c r="Y138" s="8"/>
      <c r="Z138" s="8"/>
      <c r="AA138" s="8"/>
      <c r="AB138" s="8"/>
      <c r="AC138" s="8"/>
      <c r="AD138" s="8"/>
      <c r="AE138" s="8"/>
      <c r="AF138" s="8"/>
      <c r="AG138" s="8"/>
      <c r="AH138" s="8"/>
      <c r="AI138" s="8"/>
      <c r="AJ138" s="8"/>
      <c r="AK138" s="8"/>
      <c r="AL138" s="273"/>
    </row>
    <row r="139" spans="1:38" ht="12.75" customHeight="1" x14ac:dyDescent="0.2">
      <c r="A139" s="494"/>
      <c r="B139" s="12">
        <v>82</v>
      </c>
      <c r="C139" s="1089">
        <v>2980.4</v>
      </c>
      <c r="D139" s="765">
        <v>2980.4</v>
      </c>
      <c r="E139" s="156">
        <v>85.6</v>
      </c>
      <c r="F139" s="8"/>
      <c r="G139" s="8"/>
      <c r="H139" s="8"/>
      <c r="I139" s="8"/>
      <c r="J139" s="8"/>
      <c r="K139" s="8"/>
      <c r="L139" s="8"/>
      <c r="M139" s="8"/>
      <c r="N139" s="8"/>
      <c r="O139" s="8"/>
      <c r="P139" s="8"/>
      <c r="Q139" s="8"/>
      <c r="R139" s="8"/>
      <c r="S139" s="273"/>
      <c r="T139" s="494"/>
      <c r="U139" s="12">
        <v>82</v>
      </c>
      <c r="V139" s="1089">
        <v>5278.4470000000001</v>
      </c>
      <c r="W139" s="765"/>
      <c r="X139" s="156">
        <v>32.400170000000003</v>
      </c>
      <c r="Y139" s="8"/>
      <c r="Z139" s="8"/>
      <c r="AA139" s="8"/>
      <c r="AB139" s="8"/>
      <c r="AC139" s="8"/>
      <c r="AD139" s="8"/>
      <c r="AE139" s="8"/>
      <c r="AF139" s="8"/>
      <c r="AG139" s="8"/>
      <c r="AH139" s="8"/>
      <c r="AI139" s="8"/>
      <c r="AJ139" s="8"/>
      <c r="AK139" s="8"/>
      <c r="AL139" s="273"/>
    </row>
    <row r="140" spans="1:38" ht="12.75" customHeight="1" x14ac:dyDescent="0.2">
      <c r="A140" s="494"/>
      <c r="B140" s="12">
        <v>83</v>
      </c>
      <c r="C140" s="1089">
        <v>2989.7</v>
      </c>
      <c r="D140" s="765">
        <v>2989.7</v>
      </c>
      <c r="E140" s="156">
        <v>86.6</v>
      </c>
      <c r="F140" s="8"/>
      <c r="G140" s="8"/>
      <c r="H140" s="8"/>
      <c r="I140" s="8"/>
      <c r="J140" s="8"/>
      <c r="K140" s="8"/>
      <c r="L140" s="8"/>
      <c r="M140" s="8"/>
      <c r="N140" s="8"/>
      <c r="O140" s="8"/>
      <c r="P140" s="8"/>
      <c r="Q140" s="8"/>
      <c r="R140" s="8"/>
      <c r="S140" s="273"/>
      <c r="T140" s="494"/>
      <c r="U140" s="12">
        <v>83</v>
      </c>
      <c r="V140" s="1089">
        <v>5188.0910000000003</v>
      </c>
      <c r="W140" s="765"/>
      <c r="X140" s="156">
        <v>32.800040000000003</v>
      </c>
      <c r="Y140" s="8"/>
      <c r="Z140" s="8"/>
      <c r="AA140" s="8"/>
      <c r="AB140" s="8"/>
      <c r="AC140" s="8"/>
      <c r="AD140" s="8"/>
      <c r="AE140" s="8"/>
      <c r="AF140" s="8"/>
      <c r="AG140" s="8"/>
      <c r="AH140" s="8"/>
      <c r="AI140" s="8"/>
      <c r="AJ140" s="8"/>
      <c r="AK140" s="8"/>
      <c r="AL140" s="273"/>
    </row>
    <row r="141" spans="1:38" ht="12.75" customHeight="1" x14ac:dyDescent="0.2">
      <c r="A141" s="494"/>
      <c r="B141" s="12">
        <v>84</v>
      </c>
      <c r="C141" s="1089">
        <v>3042.3</v>
      </c>
      <c r="D141" s="765">
        <v>3042.3</v>
      </c>
      <c r="E141" s="156">
        <v>87.7</v>
      </c>
      <c r="F141" s="8"/>
      <c r="G141" s="8"/>
      <c r="H141" s="8"/>
      <c r="I141" s="8"/>
      <c r="J141" s="8"/>
      <c r="K141" s="8"/>
      <c r="L141" s="8"/>
      <c r="M141" s="8"/>
      <c r="N141" s="8"/>
      <c r="O141" s="8"/>
      <c r="P141" s="8"/>
      <c r="Q141" s="8"/>
      <c r="R141" s="8"/>
      <c r="S141" s="273"/>
      <c r="T141" s="494"/>
      <c r="U141" s="12">
        <v>84</v>
      </c>
      <c r="V141" s="1089">
        <v>5420.259</v>
      </c>
      <c r="W141" s="765"/>
      <c r="X141" s="156">
        <v>33.19997</v>
      </c>
      <c r="Y141" s="8"/>
      <c r="Z141" s="8"/>
      <c r="AA141" s="8"/>
      <c r="AB141" s="8"/>
      <c r="AC141" s="8"/>
      <c r="AD141" s="8"/>
      <c r="AE141" s="8"/>
      <c r="AF141" s="8"/>
      <c r="AG141" s="8"/>
      <c r="AH141" s="8"/>
      <c r="AI141" s="8"/>
      <c r="AJ141" s="8"/>
      <c r="AK141" s="8"/>
      <c r="AL141" s="273"/>
    </row>
    <row r="142" spans="1:38" ht="12.75" customHeight="1" x14ac:dyDescent="0.2">
      <c r="A142" s="494"/>
      <c r="B142" s="12">
        <v>85</v>
      </c>
      <c r="C142" s="1089">
        <v>3012.4</v>
      </c>
      <c r="D142" s="765">
        <v>3012.4</v>
      </c>
      <c r="E142" s="156">
        <v>88.7</v>
      </c>
      <c r="F142" s="8"/>
      <c r="G142" s="8"/>
      <c r="H142" s="8"/>
      <c r="I142" s="8"/>
      <c r="J142" s="8"/>
      <c r="K142" s="8"/>
      <c r="L142" s="8"/>
      <c r="M142" s="8"/>
      <c r="N142" s="8"/>
      <c r="O142" s="8"/>
      <c r="P142" s="8"/>
      <c r="Q142" s="8"/>
      <c r="R142" s="8"/>
      <c r="S142" s="273"/>
      <c r="T142" s="494"/>
      <c r="U142" s="12">
        <v>85</v>
      </c>
      <c r="V142" s="1089">
        <v>5622.7430000000004</v>
      </c>
      <c r="W142" s="765"/>
      <c r="X142" s="156">
        <v>33.599899999999998</v>
      </c>
      <c r="Y142" s="8"/>
      <c r="Z142" s="8"/>
      <c r="AA142" s="8"/>
      <c r="AB142" s="8"/>
      <c r="AC142" s="8"/>
      <c r="AD142" s="8"/>
      <c r="AE142" s="8"/>
      <c r="AF142" s="8"/>
      <c r="AG142" s="8"/>
      <c r="AH142" s="8"/>
      <c r="AI142" s="8"/>
      <c r="AJ142" s="8"/>
      <c r="AK142" s="8"/>
      <c r="AL142" s="273"/>
    </row>
    <row r="143" spans="1:38" ht="12.75" customHeight="1" x14ac:dyDescent="0.2">
      <c r="A143" s="494"/>
      <c r="B143" s="12">
        <v>86</v>
      </c>
      <c r="C143" s="1089">
        <v>3083.8</v>
      </c>
      <c r="D143" s="765">
        <v>3083.8</v>
      </c>
      <c r="E143" s="156">
        <v>89.8</v>
      </c>
      <c r="F143" s="8"/>
      <c r="G143" s="8"/>
      <c r="H143" s="8"/>
      <c r="I143" s="8"/>
      <c r="J143" s="8"/>
      <c r="K143" s="8"/>
      <c r="L143" s="8"/>
      <c r="M143" s="8"/>
      <c r="N143" s="8"/>
      <c r="O143" s="8"/>
      <c r="P143" s="8"/>
      <c r="Q143" s="8"/>
      <c r="R143" s="8"/>
      <c r="S143" s="273"/>
      <c r="T143" s="494"/>
      <c r="U143" s="12">
        <v>86</v>
      </c>
      <c r="V143" s="1089">
        <v>5805.4750000000004</v>
      </c>
      <c r="W143" s="765"/>
      <c r="X143" s="156">
        <v>33.999890000000001</v>
      </c>
      <c r="Y143" s="8"/>
      <c r="Z143" s="8"/>
      <c r="AA143" s="8"/>
      <c r="AB143" s="8"/>
      <c r="AC143" s="8"/>
      <c r="AD143" s="8"/>
      <c r="AE143" s="8"/>
      <c r="AF143" s="8"/>
      <c r="AG143" s="8"/>
      <c r="AH143" s="8"/>
      <c r="AI143" s="8"/>
      <c r="AJ143" s="8"/>
      <c r="AK143" s="8"/>
      <c r="AL143" s="273"/>
    </row>
    <row r="144" spans="1:38" ht="12.75" customHeight="1" x14ac:dyDescent="0.2">
      <c r="A144" s="494"/>
      <c r="B144" s="12">
        <v>87</v>
      </c>
      <c r="C144" s="1089">
        <v>3116.1</v>
      </c>
      <c r="D144" s="765">
        <v>3116.1</v>
      </c>
      <c r="E144" s="156">
        <v>90.8</v>
      </c>
      <c r="F144" s="8"/>
      <c r="G144" s="8"/>
      <c r="H144" s="8"/>
      <c r="I144" s="8"/>
      <c r="J144" s="8"/>
      <c r="K144" s="8"/>
      <c r="L144" s="8"/>
      <c r="M144" s="8"/>
      <c r="N144" s="8"/>
      <c r="O144" s="8"/>
      <c r="P144" s="8"/>
      <c r="Q144" s="8"/>
      <c r="R144" s="8"/>
      <c r="S144" s="273"/>
      <c r="T144" s="494"/>
      <c r="U144" s="12">
        <v>87</v>
      </c>
      <c r="V144" s="1089">
        <v>6013.3559999999998</v>
      </c>
      <c r="W144" s="765"/>
      <c r="X144" s="156">
        <v>34.4</v>
      </c>
      <c r="Y144" s="8"/>
      <c r="Z144" s="8"/>
      <c r="AA144" s="8"/>
      <c r="AB144" s="8"/>
      <c r="AC144" s="8"/>
      <c r="AD144" s="8"/>
      <c r="AE144" s="8"/>
      <c r="AF144" s="8"/>
      <c r="AG144" s="8"/>
      <c r="AH144" s="8"/>
      <c r="AI144" s="8"/>
      <c r="AJ144" s="8"/>
      <c r="AK144" s="8"/>
      <c r="AL144" s="273"/>
    </row>
    <row r="145" spans="1:38" ht="12.75" customHeight="1" x14ac:dyDescent="0.2">
      <c r="A145" s="494"/>
      <c r="B145" s="12">
        <v>88</v>
      </c>
      <c r="C145" s="1089">
        <v>3224.5</v>
      </c>
      <c r="D145" s="765">
        <v>3224.5</v>
      </c>
      <c r="E145" s="156">
        <v>91.9</v>
      </c>
      <c r="F145" s="8"/>
      <c r="G145" s="8"/>
      <c r="H145" s="8"/>
      <c r="I145" s="8"/>
      <c r="J145" s="8"/>
      <c r="K145" s="8"/>
      <c r="L145" s="8"/>
      <c r="M145" s="8"/>
      <c r="N145" s="8"/>
      <c r="O145" s="8"/>
      <c r="P145" s="8"/>
      <c r="Q145" s="8"/>
      <c r="R145" s="8"/>
      <c r="S145" s="273"/>
      <c r="T145" s="494"/>
      <c r="U145" s="12">
        <v>88</v>
      </c>
      <c r="V145" s="1089">
        <v>6222.3239999999996</v>
      </c>
      <c r="W145" s="765"/>
      <c r="X145" s="156">
        <v>34.800049999999999</v>
      </c>
      <c r="Y145" s="8"/>
      <c r="Z145" s="8"/>
      <c r="AA145" s="8"/>
      <c r="AB145" s="8"/>
      <c r="AC145" s="8"/>
      <c r="AD145" s="8"/>
      <c r="AE145" s="8"/>
      <c r="AF145" s="8"/>
      <c r="AG145" s="8"/>
      <c r="AH145" s="8"/>
      <c r="AI145" s="8"/>
      <c r="AJ145" s="8"/>
      <c r="AK145" s="8"/>
      <c r="AL145" s="273"/>
    </row>
    <row r="146" spans="1:38" ht="12.75" customHeight="1" x14ac:dyDescent="0.2">
      <c r="A146" s="494"/>
      <c r="B146" s="12">
        <v>89</v>
      </c>
      <c r="C146" s="1089">
        <v>3329.2</v>
      </c>
      <c r="D146" s="765">
        <v>3329.2</v>
      </c>
      <c r="E146" s="156">
        <v>92.9</v>
      </c>
      <c r="F146" s="8"/>
      <c r="G146" s="8"/>
      <c r="H146" s="8"/>
      <c r="I146" s="8"/>
      <c r="J146" s="8"/>
      <c r="K146" s="8"/>
      <c r="L146" s="8"/>
      <c r="M146" s="8"/>
      <c r="N146" s="8"/>
      <c r="O146" s="8"/>
      <c r="P146" s="8"/>
      <c r="Q146" s="8"/>
      <c r="R146" s="8"/>
      <c r="S146" s="273"/>
      <c r="T146" s="494"/>
      <c r="U146" s="12">
        <v>89</v>
      </c>
      <c r="V146" s="1089">
        <v>6423.2479999999996</v>
      </c>
      <c r="W146" s="765"/>
      <c r="X146" s="156">
        <v>35.19999</v>
      </c>
      <c r="Y146" s="8"/>
      <c r="Z146" s="8"/>
      <c r="AA146" s="8"/>
      <c r="AB146" s="8"/>
      <c r="AC146" s="8"/>
      <c r="AD146" s="8"/>
      <c r="AE146" s="8"/>
      <c r="AF146" s="8"/>
      <c r="AG146" s="8"/>
      <c r="AH146" s="8"/>
      <c r="AI146" s="8"/>
      <c r="AJ146" s="8"/>
      <c r="AK146" s="8"/>
      <c r="AL146" s="273"/>
    </row>
    <row r="147" spans="1:38" ht="12.75" customHeight="1" x14ac:dyDescent="0.2">
      <c r="A147" s="494"/>
      <c r="B147" s="12">
        <v>90</v>
      </c>
      <c r="C147" s="1089">
        <v>3439.4</v>
      </c>
      <c r="D147" s="765">
        <v>3439.4</v>
      </c>
      <c r="E147" s="156">
        <v>94</v>
      </c>
      <c r="F147" s="8"/>
      <c r="G147" s="8"/>
      <c r="H147" s="8"/>
      <c r="I147" s="8"/>
      <c r="J147" s="8"/>
      <c r="K147" s="8"/>
      <c r="L147" s="8"/>
      <c r="M147" s="8"/>
      <c r="N147" s="8"/>
      <c r="O147" s="8"/>
      <c r="P147" s="8"/>
      <c r="Q147" s="8"/>
      <c r="R147" s="8"/>
      <c r="S147" s="273"/>
      <c r="T147" s="494"/>
      <c r="U147" s="12">
        <v>90</v>
      </c>
      <c r="V147" s="1089">
        <v>6618.8109999999997</v>
      </c>
      <c r="W147" s="765"/>
      <c r="X147" s="156">
        <v>35.599980000000002</v>
      </c>
      <c r="Y147" s="8"/>
      <c r="Z147" s="8"/>
      <c r="AA147" s="8"/>
      <c r="AB147" s="8"/>
      <c r="AC147" s="8"/>
      <c r="AD147" s="8"/>
      <c r="AE147" s="8"/>
      <c r="AF147" s="8"/>
      <c r="AG147" s="8"/>
      <c r="AH147" s="8"/>
      <c r="AI147" s="8"/>
      <c r="AJ147" s="8"/>
      <c r="AK147" s="8"/>
      <c r="AL147" s="273"/>
    </row>
    <row r="148" spans="1:38" ht="12.75" customHeight="1" x14ac:dyDescent="0.2">
      <c r="A148" s="494"/>
      <c r="B148" s="12">
        <v>91</v>
      </c>
      <c r="C148" s="1089">
        <v>3565.1</v>
      </c>
      <c r="D148" s="765">
        <v>3565.1</v>
      </c>
      <c r="E148" s="156">
        <v>95</v>
      </c>
      <c r="F148" s="8"/>
      <c r="G148" s="8"/>
      <c r="H148" s="8"/>
      <c r="I148" s="8"/>
      <c r="J148" s="8"/>
      <c r="K148" s="8"/>
      <c r="L148" s="8"/>
      <c r="M148" s="8"/>
      <c r="N148" s="8"/>
      <c r="O148" s="8"/>
      <c r="P148" s="8"/>
      <c r="Q148" s="8"/>
      <c r="R148" s="8"/>
      <c r="S148" s="273"/>
      <c r="T148" s="494"/>
      <c r="U148" s="12">
        <v>91</v>
      </c>
      <c r="V148" s="1089">
        <v>6818.8940000000002</v>
      </c>
      <c r="W148" s="765"/>
      <c r="X148" s="156">
        <v>36.00009</v>
      </c>
      <c r="Y148" s="8"/>
      <c r="Z148" s="8"/>
      <c r="AA148" s="8"/>
      <c r="AB148" s="8"/>
      <c r="AC148" s="8"/>
      <c r="AD148" s="8"/>
      <c r="AE148" s="8"/>
      <c r="AF148" s="8"/>
      <c r="AG148" s="8"/>
      <c r="AH148" s="8"/>
      <c r="AI148" s="8"/>
      <c r="AJ148" s="8"/>
      <c r="AK148" s="8"/>
      <c r="AL148" s="273"/>
    </row>
    <row r="149" spans="1:38" ht="12.75" customHeight="1" x14ac:dyDescent="0.2">
      <c r="A149" s="494"/>
      <c r="B149" s="12">
        <v>92</v>
      </c>
      <c r="C149" s="1089">
        <v>3726.6</v>
      </c>
      <c r="D149" s="765">
        <v>3726.6</v>
      </c>
      <c r="E149" s="156">
        <v>96.1</v>
      </c>
      <c r="F149" s="8"/>
      <c r="G149" s="8"/>
      <c r="H149" s="8"/>
      <c r="I149" s="8"/>
      <c r="J149" s="8"/>
      <c r="K149" s="8"/>
      <c r="L149" s="8"/>
      <c r="M149" s="8"/>
      <c r="N149" s="8"/>
      <c r="O149" s="8"/>
      <c r="P149" s="8"/>
      <c r="Q149" s="8"/>
      <c r="R149" s="8"/>
      <c r="S149" s="273"/>
      <c r="T149" s="494"/>
      <c r="U149" s="12">
        <v>92</v>
      </c>
      <c r="V149" s="1089">
        <v>7012.7340000000004</v>
      </c>
      <c r="W149" s="765"/>
      <c r="X149" s="156">
        <v>36.400019999999998</v>
      </c>
      <c r="Y149" s="8"/>
      <c r="Z149" s="8"/>
      <c r="AA149" s="8"/>
      <c r="AB149" s="8"/>
      <c r="AC149" s="8"/>
      <c r="AD149" s="8"/>
      <c r="AE149" s="8"/>
      <c r="AF149" s="8"/>
      <c r="AG149" s="8"/>
      <c r="AH149" s="8"/>
      <c r="AI149" s="8"/>
      <c r="AJ149" s="8"/>
      <c r="AK149" s="8"/>
      <c r="AL149" s="273"/>
    </row>
    <row r="150" spans="1:38" ht="12.75" customHeight="1" x14ac:dyDescent="0.2">
      <c r="A150" s="494"/>
      <c r="B150" s="12">
        <v>93</v>
      </c>
      <c r="C150" s="1089">
        <v>3916.5</v>
      </c>
      <c r="D150" s="765">
        <v>3916.5</v>
      </c>
      <c r="E150" s="156">
        <v>97.1</v>
      </c>
      <c r="F150" s="8"/>
      <c r="G150" s="8"/>
      <c r="H150" s="8"/>
      <c r="I150" s="8"/>
      <c r="J150" s="8"/>
      <c r="K150" s="8"/>
      <c r="L150" s="8"/>
      <c r="M150" s="8"/>
      <c r="N150" s="8"/>
      <c r="O150" s="8"/>
      <c r="P150" s="8"/>
      <c r="Q150" s="8"/>
      <c r="R150" s="8"/>
      <c r="S150" s="273"/>
      <c r="T150" s="494"/>
      <c r="U150" s="12">
        <v>93</v>
      </c>
      <c r="V150" s="1089">
        <v>7217.7709999999997</v>
      </c>
      <c r="W150" s="765"/>
      <c r="X150" s="156">
        <v>36.799889999999998</v>
      </c>
      <c r="Y150" s="8"/>
      <c r="Z150" s="8"/>
      <c r="AA150" s="8"/>
      <c r="AB150" s="8"/>
      <c r="AC150" s="8"/>
      <c r="AD150" s="8"/>
      <c r="AE150" s="8"/>
      <c r="AF150" s="8"/>
      <c r="AG150" s="8"/>
      <c r="AH150" s="8"/>
      <c r="AI150" s="8"/>
      <c r="AJ150" s="8"/>
      <c r="AK150" s="8"/>
      <c r="AL150" s="273"/>
    </row>
    <row r="151" spans="1:38" ht="12.75" customHeight="1" x14ac:dyDescent="0.2">
      <c r="A151" s="494"/>
      <c r="B151" s="12">
        <v>94</v>
      </c>
      <c r="C151" s="1089">
        <v>4077.8</v>
      </c>
      <c r="D151" s="765">
        <v>4077.8</v>
      </c>
      <c r="E151" s="156">
        <v>98.2</v>
      </c>
      <c r="F151" s="8"/>
      <c r="G151" s="8"/>
      <c r="H151" s="8"/>
      <c r="I151" s="8"/>
      <c r="J151" s="8"/>
      <c r="K151" s="8"/>
      <c r="L151" s="8"/>
      <c r="M151" s="8"/>
      <c r="N151" s="8"/>
      <c r="O151" s="8"/>
      <c r="P151" s="8"/>
      <c r="Q151" s="8"/>
      <c r="R151" s="8"/>
      <c r="S151" s="273"/>
      <c r="T151" s="494"/>
      <c r="U151" s="12">
        <v>94</v>
      </c>
      <c r="V151" s="1089">
        <v>7432.66</v>
      </c>
      <c r="W151" s="765"/>
      <c r="X151" s="156">
        <v>37.199950000000001</v>
      </c>
      <c r="Y151" s="8"/>
      <c r="Z151" s="8"/>
      <c r="AA151" s="8"/>
      <c r="AB151" s="8"/>
      <c r="AC151" s="8"/>
      <c r="AD151" s="8"/>
      <c r="AE151" s="8"/>
      <c r="AF151" s="8"/>
      <c r="AG151" s="8"/>
      <c r="AH151" s="8"/>
      <c r="AI151" s="8"/>
      <c r="AJ151" s="8"/>
      <c r="AK151" s="8"/>
      <c r="AL151" s="273"/>
    </row>
    <row r="152" spans="1:38" ht="12.75" customHeight="1" x14ac:dyDescent="0.2">
      <c r="A152" s="494"/>
      <c r="B152" s="12">
        <v>95</v>
      </c>
      <c r="C152" s="1089">
        <v>4274.6000000000004</v>
      </c>
      <c r="D152" s="765">
        <v>4274.6000000000004</v>
      </c>
      <c r="E152" s="156">
        <v>99.3</v>
      </c>
      <c r="F152" s="8"/>
      <c r="G152" s="8"/>
      <c r="H152" s="8"/>
      <c r="I152" s="8"/>
      <c r="J152" s="8"/>
      <c r="K152" s="8"/>
      <c r="L152" s="8"/>
      <c r="M152" s="8"/>
      <c r="N152" s="8"/>
      <c r="O152" s="8"/>
      <c r="P152" s="8"/>
      <c r="Q152" s="8"/>
      <c r="R152" s="8"/>
      <c r="S152" s="273"/>
      <c r="T152" s="494"/>
      <c r="U152" s="12">
        <v>95</v>
      </c>
      <c r="V152" s="1089">
        <v>7629.67</v>
      </c>
      <c r="W152" s="765"/>
      <c r="X152" s="156">
        <v>37.599939999999997</v>
      </c>
      <c r="Y152" s="8"/>
      <c r="Z152" s="8"/>
      <c r="AA152" s="8"/>
      <c r="AB152" s="8"/>
      <c r="AC152" s="8"/>
      <c r="AD152" s="8"/>
      <c r="AE152" s="8"/>
      <c r="AF152" s="8"/>
      <c r="AG152" s="8"/>
      <c r="AH152" s="8"/>
      <c r="AI152" s="8"/>
      <c r="AJ152" s="8"/>
      <c r="AK152" s="8"/>
      <c r="AL152" s="273"/>
    </row>
    <row r="153" spans="1:38" ht="12.75" customHeight="1" x14ac:dyDescent="0.2">
      <c r="A153" s="494"/>
      <c r="B153" s="12">
        <v>96</v>
      </c>
      <c r="C153" s="1089">
        <v>4495.3999999999996</v>
      </c>
      <c r="D153" s="765">
        <v>4495.3999999999996</v>
      </c>
      <c r="E153" s="156">
        <v>100.3</v>
      </c>
      <c r="F153" s="8"/>
      <c r="G153" s="8"/>
      <c r="H153" s="8"/>
      <c r="I153" s="8"/>
      <c r="J153" s="8"/>
      <c r="K153" s="8"/>
      <c r="L153" s="8"/>
      <c r="M153" s="8"/>
      <c r="N153" s="8"/>
      <c r="O153" s="8"/>
      <c r="P153" s="8"/>
      <c r="Q153" s="8"/>
      <c r="R153" s="8"/>
      <c r="S153" s="273"/>
      <c r="T153" s="494"/>
      <c r="U153" s="12">
        <v>96</v>
      </c>
      <c r="V153" s="1089">
        <v>7827.3810000000003</v>
      </c>
      <c r="W153" s="765"/>
      <c r="X153" s="156">
        <v>37.999989999999997</v>
      </c>
      <c r="Y153" s="8"/>
      <c r="Z153" s="8"/>
      <c r="AA153" s="8"/>
      <c r="AB153" s="8"/>
      <c r="AC153" s="8"/>
      <c r="AD153" s="8"/>
      <c r="AE153" s="8"/>
      <c r="AF153" s="8"/>
      <c r="AG153" s="8"/>
      <c r="AH153" s="8"/>
      <c r="AI153" s="8"/>
      <c r="AJ153" s="8"/>
      <c r="AK153" s="8"/>
      <c r="AL153" s="273"/>
    </row>
    <row r="154" spans="1:38" ht="12.75" customHeight="1" x14ac:dyDescent="0.2">
      <c r="A154" s="494"/>
      <c r="B154" s="12">
        <v>97</v>
      </c>
      <c r="C154" s="1089">
        <v>4689.6000000000004</v>
      </c>
      <c r="D154" s="765">
        <v>4689.6000000000004</v>
      </c>
      <c r="E154" s="156">
        <v>101.4</v>
      </c>
      <c r="F154" s="8"/>
      <c r="G154" s="8"/>
      <c r="H154" s="8"/>
      <c r="I154" s="8"/>
      <c r="J154" s="8"/>
      <c r="K154" s="8"/>
      <c r="L154" s="8"/>
      <c r="M154" s="8"/>
      <c r="N154" s="8"/>
      <c r="O154" s="8"/>
      <c r="P154" s="8"/>
      <c r="Q154" s="8"/>
      <c r="R154" s="8"/>
      <c r="S154" s="273"/>
      <c r="T154" s="494"/>
      <c r="U154" s="12">
        <v>97</v>
      </c>
      <c r="V154" s="1089">
        <v>8048.5810000000001</v>
      </c>
      <c r="W154" s="765"/>
      <c r="X154" s="156">
        <v>38.399859999999997</v>
      </c>
      <c r="Y154" s="8"/>
      <c r="Z154" s="8"/>
      <c r="AA154" s="8"/>
      <c r="AB154" s="8"/>
      <c r="AC154" s="8"/>
      <c r="AD154" s="8"/>
      <c r="AE154" s="8"/>
      <c r="AF154" s="8"/>
      <c r="AG154" s="8"/>
      <c r="AH154" s="8"/>
      <c r="AI154" s="8"/>
      <c r="AJ154" s="8"/>
      <c r="AK154" s="8"/>
      <c r="AL154" s="273"/>
    </row>
    <row r="155" spans="1:38" ht="12.75" customHeight="1" x14ac:dyDescent="0.2">
      <c r="A155" s="494"/>
      <c r="B155" s="12">
        <v>98</v>
      </c>
      <c r="C155" s="1089">
        <v>4747.7</v>
      </c>
      <c r="D155" s="765">
        <v>4747.7</v>
      </c>
      <c r="E155" s="156">
        <v>102.4</v>
      </c>
      <c r="F155" s="8"/>
      <c r="G155" s="8"/>
      <c r="H155" s="8"/>
      <c r="I155" s="8"/>
      <c r="J155" s="8"/>
      <c r="K155" s="8"/>
      <c r="L155" s="8"/>
      <c r="M155" s="8"/>
      <c r="N155" s="8"/>
      <c r="O155" s="8"/>
      <c r="P155" s="8"/>
      <c r="Q155" s="8"/>
      <c r="R155" s="8"/>
      <c r="S155" s="273"/>
      <c r="T155" s="494"/>
      <c r="U155" s="12">
        <v>98</v>
      </c>
      <c r="V155" s="1089">
        <v>8259.9220000000005</v>
      </c>
      <c r="W155" s="765"/>
      <c r="X155" s="156">
        <v>38.799970000000002</v>
      </c>
      <c r="Y155" s="8"/>
      <c r="Z155" s="8"/>
      <c r="AA155" s="8"/>
      <c r="AB155" s="8"/>
      <c r="AC155" s="8"/>
      <c r="AD155" s="8"/>
      <c r="AE155" s="8"/>
      <c r="AF155" s="8"/>
      <c r="AG155" s="8"/>
      <c r="AH155" s="8"/>
      <c r="AI155" s="8"/>
      <c r="AJ155" s="8"/>
      <c r="AK155" s="8"/>
      <c r="AL155" s="273"/>
    </row>
    <row r="156" spans="1:38" ht="12.75" customHeight="1" x14ac:dyDescent="0.2">
      <c r="A156" s="494"/>
      <c r="B156" s="12">
        <v>99</v>
      </c>
      <c r="C156" s="1089">
        <v>4909.3999999999996</v>
      </c>
      <c r="D156" s="765">
        <v>4909.3999999999996</v>
      </c>
      <c r="E156" s="156">
        <v>103.4</v>
      </c>
      <c r="F156" s="8"/>
      <c r="G156" s="8"/>
      <c r="H156" s="8"/>
      <c r="I156" s="8"/>
      <c r="J156" s="8"/>
      <c r="K156" s="8"/>
      <c r="L156" s="8"/>
      <c r="M156" s="8"/>
      <c r="N156" s="8"/>
      <c r="O156" s="8"/>
      <c r="P156" s="8"/>
      <c r="Q156" s="8"/>
      <c r="R156" s="8"/>
      <c r="S156" s="273"/>
      <c r="T156" s="494"/>
      <c r="U156" s="12">
        <v>99</v>
      </c>
      <c r="V156" s="1089">
        <v>8478.0630000000001</v>
      </c>
      <c r="W156" s="765"/>
      <c r="X156" s="156">
        <v>39.20008</v>
      </c>
      <c r="Y156" s="8"/>
      <c r="Z156" s="8"/>
      <c r="AA156" s="8"/>
      <c r="AB156" s="8"/>
      <c r="AC156" s="8"/>
      <c r="AD156" s="8"/>
      <c r="AE156" s="8"/>
      <c r="AF156" s="8"/>
      <c r="AG156" s="8"/>
      <c r="AH156" s="8"/>
      <c r="AI156" s="8"/>
      <c r="AJ156" s="8"/>
      <c r="AK156" s="8"/>
      <c r="AL156" s="273"/>
    </row>
    <row r="157" spans="1:38" ht="12.75" customHeight="1" x14ac:dyDescent="0.2">
      <c r="A157" s="494"/>
      <c r="B157" s="12">
        <v>100</v>
      </c>
      <c r="C157" s="1089">
        <v>5118.3999999999996</v>
      </c>
      <c r="D157" s="765">
        <v>5118.3999999999996</v>
      </c>
      <c r="E157" s="156">
        <v>104.5</v>
      </c>
      <c r="F157" s="8"/>
      <c r="G157" s="8"/>
      <c r="H157" s="8"/>
      <c r="I157" s="8"/>
      <c r="J157" s="8"/>
      <c r="K157" s="8"/>
      <c r="L157" s="8"/>
      <c r="M157" s="8"/>
      <c r="N157" s="8"/>
      <c r="O157" s="8"/>
      <c r="P157" s="8"/>
      <c r="Q157" s="8"/>
      <c r="R157" s="8"/>
      <c r="S157" s="273"/>
      <c r="T157" s="494"/>
      <c r="U157" s="12">
        <v>100</v>
      </c>
      <c r="V157" s="1089">
        <v>8637.7070000000003</v>
      </c>
      <c r="W157" s="765"/>
      <c r="X157" s="156">
        <v>39.600009999999997</v>
      </c>
      <c r="Y157" s="8"/>
      <c r="Z157" s="8"/>
      <c r="AA157" s="8"/>
      <c r="AB157" s="8"/>
      <c r="AC157" s="8"/>
      <c r="AD157" s="8"/>
      <c r="AE157" s="8"/>
      <c r="AF157" s="8"/>
      <c r="AG157" s="8"/>
      <c r="AH157" s="8"/>
      <c r="AI157" s="8"/>
      <c r="AJ157" s="8"/>
      <c r="AK157" s="8"/>
      <c r="AL157" s="273"/>
    </row>
    <row r="158" spans="1:38" ht="12.75" customHeight="1" x14ac:dyDescent="0.2">
      <c r="A158" s="494"/>
      <c r="B158" s="12">
        <v>101</v>
      </c>
      <c r="C158" s="1089">
        <v>5275.5</v>
      </c>
      <c r="D158" s="765">
        <v>5275.5</v>
      </c>
      <c r="E158" s="156">
        <v>105.6</v>
      </c>
      <c r="F158" s="8"/>
      <c r="G158" s="8"/>
      <c r="H158" s="8"/>
      <c r="I158" s="8"/>
      <c r="J158" s="8"/>
      <c r="K158" s="8"/>
      <c r="L158" s="8"/>
      <c r="M158" s="8"/>
      <c r="N158" s="8"/>
      <c r="O158" s="8"/>
      <c r="P158" s="8"/>
      <c r="Q158" s="8"/>
      <c r="R158" s="8"/>
      <c r="S158" s="273"/>
      <c r="T158" s="494"/>
      <c r="U158" s="12">
        <v>101</v>
      </c>
      <c r="V158" s="1089">
        <v>8861.0249999999996</v>
      </c>
      <c r="W158" s="765"/>
      <c r="X158" s="156">
        <v>40.000010000000003</v>
      </c>
      <c r="Y158" s="8"/>
      <c r="Z158" s="8"/>
      <c r="AA158" s="8"/>
      <c r="AB158" s="8"/>
      <c r="AC158" s="8"/>
      <c r="AD158" s="8"/>
      <c r="AE158" s="8"/>
      <c r="AF158" s="8"/>
      <c r="AG158" s="8"/>
      <c r="AH158" s="8"/>
      <c r="AI158" s="8"/>
      <c r="AJ158" s="8"/>
      <c r="AK158" s="8"/>
      <c r="AL158" s="273"/>
    </row>
    <row r="159" spans="1:38" ht="12.75" customHeight="1" x14ac:dyDescent="0.2">
      <c r="A159" s="494"/>
      <c r="B159" s="12">
        <v>102</v>
      </c>
      <c r="C159" s="1089">
        <v>5502.1</v>
      </c>
      <c r="D159" s="765">
        <v>5502.1</v>
      </c>
      <c r="E159" s="156">
        <v>106.6</v>
      </c>
      <c r="F159" s="8"/>
      <c r="G159" s="8"/>
      <c r="H159" s="8"/>
      <c r="I159" s="8"/>
      <c r="J159" s="8"/>
      <c r="K159" s="8"/>
      <c r="L159" s="8"/>
      <c r="M159" s="8"/>
      <c r="N159" s="8"/>
      <c r="O159" s="8"/>
      <c r="P159" s="8"/>
      <c r="Q159" s="8"/>
      <c r="R159" s="8"/>
      <c r="S159" s="273"/>
      <c r="T159" s="494"/>
      <c r="U159" s="12">
        <v>102</v>
      </c>
      <c r="V159" s="1089">
        <v>9074.7510000000002</v>
      </c>
      <c r="W159" s="765"/>
      <c r="X159" s="156">
        <v>40.399940000000001</v>
      </c>
      <c r="Y159" s="8"/>
      <c r="Z159" s="8"/>
      <c r="AA159" s="8"/>
      <c r="AB159" s="8"/>
      <c r="AC159" s="8"/>
      <c r="AD159" s="8"/>
      <c r="AE159" s="8"/>
      <c r="AF159" s="8"/>
      <c r="AG159" s="8"/>
      <c r="AH159" s="8"/>
      <c r="AI159" s="8"/>
      <c r="AJ159" s="8"/>
      <c r="AK159" s="8"/>
      <c r="AL159" s="273"/>
    </row>
    <row r="160" spans="1:38" ht="12.75" customHeight="1" x14ac:dyDescent="0.2">
      <c r="A160" s="494"/>
      <c r="B160" s="12">
        <v>103</v>
      </c>
      <c r="C160" s="1089">
        <v>5734.8</v>
      </c>
      <c r="D160" s="765">
        <v>5734.8</v>
      </c>
      <c r="E160" s="156">
        <v>107.6</v>
      </c>
      <c r="F160" s="8"/>
      <c r="G160" s="8"/>
      <c r="H160" s="8"/>
      <c r="I160" s="8"/>
      <c r="J160" s="8"/>
      <c r="K160" s="8"/>
      <c r="L160" s="8"/>
      <c r="M160" s="8"/>
      <c r="N160" s="8"/>
      <c r="O160" s="8"/>
      <c r="P160" s="8"/>
      <c r="Q160" s="8"/>
      <c r="R160" s="8"/>
      <c r="S160" s="273"/>
      <c r="T160" s="494"/>
      <c r="U160" s="12">
        <v>103</v>
      </c>
      <c r="V160" s="1089">
        <v>9293.7090000000007</v>
      </c>
      <c r="W160" s="765"/>
      <c r="X160" s="156">
        <v>40.799930000000003</v>
      </c>
      <c r="Y160" s="8"/>
      <c r="Z160" s="8"/>
      <c r="AA160" s="8"/>
      <c r="AB160" s="8"/>
      <c r="AC160" s="8"/>
      <c r="AD160" s="8"/>
      <c r="AE160" s="8"/>
      <c r="AF160" s="8"/>
      <c r="AG160" s="8"/>
      <c r="AH160" s="8"/>
      <c r="AI160" s="8"/>
      <c r="AJ160" s="8"/>
      <c r="AK160" s="8"/>
      <c r="AL160" s="273"/>
    </row>
    <row r="161" spans="1:38" ht="12.75" customHeight="1" x14ac:dyDescent="0.2">
      <c r="A161" s="494"/>
      <c r="B161" s="12">
        <v>104</v>
      </c>
      <c r="C161" s="1089">
        <v>5841.3</v>
      </c>
      <c r="D161" s="765">
        <v>5841.3</v>
      </c>
      <c r="E161" s="156">
        <v>108.7</v>
      </c>
      <c r="F161" s="8"/>
      <c r="G161" s="8"/>
      <c r="H161" s="8"/>
      <c r="I161" s="8"/>
      <c r="J161" s="8"/>
      <c r="K161" s="8"/>
      <c r="L161" s="8"/>
      <c r="M161" s="8"/>
      <c r="N161" s="8"/>
      <c r="O161" s="8"/>
      <c r="P161" s="8"/>
      <c r="Q161" s="8"/>
      <c r="R161" s="8"/>
      <c r="S161" s="273"/>
      <c r="T161" s="494"/>
      <c r="U161" s="12">
        <v>104</v>
      </c>
      <c r="V161" s="1089">
        <v>9508</v>
      </c>
      <c r="W161" s="765"/>
      <c r="X161" s="156">
        <v>41.199860000000001</v>
      </c>
      <c r="Y161" s="8"/>
      <c r="Z161" s="8"/>
      <c r="AA161" s="8"/>
      <c r="AB161" s="8"/>
      <c r="AC161" s="8"/>
      <c r="AD161" s="8"/>
      <c r="AE161" s="8"/>
      <c r="AF161" s="8"/>
      <c r="AG161" s="8"/>
      <c r="AH161" s="8"/>
      <c r="AI161" s="8"/>
      <c r="AJ161" s="8"/>
      <c r="AK161" s="8"/>
      <c r="AL161" s="273"/>
    </row>
    <row r="162" spans="1:38" ht="12.75" customHeight="1" x14ac:dyDescent="0.2">
      <c r="A162" s="494"/>
      <c r="B162" s="12">
        <v>105</v>
      </c>
      <c r="C162" s="1089">
        <v>5915.4</v>
      </c>
      <c r="D162" s="765">
        <v>5915.4</v>
      </c>
      <c r="E162" s="156">
        <v>109.7</v>
      </c>
      <c r="F162" s="8"/>
      <c r="G162" s="8"/>
      <c r="H162" s="8"/>
      <c r="I162" s="8"/>
      <c r="J162" s="8"/>
      <c r="K162" s="8"/>
      <c r="L162" s="8"/>
      <c r="M162" s="8"/>
      <c r="N162" s="8"/>
      <c r="O162" s="8"/>
      <c r="P162" s="8"/>
      <c r="Q162" s="8"/>
      <c r="R162" s="8"/>
      <c r="S162" s="273"/>
      <c r="T162" s="494"/>
      <c r="U162" s="12">
        <v>105</v>
      </c>
      <c r="V162" s="1089">
        <v>9718.0079999999998</v>
      </c>
      <c r="W162" s="765"/>
      <c r="X162" s="156">
        <v>41.600029999999997</v>
      </c>
      <c r="Y162" s="8"/>
      <c r="Z162" s="8"/>
      <c r="AA162" s="8"/>
      <c r="AB162" s="8"/>
      <c r="AC162" s="8"/>
      <c r="AD162" s="8"/>
      <c r="AE162" s="8"/>
      <c r="AF162" s="8"/>
      <c r="AG162" s="8"/>
      <c r="AH162" s="8"/>
      <c r="AI162" s="8"/>
      <c r="AJ162" s="8"/>
      <c r="AK162" s="8"/>
      <c r="AL162" s="273"/>
    </row>
    <row r="163" spans="1:38" ht="12.75" customHeight="1" x14ac:dyDescent="0.2">
      <c r="A163" s="494"/>
      <c r="B163" s="12">
        <v>106</v>
      </c>
      <c r="C163" s="1089">
        <v>6117.5</v>
      </c>
      <c r="D163" s="765">
        <v>6117.5</v>
      </c>
      <c r="E163" s="156">
        <v>110.8</v>
      </c>
      <c r="F163" s="8"/>
      <c r="G163" s="8"/>
      <c r="H163" s="8"/>
      <c r="I163" s="8"/>
      <c r="J163" s="8"/>
      <c r="K163" s="8"/>
      <c r="L163" s="8"/>
      <c r="M163" s="8"/>
      <c r="N163" s="8"/>
      <c r="O163" s="8"/>
      <c r="P163" s="8"/>
      <c r="Q163" s="8"/>
      <c r="R163" s="8"/>
      <c r="S163" s="273"/>
      <c r="T163" s="494"/>
      <c r="U163" s="12">
        <v>106</v>
      </c>
      <c r="V163" s="1089">
        <v>9898.35</v>
      </c>
      <c r="W163" s="765"/>
      <c r="X163" s="156">
        <v>42.000030000000002</v>
      </c>
      <c r="Y163" s="8"/>
      <c r="Z163" s="8"/>
      <c r="AA163" s="8"/>
      <c r="AB163" s="8"/>
      <c r="AC163" s="8"/>
      <c r="AD163" s="8"/>
      <c r="AE163" s="8"/>
      <c r="AF163" s="8"/>
      <c r="AG163" s="8"/>
      <c r="AH163" s="8"/>
      <c r="AI163" s="8"/>
      <c r="AJ163" s="8"/>
      <c r="AK163" s="8"/>
      <c r="AL163" s="273"/>
    </row>
    <row r="164" spans="1:38" ht="12.75" customHeight="1" x14ac:dyDescent="0.2">
      <c r="A164" s="494"/>
      <c r="B164" s="12">
        <v>107</v>
      </c>
      <c r="C164" s="1089">
        <v>6161.2</v>
      </c>
      <c r="D164" s="765">
        <v>6161.2</v>
      </c>
      <c r="E164" s="156">
        <v>111.9</v>
      </c>
      <c r="F164" s="8"/>
      <c r="G164" s="8"/>
      <c r="H164" s="8"/>
      <c r="I164" s="8"/>
      <c r="J164" s="8"/>
      <c r="K164" s="8"/>
      <c r="L164" s="8"/>
      <c r="M164" s="8"/>
      <c r="N164" s="8"/>
      <c r="O164" s="8"/>
      <c r="P164" s="8"/>
      <c r="Q164" s="8"/>
      <c r="R164" s="8"/>
      <c r="S164" s="273"/>
      <c r="T164" s="494"/>
      <c r="U164" s="12">
        <v>107</v>
      </c>
      <c r="V164" s="1089">
        <v>10007.530000000001</v>
      </c>
      <c r="W164" s="765"/>
      <c r="X164" s="156">
        <v>42.399949999999997</v>
      </c>
      <c r="Y164" s="8"/>
      <c r="Z164" s="8"/>
      <c r="AA164" s="8"/>
      <c r="AB164" s="8"/>
      <c r="AC164" s="8"/>
      <c r="AD164" s="8"/>
      <c r="AE164" s="8"/>
      <c r="AF164" s="8"/>
      <c r="AG164" s="8"/>
      <c r="AH164" s="8"/>
      <c r="AI164" s="8"/>
      <c r="AJ164" s="8"/>
      <c r="AK164" s="8"/>
      <c r="AL164" s="273"/>
    </row>
    <row r="165" spans="1:38" ht="12.75" customHeight="1" x14ac:dyDescent="0.2">
      <c r="A165" s="494"/>
      <c r="B165" s="12">
        <v>108</v>
      </c>
      <c r="C165" s="1089">
        <v>6322</v>
      </c>
      <c r="D165" s="765">
        <v>6322</v>
      </c>
      <c r="E165" s="156">
        <v>112.9</v>
      </c>
      <c r="F165" s="8"/>
      <c r="G165" s="8"/>
      <c r="H165" s="8"/>
      <c r="I165" s="8"/>
      <c r="J165" s="8"/>
      <c r="K165" s="8"/>
      <c r="L165" s="8"/>
      <c r="M165" s="8"/>
      <c r="N165" s="8"/>
      <c r="O165" s="8"/>
      <c r="P165" s="8"/>
      <c r="Q165" s="8"/>
      <c r="R165" s="8"/>
      <c r="S165" s="273"/>
      <c r="T165" s="494"/>
      <c r="U165" s="12">
        <v>108</v>
      </c>
      <c r="V165" s="1089">
        <v>9998.2639999999992</v>
      </c>
      <c r="W165" s="765"/>
      <c r="X165" s="156">
        <v>42.800069999999998</v>
      </c>
      <c r="Y165" s="8"/>
      <c r="Z165" s="8"/>
      <c r="AA165" s="8"/>
      <c r="AB165" s="8"/>
      <c r="AC165" s="8"/>
      <c r="AD165" s="8"/>
      <c r="AE165" s="8"/>
      <c r="AF165" s="8"/>
      <c r="AG165" s="8"/>
      <c r="AH165" s="8"/>
      <c r="AI165" s="8"/>
      <c r="AJ165" s="8"/>
      <c r="AK165" s="8"/>
      <c r="AL165" s="273"/>
    </row>
    <row r="166" spans="1:38" ht="12.75" customHeight="1" x14ac:dyDescent="0.2">
      <c r="A166" s="494"/>
      <c r="B166" s="12">
        <v>109</v>
      </c>
      <c r="C166" s="1089">
        <v>6439</v>
      </c>
      <c r="D166" s="765">
        <v>6439</v>
      </c>
      <c r="E166" s="156">
        <v>113.9</v>
      </c>
      <c r="F166" s="8"/>
      <c r="G166" s="8"/>
      <c r="H166" s="8"/>
      <c r="I166" s="8"/>
      <c r="J166" s="8"/>
      <c r="K166" s="8"/>
      <c r="L166" s="8"/>
      <c r="M166" s="8"/>
      <c r="N166" s="8"/>
      <c r="O166" s="8"/>
      <c r="P166" s="8"/>
      <c r="Q166" s="8"/>
      <c r="R166" s="8"/>
      <c r="S166" s="273"/>
      <c r="T166" s="494"/>
      <c r="U166" s="12">
        <v>109</v>
      </c>
      <c r="V166" s="1089">
        <v>10014.049999999999</v>
      </c>
      <c r="W166" s="765"/>
      <c r="X166" s="156">
        <v>43.2</v>
      </c>
      <c r="Y166" s="8"/>
      <c r="Z166" s="8"/>
      <c r="AA166" s="8"/>
      <c r="AB166" s="8"/>
      <c r="AC166" s="8"/>
      <c r="AD166" s="8"/>
      <c r="AE166" s="8"/>
      <c r="AF166" s="8"/>
      <c r="AG166" s="8"/>
      <c r="AH166" s="8"/>
      <c r="AI166" s="8"/>
      <c r="AJ166" s="8"/>
      <c r="AK166" s="8"/>
      <c r="AL166" s="273"/>
    </row>
    <row r="167" spans="1:38" ht="12.75" customHeight="1" x14ac:dyDescent="0.2">
      <c r="A167" s="494"/>
      <c r="B167" s="12">
        <v>110</v>
      </c>
      <c r="C167" s="1089">
        <v>6505.8</v>
      </c>
      <c r="D167" s="765">
        <v>6505.8</v>
      </c>
      <c r="E167" s="156">
        <v>115</v>
      </c>
      <c r="F167" s="8"/>
      <c r="G167" s="8"/>
      <c r="H167" s="8"/>
      <c r="I167" s="8"/>
      <c r="J167" s="8"/>
      <c r="K167" s="8"/>
      <c r="L167" s="8"/>
      <c r="M167" s="8"/>
      <c r="N167" s="8"/>
      <c r="O167" s="8"/>
      <c r="P167" s="8"/>
      <c r="Q167" s="8"/>
      <c r="R167" s="8"/>
      <c r="S167" s="273"/>
      <c r="T167" s="494"/>
      <c r="U167" s="12">
        <v>110</v>
      </c>
      <c r="V167" s="1089">
        <v>10065.17</v>
      </c>
      <c r="W167" s="765"/>
      <c r="X167" s="156">
        <v>43.600110000000001</v>
      </c>
      <c r="Y167" s="8"/>
      <c r="Z167" s="8"/>
      <c r="AA167" s="8"/>
      <c r="AB167" s="8"/>
      <c r="AC167" s="8"/>
      <c r="AD167" s="8"/>
      <c r="AE167" s="8"/>
      <c r="AF167" s="8"/>
      <c r="AG167" s="8"/>
      <c r="AH167" s="8"/>
      <c r="AI167" s="8"/>
      <c r="AJ167" s="8"/>
      <c r="AK167" s="8"/>
      <c r="AL167" s="273"/>
    </row>
    <row r="168" spans="1:38" ht="12.75" customHeight="1" x14ac:dyDescent="0.2">
      <c r="A168" s="494"/>
      <c r="B168" s="12">
        <v>111</v>
      </c>
      <c r="C168" s="1089">
        <v>6742.3</v>
      </c>
      <c r="D168" s="765">
        <v>6742.3</v>
      </c>
      <c r="E168" s="156">
        <v>116.1</v>
      </c>
      <c r="F168" s="8"/>
      <c r="G168" s="8"/>
      <c r="H168" s="8"/>
      <c r="I168" s="8"/>
      <c r="J168" s="8"/>
      <c r="K168" s="8"/>
      <c r="L168" s="8"/>
      <c r="M168" s="8"/>
      <c r="N168" s="8"/>
      <c r="O168" s="8"/>
      <c r="P168" s="8"/>
      <c r="Q168" s="8"/>
      <c r="R168" s="8"/>
      <c r="S168" s="273"/>
      <c r="T168" s="494"/>
      <c r="U168" s="12">
        <v>111</v>
      </c>
      <c r="V168" s="1089">
        <v>10151.27</v>
      </c>
      <c r="W168" s="765"/>
      <c r="X168" s="156">
        <v>44.000039999999998</v>
      </c>
      <c r="Y168" s="8"/>
      <c r="Z168" s="8"/>
      <c r="AA168" s="8"/>
      <c r="AB168" s="8"/>
      <c r="AC168" s="8"/>
      <c r="AD168" s="8"/>
      <c r="AE168" s="8"/>
      <c r="AF168" s="8"/>
      <c r="AG168" s="8"/>
      <c r="AH168" s="8"/>
      <c r="AI168" s="8"/>
      <c r="AJ168" s="8"/>
      <c r="AK168" s="8"/>
      <c r="AL168" s="273"/>
    </row>
    <row r="169" spans="1:38" ht="12.75" customHeight="1" x14ac:dyDescent="0.2">
      <c r="A169" s="494"/>
      <c r="B169" s="12">
        <v>112</v>
      </c>
      <c r="C169" s="1089">
        <v>6911.2</v>
      </c>
      <c r="D169" s="765">
        <v>6911.2</v>
      </c>
      <c r="E169" s="156">
        <v>117.1</v>
      </c>
      <c r="F169" s="8"/>
      <c r="G169" s="8"/>
      <c r="H169" s="8"/>
      <c r="I169" s="8"/>
      <c r="J169" s="8"/>
      <c r="K169" s="8"/>
      <c r="L169" s="8"/>
      <c r="M169" s="8"/>
      <c r="N169" s="8"/>
      <c r="O169" s="8"/>
      <c r="P169" s="8"/>
      <c r="Q169" s="8"/>
      <c r="R169" s="8"/>
      <c r="S169" s="273"/>
      <c r="T169" s="494"/>
      <c r="U169" s="12">
        <v>112</v>
      </c>
      <c r="V169" s="1089">
        <v>10244.26</v>
      </c>
      <c r="W169" s="765"/>
      <c r="X169" s="156">
        <v>44.400039999999997</v>
      </c>
      <c r="Y169" s="8"/>
      <c r="Z169" s="8"/>
      <c r="AA169" s="8"/>
      <c r="AB169" s="8"/>
      <c r="AC169" s="8"/>
      <c r="AD169" s="8"/>
      <c r="AE169" s="8"/>
      <c r="AF169" s="8"/>
      <c r="AG169" s="8"/>
      <c r="AH169" s="8"/>
      <c r="AI169" s="8"/>
      <c r="AJ169" s="8"/>
      <c r="AK169" s="8"/>
      <c r="AL169" s="273"/>
    </row>
    <row r="170" spans="1:38" ht="12.75" customHeight="1" x14ac:dyDescent="0.2">
      <c r="A170" s="494"/>
      <c r="B170" s="12">
        <v>113</v>
      </c>
      <c r="C170" s="1089">
        <v>6945</v>
      </c>
      <c r="D170" s="765">
        <v>6945</v>
      </c>
      <c r="E170" s="156">
        <v>118.2</v>
      </c>
      <c r="F170" s="8"/>
      <c r="G170" s="8"/>
      <c r="H170" s="8"/>
      <c r="I170" s="8"/>
      <c r="J170" s="8"/>
      <c r="K170" s="8"/>
      <c r="L170" s="8"/>
      <c r="M170" s="8"/>
      <c r="N170" s="8"/>
      <c r="O170" s="8"/>
      <c r="P170" s="8"/>
      <c r="Q170" s="8"/>
      <c r="R170" s="8"/>
      <c r="S170" s="273"/>
      <c r="T170" s="494"/>
      <c r="U170" s="12">
        <v>113</v>
      </c>
      <c r="V170" s="1089">
        <v>10262.44</v>
      </c>
      <c r="W170" s="765"/>
      <c r="X170" s="156">
        <v>44.80003</v>
      </c>
      <c r="Y170" s="8"/>
      <c r="Z170" s="8"/>
      <c r="AA170" s="8"/>
      <c r="AB170" s="8"/>
      <c r="AC170" s="8"/>
      <c r="AD170" s="8"/>
      <c r="AE170" s="8"/>
      <c r="AF170" s="8"/>
      <c r="AG170" s="8"/>
      <c r="AH170" s="8"/>
      <c r="AI170" s="8"/>
      <c r="AJ170" s="8"/>
      <c r="AK170" s="8"/>
      <c r="AL170" s="273"/>
    </row>
    <row r="171" spans="1:38" ht="12.75" customHeight="1" x14ac:dyDescent="0.2">
      <c r="A171" s="494"/>
      <c r="B171" s="12">
        <v>114</v>
      </c>
      <c r="C171" s="1089">
        <v>6801.4</v>
      </c>
      <c r="D171" s="765">
        <v>6801.4</v>
      </c>
      <c r="E171" s="156">
        <v>119.2</v>
      </c>
      <c r="F171" s="8"/>
      <c r="G171" s="8"/>
      <c r="H171" s="8"/>
      <c r="I171" s="8"/>
      <c r="J171" s="8"/>
      <c r="K171" s="8"/>
      <c r="L171" s="8"/>
      <c r="M171" s="8"/>
      <c r="N171" s="8"/>
      <c r="O171" s="8"/>
      <c r="P171" s="8"/>
      <c r="Q171" s="8"/>
      <c r="R171" s="8"/>
      <c r="S171" s="273"/>
      <c r="T171" s="494"/>
      <c r="U171" s="12">
        <v>114</v>
      </c>
      <c r="V171" s="1089">
        <v>10214.15</v>
      </c>
      <c r="W171" s="765"/>
      <c r="X171" s="156">
        <v>45.200020000000002</v>
      </c>
      <c r="Y171" s="8"/>
      <c r="Z171" s="8"/>
      <c r="AA171" s="8"/>
      <c r="AB171" s="8"/>
      <c r="AC171" s="8"/>
      <c r="AD171" s="8"/>
      <c r="AE171" s="8"/>
      <c r="AF171" s="8"/>
      <c r="AG171" s="8"/>
      <c r="AH171" s="8"/>
      <c r="AI171" s="8"/>
      <c r="AJ171" s="8"/>
      <c r="AK171" s="8"/>
      <c r="AL171" s="273"/>
    </row>
    <row r="172" spans="1:38" ht="12.75" customHeight="1" x14ac:dyDescent="0.2">
      <c r="A172" s="494"/>
      <c r="B172" s="12">
        <v>115</v>
      </c>
      <c r="C172" s="1089">
        <v>6876.4</v>
      </c>
      <c r="D172" s="765">
        <v>6876.4</v>
      </c>
      <c r="E172" s="156">
        <v>120.3</v>
      </c>
      <c r="F172" s="8"/>
      <c r="G172" s="8"/>
      <c r="H172" s="8"/>
      <c r="I172" s="8"/>
      <c r="J172" s="8"/>
      <c r="K172" s="8"/>
      <c r="L172" s="8"/>
      <c r="M172" s="8"/>
      <c r="N172" s="8"/>
      <c r="O172" s="8"/>
      <c r="P172" s="8"/>
      <c r="Q172" s="8"/>
      <c r="R172" s="8"/>
      <c r="S172" s="273"/>
      <c r="T172" s="494"/>
      <c r="U172" s="12">
        <v>115</v>
      </c>
      <c r="V172" s="1089">
        <v>10236.6</v>
      </c>
      <c r="W172" s="765"/>
      <c r="X172" s="156">
        <v>45.600070000000002</v>
      </c>
      <c r="Y172" s="8"/>
      <c r="Z172" s="8"/>
      <c r="AA172" s="8"/>
      <c r="AB172" s="8"/>
      <c r="AC172" s="8"/>
      <c r="AD172" s="8"/>
      <c r="AE172" s="8"/>
      <c r="AF172" s="8"/>
      <c r="AG172" s="8"/>
      <c r="AH172" s="8"/>
      <c r="AI172" s="8"/>
      <c r="AJ172" s="8"/>
      <c r="AK172" s="8"/>
      <c r="AL172" s="273"/>
    </row>
    <row r="173" spans="1:38" ht="12.75" customHeight="1" x14ac:dyDescent="0.2">
      <c r="A173" s="494"/>
      <c r="B173" s="12">
        <v>116</v>
      </c>
      <c r="C173" s="1089">
        <v>7002.3</v>
      </c>
      <c r="D173" s="765">
        <v>7002.3</v>
      </c>
      <c r="E173" s="156">
        <v>121.3</v>
      </c>
      <c r="F173" s="8"/>
      <c r="G173" s="8"/>
      <c r="H173" s="8"/>
      <c r="I173" s="8"/>
      <c r="J173" s="8"/>
      <c r="K173" s="8"/>
      <c r="L173" s="8"/>
      <c r="M173" s="8"/>
      <c r="N173" s="8"/>
      <c r="O173" s="8"/>
      <c r="P173" s="8"/>
      <c r="Q173" s="8"/>
      <c r="R173" s="8"/>
      <c r="S173" s="273"/>
      <c r="T173" s="494"/>
      <c r="U173" s="12">
        <v>116</v>
      </c>
      <c r="V173" s="1089">
        <v>10280.91</v>
      </c>
      <c r="W173" s="765"/>
      <c r="X173" s="156">
        <v>46</v>
      </c>
      <c r="Y173" s="8"/>
      <c r="Z173" s="8"/>
      <c r="AA173" s="8"/>
      <c r="AB173" s="8"/>
      <c r="AC173" s="8"/>
      <c r="AD173" s="8"/>
      <c r="AE173" s="8"/>
      <c r="AF173" s="8"/>
      <c r="AG173" s="8"/>
      <c r="AH173" s="8"/>
      <c r="AI173" s="8"/>
      <c r="AJ173" s="8"/>
      <c r="AK173" s="8"/>
      <c r="AL173" s="273"/>
    </row>
    <row r="174" spans="1:38" ht="12.75" customHeight="1" x14ac:dyDescent="0.2">
      <c r="A174" s="494"/>
      <c r="B174" s="12">
        <v>117</v>
      </c>
      <c r="C174" s="1089">
        <v>7052.1</v>
      </c>
      <c r="D174" s="765">
        <v>7052.1</v>
      </c>
      <c r="E174" s="156">
        <v>122.3</v>
      </c>
      <c r="F174" s="8"/>
      <c r="G174" s="8"/>
      <c r="H174" s="8"/>
      <c r="I174" s="8"/>
      <c r="J174" s="8"/>
      <c r="K174" s="8"/>
      <c r="L174" s="8"/>
      <c r="M174" s="8"/>
      <c r="N174" s="8"/>
      <c r="O174" s="8"/>
      <c r="P174" s="8"/>
      <c r="Q174" s="8"/>
      <c r="R174" s="8"/>
      <c r="S174" s="273"/>
      <c r="T174" s="494"/>
      <c r="U174" s="12">
        <v>117</v>
      </c>
      <c r="V174" s="1089">
        <v>10323.4</v>
      </c>
      <c r="W174" s="765"/>
      <c r="X174" s="156">
        <v>46.400120000000001</v>
      </c>
      <c r="Y174" s="8"/>
      <c r="Z174" s="8"/>
      <c r="AA174" s="8"/>
      <c r="AB174" s="8"/>
      <c r="AC174" s="8"/>
      <c r="AD174" s="8"/>
      <c r="AE174" s="8"/>
      <c r="AF174" s="8"/>
      <c r="AG174" s="8"/>
      <c r="AH174" s="8"/>
      <c r="AI174" s="8"/>
      <c r="AJ174" s="8"/>
      <c r="AK174" s="8"/>
      <c r="AL174" s="273"/>
    </row>
    <row r="175" spans="1:38" ht="12.75" customHeight="1" x14ac:dyDescent="0.2">
      <c r="A175" s="494"/>
      <c r="B175" s="12">
        <v>118</v>
      </c>
      <c r="C175" s="1089">
        <v>7023</v>
      </c>
      <c r="D175" s="765">
        <v>7023</v>
      </c>
      <c r="E175" s="156">
        <v>123.4</v>
      </c>
      <c r="F175" s="8"/>
      <c r="G175" s="8"/>
      <c r="H175" s="8"/>
      <c r="I175" s="8"/>
      <c r="J175" s="8"/>
      <c r="K175" s="8"/>
      <c r="L175" s="8"/>
      <c r="M175" s="8"/>
      <c r="N175" s="8"/>
      <c r="O175" s="8"/>
      <c r="P175" s="8"/>
      <c r="Q175" s="8"/>
      <c r="R175" s="8"/>
      <c r="S175" s="273"/>
      <c r="T175" s="494"/>
      <c r="U175" s="12">
        <v>118</v>
      </c>
      <c r="V175" s="1089">
        <v>10348.780000000001</v>
      </c>
      <c r="W175" s="765"/>
      <c r="X175" s="156">
        <v>46.8001</v>
      </c>
      <c r="Y175" s="8"/>
      <c r="Z175" s="8"/>
      <c r="AA175" s="8"/>
      <c r="AB175" s="8"/>
      <c r="AC175" s="8"/>
      <c r="AD175" s="8"/>
      <c r="AE175" s="8"/>
      <c r="AF175" s="8"/>
      <c r="AG175" s="8"/>
      <c r="AH175" s="8"/>
      <c r="AI175" s="8"/>
      <c r="AJ175" s="8"/>
      <c r="AK175" s="8"/>
      <c r="AL175" s="273"/>
    </row>
    <row r="176" spans="1:38" ht="12.75" customHeight="1" x14ac:dyDescent="0.2">
      <c r="A176" s="494"/>
      <c r="B176" s="12">
        <v>119</v>
      </c>
      <c r="C176" s="1089">
        <v>6807.5</v>
      </c>
      <c r="D176" s="765">
        <v>6807.5</v>
      </c>
      <c r="E176" s="156">
        <v>124.5</v>
      </c>
      <c r="F176" s="8"/>
      <c r="G176" s="8"/>
      <c r="H176" s="8"/>
      <c r="I176" s="8"/>
      <c r="J176" s="8"/>
      <c r="K176" s="8"/>
      <c r="L176" s="8"/>
      <c r="M176" s="8"/>
      <c r="N176" s="8"/>
      <c r="O176" s="8"/>
      <c r="P176" s="8"/>
      <c r="Q176" s="8"/>
      <c r="R176" s="8"/>
      <c r="S176" s="273"/>
      <c r="T176" s="494"/>
      <c r="U176" s="12">
        <v>119</v>
      </c>
      <c r="V176" s="1089">
        <v>10401.61</v>
      </c>
      <c r="W176" s="765"/>
      <c r="X176" s="156">
        <v>47.200099999999999</v>
      </c>
      <c r="Y176" s="8"/>
      <c r="Z176" s="8"/>
      <c r="AA176" s="8"/>
      <c r="AB176" s="8"/>
      <c r="AC176" s="8"/>
      <c r="AD176" s="8"/>
      <c r="AE176" s="8"/>
      <c r="AF176" s="8"/>
      <c r="AG176" s="8"/>
      <c r="AH176" s="8"/>
      <c r="AI176" s="8"/>
      <c r="AJ176" s="8"/>
      <c r="AK176" s="8"/>
      <c r="AL176" s="273"/>
    </row>
    <row r="177" spans="1:38" ht="12.75" customHeight="1" x14ac:dyDescent="0.2">
      <c r="A177" s="494"/>
      <c r="B177" s="12">
        <v>120</v>
      </c>
      <c r="C177" s="1089">
        <v>7004.4</v>
      </c>
      <c r="D177" s="765">
        <v>7004.4</v>
      </c>
      <c r="E177" s="156">
        <v>125.5</v>
      </c>
      <c r="F177" s="8"/>
      <c r="G177" s="8"/>
      <c r="H177" s="8"/>
      <c r="I177" s="8"/>
      <c r="J177" s="8"/>
      <c r="K177" s="8"/>
      <c r="L177" s="8"/>
      <c r="M177" s="8"/>
      <c r="N177" s="8"/>
      <c r="O177" s="8"/>
      <c r="P177" s="8"/>
      <c r="Q177" s="8"/>
      <c r="R177" s="8"/>
      <c r="S177" s="273"/>
      <c r="T177" s="494"/>
      <c r="U177" s="12">
        <v>120</v>
      </c>
      <c r="V177" s="1089">
        <v>10493.92</v>
      </c>
      <c r="W177" s="765"/>
      <c r="X177" s="156">
        <v>47.600029999999997</v>
      </c>
      <c r="Y177" s="8"/>
      <c r="Z177" s="8"/>
      <c r="AA177" s="8"/>
      <c r="AB177" s="8"/>
      <c r="AC177" s="8"/>
      <c r="AD177" s="8"/>
      <c r="AE177" s="8"/>
      <c r="AF177" s="8"/>
      <c r="AG177" s="8"/>
      <c r="AH177" s="8"/>
      <c r="AI177" s="8"/>
      <c r="AJ177" s="8"/>
      <c r="AK177" s="8"/>
      <c r="AL177" s="273"/>
    </row>
    <row r="178" spans="1:38" ht="12.75" customHeight="1" x14ac:dyDescent="0.2">
      <c r="A178" s="8"/>
      <c r="B178" s="12">
        <v>121</v>
      </c>
      <c r="C178" s="1089">
        <v>6950.4</v>
      </c>
      <c r="D178" s="765">
        <v>6950.4</v>
      </c>
      <c r="E178" s="156">
        <v>126.5</v>
      </c>
      <c r="F178" s="8"/>
      <c r="G178" s="8"/>
      <c r="H178" s="8"/>
      <c r="I178" s="8"/>
      <c r="J178" s="8"/>
      <c r="K178" s="8"/>
      <c r="L178" s="8"/>
      <c r="M178" s="8"/>
      <c r="N178" s="8"/>
      <c r="O178" s="8"/>
      <c r="P178" s="8"/>
      <c r="Q178" s="8"/>
      <c r="R178" s="8"/>
      <c r="S178" s="273"/>
      <c r="T178" s="8"/>
      <c r="U178" s="12">
        <v>121</v>
      </c>
      <c r="V178" s="1089">
        <v>10561.65</v>
      </c>
      <c r="W178" s="765"/>
      <c r="X178" s="156">
        <v>47.999960000000002</v>
      </c>
      <c r="Y178" s="8"/>
      <c r="Z178" s="8"/>
      <c r="AA178" s="8"/>
      <c r="AB178" s="8"/>
      <c r="AC178" s="8"/>
      <c r="AD178" s="8"/>
      <c r="AE178" s="8"/>
      <c r="AF178" s="8"/>
      <c r="AG178" s="8"/>
      <c r="AH178" s="8"/>
      <c r="AI178" s="8"/>
      <c r="AJ178" s="8"/>
      <c r="AK178" s="8"/>
      <c r="AL178" s="273"/>
    </row>
    <row r="179" spans="1:38" ht="12.75" customHeight="1" x14ac:dyDescent="0.2">
      <c r="B179" s="12">
        <v>122</v>
      </c>
      <c r="C179" s="1089">
        <v>6883.6</v>
      </c>
      <c r="D179" s="765">
        <v>6883.6</v>
      </c>
      <c r="E179" s="156">
        <v>127.6</v>
      </c>
      <c r="S179" s="273"/>
      <c r="U179" s="12">
        <v>122</v>
      </c>
      <c r="V179" s="1089">
        <v>10540.58</v>
      </c>
      <c r="W179" s="765"/>
      <c r="X179" s="156">
        <v>48.399949999999997</v>
      </c>
      <c r="AL179" s="273"/>
    </row>
    <row r="180" spans="1:38" ht="12.75" customHeight="1" x14ac:dyDescent="0.2">
      <c r="B180" s="12">
        <v>123</v>
      </c>
      <c r="C180" s="1089">
        <v>6418.9</v>
      </c>
      <c r="D180" s="765">
        <v>6418.9</v>
      </c>
      <c r="E180" s="156">
        <v>128.69999999999999</v>
      </c>
      <c r="S180" s="273"/>
      <c r="U180" s="12">
        <v>123</v>
      </c>
      <c r="V180" s="1089">
        <v>10482.870000000001</v>
      </c>
      <c r="W180" s="765"/>
      <c r="X180" s="156">
        <v>48.8</v>
      </c>
      <c r="AL180" s="273"/>
    </row>
    <row r="181" spans="1:38" ht="12.75" customHeight="1" x14ac:dyDescent="0.2">
      <c r="B181" s="12">
        <v>124</v>
      </c>
      <c r="C181" s="1089">
        <v>6562.4</v>
      </c>
      <c r="D181" s="765">
        <v>6562.4</v>
      </c>
      <c r="E181" s="156">
        <v>129.69999999999999</v>
      </c>
      <c r="S181" s="273"/>
      <c r="U181" s="12">
        <v>124</v>
      </c>
      <c r="V181" s="1089">
        <v>10533.71</v>
      </c>
      <c r="W181" s="765"/>
      <c r="X181" s="156">
        <v>49.200060000000001</v>
      </c>
      <c r="AL181" s="273"/>
    </row>
    <row r="182" spans="1:38" ht="12.75" customHeight="1" x14ac:dyDescent="0.2">
      <c r="B182" s="12">
        <v>125</v>
      </c>
      <c r="C182" s="1089">
        <v>6592.4</v>
      </c>
      <c r="D182" s="765">
        <v>6592.4</v>
      </c>
      <c r="E182" s="156">
        <v>130.69999999999999</v>
      </c>
      <c r="S182" s="273"/>
      <c r="U182" s="12">
        <v>125</v>
      </c>
      <c r="V182" s="1089">
        <v>10589.54</v>
      </c>
      <c r="W182" s="765"/>
      <c r="X182" s="156">
        <v>49.600110000000001</v>
      </c>
      <c r="AL182" s="273"/>
    </row>
    <row r="183" spans="1:38" ht="12.75" customHeight="1" x14ac:dyDescent="0.2">
      <c r="B183" s="12">
        <v>126</v>
      </c>
      <c r="C183" s="1089">
        <v>6638.9</v>
      </c>
      <c r="D183" s="765">
        <v>6638.9</v>
      </c>
      <c r="E183" s="156">
        <v>131.80000000000001</v>
      </c>
      <c r="S183" s="273"/>
      <c r="U183" s="12">
        <v>126</v>
      </c>
      <c r="V183" s="1089">
        <v>10607.62</v>
      </c>
      <c r="W183" s="765"/>
      <c r="X183" s="156">
        <v>50.000039999999998</v>
      </c>
      <c r="AL183" s="273"/>
    </row>
    <row r="184" spans="1:38" ht="12.75" customHeight="1" x14ac:dyDescent="0.2">
      <c r="B184" s="12">
        <v>127</v>
      </c>
      <c r="C184" s="1089">
        <v>6393.5</v>
      </c>
      <c r="D184" s="765">
        <v>6393.5</v>
      </c>
      <c r="E184" s="156">
        <v>132.9</v>
      </c>
      <c r="S184" s="273"/>
      <c r="U184" s="12">
        <v>127</v>
      </c>
      <c r="V184" s="1089">
        <v>10631.76</v>
      </c>
      <c r="W184" s="765"/>
      <c r="X184" s="156">
        <v>50.400149999999996</v>
      </c>
      <c r="AL184" s="273"/>
    </row>
    <row r="185" spans="1:38" ht="12.75" customHeight="1" x14ac:dyDescent="0.2">
      <c r="B185" s="12">
        <v>128</v>
      </c>
      <c r="C185" s="1089">
        <v>6520.4</v>
      </c>
      <c r="D185" s="765">
        <v>6520.4</v>
      </c>
      <c r="E185" s="156">
        <v>133.9</v>
      </c>
      <c r="S185" s="273"/>
      <c r="U185" s="12">
        <v>128</v>
      </c>
      <c r="V185" s="1089">
        <v>10713.08</v>
      </c>
      <c r="W185" s="765"/>
      <c r="X185" s="156">
        <v>50.800020000000004</v>
      </c>
      <c r="AL185" s="273"/>
    </row>
    <row r="186" spans="1:38" ht="12.75" customHeight="1" x14ac:dyDescent="0.2">
      <c r="B186" s="12">
        <v>129</v>
      </c>
      <c r="C186" s="1089">
        <v>6699.8</v>
      </c>
      <c r="D186" s="765">
        <v>6699.8</v>
      </c>
      <c r="E186" s="156">
        <v>135</v>
      </c>
      <c r="S186" s="273"/>
      <c r="U186" s="12">
        <v>129</v>
      </c>
      <c r="V186" s="1089">
        <v>10810.76</v>
      </c>
      <c r="W186" s="765"/>
      <c r="X186" s="156">
        <v>51.199950000000001</v>
      </c>
      <c r="AL186" s="273"/>
    </row>
    <row r="187" spans="1:38" ht="12.75" customHeight="1" x14ac:dyDescent="0.2">
      <c r="B187" s="12">
        <v>130</v>
      </c>
      <c r="C187" s="1089">
        <v>6715.8</v>
      </c>
      <c r="D187" s="765">
        <v>6715.8</v>
      </c>
      <c r="E187" s="156">
        <v>136</v>
      </c>
      <c r="S187" s="273"/>
      <c r="U187" s="12">
        <v>130</v>
      </c>
      <c r="V187" s="1089">
        <v>10870.16</v>
      </c>
      <c r="W187" s="765"/>
      <c r="X187" s="156">
        <v>51.6</v>
      </c>
      <c r="AL187" s="273"/>
    </row>
    <row r="188" spans="1:38" ht="12.75" customHeight="1" x14ac:dyDescent="0.2">
      <c r="B188" s="12">
        <v>131</v>
      </c>
      <c r="C188" s="1089">
        <v>6660.8</v>
      </c>
      <c r="D188" s="765">
        <v>6660.8</v>
      </c>
      <c r="E188" s="156">
        <v>137</v>
      </c>
      <c r="S188" s="273"/>
      <c r="U188" s="12">
        <v>131</v>
      </c>
      <c r="V188" s="1089">
        <v>10779.7</v>
      </c>
      <c r="W188" s="765"/>
      <c r="X188" s="156">
        <v>51.999929999999999</v>
      </c>
      <c r="AL188" s="273"/>
    </row>
    <row r="189" spans="1:38" ht="12.75" customHeight="1" x14ac:dyDescent="0.2">
      <c r="B189" s="12">
        <v>132</v>
      </c>
      <c r="C189" s="1089">
        <v>6523.4</v>
      </c>
      <c r="D189" s="765">
        <v>6523.4</v>
      </c>
      <c r="E189" s="156">
        <v>138.1</v>
      </c>
      <c r="S189" s="273"/>
      <c r="U189" s="12">
        <v>132</v>
      </c>
      <c r="V189" s="1089">
        <v>10753.52</v>
      </c>
      <c r="W189" s="765"/>
      <c r="X189" s="156">
        <v>52.399929999999998</v>
      </c>
      <c r="AL189" s="273"/>
    </row>
    <row r="190" spans="1:38" ht="12.75" customHeight="1" x14ac:dyDescent="0.2">
      <c r="B190" s="12">
        <v>133</v>
      </c>
      <c r="C190" s="1089">
        <v>6813.8</v>
      </c>
      <c r="D190" s="765">
        <v>6813.8</v>
      </c>
      <c r="E190" s="156">
        <v>139.19999999999999</v>
      </c>
      <c r="S190" s="273"/>
      <c r="U190" s="12">
        <v>133</v>
      </c>
      <c r="V190" s="1089">
        <v>10814.32</v>
      </c>
      <c r="W190" s="765"/>
      <c r="X190" s="156">
        <v>52.8001</v>
      </c>
      <c r="AL190" s="273"/>
    </row>
    <row r="191" spans="1:38" ht="12.75" customHeight="1" x14ac:dyDescent="0.2">
      <c r="B191" s="12">
        <v>134</v>
      </c>
      <c r="C191" s="1089">
        <v>6961.4</v>
      </c>
      <c r="D191" s="765">
        <v>6961.4</v>
      </c>
      <c r="E191" s="156">
        <v>140.19999999999999</v>
      </c>
      <c r="S191" s="273"/>
      <c r="U191" s="12">
        <v>134</v>
      </c>
      <c r="V191" s="1089">
        <v>10844.98</v>
      </c>
      <c r="W191" s="765"/>
      <c r="X191" s="156">
        <v>53.200150000000001</v>
      </c>
      <c r="AL191" s="273"/>
    </row>
    <row r="192" spans="1:38" ht="12.75" customHeight="1" x14ac:dyDescent="0.2">
      <c r="B192" s="12">
        <v>135</v>
      </c>
      <c r="C192" s="1089">
        <v>7034</v>
      </c>
      <c r="D192" s="765">
        <v>7034</v>
      </c>
      <c r="E192" s="156">
        <v>141.30000000000001</v>
      </c>
      <c r="S192" s="273"/>
      <c r="U192" s="12">
        <v>135</v>
      </c>
      <c r="V192" s="1089">
        <v>10849.09</v>
      </c>
      <c r="W192" s="765"/>
      <c r="X192" s="156">
        <v>53.600020000000001</v>
      </c>
      <c r="AL192" s="273"/>
    </row>
    <row r="193" spans="2:38" ht="12.75" customHeight="1" x14ac:dyDescent="0.2">
      <c r="B193" s="12">
        <v>136</v>
      </c>
      <c r="C193" s="1089">
        <v>6953.1</v>
      </c>
      <c r="D193" s="765">
        <v>6953.1</v>
      </c>
      <c r="E193" s="156">
        <v>142.30000000000001</v>
      </c>
      <c r="S193" s="273"/>
      <c r="U193" s="12">
        <v>136</v>
      </c>
      <c r="V193" s="1089">
        <v>10895.02</v>
      </c>
      <c r="W193" s="765"/>
      <c r="X193" s="156">
        <v>54.000019999999999</v>
      </c>
      <c r="AL193" s="273"/>
    </row>
    <row r="194" spans="2:38" ht="12.75" customHeight="1" x14ac:dyDescent="0.2">
      <c r="B194" s="12">
        <v>137</v>
      </c>
      <c r="C194" s="1089">
        <v>6990.4</v>
      </c>
      <c r="D194" s="765">
        <v>6990.4</v>
      </c>
      <c r="E194" s="156">
        <v>143.30000000000001</v>
      </c>
      <c r="S194" s="273"/>
      <c r="U194" s="12">
        <v>137</v>
      </c>
      <c r="V194" s="1089">
        <v>11000.35</v>
      </c>
      <c r="W194" s="765"/>
      <c r="X194" s="156">
        <v>54.4</v>
      </c>
      <c r="AL194" s="273"/>
    </row>
    <row r="195" spans="2:38" ht="12.75" customHeight="1" x14ac:dyDescent="0.2">
      <c r="B195" s="12">
        <v>138</v>
      </c>
      <c r="C195" s="1089">
        <v>7212.7</v>
      </c>
      <c r="D195" s="765">
        <v>7212.7</v>
      </c>
      <c r="E195" s="156">
        <v>144.4</v>
      </c>
      <c r="S195" s="273"/>
      <c r="U195" s="12">
        <v>138</v>
      </c>
      <c r="V195" s="1089">
        <v>11084.11</v>
      </c>
      <c r="W195" s="765"/>
      <c r="X195" s="156">
        <v>54.799939999999999</v>
      </c>
      <c r="AL195" s="273"/>
    </row>
    <row r="196" spans="2:38" ht="12.75" customHeight="1" x14ac:dyDescent="0.2">
      <c r="B196" s="12">
        <v>139</v>
      </c>
      <c r="C196" s="1089">
        <v>7272.3</v>
      </c>
      <c r="D196" s="765">
        <v>7272.3</v>
      </c>
      <c r="E196" s="156">
        <v>145.5</v>
      </c>
      <c r="S196" s="273"/>
      <c r="U196" s="12">
        <v>139</v>
      </c>
      <c r="V196" s="1089">
        <v>11085.27</v>
      </c>
      <c r="W196" s="765"/>
      <c r="X196" s="156">
        <v>55.200049999999997</v>
      </c>
      <c r="AL196" s="273"/>
    </row>
    <row r="197" spans="2:38" ht="12.75" customHeight="1" x14ac:dyDescent="0.2">
      <c r="B197" s="12">
        <v>140</v>
      </c>
      <c r="C197" s="1089">
        <v>6211.7</v>
      </c>
      <c r="D197" s="765">
        <v>6211.7</v>
      </c>
      <c r="E197" s="156">
        <v>146.5</v>
      </c>
      <c r="S197" s="273"/>
      <c r="U197" s="12">
        <v>140</v>
      </c>
      <c r="V197" s="1089">
        <v>11030.18</v>
      </c>
      <c r="W197" s="765"/>
      <c r="X197" s="156">
        <v>55.60004</v>
      </c>
      <c r="AL197" s="273"/>
    </row>
    <row r="198" spans="2:38" ht="12.75" customHeight="1" x14ac:dyDescent="0.2">
      <c r="B198" s="12">
        <v>141</v>
      </c>
      <c r="C198" s="1089">
        <v>6175.7</v>
      </c>
      <c r="D198" s="765">
        <v>6175.7</v>
      </c>
      <c r="E198" s="156">
        <v>147.5</v>
      </c>
      <c r="S198" s="273"/>
      <c r="U198" s="12">
        <v>141</v>
      </c>
      <c r="V198" s="1089">
        <v>11020.59</v>
      </c>
      <c r="W198" s="765"/>
      <c r="X198" s="156">
        <v>55.99991</v>
      </c>
      <c r="AL198" s="273"/>
    </row>
    <row r="199" spans="2:38" ht="12.75" customHeight="1" x14ac:dyDescent="0.2">
      <c r="B199" s="12">
        <v>142</v>
      </c>
      <c r="C199" s="1089">
        <v>6754.3</v>
      </c>
      <c r="D199" s="765">
        <v>6754.3</v>
      </c>
      <c r="E199" s="156">
        <v>148.6</v>
      </c>
      <c r="S199" s="273"/>
      <c r="U199" s="12">
        <v>142</v>
      </c>
      <c r="V199" s="1089">
        <v>10985.96</v>
      </c>
      <c r="W199" s="765"/>
      <c r="X199" s="156">
        <v>56.39996</v>
      </c>
      <c r="AL199" s="273"/>
    </row>
    <row r="200" spans="2:38" ht="12.75" customHeight="1" x14ac:dyDescent="0.2">
      <c r="B200" s="12">
        <v>143</v>
      </c>
      <c r="C200" s="1089">
        <v>7132.2</v>
      </c>
      <c r="D200" s="765">
        <v>7132.2</v>
      </c>
      <c r="E200" s="156">
        <v>149.69999999999999</v>
      </c>
      <c r="S200" s="273"/>
      <c r="U200" s="12">
        <v>143</v>
      </c>
      <c r="V200" s="1089">
        <v>10982.7</v>
      </c>
      <c r="W200" s="765"/>
      <c r="X200" s="156">
        <v>56.800020000000004</v>
      </c>
      <c r="AL200" s="273"/>
    </row>
    <row r="201" spans="2:38" ht="12.75" customHeight="1" x14ac:dyDescent="0.2">
      <c r="B201" s="12">
        <v>144</v>
      </c>
      <c r="C201" s="1089">
        <v>7330.1</v>
      </c>
      <c r="D201" s="765">
        <v>7330.1</v>
      </c>
      <c r="E201" s="156">
        <v>150.69999999999999</v>
      </c>
      <c r="S201" s="273"/>
      <c r="U201" s="12">
        <v>144</v>
      </c>
      <c r="V201" s="1089">
        <v>11049.84</v>
      </c>
      <c r="W201" s="765"/>
      <c r="X201" s="156">
        <v>57.200069999999997</v>
      </c>
      <c r="AL201" s="273"/>
    </row>
    <row r="202" spans="2:38" ht="12.75" customHeight="1" x14ac:dyDescent="0.2">
      <c r="B202" s="12">
        <v>145</v>
      </c>
      <c r="C202" s="1089">
        <v>7435.4</v>
      </c>
      <c r="D202" s="765">
        <v>7435.4</v>
      </c>
      <c r="E202" s="156">
        <v>151.69999999999999</v>
      </c>
      <c r="S202" s="273"/>
      <c r="U202" s="12">
        <v>145</v>
      </c>
      <c r="V202" s="1089">
        <v>11149.92</v>
      </c>
      <c r="W202" s="765"/>
      <c r="X202" s="156">
        <v>57.6</v>
      </c>
      <c r="AL202" s="273"/>
    </row>
    <row r="203" spans="2:38" ht="12.75" customHeight="1" x14ac:dyDescent="0.2">
      <c r="B203" s="12">
        <v>146</v>
      </c>
      <c r="C203" s="1089">
        <v>7466.3</v>
      </c>
      <c r="D203" s="765">
        <v>7466.3</v>
      </c>
      <c r="E203" s="156">
        <v>152.80000000000001</v>
      </c>
      <c r="S203" s="273"/>
      <c r="U203" s="12">
        <v>146</v>
      </c>
      <c r="V203" s="1089">
        <v>11217.37</v>
      </c>
      <c r="W203" s="765"/>
      <c r="X203" s="156">
        <v>58.000050000000002</v>
      </c>
      <c r="AL203" s="273"/>
    </row>
    <row r="204" spans="2:38" ht="12.75" customHeight="1" x14ac:dyDescent="0.2">
      <c r="B204" s="12">
        <v>147</v>
      </c>
      <c r="C204" s="1089">
        <v>7681.5</v>
      </c>
      <c r="D204" s="765">
        <v>7681.5</v>
      </c>
      <c r="E204" s="156">
        <v>153.80000000000001</v>
      </c>
      <c r="S204" s="273"/>
      <c r="U204" s="12">
        <v>147</v>
      </c>
      <c r="V204" s="1089">
        <v>11239.74</v>
      </c>
      <c r="W204" s="765"/>
      <c r="X204" s="156">
        <v>58.399920000000002</v>
      </c>
      <c r="AL204" s="273"/>
    </row>
    <row r="205" spans="2:38" ht="12.75" customHeight="1" x14ac:dyDescent="0.2">
      <c r="B205" s="12">
        <v>148</v>
      </c>
      <c r="C205" s="1089">
        <v>7913.2</v>
      </c>
      <c r="D205" s="765">
        <v>7913.2</v>
      </c>
      <c r="E205" s="156">
        <v>154.9</v>
      </c>
      <c r="S205" s="273"/>
      <c r="U205" s="12">
        <v>148</v>
      </c>
      <c r="V205" s="1089">
        <v>11243.9</v>
      </c>
      <c r="W205" s="765"/>
      <c r="X205" s="156">
        <v>58.79992</v>
      </c>
      <c r="AL205" s="273"/>
    </row>
    <row r="206" spans="2:38" ht="12.75" customHeight="1" x14ac:dyDescent="0.2">
      <c r="B206" s="12">
        <v>149</v>
      </c>
      <c r="C206" s="1089">
        <v>7920.1</v>
      </c>
      <c r="D206" s="765">
        <v>7920.1</v>
      </c>
      <c r="E206" s="156">
        <v>155.9</v>
      </c>
      <c r="S206" s="273"/>
      <c r="U206" s="12">
        <v>149</v>
      </c>
      <c r="V206" s="1089">
        <v>11239.38</v>
      </c>
      <c r="W206" s="765"/>
      <c r="X206" s="156">
        <v>59.199910000000003</v>
      </c>
      <c r="AL206" s="273"/>
    </row>
    <row r="207" spans="2:38" ht="12.75" customHeight="1" x14ac:dyDescent="0.2">
      <c r="B207" s="12">
        <v>150</v>
      </c>
      <c r="C207" s="1089">
        <v>7892.2</v>
      </c>
      <c r="D207" s="765">
        <v>7892.2</v>
      </c>
      <c r="E207" s="156">
        <v>157</v>
      </c>
      <c r="S207" s="273"/>
      <c r="U207" s="12">
        <v>150</v>
      </c>
      <c r="V207" s="1089">
        <v>11157.48</v>
      </c>
      <c r="W207" s="765"/>
      <c r="X207" s="156">
        <v>59.599960000000003</v>
      </c>
      <c r="AL207" s="273"/>
    </row>
    <row r="208" spans="2:38" ht="12.75" customHeight="1" x14ac:dyDescent="0.2">
      <c r="B208" s="12">
        <v>151</v>
      </c>
      <c r="C208" s="1089">
        <v>7820.3</v>
      </c>
      <c r="D208" s="765">
        <v>7820.3</v>
      </c>
      <c r="E208" s="156">
        <v>158</v>
      </c>
      <c r="S208" s="273"/>
      <c r="U208" s="12">
        <v>151</v>
      </c>
      <c r="V208" s="1089">
        <v>11065.64</v>
      </c>
      <c r="W208" s="765"/>
      <c r="X208" s="156">
        <v>59.999949999999998</v>
      </c>
      <c r="AL208" s="273"/>
    </row>
    <row r="209" spans="2:38" ht="12.75" customHeight="1" x14ac:dyDescent="0.2">
      <c r="B209" s="12">
        <v>152</v>
      </c>
      <c r="C209" s="1089">
        <v>7993.8</v>
      </c>
      <c r="D209" s="765">
        <v>7993.8</v>
      </c>
      <c r="E209" s="156">
        <v>159.1</v>
      </c>
      <c r="S209" s="273"/>
      <c r="U209" s="12">
        <v>152</v>
      </c>
      <c r="V209" s="1089">
        <v>11043.6</v>
      </c>
      <c r="W209" s="765"/>
      <c r="X209" s="156">
        <v>60.400060000000003</v>
      </c>
      <c r="AL209" s="273"/>
    </row>
    <row r="210" spans="2:38" ht="12.75" customHeight="1" x14ac:dyDescent="0.2">
      <c r="B210" s="12">
        <v>153</v>
      </c>
      <c r="C210" s="1089">
        <v>8146.6</v>
      </c>
      <c r="D210" s="765">
        <v>8146.6</v>
      </c>
      <c r="E210" s="156">
        <v>160.1</v>
      </c>
      <c r="S210" s="273"/>
      <c r="U210" s="12">
        <v>153</v>
      </c>
      <c r="V210" s="1089">
        <v>11002.01</v>
      </c>
      <c r="W210" s="765"/>
      <c r="X210" s="156">
        <v>60.800109999999997</v>
      </c>
      <c r="AL210" s="273"/>
    </row>
    <row r="211" spans="2:38" ht="12.75" customHeight="1" x14ac:dyDescent="0.2">
      <c r="B211" s="12">
        <v>154</v>
      </c>
      <c r="C211" s="1089">
        <v>8146.9</v>
      </c>
      <c r="D211" s="765">
        <v>8146.9</v>
      </c>
      <c r="E211" s="156">
        <v>161.19999999999999</v>
      </c>
      <c r="S211" s="273"/>
      <c r="U211" s="12">
        <v>154</v>
      </c>
      <c r="V211" s="1089">
        <v>10889.34</v>
      </c>
      <c r="W211" s="765"/>
      <c r="X211" s="156">
        <v>61.199930000000002</v>
      </c>
      <c r="AL211" s="273"/>
    </row>
    <row r="212" spans="2:38" ht="12.75" customHeight="1" x14ac:dyDescent="0.2">
      <c r="B212" s="12">
        <v>155</v>
      </c>
      <c r="C212" s="1089">
        <v>8019.4</v>
      </c>
      <c r="D212" s="765">
        <v>8019.4</v>
      </c>
      <c r="E212" s="156">
        <v>162.19999999999999</v>
      </c>
      <c r="S212" s="273"/>
      <c r="U212" s="12">
        <v>155</v>
      </c>
      <c r="V212" s="1089">
        <v>10965.59</v>
      </c>
      <c r="W212" s="765"/>
      <c r="X212" s="156">
        <v>61.599980000000002</v>
      </c>
      <c r="AL212" s="273"/>
    </row>
    <row r="213" spans="2:38" ht="12.75" customHeight="1" x14ac:dyDescent="0.2">
      <c r="B213" s="12">
        <v>156</v>
      </c>
      <c r="C213" s="1089">
        <v>8018</v>
      </c>
      <c r="D213" s="765">
        <v>8018</v>
      </c>
      <c r="E213" s="156">
        <v>163.30000000000001</v>
      </c>
      <c r="S213" s="273"/>
      <c r="U213" s="12">
        <v>156</v>
      </c>
      <c r="V213" s="1089">
        <v>11027.6</v>
      </c>
      <c r="W213" s="765"/>
      <c r="X213" s="156">
        <v>61.999850000000002</v>
      </c>
      <c r="AL213" s="273"/>
    </row>
    <row r="214" spans="2:38" ht="12.75" customHeight="1" x14ac:dyDescent="0.2">
      <c r="B214" s="12">
        <v>157</v>
      </c>
      <c r="C214" s="1089">
        <v>8230</v>
      </c>
      <c r="D214" s="765">
        <v>8230</v>
      </c>
      <c r="E214" s="156">
        <v>164.4</v>
      </c>
      <c r="S214" s="273"/>
      <c r="U214" s="12">
        <v>157</v>
      </c>
      <c r="V214" s="1089">
        <v>11060.32</v>
      </c>
      <c r="W214" s="765"/>
      <c r="X214" s="156">
        <v>62.399839999999998</v>
      </c>
      <c r="AL214" s="273"/>
    </row>
    <row r="215" spans="2:38" ht="12.75" customHeight="1" x14ac:dyDescent="0.2">
      <c r="B215" s="12">
        <v>158</v>
      </c>
      <c r="C215" s="1089">
        <v>8307.7999999999993</v>
      </c>
      <c r="D215" s="765">
        <v>8307.7999999999993</v>
      </c>
      <c r="E215" s="156">
        <v>165.4</v>
      </c>
      <c r="S215" s="273"/>
      <c r="U215" s="12">
        <v>158</v>
      </c>
      <c r="V215" s="1089">
        <v>11111.32</v>
      </c>
      <c r="W215" s="765"/>
      <c r="X215" s="156">
        <v>62.799950000000003</v>
      </c>
      <c r="AL215" s="273"/>
    </row>
    <row r="216" spans="2:38" ht="12.75" customHeight="1" x14ac:dyDescent="0.2">
      <c r="B216" s="12">
        <v>159</v>
      </c>
      <c r="C216" s="1089">
        <v>8307.4</v>
      </c>
      <c r="D216" s="765">
        <v>8307.4</v>
      </c>
      <c r="E216" s="156">
        <v>166.4</v>
      </c>
      <c r="S216" s="273"/>
      <c r="U216" s="12">
        <v>159</v>
      </c>
      <c r="V216" s="1089">
        <v>11196.6</v>
      </c>
      <c r="W216" s="765"/>
      <c r="X216" s="156">
        <v>63.200009999999999</v>
      </c>
      <c r="AL216" s="273"/>
    </row>
    <row r="217" spans="2:38" ht="12.75" customHeight="1" x14ac:dyDescent="0.2">
      <c r="B217" s="12">
        <v>160</v>
      </c>
      <c r="C217" s="1089">
        <v>8037.2</v>
      </c>
      <c r="D217" s="765">
        <v>8037.2</v>
      </c>
      <c r="E217" s="156">
        <v>167.5</v>
      </c>
      <c r="S217" s="273"/>
      <c r="U217" s="12">
        <v>160</v>
      </c>
      <c r="V217" s="1089">
        <v>11275.87</v>
      </c>
      <c r="W217" s="765"/>
      <c r="X217" s="156">
        <v>63.599870000000003</v>
      </c>
      <c r="AL217" s="273"/>
    </row>
    <row r="218" spans="2:38" ht="12.75" customHeight="1" x14ac:dyDescent="0.2">
      <c r="B218" s="12">
        <v>161</v>
      </c>
      <c r="C218" s="1089">
        <v>8148</v>
      </c>
      <c r="D218" s="765">
        <v>8148</v>
      </c>
      <c r="E218" s="156">
        <v>168.6</v>
      </c>
      <c r="S218" s="273"/>
      <c r="U218" s="12">
        <v>161</v>
      </c>
      <c r="V218" s="1089">
        <v>11240.99</v>
      </c>
      <c r="W218" s="765"/>
      <c r="X218" s="156">
        <v>64.000050000000002</v>
      </c>
      <c r="AL218" s="273"/>
    </row>
    <row r="219" spans="2:38" ht="12.75" customHeight="1" x14ac:dyDescent="0.2">
      <c r="B219" s="12">
        <v>162</v>
      </c>
      <c r="C219" s="1089">
        <v>8326.7999999999993</v>
      </c>
      <c r="D219" s="765">
        <v>8326.7999999999993</v>
      </c>
      <c r="E219" s="156">
        <v>169.6</v>
      </c>
      <c r="S219" s="273"/>
      <c r="U219" s="12">
        <v>162</v>
      </c>
      <c r="V219" s="1089">
        <v>11118.94</v>
      </c>
      <c r="W219" s="765"/>
      <c r="X219" s="156">
        <v>64.400040000000004</v>
      </c>
      <c r="AL219" s="273"/>
    </row>
    <row r="220" spans="2:38" ht="12.75" customHeight="1" x14ac:dyDescent="0.2">
      <c r="B220" s="12">
        <v>163</v>
      </c>
      <c r="C220" s="1089">
        <v>8281.9</v>
      </c>
      <c r="D220" s="765">
        <v>8281.9</v>
      </c>
      <c r="E220" s="156">
        <v>170.7</v>
      </c>
      <c r="S220" s="273"/>
      <c r="U220" s="12">
        <v>163</v>
      </c>
      <c r="V220" s="1089">
        <v>11177.99</v>
      </c>
      <c r="W220" s="765"/>
      <c r="X220" s="156">
        <v>64.799970000000002</v>
      </c>
      <c r="AL220" s="273"/>
    </row>
    <row r="221" spans="2:38" ht="12.75" customHeight="1" x14ac:dyDescent="0.2">
      <c r="B221" s="12">
        <v>164</v>
      </c>
      <c r="C221" s="1089">
        <v>8080.5</v>
      </c>
      <c r="D221" s="765">
        <v>8080.5</v>
      </c>
      <c r="E221" s="156">
        <v>171.7</v>
      </c>
      <c r="S221" s="273"/>
      <c r="U221" s="12">
        <v>164</v>
      </c>
      <c r="V221" s="1089">
        <v>11197.2</v>
      </c>
      <c r="W221" s="765"/>
      <c r="X221" s="156">
        <v>65.199960000000004</v>
      </c>
      <c r="AL221" s="273"/>
    </row>
    <row r="222" spans="2:38" ht="12.75" customHeight="1" x14ac:dyDescent="0.2">
      <c r="B222" s="12">
        <v>165</v>
      </c>
      <c r="C222" s="1089">
        <v>8082.9</v>
      </c>
      <c r="D222" s="765">
        <v>8082.9</v>
      </c>
      <c r="E222" s="156">
        <v>172.8</v>
      </c>
      <c r="S222" s="273"/>
      <c r="U222" s="12">
        <v>165</v>
      </c>
      <c r="V222" s="1089">
        <v>11251.82</v>
      </c>
      <c r="W222" s="765"/>
      <c r="X222" s="156">
        <v>65.599950000000007</v>
      </c>
      <c r="AL222" s="273"/>
    </row>
    <row r="223" spans="2:38" ht="12.75" customHeight="1" x14ac:dyDescent="0.2">
      <c r="B223" s="12">
        <v>166</v>
      </c>
      <c r="C223" s="1089">
        <v>8316.1</v>
      </c>
      <c r="D223" s="765">
        <v>8316.1</v>
      </c>
      <c r="E223" s="156">
        <v>173.8</v>
      </c>
      <c r="S223" s="273"/>
      <c r="U223" s="12">
        <v>166</v>
      </c>
      <c r="V223" s="1089">
        <v>11335.09</v>
      </c>
      <c r="W223" s="765"/>
      <c r="X223" s="156">
        <v>65.999880000000005</v>
      </c>
      <c r="AL223" s="273"/>
    </row>
    <row r="224" spans="2:38" ht="12.75" customHeight="1" x14ac:dyDescent="0.2">
      <c r="B224" s="12">
        <v>167</v>
      </c>
      <c r="C224" s="1089">
        <v>8398.7999999999993</v>
      </c>
      <c r="D224" s="765">
        <v>8398.7999999999993</v>
      </c>
      <c r="E224" s="156">
        <v>174.8</v>
      </c>
      <c r="S224" s="273"/>
      <c r="U224" s="12">
        <v>167</v>
      </c>
      <c r="V224" s="1089">
        <v>11425.73</v>
      </c>
      <c r="W224" s="765"/>
      <c r="X224" s="156">
        <v>66.399990000000003</v>
      </c>
      <c r="AL224" s="273"/>
    </row>
    <row r="225" spans="2:38" ht="12.75" customHeight="1" x14ac:dyDescent="0.2">
      <c r="B225" s="12">
        <v>168</v>
      </c>
      <c r="C225" s="1089">
        <v>8255.5</v>
      </c>
      <c r="D225" s="765">
        <v>8255.5</v>
      </c>
      <c r="E225" s="156">
        <v>175.9</v>
      </c>
      <c r="S225" s="273"/>
      <c r="U225" s="12">
        <v>168</v>
      </c>
      <c r="V225" s="1089">
        <v>11463.66</v>
      </c>
      <c r="W225" s="765"/>
      <c r="X225" s="156">
        <v>66.799930000000003</v>
      </c>
      <c r="AL225" s="273"/>
    </row>
    <row r="226" spans="2:38" ht="12.75" customHeight="1" x14ac:dyDescent="0.2">
      <c r="B226" s="12">
        <v>169</v>
      </c>
      <c r="C226" s="1089">
        <v>8228.9</v>
      </c>
      <c r="D226" s="765">
        <v>8228.9</v>
      </c>
      <c r="E226" s="156">
        <v>177</v>
      </c>
      <c r="S226" s="273"/>
      <c r="U226" s="12">
        <v>169</v>
      </c>
      <c r="V226" s="1089">
        <v>11361.31</v>
      </c>
      <c r="W226" s="765"/>
      <c r="X226" s="156">
        <v>67.199920000000006</v>
      </c>
      <c r="AL226" s="273"/>
    </row>
    <row r="227" spans="2:38" ht="12.75" customHeight="1" x14ac:dyDescent="0.2">
      <c r="B227" s="12">
        <v>170</v>
      </c>
      <c r="C227" s="1089">
        <v>8238.7000000000007</v>
      </c>
      <c r="D227" s="765">
        <v>8238.7000000000007</v>
      </c>
      <c r="E227" s="156">
        <v>178</v>
      </c>
      <c r="S227" s="273"/>
      <c r="U227" s="12">
        <v>170</v>
      </c>
      <c r="V227" s="1089">
        <v>11346.9</v>
      </c>
      <c r="W227" s="765"/>
      <c r="X227" s="156">
        <v>67.600089999999994</v>
      </c>
      <c r="AL227" s="273"/>
    </row>
    <row r="228" spans="2:38" ht="12.75" customHeight="1" x14ac:dyDescent="0.2">
      <c r="B228" s="12">
        <v>171</v>
      </c>
      <c r="C228" s="1089">
        <v>8407</v>
      </c>
      <c r="D228" s="765">
        <v>8407</v>
      </c>
      <c r="E228" s="156">
        <v>179.1</v>
      </c>
      <c r="S228" s="273"/>
      <c r="U228" s="12">
        <v>171</v>
      </c>
      <c r="V228" s="1089">
        <v>11283.22</v>
      </c>
      <c r="W228" s="765"/>
      <c r="X228" s="156">
        <v>67.999960000000002</v>
      </c>
      <c r="AL228" s="273"/>
    </row>
    <row r="229" spans="2:38" ht="12.75" customHeight="1" x14ac:dyDescent="0.2">
      <c r="B229" s="12">
        <v>172</v>
      </c>
      <c r="C229" s="1089">
        <v>8141.7</v>
      </c>
      <c r="D229" s="765">
        <v>8141.7</v>
      </c>
      <c r="E229" s="156">
        <v>180.1</v>
      </c>
      <c r="S229" s="273"/>
      <c r="U229" s="12">
        <v>172</v>
      </c>
      <c r="V229" s="1089">
        <v>11242.01</v>
      </c>
      <c r="W229" s="765"/>
      <c r="X229" s="156">
        <v>68.399950000000004</v>
      </c>
      <c r="AL229" s="273"/>
    </row>
    <row r="230" spans="2:38" ht="12.75" customHeight="1" x14ac:dyDescent="0.2">
      <c r="B230" s="12">
        <v>173</v>
      </c>
      <c r="C230" s="1089">
        <v>8045.2</v>
      </c>
      <c r="D230" s="765">
        <v>8045.2</v>
      </c>
      <c r="E230" s="156">
        <v>181.2</v>
      </c>
      <c r="S230" s="273"/>
      <c r="U230" s="12">
        <v>173</v>
      </c>
      <c r="V230" s="1089">
        <v>11261.13</v>
      </c>
      <c r="W230" s="765"/>
      <c r="X230" s="156">
        <v>68.8</v>
      </c>
      <c r="AL230" s="273"/>
    </row>
    <row r="231" spans="2:38" ht="12.75" customHeight="1" x14ac:dyDescent="0.2">
      <c r="B231" s="12">
        <v>174</v>
      </c>
      <c r="C231" s="1089">
        <v>8141.3</v>
      </c>
      <c r="D231" s="765">
        <v>8141.3</v>
      </c>
      <c r="E231" s="156">
        <v>182.2</v>
      </c>
      <c r="S231" s="273"/>
      <c r="U231" s="12">
        <v>174</v>
      </c>
      <c r="V231" s="1089">
        <v>11207.21</v>
      </c>
      <c r="W231" s="765"/>
      <c r="X231" s="156">
        <v>69.2</v>
      </c>
      <c r="AL231" s="273"/>
    </row>
    <row r="232" spans="2:38" ht="12.75" customHeight="1" x14ac:dyDescent="0.2">
      <c r="B232" s="12">
        <v>175</v>
      </c>
      <c r="C232" s="1089">
        <v>8201.4</v>
      </c>
      <c r="D232" s="765">
        <v>8201.4</v>
      </c>
      <c r="E232" s="156">
        <v>183.3</v>
      </c>
      <c r="S232" s="273"/>
      <c r="U232" s="12">
        <v>175</v>
      </c>
      <c r="V232" s="1089">
        <v>11039.85</v>
      </c>
      <c r="W232" s="765"/>
      <c r="X232" s="156">
        <v>69.599869999999996</v>
      </c>
      <c r="AL232" s="273"/>
    </row>
    <row r="233" spans="2:38" ht="12.75" customHeight="1" x14ac:dyDescent="0.2">
      <c r="B233" s="12">
        <v>176</v>
      </c>
      <c r="C233" s="1089">
        <v>8138.4</v>
      </c>
      <c r="D233" s="765">
        <v>8138.4</v>
      </c>
      <c r="E233" s="156">
        <v>184.3</v>
      </c>
      <c r="S233" s="273"/>
      <c r="U233" s="12">
        <v>176</v>
      </c>
      <c r="V233" s="1089">
        <v>11148.38</v>
      </c>
      <c r="W233" s="765"/>
      <c r="X233" s="156">
        <v>69.999920000000003</v>
      </c>
      <c r="AL233" s="273"/>
    </row>
    <row r="234" spans="2:38" ht="12.75" customHeight="1" x14ac:dyDescent="0.2">
      <c r="B234" s="12">
        <v>177</v>
      </c>
      <c r="C234" s="1089">
        <v>8098.9</v>
      </c>
      <c r="D234" s="765">
        <v>8098.9</v>
      </c>
      <c r="E234" s="156">
        <v>185.3</v>
      </c>
      <c r="S234" s="273"/>
      <c r="U234" s="12">
        <v>177</v>
      </c>
      <c r="V234" s="1089">
        <v>11155.94</v>
      </c>
      <c r="W234" s="765"/>
      <c r="X234" s="156">
        <v>70.399969999999996</v>
      </c>
      <c r="AL234" s="273"/>
    </row>
    <row r="235" spans="2:38" ht="12.75" customHeight="1" x14ac:dyDescent="0.2">
      <c r="B235" s="12">
        <v>178</v>
      </c>
      <c r="C235" s="1089">
        <v>8226.1</v>
      </c>
      <c r="D235" s="765">
        <v>8226.1</v>
      </c>
      <c r="E235" s="156">
        <v>186.4</v>
      </c>
      <c r="S235" s="273"/>
      <c r="U235" s="12">
        <v>178</v>
      </c>
      <c r="V235" s="1089">
        <v>11147.47</v>
      </c>
      <c r="W235" s="765"/>
      <c r="X235" s="156">
        <v>70.799899999999994</v>
      </c>
      <c r="AL235" s="273"/>
    </row>
    <row r="236" spans="2:38" ht="12.75" customHeight="1" x14ac:dyDescent="0.2">
      <c r="B236" s="12">
        <v>179</v>
      </c>
      <c r="C236" s="1089">
        <v>8236.2000000000007</v>
      </c>
      <c r="D236" s="765">
        <v>8236.2000000000007</v>
      </c>
      <c r="E236" s="156">
        <v>187.5</v>
      </c>
      <c r="S236" s="273"/>
      <c r="U236" s="12">
        <v>179</v>
      </c>
      <c r="V236" s="1089">
        <v>11195.18</v>
      </c>
      <c r="W236" s="765"/>
      <c r="X236" s="156">
        <v>71.200019999999995</v>
      </c>
      <c r="AL236" s="273"/>
    </row>
    <row r="237" spans="2:38" ht="12.75" customHeight="1" x14ac:dyDescent="0.2">
      <c r="B237" s="12">
        <v>180</v>
      </c>
      <c r="C237" s="1089">
        <v>8141.4</v>
      </c>
      <c r="D237" s="765">
        <v>8141.4</v>
      </c>
      <c r="E237" s="156">
        <v>188.5</v>
      </c>
      <c r="S237" s="273"/>
      <c r="U237" s="12">
        <v>180</v>
      </c>
      <c r="V237" s="1089">
        <v>11304.09</v>
      </c>
      <c r="W237" s="765"/>
      <c r="X237" s="156">
        <v>71.599940000000004</v>
      </c>
      <c r="AL237" s="273"/>
    </row>
    <row r="238" spans="2:38" ht="12.75" customHeight="1" x14ac:dyDescent="0.2">
      <c r="B238" s="12">
        <v>181</v>
      </c>
      <c r="C238" s="1089">
        <v>7989.9</v>
      </c>
      <c r="D238" s="765">
        <v>7989.9</v>
      </c>
      <c r="E238" s="156">
        <v>189.6</v>
      </c>
      <c r="S238" s="273"/>
      <c r="U238" s="12">
        <v>181</v>
      </c>
      <c r="V238" s="1089">
        <v>11406.38</v>
      </c>
      <c r="W238" s="765"/>
      <c r="X238" s="156">
        <v>71.999880000000005</v>
      </c>
      <c r="AL238" s="273"/>
    </row>
    <row r="239" spans="2:38" ht="12.75" customHeight="1" x14ac:dyDescent="0.2">
      <c r="B239" s="12">
        <v>182</v>
      </c>
      <c r="C239" s="1089">
        <v>7987.6</v>
      </c>
      <c r="D239" s="765">
        <v>7987.6</v>
      </c>
      <c r="E239" s="156">
        <v>190.6</v>
      </c>
      <c r="S239" s="273"/>
      <c r="U239" s="12">
        <v>182</v>
      </c>
      <c r="V239" s="1089">
        <v>11425.98</v>
      </c>
      <c r="W239" s="765"/>
      <c r="X239" s="156">
        <v>72.400049999999993</v>
      </c>
      <c r="AL239" s="273"/>
    </row>
    <row r="240" spans="2:38" ht="12.75" customHeight="1" x14ac:dyDescent="0.2">
      <c r="B240" s="12">
        <v>183</v>
      </c>
      <c r="C240" s="1089">
        <v>7981</v>
      </c>
      <c r="D240" s="765">
        <v>7981</v>
      </c>
      <c r="E240" s="156">
        <v>191.6</v>
      </c>
      <c r="S240" s="273"/>
      <c r="U240" s="12">
        <v>183</v>
      </c>
      <c r="V240" s="1089">
        <v>11396.52</v>
      </c>
      <c r="W240" s="765"/>
      <c r="X240" s="156">
        <v>72.799980000000005</v>
      </c>
      <c r="AL240" s="273"/>
    </row>
    <row r="241" spans="2:38" ht="12.75" customHeight="1" x14ac:dyDescent="0.2">
      <c r="B241" s="12">
        <v>184</v>
      </c>
      <c r="C241" s="1089">
        <v>7879.9</v>
      </c>
      <c r="D241" s="765">
        <v>7879.9</v>
      </c>
      <c r="E241" s="156">
        <v>192.7</v>
      </c>
      <c r="S241" s="273"/>
      <c r="U241" s="12">
        <v>184</v>
      </c>
      <c r="V241" s="1089">
        <v>11429.5</v>
      </c>
      <c r="W241" s="765"/>
      <c r="X241" s="156">
        <v>73.199910000000003</v>
      </c>
      <c r="AL241" s="273"/>
    </row>
    <row r="242" spans="2:38" ht="12.75" customHeight="1" x14ac:dyDescent="0.2">
      <c r="B242" s="12">
        <v>185</v>
      </c>
      <c r="C242" s="1089">
        <v>7896.3</v>
      </c>
      <c r="D242" s="765">
        <v>7896.3</v>
      </c>
      <c r="E242" s="156">
        <v>193.7</v>
      </c>
      <c r="S242" s="273"/>
      <c r="U242" s="12">
        <v>185</v>
      </c>
      <c r="V242" s="1089">
        <v>11507.93</v>
      </c>
      <c r="W242" s="765"/>
      <c r="X242" s="156">
        <v>73.599900000000005</v>
      </c>
      <c r="AL242" s="273"/>
    </row>
    <row r="243" spans="2:38" ht="12.75" customHeight="1" x14ac:dyDescent="0.2">
      <c r="B243" s="12">
        <v>186</v>
      </c>
      <c r="C243" s="1089">
        <v>7993.2</v>
      </c>
      <c r="D243" s="765">
        <v>7993.2</v>
      </c>
      <c r="E243" s="156">
        <v>194.8</v>
      </c>
      <c r="S243" s="273"/>
      <c r="U243" s="12">
        <v>186</v>
      </c>
      <c r="V243" s="1089">
        <v>11563.62</v>
      </c>
      <c r="W243" s="765"/>
      <c r="X243" s="156">
        <v>73.999960000000002</v>
      </c>
      <c r="AL243" s="273"/>
    </row>
    <row r="244" spans="2:38" ht="12.75" customHeight="1" x14ac:dyDescent="0.2">
      <c r="B244" s="12">
        <v>187</v>
      </c>
      <c r="C244" s="1089">
        <v>8041.8</v>
      </c>
      <c r="D244" s="765">
        <v>8041.8</v>
      </c>
      <c r="E244" s="156">
        <v>195.8</v>
      </c>
      <c r="S244" s="273"/>
      <c r="U244" s="12">
        <v>187</v>
      </c>
      <c r="V244" s="1089">
        <v>11627.8</v>
      </c>
      <c r="W244" s="765"/>
      <c r="X244" s="156">
        <v>74.399950000000004</v>
      </c>
      <c r="AL244" s="273"/>
    </row>
    <row r="245" spans="2:38" ht="12.75" customHeight="1" x14ac:dyDescent="0.2">
      <c r="B245" s="12">
        <v>188</v>
      </c>
      <c r="C245" s="1089">
        <v>8040.2</v>
      </c>
      <c r="D245" s="765">
        <v>8040.2</v>
      </c>
      <c r="E245" s="156">
        <v>196.9</v>
      </c>
      <c r="S245" s="273"/>
      <c r="U245" s="12">
        <v>188</v>
      </c>
      <c r="V245" s="1089">
        <v>11733.16</v>
      </c>
      <c r="W245" s="765"/>
      <c r="X245" s="156">
        <v>74.799940000000007</v>
      </c>
      <c r="AL245" s="273"/>
    </row>
    <row r="246" spans="2:38" ht="12.75" customHeight="1" x14ac:dyDescent="0.2">
      <c r="B246" s="12">
        <v>189</v>
      </c>
      <c r="C246" s="1089">
        <v>7919.5</v>
      </c>
      <c r="D246" s="765">
        <v>7919.5</v>
      </c>
      <c r="E246" s="156">
        <v>198</v>
      </c>
      <c r="S246" s="273"/>
      <c r="U246" s="12">
        <v>189</v>
      </c>
      <c r="V246" s="1089">
        <v>11817.5</v>
      </c>
      <c r="W246" s="765"/>
      <c r="X246" s="156">
        <v>75.200050000000005</v>
      </c>
      <c r="AL246" s="273"/>
    </row>
    <row r="247" spans="2:38" ht="12.75" customHeight="1" x14ac:dyDescent="0.2">
      <c r="B247" s="12">
        <v>190</v>
      </c>
      <c r="C247" s="1089">
        <v>8013.2</v>
      </c>
      <c r="D247" s="765">
        <v>8013.2</v>
      </c>
      <c r="E247" s="156">
        <v>199</v>
      </c>
      <c r="S247" s="273"/>
      <c r="U247" s="12">
        <v>190</v>
      </c>
      <c r="V247" s="1089">
        <v>11808.69</v>
      </c>
      <c r="W247" s="765"/>
      <c r="X247" s="156">
        <v>75.599980000000002</v>
      </c>
      <c r="AL247" s="273"/>
    </row>
    <row r="248" spans="2:38" ht="12.75" customHeight="1" x14ac:dyDescent="0.2">
      <c r="B248" s="12">
        <v>191</v>
      </c>
      <c r="C248" s="1089">
        <v>8093.3</v>
      </c>
      <c r="D248" s="765">
        <v>8093.3</v>
      </c>
      <c r="E248" s="156">
        <v>200.1</v>
      </c>
      <c r="S248" s="273"/>
      <c r="U248" s="12">
        <v>191</v>
      </c>
      <c r="V248" s="1089">
        <v>11752.29</v>
      </c>
      <c r="W248" s="765"/>
      <c r="X248" s="156">
        <v>76.000029999999995</v>
      </c>
      <c r="AL248" s="273"/>
    </row>
    <row r="249" spans="2:38" ht="12.75" customHeight="1" x14ac:dyDescent="0.2">
      <c r="B249" s="12">
        <v>192</v>
      </c>
      <c r="C249" s="1089">
        <v>8126.3</v>
      </c>
      <c r="D249" s="765">
        <v>8126.3</v>
      </c>
      <c r="E249" s="156">
        <v>201.1</v>
      </c>
      <c r="S249" s="273"/>
      <c r="U249" s="12">
        <v>192</v>
      </c>
      <c r="V249" s="1089">
        <v>11767.06</v>
      </c>
      <c r="W249" s="765"/>
      <c r="X249" s="156">
        <v>76.399969999999996</v>
      </c>
      <c r="AL249" s="273"/>
    </row>
    <row r="250" spans="2:38" ht="12.75" customHeight="1" x14ac:dyDescent="0.2">
      <c r="B250" s="12">
        <v>193</v>
      </c>
      <c r="C250" s="1089">
        <v>8038.9</v>
      </c>
      <c r="D250" s="765">
        <v>8038.9</v>
      </c>
      <c r="E250" s="156">
        <v>202.2</v>
      </c>
      <c r="S250" s="273"/>
      <c r="U250" s="12">
        <v>193</v>
      </c>
      <c r="V250" s="1089">
        <v>11767.86</v>
      </c>
      <c r="W250" s="765"/>
      <c r="X250" s="156">
        <v>76.799959999999999</v>
      </c>
      <c r="AL250" s="273"/>
    </row>
    <row r="251" spans="2:38" ht="12.75" customHeight="1" x14ac:dyDescent="0.2">
      <c r="B251" s="12">
        <v>194</v>
      </c>
      <c r="C251" s="1089">
        <v>7874.1</v>
      </c>
      <c r="D251" s="765">
        <v>7874.1</v>
      </c>
      <c r="E251" s="156">
        <v>203.2</v>
      </c>
      <c r="S251" s="273"/>
      <c r="U251" s="12">
        <v>194</v>
      </c>
      <c r="V251" s="1089">
        <v>11799.05</v>
      </c>
      <c r="W251" s="765"/>
      <c r="X251" s="156">
        <v>77.199830000000006</v>
      </c>
      <c r="AL251" s="273"/>
    </row>
    <row r="252" spans="2:38" ht="12.75" customHeight="1" x14ac:dyDescent="0.2">
      <c r="B252" s="12">
        <v>195</v>
      </c>
      <c r="C252" s="1089">
        <v>7846.6</v>
      </c>
      <c r="D252" s="765">
        <v>7846.6</v>
      </c>
      <c r="E252" s="156">
        <v>204.2</v>
      </c>
      <c r="S252" s="273"/>
      <c r="U252" s="12">
        <v>195</v>
      </c>
      <c r="V252" s="1089">
        <v>11834.9</v>
      </c>
      <c r="W252" s="765"/>
      <c r="X252" s="156">
        <v>77.599940000000004</v>
      </c>
      <c r="AL252" s="273"/>
    </row>
    <row r="253" spans="2:38" ht="12.75" customHeight="1" x14ac:dyDescent="0.2">
      <c r="B253" s="12">
        <v>196</v>
      </c>
      <c r="C253" s="1089">
        <v>7947</v>
      </c>
      <c r="D253" s="765">
        <v>7947</v>
      </c>
      <c r="E253" s="156">
        <v>205.3</v>
      </c>
      <c r="S253" s="273"/>
      <c r="U253" s="12">
        <v>196</v>
      </c>
      <c r="V253" s="1089">
        <v>11870.64</v>
      </c>
      <c r="W253" s="765"/>
      <c r="X253" s="156">
        <v>78.000110000000006</v>
      </c>
      <c r="AL253" s="273"/>
    </row>
    <row r="254" spans="2:38" ht="12.75" customHeight="1" x14ac:dyDescent="0.2">
      <c r="B254" s="12">
        <v>197</v>
      </c>
      <c r="C254" s="1089">
        <v>7930.9</v>
      </c>
      <c r="D254" s="765">
        <v>7930.9</v>
      </c>
      <c r="E254" s="156">
        <v>206.4</v>
      </c>
      <c r="S254" s="273"/>
      <c r="U254" s="12">
        <v>197</v>
      </c>
      <c r="V254" s="1089">
        <v>11841.7</v>
      </c>
      <c r="W254" s="765"/>
      <c r="X254" s="156">
        <v>78.400049999999993</v>
      </c>
      <c r="AL254" s="273"/>
    </row>
    <row r="255" spans="2:38" ht="12.75" customHeight="1" x14ac:dyDescent="0.2">
      <c r="B255" s="12">
        <v>198</v>
      </c>
      <c r="C255" s="1089">
        <v>7965.3</v>
      </c>
      <c r="D255" s="765">
        <v>7965.3</v>
      </c>
      <c r="E255" s="156">
        <v>207.4</v>
      </c>
      <c r="S255" s="273"/>
      <c r="U255" s="12">
        <v>198</v>
      </c>
      <c r="V255" s="1089">
        <v>11806.31</v>
      </c>
      <c r="W255" s="765"/>
      <c r="X255" s="156">
        <v>78.800030000000007</v>
      </c>
      <c r="AL255" s="273"/>
    </row>
    <row r="256" spans="2:38" ht="12.75" customHeight="1" x14ac:dyDescent="0.2">
      <c r="B256" s="12">
        <v>199</v>
      </c>
      <c r="C256" s="1089">
        <v>7875.9</v>
      </c>
      <c r="D256" s="765">
        <v>7875.9</v>
      </c>
      <c r="E256" s="156">
        <v>208.5</v>
      </c>
      <c r="S256" s="273"/>
      <c r="U256" s="12">
        <v>199</v>
      </c>
      <c r="V256" s="1089">
        <v>11837.86</v>
      </c>
      <c r="W256" s="765"/>
      <c r="X256" s="156">
        <v>79.200029999999998</v>
      </c>
      <c r="AL256" s="273"/>
    </row>
    <row r="257" spans="2:38" ht="12.75" customHeight="1" x14ac:dyDescent="0.2">
      <c r="B257" s="12">
        <v>200</v>
      </c>
      <c r="C257" s="1089">
        <v>7931.2</v>
      </c>
      <c r="D257" s="765">
        <v>7931.2</v>
      </c>
      <c r="E257" s="156">
        <v>209.5</v>
      </c>
      <c r="S257" s="273"/>
      <c r="U257" s="12">
        <v>200</v>
      </c>
      <c r="V257" s="1089">
        <v>11858.08</v>
      </c>
      <c r="W257" s="765"/>
      <c r="X257" s="156">
        <v>79.599959999999996</v>
      </c>
      <c r="AL257" s="273"/>
    </row>
    <row r="258" spans="2:38" ht="12.75" customHeight="1" x14ac:dyDescent="0.2">
      <c r="B258" s="12">
        <v>201</v>
      </c>
      <c r="C258" s="1089">
        <v>7940.4</v>
      </c>
      <c r="D258" s="765">
        <v>7940.4</v>
      </c>
      <c r="E258" s="156">
        <v>210.5</v>
      </c>
      <c r="S258" s="273"/>
      <c r="U258" s="12">
        <v>201</v>
      </c>
      <c r="V258" s="1089">
        <v>11873.32</v>
      </c>
      <c r="W258" s="765"/>
      <c r="X258" s="156">
        <v>79.999949999999998</v>
      </c>
      <c r="AL258" s="273"/>
    </row>
    <row r="259" spans="2:38" ht="12.75" customHeight="1" x14ac:dyDescent="0.2">
      <c r="B259" s="12">
        <v>202</v>
      </c>
      <c r="C259" s="1089">
        <v>8024.6</v>
      </c>
      <c r="D259" s="765">
        <v>8024.6</v>
      </c>
      <c r="E259" s="156">
        <v>211.6</v>
      </c>
      <c r="S259" s="273"/>
      <c r="U259" s="12">
        <v>202</v>
      </c>
      <c r="V259" s="1089">
        <v>11901.66</v>
      </c>
      <c r="W259" s="765"/>
      <c r="X259" s="156">
        <v>80.400059999999996</v>
      </c>
      <c r="AL259" s="273"/>
    </row>
    <row r="260" spans="2:38" ht="12.75" customHeight="1" x14ac:dyDescent="0.2">
      <c r="B260" s="12">
        <v>203</v>
      </c>
      <c r="C260" s="1089">
        <v>7962.2</v>
      </c>
      <c r="D260" s="765">
        <v>7962.2</v>
      </c>
      <c r="E260" s="156">
        <v>212.6</v>
      </c>
      <c r="S260" s="273"/>
      <c r="U260" s="12">
        <v>203</v>
      </c>
      <c r="V260" s="1089">
        <v>11915.17</v>
      </c>
      <c r="W260" s="765"/>
      <c r="X260" s="156">
        <v>80.800060000000002</v>
      </c>
      <c r="AL260" s="273"/>
    </row>
    <row r="261" spans="2:38" ht="12.75" customHeight="1" x14ac:dyDescent="0.2">
      <c r="B261" s="12">
        <v>204</v>
      </c>
      <c r="C261" s="1089">
        <v>8004.8</v>
      </c>
      <c r="D261" s="765">
        <v>8004.8</v>
      </c>
      <c r="E261" s="156">
        <v>213.7</v>
      </c>
      <c r="S261" s="273"/>
      <c r="U261" s="12">
        <v>204</v>
      </c>
      <c r="V261" s="1089">
        <v>11936.55</v>
      </c>
      <c r="W261" s="765"/>
      <c r="X261" s="156">
        <v>81.199979999999996</v>
      </c>
      <c r="AL261" s="273"/>
    </row>
    <row r="262" spans="2:38" ht="12.75" customHeight="1" x14ac:dyDescent="0.2">
      <c r="B262" s="12">
        <v>205</v>
      </c>
      <c r="C262" s="1089">
        <v>8130.2</v>
      </c>
      <c r="D262" s="765">
        <v>8130.2</v>
      </c>
      <c r="E262" s="156">
        <v>214.8</v>
      </c>
      <c r="S262" s="273"/>
      <c r="U262" s="12">
        <v>205</v>
      </c>
      <c r="V262" s="1089">
        <v>11888.44</v>
      </c>
      <c r="W262" s="765"/>
      <c r="X262" s="156">
        <v>81.600099999999998</v>
      </c>
      <c r="AL262" s="273"/>
    </row>
    <row r="263" spans="2:38" ht="12.75" customHeight="1" x14ac:dyDescent="0.2">
      <c r="B263" s="12">
        <v>206</v>
      </c>
      <c r="C263" s="1089">
        <v>8206</v>
      </c>
      <c r="D263" s="765">
        <v>8206</v>
      </c>
      <c r="E263" s="156">
        <v>215.8</v>
      </c>
      <c r="S263" s="273"/>
      <c r="U263" s="12">
        <v>206</v>
      </c>
      <c r="V263" s="1089">
        <v>11884.97</v>
      </c>
      <c r="W263" s="765"/>
      <c r="X263" s="156">
        <v>82.000029999999995</v>
      </c>
      <c r="AL263" s="273"/>
    </row>
    <row r="264" spans="2:38" ht="12.75" customHeight="1" x14ac:dyDescent="0.2">
      <c r="B264" s="12">
        <v>207</v>
      </c>
      <c r="C264" s="1089">
        <v>8251.1</v>
      </c>
      <c r="D264" s="765">
        <v>8251.1</v>
      </c>
      <c r="E264" s="156">
        <v>216.8</v>
      </c>
      <c r="S264" s="273"/>
      <c r="U264" s="12">
        <v>207</v>
      </c>
      <c r="V264" s="1089">
        <v>11769.15</v>
      </c>
      <c r="W264" s="765"/>
      <c r="X264" s="156">
        <v>82.400080000000003</v>
      </c>
      <c r="AL264" s="273"/>
    </row>
    <row r="265" spans="2:38" ht="12.75" customHeight="1" x14ac:dyDescent="0.2">
      <c r="B265" s="12">
        <v>208</v>
      </c>
      <c r="C265" s="1089">
        <v>8220.7000000000007</v>
      </c>
      <c r="D265" s="765">
        <v>8220.7000000000007</v>
      </c>
      <c r="E265" s="156">
        <v>217.9</v>
      </c>
      <c r="S265" s="273"/>
      <c r="U265" s="12">
        <v>208</v>
      </c>
      <c r="V265" s="1089">
        <v>11769.07</v>
      </c>
      <c r="W265" s="765"/>
      <c r="X265" s="156">
        <v>82.800070000000005</v>
      </c>
      <c r="AL265" s="273"/>
    </row>
    <row r="266" spans="2:38" ht="12.75" customHeight="1" x14ac:dyDescent="0.2">
      <c r="B266" s="12">
        <v>209</v>
      </c>
      <c r="C266" s="1089">
        <v>8309.2000000000007</v>
      </c>
      <c r="D266" s="765">
        <v>8309.2000000000007</v>
      </c>
      <c r="E266" s="156">
        <v>219</v>
      </c>
      <c r="S266" s="273"/>
      <c r="U266" s="12">
        <v>209</v>
      </c>
      <c r="V266" s="1089">
        <v>11722.56</v>
      </c>
      <c r="W266" s="765"/>
      <c r="X266" s="156">
        <v>83.200010000000006</v>
      </c>
      <c r="AL266" s="273"/>
    </row>
    <row r="267" spans="2:38" ht="12.75" customHeight="1" x14ac:dyDescent="0.2">
      <c r="B267" s="12">
        <v>210</v>
      </c>
      <c r="C267" s="1089">
        <v>8451.7999999999993</v>
      </c>
      <c r="D267" s="765">
        <v>8451.7999999999993</v>
      </c>
      <c r="E267" s="156">
        <v>220</v>
      </c>
      <c r="S267" s="273"/>
      <c r="U267" s="12">
        <v>210</v>
      </c>
      <c r="V267" s="1089">
        <v>11743.7</v>
      </c>
      <c r="W267" s="765"/>
      <c r="X267" s="156">
        <v>83.600059999999999</v>
      </c>
      <c r="AL267" s="273"/>
    </row>
    <row r="268" spans="2:38" ht="12.75" customHeight="1" x14ac:dyDescent="0.2">
      <c r="B268" s="12">
        <v>211</v>
      </c>
      <c r="C268" s="1089">
        <v>8565.2000000000007</v>
      </c>
      <c r="D268" s="765">
        <v>8565.2000000000007</v>
      </c>
      <c r="E268" s="156">
        <v>221</v>
      </c>
      <c r="S268" s="273"/>
      <c r="U268" s="12">
        <v>211</v>
      </c>
      <c r="V268" s="1089">
        <v>11743.42</v>
      </c>
      <c r="W268" s="765"/>
      <c r="X268" s="156">
        <v>84.000110000000006</v>
      </c>
      <c r="AL268" s="273"/>
    </row>
    <row r="269" spans="2:38" ht="12.75" customHeight="1" x14ac:dyDescent="0.2">
      <c r="B269" s="12">
        <v>212</v>
      </c>
      <c r="C269" s="1089">
        <v>8509.2000000000007</v>
      </c>
      <c r="D269" s="765">
        <v>8509.2000000000007</v>
      </c>
      <c r="E269" s="156">
        <v>222.1</v>
      </c>
      <c r="S269" s="273"/>
      <c r="U269" s="12">
        <v>212</v>
      </c>
      <c r="V269" s="1089">
        <v>11854.91</v>
      </c>
      <c r="W269" s="765"/>
      <c r="X269" s="156">
        <v>84.399929999999998</v>
      </c>
      <c r="AL269" s="273"/>
    </row>
    <row r="270" spans="2:38" ht="12.75" customHeight="1" x14ac:dyDescent="0.2">
      <c r="B270" s="12">
        <v>213</v>
      </c>
      <c r="C270" s="1089">
        <v>8394</v>
      </c>
      <c r="D270" s="765">
        <v>8394</v>
      </c>
      <c r="E270" s="156">
        <v>223.2</v>
      </c>
      <c r="S270" s="273"/>
      <c r="U270" s="12">
        <v>213</v>
      </c>
      <c r="V270" s="1089">
        <v>11971.41</v>
      </c>
      <c r="W270" s="765"/>
      <c r="X270" s="156">
        <v>84.799909999999997</v>
      </c>
      <c r="AL270" s="273"/>
    </row>
    <row r="271" spans="2:38" ht="12.75" customHeight="1" x14ac:dyDescent="0.2">
      <c r="B271" s="12">
        <v>214</v>
      </c>
      <c r="C271" s="1089">
        <v>8404.7999999999993</v>
      </c>
      <c r="D271" s="765">
        <v>8404.7999999999993</v>
      </c>
      <c r="E271" s="156">
        <v>224.2</v>
      </c>
      <c r="S271" s="273"/>
      <c r="U271" s="12">
        <v>214</v>
      </c>
      <c r="V271" s="1089">
        <v>12054.44</v>
      </c>
      <c r="W271" s="765"/>
      <c r="X271" s="156">
        <v>85.20008</v>
      </c>
      <c r="AL271" s="273"/>
    </row>
    <row r="272" spans="2:38" ht="12.75" customHeight="1" x14ac:dyDescent="0.2">
      <c r="B272" s="12">
        <v>215</v>
      </c>
      <c r="C272" s="1089">
        <v>8470.2000000000007</v>
      </c>
      <c r="D272" s="765">
        <v>8470.2000000000007</v>
      </c>
      <c r="E272" s="156">
        <v>225.3</v>
      </c>
      <c r="S272" s="273"/>
      <c r="U272" s="12">
        <v>215</v>
      </c>
      <c r="V272" s="1089">
        <v>12093.32</v>
      </c>
      <c r="W272" s="765"/>
      <c r="X272" s="156">
        <v>85.600070000000002</v>
      </c>
      <c r="AL272" s="273"/>
    </row>
    <row r="273" spans="2:38" ht="12.75" customHeight="1" x14ac:dyDescent="0.2">
      <c r="B273" s="12">
        <v>216</v>
      </c>
      <c r="C273" s="1089">
        <v>8449.1</v>
      </c>
      <c r="D273" s="765">
        <v>8449.1</v>
      </c>
      <c r="E273" s="156">
        <v>226.3</v>
      </c>
      <c r="S273" s="273"/>
      <c r="U273" s="12">
        <v>216</v>
      </c>
      <c r="V273" s="1089">
        <v>12165.35</v>
      </c>
      <c r="W273" s="765"/>
      <c r="X273" s="156">
        <v>86.000010000000003</v>
      </c>
      <c r="AL273" s="273"/>
    </row>
    <row r="274" spans="2:38" ht="12.75" customHeight="1" x14ac:dyDescent="0.2">
      <c r="B274" s="12">
        <v>217</v>
      </c>
      <c r="C274" s="1089">
        <v>8419.5</v>
      </c>
      <c r="D274" s="765">
        <v>8419.5</v>
      </c>
      <c r="E274" s="156">
        <v>227.3</v>
      </c>
      <c r="S274" s="273"/>
      <c r="U274" s="12">
        <v>217</v>
      </c>
      <c r="V274" s="1089">
        <v>12251.99</v>
      </c>
      <c r="W274" s="765"/>
      <c r="X274" s="156">
        <v>86.4</v>
      </c>
      <c r="AL274" s="273"/>
    </row>
    <row r="275" spans="2:38" ht="12.75" customHeight="1" x14ac:dyDescent="0.2">
      <c r="B275" s="12">
        <v>218</v>
      </c>
      <c r="C275" s="1089">
        <v>8382.2999999999993</v>
      </c>
      <c r="D275" s="765">
        <v>8382.2999999999993</v>
      </c>
      <c r="E275" s="156">
        <v>228.4</v>
      </c>
      <c r="S275" s="273"/>
      <c r="U275" s="12">
        <v>218</v>
      </c>
      <c r="V275" s="1089">
        <v>12259.73</v>
      </c>
      <c r="W275" s="765"/>
      <c r="X275" s="156">
        <v>86.800060000000002</v>
      </c>
      <c r="AL275" s="273"/>
    </row>
    <row r="276" spans="2:38" ht="12.75" customHeight="1" x14ac:dyDescent="0.2">
      <c r="B276" s="12">
        <v>219</v>
      </c>
      <c r="C276" s="1089">
        <v>8475.1</v>
      </c>
      <c r="D276" s="765">
        <v>8475.1</v>
      </c>
      <c r="E276" s="156">
        <v>229.4</v>
      </c>
      <c r="S276" s="273"/>
      <c r="U276" s="12">
        <v>219</v>
      </c>
      <c r="V276" s="1089">
        <v>12236.57</v>
      </c>
      <c r="W276" s="765"/>
      <c r="X276" s="156">
        <v>87.199979999999996</v>
      </c>
      <c r="AL276" s="273"/>
    </row>
    <row r="277" spans="2:38" ht="12.75" customHeight="1" x14ac:dyDescent="0.2">
      <c r="B277" s="12">
        <v>220</v>
      </c>
      <c r="C277" s="1089">
        <v>8554.5</v>
      </c>
      <c r="D277" s="765">
        <v>8554.5</v>
      </c>
      <c r="E277" s="156">
        <v>230.5</v>
      </c>
      <c r="S277" s="273"/>
      <c r="U277" s="12">
        <v>220</v>
      </c>
      <c r="V277" s="1089">
        <v>12278.84</v>
      </c>
      <c r="W277" s="765"/>
      <c r="X277" s="156">
        <v>87.600030000000004</v>
      </c>
      <c r="AL277" s="273"/>
    </row>
    <row r="278" spans="2:38" ht="12.75" customHeight="1" x14ac:dyDescent="0.2">
      <c r="B278" s="12">
        <v>221</v>
      </c>
      <c r="C278" s="1089">
        <v>8704.2000000000007</v>
      </c>
      <c r="D278" s="765">
        <v>8704.2000000000007</v>
      </c>
      <c r="E278" s="156">
        <v>231.6</v>
      </c>
      <c r="S278" s="273"/>
      <c r="U278" s="12">
        <v>221</v>
      </c>
      <c r="V278" s="1089">
        <v>12284.71</v>
      </c>
      <c r="W278" s="765"/>
      <c r="X278" s="156">
        <v>88.000029999999995</v>
      </c>
      <c r="AL278" s="273"/>
    </row>
    <row r="279" spans="2:38" ht="12.75" customHeight="1" x14ac:dyDescent="0.2">
      <c r="B279" s="12">
        <v>222</v>
      </c>
      <c r="C279" s="1089">
        <v>8806.1</v>
      </c>
      <c r="D279" s="765">
        <v>8806.1</v>
      </c>
      <c r="E279" s="156">
        <v>232.6</v>
      </c>
      <c r="S279" s="273"/>
      <c r="U279" s="12">
        <v>222</v>
      </c>
      <c r="V279" s="1089">
        <v>12258.2</v>
      </c>
      <c r="W279" s="765"/>
      <c r="X279" s="156">
        <v>88.399959999999993</v>
      </c>
      <c r="AL279" s="273"/>
    </row>
    <row r="280" spans="2:38" ht="12.75" customHeight="1" x14ac:dyDescent="0.2">
      <c r="B280" s="12">
        <v>223</v>
      </c>
      <c r="C280" s="1089">
        <v>8976.7999999999993</v>
      </c>
      <c r="D280" s="765">
        <v>8976.7999999999993</v>
      </c>
      <c r="E280" s="156">
        <v>233.7</v>
      </c>
      <c r="S280" s="273"/>
      <c r="U280" s="12">
        <v>223</v>
      </c>
      <c r="V280" s="1089">
        <v>12213.37</v>
      </c>
      <c r="W280" s="765"/>
      <c r="X280" s="156">
        <v>88.800129999999996</v>
      </c>
      <c r="AL280" s="273"/>
    </row>
    <row r="281" spans="2:38" ht="12.75" customHeight="1" x14ac:dyDescent="0.2">
      <c r="B281" s="12">
        <v>224</v>
      </c>
      <c r="C281" s="1089">
        <v>9148</v>
      </c>
      <c r="D281" s="765">
        <v>9148</v>
      </c>
      <c r="E281" s="156">
        <v>234.7</v>
      </c>
      <c r="S281" s="273"/>
      <c r="U281" s="12">
        <v>224</v>
      </c>
      <c r="V281" s="1089">
        <v>12266.18</v>
      </c>
      <c r="W281" s="765"/>
      <c r="X281" s="156">
        <v>89.200059999999993</v>
      </c>
      <c r="AL281" s="273"/>
    </row>
    <row r="282" spans="2:38" ht="12.75" customHeight="1" x14ac:dyDescent="0.2">
      <c r="B282" s="12">
        <v>225</v>
      </c>
      <c r="C282" s="1089">
        <v>9222.2999999999993</v>
      </c>
      <c r="D282" s="765">
        <v>9222.2999999999993</v>
      </c>
      <c r="E282" s="156">
        <v>235.8</v>
      </c>
      <c r="S282" s="273"/>
      <c r="U282" s="12">
        <v>225</v>
      </c>
      <c r="V282" s="1089">
        <v>12213.44</v>
      </c>
      <c r="W282" s="765"/>
      <c r="X282" s="156">
        <v>89.600059999999999</v>
      </c>
      <c r="AL282" s="273"/>
    </row>
    <row r="283" spans="2:38" ht="12.75" customHeight="1" x14ac:dyDescent="0.2">
      <c r="B283" s="12">
        <v>226</v>
      </c>
      <c r="C283" s="1089">
        <v>9338.4</v>
      </c>
      <c r="D283" s="765">
        <v>9338.4</v>
      </c>
      <c r="E283" s="156">
        <v>236.8</v>
      </c>
      <c r="S283" s="273"/>
      <c r="U283" s="12">
        <v>226</v>
      </c>
      <c r="V283" s="1089">
        <v>12076.86</v>
      </c>
      <c r="W283" s="765"/>
      <c r="X283" s="156">
        <v>90.000110000000006</v>
      </c>
      <c r="AL283" s="273"/>
    </row>
    <row r="284" spans="2:38" ht="12.75" customHeight="1" x14ac:dyDescent="0.2">
      <c r="B284" s="12">
        <v>227</v>
      </c>
      <c r="C284" s="1089">
        <v>9428.4</v>
      </c>
      <c r="D284" s="765">
        <v>9428.4</v>
      </c>
      <c r="E284" s="156">
        <v>237.9</v>
      </c>
      <c r="S284" s="273"/>
      <c r="U284" s="12">
        <v>227</v>
      </c>
      <c r="V284" s="1089">
        <v>12176.34</v>
      </c>
      <c r="W284" s="765"/>
      <c r="X284" s="156">
        <v>90.399919999999995</v>
      </c>
      <c r="AL284" s="273"/>
    </row>
    <row r="285" spans="2:38" ht="12.75" customHeight="1" x14ac:dyDescent="0.2">
      <c r="B285" s="12">
        <v>228</v>
      </c>
      <c r="C285" s="1089">
        <v>9486.4</v>
      </c>
      <c r="D285" s="765">
        <v>9486.4</v>
      </c>
      <c r="E285" s="156">
        <v>238.9</v>
      </c>
      <c r="S285" s="273"/>
      <c r="U285" s="12">
        <v>228</v>
      </c>
      <c r="V285" s="1089">
        <v>12167.87</v>
      </c>
      <c r="W285" s="765"/>
      <c r="X285" s="156">
        <v>90.799970000000002</v>
      </c>
      <c r="AL285" s="273"/>
    </row>
    <row r="286" spans="2:38" ht="12.75" customHeight="1" x14ac:dyDescent="0.2">
      <c r="B286" s="12">
        <v>229</v>
      </c>
      <c r="C286" s="1089">
        <v>9692.4</v>
      </c>
      <c r="D286" s="765">
        <v>9692.4</v>
      </c>
      <c r="E286" s="156">
        <v>239.9</v>
      </c>
      <c r="S286" s="273"/>
      <c r="U286" s="12">
        <v>229</v>
      </c>
      <c r="V286" s="1089">
        <v>12126.7</v>
      </c>
      <c r="W286" s="765"/>
      <c r="X286" s="156">
        <v>91.20008</v>
      </c>
      <c r="AL286" s="273"/>
    </row>
    <row r="287" spans="2:38" ht="12.75" customHeight="1" x14ac:dyDescent="0.2">
      <c r="B287" s="12">
        <v>230</v>
      </c>
      <c r="C287" s="1089">
        <v>9766.7999999999993</v>
      </c>
      <c r="D287" s="765">
        <v>9766.7999999999993</v>
      </c>
      <c r="E287" s="156">
        <v>241</v>
      </c>
      <c r="S287" s="273"/>
      <c r="U287" s="12">
        <v>230</v>
      </c>
      <c r="V287" s="1089">
        <v>12142.62</v>
      </c>
      <c r="W287" s="765"/>
      <c r="X287" s="156">
        <v>91.600070000000002</v>
      </c>
      <c r="AL287" s="273"/>
    </row>
    <row r="288" spans="2:38" ht="12.75" customHeight="1" x14ac:dyDescent="0.2">
      <c r="B288" s="12">
        <v>231</v>
      </c>
      <c r="C288" s="1089">
        <v>9816.1</v>
      </c>
      <c r="D288" s="765">
        <v>9816.1</v>
      </c>
      <c r="E288" s="156">
        <v>242</v>
      </c>
      <c r="S288" s="273"/>
      <c r="U288" s="12">
        <v>231</v>
      </c>
      <c r="V288" s="1089">
        <v>12284.46</v>
      </c>
      <c r="W288" s="765"/>
      <c r="X288" s="156">
        <v>91.999889999999994</v>
      </c>
      <c r="AL288" s="273"/>
    </row>
    <row r="289" spans="2:38" ht="12.75" customHeight="1" x14ac:dyDescent="0.2">
      <c r="B289" s="12">
        <v>232</v>
      </c>
      <c r="C289" s="1089">
        <v>10072.799999999999</v>
      </c>
      <c r="D289" s="765">
        <v>10072.799999999999</v>
      </c>
      <c r="E289" s="156">
        <v>243.1</v>
      </c>
      <c r="S289" s="273"/>
      <c r="U289" s="12">
        <v>232</v>
      </c>
      <c r="V289" s="1089">
        <v>12351.34</v>
      </c>
      <c r="W289" s="765"/>
      <c r="X289" s="156">
        <v>92.400120000000001</v>
      </c>
      <c r="AL289" s="273"/>
    </row>
    <row r="290" spans="2:38" ht="12.75" customHeight="1" x14ac:dyDescent="0.2">
      <c r="B290" s="12">
        <v>233</v>
      </c>
      <c r="C290" s="1089">
        <v>10151.799999999999</v>
      </c>
      <c r="D290" s="765">
        <v>10151.799999999999</v>
      </c>
      <c r="E290" s="156">
        <v>244.2</v>
      </c>
      <c r="S290" s="273"/>
      <c r="U290" s="12">
        <v>233</v>
      </c>
      <c r="V290" s="1089">
        <v>12394.08</v>
      </c>
      <c r="W290" s="765"/>
      <c r="X290" s="156">
        <v>92.800049999999999</v>
      </c>
      <c r="AL290" s="273"/>
    </row>
    <row r="291" spans="2:38" ht="12.75" customHeight="1" x14ac:dyDescent="0.2">
      <c r="B291" s="12">
        <v>234</v>
      </c>
      <c r="C291" s="1089">
        <v>10167.9</v>
      </c>
      <c r="D291" s="765">
        <v>10167.9</v>
      </c>
      <c r="E291" s="156">
        <v>245.2</v>
      </c>
      <c r="S291" s="273"/>
      <c r="U291" s="12">
        <v>234</v>
      </c>
      <c r="V291" s="1089">
        <v>12453.46</v>
      </c>
      <c r="W291" s="765"/>
      <c r="X291" s="156">
        <v>93.199979999999996</v>
      </c>
      <c r="AL291" s="273"/>
    </row>
    <row r="292" spans="2:38" ht="12.75" customHeight="1" x14ac:dyDescent="0.2">
      <c r="B292" s="12">
        <v>235</v>
      </c>
      <c r="C292" s="1089">
        <v>10375.9</v>
      </c>
      <c r="D292" s="765">
        <v>10375.9</v>
      </c>
      <c r="E292" s="156">
        <v>246.2</v>
      </c>
      <c r="S292" s="273"/>
      <c r="U292" s="12">
        <v>235</v>
      </c>
      <c r="V292" s="1089">
        <v>12539.62</v>
      </c>
      <c r="W292" s="765"/>
      <c r="X292" s="156">
        <v>93.600030000000004</v>
      </c>
      <c r="AL292" s="273"/>
    </row>
    <row r="293" spans="2:38" ht="12.75" customHeight="1" x14ac:dyDescent="0.2">
      <c r="B293" s="12">
        <v>236</v>
      </c>
      <c r="C293" s="1089">
        <v>10374.799999999999</v>
      </c>
      <c r="D293" s="765">
        <v>10374.799999999999</v>
      </c>
      <c r="E293" s="156">
        <v>247.3</v>
      </c>
      <c r="S293" s="273"/>
      <c r="U293" s="12">
        <v>236</v>
      </c>
      <c r="V293" s="1089">
        <v>12589.75</v>
      </c>
      <c r="W293" s="765"/>
      <c r="X293" s="156">
        <v>94.000029999999995</v>
      </c>
      <c r="AL293" s="273"/>
    </row>
    <row r="294" spans="2:38" ht="12.75" customHeight="1" x14ac:dyDescent="0.2">
      <c r="B294" s="12">
        <v>237</v>
      </c>
      <c r="C294" s="1089">
        <v>10561.7</v>
      </c>
      <c r="D294" s="765">
        <v>10561.7</v>
      </c>
      <c r="E294" s="156">
        <v>248.3</v>
      </c>
      <c r="S294" s="273"/>
      <c r="U294" s="12">
        <v>237</v>
      </c>
      <c r="V294" s="1089">
        <v>12625.74</v>
      </c>
      <c r="W294" s="765"/>
      <c r="X294" s="156">
        <v>94.400009999999995</v>
      </c>
      <c r="AL294" s="273"/>
    </row>
    <row r="295" spans="2:38" ht="12.75" customHeight="1" x14ac:dyDescent="0.2">
      <c r="B295" s="12">
        <v>238</v>
      </c>
      <c r="C295" s="1089">
        <v>10706.3</v>
      </c>
      <c r="D295" s="765">
        <v>10706.3</v>
      </c>
      <c r="E295" s="156">
        <v>249.4</v>
      </c>
      <c r="S295" s="273"/>
      <c r="U295" s="12">
        <v>238</v>
      </c>
      <c r="V295" s="1089">
        <v>12665.95</v>
      </c>
      <c r="W295" s="765"/>
      <c r="X295" s="156">
        <v>94.8</v>
      </c>
      <c r="AL295" s="273"/>
    </row>
    <row r="296" spans="2:38" ht="12.75" customHeight="1" x14ac:dyDescent="0.2">
      <c r="B296" s="12">
        <v>239</v>
      </c>
      <c r="C296" s="1089">
        <v>10550.8</v>
      </c>
      <c r="D296" s="765">
        <v>10550.8</v>
      </c>
      <c r="E296" s="156">
        <v>250.5</v>
      </c>
      <c r="S296" s="273"/>
      <c r="U296" s="12">
        <v>239</v>
      </c>
      <c r="V296" s="1089">
        <v>12201.43</v>
      </c>
      <c r="W296" s="765"/>
      <c r="X296" s="156">
        <v>95.2</v>
      </c>
      <c r="AL296" s="273"/>
    </row>
    <row r="297" spans="2:38" ht="12.75" customHeight="1" x14ac:dyDescent="0.2">
      <c r="B297" s="12">
        <v>240</v>
      </c>
      <c r="C297" s="1089">
        <v>10597.3</v>
      </c>
      <c r="D297" s="765">
        <v>10597.3</v>
      </c>
      <c r="E297" s="156">
        <v>251.5</v>
      </c>
      <c r="S297" s="273"/>
      <c r="U297" s="12">
        <v>240</v>
      </c>
      <c r="V297" s="1089">
        <v>12502.39</v>
      </c>
      <c r="W297" s="765"/>
      <c r="X297" s="156">
        <v>95.599930000000001</v>
      </c>
      <c r="AL297" s="273"/>
    </row>
    <row r="298" spans="2:38" ht="12.75" customHeight="1" x14ac:dyDescent="0.2">
      <c r="B298" s="12">
        <v>241</v>
      </c>
      <c r="C298" s="1089">
        <v>10440</v>
      </c>
      <c r="D298" s="765">
        <v>10440</v>
      </c>
      <c r="E298" s="156">
        <v>252.6</v>
      </c>
      <c r="S298" s="273"/>
      <c r="U298" s="12">
        <v>241</v>
      </c>
      <c r="V298" s="1089">
        <v>12858.75</v>
      </c>
      <c r="W298" s="765"/>
      <c r="X298" s="156">
        <v>96.000100000000003</v>
      </c>
      <c r="AL298" s="273"/>
    </row>
    <row r="299" spans="2:38" ht="12.75" customHeight="1" x14ac:dyDescent="0.2">
      <c r="B299" s="12">
        <v>242</v>
      </c>
      <c r="C299" s="1089">
        <v>10610.9</v>
      </c>
      <c r="D299" s="765">
        <v>10610.9</v>
      </c>
      <c r="E299" s="156">
        <v>253.6</v>
      </c>
      <c r="S299" s="273"/>
      <c r="U299" s="12">
        <v>242</v>
      </c>
      <c r="V299" s="1089">
        <v>13062.42</v>
      </c>
      <c r="W299" s="765"/>
      <c r="X299" s="156">
        <v>96.399969999999996</v>
      </c>
      <c r="AL299" s="273"/>
    </row>
    <row r="300" spans="2:38" ht="12.75" customHeight="1" x14ac:dyDescent="0.2">
      <c r="B300" s="12">
        <v>243</v>
      </c>
      <c r="C300" s="1089">
        <v>10790.1</v>
      </c>
      <c r="D300" s="765">
        <v>10790.1</v>
      </c>
      <c r="E300" s="156">
        <v>254.7</v>
      </c>
      <c r="S300" s="273"/>
      <c r="U300" s="12">
        <v>243</v>
      </c>
      <c r="V300" s="1089">
        <v>12586.15</v>
      </c>
      <c r="W300" s="765"/>
      <c r="X300" s="156">
        <v>96.800139999999999</v>
      </c>
      <c r="AL300" s="273"/>
    </row>
    <row r="301" spans="2:38" ht="12.75" customHeight="1" x14ac:dyDescent="0.2">
      <c r="B301" s="12">
        <v>244</v>
      </c>
      <c r="C301" s="1089">
        <v>10661.1</v>
      </c>
      <c r="D301" s="765">
        <v>10661.1</v>
      </c>
      <c r="E301" s="156">
        <v>255.7</v>
      </c>
      <c r="S301" s="273"/>
      <c r="U301" s="12">
        <v>244</v>
      </c>
      <c r="V301" s="1089">
        <v>12601.47</v>
      </c>
      <c r="W301" s="765"/>
      <c r="X301" s="156">
        <v>97.20008</v>
      </c>
      <c r="AL301" s="273"/>
    </row>
    <row r="302" spans="2:38" ht="12.75" customHeight="1" x14ac:dyDescent="0.2">
      <c r="B302" s="12">
        <v>245</v>
      </c>
      <c r="C302" s="1089">
        <v>10815.1</v>
      </c>
      <c r="D302" s="765">
        <v>10815.1</v>
      </c>
      <c r="E302" s="156">
        <v>256.7</v>
      </c>
      <c r="S302" s="273"/>
      <c r="U302" s="12">
        <v>245</v>
      </c>
      <c r="V302" s="1089">
        <v>12554.59</v>
      </c>
      <c r="W302" s="765"/>
      <c r="X302" s="156">
        <v>97.599940000000004</v>
      </c>
      <c r="AL302" s="273"/>
    </row>
    <row r="303" spans="2:38" ht="12.75" customHeight="1" x14ac:dyDescent="0.2">
      <c r="B303" s="12">
        <v>246</v>
      </c>
      <c r="C303" s="1089">
        <v>10881.4</v>
      </c>
      <c r="D303" s="765">
        <v>10881.4</v>
      </c>
      <c r="E303" s="156">
        <v>257.8</v>
      </c>
      <c r="S303" s="273"/>
      <c r="U303" s="12">
        <v>246</v>
      </c>
      <c r="V303" s="1089">
        <v>12559.78</v>
      </c>
      <c r="W303" s="765"/>
      <c r="X303" s="156">
        <v>97.999870000000001</v>
      </c>
      <c r="AL303" s="273"/>
    </row>
    <row r="304" spans="2:38" ht="12.75" customHeight="1" x14ac:dyDescent="0.2">
      <c r="B304" s="12">
        <v>247</v>
      </c>
      <c r="C304" s="1089">
        <v>10920.5</v>
      </c>
      <c r="D304" s="765">
        <v>10920.5</v>
      </c>
      <c r="E304" s="156">
        <v>258.89999999999998</v>
      </c>
      <c r="S304" s="273"/>
      <c r="U304" s="12">
        <v>247</v>
      </c>
      <c r="V304" s="1089">
        <v>12649.58</v>
      </c>
      <c r="W304" s="765"/>
      <c r="X304" s="156">
        <v>98.400040000000004</v>
      </c>
      <c r="AL304" s="273"/>
    </row>
    <row r="305" spans="2:38" ht="12.75" customHeight="1" x14ac:dyDescent="0.2">
      <c r="B305" s="12">
        <v>248</v>
      </c>
      <c r="C305" s="1089">
        <v>11028.2</v>
      </c>
      <c r="D305" s="765">
        <v>11028.2</v>
      </c>
      <c r="E305" s="156">
        <v>259.89999999999998</v>
      </c>
      <c r="S305" s="273"/>
      <c r="U305" s="12">
        <v>248</v>
      </c>
      <c r="V305" s="1089">
        <v>12755.51</v>
      </c>
      <c r="W305" s="765"/>
      <c r="X305" s="156">
        <v>98.800039999999996</v>
      </c>
      <c r="AL305" s="273"/>
    </row>
    <row r="306" spans="2:38" ht="12.75" customHeight="1" x14ac:dyDescent="0.2">
      <c r="B306" s="12">
        <v>249</v>
      </c>
      <c r="C306" s="1089">
        <v>10858.3</v>
      </c>
      <c r="D306" s="765">
        <v>10858.3</v>
      </c>
      <c r="E306" s="156">
        <v>261</v>
      </c>
      <c r="S306" s="273"/>
      <c r="U306" s="12">
        <v>249</v>
      </c>
      <c r="V306" s="1089">
        <v>12789.12</v>
      </c>
      <c r="W306" s="765"/>
      <c r="X306" s="156">
        <v>99.199969999999993</v>
      </c>
      <c r="AL306" s="273"/>
    </row>
    <row r="307" spans="2:38" ht="12.75" customHeight="1" x14ac:dyDescent="0.2">
      <c r="B307" s="12">
        <v>250</v>
      </c>
      <c r="C307" s="1089">
        <v>10956.5</v>
      </c>
      <c r="D307" s="765">
        <v>10956.5</v>
      </c>
      <c r="E307" s="156">
        <v>262</v>
      </c>
      <c r="S307" s="273"/>
      <c r="U307" s="12">
        <v>250</v>
      </c>
      <c r="V307" s="1089">
        <v>12683.35</v>
      </c>
      <c r="W307" s="765"/>
      <c r="X307" s="156">
        <v>99.600080000000005</v>
      </c>
      <c r="AL307" s="273"/>
    </row>
    <row r="308" spans="2:38" ht="12.75" customHeight="1" x14ac:dyDescent="0.2">
      <c r="B308" s="12">
        <v>251</v>
      </c>
      <c r="C308" s="1089">
        <v>10995.3</v>
      </c>
      <c r="D308" s="765">
        <v>10995.3</v>
      </c>
      <c r="E308" s="156">
        <v>263.10000000000002</v>
      </c>
      <c r="S308" s="273"/>
      <c r="U308" s="12">
        <v>251</v>
      </c>
      <c r="V308" s="1089">
        <v>12815.76</v>
      </c>
      <c r="W308" s="765"/>
      <c r="X308" s="156">
        <v>100</v>
      </c>
      <c r="AL308" s="273"/>
    </row>
    <row r="309" spans="2:38" ht="12.75" customHeight="1" x14ac:dyDescent="0.2">
      <c r="B309" s="12">
        <v>252</v>
      </c>
      <c r="C309" s="1089">
        <v>11115</v>
      </c>
      <c r="D309" s="765">
        <v>11115</v>
      </c>
      <c r="E309" s="156">
        <v>264.10000000000002</v>
      </c>
      <c r="S309" s="273"/>
      <c r="U309" s="12">
        <v>252</v>
      </c>
      <c r="V309" s="1089">
        <v>12922.92</v>
      </c>
      <c r="W309" s="765"/>
      <c r="X309" s="156">
        <v>100.4</v>
      </c>
      <c r="AL309" s="273"/>
    </row>
    <row r="310" spans="2:38" ht="12.75" customHeight="1" x14ac:dyDescent="0.2">
      <c r="B310" s="12">
        <v>253</v>
      </c>
      <c r="C310" s="1089">
        <v>11250.6</v>
      </c>
      <c r="D310" s="765">
        <v>11250.6</v>
      </c>
      <c r="E310" s="156">
        <v>265.2</v>
      </c>
      <c r="S310" s="273"/>
      <c r="U310" s="12">
        <v>253</v>
      </c>
      <c r="V310" s="1089">
        <v>12972.11</v>
      </c>
      <c r="W310" s="765"/>
      <c r="X310" s="156">
        <v>100.8001</v>
      </c>
      <c r="AL310" s="273"/>
    </row>
    <row r="311" spans="2:38" ht="12.75" customHeight="1" x14ac:dyDescent="0.2">
      <c r="B311" s="12">
        <v>254</v>
      </c>
      <c r="C311" s="1089">
        <v>11199.7</v>
      </c>
      <c r="D311" s="765">
        <v>11199.7</v>
      </c>
      <c r="E311" s="156">
        <v>266.2</v>
      </c>
      <c r="S311" s="273"/>
      <c r="U311" s="12">
        <v>254</v>
      </c>
      <c r="V311" s="1089">
        <v>13085.96</v>
      </c>
      <c r="W311" s="765"/>
      <c r="X311" s="156">
        <v>101.2</v>
      </c>
      <c r="AL311" s="273"/>
    </row>
    <row r="312" spans="2:38" ht="12.75" customHeight="1" x14ac:dyDescent="0.2">
      <c r="B312" s="12">
        <v>255</v>
      </c>
      <c r="C312" s="1089">
        <v>11453.8</v>
      </c>
      <c r="D312" s="765">
        <v>11453.8</v>
      </c>
      <c r="E312" s="156">
        <v>267.2</v>
      </c>
      <c r="S312" s="273"/>
      <c r="U312" s="12">
        <v>255</v>
      </c>
      <c r="V312" s="1089">
        <v>13160.94</v>
      </c>
      <c r="W312" s="765"/>
      <c r="X312" s="156">
        <v>101.6</v>
      </c>
      <c r="AL312" s="273"/>
    </row>
    <row r="313" spans="2:38" ht="12.75" customHeight="1" x14ac:dyDescent="0.2">
      <c r="B313" s="12">
        <v>256</v>
      </c>
      <c r="C313" s="1089">
        <v>11599.1</v>
      </c>
      <c r="D313" s="765">
        <v>11599.1</v>
      </c>
      <c r="E313" s="156">
        <v>268.3</v>
      </c>
      <c r="S313" s="273"/>
      <c r="U313" s="12">
        <v>256</v>
      </c>
      <c r="V313" s="1089">
        <v>13264.81</v>
      </c>
      <c r="W313" s="765"/>
      <c r="X313" s="156">
        <v>102</v>
      </c>
      <c r="AL313" s="273"/>
    </row>
    <row r="314" spans="2:38" ht="12.75" customHeight="1" x14ac:dyDescent="0.2">
      <c r="B314" s="12">
        <v>257</v>
      </c>
      <c r="C314" s="1089">
        <v>11716.4</v>
      </c>
      <c r="D314" s="765">
        <v>11716.4</v>
      </c>
      <c r="E314" s="156">
        <v>269.39999999999998</v>
      </c>
      <c r="S314" s="273"/>
      <c r="U314" s="12">
        <v>257</v>
      </c>
      <c r="V314" s="1089">
        <v>13325.46</v>
      </c>
      <c r="W314" s="765"/>
      <c r="X314" s="156">
        <v>102.4</v>
      </c>
      <c r="AL314" s="273"/>
    </row>
    <row r="315" spans="2:38" ht="12.75" customHeight="1" x14ac:dyDescent="0.2">
      <c r="B315" s="12">
        <v>258</v>
      </c>
      <c r="C315" s="1089">
        <v>11917.5</v>
      </c>
      <c r="D315" s="765">
        <v>11917.5</v>
      </c>
      <c r="E315" s="156">
        <v>270.39999999999998</v>
      </c>
      <c r="S315" s="273"/>
      <c r="U315" s="12">
        <v>258</v>
      </c>
      <c r="V315" s="1089">
        <v>13147.79</v>
      </c>
      <c r="W315" s="765"/>
      <c r="X315" s="156">
        <v>102.8</v>
      </c>
      <c r="AL315" s="273"/>
    </row>
    <row r="316" spans="2:38" ht="12.75" customHeight="1" x14ac:dyDescent="0.2">
      <c r="B316" s="12">
        <v>259</v>
      </c>
      <c r="C316" s="1089">
        <v>12000.9</v>
      </c>
      <c r="D316" s="765">
        <v>12000.9</v>
      </c>
      <c r="E316" s="156">
        <v>271.39999999999998</v>
      </c>
      <c r="S316" s="273"/>
      <c r="U316" s="12">
        <v>259</v>
      </c>
      <c r="V316" s="1089">
        <v>13261.03</v>
      </c>
      <c r="W316" s="765"/>
      <c r="X316" s="156">
        <v>103.20010000000001</v>
      </c>
      <c r="AL316" s="273"/>
    </row>
    <row r="317" spans="2:38" ht="12.75" customHeight="1" x14ac:dyDescent="0.2">
      <c r="B317" s="12">
        <v>260</v>
      </c>
      <c r="C317" s="1089">
        <v>11889.7</v>
      </c>
      <c r="D317" s="765">
        <v>11889.7</v>
      </c>
      <c r="E317" s="156">
        <v>272.5</v>
      </c>
      <c r="S317" s="273"/>
      <c r="U317" s="12">
        <v>260</v>
      </c>
      <c r="V317" s="1089">
        <v>13250.4</v>
      </c>
      <c r="W317" s="765"/>
      <c r="X317" s="156">
        <v>103.6001</v>
      </c>
      <c r="AL317" s="273"/>
    </row>
    <row r="318" spans="2:38" ht="12.75" customHeight="1" x14ac:dyDescent="0.2">
      <c r="B318" s="12">
        <v>261</v>
      </c>
      <c r="C318" s="1089">
        <v>11952.7</v>
      </c>
      <c r="D318" s="765">
        <v>11952.7</v>
      </c>
      <c r="E318" s="156">
        <v>273.60000000000002</v>
      </c>
      <c r="S318" s="273"/>
      <c r="U318" s="12">
        <v>261</v>
      </c>
      <c r="V318" s="1089">
        <v>13141.49</v>
      </c>
      <c r="W318" s="765"/>
      <c r="X318" s="156">
        <v>104</v>
      </c>
      <c r="AL318" s="273"/>
    </row>
    <row r="319" spans="2:38" ht="12.75" customHeight="1" x14ac:dyDescent="0.2">
      <c r="B319" s="12">
        <v>262</v>
      </c>
      <c r="C319" s="1089">
        <v>11991.1</v>
      </c>
      <c r="D319" s="765">
        <v>11991.1</v>
      </c>
      <c r="E319" s="156">
        <v>274.60000000000002</v>
      </c>
      <c r="S319" s="273"/>
      <c r="U319" s="12">
        <v>262</v>
      </c>
      <c r="V319" s="1089">
        <v>13110.87</v>
      </c>
      <c r="W319" s="765"/>
      <c r="X319" s="156">
        <v>104.4</v>
      </c>
      <c r="AL319" s="273"/>
    </row>
    <row r="320" spans="2:38" ht="12.75" customHeight="1" x14ac:dyDescent="0.2">
      <c r="B320" s="12">
        <v>263</v>
      </c>
      <c r="C320" s="1089">
        <v>12011.1</v>
      </c>
      <c r="D320" s="765">
        <v>12011.1</v>
      </c>
      <c r="E320" s="156">
        <v>275.60000000000002</v>
      </c>
      <c r="S320" s="273"/>
      <c r="U320" s="12">
        <v>263</v>
      </c>
      <c r="V320" s="1089">
        <v>13115.73</v>
      </c>
      <c r="W320" s="765"/>
      <c r="X320" s="156">
        <v>104.79989999999999</v>
      </c>
      <c r="AL320" s="273"/>
    </row>
    <row r="321" spans="2:38" ht="12.75" customHeight="1" x14ac:dyDescent="0.2">
      <c r="B321" s="12">
        <v>264</v>
      </c>
      <c r="C321" s="1089">
        <v>12138.1</v>
      </c>
      <c r="D321" s="765">
        <v>12138.1</v>
      </c>
      <c r="E321" s="156">
        <v>276.7</v>
      </c>
      <c r="S321" s="273"/>
      <c r="U321" s="12">
        <v>264</v>
      </c>
      <c r="V321" s="1089">
        <v>13120.16</v>
      </c>
      <c r="W321" s="765"/>
      <c r="X321" s="156">
        <v>105.2</v>
      </c>
      <c r="AL321" s="273"/>
    </row>
    <row r="322" spans="2:38" ht="12.75" customHeight="1" x14ac:dyDescent="0.2">
      <c r="B322" s="12">
        <v>265</v>
      </c>
      <c r="C322" s="1089">
        <v>12211.4</v>
      </c>
      <c r="D322" s="765">
        <v>12211.4</v>
      </c>
      <c r="E322" s="156">
        <v>277.7</v>
      </c>
      <c r="S322" s="273"/>
      <c r="U322" s="12">
        <v>265</v>
      </c>
      <c r="V322" s="1089">
        <v>12608.6</v>
      </c>
      <c r="W322" s="765"/>
      <c r="X322" s="156">
        <v>105.4803</v>
      </c>
      <c r="AL322" s="273"/>
    </row>
    <row r="323" spans="2:38" ht="12.75" customHeight="1" x14ac:dyDescent="0.2">
      <c r="B323" s="12">
        <v>266</v>
      </c>
      <c r="C323" s="1089">
        <v>12302.7</v>
      </c>
      <c r="D323" s="765">
        <v>12302.7</v>
      </c>
      <c r="E323" s="156">
        <v>278.8</v>
      </c>
      <c r="S323" s="273"/>
      <c r="U323" s="12">
        <v>266</v>
      </c>
      <c r="V323" s="1089">
        <v>13145.19</v>
      </c>
      <c r="W323" s="765"/>
      <c r="X323" s="156">
        <v>105.9088</v>
      </c>
      <c r="AL323" s="273"/>
    </row>
    <row r="324" spans="2:38" ht="12.75" customHeight="1" x14ac:dyDescent="0.2">
      <c r="B324" s="12">
        <v>267</v>
      </c>
      <c r="C324" s="1089">
        <v>12436.9</v>
      </c>
      <c r="D324" s="765">
        <v>12436.9</v>
      </c>
      <c r="E324" s="156">
        <v>279.89999999999998</v>
      </c>
      <c r="S324" s="273"/>
      <c r="U324" s="12">
        <v>267</v>
      </c>
      <c r="V324" s="1089">
        <v>13569.54</v>
      </c>
      <c r="W324" s="765"/>
      <c r="X324" s="156">
        <v>106.3099</v>
      </c>
      <c r="AL324" s="273"/>
    </row>
    <row r="325" spans="2:38" ht="12.75" customHeight="1" x14ac:dyDescent="0.2">
      <c r="B325" s="12">
        <v>268</v>
      </c>
      <c r="C325" s="1089">
        <v>12596.1</v>
      </c>
      <c r="D325" s="765">
        <v>12596.1</v>
      </c>
      <c r="E325" s="156">
        <v>280.89999999999998</v>
      </c>
      <c r="S325" s="273"/>
      <c r="U325" s="12">
        <v>268</v>
      </c>
      <c r="V325" s="1089">
        <v>13937.16</v>
      </c>
      <c r="W325" s="765"/>
      <c r="X325" s="156">
        <v>106.7101</v>
      </c>
      <c r="AL325" s="273"/>
    </row>
    <row r="326" spans="2:38" ht="12.75" customHeight="1" x14ac:dyDescent="0.2">
      <c r="B326" s="12">
        <v>269</v>
      </c>
      <c r="C326" s="1089">
        <v>12693.2</v>
      </c>
      <c r="D326" s="765">
        <v>12693.2</v>
      </c>
      <c r="E326" s="156">
        <v>282</v>
      </c>
      <c r="S326" s="273"/>
      <c r="U326" s="12">
        <v>269</v>
      </c>
      <c r="V326" s="1089">
        <v>12998.21</v>
      </c>
      <c r="W326" s="765"/>
      <c r="X326" s="156">
        <v>107.1101</v>
      </c>
      <c r="AL326" s="273"/>
    </row>
    <row r="327" spans="2:38" ht="12.75" customHeight="1" x14ac:dyDescent="0.2">
      <c r="B327" s="12">
        <v>270</v>
      </c>
      <c r="C327" s="1089">
        <v>12590.7</v>
      </c>
      <c r="D327" s="765">
        <v>12590.7</v>
      </c>
      <c r="E327" s="156">
        <v>283</v>
      </c>
      <c r="S327" s="273"/>
      <c r="U327" s="12">
        <v>270</v>
      </c>
      <c r="V327" s="1089">
        <v>13279.82</v>
      </c>
      <c r="W327" s="765"/>
      <c r="X327" s="156">
        <v>107.51</v>
      </c>
      <c r="AL327" s="273"/>
    </row>
    <row r="328" spans="2:38" ht="12.75" customHeight="1" x14ac:dyDescent="0.2">
      <c r="B328" s="12">
        <v>271</v>
      </c>
      <c r="C328" s="1089">
        <v>12510.1</v>
      </c>
      <c r="D328" s="765">
        <v>12510.1</v>
      </c>
      <c r="E328" s="156">
        <v>284.10000000000002</v>
      </c>
      <c r="S328" s="273"/>
      <c r="U328" s="12">
        <v>271</v>
      </c>
      <c r="V328" s="1089">
        <v>13351.62</v>
      </c>
      <c r="W328" s="765"/>
      <c r="X328" s="156">
        <v>107.90989999999999</v>
      </c>
      <c r="AL328" s="273"/>
    </row>
    <row r="329" spans="2:38" ht="12.75" customHeight="1" x14ac:dyDescent="0.2">
      <c r="B329" s="12">
        <v>272</v>
      </c>
      <c r="C329" s="1089">
        <v>12578.5</v>
      </c>
      <c r="D329" s="765">
        <v>12578.5</v>
      </c>
      <c r="E329" s="156">
        <v>285.10000000000002</v>
      </c>
      <c r="S329" s="273"/>
      <c r="U329" s="12">
        <v>272</v>
      </c>
      <c r="V329" s="1089">
        <v>13461.71</v>
      </c>
      <c r="W329" s="765"/>
      <c r="X329" s="156">
        <v>108.31010000000001</v>
      </c>
      <c r="AL329" s="273"/>
    </row>
    <row r="330" spans="2:38" ht="12.75" customHeight="1" x14ac:dyDescent="0.2">
      <c r="B330" s="12">
        <v>273</v>
      </c>
      <c r="C330" s="1089">
        <v>12644.4</v>
      </c>
      <c r="D330" s="765">
        <v>12644.4</v>
      </c>
      <c r="E330" s="156">
        <v>286.10000000000002</v>
      </c>
      <c r="S330" s="273"/>
      <c r="U330" s="12">
        <v>273</v>
      </c>
      <c r="V330" s="1089">
        <v>13496.14</v>
      </c>
      <c r="W330" s="765"/>
      <c r="X330" s="156">
        <v>108.71</v>
      </c>
      <c r="AL330" s="273"/>
    </row>
    <row r="331" spans="2:38" ht="12.75" customHeight="1" x14ac:dyDescent="0.2">
      <c r="B331" s="12">
        <v>274</v>
      </c>
      <c r="C331" s="1089">
        <v>12540.7</v>
      </c>
      <c r="D331" s="765">
        <v>12540.7</v>
      </c>
      <c r="E331" s="156">
        <v>287.2</v>
      </c>
      <c r="S331" s="273"/>
      <c r="U331" s="12">
        <v>274</v>
      </c>
      <c r="V331" s="1089">
        <v>13545.1</v>
      </c>
      <c r="W331" s="765"/>
      <c r="X331" s="156">
        <v>109.11</v>
      </c>
      <c r="AL331" s="273"/>
    </row>
    <row r="332" spans="2:38" ht="12.75" customHeight="1" x14ac:dyDescent="0.2">
      <c r="B332" s="12">
        <v>275</v>
      </c>
      <c r="C332" s="1089">
        <v>12623.6</v>
      </c>
      <c r="D332" s="765">
        <v>12623.6</v>
      </c>
      <c r="E332" s="156">
        <v>288.2</v>
      </c>
      <c r="S332" s="273"/>
      <c r="U332" s="12">
        <v>275</v>
      </c>
      <c r="V332" s="1089">
        <v>13619.74</v>
      </c>
      <c r="W332" s="765"/>
      <c r="X332" s="156">
        <v>109.51</v>
      </c>
      <c r="AL332" s="273"/>
    </row>
    <row r="333" spans="2:38" ht="12.75" customHeight="1" x14ac:dyDescent="0.2">
      <c r="B333" s="12">
        <v>276</v>
      </c>
      <c r="C333" s="1089">
        <v>12734.2</v>
      </c>
      <c r="D333" s="765">
        <v>12734.2</v>
      </c>
      <c r="E333" s="156">
        <v>289.3</v>
      </c>
      <c r="S333" s="273"/>
      <c r="U333" s="12">
        <v>276</v>
      </c>
      <c r="V333" s="1089">
        <v>13730.14</v>
      </c>
      <c r="W333" s="765"/>
      <c r="X333" s="156">
        <v>109.90989999999999</v>
      </c>
      <c r="AL333" s="273"/>
    </row>
    <row r="334" spans="2:38" ht="12.75" customHeight="1" x14ac:dyDescent="0.2">
      <c r="B334" s="12">
        <v>277</v>
      </c>
      <c r="C334" s="1089">
        <v>12764.2</v>
      </c>
      <c r="D334" s="765">
        <v>12764.2</v>
      </c>
      <c r="E334" s="156">
        <v>290.3</v>
      </c>
      <c r="S334" s="273"/>
      <c r="U334" s="12">
        <v>277</v>
      </c>
      <c r="V334" s="1089">
        <v>13805.97</v>
      </c>
      <c r="W334" s="765"/>
      <c r="X334" s="156">
        <v>110.31</v>
      </c>
      <c r="AL334" s="273"/>
    </row>
    <row r="335" spans="2:38" ht="12.75" customHeight="1" x14ac:dyDescent="0.2">
      <c r="B335" s="12">
        <v>278</v>
      </c>
      <c r="C335" s="1089">
        <v>12914.9</v>
      </c>
      <c r="D335" s="765">
        <v>12914.9</v>
      </c>
      <c r="E335" s="156">
        <v>291.39999999999998</v>
      </c>
      <c r="S335" s="273"/>
      <c r="U335" s="12">
        <v>278</v>
      </c>
      <c r="V335" s="1089">
        <v>13887.29</v>
      </c>
      <c r="W335" s="765"/>
      <c r="X335" s="156">
        <v>110.71</v>
      </c>
      <c r="AL335" s="273"/>
    </row>
    <row r="336" spans="2:38" ht="12.75" customHeight="1" x14ac:dyDescent="0.2">
      <c r="B336" s="12">
        <v>279</v>
      </c>
      <c r="C336" s="1089">
        <v>13054.2</v>
      </c>
      <c r="D336" s="765">
        <v>13054.2</v>
      </c>
      <c r="E336" s="156">
        <v>292.5</v>
      </c>
      <c r="S336" s="273"/>
      <c r="U336" s="12">
        <v>279</v>
      </c>
      <c r="V336" s="1089">
        <v>14010.77</v>
      </c>
      <c r="W336" s="765"/>
      <c r="X336" s="156">
        <v>111.11</v>
      </c>
      <c r="AL336" s="273"/>
    </row>
    <row r="337" spans="2:38" ht="12.75" customHeight="1" x14ac:dyDescent="0.2">
      <c r="B337" s="12">
        <v>280</v>
      </c>
      <c r="C337" s="1089">
        <v>13102.3</v>
      </c>
      <c r="D337" s="765">
        <v>13102.3</v>
      </c>
      <c r="E337" s="156">
        <v>293.5</v>
      </c>
      <c r="S337" s="273"/>
      <c r="U337" s="12">
        <v>280</v>
      </c>
      <c r="V337" s="1089">
        <v>14112.66</v>
      </c>
      <c r="W337" s="765"/>
      <c r="X337" s="156">
        <v>111.51009999999999</v>
      </c>
      <c r="AL337" s="273"/>
    </row>
    <row r="338" spans="2:38" ht="12.75" customHeight="1" x14ac:dyDescent="0.2">
      <c r="B338" s="12">
        <v>281</v>
      </c>
      <c r="C338" s="1089">
        <v>12899.8</v>
      </c>
      <c r="D338" s="765">
        <v>12899.8</v>
      </c>
      <c r="E338" s="156">
        <v>294.5</v>
      </c>
      <c r="S338" s="273"/>
      <c r="U338" s="12">
        <v>281</v>
      </c>
      <c r="V338" s="1089">
        <v>14250.47</v>
      </c>
      <c r="W338" s="765"/>
      <c r="X338" s="156">
        <v>112.31010000000001</v>
      </c>
      <c r="AL338" s="273"/>
    </row>
    <row r="339" spans="2:38" ht="12.75" customHeight="1" x14ac:dyDescent="0.2">
      <c r="B339" s="12">
        <v>282</v>
      </c>
      <c r="C339" s="1089">
        <v>12750.3</v>
      </c>
      <c r="D339" s="765">
        <v>12750.3</v>
      </c>
      <c r="E339" s="156">
        <v>295.60000000000002</v>
      </c>
      <c r="S339" s="273"/>
      <c r="U339" s="12">
        <v>282</v>
      </c>
      <c r="V339" s="1089">
        <v>14196.34</v>
      </c>
      <c r="W339" s="765"/>
      <c r="X339" s="156">
        <v>112.71</v>
      </c>
      <c r="AL339" s="273"/>
    </row>
    <row r="340" spans="2:38" ht="12.75" customHeight="1" x14ac:dyDescent="0.2">
      <c r="B340" s="12">
        <v>283</v>
      </c>
      <c r="C340" s="1089">
        <v>12687.5</v>
      </c>
      <c r="D340" s="765">
        <v>12687.5</v>
      </c>
      <c r="E340" s="156">
        <v>296.7</v>
      </c>
      <c r="S340" s="273"/>
      <c r="U340" s="12">
        <v>283</v>
      </c>
      <c r="V340" s="1089">
        <v>14219.62</v>
      </c>
      <c r="W340" s="765"/>
      <c r="X340" s="156">
        <v>113.1099</v>
      </c>
      <c r="AL340" s="273"/>
    </row>
    <row r="341" spans="2:38" ht="12.75" customHeight="1" x14ac:dyDescent="0.2">
      <c r="B341" s="12">
        <v>284</v>
      </c>
      <c r="C341" s="1089">
        <v>12733.6</v>
      </c>
      <c r="D341" s="765">
        <v>12733.6</v>
      </c>
      <c r="E341" s="156">
        <v>297.7</v>
      </c>
      <c r="S341" s="273"/>
      <c r="U341" s="12">
        <v>284</v>
      </c>
      <c r="V341" s="1089">
        <v>14254.67</v>
      </c>
      <c r="W341" s="765"/>
      <c r="X341" s="156">
        <v>113.51</v>
      </c>
      <c r="AL341" s="273"/>
    </row>
    <row r="342" spans="2:38" ht="12.75" customHeight="1" x14ac:dyDescent="0.2">
      <c r="B342" s="12">
        <v>285</v>
      </c>
      <c r="C342" s="1089">
        <v>12881</v>
      </c>
      <c r="D342" s="765">
        <v>12881</v>
      </c>
      <c r="E342" s="156">
        <v>298.7</v>
      </c>
      <c r="S342" s="273"/>
      <c r="U342" s="12">
        <v>285</v>
      </c>
      <c r="V342" s="1089">
        <v>14291.2</v>
      </c>
      <c r="W342" s="765"/>
      <c r="X342" s="156">
        <v>113.9101</v>
      </c>
      <c r="AL342" s="273"/>
    </row>
    <row r="343" spans="2:38" ht="12.75" customHeight="1" x14ac:dyDescent="0.2">
      <c r="B343" s="12">
        <v>286</v>
      </c>
      <c r="C343" s="1089">
        <v>12917.1</v>
      </c>
      <c r="D343" s="765">
        <v>12917.1</v>
      </c>
      <c r="E343" s="156">
        <v>299.8</v>
      </c>
      <c r="S343" s="273"/>
      <c r="U343" s="12">
        <v>286</v>
      </c>
      <c r="V343" s="1089">
        <v>14393.34</v>
      </c>
      <c r="W343" s="765"/>
      <c r="X343" s="156">
        <v>114.31</v>
      </c>
      <c r="AL343" s="273"/>
    </row>
    <row r="344" spans="2:38" ht="12.75" customHeight="1" x14ac:dyDescent="0.2">
      <c r="B344" s="12">
        <v>287</v>
      </c>
      <c r="C344" s="1089">
        <v>12914.8</v>
      </c>
      <c r="D344" s="765">
        <v>12914.8</v>
      </c>
      <c r="E344" s="156">
        <v>300.89999999999998</v>
      </c>
      <c r="S344" s="273"/>
      <c r="U344" s="12">
        <v>287</v>
      </c>
      <c r="V344" s="1089">
        <v>14538.77</v>
      </c>
      <c r="W344" s="765"/>
      <c r="X344" s="156">
        <v>114.71</v>
      </c>
      <c r="AL344" s="273"/>
    </row>
    <row r="345" spans="2:38" ht="12.75" customHeight="1" x14ac:dyDescent="0.2">
      <c r="B345" s="12">
        <v>288</v>
      </c>
      <c r="C345" s="1089">
        <v>13114.3</v>
      </c>
      <c r="D345" s="765">
        <v>13114.3</v>
      </c>
      <c r="E345" s="156">
        <v>301.89999999999998</v>
      </c>
      <c r="S345" s="273"/>
      <c r="U345" s="12">
        <v>288</v>
      </c>
      <c r="V345" s="1089">
        <v>14669.29</v>
      </c>
      <c r="W345" s="765"/>
      <c r="X345" s="156">
        <v>115.11</v>
      </c>
      <c r="AL345" s="273"/>
    </row>
    <row r="346" spans="2:38" ht="12.75" customHeight="1" x14ac:dyDescent="0.2">
      <c r="B346" s="12">
        <v>289</v>
      </c>
      <c r="C346" s="1089">
        <v>13242.3</v>
      </c>
      <c r="D346" s="765">
        <v>13242.3</v>
      </c>
      <c r="E346" s="156">
        <v>302.89999999999998</v>
      </c>
      <c r="S346" s="273"/>
      <c r="U346" s="12">
        <v>289</v>
      </c>
      <c r="V346" s="1089">
        <v>14780.65</v>
      </c>
      <c r="W346" s="765"/>
      <c r="X346" s="156">
        <v>115.5099</v>
      </c>
      <c r="AL346" s="273"/>
    </row>
    <row r="347" spans="2:38" ht="12.75" customHeight="1" x14ac:dyDescent="0.2">
      <c r="B347" s="12">
        <v>290</v>
      </c>
      <c r="C347" s="1089">
        <v>13187.1</v>
      </c>
      <c r="D347" s="765">
        <v>13187.1</v>
      </c>
      <c r="E347" s="156">
        <v>304</v>
      </c>
      <c r="S347" s="273"/>
      <c r="U347" s="12">
        <v>290</v>
      </c>
      <c r="V347" s="1089">
        <v>14842.77</v>
      </c>
      <c r="W347" s="765"/>
      <c r="X347" s="156">
        <v>115.9101</v>
      </c>
      <c r="AL347" s="273"/>
    </row>
    <row r="348" spans="2:38" ht="12.75" customHeight="1" x14ac:dyDescent="0.2">
      <c r="B348" s="12">
        <v>291</v>
      </c>
      <c r="C348" s="1089">
        <v>13070.4</v>
      </c>
      <c r="D348" s="765">
        <v>13070.4</v>
      </c>
      <c r="E348" s="156">
        <v>305.10000000000002</v>
      </c>
      <c r="S348" s="273"/>
      <c r="U348" s="12">
        <v>291</v>
      </c>
      <c r="V348" s="1089">
        <v>14839.46</v>
      </c>
      <c r="W348" s="765"/>
      <c r="X348" s="156">
        <v>116.31010000000001</v>
      </c>
      <c r="AL348" s="273"/>
    </row>
    <row r="349" spans="2:38" ht="12.75" customHeight="1" x14ac:dyDescent="0.2">
      <c r="B349" s="12">
        <v>292</v>
      </c>
      <c r="C349" s="1089">
        <v>13116.9</v>
      </c>
      <c r="D349" s="765">
        <v>13116.9</v>
      </c>
      <c r="E349" s="156">
        <v>306.10000000000002</v>
      </c>
      <c r="S349" s="273"/>
      <c r="U349" s="12">
        <v>292</v>
      </c>
      <c r="V349" s="1089">
        <v>14838.56</v>
      </c>
      <c r="W349" s="765"/>
      <c r="X349" s="156">
        <v>116.71</v>
      </c>
      <c r="AL349" s="273"/>
    </row>
    <row r="350" spans="2:38" ht="12.75" customHeight="1" x14ac:dyDescent="0.2">
      <c r="B350" s="12">
        <v>293</v>
      </c>
      <c r="C350" s="1089">
        <v>13398.5</v>
      </c>
      <c r="D350" s="765">
        <v>13398.5</v>
      </c>
      <c r="E350" s="156">
        <v>307.2</v>
      </c>
      <c r="S350" s="273"/>
      <c r="U350" s="12">
        <v>293</v>
      </c>
      <c r="V350" s="1089">
        <v>14853.35</v>
      </c>
      <c r="W350" s="765"/>
      <c r="X350" s="156">
        <v>117.51</v>
      </c>
      <c r="AL350" s="273"/>
    </row>
    <row r="351" spans="2:38" ht="12.75" customHeight="1" x14ac:dyDescent="0.2">
      <c r="B351" s="12">
        <v>294</v>
      </c>
      <c r="C351" s="1089">
        <v>13554.8</v>
      </c>
      <c r="D351" s="765">
        <v>13554.8</v>
      </c>
      <c r="E351" s="156">
        <v>308.2</v>
      </c>
      <c r="S351" s="273"/>
      <c r="U351" s="12">
        <v>294</v>
      </c>
      <c r="V351" s="1089">
        <v>14851.37</v>
      </c>
      <c r="W351" s="765"/>
      <c r="X351" s="156">
        <v>117.91</v>
      </c>
      <c r="AL351" s="273"/>
    </row>
    <row r="352" spans="2:38" ht="12.75" customHeight="1" x14ac:dyDescent="0.2">
      <c r="B352" s="12">
        <v>295</v>
      </c>
      <c r="C352" s="1089">
        <v>13759.3</v>
      </c>
      <c r="D352" s="765">
        <v>13537.9</v>
      </c>
      <c r="E352" s="156">
        <v>309.3</v>
      </c>
      <c r="S352" s="273"/>
      <c r="U352" s="12">
        <v>295</v>
      </c>
      <c r="V352" s="1089">
        <v>14861.09</v>
      </c>
      <c r="W352" s="765"/>
      <c r="X352" s="156">
        <v>118.31</v>
      </c>
      <c r="AL352" s="273"/>
    </row>
    <row r="353" spans="1:38" ht="12.75" customHeight="1" x14ac:dyDescent="0.2">
      <c r="B353" s="12">
        <v>296</v>
      </c>
      <c r="C353" s="1089">
        <v>13953.3</v>
      </c>
      <c r="D353" s="765">
        <v>13301.8</v>
      </c>
      <c r="E353" s="156">
        <v>310.3</v>
      </c>
      <c r="S353" s="273"/>
      <c r="U353" s="12">
        <v>296</v>
      </c>
      <c r="V353" s="1089">
        <v>14957.33</v>
      </c>
      <c r="W353" s="765"/>
      <c r="X353" s="156">
        <v>118.7101</v>
      </c>
      <c r="AL353" s="273"/>
    </row>
    <row r="354" spans="1:38" ht="12.75" customHeight="1" x14ac:dyDescent="0.2">
      <c r="B354" s="12">
        <v>297</v>
      </c>
      <c r="C354" s="1089">
        <v>14102.3</v>
      </c>
      <c r="D354" s="765">
        <v>13112.3</v>
      </c>
      <c r="E354" s="156">
        <v>311.39999999999998</v>
      </c>
      <c r="S354" s="273"/>
      <c r="U354" s="12">
        <v>297</v>
      </c>
      <c r="V354" s="1089">
        <v>14938.55</v>
      </c>
      <c r="W354" s="765"/>
      <c r="X354" s="156">
        <v>119.11</v>
      </c>
      <c r="AL354" s="273"/>
    </row>
    <row r="355" spans="1:38" ht="12.75" customHeight="1" x14ac:dyDescent="0.2">
      <c r="B355" s="12">
        <v>298</v>
      </c>
      <c r="C355" s="1089">
        <v>14209.3</v>
      </c>
      <c r="D355" s="765">
        <v>13245.4</v>
      </c>
      <c r="E355" s="156">
        <v>312.39999999999998</v>
      </c>
      <c r="S355" s="273"/>
      <c r="U355" s="12">
        <v>298</v>
      </c>
      <c r="V355" s="1089">
        <v>15017.28</v>
      </c>
      <c r="W355" s="765"/>
      <c r="X355" s="156">
        <v>119.9101</v>
      </c>
      <c r="AL355" s="273"/>
    </row>
    <row r="356" spans="1:38" ht="12.75" customHeight="1" x14ac:dyDescent="0.2">
      <c r="B356" s="12">
        <v>299</v>
      </c>
      <c r="C356" s="1089">
        <v>14299.1</v>
      </c>
      <c r="D356" s="765">
        <v>13189.7</v>
      </c>
      <c r="E356" s="156">
        <v>313.5</v>
      </c>
      <c r="S356" s="273"/>
      <c r="U356" s="12">
        <v>299</v>
      </c>
      <c r="V356" s="1089">
        <v>15060.44</v>
      </c>
      <c r="W356" s="765"/>
      <c r="X356" s="156">
        <v>120.31</v>
      </c>
      <c r="AL356" s="273"/>
    </row>
    <row r="357" spans="1:38" ht="12.75" customHeight="1" x14ac:dyDescent="0.2">
      <c r="B357" s="12">
        <v>300</v>
      </c>
      <c r="C357" s="1089">
        <v>14342</v>
      </c>
      <c r="D357" s="765">
        <v>12939.2</v>
      </c>
      <c r="E357" s="156">
        <v>314.5</v>
      </c>
      <c r="S357" s="273"/>
      <c r="U357" s="12">
        <v>300</v>
      </c>
      <c r="V357" s="1089"/>
      <c r="W357" s="765"/>
      <c r="X357" s="156"/>
      <c r="AL357" s="273"/>
    </row>
    <row r="358" spans="1:38" ht="12.75" customHeight="1" x14ac:dyDescent="0.2">
      <c r="A358" s="226"/>
      <c r="B358" s="226"/>
      <c r="C358" s="226"/>
      <c r="D358" s="226"/>
      <c r="E358" s="226"/>
      <c r="F358" s="226"/>
      <c r="G358" s="226"/>
      <c r="H358" s="226"/>
      <c r="I358" s="226"/>
      <c r="J358" s="226"/>
      <c r="K358" s="226"/>
      <c r="L358" s="226"/>
      <c r="M358" s="226"/>
      <c r="N358" s="226"/>
      <c r="O358" s="226"/>
      <c r="P358" s="226"/>
      <c r="Q358" s="226"/>
      <c r="R358" s="226"/>
      <c r="S358" s="577"/>
      <c r="T358" s="226"/>
      <c r="U358" s="226"/>
      <c r="V358" s="226"/>
      <c r="W358" s="226"/>
      <c r="X358" s="226"/>
      <c r="Y358" s="226"/>
      <c r="Z358" s="226"/>
      <c r="AA358" s="226"/>
      <c r="AB358" s="226"/>
      <c r="AC358" s="226"/>
      <c r="AD358" s="226"/>
      <c r="AE358" s="226"/>
      <c r="AF358" s="226"/>
      <c r="AG358" s="226"/>
      <c r="AH358" s="226"/>
      <c r="AI358" s="226"/>
      <c r="AJ358" s="226"/>
      <c r="AK358" s="226"/>
      <c r="AL358" s="577"/>
    </row>
    <row r="359" spans="1:38" ht="12.75" customHeight="1" x14ac:dyDescent="0.2"/>
    <row r="360" spans="1:38" ht="12.75" customHeight="1" x14ac:dyDescent="0.2"/>
    <row r="361" spans="1:38" ht="12.75" customHeight="1" x14ac:dyDescent="0.2"/>
    <row r="362" spans="1:38" ht="12.75" customHeight="1" x14ac:dyDescent="0.2"/>
  </sheetData>
  <sheetProtection algorithmName="SHA-512" hashValue="AvS5IjDofpYVSxoXSzopBtRnRAgUDDlaLGBB1R0spPvmYLzeGD2bOXNiW2KMaAVaIRnpy/PxkrA9FQBaSprnMQ==" saltValue="wzYNsQYFxSzZd3XnoMlRlg==" spinCount="100000" sheet="1" scenarios="1" insertHyperlinks="0"/>
  <protectedRanges>
    <protectedRange sqref="A5:S33 Q34:R37 Z3:Z4 Z6 AD3:AD4 AD6 Z9:Z12 AD9:AD12 T19:AG52 AH1:AL52 C58:E357 V58:X357" name="YellowZone"/>
    <protectedRange sqref="D40 D44 D48 D52" name="YellowZone2"/>
  </protectedRanges>
  <mergeCells count="629">
    <mergeCell ref="V269:W269"/>
    <mergeCell ref="V270:W270"/>
    <mergeCell ref="V271:W271"/>
    <mergeCell ref="V272:W272"/>
    <mergeCell ref="V273:W273"/>
    <mergeCell ref="V274:W274"/>
    <mergeCell ref="V275:W275"/>
    <mergeCell ref="V276:W276"/>
    <mergeCell ref="V260:W260"/>
    <mergeCell ref="V261:W261"/>
    <mergeCell ref="V262:W262"/>
    <mergeCell ref="V263:W263"/>
    <mergeCell ref="V264:W264"/>
    <mergeCell ref="V265:W265"/>
    <mergeCell ref="V266:W266"/>
    <mergeCell ref="V267:W267"/>
    <mergeCell ref="V268:W268"/>
    <mergeCell ref="V251:W251"/>
    <mergeCell ref="V252:W252"/>
    <mergeCell ref="V253:W253"/>
    <mergeCell ref="V254:W254"/>
    <mergeCell ref="V255:W255"/>
    <mergeCell ref="V256:W256"/>
    <mergeCell ref="V257:W257"/>
    <mergeCell ref="V258:W258"/>
    <mergeCell ref="V259:W259"/>
    <mergeCell ref="V242:W242"/>
    <mergeCell ref="V243:W243"/>
    <mergeCell ref="V244:W244"/>
    <mergeCell ref="V245:W245"/>
    <mergeCell ref="V246:W246"/>
    <mergeCell ref="V247:W247"/>
    <mergeCell ref="V248:W248"/>
    <mergeCell ref="V249:W249"/>
    <mergeCell ref="V250:W250"/>
    <mergeCell ref="V233:W233"/>
    <mergeCell ref="V234:W234"/>
    <mergeCell ref="V235:W235"/>
    <mergeCell ref="V236:W236"/>
    <mergeCell ref="V237:W237"/>
    <mergeCell ref="V238:W238"/>
    <mergeCell ref="V239:W239"/>
    <mergeCell ref="V240:W240"/>
    <mergeCell ref="V241:W241"/>
    <mergeCell ref="V166:W166"/>
    <mergeCell ref="V167:W167"/>
    <mergeCell ref="V168:W168"/>
    <mergeCell ref="V169:W169"/>
    <mergeCell ref="V228:W228"/>
    <mergeCell ref="V229:W229"/>
    <mergeCell ref="V230:W230"/>
    <mergeCell ref="V231:W231"/>
    <mergeCell ref="V232:W232"/>
    <mergeCell ref="V215:W215"/>
    <mergeCell ref="V216:W216"/>
    <mergeCell ref="V217:W217"/>
    <mergeCell ref="V218:W218"/>
    <mergeCell ref="V197:W197"/>
    <mergeCell ref="V198:W198"/>
    <mergeCell ref="V199:W199"/>
    <mergeCell ref="V200:W200"/>
    <mergeCell ref="V201:W201"/>
    <mergeCell ref="V202:W202"/>
    <mergeCell ref="V203:W203"/>
    <mergeCell ref="V204:W204"/>
    <mergeCell ref="V205:W205"/>
    <mergeCell ref="V188:W188"/>
    <mergeCell ref="V189:W189"/>
    <mergeCell ref="V157:W157"/>
    <mergeCell ref="V158:W158"/>
    <mergeCell ref="V159:W159"/>
    <mergeCell ref="V160:W160"/>
    <mergeCell ref="V161:W161"/>
    <mergeCell ref="V162:W162"/>
    <mergeCell ref="V163:W163"/>
    <mergeCell ref="V164:W164"/>
    <mergeCell ref="V165:W165"/>
    <mergeCell ref="V148:W148"/>
    <mergeCell ref="V149:W149"/>
    <mergeCell ref="V150:W150"/>
    <mergeCell ref="V151:W151"/>
    <mergeCell ref="V152:W152"/>
    <mergeCell ref="V153:W153"/>
    <mergeCell ref="V154:W154"/>
    <mergeCell ref="V155:W155"/>
    <mergeCell ref="V156:W156"/>
    <mergeCell ref="V139:W139"/>
    <mergeCell ref="V140:W140"/>
    <mergeCell ref="V141:W141"/>
    <mergeCell ref="V142:W142"/>
    <mergeCell ref="V143:W143"/>
    <mergeCell ref="V144:W144"/>
    <mergeCell ref="V145:W145"/>
    <mergeCell ref="V146:W146"/>
    <mergeCell ref="V147:W147"/>
    <mergeCell ref="V130:W130"/>
    <mergeCell ref="V131:W131"/>
    <mergeCell ref="V132:W132"/>
    <mergeCell ref="V133:W133"/>
    <mergeCell ref="V134:W134"/>
    <mergeCell ref="V135:W135"/>
    <mergeCell ref="V136:W136"/>
    <mergeCell ref="V137:W137"/>
    <mergeCell ref="V138:W138"/>
    <mergeCell ref="V121:W121"/>
    <mergeCell ref="V122:W122"/>
    <mergeCell ref="V123:W123"/>
    <mergeCell ref="V124:W124"/>
    <mergeCell ref="V125:W125"/>
    <mergeCell ref="V126:W126"/>
    <mergeCell ref="V127:W127"/>
    <mergeCell ref="V128:W128"/>
    <mergeCell ref="V129:W129"/>
    <mergeCell ref="C202:D202"/>
    <mergeCell ref="C203:D203"/>
    <mergeCell ref="C204:D204"/>
    <mergeCell ref="C205:D205"/>
    <mergeCell ref="C206:D206"/>
    <mergeCell ref="C207:D207"/>
    <mergeCell ref="C208:D208"/>
    <mergeCell ref="C209:D209"/>
    <mergeCell ref="C210:D210"/>
    <mergeCell ref="C193:D193"/>
    <mergeCell ref="C194:D194"/>
    <mergeCell ref="C195:D195"/>
    <mergeCell ref="C196:D196"/>
    <mergeCell ref="C197:D197"/>
    <mergeCell ref="C198:D198"/>
    <mergeCell ref="C199:D199"/>
    <mergeCell ref="C200:D200"/>
    <mergeCell ref="C201:D201"/>
    <mergeCell ref="C184:D184"/>
    <mergeCell ref="C185:D185"/>
    <mergeCell ref="C186:D186"/>
    <mergeCell ref="C187:D187"/>
    <mergeCell ref="C188:D188"/>
    <mergeCell ref="C189:D189"/>
    <mergeCell ref="C190:D190"/>
    <mergeCell ref="C191:D191"/>
    <mergeCell ref="C192:D192"/>
    <mergeCell ref="C175:D175"/>
    <mergeCell ref="C176:D176"/>
    <mergeCell ref="C177:D177"/>
    <mergeCell ref="C178:D178"/>
    <mergeCell ref="C179:D179"/>
    <mergeCell ref="C180:D180"/>
    <mergeCell ref="C181:D181"/>
    <mergeCell ref="C182:D182"/>
    <mergeCell ref="C183:D183"/>
    <mergeCell ref="C166:D166"/>
    <mergeCell ref="C167:D167"/>
    <mergeCell ref="C168:D168"/>
    <mergeCell ref="C169:D169"/>
    <mergeCell ref="C170:D170"/>
    <mergeCell ref="C171:D171"/>
    <mergeCell ref="C172:D172"/>
    <mergeCell ref="C173:D173"/>
    <mergeCell ref="C174:D174"/>
    <mergeCell ref="C157:D157"/>
    <mergeCell ref="C158:D158"/>
    <mergeCell ref="C159:D159"/>
    <mergeCell ref="C160:D160"/>
    <mergeCell ref="C161:D161"/>
    <mergeCell ref="C162:D162"/>
    <mergeCell ref="C163:D163"/>
    <mergeCell ref="C164:D164"/>
    <mergeCell ref="C165:D165"/>
    <mergeCell ref="C148:D148"/>
    <mergeCell ref="C149:D149"/>
    <mergeCell ref="C150:D150"/>
    <mergeCell ref="C151:D151"/>
    <mergeCell ref="C152:D152"/>
    <mergeCell ref="C153:D153"/>
    <mergeCell ref="C154:D154"/>
    <mergeCell ref="C155:D155"/>
    <mergeCell ref="C156:D156"/>
    <mergeCell ref="C139:D139"/>
    <mergeCell ref="C140:D140"/>
    <mergeCell ref="C141:D141"/>
    <mergeCell ref="C142:D142"/>
    <mergeCell ref="C143:D143"/>
    <mergeCell ref="C144:D144"/>
    <mergeCell ref="C145:D145"/>
    <mergeCell ref="C146:D146"/>
    <mergeCell ref="C147:D147"/>
    <mergeCell ref="C130:D130"/>
    <mergeCell ref="C131:D131"/>
    <mergeCell ref="C132:D132"/>
    <mergeCell ref="C133:D133"/>
    <mergeCell ref="C134:D134"/>
    <mergeCell ref="C135:D135"/>
    <mergeCell ref="C136:D136"/>
    <mergeCell ref="C137:D137"/>
    <mergeCell ref="C138:D138"/>
    <mergeCell ref="C121:D121"/>
    <mergeCell ref="C122:D122"/>
    <mergeCell ref="C123:D123"/>
    <mergeCell ref="C124:D124"/>
    <mergeCell ref="C125:D125"/>
    <mergeCell ref="C126:D126"/>
    <mergeCell ref="C127:D127"/>
    <mergeCell ref="C128:D128"/>
    <mergeCell ref="C129:D129"/>
    <mergeCell ref="V118:W118"/>
    <mergeCell ref="V119:W119"/>
    <mergeCell ref="V120:W120"/>
    <mergeCell ref="C113:D113"/>
    <mergeCell ref="C114:D114"/>
    <mergeCell ref="C115:D115"/>
    <mergeCell ref="C116:D116"/>
    <mergeCell ref="C117:D117"/>
    <mergeCell ref="C118:D118"/>
    <mergeCell ref="C119:D119"/>
    <mergeCell ref="C120:D120"/>
    <mergeCell ref="V109:W109"/>
    <mergeCell ref="V110:W110"/>
    <mergeCell ref="V111:W111"/>
    <mergeCell ref="V112:W112"/>
    <mergeCell ref="V113:W113"/>
    <mergeCell ref="V114:W114"/>
    <mergeCell ref="V115:W115"/>
    <mergeCell ref="V116:W116"/>
    <mergeCell ref="V117:W117"/>
    <mergeCell ref="V100:W100"/>
    <mergeCell ref="V101:W101"/>
    <mergeCell ref="V102:W102"/>
    <mergeCell ref="V103:W103"/>
    <mergeCell ref="V104:W104"/>
    <mergeCell ref="V105:W105"/>
    <mergeCell ref="V106:W106"/>
    <mergeCell ref="V107:W107"/>
    <mergeCell ref="V108:W108"/>
    <mergeCell ref="V91:W91"/>
    <mergeCell ref="V92:W92"/>
    <mergeCell ref="V93:W93"/>
    <mergeCell ref="V94:W94"/>
    <mergeCell ref="V95:W95"/>
    <mergeCell ref="V96:W96"/>
    <mergeCell ref="V97:W97"/>
    <mergeCell ref="V98:W98"/>
    <mergeCell ref="V99:W99"/>
    <mergeCell ref="C108:D108"/>
    <mergeCell ref="C109:D109"/>
    <mergeCell ref="C110:D110"/>
    <mergeCell ref="C111:D111"/>
    <mergeCell ref="C112:D112"/>
    <mergeCell ref="V72:W72"/>
    <mergeCell ref="V73:W73"/>
    <mergeCell ref="V74:W74"/>
    <mergeCell ref="V75:W75"/>
    <mergeCell ref="V76:W76"/>
    <mergeCell ref="V77:W77"/>
    <mergeCell ref="V78:W78"/>
    <mergeCell ref="V79:W79"/>
    <mergeCell ref="V80:W80"/>
    <mergeCell ref="V81:W81"/>
    <mergeCell ref="V82:W82"/>
    <mergeCell ref="V83:W83"/>
    <mergeCell ref="V84:W84"/>
    <mergeCell ref="V85:W85"/>
    <mergeCell ref="V86:W86"/>
    <mergeCell ref="V87:W87"/>
    <mergeCell ref="V88:W88"/>
    <mergeCell ref="V89:W89"/>
    <mergeCell ref="V90:W90"/>
    <mergeCell ref="C99:D99"/>
    <mergeCell ref="C100:D100"/>
    <mergeCell ref="C101:D101"/>
    <mergeCell ref="C102:D102"/>
    <mergeCell ref="C103:D103"/>
    <mergeCell ref="C104:D104"/>
    <mergeCell ref="C105:D105"/>
    <mergeCell ref="C106:D106"/>
    <mergeCell ref="C107:D107"/>
    <mergeCell ref="C90:D90"/>
    <mergeCell ref="C91:D91"/>
    <mergeCell ref="C92:D92"/>
    <mergeCell ref="C93:D93"/>
    <mergeCell ref="C94:D94"/>
    <mergeCell ref="C95:D95"/>
    <mergeCell ref="C96:D96"/>
    <mergeCell ref="C97:D97"/>
    <mergeCell ref="C98:D98"/>
    <mergeCell ref="C81:D81"/>
    <mergeCell ref="C82:D82"/>
    <mergeCell ref="C83:D83"/>
    <mergeCell ref="C84:D84"/>
    <mergeCell ref="C85:D85"/>
    <mergeCell ref="C86:D86"/>
    <mergeCell ref="C87:D87"/>
    <mergeCell ref="C88:D88"/>
    <mergeCell ref="C89:D89"/>
    <mergeCell ref="C72:D72"/>
    <mergeCell ref="C73:D73"/>
    <mergeCell ref="C74:D74"/>
    <mergeCell ref="C75:D75"/>
    <mergeCell ref="C76:D76"/>
    <mergeCell ref="C77:D77"/>
    <mergeCell ref="C78:D78"/>
    <mergeCell ref="C79:D79"/>
    <mergeCell ref="C80:D80"/>
    <mergeCell ref="V65:W65"/>
    <mergeCell ref="V66:W66"/>
    <mergeCell ref="V67:W67"/>
    <mergeCell ref="V68:W68"/>
    <mergeCell ref="V69:W69"/>
    <mergeCell ref="V70:W70"/>
    <mergeCell ref="V71:W71"/>
    <mergeCell ref="C64:D64"/>
    <mergeCell ref="C65:D65"/>
    <mergeCell ref="C66:D66"/>
    <mergeCell ref="C67:D67"/>
    <mergeCell ref="C68:D68"/>
    <mergeCell ref="C69:D69"/>
    <mergeCell ref="C70:D70"/>
    <mergeCell ref="C71:D71"/>
    <mergeCell ref="AA57:AB57"/>
    <mergeCell ref="C57:D57"/>
    <mergeCell ref="C58:D58"/>
    <mergeCell ref="C59:D59"/>
    <mergeCell ref="C60:D60"/>
    <mergeCell ref="C61:D61"/>
    <mergeCell ref="C62:D62"/>
    <mergeCell ref="C63:D63"/>
    <mergeCell ref="V58:W58"/>
    <mergeCell ref="V59:W59"/>
    <mergeCell ref="V60:W60"/>
    <mergeCell ref="V61:W61"/>
    <mergeCell ref="V62:W62"/>
    <mergeCell ref="V63:W63"/>
    <mergeCell ref="AA14:AB14"/>
    <mergeCell ref="AE14:AF14"/>
    <mergeCell ref="AA18:AB18"/>
    <mergeCell ref="AE18:AF18"/>
    <mergeCell ref="Q34:R34"/>
    <mergeCell ref="Q35:R35"/>
    <mergeCell ref="Q36:R36"/>
    <mergeCell ref="Q37:R37"/>
    <mergeCell ref="A40:C40"/>
    <mergeCell ref="D40:E40"/>
    <mergeCell ref="F40:G40"/>
    <mergeCell ref="V319:W319"/>
    <mergeCell ref="V320:W320"/>
    <mergeCell ref="V321:W321"/>
    <mergeCell ref="V322:W322"/>
    <mergeCell ref="V323:W323"/>
    <mergeCell ref="V324:W324"/>
    <mergeCell ref="V325:W325"/>
    <mergeCell ref="A1:S1"/>
    <mergeCell ref="D3:J3"/>
    <mergeCell ref="O3:S3"/>
    <mergeCell ref="A5:S5"/>
    <mergeCell ref="U5:Y5"/>
    <mergeCell ref="A44:C44"/>
    <mergeCell ref="D44:E44"/>
    <mergeCell ref="F44:G44"/>
    <mergeCell ref="D48:E48"/>
    <mergeCell ref="F48:G48"/>
    <mergeCell ref="A48:C48"/>
    <mergeCell ref="A52:C52"/>
    <mergeCell ref="D52:E52"/>
    <mergeCell ref="F52:G52"/>
    <mergeCell ref="H57:I57"/>
    <mergeCell ref="V57:W57"/>
    <mergeCell ref="V64:W64"/>
    <mergeCell ref="V295:W295"/>
    <mergeCell ref="V296:W296"/>
    <mergeCell ref="V297:W297"/>
    <mergeCell ref="V298:W298"/>
    <mergeCell ref="V299:W299"/>
    <mergeCell ref="V300:W300"/>
    <mergeCell ref="V301:W301"/>
    <mergeCell ref="V302:W302"/>
    <mergeCell ref="V303:W303"/>
    <mergeCell ref="V286:W286"/>
    <mergeCell ref="V287:W287"/>
    <mergeCell ref="V288:W288"/>
    <mergeCell ref="V289:W289"/>
    <mergeCell ref="V290:W290"/>
    <mergeCell ref="V291:W291"/>
    <mergeCell ref="V292:W292"/>
    <mergeCell ref="V293:W293"/>
    <mergeCell ref="V294:W294"/>
    <mergeCell ref="V277:W277"/>
    <mergeCell ref="V278:W278"/>
    <mergeCell ref="V279:W279"/>
    <mergeCell ref="V280:W280"/>
    <mergeCell ref="V281:W281"/>
    <mergeCell ref="V282:W282"/>
    <mergeCell ref="V283:W283"/>
    <mergeCell ref="V284:W284"/>
    <mergeCell ref="V285:W285"/>
    <mergeCell ref="V346:W346"/>
    <mergeCell ref="V354:W354"/>
    <mergeCell ref="V355:W355"/>
    <mergeCell ref="V356:W356"/>
    <mergeCell ref="V357:W357"/>
    <mergeCell ref="V347:W347"/>
    <mergeCell ref="V348:W348"/>
    <mergeCell ref="V349:W349"/>
    <mergeCell ref="V350:W350"/>
    <mergeCell ref="V351:W351"/>
    <mergeCell ref="V352:W352"/>
    <mergeCell ref="V353:W353"/>
    <mergeCell ref="V337:W337"/>
    <mergeCell ref="V338:W338"/>
    <mergeCell ref="V339:W339"/>
    <mergeCell ref="V340:W340"/>
    <mergeCell ref="V341:W341"/>
    <mergeCell ref="V342:W342"/>
    <mergeCell ref="V343:W343"/>
    <mergeCell ref="V344:W344"/>
    <mergeCell ref="V345:W345"/>
    <mergeCell ref="V328:W328"/>
    <mergeCell ref="V329:W329"/>
    <mergeCell ref="V330:W330"/>
    <mergeCell ref="V331:W331"/>
    <mergeCell ref="V332:W332"/>
    <mergeCell ref="V333:W333"/>
    <mergeCell ref="V334:W334"/>
    <mergeCell ref="V335:W335"/>
    <mergeCell ref="V336:W336"/>
    <mergeCell ref="C302:D302"/>
    <mergeCell ref="C303:D303"/>
    <mergeCell ref="C304:D304"/>
    <mergeCell ref="C305:D305"/>
    <mergeCell ref="C306:D306"/>
    <mergeCell ref="C307:D307"/>
    <mergeCell ref="C308:D308"/>
    <mergeCell ref="V326:W326"/>
    <mergeCell ref="V327:W327"/>
    <mergeCell ref="V304:W304"/>
    <mergeCell ref="V305:W305"/>
    <mergeCell ref="V306:W306"/>
    <mergeCell ref="V307:W307"/>
    <mergeCell ref="V308:W308"/>
    <mergeCell ref="V309:W309"/>
    <mergeCell ref="V310:W310"/>
    <mergeCell ref="V311:W311"/>
    <mergeCell ref="V312:W312"/>
    <mergeCell ref="V313:W313"/>
    <mergeCell ref="V314:W314"/>
    <mergeCell ref="V315:W315"/>
    <mergeCell ref="V316:W316"/>
    <mergeCell ref="V317:W317"/>
    <mergeCell ref="V318:W318"/>
    <mergeCell ref="C293:D293"/>
    <mergeCell ref="C294:D294"/>
    <mergeCell ref="C295:D295"/>
    <mergeCell ref="C296:D296"/>
    <mergeCell ref="C297:D297"/>
    <mergeCell ref="C298:D298"/>
    <mergeCell ref="C299:D299"/>
    <mergeCell ref="C300:D300"/>
    <mergeCell ref="C301:D301"/>
    <mergeCell ref="C284:D284"/>
    <mergeCell ref="C285:D285"/>
    <mergeCell ref="C286:D286"/>
    <mergeCell ref="C287:D287"/>
    <mergeCell ref="C288:D288"/>
    <mergeCell ref="C289:D289"/>
    <mergeCell ref="C290:D290"/>
    <mergeCell ref="C291:D291"/>
    <mergeCell ref="C292:D292"/>
    <mergeCell ref="C275:D275"/>
    <mergeCell ref="C276:D276"/>
    <mergeCell ref="C277:D277"/>
    <mergeCell ref="C278:D278"/>
    <mergeCell ref="C279:D279"/>
    <mergeCell ref="C280:D280"/>
    <mergeCell ref="C281:D281"/>
    <mergeCell ref="C282:D282"/>
    <mergeCell ref="C283:D283"/>
    <mergeCell ref="C356:D356"/>
    <mergeCell ref="C357:D357"/>
    <mergeCell ref="C344:D344"/>
    <mergeCell ref="C345:D345"/>
    <mergeCell ref="C346:D346"/>
    <mergeCell ref="C347:D347"/>
    <mergeCell ref="C348:D348"/>
    <mergeCell ref="C349:D349"/>
    <mergeCell ref="C350:D350"/>
    <mergeCell ref="C340:D340"/>
    <mergeCell ref="C341:D341"/>
    <mergeCell ref="C342:D342"/>
    <mergeCell ref="C343:D343"/>
    <mergeCell ref="C351:D351"/>
    <mergeCell ref="C352:D352"/>
    <mergeCell ref="C353:D353"/>
    <mergeCell ref="C354:D354"/>
    <mergeCell ref="C355:D355"/>
    <mergeCell ref="C331:D331"/>
    <mergeCell ref="C332:D332"/>
    <mergeCell ref="C333:D333"/>
    <mergeCell ref="C334:D334"/>
    <mergeCell ref="C335:D335"/>
    <mergeCell ref="C336:D336"/>
    <mergeCell ref="C337:D337"/>
    <mergeCell ref="C338:D338"/>
    <mergeCell ref="C339:D339"/>
    <mergeCell ref="C322:D322"/>
    <mergeCell ref="C323:D323"/>
    <mergeCell ref="C324:D324"/>
    <mergeCell ref="C325:D325"/>
    <mergeCell ref="C326:D326"/>
    <mergeCell ref="C327:D327"/>
    <mergeCell ref="C328:D328"/>
    <mergeCell ref="C329:D329"/>
    <mergeCell ref="C330:D330"/>
    <mergeCell ref="C313:D313"/>
    <mergeCell ref="C314:D314"/>
    <mergeCell ref="C315:D315"/>
    <mergeCell ref="C316:D316"/>
    <mergeCell ref="C317:D317"/>
    <mergeCell ref="C318:D318"/>
    <mergeCell ref="C319:D319"/>
    <mergeCell ref="C320:D320"/>
    <mergeCell ref="C321:D321"/>
    <mergeCell ref="C255:D255"/>
    <mergeCell ref="C256:D256"/>
    <mergeCell ref="C257:D257"/>
    <mergeCell ref="C258:D258"/>
    <mergeCell ref="C259:D259"/>
    <mergeCell ref="C309:D309"/>
    <mergeCell ref="C310:D310"/>
    <mergeCell ref="C311:D311"/>
    <mergeCell ref="C312:D312"/>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46:D246"/>
    <mergeCell ref="C247:D247"/>
    <mergeCell ref="C248:D248"/>
    <mergeCell ref="C249:D249"/>
    <mergeCell ref="C250:D250"/>
    <mergeCell ref="C251:D251"/>
    <mergeCell ref="C252:D252"/>
    <mergeCell ref="C253:D253"/>
    <mergeCell ref="C254:D254"/>
    <mergeCell ref="C237:D237"/>
    <mergeCell ref="C238:D238"/>
    <mergeCell ref="C239:D239"/>
    <mergeCell ref="C240:D240"/>
    <mergeCell ref="C241:D241"/>
    <mergeCell ref="C242:D242"/>
    <mergeCell ref="C243:D243"/>
    <mergeCell ref="C244:D244"/>
    <mergeCell ref="C245:D245"/>
    <mergeCell ref="C228:D228"/>
    <mergeCell ref="C229:D229"/>
    <mergeCell ref="C230:D230"/>
    <mergeCell ref="C231:D231"/>
    <mergeCell ref="C232:D232"/>
    <mergeCell ref="C233:D233"/>
    <mergeCell ref="C234:D234"/>
    <mergeCell ref="C235:D235"/>
    <mergeCell ref="C236:D236"/>
    <mergeCell ref="C219:D219"/>
    <mergeCell ref="C220:D220"/>
    <mergeCell ref="C221:D221"/>
    <mergeCell ref="C222:D222"/>
    <mergeCell ref="C223:D223"/>
    <mergeCell ref="C224:D224"/>
    <mergeCell ref="C225:D225"/>
    <mergeCell ref="C226:D226"/>
    <mergeCell ref="C227:D227"/>
    <mergeCell ref="C211:D211"/>
    <mergeCell ref="C212:D212"/>
    <mergeCell ref="C213:D213"/>
    <mergeCell ref="C214:D214"/>
    <mergeCell ref="C215:D215"/>
    <mergeCell ref="C216:D216"/>
    <mergeCell ref="C217:D217"/>
    <mergeCell ref="C218:D218"/>
    <mergeCell ref="V206:W206"/>
    <mergeCell ref="V207:W207"/>
    <mergeCell ref="V208:W208"/>
    <mergeCell ref="V209:W209"/>
    <mergeCell ref="V210:W210"/>
    <mergeCell ref="V211:W211"/>
    <mergeCell ref="V212:W212"/>
    <mergeCell ref="V213:W213"/>
    <mergeCell ref="V214:W214"/>
    <mergeCell ref="V190:W190"/>
    <mergeCell ref="V191:W191"/>
    <mergeCell ref="V192:W192"/>
    <mergeCell ref="V193:W193"/>
    <mergeCell ref="V194:W194"/>
    <mergeCell ref="V195:W195"/>
    <mergeCell ref="V196:W196"/>
    <mergeCell ref="V179:W179"/>
    <mergeCell ref="V180:W180"/>
    <mergeCell ref="V181:W181"/>
    <mergeCell ref="V182:W182"/>
    <mergeCell ref="V183:W183"/>
    <mergeCell ref="V184:W184"/>
    <mergeCell ref="V185:W185"/>
    <mergeCell ref="V186:W186"/>
    <mergeCell ref="V187:W187"/>
    <mergeCell ref="V170:W170"/>
    <mergeCell ref="V171:W171"/>
    <mergeCell ref="V172:W172"/>
    <mergeCell ref="V173:W173"/>
    <mergeCell ref="V174:W174"/>
    <mergeCell ref="V175:W175"/>
    <mergeCell ref="V176:W176"/>
    <mergeCell ref="V177:W177"/>
    <mergeCell ref="V178:W178"/>
    <mergeCell ref="V226:W226"/>
    <mergeCell ref="V227:W227"/>
    <mergeCell ref="V219:W219"/>
    <mergeCell ref="V220:W220"/>
    <mergeCell ref="V221:W221"/>
    <mergeCell ref="V222:W222"/>
    <mergeCell ref="V223:W223"/>
    <mergeCell ref="V224:W224"/>
    <mergeCell ref="V225:W225"/>
  </mergeCells>
  <conditionalFormatting sqref="D40:E40">
    <cfRule type="expression" dxfId="147" priority="1" stopIfTrue="1">
      <formula>Q34="YES"</formula>
    </cfRule>
    <cfRule type="expression" dxfId="146" priority="2" stopIfTrue="1">
      <formula>Q34="NO"</formula>
    </cfRule>
  </conditionalFormatting>
  <conditionalFormatting sqref="D44:E44">
    <cfRule type="expression" dxfId="145" priority="3" stopIfTrue="1">
      <formula>Q35="YES"</formula>
    </cfRule>
    <cfRule type="expression" dxfId="144" priority="4" stopIfTrue="1">
      <formula>Q35="NO"</formula>
    </cfRule>
  </conditionalFormatting>
  <conditionalFormatting sqref="D48:E48">
    <cfRule type="expression" dxfId="143" priority="5" stopIfTrue="1">
      <formula>Q36="YES"</formula>
    </cfRule>
    <cfRule type="expression" dxfId="142" priority="6" stopIfTrue="1">
      <formula>Q36="NO"</formula>
    </cfRule>
  </conditionalFormatting>
  <conditionalFormatting sqref="D52:E52">
    <cfRule type="expression" dxfId="141" priority="7" stopIfTrue="1">
      <formula>Q37="YES"</formula>
    </cfRule>
    <cfRule type="expression" dxfId="140" priority="8" stopIfTrue="1">
      <formula>Q37="NO"</formula>
    </cfRule>
  </conditionalFormatting>
  <conditionalFormatting sqref="F40:G40 F44:G44 F48:G48 F52:G52">
    <cfRule type="expression" dxfId="139" priority="9" stopIfTrue="1">
      <formula>F40="PASS"</formula>
    </cfRule>
    <cfRule type="expression" dxfId="138" priority="10" stopIfTrue="1">
      <formula>F40="FAIL"</formula>
    </cfRule>
    <cfRule type="expression" dxfId="137" priority="11" stopIfTrue="1">
      <formula>F40="N/A"</formula>
    </cfRule>
  </conditionalFormatting>
  <conditionalFormatting sqref="AA14 AE14 AA18 AE18">
    <cfRule type="cellIs" dxfId="136" priority="12" operator="equal">
      <formula>"FAIL"</formula>
    </cfRule>
    <cfRule type="cellIs" dxfId="135" priority="13" operator="equal">
      <formula>"pass"</formula>
    </cfRule>
  </conditionalFormatting>
  <dataValidations count="4">
    <dataValidation type="list" allowBlank="1" showErrorMessage="1" sqref="Q34:Q37" xr:uid="{00000000-0002-0000-1E00-000000000000}">
      <formula1>"YES,NO"</formula1>
    </dataValidation>
    <dataValidation type="list" allowBlank="1" showErrorMessage="1" sqref="Z6 AD6" xr:uid="{00000000-0002-0000-1E00-000001000000}">
      <formula1>Tube_Type</formula1>
    </dataValidation>
    <dataValidation type="list" allowBlank="1" showErrorMessage="1" sqref="Z3" xr:uid="{00000000-0002-0000-1E00-000002000000}">
      <formula1>"Lap belt only,Combined belts"</formula1>
    </dataValidation>
    <dataValidation type="list" allowBlank="1" showErrorMessage="1" sqref="Z4 AD4" xr:uid="{00000000-0002-0000-1E00-000003000000}">
      <formula1>"Steel,Steel 2"</formula1>
    </dataValidation>
  </dataValidations>
  <hyperlinks>
    <hyperlink ref="O51" location="'Cover Sheet'!A1" display="BACK to COVER SHEET" xr:uid="{00000000-0004-0000-1E00-000001000000}"/>
    <hyperlink ref="V20" location="'T4.5 Guidance Notes'!A1" display="Link to GUIDANCE NOTES" xr:uid="{E0D61BD7-6B2E-4DD4-95CE-0CD04F6792A3}"/>
  </hyperlinks>
  <pageMargins left="0.39370078740157483" right="0.39370078740157483" top="0.39370078740157483" bottom="0.39370078740157483" header="0" footer="0"/>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28">
    <tabColor rgb="FFC6D9F0"/>
  </sheetPr>
  <dimension ref="A1:AF105"/>
  <sheetViews>
    <sheetView showGridLines="0" zoomScale="70" zoomScaleNormal="70" workbookViewId="0">
      <selection activeCell="T17" sqref="T17"/>
    </sheetView>
  </sheetViews>
  <sheetFormatPr baseColWidth="10" defaultColWidth="14.42578125" defaultRowHeight="15" customHeight="1" x14ac:dyDescent="0.2"/>
  <cols>
    <col min="1" max="1" width="4.28515625" customWidth="1"/>
    <col min="2" max="2" width="29" customWidth="1"/>
    <col min="3" max="3" width="12.7109375" customWidth="1"/>
    <col min="4" max="4" width="14.7109375" customWidth="1"/>
    <col min="5" max="5" width="12.7109375" customWidth="1"/>
    <col min="6" max="6" width="14.7109375" customWidth="1"/>
    <col min="7" max="7" width="12.7109375" customWidth="1"/>
    <col min="8" max="8" width="14.7109375" customWidth="1"/>
    <col min="9" max="9" width="12.7109375" customWidth="1"/>
    <col min="10" max="10" width="14.7109375" customWidth="1"/>
    <col min="11" max="11" width="12.7109375" customWidth="1"/>
    <col min="12" max="12" width="14.7109375" customWidth="1"/>
    <col min="13" max="13" width="11.42578125" customWidth="1"/>
    <col min="14" max="14" width="29" customWidth="1"/>
    <col min="15" max="32" width="11.42578125" customWidth="1"/>
  </cols>
  <sheetData>
    <row r="1" spans="2:32" ht="12.75" customHeight="1" x14ac:dyDescent="0.25">
      <c r="B1" s="77" t="s">
        <v>698</v>
      </c>
      <c r="N1" s="77"/>
    </row>
    <row r="2" spans="2:32" ht="12.75" customHeight="1" x14ac:dyDescent="0.2">
      <c r="C2" s="50"/>
      <c r="D2" s="50"/>
    </row>
    <row r="3" spans="2:32" ht="12.75" customHeight="1" x14ac:dyDescent="0.2">
      <c r="B3" s="23" t="s">
        <v>699</v>
      </c>
      <c r="C3" s="119">
        <v>2</v>
      </c>
      <c r="D3" s="5"/>
      <c r="E3" s="9"/>
      <c r="F3" s="88"/>
      <c r="M3" s="9" t="s">
        <v>290</v>
      </c>
      <c r="N3" s="88"/>
      <c r="O3" s="9"/>
      <c r="P3" s="9"/>
    </row>
    <row r="4" spans="2:32" ht="12.75" customHeight="1" x14ac:dyDescent="0.2">
      <c r="B4" s="88" t="s">
        <v>700</v>
      </c>
      <c r="C4" s="119" t="s">
        <v>679</v>
      </c>
      <c r="D4" s="5"/>
    </row>
    <row r="5" spans="2:32" ht="12.75" customHeight="1" x14ac:dyDescent="0.2">
      <c r="C5" s="27"/>
      <c r="D5" s="5"/>
    </row>
    <row r="6" spans="2:32" ht="12.75" customHeight="1" x14ac:dyDescent="0.2">
      <c r="B6" s="273"/>
      <c r="C6" s="659"/>
      <c r="D6" s="660"/>
      <c r="E6" s="495"/>
      <c r="F6" s="409"/>
      <c r="G6" s="1107" t="s">
        <v>701</v>
      </c>
      <c r="H6" s="773"/>
      <c r="I6" s="661" t="s">
        <v>702</v>
      </c>
      <c r="J6" s="654"/>
      <c r="K6" s="660" t="s">
        <v>702</v>
      </c>
      <c r="L6" s="539"/>
    </row>
    <row r="7" spans="2:32" ht="12.75" customHeight="1" x14ac:dyDescent="0.2">
      <c r="B7" s="273"/>
      <c r="C7" s="662" t="s">
        <v>703</v>
      </c>
      <c r="D7" s="619"/>
      <c r="E7" s="663" t="s">
        <v>704</v>
      </c>
      <c r="F7" s="602"/>
      <c r="G7" s="776"/>
      <c r="H7" s="778"/>
      <c r="I7" s="664" t="s">
        <v>705</v>
      </c>
      <c r="J7" s="665"/>
      <c r="K7" s="666" t="s">
        <v>706</v>
      </c>
      <c r="L7" s="577"/>
    </row>
    <row r="8" spans="2:32" ht="12.75" x14ac:dyDescent="0.2">
      <c r="B8" s="4" t="s">
        <v>707</v>
      </c>
      <c r="C8" s="1094" t="str">
        <f>IF(AND(D10="PASS",D11="PASS",D14="PASS",D15="PASS",D26="PASS",D18="PASS",D27="PASS", D28="pass"),"PASS","FAIL")</f>
        <v>PASS</v>
      </c>
      <c r="D8" s="765"/>
      <c r="E8" s="1094" t="str">
        <f>IF(AND(F10="PASS",F11="PASS",F12="PASS",F14="PASS",F15="PASS",F26="PASS",F18="PASS",F27="PASS",F28="pass"),"PASS","FAIL")</f>
        <v>PASS</v>
      </c>
      <c r="F8" s="765"/>
      <c r="G8" s="1108" t="str">
        <f>IF(C4="YES",IF(AND(H10="PASS",H11="PASS",H14="PASS",H15="PASS",H26="PASS",H18="PASS",H27="PASS"),"PASS","FAIL"),"N/A")</f>
        <v>PASS</v>
      </c>
      <c r="H8" s="778"/>
      <c r="I8" s="1094" t="str">
        <f>IF($C$3&lt;=2,"N/A",IF(AND(J10="PASS",J11="PASS",J14="PASS",J15="PASS",J26="PASS",J18="PASS",J27="PASS",J28="pass"),"PASS","FAIL"))</f>
        <v>N/A</v>
      </c>
      <c r="J8" s="765"/>
      <c r="K8" s="1094" t="str">
        <f>IF($C$3&lt;=3,"N/A",IF(AND(L10="PASS",L11="PASS",L14="PASS",L15="PASS",L26="PASS",L18="PASS",L27="PASS",L28="pass"),"PASS","FAIL"))</f>
        <v>N/A</v>
      </c>
      <c r="L8" s="765"/>
      <c r="M8" s="224"/>
      <c r="N8" s="224"/>
      <c r="O8" s="224"/>
      <c r="P8" s="224"/>
      <c r="Q8" s="224"/>
      <c r="R8" s="224"/>
      <c r="S8" s="224"/>
      <c r="T8" s="224"/>
      <c r="U8" s="224"/>
      <c r="V8" s="224"/>
      <c r="W8" s="224"/>
      <c r="X8" s="224"/>
      <c r="Y8" s="224"/>
      <c r="Z8" s="224"/>
      <c r="AA8" s="224"/>
      <c r="AB8" s="224"/>
      <c r="AC8" s="224"/>
      <c r="AD8" s="224"/>
      <c r="AE8" s="224"/>
      <c r="AF8" s="560"/>
    </row>
    <row r="9" spans="2:32" ht="12.75" x14ac:dyDescent="0.2">
      <c r="B9" s="494"/>
      <c r="C9" s="485"/>
      <c r="D9" s="490"/>
      <c r="E9" s="485"/>
      <c r="F9" s="490"/>
      <c r="G9" s="485"/>
      <c r="H9" s="490"/>
      <c r="I9" s="485"/>
      <c r="J9" s="490"/>
      <c r="K9" s="486"/>
      <c r="L9" s="479"/>
      <c r="M9" s="221"/>
      <c r="N9" s="221"/>
      <c r="O9" s="221"/>
      <c r="P9" s="221"/>
      <c r="Q9" s="221"/>
      <c r="R9" s="221"/>
      <c r="S9" s="221"/>
      <c r="T9" s="221"/>
      <c r="U9" s="221"/>
      <c r="V9" s="221"/>
      <c r="W9" s="221"/>
      <c r="X9" s="221"/>
      <c r="Y9" s="221"/>
      <c r="Z9" s="221"/>
      <c r="AA9" s="221"/>
      <c r="AB9" s="221"/>
      <c r="AC9" s="221"/>
      <c r="AD9" s="221"/>
      <c r="AE9" s="221"/>
      <c r="AF9" s="243"/>
    </row>
    <row r="10" spans="2:32" ht="12.75" x14ac:dyDescent="0.2">
      <c r="B10" s="495" t="s">
        <v>708</v>
      </c>
      <c r="C10" s="487">
        <v>8</v>
      </c>
      <c r="D10" s="488" t="str">
        <f>IF(C10&gt;=8,"PASS","FAIL")</f>
        <v>PASS</v>
      </c>
      <c r="E10" s="157">
        <v>8</v>
      </c>
      <c r="F10" s="489" t="str">
        <f>IF(E10&gt;=8,"PASS","FAIL")</f>
        <v>PASS</v>
      </c>
      <c r="G10" s="158">
        <v>10</v>
      </c>
      <c r="H10" s="488" t="str">
        <f>IF(G10&gt;=8,"PASS","FAIL")</f>
        <v>PASS</v>
      </c>
      <c r="I10" s="157">
        <v>0</v>
      </c>
      <c r="J10" s="489" t="str">
        <f>IF(I10&gt;=8,"PASS","FAIL")</f>
        <v>FAIL</v>
      </c>
      <c r="K10" s="157">
        <v>0</v>
      </c>
      <c r="L10" s="489" t="str">
        <f>IF(K10&gt;=8,"PASS","FAIL")</f>
        <v>FAIL</v>
      </c>
      <c r="M10" s="221"/>
      <c r="N10" s="221"/>
      <c r="O10" s="221"/>
      <c r="P10" s="221"/>
      <c r="Q10" s="221"/>
      <c r="R10" s="221"/>
      <c r="S10" s="221"/>
      <c r="T10" s="221"/>
      <c r="U10" s="221"/>
      <c r="V10" s="221"/>
      <c r="W10" s="221"/>
      <c r="X10" s="221"/>
      <c r="Y10" s="221"/>
      <c r="Z10" s="221"/>
      <c r="AA10" s="221"/>
      <c r="AB10" s="221"/>
      <c r="AC10" s="221"/>
      <c r="AD10" s="221"/>
      <c r="AE10" s="221"/>
      <c r="AF10" s="243"/>
    </row>
    <row r="11" spans="2:32" ht="12.75" x14ac:dyDescent="0.2">
      <c r="B11" s="496" t="s">
        <v>709</v>
      </c>
      <c r="C11" s="87">
        <v>2</v>
      </c>
      <c r="D11" s="159" t="str">
        <f>IF(C11&gt;=2,"PASS","FAIL")</f>
        <v>PASS</v>
      </c>
      <c r="E11" s="78">
        <v>2</v>
      </c>
      <c r="F11" s="159" t="str">
        <f>IF(E11&gt;=2,"PASS","FAIL")</f>
        <v>PASS</v>
      </c>
      <c r="G11" s="78">
        <v>1</v>
      </c>
      <c r="H11" s="159" t="str">
        <f>IF(OR(AND(G10&gt;=8,G10&lt;10,G11&gt;=2),AND(G10&gt;=10,G11&gt;=1)),"PASS","FAIL")</f>
        <v>PASS</v>
      </c>
      <c r="I11" s="160">
        <v>0</v>
      </c>
      <c r="J11" s="490" t="str">
        <f>IF(I11&gt;=2,"PASS","FAIL")</f>
        <v>FAIL</v>
      </c>
      <c r="K11" s="78">
        <v>0</v>
      </c>
      <c r="L11" s="490" t="str">
        <f>IF(K11&gt;=2,"PASS","FAIL")</f>
        <v>FAIL</v>
      </c>
      <c r="M11" s="221"/>
      <c r="N11" s="221"/>
      <c r="O11" s="221"/>
      <c r="P11" s="221"/>
      <c r="Q11" s="221"/>
      <c r="R11" s="221"/>
      <c r="S11" s="221"/>
      <c r="T11" s="221"/>
      <c r="U11" s="221"/>
      <c r="V11" s="221"/>
      <c r="W11" s="221"/>
      <c r="X11" s="221"/>
      <c r="Y11" s="221"/>
      <c r="Z11" s="221"/>
      <c r="AA11" s="221"/>
      <c r="AB11" s="221"/>
      <c r="AC11" s="221"/>
      <c r="AD11" s="221"/>
      <c r="AE11" s="221"/>
      <c r="AF11" s="243"/>
    </row>
    <row r="12" spans="2:32" ht="12.75" x14ac:dyDescent="0.2">
      <c r="B12" s="494" t="s">
        <v>710</v>
      </c>
      <c r="C12" s="161"/>
      <c r="D12" s="162"/>
      <c r="E12" s="221">
        <v>45.059600000000003</v>
      </c>
      <c r="F12" s="159" t="str">
        <f>IF(OR(E12&gt;=50,E12=""),"FAIL","PASS")</f>
        <v>PASS</v>
      </c>
      <c r="H12" s="273"/>
      <c r="I12" s="161"/>
      <c r="J12" s="162"/>
      <c r="K12" s="161"/>
      <c r="L12" s="162"/>
      <c r="M12" s="221"/>
      <c r="N12" s="221"/>
      <c r="O12" s="221"/>
      <c r="P12" s="221"/>
      <c r="Q12" s="221"/>
      <c r="R12" s="221"/>
      <c r="S12" s="221"/>
      <c r="T12" s="221"/>
      <c r="U12" s="221"/>
      <c r="V12" s="221"/>
      <c r="W12" s="221"/>
      <c r="X12" s="221"/>
      <c r="Y12" s="221"/>
      <c r="Z12" s="221"/>
      <c r="AA12" s="221"/>
      <c r="AB12" s="221"/>
      <c r="AC12" s="221"/>
      <c r="AD12" s="221"/>
      <c r="AE12" s="221"/>
      <c r="AF12" s="243"/>
    </row>
    <row r="13" spans="2:32" ht="12.75" x14ac:dyDescent="0.2">
      <c r="B13" s="496"/>
      <c r="C13" s="486"/>
      <c r="D13" s="479"/>
      <c r="E13" s="497"/>
      <c r="F13" s="479"/>
      <c r="G13" s="763"/>
      <c r="H13" s="765"/>
      <c r="I13" s="496"/>
      <c r="J13" s="479"/>
      <c r="K13" s="486"/>
      <c r="L13" s="479"/>
      <c r="M13" s="221"/>
      <c r="N13" s="221"/>
      <c r="O13" s="221"/>
      <c r="P13" s="221"/>
      <c r="Q13" s="221"/>
      <c r="R13" s="221"/>
      <c r="S13" s="221"/>
      <c r="T13" s="221"/>
      <c r="U13" s="221"/>
      <c r="V13" s="221"/>
      <c r="W13" s="221"/>
      <c r="X13" s="221"/>
      <c r="Y13" s="221"/>
      <c r="Z13" s="221"/>
      <c r="AA13" s="221"/>
      <c r="AB13" s="221"/>
      <c r="AC13" s="221"/>
      <c r="AD13" s="221"/>
      <c r="AE13" s="221"/>
      <c r="AF13" s="243"/>
    </row>
    <row r="14" spans="2:32" ht="12.75" x14ac:dyDescent="0.2">
      <c r="B14" s="496" t="s">
        <v>711</v>
      </c>
      <c r="C14" s="163">
        <v>160</v>
      </c>
      <c r="D14" s="159" t="str">
        <f>IF(C14&gt;(PI()*25.4),"PASS","FAIL")</f>
        <v>PASS</v>
      </c>
      <c r="E14" s="163">
        <v>160</v>
      </c>
      <c r="F14" s="490" t="str">
        <f>IF(E14&gt;(PI()*25.4),"PASS","FAIL")</f>
        <v>PASS</v>
      </c>
      <c r="G14" s="163">
        <v>127</v>
      </c>
      <c r="H14" s="159" t="str">
        <f>IF(G14&gt;(PI()*25),"PASS","FAIL")</f>
        <v>PASS</v>
      </c>
      <c r="I14" s="163">
        <v>0</v>
      </c>
      <c r="J14" s="490" t="str">
        <f>IF(I14&gt;(PI()*25.4),"PASS","FAIL")</f>
        <v>FAIL</v>
      </c>
      <c r="K14" s="163">
        <v>0</v>
      </c>
      <c r="L14" s="490" t="str">
        <f>IF(K14&gt;(PI()*25.4),"PASS","FAIL")</f>
        <v>FAIL</v>
      </c>
      <c r="M14" s="221"/>
      <c r="N14" s="221"/>
      <c r="O14" s="221"/>
      <c r="P14" s="221"/>
      <c r="Q14" s="221"/>
      <c r="R14" s="221"/>
      <c r="S14" s="221"/>
      <c r="T14" s="221"/>
      <c r="U14" s="221"/>
      <c r="V14" s="221"/>
      <c r="W14" s="221"/>
      <c r="X14" s="221"/>
      <c r="Y14" s="221"/>
      <c r="Z14" s="221"/>
      <c r="AA14" s="221"/>
      <c r="AB14" s="221"/>
      <c r="AC14" s="221"/>
      <c r="AD14" s="221"/>
      <c r="AE14" s="221"/>
      <c r="AF14" s="243"/>
    </row>
    <row r="15" spans="2:32" ht="12.75" x14ac:dyDescent="0.2">
      <c r="B15" s="496" t="s">
        <v>712</v>
      </c>
      <c r="C15" s="163">
        <v>2</v>
      </c>
      <c r="D15" s="159" t="str">
        <f>IF(C15&gt;=2,"PASS","FAIL")</f>
        <v>PASS</v>
      </c>
      <c r="E15" s="163">
        <v>2</v>
      </c>
      <c r="F15" s="490" t="str">
        <f>IF(E15&gt;=2,"PASS","FAIL")</f>
        <v>PASS</v>
      </c>
      <c r="G15" s="163">
        <v>2</v>
      </c>
      <c r="H15" s="490" t="str">
        <f>IF(G15&gt;=2,"PASS","FAIL")</f>
        <v>PASS</v>
      </c>
      <c r="I15" s="163">
        <v>0</v>
      </c>
      <c r="J15" s="490" t="str">
        <f>IF(I15&gt;=2,"PASS","FAIL")</f>
        <v>FAIL</v>
      </c>
      <c r="K15" s="163">
        <v>0</v>
      </c>
      <c r="L15" s="490" t="str">
        <f>IF(K15&gt;=2,"PASS","FAIL")</f>
        <v>FAIL</v>
      </c>
      <c r="M15" s="221"/>
      <c r="N15" s="221"/>
      <c r="O15" s="221"/>
      <c r="P15" s="221"/>
      <c r="Q15" s="221"/>
      <c r="R15" s="221"/>
      <c r="S15" s="221"/>
      <c r="T15" s="221"/>
      <c r="U15" s="221"/>
      <c r="V15" s="221"/>
      <c r="W15" s="221"/>
      <c r="X15" s="221"/>
      <c r="Y15" s="221"/>
      <c r="Z15" s="221"/>
      <c r="AA15" s="221"/>
      <c r="AB15" s="221"/>
      <c r="AC15" s="221"/>
      <c r="AD15" s="221"/>
      <c r="AE15" s="221"/>
      <c r="AF15" s="243"/>
    </row>
    <row r="16" spans="2:32" ht="12.75" x14ac:dyDescent="0.2">
      <c r="B16" s="496" t="s">
        <v>713</v>
      </c>
      <c r="C16" s="163">
        <v>203</v>
      </c>
      <c r="D16" s="159"/>
      <c r="E16" s="163">
        <v>190</v>
      </c>
      <c r="F16" s="490"/>
      <c r="G16" s="163">
        <v>138</v>
      </c>
      <c r="H16" s="490"/>
      <c r="I16" s="163">
        <v>0</v>
      </c>
      <c r="J16" s="490"/>
      <c r="K16" s="163">
        <v>0</v>
      </c>
      <c r="L16" s="490"/>
      <c r="M16" s="221"/>
      <c r="N16" s="221"/>
      <c r="O16" s="221"/>
      <c r="P16" s="221"/>
      <c r="Q16" s="221"/>
      <c r="R16" s="221"/>
      <c r="S16" s="221"/>
      <c r="T16" s="221"/>
      <c r="U16" s="221"/>
      <c r="V16" s="221"/>
      <c r="W16" s="221"/>
      <c r="X16" s="221"/>
      <c r="Y16" s="221"/>
      <c r="Z16" s="221"/>
      <c r="AA16" s="221"/>
      <c r="AB16" s="221"/>
      <c r="AC16" s="221"/>
      <c r="AD16" s="221"/>
      <c r="AE16" s="221"/>
      <c r="AF16" s="243"/>
    </row>
    <row r="17" spans="1:32" ht="12.75" x14ac:dyDescent="0.2">
      <c r="B17" s="496" t="s">
        <v>714</v>
      </c>
      <c r="C17" s="163">
        <v>161</v>
      </c>
      <c r="D17" s="159"/>
      <c r="E17" s="163">
        <v>191</v>
      </c>
      <c r="F17" s="490"/>
      <c r="G17" s="163">
        <v>163</v>
      </c>
      <c r="H17" s="490"/>
      <c r="I17" s="163">
        <v>0</v>
      </c>
      <c r="J17" s="490"/>
      <c r="K17" s="163">
        <v>0</v>
      </c>
      <c r="L17" s="490"/>
      <c r="M17" s="221"/>
      <c r="N17" s="221"/>
      <c r="O17" s="221"/>
      <c r="P17" s="221"/>
      <c r="Q17" s="221"/>
      <c r="R17" s="221"/>
      <c r="S17" s="221"/>
      <c r="T17" s="221"/>
      <c r="U17" s="221"/>
      <c r="V17" s="221"/>
      <c r="W17" s="221"/>
      <c r="X17" s="221"/>
      <c r="Y17" s="221"/>
      <c r="Z17" s="221"/>
      <c r="AA17" s="221"/>
      <c r="AB17" s="221"/>
      <c r="AC17" s="221"/>
      <c r="AD17" s="221"/>
      <c r="AE17" s="221"/>
      <c r="AF17" s="243"/>
    </row>
    <row r="18" spans="1:32" ht="12.75" x14ac:dyDescent="0.2">
      <c r="B18" s="496" t="s">
        <v>715</v>
      </c>
      <c r="C18" s="163">
        <v>2</v>
      </c>
      <c r="D18" s="159" t="str">
        <f>IF(C18&gt;=2,"PASS","FAIL")</f>
        <v>PASS</v>
      </c>
      <c r="E18" s="163">
        <v>2</v>
      </c>
      <c r="F18" s="490" t="str">
        <f>IF(E18&gt;=2,"PASS","FAIL")</f>
        <v>PASS</v>
      </c>
      <c r="G18" s="78">
        <v>2</v>
      </c>
      <c r="H18" s="490" t="str">
        <f>IF(G18&gt;=2,"PASS","FAIL")</f>
        <v>PASS</v>
      </c>
      <c r="I18" s="163">
        <v>0</v>
      </c>
      <c r="J18" s="159" t="str">
        <f>IF(I18&gt;=2,"PASS","FAIL")</f>
        <v>FAIL</v>
      </c>
      <c r="K18" s="163">
        <v>0</v>
      </c>
      <c r="L18" s="159" t="str">
        <f>IF(K18&gt;=2,"PASS","FAIL")</f>
        <v>FAIL</v>
      </c>
      <c r="M18" s="221"/>
      <c r="N18" s="221"/>
      <c r="O18" s="221"/>
      <c r="P18" s="221"/>
      <c r="Q18" s="221"/>
      <c r="R18" s="221"/>
      <c r="S18" s="221"/>
      <c r="T18" s="221"/>
      <c r="U18" s="221"/>
      <c r="V18" s="221"/>
      <c r="W18" s="221"/>
      <c r="X18" s="221"/>
      <c r="Y18" s="221"/>
      <c r="Z18" s="221"/>
      <c r="AA18" s="221"/>
      <c r="AB18" s="221"/>
      <c r="AC18" s="221"/>
      <c r="AD18" s="221"/>
      <c r="AE18" s="221"/>
      <c r="AF18" s="243"/>
    </row>
    <row r="19" spans="1:32" ht="12.75" x14ac:dyDescent="0.2">
      <c r="B19" s="496" t="s">
        <v>716</v>
      </c>
      <c r="C19" s="163">
        <v>148</v>
      </c>
      <c r="D19" s="159"/>
      <c r="E19" s="163">
        <v>158</v>
      </c>
      <c r="F19" s="490"/>
      <c r="G19" s="78">
        <v>138</v>
      </c>
      <c r="H19" s="479"/>
      <c r="I19" s="163">
        <v>0</v>
      </c>
      <c r="J19" s="490"/>
      <c r="K19" s="163">
        <v>0</v>
      </c>
      <c r="L19" s="490"/>
      <c r="M19" s="221"/>
      <c r="N19" s="221"/>
      <c r="O19" s="221"/>
      <c r="P19" s="221"/>
      <c r="Q19" s="221"/>
      <c r="R19" s="221"/>
      <c r="S19" s="221"/>
      <c r="T19" s="221"/>
      <c r="U19" s="221"/>
      <c r="V19" s="221"/>
      <c r="W19" s="221"/>
      <c r="X19" s="221"/>
      <c r="Y19" s="221"/>
      <c r="Z19" s="221"/>
      <c r="AA19" s="221"/>
      <c r="AB19" s="221"/>
      <c r="AC19" s="221"/>
      <c r="AD19" s="221"/>
      <c r="AE19" s="221"/>
      <c r="AF19" s="243"/>
    </row>
    <row r="20" spans="1:32" ht="12.75" x14ac:dyDescent="0.2">
      <c r="B20" s="496" t="s">
        <v>717</v>
      </c>
      <c r="C20" s="163">
        <v>77</v>
      </c>
      <c r="D20" s="490"/>
      <c r="E20" s="163">
        <v>67</v>
      </c>
      <c r="F20" s="490"/>
      <c r="G20" s="163">
        <v>153</v>
      </c>
      <c r="H20" s="490"/>
      <c r="I20" s="163">
        <v>0</v>
      </c>
      <c r="J20" s="490"/>
      <c r="K20" s="163">
        <v>0</v>
      </c>
      <c r="L20" s="490"/>
      <c r="M20" s="221"/>
      <c r="N20" s="221"/>
      <c r="O20" s="221"/>
      <c r="P20" s="221"/>
      <c r="Q20" s="221"/>
      <c r="R20" s="221"/>
      <c r="S20" s="221"/>
      <c r="T20" s="221"/>
      <c r="U20" s="221"/>
      <c r="V20" s="221"/>
      <c r="W20" s="221"/>
      <c r="X20" s="221"/>
      <c r="Y20" s="221"/>
      <c r="Z20" s="221"/>
      <c r="AA20" s="221"/>
      <c r="AB20" s="221"/>
      <c r="AC20" s="221"/>
      <c r="AD20" s="221"/>
      <c r="AE20" s="221"/>
      <c r="AF20" s="243"/>
    </row>
    <row r="21" spans="1:32" ht="12.75" x14ac:dyDescent="0.2">
      <c r="B21" s="496" t="s">
        <v>718</v>
      </c>
      <c r="C21" s="163" t="s">
        <v>250</v>
      </c>
      <c r="D21" s="490"/>
      <c r="E21" s="163" t="s">
        <v>240</v>
      </c>
      <c r="F21" s="490"/>
      <c r="G21" s="163" t="s">
        <v>244</v>
      </c>
      <c r="H21" s="490"/>
      <c r="I21" s="163" t="s">
        <v>240</v>
      </c>
      <c r="J21" s="490"/>
      <c r="K21" s="163" t="s">
        <v>240</v>
      </c>
      <c r="L21" s="490"/>
      <c r="M21" s="221" t="s">
        <v>719</v>
      </c>
      <c r="N21" s="221"/>
      <c r="O21" s="221"/>
      <c r="P21" s="221"/>
      <c r="Q21" s="221"/>
      <c r="R21" s="221"/>
      <c r="S21" s="221"/>
      <c r="T21" s="221"/>
      <c r="U21" s="221"/>
      <c r="V21" s="221"/>
      <c r="W21" s="221"/>
      <c r="X21" s="221"/>
      <c r="Y21" s="221"/>
      <c r="Z21" s="221"/>
      <c r="AA21" s="221"/>
      <c r="AB21" s="221"/>
      <c r="AC21" s="221"/>
      <c r="AD21" s="221"/>
      <c r="AE21" s="221"/>
      <c r="AF21" s="243"/>
    </row>
    <row r="22" spans="1:32" ht="12.75" x14ac:dyDescent="0.2">
      <c r="B22" s="496" t="s">
        <v>720</v>
      </c>
      <c r="C22" s="491" t="e">
        <f>HLOOKUP(C21,MaterialData!$C$3:$P$4,2,FALSE)</f>
        <v>#N/A</v>
      </c>
      <c r="D22" s="490"/>
      <c r="E22" s="491" t="str">
        <f>HLOOKUP(E21,MaterialData!$C$3:$P$4,2,FALSE)</f>
        <v>vertical SIS</v>
      </c>
      <c r="F22" s="490"/>
      <c r="G22" s="491" t="str">
        <f>HLOOKUP(G21,MaterialData!$C$3:$P$4,2,FALSE)</f>
        <v>MHBS Mid/low</v>
      </c>
      <c r="H22" s="490"/>
      <c r="I22" s="491" t="str">
        <f>HLOOKUP(I21,MaterialData!$C$3:$P$4,2,FALSE)</f>
        <v>vertical SIS</v>
      </c>
      <c r="J22" s="490"/>
      <c r="K22" s="491" t="str">
        <f>HLOOKUP(K21,MaterialData!$C$3:$P$4,2,FALSE)</f>
        <v>vertical SIS</v>
      </c>
      <c r="L22" s="490"/>
      <c r="M22" s="221"/>
      <c r="N22" s="221"/>
      <c r="O22" s="221"/>
      <c r="P22" s="221"/>
      <c r="Q22" s="221"/>
      <c r="R22" s="221"/>
      <c r="S22" s="221"/>
      <c r="T22" s="221"/>
      <c r="U22" s="221"/>
      <c r="V22" s="221"/>
      <c r="W22" s="221"/>
      <c r="X22" s="221"/>
      <c r="Y22" s="221"/>
      <c r="Z22" s="221"/>
      <c r="AA22" s="221"/>
      <c r="AB22" s="221"/>
      <c r="AC22" s="221"/>
      <c r="AD22" s="221"/>
      <c r="AE22" s="221"/>
      <c r="AF22" s="243"/>
    </row>
    <row r="23" spans="1:32" ht="12.75" x14ac:dyDescent="0.2">
      <c r="B23" s="496" t="s">
        <v>721</v>
      </c>
      <c r="C23" s="157">
        <f>'[4]T3.6.10 Shear Tests'!$GV$54</f>
        <v>256.60534721554382</v>
      </c>
      <c r="D23" s="490"/>
      <c r="E23" s="157">
        <v>129</v>
      </c>
      <c r="F23" s="490"/>
      <c r="G23" s="157">
        <v>172</v>
      </c>
      <c r="H23" s="490"/>
      <c r="I23" s="157">
        <f>'T3.6.10 Shear Tests'!$D$54</f>
        <v>92.006406831716504</v>
      </c>
      <c r="J23" s="490"/>
      <c r="K23" s="157">
        <f>'T3.6.10 Shear Tests'!$D$54</f>
        <v>92.006406831716504</v>
      </c>
      <c r="L23" s="490"/>
      <c r="M23" s="221" t="s">
        <v>722</v>
      </c>
      <c r="N23" s="221"/>
      <c r="O23" s="221"/>
      <c r="P23" s="221"/>
      <c r="Q23" s="221"/>
      <c r="R23" s="221"/>
      <c r="S23" s="221"/>
      <c r="T23" s="221"/>
      <c r="U23" s="221"/>
      <c r="V23" s="221"/>
      <c r="W23" s="221"/>
      <c r="X23" s="221"/>
      <c r="Y23" s="221"/>
      <c r="Z23" s="221"/>
      <c r="AA23" s="221"/>
      <c r="AB23" s="221"/>
      <c r="AC23" s="221"/>
      <c r="AD23" s="221"/>
      <c r="AE23" s="221"/>
      <c r="AF23" s="243"/>
    </row>
    <row r="24" spans="1:32" ht="12.75" x14ac:dyDescent="0.2">
      <c r="B24" s="496" t="s">
        <v>723</v>
      </c>
      <c r="C24" s="78">
        <v>1.9</v>
      </c>
      <c r="D24" s="492" t="str">
        <f>IF(C24&lt;0.4*C25,"FAIL, see T3.4.4","")</f>
        <v/>
      </c>
      <c r="E24" s="78">
        <v>1</v>
      </c>
      <c r="F24" s="492" t="str">
        <f>IF(E24&lt;0.4*E25,"FAIL, see T3.4.4","")</f>
        <v/>
      </c>
      <c r="G24" s="78">
        <v>1</v>
      </c>
      <c r="H24" s="492" t="str">
        <f>IF(G24&lt;0.4*G25,"FAIL, see T3.4.4","")</f>
        <v/>
      </c>
      <c r="I24" s="78">
        <v>1</v>
      </c>
      <c r="J24" s="492" t="str">
        <f>IF(I24&lt;0.4*I25,"FAIL, see T3.4.4","")</f>
        <v/>
      </c>
      <c r="K24" s="78">
        <v>1</v>
      </c>
      <c r="L24" s="165" t="str">
        <f>IF(K24&lt;0.4*K25,"FAIL, see T3.4.4","")</f>
        <v/>
      </c>
      <c r="M24" s="221" t="s">
        <v>724</v>
      </c>
      <c r="N24" s="221"/>
      <c r="O24" s="221"/>
      <c r="P24" s="221"/>
      <c r="Q24" s="221"/>
      <c r="R24" s="221"/>
      <c r="S24" s="221"/>
      <c r="T24" s="221"/>
      <c r="U24" s="221"/>
      <c r="V24" s="221"/>
      <c r="W24" s="221"/>
      <c r="X24" s="221"/>
      <c r="Y24" s="221"/>
      <c r="Z24" s="221"/>
      <c r="AA24" s="221"/>
      <c r="AB24" s="221"/>
      <c r="AC24" s="221"/>
      <c r="AD24" s="221"/>
      <c r="AE24" s="221"/>
      <c r="AF24" s="243"/>
    </row>
    <row r="25" spans="1:32" ht="12.75" x14ac:dyDescent="0.2">
      <c r="B25" s="496" t="s">
        <v>723</v>
      </c>
      <c r="C25" s="78">
        <v>1.9</v>
      </c>
      <c r="D25" s="493" t="str">
        <f>IF(C25&lt;0.4*C24,"FAIL, see T3.4.4","")</f>
        <v/>
      </c>
      <c r="E25" s="78">
        <v>1</v>
      </c>
      <c r="F25" s="492" t="str">
        <f>IF(E25&lt;0.4*E24,"FAIL, see T3.4.4","")</f>
        <v/>
      </c>
      <c r="G25" s="78">
        <v>1</v>
      </c>
      <c r="H25" s="492" t="str">
        <f>IF(G25&lt;0.4*G24,"FAIL, see T3.4.4","")</f>
        <v/>
      </c>
      <c r="I25" s="78">
        <v>1</v>
      </c>
      <c r="J25" s="492" t="str">
        <f>IF(I25&lt;0.4*I24,"FAIL, see T3.4.4","")</f>
        <v/>
      </c>
      <c r="K25" s="78">
        <v>1</v>
      </c>
      <c r="L25" s="165" t="str">
        <f>IF(K25&lt;0.4*K24,"FAIL, see T3.4.4","")</f>
        <v/>
      </c>
      <c r="M25" s="221" t="s">
        <v>724</v>
      </c>
      <c r="N25" s="221"/>
      <c r="O25" s="221"/>
      <c r="P25" s="221"/>
      <c r="Q25" s="221"/>
      <c r="R25" s="221"/>
      <c r="S25" s="221"/>
      <c r="T25" s="221"/>
      <c r="U25" s="221"/>
      <c r="V25" s="221"/>
      <c r="W25" s="221"/>
      <c r="X25" s="221"/>
      <c r="Y25" s="221"/>
      <c r="Z25" s="221"/>
      <c r="AA25" s="221"/>
      <c r="AB25" s="221"/>
      <c r="AC25" s="221"/>
      <c r="AD25" s="221"/>
      <c r="AE25" s="221"/>
      <c r="AF25" s="243"/>
    </row>
    <row r="26" spans="1:32" ht="12.75" x14ac:dyDescent="0.2">
      <c r="B26" s="496" t="s">
        <v>725</v>
      </c>
      <c r="C26" s="166">
        <f>((C16*C24)+(C17*C25))*C23*0.001</f>
        <v>177.46825813427009</v>
      </c>
      <c r="D26" s="159" t="str">
        <f t="shared" ref="D26:D28" si="0">IF(C26&gt;=30,"PASS","FAIL")</f>
        <v>PASS</v>
      </c>
      <c r="E26" s="167">
        <f>((E16*E24)+(E17*E25))*E23*0.001</f>
        <v>49.149000000000001</v>
      </c>
      <c r="F26" s="490" t="str">
        <f t="shared" ref="F26:F28" si="1">IF(E26&gt;=30,"PASS","FAIL")</f>
        <v>PASS</v>
      </c>
      <c r="G26" s="167">
        <f>((G16*G24)+(G17*G25))*G23*0.001</f>
        <v>51.771999999999998</v>
      </c>
      <c r="H26" s="490" t="str">
        <f t="shared" ref="H26:H28" si="2">IF(G26&gt;=30,"PASS","FAIL")</f>
        <v>PASS</v>
      </c>
      <c r="I26" s="167">
        <f>((I16*I24)+(I17*I25))*I23*0.001</f>
        <v>0</v>
      </c>
      <c r="J26" s="490" t="str">
        <f t="shared" ref="J26:J28" si="3">IF(I26&gt;=30,"PASS","FAIL")</f>
        <v>FAIL</v>
      </c>
      <c r="K26" s="167">
        <f>((K16*K24)+(K17*K25))*K23*0.001</f>
        <v>0</v>
      </c>
      <c r="L26" s="490" t="str">
        <f t="shared" ref="L26:L28" si="4">IF(K26&gt;=30,"PASS","FAIL")</f>
        <v>FAIL</v>
      </c>
      <c r="M26" s="221"/>
      <c r="N26" s="221"/>
      <c r="O26" s="221"/>
      <c r="P26" s="221"/>
      <c r="Q26" s="221"/>
      <c r="R26" s="221"/>
      <c r="S26" s="221"/>
      <c r="T26" s="221"/>
      <c r="U26" s="221"/>
      <c r="V26" s="221"/>
      <c r="W26" s="221"/>
      <c r="X26" s="221"/>
      <c r="Y26" s="221"/>
      <c r="Z26" s="221"/>
      <c r="AA26" s="221"/>
      <c r="AB26" s="221"/>
      <c r="AC26" s="221"/>
      <c r="AD26" s="221"/>
      <c r="AE26" s="221"/>
      <c r="AF26" s="243"/>
    </row>
    <row r="27" spans="1:32" ht="12.75" x14ac:dyDescent="0.2">
      <c r="B27" s="496" t="s">
        <v>725</v>
      </c>
      <c r="C27" s="166">
        <f>((C24*C17)+(C25*C19))*C23*0.001</f>
        <v>150.65299935024575</v>
      </c>
      <c r="D27" s="159" t="str">
        <f t="shared" si="0"/>
        <v>PASS</v>
      </c>
      <c r="E27" s="164">
        <f>((E24*E17)+(E25*E19))*E23*0.001</f>
        <v>45.021000000000001</v>
      </c>
      <c r="F27" s="490" t="str">
        <f t="shared" si="1"/>
        <v>PASS</v>
      </c>
      <c r="G27" s="164">
        <f>((G24*G17)+(G25*G19))*G23*0.001</f>
        <v>51.771999999999998</v>
      </c>
      <c r="H27" s="490" t="str">
        <f t="shared" si="2"/>
        <v>PASS</v>
      </c>
      <c r="I27" s="164">
        <f>((I24*I17)+(I25*I19))*I23*0.001</f>
        <v>0</v>
      </c>
      <c r="J27" s="490" t="str">
        <f t="shared" si="3"/>
        <v>FAIL</v>
      </c>
      <c r="K27" s="164">
        <f>((K24*K17)+(K25*K19))*K23*0.001</f>
        <v>0</v>
      </c>
      <c r="L27" s="490" t="str">
        <f t="shared" si="4"/>
        <v>FAIL</v>
      </c>
      <c r="M27" s="221"/>
      <c r="N27" s="221"/>
      <c r="O27" s="221"/>
      <c r="P27" s="221"/>
      <c r="Q27" s="221"/>
      <c r="R27" s="221"/>
      <c r="S27" s="221" t="s">
        <v>726</v>
      </c>
      <c r="T27" s="221"/>
      <c r="U27" s="221"/>
      <c r="V27" s="221"/>
      <c r="W27" s="221"/>
      <c r="X27" s="221"/>
      <c r="Y27" s="221"/>
      <c r="Z27" s="221"/>
      <c r="AA27" s="221"/>
      <c r="AB27" s="221"/>
      <c r="AC27" s="221"/>
      <c r="AD27" s="221"/>
      <c r="AE27" s="221"/>
      <c r="AF27" s="243"/>
    </row>
    <row r="28" spans="1:32" ht="12.75" x14ac:dyDescent="0.2">
      <c r="B28" s="498" t="s">
        <v>727</v>
      </c>
      <c r="C28" s="168">
        <f>C23*2*C20*(C24+C25)*0.001</f>
        <v>150.16544919053626</v>
      </c>
      <c r="D28" s="488" t="str">
        <f t="shared" si="0"/>
        <v>PASS</v>
      </c>
      <c r="E28" s="168">
        <f>E23*2*E20*(E24+E25)*0.001</f>
        <v>34.572000000000003</v>
      </c>
      <c r="F28" s="489" t="str">
        <f t="shared" si="1"/>
        <v>PASS</v>
      </c>
      <c r="G28" s="168">
        <f>G23*2*G20*(G24+G25)*0.001</f>
        <v>105.264</v>
      </c>
      <c r="H28" s="489" t="str">
        <f t="shared" si="2"/>
        <v>PASS</v>
      </c>
      <c r="I28" s="168">
        <f>I23*2*I20*(I24+I25)*0.001</f>
        <v>0</v>
      </c>
      <c r="J28" s="489" t="str">
        <f t="shared" si="3"/>
        <v>FAIL</v>
      </c>
      <c r="K28" s="168">
        <f>K23*2*K20*(K24+K25)*0.001</f>
        <v>0</v>
      </c>
      <c r="L28" s="489" t="str">
        <f t="shared" si="4"/>
        <v>FAIL</v>
      </c>
      <c r="M28" s="221"/>
      <c r="N28" s="221"/>
      <c r="O28" s="221"/>
      <c r="P28" s="221"/>
      <c r="Q28" s="221"/>
      <c r="R28" s="221"/>
      <c r="S28" s="221"/>
      <c r="T28" s="221"/>
      <c r="U28" s="221"/>
      <c r="V28" s="221"/>
      <c r="W28" s="221"/>
      <c r="X28" s="221"/>
      <c r="Y28" s="221"/>
      <c r="Z28" s="221"/>
      <c r="AA28" s="221"/>
      <c r="AB28" s="221"/>
      <c r="AC28" s="221"/>
      <c r="AD28" s="221"/>
      <c r="AE28" s="221"/>
      <c r="AF28" s="243"/>
    </row>
    <row r="29" spans="1:32" ht="12.75" customHeight="1" x14ac:dyDescent="0.2">
      <c r="B29" s="1098" t="s">
        <v>728</v>
      </c>
      <c r="C29" s="1099"/>
      <c r="D29" s="1099"/>
      <c r="E29" s="1099"/>
      <c r="F29" s="1099"/>
      <c r="G29" s="1099"/>
      <c r="H29" s="1099"/>
      <c r="I29" s="1099"/>
      <c r="J29" s="1099"/>
      <c r="K29" s="1099"/>
      <c r="L29" s="1100"/>
      <c r="M29" s="221"/>
      <c r="N29" s="221"/>
      <c r="O29" s="221"/>
      <c r="P29" s="221"/>
      <c r="Q29" s="221"/>
      <c r="R29" s="221"/>
      <c r="S29" s="221"/>
      <c r="T29" s="221"/>
      <c r="U29" s="221"/>
      <c r="V29" s="221"/>
      <c r="W29" s="221"/>
      <c r="X29" s="221"/>
      <c r="Y29" s="221"/>
      <c r="Z29" s="221"/>
      <c r="AA29" s="221"/>
      <c r="AB29" s="221"/>
      <c r="AC29" s="221"/>
      <c r="AD29" s="221"/>
      <c r="AE29" s="221"/>
      <c r="AF29" s="243"/>
    </row>
    <row r="30" spans="1:32" ht="12.75" x14ac:dyDescent="0.2">
      <c r="B30" s="1101"/>
      <c r="C30" s="1102"/>
      <c r="D30" s="1102"/>
      <c r="E30" s="1102"/>
      <c r="F30" s="1102"/>
      <c r="G30" s="1102"/>
      <c r="H30" s="1102"/>
      <c r="I30" s="1102"/>
      <c r="J30" s="1102"/>
      <c r="K30" s="1102"/>
      <c r="L30" s="1103"/>
      <c r="M30" s="221"/>
      <c r="N30" s="580"/>
      <c r="O30" s="221"/>
      <c r="P30" s="221"/>
      <c r="Q30" s="221"/>
      <c r="R30" s="221"/>
      <c r="S30" s="221"/>
      <c r="T30" s="221"/>
      <c r="U30" s="221"/>
      <c r="V30" s="221"/>
      <c r="W30" s="221"/>
      <c r="X30" s="221"/>
      <c r="Y30" s="221"/>
      <c r="Z30" s="221"/>
      <c r="AA30" s="221"/>
      <c r="AB30" s="221"/>
      <c r="AC30" s="221"/>
      <c r="AD30" s="221"/>
      <c r="AE30" s="221"/>
      <c r="AF30" s="243"/>
    </row>
    <row r="31" spans="1:32" ht="12.75" x14ac:dyDescent="0.2">
      <c r="B31" s="1104"/>
      <c r="C31" s="1105"/>
      <c r="D31" s="1105"/>
      <c r="E31" s="1105"/>
      <c r="F31" s="1105"/>
      <c r="G31" s="1105"/>
      <c r="H31" s="1105"/>
      <c r="I31" s="1105"/>
      <c r="J31" s="1105"/>
      <c r="K31" s="1105"/>
      <c r="L31" s="1106"/>
      <c r="M31" s="221"/>
      <c r="N31" s="580"/>
      <c r="O31" s="221"/>
      <c r="P31" s="221"/>
      <c r="Q31" s="221"/>
      <c r="R31" s="221"/>
      <c r="S31" s="221"/>
      <c r="T31" s="221"/>
      <c r="U31" s="221"/>
      <c r="V31" s="221"/>
      <c r="W31" s="221"/>
      <c r="X31" s="221"/>
      <c r="Y31" s="221"/>
      <c r="Z31" s="221"/>
      <c r="AA31" s="221"/>
      <c r="AB31" s="221"/>
      <c r="AC31" s="221"/>
      <c r="AD31" s="221"/>
      <c r="AE31" s="221"/>
      <c r="AF31" s="243"/>
    </row>
    <row r="32" spans="1:32" ht="12.75" customHeight="1" x14ac:dyDescent="0.2">
      <c r="A32" s="8"/>
      <c r="B32" s="589" t="s">
        <v>729</v>
      </c>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c r="AA32" s="221"/>
      <c r="AB32" s="221"/>
      <c r="AC32" s="221"/>
      <c r="AD32" s="221"/>
      <c r="AE32" s="221"/>
      <c r="AF32" s="243"/>
    </row>
    <row r="33" spans="1:32" ht="12.75" customHeight="1" x14ac:dyDescent="0.2">
      <c r="A33" s="8"/>
      <c r="B33" s="589"/>
      <c r="C33" s="221"/>
      <c r="D33" s="221"/>
      <c r="E33" s="221"/>
      <c r="F33" s="221"/>
      <c r="G33" s="221"/>
      <c r="H33" s="221"/>
      <c r="I33" s="221"/>
      <c r="J33" s="221"/>
      <c r="K33" s="221"/>
      <c r="L33" s="221"/>
      <c r="M33" s="221"/>
      <c r="N33" s="580"/>
      <c r="O33" s="221"/>
      <c r="P33" s="221"/>
      <c r="Q33" s="221"/>
      <c r="R33" s="221"/>
      <c r="S33" s="221"/>
      <c r="T33" s="221"/>
      <c r="U33" s="221"/>
      <c r="V33" s="221"/>
      <c r="W33" s="221"/>
      <c r="X33" s="221"/>
      <c r="Y33" s="221"/>
      <c r="Z33" s="221"/>
      <c r="AA33" s="221"/>
      <c r="AB33" s="221"/>
      <c r="AC33" s="221"/>
      <c r="AD33" s="221"/>
      <c r="AE33" s="221"/>
      <c r="AF33" s="243"/>
    </row>
    <row r="34" spans="1:32" ht="12.75" customHeight="1" x14ac:dyDescent="0.2">
      <c r="A34" s="8"/>
      <c r="B34" s="242" t="s">
        <v>730</v>
      </c>
      <c r="C34" s="221"/>
      <c r="D34" s="221"/>
      <c r="E34" s="221"/>
      <c r="F34" s="221"/>
      <c r="G34" s="221"/>
      <c r="H34" s="221"/>
      <c r="I34" s="221"/>
      <c r="J34" s="221" t="s">
        <v>731</v>
      </c>
      <c r="K34" s="221"/>
      <c r="L34" s="221"/>
      <c r="M34" s="221"/>
      <c r="N34" s="580"/>
      <c r="O34" s="221"/>
      <c r="P34" s="221"/>
      <c r="Q34" s="221"/>
      <c r="R34" s="221"/>
      <c r="S34" s="221"/>
      <c r="T34" s="221"/>
      <c r="U34" s="221"/>
      <c r="V34" s="221"/>
      <c r="W34" s="221"/>
      <c r="X34" s="221"/>
      <c r="Y34" s="221"/>
      <c r="Z34" s="221"/>
      <c r="AA34" s="221"/>
      <c r="AB34" s="221"/>
      <c r="AC34" s="221"/>
      <c r="AD34" s="221"/>
      <c r="AE34" s="221"/>
      <c r="AF34" s="243"/>
    </row>
    <row r="35" spans="1:32" ht="12.75" customHeight="1" x14ac:dyDescent="0.2">
      <c r="A35" s="8"/>
      <c r="B35" s="242"/>
      <c r="C35" s="221"/>
      <c r="D35" s="221"/>
      <c r="E35" s="221"/>
      <c r="F35" s="221" t="s">
        <v>732</v>
      </c>
      <c r="G35" s="221"/>
      <c r="H35" s="221"/>
      <c r="I35" s="221"/>
      <c r="J35" s="221"/>
      <c r="K35" s="221"/>
      <c r="L35" s="221"/>
      <c r="M35" s="221"/>
      <c r="N35" s="221"/>
      <c r="O35" s="221"/>
      <c r="P35" s="221"/>
      <c r="Q35" s="221"/>
      <c r="R35" s="221"/>
      <c r="S35" s="221"/>
      <c r="T35" s="221"/>
      <c r="U35" s="221"/>
      <c r="V35" s="221"/>
      <c r="W35" s="221"/>
      <c r="X35" s="221"/>
      <c r="Y35" s="221"/>
      <c r="Z35" s="221"/>
      <c r="AA35" s="221"/>
      <c r="AB35" s="221"/>
      <c r="AC35" s="221"/>
      <c r="AD35" s="221"/>
      <c r="AE35" s="221"/>
      <c r="AF35" s="243"/>
    </row>
    <row r="36" spans="1:32" ht="12.75" customHeight="1" x14ac:dyDescent="0.2">
      <c r="A36" s="8"/>
      <c r="B36" s="242"/>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1"/>
      <c r="AB36" s="221"/>
      <c r="AC36" s="221"/>
      <c r="AD36" s="221"/>
      <c r="AE36" s="221"/>
      <c r="AF36" s="243"/>
    </row>
    <row r="37" spans="1:32" ht="12.75" customHeight="1" x14ac:dyDescent="0.2">
      <c r="A37" s="8"/>
      <c r="B37" s="242"/>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c r="AA37" s="221"/>
      <c r="AB37" s="221"/>
      <c r="AC37" s="221"/>
      <c r="AD37" s="221"/>
      <c r="AE37" s="221"/>
      <c r="AF37" s="243"/>
    </row>
    <row r="38" spans="1:32" ht="12.75" customHeight="1" x14ac:dyDescent="0.2">
      <c r="A38" s="8"/>
      <c r="B38" s="242"/>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c r="AA38" s="221"/>
      <c r="AB38" s="221"/>
      <c r="AC38" s="221"/>
      <c r="AD38" s="221"/>
      <c r="AE38" s="221"/>
      <c r="AF38" s="243"/>
    </row>
    <row r="39" spans="1:32" ht="12.75" customHeight="1" x14ac:dyDescent="0.2">
      <c r="A39" s="8"/>
      <c r="B39" s="242"/>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c r="AA39" s="221"/>
      <c r="AB39" s="221"/>
      <c r="AC39" s="221"/>
      <c r="AD39" s="221"/>
      <c r="AE39" s="221"/>
      <c r="AF39" s="243"/>
    </row>
    <row r="40" spans="1:32" ht="12.75" customHeight="1" x14ac:dyDescent="0.2">
      <c r="A40" s="8"/>
      <c r="B40" s="242"/>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21"/>
      <c r="AF40" s="243"/>
    </row>
    <row r="41" spans="1:32" ht="12.75" customHeight="1" x14ac:dyDescent="0.2">
      <c r="A41" s="8"/>
      <c r="B41" s="242"/>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c r="AD41" s="221"/>
      <c r="AE41" s="221"/>
      <c r="AF41" s="243"/>
    </row>
    <row r="42" spans="1:32" ht="12.75" customHeight="1" x14ac:dyDescent="0.2">
      <c r="A42" s="8"/>
      <c r="B42" s="242"/>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43"/>
    </row>
    <row r="43" spans="1:32" ht="12.75" customHeight="1" x14ac:dyDescent="0.2">
      <c r="A43" s="8"/>
      <c r="B43" s="242"/>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21"/>
      <c r="AF43" s="243"/>
    </row>
    <row r="44" spans="1:32" ht="12.75" customHeight="1" x14ac:dyDescent="0.2">
      <c r="A44" s="8"/>
      <c r="B44" s="242"/>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21"/>
      <c r="AF44" s="243"/>
    </row>
    <row r="45" spans="1:32" ht="12.75" customHeight="1" x14ac:dyDescent="0.2">
      <c r="A45" s="8"/>
      <c r="B45" s="242"/>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c r="AA45" s="221"/>
      <c r="AB45" s="221"/>
      <c r="AC45" s="221"/>
      <c r="AD45" s="221"/>
      <c r="AE45" s="221"/>
      <c r="AF45" s="243"/>
    </row>
    <row r="46" spans="1:32" ht="12.75" customHeight="1" x14ac:dyDescent="0.2">
      <c r="A46" s="8"/>
      <c r="B46" s="242"/>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c r="AA46" s="221"/>
      <c r="AB46" s="221"/>
      <c r="AC46" s="221"/>
      <c r="AD46" s="221"/>
      <c r="AE46" s="221"/>
      <c r="AF46" s="243"/>
    </row>
    <row r="47" spans="1:32" ht="12.75" customHeight="1" x14ac:dyDescent="0.2">
      <c r="A47" s="8"/>
      <c r="B47" s="242"/>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c r="AA47" s="221"/>
      <c r="AB47" s="221"/>
      <c r="AC47" s="221"/>
      <c r="AD47" s="221"/>
      <c r="AE47" s="221"/>
      <c r="AF47" s="243"/>
    </row>
    <row r="48" spans="1:32" ht="12.75" customHeight="1" x14ac:dyDescent="0.2">
      <c r="A48" s="8"/>
      <c r="B48" s="242"/>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21"/>
      <c r="AF48" s="243"/>
    </row>
    <row r="49" spans="1:32" ht="12.75" customHeight="1" x14ac:dyDescent="0.2">
      <c r="A49" s="8"/>
      <c r="B49" s="242"/>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43"/>
    </row>
    <row r="50" spans="1:32" ht="12.75" customHeight="1" x14ac:dyDescent="0.2">
      <c r="A50" s="8"/>
      <c r="B50" s="242"/>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43"/>
    </row>
    <row r="51" spans="1:32" ht="12.75" customHeight="1" x14ac:dyDescent="0.2">
      <c r="A51" s="8"/>
      <c r="B51" s="242"/>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43"/>
    </row>
    <row r="52" spans="1:32" ht="12.75" customHeight="1" x14ac:dyDescent="0.2">
      <c r="A52" s="8"/>
      <c r="B52" s="242"/>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21"/>
      <c r="AF52" s="243"/>
    </row>
    <row r="53" spans="1:32" ht="12.75" customHeight="1" x14ac:dyDescent="0.2">
      <c r="A53" s="8"/>
      <c r="B53" s="242"/>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c r="AA53" s="221"/>
      <c r="AB53" s="221"/>
      <c r="AC53" s="221"/>
      <c r="AD53" s="221"/>
      <c r="AE53" s="221"/>
      <c r="AF53" s="243"/>
    </row>
    <row r="54" spans="1:32" ht="12.75" customHeight="1" x14ac:dyDescent="0.2">
      <c r="A54" s="8"/>
      <c r="B54" s="242"/>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c r="AA54" s="221"/>
      <c r="AB54" s="221"/>
      <c r="AC54" s="221"/>
      <c r="AD54" s="221"/>
      <c r="AE54" s="221"/>
      <c r="AF54" s="243"/>
    </row>
    <row r="55" spans="1:32" ht="12.75" customHeight="1" x14ac:dyDescent="0.2">
      <c r="A55" s="8"/>
      <c r="B55" s="242"/>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43"/>
    </row>
    <row r="56" spans="1:32" ht="12.75" customHeight="1" x14ac:dyDescent="0.2">
      <c r="A56" s="8"/>
      <c r="B56" s="242"/>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c r="AA56" s="221"/>
      <c r="AB56" s="221"/>
      <c r="AC56" s="221"/>
      <c r="AD56" s="221"/>
      <c r="AE56" s="221"/>
      <c r="AF56" s="243"/>
    </row>
    <row r="57" spans="1:32" ht="12.75" customHeight="1" x14ac:dyDescent="0.2">
      <c r="A57" s="8"/>
      <c r="B57" s="242"/>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c r="AA57" s="221"/>
      <c r="AB57" s="221"/>
      <c r="AC57" s="221"/>
      <c r="AD57" s="221"/>
      <c r="AE57" s="221"/>
      <c r="AF57" s="243"/>
    </row>
    <row r="58" spans="1:32" ht="12.75" customHeight="1" x14ac:dyDescent="0.2">
      <c r="A58" s="8"/>
      <c r="B58" s="242"/>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c r="AA58" s="221"/>
      <c r="AB58" s="221"/>
      <c r="AC58" s="221"/>
      <c r="AD58" s="221"/>
      <c r="AE58" s="221"/>
      <c r="AF58" s="243"/>
    </row>
    <row r="59" spans="1:32" ht="12.75" customHeight="1" x14ac:dyDescent="0.2">
      <c r="A59" s="8"/>
      <c r="B59" s="242" t="s">
        <v>733</v>
      </c>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c r="AA59" s="221"/>
      <c r="AB59" s="221"/>
      <c r="AC59" s="221"/>
      <c r="AD59" s="221"/>
      <c r="AE59" s="221"/>
      <c r="AF59" s="243"/>
    </row>
    <row r="60" spans="1:32" ht="12.75" customHeight="1" x14ac:dyDescent="0.2">
      <c r="A60" s="8"/>
      <c r="B60" s="242"/>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c r="AA60" s="221"/>
      <c r="AB60" s="221"/>
      <c r="AC60" s="221"/>
      <c r="AD60" s="221"/>
      <c r="AE60" s="221"/>
      <c r="AF60" s="243"/>
    </row>
    <row r="61" spans="1:32" ht="12.75" customHeight="1" x14ac:dyDescent="0.2">
      <c r="A61" s="8"/>
      <c r="B61" s="242"/>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c r="AA61" s="221"/>
      <c r="AB61" s="221"/>
      <c r="AC61" s="221"/>
      <c r="AD61" s="221"/>
      <c r="AE61" s="221"/>
      <c r="AF61" s="243"/>
    </row>
    <row r="62" spans="1:32" ht="12.75" customHeight="1" x14ac:dyDescent="0.2">
      <c r="A62" s="8"/>
      <c r="B62" s="242"/>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43"/>
    </row>
    <row r="63" spans="1:32" ht="12.75" customHeight="1" x14ac:dyDescent="0.2">
      <c r="A63" s="8"/>
      <c r="B63" s="242"/>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21"/>
      <c r="AF63" s="243"/>
    </row>
    <row r="64" spans="1:32" ht="12.75" customHeight="1" x14ac:dyDescent="0.2">
      <c r="A64" s="8"/>
      <c r="B64" s="242"/>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43"/>
    </row>
    <row r="65" spans="1:32" ht="12.75" customHeight="1" x14ac:dyDescent="0.2">
      <c r="A65" s="8"/>
      <c r="B65" s="242"/>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43"/>
    </row>
    <row r="66" spans="1:32" ht="12.75" customHeight="1" x14ac:dyDescent="0.2">
      <c r="A66" s="8"/>
      <c r="B66" s="242"/>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43"/>
    </row>
    <row r="67" spans="1:32" ht="12.75" customHeight="1" x14ac:dyDescent="0.2">
      <c r="A67" s="8"/>
      <c r="B67" s="242"/>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c r="AA67" s="221"/>
      <c r="AB67" s="221"/>
      <c r="AC67" s="221"/>
      <c r="AD67" s="221"/>
      <c r="AE67" s="221"/>
      <c r="AF67" s="243"/>
    </row>
    <row r="68" spans="1:32" ht="12.75" customHeight="1" x14ac:dyDescent="0.2">
      <c r="A68" s="8"/>
      <c r="B68" s="242"/>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c r="AA68" s="221"/>
      <c r="AB68" s="221"/>
      <c r="AC68" s="221"/>
      <c r="AD68" s="221"/>
      <c r="AE68" s="221"/>
      <c r="AF68" s="243"/>
    </row>
    <row r="69" spans="1:32" ht="12.75" customHeight="1" x14ac:dyDescent="0.2">
      <c r="A69" s="8"/>
      <c r="B69" s="242"/>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43"/>
    </row>
    <row r="70" spans="1:32" ht="12.75" customHeight="1" x14ac:dyDescent="0.2">
      <c r="A70" s="8"/>
      <c r="B70" s="242"/>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c r="AA70" s="221"/>
      <c r="AB70" s="221"/>
      <c r="AC70" s="221"/>
      <c r="AD70" s="221"/>
      <c r="AE70" s="221"/>
      <c r="AF70" s="243"/>
    </row>
    <row r="71" spans="1:32" ht="12.75" customHeight="1" x14ac:dyDescent="0.2">
      <c r="A71" s="8"/>
      <c r="B71" s="242"/>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c r="AA71" s="221"/>
      <c r="AB71" s="221"/>
      <c r="AC71" s="221"/>
      <c r="AD71" s="221"/>
      <c r="AE71" s="221"/>
      <c r="AF71" s="243"/>
    </row>
    <row r="72" spans="1:32" ht="12.75" customHeight="1" x14ac:dyDescent="0.2">
      <c r="A72" s="8"/>
      <c r="B72" s="242"/>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c r="AA72" s="221"/>
      <c r="AB72" s="221"/>
      <c r="AC72" s="221"/>
      <c r="AD72" s="221"/>
      <c r="AE72" s="221"/>
      <c r="AF72" s="243"/>
    </row>
    <row r="73" spans="1:32" ht="12.75" customHeight="1" x14ac:dyDescent="0.2">
      <c r="A73" s="8"/>
      <c r="B73" s="242"/>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21"/>
      <c r="AF73" s="243"/>
    </row>
    <row r="74" spans="1:32" ht="12.75" customHeight="1" x14ac:dyDescent="0.2">
      <c r="A74" s="8"/>
      <c r="B74" s="242"/>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21"/>
      <c r="AF74" s="243"/>
    </row>
    <row r="75" spans="1:32" ht="12.75" customHeight="1" x14ac:dyDescent="0.2">
      <c r="A75" s="8"/>
      <c r="B75" s="242"/>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c r="AA75" s="221"/>
      <c r="AB75" s="221"/>
      <c r="AC75" s="221"/>
      <c r="AD75" s="221"/>
      <c r="AE75" s="221"/>
      <c r="AF75" s="243"/>
    </row>
    <row r="76" spans="1:32" ht="12.75" customHeight="1" x14ac:dyDescent="0.2">
      <c r="A76" s="8"/>
      <c r="B76" s="242"/>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c r="AA76" s="221"/>
      <c r="AB76" s="221"/>
      <c r="AC76" s="221"/>
      <c r="AD76" s="221"/>
      <c r="AE76" s="221"/>
      <c r="AF76" s="243"/>
    </row>
    <row r="77" spans="1:32" ht="12.75" customHeight="1" x14ac:dyDescent="0.2">
      <c r="A77" s="8"/>
      <c r="B77" s="242"/>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43"/>
    </row>
    <row r="78" spans="1:32" ht="12.75" customHeight="1" x14ac:dyDescent="0.2">
      <c r="A78" s="8"/>
      <c r="B78" s="242"/>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c r="AA78" s="221"/>
      <c r="AB78" s="221"/>
      <c r="AC78" s="221"/>
      <c r="AD78" s="221"/>
      <c r="AE78" s="221"/>
      <c r="AF78" s="243"/>
    </row>
    <row r="79" spans="1:32" ht="12.75" customHeight="1" x14ac:dyDescent="0.2">
      <c r="A79" s="8"/>
      <c r="B79" s="242"/>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c r="AA79" s="221"/>
      <c r="AB79" s="221"/>
      <c r="AC79" s="221"/>
      <c r="AD79" s="221"/>
      <c r="AE79" s="221"/>
      <c r="AF79" s="243"/>
    </row>
    <row r="80" spans="1:32" ht="12.75" customHeight="1" x14ac:dyDescent="0.2">
      <c r="A80" s="8"/>
      <c r="B80" s="242"/>
      <c r="C80" s="221"/>
      <c r="D80" s="221"/>
      <c r="E80" s="221"/>
      <c r="F80" s="221" t="s">
        <v>734</v>
      </c>
      <c r="G80" s="221"/>
      <c r="H80" s="221"/>
      <c r="I80" s="221"/>
      <c r="J80" s="221"/>
      <c r="K80" s="221"/>
      <c r="L80" s="221"/>
      <c r="M80" s="221"/>
      <c r="N80" s="221"/>
      <c r="O80" s="221"/>
      <c r="P80" s="221"/>
      <c r="Q80" s="221"/>
      <c r="R80" s="221"/>
      <c r="S80" s="221"/>
      <c r="T80" s="221"/>
      <c r="U80" s="221"/>
      <c r="V80" s="221"/>
      <c r="W80" s="221"/>
      <c r="X80" s="221"/>
      <c r="Y80" s="221"/>
      <c r="Z80" s="221"/>
      <c r="AA80" s="221"/>
      <c r="AB80" s="221"/>
      <c r="AC80" s="221"/>
      <c r="AD80" s="221"/>
      <c r="AE80" s="221"/>
      <c r="AF80" s="243"/>
    </row>
    <row r="81" spans="1:32" ht="12.75" customHeight="1" x14ac:dyDescent="0.2">
      <c r="A81" s="8"/>
      <c r="B81" s="242"/>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c r="AA81" s="221"/>
      <c r="AB81" s="221"/>
      <c r="AC81" s="221"/>
      <c r="AD81" s="221"/>
      <c r="AE81" s="221"/>
      <c r="AF81" s="243"/>
    </row>
    <row r="82" spans="1:32" ht="12.75" customHeight="1" x14ac:dyDescent="0.2">
      <c r="A82" s="8"/>
      <c r="B82" s="242"/>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c r="AA82" s="221"/>
      <c r="AB82" s="221"/>
      <c r="AC82" s="221"/>
      <c r="AD82" s="221"/>
      <c r="AE82" s="221"/>
      <c r="AF82" s="243"/>
    </row>
    <row r="83" spans="1:32" ht="12.75" customHeight="1" x14ac:dyDescent="0.2">
      <c r="A83" s="8"/>
      <c r="B83" s="242"/>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c r="AA83" s="221"/>
      <c r="AB83" s="221"/>
      <c r="AC83" s="221"/>
      <c r="AD83" s="221"/>
      <c r="AE83" s="221"/>
      <c r="AF83" s="243"/>
    </row>
    <row r="84" spans="1:32" ht="12.75" customHeight="1" x14ac:dyDescent="0.2">
      <c r="A84" s="8"/>
      <c r="B84" s="242"/>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c r="AA84" s="221"/>
      <c r="AB84" s="221"/>
      <c r="AC84" s="221"/>
      <c r="AD84" s="221"/>
      <c r="AE84" s="221"/>
      <c r="AF84" s="243"/>
    </row>
    <row r="85" spans="1:32" ht="12.75" customHeight="1" x14ac:dyDescent="0.2">
      <c r="A85" s="8"/>
      <c r="B85" s="242"/>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c r="AA85" s="221"/>
      <c r="AB85" s="221"/>
      <c r="AC85" s="221"/>
      <c r="AD85" s="221"/>
      <c r="AE85" s="221"/>
      <c r="AF85" s="243"/>
    </row>
    <row r="86" spans="1:32" ht="12.75" customHeight="1" x14ac:dyDescent="0.2">
      <c r="A86" s="8"/>
      <c r="B86" s="242"/>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c r="AA86" s="221"/>
      <c r="AB86" s="221"/>
      <c r="AC86" s="221"/>
      <c r="AD86" s="221"/>
      <c r="AE86" s="221"/>
      <c r="AF86" s="243"/>
    </row>
    <row r="87" spans="1:32" ht="12.75" customHeight="1" x14ac:dyDescent="0.2">
      <c r="A87" s="8"/>
      <c r="B87" s="242"/>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1"/>
      <c r="AE87" s="221"/>
      <c r="AF87" s="243"/>
    </row>
    <row r="88" spans="1:32" ht="12.75" customHeight="1" x14ac:dyDescent="0.2">
      <c r="A88" s="8"/>
      <c r="B88" s="242"/>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c r="AA88" s="221"/>
      <c r="AB88" s="221"/>
      <c r="AC88" s="221"/>
      <c r="AD88" s="221"/>
      <c r="AE88" s="221"/>
      <c r="AF88" s="243"/>
    </row>
    <row r="89" spans="1:32" ht="12.75" customHeight="1" x14ac:dyDescent="0.2">
      <c r="A89" s="8"/>
      <c r="B89" s="242"/>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c r="AA89" s="221"/>
      <c r="AB89" s="221"/>
      <c r="AC89" s="221"/>
      <c r="AD89" s="221"/>
      <c r="AE89" s="221"/>
      <c r="AF89" s="243"/>
    </row>
    <row r="90" spans="1:32" ht="12.75" customHeight="1" x14ac:dyDescent="0.2">
      <c r="A90" s="8"/>
      <c r="B90" s="242"/>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c r="AA90" s="221"/>
      <c r="AB90" s="221"/>
      <c r="AC90" s="221"/>
      <c r="AD90" s="221"/>
      <c r="AE90" s="221"/>
      <c r="AF90" s="243"/>
    </row>
    <row r="91" spans="1:32" ht="12.75" customHeight="1" x14ac:dyDescent="0.2">
      <c r="A91" s="8"/>
      <c r="B91" s="242"/>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1"/>
      <c r="AE91" s="221"/>
      <c r="AF91" s="243"/>
    </row>
    <row r="92" spans="1:32" ht="12.75" customHeight="1" x14ac:dyDescent="0.2">
      <c r="A92" s="8"/>
      <c r="B92" s="242"/>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c r="AA92" s="221"/>
      <c r="AB92" s="221"/>
      <c r="AC92" s="221"/>
      <c r="AD92" s="221"/>
      <c r="AE92" s="221"/>
      <c r="AF92" s="243"/>
    </row>
    <row r="93" spans="1:32" ht="12.75" customHeight="1" x14ac:dyDescent="0.2">
      <c r="A93" s="8"/>
      <c r="B93" s="242"/>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c r="AA93" s="221"/>
      <c r="AB93" s="221"/>
      <c r="AC93" s="221"/>
      <c r="AD93" s="221"/>
      <c r="AE93" s="221"/>
      <c r="AF93" s="243"/>
    </row>
    <row r="94" spans="1:32" ht="12.75" customHeight="1" x14ac:dyDescent="0.2">
      <c r="A94" s="8"/>
      <c r="B94" s="242"/>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c r="AA94" s="221"/>
      <c r="AB94" s="221"/>
      <c r="AC94" s="221"/>
      <c r="AD94" s="221"/>
      <c r="AE94" s="221"/>
      <c r="AF94" s="243"/>
    </row>
    <row r="95" spans="1:32" ht="12.75" customHeight="1" x14ac:dyDescent="0.2">
      <c r="A95" s="8"/>
      <c r="B95" s="242"/>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c r="AA95" s="221"/>
      <c r="AB95" s="221"/>
      <c r="AC95" s="221"/>
      <c r="AD95" s="221"/>
      <c r="AE95" s="221"/>
      <c r="AF95" s="243"/>
    </row>
    <row r="96" spans="1:32" ht="12.75" customHeight="1" x14ac:dyDescent="0.2">
      <c r="A96" s="8"/>
      <c r="B96" s="242"/>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c r="AA96" s="221"/>
      <c r="AB96" s="221"/>
      <c r="AC96" s="221"/>
      <c r="AD96" s="221"/>
      <c r="AE96" s="221"/>
      <c r="AF96" s="243"/>
    </row>
    <row r="97" spans="1:32" ht="12.75" customHeight="1" x14ac:dyDescent="0.2">
      <c r="A97" s="8"/>
      <c r="B97" s="242"/>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c r="AA97" s="221"/>
      <c r="AB97" s="221"/>
      <c r="AC97" s="221"/>
      <c r="AD97" s="221"/>
      <c r="AE97" s="221"/>
      <c r="AF97" s="243"/>
    </row>
    <row r="98" spans="1:32" ht="12.75" customHeight="1" x14ac:dyDescent="0.2">
      <c r="A98" s="8"/>
      <c r="B98" s="242" t="s">
        <v>735</v>
      </c>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21"/>
      <c r="AF98" s="243"/>
    </row>
    <row r="99" spans="1:32" ht="12.75" customHeight="1" x14ac:dyDescent="0.2">
      <c r="A99" s="8"/>
      <c r="B99" s="242"/>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c r="AA99" s="221"/>
      <c r="AB99" s="221"/>
      <c r="AC99" s="221"/>
      <c r="AD99" s="221"/>
      <c r="AE99" s="221"/>
      <c r="AF99" s="243"/>
    </row>
    <row r="100" spans="1:32" ht="12.75" customHeight="1" x14ac:dyDescent="0.2">
      <c r="A100" s="8"/>
      <c r="B100" s="544"/>
      <c r="C100" s="225"/>
      <c r="D100" s="225"/>
      <c r="E100" s="225"/>
      <c r="F100" s="225"/>
      <c r="G100" s="225"/>
      <c r="H100" s="225"/>
      <c r="I100" s="225"/>
      <c r="J100" s="225"/>
      <c r="K100" s="225"/>
      <c r="L100" s="225"/>
      <c r="M100" s="225" t="s">
        <v>736</v>
      </c>
      <c r="N100" s="225"/>
      <c r="O100" s="225"/>
      <c r="P100" s="225"/>
      <c r="Q100" s="225"/>
      <c r="R100" s="225"/>
      <c r="S100" s="225" t="s">
        <v>737</v>
      </c>
      <c r="T100" s="225"/>
      <c r="U100" s="225"/>
      <c r="V100" s="225"/>
      <c r="W100" s="225"/>
      <c r="X100" s="225"/>
      <c r="Y100" s="225"/>
      <c r="Z100" s="225"/>
      <c r="AA100" s="225"/>
      <c r="AB100" s="225"/>
      <c r="AC100" s="225"/>
      <c r="AD100" s="225"/>
      <c r="AE100" s="225"/>
      <c r="AF100" s="555"/>
    </row>
    <row r="101" spans="1:32"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spans="1:32"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spans="1:32"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spans="1:32"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row>
    <row r="105" spans="1:32"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row>
  </sheetData>
  <sheetProtection algorithmName="SHA-512" hashValue="WZoC9m4pj//yUZ2+A0nYpsvEknC40fOgbKi7wt54jrX+v7jJ414osLtQ/NbmMeis78aBb+4oJkzTiWMwpFXveQ==" saltValue="qPpuTE7p0S4ZSAYctsOZyQ==" spinCount="100000" sheet="1" scenarios="1" insertHyperlinks="0"/>
  <protectedRanges>
    <protectedRange sqref="C3:C4" name="YellowZone3"/>
    <protectedRange sqref="C10:C11 C14:C21 C23:C25 E14:E21 E10:E12 G10:G11 G14:G21 I14:I21 I10:I11 K10:K11 K14:K21 E23:E25 G23:G25 I23:I25 K23:K25" name="YellowZone_1"/>
    <protectedRange sqref="C3:C4 M8:AF31 B32:AF100" name="YellowZone"/>
  </protectedRanges>
  <mergeCells count="8">
    <mergeCell ref="K8:L8"/>
    <mergeCell ref="G13:H13"/>
    <mergeCell ref="B29:L31"/>
    <mergeCell ref="G6:H7"/>
    <mergeCell ref="C8:D8"/>
    <mergeCell ref="E8:F8"/>
    <mergeCell ref="G8:H8"/>
    <mergeCell ref="I8:J8"/>
  </mergeCells>
  <conditionalFormatting sqref="C8 E8 D10:D11 J10:J11 L10:L11 F10:H12 D14:D15 F14:H15 J14:J15 L14:L15 D18 D26:D28 F26:H28 J26:J28 L26:L28">
    <cfRule type="expression" dxfId="134" priority="1" stopIfTrue="1">
      <formula>C8="FAIL"</formula>
    </cfRule>
    <cfRule type="expression" dxfId="133" priority="2" stopIfTrue="1">
      <formula>C8="PASS"</formula>
    </cfRule>
  </conditionalFormatting>
  <conditionalFormatting sqref="F18:H18">
    <cfRule type="expression" dxfId="132" priority="3" stopIfTrue="1">
      <formula>F18="PASS"</formula>
    </cfRule>
    <cfRule type="expression" dxfId="131" priority="4" stopIfTrue="1">
      <formula>F18="FAIL"</formula>
    </cfRule>
  </conditionalFormatting>
  <conditionalFormatting sqref="G8:I8 K8">
    <cfRule type="expression" dxfId="130" priority="5" stopIfTrue="1">
      <formula>G8="PASS"</formula>
    </cfRule>
    <cfRule type="expression" dxfId="129" priority="6" stopIfTrue="1">
      <formula>G8="FAIL"</formula>
    </cfRule>
    <cfRule type="expression" dxfId="128" priority="7" stopIfTrue="1">
      <formula>G8="N/A"</formula>
    </cfRule>
  </conditionalFormatting>
  <conditionalFormatting sqref="H10:H11 H18 H14:H15 H26:H28">
    <cfRule type="expression" dxfId="127" priority="9" stopIfTrue="1">
      <formula>H10="FAIL"</formula>
    </cfRule>
  </conditionalFormatting>
  <conditionalFormatting sqref="H18 H10:H11">
    <cfRule type="expression" dxfId="126" priority="8" stopIfTrue="1">
      <formula>H10="PASS"</formula>
    </cfRule>
  </conditionalFormatting>
  <conditionalFormatting sqref="J18">
    <cfRule type="expression" dxfId="125" priority="10" stopIfTrue="1">
      <formula>J18="PASS"</formula>
    </cfRule>
    <cfRule type="expression" dxfId="124" priority="11" stopIfTrue="1">
      <formula>J18="FAIL"</formula>
    </cfRule>
  </conditionalFormatting>
  <conditionalFormatting sqref="L18">
    <cfRule type="expression" dxfId="123" priority="12" stopIfTrue="1">
      <formula>L18="PASS"</formula>
    </cfRule>
    <cfRule type="expression" dxfId="122" priority="13" stopIfTrue="1">
      <formula>L18="FAIL"</formula>
    </cfRule>
  </conditionalFormatting>
  <dataValidations count="3">
    <dataValidation type="list" allowBlank="1" showErrorMessage="1" sqref="C4" xr:uid="{00000000-0002-0000-1F00-000000000000}">
      <formula1>"YES,NO"</formula1>
    </dataValidation>
    <dataValidation type="list" allowBlank="1" showErrorMessage="1" sqref="C21 E21 G21 I21 K21" xr:uid="{7CD72A50-5923-4F08-99AE-F7626EA5B175}">
      <formula1>Material</formula1>
    </dataValidation>
    <dataValidation type="list" allowBlank="1" showErrorMessage="1" sqref="C3" xr:uid="{00000000-0002-0000-1F00-000002000000}">
      <formula1>"2,3,4"</formula1>
    </dataValidation>
  </dataValidations>
  <hyperlinks>
    <hyperlink ref="M3" location="'Cover Sheet'!A1" display="BACK to COVER SHEET" xr:uid="{00000000-0004-0000-1F00-000000000000}"/>
    <hyperlink ref="B32" location="'Monocoque Attachments Guidance'!A1" display="Link to guidance notes" xr:uid="{00000000-0004-0000-1F00-000005000000}"/>
    <hyperlink ref="C22" location="MaterialData!A1" display="MaterialData!A1" xr:uid="{1484FE7E-2921-4171-90EF-04CAA98F1132}"/>
    <hyperlink ref="E22" location="MaterialData!A1" display="MaterialData!A1" xr:uid="{D8BDA420-BD39-47A6-B769-693E197B8357}"/>
    <hyperlink ref="G22" location="MaterialData!A1" display="MaterialData!A1" xr:uid="{FEE28981-DF86-4FF9-802E-46AF45E0A400}"/>
    <hyperlink ref="I22" location="MaterialData!A1" display="MaterialData!A1" xr:uid="{B86F6572-6AB0-4172-981D-5CD5093A971D}"/>
    <hyperlink ref="K22" location="MaterialData!A1" display="MaterialData!A1" xr:uid="{34DC045C-087B-40EF-9290-9207D2EBAA27}"/>
  </hyperlinks>
  <pageMargins left="0.75" right="0.75" top="1" bottom="1" header="0" footer="0"/>
  <pageSetup paperSize="9"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abelle29">
    <tabColor rgb="FFC6D9F0"/>
  </sheetPr>
  <dimension ref="A1:AE105"/>
  <sheetViews>
    <sheetView showGridLines="0" topLeftCell="A35" zoomScale="85" zoomScaleNormal="85" workbookViewId="0">
      <selection activeCell="D67" sqref="D67"/>
    </sheetView>
  </sheetViews>
  <sheetFormatPr baseColWidth="10" defaultColWidth="14.42578125" defaultRowHeight="15" customHeight="1" x14ac:dyDescent="0.2"/>
  <cols>
    <col min="1" max="1" width="4.28515625" customWidth="1"/>
    <col min="2" max="2" width="29" customWidth="1"/>
    <col min="3" max="3" width="12.7109375" customWidth="1"/>
    <col min="4" max="4" width="14.7109375" customWidth="1"/>
    <col min="5" max="5" width="12.7109375" customWidth="1"/>
    <col min="6" max="6" width="14.7109375" customWidth="1"/>
    <col min="7" max="7" width="12.7109375" customWidth="1"/>
    <col min="8" max="8" width="14.7109375" customWidth="1"/>
    <col min="9" max="9" width="12.7109375" customWidth="1"/>
    <col min="10" max="10" width="14.7109375" customWidth="1"/>
    <col min="11" max="11" width="12.7109375" customWidth="1"/>
    <col min="12" max="12" width="14.7109375" customWidth="1"/>
    <col min="13" max="31" width="11.42578125" customWidth="1"/>
  </cols>
  <sheetData>
    <row r="1" spans="2:31" ht="12.75" customHeight="1" x14ac:dyDescent="0.25">
      <c r="B1" s="77" t="s">
        <v>738</v>
      </c>
    </row>
    <row r="2" spans="2:31" ht="12.75" customHeight="1" x14ac:dyDescent="0.2">
      <c r="C2" s="50"/>
      <c r="D2" s="50"/>
    </row>
    <row r="3" spans="2:31" ht="12.75" customHeight="1" x14ac:dyDescent="0.2">
      <c r="B3" s="23" t="s">
        <v>699</v>
      </c>
      <c r="C3" s="119">
        <v>0</v>
      </c>
      <c r="D3" s="5"/>
      <c r="M3" s="9" t="s">
        <v>290</v>
      </c>
      <c r="N3" s="9"/>
      <c r="O3" s="9"/>
    </row>
    <row r="4" spans="2:31" ht="12.75" customHeight="1" x14ac:dyDescent="0.2">
      <c r="B4" s="23" t="s">
        <v>739</v>
      </c>
      <c r="C4" s="119" t="s">
        <v>740</v>
      </c>
      <c r="D4" s="5"/>
    </row>
    <row r="5" spans="2:31" ht="12.75" customHeight="1" x14ac:dyDescent="0.2"/>
    <row r="6" spans="2:31" ht="12.75" customHeight="1" x14ac:dyDescent="0.2">
      <c r="C6" s="1107" t="s">
        <v>703</v>
      </c>
      <c r="D6" s="773"/>
      <c r="E6" s="1107" t="s">
        <v>704</v>
      </c>
      <c r="F6" s="772"/>
      <c r="G6" s="1107" t="s">
        <v>741</v>
      </c>
      <c r="H6" s="773"/>
      <c r="I6" s="661" t="s">
        <v>702</v>
      </c>
      <c r="J6" s="653"/>
      <c r="K6" s="667" t="s">
        <v>702</v>
      </c>
      <c r="L6" s="539"/>
      <c r="M6" s="5"/>
      <c r="N6" s="5"/>
    </row>
    <row r="7" spans="2:31" ht="12.75" customHeight="1" x14ac:dyDescent="0.2">
      <c r="C7" s="776"/>
      <c r="D7" s="778"/>
      <c r="E7" s="776"/>
      <c r="F7" s="777"/>
      <c r="G7" s="776"/>
      <c r="H7" s="778"/>
      <c r="I7" s="664" t="s">
        <v>705</v>
      </c>
      <c r="J7" s="668"/>
      <c r="K7" s="662" t="s">
        <v>706</v>
      </c>
      <c r="L7" s="577"/>
      <c r="M7" s="5"/>
      <c r="N7" s="5"/>
    </row>
    <row r="8" spans="2:31" ht="12.75" customHeight="1" x14ac:dyDescent="0.2">
      <c r="B8" s="499" t="s">
        <v>707</v>
      </c>
      <c r="C8" s="1094" t="str">
        <f>IF($C$3=0,"LAMINATED",IF(AND(D10="PASS",D11="PASS",D14="PASS",D15="PASS",D26="PASS",D18="PASS",D27="PASS",D28="pass"),"PASS","FAIL"))</f>
        <v>LAMINATED</v>
      </c>
      <c r="D8" s="765"/>
      <c r="E8" s="1094" t="str">
        <f>IF($C$3=0,"LAMINATED",IF(AND(F10="PASS",F11="PASS",F12="PASS",F14="PASS",F15="PASS",F26="PASS",F18="PASS",F27="PASS",F28="pass"),"PASS","FAIL"))</f>
        <v>LAMINATED</v>
      </c>
      <c r="F8" s="765"/>
      <c r="G8" s="1094" t="str">
        <f>IF($C$3=0,"LAMINATED",IF(AND(H10="PASS",H11="PASS",H14="PASS",H15="PASS",H26="PASS",H18="PASS",H27="PASS",H28="pass"),"PASS","FAIL"))</f>
        <v>LAMINATED</v>
      </c>
      <c r="H8" s="765"/>
      <c r="I8" s="1108" t="str">
        <f>IF($C$3&lt;=3,"N/A",IF(AND(J10="PASS",J11="PASS",J14="PASS",J15="PASS",J26="PASS",J18="PASS",J27="PASS",J28="pass"),"PASS","FAIL"))</f>
        <v>N/A</v>
      </c>
      <c r="J8" s="778"/>
      <c r="K8" s="1108" t="str">
        <f>IF($C$3&lt;=4,"N/A",IF(AND(L10="PASS",L11="PASS",L14="PASS",L15="PASS",L26="PASS",L18="PASS",L27="PASS",L28="pass"),"PASS","FAIL"))</f>
        <v>N/A</v>
      </c>
      <c r="L8" s="778"/>
      <c r="M8" s="224"/>
      <c r="N8" s="224"/>
      <c r="O8" s="224"/>
      <c r="P8" s="224"/>
      <c r="Q8" s="224"/>
      <c r="R8" s="224"/>
      <c r="S8" s="224"/>
      <c r="T8" s="224"/>
      <c r="U8" s="224"/>
      <c r="V8" s="224"/>
      <c r="W8" s="224"/>
      <c r="X8" s="224"/>
      <c r="Y8" s="224"/>
      <c r="Z8" s="224"/>
      <c r="AA8" s="224"/>
      <c r="AB8" s="224"/>
      <c r="AC8" s="224"/>
      <c r="AD8" s="224"/>
      <c r="AE8" s="560"/>
    </row>
    <row r="9" spans="2:31" ht="12.75" customHeight="1" x14ac:dyDescent="0.2">
      <c r="B9" s="494"/>
      <c r="C9" s="1110"/>
      <c r="D9" s="765"/>
      <c r="E9" s="1110"/>
      <c r="F9" s="765"/>
      <c r="G9" s="1110"/>
      <c r="H9" s="765"/>
      <c r="I9" s="1110"/>
      <c r="J9" s="765"/>
      <c r="K9" s="763"/>
      <c r="L9" s="765"/>
      <c r="M9" s="221"/>
      <c r="N9" s="221"/>
      <c r="O9" s="221"/>
      <c r="P9" s="221"/>
      <c r="Q9" s="221"/>
      <c r="R9" s="221"/>
      <c r="S9" s="221"/>
      <c r="T9" s="221"/>
      <c r="U9" s="221"/>
      <c r="V9" s="221"/>
      <c r="W9" s="221"/>
      <c r="X9" s="221"/>
      <c r="Y9" s="221"/>
      <c r="Z9" s="221"/>
      <c r="AA9" s="221"/>
      <c r="AB9" s="221"/>
      <c r="AC9" s="221"/>
      <c r="AD9" s="221"/>
      <c r="AE9" s="243"/>
    </row>
    <row r="10" spans="2:31" ht="12.75" customHeight="1" x14ac:dyDescent="0.2">
      <c r="B10" s="495" t="s">
        <v>708</v>
      </c>
      <c r="C10" s="487">
        <v>0</v>
      </c>
      <c r="D10" s="488" t="str">
        <f>IF(C10&gt;=8,"PASS","FAIL")</f>
        <v>FAIL</v>
      </c>
      <c r="E10" s="157">
        <v>0</v>
      </c>
      <c r="F10" s="489" t="str">
        <f>IF(E10&gt;=8,"PASS","FAIL")</f>
        <v>FAIL</v>
      </c>
      <c r="G10" s="157">
        <v>0</v>
      </c>
      <c r="H10" s="489" t="str">
        <f>IF(G10&gt;=8,"PASS","FAIL")</f>
        <v>FAIL</v>
      </c>
      <c r="I10" s="157">
        <v>0</v>
      </c>
      <c r="J10" s="489" t="str">
        <f>IF(I10&gt;=8,"PASS","FAIL")</f>
        <v>FAIL</v>
      </c>
      <c r="K10" s="157">
        <v>0</v>
      </c>
      <c r="L10" s="489" t="str">
        <f>IF(K10&gt;=8,"PASS","FAIL")</f>
        <v>FAIL</v>
      </c>
      <c r="M10" s="221"/>
      <c r="N10" s="221"/>
      <c r="O10" s="221"/>
      <c r="P10" s="221"/>
      <c r="Q10" s="221"/>
      <c r="R10" s="221"/>
      <c r="S10" s="221"/>
      <c r="T10" s="221"/>
      <c r="U10" s="221"/>
      <c r="V10" s="221"/>
      <c r="W10" s="221"/>
      <c r="X10" s="221"/>
      <c r="Y10" s="221"/>
      <c r="Z10" s="221"/>
      <c r="AA10" s="221"/>
      <c r="AB10" s="221"/>
      <c r="AC10" s="221"/>
      <c r="AD10" s="221"/>
      <c r="AE10" s="243"/>
    </row>
    <row r="11" spans="2:31" ht="12.75" customHeight="1" x14ac:dyDescent="0.2">
      <c r="B11" s="496" t="s">
        <v>709</v>
      </c>
      <c r="C11" s="87">
        <v>0</v>
      </c>
      <c r="D11" s="159" t="str">
        <f>IF(C11&gt;=2,"PASS","FAIL")</f>
        <v>FAIL</v>
      </c>
      <c r="E11" s="78">
        <v>0</v>
      </c>
      <c r="F11" s="490" t="str">
        <f>IF(E11&gt;=2,"PASS","FAIL")</f>
        <v>FAIL</v>
      </c>
      <c r="G11" s="78">
        <v>0</v>
      </c>
      <c r="H11" s="490" t="str">
        <f>IF(G11&gt;=2,"PASS","FAIL")</f>
        <v>FAIL</v>
      </c>
      <c r="I11" s="78">
        <v>0</v>
      </c>
      <c r="J11" s="490" t="str">
        <f>IF(I11&gt;=2,"PASS","FAIL")</f>
        <v>FAIL</v>
      </c>
      <c r="K11" s="78">
        <v>0</v>
      </c>
      <c r="L11" s="490" t="str">
        <f>IF(K11&gt;=2,"PASS","FAIL")</f>
        <v>FAIL</v>
      </c>
      <c r="M11" s="221"/>
      <c r="N11" s="221"/>
      <c r="O11" s="221"/>
      <c r="P11" s="221"/>
      <c r="Q11" s="221"/>
      <c r="R11" s="221"/>
      <c r="S11" s="221"/>
      <c r="T11" s="221"/>
      <c r="U11" s="221"/>
      <c r="V11" s="221"/>
      <c r="W11" s="221"/>
      <c r="X11" s="221"/>
      <c r="Y11" s="221"/>
      <c r="Z11" s="221"/>
      <c r="AA11" s="221"/>
      <c r="AB11" s="221"/>
      <c r="AC11" s="221"/>
      <c r="AD11" s="221"/>
      <c r="AE11" s="243"/>
    </row>
    <row r="12" spans="2:31" ht="12.75" customHeight="1" x14ac:dyDescent="0.2">
      <c r="B12" s="12" t="s">
        <v>710</v>
      </c>
      <c r="C12" s="1109"/>
      <c r="D12" s="773"/>
      <c r="E12" s="242"/>
      <c r="F12" s="488" t="str">
        <f>IF(OR(E12&gt;=50,E12=""),"FAIL","PASS")</f>
        <v>FAIL</v>
      </c>
      <c r="G12" s="1109"/>
      <c r="H12" s="773"/>
      <c r="I12" s="1109"/>
      <c r="J12" s="773"/>
      <c r="K12" s="1109"/>
      <c r="L12" s="773"/>
      <c r="M12" s="221"/>
      <c r="N12" s="221"/>
      <c r="O12" s="221"/>
      <c r="P12" s="221"/>
      <c r="Q12" s="221"/>
      <c r="R12" s="221"/>
      <c r="S12" s="221"/>
      <c r="T12" s="221"/>
      <c r="U12" s="221"/>
      <c r="V12" s="221"/>
      <c r="W12" s="221"/>
      <c r="X12" s="221"/>
      <c r="Y12" s="221"/>
      <c r="Z12" s="221"/>
      <c r="AA12" s="221"/>
      <c r="AB12" s="221"/>
      <c r="AC12" s="221"/>
      <c r="AD12" s="221"/>
      <c r="AE12" s="243"/>
    </row>
    <row r="13" spans="2:31" ht="12.75" customHeight="1" x14ac:dyDescent="0.2">
      <c r="B13" s="494"/>
      <c r="C13" s="1111"/>
      <c r="D13" s="765"/>
      <c r="E13" s="1111"/>
      <c r="F13" s="765"/>
      <c r="G13" s="1111"/>
      <c r="H13" s="765"/>
      <c r="I13" s="1111"/>
      <c r="J13" s="765"/>
      <c r="K13" s="1111"/>
      <c r="L13" s="765"/>
      <c r="M13" s="221"/>
      <c r="N13" s="221"/>
      <c r="O13" s="221"/>
      <c r="P13" s="221"/>
      <c r="Q13" s="221"/>
      <c r="R13" s="221"/>
      <c r="S13" s="221"/>
      <c r="T13" s="221"/>
      <c r="U13" s="221"/>
      <c r="V13" s="221"/>
      <c r="W13" s="221"/>
      <c r="X13" s="221"/>
      <c r="Y13" s="221"/>
      <c r="Z13" s="221"/>
      <c r="AA13" s="221"/>
      <c r="AB13" s="221"/>
      <c r="AC13" s="221"/>
      <c r="AD13" s="221"/>
      <c r="AE13" s="243"/>
    </row>
    <row r="14" spans="2:31" ht="12.75" customHeight="1" x14ac:dyDescent="0.2">
      <c r="B14" s="496" t="s">
        <v>711</v>
      </c>
      <c r="C14" s="163">
        <v>0</v>
      </c>
      <c r="D14" s="159" t="str">
        <f>IF(OR(AND($C$4="steel",C14&gt;(PI()*25.4)),AND($C$4="alu.",C14&gt;(PI()*30.5))),"PASS","FAIL")</f>
        <v>FAIL</v>
      </c>
      <c r="E14" s="163">
        <v>0</v>
      </c>
      <c r="F14" s="159" t="str">
        <f>IF(OR(AND($C$4="steel",E14&gt;(PI()*25.4)),AND($C$4="alu.",E14&gt;(PI()*30.5))),"PASS","FAIL")</f>
        <v>FAIL</v>
      </c>
      <c r="G14" s="163">
        <v>0</v>
      </c>
      <c r="H14" s="159" t="str">
        <f>IF(OR(AND($C$4="steel",G14&gt;(PI()*25.4)),AND($C$4="alu.",G14&gt;(PI()*30.5))),"PASS","FAIL")</f>
        <v>FAIL</v>
      </c>
      <c r="I14" s="163">
        <v>0</v>
      </c>
      <c r="J14" s="159" t="str">
        <f>IF(OR(AND($C$4="steel",I14&gt;(PI()*25.4)),AND($C$4="alu.",I14&gt;(PI()*30.5))),"PASS","FAIL")</f>
        <v>FAIL</v>
      </c>
      <c r="K14" s="163">
        <v>0</v>
      </c>
      <c r="L14" s="159" t="str">
        <f>IF(OR(AND($C$4="steel",K14&gt;(PI()*25.4)),AND($C$4="alu.",K14&gt;(PI()*30.5))),"PASS","FAIL")</f>
        <v>FAIL</v>
      </c>
      <c r="M14" s="221"/>
      <c r="N14" s="221"/>
      <c r="O14" s="221"/>
      <c r="P14" s="221"/>
      <c r="Q14" s="221"/>
      <c r="R14" s="221"/>
      <c r="S14" s="221"/>
      <c r="T14" s="221"/>
      <c r="U14" s="221"/>
      <c r="V14" s="221"/>
      <c r="W14" s="221"/>
      <c r="X14" s="221"/>
      <c r="Y14" s="221"/>
      <c r="Z14" s="221"/>
      <c r="AA14" s="221"/>
      <c r="AB14" s="221"/>
      <c r="AC14" s="221"/>
      <c r="AD14" s="221"/>
      <c r="AE14" s="243"/>
    </row>
    <row r="15" spans="2:31" ht="12.75" customHeight="1" x14ac:dyDescent="0.2">
      <c r="B15" s="496" t="s">
        <v>712</v>
      </c>
      <c r="C15" s="163">
        <v>0</v>
      </c>
      <c r="D15" s="159" t="str">
        <f>IF(C15&gt;=2,"PASS","FAIL")</f>
        <v>FAIL</v>
      </c>
      <c r="E15" s="163">
        <v>0</v>
      </c>
      <c r="F15" s="490" t="str">
        <f>IF(E15&gt;=2,"PASS","FAIL")</f>
        <v>FAIL</v>
      </c>
      <c r="G15" s="163">
        <v>0</v>
      </c>
      <c r="H15" s="490" t="str">
        <f>IF(G15&gt;=2,"PASS","FAIL")</f>
        <v>FAIL</v>
      </c>
      <c r="I15" s="163">
        <v>0</v>
      </c>
      <c r="J15" s="490" t="str">
        <f>IF(I15&gt;=2,"PASS","FAIL")</f>
        <v>FAIL</v>
      </c>
      <c r="K15" s="163">
        <v>0</v>
      </c>
      <c r="L15" s="490" t="str">
        <f>IF(K15&gt;=2,"PASS","FAIL")</f>
        <v>FAIL</v>
      </c>
      <c r="M15" s="221"/>
      <c r="N15" s="221"/>
      <c r="O15" s="221"/>
      <c r="P15" s="221"/>
      <c r="Q15" s="221"/>
      <c r="R15" s="221"/>
      <c r="S15" s="221"/>
      <c r="T15" s="221"/>
      <c r="U15" s="221"/>
      <c r="V15" s="221"/>
      <c r="W15" s="221"/>
      <c r="X15" s="221"/>
      <c r="Y15" s="221"/>
      <c r="Z15" s="221"/>
      <c r="AA15" s="221"/>
      <c r="AB15" s="221"/>
      <c r="AC15" s="221"/>
      <c r="AD15" s="221"/>
      <c r="AE15" s="243"/>
    </row>
    <row r="16" spans="2:31" ht="12.75" customHeight="1" x14ac:dyDescent="0.2">
      <c r="B16" s="496" t="s">
        <v>713</v>
      </c>
      <c r="C16" s="163">
        <v>0</v>
      </c>
      <c r="D16" s="159"/>
      <c r="E16" s="163">
        <v>0</v>
      </c>
      <c r="F16" s="490"/>
      <c r="G16" s="163">
        <v>0</v>
      </c>
      <c r="H16" s="490"/>
      <c r="I16" s="163">
        <v>0</v>
      </c>
      <c r="J16" s="490"/>
      <c r="K16" s="163">
        <v>0</v>
      </c>
      <c r="L16" s="490"/>
      <c r="M16" s="221"/>
      <c r="N16" s="221"/>
      <c r="O16" s="221"/>
      <c r="P16" s="221"/>
      <c r="Q16" s="221"/>
      <c r="R16" s="221"/>
      <c r="S16" s="221"/>
      <c r="T16" s="221"/>
      <c r="U16" s="221"/>
      <c r="V16" s="221"/>
      <c r="W16" s="221"/>
      <c r="X16" s="221"/>
      <c r="Y16" s="221"/>
      <c r="Z16" s="221"/>
      <c r="AA16" s="221"/>
      <c r="AB16" s="221"/>
      <c r="AC16" s="221"/>
      <c r="AD16" s="221"/>
      <c r="AE16" s="243"/>
    </row>
    <row r="17" spans="1:31" ht="12.75" customHeight="1" x14ac:dyDescent="0.2">
      <c r="B17" s="496" t="s">
        <v>714</v>
      </c>
      <c r="C17" s="163">
        <v>0</v>
      </c>
      <c r="D17" s="159"/>
      <c r="E17" s="163">
        <v>0</v>
      </c>
      <c r="F17" s="490"/>
      <c r="G17" s="163">
        <v>0</v>
      </c>
      <c r="H17" s="490"/>
      <c r="I17" s="163">
        <v>0</v>
      </c>
      <c r="J17" s="490"/>
      <c r="K17" s="163">
        <v>0</v>
      </c>
      <c r="L17" s="490"/>
      <c r="M17" s="221"/>
      <c r="N17" s="221"/>
      <c r="O17" s="221"/>
      <c r="P17" s="221"/>
      <c r="Q17" s="221"/>
      <c r="R17" s="221"/>
      <c r="S17" s="221"/>
      <c r="T17" s="221"/>
      <c r="U17" s="221"/>
      <c r="V17" s="221"/>
      <c r="W17" s="221"/>
      <c r="X17" s="221"/>
      <c r="Y17" s="221"/>
      <c r="Z17" s="221"/>
      <c r="AA17" s="221"/>
      <c r="AB17" s="221"/>
      <c r="AC17" s="221"/>
      <c r="AD17" s="221"/>
      <c r="AE17" s="243"/>
    </row>
    <row r="18" spans="1:31" ht="12.75" customHeight="1" x14ac:dyDescent="0.2">
      <c r="B18" s="496" t="s">
        <v>715</v>
      </c>
      <c r="C18" s="78">
        <v>0</v>
      </c>
      <c r="D18" s="159" t="str">
        <f>IF(C18&gt;=2,"PASS","FAIL")</f>
        <v>FAIL</v>
      </c>
      <c r="E18" s="78">
        <v>0</v>
      </c>
      <c r="F18" s="490" t="str">
        <f>IF(E18&gt;=2,"PASS","FAIL")</f>
        <v>FAIL</v>
      </c>
      <c r="G18" s="78">
        <v>0</v>
      </c>
      <c r="H18" s="490" t="str">
        <f>IF(G18&gt;=2,"PASS","FAIL")</f>
        <v>FAIL</v>
      </c>
      <c r="I18" s="78">
        <v>0</v>
      </c>
      <c r="J18" s="490" t="str">
        <f>IF(I18&gt;=2,"PASS","FAIL")</f>
        <v>FAIL</v>
      </c>
      <c r="K18" s="78">
        <v>0</v>
      </c>
      <c r="L18" s="490" t="str">
        <f>IF(K18&gt;=2,"PASS","FAIL")</f>
        <v>FAIL</v>
      </c>
      <c r="M18" s="221"/>
      <c r="N18" s="221"/>
      <c r="O18" s="221"/>
      <c r="P18" s="221"/>
      <c r="Q18" s="221"/>
      <c r="R18" s="221"/>
      <c r="S18" s="221"/>
      <c r="T18" s="221"/>
      <c r="U18" s="221"/>
      <c r="V18" s="221"/>
      <c r="W18" s="221"/>
      <c r="X18" s="221"/>
      <c r="Y18" s="221"/>
      <c r="Z18" s="221"/>
      <c r="AA18" s="221"/>
      <c r="AB18" s="221"/>
      <c r="AC18" s="221"/>
      <c r="AD18" s="221"/>
      <c r="AE18" s="243"/>
    </row>
    <row r="19" spans="1:31" ht="12.75" customHeight="1" x14ac:dyDescent="0.2">
      <c r="B19" s="496" t="s">
        <v>716</v>
      </c>
      <c r="C19" s="78">
        <v>0</v>
      </c>
      <c r="D19" s="10"/>
      <c r="E19" s="78">
        <v>0</v>
      </c>
      <c r="F19" s="479"/>
      <c r="G19" s="78">
        <v>0</v>
      </c>
      <c r="H19" s="479"/>
      <c r="I19" s="78">
        <v>0</v>
      </c>
      <c r="J19" s="479"/>
      <c r="K19" s="78">
        <v>0</v>
      </c>
      <c r="L19" s="479"/>
      <c r="M19" s="221"/>
      <c r="N19" s="221"/>
      <c r="O19" s="221"/>
      <c r="P19" s="221"/>
      <c r="Q19" s="221"/>
      <c r="R19" s="221"/>
      <c r="S19" s="221"/>
      <c r="T19" s="221"/>
      <c r="U19" s="221"/>
      <c r="V19" s="221"/>
      <c r="W19" s="221"/>
      <c r="X19" s="221"/>
      <c r="Y19" s="221"/>
      <c r="Z19" s="221"/>
      <c r="AA19" s="221"/>
      <c r="AB19" s="221"/>
      <c r="AC19" s="221"/>
      <c r="AD19" s="221"/>
      <c r="AE19" s="243"/>
    </row>
    <row r="20" spans="1:31" ht="12.75" customHeight="1" x14ac:dyDescent="0.2">
      <c r="B20" s="496" t="s">
        <v>717</v>
      </c>
      <c r="C20" s="169">
        <v>0</v>
      </c>
      <c r="D20" s="159"/>
      <c r="E20" s="163">
        <v>0</v>
      </c>
      <c r="F20" s="490"/>
      <c r="G20" s="163">
        <v>0</v>
      </c>
      <c r="H20" s="490"/>
      <c r="I20" s="163">
        <v>0</v>
      </c>
      <c r="J20" s="490"/>
      <c r="K20" s="163">
        <v>0</v>
      </c>
      <c r="L20" s="490"/>
      <c r="M20" s="221"/>
      <c r="N20" s="221"/>
      <c r="O20" s="221"/>
      <c r="P20" s="221"/>
      <c r="Q20" s="221"/>
      <c r="R20" s="221"/>
      <c r="S20" s="221"/>
      <c r="T20" s="221"/>
      <c r="U20" s="221"/>
      <c r="V20" s="221"/>
      <c r="W20" s="221"/>
      <c r="X20" s="221"/>
      <c r="Y20" s="221"/>
      <c r="Z20" s="221"/>
      <c r="AA20" s="221"/>
      <c r="AB20" s="221"/>
      <c r="AC20" s="221"/>
      <c r="AD20" s="221"/>
      <c r="AE20" s="243"/>
    </row>
    <row r="21" spans="1:31" ht="12.75" customHeight="1" x14ac:dyDescent="0.2">
      <c r="B21" s="496" t="s">
        <v>718</v>
      </c>
      <c r="C21" s="163" t="s">
        <v>240</v>
      </c>
      <c r="D21" s="490"/>
      <c r="E21" s="163" t="s">
        <v>240</v>
      </c>
      <c r="F21" s="490"/>
      <c r="G21" s="163" t="s">
        <v>240</v>
      </c>
      <c r="H21" s="490"/>
      <c r="I21" s="163" t="s">
        <v>240</v>
      </c>
      <c r="J21" s="490"/>
      <c r="K21" s="163" t="s">
        <v>240</v>
      </c>
      <c r="L21" s="490"/>
      <c r="M21" s="221" t="s">
        <v>719</v>
      </c>
      <c r="N21" s="221"/>
      <c r="O21" s="221"/>
      <c r="P21" s="221"/>
      <c r="Q21" s="221"/>
      <c r="R21" s="221"/>
      <c r="S21" s="221"/>
      <c r="T21" s="221"/>
      <c r="U21" s="221"/>
      <c r="V21" s="221"/>
      <c r="W21" s="221"/>
      <c r="X21" s="221"/>
      <c r="Y21" s="221"/>
      <c r="Z21" s="221"/>
      <c r="AA21" s="221"/>
      <c r="AB21" s="221"/>
      <c r="AC21" s="221"/>
      <c r="AD21" s="221"/>
      <c r="AE21" s="243"/>
    </row>
    <row r="22" spans="1:31" ht="12.75" customHeight="1" x14ac:dyDescent="0.2">
      <c r="B22" s="496" t="s">
        <v>720</v>
      </c>
      <c r="C22" s="491" t="str">
        <f>HLOOKUP(C21,MaterialData!$C$3:$P$4,2,FALSE)</f>
        <v>vertical SIS</v>
      </c>
      <c r="D22" s="490"/>
      <c r="E22" s="491" t="str">
        <f>HLOOKUP(E21,MaterialData!$C$3:$P$4,2,FALSE)</f>
        <v>vertical SIS</v>
      </c>
      <c r="F22" s="490"/>
      <c r="G22" s="491" t="str">
        <f>HLOOKUP(G21,MaterialData!$C$3:$P$4,2,FALSE)</f>
        <v>vertical SIS</v>
      </c>
      <c r="H22" s="490"/>
      <c r="I22" s="491" t="str">
        <f>HLOOKUP(I21,MaterialData!$C$3:$P$4,2,FALSE)</f>
        <v>vertical SIS</v>
      </c>
      <c r="J22" s="490"/>
      <c r="K22" s="491" t="str">
        <f>HLOOKUP(K21,MaterialData!$C$3:$P$4,2,FALSE)</f>
        <v>vertical SIS</v>
      </c>
      <c r="L22" s="490"/>
      <c r="M22" s="221"/>
      <c r="N22" s="221"/>
      <c r="O22" s="221"/>
      <c r="P22" s="221"/>
      <c r="Q22" s="221"/>
      <c r="R22" s="221"/>
      <c r="S22" s="221"/>
      <c r="T22" s="221"/>
      <c r="U22" s="221"/>
      <c r="V22" s="221"/>
      <c r="W22" s="221"/>
      <c r="X22" s="221"/>
      <c r="Y22" s="221"/>
      <c r="Z22" s="221"/>
      <c r="AA22" s="221"/>
      <c r="AB22" s="221"/>
      <c r="AC22" s="221"/>
      <c r="AD22" s="221"/>
      <c r="AE22" s="243"/>
    </row>
    <row r="23" spans="1:31" ht="12.75" customHeight="1" x14ac:dyDescent="0.2">
      <c r="B23" s="496" t="s">
        <v>721</v>
      </c>
      <c r="C23" s="163">
        <f>'T3.6.10 Shear Tests'!$D$54</f>
        <v>92.006406831716504</v>
      </c>
      <c r="D23" s="159"/>
      <c r="E23" s="163">
        <f>'T3.6.10 Shear Tests'!$D$54</f>
        <v>92.006406831716504</v>
      </c>
      <c r="F23" s="490"/>
      <c r="G23" s="163">
        <f>'T3.6.10 Shear Tests'!$D$54</f>
        <v>92.006406831716504</v>
      </c>
      <c r="H23" s="490"/>
      <c r="I23" s="163">
        <f>'T3.6.10 Shear Tests'!$D$54</f>
        <v>92.006406831716504</v>
      </c>
      <c r="J23" s="490"/>
      <c r="K23" s="163">
        <f>'T3.6.10 Shear Tests'!$D$54</f>
        <v>92.006406831716504</v>
      </c>
      <c r="L23" s="490"/>
      <c r="M23" s="221" t="s">
        <v>722</v>
      </c>
      <c r="N23" s="221"/>
      <c r="O23" s="221"/>
      <c r="P23" s="221"/>
      <c r="Q23" s="221"/>
      <c r="R23" s="221"/>
      <c r="S23" s="221"/>
      <c r="T23" s="221"/>
      <c r="U23" s="221"/>
      <c r="V23" s="221"/>
      <c r="W23" s="221"/>
      <c r="X23" s="221"/>
      <c r="Y23" s="221"/>
      <c r="Z23" s="221"/>
      <c r="AA23" s="221"/>
      <c r="AB23" s="221"/>
      <c r="AC23" s="221"/>
      <c r="AD23" s="221"/>
      <c r="AE23" s="243"/>
    </row>
    <row r="24" spans="1:31" ht="12.75" customHeight="1" x14ac:dyDescent="0.2">
      <c r="B24" s="496" t="s">
        <v>723</v>
      </c>
      <c r="C24" s="78">
        <v>1</v>
      </c>
      <c r="D24" s="492" t="str">
        <f>IF(C24&lt;0.4*C25,"FAIL, see T3.4.4","")</f>
        <v/>
      </c>
      <c r="E24" s="78">
        <v>1</v>
      </c>
      <c r="F24" s="492" t="str">
        <f>IF(E24&lt;0.4*E25,"FAIL, see T3.4.4","")</f>
        <v/>
      </c>
      <c r="G24" s="78">
        <v>1</v>
      </c>
      <c r="H24" s="492" t="str">
        <f>IF(G24&lt;0.4*G25,"FAIL, see T3.4.4","")</f>
        <v/>
      </c>
      <c r="I24" s="78">
        <v>1</v>
      </c>
      <c r="J24" s="492" t="str">
        <f>IF(I24&lt;0.4*I25,"FAIL, see T3.4.4","")</f>
        <v/>
      </c>
      <c r="K24" s="78">
        <v>1</v>
      </c>
      <c r="L24" s="165" t="str">
        <f>IF(K24&lt;0.4*K25,"FAIL, see T3.4.4","")</f>
        <v/>
      </c>
      <c r="M24" s="221" t="s">
        <v>724</v>
      </c>
      <c r="N24" s="221"/>
      <c r="O24" s="221"/>
      <c r="P24" s="221"/>
      <c r="Q24" s="221"/>
      <c r="R24" s="221"/>
      <c r="S24" s="221"/>
      <c r="T24" s="221"/>
      <c r="U24" s="221"/>
      <c r="V24" s="221"/>
      <c r="W24" s="221"/>
      <c r="X24" s="221"/>
      <c r="Y24" s="221"/>
      <c r="Z24" s="221"/>
      <c r="AA24" s="221"/>
      <c r="AB24" s="221"/>
      <c r="AC24" s="221"/>
      <c r="AD24" s="221"/>
      <c r="AE24" s="243"/>
    </row>
    <row r="25" spans="1:31" ht="12.75" customHeight="1" x14ac:dyDescent="0.2">
      <c r="B25" s="496" t="s">
        <v>723</v>
      </c>
      <c r="C25" s="78">
        <v>1</v>
      </c>
      <c r="D25" s="492" t="str">
        <f>IF(C25&lt;0.4*C24,"FAIL, see T3.4.4","")</f>
        <v/>
      </c>
      <c r="E25" s="78">
        <v>1</v>
      </c>
      <c r="F25" s="492" t="str">
        <f>IF(E25&lt;0.4*E24,"FAIL, see T3.4.4","")</f>
        <v/>
      </c>
      <c r="G25" s="78">
        <v>1</v>
      </c>
      <c r="H25" s="492" t="str">
        <f>IF(G25&lt;0.4*G24,"FAIL, see T3.4.4","")</f>
        <v/>
      </c>
      <c r="I25" s="78">
        <v>1</v>
      </c>
      <c r="J25" s="492" t="str">
        <f>IF(I25&lt;0.4*I24,"FAIL, see T3.4.4","")</f>
        <v/>
      </c>
      <c r="K25" s="78">
        <v>1</v>
      </c>
      <c r="L25" s="165" t="str">
        <f>IF(K25&lt;0.4*K24,"FAIL, see T3.4.4","")</f>
        <v/>
      </c>
      <c r="M25" s="221" t="s">
        <v>724</v>
      </c>
      <c r="N25" s="221"/>
      <c r="O25" s="221"/>
      <c r="P25" s="221"/>
      <c r="Q25" s="221"/>
      <c r="R25" s="221"/>
      <c r="S25" s="221"/>
      <c r="T25" s="221"/>
      <c r="U25" s="221"/>
      <c r="V25" s="221"/>
      <c r="W25" s="221"/>
      <c r="X25" s="221"/>
      <c r="Y25" s="221"/>
      <c r="Z25" s="221"/>
      <c r="AA25" s="221"/>
      <c r="AB25" s="221"/>
      <c r="AC25" s="221"/>
      <c r="AD25" s="221"/>
      <c r="AE25" s="243"/>
    </row>
    <row r="26" spans="1:31" ht="12.75" customHeight="1" x14ac:dyDescent="0.2">
      <c r="B26" s="496" t="s">
        <v>725</v>
      </c>
      <c r="C26" s="164">
        <f>((C16*C24)+(C17*C25))*C23*0.001</f>
        <v>0</v>
      </c>
      <c r="D26" s="159" t="str">
        <f t="shared" ref="D26:D28" si="0">IF(C26&gt;=30,"PASS","FAIL")</f>
        <v>FAIL</v>
      </c>
      <c r="E26" s="164">
        <f>((E16*E24)+(E17*E25))*E23*0.001</f>
        <v>0</v>
      </c>
      <c r="F26" s="490" t="str">
        <f t="shared" ref="F26:F28" si="1">IF(E26&gt;=30,"PASS","FAIL")</f>
        <v>FAIL</v>
      </c>
      <c r="G26" s="164">
        <f>((G16*G24)+(G17*G25))*G23*0.001</f>
        <v>0</v>
      </c>
      <c r="H26" s="490" t="str">
        <f t="shared" ref="H26:H28" si="2">IF(G26&gt;=30,"PASS","FAIL")</f>
        <v>FAIL</v>
      </c>
      <c r="I26" s="164">
        <f>((I16*I24)+(I17*I25))*I23*0.001</f>
        <v>0</v>
      </c>
      <c r="J26" s="490" t="str">
        <f t="shared" ref="J26:J28" si="3">IF(I26&gt;=30,"PASS","FAIL")</f>
        <v>FAIL</v>
      </c>
      <c r="K26" s="164">
        <f>((K16*K24)+(K17*K25))*K23*0.001</f>
        <v>0</v>
      </c>
      <c r="L26" s="490" t="str">
        <f t="shared" ref="L26:L28" si="4">IF(K26&gt;=30,"PASS","FAIL")</f>
        <v>FAIL</v>
      </c>
      <c r="M26" s="221"/>
      <c r="N26" s="221"/>
      <c r="O26" s="221"/>
      <c r="P26" s="221"/>
      <c r="Q26" s="221"/>
      <c r="R26" s="221"/>
      <c r="S26" s="221"/>
      <c r="T26" s="221"/>
      <c r="U26" s="221"/>
      <c r="V26" s="221"/>
      <c r="W26" s="221"/>
      <c r="X26" s="221"/>
      <c r="Y26" s="221"/>
      <c r="Z26" s="221"/>
      <c r="AA26" s="221"/>
      <c r="AB26" s="221"/>
      <c r="AC26" s="221"/>
      <c r="AD26" s="221"/>
      <c r="AE26" s="243"/>
    </row>
    <row r="27" spans="1:31" ht="12.75" customHeight="1" x14ac:dyDescent="0.2">
      <c r="B27" s="496" t="s">
        <v>725</v>
      </c>
      <c r="C27" s="164">
        <f>((C24*C17)+(C25*C19))*C23*0.001</f>
        <v>0</v>
      </c>
      <c r="D27" s="159" t="str">
        <f t="shared" si="0"/>
        <v>FAIL</v>
      </c>
      <c r="E27" s="164">
        <f>((E24*E17)+(E25*E19))*E23*0.001</f>
        <v>0</v>
      </c>
      <c r="F27" s="490" t="str">
        <f t="shared" si="1"/>
        <v>FAIL</v>
      </c>
      <c r="G27" s="164">
        <f>((G24*G17)+(G25*G19))*G23*0.001</f>
        <v>0</v>
      </c>
      <c r="H27" s="490" t="str">
        <f t="shared" si="2"/>
        <v>FAIL</v>
      </c>
      <c r="I27" s="164">
        <f>((I24*I17)+(I25*I19))*I23*0.001</f>
        <v>0</v>
      </c>
      <c r="J27" s="490" t="str">
        <f t="shared" si="3"/>
        <v>FAIL</v>
      </c>
      <c r="K27" s="164">
        <f>((K24*K17)+(K25*K19))*K23*0.001</f>
        <v>0</v>
      </c>
      <c r="L27" s="490" t="str">
        <f t="shared" si="4"/>
        <v>FAIL</v>
      </c>
      <c r="M27" s="221"/>
      <c r="N27" s="221"/>
      <c r="O27" s="221"/>
      <c r="P27" s="221"/>
      <c r="Q27" s="221"/>
      <c r="R27" s="221"/>
      <c r="S27" s="221"/>
      <c r="T27" s="221"/>
      <c r="U27" s="221"/>
      <c r="V27" s="221"/>
      <c r="W27" s="221"/>
      <c r="X27" s="221"/>
      <c r="Y27" s="221"/>
      <c r="Z27" s="221"/>
      <c r="AA27" s="221"/>
      <c r="AB27" s="221"/>
      <c r="AC27" s="221"/>
      <c r="AD27" s="221"/>
      <c r="AE27" s="243"/>
    </row>
    <row r="28" spans="1:31" ht="12.75" customHeight="1" x14ac:dyDescent="0.2">
      <c r="B28" s="498" t="s">
        <v>727</v>
      </c>
      <c r="C28" s="168">
        <f>C23*2*C20*(C24+C25)*0.001</f>
        <v>0</v>
      </c>
      <c r="D28" s="488" t="str">
        <f t="shared" si="0"/>
        <v>FAIL</v>
      </c>
      <c r="E28" s="168">
        <f>E23*2*E20*(E24+E25)*0.001</f>
        <v>0</v>
      </c>
      <c r="F28" s="489" t="str">
        <f t="shared" si="1"/>
        <v>FAIL</v>
      </c>
      <c r="G28" s="168">
        <f>G23*2*G20*(G24+G25)*0.001</f>
        <v>0</v>
      </c>
      <c r="H28" s="489" t="str">
        <f t="shared" si="2"/>
        <v>FAIL</v>
      </c>
      <c r="I28" s="168">
        <f>I23*2*I20*(I24+I25)*0.001</f>
        <v>0</v>
      </c>
      <c r="J28" s="489" t="str">
        <f t="shared" si="3"/>
        <v>FAIL</v>
      </c>
      <c r="K28" s="168">
        <f>K23*2*K20*(K24+K25)*0.001</f>
        <v>0</v>
      </c>
      <c r="L28" s="489" t="str">
        <f t="shared" si="4"/>
        <v>FAIL</v>
      </c>
      <c r="M28" s="221"/>
      <c r="N28" s="221"/>
      <c r="O28" s="221"/>
      <c r="P28" s="221"/>
      <c r="Q28" s="221"/>
      <c r="R28" s="221"/>
      <c r="S28" s="221"/>
      <c r="T28" s="221"/>
      <c r="U28" s="221"/>
      <c r="V28" s="221"/>
      <c r="W28" s="221"/>
      <c r="X28" s="221"/>
      <c r="Y28" s="221"/>
      <c r="Z28" s="221"/>
      <c r="AA28" s="221"/>
      <c r="AB28" s="221"/>
      <c r="AC28" s="221"/>
      <c r="AD28" s="221"/>
      <c r="AE28" s="243"/>
    </row>
    <row r="29" spans="1:31" ht="12.75" customHeight="1" x14ac:dyDescent="0.2">
      <c r="B29" s="1098" t="s">
        <v>742</v>
      </c>
      <c r="C29" s="772"/>
      <c r="D29" s="772"/>
      <c r="E29" s="772"/>
      <c r="F29" s="772"/>
      <c r="G29" s="772"/>
      <c r="H29" s="772"/>
      <c r="I29" s="772"/>
      <c r="J29" s="772"/>
      <c r="K29" s="772"/>
      <c r="L29" s="773"/>
      <c r="M29" s="221"/>
      <c r="N29" s="221"/>
      <c r="O29" s="221"/>
      <c r="P29" s="221"/>
      <c r="Q29" s="221"/>
      <c r="R29" s="221"/>
      <c r="S29" s="221"/>
      <c r="T29" s="221"/>
      <c r="U29" s="221"/>
      <c r="V29" s="221"/>
      <c r="W29" s="221"/>
      <c r="X29" s="221"/>
      <c r="Y29" s="221"/>
      <c r="Z29" s="221"/>
      <c r="AA29" s="221"/>
      <c r="AB29" s="221"/>
      <c r="AC29" s="221"/>
      <c r="AD29" s="221"/>
      <c r="AE29" s="243"/>
    </row>
    <row r="30" spans="1:31" ht="12.75" customHeight="1" x14ac:dyDescent="0.2">
      <c r="B30" s="774"/>
      <c r="C30" s="775"/>
      <c r="D30" s="775"/>
      <c r="E30" s="775"/>
      <c r="F30" s="775"/>
      <c r="G30" s="775"/>
      <c r="H30" s="775"/>
      <c r="I30" s="775"/>
      <c r="J30" s="775"/>
      <c r="K30" s="775"/>
      <c r="L30" s="761"/>
      <c r="M30" s="221"/>
      <c r="N30" s="221"/>
      <c r="O30" s="221"/>
      <c r="P30" s="221"/>
      <c r="Q30" s="221"/>
      <c r="R30" s="221"/>
      <c r="S30" s="221"/>
      <c r="T30" s="221"/>
      <c r="U30" s="221"/>
      <c r="V30" s="221"/>
      <c r="W30" s="221"/>
      <c r="X30" s="221"/>
      <c r="Y30" s="221"/>
      <c r="Z30" s="221"/>
      <c r="AA30" s="221"/>
      <c r="AB30" s="221"/>
      <c r="AC30" s="221"/>
      <c r="AD30" s="221"/>
      <c r="AE30" s="243"/>
    </row>
    <row r="31" spans="1:31" ht="12.75" customHeight="1" x14ac:dyDescent="0.2">
      <c r="B31" s="776"/>
      <c r="C31" s="777"/>
      <c r="D31" s="777"/>
      <c r="E31" s="777"/>
      <c r="F31" s="777"/>
      <c r="G31" s="777"/>
      <c r="H31" s="777"/>
      <c r="I31" s="777"/>
      <c r="J31" s="777"/>
      <c r="K31" s="777"/>
      <c r="L31" s="778"/>
      <c r="M31" s="221"/>
      <c r="N31" s="221"/>
      <c r="O31" s="221"/>
      <c r="P31" s="221"/>
      <c r="Q31" s="221"/>
      <c r="R31" s="221"/>
      <c r="S31" s="221"/>
      <c r="T31" s="221"/>
      <c r="U31" s="221"/>
      <c r="V31" s="221"/>
      <c r="W31" s="221"/>
      <c r="X31" s="221"/>
      <c r="Y31" s="221"/>
      <c r="Z31" s="221"/>
      <c r="AA31" s="221"/>
      <c r="AB31" s="221"/>
      <c r="AC31" s="221"/>
      <c r="AD31" s="221"/>
      <c r="AE31" s="243"/>
    </row>
    <row r="32" spans="1:31" ht="12.75" customHeight="1" x14ac:dyDescent="0.2">
      <c r="A32" s="8"/>
      <c r="B32" s="1101" t="s">
        <v>743</v>
      </c>
      <c r="C32" s="775"/>
      <c r="D32" s="775"/>
      <c r="E32" s="775"/>
      <c r="F32" s="775"/>
      <c r="G32" s="775"/>
      <c r="H32" s="775"/>
      <c r="I32" s="775"/>
      <c r="J32" s="775"/>
      <c r="K32" s="775"/>
      <c r="L32" s="761"/>
      <c r="M32" s="221"/>
      <c r="N32" s="221"/>
      <c r="O32" s="221"/>
      <c r="P32" s="221"/>
      <c r="Q32" s="221"/>
      <c r="R32" s="221"/>
      <c r="S32" s="221"/>
      <c r="T32" s="221"/>
      <c r="U32" s="221"/>
      <c r="V32" s="221"/>
      <c r="W32" s="221"/>
      <c r="X32" s="221"/>
      <c r="Y32" s="221"/>
      <c r="Z32" s="221"/>
      <c r="AA32" s="221"/>
      <c r="AB32" s="221"/>
      <c r="AC32" s="221"/>
      <c r="AD32" s="221"/>
      <c r="AE32" s="243"/>
    </row>
    <row r="33" spans="1:31" ht="12.75" customHeight="1" x14ac:dyDescent="0.2">
      <c r="A33" s="8"/>
      <c r="B33" s="776"/>
      <c r="C33" s="777"/>
      <c r="D33" s="777"/>
      <c r="E33" s="777"/>
      <c r="F33" s="777"/>
      <c r="G33" s="777"/>
      <c r="H33" s="777"/>
      <c r="I33" s="777"/>
      <c r="J33" s="777"/>
      <c r="K33" s="777"/>
      <c r="L33" s="778"/>
      <c r="M33" s="221"/>
      <c r="N33" s="221"/>
      <c r="O33" s="221"/>
      <c r="P33" s="221"/>
      <c r="Q33" s="221"/>
      <c r="R33" s="221"/>
      <c r="S33" s="221"/>
      <c r="T33" s="221"/>
      <c r="U33" s="221"/>
      <c r="V33" s="221"/>
      <c r="W33" s="221"/>
      <c r="X33" s="221"/>
      <c r="Y33" s="221"/>
      <c r="Z33" s="221"/>
      <c r="AA33" s="221"/>
      <c r="AB33" s="221"/>
      <c r="AC33" s="221"/>
      <c r="AD33" s="221"/>
      <c r="AE33" s="243"/>
    </row>
    <row r="34" spans="1:31" ht="12.75" customHeight="1" x14ac:dyDescent="0.2">
      <c r="A34" s="8"/>
      <c r="B34" s="589" t="s">
        <v>729</v>
      </c>
      <c r="C34" s="669"/>
      <c r="D34" s="669"/>
      <c r="E34" s="669"/>
      <c r="F34" s="669"/>
      <c r="G34" s="669"/>
      <c r="H34" s="669"/>
      <c r="I34" s="669"/>
      <c r="J34" s="669"/>
      <c r="K34" s="669"/>
      <c r="L34" s="669"/>
      <c r="M34" s="221"/>
      <c r="N34" s="221"/>
      <c r="O34" s="221"/>
      <c r="P34" s="221"/>
      <c r="Q34" s="221"/>
      <c r="R34" s="221"/>
      <c r="S34" s="221"/>
      <c r="T34" s="221"/>
      <c r="U34" s="221"/>
      <c r="V34" s="221"/>
      <c r="W34" s="221"/>
      <c r="X34" s="221"/>
      <c r="Y34" s="221"/>
      <c r="Z34" s="221"/>
      <c r="AA34" s="221"/>
      <c r="AB34" s="221"/>
      <c r="AC34" s="221"/>
      <c r="AD34" s="221"/>
      <c r="AE34" s="243"/>
    </row>
    <row r="35" spans="1:31" ht="12.75" customHeight="1" x14ac:dyDescent="0.2">
      <c r="A35" s="8"/>
      <c r="B35" s="589" t="s">
        <v>744</v>
      </c>
      <c r="C35" s="669"/>
      <c r="D35" s="669"/>
      <c r="E35" s="669"/>
      <c r="F35" s="669"/>
      <c r="G35" s="669"/>
      <c r="H35" s="669"/>
      <c r="I35" s="669"/>
      <c r="J35" s="669"/>
      <c r="K35" s="669"/>
      <c r="L35" s="669"/>
      <c r="M35" s="221"/>
      <c r="N35" s="221"/>
      <c r="O35" s="221"/>
      <c r="P35" s="221"/>
      <c r="Q35" s="221"/>
      <c r="R35" s="221"/>
      <c r="S35" s="221"/>
      <c r="T35" s="221"/>
      <c r="U35" s="221"/>
      <c r="V35" s="221"/>
      <c r="W35" s="221"/>
      <c r="X35" s="221"/>
      <c r="Y35" s="221"/>
      <c r="Z35" s="221"/>
      <c r="AA35" s="221"/>
      <c r="AB35" s="221"/>
      <c r="AC35" s="221"/>
      <c r="AD35" s="221"/>
      <c r="AE35" s="243"/>
    </row>
    <row r="36" spans="1:31" ht="12.75" customHeight="1" x14ac:dyDescent="0.2">
      <c r="A36" s="8"/>
      <c r="B36" s="242" t="s">
        <v>192</v>
      </c>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1"/>
      <c r="AB36" s="221"/>
      <c r="AC36" s="221"/>
      <c r="AD36" s="221"/>
      <c r="AE36" s="243"/>
    </row>
    <row r="37" spans="1:31" ht="12.75" customHeight="1" x14ac:dyDescent="0.2">
      <c r="A37" s="8"/>
      <c r="B37" s="589" t="s">
        <v>745</v>
      </c>
      <c r="C37" s="221"/>
      <c r="D37" s="221"/>
      <c r="E37" s="221">
        <v>6</v>
      </c>
      <c r="F37" s="221"/>
      <c r="G37" s="221"/>
      <c r="H37" s="221"/>
      <c r="I37" s="221"/>
      <c r="J37" s="221"/>
      <c r="K37" s="221"/>
      <c r="L37" s="221"/>
      <c r="M37" s="221"/>
      <c r="N37" s="221"/>
      <c r="O37" s="230"/>
      <c r="P37" s="221"/>
      <c r="Q37" s="221"/>
      <c r="R37" s="221"/>
      <c r="S37" s="221"/>
      <c r="T37" s="221"/>
      <c r="U37" s="221"/>
      <c r="V37" s="221"/>
      <c r="W37" s="221"/>
      <c r="X37" s="221"/>
      <c r="Y37" s="221"/>
      <c r="Z37" s="221"/>
      <c r="AA37" s="221"/>
      <c r="AB37" s="221"/>
      <c r="AC37" s="221"/>
      <c r="AD37" s="221"/>
      <c r="AE37" s="243"/>
    </row>
    <row r="38" spans="1:31" ht="12.75" customHeight="1" x14ac:dyDescent="0.2">
      <c r="A38" s="8"/>
      <c r="B38" s="589" t="s">
        <v>746</v>
      </c>
      <c r="C38" s="221"/>
      <c r="D38" s="221"/>
      <c r="E38" s="221">
        <v>30</v>
      </c>
      <c r="F38" s="221" t="s">
        <v>747</v>
      </c>
      <c r="G38" s="221"/>
      <c r="H38" s="221"/>
      <c r="I38" s="221"/>
      <c r="J38" s="221"/>
      <c r="K38" s="221"/>
      <c r="L38" s="221"/>
      <c r="M38" s="221"/>
      <c r="N38" s="670"/>
      <c r="O38" s="221"/>
      <c r="P38" s="221"/>
      <c r="Q38" s="221"/>
      <c r="R38" s="221"/>
      <c r="S38" s="221"/>
      <c r="T38" s="221"/>
      <c r="U38" s="221"/>
      <c r="V38" s="221"/>
      <c r="W38" s="221"/>
      <c r="X38" s="221"/>
      <c r="Y38" s="221"/>
      <c r="Z38" s="221"/>
      <c r="AA38" s="221"/>
      <c r="AB38" s="221"/>
      <c r="AC38" s="221"/>
      <c r="AD38" s="221"/>
      <c r="AE38" s="243"/>
    </row>
    <row r="39" spans="1:31" ht="12.75" customHeight="1" x14ac:dyDescent="0.2">
      <c r="A39" s="8"/>
      <c r="B39" s="242" t="s">
        <v>748</v>
      </c>
      <c r="C39" s="221"/>
      <c r="D39" s="221"/>
      <c r="E39" s="221">
        <f>E37*E38</f>
        <v>180</v>
      </c>
      <c r="F39" s="221" t="s">
        <v>747</v>
      </c>
      <c r="G39" s="221"/>
      <c r="H39" s="221"/>
      <c r="I39" s="221"/>
      <c r="J39" s="221"/>
      <c r="K39" s="221"/>
      <c r="L39" s="221"/>
      <c r="M39" s="221"/>
      <c r="N39" s="221"/>
      <c r="O39" s="221"/>
      <c r="P39" s="221"/>
      <c r="Q39" s="221"/>
      <c r="R39" s="221"/>
      <c r="S39" s="221"/>
      <c r="T39" s="221"/>
      <c r="U39" s="221"/>
      <c r="V39" s="221"/>
      <c r="W39" s="221"/>
      <c r="X39" s="221"/>
      <c r="Y39" s="221"/>
      <c r="Z39" s="221"/>
      <c r="AA39" s="221"/>
      <c r="AB39" s="221"/>
      <c r="AC39" s="221"/>
      <c r="AD39" s="221"/>
      <c r="AE39" s="243"/>
    </row>
    <row r="40" spans="1:31" ht="12.75" customHeight="1" x14ac:dyDescent="0.2">
      <c r="A40" s="8"/>
      <c r="B40" s="242"/>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43"/>
    </row>
    <row r="41" spans="1:31" ht="12.75" customHeight="1" x14ac:dyDescent="0.2">
      <c r="A41" s="8"/>
      <c r="B41" s="242" t="s">
        <v>749</v>
      </c>
      <c r="C41" s="221"/>
      <c r="D41" s="221"/>
      <c r="E41" s="221">
        <v>1.0349999999999999</v>
      </c>
      <c r="F41" s="221" t="s">
        <v>750</v>
      </c>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c r="AD41" s="221"/>
      <c r="AE41" s="243"/>
    </row>
    <row r="42" spans="1:31" ht="12.75" customHeight="1" x14ac:dyDescent="0.2">
      <c r="A42" s="8"/>
      <c r="B42" s="242" t="s">
        <v>751</v>
      </c>
      <c r="C42" s="221"/>
      <c r="D42" s="221"/>
      <c r="E42" s="221">
        <v>1.0349999999999999</v>
      </c>
      <c r="F42" s="221" t="s">
        <v>750</v>
      </c>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43"/>
    </row>
    <row r="43" spans="1:31" ht="12.75" customHeight="1" x14ac:dyDescent="0.2">
      <c r="A43" s="8"/>
      <c r="B43" s="242" t="s">
        <v>752</v>
      </c>
      <c r="C43" s="221"/>
      <c r="D43" s="221"/>
      <c r="E43" s="672">
        <f>MaterialData!H11/1000000</f>
        <v>117.1119367049679</v>
      </c>
      <c r="F43" s="221" t="s">
        <v>753</v>
      </c>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43"/>
    </row>
    <row r="44" spans="1:31" ht="12.75" customHeight="1" x14ac:dyDescent="0.2">
      <c r="A44" s="8"/>
      <c r="B44" s="242"/>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43"/>
    </row>
    <row r="45" spans="1:31" ht="12.75" customHeight="1" x14ac:dyDescent="0.2">
      <c r="A45" s="8"/>
      <c r="B45" s="242" t="s">
        <v>1899</v>
      </c>
      <c r="C45" s="221"/>
      <c r="D45" s="221"/>
      <c r="E45" s="221">
        <v>916.85900000000004</v>
      </c>
      <c r="F45" s="221" t="s">
        <v>750</v>
      </c>
      <c r="G45" s="221"/>
      <c r="H45" s="221"/>
      <c r="I45" s="221"/>
      <c r="J45" s="221"/>
      <c r="K45" s="221"/>
      <c r="L45" s="221"/>
      <c r="M45" s="221"/>
      <c r="N45" s="221"/>
      <c r="O45" s="221"/>
      <c r="P45" s="221"/>
      <c r="Q45" s="221"/>
      <c r="R45" s="221"/>
      <c r="S45" s="221"/>
      <c r="T45" s="221"/>
      <c r="U45" s="221"/>
      <c r="V45" s="221"/>
      <c r="W45" s="221"/>
      <c r="X45" s="221"/>
      <c r="Y45" s="221"/>
      <c r="Z45" s="221"/>
      <c r="AA45" s="221"/>
      <c r="AB45" s="221"/>
      <c r="AC45" s="221"/>
      <c r="AD45" s="221"/>
      <c r="AE45" s="243"/>
    </row>
    <row r="46" spans="1:31" ht="12.75" customHeight="1" x14ac:dyDescent="0.2">
      <c r="A46" s="8"/>
      <c r="B46" s="242" t="s">
        <v>1902</v>
      </c>
      <c r="C46" s="221"/>
      <c r="D46" s="221"/>
      <c r="E46" s="221">
        <f>E43*(E45*2*E41)/1000</f>
        <v>222.26652567303697</v>
      </c>
      <c r="F46" s="221" t="s">
        <v>747</v>
      </c>
      <c r="G46" s="221"/>
      <c r="H46" s="221"/>
      <c r="I46" s="221"/>
      <c r="J46" s="221"/>
      <c r="K46" s="221"/>
      <c r="L46" s="221"/>
      <c r="M46" s="221"/>
      <c r="N46" s="221"/>
      <c r="O46" s="221"/>
      <c r="P46" s="221"/>
      <c r="Q46" s="221"/>
      <c r="R46" s="221"/>
      <c r="S46" s="221"/>
      <c r="T46" s="221"/>
      <c r="U46" s="221"/>
      <c r="V46" s="221"/>
      <c r="W46" s="221"/>
      <c r="X46" s="221"/>
      <c r="Y46" s="221"/>
      <c r="Z46" s="221"/>
      <c r="AA46" s="221"/>
      <c r="AB46" s="221"/>
      <c r="AC46" s="221"/>
      <c r="AD46" s="221"/>
      <c r="AE46" s="243"/>
    </row>
    <row r="47" spans="1:31" ht="12.75" customHeight="1" x14ac:dyDescent="0.2">
      <c r="A47" s="8"/>
      <c r="B47" s="242"/>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c r="AA47" s="221"/>
      <c r="AB47" s="221"/>
      <c r="AC47" s="221"/>
      <c r="AD47" s="221"/>
      <c r="AE47" s="243"/>
    </row>
    <row r="48" spans="1:31" ht="12.75" customHeight="1" x14ac:dyDescent="0.2">
      <c r="A48" s="8"/>
      <c r="B48" s="242"/>
      <c r="C48" s="221"/>
      <c r="D48" s="221"/>
      <c r="E48" s="221" t="str">
        <f>IF(AND(E39&lt;E46),"PASS","FAIL")</f>
        <v>PASS</v>
      </c>
      <c r="F48" s="221"/>
      <c r="G48" s="221"/>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43"/>
    </row>
    <row r="49" spans="1:31" ht="12.75" customHeight="1" x14ac:dyDescent="0.2">
      <c r="A49" s="8"/>
      <c r="B49" s="242" t="s">
        <v>1906</v>
      </c>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43"/>
    </row>
    <row r="50" spans="1:31" ht="12.75" customHeight="1" x14ac:dyDescent="0.2">
      <c r="A50" s="8"/>
      <c r="B50" s="242" t="s">
        <v>749</v>
      </c>
      <c r="C50" s="221"/>
      <c r="D50" s="221">
        <v>1.0349999999999999</v>
      </c>
      <c r="E50" s="221" t="s">
        <v>750</v>
      </c>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43"/>
    </row>
    <row r="51" spans="1:31" ht="12.75" customHeight="1" x14ac:dyDescent="0.2">
      <c r="A51" s="8"/>
      <c r="B51" s="242" t="s">
        <v>751</v>
      </c>
      <c r="C51" s="221"/>
      <c r="D51" s="221">
        <v>1.0349999999999999</v>
      </c>
      <c r="E51" s="221" t="s">
        <v>750</v>
      </c>
      <c r="F51" s="221"/>
      <c r="G51" s="221"/>
      <c r="H51" s="672"/>
      <c r="I51" s="221"/>
      <c r="J51" s="221"/>
      <c r="K51" s="221"/>
      <c r="L51" s="221"/>
      <c r="M51" s="221"/>
      <c r="N51" s="221"/>
      <c r="O51" s="221"/>
      <c r="P51" s="221"/>
      <c r="Q51" s="221"/>
      <c r="R51" s="221"/>
      <c r="S51" s="221"/>
      <c r="T51" s="221"/>
      <c r="U51" s="221"/>
      <c r="V51" s="221"/>
      <c r="W51" s="221"/>
      <c r="X51" s="221"/>
      <c r="Y51" s="221"/>
      <c r="Z51" s="221"/>
      <c r="AA51" s="221"/>
      <c r="AB51" s="221"/>
      <c r="AC51" s="221"/>
      <c r="AD51" s="221"/>
      <c r="AE51" s="243"/>
    </row>
    <row r="52" spans="1:31" ht="12.75" customHeight="1" x14ac:dyDescent="0.2">
      <c r="A52" s="8"/>
      <c r="B52" s="242" t="s">
        <v>1903</v>
      </c>
      <c r="C52" s="221"/>
      <c r="D52" s="221">
        <v>60</v>
      </c>
      <c r="E52" s="221" t="s">
        <v>747</v>
      </c>
      <c r="F52" s="221"/>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43"/>
    </row>
    <row r="53" spans="1:31" ht="12.75" customHeight="1" x14ac:dyDescent="0.2">
      <c r="A53" s="8"/>
      <c r="B53" s="242" t="s">
        <v>752</v>
      </c>
      <c r="C53" s="221"/>
      <c r="D53" s="221">
        <f>MaterialData!H11/1000000</f>
        <v>117.1119367049679</v>
      </c>
      <c r="E53" s="672" t="s">
        <v>753</v>
      </c>
      <c r="F53" s="221"/>
      <c r="G53" s="221"/>
      <c r="H53" s="221"/>
      <c r="I53" s="221"/>
      <c r="J53" s="221"/>
      <c r="K53" s="221"/>
      <c r="L53" s="221"/>
      <c r="M53" s="221"/>
      <c r="N53" s="221"/>
      <c r="O53" s="221"/>
      <c r="P53" s="221"/>
      <c r="Q53" s="221"/>
      <c r="R53" s="221"/>
      <c r="S53" s="221"/>
      <c r="T53" s="221"/>
      <c r="U53" s="221"/>
      <c r="V53" s="221"/>
      <c r="W53" s="221"/>
      <c r="X53" s="221"/>
      <c r="Y53" s="221"/>
      <c r="Z53" s="221"/>
      <c r="AA53" s="221"/>
      <c r="AB53" s="221"/>
      <c r="AC53" s="221"/>
      <c r="AD53" s="221"/>
      <c r="AE53" s="243"/>
    </row>
    <row r="54" spans="1:31" ht="12.75" customHeight="1" x14ac:dyDescent="0.2">
      <c r="A54" s="8"/>
      <c r="B54" s="242" t="s">
        <v>1914</v>
      </c>
      <c r="C54" s="221"/>
      <c r="D54" s="221">
        <v>391.62900000000002</v>
      </c>
      <c r="E54" s="221" t="s">
        <v>750</v>
      </c>
      <c r="F54" s="221"/>
      <c r="G54" s="221"/>
      <c r="H54" s="672"/>
      <c r="I54" s="221"/>
      <c r="J54" s="221"/>
      <c r="K54" s="221"/>
      <c r="L54" s="221"/>
      <c r="M54" s="221"/>
      <c r="N54" s="221"/>
      <c r="O54" s="221"/>
      <c r="P54" s="221"/>
      <c r="Q54" s="221"/>
      <c r="R54" s="221"/>
      <c r="S54" s="221"/>
      <c r="T54" s="221"/>
      <c r="U54" s="221"/>
      <c r="V54" s="221"/>
      <c r="W54" s="221"/>
      <c r="X54" s="221"/>
      <c r="Y54" s="221"/>
      <c r="Z54" s="221"/>
      <c r="AA54" s="221"/>
      <c r="AB54" s="221"/>
      <c r="AC54" s="221"/>
      <c r="AD54" s="221"/>
      <c r="AE54" s="243"/>
    </row>
    <row r="55" spans="1:31" ht="12.75" customHeight="1" x14ac:dyDescent="0.2">
      <c r="A55" s="8"/>
      <c r="B55" s="242" t="s">
        <v>1908</v>
      </c>
      <c r="C55" s="221"/>
      <c r="D55" s="221">
        <f>D53*(D54*2*E41)/1000</f>
        <v>94.939371465847842</v>
      </c>
      <c r="E55" s="221" t="s">
        <v>747</v>
      </c>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43"/>
    </row>
    <row r="56" spans="1:31" ht="12.75" customHeight="1" x14ac:dyDescent="0.2">
      <c r="A56" s="8"/>
      <c r="B56" s="242"/>
      <c r="C56" s="221"/>
      <c r="D56" s="221"/>
      <c r="E56" s="221"/>
      <c r="F56" s="221"/>
      <c r="G56" s="221"/>
      <c r="H56" s="221"/>
      <c r="I56" s="221"/>
      <c r="J56" s="221" t="s">
        <v>754</v>
      </c>
      <c r="K56" s="221"/>
      <c r="L56" s="221"/>
      <c r="M56" s="221"/>
      <c r="N56" s="221"/>
      <c r="O56" s="221"/>
      <c r="P56" s="221"/>
      <c r="Q56" s="221"/>
      <c r="R56" s="221"/>
      <c r="S56" s="221"/>
      <c r="T56" s="221"/>
      <c r="U56" s="221"/>
      <c r="V56" s="221"/>
      <c r="W56" s="221"/>
      <c r="X56" s="221"/>
      <c r="Y56" s="221"/>
      <c r="Z56" s="221"/>
      <c r="AA56" s="221"/>
      <c r="AB56" s="221"/>
      <c r="AC56" s="221"/>
      <c r="AD56" s="221"/>
      <c r="AE56" s="243"/>
    </row>
    <row r="57" spans="1:31" ht="12.75" customHeight="1" x14ac:dyDescent="0.2">
      <c r="A57" s="8"/>
      <c r="B57" s="242"/>
      <c r="C57" s="221"/>
      <c r="D57" s="221" t="str">
        <f>IF(AND(D52&lt;D55),"PASS","FAIL")</f>
        <v>PASS</v>
      </c>
      <c r="E57" s="221"/>
      <c r="F57" s="221"/>
      <c r="G57" s="221"/>
      <c r="H57" s="221"/>
      <c r="I57" s="221"/>
      <c r="J57" s="221" t="s">
        <v>755</v>
      </c>
      <c r="K57" s="221"/>
      <c r="L57" s="221"/>
      <c r="M57" s="221"/>
      <c r="N57" s="221"/>
      <c r="O57" s="221"/>
      <c r="P57" s="221"/>
      <c r="Q57" s="221"/>
      <c r="R57" s="221"/>
      <c r="S57" s="221"/>
      <c r="T57" s="221"/>
      <c r="U57" s="221"/>
      <c r="V57" s="221"/>
      <c r="W57" s="221"/>
      <c r="X57" s="221"/>
      <c r="Y57" s="221"/>
      <c r="Z57" s="221"/>
      <c r="AA57" s="221"/>
      <c r="AB57" s="221"/>
      <c r="AC57" s="221"/>
      <c r="AD57" s="221"/>
      <c r="AE57" s="243"/>
    </row>
    <row r="58" spans="1:31" ht="12.75" customHeight="1" x14ac:dyDescent="0.2">
      <c r="A58" s="8"/>
      <c r="B58" s="242"/>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c r="AA58" s="221"/>
      <c r="AB58" s="221"/>
      <c r="AC58" s="221"/>
      <c r="AD58" s="221"/>
      <c r="AE58" s="243"/>
    </row>
    <row r="59" spans="1:31" ht="12.75" customHeight="1" x14ac:dyDescent="0.2">
      <c r="A59" s="8"/>
      <c r="B59" s="242"/>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c r="AA59" s="221"/>
      <c r="AB59" s="221"/>
      <c r="AC59" s="221"/>
      <c r="AD59" s="221"/>
      <c r="AE59" s="243"/>
    </row>
    <row r="60" spans="1:31" ht="12.75" customHeight="1" x14ac:dyDescent="0.2">
      <c r="A60" s="8"/>
      <c r="B60" s="242"/>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c r="AA60" s="221"/>
      <c r="AB60" s="221"/>
      <c r="AC60" s="221"/>
      <c r="AD60" s="221"/>
      <c r="AE60" s="243"/>
    </row>
    <row r="61" spans="1:31" ht="12.75" customHeight="1" x14ac:dyDescent="0.2">
      <c r="A61" s="8"/>
      <c r="B61" s="242"/>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c r="AA61" s="221"/>
      <c r="AB61" s="221"/>
      <c r="AC61" s="221"/>
      <c r="AD61" s="221"/>
      <c r="AE61" s="243"/>
    </row>
    <row r="62" spans="1:31" ht="12.75" customHeight="1" x14ac:dyDescent="0.2">
      <c r="A62" s="8"/>
      <c r="B62" s="242"/>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43"/>
    </row>
    <row r="63" spans="1:31" ht="12.75" customHeight="1" x14ac:dyDescent="0.2">
      <c r="A63" s="8"/>
      <c r="B63" s="242"/>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43"/>
    </row>
    <row r="64" spans="1:31" ht="12.75" customHeight="1" x14ac:dyDescent="0.2">
      <c r="A64" s="8"/>
      <c r="B64" s="242"/>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43"/>
    </row>
    <row r="65" spans="1:31" ht="12.75" customHeight="1" x14ac:dyDescent="0.2">
      <c r="A65" s="8"/>
      <c r="B65" s="242"/>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43"/>
    </row>
    <row r="66" spans="1:31" ht="12.75" customHeight="1" x14ac:dyDescent="0.2">
      <c r="A66" s="8"/>
      <c r="B66" s="242"/>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43"/>
    </row>
    <row r="67" spans="1:31" ht="12.75" customHeight="1" x14ac:dyDescent="0.2">
      <c r="A67" s="8"/>
      <c r="B67" s="242"/>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c r="AA67" s="221"/>
      <c r="AB67" s="221"/>
      <c r="AC67" s="221"/>
      <c r="AD67" s="221"/>
      <c r="AE67" s="243"/>
    </row>
    <row r="68" spans="1:31" ht="12.75" customHeight="1" x14ac:dyDescent="0.2">
      <c r="A68" s="8"/>
      <c r="B68" s="242"/>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c r="AA68" s="221"/>
      <c r="AB68" s="221"/>
      <c r="AC68" s="221"/>
      <c r="AD68" s="221"/>
      <c r="AE68" s="243"/>
    </row>
    <row r="69" spans="1:31" ht="12.75" customHeight="1" x14ac:dyDescent="0.2">
      <c r="A69" s="8"/>
      <c r="B69" s="242"/>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43"/>
    </row>
    <row r="70" spans="1:31" ht="12.75" customHeight="1" x14ac:dyDescent="0.2">
      <c r="A70" s="8"/>
      <c r="B70" s="242"/>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c r="AA70" s="221"/>
      <c r="AB70" s="221"/>
      <c r="AC70" s="221"/>
      <c r="AD70" s="221"/>
      <c r="AE70" s="243"/>
    </row>
    <row r="71" spans="1:31" ht="12.75" customHeight="1" x14ac:dyDescent="0.2">
      <c r="A71" s="8"/>
      <c r="B71" s="242" t="s">
        <v>1905</v>
      </c>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c r="AA71" s="221"/>
      <c r="AB71" s="221"/>
      <c r="AC71" s="221"/>
      <c r="AD71" s="221"/>
      <c r="AE71" s="243"/>
    </row>
    <row r="72" spans="1:31" ht="12.75" customHeight="1" x14ac:dyDescent="0.2">
      <c r="A72" s="8"/>
      <c r="B72" s="242" t="s">
        <v>749</v>
      </c>
      <c r="C72" s="221"/>
      <c r="D72" s="221">
        <v>1</v>
      </c>
      <c r="E72" s="221" t="s">
        <v>750</v>
      </c>
      <c r="F72" s="221"/>
      <c r="G72" s="221"/>
      <c r="H72" s="221"/>
      <c r="I72" s="221"/>
      <c r="J72" s="221"/>
      <c r="K72" s="221"/>
      <c r="L72" s="221"/>
      <c r="M72" s="221"/>
      <c r="N72" s="221"/>
      <c r="O72" s="221"/>
      <c r="P72" s="221"/>
      <c r="Q72" s="221"/>
      <c r="R72" s="221"/>
      <c r="S72" s="221"/>
      <c r="T72" s="221"/>
      <c r="U72" s="221"/>
      <c r="V72" s="221"/>
      <c r="W72" s="221"/>
      <c r="X72" s="221"/>
      <c r="Y72" s="221"/>
      <c r="Z72" s="221"/>
      <c r="AA72" s="221"/>
      <c r="AB72" s="221"/>
      <c r="AC72" s="221"/>
      <c r="AD72" s="221"/>
      <c r="AE72" s="243"/>
    </row>
    <row r="73" spans="1:31" ht="12.75" customHeight="1" x14ac:dyDescent="0.2">
      <c r="A73" s="8"/>
      <c r="B73" s="242" t="s">
        <v>751</v>
      </c>
      <c r="C73" s="221"/>
      <c r="D73" s="221">
        <v>1</v>
      </c>
      <c r="E73" s="221" t="s">
        <v>750</v>
      </c>
      <c r="F73" s="221"/>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43"/>
    </row>
    <row r="74" spans="1:31" ht="12.75" customHeight="1" x14ac:dyDescent="0.2">
      <c r="A74" s="8"/>
      <c r="B74" s="242" t="s">
        <v>1903</v>
      </c>
      <c r="C74" s="221"/>
      <c r="D74" s="221">
        <v>60</v>
      </c>
      <c r="E74" s="221" t="s">
        <v>747</v>
      </c>
      <c r="F74" s="221"/>
      <c r="G74" s="221"/>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43"/>
    </row>
    <row r="75" spans="1:31" ht="12.75" customHeight="1" x14ac:dyDescent="0.2">
      <c r="A75" s="8"/>
      <c r="B75" s="242" t="s">
        <v>752</v>
      </c>
      <c r="C75" s="221"/>
      <c r="D75" s="221">
        <f>'[5]T3.6.10 Shear Tests'!HP54</f>
        <v>79.301687860558033</v>
      </c>
      <c r="E75" s="221" t="s">
        <v>753</v>
      </c>
      <c r="F75" s="221"/>
      <c r="G75" s="221"/>
      <c r="H75" s="221"/>
      <c r="I75" s="221"/>
      <c r="J75" s="221"/>
      <c r="K75" s="221"/>
      <c r="L75" s="221"/>
      <c r="M75" s="221"/>
      <c r="N75" s="221"/>
      <c r="O75" s="221"/>
      <c r="P75" s="221"/>
      <c r="Q75" s="221"/>
      <c r="R75" s="221"/>
      <c r="S75" s="221"/>
      <c r="T75" s="221"/>
      <c r="U75" s="221"/>
      <c r="V75" s="221"/>
      <c r="W75" s="221"/>
      <c r="X75" s="221"/>
      <c r="Y75" s="221"/>
      <c r="Z75" s="221"/>
      <c r="AA75" s="221"/>
      <c r="AB75" s="221"/>
      <c r="AC75" s="221"/>
      <c r="AD75" s="221"/>
      <c r="AE75" s="243"/>
    </row>
    <row r="76" spans="1:31" ht="12.75" customHeight="1" x14ac:dyDescent="0.2">
      <c r="A76" s="8"/>
      <c r="B76" s="242" t="s">
        <v>1904</v>
      </c>
      <c r="C76" s="221"/>
      <c r="D76" s="221">
        <v>465.30799999999999</v>
      </c>
      <c r="E76" s="221" t="s">
        <v>750</v>
      </c>
      <c r="F76" s="221"/>
      <c r="G76" s="221"/>
      <c r="H76" s="221"/>
      <c r="I76" s="221"/>
      <c r="J76" s="221"/>
      <c r="K76" s="221"/>
      <c r="L76" s="221"/>
      <c r="M76" s="221"/>
      <c r="N76" s="221"/>
      <c r="O76" s="221"/>
      <c r="P76" s="221"/>
      <c r="Q76" s="221"/>
      <c r="R76" s="221"/>
      <c r="S76" s="221"/>
      <c r="T76" s="221"/>
      <c r="U76" s="221"/>
      <c r="V76" s="221"/>
      <c r="W76" s="221"/>
      <c r="X76" s="221"/>
      <c r="Y76" s="221"/>
      <c r="Z76" s="221"/>
      <c r="AA76" s="221"/>
      <c r="AB76" s="221"/>
      <c r="AC76" s="221"/>
      <c r="AD76" s="221"/>
      <c r="AE76" s="243"/>
    </row>
    <row r="77" spans="1:31" ht="12.75" customHeight="1" x14ac:dyDescent="0.2">
      <c r="A77" s="8"/>
      <c r="B77" s="242" t="s">
        <v>1908</v>
      </c>
      <c r="C77" s="221"/>
      <c r="D77" s="221">
        <f>D75*(D76*2*D72)/1000</f>
        <v>73.799419550041065</v>
      </c>
      <c r="E77" s="221" t="s">
        <v>747</v>
      </c>
      <c r="F77" s="221"/>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43"/>
    </row>
    <row r="78" spans="1:31" ht="12.75" customHeight="1" x14ac:dyDescent="0.2">
      <c r="A78" s="8"/>
      <c r="B78" s="242"/>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c r="AA78" s="221"/>
      <c r="AB78" s="221"/>
      <c r="AC78" s="221"/>
      <c r="AD78" s="221"/>
      <c r="AE78" s="243"/>
    </row>
    <row r="79" spans="1:31" ht="12.75" customHeight="1" x14ac:dyDescent="0.2">
      <c r="A79" s="8"/>
      <c r="B79" s="242"/>
      <c r="C79" s="221"/>
      <c r="D79" s="221" t="str">
        <f>IF(AND(D74&lt;D77),"PASS","FAIL")</f>
        <v>PASS</v>
      </c>
      <c r="E79" s="221"/>
      <c r="F79" s="221"/>
      <c r="G79" s="221"/>
      <c r="H79" s="221"/>
      <c r="I79" s="221"/>
      <c r="J79" s="221"/>
      <c r="K79" s="221"/>
      <c r="L79" s="221"/>
      <c r="M79" s="221"/>
      <c r="N79" s="221"/>
      <c r="O79" s="221"/>
      <c r="P79" s="221"/>
      <c r="Q79" s="221"/>
      <c r="R79" s="221"/>
      <c r="S79" s="221"/>
      <c r="T79" s="221"/>
      <c r="U79" s="221"/>
      <c r="V79" s="221"/>
      <c r="W79" s="221"/>
      <c r="X79" s="221"/>
      <c r="Y79" s="221"/>
      <c r="Z79" s="221"/>
      <c r="AA79" s="221"/>
      <c r="AB79" s="221"/>
      <c r="AC79" s="221"/>
      <c r="AD79" s="221"/>
      <c r="AE79" s="243"/>
    </row>
    <row r="80" spans="1:31" ht="12.75" customHeight="1" x14ac:dyDescent="0.2">
      <c r="A80" s="8"/>
      <c r="B80" s="242"/>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c r="AA80" s="221"/>
      <c r="AB80" s="221"/>
      <c r="AC80" s="221"/>
      <c r="AD80" s="221"/>
      <c r="AE80" s="243"/>
    </row>
    <row r="81" spans="1:31" ht="12.75" customHeight="1" x14ac:dyDescent="0.2">
      <c r="A81" s="8"/>
      <c r="B81" s="242"/>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c r="AA81" s="221"/>
      <c r="AB81" s="221"/>
      <c r="AC81" s="221"/>
      <c r="AD81" s="221"/>
      <c r="AE81" s="243"/>
    </row>
    <row r="82" spans="1:31" ht="12.75" customHeight="1" x14ac:dyDescent="0.2">
      <c r="A82" s="8"/>
      <c r="B82" s="242"/>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c r="AA82" s="221"/>
      <c r="AB82" s="221"/>
      <c r="AC82" s="221"/>
      <c r="AD82" s="221"/>
      <c r="AE82" s="243"/>
    </row>
    <row r="83" spans="1:31" ht="12.75" customHeight="1" x14ac:dyDescent="0.2">
      <c r="A83" s="8"/>
      <c r="B83" s="242" t="s">
        <v>1907</v>
      </c>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c r="AA83" s="221"/>
      <c r="AB83" s="221"/>
      <c r="AC83" s="221"/>
      <c r="AD83" s="221"/>
      <c r="AE83" s="243"/>
    </row>
    <row r="84" spans="1:31" ht="12.75" customHeight="1" x14ac:dyDescent="0.2">
      <c r="A84" s="8"/>
      <c r="B84" s="242" t="s">
        <v>749</v>
      </c>
      <c r="C84" s="221"/>
      <c r="D84" s="221">
        <v>1.0349999999999999</v>
      </c>
      <c r="E84" s="221" t="s">
        <v>750</v>
      </c>
      <c r="F84" s="221"/>
      <c r="G84" s="221"/>
      <c r="H84" s="221"/>
      <c r="I84" s="221"/>
      <c r="J84" s="221"/>
      <c r="K84" s="221"/>
      <c r="L84" s="221"/>
      <c r="M84" s="221"/>
      <c r="N84" s="221"/>
      <c r="O84" s="221"/>
      <c r="P84" s="221"/>
      <c r="Q84" s="221"/>
      <c r="R84" s="221"/>
      <c r="S84" s="221"/>
      <c r="T84" s="221"/>
      <c r="U84" s="221"/>
      <c r="V84" s="221"/>
      <c r="W84" s="221"/>
      <c r="X84" s="221"/>
      <c r="Y84" s="221"/>
      <c r="Z84" s="221"/>
      <c r="AA84" s="221"/>
      <c r="AB84" s="221"/>
      <c r="AC84" s="221"/>
      <c r="AD84" s="221"/>
      <c r="AE84" s="243"/>
    </row>
    <row r="85" spans="1:31" ht="12.75" customHeight="1" x14ac:dyDescent="0.2">
      <c r="A85" s="8"/>
      <c r="B85" s="242" t="s">
        <v>751</v>
      </c>
      <c r="C85" s="221"/>
      <c r="D85" s="221">
        <v>1.0349999999999999</v>
      </c>
      <c r="E85" s="221" t="s">
        <v>750</v>
      </c>
      <c r="F85" s="221"/>
      <c r="G85" s="221"/>
      <c r="H85" s="221"/>
      <c r="I85" s="221"/>
      <c r="J85" s="221"/>
      <c r="K85" s="221"/>
      <c r="L85" s="221"/>
      <c r="M85" s="221"/>
      <c r="N85" s="221"/>
      <c r="O85" s="221"/>
      <c r="P85" s="221"/>
      <c r="Q85" s="221"/>
      <c r="R85" s="221"/>
      <c r="S85" s="221"/>
      <c r="T85" s="221"/>
      <c r="U85" s="221"/>
      <c r="V85" s="221"/>
      <c r="W85" s="221"/>
      <c r="X85" s="221"/>
      <c r="Y85" s="221"/>
      <c r="Z85" s="221"/>
      <c r="AA85" s="221"/>
      <c r="AB85" s="221"/>
      <c r="AC85" s="221"/>
      <c r="AD85" s="221"/>
      <c r="AE85" s="243"/>
    </row>
    <row r="86" spans="1:31" ht="12.75" customHeight="1" x14ac:dyDescent="0.2">
      <c r="A86" s="8"/>
      <c r="B86" s="242" t="s">
        <v>1909</v>
      </c>
      <c r="C86" s="221"/>
      <c r="D86" s="221">
        <v>25</v>
      </c>
      <c r="E86" s="221" t="s">
        <v>750</v>
      </c>
      <c r="F86" s="221"/>
      <c r="G86" s="221"/>
      <c r="H86" s="221"/>
      <c r="I86" s="221"/>
      <c r="J86" s="221"/>
      <c r="K86" s="221"/>
      <c r="L86" s="221"/>
      <c r="M86" s="221"/>
      <c r="N86" s="221"/>
      <c r="O86" s="221"/>
      <c r="P86" s="221"/>
      <c r="Q86" s="221"/>
      <c r="R86" s="221"/>
      <c r="S86" s="221"/>
      <c r="T86" s="221"/>
      <c r="U86" s="221"/>
      <c r="V86" s="221"/>
      <c r="W86" s="221"/>
      <c r="X86" s="221"/>
      <c r="Y86" s="221"/>
      <c r="Z86" s="221"/>
      <c r="AA86" s="221"/>
      <c r="AB86" s="221"/>
      <c r="AC86" s="221"/>
      <c r="AD86" s="221"/>
      <c r="AE86" s="243"/>
    </row>
    <row r="87" spans="1:31" ht="12.75" customHeight="1" x14ac:dyDescent="0.2">
      <c r="A87" s="8"/>
      <c r="B87" s="242" t="s">
        <v>1903</v>
      </c>
      <c r="C87" s="221"/>
      <c r="D87" s="221">
        <v>60</v>
      </c>
      <c r="E87" s="221" t="s">
        <v>747</v>
      </c>
      <c r="F87" s="221"/>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1"/>
      <c r="AE87" s="243"/>
    </row>
    <row r="88" spans="1:31" ht="12.75" customHeight="1" x14ac:dyDescent="0.2">
      <c r="A88" s="8"/>
      <c r="B88" s="242" t="s">
        <v>752</v>
      </c>
      <c r="C88" s="221"/>
      <c r="D88" s="672">
        <f>MaterialData!H11/1000000</f>
        <v>117.1119367049679</v>
      </c>
      <c r="E88" s="221" t="s">
        <v>753</v>
      </c>
      <c r="F88" s="221"/>
      <c r="G88" s="221"/>
      <c r="H88" s="221"/>
      <c r="I88" s="221"/>
      <c r="J88" s="221"/>
      <c r="K88" s="221"/>
      <c r="L88" s="221"/>
      <c r="M88" s="221"/>
      <c r="N88" s="221"/>
      <c r="O88" s="221"/>
      <c r="P88" s="221"/>
      <c r="Q88" s="221"/>
      <c r="R88" s="221"/>
      <c r="S88" s="221"/>
      <c r="T88" s="221"/>
      <c r="U88" s="221"/>
      <c r="V88" s="221"/>
      <c r="W88" s="221"/>
      <c r="X88" s="221"/>
      <c r="Y88" s="221"/>
      <c r="Z88" s="221"/>
      <c r="AA88" s="221"/>
      <c r="AB88" s="221"/>
      <c r="AC88" s="221"/>
      <c r="AD88" s="221"/>
      <c r="AE88" s="243"/>
    </row>
    <row r="89" spans="1:31" ht="12.75" customHeight="1" x14ac:dyDescent="0.2">
      <c r="A89" s="8"/>
      <c r="B89" s="242" t="s">
        <v>1910</v>
      </c>
      <c r="C89" s="221"/>
      <c r="D89" s="221">
        <v>50</v>
      </c>
      <c r="E89" s="221" t="s">
        <v>753</v>
      </c>
      <c r="F89" s="221"/>
      <c r="G89" s="221"/>
      <c r="H89" s="221"/>
      <c r="I89" s="221"/>
      <c r="J89" s="221"/>
      <c r="K89" s="221"/>
      <c r="L89" s="221"/>
      <c r="M89" s="221"/>
      <c r="N89" s="221"/>
      <c r="O89" s="221"/>
      <c r="P89" s="221"/>
      <c r="Q89" s="221"/>
      <c r="R89" s="221"/>
      <c r="S89" s="221"/>
      <c r="T89" s="221"/>
      <c r="U89" s="221"/>
      <c r="V89" s="221"/>
      <c r="W89" s="221"/>
      <c r="X89" s="221"/>
      <c r="Y89" s="221"/>
      <c r="Z89" s="221"/>
      <c r="AA89" s="221"/>
      <c r="AB89" s="221"/>
      <c r="AC89" s="221"/>
      <c r="AD89" s="221"/>
      <c r="AE89" s="243"/>
    </row>
    <row r="90" spans="1:31" ht="12.75" customHeight="1" x14ac:dyDescent="0.2">
      <c r="A90" s="8"/>
      <c r="B90" s="242" t="s">
        <v>1914</v>
      </c>
      <c r="C90" s="221"/>
      <c r="D90" s="672">
        <v>391.62900000000002</v>
      </c>
      <c r="E90" s="221" t="s">
        <v>750</v>
      </c>
      <c r="F90" s="221"/>
      <c r="G90" s="221"/>
      <c r="H90" s="221"/>
      <c r="I90" s="221"/>
      <c r="J90" s="221"/>
      <c r="K90" s="221"/>
      <c r="L90" s="221"/>
      <c r="M90" s="221"/>
      <c r="N90" s="221"/>
      <c r="O90" s="221"/>
      <c r="P90" s="221"/>
      <c r="Q90" s="221"/>
      <c r="R90" s="221"/>
      <c r="S90" s="221"/>
      <c r="T90" s="221"/>
      <c r="U90" s="221"/>
      <c r="V90" s="221"/>
      <c r="W90" s="221"/>
      <c r="X90" s="221"/>
      <c r="Y90" s="221"/>
      <c r="Z90" s="221"/>
      <c r="AA90" s="221"/>
      <c r="AB90" s="221"/>
      <c r="AC90" s="221"/>
      <c r="AD90" s="221"/>
      <c r="AE90" s="243"/>
    </row>
    <row r="91" spans="1:31" ht="12.75" customHeight="1" x14ac:dyDescent="0.2">
      <c r="A91" s="8"/>
      <c r="B91" s="242" t="s">
        <v>1908</v>
      </c>
      <c r="C91" s="221"/>
      <c r="D91" s="672">
        <f>(D89*D90*D86)/1000</f>
        <v>489.53625</v>
      </c>
      <c r="E91" s="221" t="s">
        <v>747</v>
      </c>
      <c r="F91" s="221"/>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1"/>
      <c r="AE91" s="243"/>
    </row>
    <row r="92" spans="1:31" ht="12.75" customHeight="1" x14ac:dyDescent="0.2">
      <c r="A92" s="8"/>
      <c r="B92" s="242"/>
      <c r="C92" s="221"/>
      <c r="D92" s="221" t="str">
        <f>IF(AND(D87&lt;D91),"PASS","FAIL")</f>
        <v>PASS</v>
      </c>
      <c r="E92" s="221"/>
      <c r="F92" s="221"/>
      <c r="G92" s="221"/>
      <c r="H92" s="221"/>
      <c r="I92" s="221"/>
      <c r="J92" s="221"/>
      <c r="K92" s="221"/>
      <c r="L92" s="221"/>
      <c r="M92" s="221"/>
      <c r="N92" s="221"/>
      <c r="O92" s="221"/>
      <c r="P92" s="221"/>
      <c r="Q92" s="221"/>
      <c r="R92" s="221"/>
      <c r="S92" s="221"/>
      <c r="T92" s="221"/>
      <c r="U92" s="221"/>
      <c r="V92" s="221"/>
      <c r="W92" s="221"/>
      <c r="X92" s="221"/>
      <c r="Y92" s="221"/>
      <c r="Z92" s="221"/>
      <c r="AA92" s="221"/>
      <c r="AB92" s="221"/>
      <c r="AC92" s="221"/>
      <c r="AD92" s="221"/>
      <c r="AE92" s="243"/>
    </row>
    <row r="93" spans="1:31" ht="12.75" customHeight="1" x14ac:dyDescent="0.2">
      <c r="A93" s="8"/>
      <c r="B93" s="242"/>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c r="AA93" s="221"/>
      <c r="AB93" s="221"/>
      <c r="AC93" s="221"/>
      <c r="AD93" s="221"/>
      <c r="AE93" s="243"/>
    </row>
    <row r="94" spans="1:31" ht="12.75" customHeight="1" x14ac:dyDescent="0.2">
      <c r="A94" s="8"/>
      <c r="B94" s="242" t="s">
        <v>1911</v>
      </c>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c r="AA94" s="221"/>
      <c r="AB94" s="221"/>
      <c r="AC94" s="221"/>
      <c r="AD94" s="221"/>
      <c r="AE94" s="243"/>
    </row>
    <row r="95" spans="1:31" ht="12.75" customHeight="1" x14ac:dyDescent="0.2">
      <c r="A95" s="8"/>
      <c r="B95" s="242" t="s">
        <v>1912</v>
      </c>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c r="AA95" s="221"/>
      <c r="AB95" s="221"/>
      <c r="AC95" s="221"/>
      <c r="AD95" s="221"/>
      <c r="AE95" s="243"/>
    </row>
    <row r="96" spans="1:31" ht="12.75" customHeight="1" x14ac:dyDescent="0.2">
      <c r="A96" s="8"/>
      <c r="B96" s="242" t="s">
        <v>1913</v>
      </c>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c r="AA96" s="221"/>
      <c r="AB96" s="221"/>
      <c r="AC96" s="221"/>
      <c r="AD96" s="221"/>
      <c r="AE96" s="243"/>
    </row>
    <row r="97" spans="1:31" ht="12.75" customHeight="1" x14ac:dyDescent="0.2">
      <c r="A97" s="8"/>
      <c r="B97" s="242"/>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c r="AA97" s="221"/>
      <c r="AB97" s="221"/>
      <c r="AC97" s="221"/>
      <c r="AD97" s="221"/>
      <c r="AE97" s="243"/>
    </row>
    <row r="98" spans="1:31" ht="12.75" customHeight="1" x14ac:dyDescent="0.2">
      <c r="A98" s="8"/>
      <c r="B98" s="242"/>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43"/>
    </row>
    <row r="99" spans="1:31" ht="12.75" customHeight="1" x14ac:dyDescent="0.2">
      <c r="A99" s="8"/>
      <c r="B99" s="242"/>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c r="AA99" s="221"/>
      <c r="AB99" s="221"/>
      <c r="AC99" s="221"/>
      <c r="AD99" s="221"/>
      <c r="AE99" s="243"/>
    </row>
    <row r="100" spans="1:31" ht="12.75" customHeight="1" x14ac:dyDescent="0.2">
      <c r="A100" s="8"/>
      <c r="B100" s="544"/>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555"/>
    </row>
    <row r="101" spans="1:31"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spans="1:31"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spans="1:31"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spans="1:31"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spans="1:31"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sheetData>
  <sheetProtection algorithmName="SHA-512" hashValue="UEkghqoVCaDrAOLHoKuxOX2zNQOPT43EJJk4XkXQPAZlsE5OTLbz9Q5aUngYHPj73IkEHSbg/TfvFYl+XVUW4g==" saltValue="hp1nQaIPdofvDVOgKjzqNQ==" spinCount="100000" sheet="1" scenarios="1" insertHyperlinks="0"/>
  <protectedRanges>
    <protectedRange sqref="C10:C11 E10:E12 G10:G11 I10:I11 K10:K11 K14:K21 I14:I21 G14:G21 E14:E21 C14:C21 C23:C25 E23:E25 G23:G25 I23:I25 K23:K25" name="YellowZone_2"/>
    <protectedRange sqref="C3:C4 B34:L100 M8:AE100" name="YellowZone"/>
  </protectedRanges>
  <mergeCells count="24">
    <mergeCell ref="B29:L31"/>
    <mergeCell ref="B32:L33"/>
    <mergeCell ref="C8:D8"/>
    <mergeCell ref="C9:D9"/>
    <mergeCell ref="E9:F9"/>
    <mergeCell ref="G9:H9"/>
    <mergeCell ref="I9:J9"/>
    <mergeCell ref="K9:L9"/>
    <mergeCell ref="K12:L12"/>
    <mergeCell ref="C13:D13"/>
    <mergeCell ref="E13:F13"/>
    <mergeCell ref="G13:H13"/>
    <mergeCell ref="I13:J13"/>
    <mergeCell ref="K13:L13"/>
    <mergeCell ref="I8:J8"/>
    <mergeCell ref="K8:L8"/>
    <mergeCell ref="G12:H12"/>
    <mergeCell ref="I12:J12"/>
    <mergeCell ref="C12:D12"/>
    <mergeCell ref="C6:D7"/>
    <mergeCell ref="E6:F7"/>
    <mergeCell ref="G6:H7"/>
    <mergeCell ref="E8:F8"/>
    <mergeCell ref="G8:H8"/>
  </mergeCells>
  <conditionalFormatting sqref="C8 E8 G8 D10:D11 H10:H11 J10:J11 L10:L11 F10:F12 D14:D15 F14:F15 H14:H15 J14:J15 L14:L15 D18 F18 H18 J18 L18 D26:D28 F26:F28 H26:H28 J26:J28 L26:L28">
    <cfRule type="expression" dxfId="121" priority="1" stopIfTrue="1">
      <formula>C8="PASS"</formula>
    </cfRule>
    <cfRule type="expression" dxfId="120" priority="2" stopIfTrue="1">
      <formula>C8="FAIL"</formula>
    </cfRule>
  </conditionalFormatting>
  <conditionalFormatting sqref="C8:H8">
    <cfRule type="cellIs" dxfId="119" priority="3" stopIfTrue="1" operator="equal">
      <formula>"laminated"</formula>
    </cfRule>
  </conditionalFormatting>
  <conditionalFormatting sqref="I8:L8">
    <cfRule type="expression" dxfId="118" priority="4" stopIfTrue="1">
      <formula>I8="PASS"</formula>
    </cfRule>
    <cfRule type="expression" dxfId="117" priority="5" stopIfTrue="1">
      <formula>I8="FAIL"</formula>
    </cfRule>
    <cfRule type="expression" dxfId="116" priority="6" stopIfTrue="1">
      <formula>I8="N/A"</formula>
    </cfRule>
  </conditionalFormatting>
  <dataValidations disablePrompts="1" count="3">
    <dataValidation type="list" allowBlank="1" showErrorMessage="1" sqref="C3" xr:uid="{00000000-0002-0000-2000-000000000000}">
      <formula1>"0,3,4,5"</formula1>
    </dataValidation>
    <dataValidation type="list" allowBlank="1" showErrorMessage="1" sqref="C4" xr:uid="{00000000-0002-0000-2000-000001000000}">
      <formula1>"Steel,Alu."</formula1>
    </dataValidation>
    <dataValidation type="list" allowBlank="1" showErrorMessage="1" sqref="C21 E21 G21 I21 K21" xr:uid="{8BB42A48-BD47-4D56-A642-4795DEA2241E}">
      <formula1>Material</formula1>
    </dataValidation>
  </dataValidations>
  <hyperlinks>
    <hyperlink ref="M3" location="'Cover Sheet'!A1" display="BACK to COVER SHEET" xr:uid="{00000000-0004-0000-2000-000000000000}"/>
    <hyperlink ref="B34" location="'Monocoque Attachments Guidance'!A1" display="Link to guidance notes" xr:uid="{00000000-0004-0000-2000-000006000000}"/>
    <hyperlink ref="B35" location="'Front Hoop Attachment Guidance'!A1" display="Link to guidance notes: Front Hoop attachments" xr:uid="{00000000-0004-0000-2000-000007000000}"/>
    <hyperlink ref="C22" location="MaterialData!A1" display="MaterialData!A1" xr:uid="{9C962F73-5C56-4682-9406-AF32B65836CC}"/>
    <hyperlink ref="E22" location="MaterialData!A1" display="MaterialData!A1" xr:uid="{913EDCDE-24B6-443E-9018-7B0BB87C37EC}"/>
    <hyperlink ref="G22" location="MaterialData!A1" display="MaterialData!A1" xr:uid="{806B5557-08B9-4B47-B31E-D60C7C580549}"/>
    <hyperlink ref="I22" location="MaterialData!A1" display="MaterialData!A1" xr:uid="{AB60C579-30E5-4CDF-944E-1259BC00FB82}"/>
    <hyperlink ref="K22" location="MaterialData!A1" display="MaterialData!A1" xr:uid="{7E608EBE-8DBD-431A-8AE3-18E148DAC9F1}"/>
  </hyperlinks>
  <pageMargins left="0.75" right="0.75" top="1" bottom="1" header="0" footer="0"/>
  <pageSetup paperSize="9" orientation="portrait"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Tabelle30">
    <tabColor rgb="FF0070C0"/>
  </sheetPr>
  <dimension ref="A1:AB125"/>
  <sheetViews>
    <sheetView showGridLines="0" topLeftCell="A11" zoomScale="85" zoomScaleNormal="85" workbookViewId="0">
      <selection activeCell="L45" sqref="L45"/>
    </sheetView>
  </sheetViews>
  <sheetFormatPr baseColWidth="10" defaultColWidth="14.42578125" defaultRowHeight="15" customHeight="1" x14ac:dyDescent="0.2"/>
  <cols>
    <col min="1" max="1" width="4.28515625" customWidth="1"/>
    <col min="2" max="2" width="31.42578125" customWidth="1"/>
    <col min="3" max="4" width="7" customWidth="1"/>
    <col min="5" max="10" width="11.42578125" customWidth="1"/>
    <col min="11" max="11" width="31.42578125" customWidth="1"/>
    <col min="12" max="13" width="7" customWidth="1"/>
    <col min="14" max="19" width="11.42578125" customWidth="1"/>
    <col min="20" max="20" width="31.42578125" customWidth="1"/>
    <col min="21" max="22" width="7" customWidth="1"/>
    <col min="23" max="28" width="11.42578125" customWidth="1"/>
  </cols>
  <sheetData>
    <row r="1" spans="2:28" ht="12.75" customHeight="1" x14ac:dyDescent="0.25">
      <c r="B1" s="77" t="s">
        <v>756</v>
      </c>
    </row>
    <row r="2" spans="2:28" ht="12.75" customHeight="1" x14ac:dyDescent="0.25">
      <c r="B2" s="77"/>
    </row>
    <row r="3" spans="2:28" ht="12.75" customHeight="1" x14ac:dyDescent="0.2">
      <c r="B3" s="23" t="s">
        <v>757</v>
      </c>
      <c r="F3" s="671" t="str">
        <f>IF('T3.13 T3.6 Ft Bulkhead'!F2="tubing only","N/A","YES")</f>
        <v>YES</v>
      </c>
      <c r="I3" s="9" t="s">
        <v>290</v>
      </c>
      <c r="K3" s="9"/>
    </row>
    <row r="4" spans="2:28" ht="12.75" customHeight="1" x14ac:dyDescent="0.2">
      <c r="B4" s="23" t="s">
        <v>758</v>
      </c>
      <c r="F4" s="170" t="s">
        <v>171</v>
      </c>
      <c r="K4" s="9"/>
    </row>
    <row r="5" spans="2:28" ht="12.75" customHeight="1" x14ac:dyDescent="0.2">
      <c r="B5" s="23" t="s">
        <v>759</v>
      </c>
      <c r="F5" s="171" t="s">
        <v>298</v>
      </c>
      <c r="K5" s="9"/>
    </row>
    <row r="6" spans="2:28" ht="12.75" customHeight="1" x14ac:dyDescent="0.2"/>
    <row r="7" spans="2:28" ht="12.75" customHeight="1" x14ac:dyDescent="0.2">
      <c r="B7" s="559"/>
      <c r="C7" s="224"/>
      <c r="D7" s="224"/>
      <c r="E7" s="224"/>
      <c r="F7" s="224"/>
      <c r="G7" s="224"/>
      <c r="H7" s="224"/>
      <c r="I7" s="224"/>
      <c r="J7" s="560"/>
      <c r="K7" s="224"/>
      <c r="L7" s="224"/>
      <c r="M7" s="224"/>
      <c r="N7" s="224"/>
      <c r="O7" s="224"/>
      <c r="P7" s="224"/>
      <c r="Q7" s="224"/>
      <c r="R7" s="224"/>
      <c r="S7" s="224"/>
      <c r="T7" s="559"/>
      <c r="U7" s="224"/>
      <c r="V7" s="224"/>
      <c r="W7" s="224"/>
      <c r="X7" s="224"/>
      <c r="Y7" s="224"/>
      <c r="Z7" s="224"/>
      <c r="AA7" s="224"/>
      <c r="AB7" s="560"/>
    </row>
    <row r="8" spans="2:28" ht="12.75" customHeight="1" x14ac:dyDescent="0.2">
      <c r="B8" s="242"/>
      <c r="C8" s="221"/>
      <c r="D8" s="221"/>
      <c r="E8" s="221"/>
      <c r="F8" s="221"/>
      <c r="G8" s="221"/>
      <c r="H8" s="221"/>
      <c r="I8" s="221"/>
      <c r="J8" s="243"/>
      <c r="K8" s="221"/>
      <c r="L8" s="221"/>
      <c r="M8" s="221"/>
      <c r="N8" s="221"/>
      <c r="O8" s="221"/>
      <c r="P8" s="221"/>
      <c r="Q8" s="221"/>
      <c r="R8" s="221"/>
      <c r="S8" s="221"/>
      <c r="T8" s="242"/>
      <c r="U8" s="221"/>
      <c r="V8" s="221"/>
      <c r="W8" s="221"/>
      <c r="X8" s="221"/>
      <c r="Y8" s="221"/>
      <c r="Z8" s="221"/>
      <c r="AA8" s="221"/>
      <c r="AB8" s="243"/>
    </row>
    <row r="9" spans="2:28" ht="12.75" customHeight="1" x14ac:dyDescent="0.2">
      <c r="B9" s="242"/>
      <c r="C9" s="221"/>
      <c r="D9" s="221"/>
      <c r="E9" s="221"/>
      <c r="F9" s="221"/>
      <c r="G9" s="221"/>
      <c r="H9" s="221"/>
      <c r="I9" s="221"/>
      <c r="J9" s="243"/>
      <c r="K9" s="221"/>
      <c r="L9" s="221"/>
      <c r="M9" s="221"/>
      <c r="N9" s="221"/>
      <c r="O9" s="221"/>
      <c r="P9" s="221"/>
      <c r="Q9" s="221"/>
      <c r="R9" s="221"/>
      <c r="S9" s="221"/>
      <c r="T9" s="242"/>
      <c r="U9" s="221"/>
      <c r="V9" s="221"/>
      <c r="W9" s="221"/>
      <c r="X9" s="221"/>
      <c r="Y9" s="221"/>
      <c r="Z9" s="221"/>
      <c r="AA9" s="221"/>
      <c r="AB9" s="243"/>
    </row>
    <row r="10" spans="2:28" ht="12.75" customHeight="1" x14ac:dyDescent="0.2">
      <c r="B10" s="242"/>
      <c r="C10" s="221"/>
      <c r="D10" s="221"/>
      <c r="E10" s="221"/>
      <c r="F10" s="221"/>
      <c r="G10" s="221"/>
      <c r="H10" s="221"/>
      <c r="I10" s="221"/>
      <c r="J10" s="243"/>
      <c r="K10" s="221"/>
      <c r="L10" s="221"/>
      <c r="M10" s="221"/>
      <c r="N10" s="221"/>
      <c r="O10" s="221"/>
      <c r="P10" s="221"/>
      <c r="Q10" s="221"/>
      <c r="R10" s="221"/>
      <c r="S10" s="221"/>
      <c r="T10" s="242"/>
      <c r="U10" s="221"/>
      <c r="V10" s="221"/>
      <c r="W10" s="221"/>
      <c r="X10" s="221"/>
      <c r="Y10" s="221"/>
      <c r="Z10" s="221"/>
      <c r="AA10" s="221"/>
      <c r="AB10" s="243"/>
    </row>
    <row r="11" spans="2:28" ht="12.75" customHeight="1" x14ac:dyDescent="0.2">
      <c r="B11" s="242"/>
      <c r="C11" s="221"/>
      <c r="D11" s="221"/>
      <c r="E11" s="221"/>
      <c r="F11" s="221"/>
      <c r="G11" s="221"/>
      <c r="H11" s="221"/>
      <c r="I11" s="221"/>
      <c r="J11" s="243"/>
      <c r="K11" s="221"/>
      <c r="L11" s="221"/>
      <c r="M11" s="221"/>
      <c r="N11" s="221"/>
      <c r="O11" s="221"/>
      <c r="P11" s="221"/>
      <c r="Q11" s="221"/>
      <c r="R11" s="221"/>
      <c r="S11" s="221"/>
      <c r="T11" s="242"/>
      <c r="U11" s="221"/>
      <c r="V11" s="221"/>
      <c r="W11" s="221"/>
      <c r="X11" s="221"/>
      <c r="Y11" s="221"/>
      <c r="Z11" s="221"/>
      <c r="AA11" s="221"/>
      <c r="AB11" s="243"/>
    </row>
    <row r="12" spans="2:28" ht="12.75" customHeight="1" x14ac:dyDescent="0.2">
      <c r="B12" s="242"/>
      <c r="C12" s="221" t="s">
        <v>760</v>
      </c>
      <c r="D12" s="221"/>
      <c r="E12" s="221"/>
      <c r="F12" s="221"/>
      <c r="G12" s="221"/>
      <c r="H12" s="221"/>
      <c r="I12" s="221"/>
      <c r="J12" s="243"/>
      <c r="K12" s="221"/>
      <c r="L12" s="221" t="s">
        <v>761</v>
      </c>
      <c r="M12" s="221"/>
      <c r="N12" s="221"/>
      <c r="O12" s="221"/>
      <c r="P12" s="221"/>
      <c r="Q12" s="221"/>
      <c r="R12" s="221"/>
      <c r="S12" s="221"/>
      <c r="T12" s="242"/>
      <c r="U12" s="221" t="s">
        <v>761</v>
      </c>
      <c r="V12" s="221"/>
      <c r="W12" s="221"/>
      <c r="X12" s="221"/>
      <c r="Y12" s="221"/>
      <c r="Z12" s="221"/>
      <c r="AA12" s="221"/>
      <c r="AB12" s="243"/>
    </row>
    <row r="13" spans="2:28" ht="12.75" customHeight="1" x14ac:dyDescent="0.2">
      <c r="B13" s="242"/>
      <c r="C13" s="221" t="s">
        <v>762</v>
      </c>
      <c r="D13" s="221"/>
      <c r="E13" s="221"/>
      <c r="F13" s="221"/>
      <c r="G13" s="221"/>
      <c r="H13" s="221"/>
      <c r="I13" s="221"/>
      <c r="J13" s="243"/>
      <c r="K13" s="221"/>
      <c r="L13" s="221" t="s">
        <v>763</v>
      </c>
      <c r="M13" s="221"/>
      <c r="N13" s="221"/>
      <c r="O13" s="221"/>
      <c r="P13" s="221"/>
      <c r="Q13" s="221"/>
      <c r="R13" s="221"/>
      <c r="S13" s="221"/>
      <c r="T13" s="242"/>
      <c r="U13" s="221" t="s">
        <v>763</v>
      </c>
      <c r="V13" s="221"/>
      <c r="W13" s="221"/>
      <c r="X13" s="221"/>
      <c r="Y13" s="221"/>
      <c r="Z13" s="221"/>
      <c r="AA13" s="221"/>
      <c r="AB13" s="243"/>
    </row>
    <row r="14" spans="2:28" ht="12.75" customHeight="1" x14ac:dyDescent="0.2">
      <c r="B14" s="242"/>
      <c r="C14" s="221"/>
      <c r="D14" s="221"/>
      <c r="E14" s="221"/>
      <c r="F14" s="221"/>
      <c r="G14" s="221"/>
      <c r="H14" s="221"/>
      <c r="I14" s="221"/>
      <c r="J14" s="243"/>
      <c r="K14" s="221"/>
      <c r="L14" s="221"/>
      <c r="M14" s="221"/>
      <c r="N14" s="221"/>
      <c r="O14" s="221"/>
      <c r="P14" s="221"/>
      <c r="Q14" s="221"/>
      <c r="R14" s="221"/>
      <c r="S14" s="221"/>
      <c r="T14" s="242"/>
      <c r="U14" s="221"/>
      <c r="V14" s="221"/>
      <c r="W14" s="221"/>
      <c r="X14" s="221"/>
      <c r="Y14" s="221"/>
      <c r="Z14" s="221"/>
      <c r="AA14" s="221"/>
      <c r="AB14" s="243"/>
    </row>
    <row r="15" spans="2:28" ht="12.75" customHeight="1" x14ac:dyDescent="0.2">
      <c r="B15" s="242"/>
      <c r="C15" s="221"/>
      <c r="D15" s="221"/>
      <c r="E15" s="221"/>
      <c r="F15" s="221"/>
      <c r="G15" s="221"/>
      <c r="H15" s="221"/>
      <c r="I15" s="221"/>
      <c r="J15" s="243"/>
      <c r="K15" s="221"/>
      <c r="L15" s="221"/>
      <c r="M15" s="221"/>
      <c r="N15" s="221"/>
      <c r="O15" s="221"/>
      <c r="P15" s="221"/>
      <c r="Q15" s="221"/>
      <c r="R15" s="221"/>
      <c r="S15" s="221"/>
      <c r="T15" s="242"/>
      <c r="U15" s="221"/>
      <c r="V15" s="221"/>
      <c r="W15" s="221"/>
      <c r="X15" s="221"/>
      <c r="Y15" s="221"/>
      <c r="Z15" s="221"/>
      <c r="AA15" s="221"/>
      <c r="AB15" s="243"/>
    </row>
    <row r="16" spans="2:28" ht="12.75" customHeight="1" x14ac:dyDescent="0.2">
      <c r="B16" s="242"/>
      <c r="C16" s="221"/>
      <c r="D16" s="221"/>
      <c r="E16" s="221"/>
      <c r="F16" s="221"/>
      <c r="G16" s="221"/>
      <c r="H16" s="221"/>
      <c r="I16" s="221"/>
      <c r="J16" s="243"/>
      <c r="K16" s="221"/>
      <c r="L16" s="221"/>
      <c r="M16" s="221"/>
      <c r="N16" s="221"/>
      <c r="O16" s="221"/>
      <c r="P16" s="221"/>
      <c r="Q16" s="221"/>
      <c r="R16" s="221"/>
      <c r="S16" s="221"/>
      <c r="T16" s="242"/>
      <c r="U16" s="221"/>
      <c r="V16" s="221"/>
      <c r="W16" s="221"/>
      <c r="X16" s="221"/>
      <c r="Y16" s="221"/>
      <c r="Z16" s="221"/>
      <c r="AA16" s="221"/>
      <c r="AB16" s="243"/>
    </row>
    <row r="17" spans="2:28" ht="12.75" customHeight="1" x14ac:dyDescent="0.2">
      <c r="B17" s="242"/>
      <c r="C17" s="221"/>
      <c r="D17" s="221"/>
      <c r="E17" s="221"/>
      <c r="F17" s="221"/>
      <c r="G17" s="221"/>
      <c r="H17" s="221"/>
      <c r="I17" s="221"/>
      <c r="J17" s="243"/>
      <c r="K17" s="221"/>
      <c r="L17" s="221"/>
      <c r="M17" s="221"/>
      <c r="N17" s="221"/>
      <c r="O17" s="221"/>
      <c r="P17" s="221"/>
      <c r="Q17" s="221"/>
      <c r="R17" s="221"/>
      <c r="S17" s="221"/>
      <c r="T17" s="242"/>
      <c r="U17" s="221"/>
      <c r="V17" s="221"/>
      <c r="W17" s="221"/>
      <c r="X17" s="221"/>
      <c r="Y17" s="221"/>
      <c r="Z17" s="221"/>
      <c r="AA17" s="221"/>
      <c r="AB17" s="243"/>
    </row>
    <row r="18" spans="2:28" ht="12.75" customHeight="1" x14ac:dyDescent="0.2">
      <c r="B18" s="242"/>
      <c r="C18" s="221"/>
      <c r="D18" s="221"/>
      <c r="E18" s="221"/>
      <c r="F18" s="221"/>
      <c r="G18" s="221"/>
      <c r="H18" s="221"/>
      <c r="I18" s="221"/>
      <c r="J18" s="243"/>
      <c r="K18" s="221"/>
      <c r="L18" s="221"/>
      <c r="M18" s="221"/>
      <c r="N18" s="221"/>
      <c r="O18" s="221"/>
      <c r="P18" s="221"/>
      <c r="Q18" s="221"/>
      <c r="R18" s="221"/>
      <c r="S18" s="221"/>
      <c r="T18" s="242"/>
      <c r="U18" s="221"/>
      <c r="V18" s="221"/>
      <c r="W18" s="221"/>
      <c r="X18" s="221"/>
      <c r="Y18" s="221"/>
      <c r="Z18" s="221"/>
      <c r="AA18" s="221"/>
      <c r="AB18" s="243"/>
    </row>
    <row r="19" spans="2:28" ht="12.75" customHeight="1" x14ac:dyDescent="0.2">
      <c r="B19" s="242"/>
      <c r="C19" s="221"/>
      <c r="D19" s="221"/>
      <c r="E19" s="221"/>
      <c r="F19" s="221"/>
      <c r="G19" s="221"/>
      <c r="H19" s="221"/>
      <c r="I19" s="221"/>
      <c r="J19" s="243"/>
      <c r="K19" s="221"/>
      <c r="L19" s="221"/>
      <c r="M19" s="221"/>
      <c r="N19" s="221"/>
      <c r="O19" s="221"/>
      <c r="P19" s="221"/>
      <c r="Q19" s="221"/>
      <c r="R19" s="221"/>
      <c r="S19" s="221"/>
      <c r="T19" s="242"/>
      <c r="U19" s="221"/>
      <c r="V19" s="221"/>
      <c r="W19" s="221"/>
      <c r="X19" s="221"/>
      <c r="Y19" s="221"/>
      <c r="Z19" s="221"/>
      <c r="AA19" s="221"/>
      <c r="AB19" s="243"/>
    </row>
    <row r="20" spans="2:28" ht="12.75" customHeight="1" x14ac:dyDescent="0.2">
      <c r="B20" s="242"/>
      <c r="C20" s="221"/>
      <c r="D20" s="221"/>
      <c r="E20" s="221"/>
      <c r="F20" s="221"/>
      <c r="G20" s="221"/>
      <c r="H20" s="221"/>
      <c r="I20" s="221"/>
      <c r="J20" s="243"/>
      <c r="K20" s="221"/>
      <c r="L20" s="221"/>
      <c r="M20" s="221"/>
      <c r="N20" s="221"/>
      <c r="O20" s="221"/>
      <c r="P20" s="221"/>
      <c r="Q20" s="221"/>
      <c r="R20" s="221"/>
      <c r="S20" s="221"/>
      <c r="T20" s="242"/>
      <c r="U20" s="221"/>
      <c r="V20" s="221"/>
      <c r="W20" s="221"/>
      <c r="X20" s="221"/>
      <c r="Y20" s="221"/>
      <c r="Z20" s="221"/>
      <c r="AA20" s="221"/>
      <c r="AB20" s="243"/>
    </row>
    <row r="21" spans="2:28" ht="12.75" customHeight="1" x14ac:dyDescent="0.2">
      <c r="B21" s="242"/>
      <c r="C21" s="221"/>
      <c r="D21" s="221"/>
      <c r="E21" s="221"/>
      <c r="F21" s="221"/>
      <c r="G21" s="221"/>
      <c r="H21" s="221"/>
      <c r="I21" s="221"/>
      <c r="J21" s="243"/>
      <c r="K21" s="221"/>
      <c r="L21" s="221"/>
      <c r="M21" s="221"/>
      <c r="N21" s="221"/>
      <c r="O21" s="221"/>
      <c r="P21" s="221"/>
      <c r="Q21" s="221"/>
      <c r="R21" s="221"/>
      <c r="S21" s="221"/>
      <c r="T21" s="242"/>
      <c r="U21" s="221"/>
      <c r="V21" s="221"/>
      <c r="W21" s="221"/>
      <c r="X21" s="221"/>
      <c r="Y21" s="221"/>
      <c r="Z21" s="221"/>
      <c r="AA21" s="221"/>
      <c r="AB21" s="243"/>
    </row>
    <row r="22" spans="2:28" ht="12.75" customHeight="1" x14ac:dyDescent="0.2">
      <c r="B22" s="544"/>
      <c r="C22" s="225"/>
      <c r="D22" s="225"/>
      <c r="E22" s="225"/>
      <c r="F22" s="225"/>
      <c r="G22" s="225"/>
      <c r="H22" s="225"/>
      <c r="I22" s="225"/>
      <c r="J22" s="555"/>
      <c r="K22" s="225"/>
      <c r="L22" s="225"/>
      <c r="M22" s="225"/>
      <c r="N22" s="225"/>
      <c r="O22" s="225"/>
      <c r="P22" s="225"/>
      <c r="Q22" s="225"/>
      <c r="R22" s="225"/>
      <c r="S22" s="225"/>
      <c r="T22" s="544"/>
      <c r="U22" s="225"/>
      <c r="V22" s="225"/>
      <c r="W22" s="225"/>
      <c r="X22" s="225"/>
      <c r="Y22" s="225"/>
      <c r="Z22" s="225"/>
      <c r="AA22" s="225"/>
      <c r="AB22" s="555"/>
    </row>
    <row r="23" spans="2:28" ht="12.75" customHeight="1" x14ac:dyDescent="0.2"/>
    <row r="24" spans="2:28" ht="12.75" customHeight="1" x14ac:dyDescent="0.2">
      <c r="B24" s="499" t="s">
        <v>764</v>
      </c>
      <c r="C24" s="1094" t="str">
        <f>IF('T3.13 T3.6 Ft Bulkhead'!F2="tubing only","N/A",IF(AND(D29="PASS",D30="PASS",D31="PASS",D48="PASS",D44="PASS",D49="PASS",D50="pass"),"PASS",IF(AND(D29="PASS",D30="PASS",D31="PASS",D48="N/A",D44="PASS",D49="PASS",D50="pass"),"PASS",IF(AND(OR(D29="PASS",D29="CHECK"),OR(D30="PASS",D30="CHECK"),D31="PASS",OR(D48="N/A",D48="PASS"),D44="PASS",D49="PASS",D50="pass"),"CHECK","FAIL"))))</f>
        <v>PASS</v>
      </c>
      <c r="D24" s="765"/>
      <c r="E24" s="1112"/>
      <c r="F24" s="772"/>
      <c r="G24" s="1113"/>
      <c r="H24" s="772"/>
      <c r="I24" s="224"/>
      <c r="J24" s="560"/>
      <c r="K24" s="499" t="s">
        <v>765</v>
      </c>
      <c r="L24" s="1094" t="str">
        <f>IF($F$4="NO","N/A",IF(AND(M29="PASS",M30="PASS",M31="PASS",M40="PASS",M50="PASS",M57="PASS",M58="PASS",M59 ="PASS",M60="PASS"),"PASS",IF(AND(OR(M29="PASS",M29="CHECK"),OR(M30="PASS",M30="CHECK"),M31="PASS",M40="PASS",M50="PASS",M57="PASS",M58="PASS",M59 ="PASS",M60="PASS"),"CHECK","FAIL")))</f>
        <v>PASS</v>
      </c>
      <c r="M24" s="765"/>
      <c r="N24" s="224"/>
      <c r="O24" s="224"/>
      <c r="P24" s="224"/>
      <c r="Q24" s="224"/>
      <c r="R24" s="224"/>
      <c r="S24" s="224"/>
      <c r="T24" s="499" t="s">
        <v>765</v>
      </c>
      <c r="U24" s="1094" t="str">
        <f>IF($F$4="NO","N/A",IF(AND(V29="PASS",V30="PASS",V31="PASS",V40="PASS",V50="PASS",V57="PASS",V58="PASS",V59 ="PASS",V60="PASS"),"PASS",IF(AND(OR(V29="PASS",V29="CHECK"),OR(V30="PASS",V30="CHECK"),V31="PASS",V40="PASS",V50="PASS",V57="PASS",V58="PASS",V59 ="PASS",V60="PASS"),"CHECK","FAIL")))</f>
        <v>FAIL</v>
      </c>
      <c r="V24" s="765"/>
      <c r="W24" s="224"/>
      <c r="X24" s="224"/>
      <c r="Y24" s="224"/>
      <c r="Z24" s="224"/>
      <c r="AA24" s="224"/>
      <c r="AB24" s="560"/>
    </row>
    <row r="25" spans="2:28" ht="12.75" customHeight="1" x14ac:dyDescent="0.2">
      <c r="B25" s="1117"/>
      <c r="C25" s="772"/>
      <c r="D25" s="773"/>
      <c r="E25" s="672"/>
      <c r="F25" s="221"/>
      <c r="G25" s="221"/>
      <c r="H25" s="221"/>
      <c r="I25" s="221"/>
      <c r="J25" s="243"/>
      <c r="K25" s="1117"/>
      <c r="L25" s="772"/>
      <c r="M25" s="773"/>
      <c r="N25" s="221"/>
      <c r="O25" s="221"/>
      <c r="P25" s="221"/>
      <c r="Q25" s="221"/>
      <c r="R25" s="221"/>
      <c r="S25" s="221"/>
      <c r="T25" s="1117"/>
      <c r="U25" s="772"/>
      <c r="V25" s="773"/>
      <c r="W25" s="221"/>
      <c r="X25" s="221"/>
      <c r="Y25" s="221"/>
      <c r="Z25" s="221"/>
      <c r="AA25" s="221"/>
      <c r="AB25" s="243"/>
    </row>
    <row r="26" spans="2:28" ht="12.75" customHeight="1" x14ac:dyDescent="0.2">
      <c r="B26" s="172" t="s">
        <v>766</v>
      </c>
      <c r="C26" s="173">
        <v>1291.2</v>
      </c>
      <c r="D26" s="159"/>
      <c r="E26" s="672"/>
      <c r="F26" s="221"/>
      <c r="G26" s="221"/>
      <c r="H26" s="221"/>
      <c r="I26" s="221"/>
      <c r="J26" s="243"/>
      <c r="K26" s="172" t="s">
        <v>766</v>
      </c>
      <c r="L26" s="173">
        <v>1507</v>
      </c>
      <c r="M26" s="159"/>
      <c r="N26" s="221"/>
      <c r="O26" s="221"/>
      <c r="P26" s="221"/>
      <c r="Q26" s="221"/>
      <c r="R26" s="221"/>
      <c r="S26" s="221"/>
      <c r="T26" s="172" t="s">
        <v>766</v>
      </c>
      <c r="U26" s="173"/>
      <c r="V26" s="159"/>
      <c r="W26" s="221"/>
      <c r="X26" s="221"/>
      <c r="Y26" s="221"/>
      <c r="Z26" s="221"/>
      <c r="AA26" s="221"/>
      <c r="AB26" s="243"/>
    </row>
    <row r="27" spans="2:28" ht="12.75" customHeight="1" x14ac:dyDescent="0.2">
      <c r="B27" s="602" t="s">
        <v>767</v>
      </c>
      <c r="C27" s="174">
        <f>IF($C$26&gt;0,ROUNDUP(C26/200,0),4)</f>
        <v>7</v>
      </c>
      <c r="D27" s="159"/>
      <c r="E27" s="672"/>
      <c r="F27" s="221"/>
      <c r="G27" s="221"/>
      <c r="H27" s="221"/>
      <c r="I27" s="221"/>
      <c r="J27" s="243"/>
      <c r="K27" s="602" t="s">
        <v>767</v>
      </c>
      <c r="L27" s="174">
        <f>IF(ROUNDUP(L26/200,0)&gt;=2,ROUNDUP(L26/200,0),2)</f>
        <v>8</v>
      </c>
      <c r="M27" s="159"/>
      <c r="N27" s="221"/>
      <c r="O27" s="221"/>
      <c r="P27" s="221"/>
      <c r="Q27" s="221"/>
      <c r="R27" s="221"/>
      <c r="S27" s="221"/>
      <c r="T27" s="602" t="s">
        <v>767</v>
      </c>
      <c r="U27" s="174">
        <f>IF(ROUNDUP(U26/200,0)&gt;=2,ROUNDUP(U26/200,0),2)</f>
        <v>2</v>
      </c>
      <c r="V27" s="159"/>
      <c r="W27" s="221"/>
      <c r="X27" s="221"/>
      <c r="Y27" s="221"/>
      <c r="Z27" s="221"/>
      <c r="AA27" s="221"/>
      <c r="AB27" s="243"/>
    </row>
    <row r="28" spans="2:28" ht="12.75" customHeight="1" x14ac:dyDescent="0.2">
      <c r="B28" s="763"/>
      <c r="C28" s="764"/>
      <c r="D28" s="765"/>
      <c r="E28" s="672"/>
      <c r="F28" s="221"/>
      <c r="G28" s="221"/>
      <c r="H28" s="221"/>
      <c r="I28" s="221"/>
      <c r="J28" s="243"/>
      <c r="K28" s="763"/>
      <c r="L28" s="764"/>
      <c r="M28" s="765"/>
      <c r="N28" s="221"/>
      <c r="O28" s="221"/>
      <c r="P28" s="221"/>
      <c r="Q28" s="221"/>
      <c r="R28" s="221"/>
      <c r="S28" s="221"/>
      <c r="T28" s="763"/>
      <c r="U28" s="764"/>
      <c r="V28" s="765"/>
      <c r="W28" s="221"/>
      <c r="X28" s="221"/>
      <c r="Y28" s="221"/>
      <c r="Z28" s="221"/>
      <c r="AA28" s="221"/>
      <c r="AB28" s="243"/>
    </row>
    <row r="29" spans="2:28" ht="12.75" customHeight="1" x14ac:dyDescent="0.2">
      <c r="B29" s="495" t="s">
        <v>708</v>
      </c>
      <c r="C29" s="673">
        <v>8</v>
      </c>
      <c r="D29" s="488" t="str">
        <f>IF(C29&gt;=8,"PASS",IF(AND(C29&lt;8,C30&gt;=10),"CHECK",IF(OR(AND(C29&lt;8,C30&lt;C27),AND(C29&lt;6,C30&lt;10)),"FAIL","FAIL")))</f>
        <v>PASS</v>
      </c>
      <c r="E29" s="674"/>
      <c r="F29" s="675"/>
      <c r="G29" s="676"/>
      <c r="H29" s="675"/>
      <c r="I29" s="221"/>
      <c r="J29" s="243"/>
      <c r="K29" s="495" t="s">
        <v>708</v>
      </c>
      <c r="L29" s="673">
        <v>8</v>
      </c>
      <c r="M29" s="488" t="str">
        <f>IF(L29&gt;=8,"PASS",IF(AND(L29&lt;8,L30&gt;=10),"CHECK",IF(OR(AND(L29&lt;8,L30&lt;L27),AND(L29&lt;6,L30&lt;10)),"FAIL","FAIL")))</f>
        <v>PASS</v>
      </c>
      <c r="N29" s="221"/>
      <c r="O29" s="221"/>
      <c r="P29" s="221"/>
      <c r="Q29" s="221"/>
      <c r="R29" s="221"/>
      <c r="S29" s="221"/>
      <c r="T29" s="495" t="s">
        <v>708</v>
      </c>
      <c r="U29" s="673"/>
      <c r="V29" s="488" t="str">
        <f>IF(U29&gt;=8,"PASS",IF(AND(U29&lt;8,U30&gt;=10),"CHECK",IF(OR(AND(U29&lt;8,U30&lt;U27),AND(U29&lt;6,U30&lt;10)),"FAIL","FAIL")))</f>
        <v>FAIL</v>
      </c>
      <c r="W29" s="221"/>
      <c r="X29" s="221"/>
      <c r="Y29" s="221"/>
      <c r="Z29" s="221"/>
      <c r="AA29" s="221"/>
      <c r="AB29" s="243"/>
    </row>
    <row r="30" spans="2:28" ht="12.75" customHeight="1" x14ac:dyDescent="0.2">
      <c r="B30" s="495" t="s">
        <v>709</v>
      </c>
      <c r="C30" s="559">
        <v>7</v>
      </c>
      <c r="D30" s="488" t="str">
        <f>IF(AND(C30&gt;=C27,C29&gt;=8),"PASS",IF(C30&lt;C27,"FAIL",IF(AND(C30&gt;C27,C29&lt;8),"CHECK",IF(AND(C30&gt;=C27,C29&lt;8),"FAIL","FAIL"))))</f>
        <v>PASS</v>
      </c>
      <c r="E30" s="221"/>
      <c r="F30" s="675"/>
      <c r="G30" s="221"/>
      <c r="H30" s="675"/>
      <c r="I30" s="221"/>
      <c r="J30" s="243"/>
      <c r="K30" s="495" t="s">
        <v>709</v>
      </c>
      <c r="L30" s="559">
        <v>8</v>
      </c>
      <c r="M30" s="488" t="str">
        <f>IF(AND(L30&gt;=L27,L29&gt;=8),"PASS",IF(L30&lt;L27,"FAIL",IF(AND(L30&gt;L27,L29&lt;8),"CHECK",IF(AND(L30&gt;=L27,L29&lt;8),"FAIL","FAIL"))))</f>
        <v>PASS</v>
      </c>
      <c r="N30" s="221"/>
      <c r="O30" s="221"/>
      <c r="P30" s="221"/>
      <c r="Q30" s="221"/>
      <c r="R30" s="221"/>
      <c r="S30" s="221"/>
      <c r="T30" s="495" t="s">
        <v>709</v>
      </c>
      <c r="U30" s="559"/>
      <c r="V30" s="488" t="str">
        <f>IF(AND(U30&gt;=U27,U29&gt;=8),"PASS",IF(U30&lt;U27,"FAIL",IF(AND(U30&gt;U27,U29&lt;8),"CHECK",IF(AND(U30&gt;=U27,U29&lt;8),"FAIL","FAIL"))))</f>
        <v>FAIL</v>
      </c>
      <c r="W30" s="221"/>
      <c r="X30" s="221"/>
      <c r="Y30" s="221"/>
      <c r="Z30" s="221"/>
      <c r="AA30" s="221"/>
      <c r="AB30" s="243"/>
    </row>
    <row r="31" spans="2:28" ht="12.75" customHeight="1" x14ac:dyDescent="0.2">
      <c r="B31" s="495" t="s">
        <v>768</v>
      </c>
      <c r="C31" s="30">
        <v>158.83000000000001</v>
      </c>
      <c r="D31" s="488" t="str">
        <f>IFERROR(IF(AND(C30&gt;=C27,C31&lt;=(1.2*C26/C30),C31&gt;=30),"PASS","FAIL"),"FAIL")</f>
        <v>PASS</v>
      </c>
      <c r="E31" s="221"/>
      <c r="F31" s="516"/>
      <c r="G31" s="221"/>
      <c r="H31" s="516"/>
      <c r="I31" s="221"/>
      <c r="J31" s="243"/>
      <c r="K31" s="495" t="s">
        <v>768</v>
      </c>
      <c r="L31" s="30">
        <v>168.89</v>
      </c>
      <c r="M31" s="488" t="str">
        <f>IFERROR(IF(AND(L30&gt;=L27,L31&lt;=(1.05*L26/L27),L31&gt;=30),"PASS","FAIL"),"FAIL")</f>
        <v>PASS</v>
      </c>
      <c r="N31" s="221"/>
      <c r="O31" s="221"/>
      <c r="P31" s="221"/>
      <c r="Q31" s="221"/>
      <c r="R31" s="221"/>
      <c r="S31" s="221"/>
      <c r="T31" s="495" t="s">
        <v>769</v>
      </c>
      <c r="U31" s="30"/>
      <c r="V31" s="488" t="str">
        <f>IFERROR(IF(AND(U30&gt;=U27,U31&lt;=(1.05*U26/U27),U31&gt;=30),"PASS","FAIL"),"FAIL")</f>
        <v>FAIL</v>
      </c>
      <c r="W31" s="221"/>
      <c r="X31" s="221"/>
      <c r="Y31" s="221"/>
      <c r="Z31" s="221"/>
      <c r="AA31" s="221"/>
      <c r="AB31" s="243"/>
    </row>
    <row r="32" spans="2:28" ht="12.75" customHeight="1" x14ac:dyDescent="0.2">
      <c r="B32" s="495"/>
      <c r="C32" s="409"/>
      <c r="D32" s="489"/>
      <c r="E32" s="221"/>
      <c r="F32" s="516"/>
      <c r="G32" s="221"/>
      <c r="H32" s="516"/>
      <c r="I32" s="221"/>
      <c r="J32" s="243"/>
      <c r="K32" s="495"/>
      <c r="L32" s="409"/>
      <c r="M32" s="489"/>
      <c r="N32" s="221"/>
      <c r="O32" s="221"/>
      <c r="P32" s="221"/>
      <c r="Q32" s="221"/>
      <c r="R32" s="221"/>
      <c r="S32" s="221"/>
      <c r="T32" s="495"/>
      <c r="U32" s="409"/>
      <c r="V32" s="489"/>
      <c r="W32" s="221"/>
      <c r="X32" s="221"/>
      <c r="Y32" s="221"/>
      <c r="Z32" s="221"/>
      <c r="AA32" s="221"/>
      <c r="AB32" s="243"/>
    </row>
    <row r="33" spans="2:28" ht="12.75" customHeight="1" x14ac:dyDescent="0.2">
      <c r="B33" s="1118" t="str">
        <f>IF(AND($D$29="PASS",$D$30="PASS",$D$31="PASS"),"General design O.K - now, fill out attachment characteristics below:",IF(D31="FAIL",IF(OR(D29="FAIL",D30="FAIL"),"Proof of equivalence required","Check distribution of bolts and elaborate below."),"Proof of equivalence required"))</f>
        <v>General design O.K - now, fill out attachment characteristics below:</v>
      </c>
      <c r="C33" s="772"/>
      <c r="D33" s="773"/>
      <c r="E33" s="221"/>
      <c r="F33" s="516"/>
      <c r="G33" s="221"/>
      <c r="H33" s="516"/>
      <c r="I33" s="221"/>
      <c r="J33" s="243"/>
      <c r="K33" s="1118" t="str">
        <f>IF(AND($M$29="PASS",$M$30="PASS",$M$31="PASS"),"General design O.K - now, fill out attachment characteristics below:",IF(M31="FAIL",IF(OR(M29="FAIL",M30="FAIL"),"Proof of equivalence required","Check distribution of bolts and elaborate below."),"Proof of equivalence required"))</f>
        <v>General design O.K - now, fill out attachment characteristics below:</v>
      </c>
      <c r="L33" s="772"/>
      <c r="M33" s="773"/>
      <c r="N33" s="221"/>
      <c r="O33" s="221"/>
      <c r="P33" s="221"/>
      <c r="Q33" s="221"/>
      <c r="R33" s="221"/>
      <c r="S33" s="221"/>
      <c r="T33" s="1118" t="str">
        <f>IF(AND(V$29="PASS",V$30="PASS",$V$31="PASS"),"General design O.K - now, fill out attachment characteristics below:",IF(V31="FAIL",IF(OR(V29="FAIL",V30="FAIL"),"Proof of equivalence required","Check distribution of bolts and elaborate below."),"Proof of equivalence required"))</f>
        <v>Proof of equivalence required</v>
      </c>
      <c r="U33" s="772"/>
      <c r="V33" s="773"/>
      <c r="W33" s="221"/>
      <c r="X33" s="221"/>
      <c r="Y33" s="221"/>
      <c r="Z33" s="221"/>
      <c r="AA33" s="221"/>
      <c r="AB33" s="243"/>
    </row>
    <row r="34" spans="2:28" ht="12.75" customHeight="1" x14ac:dyDescent="0.2">
      <c r="B34" s="774"/>
      <c r="C34" s="775"/>
      <c r="D34" s="761"/>
      <c r="E34" s="221"/>
      <c r="F34" s="516" t="s">
        <v>770</v>
      </c>
      <c r="G34" s="221"/>
      <c r="H34" s="516"/>
      <c r="I34" s="221"/>
      <c r="J34" s="243"/>
      <c r="K34" s="774"/>
      <c r="L34" s="775"/>
      <c r="M34" s="761"/>
      <c r="N34" s="221"/>
      <c r="O34" s="221"/>
      <c r="P34" s="221"/>
      <c r="Q34" s="221"/>
      <c r="R34" s="221"/>
      <c r="S34" s="221"/>
      <c r="T34" s="774"/>
      <c r="U34" s="775"/>
      <c r="V34" s="761"/>
      <c r="W34" s="221"/>
      <c r="X34" s="221"/>
      <c r="Y34" s="221"/>
      <c r="Z34" s="221"/>
      <c r="AA34" s="221"/>
      <c r="AB34" s="243"/>
    </row>
    <row r="35" spans="2:28" ht="12.75" customHeight="1" x14ac:dyDescent="0.2">
      <c r="B35" s="677"/>
      <c r="C35" s="678"/>
      <c r="D35" s="679"/>
      <c r="E35" s="221"/>
      <c r="F35" s="516"/>
      <c r="G35" s="221"/>
      <c r="H35" s="516"/>
      <c r="I35" s="221"/>
      <c r="J35" s="243"/>
      <c r="K35" s="677"/>
      <c r="L35" s="678"/>
      <c r="M35" s="679"/>
      <c r="N35" s="221"/>
      <c r="O35" s="221"/>
      <c r="P35" s="221"/>
      <c r="Q35" s="221"/>
      <c r="R35" s="221"/>
      <c r="S35" s="221"/>
      <c r="T35" s="677"/>
      <c r="U35" s="678"/>
      <c r="V35" s="679"/>
      <c r="W35" s="221"/>
      <c r="X35" s="221"/>
      <c r="Y35" s="221"/>
      <c r="Z35" s="221"/>
      <c r="AA35" s="221"/>
      <c r="AB35" s="243"/>
    </row>
    <row r="36" spans="2:28" ht="12.75" customHeight="1" x14ac:dyDescent="0.2">
      <c r="B36" s="680"/>
      <c r="C36" s="22"/>
      <c r="D36" s="681"/>
      <c r="E36" s="221"/>
      <c r="F36" s="516"/>
      <c r="G36" s="221"/>
      <c r="H36" s="516"/>
      <c r="I36" s="221"/>
      <c r="J36" s="243"/>
      <c r="K36" s="1114" t="s">
        <v>771</v>
      </c>
      <c r="L36" s="764"/>
      <c r="M36" s="765"/>
      <c r="N36" s="221"/>
      <c r="O36" s="221"/>
      <c r="P36" s="221"/>
      <c r="Q36" s="221"/>
      <c r="R36" s="221"/>
      <c r="S36" s="221"/>
      <c r="T36" s="1114" t="s">
        <v>771</v>
      </c>
      <c r="U36" s="764"/>
      <c r="V36" s="765"/>
      <c r="W36" s="221"/>
      <c r="X36" s="221"/>
      <c r="Y36" s="221"/>
      <c r="Z36" s="221"/>
      <c r="AA36" s="221"/>
      <c r="AB36" s="243"/>
    </row>
    <row r="37" spans="2:28" ht="12.75" customHeight="1" x14ac:dyDescent="0.2">
      <c r="B37" s="680"/>
      <c r="C37" s="22"/>
      <c r="D37" s="681"/>
      <c r="E37" s="221"/>
      <c r="F37" s="516"/>
      <c r="G37" s="221"/>
      <c r="H37" s="516"/>
      <c r="I37" s="221"/>
      <c r="J37" s="243"/>
      <c r="K37" s="496" t="s">
        <v>718</v>
      </c>
      <c r="L37" s="1115" t="s">
        <v>248</v>
      </c>
      <c r="M37" s="765"/>
      <c r="N37" s="221"/>
      <c r="O37" s="221"/>
      <c r="P37" s="221"/>
      <c r="Q37" s="221"/>
      <c r="R37" s="221"/>
      <c r="S37" s="221"/>
      <c r="T37" s="496" t="s">
        <v>718</v>
      </c>
      <c r="U37" s="1115" t="s">
        <v>240</v>
      </c>
      <c r="V37" s="765"/>
      <c r="W37" s="221"/>
      <c r="X37" s="221"/>
      <c r="Y37" s="221"/>
      <c r="Z37" s="221"/>
      <c r="AA37" s="221"/>
      <c r="AB37" s="243"/>
    </row>
    <row r="38" spans="2:28" ht="12.75" customHeight="1" x14ac:dyDescent="0.2">
      <c r="B38" s="680"/>
      <c r="C38" s="22"/>
      <c r="D38" s="681"/>
      <c r="E38" s="221"/>
      <c r="F38" s="516"/>
      <c r="G38" s="221"/>
      <c r="H38" s="516"/>
      <c r="I38" s="221"/>
      <c r="J38" s="243"/>
      <c r="K38" s="496" t="s">
        <v>720</v>
      </c>
      <c r="L38" s="1116" t="s">
        <v>655</v>
      </c>
      <c r="M38" s="765"/>
      <c r="N38" s="221"/>
      <c r="O38" s="221"/>
      <c r="P38" s="221"/>
      <c r="Q38" s="221"/>
      <c r="R38" s="221"/>
      <c r="S38" s="221"/>
      <c r="T38" s="496" t="s">
        <v>720</v>
      </c>
      <c r="U38" s="1116" t="s">
        <v>655</v>
      </c>
      <c r="V38" s="765"/>
      <c r="W38" s="221"/>
      <c r="X38" s="221"/>
      <c r="Y38" s="221"/>
      <c r="Z38" s="221"/>
      <c r="AA38" s="221"/>
      <c r="AB38" s="243"/>
    </row>
    <row r="39" spans="2:28" ht="12.75" customHeight="1" x14ac:dyDescent="0.2">
      <c r="B39" s="496" t="s">
        <v>772</v>
      </c>
      <c r="C39" s="175" t="str">
        <f>'T3.17.3 IA AI Plate'!D19</f>
        <v>N/A</v>
      </c>
      <c r="D39" s="159"/>
      <c r="E39" s="221"/>
      <c r="F39" s="682"/>
      <c r="G39" s="221"/>
      <c r="H39" s="516"/>
      <c r="I39" s="221"/>
      <c r="J39" s="243"/>
      <c r="K39" s="496" t="s">
        <v>773</v>
      </c>
      <c r="L39" s="163">
        <v>75</v>
      </c>
      <c r="M39" s="159"/>
      <c r="N39" s="221"/>
      <c r="O39" s="221"/>
      <c r="P39" s="221"/>
      <c r="Q39" s="221"/>
      <c r="R39" s="221"/>
      <c r="S39" s="221"/>
      <c r="T39" s="496" t="s">
        <v>773</v>
      </c>
      <c r="U39" s="163">
        <v>200</v>
      </c>
      <c r="V39" s="159"/>
      <c r="W39" s="221"/>
      <c r="X39" s="221"/>
      <c r="Y39" s="221"/>
      <c r="Z39" s="221"/>
      <c r="AA39" s="221"/>
      <c r="AB39" s="243"/>
    </row>
    <row r="40" spans="2:28" ht="12.75" customHeight="1" x14ac:dyDescent="0.2">
      <c r="B40" s="602" t="s">
        <v>774</v>
      </c>
      <c r="C40" s="683">
        <v>41</v>
      </c>
      <c r="D40" s="684"/>
      <c r="E40" s="221"/>
      <c r="F40" s="516"/>
      <c r="G40" s="221"/>
      <c r="H40" s="516"/>
      <c r="I40" s="221"/>
      <c r="J40" s="243"/>
      <c r="K40" s="496" t="s">
        <v>775</v>
      </c>
      <c r="L40" s="163">
        <v>2</v>
      </c>
      <c r="M40" s="159" t="str">
        <f>IF(L40&gt;=2,"PASS","FAIL")</f>
        <v>PASS</v>
      </c>
      <c r="N40" s="221"/>
      <c r="O40" s="221"/>
      <c r="P40" s="221"/>
      <c r="Q40" s="221"/>
      <c r="R40" s="221"/>
      <c r="S40" s="221"/>
      <c r="T40" s="496" t="s">
        <v>775</v>
      </c>
      <c r="U40" s="163">
        <v>2</v>
      </c>
      <c r="V40" s="159" t="str">
        <f>IF(U40&gt;=2,"PASS","FAIL")</f>
        <v>PASS</v>
      </c>
      <c r="W40" s="221"/>
      <c r="X40" s="221"/>
      <c r="Y40" s="221"/>
      <c r="Z40" s="221"/>
      <c r="AA40" s="221"/>
      <c r="AB40" s="243"/>
    </row>
    <row r="41" spans="2:28" ht="12.75" customHeight="1" x14ac:dyDescent="0.2">
      <c r="B41" s="496" t="s">
        <v>723</v>
      </c>
      <c r="C41" s="176">
        <f>'T3.13 T3.6 Ft Bulkhead'!$F$24</f>
        <v>2.75</v>
      </c>
      <c r="D41" s="159"/>
      <c r="E41" s="221"/>
      <c r="F41" s="516"/>
      <c r="G41" s="221"/>
      <c r="H41" s="516"/>
      <c r="I41" s="221"/>
      <c r="J41" s="243"/>
      <c r="K41" s="496" t="s">
        <v>714</v>
      </c>
      <c r="L41" s="163">
        <v>156</v>
      </c>
      <c r="M41" s="159"/>
      <c r="N41" s="221"/>
      <c r="O41" s="221"/>
      <c r="P41" s="221"/>
      <c r="Q41" s="221"/>
      <c r="R41" s="221"/>
      <c r="S41" s="221"/>
      <c r="T41" s="496" t="s">
        <v>714</v>
      </c>
      <c r="U41" s="163">
        <v>200</v>
      </c>
      <c r="V41" s="159"/>
      <c r="W41" s="221"/>
      <c r="X41" s="221"/>
      <c r="Y41" s="221"/>
      <c r="Z41" s="221"/>
      <c r="AA41" s="221"/>
      <c r="AB41" s="243"/>
    </row>
    <row r="42" spans="2:28" ht="12.75" customHeight="1" x14ac:dyDescent="0.2">
      <c r="B42" s="496" t="s">
        <v>714</v>
      </c>
      <c r="C42" s="169">
        <v>57</v>
      </c>
      <c r="D42" s="159"/>
      <c r="E42" s="221"/>
      <c r="F42" s="516"/>
      <c r="G42" s="221"/>
      <c r="H42" s="516"/>
      <c r="I42" s="221"/>
      <c r="J42" s="243"/>
      <c r="K42" s="496" t="s">
        <v>717</v>
      </c>
      <c r="L42" s="163">
        <v>15</v>
      </c>
      <c r="M42" s="488"/>
      <c r="N42" s="221"/>
      <c r="O42" s="221"/>
      <c r="P42" s="221"/>
      <c r="Q42" s="221"/>
      <c r="R42" s="221"/>
      <c r="S42" s="221"/>
      <c r="T42" s="496" t="s">
        <v>717</v>
      </c>
      <c r="U42" s="163">
        <v>60</v>
      </c>
      <c r="V42" s="159"/>
      <c r="W42" s="221"/>
      <c r="X42" s="221"/>
      <c r="Y42" s="221"/>
      <c r="Z42" s="221"/>
      <c r="AA42" s="221"/>
      <c r="AB42" s="243"/>
    </row>
    <row r="43" spans="2:28" ht="12.75" customHeight="1" x14ac:dyDescent="0.2">
      <c r="B43" s="496" t="s">
        <v>723</v>
      </c>
      <c r="C43" s="176">
        <f>'T3.13 T3.6 Ft Bulkhead'!$F$23</f>
        <v>2.75</v>
      </c>
      <c r="D43" s="159"/>
      <c r="E43" s="676"/>
      <c r="F43" s="675"/>
      <c r="G43" s="676"/>
      <c r="H43" s="675"/>
      <c r="I43" s="221"/>
      <c r="J43" s="243"/>
      <c r="K43" s="496" t="s">
        <v>723</v>
      </c>
      <c r="L43" s="87">
        <v>2.35</v>
      </c>
      <c r="M43" s="165" t="str">
        <f>IF(L43&lt;0.4*L44,"FAIL, see T3.4.4","")</f>
        <v/>
      </c>
      <c r="N43" s="221"/>
      <c r="O43" s="221"/>
      <c r="P43" s="221"/>
      <c r="Q43" s="221"/>
      <c r="R43" s="221"/>
      <c r="S43" s="221"/>
      <c r="T43" s="496" t="s">
        <v>723</v>
      </c>
      <c r="U43" s="87">
        <v>2</v>
      </c>
      <c r="V43" s="165" t="str">
        <f>IF(U43&lt;0.4*U44,"FAIL, see T3.4.4","")</f>
        <v/>
      </c>
      <c r="W43" s="221"/>
      <c r="X43" s="221"/>
      <c r="Y43" s="221"/>
      <c r="Z43" s="221"/>
      <c r="AA43" s="221"/>
      <c r="AB43" s="243"/>
    </row>
    <row r="44" spans="2:28" ht="12.75" customHeight="1" x14ac:dyDescent="0.2">
      <c r="B44" s="496" t="s">
        <v>715</v>
      </c>
      <c r="C44" s="87">
        <v>2</v>
      </c>
      <c r="D44" s="159" t="str">
        <f>IF(C44&gt;=2,"PASS","FAIL")</f>
        <v>PASS</v>
      </c>
      <c r="E44" s="676"/>
      <c r="F44" s="675"/>
      <c r="G44" s="676"/>
      <c r="H44" s="675"/>
      <c r="I44" s="221"/>
      <c r="J44" s="243"/>
      <c r="K44" s="496" t="s">
        <v>723</v>
      </c>
      <c r="L44" s="87">
        <v>2.35</v>
      </c>
      <c r="M44" s="165" t="str">
        <f>IF(L44&lt;0.4*L43,"FAIL, see T3.4.4","")</f>
        <v/>
      </c>
      <c r="N44" s="221"/>
      <c r="O44" s="221"/>
      <c r="P44" s="221"/>
      <c r="Q44" s="221"/>
      <c r="R44" s="221"/>
      <c r="S44" s="221"/>
      <c r="T44" s="496" t="s">
        <v>723</v>
      </c>
      <c r="U44" s="87">
        <v>2</v>
      </c>
      <c r="V44" s="165" t="str">
        <f>IF(U44&lt;0.4*U43,"FAIL, see T3.4.4","")</f>
        <v/>
      </c>
      <c r="W44" s="221"/>
      <c r="X44" s="221"/>
      <c r="Y44" s="221"/>
      <c r="Z44" s="221"/>
      <c r="AA44" s="221"/>
      <c r="AB44" s="243"/>
    </row>
    <row r="45" spans="2:28" ht="12.75" customHeight="1" x14ac:dyDescent="0.2">
      <c r="B45" s="496" t="s">
        <v>716</v>
      </c>
      <c r="C45" s="87">
        <v>79</v>
      </c>
      <c r="D45" s="10"/>
      <c r="E45" s="676"/>
      <c r="F45" s="675"/>
      <c r="G45" s="676"/>
      <c r="H45" s="675"/>
      <c r="I45" s="221"/>
      <c r="J45" s="243"/>
      <c r="K45" s="496" t="s">
        <v>721</v>
      </c>
      <c r="L45" s="163">
        <v>192</v>
      </c>
      <c r="M45" s="685"/>
      <c r="N45" s="221"/>
      <c r="O45" s="221"/>
      <c r="P45" s="221"/>
      <c r="Q45" s="221"/>
      <c r="R45" s="221"/>
      <c r="S45" s="221"/>
      <c r="T45" s="496" t="s">
        <v>721</v>
      </c>
      <c r="U45" s="163">
        <v>50</v>
      </c>
      <c r="V45" s="490"/>
      <c r="W45" s="221"/>
      <c r="X45" s="221"/>
      <c r="Y45" s="221"/>
      <c r="Z45" s="221"/>
      <c r="AA45" s="221"/>
      <c r="AB45" s="243"/>
    </row>
    <row r="46" spans="2:28" ht="12.75" customHeight="1" x14ac:dyDescent="0.2">
      <c r="B46" s="496" t="s">
        <v>717</v>
      </c>
      <c r="C46" s="169">
        <v>27</v>
      </c>
      <c r="D46" s="159"/>
      <c r="E46" s="676"/>
      <c r="F46" s="675"/>
      <c r="G46" s="676"/>
      <c r="H46" s="675"/>
      <c r="I46" s="221"/>
      <c r="J46" s="243"/>
      <c r="K46" s="1114" t="s">
        <v>776</v>
      </c>
      <c r="L46" s="764"/>
      <c r="M46" s="765"/>
      <c r="N46" s="221"/>
      <c r="O46" s="221"/>
      <c r="P46" s="221"/>
      <c r="Q46" s="221"/>
      <c r="R46" s="221"/>
      <c r="S46" s="221"/>
      <c r="T46" s="1114" t="s">
        <v>776</v>
      </c>
      <c r="U46" s="764"/>
      <c r="V46" s="765"/>
      <c r="W46" s="221"/>
      <c r="X46" s="221"/>
      <c r="Y46" s="221"/>
      <c r="Z46" s="221"/>
      <c r="AA46" s="221"/>
      <c r="AB46" s="243"/>
    </row>
    <row r="47" spans="2:28" ht="12.75" customHeight="1" x14ac:dyDescent="0.2">
      <c r="B47" s="496" t="s">
        <v>721</v>
      </c>
      <c r="C47" s="166">
        <f>'T3.13 T3.6 Ft Bulkhead'!$F$13/1000000</f>
        <v>127.56193451933223</v>
      </c>
      <c r="D47" s="159"/>
      <c r="E47" s="676"/>
      <c r="F47" s="675"/>
      <c r="G47" s="676"/>
      <c r="H47" s="675"/>
      <c r="I47" s="221"/>
      <c r="J47" s="243"/>
      <c r="K47" s="496" t="s">
        <v>718</v>
      </c>
      <c r="L47" s="1115" t="s">
        <v>248</v>
      </c>
      <c r="M47" s="765"/>
      <c r="N47" s="221"/>
      <c r="O47" s="221"/>
      <c r="P47" s="221"/>
      <c r="Q47" s="221"/>
      <c r="R47" s="221"/>
      <c r="S47" s="221"/>
      <c r="T47" s="496" t="s">
        <v>718</v>
      </c>
      <c r="U47" s="1115" t="s">
        <v>240</v>
      </c>
      <c r="V47" s="765"/>
      <c r="W47" s="221"/>
      <c r="X47" s="221"/>
      <c r="Y47" s="221"/>
      <c r="Z47" s="221"/>
      <c r="AA47" s="221"/>
      <c r="AB47" s="243"/>
    </row>
    <row r="48" spans="2:28" ht="12.75" customHeight="1" x14ac:dyDescent="0.2">
      <c r="B48" s="496" t="s">
        <v>725</v>
      </c>
      <c r="C48" s="166" t="str">
        <f>IF('T3.17.3 IA AI Plate'!D8="Alternative AIP","N/A",C39*C40*'T3.17.3 IA AI Plate'!D15/1000000000)</f>
        <v>N/A</v>
      </c>
      <c r="D48" s="159" t="str">
        <f>IF('T3.17.3 IA AI Plate'!D8="Alternative AIP","N/A",IF(C48&gt;=23,"PASS","FAIL"))</f>
        <v>N/A</v>
      </c>
      <c r="E48" s="221"/>
      <c r="F48" s="675"/>
      <c r="G48" s="221"/>
      <c r="H48" s="675"/>
      <c r="I48" s="221"/>
      <c r="J48" s="243"/>
      <c r="K48" s="496" t="s">
        <v>720</v>
      </c>
      <c r="L48" s="1116" t="s">
        <v>655</v>
      </c>
      <c r="M48" s="765"/>
      <c r="N48" s="221"/>
      <c r="O48" s="221"/>
      <c r="P48" s="221"/>
      <c r="Q48" s="221"/>
      <c r="R48" s="221"/>
      <c r="S48" s="221"/>
      <c r="T48" s="496" t="s">
        <v>720</v>
      </c>
      <c r="U48" s="1116" t="s">
        <v>655</v>
      </c>
      <c r="V48" s="765"/>
      <c r="W48" s="221"/>
      <c r="X48" s="221"/>
      <c r="Y48" s="221"/>
      <c r="Z48" s="221"/>
      <c r="AA48" s="221"/>
      <c r="AB48" s="243"/>
    </row>
    <row r="49" spans="1:28" ht="12.75" customHeight="1" x14ac:dyDescent="0.2">
      <c r="B49" s="496" t="s">
        <v>725</v>
      </c>
      <c r="C49" s="166">
        <f>((C41*C42)+(C43*C45))*C47*0.001</f>
        <v>47.708163510230257</v>
      </c>
      <c r="D49" s="159" t="str">
        <f>IF(C49&gt;=15,"PASS","FAIL")</f>
        <v>PASS</v>
      </c>
      <c r="E49" s="221"/>
      <c r="F49" s="516"/>
      <c r="G49" s="221"/>
      <c r="H49" s="516"/>
      <c r="I49" s="221"/>
      <c r="J49" s="243"/>
      <c r="K49" s="496" t="s">
        <v>773</v>
      </c>
      <c r="L49" s="163">
        <v>79</v>
      </c>
      <c r="M49" s="159"/>
      <c r="N49" s="221"/>
      <c r="O49" s="221"/>
      <c r="P49" s="221"/>
      <c r="Q49" s="221"/>
      <c r="R49" s="221"/>
      <c r="S49" s="221"/>
      <c r="T49" s="496" t="s">
        <v>773</v>
      </c>
      <c r="U49" s="163">
        <v>200</v>
      </c>
      <c r="V49" s="159"/>
      <c r="W49" s="221"/>
      <c r="X49" s="221"/>
      <c r="Y49" s="221"/>
      <c r="Z49" s="221"/>
      <c r="AA49" s="221"/>
      <c r="AB49" s="243"/>
    </row>
    <row r="50" spans="1:28" ht="12.75" customHeight="1" x14ac:dyDescent="0.2">
      <c r="B50" s="12" t="s">
        <v>727</v>
      </c>
      <c r="C50" s="164">
        <f>C47*2*C46*(C41+C43)*0.001</f>
        <v>37.885894552241666</v>
      </c>
      <c r="D50" s="159" t="str">
        <f>IF(C50&gt;=15,"PASS","FAIL")</f>
        <v>PASS</v>
      </c>
      <c r="E50" s="676"/>
      <c r="F50" s="675"/>
      <c r="G50" s="676"/>
      <c r="H50" s="675"/>
      <c r="I50" s="676"/>
      <c r="J50" s="686"/>
      <c r="K50" s="496" t="s">
        <v>775</v>
      </c>
      <c r="L50" s="163">
        <v>2</v>
      </c>
      <c r="M50" s="159" t="str">
        <f>IF(L50&gt;=2,"PASS","FAIL")</f>
        <v>PASS</v>
      </c>
      <c r="N50" s="221"/>
      <c r="O50" s="221"/>
      <c r="P50" s="221"/>
      <c r="Q50" s="221"/>
      <c r="R50" s="221"/>
      <c r="S50" s="221"/>
      <c r="T50" s="496" t="s">
        <v>775</v>
      </c>
      <c r="U50" s="163">
        <v>2</v>
      </c>
      <c r="V50" s="159" t="str">
        <f>IF(U50&gt;=2,"PASS","FAIL")</f>
        <v>PASS</v>
      </c>
      <c r="W50" s="221"/>
      <c r="X50" s="221"/>
      <c r="Y50" s="221"/>
      <c r="Z50" s="221"/>
      <c r="AA50" s="221"/>
      <c r="AB50" s="243"/>
    </row>
    <row r="51" spans="1:28" ht="12.75" customHeight="1" x14ac:dyDescent="0.2">
      <c r="B51" s="1107" t="s">
        <v>777</v>
      </c>
      <c r="C51" s="772"/>
      <c r="D51" s="773"/>
      <c r="E51" s="676"/>
      <c r="F51" s="675"/>
      <c r="G51" s="676"/>
      <c r="H51" s="675"/>
      <c r="I51" s="221"/>
      <c r="J51" s="221"/>
      <c r="K51" s="496" t="s">
        <v>714</v>
      </c>
      <c r="L51" s="163">
        <v>57</v>
      </c>
      <c r="M51" s="159"/>
      <c r="N51" s="221"/>
      <c r="O51" s="221"/>
      <c r="P51" s="221"/>
      <c r="Q51" s="221"/>
      <c r="R51" s="221"/>
      <c r="S51" s="221"/>
      <c r="T51" s="496" t="s">
        <v>714</v>
      </c>
      <c r="U51" s="163">
        <v>200</v>
      </c>
      <c r="V51" s="159"/>
      <c r="W51" s="221"/>
      <c r="X51" s="221"/>
      <c r="Y51" s="221"/>
      <c r="Z51" s="221"/>
      <c r="AA51" s="221"/>
      <c r="AB51" s="243"/>
    </row>
    <row r="52" spans="1:28" ht="12.75" customHeight="1" x14ac:dyDescent="0.2">
      <c r="B52" s="776"/>
      <c r="C52" s="777"/>
      <c r="D52" s="778"/>
      <c r="E52" s="676"/>
      <c r="F52" s="675"/>
      <c r="G52" s="676"/>
      <c r="H52" s="675"/>
      <c r="I52" s="221"/>
      <c r="J52" s="221"/>
      <c r="K52" s="496" t="s">
        <v>717</v>
      </c>
      <c r="L52" s="163">
        <v>15</v>
      </c>
      <c r="M52" s="159"/>
      <c r="N52" s="221"/>
      <c r="O52" s="221"/>
      <c r="P52" s="221"/>
      <c r="Q52" s="221"/>
      <c r="R52" s="221"/>
      <c r="S52" s="221"/>
      <c r="T52" s="496" t="s">
        <v>717</v>
      </c>
      <c r="U52" s="163">
        <v>60</v>
      </c>
      <c r="V52" s="159"/>
      <c r="W52" s="221"/>
      <c r="X52" s="221"/>
      <c r="Y52" s="221"/>
      <c r="Z52" s="221"/>
      <c r="AA52" s="221"/>
      <c r="AB52" s="243"/>
    </row>
    <row r="53" spans="1:28" ht="12.75" customHeight="1" x14ac:dyDescent="0.2">
      <c r="B53" s="242"/>
      <c r="C53" s="221"/>
      <c r="D53" s="221"/>
      <c r="E53" s="676"/>
      <c r="F53" s="675"/>
      <c r="G53" s="676"/>
      <c r="H53" s="675"/>
      <c r="I53" s="221"/>
      <c r="J53" s="221"/>
      <c r="K53" s="496" t="s">
        <v>723</v>
      </c>
      <c r="L53" s="87">
        <v>2.35</v>
      </c>
      <c r="M53" s="165" t="str">
        <f>IF(L53&lt;0.4*L54,"FAIL, see T3.4.4","")</f>
        <v/>
      </c>
      <c r="N53" s="221"/>
      <c r="O53" s="221"/>
      <c r="P53" s="221"/>
      <c r="Q53" s="221"/>
      <c r="R53" s="221"/>
      <c r="S53" s="221"/>
      <c r="T53" s="496" t="s">
        <v>723</v>
      </c>
      <c r="U53" s="87">
        <v>2</v>
      </c>
      <c r="V53" s="165" t="str">
        <f>IF(U53&lt;0.4*U54,"FAIL, see T3.4.4","")</f>
        <v/>
      </c>
      <c r="W53" s="221"/>
      <c r="X53" s="221"/>
      <c r="Y53" s="221"/>
      <c r="Z53" s="221"/>
      <c r="AA53" s="221"/>
      <c r="AB53" s="243"/>
    </row>
    <row r="54" spans="1:28" ht="12.75" customHeight="1" x14ac:dyDescent="0.2">
      <c r="A54" s="8"/>
      <c r="B54" s="242"/>
      <c r="C54" s="221"/>
      <c r="D54" s="221"/>
      <c r="E54" s="221"/>
      <c r="F54" s="221"/>
      <c r="G54" s="221"/>
      <c r="H54" s="221"/>
      <c r="I54" s="221"/>
      <c r="J54" s="221"/>
      <c r="K54" s="496" t="s">
        <v>723</v>
      </c>
      <c r="L54" s="87">
        <v>2.35</v>
      </c>
      <c r="M54" s="165" t="str">
        <f>IF(L54&lt;0.4*L53,"FAIL, see T3.4.4","")</f>
        <v/>
      </c>
      <c r="N54" s="221"/>
      <c r="O54" s="221"/>
      <c r="P54" s="221"/>
      <c r="Q54" s="221"/>
      <c r="R54" s="221"/>
      <c r="S54" s="221"/>
      <c r="T54" s="496" t="s">
        <v>723</v>
      </c>
      <c r="U54" s="87">
        <v>2</v>
      </c>
      <c r="V54" s="165" t="str">
        <f>IF(U54&lt;0.4*U53,"FAIL, see T3.4.4","")</f>
        <v/>
      </c>
      <c r="W54" s="221"/>
      <c r="X54" s="221"/>
      <c r="Y54" s="221"/>
      <c r="Z54" s="221"/>
      <c r="AA54" s="221"/>
      <c r="AB54" s="243"/>
    </row>
    <row r="55" spans="1:28" ht="12.75" customHeight="1" x14ac:dyDescent="0.2">
      <c r="A55" s="8"/>
      <c r="B55" s="242"/>
      <c r="C55" s="221"/>
      <c r="D55" s="221"/>
      <c r="E55" s="221"/>
      <c r="F55" s="221"/>
      <c r="G55" s="221"/>
      <c r="H55" s="221"/>
      <c r="I55" s="221"/>
      <c r="J55" s="221"/>
      <c r="K55" s="496" t="s">
        <v>721</v>
      </c>
      <c r="L55" s="163">
        <v>192</v>
      </c>
      <c r="M55" s="490"/>
      <c r="N55" s="221"/>
      <c r="O55" s="221"/>
      <c r="P55" s="221"/>
      <c r="Q55" s="221"/>
      <c r="R55" s="221"/>
      <c r="S55" s="221"/>
      <c r="T55" s="496" t="s">
        <v>721</v>
      </c>
      <c r="U55" s="163">
        <v>50</v>
      </c>
      <c r="V55" s="490"/>
      <c r="W55" s="221"/>
      <c r="X55" s="221"/>
      <c r="Y55" s="221"/>
      <c r="Z55" s="221"/>
      <c r="AA55" s="221"/>
      <c r="AB55" s="243"/>
    </row>
    <row r="56" spans="1:28" ht="12.75" customHeight="1" x14ac:dyDescent="0.2">
      <c r="A56" s="8"/>
      <c r="B56" s="242"/>
      <c r="C56" s="221"/>
      <c r="D56" s="221"/>
      <c r="E56" s="221"/>
      <c r="F56" s="221"/>
      <c r="G56" s="221"/>
      <c r="H56" s="221"/>
      <c r="I56" s="221"/>
      <c r="J56" s="221"/>
      <c r="K56" s="662"/>
      <c r="L56" s="666"/>
      <c r="M56" s="687"/>
      <c r="N56" s="221"/>
      <c r="O56" s="221"/>
      <c r="P56" s="221"/>
      <c r="Q56" s="221"/>
      <c r="R56" s="221"/>
      <c r="S56" s="221"/>
      <c r="T56" s="662"/>
      <c r="U56" s="666"/>
      <c r="V56" s="687"/>
      <c r="W56" s="221"/>
      <c r="X56" s="221"/>
      <c r="Y56" s="221"/>
      <c r="Z56" s="221"/>
      <c r="AA56" s="221"/>
      <c r="AB56" s="243"/>
    </row>
    <row r="57" spans="1:28" ht="12.75" customHeight="1" x14ac:dyDescent="0.2">
      <c r="A57" s="8"/>
      <c r="B57" s="242"/>
      <c r="C57" s="221"/>
      <c r="D57" s="221"/>
      <c r="E57" s="221"/>
      <c r="F57" s="221"/>
      <c r="G57" s="221"/>
      <c r="H57" s="221"/>
      <c r="I57" s="221"/>
      <c r="J57" s="221"/>
      <c r="K57" s="496" t="s">
        <v>725</v>
      </c>
      <c r="L57" s="166">
        <f>IF(OR(L37="Steel",L37="Aluminium 1",L37="Aluminium 2"),L39*L43*L45*0.001,(L39*L43+L41*L44)*L45*0.001)</f>
        <v>104.22720000000001</v>
      </c>
      <c r="M57" s="159" t="str">
        <f t="shared" ref="M57:M58" si="0">IF(L57&gt;=30,"PASS","FAIL")</f>
        <v>PASS</v>
      </c>
      <c r="N57" s="221"/>
      <c r="O57" s="221"/>
      <c r="P57" s="221"/>
      <c r="Q57" s="221"/>
      <c r="R57" s="221"/>
      <c r="S57" s="221"/>
      <c r="T57" s="496" t="s">
        <v>725</v>
      </c>
      <c r="U57" s="166">
        <f>IF(OR(U37="Steel",U37="Aluminium 1",U37="Aluminium 2"),U39*U43*U45*0.001,(U39*U43+U41*U44)*U45*0.001)</f>
        <v>40</v>
      </c>
      <c r="V57" s="159" t="str">
        <f t="shared" ref="V57:V60" si="1">IF(U57&gt;=30,"PASS","FAIL")</f>
        <v>PASS</v>
      </c>
      <c r="W57" s="221"/>
      <c r="X57" s="221"/>
      <c r="Y57" s="221"/>
      <c r="Z57" s="221"/>
      <c r="AA57" s="221"/>
      <c r="AB57" s="243"/>
    </row>
    <row r="58" spans="1:28" ht="12.75" customHeight="1" x14ac:dyDescent="0.25">
      <c r="A58" s="8"/>
      <c r="B58" s="242"/>
      <c r="C58" s="221"/>
      <c r="D58" s="221"/>
      <c r="E58" s="221"/>
      <c r="F58" s="221"/>
      <c r="G58" s="221"/>
      <c r="H58" s="221"/>
      <c r="I58" s="221"/>
      <c r="J58" s="688"/>
      <c r="K58" s="496" t="s">
        <v>725</v>
      </c>
      <c r="L58" s="166">
        <f>IF(OR(L47="Steel",L47="Aluminium 1",L47="Aluminium 2"),L49*L53*L55*0.001,((L49*L54)+(L51*L53))*L55*0.001)</f>
        <v>61.363200000000006</v>
      </c>
      <c r="M58" s="159" t="str">
        <f t="shared" si="0"/>
        <v>PASS</v>
      </c>
      <c r="N58" s="221"/>
      <c r="O58" s="221"/>
      <c r="P58" s="221"/>
      <c r="Q58" s="221"/>
      <c r="R58" s="221"/>
      <c r="S58" s="221"/>
      <c r="T58" s="496" t="s">
        <v>725</v>
      </c>
      <c r="U58" s="166">
        <f>IF(OR(U47="Steel",U47="Aluminium 1",U47="Aluminium 2"),U49*U53*U55*0.001,((U49*U54)+(U51*U53))*U55*0.001)</f>
        <v>40</v>
      </c>
      <c r="V58" s="159" t="str">
        <f t="shared" si="1"/>
        <v>PASS</v>
      </c>
      <c r="W58" s="221"/>
      <c r="X58" s="221"/>
      <c r="Y58" s="221"/>
      <c r="Z58" s="221"/>
      <c r="AA58" s="221"/>
      <c r="AB58" s="243"/>
    </row>
    <row r="59" spans="1:28" ht="12.75" customHeight="1" x14ac:dyDescent="0.2">
      <c r="A59" s="8"/>
      <c r="B59" s="242"/>
      <c r="C59" s="221"/>
      <c r="D59" s="221"/>
      <c r="E59" s="221"/>
      <c r="F59" s="221"/>
      <c r="G59" s="221"/>
      <c r="H59" s="221"/>
      <c r="I59" s="221"/>
      <c r="J59" s="221"/>
      <c r="K59" s="498" t="s">
        <v>727</v>
      </c>
      <c r="L59" s="689">
        <f>IF(OR(L37="Steel",L37="Aluminium 1",L37="Aluminium 2"),L43*L42*L45*2*0.001,(L43+L44)*L42*L45*2*0.001)</f>
        <v>27.071999999999999</v>
      </c>
      <c r="M59" s="159" t="str">
        <f>IF(L59&gt;=15,"PASS","FAIL")</f>
        <v>PASS</v>
      </c>
      <c r="N59" s="221"/>
      <c r="O59" s="221"/>
      <c r="P59" s="221"/>
      <c r="Q59" s="221"/>
      <c r="R59" s="221"/>
      <c r="S59" s="221"/>
      <c r="T59" s="498" t="s">
        <v>727</v>
      </c>
      <c r="U59" s="689">
        <f>IF(OR(U37="Steel",U37="Aluminium 1",U37="Aluminium 2"),U43*U42*U45*2*0.001,(U43+U44)*U42*U45*2*0.001)</f>
        <v>24</v>
      </c>
      <c r="V59" s="159" t="str">
        <f t="shared" si="1"/>
        <v>FAIL</v>
      </c>
      <c r="W59" s="221"/>
      <c r="X59" s="221"/>
      <c r="Y59" s="221"/>
      <c r="Z59" s="221"/>
      <c r="AA59" s="221"/>
      <c r="AB59" s="243"/>
    </row>
    <row r="60" spans="1:28" ht="12.75" customHeight="1" x14ac:dyDescent="0.2">
      <c r="A60" s="8"/>
      <c r="B60" s="242"/>
      <c r="C60" s="221"/>
      <c r="D60" s="221"/>
      <c r="E60" s="221"/>
      <c r="F60" s="221"/>
      <c r="G60" s="221"/>
      <c r="H60" s="221"/>
      <c r="I60" s="221"/>
      <c r="J60" s="221"/>
      <c r="K60" s="498" t="s">
        <v>727</v>
      </c>
      <c r="L60" s="168">
        <f>IF(OR(L47="Steel",L47="Aluminium 1",L47="Aluminium 2"),L53*L52*L55*2*0.001,(L53+L54)*L52*L55*2*0.001)</f>
        <v>27.071999999999999</v>
      </c>
      <c r="M60" s="488" t="str">
        <f>IF(L60&gt;=15,"PASS","FAIL")</f>
        <v>PASS</v>
      </c>
      <c r="N60" s="221"/>
      <c r="O60" s="221"/>
      <c r="P60" s="221"/>
      <c r="Q60" s="221"/>
      <c r="R60" s="221"/>
      <c r="S60" s="221"/>
      <c r="T60" s="498" t="s">
        <v>727</v>
      </c>
      <c r="U60" s="168">
        <f>IF(OR(U47="Steel",U47="Aluminium 1",U47="Aluminium 2"),U53*U52*U55*2*0.001,(U53+U54)*U52*U55*2*0.001)</f>
        <v>24</v>
      </c>
      <c r="V60" s="488" t="str">
        <f t="shared" si="1"/>
        <v>FAIL</v>
      </c>
      <c r="W60" s="221"/>
      <c r="X60" s="221"/>
      <c r="Y60" s="221"/>
      <c r="Z60" s="221"/>
      <c r="AA60" s="221"/>
      <c r="AB60" s="243"/>
    </row>
    <row r="61" spans="1:28" ht="12.75" customHeight="1" x14ac:dyDescent="0.2">
      <c r="A61" s="8"/>
      <c r="B61" s="242"/>
      <c r="C61" s="221"/>
      <c r="D61" s="221"/>
      <c r="E61" s="221"/>
      <c r="F61" s="221"/>
      <c r="G61" s="221"/>
      <c r="H61" s="221"/>
      <c r="I61" s="221"/>
      <c r="J61" s="221"/>
      <c r="K61" s="1107" t="s">
        <v>777</v>
      </c>
      <c r="L61" s="772"/>
      <c r="M61" s="773"/>
      <c r="N61" s="221"/>
      <c r="O61" s="221"/>
      <c r="P61" s="221"/>
      <c r="Q61" s="221"/>
      <c r="R61" s="221"/>
      <c r="S61" s="221"/>
      <c r="T61" s="1107" t="s">
        <v>777</v>
      </c>
      <c r="U61" s="772"/>
      <c r="V61" s="773"/>
      <c r="W61" s="221"/>
      <c r="X61" s="221"/>
      <c r="Y61" s="221"/>
      <c r="Z61" s="221"/>
      <c r="AA61" s="221"/>
      <c r="AB61" s="243"/>
    </row>
    <row r="62" spans="1:28" ht="12.75" customHeight="1" x14ac:dyDescent="0.2">
      <c r="A62" s="8"/>
      <c r="B62" s="242"/>
      <c r="C62" s="221"/>
      <c r="D62" s="221"/>
      <c r="E62" s="221"/>
      <c r="F62" s="221"/>
      <c r="G62" s="221"/>
      <c r="H62" s="221"/>
      <c r="I62" s="221"/>
      <c r="J62" s="221"/>
      <c r="K62" s="776"/>
      <c r="L62" s="777"/>
      <c r="M62" s="778"/>
      <c r="N62" s="221"/>
      <c r="O62" s="221"/>
      <c r="P62" s="221"/>
      <c r="Q62" s="221"/>
      <c r="R62" s="221"/>
      <c r="S62" s="221"/>
      <c r="T62" s="776"/>
      <c r="U62" s="777"/>
      <c r="V62" s="778"/>
      <c r="W62" s="221"/>
      <c r="X62" s="221"/>
      <c r="Y62" s="221"/>
      <c r="Z62" s="221"/>
      <c r="AA62" s="221"/>
      <c r="AB62" s="243"/>
    </row>
    <row r="63" spans="1:28" ht="12.75" customHeight="1" x14ac:dyDescent="0.2">
      <c r="A63" s="8"/>
      <c r="B63" s="242"/>
      <c r="C63" s="221"/>
      <c r="D63" s="221"/>
      <c r="E63" s="221"/>
      <c r="F63" s="221"/>
      <c r="G63" s="221"/>
      <c r="H63" s="221"/>
      <c r="I63" s="221"/>
      <c r="J63" s="221"/>
      <c r="K63" s="242"/>
      <c r="L63" s="221"/>
      <c r="M63" s="221"/>
      <c r="N63" s="221"/>
      <c r="O63" s="221"/>
      <c r="P63" s="221"/>
      <c r="Q63" s="221"/>
      <c r="R63" s="221"/>
      <c r="S63" s="221"/>
      <c r="T63" s="242"/>
      <c r="U63" s="221"/>
      <c r="V63" s="221"/>
      <c r="W63" s="221"/>
      <c r="X63" s="221"/>
      <c r="Y63" s="221"/>
      <c r="Z63" s="221"/>
      <c r="AA63" s="221"/>
      <c r="AB63" s="243"/>
    </row>
    <row r="64" spans="1:28" ht="12.75" customHeight="1" x14ac:dyDescent="0.2">
      <c r="A64" s="8"/>
      <c r="B64" s="242"/>
      <c r="C64" s="221"/>
      <c r="D64" s="221"/>
      <c r="E64" s="221"/>
      <c r="F64" s="221"/>
      <c r="G64" s="221"/>
      <c r="H64" s="221"/>
      <c r="I64" s="221"/>
      <c r="J64" s="675"/>
      <c r="K64" s="242"/>
      <c r="L64" s="221"/>
      <c r="M64" s="221"/>
      <c r="N64" s="221"/>
      <c r="O64" s="221"/>
      <c r="P64" s="221"/>
      <c r="Q64" s="221"/>
      <c r="R64" s="221"/>
      <c r="S64" s="221"/>
      <c r="T64" s="242"/>
      <c r="U64" s="221"/>
      <c r="V64" s="221"/>
      <c r="W64" s="221"/>
      <c r="X64" s="221"/>
      <c r="Y64" s="221"/>
      <c r="Z64" s="221"/>
      <c r="AA64" s="221"/>
      <c r="AB64" s="243"/>
    </row>
    <row r="65" spans="1:28" ht="12.75" customHeight="1" x14ac:dyDescent="0.2">
      <c r="A65" s="8"/>
      <c r="B65" s="242"/>
      <c r="C65" s="221"/>
      <c r="D65" s="221"/>
      <c r="E65" s="221"/>
      <c r="F65" s="221"/>
      <c r="G65" s="221"/>
      <c r="H65" s="221"/>
      <c r="I65" s="221"/>
      <c r="J65" s="221"/>
      <c r="K65" s="242"/>
      <c r="L65" s="221"/>
      <c r="M65" s="221"/>
      <c r="N65" s="221"/>
      <c r="O65" s="221"/>
      <c r="P65" s="221"/>
      <c r="Q65" s="221"/>
      <c r="R65" s="221"/>
      <c r="S65" s="221"/>
      <c r="T65" s="242"/>
      <c r="U65" s="221"/>
      <c r="V65" s="221"/>
      <c r="W65" s="221"/>
      <c r="X65" s="221"/>
      <c r="Y65" s="221"/>
      <c r="Z65" s="221"/>
      <c r="AA65" s="221"/>
      <c r="AB65" s="243"/>
    </row>
    <row r="66" spans="1:28" ht="12.75" customHeight="1" x14ac:dyDescent="0.2">
      <c r="A66" s="8"/>
      <c r="B66" s="242"/>
      <c r="C66" s="221"/>
      <c r="D66" s="221"/>
      <c r="E66" s="221"/>
      <c r="F66" s="221"/>
      <c r="G66" s="221"/>
      <c r="H66" s="221"/>
      <c r="I66" s="221"/>
      <c r="J66" s="221"/>
      <c r="K66" s="242"/>
      <c r="L66" s="221"/>
      <c r="M66" s="221"/>
      <c r="N66" s="221"/>
      <c r="O66" s="221"/>
      <c r="P66" s="221"/>
      <c r="Q66" s="221"/>
      <c r="R66" s="221"/>
      <c r="S66" s="221"/>
      <c r="T66" s="242"/>
      <c r="U66" s="221"/>
      <c r="V66" s="221"/>
      <c r="W66" s="221"/>
      <c r="X66" s="221"/>
      <c r="Y66" s="221"/>
      <c r="Z66" s="221"/>
      <c r="AA66" s="221"/>
      <c r="AB66" s="243"/>
    </row>
    <row r="67" spans="1:28" ht="12.75" customHeight="1" x14ac:dyDescent="0.2">
      <c r="A67" s="8"/>
      <c r="B67" s="242"/>
      <c r="C67" s="221"/>
      <c r="D67" s="221"/>
      <c r="E67" s="221"/>
      <c r="F67" s="221"/>
      <c r="G67" s="221"/>
      <c r="H67" s="221"/>
      <c r="I67" s="221"/>
      <c r="J67" s="221"/>
      <c r="K67" s="242"/>
      <c r="L67" s="221"/>
      <c r="M67" s="221"/>
      <c r="N67" s="221"/>
      <c r="O67" s="221"/>
      <c r="P67" s="221"/>
      <c r="Q67" s="221"/>
      <c r="R67" s="221"/>
      <c r="S67" s="221"/>
      <c r="T67" s="242"/>
      <c r="U67" s="221"/>
      <c r="V67" s="221"/>
      <c r="W67" s="221"/>
      <c r="X67" s="221"/>
      <c r="Y67" s="221"/>
      <c r="Z67" s="221"/>
      <c r="AA67" s="221"/>
      <c r="AB67" s="243"/>
    </row>
    <row r="68" spans="1:28" ht="12.75" customHeight="1" x14ac:dyDescent="0.2">
      <c r="A68" s="8"/>
      <c r="B68" s="242"/>
      <c r="C68" s="221"/>
      <c r="D68" s="221"/>
      <c r="E68" s="221"/>
      <c r="F68" s="221"/>
      <c r="G68" s="221"/>
      <c r="H68" s="221"/>
      <c r="I68" s="221"/>
      <c r="J68" s="675"/>
      <c r="K68" s="242"/>
      <c r="L68" s="221"/>
      <c r="M68" s="221"/>
      <c r="N68" s="221"/>
      <c r="O68" s="221"/>
      <c r="P68" s="221"/>
      <c r="Q68" s="221"/>
      <c r="R68" s="221"/>
      <c r="S68" s="221"/>
      <c r="T68" s="242"/>
      <c r="U68" s="221"/>
      <c r="V68" s="221"/>
      <c r="W68" s="221"/>
      <c r="X68" s="221"/>
      <c r="Y68" s="221"/>
      <c r="Z68" s="221"/>
      <c r="AA68" s="221"/>
      <c r="AB68" s="243"/>
    </row>
    <row r="69" spans="1:28" ht="12.75" customHeight="1" x14ac:dyDescent="0.2">
      <c r="A69" s="8"/>
      <c r="B69" s="242"/>
      <c r="C69" s="221"/>
      <c r="D69" s="221"/>
      <c r="E69" s="221"/>
      <c r="F69" s="221"/>
      <c r="G69" s="221"/>
      <c r="H69" s="221"/>
      <c r="I69" s="221"/>
      <c r="J69" s="221"/>
      <c r="K69" s="242"/>
      <c r="L69" s="221"/>
      <c r="M69" s="221"/>
      <c r="N69" s="221"/>
      <c r="O69" s="221"/>
      <c r="P69" s="221"/>
      <c r="Q69" s="221"/>
      <c r="R69" s="221"/>
      <c r="S69" s="221"/>
      <c r="T69" s="242"/>
      <c r="U69" s="221"/>
      <c r="V69" s="221"/>
      <c r="W69" s="221"/>
      <c r="X69" s="221"/>
      <c r="Y69" s="221"/>
      <c r="Z69" s="221"/>
      <c r="AA69" s="221"/>
      <c r="AB69" s="243"/>
    </row>
    <row r="70" spans="1:28" ht="12.75" customHeight="1" x14ac:dyDescent="0.2">
      <c r="A70" s="8"/>
      <c r="B70" s="242"/>
      <c r="C70" s="221"/>
      <c r="D70" s="221"/>
      <c r="E70" s="221"/>
      <c r="F70" s="221"/>
      <c r="G70" s="221"/>
      <c r="H70" s="221"/>
      <c r="I70" s="221"/>
      <c r="J70" s="221"/>
      <c r="K70" s="242"/>
      <c r="L70" s="221"/>
      <c r="M70" s="221"/>
      <c r="N70" s="221"/>
      <c r="O70" s="221"/>
      <c r="P70" s="221"/>
      <c r="Q70" s="221"/>
      <c r="R70" s="221"/>
      <c r="S70" s="221"/>
      <c r="T70" s="242"/>
      <c r="U70" s="221"/>
      <c r="V70" s="221"/>
      <c r="W70" s="221"/>
      <c r="X70" s="221"/>
      <c r="Y70" s="221"/>
      <c r="Z70" s="221"/>
      <c r="AA70" s="221"/>
      <c r="AB70" s="243"/>
    </row>
    <row r="71" spans="1:28" ht="12.75" customHeight="1" x14ac:dyDescent="0.2">
      <c r="A71" s="8"/>
      <c r="B71" s="242"/>
      <c r="C71" s="221"/>
      <c r="D71" s="221"/>
      <c r="E71" s="221"/>
      <c r="F71" s="221"/>
      <c r="G71" s="221"/>
      <c r="H71" s="221"/>
      <c r="I71" s="221"/>
      <c r="J71" s="221"/>
      <c r="K71" s="242"/>
      <c r="L71" s="221"/>
      <c r="M71" s="221"/>
      <c r="N71" s="221"/>
      <c r="O71" s="221"/>
      <c r="P71" s="221"/>
      <c r="Q71" s="221"/>
      <c r="R71" s="221"/>
      <c r="S71" s="221"/>
      <c r="T71" s="242"/>
      <c r="U71" s="221"/>
      <c r="V71" s="221"/>
      <c r="W71" s="221"/>
      <c r="X71" s="221"/>
      <c r="Y71" s="221"/>
      <c r="Z71" s="221"/>
      <c r="AA71" s="221"/>
      <c r="AB71" s="243"/>
    </row>
    <row r="72" spans="1:28" ht="12.75" customHeight="1" x14ac:dyDescent="0.2">
      <c r="A72" s="8"/>
      <c r="B72" s="242"/>
      <c r="C72" s="221"/>
      <c r="D72" s="221"/>
      <c r="E72" s="221"/>
      <c r="F72" s="221"/>
      <c r="G72" s="221"/>
      <c r="H72" s="221"/>
      <c r="I72" s="221"/>
      <c r="J72" s="221"/>
      <c r="K72" s="242"/>
      <c r="L72" s="221"/>
      <c r="M72" s="221"/>
      <c r="N72" s="221"/>
      <c r="O72" s="221"/>
      <c r="P72" s="221"/>
      <c r="Q72" s="221"/>
      <c r="R72" s="221"/>
      <c r="S72" s="221"/>
      <c r="T72" s="242"/>
      <c r="U72" s="221"/>
      <c r="V72" s="221"/>
      <c r="W72" s="221"/>
      <c r="X72" s="221"/>
      <c r="Y72" s="221"/>
      <c r="Z72" s="221"/>
      <c r="AA72" s="221"/>
      <c r="AB72" s="243"/>
    </row>
    <row r="73" spans="1:28" ht="12.75" customHeight="1" x14ac:dyDescent="0.2">
      <c r="A73" s="8"/>
      <c r="B73" s="242"/>
      <c r="C73" s="221"/>
      <c r="D73" s="221"/>
      <c r="E73" s="221"/>
      <c r="F73" s="221"/>
      <c r="G73" s="221"/>
      <c r="H73" s="221"/>
      <c r="I73" s="221"/>
      <c r="J73" s="221"/>
      <c r="K73" s="242"/>
      <c r="L73" s="221"/>
      <c r="M73" s="221"/>
      <c r="N73" s="221"/>
      <c r="O73" s="221"/>
      <c r="P73" s="221"/>
      <c r="Q73" s="221"/>
      <c r="R73" s="221"/>
      <c r="S73" s="221"/>
      <c r="T73" s="242"/>
      <c r="U73" s="221"/>
      <c r="V73" s="221"/>
      <c r="W73" s="221"/>
      <c r="X73" s="221"/>
      <c r="Y73" s="221"/>
      <c r="Z73" s="221"/>
      <c r="AA73" s="221"/>
      <c r="AB73" s="243"/>
    </row>
    <row r="74" spans="1:28" ht="12.75" customHeight="1" x14ac:dyDescent="0.2">
      <c r="A74" s="8"/>
      <c r="B74" s="242"/>
      <c r="C74" s="221"/>
      <c r="D74" s="221"/>
      <c r="E74" s="221"/>
      <c r="F74" s="221"/>
      <c r="G74" s="221"/>
      <c r="H74" s="221"/>
      <c r="I74" s="221"/>
      <c r="J74" s="221"/>
      <c r="K74" s="242"/>
      <c r="L74" s="221"/>
      <c r="M74" s="221"/>
      <c r="N74" s="221"/>
      <c r="O74" s="221"/>
      <c r="P74" s="221"/>
      <c r="Q74" s="221"/>
      <c r="R74" s="221"/>
      <c r="S74" s="221"/>
      <c r="T74" s="242"/>
      <c r="U74" s="221"/>
      <c r="V74" s="221"/>
      <c r="W74" s="221"/>
      <c r="X74" s="221"/>
      <c r="Y74" s="221"/>
      <c r="Z74" s="221"/>
      <c r="AA74" s="221"/>
      <c r="AB74" s="243"/>
    </row>
    <row r="75" spans="1:28" ht="12.75" customHeight="1" x14ac:dyDescent="0.2">
      <c r="A75" s="8"/>
      <c r="B75" s="242"/>
      <c r="C75" s="221"/>
      <c r="D75" s="221"/>
      <c r="E75" s="221"/>
      <c r="F75" s="221"/>
      <c r="G75" s="221"/>
      <c r="H75" s="221"/>
      <c r="I75" s="221"/>
      <c r="J75" s="221"/>
      <c r="K75" s="242"/>
      <c r="L75" s="221"/>
      <c r="M75" s="221"/>
      <c r="N75" s="221"/>
      <c r="O75" s="221"/>
      <c r="P75" s="221"/>
      <c r="Q75" s="221"/>
      <c r="R75" s="221"/>
      <c r="S75" s="221"/>
      <c r="T75" s="242"/>
      <c r="U75" s="221"/>
      <c r="V75" s="221"/>
      <c r="W75" s="221"/>
      <c r="X75" s="221"/>
      <c r="Y75" s="221"/>
      <c r="Z75" s="221"/>
      <c r="AA75" s="221"/>
      <c r="AB75" s="243"/>
    </row>
    <row r="76" spans="1:28" ht="12.75" customHeight="1" x14ac:dyDescent="0.2">
      <c r="A76" s="8"/>
      <c r="B76" s="242"/>
      <c r="C76" s="221"/>
      <c r="D76" s="221"/>
      <c r="E76" s="221"/>
      <c r="F76" s="221"/>
      <c r="G76" s="221"/>
      <c r="H76" s="221"/>
      <c r="I76" s="221"/>
      <c r="J76" s="221"/>
      <c r="K76" s="242"/>
      <c r="L76" s="221"/>
      <c r="M76" s="221"/>
      <c r="N76" s="221"/>
      <c r="O76" s="221"/>
      <c r="P76" s="221"/>
      <c r="Q76" s="221"/>
      <c r="R76" s="221"/>
      <c r="S76" s="221"/>
      <c r="T76" s="242"/>
      <c r="U76" s="221"/>
      <c r="V76" s="221"/>
      <c r="W76" s="221"/>
      <c r="X76" s="221"/>
      <c r="Y76" s="221"/>
      <c r="Z76" s="221"/>
      <c r="AA76" s="221"/>
      <c r="AB76" s="243"/>
    </row>
    <row r="77" spans="1:28" ht="12.75" customHeight="1" x14ac:dyDescent="0.2">
      <c r="A77" s="8"/>
      <c r="B77" s="242"/>
      <c r="C77" s="221"/>
      <c r="D77" s="221"/>
      <c r="E77" s="221"/>
      <c r="F77" s="221"/>
      <c r="G77" s="221"/>
      <c r="H77" s="221"/>
      <c r="I77" s="221"/>
      <c r="J77" s="221"/>
      <c r="K77" s="242"/>
      <c r="L77" s="221"/>
      <c r="M77" s="221"/>
      <c r="N77" s="221"/>
      <c r="O77" s="221"/>
      <c r="P77" s="221"/>
      <c r="Q77" s="221"/>
      <c r="R77" s="221"/>
      <c r="S77" s="221"/>
      <c r="T77" s="242"/>
      <c r="U77" s="221"/>
      <c r="V77" s="221"/>
      <c r="W77" s="221"/>
      <c r="X77" s="221"/>
      <c r="Y77" s="221"/>
      <c r="Z77" s="221"/>
      <c r="AA77" s="221"/>
      <c r="AB77" s="243"/>
    </row>
    <row r="78" spans="1:28" ht="12.75" customHeight="1" x14ac:dyDescent="0.2">
      <c r="A78" s="8"/>
      <c r="B78" s="242"/>
      <c r="C78" s="221"/>
      <c r="D78" s="221"/>
      <c r="E78" s="221"/>
      <c r="F78" s="221"/>
      <c r="G78" s="221"/>
      <c r="H78" s="221"/>
      <c r="I78" s="221"/>
      <c r="J78" s="221"/>
      <c r="K78" s="242"/>
      <c r="L78" s="221"/>
      <c r="M78" s="221"/>
      <c r="N78" s="221"/>
      <c r="O78" s="221"/>
      <c r="P78" s="221"/>
      <c r="Q78" s="221"/>
      <c r="R78" s="221"/>
      <c r="S78" s="221"/>
      <c r="T78" s="242"/>
      <c r="U78" s="221"/>
      <c r="V78" s="221"/>
      <c r="W78" s="221"/>
      <c r="X78" s="221"/>
      <c r="Y78" s="221"/>
      <c r="Z78" s="221"/>
      <c r="AA78" s="221"/>
      <c r="AB78" s="243"/>
    </row>
    <row r="79" spans="1:28" ht="12.75" customHeight="1" x14ac:dyDescent="0.2">
      <c r="A79" s="8"/>
      <c r="B79" s="242"/>
      <c r="C79" s="221"/>
      <c r="D79" s="221"/>
      <c r="E79" s="221"/>
      <c r="F79" s="221"/>
      <c r="G79" s="221"/>
      <c r="H79" s="221"/>
      <c r="I79" s="221"/>
      <c r="J79" s="221"/>
      <c r="K79" s="242"/>
      <c r="L79" s="221"/>
      <c r="M79" s="221"/>
      <c r="N79" s="221"/>
      <c r="O79" s="221"/>
      <c r="P79" s="221"/>
      <c r="Q79" s="221"/>
      <c r="R79" s="221"/>
      <c r="S79" s="221"/>
      <c r="T79" s="242"/>
      <c r="U79" s="221"/>
      <c r="V79" s="221"/>
      <c r="W79" s="221"/>
      <c r="X79" s="221"/>
      <c r="Y79" s="221"/>
      <c r="Z79" s="221"/>
      <c r="AA79" s="221"/>
      <c r="AB79" s="243"/>
    </row>
    <row r="80" spans="1:28" ht="12.75" customHeight="1" x14ac:dyDescent="0.2">
      <c r="A80" s="8"/>
      <c r="B80" s="242"/>
      <c r="C80" s="221"/>
      <c r="D80" s="221"/>
      <c r="E80" s="221"/>
      <c r="F80" s="221"/>
      <c r="G80" s="221"/>
      <c r="H80" s="221"/>
      <c r="I80" s="221"/>
      <c r="J80" s="221"/>
      <c r="K80" s="242"/>
      <c r="L80" s="221"/>
      <c r="M80" s="221"/>
      <c r="N80" s="221"/>
      <c r="O80" s="221"/>
      <c r="P80" s="221"/>
      <c r="Q80" s="221"/>
      <c r="R80" s="221"/>
      <c r="S80" s="221"/>
      <c r="T80" s="242"/>
      <c r="U80" s="221"/>
      <c r="V80" s="221"/>
      <c r="W80" s="221"/>
      <c r="X80" s="221"/>
      <c r="Y80" s="221"/>
      <c r="Z80" s="221"/>
      <c r="AA80" s="221"/>
      <c r="AB80" s="243"/>
    </row>
    <row r="81" spans="1:28" ht="12.75" customHeight="1" x14ac:dyDescent="0.2">
      <c r="A81" s="8"/>
      <c r="B81" s="242"/>
      <c r="C81" s="221"/>
      <c r="D81" s="221"/>
      <c r="E81" s="221"/>
      <c r="F81" s="221"/>
      <c r="G81" s="221"/>
      <c r="H81" s="221"/>
      <c r="I81" s="221"/>
      <c r="J81" s="221"/>
      <c r="K81" s="242"/>
      <c r="L81" s="221"/>
      <c r="M81" s="221"/>
      <c r="N81" s="221"/>
      <c r="O81" s="221"/>
      <c r="P81" s="221"/>
      <c r="Q81" s="221"/>
      <c r="R81" s="221"/>
      <c r="S81" s="221"/>
      <c r="T81" s="242"/>
      <c r="U81" s="221"/>
      <c r="V81" s="221"/>
      <c r="W81" s="221"/>
      <c r="X81" s="221"/>
      <c r="Y81" s="221"/>
      <c r="Z81" s="221"/>
      <c r="AA81" s="221"/>
      <c r="AB81" s="243"/>
    </row>
    <row r="82" spans="1:28" ht="12.75" customHeight="1" x14ac:dyDescent="0.2">
      <c r="A82" s="8"/>
      <c r="B82" s="242"/>
      <c r="C82" s="221"/>
      <c r="D82" s="221"/>
      <c r="E82" s="221"/>
      <c r="F82" s="221"/>
      <c r="G82" s="221"/>
      <c r="H82" s="221"/>
      <c r="I82" s="221"/>
      <c r="J82" s="221"/>
      <c r="K82" s="242"/>
      <c r="L82" s="221"/>
      <c r="M82" s="221"/>
      <c r="N82" s="221"/>
      <c r="O82" s="221"/>
      <c r="P82" s="221"/>
      <c r="Q82" s="221"/>
      <c r="R82" s="221"/>
      <c r="S82" s="221"/>
      <c r="T82" s="242"/>
      <c r="U82" s="221"/>
      <c r="V82" s="221"/>
      <c r="W82" s="221"/>
      <c r="X82" s="221"/>
      <c r="Y82" s="221"/>
      <c r="Z82" s="221"/>
      <c r="AA82" s="221"/>
      <c r="AB82" s="243"/>
    </row>
    <row r="83" spans="1:28" ht="12.75" customHeight="1" x14ac:dyDescent="0.2">
      <c r="A83" s="8"/>
      <c r="B83" s="242"/>
      <c r="C83" s="221"/>
      <c r="D83" s="221"/>
      <c r="E83" s="221"/>
      <c r="F83" s="221"/>
      <c r="G83" s="221"/>
      <c r="H83" s="221"/>
      <c r="I83" s="221"/>
      <c r="J83" s="221"/>
      <c r="K83" s="242"/>
      <c r="L83" s="221"/>
      <c r="M83" s="221"/>
      <c r="N83" s="221"/>
      <c r="O83" s="221"/>
      <c r="P83" s="221"/>
      <c r="Q83" s="221"/>
      <c r="R83" s="221"/>
      <c r="S83" s="221"/>
      <c r="T83" s="242"/>
      <c r="U83" s="221"/>
      <c r="V83" s="221"/>
      <c r="W83" s="221"/>
      <c r="X83" s="221"/>
      <c r="Y83" s="221"/>
      <c r="Z83" s="221"/>
      <c r="AA83" s="221"/>
      <c r="AB83" s="243"/>
    </row>
    <row r="84" spans="1:28" ht="12.75" customHeight="1" x14ac:dyDescent="0.2">
      <c r="A84" s="8"/>
      <c r="B84" s="242"/>
      <c r="C84" s="221"/>
      <c r="D84" s="221"/>
      <c r="E84" s="221"/>
      <c r="F84" s="221"/>
      <c r="G84" s="221"/>
      <c r="H84" s="221"/>
      <c r="I84" s="221"/>
      <c r="J84" s="221"/>
      <c r="K84" s="242"/>
      <c r="L84" s="221"/>
      <c r="M84" s="221"/>
      <c r="N84" s="221"/>
      <c r="O84" s="221"/>
      <c r="P84" s="221"/>
      <c r="Q84" s="221"/>
      <c r="R84" s="221"/>
      <c r="S84" s="221"/>
      <c r="T84" s="242"/>
      <c r="U84" s="221"/>
      <c r="V84" s="221"/>
      <c r="W84" s="221"/>
      <c r="X84" s="221"/>
      <c r="Y84" s="221"/>
      <c r="Z84" s="221"/>
      <c r="AA84" s="221"/>
      <c r="AB84" s="243"/>
    </row>
    <row r="85" spans="1:28" ht="12.75" customHeight="1" x14ac:dyDescent="0.2">
      <c r="A85" s="8"/>
      <c r="B85" s="242"/>
      <c r="C85" s="221"/>
      <c r="D85" s="221"/>
      <c r="E85" s="221"/>
      <c r="F85" s="221"/>
      <c r="G85" s="221"/>
      <c r="H85" s="221"/>
      <c r="I85" s="221"/>
      <c r="J85" s="221"/>
      <c r="K85" s="242"/>
      <c r="L85" s="221"/>
      <c r="M85" s="221"/>
      <c r="N85" s="221"/>
      <c r="O85" s="221"/>
      <c r="P85" s="221"/>
      <c r="Q85" s="221"/>
      <c r="R85" s="221"/>
      <c r="S85" s="221"/>
      <c r="T85" s="242"/>
      <c r="U85" s="221"/>
      <c r="V85" s="221"/>
      <c r="W85" s="221"/>
      <c r="X85" s="221"/>
      <c r="Y85" s="221"/>
      <c r="Z85" s="221"/>
      <c r="AA85" s="221"/>
      <c r="AB85" s="243"/>
    </row>
    <row r="86" spans="1:28" ht="12.75" customHeight="1" x14ac:dyDescent="0.2">
      <c r="A86" s="8"/>
      <c r="B86" s="242"/>
      <c r="C86" s="221"/>
      <c r="D86" s="221"/>
      <c r="E86" s="221"/>
      <c r="F86" s="221"/>
      <c r="G86" s="221"/>
      <c r="H86" s="221"/>
      <c r="I86" s="221"/>
      <c r="J86" s="221"/>
      <c r="K86" s="242"/>
      <c r="L86" s="221"/>
      <c r="M86" s="221"/>
      <c r="N86" s="221"/>
      <c r="O86" s="221"/>
      <c r="P86" s="221"/>
      <c r="Q86" s="221"/>
      <c r="R86" s="221"/>
      <c r="S86" s="221"/>
      <c r="T86" s="242"/>
      <c r="U86" s="221"/>
      <c r="V86" s="221"/>
      <c r="W86" s="221"/>
      <c r="X86" s="221"/>
      <c r="Y86" s="221"/>
      <c r="Z86" s="221"/>
      <c r="AA86" s="221"/>
      <c r="AB86" s="243"/>
    </row>
    <row r="87" spans="1:28" ht="12.75" customHeight="1" x14ac:dyDescent="0.2">
      <c r="A87" s="8"/>
      <c r="B87" s="242"/>
      <c r="C87" s="221"/>
      <c r="D87" s="221"/>
      <c r="E87" s="221"/>
      <c r="F87" s="221"/>
      <c r="G87" s="221"/>
      <c r="H87" s="221"/>
      <c r="I87" s="221"/>
      <c r="J87" s="221"/>
      <c r="K87" s="242"/>
      <c r="L87" s="221"/>
      <c r="M87" s="221"/>
      <c r="N87" s="221"/>
      <c r="O87" s="221"/>
      <c r="P87" s="221"/>
      <c r="Q87" s="221"/>
      <c r="R87" s="221"/>
      <c r="S87" s="221"/>
      <c r="T87" s="242"/>
      <c r="U87" s="221"/>
      <c r="V87" s="221"/>
      <c r="W87" s="221"/>
      <c r="X87" s="221"/>
      <c r="Y87" s="221"/>
      <c r="Z87" s="221"/>
      <c r="AA87" s="221"/>
      <c r="AB87" s="243"/>
    </row>
    <row r="88" spans="1:28" ht="12.75" customHeight="1" x14ac:dyDescent="0.2">
      <c r="A88" s="8"/>
      <c r="B88" s="242"/>
      <c r="C88" s="221"/>
      <c r="D88" s="221"/>
      <c r="E88" s="221"/>
      <c r="F88" s="221"/>
      <c r="G88" s="221"/>
      <c r="H88" s="221"/>
      <c r="I88" s="221"/>
      <c r="J88" s="221"/>
      <c r="K88" s="242"/>
      <c r="L88" s="221"/>
      <c r="M88" s="221"/>
      <c r="N88" s="221"/>
      <c r="O88" s="221"/>
      <c r="P88" s="221"/>
      <c r="Q88" s="221"/>
      <c r="R88" s="221"/>
      <c r="S88" s="221"/>
      <c r="T88" s="242"/>
      <c r="U88" s="221"/>
      <c r="V88" s="221"/>
      <c r="W88" s="221"/>
      <c r="X88" s="221"/>
      <c r="Y88" s="221"/>
      <c r="Z88" s="221"/>
      <c r="AA88" s="221"/>
      <c r="AB88" s="243"/>
    </row>
    <row r="89" spans="1:28" ht="12.75" customHeight="1" x14ac:dyDescent="0.2">
      <c r="A89" s="8"/>
      <c r="B89" s="242"/>
      <c r="C89" s="221"/>
      <c r="D89" s="221"/>
      <c r="E89" s="221"/>
      <c r="F89" s="221"/>
      <c r="G89" s="221"/>
      <c r="H89" s="221"/>
      <c r="I89" s="221"/>
      <c r="J89" s="221"/>
      <c r="K89" s="242"/>
      <c r="L89" s="221"/>
      <c r="M89" s="221"/>
      <c r="N89" s="221"/>
      <c r="O89" s="221"/>
      <c r="P89" s="221"/>
      <c r="Q89" s="221"/>
      <c r="R89" s="221"/>
      <c r="S89" s="221"/>
      <c r="T89" s="242"/>
      <c r="U89" s="221"/>
      <c r="V89" s="221"/>
      <c r="W89" s="221"/>
      <c r="X89" s="221"/>
      <c r="Y89" s="221"/>
      <c r="Z89" s="221"/>
      <c r="AA89" s="221"/>
      <c r="AB89" s="243"/>
    </row>
    <row r="90" spans="1:28" ht="12.75" customHeight="1" x14ac:dyDescent="0.2">
      <c r="A90" s="8"/>
      <c r="B90" s="242"/>
      <c r="C90" s="221"/>
      <c r="D90" s="221"/>
      <c r="E90" s="221"/>
      <c r="F90" s="221"/>
      <c r="G90" s="221"/>
      <c r="H90" s="221"/>
      <c r="I90" s="221"/>
      <c r="J90" s="221"/>
      <c r="K90" s="242"/>
      <c r="L90" s="221"/>
      <c r="M90" s="221"/>
      <c r="N90" s="221"/>
      <c r="O90" s="221"/>
      <c r="P90" s="221"/>
      <c r="Q90" s="221"/>
      <c r="R90" s="221"/>
      <c r="S90" s="221"/>
      <c r="T90" s="242"/>
      <c r="U90" s="221"/>
      <c r="V90" s="221"/>
      <c r="W90" s="221"/>
      <c r="X90" s="221"/>
      <c r="Y90" s="221"/>
      <c r="Z90" s="221"/>
      <c r="AA90" s="221"/>
      <c r="AB90" s="243"/>
    </row>
    <row r="91" spans="1:28" ht="12.75" customHeight="1" x14ac:dyDescent="0.2">
      <c r="A91" s="8"/>
      <c r="B91" s="242"/>
      <c r="C91" s="221"/>
      <c r="D91" s="221"/>
      <c r="E91" s="221"/>
      <c r="F91" s="221"/>
      <c r="G91" s="221"/>
      <c r="H91" s="221"/>
      <c r="I91" s="221"/>
      <c r="J91" s="221"/>
      <c r="K91" s="242"/>
      <c r="L91" s="221"/>
      <c r="M91" s="221"/>
      <c r="N91" s="221"/>
      <c r="O91" s="221"/>
      <c r="P91" s="221"/>
      <c r="Q91" s="221"/>
      <c r="R91" s="221"/>
      <c r="S91" s="221"/>
      <c r="T91" s="242"/>
      <c r="U91" s="221"/>
      <c r="V91" s="221"/>
      <c r="W91" s="221"/>
      <c r="X91" s="221"/>
      <c r="Y91" s="221"/>
      <c r="Z91" s="221"/>
      <c r="AA91" s="221"/>
      <c r="AB91" s="243"/>
    </row>
    <row r="92" spans="1:28" ht="12.75" customHeight="1" x14ac:dyDescent="0.2">
      <c r="A92" s="8"/>
      <c r="B92" s="242"/>
      <c r="C92" s="221"/>
      <c r="D92" s="221"/>
      <c r="E92" s="221"/>
      <c r="F92" s="221"/>
      <c r="G92" s="221"/>
      <c r="H92" s="221"/>
      <c r="I92" s="221"/>
      <c r="J92" s="221"/>
      <c r="K92" s="242"/>
      <c r="L92" s="221"/>
      <c r="M92" s="221"/>
      <c r="N92" s="221"/>
      <c r="O92" s="221"/>
      <c r="P92" s="221"/>
      <c r="Q92" s="221"/>
      <c r="R92" s="221"/>
      <c r="S92" s="221"/>
      <c r="T92" s="242"/>
      <c r="U92" s="221"/>
      <c r="V92" s="221"/>
      <c r="W92" s="221"/>
      <c r="X92" s="221"/>
      <c r="Y92" s="221"/>
      <c r="Z92" s="221"/>
      <c r="AA92" s="221"/>
      <c r="AB92" s="243"/>
    </row>
    <row r="93" spans="1:28" ht="12.75" customHeight="1" x14ac:dyDescent="0.2">
      <c r="A93" s="8"/>
      <c r="B93" s="242"/>
      <c r="C93" s="221"/>
      <c r="D93" s="221"/>
      <c r="E93" s="221"/>
      <c r="F93" s="221"/>
      <c r="G93" s="221"/>
      <c r="H93" s="221"/>
      <c r="I93" s="221"/>
      <c r="J93" s="221"/>
      <c r="K93" s="242"/>
      <c r="L93" s="221"/>
      <c r="M93" s="221"/>
      <c r="N93" s="221"/>
      <c r="O93" s="221"/>
      <c r="P93" s="221"/>
      <c r="Q93" s="221"/>
      <c r="R93" s="221"/>
      <c r="S93" s="221"/>
      <c r="T93" s="242"/>
      <c r="U93" s="221"/>
      <c r="V93" s="221"/>
      <c r="W93" s="221"/>
      <c r="X93" s="221"/>
      <c r="Y93" s="221"/>
      <c r="Z93" s="221"/>
      <c r="AA93" s="221"/>
      <c r="AB93" s="243"/>
    </row>
    <row r="94" spans="1:28" ht="12.75" customHeight="1" x14ac:dyDescent="0.2">
      <c r="A94" s="8"/>
      <c r="B94" s="242"/>
      <c r="C94" s="221"/>
      <c r="D94" s="221"/>
      <c r="E94" s="221"/>
      <c r="F94" s="221"/>
      <c r="G94" s="221"/>
      <c r="H94" s="221"/>
      <c r="I94" s="221"/>
      <c r="J94" s="221"/>
      <c r="K94" s="242"/>
      <c r="L94" s="221"/>
      <c r="M94" s="221"/>
      <c r="N94" s="221"/>
      <c r="O94" s="221"/>
      <c r="P94" s="221"/>
      <c r="Q94" s="221"/>
      <c r="R94" s="221"/>
      <c r="S94" s="221"/>
      <c r="T94" s="242"/>
      <c r="U94" s="221"/>
      <c r="V94" s="221"/>
      <c r="W94" s="221"/>
      <c r="X94" s="221"/>
      <c r="Y94" s="221"/>
      <c r="Z94" s="221"/>
      <c r="AA94" s="221"/>
      <c r="AB94" s="243"/>
    </row>
    <row r="95" spans="1:28" ht="12.75" customHeight="1" x14ac:dyDescent="0.2">
      <c r="A95" s="8"/>
      <c r="B95" s="242"/>
      <c r="C95" s="221"/>
      <c r="D95" s="221"/>
      <c r="E95" s="221"/>
      <c r="F95" s="221"/>
      <c r="G95" s="221"/>
      <c r="H95" s="221"/>
      <c r="I95" s="221"/>
      <c r="J95" s="221"/>
      <c r="K95" s="242"/>
      <c r="L95" s="221"/>
      <c r="M95" s="221"/>
      <c r="N95" s="221"/>
      <c r="O95" s="221"/>
      <c r="P95" s="221"/>
      <c r="Q95" s="221"/>
      <c r="R95" s="221"/>
      <c r="S95" s="221"/>
      <c r="T95" s="242"/>
      <c r="U95" s="221"/>
      <c r="V95" s="221"/>
      <c r="W95" s="221"/>
      <c r="X95" s="221"/>
      <c r="Y95" s="221"/>
      <c r="Z95" s="221"/>
      <c r="AA95" s="221"/>
      <c r="AB95" s="243"/>
    </row>
    <row r="96" spans="1:28" ht="12.75" customHeight="1" x14ac:dyDescent="0.2">
      <c r="A96" s="8"/>
      <c r="B96" s="242"/>
      <c r="C96" s="221"/>
      <c r="D96" s="221"/>
      <c r="E96" s="221"/>
      <c r="F96" s="221"/>
      <c r="G96" s="221"/>
      <c r="H96" s="221"/>
      <c r="I96" s="221"/>
      <c r="J96" s="221"/>
      <c r="K96" s="242"/>
      <c r="L96" s="221"/>
      <c r="M96" s="221"/>
      <c r="N96" s="221"/>
      <c r="O96" s="221"/>
      <c r="P96" s="221"/>
      <c r="Q96" s="221"/>
      <c r="R96" s="221"/>
      <c r="S96" s="221"/>
      <c r="T96" s="242"/>
      <c r="U96" s="221"/>
      <c r="V96" s="221"/>
      <c r="W96" s="221"/>
      <c r="X96" s="221"/>
      <c r="Y96" s="221"/>
      <c r="Z96" s="221"/>
      <c r="AA96" s="221"/>
      <c r="AB96" s="243"/>
    </row>
    <row r="97" spans="1:28" ht="12.75" customHeight="1" x14ac:dyDescent="0.2">
      <c r="A97" s="8"/>
      <c r="B97" s="242"/>
      <c r="C97" s="221"/>
      <c r="D97" s="221"/>
      <c r="E97" s="221"/>
      <c r="F97" s="221"/>
      <c r="G97" s="221"/>
      <c r="H97" s="221"/>
      <c r="I97" s="221"/>
      <c r="J97" s="221"/>
      <c r="K97" s="242"/>
      <c r="L97" s="221"/>
      <c r="M97" s="221"/>
      <c r="N97" s="221"/>
      <c r="O97" s="221"/>
      <c r="P97" s="221"/>
      <c r="Q97" s="221"/>
      <c r="R97" s="221"/>
      <c r="S97" s="221"/>
      <c r="T97" s="242"/>
      <c r="U97" s="221"/>
      <c r="V97" s="221"/>
      <c r="W97" s="221"/>
      <c r="X97" s="221"/>
      <c r="Y97" s="221"/>
      <c r="Z97" s="221"/>
      <c r="AA97" s="221"/>
      <c r="AB97" s="243"/>
    </row>
    <row r="98" spans="1:28" ht="12.75" customHeight="1" x14ac:dyDescent="0.2">
      <c r="A98" s="8"/>
      <c r="B98" s="242"/>
      <c r="C98" s="221"/>
      <c r="D98" s="221"/>
      <c r="E98" s="221"/>
      <c r="F98" s="221"/>
      <c r="G98" s="221"/>
      <c r="H98" s="221"/>
      <c r="I98" s="221"/>
      <c r="J98" s="221"/>
      <c r="K98" s="242"/>
      <c r="L98" s="221"/>
      <c r="M98" s="221"/>
      <c r="N98" s="221"/>
      <c r="O98" s="221"/>
      <c r="P98" s="221"/>
      <c r="Q98" s="221"/>
      <c r="R98" s="221"/>
      <c r="S98" s="221"/>
      <c r="T98" s="242"/>
      <c r="U98" s="221"/>
      <c r="V98" s="221"/>
      <c r="W98" s="221"/>
      <c r="X98" s="221"/>
      <c r="Y98" s="221"/>
      <c r="Z98" s="221"/>
      <c r="AA98" s="221"/>
      <c r="AB98" s="243"/>
    </row>
    <row r="99" spans="1:28" ht="12.75" customHeight="1" x14ac:dyDescent="0.2">
      <c r="A99" s="8"/>
      <c r="B99" s="242"/>
      <c r="C99" s="221"/>
      <c r="D99" s="221"/>
      <c r="E99" s="221"/>
      <c r="F99" s="221"/>
      <c r="G99" s="221"/>
      <c r="H99" s="221"/>
      <c r="I99" s="221"/>
      <c r="J99" s="221"/>
      <c r="K99" s="242"/>
      <c r="L99" s="221"/>
      <c r="M99" s="221"/>
      <c r="N99" s="221"/>
      <c r="O99" s="221"/>
      <c r="P99" s="221"/>
      <c r="Q99" s="221"/>
      <c r="R99" s="221"/>
      <c r="S99" s="221"/>
      <c r="T99" s="242"/>
      <c r="U99" s="221"/>
      <c r="V99" s="221"/>
      <c r="W99" s="221"/>
      <c r="X99" s="221"/>
      <c r="Y99" s="221"/>
      <c r="Z99" s="221"/>
      <c r="AA99" s="221"/>
      <c r="AB99" s="243"/>
    </row>
    <row r="100" spans="1:28" ht="12.75" customHeight="1" x14ac:dyDescent="0.2">
      <c r="A100" s="8"/>
      <c r="B100" s="242"/>
      <c r="C100" s="221"/>
      <c r="D100" s="221"/>
      <c r="E100" s="221"/>
      <c r="F100" s="221"/>
      <c r="G100" s="221"/>
      <c r="H100" s="221"/>
      <c r="I100" s="221"/>
      <c r="J100" s="221"/>
      <c r="K100" s="242"/>
      <c r="L100" s="221"/>
      <c r="M100" s="221"/>
      <c r="N100" s="221"/>
      <c r="O100" s="221"/>
      <c r="P100" s="221"/>
      <c r="Q100" s="221"/>
      <c r="R100" s="221"/>
      <c r="S100" s="221"/>
      <c r="T100" s="242"/>
      <c r="U100" s="221"/>
      <c r="V100" s="221"/>
      <c r="W100" s="221"/>
      <c r="X100" s="221"/>
      <c r="Y100" s="221"/>
      <c r="Z100" s="221"/>
      <c r="AA100" s="221"/>
      <c r="AB100" s="243"/>
    </row>
    <row r="101" spans="1:28" ht="12.75" customHeight="1" x14ac:dyDescent="0.2">
      <c r="A101" s="8"/>
      <c r="B101" s="242"/>
      <c r="C101" s="221"/>
      <c r="D101" s="221"/>
      <c r="E101" s="221"/>
      <c r="F101" s="221"/>
      <c r="G101" s="221"/>
      <c r="H101" s="221"/>
      <c r="I101" s="221"/>
      <c r="J101" s="221"/>
      <c r="K101" s="242"/>
      <c r="L101" s="221"/>
      <c r="M101" s="221"/>
      <c r="N101" s="221"/>
      <c r="O101" s="221"/>
      <c r="P101" s="221"/>
      <c r="Q101" s="221"/>
      <c r="R101" s="221"/>
      <c r="S101" s="221"/>
      <c r="T101" s="242"/>
      <c r="U101" s="221"/>
      <c r="V101" s="221"/>
      <c r="W101" s="221"/>
      <c r="X101" s="221"/>
      <c r="Y101" s="221"/>
      <c r="Z101" s="221"/>
      <c r="AA101" s="221"/>
      <c r="AB101" s="243"/>
    </row>
    <row r="102" spans="1:28" ht="12.75" customHeight="1" x14ac:dyDescent="0.2">
      <c r="A102" s="8"/>
      <c r="B102" s="242"/>
      <c r="C102" s="221"/>
      <c r="D102" s="221"/>
      <c r="E102" s="221"/>
      <c r="F102" s="221"/>
      <c r="G102" s="221"/>
      <c r="H102" s="221"/>
      <c r="I102" s="221"/>
      <c r="J102" s="221"/>
      <c r="K102" s="242"/>
      <c r="L102" s="221"/>
      <c r="M102" s="221"/>
      <c r="N102" s="221"/>
      <c r="O102" s="221"/>
      <c r="P102" s="221"/>
      <c r="Q102" s="221"/>
      <c r="R102" s="221"/>
      <c r="S102" s="221"/>
      <c r="T102" s="242"/>
      <c r="U102" s="221"/>
      <c r="V102" s="221"/>
      <c r="W102" s="221"/>
      <c r="X102" s="221"/>
      <c r="Y102" s="221"/>
      <c r="Z102" s="221"/>
      <c r="AA102" s="221"/>
      <c r="AB102" s="243"/>
    </row>
    <row r="103" spans="1:28" ht="12.75" customHeight="1" x14ac:dyDescent="0.2">
      <c r="A103" s="8"/>
      <c r="B103" s="242"/>
      <c r="C103" s="221"/>
      <c r="D103" s="221"/>
      <c r="E103" s="221"/>
      <c r="F103" s="221"/>
      <c r="G103" s="221"/>
      <c r="H103" s="221"/>
      <c r="I103" s="221"/>
      <c r="J103" s="221"/>
      <c r="K103" s="242"/>
      <c r="L103" s="221"/>
      <c r="M103" s="221"/>
      <c r="N103" s="221"/>
      <c r="O103" s="221"/>
      <c r="P103" s="221"/>
      <c r="Q103" s="221"/>
      <c r="R103" s="221"/>
      <c r="S103" s="221"/>
      <c r="T103" s="242"/>
      <c r="U103" s="221"/>
      <c r="V103" s="221"/>
      <c r="W103" s="221"/>
      <c r="X103" s="221"/>
      <c r="Y103" s="221"/>
      <c r="Z103" s="221"/>
      <c r="AA103" s="221"/>
      <c r="AB103" s="243"/>
    </row>
    <row r="104" spans="1:28" ht="12.75" customHeight="1" x14ac:dyDescent="0.2">
      <c r="A104" s="8"/>
      <c r="B104" s="242"/>
      <c r="C104" s="221"/>
      <c r="D104" s="221"/>
      <c r="E104" s="221"/>
      <c r="F104" s="221"/>
      <c r="G104" s="221"/>
      <c r="H104" s="221"/>
      <c r="I104" s="221"/>
      <c r="J104" s="221"/>
      <c r="K104" s="242"/>
      <c r="L104" s="221"/>
      <c r="M104" s="221"/>
      <c r="N104" s="221"/>
      <c r="O104" s="221"/>
      <c r="P104" s="221"/>
      <c r="Q104" s="221"/>
      <c r="R104" s="221"/>
      <c r="S104" s="221"/>
      <c r="T104" s="242"/>
      <c r="U104" s="221"/>
      <c r="V104" s="221"/>
      <c r="W104" s="221"/>
      <c r="X104" s="221"/>
      <c r="Y104" s="221"/>
      <c r="Z104" s="221"/>
      <c r="AA104" s="221"/>
      <c r="AB104" s="243"/>
    </row>
    <row r="105" spans="1:28" ht="12.75" customHeight="1" x14ac:dyDescent="0.2">
      <c r="A105" s="8"/>
      <c r="B105" s="242"/>
      <c r="C105" s="221"/>
      <c r="D105" s="221"/>
      <c r="E105" s="221"/>
      <c r="F105" s="221"/>
      <c r="G105" s="221"/>
      <c r="H105" s="221"/>
      <c r="I105" s="221"/>
      <c r="J105" s="221"/>
      <c r="K105" s="242"/>
      <c r="L105" s="221"/>
      <c r="M105" s="221"/>
      <c r="N105" s="221"/>
      <c r="O105" s="221"/>
      <c r="P105" s="221"/>
      <c r="Q105" s="221"/>
      <c r="R105" s="221"/>
      <c r="S105" s="221"/>
      <c r="T105" s="242"/>
      <c r="U105" s="221"/>
      <c r="V105" s="221"/>
      <c r="W105" s="221"/>
      <c r="X105" s="221"/>
      <c r="Y105" s="221"/>
      <c r="Z105" s="221"/>
      <c r="AA105" s="221"/>
      <c r="AB105" s="243"/>
    </row>
    <row r="106" spans="1:28" ht="12.75" customHeight="1" x14ac:dyDescent="0.2">
      <c r="A106" s="8"/>
      <c r="B106" s="242"/>
      <c r="C106" s="221"/>
      <c r="D106" s="221"/>
      <c r="E106" s="221"/>
      <c r="F106" s="221"/>
      <c r="G106" s="221"/>
      <c r="H106" s="221"/>
      <c r="I106" s="221"/>
      <c r="J106" s="221"/>
      <c r="K106" s="242"/>
      <c r="L106" s="221"/>
      <c r="M106" s="221"/>
      <c r="N106" s="221"/>
      <c r="O106" s="221"/>
      <c r="P106" s="221"/>
      <c r="Q106" s="221"/>
      <c r="R106" s="221"/>
      <c r="S106" s="221"/>
      <c r="T106" s="242"/>
      <c r="U106" s="221"/>
      <c r="V106" s="221"/>
      <c r="W106" s="221"/>
      <c r="X106" s="221"/>
      <c r="Y106" s="221"/>
      <c r="Z106" s="221"/>
      <c r="AA106" s="221"/>
      <c r="AB106" s="243"/>
    </row>
    <row r="107" spans="1:28" ht="12.75" customHeight="1" x14ac:dyDescent="0.2">
      <c r="A107" s="8"/>
      <c r="B107" s="242"/>
      <c r="C107" s="221"/>
      <c r="D107" s="221"/>
      <c r="E107" s="221"/>
      <c r="F107" s="221"/>
      <c r="G107" s="221"/>
      <c r="H107" s="221"/>
      <c r="I107" s="221"/>
      <c r="J107" s="221"/>
      <c r="K107" s="242"/>
      <c r="L107" s="221"/>
      <c r="M107" s="221"/>
      <c r="N107" s="221"/>
      <c r="O107" s="221"/>
      <c r="P107" s="221"/>
      <c r="Q107" s="221"/>
      <c r="R107" s="221"/>
      <c r="S107" s="221"/>
      <c r="T107" s="242"/>
      <c r="U107" s="221"/>
      <c r="V107" s="221"/>
      <c r="W107" s="221"/>
      <c r="X107" s="221"/>
      <c r="Y107" s="221"/>
      <c r="Z107" s="221"/>
      <c r="AA107" s="221"/>
      <c r="AB107" s="243"/>
    </row>
    <row r="108" spans="1:28" ht="12.75" customHeight="1" x14ac:dyDescent="0.2">
      <c r="A108" s="8"/>
      <c r="B108" s="242"/>
      <c r="C108" s="221"/>
      <c r="D108" s="221"/>
      <c r="E108" s="221"/>
      <c r="F108" s="221"/>
      <c r="G108" s="221"/>
      <c r="H108" s="221"/>
      <c r="I108" s="221"/>
      <c r="J108" s="221"/>
      <c r="K108" s="242"/>
      <c r="L108" s="221"/>
      <c r="M108" s="221"/>
      <c r="N108" s="221"/>
      <c r="O108" s="221"/>
      <c r="P108" s="221"/>
      <c r="Q108" s="221"/>
      <c r="R108" s="221"/>
      <c r="S108" s="221"/>
      <c r="T108" s="242"/>
      <c r="U108" s="221"/>
      <c r="V108" s="221"/>
      <c r="W108" s="221"/>
      <c r="X108" s="221"/>
      <c r="Y108" s="221"/>
      <c r="Z108" s="221"/>
      <c r="AA108" s="221"/>
      <c r="AB108" s="243"/>
    </row>
    <row r="109" spans="1:28" ht="12.75" customHeight="1" x14ac:dyDescent="0.2">
      <c r="A109" s="8"/>
      <c r="B109" s="242"/>
      <c r="C109" s="221"/>
      <c r="D109" s="221"/>
      <c r="E109" s="221"/>
      <c r="F109" s="221"/>
      <c r="G109" s="221"/>
      <c r="H109" s="221"/>
      <c r="I109" s="221"/>
      <c r="J109" s="221"/>
      <c r="K109" s="242"/>
      <c r="L109" s="221"/>
      <c r="M109" s="221"/>
      <c r="N109" s="221"/>
      <c r="O109" s="221"/>
      <c r="P109" s="221"/>
      <c r="Q109" s="221"/>
      <c r="R109" s="221"/>
      <c r="S109" s="221"/>
      <c r="T109" s="242"/>
      <c r="U109" s="221"/>
      <c r="V109" s="221"/>
      <c r="W109" s="221"/>
      <c r="X109" s="221"/>
      <c r="Y109" s="221"/>
      <c r="Z109" s="221"/>
      <c r="AA109" s="221"/>
      <c r="AB109" s="243"/>
    </row>
    <row r="110" spans="1:28" ht="12.75" customHeight="1" x14ac:dyDescent="0.2">
      <c r="A110" s="8"/>
      <c r="B110" s="242"/>
      <c r="C110" s="221"/>
      <c r="D110" s="221"/>
      <c r="E110" s="221"/>
      <c r="F110" s="221"/>
      <c r="G110" s="221"/>
      <c r="H110" s="221"/>
      <c r="I110" s="221"/>
      <c r="J110" s="221"/>
      <c r="K110" s="242"/>
      <c r="L110" s="221"/>
      <c r="M110" s="221"/>
      <c r="N110" s="221"/>
      <c r="O110" s="221"/>
      <c r="P110" s="221"/>
      <c r="Q110" s="221"/>
      <c r="R110" s="221"/>
      <c r="S110" s="221"/>
      <c r="T110" s="242"/>
      <c r="U110" s="221"/>
      <c r="V110" s="221"/>
      <c r="W110" s="221"/>
      <c r="X110" s="221"/>
      <c r="Y110" s="221"/>
      <c r="Z110" s="221"/>
      <c r="AA110" s="221"/>
      <c r="AB110" s="243"/>
    </row>
    <row r="111" spans="1:28" ht="12.75" customHeight="1" x14ac:dyDescent="0.2">
      <c r="A111" s="8"/>
      <c r="B111" s="242"/>
      <c r="C111" s="221"/>
      <c r="D111" s="221"/>
      <c r="E111" s="221"/>
      <c r="F111" s="221"/>
      <c r="G111" s="221"/>
      <c r="H111" s="221"/>
      <c r="I111" s="221"/>
      <c r="J111" s="221"/>
      <c r="K111" s="242"/>
      <c r="L111" s="221"/>
      <c r="M111" s="221"/>
      <c r="N111" s="221"/>
      <c r="O111" s="221"/>
      <c r="P111" s="221"/>
      <c r="Q111" s="221"/>
      <c r="R111" s="221"/>
      <c r="S111" s="221"/>
      <c r="T111" s="242"/>
      <c r="U111" s="221"/>
      <c r="V111" s="221"/>
      <c r="W111" s="221"/>
      <c r="X111" s="221"/>
      <c r="Y111" s="221"/>
      <c r="Z111" s="221"/>
      <c r="AA111" s="221"/>
      <c r="AB111" s="243"/>
    </row>
    <row r="112" spans="1:28" ht="12.75" customHeight="1" x14ac:dyDescent="0.2">
      <c r="A112" s="8"/>
      <c r="B112" s="242"/>
      <c r="C112" s="221"/>
      <c r="D112" s="221"/>
      <c r="E112" s="221"/>
      <c r="F112" s="221"/>
      <c r="G112" s="221"/>
      <c r="H112" s="221"/>
      <c r="I112" s="221"/>
      <c r="J112" s="221"/>
      <c r="K112" s="242"/>
      <c r="L112" s="221"/>
      <c r="M112" s="221"/>
      <c r="N112" s="221"/>
      <c r="O112" s="221"/>
      <c r="P112" s="221"/>
      <c r="Q112" s="221"/>
      <c r="R112" s="221"/>
      <c r="S112" s="221"/>
      <c r="T112" s="242"/>
      <c r="U112" s="221"/>
      <c r="V112" s="221"/>
      <c r="W112" s="221"/>
      <c r="X112" s="221"/>
      <c r="Y112" s="221"/>
      <c r="Z112" s="221"/>
      <c r="AA112" s="221"/>
      <c r="AB112" s="243"/>
    </row>
    <row r="113" spans="1:28" ht="12.75" customHeight="1" x14ac:dyDescent="0.2">
      <c r="A113" s="8"/>
      <c r="B113" s="242"/>
      <c r="C113" s="221"/>
      <c r="D113" s="221"/>
      <c r="E113" s="221"/>
      <c r="F113" s="221"/>
      <c r="G113" s="221"/>
      <c r="H113" s="221"/>
      <c r="I113" s="221"/>
      <c r="J113" s="221"/>
      <c r="K113" s="242"/>
      <c r="L113" s="221"/>
      <c r="M113" s="221"/>
      <c r="N113" s="221"/>
      <c r="O113" s="221"/>
      <c r="P113" s="221"/>
      <c r="Q113" s="221"/>
      <c r="R113" s="221"/>
      <c r="S113" s="221"/>
      <c r="T113" s="242"/>
      <c r="U113" s="221"/>
      <c r="V113" s="221"/>
      <c r="W113" s="221"/>
      <c r="X113" s="221"/>
      <c r="Y113" s="221"/>
      <c r="Z113" s="221"/>
      <c r="AA113" s="221"/>
      <c r="AB113" s="243"/>
    </row>
    <row r="114" spans="1:28" ht="12.75" customHeight="1" x14ac:dyDescent="0.2">
      <c r="A114" s="8"/>
      <c r="B114" s="242"/>
      <c r="C114" s="221"/>
      <c r="D114" s="221"/>
      <c r="E114" s="221"/>
      <c r="F114" s="221"/>
      <c r="G114" s="221"/>
      <c r="H114" s="221"/>
      <c r="I114" s="221"/>
      <c r="J114" s="221"/>
      <c r="K114" s="242"/>
      <c r="L114" s="221"/>
      <c r="M114" s="221"/>
      <c r="N114" s="221"/>
      <c r="O114" s="221"/>
      <c r="P114" s="221"/>
      <c r="Q114" s="221"/>
      <c r="R114" s="221"/>
      <c r="S114" s="221"/>
      <c r="T114" s="242"/>
      <c r="U114" s="221"/>
      <c r="V114" s="221"/>
      <c r="W114" s="221"/>
      <c r="X114" s="221"/>
      <c r="Y114" s="221"/>
      <c r="Z114" s="221"/>
      <c r="AA114" s="221"/>
      <c r="AB114" s="243"/>
    </row>
    <row r="115" spans="1:28" ht="12.75" customHeight="1" x14ac:dyDescent="0.2">
      <c r="A115" s="8"/>
      <c r="B115" s="242"/>
      <c r="C115" s="221"/>
      <c r="D115" s="221"/>
      <c r="E115" s="221"/>
      <c r="F115" s="221"/>
      <c r="G115" s="221"/>
      <c r="H115" s="221"/>
      <c r="I115" s="221"/>
      <c r="J115" s="221"/>
      <c r="K115" s="242"/>
      <c r="L115" s="221"/>
      <c r="M115" s="221"/>
      <c r="N115" s="221"/>
      <c r="O115" s="221"/>
      <c r="P115" s="221"/>
      <c r="Q115" s="221"/>
      <c r="R115" s="221"/>
      <c r="S115" s="221"/>
      <c r="T115" s="242"/>
      <c r="U115" s="221"/>
      <c r="V115" s="221"/>
      <c r="W115" s="221"/>
      <c r="X115" s="221"/>
      <c r="Y115" s="221"/>
      <c r="Z115" s="221"/>
      <c r="AA115" s="221"/>
      <c r="AB115" s="243"/>
    </row>
    <row r="116" spans="1:28" ht="12.75" customHeight="1" x14ac:dyDescent="0.2">
      <c r="A116" s="8"/>
      <c r="B116" s="242"/>
      <c r="C116" s="221"/>
      <c r="D116" s="221"/>
      <c r="E116" s="221"/>
      <c r="F116" s="221"/>
      <c r="G116" s="221"/>
      <c r="H116" s="221"/>
      <c r="I116" s="221"/>
      <c r="J116" s="221"/>
      <c r="K116" s="242"/>
      <c r="L116" s="221"/>
      <c r="M116" s="221"/>
      <c r="N116" s="221"/>
      <c r="O116" s="221"/>
      <c r="P116" s="221"/>
      <c r="Q116" s="221"/>
      <c r="R116" s="221"/>
      <c r="S116" s="221"/>
      <c r="T116" s="242"/>
      <c r="U116" s="221"/>
      <c r="V116" s="221"/>
      <c r="W116" s="221"/>
      <c r="X116" s="221"/>
      <c r="Y116" s="221"/>
      <c r="Z116" s="221"/>
      <c r="AA116" s="221"/>
      <c r="AB116" s="243"/>
    </row>
    <row r="117" spans="1:28" ht="12.75" customHeight="1" x14ac:dyDescent="0.2">
      <c r="A117" s="8"/>
      <c r="B117" s="242"/>
      <c r="C117" s="221"/>
      <c r="D117" s="221"/>
      <c r="E117" s="221"/>
      <c r="F117" s="221"/>
      <c r="G117" s="221"/>
      <c r="H117" s="221"/>
      <c r="I117" s="221"/>
      <c r="J117" s="221"/>
      <c r="K117" s="242"/>
      <c r="L117" s="221"/>
      <c r="M117" s="221"/>
      <c r="N117" s="221"/>
      <c r="O117" s="221"/>
      <c r="P117" s="221"/>
      <c r="Q117" s="221"/>
      <c r="R117" s="221"/>
      <c r="S117" s="221"/>
      <c r="T117" s="242"/>
      <c r="U117" s="221"/>
      <c r="V117" s="221"/>
      <c r="W117" s="221"/>
      <c r="X117" s="221"/>
      <c r="Y117" s="221"/>
      <c r="Z117" s="221"/>
      <c r="AA117" s="221"/>
      <c r="AB117" s="243"/>
    </row>
    <row r="118" spans="1:28" ht="12.75" customHeight="1" x14ac:dyDescent="0.2">
      <c r="A118" s="8"/>
      <c r="B118" s="242"/>
      <c r="C118" s="221"/>
      <c r="D118" s="221"/>
      <c r="E118" s="221"/>
      <c r="F118" s="221"/>
      <c r="G118" s="221"/>
      <c r="H118" s="221"/>
      <c r="I118" s="221"/>
      <c r="J118" s="221"/>
      <c r="K118" s="242"/>
      <c r="L118" s="221"/>
      <c r="M118" s="221"/>
      <c r="N118" s="221"/>
      <c r="O118" s="221"/>
      <c r="P118" s="221"/>
      <c r="Q118" s="221"/>
      <c r="R118" s="221"/>
      <c r="S118" s="221"/>
      <c r="T118" s="242"/>
      <c r="U118" s="221"/>
      <c r="V118" s="221"/>
      <c r="W118" s="221"/>
      <c r="X118" s="221"/>
      <c r="Y118" s="221"/>
      <c r="Z118" s="221"/>
      <c r="AA118" s="221"/>
      <c r="AB118" s="243"/>
    </row>
    <row r="119" spans="1:28" ht="12.75" customHeight="1" x14ac:dyDescent="0.2">
      <c r="A119" s="8"/>
      <c r="B119" s="242"/>
      <c r="C119" s="221"/>
      <c r="D119" s="221"/>
      <c r="E119" s="221"/>
      <c r="F119" s="221"/>
      <c r="G119" s="221"/>
      <c r="H119" s="221"/>
      <c r="I119" s="221"/>
      <c r="J119" s="221"/>
      <c r="K119" s="242"/>
      <c r="L119" s="221"/>
      <c r="M119" s="221"/>
      <c r="N119" s="221"/>
      <c r="O119" s="221"/>
      <c r="P119" s="221"/>
      <c r="Q119" s="221"/>
      <c r="R119" s="221"/>
      <c r="S119" s="221"/>
      <c r="T119" s="242"/>
      <c r="U119" s="221"/>
      <c r="V119" s="221"/>
      <c r="W119" s="221"/>
      <c r="X119" s="221"/>
      <c r="Y119" s="221"/>
      <c r="Z119" s="221"/>
      <c r="AA119" s="221"/>
      <c r="AB119" s="243"/>
    </row>
    <row r="120" spans="1:28" ht="12.75" customHeight="1" x14ac:dyDescent="0.2">
      <c r="A120" s="8"/>
      <c r="B120" s="544"/>
      <c r="C120" s="225"/>
      <c r="D120" s="225"/>
      <c r="E120" s="225"/>
      <c r="F120" s="225"/>
      <c r="G120" s="225"/>
      <c r="H120" s="225"/>
      <c r="I120" s="225"/>
      <c r="J120" s="225"/>
      <c r="K120" s="544"/>
      <c r="L120" s="225"/>
      <c r="M120" s="225"/>
      <c r="N120" s="225"/>
      <c r="O120" s="225"/>
      <c r="P120" s="225"/>
      <c r="Q120" s="225"/>
      <c r="R120" s="225"/>
      <c r="S120" s="225"/>
      <c r="T120" s="544"/>
      <c r="U120" s="225"/>
      <c r="V120" s="225"/>
      <c r="W120" s="225"/>
      <c r="X120" s="225"/>
      <c r="Y120" s="225"/>
      <c r="Z120" s="225"/>
      <c r="AA120" s="225"/>
      <c r="AB120" s="555"/>
    </row>
    <row r="121" spans="1:28"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sheetData>
  <sheetProtection algorithmName="SHA-512" hashValue="mXzCb6SR4OSnHjYa6koNuK7VPJGHIQoHEHDa2FWEsc0HqqLrbJqANox4BJJZu64IR/hgcK5GrwXoTjvQPkjIBw==" saltValue="hCN/9EZmia1U2f8ywWzfqQ==" spinCount="100000" sheet="1" scenarios="1" insertHyperlinks="0"/>
  <protectedRanges>
    <protectedRange sqref="F4:F5 B7:AB22 C26 C29:C31 C40 C42 C44:C46 L26 L29:L31 L37 L39:L45 L47 L49:L55 U26 U29:U31 U37 U39:U45 U47 U49:U55 E24:J52 N24:S62 W24:AB62 K63:AB120 B53:J120" name="YellowZone"/>
  </protectedRanges>
  <mergeCells count="29">
    <mergeCell ref="B51:D52"/>
    <mergeCell ref="K61:M62"/>
    <mergeCell ref="L37:M37"/>
    <mergeCell ref="U37:V37"/>
    <mergeCell ref="L38:M38"/>
    <mergeCell ref="U38:V38"/>
    <mergeCell ref="K46:M46"/>
    <mergeCell ref="T46:V46"/>
    <mergeCell ref="U47:V47"/>
    <mergeCell ref="U48:V48"/>
    <mergeCell ref="B25:D25"/>
    <mergeCell ref="B28:D28"/>
    <mergeCell ref="K28:M28"/>
    <mergeCell ref="T28:V28"/>
    <mergeCell ref="B33:D34"/>
    <mergeCell ref="K33:M34"/>
    <mergeCell ref="K25:M25"/>
    <mergeCell ref="T25:V25"/>
    <mergeCell ref="T33:V34"/>
    <mergeCell ref="T36:V36"/>
    <mergeCell ref="T61:V62"/>
    <mergeCell ref="K36:M36"/>
    <mergeCell ref="L47:M47"/>
    <mergeCell ref="L48:M48"/>
    <mergeCell ref="C24:D24"/>
    <mergeCell ref="E24:F24"/>
    <mergeCell ref="G24:H24"/>
    <mergeCell ref="L24:M24"/>
    <mergeCell ref="U24:V24"/>
  </mergeCells>
  <conditionalFormatting sqref="C24:D24">
    <cfRule type="expression" dxfId="115" priority="1" stopIfTrue="1">
      <formula>C24="CHECK"</formula>
    </cfRule>
  </conditionalFormatting>
  <conditionalFormatting sqref="C24:F24">
    <cfRule type="expression" dxfId="114" priority="2" stopIfTrue="1">
      <formula>C24="PASS"</formula>
    </cfRule>
    <cfRule type="expression" dxfId="113" priority="3" stopIfTrue="1">
      <formula>C24="FAIL"</formula>
    </cfRule>
    <cfRule type="expression" dxfId="112" priority="4" stopIfTrue="1">
      <formula>C24="N/A"</formula>
    </cfRule>
  </conditionalFormatting>
  <conditionalFormatting sqref="D26:D27">
    <cfRule type="expression" dxfId="111" priority="5" stopIfTrue="1">
      <formula>D26="PASS"</formula>
    </cfRule>
    <cfRule type="expression" dxfId="110" priority="6" stopIfTrue="1">
      <formula>D26="FAIL"</formula>
    </cfRule>
  </conditionalFormatting>
  <conditionalFormatting sqref="D29:D30">
    <cfRule type="expression" dxfId="109" priority="7">
      <formula>D29="CHECK"</formula>
    </cfRule>
  </conditionalFormatting>
  <conditionalFormatting sqref="D29:D32 F29:F30 D39 F43 D44 F48 F52:F53 V57:V60">
    <cfRule type="expression" dxfId="108" priority="8" stopIfTrue="1">
      <formula>D29="PASS"</formula>
    </cfRule>
  </conditionalFormatting>
  <conditionalFormatting sqref="D48:D50">
    <cfRule type="expression" dxfId="107" priority="9" stopIfTrue="1">
      <formula>D48="PASS"</formula>
    </cfRule>
    <cfRule type="expression" dxfId="106" priority="10" stopIfTrue="1">
      <formula>D48="FAIL"</formula>
    </cfRule>
  </conditionalFormatting>
  <conditionalFormatting sqref="F3:F5">
    <cfRule type="expression" dxfId="105" priority="11" stopIfTrue="1">
      <formula>F3="PASS"</formula>
    </cfRule>
    <cfRule type="expression" dxfId="104" priority="12" stopIfTrue="1">
      <formula>F3="FAIL"</formula>
    </cfRule>
    <cfRule type="expression" dxfId="103" priority="13" stopIfTrue="1">
      <formula>F3="N/A"</formula>
    </cfRule>
  </conditionalFormatting>
  <conditionalFormatting sqref="F29:F30 D29:D32 D39 F43 D44 F48 F52:F53 V57:V60">
    <cfRule type="expression" dxfId="102" priority="14" stopIfTrue="1">
      <formula>D29="FAIL"</formula>
    </cfRule>
  </conditionalFormatting>
  <conditionalFormatting sqref="L41">
    <cfRule type="expression" dxfId="101" priority="15">
      <formula>OR(L37="Steel",L37="Aluminium 1",L37="Aluminium 2")</formula>
    </cfRule>
  </conditionalFormatting>
  <conditionalFormatting sqref="L43">
    <cfRule type="expression" dxfId="100" priority="16">
      <formula>L43&lt;0.4*L44</formula>
    </cfRule>
  </conditionalFormatting>
  <conditionalFormatting sqref="L44">
    <cfRule type="expression" dxfId="99" priority="17">
      <formula>L44&lt;0.4*L43</formula>
    </cfRule>
  </conditionalFormatting>
  <conditionalFormatting sqref="L51">
    <cfRule type="expression" dxfId="98" priority="18">
      <formula>OR(L47="Steel",L47="Aluminium 1",L47="Aluminium 2")</formula>
    </cfRule>
  </conditionalFormatting>
  <conditionalFormatting sqref="L53">
    <cfRule type="expression" dxfId="97" priority="19">
      <formula>L53&lt;0.4*L54</formula>
    </cfRule>
  </conditionalFormatting>
  <conditionalFormatting sqref="L54">
    <cfRule type="expression" dxfId="96" priority="20">
      <formula>L54&lt;0.4*L53</formula>
    </cfRule>
  </conditionalFormatting>
  <conditionalFormatting sqref="L24:M24">
    <cfRule type="expression" dxfId="95" priority="21">
      <formula>L24="CHECK"</formula>
    </cfRule>
    <cfRule type="expression" dxfId="94" priority="22">
      <formula>L24="N/A"</formula>
    </cfRule>
    <cfRule type="expression" dxfId="93" priority="23" stopIfTrue="1">
      <formula>L24="PASS"</formula>
    </cfRule>
    <cfRule type="expression" dxfId="92" priority="24" stopIfTrue="1">
      <formula>L24="FAIL"</formula>
    </cfRule>
  </conditionalFormatting>
  <conditionalFormatting sqref="M26:M27">
    <cfRule type="expression" dxfId="91" priority="25" stopIfTrue="1">
      <formula>M26="PASS"</formula>
    </cfRule>
    <cfRule type="expression" dxfId="90" priority="26" stopIfTrue="1">
      <formula>M26="FAIL"</formula>
    </cfRule>
  </conditionalFormatting>
  <conditionalFormatting sqref="M29:M30">
    <cfRule type="expression" dxfId="89" priority="27">
      <formula>M29="CHECK"</formula>
    </cfRule>
  </conditionalFormatting>
  <conditionalFormatting sqref="M29:M32">
    <cfRule type="expression" dxfId="88" priority="28" stopIfTrue="1">
      <formula>M29="PASS"</formula>
    </cfRule>
    <cfRule type="expression" dxfId="87" priority="29" stopIfTrue="1">
      <formula>M29="FAIL"</formula>
    </cfRule>
  </conditionalFormatting>
  <conditionalFormatting sqref="M40">
    <cfRule type="expression" dxfId="86" priority="32" stopIfTrue="1">
      <formula>M40="PASS"</formula>
    </cfRule>
    <cfRule type="expression" dxfId="85" priority="33" stopIfTrue="1">
      <formula>M40="FAIL"</formula>
    </cfRule>
  </conditionalFormatting>
  <conditionalFormatting sqref="M50">
    <cfRule type="expression" dxfId="84" priority="34" stopIfTrue="1">
      <formula>M50="PASS"</formula>
    </cfRule>
    <cfRule type="expression" dxfId="83" priority="35" stopIfTrue="1">
      <formula>M50="FAIL"</formula>
    </cfRule>
  </conditionalFormatting>
  <conditionalFormatting sqref="M57:M60">
    <cfRule type="expression" dxfId="82" priority="36" stopIfTrue="1">
      <formula>M57="PASS"</formula>
    </cfRule>
    <cfRule type="expression" dxfId="81" priority="37" stopIfTrue="1">
      <formula>M57="FAIL"</formula>
    </cfRule>
  </conditionalFormatting>
  <conditionalFormatting sqref="U41">
    <cfRule type="expression" dxfId="80" priority="38">
      <formula>OR(U37="Steel",U37="Aluminium 1",U37="Aluminium 2")</formula>
    </cfRule>
  </conditionalFormatting>
  <conditionalFormatting sqref="U43">
    <cfRule type="expression" dxfId="79" priority="39">
      <formula>U43&lt;0.4*U44</formula>
    </cfRule>
  </conditionalFormatting>
  <conditionalFormatting sqref="U44">
    <cfRule type="expression" dxfId="78" priority="40">
      <formula>U44&lt;0.4*U43</formula>
    </cfRule>
  </conditionalFormatting>
  <conditionalFormatting sqref="U51">
    <cfRule type="expression" dxfId="77" priority="41">
      <formula>OR(U47="Steel",U47="Aluminium 1",U47="Aluminium 2")</formula>
    </cfRule>
  </conditionalFormatting>
  <conditionalFormatting sqref="U53">
    <cfRule type="expression" dxfId="76" priority="42">
      <formula>U53&lt;0.4*U54</formula>
    </cfRule>
  </conditionalFormatting>
  <conditionalFormatting sqref="U54">
    <cfRule type="expression" dxfId="75" priority="43">
      <formula>U54&lt;0.4*U53</formula>
    </cfRule>
  </conditionalFormatting>
  <conditionalFormatting sqref="U24:V24">
    <cfRule type="expression" dxfId="74" priority="44">
      <formula>U24="CHECK"</formula>
    </cfRule>
    <cfRule type="expression" dxfId="73" priority="45">
      <formula>U24="N/A"</formula>
    </cfRule>
    <cfRule type="expression" dxfId="72" priority="46" stopIfTrue="1">
      <formula>U24="PASS"</formula>
    </cfRule>
    <cfRule type="expression" dxfId="71" priority="47" stopIfTrue="1">
      <formula>U24="FAIL"</formula>
    </cfRule>
  </conditionalFormatting>
  <conditionalFormatting sqref="V26:V27">
    <cfRule type="expression" dxfId="70" priority="48" stopIfTrue="1">
      <formula>V26="PASS"</formula>
    </cfRule>
    <cfRule type="expression" dxfId="69" priority="49" stopIfTrue="1">
      <formula>V26="FAIL"</formula>
    </cfRule>
  </conditionalFormatting>
  <conditionalFormatting sqref="V29:V30">
    <cfRule type="expression" dxfId="68" priority="50">
      <formula>V29="CHECK"</formula>
    </cfRule>
  </conditionalFormatting>
  <conditionalFormatting sqref="V29:V32">
    <cfRule type="expression" dxfId="67" priority="51" stopIfTrue="1">
      <formula>V29="PASS"</formula>
    </cfRule>
    <cfRule type="expression" dxfId="66" priority="52" stopIfTrue="1">
      <formula>V29="FAIL"</formula>
    </cfRule>
  </conditionalFormatting>
  <conditionalFormatting sqref="V40">
    <cfRule type="expression" dxfId="65" priority="55" stopIfTrue="1">
      <formula>V40="PASS"</formula>
    </cfRule>
    <cfRule type="expression" dxfId="64" priority="56" stopIfTrue="1">
      <formula>V40="FAIL"</formula>
    </cfRule>
  </conditionalFormatting>
  <conditionalFormatting sqref="V50">
    <cfRule type="expression" dxfId="63" priority="57" stopIfTrue="1">
      <formula>V50="PASS"</formula>
    </cfRule>
    <cfRule type="expression" dxfId="62" priority="58" stopIfTrue="1">
      <formula>V50="FAIL"</formula>
    </cfRule>
  </conditionalFormatting>
  <dataValidations count="2">
    <dataValidation type="list" allowBlank="1" showErrorMessage="1" sqref="F4:F5" xr:uid="{00000000-0002-0000-2100-000000000000}">
      <formula1>"Yes,No"</formula1>
    </dataValidation>
    <dataValidation type="list" allowBlank="1" showErrorMessage="1" sqref="L37 U37 L47 U47" xr:uid="{00000000-0002-0000-2100-000001000000}">
      <formula1>Material</formula1>
    </dataValidation>
  </dataValidations>
  <hyperlinks>
    <hyperlink ref="I3" location="'Cover Sheet'!A1" display="BACK to COVER SHEET" xr:uid="{00000000-0004-0000-2100-000000000000}"/>
    <hyperlink ref="L38" location="'T3.5 Laminate Test'!A1" display="T3.5_Laminate" xr:uid="{00000000-0004-0000-2100-000001000000}"/>
    <hyperlink ref="U38" location="'T3.5 Laminate Test'!A1" display="T3.5_Laminate" xr:uid="{00000000-0004-0000-2100-000002000000}"/>
    <hyperlink ref="L48" location="'T3.5 Laminate Test'!A1" display="T3.5_Laminate" xr:uid="{00000000-0004-0000-2100-000003000000}"/>
    <hyperlink ref="U48" location="'T3.5 Laminate Test'!A1" display="T3.5_Laminate" xr:uid="{00000000-0004-0000-2100-000004000000}"/>
  </hyperlinks>
  <pageMargins left="0.75" right="0.75" top="1" bottom="1" header="0" footer="0"/>
  <pageSetup orientation="landscape"/>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Tabelle31">
    <tabColor rgb="FF0070C0"/>
  </sheetPr>
  <dimension ref="A1:AU349"/>
  <sheetViews>
    <sheetView showGridLines="0" zoomScaleNormal="100" workbookViewId="0">
      <selection activeCell="Y16" sqref="Y16"/>
    </sheetView>
  </sheetViews>
  <sheetFormatPr baseColWidth="10" defaultColWidth="14.42578125" defaultRowHeight="15" customHeight="1" x14ac:dyDescent="0.2"/>
  <cols>
    <col min="1" max="1" width="4.28515625" customWidth="1"/>
    <col min="2" max="20" width="5" customWidth="1"/>
    <col min="21" max="21" width="11.42578125" customWidth="1"/>
    <col min="22" max="40" width="5" customWidth="1"/>
    <col min="41" max="48" width="11.42578125" customWidth="1"/>
  </cols>
  <sheetData>
    <row r="1" spans="2:42" ht="12.75" customHeight="1" x14ac:dyDescent="0.2">
      <c r="B1" s="1090" t="s">
        <v>778</v>
      </c>
      <c r="C1" s="772"/>
      <c r="D1" s="772"/>
      <c r="E1" s="772"/>
      <c r="F1" s="772"/>
      <c r="G1" s="772"/>
      <c r="H1" s="772"/>
      <c r="I1" s="772"/>
      <c r="J1" s="772"/>
      <c r="K1" s="772"/>
      <c r="L1" s="772"/>
      <c r="M1" s="772"/>
      <c r="N1" s="772"/>
      <c r="O1" s="772"/>
      <c r="P1" s="772"/>
      <c r="Q1" s="772"/>
      <c r="R1" s="772"/>
      <c r="S1" s="772"/>
      <c r="T1" s="773"/>
      <c r="V1" s="1090" t="s">
        <v>779</v>
      </c>
      <c r="W1" s="772"/>
      <c r="X1" s="772"/>
      <c r="Y1" s="772"/>
      <c r="Z1" s="772"/>
      <c r="AA1" s="772"/>
      <c r="AB1" s="772"/>
      <c r="AC1" s="772"/>
      <c r="AD1" s="772"/>
      <c r="AE1" s="772"/>
      <c r="AF1" s="772"/>
      <c r="AG1" s="772"/>
      <c r="AH1" s="772"/>
      <c r="AI1" s="772"/>
      <c r="AJ1" s="772"/>
      <c r="AK1" s="772"/>
      <c r="AL1" s="772"/>
      <c r="AM1" s="772"/>
      <c r="AN1" s="773"/>
    </row>
    <row r="2" spans="2:42" ht="12.75" customHeight="1" x14ac:dyDescent="0.2">
      <c r="B2" s="494"/>
      <c r="T2" s="273"/>
      <c r="V2" s="494"/>
      <c r="AN2" s="273"/>
    </row>
    <row r="3" spans="2:42" ht="12.75" customHeight="1" x14ac:dyDescent="0.2">
      <c r="B3" s="494" t="s">
        <v>62</v>
      </c>
      <c r="E3" s="817" t="str">
        <f>IF('Cover Sheet'!$D$14&gt;0,'Cover Sheet'!$D$14,"")</f>
        <v>OTH Amberg-Weiden</v>
      </c>
      <c r="F3" s="777"/>
      <c r="G3" s="777"/>
      <c r="H3" s="777"/>
      <c r="I3" s="777"/>
      <c r="J3" s="777"/>
      <c r="K3" s="777"/>
      <c r="L3" s="23" t="s">
        <v>64</v>
      </c>
      <c r="P3" s="817" t="str">
        <f>IF('Cover Sheet'!$O$14&gt;0,'Cover Sheet'!$O$14,"")</f>
        <v>FSA E32; FSG 23; FSP E23</v>
      </c>
      <c r="Q3" s="777"/>
      <c r="R3" s="777"/>
      <c r="S3" s="777"/>
      <c r="T3" s="778"/>
      <c r="V3" s="494" t="s">
        <v>62</v>
      </c>
      <c r="Y3" s="817" t="str">
        <f>IF('Cover Sheet'!$D$14&gt;0,'Cover Sheet'!$D$14,"")</f>
        <v>OTH Amberg-Weiden</v>
      </c>
      <c r="Z3" s="777"/>
      <c r="AA3" s="777"/>
      <c r="AB3" s="777"/>
      <c r="AC3" s="777"/>
      <c r="AD3" s="777"/>
      <c r="AE3" s="777"/>
      <c r="AF3" s="23" t="s">
        <v>64</v>
      </c>
      <c r="AJ3" s="817" t="str">
        <f>IF('Cover Sheet'!$O$14&gt;0,'Cover Sheet'!$O$14,"")</f>
        <v>FSA E32; FSG 23; FSP E23</v>
      </c>
      <c r="AK3" s="777"/>
      <c r="AL3" s="777"/>
      <c r="AM3" s="777"/>
      <c r="AN3" s="778"/>
    </row>
    <row r="4" spans="2:42" ht="12.75" customHeight="1" x14ac:dyDescent="0.2">
      <c r="B4" s="602"/>
      <c r="C4" s="226"/>
      <c r="D4" s="226"/>
      <c r="E4" s="226"/>
      <c r="F4" s="226"/>
      <c r="G4" s="226"/>
      <c r="H4" s="226"/>
      <c r="I4" s="226"/>
      <c r="J4" s="226"/>
      <c r="K4" s="226"/>
      <c r="L4" s="226"/>
      <c r="M4" s="226"/>
      <c r="N4" s="226"/>
      <c r="O4" s="226"/>
      <c r="P4" s="226"/>
      <c r="Q4" s="226"/>
      <c r="R4" s="226"/>
      <c r="S4" s="226"/>
      <c r="T4" s="577"/>
      <c r="V4" s="602"/>
      <c r="W4" s="226"/>
      <c r="X4" s="226"/>
      <c r="Y4" s="226"/>
      <c r="Z4" s="226"/>
      <c r="AA4" s="226"/>
      <c r="AB4" s="226"/>
      <c r="AC4" s="226"/>
      <c r="AD4" s="226"/>
      <c r="AE4" s="226"/>
      <c r="AF4" s="226"/>
      <c r="AG4" s="226"/>
      <c r="AH4" s="226"/>
      <c r="AI4" s="226"/>
      <c r="AJ4" s="226"/>
      <c r="AK4" s="226"/>
      <c r="AL4" s="226"/>
      <c r="AM4" s="226"/>
      <c r="AN4" s="577"/>
    </row>
    <row r="5" spans="2:42" ht="12.75" customHeight="1" x14ac:dyDescent="0.2">
      <c r="B5" s="1119"/>
      <c r="C5" s="760"/>
      <c r="D5" s="760"/>
      <c r="E5" s="760"/>
      <c r="F5" s="760"/>
      <c r="G5" s="760"/>
      <c r="H5" s="760"/>
      <c r="I5" s="760"/>
      <c r="J5" s="760"/>
      <c r="K5" s="760"/>
      <c r="L5" s="760"/>
      <c r="M5" s="760"/>
      <c r="N5" s="760"/>
      <c r="O5" s="760"/>
      <c r="P5" s="760"/>
      <c r="Q5" s="760"/>
      <c r="R5" s="760"/>
      <c r="S5" s="760"/>
      <c r="T5" s="761"/>
      <c r="V5" s="1119"/>
      <c r="W5" s="760"/>
      <c r="X5" s="760"/>
      <c r="Y5" s="760"/>
      <c r="Z5" s="760"/>
      <c r="AA5" s="760"/>
      <c r="AB5" s="760"/>
      <c r="AC5" s="760"/>
      <c r="AD5" s="760"/>
      <c r="AE5" s="760"/>
      <c r="AF5" s="760"/>
      <c r="AG5" s="760"/>
      <c r="AH5" s="760"/>
      <c r="AI5" s="760"/>
      <c r="AJ5" s="760"/>
      <c r="AK5" s="760"/>
      <c r="AL5" s="760"/>
      <c r="AM5" s="760"/>
      <c r="AN5" s="761"/>
      <c r="AP5" s="23" t="s">
        <v>780</v>
      </c>
    </row>
    <row r="6" spans="2:42" ht="12.75" customHeight="1" x14ac:dyDescent="0.2">
      <c r="B6" s="242"/>
      <c r="C6" s="221"/>
      <c r="D6" s="221"/>
      <c r="E6" s="221"/>
      <c r="F6" s="221"/>
      <c r="G6" s="221"/>
      <c r="H6" s="221"/>
      <c r="I6" s="221"/>
      <c r="J6" s="221"/>
      <c r="K6" s="221"/>
      <c r="L6" s="221"/>
      <c r="M6" s="221"/>
      <c r="N6" s="221"/>
      <c r="O6" s="221"/>
      <c r="P6" s="221"/>
      <c r="Q6" s="221"/>
      <c r="R6" s="221"/>
      <c r="S6" s="221"/>
      <c r="T6" s="243"/>
      <c r="V6" s="242"/>
      <c r="W6" s="221"/>
      <c r="X6" s="221"/>
      <c r="Y6" s="221"/>
      <c r="Z6" s="221"/>
      <c r="AA6" s="221"/>
      <c r="AB6" s="221"/>
      <c r="AC6" s="221"/>
      <c r="AD6" s="221"/>
      <c r="AE6" s="221"/>
      <c r="AF6" s="221"/>
      <c r="AG6" s="221"/>
      <c r="AH6" s="221"/>
      <c r="AI6" s="221"/>
      <c r="AJ6" s="221"/>
      <c r="AK6" s="221"/>
      <c r="AL6" s="221"/>
      <c r="AM6" s="221"/>
      <c r="AN6" s="243"/>
    </row>
    <row r="7" spans="2:42" ht="12.75" customHeight="1" x14ac:dyDescent="0.2">
      <c r="B7" s="242"/>
      <c r="C7" s="221"/>
      <c r="D7" s="221"/>
      <c r="E7" s="221"/>
      <c r="F7" s="221"/>
      <c r="G7" s="221"/>
      <c r="H7" s="221"/>
      <c r="I7" s="221"/>
      <c r="J7" s="221"/>
      <c r="K7" s="221"/>
      <c r="L7" s="221"/>
      <c r="M7" s="221"/>
      <c r="N7" s="221"/>
      <c r="O7" s="221"/>
      <c r="P7" s="221"/>
      <c r="Q7" s="221"/>
      <c r="R7" s="221"/>
      <c r="S7" s="221"/>
      <c r="T7" s="243"/>
      <c r="V7" s="242"/>
      <c r="W7" s="221"/>
      <c r="X7" s="221"/>
      <c r="Y7" s="221"/>
      <c r="Z7" s="221"/>
      <c r="AA7" s="221"/>
      <c r="AB7" s="221"/>
      <c r="AC7" s="221"/>
      <c r="AD7" s="221"/>
      <c r="AE7" s="221"/>
      <c r="AF7" s="221"/>
      <c r="AG7" s="221"/>
      <c r="AH7" s="221"/>
      <c r="AI7" s="221"/>
      <c r="AJ7" s="221"/>
      <c r="AK7" s="221"/>
      <c r="AL7" s="221"/>
      <c r="AM7" s="221"/>
      <c r="AN7" s="243"/>
    </row>
    <row r="8" spans="2:42" ht="12.75" customHeight="1" x14ac:dyDescent="0.2">
      <c r="B8" s="242"/>
      <c r="C8" s="221"/>
      <c r="D8" s="221"/>
      <c r="E8" s="221"/>
      <c r="F8" s="221"/>
      <c r="G8" s="221"/>
      <c r="H8" s="221"/>
      <c r="I8" s="221"/>
      <c r="J8" s="221"/>
      <c r="K8" s="221"/>
      <c r="L8" s="221"/>
      <c r="M8" s="221"/>
      <c r="N8" s="221"/>
      <c r="O8" s="221"/>
      <c r="P8" s="221"/>
      <c r="Q8" s="221"/>
      <c r="R8" s="221"/>
      <c r="S8" s="221"/>
      <c r="T8" s="243"/>
      <c r="V8" s="242"/>
      <c r="W8" s="221"/>
      <c r="X8" s="221"/>
      <c r="Y8" s="221"/>
      <c r="Z8" s="221"/>
      <c r="AA8" s="221"/>
      <c r="AB8" s="221"/>
      <c r="AC8" s="221"/>
      <c r="AD8" s="221"/>
      <c r="AE8" s="221"/>
      <c r="AF8" s="221"/>
      <c r="AG8" s="221"/>
      <c r="AH8" s="221"/>
      <c r="AI8" s="221"/>
      <c r="AJ8" s="221"/>
      <c r="AK8" s="221"/>
      <c r="AL8" s="221"/>
      <c r="AM8" s="221"/>
      <c r="AN8" s="243"/>
    </row>
    <row r="9" spans="2:42" ht="12.75" customHeight="1" x14ac:dyDescent="0.2">
      <c r="B9" s="242"/>
      <c r="C9" s="221"/>
      <c r="D9" s="221"/>
      <c r="E9" s="221"/>
      <c r="F9" s="221"/>
      <c r="G9" s="221"/>
      <c r="H9" s="221"/>
      <c r="I9" s="221"/>
      <c r="J9" s="221"/>
      <c r="K9" s="221"/>
      <c r="L9" s="221"/>
      <c r="M9" s="221"/>
      <c r="N9" s="221"/>
      <c r="O9" s="221"/>
      <c r="P9" s="221"/>
      <c r="Q9" s="221"/>
      <c r="R9" s="221"/>
      <c r="S9" s="221"/>
      <c r="T9" s="243"/>
      <c r="V9" s="242"/>
      <c r="W9" s="221"/>
      <c r="X9" s="221"/>
      <c r="Y9" s="221"/>
      <c r="Z9" s="221"/>
      <c r="AA9" s="221"/>
      <c r="AB9" s="221"/>
      <c r="AC9" s="221"/>
      <c r="AD9" s="221"/>
      <c r="AE9" s="221"/>
      <c r="AF9" s="221"/>
      <c r="AG9" s="221"/>
      <c r="AH9" s="221"/>
      <c r="AI9" s="221"/>
      <c r="AJ9" s="221"/>
      <c r="AK9" s="221"/>
      <c r="AL9" s="221"/>
      <c r="AM9" s="221"/>
      <c r="AN9" s="243"/>
    </row>
    <row r="10" spans="2:42" ht="12.75" customHeight="1" x14ac:dyDescent="0.2">
      <c r="B10" s="242"/>
      <c r="C10" s="221"/>
      <c r="D10" s="221"/>
      <c r="E10" s="221"/>
      <c r="F10" s="221"/>
      <c r="G10" s="221"/>
      <c r="H10" s="221"/>
      <c r="I10" s="221"/>
      <c r="J10" s="221"/>
      <c r="K10" s="221"/>
      <c r="L10" s="221"/>
      <c r="M10" s="221"/>
      <c r="N10" s="221"/>
      <c r="O10" s="221"/>
      <c r="P10" s="221"/>
      <c r="Q10" s="221"/>
      <c r="R10" s="221"/>
      <c r="S10" s="221"/>
      <c r="T10" s="243"/>
      <c r="V10" s="242"/>
      <c r="W10" s="221"/>
      <c r="X10" s="221"/>
      <c r="Y10" s="221"/>
      <c r="Z10" s="221"/>
      <c r="AA10" s="221"/>
      <c r="AB10" s="221"/>
      <c r="AC10" s="221"/>
      <c r="AD10" s="221"/>
      <c r="AE10" s="221"/>
      <c r="AF10" s="221"/>
      <c r="AG10" s="221"/>
      <c r="AH10" s="221"/>
      <c r="AI10" s="221"/>
      <c r="AJ10" s="221"/>
      <c r="AK10" s="221"/>
      <c r="AL10" s="221"/>
      <c r="AM10" s="221"/>
      <c r="AN10" s="243"/>
    </row>
    <row r="11" spans="2:42" ht="12.75" customHeight="1" x14ac:dyDescent="0.2">
      <c r="B11" s="242"/>
      <c r="C11" s="221"/>
      <c r="D11" s="221"/>
      <c r="E11" s="221"/>
      <c r="F11" s="221"/>
      <c r="G11" s="221"/>
      <c r="H11" s="256"/>
      <c r="I11" s="221"/>
      <c r="J11" s="221"/>
      <c r="K11" s="221"/>
      <c r="L11" s="221"/>
      <c r="M11" s="221"/>
      <c r="N11" s="221"/>
      <c r="O11" s="221"/>
      <c r="P11" s="221"/>
      <c r="Q11" s="221"/>
      <c r="R11" s="221"/>
      <c r="S11" s="221"/>
      <c r="T11" s="243"/>
      <c r="V11" s="242"/>
      <c r="W11" s="221"/>
      <c r="X11" s="221"/>
      <c r="Y11" s="221"/>
      <c r="Z11" s="221"/>
      <c r="AA11" s="221"/>
      <c r="AB11" s="256"/>
      <c r="AC11" s="221"/>
      <c r="AD11" s="221"/>
      <c r="AE11" s="221"/>
      <c r="AF11" s="221"/>
      <c r="AG11" s="221"/>
      <c r="AH11" s="221"/>
      <c r="AI11" s="221"/>
      <c r="AJ11" s="221"/>
      <c r="AK11" s="221"/>
      <c r="AL11" s="221"/>
      <c r="AM11" s="221"/>
      <c r="AN11" s="243"/>
    </row>
    <row r="12" spans="2:42" ht="12.75" customHeight="1" x14ac:dyDescent="0.2">
      <c r="B12" s="242"/>
      <c r="C12" s="221"/>
      <c r="D12" s="221"/>
      <c r="E12" s="221"/>
      <c r="F12" s="221"/>
      <c r="G12" s="221"/>
      <c r="H12" s="221"/>
      <c r="I12" s="221"/>
      <c r="J12" s="221"/>
      <c r="K12" s="221"/>
      <c r="L12" s="221"/>
      <c r="M12" s="221"/>
      <c r="N12" s="221"/>
      <c r="O12" s="221"/>
      <c r="P12" s="221"/>
      <c r="Q12" s="221"/>
      <c r="R12" s="221"/>
      <c r="S12" s="221"/>
      <c r="T12" s="243"/>
      <c r="V12" s="242"/>
      <c r="W12" s="221"/>
      <c r="X12" s="221"/>
      <c r="Y12" s="221"/>
      <c r="Z12" s="221"/>
      <c r="AA12" s="221"/>
      <c r="AB12" s="221"/>
      <c r="AC12" s="221"/>
      <c r="AD12" s="221"/>
      <c r="AE12" s="221"/>
      <c r="AF12" s="221"/>
      <c r="AG12" s="221"/>
      <c r="AH12" s="221"/>
      <c r="AI12" s="221"/>
      <c r="AJ12" s="221"/>
      <c r="AK12" s="221"/>
      <c r="AL12" s="221"/>
      <c r="AM12" s="221"/>
      <c r="AN12" s="243"/>
    </row>
    <row r="13" spans="2:42" ht="12.75" customHeight="1" x14ac:dyDescent="0.2">
      <c r="B13" s="242"/>
      <c r="C13" s="221"/>
      <c r="D13" s="256" t="s">
        <v>417</v>
      </c>
      <c r="E13" s="221"/>
      <c r="F13" s="221"/>
      <c r="G13" s="221"/>
      <c r="H13" s="256"/>
      <c r="I13" s="221"/>
      <c r="J13" s="221"/>
      <c r="K13" s="221"/>
      <c r="L13" s="221"/>
      <c r="M13" s="221"/>
      <c r="N13" s="221"/>
      <c r="O13" s="221"/>
      <c r="P13" s="221"/>
      <c r="Q13" s="221"/>
      <c r="R13" s="221"/>
      <c r="S13" s="221"/>
      <c r="T13" s="243"/>
      <c r="V13" s="242"/>
      <c r="W13" s="221"/>
      <c r="X13" s="256" t="s">
        <v>417</v>
      </c>
      <c r="Y13" s="221"/>
      <c r="Z13" s="221"/>
      <c r="AA13" s="221"/>
      <c r="AB13" s="256"/>
      <c r="AC13" s="221"/>
      <c r="AD13" s="221"/>
      <c r="AE13" s="221"/>
      <c r="AF13" s="221"/>
      <c r="AG13" s="221"/>
      <c r="AH13" s="221"/>
      <c r="AI13" s="221"/>
      <c r="AJ13" s="221"/>
      <c r="AK13" s="221"/>
      <c r="AL13" s="221"/>
      <c r="AM13" s="221"/>
      <c r="AN13" s="243"/>
    </row>
    <row r="14" spans="2:42" ht="12.75" customHeight="1" x14ac:dyDescent="0.2">
      <c r="B14" s="242"/>
      <c r="C14" s="221"/>
      <c r="D14" s="221"/>
      <c r="E14" s="221"/>
      <c r="F14" s="221"/>
      <c r="G14" s="221"/>
      <c r="H14" s="221"/>
      <c r="I14" s="221"/>
      <c r="J14" s="221"/>
      <c r="K14" s="221"/>
      <c r="L14" s="221"/>
      <c r="M14" s="221"/>
      <c r="N14" s="221"/>
      <c r="O14" s="221"/>
      <c r="P14" s="221"/>
      <c r="Q14" s="221"/>
      <c r="R14" s="221"/>
      <c r="S14" s="221"/>
      <c r="T14" s="243"/>
      <c r="V14" s="242"/>
      <c r="W14" s="221"/>
      <c r="X14" s="221"/>
      <c r="Y14" s="221"/>
      <c r="Z14" s="221"/>
      <c r="AA14" s="221"/>
      <c r="AB14" s="221"/>
      <c r="AC14" s="221"/>
      <c r="AD14" s="221"/>
      <c r="AE14" s="221"/>
      <c r="AF14" s="221"/>
      <c r="AG14" s="221"/>
      <c r="AH14" s="221"/>
      <c r="AI14" s="221"/>
      <c r="AJ14" s="221"/>
      <c r="AK14" s="221"/>
      <c r="AL14" s="221"/>
      <c r="AM14" s="221"/>
      <c r="AN14" s="243"/>
    </row>
    <row r="15" spans="2:42" ht="12.75" customHeight="1" x14ac:dyDescent="0.2">
      <c r="B15" s="242"/>
      <c r="C15" s="221"/>
      <c r="D15" s="256" t="s">
        <v>408</v>
      </c>
      <c r="E15" s="221"/>
      <c r="F15" s="221"/>
      <c r="G15" s="221"/>
      <c r="H15" s="221"/>
      <c r="I15" s="221"/>
      <c r="J15" s="221"/>
      <c r="K15" s="221"/>
      <c r="L15" s="221"/>
      <c r="M15" s="221"/>
      <c r="N15" s="221"/>
      <c r="O15" s="221"/>
      <c r="P15" s="221"/>
      <c r="Q15" s="221"/>
      <c r="R15" s="221"/>
      <c r="S15" s="221"/>
      <c r="T15" s="243"/>
      <c r="V15" s="242"/>
      <c r="W15" s="221"/>
      <c r="X15" s="256" t="s">
        <v>408</v>
      </c>
      <c r="Y15" s="221"/>
      <c r="Z15" s="221"/>
      <c r="AA15" s="221"/>
      <c r="AB15" s="221"/>
      <c r="AC15" s="221"/>
      <c r="AD15" s="221"/>
      <c r="AE15" s="221"/>
      <c r="AF15" s="221"/>
      <c r="AG15" s="221"/>
      <c r="AH15" s="221"/>
      <c r="AI15" s="221"/>
      <c r="AJ15" s="221"/>
      <c r="AK15" s="221"/>
      <c r="AL15" s="221"/>
      <c r="AM15" s="221"/>
      <c r="AN15" s="243"/>
    </row>
    <row r="16" spans="2:42" ht="12.75" customHeight="1" x14ac:dyDescent="0.2">
      <c r="B16" s="242"/>
      <c r="C16" s="221"/>
      <c r="D16" s="230"/>
      <c r="E16" s="221"/>
      <c r="F16" s="221"/>
      <c r="G16" s="221"/>
      <c r="H16" s="221"/>
      <c r="I16" s="221"/>
      <c r="J16" s="221"/>
      <c r="K16" s="221"/>
      <c r="L16" s="221"/>
      <c r="M16" s="221"/>
      <c r="N16" s="221"/>
      <c r="O16" s="221"/>
      <c r="P16" s="221"/>
      <c r="Q16" s="221"/>
      <c r="R16" s="221"/>
      <c r="S16" s="221"/>
      <c r="T16" s="243"/>
      <c r="V16" s="242"/>
      <c r="W16" s="221"/>
      <c r="X16" s="230"/>
      <c r="Y16" s="221"/>
      <c r="Z16" s="221"/>
      <c r="AA16" s="221"/>
      <c r="AB16" s="221"/>
      <c r="AC16" s="221"/>
      <c r="AD16" s="221"/>
      <c r="AE16" s="221"/>
      <c r="AF16" s="221"/>
      <c r="AG16" s="221"/>
      <c r="AH16" s="221"/>
      <c r="AI16" s="221"/>
      <c r="AJ16" s="221"/>
      <c r="AK16" s="221"/>
      <c r="AL16" s="221"/>
      <c r="AM16" s="221"/>
      <c r="AN16" s="243"/>
    </row>
    <row r="17" spans="1:47" ht="12.75" customHeight="1" x14ac:dyDescent="0.2">
      <c r="B17" s="242"/>
      <c r="C17" s="221"/>
      <c r="D17" s="256" t="s">
        <v>409</v>
      </c>
      <c r="E17" s="221"/>
      <c r="F17" s="221"/>
      <c r="G17" s="221"/>
      <c r="H17" s="221"/>
      <c r="I17" s="221"/>
      <c r="J17" s="221"/>
      <c r="K17" s="221"/>
      <c r="L17" s="221"/>
      <c r="M17" s="221"/>
      <c r="N17" s="221"/>
      <c r="O17" s="221"/>
      <c r="P17" s="221"/>
      <c r="Q17" s="221"/>
      <c r="R17" s="221"/>
      <c r="S17" s="221"/>
      <c r="T17" s="243"/>
      <c r="V17" s="242"/>
      <c r="W17" s="221"/>
      <c r="X17" s="256" t="s">
        <v>409</v>
      </c>
      <c r="Y17" s="221"/>
      <c r="Z17" s="221"/>
      <c r="AA17" s="221"/>
      <c r="AB17" s="221"/>
      <c r="AC17" s="221"/>
      <c r="AD17" s="221"/>
      <c r="AE17" s="221"/>
      <c r="AF17" s="221"/>
      <c r="AG17" s="221"/>
      <c r="AH17" s="221"/>
      <c r="AI17" s="221"/>
      <c r="AJ17" s="221"/>
      <c r="AK17" s="221"/>
      <c r="AL17" s="221"/>
      <c r="AM17" s="221"/>
      <c r="AN17" s="243"/>
    </row>
    <row r="18" spans="1:47" ht="12.75" customHeight="1" x14ac:dyDescent="0.2">
      <c r="B18" s="242"/>
      <c r="C18" s="221"/>
      <c r="D18" s="221"/>
      <c r="E18" s="221"/>
      <c r="F18" s="221"/>
      <c r="G18" s="221"/>
      <c r="H18" s="221"/>
      <c r="I18" s="221"/>
      <c r="J18" s="221"/>
      <c r="K18" s="221"/>
      <c r="L18" s="221"/>
      <c r="M18" s="221"/>
      <c r="N18" s="221"/>
      <c r="O18" s="221"/>
      <c r="P18" s="221"/>
      <c r="Q18" s="221"/>
      <c r="R18" s="221"/>
      <c r="S18" s="221"/>
      <c r="T18" s="243"/>
      <c r="V18" s="242"/>
      <c r="W18" s="221"/>
      <c r="X18" s="221"/>
      <c r="Y18" s="221"/>
      <c r="Z18" s="221"/>
      <c r="AA18" s="221"/>
      <c r="AB18" s="221"/>
      <c r="AC18" s="221"/>
      <c r="AD18" s="221"/>
      <c r="AE18" s="221"/>
      <c r="AF18" s="221"/>
      <c r="AG18" s="221"/>
      <c r="AH18" s="221"/>
      <c r="AI18" s="221"/>
      <c r="AJ18" s="221"/>
      <c r="AK18" s="221"/>
      <c r="AL18" s="221"/>
      <c r="AM18" s="221"/>
      <c r="AN18" s="243"/>
    </row>
    <row r="19" spans="1:47" ht="12.75" customHeight="1" x14ac:dyDescent="0.2">
      <c r="A19" s="8"/>
      <c r="B19" s="242"/>
      <c r="C19" s="221"/>
      <c r="D19" s="221"/>
      <c r="E19" s="221"/>
      <c r="F19" s="221"/>
      <c r="G19" s="221"/>
      <c r="H19" s="256"/>
      <c r="I19" s="221"/>
      <c r="J19" s="221"/>
      <c r="K19" s="221"/>
      <c r="L19" s="221"/>
      <c r="M19" s="221"/>
      <c r="N19" s="221"/>
      <c r="O19" s="221"/>
      <c r="P19" s="221"/>
      <c r="Q19" s="221"/>
      <c r="R19" s="221"/>
      <c r="S19" s="221"/>
      <c r="T19" s="243"/>
      <c r="U19" s="8"/>
      <c r="V19" s="242"/>
      <c r="W19" s="221"/>
      <c r="X19" s="221"/>
      <c r="Y19" s="221"/>
      <c r="Z19" s="221"/>
      <c r="AA19" s="221"/>
      <c r="AB19" s="256"/>
      <c r="AC19" s="221"/>
      <c r="AD19" s="221"/>
      <c r="AE19" s="221"/>
      <c r="AF19" s="221"/>
      <c r="AG19" s="221"/>
      <c r="AH19" s="221"/>
      <c r="AI19" s="221"/>
      <c r="AJ19" s="221"/>
      <c r="AK19" s="221"/>
      <c r="AL19" s="221"/>
      <c r="AM19" s="221"/>
      <c r="AN19" s="243"/>
      <c r="AO19" s="8"/>
      <c r="AP19" s="8"/>
      <c r="AQ19" s="8"/>
      <c r="AR19" s="8"/>
      <c r="AS19" s="8"/>
      <c r="AT19" s="8"/>
      <c r="AU19" s="8"/>
    </row>
    <row r="20" spans="1:47" ht="12.75" customHeight="1" x14ac:dyDescent="0.2">
      <c r="A20" s="8"/>
      <c r="B20" s="242"/>
      <c r="C20" s="221"/>
      <c r="D20" s="221"/>
      <c r="E20" s="221"/>
      <c r="F20" s="221"/>
      <c r="G20" s="221"/>
      <c r="H20" s="221"/>
      <c r="I20" s="221"/>
      <c r="J20" s="221"/>
      <c r="K20" s="221"/>
      <c r="L20" s="221"/>
      <c r="M20" s="221"/>
      <c r="N20" s="221"/>
      <c r="O20" s="221"/>
      <c r="P20" s="221"/>
      <c r="Q20" s="221"/>
      <c r="R20" s="221"/>
      <c r="S20" s="221"/>
      <c r="T20" s="243"/>
      <c r="U20" s="8"/>
      <c r="V20" s="242"/>
      <c r="W20" s="221"/>
      <c r="X20" s="221"/>
      <c r="Y20" s="221"/>
      <c r="Z20" s="221"/>
      <c r="AA20" s="221"/>
      <c r="AB20" s="221"/>
      <c r="AC20" s="221"/>
      <c r="AD20" s="221"/>
      <c r="AE20" s="221"/>
      <c r="AF20" s="221"/>
      <c r="AG20" s="221"/>
      <c r="AH20" s="221"/>
      <c r="AI20" s="221"/>
      <c r="AJ20" s="221"/>
      <c r="AK20" s="221"/>
      <c r="AL20" s="221"/>
      <c r="AM20" s="221"/>
      <c r="AN20" s="243"/>
      <c r="AO20" s="8"/>
      <c r="AP20" s="8"/>
      <c r="AQ20" s="8"/>
      <c r="AR20" s="8"/>
      <c r="AS20" s="8"/>
      <c r="AT20" s="8"/>
      <c r="AU20" s="8"/>
    </row>
    <row r="21" spans="1:47" ht="12.75" customHeight="1" x14ac:dyDescent="0.2">
      <c r="A21" s="8"/>
      <c r="B21" s="242"/>
      <c r="C21" s="221"/>
      <c r="D21" s="221"/>
      <c r="E21" s="221"/>
      <c r="F21" s="221"/>
      <c r="G21" s="221"/>
      <c r="H21" s="256"/>
      <c r="I21" s="221"/>
      <c r="J21" s="221"/>
      <c r="K21" s="221"/>
      <c r="L21" s="221"/>
      <c r="M21" s="221"/>
      <c r="N21" s="221"/>
      <c r="O21" s="221"/>
      <c r="P21" s="221"/>
      <c r="Q21" s="221"/>
      <c r="R21" s="221"/>
      <c r="S21" s="221"/>
      <c r="T21" s="243"/>
      <c r="U21" s="8"/>
      <c r="V21" s="242"/>
      <c r="W21" s="221"/>
      <c r="X21" s="221"/>
      <c r="Y21" s="221"/>
      <c r="Z21" s="221"/>
      <c r="AA21" s="221"/>
      <c r="AB21" s="256"/>
      <c r="AC21" s="221"/>
      <c r="AD21" s="221"/>
      <c r="AE21" s="221"/>
      <c r="AF21" s="221"/>
      <c r="AG21" s="221"/>
      <c r="AH21" s="221"/>
      <c r="AI21" s="221"/>
      <c r="AJ21" s="221"/>
      <c r="AK21" s="221"/>
      <c r="AL21" s="221"/>
      <c r="AM21" s="221"/>
      <c r="AN21" s="243"/>
      <c r="AO21" s="8"/>
      <c r="AP21" s="8"/>
      <c r="AQ21" s="8"/>
      <c r="AR21" s="8"/>
      <c r="AS21" s="8"/>
      <c r="AT21" s="8"/>
      <c r="AU21" s="8"/>
    </row>
    <row r="22" spans="1:47" ht="12.75" customHeight="1" x14ac:dyDescent="0.2">
      <c r="A22" s="8"/>
      <c r="B22" s="242"/>
      <c r="C22" s="221"/>
      <c r="D22" s="221"/>
      <c r="E22" s="256"/>
      <c r="F22" s="221"/>
      <c r="G22" s="221"/>
      <c r="H22" s="221"/>
      <c r="I22" s="221"/>
      <c r="J22" s="221"/>
      <c r="K22" s="221"/>
      <c r="L22" s="221"/>
      <c r="M22" s="221"/>
      <c r="N22" s="221"/>
      <c r="O22" s="221"/>
      <c r="P22" s="221"/>
      <c r="Q22" s="221"/>
      <c r="R22" s="221"/>
      <c r="S22" s="221"/>
      <c r="T22" s="243"/>
      <c r="U22" s="8"/>
      <c r="V22" s="242"/>
      <c r="W22" s="221"/>
      <c r="X22" s="221"/>
      <c r="Y22" s="256"/>
      <c r="Z22" s="221"/>
      <c r="AA22" s="221"/>
      <c r="AB22" s="221"/>
      <c r="AC22" s="221"/>
      <c r="AD22" s="221"/>
      <c r="AE22" s="221"/>
      <c r="AF22" s="221"/>
      <c r="AG22" s="221"/>
      <c r="AH22" s="221"/>
      <c r="AI22" s="221"/>
      <c r="AJ22" s="221"/>
      <c r="AK22" s="221"/>
      <c r="AL22" s="221"/>
      <c r="AM22" s="221"/>
      <c r="AN22" s="243"/>
      <c r="AO22" s="8"/>
      <c r="AP22" s="8"/>
      <c r="AQ22" s="8"/>
      <c r="AR22" s="8"/>
      <c r="AS22" s="8"/>
      <c r="AT22" s="8"/>
      <c r="AU22" s="8"/>
    </row>
    <row r="23" spans="1:47" ht="12.75" customHeight="1" x14ac:dyDescent="0.2">
      <c r="A23" s="8"/>
      <c r="B23" s="242"/>
      <c r="C23" s="221"/>
      <c r="D23" s="221"/>
      <c r="E23" s="221"/>
      <c r="F23" s="221"/>
      <c r="G23" s="221"/>
      <c r="H23" s="221"/>
      <c r="I23" s="221"/>
      <c r="J23" s="221"/>
      <c r="K23" s="221"/>
      <c r="L23" s="221"/>
      <c r="M23" s="221"/>
      <c r="N23" s="221"/>
      <c r="O23" s="221"/>
      <c r="P23" s="221"/>
      <c r="Q23" s="221"/>
      <c r="R23" s="221"/>
      <c r="S23" s="221"/>
      <c r="T23" s="243"/>
      <c r="U23" s="8"/>
      <c r="V23" s="242"/>
      <c r="W23" s="221"/>
      <c r="X23" s="221"/>
      <c r="Y23" s="221"/>
      <c r="Z23" s="221"/>
      <c r="AA23" s="221"/>
      <c r="AB23" s="221"/>
      <c r="AC23" s="221"/>
      <c r="AD23" s="221"/>
      <c r="AE23" s="221"/>
      <c r="AF23" s="221"/>
      <c r="AG23" s="221"/>
      <c r="AH23" s="221"/>
      <c r="AI23" s="221"/>
      <c r="AJ23" s="221"/>
      <c r="AK23" s="221"/>
      <c r="AL23" s="221"/>
      <c r="AM23" s="221"/>
      <c r="AN23" s="243"/>
      <c r="AO23" s="8"/>
      <c r="AP23" s="8"/>
      <c r="AQ23" s="8"/>
      <c r="AR23" s="8"/>
      <c r="AS23" s="8"/>
      <c r="AT23" s="8"/>
      <c r="AU23" s="8"/>
    </row>
    <row r="24" spans="1:47" ht="12.75" customHeight="1" x14ac:dyDescent="0.2">
      <c r="A24" s="8"/>
      <c r="B24" s="242"/>
      <c r="C24" s="221"/>
      <c r="D24" s="221"/>
      <c r="E24" s="221"/>
      <c r="F24" s="221"/>
      <c r="G24" s="221"/>
      <c r="H24" s="221"/>
      <c r="I24" s="221"/>
      <c r="J24" s="221"/>
      <c r="K24" s="221"/>
      <c r="L24" s="221"/>
      <c r="M24" s="221"/>
      <c r="N24" s="221"/>
      <c r="O24" s="221"/>
      <c r="P24" s="221"/>
      <c r="Q24" s="221"/>
      <c r="R24" s="221"/>
      <c r="S24" s="221"/>
      <c r="T24" s="243"/>
      <c r="U24" s="8"/>
      <c r="V24" s="242"/>
      <c r="W24" s="221"/>
      <c r="X24" s="221"/>
      <c r="Y24" s="221"/>
      <c r="Z24" s="221"/>
      <c r="AA24" s="221"/>
      <c r="AB24" s="221"/>
      <c r="AC24" s="221"/>
      <c r="AD24" s="221"/>
      <c r="AE24" s="221"/>
      <c r="AF24" s="221"/>
      <c r="AG24" s="221"/>
      <c r="AH24" s="221"/>
      <c r="AI24" s="221"/>
      <c r="AJ24" s="221"/>
      <c r="AK24" s="221"/>
      <c r="AL24" s="221"/>
      <c r="AM24" s="221"/>
      <c r="AN24" s="243"/>
      <c r="AO24" s="8"/>
      <c r="AP24" s="8"/>
      <c r="AQ24" s="8"/>
      <c r="AR24" s="8"/>
      <c r="AS24" s="8"/>
      <c r="AT24" s="8"/>
      <c r="AU24" s="8"/>
    </row>
    <row r="25" spans="1:47" ht="12.75" customHeight="1" x14ac:dyDescent="0.2">
      <c r="A25" s="8"/>
      <c r="B25" s="242"/>
      <c r="C25" s="221"/>
      <c r="D25" s="221"/>
      <c r="E25" s="221"/>
      <c r="F25" s="221"/>
      <c r="G25" s="221"/>
      <c r="H25" s="221"/>
      <c r="I25" s="221"/>
      <c r="J25" s="221"/>
      <c r="K25" s="221"/>
      <c r="L25" s="221"/>
      <c r="M25" s="221"/>
      <c r="N25" s="221"/>
      <c r="O25" s="221"/>
      <c r="P25" s="221"/>
      <c r="Q25" s="221"/>
      <c r="R25" s="221"/>
      <c r="S25" s="221"/>
      <c r="T25" s="243"/>
      <c r="U25" s="8"/>
      <c r="V25" s="242"/>
      <c r="W25" s="221"/>
      <c r="X25" s="221"/>
      <c r="Y25" s="221"/>
      <c r="Z25" s="221"/>
      <c r="AA25" s="221"/>
      <c r="AB25" s="221"/>
      <c r="AC25" s="221"/>
      <c r="AD25" s="221"/>
      <c r="AE25" s="221"/>
      <c r="AF25" s="221"/>
      <c r="AG25" s="221"/>
      <c r="AH25" s="221"/>
      <c r="AI25" s="221"/>
      <c r="AJ25" s="221"/>
      <c r="AK25" s="221"/>
      <c r="AL25" s="221"/>
      <c r="AM25" s="221"/>
      <c r="AN25" s="243"/>
      <c r="AO25" s="8"/>
      <c r="AP25" s="8"/>
      <c r="AQ25" s="8"/>
      <c r="AR25" s="8"/>
      <c r="AS25" s="8"/>
      <c r="AT25" s="8"/>
      <c r="AU25" s="8"/>
    </row>
    <row r="26" spans="1:47" ht="12.75" customHeight="1" x14ac:dyDescent="0.2">
      <c r="A26" s="8"/>
      <c r="B26" s="242"/>
      <c r="C26" s="221"/>
      <c r="D26" s="221"/>
      <c r="E26" s="221"/>
      <c r="F26" s="221"/>
      <c r="G26" s="221"/>
      <c r="H26" s="221"/>
      <c r="I26" s="221"/>
      <c r="J26" s="221"/>
      <c r="K26" s="221"/>
      <c r="L26" s="221"/>
      <c r="M26" s="221"/>
      <c r="N26" s="221"/>
      <c r="O26" s="221"/>
      <c r="P26" s="221"/>
      <c r="Q26" s="221"/>
      <c r="R26" s="221"/>
      <c r="S26" s="221"/>
      <c r="T26" s="243"/>
      <c r="U26" s="8"/>
      <c r="V26" s="242"/>
      <c r="W26" s="221"/>
      <c r="X26" s="221"/>
      <c r="Y26" s="221"/>
      <c r="Z26" s="221"/>
      <c r="AA26" s="221"/>
      <c r="AB26" s="221"/>
      <c r="AC26" s="221"/>
      <c r="AD26" s="221"/>
      <c r="AE26" s="221"/>
      <c r="AF26" s="221"/>
      <c r="AG26" s="221"/>
      <c r="AH26" s="221"/>
      <c r="AI26" s="221"/>
      <c r="AJ26" s="221"/>
      <c r="AK26" s="221"/>
      <c r="AL26" s="221"/>
      <c r="AM26" s="221"/>
      <c r="AN26" s="243"/>
      <c r="AO26" s="8"/>
      <c r="AP26" s="8"/>
      <c r="AQ26" s="8"/>
      <c r="AR26" s="8"/>
      <c r="AS26" s="8"/>
      <c r="AT26" s="8"/>
      <c r="AU26" s="8"/>
    </row>
    <row r="27" spans="1:47" ht="12.75" customHeight="1" x14ac:dyDescent="0.2">
      <c r="A27" s="8"/>
      <c r="B27" s="242"/>
      <c r="C27" s="221"/>
      <c r="D27" s="221"/>
      <c r="E27" s="221"/>
      <c r="F27" s="221"/>
      <c r="G27" s="221"/>
      <c r="H27" s="221"/>
      <c r="I27" s="221"/>
      <c r="J27" s="221"/>
      <c r="K27" s="221"/>
      <c r="L27" s="221"/>
      <c r="M27" s="221"/>
      <c r="N27" s="221"/>
      <c r="O27" s="221"/>
      <c r="P27" s="221"/>
      <c r="Q27" s="221"/>
      <c r="R27" s="221"/>
      <c r="S27" s="221"/>
      <c r="T27" s="243"/>
      <c r="U27" s="8"/>
      <c r="V27" s="242"/>
      <c r="W27" s="221"/>
      <c r="X27" s="221"/>
      <c r="Y27" s="221"/>
      <c r="Z27" s="221"/>
      <c r="AA27" s="221"/>
      <c r="AB27" s="221"/>
      <c r="AC27" s="221"/>
      <c r="AD27" s="221"/>
      <c r="AE27" s="221"/>
      <c r="AF27" s="221"/>
      <c r="AG27" s="221"/>
      <c r="AH27" s="221"/>
      <c r="AI27" s="221"/>
      <c r="AJ27" s="221"/>
      <c r="AK27" s="221"/>
      <c r="AL27" s="221"/>
      <c r="AM27" s="221"/>
      <c r="AN27" s="243"/>
      <c r="AO27" s="8"/>
      <c r="AP27" s="8"/>
      <c r="AQ27" s="8"/>
      <c r="AR27" s="8"/>
      <c r="AS27" s="8"/>
      <c r="AT27" s="8"/>
      <c r="AU27" s="8"/>
    </row>
    <row r="28" spans="1:47" ht="12.75" customHeight="1" x14ac:dyDescent="0.2">
      <c r="A28" s="8"/>
      <c r="B28" s="242"/>
      <c r="C28" s="221"/>
      <c r="D28" s="221"/>
      <c r="E28" s="221"/>
      <c r="F28" s="221"/>
      <c r="G28" s="221"/>
      <c r="H28" s="221"/>
      <c r="I28" s="221"/>
      <c r="J28" s="221"/>
      <c r="K28" s="221"/>
      <c r="L28" s="221"/>
      <c r="M28" s="221"/>
      <c r="N28" s="221"/>
      <c r="O28" s="221"/>
      <c r="P28" s="221"/>
      <c r="Q28" s="221"/>
      <c r="R28" s="221"/>
      <c r="S28" s="221"/>
      <c r="T28" s="243"/>
      <c r="U28" s="8"/>
      <c r="V28" s="242"/>
      <c r="W28" s="221"/>
      <c r="X28" s="221"/>
      <c r="Y28" s="221"/>
      <c r="Z28" s="221"/>
      <c r="AA28" s="221"/>
      <c r="AB28" s="221"/>
      <c r="AC28" s="221"/>
      <c r="AD28" s="221"/>
      <c r="AE28" s="221"/>
      <c r="AF28" s="221"/>
      <c r="AG28" s="221"/>
      <c r="AH28" s="221"/>
      <c r="AI28" s="221"/>
      <c r="AJ28" s="221"/>
      <c r="AK28" s="221"/>
      <c r="AL28" s="221"/>
      <c r="AM28" s="221"/>
      <c r="AN28" s="243"/>
      <c r="AO28" s="8"/>
      <c r="AP28" s="8"/>
      <c r="AQ28" s="8"/>
      <c r="AR28" s="8"/>
      <c r="AS28" s="8"/>
      <c r="AT28" s="8"/>
      <c r="AU28" s="8"/>
    </row>
    <row r="29" spans="1:47" ht="12.75" customHeight="1" x14ac:dyDescent="0.2">
      <c r="A29" s="8"/>
      <c r="B29" s="242"/>
      <c r="C29" s="221"/>
      <c r="D29" s="221"/>
      <c r="E29" s="221"/>
      <c r="F29" s="221"/>
      <c r="G29" s="221"/>
      <c r="H29" s="221"/>
      <c r="I29" s="221"/>
      <c r="J29" s="221"/>
      <c r="K29" s="221"/>
      <c r="L29" s="221"/>
      <c r="M29" s="221"/>
      <c r="N29" s="221"/>
      <c r="O29" s="221"/>
      <c r="P29" s="221"/>
      <c r="Q29" s="221"/>
      <c r="R29" s="221"/>
      <c r="S29" s="221"/>
      <c r="T29" s="243"/>
      <c r="U29" s="8"/>
      <c r="V29" s="242"/>
      <c r="W29" s="221"/>
      <c r="X29" s="221"/>
      <c r="Y29" s="221"/>
      <c r="Z29" s="221"/>
      <c r="AA29" s="221"/>
      <c r="AB29" s="221"/>
      <c r="AC29" s="221"/>
      <c r="AD29" s="221"/>
      <c r="AE29" s="221"/>
      <c r="AF29" s="221"/>
      <c r="AG29" s="221"/>
      <c r="AH29" s="221"/>
      <c r="AI29" s="221"/>
      <c r="AJ29" s="221"/>
      <c r="AK29" s="221"/>
      <c r="AL29" s="221"/>
      <c r="AM29" s="221"/>
      <c r="AN29" s="243"/>
      <c r="AO29" s="8"/>
      <c r="AP29" s="8"/>
      <c r="AQ29" s="8"/>
      <c r="AR29" s="8"/>
      <c r="AS29" s="8"/>
      <c r="AT29" s="8"/>
      <c r="AU29" s="8"/>
    </row>
    <row r="30" spans="1:47" ht="12.75" customHeight="1" x14ac:dyDescent="0.2">
      <c r="A30" s="8"/>
      <c r="B30" s="242"/>
      <c r="C30" s="221"/>
      <c r="D30" s="221"/>
      <c r="E30" s="221"/>
      <c r="F30" s="221"/>
      <c r="G30" s="221"/>
      <c r="H30" s="221"/>
      <c r="I30" s="221"/>
      <c r="J30" s="221"/>
      <c r="K30" s="221"/>
      <c r="L30" s="221"/>
      <c r="M30" s="221"/>
      <c r="N30" s="221"/>
      <c r="O30" s="221"/>
      <c r="P30" s="221"/>
      <c r="Q30" s="221"/>
      <c r="R30" s="221"/>
      <c r="S30" s="221"/>
      <c r="T30" s="243"/>
      <c r="U30" s="8"/>
      <c r="V30" s="242"/>
      <c r="W30" s="221"/>
      <c r="X30" s="221"/>
      <c r="Y30" s="221"/>
      <c r="Z30" s="221"/>
      <c r="AA30" s="221"/>
      <c r="AB30" s="221"/>
      <c r="AC30" s="221"/>
      <c r="AD30" s="221"/>
      <c r="AE30" s="221"/>
      <c r="AF30" s="221"/>
      <c r="AG30" s="221"/>
      <c r="AH30" s="221"/>
      <c r="AI30" s="221"/>
      <c r="AJ30" s="221"/>
      <c r="AK30" s="221"/>
      <c r="AL30" s="221"/>
      <c r="AM30" s="221"/>
      <c r="AN30" s="243"/>
      <c r="AO30" s="8"/>
      <c r="AP30" s="8"/>
      <c r="AQ30" s="8"/>
      <c r="AR30" s="8"/>
      <c r="AS30" s="8"/>
      <c r="AT30" s="8"/>
      <c r="AU30" s="8"/>
    </row>
    <row r="31" spans="1:47" ht="12.75" customHeight="1" x14ac:dyDescent="0.2">
      <c r="A31" s="8"/>
      <c r="B31" s="242"/>
      <c r="C31" s="221"/>
      <c r="D31" s="221"/>
      <c r="E31" s="221"/>
      <c r="F31" s="221"/>
      <c r="G31" s="221"/>
      <c r="H31" s="221"/>
      <c r="I31" s="221"/>
      <c r="J31" s="221"/>
      <c r="K31" s="221"/>
      <c r="L31" s="221"/>
      <c r="M31" s="221"/>
      <c r="N31" s="221"/>
      <c r="O31" s="221"/>
      <c r="P31" s="221"/>
      <c r="Q31" s="221"/>
      <c r="R31" s="221"/>
      <c r="S31" s="221"/>
      <c r="T31" s="243"/>
      <c r="U31" s="8"/>
      <c r="V31" s="242"/>
      <c r="W31" s="221"/>
      <c r="X31" s="221"/>
      <c r="Y31" s="221"/>
      <c r="Z31" s="221"/>
      <c r="AA31" s="221"/>
      <c r="AB31" s="221"/>
      <c r="AC31" s="221"/>
      <c r="AD31" s="221"/>
      <c r="AE31" s="221"/>
      <c r="AF31" s="221"/>
      <c r="AG31" s="221"/>
      <c r="AH31" s="221"/>
      <c r="AI31" s="221"/>
      <c r="AJ31" s="221"/>
      <c r="AK31" s="221"/>
      <c r="AL31" s="221"/>
      <c r="AM31" s="221"/>
      <c r="AN31" s="243"/>
      <c r="AO31" s="8"/>
      <c r="AP31" s="8"/>
      <c r="AQ31" s="8"/>
      <c r="AR31" s="8"/>
      <c r="AS31" s="8"/>
      <c r="AT31" s="8"/>
      <c r="AU31" s="8"/>
    </row>
    <row r="32" spans="1:47" ht="12.75" customHeight="1" x14ac:dyDescent="0.2">
      <c r="A32" s="8"/>
      <c r="B32" s="242"/>
      <c r="C32" s="221"/>
      <c r="D32" s="221"/>
      <c r="E32" s="221"/>
      <c r="F32" s="221"/>
      <c r="G32" s="221"/>
      <c r="H32" s="221"/>
      <c r="I32" s="221"/>
      <c r="J32" s="221"/>
      <c r="K32" s="221"/>
      <c r="L32" s="221"/>
      <c r="M32" s="221"/>
      <c r="N32" s="221"/>
      <c r="O32" s="221"/>
      <c r="P32" s="221"/>
      <c r="Q32" s="221"/>
      <c r="R32" s="221"/>
      <c r="S32" s="221"/>
      <c r="T32" s="243"/>
      <c r="U32" s="8"/>
      <c r="V32" s="242"/>
      <c r="W32" s="221"/>
      <c r="X32" s="221"/>
      <c r="Y32" s="221"/>
      <c r="Z32" s="221"/>
      <c r="AA32" s="221"/>
      <c r="AB32" s="221"/>
      <c r="AC32" s="221"/>
      <c r="AD32" s="221"/>
      <c r="AE32" s="221"/>
      <c r="AF32" s="221"/>
      <c r="AG32" s="221"/>
      <c r="AH32" s="221"/>
      <c r="AI32" s="221"/>
      <c r="AJ32" s="221"/>
      <c r="AK32" s="221"/>
      <c r="AL32" s="221"/>
      <c r="AM32" s="221"/>
      <c r="AN32" s="243"/>
      <c r="AO32" s="8"/>
      <c r="AP32" s="8"/>
      <c r="AQ32" s="8"/>
      <c r="AR32" s="8"/>
      <c r="AS32" s="8"/>
      <c r="AT32" s="8"/>
      <c r="AU32" s="8"/>
    </row>
    <row r="33" spans="1:47" ht="12.75" customHeight="1" x14ac:dyDescent="0.2">
      <c r="A33" s="8"/>
      <c r="B33" s="544"/>
      <c r="C33" s="225"/>
      <c r="D33" s="225"/>
      <c r="E33" s="225"/>
      <c r="F33" s="225"/>
      <c r="G33" s="225"/>
      <c r="H33" s="225"/>
      <c r="I33" s="225"/>
      <c r="J33" s="225"/>
      <c r="K33" s="225"/>
      <c r="L33" s="225"/>
      <c r="M33" s="225"/>
      <c r="N33" s="225"/>
      <c r="O33" s="225"/>
      <c r="P33" s="225"/>
      <c r="Q33" s="225"/>
      <c r="R33" s="225"/>
      <c r="S33" s="225"/>
      <c r="T33" s="555"/>
      <c r="U33" s="8"/>
      <c r="V33" s="544"/>
      <c r="W33" s="225"/>
      <c r="X33" s="225"/>
      <c r="Y33" s="225"/>
      <c r="Z33" s="225"/>
      <c r="AA33" s="225"/>
      <c r="AB33" s="225"/>
      <c r="AC33" s="225"/>
      <c r="AD33" s="225"/>
      <c r="AE33" s="225"/>
      <c r="AF33" s="225"/>
      <c r="AG33" s="225"/>
      <c r="AH33" s="225"/>
      <c r="AI33" s="225"/>
      <c r="AJ33" s="225"/>
      <c r="AK33" s="225"/>
      <c r="AL33" s="225"/>
      <c r="AM33" s="225"/>
      <c r="AN33" s="555"/>
      <c r="AO33" s="8"/>
      <c r="AP33" s="8"/>
      <c r="AQ33" s="8"/>
      <c r="AR33" s="8"/>
      <c r="AS33" s="8"/>
      <c r="AT33" s="8"/>
      <c r="AU33" s="8"/>
    </row>
    <row r="34" spans="1:47" ht="12.75" customHeight="1" x14ac:dyDescent="0.2">
      <c r="A34" s="8"/>
      <c r="B34" s="556" t="s">
        <v>677</v>
      </c>
      <c r="C34" s="26"/>
      <c r="D34" s="26"/>
      <c r="E34" s="26"/>
      <c r="F34" s="26"/>
      <c r="G34" s="26"/>
      <c r="H34" s="26"/>
      <c r="I34" s="26"/>
      <c r="J34" s="26"/>
      <c r="K34" s="26"/>
      <c r="T34" s="557"/>
      <c r="U34" s="8"/>
      <c r="V34" s="556" t="s">
        <v>677</v>
      </c>
      <c r="W34" s="26"/>
      <c r="X34" s="26"/>
      <c r="Y34" s="26"/>
      <c r="Z34" s="26"/>
      <c r="AA34" s="26"/>
      <c r="AB34" s="26"/>
      <c r="AC34" s="26"/>
      <c r="AD34" s="26"/>
      <c r="AN34" s="557"/>
      <c r="AO34" s="8"/>
      <c r="AP34" s="8"/>
      <c r="AQ34" s="8"/>
      <c r="AR34" s="8"/>
      <c r="AS34" s="8"/>
      <c r="AT34" s="8"/>
      <c r="AU34" s="8"/>
    </row>
    <row r="35" spans="1:47" ht="12.75" customHeight="1" x14ac:dyDescent="0.2">
      <c r="A35" s="8"/>
      <c r="B35" s="581"/>
      <c r="C35" s="26"/>
      <c r="D35" s="26"/>
      <c r="E35" s="26"/>
      <c r="F35" s="26"/>
      <c r="G35" s="26"/>
      <c r="H35" s="26"/>
      <c r="I35" s="26"/>
      <c r="J35" s="26"/>
      <c r="K35" s="26"/>
      <c r="T35" s="557"/>
      <c r="U35" s="8"/>
      <c r="V35" s="581"/>
      <c r="W35" s="26"/>
      <c r="X35" s="26"/>
      <c r="Y35" s="26"/>
      <c r="Z35" s="26"/>
      <c r="AA35" s="26"/>
      <c r="AB35" s="26"/>
      <c r="AC35" s="26"/>
      <c r="AD35" s="26"/>
      <c r="AN35" s="557"/>
      <c r="AO35" s="8"/>
      <c r="AP35" s="8"/>
      <c r="AQ35" s="8"/>
      <c r="AR35" s="8"/>
      <c r="AS35" s="8"/>
      <c r="AT35" s="8"/>
      <c r="AU35" s="8"/>
    </row>
    <row r="36" spans="1:47" ht="12.75" customHeight="1" x14ac:dyDescent="0.2">
      <c r="A36" s="8"/>
      <c r="B36" s="658" t="s">
        <v>781</v>
      </c>
      <c r="C36" s="26"/>
      <c r="D36" s="26"/>
      <c r="E36" s="26"/>
      <c r="F36" s="26"/>
      <c r="G36" s="26"/>
      <c r="H36" s="26"/>
      <c r="I36" s="26"/>
      <c r="J36" s="26"/>
      <c r="K36" s="26"/>
      <c r="L36" s="26"/>
      <c r="M36" s="26"/>
      <c r="N36" s="26"/>
      <c r="O36" s="26"/>
      <c r="P36" s="26"/>
      <c r="S36" s="26"/>
      <c r="T36" s="557"/>
      <c r="U36" s="8"/>
      <c r="V36" s="658" t="s">
        <v>782</v>
      </c>
      <c r="W36" s="26"/>
      <c r="X36" s="26"/>
      <c r="Y36" s="26"/>
      <c r="Z36" s="26"/>
      <c r="AA36" s="26"/>
      <c r="AB36" s="26"/>
      <c r="AC36" s="26"/>
      <c r="AD36" s="26"/>
      <c r="AE36" s="26"/>
      <c r="AF36" s="26"/>
      <c r="AG36" s="26"/>
      <c r="AH36" s="26"/>
      <c r="AI36" s="26"/>
      <c r="AJ36" s="26"/>
      <c r="AM36" s="26"/>
      <c r="AN36" s="557"/>
      <c r="AO36" s="8"/>
      <c r="AP36" s="8"/>
      <c r="AQ36" s="8"/>
      <c r="AR36" s="8"/>
      <c r="AS36" s="8"/>
      <c r="AT36" s="8"/>
      <c r="AU36" s="8"/>
    </row>
    <row r="37" spans="1:47" ht="12.75" customHeight="1" x14ac:dyDescent="0.2">
      <c r="A37" s="8"/>
      <c r="B37" s="556" t="s">
        <v>684</v>
      </c>
      <c r="C37" s="58"/>
      <c r="D37" s="58"/>
      <c r="E37" s="58"/>
      <c r="F37" s="58" t="str">
        <f t="array" ref="F37">IF(F18&lt;50,"",13000*F18^3*(F17-F18)^3/(3*'T4.5 Harness Attachments'!AC20E8*F28*F17^3*1000000))</f>
        <v/>
      </c>
      <c r="G37" s="58"/>
      <c r="H37" s="58"/>
      <c r="I37" s="58"/>
      <c r="J37" s="58"/>
      <c r="K37" s="58"/>
      <c r="L37" s="58"/>
      <c r="M37" s="57" t="s">
        <v>783</v>
      </c>
      <c r="N37" s="58"/>
      <c r="O37" s="58"/>
      <c r="P37" s="58"/>
      <c r="Q37" s="58"/>
      <c r="R37" s="58"/>
      <c r="S37" s="58"/>
      <c r="T37" s="233"/>
      <c r="U37" s="8"/>
      <c r="V37" s="556" t="s">
        <v>684</v>
      </c>
      <c r="W37" s="58"/>
      <c r="X37" s="58"/>
      <c r="Y37" s="58"/>
      <c r="Z37" s="58" t="str">
        <f>IF(Z14&lt;50,"",'T4.5 Harness Attachments'!AU12)</f>
        <v/>
      </c>
      <c r="AA37" s="58"/>
      <c r="AB37" s="58"/>
      <c r="AC37" s="58"/>
      <c r="AD37" s="58"/>
      <c r="AE37" s="58"/>
      <c r="AF37" s="58"/>
      <c r="AG37" s="57" t="s">
        <v>783</v>
      </c>
      <c r="AH37" s="58"/>
      <c r="AI37" s="58"/>
      <c r="AJ37" s="58"/>
      <c r="AK37" s="58"/>
      <c r="AL37" s="58"/>
      <c r="AM37" s="58"/>
      <c r="AN37" s="233"/>
      <c r="AO37" s="8"/>
      <c r="AP37" s="8"/>
      <c r="AQ37" s="8"/>
      <c r="AR37" s="8"/>
      <c r="AS37" s="8"/>
      <c r="AT37" s="8"/>
      <c r="AU37" s="8"/>
    </row>
    <row r="38" spans="1:47" ht="12.75" customHeight="1" x14ac:dyDescent="0.2">
      <c r="A38" s="8"/>
      <c r="B38" s="1022" t="s">
        <v>440</v>
      </c>
      <c r="C38" s="775"/>
      <c r="D38" s="761"/>
      <c r="E38" s="1120">
        <f>MAX(D45:E344)</f>
        <v>17569.03</v>
      </c>
      <c r="F38" s="765"/>
      <c r="G38" s="1094" t="str" cm="1">
        <f t="array" ref="G38">_xlfn.IFS(E38&gt;=15000,"PASS",AND(E38&gt;0,E38&lt;15000),"FAIL",OR(E38=0,E38=""),"N/A")</f>
        <v>PASS</v>
      </c>
      <c r="H38" s="765"/>
      <c r="I38" s="58"/>
      <c r="J38" s="58"/>
      <c r="K38" s="58"/>
      <c r="L38" s="58"/>
      <c r="M38" s="58"/>
      <c r="N38" s="58"/>
      <c r="O38" s="58"/>
      <c r="P38" s="58"/>
      <c r="Q38" s="58"/>
      <c r="R38" s="58"/>
      <c r="S38" s="58"/>
      <c r="T38" s="233"/>
      <c r="U38" s="8"/>
      <c r="V38" s="1022" t="s">
        <v>440</v>
      </c>
      <c r="W38" s="775"/>
      <c r="X38" s="761"/>
      <c r="Y38" s="1120">
        <f>MAX(X45:Y344)</f>
        <v>15788.41</v>
      </c>
      <c r="Z38" s="765"/>
      <c r="AA38" s="1094" t="str" cm="1">
        <f t="array" ref="AA38">_xlfn.IFS(Y38&gt;=15000,"PASS",AND(Y38&gt;0,Y38&lt;15000),"FAIL",OR(Y38=0,Y38=""),"N/A")</f>
        <v>PASS</v>
      </c>
      <c r="AB38" s="765"/>
      <c r="AC38" s="58"/>
      <c r="AD38" s="58"/>
      <c r="AE38" s="58"/>
      <c r="AF38" s="58"/>
      <c r="AG38" s="58"/>
      <c r="AH38" s="58"/>
      <c r="AI38" s="58"/>
      <c r="AJ38" s="9" t="s">
        <v>290</v>
      </c>
      <c r="AK38" s="58"/>
      <c r="AL38" s="58"/>
      <c r="AM38" s="58"/>
      <c r="AN38" s="233"/>
      <c r="AO38" s="8"/>
      <c r="AP38" s="8"/>
      <c r="AQ38" s="8"/>
      <c r="AR38" s="8"/>
      <c r="AS38" s="8"/>
      <c r="AT38" s="8"/>
      <c r="AU38" s="8"/>
    </row>
    <row r="39" spans="1:47" ht="12.75" customHeight="1" x14ac:dyDescent="0.2">
      <c r="A39" s="8"/>
      <c r="B39" s="602"/>
      <c r="C39" s="226"/>
      <c r="D39" s="226"/>
      <c r="E39" s="226"/>
      <c r="F39" s="226"/>
      <c r="G39" s="226"/>
      <c r="H39" s="226"/>
      <c r="I39" s="226"/>
      <c r="J39" s="226"/>
      <c r="K39" s="226"/>
      <c r="L39" s="226"/>
      <c r="M39" s="226"/>
      <c r="N39" s="226"/>
      <c r="O39" s="226"/>
      <c r="P39" s="226"/>
      <c r="Q39" s="226"/>
      <c r="R39" s="226"/>
      <c r="S39" s="226"/>
      <c r="T39" s="577"/>
      <c r="U39" s="8"/>
      <c r="V39" s="602"/>
      <c r="W39" s="226"/>
      <c r="X39" s="226"/>
      <c r="Y39" s="226"/>
      <c r="Z39" s="226"/>
      <c r="AA39" s="226"/>
      <c r="AB39" s="226"/>
      <c r="AC39" s="226"/>
      <c r="AD39" s="226"/>
      <c r="AE39" s="226"/>
      <c r="AF39" s="226"/>
      <c r="AG39" s="226"/>
      <c r="AH39" s="226"/>
      <c r="AI39" s="226"/>
      <c r="AJ39" s="226"/>
      <c r="AK39" s="226"/>
      <c r="AL39" s="226"/>
      <c r="AM39" s="226"/>
      <c r="AN39" s="577"/>
      <c r="AO39" s="8"/>
      <c r="AP39" s="8"/>
      <c r="AQ39" s="8"/>
      <c r="AR39" s="8"/>
      <c r="AS39" s="8"/>
      <c r="AT39" s="8"/>
      <c r="AU39" s="8"/>
    </row>
    <row r="40" spans="1:47" ht="12.75" customHeight="1" x14ac:dyDescent="0.2">
      <c r="A40" s="8"/>
      <c r="B40" s="569" t="s">
        <v>473</v>
      </c>
      <c r="T40" s="273"/>
      <c r="U40" s="8"/>
      <c r="V40" s="569" t="s">
        <v>473</v>
      </c>
      <c r="AN40" s="273"/>
      <c r="AO40" s="8"/>
      <c r="AP40" s="8"/>
      <c r="AQ40" s="8"/>
      <c r="AR40" s="8"/>
      <c r="AS40" s="8"/>
      <c r="AT40" s="8"/>
      <c r="AU40" s="8"/>
    </row>
    <row r="41" spans="1:47" ht="12.75" customHeight="1" x14ac:dyDescent="0.2">
      <c r="A41" s="8"/>
      <c r="B41" s="556" t="s">
        <v>474</v>
      </c>
      <c r="T41" s="273"/>
      <c r="U41" s="8"/>
      <c r="V41" s="556" t="s">
        <v>474</v>
      </c>
      <c r="AN41" s="273"/>
      <c r="AO41" s="8"/>
      <c r="AP41" s="8"/>
      <c r="AQ41" s="8"/>
      <c r="AR41" s="8"/>
      <c r="AS41" s="8"/>
      <c r="AT41" s="8"/>
      <c r="AU41" s="8"/>
    </row>
    <row r="42" spans="1:47" ht="12.75" customHeight="1" x14ac:dyDescent="0.2">
      <c r="A42" s="8"/>
      <c r="B42" s="556" t="s">
        <v>475</v>
      </c>
      <c r="C42" s="8"/>
      <c r="D42" s="8"/>
      <c r="E42" s="8"/>
      <c r="F42" s="8"/>
      <c r="G42" s="8"/>
      <c r="H42" s="8"/>
      <c r="I42" s="8"/>
      <c r="J42" s="8"/>
      <c r="K42" s="8"/>
      <c r="L42" s="8"/>
      <c r="M42" s="8"/>
      <c r="N42" s="8"/>
      <c r="O42" s="8"/>
      <c r="P42" s="8"/>
      <c r="Q42" s="8"/>
      <c r="R42" s="8"/>
      <c r="S42" s="8"/>
      <c r="T42" s="273"/>
      <c r="U42" s="8"/>
      <c r="V42" s="556" t="s">
        <v>475</v>
      </c>
      <c r="W42" s="8"/>
      <c r="X42" s="8"/>
      <c r="Y42" s="8"/>
      <c r="Z42" s="8"/>
      <c r="AA42" s="8"/>
      <c r="AB42" s="8"/>
      <c r="AC42" s="8"/>
      <c r="AD42" s="8"/>
      <c r="AE42" s="8"/>
      <c r="AF42" s="8"/>
      <c r="AG42" s="8"/>
      <c r="AH42" s="8"/>
      <c r="AI42" s="8"/>
      <c r="AJ42" s="8"/>
      <c r="AK42" s="8"/>
      <c r="AL42" s="8"/>
      <c r="AM42" s="8"/>
      <c r="AN42" s="273"/>
      <c r="AO42" s="8"/>
      <c r="AP42" s="8"/>
      <c r="AQ42" s="8"/>
      <c r="AR42" s="8"/>
      <c r="AS42" s="8"/>
      <c r="AT42" s="8"/>
      <c r="AU42" s="8"/>
    </row>
    <row r="43" spans="1:47" ht="12.75" customHeight="1" x14ac:dyDescent="0.2">
      <c r="A43" s="8"/>
      <c r="B43" s="494"/>
      <c r="C43" s="8"/>
      <c r="D43" s="8"/>
      <c r="E43" s="8"/>
      <c r="F43" s="8"/>
      <c r="G43" s="8"/>
      <c r="H43" s="8"/>
      <c r="I43" s="8"/>
      <c r="J43" s="8"/>
      <c r="K43" s="8"/>
      <c r="L43" s="8"/>
      <c r="M43" s="8"/>
      <c r="N43" s="8"/>
      <c r="O43" s="8"/>
      <c r="P43" s="8"/>
      <c r="Q43" s="8"/>
      <c r="R43" s="8"/>
      <c r="S43" s="8"/>
      <c r="T43" s="273"/>
      <c r="U43" s="8"/>
      <c r="V43" s="494"/>
      <c r="W43" s="8"/>
      <c r="X43" s="8"/>
      <c r="Y43" s="8"/>
      <c r="Z43" s="8"/>
      <c r="AA43" s="8"/>
      <c r="AB43" s="8"/>
      <c r="AC43" s="8"/>
      <c r="AD43" s="8"/>
      <c r="AE43" s="8"/>
      <c r="AF43" s="8"/>
      <c r="AG43" s="8"/>
      <c r="AH43" s="8"/>
      <c r="AI43" s="8"/>
      <c r="AJ43" s="8"/>
      <c r="AK43" s="8"/>
      <c r="AL43" s="8"/>
      <c r="AM43" s="8"/>
      <c r="AN43" s="273"/>
      <c r="AO43" s="8"/>
      <c r="AP43" s="8"/>
      <c r="AQ43" s="8"/>
      <c r="AR43" s="8"/>
      <c r="AS43" s="8"/>
      <c r="AT43" s="8"/>
      <c r="AU43" s="8"/>
    </row>
    <row r="44" spans="1:47" ht="24" customHeight="1" x14ac:dyDescent="0.25">
      <c r="A44" s="8"/>
      <c r="B44" s="494"/>
      <c r="C44" s="64"/>
      <c r="D44" s="1096" t="s">
        <v>697</v>
      </c>
      <c r="E44" s="765"/>
      <c r="F44" s="155" t="s">
        <v>477</v>
      </c>
      <c r="G44" s="8"/>
      <c r="H44" s="8"/>
      <c r="I44" s="1056"/>
      <c r="J44" s="775"/>
      <c r="K44" s="8"/>
      <c r="L44" s="8"/>
      <c r="M44" s="8"/>
      <c r="N44" s="8"/>
      <c r="O44" s="8"/>
      <c r="P44" s="8"/>
      <c r="Q44" s="8"/>
      <c r="R44" s="8"/>
      <c r="S44" s="8"/>
      <c r="T44" s="273"/>
      <c r="U44" s="8"/>
      <c r="V44" s="494"/>
      <c r="W44" s="64"/>
      <c r="X44" s="1096" t="s">
        <v>697</v>
      </c>
      <c r="Y44" s="765"/>
      <c r="Z44" s="155" t="s">
        <v>477</v>
      </c>
      <c r="AA44" s="8"/>
      <c r="AB44" s="8"/>
      <c r="AC44" s="1056"/>
      <c r="AD44" s="775"/>
      <c r="AE44" s="8"/>
      <c r="AF44" s="8"/>
      <c r="AG44" s="8"/>
      <c r="AH44" s="8"/>
      <c r="AI44" s="8"/>
      <c r="AJ44" s="8"/>
      <c r="AK44" s="8"/>
      <c r="AL44" s="8"/>
      <c r="AM44" s="8"/>
      <c r="AN44" s="273"/>
      <c r="AO44" s="8"/>
      <c r="AP44" s="8"/>
      <c r="AQ44" s="8"/>
      <c r="AR44" s="8"/>
      <c r="AS44" s="8"/>
      <c r="AT44" s="8"/>
      <c r="AU44" s="8"/>
    </row>
    <row r="45" spans="1:47" ht="12.75" customHeight="1" x14ac:dyDescent="0.2">
      <c r="A45" s="8"/>
      <c r="B45" s="494"/>
      <c r="C45" s="12">
        <v>1</v>
      </c>
      <c r="D45" s="1089" t="s">
        <v>784</v>
      </c>
      <c r="E45" s="765" t="s">
        <v>784</v>
      </c>
      <c r="F45" s="156" t="s">
        <v>785</v>
      </c>
      <c r="G45" s="8"/>
      <c r="H45" s="8"/>
      <c r="I45" s="75"/>
      <c r="J45" s="75"/>
      <c r="K45" s="8"/>
      <c r="L45" s="8"/>
      <c r="M45" s="8"/>
      <c r="N45" s="8"/>
      <c r="O45" s="8"/>
      <c r="P45" s="8"/>
      <c r="Q45" s="8"/>
      <c r="R45" s="8"/>
      <c r="S45" s="8"/>
      <c r="T45" s="273"/>
      <c r="U45" s="8"/>
      <c r="V45" s="494"/>
      <c r="W45" s="12">
        <v>1</v>
      </c>
      <c r="X45" s="1089" t="s">
        <v>786</v>
      </c>
      <c r="Y45" s="765" t="s">
        <v>786</v>
      </c>
      <c r="Z45" s="156" t="s">
        <v>787</v>
      </c>
      <c r="AA45" s="8"/>
      <c r="AB45" s="8"/>
      <c r="AC45" s="75"/>
      <c r="AD45" s="75"/>
      <c r="AE45" s="8"/>
      <c r="AF45" s="8"/>
      <c r="AG45" s="8"/>
      <c r="AH45" s="8"/>
      <c r="AI45" s="8"/>
      <c r="AJ45" s="8"/>
      <c r="AK45" s="8"/>
      <c r="AL45" s="8"/>
      <c r="AM45" s="8"/>
      <c r="AN45" s="273"/>
      <c r="AO45" s="8"/>
      <c r="AP45" s="8"/>
      <c r="AQ45" s="8"/>
      <c r="AR45" s="8"/>
      <c r="AS45" s="8"/>
      <c r="AT45" s="8"/>
      <c r="AU45" s="8"/>
    </row>
    <row r="46" spans="1:47" ht="12.75" customHeight="1" x14ac:dyDescent="0.2">
      <c r="A46" s="8"/>
      <c r="B46" s="494"/>
      <c r="C46" s="12">
        <v>2</v>
      </c>
      <c r="D46" s="1089" t="s">
        <v>788</v>
      </c>
      <c r="E46" s="765" t="s">
        <v>788</v>
      </c>
      <c r="F46" s="156" t="s">
        <v>789</v>
      </c>
      <c r="G46" s="8"/>
      <c r="H46" s="8"/>
      <c r="K46" s="8"/>
      <c r="L46" s="8"/>
      <c r="M46" s="8"/>
      <c r="N46" s="8"/>
      <c r="O46" s="8"/>
      <c r="P46" s="8"/>
      <c r="Q46" s="8"/>
      <c r="R46" s="8"/>
      <c r="S46" s="8"/>
      <c r="T46" s="273"/>
      <c r="U46" s="8"/>
      <c r="V46" s="494"/>
      <c r="W46" s="12">
        <v>2</v>
      </c>
      <c r="X46" s="1089" t="s">
        <v>790</v>
      </c>
      <c r="Y46" s="765" t="s">
        <v>790</v>
      </c>
      <c r="Z46" s="156" t="s">
        <v>791</v>
      </c>
      <c r="AA46" s="8"/>
      <c r="AB46" s="8"/>
      <c r="AE46" s="8"/>
      <c r="AF46" s="8"/>
      <c r="AG46" s="8"/>
      <c r="AH46" s="8"/>
      <c r="AI46" s="8"/>
      <c r="AJ46" s="8"/>
      <c r="AK46" s="8"/>
      <c r="AL46" s="8"/>
      <c r="AM46" s="8"/>
      <c r="AN46" s="273"/>
      <c r="AO46" s="8"/>
      <c r="AP46" s="8"/>
      <c r="AQ46" s="8"/>
      <c r="AR46" s="8"/>
      <c r="AS46" s="8"/>
      <c r="AT46" s="8"/>
      <c r="AU46" s="8"/>
    </row>
    <row r="47" spans="1:47" ht="12.75" customHeight="1" x14ac:dyDescent="0.2">
      <c r="A47" s="8"/>
      <c r="B47" s="494"/>
      <c r="C47" s="12">
        <v>3</v>
      </c>
      <c r="D47" s="1089" t="s">
        <v>792</v>
      </c>
      <c r="E47" s="765" t="s">
        <v>792</v>
      </c>
      <c r="F47" s="156" t="s">
        <v>793</v>
      </c>
      <c r="G47" s="8"/>
      <c r="H47" s="8"/>
      <c r="K47" s="8"/>
      <c r="L47" s="8"/>
      <c r="M47" s="8"/>
      <c r="N47" s="8"/>
      <c r="O47" s="8"/>
      <c r="P47" s="8"/>
      <c r="Q47" s="8"/>
      <c r="R47" s="8"/>
      <c r="S47" s="8"/>
      <c r="T47" s="273"/>
      <c r="U47" s="8"/>
      <c r="V47" s="494"/>
      <c r="W47" s="12">
        <v>3</v>
      </c>
      <c r="X47" s="1089" t="s">
        <v>794</v>
      </c>
      <c r="Y47" s="765" t="s">
        <v>794</v>
      </c>
      <c r="Z47" s="156" t="s">
        <v>795</v>
      </c>
      <c r="AA47" s="8"/>
      <c r="AB47" s="8"/>
      <c r="AE47" s="8"/>
      <c r="AF47" s="8"/>
      <c r="AG47" s="8"/>
      <c r="AH47" s="8"/>
      <c r="AI47" s="8"/>
      <c r="AJ47" s="8"/>
      <c r="AK47" s="8"/>
      <c r="AL47" s="8"/>
      <c r="AM47" s="8"/>
      <c r="AN47" s="273"/>
      <c r="AO47" s="8"/>
      <c r="AP47" s="8"/>
      <c r="AQ47" s="8"/>
      <c r="AR47" s="8"/>
      <c r="AS47" s="8"/>
      <c r="AT47" s="8"/>
      <c r="AU47" s="8"/>
    </row>
    <row r="48" spans="1:47" ht="12.75" customHeight="1" x14ac:dyDescent="0.2">
      <c r="A48" s="8"/>
      <c r="B48" s="494"/>
      <c r="C48" s="12">
        <v>4</v>
      </c>
      <c r="D48" s="1089" t="s">
        <v>796</v>
      </c>
      <c r="E48" s="765" t="s">
        <v>796</v>
      </c>
      <c r="F48" s="156" t="s">
        <v>797</v>
      </c>
      <c r="G48" s="8"/>
      <c r="H48" s="8"/>
      <c r="I48" s="8"/>
      <c r="J48" s="8"/>
      <c r="K48" s="8"/>
      <c r="L48" s="8"/>
      <c r="M48" s="8"/>
      <c r="N48" s="8"/>
      <c r="O48" s="8"/>
      <c r="P48" s="8"/>
      <c r="Q48" s="8"/>
      <c r="R48" s="8"/>
      <c r="S48" s="8"/>
      <c r="T48" s="273"/>
      <c r="U48" s="8"/>
      <c r="V48" s="494"/>
      <c r="W48" s="12">
        <v>4</v>
      </c>
      <c r="X48" s="1089" t="s">
        <v>798</v>
      </c>
      <c r="Y48" s="765" t="s">
        <v>798</v>
      </c>
      <c r="Z48" s="156" t="s">
        <v>799</v>
      </c>
      <c r="AA48" s="8"/>
      <c r="AB48" s="8"/>
      <c r="AC48" s="8"/>
      <c r="AD48" s="8"/>
      <c r="AE48" s="8"/>
      <c r="AF48" s="8"/>
      <c r="AG48" s="8"/>
      <c r="AH48" s="8"/>
      <c r="AI48" s="8"/>
      <c r="AJ48" s="8"/>
      <c r="AK48" s="8"/>
      <c r="AL48" s="8"/>
      <c r="AM48" s="8"/>
      <c r="AN48" s="273"/>
      <c r="AO48" s="8"/>
      <c r="AP48" s="8"/>
      <c r="AQ48" s="8"/>
      <c r="AR48" s="8"/>
      <c r="AS48" s="8"/>
      <c r="AT48" s="8"/>
      <c r="AU48" s="8"/>
    </row>
    <row r="49" spans="1:47" ht="12.75" customHeight="1" x14ac:dyDescent="0.2">
      <c r="A49" s="8"/>
      <c r="B49" s="494"/>
      <c r="C49" s="12">
        <v>5</v>
      </c>
      <c r="D49" s="1089" t="s">
        <v>800</v>
      </c>
      <c r="E49" s="765" t="s">
        <v>800</v>
      </c>
      <c r="F49" s="156" t="s">
        <v>801</v>
      </c>
      <c r="G49" s="8"/>
      <c r="H49" s="8"/>
      <c r="I49" s="8"/>
      <c r="J49" s="8"/>
      <c r="K49" s="8"/>
      <c r="L49" s="8"/>
      <c r="M49" s="8"/>
      <c r="N49" s="8"/>
      <c r="O49" s="8"/>
      <c r="P49" s="8"/>
      <c r="Q49" s="8"/>
      <c r="R49" s="8"/>
      <c r="S49" s="8"/>
      <c r="T49" s="273"/>
      <c r="U49" s="8"/>
      <c r="V49" s="494"/>
      <c r="W49" s="12">
        <v>5</v>
      </c>
      <c r="X49" s="1089" t="s">
        <v>802</v>
      </c>
      <c r="Y49" s="765" t="s">
        <v>802</v>
      </c>
      <c r="Z49" s="156" t="s">
        <v>803</v>
      </c>
      <c r="AA49" s="8"/>
      <c r="AB49" s="8"/>
      <c r="AC49" s="8"/>
      <c r="AD49" s="8"/>
      <c r="AE49" s="8"/>
      <c r="AF49" s="8"/>
      <c r="AG49" s="8"/>
      <c r="AH49" s="8"/>
      <c r="AI49" s="8"/>
      <c r="AJ49" s="8"/>
      <c r="AK49" s="8"/>
      <c r="AL49" s="8"/>
      <c r="AM49" s="8"/>
      <c r="AN49" s="273"/>
      <c r="AO49" s="8"/>
      <c r="AP49" s="8"/>
      <c r="AQ49" s="8"/>
      <c r="AR49" s="8"/>
      <c r="AS49" s="8"/>
      <c r="AT49" s="8"/>
      <c r="AU49" s="8"/>
    </row>
    <row r="50" spans="1:47" ht="12.75" customHeight="1" x14ac:dyDescent="0.2">
      <c r="A50" s="8"/>
      <c r="B50" s="494"/>
      <c r="C50" s="12">
        <v>6</v>
      </c>
      <c r="D50" s="1089" t="s">
        <v>804</v>
      </c>
      <c r="E50" s="765" t="s">
        <v>804</v>
      </c>
      <c r="F50" s="156" t="s">
        <v>805</v>
      </c>
      <c r="G50" s="8"/>
      <c r="H50" s="8"/>
      <c r="I50" s="8"/>
      <c r="J50" s="8"/>
      <c r="K50" s="8"/>
      <c r="L50" s="8"/>
      <c r="M50" s="8"/>
      <c r="N50" s="8"/>
      <c r="O50" s="8"/>
      <c r="P50" s="8"/>
      <c r="Q50" s="8"/>
      <c r="R50" s="8"/>
      <c r="S50" s="8"/>
      <c r="T50" s="273"/>
      <c r="U50" s="8"/>
      <c r="V50" s="494"/>
      <c r="W50" s="12">
        <v>6</v>
      </c>
      <c r="X50" s="1089" t="s">
        <v>806</v>
      </c>
      <c r="Y50" s="765" t="s">
        <v>806</v>
      </c>
      <c r="Z50" s="156" t="s">
        <v>807</v>
      </c>
      <c r="AA50" s="8"/>
      <c r="AB50" s="8"/>
      <c r="AC50" s="8"/>
      <c r="AD50" s="8"/>
      <c r="AE50" s="8"/>
      <c r="AF50" s="8"/>
      <c r="AG50" s="8"/>
      <c r="AH50" s="8"/>
      <c r="AI50" s="8"/>
      <c r="AJ50" s="8"/>
      <c r="AK50" s="8"/>
      <c r="AL50" s="8"/>
      <c r="AM50" s="8"/>
      <c r="AN50" s="273"/>
      <c r="AO50" s="8"/>
      <c r="AP50" s="8"/>
      <c r="AQ50" s="8"/>
      <c r="AR50" s="8"/>
      <c r="AS50" s="8"/>
      <c r="AT50" s="8"/>
      <c r="AU50" s="8"/>
    </row>
    <row r="51" spans="1:47" ht="12.75" customHeight="1" x14ac:dyDescent="0.2">
      <c r="A51" s="8"/>
      <c r="B51" s="494"/>
      <c r="C51" s="12">
        <v>7</v>
      </c>
      <c r="D51" s="1089" t="s">
        <v>808</v>
      </c>
      <c r="E51" s="765" t="s">
        <v>808</v>
      </c>
      <c r="F51" s="156" t="s">
        <v>809</v>
      </c>
      <c r="G51" s="8"/>
      <c r="H51" s="8"/>
      <c r="I51" s="8"/>
      <c r="J51" s="8"/>
      <c r="K51" s="8"/>
      <c r="L51" s="8"/>
      <c r="M51" s="8"/>
      <c r="N51" s="8"/>
      <c r="O51" s="8"/>
      <c r="P51" s="8"/>
      <c r="Q51" s="8"/>
      <c r="R51" s="8"/>
      <c r="S51" s="8"/>
      <c r="T51" s="273"/>
      <c r="U51" s="8"/>
      <c r="V51" s="494"/>
      <c r="W51" s="12">
        <v>7</v>
      </c>
      <c r="X51" s="1089" t="s">
        <v>810</v>
      </c>
      <c r="Y51" s="765" t="s">
        <v>810</v>
      </c>
      <c r="Z51" s="156" t="s">
        <v>811</v>
      </c>
      <c r="AA51" s="8"/>
      <c r="AB51" s="8"/>
      <c r="AC51" s="8"/>
      <c r="AD51" s="8"/>
      <c r="AE51" s="8"/>
      <c r="AF51" s="8"/>
      <c r="AG51" s="8"/>
      <c r="AH51" s="8"/>
      <c r="AI51" s="8"/>
      <c r="AJ51" s="8"/>
      <c r="AK51" s="8"/>
      <c r="AL51" s="8"/>
      <c r="AM51" s="8"/>
      <c r="AN51" s="273"/>
      <c r="AO51" s="8"/>
      <c r="AP51" s="8"/>
      <c r="AQ51" s="8"/>
      <c r="AR51" s="8"/>
      <c r="AS51" s="8"/>
      <c r="AT51" s="8"/>
      <c r="AU51" s="8"/>
    </row>
    <row r="52" spans="1:47" ht="12.75" customHeight="1" x14ac:dyDescent="0.2">
      <c r="A52" s="8"/>
      <c r="B52" s="494"/>
      <c r="C52" s="12">
        <v>8</v>
      </c>
      <c r="D52" s="1089" t="s">
        <v>812</v>
      </c>
      <c r="E52" s="765" t="s">
        <v>812</v>
      </c>
      <c r="F52" s="156" t="s">
        <v>813</v>
      </c>
      <c r="G52" s="8"/>
      <c r="H52" s="8"/>
      <c r="I52" s="8"/>
      <c r="J52" s="8"/>
      <c r="K52" s="8"/>
      <c r="L52" s="8"/>
      <c r="M52" s="8"/>
      <c r="N52" s="8"/>
      <c r="O52" s="8"/>
      <c r="P52" s="8"/>
      <c r="Q52" s="8"/>
      <c r="R52" s="8"/>
      <c r="S52" s="8"/>
      <c r="T52" s="273"/>
      <c r="U52" s="8"/>
      <c r="V52" s="494"/>
      <c r="W52" s="12">
        <v>8</v>
      </c>
      <c r="X52" s="1089" t="s">
        <v>814</v>
      </c>
      <c r="Y52" s="765" t="s">
        <v>814</v>
      </c>
      <c r="Z52" s="156" t="s">
        <v>815</v>
      </c>
      <c r="AA52" s="8"/>
      <c r="AB52" s="8"/>
      <c r="AC52" s="8"/>
      <c r="AD52" s="8"/>
      <c r="AE52" s="8"/>
      <c r="AF52" s="8"/>
      <c r="AG52" s="8"/>
      <c r="AH52" s="8"/>
      <c r="AI52" s="8"/>
      <c r="AJ52" s="8"/>
      <c r="AK52" s="8"/>
      <c r="AL52" s="8"/>
      <c r="AM52" s="8"/>
      <c r="AN52" s="273"/>
      <c r="AO52" s="8"/>
      <c r="AP52" s="8"/>
      <c r="AQ52" s="8"/>
      <c r="AR52" s="8"/>
      <c r="AS52" s="8"/>
      <c r="AT52" s="8"/>
      <c r="AU52" s="8"/>
    </row>
    <row r="53" spans="1:47" ht="12.75" customHeight="1" x14ac:dyDescent="0.2">
      <c r="A53" s="8"/>
      <c r="B53" s="494"/>
      <c r="C53" s="12">
        <v>9</v>
      </c>
      <c r="D53" s="1089" t="s">
        <v>816</v>
      </c>
      <c r="E53" s="765" t="s">
        <v>816</v>
      </c>
      <c r="F53" s="156" t="s">
        <v>817</v>
      </c>
      <c r="G53" s="8"/>
      <c r="H53" s="8"/>
      <c r="I53" s="8"/>
      <c r="J53" s="8"/>
      <c r="K53" s="8"/>
      <c r="L53" s="8"/>
      <c r="M53" s="8"/>
      <c r="N53" s="8"/>
      <c r="O53" s="8"/>
      <c r="P53" s="8"/>
      <c r="Q53" s="8"/>
      <c r="R53" s="8"/>
      <c r="S53" s="8"/>
      <c r="T53" s="273"/>
      <c r="U53" s="8"/>
      <c r="V53" s="494"/>
      <c r="W53" s="12">
        <v>9</v>
      </c>
      <c r="X53" s="1089" t="s">
        <v>818</v>
      </c>
      <c r="Y53" s="765" t="s">
        <v>818</v>
      </c>
      <c r="Z53" s="156" t="s">
        <v>819</v>
      </c>
      <c r="AA53" s="8"/>
      <c r="AB53" s="8"/>
      <c r="AC53" s="8"/>
      <c r="AD53" s="8"/>
      <c r="AE53" s="8"/>
      <c r="AF53" s="8"/>
      <c r="AG53" s="8"/>
      <c r="AH53" s="8"/>
      <c r="AI53" s="8"/>
      <c r="AJ53" s="8"/>
      <c r="AK53" s="8"/>
      <c r="AL53" s="8"/>
      <c r="AM53" s="8"/>
      <c r="AN53" s="273"/>
      <c r="AO53" s="8"/>
      <c r="AP53" s="8"/>
      <c r="AQ53" s="8"/>
      <c r="AR53" s="8"/>
      <c r="AS53" s="8"/>
      <c r="AT53" s="8"/>
      <c r="AU53" s="8"/>
    </row>
    <row r="54" spans="1:47" ht="12.75" customHeight="1" x14ac:dyDescent="0.2">
      <c r="A54" s="8"/>
      <c r="B54" s="494"/>
      <c r="C54" s="12">
        <v>10</v>
      </c>
      <c r="D54" s="1089" t="s">
        <v>820</v>
      </c>
      <c r="E54" s="765" t="s">
        <v>820</v>
      </c>
      <c r="F54" s="156" t="s">
        <v>821</v>
      </c>
      <c r="G54" s="8"/>
      <c r="H54" s="8"/>
      <c r="I54" s="8"/>
      <c r="J54" s="8"/>
      <c r="K54" s="8"/>
      <c r="L54" s="8"/>
      <c r="M54" s="8"/>
      <c r="N54" s="8"/>
      <c r="O54" s="8"/>
      <c r="P54" s="8"/>
      <c r="Q54" s="8"/>
      <c r="R54" s="8"/>
      <c r="S54" s="8"/>
      <c r="T54" s="273"/>
      <c r="U54" s="8"/>
      <c r="V54" s="494"/>
      <c r="W54" s="12">
        <v>10</v>
      </c>
      <c r="X54" s="1089" t="s">
        <v>822</v>
      </c>
      <c r="Y54" s="765" t="s">
        <v>822</v>
      </c>
      <c r="Z54" s="156" t="s">
        <v>823</v>
      </c>
      <c r="AA54" s="8"/>
      <c r="AB54" s="8"/>
      <c r="AC54" s="8"/>
      <c r="AD54" s="8"/>
      <c r="AE54" s="8"/>
      <c r="AF54" s="8"/>
      <c r="AG54" s="8"/>
      <c r="AH54" s="8"/>
      <c r="AI54" s="8"/>
      <c r="AJ54" s="8"/>
      <c r="AK54" s="8"/>
      <c r="AL54" s="8"/>
      <c r="AM54" s="8"/>
      <c r="AN54" s="273"/>
      <c r="AO54" s="8"/>
      <c r="AP54" s="8"/>
      <c r="AQ54" s="8"/>
      <c r="AR54" s="8"/>
      <c r="AS54" s="8"/>
      <c r="AT54" s="8"/>
      <c r="AU54" s="8"/>
    </row>
    <row r="55" spans="1:47" ht="12.75" customHeight="1" x14ac:dyDescent="0.2">
      <c r="A55" s="8"/>
      <c r="B55" s="494"/>
      <c r="C55" s="12">
        <v>11</v>
      </c>
      <c r="D55" s="1089" t="s">
        <v>824</v>
      </c>
      <c r="E55" s="765" t="s">
        <v>824</v>
      </c>
      <c r="F55" s="156" t="s">
        <v>825</v>
      </c>
      <c r="G55" s="8"/>
      <c r="H55" s="8"/>
      <c r="I55" s="8"/>
      <c r="J55" s="8"/>
      <c r="K55" s="8"/>
      <c r="L55" s="8"/>
      <c r="M55" s="8"/>
      <c r="N55" s="8"/>
      <c r="O55" s="8"/>
      <c r="P55" s="8"/>
      <c r="Q55" s="8"/>
      <c r="R55" s="8"/>
      <c r="S55" s="8"/>
      <c r="T55" s="273"/>
      <c r="U55" s="8"/>
      <c r="V55" s="494"/>
      <c r="W55" s="12">
        <v>11</v>
      </c>
      <c r="X55" s="1089" t="s">
        <v>826</v>
      </c>
      <c r="Y55" s="765" t="s">
        <v>826</v>
      </c>
      <c r="Z55" s="156" t="s">
        <v>827</v>
      </c>
      <c r="AA55" s="8"/>
      <c r="AB55" s="8"/>
      <c r="AC55" s="8"/>
      <c r="AD55" s="8"/>
      <c r="AE55" s="8"/>
      <c r="AF55" s="8"/>
      <c r="AG55" s="8"/>
      <c r="AH55" s="8"/>
      <c r="AI55" s="8"/>
      <c r="AJ55" s="8"/>
      <c r="AK55" s="8"/>
      <c r="AL55" s="8"/>
      <c r="AM55" s="8"/>
      <c r="AN55" s="273"/>
      <c r="AO55" s="8"/>
      <c r="AP55" s="8"/>
      <c r="AQ55" s="8"/>
      <c r="AR55" s="8"/>
      <c r="AS55" s="8"/>
      <c r="AT55" s="8"/>
      <c r="AU55" s="8"/>
    </row>
    <row r="56" spans="1:47" ht="12.75" customHeight="1" x14ac:dyDescent="0.2">
      <c r="A56" s="8"/>
      <c r="B56" s="494"/>
      <c r="C56" s="12">
        <v>12</v>
      </c>
      <c r="D56" s="1089" t="s">
        <v>828</v>
      </c>
      <c r="E56" s="765" t="s">
        <v>828</v>
      </c>
      <c r="F56" s="156" t="s">
        <v>829</v>
      </c>
      <c r="G56" s="8"/>
      <c r="H56" s="8"/>
      <c r="I56" s="8"/>
      <c r="J56" s="8"/>
      <c r="K56" s="8"/>
      <c r="L56" s="8"/>
      <c r="M56" s="8"/>
      <c r="N56" s="8"/>
      <c r="O56" s="8"/>
      <c r="P56" s="8"/>
      <c r="Q56" s="8"/>
      <c r="R56" s="8"/>
      <c r="S56" s="8"/>
      <c r="T56" s="273"/>
      <c r="U56" s="8"/>
      <c r="V56" s="494"/>
      <c r="W56" s="12">
        <v>12</v>
      </c>
      <c r="X56" s="1089" t="s">
        <v>830</v>
      </c>
      <c r="Y56" s="765" t="s">
        <v>830</v>
      </c>
      <c r="Z56" s="156" t="s">
        <v>831</v>
      </c>
      <c r="AA56" s="8"/>
      <c r="AB56" s="8"/>
      <c r="AC56" s="8"/>
      <c r="AD56" s="8"/>
      <c r="AE56" s="8"/>
      <c r="AF56" s="8"/>
      <c r="AG56" s="8"/>
      <c r="AH56" s="8"/>
      <c r="AI56" s="8"/>
      <c r="AJ56" s="8"/>
      <c r="AK56" s="8"/>
      <c r="AL56" s="8"/>
      <c r="AM56" s="8"/>
      <c r="AN56" s="273"/>
      <c r="AO56" s="8"/>
      <c r="AP56" s="8"/>
      <c r="AQ56" s="8"/>
      <c r="AR56" s="8"/>
      <c r="AS56" s="8"/>
      <c r="AT56" s="8"/>
      <c r="AU56" s="8"/>
    </row>
    <row r="57" spans="1:47" ht="12.75" customHeight="1" x14ac:dyDescent="0.2">
      <c r="A57" s="8"/>
      <c r="B57" s="494"/>
      <c r="C57" s="12">
        <v>13</v>
      </c>
      <c r="D57" s="1089" t="s">
        <v>832</v>
      </c>
      <c r="E57" s="765" t="s">
        <v>832</v>
      </c>
      <c r="F57" s="156" t="s">
        <v>833</v>
      </c>
      <c r="G57" s="8"/>
      <c r="H57" s="8"/>
      <c r="I57" s="8"/>
      <c r="J57" s="8"/>
      <c r="K57" s="8"/>
      <c r="L57" s="8"/>
      <c r="M57" s="8"/>
      <c r="N57" s="8"/>
      <c r="O57" s="8"/>
      <c r="P57" s="8"/>
      <c r="Q57" s="8"/>
      <c r="R57" s="8"/>
      <c r="S57" s="8"/>
      <c r="T57" s="273"/>
      <c r="U57" s="8"/>
      <c r="V57" s="494"/>
      <c r="W57" s="12">
        <v>13</v>
      </c>
      <c r="X57" s="1089" t="s">
        <v>834</v>
      </c>
      <c r="Y57" s="765" t="s">
        <v>834</v>
      </c>
      <c r="Z57" s="156" t="s">
        <v>835</v>
      </c>
      <c r="AA57" s="8"/>
      <c r="AB57" s="8"/>
      <c r="AC57" s="8"/>
      <c r="AD57" s="8"/>
      <c r="AE57" s="8"/>
      <c r="AF57" s="8"/>
      <c r="AG57" s="8"/>
      <c r="AH57" s="8"/>
      <c r="AI57" s="8"/>
      <c r="AJ57" s="8"/>
      <c r="AK57" s="8"/>
      <c r="AL57" s="8"/>
      <c r="AM57" s="8"/>
      <c r="AN57" s="273"/>
      <c r="AO57" s="8"/>
      <c r="AP57" s="8"/>
      <c r="AQ57" s="8"/>
      <c r="AR57" s="8"/>
      <c r="AS57" s="8"/>
      <c r="AT57" s="8"/>
      <c r="AU57" s="8"/>
    </row>
    <row r="58" spans="1:47" ht="12.75" customHeight="1" x14ac:dyDescent="0.2">
      <c r="A58" s="8"/>
      <c r="B58" s="494"/>
      <c r="C58" s="12">
        <v>14</v>
      </c>
      <c r="D58" s="1089" t="s">
        <v>836</v>
      </c>
      <c r="E58" s="765" t="s">
        <v>836</v>
      </c>
      <c r="F58" s="156" t="s">
        <v>837</v>
      </c>
      <c r="G58" s="8"/>
      <c r="H58" s="8"/>
      <c r="I58" s="8"/>
      <c r="J58" s="8"/>
      <c r="K58" s="8"/>
      <c r="L58" s="8"/>
      <c r="M58" s="8"/>
      <c r="N58" s="8"/>
      <c r="O58" s="8"/>
      <c r="P58" s="8"/>
      <c r="Q58" s="8"/>
      <c r="R58" s="8"/>
      <c r="S58" s="8"/>
      <c r="T58" s="273"/>
      <c r="U58" s="8"/>
      <c r="V58" s="494"/>
      <c r="W58" s="12">
        <v>14</v>
      </c>
      <c r="X58" s="1089" t="s">
        <v>838</v>
      </c>
      <c r="Y58" s="765" t="s">
        <v>838</v>
      </c>
      <c r="Z58" s="156" t="s">
        <v>839</v>
      </c>
      <c r="AA58" s="8"/>
      <c r="AB58" s="8"/>
      <c r="AC58" s="8"/>
      <c r="AD58" s="8"/>
      <c r="AE58" s="8"/>
      <c r="AF58" s="8"/>
      <c r="AG58" s="8"/>
      <c r="AH58" s="8"/>
      <c r="AI58" s="8"/>
      <c r="AJ58" s="8"/>
      <c r="AK58" s="8"/>
      <c r="AL58" s="8"/>
      <c r="AM58" s="8"/>
      <c r="AN58" s="273"/>
      <c r="AO58" s="8"/>
      <c r="AP58" s="8"/>
      <c r="AQ58" s="8"/>
      <c r="AR58" s="8"/>
      <c r="AS58" s="8"/>
      <c r="AT58" s="8"/>
      <c r="AU58" s="8"/>
    </row>
    <row r="59" spans="1:47" ht="12.75" customHeight="1" x14ac:dyDescent="0.2">
      <c r="A59" s="8"/>
      <c r="B59" s="494"/>
      <c r="C59" s="12">
        <v>15</v>
      </c>
      <c r="D59" s="1089" t="s">
        <v>840</v>
      </c>
      <c r="E59" s="765" t="s">
        <v>840</v>
      </c>
      <c r="F59" s="156" t="s">
        <v>841</v>
      </c>
      <c r="G59" s="8"/>
      <c r="H59" s="8"/>
      <c r="I59" s="8"/>
      <c r="J59" s="8"/>
      <c r="K59" s="8"/>
      <c r="L59" s="8"/>
      <c r="M59" s="8"/>
      <c r="N59" s="8"/>
      <c r="O59" s="8"/>
      <c r="P59" s="8"/>
      <c r="Q59" s="8"/>
      <c r="R59" s="8"/>
      <c r="S59" s="8"/>
      <c r="T59" s="273"/>
      <c r="U59" s="8"/>
      <c r="V59" s="494"/>
      <c r="W59" s="12">
        <v>15</v>
      </c>
      <c r="X59" s="1089" t="s">
        <v>842</v>
      </c>
      <c r="Y59" s="765" t="s">
        <v>842</v>
      </c>
      <c r="Z59" s="156" t="s">
        <v>843</v>
      </c>
      <c r="AA59" s="8"/>
      <c r="AB59" s="8"/>
      <c r="AC59" s="8"/>
      <c r="AD59" s="8"/>
      <c r="AE59" s="8"/>
      <c r="AF59" s="8"/>
      <c r="AG59" s="8"/>
      <c r="AH59" s="8"/>
      <c r="AI59" s="8"/>
      <c r="AJ59" s="8"/>
      <c r="AK59" s="8"/>
      <c r="AL59" s="8"/>
      <c r="AM59" s="8"/>
      <c r="AN59" s="273"/>
      <c r="AO59" s="8"/>
      <c r="AP59" s="8"/>
      <c r="AQ59" s="8"/>
      <c r="AR59" s="8"/>
      <c r="AS59" s="8"/>
      <c r="AT59" s="8"/>
      <c r="AU59" s="8"/>
    </row>
    <row r="60" spans="1:47" ht="12.75" customHeight="1" x14ac:dyDescent="0.2">
      <c r="A60" s="8"/>
      <c r="B60" s="494"/>
      <c r="C60" s="12">
        <v>16</v>
      </c>
      <c r="D60" s="1089" t="s">
        <v>844</v>
      </c>
      <c r="E60" s="765" t="s">
        <v>844</v>
      </c>
      <c r="F60" s="156" t="s">
        <v>845</v>
      </c>
      <c r="G60" s="8"/>
      <c r="H60" s="8"/>
      <c r="I60" s="8"/>
      <c r="J60" s="8"/>
      <c r="K60" s="8"/>
      <c r="L60" s="8"/>
      <c r="M60" s="8"/>
      <c r="N60" s="8"/>
      <c r="O60" s="8"/>
      <c r="P60" s="8"/>
      <c r="Q60" s="8"/>
      <c r="R60" s="8"/>
      <c r="S60" s="8"/>
      <c r="T60" s="273"/>
      <c r="U60" s="8"/>
      <c r="V60" s="494"/>
      <c r="W60" s="12">
        <v>16</v>
      </c>
      <c r="X60" s="1089" t="s">
        <v>846</v>
      </c>
      <c r="Y60" s="765" t="s">
        <v>846</v>
      </c>
      <c r="Z60" s="156" t="s">
        <v>847</v>
      </c>
      <c r="AA60" s="8"/>
      <c r="AB60" s="8"/>
      <c r="AC60" s="8"/>
      <c r="AD60" s="8"/>
      <c r="AE60" s="8"/>
      <c r="AF60" s="8"/>
      <c r="AG60" s="8"/>
      <c r="AH60" s="8"/>
      <c r="AI60" s="8"/>
      <c r="AJ60" s="8"/>
      <c r="AK60" s="8"/>
      <c r="AL60" s="8"/>
      <c r="AM60" s="8"/>
      <c r="AN60" s="273"/>
      <c r="AO60" s="8"/>
      <c r="AP60" s="8"/>
      <c r="AQ60" s="8"/>
      <c r="AR60" s="8"/>
      <c r="AS60" s="8"/>
      <c r="AT60" s="8"/>
      <c r="AU60" s="8"/>
    </row>
    <row r="61" spans="1:47" ht="12.75" customHeight="1" x14ac:dyDescent="0.2">
      <c r="A61" s="8"/>
      <c r="B61" s="494"/>
      <c r="C61" s="12">
        <v>17</v>
      </c>
      <c r="D61" s="1089" t="s">
        <v>848</v>
      </c>
      <c r="E61" s="765" t="s">
        <v>848</v>
      </c>
      <c r="F61" s="156" t="s">
        <v>849</v>
      </c>
      <c r="G61" s="8"/>
      <c r="H61" s="8"/>
      <c r="I61" s="8"/>
      <c r="J61" s="8"/>
      <c r="K61" s="8"/>
      <c r="L61" s="8"/>
      <c r="M61" s="8"/>
      <c r="N61" s="8"/>
      <c r="O61" s="8"/>
      <c r="P61" s="8"/>
      <c r="Q61" s="8"/>
      <c r="R61" s="8"/>
      <c r="S61" s="8"/>
      <c r="T61" s="273"/>
      <c r="U61" s="8"/>
      <c r="V61" s="494"/>
      <c r="W61" s="12">
        <v>17</v>
      </c>
      <c r="X61" s="1089" t="s">
        <v>850</v>
      </c>
      <c r="Y61" s="765" t="s">
        <v>850</v>
      </c>
      <c r="Z61" s="156" t="s">
        <v>851</v>
      </c>
      <c r="AA61" s="8"/>
      <c r="AB61" s="8"/>
      <c r="AC61" s="8"/>
      <c r="AD61" s="8"/>
      <c r="AE61" s="8"/>
      <c r="AF61" s="8"/>
      <c r="AG61" s="8"/>
      <c r="AH61" s="8"/>
      <c r="AI61" s="8"/>
      <c r="AJ61" s="8"/>
      <c r="AK61" s="8"/>
      <c r="AL61" s="8"/>
      <c r="AM61" s="8"/>
      <c r="AN61" s="273"/>
      <c r="AO61" s="8"/>
      <c r="AP61" s="8"/>
      <c r="AQ61" s="8"/>
      <c r="AR61" s="8"/>
      <c r="AS61" s="8"/>
      <c r="AT61" s="8"/>
      <c r="AU61" s="8"/>
    </row>
    <row r="62" spans="1:47" ht="12.75" customHeight="1" x14ac:dyDescent="0.2">
      <c r="A62" s="8"/>
      <c r="B62" s="494"/>
      <c r="C62" s="12">
        <v>18</v>
      </c>
      <c r="D62" s="1089" t="s">
        <v>852</v>
      </c>
      <c r="E62" s="765" t="s">
        <v>852</v>
      </c>
      <c r="F62" s="156" t="s">
        <v>853</v>
      </c>
      <c r="G62" s="8"/>
      <c r="H62" s="8"/>
      <c r="I62" s="8"/>
      <c r="J62" s="8"/>
      <c r="K62" s="8"/>
      <c r="L62" s="8"/>
      <c r="M62" s="8"/>
      <c r="N62" s="8"/>
      <c r="O62" s="8"/>
      <c r="P62" s="8"/>
      <c r="Q62" s="8"/>
      <c r="R62" s="8"/>
      <c r="S62" s="8"/>
      <c r="T62" s="273"/>
      <c r="U62" s="8"/>
      <c r="V62" s="494"/>
      <c r="W62" s="12">
        <v>18</v>
      </c>
      <c r="X62" s="1089" t="s">
        <v>854</v>
      </c>
      <c r="Y62" s="765" t="s">
        <v>854</v>
      </c>
      <c r="Z62" s="156" t="s">
        <v>855</v>
      </c>
      <c r="AA62" s="8"/>
      <c r="AB62" s="8"/>
      <c r="AC62" s="8"/>
      <c r="AD62" s="8"/>
      <c r="AE62" s="8"/>
      <c r="AF62" s="8"/>
      <c r="AG62" s="8"/>
      <c r="AH62" s="8"/>
      <c r="AI62" s="8"/>
      <c r="AJ62" s="8"/>
      <c r="AK62" s="8"/>
      <c r="AL62" s="8"/>
      <c r="AM62" s="8"/>
      <c r="AN62" s="273"/>
      <c r="AO62" s="8"/>
      <c r="AP62" s="8"/>
      <c r="AQ62" s="8"/>
      <c r="AR62" s="8"/>
      <c r="AS62" s="8"/>
      <c r="AT62" s="8"/>
      <c r="AU62" s="8"/>
    </row>
    <row r="63" spans="1:47" ht="12.75" customHeight="1" x14ac:dyDescent="0.2">
      <c r="A63" s="8"/>
      <c r="B63" s="494"/>
      <c r="C63" s="12">
        <v>19</v>
      </c>
      <c r="D63" s="1089" t="s">
        <v>856</v>
      </c>
      <c r="E63" s="765" t="s">
        <v>856</v>
      </c>
      <c r="F63" s="156" t="s">
        <v>857</v>
      </c>
      <c r="G63" s="8"/>
      <c r="H63" s="8"/>
      <c r="I63" s="8"/>
      <c r="J63" s="8"/>
      <c r="K63" s="8"/>
      <c r="L63" s="8"/>
      <c r="M63" s="8"/>
      <c r="N63" s="8"/>
      <c r="O63" s="8"/>
      <c r="P63" s="8"/>
      <c r="Q63" s="8"/>
      <c r="R63" s="8"/>
      <c r="S63" s="8"/>
      <c r="T63" s="273"/>
      <c r="U63" s="8"/>
      <c r="V63" s="494"/>
      <c r="W63" s="12">
        <v>19</v>
      </c>
      <c r="X63" s="1089" t="s">
        <v>858</v>
      </c>
      <c r="Y63" s="765" t="s">
        <v>858</v>
      </c>
      <c r="Z63" s="156" t="s">
        <v>859</v>
      </c>
      <c r="AA63" s="8"/>
      <c r="AB63" s="8"/>
      <c r="AC63" s="8"/>
      <c r="AD63" s="8"/>
      <c r="AE63" s="8"/>
      <c r="AF63" s="8"/>
      <c r="AG63" s="8"/>
      <c r="AH63" s="8"/>
      <c r="AI63" s="8"/>
      <c r="AJ63" s="8"/>
      <c r="AK63" s="8"/>
      <c r="AL63" s="8"/>
      <c r="AM63" s="8"/>
      <c r="AN63" s="273"/>
      <c r="AO63" s="8"/>
      <c r="AP63" s="8"/>
      <c r="AQ63" s="8"/>
      <c r="AR63" s="8"/>
      <c r="AS63" s="8"/>
      <c r="AT63" s="8"/>
      <c r="AU63" s="8"/>
    </row>
    <row r="64" spans="1:47" ht="12.75" customHeight="1" x14ac:dyDescent="0.2">
      <c r="A64" s="8"/>
      <c r="B64" s="494"/>
      <c r="C64" s="12">
        <v>20</v>
      </c>
      <c r="D64" s="1089" t="s">
        <v>860</v>
      </c>
      <c r="E64" s="765" t="s">
        <v>860</v>
      </c>
      <c r="F64" s="156" t="s">
        <v>861</v>
      </c>
      <c r="G64" s="8"/>
      <c r="H64" s="8"/>
      <c r="I64" s="8"/>
      <c r="J64" s="8"/>
      <c r="K64" s="8"/>
      <c r="L64" s="8"/>
      <c r="M64" s="8"/>
      <c r="N64" s="8"/>
      <c r="O64" s="8"/>
      <c r="P64" s="8"/>
      <c r="Q64" s="8"/>
      <c r="R64" s="8"/>
      <c r="S64" s="8"/>
      <c r="T64" s="273"/>
      <c r="U64" s="8"/>
      <c r="V64" s="494"/>
      <c r="W64" s="12">
        <v>20</v>
      </c>
      <c r="X64" s="1089" t="s">
        <v>862</v>
      </c>
      <c r="Y64" s="765" t="s">
        <v>862</v>
      </c>
      <c r="Z64" s="156" t="s">
        <v>863</v>
      </c>
      <c r="AA64" s="8"/>
      <c r="AB64" s="8"/>
      <c r="AC64" s="8"/>
      <c r="AD64" s="8"/>
      <c r="AE64" s="8"/>
      <c r="AF64" s="8"/>
      <c r="AG64" s="8"/>
      <c r="AH64" s="8"/>
      <c r="AI64" s="8"/>
      <c r="AJ64" s="8"/>
      <c r="AK64" s="8"/>
      <c r="AL64" s="8"/>
      <c r="AM64" s="8"/>
      <c r="AN64" s="273"/>
      <c r="AO64" s="8"/>
      <c r="AP64" s="8"/>
      <c r="AQ64" s="8"/>
      <c r="AR64" s="8"/>
      <c r="AS64" s="8"/>
      <c r="AT64" s="8"/>
      <c r="AU64" s="8"/>
    </row>
    <row r="65" spans="1:47" ht="12.75" customHeight="1" x14ac:dyDescent="0.2">
      <c r="A65" s="8"/>
      <c r="B65" s="494"/>
      <c r="C65" s="12">
        <v>21</v>
      </c>
      <c r="D65" s="1089" t="s">
        <v>864</v>
      </c>
      <c r="E65" s="765" t="s">
        <v>864</v>
      </c>
      <c r="F65" s="156" t="s">
        <v>865</v>
      </c>
      <c r="G65" s="8"/>
      <c r="H65" s="8"/>
      <c r="I65" s="8"/>
      <c r="J65" s="8"/>
      <c r="K65" s="8"/>
      <c r="L65" s="8"/>
      <c r="M65" s="8"/>
      <c r="N65" s="8"/>
      <c r="O65" s="8"/>
      <c r="P65" s="8"/>
      <c r="Q65" s="8"/>
      <c r="R65" s="8"/>
      <c r="S65" s="8"/>
      <c r="T65" s="273"/>
      <c r="U65" s="8"/>
      <c r="V65" s="494"/>
      <c r="W65" s="12">
        <v>21</v>
      </c>
      <c r="X65" s="1089" t="s">
        <v>866</v>
      </c>
      <c r="Y65" s="765" t="s">
        <v>866</v>
      </c>
      <c r="Z65" s="156" t="s">
        <v>867</v>
      </c>
      <c r="AA65" s="8"/>
      <c r="AB65" s="8"/>
      <c r="AC65" s="8"/>
      <c r="AD65" s="8"/>
      <c r="AE65" s="8"/>
      <c r="AF65" s="8"/>
      <c r="AG65" s="8"/>
      <c r="AH65" s="8"/>
      <c r="AI65" s="8"/>
      <c r="AJ65" s="8"/>
      <c r="AK65" s="8"/>
      <c r="AL65" s="8"/>
      <c r="AM65" s="8"/>
      <c r="AN65" s="273"/>
      <c r="AO65" s="8"/>
      <c r="AP65" s="8"/>
      <c r="AQ65" s="8"/>
      <c r="AR65" s="8"/>
      <c r="AS65" s="8"/>
      <c r="AT65" s="8"/>
      <c r="AU65" s="8"/>
    </row>
    <row r="66" spans="1:47" ht="12.75" customHeight="1" x14ac:dyDescent="0.2">
      <c r="A66" s="8"/>
      <c r="B66" s="494"/>
      <c r="C66" s="12">
        <v>22</v>
      </c>
      <c r="D66" s="1089" t="s">
        <v>868</v>
      </c>
      <c r="E66" s="765" t="s">
        <v>868</v>
      </c>
      <c r="F66" s="156" t="s">
        <v>869</v>
      </c>
      <c r="G66" s="8"/>
      <c r="H66" s="8"/>
      <c r="I66" s="8"/>
      <c r="J66" s="8"/>
      <c r="K66" s="8"/>
      <c r="L66" s="8"/>
      <c r="M66" s="8"/>
      <c r="N66" s="8"/>
      <c r="O66" s="8"/>
      <c r="P66" s="8"/>
      <c r="Q66" s="8"/>
      <c r="R66" s="8"/>
      <c r="S66" s="8"/>
      <c r="T66" s="273"/>
      <c r="U66" s="8"/>
      <c r="V66" s="494"/>
      <c r="W66" s="12">
        <v>22</v>
      </c>
      <c r="X66" s="1089" t="s">
        <v>870</v>
      </c>
      <c r="Y66" s="765" t="s">
        <v>870</v>
      </c>
      <c r="Z66" s="156" t="s">
        <v>871</v>
      </c>
      <c r="AA66" s="8"/>
      <c r="AB66" s="8"/>
      <c r="AC66" s="8"/>
      <c r="AD66" s="8"/>
      <c r="AE66" s="8"/>
      <c r="AF66" s="8"/>
      <c r="AG66" s="8"/>
      <c r="AH66" s="8"/>
      <c r="AI66" s="8"/>
      <c r="AJ66" s="8"/>
      <c r="AK66" s="8"/>
      <c r="AL66" s="8"/>
      <c r="AM66" s="8"/>
      <c r="AN66" s="273"/>
      <c r="AO66" s="8"/>
      <c r="AP66" s="8"/>
      <c r="AQ66" s="8"/>
      <c r="AR66" s="8"/>
      <c r="AS66" s="8"/>
      <c r="AT66" s="8"/>
      <c r="AU66" s="8"/>
    </row>
    <row r="67" spans="1:47" ht="12.75" customHeight="1" x14ac:dyDescent="0.2">
      <c r="A67" s="8"/>
      <c r="B67" s="494"/>
      <c r="C67" s="12">
        <v>23</v>
      </c>
      <c r="D67" s="1089" t="s">
        <v>872</v>
      </c>
      <c r="E67" s="765" t="s">
        <v>872</v>
      </c>
      <c r="F67" s="156" t="s">
        <v>873</v>
      </c>
      <c r="G67" s="8"/>
      <c r="H67" s="8"/>
      <c r="I67" s="8"/>
      <c r="J67" s="8"/>
      <c r="K67" s="8"/>
      <c r="L67" s="8"/>
      <c r="M67" s="8"/>
      <c r="N67" s="8"/>
      <c r="O67" s="8"/>
      <c r="P67" s="8"/>
      <c r="Q67" s="8"/>
      <c r="R67" s="8"/>
      <c r="S67" s="8"/>
      <c r="T67" s="273"/>
      <c r="U67" s="8"/>
      <c r="V67" s="494"/>
      <c r="W67" s="12">
        <v>23</v>
      </c>
      <c r="X67" s="1089" t="s">
        <v>874</v>
      </c>
      <c r="Y67" s="765" t="s">
        <v>874</v>
      </c>
      <c r="Z67" s="156" t="s">
        <v>875</v>
      </c>
      <c r="AA67" s="8"/>
      <c r="AB67" s="8"/>
      <c r="AC67" s="8"/>
      <c r="AD67" s="8"/>
      <c r="AE67" s="8"/>
      <c r="AF67" s="8"/>
      <c r="AG67" s="8"/>
      <c r="AH67" s="8"/>
      <c r="AI67" s="8"/>
      <c r="AJ67" s="8"/>
      <c r="AK67" s="8"/>
      <c r="AL67" s="8"/>
      <c r="AM67" s="8"/>
      <c r="AN67" s="273"/>
      <c r="AO67" s="8"/>
      <c r="AP67" s="8"/>
      <c r="AQ67" s="8"/>
      <c r="AR67" s="8"/>
      <c r="AS67" s="8"/>
      <c r="AT67" s="8"/>
      <c r="AU67" s="8"/>
    </row>
    <row r="68" spans="1:47" ht="12.75" customHeight="1" x14ac:dyDescent="0.2">
      <c r="A68" s="8"/>
      <c r="B68" s="494"/>
      <c r="C68" s="12">
        <v>24</v>
      </c>
      <c r="D68" s="1089" t="s">
        <v>876</v>
      </c>
      <c r="E68" s="765" t="s">
        <v>876</v>
      </c>
      <c r="F68" s="156" t="s">
        <v>877</v>
      </c>
      <c r="G68" s="8"/>
      <c r="H68" s="8"/>
      <c r="I68" s="8"/>
      <c r="J68" s="8"/>
      <c r="K68" s="8"/>
      <c r="L68" s="8"/>
      <c r="M68" s="8"/>
      <c r="N68" s="8"/>
      <c r="O68" s="8"/>
      <c r="P68" s="8"/>
      <c r="Q68" s="8"/>
      <c r="R68" s="8"/>
      <c r="S68" s="8"/>
      <c r="T68" s="273"/>
      <c r="U68" s="8"/>
      <c r="V68" s="494"/>
      <c r="W68" s="12">
        <v>24</v>
      </c>
      <c r="X68" s="1089" t="s">
        <v>878</v>
      </c>
      <c r="Y68" s="765" t="s">
        <v>878</v>
      </c>
      <c r="Z68" s="156" t="s">
        <v>879</v>
      </c>
      <c r="AA68" s="8"/>
      <c r="AB68" s="8"/>
      <c r="AC68" s="8"/>
      <c r="AD68" s="8"/>
      <c r="AE68" s="8"/>
      <c r="AF68" s="8"/>
      <c r="AG68" s="8"/>
      <c r="AH68" s="8"/>
      <c r="AI68" s="8"/>
      <c r="AJ68" s="8"/>
      <c r="AK68" s="8"/>
      <c r="AL68" s="8"/>
      <c r="AM68" s="8"/>
      <c r="AN68" s="273"/>
      <c r="AO68" s="8"/>
      <c r="AP68" s="8"/>
      <c r="AQ68" s="8"/>
      <c r="AR68" s="8"/>
      <c r="AS68" s="8"/>
      <c r="AT68" s="8"/>
      <c r="AU68" s="8"/>
    </row>
    <row r="69" spans="1:47" ht="12.75" customHeight="1" x14ac:dyDescent="0.2">
      <c r="A69" s="8"/>
      <c r="B69" s="494"/>
      <c r="C69" s="12">
        <v>25</v>
      </c>
      <c r="D69" s="1089" t="s">
        <v>880</v>
      </c>
      <c r="E69" s="765" t="s">
        <v>880</v>
      </c>
      <c r="F69" s="156" t="s">
        <v>881</v>
      </c>
      <c r="G69" s="8"/>
      <c r="H69" s="8"/>
      <c r="I69" s="8"/>
      <c r="J69" s="8"/>
      <c r="K69" s="8"/>
      <c r="L69" s="8"/>
      <c r="M69" s="8"/>
      <c r="N69" s="8"/>
      <c r="O69" s="8"/>
      <c r="P69" s="8"/>
      <c r="Q69" s="8"/>
      <c r="R69" s="8"/>
      <c r="S69" s="8"/>
      <c r="T69" s="273"/>
      <c r="U69" s="8"/>
      <c r="V69" s="494"/>
      <c r="W69" s="12">
        <v>25</v>
      </c>
      <c r="X69" s="1089" t="s">
        <v>882</v>
      </c>
      <c r="Y69" s="765" t="s">
        <v>882</v>
      </c>
      <c r="Z69" s="156" t="s">
        <v>883</v>
      </c>
      <c r="AA69" s="8"/>
      <c r="AB69" s="8"/>
      <c r="AC69" s="8"/>
      <c r="AD69" s="8"/>
      <c r="AE69" s="8"/>
      <c r="AF69" s="8"/>
      <c r="AG69" s="8"/>
      <c r="AH69" s="8"/>
      <c r="AI69" s="8"/>
      <c r="AJ69" s="8"/>
      <c r="AK69" s="8"/>
      <c r="AL69" s="8"/>
      <c r="AM69" s="8"/>
      <c r="AN69" s="273"/>
      <c r="AO69" s="8"/>
      <c r="AP69" s="8"/>
      <c r="AQ69" s="8"/>
      <c r="AR69" s="8"/>
      <c r="AS69" s="8"/>
      <c r="AT69" s="8"/>
      <c r="AU69" s="8"/>
    </row>
    <row r="70" spans="1:47" ht="12.75" customHeight="1" x14ac:dyDescent="0.2">
      <c r="A70" s="8"/>
      <c r="B70" s="494"/>
      <c r="C70" s="12">
        <v>26</v>
      </c>
      <c r="D70" s="1089" t="s">
        <v>884</v>
      </c>
      <c r="E70" s="765" t="s">
        <v>884</v>
      </c>
      <c r="F70" s="156" t="s">
        <v>885</v>
      </c>
      <c r="G70" s="8"/>
      <c r="H70" s="8"/>
      <c r="I70" s="8"/>
      <c r="J70" s="8"/>
      <c r="K70" s="8"/>
      <c r="L70" s="8"/>
      <c r="M70" s="8"/>
      <c r="N70" s="8"/>
      <c r="O70" s="8"/>
      <c r="P70" s="8"/>
      <c r="Q70" s="8"/>
      <c r="R70" s="8"/>
      <c r="S70" s="8"/>
      <c r="T70" s="273"/>
      <c r="U70" s="8"/>
      <c r="V70" s="494"/>
      <c r="W70" s="12">
        <v>26</v>
      </c>
      <c r="X70" s="1089" t="s">
        <v>886</v>
      </c>
      <c r="Y70" s="765" t="s">
        <v>886</v>
      </c>
      <c r="Z70" s="156" t="s">
        <v>887</v>
      </c>
      <c r="AA70" s="8"/>
      <c r="AB70" s="8"/>
      <c r="AC70" s="8"/>
      <c r="AD70" s="8"/>
      <c r="AE70" s="8"/>
      <c r="AF70" s="8"/>
      <c r="AG70" s="8"/>
      <c r="AH70" s="8"/>
      <c r="AI70" s="8"/>
      <c r="AJ70" s="8"/>
      <c r="AK70" s="8"/>
      <c r="AL70" s="8"/>
      <c r="AM70" s="8"/>
      <c r="AN70" s="273"/>
      <c r="AO70" s="8"/>
      <c r="AP70" s="8"/>
      <c r="AQ70" s="8"/>
      <c r="AR70" s="8"/>
      <c r="AS70" s="8"/>
      <c r="AT70" s="8"/>
      <c r="AU70" s="8"/>
    </row>
    <row r="71" spans="1:47" ht="12.75" customHeight="1" x14ac:dyDescent="0.2">
      <c r="A71" s="8"/>
      <c r="B71" s="494"/>
      <c r="C71" s="12">
        <v>27</v>
      </c>
      <c r="D71" s="1089" t="s">
        <v>888</v>
      </c>
      <c r="E71" s="765" t="s">
        <v>888</v>
      </c>
      <c r="F71" s="156" t="s">
        <v>889</v>
      </c>
      <c r="G71" s="8"/>
      <c r="H71" s="8"/>
      <c r="I71" s="8"/>
      <c r="J71" s="8"/>
      <c r="K71" s="8"/>
      <c r="L71" s="8"/>
      <c r="M71" s="8"/>
      <c r="N71" s="8"/>
      <c r="O71" s="8"/>
      <c r="P71" s="8"/>
      <c r="Q71" s="8"/>
      <c r="R71" s="8"/>
      <c r="S71" s="8"/>
      <c r="T71" s="273"/>
      <c r="U71" s="8"/>
      <c r="V71" s="494"/>
      <c r="W71" s="12">
        <v>27</v>
      </c>
      <c r="X71" s="1089" t="s">
        <v>890</v>
      </c>
      <c r="Y71" s="765" t="s">
        <v>890</v>
      </c>
      <c r="Z71" s="156" t="s">
        <v>891</v>
      </c>
      <c r="AA71" s="8"/>
      <c r="AB71" s="8"/>
      <c r="AC71" s="8"/>
      <c r="AD71" s="8"/>
      <c r="AE71" s="8"/>
      <c r="AF71" s="8"/>
      <c r="AG71" s="8"/>
      <c r="AH71" s="8"/>
      <c r="AI71" s="8"/>
      <c r="AJ71" s="8"/>
      <c r="AK71" s="8"/>
      <c r="AL71" s="8"/>
      <c r="AM71" s="8"/>
      <c r="AN71" s="273"/>
      <c r="AO71" s="8"/>
      <c r="AP71" s="8"/>
      <c r="AQ71" s="8"/>
      <c r="AR71" s="8"/>
      <c r="AS71" s="8"/>
      <c r="AT71" s="8"/>
      <c r="AU71" s="8"/>
    </row>
    <row r="72" spans="1:47" ht="12.75" customHeight="1" x14ac:dyDescent="0.2">
      <c r="A72" s="8"/>
      <c r="B72" s="494"/>
      <c r="C72" s="12">
        <v>28</v>
      </c>
      <c r="D72" s="1089" t="s">
        <v>892</v>
      </c>
      <c r="E72" s="765" t="s">
        <v>892</v>
      </c>
      <c r="F72" s="156" t="s">
        <v>893</v>
      </c>
      <c r="G72" s="8"/>
      <c r="H72" s="8"/>
      <c r="I72" s="8"/>
      <c r="J72" s="8"/>
      <c r="K72" s="8"/>
      <c r="L72" s="8"/>
      <c r="M72" s="8"/>
      <c r="N72" s="8"/>
      <c r="O72" s="8"/>
      <c r="P72" s="8"/>
      <c r="Q72" s="8"/>
      <c r="R72" s="8"/>
      <c r="S72" s="8"/>
      <c r="T72" s="273"/>
      <c r="U72" s="8"/>
      <c r="V72" s="494"/>
      <c r="W72" s="12">
        <v>28</v>
      </c>
      <c r="X72" s="1089" t="s">
        <v>894</v>
      </c>
      <c r="Y72" s="765" t="s">
        <v>894</v>
      </c>
      <c r="Z72" s="156" t="s">
        <v>895</v>
      </c>
      <c r="AA72" s="8"/>
      <c r="AB72" s="8"/>
      <c r="AC72" s="8"/>
      <c r="AD72" s="8"/>
      <c r="AE72" s="8"/>
      <c r="AF72" s="8"/>
      <c r="AG72" s="8"/>
      <c r="AH72" s="8"/>
      <c r="AI72" s="8"/>
      <c r="AJ72" s="8"/>
      <c r="AK72" s="8"/>
      <c r="AL72" s="8"/>
      <c r="AM72" s="8"/>
      <c r="AN72" s="273"/>
      <c r="AO72" s="8"/>
      <c r="AP72" s="8"/>
      <c r="AQ72" s="8"/>
      <c r="AR72" s="8"/>
      <c r="AS72" s="8"/>
      <c r="AT72" s="8"/>
      <c r="AU72" s="8"/>
    </row>
    <row r="73" spans="1:47" ht="12.75" customHeight="1" x14ac:dyDescent="0.2">
      <c r="A73" s="8"/>
      <c r="B73" s="494"/>
      <c r="C73" s="12">
        <v>29</v>
      </c>
      <c r="D73" s="1089" t="s">
        <v>896</v>
      </c>
      <c r="E73" s="765" t="s">
        <v>896</v>
      </c>
      <c r="F73" s="156" t="s">
        <v>897</v>
      </c>
      <c r="G73" s="8"/>
      <c r="H73" s="8"/>
      <c r="I73" s="8"/>
      <c r="J73" s="8"/>
      <c r="K73" s="8"/>
      <c r="L73" s="8"/>
      <c r="M73" s="8"/>
      <c r="N73" s="8"/>
      <c r="O73" s="8"/>
      <c r="P73" s="8"/>
      <c r="Q73" s="8"/>
      <c r="R73" s="8"/>
      <c r="S73" s="8"/>
      <c r="T73" s="273"/>
      <c r="U73" s="8"/>
      <c r="V73" s="494"/>
      <c r="W73" s="12">
        <v>29</v>
      </c>
      <c r="X73" s="1089" t="s">
        <v>898</v>
      </c>
      <c r="Y73" s="765" t="s">
        <v>898</v>
      </c>
      <c r="Z73" s="156" t="s">
        <v>899</v>
      </c>
      <c r="AA73" s="8"/>
      <c r="AB73" s="8"/>
      <c r="AC73" s="8"/>
      <c r="AD73" s="8"/>
      <c r="AE73" s="8"/>
      <c r="AF73" s="8"/>
      <c r="AG73" s="8"/>
      <c r="AH73" s="8"/>
      <c r="AI73" s="8"/>
      <c r="AJ73" s="8"/>
      <c r="AK73" s="8"/>
      <c r="AL73" s="8"/>
      <c r="AM73" s="8"/>
      <c r="AN73" s="273"/>
      <c r="AO73" s="8"/>
      <c r="AP73" s="8"/>
      <c r="AQ73" s="8"/>
      <c r="AR73" s="8"/>
      <c r="AS73" s="8"/>
      <c r="AT73" s="8"/>
      <c r="AU73" s="8"/>
    </row>
    <row r="74" spans="1:47" ht="12.75" customHeight="1" x14ac:dyDescent="0.2">
      <c r="A74" s="8"/>
      <c r="B74" s="494"/>
      <c r="C74" s="12">
        <v>30</v>
      </c>
      <c r="D74" s="1089" t="s">
        <v>900</v>
      </c>
      <c r="E74" s="765" t="s">
        <v>900</v>
      </c>
      <c r="F74" s="156" t="s">
        <v>901</v>
      </c>
      <c r="G74" s="8"/>
      <c r="H74" s="8"/>
      <c r="I74" s="8"/>
      <c r="J74" s="8"/>
      <c r="K74" s="8"/>
      <c r="L74" s="8"/>
      <c r="M74" s="8"/>
      <c r="N74" s="8"/>
      <c r="O74" s="8"/>
      <c r="P74" s="8"/>
      <c r="Q74" s="8"/>
      <c r="R74" s="8"/>
      <c r="S74" s="8"/>
      <c r="T74" s="273"/>
      <c r="U74" s="8"/>
      <c r="V74" s="494"/>
      <c r="W74" s="12">
        <v>30</v>
      </c>
      <c r="X74" s="1089" t="s">
        <v>902</v>
      </c>
      <c r="Y74" s="765" t="s">
        <v>902</v>
      </c>
      <c r="Z74" s="156" t="s">
        <v>903</v>
      </c>
      <c r="AA74" s="8"/>
      <c r="AB74" s="8"/>
      <c r="AC74" s="8"/>
      <c r="AD74" s="8"/>
      <c r="AE74" s="8"/>
      <c r="AF74" s="8"/>
      <c r="AG74" s="8"/>
      <c r="AH74" s="8"/>
      <c r="AI74" s="8"/>
      <c r="AJ74" s="8"/>
      <c r="AK74" s="8"/>
      <c r="AL74" s="8"/>
      <c r="AM74" s="8"/>
      <c r="AN74" s="273"/>
      <c r="AO74" s="8"/>
      <c r="AP74" s="8"/>
      <c r="AQ74" s="8"/>
      <c r="AR74" s="8"/>
      <c r="AS74" s="8"/>
      <c r="AT74" s="8"/>
      <c r="AU74" s="8"/>
    </row>
    <row r="75" spans="1:47" ht="12.75" customHeight="1" x14ac:dyDescent="0.2">
      <c r="A75" s="8"/>
      <c r="B75" s="494"/>
      <c r="C75" s="12">
        <v>31</v>
      </c>
      <c r="D75" s="1089" t="s">
        <v>904</v>
      </c>
      <c r="E75" s="765" t="s">
        <v>904</v>
      </c>
      <c r="F75" s="156" t="s">
        <v>905</v>
      </c>
      <c r="G75" s="8"/>
      <c r="H75" s="8"/>
      <c r="I75" s="8"/>
      <c r="J75" s="8"/>
      <c r="K75" s="8"/>
      <c r="L75" s="8"/>
      <c r="M75" s="8"/>
      <c r="N75" s="8"/>
      <c r="O75" s="8"/>
      <c r="P75" s="8"/>
      <c r="Q75" s="8"/>
      <c r="R75" s="8"/>
      <c r="S75" s="8"/>
      <c r="T75" s="273"/>
      <c r="U75" s="8"/>
      <c r="V75" s="494"/>
      <c r="W75" s="12">
        <v>31</v>
      </c>
      <c r="X75" s="1089" t="s">
        <v>906</v>
      </c>
      <c r="Y75" s="765" t="s">
        <v>906</v>
      </c>
      <c r="Z75" s="156" t="s">
        <v>907</v>
      </c>
      <c r="AA75" s="8"/>
      <c r="AB75" s="8"/>
      <c r="AC75" s="8"/>
      <c r="AD75" s="8"/>
      <c r="AE75" s="8"/>
      <c r="AF75" s="8"/>
      <c r="AG75" s="8"/>
      <c r="AH75" s="8"/>
      <c r="AI75" s="8"/>
      <c r="AJ75" s="8"/>
      <c r="AK75" s="8"/>
      <c r="AL75" s="8"/>
      <c r="AM75" s="8"/>
      <c r="AN75" s="273"/>
      <c r="AO75" s="8"/>
      <c r="AP75" s="8"/>
      <c r="AQ75" s="8"/>
      <c r="AR75" s="8"/>
      <c r="AS75" s="8"/>
      <c r="AT75" s="8"/>
      <c r="AU75" s="8"/>
    </row>
    <row r="76" spans="1:47" ht="12.75" customHeight="1" x14ac:dyDescent="0.2">
      <c r="A76" s="8"/>
      <c r="B76" s="494"/>
      <c r="C76" s="12">
        <v>32</v>
      </c>
      <c r="D76" s="1089" t="s">
        <v>908</v>
      </c>
      <c r="E76" s="765" t="s">
        <v>908</v>
      </c>
      <c r="F76" s="156" t="s">
        <v>909</v>
      </c>
      <c r="G76" s="8"/>
      <c r="H76" s="8"/>
      <c r="I76" s="8"/>
      <c r="J76" s="8"/>
      <c r="K76" s="8"/>
      <c r="L76" s="8"/>
      <c r="M76" s="8"/>
      <c r="N76" s="8"/>
      <c r="O76" s="8"/>
      <c r="P76" s="8"/>
      <c r="Q76" s="8"/>
      <c r="R76" s="8"/>
      <c r="S76" s="8"/>
      <c r="T76" s="273"/>
      <c r="U76" s="8"/>
      <c r="V76" s="494"/>
      <c r="W76" s="12">
        <v>32</v>
      </c>
      <c r="X76" s="1089" t="s">
        <v>910</v>
      </c>
      <c r="Y76" s="765" t="s">
        <v>910</v>
      </c>
      <c r="Z76" s="156" t="s">
        <v>911</v>
      </c>
      <c r="AA76" s="8"/>
      <c r="AB76" s="8"/>
      <c r="AC76" s="8"/>
      <c r="AD76" s="8"/>
      <c r="AE76" s="8"/>
      <c r="AF76" s="8"/>
      <c r="AG76" s="8"/>
      <c r="AH76" s="8"/>
      <c r="AI76" s="8"/>
      <c r="AJ76" s="8"/>
      <c r="AK76" s="8"/>
      <c r="AL76" s="8"/>
      <c r="AM76" s="8"/>
      <c r="AN76" s="273"/>
      <c r="AO76" s="8"/>
      <c r="AP76" s="8"/>
      <c r="AQ76" s="8"/>
      <c r="AR76" s="8"/>
      <c r="AS76" s="8"/>
      <c r="AT76" s="8"/>
      <c r="AU76" s="8"/>
    </row>
    <row r="77" spans="1:47" ht="12.75" customHeight="1" x14ac:dyDescent="0.2">
      <c r="A77" s="8"/>
      <c r="B77" s="494"/>
      <c r="C77" s="12">
        <v>33</v>
      </c>
      <c r="D77" s="1089" t="s">
        <v>912</v>
      </c>
      <c r="E77" s="765" t="s">
        <v>912</v>
      </c>
      <c r="F77" s="156" t="s">
        <v>913</v>
      </c>
      <c r="G77" s="8"/>
      <c r="H77" s="8"/>
      <c r="I77" s="8"/>
      <c r="J77" s="8"/>
      <c r="K77" s="8"/>
      <c r="L77" s="8"/>
      <c r="M77" s="8"/>
      <c r="N77" s="8"/>
      <c r="O77" s="8"/>
      <c r="P77" s="8"/>
      <c r="Q77" s="8"/>
      <c r="R77" s="8"/>
      <c r="S77" s="8"/>
      <c r="T77" s="273"/>
      <c r="U77" s="8"/>
      <c r="V77" s="494"/>
      <c r="W77" s="12">
        <v>33</v>
      </c>
      <c r="X77" s="1089" t="s">
        <v>914</v>
      </c>
      <c r="Y77" s="765" t="s">
        <v>914</v>
      </c>
      <c r="Z77" s="156" t="s">
        <v>915</v>
      </c>
      <c r="AA77" s="8"/>
      <c r="AB77" s="8"/>
      <c r="AC77" s="8"/>
      <c r="AD77" s="8"/>
      <c r="AE77" s="8"/>
      <c r="AF77" s="8"/>
      <c r="AG77" s="8"/>
      <c r="AH77" s="8"/>
      <c r="AI77" s="8"/>
      <c r="AJ77" s="8"/>
      <c r="AK77" s="8"/>
      <c r="AL77" s="8"/>
      <c r="AM77" s="8"/>
      <c r="AN77" s="273"/>
      <c r="AO77" s="8"/>
      <c r="AP77" s="8"/>
      <c r="AQ77" s="8"/>
      <c r="AR77" s="8"/>
      <c r="AS77" s="8"/>
      <c r="AT77" s="8"/>
      <c r="AU77" s="8"/>
    </row>
    <row r="78" spans="1:47" ht="12.75" customHeight="1" x14ac:dyDescent="0.2">
      <c r="A78" s="8"/>
      <c r="B78" s="494"/>
      <c r="C78" s="12">
        <v>34</v>
      </c>
      <c r="D78" s="1089" t="s">
        <v>916</v>
      </c>
      <c r="E78" s="765" t="s">
        <v>916</v>
      </c>
      <c r="F78" s="156" t="s">
        <v>917</v>
      </c>
      <c r="G78" s="8"/>
      <c r="H78" s="8"/>
      <c r="I78" s="8"/>
      <c r="J78" s="8"/>
      <c r="K78" s="8"/>
      <c r="L78" s="8"/>
      <c r="M78" s="8"/>
      <c r="N78" s="8"/>
      <c r="O78" s="8"/>
      <c r="P78" s="8"/>
      <c r="Q78" s="8"/>
      <c r="R78" s="8"/>
      <c r="S78" s="8"/>
      <c r="T78" s="273"/>
      <c r="U78" s="8"/>
      <c r="V78" s="494"/>
      <c r="W78" s="12">
        <v>34</v>
      </c>
      <c r="X78" s="1089" t="s">
        <v>918</v>
      </c>
      <c r="Y78" s="765" t="s">
        <v>918</v>
      </c>
      <c r="Z78" s="156" t="s">
        <v>919</v>
      </c>
      <c r="AA78" s="8"/>
      <c r="AB78" s="8"/>
      <c r="AC78" s="8"/>
      <c r="AD78" s="8"/>
      <c r="AE78" s="8"/>
      <c r="AF78" s="8"/>
      <c r="AG78" s="8"/>
      <c r="AH78" s="8"/>
      <c r="AI78" s="8"/>
      <c r="AJ78" s="8"/>
      <c r="AK78" s="8"/>
      <c r="AL78" s="8"/>
      <c r="AM78" s="8"/>
      <c r="AN78" s="273"/>
      <c r="AO78" s="8"/>
      <c r="AP78" s="8"/>
      <c r="AQ78" s="8"/>
      <c r="AR78" s="8"/>
      <c r="AS78" s="8"/>
      <c r="AT78" s="8"/>
      <c r="AU78" s="8"/>
    </row>
    <row r="79" spans="1:47" ht="12.75" customHeight="1" x14ac:dyDescent="0.2">
      <c r="A79" s="8"/>
      <c r="B79" s="494"/>
      <c r="C79" s="12">
        <v>35</v>
      </c>
      <c r="D79" s="1089" t="s">
        <v>920</v>
      </c>
      <c r="E79" s="765" t="s">
        <v>920</v>
      </c>
      <c r="F79" s="156" t="s">
        <v>921</v>
      </c>
      <c r="G79" s="8"/>
      <c r="H79" s="8"/>
      <c r="I79" s="8"/>
      <c r="J79" s="8"/>
      <c r="K79" s="8"/>
      <c r="L79" s="8"/>
      <c r="M79" s="8"/>
      <c r="N79" s="8"/>
      <c r="O79" s="8"/>
      <c r="P79" s="8"/>
      <c r="Q79" s="8"/>
      <c r="R79" s="8"/>
      <c r="S79" s="8"/>
      <c r="T79" s="273"/>
      <c r="U79" s="8"/>
      <c r="V79" s="494"/>
      <c r="W79" s="12">
        <v>35</v>
      </c>
      <c r="X79" s="1089" t="s">
        <v>922</v>
      </c>
      <c r="Y79" s="765" t="s">
        <v>922</v>
      </c>
      <c r="Z79" s="156" t="s">
        <v>923</v>
      </c>
      <c r="AA79" s="8"/>
      <c r="AB79" s="8"/>
      <c r="AC79" s="8"/>
      <c r="AD79" s="8"/>
      <c r="AE79" s="8"/>
      <c r="AF79" s="8"/>
      <c r="AG79" s="8"/>
      <c r="AH79" s="8"/>
      <c r="AI79" s="8"/>
      <c r="AJ79" s="8"/>
      <c r="AK79" s="8"/>
      <c r="AL79" s="8"/>
      <c r="AM79" s="8"/>
      <c r="AN79" s="273"/>
      <c r="AO79" s="8"/>
      <c r="AP79" s="8"/>
      <c r="AQ79" s="8"/>
      <c r="AR79" s="8"/>
      <c r="AS79" s="8"/>
      <c r="AT79" s="8"/>
      <c r="AU79" s="8"/>
    </row>
    <row r="80" spans="1:47" ht="12.75" customHeight="1" x14ac:dyDescent="0.2">
      <c r="A80" s="8"/>
      <c r="B80" s="494"/>
      <c r="C80" s="12">
        <v>36</v>
      </c>
      <c r="D80" s="1089" t="s">
        <v>924</v>
      </c>
      <c r="E80" s="765" t="s">
        <v>924</v>
      </c>
      <c r="F80" s="156" t="s">
        <v>925</v>
      </c>
      <c r="G80" s="8"/>
      <c r="H80" s="8"/>
      <c r="I80" s="8"/>
      <c r="J80" s="8"/>
      <c r="K80" s="8"/>
      <c r="L80" s="8"/>
      <c r="M80" s="8"/>
      <c r="N80" s="8"/>
      <c r="O80" s="8"/>
      <c r="P80" s="8"/>
      <c r="Q80" s="8"/>
      <c r="R80" s="8"/>
      <c r="S80" s="8"/>
      <c r="T80" s="273"/>
      <c r="U80" s="8"/>
      <c r="V80" s="494"/>
      <c r="W80" s="12">
        <v>36</v>
      </c>
      <c r="X80" s="1089" t="s">
        <v>926</v>
      </c>
      <c r="Y80" s="765" t="s">
        <v>926</v>
      </c>
      <c r="Z80" s="156" t="s">
        <v>927</v>
      </c>
      <c r="AA80" s="8"/>
      <c r="AB80" s="8"/>
      <c r="AC80" s="8"/>
      <c r="AD80" s="8"/>
      <c r="AE80" s="8"/>
      <c r="AF80" s="8"/>
      <c r="AG80" s="8"/>
      <c r="AH80" s="8"/>
      <c r="AI80" s="8"/>
      <c r="AJ80" s="8"/>
      <c r="AK80" s="8"/>
      <c r="AL80" s="8"/>
      <c r="AM80" s="8"/>
      <c r="AN80" s="273"/>
      <c r="AO80" s="8"/>
      <c r="AP80" s="8"/>
      <c r="AQ80" s="8"/>
      <c r="AR80" s="8"/>
      <c r="AS80" s="8"/>
      <c r="AT80" s="8"/>
      <c r="AU80" s="8"/>
    </row>
    <row r="81" spans="1:47" ht="12.75" customHeight="1" x14ac:dyDescent="0.2">
      <c r="A81" s="8"/>
      <c r="B81" s="494"/>
      <c r="C81" s="12">
        <v>37</v>
      </c>
      <c r="D81" s="1089" t="s">
        <v>928</v>
      </c>
      <c r="E81" s="765" t="s">
        <v>928</v>
      </c>
      <c r="F81" s="156" t="s">
        <v>929</v>
      </c>
      <c r="G81" s="8"/>
      <c r="H81" s="8"/>
      <c r="I81" s="8"/>
      <c r="J81" s="8"/>
      <c r="K81" s="8"/>
      <c r="L81" s="8"/>
      <c r="M81" s="8"/>
      <c r="N81" s="8"/>
      <c r="O81" s="8"/>
      <c r="P81" s="8"/>
      <c r="Q81" s="8"/>
      <c r="R81" s="8"/>
      <c r="S81" s="8"/>
      <c r="T81" s="273"/>
      <c r="U81" s="8"/>
      <c r="V81" s="494"/>
      <c r="W81" s="12">
        <v>37</v>
      </c>
      <c r="X81" s="1089" t="s">
        <v>930</v>
      </c>
      <c r="Y81" s="765" t="s">
        <v>930</v>
      </c>
      <c r="Z81" s="156" t="s">
        <v>931</v>
      </c>
      <c r="AA81" s="8"/>
      <c r="AB81" s="8"/>
      <c r="AC81" s="8"/>
      <c r="AD81" s="8"/>
      <c r="AE81" s="8"/>
      <c r="AF81" s="8"/>
      <c r="AG81" s="8"/>
      <c r="AH81" s="8"/>
      <c r="AI81" s="8"/>
      <c r="AJ81" s="8"/>
      <c r="AK81" s="8"/>
      <c r="AL81" s="8"/>
      <c r="AM81" s="8"/>
      <c r="AN81" s="273"/>
      <c r="AO81" s="8"/>
      <c r="AP81" s="8"/>
      <c r="AQ81" s="8"/>
      <c r="AR81" s="8"/>
      <c r="AS81" s="8"/>
      <c r="AT81" s="8"/>
      <c r="AU81" s="8"/>
    </row>
    <row r="82" spans="1:47" ht="12.75" customHeight="1" x14ac:dyDescent="0.2">
      <c r="A82" s="8"/>
      <c r="B82" s="494"/>
      <c r="C82" s="12">
        <v>38</v>
      </c>
      <c r="D82" s="1089" t="s">
        <v>932</v>
      </c>
      <c r="E82" s="765" t="s">
        <v>932</v>
      </c>
      <c r="F82" s="156" t="s">
        <v>933</v>
      </c>
      <c r="G82" s="8"/>
      <c r="H82" s="8"/>
      <c r="I82" s="8"/>
      <c r="J82" s="8"/>
      <c r="K82" s="8"/>
      <c r="L82" s="8"/>
      <c r="M82" s="8"/>
      <c r="N82" s="8"/>
      <c r="O82" s="8"/>
      <c r="P82" s="8"/>
      <c r="Q82" s="8"/>
      <c r="R82" s="8"/>
      <c r="S82" s="8"/>
      <c r="T82" s="273"/>
      <c r="U82" s="8"/>
      <c r="V82" s="494"/>
      <c r="W82" s="12">
        <v>38</v>
      </c>
      <c r="X82" s="1089" t="s">
        <v>934</v>
      </c>
      <c r="Y82" s="765" t="s">
        <v>934</v>
      </c>
      <c r="Z82" s="156" t="s">
        <v>935</v>
      </c>
      <c r="AA82" s="8"/>
      <c r="AB82" s="8"/>
      <c r="AC82" s="8"/>
      <c r="AD82" s="8"/>
      <c r="AE82" s="8"/>
      <c r="AF82" s="8"/>
      <c r="AG82" s="8"/>
      <c r="AH82" s="8"/>
      <c r="AI82" s="8"/>
      <c r="AJ82" s="8"/>
      <c r="AK82" s="8"/>
      <c r="AL82" s="8"/>
      <c r="AM82" s="8"/>
      <c r="AN82" s="273"/>
      <c r="AO82" s="8"/>
      <c r="AP82" s="8"/>
      <c r="AQ82" s="8"/>
      <c r="AR82" s="8"/>
      <c r="AS82" s="8"/>
      <c r="AT82" s="8"/>
      <c r="AU82" s="8"/>
    </row>
    <row r="83" spans="1:47" ht="12.75" customHeight="1" x14ac:dyDescent="0.2">
      <c r="A83" s="8"/>
      <c r="B83" s="494"/>
      <c r="C83" s="12">
        <v>39</v>
      </c>
      <c r="D83" s="1089" t="s">
        <v>936</v>
      </c>
      <c r="E83" s="765" t="s">
        <v>936</v>
      </c>
      <c r="F83" s="156" t="s">
        <v>937</v>
      </c>
      <c r="G83" s="8"/>
      <c r="H83" s="8"/>
      <c r="I83" s="8"/>
      <c r="J83" s="8"/>
      <c r="K83" s="8"/>
      <c r="L83" s="8"/>
      <c r="M83" s="8"/>
      <c r="N83" s="8"/>
      <c r="O83" s="8"/>
      <c r="P83" s="8"/>
      <c r="Q83" s="8"/>
      <c r="R83" s="8"/>
      <c r="S83" s="8"/>
      <c r="T83" s="273"/>
      <c r="U83" s="8"/>
      <c r="V83" s="494"/>
      <c r="W83" s="12">
        <v>39</v>
      </c>
      <c r="X83" s="1089" t="s">
        <v>938</v>
      </c>
      <c r="Y83" s="765" t="s">
        <v>938</v>
      </c>
      <c r="Z83" s="156" t="s">
        <v>939</v>
      </c>
      <c r="AA83" s="8"/>
      <c r="AB83" s="8"/>
      <c r="AC83" s="8"/>
      <c r="AD83" s="8"/>
      <c r="AE83" s="8"/>
      <c r="AF83" s="8"/>
      <c r="AG83" s="8"/>
      <c r="AH83" s="8"/>
      <c r="AI83" s="8"/>
      <c r="AJ83" s="8"/>
      <c r="AK83" s="8"/>
      <c r="AL83" s="8"/>
      <c r="AM83" s="8"/>
      <c r="AN83" s="273"/>
      <c r="AO83" s="8"/>
      <c r="AP83" s="8"/>
      <c r="AQ83" s="8"/>
      <c r="AR83" s="8"/>
      <c r="AS83" s="8"/>
      <c r="AT83" s="8"/>
      <c r="AU83" s="8"/>
    </row>
    <row r="84" spans="1:47" ht="12.75" customHeight="1" x14ac:dyDescent="0.2">
      <c r="A84" s="8"/>
      <c r="B84" s="494"/>
      <c r="C84" s="12">
        <v>40</v>
      </c>
      <c r="D84" s="1089" t="s">
        <v>940</v>
      </c>
      <c r="E84" s="765" t="s">
        <v>940</v>
      </c>
      <c r="F84" s="156" t="s">
        <v>941</v>
      </c>
      <c r="G84" s="8"/>
      <c r="H84" s="8"/>
      <c r="I84" s="8"/>
      <c r="J84" s="8"/>
      <c r="K84" s="8"/>
      <c r="L84" s="8"/>
      <c r="M84" s="8"/>
      <c r="N84" s="8"/>
      <c r="O84" s="8"/>
      <c r="P84" s="8"/>
      <c r="Q84" s="8"/>
      <c r="R84" s="8"/>
      <c r="S84" s="8"/>
      <c r="T84" s="273"/>
      <c r="U84" s="8"/>
      <c r="V84" s="494"/>
      <c r="W84" s="12">
        <v>40</v>
      </c>
      <c r="X84" s="1089" t="s">
        <v>942</v>
      </c>
      <c r="Y84" s="765" t="s">
        <v>942</v>
      </c>
      <c r="Z84" s="156" t="s">
        <v>943</v>
      </c>
      <c r="AA84" s="8"/>
      <c r="AB84" s="8"/>
      <c r="AC84" s="8"/>
      <c r="AD84" s="8"/>
      <c r="AE84" s="8"/>
      <c r="AF84" s="8"/>
      <c r="AG84" s="8"/>
      <c r="AH84" s="8"/>
      <c r="AI84" s="8"/>
      <c r="AJ84" s="8"/>
      <c r="AK84" s="8"/>
      <c r="AL84" s="8"/>
      <c r="AM84" s="8"/>
      <c r="AN84" s="273"/>
      <c r="AO84" s="8"/>
      <c r="AP84" s="8"/>
      <c r="AQ84" s="8"/>
      <c r="AR84" s="8"/>
      <c r="AS84" s="8"/>
      <c r="AT84" s="8"/>
      <c r="AU84" s="8"/>
    </row>
    <row r="85" spans="1:47" ht="12.75" customHeight="1" x14ac:dyDescent="0.2">
      <c r="A85" s="8"/>
      <c r="B85" s="494"/>
      <c r="C85" s="12">
        <v>41</v>
      </c>
      <c r="D85" s="1089" t="s">
        <v>944</v>
      </c>
      <c r="E85" s="765" t="s">
        <v>944</v>
      </c>
      <c r="F85" s="156" t="s">
        <v>945</v>
      </c>
      <c r="G85" s="8"/>
      <c r="H85" s="8"/>
      <c r="I85" s="8"/>
      <c r="J85" s="8"/>
      <c r="K85" s="8"/>
      <c r="L85" s="8"/>
      <c r="M85" s="8"/>
      <c r="N85" s="8"/>
      <c r="O85" s="8"/>
      <c r="P85" s="8"/>
      <c r="Q85" s="8"/>
      <c r="R85" s="8"/>
      <c r="S85" s="8"/>
      <c r="T85" s="273"/>
      <c r="U85" s="8"/>
      <c r="V85" s="494"/>
      <c r="W85" s="12">
        <v>41</v>
      </c>
      <c r="X85" s="1089" t="s">
        <v>946</v>
      </c>
      <c r="Y85" s="765" t="s">
        <v>946</v>
      </c>
      <c r="Z85" s="156" t="s">
        <v>947</v>
      </c>
      <c r="AA85" s="8"/>
      <c r="AB85" s="8"/>
      <c r="AC85" s="8"/>
      <c r="AD85" s="8"/>
      <c r="AE85" s="8"/>
      <c r="AF85" s="8"/>
      <c r="AG85" s="8"/>
      <c r="AH85" s="8"/>
      <c r="AI85" s="8"/>
      <c r="AJ85" s="8"/>
      <c r="AK85" s="8"/>
      <c r="AL85" s="8"/>
      <c r="AM85" s="8"/>
      <c r="AN85" s="273"/>
      <c r="AO85" s="8"/>
      <c r="AP85" s="8"/>
      <c r="AQ85" s="8"/>
      <c r="AR85" s="8"/>
      <c r="AS85" s="8"/>
      <c r="AT85" s="8"/>
      <c r="AU85" s="8"/>
    </row>
    <row r="86" spans="1:47" ht="12.75" customHeight="1" x14ac:dyDescent="0.2">
      <c r="A86" s="8"/>
      <c r="B86" s="494"/>
      <c r="C86" s="12">
        <v>42</v>
      </c>
      <c r="D86" s="1089" t="s">
        <v>948</v>
      </c>
      <c r="E86" s="765" t="s">
        <v>948</v>
      </c>
      <c r="F86" s="156" t="s">
        <v>949</v>
      </c>
      <c r="G86" s="8"/>
      <c r="H86" s="8"/>
      <c r="I86" s="8"/>
      <c r="J86" s="8"/>
      <c r="K86" s="8"/>
      <c r="L86" s="8"/>
      <c r="M86" s="8"/>
      <c r="N86" s="8"/>
      <c r="O86" s="8"/>
      <c r="P86" s="8"/>
      <c r="Q86" s="8"/>
      <c r="R86" s="8"/>
      <c r="S86" s="8"/>
      <c r="T86" s="273"/>
      <c r="U86" s="8"/>
      <c r="V86" s="494"/>
      <c r="W86" s="12">
        <v>42</v>
      </c>
      <c r="X86" s="1089" t="s">
        <v>950</v>
      </c>
      <c r="Y86" s="765" t="s">
        <v>950</v>
      </c>
      <c r="Z86" s="156" t="s">
        <v>951</v>
      </c>
      <c r="AA86" s="8"/>
      <c r="AB86" s="8"/>
      <c r="AC86" s="8"/>
      <c r="AD86" s="8"/>
      <c r="AE86" s="8"/>
      <c r="AF86" s="8"/>
      <c r="AG86" s="8"/>
      <c r="AH86" s="8"/>
      <c r="AI86" s="8"/>
      <c r="AJ86" s="8"/>
      <c r="AK86" s="8"/>
      <c r="AL86" s="8"/>
      <c r="AM86" s="8"/>
      <c r="AN86" s="273"/>
      <c r="AO86" s="8"/>
      <c r="AP86" s="8"/>
      <c r="AQ86" s="8"/>
      <c r="AR86" s="8"/>
      <c r="AS86" s="8"/>
      <c r="AT86" s="8"/>
      <c r="AU86" s="8"/>
    </row>
    <row r="87" spans="1:47" ht="12.75" customHeight="1" x14ac:dyDescent="0.2">
      <c r="A87" s="8"/>
      <c r="B87" s="494"/>
      <c r="C87" s="12">
        <v>43</v>
      </c>
      <c r="D87" s="1089" t="s">
        <v>952</v>
      </c>
      <c r="E87" s="765" t="s">
        <v>952</v>
      </c>
      <c r="F87" s="156" t="s">
        <v>953</v>
      </c>
      <c r="G87" s="8"/>
      <c r="H87" s="8"/>
      <c r="I87" s="8"/>
      <c r="J87" s="8"/>
      <c r="K87" s="8"/>
      <c r="L87" s="8"/>
      <c r="M87" s="8"/>
      <c r="N87" s="8"/>
      <c r="O87" s="8"/>
      <c r="P87" s="8"/>
      <c r="Q87" s="8"/>
      <c r="R87" s="8"/>
      <c r="S87" s="8"/>
      <c r="T87" s="273"/>
      <c r="U87" s="8"/>
      <c r="V87" s="494"/>
      <c r="W87" s="12">
        <v>43</v>
      </c>
      <c r="X87" s="1089" t="s">
        <v>954</v>
      </c>
      <c r="Y87" s="765" t="s">
        <v>954</v>
      </c>
      <c r="Z87" s="156" t="s">
        <v>955</v>
      </c>
      <c r="AA87" s="8"/>
      <c r="AB87" s="8"/>
      <c r="AC87" s="8"/>
      <c r="AD87" s="8"/>
      <c r="AE87" s="8"/>
      <c r="AF87" s="8"/>
      <c r="AG87" s="8"/>
      <c r="AH87" s="8"/>
      <c r="AI87" s="8"/>
      <c r="AJ87" s="8"/>
      <c r="AK87" s="8"/>
      <c r="AL87" s="8"/>
      <c r="AM87" s="8"/>
      <c r="AN87" s="273"/>
      <c r="AO87" s="8"/>
      <c r="AP87" s="8"/>
      <c r="AQ87" s="8"/>
      <c r="AR87" s="8"/>
      <c r="AS87" s="8"/>
      <c r="AT87" s="8"/>
      <c r="AU87" s="8"/>
    </row>
    <row r="88" spans="1:47" ht="12.75" customHeight="1" x14ac:dyDescent="0.2">
      <c r="A88" s="8"/>
      <c r="B88" s="494"/>
      <c r="C88" s="12">
        <v>44</v>
      </c>
      <c r="D88" s="1089" t="s">
        <v>956</v>
      </c>
      <c r="E88" s="765" t="s">
        <v>956</v>
      </c>
      <c r="F88" s="156" t="s">
        <v>957</v>
      </c>
      <c r="G88" s="8"/>
      <c r="H88" s="8"/>
      <c r="I88" s="8"/>
      <c r="J88" s="8"/>
      <c r="K88" s="8"/>
      <c r="L88" s="8"/>
      <c r="M88" s="8"/>
      <c r="N88" s="8"/>
      <c r="O88" s="8"/>
      <c r="P88" s="8"/>
      <c r="Q88" s="8"/>
      <c r="R88" s="8"/>
      <c r="S88" s="8"/>
      <c r="T88" s="273"/>
      <c r="U88" s="8"/>
      <c r="V88" s="494"/>
      <c r="W88" s="12">
        <v>44</v>
      </c>
      <c r="X88" s="1089" t="s">
        <v>958</v>
      </c>
      <c r="Y88" s="765" t="s">
        <v>958</v>
      </c>
      <c r="Z88" s="156" t="s">
        <v>959</v>
      </c>
      <c r="AA88" s="8"/>
      <c r="AB88" s="8"/>
      <c r="AC88" s="8"/>
      <c r="AD88" s="8"/>
      <c r="AE88" s="8"/>
      <c r="AF88" s="8"/>
      <c r="AG88" s="8"/>
      <c r="AH88" s="8"/>
      <c r="AI88" s="8"/>
      <c r="AJ88" s="8"/>
      <c r="AK88" s="8"/>
      <c r="AL88" s="8"/>
      <c r="AM88" s="8"/>
      <c r="AN88" s="273"/>
      <c r="AO88" s="8"/>
      <c r="AP88" s="8"/>
      <c r="AQ88" s="8"/>
      <c r="AR88" s="8"/>
      <c r="AS88" s="8"/>
      <c r="AT88" s="8"/>
      <c r="AU88" s="8"/>
    </row>
    <row r="89" spans="1:47" ht="12.75" customHeight="1" x14ac:dyDescent="0.2">
      <c r="A89" s="8"/>
      <c r="B89" s="494"/>
      <c r="C89" s="12">
        <v>45</v>
      </c>
      <c r="D89" s="1089" t="s">
        <v>960</v>
      </c>
      <c r="E89" s="765" t="s">
        <v>960</v>
      </c>
      <c r="F89" s="156" t="s">
        <v>961</v>
      </c>
      <c r="G89" s="8"/>
      <c r="H89" s="8"/>
      <c r="I89" s="8"/>
      <c r="J89" s="8"/>
      <c r="K89" s="8"/>
      <c r="L89" s="8"/>
      <c r="M89" s="8"/>
      <c r="N89" s="8"/>
      <c r="O89" s="8"/>
      <c r="P89" s="8"/>
      <c r="Q89" s="8"/>
      <c r="R89" s="8"/>
      <c r="S89" s="8"/>
      <c r="T89" s="273"/>
      <c r="U89" s="8"/>
      <c r="V89" s="494"/>
      <c r="W89" s="12">
        <v>45</v>
      </c>
      <c r="X89" s="1089" t="s">
        <v>962</v>
      </c>
      <c r="Y89" s="765" t="s">
        <v>962</v>
      </c>
      <c r="Z89" s="156" t="s">
        <v>963</v>
      </c>
      <c r="AA89" s="8"/>
      <c r="AB89" s="8"/>
      <c r="AC89" s="8"/>
      <c r="AD89" s="8"/>
      <c r="AE89" s="8"/>
      <c r="AF89" s="8"/>
      <c r="AG89" s="8"/>
      <c r="AH89" s="8"/>
      <c r="AI89" s="8"/>
      <c r="AJ89" s="8"/>
      <c r="AK89" s="8"/>
      <c r="AL89" s="8"/>
      <c r="AM89" s="8"/>
      <c r="AN89" s="273"/>
      <c r="AO89" s="8"/>
      <c r="AP89" s="8"/>
      <c r="AQ89" s="8"/>
      <c r="AR89" s="8"/>
      <c r="AS89" s="8"/>
      <c r="AT89" s="8"/>
      <c r="AU89" s="8"/>
    </row>
    <row r="90" spans="1:47" ht="12.75" customHeight="1" x14ac:dyDescent="0.2">
      <c r="A90" s="8"/>
      <c r="B90" s="494"/>
      <c r="C90" s="12">
        <v>46</v>
      </c>
      <c r="D90" s="1089" t="s">
        <v>964</v>
      </c>
      <c r="E90" s="765" t="s">
        <v>964</v>
      </c>
      <c r="F90" s="156" t="s">
        <v>965</v>
      </c>
      <c r="G90" s="8"/>
      <c r="H90" s="8"/>
      <c r="I90" s="8"/>
      <c r="J90" s="8"/>
      <c r="K90" s="8"/>
      <c r="L90" s="8"/>
      <c r="M90" s="8"/>
      <c r="N90" s="8"/>
      <c r="O90" s="8"/>
      <c r="P90" s="8"/>
      <c r="Q90" s="8"/>
      <c r="R90" s="8"/>
      <c r="S90" s="8"/>
      <c r="T90" s="273"/>
      <c r="U90" s="8"/>
      <c r="V90" s="494"/>
      <c r="W90" s="12">
        <v>46</v>
      </c>
      <c r="X90" s="1089" t="s">
        <v>966</v>
      </c>
      <c r="Y90" s="765" t="s">
        <v>966</v>
      </c>
      <c r="Z90" s="156" t="s">
        <v>967</v>
      </c>
      <c r="AA90" s="8"/>
      <c r="AB90" s="8"/>
      <c r="AC90" s="8"/>
      <c r="AD90" s="8"/>
      <c r="AE90" s="8"/>
      <c r="AF90" s="8"/>
      <c r="AG90" s="8"/>
      <c r="AH90" s="8"/>
      <c r="AI90" s="8"/>
      <c r="AJ90" s="8"/>
      <c r="AK90" s="8"/>
      <c r="AL90" s="8"/>
      <c r="AM90" s="8"/>
      <c r="AN90" s="273"/>
      <c r="AO90" s="8"/>
      <c r="AP90" s="8"/>
      <c r="AQ90" s="8"/>
      <c r="AR90" s="8"/>
      <c r="AS90" s="8"/>
      <c r="AT90" s="8"/>
      <c r="AU90" s="8"/>
    </row>
    <row r="91" spans="1:47" ht="12.75" customHeight="1" x14ac:dyDescent="0.2">
      <c r="A91" s="8"/>
      <c r="B91" s="494"/>
      <c r="C91" s="12">
        <v>47</v>
      </c>
      <c r="D91" s="1089" t="s">
        <v>968</v>
      </c>
      <c r="E91" s="765" t="s">
        <v>968</v>
      </c>
      <c r="F91" s="156" t="s">
        <v>969</v>
      </c>
      <c r="G91" s="8"/>
      <c r="H91" s="8"/>
      <c r="I91" s="8"/>
      <c r="J91" s="8"/>
      <c r="K91" s="8"/>
      <c r="L91" s="8"/>
      <c r="M91" s="8"/>
      <c r="N91" s="8"/>
      <c r="O91" s="8"/>
      <c r="P91" s="8"/>
      <c r="Q91" s="8"/>
      <c r="R91" s="8"/>
      <c r="S91" s="8"/>
      <c r="T91" s="273"/>
      <c r="U91" s="8"/>
      <c r="V91" s="494"/>
      <c r="W91" s="12">
        <v>47</v>
      </c>
      <c r="X91" s="1089" t="s">
        <v>970</v>
      </c>
      <c r="Y91" s="765" t="s">
        <v>970</v>
      </c>
      <c r="Z91" s="156" t="s">
        <v>971</v>
      </c>
      <c r="AA91" s="8"/>
      <c r="AB91" s="8"/>
      <c r="AC91" s="8"/>
      <c r="AD91" s="8"/>
      <c r="AE91" s="8"/>
      <c r="AF91" s="8"/>
      <c r="AG91" s="8"/>
      <c r="AH91" s="8"/>
      <c r="AI91" s="8"/>
      <c r="AJ91" s="8"/>
      <c r="AK91" s="8"/>
      <c r="AL91" s="8"/>
      <c r="AM91" s="8"/>
      <c r="AN91" s="273"/>
      <c r="AO91" s="8"/>
      <c r="AP91" s="8"/>
      <c r="AQ91" s="8"/>
      <c r="AR91" s="8"/>
      <c r="AS91" s="8"/>
      <c r="AT91" s="8"/>
      <c r="AU91" s="8"/>
    </row>
    <row r="92" spans="1:47" ht="12.75" customHeight="1" x14ac:dyDescent="0.2">
      <c r="A92" s="8"/>
      <c r="B92" s="494"/>
      <c r="C92" s="12">
        <v>48</v>
      </c>
      <c r="D92" s="1089" t="s">
        <v>972</v>
      </c>
      <c r="E92" s="765" t="s">
        <v>972</v>
      </c>
      <c r="F92" s="156" t="s">
        <v>973</v>
      </c>
      <c r="G92" s="8"/>
      <c r="H92" s="8"/>
      <c r="I92" s="8"/>
      <c r="J92" s="8"/>
      <c r="K92" s="8"/>
      <c r="L92" s="8"/>
      <c r="M92" s="8"/>
      <c r="N92" s="8"/>
      <c r="O92" s="8"/>
      <c r="P92" s="8"/>
      <c r="Q92" s="8"/>
      <c r="R92" s="8"/>
      <c r="S92" s="8"/>
      <c r="T92" s="273"/>
      <c r="U92" s="8"/>
      <c r="V92" s="494"/>
      <c r="W92" s="12">
        <v>48</v>
      </c>
      <c r="X92" s="1089" t="s">
        <v>974</v>
      </c>
      <c r="Y92" s="765" t="s">
        <v>974</v>
      </c>
      <c r="Z92" s="156" t="s">
        <v>975</v>
      </c>
      <c r="AA92" s="8"/>
      <c r="AB92" s="8"/>
      <c r="AC92" s="8"/>
      <c r="AD92" s="8"/>
      <c r="AE92" s="8"/>
      <c r="AF92" s="8"/>
      <c r="AG92" s="8"/>
      <c r="AH92" s="8"/>
      <c r="AI92" s="8"/>
      <c r="AJ92" s="8"/>
      <c r="AK92" s="8"/>
      <c r="AL92" s="8"/>
      <c r="AM92" s="8"/>
      <c r="AN92" s="273"/>
      <c r="AO92" s="8"/>
      <c r="AP92" s="8"/>
      <c r="AQ92" s="8"/>
      <c r="AR92" s="8"/>
      <c r="AS92" s="8"/>
      <c r="AT92" s="8"/>
      <c r="AU92" s="8"/>
    </row>
    <row r="93" spans="1:47" ht="12.75" customHeight="1" x14ac:dyDescent="0.2">
      <c r="A93" s="8"/>
      <c r="B93" s="494"/>
      <c r="C93" s="12">
        <v>49</v>
      </c>
      <c r="D93" s="1089" t="s">
        <v>976</v>
      </c>
      <c r="E93" s="765" t="s">
        <v>976</v>
      </c>
      <c r="F93" s="156" t="s">
        <v>977</v>
      </c>
      <c r="G93" s="8"/>
      <c r="H93" s="8"/>
      <c r="I93" s="8"/>
      <c r="J93" s="8"/>
      <c r="K93" s="8"/>
      <c r="L93" s="8"/>
      <c r="M93" s="8"/>
      <c r="N93" s="8"/>
      <c r="O93" s="8"/>
      <c r="P93" s="8"/>
      <c r="Q93" s="8"/>
      <c r="R93" s="8"/>
      <c r="S93" s="8"/>
      <c r="T93" s="273"/>
      <c r="U93" s="8"/>
      <c r="V93" s="494"/>
      <c r="W93" s="12">
        <v>49</v>
      </c>
      <c r="X93" s="1089" t="s">
        <v>978</v>
      </c>
      <c r="Y93" s="765" t="s">
        <v>978</v>
      </c>
      <c r="Z93" s="156" t="s">
        <v>979</v>
      </c>
      <c r="AA93" s="8"/>
      <c r="AB93" s="8"/>
      <c r="AC93" s="8"/>
      <c r="AD93" s="8"/>
      <c r="AE93" s="8"/>
      <c r="AF93" s="8"/>
      <c r="AG93" s="8"/>
      <c r="AH93" s="8"/>
      <c r="AI93" s="8"/>
      <c r="AJ93" s="8"/>
      <c r="AK93" s="8"/>
      <c r="AL93" s="8"/>
      <c r="AM93" s="8"/>
      <c r="AN93" s="273"/>
      <c r="AO93" s="8"/>
      <c r="AP93" s="8"/>
      <c r="AQ93" s="8"/>
      <c r="AR93" s="8"/>
      <c r="AS93" s="8"/>
      <c r="AT93" s="8"/>
      <c r="AU93" s="8"/>
    </row>
    <row r="94" spans="1:47" ht="12.75" customHeight="1" x14ac:dyDescent="0.2">
      <c r="A94" s="8"/>
      <c r="B94" s="494"/>
      <c r="C94" s="12">
        <v>50</v>
      </c>
      <c r="D94" s="1089" t="s">
        <v>980</v>
      </c>
      <c r="E94" s="765" t="s">
        <v>980</v>
      </c>
      <c r="F94" s="156" t="s">
        <v>981</v>
      </c>
      <c r="G94" s="8"/>
      <c r="H94" s="8"/>
      <c r="I94" s="8"/>
      <c r="J94" s="8"/>
      <c r="K94" s="8"/>
      <c r="L94" s="8"/>
      <c r="M94" s="8"/>
      <c r="N94" s="8"/>
      <c r="O94" s="8"/>
      <c r="P94" s="8"/>
      <c r="Q94" s="8"/>
      <c r="R94" s="8"/>
      <c r="S94" s="8"/>
      <c r="T94" s="273"/>
      <c r="U94" s="8"/>
      <c r="V94" s="494"/>
      <c r="W94" s="12">
        <v>50</v>
      </c>
      <c r="X94" s="1089" t="s">
        <v>982</v>
      </c>
      <c r="Y94" s="765" t="s">
        <v>982</v>
      </c>
      <c r="Z94" s="156" t="s">
        <v>983</v>
      </c>
      <c r="AA94" s="8"/>
      <c r="AB94" s="8"/>
      <c r="AC94" s="8"/>
      <c r="AD94" s="8"/>
      <c r="AE94" s="8"/>
      <c r="AF94" s="8"/>
      <c r="AG94" s="8"/>
      <c r="AH94" s="8"/>
      <c r="AI94" s="8"/>
      <c r="AJ94" s="8"/>
      <c r="AK94" s="8"/>
      <c r="AL94" s="8"/>
      <c r="AM94" s="8"/>
      <c r="AN94" s="273"/>
      <c r="AO94" s="8"/>
      <c r="AP94" s="8"/>
      <c r="AQ94" s="8"/>
      <c r="AR94" s="8"/>
      <c r="AS94" s="8"/>
      <c r="AT94" s="8"/>
      <c r="AU94" s="8"/>
    </row>
    <row r="95" spans="1:47" ht="12.75" customHeight="1" x14ac:dyDescent="0.2">
      <c r="A95" s="8"/>
      <c r="B95" s="494"/>
      <c r="C95" s="12">
        <v>51</v>
      </c>
      <c r="D95" s="1089" t="s">
        <v>984</v>
      </c>
      <c r="E95" s="765" t="s">
        <v>984</v>
      </c>
      <c r="F95" s="156" t="s">
        <v>985</v>
      </c>
      <c r="G95" s="8"/>
      <c r="H95" s="8"/>
      <c r="I95" s="8"/>
      <c r="J95" s="8"/>
      <c r="K95" s="8"/>
      <c r="L95" s="8"/>
      <c r="M95" s="8"/>
      <c r="N95" s="8"/>
      <c r="O95" s="8"/>
      <c r="P95" s="8"/>
      <c r="Q95" s="8"/>
      <c r="R95" s="8"/>
      <c r="S95" s="8"/>
      <c r="T95" s="273"/>
      <c r="U95" s="8"/>
      <c r="V95" s="494"/>
      <c r="W95" s="12">
        <v>51</v>
      </c>
      <c r="X95" s="1089" t="s">
        <v>986</v>
      </c>
      <c r="Y95" s="765" t="s">
        <v>986</v>
      </c>
      <c r="Z95" s="156" t="s">
        <v>987</v>
      </c>
      <c r="AA95" s="8"/>
      <c r="AB95" s="8"/>
      <c r="AC95" s="8"/>
      <c r="AD95" s="8"/>
      <c r="AE95" s="8"/>
      <c r="AF95" s="8"/>
      <c r="AG95" s="8"/>
      <c r="AH95" s="8"/>
      <c r="AI95" s="8"/>
      <c r="AJ95" s="8"/>
      <c r="AK95" s="8"/>
      <c r="AL95" s="8"/>
      <c r="AM95" s="8"/>
      <c r="AN95" s="273"/>
      <c r="AO95" s="8"/>
      <c r="AP95" s="8"/>
      <c r="AQ95" s="8"/>
      <c r="AR95" s="8"/>
      <c r="AS95" s="8"/>
      <c r="AT95" s="8"/>
      <c r="AU95" s="8"/>
    </row>
    <row r="96" spans="1:47" ht="12.75" customHeight="1" x14ac:dyDescent="0.2">
      <c r="A96" s="8"/>
      <c r="B96" s="494"/>
      <c r="C96" s="12">
        <v>52</v>
      </c>
      <c r="D96" s="1089" t="s">
        <v>988</v>
      </c>
      <c r="E96" s="765" t="s">
        <v>988</v>
      </c>
      <c r="F96" s="156" t="s">
        <v>989</v>
      </c>
      <c r="G96" s="8"/>
      <c r="H96" s="8"/>
      <c r="I96" s="8"/>
      <c r="J96" s="8"/>
      <c r="K96" s="8"/>
      <c r="L96" s="8"/>
      <c r="M96" s="8"/>
      <c r="N96" s="8"/>
      <c r="O96" s="8"/>
      <c r="P96" s="8"/>
      <c r="Q96" s="8"/>
      <c r="R96" s="8"/>
      <c r="S96" s="8"/>
      <c r="T96" s="273"/>
      <c r="U96" s="8"/>
      <c r="V96" s="494"/>
      <c r="W96" s="12">
        <v>52</v>
      </c>
      <c r="X96" s="1089" t="s">
        <v>990</v>
      </c>
      <c r="Y96" s="765" t="s">
        <v>990</v>
      </c>
      <c r="Z96" s="156" t="s">
        <v>991</v>
      </c>
      <c r="AA96" s="8"/>
      <c r="AB96" s="8"/>
      <c r="AC96" s="8"/>
      <c r="AD96" s="8"/>
      <c r="AE96" s="8"/>
      <c r="AF96" s="8"/>
      <c r="AG96" s="8"/>
      <c r="AH96" s="8"/>
      <c r="AI96" s="8"/>
      <c r="AJ96" s="8"/>
      <c r="AK96" s="8"/>
      <c r="AL96" s="8"/>
      <c r="AM96" s="8"/>
      <c r="AN96" s="273"/>
      <c r="AO96" s="8"/>
      <c r="AP96" s="8"/>
      <c r="AQ96" s="8"/>
      <c r="AR96" s="8"/>
      <c r="AS96" s="8"/>
      <c r="AT96" s="8"/>
      <c r="AU96" s="8"/>
    </row>
    <row r="97" spans="1:47" ht="12.75" customHeight="1" x14ac:dyDescent="0.2">
      <c r="A97" s="8"/>
      <c r="B97" s="494"/>
      <c r="C97" s="12">
        <v>53</v>
      </c>
      <c r="D97" s="1089" t="s">
        <v>992</v>
      </c>
      <c r="E97" s="765" t="s">
        <v>992</v>
      </c>
      <c r="F97" s="156" t="s">
        <v>993</v>
      </c>
      <c r="G97" s="8"/>
      <c r="H97" s="8"/>
      <c r="I97" s="8"/>
      <c r="J97" s="8"/>
      <c r="K97" s="8"/>
      <c r="L97" s="8"/>
      <c r="M97" s="8"/>
      <c r="N97" s="8"/>
      <c r="O97" s="8"/>
      <c r="P97" s="8"/>
      <c r="Q97" s="8"/>
      <c r="R97" s="8"/>
      <c r="S97" s="8"/>
      <c r="T97" s="273"/>
      <c r="U97" s="8"/>
      <c r="V97" s="494"/>
      <c r="W97" s="12">
        <v>53</v>
      </c>
      <c r="X97" s="1089" t="s">
        <v>994</v>
      </c>
      <c r="Y97" s="765" t="s">
        <v>994</v>
      </c>
      <c r="Z97" s="156" t="s">
        <v>995</v>
      </c>
      <c r="AA97" s="8"/>
      <c r="AB97" s="8"/>
      <c r="AC97" s="8"/>
      <c r="AD97" s="8"/>
      <c r="AE97" s="8"/>
      <c r="AF97" s="8"/>
      <c r="AG97" s="8"/>
      <c r="AH97" s="8"/>
      <c r="AI97" s="8"/>
      <c r="AJ97" s="8"/>
      <c r="AK97" s="8"/>
      <c r="AL97" s="8"/>
      <c r="AM97" s="8"/>
      <c r="AN97" s="273"/>
      <c r="AO97" s="8"/>
      <c r="AP97" s="8"/>
      <c r="AQ97" s="8"/>
      <c r="AR97" s="8"/>
      <c r="AS97" s="8"/>
      <c r="AT97" s="8"/>
      <c r="AU97" s="8"/>
    </row>
    <row r="98" spans="1:47" ht="12.75" customHeight="1" x14ac:dyDescent="0.2">
      <c r="A98" s="8"/>
      <c r="B98" s="494"/>
      <c r="C98" s="12">
        <v>54</v>
      </c>
      <c r="D98" s="1089" t="s">
        <v>996</v>
      </c>
      <c r="E98" s="765" t="s">
        <v>996</v>
      </c>
      <c r="F98" s="156" t="s">
        <v>997</v>
      </c>
      <c r="G98" s="8"/>
      <c r="H98" s="8"/>
      <c r="I98" s="8"/>
      <c r="J98" s="8"/>
      <c r="K98" s="8"/>
      <c r="L98" s="8"/>
      <c r="M98" s="8"/>
      <c r="N98" s="8"/>
      <c r="O98" s="8"/>
      <c r="P98" s="8"/>
      <c r="Q98" s="8"/>
      <c r="R98" s="8"/>
      <c r="S98" s="8"/>
      <c r="T98" s="273"/>
      <c r="U98" s="8"/>
      <c r="V98" s="494"/>
      <c r="W98" s="12">
        <v>54</v>
      </c>
      <c r="X98" s="1089" t="s">
        <v>998</v>
      </c>
      <c r="Y98" s="765" t="s">
        <v>998</v>
      </c>
      <c r="Z98" s="156" t="s">
        <v>999</v>
      </c>
      <c r="AA98" s="8"/>
      <c r="AB98" s="8"/>
      <c r="AC98" s="8"/>
      <c r="AD98" s="8"/>
      <c r="AE98" s="8"/>
      <c r="AF98" s="8"/>
      <c r="AG98" s="8"/>
      <c r="AH98" s="8"/>
      <c r="AI98" s="8"/>
      <c r="AJ98" s="8"/>
      <c r="AK98" s="8"/>
      <c r="AL98" s="8"/>
      <c r="AM98" s="8"/>
      <c r="AN98" s="273"/>
      <c r="AO98" s="8"/>
      <c r="AP98" s="8"/>
      <c r="AQ98" s="8"/>
      <c r="AR98" s="8"/>
      <c r="AS98" s="8"/>
      <c r="AT98" s="8"/>
      <c r="AU98" s="8"/>
    </row>
    <row r="99" spans="1:47" ht="12.75" customHeight="1" x14ac:dyDescent="0.2">
      <c r="A99" s="8"/>
      <c r="B99" s="494"/>
      <c r="C99" s="12">
        <v>55</v>
      </c>
      <c r="D99" s="1089" t="s">
        <v>1000</v>
      </c>
      <c r="E99" s="765" t="s">
        <v>1000</v>
      </c>
      <c r="F99" s="156" t="s">
        <v>1001</v>
      </c>
      <c r="G99" s="8"/>
      <c r="H99" s="8"/>
      <c r="I99" s="8"/>
      <c r="J99" s="8"/>
      <c r="K99" s="8"/>
      <c r="L99" s="8"/>
      <c r="M99" s="8"/>
      <c r="N99" s="8"/>
      <c r="O99" s="8"/>
      <c r="P99" s="8"/>
      <c r="Q99" s="8"/>
      <c r="R99" s="8"/>
      <c r="S99" s="8"/>
      <c r="T99" s="273"/>
      <c r="U99" s="8"/>
      <c r="V99" s="494"/>
      <c r="W99" s="12">
        <v>55</v>
      </c>
      <c r="X99" s="1089" t="s">
        <v>1002</v>
      </c>
      <c r="Y99" s="765" t="s">
        <v>1002</v>
      </c>
      <c r="Z99" s="156" t="s">
        <v>1003</v>
      </c>
      <c r="AA99" s="8"/>
      <c r="AB99" s="8"/>
      <c r="AC99" s="8"/>
      <c r="AD99" s="8"/>
      <c r="AE99" s="8"/>
      <c r="AF99" s="8"/>
      <c r="AG99" s="8"/>
      <c r="AH99" s="8"/>
      <c r="AI99" s="8"/>
      <c r="AJ99" s="8"/>
      <c r="AK99" s="8"/>
      <c r="AL99" s="8"/>
      <c r="AM99" s="8"/>
      <c r="AN99" s="273"/>
      <c r="AO99" s="8"/>
      <c r="AP99" s="8"/>
      <c r="AQ99" s="8"/>
      <c r="AR99" s="8"/>
      <c r="AS99" s="8"/>
      <c r="AT99" s="8"/>
      <c r="AU99" s="8"/>
    </row>
    <row r="100" spans="1:47" ht="12.75" customHeight="1" x14ac:dyDescent="0.2">
      <c r="A100" s="8"/>
      <c r="B100" s="494"/>
      <c r="C100" s="12">
        <v>56</v>
      </c>
      <c r="D100" s="1089" t="s">
        <v>1004</v>
      </c>
      <c r="E100" s="765" t="s">
        <v>1004</v>
      </c>
      <c r="F100" s="156" t="s">
        <v>1005</v>
      </c>
      <c r="G100" s="8"/>
      <c r="H100" s="8"/>
      <c r="I100" s="8"/>
      <c r="J100" s="8"/>
      <c r="K100" s="8"/>
      <c r="L100" s="8"/>
      <c r="M100" s="8"/>
      <c r="N100" s="8"/>
      <c r="O100" s="8"/>
      <c r="P100" s="8"/>
      <c r="Q100" s="8"/>
      <c r="R100" s="8"/>
      <c r="S100" s="8"/>
      <c r="T100" s="273"/>
      <c r="U100" s="8"/>
      <c r="V100" s="494"/>
      <c r="W100" s="12">
        <v>56</v>
      </c>
      <c r="X100" s="1089" t="s">
        <v>1006</v>
      </c>
      <c r="Y100" s="765" t="s">
        <v>1006</v>
      </c>
      <c r="Z100" s="156" t="s">
        <v>1007</v>
      </c>
      <c r="AA100" s="8"/>
      <c r="AB100" s="8"/>
      <c r="AC100" s="8"/>
      <c r="AD100" s="8"/>
      <c r="AE100" s="8"/>
      <c r="AF100" s="8"/>
      <c r="AG100" s="8"/>
      <c r="AH100" s="8"/>
      <c r="AI100" s="8"/>
      <c r="AJ100" s="8"/>
      <c r="AK100" s="8"/>
      <c r="AL100" s="8"/>
      <c r="AM100" s="8"/>
      <c r="AN100" s="273"/>
      <c r="AO100" s="8"/>
      <c r="AP100" s="8"/>
      <c r="AQ100" s="8"/>
      <c r="AR100" s="8"/>
      <c r="AS100" s="8"/>
      <c r="AT100" s="8"/>
      <c r="AU100" s="8"/>
    </row>
    <row r="101" spans="1:47" ht="12.75" customHeight="1" x14ac:dyDescent="0.2">
      <c r="A101" s="8"/>
      <c r="B101" s="494"/>
      <c r="C101" s="12">
        <v>57</v>
      </c>
      <c r="D101" s="1089" t="s">
        <v>1008</v>
      </c>
      <c r="E101" s="765" t="s">
        <v>1008</v>
      </c>
      <c r="F101" s="156" t="s">
        <v>1009</v>
      </c>
      <c r="G101" s="8"/>
      <c r="H101" s="8"/>
      <c r="I101" s="8"/>
      <c r="J101" s="8"/>
      <c r="K101" s="8"/>
      <c r="L101" s="8"/>
      <c r="M101" s="8"/>
      <c r="N101" s="8"/>
      <c r="O101" s="8"/>
      <c r="P101" s="8"/>
      <c r="Q101" s="8"/>
      <c r="R101" s="8"/>
      <c r="S101" s="8"/>
      <c r="T101" s="273"/>
      <c r="U101" s="8"/>
      <c r="V101" s="494"/>
      <c r="W101" s="12">
        <v>57</v>
      </c>
      <c r="X101" s="1089" t="s">
        <v>1010</v>
      </c>
      <c r="Y101" s="765" t="s">
        <v>1010</v>
      </c>
      <c r="Z101" s="156" t="s">
        <v>1011</v>
      </c>
      <c r="AA101" s="8"/>
      <c r="AB101" s="8"/>
      <c r="AC101" s="8"/>
      <c r="AD101" s="8"/>
      <c r="AE101" s="8"/>
      <c r="AF101" s="8"/>
      <c r="AG101" s="8"/>
      <c r="AH101" s="8"/>
      <c r="AI101" s="8"/>
      <c r="AJ101" s="8"/>
      <c r="AK101" s="8"/>
      <c r="AL101" s="8"/>
      <c r="AM101" s="8"/>
      <c r="AN101" s="273"/>
      <c r="AO101" s="8"/>
      <c r="AP101" s="8"/>
      <c r="AQ101" s="8"/>
      <c r="AR101" s="8"/>
      <c r="AS101" s="8"/>
      <c r="AT101" s="8"/>
      <c r="AU101" s="8"/>
    </row>
    <row r="102" spans="1:47" ht="12.75" customHeight="1" x14ac:dyDescent="0.2">
      <c r="A102" s="8"/>
      <c r="B102" s="494"/>
      <c r="C102" s="12">
        <v>58</v>
      </c>
      <c r="D102" s="1089" t="s">
        <v>1012</v>
      </c>
      <c r="E102" s="765" t="s">
        <v>1012</v>
      </c>
      <c r="F102" s="156" t="s">
        <v>1013</v>
      </c>
      <c r="G102" s="8"/>
      <c r="H102" s="8"/>
      <c r="I102" s="8"/>
      <c r="J102" s="8"/>
      <c r="K102" s="8"/>
      <c r="L102" s="8"/>
      <c r="M102" s="8"/>
      <c r="N102" s="8"/>
      <c r="O102" s="8"/>
      <c r="P102" s="8"/>
      <c r="Q102" s="8"/>
      <c r="R102" s="8"/>
      <c r="S102" s="8"/>
      <c r="T102" s="273"/>
      <c r="U102" s="8"/>
      <c r="V102" s="494"/>
      <c r="W102" s="12">
        <v>58</v>
      </c>
      <c r="X102" s="1089" t="s">
        <v>1014</v>
      </c>
      <c r="Y102" s="765" t="s">
        <v>1014</v>
      </c>
      <c r="Z102" s="156" t="s">
        <v>1015</v>
      </c>
      <c r="AA102" s="8"/>
      <c r="AB102" s="8"/>
      <c r="AC102" s="8"/>
      <c r="AD102" s="8"/>
      <c r="AE102" s="8"/>
      <c r="AF102" s="8"/>
      <c r="AG102" s="8"/>
      <c r="AH102" s="8"/>
      <c r="AI102" s="8"/>
      <c r="AJ102" s="8"/>
      <c r="AK102" s="8"/>
      <c r="AL102" s="8"/>
      <c r="AM102" s="8"/>
      <c r="AN102" s="273"/>
      <c r="AO102" s="8"/>
      <c r="AP102" s="8"/>
      <c r="AQ102" s="8"/>
      <c r="AR102" s="8"/>
      <c r="AS102" s="8"/>
      <c r="AT102" s="8"/>
      <c r="AU102" s="8"/>
    </row>
    <row r="103" spans="1:47" ht="12.75" customHeight="1" x14ac:dyDescent="0.2">
      <c r="A103" s="8"/>
      <c r="B103" s="494"/>
      <c r="C103" s="12">
        <v>59</v>
      </c>
      <c r="D103" s="1089" t="s">
        <v>1016</v>
      </c>
      <c r="E103" s="765" t="s">
        <v>1016</v>
      </c>
      <c r="F103" s="156" t="s">
        <v>1017</v>
      </c>
      <c r="G103" s="8"/>
      <c r="H103" s="8"/>
      <c r="I103" s="8"/>
      <c r="J103" s="8"/>
      <c r="K103" s="8"/>
      <c r="L103" s="8"/>
      <c r="M103" s="8"/>
      <c r="N103" s="8"/>
      <c r="O103" s="8"/>
      <c r="P103" s="8"/>
      <c r="Q103" s="8"/>
      <c r="R103" s="8"/>
      <c r="S103" s="8"/>
      <c r="T103" s="273"/>
      <c r="U103" s="8"/>
      <c r="V103" s="494"/>
      <c r="W103" s="12">
        <v>59</v>
      </c>
      <c r="X103" s="1089" t="s">
        <v>1018</v>
      </c>
      <c r="Y103" s="765" t="s">
        <v>1018</v>
      </c>
      <c r="Z103" s="156" t="s">
        <v>1019</v>
      </c>
      <c r="AA103" s="8"/>
      <c r="AB103" s="8"/>
      <c r="AC103" s="8"/>
      <c r="AD103" s="8"/>
      <c r="AE103" s="8"/>
      <c r="AF103" s="8"/>
      <c r="AG103" s="8"/>
      <c r="AH103" s="8"/>
      <c r="AI103" s="8"/>
      <c r="AJ103" s="8"/>
      <c r="AK103" s="8"/>
      <c r="AL103" s="8"/>
      <c r="AM103" s="8"/>
      <c r="AN103" s="273"/>
      <c r="AO103" s="8"/>
      <c r="AP103" s="8"/>
      <c r="AQ103" s="8"/>
      <c r="AR103" s="8"/>
      <c r="AS103" s="8"/>
      <c r="AT103" s="8"/>
      <c r="AU103" s="8"/>
    </row>
    <row r="104" spans="1:47" ht="12.75" customHeight="1" x14ac:dyDescent="0.2">
      <c r="A104" s="8"/>
      <c r="B104" s="494"/>
      <c r="C104" s="12">
        <v>60</v>
      </c>
      <c r="D104" s="1089" t="s">
        <v>1020</v>
      </c>
      <c r="E104" s="765" t="s">
        <v>1020</v>
      </c>
      <c r="F104" s="156" t="s">
        <v>1021</v>
      </c>
      <c r="G104" s="8"/>
      <c r="H104" s="8"/>
      <c r="I104" s="8"/>
      <c r="J104" s="8"/>
      <c r="K104" s="8"/>
      <c r="L104" s="8"/>
      <c r="M104" s="8"/>
      <c r="N104" s="8"/>
      <c r="O104" s="8"/>
      <c r="P104" s="8"/>
      <c r="Q104" s="8"/>
      <c r="R104" s="8"/>
      <c r="S104" s="8"/>
      <c r="T104" s="273"/>
      <c r="U104" s="8"/>
      <c r="V104" s="494"/>
      <c r="W104" s="12">
        <v>60</v>
      </c>
      <c r="X104" s="1089" t="s">
        <v>1022</v>
      </c>
      <c r="Y104" s="765" t="s">
        <v>1022</v>
      </c>
      <c r="Z104" s="156" t="s">
        <v>1023</v>
      </c>
      <c r="AA104" s="8"/>
      <c r="AB104" s="8"/>
      <c r="AC104" s="8"/>
      <c r="AD104" s="8"/>
      <c r="AE104" s="8"/>
      <c r="AF104" s="8"/>
      <c r="AG104" s="8"/>
      <c r="AH104" s="8"/>
      <c r="AI104" s="8"/>
      <c r="AJ104" s="8"/>
      <c r="AK104" s="8"/>
      <c r="AL104" s="8"/>
      <c r="AM104" s="8"/>
      <c r="AN104" s="273"/>
      <c r="AO104" s="8"/>
      <c r="AP104" s="8"/>
      <c r="AQ104" s="8"/>
      <c r="AR104" s="8"/>
      <c r="AS104" s="8"/>
      <c r="AT104" s="8"/>
      <c r="AU104" s="8"/>
    </row>
    <row r="105" spans="1:47" ht="12.75" customHeight="1" x14ac:dyDescent="0.2">
      <c r="A105" s="8"/>
      <c r="B105" s="494"/>
      <c r="C105" s="12">
        <v>61</v>
      </c>
      <c r="D105" s="1089" t="s">
        <v>1024</v>
      </c>
      <c r="E105" s="765" t="s">
        <v>1024</v>
      </c>
      <c r="F105" s="156" t="s">
        <v>1025</v>
      </c>
      <c r="G105" s="8"/>
      <c r="H105" s="8"/>
      <c r="I105" s="8"/>
      <c r="J105" s="8"/>
      <c r="K105" s="8"/>
      <c r="L105" s="8"/>
      <c r="M105" s="8"/>
      <c r="N105" s="8"/>
      <c r="O105" s="8"/>
      <c r="P105" s="8"/>
      <c r="Q105" s="8"/>
      <c r="R105" s="8"/>
      <c r="S105" s="8"/>
      <c r="T105" s="273"/>
      <c r="U105" s="8"/>
      <c r="V105" s="494"/>
      <c r="W105" s="12">
        <v>61</v>
      </c>
      <c r="X105" s="1089" t="s">
        <v>1026</v>
      </c>
      <c r="Y105" s="765" t="s">
        <v>1026</v>
      </c>
      <c r="Z105" s="156" t="s">
        <v>1027</v>
      </c>
      <c r="AA105" s="8"/>
      <c r="AB105" s="8"/>
      <c r="AC105" s="8"/>
      <c r="AD105" s="8"/>
      <c r="AE105" s="8"/>
      <c r="AF105" s="8"/>
      <c r="AG105" s="8"/>
      <c r="AH105" s="8"/>
      <c r="AI105" s="8"/>
      <c r="AJ105" s="8"/>
      <c r="AK105" s="8"/>
      <c r="AL105" s="8"/>
      <c r="AM105" s="8"/>
      <c r="AN105" s="273"/>
      <c r="AO105" s="8"/>
      <c r="AP105" s="8"/>
      <c r="AQ105" s="8"/>
      <c r="AR105" s="8"/>
      <c r="AS105" s="8"/>
      <c r="AT105" s="8"/>
      <c r="AU105" s="8"/>
    </row>
    <row r="106" spans="1:47" ht="12.75" customHeight="1" x14ac:dyDescent="0.2">
      <c r="A106" s="8"/>
      <c r="B106" s="494"/>
      <c r="C106" s="12">
        <v>62</v>
      </c>
      <c r="D106" s="1089" t="s">
        <v>1028</v>
      </c>
      <c r="E106" s="765" t="s">
        <v>1028</v>
      </c>
      <c r="F106" s="156" t="s">
        <v>1029</v>
      </c>
      <c r="G106" s="8"/>
      <c r="H106" s="8"/>
      <c r="I106" s="8"/>
      <c r="J106" s="8"/>
      <c r="K106" s="8"/>
      <c r="L106" s="8"/>
      <c r="M106" s="8"/>
      <c r="N106" s="8"/>
      <c r="O106" s="8"/>
      <c r="P106" s="8"/>
      <c r="Q106" s="8"/>
      <c r="R106" s="8"/>
      <c r="S106" s="8"/>
      <c r="T106" s="273"/>
      <c r="U106" s="8"/>
      <c r="V106" s="494"/>
      <c r="W106" s="12">
        <v>62</v>
      </c>
      <c r="X106" s="1089" t="s">
        <v>1030</v>
      </c>
      <c r="Y106" s="765" t="s">
        <v>1030</v>
      </c>
      <c r="Z106" s="156" t="s">
        <v>1031</v>
      </c>
      <c r="AA106" s="8"/>
      <c r="AB106" s="8"/>
      <c r="AC106" s="8"/>
      <c r="AD106" s="8"/>
      <c r="AE106" s="8"/>
      <c r="AF106" s="8"/>
      <c r="AG106" s="8"/>
      <c r="AH106" s="8"/>
      <c r="AI106" s="8"/>
      <c r="AJ106" s="8"/>
      <c r="AK106" s="8"/>
      <c r="AL106" s="8"/>
      <c r="AM106" s="8"/>
      <c r="AN106" s="273"/>
      <c r="AO106" s="8"/>
      <c r="AP106" s="8"/>
      <c r="AQ106" s="8"/>
      <c r="AR106" s="8"/>
      <c r="AS106" s="8"/>
      <c r="AT106" s="8"/>
      <c r="AU106" s="8"/>
    </row>
    <row r="107" spans="1:47" ht="12.75" customHeight="1" x14ac:dyDescent="0.2">
      <c r="A107" s="8"/>
      <c r="B107" s="494"/>
      <c r="C107" s="12">
        <v>63</v>
      </c>
      <c r="D107" s="1089" t="s">
        <v>1032</v>
      </c>
      <c r="E107" s="765" t="s">
        <v>1032</v>
      </c>
      <c r="F107" s="156" t="s">
        <v>1033</v>
      </c>
      <c r="G107" s="8"/>
      <c r="H107" s="8"/>
      <c r="I107" s="8"/>
      <c r="J107" s="8"/>
      <c r="K107" s="8"/>
      <c r="L107" s="8"/>
      <c r="M107" s="8"/>
      <c r="N107" s="8"/>
      <c r="O107" s="8"/>
      <c r="P107" s="8"/>
      <c r="Q107" s="8"/>
      <c r="R107" s="8"/>
      <c r="S107" s="8"/>
      <c r="T107" s="273"/>
      <c r="U107" s="8"/>
      <c r="V107" s="494"/>
      <c r="W107" s="12">
        <v>63</v>
      </c>
      <c r="X107" s="1089" t="s">
        <v>1034</v>
      </c>
      <c r="Y107" s="765" t="s">
        <v>1034</v>
      </c>
      <c r="Z107" s="156" t="s">
        <v>1035</v>
      </c>
      <c r="AA107" s="8"/>
      <c r="AB107" s="8"/>
      <c r="AC107" s="8"/>
      <c r="AD107" s="8"/>
      <c r="AE107" s="8"/>
      <c r="AF107" s="8"/>
      <c r="AG107" s="8"/>
      <c r="AH107" s="8"/>
      <c r="AI107" s="8"/>
      <c r="AJ107" s="8"/>
      <c r="AK107" s="8"/>
      <c r="AL107" s="8"/>
      <c r="AM107" s="8"/>
      <c r="AN107" s="273"/>
      <c r="AO107" s="8"/>
      <c r="AP107" s="8"/>
      <c r="AQ107" s="8"/>
      <c r="AR107" s="8"/>
      <c r="AS107" s="8"/>
      <c r="AT107" s="8"/>
      <c r="AU107" s="8"/>
    </row>
    <row r="108" spans="1:47" ht="12.75" customHeight="1" x14ac:dyDescent="0.2">
      <c r="A108" s="8"/>
      <c r="B108" s="494"/>
      <c r="C108" s="12">
        <v>64</v>
      </c>
      <c r="D108" s="1089" t="s">
        <v>1036</v>
      </c>
      <c r="E108" s="765" t="s">
        <v>1036</v>
      </c>
      <c r="F108" s="156" t="s">
        <v>1037</v>
      </c>
      <c r="G108" s="8"/>
      <c r="H108" s="8"/>
      <c r="I108" s="8"/>
      <c r="J108" s="8"/>
      <c r="K108" s="8"/>
      <c r="L108" s="8"/>
      <c r="M108" s="8"/>
      <c r="N108" s="8"/>
      <c r="O108" s="8"/>
      <c r="P108" s="8"/>
      <c r="Q108" s="8"/>
      <c r="R108" s="8"/>
      <c r="S108" s="8"/>
      <c r="T108" s="273"/>
      <c r="U108" s="8"/>
      <c r="V108" s="494"/>
      <c r="W108" s="12">
        <v>64</v>
      </c>
      <c r="X108" s="1089" t="s">
        <v>1038</v>
      </c>
      <c r="Y108" s="765" t="s">
        <v>1038</v>
      </c>
      <c r="Z108" s="156" t="s">
        <v>1039</v>
      </c>
      <c r="AA108" s="8"/>
      <c r="AB108" s="8"/>
      <c r="AC108" s="8"/>
      <c r="AD108" s="8"/>
      <c r="AE108" s="8"/>
      <c r="AF108" s="8"/>
      <c r="AG108" s="8"/>
      <c r="AH108" s="8"/>
      <c r="AI108" s="8"/>
      <c r="AJ108" s="8"/>
      <c r="AK108" s="8"/>
      <c r="AL108" s="8"/>
      <c r="AM108" s="8"/>
      <c r="AN108" s="273"/>
      <c r="AO108" s="8"/>
      <c r="AP108" s="8"/>
      <c r="AQ108" s="8"/>
      <c r="AR108" s="8"/>
      <c r="AS108" s="8"/>
      <c r="AT108" s="8"/>
      <c r="AU108" s="8"/>
    </row>
    <row r="109" spans="1:47" ht="12.75" customHeight="1" x14ac:dyDescent="0.2">
      <c r="A109" s="8"/>
      <c r="B109" s="494"/>
      <c r="C109" s="12">
        <v>65</v>
      </c>
      <c r="D109" s="1089" t="s">
        <v>1040</v>
      </c>
      <c r="E109" s="765" t="s">
        <v>1040</v>
      </c>
      <c r="F109" s="156" t="s">
        <v>1041</v>
      </c>
      <c r="G109" s="8"/>
      <c r="H109" s="8"/>
      <c r="I109" s="8"/>
      <c r="J109" s="8"/>
      <c r="K109" s="8"/>
      <c r="L109" s="8"/>
      <c r="M109" s="8"/>
      <c r="N109" s="8"/>
      <c r="O109" s="8"/>
      <c r="P109" s="8"/>
      <c r="Q109" s="8"/>
      <c r="R109" s="8"/>
      <c r="S109" s="8"/>
      <c r="T109" s="273"/>
      <c r="U109" s="8"/>
      <c r="V109" s="494"/>
      <c r="W109" s="12">
        <v>65</v>
      </c>
      <c r="X109" s="1089" t="s">
        <v>1042</v>
      </c>
      <c r="Y109" s="765" t="s">
        <v>1042</v>
      </c>
      <c r="Z109" s="156" t="s">
        <v>1043</v>
      </c>
      <c r="AA109" s="8"/>
      <c r="AB109" s="8"/>
      <c r="AC109" s="8"/>
      <c r="AD109" s="8"/>
      <c r="AE109" s="8"/>
      <c r="AF109" s="8"/>
      <c r="AG109" s="8"/>
      <c r="AH109" s="8"/>
      <c r="AI109" s="8"/>
      <c r="AJ109" s="8"/>
      <c r="AK109" s="8"/>
      <c r="AL109" s="8"/>
      <c r="AM109" s="8"/>
      <c r="AN109" s="273"/>
      <c r="AO109" s="8"/>
      <c r="AP109" s="8"/>
      <c r="AQ109" s="8"/>
      <c r="AR109" s="8"/>
      <c r="AS109" s="8"/>
      <c r="AT109" s="8"/>
      <c r="AU109" s="8"/>
    </row>
    <row r="110" spans="1:47" ht="12.75" customHeight="1" x14ac:dyDescent="0.2">
      <c r="A110" s="8"/>
      <c r="B110" s="494"/>
      <c r="C110" s="12">
        <v>66</v>
      </c>
      <c r="D110" s="1089" t="s">
        <v>1044</v>
      </c>
      <c r="E110" s="765" t="s">
        <v>1044</v>
      </c>
      <c r="F110" s="156" t="s">
        <v>1045</v>
      </c>
      <c r="G110" s="8"/>
      <c r="H110" s="8"/>
      <c r="I110" s="8"/>
      <c r="J110" s="8"/>
      <c r="K110" s="8"/>
      <c r="L110" s="8"/>
      <c r="M110" s="8"/>
      <c r="N110" s="8"/>
      <c r="O110" s="8"/>
      <c r="P110" s="8"/>
      <c r="Q110" s="8"/>
      <c r="R110" s="8"/>
      <c r="S110" s="8"/>
      <c r="T110" s="273"/>
      <c r="U110" s="8"/>
      <c r="V110" s="494"/>
      <c r="W110" s="12">
        <v>66</v>
      </c>
      <c r="X110" s="1089" t="s">
        <v>1046</v>
      </c>
      <c r="Y110" s="765" t="s">
        <v>1046</v>
      </c>
      <c r="Z110" s="156" t="s">
        <v>1047</v>
      </c>
      <c r="AA110" s="8"/>
      <c r="AB110" s="8"/>
      <c r="AC110" s="8"/>
      <c r="AD110" s="8"/>
      <c r="AE110" s="8"/>
      <c r="AF110" s="8"/>
      <c r="AG110" s="8"/>
      <c r="AH110" s="8"/>
      <c r="AI110" s="8"/>
      <c r="AJ110" s="8"/>
      <c r="AK110" s="8"/>
      <c r="AL110" s="8"/>
      <c r="AM110" s="8"/>
      <c r="AN110" s="273"/>
      <c r="AO110" s="8"/>
      <c r="AP110" s="8"/>
      <c r="AQ110" s="8"/>
      <c r="AR110" s="8"/>
      <c r="AS110" s="8"/>
      <c r="AT110" s="8"/>
      <c r="AU110" s="8"/>
    </row>
    <row r="111" spans="1:47" ht="12.75" customHeight="1" x14ac:dyDescent="0.2">
      <c r="A111" s="8"/>
      <c r="B111" s="494"/>
      <c r="C111" s="12">
        <v>67</v>
      </c>
      <c r="D111" s="1089" t="s">
        <v>1048</v>
      </c>
      <c r="E111" s="765" t="s">
        <v>1048</v>
      </c>
      <c r="F111" s="156" t="s">
        <v>1049</v>
      </c>
      <c r="G111" s="8"/>
      <c r="H111" s="8"/>
      <c r="I111" s="8"/>
      <c r="J111" s="8"/>
      <c r="K111" s="8"/>
      <c r="L111" s="8"/>
      <c r="M111" s="8"/>
      <c r="N111" s="8"/>
      <c r="O111" s="8"/>
      <c r="P111" s="8"/>
      <c r="Q111" s="8"/>
      <c r="R111" s="8"/>
      <c r="S111" s="8"/>
      <c r="T111" s="273"/>
      <c r="U111" s="8"/>
      <c r="V111" s="494"/>
      <c r="W111" s="12">
        <v>67</v>
      </c>
      <c r="X111" s="1089" t="s">
        <v>1050</v>
      </c>
      <c r="Y111" s="765" t="s">
        <v>1050</v>
      </c>
      <c r="Z111" s="156" t="s">
        <v>1051</v>
      </c>
      <c r="AA111" s="8"/>
      <c r="AB111" s="8"/>
      <c r="AC111" s="8"/>
      <c r="AD111" s="8"/>
      <c r="AE111" s="8"/>
      <c r="AF111" s="8"/>
      <c r="AG111" s="8"/>
      <c r="AH111" s="8"/>
      <c r="AI111" s="8"/>
      <c r="AJ111" s="8"/>
      <c r="AK111" s="8"/>
      <c r="AL111" s="8"/>
      <c r="AM111" s="8"/>
      <c r="AN111" s="273"/>
      <c r="AO111" s="8"/>
      <c r="AP111" s="8"/>
      <c r="AQ111" s="8"/>
      <c r="AR111" s="8"/>
      <c r="AS111" s="8"/>
      <c r="AT111" s="8"/>
      <c r="AU111" s="8"/>
    </row>
    <row r="112" spans="1:47" ht="12.75" customHeight="1" x14ac:dyDescent="0.2">
      <c r="A112" s="8"/>
      <c r="B112" s="494"/>
      <c r="C112" s="12">
        <v>68</v>
      </c>
      <c r="D112" s="1089" t="s">
        <v>1052</v>
      </c>
      <c r="E112" s="765" t="s">
        <v>1052</v>
      </c>
      <c r="F112" s="156" t="s">
        <v>1053</v>
      </c>
      <c r="G112" s="8"/>
      <c r="H112" s="8"/>
      <c r="I112" s="8"/>
      <c r="J112" s="8"/>
      <c r="K112" s="8"/>
      <c r="L112" s="8"/>
      <c r="M112" s="8"/>
      <c r="N112" s="8"/>
      <c r="O112" s="8"/>
      <c r="P112" s="8"/>
      <c r="Q112" s="8"/>
      <c r="R112" s="8"/>
      <c r="S112" s="8"/>
      <c r="T112" s="273"/>
      <c r="U112" s="8"/>
      <c r="V112" s="494"/>
      <c r="W112" s="12">
        <v>68</v>
      </c>
      <c r="X112" s="1089" t="s">
        <v>1054</v>
      </c>
      <c r="Y112" s="765" t="s">
        <v>1054</v>
      </c>
      <c r="Z112" s="156" t="s">
        <v>1055</v>
      </c>
      <c r="AA112" s="8"/>
      <c r="AB112" s="8"/>
      <c r="AC112" s="8"/>
      <c r="AD112" s="8"/>
      <c r="AE112" s="8"/>
      <c r="AF112" s="8"/>
      <c r="AG112" s="8"/>
      <c r="AH112" s="8"/>
      <c r="AI112" s="8"/>
      <c r="AJ112" s="8"/>
      <c r="AK112" s="8"/>
      <c r="AL112" s="8"/>
      <c r="AM112" s="8"/>
      <c r="AN112" s="273"/>
      <c r="AO112" s="8"/>
      <c r="AP112" s="8"/>
      <c r="AQ112" s="8"/>
      <c r="AR112" s="8"/>
      <c r="AS112" s="8"/>
      <c r="AT112" s="8"/>
      <c r="AU112" s="8"/>
    </row>
    <row r="113" spans="1:47" ht="12.75" customHeight="1" x14ac:dyDescent="0.2">
      <c r="A113" s="8"/>
      <c r="B113" s="494"/>
      <c r="C113" s="12">
        <v>69</v>
      </c>
      <c r="D113" s="1089" t="s">
        <v>1056</v>
      </c>
      <c r="E113" s="765" t="s">
        <v>1056</v>
      </c>
      <c r="F113" s="156" t="s">
        <v>1057</v>
      </c>
      <c r="G113" s="8"/>
      <c r="H113" s="8"/>
      <c r="I113" s="8"/>
      <c r="J113" s="8"/>
      <c r="K113" s="8"/>
      <c r="L113" s="8"/>
      <c r="M113" s="8"/>
      <c r="N113" s="8"/>
      <c r="O113" s="8"/>
      <c r="P113" s="8"/>
      <c r="Q113" s="8"/>
      <c r="R113" s="8"/>
      <c r="S113" s="8"/>
      <c r="T113" s="273"/>
      <c r="U113" s="8"/>
      <c r="V113" s="494"/>
      <c r="W113" s="12">
        <v>69</v>
      </c>
      <c r="X113" s="1089" t="s">
        <v>1058</v>
      </c>
      <c r="Y113" s="765" t="s">
        <v>1058</v>
      </c>
      <c r="Z113" s="156" t="s">
        <v>1059</v>
      </c>
      <c r="AA113" s="8"/>
      <c r="AB113" s="8"/>
      <c r="AC113" s="8"/>
      <c r="AD113" s="8"/>
      <c r="AE113" s="8"/>
      <c r="AF113" s="8"/>
      <c r="AG113" s="8"/>
      <c r="AH113" s="8"/>
      <c r="AI113" s="8"/>
      <c r="AJ113" s="8"/>
      <c r="AK113" s="8"/>
      <c r="AL113" s="8"/>
      <c r="AM113" s="8"/>
      <c r="AN113" s="273"/>
      <c r="AO113" s="8"/>
      <c r="AP113" s="8"/>
      <c r="AQ113" s="8"/>
      <c r="AR113" s="8"/>
      <c r="AS113" s="8"/>
      <c r="AT113" s="8"/>
      <c r="AU113" s="8"/>
    </row>
    <row r="114" spans="1:47" ht="12.75" customHeight="1" x14ac:dyDescent="0.2">
      <c r="A114" s="8"/>
      <c r="B114" s="494"/>
      <c r="C114" s="12">
        <v>70</v>
      </c>
      <c r="D114" s="1089" t="s">
        <v>1060</v>
      </c>
      <c r="E114" s="765" t="s">
        <v>1060</v>
      </c>
      <c r="F114" s="156" t="s">
        <v>1061</v>
      </c>
      <c r="G114" s="8"/>
      <c r="H114" s="8"/>
      <c r="I114" s="8"/>
      <c r="J114" s="8"/>
      <c r="K114" s="8"/>
      <c r="L114" s="8"/>
      <c r="M114" s="8"/>
      <c r="N114" s="8"/>
      <c r="O114" s="8"/>
      <c r="P114" s="8"/>
      <c r="Q114" s="8"/>
      <c r="R114" s="8"/>
      <c r="S114" s="8"/>
      <c r="T114" s="273"/>
      <c r="U114" s="8"/>
      <c r="V114" s="494"/>
      <c r="W114" s="12">
        <v>70</v>
      </c>
      <c r="X114" s="1089" t="s">
        <v>1062</v>
      </c>
      <c r="Y114" s="765" t="s">
        <v>1062</v>
      </c>
      <c r="Z114" s="156" t="s">
        <v>1063</v>
      </c>
      <c r="AA114" s="8"/>
      <c r="AB114" s="8"/>
      <c r="AC114" s="8"/>
      <c r="AD114" s="8"/>
      <c r="AE114" s="8"/>
      <c r="AF114" s="8"/>
      <c r="AG114" s="8"/>
      <c r="AH114" s="8"/>
      <c r="AI114" s="8"/>
      <c r="AJ114" s="8"/>
      <c r="AK114" s="8"/>
      <c r="AL114" s="8"/>
      <c r="AM114" s="8"/>
      <c r="AN114" s="273"/>
      <c r="AO114" s="8"/>
      <c r="AP114" s="8"/>
      <c r="AQ114" s="8"/>
      <c r="AR114" s="8"/>
      <c r="AS114" s="8"/>
      <c r="AT114" s="8"/>
      <c r="AU114" s="8"/>
    </row>
    <row r="115" spans="1:47" ht="12.75" customHeight="1" x14ac:dyDescent="0.2">
      <c r="A115" s="8"/>
      <c r="B115" s="494"/>
      <c r="C115" s="12">
        <v>71</v>
      </c>
      <c r="D115" s="1089" t="s">
        <v>1064</v>
      </c>
      <c r="E115" s="765" t="s">
        <v>1064</v>
      </c>
      <c r="F115" s="156" t="s">
        <v>1065</v>
      </c>
      <c r="G115" s="8"/>
      <c r="H115" s="8"/>
      <c r="I115" s="8"/>
      <c r="J115" s="8"/>
      <c r="K115" s="8"/>
      <c r="L115" s="8"/>
      <c r="M115" s="8"/>
      <c r="N115" s="8"/>
      <c r="O115" s="8"/>
      <c r="P115" s="8"/>
      <c r="Q115" s="8"/>
      <c r="R115" s="8"/>
      <c r="S115" s="8"/>
      <c r="T115" s="273"/>
      <c r="U115" s="8"/>
      <c r="V115" s="494"/>
      <c r="W115" s="12">
        <v>71</v>
      </c>
      <c r="X115" s="1089" t="s">
        <v>1066</v>
      </c>
      <c r="Y115" s="765" t="s">
        <v>1066</v>
      </c>
      <c r="Z115" s="156" t="s">
        <v>1067</v>
      </c>
      <c r="AA115" s="8"/>
      <c r="AB115" s="8"/>
      <c r="AC115" s="8"/>
      <c r="AD115" s="8"/>
      <c r="AE115" s="8"/>
      <c r="AF115" s="8"/>
      <c r="AG115" s="8"/>
      <c r="AH115" s="8"/>
      <c r="AI115" s="8"/>
      <c r="AJ115" s="8"/>
      <c r="AK115" s="8"/>
      <c r="AL115" s="8"/>
      <c r="AM115" s="8"/>
      <c r="AN115" s="273"/>
      <c r="AO115" s="8"/>
      <c r="AP115" s="8"/>
      <c r="AQ115" s="8"/>
      <c r="AR115" s="8"/>
      <c r="AS115" s="8"/>
      <c r="AT115" s="8"/>
      <c r="AU115" s="8"/>
    </row>
    <row r="116" spans="1:47" ht="12.75" customHeight="1" x14ac:dyDescent="0.2">
      <c r="A116" s="8"/>
      <c r="B116" s="494"/>
      <c r="C116" s="12">
        <v>72</v>
      </c>
      <c r="D116" s="1089" t="s">
        <v>1068</v>
      </c>
      <c r="E116" s="765" t="s">
        <v>1068</v>
      </c>
      <c r="F116" s="156" t="s">
        <v>1069</v>
      </c>
      <c r="G116" s="8"/>
      <c r="H116" s="8"/>
      <c r="I116" s="8"/>
      <c r="J116" s="8"/>
      <c r="K116" s="8"/>
      <c r="L116" s="8"/>
      <c r="M116" s="8"/>
      <c r="N116" s="8"/>
      <c r="O116" s="8"/>
      <c r="P116" s="8"/>
      <c r="Q116" s="8"/>
      <c r="R116" s="8"/>
      <c r="S116" s="8"/>
      <c r="T116" s="273"/>
      <c r="U116" s="8"/>
      <c r="V116" s="494"/>
      <c r="W116" s="12">
        <v>72</v>
      </c>
      <c r="X116" s="1089" t="s">
        <v>1070</v>
      </c>
      <c r="Y116" s="765" t="s">
        <v>1070</v>
      </c>
      <c r="Z116" s="156" t="s">
        <v>1071</v>
      </c>
      <c r="AA116" s="8"/>
      <c r="AB116" s="8"/>
      <c r="AC116" s="8"/>
      <c r="AD116" s="8"/>
      <c r="AE116" s="8"/>
      <c r="AF116" s="8"/>
      <c r="AG116" s="8"/>
      <c r="AH116" s="8"/>
      <c r="AI116" s="8"/>
      <c r="AJ116" s="8"/>
      <c r="AK116" s="8"/>
      <c r="AL116" s="8"/>
      <c r="AM116" s="8"/>
      <c r="AN116" s="273"/>
      <c r="AO116" s="8"/>
      <c r="AP116" s="8"/>
      <c r="AQ116" s="8"/>
      <c r="AR116" s="8"/>
      <c r="AS116" s="8"/>
      <c r="AT116" s="8"/>
      <c r="AU116" s="8"/>
    </row>
    <row r="117" spans="1:47" ht="12.75" customHeight="1" x14ac:dyDescent="0.2">
      <c r="A117" s="8"/>
      <c r="B117" s="494"/>
      <c r="C117" s="12">
        <v>73</v>
      </c>
      <c r="D117" s="1089" t="s">
        <v>1072</v>
      </c>
      <c r="E117" s="765" t="s">
        <v>1072</v>
      </c>
      <c r="F117" s="156" t="s">
        <v>1073</v>
      </c>
      <c r="G117" s="8"/>
      <c r="H117" s="8"/>
      <c r="I117" s="8"/>
      <c r="J117" s="8"/>
      <c r="K117" s="8"/>
      <c r="L117" s="8"/>
      <c r="M117" s="8"/>
      <c r="N117" s="8"/>
      <c r="O117" s="8"/>
      <c r="P117" s="8"/>
      <c r="Q117" s="8"/>
      <c r="R117" s="8"/>
      <c r="S117" s="8"/>
      <c r="T117" s="273"/>
      <c r="U117" s="8"/>
      <c r="V117" s="494"/>
      <c r="W117" s="12">
        <v>73</v>
      </c>
      <c r="X117" s="1089" t="s">
        <v>1074</v>
      </c>
      <c r="Y117" s="765" t="s">
        <v>1074</v>
      </c>
      <c r="Z117" s="156" t="s">
        <v>1075</v>
      </c>
      <c r="AA117" s="8"/>
      <c r="AB117" s="8"/>
      <c r="AC117" s="8"/>
      <c r="AD117" s="8"/>
      <c r="AE117" s="8"/>
      <c r="AF117" s="8"/>
      <c r="AG117" s="8"/>
      <c r="AH117" s="8"/>
      <c r="AI117" s="8"/>
      <c r="AJ117" s="8"/>
      <c r="AK117" s="8"/>
      <c r="AL117" s="8"/>
      <c r="AM117" s="8"/>
      <c r="AN117" s="273"/>
      <c r="AO117" s="8"/>
      <c r="AP117" s="8"/>
      <c r="AQ117" s="8"/>
      <c r="AR117" s="8"/>
      <c r="AS117" s="8"/>
      <c r="AT117" s="8"/>
      <c r="AU117" s="8"/>
    </row>
    <row r="118" spans="1:47" ht="12.75" customHeight="1" x14ac:dyDescent="0.2">
      <c r="A118" s="8"/>
      <c r="B118" s="494"/>
      <c r="C118" s="12">
        <v>74</v>
      </c>
      <c r="D118" s="1089" t="s">
        <v>1076</v>
      </c>
      <c r="E118" s="765" t="s">
        <v>1076</v>
      </c>
      <c r="F118" s="156" t="s">
        <v>1077</v>
      </c>
      <c r="G118" s="8"/>
      <c r="H118" s="8"/>
      <c r="I118" s="8"/>
      <c r="J118" s="8"/>
      <c r="K118" s="8"/>
      <c r="L118" s="8"/>
      <c r="M118" s="8"/>
      <c r="N118" s="8"/>
      <c r="O118" s="8"/>
      <c r="P118" s="8"/>
      <c r="Q118" s="8"/>
      <c r="R118" s="8"/>
      <c r="S118" s="8"/>
      <c r="T118" s="273"/>
      <c r="U118" s="8"/>
      <c r="V118" s="494"/>
      <c r="W118" s="12">
        <v>74</v>
      </c>
      <c r="X118" s="1089" t="s">
        <v>1078</v>
      </c>
      <c r="Y118" s="765" t="s">
        <v>1078</v>
      </c>
      <c r="Z118" s="156" t="s">
        <v>1079</v>
      </c>
      <c r="AA118" s="8"/>
      <c r="AB118" s="8"/>
      <c r="AC118" s="8"/>
      <c r="AD118" s="8"/>
      <c r="AE118" s="8"/>
      <c r="AF118" s="8"/>
      <c r="AG118" s="8"/>
      <c r="AH118" s="8"/>
      <c r="AI118" s="8"/>
      <c r="AJ118" s="8"/>
      <c r="AK118" s="8"/>
      <c r="AL118" s="8"/>
      <c r="AM118" s="8"/>
      <c r="AN118" s="273"/>
      <c r="AO118" s="8"/>
      <c r="AP118" s="8"/>
      <c r="AQ118" s="8"/>
      <c r="AR118" s="8"/>
      <c r="AS118" s="8"/>
      <c r="AT118" s="8"/>
      <c r="AU118" s="8"/>
    </row>
    <row r="119" spans="1:47" ht="12.75" customHeight="1" x14ac:dyDescent="0.2">
      <c r="A119" s="8"/>
      <c r="B119" s="494"/>
      <c r="C119" s="12">
        <v>75</v>
      </c>
      <c r="D119" s="1089" t="s">
        <v>1080</v>
      </c>
      <c r="E119" s="765" t="s">
        <v>1080</v>
      </c>
      <c r="F119" s="156" t="s">
        <v>1081</v>
      </c>
      <c r="G119" s="8"/>
      <c r="H119" s="8"/>
      <c r="I119" s="8"/>
      <c r="J119" s="8"/>
      <c r="K119" s="8"/>
      <c r="L119" s="8"/>
      <c r="M119" s="8"/>
      <c r="N119" s="8"/>
      <c r="O119" s="8"/>
      <c r="P119" s="8"/>
      <c r="Q119" s="8"/>
      <c r="R119" s="8"/>
      <c r="S119" s="8"/>
      <c r="T119" s="273"/>
      <c r="U119" s="8"/>
      <c r="V119" s="494"/>
      <c r="W119" s="12">
        <v>75</v>
      </c>
      <c r="X119" s="1089" t="s">
        <v>1082</v>
      </c>
      <c r="Y119" s="765" t="s">
        <v>1082</v>
      </c>
      <c r="Z119" s="156" t="s">
        <v>1083</v>
      </c>
      <c r="AA119" s="8"/>
      <c r="AB119" s="8"/>
      <c r="AC119" s="8"/>
      <c r="AD119" s="8"/>
      <c r="AE119" s="8"/>
      <c r="AF119" s="8"/>
      <c r="AG119" s="8"/>
      <c r="AH119" s="8"/>
      <c r="AI119" s="8"/>
      <c r="AJ119" s="8"/>
      <c r="AK119" s="8"/>
      <c r="AL119" s="8"/>
      <c r="AM119" s="8"/>
      <c r="AN119" s="273"/>
      <c r="AO119" s="8"/>
      <c r="AP119" s="8"/>
      <c r="AQ119" s="8"/>
      <c r="AR119" s="8"/>
      <c r="AS119" s="8"/>
      <c r="AT119" s="8"/>
      <c r="AU119" s="8"/>
    </row>
    <row r="120" spans="1:47" ht="12.75" customHeight="1" x14ac:dyDescent="0.2">
      <c r="A120" s="8"/>
      <c r="B120" s="494"/>
      <c r="C120" s="12">
        <v>76</v>
      </c>
      <c r="D120" s="1089" t="s">
        <v>1084</v>
      </c>
      <c r="E120" s="765" t="s">
        <v>1084</v>
      </c>
      <c r="F120" s="156" t="s">
        <v>1085</v>
      </c>
      <c r="G120" s="8"/>
      <c r="H120" s="8"/>
      <c r="I120" s="8"/>
      <c r="J120" s="8"/>
      <c r="K120" s="8"/>
      <c r="L120" s="8"/>
      <c r="M120" s="8"/>
      <c r="N120" s="8"/>
      <c r="O120" s="8"/>
      <c r="P120" s="8"/>
      <c r="Q120" s="8"/>
      <c r="R120" s="8"/>
      <c r="S120" s="8"/>
      <c r="T120" s="273"/>
      <c r="U120" s="8"/>
      <c r="V120" s="494"/>
      <c r="W120" s="12">
        <v>76</v>
      </c>
      <c r="X120" s="1089" t="s">
        <v>1086</v>
      </c>
      <c r="Y120" s="765" t="s">
        <v>1086</v>
      </c>
      <c r="Z120" s="156" t="s">
        <v>1087</v>
      </c>
      <c r="AA120" s="8"/>
      <c r="AB120" s="8"/>
      <c r="AC120" s="8"/>
      <c r="AD120" s="8"/>
      <c r="AE120" s="8"/>
      <c r="AF120" s="8"/>
      <c r="AG120" s="8"/>
      <c r="AH120" s="8"/>
      <c r="AI120" s="8"/>
      <c r="AJ120" s="8"/>
      <c r="AK120" s="8"/>
      <c r="AL120" s="8"/>
      <c r="AM120" s="8"/>
      <c r="AN120" s="273"/>
      <c r="AO120" s="8"/>
      <c r="AP120" s="8"/>
      <c r="AQ120" s="8"/>
      <c r="AR120" s="8"/>
      <c r="AS120" s="8"/>
      <c r="AT120" s="8"/>
      <c r="AU120" s="8"/>
    </row>
    <row r="121" spans="1:47" ht="12.75" customHeight="1" x14ac:dyDescent="0.2">
      <c r="A121" s="8"/>
      <c r="B121" s="494"/>
      <c r="C121" s="12">
        <v>77</v>
      </c>
      <c r="D121" s="1089" t="s">
        <v>1088</v>
      </c>
      <c r="E121" s="765" t="s">
        <v>1088</v>
      </c>
      <c r="F121" s="156" t="s">
        <v>1089</v>
      </c>
      <c r="G121" s="8"/>
      <c r="H121" s="8"/>
      <c r="I121" s="8"/>
      <c r="J121" s="8"/>
      <c r="K121" s="8"/>
      <c r="L121" s="8"/>
      <c r="M121" s="8"/>
      <c r="N121" s="8"/>
      <c r="O121" s="8"/>
      <c r="P121" s="8"/>
      <c r="Q121" s="8"/>
      <c r="R121" s="8"/>
      <c r="S121" s="8"/>
      <c r="T121" s="273"/>
      <c r="U121" s="8"/>
      <c r="V121" s="494"/>
      <c r="W121" s="12">
        <v>77</v>
      </c>
      <c r="X121" s="1089" t="s">
        <v>1090</v>
      </c>
      <c r="Y121" s="765" t="s">
        <v>1090</v>
      </c>
      <c r="Z121" s="156" t="s">
        <v>1091</v>
      </c>
      <c r="AA121" s="8"/>
      <c r="AB121" s="8"/>
      <c r="AC121" s="8"/>
      <c r="AD121" s="8"/>
      <c r="AE121" s="8"/>
      <c r="AF121" s="8"/>
      <c r="AG121" s="8"/>
      <c r="AH121" s="8"/>
      <c r="AI121" s="8"/>
      <c r="AJ121" s="8"/>
      <c r="AK121" s="8"/>
      <c r="AL121" s="8"/>
      <c r="AM121" s="8"/>
      <c r="AN121" s="273"/>
      <c r="AO121" s="8"/>
      <c r="AP121" s="8"/>
      <c r="AQ121" s="8"/>
      <c r="AR121" s="8"/>
      <c r="AS121" s="8"/>
      <c r="AT121" s="8"/>
      <c r="AU121" s="8"/>
    </row>
    <row r="122" spans="1:47" ht="12.75" customHeight="1" x14ac:dyDescent="0.2">
      <c r="A122" s="8"/>
      <c r="B122" s="494"/>
      <c r="C122" s="12">
        <v>78</v>
      </c>
      <c r="D122" s="1089" t="s">
        <v>1092</v>
      </c>
      <c r="E122" s="765" t="s">
        <v>1092</v>
      </c>
      <c r="F122" s="156" t="s">
        <v>1093</v>
      </c>
      <c r="G122" s="8"/>
      <c r="H122" s="8"/>
      <c r="I122" s="8"/>
      <c r="J122" s="8"/>
      <c r="K122" s="8"/>
      <c r="L122" s="8"/>
      <c r="M122" s="8"/>
      <c r="N122" s="8"/>
      <c r="O122" s="8"/>
      <c r="P122" s="8"/>
      <c r="Q122" s="8"/>
      <c r="R122" s="8"/>
      <c r="S122" s="8"/>
      <c r="T122" s="273"/>
      <c r="U122" s="8"/>
      <c r="V122" s="494"/>
      <c r="W122" s="12">
        <v>78</v>
      </c>
      <c r="X122" s="1089" t="s">
        <v>1094</v>
      </c>
      <c r="Y122" s="765" t="s">
        <v>1094</v>
      </c>
      <c r="Z122" s="156" t="s">
        <v>1095</v>
      </c>
      <c r="AA122" s="8"/>
      <c r="AB122" s="8"/>
      <c r="AC122" s="8"/>
      <c r="AD122" s="8"/>
      <c r="AE122" s="8"/>
      <c r="AF122" s="8"/>
      <c r="AG122" s="8"/>
      <c r="AH122" s="8"/>
      <c r="AI122" s="8"/>
      <c r="AJ122" s="8"/>
      <c r="AK122" s="8"/>
      <c r="AL122" s="8"/>
      <c r="AM122" s="8"/>
      <c r="AN122" s="273"/>
      <c r="AO122" s="8"/>
      <c r="AP122" s="8"/>
      <c r="AQ122" s="8"/>
      <c r="AR122" s="8"/>
      <c r="AS122" s="8"/>
      <c r="AT122" s="8"/>
      <c r="AU122" s="8"/>
    </row>
    <row r="123" spans="1:47" ht="12.75" customHeight="1" x14ac:dyDescent="0.2">
      <c r="A123" s="8"/>
      <c r="B123" s="494"/>
      <c r="C123" s="12">
        <v>79</v>
      </c>
      <c r="D123" s="1089" t="s">
        <v>1096</v>
      </c>
      <c r="E123" s="765" t="s">
        <v>1096</v>
      </c>
      <c r="F123" s="156" t="s">
        <v>1097</v>
      </c>
      <c r="G123" s="8"/>
      <c r="H123" s="8"/>
      <c r="I123" s="8"/>
      <c r="J123" s="8"/>
      <c r="K123" s="8"/>
      <c r="L123" s="8"/>
      <c r="M123" s="8"/>
      <c r="N123" s="8"/>
      <c r="O123" s="8"/>
      <c r="P123" s="8"/>
      <c r="Q123" s="8"/>
      <c r="R123" s="8"/>
      <c r="S123" s="8"/>
      <c r="T123" s="273"/>
      <c r="U123" s="8"/>
      <c r="V123" s="494"/>
      <c r="W123" s="12">
        <v>79</v>
      </c>
      <c r="X123" s="1089" t="s">
        <v>1098</v>
      </c>
      <c r="Y123" s="765" t="s">
        <v>1098</v>
      </c>
      <c r="Z123" s="156" t="s">
        <v>1099</v>
      </c>
      <c r="AA123" s="8"/>
      <c r="AB123" s="8"/>
      <c r="AC123" s="8"/>
      <c r="AD123" s="8"/>
      <c r="AE123" s="8"/>
      <c r="AF123" s="8"/>
      <c r="AG123" s="8"/>
      <c r="AH123" s="8"/>
      <c r="AI123" s="8"/>
      <c r="AJ123" s="8"/>
      <c r="AK123" s="8"/>
      <c r="AL123" s="8"/>
      <c r="AM123" s="8"/>
      <c r="AN123" s="273"/>
      <c r="AO123" s="8"/>
      <c r="AP123" s="8"/>
      <c r="AQ123" s="8"/>
      <c r="AR123" s="8"/>
      <c r="AS123" s="8"/>
      <c r="AT123" s="8"/>
      <c r="AU123" s="8"/>
    </row>
    <row r="124" spans="1:47" ht="12.75" customHeight="1" x14ac:dyDescent="0.2">
      <c r="A124" s="8"/>
      <c r="B124" s="494"/>
      <c r="C124" s="12">
        <v>80</v>
      </c>
      <c r="D124" s="1089" t="s">
        <v>1100</v>
      </c>
      <c r="E124" s="765" t="s">
        <v>1100</v>
      </c>
      <c r="F124" s="156" t="s">
        <v>1101</v>
      </c>
      <c r="G124" s="8"/>
      <c r="H124" s="8"/>
      <c r="I124" s="8"/>
      <c r="J124" s="8"/>
      <c r="K124" s="8"/>
      <c r="L124" s="8"/>
      <c r="M124" s="8"/>
      <c r="N124" s="8"/>
      <c r="O124" s="8"/>
      <c r="P124" s="8"/>
      <c r="Q124" s="8"/>
      <c r="R124" s="8"/>
      <c r="S124" s="8"/>
      <c r="T124" s="273"/>
      <c r="U124" s="8"/>
      <c r="V124" s="494"/>
      <c r="W124" s="12">
        <v>80</v>
      </c>
      <c r="X124" s="1089" t="s">
        <v>1102</v>
      </c>
      <c r="Y124" s="765" t="s">
        <v>1102</v>
      </c>
      <c r="Z124" s="156" t="s">
        <v>1103</v>
      </c>
      <c r="AA124" s="8"/>
      <c r="AB124" s="8"/>
      <c r="AC124" s="8"/>
      <c r="AD124" s="8"/>
      <c r="AE124" s="8"/>
      <c r="AF124" s="8"/>
      <c r="AG124" s="8"/>
      <c r="AH124" s="8"/>
      <c r="AI124" s="8"/>
      <c r="AJ124" s="8"/>
      <c r="AK124" s="8"/>
      <c r="AL124" s="8"/>
      <c r="AM124" s="8"/>
      <c r="AN124" s="273"/>
      <c r="AO124" s="8"/>
      <c r="AP124" s="8"/>
      <c r="AQ124" s="8"/>
      <c r="AR124" s="8"/>
      <c r="AS124" s="8"/>
      <c r="AT124" s="8"/>
      <c r="AU124" s="8"/>
    </row>
    <row r="125" spans="1:47" ht="12.75" customHeight="1" x14ac:dyDescent="0.2">
      <c r="A125" s="8"/>
      <c r="B125" s="494"/>
      <c r="C125" s="12">
        <v>81</v>
      </c>
      <c r="D125" s="1089" t="s">
        <v>1104</v>
      </c>
      <c r="E125" s="765" t="s">
        <v>1104</v>
      </c>
      <c r="F125" s="156" t="s">
        <v>1105</v>
      </c>
      <c r="G125" s="8"/>
      <c r="H125" s="8"/>
      <c r="I125" s="8"/>
      <c r="J125" s="8"/>
      <c r="K125" s="8"/>
      <c r="L125" s="8"/>
      <c r="M125" s="8"/>
      <c r="N125" s="8"/>
      <c r="O125" s="8"/>
      <c r="P125" s="8"/>
      <c r="Q125" s="8"/>
      <c r="R125" s="8"/>
      <c r="S125" s="8"/>
      <c r="T125" s="273"/>
      <c r="U125" s="8"/>
      <c r="V125" s="494"/>
      <c r="W125" s="12">
        <v>81</v>
      </c>
      <c r="X125" s="1089" t="s">
        <v>1106</v>
      </c>
      <c r="Y125" s="765" t="s">
        <v>1106</v>
      </c>
      <c r="Z125" s="156" t="s">
        <v>1107</v>
      </c>
      <c r="AA125" s="8"/>
      <c r="AB125" s="8"/>
      <c r="AC125" s="8"/>
      <c r="AD125" s="8"/>
      <c r="AE125" s="8"/>
      <c r="AF125" s="8"/>
      <c r="AG125" s="8"/>
      <c r="AH125" s="8"/>
      <c r="AI125" s="8"/>
      <c r="AJ125" s="8"/>
      <c r="AK125" s="8"/>
      <c r="AL125" s="8"/>
      <c r="AM125" s="8"/>
      <c r="AN125" s="273"/>
      <c r="AO125" s="8"/>
      <c r="AP125" s="8"/>
      <c r="AQ125" s="8"/>
      <c r="AR125" s="8"/>
      <c r="AS125" s="8"/>
      <c r="AT125" s="8"/>
      <c r="AU125" s="8"/>
    </row>
    <row r="126" spans="1:47" ht="12.75" customHeight="1" x14ac:dyDescent="0.2">
      <c r="A126" s="8"/>
      <c r="B126" s="494"/>
      <c r="C126" s="12">
        <v>82</v>
      </c>
      <c r="D126" s="1089" t="s">
        <v>1108</v>
      </c>
      <c r="E126" s="765" t="s">
        <v>1108</v>
      </c>
      <c r="F126" s="156" t="s">
        <v>1109</v>
      </c>
      <c r="G126" s="8"/>
      <c r="H126" s="8"/>
      <c r="I126" s="8"/>
      <c r="J126" s="8"/>
      <c r="K126" s="8"/>
      <c r="L126" s="8"/>
      <c r="M126" s="8"/>
      <c r="N126" s="8"/>
      <c r="O126" s="8"/>
      <c r="P126" s="8"/>
      <c r="Q126" s="8"/>
      <c r="R126" s="8"/>
      <c r="S126" s="8"/>
      <c r="T126" s="273"/>
      <c r="U126" s="8"/>
      <c r="V126" s="494"/>
      <c r="W126" s="12">
        <v>82</v>
      </c>
      <c r="X126" s="1089" t="s">
        <v>1110</v>
      </c>
      <c r="Y126" s="765" t="s">
        <v>1110</v>
      </c>
      <c r="Z126" s="156" t="s">
        <v>1111</v>
      </c>
      <c r="AA126" s="8"/>
      <c r="AB126" s="8"/>
      <c r="AC126" s="8"/>
      <c r="AD126" s="8"/>
      <c r="AE126" s="8"/>
      <c r="AF126" s="8"/>
      <c r="AG126" s="8"/>
      <c r="AH126" s="8"/>
      <c r="AI126" s="8"/>
      <c r="AJ126" s="8"/>
      <c r="AK126" s="8"/>
      <c r="AL126" s="8"/>
      <c r="AM126" s="8"/>
      <c r="AN126" s="273"/>
      <c r="AO126" s="8"/>
      <c r="AP126" s="8"/>
      <c r="AQ126" s="8"/>
      <c r="AR126" s="8"/>
      <c r="AS126" s="8"/>
      <c r="AT126" s="8"/>
      <c r="AU126" s="8"/>
    </row>
    <row r="127" spans="1:47" ht="12.75" customHeight="1" x14ac:dyDescent="0.2">
      <c r="A127" s="8"/>
      <c r="B127" s="494"/>
      <c r="C127" s="12">
        <v>83</v>
      </c>
      <c r="D127" s="1089" t="s">
        <v>1112</v>
      </c>
      <c r="E127" s="765" t="s">
        <v>1112</v>
      </c>
      <c r="F127" s="156" t="s">
        <v>1113</v>
      </c>
      <c r="G127" s="8"/>
      <c r="H127" s="8"/>
      <c r="I127" s="8"/>
      <c r="J127" s="8"/>
      <c r="K127" s="8"/>
      <c r="L127" s="8"/>
      <c r="M127" s="8"/>
      <c r="N127" s="8"/>
      <c r="O127" s="8"/>
      <c r="P127" s="8"/>
      <c r="Q127" s="8"/>
      <c r="R127" s="8"/>
      <c r="S127" s="8"/>
      <c r="T127" s="273"/>
      <c r="U127" s="8"/>
      <c r="V127" s="494"/>
      <c r="W127" s="12">
        <v>83</v>
      </c>
      <c r="X127" s="1089" t="s">
        <v>1114</v>
      </c>
      <c r="Y127" s="765" t="s">
        <v>1114</v>
      </c>
      <c r="Z127" s="156" t="s">
        <v>1115</v>
      </c>
      <c r="AA127" s="8"/>
      <c r="AB127" s="8"/>
      <c r="AC127" s="8"/>
      <c r="AD127" s="8"/>
      <c r="AE127" s="8"/>
      <c r="AF127" s="8"/>
      <c r="AG127" s="8"/>
      <c r="AH127" s="8"/>
      <c r="AI127" s="8"/>
      <c r="AJ127" s="8"/>
      <c r="AK127" s="8"/>
      <c r="AL127" s="8"/>
      <c r="AM127" s="8"/>
      <c r="AN127" s="273"/>
      <c r="AO127" s="8"/>
      <c r="AP127" s="8"/>
      <c r="AQ127" s="8"/>
      <c r="AR127" s="8"/>
      <c r="AS127" s="8"/>
      <c r="AT127" s="8"/>
      <c r="AU127" s="8"/>
    </row>
    <row r="128" spans="1:47" ht="12.75" customHeight="1" x14ac:dyDescent="0.2">
      <c r="A128" s="8"/>
      <c r="B128" s="494"/>
      <c r="C128" s="12">
        <v>84</v>
      </c>
      <c r="D128" s="1089" t="s">
        <v>1116</v>
      </c>
      <c r="E128" s="765" t="s">
        <v>1116</v>
      </c>
      <c r="F128" s="156" t="s">
        <v>1117</v>
      </c>
      <c r="G128" s="8"/>
      <c r="H128" s="8"/>
      <c r="I128" s="8"/>
      <c r="J128" s="8"/>
      <c r="K128" s="8"/>
      <c r="L128" s="8"/>
      <c r="M128" s="8"/>
      <c r="N128" s="8"/>
      <c r="O128" s="8"/>
      <c r="P128" s="8"/>
      <c r="Q128" s="8"/>
      <c r="R128" s="8"/>
      <c r="S128" s="8"/>
      <c r="T128" s="273"/>
      <c r="U128" s="8"/>
      <c r="V128" s="494"/>
      <c r="W128" s="12">
        <v>84</v>
      </c>
      <c r="X128" s="1089" t="s">
        <v>1118</v>
      </c>
      <c r="Y128" s="765" t="s">
        <v>1118</v>
      </c>
      <c r="Z128" s="156" t="s">
        <v>1119</v>
      </c>
      <c r="AA128" s="8"/>
      <c r="AB128" s="8"/>
      <c r="AC128" s="8"/>
      <c r="AD128" s="8"/>
      <c r="AE128" s="8"/>
      <c r="AF128" s="8"/>
      <c r="AG128" s="8"/>
      <c r="AH128" s="8"/>
      <c r="AI128" s="8"/>
      <c r="AJ128" s="8"/>
      <c r="AK128" s="8"/>
      <c r="AL128" s="8"/>
      <c r="AM128" s="8"/>
      <c r="AN128" s="273"/>
      <c r="AO128" s="8"/>
      <c r="AP128" s="8"/>
      <c r="AQ128" s="8"/>
      <c r="AR128" s="8"/>
      <c r="AS128" s="8"/>
      <c r="AT128" s="8"/>
      <c r="AU128" s="8"/>
    </row>
    <row r="129" spans="1:47" ht="12.75" customHeight="1" x14ac:dyDescent="0.2">
      <c r="A129" s="8"/>
      <c r="B129" s="494"/>
      <c r="C129" s="12">
        <v>85</v>
      </c>
      <c r="D129" s="1089" t="s">
        <v>1120</v>
      </c>
      <c r="E129" s="765" t="s">
        <v>1120</v>
      </c>
      <c r="F129" s="156" t="s">
        <v>1121</v>
      </c>
      <c r="G129" s="8"/>
      <c r="H129" s="8"/>
      <c r="I129" s="8"/>
      <c r="J129" s="8"/>
      <c r="K129" s="8"/>
      <c r="L129" s="8"/>
      <c r="M129" s="8"/>
      <c r="N129" s="8"/>
      <c r="O129" s="8"/>
      <c r="P129" s="8"/>
      <c r="Q129" s="8"/>
      <c r="R129" s="8"/>
      <c r="S129" s="8"/>
      <c r="T129" s="273"/>
      <c r="U129" s="8"/>
      <c r="V129" s="494"/>
      <c r="W129" s="12">
        <v>85</v>
      </c>
      <c r="X129" s="1089" t="s">
        <v>1122</v>
      </c>
      <c r="Y129" s="765" t="s">
        <v>1122</v>
      </c>
      <c r="Z129" s="156" t="s">
        <v>1123</v>
      </c>
      <c r="AA129" s="8"/>
      <c r="AB129" s="8"/>
      <c r="AC129" s="8"/>
      <c r="AD129" s="8"/>
      <c r="AE129" s="8"/>
      <c r="AF129" s="8"/>
      <c r="AG129" s="8"/>
      <c r="AH129" s="8"/>
      <c r="AI129" s="8"/>
      <c r="AJ129" s="8"/>
      <c r="AK129" s="8"/>
      <c r="AL129" s="8"/>
      <c r="AM129" s="8"/>
      <c r="AN129" s="273"/>
      <c r="AO129" s="8"/>
      <c r="AP129" s="8"/>
      <c r="AQ129" s="8"/>
      <c r="AR129" s="8"/>
      <c r="AS129" s="8"/>
      <c r="AT129" s="8"/>
      <c r="AU129" s="8"/>
    </row>
    <row r="130" spans="1:47" ht="12.75" customHeight="1" x14ac:dyDescent="0.2">
      <c r="A130" s="8"/>
      <c r="B130" s="494"/>
      <c r="C130" s="12">
        <v>86</v>
      </c>
      <c r="D130" s="1089" t="s">
        <v>1124</v>
      </c>
      <c r="E130" s="765" t="s">
        <v>1124</v>
      </c>
      <c r="F130" s="156" t="s">
        <v>1125</v>
      </c>
      <c r="G130" s="8"/>
      <c r="H130" s="8"/>
      <c r="I130" s="8"/>
      <c r="J130" s="8"/>
      <c r="K130" s="8"/>
      <c r="L130" s="8"/>
      <c r="M130" s="8"/>
      <c r="N130" s="8"/>
      <c r="O130" s="8"/>
      <c r="P130" s="8"/>
      <c r="Q130" s="8"/>
      <c r="R130" s="8"/>
      <c r="S130" s="8"/>
      <c r="T130" s="273"/>
      <c r="U130" s="8"/>
      <c r="V130" s="494"/>
      <c r="W130" s="12">
        <v>86</v>
      </c>
      <c r="X130" s="1089" t="s">
        <v>1126</v>
      </c>
      <c r="Y130" s="765" t="s">
        <v>1126</v>
      </c>
      <c r="Z130" s="156" t="s">
        <v>1127</v>
      </c>
      <c r="AA130" s="8"/>
      <c r="AB130" s="8"/>
      <c r="AC130" s="8"/>
      <c r="AD130" s="8"/>
      <c r="AE130" s="8"/>
      <c r="AF130" s="8"/>
      <c r="AG130" s="8"/>
      <c r="AH130" s="8"/>
      <c r="AI130" s="8"/>
      <c r="AJ130" s="8"/>
      <c r="AK130" s="8"/>
      <c r="AL130" s="8"/>
      <c r="AM130" s="8"/>
      <c r="AN130" s="273"/>
      <c r="AO130" s="8"/>
      <c r="AP130" s="8"/>
      <c r="AQ130" s="8"/>
      <c r="AR130" s="8"/>
      <c r="AS130" s="8"/>
      <c r="AT130" s="8"/>
      <c r="AU130" s="8"/>
    </row>
    <row r="131" spans="1:47" ht="12.75" customHeight="1" x14ac:dyDescent="0.2">
      <c r="A131" s="8"/>
      <c r="B131" s="494"/>
      <c r="C131" s="12">
        <v>87</v>
      </c>
      <c r="D131" s="1089" t="s">
        <v>1128</v>
      </c>
      <c r="E131" s="765" t="s">
        <v>1128</v>
      </c>
      <c r="F131" s="156" t="s">
        <v>1129</v>
      </c>
      <c r="G131" s="8"/>
      <c r="H131" s="8"/>
      <c r="I131" s="8"/>
      <c r="J131" s="8"/>
      <c r="K131" s="8"/>
      <c r="L131" s="8"/>
      <c r="M131" s="8"/>
      <c r="N131" s="8"/>
      <c r="O131" s="8"/>
      <c r="P131" s="8"/>
      <c r="Q131" s="8"/>
      <c r="R131" s="8"/>
      <c r="S131" s="8"/>
      <c r="T131" s="273"/>
      <c r="U131" s="8"/>
      <c r="V131" s="494"/>
      <c r="W131" s="12">
        <v>87</v>
      </c>
      <c r="X131" s="1089" t="s">
        <v>1130</v>
      </c>
      <c r="Y131" s="765" t="s">
        <v>1130</v>
      </c>
      <c r="Z131" s="156" t="s">
        <v>1131</v>
      </c>
      <c r="AA131" s="8"/>
      <c r="AB131" s="8"/>
      <c r="AC131" s="8"/>
      <c r="AD131" s="8"/>
      <c r="AE131" s="8"/>
      <c r="AF131" s="8"/>
      <c r="AG131" s="8"/>
      <c r="AH131" s="8"/>
      <c r="AI131" s="8"/>
      <c r="AJ131" s="8"/>
      <c r="AK131" s="8"/>
      <c r="AL131" s="8"/>
      <c r="AM131" s="8"/>
      <c r="AN131" s="273"/>
      <c r="AO131" s="8"/>
      <c r="AP131" s="8"/>
      <c r="AQ131" s="8"/>
      <c r="AR131" s="8"/>
      <c r="AS131" s="8"/>
      <c r="AT131" s="8"/>
      <c r="AU131" s="8"/>
    </row>
    <row r="132" spans="1:47" ht="12.75" customHeight="1" x14ac:dyDescent="0.2">
      <c r="A132" s="8"/>
      <c r="B132" s="494"/>
      <c r="C132" s="12">
        <v>88</v>
      </c>
      <c r="D132" s="1089" t="s">
        <v>1132</v>
      </c>
      <c r="E132" s="765" t="s">
        <v>1132</v>
      </c>
      <c r="F132" s="156" t="s">
        <v>1133</v>
      </c>
      <c r="G132" s="8"/>
      <c r="H132" s="8"/>
      <c r="I132" s="8"/>
      <c r="J132" s="8"/>
      <c r="K132" s="8"/>
      <c r="L132" s="8"/>
      <c r="M132" s="8"/>
      <c r="N132" s="8"/>
      <c r="O132" s="8"/>
      <c r="P132" s="8"/>
      <c r="Q132" s="8"/>
      <c r="R132" s="8"/>
      <c r="S132" s="8"/>
      <c r="T132" s="273"/>
      <c r="U132" s="8"/>
      <c r="V132" s="494"/>
      <c r="W132" s="12">
        <v>88</v>
      </c>
      <c r="X132" s="1089" t="s">
        <v>1134</v>
      </c>
      <c r="Y132" s="765" t="s">
        <v>1134</v>
      </c>
      <c r="Z132" s="156" t="s">
        <v>1135</v>
      </c>
      <c r="AA132" s="8"/>
      <c r="AB132" s="8"/>
      <c r="AC132" s="8"/>
      <c r="AD132" s="8"/>
      <c r="AE132" s="8"/>
      <c r="AF132" s="8"/>
      <c r="AG132" s="8"/>
      <c r="AH132" s="8"/>
      <c r="AI132" s="8"/>
      <c r="AJ132" s="8"/>
      <c r="AK132" s="8"/>
      <c r="AL132" s="8"/>
      <c r="AM132" s="8"/>
      <c r="AN132" s="273"/>
      <c r="AO132" s="8"/>
      <c r="AP132" s="8"/>
      <c r="AQ132" s="8"/>
      <c r="AR132" s="8"/>
      <c r="AS132" s="8"/>
      <c r="AT132" s="8"/>
      <c r="AU132" s="8"/>
    </row>
    <row r="133" spans="1:47" ht="12.75" customHeight="1" x14ac:dyDescent="0.2">
      <c r="A133" s="8"/>
      <c r="B133" s="494"/>
      <c r="C133" s="12">
        <v>89</v>
      </c>
      <c r="D133" s="1089" t="s">
        <v>1136</v>
      </c>
      <c r="E133" s="765" t="s">
        <v>1136</v>
      </c>
      <c r="F133" s="156" t="s">
        <v>1137</v>
      </c>
      <c r="G133" s="8"/>
      <c r="H133" s="8"/>
      <c r="I133" s="8"/>
      <c r="J133" s="8"/>
      <c r="K133" s="8"/>
      <c r="L133" s="8"/>
      <c r="M133" s="8"/>
      <c r="N133" s="8"/>
      <c r="O133" s="8"/>
      <c r="P133" s="8"/>
      <c r="Q133" s="8"/>
      <c r="R133" s="8"/>
      <c r="S133" s="8"/>
      <c r="T133" s="273"/>
      <c r="U133" s="8"/>
      <c r="V133" s="494"/>
      <c r="W133" s="12">
        <v>89</v>
      </c>
      <c r="X133" s="1089" t="s">
        <v>1138</v>
      </c>
      <c r="Y133" s="765" t="s">
        <v>1138</v>
      </c>
      <c r="Z133" s="156" t="s">
        <v>1139</v>
      </c>
      <c r="AA133" s="8"/>
      <c r="AB133" s="8"/>
      <c r="AC133" s="8"/>
      <c r="AD133" s="8"/>
      <c r="AE133" s="8"/>
      <c r="AF133" s="8"/>
      <c r="AG133" s="8"/>
      <c r="AH133" s="8"/>
      <c r="AI133" s="8"/>
      <c r="AJ133" s="8"/>
      <c r="AK133" s="8"/>
      <c r="AL133" s="8"/>
      <c r="AM133" s="8"/>
      <c r="AN133" s="273"/>
      <c r="AO133" s="8"/>
      <c r="AP133" s="8"/>
      <c r="AQ133" s="8"/>
      <c r="AR133" s="8"/>
      <c r="AS133" s="8"/>
      <c r="AT133" s="8"/>
      <c r="AU133" s="8"/>
    </row>
    <row r="134" spans="1:47" ht="12.75" customHeight="1" x14ac:dyDescent="0.2">
      <c r="A134" s="8"/>
      <c r="B134" s="494"/>
      <c r="C134" s="12">
        <v>90</v>
      </c>
      <c r="D134" s="1089" t="s">
        <v>1140</v>
      </c>
      <c r="E134" s="765" t="s">
        <v>1140</v>
      </c>
      <c r="F134" s="156" t="s">
        <v>1141</v>
      </c>
      <c r="G134" s="8"/>
      <c r="H134" s="8"/>
      <c r="I134" s="8"/>
      <c r="J134" s="8"/>
      <c r="K134" s="8"/>
      <c r="L134" s="8"/>
      <c r="M134" s="8"/>
      <c r="N134" s="8"/>
      <c r="O134" s="8"/>
      <c r="P134" s="8"/>
      <c r="Q134" s="8"/>
      <c r="R134" s="8"/>
      <c r="S134" s="8"/>
      <c r="T134" s="273"/>
      <c r="U134" s="8"/>
      <c r="V134" s="494"/>
      <c r="W134" s="12">
        <v>90</v>
      </c>
      <c r="X134" s="1089" t="s">
        <v>1142</v>
      </c>
      <c r="Y134" s="765" t="s">
        <v>1142</v>
      </c>
      <c r="Z134" s="156" t="s">
        <v>1143</v>
      </c>
      <c r="AA134" s="8"/>
      <c r="AB134" s="8"/>
      <c r="AC134" s="8"/>
      <c r="AD134" s="8"/>
      <c r="AE134" s="8"/>
      <c r="AF134" s="8"/>
      <c r="AG134" s="8"/>
      <c r="AH134" s="8"/>
      <c r="AI134" s="8"/>
      <c r="AJ134" s="8"/>
      <c r="AK134" s="8"/>
      <c r="AL134" s="8"/>
      <c r="AM134" s="8"/>
      <c r="AN134" s="273"/>
      <c r="AO134" s="8"/>
      <c r="AP134" s="8"/>
      <c r="AQ134" s="8"/>
      <c r="AR134" s="8"/>
      <c r="AS134" s="8"/>
      <c r="AT134" s="8"/>
      <c r="AU134" s="8"/>
    </row>
    <row r="135" spans="1:47" ht="12.75" customHeight="1" x14ac:dyDescent="0.2">
      <c r="A135" s="8"/>
      <c r="B135" s="494"/>
      <c r="C135" s="12">
        <v>91</v>
      </c>
      <c r="D135" s="1089" t="s">
        <v>1144</v>
      </c>
      <c r="E135" s="765" t="s">
        <v>1144</v>
      </c>
      <c r="F135" s="156" t="s">
        <v>1145</v>
      </c>
      <c r="G135" s="8"/>
      <c r="H135" s="8"/>
      <c r="I135" s="8"/>
      <c r="J135" s="8"/>
      <c r="K135" s="8"/>
      <c r="L135" s="8"/>
      <c r="M135" s="8"/>
      <c r="N135" s="8"/>
      <c r="O135" s="8"/>
      <c r="P135" s="8"/>
      <c r="Q135" s="8"/>
      <c r="R135" s="8"/>
      <c r="S135" s="8"/>
      <c r="T135" s="273"/>
      <c r="U135" s="8"/>
      <c r="V135" s="494"/>
      <c r="W135" s="12">
        <v>91</v>
      </c>
      <c r="X135" s="1089" t="s">
        <v>1146</v>
      </c>
      <c r="Y135" s="765" t="s">
        <v>1146</v>
      </c>
      <c r="Z135" s="156" t="s">
        <v>1147</v>
      </c>
      <c r="AA135" s="8"/>
      <c r="AB135" s="8"/>
      <c r="AC135" s="8"/>
      <c r="AD135" s="8"/>
      <c r="AE135" s="8"/>
      <c r="AF135" s="8"/>
      <c r="AG135" s="8"/>
      <c r="AH135" s="8"/>
      <c r="AI135" s="8"/>
      <c r="AJ135" s="8"/>
      <c r="AK135" s="8"/>
      <c r="AL135" s="8"/>
      <c r="AM135" s="8"/>
      <c r="AN135" s="273"/>
      <c r="AO135" s="8"/>
      <c r="AP135" s="8"/>
      <c r="AQ135" s="8"/>
      <c r="AR135" s="8"/>
      <c r="AS135" s="8"/>
      <c r="AT135" s="8"/>
      <c r="AU135" s="8"/>
    </row>
    <row r="136" spans="1:47" ht="12.75" customHeight="1" x14ac:dyDescent="0.2">
      <c r="A136" s="8"/>
      <c r="B136" s="494"/>
      <c r="C136" s="12">
        <v>92</v>
      </c>
      <c r="D136" s="1089" t="s">
        <v>1148</v>
      </c>
      <c r="E136" s="765" t="s">
        <v>1148</v>
      </c>
      <c r="F136" s="156" t="s">
        <v>1149</v>
      </c>
      <c r="G136" s="8"/>
      <c r="H136" s="8"/>
      <c r="I136" s="8"/>
      <c r="J136" s="8"/>
      <c r="K136" s="8"/>
      <c r="L136" s="8"/>
      <c r="M136" s="8"/>
      <c r="N136" s="8"/>
      <c r="O136" s="8"/>
      <c r="P136" s="8"/>
      <c r="Q136" s="8"/>
      <c r="R136" s="8"/>
      <c r="S136" s="8"/>
      <c r="T136" s="273"/>
      <c r="U136" s="8"/>
      <c r="V136" s="494"/>
      <c r="W136" s="12">
        <v>92</v>
      </c>
      <c r="X136" s="1089" t="s">
        <v>1150</v>
      </c>
      <c r="Y136" s="765" t="s">
        <v>1150</v>
      </c>
      <c r="Z136" s="156" t="s">
        <v>1151</v>
      </c>
      <c r="AA136" s="8"/>
      <c r="AB136" s="8"/>
      <c r="AC136" s="8"/>
      <c r="AD136" s="8"/>
      <c r="AE136" s="8"/>
      <c r="AF136" s="8"/>
      <c r="AG136" s="8"/>
      <c r="AH136" s="8"/>
      <c r="AI136" s="8"/>
      <c r="AJ136" s="8"/>
      <c r="AK136" s="8"/>
      <c r="AL136" s="8"/>
      <c r="AM136" s="8"/>
      <c r="AN136" s="273"/>
      <c r="AO136" s="8"/>
      <c r="AP136" s="8"/>
      <c r="AQ136" s="8"/>
      <c r="AR136" s="8"/>
      <c r="AS136" s="8"/>
      <c r="AT136" s="8"/>
      <c r="AU136" s="8"/>
    </row>
    <row r="137" spans="1:47" ht="12.75" customHeight="1" x14ac:dyDescent="0.2">
      <c r="A137" s="8"/>
      <c r="B137" s="494"/>
      <c r="C137" s="12">
        <v>93</v>
      </c>
      <c r="D137" s="1089" t="s">
        <v>1152</v>
      </c>
      <c r="E137" s="765" t="s">
        <v>1152</v>
      </c>
      <c r="F137" s="156" t="s">
        <v>1153</v>
      </c>
      <c r="G137" s="8"/>
      <c r="H137" s="8"/>
      <c r="I137" s="8"/>
      <c r="J137" s="8"/>
      <c r="K137" s="8"/>
      <c r="L137" s="8"/>
      <c r="M137" s="8"/>
      <c r="N137" s="8"/>
      <c r="O137" s="8"/>
      <c r="P137" s="8"/>
      <c r="Q137" s="8"/>
      <c r="R137" s="8"/>
      <c r="S137" s="8"/>
      <c r="T137" s="273"/>
      <c r="U137" s="8"/>
      <c r="V137" s="494"/>
      <c r="W137" s="12">
        <v>93</v>
      </c>
      <c r="X137" s="1089" t="s">
        <v>1154</v>
      </c>
      <c r="Y137" s="765" t="s">
        <v>1154</v>
      </c>
      <c r="Z137" s="156" t="s">
        <v>1155</v>
      </c>
      <c r="AA137" s="8"/>
      <c r="AB137" s="8"/>
      <c r="AC137" s="8"/>
      <c r="AD137" s="8"/>
      <c r="AE137" s="8"/>
      <c r="AF137" s="8"/>
      <c r="AG137" s="8"/>
      <c r="AH137" s="8"/>
      <c r="AI137" s="8"/>
      <c r="AJ137" s="8"/>
      <c r="AK137" s="8"/>
      <c r="AL137" s="8"/>
      <c r="AM137" s="8"/>
      <c r="AN137" s="273"/>
      <c r="AO137" s="8"/>
      <c r="AP137" s="8"/>
      <c r="AQ137" s="8"/>
      <c r="AR137" s="8"/>
      <c r="AS137" s="8"/>
      <c r="AT137" s="8"/>
      <c r="AU137" s="8"/>
    </row>
    <row r="138" spans="1:47" ht="12.75" customHeight="1" x14ac:dyDescent="0.2">
      <c r="A138" s="8"/>
      <c r="B138" s="494"/>
      <c r="C138" s="12">
        <v>94</v>
      </c>
      <c r="D138" s="1089" t="s">
        <v>1156</v>
      </c>
      <c r="E138" s="765" t="s">
        <v>1156</v>
      </c>
      <c r="F138" s="156" t="s">
        <v>1157</v>
      </c>
      <c r="G138" s="8"/>
      <c r="H138" s="8"/>
      <c r="I138" s="8"/>
      <c r="J138" s="8"/>
      <c r="K138" s="8"/>
      <c r="L138" s="8"/>
      <c r="M138" s="8"/>
      <c r="N138" s="8"/>
      <c r="O138" s="8"/>
      <c r="P138" s="8"/>
      <c r="Q138" s="8"/>
      <c r="R138" s="8"/>
      <c r="S138" s="8"/>
      <c r="T138" s="273"/>
      <c r="U138" s="8"/>
      <c r="V138" s="494"/>
      <c r="W138" s="12">
        <v>94</v>
      </c>
      <c r="X138" s="1089" t="s">
        <v>1158</v>
      </c>
      <c r="Y138" s="765" t="s">
        <v>1158</v>
      </c>
      <c r="Z138" s="156" t="s">
        <v>1159</v>
      </c>
      <c r="AA138" s="8"/>
      <c r="AB138" s="8"/>
      <c r="AC138" s="8"/>
      <c r="AD138" s="8"/>
      <c r="AE138" s="8"/>
      <c r="AF138" s="8"/>
      <c r="AG138" s="8"/>
      <c r="AH138" s="8"/>
      <c r="AI138" s="8"/>
      <c r="AJ138" s="8"/>
      <c r="AK138" s="8"/>
      <c r="AL138" s="8"/>
      <c r="AM138" s="8"/>
      <c r="AN138" s="273"/>
      <c r="AO138" s="8"/>
      <c r="AP138" s="8"/>
      <c r="AQ138" s="8"/>
      <c r="AR138" s="8"/>
      <c r="AS138" s="8"/>
      <c r="AT138" s="8"/>
      <c r="AU138" s="8"/>
    </row>
    <row r="139" spans="1:47" ht="12.75" customHeight="1" x14ac:dyDescent="0.2">
      <c r="A139" s="8"/>
      <c r="B139" s="494"/>
      <c r="C139" s="12">
        <v>95</v>
      </c>
      <c r="D139" s="1089" t="s">
        <v>1160</v>
      </c>
      <c r="E139" s="765" t="s">
        <v>1160</v>
      </c>
      <c r="F139" s="156" t="s">
        <v>1161</v>
      </c>
      <c r="G139" s="8"/>
      <c r="H139" s="8"/>
      <c r="I139" s="8"/>
      <c r="J139" s="8"/>
      <c r="K139" s="8"/>
      <c r="L139" s="8"/>
      <c r="M139" s="8"/>
      <c r="N139" s="8"/>
      <c r="O139" s="8"/>
      <c r="P139" s="8"/>
      <c r="Q139" s="8"/>
      <c r="R139" s="8"/>
      <c r="S139" s="8"/>
      <c r="T139" s="273"/>
      <c r="U139" s="8"/>
      <c r="V139" s="494"/>
      <c r="W139" s="12">
        <v>95</v>
      </c>
      <c r="X139" s="1089" t="s">
        <v>1162</v>
      </c>
      <c r="Y139" s="765" t="s">
        <v>1162</v>
      </c>
      <c r="Z139" s="156" t="s">
        <v>1163</v>
      </c>
      <c r="AA139" s="8"/>
      <c r="AB139" s="8"/>
      <c r="AC139" s="8"/>
      <c r="AD139" s="8"/>
      <c r="AE139" s="8"/>
      <c r="AF139" s="8"/>
      <c r="AG139" s="8"/>
      <c r="AH139" s="8"/>
      <c r="AI139" s="8"/>
      <c r="AJ139" s="8"/>
      <c r="AK139" s="8"/>
      <c r="AL139" s="8"/>
      <c r="AM139" s="8"/>
      <c r="AN139" s="273"/>
      <c r="AO139" s="8"/>
      <c r="AP139" s="8"/>
      <c r="AQ139" s="8"/>
      <c r="AR139" s="8"/>
      <c r="AS139" s="8"/>
      <c r="AT139" s="8"/>
      <c r="AU139" s="8"/>
    </row>
    <row r="140" spans="1:47" ht="12.75" customHeight="1" x14ac:dyDescent="0.2">
      <c r="A140" s="8"/>
      <c r="B140" s="494"/>
      <c r="C140" s="12">
        <v>96</v>
      </c>
      <c r="D140" s="1089" t="s">
        <v>1164</v>
      </c>
      <c r="E140" s="765" t="s">
        <v>1164</v>
      </c>
      <c r="F140" s="156" t="s">
        <v>1165</v>
      </c>
      <c r="G140" s="8"/>
      <c r="H140" s="8"/>
      <c r="I140" s="8"/>
      <c r="J140" s="8"/>
      <c r="K140" s="8"/>
      <c r="L140" s="8"/>
      <c r="M140" s="8"/>
      <c r="N140" s="8"/>
      <c r="O140" s="8"/>
      <c r="P140" s="8"/>
      <c r="Q140" s="8"/>
      <c r="R140" s="8"/>
      <c r="S140" s="8"/>
      <c r="T140" s="273"/>
      <c r="U140" s="8"/>
      <c r="V140" s="494"/>
      <c r="W140" s="12">
        <v>96</v>
      </c>
      <c r="X140" s="1089" t="s">
        <v>1166</v>
      </c>
      <c r="Y140" s="765" t="s">
        <v>1166</v>
      </c>
      <c r="Z140" s="156" t="s">
        <v>1167</v>
      </c>
      <c r="AA140" s="8"/>
      <c r="AB140" s="8"/>
      <c r="AC140" s="8"/>
      <c r="AD140" s="8"/>
      <c r="AE140" s="8"/>
      <c r="AF140" s="8"/>
      <c r="AG140" s="8"/>
      <c r="AH140" s="8"/>
      <c r="AI140" s="8"/>
      <c r="AJ140" s="8"/>
      <c r="AK140" s="8"/>
      <c r="AL140" s="8"/>
      <c r="AM140" s="8"/>
      <c r="AN140" s="273"/>
      <c r="AO140" s="8"/>
      <c r="AP140" s="8"/>
      <c r="AQ140" s="8"/>
      <c r="AR140" s="8"/>
      <c r="AS140" s="8"/>
      <c r="AT140" s="8"/>
      <c r="AU140" s="8"/>
    </row>
    <row r="141" spans="1:47" ht="12.75" customHeight="1" x14ac:dyDescent="0.2">
      <c r="A141" s="8"/>
      <c r="B141" s="494"/>
      <c r="C141" s="12">
        <v>97</v>
      </c>
      <c r="D141" s="1089" t="s">
        <v>1168</v>
      </c>
      <c r="E141" s="765" t="s">
        <v>1168</v>
      </c>
      <c r="F141" s="156" t="s">
        <v>1169</v>
      </c>
      <c r="G141" s="8"/>
      <c r="H141" s="8"/>
      <c r="I141" s="8"/>
      <c r="J141" s="8"/>
      <c r="K141" s="8"/>
      <c r="L141" s="8"/>
      <c r="M141" s="8"/>
      <c r="N141" s="8"/>
      <c r="O141" s="8"/>
      <c r="P141" s="8"/>
      <c r="Q141" s="8"/>
      <c r="R141" s="8"/>
      <c r="S141" s="8"/>
      <c r="T141" s="273"/>
      <c r="U141" s="8"/>
      <c r="V141" s="494"/>
      <c r="W141" s="12">
        <v>97</v>
      </c>
      <c r="X141" s="1089" t="s">
        <v>1170</v>
      </c>
      <c r="Y141" s="765" t="s">
        <v>1170</v>
      </c>
      <c r="Z141" s="156" t="s">
        <v>1171</v>
      </c>
      <c r="AA141" s="8"/>
      <c r="AB141" s="8"/>
      <c r="AC141" s="8"/>
      <c r="AD141" s="8"/>
      <c r="AE141" s="8"/>
      <c r="AF141" s="8"/>
      <c r="AG141" s="8"/>
      <c r="AH141" s="8"/>
      <c r="AI141" s="8"/>
      <c r="AJ141" s="8"/>
      <c r="AK141" s="8"/>
      <c r="AL141" s="8"/>
      <c r="AM141" s="8"/>
      <c r="AN141" s="273"/>
      <c r="AO141" s="8"/>
      <c r="AP141" s="8"/>
      <c r="AQ141" s="8"/>
      <c r="AR141" s="8"/>
      <c r="AS141" s="8"/>
      <c r="AT141" s="8"/>
      <c r="AU141" s="8"/>
    </row>
    <row r="142" spans="1:47" ht="12.75" customHeight="1" x14ac:dyDescent="0.2">
      <c r="A142" s="8"/>
      <c r="B142" s="494"/>
      <c r="C142" s="12">
        <v>98</v>
      </c>
      <c r="D142" s="1089" t="s">
        <v>1172</v>
      </c>
      <c r="E142" s="765" t="s">
        <v>1172</v>
      </c>
      <c r="F142" s="156" t="s">
        <v>1173</v>
      </c>
      <c r="G142" s="8"/>
      <c r="H142" s="8"/>
      <c r="I142" s="8"/>
      <c r="J142" s="8"/>
      <c r="K142" s="8"/>
      <c r="L142" s="8"/>
      <c r="M142" s="8"/>
      <c r="N142" s="8"/>
      <c r="O142" s="8"/>
      <c r="P142" s="8"/>
      <c r="Q142" s="8"/>
      <c r="R142" s="8"/>
      <c r="S142" s="8"/>
      <c r="T142" s="273"/>
      <c r="U142" s="8"/>
      <c r="V142" s="494"/>
      <c r="W142" s="12">
        <v>98</v>
      </c>
      <c r="X142" s="1089" t="s">
        <v>1174</v>
      </c>
      <c r="Y142" s="765" t="s">
        <v>1174</v>
      </c>
      <c r="Z142" s="156" t="s">
        <v>1175</v>
      </c>
      <c r="AA142" s="8"/>
      <c r="AB142" s="8"/>
      <c r="AC142" s="8"/>
      <c r="AD142" s="8"/>
      <c r="AE142" s="8"/>
      <c r="AF142" s="8"/>
      <c r="AG142" s="8"/>
      <c r="AH142" s="8"/>
      <c r="AI142" s="8"/>
      <c r="AJ142" s="8"/>
      <c r="AK142" s="8"/>
      <c r="AL142" s="8"/>
      <c r="AM142" s="8"/>
      <c r="AN142" s="273"/>
      <c r="AO142" s="8"/>
      <c r="AP142" s="8"/>
      <c r="AQ142" s="8"/>
      <c r="AR142" s="8"/>
      <c r="AS142" s="8"/>
      <c r="AT142" s="8"/>
      <c r="AU142" s="8"/>
    </row>
    <row r="143" spans="1:47" ht="12.75" customHeight="1" x14ac:dyDescent="0.2">
      <c r="A143" s="8"/>
      <c r="B143" s="494"/>
      <c r="C143" s="12">
        <v>99</v>
      </c>
      <c r="D143" s="1089" t="s">
        <v>1176</v>
      </c>
      <c r="E143" s="765" t="s">
        <v>1176</v>
      </c>
      <c r="F143" s="156" t="s">
        <v>1177</v>
      </c>
      <c r="G143" s="8"/>
      <c r="H143" s="8"/>
      <c r="I143" s="8"/>
      <c r="J143" s="8"/>
      <c r="K143" s="8"/>
      <c r="L143" s="8"/>
      <c r="M143" s="8"/>
      <c r="N143" s="8"/>
      <c r="O143" s="8"/>
      <c r="P143" s="8"/>
      <c r="Q143" s="8"/>
      <c r="R143" s="8"/>
      <c r="S143" s="8"/>
      <c r="T143" s="273"/>
      <c r="U143" s="8"/>
      <c r="V143" s="494"/>
      <c r="W143" s="12">
        <v>99</v>
      </c>
      <c r="X143" s="1089" t="s">
        <v>1178</v>
      </c>
      <c r="Y143" s="765" t="s">
        <v>1178</v>
      </c>
      <c r="Z143" s="156" t="s">
        <v>1179</v>
      </c>
      <c r="AA143" s="8"/>
      <c r="AB143" s="8"/>
      <c r="AC143" s="8"/>
      <c r="AD143" s="8"/>
      <c r="AE143" s="8"/>
      <c r="AF143" s="8"/>
      <c r="AG143" s="8"/>
      <c r="AH143" s="8"/>
      <c r="AI143" s="8"/>
      <c r="AJ143" s="8"/>
      <c r="AK143" s="8"/>
      <c r="AL143" s="8"/>
      <c r="AM143" s="8"/>
      <c r="AN143" s="273"/>
      <c r="AO143" s="8"/>
      <c r="AP143" s="8"/>
      <c r="AQ143" s="8"/>
      <c r="AR143" s="8"/>
      <c r="AS143" s="8"/>
      <c r="AT143" s="8"/>
      <c r="AU143" s="8"/>
    </row>
    <row r="144" spans="1:47" ht="12.75" customHeight="1" x14ac:dyDescent="0.2">
      <c r="A144" s="8"/>
      <c r="B144" s="494"/>
      <c r="C144" s="12">
        <v>100</v>
      </c>
      <c r="D144" s="1089" t="s">
        <v>1180</v>
      </c>
      <c r="E144" s="765" t="s">
        <v>1180</v>
      </c>
      <c r="F144" s="156" t="s">
        <v>1181</v>
      </c>
      <c r="G144" s="8"/>
      <c r="H144" s="8"/>
      <c r="I144" s="8"/>
      <c r="J144" s="8"/>
      <c r="K144" s="8"/>
      <c r="L144" s="8"/>
      <c r="M144" s="8"/>
      <c r="N144" s="8"/>
      <c r="O144" s="8"/>
      <c r="P144" s="8"/>
      <c r="Q144" s="8"/>
      <c r="R144" s="8"/>
      <c r="S144" s="8"/>
      <c r="T144" s="273"/>
      <c r="U144" s="8"/>
      <c r="V144" s="494"/>
      <c r="W144" s="12">
        <v>100</v>
      </c>
      <c r="X144" s="1089" t="s">
        <v>1182</v>
      </c>
      <c r="Y144" s="765" t="s">
        <v>1182</v>
      </c>
      <c r="Z144" s="156" t="s">
        <v>1183</v>
      </c>
      <c r="AA144" s="8"/>
      <c r="AB144" s="8"/>
      <c r="AC144" s="8"/>
      <c r="AD144" s="8"/>
      <c r="AE144" s="8"/>
      <c r="AF144" s="8"/>
      <c r="AG144" s="8"/>
      <c r="AH144" s="8"/>
      <c r="AI144" s="8"/>
      <c r="AJ144" s="8"/>
      <c r="AK144" s="8"/>
      <c r="AL144" s="8"/>
      <c r="AM144" s="8"/>
      <c r="AN144" s="273"/>
      <c r="AO144" s="8"/>
      <c r="AP144" s="8"/>
      <c r="AQ144" s="8"/>
      <c r="AR144" s="8"/>
      <c r="AS144" s="8"/>
      <c r="AT144" s="8"/>
      <c r="AU144" s="8"/>
    </row>
    <row r="145" spans="1:47" ht="12.75" customHeight="1" x14ac:dyDescent="0.2">
      <c r="A145" s="8"/>
      <c r="B145" s="494"/>
      <c r="C145" s="12">
        <v>101</v>
      </c>
      <c r="D145" s="1089" t="s">
        <v>1184</v>
      </c>
      <c r="E145" s="765" t="s">
        <v>1184</v>
      </c>
      <c r="F145" s="156" t="s">
        <v>1185</v>
      </c>
      <c r="G145" s="8"/>
      <c r="H145" s="8"/>
      <c r="I145" s="8"/>
      <c r="J145" s="8"/>
      <c r="K145" s="8"/>
      <c r="L145" s="8"/>
      <c r="M145" s="8"/>
      <c r="N145" s="8"/>
      <c r="O145" s="8"/>
      <c r="P145" s="8"/>
      <c r="Q145" s="8"/>
      <c r="R145" s="8"/>
      <c r="S145" s="8"/>
      <c r="T145" s="273"/>
      <c r="U145" s="8"/>
      <c r="V145" s="494"/>
      <c r="W145" s="12">
        <v>101</v>
      </c>
      <c r="X145" s="1089" t="s">
        <v>1186</v>
      </c>
      <c r="Y145" s="765" t="s">
        <v>1186</v>
      </c>
      <c r="Z145" s="156" t="s">
        <v>1187</v>
      </c>
      <c r="AA145" s="8"/>
      <c r="AB145" s="8"/>
      <c r="AC145" s="8"/>
      <c r="AD145" s="8"/>
      <c r="AE145" s="8"/>
      <c r="AF145" s="8"/>
      <c r="AG145" s="8"/>
      <c r="AH145" s="8"/>
      <c r="AI145" s="8"/>
      <c r="AJ145" s="8"/>
      <c r="AK145" s="8"/>
      <c r="AL145" s="8"/>
      <c r="AM145" s="8"/>
      <c r="AN145" s="273"/>
      <c r="AO145" s="8"/>
      <c r="AP145" s="8"/>
      <c r="AQ145" s="8"/>
      <c r="AR145" s="8"/>
      <c r="AS145" s="8"/>
      <c r="AT145" s="8"/>
      <c r="AU145" s="8"/>
    </row>
    <row r="146" spans="1:47" ht="12.75" customHeight="1" x14ac:dyDescent="0.2">
      <c r="A146" s="8"/>
      <c r="B146" s="494"/>
      <c r="C146" s="12">
        <v>102</v>
      </c>
      <c r="D146" s="1089" t="s">
        <v>1188</v>
      </c>
      <c r="E146" s="765" t="s">
        <v>1188</v>
      </c>
      <c r="F146" s="156" t="s">
        <v>1189</v>
      </c>
      <c r="G146" s="8"/>
      <c r="H146" s="8"/>
      <c r="I146" s="8"/>
      <c r="J146" s="8"/>
      <c r="K146" s="8"/>
      <c r="L146" s="8"/>
      <c r="M146" s="8"/>
      <c r="N146" s="8"/>
      <c r="O146" s="8"/>
      <c r="P146" s="8"/>
      <c r="Q146" s="8"/>
      <c r="R146" s="8"/>
      <c r="S146" s="8"/>
      <c r="T146" s="273"/>
      <c r="U146" s="8"/>
      <c r="V146" s="494"/>
      <c r="W146" s="12">
        <v>102</v>
      </c>
      <c r="X146" s="1089" t="s">
        <v>1190</v>
      </c>
      <c r="Y146" s="765" t="s">
        <v>1190</v>
      </c>
      <c r="Z146" s="156" t="s">
        <v>1191</v>
      </c>
      <c r="AA146" s="8"/>
      <c r="AB146" s="8"/>
      <c r="AC146" s="8"/>
      <c r="AD146" s="8"/>
      <c r="AE146" s="8"/>
      <c r="AF146" s="8"/>
      <c r="AG146" s="8"/>
      <c r="AH146" s="8"/>
      <c r="AI146" s="8"/>
      <c r="AJ146" s="8"/>
      <c r="AK146" s="8"/>
      <c r="AL146" s="8"/>
      <c r="AM146" s="8"/>
      <c r="AN146" s="273"/>
      <c r="AO146" s="8"/>
      <c r="AP146" s="8"/>
      <c r="AQ146" s="8"/>
      <c r="AR146" s="8"/>
      <c r="AS146" s="8"/>
      <c r="AT146" s="8"/>
      <c r="AU146" s="8"/>
    </row>
    <row r="147" spans="1:47" ht="12.75" customHeight="1" x14ac:dyDescent="0.2">
      <c r="A147" s="8"/>
      <c r="B147" s="494"/>
      <c r="C147" s="12">
        <v>103</v>
      </c>
      <c r="D147" s="1089" t="s">
        <v>1192</v>
      </c>
      <c r="E147" s="765" t="s">
        <v>1192</v>
      </c>
      <c r="F147" s="156" t="s">
        <v>1193</v>
      </c>
      <c r="G147" s="8"/>
      <c r="H147" s="8"/>
      <c r="I147" s="8"/>
      <c r="J147" s="8"/>
      <c r="K147" s="8"/>
      <c r="L147" s="8"/>
      <c r="M147" s="8"/>
      <c r="N147" s="8"/>
      <c r="O147" s="8"/>
      <c r="P147" s="8"/>
      <c r="Q147" s="8"/>
      <c r="R147" s="8"/>
      <c r="S147" s="8"/>
      <c r="T147" s="273"/>
      <c r="U147" s="8"/>
      <c r="V147" s="494"/>
      <c r="W147" s="12">
        <v>103</v>
      </c>
      <c r="X147" s="1089" t="s">
        <v>1194</v>
      </c>
      <c r="Y147" s="765" t="s">
        <v>1194</v>
      </c>
      <c r="Z147" s="156" t="s">
        <v>1195</v>
      </c>
      <c r="AA147" s="8"/>
      <c r="AB147" s="8"/>
      <c r="AC147" s="8"/>
      <c r="AD147" s="8"/>
      <c r="AE147" s="8"/>
      <c r="AF147" s="8"/>
      <c r="AG147" s="8"/>
      <c r="AH147" s="8"/>
      <c r="AI147" s="8"/>
      <c r="AJ147" s="8"/>
      <c r="AK147" s="8"/>
      <c r="AL147" s="8"/>
      <c r="AM147" s="8"/>
      <c r="AN147" s="273"/>
      <c r="AO147" s="8"/>
      <c r="AP147" s="8"/>
      <c r="AQ147" s="8"/>
      <c r="AR147" s="8"/>
      <c r="AS147" s="8"/>
      <c r="AT147" s="8"/>
      <c r="AU147" s="8"/>
    </row>
    <row r="148" spans="1:47" ht="12.75" customHeight="1" x14ac:dyDescent="0.2">
      <c r="A148" s="8"/>
      <c r="B148" s="494"/>
      <c r="C148" s="12">
        <v>104</v>
      </c>
      <c r="D148" s="1089" t="s">
        <v>1196</v>
      </c>
      <c r="E148" s="765" t="s">
        <v>1196</v>
      </c>
      <c r="F148" s="156" t="s">
        <v>1197</v>
      </c>
      <c r="G148" s="8"/>
      <c r="H148" s="8"/>
      <c r="I148" s="8"/>
      <c r="J148" s="8"/>
      <c r="K148" s="8"/>
      <c r="L148" s="8"/>
      <c r="M148" s="8"/>
      <c r="N148" s="8"/>
      <c r="O148" s="8"/>
      <c r="P148" s="8"/>
      <c r="Q148" s="8"/>
      <c r="R148" s="8"/>
      <c r="S148" s="8"/>
      <c r="T148" s="273"/>
      <c r="U148" s="8"/>
      <c r="V148" s="494"/>
      <c r="W148" s="12">
        <v>104</v>
      </c>
      <c r="X148" s="1089" t="s">
        <v>1198</v>
      </c>
      <c r="Y148" s="765" t="s">
        <v>1198</v>
      </c>
      <c r="Z148" s="156" t="s">
        <v>1199</v>
      </c>
      <c r="AA148" s="8"/>
      <c r="AB148" s="8"/>
      <c r="AC148" s="8"/>
      <c r="AD148" s="8"/>
      <c r="AE148" s="8"/>
      <c r="AF148" s="8"/>
      <c r="AG148" s="8"/>
      <c r="AH148" s="8"/>
      <c r="AI148" s="8"/>
      <c r="AJ148" s="8"/>
      <c r="AK148" s="8"/>
      <c r="AL148" s="8"/>
      <c r="AM148" s="8"/>
      <c r="AN148" s="273"/>
      <c r="AO148" s="8"/>
      <c r="AP148" s="8"/>
      <c r="AQ148" s="8"/>
      <c r="AR148" s="8"/>
      <c r="AS148" s="8"/>
      <c r="AT148" s="8"/>
      <c r="AU148" s="8"/>
    </row>
    <row r="149" spans="1:47" ht="12.75" customHeight="1" x14ac:dyDescent="0.2">
      <c r="A149" s="8"/>
      <c r="B149" s="494"/>
      <c r="C149" s="12">
        <v>105</v>
      </c>
      <c r="D149" s="1089" t="s">
        <v>1200</v>
      </c>
      <c r="E149" s="765" t="s">
        <v>1200</v>
      </c>
      <c r="F149" s="156" t="s">
        <v>1201</v>
      </c>
      <c r="G149" s="8"/>
      <c r="H149" s="8"/>
      <c r="I149" s="8"/>
      <c r="J149" s="8"/>
      <c r="K149" s="8"/>
      <c r="L149" s="8"/>
      <c r="M149" s="8"/>
      <c r="N149" s="8"/>
      <c r="O149" s="8"/>
      <c r="P149" s="8"/>
      <c r="Q149" s="8"/>
      <c r="R149" s="8"/>
      <c r="S149" s="8"/>
      <c r="T149" s="273"/>
      <c r="U149" s="8"/>
      <c r="V149" s="494"/>
      <c r="W149" s="12">
        <v>105</v>
      </c>
      <c r="X149" s="1089" t="s">
        <v>1202</v>
      </c>
      <c r="Y149" s="765" t="s">
        <v>1202</v>
      </c>
      <c r="Z149" s="156" t="s">
        <v>1203</v>
      </c>
      <c r="AA149" s="8"/>
      <c r="AB149" s="8"/>
      <c r="AC149" s="8"/>
      <c r="AD149" s="8"/>
      <c r="AE149" s="8"/>
      <c r="AF149" s="8"/>
      <c r="AG149" s="8"/>
      <c r="AH149" s="8"/>
      <c r="AI149" s="8"/>
      <c r="AJ149" s="8"/>
      <c r="AK149" s="8"/>
      <c r="AL149" s="8"/>
      <c r="AM149" s="8"/>
      <c r="AN149" s="273"/>
      <c r="AO149" s="8"/>
      <c r="AP149" s="8"/>
      <c r="AQ149" s="8"/>
      <c r="AR149" s="8"/>
      <c r="AS149" s="8"/>
      <c r="AT149" s="8"/>
      <c r="AU149" s="8"/>
    </row>
    <row r="150" spans="1:47" ht="12.75" customHeight="1" x14ac:dyDescent="0.2">
      <c r="A150" s="8"/>
      <c r="B150" s="494"/>
      <c r="C150" s="12">
        <v>106</v>
      </c>
      <c r="D150" s="1089" t="s">
        <v>1204</v>
      </c>
      <c r="E150" s="765" t="s">
        <v>1204</v>
      </c>
      <c r="F150" s="156" t="s">
        <v>1205</v>
      </c>
      <c r="G150" s="8"/>
      <c r="H150" s="8"/>
      <c r="I150" s="8"/>
      <c r="J150" s="8"/>
      <c r="K150" s="8"/>
      <c r="L150" s="8"/>
      <c r="M150" s="8"/>
      <c r="N150" s="8"/>
      <c r="O150" s="8"/>
      <c r="P150" s="8"/>
      <c r="Q150" s="8"/>
      <c r="R150" s="8"/>
      <c r="S150" s="8"/>
      <c r="T150" s="273"/>
      <c r="U150" s="8"/>
      <c r="V150" s="494"/>
      <c r="W150" s="12">
        <v>106</v>
      </c>
      <c r="X150" s="1089" t="s">
        <v>1206</v>
      </c>
      <c r="Y150" s="765" t="s">
        <v>1206</v>
      </c>
      <c r="Z150" s="156" t="s">
        <v>1207</v>
      </c>
      <c r="AA150" s="8"/>
      <c r="AB150" s="8"/>
      <c r="AC150" s="8"/>
      <c r="AD150" s="8"/>
      <c r="AE150" s="8"/>
      <c r="AF150" s="8"/>
      <c r="AG150" s="8"/>
      <c r="AH150" s="8"/>
      <c r="AI150" s="8"/>
      <c r="AJ150" s="8"/>
      <c r="AK150" s="8"/>
      <c r="AL150" s="8"/>
      <c r="AM150" s="8"/>
      <c r="AN150" s="273"/>
      <c r="AO150" s="8"/>
      <c r="AP150" s="8"/>
      <c r="AQ150" s="8"/>
      <c r="AR150" s="8"/>
      <c r="AS150" s="8"/>
      <c r="AT150" s="8"/>
      <c r="AU150" s="8"/>
    </row>
    <row r="151" spans="1:47" ht="12.75" customHeight="1" x14ac:dyDescent="0.2">
      <c r="A151" s="8"/>
      <c r="B151" s="494"/>
      <c r="C151" s="12">
        <v>107</v>
      </c>
      <c r="D151" s="1089" t="s">
        <v>1208</v>
      </c>
      <c r="E151" s="765" t="s">
        <v>1208</v>
      </c>
      <c r="F151" s="156" t="s">
        <v>1209</v>
      </c>
      <c r="G151" s="8"/>
      <c r="H151" s="8"/>
      <c r="I151" s="8"/>
      <c r="J151" s="8"/>
      <c r="K151" s="8"/>
      <c r="L151" s="8"/>
      <c r="M151" s="8"/>
      <c r="N151" s="8"/>
      <c r="O151" s="8"/>
      <c r="P151" s="8"/>
      <c r="Q151" s="8"/>
      <c r="R151" s="8"/>
      <c r="S151" s="8"/>
      <c r="T151" s="273"/>
      <c r="U151" s="8"/>
      <c r="V151" s="494"/>
      <c r="W151" s="12">
        <v>107</v>
      </c>
      <c r="X151" s="1089" t="s">
        <v>1210</v>
      </c>
      <c r="Y151" s="765" t="s">
        <v>1210</v>
      </c>
      <c r="Z151" s="156" t="s">
        <v>1211</v>
      </c>
      <c r="AA151" s="8"/>
      <c r="AB151" s="8"/>
      <c r="AC151" s="8"/>
      <c r="AD151" s="8"/>
      <c r="AE151" s="8"/>
      <c r="AF151" s="8"/>
      <c r="AG151" s="8"/>
      <c r="AH151" s="8"/>
      <c r="AI151" s="8"/>
      <c r="AJ151" s="8"/>
      <c r="AK151" s="8"/>
      <c r="AL151" s="8"/>
      <c r="AM151" s="8"/>
      <c r="AN151" s="273"/>
      <c r="AO151" s="8"/>
      <c r="AP151" s="8"/>
      <c r="AQ151" s="8"/>
      <c r="AR151" s="8"/>
      <c r="AS151" s="8"/>
      <c r="AT151" s="8"/>
      <c r="AU151" s="8"/>
    </row>
    <row r="152" spans="1:47" ht="12.75" customHeight="1" x14ac:dyDescent="0.2">
      <c r="A152" s="8"/>
      <c r="B152" s="494"/>
      <c r="C152" s="12">
        <v>108</v>
      </c>
      <c r="D152" s="1089" t="s">
        <v>1212</v>
      </c>
      <c r="E152" s="765" t="s">
        <v>1212</v>
      </c>
      <c r="F152" s="156" t="s">
        <v>1213</v>
      </c>
      <c r="G152" s="8"/>
      <c r="H152" s="8"/>
      <c r="I152" s="8"/>
      <c r="J152" s="8"/>
      <c r="K152" s="8"/>
      <c r="L152" s="8"/>
      <c r="M152" s="8"/>
      <c r="N152" s="8"/>
      <c r="O152" s="8"/>
      <c r="P152" s="8"/>
      <c r="Q152" s="8"/>
      <c r="R152" s="8"/>
      <c r="S152" s="8"/>
      <c r="T152" s="273"/>
      <c r="U152" s="8"/>
      <c r="V152" s="494"/>
      <c r="W152" s="12">
        <v>108</v>
      </c>
      <c r="X152" s="1089" t="s">
        <v>1214</v>
      </c>
      <c r="Y152" s="765" t="s">
        <v>1214</v>
      </c>
      <c r="Z152" s="156" t="s">
        <v>1215</v>
      </c>
      <c r="AA152" s="8"/>
      <c r="AB152" s="8"/>
      <c r="AC152" s="8"/>
      <c r="AD152" s="8"/>
      <c r="AE152" s="8"/>
      <c r="AF152" s="8"/>
      <c r="AG152" s="8"/>
      <c r="AH152" s="8"/>
      <c r="AI152" s="8"/>
      <c r="AJ152" s="8"/>
      <c r="AK152" s="8"/>
      <c r="AL152" s="8"/>
      <c r="AM152" s="8"/>
      <c r="AN152" s="273"/>
      <c r="AO152" s="8"/>
      <c r="AP152" s="8"/>
      <c r="AQ152" s="8"/>
      <c r="AR152" s="8"/>
      <c r="AS152" s="8"/>
      <c r="AT152" s="8"/>
      <c r="AU152" s="8"/>
    </row>
    <row r="153" spans="1:47" ht="12.75" customHeight="1" x14ac:dyDescent="0.2">
      <c r="A153" s="8"/>
      <c r="B153" s="494"/>
      <c r="C153" s="12">
        <v>109</v>
      </c>
      <c r="D153" s="1089" t="s">
        <v>1216</v>
      </c>
      <c r="E153" s="765" t="s">
        <v>1216</v>
      </c>
      <c r="F153" s="156" t="s">
        <v>1217</v>
      </c>
      <c r="G153" s="8"/>
      <c r="H153" s="8"/>
      <c r="I153" s="8"/>
      <c r="J153" s="8"/>
      <c r="K153" s="8"/>
      <c r="L153" s="8"/>
      <c r="M153" s="8"/>
      <c r="N153" s="8"/>
      <c r="O153" s="8"/>
      <c r="P153" s="8"/>
      <c r="Q153" s="8"/>
      <c r="R153" s="8"/>
      <c r="S153" s="8"/>
      <c r="T153" s="273"/>
      <c r="U153" s="8"/>
      <c r="V153" s="494"/>
      <c r="W153" s="12">
        <v>109</v>
      </c>
      <c r="X153" s="1089" t="s">
        <v>1218</v>
      </c>
      <c r="Y153" s="765" t="s">
        <v>1218</v>
      </c>
      <c r="Z153" s="156" t="s">
        <v>1219</v>
      </c>
      <c r="AA153" s="8"/>
      <c r="AB153" s="8"/>
      <c r="AC153" s="8"/>
      <c r="AD153" s="8"/>
      <c r="AE153" s="8"/>
      <c r="AF153" s="8"/>
      <c r="AG153" s="8"/>
      <c r="AH153" s="8"/>
      <c r="AI153" s="8"/>
      <c r="AJ153" s="8"/>
      <c r="AK153" s="8"/>
      <c r="AL153" s="8"/>
      <c r="AM153" s="8"/>
      <c r="AN153" s="273"/>
      <c r="AO153" s="8"/>
      <c r="AP153" s="8"/>
      <c r="AQ153" s="8"/>
      <c r="AR153" s="8"/>
      <c r="AS153" s="8"/>
      <c r="AT153" s="8"/>
      <c r="AU153" s="8"/>
    </row>
    <row r="154" spans="1:47" ht="12.75" customHeight="1" x14ac:dyDescent="0.2">
      <c r="A154" s="8"/>
      <c r="B154" s="494"/>
      <c r="C154" s="12">
        <v>110</v>
      </c>
      <c r="D154" s="1089" t="s">
        <v>1220</v>
      </c>
      <c r="E154" s="765" t="s">
        <v>1220</v>
      </c>
      <c r="F154" s="156" t="s">
        <v>1221</v>
      </c>
      <c r="G154" s="8"/>
      <c r="H154" s="8"/>
      <c r="I154" s="8"/>
      <c r="J154" s="8"/>
      <c r="K154" s="8"/>
      <c r="L154" s="8"/>
      <c r="M154" s="8"/>
      <c r="N154" s="8"/>
      <c r="O154" s="8"/>
      <c r="P154" s="8"/>
      <c r="Q154" s="8"/>
      <c r="R154" s="8"/>
      <c r="S154" s="8"/>
      <c r="T154" s="273"/>
      <c r="U154" s="8"/>
      <c r="V154" s="494"/>
      <c r="W154" s="12">
        <v>110</v>
      </c>
      <c r="X154" s="1089" t="s">
        <v>1222</v>
      </c>
      <c r="Y154" s="765" t="s">
        <v>1222</v>
      </c>
      <c r="Z154" s="156" t="s">
        <v>1223</v>
      </c>
      <c r="AA154" s="8"/>
      <c r="AB154" s="8"/>
      <c r="AC154" s="8"/>
      <c r="AD154" s="8"/>
      <c r="AE154" s="8"/>
      <c r="AF154" s="8"/>
      <c r="AG154" s="8"/>
      <c r="AH154" s="8"/>
      <c r="AI154" s="8"/>
      <c r="AJ154" s="8"/>
      <c r="AK154" s="8"/>
      <c r="AL154" s="8"/>
      <c r="AM154" s="8"/>
      <c r="AN154" s="273"/>
      <c r="AO154" s="8"/>
      <c r="AP154" s="8"/>
      <c r="AQ154" s="8"/>
      <c r="AR154" s="8"/>
      <c r="AS154" s="8"/>
      <c r="AT154" s="8"/>
      <c r="AU154" s="8"/>
    </row>
    <row r="155" spans="1:47" ht="12.75" customHeight="1" x14ac:dyDescent="0.2">
      <c r="A155" s="8"/>
      <c r="B155" s="494"/>
      <c r="C155" s="12">
        <v>111</v>
      </c>
      <c r="D155" s="1089" t="s">
        <v>1224</v>
      </c>
      <c r="E155" s="765" t="s">
        <v>1224</v>
      </c>
      <c r="F155" s="156" t="s">
        <v>1225</v>
      </c>
      <c r="G155" s="8"/>
      <c r="H155" s="8"/>
      <c r="I155" s="8"/>
      <c r="J155" s="8"/>
      <c r="K155" s="8"/>
      <c r="L155" s="8"/>
      <c r="M155" s="8"/>
      <c r="N155" s="8"/>
      <c r="O155" s="8"/>
      <c r="P155" s="8"/>
      <c r="Q155" s="8"/>
      <c r="R155" s="8"/>
      <c r="S155" s="8"/>
      <c r="T155" s="273"/>
      <c r="U155" s="8"/>
      <c r="V155" s="494"/>
      <c r="W155" s="12">
        <v>111</v>
      </c>
      <c r="X155" s="1089" t="s">
        <v>1226</v>
      </c>
      <c r="Y155" s="765" t="s">
        <v>1226</v>
      </c>
      <c r="Z155" s="156" t="s">
        <v>1227</v>
      </c>
      <c r="AA155" s="8"/>
      <c r="AB155" s="8"/>
      <c r="AC155" s="8"/>
      <c r="AD155" s="8"/>
      <c r="AE155" s="8"/>
      <c r="AF155" s="8"/>
      <c r="AG155" s="8"/>
      <c r="AH155" s="8"/>
      <c r="AI155" s="8"/>
      <c r="AJ155" s="8"/>
      <c r="AK155" s="8"/>
      <c r="AL155" s="8"/>
      <c r="AM155" s="8"/>
      <c r="AN155" s="273"/>
      <c r="AO155" s="8"/>
      <c r="AP155" s="8"/>
      <c r="AQ155" s="8"/>
      <c r="AR155" s="8"/>
      <c r="AS155" s="8"/>
      <c r="AT155" s="8"/>
      <c r="AU155" s="8"/>
    </row>
    <row r="156" spans="1:47" ht="12.75" customHeight="1" x14ac:dyDescent="0.2">
      <c r="A156" s="8"/>
      <c r="B156" s="494"/>
      <c r="C156" s="12">
        <v>112</v>
      </c>
      <c r="D156" s="1089" t="s">
        <v>1228</v>
      </c>
      <c r="E156" s="765" t="s">
        <v>1228</v>
      </c>
      <c r="F156" s="156" t="s">
        <v>1229</v>
      </c>
      <c r="G156" s="8"/>
      <c r="H156" s="8"/>
      <c r="I156" s="8"/>
      <c r="J156" s="8"/>
      <c r="K156" s="8"/>
      <c r="L156" s="8"/>
      <c r="M156" s="8"/>
      <c r="N156" s="8"/>
      <c r="O156" s="8"/>
      <c r="P156" s="8"/>
      <c r="Q156" s="8"/>
      <c r="R156" s="8"/>
      <c r="S156" s="8"/>
      <c r="T156" s="273"/>
      <c r="U156" s="8"/>
      <c r="V156" s="494"/>
      <c r="W156" s="12">
        <v>112</v>
      </c>
      <c r="X156" s="1089" t="s">
        <v>1230</v>
      </c>
      <c r="Y156" s="765" t="s">
        <v>1230</v>
      </c>
      <c r="Z156" s="156" t="s">
        <v>1231</v>
      </c>
      <c r="AA156" s="8"/>
      <c r="AB156" s="8"/>
      <c r="AC156" s="8"/>
      <c r="AD156" s="8"/>
      <c r="AE156" s="8"/>
      <c r="AF156" s="8"/>
      <c r="AG156" s="8"/>
      <c r="AH156" s="8"/>
      <c r="AI156" s="8"/>
      <c r="AJ156" s="8"/>
      <c r="AK156" s="8"/>
      <c r="AL156" s="8"/>
      <c r="AM156" s="8"/>
      <c r="AN156" s="273"/>
      <c r="AO156" s="8"/>
      <c r="AP156" s="8"/>
      <c r="AQ156" s="8"/>
      <c r="AR156" s="8"/>
      <c r="AS156" s="8"/>
      <c r="AT156" s="8"/>
      <c r="AU156" s="8"/>
    </row>
    <row r="157" spans="1:47" ht="12.75" customHeight="1" x14ac:dyDescent="0.2">
      <c r="A157" s="8"/>
      <c r="B157" s="494"/>
      <c r="C157" s="12">
        <v>113</v>
      </c>
      <c r="D157" s="1089" t="s">
        <v>1232</v>
      </c>
      <c r="E157" s="765" t="s">
        <v>1232</v>
      </c>
      <c r="F157" s="156" t="s">
        <v>1233</v>
      </c>
      <c r="G157" s="8"/>
      <c r="H157" s="8"/>
      <c r="I157" s="8"/>
      <c r="J157" s="8"/>
      <c r="K157" s="8"/>
      <c r="L157" s="8"/>
      <c r="M157" s="8"/>
      <c r="N157" s="8"/>
      <c r="O157" s="8"/>
      <c r="P157" s="8"/>
      <c r="Q157" s="8"/>
      <c r="R157" s="8"/>
      <c r="S157" s="8"/>
      <c r="T157" s="273"/>
      <c r="U157" s="8"/>
      <c r="V157" s="494"/>
      <c r="W157" s="12">
        <v>113</v>
      </c>
      <c r="X157" s="1089" t="s">
        <v>1234</v>
      </c>
      <c r="Y157" s="765" t="s">
        <v>1234</v>
      </c>
      <c r="Z157" s="156" t="s">
        <v>1235</v>
      </c>
      <c r="AA157" s="8"/>
      <c r="AB157" s="8"/>
      <c r="AC157" s="8"/>
      <c r="AD157" s="8"/>
      <c r="AE157" s="8"/>
      <c r="AF157" s="8"/>
      <c r="AG157" s="8"/>
      <c r="AH157" s="8"/>
      <c r="AI157" s="8"/>
      <c r="AJ157" s="8"/>
      <c r="AK157" s="8"/>
      <c r="AL157" s="8"/>
      <c r="AM157" s="8"/>
      <c r="AN157" s="273"/>
      <c r="AO157" s="8"/>
      <c r="AP157" s="8"/>
      <c r="AQ157" s="8"/>
      <c r="AR157" s="8"/>
      <c r="AS157" s="8"/>
      <c r="AT157" s="8"/>
      <c r="AU157" s="8"/>
    </row>
    <row r="158" spans="1:47" ht="12.75" customHeight="1" x14ac:dyDescent="0.2">
      <c r="A158" s="8"/>
      <c r="B158" s="494"/>
      <c r="C158" s="12">
        <v>114</v>
      </c>
      <c r="D158" s="1089" t="s">
        <v>1236</v>
      </c>
      <c r="E158" s="765" t="s">
        <v>1236</v>
      </c>
      <c r="F158" s="156" t="s">
        <v>1237</v>
      </c>
      <c r="G158" s="8"/>
      <c r="H158" s="8"/>
      <c r="I158" s="8"/>
      <c r="J158" s="8"/>
      <c r="K158" s="8"/>
      <c r="L158" s="8"/>
      <c r="M158" s="8"/>
      <c r="N158" s="8"/>
      <c r="O158" s="8"/>
      <c r="P158" s="8"/>
      <c r="Q158" s="8"/>
      <c r="R158" s="8"/>
      <c r="S158" s="8"/>
      <c r="T158" s="273"/>
      <c r="U158" s="8"/>
      <c r="V158" s="494"/>
      <c r="W158" s="12">
        <v>114</v>
      </c>
      <c r="X158" s="1089" t="s">
        <v>1238</v>
      </c>
      <c r="Y158" s="765" t="s">
        <v>1238</v>
      </c>
      <c r="Z158" s="156" t="s">
        <v>1239</v>
      </c>
      <c r="AA158" s="8"/>
      <c r="AB158" s="8"/>
      <c r="AC158" s="8"/>
      <c r="AD158" s="8"/>
      <c r="AE158" s="8"/>
      <c r="AF158" s="8"/>
      <c r="AG158" s="8"/>
      <c r="AH158" s="8"/>
      <c r="AI158" s="8"/>
      <c r="AJ158" s="8"/>
      <c r="AK158" s="8"/>
      <c r="AL158" s="8"/>
      <c r="AM158" s="8"/>
      <c r="AN158" s="273"/>
      <c r="AO158" s="8"/>
      <c r="AP158" s="8"/>
      <c r="AQ158" s="8"/>
      <c r="AR158" s="8"/>
      <c r="AS158" s="8"/>
      <c r="AT158" s="8"/>
      <c r="AU158" s="8"/>
    </row>
    <row r="159" spans="1:47" ht="12.75" customHeight="1" x14ac:dyDescent="0.2">
      <c r="A159" s="8"/>
      <c r="B159" s="494"/>
      <c r="C159" s="12">
        <v>115</v>
      </c>
      <c r="D159" s="1089" t="s">
        <v>1240</v>
      </c>
      <c r="E159" s="765" t="s">
        <v>1240</v>
      </c>
      <c r="F159" s="156" t="s">
        <v>1241</v>
      </c>
      <c r="G159" s="8"/>
      <c r="H159" s="8"/>
      <c r="I159" s="8"/>
      <c r="J159" s="8"/>
      <c r="K159" s="8"/>
      <c r="L159" s="8"/>
      <c r="M159" s="8"/>
      <c r="N159" s="8"/>
      <c r="O159" s="8"/>
      <c r="P159" s="8"/>
      <c r="Q159" s="8"/>
      <c r="R159" s="8"/>
      <c r="S159" s="8"/>
      <c r="T159" s="273"/>
      <c r="U159" s="8"/>
      <c r="V159" s="494"/>
      <c r="W159" s="12">
        <v>115</v>
      </c>
      <c r="X159" s="1089" t="s">
        <v>1242</v>
      </c>
      <c r="Y159" s="765" t="s">
        <v>1242</v>
      </c>
      <c r="Z159" s="156" t="s">
        <v>1243</v>
      </c>
      <c r="AA159" s="8"/>
      <c r="AB159" s="8"/>
      <c r="AC159" s="8"/>
      <c r="AD159" s="8"/>
      <c r="AE159" s="8"/>
      <c r="AF159" s="8"/>
      <c r="AG159" s="8"/>
      <c r="AH159" s="8"/>
      <c r="AI159" s="8"/>
      <c r="AJ159" s="8"/>
      <c r="AK159" s="8"/>
      <c r="AL159" s="8"/>
      <c r="AM159" s="8"/>
      <c r="AN159" s="273"/>
      <c r="AO159" s="8"/>
      <c r="AP159" s="8"/>
      <c r="AQ159" s="8"/>
      <c r="AR159" s="8"/>
      <c r="AS159" s="8"/>
      <c r="AT159" s="8"/>
      <c r="AU159" s="8"/>
    </row>
    <row r="160" spans="1:47" ht="12.75" customHeight="1" x14ac:dyDescent="0.2">
      <c r="A160" s="8"/>
      <c r="B160" s="494"/>
      <c r="C160" s="12">
        <v>116</v>
      </c>
      <c r="D160" s="1089" t="s">
        <v>1244</v>
      </c>
      <c r="E160" s="765" t="s">
        <v>1244</v>
      </c>
      <c r="F160" s="156" t="s">
        <v>1245</v>
      </c>
      <c r="G160" s="8"/>
      <c r="H160" s="8"/>
      <c r="I160" s="8"/>
      <c r="J160" s="8"/>
      <c r="K160" s="8"/>
      <c r="L160" s="8"/>
      <c r="M160" s="8"/>
      <c r="N160" s="8"/>
      <c r="O160" s="8"/>
      <c r="P160" s="8"/>
      <c r="Q160" s="8"/>
      <c r="R160" s="8"/>
      <c r="S160" s="8"/>
      <c r="T160" s="273"/>
      <c r="U160" s="8"/>
      <c r="V160" s="494"/>
      <c r="W160" s="12">
        <v>116</v>
      </c>
      <c r="X160" s="1089" t="s">
        <v>1246</v>
      </c>
      <c r="Y160" s="765" t="s">
        <v>1246</v>
      </c>
      <c r="Z160" s="156" t="s">
        <v>1247</v>
      </c>
      <c r="AA160" s="8"/>
      <c r="AB160" s="8"/>
      <c r="AC160" s="8"/>
      <c r="AD160" s="8"/>
      <c r="AE160" s="8"/>
      <c r="AF160" s="8"/>
      <c r="AG160" s="8"/>
      <c r="AH160" s="8"/>
      <c r="AI160" s="8"/>
      <c r="AJ160" s="8"/>
      <c r="AK160" s="8"/>
      <c r="AL160" s="8"/>
      <c r="AM160" s="8"/>
      <c r="AN160" s="273"/>
      <c r="AO160" s="8"/>
      <c r="AP160" s="8"/>
      <c r="AQ160" s="8"/>
      <c r="AR160" s="8"/>
      <c r="AS160" s="8"/>
      <c r="AT160" s="8"/>
      <c r="AU160" s="8"/>
    </row>
    <row r="161" spans="1:47" ht="12.75" customHeight="1" x14ac:dyDescent="0.2">
      <c r="A161" s="8"/>
      <c r="B161" s="494"/>
      <c r="C161" s="12">
        <v>117</v>
      </c>
      <c r="D161" s="1089" t="s">
        <v>1248</v>
      </c>
      <c r="E161" s="765" t="s">
        <v>1248</v>
      </c>
      <c r="F161" s="156" t="s">
        <v>1249</v>
      </c>
      <c r="G161" s="8"/>
      <c r="H161" s="8"/>
      <c r="I161" s="8"/>
      <c r="J161" s="8"/>
      <c r="K161" s="8"/>
      <c r="L161" s="8"/>
      <c r="M161" s="8"/>
      <c r="N161" s="8"/>
      <c r="O161" s="8"/>
      <c r="P161" s="8"/>
      <c r="Q161" s="8"/>
      <c r="R161" s="8"/>
      <c r="S161" s="8"/>
      <c r="T161" s="273"/>
      <c r="U161" s="8"/>
      <c r="V161" s="494"/>
      <c r="W161" s="12">
        <v>117</v>
      </c>
      <c r="X161" s="1089" t="s">
        <v>1250</v>
      </c>
      <c r="Y161" s="765" t="s">
        <v>1250</v>
      </c>
      <c r="Z161" s="156" t="s">
        <v>1251</v>
      </c>
      <c r="AA161" s="8"/>
      <c r="AB161" s="8"/>
      <c r="AC161" s="8"/>
      <c r="AD161" s="8"/>
      <c r="AE161" s="8"/>
      <c r="AF161" s="8"/>
      <c r="AG161" s="8"/>
      <c r="AH161" s="8"/>
      <c r="AI161" s="8"/>
      <c r="AJ161" s="8"/>
      <c r="AK161" s="8"/>
      <c r="AL161" s="8"/>
      <c r="AM161" s="8"/>
      <c r="AN161" s="273"/>
      <c r="AO161" s="8"/>
      <c r="AP161" s="8"/>
      <c r="AQ161" s="8"/>
      <c r="AR161" s="8"/>
      <c r="AS161" s="8"/>
      <c r="AT161" s="8"/>
      <c r="AU161" s="8"/>
    </row>
    <row r="162" spans="1:47" ht="12.75" customHeight="1" x14ac:dyDescent="0.2">
      <c r="A162" s="8"/>
      <c r="B162" s="494"/>
      <c r="C162" s="12">
        <v>118</v>
      </c>
      <c r="D162" s="1089" t="s">
        <v>1252</v>
      </c>
      <c r="E162" s="765" t="s">
        <v>1252</v>
      </c>
      <c r="F162" s="156" t="s">
        <v>1253</v>
      </c>
      <c r="G162" s="8"/>
      <c r="H162" s="8"/>
      <c r="I162" s="8"/>
      <c r="J162" s="8"/>
      <c r="K162" s="8"/>
      <c r="L162" s="8"/>
      <c r="M162" s="8"/>
      <c r="N162" s="8"/>
      <c r="O162" s="8"/>
      <c r="P162" s="8"/>
      <c r="Q162" s="8"/>
      <c r="R162" s="8"/>
      <c r="S162" s="8"/>
      <c r="T162" s="273"/>
      <c r="U162" s="8"/>
      <c r="V162" s="494"/>
      <c r="W162" s="12">
        <v>118</v>
      </c>
      <c r="X162" s="1089" t="s">
        <v>1254</v>
      </c>
      <c r="Y162" s="765" t="s">
        <v>1254</v>
      </c>
      <c r="Z162" s="156" t="s">
        <v>1255</v>
      </c>
      <c r="AA162" s="8"/>
      <c r="AB162" s="8"/>
      <c r="AC162" s="8"/>
      <c r="AD162" s="8"/>
      <c r="AE162" s="8"/>
      <c r="AF162" s="8"/>
      <c r="AG162" s="8"/>
      <c r="AH162" s="8"/>
      <c r="AI162" s="8"/>
      <c r="AJ162" s="8"/>
      <c r="AK162" s="8"/>
      <c r="AL162" s="8"/>
      <c r="AM162" s="8"/>
      <c r="AN162" s="273"/>
      <c r="AO162" s="8"/>
      <c r="AP162" s="8"/>
      <c r="AQ162" s="8"/>
      <c r="AR162" s="8"/>
      <c r="AS162" s="8"/>
      <c r="AT162" s="8"/>
      <c r="AU162" s="8"/>
    </row>
    <row r="163" spans="1:47" ht="12.75" customHeight="1" x14ac:dyDescent="0.2">
      <c r="A163" s="8"/>
      <c r="B163" s="494"/>
      <c r="C163" s="12">
        <v>119</v>
      </c>
      <c r="D163" s="1089" t="s">
        <v>1256</v>
      </c>
      <c r="E163" s="765" t="s">
        <v>1256</v>
      </c>
      <c r="F163" s="156" t="s">
        <v>1257</v>
      </c>
      <c r="G163" s="8"/>
      <c r="H163" s="8"/>
      <c r="I163" s="8"/>
      <c r="J163" s="8"/>
      <c r="K163" s="8"/>
      <c r="L163" s="8"/>
      <c r="M163" s="8"/>
      <c r="N163" s="8"/>
      <c r="O163" s="8"/>
      <c r="P163" s="8"/>
      <c r="Q163" s="8"/>
      <c r="R163" s="8"/>
      <c r="S163" s="8"/>
      <c r="T163" s="273"/>
      <c r="U163" s="8"/>
      <c r="V163" s="494"/>
      <c r="W163" s="12">
        <v>119</v>
      </c>
      <c r="X163" s="1089" t="s">
        <v>1258</v>
      </c>
      <c r="Y163" s="765" t="s">
        <v>1258</v>
      </c>
      <c r="Z163" s="156" t="s">
        <v>1259</v>
      </c>
      <c r="AA163" s="8"/>
      <c r="AB163" s="8"/>
      <c r="AC163" s="8"/>
      <c r="AD163" s="8"/>
      <c r="AE163" s="8"/>
      <c r="AF163" s="8"/>
      <c r="AG163" s="8"/>
      <c r="AH163" s="8"/>
      <c r="AI163" s="8"/>
      <c r="AJ163" s="8"/>
      <c r="AK163" s="8"/>
      <c r="AL163" s="8"/>
      <c r="AM163" s="8"/>
      <c r="AN163" s="273"/>
      <c r="AO163" s="8"/>
      <c r="AP163" s="8"/>
      <c r="AQ163" s="8"/>
      <c r="AR163" s="8"/>
      <c r="AS163" s="8"/>
      <c r="AT163" s="8"/>
      <c r="AU163" s="8"/>
    </row>
    <row r="164" spans="1:47" ht="12.75" customHeight="1" x14ac:dyDescent="0.2">
      <c r="A164" s="8"/>
      <c r="B164" s="494"/>
      <c r="C164" s="12">
        <v>120</v>
      </c>
      <c r="D164" s="1089" t="s">
        <v>1260</v>
      </c>
      <c r="E164" s="765" t="s">
        <v>1260</v>
      </c>
      <c r="F164" s="156" t="s">
        <v>1261</v>
      </c>
      <c r="G164" s="8"/>
      <c r="H164" s="8"/>
      <c r="I164" s="8"/>
      <c r="J164" s="8"/>
      <c r="K164" s="8"/>
      <c r="L164" s="8"/>
      <c r="M164" s="8"/>
      <c r="N164" s="8"/>
      <c r="O164" s="8"/>
      <c r="P164" s="8"/>
      <c r="Q164" s="8"/>
      <c r="R164" s="8"/>
      <c r="S164" s="8"/>
      <c r="T164" s="273"/>
      <c r="U164" s="8"/>
      <c r="V164" s="494"/>
      <c r="W164" s="12">
        <v>120</v>
      </c>
      <c r="X164" s="1089" t="s">
        <v>1262</v>
      </c>
      <c r="Y164" s="765" t="s">
        <v>1262</v>
      </c>
      <c r="Z164" s="156" t="s">
        <v>1263</v>
      </c>
      <c r="AA164" s="8"/>
      <c r="AB164" s="8"/>
      <c r="AC164" s="8"/>
      <c r="AD164" s="8"/>
      <c r="AE164" s="8"/>
      <c r="AF164" s="8"/>
      <c r="AG164" s="8"/>
      <c r="AH164" s="8"/>
      <c r="AI164" s="8"/>
      <c r="AJ164" s="8"/>
      <c r="AK164" s="8"/>
      <c r="AL164" s="8"/>
      <c r="AM164" s="8"/>
      <c r="AN164" s="273"/>
      <c r="AO164" s="8"/>
      <c r="AP164" s="8"/>
      <c r="AQ164" s="8"/>
      <c r="AR164" s="8"/>
      <c r="AS164" s="8"/>
      <c r="AT164" s="8"/>
      <c r="AU164" s="8"/>
    </row>
    <row r="165" spans="1:47" ht="12.75" customHeight="1" x14ac:dyDescent="0.2">
      <c r="A165" s="8"/>
      <c r="B165" s="8"/>
      <c r="C165" s="12">
        <v>121</v>
      </c>
      <c r="D165" s="1089" t="s">
        <v>1264</v>
      </c>
      <c r="E165" s="765" t="s">
        <v>1264</v>
      </c>
      <c r="F165" s="156" t="s">
        <v>1265</v>
      </c>
      <c r="G165" s="8"/>
      <c r="H165" s="8"/>
      <c r="I165" s="8"/>
      <c r="J165" s="8"/>
      <c r="K165" s="8"/>
      <c r="L165" s="8"/>
      <c r="M165" s="8"/>
      <c r="N165" s="8"/>
      <c r="O165" s="8"/>
      <c r="P165" s="8"/>
      <c r="Q165" s="8"/>
      <c r="R165" s="8"/>
      <c r="S165" s="8"/>
      <c r="T165" s="273"/>
      <c r="U165" s="8"/>
      <c r="V165" s="8"/>
      <c r="W165" s="12">
        <v>121</v>
      </c>
      <c r="X165" s="1089" t="s">
        <v>1266</v>
      </c>
      <c r="Y165" s="765" t="s">
        <v>1266</v>
      </c>
      <c r="Z165" s="156" t="s">
        <v>1267</v>
      </c>
      <c r="AA165" s="8"/>
      <c r="AB165" s="8"/>
      <c r="AC165" s="8"/>
      <c r="AD165" s="8"/>
      <c r="AE165" s="8"/>
      <c r="AF165" s="8"/>
      <c r="AG165" s="8"/>
      <c r="AH165" s="8"/>
      <c r="AI165" s="8"/>
      <c r="AJ165" s="8"/>
      <c r="AK165" s="8"/>
      <c r="AL165" s="8"/>
      <c r="AM165" s="8"/>
      <c r="AN165" s="273"/>
      <c r="AO165" s="8"/>
      <c r="AP165" s="8"/>
      <c r="AQ165" s="8"/>
      <c r="AR165" s="8"/>
      <c r="AS165" s="8"/>
      <c r="AT165" s="8"/>
      <c r="AU165" s="8"/>
    </row>
    <row r="166" spans="1:47" ht="12.75" customHeight="1" x14ac:dyDescent="0.2">
      <c r="A166" s="8"/>
      <c r="C166" s="12">
        <v>122</v>
      </c>
      <c r="D166" s="1089" t="s">
        <v>1268</v>
      </c>
      <c r="E166" s="765" t="s">
        <v>1268</v>
      </c>
      <c r="F166" s="156" t="s">
        <v>1269</v>
      </c>
      <c r="T166" s="273"/>
      <c r="U166" s="8"/>
      <c r="W166" s="12">
        <v>122</v>
      </c>
      <c r="X166" s="1089" t="s">
        <v>1270</v>
      </c>
      <c r="Y166" s="765" t="s">
        <v>1270</v>
      </c>
      <c r="Z166" s="156" t="s">
        <v>1271</v>
      </c>
      <c r="AN166" s="273"/>
      <c r="AO166" s="8"/>
      <c r="AP166" s="8"/>
      <c r="AQ166" s="8"/>
      <c r="AR166" s="8"/>
      <c r="AS166" s="8"/>
      <c r="AT166" s="8"/>
      <c r="AU166" s="8"/>
    </row>
    <row r="167" spans="1:47" ht="12.75" customHeight="1" x14ac:dyDescent="0.2">
      <c r="A167" s="8"/>
      <c r="C167" s="12">
        <v>123</v>
      </c>
      <c r="D167" s="1089" t="s">
        <v>1272</v>
      </c>
      <c r="E167" s="765" t="s">
        <v>1272</v>
      </c>
      <c r="F167" s="156" t="s">
        <v>1273</v>
      </c>
      <c r="T167" s="273"/>
      <c r="U167" s="8"/>
      <c r="W167" s="12">
        <v>123</v>
      </c>
      <c r="X167" s="1089" t="s">
        <v>1274</v>
      </c>
      <c r="Y167" s="765" t="s">
        <v>1274</v>
      </c>
      <c r="Z167" s="156" t="s">
        <v>1275</v>
      </c>
      <c r="AN167" s="273"/>
      <c r="AO167" s="8"/>
      <c r="AP167" s="8"/>
      <c r="AQ167" s="8"/>
      <c r="AR167" s="8"/>
      <c r="AS167" s="8"/>
      <c r="AT167" s="8"/>
      <c r="AU167" s="8"/>
    </row>
    <row r="168" spans="1:47" ht="12.75" customHeight="1" x14ac:dyDescent="0.2">
      <c r="A168" s="8"/>
      <c r="C168" s="12">
        <v>124</v>
      </c>
      <c r="D168" s="1089" t="s">
        <v>1276</v>
      </c>
      <c r="E168" s="765" t="s">
        <v>1276</v>
      </c>
      <c r="F168" s="156" t="s">
        <v>1277</v>
      </c>
      <c r="T168" s="273"/>
      <c r="U168" s="8"/>
      <c r="W168" s="12">
        <v>124</v>
      </c>
      <c r="X168" s="1089" t="s">
        <v>1278</v>
      </c>
      <c r="Y168" s="765" t="s">
        <v>1278</v>
      </c>
      <c r="Z168" s="156" t="s">
        <v>1279</v>
      </c>
      <c r="AN168" s="273"/>
      <c r="AO168" s="8"/>
      <c r="AP168" s="8"/>
      <c r="AQ168" s="8"/>
      <c r="AR168" s="8"/>
      <c r="AS168" s="8"/>
      <c r="AT168" s="8"/>
      <c r="AU168" s="8"/>
    </row>
    <row r="169" spans="1:47" ht="12.75" customHeight="1" x14ac:dyDescent="0.2">
      <c r="A169" s="8"/>
      <c r="C169" s="12">
        <v>125</v>
      </c>
      <c r="D169" s="1089" t="s">
        <v>1280</v>
      </c>
      <c r="E169" s="765" t="s">
        <v>1280</v>
      </c>
      <c r="F169" s="156" t="s">
        <v>1281</v>
      </c>
      <c r="T169" s="273"/>
      <c r="U169" s="8"/>
      <c r="W169" s="12">
        <v>125</v>
      </c>
      <c r="X169" s="1089" t="s">
        <v>1282</v>
      </c>
      <c r="Y169" s="765" t="s">
        <v>1282</v>
      </c>
      <c r="Z169" s="156" t="s">
        <v>1283</v>
      </c>
      <c r="AN169" s="273"/>
      <c r="AO169" s="8"/>
      <c r="AP169" s="8"/>
      <c r="AQ169" s="8"/>
      <c r="AR169" s="8"/>
      <c r="AS169" s="8"/>
      <c r="AT169" s="8"/>
      <c r="AU169" s="8"/>
    </row>
    <row r="170" spans="1:47" ht="12.75" customHeight="1" x14ac:dyDescent="0.2">
      <c r="A170" s="8"/>
      <c r="C170" s="12">
        <v>126</v>
      </c>
      <c r="D170" s="1089" t="s">
        <v>1284</v>
      </c>
      <c r="E170" s="765" t="s">
        <v>1284</v>
      </c>
      <c r="F170" s="156" t="s">
        <v>1285</v>
      </c>
      <c r="T170" s="273"/>
      <c r="U170" s="8"/>
      <c r="W170" s="12">
        <v>126</v>
      </c>
      <c r="X170" s="1089" t="s">
        <v>1286</v>
      </c>
      <c r="Y170" s="765" t="s">
        <v>1286</v>
      </c>
      <c r="Z170" s="156" t="s">
        <v>1287</v>
      </c>
      <c r="AN170" s="273"/>
      <c r="AO170" s="8"/>
      <c r="AP170" s="8"/>
      <c r="AQ170" s="8"/>
      <c r="AR170" s="8"/>
      <c r="AS170" s="8"/>
      <c r="AT170" s="8"/>
      <c r="AU170" s="8"/>
    </row>
    <row r="171" spans="1:47" ht="12.75" customHeight="1" x14ac:dyDescent="0.2">
      <c r="A171" s="8"/>
      <c r="C171" s="12">
        <v>127</v>
      </c>
      <c r="D171" s="1089" t="s">
        <v>1288</v>
      </c>
      <c r="E171" s="765" t="s">
        <v>1288</v>
      </c>
      <c r="F171" s="156" t="s">
        <v>1289</v>
      </c>
      <c r="T171" s="273"/>
      <c r="U171" s="8"/>
      <c r="W171" s="12">
        <v>127</v>
      </c>
      <c r="X171" s="1089" t="s">
        <v>1290</v>
      </c>
      <c r="Y171" s="765" t="s">
        <v>1290</v>
      </c>
      <c r="Z171" s="156" t="s">
        <v>1291</v>
      </c>
      <c r="AN171" s="273"/>
      <c r="AO171" s="8"/>
      <c r="AP171" s="8"/>
      <c r="AQ171" s="8"/>
      <c r="AR171" s="8"/>
      <c r="AS171" s="8"/>
      <c r="AT171" s="8"/>
      <c r="AU171" s="8"/>
    </row>
    <row r="172" spans="1:47" ht="12.75" customHeight="1" x14ac:dyDescent="0.2">
      <c r="A172" s="8"/>
      <c r="C172" s="12">
        <v>128</v>
      </c>
      <c r="D172" s="1089" t="s">
        <v>1292</v>
      </c>
      <c r="E172" s="765" t="s">
        <v>1292</v>
      </c>
      <c r="F172" s="156" t="s">
        <v>1293</v>
      </c>
      <c r="T172" s="273"/>
      <c r="U172" s="8"/>
      <c r="W172" s="12">
        <v>128</v>
      </c>
      <c r="X172" s="1089" t="s">
        <v>1294</v>
      </c>
      <c r="Y172" s="765" t="s">
        <v>1294</v>
      </c>
      <c r="Z172" s="156" t="s">
        <v>1295</v>
      </c>
      <c r="AN172" s="273"/>
      <c r="AO172" s="8"/>
      <c r="AP172" s="8"/>
      <c r="AQ172" s="8"/>
      <c r="AR172" s="8"/>
      <c r="AS172" s="8"/>
      <c r="AT172" s="8"/>
      <c r="AU172" s="8"/>
    </row>
    <row r="173" spans="1:47" ht="12.75" customHeight="1" x14ac:dyDescent="0.2">
      <c r="A173" s="8"/>
      <c r="C173" s="12">
        <v>129</v>
      </c>
      <c r="D173" s="1089" t="s">
        <v>1296</v>
      </c>
      <c r="E173" s="765" t="s">
        <v>1296</v>
      </c>
      <c r="F173" s="156" t="s">
        <v>1297</v>
      </c>
      <c r="T173" s="273"/>
      <c r="U173" s="8"/>
      <c r="W173" s="12">
        <v>129</v>
      </c>
      <c r="X173" s="1089" t="s">
        <v>1298</v>
      </c>
      <c r="Y173" s="765" t="s">
        <v>1298</v>
      </c>
      <c r="Z173" s="156" t="s">
        <v>1299</v>
      </c>
      <c r="AN173" s="273"/>
      <c r="AO173" s="8"/>
      <c r="AP173" s="8"/>
      <c r="AQ173" s="8"/>
      <c r="AR173" s="8"/>
      <c r="AS173" s="8"/>
      <c r="AT173" s="8"/>
      <c r="AU173" s="8"/>
    </row>
    <row r="174" spans="1:47" ht="12.75" customHeight="1" x14ac:dyDescent="0.2">
      <c r="A174" s="8"/>
      <c r="C174" s="12">
        <v>130</v>
      </c>
      <c r="D174" s="1089" t="s">
        <v>1300</v>
      </c>
      <c r="E174" s="765" t="s">
        <v>1300</v>
      </c>
      <c r="F174" s="156" t="s">
        <v>1301</v>
      </c>
      <c r="T174" s="273"/>
      <c r="U174" s="8"/>
      <c r="W174" s="12">
        <v>130</v>
      </c>
      <c r="X174" s="1089" t="s">
        <v>1302</v>
      </c>
      <c r="Y174" s="765" t="s">
        <v>1302</v>
      </c>
      <c r="Z174" s="156" t="s">
        <v>1303</v>
      </c>
      <c r="AN174" s="273"/>
      <c r="AO174" s="8"/>
      <c r="AP174" s="8"/>
      <c r="AQ174" s="8"/>
      <c r="AR174" s="8"/>
      <c r="AS174" s="8"/>
      <c r="AT174" s="8"/>
      <c r="AU174" s="8"/>
    </row>
    <row r="175" spans="1:47" ht="12.75" customHeight="1" x14ac:dyDescent="0.2">
      <c r="A175" s="8"/>
      <c r="C175" s="12">
        <v>131</v>
      </c>
      <c r="D175" s="1089" t="s">
        <v>1304</v>
      </c>
      <c r="E175" s="765" t="s">
        <v>1304</v>
      </c>
      <c r="F175" s="156" t="s">
        <v>1305</v>
      </c>
      <c r="T175" s="273"/>
      <c r="U175" s="8"/>
      <c r="W175" s="12">
        <v>131</v>
      </c>
      <c r="X175" s="1089" t="s">
        <v>1306</v>
      </c>
      <c r="Y175" s="765" t="s">
        <v>1306</v>
      </c>
      <c r="Z175" s="156" t="s">
        <v>1307</v>
      </c>
      <c r="AN175" s="273"/>
      <c r="AO175" s="8"/>
      <c r="AP175" s="8"/>
      <c r="AQ175" s="8"/>
      <c r="AR175" s="8"/>
      <c r="AS175" s="8"/>
      <c r="AT175" s="8"/>
      <c r="AU175" s="8"/>
    </row>
    <row r="176" spans="1:47" ht="12.75" customHeight="1" x14ac:dyDescent="0.2">
      <c r="A176" s="8"/>
      <c r="C176" s="12">
        <v>132</v>
      </c>
      <c r="D176" s="1089" t="s">
        <v>1308</v>
      </c>
      <c r="E176" s="765" t="s">
        <v>1308</v>
      </c>
      <c r="F176" s="156" t="s">
        <v>1309</v>
      </c>
      <c r="T176" s="273"/>
      <c r="U176" s="8"/>
      <c r="W176" s="12">
        <v>132</v>
      </c>
      <c r="X176" s="1089" t="s">
        <v>1310</v>
      </c>
      <c r="Y176" s="765" t="s">
        <v>1310</v>
      </c>
      <c r="Z176" s="156" t="s">
        <v>1311</v>
      </c>
      <c r="AN176" s="273"/>
      <c r="AO176" s="8"/>
      <c r="AP176" s="8"/>
      <c r="AQ176" s="8"/>
      <c r="AR176" s="8"/>
      <c r="AS176" s="8"/>
      <c r="AT176" s="8"/>
      <c r="AU176" s="8"/>
    </row>
    <row r="177" spans="1:47" ht="12.75" customHeight="1" x14ac:dyDescent="0.2">
      <c r="A177" s="8"/>
      <c r="C177" s="12">
        <v>133</v>
      </c>
      <c r="D177" s="1089" t="s">
        <v>1312</v>
      </c>
      <c r="E177" s="765" t="s">
        <v>1312</v>
      </c>
      <c r="F177" s="156" t="s">
        <v>1313</v>
      </c>
      <c r="T177" s="273"/>
      <c r="U177" s="8"/>
      <c r="W177" s="12">
        <v>133</v>
      </c>
      <c r="X177" s="1089" t="s">
        <v>1314</v>
      </c>
      <c r="Y177" s="765" t="s">
        <v>1314</v>
      </c>
      <c r="Z177" s="156" t="s">
        <v>1315</v>
      </c>
      <c r="AN177" s="273"/>
      <c r="AO177" s="8"/>
      <c r="AP177" s="8"/>
      <c r="AQ177" s="8"/>
      <c r="AR177" s="8"/>
      <c r="AS177" s="8"/>
      <c r="AT177" s="8"/>
      <c r="AU177" s="8"/>
    </row>
    <row r="178" spans="1:47" ht="12.75" customHeight="1" x14ac:dyDescent="0.2">
      <c r="A178" s="8"/>
      <c r="C178" s="12">
        <v>134</v>
      </c>
      <c r="D178" s="1089" t="s">
        <v>1316</v>
      </c>
      <c r="E178" s="765" t="s">
        <v>1316</v>
      </c>
      <c r="F178" s="156" t="s">
        <v>1317</v>
      </c>
      <c r="T178" s="273"/>
      <c r="U178" s="8"/>
      <c r="W178" s="12">
        <v>134</v>
      </c>
      <c r="X178" s="1089" t="s">
        <v>1318</v>
      </c>
      <c r="Y178" s="765" t="s">
        <v>1318</v>
      </c>
      <c r="Z178" s="156" t="s">
        <v>1319</v>
      </c>
      <c r="AN178" s="273"/>
      <c r="AO178" s="8"/>
      <c r="AP178" s="8"/>
      <c r="AQ178" s="8"/>
      <c r="AR178" s="8"/>
      <c r="AS178" s="8"/>
      <c r="AT178" s="8"/>
      <c r="AU178" s="8"/>
    </row>
    <row r="179" spans="1:47" ht="12.75" customHeight="1" x14ac:dyDescent="0.2">
      <c r="A179" s="8"/>
      <c r="C179" s="12">
        <v>135</v>
      </c>
      <c r="D179" s="1089" t="s">
        <v>1320</v>
      </c>
      <c r="E179" s="765" t="s">
        <v>1320</v>
      </c>
      <c r="F179" s="156" t="s">
        <v>1321</v>
      </c>
      <c r="T179" s="273"/>
      <c r="U179" s="8"/>
      <c r="W179" s="12">
        <v>135</v>
      </c>
      <c r="X179" s="1089" t="s">
        <v>1322</v>
      </c>
      <c r="Y179" s="765" t="s">
        <v>1322</v>
      </c>
      <c r="Z179" s="156" t="s">
        <v>1323</v>
      </c>
      <c r="AN179" s="273"/>
      <c r="AO179" s="8"/>
      <c r="AP179" s="8"/>
      <c r="AQ179" s="8"/>
      <c r="AR179" s="8"/>
      <c r="AS179" s="8"/>
      <c r="AT179" s="8"/>
      <c r="AU179" s="8"/>
    </row>
    <row r="180" spans="1:47" ht="12.75" customHeight="1" x14ac:dyDescent="0.2">
      <c r="A180" s="8"/>
      <c r="C180" s="12">
        <v>136</v>
      </c>
      <c r="D180" s="1089" t="s">
        <v>1324</v>
      </c>
      <c r="E180" s="765" t="s">
        <v>1324</v>
      </c>
      <c r="F180" s="156" t="s">
        <v>1325</v>
      </c>
      <c r="T180" s="273"/>
      <c r="U180" s="8"/>
      <c r="W180" s="12">
        <v>136</v>
      </c>
      <c r="X180" s="1089" t="s">
        <v>1326</v>
      </c>
      <c r="Y180" s="765" t="s">
        <v>1326</v>
      </c>
      <c r="Z180" s="156" t="s">
        <v>1327</v>
      </c>
      <c r="AN180" s="273"/>
      <c r="AO180" s="8"/>
      <c r="AP180" s="8"/>
      <c r="AQ180" s="8"/>
      <c r="AR180" s="8"/>
      <c r="AS180" s="8"/>
      <c r="AT180" s="8"/>
      <c r="AU180" s="8"/>
    </row>
    <row r="181" spans="1:47" ht="12.75" customHeight="1" x14ac:dyDescent="0.2">
      <c r="A181" s="8"/>
      <c r="C181" s="12">
        <v>137</v>
      </c>
      <c r="D181" s="1089" t="s">
        <v>1328</v>
      </c>
      <c r="E181" s="765" t="s">
        <v>1328</v>
      </c>
      <c r="F181" s="156" t="s">
        <v>1329</v>
      </c>
      <c r="T181" s="273"/>
      <c r="U181" s="8"/>
      <c r="W181" s="12">
        <v>137</v>
      </c>
      <c r="X181" s="1089" t="s">
        <v>1330</v>
      </c>
      <c r="Y181" s="765" t="s">
        <v>1330</v>
      </c>
      <c r="Z181" s="156" t="s">
        <v>1331</v>
      </c>
      <c r="AN181" s="273"/>
      <c r="AO181" s="8"/>
      <c r="AP181" s="8"/>
      <c r="AQ181" s="8"/>
      <c r="AR181" s="8"/>
      <c r="AS181" s="8"/>
      <c r="AT181" s="8"/>
      <c r="AU181" s="8"/>
    </row>
    <row r="182" spans="1:47" ht="12.75" customHeight="1" x14ac:dyDescent="0.2">
      <c r="A182" s="8"/>
      <c r="C182" s="12">
        <v>138</v>
      </c>
      <c r="D182" s="1089" t="s">
        <v>1332</v>
      </c>
      <c r="E182" s="765" t="s">
        <v>1332</v>
      </c>
      <c r="F182" s="156" t="s">
        <v>1333</v>
      </c>
      <c r="T182" s="273"/>
      <c r="U182" s="8"/>
      <c r="W182" s="12">
        <v>138</v>
      </c>
      <c r="X182" s="1089" t="s">
        <v>1334</v>
      </c>
      <c r="Y182" s="765" t="s">
        <v>1334</v>
      </c>
      <c r="Z182" s="156" t="s">
        <v>1335</v>
      </c>
      <c r="AN182" s="273"/>
      <c r="AO182" s="8"/>
      <c r="AP182" s="8"/>
      <c r="AQ182" s="8"/>
      <c r="AR182" s="8"/>
      <c r="AS182" s="8"/>
      <c r="AT182" s="8"/>
      <c r="AU182" s="8"/>
    </row>
    <row r="183" spans="1:47" ht="12.75" customHeight="1" x14ac:dyDescent="0.2">
      <c r="A183" s="8"/>
      <c r="C183" s="12">
        <v>139</v>
      </c>
      <c r="D183" s="1089" t="s">
        <v>1336</v>
      </c>
      <c r="E183" s="765" t="s">
        <v>1336</v>
      </c>
      <c r="F183" s="156" t="s">
        <v>1337</v>
      </c>
      <c r="T183" s="273"/>
      <c r="U183" s="8"/>
      <c r="W183" s="12">
        <v>139</v>
      </c>
      <c r="X183" s="1089" t="s">
        <v>1338</v>
      </c>
      <c r="Y183" s="765" t="s">
        <v>1338</v>
      </c>
      <c r="Z183" s="156" t="s">
        <v>1339</v>
      </c>
      <c r="AN183" s="273"/>
      <c r="AO183" s="8"/>
      <c r="AP183" s="8"/>
      <c r="AQ183" s="8"/>
      <c r="AR183" s="8"/>
      <c r="AS183" s="8"/>
      <c r="AT183" s="8"/>
      <c r="AU183" s="8"/>
    </row>
    <row r="184" spans="1:47" ht="12.75" customHeight="1" x14ac:dyDescent="0.2">
      <c r="A184" s="8"/>
      <c r="C184" s="12">
        <v>140</v>
      </c>
      <c r="D184" s="1089" t="s">
        <v>1340</v>
      </c>
      <c r="E184" s="765" t="s">
        <v>1340</v>
      </c>
      <c r="F184" s="156" t="s">
        <v>1341</v>
      </c>
      <c r="T184" s="273"/>
      <c r="U184" s="8"/>
      <c r="W184" s="12">
        <v>140</v>
      </c>
      <c r="X184" s="1089" t="s">
        <v>1342</v>
      </c>
      <c r="Y184" s="765" t="s">
        <v>1342</v>
      </c>
      <c r="Z184" s="156" t="s">
        <v>1343</v>
      </c>
      <c r="AN184" s="273"/>
      <c r="AO184" s="8"/>
      <c r="AP184" s="8"/>
      <c r="AQ184" s="8"/>
      <c r="AR184" s="8"/>
      <c r="AS184" s="8"/>
      <c r="AT184" s="8"/>
      <c r="AU184" s="8"/>
    </row>
    <row r="185" spans="1:47" ht="12.75" customHeight="1" x14ac:dyDescent="0.2">
      <c r="A185" s="8"/>
      <c r="C185" s="12">
        <v>141</v>
      </c>
      <c r="D185" s="1089" t="s">
        <v>1344</v>
      </c>
      <c r="E185" s="765" t="s">
        <v>1344</v>
      </c>
      <c r="F185" s="156" t="s">
        <v>1345</v>
      </c>
      <c r="T185" s="273"/>
      <c r="U185" s="8"/>
      <c r="W185" s="12">
        <v>141</v>
      </c>
      <c r="X185" s="1089" t="s">
        <v>1346</v>
      </c>
      <c r="Y185" s="765" t="s">
        <v>1346</v>
      </c>
      <c r="Z185" s="156" t="s">
        <v>1347</v>
      </c>
      <c r="AN185" s="273"/>
      <c r="AO185" s="8"/>
      <c r="AP185" s="8"/>
      <c r="AQ185" s="8"/>
      <c r="AR185" s="8"/>
      <c r="AS185" s="8"/>
      <c r="AT185" s="8"/>
      <c r="AU185" s="8"/>
    </row>
    <row r="186" spans="1:47" ht="12.75" customHeight="1" x14ac:dyDescent="0.2">
      <c r="A186" s="8"/>
      <c r="C186" s="12">
        <v>142</v>
      </c>
      <c r="D186" s="1089" t="s">
        <v>1348</v>
      </c>
      <c r="E186" s="765" t="s">
        <v>1348</v>
      </c>
      <c r="F186" s="156" t="s">
        <v>1349</v>
      </c>
      <c r="T186" s="273"/>
      <c r="U186" s="8"/>
      <c r="W186" s="12">
        <v>142</v>
      </c>
      <c r="X186" s="1089" t="s">
        <v>1350</v>
      </c>
      <c r="Y186" s="765" t="s">
        <v>1350</v>
      </c>
      <c r="Z186" s="156" t="s">
        <v>1351</v>
      </c>
      <c r="AN186" s="273"/>
      <c r="AO186" s="8"/>
      <c r="AP186" s="8"/>
      <c r="AQ186" s="8"/>
      <c r="AR186" s="8"/>
      <c r="AS186" s="8"/>
      <c r="AT186" s="8"/>
      <c r="AU186" s="8"/>
    </row>
    <row r="187" spans="1:47" ht="12.75" customHeight="1" x14ac:dyDescent="0.2">
      <c r="A187" s="8"/>
      <c r="C187" s="12">
        <v>143</v>
      </c>
      <c r="D187" s="1089" t="s">
        <v>1352</v>
      </c>
      <c r="E187" s="765" t="s">
        <v>1352</v>
      </c>
      <c r="F187" s="156" t="s">
        <v>1353</v>
      </c>
      <c r="T187" s="273"/>
      <c r="U187" s="8"/>
      <c r="W187" s="12">
        <v>143</v>
      </c>
      <c r="X187" s="1089" t="s">
        <v>1354</v>
      </c>
      <c r="Y187" s="765" t="s">
        <v>1354</v>
      </c>
      <c r="Z187" s="156" t="s">
        <v>1355</v>
      </c>
      <c r="AN187" s="273"/>
      <c r="AO187" s="8"/>
      <c r="AP187" s="8"/>
      <c r="AQ187" s="8"/>
      <c r="AR187" s="8"/>
      <c r="AS187" s="8"/>
      <c r="AT187" s="8"/>
      <c r="AU187" s="8"/>
    </row>
    <row r="188" spans="1:47" ht="12.75" customHeight="1" x14ac:dyDescent="0.2">
      <c r="A188" s="8"/>
      <c r="C188" s="12">
        <v>144</v>
      </c>
      <c r="D188" s="1089" t="s">
        <v>1356</v>
      </c>
      <c r="E188" s="765" t="s">
        <v>1356</v>
      </c>
      <c r="F188" s="156" t="s">
        <v>1357</v>
      </c>
      <c r="T188" s="273"/>
      <c r="U188" s="8"/>
      <c r="W188" s="12">
        <v>144</v>
      </c>
      <c r="X188" s="1089" t="s">
        <v>1358</v>
      </c>
      <c r="Y188" s="765" t="s">
        <v>1358</v>
      </c>
      <c r="Z188" s="156" t="s">
        <v>1359</v>
      </c>
      <c r="AN188" s="273"/>
      <c r="AO188" s="8"/>
      <c r="AP188" s="8"/>
      <c r="AQ188" s="8"/>
      <c r="AR188" s="8"/>
      <c r="AS188" s="8"/>
      <c r="AT188" s="8"/>
      <c r="AU188" s="8"/>
    </row>
    <row r="189" spans="1:47" ht="12.75" customHeight="1" x14ac:dyDescent="0.2">
      <c r="A189" s="8"/>
      <c r="C189" s="12">
        <v>145</v>
      </c>
      <c r="D189" s="1089" t="s">
        <v>1360</v>
      </c>
      <c r="E189" s="765" t="s">
        <v>1360</v>
      </c>
      <c r="F189" s="156" t="s">
        <v>1361</v>
      </c>
      <c r="T189" s="273"/>
      <c r="U189" s="8"/>
      <c r="W189" s="12">
        <v>145</v>
      </c>
      <c r="X189" s="1089" t="s">
        <v>1362</v>
      </c>
      <c r="Y189" s="765" t="s">
        <v>1362</v>
      </c>
      <c r="Z189" s="156" t="s">
        <v>1363</v>
      </c>
      <c r="AN189" s="273"/>
      <c r="AO189" s="8"/>
      <c r="AP189" s="8"/>
      <c r="AQ189" s="8"/>
      <c r="AR189" s="8"/>
      <c r="AS189" s="8"/>
      <c r="AT189" s="8"/>
      <c r="AU189" s="8"/>
    </row>
    <row r="190" spans="1:47" ht="12.75" customHeight="1" x14ac:dyDescent="0.2">
      <c r="A190" s="8"/>
      <c r="C190" s="12">
        <v>146</v>
      </c>
      <c r="D190" s="1089" t="s">
        <v>1364</v>
      </c>
      <c r="E190" s="765" t="s">
        <v>1364</v>
      </c>
      <c r="F190" s="156" t="s">
        <v>1365</v>
      </c>
      <c r="T190" s="273"/>
      <c r="U190" s="8"/>
      <c r="W190" s="12">
        <v>146</v>
      </c>
      <c r="X190" s="1089" t="s">
        <v>1366</v>
      </c>
      <c r="Y190" s="765" t="s">
        <v>1366</v>
      </c>
      <c r="Z190" s="156" t="s">
        <v>1367</v>
      </c>
      <c r="AN190" s="273"/>
      <c r="AO190" s="8"/>
      <c r="AP190" s="8"/>
      <c r="AQ190" s="8"/>
      <c r="AR190" s="8"/>
      <c r="AS190" s="8"/>
      <c r="AT190" s="8"/>
      <c r="AU190" s="8"/>
    </row>
    <row r="191" spans="1:47" ht="12.75" customHeight="1" x14ac:dyDescent="0.2">
      <c r="A191" s="8"/>
      <c r="C191" s="12">
        <v>147</v>
      </c>
      <c r="D191" s="1089" t="s">
        <v>1368</v>
      </c>
      <c r="E191" s="765" t="s">
        <v>1368</v>
      </c>
      <c r="F191" s="156" t="s">
        <v>1369</v>
      </c>
      <c r="T191" s="273"/>
      <c r="U191" s="8"/>
      <c r="W191" s="12">
        <v>147</v>
      </c>
      <c r="X191" s="1089" t="s">
        <v>1370</v>
      </c>
      <c r="Y191" s="765" t="s">
        <v>1370</v>
      </c>
      <c r="Z191" s="156" t="s">
        <v>1371</v>
      </c>
      <c r="AN191" s="273"/>
      <c r="AO191" s="8"/>
      <c r="AP191" s="8"/>
      <c r="AQ191" s="8"/>
      <c r="AR191" s="8"/>
      <c r="AS191" s="8"/>
      <c r="AT191" s="8"/>
      <c r="AU191" s="8"/>
    </row>
    <row r="192" spans="1:47" ht="12.75" customHeight="1" x14ac:dyDescent="0.2">
      <c r="A192" s="8"/>
      <c r="C192" s="12">
        <v>148</v>
      </c>
      <c r="D192" s="1089" t="s">
        <v>1372</v>
      </c>
      <c r="E192" s="765" t="s">
        <v>1372</v>
      </c>
      <c r="F192" s="156" t="s">
        <v>1373</v>
      </c>
      <c r="T192" s="273"/>
      <c r="U192" s="8"/>
      <c r="W192" s="12">
        <v>148</v>
      </c>
      <c r="X192" s="1089" t="s">
        <v>1374</v>
      </c>
      <c r="Y192" s="765" t="s">
        <v>1374</v>
      </c>
      <c r="Z192" s="156" t="s">
        <v>1375</v>
      </c>
      <c r="AN192" s="273"/>
      <c r="AO192" s="8"/>
      <c r="AP192" s="8"/>
      <c r="AQ192" s="8"/>
      <c r="AR192" s="8"/>
      <c r="AS192" s="8"/>
      <c r="AT192" s="8"/>
      <c r="AU192" s="8"/>
    </row>
    <row r="193" spans="1:47" ht="12.75" customHeight="1" x14ac:dyDescent="0.2">
      <c r="A193" s="8"/>
      <c r="C193" s="12">
        <v>149</v>
      </c>
      <c r="D193" s="1089" t="s">
        <v>1376</v>
      </c>
      <c r="E193" s="765" t="s">
        <v>1376</v>
      </c>
      <c r="F193" s="156" t="s">
        <v>1377</v>
      </c>
      <c r="T193" s="273"/>
      <c r="U193" s="8"/>
      <c r="W193" s="12">
        <v>149</v>
      </c>
      <c r="X193" s="1089" t="s">
        <v>1378</v>
      </c>
      <c r="Y193" s="765" t="s">
        <v>1378</v>
      </c>
      <c r="Z193" s="156" t="s">
        <v>1379</v>
      </c>
      <c r="AN193" s="273"/>
      <c r="AO193" s="8"/>
      <c r="AP193" s="8"/>
      <c r="AQ193" s="8"/>
      <c r="AR193" s="8"/>
      <c r="AS193" s="8"/>
      <c r="AT193" s="8"/>
      <c r="AU193" s="8"/>
    </row>
    <row r="194" spans="1:47" ht="12.75" customHeight="1" x14ac:dyDescent="0.2">
      <c r="A194" s="8"/>
      <c r="C194" s="12">
        <v>150</v>
      </c>
      <c r="D194" s="1089" t="s">
        <v>1380</v>
      </c>
      <c r="E194" s="765" t="s">
        <v>1380</v>
      </c>
      <c r="F194" s="156" t="s">
        <v>1381</v>
      </c>
      <c r="T194" s="273"/>
      <c r="U194" s="8"/>
      <c r="W194" s="12">
        <v>150</v>
      </c>
      <c r="X194" s="1089" t="s">
        <v>1382</v>
      </c>
      <c r="Y194" s="765" t="s">
        <v>1382</v>
      </c>
      <c r="Z194" s="156" t="s">
        <v>1383</v>
      </c>
      <c r="AN194" s="273"/>
      <c r="AO194" s="8"/>
      <c r="AP194" s="8"/>
      <c r="AQ194" s="8"/>
      <c r="AR194" s="8"/>
      <c r="AS194" s="8"/>
      <c r="AT194" s="8"/>
      <c r="AU194" s="8"/>
    </row>
    <row r="195" spans="1:47" ht="12.75" customHeight="1" x14ac:dyDescent="0.2">
      <c r="A195" s="8"/>
      <c r="C195" s="12">
        <v>151</v>
      </c>
      <c r="D195" s="1089" t="s">
        <v>1384</v>
      </c>
      <c r="E195" s="765" t="s">
        <v>1384</v>
      </c>
      <c r="F195" s="156" t="s">
        <v>1385</v>
      </c>
      <c r="T195" s="273"/>
      <c r="U195" s="8"/>
      <c r="W195" s="12">
        <v>151</v>
      </c>
      <c r="X195" s="1089" t="s">
        <v>1386</v>
      </c>
      <c r="Y195" s="765" t="s">
        <v>1386</v>
      </c>
      <c r="Z195" s="156" t="s">
        <v>1387</v>
      </c>
      <c r="AN195" s="273"/>
      <c r="AO195" s="8"/>
      <c r="AP195" s="8"/>
      <c r="AQ195" s="8"/>
      <c r="AR195" s="8"/>
      <c r="AS195" s="8"/>
      <c r="AT195" s="8"/>
      <c r="AU195" s="8"/>
    </row>
    <row r="196" spans="1:47" ht="12.75" customHeight="1" x14ac:dyDescent="0.2">
      <c r="A196" s="8"/>
      <c r="C196" s="12">
        <v>152</v>
      </c>
      <c r="D196" s="1089" t="s">
        <v>1388</v>
      </c>
      <c r="E196" s="765" t="s">
        <v>1388</v>
      </c>
      <c r="F196" s="156" t="s">
        <v>1389</v>
      </c>
      <c r="T196" s="273"/>
      <c r="U196" s="8"/>
      <c r="W196" s="12">
        <v>152</v>
      </c>
      <c r="X196" s="1089" t="s">
        <v>1390</v>
      </c>
      <c r="Y196" s="765" t="s">
        <v>1390</v>
      </c>
      <c r="Z196" s="156" t="s">
        <v>1391</v>
      </c>
      <c r="AN196" s="273"/>
      <c r="AO196" s="8"/>
      <c r="AP196" s="8"/>
      <c r="AQ196" s="8"/>
      <c r="AR196" s="8"/>
      <c r="AS196" s="8"/>
      <c r="AT196" s="8"/>
      <c r="AU196" s="8"/>
    </row>
    <row r="197" spans="1:47" ht="12.75" customHeight="1" x14ac:dyDescent="0.2">
      <c r="A197" s="8"/>
      <c r="C197" s="12">
        <v>153</v>
      </c>
      <c r="D197" s="1089" t="s">
        <v>1392</v>
      </c>
      <c r="E197" s="765" t="s">
        <v>1392</v>
      </c>
      <c r="F197" s="156" t="s">
        <v>1393</v>
      </c>
      <c r="T197" s="273"/>
      <c r="U197" s="8"/>
      <c r="W197" s="12">
        <v>153</v>
      </c>
      <c r="X197" s="1089" t="s">
        <v>1394</v>
      </c>
      <c r="Y197" s="765" t="s">
        <v>1394</v>
      </c>
      <c r="Z197" s="156" t="s">
        <v>1395</v>
      </c>
      <c r="AN197" s="273"/>
      <c r="AO197" s="8"/>
      <c r="AP197" s="8"/>
      <c r="AQ197" s="8"/>
      <c r="AR197" s="8"/>
      <c r="AS197" s="8"/>
      <c r="AT197" s="8"/>
      <c r="AU197" s="8"/>
    </row>
    <row r="198" spans="1:47" ht="12.75" customHeight="1" x14ac:dyDescent="0.2">
      <c r="A198" s="8"/>
      <c r="C198" s="12">
        <v>154</v>
      </c>
      <c r="D198" s="1089" t="s">
        <v>1396</v>
      </c>
      <c r="E198" s="765" t="s">
        <v>1396</v>
      </c>
      <c r="F198" s="156" t="s">
        <v>1397</v>
      </c>
      <c r="T198" s="273"/>
      <c r="U198" s="8"/>
      <c r="W198" s="12">
        <v>154</v>
      </c>
      <c r="X198" s="1089" t="s">
        <v>1398</v>
      </c>
      <c r="Y198" s="765" t="s">
        <v>1398</v>
      </c>
      <c r="Z198" s="156" t="s">
        <v>1399</v>
      </c>
      <c r="AN198" s="273"/>
      <c r="AO198" s="8"/>
      <c r="AP198" s="8"/>
      <c r="AQ198" s="8"/>
      <c r="AR198" s="8"/>
      <c r="AS198" s="8"/>
      <c r="AT198" s="8"/>
      <c r="AU198" s="8"/>
    </row>
    <row r="199" spans="1:47" ht="12.75" customHeight="1" x14ac:dyDescent="0.2">
      <c r="A199" s="8"/>
      <c r="C199" s="12">
        <v>155</v>
      </c>
      <c r="D199" s="1089" t="s">
        <v>1400</v>
      </c>
      <c r="E199" s="765" t="s">
        <v>1400</v>
      </c>
      <c r="F199" s="156" t="s">
        <v>1401</v>
      </c>
      <c r="T199" s="273"/>
      <c r="U199" s="8"/>
      <c r="W199" s="12">
        <v>155</v>
      </c>
      <c r="X199" s="1089" t="s">
        <v>1402</v>
      </c>
      <c r="Y199" s="765" t="s">
        <v>1402</v>
      </c>
      <c r="Z199" s="156" t="s">
        <v>1403</v>
      </c>
      <c r="AN199" s="273"/>
      <c r="AO199" s="8"/>
      <c r="AP199" s="8"/>
      <c r="AQ199" s="8"/>
      <c r="AR199" s="8"/>
      <c r="AS199" s="8"/>
      <c r="AT199" s="8"/>
      <c r="AU199" s="8"/>
    </row>
    <row r="200" spans="1:47" ht="12.75" customHeight="1" x14ac:dyDescent="0.2">
      <c r="A200" s="8"/>
      <c r="C200" s="12">
        <v>156</v>
      </c>
      <c r="D200" s="1089" t="s">
        <v>1404</v>
      </c>
      <c r="E200" s="765" t="s">
        <v>1404</v>
      </c>
      <c r="F200" s="156" t="s">
        <v>1405</v>
      </c>
      <c r="T200" s="273"/>
      <c r="U200" s="8"/>
      <c r="W200" s="12">
        <v>156</v>
      </c>
      <c r="X200" s="1089" t="s">
        <v>1406</v>
      </c>
      <c r="Y200" s="765" t="s">
        <v>1406</v>
      </c>
      <c r="Z200" s="156" t="s">
        <v>1407</v>
      </c>
      <c r="AN200" s="273"/>
      <c r="AO200" s="8"/>
      <c r="AP200" s="8"/>
      <c r="AQ200" s="8"/>
      <c r="AR200" s="8"/>
      <c r="AS200" s="8"/>
      <c r="AT200" s="8"/>
      <c r="AU200" s="8"/>
    </row>
    <row r="201" spans="1:47" ht="12.75" customHeight="1" x14ac:dyDescent="0.2">
      <c r="A201" s="8"/>
      <c r="C201" s="12">
        <v>157</v>
      </c>
      <c r="D201" s="1089" t="s">
        <v>1408</v>
      </c>
      <c r="E201" s="765" t="s">
        <v>1408</v>
      </c>
      <c r="F201" s="156" t="s">
        <v>1409</v>
      </c>
      <c r="T201" s="273"/>
      <c r="U201" s="8"/>
      <c r="W201" s="12">
        <v>157</v>
      </c>
      <c r="X201" s="1089" t="s">
        <v>1410</v>
      </c>
      <c r="Y201" s="765" t="s">
        <v>1410</v>
      </c>
      <c r="Z201" s="156" t="s">
        <v>1411</v>
      </c>
      <c r="AN201" s="273"/>
      <c r="AO201" s="8"/>
      <c r="AP201" s="8"/>
      <c r="AQ201" s="8"/>
      <c r="AR201" s="8"/>
      <c r="AS201" s="8"/>
      <c r="AT201" s="8"/>
      <c r="AU201" s="8"/>
    </row>
    <row r="202" spans="1:47" ht="12.75" customHeight="1" x14ac:dyDescent="0.2">
      <c r="A202" s="8"/>
      <c r="C202" s="12">
        <v>158</v>
      </c>
      <c r="D202" s="1089" t="s">
        <v>1412</v>
      </c>
      <c r="E202" s="765" t="s">
        <v>1412</v>
      </c>
      <c r="F202" s="156" t="s">
        <v>1413</v>
      </c>
      <c r="T202" s="273"/>
      <c r="U202" s="8"/>
      <c r="W202" s="12">
        <v>158</v>
      </c>
      <c r="X202" s="1089" t="s">
        <v>1414</v>
      </c>
      <c r="Y202" s="765" t="s">
        <v>1414</v>
      </c>
      <c r="Z202" s="156" t="s">
        <v>1415</v>
      </c>
      <c r="AN202" s="273"/>
      <c r="AO202" s="8"/>
      <c r="AP202" s="8"/>
      <c r="AQ202" s="8"/>
      <c r="AR202" s="8"/>
      <c r="AS202" s="8"/>
      <c r="AT202" s="8"/>
      <c r="AU202" s="8"/>
    </row>
    <row r="203" spans="1:47" ht="12.75" customHeight="1" x14ac:dyDescent="0.2">
      <c r="A203" s="8"/>
      <c r="C203" s="12">
        <v>159</v>
      </c>
      <c r="D203" s="1089" t="s">
        <v>1416</v>
      </c>
      <c r="E203" s="765" t="s">
        <v>1416</v>
      </c>
      <c r="F203" s="156" t="s">
        <v>1417</v>
      </c>
      <c r="T203" s="273"/>
      <c r="U203" s="8"/>
      <c r="W203" s="12">
        <v>159</v>
      </c>
      <c r="X203" s="1089" t="s">
        <v>1418</v>
      </c>
      <c r="Y203" s="765" t="s">
        <v>1418</v>
      </c>
      <c r="Z203" s="156" t="s">
        <v>1419</v>
      </c>
      <c r="AN203" s="273"/>
      <c r="AO203" s="8"/>
      <c r="AP203" s="8"/>
      <c r="AQ203" s="8"/>
      <c r="AR203" s="8"/>
      <c r="AS203" s="8"/>
      <c r="AT203" s="8"/>
      <c r="AU203" s="8"/>
    </row>
    <row r="204" spans="1:47" ht="12.75" customHeight="1" x14ac:dyDescent="0.2">
      <c r="A204" s="8"/>
      <c r="C204" s="12">
        <v>160</v>
      </c>
      <c r="D204" s="1089" t="s">
        <v>1420</v>
      </c>
      <c r="E204" s="765" t="s">
        <v>1420</v>
      </c>
      <c r="F204" s="156" t="s">
        <v>1421</v>
      </c>
      <c r="T204" s="273"/>
      <c r="U204" s="8"/>
      <c r="W204" s="12">
        <v>160</v>
      </c>
      <c r="X204" s="1089" t="s">
        <v>1422</v>
      </c>
      <c r="Y204" s="765" t="s">
        <v>1422</v>
      </c>
      <c r="Z204" s="156" t="s">
        <v>1423</v>
      </c>
      <c r="AN204" s="273"/>
      <c r="AO204" s="8"/>
      <c r="AP204" s="8"/>
      <c r="AQ204" s="8"/>
      <c r="AR204" s="8"/>
      <c r="AS204" s="8"/>
      <c r="AT204" s="8"/>
      <c r="AU204" s="8"/>
    </row>
    <row r="205" spans="1:47" ht="12.75" customHeight="1" x14ac:dyDescent="0.2">
      <c r="A205" s="8"/>
      <c r="C205" s="12">
        <v>161</v>
      </c>
      <c r="D205" s="1089" t="s">
        <v>1424</v>
      </c>
      <c r="E205" s="765" t="s">
        <v>1424</v>
      </c>
      <c r="F205" s="156" t="s">
        <v>1425</v>
      </c>
      <c r="T205" s="273"/>
      <c r="U205" s="8"/>
      <c r="W205" s="12">
        <v>161</v>
      </c>
      <c r="X205" s="1089" t="s">
        <v>1426</v>
      </c>
      <c r="Y205" s="765" t="s">
        <v>1426</v>
      </c>
      <c r="Z205" s="156" t="s">
        <v>1427</v>
      </c>
      <c r="AN205" s="273"/>
      <c r="AO205" s="8"/>
      <c r="AP205" s="8"/>
      <c r="AQ205" s="8"/>
      <c r="AR205" s="8"/>
      <c r="AS205" s="8"/>
      <c r="AT205" s="8"/>
      <c r="AU205" s="8"/>
    </row>
    <row r="206" spans="1:47" ht="12.75" customHeight="1" x14ac:dyDescent="0.2">
      <c r="A206" s="8"/>
      <c r="C206" s="12">
        <v>162</v>
      </c>
      <c r="D206" s="1089" t="s">
        <v>1428</v>
      </c>
      <c r="E206" s="765" t="s">
        <v>1428</v>
      </c>
      <c r="F206" s="156" t="s">
        <v>1429</v>
      </c>
      <c r="T206" s="273"/>
      <c r="U206" s="8"/>
      <c r="W206" s="12">
        <v>162</v>
      </c>
      <c r="X206" s="1089" t="s">
        <v>1430</v>
      </c>
      <c r="Y206" s="765" t="s">
        <v>1430</v>
      </c>
      <c r="Z206" s="156" t="s">
        <v>1431</v>
      </c>
      <c r="AN206" s="273"/>
      <c r="AO206" s="8"/>
      <c r="AP206" s="8"/>
      <c r="AQ206" s="8"/>
      <c r="AR206" s="8"/>
      <c r="AS206" s="8"/>
      <c r="AT206" s="8"/>
      <c r="AU206" s="8"/>
    </row>
    <row r="207" spans="1:47" ht="12.75" customHeight="1" x14ac:dyDescent="0.2">
      <c r="A207" s="8"/>
      <c r="C207" s="12">
        <v>163</v>
      </c>
      <c r="D207" s="1089" t="s">
        <v>1432</v>
      </c>
      <c r="E207" s="765" t="s">
        <v>1432</v>
      </c>
      <c r="F207" s="156" t="s">
        <v>1433</v>
      </c>
      <c r="T207" s="273"/>
      <c r="U207" s="8"/>
      <c r="W207" s="12">
        <v>163</v>
      </c>
      <c r="X207" s="1089" t="s">
        <v>1434</v>
      </c>
      <c r="Y207" s="765" t="s">
        <v>1434</v>
      </c>
      <c r="Z207" s="156" t="s">
        <v>1435</v>
      </c>
      <c r="AN207" s="273"/>
      <c r="AO207" s="8"/>
      <c r="AP207" s="8"/>
      <c r="AQ207" s="8"/>
      <c r="AR207" s="8"/>
      <c r="AS207" s="8"/>
      <c r="AT207" s="8"/>
      <c r="AU207" s="8"/>
    </row>
    <row r="208" spans="1:47" ht="12.75" customHeight="1" x14ac:dyDescent="0.2">
      <c r="A208" s="8"/>
      <c r="C208" s="12">
        <v>164</v>
      </c>
      <c r="D208" s="1089" t="s">
        <v>1436</v>
      </c>
      <c r="E208" s="765" t="s">
        <v>1436</v>
      </c>
      <c r="F208" s="156" t="s">
        <v>1437</v>
      </c>
      <c r="T208" s="273"/>
      <c r="U208" s="8"/>
      <c r="W208" s="12">
        <v>164</v>
      </c>
      <c r="X208" s="1089" t="s">
        <v>1438</v>
      </c>
      <c r="Y208" s="765" t="s">
        <v>1438</v>
      </c>
      <c r="Z208" s="156" t="s">
        <v>1439</v>
      </c>
      <c r="AN208" s="273"/>
      <c r="AO208" s="8"/>
      <c r="AP208" s="8"/>
      <c r="AQ208" s="8"/>
      <c r="AR208" s="8"/>
      <c r="AS208" s="8"/>
      <c r="AT208" s="8"/>
      <c r="AU208" s="8"/>
    </row>
    <row r="209" spans="1:47" ht="12.75" customHeight="1" x14ac:dyDescent="0.2">
      <c r="A209" s="8"/>
      <c r="C209" s="12">
        <v>165</v>
      </c>
      <c r="D209" s="1089" t="s">
        <v>1440</v>
      </c>
      <c r="E209" s="765" t="s">
        <v>1440</v>
      </c>
      <c r="F209" s="156" t="s">
        <v>1441</v>
      </c>
      <c r="T209" s="273"/>
      <c r="U209" s="8"/>
      <c r="W209" s="12">
        <v>165</v>
      </c>
      <c r="X209" s="1089" t="s">
        <v>1442</v>
      </c>
      <c r="Y209" s="765" t="s">
        <v>1442</v>
      </c>
      <c r="Z209" s="156" t="s">
        <v>1443</v>
      </c>
      <c r="AN209" s="273"/>
      <c r="AO209" s="8"/>
      <c r="AP209" s="8"/>
      <c r="AQ209" s="8"/>
      <c r="AR209" s="8"/>
      <c r="AS209" s="8"/>
      <c r="AT209" s="8"/>
      <c r="AU209" s="8"/>
    </row>
    <row r="210" spans="1:47" ht="12.75" customHeight="1" x14ac:dyDescent="0.2">
      <c r="A210" s="8"/>
      <c r="C210" s="12">
        <v>166</v>
      </c>
      <c r="D210" s="1089" t="s">
        <v>1444</v>
      </c>
      <c r="E210" s="765" t="s">
        <v>1444</v>
      </c>
      <c r="F210" s="156" t="s">
        <v>1445</v>
      </c>
      <c r="T210" s="273"/>
      <c r="U210" s="8"/>
      <c r="W210" s="12">
        <v>166</v>
      </c>
      <c r="X210" s="1089" t="s">
        <v>1446</v>
      </c>
      <c r="Y210" s="765" t="s">
        <v>1446</v>
      </c>
      <c r="Z210" s="156" t="s">
        <v>1447</v>
      </c>
      <c r="AN210" s="273"/>
      <c r="AO210" s="8"/>
      <c r="AP210" s="8"/>
      <c r="AQ210" s="8"/>
      <c r="AR210" s="8"/>
      <c r="AS210" s="8"/>
      <c r="AT210" s="8"/>
      <c r="AU210" s="8"/>
    </row>
    <row r="211" spans="1:47" ht="12.75" customHeight="1" x14ac:dyDescent="0.2">
      <c r="A211" s="8"/>
      <c r="C211" s="12">
        <v>167</v>
      </c>
      <c r="D211" s="1089" t="s">
        <v>1448</v>
      </c>
      <c r="E211" s="765" t="s">
        <v>1448</v>
      </c>
      <c r="F211" s="156" t="s">
        <v>1449</v>
      </c>
      <c r="T211" s="273"/>
      <c r="U211" s="8"/>
      <c r="W211" s="12">
        <v>167</v>
      </c>
      <c r="X211" s="1089" t="s">
        <v>1450</v>
      </c>
      <c r="Y211" s="765" t="s">
        <v>1450</v>
      </c>
      <c r="Z211" s="156" t="s">
        <v>1451</v>
      </c>
      <c r="AN211" s="273"/>
      <c r="AO211" s="8"/>
      <c r="AP211" s="8"/>
      <c r="AQ211" s="8"/>
      <c r="AR211" s="8"/>
      <c r="AS211" s="8"/>
      <c r="AT211" s="8"/>
      <c r="AU211" s="8"/>
    </row>
    <row r="212" spans="1:47" ht="12.75" customHeight="1" x14ac:dyDescent="0.2">
      <c r="A212" s="8"/>
      <c r="C212" s="12">
        <v>168</v>
      </c>
      <c r="D212" s="1089" t="s">
        <v>1452</v>
      </c>
      <c r="E212" s="765" t="s">
        <v>1452</v>
      </c>
      <c r="F212" s="156" t="s">
        <v>1453</v>
      </c>
      <c r="T212" s="273"/>
      <c r="U212" s="8"/>
      <c r="W212" s="12">
        <v>168</v>
      </c>
      <c r="X212" s="1089" t="s">
        <v>1454</v>
      </c>
      <c r="Y212" s="765" t="s">
        <v>1454</v>
      </c>
      <c r="Z212" s="156" t="s">
        <v>1455</v>
      </c>
      <c r="AN212" s="273"/>
      <c r="AO212" s="8"/>
      <c r="AP212" s="8"/>
      <c r="AQ212" s="8"/>
      <c r="AR212" s="8"/>
      <c r="AS212" s="8"/>
      <c r="AT212" s="8"/>
      <c r="AU212" s="8"/>
    </row>
    <row r="213" spans="1:47" ht="12.75" customHeight="1" x14ac:dyDescent="0.2">
      <c r="A213" s="8"/>
      <c r="C213" s="12">
        <v>169</v>
      </c>
      <c r="D213" s="1089">
        <v>15350</v>
      </c>
      <c r="E213" s="765">
        <v>15350</v>
      </c>
      <c r="F213" s="156" t="s">
        <v>1456</v>
      </c>
      <c r="T213" s="273"/>
      <c r="U213" s="8"/>
      <c r="W213" s="12">
        <v>169</v>
      </c>
      <c r="X213" s="1089" t="s">
        <v>1457</v>
      </c>
      <c r="Y213" s="765" t="s">
        <v>1457</v>
      </c>
      <c r="Z213" s="156" t="s">
        <v>1458</v>
      </c>
      <c r="AN213" s="273"/>
      <c r="AO213" s="8"/>
      <c r="AP213" s="8"/>
      <c r="AQ213" s="8"/>
      <c r="AR213" s="8"/>
      <c r="AS213" s="8"/>
      <c r="AT213" s="8"/>
      <c r="AU213" s="8"/>
    </row>
    <row r="214" spans="1:47" ht="12.75" customHeight="1" x14ac:dyDescent="0.2">
      <c r="A214" s="8"/>
      <c r="C214" s="12">
        <v>170</v>
      </c>
      <c r="D214" s="1089" t="s">
        <v>1459</v>
      </c>
      <c r="E214" s="765" t="s">
        <v>1459</v>
      </c>
      <c r="F214" s="156" t="s">
        <v>1460</v>
      </c>
      <c r="T214" s="273"/>
      <c r="U214" s="8"/>
      <c r="W214" s="12">
        <v>170</v>
      </c>
      <c r="X214" s="1089" t="s">
        <v>1461</v>
      </c>
      <c r="Y214" s="765" t="s">
        <v>1461</v>
      </c>
      <c r="Z214" s="156" t="s">
        <v>1462</v>
      </c>
      <c r="AN214" s="273"/>
      <c r="AO214" s="8"/>
      <c r="AP214" s="8"/>
      <c r="AQ214" s="8"/>
      <c r="AR214" s="8"/>
      <c r="AS214" s="8"/>
      <c r="AT214" s="8"/>
      <c r="AU214" s="8"/>
    </row>
    <row r="215" spans="1:47" ht="12.75" customHeight="1" x14ac:dyDescent="0.2">
      <c r="A215" s="8"/>
      <c r="C215" s="12">
        <v>171</v>
      </c>
      <c r="D215" s="1089" t="s">
        <v>1463</v>
      </c>
      <c r="E215" s="765" t="s">
        <v>1463</v>
      </c>
      <c r="F215" s="156" t="s">
        <v>1464</v>
      </c>
      <c r="T215" s="273"/>
      <c r="U215" s="8"/>
      <c r="W215" s="12">
        <v>171</v>
      </c>
      <c r="X215" s="1089" t="s">
        <v>1465</v>
      </c>
      <c r="Y215" s="765" t="s">
        <v>1465</v>
      </c>
      <c r="Z215" s="156" t="s">
        <v>1466</v>
      </c>
      <c r="AN215" s="273"/>
      <c r="AO215" s="8"/>
      <c r="AP215" s="8"/>
      <c r="AQ215" s="8"/>
      <c r="AR215" s="8"/>
      <c r="AS215" s="8"/>
      <c r="AT215" s="8"/>
      <c r="AU215" s="8"/>
    </row>
    <row r="216" spans="1:47" ht="12.75" customHeight="1" x14ac:dyDescent="0.2">
      <c r="A216" s="8"/>
      <c r="C216" s="12">
        <v>172</v>
      </c>
      <c r="D216" s="1089" t="s">
        <v>1467</v>
      </c>
      <c r="E216" s="765" t="s">
        <v>1467</v>
      </c>
      <c r="F216" s="156" t="s">
        <v>1468</v>
      </c>
      <c r="T216" s="273"/>
      <c r="U216" s="8"/>
      <c r="W216" s="12">
        <v>172</v>
      </c>
      <c r="X216" s="1089" t="s">
        <v>1469</v>
      </c>
      <c r="Y216" s="765" t="s">
        <v>1469</v>
      </c>
      <c r="Z216" s="156" t="s">
        <v>1470</v>
      </c>
      <c r="AN216" s="273"/>
      <c r="AO216" s="8"/>
      <c r="AP216" s="8"/>
      <c r="AQ216" s="8"/>
      <c r="AR216" s="8"/>
      <c r="AS216" s="8"/>
      <c r="AT216" s="8"/>
      <c r="AU216" s="8"/>
    </row>
    <row r="217" spans="1:47" ht="12.75" customHeight="1" x14ac:dyDescent="0.2">
      <c r="A217" s="8"/>
      <c r="C217" s="12">
        <v>173</v>
      </c>
      <c r="D217" s="1089" t="s">
        <v>1471</v>
      </c>
      <c r="E217" s="765" t="s">
        <v>1471</v>
      </c>
      <c r="F217" s="156" t="s">
        <v>1472</v>
      </c>
      <c r="T217" s="273"/>
      <c r="U217" s="8"/>
      <c r="W217" s="12">
        <v>173</v>
      </c>
      <c r="X217" s="1089" t="s">
        <v>1473</v>
      </c>
      <c r="Y217" s="765" t="s">
        <v>1473</v>
      </c>
      <c r="Z217" s="156" t="s">
        <v>1474</v>
      </c>
      <c r="AN217" s="273"/>
      <c r="AO217" s="8"/>
      <c r="AP217" s="8"/>
      <c r="AQ217" s="8"/>
      <c r="AR217" s="8"/>
      <c r="AS217" s="8"/>
      <c r="AT217" s="8"/>
      <c r="AU217" s="8"/>
    </row>
    <row r="218" spans="1:47" ht="12.75" customHeight="1" x14ac:dyDescent="0.2">
      <c r="A218" s="8"/>
      <c r="C218" s="12">
        <v>174</v>
      </c>
      <c r="D218" s="1089" t="s">
        <v>1475</v>
      </c>
      <c r="E218" s="765" t="s">
        <v>1475</v>
      </c>
      <c r="F218" s="156" t="s">
        <v>1476</v>
      </c>
      <c r="T218" s="273"/>
      <c r="U218" s="8"/>
      <c r="W218" s="12">
        <v>174</v>
      </c>
      <c r="X218" s="1089" t="s">
        <v>1477</v>
      </c>
      <c r="Y218" s="765" t="s">
        <v>1477</v>
      </c>
      <c r="Z218" s="156" t="s">
        <v>1478</v>
      </c>
      <c r="AN218" s="273"/>
      <c r="AO218" s="8"/>
      <c r="AP218" s="8"/>
      <c r="AQ218" s="8"/>
      <c r="AR218" s="8"/>
      <c r="AS218" s="8"/>
      <c r="AT218" s="8"/>
      <c r="AU218" s="8"/>
    </row>
    <row r="219" spans="1:47" ht="12.75" customHeight="1" x14ac:dyDescent="0.2">
      <c r="A219" s="8"/>
      <c r="C219" s="12">
        <v>175</v>
      </c>
      <c r="D219" s="1089" t="s">
        <v>1479</v>
      </c>
      <c r="E219" s="765" t="s">
        <v>1479</v>
      </c>
      <c r="F219" s="156" t="s">
        <v>1480</v>
      </c>
      <c r="T219" s="273"/>
      <c r="U219" s="8"/>
      <c r="W219" s="12">
        <v>175</v>
      </c>
      <c r="X219" s="1089" t="s">
        <v>1481</v>
      </c>
      <c r="Y219" s="765" t="s">
        <v>1481</v>
      </c>
      <c r="Z219" s="156" t="s">
        <v>1482</v>
      </c>
      <c r="AN219" s="273"/>
      <c r="AO219" s="8"/>
      <c r="AP219" s="8"/>
      <c r="AQ219" s="8"/>
      <c r="AR219" s="8"/>
      <c r="AS219" s="8"/>
      <c r="AT219" s="8"/>
      <c r="AU219" s="8"/>
    </row>
    <row r="220" spans="1:47" ht="12.75" customHeight="1" x14ac:dyDescent="0.2">
      <c r="A220" s="8"/>
      <c r="C220" s="12">
        <v>176</v>
      </c>
      <c r="D220" s="1089" t="s">
        <v>1483</v>
      </c>
      <c r="E220" s="765" t="s">
        <v>1483</v>
      </c>
      <c r="F220" s="156" t="s">
        <v>1484</v>
      </c>
      <c r="T220" s="273"/>
      <c r="U220" s="8"/>
      <c r="W220" s="12">
        <v>176</v>
      </c>
      <c r="X220" s="1089" t="s">
        <v>1485</v>
      </c>
      <c r="Y220" s="765" t="s">
        <v>1485</v>
      </c>
      <c r="Z220" s="156" t="s">
        <v>1486</v>
      </c>
      <c r="AN220" s="273"/>
      <c r="AO220" s="8"/>
      <c r="AP220" s="8"/>
      <c r="AQ220" s="8"/>
      <c r="AR220" s="8"/>
      <c r="AS220" s="8"/>
      <c r="AT220" s="8"/>
      <c r="AU220" s="8"/>
    </row>
    <row r="221" spans="1:47" ht="12.75" customHeight="1" x14ac:dyDescent="0.2">
      <c r="A221" s="8"/>
      <c r="C221" s="12">
        <v>177</v>
      </c>
      <c r="D221" s="1089" t="s">
        <v>1487</v>
      </c>
      <c r="E221" s="765" t="s">
        <v>1487</v>
      </c>
      <c r="F221" s="156" t="s">
        <v>1488</v>
      </c>
      <c r="T221" s="273"/>
      <c r="U221" s="8"/>
      <c r="W221" s="12">
        <v>177</v>
      </c>
      <c r="X221" s="1089" t="s">
        <v>1489</v>
      </c>
      <c r="Y221" s="765" t="s">
        <v>1489</v>
      </c>
      <c r="Z221" s="156" t="s">
        <v>1490</v>
      </c>
      <c r="AN221" s="273"/>
      <c r="AO221" s="8"/>
      <c r="AP221" s="8"/>
      <c r="AQ221" s="8"/>
      <c r="AR221" s="8"/>
      <c r="AS221" s="8"/>
      <c r="AT221" s="8"/>
      <c r="AU221" s="8"/>
    </row>
    <row r="222" spans="1:47" ht="12.75" customHeight="1" x14ac:dyDescent="0.2">
      <c r="A222" s="8"/>
      <c r="C222" s="12">
        <v>178</v>
      </c>
      <c r="D222" s="1089" t="s">
        <v>1491</v>
      </c>
      <c r="E222" s="765" t="s">
        <v>1491</v>
      </c>
      <c r="F222" s="156" t="s">
        <v>1492</v>
      </c>
      <c r="T222" s="273"/>
      <c r="U222" s="8"/>
      <c r="W222" s="12">
        <v>178</v>
      </c>
      <c r="X222" s="1089" t="s">
        <v>1493</v>
      </c>
      <c r="Y222" s="765" t="s">
        <v>1493</v>
      </c>
      <c r="Z222" s="156" t="s">
        <v>1494</v>
      </c>
      <c r="AN222" s="273"/>
      <c r="AO222" s="8"/>
      <c r="AP222" s="8"/>
      <c r="AQ222" s="8"/>
      <c r="AR222" s="8"/>
      <c r="AS222" s="8"/>
      <c r="AT222" s="8"/>
      <c r="AU222" s="8"/>
    </row>
    <row r="223" spans="1:47" ht="12.75" customHeight="1" x14ac:dyDescent="0.2">
      <c r="A223" s="8"/>
      <c r="C223" s="12">
        <v>179</v>
      </c>
      <c r="D223" s="1089" t="s">
        <v>1495</v>
      </c>
      <c r="E223" s="765" t="s">
        <v>1495</v>
      </c>
      <c r="F223" s="156" t="s">
        <v>1496</v>
      </c>
      <c r="T223" s="273"/>
      <c r="U223" s="8"/>
      <c r="W223" s="12">
        <v>179</v>
      </c>
      <c r="X223" s="1089" t="s">
        <v>1497</v>
      </c>
      <c r="Y223" s="765" t="s">
        <v>1497</v>
      </c>
      <c r="Z223" s="156" t="s">
        <v>1498</v>
      </c>
      <c r="AN223" s="273"/>
      <c r="AO223" s="8"/>
      <c r="AP223" s="8"/>
      <c r="AQ223" s="8"/>
      <c r="AR223" s="8"/>
      <c r="AS223" s="8"/>
      <c r="AT223" s="8"/>
      <c r="AU223" s="8"/>
    </row>
    <row r="224" spans="1:47" ht="12.75" customHeight="1" x14ac:dyDescent="0.2">
      <c r="A224" s="8"/>
      <c r="C224" s="12">
        <v>180</v>
      </c>
      <c r="D224" s="1089" t="s">
        <v>1499</v>
      </c>
      <c r="E224" s="765" t="s">
        <v>1499</v>
      </c>
      <c r="F224" s="156" t="s">
        <v>1500</v>
      </c>
      <c r="T224" s="273"/>
      <c r="U224" s="8"/>
      <c r="W224" s="12">
        <v>180</v>
      </c>
      <c r="X224" s="1089" t="s">
        <v>1501</v>
      </c>
      <c r="Y224" s="765" t="s">
        <v>1501</v>
      </c>
      <c r="Z224" s="156" t="s">
        <v>1502</v>
      </c>
      <c r="AN224" s="273"/>
      <c r="AO224" s="8"/>
      <c r="AP224" s="8"/>
      <c r="AQ224" s="8"/>
      <c r="AR224" s="8"/>
      <c r="AS224" s="8"/>
      <c r="AT224" s="8"/>
      <c r="AU224" s="8"/>
    </row>
    <row r="225" spans="1:47" ht="12.75" customHeight="1" x14ac:dyDescent="0.2">
      <c r="A225" s="8"/>
      <c r="C225" s="12">
        <v>181</v>
      </c>
      <c r="D225" s="1089" t="s">
        <v>1503</v>
      </c>
      <c r="E225" s="765" t="s">
        <v>1503</v>
      </c>
      <c r="F225" s="156" t="s">
        <v>1504</v>
      </c>
      <c r="T225" s="273"/>
      <c r="U225" s="8"/>
      <c r="W225" s="12">
        <v>181</v>
      </c>
      <c r="X225" s="1089" t="s">
        <v>1505</v>
      </c>
      <c r="Y225" s="765" t="s">
        <v>1505</v>
      </c>
      <c r="Z225" s="156" t="s">
        <v>1506</v>
      </c>
      <c r="AN225" s="273"/>
      <c r="AO225" s="8"/>
      <c r="AP225" s="8"/>
      <c r="AQ225" s="8"/>
      <c r="AR225" s="8"/>
      <c r="AS225" s="8"/>
      <c r="AT225" s="8"/>
      <c r="AU225" s="8"/>
    </row>
    <row r="226" spans="1:47" ht="12.75" customHeight="1" x14ac:dyDescent="0.2">
      <c r="A226" s="8"/>
      <c r="C226" s="12">
        <v>182</v>
      </c>
      <c r="D226" s="1089" t="s">
        <v>1507</v>
      </c>
      <c r="E226" s="765" t="s">
        <v>1507</v>
      </c>
      <c r="F226" s="156" t="s">
        <v>1508</v>
      </c>
      <c r="T226" s="273"/>
      <c r="U226" s="8"/>
      <c r="W226" s="12">
        <v>182</v>
      </c>
      <c r="X226" s="1089" t="s">
        <v>1509</v>
      </c>
      <c r="Y226" s="765" t="s">
        <v>1509</v>
      </c>
      <c r="Z226" s="156" t="s">
        <v>1510</v>
      </c>
      <c r="AN226" s="273"/>
      <c r="AO226" s="8"/>
      <c r="AP226" s="8"/>
      <c r="AQ226" s="8"/>
      <c r="AR226" s="8"/>
      <c r="AS226" s="8"/>
      <c r="AT226" s="8"/>
      <c r="AU226" s="8"/>
    </row>
    <row r="227" spans="1:47" ht="12.75" customHeight="1" x14ac:dyDescent="0.2">
      <c r="A227" s="8"/>
      <c r="C227" s="12">
        <v>183</v>
      </c>
      <c r="D227" s="1089" t="s">
        <v>1511</v>
      </c>
      <c r="E227" s="765" t="s">
        <v>1511</v>
      </c>
      <c r="F227" s="156" t="s">
        <v>1512</v>
      </c>
      <c r="T227" s="273"/>
      <c r="U227" s="8"/>
      <c r="W227" s="12">
        <v>183</v>
      </c>
      <c r="X227" s="1089" t="s">
        <v>1513</v>
      </c>
      <c r="Y227" s="765" t="s">
        <v>1513</v>
      </c>
      <c r="Z227" s="156" t="s">
        <v>1514</v>
      </c>
      <c r="AN227" s="273"/>
      <c r="AO227" s="8"/>
      <c r="AP227" s="8"/>
      <c r="AQ227" s="8"/>
      <c r="AR227" s="8"/>
      <c r="AS227" s="8"/>
      <c r="AT227" s="8"/>
      <c r="AU227" s="8"/>
    </row>
    <row r="228" spans="1:47" ht="12.75" customHeight="1" x14ac:dyDescent="0.2">
      <c r="A228" s="8"/>
      <c r="C228" s="12">
        <v>184</v>
      </c>
      <c r="D228" s="1089" t="s">
        <v>1515</v>
      </c>
      <c r="E228" s="765" t="s">
        <v>1515</v>
      </c>
      <c r="F228" s="156" t="s">
        <v>1516</v>
      </c>
      <c r="T228" s="273"/>
      <c r="U228" s="8"/>
      <c r="W228" s="12">
        <v>184</v>
      </c>
      <c r="X228" s="1089" t="s">
        <v>1517</v>
      </c>
      <c r="Y228" s="765" t="s">
        <v>1517</v>
      </c>
      <c r="Z228" s="156" t="s">
        <v>1518</v>
      </c>
      <c r="AN228" s="273"/>
      <c r="AO228" s="8"/>
      <c r="AP228" s="8"/>
      <c r="AQ228" s="8"/>
      <c r="AR228" s="8"/>
      <c r="AS228" s="8"/>
      <c r="AT228" s="8"/>
      <c r="AU228" s="8"/>
    </row>
    <row r="229" spans="1:47" ht="12.75" customHeight="1" x14ac:dyDescent="0.2">
      <c r="A229" s="8"/>
      <c r="C229" s="12">
        <v>185</v>
      </c>
      <c r="D229" s="1089" t="s">
        <v>1519</v>
      </c>
      <c r="E229" s="765" t="s">
        <v>1519</v>
      </c>
      <c r="F229" s="156" t="s">
        <v>1520</v>
      </c>
      <c r="T229" s="273"/>
      <c r="U229" s="8"/>
      <c r="W229" s="12">
        <v>185</v>
      </c>
      <c r="X229" s="1089" t="s">
        <v>1521</v>
      </c>
      <c r="Y229" s="765" t="s">
        <v>1521</v>
      </c>
      <c r="Z229" s="156" t="s">
        <v>1522</v>
      </c>
      <c r="AN229" s="273"/>
      <c r="AO229" s="8"/>
      <c r="AP229" s="8"/>
      <c r="AQ229" s="8"/>
      <c r="AR229" s="8"/>
      <c r="AS229" s="8"/>
      <c r="AT229" s="8"/>
      <c r="AU229" s="8"/>
    </row>
    <row r="230" spans="1:47" ht="12.75" customHeight="1" x14ac:dyDescent="0.2">
      <c r="A230" s="8"/>
      <c r="C230" s="12">
        <v>186</v>
      </c>
      <c r="D230" s="1089" t="s">
        <v>1523</v>
      </c>
      <c r="E230" s="765" t="s">
        <v>1523</v>
      </c>
      <c r="F230" s="156" t="s">
        <v>1524</v>
      </c>
      <c r="T230" s="273"/>
      <c r="U230" s="8"/>
      <c r="W230" s="12">
        <v>186</v>
      </c>
      <c r="X230" s="1089" t="s">
        <v>1525</v>
      </c>
      <c r="Y230" s="765" t="s">
        <v>1525</v>
      </c>
      <c r="Z230" s="156" t="s">
        <v>1526</v>
      </c>
      <c r="AN230" s="273"/>
      <c r="AO230" s="8"/>
      <c r="AP230" s="8"/>
      <c r="AQ230" s="8"/>
      <c r="AR230" s="8"/>
      <c r="AS230" s="8"/>
      <c r="AT230" s="8"/>
      <c r="AU230" s="8"/>
    </row>
    <row r="231" spans="1:47" ht="12.75" customHeight="1" x14ac:dyDescent="0.2">
      <c r="A231" s="8"/>
      <c r="C231" s="12">
        <v>187</v>
      </c>
      <c r="D231" s="1089" t="s">
        <v>1527</v>
      </c>
      <c r="E231" s="765" t="s">
        <v>1527</v>
      </c>
      <c r="F231" s="156" t="s">
        <v>1528</v>
      </c>
      <c r="T231" s="273"/>
      <c r="U231" s="8"/>
      <c r="W231" s="12">
        <v>187</v>
      </c>
      <c r="X231" s="1089" t="s">
        <v>1529</v>
      </c>
      <c r="Y231" s="765" t="s">
        <v>1529</v>
      </c>
      <c r="Z231" s="156" t="s">
        <v>1530</v>
      </c>
      <c r="AN231" s="273"/>
      <c r="AO231" s="8"/>
      <c r="AP231" s="8"/>
      <c r="AQ231" s="8"/>
      <c r="AR231" s="8"/>
      <c r="AS231" s="8"/>
      <c r="AT231" s="8"/>
      <c r="AU231" s="8"/>
    </row>
    <row r="232" spans="1:47" ht="12.75" customHeight="1" x14ac:dyDescent="0.2">
      <c r="A232" s="8"/>
      <c r="C232" s="12">
        <v>188</v>
      </c>
      <c r="D232" s="1089" t="s">
        <v>1531</v>
      </c>
      <c r="E232" s="765" t="s">
        <v>1531</v>
      </c>
      <c r="F232" s="156" t="s">
        <v>1532</v>
      </c>
      <c r="T232" s="273"/>
      <c r="U232" s="8"/>
      <c r="W232" s="12">
        <v>188</v>
      </c>
      <c r="X232" s="1089" t="s">
        <v>1533</v>
      </c>
      <c r="Y232" s="765" t="s">
        <v>1533</v>
      </c>
      <c r="Z232" s="156" t="s">
        <v>1534</v>
      </c>
      <c r="AN232" s="273"/>
      <c r="AO232" s="8"/>
      <c r="AP232" s="8"/>
      <c r="AQ232" s="8"/>
      <c r="AR232" s="8"/>
      <c r="AS232" s="8"/>
      <c r="AT232" s="8"/>
      <c r="AU232" s="8"/>
    </row>
    <row r="233" spans="1:47" ht="12.75" customHeight="1" x14ac:dyDescent="0.2">
      <c r="A233" s="8"/>
      <c r="C233" s="12">
        <v>189</v>
      </c>
      <c r="D233" s="1089" t="s">
        <v>1535</v>
      </c>
      <c r="E233" s="765" t="s">
        <v>1535</v>
      </c>
      <c r="F233" s="156" t="s">
        <v>1536</v>
      </c>
      <c r="T233" s="273"/>
      <c r="U233" s="8"/>
      <c r="W233" s="12">
        <v>189</v>
      </c>
      <c r="X233" s="1089" t="s">
        <v>1537</v>
      </c>
      <c r="Y233" s="765" t="s">
        <v>1537</v>
      </c>
      <c r="Z233" s="156" t="s">
        <v>1538</v>
      </c>
      <c r="AN233" s="273"/>
      <c r="AO233" s="8"/>
      <c r="AP233" s="8"/>
      <c r="AQ233" s="8"/>
      <c r="AR233" s="8"/>
      <c r="AS233" s="8"/>
      <c r="AT233" s="8"/>
      <c r="AU233" s="8"/>
    </row>
    <row r="234" spans="1:47" ht="12.75" customHeight="1" x14ac:dyDescent="0.2">
      <c r="A234" s="8"/>
      <c r="C234" s="12">
        <v>190</v>
      </c>
      <c r="D234" s="1089" t="s">
        <v>1539</v>
      </c>
      <c r="E234" s="765" t="s">
        <v>1539</v>
      </c>
      <c r="F234" s="156" t="s">
        <v>1540</v>
      </c>
      <c r="T234" s="273"/>
      <c r="U234" s="8"/>
      <c r="W234" s="12">
        <v>190</v>
      </c>
      <c r="X234" s="1089" t="s">
        <v>1541</v>
      </c>
      <c r="Y234" s="765" t="s">
        <v>1541</v>
      </c>
      <c r="Z234" s="156" t="s">
        <v>1542</v>
      </c>
      <c r="AN234" s="273"/>
      <c r="AO234" s="8"/>
      <c r="AP234" s="8"/>
      <c r="AQ234" s="8"/>
      <c r="AR234" s="8"/>
      <c r="AS234" s="8"/>
      <c r="AT234" s="8"/>
      <c r="AU234" s="8"/>
    </row>
    <row r="235" spans="1:47" ht="12.75" customHeight="1" x14ac:dyDescent="0.2">
      <c r="A235" s="8"/>
      <c r="C235" s="12">
        <v>191</v>
      </c>
      <c r="D235" s="1089">
        <v>17569.03</v>
      </c>
      <c r="E235" s="765" t="s">
        <v>1543</v>
      </c>
      <c r="F235" s="156" t="s">
        <v>1544</v>
      </c>
      <c r="T235" s="273"/>
      <c r="U235" s="8"/>
      <c r="W235" s="12">
        <v>191</v>
      </c>
      <c r="X235" s="1089" t="s">
        <v>1545</v>
      </c>
      <c r="Y235" s="765" t="s">
        <v>1545</v>
      </c>
      <c r="Z235" s="156" t="s">
        <v>1546</v>
      </c>
      <c r="AN235" s="273"/>
      <c r="AO235" s="8"/>
      <c r="AP235" s="8"/>
      <c r="AQ235" s="8"/>
      <c r="AR235" s="8"/>
      <c r="AS235" s="8"/>
      <c r="AT235" s="8"/>
      <c r="AU235" s="8"/>
    </row>
    <row r="236" spans="1:47" ht="12.75" customHeight="1" x14ac:dyDescent="0.2">
      <c r="A236" s="8"/>
      <c r="C236" s="12">
        <v>192</v>
      </c>
      <c r="D236" s="1089"/>
      <c r="E236" s="765"/>
      <c r="F236" s="156"/>
      <c r="T236" s="273"/>
      <c r="U236" s="8"/>
      <c r="W236" s="12">
        <v>192</v>
      </c>
      <c r="X236" s="1089" t="s">
        <v>1547</v>
      </c>
      <c r="Y236" s="765" t="s">
        <v>1547</v>
      </c>
      <c r="Z236" s="156" t="s">
        <v>1548</v>
      </c>
      <c r="AN236" s="273"/>
      <c r="AO236" s="8"/>
      <c r="AP236" s="8"/>
      <c r="AQ236" s="8"/>
      <c r="AR236" s="8"/>
      <c r="AS236" s="8"/>
      <c r="AT236" s="8"/>
      <c r="AU236" s="8"/>
    </row>
    <row r="237" spans="1:47" ht="12.75" customHeight="1" x14ac:dyDescent="0.2">
      <c r="A237" s="8"/>
      <c r="C237" s="12">
        <v>193</v>
      </c>
      <c r="D237" s="1089"/>
      <c r="E237" s="765"/>
      <c r="F237" s="156"/>
      <c r="T237" s="273"/>
      <c r="U237" s="8"/>
      <c r="W237" s="12">
        <v>193</v>
      </c>
      <c r="X237" s="1089" t="s">
        <v>1549</v>
      </c>
      <c r="Y237" s="765" t="s">
        <v>1549</v>
      </c>
      <c r="Z237" s="156" t="s">
        <v>1550</v>
      </c>
      <c r="AN237" s="273"/>
      <c r="AO237" s="8"/>
      <c r="AP237" s="8"/>
      <c r="AQ237" s="8"/>
      <c r="AR237" s="8"/>
      <c r="AS237" s="8"/>
      <c r="AT237" s="8"/>
      <c r="AU237" s="8"/>
    </row>
    <row r="238" spans="1:47" ht="12.75" customHeight="1" x14ac:dyDescent="0.2">
      <c r="A238" s="8"/>
      <c r="C238" s="12">
        <v>194</v>
      </c>
      <c r="D238" s="1089"/>
      <c r="E238" s="765"/>
      <c r="F238" s="156"/>
      <c r="T238" s="273"/>
      <c r="U238" s="8"/>
      <c r="W238" s="12">
        <v>194</v>
      </c>
      <c r="X238" s="1089" t="s">
        <v>1551</v>
      </c>
      <c r="Y238" s="765" t="s">
        <v>1551</v>
      </c>
      <c r="Z238" s="156" t="s">
        <v>1552</v>
      </c>
      <c r="AN238" s="273"/>
      <c r="AO238" s="8"/>
      <c r="AP238" s="8"/>
      <c r="AQ238" s="8"/>
      <c r="AR238" s="8"/>
      <c r="AS238" s="8"/>
      <c r="AT238" s="8"/>
      <c r="AU238" s="8"/>
    </row>
    <row r="239" spans="1:47" ht="12.75" customHeight="1" x14ac:dyDescent="0.2">
      <c r="A239" s="8"/>
      <c r="C239" s="12">
        <v>195</v>
      </c>
      <c r="D239" s="1089"/>
      <c r="E239" s="765"/>
      <c r="F239" s="156"/>
      <c r="T239" s="273"/>
      <c r="U239" s="8"/>
      <c r="W239" s="12">
        <v>195</v>
      </c>
      <c r="X239" s="1089">
        <v>12819.7</v>
      </c>
      <c r="Y239" s="765" t="s">
        <v>1553</v>
      </c>
      <c r="Z239" s="156">
        <v>19.440000000000001</v>
      </c>
      <c r="AN239" s="273"/>
      <c r="AO239" s="8"/>
      <c r="AP239" s="8"/>
      <c r="AQ239" s="8"/>
      <c r="AR239" s="8"/>
      <c r="AS239" s="8"/>
      <c r="AT239" s="8"/>
      <c r="AU239" s="8"/>
    </row>
    <row r="240" spans="1:47" ht="12.75" customHeight="1" x14ac:dyDescent="0.2">
      <c r="A240" s="8"/>
      <c r="C240" s="12">
        <v>196</v>
      </c>
      <c r="D240" s="1089"/>
      <c r="E240" s="765"/>
      <c r="F240" s="156"/>
      <c r="T240" s="273"/>
      <c r="U240" s="8"/>
      <c r="W240" s="12">
        <v>196</v>
      </c>
      <c r="X240" s="1089">
        <v>13441.89</v>
      </c>
      <c r="Y240" s="765" t="s">
        <v>1554</v>
      </c>
      <c r="Z240" s="156">
        <v>20.498999999999999</v>
      </c>
      <c r="AN240" s="273"/>
      <c r="AO240" s="8"/>
      <c r="AP240" s="8"/>
      <c r="AQ240" s="8"/>
      <c r="AR240" s="8"/>
      <c r="AS240" s="8"/>
      <c r="AT240" s="8"/>
      <c r="AU240" s="8"/>
    </row>
    <row r="241" spans="1:47" ht="12.75" customHeight="1" x14ac:dyDescent="0.2">
      <c r="A241" s="8"/>
      <c r="C241" s="12">
        <v>197</v>
      </c>
      <c r="D241" s="1089"/>
      <c r="E241" s="765"/>
      <c r="F241" s="156"/>
      <c r="T241" s="273"/>
      <c r="U241" s="8"/>
      <c r="W241" s="12">
        <v>197</v>
      </c>
      <c r="X241" s="1089">
        <v>14024.01</v>
      </c>
      <c r="Y241" s="765" t="s">
        <v>1555</v>
      </c>
      <c r="Z241" s="156">
        <v>21.55</v>
      </c>
      <c r="AN241" s="273"/>
      <c r="AO241" s="8"/>
      <c r="AP241" s="8"/>
      <c r="AQ241" s="8"/>
      <c r="AR241" s="8"/>
      <c r="AS241" s="8"/>
      <c r="AT241" s="8"/>
      <c r="AU241" s="8"/>
    </row>
    <row r="242" spans="1:47" ht="12.75" customHeight="1" x14ac:dyDescent="0.2">
      <c r="A242" s="8"/>
      <c r="C242" s="12">
        <v>198</v>
      </c>
      <c r="D242" s="1089"/>
      <c r="E242" s="765"/>
      <c r="F242" s="156"/>
      <c r="T242" s="273"/>
      <c r="U242" s="8"/>
      <c r="W242" s="12">
        <v>198</v>
      </c>
      <c r="X242" s="1089">
        <v>14546.43</v>
      </c>
      <c r="Y242" s="765" t="s">
        <v>1556</v>
      </c>
      <c r="Z242" s="156">
        <v>23.95</v>
      </c>
      <c r="AN242" s="273"/>
      <c r="AO242" s="8"/>
      <c r="AP242" s="8"/>
      <c r="AQ242" s="8"/>
      <c r="AR242" s="8"/>
      <c r="AS242" s="8"/>
      <c r="AT242" s="8"/>
      <c r="AU242" s="8"/>
    </row>
    <row r="243" spans="1:47" ht="12.75" customHeight="1" x14ac:dyDescent="0.2">
      <c r="A243" s="8"/>
      <c r="C243" s="12">
        <v>199</v>
      </c>
      <c r="D243" s="1089"/>
      <c r="E243" s="765"/>
      <c r="F243" s="156"/>
      <c r="T243" s="273"/>
      <c r="U243" s="8"/>
      <c r="W243" s="12">
        <v>199</v>
      </c>
      <c r="X243" s="1089">
        <v>15046.93</v>
      </c>
      <c r="Y243" s="765" t="s">
        <v>1557</v>
      </c>
      <c r="Z243" s="156">
        <v>24.99</v>
      </c>
      <c r="AN243" s="273"/>
      <c r="AO243" s="8"/>
      <c r="AP243" s="8"/>
      <c r="AQ243" s="8"/>
      <c r="AR243" s="8"/>
      <c r="AS243" s="8"/>
      <c r="AT243" s="8"/>
      <c r="AU243" s="8"/>
    </row>
    <row r="244" spans="1:47" ht="12.75" customHeight="1" x14ac:dyDescent="0.2">
      <c r="A244" s="8"/>
      <c r="C244" s="12">
        <v>200</v>
      </c>
      <c r="D244" s="1089"/>
      <c r="E244" s="765"/>
      <c r="F244" s="156"/>
      <c r="T244" s="273"/>
      <c r="U244" s="8"/>
      <c r="W244" s="12">
        <v>200</v>
      </c>
      <c r="X244" s="1089">
        <v>15788.41</v>
      </c>
      <c r="Y244" s="765"/>
      <c r="Z244" s="156">
        <v>26.65</v>
      </c>
      <c r="AN244" s="273"/>
      <c r="AO244" s="8"/>
      <c r="AP244" s="8"/>
      <c r="AQ244" s="8"/>
      <c r="AR244" s="8"/>
      <c r="AS244" s="8"/>
      <c r="AT244" s="8"/>
      <c r="AU244" s="8"/>
    </row>
    <row r="245" spans="1:47" ht="12.75" customHeight="1" x14ac:dyDescent="0.2">
      <c r="A245" s="8"/>
      <c r="C245" s="12">
        <v>201</v>
      </c>
      <c r="D245" s="1089"/>
      <c r="E245" s="765"/>
      <c r="F245" s="156"/>
      <c r="T245" s="273"/>
      <c r="U245" s="8"/>
      <c r="W245" s="12">
        <v>201</v>
      </c>
      <c r="X245" s="1089"/>
      <c r="Y245" s="765"/>
      <c r="Z245" s="156"/>
      <c r="AN245" s="273"/>
      <c r="AO245" s="8"/>
      <c r="AP245" s="8"/>
      <c r="AQ245" s="8"/>
      <c r="AR245" s="8"/>
      <c r="AS245" s="8"/>
      <c r="AT245" s="8"/>
      <c r="AU245" s="8"/>
    </row>
    <row r="246" spans="1:47" ht="12.75" customHeight="1" x14ac:dyDescent="0.2">
      <c r="A246" s="8"/>
      <c r="C246" s="12">
        <v>202</v>
      </c>
      <c r="D246" s="1089"/>
      <c r="E246" s="765"/>
      <c r="F246" s="156"/>
      <c r="T246" s="273"/>
      <c r="U246" s="8"/>
      <c r="W246" s="12">
        <v>202</v>
      </c>
      <c r="X246" s="1089"/>
      <c r="Y246" s="765"/>
      <c r="Z246" s="156"/>
      <c r="AN246" s="273"/>
      <c r="AO246" s="8"/>
      <c r="AP246" s="8"/>
      <c r="AQ246" s="8"/>
      <c r="AR246" s="8"/>
      <c r="AS246" s="8"/>
      <c r="AT246" s="8"/>
      <c r="AU246" s="8"/>
    </row>
    <row r="247" spans="1:47" ht="12.75" customHeight="1" x14ac:dyDescent="0.2">
      <c r="A247" s="8"/>
      <c r="C247" s="12">
        <v>203</v>
      </c>
      <c r="D247" s="1089"/>
      <c r="E247" s="765"/>
      <c r="F247" s="156"/>
      <c r="T247" s="273"/>
      <c r="U247" s="8"/>
      <c r="W247" s="12">
        <v>203</v>
      </c>
      <c r="X247" s="1089"/>
      <c r="Y247" s="765"/>
      <c r="Z247" s="156"/>
      <c r="AN247" s="273"/>
      <c r="AO247" s="8"/>
      <c r="AP247" s="8"/>
      <c r="AQ247" s="8"/>
      <c r="AR247" s="8"/>
      <c r="AS247" s="8"/>
      <c r="AT247" s="8"/>
      <c r="AU247" s="8"/>
    </row>
    <row r="248" spans="1:47" ht="12.75" customHeight="1" x14ac:dyDescent="0.2">
      <c r="A248" s="8"/>
      <c r="C248" s="12">
        <v>204</v>
      </c>
      <c r="D248" s="1089"/>
      <c r="E248" s="765"/>
      <c r="F248" s="156"/>
      <c r="T248" s="273"/>
      <c r="U248" s="8"/>
      <c r="W248" s="12">
        <v>204</v>
      </c>
      <c r="X248" s="1089"/>
      <c r="Y248" s="765"/>
      <c r="Z248" s="156"/>
      <c r="AN248" s="273"/>
      <c r="AO248" s="8"/>
      <c r="AP248" s="8"/>
      <c r="AQ248" s="8"/>
      <c r="AR248" s="8"/>
      <c r="AS248" s="8"/>
      <c r="AT248" s="8"/>
      <c r="AU248" s="8"/>
    </row>
    <row r="249" spans="1:47" ht="12.75" customHeight="1" x14ac:dyDescent="0.2">
      <c r="A249" s="8"/>
      <c r="C249" s="12">
        <v>205</v>
      </c>
      <c r="D249" s="1089"/>
      <c r="E249" s="765"/>
      <c r="F249" s="156"/>
      <c r="T249" s="273"/>
      <c r="U249" s="8"/>
      <c r="W249" s="12">
        <v>205</v>
      </c>
      <c r="X249" s="1089"/>
      <c r="Y249" s="765"/>
      <c r="Z249" s="156"/>
      <c r="AN249" s="273"/>
      <c r="AO249" s="8"/>
      <c r="AP249" s="8"/>
      <c r="AQ249" s="8"/>
      <c r="AR249" s="8"/>
      <c r="AS249" s="8"/>
      <c r="AT249" s="8"/>
      <c r="AU249" s="8"/>
    </row>
    <row r="250" spans="1:47" ht="12.75" customHeight="1" x14ac:dyDescent="0.2">
      <c r="A250" s="8"/>
      <c r="C250" s="12">
        <v>206</v>
      </c>
      <c r="D250" s="1089"/>
      <c r="E250" s="765"/>
      <c r="F250" s="156"/>
      <c r="T250" s="273"/>
      <c r="U250" s="8"/>
      <c r="W250" s="12">
        <v>206</v>
      </c>
      <c r="X250" s="1089"/>
      <c r="Y250" s="765"/>
      <c r="Z250" s="156"/>
      <c r="AN250" s="273"/>
      <c r="AO250" s="8"/>
      <c r="AP250" s="8"/>
      <c r="AQ250" s="8"/>
      <c r="AR250" s="8"/>
      <c r="AS250" s="8"/>
      <c r="AT250" s="8"/>
      <c r="AU250" s="8"/>
    </row>
    <row r="251" spans="1:47" ht="12.75" customHeight="1" x14ac:dyDescent="0.2">
      <c r="A251" s="8"/>
      <c r="C251" s="12">
        <v>207</v>
      </c>
      <c r="D251" s="1089"/>
      <c r="E251" s="765"/>
      <c r="F251" s="156"/>
      <c r="T251" s="273"/>
      <c r="U251" s="8"/>
      <c r="W251" s="12">
        <v>207</v>
      </c>
      <c r="X251" s="1089"/>
      <c r="Y251" s="765"/>
      <c r="Z251" s="156"/>
      <c r="AN251" s="273"/>
      <c r="AO251" s="8"/>
      <c r="AP251" s="8"/>
      <c r="AQ251" s="8"/>
      <c r="AR251" s="8"/>
      <c r="AS251" s="8"/>
      <c r="AT251" s="8"/>
      <c r="AU251" s="8"/>
    </row>
    <row r="252" spans="1:47" ht="12.75" customHeight="1" x14ac:dyDescent="0.2">
      <c r="A252" s="8"/>
      <c r="C252" s="12">
        <v>208</v>
      </c>
      <c r="D252" s="1089"/>
      <c r="E252" s="765"/>
      <c r="F252" s="156"/>
      <c r="T252" s="273"/>
      <c r="U252" s="8"/>
      <c r="W252" s="12">
        <v>208</v>
      </c>
      <c r="X252" s="1089"/>
      <c r="Y252" s="765"/>
      <c r="Z252" s="156"/>
      <c r="AN252" s="273"/>
      <c r="AO252" s="8"/>
      <c r="AP252" s="8"/>
      <c r="AQ252" s="8"/>
      <c r="AR252" s="8"/>
      <c r="AS252" s="8"/>
      <c r="AT252" s="8"/>
      <c r="AU252" s="8"/>
    </row>
    <row r="253" spans="1:47" ht="12.75" customHeight="1" x14ac:dyDescent="0.2">
      <c r="A253" s="8"/>
      <c r="C253" s="12">
        <v>209</v>
      </c>
      <c r="D253" s="1089"/>
      <c r="E253" s="765"/>
      <c r="F253" s="156"/>
      <c r="T253" s="273"/>
      <c r="U253" s="8"/>
      <c r="W253" s="12">
        <v>209</v>
      </c>
      <c r="X253" s="1089"/>
      <c r="Y253" s="765"/>
      <c r="Z253" s="156"/>
      <c r="AN253" s="273"/>
      <c r="AO253" s="8"/>
      <c r="AP253" s="8"/>
      <c r="AQ253" s="8"/>
      <c r="AR253" s="8"/>
      <c r="AS253" s="8"/>
      <c r="AT253" s="8"/>
      <c r="AU253" s="8"/>
    </row>
    <row r="254" spans="1:47" ht="12.75" customHeight="1" x14ac:dyDescent="0.2">
      <c r="A254" s="8"/>
      <c r="C254" s="12">
        <v>210</v>
      </c>
      <c r="D254" s="1089"/>
      <c r="E254" s="765"/>
      <c r="F254" s="156"/>
      <c r="T254" s="273"/>
      <c r="U254" s="8"/>
      <c r="W254" s="12">
        <v>210</v>
      </c>
      <c r="X254" s="1089"/>
      <c r="Y254" s="765"/>
      <c r="Z254" s="156"/>
      <c r="AN254" s="273"/>
      <c r="AO254" s="8"/>
      <c r="AP254" s="8"/>
      <c r="AQ254" s="8"/>
      <c r="AR254" s="8"/>
      <c r="AS254" s="8"/>
      <c r="AT254" s="8"/>
      <c r="AU254" s="8"/>
    </row>
    <row r="255" spans="1:47" ht="12.75" customHeight="1" x14ac:dyDescent="0.2">
      <c r="A255" s="8"/>
      <c r="C255" s="12">
        <v>211</v>
      </c>
      <c r="D255" s="1089"/>
      <c r="E255" s="765"/>
      <c r="F255" s="156"/>
      <c r="T255" s="273"/>
      <c r="U255" s="8"/>
      <c r="W255" s="12">
        <v>211</v>
      </c>
      <c r="X255" s="1089"/>
      <c r="Y255" s="765"/>
      <c r="Z255" s="156"/>
      <c r="AN255" s="273"/>
      <c r="AO255" s="8"/>
      <c r="AP255" s="8"/>
      <c r="AQ255" s="8"/>
      <c r="AR255" s="8"/>
      <c r="AS255" s="8"/>
      <c r="AT255" s="8"/>
      <c r="AU255" s="8"/>
    </row>
    <row r="256" spans="1:47" ht="12.75" customHeight="1" x14ac:dyDescent="0.2">
      <c r="A256" s="8"/>
      <c r="C256" s="12">
        <v>212</v>
      </c>
      <c r="D256" s="1089"/>
      <c r="E256" s="765"/>
      <c r="F256" s="156"/>
      <c r="T256" s="273"/>
      <c r="U256" s="8"/>
      <c r="W256" s="12">
        <v>212</v>
      </c>
      <c r="X256" s="1089"/>
      <c r="Y256" s="765"/>
      <c r="Z256" s="156"/>
      <c r="AN256" s="273"/>
      <c r="AO256" s="8"/>
      <c r="AP256" s="8"/>
      <c r="AQ256" s="8"/>
      <c r="AR256" s="8"/>
      <c r="AS256" s="8"/>
      <c r="AT256" s="8"/>
      <c r="AU256" s="8"/>
    </row>
    <row r="257" spans="1:47" ht="12.75" customHeight="1" x14ac:dyDescent="0.2">
      <c r="A257" s="8"/>
      <c r="C257" s="12">
        <v>213</v>
      </c>
      <c r="D257" s="1089"/>
      <c r="E257" s="765"/>
      <c r="F257" s="156"/>
      <c r="T257" s="273"/>
      <c r="U257" s="8"/>
      <c r="W257" s="12">
        <v>213</v>
      </c>
      <c r="X257" s="1089"/>
      <c r="Y257" s="765"/>
      <c r="Z257" s="156"/>
      <c r="AN257" s="273"/>
      <c r="AO257" s="8"/>
      <c r="AP257" s="8"/>
      <c r="AQ257" s="8"/>
      <c r="AR257" s="8"/>
      <c r="AS257" s="8"/>
      <c r="AT257" s="8"/>
      <c r="AU257" s="8"/>
    </row>
    <row r="258" spans="1:47" ht="12.75" customHeight="1" x14ac:dyDescent="0.2">
      <c r="A258" s="8"/>
      <c r="C258" s="12">
        <v>214</v>
      </c>
      <c r="D258" s="1089"/>
      <c r="E258" s="765"/>
      <c r="F258" s="156"/>
      <c r="T258" s="273"/>
      <c r="U258" s="8"/>
      <c r="W258" s="12">
        <v>214</v>
      </c>
      <c r="X258" s="1089"/>
      <c r="Y258" s="765"/>
      <c r="Z258" s="156"/>
      <c r="AN258" s="273"/>
      <c r="AO258" s="8"/>
      <c r="AP258" s="8"/>
      <c r="AQ258" s="8"/>
      <c r="AR258" s="8"/>
      <c r="AS258" s="8"/>
      <c r="AT258" s="8"/>
      <c r="AU258" s="8"/>
    </row>
    <row r="259" spans="1:47" ht="12.75" customHeight="1" x14ac:dyDescent="0.2">
      <c r="A259" s="8"/>
      <c r="C259" s="12">
        <v>215</v>
      </c>
      <c r="D259" s="1089"/>
      <c r="E259" s="765"/>
      <c r="F259" s="156"/>
      <c r="T259" s="273"/>
      <c r="U259" s="8"/>
      <c r="W259" s="12">
        <v>215</v>
      </c>
      <c r="X259" s="1089"/>
      <c r="Y259" s="765"/>
      <c r="Z259" s="156"/>
      <c r="AN259" s="273"/>
      <c r="AO259" s="8"/>
      <c r="AP259" s="8"/>
      <c r="AQ259" s="8"/>
      <c r="AR259" s="8"/>
      <c r="AS259" s="8"/>
      <c r="AT259" s="8"/>
      <c r="AU259" s="8"/>
    </row>
    <row r="260" spans="1:47" ht="12.75" customHeight="1" x14ac:dyDescent="0.2">
      <c r="A260" s="8"/>
      <c r="C260" s="12">
        <v>216</v>
      </c>
      <c r="D260" s="1089"/>
      <c r="E260" s="765"/>
      <c r="F260" s="156"/>
      <c r="T260" s="273"/>
      <c r="U260" s="8"/>
      <c r="W260" s="12">
        <v>216</v>
      </c>
      <c r="X260" s="1089"/>
      <c r="Y260" s="765"/>
      <c r="Z260" s="156"/>
      <c r="AN260" s="273"/>
      <c r="AO260" s="8"/>
      <c r="AP260" s="8"/>
      <c r="AQ260" s="8"/>
      <c r="AR260" s="8"/>
      <c r="AS260" s="8"/>
      <c r="AT260" s="8"/>
      <c r="AU260" s="8"/>
    </row>
    <row r="261" spans="1:47" ht="12.75" customHeight="1" x14ac:dyDescent="0.2">
      <c r="A261" s="8"/>
      <c r="C261" s="12">
        <v>217</v>
      </c>
      <c r="D261" s="1089"/>
      <c r="E261" s="765"/>
      <c r="F261" s="156"/>
      <c r="T261" s="273"/>
      <c r="U261" s="8"/>
      <c r="W261" s="12">
        <v>217</v>
      </c>
      <c r="X261" s="1089"/>
      <c r="Y261" s="765"/>
      <c r="Z261" s="156"/>
      <c r="AN261" s="273"/>
      <c r="AO261" s="8"/>
      <c r="AP261" s="8"/>
      <c r="AQ261" s="8"/>
      <c r="AR261" s="8"/>
      <c r="AS261" s="8"/>
      <c r="AT261" s="8"/>
      <c r="AU261" s="8"/>
    </row>
    <row r="262" spans="1:47" ht="12.75" customHeight="1" x14ac:dyDescent="0.2">
      <c r="A262" s="8"/>
      <c r="C262" s="12">
        <v>218</v>
      </c>
      <c r="D262" s="1089"/>
      <c r="E262" s="765"/>
      <c r="F262" s="156"/>
      <c r="T262" s="273"/>
      <c r="U262" s="8"/>
      <c r="W262" s="12">
        <v>218</v>
      </c>
      <c r="X262" s="1089"/>
      <c r="Y262" s="765"/>
      <c r="Z262" s="156"/>
      <c r="AN262" s="273"/>
      <c r="AO262" s="8"/>
      <c r="AP262" s="8"/>
      <c r="AQ262" s="8"/>
      <c r="AR262" s="8"/>
      <c r="AS262" s="8"/>
      <c r="AT262" s="8"/>
      <c r="AU262" s="8"/>
    </row>
    <row r="263" spans="1:47" ht="12.75" customHeight="1" x14ac:dyDescent="0.2">
      <c r="A263" s="8"/>
      <c r="C263" s="12">
        <v>219</v>
      </c>
      <c r="D263" s="1089"/>
      <c r="E263" s="765"/>
      <c r="F263" s="156"/>
      <c r="T263" s="273"/>
      <c r="U263" s="8"/>
      <c r="W263" s="12">
        <v>219</v>
      </c>
      <c r="X263" s="1089"/>
      <c r="Y263" s="765"/>
      <c r="Z263" s="156"/>
      <c r="AN263" s="273"/>
      <c r="AO263" s="8"/>
      <c r="AP263" s="8"/>
      <c r="AQ263" s="8"/>
      <c r="AR263" s="8"/>
      <c r="AS263" s="8"/>
      <c r="AT263" s="8"/>
      <c r="AU263" s="8"/>
    </row>
    <row r="264" spans="1:47" ht="12.75" customHeight="1" x14ac:dyDescent="0.2">
      <c r="A264" s="8"/>
      <c r="C264" s="12">
        <v>220</v>
      </c>
      <c r="D264" s="1089"/>
      <c r="E264" s="765"/>
      <c r="F264" s="156"/>
      <c r="T264" s="273"/>
      <c r="U264" s="8"/>
      <c r="W264" s="12">
        <v>220</v>
      </c>
      <c r="X264" s="1089"/>
      <c r="Y264" s="765"/>
      <c r="Z264" s="156"/>
      <c r="AN264" s="273"/>
      <c r="AO264" s="8"/>
      <c r="AP264" s="8"/>
      <c r="AQ264" s="8"/>
      <c r="AR264" s="8"/>
      <c r="AS264" s="8"/>
      <c r="AT264" s="8"/>
      <c r="AU264" s="8"/>
    </row>
    <row r="265" spans="1:47" ht="12.75" customHeight="1" x14ac:dyDescent="0.2">
      <c r="A265" s="8"/>
      <c r="C265" s="12">
        <v>221</v>
      </c>
      <c r="D265" s="1089"/>
      <c r="E265" s="765"/>
      <c r="F265" s="156"/>
      <c r="T265" s="273"/>
      <c r="U265" s="8"/>
      <c r="W265" s="12">
        <v>221</v>
      </c>
      <c r="X265" s="1089"/>
      <c r="Y265" s="765"/>
      <c r="Z265" s="156"/>
      <c r="AN265" s="273"/>
      <c r="AO265" s="8"/>
      <c r="AP265" s="8"/>
      <c r="AQ265" s="8"/>
      <c r="AR265" s="8"/>
      <c r="AS265" s="8"/>
      <c r="AT265" s="8"/>
      <c r="AU265" s="8"/>
    </row>
    <row r="266" spans="1:47" ht="12.75" customHeight="1" x14ac:dyDescent="0.2">
      <c r="A266" s="8"/>
      <c r="C266" s="12">
        <v>222</v>
      </c>
      <c r="D266" s="1089"/>
      <c r="E266" s="765"/>
      <c r="F266" s="156"/>
      <c r="T266" s="273"/>
      <c r="U266" s="8"/>
      <c r="W266" s="12">
        <v>222</v>
      </c>
      <c r="X266" s="1089"/>
      <c r="Y266" s="765"/>
      <c r="Z266" s="156"/>
      <c r="AN266" s="273"/>
      <c r="AO266" s="8"/>
      <c r="AP266" s="8"/>
      <c r="AQ266" s="8"/>
      <c r="AR266" s="8"/>
      <c r="AS266" s="8"/>
      <c r="AT266" s="8"/>
      <c r="AU266" s="8"/>
    </row>
    <row r="267" spans="1:47" ht="12.75" customHeight="1" x14ac:dyDescent="0.2">
      <c r="A267" s="8"/>
      <c r="C267" s="12">
        <v>223</v>
      </c>
      <c r="D267" s="1089"/>
      <c r="E267" s="765"/>
      <c r="F267" s="156"/>
      <c r="T267" s="273"/>
      <c r="U267" s="8"/>
      <c r="W267" s="12">
        <v>223</v>
      </c>
      <c r="X267" s="1089"/>
      <c r="Y267" s="765"/>
      <c r="Z267" s="156"/>
      <c r="AN267" s="273"/>
      <c r="AO267" s="8"/>
      <c r="AP267" s="8"/>
      <c r="AQ267" s="8"/>
      <c r="AR267" s="8"/>
      <c r="AS267" s="8"/>
      <c r="AT267" s="8"/>
      <c r="AU267" s="8"/>
    </row>
    <row r="268" spans="1:47" ht="12.75" customHeight="1" x14ac:dyDescent="0.2">
      <c r="A268" s="8"/>
      <c r="C268" s="12">
        <v>224</v>
      </c>
      <c r="D268" s="1089"/>
      <c r="E268" s="765"/>
      <c r="F268" s="156"/>
      <c r="T268" s="273"/>
      <c r="U268" s="8"/>
      <c r="W268" s="12">
        <v>224</v>
      </c>
      <c r="X268" s="1089"/>
      <c r="Y268" s="765"/>
      <c r="Z268" s="156"/>
      <c r="AN268" s="273"/>
      <c r="AO268" s="8"/>
      <c r="AP268" s="8"/>
      <c r="AQ268" s="8"/>
      <c r="AR268" s="8"/>
      <c r="AS268" s="8"/>
      <c r="AT268" s="8"/>
      <c r="AU268" s="8"/>
    </row>
    <row r="269" spans="1:47" ht="12.75" customHeight="1" x14ac:dyDescent="0.2">
      <c r="A269" s="8"/>
      <c r="C269" s="12">
        <v>225</v>
      </c>
      <c r="D269" s="1089"/>
      <c r="E269" s="765"/>
      <c r="F269" s="156"/>
      <c r="T269" s="273"/>
      <c r="U269" s="8"/>
      <c r="W269" s="12">
        <v>225</v>
      </c>
      <c r="X269" s="1089"/>
      <c r="Y269" s="765"/>
      <c r="Z269" s="156"/>
      <c r="AN269" s="273"/>
      <c r="AO269" s="8"/>
      <c r="AP269" s="8"/>
      <c r="AQ269" s="8"/>
      <c r="AR269" s="8"/>
      <c r="AS269" s="8"/>
      <c r="AT269" s="8"/>
      <c r="AU269" s="8"/>
    </row>
    <row r="270" spans="1:47" ht="12.75" customHeight="1" x14ac:dyDescent="0.2">
      <c r="A270" s="8"/>
      <c r="C270" s="12">
        <v>226</v>
      </c>
      <c r="D270" s="1089"/>
      <c r="E270" s="765"/>
      <c r="F270" s="156"/>
      <c r="T270" s="273"/>
      <c r="U270" s="8"/>
      <c r="W270" s="12">
        <v>226</v>
      </c>
      <c r="X270" s="1089"/>
      <c r="Y270" s="765"/>
      <c r="Z270" s="156"/>
      <c r="AN270" s="273"/>
      <c r="AO270" s="8"/>
      <c r="AP270" s="8"/>
      <c r="AQ270" s="8"/>
      <c r="AR270" s="8"/>
      <c r="AS270" s="8"/>
      <c r="AT270" s="8"/>
      <c r="AU270" s="8"/>
    </row>
    <row r="271" spans="1:47" ht="12.75" customHeight="1" x14ac:dyDescent="0.2">
      <c r="A271" s="8"/>
      <c r="C271" s="12">
        <v>227</v>
      </c>
      <c r="D271" s="1089"/>
      <c r="E271" s="765"/>
      <c r="F271" s="156"/>
      <c r="T271" s="273"/>
      <c r="U271" s="8"/>
      <c r="W271" s="12">
        <v>227</v>
      </c>
      <c r="X271" s="1089"/>
      <c r="Y271" s="765"/>
      <c r="Z271" s="156"/>
      <c r="AN271" s="273"/>
      <c r="AO271" s="8"/>
      <c r="AP271" s="8"/>
      <c r="AQ271" s="8"/>
      <c r="AR271" s="8"/>
      <c r="AS271" s="8"/>
      <c r="AT271" s="8"/>
      <c r="AU271" s="8"/>
    </row>
    <row r="272" spans="1:47" ht="12.75" customHeight="1" x14ac:dyDescent="0.2">
      <c r="A272" s="8"/>
      <c r="C272" s="12">
        <v>228</v>
      </c>
      <c r="D272" s="1089"/>
      <c r="E272" s="765"/>
      <c r="F272" s="156"/>
      <c r="T272" s="273"/>
      <c r="U272" s="8"/>
      <c r="W272" s="12">
        <v>228</v>
      </c>
      <c r="X272" s="1089"/>
      <c r="Y272" s="765"/>
      <c r="Z272" s="156"/>
      <c r="AN272" s="273"/>
      <c r="AO272" s="8"/>
      <c r="AP272" s="8"/>
      <c r="AQ272" s="8"/>
      <c r="AR272" s="8"/>
      <c r="AS272" s="8"/>
      <c r="AT272" s="8"/>
      <c r="AU272" s="8"/>
    </row>
    <row r="273" spans="1:47" ht="12.75" customHeight="1" x14ac:dyDescent="0.2">
      <c r="A273" s="8"/>
      <c r="C273" s="12">
        <v>229</v>
      </c>
      <c r="D273" s="1089"/>
      <c r="E273" s="765"/>
      <c r="F273" s="156"/>
      <c r="T273" s="273"/>
      <c r="U273" s="8"/>
      <c r="W273" s="12">
        <v>229</v>
      </c>
      <c r="X273" s="1089"/>
      <c r="Y273" s="765"/>
      <c r="Z273" s="156"/>
      <c r="AN273" s="273"/>
      <c r="AO273" s="8"/>
      <c r="AP273" s="8"/>
      <c r="AQ273" s="8"/>
      <c r="AR273" s="8"/>
      <c r="AS273" s="8"/>
      <c r="AT273" s="8"/>
      <c r="AU273" s="8"/>
    </row>
    <row r="274" spans="1:47" ht="12.75" customHeight="1" x14ac:dyDescent="0.2">
      <c r="A274" s="8"/>
      <c r="C274" s="12">
        <v>230</v>
      </c>
      <c r="D274" s="1089"/>
      <c r="E274" s="765"/>
      <c r="F274" s="156"/>
      <c r="T274" s="273"/>
      <c r="U274" s="8"/>
      <c r="W274" s="12">
        <v>230</v>
      </c>
      <c r="X274" s="1089"/>
      <c r="Y274" s="765"/>
      <c r="Z274" s="156"/>
      <c r="AN274" s="273"/>
      <c r="AO274" s="8"/>
      <c r="AP274" s="8"/>
      <c r="AQ274" s="8"/>
      <c r="AR274" s="8"/>
      <c r="AS274" s="8"/>
      <c r="AT274" s="8"/>
      <c r="AU274" s="8"/>
    </row>
    <row r="275" spans="1:47" ht="12.75" customHeight="1" x14ac:dyDescent="0.2">
      <c r="A275" s="8"/>
      <c r="C275" s="12">
        <v>231</v>
      </c>
      <c r="D275" s="1089"/>
      <c r="E275" s="765"/>
      <c r="F275" s="156"/>
      <c r="T275" s="273"/>
      <c r="U275" s="8"/>
      <c r="W275" s="12">
        <v>231</v>
      </c>
      <c r="X275" s="1089"/>
      <c r="Y275" s="765"/>
      <c r="Z275" s="156"/>
      <c r="AN275" s="273"/>
      <c r="AO275" s="8"/>
      <c r="AP275" s="8"/>
      <c r="AQ275" s="8"/>
      <c r="AR275" s="8"/>
      <c r="AS275" s="8"/>
      <c r="AT275" s="8"/>
      <c r="AU275" s="8"/>
    </row>
    <row r="276" spans="1:47" ht="12.75" customHeight="1" x14ac:dyDescent="0.2">
      <c r="A276" s="8"/>
      <c r="C276" s="12">
        <v>232</v>
      </c>
      <c r="D276" s="1089"/>
      <c r="E276" s="765"/>
      <c r="F276" s="156"/>
      <c r="T276" s="273"/>
      <c r="U276" s="8"/>
      <c r="W276" s="12">
        <v>232</v>
      </c>
      <c r="X276" s="1089"/>
      <c r="Y276" s="765"/>
      <c r="Z276" s="156"/>
      <c r="AN276" s="273"/>
      <c r="AO276" s="8"/>
      <c r="AP276" s="8"/>
      <c r="AQ276" s="8"/>
      <c r="AR276" s="8"/>
      <c r="AS276" s="8"/>
      <c r="AT276" s="8"/>
      <c r="AU276" s="8"/>
    </row>
    <row r="277" spans="1:47" ht="12.75" customHeight="1" x14ac:dyDescent="0.2">
      <c r="A277" s="8"/>
      <c r="C277" s="12">
        <v>233</v>
      </c>
      <c r="D277" s="1089"/>
      <c r="E277" s="765"/>
      <c r="F277" s="156"/>
      <c r="T277" s="273"/>
      <c r="U277" s="8"/>
      <c r="W277" s="12">
        <v>233</v>
      </c>
      <c r="X277" s="1089"/>
      <c r="Y277" s="765"/>
      <c r="Z277" s="156"/>
      <c r="AN277" s="273"/>
      <c r="AO277" s="8"/>
      <c r="AP277" s="8"/>
      <c r="AQ277" s="8"/>
      <c r="AR277" s="8"/>
      <c r="AS277" s="8"/>
      <c r="AT277" s="8"/>
      <c r="AU277" s="8"/>
    </row>
    <row r="278" spans="1:47" ht="12.75" customHeight="1" x14ac:dyDescent="0.2">
      <c r="A278" s="8"/>
      <c r="C278" s="12">
        <v>234</v>
      </c>
      <c r="D278" s="1089"/>
      <c r="E278" s="765"/>
      <c r="F278" s="156"/>
      <c r="T278" s="273"/>
      <c r="U278" s="8"/>
      <c r="W278" s="12">
        <v>234</v>
      </c>
      <c r="X278" s="1089"/>
      <c r="Y278" s="765"/>
      <c r="Z278" s="156"/>
      <c r="AN278" s="273"/>
      <c r="AO278" s="8"/>
      <c r="AP278" s="8"/>
      <c r="AQ278" s="8"/>
      <c r="AR278" s="8"/>
      <c r="AS278" s="8"/>
      <c r="AT278" s="8"/>
      <c r="AU278" s="8"/>
    </row>
    <row r="279" spans="1:47" ht="12.75" customHeight="1" x14ac:dyDescent="0.2">
      <c r="A279" s="8"/>
      <c r="C279" s="12">
        <v>235</v>
      </c>
      <c r="D279" s="1089"/>
      <c r="E279" s="765"/>
      <c r="F279" s="156"/>
      <c r="T279" s="273"/>
      <c r="U279" s="8"/>
      <c r="W279" s="12">
        <v>235</v>
      </c>
      <c r="X279" s="1089"/>
      <c r="Y279" s="765"/>
      <c r="Z279" s="156"/>
      <c r="AN279" s="273"/>
      <c r="AO279" s="8"/>
      <c r="AP279" s="8"/>
      <c r="AQ279" s="8"/>
      <c r="AR279" s="8"/>
      <c r="AS279" s="8"/>
      <c r="AT279" s="8"/>
      <c r="AU279" s="8"/>
    </row>
    <row r="280" spans="1:47" ht="12.75" customHeight="1" x14ac:dyDescent="0.2">
      <c r="A280" s="8"/>
      <c r="C280" s="12">
        <v>236</v>
      </c>
      <c r="D280" s="1089"/>
      <c r="E280" s="765"/>
      <c r="F280" s="156"/>
      <c r="T280" s="273"/>
      <c r="U280" s="8"/>
      <c r="W280" s="12">
        <v>236</v>
      </c>
      <c r="X280" s="1089"/>
      <c r="Y280" s="765"/>
      <c r="Z280" s="156"/>
      <c r="AN280" s="273"/>
      <c r="AO280" s="8"/>
      <c r="AP280" s="8"/>
      <c r="AQ280" s="8"/>
      <c r="AR280" s="8"/>
      <c r="AS280" s="8"/>
      <c r="AT280" s="8"/>
      <c r="AU280" s="8"/>
    </row>
    <row r="281" spans="1:47" ht="12.75" customHeight="1" x14ac:dyDescent="0.2">
      <c r="A281" s="8"/>
      <c r="C281" s="12">
        <v>237</v>
      </c>
      <c r="D281" s="1089"/>
      <c r="E281" s="765"/>
      <c r="F281" s="156"/>
      <c r="T281" s="273"/>
      <c r="U281" s="8"/>
      <c r="W281" s="12">
        <v>237</v>
      </c>
      <c r="X281" s="1089"/>
      <c r="Y281" s="765"/>
      <c r="Z281" s="156"/>
      <c r="AN281" s="273"/>
      <c r="AO281" s="8"/>
      <c r="AP281" s="8"/>
      <c r="AQ281" s="8"/>
      <c r="AR281" s="8"/>
      <c r="AS281" s="8"/>
      <c r="AT281" s="8"/>
      <c r="AU281" s="8"/>
    </row>
    <row r="282" spans="1:47" ht="12.75" customHeight="1" x14ac:dyDescent="0.2">
      <c r="A282" s="8"/>
      <c r="C282" s="12">
        <v>238</v>
      </c>
      <c r="D282" s="1089"/>
      <c r="E282" s="765"/>
      <c r="F282" s="156"/>
      <c r="T282" s="273"/>
      <c r="U282" s="8"/>
      <c r="W282" s="12">
        <v>238</v>
      </c>
      <c r="X282" s="1089"/>
      <c r="Y282" s="765"/>
      <c r="Z282" s="156"/>
      <c r="AN282" s="273"/>
      <c r="AO282" s="8"/>
      <c r="AP282" s="8"/>
      <c r="AQ282" s="8"/>
      <c r="AR282" s="8"/>
      <c r="AS282" s="8"/>
      <c r="AT282" s="8"/>
      <c r="AU282" s="8"/>
    </row>
    <row r="283" spans="1:47" ht="12.75" customHeight="1" x14ac:dyDescent="0.2">
      <c r="A283" s="8"/>
      <c r="C283" s="12">
        <v>239</v>
      </c>
      <c r="D283" s="1089"/>
      <c r="E283" s="765"/>
      <c r="F283" s="156"/>
      <c r="T283" s="273"/>
      <c r="U283" s="8"/>
      <c r="W283" s="12">
        <v>239</v>
      </c>
      <c r="X283" s="1089"/>
      <c r="Y283" s="765"/>
      <c r="Z283" s="156"/>
      <c r="AN283" s="273"/>
      <c r="AO283" s="8"/>
      <c r="AP283" s="8"/>
      <c r="AQ283" s="8"/>
      <c r="AR283" s="8"/>
      <c r="AS283" s="8"/>
      <c r="AT283" s="8"/>
      <c r="AU283" s="8"/>
    </row>
    <row r="284" spans="1:47" ht="12.75" customHeight="1" x14ac:dyDescent="0.2">
      <c r="A284" s="8"/>
      <c r="C284" s="12">
        <v>240</v>
      </c>
      <c r="D284" s="1089"/>
      <c r="E284" s="765"/>
      <c r="F284" s="156"/>
      <c r="T284" s="273"/>
      <c r="U284" s="8"/>
      <c r="W284" s="12">
        <v>240</v>
      </c>
      <c r="X284" s="1089"/>
      <c r="Y284" s="765"/>
      <c r="Z284" s="156"/>
      <c r="AN284" s="273"/>
      <c r="AO284" s="8"/>
      <c r="AP284" s="8"/>
      <c r="AQ284" s="8"/>
      <c r="AR284" s="8"/>
      <c r="AS284" s="8"/>
      <c r="AT284" s="8"/>
      <c r="AU284" s="8"/>
    </row>
    <row r="285" spans="1:47" ht="12.75" customHeight="1" x14ac:dyDescent="0.2">
      <c r="A285" s="8"/>
      <c r="C285" s="12">
        <v>241</v>
      </c>
      <c r="D285" s="1089"/>
      <c r="E285" s="765"/>
      <c r="F285" s="156"/>
      <c r="T285" s="273"/>
      <c r="U285" s="8"/>
      <c r="W285" s="12">
        <v>241</v>
      </c>
      <c r="X285" s="1089"/>
      <c r="Y285" s="765"/>
      <c r="Z285" s="156"/>
      <c r="AN285" s="273"/>
      <c r="AO285" s="8"/>
      <c r="AP285" s="8"/>
      <c r="AQ285" s="8"/>
      <c r="AR285" s="8"/>
      <c r="AS285" s="8"/>
      <c r="AT285" s="8"/>
      <c r="AU285" s="8"/>
    </row>
    <row r="286" spans="1:47" ht="12.75" customHeight="1" x14ac:dyDescent="0.2">
      <c r="A286" s="8"/>
      <c r="C286" s="12">
        <v>242</v>
      </c>
      <c r="D286" s="1089"/>
      <c r="E286" s="765"/>
      <c r="F286" s="156"/>
      <c r="T286" s="273"/>
      <c r="U286" s="8"/>
      <c r="W286" s="12">
        <v>242</v>
      </c>
      <c r="X286" s="1089"/>
      <c r="Y286" s="765"/>
      <c r="Z286" s="156"/>
      <c r="AN286" s="273"/>
      <c r="AO286" s="8"/>
      <c r="AP286" s="8"/>
      <c r="AQ286" s="8"/>
      <c r="AR286" s="8"/>
      <c r="AS286" s="8"/>
      <c r="AT286" s="8"/>
      <c r="AU286" s="8"/>
    </row>
    <row r="287" spans="1:47" ht="12.75" customHeight="1" x14ac:dyDescent="0.2">
      <c r="A287" s="8"/>
      <c r="C287" s="12">
        <v>243</v>
      </c>
      <c r="D287" s="1089"/>
      <c r="E287" s="765"/>
      <c r="F287" s="156"/>
      <c r="T287" s="273"/>
      <c r="U287" s="8"/>
      <c r="W287" s="12">
        <v>243</v>
      </c>
      <c r="X287" s="1089"/>
      <c r="Y287" s="765"/>
      <c r="Z287" s="156"/>
      <c r="AN287" s="273"/>
      <c r="AO287" s="8"/>
      <c r="AP287" s="8"/>
      <c r="AQ287" s="8"/>
      <c r="AR287" s="8"/>
      <c r="AS287" s="8"/>
      <c r="AT287" s="8"/>
      <c r="AU287" s="8"/>
    </row>
    <row r="288" spans="1:47" ht="12.75" customHeight="1" x14ac:dyDescent="0.2">
      <c r="A288" s="8"/>
      <c r="C288" s="12">
        <v>244</v>
      </c>
      <c r="D288" s="1089"/>
      <c r="E288" s="765"/>
      <c r="F288" s="156"/>
      <c r="T288" s="273"/>
      <c r="U288" s="8"/>
      <c r="W288" s="12">
        <v>244</v>
      </c>
      <c r="X288" s="1089"/>
      <c r="Y288" s="765"/>
      <c r="Z288" s="156"/>
      <c r="AN288" s="273"/>
      <c r="AO288" s="8"/>
      <c r="AP288" s="8"/>
      <c r="AQ288" s="8"/>
      <c r="AR288" s="8"/>
      <c r="AS288" s="8"/>
      <c r="AT288" s="8"/>
      <c r="AU288" s="8"/>
    </row>
    <row r="289" spans="1:47" ht="12.75" customHeight="1" x14ac:dyDescent="0.2">
      <c r="A289" s="8"/>
      <c r="C289" s="12">
        <v>245</v>
      </c>
      <c r="D289" s="1089"/>
      <c r="E289" s="765"/>
      <c r="F289" s="156"/>
      <c r="T289" s="273"/>
      <c r="U289" s="8"/>
      <c r="W289" s="12">
        <v>245</v>
      </c>
      <c r="X289" s="1089"/>
      <c r="Y289" s="765"/>
      <c r="Z289" s="156"/>
      <c r="AN289" s="273"/>
      <c r="AO289" s="8"/>
      <c r="AP289" s="8"/>
      <c r="AQ289" s="8"/>
      <c r="AR289" s="8"/>
      <c r="AS289" s="8"/>
      <c r="AT289" s="8"/>
      <c r="AU289" s="8"/>
    </row>
    <row r="290" spans="1:47" ht="12.75" customHeight="1" x14ac:dyDescent="0.2">
      <c r="A290" s="8"/>
      <c r="C290" s="12">
        <v>246</v>
      </c>
      <c r="D290" s="1089"/>
      <c r="E290" s="765"/>
      <c r="F290" s="156"/>
      <c r="T290" s="273"/>
      <c r="U290" s="8"/>
      <c r="W290" s="12">
        <v>246</v>
      </c>
      <c r="X290" s="1089"/>
      <c r="Y290" s="765"/>
      <c r="Z290" s="156"/>
      <c r="AN290" s="273"/>
      <c r="AO290" s="8"/>
      <c r="AP290" s="8"/>
      <c r="AQ290" s="8"/>
      <c r="AR290" s="8"/>
      <c r="AS290" s="8"/>
      <c r="AT290" s="8"/>
      <c r="AU290" s="8"/>
    </row>
    <row r="291" spans="1:47" ht="12.75" customHeight="1" x14ac:dyDescent="0.2">
      <c r="A291" s="8"/>
      <c r="C291" s="12">
        <v>247</v>
      </c>
      <c r="D291" s="1089"/>
      <c r="E291" s="765"/>
      <c r="F291" s="156"/>
      <c r="T291" s="273"/>
      <c r="U291" s="8"/>
      <c r="W291" s="12">
        <v>247</v>
      </c>
      <c r="X291" s="1089"/>
      <c r="Y291" s="765"/>
      <c r="Z291" s="156"/>
      <c r="AN291" s="273"/>
      <c r="AO291" s="8"/>
      <c r="AP291" s="8"/>
      <c r="AQ291" s="8"/>
      <c r="AR291" s="8"/>
      <c r="AS291" s="8"/>
      <c r="AT291" s="8"/>
      <c r="AU291" s="8"/>
    </row>
    <row r="292" spans="1:47" ht="12.75" customHeight="1" x14ac:dyDescent="0.2">
      <c r="A292" s="8"/>
      <c r="C292" s="12">
        <v>248</v>
      </c>
      <c r="D292" s="1089"/>
      <c r="E292" s="765"/>
      <c r="F292" s="156"/>
      <c r="T292" s="273"/>
      <c r="U292" s="8"/>
      <c r="W292" s="12">
        <v>248</v>
      </c>
      <c r="X292" s="1089"/>
      <c r="Y292" s="765"/>
      <c r="Z292" s="156"/>
      <c r="AN292" s="273"/>
      <c r="AO292" s="8"/>
      <c r="AP292" s="8"/>
      <c r="AQ292" s="8"/>
      <c r="AR292" s="8"/>
      <c r="AS292" s="8"/>
      <c r="AT292" s="8"/>
      <c r="AU292" s="8"/>
    </row>
    <row r="293" spans="1:47" ht="12.75" customHeight="1" x14ac:dyDescent="0.2">
      <c r="A293" s="8"/>
      <c r="C293" s="12">
        <v>249</v>
      </c>
      <c r="D293" s="1089"/>
      <c r="E293" s="765"/>
      <c r="F293" s="156"/>
      <c r="T293" s="273"/>
      <c r="U293" s="8"/>
      <c r="W293" s="12">
        <v>249</v>
      </c>
      <c r="X293" s="1089"/>
      <c r="Y293" s="765"/>
      <c r="Z293" s="156"/>
      <c r="AN293" s="273"/>
      <c r="AO293" s="8"/>
      <c r="AP293" s="8"/>
      <c r="AQ293" s="8"/>
      <c r="AR293" s="8"/>
      <c r="AS293" s="8"/>
      <c r="AT293" s="8"/>
      <c r="AU293" s="8"/>
    </row>
    <row r="294" spans="1:47" ht="12.75" customHeight="1" x14ac:dyDescent="0.2">
      <c r="A294" s="8"/>
      <c r="C294" s="12">
        <v>250</v>
      </c>
      <c r="D294" s="1089"/>
      <c r="E294" s="765"/>
      <c r="F294" s="156"/>
      <c r="T294" s="273"/>
      <c r="U294" s="8"/>
      <c r="W294" s="12">
        <v>250</v>
      </c>
      <c r="X294" s="1089"/>
      <c r="Y294" s="765"/>
      <c r="Z294" s="156"/>
      <c r="AN294" s="273"/>
      <c r="AO294" s="8"/>
      <c r="AP294" s="8"/>
      <c r="AQ294" s="8"/>
      <c r="AR294" s="8"/>
      <c r="AS294" s="8"/>
      <c r="AT294" s="8"/>
      <c r="AU294" s="8"/>
    </row>
    <row r="295" spans="1:47" ht="12.75" customHeight="1" x14ac:dyDescent="0.2">
      <c r="A295" s="8"/>
      <c r="C295" s="12">
        <v>251</v>
      </c>
      <c r="D295" s="1089"/>
      <c r="E295" s="765"/>
      <c r="F295" s="156"/>
      <c r="T295" s="273"/>
      <c r="U295" s="8"/>
      <c r="W295" s="12">
        <v>251</v>
      </c>
      <c r="X295" s="1089"/>
      <c r="Y295" s="765"/>
      <c r="Z295" s="156"/>
      <c r="AN295" s="273"/>
      <c r="AO295" s="8"/>
      <c r="AP295" s="8"/>
      <c r="AQ295" s="8"/>
      <c r="AR295" s="8"/>
      <c r="AS295" s="8"/>
      <c r="AT295" s="8"/>
      <c r="AU295" s="8"/>
    </row>
    <row r="296" spans="1:47" ht="12.75" customHeight="1" x14ac:dyDescent="0.2">
      <c r="A296" s="8"/>
      <c r="C296" s="12">
        <v>252</v>
      </c>
      <c r="D296" s="1089"/>
      <c r="E296" s="765"/>
      <c r="F296" s="156"/>
      <c r="T296" s="273"/>
      <c r="U296" s="8"/>
      <c r="W296" s="12">
        <v>252</v>
      </c>
      <c r="X296" s="1089"/>
      <c r="Y296" s="765"/>
      <c r="Z296" s="156"/>
      <c r="AN296" s="273"/>
      <c r="AO296" s="8"/>
      <c r="AP296" s="8"/>
      <c r="AQ296" s="8"/>
      <c r="AR296" s="8"/>
      <c r="AS296" s="8"/>
      <c r="AT296" s="8"/>
      <c r="AU296" s="8"/>
    </row>
    <row r="297" spans="1:47" ht="12.75" customHeight="1" x14ac:dyDescent="0.2">
      <c r="A297" s="8"/>
      <c r="C297" s="12">
        <v>253</v>
      </c>
      <c r="D297" s="1089"/>
      <c r="E297" s="765"/>
      <c r="F297" s="156"/>
      <c r="T297" s="273"/>
      <c r="U297" s="8"/>
      <c r="W297" s="12">
        <v>253</v>
      </c>
      <c r="X297" s="1089"/>
      <c r="Y297" s="765"/>
      <c r="Z297" s="156"/>
      <c r="AN297" s="273"/>
      <c r="AO297" s="8"/>
      <c r="AP297" s="8"/>
      <c r="AQ297" s="8"/>
      <c r="AR297" s="8"/>
      <c r="AS297" s="8"/>
      <c r="AT297" s="8"/>
      <c r="AU297" s="8"/>
    </row>
    <row r="298" spans="1:47" ht="12.75" customHeight="1" x14ac:dyDescent="0.2">
      <c r="A298" s="8"/>
      <c r="C298" s="12">
        <v>254</v>
      </c>
      <c r="D298" s="1089"/>
      <c r="E298" s="765"/>
      <c r="F298" s="156"/>
      <c r="T298" s="273"/>
      <c r="U298" s="8"/>
      <c r="W298" s="12">
        <v>254</v>
      </c>
      <c r="X298" s="1089"/>
      <c r="Y298" s="765"/>
      <c r="Z298" s="156"/>
      <c r="AN298" s="273"/>
      <c r="AO298" s="8"/>
      <c r="AP298" s="8"/>
      <c r="AQ298" s="8"/>
      <c r="AR298" s="8"/>
      <c r="AS298" s="8"/>
      <c r="AT298" s="8"/>
      <c r="AU298" s="8"/>
    </row>
    <row r="299" spans="1:47" ht="12.75" customHeight="1" x14ac:dyDescent="0.2">
      <c r="A299" s="8"/>
      <c r="C299" s="12">
        <v>255</v>
      </c>
      <c r="D299" s="1089"/>
      <c r="E299" s="765"/>
      <c r="F299" s="156"/>
      <c r="T299" s="273"/>
      <c r="U299" s="8"/>
      <c r="W299" s="12">
        <v>255</v>
      </c>
      <c r="X299" s="1089"/>
      <c r="Y299" s="765"/>
      <c r="Z299" s="156"/>
      <c r="AN299" s="273"/>
      <c r="AO299" s="8"/>
      <c r="AP299" s="8"/>
      <c r="AQ299" s="8"/>
      <c r="AR299" s="8"/>
      <c r="AS299" s="8"/>
      <c r="AT299" s="8"/>
      <c r="AU299" s="8"/>
    </row>
    <row r="300" spans="1:47" ht="12.75" customHeight="1" x14ac:dyDescent="0.2">
      <c r="A300" s="8"/>
      <c r="C300" s="12">
        <v>256</v>
      </c>
      <c r="D300" s="1089"/>
      <c r="E300" s="765"/>
      <c r="F300" s="156"/>
      <c r="T300" s="273"/>
      <c r="U300" s="8"/>
      <c r="W300" s="12">
        <v>256</v>
      </c>
      <c r="X300" s="1089"/>
      <c r="Y300" s="765"/>
      <c r="Z300" s="156"/>
      <c r="AN300" s="273"/>
      <c r="AO300" s="8"/>
      <c r="AP300" s="8"/>
      <c r="AQ300" s="8"/>
      <c r="AR300" s="8"/>
      <c r="AS300" s="8"/>
      <c r="AT300" s="8"/>
      <c r="AU300" s="8"/>
    </row>
    <row r="301" spans="1:47" ht="12.75" customHeight="1" x14ac:dyDescent="0.2">
      <c r="A301" s="8"/>
      <c r="C301" s="12">
        <v>257</v>
      </c>
      <c r="D301" s="1089"/>
      <c r="E301" s="765"/>
      <c r="F301" s="156"/>
      <c r="T301" s="273"/>
      <c r="U301" s="8"/>
      <c r="W301" s="12">
        <v>257</v>
      </c>
      <c r="X301" s="1089"/>
      <c r="Y301" s="765"/>
      <c r="Z301" s="156"/>
      <c r="AN301" s="273"/>
      <c r="AO301" s="8"/>
      <c r="AP301" s="8"/>
      <c r="AQ301" s="8"/>
      <c r="AR301" s="8"/>
      <c r="AS301" s="8"/>
      <c r="AT301" s="8"/>
      <c r="AU301" s="8"/>
    </row>
    <row r="302" spans="1:47" ht="12.75" customHeight="1" x14ac:dyDescent="0.2">
      <c r="A302" s="8"/>
      <c r="C302" s="12">
        <v>258</v>
      </c>
      <c r="D302" s="1089"/>
      <c r="E302" s="765"/>
      <c r="F302" s="156"/>
      <c r="T302" s="273"/>
      <c r="U302" s="8"/>
      <c r="W302" s="12">
        <v>258</v>
      </c>
      <c r="X302" s="1089"/>
      <c r="Y302" s="765"/>
      <c r="Z302" s="156"/>
      <c r="AN302" s="273"/>
      <c r="AO302" s="8"/>
      <c r="AP302" s="8"/>
      <c r="AQ302" s="8"/>
      <c r="AR302" s="8"/>
      <c r="AS302" s="8"/>
      <c r="AT302" s="8"/>
      <c r="AU302" s="8"/>
    </row>
    <row r="303" spans="1:47" ht="12.75" customHeight="1" x14ac:dyDescent="0.2">
      <c r="A303" s="8"/>
      <c r="C303" s="12">
        <v>259</v>
      </c>
      <c r="D303" s="1089"/>
      <c r="E303" s="765"/>
      <c r="F303" s="156"/>
      <c r="T303" s="273"/>
      <c r="U303" s="8"/>
      <c r="W303" s="12">
        <v>259</v>
      </c>
      <c r="X303" s="1089"/>
      <c r="Y303" s="765"/>
      <c r="Z303" s="156"/>
      <c r="AN303" s="273"/>
      <c r="AO303" s="8"/>
      <c r="AP303" s="8"/>
      <c r="AQ303" s="8"/>
      <c r="AR303" s="8"/>
      <c r="AS303" s="8"/>
      <c r="AT303" s="8"/>
      <c r="AU303" s="8"/>
    </row>
    <row r="304" spans="1:47" ht="12.75" customHeight="1" x14ac:dyDescent="0.2">
      <c r="A304" s="8"/>
      <c r="C304" s="12">
        <v>260</v>
      </c>
      <c r="D304" s="1089"/>
      <c r="E304" s="765"/>
      <c r="F304" s="156"/>
      <c r="T304" s="273"/>
      <c r="U304" s="8"/>
      <c r="W304" s="12">
        <v>260</v>
      </c>
      <c r="X304" s="1089"/>
      <c r="Y304" s="765"/>
      <c r="Z304" s="156"/>
      <c r="AN304" s="273"/>
      <c r="AO304" s="8"/>
      <c r="AP304" s="8"/>
      <c r="AQ304" s="8"/>
      <c r="AR304" s="8"/>
      <c r="AS304" s="8"/>
      <c r="AT304" s="8"/>
      <c r="AU304" s="8"/>
    </row>
    <row r="305" spans="1:47" ht="12.75" customHeight="1" x14ac:dyDescent="0.2">
      <c r="A305" s="8"/>
      <c r="C305" s="12">
        <v>261</v>
      </c>
      <c r="D305" s="1089"/>
      <c r="E305" s="765"/>
      <c r="F305" s="156"/>
      <c r="T305" s="273"/>
      <c r="U305" s="8"/>
      <c r="W305" s="12">
        <v>261</v>
      </c>
      <c r="X305" s="1089"/>
      <c r="Y305" s="765"/>
      <c r="Z305" s="156"/>
      <c r="AN305" s="273"/>
      <c r="AO305" s="8"/>
      <c r="AP305" s="8"/>
      <c r="AQ305" s="8"/>
      <c r="AR305" s="8"/>
      <c r="AS305" s="8"/>
      <c r="AT305" s="8"/>
      <c r="AU305" s="8"/>
    </row>
    <row r="306" spans="1:47" ht="12.75" customHeight="1" x14ac:dyDescent="0.2">
      <c r="A306" s="8"/>
      <c r="C306" s="12">
        <v>262</v>
      </c>
      <c r="D306" s="1089"/>
      <c r="E306" s="765"/>
      <c r="F306" s="156"/>
      <c r="T306" s="273"/>
      <c r="U306" s="8"/>
      <c r="W306" s="12">
        <v>262</v>
      </c>
      <c r="X306" s="1089"/>
      <c r="Y306" s="765"/>
      <c r="Z306" s="156"/>
      <c r="AN306" s="273"/>
      <c r="AO306" s="8"/>
      <c r="AP306" s="8"/>
      <c r="AQ306" s="8"/>
      <c r="AR306" s="8"/>
      <c r="AS306" s="8"/>
      <c r="AT306" s="8"/>
      <c r="AU306" s="8"/>
    </row>
    <row r="307" spans="1:47" ht="12.75" customHeight="1" x14ac:dyDescent="0.2">
      <c r="A307" s="8"/>
      <c r="C307" s="12">
        <v>263</v>
      </c>
      <c r="D307" s="1089"/>
      <c r="E307" s="765"/>
      <c r="F307" s="156"/>
      <c r="T307" s="273"/>
      <c r="U307" s="8"/>
      <c r="W307" s="12">
        <v>263</v>
      </c>
      <c r="X307" s="1089"/>
      <c r="Y307" s="765"/>
      <c r="Z307" s="156"/>
      <c r="AN307" s="273"/>
      <c r="AO307" s="8"/>
      <c r="AP307" s="8"/>
      <c r="AQ307" s="8"/>
      <c r="AR307" s="8"/>
      <c r="AS307" s="8"/>
      <c r="AT307" s="8"/>
      <c r="AU307" s="8"/>
    </row>
    <row r="308" spans="1:47" ht="12.75" customHeight="1" x14ac:dyDescent="0.2">
      <c r="A308" s="8"/>
      <c r="C308" s="12">
        <v>264</v>
      </c>
      <c r="D308" s="1089"/>
      <c r="E308" s="765"/>
      <c r="F308" s="156"/>
      <c r="T308" s="273"/>
      <c r="U308" s="8"/>
      <c r="W308" s="12">
        <v>264</v>
      </c>
      <c r="X308" s="1089"/>
      <c r="Y308" s="765"/>
      <c r="Z308" s="156"/>
      <c r="AN308" s="273"/>
      <c r="AO308" s="8"/>
      <c r="AP308" s="8"/>
      <c r="AQ308" s="8"/>
      <c r="AR308" s="8"/>
      <c r="AS308" s="8"/>
      <c r="AT308" s="8"/>
      <c r="AU308" s="8"/>
    </row>
    <row r="309" spans="1:47" ht="12.75" customHeight="1" x14ac:dyDescent="0.2">
      <c r="A309" s="8"/>
      <c r="C309" s="12">
        <v>265</v>
      </c>
      <c r="D309" s="1089"/>
      <c r="E309" s="765"/>
      <c r="F309" s="156"/>
      <c r="T309" s="273"/>
      <c r="U309" s="8"/>
      <c r="W309" s="12">
        <v>265</v>
      </c>
      <c r="X309" s="1089"/>
      <c r="Y309" s="765"/>
      <c r="Z309" s="156"/>
      <c r="AN309" s="273"/>
      <c r="AO309" s="8"/>
      <c r="AP309" s="8"/>
      <c r="AQ309" s="8"/>
      <c r="AR309" s="8"/>
      <c r="AS309" s="8"/>
      <c r="AT309" s="8"/>
      <c r="AU309" s="8"/>
    </row>
    <row r="310" spans="1:47" ht="12.75" customHeight="1" x14ac:dyDescent="0.2">
      <c r="A310" s="8"/>
      <c r="C310" s="12">
        <v>266</v>
      </c>
      <c r="D310" s="1089"/>
      <c r="E310" s="765"/>
      <c r="F310" s="156"/>
      <c r="T310" s="273"/>
      <c r="U310" s="8"/>
      <c r="W310" s="12">
        <v>266</v>
      </c>
      <c r="X310" s="1089"/>
      <c r="Y310" s="765"/>
      <c r="Z310" s="156"/>
      <c r="AN310" s="273"/>
      <c r="AO310" s="8"/>
      <c r="AP310" s="8"/>
      <c r="AQ310" s="8"/>
      <c r="AR310" s="8"/>
      <c r="AS310" s="8"/>
      <c r="AT310" s="8"/>
      <c r="AU310" s="8"/>
    </row>
    <row r="311" spans="1:47" ht="12.75" customHeight="1" x14ac:dyDescent="0.2">
      <c r="A311" s="8"/>
      <c r="C311" s="12">
        <v>267</v>
      </c>
      <c r="D311" s="1089"/>
      <c r="E311" s="765"/>
      <c r="F311" s="156"/>
      <c r="T311" s="273"/>
      <c r="U311" s="8"/>
      <c r="W311" s="12">
        <v>267</v>
      </c>
      <c r="X311" s="1089"/>
      <c r="Y311" s="765"/>
      <c r="Z311" s="156"/>
      <c r="AN311" s="273"/>
      <c r="AO311" s="8"/>
      <c r="AP311" s="8"/>
      <c r="AQ311" s="8"/>
      <c r="AR311" s="8"/>
      <c r="AS311" s="8"/>
      <c r="AT311" s="8"/>
      <c r="AU311" s="8"/>
    </row>
    <row r="312" spans="1:47" ht="12.75" customHeight="1" x14ac:dyDescent="0.2">
      <c r="A312" s="8"/>
      <c r="C312" s="12">
        <v>268</v>
      </c>
      <c r="D312" s="1089"/>
      <c r="E312" s="765"/>
      <c r="F312" s="156"/>
      <c r="T312" s="273"/>
      <c r="U312" s="8"/>
      <c r="W312" s="12">
        <v>268</v>
      </c>
      <c r="X312" s="1089"/>
      <c r="Y312" s="765"/>
      <c r="Z312" s="156"/>
      <c r="AN312" s="273"/>
      <c r="AO312" s="8"/>
      <c r="AP312" s="8"/>
      <c r="AQ312" s="8"/>
      <c r="AR312" s="8"/>
      <c r="AS312" s="8"/>
      <c r="AT312" s="8"/>
      <c r="AU312" s="8"/>
    </row>
    <row r="313" spans="1:47" ht="12.75" customHeight="1" x14ac:dyDescent="0.2">
      <c r="A313" s="8"/>
      <c r="C313" s="12">
        <v>269</v>
      </c>
      <c r="D313" s="1089"/>
      <c r="E313" s="765"/>
      <c r="F313" s="156"/>
      <c r="T313" s="273"/>
      <c r="U313" s="8"/>
      <c r="W313" s="12">
        <v>269</v>
      </c>
      <c r="X313" s="1089"/>
      <c r="Y313" s="765"/>
      <c r="Z313" s="156"/>
      <c r="AN313" s="273"/>
      <c r="AO313" s="8"/>
      <c r="AP313" s="8"/>
      <c r="AQ313" s="8"/>
      <c r="AR313" s="8"/>
      <c r="AS313" s="8"/>
      <c r="AT313" s="8"/>
      <c r="AU313" s="8"/>
    </row>
    <row r="314" spans="1:47" ht="12.75" customHeight="1" x14ac:dyDescent="0.2">
      <c r="A314" s="8"/>
      <c r="C314" s="12">
        <v>270</v>
      </c>
      <c r="D314" s="1089"/>
      <c r="E314" s="765"/>
      <c r="F314" s="156"/>
      <c r="T314" s="273"/>
      <c r="U314" s="8"/>
      <c r="W314" s="12">
        <v>270</v>
      </c>
      <c r="X314" s="1089"/>
      <c r="Y314" s="765"/>
      <c r="Z314" s="156"/>
      <c r="AN314" s="273"/>
      <c r="AO314" s="8"/>
      <c r="AP314" s="8"/>
      <c r="AQ314" s="8"/>
      <c r="AR314" s="8"/>
      <c r="AS314" s="8"/>
      <c r="AT314" s="8"/>
      <c r="AU314" s="8"/>
    </row>
    <row r="315" spans="1:47" ht="12.75" customHeight="1" x14ac:dyDescent="0.2">
      <c r="A315" s="8"/>
      <c r="C315" s="12">
        <v>271</v>
      </c>
      <c r="D315" s="1089"/>
      <c r="E315" s="765"/>
      <c r="F315" s="156"/>
      <c r="T315" s="273"/>
      <c r="U315" s="8"/>
      <c r="W315" s="12">
        <v>271</v>
      </c>
      <c r="X315" s="1089"/>
      <c r="Y315" s="765"/>
      <c r="Z315" s="156"/>
      <c r="AN315" s="273"/>
      <c r="AO315" s="8"/>
      <c r="AP315" s="8"/>
      <c r="AQ315" s="8"/>
      <c r="AR315" s="8"/>
      <c r="AS315" s="8"/>
      <c r="AT315" s="8"/>
      <c r="AU315" s="8"/>
    </row>
    <row r="316" spans="1:47" ht="12.75" customHeight="1" x14ac:dyDescent="0.2">
      <c r="A316" s="8"/>
      <c r="C316" s="12">
        <v>272</v>
      </c>
      <c r="D316" s="1089"/>
      <c r="E316" s="765"/>
      <c r="F316" s="156"/>
      <c r="T316" s="273"/>
      <c r="U316" s="8"/>
      <c r="W316" s="12">
        <v>272</v>
      </c>
      <c r="X316" s="1089"/>
      <c r="Y316" s="765"/>
      <c r="Z316" s="156"/>
      <c r="AN316" s="273"/>
      <c r="AO316" s="8"/>
      <c r="AP316" s="8"/>
      <c r="AQ316" s="8"/>
      <c r="AR316" s="8"/>
      <c r="AS316" s="8"/>
      <c r="AT316" s="8"/>
      <c r="AU316" s="8"/>
    </row>
    <row r="317" spans="1:47" ht="12.75" customHeight="1" x14ac:dyDescent="0.2">
      <c r="A317" s="8"/>
      <c r="C317" s="12">
        <v>273</v>
      </c>
      <c r="D317" s="1089"/>
      <c r="E317" s="765"/>
      <c r="F317" s="156"/>
      <c r="T317" s="273"/>
      <c r="U317" s="8"/>
      <c r="W317" s="12">
        <v>273</v>
      </c>
      <c r="X317" s="1089"/>
      <c r="Y317" s="765"/>
      <c r="Z317" s="156"/>
      <c r="AN317" s="273"/>
      <c r="AO317" s="8"/>
      <c r="AP317" s="8"/>
      <c r="AQ317" s="8"/>
      <c r="AR317" s="8"/>
      <c r="AS317" s="8"/>
      <c r="AT317" s="8"/>
      <c r="AU317" s="8"/>
    </row>
    <row r="318" spans="1:47" ht="12.75" customHeight="1" x14ac:dyDescent="0.2">
      <c r="A318" s="8"/>
      <c r="C318" s="12">
        <v>274</v>
      </c>
      <c r="D318" s="1089"/>
      <c r="E318" s="765"/>
      <c r="F318" s="156"/>
      <c r="T318" s="273"/>
      <c r="U318" s="8"/>
      <c r="W318" s="12">
        <v>274</v>
      </c>
      <c r="X318" s="1089"/>
      <c r="Y318" s="765"/>
      <c r="Z318" s="156"/>
      <c r="AN318" s="273"/>
      <c r="AO318" s="8"/>
      <c r="AP318" s="8"/>
      <c r="AQ318" s="8"/>
      <c r="AR318" s="8"/>
      <c r="AS318" s="8"/>
      <c r="AT318" s="8"/>
      <c r="AU318" s="8"/>
    </row>
    <row r="319" spans="1:47" ht="12.75" customHeight="1" x14ac:dyDescent="0.2">
      <c r="A319" s="8"/>
      <c r="C319" s="12">
        <v>275</v>
      </c>
      <c r="D319" s="1089"/>
      <c r="E319" s="765"/>
      <c r="F319" s="156"/>
      <c r="T319" s="273"/>
      <c r="U319" s="8"/>
      <c r="W319" s="12">
        <v>275</v>
      </c>
      <c r="X319" s="1089"/>
      <c r="Y319" s="765"/>
      <c r="Z319" s="156"/>
      <c r="AN319" s="273"/>
      <c r="AO319" s="8"/>
      <c r="AP319" s="8"/>
      <c r="AQ319" s="8"/>
      <c r="AR319" s="8"/>
      <c r="AS319" s="8"/>
      <c r="AT319" s="8"/>
      <c r="AU319" s="8"/>
    </row>
    <row r="320" spans="1:47" ht="12.75" customHeight="1" x14ac:dyDescent="0.2">
      <c r="A320" s="8"/>
      <c r="C320" s="12">
        <v>276</v>
      </c>
      <c r="D320" s="1089"/>
      <c r="E320" s="765"/>
      <c r="F320" s="156"/>
      <c r="T320" s="273"/>
      <c r="U320" s="8"/>
      <c r="W320" s="12">
        <v>276</v>
      </c>
      <c r="X320" s="1089"/>
      <c r="Y320" s="765"/>
      <c r="Z320" s="156"/>
      <c r="AN320" s="273"/>
      <c r="AO320" s="8"/>
      <c r="AP320" s="8"/>
      <c r="AQ320" s="8"/>
      <c r="AR320" s="8"/>
      <c r="AS320" s="8"/>
      <c r="AT320" s="8"/>
      <c r="AU320" s="8"/>
    </row>
    <row r="321" spans="1:47" ht="12.75" customHeight="1" x14ac:dyDescent="0.2">
      <c r="A321" s="8"/>
      <c r="C321" s="12">
        <v>277</v>
      </c>
      <c r="D321" s="1089"/>
      <c r="E321" s="765"/>
      <c r="F321" s="156"/>
      <c r="T321" s="273"/>
      <c r="U321" s="8"/>
      <c r="W321" s="12">
        <v>277</v>
      </c>
      <c r="X321" s="1089"/>
      <c r="Y321" s="765"/>
      <c r="Z321" s="156"/>
      <c r="AN321" s="273"/>
      <c r="AO321" s="8"/>
      <c r="AP321" s="8"/>
      <c r="AQ321" s="8"/>
      <c r="AR321" s="8"/>
      <c r="AS321" s="8"/>
      <c r="AT321" s="8"/>
      <c r="AU321" s="8"/>
    </row>
    <row r="322" spans="1:47" ht="12.75" customHeight="1" x14ac:dyDescent="0.2">
      <c r="A322" s="8"/>
      <c r="C322" s="12">
        <v>278</v>
      </c>
      <c r="D322" s="1089"/>
      <c r="E322" s="765"/>
      <c r="F322" s="156"/>
      <c r="T322" s="273"/>
      <c r="U322" s="8"/>
      <c r="W322" s="12">
        <v>278</v>
      </c>
      <c r="X322" s="1089"/>
      <c r="Y322" s="765"/>
      <c r="Z322" s="156"/>
      <c r="AN322" s="273"/>
      <c r="AO322" s="8"/>
      <c r="AP322" s="8"/>
      <c r="AQ322" s="8"/>
      <c r="AR322" s="8"/>
      <c r="AS322" s="8"/>
      <c r="AT322" s="8"/>
      <c r="AU322" s="8"/>
    </row>
    <row r="323" spans="1:47" ht="12.75" customHeight="1" x14ac:dyDescent="0.2">
      <c r="A323" s="8"/>
      <c r="C323" s="12">
        <v>279</v>
      </c>
      <c r="D323" s="1089"/>
      <c r="E323" s="765"/>
      <c r="F323" s="156"/>
      <c r="T323" s="273"/>
      <c r="U323" s="8"/>
      <c r="W323" s="12">
        <v>279</v>
      </c>
      <c r="X323" s="1089"/>
      <c r="Y323" s="765"/>
      <c r="Z323" s="156"/>
      <c r="AN323" s="273"/>
      <c r="AO323" s="8"/>
      <c r="AP323" s="8"/>
      <c r="AQ323" s="8"/>
      <c r="AR323" s="8"/>
      <c r="AS323" s="8"/>
      <c r="AT323" s="8"/>
      <c r="AU323" s="8"/>
    </row>
    <row r="324" spans="1:47" ht="12.75" customHeight="1" x14ac:dyDescent="0.2">
      <c r="A324" s="8"/>
      <c r="C324" s="12">
        <v>280</v>
      </c>
      <c r="D324" s="1089"/>
      <c r="E324" s="765"/>
      <c r="F324" s="156"/>
      <c r="T324" s="273"/>
      <c r="U324" s="8"/>
      <c r="W324" s="12">
        <v>280</v>
      </c>
      <c r="X324" s="1089"/>
      <c r="Y324" s="765"/>
      <c r="Z324" s="156"/>
      <c r="AN324" s="273"/>
      <c r="AO324" s="8"/>
      <c r="AP324" s="8"/>
      <c r="AQ324" s="8"/>
      <c r="AR324" s="8"/>
      <c r="AS324" s="8"/>
      <c r="AT324" s="8"/>
      <c r="AU324" s="8"/>
    </row>
    <row r="325" spans="1:47" ht="12.75" customHeight="1" x14ac:dyDescent="0.2">
      <c r="A325" s="8"/>
      <c r="C325" s="12">
        <v>281</v>
      </c>
      <c r="D325" s="1089"/>
      <c r="E325" s="765"/>
      <c r="F325" s="156"/>
      <c r="T325" s="273"/>
      <c r="U325" s="8"/>
      <c r="W325" s="12">
        <v>281</v>
      </c>
      <c r="X325" s="1089"/>
      <c r="Y325" s="765"/>
      <c r="Z325" s="156"/>
      <c r="AN325" s="273"/>
      <c r="AO325" s="8"/>
      <c r="AP325" s="8"/>
      <c r="AQ325" s="8"/>
      <c r="AR325" s="8"/>
      <c r="AS325" s="8"/>
      <c r="AT325" s="8"/>
      <c r="AU325" s="8"/>
    </row>
    <row r="326" spans="1:47" ht="12.75" customHeight="1" x14ac:dyDescent="0.2">
      <c r="A326" s="8"/>
      <c r="C326" s="12">
        <v>282</v>
      </c>
      <c r="D326" s="1089"/>
      <c r="E326" s="765"/>
      <c r="F326" s="156"/>
      <c r="T326" s="273"/>
      <c r="U326" s="8"/>
      <c r="W326" s="12">
        <v>282</v>
      </c>
      <c r="X326" s="1089"/>
      <c r="Y326" s="765"/>
      <c r="Z326" s="156"/>
      <c r="AN326" s="273"/>
      <c r="AO326" s="8"/>
      <c r="AP326" s="8"/>
      <c r="AQ326" s="8"/>
      <c r="AR326" s="8"/>
      <c r="AS326" s="8"/>
      <c r="AT326" s="8"/>
      <c r="AU326" s="8"/>
    </row>
    <row r="327" spans="1:47" ht="12.75" customHeight="1" x14ac:dyDescent="0.2">
      <c r="A327" s="8"/>
      <c r="C327" s="12">
        <v>283</v>
      </c>
      <c r="D327" s="1089"/>
      <c r="E327" s="765"/>
      <c r="F327" s="156"/>
      <c r="T327" s="273"/>
      <c r="U327" s="8"/>
      <c r="W327" s="12">
        <v>283</v>
      </c>
      <c r="X327" s="1089"/>
      <c r="Y327" s="765"/>
      <c r="Z327" s="156"/>
      <c r="AN327" s="273"/>
      <c r="AO327" s="8"/>
      <c r="AP327" s="8"/>
      <c r="AQ327" s="8"/>
      <c r="AR327" s="8"/>
      <c r="AS327" s="8"/>
      <c r="AT327" s="8"/>
      <c r="AU327" s="8"/>
    </row>
    <row r="328" spans="1:47" ht="12.75" customHeight="1" x14ac:dyDescent="0.2">
      <c r="A328" s="8"/>
      <c r="C328" s="12">
        <v>284</v>
      </c>
      <c r="D328" s="1089"/>
      <c r="E328" s="765"/>
      <c r="F328" s="156"/>
      <c r="T328" s="273"/>
      <c r="U328" s="8"/>
      <c r="W328" s="12">
        <v>284</v>
      </c>
      <c r="X328" s="1089"/>
      <c r="Y328" s="765"/>
      <c r="Z328" s="156"/>
      <c r="AN328" s="273"/>
      <c r="AO328" s="8"/>
      <c r="AP328" s="8"/>
      <c r="AQ328" s="8"/>
      <c r="AR328" s="8"/>
      <c r="AS328" s="8"/>
      <c r="AT328" s="8"/>
      <c r="AU328" s="8"/>
    </row>
    <row r="329" spans="1:47" ht="12.75" customHeight="1" x14ac:dyDescent="0.2">
      <c r="A329" s="8"/>
      <c r="C329" s="12">
        <v>285</v>
      </c>
      <c r="D329" s="1089"/>
      <c r="E329" s="765"/>
      <c r="F329" s="156"/>
      <c r="T329" s="273"/>
      <c r="U329" s="8"/>
      <c r="W329" s="12">
        <v>285</v>
      </c>
      <c r="X329" s="1089"/>
      <c r="Y329" s="765"/>
      <c r="Z329" s="156"/>
      <c r="AN329" s="273"/>
      <c r="AO329" s="8"/>
      <c r="AP329" s="8"/>
      <c r="AQ329" s="8"/>
      <c r="AR329" s="8"/>
      <c r="AS329" s="8"/>
      <c r="AT329" s="8"/>
      <c r="AU329" s="8"/>
    </row>
    <row r="330" spans="1:47" ht="12.75" customHeight="1" x14ac:dyDescent="0.2">
      <c r="A330" s="8"/>
      <c r="C330" s="12">
        <v>286</v>
      </c>
      <c r="D330" s="1089"/>
      <c r="E330" s="765"/>
      <c r="F330" s="156"/>
      <c r="T330" s="273"/>
      <c r="U330" s="8"/>
      <c r="W330" s="12">
        <v>286</v>
      </c>
      <c r="X330" s="1089"/>
      <c r="Y330" s="765"/>
      <c r="Z330" s="156"/>
      <c r="AN330" s="273"/>
      <c r="AO330" s="8"/>
      <c r="AP330" s="8"/>
      <c r="AQ330" s="8"/>
      <c r="AR330" s="8"/>
      <c r="AS330" s="8"/>
      <c r="AT330" s="8"/>
      <c r="AU330" s="8"/>
    </row>
    <row r="331" spans="1:47" ht="12.75" customHeight="1" x14ac:dyDescent="0.2">
      <c r="A331" s="8"/>
      <c r="C331" s="12">
        <v>287</v>
      </c>
      <c r="D331" s="1089"/>
      <c r="E331" s="765"/>
      <c r="F331" s="156"/>
      <c r="T331" s="273"/>
      <c r="U331" s="8"/>
      <c r="W331" s="12">
        <v>287</v>
      </c>
      <c r="X331" s="1089"/>
      <c r="Y331" s="765"/>
      <c r="Z331" s="156"/>
      <c r="AN331" s="273"/>
      <c r="AO331" s="8"/>
      <c r="AP331" s="8"/>
      <c r="AQ331" s="8"/>
      <c r="AR331" s="8"/>
      <c r="AS331" s="8"/>
      <c r="AT331" s="8"/>
      <c r="AU331" s="8"/>
    </row>
    <row r="332" spans="1:47" ht="12.75" customHeight="1" x14ac:dyDescent="0.2">
      <c r="A332" s="8"/>
      <c r="C332" s="12">
        <v>288</v>
      </c>
      <c r="D332" s="1089"/>
      <c r="E332" s="765"/>
      <c r="F332" s="156"/>
      <c r="T332" s="273"/>
      <c r="U332" s="8"/>
      <c r="W332" s="12">
        <v>288</v>
      </c>
      <c r="X332" s="1089"/>
      <c r="Y332" s="765"/>
      <c r="Z332" s="156"/>
      <c r="AN332" s="273"/>
      <c r="AO332" s="8"/>
      <c r="AP332" s="8"/>
      <c r="AQ332" s="8"/>
      <c r="AR332" s="8"/>
      <c r="AS332" s="8"/>
      <c r="AT332" s="8"/>
      <c r="AU332" s="8"/>
    </row>
    <row r="333" spans="1:47" ht="12.75" customHeight="1" x14ac:dyDescent="0.2">
      <c r="A333" s="8"/>
      <c r="C333" s="12">
        <v>289</v>
      </c>
      <c r="D333" s="1089"/>
      <c r="E333" s="765"/>
      <c r="F333" s="156"/>
      <c r="T333" s="273"/>
      <c r="U333" s="8"/>
      <c r="W333" s="12">
        <v>289</v>
      </c>
      <c r="X333" s="1089"/>
      <c r="Y333" s="765"/>
      <c r="Z333" s="156"/>
      <c r="AN333" s="273"/>
      <c r="AO333" s="8"/>
      <c r="AP333" s="8"/>
      <c r="AQ333" s="8"/>
      <c r="AR333" s="8"/>
      <c r="AS333" s="8"/>
      <c r="AT333" s="8"/>
      <c r="AU333" s="8"/>
    </row>
    <row r="334" spans="1:47" ht="12.75" customHeight="1" x14ac:dyDescent="0.2">
      <c r="A334" s="8"/>
      <c r="C334" s="12">
        <v>290</v>
      </c>
      <c r="D334" s="1089"/>
      <c r="E334" s="765"/>
      <c r="F334" s="156"/>
      <c r="T334" s="273"/>
      <c r="U334" s="8"/>
      <c r="W334" s="12">
        <v>290</v>
      </c>
      <c r="X334" s="1089"/>
      <c r="Y334" s="765"/>
      <c r="Z334" s="156"/>
      <c r="AN334" s="273"/>
      <c r="AO334" s="8"/>
      <c r="AP334" s="8"/>
      <c r="AQ334" s="8"/>
      <c r="AR334" s="8"/>
      <c r="AS334" s="8"/>
      <c r="AT334" s="8"/>
      <c r="AU334" s="8"/>
    </row>
    <row r="335" spans="1:47" ht="12.75" customHeight="1" x14ac:dyDescent="0.2">
      <c r="A335" s="8"/>
      <c r="C335" s="12">
        <v>291</v>
      </c>
      <c r="D335" s="1089"/>
      <c r="E335" s="765"/>
      <c r="F335" s="156"/>
      <c r="T335" s="273"/>
      <c r="U335" s="8"/>
      <c r="W335" s="12">
        <v>291</v>
      </c>
      <c r="X335" s="1089"/>
      <c r="Y335" s="765"/>
      <c r="Z335" s="156"/>
      <c r="AN335" s="273"/>
      <c r="AO335" s="8"/>
      <c r="AP335" s="8"/>
      <c r="AQ335" s="8"/>
      <c r="AR335" s="8"/>
      <c r="AS335" s="8"/>
      <c r="AT335" s="8"/>
      <c r="AU335" s="8"/>
    </row>
    <row r="336" spans="1:47" ht="12.75" customHeight="1" x14ac:dyDescent="0.2">
      <c r="A336" s="8"/>
      <c r="C336" s="12">
        <v>292</v>
      </c>
      <c r="D336" s="1089"/>
      <c r="E336" s="765"/>
      <c r="F336" s="156"/>
      <c r="T336" s="273"/>
      <c r="U336" s="8"/>
      <c r="W336" s="12">
        <v>292</v>
      </c>
      <c r="X336" s="1089"/>
      <c r="Y336" s="765"/>
      <c r="Z336" s="156"/>
      <c r="AN336" s="273"/>
      <c r="AO336" s="8"/>
      <c r="AP336" s="8"/>
      <c r="AQ336" s="8"/>
      <c r="AR336" s="8"/>
      <c r="AS336" s="8"/>
      <c r="AT336" s="8"/>
      <c r="AU336" s="8"/>
    </row>
    <row r="337" spans="1:47" ht="12.75" customHeight="1" x14ac:dyDescent="0.2">
      <c r="A337" s="8"/>
      <c r="C337" s="12">
        <v>293</v>
      </c>
      <c r="D337" s="1089"/>
      <c r="E337" s="765"/>
      <c r="F337" s="156"/>
      <c r="T337" s="273"/>
      <c r="U337" s="8"/>
      <c r="W337" s="12">
        <v>293</v>
      </c>
      <c r="X337" s="1089"/>
      <c r="Y337" s="765"/>
      <c r="Z337" s="156"/>
      <c r="AN337" s="273"/>
      <c r="AO337" s="8"/>
      <c r="AP337" s="8"/>
      <c r="AQ337" s="8"/>
      <c r="AR337" s="8"/>
      <c r="AS337" s="8"/>
      <c r="AT337" s="8"/>
      <c r="AU337" s="8"/>
    </row>
    <row r="338" spans="1:47" ht="12.75" customHeight="1" x14ac:dyDescent="0.2">
      <c r="A338" s="8"/>
      <c r="C338" s="12">
        <v>294</v>
      </c>
      <c r="D338" s="1089"/>
      <c r="E338" s="765"/>
      <c r="F338" s="156"/>
      <c r="T338" s="273"/>
      <c r="U338" s="8"/>
      <c r="W338" s="12">
        <v>294</v>
      </c>
      <c r="X338" s="1089"/>
      <c r="Y338" s="765"/>
      <c r="Z338" s="156"/>
      <c r="AN338" s="273"/>
      <c r="AO338" s="8"/>
      <c r="AP338" s="8"/>
      <c r="AQ338" s="8"/>
      <c r="AR338" s="8"/>
      <c r="AS338" s="8"/>
      <c r="AT338" s="8"/>
      <c r="AU338" s="8"/>
    </row>
    <row r="339" spans="1:47" ht="12.75" customHeight="1" x14ac:dyDescent="0.2">
      <c r="A339" s="8"/>
      <c r="C339" s="12">
        <v>295</v>
      </c>
      <c r="D339" s="1089"/>
      <c r="E339" s="765"/>
      <c r="F339" s="156"/>
      <c r="T339" s="273"/>
      <c r="U339" s="8"/>
      <c r="W339" s="12">
        <v>295</v>
      </c>
      <c r="X339" s="1089"/>
      <c r="Y339" s="765"/>
      <c r="Z339" s="156"/>
      <c r="AN339" s="273"/>
      <c r="AO339" s="8"/>
      <c r="AP339" s="8"/>
      <c r="AQ339" s="8"/>
      <c r="AR339" s="8"/>
      <c r="AS339" s="8"/>
      <c r="AT339" s="8"/>
      <c r="AU339" s="8"/>
    </row>
    <row r="340" spans="1:47" ht="12.75" customHeight="1" x14ac:dyDescent="0.2">
      <c r="A340" s="8"/>
      <c r="C340" s="12">
        <v>296</v>
      </c>
      <c r="D340" s="1089"/>
      <c r="E340" s="765"/>
      <c r="F340" s="156"/>
      <c r="T340" s="273"/>
      <c r="U340" s="8"/>
      <c r="W340" s="12">
        <v>296</v>
      </c>
      <c r="X340" s="1089"/>
      <c r="Y340" s="765"/>
      <c r="Z340" s="156"/>
      <c r="AN340" s="273"/>
      <c r="AO340" s="8"/>
      <c r="AP340" s="8"/>
      <c r="AQ340" s="8"/>
      <c r="AR340" s="8"/>
      <c r="AS340" s="8"/>
      <c r="AT340" s="8"/>
      <c r="AU340" s="8"/>
    </row>
    <row r="341" spans="1:47" ht="12.75" customHeight="1" x14ac:dyDescent="0.2">
      <c r="A341" s="8"/>
      <c r="C341" s="12">
        <v>297</v>
      </c>
      <c r="D341" s="1089"/>
      <c r="E341" s="765"/>
      <c r="F341" s="156"/>
      <c r="T341" s="273"/>
      <c r="U341" s="8"/>
      <c r="W341" s="12">
        <v>297</v>
      </c>
      <c r="X341" s="1089"/>
      <c r="Y341" s="765"/>
      <c r="Z341" s="156"/>
      <c r="AN341" s="273"/>
      <c r="AO341" s="8"/>
      <c r="AP341" s="8"/>
      <c r="AQ341" s="8"/>
      <c r="AR341" s="8"/>
      <c r="AS341" s="8"/>
      <c r="AT341" s="8"/>
      <c r="AU341" s="8"/>
    </row>
    <row r="342" spans="1:47" ht="12.75" customHeight="1" x14ac:dyDescent="0.2">
      <c r="A342" s="8"/>
      <c r="C342" s="12">
        <v>298</v>
      </c>
      <c r="D342" s="1089"/>
      <c r="E342" s="765"/>
      <c r="F342" s="156"/>
      <c r="T342" s="273"/>
      <c r="U342" s="8"/>
      <c r="W342" s="12">
        <v>298</v>
      </c>
      <c r="X342" s="1089"/>
      <c r="Y342" s="765"/>
      <c r="Z342" s="156"/>
      <c r="AN342" s="273"/>
      <c r="AO342" s="8"/>
      <c r="AP342" s="8"/>
      <c r="AQ342" s="8"/>
      <c r="AR342" s="8"/>
      <c r="AS342" s="8"/>
      <c r="AT342" s="8"/>
      <c r="AU342" s="8"/>
    </row>
    <row r="343" spans="1:47" ht="12.75" customHeight="1" x14ac:dyDescent="0.2">
      <c r="A343" s="8"/>
      <c r="C343" s="12">
        <v>299</v>
      </c>
      <c r="D343" s="1089"/>
      <c r="E343" s="765"/>
      <c r="F343" s="156"/>
      <c r="T343" s="273"/>
      <c r="U343" s="8"/>
      <c r="W343" s="12">
        <v>299</v>
      </c>
      <c r="X343" s="1089"/>
      <c r="Y343" s="765"/>
      <c r="Z343" s="156"/>
      <c r="AN343" s="273"/>
      <c r="AO343" s="8"/>
      <c r="AP343" s="8"/>
      <c r="AQ343" s="8"/>
      <c r="AR343" s="8"/>
      <c r="AS343" s="8"/>
      <c r="AT343" s="8"/>
      <c r="AU343" s="8"/>
    </row>
    <row r="344" spans="1:47" ht="12.75" customHeight="1" x14ac:dyDescent="0.2">
      <c r="A344" s="8"/>
      <c r="C344" s="12">
        <v>300</v>
      </c>
      <c r="D344" s="1089"/>
      <c r="E344" s="765"/>
      <c r="F344" s="156"/>
      <c r="T344" s="273"/>
      <c r="U344" s="8"/>
      <c r="W344" s="12">
        <v>300</v>
      </c>
      <c r="X344" s="1089"/>
      <c r="Y344" s="765"/>
      <c r="Z344" s="156"/>
      <c r="AN344" s="273"/>
      <c r="AO344" s="8"/>
      <c r="AP344" s="8"/>
      <c r="AQ344" s="8"/>
      <c r="AR344" s="8"/>
      <c r="AS344" s="8"/>
      <c r="AT344" s="8"/>
      <c r="AU344" s="8"/>
    </row>
    <row r="345" spans="1:47" ht="12.75" customHeight="1" x14ac:dyDescent="0.2">
      <c r="A345" s="8"/>
      <c r="B345" s="226"/>
      <c r="C345" s="226"/>
      <c r="D345" s="226"/>
      <c r="E345" s="226"/>
      <c r="F345" s="226"/>
      <c r="G345" s="226"/>
      <c r="H345" s="226"/>
      <c r="I345" s="226"/>
      <c r="J345" s="226"/>
      <c r="K345" s="226"/>
      <c r="L345" s="226"/>
      <c r="M345" s="226"/>
      <c r="N345" s="226"/>
      <c r="O345" s="226"/>
      <c r="P345" s="226"/>
      <c r="Q345" s="226"/>
      <c r="R345" s="226"/>
      <c r="S345" s="226"/>
      <c r="T345" s="577"/>
      <c r="U345" s="8"/>
      <c r="V345" s="226"/>
      <c r="W345" s="226"/>
      <c r="X345" s="226"/>
      <c r="Y345" s="226"/>
      <c r="Z345" s="226"/>
      <c r="AA345" s="226"/>
      <c r="AB345" s="226"/>
      <c r="AC345" s="226"/>
      <c r="AD345" s="226"/>
      <c r="AE345" s="226"/>
      <c r="AF345" s="226"/>
      <c r="AG345" s="226"/>
      <c r="AH345" s="226"/>
      <c r="AI345" s="226"/>
      <c r="AJ345" s="226"/>
      <c r="AK345" s="226"/>
      <c r="AL345" s="226"/>
      <c r="AM345" s="226"/>
      <c r="AN345" s="577"/>
      <c r="AO345" s="8"/>
      <c r="AP345" s="8"/>
      <c r="AQ345" s="8"/>
      <c r="AR345" s="8"/>
      <c r="AS345" s="8"/>
      <c r="AT345" s="8"/>
      <c r="AU345" s="8"/>
    </row>
    <row r="346" spans="1:47" ht="12.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row>
    <row r="347" spans="1:47" ht="12.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row>
    <row r="348" spans="1:47" ht="12.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row>
    <row r="349" spans="1:47" ht="12.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row>
  </sheetData>
  <sheetProtection algorithmName="SHA-512" hashValue="jvoydFl8c66+E6K7sQMOHQm+IXvJA7mfVUsQPiRR0bjSvfkDKXTe9xP+dxEKvHGQ5VVJGFcM4l1OeOxuHikdIA==" saltValue="DusLv6SJBsqV88pasMCZoA==" spinCount="100000" sheet="1" scenarios="1" insertHyperlinks="0"/>
  <protectedRanges>
    <protectedRange sqref="E38 Y38" name="YellowZone2"/>
    <protectedRange sqref="B5:T33 V5:AN33 D45:F344 X45:Z344" name="YellowZone"/>
  </protectedRanges>
  <mergeCells count="618">
    <mergeCell ref="X252:Y252"/>
    <mergeCell ref="X253:Y253"/>
    <mergeCell ref="X254:Y254"/>
    <mergeCell ref="X243:Y243"/>
    <mergeCell ref="X244:Y244"/>
    <mergeCell ref="X245:Y245"/>
    <mergeCell ref="X246:Y246"/>
    <mergeCell ref="X247:Y247"/>
    <mergeCell ref="X248:Y248"/>
    <mergeCell ref="X249:Y249"/>
    <mergeCell ref="X250:Y250"/>
    <mergeCell ref="X251:Y251"/>
    <mergeCell ref="X234:Y234"/>
    <mergeCell ref="X235:Y235"/>
    <mergeCell ref="X236:Y236"/>
    <mergeCell ref="X237:Y237"/>
    <mergeCell ref="X238:Y238"/>
    <mergeCell ref="X239:Y239"/>
    <mergeCell ref="X240:Y240"/>
    <mergeCell ref="X241:Y241"/>
    <mergeCell ref="X242:Y242"/>
    <mergeCell ref="X225:Y225"/>
    <mergeCell ref="X226:Y226"/>
    <mergeCell ref="X227:Y227"/>
    <mergeCell ref="X228:Y228"/>
    <mergeCell ref="X229:Y229"/>
    <mergeCell ref="X230:Y230"/>
    <mergeCell ref="X231:Y231"/>
    <mergeCell ref="X232:Y232"/>
    <mergeCell ref="X233:Y233"/>
    <mergeCell ref="X216:Y216"/>
    <mergeCell ref="X217:Y217"/>
    <mergeCell ref="X218:Y218"/>
    <mergeCell ref="X219:Y219"/>
    <mergeCell ref="X220:Y220"/>
    <mergeCell ref="X221:Y221"/>
    <mergeCell ref="X222:Y222"/>
    <mergeCell ref="X223:Y223"/>
    <mergeCell ref="X224:Y224"/>
    <mergeCell ref="X207:Y207"/>
    <mergeCell ref="X208:Y208"/>
    <mergeCell ref="X209:Y209"/>
    <mergeCell ref="X210:Y210"/>
    <mergeCell ref="X211:Y211"/>
    <mergeCell ref="X212:Y212"/>
    <mergeCell ref="X213:Y213"/>
    <mergeCell ref="X214:Y214"/>
    <mergeCell ref="X215:Y215"/>
    <mergeCell ref="X198:Y198"/>
    <mergeCell ref="X199:Y199"/>
    <mergeCell ref="X200:Y200"/>
    <mergeCell ref="X201:Y201"/>
    <mergeCell ref="X202:Y202"/>
    <mergeCell ref="X203:Y203"/>
    <mergeCell ref="X204:Y204"/>
    <mergeCell ref="X205:Y205"/>
    <mergeCell ref="X206:Y206"/>
    <mergeCell ref="X189:Y189"/>
    <mergeCell ref="X190:Y190"/>
    <mergeCell ref="X191:Y191"/>
    <mergeCell ref="X192:Y192"/>
    <mergeCell ref="X193:Y193"/>
    <mergeCell ref="X194:Y194"/>
    <mergeCell ref="X195:Y195"/>
    <mergeCell ref="X196:Y196"/>
    <mergeCell ref="X197:Y197"/>
    <mergeCell ref="X180:Y180"/>
    <mergeCell ref="X181:Y181"/>
    <mergeCell ref="X182:Y182"/>
    <mergeCell ref="X183:Y183"/>
    <mergeCell ref="X184:Y184"/>
    <mergeCell ref="X185:Y185"/>
    <mergeCell ref="X186:Y186"/>
    <mergeCell ref="X187:Y187"/>
    <mergeCell ref="X188:Y188"/>
    <mergeCell ref="X171:Y171"/>
    <mergeCell ref="X172:Y172"/>
    <mergeCell ref="X173:Y173"/>
    <mergeCell ref="X174:Y174"/>
    <mergeCell ref="X175:Y175"/>
    <mergeCell ref="X176:Y176"/>
    <mergeCell ref="X177:Y177"/>
    <mergeCell ref="X178:Y178"/>
    <mergeCell ref="X179:Y179"/>
    <mergeCell ref="X162:Y162"/>
    <mergeCell ref="X163:Y163"/>
    <mergeCell ref="X164:Y164"/>
    <mergeCell ref="X165:Y165"/>
    <mergeCell ref="X166:Y166"/>
    <mergeCell ref="X167:Y167"/>
    <mergeCell ref="X168:Y168"/>
    <mergeCell ref="X169:Y169"/>
    <mergeCell ref="X170:Y170"/>
    <mergeCell ref="D154:E154"/>
    <mergeCell ref="D155:E155"/>
    <mergeCell ref="D156:E156"/>
    <mergeCell ref="D157:E157"/>
    <mergeCell ref="X157:Y157"/>
    <mergeCell ref="X158:Y158"/>
    <mergeCell ref="X159:Y159"/>
    <mergeCell ref="X160:Y160"/>
    <mergeCell ref="X161:Y161"/>
    <mergeCell ref="D158:E158"/>
    <mergeCell ref="D159:E159"/>
    <mergeCell ref="D160:E160"/>
    <mergeCell ref="D161:E161"/>
    <mergeCell ref="D145:E145"/>
    <mergeCell ref="D146:E146"/>
    <mergeCell ref="D147:E147"/>
    <mergeCell ref="D148:E148"/>
    <mergeCell ref="D149:E149"/>
    <mergeCell ref="D150:E150"/>
    <mergeCell ref="D151:E151"/>
    <mergeCell ref="D152:E152"/>
    <mergeCell ref="D153:E153"/>
    <mergeCell ref="D136:E136"/>
    <mergeCell ref="D137:E137"/>
    <mergeCell ref="D138:E138"/>
    <mergeCell ref="D139:E139"/>
    <mergeCell ref="D140:E140"/>
    <mergeCell ref="D141:E141"/>
    <mergeCell ref="D142:E142"/>
    <mergeCell ref="D143:E143"/>
    <mergeCell ref="D144:E144"/>
    <mergeCell ref="D127:E127"/>
    <mergeCell ref="D128:E128"/>
    <mergeCell ref="D129:E129"/>
    <mergeCell ref="D130:E130"/>
    <mergeCell ref="D131:E131"/>
    <mergeCell ref="D132:E132"/>
    <mergeCell ref="D133:E133"/>
    <mergeCell ref="D134:E134"/>
    <mergeCell ref="D135:E135"/>
    <mergeCell ref="X151:Y151"/>
    <mergeCell ref="X152:Y152"/>
    <mergeCell ref="X153:Y153"/>
    <mergeCell ref="X154:Y154"/>
    <mergeCell ref="X155:Y155"/>
    <mergeCell ref="X156:Y156"/>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X142:Y142"/>
    <mergeCell ref="X143:Y143"/>
    <mergeCell ref="X144:Y144"/>
    <mergeCell ref="X145:Y145"/>
    <mergeCell ref="X146:Y146"/>
    <mergeCell ref="X147:Y147"/>
    <mergeCell ref="X148:Y148"/>
    <mergeCell ref="X149:Y149"/>
    <mergeCell ref="X150:Y150"/>
    <mergeCell ref="X133:Y133"/>
    <mergeCell ref="X134:Y134"/>
    <mergeCell ref="X135:Y135"/>
    <mergeCell ref="X136:Y136"/>
    <mergeCell ref="X137:Y137"/>
    <mergeCell ref="X138:Y138"/>
    <mergeCell ref="X139:Y139"/>
    <mergeCell ref="X140:Y140"/>
    <mergeCell ref="X141:Y141"/>
    <mergeCell ref="X124:Y124"/>
    <mergeCell ref="X125:Y125"/>
    <mergeCell ref="X126:Y126"/>
    <mergeCell ref="X127:Y127"/>
    <mergeCell ref="X128:Y128"/>
    <mergeCell ref="X129:Y129"/>
    <mergeCell ref="X130:Y130"/>
    <mergeCell ref="X131:Y131"/>
    <mergeCell ref="X132:Y132"/>
    <mergeCell ref="X115:Y115"/>
    <mergeCell ref="X116:Y116"/>
    <mergeCell ref="X117:Y117"/>
    <mergeCell ref="X118:Y118"/>
    <mergeCell ref="X119:Y119"/>
    <mergeCell ref="X120:Y120"/>
    <mergeCell ref="X121:Y121"/>
    <mergeCell ref="X122:Y122"/>
    <mergeCell ref="X123:Y123"/>
    <mergeCell ref="D107:E107"/>
    <mergeCell ref="D108:E108"/>
    <mergeCell ref="X108:Y108"/>
    <mergeCell ref="X109:Y109"/>
    <mergeCell ref="X110:Y110"/>
    <mergeCell ref="X111:Y111"/>
    <mergeCell ref="X112:Y112"/>
    <mergeCell ref="X113:Y113"/>
    <mergeCell ref="X114:Y114"/>
    <mergeCell ref="D98:E98"/>
    <mergeCell ref="D99:E99"/>
    <mergeCell ref="D100:E100"/>
    <mergeCell ref="D101:E101"/>
    <mergeCell ref="D102:E102"/>
    <mergeCell ref="D103:E103"/>
    <mergeCell ref="D104:E104"/>
    <mergeCell ref="D105:E105"/>
    <mergeCell ref="D106:E106"/>
    <mergeCell ref="D89:E89"/>
    <mergeCell ref="D90:E90"/>
    <mergeCell ref="D91:E91"/>
    <mergeCell ref="D92:E92"/>
    <mergeCell ref="D93:E93"/>
    <mergeCell ref="D94:E94"/>
    <mergeCell ref="D95:E95"/>
    <mergeCell ref="D96:E96"/>
    <mergeCell ref="D97:E97"/>
    <mergeCell ref="D80:E80"/>
    <mergeCell ref="D81:E81"/>
    <mergeCell ref="D82:E82"/>
    <mergeCell ref="D83:E83"/>
    <mergeCell ref="D84:E84"/>
    <mergeCell ref="D85:E85"/>
    <mergeCell ref="D86:E86"/>
    <mergeCell ref="D87:E87"/>
    <mergeCell ref="D88:E88"/>
    <mergeCell ref="X104:Y104"/>
    <mergeCell ref="X105:Y105"/>
    <mergeCell ref="X106:Y106"/>
    <mergeCell ref="X107:Y107"/>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X95:Y95"/>
    <mergeCell ref="X96:Y96"/>
    <mergeCell ref="X97:Y97"/>
    <mergeCell ref="X98:Y98"/>
    <mergeCell ref="X99:Y99"/>
    <mergeCell ref="X100:Y100"/>
    <mergeCell ref="X101:Y101"/>
    <mergeCell ref="X102:Y102"/>
    <mergeCell ref="X103:Y103"/>
    <mergeCell ref="X86:Y86"/>
    <mergeCell ref="X87:Y87"/>
    <mergeCell ref="X88:Y88"/>
    <mergeCell ref="X89:Y89"/>
    <mergeCell ref="X90:Y90"/>
    <mergeCell ref="X91:Y91"/>
    <mergeCell ref="X92:Y92"/>
    <mergeCell ref="X93:Y93"/>
    <mergeCell ref="X94:Y94"/>
    <mergeCell ref="X77:Y77"/>
    <mergeCell ref="X78:Y78"/>
    <mergeCell ref="X79:Y79"/>
    <mergeCell ref="X80:Y80"/>
    <mergeCell ref="X81:Y81"/>
    <mergeCell ref="X82:Y82"/>
    <mergeCell ref="X83:Y83"/>
    <mergeCell ref="X84:Y84"/>
    <mergeCell ref="X85:Y85"/>
    <mergeCell ref="X68:Y68"/>
    <mergeCell ref="X69:Y69"/>
    <mergeCell ref="X70:Y70"/>
    <mergeCell ref="X71:Y71"/>
    <mergeCell ref="X72:Y72"/>
    <mergeCell ref="X73:Y73"/>
    <mergeCell ref="X74:Y74"/>
    <mergeCell ref="X75:Y75"/>
    <mergeCell ref="X76:Y76"/>
    <mergeCell ref="D57:E57"/>
    <mergeCell ref="D58:E58"/>
    <mergeCell ref="D59:E59"/>
    <mergeCell ref="X63:Y63"/>
    <mergeCell ref="X64:Y64"/>
    <mergeCell ref="X65:Y65"/>
    <mergeCell ref="X66:Y66"/>
    <mergeCell ref="X67:Y67"/>
    <mergeCell ref="X47:Y47"/>
    <mergeCell ref="X48:Y48"/>
    <mergeCell ref="X49:Y49"/>
    <mergeCell ref="X50:Y50"/>
    <mergeCell ref="X51:Y51"/>
    <mergeCell ref="X52:Y52"/>
    <mergeCell ref="X53:Y53"/>
    <mergeCell ref="X54:Y54"/>
    <mergeCell ref="X55:Y55"/>
    <mergeCell ref="X56:Y56"/>
    <mergeCell ref="X57:Y57"/>
    <mergeCell ref="X58:Y58"/>
    <mergeCell ref="X59:Y59"/>
    <mergeCell ref="X60:Y60"/>
    <mergeCell ref="X61:Y61"/>
    <mergeCell ref="X62:Y62"/>
    <mergeCell ref="D48:E48"/>
    <mergeCell ref="D49:E49"/>
    <mergeCell ref="D50:E50"/>
    <mergeCell ref="D51:E51"/>
    <mergeCell ref="D52:E52"/>
    <mergeCell ref="D53:E53"/>
    <mergeCell ref="D54:E54"/>
    <mergeCell ref="D55:E55"/>
    <mergeCell ref="D56:E56"/>
    <mergeCell ref="D44:E44"/>
    <mergeCell ref="I44:J44"/>
    <mergeCell ref="X44:Y44"/>
    <mergeCell ref="AC44:AD44"/>
    <mergeCell ref="D45:E45"/>
    <mergeCell ref="X45:Y45"/>
    <mergeCell ref="X46:Y46"/>
    <mergeCell ref="D46:E46"/>
    <mergeCell ref="D47:E47"/>
    <mergeCell ref="B1:T1"/>
    <mergeCell ref="V1:AN1"/>
    <mergeCell ref="P3:T3"/>
    <mergeCell ref="Y3:AE3"/>
    <mergeCell ref="AJ3:AN3"/>
    <mergeCell ref="B5:T5"/>
    <mergeCell ref="V5:AN5"/>
    <mergeCell ref="E3:K3"/>
    <mergeCell ref="B38:D38"/>
    <mergeCell ref="E38:F38"/>
    <mergeCell ref="G38:H38"/>
    <mergeCell ref="V38:X38"/>
    <mergeCell ref="Y38:Z38"/>
    <mergeCell ref="AA38:AB38"/>
    <mergeCell ref="X291:Y291"/>
    <mergeCell ref="X292:Y292"/>
    <mergeCell ref="X293:Y293"/>
    <mergeCell ref="X294:Y294"/>
    <mergeCell ref="X295:Y295"/>
    <mergeCell ref="X296:Y296"/>
    <mergeCell ref="X297:Y297"/>
    <mergeCell ref="X298:Y298"/>
    <mergeCell ref="X299:Y299"/>
    <mergeCell ref="X282:Y282"/>
    <mergeCell ref="X283:Y283"/>
    <mergeCell ref="X284:Y284"/>
    <mergeCell ref="X285:Y285"/>
    <mergeCell ref="X286:Y286"/>
    <mergeCell ref="X287:Y287"/>
    <mergeCell ref="X288:Y288"/>
    <mergeCell ref="X289:Y289"/>
    <mergeCell ref="X290:Y290"/>
    <mergeCell ref="X273:Y273"/>
    <mergeCell ref="X274:Y274"/>
    <mergeCell ref="X275:Y275"/>
    <mergeCell ref="X276:Y276"/>
    <mergeCell ref="X277:Y277"/>
    <mergeCell ref="X278:Y278"/>
    <mergeCell ref="X279:Y279"/>
    <mergeCell ref="X280:Y280"/>
    <mergeCell ref="X281:Y281"/>
    <mergeCell ref="X264:Y264"/>
    <mergeCell ref="X265:Y265"/>
    <mergeCell ref="X266:Y266"/>
    <mergeCell ref="X267:Y267"/>
    <mergeCell ref="X268:Y268"/>
    <mergeCell ref="X269:Y269"/>
    <mergeCell ref="X270:Y270"/>
    <mergeCell ref="X271:Y271"/>
    <mergeCell ref="X272:Y272"/>
    <mergeCell ref="X255:Y255"/>
    <mergeCell ref="X256:Y256"/>
    <mergeCell ref="X257:Y257"/>
    <mergeCell ref="X258:Y258"/>
    <mergeCell ref="X259:Y259"/>
    <mergeCell ref="X260:Y260"/>
    <mergeCell ref="X261:Y261"/>
    <mergeCell ref="X262:Y262"/>
    <mergeCell ref="X263:Y263"/>
    <mergeCell ref="X340:Y340"/>
    <mergeCell ref="X341:Y341"/>
    <mergeCell ref="X342:Y342"/>
    <mergeCell ref="X343:Y343"/>
    <mergeCell ref="X344:Y344"/>
    <mergeCell ref="X332:Y332"/>
    <mergeCell ref="X333:Y333"/>
    <mergeCell ref="X334:Y334"/>
    <mergeCell ref="X335:Y335"/>
    <mergeCell ref="X336:Y336"/>
    <mergeCell ref="X337:Y337"/>
    <mergeCell ref="X338:Y338"/>
    <mergeCell ref="X324:Y324"/>
    <mergeCell ref="X325:Y325"/>
    <mergeCell ref="X326:Y326"/>
    <mergeCell ref="X327:Y327"/>
    <mergeCell ref="X328:Y328"/>
    <mergeCell ref="X329:Y329"/>
    <mergeCell ref="X330:Y330"/>
    <mergeCell ref="X331:Y331"/>
    <mergeCell ref="X339:Y339"/>
    <mergeCell ref="X315:Y315"/>
    <mergeCell ref="X316:Y316"/>
    <mergeCell ref="X317:Y317"/>
    <mergeCell ref="X318:Y318"/>
    <mergeCell ref="X319:Y319"/>
    <mergeCell ref="X320:Y320"/>
    <mergeCell ref="X321:Y321"/>
    <mergeCell ref="X322:Y322"/>
    <mergeCell ref="X323:Y323"/>
    <mergeCell ref="X306:Y306"/>
    <mergeCell ref="X307:Y307"/>
    <mergeCell ref="X308:Y308"/>
    <mergeCell ref="X309:Y309"/>
    <mergeCell ref="X310:Y310"/>
    <mergeCell ref="X311:Y311"/>
    <mergeCell ref="X312:Y312"/>
    <mergeCell ref="X313:Y313"/>
    <mergeCell ref="X314:Y314"/>
    <mergeCell ref="D302:E302"/>
    <mergeCell ref="D303:E303"/>
    <mergeCell ref="D304:E304"/>
    <mergeCell ref="X304:Y304"/>
    <mergeCell ref="X305:Y305"/>
    <mergeCell ref="X300:Y300"/>
    <mergeCell ref="X301:Y301"/>
    <mergeCell ref="X302:Y302"/>
    <mergeCell ref="X303:Y303"/>
    <mergeCell ref="D293:E293"/>
    <mergeCell ref="D294:E294"/>
    <mergeCell ref="D295:E295"/>
    <mergeCell ref="D296:E296"/>
    <mergeCell ref="D297:E297"/>
    <mergeCell ref="D298:E298"/>
    <mergeCell ref="D299:E299"/>
    <mergeCell ref="D300:E300"/>
    <mergeCell ref="D301:E301"/>
    <mergeCell ref="D284:E284"/>
    <mergeCell ref="D285:E285"/>
    <mergeCell ref="D286:E286"/>
    <mergeCell ref="D287:E287"/>
    <mergeCell ref="D288:E288"/>
    <mergeCell ref="D289:E289"/>
    <mergeCell ref="D290:E290"/>
    <mergeCell ref="D291:E291"/>
    <mergeCell ref="D292:E292"/>
    <mergeCell ref="D275:E275"/>
    <mergeCell ref="D276:E276"/>
    <mergeCell ref="D277:E277"/>
    <mergeCell ref="D278:E278"/>
    <mergeCell ref="D279:E279"/>
    <mergeCell ref="D280:E280"/>
    <mergeCell ref="D281:E281"/>
    <mergeCell ref="D282:E282"/>
    <mergeCell ref="D283:E283"/>
    <mergeCell ref="D340:E340"/>
    <mergeCell ref="D341:E341"/>
    <mergeCell ref="D342:E342"/>
    <mergeCell ref="D343:E343"/>
    <mergeCell ref="D344:E344"/>
    <mergeCell ref="D333:E333"/>
    <mergeCell ref="D334:E334"/>
    <mergeCell ref="D335:E335"/>
    <mergeCell ref="D336:E336"/>
    <mergeCell ref="D337:E337"/>
    <mergeCell ref="D338:E338"/>
    <mergeCell ref="D339:E339"/>
    <mergeCell ref="D324:E324"/>
    <mergeCell ref="D325:E325"/>
    <mergeCell ref="D326:E326"/>
    <mergeCell ref="D327:E327"/>
    <mergeCell ref="D328:E328"/>
    <mergeCell ref="D329:E329"/>
    <mergeCell ref="D330:E330"/>
    <mergeCell ref="D331:E331"/>
    <mergeCell ref="D332:E332"/>
    <mergeCell ref="D315:E315"/>
    <mergeCell ref="D316:E316"/>
    <mergeCell ref="D317:E317"/>
    <mergeCell ref="D318:E318"/>
    <mergeCell ref="D319:E319"/>
    <mergeCell ref="D320:E320"/>
    <mergeCell ref="D321:E321"/>
    <mergeCell ref="D322:E322"/>
    <mergeCell ref="D323:E323"/>
    <mergeCell ref="D306:E306"/>
    <mergeCell ref="D307:E307"/>
    <mergeCell ref="D308:E308"/>
    <mergeCell ref="D309:E309"/>
    <mergeCell ref="D310:E310"/>
    <mergeCell ref="D311:E311"/>
    <mergeCell ref="D312:E312"/>
    <mergeCell ref="D313:E313"/>
    <mergeCell ref="D314:E314"/>
    <mergeCell ref="D252:E252"/>
    <mergeCell ref="D253:E253"/>
    <mergeCell ref="D254:E254"/>
    <mergeCell ref="D255:E255"/>
    <mergeCell ref="D305:E30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43:E243"/>
    <mergeCell ref="D244:E244"/>
    <mergeCell ref="D245:E245"/>
    <mergeCell ref="D246:E246"/>
    <mergeCell ref="D247:E247"/>
    <mergeCell ref="D248:E248"/>
    <mergeCell ref="D249:E249"/>
    <mergeCell ref="D250:E250"/>
    <mergeCell ref="D251:E251"/>
    <mergeCell ref="D234:E234"/>
    <mergeCell ref="D235:E235"/>
    <mergeCell ref="D236:E236"/>
    <mergeCell ref="D237:E237"/>
    <mergeCell ref="D238:E238"/>
    <mergeCell ref="D239:E239"/>
    <mergeCell ref="D240:E240"/>
    <mergeCell ref="D241:E241"/>
    <mergeCell ref="D242:E242"/>
    <mergeCell ref="D225:E225"/>
    <mergeCell ref="D226:E226"/>
    <mergeCell ref="D227:E227"/>
    <mergeCell ref="D228:E228"/>
    <mergeCell ref="D229:E229"/>
    <mergeCell ref="D230:E230"/>
    <mergeCell ref="D231:E231"/>
    <mergeCell ref="D232:E232"/>
    <mergeCell ref="D233:E233"/>
    <mergeCell ref="D216:E216"/>
    <mergeCell ref="D217:E217"/>
    <mergeCell ref="D218:E218"/>
    <mergeCell ref="D219:E219"/>
    <mergeCell ref="D220:E220"/>
    <mergeCell ref="D221:E221"/>
    <mergeCell ref="D222:E222"/>
    <mergeCell ref="D223:E223"/>
    <mergeCell ref="D224:E224"/>
    <mergeCell ref="D207:E207"/>
    <mergeCell ref="D208:E208"/>
    <mergeCell ref="D209:E209"/>
    <mergeCell ref="D210:E210"/>
    <mergeCell ref="D211:E211"/>
    <mergeCell ref="D212:E212"/>
    <mergeCell ref="D213:E213"/>
    <mergeCell ref="D214:E214"/>
    <mergeCell ref="D215:E215"/>
    <mergeCell ref="D198:E198"/>
    <mergeCell ref="D199:E199"/>
    <mergeCell ref="D200:E200"/>
    <mergeCell ref="D201:E201"/>
    <mergeCell ref="D202:E202"/>
    <mergeCell ref="D203:E203"/>
    <mergeCell ref="D204:E204"/>
    <mergeCell ref="D205:E205"/>
    <mergeCell ref="D206:E206"/>
    <mergeCell ref="D189:E189"/>
    <mergeCell ref="D190:E190"/>
    <mergeCell ref="D191:E191"/>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71:E171"/>
    <mergeCell ref="D172:E172"/>
    <mergeCell ref="D173:E173"/>
    <mergeCell ref="D174:E174"/>
    <mergeCell ref="D175:E175"/>
    <mergeCell ref="D176:E176"/>
    <mergeCell ref="D177:E177"/>
    <mergeCell ref="D178:E178"/>
    <mergeCell ref="D179:E179"/>
    <mergeCell ref="D162:E162"/>
    <mergeCell ref="D163:E163"/>
    <mergeCell ref="D164:E164"/>
    <mergeCell ref="D165:E165"/>
    <mergeCell ref="D166:E166"/>
    <mergeCell ref="D167:E167"/>
    <mergeCell ref="D168:E168"/>
    <mergeCell ref="D169:E169"/>
    <mergeCell ref="D170:E170"/>
  </mergeCells>
  <conditionalFormatting sqref="E38:F38">
    <cfRule type="expression" dxfId="61" priority="1" stopIfTrue="1">
      <formula>R34="YES"</formula>
    </cfRule>
    <cfRule type="expression" dxfId="60" priority="2" stopIfTrue="1">
      <formula>R34="NO"</formula>
    </cfRule>
  </conditionalFormatting>
  <conditionalFormatting sqref="G38:H38">
    <cfRule type="expression" dxfId="59" priority="3" stopIfTrue="1">
      <formula>G38="PASS"</formula>
    </cfRule>
    <cfRule type="expression" dxfId="58" priority="4" stopIfTrue="1">
      <formula>G38="FAIL"</formula>
    </cfRule>
    <cfRule type="expression" dxfId="57" priority="5" stopIfTrue="1">
      <formula>G38="N/A"</formula>
    </cfRule>
  </conditionalFormatting>
  <conditionalFormatting sqref="AA38:AB38">
    <cfRule type="expression" dxfId="56" priority="8" stopIfTrue="1">
      <formula>AA38="PASS"</formula>
    </cfRule>
    <cfRule type="expression" dxfId="55" priority="9" stopIfTrue="1">
      <formula>AA38="FAIL"</formula>
    </cfRule>
    <cfRule type="expression" dxfId="54" priority="10" stopIfTrue="1">
      <formula>AA38="N/A"</formula>
    </cfRule>
  </conditionalFormatting>
  <hyperlinks>
    <hyperlink ref="AJ38" location="'Cover Sheet'!A1" display="BACK to COVER SHEET" xr:uid="{00000000-0004-0000-2200-000000000000}"/>
  </hyperlinks>
  <pageMargins left="0.75" right="0.75" top="1" bottom="1"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Tabelle32">
    <tabColor rgb="FFFFFF66"/>
  </sheetPr>
  <dimension ref="A1:AY121"/>
  <sheetViews>
    <sheetView topLeftCell="G1" zoomScaleNormal="100" workbookViewId="0">
      <selection activeCell="Y5" sqref="Y5"/>
    </sheetView>
  </sheetViews>
  <sheetFormatPr baseColWidth="10" defaultColWidth="14.42578125" defaultRowHeight="15" customHeight="1" x14ac:dyDescent="0.2"/>
  <cols>
    <col min="1" max="51" width="5" customWidth="1"/>
  </cols>
  <sheetData>
    <row r="1" spans="1:51" ht="12.75" customHeight="1" x14ac:dyDescent="0.2">
      <c r="A1" s="1123" t="s">
        <v>161</v>
      </c>
      <c r="B1" s="760"/>
      <c r="C1" s="760"/>
      <c r="D1" s="760"/>
      <c r="E1" s="760"/>
      <c r="F1" s="760"/>
      <c r="G1" s="760"/>
      <c r="H1" s="760"/>
      <c r="I1" s="760"/>
      <c r="J1" s="760"/>
      <c r="K1" s="760"/>
      <c r="L1" s="760"/>
      <c r="M1" s="760"/>
      <c r="N1" s="760"/>
      <c r="O1" s="760"/>
      <c r="P1" s="760"/>
      <c r="Q1" s="760"/>
      <c r="R1" s="637"/>
      <c r="S1" s="524"/>
      <c r="T1" s="524"/>
      <c r="U1" s="524"/>
      <c r="V1" s="524"/>
      <c r="W1" s="524"/>
      <c r="X1" s="524"/>
      <c r="Y1" s="524"/>
      <c r="Z1" s="524"/>
      <c r="AA1" s="524"/>
      <c r="AB1" s="524"/>
      <c r="AC1" s="524"/>
      <c r="AD1" s="524"/>
      <c r="AE1" s="524"/>
      <c r="AF1" s="524"/>
      <c r="AG1" s="524"/>
      <c r="AH1" s="525"/>
      <c r="AI1" s="637"/>
      <c r="AJ1" s="524"/>
      <c r="AK1" s="524"/>
      <c r="AL1" s="524"/>
      <c r="AM1" s="524"/>
      <c r="AN1" s="524"/>
      <c r="AO1" s="524"/>
      <c r="AP1" s="524"/>
      <c r="AQ1" s="524"/>
      <c r="AR1" s="524"/>
      <c r="AS1" s="524"/>
      <c r="AT1" s="524"/>
      <c r="AU1" s="524"/>
      <c r="AV1" s="524"/>
      <c r="AW1" s="524"/>
      <c r="AX1" s="524"/>
      <c r="AY1" s="525"/>
    </row>
    <row r="2" spans="1:51" ht="12.75" customHeight="1" x14ac:dyDescent="0.2">
      <c r="A2" s="467"/>
      <c r="B2" s="292"/>
      <c r="C2" s="292"/>
      <c r="D2" s="292"/>
      <c r="E2" s="292"/>
      <c r="F2" s="292"/>
      <c r="G2" s="292"/>
      <c r="H2" s="292"/>
      <c r="I2" s="292"/>
      <c r="J2" s="292"/>
      <c r="K2" s="292"/>
      <c r="L2" s="292"/>
      <c r="M2" s="292"/>
      <c r="N2" s="292"/>
      <c r="O2" s="292"/>
      <c r="P2" s="292"/>
      <c r="Q2" s="292"/>
      <c r="R2" s="467"/>
      <c r="S2" s="690"/>
      <c r="T2" s="690"/>
      <c r="U2" s="690"/>
      <c r="V2" s="690"/>
      <c r="W2" s="690"/>
      <c r="X2" s="690"/>
      <c r="Y2" s="690"/>
      <c r="Z2" s="690"/>
      <c r="AA2" s="690"/>
      <c r="AB2" s="690"/>
      <c r="AC2" s="690"/>
      <c r="AD2" s="690"/>
      <c r="AE2" s="690"/>
      <c r="AF2" s="292"/>
      <c r="AG2" s="292"/>
      <c r="AH2" s="293"/>
      <c r="AI2" s="467"/>
      <c r="AJ2" s="292"/>
      <c r="AK2" s="292"/>
      <c r="AL2" s="292"/>
      <c r="AM2" s="292"/>
      <c r="AN2" s="292"/>
      <c r="AO2" s="292"/>
      <c r="AP2" s="292"/>
      <c r="AQ2" s="292"/>
      <c r="AR2" s="292"/>
      <c r="AS2" s="292"/>
      <c r="AT2" s="292"/>
      <c r="AU2" s="292"/>
      <c r="AV2" s="292"/>
      <c r="AW2" s="292"/>
      <c r="AX2" s="292"/>
      <c r="AY2" s="293"/>
    </row>
    <row r="3" spans="1:51" ht="12.75" customHeight="1" x14ac:dyDescent="0.2">
      <c r="A3" s="467" t="s">
        <v>62</v>
      </c>
      <c r="B3" s="292"/>
      <c r="C3" s="292"/>
      <c r="D3" s="1124" t="str">
        <f>IF('Cover Sheet'!$D$14&gt;0,'Cover Sheet'!$D$14,"")</f>
        <v>OTH Amberg-Weiden</v>
      </c>
      <c r="E3" s="777"/>
      <c r="F3" s="777"/>
      <c r="G3" s="777"/>
      <c r="H3" s="777"/>
      <c r="I3" s="777"/>
      <c r="J3" s="292" t="s">
        <v>64</v>
      </c>
      <c r="K3" s="292"/>
      <c r="L3" s="292"/>
      <c r="M3" s="292"/>
      <c r="N3" s="1124" t="str">
        <f>IF('Cover Sheet'!$O$14&gt;0,'Cover Sheet'!$O$14,"")</f>
        <v>FSA E32; FSG 23; FSP E23</v>
      </c>
      <c r="O3" s="777"/>
      <c r="P3" s="777"/>
      <c r="Q3" s="777"/>
      <c r="R3" s="467"/>
      <c r="S3" s="1125" t="s">
        <v>1558</v>
      </c>
      <c r="T3" s="764"/>
      <c r="U3" s="764"/>
      <c r="V3" s="764"/>
      <c r="W3" s="764"/>
      <c r="X3" s="765"/>
      <c r="Y3" s="177">
        <v>52</v>
      </c>
      <c r="Z3" s="690"/>
      <c r="AA3" s="690"/>
      <c r="AB3" s="690"/>
      <c r="AC3" s="690"/>
      <c r="AD3" s="690"/>
      <c r="AE3" s="690"/>
      <c r="AF3" s="292"/>
      <c r="AG3" s="292"/>
      <c r="AH3" s="293"/>
      <c r="AI3" s="467"/>
      <c r="AJ3" s="292"/>
      <c r="AK3" s="292"/>
      <c r="AL3" s="292"/>
      <c r="AM3" s="292"/>
      <c r="AN3" s="292"/>
      <c r="AO3" s="292"/>
      <c r="AP3" s="292"/>
      <c r="AQ3" s="292"/>
      <c r="AR3" s="292"/>
      <c r="AS3" s="292"/>
      <c r="AT3" s="292"/>
      <c r="AU3" s="292"/>
      <c r="AV3" s="292"/>
      <c r="AW3" s="292"/>
      <c r="AX3" s="292"/>
      <c r="AY3" s="293"/>
    </row>
    <row r="4" spans="1:51" ht="12.75" customHeight="1" x14ac:dyDescent="0.2">
      <c r="A4" s="467"/>
      <c r="B4" s="292"/>
      <c r="C4" s="292"/>
      <c r="D4" s="292"/>
      <c r="E4" s="292"/>
      <c r="F4" s="292"/>
      <c r="G4" s="292"/>
      <c r="H4" s="292"/>
      <c r="I4" s="292"/>
      <c r="J4" s="292"/>
      <c r="K4" s="292"/>
      <c r="L4" s="292"/>
      <c r="M4" s="292"/>
      <c r="N4" s="292"/>
      <c r="O4" s="292"/>
      <c r="P4" s="292"/>
      <c r="Q4" s="292"/>
      <c r="R4" s="467"/>
      <c r="S4" s="1125" t="s">
        <v>1559</v>
      </c>
      <c r="T4" s="764"/>
      <c r="U4" s="764"/>
      <c r="V4" s="764"/>
      <c r="W4" s="764"/>
      <c r="X4" s="765"/>
      <c r="Y4" s="178">
        <v>3</v>
      </c>
      <c r="Z4" s="691"/>
      <c r="AA4" s="691"/>
      <c r="AB4" s="691"/>
      <c r="AC4" s="691"/>
      <c r="AD4" s="691"/>
      <c r="AE4" s="691"/>
      <c r="AF4" s="292"/>
      <c r="AG4" s="292"/>
      <c r="AH4" s="293"/>
      <c r="AI4" s="467"/>
      <c r="AJ4" s="292"/>
      <c r="AK4" s="292"/>
      <c r="AL4" s="292"/>
      <c r="AM4" s="292"/>
      <c r="AN4" s="292"/>
      <c r="AO4" s="292"/>
      <c r="AP4" s="292"/>
      <c r="AQ4" s="292"/>
      <c r="AR4" s="292"/>
      <c r="AS4" s="292"/>
      <c r="AT4" s="292"/>
      <c r="AU4" s="292"/>
      <c r="AV4" s="292"/>
      <c r="AW4" s="292"/>
      <c r="AX4" s="292"/>
      <c r="AY4" s="293"/>
    </row>
    <row r="5" spans="1:51" ht="12.75" customHeight="1" x14ac:dyDescent="0.2">
      <c r="A5" s="637"/>
      <c r="B5" s="524"/>
      <c r="C5" s="524"/>
      <c r="D5" s="524"/>
      <c r="E5" s="524"/>
      <c r="F5" s="524"/>
      <c r="G5" s="524"/>
      <c r="H5" s="524"/>
      <c r="I5" s="524"/>
      <c r="J5" s="524"/>
      <c r="K5" s="524"/>
      <c r="L5" s="524"/>
      <c r="M5" s="524"/>
      <c r="N5" s="524"/>
      <c r="O5" s="524"/>
      <c r="P5" s="524"/>
      <c r="Q5" s="525"/>
      <c r="R5" s="292"/>
      <c r="S5" s="292"/>
      <c r="T5" s="292"/>
      <c r="U5" s="292"/>
      <c r="V5" s="292"/>
      <c r="W5" s="292"/>
      <c r="X5" s="292"/>
      <c r="Y5" s="292"/>
      <c r="Z5" s="292"/>
      <c r="AA5" s="292"/>
      <c r="AB5" s="292"/>
      <c r="AC5" s="292"/>
      <c r="AD5" s="292"/>
      <c r="AE5" s="292"/>
      <c r="AF5" s="292"/>
      <c r="AG5" s="292"/>
      <c r="AH5" s="293"/>
      <c r="AI5" s="467"/>
      <c r="AJ5" s="292"/>
      <c r="AK5" s="292"/>
      <c r="AL5" s="292"/>
      <c r="AM5" s="292"/>
      <c r="AN5" s="292"/>
      <c r="AO5" s="292"/>
      <c r="AP5" s="292"/>
      <c r="AQ5" s="292"/>
      <c r="AR5" s="292"/>
      <c r="AS5" s="292"/>
      <c r="AT5" s="292"/>
      <c r="AU5" s="292"/>
      <c r="AV5" s="292"/>
      <c r="AW5" s="292"/>
      <c r="AX5" s="292"/>
      <c r="AY5" s="293"/>
    </row>
    <row r="6" spans="1:51" ht="12.75" customHeight="1" x14ac:dyDescent="0.2">
      <c r="A6" s="467"/>
      <c r="B6" s="292" t="s">
        <v>1560</v>
      </c>
      <c r="C6" s="292"/>
      <c r="D6" s="292"/>
      <c r="E6" s="292"/>
      <c r="F6" s="292"/>
      <c r="G6" s="292"/>
      <c r="H6" s="292"/>
      <c r="I6" s="292"/>
      <c r="J6" s="292"/>
      <c r="K6" s="292"/>
      <c r="L6" s="292"/>
      <c r="M6" s="292"/>
      <c r="N6" s="292"/>
      <c r="O6" s="292"/>
      <c r="P6" s="292"/>
      <c r="Q6" s="293"/>
      <c r="R6" s="292"/>
      <c r="S6" s="292"/>
      <c r="T6" s="292"/>
      <c r="U6" s="292"/>
      <c r="V6" s="292"/>
      <c r="W6" s="292"/>
      <c r="X6" s="292"/>
      <c r="Y6" s="292"/>
      <c r="Z6" s="292"/>
      <c r="AA6" s="292"/>
      <c r="AB6" s="292"/>
      <c r="AC6" s="292"/>
      <c r="AD6" s="292"/>
      <c r="AE6" s="292"/>
      <c r="AF6" s="292"/>
      <c r="AG6" s="292"/>
      <c r="AH6" s="293"/>
      <c r="AI6" s="467"/>
      <c r="AJ6" s="292"/>
      <c r="AK6" s="292"/>
      <c r="AL6" s="292"/>
      <c r="AM6" s="292"/>
      <c r="AN6" s="292"/>
      <c r="AO6" s="292"/>
      <c r="AP6" s="292"/>
      <c r="AQ6" s="292"/>
      <c r="AR6" s="292"/>
      <c r="AS6" s="292"/>
      <c r="AT6" s="292"/>
      <c r="AU6" s="292"/>
      <c r="AV6" s="292"/>
      <c r="AW6" s="292"/>
      <c r="AX6" s="292"/>
      <c r="AY6" s="293"/>
    </row>
    <row r="7" spans="1:51" ht="12.75" customHeight="1" x14ac:dyDescent="0.2">
      <c r="A7" s="467"/>
      <c r="B7" s="292" t="s">
        <v>1561</v>
      </c>
      <c r="C7" s="292"/>
      <c r="D7" s="292"/>
      <c r="E7" s="292"/>
      <c r="F7" s="292"/>
      <c r="G7" s="292"/>
      <c r="H7" s="292"/>
      <c r="I7" s="292"/>
      <c r="J7" s="292"/>
      <c r="K7" s="292"/>
      <c r="L7" s="292"/>
      <c r="M7" s="292"/>
      <c r="N7" s="292"/>
      <c r="O7" s="292"/>
      <c r="P7" s="292"/>
      <c r="Q7" s="293"/>
      <c r="R7" s="292"/>
      <c r="S7" s="692"/>
      <c r="T7" s="692"/>
      <c r="U7" s="692"/>
      <c r="V7" s="692"/>
      <c r="W7" s="692"/>
      <c r="X7" s="692"/>
      <c r="Y7" s="692"/>
      <c r="Z7" s="692"/>
      <c r="AA7" s="692"/>
      <c r="AB7" s="692"/>
      <c r="AC7" s="692"/>
      <c r="AD7" s="692"/>
      <c r="AE7" s="692"/>
      <c r="AF7" s="292"/>
      <c r="AG7" s="292"/>
      <c r="AH7" s="293"/>
      <c r="AI7" s="467"/>
      <c r="AJ7" s="292"/>
      <c r="AK7" s="292"/>
      <c r="AL7" s="292"/>
      <c r="AM7" s="292"/>
      <c r="AN7" s="292"/>
      <c r="AO7" s="292"/>
      <c r="AP7" s="292"/>
      <c r="AQ7" s="292"/>
      <c r="AR7" s="292"/>
      <c r="AS7" s="292"/>
      <c r="AT7" s="292"/>
      <c r="AU7" s="292"/>
      <c r="AV7" s="292"/>
      <c r="AW7" s="292"/>
      <c r="AX7" s="292"/>
      <c r="AY7" s="293"/>
    </row>
    <row r="8" spans="1:51" ht="12.75" customHeight="1" x14ac:dyDescent="0.2">
      <c r="A8" s="467"/>
      <c r="B8" s="292" t="s">
        <v>1562</v>
      </c>
      <c r="C8" s="292"/>
      <c r="D8" s="292"/>
      <c r="E8" s="292"/>
      <c r="F8" s="292"/>
      <c r="G8" s="292"/>
      <c r="H8" s="292"/>
      <c r="I8" s="292"/>
      <c r="J8" s="292"/>
      <c r="K8" s="292"/>
      <c r="L8" s="292"/>
      <c r="M8" s="292"/>
      <c r="N8" s="292"/>
      <c r="O8" s="292"/>
      <c r="P8" s="292"/>
      <c r="Q8" s="293"/>
      <c r="R8" s="292"/>
      <c r="S8" s="692"/>
      <c r="T8" s="692"/>
      <c r="U8" s="692"/>
      <c r="V8" s="692"/>
      <c r="W8" s="692"/>
      <c r="X8" s="692"/>
      <c r="Y8" s="692"/>
      <c r="Z8" s="692"/>
      <c r="AA8" s="692"/>
      <c r="AB8" s="692"/>
      <c r="AC8" s="692"/>
      <c r="AD8" s="692"/>
      <c r="AE8" s="692"/>
      <c r="AF8" s="292"/>
      <c r="AG8" s="292"/>
      <c r="AH8" s="293"/>
      <c r="AI8" s="467"/>
      <c r="AJ8" s="292"/>
      <c r="AK8" s="292"/>
      <c r="AL8" s="292"/>
      <c r="AM8" s="292"/>
      <c r="AN8" s="292"/>
      <c r="AO8" s="292"/>
      <c r="AP8" s="292"/>
      <c r="AQ8" s="292"/>
      <c r="AR8" s="292"/>
      <c r="AS8" s="292"/>
      <c r="AT8" s="292"/>
      <c r="AU8" s="292"/>
      <c r="AV8" s="292"/>
      <c r="AW8" s="292"/>
      <c r="AX8" s="292"/>
      <c r="AY8" s="293"/>
    </row>
    <row r="9" spans="1:51" ht="12.75" customHeight="1" x14ac:dyDescent="0.2">
      <c r="A9" s="467"/>
      <c r="B9" s="292"/>
      <c r="C9" s="292"/>
      <c r="D9" s="292"/>
      <c r="E9" s="292"/>
      <c r="F9" s="292"/>
      <c r="G9" s="292"/>
      <c r="H9" s="292"/>
      <c r="I9" s="292"/>
      <c r="J9" s="292"/>
      <c r="K9" s="292"/>
      <c r="L9" s="292"/>
      <c r="M9" s="693" t="s">
        <v>729</v>
      </c>
      <c r="N9" s="292"/>
      <c r="O9" s="292"/>
      <c r="P9" s="292"/>
      <c r="Q9" s="293"/>
      <c r="R9" s="292"/>
      <c r="S9" s="292"/>
      <c r="T9" s="292"/>
      <c r="U9" s="292"/>
      <c r="V9" s="292"/>
      <c r="W9" s="292"/>
      <c r="X9" s="292"/>
      <c r="Y9" s="292"/>
      <c r="Z9" s="292"/>
      <c r="AA9" s="292"/>
      <c r="AB9" s="292"/>
      <c r="AC9" s="292"/>
      <c r="AD9" s="292"/>
      <c r="AE9" s="292"/>
      <c r="AF9" s="292"/>
      <c r="AG9" s="292"/>
      <c r="AH9" s="293"/>
      <c r="AI9" s="467"/>
      <c r="AJ9" s="292"/>
      <c r="AK9" s="292"/>
      <c r="AL9" s="292"/>
      <c r="AM9" s="292"/>
      <c r="AN9" s="292"/>
      <c r="AO9" s="292"/>
      <c r="AP9" s="292"/>
      <c r="AQ9" s="292"/>
      <c r="AR9" s="292"/>
      <c r="AS9" s="292"/>
      <c r="AT9" s="292"/>
      <c r="AU9" s="292"/>
      <c r="AV9" s="292"/>
      <c r="AW9" s="292"/>
      <c r="AX9" s="292"/>
      <c r="AY9" s="293"/>
    </row>
    <row r="10" spans="1:51" ht="12.75" customHeight="1" x14ac:dyDescent="0.2">
      <c r="A10" s="467"/>
      <c r="B10" s="292" t="s">
        <v>1563</v>
      </c>
      <c r="C10" s="292"/>
      <c r="D10" s="292"/>
      <c r="E10" s="292"/>
      <c r="F10" s="292"/>
      <c r="G10" s="292"/>
      <c r="H10" s="292"/>
      <c r="I10" s="292"/>
      <c r="J10" s="292"/>
      <c r="K10" s="292"/>
      <c r="L10" s="292"/>
      <c r="M10" s="9" t="s">
        <v>290</v>
      </c>
      <c r="N10" s="292"/>
      <c r="O10" s="292"/>
      <c r="P10" s="292"/>
      <c r="Q10" s="293"/>
      <c r="R10" s="292"/>
      <c r="S10" s="292"/>
      <c r="T10" s="292"/>
      <c r="U10" s="292"/>
      <c r="V10" s="292"/>
      <c r="W10" s="292"/>
      <c r="X10" s="292"/>
      <c r="Y10" s="292"/>
      <c r="Z10" s="292"/>
      <c r="AA10" s="292"/>
      <c r="AB10" s="292"/>
      <c r="AC10" s="292"/>
      <c r="AD10" s="292"/>
      <c r="AE10" s="292"/>
      <c r="AF10" s="292"/>
      <c r="AG10" s="292"/>
      <c r="AH10" s="293"/>
      <c r="AI10" s="467"/>
      <c r="AJ10" s="292"/>
      <c r="AK10" s="292"/>
      <c r="AL10" s="292"/>
      <c r="AM10" s="292"/>
      <c r="AN10" s="292"/>
      <c r="AO10" s="292"/>
      <c r="AP10" s="292"/>
      <c r="AQ10" s="292"/>
      <c r="AR10" s="292"/>
      <c r="AS10" s="292"/>
      <c r="AT10" s="292"/>
      <c r="AU10" s="292"/>
      <c r="AV10" s="292"/>
      <c r="AW10" s="292"/>
      <c r="AX10" s="292"/>
      <c r="AY10" s="293"/>
    </row>
    <row r="11" spans="1:51" ht="12.75" customHeight="1" x14ac:dyDescent="0.2">
      <c r="A11" s="532"/>
      <c r="B11" s="533"/>
      <c r="C11" s="533"/>
      <c r="D11" s="533"/>
      <c r="E11" s="533"/>
      <c r="F11" s="533"/>
      <c r="G11" s="533"/>
      <c r="H11" s="533"/>
      <c r="I11" s="533"/>
      <c r="J11" s="533"/>
      <c r="K11" s="533"/>
      <c r="L11" s="533"/>
      <c r="M11" s="533"/>
      <c r="N11" s="533"/>
      <c r="O11" s="533"/>
      <c r="P11" s="533"/>
      <c r="Q11" s="534"/>
      <c r="R11" s="533"/>
      <c r="S11" s="533"/>
      <c r="T11" s="533"/>
      <c r="U11" s="533"/>
      <c r="V11" s="533"/>
      <c r="W11" s="533"/>
      <c r="X11" s="533"/>
      <c r="Y11" s="533"/>
      <c r="Z11" s="533"/>
      <c r="AA11" s="533"/>
      <c r="AB11" s="533"/>
      <c r="AC11" s="533"/>
      <c r="AD11" s="533"/>
      <c r="AE11" s="533"/>
      <c r="AF11" s="533"/>
      <c r="AG11" s="533"/>
      <c r="AH11" s="534"/>
      <c r="AI11" s="532"/>
      <c r="AJ11" s="533"/>
      <c r="AK11" s="533"/>
      <c r="AL11" s="533"/>
      <c r="AM11" s="533"/>
      <c r="AN11" s="533"/>
      <c r="AO11" s="533"/>
      <c r="AP11" s="533"/>
      <c r="AQ11" s="533"/>
      <c r="AR11" s="533"/>
      <c r="AS11" s="533"/>
      <c r="AT11" s="533"/>
      <c r="AU11" s="533"/>
      <c r="AV11" s="533"/>
      <c r="AW11" s="533"/>
      <c r="AX11" s="533"/>
      <c r="AY11" s="534"/>
    </row>
    <row r="12" spans="1:51" ht="12.75" customHeight="1" x14ac:dyDescent="0.2">
      <c r="A12" s="1121" t="s">
        <v>1564</v>
      </c>
      <c r="B12" s="777"/>
      <c r="C12" s="777"/>
      <c r="D12" s="777"/>
      <c r="E12" s="777"/>
      <c r="F12" s="777"/>
      <c r="G12" s="777"/>
      <c r="H12" s="777"/>
      <c r="I12" s="777"/>
      <c r="J12" s="777"/>
      <c r="K12" s="777"/>
      <c r="L12" s="777"/>
      <c r="M12" s="777"/>
      <c r="N12" s="777"/>
      <c r="O12" s="777"/>
      <c r="P12" s="777"/>
      <c r="Q12" s="778"/>
      <c r="R12" s="1122" t="s">
        <v>1565</v>
      </c>
      <c r="S12" s="764"/>
      <c r="T12" s="764"/>
      <c r="U12" s="764"/>
      <c r="V12" s="764"/>
      <c r="W12" s="764"/>
      <c r="X12" s="764"/>
      <c r="Y12" s="764"/>
      <c r="Z12" s="764"/>
      <c r="AA12" s="764"/>
      <c r="AB12" s="764"/>
      <c r="AC12" s="764"/>
      <c r="AD12" s="764"/>
      <c r="AE12" s="764"/>
      <c r="AF12" s="764"/>
      <c r="AG12" s="764"/>
      <c r="AH12" s="765"/>
      <c r="AI12" s="1122" t="s">
        <v>1566</v>
      </c>
      <c r="AJ12" s="764"/>
      <c r="AK12" s="764"/>
      <c r="AL12" s="764"/>
      <c r="AM12" s="764"/>
      <c r="AN12" s="764"/>
      <c r="AO12" s="764"/>
      <c r="AP12" s="764"/>
      <c r="AQ12" s="764"/>
      <c r="AR12" s="764"/>
      <c r="AS12" s="764"/>
      <c r="AT12" s="764"/>
      <c r="AU12" s="764"/>
      <c r="AV12" s="764"/>
      <c r="AW12" s="764"/>
      <c r="AX12" s="764"/>
      <c r="AY12" s="765"/>
    </row>
    <row r="13" spans="1:51" ht="12.75" customHeight="1" x14ac:dyDescent="0.2">
      <c r="A13" s="559" t="s">
        <v>1567</v>
      </c>
      <c r="B13" s="224" t="s">
        <v>1568</v>
      </c>
      <c r="C13" s="224"/>
      <c r="D13" s="224"/>
      <c r="E13" s="224"/>
      <c r="F13" s="224"/>
      <c r="G13" s="224"/>
      <c r="H13" s="224"/>
      <c r="I13" s="224"/>
      <c r="J13" s="224"/>
      <c r="K13" s="224"/>
      <c r="L13" s="224"/>
      <c r="M13" s="224" t="s">
        <v>1569</v>
      </c>
      <c r="N13" s="224"/>
      <c r="O13" s="224">
        <v>51.9</v>
      </c>
      <c r="P13" s="224" t="s">
        <v>1570</v>
      </c>
      <c r="Q13" s="560"/>
      <c r="R13" s="559" t="s">
        <v>1568</v>
      </c>
      <c r="S13" s="224"/>
      <c r="T13" s="224"/>
      <c r="U13" s="224"/>
      <c r="V13" s="224"/>
      <c r="W13" s="224"/>
      <c r="X13" s="224"/>
      <c r="Y13" s="224"/>
      <c r="Z13" s="224"/>
      <c r="AA13" s="224"/>
      <c r="AB13" s="224"/>
      <c r="AC13" s="224"/>
      <c r="AD13" s="224"/>
      <c r="AE13" s="224"/>
      <c r="AF13" s="224"/>
      <c r="AG13" s="224"/>
      <c r="AH13" s="560"/>
      <c r="AI13" s="559" t="s">
        <v>1568</v>
      </c>
      <c r="AJ13" s="224"/>
      <c r="AK13" s="224"/>
      <c r="AL13" s="224"/>
      <c r="AM13" s="224"/>
      <c r="AN13" s="224"/>
      <c r="AO13" s="224"/>
      <c r="AP13" s="224"/>
      <c r="AQ13" s="224"/>
      <c r="AR13" s="224"/>
      <c r="AS13" s="224"/>
      <c r="AT13" s="224"/>
      <c r="AU13" s="224"/>
      <c r="AV13" s="224"/>
      <c r="AW13" s="224"/>
      <c r="AX13" s="224"/>
      <c r="AY13" s="560"/>
    </row>
    <row r="14" spans="1:51" ht="12.75" customHeight="1" x14ac:dyDescent="0.2">
      <c r="A14" s="242" t="s">
        <v>1571</v>
      </c>
      <c r="B14" s="221"/>
      <c r="C14" s="221"/>
      <c r="D14" s="221"/>
      <c r="E14" s="221"/>
      <c r="F14" s="221"/>
      <c r="G14" s="221">
        <f>AO14*0.6</f>
        <v>720</v>
      </c>
      <c r="H14" s="221" t="s">
        <v>753</v>
      </c>
      <c r="I14" s="221"/>
      <c r="J14" s="221"/>
      <c r="K14" s="221"/>
      <c r="L14" s="221">
        <v>40</v>
      </c>
      <c r="M14" s="221" t="s">
        <v>1572</v>
      </c>
      <c r="N14" s="221"/>
      <c r="O14" s="221"/>
      <c r="P14" s="221">
        <f>O13*9.81*L14</f>
        <v>20365.560000000001</v>
      </c>
      <c r="Q14" s="243" t="s">
        <v>1573</v>
      </c>
      <c r="R14" s="242" t="s">
        <v>1571</v>
      </c>
      <c r="S14" s="221"/>
      <c r="T14" s="221"/>
      <c r="U14" s="221"/>
      <c r="V14" s="221"/>
      <c r="W14" s="221"/>
      <c r="X14" s="221">
        <f>AO14*0.6</f>
        <v>720</v>
      </c>
      <c r="Y14" s="221" t="s">
        <v>753</v>
      </c>
      <c r="Z14" s="221"/>
      <c r="AA14" s="221"/>
      <c r="AB14" s="221"/>
      <c r="AC14" s="221"/>
      <c r="AD14" s="221"/>
      <c r="AE14" s="221"/>
      <c r="AF14" s="221"/>
      <c r="AG14" s="221"/>
      <c r="AH14" s="243"/>
      <c r="AI14" s="242" t="s">
        <v>1574</v>
      </c>
      <c r="AJ14" s="221"/>
      <c r="AK14" s="221"/>
      <c r="AL14" s="221"/>
      <c r="AM14" s="221"/>
      <c r="AN14" s="221"/>
      <c r="AO14" s="221">
        <v>1200</v>
      </c>
      <c r="AP14" s="221" t="s">
        <v>753</v>
      </c>
      <c r="AQ14" s="221"/>
      <c r="AR14" s="221"/>
      <c r="AS14" s="221"/>
      <c r="AT14" s="221"/>
      <c r="AU14" s="221"/>
      <c r="AV14" s="221"/>
      <c r="AW14" s="221"/>
      <c r="AX14" s="221"/>
      <c r="AY14" s="243"/>
    </row>
    <row r="15" spans="1:51" ht="12.75" customHeight="1" x14ac:dyDescent="0.2">
      <c r="A15" s="242" t="s">
        <v>1575</v>
      </c>
      <c r="B15" s="221"/>
      <c r="C15" s="221"/>
      <c r="D15" s="221"/>
      <c r="E15" s="221"/>
      <c r="F15" s="221"/>
      <c r="G15" s="221">
        <v>1</v>
      </c>
      <c r="H15" s="221"/>
      <c r="I15" s="221"/>
      <c r="J15" s="221"/>
      <c r="K15" s="221"/>
      <c r="L15" s="221">
        <v>40</v>
      </c>
      <c r="M15" s="221" t="s">
        <v>1576</v>
      </c>
      <c r="N15" s="221"/>
      <c r="O15" s="221"/>
      <c r="P15" s="221">
        <f>O13*9.81*L15</f>
        <v>20365.560000000001</v>
      </c>
      <c r="Q15" s="243" t="s">
        <v>1573</v>
      </c>
      <c r="R15" s="242" t="s">
        <v>1575</v>
      </c>
      <c r="S15" s="221"/>
      <c r="T15" s="221"/>
      <c r="U15" s="221"/>
      <c r="V15" s="221"/>
      <c r="W15" s="221"/>
      <c r="X15" s="221">
        <v>1</v>
      </c>
      <c r="Y15" s="221"/>
      <c r="Z15" s="221"/>
      <c r="AA15" s="221"/>
      <c r="AB15" s="221"/>
      <c r="AC15" s="221"/>
      <c r="AD15" s="221"/>
      <c r="AE15" s="221"/>
      <c r="AF15" s="221"/>
      <c r="AG15" s="221"/>
      <c r="AH15" s="243"/>
      <c r="AI15" s="242" t="s">
        <v>1575</v>
      </c>
      <c r="AJ15" s="221"/>
      <c r="AK15" s="221"/>
      <c r="AL15" s="221"/>
      <c r="AM15" s="221"/>
      <c r="AN15" s="221"/>
      <c r="AO15" s="221">
        <v>1</v>
      </c>
      <c r="AP15" s="221"/>
      <c r="AQ15" s="221"/>
      <c r="AR15" s="221"/>
      <c r="AS15" s="221"/>
      <c r="AT15" s="221"/>
      <c r="AU15" s="221"/>
      <c r="AV15" s="221"/>
      <c r="AW15" s="221"/>
      <c r="AX15" s="221"/>
      <c r="AY15" s="243"/>
    </row>
    <row r="16" spans="1:51" ht="12.75" customHeight="1" x14ac:dyDescent="0.2">
      <c r="A16" s="242" t="s">
        <v>1577</v>
      </c>
      <c r="B16" s="221"/>
      <c r="C16" s="221"/>
      <c r="D16" s="221"/>
      <c r="E16" s="221"/>
      <c r="F16" s="221"/>
      <c r="G16" s="221">
        <v>36.61</v>
      </c>
      <c r="H16" s="221" t="s">
        <v>1578</v>
      </c>
      <c r="I16" s="221"/>
      <c r="J16" s="221"/>
      <c r="K16" s="221"/>
      <c r="L16" s="221">
        <v>20</v>
      </c>
      <c r="M16" s="221" t="s">
        <v>1579</v>
      </c>
      <c r="N16" s="221"/>
      <c r="O16" s="221"/>
      <c r="P16" s="221">
        <f>O13*9.81*L16</f>
        <v>10182.780000000001</v>
      </c>
      <c r="Q16" s="243" t="s">
        <v>1573</v>
      </c>
      <c r="R16" s="242" t="s">
        <v>1577</v>
      </c>
      <c r="S16" s="221"/>
      <c r="T16" s="221"/>
      <c r="U16" s="221"/>
      <c r="V16" s="221"/>
      <c r="W16" s="221"/>
      <c r="X16" s="221">
        <v>36.61</v>
      </c>
      <c r="Y16" s="221" t="s">
        <v>1578</v>
      </c>
      <c r="Z16" s="221"/>
      <c r="AA16" s="221"/>
      <c r="AB16" s="221"/>
      <c r="AC16" s="221"/>
      <c r="AD16" s="221"/>
      <c r="AE16" s="221"/>
      <c r="AF16" s="221"/>
      <c r="AG16" s="221"/>
      <c r="AH16" s="243"/>
      <c r="AI16" s="242" t="s">
        <v>1577</v>
      </c>
      <c r="AJ16" s="221"/>
      <c r="AK16" s="221"/>
      <c r="AL16" s="221"/>
      <c r="AM16" s="221"/>
      <c r="AN16" s="221"/>
      <c r="AO16" s="221">
        <v>36.61</v>
      </c>
      <c r="AP16" s="221" t="s">
        <v>1578</v>
      </c>
      <c r="AQ16" s="221"/>
      <c r="AR16" s="221"/>
      <c r="AS16" s="221"/>
      <c r="AT16" s="221"/>
      <c r="AU16" s="221"/>
      <c r="AV16" s="221"/>
      <c r="AW16" s="221"/>
      <c r="AX16" s="221"/>
      <c r="AY16" s="243"/>
    </row>
    <row r="17" spans="1:51" ht="12.75" customHeight="1" x14ac:dyDescent="0.2">
      <c r="A17" s="242" t="s">
        <v>1580</v>
      </c>
      <c r="B17" s="221"/>
      <c r="C17" s="221"/>
      <c r="D17" s="221"/>
      <c r="E17" s="221"/>
      <c r="F17" s="221"/>
      <c r="G17" s="221">
        <f>P14</f>
        <v>20365.560000000001</v>
      </c>
      <c r="H17" s="221" t="s">
        <v>1573</v>
      </c>
      <c r="I17" s="221"/>
      <c r="J17" s="221"/>
      <c r="K17" s="221"/>
      <c r="L17" s="221"/>
      <c r="M17" s="221"/>
      <c r="N17" s="221"/>
      <c r="O17" s="221"/>
      <c r="P17" s="221"/>
      <c r="Q17" s="243"/>
      <c r="R17" s="242" t="s">
        <v>1581</v>
      </c>
      <c r="S17" s="221"/>
      <c r="T17" s="221"/>
      <c r="U17" s="221"/>
      <c r="V17" s="221"/>
      <c r="W17" s="221"/>
      <c r="X17" s="221">
        <f>P15</f>
        <v>20365.560000000001</v>
      </c>
      <c r="Y17" s="221" t="s">
        <v>1573</v>
      </c>
      <c r="Z17" s="221"/>
      <c r="AA17" s="221"/>
      <c r="AB17" s="221"/>
      <c r="AC17" s="221"/>
      <c r="AD17" s="221"/>
      <c r="AE17" s="221"/>
      <c r="AF17" s="221"/>
      <c r="AG17" s="221"/>
      <c r="AH17" s="243"/>
      <c r="AI17" s="242" t="s">
        <v>1582</v>
      </c>
      <c r="AJ17" s="221"/>
      <c r="AK17" s="221"/>
      <c r="AL17" s="221"/>
      <c r="AM17" s="221"/>
      <c r="AN17" s="221"/>
      <c r="AO17" s="221">
        <f>P16</f>
        <v>10182.780000000001</v>
      </c>
      <c r="AP17" s="221" t="s">
        <v>1573</v>
      </c>
      <c r="AQ17" s="221"/>
      <c r="AR17" s="221"/>
      <c r="AS17" s="221"/>
      <c r="AT17" s="221"/>
      <c r="AU17" s="221"/>
      <c r="AV17" s="221"/>
      <c r="AW17" s="221"/>
      <c r="AX17" s="221"/>
      <c r="AY17" s="243"/>
    </row>
    <row r="18" spans="1:51" ht="12.75" customHeight="1" x14ac:dyDescent="0.2">
      <c r="A18" s="242" t="s">
        <v>1583</v>
      </c>
      <c r="B18" s="221"/>
      <c r="C18" s="221"/>
      <c r="D18" s="221"/>
      <c r="E18" s="221"/>
      <c r="F18" s="221"/>
      <c r="G18" s="221">
        <f>G14*G16*G15</f>
        <v>26359.200000000001</v>
      </c>
      <c r="H18" s="221" t="s">
        <v>1573</v>
      </c>
      <c r="I18" s="221"/>
      <c r="J18" s="221"/>
      <c r="K18" s="221"/>
      <c r="L18" s="221"/>
      <c r="M18" s="221"/>
      <c r="N18" s="221"/>
      <c r="O18" s="221"/>
      <c r="P18" s="221"/>
      <c r="Q18" s="243"/>
      <c r="R18" s="242" t="s">
        <v>1583</v>
      </c>
      <c r="S18" s="221"/>
      <c r="T18" s="221"/>
      <c r="U18" s="221"/>
      <c r="V18" s="221"/>
      <c r="W18" s="221"/>
      <c r="X18" s="221">
        <f>X14*X16*X15</f>
        <v>26359.200000000001</v>
      </c>
      <c r="Y18" s="221" t="s">
        <v>1573</v>
      </c>
      <c r="Z18" s="221"/>
      <c r="AA18" s="221"/>
      <c r="AB18" s="221"/>
      <c r="AC18" s="221"/>
      <c r="AD18" s="221"/>
      <c r="AE18" s="221"/>
      <c r="AF18" s="221"/>
      <c r="AG18" s="221"/>
      <c r="AH18" s="243"/>
      <c r="AI18" s="242" t="s">
        <v>1584</v>
      </c>
      <c r="AJ18" s="221"/>
      <c r="AK18" s="221"/>
      <c r="AL18" s="221"/>
      <c r="AM18" s="221"/>
      <c r="AN18" s="221"/>
      <c r="AO18" s="221">
        <f>AO14*AO16*AO15</f>
        <v>43932</v>
      </c>
      <c r="AP18" s="221" t="s">
        <v>1573</v>
      </c>
      <c r="AQ18" s="221"/>
      <c r="AR18" s="221"/>
      <c r="AS18" s="221"/>
      <c r="AT18" s="221"/>
      <c r="AU18" s="221"/>
      <c r="AV18" s="221"/>
      <c r="AW18" s="221"/>
      <c r="AX18" s="221"/>
      <c r="AY18" s="243"/>
    </row>
    <row r="19" spans="1:51" ht="12.75" customHeight="1" x14ac:dyDescent="0.2">
      <c r="A19" s="242"/>
      <c r="B19" s="221"/>
      <c r="C19" s="221"/>
      <c r="D19" s="221"/>
      <c r="E19" s="221"/>
      <c r="F19" s="221"/>
      <c r="G19" s="221"/>
      <c r="H19" s="221"/>
      <c r="I19" s="221"/>
      <c r="J19" s="221"/>
      <c r="K19" s="221"/>
      <c r="L19" s="221"/>
      <c r="M19" s="221"/>
      <c r="N19" s="221"/>
      <c r="O19" s="221"/>
      <c r="P19" s="221"/>
      <c r="Q19" s="243"/>
      <c r="R19" s="242"/>
      <c r="S19" s="221"/>
      <c r="T19" s="221"/>
      <c r="U19" s="221"/>
      <c r="V19" s="221"/>
      <c r="W19" s="221"/>
      <c r="X19" s="221"/>
      <c r="Y19" s="221"/>
      <c r="Z19" s="221"/>
      <c r="AA19" s="221"/>
      <c r="AB19" s="221"/>
      <c r="AC19" s="221"/>
      <c r="AD19" s="221"/>
      <c r="AE19" s="221"/>
      <c r="AF19" s="221"/>
      <c r="AG19" s="221"/>
      <c r="AH19" s="243"/>
      <c r="AI19" s="242"/>
      <c r="AJ19" s="221"/>
      <c r="AK19" s="221"/>
      <c r="AL19" s="221"/>
      <c r="AM19" s="221"/>
      <c r="AN19" s="221"/>
      <c r="AO19" s="221"/>
      <c r="AP19" s="221"/>
      <c r="AQ19" s="221"/>
      <c r="AR19" s="221"/>
      <c r="AS19" s="221"/>
      <c r="AT19" s="221"/>
      <c r="AU19" s="221"/>
      <c r="AV19" s="221"/>
      <c r="AW19" s="221"/>
      <c r="AX19" s="221"/>
      <c r="AY19" s="243"/>
    </row>
    <row r="20" spans="1:51" ht="12.75" customHeight="1" x14ac:dyDescent="0.2">
      <c r="A20" s="242"/>
      <c r="B20" s="221"/>
      <c r="C20" s="221"/>
      <c r="D20" s="221"/>
      <c r="E20" s="221"/>
      <c r="F20" s="221"/>
      <c r="G20" s="221"/>
      <c r="H20" s="221"/>
      <c r="I20" s="221"/>
      <c r="J20" s="221"/>
      <c r="K20" s="221"/>
      <c r="L20" s="221"/>
      <c r="M20" s="221"/>
      <c r="N20" s="221"/>
      <c r="O20" s="221"/>
      <c r="P20" s="221"/>
      <c r="Q20" s="243"/>
      <c r="R20" s="242"/>
      <c r="S20" s="221"/>
      <c r="T20" s="221"/>
      <c r="U20" s="221"/>
      <c r="V20" s="221"/>
      <c r="W20" s="221"/>
      <c r="X20" s="221"/>
      <c r="Y20" s="221"/>
      <c r="Z20" s="221"/>
      <c r="AA20" s="221"/>
      <c r="AB20" s="221"/>
      <c r="AC20" s="221"/>
      <c r="AD20" s="221"/>
      <c r="AE20" s="221"/>
      <c r="AF20" s="221"/>
      <c r="AG20" s="221"/>
      <c r="AH20" s="243"/>
      <c r="AI20" s="242"/>
      <c r="AJ20" s="221"/>
      <c r="AK20" s="221"/>
      <c r="AL20" s="221"/>
      <c r="AM20" s="221"/>
      <c r="AN20" s="221"/>
      <c r="AO20" s="221"/>
      <c r="AP20" s="221"/>
      <c r="AQ20" s="221"/>
      <c r="AR20" s="221"/>
      <c r="AS20" s="221"/>
      <c r="AT20" s="221"/>
      <c r="AU20" s="221"/>
      <c r="AV20" s="221"/>
      <c r="AW20" s="221"/>
      <c r="AX20" s="221"/>
      <c r="AY20" s="243"/>
    </row>
    <row r="21" spans="1:51" ht="12.75" customHeight="1" x14ac:dyDescent="0.2">
      <c r="A21" s="242"/>
      <c r="B21" s="221"/>
      <c r="C21" s="221"/>
      <c r="D21" s="221"/>
      <c r="E21" s="221"/>
      <c r="F21" s="221"/>
      <c r="G21" s="221"/>
      <c r="H21" s="221"/>
      <c r="I21" s="221"/>
      <c r="J21" s="221"/>
      <c r="K21" s="221"/>
      <c r="L21" s="221"/>
      <c r="M21" s="221"/>
      <c r="N21" s="221"/>
      <c r="O21" s="221"/>
      <c r="P21" s="221"/>
      <c r="Q21" s="243"/>
      <c r="R21" s="242"/>
      <c r="S21" s="221"/>
      <c r="T21" s="221"/>
      <c r="U21" s="221"/>
      <c r="V21" s="221"/>
      <c r="W21" s="221"/>
      <c r="X21" s="221"/>
      <c r="Y21" s="221"/>
      <c r="Z21" s="221"/>
      <c r="AA21" s="221"/>
      <c r="AB21" s="221"/>
      <c r="AC21" s="221"/>
      <c r="AD21" s="221"/>
      <c r="AE21" s="221"/>
      <c r="AF21" s="221"/>
      <c r="AG21" s="221"/>
      <c r="AH21" s="243"/>
      <c r="AI21" s="242"/>
      <c r="AJ21" s="221"/>
      <c r="AK21" s="221"/>
      <c r="AL21" s="221"/>
      <c r="AM21" s="221"/>
      <c r="AN21" s="221"/>
      <c r="AO21" s="221"/>
      <c r="AP21" s="221"/>
      <c r="AQ21" s="221"/>
      <c r="AR21" s="221"/>
      <c r="AS21" s="221"/>
      <c r="AT21" s="221"/>
      <c r="AU21" s="221"/>
      <c r="AV21" s="221"/>
      <c r="AW21" s="221"/>
      <c r="AX21" s="221"/>
      <c r="AY21" s="243"/>
    </row>
    <row r="22" spans="1:51" ht="12.75" customHeight="1" x14ac:dyDescent="0.2">
      <c r="A22" s="242"/>
      <c r="B22" s="221"/>
      <c r="C22" s="221"/>
      <c r="D22" s="221"/>
      <c r="E22" s="221"/>
      <c r="F22" s="221"/>
      <c r="G22" s="221"/>
      <c r="H22" s="221"/>
      <c r="I22" s="221"/>
      <c r="J22" s="221"/>
      <c r="K22" s="221"/>
      <c r="L22" s="221"/>
      <c r="M22" s="221"/>
      <c r="N22" s="221"/>
      <c r="O22" s="221"/>
      <c r="P22" s="221"/>
      <c r="Q22" s="243"/>
      <c r="R22" s="242" t="s">
        <v>1585</v>
      </c>
      <c r="S22" s="221"/>
      <c r="T22" s="221"/>
      <c r="U22" s="221"/>
      <c r="V22" s="221"/>
      <c r="W22" s="221"/>
      <c r="X22" s="221"/>
      <c r="Y22" s="221"/>
      <c r="Z22" s="221" t="s">
        <v>1585</v>
      </c>
      <c r="AA22" s="221"/>
      <c r="AB22" s="221"/>
      <c r="AC22" s="221"/>
      <c r="AD22" s="221"/>
      <c r="AE22" s="221"/>
      <c r="AF22" s="221"/>
      <c r="AG22" s="221"/>
      <c r="AH22" s="243"/>
      <c r="AI22" s="242"/>
      <c r="AJ22" s="221"/>
      <c r="AK22" s="221"/>
      <c r="AL22" s="221"/>
      <c r="AM22" s="221"/>
      <c r="AN22" s="221"/>
      <c r="AO22" s="221"/>
      <c r="AP22" s="221"/>
      <c r="AQ22" s="221"/>
      <c r="AR22" s="221"/>
      <c r="AS22" s="221"/>
      <c r="AT22" s="221"/>
      <c r="AU22" s="221"/>
      <c r="AV22" s="221"/>
      <c r="AW22" s="221"/>
      <c r="AX22" s="221"/>
      <c r="AY22" s="243"/>
    </row>
    <row r="23" spans="1:51" ht="12.75" customHeight="1" x14ac:dyDescent="0.2">
      <c r="A23" s="242" t="s">
        <v>1586</v>
      </c>
      <c r="B23" s="221"/>
      <c r="C23" s="221"/>
      <c r="D23" s="221"/>
      <c r="E23" s="221"/>
      <c r="F23" s="221"/>
      <c r="G23" s="221"/>
      <c r="H23" s="221"/>
      <c r="I23" s="221"/>
      <c r="J23" s="221"/>
      <c r="K23" s="221"/>
      <c r="L23" s="221"/>
      <c r="M23" s="221"/>
      <c r="N23" s="221"/>
      <c r="O23" s="221"/>
      <c r="P23" s="221"/>
      <c r="Q23" s="243"/>
      <c r="R23" s="242" t="s">
        <v>1587</v>
      </c>
      <c r="S23" s="221"/>
      <c r="T23" s="221"/>
      <c r="U23" s="221"/>
      <c r="V23" s="221"/>
      <c r="W23" s="221"/>
      <c r="X23" s="221"/>
      <c r="Y23" s="221"/>
      <c r="Z23" s="221" t="s">
        <v>1588</v>
      </c>
      <c r="AA23" s="221"/>
      <c r="AB23" s="221"/>
      <c r="AC23" s="221"/>
      <c r="AD23" s="221"/>
      <c r="AE23" s="221"/>
      <c r="AF23" s="221"/>
      <c r="AG23" s="221" t="s">
        <v>1589</v>
      </c>
      <c r="AH23" s="243"/>
      <c r="AI23" s="242"/>
      <c r="AJ23" s="221"/>
      <c r="AK23" s="221"/>
      <c r="AL23" s="221"/>
      <c r="AM23" s="221"/>
      <c r="AN23" s="221"/>
      <c r="AO23" s="221"/>
      <c r="AP23" s="221"/>
      <c r="AQ23" s="221"/>
      <c r="AR23" s="221"/>
      <c r="AS23" s="221"/>
      <c r="AT23" s="221"/>
      <c r="AU23" s="221"/>
      <c r="AV23" s="221"/>
      <c r="AW23" s="221"/>
      <c r="AX23" s="221"/>
      <c r="AY23" s="243"/>
    </row>
    <row r="24" spans="1:51" ht="12.75" customHeight="1" x14ac:dyDescent="0.2">
      <c r="A24" s="242"/>
      <c r="B24" s="221"/>
      <c r="C24" s="221"/>
      <c r="D24" s="221"/>
      <c r="E24" s="221"/>
      <c r="F24" s="221"/>
      <c r="G24" s="221"/>
      <c r="H24" s="221"/>
      <c r="I24" s="221"/>
      <c r="J24" s="221"/>
      <c r="K24" s="221"/>
      <c r="L24" s="221"/>
      <c r="M24" s="221"/>
      <c r="N24" s="221"/>
      <c r="O24" s="221"/>
      <c r="P24" s="221"/>
      <c r="Q24" s="243"/>
      <c r="R24" s="242"/>
      <c r="S24" s="221"/>
      <c r="T24" s="221"/>
      <c r="U24" s="221"/>
      <c r="V24" s="221"/>
      <c r="W24" s="221"/>
      <c r="X24" s="221"/>
      <c r="Y24" s="221"/>
      <c r="Z24" s="221"/>
      <c r="AA24" s="221"/>
      <c r="AB24" s="221"/>
      <c r="AC24" s="221"/>
      <c r="AD24" s="221"/>
      <c r="AE24" s="221"/>
      <c r="AF24" s="221"/>
      <c r="AG24" s="221"/>
      <c r="AH24" s="243"/>
      <c r="AI24" s="242"/>
      <c r="AJ24" s="221"/>
      <c r="AK24" s="221"/>
      <c r="AL24" s="221"/>
      <c r="AM24" s="221"/>
      <c r="AN24" s="221"/>
      <c r="AO24" s="221"/>
      <c r="AP24" s="221"/>
      <c r="AQ24" s="221"/>
      <c r="AR24" s="221"/>
      <c r="AS24" s="221"/>
      <c r="AT24" s="221"/>
      <c r="AU24" s="221"/>
      <c r="AV24" s="221"/>
      <c r="AW24" s="221"/>
      <c r="AX24" s="221"/>
      <c r="AY24" s="243"/>
    </row>
    <row r="25" spans="1:51" ht="12.75" customHeight="1" x14ac:dyDescent="0.2">
      <c r="A25" s="242"/>
      <c r="B25" s="221"/>
      <c r="C25" s="221"/>
      <c r="D25" s="221"/>
      <c r="E25" s="221"/>
      <c r="F25" s="221"/>
      <c r="G25" s="221"/>
      <c r="H25" s="221"/>
      <c r="I25" s="221"/>
      <c r="J25" s="221"/>
      <c r="K25" s="221"/>
      <c r="L25" s="221"/>
      <c r="M25" s="221"/>
      <c r="N25" s="221"/>
      <c r="O25" s="221"/>
      <c r="P25" s="221"/>
      <c r="Q25" s="243"/>
      <c r="R25" s="242"/>
      <c r="S25" s="221"/>
      <c r="T25" s="221"/>
      <c r="U25" s="221"/>
      <c r="V25" s="221"/>
      <c r="W25" s="221"/>
      <c r="X25" s="221"/>
      <c r="Y25" s="221"/>
      <c r="Z25" s="221"/>
      <c r="AA25" s="221"/>
      <c r="AB25" s="221"/>
      <c r="AC25" s="221"/>
      <c r="AD25" s="221"/>
      <c r="AE25" s="221"/>
      <c r="AF25" s="221"/>
      <c r="AG25" s="221"/>
      <c r="AH25" s="243"/>
      <c r="AI25" s="242"/>
      <c r="AJ25" s="221"/>
      <c r="AK25" s="221"/>
      <c r="AL25" s="221"/>
      <c r="AM25" s="221"/>
      <c r="AN25" s="221"/>
      <c r="AO25" s="221"/>
      <c r="AP25" s="221"/>
      <c r="AQ25" s="221"/>
      <c r="AR25" s="221"/>
      <c r="AS25" s="221"/>
      <c r="AT25" s="221"/>
      <c r="AU25" s="221"/>
      <c r="AV25" s="221"/>
      <c r="AW25" s="221"/>
      <c r="AX25" s="221"/>
      <c r="AY25" s="243"/>
    </row>
    <row r="26" spans="1:51" ht="12.75" customHeight="1" x14ac:dyDescent="0.2">
      <c r="A26" s="242"/>
      <c r="B26" s="221"/>
      <c r="C26" s="221"/>
      <c r="D26" s="221"/>
      <c r="E26" s="221"/>
      <c r="F26" s="221"/>
      <c r="G26" s="221"/>
      <c r="H26" s="221"/>
      <c r="I26" s="221"/>
      <c r="J26" s="221"/>
      <c r="K26" s="221"/>
      <c r="L26" s="221"/>
      <c r="M26" s="221"/>
      <c r="N26" s="221"/>
      <c r="O26" s="221"/>
      <c r="P26" s="221"/>
      <c r="Q26" s="243"/>
      <c r="R26" s="242"/>
      <c r="S26" s="221"/>
      <c r="T26" s="221"/>
      <c r="U26" s="221"/>
      <c r="V26" s="221"/>
      <c r="W26" s="221"/>
      <c r="X26" s="221"/>
      <c r="Y26" s="221"/>
      <c r="Z26" s="221"/>
      <c r="AA26" s="221"/>
      <c r="AB26" s="221"/>
      <c r="AC26" s="221"/>
      <c r="AD26" s="221"/>
      <c r="AE26" s="221"/>
      <c r="AF26" s="221"/>
      <c r="AG26" s="221"/>
      <c r="AH26" s="243"/>
      <c r="AI26" s="242"/>
      <c r="AJ26" s="221"/>
      <c r="AK26" s="221"/>
      <c r="AL26" s="221"/>
      <c r="AM26" s="221"/>
      <c r="AN26" s="221"/>
      <c r="AO26" s="221"/>
      <c r="AP26" s="221"/>
      <c r="AQ26" s="221"/>
      <c r="AR26" s="221"/>
      <c r="AS26" s="221"/>
      <c r="AT26" s="221"/>
      <c r="AU26" s="221"/>
      <c r="AV26" s="221"/>
      <c r="AW26" s="221"/>
      <c r="AX26" s="221"/>
      <c r="AY26" s="243"/>
    </row>
    <row r="27" spans="1:51" ht="12.75" customHeight="1" x14ac:dyDescent="0.2">
      <c r="A27" s="242"/>
      <c r="B27" s="221"/>
      <c r="C27" s="221"/>
      <c r="D27" s="221"/>
      <c r="E27" s="221"/>
      <c r="F27" s="221"/>
      <c r="G27" s="221"/>
      <c r="H27" s="221"/>
      <c r="I27" s="221"/>
      <c r="J27" s="221"/>
      <c r="K27" s="221"/>
      <c r="L27" s="221"/>
      <c r="M27" s="221"/>
      <c r="N27" s="221"/>
      <c r="O27" s="221"/>
      <c r="P27" s="221"/>
      <c r="Q27" s="243"/>
      <c r="R27" s="242"/>
      <c r="S27" s="221"/>
      <c r="T27" s="221"/>
      <c r="U27" s="221"/>
      <c r="V27" s="221"/>
      <c r="W27" s="221"/>
      <c r="X27" s="221"/>
      <c r="Y27" s="221"/>
      <c r="Z27" s="221"/>
      <c r="AA27" s="221"/>
      <c r="AB27" s="221"/>
      <c r="AC27" s="221"/>
      <c r="AD27" s="221"/>
      <c r="AE27" s="221"/>
      <c r="AF27" s="221"/>
      <c r="AG27" s="221"/>
      <c r="AH27" s="243"/>
      <c r="AI27" s="242"/>
      <c r="AJ27" s="221"/>
      <c r="AK27" s="221"/>
      <c r="AL27" s="221"/>
      <c r="AM27" s="221"/>
      <c r="AN27" s="221"/>
      <c r="AO27" s="221"/>
      <c r="AP27" s="221"/>
      <c r="AQ27" s="221"/>
      <c r="AR27" s="221"/>
      <c r="AS27" s="221"/>
      <c r="AT27" s="221"/>
      <c r="AU27" s="221"/>
      <c r="AV27" s="221"/>
      <c r="AW27" s="221"/>
      <c r="AX27" s="221"/>
      <c r="AY27" s="243"/>
    </row>
    <row r="28" spans="1:51" ht="12.75" customHeight="1" x14ac:dyDescent="0.2">
      <c r="A28" s="242"/>
      <c r="B28" s="221"/>
      <c r="C28" s="221"/>
      <c r="D28" s="221"/>
      <c r="E28" s="221"/>
      <c r="F28" s="221"/>
      <c r="G28" s="221"/>
      <c r="H28" s="221"/>
      <c r="I28" s="221"/>
      <c r="J28" s="221"/>
      <c r="K28" s="221"/>
      <c r="L28" s="221"/>
      <c r="M28" s="221"/>
      <c r="N28" s="221"/>
      <c r="O28" s="221"/>
      <c r="P28" s="221"/>
      <c r="Q28" s="243"/>
      <c r="R28" s="242"/>
      <c r="S28" s="221"/>
      <c r="T28" s="221"/>
      <c r="U28" s="221"/>
      <c r="V28" s="221"/>
      <c r="W28" s="221"/>
      <c r="X28" s="221"/>
      <c r="Y28" s="221"/>
      <c r="Z28" s="221"/>
      <c r="AA28" s="221"/>
      <c r="AB28" s="221"/>
      <c r="AC28" s="221"/>
      <c r="AD28" s="221"/>
      <c r="AE28" s="221"/>
      <c r="AF28" s="221"/>
      <c r="AG28" s="221"/>
      <c r="AH28" s="243"/>
      <c r="AI28" s="242"/>
      <c r="AJ28" s="221"/>
      <c r="AK28" s="221"/>
      <c r="AL28" s="221"/>
      <c r="AM28" s="221"/>
      <c r="AN28" s="221"/>
      <c r="AO28" s="221"/>
      <c r="AP28" s="221"/>
      <c r="AQ28" s="221"/>
      <c r="AR28" s="221"/>
      <c r="AS28" s="221"/>
      <c r="AT28" s="221"/>
      <c r="AU28" s="221"/>
      <c r="AV28" s="221"/>
      <c r="AW28" s="221"/>
      <c r="AX28" s="221"/>
      <c r="AY28" s="243"/>
    </row>
    <row r="29" spans="1:51" ht="12.75" customHeight="1" x14ac:dyDescent="0.2">
      <c r="A29" s="242" t="s">
        <v>1590</v>
      </c>
      <c r="B29" s="221"/>
      <c r="C29" s="221"/>
      <c r="D29" s="221"/>
      <c r="E29" s="221"/>
      <c r="F29" s="221"/>
      <c r="G29" s="221"/>
      <c r="H29" s="221"/>
      <c r="I29" s="221"/>
      <c r="J29" s="221"/>
      <c r="K29" s="221"/>
      <c r="L29" s="221"/>
      <c r="M29" s="221"/>
      <c r="N29" s="221"/>
      <c r="O29" s="221"/>
      <c r="P29" s="221"/>
      <c r="Q29" s="243"/>
      <c r="R29" s="242"/>
      <c r="S29" s="221"/>
      <c r="T29" s="221"/>
      <c r="U29" s="221"/>
      <c r="V29" s="221"/>
      <c r="W29" s="221"/>
      <c r="X29" s="221"/>
      <c r="Y29" s="221"/>
      <c r="Z29" s="221"/>
      <c r="AA29" s="221"/>
      <c r="AB29" s="221"/>
      <c r="AC29" s="221"/>
      <c r="AD29" s="221"/>
      <c r="AE29" s="221"/>
      <c r="AF29" s="221"/>
      <c r="AG29" s="221"/>
      <c r="AH29" s="243"/>
      <c r="AI29" s="242"/>
      <c r="AJ29" s="221"/>
      <c r="AK29" s="221"/>
      <c r="AL29" s="221"/>
      <c r="AM29" s="221"/>
      <c r="AN29" s="221"/>
      <c r="AO29" s="221"/>
      <c r="AP29" s="221"/>
      <c r="AQ29" s="221"/>
      <c r="AR29" s="221"/>
      <c r="AS29" s="221"/>
      <c r="AT29" s="221"/>
      <c r="AU29" s="221"/>
      <c r="AV29" s="221"/>
      <c r="AW29" s="221"/>
      <c r="AX29" s="221"/>
      <c r="AY29" s="243"/>
    </row>
    <row r="30" spans="1:51" ht="12.75" customHeight="1" x14ac:dyDescent="0.2">
      <c r="A30" s="242"/>
      <c r="B30" s="221"/>
      <c r="C30" s="221"/>
      <c r="D30" s="221"/>
      <c r="E30" s="221"/>
      <c r="F30" s="221"/>
      <c r="G30" s="221"/>
      <c r="H30" s="221"/>
      <c r="I30" s="221"/>
      <c r="J30" s="221"/>
      <c r="K30" s="221"/>
      <c r="L30" s="221"/>
      <c r="M30" s="221"/>
      <c r="N30" s="221"/>
      <c r="O30" s="221"/>
      <c r="P30" s="221"/>
      <c r="Q30" s="243"/>
      <c r="R30" s="242"/>
      <c r="S30" s="221"/>
      <c r="T30" s="221"/>
      <c r="U30" s="221"/>
      <c r="V30" s="221"/>
      <c r="W30" s="221"/>
      <c r="X30" s="221"/>
      <c r="Y30" s="221"/>
      <c r="Z30" s="221"/>
      <c r="AA30" s="221"/>
      <c r="AB30" s="221"/>
      <c r="AC30" s="221"/>
      <c r="AD30" s="221"/>
      <c r="AE30" s="221"/>
      <c r="AF30" s="221"/>
      <c r="AG30" s="221"/>
      <c r="AH30" s="243"/>
      <c r="AI30" s="242"/>
      <c r="AJ30" s="221"/>
      <c r="AK30" s="221"/>
      <c r="AL30" s="221"/>
      <c r="AM30" s="221"/>
      <c r="AN30" s="221"/>
      <c r="AO30" s="221"/>
      <c r="AP30" s="221"/>
      <c r="AQ30" s="221"/>
      <c r="AR30" s="221"/>
      <c r="AS30" s="221"/>
      <c r="AT30" s="221"/>
      <c r="AU30" s="221"/>
      <c r="AV30" s="221"/>
      <c r="AW30" s="221"/>
      <c r="AX30" s="221"/>
      <c r="AY30" s="243"/>
    </row>
    <row r="31" spans="1:51" ht="12.75" customHeight="1" x14ac:dyDescent="0.2">
      <c r="A31" s="242"/>
      <c r="B31" s="221"/>
      <c r="C31" s="221"/>
      <c r="D31" s="221"/>
      <c r="E31" s="221"/>
      <c r="F31" s="221"/>
      <c r="G31" s="221"/>
      <c r="H31" s="221"/>
      <c r="I31" s="221"/>
      <c r="J31" s="221"/>
      <c r="K31" s="221"/>
      <c r="L31" s="221"/>
      <c r="M31" s="221"/>
      <c r="N31" s="221"/>
      <c r="O31" s="221"/>
      <c r="P31" s="221"/>
      <c r="Q31" s="243"/>
      <c r="R31" s="242"/>
      <c r="S31" s="221"/>
      <c r="T31" s="221"/>
      <c r="U31" s="221"/>
      <c r="V31" s="221"/>
      <c r="W31" s="221"/>
      <c r="X31" s="221"/>
      <c r="Y31" s="221"/>
      <c r="Z31" s="221"/>
      <c r="AA31" s="221"/>
      <c r="AB31" s="221"/>
      <c r="AC31" s="221"/>
      <c r="AD31" s="221"/>
      <c r="AE31" s="221"/>
      <c r="AF31" s="221"/>
      <c r="AG31" s="221"/>
      <c r="AH31" s="243"/>
      <c r="AI31" s="242"/>
      <c r="AJ31" s="221"/>
      <c r="AK31" s="221"/>
      <c r="AL31" s="221"/>
      <c r="AM31" s="221"/>
      <c r="AN31" s="221"/>
      <c r="AO31" s="221"/>
      <c r="AP31" s="221"/>
      <c r="AQ31" s="221"/>
      <c r="AR31" s="221"/>
      <c r="AS31" s="221"/>
      <c r="AT31" s="221"/>
      <c r="AU31" s="221"/>
      <c r="AV31" s="221"/>
      <c r="AW31" s="221"/>
      <c r="AX31" s="221"/>
      <c r="AY31" s="243"/>
    </row>
    <row r="32" spans="1:51" ht="12.75" customHeight="1" x14ac:dyDescent="0.2">
      <c r="A32" s="242"/>
      <c r="B32" s="221"/>
      <c r="C32" s="221"/>
      <c r="D32" s="221"/>
      <c r="E32" s="221"/>
      <c r="F32" s="221"/>
      <c r="G32" s="221"/>
      <c r="H32" s="221"/>
      <c r="I32" s="221"/>
      <c r="J32" s="221"/>
      <c r="K32" s="221"/>
      <c r="L32" s="221"/>
      <c r="M32" s="221"/>
      <c r="N32" s="221"/>
      <c r="O32" s="221"/>
      <c r="P32" s="221"/>
      <c r="Q32" s="243"/>
      <c r="R32" s="242"/>
      <c r="S32" s="221"/>
      <c r="T32" s="221"/>
      <c r="U32" s="221"/>
      <c r="V32" s="221"/>
      <c r="W32" s="221"/>
      <c r="X32" s="221"/>
      <c r="Y32" s="221"/>
      <c r="Z32" s="221"/>
      <c r="AA32" s="221"/>
      <c r="AB32" s="221"/>
      <c r="AC32" s="221"/>
      <c r="AD32" s="221"/>
      <c r="AE32" s="221"/>
      <c r="AF32" s="221"/>
      <c r="AG32" s="221"/>
      <c r="AH32" s="243"/>
      <c r="AI32" s="242"/>
      <c r="AJ32" s="221"/>
      <c r="AK32" s="221"/>
      <c r="AL32" s="221"/>
      <c r="AM32" s="221"/>
      <c r="AN32" s="221"/>
      <c r="AO32" s="221"/>
      <c r="AP32" s="221"/>
      <c r="AQ32" s="221"/>
      <c r="AR32" s="221"/>
      <c r="AS32" s="221"/>
      <c r="AT32" s="221"/>
      <c r="AU32" s="221"/>
      <c r="AV32" s="221"/>
      <c r="AW32" s="221"/>
      <c r="AX32" s="221"/>
      <c r="AY32" s="243"/>
    </row>
    <row r="33" spans="1:51" ht="12.75" customHeight="1" x14ac:dyDescent="0.2">
      <c r="A33" s="242"/>
      <c r="B33" s="221"/>
      <c r="C33" s="221"/>
      <c r="D33" s="221"/>
      <c r="E33" s="221"/>
      <c r="F33" s="221"/>
      <c r="G33" s="221"/>
      <c r="H33" s="221"/>
      <c r="I33" s="221"/>
      <c r="J33" s="221"/>
      <c r="K33" s="221"/>
      <c r="L33" s="221"/>
      <c r="M33" s="221"/>
      <c r="N33" s="221"/>
      <c r="O33" s="221"/>
      <c r="P33" s="221"/>
      <c r="Q33" s="243"/>
      <c r="R33" s="242"/>
      <c r="S33" s="221"/>
      <c r="T33" s="221"/>
      <c r="U33" s="221"/>
      <c r="V33" s="221"/>
      <c r="W33" s="221"/>
      <c r="X33" s="221"/>
      <c r="Y33" s="221"/>
      <c r="Z33" s="221"/>
      <c r="AA33" s="221"/>
      <c r="AB33" s="221"/>
      <c r="AC33" s="221"/>
      <c r="AD33" s="221"/>
      <c r="AE33" s="221"/>
      <c r="AF33" s="221"/>
      <c r="AG33" s="221"/>
      <c r="AH33" s="243"/>
      <c r="AI33" s="242"/>
      <c r="AJ33" s="221"/>
      <c r="AK33" s="221"/>
      <c r="AL33" s="221"/>
      <c r="AM33" s="221"/>
      <c r="AN33" s="221"/>
      <c r="AO33" s="221"/>
      <c r="AP33" s="221"/>
      <c r="AQ33" s="221"/>
      <c r="AR33" s="221"/>
      <c r="AS33" s="221"/>
      <c r="AT33" s="221"/>
      <c r="AU33" s="221"/>
      <c r="AV33" s="221"/>
      <c r="AW33" s="221"/>
      <c r="AX33" s="221"/>
      <c r="AY33" s="243"/>
    </row>
    <row r="34" spans="1:51" ht="12.75" customHeight="1" x14ac:dyDescent="0.2">
      <c r="A34" s="242"/>
      <c r="B34" s="221"/>
      <c r="C34" s="221"/>
      <c r="D34" s="221"/>
      <c r="E34" s="221"/>
      <c r="F34" s="221"/>
      <c r="G34" s="221"/>
      <c r="H34" s="221"/>
      <c r="I34" s="221"/>
      <c r="J34" s="221"/>
      <c r="K34" s="221"/>
      <c r="L34" s="221"/>
      <c r="M34" s="221"/>
      <c r="N34" s="221"/>
      <c r="O34" s="221"/>
      <c r="P34" s="221"/>
      <c r="Q34" s="243"/>
      <c r="R34" s="242"/>
      <c r="S34" s="221"/>
      <c r="T34" s="221"/>
      <c r="U34" s="221"/>
      <c r="V34" s="221"/>
      <c r="W34" s="221"/>
      <c r="X34" s="221"/>
      <c r="Y34" s="221"/>
      <c r="Z34" s="221"/>
      <c r="AA34" s="221"/>
      <c r="AB34" s="221"/>
      <c r="AC34" s="221"/>
      <c r="AD34" s="221"/>
      <c r="AE34" s="221"/>
      <c r="AF34" s="221"/>
      <c r="AG34" s="221"/>
      <c r="AH34" s="243"/>
      <c r="AI34" s="242"/>
      <c r="AJ34" s="221"/>
      <c r="AK34" s="221"/>
      <c r="AL34" s="221"/>
      <c r="AM34" s="221"/>
      <c r="AN34" s="221"/>
      <c r="AO34" s="221"/>
      <c r="AP34" s="221"/>
      <c r="AQ34" s="221"/>
      <c r="AR34" s="221"/>
      <c r="AS34" s="221"/>
      <c r="AT34" s="221"/>
      <c r="AU34" s="221"/>
      <c r="AV34" s="221"/>
      <c r="AW34" s="221"/>
      <c r="AX34" s="221"/>
      <c r="AY34" s="243"/>
    </row>
    <row r="35" spans="1:51" ht="12.75" customHeight="1" x14ac:dyDescent="0.2">
      <c r="A35" s="242"/>
      <c r="B35" s="221"/>
      <c r="C35" s="221"/>
      <c r="D35" s="221"/>
      <c r="E35" s="221"/>
      <c r="F35" s="221"/>
      <c r="G35" s="221"/>
      <c r="H35" s="221"/>
      <c r="I35" s="221"/>
      <c r="J35" s="221"/>
      <c r="K35" s="221"/>
      <c r="L35" s="221"/>
      <c r="M35" s="221"/>
      <c r="N35" s="221"/>
      <c r="O35" s="221"/>
      <c r="P35" s="221"/>
      <c r="Q35" s="243"/>
      <c r="R35" s="242"/>
      <c r="S35" s="221"/>
      <c r="T35" s="221"/>
      <c r="U35" s="221"/>
      <c r="V35" s="221"/>
      <c r="W35" s="221"/>
      <c r="X35" s="221"/>
      <c r="Y35" s="221"/>
      <c r="Z35" s="221"/>
      <c r="AA35" s="221"/>
      <c r="AB35" s="221"/>
      <c r="AC35" s="221"/>
      <c r="AD35" s="221"/>
      <c r="AE35" s="221"/>
      <c r="AF35" s="221"/>
      <c r="AG35" s="221"/>
      <c r="AH35" s="243"/>
      <c r="AI35" s="242"/>
      <c r="AJ35" s="221"/>
      <c r="AK35" s="221"/>
      <c r="AL35" s="221"/>
      <c r="AM35" s="221"/>
      <c r="AN35" s="221"/>
      <c r="AO35" s="221"/>
      <c r="AP35" s="221"/>
      <c r="AQ35" s="221"/>
      <c r="AR35" s="221"/>
      <c r="AS35" s="221"/>
      <c r="AT35" s="221"/>
      <c r="AU35" s="221"/>
      <c r="AV35" s="221"/>
      <c r="AW35" s="221"/>
      <c r="AX35" s="221"/>
      <c r="AY35" s="243"/>
    </row>
    <row r="36" spans="1:51" ht="12.75" customHeight="1" x14ac:dyDescent="0.2">
      <c r="A36" s="242"/>
      <c r="B36" s="221"/>
      <c r="C36" s="221"/>
      <c r="D36" s="221"/>
      <c r="E36" s="221"/>
      <c r="F36" s="221"/>
      <c r="G36" s="221"/>
      <c r="H36" s="221"/>
      <c r="I36" s="221"/>
      <c r="J36" s="221"/>
      <c r="K36" s="221"/>
      <c r="L36" s="221"/>
      <c r="M36" s="221"/>
      <c r="N36" s="221"/>
      <c r="O36" s="221"/>
      <c r="P36" s="221"/>
      <c r="Q36" s="243"/>
      <c r="R36" s="242"/>
      <c r="S36" s="221"/>
      <c r="T36" s="221"/>
      <c r="U36" s="221"/>
      <c r="V36" s="221"/>
      <c r="W36" s="221"/>
      <c r="X36" s="221"/>
      <c r="Y36" s="221"/>
      <c r="Z36" s="221"/>
      <c r="AA36" s="221"/>
      <c r="AB36" s="221"/>
      <c r="AC36" s="221"/>
      <c r="AD36" s="221"/>
      <c r="AE36" s="221"/>
      <c r="AF36" s="221"/>
      <c r="AG36" s="221"/>
      <c r="AH36" s="243"/>
      <c r="AI36" s="242"/>
      <c r="AJ36" s="221"/>
      <c r="AK36" s="221"/>
      <c r="AL36" s="221"/>
      <c r="AM36" s="221"/>
      <c r="AN36" s="221"/>
      <c r="AO36" s="221"/>
      <c r="AP36" s="221"/>
      <c r="AQ36" s="221"/>
      <c r="AR36" s="221"/>
      <c r="AS36" s="221"/>
      <c r="AT36" s="221"/>
      <c r="AU36" s="221"/>
      <c r="AV36" s="221"/>
      <c r="AW36" s="221"/>
      <c r="AX36" s="221"/>
      <c r="AY36" s="243"/>
    </row>
    <row r="37" spans="1:51" ht="12.75" customHeight="1" x14ac:dyDescent="0.2">
      <c r="A37" s="242"/>
      <c r="B37" s="221"/>
      <c r="C37" s="221"/>
      <c r="D37" s="221"/>
      <c r="E37" s="221"/>
      <c r="F37" s="221"/>
      <c r="G37" s="221"/>
      <c r="H37" s="221"/>
      <c r="I37" s="221"/>
      <c r="J37" s="221"/>
      <c r="K37" s="221"/>
      <c r="L37" s="221"/>
      <c r="M37" s="221"/>
      <c r="N37" s="221"/>
      <c r="O37" s="221"/>
      <c r="P37" s="221"/>
      <c r="Q37" s="243"/>
      <c r="R37" s="242"/>
      <c r="S37" s="221"/>
      <c r="T37" s="221"/>
      <c r="U37" s="221"/>
      <c r="V37" s="221"/>
      <c r="W37" s="221"/>
      <c r="X37" s="221"/>
      <c r="Y37" s="221"/>
      <c r="Z37" s="221"/>
      <c r="AA37" s="221"/>
      <c r="AB37" s="221"/>
      <c r="AC37" s="221"/>
      <c r="AD37" s="221"/>
      <c r="AE37" s="221"/>
      <c r="AF37" s="221"/>
      <c r="AG37" s="221"/>
      <c r="AH37" s="243"/>
      <c r="AI37" s="242"/>
      <c r="AJ37" s="221"/>
      <c r="AK37" s="221"/>
      <c r="AL37" s="221"/>
      <c r="AM37" s="221"/>
      <c r="AN37" s="221"/>
      <c r="AO37" s="221"/>
      <c r="AP37" s="221"/>
      <c r="AQ37" s="221"/>
      <c r="AR37" s="221"/>
      <c r="AS37" s="221"/>
      <c r="AT37" s="221"/>
      <c r="AU37" s="221"/>
      <c r="AV37" s="221"/>
      <c r="AW37" s="221"/>
      <c r="AX37" s="221"/>
      <c r="AY37" s="243"/>
    </row>
    <row r="38" spans="1:51" ht="12.75" customHeight="1" x14ac:dyDescent="0.2">
      <c r="A38" s="242"/>
      <c r="B38" s="221"/>
      <c r="C38" s="221"/>
      <c r="D38" s="221"/>
      <c r="E38" s="221"/>
      <c r="F38" s="221"/>
      <c r="G38" s="221"/>
      <c r="H38" s="221"/>
      <c r="I38" s="221"/>
      <c r="J38" s="221"/>
      <c r="K38" s="221"/>
      <c r="L38" s="221"/>
      <c r="M38" s="221"/>
      <c r="N38" s="221"/>
      <c r="O38" s="221"/>
      <c r="P38" s="221"/>
      <c r="Q38" s="243"/>
      <c r="R38" s="242"/>
      <c r="S38" s="221"/>
      <c r="T38" s="221"/>
      <c r="U38" s="221"/>
      <c r="V38" s="221"/>
      <c r="W38" s="221"/>
      <c r="X38" s="221"/>
      <c r="Y38" s="221"/>
      <c r="Z38" s="221"/>
      <c r="AA38" s="221"/>
      <c r="AB38" s="221"/>
      <c r="AC38" s="221"/>
      <c r="AD38" s="221"/>
      <c r="AE38" s="221"/>
      <c r="AF38" s="221"/>
      <c r="AG38" s="221"/>
      <c r="AH38" s="243"/>
      <c r="AI38" s="242"/>
      <c r="AJ38" s="221"/>
      <c r="AK38" s="221"/>
      <c r="AL38" s="221"/>
      <c r="AM38" s="221"/>
      <c r="AN38" s="221"/>
      <c r="AO38" s="221"/>
      <c r="AP38" s="221"/>
      <c r="AQ38" s="221"/>
      <c r="AR38" s="221"/>
      <c r="AS38" s="221"/>
      <c r="AT38" s="221"/>
      <c r="AU38" s="221"/>
      <c r="AV38" s="221"/>
      <c r="AW38" s="221"/>
      <c r="AX38" s="221"/>
      <c r="AY38" s="243"/>
    </row>
    <row r="39" spans="1:51" ht="12.75" customHeight="1" x14ac:dyDescent="0.2">
      <c r="A39" s="242"/>
      <c r="B39" s="221"/>
      <c r="C39" s="221"/>
      <c r="D39" s="221"/>
      <c r="E39" s="221"/>
      <c r="F39" s="221"/>
      <c r="G39" s="221"/>
      <c r="H39" s="221"/>
      <c r="I39" s="221"/>
      <c r="J39" s="221"/>
      <c r="K39" s="221"/>
      <c r="L39" s="221"/>
      <c r="M39" s="221"/>
      <c r="N39" s="221"/>
      <c r="O39" s="221"/>
      <c r="P39" s="221"/>
      <c r="Q39" s="243"/>
      <c r="R39" s="242"/>
      <c r="S39" s="221"/>
      <c r="T39" s="221"/>
      <c r="U39" s="221"/>
      <c r="V39" s="221"/>
      <c r="W39" s="221"/>
      <c r="X39" s="221"/>
      <c r="Y39" s="221"/>
      <c r="Z39" s="221"/>
      <c r="AA39" s="221"/>
      <c r="AB39" s="221"/>
      <c r="AC39" s="221"/>
      <c r="AD39" s="221"/>
      <c r="AE39" s="221"/>
      <c r="AF39" s="221"/>
      <c r="AG39" s="221"/>
      <c r="AH39" s="243"/>
      <c r="AI39" s="242"/>
      <c r="AJ39" s="221"/>
      <c r="AK39" s="221"/>
      <c r="AL39" s="221"/>
      <c r="AM39" s="221"/>
      <c r="AN39" s="221"/>
      <c r="AO39" s="221"/>
      <c r="AP39" s="221"/>
      <c r="AQ39" s="221"/>
      <c r="AR39" s="221"/>
      <c r="AS39" s="221"/>
      <c r="AT39" s="221"/>
      <c r="AU39" s="221"/>
      <c r="AV39" s="221"/>
      <c r="AW39" s="221"/>
      <c r="AX39" s="221"/>
      <c r="AY39" s="243"/>
    </row>
    <row r="40" spans="1:51" ht="12.75" customHeight="1" x14ac:dyDescent="0.2">
      <c r="A40" s="242"/>
      <c r="B40" s="221"/>
      <c r="C40" s="221"/>
      <c r="D40" s="221"/>
      <c r="E40" s="221"/>
      <c r="F40" s="221"/>
      <c r="G40" s="221"/>
      <c r="H40" s="221"/>
      <c r="I40" s="221"/>
      <c r="J40" s="221"/>
      <c r="K40" s="221"/>
      <c r="L40" s="221"/>
      <c r="M40" s="221"/>
      <c r="N40" s="221"/>
      <c r="O40" s="221"/>
      <c r="P40" s="221"/>
      <c r="Q40" s="243"/>
      <c r="R40" s="242"/>
      <c r="S40" s="221"/>
      <c r="T40" s="221"/>
      <c r="U40" s="221"/>
      <c r="V40" s="221"/>
      <c r="W40" s="221"/>
      <c r="X40" s="221"/>
      <c r="Y40" s="221"/>
      <c r="Z40" s="221"/>
      <c r="AA40" s="221"/>
      <c r="AB40" s="221"/>
      <c r="AC40" s="221"/>
      <c r="AD40" s="221"/>
      <c r="AE40" s="221"/>
      <c r="AF40" s="221"/>
      <c r="AG40" s="221"/>
      <c r="AH40" s="243"/>
      <c r="AI40" s="242"/>
      <c r="AJ40" s="221"/>
      <c r="AK40" s="221"/>
      <c r="AL40" s="221"/>
      <c r="AM40" s="221"/>
      <c r="AN40" s="221"/>
      <c r="AO40" s="221"/>
      <c r="AP40" s="221"/>
      <c r="AQ40" s="221"/>
      <c r="AR40" s="221"/>
      <c r="AS40" s="221"/>
      <c r="AT40" s="221"/>
      <c r="AU40" s="221"/>
      <c r="AV40" s="221"/>
      <c r="AW40" s="221"/>
      <c r="AX40" s="221"/>
      <c r="AY40" s="243"/>
    </row>
    <row r="41" spans="1:51" ht="12.75" customHeight="1" x14ac:dyDescent="0.2">
      <c r="A41" s="242"/>
      <c r="B41" s="221"/>
      <c r="C41" s="221"/>
      <c r="D41" s="221"/>
      <c r="E41" s="221"/>
      <c r="F41" s="221"/>
      <c r="G41" s="221"/>
      <c r="H41" s="221"/>
      <c r="I41" s="221"/>
      <c r="J41" s="221"/>
      <c r="K41" s="221"/>
      <c r="L41" s="221"/>
      <c r="M41" s="221"/>
      <c r="N41" s="221"/>
      <c r="O41" s="221"/>
      <c r="P41" s="221"/>
      <c r="Q41" s="243"/>
      <c r="R41" s="242"/>
      <c r="S41" s="221"/>
      <c r="T41" s="221"/>
      <c r="U41" s="221"/>
      <c r="V41" s="221"/>
      <c r="W41" s="221"/>
      <c r="X41" s="221"/>
      <c r="Y41" s="221"/>
      <c r="Z41" s="221"/>
      <c r="AA41" s="221"/>
      <c r="AB41" s="221"/>
      <c r="AC41" s="221"/>
      <c r="AD41" s="221"/>
      <c r="AE41" s="221"/>
      <c r="AF41" s="221"/>
      <c r="AG41" s="221"/>
      <c r="AH41" s="243"/>
      <c r="AI41" s="242"/>
      <c r="AJ41" s="221"/>
      <c r="AK41" s="221"/>
      <c r="AL41" s="221"/>
      <c r="AM41" s="221"/>
      <c r="AN41" s="221"/>
      <c r="AO41" s="221"/>
      <c r="AP41" s="221"/>
      <c r="AQ41" s="221"/>
      <c r="AR41" s="221"/>
      <c r="AS41" s="221"/>
      <c r="AT41" s="221"/>
      <c r="AU41" s="221"/>
      <c r="AV41" s="221"/>
      <c r="AW41" s="221"/>
      <c r="AX41" s="221"/>
      <c r="AY41" s="243"/>
    </row>
    <row r="42" spans="1:51" ht="12.75" customHeight="1" x14ac:dyDescent="0.2">
      <c r="A42" s="242" t="s">
        <v>1591</v>
      </c>
      <c r="B42" s="221"/>
      <c r="C42" s="221"/>
      <c r="D42" s="221"/>
      <c r="E42" s="221"/>
      <c r="F42" s="221"/>
      <c r="G42" s="221"/>
      <c r="H42" s="221"/>
      <c r="I42" s="221"/>
      <c r="J42" s="221"/>
      <c r="K42" s="221"/>
      <c r="L42" s="221"/>
      <c r="M42" s="221"/>
      <c r="N42" s="221"/>
      <c r="O42" s="221"/>
      <c r="P42" s="221"/>
      <c r="Q42" s="243"/>
      <c r="R42" s="242"/>
      <c r="S42" s="221"/>
      <c r="T42" s="221"/>
      <c r="U42" s="221"/>
      <c r="V42" s="221"/>
      <c r="W42" s="221"/>
      <c r="X42" s="221"/>
      <c r="Y42" s="221"/>
      <c r="Z42" s="221"/>
      <c r="AA42" s="221"/>
      <c r="AB42" s="221"/>
      <c r="AC42" s="221"/>
      <c r="AD42" s="221"/>
      <c r="AE42" s="221"/>
      <c r="AF42" s="221"/>
      <c r="AG42" s="221"/>
      <c r="AH42" s="243"/>
      <c r="AI42" s="242"/>
      <c r="AJ42" s="221"/>
      <c r="AK42" s="221"/>
      <c r="AL42" s="221"/>
      <c r="AM42" s="221"/>
      <c r="AN42" s="221"/>
      <c r="AO42" s="221"/>
      <c r="AP42" s="221"/>
      <c r="AQ42" s="221"/>
      <c r="AR42" s="221"/>
      <c r="AS42" s="221"/>
      <c r="AT42" s="221"/>
      <c r="AU42" s="221"/>
      <c r="AV42" s="221"/>
      <c r="AW42" s="221"/>
      <c r="AX42" s="221"/>
      <c r="AY42" s="243"/>
    </row>
    <row r="43" spans="1:51" ht="12.75" customHeight="1" x14ac:dyDescent="0.2">
      <c r="A43" s="242" t="s">
        <v>1592</v>
      </c>
      <c r="B43" s="221"/>
      <c r="C43" s="221"/>
      <c r="D43" s="221"/>
      <c r="E43" s="221"/>
      <c r="F43" s="221"/>
      <c r="G43" s="221"/>
      <c r="H43" s="221"/>
      <c r="I43" s="221"/>
      <c r="J43" s="221"/>
      <c r="K43" s="221"/>
      <c r="L43" s="221"/>
      <c r="M43" s="221">
        <v>12.42</v>
      </c>
      <c r="N43" s="221" t="s">
        <v>1593</v>
      </c>
      <c r="O43" s="221"/>
      <c r="P43" s="221"/>
      <c r="Q43" s="243"/>
      <c r="R43" s="242"/>
      <c r="S43" s="221"/>
      <c r="T43" s="221"/>
      <c r="U43" s="221"/>
      <c r="V43" s="221"/>
      <c r="W43" s="221"/>
      <c r="X43" s="221"/>
      <c r="Y43" s="221"/>
      <c r="Z43" s="221"/>
      <c r="AA43" s="221"/>
      <c r="AB43" s="221"/>
      <c r="AC43" s="221"/>
      <c r="AD43" s="221"/>
      <c r="AE43" s="221"/>
      <c r="AF43" s="221"/>
      <c r="AG43" s="221"/>
      <c r="AH43" s="243"/>
      <c r="AI43" s="242"/>
      <c r="AJ43" s="221"/>
      <c r="AK43" s="221"/>
      <c r="AL43" s="221"/>
      <c r="AM43" s="221"/>
      <c r="AN43" s="221"/>
      <c r="AO43" s="221"/>
      <c r="AP43" s="221"/>
      <c r="AQ43" s="221"/>
      <c r="AR43" s="221"/>
      <c r="AS43" s="221"/>
      <c r="AT43" s="221"/>
      <c r="AU43" s="221"/>
      <c r="AV43" s="221"/>
      <c r="AW43" s="221"/>
      <c r="AX43" s="221"/>
      <c r="AY43" s="243"/>
    </row>
    <row r="44" spans="1:51" ht="12.75" customHeight="1" x14ac:dyDescent="0.2">
      <c r="A44" s="242" t="s">
        <v>1594</v>
      </c>
      <c r="B44" s="221"/>
      <c r="C44" s="221"/>
      <c r="D44" s="221"/>
      <c r="E44" s="221"/>
      <c r="F44" s="221"/>
      <c r="G44" s="221"/>
      <c r="H44" s="221"/>
      <c r="I44" s="221"/>
      <c r="J44" s="221"/>
      <c r="K44" s="221"/>
      <c r="L44" s="221"/>
      <c r="M44" s="221">
        <v>3.38</v>
      </c>
      <c r="N44" s="221" t="s">
        <v>1593</v>
      </c>
      <c r="O44" s="221"/>
      <c r="P44" s="221"/>
      <c r="Q44" s="243"/>
      <c r="R44" s="242"/>
      <c r="S44" s="221"/>
      <c r="T44" s="221"/>
      <c r="U44" s="221"/>
      <c r="V44" s="221"/>
      <c r="W44" s="221"/>
      <c r="X44" s="221"/>
      <c r="Y44" s="221"/>
      <c r="Z44" s="221"/>
      <c r="AA44" s="221"/>
      <c r="AB44" s="221"/>
      <c r="AC44" s="221"/>
      <c r="AD44" s="221"/>
      <c r="AE44" s="221"/>
      <c r="AF44" s="221"/>
      <c r="AG44" s="221"/>
      <c r="AH44" s="243"/>
      <c r="AI44" s="242"/>
      <c r="AJ44" s="221"/>
      <c r="AK44" s="221"/>
      <c r="AL44" s="221"/>
      <c r="AM44" s="221"/>
      <c r="AN44" s="221"/>
      <c r="AO44" s="221"/>
      <c r="AP44" s="221"/>
      <c r="AQ44" s="221"/>
      <c r="AR44" s="221"/>
      <c r="AS44" s="221"/>
      <c r="AT44" s="221"/>
      <c r="AU44" s="221"/>
      <c r="AV44" s="221"/>
      <c r="AW44" s="221"/>
      <c r="AX44" s="221"/>
      <c r="AY44" s="243"/>
    </row>
    <row r="45" spans="1:51" ht="12.75" customHeight="1" x14ac:dyDescent="0.2">
      <c r="A45" s="242"/>
      <c r="B45" s="221"/>
      <c r="C45" s="221"/>
      <c r="D45" s="221"/>
      <c r="E45" s="221"/>
      <c r="F45" s="221"/>
      <c r="G45" s="221"/>
      <c r="H45" s="221"/>
      <c r="I45" s="221"/>
      <c r="J45" s="221"/>
      <c r="K45" s="221"/>
      <c r="L45" s="221"/>
      <c r="M45" s="221"/>
      <c r="N45" s="221"/>
      <c r="O45" s="221"/>
      <c r="P45" s="221"/>
      <c r="Q45" s="243"/>
      <c r="R45" s="242"/>
      <c r="S45" s="221"/>
      <c r="T45" s="221"/>
      <c r="U45" s="221"/>
      <c r="V45" s="221"/>
      <c r="W45" s="221"/>
      <c r="X45" s="221"/>
      <c r="Y45" s="221"/>
      <c r="Z45" s="221"/>
      <c r="AA45" s="221"/>
      <c r="AB45" s="221"/>
      <c r="AC45" s="221"/>
      <c r="AD45" s="221"/>
      <c r="AE45" s="221"/>
      <c r="AF45" s="221"/>
      <c r="AG45" s="221"/>
      <c r="AH45" s="243"/>
      <c r="AI45" s="242"/>
      <c r="AJ45" s="221"/>
      <c r="AK45" s="221"/>
      <c r="AL45" s="221"/>
      <c r="AM45" s="221"/>
      <c r="AN45" s="221"/>
      <c r="AO45" s="221"/>
      <c r="AP45" s="221"/>
      <c r="AQ45" s="221"/>
      <c r="AR45" s="221"/>
      <c r="AS45" s="221"/>
      <c r="AT45" s="221"/>
      <c r="AU45" s="221"/>
      <c r="AV45" s="221"/>
      <c r="AW45" s="221"/>
      <c r="AX45" s="221"/>
      <c r="AY45" s="243"/>
    </row>
    <row r="46" spans="1:51" ht="12.75" customHeight="1" x14ac:dyDescent="0.2">
      <c r="A46" s="242" t="s">
        <v>1595</v>
      </c>
      <c r="B46" s="221"/>
      <c r="C46" s="221"/>
      <c r="D46" s="221"/>
      <c r="E46" s="221"/>
      <c r="F46" s="221"/>
      <c r="G46" s="221"/>
      <c r="H46" s="221"/>
      <c r="I46" s="221"/>
      <c r="J46" s="221"/>
      <c r="K46" s="221" t="s">
        <v>1596</v>
      </c>
      <c r="L46" s="221"/>
      <c r="M46" s="221">
        <v>529</v>
      </c>
      <c r="N46" s="221" t="s">
        <v>1597</v>
      </c>
      <c r="O46" s="221"/>
      <c r="P46" s="221"/>
      <c r="Q46" s="243"/>
      <c r="R46" s="242"/>
      <c r="S46" s="221"/>
      <c r="T46" s="221"/>
      <c r="U46" s="221"/>
      <c r="V46" s="221"/>
      <c r="W46" s="221"/>
      <c r="X46" s="221"/>
      <c r="Y46" s="221"/>
      <c r="Z46" s="221"/>
      <c r="AA46" s="221"/>
      <c r="AB46" s="221"/>
      <c r="AC46" s="221"/>
      <c r="AD46" s="221"/>
      <c r="AE46" s="221"/>
      <c r="AF46" s="221"/>
      <c r="AG46" s="221"/>
      <c r="AH46" s="243"/>
      <c r="AI46" s="242"/>
      <c r="AJ46" s="221"/>
      <c r="AK46" s="221"/>
      <c r="AL46" s="221"/>
      <c r="AM46" s="221"/>
      <c r="AN46" s="221"/>
      <c r="AO46" s="221"/>
      <c r="AP46" s="221"/>
      <c r="AQ46" s="221"/>
      <c r="AR46" s="221"/>
      <c r="AS46" s="221"/>
      <c r="AT46" s="221"/>
      <c r="AU46" s="221"/>
      <c r="AV46" s="221"/>
      <c r="AW46" s="221"/>
      <c r="AX46" s="221"/>
      <c r="AY46" s="243"/>
    </row>
    <row r="47" spans="1:51" ht="12.75" customHeight="1" x14ac:dyDescent="0.2">
      <c r="A47" s="242"/>
      <c r="B47" s="221"/>
      <c r="C47" s="221"/>
      <c r="D47" s="221"/>
      <c r="E47" s="221"/>
      <c r="F47" s="221"/>
      <c r="G47" s="221"/>
      <c r="H47" s="221"/>
      <c r="I47" s="221"/>
      <c r="J47" s="221"/>
      <c r="K47" s="221" t="s">
        <v>1598</v>
      </c>
      <c r="L47" s="221"/>
      <c r="M47" s="221">
        <v>747.83</v>
      </c>
      <c r="N47" s="221" t="s">
        <v>1597</v>
      </c>
      <c r="O47" s="221"/>
      <c r="P47" s="221"/>
      <c r="Q47" s="243"/>
      <c r="R47" s="242"/>
      <c r="S47" s="221"/>
      <c r="T47" s="221"/>
      <c r="U47" s="221"/>
      <c r="V47" s="221"/>
      <c r="W47" s="221"/>
      <c r="X47" s="221"/>
      <c r="Y47" s="221"/>
      <c r="Z47" s="221"/>
      <c r="AA47" s="221"/>
      <c r="AB47" s="221"/>
      <c r="AC47" s="221"/>
      <c r="AD47" s="221"/>
      <c r="AE47" s="221"/>
      <c r="AF47" s="221"/>
      <c r="AG47" s="221"/>
      <c r="AH47" s="243"/>
      <c r="AI47" s="242"/>
      <c r="AJ47" s="221"/>
      <c r="AK47" s="221"/>
      <c r="AL47" s="221"/>
      <c r="AM47" s="221"/>
      <c r="AN47" s="221"/>
      <c r="AO47" s="221"/>
      <c r="AP47" s="221"/>
      <c r="AQ47" s="221"/>
      <c r="AR47" s="221"/>
      <c r="AS47" s="221"/>
      <c r="AT47" s="221"/>
      <c r="AU47" s="221"/>
      <c r="AV47" s="221"/>
      <c r="AW47" s="221"/>
      <c r="AX47" s="221"/>
      <c r="AY47" s="243"/>
    </row>
    <row r="48" spans="1:51" ht="12.75" customHeight="1" x14ac:dyDescent="0.2">
      <c r="A48" s="242"/>
      <c r="B48" s="221"/>
      <c r="C48" s="221"/>
      <c r="D48" s="221"/>
      <c r="E48" s="221"/>
      <c r="F48" s="221"/>
      <c r="G48" s="221"/>
      <c r="H48" s="221"/>
      <c r="I48" s="221"/>
      <c r="J48" s="221"/>
      <c r="K48" s="221" t="s">
        <v>1599</v>
      </c>
      <c r="L48" s="221"/>
      <c r="M48" s="221">
        <v>51.9</v>
      </c>
      <c r="N48" s="221" t="s">
        <v>1570</v>
      </c>
      <c r="O48" s="221"/>
      <c r="P48" s="221"/>
      <c r="Q48" s="243"/>
      <c r="R48" s="242"/>
      <c r="S48" s="221"/>
      <c r="T48" s="221"/>
      <c r="U48" s="221"/>
      <c r="V48" s="221"/>
      <c r="W48" s="221"/>
      <c r="X48" s="221"/>
      <c r="Y48" s="221"/>
      <c r="Z48" s="221"/>
      <c r="AA48" s="221"/>
      <c r="AB48" s="221"/>
      <c r="AC48" s="221"/>
      <c r="AD48" s="221"/>
      <c r="AE48" s="221"/>
      <c r="AF48" s="221"/>
      <c r="AG48" s="221"/>
      <c r="AH48" s="243"/>
      <c r="AI48" s="242"/>
      <c r="AJ48" s="221"/>
      <c r="AK48" s="221"/>
      <c r="AL48" s="221"/>
      <c r="AM48" s="221"/>
      <c r="AN48" s="221"/>
      <c r="AO48" s="221"/>
      <c r="AP48" s="221"/>
      <c r="AQ48" s="221"/>
      <c r="AR48" s="221"/>
      <c r="AS48" s="221"/>
      <c r="AT48" s="221"/>
      <c r="AU48" s="221"/>
      <c r="AV48" s="221"/>
      <c r="AW48" s="221"/>
      <c r="AX48" s="221"/>
      <c r="AY48" s="243"/>
    </row>
    <row r="49" spans="1:51" ht="12.75" customHeight="1" x14ac:dyDescent="0.2">
      <c r="A49" s="242"/>
      <c r="B49" s="221"/>
      <c r="C49" s="221"/>
      <c r="D49" s="221"/>
      <c r="E49" s="221"/>
      <c r="F49" s="221"/>
      <c r="G49" s="221"/>
      <c r="H49" s="221"/>
      <c r="I49" s="221"/>
      <c r="J49" s="221"/>
      <c r="K49" s="221"/>
      <c r="L49" s="221"/>
      <c r="M49" s="221"/>
      <c r="N49" s="221"/>
      <c r="O49" s="221" t="s">
        <v>1573</v>
      </c>
      <c r="P49" s="221"/>
      <c r="Q49" s="243"/>
      <c r="R49" s="242"/>
      <c r="S49" s="221"/>
      <c r="T49" s="221"/>
      <c r="U49" s="221"/>
      <c r="V49" s="221"/>
      <c r="W49" s="221"/>
      <c r="X49" s="221"/>
      <c r="Y49" s="221"/>
      <c r="Z49" s="221"/>
      <c r="AA49" s="221"/>
      <c r="AB49" s="221"/>
      <c r="AC49" s="221"/>
      <c r="AD49" s="221"/>
      <c r="AE49" s="221"/>
      <c r="AF49" s="221"/>
      <c r="AG49" s="221"/>
      <c r="AH49" s="243"/>
      <c r="AI49" s="242"/>
      <c r="AJ49" s="221"/>
      <c r="AK49" s="221"/>
      <c r="AL49" s="221"/>
      <c r="AM49" s="221"/>
      <c r="AN49" s="221"/>
      <c r="AO49" s="221"/>
      <c r="AP49" s="221"/>
      <c r="AQ49" s="221"/>
      <c r="AR49" s="221"/>
      <c r="AS49" s="221"/>
      <c r="AT49" s="221"/>
      <c r="AU49" s="221"/>
      <c r="AV49" s="221"/>
      <c r="AW49" s="221"/>
      <c r="AX49" s="221"/>
      <c r="AY49" s="243"/>
    </row>
    <row r="50" spans="1:51" ht="12.75" customHeight="1" x14ac:dyDescent="0.2">
      <c r="A50" s="242"/>
      <c r="B50" s="221"/>
      <c r="C50" s="221"/>
      <c r="D50" s="221"/>
      <c r="E50" s="221"/>
      <c r="F50" s="221"/>
      <c r="G50" s="221"/>
      <c r="H50" s="221"/>
      <c r="I50" s="221"/>
      <c r="J50" s="221"/>
      <c r="K50" s="221"/>
      <c r="L50" s="221"/>
      <c r="M50" s="221"/>
      <c r="N50" s="221"/>
      <c r="O50" s="221"/>
      <c r="P50" s="221"/>
      <c r="Q50" s="243"/>
      <c r="R50" s="242"/>
      <c r="S50" s="221"/>
      <c r="T50" s="221"/>
      <c r="U50" s="221"/>
      <c r="V50" s="221"/>
      <c r="W50" s="221"/>
      <c r="X50" s="221"/>
      <c r="Y50" s="221"/>
      <c r="Z50" s="221"/>
      <c r="AA50" s="221"/>
      <c r="AB50" s="221"/>
      <c r="AC50" s="221"/>
      <c r="AD50" s="221"/>
      <c r="AE50" s="221"/>
      <c r="AF50" s="221"/>
      <c r="AG50" s="221"/>
      <c r="AH50" s="243"/>
      <c r="AI50" s="242"/>
      <c r="AJ50" s="221"/>
      <c r="AK50" s="221"/>
      <c r="AL50" s="221"/>
      <c r="AM50" s="221"/>
      <c r="AN50" s="221"/>
      <c r="AO50" s="221"/>
      <c r="AP50" s="221"/>
      <c r="AQ50" s="221"/>
      <c r="AR50" s="221"/>
      <c r="AS50" s="221"/>
      <c r="AT50" s="221"/>
      <c r="AU50" s="221"/>
      <c r="AV50" s="221"/>
      <c r="AW50" s="221"/>
      <c r="AX50" s="221"/>
      <c r="AY50" s="243"/>
    </row>
    <row r="51" spans="1:51" ht="12.75" customHeight="1" x14ac:dyDescent="0.2">
      <c r="A51" s="242"/>
      <c r="B51" s="221"/>
      <c r="C51" s="221"/>
      <c r="D51" s="221"/>
      <c r="E51" s="221"/>
      <c r="F51" s="221"/>
      <c r="G51" s="221"/>
      <c r="H51" s="221"/>
      <c r="I51" s="221"/>
      <c r="J51" s="221"/>
      <c r="K51" s="221"/>
      <c r="L51" s="221"/>
      <c r="M51" s="221"/>
      <c r="N51" s="221"/>
      <c r="O51" s="221"/>
      <c r="P51" s="221"/>
      <c r="Q51" s="243"/>
      <c r="R51" s="242"/>
      <c r="S51" s="221"/>
      <c r="T51" s="221"/>
      <c r="U51" s="221"/>
      <c r="V51" s="221"/>
      <c r="W51" s="221"/>
      <c r="X51" s="221"/>
      <c r="Y51" s="221"/>
      <c r="Z51" s="221"/>
      <c r="AA51" s="221"/>
      <c r="AB51" s="221"/>
      <c r="AC51" s="221"/>
      <c r="AD51" s="221"/>
      <c r="AE51" s="221"/>
      <c r="AF51" s="221"/>
      <c r="AG51" s="221"/>
      <c r="AH51" s="243"/>
      <c r="AI51" s="242"/>
      <c r="AJ51" s="221"/>
      <c r="AK51" s="221"/>
      <c r="AL51" s="221"/>
      <c r="AM51" s="221"/>
      <c r="AN51" s="221"/>
      <c r="AO51" s="221"/>
      <c r="AP51" s="221"/>
      <c r="AQ51" s="221"/>
      <c r="AR51" s="221"/>
      <c r="AS51" s="221"/>
      <c r="AT51" s="221"/>
      <c r="AU51" s="221"/>
      <c r="AV51" s="221"/>
      <c r="AW51" s="221"/>
      <c r="AX51" s="221"/>
      <c r="AY51" s="243"/>
    </row>
    <row r="52" spans="1:51" ht="12.75" customHeight="1" x14ac:dyDescent="0.2">
      <c r="A52" s="242"/>
      <c r="B52" s="221"/>
      <c r="C52" s="221"/>
      <c r="D52" s="221"/>
      <c r="E52" s="221"/>
      <c r="F52" s="221"/>
      <c r="G52" s="221"/>
      <c r="H52" s="221"/>
      <c r="I52" s="221"/>
      <c r="J52" s="221"/>
      <c r="K52" s="221"/>
      <c r="L52" s="221"/>
      <c r="M52" s="221"/>
      <c r="N52" s="221"/>
      <c r="O52" s="221"/>
      <c r="P52" s="221"/>
      <c r="Q52" s="243"/>
      <c r="R52" s="242"/>
      <c r="S52" s="221"/>
      <c r="T52" s="221"/>
      <c r="U52" s="221"/>
      <c r="V52" s="221"/>
      <c r="W52" s="221"/>
      <c r="X52" s="221"/>
      <c r="Y52" s="221"/>
      <c r="Z52" s="221"/>
      <c r="AA52" s="221"/>
      <c r="AB52" s="221"/>
      <c r="AC52" s="221"/>
      <c r="AD52" s="221"/>
      <c r="AE52" s="221"/>
      <c r="AF52" s="221"/>
      <c r="AG52" s="221"/>
      <c r="AH52" s="243"/>
      <c r="AI52" s="242"/>
      <c r="AJ52" s="221"/>
      <c r="AK52" s="221"/>
      <c r="AL52" s="221"/>
      <c r="AM52" s="221"/>
      <c r="AN52" s="221"/>
      <c r="AO52" s="221"/>
      <c r="AP52" s="221"/>
      <c r="AQ52" s="221" t="s">
        <v>1600</v>
      </c>
      <c r="AR52" s="221"/>
      <c r="AS52" s="221" t="s">
        <v>1601</v>
      </c>
      <c r="AT52" s="221"/>
      <c r="AU52" s="221" t="s">
        <v>1602</v>
      </c>
      <c r="AV52" s="221"/>
      <c r="AW52" s="221"/>
      <c r="AX52" s="221"/>
      <c r="AY52" s="243"/>
    </row>
    <row r="53" spans="1:51" ht="12.75" customHeight="1" x14ac:dyDescent="0.2">
      <c r="A53" s="242"/>
      <c r="B53" s="221"/>
      <c r="C53" s="221"/>
      <c r="D53" s="221"/>
      <c r="E53" s="221"/>
      <c r="F53" s="221"/>
      <c r="G53" s="221"/>
      <c r="H53" s="221"/>
      <c r="I53" s="221" t="s">
        <v>1600</v>
      </c>
      <c r="J53" s="221"/>
      <c r="K53" s="221" t="s">
        <v>1601</v>
      </c>
      <c r="L53" s="221"/>
      <c r="M53" s="221" t="s">
        <v>1602</v>
      </c>
      <c r="N53" s="221"/>
      <c r="O53" s="221"/>
      <c r="P53" s="221"/>
      <c r="Q53" s="243"/>
      <c r="R53" s="242"/>
      <c r="S53" s="221"/>
      <c r="T53" s="221"/>
      <c r="U53" s="221"/>
      <c r="V53" s="221"/>
      <c r="W53" s="221"/>
      <c r="X53" s="221"/>
      <c r="Y53" s="221"/>
      <c r="Z53" s="221" t="s">
        <v>1600</v>
      </c>
      <c r="AA53" s="221"/>
      <c r="AB53" s="221" t="s">
        <v>1601</v>
      </c>
      <c r="AC53" s="221"/>
      <c r="AD53" s="221" t="s">
        <v>1602</v>
      </c>
      <c r="AE53" s="221"/>
      <c r="AF53" s="221"/>
      <c r="AG53" s="221"/>
      <c r="AH53" s="243"/>
      <c r="AI53" s="242" t="s">
        <v>1603</v>
      </c>
      <c r="AJ53" s="221"/>
      <c r="AK53" s="221"/>
      <c r="AL53" s="221">
        <f>AQ53+AS53+AU53</f>
        <v>9097.8454000000002</v>
      </c>
      <c r="AM53" s="221" t="s">
        <v>1573</v>
      </c>
      <c r="AN53" s="221"/>
      <c r="AO53" s="221"/>
      <c r="AP53" s="221"/>
      <c r="AQ53" s="221">
        <f>M43*M46</f>
        <v>6570.18</v>
      </c>
      <c r="AR53" s="221"/>
      <c r="AS53" s="221">
        <v>0</v>
      </c>
      <c r="AT53" s="221"/>
      <c r="AU53" s="221">
        <f>M47*M44</f>
        <v>2527.6653999999999</v>
      </c>
      <c r="AV53" s="221"/>
      <c r="AW53" s="221"/>
      <c r="AX53" s="221"/>
      <c r="AY53" s="243"/>
    </row>
    <row r="54" spans="1:51" ht="12.75" customHeight="1" x14ac:dyDescent="0.2">
      <c r="A54" s="242" t="s">
        <v>1604</v>
      </c>
      <c r="B54" s="221"/>
      <c r="C54" s="221"/>
      <c r="D54" s="221">
        <f>I54+K54+M54</f>
        <v>11076.068600000001</v>
      </c>
      <c r="E54" s="221" t="s">
        <v>1573</v>
      </c>
      <c r="F54" s="221"/>
      <c r="G54" s="221"/>
      <c r="H54" s="221"/>
      <c r="I54" s="221">
        <f>M44*M46</f>
        <v>1788.02</v>
      </c>
      <c r="J54" s="221"/>
      <c r="K54" s="221">
        <v>0</v>
      </c>
      <c r="L54" s="221"/>
      <c r="M54" s="221">
        <f>M43*M47</f>
        <v>9288.0486000000001</v>
      </c>
      <c r="N54" s="221"/>
      <c r="O54" s="221"/>
      <c r="P54" s="221"/>
      <c r="Q54" s="243"/>
      <c r="R54" s="242" t="s">
        <v>1605</v>
      </c>
      <c r="S54" s="221"/>
      <c r="T54" s="221"/>
      <c r="U54" s="221">
        <f>Z54+AB54+AD54</f>
        <v>15858.2286</v>
      </c>
      <c r="V54" s="221" t="s">
        <v>1573</v>
      </c>
      <c r="W54" s="221"/>
      <c r="X54" s="221"/>
      <c r="Y54" s="221"/>
      <c r="Z54" s="221">
        <f>M43*M46</f>
        <v>6570.18</v>
      </c>
      <c r="AA54" s="221"/>
      <c r="AB54" s="221">
        <v>0</v>
      </c>
      <c r="AC54" s="221"/>
      <c r="AD54" s="221">
        <f>M47*M43</f>
        <v>9288.0486000000001</v>
      </c>
      <c r="AE54" s="221"/>
      <c r="AF54" s="221"/>
      <c r="AG54" s="221"/>
      <c r="AH54" s="243"/>
      <c r="AI54" s="242"/>
      <c r="AJ54" s="221"/>
      <c r="AK54" s="221"/>
      <c r="AL54" s="221"/>
      <c r="AM54" s="221"/>
      <c r="AN54" s="221"/>
      <c r="AO54" s="221"/>
      <c r="AP54" s="221"/>
      <c r="AQ54" s="221"/>
      <c r="AR54" s="221"/>
      <c r="AS54" s="221"/>
      <c r="AT54" s="221"/>
      <c r="AU54" s="221"/>
      <c r="AV54" s="221"/>
      <c r="AW54" s="221"/>
      <c r="AX54" s="221"/>
      <c r="AY54" s="243"/>
    </row>
    <row r="55" spans="1:51" ht="12.75" customHeight="1" x14ac:dyDescent="0.2">
      <c r="A55" s="242"/>
      <c r="B55" s="221"/>
      <c r="C55" s="221"/>
      <c r="D55" s="221"/>
      <c r="E55" s="221"/>
      <c r="F55" s="221"/>
      <c r="G55" s="221"/>
      <c r="H55" s="221"/>
      <c r="I55" s="221"/>
      <c r="J55" s="221"/>
      <c r="K55" s="221"/>
      <c r="L55" s="221"/>
      <c r="M55" s="221"/>
      <c r="N55" s="221"/>
      <c r="O55" s="221"/>
      <c r="P55" s="221"/>
      <c r="Q55" s="243"/>
      <c r="R55" s="242"/>
      <c r="S55" s="221"/>
      <c r="T55" s="221"/>
      <c r="U55" s="221"/>
      <c r="V55" s="221"/>
      <c r="W55" s="221"/>
      <c r="X55" s="221"/>
      <c r="Y55" s="221"/>
      <c r="Z55" s="221"/>
      <c r="AA55" s="221"/>
      <c r="AB55" s="221"/>
      <c r="AC55" s="221"/>
      <c r="AD55" s="221"/>
      <c r="AE55" s="221"/>
      <c r="AF55" s="221"/>
      <c r="AG55" s="221"/>
      <c r="AH55" s="243"/>
      <c r="AI55" s="242"/>
      <c r="AJ55" s="221"/>
      <c r="AK55" s="221"/>
      <c r="AL55" s="221"/>
      <c r="AM55" s="221"/>
      <c r="AN55" s="221"/>
      <c r="AO55" s="221"/>
      <c r="AP55" s="221"/>
      <c r="AQ55" s="221"/>
      <c r="AR55" s="221"/>
      <c r="AS55" s="221"/>
      <c r="AT55" s="221"/>
      <c r="AU55" s="221"/>
      <c r="AV55" s="221"/>
      <c r="AW55" s="221"/>
      <c r="AX55" s="221"/>
      <c r="AY55" s="243"/>
    </row>
    <row r="56" spans="1:51" ht="12.75" customHeight="1" x14ac:dyDescent="0.2">
      <c r="A56" s="242"/>
      <c r="B56" s="221"/>
      <c r="C56" s="221"/>
      <c r="D56" s="221"/>
      <c r="E56" s="221"/>
      <c r="F56" s="221"/>
      <c r="G56" s="221"/>
      <c r="H56" s="221"/>
      <c r="I56" s="221"/>
      <c r="J56" s="221"/>
      <c r="K56" s="221"/>
      <c r="L56" s="221"/>
      <c r="M56" s="221"/>
      <c r="N56" s="221"/>
      <c r="O56" s="221"/>
      <c r="P56" s="221"/>
      <c r="Q56" s="243"/>
      <c r="R56" s="242"/>
      <c r="S56" s="221"/>
      <c r="T56" s="221"/>
      <c r="U56" s="221"/>
      <c r="V56" s="221"/>
      <c r="W56" s="221"/>
      <c r="X56" s="221"/>
      <c r="Y56" s="221"/>
      <c r="Z56" s="221"/>
      <c r="AA56" s="221"/>
      <c r="AB56" s="221"/>
      <c r="AC56" s="221"/>
      <c r="AD56" s="221"/>
      <c r="AE56" s="221"/>
      <c r="AF56" s="221"/>
      <c r="AG56" s="221"/>
      <c r="AH56" s="243"/>
      <c r="AI56" s="242"/>
      <c r="AJ56" s="221"/>
      <c r="AK56" s="221"/>
      <c r="AL56" s="221"/>
      <c r="AM56" s="221"/>
      <c r="AN56" s="221"/>
      <c r="AO56" s="221"/>
      <c r="AP56" s="221"/>
      <c r="AQ56" s="221"/>
      <c r="AR56" s="221"/>
      <c r="AS56" s="221"/>
      <c r="AT56" s="221"/>
      <c r="AU56" s="221"/>
      <c r="AV56" s="221"/>
      <c r="AW56" s="221"/>
      <c r="AX56" s="221"/>
      <c r="AY56" s="243"/>
    </row>
    <row r="57" spans="1:51" ht="12.75" customHeight="1" x14ac:dyDescent="0.2">
      <c r="A57" s="242"/>
      <c r="B57" s="221"/>
      <c r="C57" s="221"/>
      <c r="D57" s="221"/>
      <c r="E57" s="221"/>
      <c r="F57" s="221"/>
      <c r="G57" s="221"/>
      <c r="H57" s="221"/>
      <c r="I57" s="221"/>
      <c r="J57" s="221"/>
      <c r="K57" s="221"/>
      <c r="L57" s="221"/>
      <c r="M57" s="221"/>
      <c r="N57" s="221"/>
      <c r="O57" s="221"/>
      <c r="P57" s="221"/>
      <c r="Q57" s="243"/>
      <c r="R57" s="242"/>
      <c r="S57" s="221"/>
      <c r="T57" s="221"/>
      <c r="U57" s="221"/>
      <c r="V57" s="221"/>
      <c r="W57" s="221"/>
      <c r="X57" s="221"/>
      <c r="Y57" s="221"/>
      <c r="Z57" s="221"/>
      <c r="AA57" s="221"/>
      <c r="AB57" s="221"/>
      <c r="AC57" s="221"/>
      <c r="AD57" s="221"/>
      <c r="AE57" s="221"/>
      <c r="AF57" s="221"/>
      <c r="AG57" s="221"/>
      <c r="AH57" s="243"/>
      <c r="AI57" s="242"/>
      <c r="AJ57" s="221"/>
      <c r="AK57" s="221"/>
      <c r="AL57" s="221"/>
      <c r="AM57" s="221"/>
      <c r="AN57" s="221"/>
      <c r="AO57" s="221"/>
      <c r="AP57" s="221"/>
      <c r="AQ57" s="221"/>
      <c r="AR57" s="221"/>
      <c r="AS57" s="221"/>
      <c r="AT57" s="221"/>
      <c r="AU57" s="221"/>
      <c r="AV57" s="221"/>
      <c r="AW57" s="221"/>
      <c r="AX57" s="221"/>
      <c r="AY57" s="243"/>
    </row>
    <row r="58" spans="1:51" ht="12.75" customHeight="1" x14ac:dyDescent="0.2">
      <c r="A58" s="544" t="s">
        <v>1606</v>
      </c>
      <c r="B58" s="225"/>
      <c r="C58" s="225"/>
      <c r="D58" s="225"/>
      <c r="E58" s="225"/>
      <c r="F58" s="225"/>
      <c r="G58" s="225"/>
      <c r="H58" s="225"/>
      <c r="I58" s="225"/>
      <c r="J58" s="225"/>
      <c r="K58" s="225"/>
      <c r="L58" s="225"/>
      <c r="M58" s="225"/>
      <c r="N58" s="225"/>
      <c r="O58" s="225"/>
      <c r="P58" s="225"/>
      <c r="Q58" s="555"/>
      <c r="R58" s="544"/>
      <c r="S58" s="225"/>
      <c r="T58" s="225"/>
      <c r="U58" s="225" t="s">
        <v>1569</v>
      </c>
      <c r="V58" s="225"/>
      <c r="W58" s="225">
        <v>55</v>
      </c>
      <c r="X58" s="225" t="s">
        <v>1570</v>
      </c>
      <c r="Y58" s="225"/>
      <c r="Z58" s="225"/>
      <c r="AA58" s="225"/>
      <c r="AB58" s="225"/>
      <c r="AC58" s="225"/>
      <c r="AD58" s="225"/>
      <c r="AE58" s="225"/>
      <c r="AF58" s="225"/>
      <c r="AG58" s="225"/>
      <c r="AH58" s="555"/>
      <c r="AI58" s="544"/>
      <c r="AJ58" s="225"/>
      <c r="AK58" s="225"/>
      <c r="AL58" s="225"/>
      <c r="AM58" s="225"/>
      <c r="AN58" s="225"/>
      <c r="AO58" s="225"/>
      <c r="AP58" s="225"/>
      <c r="AQ58" s="225"/>
      <c r="AR58" s="225"/>
      <c r="AS58" s="225"/>
      <c r="AT58" s="225"/>
      <c r="AU58" s="225"/>
      <c r="AV58" s="225"/>
      <c r="AW58" s="225"/>
      <c r="AX58" s="225"/>
      <c r="AY58" s="555"/>
    </row>
    <row r="59" spans="1:51" ht="12.75" customHeight="1" x14ac:dyDescent="0.2">
      <c r="A59" s="559"/>
      <c r="B59" s="224"/>
      <c r="C59" s="224"/>
      <c r="D59" s="224"/>
      <c r="E59" s="224"/>
      <c r="F59" s="224"/>
      <c r="G59" s="224"/>
      <c r="H59" s="224"/>
      <c r="I59" s="224"/>
      <c r="J59" s="224"/>
      <c r="K59" s="224"/>
      <c r="L59" s="224"/>
      <c r="M59" s="224"/>
      <c r="N59" s="224"/>
      <c r="O59" s="224"/>
      <c r="P59" s="224"/>
      <c r="Q59" s="560"/>
      <c r="R59" s="559"/>
      <c r="S59" s="224"/>
      <c r="T59" s="224">
        <v>40</v>
      </c>
      <c r="U59" s="224" t="s">
        <v>1572</v>
      </c>
      <c r="V59" s="224"/>
      <c r="W59" s="224"/>
      <c r="X59" s="224">
        <f>W58*9.81*T59</f>
        <v>21582.000000000004</v>
      </c>
      <c r="Y59" s="224" t="s">
        <v>1573</v>
      </c>
      <c r="Z59" s="224"/>
      <c r="AA59" s="224"/>
      <c r="AB59" s="224"/>
      <c r="AC59" s="224"/>
      <c r="AD59" s="224"/>
      <c r="AE59" s="224"/>
      <c r="AF59" s="224"/>
      <c r="AG59" s="224"/>
      <c r="AH59" s="560"/>
      <c r="AI59" s="559"/>
      <c r="AJ59" s="224"/>
      <c r="AK59" s="224"/>
      <c r="AL59" s="224"/>
      <c r="AM59" s="224"/>
      <c r="AN59" s="224"/>
      <c r="AO59" s="224"/>
      <c r="AP59" s="224"/>
      <c r="AQ59" s="224"/>
      <c r="AR59" s="224"/>
      <c r="AS59" s="224"/>
      <c r="AT59" s="224"/>
      <c r="AU59" s="224"/>
      <c r="AV59" s="224"/>
      <c r="AW59" s="224"/>
      <c r="AX59" s="224"/>
      <c r="AY59" s="560"/>
    </row>
    <row r="60" spans="1:51" ht="12.75" customHeight="1" x14ac:dyDescent="0.2">
      <c r="A60" s="242"/>
      <c r="B60" s="221"/>
      <c r="C60" s="221"/>
      <c r="D60" s="221"/>
      <c r="E60" s="221"/>
      <c r="F60" s="221"/>
      <c r="G60" s="221"/>
      <c r="H60" s="221"/>
      <c r="I60" s="221"/>
      <c r="J60" s="221"/>
      <c r="K60" s="221"/>
      <c r="L60" s="221"/>
      <c r="M60" s="221"/>
      <c r="N60" s="221"/>
      <c r="O60" s="221"/>
      <c r="P60" s="221"/>
      <c r="Q60" s="243"/>
      <c r="R60" s="242"/>
      <c r="S60" s="221"/>
      <c r="T60" s="221">
        <v>40</v>
      </c>
      <c r="U60" s="221" t="s">
        <v>1576</v>
      </c>
      <c r="V60" s="221"/>
      <c r="W60" s="221"/>
      <c r="X60" s="221">
        <f>W58*9.81*T60</f>
        <v>21582.000000000004</v>
      </c>
      <c r="Y60" s="221" t="s">
        <v>1573</v>
      </c>
      <c r="Z60" s="221"/>
      <c r="AA60" s="221"/>
      <c r="AB60" s="221"/>
      <c r="AC60" s="221"/>
      <c r="AD60" s="221"/>
      <c r="AE60" s="221"/>
      <c r="AF60" s="221"/>
      <c r="AG60" s="221"/>
      <c r="AH60" s="243"/>
      <c r="AI60" s="242"/>
      <c r="AJ60" s="221"/>
      <c r="AK60" s="221"/>
      <c r="AL60" s="221"/>
      <c r="AM60" s="221"/>
      <c r="AN60" s="221"/>
      <c r="AO60" s="221"/>
      <c r="AP60" s="221"/>
      <c r="AQ60" s="221"/>
      <c r="AR60" s="221"/>
      <c r="AS60" s="221"/>
      <c r="AT60" s="221"/>
      <c r="AU60" s="221"/>
      <c r="AV60" s="221"/>
      <c r="AW60" s="221"/>
      <c r="AX60" s="221"/>
      <c r="AY60" s="243"/>
    </row>
    <row r="61" spans="1:51" ht="12.75" customHeight="1" x14ac:dyDescent="0.2">
      <c r="A61" s="242"/>
      <c r="B61" s="221"/>
      <c r="C61" s="221"/>
      <c r="D61" s="221"/>
      <c r="E61" s="221"/>
      <c r="F61" s="221"/>
      <c r="G61" s="221"/>
      <c r="H61" s="221"/>
      <c r="I61" s="221"/>
      <c r="J61" s="221"/>
      <c r="K61" s="221"/>
      <c r="L61" s="221"/>
      <c r="M61" s="221"/>
      <c r="N61" s="221"/>
      <c r="O61" s="221"/>
      <c r="P61" s="221"/>
      <c r="Q61" s="243"/>
      <c r="R61" s="242"/>
      <c r="S61" s="221"/>
      <c r="T61" s="221">
        <v>20</v>
      </c>
      <c r="U61" s="221" t="s">
        <v>1579</v>
      </c>
      <c r="V61" s="221"/>
      <c r="W61" s="221"/>
      <c r="X61" s="221">
        <f>W58*9.81*T61</f>
        <v>10791.000000000002</v>
      </c>
      <c r="Y61" s="221" t="s">
        <v>1573</v>
      </c>
      <c r="Z61" s="221"/>
      <c r="AA61" s="221"/>
      <c r="AB61" s="221"/>
      <c r="AC61" s="221"/>
      <c r="AD61" s="221"/>
      <c r="AE61" s="221"/>
      <c r="AF61" s="221"/>
      <c r="AG61" s="221"/>
      <c r="AH61" s="243"/>
      <c r="AI61" s="242"/>
      <c r="AJ61" s="221"/>
      <c r="AK61" s="221"/>
      <c r="AL61" s="221"/>
      <c r="AM61" s="221"/>
      <c r="AN61" s="221"/>
      <c r="AO61" s="221"/>
      <c r="AP61" s="221"/>
      <c r="AQ61" s="221"/>
      <c r="AR61" s="221"/>
      <c r="AS61" s="221"/>
      <c r="AT61" s="221"/>
      <c r="AU61" s="221"/>
      <c r="AV61" s="221"/>
      <c r="AW61" s="221"/>
      <c r="AX61" s="221"/>
      <c r="AY61" s="243"/>
    </row>
    <row r="62" spans="1:51" ht="12.75" customHeight="1" x14ac:dyDescent="0.2">
      <c r="A62" s="242"/>
      <c r="B62" s="221"/>
      <c r="C62" s="221"/>
      <c r="D62" s="221"/>
      <c r="E62" s="221"/>
      <c r="F62" s="221"/>
      <c r="G62" s="221"/>
      <c r="H62" s="221"/>
      <c r="I62" s="221"/>
      <c r="J62" s="221"/>
      <c r="K62" s="221"/>
      <c r="L62" s="221"/>
      <c r="M62" s="221"/>
      <c r="N62" s="221"/>
      <c r="O62" s="221"/>
      <c r="P62" s="221"/>
      <c r="Q62" s="243"/>
      <c r="R62" s="242"/>
      <c r="S62" s="221"/>
      <c r="T62" s="221"/>
      <c r="U62" s="221"/>
      <c r="V62" s="221"/>
      <c r="W62" s="221"/>
      <c r="X62" s="221"/>
      <c r="Y62" s="221"/>
      <c r="Z62" s="221"/>
      <c r="AA62" s="221"/>
      <c r="AB62" s="221"/>
      <c r="AC62" s="221"/>
      <c r="AD62" s="221"/>
      <c r="AE62" s="221"/>
      <c r="AF62" s="221"/>
      <c r="AG62" s="221"/>
      <c r="AH62" s="243"/>
      <c r="AI62" s="242"/>
      <c r="AJ62" s="221"/>
      <c r="AK62" s="221"/>
      <c r="AL62" s="221"/>
      <c r="AM62" s="221"/>
      <c r="AN62" s="221"/>
      <c r="AO62" s="221"/>
      <c r="AP62" s="221"/>
      <c r="AQ62" s="221"/>
      <c r="AR62" s="221"/>
      <c r="AS62" s="221"/>
      <c r="AT62" s="221"/>
      <c r="AU62" s="221"/>
      <c r="AV62" s="221"/>
      <c r="AW62" s="221"/>
      <c r="AX62" s="221"/>
      <c r="AY62" s="243"/>
    </row>
    <row r="63" spans="1:51" ht="12.75" customHeight="1" x14ac:dyDescent="0.2">
      <c r="A63" s="242"/>
      <c r="B63" s="221"/>
      <c r="C63" s="221"/>
      <c r="D63" s="221"/>
      <c r="E63" s="221"/>
      <c r="F63" s="221"/>
      <c r="G63" s="221"/>
      <c r="H63" s="221"/>
      <c r="I63" s="221"/>
      <c r="J63" s="221"/>
      <c r="K63" s="221"/>
      <c r="L63" s="221"/>
      <c r="M63" s="221"/>
      <c r="N63" s="221"/>
      <c r="O63" s="221"/>
      <c r="P63" s="221"/>
      <c r="Q63" s="243"/>
      <c r="R63" s="242"/>
      <c r="S63" s="221"/>
      <c r="T63" s="221"/>
      <c r="U63" s="221"/>
      <c r="V63" s="221"/>
      <c r="W63" s="221"/>
      <c r="X63" s="221"/>
      <c r="Y63" s="221"/>
      <c r="Z63" s="221"/>
      <c r="AA63" s="221"/>
      <c r="AB63" s="221"/>
      <c r="AC63" s="221"/>
      <c r="AD63" s="221"/>
      <c r="AE63" s="221"/>
      <c r="AF63" s="221"/>
      <c r="AG63" s="221"/>
      <c r="AH63" s="243"/>
      <c r="AI63" s="242"/>
      <c r="AJ63" s="221"/>
      <c r="AK63" s="221"/>
      <c r="AL63" s="221"/>
      <c r="AM63" s="221"/>
      <c r="AN63" s="221"/>
      <c r="AO63" s="221"/>
      <c r="AP63" s="221"/>
      <c r="AQ63" s="221"/>
      <c r="AR63" s="221"/>
      <c r="AS63" s="221"/>
      <c r="AT63" s="221"/>
      <c r="AU63" s="221"/>
      <c r="AV63" s="221"/>
      <c r="AW63" s="221"/>
      <c r="AX63" s="221"/>
      <c r="AY63" s="243"/>
    </row>
    <row r="64" spans="1:51" ht="12.75" customHeight="1" x14ac:dyDescent="0.2">
      <c r="A64" s="242"/>
      <c r="B64" s="221"/>
      <c r="C64" s="221"/>
      <c r="D64" s="221"/>
      <c r="E64" s="221"/>
      <c r="F64" s="221"/>
      <c r="G64" s="221"/>
      <c r="H64" s="221"/>
      <c r="I64" s="221"/>
      <c r="J64" s="221"/>
      <c r="K64" s="221"/>
      <c r="L64" s="221"/>
      <c r="M64" s="221"/>
      <c r="N64" s="221"/>
      <c r="O64" s="221"/>
      <c r="P64" s="221"/>
      <c r="Q64" s="243"/>
      <c r="R64" s="242"/>
      <c r="S64" s="221"/>
      <c r="T64" s="221"/>
      <c r="U64" s="221" t="s">
        <v>1607</v>
      </c>
      <c r="V64" s="221"/>
      <c r="W64" s="221"/>
      <c r="X64" s="221">
        <f>(I76+K76+M76)</f>
        <v>12898.6</v>
      </c>
      <c r="Y64" s="221" t="s">
        <v>1573</v>
      </c>
      <c r="Z64" s="221"/>
      <c r="AA64" s="221"/>
      <c r="AB64" s="221"/>
      <c r="AC64" s="221"/>
      <c r="AD64" s="221"/>
      <c r="AE64" s="221"/>
      <c r="AF64" s="221"/>
      <c r="AG64" s="221"/>
      <c r="AH64" s="243"/>
      <c r="AI64" s="242"/>
      <c r="AJ64" s="221"/>
      <c r="AK64" s="221"/>
      <c r="AL64" s="221"/>
      <c r="AM64" s="221"/>
      <c r="AN64" s="221"/>
      <c r="AO64" s="221"/>
      <c r="AP64" s="221"/>
      <c r="AQ64" s="221"/>
      <c r="AR64" s="221"/>
      <c r="AS64" s="221"/>
      <c r="AT64" s="221"/>
      <c r="AU64" s="221"/>
      <c r="AV64" s="221"/>
      <c r="AW64" s="221"/>
      <c r="AX64" s="221"/>
      <c r="AY64" s="243"/>
    </row>
    <row r="65" spans="1:51" ht="12.75" customHeight="1" x14ac:dyDescent="0.2">
      <c r="A65" s="242"/>
      <c r="B65" s="221"/>
      <c r="C65" s="221"/>
      <c r="D65" s="221"/>
      <c r="E65" s="221"/>
      <c r="F65" s="221"/>
      <c r="G65" s="221"/>
      <c r="H65" s="221"/>
      <c r="I65" s="221"/>
      <c r="J65" s="221"/>
      <c r="K65" s="221"/>
      <c r="L65" s="221"/>
      <c r="M65" s="221"/>
      <c r="N65" s="221"/>
      <c r="O65" s="221"/>
      <c r="P65" s="221"/>
      <c r="Q65" s="243"/>
      <c r="R65" s="242"/>
      <c r="S65" s="221"/>
      <c r="T65" s="221"/>
      <c r="U65" s="221" t="s">
        <v>1608</v>
      </c>
      <c r="V65" s="221"/>
      <c r="W65" s="221"/>
      <c r="X65" s="221">
        <f>(Z76+AB76+AD76)</f>
        <v>14435.4</v>
      </c>
      <c r="Y65" s="221" t="s">
        <v>1573</v>
      </c>
      <c r="Z65" s="221"/>
      <c r="AA65" s="221"/>
      <c r="AB65" s="221"/>
      <c r="AC65" s="221"/>
      <c r="AD65" s="221"/>
      <c r="AE65" s="221"/>
      <c r="AF65" s="221"/>
      <c r="AG65" s="221"/>
      <c r="AH65" s="243"/>
      <c r="AI65" s="242"/>
      <c r="AJ65" s="221"/>
      <c r="AK65" s="221"/>
      <c r="AL65" s="221"/>
      <c r="AM65" s="221"/>
      <c r="AN65" s="221"/>
      <c r="AO65" s="221"/>
      <c r="AP65" s="221"/>
      <c r="AQ65" s="221"/>
      <c r="AR65" s="221"/>
      <c r="AS65" s="221"/>
      <c r="AT65" s="221"/>
      <c r="AU65" s="221"/>
      <c r="AV65" s="221"/>
      <c r="AW65" s="221"/>
      <c r="AX65" s="221"/>
      <c r="AY65" s="243"/>
    </row>
    <row r="66" spans="1:51" ht="12.75" customHeight="1" x14ac:dyDescent="0.2">
      <c r="A66" s="242"/>
      <c r="B66" s="221"/>
      <c r="C66" s="221"/>
      <c r="D66" s="221"/>
      <c r="E66" s="221"/>
      <c r="F66" s="221"/>
      <c r="G66" s="221"/>
      <c r="H66" s="221"/>
      <c r="I66" s="221"/>
      <c r="J66" s="221"/>
      <c r="K66" s="221"/>
      <c r="L66" s="221"/>
      <c r="M66" s="221"/>
      <c r="N66" s="221"/>
      <c r="O66" s="221"/>
      <c r="P66" s="221"/>
      <c r="Q66" s="243"/>
      <c r="R66" s="242"/>
      <c r="S66" s="221"/>
      <c r="T66" s="221"/>
      <c r="U66" s="221" t="s">
        <v>1603</v>
      </c>
      <c r="V66" s="221"/>
      <c r="W66" s="221"/>
      <c r="X66" s="221">
        <f>(AQ76+AS76+AU76)</f>
        <v>24123</v>
      </c>
      <c r="Y66" s="221" t="s">
        <v>1573</v>
      </c>
      <c r="Z66" s="221"/>
      <c r="AA66" s="221"/>
      <c r="AB66" s="221"/>
      <c r="AC66" s="221"/>
      <c r="AD66" s="221"/>
      <c r="AE66" s="221"/>
      <c r="AF66" s="221"/>
      <c r="AG66" s="221"/>
      <c r="AH66" s="243"/>
      <c r="AI66" s="242"/>
      <c r="AJ66" s="221"/>
      <c r="AK66" s="221"/>
      <c r="AL66" s="221"/>
      <c r="AM66" s="221"/>
      <c r="AN66" s="221"/>
      <c r="AO66" s="221"/>
      <c r="AP66" s="221"/>
      <c r="AQ66" s="221"/>
      <c r="AR66" s="221"/>
      <c r="AS66" s="221"/>
      <c r="AT66" s="221"/>
      <c r="AU66" s="221"/>
      <c r="AV66" s="221"/>
      <c r="AW66" s="221"/>
      <c r="AX66" s="221"/>
      <c r="AY66" s="243"/>
    </row>
    <row r="67" spans="1:51" ht="12.75" customHeight="1" x14ac:dyDescent="0.2">
      <c r="A67" s="242"/>
      <c r="B67" s="221"/>
      <c r="C67" s="221"/>
      <c r="D67" s="221"/>
      <c r="E67" s="221"/>
      <c r="F67" s="221"/>
      <c r="G67" s="221"/>
      <c r="H67" s="221"/>
      <c r="I67" s="221"/>
      <c r="J67" s="221"/>
      <c r="K67" s="221"/>
      <c r="L67" s="221"/>
      <c r="M67" s="221"/>
      <c r="N67" s="221"/>
      <c r="O67" s="221"/>
      <c r="P67" s="221"/>
      <c r="Q67" s="243"/>
      <c r="R67" s="242"/>
      <c r="S67" s="221"/>
      <c r="T67" s="221"/>
      <c r="U67" s="221"/>
      <c r="V67" s="221"/>
      <c r="W67" s="221"/>
      <c r="X67" s="221"/>
      <c r="Y67" s="221"/>
      <c r="Z67" s="221"/>
      <c r="AA67" s="221"/>
      <c r="AB67" s="221"/>
      <c r="AC67" s="221"/>
      <c r="AD67" s="221"/>
      <c r="AE67" s="221"/>
      <c r="AF67" s="221"/>
      <c r="AG67" s="221"/>
      <c r="AH67" s="243"/>
      <c r="AI67" s="242"/>
      <c r="AJ67" s="221"/>
      <c r="AK67" s="221"/>
      <c r="AL67" s="221"/>
      <c r="AM67" s="221"/>
      <c r="AN67" s="221"/>
      <c r="AO67" s="221"/>
      <c r="AP67" s="221"/>
      <c r="AQ67" s="221"/>
      <c r="AR67" s="221"/>
      <c r="AS67" s="221"/>
      <c r="AT67" s="221"/>
      <c r="AU67" s="221"/>
      <c r="AV67" s="221"/>
      <c r="AW67" s="221"/>
      <c r="AX67" s="221"/>
      <c r="AY67" s="243"/>
    </row>
    <row r="68" spans="1:51" ht="12.75" customHeight="1" x14ac:dyDescent="0.2">
      <c r="A68" s="242"/>
      <c r="B68" s="221"/>
      <c r="C68" s="221"/>
      <c r="D68" s="221"/>
      <c r="E68" s="221"/>
      <c r="F68" s="221"/>
      <c r="G68" s="221"/>
      <c r="H68" s="221"/>
      <c r="I68" s="221"/>
      <c r="J68" s="221"/>
      <c r="K68" s="221"/>
      <c r="L68" s="221"/>
      <c r="M68" s="221"/>
      <c r="N68" s="221"/>
      <c r="O68" s="221"/>
      <c r="P68" s="221"/>
      <c r="Q68" s="243"/>
      <c r="R68" s="242"/>
      <c r="S68" s="221"/>
      <c r="T68" s="221"/>
      <c r="U68" s="221"/>
      <c r="V68" s="221"/>
      <c r="W68" s="221"/>
      <c r="X68" s="221"/>
      <c r="Y68" s="221"/>
      <c r="Z68" s="221"/>
      <c r="AA68" s="221"/>
      <c r="AB68" s="221"/>
      <c r="AC68" s="221"/>
      <c r="AD68" s="221"/>
      <c r="AE68" s="221"/>
      <c r="AF68" s="221"/>
      <c r="AG68" s="221"/>
      <c r="AH68" s="243"/>
      <c r="AI68" s="242"/>
      <c r="AJ68" s="221"/>
      <c r="AK68" s="221"/>
      <c r="AL68" s="221"/>
      <c r="AM68" s="221"/>
      <c r="AN68" s="221"/>
      <c r="AO68" s="221"/>
      <c r="AP68" s="221"/>
      <c r="AQ68" s="221"/>
      <c r="AR68" s="221"/>
      <c r="AS68" s="221"/>
      <c r="AT68" s="221"/>
      <c r="AU68" s="221"/>
      <c r="AV68" s="221"/>
      <c r="AW68" s="221"/>
      <c r="AX68" s="221"/>
      <c r="AY68" s="243"/>
    </row>
    <row r="69" spans="1:51" ht="12.75" customHeight="1" x14ac:dyDescent="0.2">
      <c r="A69" s="242" t="s">
        <v>1609</v>
      </c>
      <c r="B69" s="221"/>
      <c r="C69" s="221"/>
      <c r="D69" s="221"/>
      <c r="E69" s="221"/>
      <c r="F69" s="221"/>
      <c r="G69" s="221"/>
      <c r="H69" s="221"/>
      <c r="I69" s="221"/>
      <c r="J69" s="221"/>
      <c r="K69" s="221"/>
      <c r="L69" s="221" t="s">
        <v>1596</v>
      </c>
      <c r="M69" s="221"/>
      <c r="N69" s="221">
        <v>950</v>
      </c>
      <c r="O69" s="221" t="s">
        <v>1597</v>
      </c>
      <c r="P69" s="221"/>
      <c r="Q69" s="243"/>
      <c r="R69" s="242"/>
      <c r="S69" s="221"/>
      <c r="T69" s="221"/>
      <c r="U69" s="221"/>
      <c r="V69" s="221"/>
      <c r="W69" s="221"/>
      <c r="X69" s="221"/>
      <c r="Y69" s="221"/>
      <c r="Z69" s="221"/>
      <c r="AA69" s="221"/>
      <c r="AB69" s="221"/>
      <c r="AC69" s="221"/>
      <c r="AD69" s="221"/>
      <c r="AE69" s="221"/>
      <c r="AF69" s="221"/>
      <c r="AG69" s="221"/>
      <c r="AH69" s="243"/>
      <c r="AI69" s="242"/>
      <c r="AJ69" s="221"/>
      <c r="AK69" s="221"/>
      <c r="AL69" s="221"/>
      <c r="AM69" s="221"/>
      <c r="AN69" s="221"/>
      <c r="AO69" s="221"/>
      <c r="AP69" s="221"/>
      <c r="AQ69" s="221"/>
      <c r="AR69" s="221"/>
      <c r="AS69" s="221"/>
      <c r="AT69" s="221"/>
      <c r="AU69" s="221"/>
      <c r="AV69" s="221"/>
      <c r="AW69" s="221"/>
      <c r="AX69" s="221"/>
      <c r="AY69" s="243"/>
    </row>
    <row r="70" spans="1:51" ht="12.75" customHeight="1" x14ac:dyDescent="0.2">
      <c r="A70" s="242"/>
      <c r="B70" s="221"/>
      <c r="C70" s="221"/>
      <c r="D70" s="221"/>
      <c r="E70" s="221"/>
      <c r="F70" s="221"/>
      <c r="G70" s="221"/>
      <c r="H70" s="221"/>
      <c r="I70" s="221"/>
      <c r="J70" s="221"/>
      <c r="K70" s="221"/>
      <c r="L70" s="221" t="s">
        <v>1598</v>
      </c>
      <c r="M70" s="221"/>
      <c r="N70" s="221">
        <v>947</v>
      </c>
      <c r="O70" s="221" t="s">
        <v>1597</v>
      </c>
      <c r="P70" s="221"/>
      <c r="Q70" s="243"/>
      <c r="R70" s="242"/>
      <c r="S70" s="221"/>
      <c r="T70" s="221"/>
      <c r="U70" s="221"/>
      <c r="V70" s="221"/>
      <c r="W70" s="221"/>
      <c r="X70" s="221"/>
      <c r="Y70" s="221"/>
      <c r="Z70" s="221"/>
      <c r="AA70" s="221"/>
      <c r="AB70" s="221"/>
      <c r="AC70" s="221"/>
      <c r="AD70" s="221"/>
      <c r="AE70" s="221"/>
      <c r="AF70" s="221"/>
      <c r="AG70" s="221"/>
      <c r="AH70" s="243"/>
      <c r="AI70" s="242"/>
      <c r="AJ70" s="221"/>
      <c r="AK70" s="221"/>
      <c r="AL70" s="221"/>
      <c r="AM70" s="221"/>
      <c r="AN70" s="221"/>
      <c r="AO70" s="221"/>
      <c r="AP70" s="221"/>
      <c r="AQ70" s="221"/>
      <c r="AR70" s="221"/>
      <c r="AS70" s="221"/>
      <c r="AT70" s="221"/>
      <c r="AU70" s="221"/>
      <c r="AV70" s="221"/>
      <c r="AW70" s="221"/>
      <c r="AX70" s="221"/>
      <c r="AY70" s="243"/>
    </row>
    <row r="71" spans="1:51" ht="12.75" customHeight="1" x14ac:dyDescent="0.2">
      <c r="A71" s="242"/>
      <c r="B71" s="221"/>
      <c r="C71" s="221"/>
      <c r="D71" s="221"/>
      <c r="E71" s="221"/>
      <c r="F71" s="221"/>
      <c r="G71" s="221"/>
      <c r="H71" s="221"/>
      <c r="I71" s="221"/>
      <c r="J71" s="221"/>
      <c r="K71" s="221"/>
      <c r="L71" s="221" t="s">
        <v>1610</v>
      </c>
      <c r="M71" s="221"/>
      <c r="N71" s="221">
        <v>780</v>
      </c>
      <c r="O71" s="221" t="s">
        <v>1597</v>
      </c>
      <c r="P71" s="221"/>
      <c r="Q71" s="243"/>
      <c r="R71" s="242"/>
      <c r="S71" s="221"/>
      <c r="T71" s="221"/>
      <c r="U71" s="221"/>
      <c r="V71" s="221"/>
      <c r="W71" s="221"/>
      <c r="X71" s="221"/>
      <c r="Y71" s="221"/>
      <c r="Z71" s="221"/>
      <c r="AA71" s="221"/>
      <c r="AB71" s="221"/>
      <c r="AC71" s="221"/>
      <c r="AD71" s="221"/>
      <c r="AE71" s="221"/>
      <c r="AF71" s="221"/>
      <c r="AG71" s="221"/>
      <c r="AH71" s="243"/>
      <c r="AI71" s="242"/>
      <c r="AJ71" s="221"/>
      <c r="AK71" s="221"/>
      <c r="AL71" s="221"/>
      <c r="AM71" s="221"/>
      <c r="AN71" s="221"/>
      <c r="AO71" s="221"/>
      <c r="AP71" s="221"/>
      <c r="AQ71" s="221"/>
      <c r="AR71" s="221"/>
      <c r="AS71" s="221"/>
      <c r="AT71" s="221"/>
      <c r="AU71" s="221"/>
      <c r="AV71" s="221"/>
      <c r="AW71" s="221"/>
      <c r="AX71" s="221"/>
      <c r="AY71" s="243"/>
    </row>
    <row r="72" spans="1:51" ht="12.75" customHeight="1" x14ac:dyDescent="0.2">
      <c r="A72" s="242"/>
      <c r="B72" s="221"/>
      <c r="C72" s="221"/>
      <c r="D72" s="221"/>
      <c r="E72" s="221"/>
      <c r="F72" s="221"/>
      <c r="G72" s="221"/>
      <c r="H72" s="221"/>
      <c r="I72" s="221"/>
      <c r="J72" s="221"/>
      <c r="K72" s="221"/>
      <c r="L72" s="221"/>
      <c r="M72" s="221"/>
      <c r="N72" s="221"/>
      <c r="O72" s="221"/>
      <c r="P72" s="221"/>
      <c r="Q72" s="243"/>
      <c r="R72" s="242"/>
      <c r="S72" s="221"/>
      <c r="T72" s="221"/>
      <c r="U72" s="221"/>
      <c r="V72" s="221"/>
      <c r="W72" s="221"/>
      <c r="X72" s="221"/>
      <c r="Y72" s="221"/>
      <c r="Z72" s="221"/>
      <c r="AA72" s="221"/>
      <c r="AB72" s="221"/>
      <c r="AC72" s="221"/>
      <c r="AD72" s="221"/>
      <c r="AE72" s="221"/>
      <c r="AF72" s="221"/>
      <c r="AG72" s="221"/>
      <c r="AH72" s="243"/>
      <c r="AI72" s="242"/>
      <c r="AJ72" s="221"/>
      <c r="AK72" s="221"/>
      <c r="AL72" s="221"/>
      <c r="AM72" s="221"/>
      <c r="AN72" s="221"/>
      <c r="AO72" s="221"/>
      <c r="AP72" s="221"/>
      <c r="AQ72" s="221"/>
      <c r="AR72" s="221"/>
      <c r="AS72" s="221"/>
      <c r="AT72" s="221"/>
      <c r="AU72" s="221"/>
      <c r="AV72" s="221"/>
      <c r="AW72" s="221"/>
      <c r="AX72" s="221"/>
      <c r="AY72" s="243"/>
    </row>
    <row r="73" spans="1:51" ht="12.75" customHeight="1" x14ac:dyDescent="0.2">
      <c r="A73" s="242"/>
      <c r="B73" s="221"/>
      <c r="C73" s="221"/>
      <c r="D73" s="221"/>
      <c r="E73" s="221"/>
      <c r="F73" s="221"/>
      <c r="G73" s="221"/>
      <c r="H73" s="221"/>
      <c r="I73" s="221"/>
      <c r="J73" s="221"/>
      <c r="K73" s="221"/>
      <c r="L73" s="221"/>
      <c r="M73" s="221"/>
      <c r="N73" s="221"/>
      <c r="O73" s="221"/>
      <c r="P73" s="221"/>
      <c r="Q73" s="243"/>
      <c r="R73" s="242"/>
      <c r="S73" s="221"/>
      <c r="T73" s="221"/>
      <c r="U73" s="221"/>
      <c r="V73" s="221"/>
      <c r="W73" s="221"/>
      <c r="X73" s="221"/>
      <c r="Y73" s="221"/>
      <c r="Z73" s="221"/>
      <c r="AA73" s="221"/>
      <c r="AB73" s="221"/>
      <c r="AC73" s="221"/>
      <c r="AD73" s="221"/>
      <c r="AE73" s="221"/>
      <c r="AF73" s="221"/>
      <c r="AG73" s="221"/>
      <c r="AH73" s="243"/>
      <c r="AI73" s="242"/>
      <c r="AJ73" s="221"/>
      <c r="AK73" s="221"/>
      <c r="AL73" s="221"/>
      <c r="AM73" s="221"/>
      <c r="AN73" s="221"/>
      <c r="AO73" s="221"/>
      <c r="AP73" s="221"/>
      <c r="AQ73" s="221"/>
      <c r="AR73" s="221"/>
      <c r="AS73" s="221"/>
      <c r="AT73" s="221"/>
      <c r="AU73" s="221"/>
      <c r="AV73" s="221"/>
      <c r="AW73" s="221"/>
      <c r="AX73" s="221"/>
      <c r="AY73" s="243"/>
    </row>
    <row r="74" spans="1:51" ht="12.75" customHeight="1" x14ac:dyDescent="0.2">
      <c r="A74" s="242"/>
      <c r="B74" s="221"/>
      <c r="C74" s="221"/>
      <c r="D74" s="221"/>
      <c r="E74" s="221"/>
      <c r="F74" s="221"/>
      <c r="G74" s="221"/>
      <c r="H74" s="221"/>
      <c r="I74" s="221"/>
      <c r="J74" s="221"/>
      <c r="K74" s="221"/>
      <c r="L74" s="221"/>
      <c r="M74" s="221"/>
      <c r="N74" s="221"/>
      <c r="O74" s="221"/>
      <c r="P74" s="221"/>
      <c r="Q74" s="243"/>
      <c r="R74" s="242"/>
      <c r="S74" s="221"/>
      <c r="T74" s="221"/>
      <c r="U74" s="221"/>
      <c r="V74" s="221"/>
      <c r="W74" s="221"/>
      <c r="X74" s="221"/>
      <c r="Y74" s="221"/>
      <c r="Z74" s="221"/>
      <c r="AA74" s="221"/>
      <c r="AB74" s="221"/>
      <c r="AC74" s="221"/>
      <c r="AD74" s="221"/>
      <c r="AE74" s="221"/>
      <c r="AF74" s="221"/>
      <c r="AG74" s="221"/>
      <c r="AH74" s="243"/>
      <c r="AI74" s="242"/>
      <c r="AJ74" s="221"/>
      <c r="AK74" s="221"/>
      <c r="AL74" s="221"/>
      <c r="AM74" s="221"/>
      <c r="AN74" s="221"/>
      <c r="AO74" s="221"/>
      <c r="AP74" s="221"/>
      <c r="AQ74" s="221"/>
      <c r="AR74" s="221"/>
      <c r="AS74" s="221"/>
      <c r="AT74" s="221"/>
      <c r="AU74" s="221"/>
      <c r="AV74" s="221"/>
      <c r="AW74" s="221"/>
      <c r="AX74" s="221"/>
      <c r="AY74" s="243"/>
    </row>
    <row r="75" spans="1:51" ht="12.75" customHeight="1" x14ac:dyDescent="0.2">
      <c r="A75" s="242"/>
      <c r="B75" s="221"/>
      <c r="C75" s="221"/>
      <c r="D75" s="221"/>
      <c r="E75" s="221"/>
      <c r="F75" s="221"/>
      <c r="G75" s="221"/>
      <c r="H75" s="221"/>
      <c r="I75" s="221" t="s">
        <v>1600</v>
      </c>
      <c r="J75" s="221"/>
      <c r="K75" s="221" t="s">
        <v>1601</v>
      </c>
      <c r="L75" s="221"/>
      <c r="M75" s="221" t="s">
        <v>1602</v>
      </c>
      <c r="N75" s="221"/>
      <c r="O75" s="221"/>
      <c r="P75" s="221"/>
      <c r="Q75" s="243"/>
      <c r="R75" s="242"/>
      <c r="S75" s="221"/>
      <c r="T75" s="221"/>
      <c r="U75" s="221"/>
      <c r="V75" s="221"/>
      <c r="W75" s="221"/>
      <c r="X75" s="221"/>
      <c r="Y75" s="221"/>
      <c r="Z75" s="221" t="s">
        <v>1600</v>
      </c>
      <c r="AA75" s="221"/>
      <c r="AB75" s="221" t="s">
        <v>1601</v>
      </c>
      <c r="AC75" s="221"/>
      <c r="AD75" s="221" t="s">
        <v>1602</v>
      </c>
      <c r="AE75" s="221"/>
      <c r="AF75" s="221"/>
      <c r="AG75" s="221"/>
      <c r="AH75" s="243"/>
      <c r="AI75" s="242"/>
      <c r="AJ75" s="221"/>
      <c r="AK75" s="221"/>
      <c r="AL75" s="221"/>
      <c r="AM75" s="221"/>
      <c r="AN75" s="221"/>
      <c r="AO75" s="221"/>
      <c r="AP75" s="221"/>
      <c r="AQ75" s="221" t="s">
        <v>1600</v>
      </c>
      <c r="AR75" s="221"/>
      <c r="AS75" s="221" t="s">
        <v>1601</v>
      </c>
      <c r="AT75" s="221"/>
      <c r="AU75" s="221" t="s">
        <v>1602</v>
      </c>
      <c r="AV75" s="221"/>
      <c r="AW75" s="221"/>
      <c r="AX75" s="221"/>
      <c r="AY75" s="243"/>
    </row>
    <row r="76" spans="1:51" ht="12.75" customHeight="1" x14ac:dyDescent="0.2">
      <c r="A76" s="242" t="s">
        <v>1604</v>
      </c>
      <c r="B76" s="221"/>
      <c r="C76" s="221"/>
      <c r="D76" s="221">
        <f>(I76+K76+M76)</f>
        <v>12898.6</v>
      </c>
      <c r="E76" s="221" t="s">
        <v>1573</v>
      </c>
      <c r="F76" s="221"/>
      <c r="G76" s="221"/>
      <c r="H76" s="221"/>
      <c r="I76" s="221">
        <f>M44*N69</f>
        <v>3211</v>
      </c>
      <c r="J76" s="221"/>
      <c r="K76" s="221">
        <f>M43*N71</f>
        <v>9687.6</v>
      </c>
      <c r="L76" s="221"/>
      <c r="M76" s="221">
        <f>N70*AA35</f>
        <v>0</v>
      </c>
      <c r="N76" s="221"/>
      <c r="O76" s="221"/>
      <c r="P76" s="221"/>
      <c r="Q76" s="243"/>
      <c r="R76" s="242" t="s">
        <v>1605</v>
      </c>
      <c r="S76" s="221"/>
      <c r="T76" s="221"/>
      <c r="U76" s="221">
        <f>(Z76+AB76+AD76)</f>
        <v>14435.4</v>
      </c>
      <c r="V76" s="221" t="s">
        <v>1573</v>
      </c>
      <c r="W76" s="221"/>
      <c r="X76" s="221"/>
      <c r="Y76" s="221"/>
      <c r="Z76" s="221">
        <f>M43*N69</f>
        <v>11799</v>
      </c>
      <c r="AA76" s="221"/>
      <c r="AB76" s="221">
        <f>M44*N71</f>
        <v>2636.4</v>
      </c>
      <c r="AC76" s="221"/>
      <c r="AD76" s="221">
        <f>N70*AA35</f>
        <v>0</v>
      </c>
      <c r="AE76" s="221"/>
      <c r="AF76" s="221"/>
      <c r="AG76" s="221"/>
      <c r="AH76" s="243"/>
      <c r="AI76" s="242" t="s">
        <v>1603</v>
      </c>
      <c r="AJ76" s="221"/>
      <c r="AK76" s="221"/>
      <c r="AL76" s="221">
        <f>(AQ76+AS76+AU76)</f>
        <v>24123</v>
      </c>
      <c r="AM76" s="221" t="s">
        <v>1573</v>
      </c>
      <c r="AN76" s="221"/>
      <c r="AO76" s="221"/>
      <c r="AP76" s="221"/>
      <c r="AQ76" s="221">
        <f>M43*N69</f>
        <v>11799</v>
      </c>
      <c r="AR76" s="221"/>
      <c r="AS76" s="221">
        <f>M43*N71</f>
        <v>9687.6</v>
      </c>
      <c r="AT76" s="221"/>
      <c r="AU76" s="221">
        <f>M44*N71</f>
        <v>2636.4</v>
      </c>
      <c r="AV76" s="221"/>
      <c r="AW76" s="221"/>
      <c r="AX76" s="221"/>
      <c r="AY76" s="243"/>
    </row>
    <row r="77" spans="1:51" ht="12.75" customHeight="1" x14ac:dyDescent="0.2">
      <c r="A77" s="242"/>
      <c r="B77" s="221"/>
      <c r="C77" s="221"/>
      <c r="D77" s="221"/>
      <c r="E77" s="221"/>
      <c r="F77" s="221"/>
      <c r="G77" s="221"/>
      <c r="H77" s="221"/>
      <c r="I77" s="221"/>
      <c r="J77" s="221"/>
      <c r="K77" s="221"/>
      <c r="L77" s="221"/>
      <c r="M77" s="221"/>
      <c r="N77" s="221"/>
      <c r="O77" s="221"/>
      <c r="P77" s="221"/>
      <c r="Q77" s="243"/>
      <c r="R77" s="242"/>
      <c r="S77" s="221"/>
      <c r="T77" s="221"/>
      <c r="U77" s="221"/>
      <c r="V77" s="221"/>
      <c r="W77" s="221"/>
      <c r="X77" s="221"/>
      <c r="Y77" s="221"/>
      <c r="Z77" s="221"/>
      <c r="AA77" s="221"/>
      <c r="AB77" s="221"/>
      <c r="AC77" s="221"/>
      <c r="AD77" s="221"/>
      <c r="AE77" s="221"/>
      <c r="AF77" s="221"/>
      <c r="AG77" s="221"/>
      <c r="AH77" s="243"/>
      <c r="AI77" s="242"/>
      <c r="AJ77" s="221"/>
      <c r="AK77" s="221"/>
      <c r="AL77" s="221"/>
      <c r="AM77" s="221"/>
      <c r="AN77" s="221"/>
      <c r="AO77" s="221"/>
      <c r="AP77" s="221"/>
      <c r="AQ77" s="221"/>
      <c r="AR77" s="221"/>
      <c r="AS77" s="221"/>
      <c r="AT77" s="221"/>
      <c r="AU77" s="221"/>
      <c r="AV77" s="221"/>
      <c r="AW77" s="221"/>
      <c r="AX77" s="221"/>
      <c r="AY77" s="243"/>
    </row>
    <row r="78" spans="1:51" ht="12.75" customHeight="1" x14ac:dyDescent="0.2">
      <c r="A78" s="242"/>
      <c r="B78" s="221"/>
      <c r="C78" s="221"/>
      <c r="D78" s="221"/>
      <c r="E78" s="221"/>
      <c r="F78" s="221"/>
      <c r="G78" s="221"/>
      <c r="H78" s="221"/>
      <c r="I78" s="221"/>
      <c r="J78" s="221"/>
      <c r="K78" s="221"/>
      <c r="L78" s="221"/>
      <c r="M78" s="221"/>
      <c r="N78" s="221"/>
      <c r="O78" s="221"/>
      <c r="P78" s="221"/>
      <c r="Q78" s="243"/>
      <c r="R78" s="242"/>
      <c r="S78" s="221"/>
      <c r="T78" s="221"/>
      <c r="U78" s="221"/>
      <c r="V78" s="221"/>
      <c r="W78" s="221"/>
      <c r="X78" s="221"/>
      <c r="Y78" s="221"/>
      <c r="Z78" s="221"/>
      <c r="AA78" s="221"/>
      <c r="AB78" s="221"/>
      <c r="AC78" s="221"/>
      <c r="AD78" s="221"/>
      <c r="AE78" s="221"/>
      <c r="AF78" s="221"/>
      <c r="AG78" s="221"/>
      <c r="AH78" s="243"/>
      <c r="AI78" s="242"/>
      <c r="AJ78" s="221"/>
      <c r="AK78" s="221"/>
      <c r="AL78" s="221"/>
      <c r="AM78" s="221"/>
      <c r="AN78" s="221"/>
      <c r="AO78" s="221"/>
      <c r="AP78" s="221"/>
      <c r="AQ78" s="221"/>
      <c r="AR78" s="221"/>
      <c r="AS78" s="221"/>
      <c r="AT78" s="221"/>
      <c r="AU78" s="221"/>
      <c r="AV78" s="221"/>
      <c r="AW78" s="221"/>
      <c r="AX78" s="221"/>
      <c r="AY78" s="243"/>
    </row>
    <row r="79" spans="1:51" ht="12.75" customHeight="1" x14ac:dyDescent="0.2">
      <c r="A79" s="242"/>
      <c r="B79" s="221"/>
      <c r="C79" s="221"/>
      <c r="D79" s="221"/>
      <c r="E79" s="221"/>
      <c r="F79" s="221"/>
      <c r="G79" s="221"/>
      <c r="H79" s="221"/>
      <c r="I79" s="221"/>
      <c r="J79" s="221"/>
      <c r="K79" s="221"/>
      <c r="L79" s="221"/>
      <c r="M79" s="221"/>
      <c r="N79" s="221"/>
      <c r="O79" s="221"/>
      <c r="P79" s="221"/>
      <c r="Q79" s="243"/>
      <c r="R79" s="242"/>
      <c r="S79" s="221"/>
      <c r="T79" s="221"/>
      <c r="U79" s="221"/>
      <c r="V79" s="221"/>
      <c r="W79" s="221"/>
      <c r="X79" s="221"/>
      <c r="Y79" s="221"/>
      <c r="Z79" s="221"/>
      <c r="AA79" s="221"/>
      <c r="AB79" s="221"/>
      <c r="AC79" s="221"/>
      <c r="AD79" s="221"/>
      <c r="AE79" s="221"/>
      <c r="AF79" s="221"/>
      <c r="AG79" s="221"/>
      <c r="AH79" s="243"/>
      <c r="AI79" s="242"/>
      <c r="AJ79" s="221"/>
      <c r="AK79" s="221"/>
      <c r="AL79" s="221"/>
      <c r="AM79" s="221"/>
      <c r="AN79" s="221"/>
      <c r="AO79" s="221"/>
      <c r="AP79" s="221"/>
      <c r="AQ79" s="221"/>
      <c r="AR79" s="221"/>
      <c r="AS79" s="221"/>
      <c r="AT79" s="221"/>
      <c r="AU79" s="221"/>
      <c r="AV79" s="221"/>
      <c r="AW79" s="221"/>
      <c r="AX79" s="221"/>
      <c r="AY79" s="243"/>
    </row>
    <row r="80" spans="1:51" ht="12.75" customHeight="1" x14ac:dyDescent="0.2">
      <c r="A80" s="242"/>
      <c r="B80" s="221"/>
      <c r="C80" s="221"/>
      <c r="D80" s="221"/>
      <c r="E80" s="221"/>
      <c r="F80" s="221"/>
      <c r="G80" s="221"/>
      <c r="H80" s="221"/>
      <c r="I80" s="221"/>
      <c r="J80" s="221"/>
      <c r="K80" s="221"/>
      <c r="L80" s="221"/>
      <c r="M80" s="221"/>
      <c r="N80" s="221"/>
      <c r="O80" s="221"/>
      <c r="P80" s="221"/>
      <c r="Q80" s="243"/>
      <c r="R80" s="242"/>
      <c r="S80" s="221"/>
      <c r="T80" s="221"/>
      <c r="U80" s="221"/>
      <c r="V80" s="221"/>
      <c r="W80" s="221"/>
      <c r="X80" s="221"/>
      <c r="Y80" s="221"/>
      <c r="Z80" s="221"/>
      <c r="AA80" s="221"/>
      <c r="AB80" s="221"/>
      <c r="AC80" s="221"/>
      <c r="AD80" s="221"/>
      <c r="AE80" s="221"/>
      <c r="AF80" s="221"/>
      <c r="AG80" s="221"/>
      <c r="AH80" s="243"/>
      <c r="AI80" s="242"/>
      <c r="AJ80" s="221"/>
      <c r="AK80" s="221"/>
      <c r="AL80" s="221"/>
      <c r="AM80" s="221"/>
      <c r="AN80" s="221"/>
      <c r="AO80" s="221"/>
      <c r="AP80" s="221"/>
      <c r="AQ80" s="221"/>
      <c r="AR80" s="221"/>
      <c r="AS80" s="221"/>
      <c r="AT80" s="221"/>
      <c r="AU80" s="221"/>
      <c r="AV80" s="221"/>
      <c r="AW80" s="221"/>
      <c r="AX80" s="221"/>
      <c r="AY80" s="243"/>
    </row>
    <row r="81" spans="1:51" ht="12.75" customHeight="1" x14ac:dyDescent="0.2">
      <c r="A81" s="242"/>
      <c r="B81" s="221"/>
      <c r="C81" s="221"/>
      <c r="D81" s="221"/>
      <c r="E81" s="221"/>
      <c r="F81" s="221"/>
      <c r="G81" s="221"/>
      <c r="H81" s="221"/>
      <c r="I81" s="221"/>
      <c r="J81" s="221"/>
      <c r="K81" s="221"/>
      <c r="L81" s="221"/>
      <c r="M81" s="221"/>
      <c r="N81" s="221"/>
      <c r="O81" s="221"/>
      <c r="P81" s="221"/>
      <c r="Q81" s="243"/>
      <c r="R81" s="242"/>
      <c r="S81" s="221"/>
      <c r="T81" s="221"/>
      <c r="U81" s="221"/>
      <c r="V81" s="221"/>
      <c r="W81" s="221"/>
      <c r="X81" s="221"/>
      <c r="Y81" s="221"/>
      <c r="Z81" s="221"/>
      <c r="AA81" s="221"/>
      <c r="AB81" s="221"/>
      <c r="AC81" s="221"/>
      <c r="AD81" s="221"/>
      <c r="AE81" s="221"/>
      <c r="AF81" s="221"/>
      <c r="AG81" s="221"/>
      <c r="AH81" s="243"/>
      <c r="AI81" s="242"/>
      <c r="AJ81" s="221"/>
      <c r="AK81" s="221"/>
      <c r="AL81" s="221"/>
      <c r="AM81" s="221"/>
      <c r="AN81" s="221"/>
      <c r="AO81" s="221"/>
      <c r="AP81" s="221"/>
      <c r="AQ81" s="221"/>
      <c r="AR81" s="221"/>
      <c r="AS81" s="221"/>
      <c r="AT81" s="221"/>
      <c r="AU81" s="221"/>
      <c r="AV81" s="221"/>
      <c r="AW81" s="221"/>
      <c r="AX81" s="221"/>
      <c r="AY81" s="243"/>
    </row>
    <row r="82" spans="1:51" ht="12.75" customHeight="1" x14ac:dyDescent="0.2">
      <c r="A82" s="242"/>
      <c r="B82" s="221"/>
      <c r="C82" s="221"/>
      <c r="D82" s="221"/>
      <c r="E82" s="221"/>
      <c r="F82" s="221"/>
      <c r="G82" s="221"/>
      <c r="H82" s="221"/>
      <c r="I82" s="221"/>
      <c r="J82" s="221"/>
      <c r="K82" s="221"/>
      <c r="L82" s="221"/>
      <c r="M82" s="221"/>
      <c r="N82" s="221"/>
      <c r="O82" s="221"/>
      <c r="P82" s="221"/>
      <c r="Q82" s="243"/>
      <c r="R82" s="242"/>
      <c r="S82" s="221"/>
      <c r="T82" s="221"/>
      <c r="U82" s="221"/>
      <c r="V82" s="221"/>
      <c r="W82" s="221"/>
      <c r="X82" s="221"/>
      <c r="Y82" s="221"/>
      <c r="Z82" s="221"/>
      <c r="AA82" s="221"/>
      <c r="AB82" s="221"/>
      <c r="AC82" s="221"/>
      <c r="AD82" s="221"/>
      <c r="AE82" s="221"/>
      <c r="AF82" s="221"/>
      <c r="AG82" s="221"/>
      <c r="AH82" s="243"/>
      <c r="AI82" s="242"/>
      <c r="AJ82" s="221"/>
      <c r="AK82" s="221"/>
      <c r="AL82" s="221"/>
      <c r="AM82" s="221"/>
      <c r="AN82" s="221"/>
      <c r="AO82" s="221"/>
      <c r="AP82" s="221"/>
      <c r="AQ82" s="221"/>
      <c r="AR82" s="221"/>
      <c r="AS82" s="221"/>
      <c r="AT82" s="221"/>
      <c r="AU82" s="221"/>
      <c r="AV82" s="221"/>
      <c r="AW82" s="221"/>
      <c r="AX82" s="221"/>
      <c r="AY82" s="243"/>
    </row>
    <row r="83" spans="1:51" ht="12.75" customHeight="1" x14ac:dyDescent="0.2">
      <c r="A83" s="242"/>
      <c r="B83" s="221"/>
      <c r="C83" s="221"/>
      <c r="D83" s="221"/>
      <c r="E83" s="221"/>
      <c r="F83" s="221"/>
      <c r="G83" s="221"/>
      <c r="H83" s="221"/>
      <c r="I83" s="221"/>
      <c r="J83" s="221"/>
      <c r="K83" s="221"/>
      <c r="L83" s="221"/>
      <c r="M83" s="221"/>
      <c r="N83" s="221"/>
      <c r="O83" s="221"/>
      <c r="P83" s="221"/>
      <c r="Q83" s="243"/>
      <c r="R83" s="242"/>
      <c r="S83" s="221"/>
      <c r="T83" s="221"/>
      <c r="U83" s="221"/>
      <c r="V83" s="221"/>
      <c r="W83" s="221"/>
      <c r="X83" s="221"/>
      <c r="Y83" s="221"/>
      <c r="Z83" s="221"/>
      <c r="AA83" s="221"/>
      <c r="AB83" s="221"/>
      <c r="AC83" s="221"/>
      <c r="AD83" s="221"/>
      <c r="AE83" s="221"/>
      <c r="AF83" s="221"/>
      <c r="AG83" s="221"/>
      <c r="AH83" s="243"/>
      <c r="AI83" s="242"/>
      <c r="AJ83" s="221"/>
      <c r="AK83" s="221"/>
      <c r="AL83" s="221"/>
      <c r="AM83" s="221"/>
      <c r="AN83" s="221"/>
      <c r="AO83" s="221"/>
      <c r="AP83" s="221"/>
      <c r="AQ83" s="221"/>
      <c r="AR83" s="221"/>
      <c r="AS83" s="221"/>
      <c r="AT83" s="221"/>
      <c r="AU83" s="221"/>
      <c r="AV83" s="221"/>
      <c r="AW83" s="221"/>
      <c r="AX83" s="221"/>
      <c r="AY83" s="243"/>
    </row>
    <row r="84" spans="1:51" ht="12.75" customHeight="1" x14ac:dyDescent="0.2">
      <c r="A84" s="242"/>
      <c r="B84" s="221"/>
      <c r="C84" s="221"/>
      <c r="D84" s="221"/>
      <c r="E84" s="221"/>
      <c r="F84" s="221"/>
      <c r="G84" s="221"/>
      <c r="H84" s="221"/>
      <c r="I84" s="221"/>
      <c r="J84" s="221"/>
      <c r="K84" s="221"/>
      <c r="L84" s="221"/>
      <c r="M84" s="221"/>
      <c r="N84" s="221"/>
      <c r="O84" s="221"/>
      <c r="P84" s="221"/>
      <c r="Q84" s="243"/>
      <c r="R84" s="242"/>
      <c r="S84" s="221"/>
      <c r="T84" s="221"/>
      <c r="U84" s="221"/>
      <c r="V84" s="221"/>
      <c r="W84" s="221"/>
      <c r="X84" s="221"/>
      <c r="Y84" s="221"/>
      <c r="Z84" s="221"/>
      <c r="AA84" s="221"/>
      <c r="AB84" s="221"/>
      <c r="AC84" s="221"/>
      <c r="AD84" s="221"/>
      <c r="AE84" s="221"/>
      <c r="AF84" s="221"/>
      <c r="AG84" s="221"/>
      <c r="AH84" s="243"/>
      <c r="AI84" s="242"/>
      <c r="AJ84" s="221"/>
      <c r="AK84" s="221"/>
      <c r="AL84" s="221"/>
      <c r="AM84" s="221"/>
      <c r="AN84" s="221"/>
      <c r="AO84" s="221"/>
      <c r="AP84" s="221"/>
      <c r="AQ84" s="221"/>
      <c r="AR84" s="221"/>
      <c r="AS84" s="221"/>
      <c r="AT84" s="221"/>
      <c r="AU84" s="221"/>
      <c r="AV84" s="221"/>
      <c r="AW84" s="221"/>
      <c r="AX84" s="221"/>
      <c r="AY84" s="243"/>
    </row>
    <row r="85" spans="1:51" ht="12.75" customHeight="1" x14ac:dyDescent="0.2">
      <c r="A85" s="242"/>
      <c r="B85" s="221"/>
      <c r="C85" s="221"/>
      <c r="D85" s="221"/>
      <c r="E85" s="221"/>
      <c r="F85" s="221"/>
      <c r="G85" s="221"/>
      <c r="H85" s="221"/>
      <c r="I85" s="221"/>
      <c r="J85" s="221"/>
      <c r="K85" s="221"/>
      <c r="L85" s="221"/>
      <c r="M85" s="221"/>
      <c r="N85" s="221"/>
      <c r="O85" s="221"/>
      <c r="P85" s="221"/>
      <c r="Q85" s="243"/>
      <c r="R85" s="242"/>
      <c r="S85" s="221"/>
      <c r="T85" s="221"/>
      <c r="U85" s="221"/>
      <c r="V85" s="221"/>
      <c r="W85" s="221"/>
      <c r="X85" s="221"/>
      <c r="Y85" s="221"/>
      <c r="Z85" s="221"/>
      <c r="AA85" s="221"/>
      <c r="AB85" s="221"/>
      <c r="AC85" s="221"/>
      <c r="AD85" s="221"/>
      <c r="AE85" s="221"/>
      <c r="AF85" s="221"/>
      <c r="AG85" s="221"/>
      <c r="AH85" s="243"/>
      <c r="AI85" s="242"/>
      <c r="AJ85" s="221"/>
      <c r="AK85" s="221"/>
      <c r="AL85" s="221"/>
      <c r="AM85" s="221"/>
      <c r="AN85" s="221"/>
      <c r="AO85" s="221"/>
      <c r="AP85" s="221"/>
      <c r="AQ85" s="221"/>
      <c r="AR85" s="221"/>
      <c r="AS85" s="221"/>
      <c r="AT85" s="221"/>
      <c r="AU85" s="221"/>
      <c r="AV85" s="221"/>
      <c r="AW85" s="221"/>
      <c r="AX85" s="221"/>
      <c r="AY85" s="243"/>
    </row>
    <row r="86" spans="1:51" ht="12.75" customHeight="1" x14ac:dyDescent="0.2">
      <c r="A86" s="242"/>
      <c r="B86" s="221"/>
      <c r="C86" s="221"/>
      <c r="D86" s="221"/>
      <c r="E86" s="221"/>
      <c r="F86" s="221"/>
      <c r="G86" s="221"/>
      <c r="H86" s="221"/>
      <c r="I86" s="221"/>
      <c r="J86" s="221"/>
      <c r="K86" s="221"/>
      <c r="L86" s="221"/>
      <c r="M86" s="221"/>
      <c r="N86" s="221"/>
      <c r="O86" s="221"/>
      <c r="P86" s="221"/>
      <c r="Q86" s="243"/>
      <c r="R86" s="242"/>
      <c r="S86" s="221"/>
      <c r="T86" s="221"/>
      <c r="U86" s="221"/>
      <c r="V86" s="221"/>
      <c r="W86" s="221"/>
      <c r="X86" s="221"/>
      <c r="Y86" s="221"/>
      <c r="Z86" s="221"/>
      <c r="AA86" s="221"/>
      <c r="AB86" s="221"/>
      <c r="AC86" s="221"/>
      <c r="AD86" s="221"/>
      <c r="AE86" s="221"/>
      <c r="AF86" s="221"/>
      <c r="AG86" s="221"/>
      <c r="AH86" s="243"/>
      <c r="AI86" s="242"/>
      <c r="AJ86" s="221"/>
      <c r="AK86" s="221"/>
      <c r="AL86" s="221"/>
      <c r="AM86" s="221"/>
      <c r="AN86" s="221"/>
      <c r="AO86" s="221"/>
      <c r="AP86" s="221"/>
      <c r="AQ86" s="221"/>
      <c r="AR86" s="221"/>
      <c r="AS86" s="221"/>
      <c r="AT86" s="221"/>
      <c r="AU86" s="221"/>
      <c r="AV86" s="221"/>
      <c r="AW86" s="221"/>
      <c r="AX86" s="221"/>
      <c r="AY86" s="243"/>
    </row>
    <row r="87" spans="1:51" ht="12.75" customHeight="1" x14ac:dyDescent="0.2">
      <c r="A87" s="242"/>
      <c r="B87" s="221"/>
      <c r="C87" s="221"/>
      <c r="D87" s="221"/>
      <c r="E87" s="221"/>
      <c r="F87" s="221"/>
      <c r="G87" s="221"/>
      <c r="H87" s="221"/>
      <c r="I87" s="221"/>
      <c r="J87" s="221"/>
      <c r="K87" s="221"/>
      <c r="L87" s="221"/>
      <c r="M87" s="221"/>
      <c r="N87" s="221"/>
      <c r="O87" s="221"/>
      <c r="P87" s="221"/>
      <c r="Q87" s="243"/>
      <c r="R87" s="242"/>
      <c r="S87" s="221"/>
      <c r="T87" s="221"/>
      <c r="U87" s="221"/>
      <c r="V87" s="221"/>
      <c r="W87" s="221"/>
      <c r="X87" s="221"/>
      <c r="Y87" s="221"/>
      <c r="Z87" s="221"/>
      <c r="AA87" s="221"/>
      <c r="AB87" s="221"/>
      <c r="AC87" s="221"/>
      <c r="AD87" s="221"/>
      <c r="AE87" s="221"/>
      <c r="AF87" s="221"/>
      <c r="AG87" s="221"/>
      <c r="AH87" s="243"/>
      <c r="AI87" s="242"/>
      <c r="AJ87" s="221"/>
      <c r="AK87" s="221"/>
      <c r="AL87" s="221"/>
      <c r="AM87" s="221"/>
      <c r="AN87" s="221"/>
      <c r="AO87" s="221"/>
      <c r="AP87" s="221"/>
      <c r="AQ87" s="221"/>
      <c r="AR87" s="221"/>
      <c r="AS87" s="221"/>
      <c r="AT87" s="221"/>
      <c r="AU87" s="221"/>
      <c r="AV87" s="221"/>
      <c r="AW87" s="221"/>
      <c r="AX87" s="221"/>
      <c r="AY87" s="243"/>
    </row>
    <row r="88" spans="1:51" ht="12.75" customHeight="1" x14ac:dyDescent="0.2">
      <c r="A88" s="242"/>
      <c r="B88" s="221"/>
      <c r="C88" s="221"/>
      <c r="D88" s="221"/>
      <c r="E88" s="221"/>
      <c r="F88" s="221"/>
      <c r="G88" s="221"/>
      <c r="H88" s="221"/>
      <c r="I88" s="221"/>
      <c r="J88" s="221"/>
      <c r="K88" s="221"/>
      <c r="L88" s="221"/>
      <c r="M88" s="221"/>
      <c r="N88" s="221"/>
      <c r="O88" s="221"/>
      <c r="P88" s="221"/>
      <c r="Q88" s="243"/>
      <c r="R88" s="242"/>
      <c r="S88" s="221"/>
      <c r="T88" s="221"/>
      <c r="U88" s="221"/>
      <c r="V88" s="221"/>
      <c r="W88" s="221"/>
      <c r="X88" s="221"/>
      <c r="Y88" s="221"/>
      <c r="Z88" s="221"/>
      <c r="AA88" s="221"/>
      <c r="AB88" s="221"/>
      <c r="AC88" s="221"/>
      <c r="AD88" s="221"/>
      <c r="AE88" s="221"/>
      <c r="AF88" s="221"/>
      <c r="AG88" s="221"/>
      <c r="AH88" s="243"/>
      <c r="AI88" s="242" t="s">
        <v>1611</v>
      </c>
      <c r="AJ88" s="221"/>
      <c r="AK88" s="221"/>
      <c r="AL88" s="221"/>
      <c r="AM88" s="221"/>
      <c r="AN88" s="221"/>
      <c r="AO88" s="221"/>
      <c r="AP88" s="221"/>
      <c r="AQ88" s="221"/>
      <c r="AR88" s="221"/>
      <c r="AS88" s="221"/>
      <c r="AT88" s="221"/>
      <c r="AU88" s="221"/>
      <c r="AV88" s="221"/>
      <c r="AW88" s="221"/>
      <c r="AX88" s="221"/>
      <c r="AY88" s="243"/>
    </row>
    <row r="89" spans="1:51" ht="12.75" customHeight="1" x14ac:dyDescent="0.2">
      <c r="A89" s="242"/>
      <c r="B89" s="221" t="s">
        <v>1612</v>
      </c>
      <c r="C89" s="221"/>
      <c r="D89" s="221"/>
      <c r="E89" s="221"/>
      <c r="F89" s="221"/>
      <c r="G89" s="221"/>
      <c r="H89" s="221"/>
      <c r="I89" s="221"/>
      <c r="J89" s="221"/>
      <c r="K89" s="221"/>
      <c r="L89" s="221"/>
      <c r="M89" s="221"/>
      <c r="N89" s="221"/>
      <c r="O89" s="221"/>
      <c r="P89" s="221"/>
      <c r="Q89" s="243"/>
      <c r="R89" s="242"/>
      <c r="S89" s="221"/>
      <c r="T89" s="221"/>
      <c r="U89" s="221"/>
      <c r="V89" s="221"/>
      <c r="W89" s="221"/>
      <c r="X89" s="221"/>
      <c r="Y89" s="221"/>
      <c r="Z89" s="221"/>
      <c r="AA89" s="221"/>
      <c r="AB89" s="221"/>
      <c r="AC89" s="221"/>
      <c r="AD89" s="221"/>
      <c r="AE89" s="221"/>
      <c r="AF89" s="221"/>
      <c r="AG89" s="221"/>
      <c r="AH89" s="243"/>
      <c r="AI89" s="242"/>
      <c r="AJ89" s="221"/>
      <c r="AK89" s="221"/>
      <c r="AL89" s="221"/>
      <c r="AM89" s="221"/>
      <c r="AN89" s="221"/>
      <c r="AO89" s="221"/>
      <c r="AP89" s="221"/>
      <c r="AQ89" s="221"/>
      <c r="AR89" s="221"/>
      <c r="AS89" s="221"/>
      <c r="AT89" s="221"/>
      <c r="AU89" s="221"/>
      <c r="AV89" s="221"/>
      <c r="AW89" s="221"/>
      <c r="AX89" s="221"/>
      <c r="AY89" s="243"/>
    </row>
    <row r="90" spans="1:51" ht="12.75" customHeight="1" x14ac:dyDescent="0.2">
      <c r="A90" s="242"/>
      <c r="B90" s="221"/>
      <c r="C90" s="221"/>
      <c r="D90" s="221"/>
      <c r="E90" s="221"/>
      <c r="F90" s="221"/>
      <c r="G90" s="221"/>
      <c r="H90" s="221"/>
      <c r="I90" s="221"/>
      <c r="J90" s="221"/>
      <c r="K90" s="221"/>
      <c r="L90" s="221"/>
      <c r="M90" s="221"/>
      <c r="N90" s="221"/>
      <c r="O90" s="221"/>
      <c r="P90" s="221"/>
      <c r="Q90" s="243"/>
      <c r="R90" s="242"/>
      <c r="S90" s="221"/>
      <c r="T90" s="221"/>
      <c r="U90" s="221"/>
      <c r="V90" s="221"/>
      <c r="W90" s="221"/>
      <c r="X90" s="221"/>
      <c r="Y90" s="221"/>
      <c r="Z90" s="221"/>
      <c r="AA90" s="221"/>
      <c r="AB90" s="221"/>
      <c r="AC90" s="221"/>
      <c r="AD90" s="221"/>
      <c r="AE90" s="221"/>
      <c r="AF90" s="221"/>
      <c r="AG90" s="221"/>
      <c r="AH90" s="243"/>
      <c r="AI90" s="242"/>
      <c r="AJ90" s="221"/>
      <c r="AK90" s="221"/>
      <c r="AL90" s="221"/>
      <c r="AM90" s="221"/>
      <c r="AN90" s="221"/>
      <c r="AO90" s="221"/>
      <c r="AP90" s="221"/>
      <c r="AQ90" s="221"/>
      <c r="AR90" s="221"/>
      <c r="AS90" s="221"/>
      <c r="AT90" s="221"/>
      <c r="AU90" s="221"/>
      <c r="AV90" s="221"/>
      <c r="AW90" s="221"/>
      <c r="AX90" s="221"/>
      <c r="AY90" s="243"/>
    </row>
    <row r="91" spans="1:51" ht="12.75" customHeight="1" x14ac:dyDescent="0.2">
      <c r="A91" s="242"/>
      <c r="B91" s="221"/>
      <c r="C91" s="221" t="s">
        <v>1613</v>
      </c>
      <c r="D91" s="221"/>
      <c r="E91" s="221"/>
      <c r="F91" s="221"/>
      <c r="G91" s="221"/>
      <c r="H91" s="221"/>
      <c r="I91" s="221"/>
      <c r="J91" s="221"/>
      <c r="K91" s="221"/>
      <c r="L91" s="221"/>
      <c r="M91" s="221"/>
      <c r="N91" s="221"/>
      <c r="O91" s="221"/>
      <c r="P91" s="221"/>
      <c r="Q91" s="243"/>
      <c r="R91" s="242"/>
      <c r="S91" s="221"/>
      <c r="T91" s="221"/>
      <c r="U91" s="221"/>
      <c r="V91" s="221"/>
      <c r="W91" s="221"/>
      <c r="X91" s="221"/>
      <c r="Y91" s="221"/>
      <c r="Z91" s="221"/>
      <c r="AA91" s="221"/>
      <c r="AB91" s="221"/>
      <c r="AC91" s="221"/>
      <c r="AD91" s="221"/>
      <c r="AE91" s="221"/>
      <c r="AF91" s="221"/>
      <c r="AG91" s="221"/>
      <c r="AH91" s="243"/>
      <c r="AI91" s="242"/>
      <c r="AJ91" s="221"/>
      <c r="AK91" s="221"/>
      <c r="AL91" s="221"/>
      <c r="AM91" s="221"/>
      <c r="AN91" s="221"/>
      <c r="AO91" s="221"/>
      <c r="AP91" s="221"/>
      <c r="AQ91" s="221"/>
      <c r="AR91" s="221"/>
      <c r="AS91" s="221"/>
      <c r="AT91" s="221"/>
      <c r="AU91" s="221"/>
      <c r="AV91" s="221"/>
      <c r="AW91" s="221"/>
      <c r="AX91" s="221"/>
      <c r="AY91" s="243"/>
    </row>
    <row r="92" spans="1:51" ht="12.75" customHeight="1" x14ac:dyDescent="0.2">
      <c r="A92" s="242"/>
      <c r="B92" s="221"/>
      <c r="C92" s="221"/>
      <c r="D92" s="221"/>
      <c r="E92" s="221"/>
      <c r="F92" s="221"/>
      <c r="G92" s="221"/>
      <c r="H92" s="221"/>
      <c r="I92" s="221"/>
      <c r="J92" s="221"/>
      <c r="K92" s="221"/>
      <c r="L92" s="221"/>
      <c r="M92" s="221"/>
      <c r="N92" s="221"/>
      <c r="O92" s="221"/>
      <c r="P92" s="221"/>
      <c r="Q92" s="243"/>
      <c r="R92" s="242"/>
      <c r="S92" s="221"/>
      <c r="T92" s="221"/>
      <c r="U92" s="221"/>
      <c r="V92" s="221"/>
      <c r="W92" s="221"/>
      <c r="X92" s="221"/>
      <c r="Y92" s="221"/>
      <c r="Z92" s="221"/>
      <c r="AA92" s="221"/>
      <c r="AB92" s="221"/>
      <c r="AC92" s="221"/>
      <c r="AD92" s="221"/>
      <c r="AE92" s="221"/>
      <c r="AF92" s="221"/>
      <c r="AG92" s="221"/>
      <c r="AH92" s="243"/>
      <c r="AI92" s="242"/>
      <c r="AJ92" s="221"/>
      <c r="AK92" s="221"/>
      <c r="AL92" s="221"/>
      <c r="AM92" s="221"/>
      <c r="AN92" s="221"/>
      <c r="AO92" s="221"/>
      <c r="AP92" s="221"/>
      <c r="AQ92" s="221"/>
      <c r="AR92" s="221"/>
      <c r="AS92" s="221"/>
      <c r="AT92" s="221"/>
      <c r="AU92" s="221"/>
      <c r="AV92" s="221"/>
      <c r="AW92" s="221"/>
      <c r="AX92" s="221"/>
      <c r="AY92" s="243"/>
    </row>
    <row r="93" spans="1:51" ht="12.75" customHeight="1" x14ac:dyDescent="0.2">
      <c r="A93" s="242"/>
      <c r="B93" s="221"/>
      <c r="C93" s="221"/>
      <c r="D93" s="221"/>
      <c r="E93" s="221"/>
      <c r="F93" s="221"/>
      <c r="G93" s="221"/>
      <c r="H93" s="221"/>
      <c r="I93" s="221"/>
      <c r="J93" s="221"/>
      <c r="K93" s="221"/>
      <c r="L93" s="221"/>
      <c r="M93" s="221"/>
      <c r="N93" s="221"/>
      <c r="O93" s="221"/>
      <c r="P93" s="221"/>
      <c r="Q93" s="243"/>
      <c r="R93" s="242"/>
      <c r="S93" s="221"/>
      <c r="T93" s="221"/>
      <c r="U93" s="221"/>
      <c r="V93" s="221"/>
      <c r="W93" s="221"/>
      <c r="X93" s="221"/>
      <c r="Y93" s="221"/>
      <c r="Z93" s="221"/>
      <c r="AA93" s="221"/>
      <c r="AB93" s="221"/>
      <c r="AC93" s="221"/>
      <c r="AD93" s="221"/>
      <c r="AE93" s="221"/>
      <c r="AF93" s="221"/>
      <c r="AG93" s="221"/>
      <c r="AH93" s="243"/>
      <c r="AI93" s="242"/>
      <c r="AJ93" s="221"/>
      <c r="AK93" s="221"/>
      <c r="AL93" s="221"/>
      <c r="AM93" s="221"/>
      <c r="AN93" s="221"/>
      <c r="AO93" s="221"/>
      <c r="AP93" s="221"/>
      <c r="AQ93" s="221"/>
      <c r="AR93" s="221"/>
      <c r="AS93" s="221"/>
      <c r="AT93" s="221"/>
      <c r="AU93" s="221"/>
      <c r="AV93" s="221"/>
      <c r="AW93" s="221"/>
      <c r="AX93" s="221"/>
      <c r="AY93" s="243"/>
    </row>
    <row r="94" spans="1:51" ht="12.75" customHeight="1" x14ac:dyDescent="0.2">
      <c r="A94" s="242"/>
      <c r="B94" s="221"/>
      <c r="C94" s="221"/>
      <c r="D94" s="221"/>
      <c r="E94" s="221"/>
      <c r="F94" s="221"/>
      <c r="G94" s="221"/>
      <c r="H94" s="221"/>
      <c r="I94" s="221"/>
      <c r="J94" s="221"/>
      <c r="K94" s="221"/>
      <c r="L94" s="221"/>
      <c r="M94" s="221"/>
      <c r="N94" s="221"/>
      <c r="O94" s="221"/>
      <c r="P94" s="221"/>
      <c r="Q94" s="243"/>
      <c r="R94" s="242"/>
      <c r="S94" s="221"/>
      <c r="T94" s="221"/>
      <c r="U94" s="221"/>
      <c r="V94" s="221"/>
      <c r="W94" s="221"/>
      <c r="X94" s="221"/>
      <c r="Y94" s="221"/>
      <c r="Z94" s="221"/>
      <c r="AA94" s="221"/>
      <c r="AB94" s="221"/>
      <c r="AC94" s="221"/>
      <c r="AD94" s="221"/>
      <c r="AE94" s="221"/>
      <c r="AF94" s="221"/>
      <c r="AG94" s="221"/>
      <c r="AH94" s="243"/>
      <c r="AI94" s="242"/>
      <c r="AJ94" s="221"/>
      <c r="AK94" s="221"/>
      <c r="AL94" s="221"/>
      <c r="AM94" s="221"/>
      <c r="AN94" s="221"/>
      <c r="AO94" s="221"/>
      <c r="AP94" s="221"/>
      <c r="AQ94" s="221"/>
      <c r="AR94" s="221"/>
      <c r="AS94" s="221"/>
      <c r="AT94" s="221"/>
      <c r="AU94" s="221"/>
      <c r="AV94" s="221"/>
      <c r="AW94" s="221"/>
      <c r="AX94" s="221"/>
      <c r="AY94" s="243"/>
    </row>
    <row r="95" spans="1:51" ht="12.75" customHeight="1" x14ac:dyDescent="0.2">
      <c r="A95" s="242"/>
      <c r="B95" s="221"/>
      <c r="C95" s="221"/>
      <c r="D95" s="221"/>
      <c r="E95" s="221"/>
      <c r="F95" s="221"/>
      <c r="G95" s="221"/>
      <c r="H95" s="221"/>
      <c r="I95" s="221"/>
      <c r="J95" s="221"/>
      <c r="K95" s="221"/>
      <c r="L95" s="221"/>
      <c r="M95" s="221"/>
      <c r="N95" s="221"/>
      <c r="O95" s="221"/>
      <c r="P95" s="221"/>
      <c r="Q95" s="243"/>
      <c r="R95" s="242"/>
      <c r="S95" s="221"/>
      <c r="T95" s="221"/>
      <c r="U95" s="221"/>
      <c r="V95" s="221"/>
      <c r="W95" s="221"/>
      <c r="X95" s="221"/>
      <c r="Y95" s="221"/>
      <c r="Z95" s="221"/>
      <c r="AA95" s="221"/>
      <c r="AB95" s="221"/>
      <c r="AC95" s="221"/>
      <c r="AD95" s="221"/>
      <c r="AE95" s="221"/>
      <c r="AF95" s="221"/>
      <c r="AG95" s="221"/>
      <c r="AH95" s="243"/>
      <c r="AI95" s="242"/>
      <c r="AJ95" s="221"/>
      <c r="AK95" s="221"/>
      <c r="AL95" s="221"/>
      <c r="AM95" s="221"/>
      <c r="AN95" s="221"/>
      <c r="AO95" s="221"/>
      <c r="AP95" s="221"/>
      <c r="AQ95" s="221"/>
      <c r="AR95" s="221"/>
      <c r="AS95" s="221"/>
      <c r="AT95" s="221"/>
      <c r="AU95" s="221"/>
      <c r="AV95" s="221"/>
      <c r="AW95" s="221"/>
      <c r="AX95" s="221"/>
      <c r="AY95" s="243"/>
    </row>
    <row r="96" spans="1:51" ht="12.75" customHeight="1" x14ac:dyDescent="0.2">
      <c r="A96" s="242"/>
      <c r="B96" s="221"/>
      <c r="C96" s="221"/>
      <c r="D96" s="221"/>
      <c r="E96" s="221"/>
      <c r="F96" s="221"/>
      <c r="G96" s="221"/>
      <c r="H96" s="221"/>
      <c r="I96" s="221"/>
      <c r="J96" s="221"/>
      <c r="K96" s="221"/>
      <c r="L96" s="221"/>
      <c r="M96" s="221"/>
      <c r="N96" s="221"/>
      <c r="O96" s="221"/>
      <c r="P96" s="221"/>
      <c r="Q96" s="243"/>
      <c r="R96" s="242"/>
      <c r="S96" s="221"/>
      <c r="T96" s="221"/>
      <c r="U96" s="221"/>
      <c r="V96" s="221"/>
      <c r="W96" s="221"/>
      <c r="X96" s="221"/>
      <c r="Y96" s="221"/>
      <c r="Z96" s="221"/>
      <c r="AA96" s="221"/>
      <c r="AB96" s="221"/>
      <c r="AC96" s="221"/>
      <c r="AD96" s="221"/>
      <c r="AE96" s="221"/>
      <c r="AF96" s="221"/>
      <c r="AG96" s="221"/>
      <c r="AH96" s="243"/>
      <c r="AI96" s="242"/>
      <c r="AJ96" s="221"/>
      <c r="AK96" s="221"/>
      <c r="AL96" s="221"/>
      <c r="AM96" s="221"/>
      <c r="AN96" s="221"/>
      <c r="AO96" s="221"/>
      <c r="AP96" s="221"/>
      <c r="AQ96" s="221"/>
      <c r="AR96" s="221"/>
      <c r="AS96" s="221"/>
      <c r="AT96" s="221"/>
      <c r="AU96" s="221"/>
      <c r="AV96" s="221"/>
      <c r="AW96" s="221"/>
      <c r="AX96" s="221"/>
      <c r="AY96" s="243"/>
    </row>
    <row r="97" spans="1:51" ht="12.75" customHeight="1" x14ac:dyDescent="0.2">
      <c r="A97" s="242"/>
      <c r="B97" s="221"/>
      <c r="C97" s="221"/>
      <c r="D97" s="221"/>
      <c r="E97" s="221"/>
      <c r="F97" s="221"/>
      <c r="G97" s="221"/>
      <c r="H97" s="221"/>
      <c r="I97" s="221"/>
      <c r="J97" s="221"/>
      <c r="K97" s="221"/>
      <c r="L97" s="221"/>
      <c r="M97" s="221"/>
      <c r="N97" s="221"/>
      <c r="O97" s="221"/>
      <c r="P97" s="221"/>
      <c r="Q97" s="243"/>
      <c r="R97" s="242"/>
      <c r="S97" s="221"/>
      <c r="T97" s="221"/>
      <c r="U97" s="221"/>
      <c r="V97" s="221"/>
      <c r="W97" s="221"/>
      <c r="X97" s="221"/>
      <c r="Y97" s="221"/>
      <c r="Z97" s="221"/>
      <c r="AA97" s="221"/>
      <c r="AB97" s="221"/>
      <c r="AC97" s="221"/>
      <c r="AD97" s="221"/>
      <c r="AE97" s="221"/>
      <c r="AF97" s="221"/>
      <c r="AG97" s="221"/>
      <c r="AH97" s="243"/>
      <c r="AI97" s="242"/>
      <c r="AJ97" s="221"/>
      <c r="AK97" s="221"/>
      <c r="AL97" s="221"/>
      <c r="AM97" s="221"/>
      <c r="AN97" s="221"/>
      <c r="AO97" s="221"/>
      <c r="AP97" s="221"/>
      <c r="AQ97" s="221"/>
      <c r="AR97" s="221"/>
      <c r="AS97" s="221"/>
      <c r="AT97" s="221"/>
      <c r="AU97" s="221"/>
      <c r="AV97" s="221"/>
      <c r="AW97" s="221"/>
      <c r="AX97" s="221"/>
      <c r="AY97" s="243"/>
    </row>
    <row r="98" spans="1:51" ht="12.75" customHeight="1" x14ac:dyDescent="0.2">
      <c r="A98" s="242"/>
      <c r="B98" s="221"/>
      <c r="C98" s="221"/>
      <c r="D98" s="221"/>
      <c r="E98" s="221"/>
      <c r="F98" s="221"/>
      <c r="G98" s="221"/>
      <c r="H98" s="221"/>
      <c r="I98" s="221"/>
      <c r="J98" s="221"/>
      <c r="K98" s="221"/>
      <c r="L98" s="221"/>
      <c r="M98" s="221"/>
      <c r="N98" s="221"/>
      <c r="O98" s="221"/>
      <c r="P98" s="221"/>
      <c r="Q98" s="243"/>
      <c r="R98" s="242"/>
      <c r="S98" s="221"/>
      <c r="T98" s="221"/>
      <c r="U98" s="221"/>
      <c r="V98" s="221"/>
      <c r="W98" s="221"/>
      <c r="X98" s="221"/>
      <c r="Y98" s="221"/>
      <c r="Z98" s="221"/>
      <c r="AA98" s="221"/>
      <c r="AB98" s="221"/>
      <c r="AC98" s="221"/>
      <c r="AD98" s="221"/>
      <c r="AE98" s="221"/>
      <c r="AF98" s="221"/>
      <c r="AG98" s="221"/>
      <c r="AH98" s="243"/>
      <c r="AI98" s="242"/>
      <c r="AJ98" s="221"/>
      <c r="AK98" s="221"/>
      <c r="AL98" s="221"/>
      <c r="AM98" s="221"/>
      <c r="AN98" s="221"/>
      <c r="AO98" s="221"/>
      <c r="AP98" s="221"/>
      <c r="AQ98" s="221"/>
      <c r="AR98" s="221"/>
      <c r="AS98" s="221"/>
      <c r="AT98" s="221"/>
      <c r="AU98" s="221"/>
      <c r="AV98" s="221"/>
      <c r="AW98" s="221"/>
      <c r="AX98" s="221"/>
      <c r="AY98" s="243"/>
    </row>
    <row r="99" spans="1:51" ht="12.75" customHeight="1" x14ac:dyDescent="0.2">
      <c r="A99" s="242"/>
      <c r="B99" s="221"/>
      <c r="C99" s="221"/>
      <c r="D99" s="221"/>
      <c r="E99" s="221"/>
      <c r="F99" s="221"/>
      <c r="G99" s="221"/>
      <c r="H99" s="221"/>
      <c r="I99" s="221"/>
      <c r="J99" s="221"/>
      <c r="K99" s="221"/>
      <c r="L99" s="221"/>
      <c r="M99" s="221"/>
      <c r="N99" s="221"/>
      <c r="O99" s="221"/>
      <c r="P99" s="221"/>
      <c r="Q99" s="243"/>
      <c r="R99" s="242"/>
      <c r="S99" s="221"/>
      <c r="T99" s="221"/>
      <c r="U99" s="221"/>
      <c r="V99" s="221"/>
      <c r="W99" s="221"/>
      <c r="X99" s="221"/>
      <c r="Y99" s="221"/>
      <c r="Z99" s="221"/>
      <c r="AA99" s="221"/>
      <c r="AB99" s="221"/>
      <c r="AC99" s="221"/>
      <c r="AD99" s="221"/>
      <c r="AE99" s="221"/>
      <c r="AF99" s="221"/>
      <c r="AG99" s="221"/>
      <c r="AH99" s="243"/>
      <c r="AI99" s="242"/>
      <c r="AJ99" s="221"/>
      <c r="AK99" s="221"/>
      <c r="AL99" s="221"/>
      <c r="AM99" s="221"/>
      <c r="AN99" s="221"/>
      <c r="AO99" s="221"/>
      <c r="AP99" s="221"/>
      <c r="AQ99" s="221"/>
      <c r="AR99" s="221"/>
      <c r="AS99" s="221"/>
      <c r="AT99" s="221"/>
      <c r="AU99" s="221"/>
      <c r="AV99" s="221"/>
      <c r="AW99" s="221"/>
      <c r="AX99" s="221"/>
      <c r="AY99" s="243"/>
    </row>
    <row r="100" spans="1:51" ht="12.75" customHeight="1" x14ac:dyDescent="0.2">
      <c r="A100" s="242"/>
      <c r="B100" s="221"/>
      <c r="C100" s="221"/>
      <c r="D100" s="221"/>
      <c r="E100" s="221"/>
      <c r="F100" s="221"/>
      <c r="G100" s="221"/>
      <c r="H100" s="221"/>
      <c r="I100" s="221"/>
      <c r="J100" s="221"/>
      <c r="K100" s="221"/>
      <c r="L100" s="221"/>
      <c r="M100" s="221"/>
      <c r="N100" s="221"/>
      <c r="O100" s="221"/>
      <c r="P100" s="221"/>
      <c r="Q100" s="243"/>
      <c r="R100" s="242"/>
      <c r="S100" s="221"/>
      <c r="T100" s="221"/>
      <c r="U100" s="221"/>
      <c r="V100" s="221"/>
      <c r="W100" s="221"/>
      <c r="X100" s="221"/>
      <c r="Y100" s="221"/>
      <c r="Z100" s="221"/>
      <c r="AA100" s="221"/>
      <c r="AB100" s="221"/>
      <c r="AC100" s="221"/>
      <c r="AD100" s="221"/>
      <c r="AE100" s="221"/>
      <c r="AF100" s="221"/>
      <c r="AG100" s="221"/>
      <c r="AH100" s="243"/>
      <c r="AI100" s="242"/>
      <c r="AJ100" s="221"/>
      <c r="AK100" s="221"/>
      <c r="AL100" s="221"/>
      <c r="AM100" s="221"/>
      <c r="AN100" s="221"/>
      <c r="AO100" s="221"/>
      <c r="AP100" s="221"/>
      <c r="AQ100" s="221"/>
      <c r="AR100" s="221"/>
      <c r="AS100" s="221"/>
      <c r="AT100" s="221"/>
      <c r="AU100" s="221"/>
      <c r="AV100" s="221"/>
      <c r="AW100" s="221"/>
      <c r="AX100" s="221"/>
      <c r="AY100" s="243"/>
    </row>
    <row r="101" spans="1:51" ht="12.75" customHeight="1" x14ac:dyDescent="0.2">
      <c r="A101" s="242"/>
      <c r="B101" s="221"/>
      <c r="C101" s="221"/>
      <c r="D101" s="221"/>
      <c r="E101" s="221"/>
      <c r="F101" s="221"/>
      <c r="G101" s="221"/>
      <c r="H101" s="221"/>
      <c r="I101" s="221"/>
      <c r="J101" s="221"/>
      <c r="K101" s="221"/>
      <c r="L101" s="221"/>
      <c r="M101" s="221"/>
      <c r="N101" s="221"/>
      <c r="O101" s="221"/>
      <c r="P101" s="221"/>
      <c r="Q101" s="243"/>
      <c r="R101" s="242"/>
      <c r="S101" s="221"/>
      <c r="T101" s="221"/>
      <c r="U101" s="221"/>
      <c r="V101" s="221"/>
      <c r="W101" s="221"/>
      <c r="X101" s="221"/>
      <c r="Y101" s="221"/>
      <c r="Z101" s="221"/>
      <c r="AA101" s="221"/>
      <c r="AB101" s="221"/>
      <c r="AC101" s="221"/>
      <c r="AD101" s="221"/>
      <c r="AE101" s="221"/>
      <c r="AF101" s="221"/>
      <c r="AG101" s="221"/>
      <c r="AH101" s="243"/>
      <c r="AI101" s="242"/>
      <c r="AJ101" s="221"/>
      <c r="AK101" s="221"/>
      <c r="AL101" s="221"/>
      <c r="AM101" s="221"/>
      <c r="AN101" s="221"/>
      <c r="AO101" s="221"/>
      <c r="AP101" s="221"/>
      <c r="AQ101" s="221"/>
      <c r="AR101" s="221"/>
      <c r="AS101" s="221"/>
      <c r="AT101" s="221"/>
      <c r="AU101" s="221"/>
      <c r="AV101" s="221"/>
      <c r="AW101" s="221"/>
      <c r="AX101" s="221"/>
      <c r="AY101" s="243"/>
    </row>
    <row r="102" spans="1:51" ht="12.75" customHeight="1" x14ac:dyDescent="0.2">
      <c r="A102" s="242"/>
      <c r="B102" s="221"/>
      <c r="C102" s="221"/>
      <c r="D102" s="221"/>
      <c r="E102" s="221"/>
      <c r="F102" s="221"/>
      <c r="G102" s="221"/>
      <c r="H102" s="221"/>
      <c r="I102" s="221"/>
      <c r="J102" s="221"/>
      <c r="K102" s="221"/>
      <c r="L102" s="221"/>
      <c r="M102" s="221"/>
      <c r="N102" s="221"/>
      <c r="O102" s="221"/>
      <c r="P102" s="221"/>
      <c r="Q102" s="243"/>
      <c r="R102" s="242"/>
      <c r="S102" s="221"/>
      <c r="T102" s="221"/>
      <c r="U102" s="221"/>
      <c r="V102" s="221"/>
      <c r="W102" s="221"/>
      <c r="X102" s="221"/>
      <c r="Y102" s="221"/>
      <c r="Z102" s="221"/>
      <c r="AA102" s="221"/>
      <c r="AB102" s="221"/>
      <c r="AC102" s="221"/>
      <c r="AD102" s="221"/>
      <c r="AE102" s="221"/>
      <c r="AF102" s="221"/>
      <c r="AG102" s="221"/>
      <c r="AH102" s="243"/>
      <c r="AI102" s="242"/>
      <c r="AJ102" s="221"/>
      <c r="AK102" s="221"/>
      <c r="AL102" s="221"/>
      <c r="AM102" s="221"/>
      <c r="AN102" s="221"/>
      <c r="AO102" s="221"/>
      <c r="AP102" s="221"/>
      <c r="AQ102" s="221"/>
      <c r="AR102" s="221"/>
      <c r="AS102" s="221"/>
      <c r="AT102" s="221"/>
      <c r="AU102" s="221"/>
      <c r="AV102" s="221"/>
      <c r="AW102" s="221"/>
      <c r="AX102" s="221"/>
      <c r="AY102" s="243"/>
    </row>
    <row r="103" spans="1:51" ht="12.75" customHeight="1" x14ac:dyDescent="0.2">
      <c r="A103" s="242"/>
      <c r="B103" s="221"/>
      <c r="C103" s="221"/>
      <c r="D103" s="221"/>
      <c r="E103" s="221"/>
      <c r="F103" s="221"/>
      <c r="G103" s="221"/>
      <c r="H103" s="221"/>
      <c r="I103" s="221"/>
      <c r="J103" s="221"/>
      <c r="K103" s="221"/>
      <c r="L103" s="221"/>
      <c r="M103" s="221"/>
      <c r="N103" s="221"/>
      <c r="O103" s="221"/>
      <c r="P103" s="221"/>
      <c r="Q103" s="243"/>
      <c r="R103" s="242"/>
      <c r="S103" s="221"/>
      <c r="T103" s="221"/>
      <c r="U103" s="221"/>
      <c r="V103" s="221"/>
      <c r="W103" s="221"/>
      <c r="X103" s="221"/>
      <c r="Y103" s="221"/>
      <c r="Z103" s="221"/>
      <c r="AA103" s="221"/>
      <c r="AB103" s="221"/>
      <c r="AC103" s="221"/>
      <c r="AD103" s="221"/>
      <c r="AE103" s="221"/>
      <c r="AF103" s="221"/>
      <c r="AG103" s="221"/>
      <c r="AH103" s="243"/>
      <c r="AI103" s="242"/>
      <c r="AJ103" s="221"/>
      <c r="AK103" s="221"/>
      <c r="AL103" s="221"/>
      <c r="AM103" s="221"/>
      <c r="AN103" s="221"/>
      <c r="AO103" s="221"/>
      <c r="AP103" s="221"/>
      <c r="AQ103" s="221"/>
      <c r="AR103" s="221"/>
      <c r="AS103" s="221"/>
      <c r="AT103" s="221"/>
      <c r="AU103" s="221"/>
      <c r="AV103" s="221"/>
      <c r="AW103" s="221"/>
      <c r="AX103" s="221"/>
      <c r="AY103" s="243"/>
    </row>
    <row r="104" spans="1:51" ht="12.75" customHeight="1" x14ac:dyDescent="0.2">
      <c r="A104" s="242"/>
      <c r="B104" s="221"/>
      <c r="C104" s="221"/>
      <c r="D104" s="221"/>
      <c r="E104" s="221"/>
      <c r="F104" s="221"/>
      <c r="G104" s="221"/>
      <c r="H104" s="221"/>
      <c r="I104" s="221"/>
      <c r="J104" s="221"/>
      <c r="K104" s="221"/>
      <c r="L104" s="221"/>
      <c r="M104" s="221"/>
      <c r="N104" s="221"/>
      <c r="O104" s="221"/>
      <c r="P104" s="221"/>
      <c r="Q104" s="243"/>
      <c r="R104" s="242"/>
      <c r="S104" s="221"/>
      <c r="T104" s="221"/>
      <c r="U104" s="221"/>
      <c r="V104" s="221"/>
      <c r="W104" s="221"/>
      <c r="X104" s="221"/>
      <c r="Y104" s="221"/>
      <c r="Z104" s="221"/>
      <c r="AA104" s="221"/>
      <c r="AB104" s="221"/>
      <c r="AC104" s="221"/>
      <c r="AD104" s="221"/>
      <c r="AE104" s="221"/>
      <c r="AF104" s="221"/>
      <c r="AG104" s="221"/>
      <c r="AH104" s="243"/>
      <c r="AI104" s="242"/>
      <c r="AJ104" s="221"/>
      <c r="AK104" s="221"/>
      <c r="AL104" s="221"/>
      <c r="AM104" s="221"/>
      <c r="AN104" s="221"/>
      <c r="AO104" s="221"/>
      <c r="AP104" s="221"/>
      <c r="AQ104" s="221"/>
      <c r="AR104" s="221"/>
      <c r="AS104" s="221"/>
      <c r="AT104" s="221"/>
      <c r="AU104" s="221"/>
      <c r="AV104" s="221"/>
      <c r="AW104" s="221"/>
      <c r="AX104" s="221"/>
      <c r="AY104" s="243"/>
    </row>
    <row r="105" spans="1:51" ht="12.75" customHeight="1" x14ac:dyDescent="0.2">
      <c r="A105" s="242"/>
      <c r="B105" s="221"/>
      <c r="C105" s="221"/>
      <c r="D105" s="221"/>
      <c r="E105" s="221"/>
      <c r="F105" s="221"/>
      <c r="G105" s="221"/>
      <c r="H105" s="221"/>
      <c r="I105" s="221"/>
      <c r="J105" s="221"/>
      <c r="K105" s="221"/>
      <c r="L105" s="221"/>
      <c r="M105" s="221"/>
      <c r="N105" s="221"/>
      <c r="O105" s="221"/>
      <c r="P105" s="221"/>
      <c r="Q105" s="243"/>
      <c r="R105" s="242"/>
      <c r="S105" s="221"/>
      <c r="T105" s="221"/>
      <c r="U105" s="221"/>
      <c r="V105" s="221"/>
      <c r="W105" s="221"/>
      <c r="X105" s="221"/>
      <c r="Y105" s="221"/>
      <c r="Z105" s="221"/>
      <c r="AA105" s="221"/>
      <c r="AB105" s="221"/>
      <c r="AC105" s="221"/>
      <c r="AD105" s="221"/>
      <c r="AE105" s="221"/>
      <c r="AF105" s="221"/>
      <c r="AG105" s="221"/>
      <c r="AH105" s="243"/>
      <c r="AI105" s="242"/>
      <c r="AJ105" s="221"/>
      <c r="AK105" s="221"/>
      <c r="AL105" s="221"/>
      <c r="AM105" s="221"/>
      <c r="AN105" s="221"/>
      <c r="AO105" s="221"/>
      <c r="AP105" s="221"/>
      <c r="AQ105" s="221"/>
      <c r="AR105" s="221"/>
      <c r="AS105" s="221"/>
      <c r="AT105" s="221"/>
      <c r="AU105" s="221"/>
      <c r="AV105" s="221"/>
      <c r="AW105" s="221"/>
      <c r="AX105" s="221"/>
      <c r="AY105" s="243"/>
    </row>
    <row r="106" spans="1:51" ht="12.75" customHeight="1" x14ac:dyDescent="0.2">
      <c r="A106" s="242"/>
      <c r="B106" s="221"/>
      <c r="C106" s="221"/>
      <c r="D106" s="221"/>
      <c r="E106" s="221"/>
      <c r="F106" s="221"/>
      <c r="G106" s="221"/>
      <c r="H106" s="221"/>
      <c r="I106" s="221"/>
      <c r="J106" s="221"/>
      <c r="K106" s="221"/>
      <c r="L106" s="221"/>
      <c r="M106" s="221"/>
      <c r="N106" s="221"/>
      <c r="O106" s="221"/>
      <c r="P106" s="221"/>
      <c r="Q106" s="243"/>
      <c r="R106" s="242"/>
      <c r="S106" s="221"/>
      <c r="T106" s="221"/>
      <c r="U106" s="221"/>
      <c r="V106" s="221"/>
      <c r="W106" s="221"/>
      <c r="X106" s="221"/>
      <c r="Y106" s="221"/>
      <c r="Z106" s="221"/>
      <c r="AA106" s="221"/>
      <c r="AB106" s="221"/>
      <c r="AC106" s="221"/>
      <c r="AD106" s="221"/>
      <c r="AE106" s="221"/>
      <c r="AF106" s="221"/>
      <c r="AG106" s="221"/>
      <c r="AH106" s="243"/>
      <c r="AI106" s="242"/>
      <c r="AJ106" s="221"/>
      <c r="AK106" s="221"/>
      <c r="AL106" s="221"/>
      <c r="AM106" s="221"/>
      <c r="AN106" s="221"/>
      <c r="AO106" s="221"/>
      <c r="AP106" s="221"/>
      <c r="AQ106" s="221"/>
      <c r="AR106" s="221"/>
      <c r="AS106" s="221"/>
      <c r="AT106" s="221"/>
      <c r="AU106" s="221"/>
      <c r="AV106" s="221"/>
      <c r="AW106" s="221"/>
      <c r="AX106" s="221"/>
      <c r="AY106" s="243"/>
    </row>
    <row r="107" spans="1:51" ht="12.75" customHeight="1" x14ac:dyDescent="0.2">
      <c r="A107" s="242"/>
      <c r="B107" s="221"/>
      <c r="C107" s="221"/>
      <c r="D107" s="221"/>
      <c r="E107" s="221"/>
      <c r="F107" s="221"/>
      <c r="G107" s="221"/>
      <c r="H107" s="221"/>
      <c r="I107" s="221"/>
      <c r="J107" s="221"/>
      <c r="K107" s="221"/>
      <c r="L107" s="221"/>
      <c r="M107" s="221"/>
      <c r="N107" s="221"/>
      <c r="O107" s="221"/>
      <c r="P107" s="221"/>
      <c r="Q107" s="243"/>
      <c r="R107" s="242"/>
      <c r="S107" s="221"/>
      <c r="T107" s="221"/>
      <c r="U107" s="221"/>
      <c r="V107" s="221"/>
      <c r="W107" s="221"/>
      <c r="X107" s="221"/>
      <c r="Y107" s="221"/>
      <c r="Z107" s="221"/>
      <c r="AA107" s="221"/>
      <c r="AB107" s="221"/>
      <c r="AC107" s="221"/>
      <c r="AD107" s="221"/>
      <c r="AE107" s="221"/>
      <c r="AF107" s="221"/>
      <c r="AG107" s="221"/>
      <c r="AH107" s="243"/>
      <c r="AI107" s="242"/>
      <c r="AJ107" s="221"/>
      <c r="AK107" s="221"/>
      <c r="AL107" s="221"/>
      <c r="AM107" s="221"/>
      <c r="AN107" s="221"/>
      <c r="AO107" s="221"/>
      <c r="AP107" s="221"/>
      <c r="AQ107" s="221"/>
      <c r="AR107" s="221"/>
      <c r="AS107" s="221"/>
      <c r="AT107" s="221"/>
      <c r="AU107" s="221"/>
      <c r="AV107" s="221"/>
      <c r="AW107" s="221"/>
      <c r="AX107" s="221"/>
      <c r="AY107" s="243"/>
    </row>
    <row r="108" spans="1:51" ht="12.75" customHeight="1" x14ac:dyDescent="0.2">
      <c r="A108" s="242"/>
      <c r="B108" s="221"/>
      <c r="C108" s="221"/>
      <c r="D108" s="221"/>
      <c r="E108" s="221"/>
      <c r="F108" s="221"/>
      <c r="G108" s="221"/>
      <c r="H108" s="221"/>
      <c r="I108" s="221"/>
      <c r="J108" s="221"/>
      <c r="K108" s="221"/>
      <c r="L108" s="221"/>
      <c r="M108" s="221"/>
      <c r="N108" s="221"/>
      <c r="O108" s="221"/>
      <c r="P108" s="221"/>
      <c r="Q108" s="243"/>
      <c r="R108" s="242"/>
      <c r="S108" s="221"/>
      <c r="T108" s="221"/>
      <c r="U108" s="221"/>
      <c r="V108" s="221"/>
      <c r="W108" s="221"/>
      <c r="X108" s="221"/>
      <c r="Y108" s="221"/>
      <c r="Z108" s="221"/>
      <c r="AA108" s="221"/>
      <c r="AB108" s="221"/>
      <c r="AC108" s="221"/>
      <c r="AD108" s="221"/>
      <c r="AE108" s="221"/>
      <c r="AF108" s="221"/>
      <c r="AG108" s="221"/>
      <c r="AH108" s="243"/>
      <c r="AI108" s="242"/>
      <c r="AJ108" s="221"/>
      <c r="AK108" s="221"/>
      <c r="AL108" s="221"/>
      <c r="AM108" s="221"/>
      <c r="AN108" s="221"/>
      <c r="AO108" s="221"/>
      <c r="AP108" s="221"/>
      <c r="AQ108" s="221"/>
      <c r="AR108" s="221"/>
      <c r="AS108" s="221"/>
      <c r="AT108" s="221"/>
      <c r="AU108" s="221"/>
      <c r="AV108" s="221"/>
      <c r="AW108" s="221"/>
      <c r="AX108" s="221"/>
      <c r="AY108" s="243"/>
    </row>
    <row r="109" spans="1:51" ht="12.75" customHeight="1" x14ac:dyDescent="0.2">
      <c r="A109" s="242"/>
      <c r="B109" s="221"/>
      <c r="C109" s="221"/>
      <c r="D109" s="221"/>
      <c r="E109" s="221"/>
      <c r="F109" s="221"/>
      <c r="G109" s="221"/>
      <c r="H109" s="221"/>
      <c r="I109" s="221"/>
      <c r="J109" s="221"/>
      <c r="K109" s="221"/>
      <c r="L109" s="221"/>
      <c r="M109" s="221"/>
      <c r="N109" s="221"/>
      <c r="O109" s="221"/>
      <c r="P109" s="221"/>
      <c r="Q109" s="243"/>
      <c r="R109" s="242"/>
      <c r="S109" s="221"/>
      <c r="T109" s="221"/>
      <c r="U109" s="221"/>
      <c r="V109" s="221"/>
      <c r="W109" s="221"/>
      <c r="X109" s="221"/>
      <c r="Y109" s="221"/>
      <c r="Z109" s="221"/>
      <c r="AA109" s="221"/>
      <c r="AB109" s="221"/>
      <c r="AC109" s="221"/>
      <c r="AD109" s="221"/>
      <c r="AE109" s="221"/>
      <c r="AF109" s="221"/>
      <c r="AG109" s="221"/>
      <c r="AH109" s="243"/>
      <c r="AI109" s="242"/>
      <c r="AJ109" s="221"/>
      <c r="AK109" s="221"/>
      <c r="AL109" s="221"/>
      <c r="AM109" s="221"/>
      <c r="AN109" s="221"/>
      <c r="AO109" s="221"/>
      <c r="AP109" s="221"/>
      <c r="AQ109" s="221"/>
      <c r="AR109" s="221"/>
      <c r="AS109" s="221"/>
      <c r="AT109" s="221"/>
      <c r="AU109" s="221"/>
      <c r="AV109" s="221"/>
      <c r="AW109" s="221"/>
      <c r="AX109" s="221"/>
      <c r="AY109" s="243"/>
    </row>
    <row r="110" spans="1:51" ht="12.75" customHeight="1" x14ac:dyDescent="0.2">
      <c r="A110" s="242"/>
      <c r="B110" s="221"/>
      <c r="C110" s="221"/>
      <c r="D110" s="221"/>
      <c r="E110" s="221"/>
      <c r="F110" s="221"/>
      <c r="G110" s="221"/>
      <c r="H110" s="221"/>
      <c r="I110" s="221"/>
      <c r="J110" s="221"/>
      <c r="K110" s="221"/>
      <c r="L110" s="221"/>
      <c r="M110" s="221"/>
      <c r="N110" s="221"/>
      <c r="O110" s="221"/>
      <c r="P110" s="221"/>
      <c r="Q110" s="243"/>
      <c r="R110" s="242"/>
      <c r="S110" s="221"/>
      <c r="T110" s="221"/>
      <c r="U110" s="221"/>
      <c r="V110" s="221"/>
      <c r="W110" s="221"/>
      <c r="X110" s="221"/>
      <c r="Y110" s="221"/>
      <c r="Z110" s="221"/>
      <c r="AA110" s="221"/>
      <c r="AB110" s="221"/>
      <c r="AC110" s="221"/>
      <c r="AD110" s="221"/>
      <c r="AE110" s="221"/>
      <c r="AF110" s="221"/>
      <c r="AG110" s="221"/>
      <c r="AH110" s="243"/>
      <c r="AI110" s="242"/>
      <c r="AJ110" s="221"/>
      <c r="AK110" s="221"/>
      <c r="AL110" s="221"/>
      <c r="AM110" s="221"/>
      <c r="AN110" s="221"/>
      <c r="AO110" s="221"/>
      <c r="AP110" s="221"/>
      <c r="AQ110" s="221"/>
      <c r="AR110" s="221"/>
      <c r="AS110" s="221"/>
      <c r="AT110" s="221"/>
      <c r="AU110" s="221"/>
      <c r="AV110" s="221"/>
      <c r="AW110" s="221"/>
      <c r="AX110" s="221"/>
      <c r="AY110" s="243"/>
    </row>
    <row r="111" spans="1:51" ht="12.75" customHeight="1" x14ac:dyDescent="0.2">
      <c r="A111" s="242"/>
      <c r="B111" s="221"/>
      <c r="C111" s="221"/>
      <c r="D111" s="221"/>
      <c r="E111" s="221"/>
      <c r="F111" s="221"/>
      <c r="G111" s="221"/>
      <c r="H111" s="221"/>
      <c r="I111" s="221"/>
      <c r="J111" s="221"/>
      <c r="K111" s="221"/>
      <c r="L111" s="221"/>
      <c r="M111" s="221"/>
      <c r="N111" s="221"/>
      <c r="O111" s="221"/>
      <c r="P111" s="221"/>
      <c r="Q111" s="243"/>
      <c r="R111" s="242"/>
      <c r="S111" s="221"/>
      <c r="T111" s="221"/>
      <c r="U111" s="221"/>
      <c r="V111" s="221"/>
      <c r="W111" s="221"/>
      <c r="X111" s="221"/>
      <c r="Y111" s="221"/>
      <c r="Z111" s="221"/>
      <c r="AA111" s="221"/>
      <c r="AB111" s="221"/>
      <c r="AC111" s="221"/>
      <c r="AD111" s="221"/>
      <c r="AE111" s="221"/>
      <c r="AF111" s="221"/>
      <c r="AG111" s="221"/>
      <c r="AH111" s="243"/>
      <c r="AI111" s="242"/>
      <c r="AJ111" s="221"/>
      <c r="AK111" s="221"/>
      <c r="AL111" s="221"/>
      <c r="AM111" s="221"/>
      <c r="AN111" s="221"/>
      <c r="AO111" s="221"/>
      <c r="AP111" s="221"/>
      <c r="AQ111" s="221"/>
      <c r="AR111" s="221"/>
      <c r="AS111" s="221"/>
      <c r="AT111" s="221"/>
      <c r="AU111" s="221"/>
      <c r="AV111" s="221"/>
      <c r="AW111" s="221"/>
      <c r="AX111" s="221"/>
      <c r="AY111" s="243"/>
    </row>
    <row r="112" spans="1:51" ht="12.75" customHeight="1" x14ac:dyDescent="0.2">
      <c r="A112" s="242"/>
      <c r="B112" s="221"/>
      <c r="C112" s="221"/>
      <c r="D112" s="221"/>
      <c r="E112" s="221"/>
      <c r="F112" s="221"/>
      <c r="G112" s="221"/>
      <c r="H112" s="221"/>
      <c r="I112" s="221"/>
      <c r="J112" s="221"/>
      <c r="K112" s="221"/>
      <c r="L112" s="221"/>
      <c r="M112" s="221"/>
      <c r="N112" s="221"/>
      <c r="O112" s="221"/>
      <c r="P112" s="221"/>
      <c r="Q112" s="243"/>
      <c r="R112" s="242"/>
      <c r="S112" s="221"/>
      <c r="T112" s="221"/>
      <c r="U112" s="221"/>
      <c r="V112" s="221"/>
      <c r="W112" s="221"/>
      <c r="X112" s="221"/>
      <c r="Y112" s="221"/>
      <c r="Z112" s="221"/>
      <c r="AA112" s="221"/>
      <c r="AB112" s="221"/>
      <c r="AC112" s="221"/>
      <c r="AD112" s="221"/>
      <c r="AE112" s="221"/>
      <c r="AF112" s="221"/>
      <c r="AG112" s="221"/>
      <c r="AH112" s="243"/>
      <c r="AI112" s="242"/>
      <c r="AJ112" s="221"/>
      <c r="AK112" s="221"/>
      <c r="AL112" s="221"/>
      <c r="AM112" s="221"/>
      <c r="AN112" s="221"/>
      <c r="AO112" s="221"/>
      <c r="AP112" s="221"/>
      <c r="AQ112" s="221"/>
      <c r="AR112" s="221"/>
      <c r="AS112" s="221"/>
      <c r="AT112" s="221"/>
      <c r="AU112" s="221"/>
      <c r="AV112" s="221"/>
      <c r="AW112" s="221"/>
      <c r="AX112" s="221"/>
      <c r="AY112" s="243"/>
    </row>
    <row r="113" spans="1:51" ht="12.75" customHeight="1" x14ac:dyDescent="0.2">
      <c r="A113" s="242"/>
      <c r="B113" s="221"/>
      <c r="C113" s="221"/>
      <c r="D113" s="221"/>
      <c r="E113" s="221"/>
      <c r="F113" s="221"/>
      <c r="G113" s="221"/>
      <c r="H113" s="221"/>
      <c r="I113" s="221"/>
      <c r="J113" s="221"/>
      <c r="K113" s="221"/>
      <c r="L113" s="221"/>
      <c r="M113" s="221"/>
      <c r="N113" s="221"/>
      <c r="O113" s="221"/>
      <c r="P113" s="221"/>
      <c r="Q113" s="243"/>
      <c r="R113" s="242"/>
      <c r="S113" s="221"/>
      <c r="T113" s="221"/>
      <c r="U113" s="221"/>
      <c r="V113" s="221"/>
      <c r="W113" s="221"/>
      <c r="X113" s="221"/>
      <c r="Y113" s="221"/>
      <c r="Z113" s="221"/>
      <c r="AA113" s="221"/>
      <c r="AB113" s="221"/>
      <c r="AC113" s="221"/>
      <c r="AD113" s="221"/>
      <c r="AE113" s="221"/>
      <c r="AF113" s="221"/>
      <c r="AG113" s="221"/>
      <c r="AH113" s="243"/>
      <c r="AI113" s="242"/>
      <c r="AJ113" s="221"/>
      <c r="AK113" s="221"/>
      <c r="AL113" s="221"/>
      <c r="AM113" s="221"/>
      <c r="AN113" s="221"/>
      <c r="AO113" s="221"/>
      <c r="AP113" s="221"/>
      <c r="AQ113" s="221" t="s">
        <v>1614</v>
      </c>
      <c r="AR113" s="221"/>
      <c r="AS113" s="221"/>
      <c r="AT113" s="221"/>
      <c r="AU113" s="221"/>
      <c r="AV113" s="221" t="s">
        <v>1615</v>
      </c>
      <c r="AW113" s="221"/>
      <c r="AX113" s="221"/>
      <c r="AY113" s="243"/>
    </row>
    <row r="114" spans="1:51" ht="12.75" customHeight="1" x14ac:dyDescent="0.2">
      <c r="A114" s="242"/>
      <c r="B114" s="221"/>
      <c r="C114" s="221"/>
      <c r="D114" s="221"/>
      <c r="E114" s="221"/>
      <c r="F114" s="221"/>
      <c r="G114" s="221"/>
      <c r="H114" s="221"/>
      <c r="I114" s="221"/>
      <c r="J114" s="221"/>
      <c r="K114" s="221"/>
      <c r="L114" s="221"/>
      <c r="M114" s="221"/>
      <c r="N114" s="221"/>
      <c r="O114" s="221"/>
      <c r="P114" s="221"/>
      <c r="Q114" s="243"/>
      <c r="R114" s="242"/>
      <c r="S114" s="221"/>
      <c r="T114" s="221"/>
      <c r="U114" s="221"/>
      <c r="V114" s="221"/>
      <c r="W114" s="221"/>
      <c r="X114" s="221"/>
      <c r="Y114" s="221"/>
      <c r="Z114" s="221"/>
      <c r="AA114" s="221"/>
      <c r="AB114" s="221"/>
      <c r="AC114" s="221"/>
      <c r="AD114" s="221"/>
      <c r="AE114" s="221"/>
      <c r="AF114" s="221"/>
      <c r="AG114" s="221"/>
      <c r="AH114" s="243"/>
      <c r="AI114" s="242"/>
      <c r="AJ114" s="221"/>
      <c r="AK114" s="221"/>
      <c r="AL114" s="221"/>
      <c r="AM114" s="221"/>
      <c r="AN114" s="221"/>
      <c r="AO114" s="221"/>
      <c r="AP114" s="221"/>
      <c r="AQ114" s="221"/>
      <c r="AR114" s="221"/>
      <c r="AS114" s="221"/>
      <c r="AT114" s="221"/>
      <c r="AU114" s="221"/>
      <c r="AV114" s="221"/>
      <c r="AW114" s="221"/>
      <c r="AX114" s="221"/>
      <c r="AY114" s="243"/>
    </row>
    <row r="115" spans="1:51" ht="12.75" customHeight="1" x14ac:dyDescent="0.2">
      <c r="A115" s="242"/>
      <c r="B115" s="221"/>
      <c r="C115" s="221"/>
      <c r="D115" s="221"/>
      <c r="E115" s="221"/>
      <c r="F115" s="221"/>
      <c r="G115" s="221"/>
      <c r="H115" s="221"/>
      <c r="I115" s="221"/>
      <c r="J115" s="221"/>
      <c r="K115" s="221"/>
      <c r="L115" s="221"/>
      <c r="M115" s="221"/>
      <c r="N115" s="221"/>
      <c r="O115" s="221"/>
      <c r="P115" s="221"/>
      <c r="Q115" s="243"/>
      <c r="R115" s="242"/>
      <c r="S115" s="221"/>
      <c r="T115" s="221"/>
      <c r="U115" s="221"/>
      <c r="V115" s="221"/>
      <c r="W115" s="221"/>
      <c r="X115" s="221"/>
      <c r="Y115" s="221"/>
      <c r="Z115" s="221"/>
      <c r="AA115" s="221"/>
      <c r="AB115" s="221"/>
      <c r="AC115" s="221"/>
      <c r="AD115" s="221"/>
      <c r="AE115" s="221"/>
      <c r="AF115" s="221"/>
      <c r="AG115" s="221"/>
      <c r="AH115" s="243"/>
      <c r="AI115" s="242"/>
      <c r="AJ115" s="221"/>
      <c r="AK115" s="221"/>
      <c r="AL115" s="221"/>
      <c r="AM115" s="221"/>
      <c r="AN115" s="221"/>
      <c r="AO115" s="221"/>
      <c r="AP115" s="221"/>
      <c r="AQ115" s="221"/>
      <c r="AR115" s="221"/>
      <c r="AS115" s="221"/>
      <c r="AT115" s="221"/>
      <c r="AU115" s="221"/>
      <c r="AV115" s="221"/>
      <c r="AW115" s="221"/>
      <c r="AX115" s="221"/>
      <c r="AY115" s="243"/>
    </row>
    <row r="116" spans="1:51" ht="12.75" customHeight="1" x14ac:dyDescent="0.2">
      <c r="A116" s="544"/>
      <c r="B116" s="225"/>
      <c r="C116" s="225"/>
      <c r="D116" s="225"/>
      <c r="E116" s="225"/>
      <c r="F116" s="225"/>
      <c r="G116" s="225"/>
      <c r="H116" s="225"/>
      <c r="I116" s="225"/>
      <c r="J116" s="225"/>
      <c r="K116" s="225"/>
      <c r="L116" s="225"/>
      <c r="M116" s="225"/>
      <c r="N116" s="225"/>
      <c r="O116" s="225"/>
      <c r="P116" s="225"/>
      <c r="Q116" s="555"/>
      <c r="R116" s="544"/>
      <c r="S116" s="225"/>
      <c r="T116" s="225"/>
      <c r="U116" s="225"/>
      <c r="V116" s="225"/>
      <c r="W116" s="225"/>
      <c r="X116" s="225"/>
      <c r="Y116" s="225"/>
      <c r="Z116" s="225"/>
      <c r="AA116" s="225"/>
      <c r="AB116" s="225"/>
      <c r="AC116" s="225"/>
      <c r="AD116" s="225"/>
      <c r="AE116" s="225"/>
      <c r="AF116" s="225"/>
      <c r="AG116" s="225"/>
      <c r="AH116" s="555"/>
      <c r="AI116" s="544"/>
      <c r="AJ116" s="225"/>
      <c r="AK116" s="225"/>
      <c r="AL116" s="225"/>
      <c r="AM116" s="225"/>
      <c r="AN116" s="225"/>
      <c r="AO116" s="225"/>
      <c r="AP116" s="225"/>
      <c r="AQ116" s="225"/>
      <c r="AR116" s="225"/>
      <c r="AS116" s="225"/>
      <c r="AT116" s="225"/>
      <c r="AU116" s="225"/>
      <c r="AV116" s="225"/>
      <c r="AW116" s="225"/>
      <c r="AX116" s="225"/>
      <c r="AY116" s="555"/>
    </row>
    <row r="117" spans="1:51"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row>
    <row r="118" spans="1:51"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row>
    <row r="119" spans="1:51"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row>
    <row r="120" spans="1:51"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row>
    <row r="121" spans="1:51"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row>
  </sheetData>
  <sheetProtection algorithmName="SHA-512" hashValue="aLj2i0OF/tLh+Fhppgmfbgs6Pn95rLBCi5kuYHrvyqhykwUCCLy/eUw3CyCbVnfThO40K5KcXPNMoEuX5kpGvw==" saltValue="uFUxcU+kOf9/2mC2El2pkg==" spinCount="100000" sheet="1" scenarios="1" insertHyperlinks="0"/>
  <protectedRanges>
    <protectedRange sqref="A13:AY116 Y3 Y4" name="YellowZone"/>
  </protectedRanges>
  <mergeCells count="8">
    <mergeCell ref="A12:Q12"/>
    <mergeCell ref="R12:AH12"/>
    <mergeCell ref="AI12:AY12"/>
    <mergeCell ref="A1:Q1"/>
    <mergeCell ref="D3:I3"/>
    <mergeCell ref="N3:Q3"/>
    <mergeCell ref="S3:X3"/>
    <mergeCell ref="S4:X4"/>
  </mergeCells>
  <dataValidations count="1">
    <dataValidation type="list" allowBlank="1" showErrorMessage="1" sqref="AF2:AG2 AF6" xr:uid="{00000000-0002-0000-2300-000000000000}">
      <formula1>"Yes,No"</formula1>
    </dataValidation>
  </dataValidations>
  <hyperlinks>
    <hyperlink ref="M9" location="'EV5.5 TSAC Attachment Guidance'!A1" display="Link to guidance notes" xr:uid="{00000000-0004-0000-2300-000000000000}"/>
    <hyperlink ref="M10" location="'Cover Sheet'!A1" display="BACK to COVER SHEET" xr:uid="{00000000-0004-0000-2300-000001000000}"/>
  </hyperlinks>
  <pageMargins left="0.7" right="0.7" top="0.78740157499999996" bottom="0.78740157499999996" header="0" footer="0"/>
  <pageSetup paperSize="9"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Tabelle33">
    <tabColor rgb="FFD99594"/>
  </sheetPr>
  <dimension ref="A1:T106"/>
  <sheetViews>
    <sheetView showGridLines="0" topLeftCell="A7" zoomScale="40" zoomScaleNormal="40" workbookViewId="0">
      <selection activeCell="D9" sqref="D9"/>
    </sheetView>
  </sheetViews>
  <sheetFormatPr baseColWidth="10" defaultColWidth="14.42578125" defaultRowHeight="15" customHeight="1" x14ac:dyDescent="0.2"/>
  <cols>
    <col min="1" max="1" width="4.28515625" customWidth="1"/>
    <col min="2" max="2" width="21.42578125" customWidth="1"/>
    <col min="3" max="3" width="37.28515625" customWidth="1"/>
    <col min="4" max="4" width="36.140625" customWidth="1"/>
    <col min="5" max="5" width="20" customWidth="1"/>
    <col min="6" max="6" width="7.42578125" customWidth="1"/>
    <col min="7" max="7" width="9.140625" customWidth="1"/>
    <col min="8" max="8" width="7.42578125" customWidth="1"/>
    <col min="9" max="9" width="6.140625" customWidth="1"/>
    <col min="10" max="28" width="11.42578125" customWidth="1"/>
  </cols>
  <sheetData>
    <row r="1" spans="1:20" ht="12.75" customHeight="1" x14ac:dyDescent="0.25">
      <c r="A1" s="8"/>
      <c r="B1" s="77" t="s">
        <v>164</v>
      </c>
      <c r="C1" s="77"/>
      <c r="D1" s="8"/>
      <c r="E1" s="8"/>
      <c r="F1" s="8"/>
      <c r="G1" s="8"/>
      <c r="H1" s="8"/>
      <c r="I1" s="8"/>
      <c r="J1" s="8"/>
      <c r="K1" s="8"/>
      <c r="L1" s="8"/>
      <c r="M1" s="8"/>
      <c r="N1" s="8"/>
      <c r="O1" s="8"/>
      <c r="P1" s="8"/>
      <c r="Q1" s="8"/>
      <c r="R1" s="8"/>
      <c r="S1" s="8"/>
      <c r="T1" s="8"/>
    </row>
    <row r="2" spans="1:20" ht="12.75" customHeight="1" x14ac:dyDescent="0.25">
      <c r="A2" s="8"/>
      <c r="B2" s="77"/>
      <c r="C2" s="77"/>
      <c r="D2" s="8"/>
      <c r="E2" s="8"/>
      <c r="F2" s="8"/>
      <c r="G2" s="8"/>
      <c r="H2" s="8"/>
      <c r="I2" s="9"/>
      <c r="J2" s="9"/>
      <c r="K2" s="8"/>
      <c r="L2" s="8"/>
      <c r="M2" s="8"/>
      <c r="N2" s="8"/>
      <c r="O2" s="8"/>
      <c r="P2" s="8"/>
      <c r="Q2" s="8"/>
      <c r="R2" s="8"/>
      <c r="S2" s="8"/>
      <c r="T2" s="8"/>
    </row>
    <row r="3" spans="1:20" ht="12.75" customHeight="1" x14ac:dyDescent="0.2">
      <c r="A3" s="8"/>
      <c r="B3" s="1140" t="s">
        <v>1616</v>
      </c>
      <c r="C3" s="765"/>
      <c r="D3" s="179" t="str">
        <f>IF(OR(AND(E23="PASS",B11="PASS",D14="Yes",'Cover Sheet'!D17:J17="Internal Combustion"),AND(E38="PASS",E31="PASS",B11="PASS",D14="Yes",'Cover Sheet'!D17:J17="Electric Vehicle")),"PASS","FAIL")</f>
        <v>PASS</v>
      </c>
      <c r="E3" s="180"/>
      <c r="F3" s="1126"/>
      <c r="G3" s="760"/>
      <c r="H3" s="695" t="s">
        <v>290</v>
      </c>
      <c r="I3" s="694"/>
      <c r="J3" s="317"/>
      <c r="K3" s="317"/>
      <c r="L3" s="317"/>
      <c r="M3" s="317"/>
      <c r="N3" s="317"/>
      <c r="O3" s="317"/>
      <c r="P3" s="317"/>
      <c r="Q3" s="317"/>
      <c r="R3" s="317"/>
      <c r="S3" s="317"/>
      <c r="T3" s="317"/>
    </row>
    <row r="4" spans="1:20" ht="12.75" customHeight="1" x14ac:dyDescent="0.2">
      <c r="A4" s="8"/>
      <c r="B4" s="696"/>
      <c r="C4" s="696"/>
      <c r="D4" s="697"/>
      <c r="E4" s="180"/>
      <c r="F4" s="694"/>
      <c r="G4" s="694"/>
      <c r="H4" s="695"/>
      <c r="I4" s="694"/>
      <c r="J4" s="317"/>
      <c r="K4" s="317"/>
      <c r="L4" s="317"/>
      <c r="M4" s="317"/>
      <c r="N4" s="317"/>
      <c r="O4" s="317"/>
      <c r="P4" s="317"/>
      <c r="Q4" s="317"/>
      <c r="R4" s="317"/>
      <c r="S4" s="317"/>
      <c r="T4" s="317"/>
    </row>
    <row r="5" spans="1:20" ht="12.75" customHeight="1" x14ac:dyDescent="0.2">
      <c r="A5" s="8"/>
      <c r="B5" s="498"/>
      <c r="C5" s="4" t="s">
        <v>1617</v>
      </c>
      <c r="D5" s="181" t="s">
        <v>1618</v>
      </c>
      <c r="E5" s="181" t="s">
        <v>1619</v>
      </c>
      <c r="F5" s="694"/>
      <c r="G5" s="694"/>
      <c r="H5" s="695"/>
      <c r="I5" s="694"/>
      <c r="J5" s="317"/>
      <c r="K5" s="317"/>
      <c r="L5" s="317"/>
      <c r="M5" s="317"/>
      <c r="N5" s="317"/>
      <c r="O5" s="317"/>
      <c r="P5" s="317"/>
      <c r="Q5" s="317"/>
      <c r="R5" s="317"/>
      <c r="S5" s="317"/>
      <c r="T5" s="317"/>
    </row>
    <row r="6" spans="1:20" ht="15" customHeight="1" x14ac:dyDescent="0.2">
      <c r="A6" s="8"/>
      <c r="B6" s="1127" t="s">
        <v>1620</v>
      </c>
      <c r="C6" s="8"/>
      <c r="D6" s="182"/>
      <c r="E6" s="698"/>
      <c r="F6" s="694"/>
      <c r="G6" s="694"/>
      <c r="H6" s="695"/>
      <c r="I6" s="694"/>
      <c r="J6" s="317"/>
      <c r="K6" s="317"/>
      <c r="L6" s="317"/>
      <c r="M6" s="317"/>
      <c r="N6" s="317"/>
      <c r="O6" s="317"/>
      <c r="P6" s="317"/>
      <c r="Q6" s="317"/>
      <c r="R6" s="317"/>
      <c r="S6" s="317"/>
      <c r="T6" s="317"/>
    </row>
    <row r="7" spans="1:20" ht="18.75" customHeight="1" x14ac:dyDescent="0.2">
      <c r="A7" s="8"/>
      <c r="B7" s="768"/>
      <c r="C7" s="699" t="s">
        <v>1621</v>
      </c>
      <c r="D7" s="183" t="s">
        <v>1622</v>
      </c>
      <c r="E7" s="184" t="s">
        <v>171</v>
      </c>
      <c r="F7" s="317"/>
      <c r="G7" s="317"/>
      <c r="H7" s="317"/>
      <c r="I7" s="317"/>
      <c r="J7" s="317"/>
      <c r="K7" s="317"/>
      <c r="L7" s="317"/>
      <c r="M7" s="317"/>
      <c r="N7" s="317"/>
      <c r="O7" s="317"/>
      <c r="P7" s="317"/>
      <c r="Q7" s="317"/>
      <c r="R7" s="317"/>
      <c r="S7" s="317"/>
      <c r="T7" s="317"/>
    </row>
    <row r="8" spans="1:20" ht="30" customHeight="1" x14ac:dyDescent="0.2">
      <c r="A8" s="8"/>
      <c r="B8" s="768"/>
      <c r="C8" s="700" t="s">
        <v>1623</v>
      </c>
      <c r="D8" s="185">
        <v>26.65</v>
      </c>
      <c r="E8" s="186" t="s">
        <v>171</v>
      </c>
      <c r="F8" s="694"/>
      <c r="G8" s="694"/>
      <c r="H8" s="695"/>
      <c r="I8" s="694"/>
      <c r="J8" s="317"/>
      <c r="K8" s="317"/>
      <c r="L8" s="317"/>
      <c r="M8" s="317"/>
      <c r="N8" s="317"/>
      <c r="O8" s="317"/>
      <c r="P8" s="317"/>
      <c r="Q8" s="317"/>
      <c r="R8" s="317"/>
      <c r="S8" s="317"/>
      <c r="T8" s="317"/>
    </row>
    <row r="9" spans="1:20" ht="18" customHeight="1" x14ac:dyDescent="0.2">
      <c r="A9" s="8"/>
      <c r="B9" s="768"/>
      <c r="C9" s="701" t="s">
        <v>1624</v>
      </c>
      <c r="D9" s="119" t="s">
        <v>1625</v>
      </c>
      <c r="E9" s="187" t="s">
        <v>171</v>
      </c>
      <c r="F9" s="694"/>
      <c r="G9" s="694"/>
      <c r="H9" s="695"/>
      <c r="I9" s="694"/>
      <c r="J9" s="317"/>
      <c r="K9" s="317"/>
      <c r="L9" s="317"/>
      <c r="M9" s="317"/>
      <c r="N9" s="317"/>
      <c r="O9" s="317"/>
      <c r="P9" s="317"/>
      <c r="Q9" s="317"/>
      <c r="R9" s="317"/>
      <c r="S9" s="317"/>
      <c r="T9" s="317"/>
    </row>
    <row r="10" spans="1:20" ht="15" customHeight="1" x14ac:dyDescent="0.2">
      <c r="A10" s="8"/>
      <c r="B10" s="769"/>
      <c r="C10" s="188"/>
      <c r="D10" s="27"/>
      <c r="E10" s="702"/>
      <c r="F10" s="694"/>
      <c r="G10" s="694"/>
      <c r="H10" s="695"/>
      <c r="I10" s="694"/>
      <c r="J10" s="317"/>
      <c r="K10" s="317"/>
      <c r="L10" s="317"/>
      <c r="M10" s="317"/>
      <c r="N10" s="317"/>
      <c r="O10" s="317"/>
      <c r="P10" s="317"/>
      <c r="Q10" s="317"/>
      <c r="R10" s="317"/>
      <c r="S10" s="317"/>
      <c r="T10" s="317"/>
    </row>
    <row r="11" spans="1:20" ht="25.5" customHeight="1" x14ac:dyDescent="0.2">
      <c r="A11" s="8"/>
      <c r="B11" s="703" t="str">
        <f>IF(AND(E7="Yes",E8="yes",E9="yes",NOT(ISBLANK(D7)),NOT(ISBLANK(D9)),NOT(AND(D7="No direct contact",D9="8mm heat insulation with reflective layer")),D8&gt;=25),"PASS","FAIL")</f>
        <v>PASS</v>
      </c>
      <c r="C11" s="1128" t="str">
        <f>IF(ISBLANK(D8),"",IF(D8&lt;25,"Insufficient air gap, check design",IF((AND(D7="No direct contact",D9="8mm heat insulation with reflective layer")),"Conduction &amp; Radiation insulation do not match, check input","")))</f>
        <v/>
      </c>
      <c r="D11" s="764"/>
      <c r="E11" s="765"/>
      <c r="F11" s="694"/>
      <c r="G11" s="694"/>
      <c r="H11" s="695"/>
      <c r="I11" s="694"/>
      <c r="J11" s="317"/>
      <c r="K11" s="317"/>
      <c r="L11" s="317"/>
      <c r="M11" s="317"/>
      <c r="N11" s="317"/>
      <c r="O11" s="317"/>
      <c r="P11" s="317"/>
      <c r="Q11" s="317"/>
      <c r="R11" s="317"/>
      <c r="S11" s="317"/>
      <c r="T11" s="317"/>
    </row>
    <row r="12" spans="1:20" ht="12.75" customHeight="1" x14ac:dyDescent="0.2">
      <c r="A12" s="8"/>
      <c r="B12" s="189"/>
      <c r="C12" s="189"/>
      <c r="D12" s="190"/>
      <c r="E12" s="180"/>
      <c r="F12" s="694"/>
      <c r="G12" s="694"/>
      <c r="H12" s="695"/>
      <c r="I12" s="694"/>
      <c r="J12" s="317"/>
      <c r="K12" s="317"/>
      <c r="L12" s="317"/>
      <c r="M12" s="317"/>
      <c r="N12" s="317"/>
      <c r="O12" s="317"/>
      <c r="P12" s="317"/>
      <c r="Q12" s="317"/>
      <c r="R12" s="317"/>
      <c r="S12" s="317"/>
      <c r="T12" s="317"/>
    </row>
    <row r="13" spans="1:20" s="410" customFormat="1" ht="14.85" customHeight="1" x14ac:dyDescent="0.2">
      <c r="A13" s="26"/>
      <c r="B13" s="1134" t="s">
        <v>1626</v>
      </c>
      <c r="C13" s="1135"/>
      <c r="D13" s="1138" t="s">
        <v>1627</v>
      </c>
      <c r="E13" s="1139"/>
      <c r="F13" s="704"/>
      <c r="G13" s="704"/>
      <c r="H13" s="705"/>
      <c r="I13" s="704"/>
      <c r="J13" s="706"/>
      <c r="K13" s="706"/>
      <c r="L13" s="706"/>
      <c r="M13" s="706"/>
      <c r="N13" s="706"/>
      <c r="O13" s="706"/>
      <c r="P13" s="706"/>
      <c r="Q13" s="706"/>
      <c r="R13" s="706"/>
      <c r="S13" s="706"/>
      <c r="T13" s="706"/>
    </row>
    <row r="14" spans="1:20" ht="12.75" customHeight="1" x14ac:dyDescent="0.2">
      <c r="A14" s="8"/>
      <c r="B14" s="1134" t="s">
        <v>1628</v>
      </c>
      <c r="C14" s="1135"/>
      <c r="D14" s="1136" t="s">
        <v>171</v>
      </c>
      <c r="E14" s="1137"/>
      <c r="F14" s="694"/>
      <c r="G14" s="694"/>
      <c r="H14" s="695"/>
      <c r="I14" s="694"/>
      <c r="J14" s="317"/>
      <c r="K14" s="317"/>
      <c r="L14" s="317"/>
      <c r="M14" s="317"/>
      <c r="N14" s="317"/>
      <c r="O14" s="317"/>
      <c r="P14" s="317"/>
      <c r="Q14" s="317"/>
      <c r="R14" s="317"/>
      <c r="S14" s="317"/>
      <c r="T14" s="317"/>
    </row>
    <row r="15" spans="1:20" ht="12.75" customHeight="1" x14ac:dyDescent="0.2">
      <c r="A15" s="8"/>
      <c r="B15" s="189"/>
      <c r="C15" s="189"/>
      <c r="D15" s="190"/>
      <c r="E15" s="180"/>
      <c r="F15" s="694"/>
      <c r="G15" s="694"/>
      <c r="H15" s="695"/>
      <c r="I15" s="694"/>
      <c r="J15" s="317"/>
      <c r="K15" s="317"/>
      <c r="L15" s="317"/>
      <c r="M15" s="317"/>
      <c r="N15" s="317"/>
      <c r="O15" s="317"/>
      <c r="P15" s="317"/>
      <c r="Q15" s="317"/>
      <c r="R15" s="317"/>
      <c r="S15" s="317"/>
      <c r="T15" s="317"/>
    </row>
    <row r="16" spans="1:20" ht="12.75" customHeight="1" x14ac:dyDescent="0.2">
      <c r="A16" s="8"/>
      <c r="B16" s="1131" t="s">
        <v>1629</v>
      </c>
      <c r="C16" s="404" t="s">
        <v>1630</v>
      </c>
      <c r="D16" s="392" t="s">
        <v>1631</v>
      </c>
      <c r="E16" s="393"/>
      <c r="F16" s="707"/>
      <c r="G16" s="317"/>
      <c r="H16" s="317"/>
      <c r="I16" s="317"/>
      <c r="J16" s="317"/>
      <c r="K16" s="317"/>
      <c r="L16" s="317"/>
      <c r="M16" s="317"/>
      <c r="N16" s="317"/>
      <c r="O16" s="317"/>
      <c r="P16" s="317"/>
      <c r="Q16" s="317"/>
      <c r="R16" s="317"/>
      <c r="S16" s="317"/>
      <c r="T16" s="317"/>
    </row>
    <row r="17" spans="1:20" ht="12.75" customHeight="1" x14ac:dyDescent="0.2">
      <c r="A17" s="8"/>
      <c r="B17" s="1132"/>
      <c r="C17" s="1129"/>
      <c r="D17" s="1130"/>
      <c r="E17" s="394"/>
      <c r="F17" s="708"/>
      <c r="G17" s="390"/>
      <c r="H17" s="389"/>
      <c r="I17" s="390"/>
      <c r="J17" s="317"/>
      <c r="K17" s="317"/>
      <c r="L17" s="317"/>
      <c r="M17" s="317"/>
      <c r="N17" s="317"/>
      <c r="O17" s="317"/>
      <c r="P17" s="317"/>
      <c r="Q17" s="317"/>
      <c r="R17" s="317"/>
      <c r="S17" s="317"/>
      <c r="T17" s="317"/>
    </row>
    <row r="18" spans="1:20" ht="12.75" customHeight="1" x14ac:dyDescent="0.2">
      <c r="A18" s="8"/>
      <c r="B18" s="1132"/>
      <c r="C18" s="761"/>
      <c r="D18" s="768"/>
      <c r="E18" s="395"/>
      <c r="F18" s="708"/>
      <c r="G18" s="390"/>
      <c r="H18" s="389"/>
      <c r="I18" s="390"/>
      <c r="J18" s="317"/>
      <c r="K18" s="317"/>
      <c r="L18" s="317"/>
      <c r="M18" s="317"/>
      <c r="N18" s="317"/>
      <c r="O18" s="317"/>
      <c r="P18" s="317"/>
      <c r="Q18" s="317"/>
      <c r="R18" s="317"/>
      <c r="S18" s="317"/>
      <c r="T18" s="317"/>
    </row>
    <row r="19" spans="1:20" ht="12.75" customHeight="1" x14ac:dyDescent="0.2">
      <c r="A19" s="8"/>
      <c r="B19" s="1132"/>
      <c r="C19" s="761"/>
      <c r="D19" s="768"/>
      <c r="E19" s="395"/>
      <c r="F19" s="317"/>
      <c r="G19" s="390"/>
      <c r="H19" s="317"/>
      <c r="I19" s="390"/>
      <c r="J19" s="317"/>
      <c r="K19" s="317"/>
      <c r="L19" s="317"/>
      <c r="M19" s="317"/>
      <c r="N19" s="317"/>
      <c r="O19" s="317"/>
      <c r="P19" s="317"/>
      <c r="Q19" s="317"/>
      <c r="R19" s="317"/>
      <c r="S19" s="317"/>
      <c r="T19" s="317"/>
    </row>
    <row r="20" spans="1:20" ht="12.75" customHeight="1" x14ac:dyDescent="0.2">
      <c r="A20" s="8"/>
      <c r="B20" s="1132"/>
      <c r="C20" s="761"/>
      <c r="D20" s="768"/>
      <c r="E20" s="395"/>
      <c r="G20" s="517"/>
      <c r="H20" s="317"/>
      <c r="I20" s="517"/>
      <c r="J20" s="317"/>
      <c r="K20" s="317"/>
      <c r="L20" s="317"/>
      <c r="M20" s="317"/>
      <c r="N20" s="317"/>
      <c r="O20" s="317"/>
      <c r="P20" s="317"/>
      <c r="Q20" s="317"/>
      <c r="R20" s="317"/>
      <c r="S20" s="317"/>
      <c r="T20" s="317"/>
    </row>
    <row r="21" spans="1:20" ht="12.75" customHeight="1" x14ac:dyDescent="0.2">
      <c r="A21" s="8"/>
      <c r="B21" s="1132"/>
      <c r="C21" s="778"/>
      <c r="D21" s="769"/>
      <c r="E21" s="395"/>
      <c r="F21" s="389"/>
      <c r="G21" s="390"/>
      <c r="H21" s="389"/>
      <c r="I21" s="390"/>
      <c r="J21" s="317"/>
      <c r="K21" s="317"/>
      <c r="L21" s="317"/>
      <c r="M21" s="317"/>
      <c r="N21" s="317"/>
      <c r="O21" s="317"/>
      <c r="P21" s="317"/>
      <c r="Q21" s="317"/>
      <c r="R21" s="317"/>
      <c r="S21" s="317"/>
      <c r="T21" s="317"/>
    </row>
    <row r="22" spans="1:20" ht="12.75" customHeight="1" x14ac:dyDescent="0.2">
      <c r="A22" s="8"/>
      <c r="B22" s="1132"/>
      <c r="C22" s="476" t="str">
        <f>IF(D13="UL94 V-0","Thickness for UL94-V0 rating in data sheet","")</f>
        <v>Thickness for UL94-V0 rating in data sheet</v>
      </c>
      <c r="D22" s="477"/>
      <c r="E22" s="473" t="str">
        <f>IF(D13&lt;&gt;"UL94 V-0","",IF(OR(D22=0,ISBLANK(D22)),"FAIL","PASS"))</f>
        <v>FAIL</v>
      </c>
      <c r="F22" s="389"/>
      <c r="G22" s="390"/>
      <c r="H22" s="389"/>
      <c r="I22" s="390"/>
      <c r="J22" s="317"/>
      <c r="K22" s="317"/>
      <c r="L22" s="317"/>
      <c r="M22" s="317"/>
      <c r="N22" s="317"/>
      <c r="O22" s="317"/>
      <c r="P22" s="317"/>
      <c r="Q22" s="317"/>
      <c r="R22" s="317"/>
      <c r="S22" s="317"/>
      <c r="T22" s="317"/>
    </row>
    <row r="23" spans="1:20" ht="12.75" customHeight="1" x14ac:dyDescent="0.2">
      <c r="A23" s="220"/>
      <c r="B23" s="1133"/>
      <c r="C23" s="405" t="s">
        <v>1632</v>
      </c>
      <c r="D23" s="396"/>
      <c r="E23" s="397" t="str">
        <f>IF(D13="FAR 25.853(a)(1)(i)",IF(ISBLANK(D23),"FAIL","PASS"),IF(AND(D23&gt;=D22,E22="PASS"),"PASS","FAIL"))</f>
        <v>FAIL</v>
      </c>
      <c r="F23" s="389"/>
      <c r="G23" s="390"/>
      <c r="J23" s="317"/>
      <c r="K23" s="317"/>
      <c r="L23" s="317"/>
      <c r="M23" s="317"/>
      <c r="N23" s="317"/>
      <c r="O23" s="317"/>
      <c r="P23" s="317"/>
      <c r="Q23" s="317"/>
      <c r="R23" s="317"/>
      <c r="S23" s="317"/>
      <c r="T23" s="317"/>
    </row>
    <row r="24" spans="1:20" ht="12.75" customHeight="1" x14ac:dyDescent="0.2">
      <c r="A24" s="220"/>
      <c r="B24" s="391"/>
      <c r="C24" s="317"/>
      <c r="D24" s="389"/>
      <c r="E24" s="390"/>
      <c r="F24" s="389"/>
      <c r="G24" s="390"/>
      <c r="H24" s="389"/>
      <c r="I24" s="390"/>
      <c r="J24" s="317"/>
      <c r="K24" s="317"/>
      <c r="L24" s="317"/>
      <c r="M24" s="317"/>
      <c r="N24" s="317"/>
      <c r="O24" s="317"/>
      <c r="P24" s="317"/>
      <c r="Q24" s="317"/>
      <c r="R24" s="317"/>
      <c r="S24" s="317"/>
      <c r="T24" s="317"/>
    </row>
    <row r="25" spans="1:20" ht="12.75" customHeight="1" x14ac:dyDescent="0.2">
      <c r="A25" s="8"/>
      <c r="B25" s="1131" t="s">
        <v>1633</v>
      </c>
      <c r="C25" s="400" t="s">
        <v>1630</v>
      </c>
      <c r="D25" s="398" t="s">
        <v>1631</v>
      </c>
      <c r="E25" s="399"/>
      <c r="F25" s="389"/>
      <c r="G25" s="8"/>
      <c r="H25" s="389"/>
      <c r="I25" s="390"/>
      <c r="J25" s="317"/>
      <c r="K25" s="317"/>
      <c r="L25" s="317"/>
      <c r="M25" s="317"/>
      <c r="N25" s="317"/>
      <c r="O25" s="317"/>
      <c r="P25" s="317"/>
      <c r="Q25" s="317"/>
      <c r="R25" s="317"/>
      <c r="S25" s="317"/>
      <c r="T25" s="317"/>
    </row>
    <row r="26" spans="1:20" ht="12.75" customHeight="1" x14ac:dyDescent="0.2">
      <c r="A26" s="8"/>
      <c r="B26" s="1132"/>
      <c r="C26" s="401" t="s">
        <v>1634</v>
      </c>
      <c r="D26" s="1142"/>
      <c r="E26" s="1141"/>
      <c r="F26" s="389"/>
      <c r="G26" s="390"/>
      <c r="H26" s="389"/>
      <c r="I26" s="390"/>
      <c r="J26" s="317"/>
      <c r="K26" s="317"/>
      <c r="L26" s="317"/>
      <c r="M26" s="317"/>
      <c r="N26" s="317"/>
      <c r="O26" s="317"/>
      <c r="P26" s="317"/>
      <c r="Q26" s="317"/>
      <c r="R26" s="317"/>
      <c r="S26" s="317"/>
      <c r="T26" s="317"/>
    </row>
    <row r="27" spans="1:20" ht="12.75" customHeight="1" x14ac:dyDescent="0.2">
      <c r="A27" s="8"/>
      <c r="B27" s="1132"/>
      <c r="C27" s="1143" t="s">
        <v>292</v>
      </c>
      <c r="D27" s="761"/>
      <c r="E27" s="768"/>
      <c r="F27" s="317"/>
      <c r="G27" s="8"/>
      <c r="H27" s="317"/>
      <c r="I27" s="390"/>
      <c r="J27" s="317"/>
      <c r="K27" s="317"/>
      <c r="L27" s="317"/>
      <c r="M27" s="317"/>
      <c r="N27" s="317"/>
      <c r="O27" s="317"/>
      <c r="P27" s="317"/>
      <c r="Q27" s="317"/>
      <c r="R27" s="317"/>
      <c r="S27" s="317"/>
      <c r="T27" s="317"/>
    </row>
    <row r="28" spans="1:20" ht="12.75" customHeight="1" x14ac:dyDescent="0.2">
      <c r="A28" s="8"/>
      <c r="B28" s="1132"/>
      <c r="C28" s="761"/>
      <c r="D28" s="761"/>
      <c r="E28" s="768"/>
      <c r="F28" s="317"/>
      <c r="G28" s="390"/>
      <c r="H28" s="317"/>
      <c r="I28" s="390"/>
      <c r="J28" s="317"/>
      <c r="K28" s="317"/>
      <c r="L28" s="317"/>
      <c r="M28" s="317"/>
      <c r="N28" s="317"/>
      <c r="O28" s="317"/>
      <c r="P28" s="317"/>
      <c r="Q28" s="317"/>
      <c r="R28" s="317"/>
      <c r="S28" s="317"/>
      <c r="T28" s="317"/>
    </row>
    <row r="29" spans="1:20" ht="12.75" customHeight="1" x14ac:dyDescent="0.2">
      <c r="A29" s="8"/>
      <c r="B29" s="1132"/>
      <c r="C29" s="761"/>
      <c r="D29" s="761"/>
      <c r="E29" s="768"/>
      <c r="F29" s="317"/>
      <c r="G29" s="517"/>
      <c r="H29" s="317"/>
      <c r="I29" s="517"/>
      <c r="J29" s="317"/>
      <c r="K29" s="317"/>
      <c r="L29" s="317"/>
      <c r="M29" s="317"/>
      <c r="N29" s="317"/>
      <c r="O29" s="317"/>
      <c r="P29" s="317"/>
      <c r="Q29" s="317"/>
      <c r="R29" s="317"/>
      <c r="S29" s="317"/>
      <c r="T29" s="317"/>
    </row>
    <row r="30" spans="1:20" ht="12.75" customHeight="1" x14ac:dyDescent="0.2">
      <c r="A30" s="8"/>
      <c r="B30" s="1132"/>
      <c r="C30" s="778"/>
      <c r="D30" s="778"/>
      <c r="E30" s="769"/>
      <c r="F30" s="389"/>
      <c r="G30" s="390"/>
      <c r="H30" s="389"/>
      <c r="I30" s="390"/>
      <c r="J30" s="389"/>
      <c r="K30" s="390"/>
      <c r="L30" s="317"/>
      <c r="M30" s="317"/>
      <c r="N30" s="317"/>
      <c r="O30" s="317"/>
      <c r="P30" s="317"/>
      <c r="Q30" s="317"/>
      <c r="R30" s="317"/>
      <c r="S30" s="317"/>
      <c r="T30" s="317"/>
    </row>
    <row r="31" spans="1:20" ht="12.75" customHeight="1" x14ac:dyDescent="0.2">
      <c r="A31" s="8"/>
      <c r="B31" s="1132"/>
      <c r="C31" s="220" t="s">
        <v>1635</v>
      </c>
      <c r="D31" s="156">
        <v>0.5</v>
      </c>
      <c r="E31" s="685" t="str">
        <f>IF(D31&gt;=0.5,"PASS","FAIL")</f>
        <v>PASS</v>
      </c>
      <c r="F31" s="389"/>
      <c r="G31" s="390"/>
      <c r="H31" s="389"/>
      <c r="I31" s="390"/>
      <c r="J31" s="317"/>
      <c r="K31" s="317"/>
      <c r="L31" s="317"/>
      <c r="M31" s="317"/>
      <c r="N31" s="317"/>
      <c r="O31" s="317"/>
      <c r="P31" s="317"/>
      <c r="Q31" s="317"/>
      <c r="R31" s="317"/>
      <c r="S31" s="317"/>
      <c r="T31" s="317"/>
    </row>
    <row r="32" spans="1:20" ht="12.75" customHeight="1" x14ac:dyDescent="0.2">
      <c r="A32" s="8"/>
      <c r="B32" s="1132"/>
      <c r="C32" s="402" t="s">
        <v>1636</v>
      </c>
      <c r="D32" s="1144"/>
      <c r="E32" s="591"/>
      <c r="F32" s="389"/>
      <c r="G32" s="390"/>
      <c r="H32" s="389"/>
      <c r="I32" s="390"/>
      <c r="J32" s="317"/>
      <c r="K32" s="317"/>
      <c r="L32" s="317"/>
      <c r="M32" s="317"/>
      <c r="N32" s="317"/>
      <c r="O32" s="317"/>
      <c r="P32" s="317"/>
      <c r="Q32" s="317"/>
      <c r="R32" s="317"/>
      <c r="S32" s="317"/>
      <c r="T32" s="317"/>
    </row>
    <row r="33" spans="1:20" ht="12.75" customHeight="1" x14ac:dyDescent="0.2">
      <c r="A33" s="8"/>
      <c r="B33" s="1132"/>
      <c r="C33" s="1143" t="s">
        <v>1637</v>
      </c>
      <c r="D33" s="768"/>
      <c r="E33" s="591"/>
      <c r="F33" s="389"/>
      <c r="G33" s="390"/>
      <c r="H33" s="389"/>
      <c r="I33" s="390"/>
      <c r="J33" s="317"/>
      <c r="K33" s="317"/>
      <c r="L33" s="317"/>
      <c r="M33" s="317"/>
      <c r="N33" s="317"/>
      <c r="O33" s="317"/>
      <c r="P33" s="317"/>
      <c r="Q33" s="317"/>
      <c r="R33" s="317"/>
      <c r="S33" s="317"/>
      <c r="T33" s="317"/>
    </row>
    <row r="34" spans="1:20" ht="12.75" customHeight="1" x14ac:dyDescent="0.2">
      <c r="A34" s="8"/>
      <c r="B34" s="1132"/>
      <c r="C34" s="761"/>
      <c r="D34" s="768"/>
      <c r="E34" s="591"/>
      <c r="F34" s="389"/>
      <c r="G34" s="390"/>
      <c r="H34" s="389"/>
      <c r="I34" s="390"/>
      <c r="J34" s="317"/>
      <c r="K34" s="317"/>
      <c r="L34" s="317"/>
      <c r="M34" s="317"/>
      <c r="N34" s="317"/>
      <c r="O34" s="317"/>
      <c r="P34" s="317"/>
      <c r="Q34" s="317"/>
      <c r="R34" s="317"/>
      <c r="S34" s="317"/>
      <c r="T34" s="317"/>
    </row>
    <row r="35" spans="1:20" ht="12.75" customHeight="1" x14ac:dyDescent="0.2">
      <c r="A35" s="8"/>
      <c r="B35" s="1132"/>
      <c r="C35" s="761"/>
      <c r="D35" s="768"/>
      <c r="E35" s="591"/>
      <c r="F35" s="389"/>
      <c r="G35" s="390"/>
      <c r="H35" s="389"/>
      <c r="I35" s="390"/>
      <c r="J35" s="317"/>
      <c r="K35" s="317"/>
      <c r="L35" s="317"/>
      <c r="M35" s="317"/>
      <c r="N35" s="317"/>
      <c r="O35" s="317"/>
      <c r="P35" s="317"/>
      <c r="Q35" s="317"/>
      <c r="R35" s="317"/>
      <c r="S35" s="317"/>
      <c r="T35" s="317"/>
    </row>
    <row r="36" spans="1:20" ht="12.75" customHeight="1" x14ac:dyDescent="0.2">
      <c r="A36" s="8"/>
      <c r="B36" s="1132"/>
      <c r="C36" s="778"/>
      <c r="D36" s="769"/>
      <c r="E36" s="591"/>
      <c r="F36" s="389"/>
      <c r="G36" s="390"/>
      <c r="H36" s="389"/>
      <c r="I36" s="390"/>
      <c r="J36" s="317"/>
      <c r="K36" s="317"/>
      <c r="L36" s="317"/>
      <c r="M36" s="317"/>
      <c r="N36" s="317"/>
      <c r="O36" s="317"/>
      <c r="P36" s="317"/>
      <c r="Q36" s="317"/>
      <c r="R36" s="317"/>
      <c r="S36" s="317"/>
      <c r="T36" s="317"/>
    </row>
    <row r="37" spans="1:20" ht="12.75" customHeight="1" x14ac:dyDescent="0.2">
      <c r="A37" s="8"/>
      <c r="B37" s="1132"/>
      <c r="C37" s="474" t="str">
        <f>IF(D13="UL94 V-0","Thickness for UL94-V0 rating in data sheet","")</f>
        <v>Thickness for UL94-V0 rating in data sheet</v>
      </c>
      <c r="D37" s="475">
        <v>1.4</v>
      </c>
      <c r="E37" s="488" t="str">
        <f>IF(D13&lt;&gt;"UL94 V-0","",IF(OR(D37=0,ISBLANK(D37)),"FAIL","PASS"))</f>
        <v>PASS</v>
      </c>
      <c r="F37" s="389"/>
      <c r="G37" s="390"/>
      <c r="H37" s="389"/>
      <c r="I37" s="390"/>
      <c r="J37" s="317"/>
      <c r="K37" s="317"/>
      <c r="L37" s="317"/>
      <c r="M37" s="317"/>
      <c r="N37" s="317"/>
      <c r="O37" s="317"/>
      <c r="P37" s="317"/>
      <c r="Q37" s="317"/>
      <c r="R37" s="317"/>
      <c r="S37" s="317"/>
      <c r="T37" s="317"/>
    </row>
    <row r="38" spans="1:20" ht="12.75" customHeight="1" x14ac:dyDescent="0.2">
      <c r="A38" s="8"/>
      <c r="B38" s="1133"/>
      <c r="C38" s="403" t="s">
        <v>1632</v>
      </c>
      <c r="D38" s="156">
        <v>1.5</v>
      </c>
      <c r="E38" s="488" t="str">
        <f>IF(D13="FAR 25.853(a)(1)(i)",IF(ISBLANK(D38),"FAIL","PASS"),IF(AND(D38&gt;=D37,E37="PASS"),"PASS","FAIL"))</f>
        <v>PASS</v>
      </c>
      <c r="F38" s="389"/>
      <c r="G38" s="390"/>
      <c r="H38" s="389"/>
      <c r="I38" s="390"/>
      <c r="J38" s="317"/>
      <c r="K38" s="317"/>
      <c r="L38" s="317"/>
      <c r="M38" s="317"/>
      <c r="N38" s="317"/>
      <c r="O38" s="317"/>
      <c r="P38" s="317"/>
      <c r="Q38" s="317"/>
      <c r="R38" s="317"/>
      <c r="S38" s="317"/>
      <c r="T38" s="317"/>
    </row>
    <row r="39" spans="1:20" ht="12.75" customHeight="1" x14ac:dyDescent="0.2">
      <c r="A39" s="8"/>
      <c r="B39" s="406"/>
      <c r="C39" s="409"/>
      <c r="D39" s="408"/>
      <c r="E39" s="407"/>
      <c r="F39" s="389"/>
      <c r="G39" s="390"/>
      <c r="H39" s="389"/>
      <c r="I39" s="390"/>
      <c r="J39" s="317"/>
      <c r="K39" s="317"/>
      <c r="L39" s="317"/>
      <c r="M39" s="317"/>
      <c r="N39" s="317"/>
      <c r="O39" s="317"/>
      <c r="P39" s="317"/>
      <c r="Q39" s="317"/>
      <c r="R39" s="317"/>
      <c r="S39" s="317"/>
      <c r="T39" s="317"/>
    </row>
    <row r="40" spans="1:20" ht="15" customHeight="1" x14ac:dyDescent="0.2">
      <c r="B40" s="1134" t="s">
        <v>1638</v>
      </c>
      <c r="C40" s="1135"/>
      <c r="D40" s="1146" t="s">
        <v>298</v>
      </c>
      <c r="E40" s="1147"/>
    </row>
    <row r="41" spans="1:20" ht="12.75" customHeight="1" x14ac:dyDescent="0.2">
      <c r="A41" s="8"/>
      <c r="B41" s="1134" t="s">
        <v>1639</v>
      </c>
      <c r="C41" s="1135"/>
      <c r="D41" s="1136" t="s">
        <v>171</v>
      </c>
      <c r="E41" s="1137"/>
      <c r="F41" s="389"/>
      <c r="G41" s="390"/>
      <c r="H41" s="389"/>
      <c r="I41" s="390"/>
      <c r="J41" s="317"/>
      <c r="K41" s="317"/>
      <c r="L41" s="317"/>
      <c r="M41" s="317"/>
      <c r="N41" s="317"/>
      <c r="O41" s="317"/>
      <c r="P41" s="317"/>
      <c r="Q41" s="317"/>
      <c r="R41" s="317"/>
      <c r="S41" s="317"/>
      <c r="T41" s="317"/>
    </row>
    <row r="42" spans="1:20" ht="12.75" customHeight="1" x14ac:dyDescent="0.2">
      <c r="A42" s="220"/>
      <c r="B42" s="1145"/>
      <c r="C42" s="777"/>
      <c r="D42" s="777"/>
      <c r="E42" s="777"/>
      <c r="F42" s="389"/>
      <c r="G42" s="390"/>
      <c r="H42" s="389"/>
      <c r="I42" s="390"/>
      <c r="J42" s="389"/>
      <c r="K42" s="390"/>
      <c r="L42" s="317"/>
      <c r="M42" s="317"/>
      <c r="N42" s="317"/>
      <c r="O42" s="317"/>
      <c r="P42" s="317"/>
      <c r="Q42" s="317"/>
      <c r="R42" s="317"/>
      <c r="S42" s="317"/>
      <c r="T42" s="317"/>
    </row>
    <row r="43" spans="1:20" ht="12.75" customHeight="1" x14ac:dyDescent="0.2">
      <c r="A43" s="8"/>
      <c r="B43" s="1098" t="s">
        <v>1640</v>
      </c>
      <c r="C43" s="772"/>
      <c r="D43" s="772"/>
      <c r="E43" s="773"/>
      <c r="F43" s="317"/>
      <c r="G43" s="317"/>
      <c r="H43" s="317"/>
      <c r="I43" s="317"/>
      <c r="J43" s="317"/>
      <c r="K43" s="317"/>
      <c r="L43" s="317"/>
      <c r="M43" s="317"/>
      <c r="N43" s="317"/>
      <c r="O43" s="317"/>
      <c r="P43" s="317"/>
      <c r="Q43" s="317"/>
      <c r="R43" s="317"/>
      <c r="S43" s="317"/>
      <c r="T43" s="317"/>
    </row>
    <row r="44" spans="1:20" ht="12.75" customHeight="1" x14ac:dyDescent="0.2">
      <c r="A44" s="8"/>
      <c r="B44" s="776"/>
      <c r="C44" s="777"/>
      <c r="D44" s="777"/>
      <c r="E44" s="778"/>
      <c r="F44" s="317"/>
      <c r="G44" s="317"/>
      <c r="H44" s="317"/>
      <c r="I44" s="317"/>
      <c r="J44" s="317"/>
      <c r="K44" s="317"/>
      <c r="L44" s="317"/>
      <c r="M44" s="317"/>
      <c r="N44" s="317"/>
      <c r="O44" s="317"/>
      <c r="P44" s="317"/>
      <c r="Q44" s="317"/>
      <c r="R44" s="317"/>
      <c r="S44" s="317"/>
      <c r="T44" s="317"/>
    </row>
    <row r="45" spans="1:20" ht="12.75" customHeight="1" x14ac:dyDescent="0.2">
      <c r="A45" s="8"/>
      <c r="B45" s="317"/>
      <c r="C45" s="317"/>
      <c r="D45" s="317"/>
      <c r="E45" s="317"/>
      <c r="F45" s="317"/>
      <c r="G45" s="317"/>
      <c r="H45" s="317"/>
      <c r="I45" s="317"/>
      <c r="J45" s="317"/>
      <c r="K45" s="317"/>
      <c r="L45" s="317"/>
      <c r="M45" s="317"/>
      <c r="N45" s="317"/>
      <c r="O45" s="317"/>
      <c r="P45" s="317"/>
      <c r="Q45" s="317"/>
      <c r="R45" s="317"/>
      <c r="S45" s="317"/>
      <c r="T45" s="317"/>
    </row>
    <row r="46" spans="1:20" ht="12.75" customHeight="1" x14ac:dyDescent="0.2">
      <c r="A46" s="8"/>
      <c r="B46" s="549" t="s">
        <v>1641</v>
      </c>
      <c r="C46" s="317"/>
      <c r="D46" s="317"/>
      <c r="E46" s="317"/>
      <c r="F46" s="317"/>
      <c r="G46" s="317"/>
      <c r="H46" s="317"/>
      <c r="I46" s="317"/>
      <c r="J46" s="317"/>
      <c r="K46" s="317"/>
      <c r="L46" s="317"/>
      <c r="M46" s="317"/>
      <c r="N46" s="317"/>
      <c r="O46" s="317"/>
      <c r="P46" s="317"/>
      <c r="Q46" s="317"/>
      <c r="R46" s="317"/>
      <c r="S46" s="317"/>
      <c r="T46" s="317"/>
    </row>
    <row r="47" spans="1:20" ht="12.75" customHeight="1" x14ac:dyDescent="0.2">
      <c r="A47" s="8"/>
      <c r="B47" s="559"/>
      <c r="C47" s="224"/>
      <c r="D47" s="224"/>
      <c r="E47" s="224"/>
      <c r="F47" s="224"/>
      <c r="G47" s="224"/>
      <c r="H47" s="224"/>
      <c r="I47" s="224"/>
      <c r="J47" s="224"/>
      <c r="K47" s="224"/>
      <c r="L47" s="224"/>
      <c r="M47" s="224"/>
      <c r="N47" s="224"/>
      <c r="O47" s="560"/>
      <c r="P47" s="317"/>
      <c r="Q47" s="317"/>
      <c r="R47" s="317"/>
      <c r="S47" s="317"/>
      <c r="T47" s="317"/>
    </row>
    <row r="48" spans="1:20" ht="12.75" customHeight="1" x14ac:dyDescent="0.2">
      <c r="A48" s="8"/>
      <c r="B48" s="242"/>
      <c r="C48" s="221"/>
      <c r="D48" s="221"/>
      <c r="E48" s="221"/>
      <c r="F48" s="221"/>
      <c r="G48" s="221"/>
      <c r="H48" s="221"/>
      <c r="I48" s="221"/>
      <c r="J48" s="221"/>
      <c r="K48" s="221"/>
      <c r="L48" s="221"/>
      <c r="M48" s="221"/>
      <c r="N48" s="221"/>
      <c r="O48" s="243"/>
      <c r="P48" s="317"/>
      <c r="Q48" s="317"/>
      <c r="R48" s="317"/>
      <c r="S48" s="317"/>
      <c r="T48" s="317"/>
    </row>
    <row r="49" spans="1:20" ht="12.75" customHeight="1" x14ac:dyDescent="0.2">
      <c r="A49" s="8"/>
      <c r="B49" s="242"/>
      <c r="C49" s="221"/>
      <c r="D49" s="221"/>
      <c r="E49" s="221"/>
      <c r="F49" s="221"/>
      <c r="G49" s="221"/>
      <c r="H49" s="221"/>
      <c r="I49" s="221"/>
      <c r="J49" s="221"/>
      <c r="K49" s="221"/>
      <c r="L49" s="221"/>
      <c r="M49" s="221"/>
      <c r="N49" s="221"/>
      <c r="O49" s="243"/>
      <c r="P49" s="317"/>
      <c r="Q49" s="317"/>
      <c r="R49" s="317"/>
      <c r="S49" s="317"/>
      <c r="T49" s="317"/>
    </row>
    <row r="50" spans="1:20" ht="12.75" customHeight="1" x14ac:dyDescent="0.2">
      <c r="A50" s="8"/>
      <c r="B50" s="242"/>
      <c r="C50" s="221"/>
      <c r="D50" s="221"/>
      <c r="E50" s="221"/>
      <c r="F50" s="221"/>
      <c r="G50" s="221"/>
      <c r="H50" s="221"/>
      <c r="I50" s="221"/>
      <c r="J50" s="221"/>
      <c r="K50" s="221"/>
      <c r="L50" s="221"/>
      <c r="M50" s="221"/>
      <c r="N50" s="221"/>
      <c r="O50" s="243"/>
      <c r="P50" s="317"/>
      <c r="Q50" s="317"/>
      <c r="R50" s="317"/>
      <c r="S50" s="317"/>
      <c r="T50" s="317"/>
    </row>
    <row r="51" spans="1:20" ht="12.75" customHeight="1" x14ac:dyDescent="0.2">
      <c r="A51" s="8"/>
      <c r="B51" s="242"/>
      <c r="C51" s="221"/>
      <c r="D51" s="221"/>
      <c r="E51" s="221"/>
      <c r="F51" s="221"/>
      <c r="G51" s="221"/>
      <c r="H51" s="221"/>
      <c r="I51" s="221"/>
      <c r="J51" s="221"/>
      <c r="K51" s="221"/>
      <c r="L51" s="221"/>
      <c r="M51" s="221"/>
      <c r="N51" s="221"/>
      <c r="O51" s="243"/>
      <c r="P51" s="317"/>
      <c r="Q51" s="317"/>
      <c r="R51" s="317"/>
      <c r="S51" s="317"/>
      <c r="T51" s="317"/>
    </row>
    <row r="52" spans="1:20" ht="12.75" customHeight="1" x14ac:dyDescent="0.2">
      <c r="A52" s="8"/>
      <c r="B52" s="242"/>
      <c r="C52" s="221"/>
      <c r="D52" s="221"/>
      <c r="E52" s="221"/>
      <c r="F52" s="221"/>
      <c r="G52" s="221"/>
      <c r="H52" s="221"/>
      <c r="I52" s="221"/>
      <c r="J52" s="221"/>
      <c r="K52" s="221"/>
      <c r="L52" s="221"/>
      <c r="M52" s="221"/>
      <c r="N52" s="221"/>
      <c r="O52" s="243"/>
      <c r="P52" s="317"/>
      <c r="Q52" s="317"/>
      <c r="R52" s="317"/>
      <c r="S52" s="317"/>
      <c r="T52" s="317"/>
    </row>
    <row r="53" spans="1:20" ht="12.75" customHeight="1" x14ac:dyDescent="0.2">
      <c r="A53" s="8"/>
      <c r="B53" s="242"/>
      <c r="C53" s="221"/>
      <c r="D53" s="221"/>
      <c r="E53" s="221"/>
      <c r="F53" s="221"/>
      <c r="G53" s="221"/>
      <c r="H53" s="221"/>
      <c r="I53" s="221"/>
      <c r="J53" s="221"/>
      <c r="K53" s="221"/>
      <c r="L53" s="221"/>
      <c r="M53" s="221"/>
      <c r="N53" s="221"/>
      <c r="O53" s="243"/>
      <c r="P53" s="317"/>
      <c r="Q53" s="317"/>
      <c r="R53" s="317"/>
      <c r="S53" s="317"/>
      <c r="T53" s="317"/>
    </row>
    <row r="54" spans="1:20" ht="12.75" customHeight="1" x14ac:dyDescent="0.2">
      <c r="A54" s="8"/>
      <c r="B54" s="242"/>
      <c r="C54" s="221"/>
      <c r="D54" s="221"/>
      <c r="E54" s="221"/>
      <c r="F54" s="221"/>
      <c r="G54" s="221"/>
      <c r="H54" s="221"/>
      <c r="I54" s="221"/>
      <c r="J54" s="221"/>
      <c r="K54" s="221"/>
      <c r="L54" s="221"/>
      <c r="M54" s="221"/>
      <c r="N54" s="221"/>
      <c r="O54" s="243"/>
      <c r="P54" s="317"/>
      <c r="Q54" s="317"/>
      <c r="R54" s="317"/>
      <c r="S54" s="317"/>
      <c r="T54" s="317"/>
    </row>
    <row r="55" spans="1:20" ht="12.75" customHeight="1" x14ac:dyDescent="0.2">
      <c r="A55" s="8"/>
      <c r="B55" s="242"/>
      <c r="C55" s="221"/>
      <c r="D55" s="221"/>
      <c r="E55" s="221"/>
      <c r="F55" s="221"/>
      <c r="G55" s="221"/>
      <c r="H55" s="221"/>
      <c r="I55" s="221"/>
      <c r="J55" s="221"/>
      <c r="K55" s="221"/>
      <c r="L55" s="221"/>
      <c r="M55" s="221"/>
      <c r="N55" s="221"/>
      <c r="O55" s="243"/>
      <c r="P55" s="317"/>
      <c r="Q55" s="317"/>
      <c r="R55" s="317"/>
      <c r="S55" s="317"/>
      <c r="T55" s="317"/>
    </row>
    <row r="56" spans="1:20" ht="12.75" customHeight="1" x14ac:dyDescent="0.2">
      <c r="A56" s="8"/>
      <c r="B56" s="242"/>
      <c r="C56" s="221"/>
      <c r="D56" s="221"/>
      <c r="E56" s="221"/>
      <c r="F56" s="221"/>
      <c r="G56" s="221"/>
      <c r="H56" s="221"/>
      <c r="I56" s="221"/>
      <c r="J56" s="221"/>
      <c r="K56" s="221"/>
      <c r="L56" s="221"/>
      <c r="M56" s="221"/>
      <c r="N56" s="221"/>
      <c r="O56" s="243"/>
      <c r="P56" s="317"/>
      <c r="Q56" s="317"/>
      <c r="R56" s="317"/>
      <c r="S56" s="317"/>
      <c r="T56" s="317"/>
    </row>
    <row r="57" spans="1:20" ht="12.75" customHeight="1" x14ac:dyDescent="0.2">
      <c r="A57" s="8"/>
      <c r="B57" s="242"/>
      <c r="C57" s="221"/>
      <c r="D57" s="221"/>
      <c r="E57" s="221"/>
      <c r="F57" s="221"/>
      <c r="G57" s="221"/>
      <c r="H57" s="221"/>
      <c r="I57" s="221"/>
      <c r="J57" s="221"/>
      <c r="K57" s="221"/>
      <c r="L57" s="221"/>
      <c r="M57" s="221"/>
      <c r="N57" s="221"/>
      <c r="O57" s="243"/>
      <c r="P57" s="317"/>
      <c r="Q57" s="317"/>
      <c r="R57" s="317"/>
      <c r="S57" s="317"/>
      <c r="T57" s="317"/>
    </row>
    <row r="58" spans="1:20" ht="12.75" customHeight="1" x14ac:dyDescent="0.2">
      <c r="A58" s="8"/>
      <c r="B58" s="242"/>
      <c r="C58" s="221"/>
      <c r="D58" s="221"/>
      <c r="E58" s="221"/>
      <c r="F58" s="221"/>
      <c r="G58" s="221"/>
      <c r="H58" s="221"/>
      <c r="I58" s="221"/>
      <c r="J58" s="221"/>
      <c r="K58" s="221"/>
      <c r="L58" s="221"/>
      <c r="M58" s="221"/>
      <c r="N58" s="221"/>
      <c r="O58" s="243"/>
      <c r="P58" s="317"/>
      <c r="Q58" s="317"/>
      <c r="R58" s="317"/>
      <c r="S58" s="317"/>
      <c r="T58" s="317"/>
    </row>
    <row r="59" spans="1:20" ht="12.75" customHeight="1" x14ac:dyDescent="0.2">
      <c r="A59" s="8"/>
      <c r="B59" s="242"/>
      <c r="C59" s="221"/>
      <c r="D59" s="221"/>
      <c r="E59" s="221"/>
      <c r="F59" s="221"/>
      <c r="G59" s="221"/>
      <c r="H59" s="221"/>
      <c r="I59" s="221"/>
      <c r="J59" s="221"/>
      <c r="K59" s="221"/>
      <c r="L59" s="221"/>
      <c r="M59" s="221"/>
      <c r="N59" s="221"/>
      <c r="O59" s="243"/>
      <c r="P59" s="317"/>
      <c r="Q59" s="317"/>
      <c r="R59" s="317"/>
      <c r="S59" s="317"/>
      <c r="T59" s="317"/>
    </row>
    <row r="60" spans="1:20" ht="12.75" customHeight="1" x14ac:dyDescent="0.2">
      <c r="A60" s="8"/>
      <c r="B60" s="242"/>
      <c r="C60" s="221"/>
      <c r="D60" s="221"/>
      <c r="E60" s="221"/>
      <c r="F60" s="221"/>
      <c r="G60" s="221"/>
      <c r="H60" s="221"/>
      <c r="I60" s="221"/>
      <c r="J60" s="221"/>
      <c r="K60" s="221"/>
      <c r="L60" s="221"/>
      <c r="M60" s="221"/>
      <c r="N60" s="221"/>
      <c r="O60" s="243"/>
      <c r="P60" s="317"/>
      <c r="Q60" s="317"/>
      <c r="R60" s="317"/>
      <c r="S60" s="317"/>
      <c r="T60" s="317"/>
    </row>
    <row r="61" spans="1:20" ht="12.75" customHeight="1" x14ac:dyDescent="0.2">
      <c r="A61" s="8"/>
      <c r="B61" s="242"/>
      <c r="C61" s="221"/>
      <c r="D61" s="221"/>
      <c r="E61" s="221"/>
      <c r="F61" s="221"/>
      <c r="G61" s="221"/>
      <c r="H61" s="221"/>
      <c r="I61" s="221"/>
      <c r="J61" s="221"/>
      <c r="K61" s="221"/>
      <c r="L61" s="221"/>
      <c r="M61" s="221"/>
      <c r="N61" s="221"/>
      <c r="O61" s="243"/>
      <c r="P61" s="317"/>
      <c r="Q61" s="317"/>
      <c r="R61" s="317"/>
      <c r="S61" s="317"/>
      <c r="T61" s="317"/>
    </row>
    <row r="62" spans="1:20" ht="12.75" customHeight="1" x14ac:dyDescent="0.2">
      <c r="A62" s="8"/>
      <c r="B62" s="242"/>
      <c r="C62" s="221"/>
      <c r="D62" s="221"/>
      <c r="E62" s="221"/>
      <c r="F62" s="221"/>
      <c r="G62" s="221"/>
      <c r="H62" s="221"/>
      <c r="I62" s="221"/>
      <c r="J62" s="221"/>
      <c r="K62" s="221"/>
      <c r="L62" s="221"/>
      <c r="M62" s="221"/>
      <c r="N62" s="221"/>
      <c r="O62" s="243"/>
      <c r="P62" s="317"/>
      <c r="Q62" s="317"/>
      <c r="R62" s="317"/>
      <c r="S62" s="317"/>
      <c r="T62" s="317"/>
    </row>
    <row r="63" spans="1:20" ht="12.75" customHeight="1" x14ac:dyDescent="0.2">
      <c r="A63" s="8"/>
      <c r="B63" s="242"/>
      <c r="C63" s="221"/>
      <c r="D63" s="221"/>
      <c r="E63" s="221"/>
      <c r="F63" s="221"/>
      <c r="G63" s="221"/>
      <c r="H63" s="221"/>
      <c r="I63" s="221"/>
      <c r="J63" s="221"/>
      <c r="K63" s="221"/>
      <c r="L63" s="221"/>
      <c r="M63" s="221"/>
      <c r="N63" s="221"/>
      <c r="O63" s="243"/>
      <c r="P63" s="317"/>
      <c r="Q63" s="317"/>
      <c r="R63" s="317"/>
      <c r="S63" s="317"/>
      <c r="T63" s="317"/>
    </row>
    <row r="64" spans="1:20" ht="12.75" customHeight="1" x14ac:dyDescent="0.2">
      <c r="A64" s="8"/>
      <c r="B64" s="242"/>
      <c r="C64" s="221"/>
      <c r="D64" s="221"/>
      <c r="E64" s="221"/>
      <c r="F64" s="221"/>
      <c r="G64" s="221"/>
      <c r="H64" s="221"/>
      <c r="I64" s="221"/>
      <c r="J64" s="221"/>
      <c r="K64" s="221"/>
      <c r="L64" s="221"/>
      <c r="M64" s="221"/>
      <c r="N64" s="221"/>
      <c r="O64" s="243"/>
      <c r="P64" s="317"/>
      <c r="Q64" s="317"/>
      <c r="R64" s="317"/>
      <c r="S64" s="317"/>
      <c r="T64" s="317"/>
    </row>
    <row r="65" spans="1:20" ht="12.75" customHeight="1" x14ac:dyDescent="0.2">
      <c r="A65" s="8"/>
      <c r="B65" s="242"/>
      <c r="C65" s="221"/>
      <c r="D65" s="221"/>
      <c r="E65" s="221"/>
      <c r="F65" s="221"/>
      <c r="G65" s="221"/>
      <c r="H65" s="221"/>
      <c r="I65" s="221"/>
      <c r="J65" s="221"/>
      <c r="K65" s="221"/>
      <c r="L65" s="221"/>
      <c r="M65" s="221"/>
      <c r="N65" s="221"/>
      <c r="O65" s="243"/>
      <c r="P65" s="317"/>
      <c r="Q65" s="317"/>
      <c r="R65" s="317"/>
      <c r="S65" s="317"/>
      <c r="T65" s="317"/>
    </row>
    <row r="66" spans="1:20" ht="12.75" customHeight="1" x14ac:dyDescent="0.2">
      <c r="A66" s="8"/>
      <c r="B66" s="242"/>
      <c r="C66" s="221"/>
      <c r="D66" s="221"/>
      <c r="E66" s="221"/>
      <c r="F66" s="221"/>
      <c r="G66" s="221"/>
      <c r="H66" s="221"/>
      <c r="I66" s="221"/>
      <c r="J66" s="221"/>
      <c r="K66" s="221"/>
      <c r="L66" s="221"/>
      <c r="M66" s="221"/>
      <c r="N66" s="221"/>
      <c r="O66" s="243"/>
      <c r="P66" s="317"/>
      <c r="Q66" s="317"/>
      <c r="R66" s="317"/>
      <c r="S66" s="317"/>
      <c r="T66" s="317"/>
    </row>
    <row r="67" spans="1:20" ht="12.75" customHeight="1" x14ac:dyDescent="0.2">
      <c r="A67" s="8"/>
      <c r="B67" s="242"/>
      <c r="C67" s="221"/>
      <c r="D67" s="221"/>
      <c r="E67" s="221"/>
      <c r="F67" s="221"/>
      <c r="G67" s="221"/>
      <c r="H67" s="221"/>
      <c r="I67" s="221"/>
      <c r="J67" s="221"/>
      <c r="K67" s="221"/>
      <c r="L67" s="221"/>
      <c r="M67" s="221"/>
      <c r="N67" s="221"/>
      <c r="O67" s="243"/>
      <c r="P67" s="317"/>
      <c r="Q67" s="317"/>
      <c r="R67" s="317"/>
      <c r="S67" s="317"/>
      <c r="T67" s="317"/>
    </row>
    <row r="68" spans="1:20" ht="12.75" customHeight="1" x14ac:dyDescent="0.2">
      <c r="A68" s="8"/>
      <c r="B68" s="242"/>
      <c r="C68" s="221"/>
      <c r="D68" s="221"/>
      <c r="E68" s="221"/>
      <c r="F68" s="221"/>
      <c r="G68" s="221"/>
      <c r="H68" s="221"/>
      <c r="I68" s="221"/>
      <c r="J68" s="221"/>
      <c r="K68" s="221"/>
      <c r="L68" s="221"/>
      <c r="M68" s="221"/>
      <c r="N68" s="221"/>
      <c r="O68" s="243"/>
      <c r="P68" s="317"/>
      <c r="Q68" s="317"/>
      <c r="R68" s="317"/>
      <c r="S68" s="317"/>
      <c r="T68" s="317"/>
    </row>
    <row r="69" spans="1:20" ht="12.75" customHeight="1" x14ac:dyDescent="0.2">
      <c r="A69" s="8"/>
      <c r="B69" s="242"/>
      <c r="C69" s="221"/>
      <c r="D69" s="221"/>
      <c r="E69" s="221"/>
      <c r="F69" s="221"/>
      <c r="G69" s="221"/>
      <c r="H69" s="221"/>
      <c r="I69" s="221"/>
      <c r="J69" s="221"/>
      <c r="K69" s="221"/>
      <c r="L69" s="221"/>
      <c r="M69" s="221"/>
      <c r="N69" s="221"/>
      <c r="O69" s="243"/>
      <c r="P69" s="317"/>
      <c r="Q69" s="317"/>
      <c r="R69" s="317"/>
      <c r="S69" s="317"/>
      <c r="T69" s="317"/>
    </row>
    <row r="70" spans="1:20" ht="12.75" customHeight="1" x14ac:dyDescent="0.2">
      <c r="A70" s="8"/>
      <c r="B70" s="242"/>
      <c r="C70" s="221"/>
      <c r="D70" s="221"/>
      <c r="E70" s="221"/>
      <c r="F70" s="221"/>
      <c r="G70" s="221"/>
      <c r="H70" s="221"/>
      <c r="I70" s="221"/>
      <c r="J70" s="221"/>
      <c r="K70" s="221"/>
      <c r="L70" s="221"/>
      <c r="M70" s="221"/>
      <c r="N70" s="221"/>
      <c r="O70" s="243"/>
      <c r="P70" s="317"/>
      <c r="Q70" s="317"/>
      <c r="R70" s="317"/>
      <c r="S70" s="317"/>
      <c r="T70" s="317"/>
    </row>
    <row r="71" spans="1:20" ht="12.75" customHeight="1" x14ac:dyDescent="0.2">
      <c r="A71" s="8"/>
      <c r="B71" s="242"/>
      <c r="C71" s="221"/>
      <c r="D71" s="221"/>
      <c r="E71" s="221"/>
      <c r="F71" s="221"/>
      <c r="G71" s="221"/>
      <c r="H71" s="221"/>
      <c r="I71" s="221"/>
      <c r="J71" s="221"/>
      <c r="K71" s="221"/>
      <c r="L71" s="221"/>
      <c r="M71" s="221"/>
      <c r="N71" s="221"/>
      <c r="O71" s="243"/>
      <c r="P71" s="317"/>
      <c r="Q71" s="317"/>
      <c r="R71" s="317"/>
      <c r="S71" s="317"/>
      <c r="T71" s="317"/>
    </row>
    <row r="72" spans="1:20" ht="12.75" customHeight="1" x14ac:dyDescent="0.2">
      <c r="A72" s="8"/>
      <c r="B72" s="242"/>
      <c r="C72" s="221"/>
      <c r="D72" s="221"/>
      <c r="E72" s="221"/>
      <c r="F72" s="221"/>
      <c r="G72" s="221"/>
      <c r="H72" s="221"/>
      <c r="I72" s="221"/>
      <c r="J72" s="221"/>
      <c r="K72" s="221"/>
      <c r="L72" s="221"/>
      <c r="M72" s="221"/>
      <c r="N72" s="221"/>
      <c r="O72" s="243"/>
      <c r="P72" s="317"/>
      <c r="Q72" s="317"/>
      <c r="R72" s="317"/>
      <c r="S72" s="317"/>
      <c r="T72" s="317"/>
    </row>
    <row r="73" spans="1:20" ht="12.75" customHeight="1" x14ac:dyDescent="0.2">
      <c r="A73" s="8"/>
      <c r="B73" s="242"/>
      <c r="C73" s="221"/>
      <c r="D73" s="221"/>
      <c r="E73" s="221"/>
      <c r="F73" s="221"/>
      <c r="G73" s="221"/>
      <c r="H73" s="221"/>
      <c r="I73" s="221"/>
      <c r="J73" s="221"/>
      <c r="K73" s="221"/>
      <c r="L73" s="221"/>
      <c r="M73" s="221"/>
      <c r="N73" s="221"/>
      <c r="O73" s="243"/>
      <c r="P73" s="317"/>
      <c r="Q73" s="317"/>
      <c r="R73" s="317"/>
      <c r="S73" s="317"/>
      <c r="T73" s="317"/>
    </row>
    <row r="74" spans="1:20" ht="12.75" customHeight="1" x14ac:dyDescent="0.2">
      <c r="A74" s="8"/>
      <c r="B74" s="242"/>
      <c r="C74" s="221"/>
      <c r="D74" s="221"/>
      <c r="E74" s="221"/>
      <c r="F74" s="221"/>
      <c r="G74" s="221"/>
      <c r="H74" s="221"/>
      <c r="I74" s="221"/>
      <c r="J74" s="221"/>
      <c r="K74" s="221"/>
      <c r="L74" s="221"/>
      <c r="M74" s="221"/>
      <c r="N74" s="221"/>
      <c r="O74" s="243"/>
      <c r="P74" s="317"/>
      <c r="Q74" s="317"/>
      <c r="R74" s="317"/>
      <c r="S74" s="317"/>
      <c r="T74" s="317"/>
    </row>
    <row r="75" spans="1:20" ht="12.75" customHeight="1" x14ac:dyDescent="0.2">
      <c r="A75" s="8"/>
      <c r="B75" s="242"/>
      <c r="C75" s="221"/>
      <c r="D75" s="221"/>
      <c r="E75" s="221"/>
      <c r="F75" s="221"/>
      <c r="G75" s="221"/>
      <c r="H75" s="221"/>
      <c r="I75" s="221"/>
      <c r="J75" s="221"/>
      <c r="K75" s="221"/>
      <c r="L75" s="221"/>
      <c r="M75" s="221"/>
      <c r="N75" s="221"/>
      <c r="O75" s="243"/>
      <c r="P75" s="317"/>
      <c r="Q75" s="317"/>
      <c r="R75" s="317"/>
      <c r="S75" s="317"/>
      <c r="T75" s="317"/>
    </row>
    <row r="76" spans="1:20" ht="12.75" customHeight="1" x14ac:dyDescent="0.2">
      <c r="A76" s="8"/>
      <c r="B76" s="242"/>
      <c r="C76" s="221"/>
      <c r="D76" s="221"/>
      <c r="E76" s="221"/>
      <c r="F76" s="221"/>
      <c r="G76" s="221"/>
      <c r="H76" s="221"/>
      <c r="I76" s="221"/>
      <c r="J76" s="221"/>
      <c r="K76" s="221"/>
      <c r="L76" s="221"/>
      <c r="M76" s="221"/>
      <c r="N76" s="221"/>
      <c r="O76" s="243"/>
      <c r="P76" s="317"/>
      <c r="Q76" s="317"/>
      <c r="R76" s="317"/>
      <c r="S76" s="317"/>
      <c r="T76" s="317"/>
    </row>
    <row r="77" spans="1:20" ht="12.75" customHeight="1" x14ac:dyDescent="0.2">
      <c r="A77" s="8"/>
      <c r="B77" s="242"/>
      <c r="C77" s="221"/>
      <c r="D77" s="221"/>
      <c r="E77" s="221"/>
      <c r="F77" s="221"/>
      <c r="G77" s="221"/>
      <c r="H77" s="221"/>
      <c r="I77" s="221"/>
      <c r="J77" s="221"/>
      <c r="K77" s="221"/>
      <c r="L77" s="221"/>
      <c r="M77" s="221"/>
      <c r="N77" s="221"/>
      <c r="O77" s="243"/>
      <c r="P77" s="317"/>
      <c r="Q77" s="317"/>
      <c r="R77" s="317"/>
      <c r="S77" s="317"/>
      <c r="T77" s="317"/>
    </row>
    <row r="78" spans="1:20" ht="12.75" customHeight="1" x14ac:dyDescent="0.2">
      <c r="A78" s="8"/>
      <c r="B78" s="242"/>
      <c r="C78" s="221"/>
      <c r="D78" s="221"/>
      <c r="E78" s="221"/>
      <c r="F78" s="221"/>
      <c r="G78" s="221"/>
      <c r="H78" s="221"/>
      <c r="I78" s="221"/>
      <c r="J78" s="221"/>
      <c r="K78" s="221"/>
      <c r="L78" s="221"/>
      <c r="M78" s="221"/>
      <c r="N78" s="221"/>
      <c r="O78" s="243"/>
      <c r="P78" s="317"/>
      <c r="Q78" s="317"/>
      <c r="R78" s="317"/>
      <c r="S78" s="317"/>
      <c r="T78" s="317"/>
    </row>
    <row r="79" spans="1:20" ht="12.75" customHeight="1" x14ac:dyDescent="0.2">
      <c r="A79" s="8"/>
      <c r="B79" s="242"/>
      <c r="C79" s="221"/>
      <c r="D79" s="221"/>
      <c r="E79" s="221"/>
      <c r="F79" s="221"/>
      <c r="G79" s="221"/>
      <c r="H79" s="221"/>
      <c r="I79" s="221"/>
      <c r="J79" s="221"/>
      <c r="K79" s="221"/>
      <c r="L79" s="221"/>
      <c r="M79" s="221"/>
      <c r="N79" s="221"/>
      <c r="O79" s="243"/>
      <c r="P79" s="317"/>
      <c r="Q79" s="317"/>
      <c r="R79" s="317"/>
      <c r="S79" s="317"/>
      <c r="T79" s="317"/>
    </row>
    <row r="80" spans="1:20" ht="12.75" customHeight="1" x14ac:dyDescent="0.2">
      <c r="A80" s="8"/>
      <c r="B80" s="242"/>
      <c r="C80" s="221"/>
      <c r="D80" s="221"/>
      <c r="E80" s="221"/>
      <c r="F80" s="221"/>
      <c r="G80" s="221"/>
      <c r="H80" s="221"/>
      <c r="I80" s="221"/>
      <c r="J80" s="221"/>
      <c r="K80" s="221"/>
      <c r="L80" s="221"/>
      <c r="M80" s="221"/>
      <c r="N80" s="221"/>
      <c r="O80" s="243"/>
      <c r="P80" s="317"/>
      <c r="Q80" s="317"/>
      <c r="R80" s="317"/>
      <c r="S80" s="317"/>
      <c r="T80" s="317"/>
    </row>
    <row r="81" spans="1:20" ht="12.75" customHeight="1" x14ac:dyDescent="0.2">
      <c r="A81" s="8"/>
      <c r="B81" s="242"/>
      <c r="C81" s="221"/>
      <c r="D81" s="221"/>
      <c r="E81" s="221"/>
      <c r="F81" s="221"/>
      <c r="G81" s="221"/>
      <c r="H81" s="221"/>
      <c r="I81" s="221"/>
      <c r="J81" s="221"/>
      <c r="K81" s="221"/>
      <c r="L81" s="221"/>
      <c r="M81" s="221"/>
      <c r="N81" s="221"/>
      <c r="O81" s="243"/>
      <c r="P81" s="317"/>
      <c r="Q81" s="317"/>
      <c r="R81" s="317"/>
      <c r="S81" s="317"/>
      <c r="T81" s="317"/>
    </row>
    <row r="82" spans="1:20" ht="12.75" customHeight="1" x14ac:dyDescent="0.2">
      <c r="A82" s="8"/>
      <c r="B82" s="242"/>
      <c r="C82" s="221"/>
      <c r="D82" s="221"/>
      <c r="E82" s="221"/>
      <c r="F82" s="221"/>
      <c r="G82" s="221"/>
      <c r="H82" s="221"/>
      <c r="I82" s="221"/>
      <c r="J82" s="221"/>
      <c r="K82" s="221"/>
      <c r="L82" s="221"/>
      <c r="M82" s="221"/>
      <c r="N82" s="221"/>
      <c r="O82" s="243"/>
      <c r="P82" s="317"/>
      <c r="Q82" s="317"/>
      <c r="R82" s="317"/>
      <c r="S82" s="317"/>
      <c r="T82" s="317"/>
    </row>
    <row r="83" spans="1:20" ht="12.75" customHeight="1" x14ac:dyDescent="0.2">
      <c r="A83" s="8"/>
      <c r="B83" s="242"/>
      <c r="C83" s="221"/>
      <c r="D83" s="221"/>
      <c r="E83" s="221"/>
      <c r="F83" s="221"/>
      <c r="G83" s="221"/>
      <c r="H83" s="221"/>
      <c r="I83" s="221"/>
      <c r="J83" s="221"/>
      <c r="K83" s="221"/>
      <c r="L83" s="221"/>
      <c r="M83" s="221"/>
      <c r="N83" s="221"/>
      <c r="O83" s="243"/>
      <c r="P83" s="317"/>
      <c r="Q83" s="317"/>
      <c r="R83" s="317"/>
      <c r="S83" s="317"/>
      <c r="T83" s="317"/>
    </row>
    <row r="84" spans="1:20" ht="12.75" customHeight="1" x14ac:dyDescent="0.2">
      <c r="A84" s="8"/>
      <c r="B84" s="242"/>
      <c r="C84" s="221"/>
      <c r="D84" s="221"/>
      <c r="E84" s="221"/>
      <c r="F84" s="221"/>
      <c r="G84" s="221"/>
      <c r="H84" s="221"/>
      <c r="I84" s="221"/>
      <c r="J84" s="221"/>
      <c r="K84" s="221"/>
      <c r="L84" s="221"/>
      <c r="M84" s="221"/>
      <c r="N84" s="221"/>
      <c r="O84" s="243"/>
      <c r="P84" s="317"/>
      <c r="Q84" s="317"/>
      <c r="R84" s="317"/>
      <c r="S84" s="317"/>
      <c r="T84" s="317"/>
    </row>
    <row r="85" spans="1:20" ht="12.75" customHeight="1" x14ac:dyDescent="0.2">
      <c r="A85" s="8"/>
      <c r="B85" s="242"/>
      <c r="C85" s="221"/>
      <c r="D85" s="221"/>
      <c r="E85" s="221"/>
      <c r="F85" s="221"/>
      <c r="G85" s="221"/>
      <c r="H85" s="221"/>
      <c r="I85" s="221"/>
      <c r="J85" s="221"/>
      <c r="K85" s="221"/>
      <c r="L85" s="221"/>
      <c r="M85" s="221"/>
      <c r="N85" s="221"/>
      <c r="O85" s="243"/>
      <c r="P85" s="317"/>
      <c r="Q85" s="317"/>
      <c r="R85" s="317"/>
      <c r="S85" s="317"/>
      <c r="T85" s="317"/>
    </row>
    <row r="86" spans="1:20" ht="12.75" customHeight="1" x14ac:dyDescent="0.2">
      <c r="A86" s="8"/>
      <c r="B86" s="242"/>
      <c r="C86" s="221"/>
      <c r="D86" s="221"/>
      <c r="E86" s="221"/>
      <c r="F86" s="221"/>
      <c r="G86" s="221"/>
      <c r="H86" s="221"/>
      <c r="I86" s="221"/>
      <c r="J86" s="221"/>
      <c r="K86" s="221"/>
      <c r="L86" s="221"/>
      <c r="M86" s="221"/>
      <c r="N86" s="221"/>
      <c r="O86" s="243"/>
      <c r="P86" s="317"/>
      <c r="Q86" s="317"/>
      <c r="R86" s="317"/>
      <c r="S86" s="317"/>
      <c r="T86" s="317"/>
    </row>
    <row r="87" spans="1:20" ht="12.75" customHeight="1" x14ac:dyDescent="0.2">
      <c r="A87" s="8"/>
      <c r="B87" s="242"/>
      <c r="C87" s="221"/>
      <c r="D87" s="221"/>
      <c r="E87" s="221"/>
      <c r="F87" s="221"/>
      <c r="G87" s="221"/>
      <c r="H87" s="221"/>
      <c r="I87" s="221"/>
      <c r="J87" s="221"/>
      <c r="K87" s="221"/>
      <c r="L87" s="221"/>
      <c r="M87" s="221"/>
      <c r="N87" s="221"/>
      <c r="O87" s="243"/>
      <c r="P87" s="317"/>
      <c r="Q87" s="317"/>
      <c r="R87" s="317"/>
      <c r="S87" s="317"/>
      <c r="T87" s="317"/>
    </row>
    <row r="88" spans="1:20" ht="12.75" customHeight="1" x14ac:dyDescent="0.2">
      <c r="A88" s="8"/>
      <c r="B88" s="242"/>
      <c r="C88" s="221"/>
      <c r="D88" s="221"/>
      <c r="E88" s="221"/>
      <c r="F88" s="221"/>
      <c r="G88" s="221"/>
      <c r="H88" s="221"/>
      <c r="I88" s="221"/>
      <c r="J88" s="221"/>
      <c r="K88" s="221"/>
      <c r="L88" s="221"/>
      <c r="M88" s="221"/>
      <c r="N88" s="221"/>
      <c r="O88" s="243"/>
      <c r="P88" s="317"/>
      <c r="Q88" s="317"/>
      <c r="R88" s="317"/>
      <c r="S88" s="317"/>
      <c r="T88" s="317"/>
    </row>
    <row r="89" spans="1:20" ht="12.75" customHeight="1" x14ac:dyDescent="0.2">
      <c r="A89" s="8"/>
      <c r="B89" s="242"/>
      <c r="C89" s="221"/>
      <c r="D89" s="221"/>
      <c r="E89" s="221"/>
      <c r="F89" s="221"/>
      <c r="G89" s="221"/>
      <c r="H89" s="221"/>
      <c r="I89" s="221"/>
      <c r="J89" s="221"/>
      <c r="K89" s="221"/>
      <c r="L89" s="221"/>
      <c r="M89" s="221"/>
      <c r="N89" s="221"/>
      <c r="O89" s="243"/>
      <c r="P89" s="317"/>
      <c r="Q89" s="317"/>
      <c r="R89" s="317"/>
      <c r="S89" s="317"/>
      <c r="T89" s="317"/>
    </row>
    <row r="90" spans="1:20" ht="12.75" customHeight="1" x14ac:dyDescent="0.2">
      <c r="A90" s="8"/>
      <c r="B90" s="242"/>
      <c r="C90" s="221"/>
      <c r="D90" s="221"/>
      <c r="E90" s="221"/>
      <c r="F90" s="221"/>
      <c r="G90" s="221"/>
      <c r="H90" s="221"/>
      <c r="I90" s="221"/>
      <c r="J90" s="221"/>
      <c r="K90" s="221"/>
      <c r="L90" s="221"/>
      <c r="M90" s="221"/>
      <c r="N90" s="221"/>
      <c r="O90" s="243"/>
      <c r="P90" s="317"/>
      <c r="Q90" s="317"/>
      <c r="R90" s="317"/>
      <c r="S90" s="317"/>
      <c r="T90" s="317"/>
    </row>
    <row r="91" spans="1:20" ht="12.75" customHeight="1" x14ac:dyDescent="0.2">
      <c r="A91" s="8"/>
      <c r="B91" s="242"/>
      <c r="C91" s="221"/>
      <c r="D91" s="221"/>
      <c r="E91" s="221"/>
      <c r="F91" s="221"/>
      <c r="G91" s="221"/>
      <c r="H91" s="221"/>
      <c r="I91" s="221"/>
      <c r="J91" s="221"/>
      <c r="K91" s="221"/>
      <c r="L91" s="221"/>
      <c r="M91" s="221"/>
      <c r="N91" s="221"/>
      <c r="O91" s="243"/>
      <c r="P91" s="317"/>
      <c r="Q91" s="317"/>
      <c r="R91" s="317"/>
      <c r="S91" s="317"/>
      <c r="T91" s="317"/>
    </row>
    <row r="92" spans="1:20" ht="12.75" customHeight="1" x14ac:dyDescent="0.2">
      <c r="A92" s="8"/>
      <c r="B92" s="242"/>
      <c r="C92" s="221"/>
      <c r="D92" s="221"/>
      <c r="E92" s="221"/>
      <c r="F92" s="221"/>
      <c r="G92" s="221"/>
      <c r="H92" s="221"/>
      <c r="I92" s="221"/>
      <c r="J92" s="221"/>
      <c r="K92" s="221"/>
      <c r="L92" s="221"/>
      <c r="M92" s="221"/>
      <c r="N92" s="221"/>
      <c r="O92" s="243"/>
      <c r="P92" s="317"/>
      <c r="Q92" s="317"/>
      <c r="R92" s="317"/>
      <c r="S92" s="317"/>
      <c r="T92" s="317"/>
    </row>
    <row r="93" spans="1:20" ht="12.75" customHeight="1" x14ac:dyDescent="0.2">
      <c r="A93" s="8"/>
      <c r="B93" s="242"/>
      <c r="C93" s="221"/>
      <c r="D93" s="221"/>
      <c r="E93" s="221"/>
      <c r="F93" s="221"/>
      <c r="G93" s="221"/>
      <c r="H93" s="221"/>
      <c r="I93" s="221"/>
      <c r="J93" s="221"/>
      <c r="K93" s="221"/>
      <c r="L93" s="221"/>
      <c r="M93" s="221"/>
      <c r="N93" s="221"/>
      <c r="O93" s="243"/>
      <c r="P93" s="317"/>
      <c r="Q93" s="317"/>
      <c r="R93" s="317"/>
      <c r="S93" s="317"/>
      <c r="T93" s="317"/>
    </row>
    <row r="94" spans="1:20" ht="12.75" customHeight="1" x14ac:dyDescent="0.2">
      <c r="A94" s="8"/>
      <c r="B94" s="242"/>
      <c r="C94" s="221"/>
      <c r="D94" s="221"/>
      <c r="E94" s="221"/>
      <c r="F94" s="221"/>
      <c r="G94" s="221"/>
      <c r="H94" s="221"/>
      <c r="I94" s="221"/>
      <c r="J94" s="221"/>
      <c r="K94" s="221"/>
      <c r="L94" s="221"/>
      <c r="M94" s="221"/>
      <c r="N94" s="221"/>
      <c r="O94" s="243"/>
      <c r="P94" s="317"/>
      <c r="Q94" s="317"/>
      <c r="R94" s="317"/>
      <c r="S94" s="317"/>
      <c r="T94" s="317"/>
    </row>
    <row r="95" spans="1:20" ht="12.75" customHeight="1" x14ac:dyDescent="0.2">
      <c r="A95" s="8"/>
      <c r="B95" s="242"/>
      <c r="C95" s="221"/>
      <c r="D95" s="221"/>
      <c r="E95" s="221"/>
      <c r="F95" s="221"/>
      <c r="G95" s="221"/>
      <c r="H95" s="221"/>
      <c r="I95" s="221"/>
      <c r="J95" s="221"/>
      <c r="K95" s="221"/>
      <c r="L95" s="221"/>
      <c r="M95" s="221"/>
      <c r="N95" s="221"/>
      <c r="O95" s="243"/>
      <c r="P95" s="317"/>
      <c r="Q95" s="317"/>
      <c r="R95" s="317"/>
      <c r="S95" s="317"/>
      <c r="T95" s="317"/>
    </row>
    <row r="96" spans="1:20" ht="12.75" customHeight="1" x14ac:dyDescent="0.2">
      <c r="A96" s="8"/>
      <c r="B96" s="242"/>
      <c r="C96" s="221"/>
      <c r="D96" s="221"/>
      <c r="E96" s="221"/>
      <c r="F96" s="221"/>
      <c r="G96" s="221"/>
      <c r="H96" s="221"/>
      <c r="I96" s="221"/>
      <c r="J96" s="221"/>
      <c r="K96" s="221"/>
      <c r="L96" s="221"/>
      <c r="M96" s="221"/>
      <c r="N96" s="221"/>
      <c r="O96" s="243"/>
      <c r="P96" s="317"/>
      <c r="Q96" s="317"/>
      <c r="R96" s="317"/>
      <c r="S96" s="317"/>
      <c r="T96" s="317"/>
    </row>
    <row r="97" spans="1:20" ht="12.75" customHeight="1" x14ac:dyDescent="0.2">
      <c r="A97" s="8"/>
      <c r="B97" s="242"/>
      <c r="C97" s="221"/>
      <c r="D97" s="221"/>
      <c r="E97" s="221"/>
      <c r="F97" s="221"/>
      <c r="G97" s="221"/>
      <c r="H97" s="221"/>
      <c r="I97" s="221"/>
      <c r="J97" s="221"/>
      <c r="K97" s="221"/>
      <c r="L97" s="221"/>
      <c r="M97" s="221"/>
      <c r="N97" s="221"/>
      <c r="O97" s="243"/>
      <c r="P97" s="317"/>
      <c r="Q97" s="317"/>
      <c r="R97" s="317"/>
      <c r="S97" s="317"/>
      <c r="T97" s="317"/>
    </row>
    <row r="98" spans="1:20" ht="12.75" customHeight="1" x14ac:dyDescent="0.2">
      <c r="A98" s="8"/>
      <c r="B98" s="242"/>
      <c r="C98" s="221"/>
      <c r="D98" s="221"/>
      <c r="E98" s="221"/>
      <c r="F98" s="221"/>
      <c r="G98" s="221"/>
      <c r="H98" s="221"/>
      <c r="I98" s="221"/>
      <c r="J98" s="221"/>
      <c r="K98" s="221"/>
      <c r="L98" s="221"/>
      <c r="M98" s="221"/>
      <c r="N98" s="221"/>
      <c r="O98" s="243"/>
      <c r="P98" s="317"/>
      <c r="Q98" s="317"/>
      <c r="R98" s="317"/>
      <c r="S98" s="317"/>
      <c r="T98" s="317"/>
    </row>
    <row r="99" spans="1:20" ht="12.75" customHeight="1" x14ac:dyDescent="0.2">
      <c r="A99" s="8"/>
      <c r="B99" s="242"/>
      <c r="C99" s="221"/>
      <c r="D99" s="221"/>
      <c r="E99" s="221"/>
      <c r="F99" s="221"/>
      <c r="G99" s="221"/>
      <c r="H99" s="221"/>
      <c r="I99" s="221"/>
      <c r="J99" s="221"/>
      <c r="K99" s="221"/>
      <c r="L99" s="221"/>
      <c r="M99" s="221"/>
      <c r="N99" s="221"/>
      <c r="O99" s="243"/>
      <c r="P99" s="317"/>
      <c r="Q99" s="317"/>
      <c r="R99" s="317"/>
      <c r="S99" s="317"/>
      <c r="T99" s="317"/>
    </row>
    <row r="100" spans="1:20" ht="12.75" customHeight="1" x14ac:dyDescent="0.2">
      <c r="A100" s="8"/>
      <c r="B100" s="242"/>
      <c r="C100" s="221"/>
      <c r="D100" s="221"/>
      <c r="E100" s="221"/>
      <c r="F100" s="221"/>
      <c r="G100" s="221"/>
      <c r="H100" s="221"/>
      <c r="I100" s="221"/>
      <c r="J100" s="221"/>
      <c r="K100" s="221"/>
      <c r="L100" s="221"/>
      <c r="M100" s="221"/>
      <c r="N100" s="221"/>
      <c r="O100" s="243"/>
      <c r="P100" s="317"/>
      <c r="Q100" s="317"/>
      <c r="R100" s="317"/>
      <c r="S100" s="317"/>
      <c r="T100" s="317"/>
    </row>
    <row r="101" spans="1:20" ht="12.75" customHeight="1" x14ac:dyDescent="0.2">
      <c r="A101" s="8"/>
      <c r="B101" s="544"/>
      <c r="C101" s="225"/>
      <c r="D101" s="225"/>
      <c r="E101" s="225"/>
      <c r="F101" s="225"/>
      <c r="G101" s="225"/>
      <c r="H101" s="225"/>
      <c r="I101" s="225"/>
      <c r="J101" s="225"/>
      <c r="K101" s="225"/>
      <c r="L101" s="225"/>
      <c r="M101" s="225"/>
      <c r="N101" s="225"/>
      <c r="O101" s="555"/>
      <c r="P101" s="317"/>
      <c r="Q101" s="317"/>
      <c r="R101" s="317"/>
      <c r="S101" s="317"/>
      <c r="T101" s="317"/>
    </row>
    <row r="102" spans="1:20" ht="12.75" customHeight="1" x14ac:dyDescent="0.2">
      <c r="A102" s="8"/>
      <c r="B102" s="8"/>
      <c r="C102" s="8"/>
      <c r="D102" s="8"/>
      <c r="E102" s="8"/>
      <c r="F102" s="8"/>
      <c r="G102" s="8"/>
      <c r="H102" s="8"/>
      <c r="I102" s="8"/>
      <c r="J102" s="8"/>
      <c r="K102" s="8"/>
      <c r="L102" s="8"/>
      <c r="M102" s="8"/>
      <c r="N102" s="8"/>
      <c r="O102" s="8"/>
      <c r="P102" s="317"/>
      <c r="Q102" s="317"/>
      <c r="R102" s="317"/>
      <c r="S102" s="317"/>
      <c r="T102" s="317"/>
    </row>
    <row r="103" spans="1:20" ht="12.75" customHeight="1" x14ac:dyDescent="0.2">
      <c r="A103" s="8"/>
      <c r="B103" s="8"/>
      <c r="C103" s="8"/>
      <c r="D103" s="8"/>
      <c r="E103" s="8"/>
      <c r="F103" s="8"/>
      <c r="G103" s="8"/>
      <c r="H103" s="8"/>
      <c r="I103" s="8"/>
      <c r="J103" s="8"/>
      <c r="K103" s="8"/>
      <c r="L103" s="8"/>
      <c r="M103" s="8"/>
      <c r="N103" s="8"/>
      <c r="O103" s="8"/>
      <c r="P103" s="317"/>
      <c r="Q103" s="317"/>
      <c r="R103" s="317"/>
      <c r="S103" s="317"/>
      <c r="T103" s="317"/>
    </row>
    <row r="104" spans="1:20" ht="12.75" customHeight="1" x14ac:dyDescent="0.2">
      <c r="A104" s="8"/>
      <c r="B104" s="8"/>
      <c r="C104" s="8"/>
      <c r="D104" s="8"/>
      <c r="E104" s="8"/>
      <c r="F104" s="8"/>
      <c r="G104" s="8"/>
      <c r="H104" s="8"/>
      <c r="I104" s="8"/>
      <c r="J104" s="8"/>
      <c r="K104" s="8"/>
      <c r="L104" s="8"/>
      <c r="M104" s="8"/>
      <c r="N104" s="8"/>
      <c r="O104" s="8"/>
      <c r="P104" s="317"/>
      <c r="Q104" s="317"/>
      <c r="R104" s="317"/>
      <c r="S104" s="317"/>
      <c r="T104" s="317"/>
    </row>
    <row r="105" spans="1:20" ht="12.75" customHeight="1" x14ac:dyDescent="0.2">
      <c r="A105" s="8"/>
      <c r="B105" s="8"/>
      <c r="C105" s="8"/>
      <c r="D105" s="8"/>
      <c r="E105" s="8"/>
      <c r="F105" s="8"/>
      <c r="G105" s="8"/>
      <c r="H105" s="8"/>
      <c r="I105" s="8"/>
      <c r="J105" s="8"/>
      <c r="K105" s="8"/>
      <c r="L105" s="8"/>
      <c r="M105" s="8"/>
      <c r="N105" s="8"/>
      <c r="O105" s="8"/>
      <c r="P105" s="317"/>
      <c r="Q105" s="317"/>
      <c r="R105" s="317"/>
      <c r="S105" s="317"/>
      <c r="T105" s="317"/>
    </row>
    <row r="106" spans="1:20" ht="12.75" customHeight="1" x14ac:dyDescent="0.2">
      <c r="A106" s="8"/>
      <c r="B106" s="8"/>
      <c r="C106" s="8"/>
      <c r="D106" s="8"/>
      <c r="E106" s="8"/>
      <c r="F106" s="8"/>
      <c r="G106" s="8"/>
      <c r="H106" s="8"/>
      <c r="I106" s="8"/>
      <c r="J106" s="8"/>
      <c r="K106" s="8"/>
      <c r="L106" s="8"/>
      <c r="M106" s="8"/>
      <c r="N106" s="8"/>
      <c r="O106" s="8"/>
      <c r="P106" s="317"/>
      <c r="Q106" s="317"/>
      <c r="R106" s="317"/>
      <c r="S106" s="317"/>
      <c r="T106" s="317"/>
    </row>
  </sheetData>
  <sheetProtection algorithmName="SHA-512" hashValue="6OB6Fx/jhs9DEESfdyHDSsOBSNIbCuqdx+1MBkDS0T8wUx7oagVKY9BakegNZbx3X1UblM1HRHmkwvzGPEkttw==" saltValue="R7vp4ZeV04w1+aQvuTX+rA==" spinCount="100000" sheet="1" scenarios="1" insertHyperlinks="0"/>
  <protectedRanges>
    <protectedRange sqref="B47:O101" name="YellowProof"/>
    <protectedRange sqref="D7:E9 D13:E14 C27 D31 C33 D37:D38 D40:E41" name="YellowZoneDropdownsEV"/>
    <protectedRange sqref="C17 D22:D23" name="YellowZoneDropdownsCV"/>
  </protectedRanges>
  <mergeCells count="23">
    <mergeCell ref="B43:E44"/>
    <mergeCell ref="B3:C3"/>
    <mergeCell ref="E26:E30"/>
    <mergeCell ref="D26:D30"/>
    <mergeCell ref="C27:C30"/>
    <mergeCell ref="D32:D36"/>
    <mergeCell ref="C33:C36"/>
    <mergeCell ref="B42:E42"/>
    <mergeCell ref="B25:B38"/>
    <mergeCell ref="B41:C41"/>
    <mergeCell ref="B40:C40"/>
    <mergeCell ref="D41:E41"/>
    <mergeCell ref="D40:E40"/>
    <mergeCell ref="B14:C14"/>
    <mergeCell ref="F3:G3"/>
    <mergeCell ref="B6:B10"/>
    <mergeCell ref="C11:E11"/>
    <mergeCell ref="C17:C21"/>
    <mergeCell ref="D17:D21"/>
    <mergeCell ref="B16:B23"/>
    <mergeCell ref="B13:C13"/>
    <mergeCell ref="D14:E14"/>
    <mergeCell ref="D13:E13"/>
  </mergeCells>
  <conditionalFormatting sqref="B11">
    <cfRule type="cellIs" dxfId="53" priority="19" operator="equal">
      <formula>"FAIL"</formula>
    </cfRule>
    <cfRule type="cellIs" dxfId="52" priority="20" operator="equal">
      <formula>"PASS"</formula>
    </cfRule>
  </conditionalFormatting>
  <conditionalFormatting sqref="C11">
    <cfRule type="cellIs" dxfId="51" priority="22" operator="equal">
      <formula>"Conduction &amp; Radiation insulation do not match, check input"</formula>
    </cfRule>
    <cfRule type="cellIs" dxfId="50" priority="21" operator="equal">
      <formula>"Insufficient air gap, check design"</formula>
    </cfRule>
  </conditionalFormatting>
  <conditionalFormatting sqref="C22">
    <cfRule type="expression" dxfId="48" priority="1">
      <formula>$D$13&lt;&gt;"FAR 25.853(a)(1)(i)"</formula>
    </cfRule>
  </conditionalFormatting>
  <conditionalFormatting sqref="C37">
    <cfRule type="containsBlanks" dxfId="44" priority="28">
      <formula>LEN(TRIM(C37))=0</formula>
    </cfRule>
  </conditionalFormatting>
  <conditionalFormatting sqref="D3">
    <cfRule type="expression" dxfId="43" priority="14" stopIfTrue="1">
      <formula>D3="PASS"</formula>
    </cfRule>
    <cfRule type="expression" dxfId="42" priority="12" stopIfTrue="1">
      <formula>D3="N/A"</formula>
    </cfRule>
    <cfRule type="expression" dxfId="41" priority="13" stopIfTrue="1">
      <formula>D3="FAIL"</formula>
    </cfRule>
  </conditionalFormatting>
  <conditionalFormatting sqref="D14">
    <cfRule type="cellIs" dxfId="40" priority="25" stopIfTrue="1" operator="equal">
      <formula>"No"</formula>
    </cfRule>
    <cfRule type="cellIs" dxfId="39" priority="26" operator="equal">
      <formula>" "</formula>
    </cfRule>
    <cfRule type="cellIs" dxfId="38" priority="23" stopIfTrue="1" operator="equal">
      <formula>"Yes"</formula>
    </cfRule>
    <cfRule type="cellIs" dxfId="37" priority="24" stopIfTrue="1" operator="equal">
      <formula>"n.a."</formula>
    </cfRule>
  </conditionalFormatting>
  <conditionalFormatting sqref="D22 D37">
    <cfRule type="expression" dxfId="36" priority="105">
      <formula>$D$13&lt;&gt;"FAR 25.853(a)(1)(i)"</formula>
    </cfRule>
  </conditionalFormatting>
  <conditionalFormatting sqref="D41">
    <cfRule type="cellIs" dxfId="34" priority="15" stopIfTrue="1" operator="equal">
      <formula>"Yes"</formula>
    </cfRule>
    <cfRule type="expression" dxfId="33" priority="16" stopIfTrue="1">
      <formula>$D$41="N/A"</formula>
    </cfRule>
    <cfRule type="cellIs" dxfId="32" priority="17" stopIfTrue="1" operator="equal">
      <formula>"No"</formula>
    </cfRule>
    <cfRule type="cellIs" dxfId="31" priority="18" operator="equal">
      <formula>" "</formula>
    </cfRule>
  </conditionalFormatting>
  <conditionalFormatting sqref="E6">
    <cfRule type="expression" dxfId="29" priority="33" stopIfTrue="1">
      <formula>E6="PASS"</formula>
    </cfRule>
    <cfRule type="expression" dxfId="28" priority="34" stopIfTrue="1">
      <formula>E6="FAIL"</formula>
    </cfRule>
  </conditionalFormatting>
  <conditionalFormatting sqref="E7">
    <cfRule type="cellIs" dxfId="27" priority="35" stopIfTrue="1" operator="equal">
      <formula>"Yes"</formula>
    </cfRule>
    <cfRule type="cellIs" dxfId="26" priority="36" stopIfTrue="1" operator="equal">
      <formula>"n.a."</formula>
    </cfRule>
    <cfRule type="cellIs" dxfId="25" priority="37" stopIfTrue="1" operator="equal">
      <formula>"No"</formula>
    </cfRule>
    <cfRule type="cellIs" dxfId="24" priority="38" operator="equal">
      <formula>" "</formula>
    </cfRule>
  </conditionalFormatting>
  <conditionalFormatting sqref="E8">
    <cfRule type="expression" dxfId="23" priority="39" stopIfTrue="1">
      <formula>IF(AND($D$8&gt;=25,$E$8="Yes"),TRUE,FALSE)</formula>
    </cfRule>
    <cfRule type="expression" dxfId="22" priority="40" stopIfTrue="1">
      <formula>IF(AND($D$8&lt;25,$E$8="Yes"),TRUE,FALSE)</formula>
    </cfRule>
    <cfRule type="cellIs" dxfId="21" priority="41" stopIfTrue="1" operator="equal">
      <formula>"No"</formula>
    </cfRule>
    <cfRule type="cellIs" dxfId="20" priority="42" operator="equal">
      <formula>" "</formula>
    </cfRule>
  </conditionalFormatting>
  <conditionalFormatting sqref="E9">
    <cfRule type="cellIs" dxfId="19" priority="44" stopIfTrue="1" operator="equal">
      <formula>"n.a."</formula>
    </cfRule>
    <cfRule type="cellIs" dxfId="18" priority="45" stopIfTrue="1" operator="equal">
      <formula>"No"</formula>
    </cfRule>
    <cfRule type="cellIs" dxfId="17" priority="46" operator="equal">
      <formula>" "</formula>
    </cfRule>
    <cfRule type="cellIs" dxfId="16" priority="43" stopIfTrue="1" operator="equal">
      <formula>"Yes"</formula>
    </cfRule>
  </conditionalFormatting>
  <conditionalFormatting sqref="E22:E23">
    <cfRule type="expression" dxfId="15" priority="48" stopIfTrue="1">
      <formula>E22="PASS"</formula>
    </cfRule>
    <cfRule type="expression" dxfId="14" priority="49" stopIfTrue="1">
      <formula>E22="FAIL"</formula>
    </cfRule>
  </conditionalFormatting>
  <conditionalFormatting sqref="E31">
    <cfRule type="cellIs" dxfId="12" priority="50" operator="equal">
      <formula>"PASS"</formula>
    </cfRule>
    <cfRule type="cellIs" dxfId="11" priority="51" operator="equal">
      <formula>"FAIL"</formula>
    </cfRule>
  </conditionalFormatting>
  <conditionalFormatting sqref="E37:E39">
    <cfRule type="cellIs" dxfId="10" priority="52" operator="equal">
      <formula>"PASS"</formula>
    </cfRule>
    <cfRule type="cellIs" dxfId="9" priority="53" operator="equal">
      <formula>"FAIL"</formula>
    </cfRule>
  </conditionalFormatting>
  <dataValidations count="6">
    <dataValidation type="list" allowBlank="1" showErrorMessage="1" sqref="D7" xr:uid="{00000000-0002-0000-2400-000000000000}">
      <formula1>"No direct contact,8mm insulating material"</formula1>
    </dataValidation>
    <dataValidation type="list" allowBlank="1" showErrorMessage="1" sqref="D9" xr:uid="{00000000-0002-0000-2400-000002000000}">
      <formula1>"Solid metal shield with thickness &gt;0.4mm,8mm heat insulation with reflective layer"</formula1>
    </dataValidation>
    <dataValidation type="list" allowBlank="1" showErrorMessage="1" sqref="E7:E9 D14" xr:uid="{00000000-0002-0000-2400-000003000000}">
      <formula1>"No,Yes"</formula1>
    </dataValidation>
    <dataValidation type="list" allowBlank="1" showErrorMessage="1" sqref="D40" xr:uid="{0CE111CC-FDD0-4CA6-871B-F591F17A7037}">
      <formula1>"Yes,No"</formula1>
    </dataValidation>
    <dataValidation type="list" allowBlank="1" showErrorMessage="1" sqref="D41:E41" xr:uid="{E041C3F6-1D34-41E9-B043-D300B9DBAC87}">
      <formula1>"No,Yes,N/A"</formula1>
    </dataValidation>
    <dataValidation type="list" allowBlank="1" showInputMessage="1" showErrorMessage="1" sqref="D13:E13" xr:uid="{38D02F89-CB97-40DB-802C-5BE7CD029A22}">
      <formula1>"UL94 V-0,FAR 25.853(a)(1)(i)"</formula1>
    </dataValidation>
  </dataValidations>
  <hyperlinks>
    <hyperlink ref="H3" location="'Cover Sheet'!A1" display="BACK to COVER SHEET" xr:uid="{00000000-0004-0000-2400-000000000000}"/>
  </hyperlinks>
  <pageMargins left="0.75" right="0.75" top="1" bottom="1" header="0" footer="0"/>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F85C0ABF-F172-4670-8A0B-B4B47976D48D}">
            <xm:f>'Cover Sheet'!$D$17="Electric Vehicle"</xm:f>
            <x14:dxf>
              <fill>
                <patternFill>
                  <bgColor theme="0" tint="-0.24994659260841701"/>
                </patternFill>
              </fill>
            </x14:dxf>
          </x14:cfRule>
          <xm:sqref>C17:C22 D22:E23</xm:sqref>
        </x14:conditionalFormatting>
        <x14:conditionalFormatting xmlns:xm="http://schemas.microsoft.com/office/excel/2006/main">
          <x14:cfRule type="expression" priority="6" id="{A3415F47-1BEB-4496-8731-3C0A3F18CB97}">
            <xm:f>'Cover Sheet'!$D$17 = "Internal Combustion"</xm:f>
            <x14:dxf>
              <fill>
                <patternFill>
                  <bgColor theme="0" tint="-0.24994659260841701"/>
                </patternFill>
              </fill>
            </x14:dxf>
          </x14:cfRule>
          <xm:sqref>C27:C30</xm:sqref>
        </x14:conditionalFormatting>
        <x14:conditionalFormatting xmlns:xm="http://schemas.microsoft.com/office/excel/2006/main">
          <x14:cfRule type="expression" priority="4" id="{AE30EB4A-A0A7-4EF6-A749-FE6B1E2C4C72}">
            <xm:f>'Cover Sheet'!$D$17 = "Internal Combustion"</xm:f>
            <x14:dxf>
              <fill>
                <patternFill>
                  <bgColor theme="0" tint="-0.24994659260841701"/>
                </patternFill>
              </fill>
            </x14:dxf>
          </x14:cfRule>
          <xm:sqref>C33</xm:sqref>
        </x14:conditionalFormatting>
        <x14:conditionalFormatting xmlns:xm="http://schemas.microsoft.com/office/excel/2006/main">
          <x14:cfRule type="expression" priority="3" id="{B5A54995-C56F-4AA8-8C19-D6725D074CBF}">
            <xm:f>'Cover Sheet'!$D$17 = "Internal Combustion"</xm:f>
            <x14:dxf>
              <fill>
                <patternFill>
                  <bgColor theme="0" tint="-0.24994659260841701"/>
                </patternFill>
              </fill>
            </x14:dxf>
          </x14:cfRule>
          <xm:sqref>C37</xm:sqref>
        </x14:conditionalFormatting>
        <x14:conditionalFormatting xmlns:xm="http://schemas.microsoft.com/office/excel/2006/main">
          <x14:cfRule type="expression" priority="7" id="{11D5C017-FD74-4046-90C9-77E9FC023DCF}">
            <xm:f>'Cover Sheet'!$D$17 = "Internal Combustion"</xm:f>
            <x14:dxf>
              <fill>
                <patternFill>
                  <bgColor theme="0" tint="-0.24994659260841701"/>
                </patternFill>
              </fill>
            </x14:dxf>
          </x14:cfRule>
          <xm:sqref>D31</xm:sqref>
        </x14:conditionalFormatting>
        <x14:conditionalFormatting xmlns:xm="http://schemas.microsoft.com/office/excel/2006/main">
          <x14:cfRule type="expression" priority="2" id="{7370E29C-3999-45AB-81E0-CD2B4DA7E274}">
            <xm:f>'Cover Sheet'!$D$17 = "Internal Combustion"</xm:f>
            <x14:dxf>
              <font>
                <color theme="0" tint="-0.24994659260841701"/>
              </font>
              <fill>
                <patternFill>
                  <bgColor theme="0" tint="-0.24994659260841701"/>
                </patternFill>
              </fill>
            </x14:dxf>
          </x14:cfRule>
          <xm:sqref>D37:E38</xm:sqref>
        </x14:conditionalFormatting>
        <x14:conditionalFormatting xmlns:xm="http://schemas.microsoft.com/office/excel/2006/main">
          <x14:cfRule type="expression" priority="8" id="{6FF5FF18-0FAD-4428-8C22-6518B41853EB}">
            <xm:f>'Cover Sheet'!$D$17 = "Internal Combustion"</xm:f>
            <x14:dxf>
              <font>
                <color theme="0" tint="-0.24994659260841701"/>
              </font>
              <fill>
                <patternFill>
                  <bgColor theme="0" tint="-0.24994659260841701"/>
                </patternFill>
              </fill>
            </x14:dxf>
          </x14:cfRule>
          <xm:sqref>E31</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Tabelle34">
    <tabColor rgb="FFFFCC99"/>
  </sheetPr>
  <dimension ref="A1:R67"/>
  <sheetViews>
    <sheetView showGridLines="0" workbookViewId="0">
      <selection activeCell="C16" sqref="C16"/>
    </sheetView>
  </sheetViews>
  <sheetFormatPr baseColWidth="10" defaultColWidth="14.42578125" defaultRowHeight="15" customHeight="1" x14ac:dyDescent="0.2"/>
  <cols>
    <col min="1" max="1" width="4.28515625" customWidth="1"/>
    <col min="2" max="2" width="29" customWidth="1"/>
    <col min="3" max="3" width="13.5703125" customWidth="1"/>
    <col min="4" max="4" width="7.42578125" customWidth="1"/>
    <col min="5" max="5" width="6.140625" customWidth="1"/>
    <col min="6" max="6" width="7.42578125" customWidth="1"/>
    <col min="7" max="7" width="6.140625" customWidth="1"/>
    <col min="8" max="26" width="11.42578125" customWidth="1"/>
  </cols>
  <sheetData>
    <row r="1" spans="2:7" ht="12.75" customHeight="1" x14ac:dyDescent="0.25">
      <c r="B1" s="77" t="s">
        <v>1642</v>
      </c>
    </row>
    <row r="2" spans="2:7" ht="12.75" customHeight="1" x14ac:dyDescent="0.2"/>
    <row r="3" spans="2:7" ht="12.75" customHeight="1" x14ac:dyDescent="0.2">
      <c r="B3" s="499" t="s">
        <v>1643</v>
      </c>
      <c r="C3" s="709" t="str">
        <f>IF(C5="YES","CHECK",IF(OR(C16&lt;=1,C16=""),"FAIL",IF(C16&lt;2,"CHECK","PASS")))</f>
        <v>CHECK</v>
      </c>
      <c r="D3" s="1148"/>
      <c r="E3" s="775"/>
      <c r="F3" s="1149"/>
      <c r="G3" s="775"/>
    </row>
    <row r="4" spans="2:7" ht="12.75" customHeight="1" x14ac:dyDescent="0.2">
      <c r="B4" s="540"/>
      <c r="C4" s="193"/>
      <c r="D4" s="192"/>
      <c r="E4" s="192"/>
      <c r="F4" s="192"/>
      <c r="G4" s="192"/>
    </row>
    <row r="5" spans="2:7" ht="12.75" customHeight="1" x14ac:dyDescent="0.2">
      <c r="B5" s="499" t="s">
        <v>1644</v>
      </c>
      <c r="C5" s="171" t="s">
        <v>171</v>
      </c>
      <c r="D5" s="192"/>
      <c r="E5" s="192"/>
      <c r="F5" s="192"/>
      <c r="G5" s="192"/>
    </row>
    <row r="6" spans="2:7" ht="12.75" customHeight="1" x14ac:dyDescent="0.2">
      <c r="B6" s="710" t="str">
        <f>IF(C5="YES","Show proof below","")</f>
        <v>Show proof below</v>
      </c>
      <c r="C6" s="194"/>
      <c r="D6" s="50"/>
    </row>
    <row r="7" spans="2:7" ht="12.75" customHeight="1" x14ac:dyDescent="0.2">
      <c r="B7" s="495" t="s">
        <v>1645</v>
      </c>
      <c r="C7" s="711"/>
      <c r="D7" s="712"/>
      <c r="E7" s="54"/>
      <c r="F7" s="7"/>
      <c r="G7" s="54"/>
    </row>
    <row r="8" spans="2:7" ht="12.75" customHeight="1" x14ac:dyDescent="0.2">
      <c r="B8" s="496" t="s">
        <v>1646</v>
      </c>
      <c r="C8" s="87"/>
      <c r="D8" s="494"/>
      <c r="E8" s="54"/>
      <c r="G8" s="54"/>
    </row>
    <row r="9" spans="2:7" ht="12.75" customHeight="1" x14ac:dyDescent="0.2">
      <c r="B9" s="494" t="s">
        <v>1647</v>
      </c>
      <c r="C9" s="78"/>
      <c r="E9" s="27"/>
      <c r="G9" s="27"/>
    </row>
    <row r="10" spans="2:7" ht="12.75" customHeight="1" x14ac:dyDescent="0.2">
      <c r="B10" s="496" t="s">
        <v>1648</v>
      </c>
      <c r="C10" s="175">
        <f>C9*C8</f>
        <v>0</v>
      </c>
      <c r="D10" s="713"/>
      <c r="E10" s="54"/>
      <c r="F10" s="7"/>
      <c r="G10" s="54"/>
    </row>
    <row r="11" spans="2:7" ht="12.75" customHeight="1" x14ac:dyDescent="0.2">
      <c r="B11" s="496"/>
      <c r="C11" s="714"/>
      <c r="D11" s="713"/>
      <c r="E11" s="54"/>
      <c r="F11" s="7"/>
      <c r="G11" s="54"/>
    </row>
    <row r="12" spans="2:7" ht="12.75" customHeight="1" x14ac:dyDescent="0.2">
      <c r="B12" s="496" t="s">
        <v>1649</v>
      </c>
      <c r="C12" s="169"/>
      <c r="D12" s="713"/>
      <c r="E12" s="54"/>
      <c r="F12" s="7"/>
      <c r="G12" s="54"/>
    </row>
    <row r="13" spans="2:7" ht="12.75" customHeight="1" x14ac:dyDescent="0.2">
      <c r="B13" s="496" t="s">
        <v>723</v>
      </c>
      <c r="C13" s="191"/>
      <c r="D13" s="713"/>
      <c r="E13" s="54"/>
      <c r="F13" s="7"/>
      <c r="G13" s="54"/>
    </row>
    <row r="14" spans="2:7" ht="12.75" customHeight="1" x14ac:dyDescent="0.2">
      <c r="B14" s="496" t="s">
        <v>1650</v>
      </c>
      <c r="C14" s="174">
        <f>C12*C13</f>
        <v>0</v>
      </c>
      <c r="D14" s="713"/>
      <c r="E14" s="54"/>
      <c r="F14" s="7"/>
      <c r="G14" s="54"/>
    </row>
    <row r="15" spans="2:7" ht="12.75" customHeight="1" x14ac:dyDescent="0.2">
      <c r="B15" s="496"/>
      <c r="C15" s="496"/>
      <c r="D15" s="494"/>
      <c r="E15" s="54"/>
      <c r="G15" s="54"/>
    </row>
    <row r="16" spans="2:7" ht="12.75" customHeight="1" x14ac:dyDescent="0.2">
      <c r="B16" s="496" t="s">
        <v>1651</v>
      </c>
      <c r="C16" s="195" t="str">
        <f>IF(NOT(C14=0),C10/C14,"")</f>
        <v/>
      </c>
      <c r="D16" s="494"/>
      <c r="E16" s="9" t="s">
        <v>290</v>
      </c>
      <c r="G16" s="27"/>
    </row>
    <row r="17" spans="1:18" ht="12.75" customHeight="1" x14ac:dyDescent="0.2">
      <c r="C17" s="1" t="str">
        <f>IF(AND(C16&gt;=1,C16&lt;2),"Safety factor must be &gt;2 as per T3.2.8. Please elaborate.","")</f>
        <v/>
      </c>
    </row>
    <row r="18" spans="1:18" ht="12.75" customHeight="1" x14ac:dyDescent="0.2">
      <c r="B18" s="5" t="s">
        <v>1652</v>
      </c>
    </row>
    <row r="19" spans="1:18" ht="12.75" customHeight="1" x14ac:dyDescent="0.2">
      <c r="A19" s="8"/>
      <c r="B19" s="559"/>
      <c r="C19" s="224"/>
      <c r="D19" s="224"/>
      <c r="E19" s="224"/>
      <c r="F19" s="224"/>
      <c r="G19" s="224"/>
      <c r="H19" s="224"/>
      <c r="I19" s="224"/>
      <c r="J19" s="224"/>
      <c r="K19" s="224"/>
      <c r="L19" s="224"/>
      <c r="M19" s="560"/>
      <c r="N19" s="8"/>
      <c r="O19" s="8"/>
      <c r="P19" s="8"/>
      <c r="Q19" s="8"/>
      <c r="R19" s="8"/>
    </row>
    <row r="20" spans="1:18" ht="12.75" customHeight="1" x14ac:dyDescent="0.2">
      <c r="A20" s="8"/>
      <c r="B20" s="242"/>
      <c r="C20" s="221"/>
      <c r="D20" s="221"/>
      <c r="E20" s="221"/>
      <c r="F20" s="221"/>
      <c r="G20" s="221"/>
      <c r="H20" s="221"/>
      <c r="I20" s="221"/>
      <c r="J20" s="221"/>
      <c r="K20" s="221"/>
      <c r="L20" s="221"/>
      <c r="M20" s="243"/>
      <c r="N20" s="8"/>
      <c r="O20" s="8"/>
      <c r="P20" s="8"/>
      <c r="Q20" s="8"/>
      <c r="R20" s="8"/>
    </row>
    <row r="21" spans="1:18" ht="12.75" customHeight="1" x14ac:dyDescent="0.2">
      <c r="A21" s="8"/>
      <c r="B21" s="242" t="s">
        <v>1653</v>
      </c>
      <c r="C21" s="221"/>
      <c r="D21" s="221"/>
      <c r="E21" s="221"/>
      <c r="F21" s="221"/>
      <c r="G21" s="221"/>
      <c r="H21" s="221"/>
      <c r="I21" s="221"/>
      <c r="J21" s="221"/>
      <c r="K21" s="221"/>
      <c r="L21" s="221"/>
      <c r="M21" s="243"/>
      <c r="N21" s="8"/>
      <c r="O21" s="8"/>
      <c r="P21" s="8"/>
      <c r="Q21" s="8"/>
      <c r="R21" s="8"/>
    </row>
    <row r="22" spans="1:18" ht="12.75" customHeight="1" x14ac:dyDescent="0.2">
      <c r="A22" s="8"/>
      <c r="B22" s="242"/>
      <c r="C22" s="221"/>
      <c r="D22" s="221"/>
      <c r="E22" s="221"/>
      <c r="F22" s="221"/>
      <c r="G22" s="221"/>
      <c r="H22" s="221"/>
      <c r="I22" s="221"/>
      <c r="J22" s="221"/>
      <c r="K22" s="221"/>
      <c r="L22" s="221"/>
      <c r="M22" s="243"/>
      <c r="N22" s="8"/>
      <c r="O22" s="8"/>
      <c r="P22" s="8"/>
      <c r="Q22" s="8"/>
      <c r="R22" s="8"/>
    </row>
    <row r="23" spans="1:18" ht="12.75" customHeight="1" x14ac:dyDescent="0.2">
      <c r="A23" s="8"/>
      <c r="B23" s="242"/>
      <c r="C23" s="221"/>
      <c r="D23" s="221"/>
      <c r="E23" s="221"/>
      <c r="F23" s="221"/>
      <c r="G23" s="221"/>
      <c r="H23" s="221"/>
      <c r="I23" s="221"/>
      <c r="J23" s="221"/>
      <c r="K23" s="221"/>
      <c r="L23" s="221"/>
      <c r="M23" s="243"/>
      <c r="N23" s="8"/>
      <c r="O23" s="8"/>
      <c r="P23" s="8"/>
      <c r="Q23" s="8"/>
      <c r="R23" s="8"/>
    </row>
    <row r="24" spans="1:18" ht="12.75" customHeight="1" x14ac:dyDescent="0.2">
      <c r="A24" s="8"/>
      <c r="B24" s="242"/>
      <c r="C24" s="221"/>
      <c r="D24" s="221"/>
      <c r="E24" s="221"/>
      <c r="F24" s="221"/>
      <c r="G24" s="221"/>
      <c r="H24" s="221"/>
      <c r="I24" s="221"/>
      <c r="J24" s="221"/>
      <c r="K24" s="221"/>
      <c r="L24" s="221"/>
      <c r="M24" s="243"/>
      <c r="N24" s="8"/>
      <c r="O24" s="8"/>
      <c r="P24" s="8"/>
      <c r="Q24" s="8"/>
      <c r="R24" s="8"/>
    </row>
    <row r="25" spans="1:18" ht="12.75" customHeight="1" x14ac:dyDescent="0.2">
      <c r="A25" s="8"/>
      <c r="B25" s="242"/>
      <c r="C25" s="221"/>
      <c r="D25" s="221"/>
      <c r="E25" s="221"/>
      <c r="F25" s="221"/>
      <c r="G25" s="221"/>
      <c r="H25" s="221"/>
      <c r="I25" s="221"/>
      <c r="J25" s="221"/>
      <c r="K25" s="221"/>
      <c r="L25" s="221"/>
      <c r="M25" s="243"/>
      <c r="N25" s="8"/>
      <c r="O25" s="8"/>
      <c r="P25" s="8"/>
      <c r="Q25" s="8"/>
      <c r="R25" s="8"/>
    </row>
    <row r="26" spans="1:18" ht="12.75" customHeight="1" x14ac:dyDescent="0.2">
      <c r="A26" s="8"/>
      <c r="B26" s="242"/>
      <c r="C26" s="221"/>
      <c r="D26" s="221"/>
      <c r="E26" s="221"/>
      <c r="F26" s="221"/>
      <c r="G26" s="221"/>
      <c r="H26" s="221"/>
      <c r="I26" s="221"/>
      <c r="J26" s="221"/>
      <c r="K26" s="221"/>
      <c r="L26" s="221"/>
      <c r="M26" s="243"/>
      <c r="N26" s="8"/>
      <c r="O26" s="8"/>
      <c r="P26" s="8"/>
      <c r="Q26" s="8"/>
      <c r="R26" s="8"/>
    </row>
    <row r="27" spans="1:18" ht="12.75" customHeight="1" x14ac:dyDescent="0.2">
      <c r="A27" s="8"/>
      <c r="B27" s="242"/>
      <c r="C27" s="221"/>
      <c r="D27" s="221"/>
      <c r="E27" s="221"/>
      <c r="F27" s="221"/>
      <c r="G27" s="221"/>
      <c r="H27" s="221"/>
      <c r="I27" s="221"/>
      <c r="J27" s="221"/>
      <c r="K27" s="221"/>
      <c r="L27" s="221"/>
      <c r="M27" s="243"/>
      <c r="N27" s="8"/>
      <c r="O27" s="8"/>
      <c r="P27" s="8"/>
      <c r="Q27" s="8"/>
      <c r="R27" s="8"/>
    </row>
    <row r="28" spans="1:18" ht="12.75" customHeight="1" x14ac:dyDescent="0.2">
      <c r="A28" s="8"/>
      <c r="B28" s="242"/>
      <c r="C28" s="221"/>
      <c r="D28" s="221"/>
      <c r="E28" s="221"/>
      <c r="F28" s="221"/>
      <c r="G28" s="221"/>
      <c r="H28" s="221"/>
      <c r="I28" s="221"/>
      <c r="J28" s="221"/>
      <c r="K28" s="221"/>
      <c r="L28" s="221"/>
      <c r="M28" s="243"/>
      <c r="N28" s="8"/>
      <c r="O28" s="8"/>
      <c r="P28" s="8"/>
      <c r="Q28" s="8"/>
      <c r="R28" s="8"/>
    </row>
    <row r="29" spans="1:18" ht="12.75" customHeight="1" x14ac:dyDescent="0.2">
      <c r="A29" s="8"/>
      <c r="B29" s="242"/>
      <c r="C29" s="221"/>
      <c r="D29" s="221"/>
      <c r="E29" s="221"/>
      <c r="F29" s="221"/>
      <c r="G29" s="221"/>
      <c r="H29" s="221"/>
      <c r="I29" s="221"/>
      <c r="J29" s="221"/>
      <c r="K29" s="221"/>
      <c r="L29" s="221"/>
      <c r="M29" s="243"/>
      <c r="N29" s="8"/>
      <c r="O29" s="8"/>
      <c r="P29" s="8"/>
      <c r="Q29" s="8"/>
      <c r="R29" s="8"/>
    </row>
    <row r="30" spans="1:18" ht="12.75" customHeight="1" x14ac:dyDescent="0.2">
      <c r="A30" s="8"/>
      <c r="B30" s="242"/>
      <c r="C30" s="221"/>
      <c r="D30" s="221"/>
      <c r="E30" s="221"/>
      <c r="F30" s="221"/>
      <c r="G30" s="221"/>
      <c r="H30" s="221"/>
      <c r="I30" s="221"/>
      <c r="J30" s="221"/>
      <c r="K30" s="221"/>
      <c r="L30" s="221"/>
      <c r="M30" s="243"/>
      <c r="N30" s="8"/>
      <c r="O30" s="8"/>
      <c r="P30" s="8"/>
      <c r="Q30" s="8"/>
      <c r="R30" s="8"/>
    </row>
    <row r="31" spans="1:18" ht="12.75" customHeight="1" x14ac:dyDescent="0.2">
      <c r="A31" s="8"/>
      <c r="B31" s="242"/>
      <c r="C31" s="221"/>
      <c r="D31" s="221"/>
      <c r="E31" s="221"/>
      <c r="F31" s="221"/>
      <c r="G31" s="221"/>
      <c r="H31" s="221"/>
      <c r="I31" s="221"/>
      <c r="J31" s="221"/>
      <c r="K31" s="221"/>
      <c r="L31" s="221"/>
      <c r="M31" s="243"/>
      <c r="N31" s="8"/>
      <c r="O31" s="8"/>
      <c r="P31" s="8"/>
      <c r="Q31" s="8"/>
      <c r="R31" s="8"/>
    </row>
    <row r="32" spans="1:18" ht="12.75" customHeight="1" x14ac:dyDescent="0.2">
      <c r="A32" s="8"/>
      <c r="B32" s="242"/>
      <c r="C32" s="221"/>
      <c r="D32" s="221"/>
      <c r="E32" s="221"/>
      <c r="F32" s="221"/>
      <c r="G32" s="221"/>
      <c r="H32" s="221"/>
      <c r="I32" s="221"/>
      <c r="J32" s="221"/>
      <c r="K32" s="221"/>
      <c r="L32" s="221"/>
      <c r="M32" s="243"/>
      <c r="N32" s="8"/>
      <c r="O32" s="8"/>
      <c r="P32" s="8"/>
      <c r="Q32" s="8"/>
      <c r="R32" s="8"/>
    </row>
    <row r="33" spans="1:18" ht="12.75" customHeight="1" x14ac:dyDescent="0.2">
      <c r="A33" s="8"/>
      <c r="B33" s="242"/>
      <c r="C33" s="221"/>
      <c r="D33" s="221"/>
      <c r="E33" s="221"/>
      <c r="F33" s="221"/>
      <c r="G33" s="221"/>
      <c r="H33" s="221"/>
      <c r="I33" s="221"/>
      <c r="J33" s="221"/>
      <c r="K33" s="221"/>
      <c r="L33" s="221"/>
      <c r="M33" s="243"/>
      <c r="N33" s="8"/>
      <c r="O33" s="8"/>
      <c r="P33" s="8"/>
      <c r="Q33" s="8"/>
      <c r="R33" s="8"/>
    </row>
    <row r="34" spans="1:18" ht="12.75" customHeight="1" x14ac:dyDescent="0.2">
      <c r="A34" s="8"/>
      <c r="B34" s="242"/>
      <c r="C34" s="221"/>
      <c r="D34" s="221"/>
      <c r="E34" s="221"/>
      <c r="F34" s="221"/>
      <c r="G34" s="221"/>
      <c r="H34" s="221"/>
      <c r="I34" s="221"/>
      <c r="J34" s="221"/>
      <c r="K34" s="221"/>
      <c r="L34" s="221"/>
      <c r="M34" s="243"/>
      <c r="N34" s="8"/>
      <c r="O34" s="8"/>
      <c r="P34" s="8"/>
      <c r="Q34" s="8"/>
      <c r="R34" s="8"/>
    </row>
    <row r="35" spans="1:18" ht="12.75" customHeight="1" x14ac:dyDescent="0.2">
      <c r="A35" s="8"/>
      <c r="B35" s="242"/>
      <c r="C35" s="221"/>
      <c r="D35" s="221"/>
      <c r="E35" s="221"/>
      <c r="F35" s="221"/>
      <c r="G35" s="221"/>
      <c r="H35" s="221"/>
      <c r="I35" s="221"/>
      <c r="J35" s="221"/>
      <c r="K35" s="221"/>
      <c r="L35" s="221"/>
      <c r="M35" s="243"/>
      <c r="N35" s="8"/>
      <c r="O35" s="8"/>
      <c r="P35" s="8"/>
      <c r="Q35" s="8"/>
      <c r="R35" s="8"/>
    </row>
    <row r="36" spans="1:18" ht="12.75" customHeight="1" x14ac:dyDescent="0.2">
      <c r="A36" s="8"/>
      <c r="B36" s="242"/>
      <c r="C36" s="221"/>
      <c r="D36" s="221"/>
      <c r="E36" s="221"/>
      <c r="F36" s="221"/>
      <c r="G36" s="221"/>
      <c r="H36" s="221"/>
      <c r="I36" s="221"/>
      <c r="J36" s="221"/>
      <c r="K36" s="221"/>
      <c r="L36" s="221"/>
      <c r="M36" s="243"/>
      <c r="N36" s="8"/>
      <c r="O36" s="8"/>
      <c r="P36" s="8"/>
      <c r="Q36" s="8"/>
      <c r="R36" s="8"/>
    </row>
    <row r="37" spans="1:18" ht="12.75" customHeight="1" x14ac:dyDescent="0.2">
      <c r="A37" s="8"/>
      <c r="B37" s="242"/>
      <c r="C37" s="221"/>
      <c r="D37" s="221"/>
      <c r="E37" s="221"/>
      <c r="F37" s="221"/>
      <c r="G37" s="221"/>
      <c r="H37" s="221"/>
      <c r="I37" s="221"/>
      <c r="J37" s="221"/>
      <c r="K37" s="221"/>
      <c r="L37" s="221"/>
      <c r="M37" s="243"/>
      <c r="N37" s="8"/>
      <c r="O37" s="8"/>
      <c r="P37" s="8"/>
      <c r="Q37" s="8"/>
      <c r="R37" s="8"/>
    </row>
    <row r="38" spans="1:18" ht="12.75" customHeight="1" x14ac:dyDescent="0.2">
      <c r="A38" s="8"/>
      <c r="B38" s="242"/>
      <c r="C38" s="221"/>
      <c r="D38" s="221"/>
      <c r="E38" s="221"/>
      <c r="F38" s="221"/>
      <c r="G38" s="221"/>
      <c r="H38" s="221"/>
      <c r="I38" s="221"/>
      <c r="J38" s="221"/>
      <c r="K38" s="221"/>
      <c r="L38" s="221"/>
      <c r="M38" s="243"/>
      <c r="N38" s="8"/>
      <c r="O38" s="8"/>
      <c r="P38" s="8"/>
      <c r="Q38" s="8"/>
      <c r="R38" s="8"/>
    </row>
    <row r="39" spans="1:18" ht="12.75" customHeight="1" x14ac:dyDescent="0.2">
      <c r="A39" s="8"/>
      <c r="B39" s="242"/>
      <c r="C39" s="221"/>
      <c r="D39" s="221"/>
      <c r="E39" s="221"/>
      <c r="F39" s="221"/>
      <c r="G39" s="221"/>
      <c r="H39" s="221"/>
      <c r="I39" s="221"/>
      <c r="J39" s="221"/>
      <c r="K39" s="221"/>
      <c r="L39" s="221"/>
      <c r="M39" s="243"/>
      <c r="N39" s="8"/>
      <c r="O39" s="8"/>
      <c r="P39" s="8"/>
      <c r="Q39" s="8"/>
      <c r="R39" s="8"/>
    </row>
    <row r="40" spans="1:18" ht="12.75" customHeight="1" x14ac:dyDescent="0.2">
      <c r="A40" s="8"/>
      <c r="B40" s="242"/>
      <c r="C40" s="221"/>
      <c r="D40" s="221"/>
      <c r="E40" s="221"/>
      <c r="F40" s="221"/>
      <c r="G40" s="221"/>
      <c r="H40" s="221"/>
      <c r="I40" s="221"/>
      <c r="J40" s="221"/>
      <c r="K40" s="221"/>
      <c r="L40" s="221"/>
      <c r="M40" s="243"/>
      <c r="N40" s="8"/>
      <c r="O40" s="8"/>
      <c r="P40" s="8"/>
      <c r="Q40" s="8"/>
      <c r="R40" s="8"/>
    </row>
    <row r="41" spans="1:18" ht="12.75" customHeight="1" x14ac:dyDescent="0.2">
      <c r="A41" s="8"/>
      <c r="B41" s="242"/>
      <c r="C41" s="221"/>
      <c r="D41" s="221"/>
      <c r="E41" s="221"/>
      <c r="F41" s="221"/>
      <c r="G41" s="221"/>
      <c r="H41" s="221"/>
      <c r="I41" s="221"/>
      <c r="J41" s="221"/>
      <c r="K41" s="221"/>
      <c r="L41" s="221"/>
      <c r="M41" s="243"/>
      <c r="N41" s="8"/>
      <c r="O41" s="8"/>
      <c r="P41" s="8"/>
      <c r="Q41" s="8"/>
      <c r="R41" s="8"/>
    </row>
    <row r="42" spans="1:18" ht="12.75" customHeight="1" x14ac:dyDescent="0.2">
      <c r="A42" s="8"/>
      <c r="B42" s="242"/>
      <c r="C42" s="221"/>
      <c r="D42" s="221"/>
      <c r="E42" s="221"/>
      <c r="F42" s="221"/>
      <c r="G42" s="221"/>
      <c r="H42" s="221"/>
      <c r="I42" s="221"/>
      <c r="J42" s="221"/>
      <c r="K42" s="221"/>
      <c r="L42" s="221"/>
      <c r="M42" s="243"/>
      <c r="N42" s="8"/>
      <c r="O42" s="8"/>
      <c r="P42" s="8"/>
      <c r="Q42" s="8"/>
      <c r="R42" s="8"/>
    </row>
    <row r="43" spans="1:18" ht="12.75" customHeight="1" x14ac:dyDescent="0.2">
      <c r="A43" s="8"/>
      <c r="B43" s="242"/>
      <c r="C43" s="221"/>
      <c r="D43" s="221"/>
      <c r="E43" s="221"/>
      <c r="F43" s="221"/>
      <c r="G43" s="221"/>
      <c r="H43" s="221"/>
      <c r="I43" s="221"/>
      <c r="J43" s="221"/>
      <c r="K43" s="221"/>
      <c r="L43" s="221"/>
      <c r="M43" s="243"/>
      <c r="N43" s="8"/>
      <c r="O43" s="8"/>
      <c r="P43" s="8"/>
      <c r="Q43" s="8"/>
      <c r="R43" s="8"/>
    </row>
    <row r="44" spans="1:18" ht="12.75" customHeight="1" x14ac:dyDescent="0.2">
      <c r="A44" s="8"/>
      <c r="B44" s="242"/>
      <c r="C44" s="221"/>
      <c r="D44" s="221"/>
      <c r="E44" s="221"/>
      <c r="F44" s="221"/>
      <c r="G44" s="221"/>
      <c r="H44" s="221"/>
      <c r="I44" s="221"/>
      <c r="J44" s="221"/>
      <c r="K44" s="221"/>
      <c r="L44" s="221"/>
      <c r="M44" s="243"/>
      <c r="N44" s="8"/>
      <c r="O44" s="8"/>
      <c r="P44" s="8"/>
      <c r="Q44" s="8"/>
      <c r="R44" s="8"/>
    </row>
    <row r="45" spans="1:18" ht="12.75" customHeight="1" x14ac:dyDescent="0.2">
      <c r="A45" s="8"/>
      <c r="B45" s="242"/>
      <c r="C45" s="221"/>
      <c r="D45" s="221"/>
      <c r="E45" s="221"/>
      <c r="F45" s="221"/>
      <c r="G45" s="221"/>
      <c r="H45" s="221"/>
      <c r="I45" s="221"/>
      <c r="J45" s="221"/>
      <c r="K45" s="221"/>
      <c r="L45" s="221"/>
      <c r="M45" s="243"/>
      <c r="N45" s="8"/>
      <c r="O45" s="8"/>
      <c r="P45" s="8"/>
      <c r="Q45" s="8"/>
      <c r="R45" s="8"/>
    </row>
    <row r="46" spans="1:18" ht="12.75" customHeight="1" x14ac:dyDescent="0.2">
      <c r="A46" s="8"/>
      <c r="B46" s="242"/>
      <c r="C46" s="221"/>
      <c r="D46" s="221"/>
      <c r="E46" s="221"/>
      <c r="F46" s="221"/>
      <c r="G46" s="221"/>
      <c r="H46" s="221"/>
      <c r="I46" s="221"/>
      <c r="J46" s="221"/>
      <c r="K46" s="221"/>
      <c r="L46" s="221"/>
      <c r="M46" s="243"/>
      <c r="N46" s="8"/>
      <c r="O46" s="8"/>
      <c r="P46" s="8"/>
      <c r="Q46" s="8"/>
      <c r="R46" s="8"/>
    </row>
    <row r="47" spans="1:18" ht="12.75" customHeight="1" x14ac:dyDescent="0.2">
      <c r="A47" s="8"/>
      <c r="B47" s="242"/>
      <c r="C47" s="221"/>
      <c r="D47" s="221"/>
      <c r="E47" s="221"/>
      <c r="F47" s="221"/>
      <c r="G47" s="221"/>
      <c r="H47" s="221"/>
      <c r="I47" s="221"/>
      <c r="J47" s="221"/>
      <c r="K47" s="221"/>
      <c r="L47" s="221"/>
      <c r="M47" s="243"/>
      <c r="N47" s="8"/>
      <c r="O47" s="8"/>
      <c r="P47" s="8"/>
      <c r="Q47" s="8"/>
      <c r="R47" s="8"/>
    </row>
    <row r="48" spans="1:18" ht="12.75" customHeight="1" x14ac:dyDescent="0.2">
      <c r="A48" s="8"/>
      <c r="B48" s="242"/>
      <c r="C48" s="221"/>
      <c r="D48" s="221"/>
      <c r="E48" s="221"/>
      <c r="F48" s="221"/>
      <c r="G48" s="221"/>
      <c r="H48" s="221"/>
      <c r="I48" s="221"/>
      <c r="J48" s="221"/>
      <c r="K48" s="221"/>
      <c r="L48" s="221"/>
      <c r="M48" s="243"/>
      <c r="N48" s="8"/>
      <c r="O48" s="8"/>
      <c r="P48" s="8"/>
      <c r="Q48" s="8"/>
      <c r="R48" s="8"/>
    </row>
    <row r="49" spans="1:18" ht="12.75" customHeight="1" x14ac:dyDescent="0.2">
      <c r="A49" s="8"/>
      <c r="B49" s="242"/>
      <c r="C49" s="221"/>
      <c r="D49" s="221"/>
      <c r="E49" s="221"/>
      <c r="F49" s="221"/>
      <c r="G49" s="221"/>
      <c r="H49" s="221"/>
      <c r="I49" s="221"/>
      <c r="J49" s="221"/>
      <c r="K49" s="221"/>
      <c r="L49" s="221"/>
      <c r="M49" s="243"/>
      <c r="N49" s="8"/>
      <c r="O49" s="8"/>
      <c r="P49" s="8"/>
      <c r="Q49" s="8"/>
      <c r="R49" s="8"/>
    </row>
    <row r="50" spans="1:18" ht="12.75" customHeight="1" x14ac:dyDescent="0.2">
      <c r="A50" s="8"/>
      <c r="B50" s="242"/>
      <c r="C50" s="221"/>
      <c r="D50" s="221"/>
      <c r="E50" s="221"/>
      <c r="F50" s="221"/>
      <c r="G50" s="221"/>
      <c r="H50" s="221"/>
      <c r="I50" s="221"/>
      <c r="J50" s="221"/>
      <c r="K50" s="221"/>
      <c r="L50" s="221"/>
      <c r="M50" s="243"/>
      <c r="N50" s="8"/>
      <c r="O50" s="8"/>
      <c r="P50" s="8"/>
      <c r="Q50" s="8"/>
      <c r="R50" s="8"/>
    </row>
    <row r="51" spans="1:18" ht="12.75" customHeight="1" x14ac:dyDescent="0.2">
      <c r="A51" s="8"/>
      <c r="B51" s="242"/>
      <c r="C51" s="221"/>
      <c r="D51" s="221"/>
      <c r="E51" s="221"/>
      <c r="F51" s="221"/>
      <c r="G51" s="221"/>
      <c r="H51" s="221"/>
      <c r="I51" s="221"/>
      <c r="J51" s="221"/>
      <c r="K51" s="221"/>
      <c r="L51" s="221"/>
      <c r="M51" s="243"/>
      <c r="N51" s="8"/>
      <c r="O51" s="8"/>
      <c r="P51" s="8"/>
      <c r="Q51" s="8"/>
      <c r="R51" s="8"/>
    </row>
    <row r="52" spans="1:18" ht="12.75" customHeight="1" x14ac:dyDescent="0.2">
      <c r="A52" s="8"/>
      <c r="B52" s="242"/>
      <c r="C52" s="221"/>
      <c r="D52" s="221"/>
      <c r="E52" s="221"/>
      <c r="F52" s="221"/>
      <c r="G52" s="221"/>
      <c r="H52" s="221"/>
      <c r="I52" s="221"/>
      <c r="J52" s="221"/>
      <c r="K52" s="221"/>
      <c r="L52" s="221"/>
      <c r="M52" s="243"/>
      <c r="N52" s="8"/>
      <c r="O52" s="8"/>
      <c r="P52" s="8"/>
      <c r="Q52" s="8"/>
      <c r="R52" s="8"/>
    </row>
    <row r="53" spans="1:18" ht="12.75" customHeight="1" x14ac:dyDescent="0.2">
      <c r="A53" s="8"/>
      <c r="B53" s="242"/>
      <c r="C53" s="221"/>
      <c r="D53" s="221"/>
      <c r="E53" s="221"/>
      <c r="F53" s="221"/>
      <c r="G53" s="221"/>
      <c r="H53" s="221"/>
      <c r="I53" s="221"/>
      <c r="J53" s="221"/>
      <c r="K53" s="221"/>
      <c r="L53" s="221"/>
      <c r="M53" s="243"/>
      <c r="N53" s="8"/>
      <c r="O53" s="8"/>
      <c r="P53" s="8"/>
      <c r="Q53" s="8"/>
      <c r="R53" s="8"/>
    </row>
    <row r="54" spans="1:18" ht="12.75" customHeight="1" x14ac:dyDescent="0.2">
      <c r="A54" s="8"/>
      <c r="B54" s="242"/>
      <c r="C54" s="221"/>
      <c r="D54" s="221"/>
      <c r="E54" s="221"/>
      <c r="F54" s="221"/>
      <c r="G54" s="221"/>
      <c r="H54" s="221"/>
      <c r="I54" s="221"/>
      <c r="J54" s="221"/>
      <c r="K54" s="221"/>
      <c r="L54" s="221"/>
      <c r="M54" s="243"/>
      <c r="N54" s="8"/>
      <c r="O54" s="8"/>
      <c r="P54" s="8"/>
      <c r="Q54" s="8"/>
      <c r="R54" s="8"/>
    </row>
    <row r="55" spans="1:18" ht="12.75" customHeight="1" x14ac:dyDescent="0.2">
      <c r="A55" s="8"/>
      <c r="B55" s="242"/>
      <c r="C55" s="221"/>
      <c r="D55" s="221"/>
      <c r="E55" s="221"/>
      <c r="F55" s="221"/>
      <c r="G55" s="221"/>
      <c r="H55" s="221"/>
      <c r="I55" s="221"/>
      <c r="J55" s="221"/>
      <c r="K55" s="221"/>
      <c r="L55" s="221"/>
      <c r="M55" s="243"/>
      <c r="N55" s="8"/>
      <c r="O55" s="8"/>
      <c r="P55" s="8"/>
      <c r="Q55" s="8"/>
      <c r="R55" s="8"/>
    </row>
    <row r="56" spans="1:18" ht="12.75" customHeight="1" x14ac:dyDescent="0.2">
      <c r="A56" s="8"/>
      <c r="B56" s="242"/>
      <c r="C56" s="221"/>
      <c r="D56" s="221"/>
      <c r="E56" s="221"/>
      <c r="F56" s="221"/>
      <c r="G56" s="221"/>
      <c r="H56" s="221"/>
      <c r="I56" s="221"/>
      <c r="J56" s="221"/>
      <c r="K56" s="221"/>
      <c r="L56" s="221"/>
      <c r="M56" s="243"/>
      <c r="N56" s="8"/>
      <c r="O56" s="8"/>
      <c r="P56" s="8"/>
      <c r="Q56" s="8"/>
      <c r="R56" s="8"/>
    </row>
    <row r="57" spans="1:18" ht="12.75" customHeight="1" x14ac:dyDescent="0.2">
      <c r="A57" s="8"/>
      <c r="B57" s="242"/>
      <c r="C57" s="221"/>
      <c r="D57" s="221"/>
      <c r="E57" s="221"/>
      <c r="F57" s="221"/>
      <c r="G57" s="221"/>
      <c r="H57" s="221"/>
      <c r="I57" s="221"/>
      <c r="J57" s="221"/>
      <c r="K57" s="221"/>
      <c r="L57" s="221"/>
      <c r="M57" s="243"/>
      <c r="N57" s="8"/>
      <c r="O57" s="8"/>
      <c r="P57" s="8"/>
      <c r="Q57" s="8"/>
      <c r="R57" s="8"/>
    </row>
    <row r="58" spans="1:18" ht="12.75" customHeight="1" x14ac:dyDescent="0.2">
      <c r="A58" s="8"/>
      <c r="B58" s="242"/>
      <c r="C58" s="221"/>
      <c r="D58" s="221"/>
      <c r="E58" s="221"/>
      <c r="F58" s="221"/>
      <c r="G58" s="221"/>
      <c r="H58" s="221"/>
      <c r="I58" s="221"/>
      <c r="J58" s="221"/>
      <c r="K58" s="221"/>
      <c r="L58" s="221"/>
      <c r="M58" s="243"/>
      <c r="N58" s="8"/>
      <c r="O58" s="8"/>
      <c r="P58" s="8"/>
      <c r="Q58" s="8"/>
      <c r="R58" s="8"/>
    </row>
    <row r="59" spans="1:18" ht="12.75" customHeight="1" x14ac:dyDescent="0.2">
      <c r="A59" s="8"/>
      <c r="B59" s="242"/>
      <c r="C59" s="221"/>
      <c r="D59" s="221"/>
      <c r="E59" s="221"/>
      <c r="F59" s="221"/>
      <c r="G59" s="221"/>
      <c r="H59" s="221"/>
      <c r="I59" s="221"/>
      <c r="J59" s="221"/>
      <c r="K59" s="221"/>
      <c r="L59" s="221"/>
      <c r="M59" s="243"/>
      <c r="N59" s="8"/>
      <c r="O59" s="8"/>
      <c r="P59" s="8"/>
      <c r="Q59" s="8"/>
      <c r="R59" s="8"/>
    </row>
    <row r="60" spans="1:18" ht="12.75" customHeight="1" x14ac:dyDescent="0.2">
      <c r="A60" s="8"/>
      <c r="B60" s="242"/>
      <c r="C60" s="221"/>
      <c r="D60" s="221"/>
      <c r="E60" s="221"/>
      <c r="F60" s="221"/>
      <c r="G60" s="221"/>
      <c r="H60" s="221"/>
      <c r="I60" s="221"/>
      <c r="J60" s="221"/>
      <c r="K60" s="221"/>
      <c r="L60" s="221"/>
      <c r="M60" s="243"/>
      <c r="N60" s="8"/>
      <c r="O60" s="8"/>
      <c r="P60" s="8"/>
      <c r="Q60" s="8"/>
      <c r="R60" s="8"/>
    </row>
    <row r="61" spans="1:18" ht="12.75" customHeight="1" x14ac:dyDescent="0.2">
      <c r="A61" s="8"/>
      <c r="B61" s="242"/>
      <c r="C61" s="221"/>
      <c r="D61" s="221"/>
      <c r="E61" s="221"/>
      <c r="F61" s="221"/>
      <c r="G61" s="221"/>
      <c r="H61" s="221"/>
      <c r="I61" s="221"/>
      <c r="J61" s="221"/>
      <c r="K61" s="221"/>
      <c r="L61" s="221"/>
      <c r="M61" s="243"/>
      <c r="N61" s="8"/>
      <c r="O61" s="8"/>
      <c r="P61" s="8"/>
      <c r="Q61" s="8"/>
      <c r="R61" s="8"/>
    </row>
    <row r="62" spans="1:18" ht="12.75" customHeight="1" x14ac:dyDescent="0.2">
      <c r="A62" s="8"/>
      <c r="B62" s="544"/>
      <c r="C62" s="225"/>
      <c r="D62" s="225"/>
      <c r="E62" s="225"/>
      <c r="F62" s="225"/>
      <c r="G62" s="225"/>
      <c r="H62" s="225"/>
      <c r="I62" s="225"/>
      <c r="J62" s="225"/>
      <c r="K62" s="225"/>
      <c r="L62" s="225"/>
      <c r="M62" s="555"/>
      <c r="N62" s="8"/>
      <c r="O62" s="8"/>
      <c r="P62" s="8"/>
      <c r="Q62" s="8"/>
      <c r="R62" s="8"/>
    </row>
    <row r="63" spans="1:18" ht="12.75" customHeight="1" x14ac:dyDescent="0.2">
      <c r="A63" s="8"/>
      <c r="B63" s="8"/>
      <c r="C63" s="8"/>
      <c r="D63" s="8"/>
      <c r="E63" s="8"/>
      <c r="F63" s="8"/>
      <c r="G63" s="8"/>
      <c r="H63" s="8"/>
      <c r="I63" s="8"/>
      <c r="J63" s="8"/>
      <c r="K63" s="8"/>
      <c r="L63" s="8"/>
      <c r="M63" s="8"/>
      <c r="N63" s="8"/>
      <c r="O63" s="8"/>
      <c r="P63" s="8"/>
      <c r="Q63" s="8"/>
      <c r="R63" s="8"/>
    </row>
    <row r="64" spans="1:18" ht="12.75" customHeight="1" x14ac:dyDescent="0.2">
      <c r="A64" s="8"/>
      <c r="B64" s="8"/>
      <c r="C64" s="8"/>
      <c r="D64" s="8"/>
      <c r="E64" s="8"/>
      <c r="F64" s="8"/>
      <c r="G64" s="8"/>
      <c r="H64" s="8"/>
      <c r="I64" s="8"/>
      <c r="J64" s="8"/>
      <c r="K64" s="8"/>
      <c r="L64" s="8"/>
      <c r="M64" s="8"/>
      <c r="N64" s="8"/>
      <c r="O64" s="8"/>
      <c r="P64" s="8"/>
      <c r="Q64" s="8"/>
      <c r="R64" s="8"/>
    </row>
    <row r="65" spans="1:18" ht="12.75" customHeight="1" x14ac:dyDescent="0.2">
      <c r="A65" s="8"/>
      <c r="B65" s="8"/>
      <c r="C65" s="8"/>
      <c r="D65" s="8"/>
      <c r="E65" s="8"/>
      <c r="F65" s="8"/>
      <c r="G65" s="8"/>
      <c r="H65" s="8"/>
      <c r="I65" s="8"/>
      <c r="J65" s="8"/>
      <c r="K65" s="8"/>
      <c r="L65" s="8"/>
      <c r="M65" s="8"/>
      <c r="N65" s="8"/>
      <c r="O65" s="8"/>
      <c r="P65" s="8"/>
      <c r="Q65" s="8"/>
      <c r="R65" s="8"/>
    </row>
    <row r="66" spans="1:18" ht="12.75" customHeight="1" x14ac:dyDescent="0.2">
      <c r="A66" s="8"/>
      <c r="B66" s="8"/>
      <c r="C66" s="8"/>
      <c r="D66" s="8"/>
      <c r="E66" s="8"/>
      <c r="F66" s="8"/>
      <c r="G66" s="8"/>
      <c r="H66" s="8"/>
      <c r="I66" s="8"/>
      <c r="J66" s="8"/>
      <c r="K66" s="8"/>
      <c r="L66" s="8"/>
      <c r="M66" s="8"/>
      <c r="N66" s="8"/>
      <c r="O66" s="8"/>
      <c r="P66" s="8"/>
      <c r="Q66" s="8"/>
      <c r="R66" s="8"/>
    </row>
    <row r="67" spans="1:18" ht="12.75" customHeight="1" x14ac:dyDescent="0.2">
      <c r="A67" s="8"/>
      <c r="B67" s="8"/>
      <c r="C67" s="8"/>
      <c r="D67" s="8"/>
      <c r="E67" s="8"/>
      <c r="F67" s="8"/>
      <c r="G67" s="8"/>
      <c r="H67" s="8"/>
      <c r="I67" s="8"/>
      <c r="J67" s="8"/>
      <c r="K67" s="8"/>
      <c r="L67" s="8"/>
      <c r="M67" s="8"/>
      <c r="N67" s="8"/>
      <c r="O67" s="8"/>
      <c r="P67" s="8"/>
      <c r="Q67" s="8"/>
      <c r="R67" s="8"/>
    </row>
  </sheetData>
  <sheetProtection algorithmName="SHA-512" hashValue="7O2UnUuSmvGxE+oqPuGjlH1SoS+B/nR6FhbftR/qbFYI5DjKFvysT0N6o7BqLXTXhFW6jp+VInoFMcpbdPV+rA==" saltValue="F8rHgTq2W6m5y/aXY+PJWg==" spinCount="100000" sheet="1" scenarios="1" insertHyperlinks="0"/>
  <protectedRanges>
    <protectedRange sqref="E16 C5 C7:C9 C12:C13 B19:M62" name="YellowZone"/>
  </protectedRanges>
  <mergeCells count="2">
    <mergeCell ref="D3:E3"/>
    <mergeCell ref="F3:G3"/>
  </mergeCells>
  <conditionalFormatting sqref="C3:C5">
    <cfRule type="expression" dxfId="8" priority="1" stopIfTrue="1">
      <formula>C3="FAIL"</formula>
    </cfRule>
    <cfRule type="expression" dxfId="7" priority="2" stopIfTrue="1">
      <formula>C3="PASS"</formula>
    </cfRule>
    <cfRule type="expression" dxfId="6" priority="3" stopIfTrue="1">
      <formula>C3="CHECK"</formula>
    </cfRule>
  </conditionalFormatting>
  <dataValidations count="1">
    <dataValidation type="list" allowBlank="1" showErrorMessage="1" sqref="C5" xr:uid="{00000000-0002-0000-2500-000000000000}">
      <formula1>"Yes,No"</formula1>
    </dataValidation>
  </dataValidations>
  <hyperlinks>
    <hyperlink ref="E16" location="'Cover Sheet'!A1" display="BACK to COVER SHEET" xr:uid="{00000000-0004-0000-2500-000000000000}"/>
  </hyperlinks>
  <pageMargins left="0.75" right="0.75" top="1" bottom="1" header="0" footer="0"/>
  <pageSetup orientation="landscape"/>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35">
    <tabColor rgb="FFFFCC99"/>
  </sheetPr>
  <dimension ref="A1:N167"/>
  <sheetViews>
    <sheetView showGridLines="0" workbookViewId="0">
      <selection activeCell="H29" sqref="H29"/>
    </sheetView>
  </sheetViews>
  <sheetFormatPr baseColWidth="10" defaultColWidth="14.42578125" defaultRowHeight="15" customHeight="1" x14ac:dyDescent="0.2"/>
  <cols>
    <col min="1" max="1" width="5.140625" customWidth="1"/>
    <col min="2" max="2" width="46.85546875" customWidth="1"/>
    <col min="3" max="3" width="11.42578125" customWidth="1"/>
    <col min="4" max="4" width="10.5703125" customWidth="1"/>
    <col min="5" max="5" width="5.85546875" customWidth="1"/>
    <col min="6" max="6" width="8.7109375" customWidth="1"/>
    <col min="7" max="7" width="11.42578125" customWidth="1"/>
    <col min="8" max="8" width="12.42578125" customWidth="1"/>
    <col min="9" max="9" width="11.42578125" customWidth="1"/>
    <col min="10" max="10" width="5.140625" customWidth="1"/>
    <col min="11" max="26" width="11.42578125" customWidth="1"/>
  </cols>
  <sheetData>
    <row r="1" spans="1:14" ht="12.75" customHeight="1" x14ac:dyDescent="0.25">
      <c r="B1" s="77" t="s">
        <v>1654</v>
      </c>
      <c r="G1" s="8"/>
      <c r="H1" s="8"/>
      <c r="I1" s="8"/>
      <c r="J1" s="8"/>
      <c r="K1" s="8"/>
      <c r="L1" s="8"/>
      <c r="M1" s="8"/>
      <c r="N1" s="8"/>
    </row>
    <row r="2" spans="1:14" ht="12.75" customHeight="1" x14ac:dyDescent="0.2">
      <c r="B2" s="5" t="s">
        <v>1655</v>
      </c>
      <c r="G2" s="8"/>
      <c r="H2" s="8"/>
      <c r="I2" s="8"/>
      <c r="J2" s="8"/>
      <c r="K2" s="8"/>
      <c r="L2" s="8"/>
      <c r="M2" s="8"/>
      <c r="N2" s="8"/>
    </row>
    <row r="3" spans="1:14" ht="12.75" customHeight="1" x14ac:dyDescent="0.2">
      <c r="A3" s="26"/>
      <c r="B3" s="96" t="s">
        <v>512</v>
      </c>
      <c r="C3" s="96" t="s">
        <v>514</v>
      </c>
      <c r="D3" s="96" t="s">
        <v>1656</v>
      </c>
      <c r="E3" s="26"/>
      <c r="F3" s="26"/>
      <c r="G3" s="26"/>
      <c r="H3" s="26"/>
      <c r="I3" s="26"/>
      <c r="J3" s="26"/>
      <c r="K3" s="26"/>
      <c r="L3" s="26"/>
      <c r="M3" s="26"/>
      <c r="N3" s="26"/>
    </row>
    <row r="4" spans="1:14" ht="12.75" customHeight="1" x14ac:dyDescent="0.2">
      <c r="B4" s="12" t="s">
        <v>515</v>
      </c>
      <c r="C4" s="78" t="s">
        <v>236</v>
      </c>
      <c r="D4" s="34" t="str">
        <f>C4</f>
        <v>Steel</v>
      </c>
      <c r="G4" s="8"/>
      <c r="H4" s="8"/>
      <c r="I4" s="8"/>
      <c r="J4" s="8"/>
      <c r="K4" s="8"/>
      <c r="L4" s="8"/>
      <c r="M4" s="8"/>
      <c r="N4" s="8"/>
    </row>
    <row r="5" spans="1:14" ht="12.75" customHeight="1" x14ac:dyDescent="0.2">
      <c r="B5" s="12" t="s">
        <v>1657</v>
      </c>
      <c r="C5" s="78" t="s">
        <v>287</v>
      </c>
      <c r="D5" s="34" t="s">
        <v>154</v>
      </c>
      <c r="G5" s="8"/>
      <c r="H5" s="8"/>
      <c r="I5" s="8"/>
      <c r="J5" s="8"/>
      <c r="K5" s="8"/>
      <c r="L5" s="8"/>
      <c r="M5" s="8"/>
      <c r="N5" s="8"/>
    </row>
    <row r="6" spans="1:14" ht="12.75" customHeight="1" x14ac:dyDescent="0.2">
      <c r="B6" s="12" t="s">
        <v>517</v>
      </c>
      <c r="C6" s="46" t="str">
        <f>IF(C$4="Steel",MaterialData!C4,IF(C$4="Aluminium 1",MaterialData!E4,IF(C$4="Aluminium 2",MaterialData!F4,IF(C$4="Carbon",MaterialData!G4,IF(C$4="Other 1",MaterialData!H4,IF(C$4="Other 2",MaterialData!I4,IF(C$4="Other 3",MaterialData!J4,0)))))))</f>
        <v>Steel</v>
      </c>
      <c r="D6" s="46" t="str">
        <f>C6</f>
        <v>Steel</v>
      </c>
      <c r="G6" s="8"/>
      <c r="H6" s="8"/>
      <c r="I6" s="8"/>
      <c r="J6" s="8"/>
      <c r="K6" s="8"/>
      <c r="L6" s="8"/>
      <c r="M6" s="8"/>
      <c r="N6" s="8"/>
    </row>
    <row r="7" spans="1:14" ht="12.75" customHeight="1" x14ac:dyDescent="0.2">
      <c r="B7" s="12" t="s">
        <v>267</v>
      </c>
      <c r="C7" s="46">
        <f>IF(C$4="Steel",MaterialData!C6,IF(C$4="Aluminium 1",MaterialData!E6,IF(C$4="Aluminium 2",MaterialData!F6,IF(C$4="Carbon",MaterialData!G6,IF(C$4="Other 1",MaterialData!H6,IF(C$4="Other 2",MaterialData!I6,IF(C$4="Other 3",MaterialData!J6,0)))))))</f>
        <v>200000000000</v>
      </c>
      <c r="D7" s="46">
        <f>IF(D$4="Steel",MaterialData!C6,IF(D$4="Aluminium 1",MaterialData!E6,IF(D$4="Aluminium 2",MaterialData!F6,IF(D$4="Carbon",MaterialData!G6,IF(D$4="Other 1",MaterialData!H6,IF(D$4="Other 2",MaterialData!I6,IF(D$4="Other 2",MaterialData!J6,0)))))))</f>
        <v>200000000000</v>
      </c>
      <c r="G7" s="8"/>
      <c r="H7" s="8"/>
      <c r="I7" s="50"/>
      <c r="J7" s="8"/>
      <c r="K7" s="8"/>
      <c r="L7" s="8"/>
      <c r="M7" s="8"/>
      <c r="N7" s="8"/>
    </row>
    <row r="8" spans="1:14" ht="12.75" customHeight="1" x14ac:dyDescent="0.2">
      <c r="B8" s="12" t="s">
        <v>268</v>
      </c>
      <c r="C8" s="46">
        <f>IF(C$4="Steel",MaterialData!C7,IF(C$4="Aluminium 1",MaterialData!E7,IF(C$4="Aluminium 2",MaterialData!F7,IF(C$4="Carbon",MaterialData!G7,IF(C$4="Other 1",MaterialData!H7,IF(C$4="Other 2",MaterialData!I7,IF(C$4="Other 3",MaterialData!J7,0)))))))</f>
        <v>305000000</v>
      </c>
      <c r="D8" s="46">
        <f>IF(D$4="Steel",MaterialData!C7,IF(D$4="Aluminium 1",MaterialData!E7,IF(D$4="Aluminium 2",MaterialData!F7,IF(D$4="Carbon",MaterialData!G7,IF(D$4="Other 1",MaterialData!H7,IF(D$4="Other 2",MaterialData!I7,IF(D$4="Other 2",MaterialData!J7,0)))))))</f>
        <v>305000000</v>
      </c>
      <c r="G8" s="8"/>
      <c r="H8" s="8"/>
      <c r="I8" s="50"/>
      <c r="J8" s="8"/>
      <c r="K8" s="8"/>
      <c r="L8" s="8"/>
      <c r="M8" s="8"/>
      <c r="N8" s="8"/>
    </row>
    <row r="9" spans="1:14" ht="12.75" customHeight="1" x14ac:dyDescent="0.2">
      <c r="B9" s="12" t="s">
        <v>269</v>
      </c>
      <c r="C9" s="46">
        <f>IF(C$4="Steel",MaterialData!C8,IF(C$4="Aluminium 1",MaterialData!E8,IF(C$4="Aluminium 2",MaterialData!F8,IF(C$4="Carbon",MaterialData!G8,IF(C$4="Other 1",MaterialData!H8,IF(C$4="Other 2",MaterialData!I8,IF(C$4="Other 3",MaterialData!J8,0)))))))</f>
        <v>365000000</v>
      </c>
      <c r="D9" s="46">
        <f>IF(D$4="Steel",MaterialData!C8,IF(D$4="Aluminium 1",MaterialData!E8,IF(D$4="Aluminium 2",MaterialData!F8,IF(D$4="Carbon",MaterialData!G8,IF(D$4="Other 1",MaterialData!H8,IF(D$4="Other 2",MaterialData!I8,IF(D$4="Other 2",MaterialData!J8,0)))))))</f>
        <v>365000000</v>
      </c>
      <c r="G9" s="8"/>
      <c r="H9" s="8"/>
      <c r="I9" s="50"/>
      <c r="J9" s="8"/>
      <c r="K9" s="8"/>
      <c r="L9" s="8"/>
      <c r="M9" s="8"/>
      <c r="N9" s="8"/>
    </row>
    <row r="10" spans="1:14" ht="12.75" customHeight="1" x14ac:dyDescent="0.2">
      <c r="B10" s="12" t="s">
        <v>270</v>
      </c>
      <c r="C10" s="46" t="s">
        <v>154</v>
      </c>
      <c r="D10" s="46">
        <f>IF(D$4="Steel",MaterialData!C9,IF(D$4="Aluminium 1",MaterialData!E9,IF(D$4="Aluminium 2",MaterialData!F9,IF(D$4="Carbon",MaterialData!G9,IF(D$4="Other 1",MaterialData!H9,IF(D$4="Other 2",MaterialData!I9,IF(D$4="Other 2",MaterialData!J9,0)))))))</f>
        <v>180000000</v>
      </c>
      <c r="G10" s="8"/>
      <c r="H10" s="8"/>
      <c r="I10" s="50"/>
      <c r="J10" s="8"/>
      <c r="K10" s="8"/>
      <c r="L10" s="8"/>
      <c r="M10" s="8"/>
      <c r="N10" s="8"/>
    </row>
    <row r="11" spans="1:14" ht="12.75" customHeight="1" x14ac:dyDescent="0.2">
      <c r="B11" s="12" t="s">
        <v>271</v>
      </c>
      <c r="C11" s="46" t="s">
        <v>154</v>
      </c>
      <c r="D11" s="46">
        <f>IF(D$4="Steel",MaterialData!C10,IF(D$4="Aluminium 1",MaterialData!E10,IF(D$4="Aluminium 2",MaterialData!F10,IF(D$4="Carbon",MaterialData!G10,IF(D$4="Other 1",MaterialData!H10,IF(D$4="Other 2",MaterialData!I10,IF(D$4="Other 2",MaterialData!J10,0)))))))</f>
        <v>300000000</v>
      </c>
      <c r="G11" s="8"/>
      <c r="H11" s="8"/>
      <c r="I11" s="50"/>
      <c r="J11" s="8"/>
      <c r="K11" s="8"/>
      <c r="L11" s="8"/>
      <c r="M11" s="8"/>
      <c r="N11" s="8"/>
    </row>
    <row r="12" spans="1:14" ht="12.75" customHeight="1" x14ac:dyDescent="0.2">
      <c r="C12" s="23"/>
      <c r="D12" s="23"/>
      <c r="G12" s="8"/>
      <c r="H12" s="8"/>
      <c r="I12" s="50"/>
      <c r="J12" s="8"/>
      <c r="K12" s="8"/>
      <c r="L12" s="8"/>
      <c r="M12" s="8"/>
      <c r="N12" s="8"/>
    </row>
    <row r="13" spans="1:14" ht="12.75" customHeight="1" x14ac:dyDescent="0.2">
      <c r="B13" s="12" t="s">
        <v>518</v>
      </c>
      <c r="C13" s="1074">
        <v>25.4</v>
      </c>
      <c r="D13" s="765"/>
      <c r="G13" s="8"/>
      <c r="H13" s="8"/>
      <c r="I13" s="50"/>
      <c r="J13" s="8"/>
      <c r="K13" s="8"/>
      <c r="L13" s="8"/>
      <c r="M13" s="8"/>
      <c r="N13" s="8"/>
    </row>
    <row r="14" spans="1:14" ht="12.75" customHeight="1" x14ac:dyDescent="0.2">
      <c r="B14" s="12" t="s">
        <v>519</v>
      </c>
      <c r="C14" s="1074">
        <v>1.2</v>
      </c>
      <c r="D14" s="765"/>
      <c r="G14" s="8"/>
      <c r="H14" s="8"/>
      <c r="I14" s="50"/>
      <c r="J14" s="8"/>
      <c r="K14" s="8"/>
      <c r="L14" s="8"/>
      <c r="M14" s="8"/>
      <c r="N14" s="8"/>
    </row>
    <row r="15" spans="1:14" ht="12.75" customHeight="1" x14ac:dyDescent="0.2">
      <c r="G15" s="8"/>
      <c r="H15" s="8"/>
      <c r="I15" s="50"/>
      <c r="J15" s="8"/>
      <c r="K15" s="8"/>
      <c r="L15" s="8"/>
      <c r="M15" s="8"/>
      <c r="N15" s="8"/>
    </row>
    <row r="16" spans="1:14" ht="12.75" customHeight="1" x14ac:dyDescent="0.2">
      <c r="A16" s="26"/>
      <c r="B16" s="196"/>
      <c r="C16" s="96" t="s">
        <v>514</v>
      </c>
      <c r="D16" s="96" t="s">
        <v>1656</v>
      </c>
      <c r="E16" s="26"/>
      <c r="F16" s="26"/>
      <c r="G16" s="26"/>
      <c r="H16" s="26"/>
      <c r="I16" s="197"/>
      <c r="J16" s="26"/>
      <c r="K16" s="26"/>
      <c r="L16" s="26"/>
      <c r="M16" s="26"/>
      <c r="N16" s="26"/>
    </row>
    <row r="17" spans="2:14" ht="12.75" customHeight="1" x14ac:dyDescent="0.2">
      <c r="B17" s="12" t="s">
        <v>520</v>
      </c>
      <c r="C17" s="784">
        <f t="shared" ref="C17:C18" si="0">C13/1000</f>
        <v>2.5399999999999999E-2</v>
      </c>
      <c r="D17" s="765"/>
      <c r="G17" s="8"/>
      <c r="H17" s="8"/>
      <c r="I17" s="50"/>
      <c r="J17" s="8"/>
      <c r="K17" s="8"/>
      <c r="L17" s="8"/>
      <c r="M17" s="8"/>
      <c r="N17" s="8"/>
    </row>
    <row r="18" spans="2:14" ht="12.75" customHeight="1" x14ac:dyDescent="0.2">
      <c r="B18" s="12" t="s">
        <v>521</v>
      </c>
      <c r="C18" s="784">
        <f t="shared" si="0"/>
        <v>1.1999999999999999E-3</v>
      </c>
      <c r="D18" s="765"/>
      <c r="G18" s="8"/>
      <c r="H18" s="8"/>
      <c r="I18" s="50"/>
      <c r="J18" s="8"/>
      <c r="K18" s="8"/>
      <c r="L18" s="8"/>
      <c r="M18" s="79"/>
      <c r="N18" s="8"/>
    </row>
    <row r="19" spans="2:14" ht="12.75" customHeight="1" x14ac:dyDescent="0.2">
      <c r="B19" s="12" t="s">
        <v>522</v>
      </c>
      <c r="C19" s="34">
        <f>IF(C5="Round",((C17)^4-((C17-2*C18))^4)*3.142/64,((C17)^4-((C17-2*C18))^4)/12)</f>
        <v>6.6959174567999997E-9</v>
      </c>
      <c r="D19" s="47">
        <v>0</v>
      </c>
      <c r="G19" s="8"/>
      <c r="H19" s="8"/>
      <c r="I19" s="50"/>
      <c r="J19" s="8"/>
      <c r="K19" s="8"/>
      <c r="L19" s="50"/>
      <c r="M19" s="79"/>
      <c r="N19" s="8"/>
    </row>
    <row r="20" spans="2:14" ht="12.75" customHeight="1" x14ac:dyDescent="0.2">
      <c r="B20" s="12" t="s">
        <v>523</v>
      </c>
      <c r="C20" s="46">
        <f t="shared" ref="C20:D20" si="1">C7*C19</f>
        <v>1339.1834913599998</v>
      </c>
      <c r="D20" s="46">
        <f t="shared" si="1"/>
        <v>0</v>
      </c>
      <c r="E20" s="13">
        <f>100*D20/C20</f>
        <v>0</v>
      </c>
      <c r="G20" s="8"/>
      <c r="H20" s="8"/>
      <c r="I20" s="8"/>
      <c r="J20" s="8"/>
      <c r="K20" s="8"/>
      <c r="L20" s="8"/>
      <c r="M20" s="8"/>
      <c r="N20" s="8"/>
    </row>
    <row r="21" spans="2:14" ht="12.75" customHeight="1" x14ac:dyDescent="0.2">
      <c r="B21" s="12" t="s">
        <v>1658</v>
      </c>
      <c r="C21" s="81">
        <f>IF(C5="Round",((C13^2-(C13-2*C14)^2)*PI()/4),IF(C5="Square",(C13^2-(C13-2*C14)^2)))</f>
        <v>91.231850660247574</v>
      </c>
      <c r="D21" s="156">
        <v>0</v>
      </c>
      <c r="E21" s="80" t="s">
        <v>548</v>
      </c>
      <c r="G21" s="8"/>
      <c r="H21" s="8"/>
      <c r="I21" s="8"/>
      <c r="J21" s="8"/>
      <c r="K21" s="8"/>
      <c r="L21" s="50"/>
      <c r="M21" s="8"/>
      <c r="N21" s="8"/>
    </row>
    <row r="22" spans="2:14" ht="12.75" customHeight="1" x14ac:dyDescent="0.2">
      <c r="B22" s="12" t="s">
        <v>1659</v>
      </c>
      <c r="C22" s="198" t="s">
        <v>548</v>
      </c>
      <c r="D22" s="156">
        <v>0</v>
      </c>
      <c r="E22" s="80" t="s">
        <v>548</v>
      </c>
      <c r="G22" s="8"/>
      <c r="H22" s="8"/>
      <c r="I22" s="8"/>
      <c r="J22" s="8"/>
      <c r="K22" s="8"/>
      <c r="L22" s="50"/>
      <c r="M22" s="8"/>
      <c r="N22" s="8"/>
    </row>
    <row r="23" spans="2:14" ht="12.75" customHeight="1" x14ac:dyDescent="0.2">
      <c r="B23" s="12" t="s">
        <v>525</v>
      </c>
      <c r="C23" s="46">
        <f>C$21*C8/1000000</f>
        <v>27825.714451375512</v>
      </c>
      <c r="D23" s="46">
        <f t="shared" ref="D23:D24" si="2">(D$21*D8+D10*$D$22)/1000000</f>
        <v>0</v>
      </c>
      <c r="E23" s="13">
        <f t="shared" ref="E23:E25" si="3">100*D23/C23</f>
        <v>0</v>
      </c>
      <c r="G23" s="8"/>
      <c r="H23" s="8"/>
      <c r="I23" s="8"/>
      <c r="J23" s="8"/>
      <c r="K23" s="8"/>
      <c r="L23" s="50"/>
      <c r="M23" s="8"/>
      <c r="N23" s="8"/>
    </row>
    <row r="24" spans="2:14" ht="12.75" customHeight="1" x14ac:dyDescent="0.2">
      <c r="B24" s="12" t="s">
        <v>526</v>
      </c>
      <c r="C24" s="46">
        <f>C21*C9/1000000</f>
        <v>33299.625490990366</v>
      </c>
      <c r="D24" s="46">
        <f t="shared" si="2"/>
        <v>0</v>
      </c>
      <c r="E24" s="13">
        <f t="shared" si="3"/>
        <v>0</v>
      </c>
      <c r="G24" s="8"/>
      <c r="H24" s="8"/>
      <c r="I24" s="8"/>
      <c r="J24" s="8"/>
      <c r="K24" s="8"/>
      <c r="L24" s="50"/>
      <c r="M24" s="8"/>
      <c r="N24" s="8"/>
    </row>
    <row r="25" spans="2:14" ht="12.75" customHeight="1" x14ac:dyDescent="0.2">
      <c r="B25" s="12" t="s">
        <v>529</v>
      </c>
      <c r="C25" s="46">
        <f>4*C9*(C19*2/(C17))/1</f>
        <v>769.76688873448825</v>
      </c>
      <c r="D25" s="46">
        <f>4*D9*(D19*2/(C17))/1</f>
        <v>0</v>
      </c>
      <c r="E25" s="13">
        <f t="shared" si="3"/>
        <v>0</v>
      </c>
      <c r="G25" s="8"/>
      <c r="H25" s="8"/>
      <c r="I25" s="8"/>
      <c r="J25" s="8"/>
      <c r="K25" s="8"/>
      <c r="L25" s="8"/>
      <c r="M25" s="8"/>
      <c r="N25" s="8"/>
    </row>
    <row r="26" spans="2:14" ht="12.75" customHeight="1" x14ac:dyDescent="0.2">
      <c r="B26" s="12" t="s">
        <v>530</v>
      </c>
      <c r="C26" s="46">
        <f>C25*1^3/(48*C7*C19)</f>
        <v>1.1975065616797903E-2</v>
      </c>
      <c r="D26" s="46">
        <f>IF(D19&gt;0,C25*1^3/(48*D7*D19),0)</f>
        <v>0</v>
      </c>
      <c r="E26" s="13">
        <f>IF(D26=0,999,100*D26/C26)</f>
        <v>999</v>
      </c>
      <c r="G26" s="8"/>
      <c r="H26" s="8"/>
      <c r="I26" s="8"/>
      <c r="J26" s="8"/>
      <c r="K26" s="8"/>
      <c r="L26" s="8"/>
      <c r="M26" s="8"/>
      <c r="N26" s="8"/>
    </row>
    <row r="27" spans="2:14" ht="12.75" customHeight="1" x14ac:dyDescent="0.2">
      <c r="B27" s="12" t="s">
        <v>531</v>
      </c>
      <c r="C27" s="46">
        <f>0.5*C25*(C25*1^3/(48*C7*C19))</f>
        <v>4.6090045011169334</v>
      </c>
      <c r="D27" s="46">
        <f>IF(D19&gt;0,0.5*D25*(D25*1^3/(48*D7*D19)),0)</f>
        <v>0</v>
      </c>
      <c r="E27" s="13">
        <f>100*D27/C27</f>
        <v>0</v>
      </c>
      <c r="G27" s="8"/>
      <c r="H27" s="8"/>
      <c r="I27" s="8"/>
      <c r="J27" s="8"/>
      <c r="K27" s="8"/>
      <c r="L27" s="8"/>
      <c r="M27" s="8"/>
      <c r="N27" s="8"/>
    </row>
    <row r="28" spans="2:14" ht="12.75" customHeight="1" x14ac:dyDescent="0.2">
      <c r="B28" s="5" t="s">
        <v>1660</v>
      </c>
      <c r="G28" s="8"/>
      <c r="H28" s="8"/>
      <c r="I28" s="8"/>
      <c r="J28" s="8"/>
      <c r="K28" s="8"/>
      <c r="L28" s="8"/>
      <c r="M28" s="8"/>
      <c r="N28" s="8"/>
    </row>
    <row r="29" spans="2:14" ht="12.75" customHeight="1" x14ac:dyDescent="0.2">
      <c r="B29" s="5" t="s">
        <v>1661</v>
      </c>
      <c r="D29" s="50"/>
      <c r="G29" s="8"/>
      <c r="H29" s="9" t="s">
        <v>290</v>
      </c>
      <c r="I29" s="9"/>
      <c r="J29" s="8"/>
      <c r="K29" s="8"/>
      <c r="L29" s="8"/>
      <c r="M29" s="8"/>
      <c r="N29" s="8"/>
    </row>
    <row r="30" spans="2:14" ht="12.75" customHeight="1" x14ac:dyDescent="0.2">
      <c r="B30" s="5" t="s">
        <v>1662</v>
      </c>
      <c r="C30" s="8"/>
      <c r="D30" s="50"/>
      <c r="E30" s="8"/>
      <c r="F30" s="8"/>
      <c r="G30" s="8"/>
      <c r="H30" s="8"/>
      <c r="I30" s="8"/>
      <c r="J30" s="8"/>
      <c r="K30" s="8"/>
      <c r="L30" s="8"/>
      <c r="M30" s="8"/>
      <c r="N30" s="8"/>
    </row>
    <row r="31" spans="2:14" ht="12.75" customHeight="1" x14ac:dyDescent="0.2">
      <c r="B31" s="559"/>
      <c r="C31" s="224"/>
      <c r="D31" s="224"/>
      <c r="E31" s="224"/>
      <c r="F31" s="224"/>
      <c r="G31" s="224"/>
      <c r="H31" s="224"/>
      <c r="I31" s="560"/>
      <c r="J31" s="8"/>
      <c r="K31" s="8"/>
      <c r="L31" s="8"/>
      <c r="M31" s="8"/>
      <c r="N31" s="8"/>
    </row>
    <row r="32" spans="2:14" ht="12.75" customHeight="1" x14ac:dyDescent="0.2">
      <c r="B32" s="242"/>
      <c r="C32" s="221"/>
      <c r="D32" s="221"/>
      <c r="E32" s="221"/>
      <c r="F32" s="221"/>
      <c r="G32" s="221"/>
      <c r="H32" s="221"/>
      <c r="I32" s="243"/>
      <c r="J32" s="8"/>
      <c r="K32" s="8"/>
      <c r="L32" s="8"/>
      <c r="M32" s="8"/>
      <c r="N32" s="8"/>
    </row>
    <row r="33" spans="2:14" ht="12.75" customHeight="1" x14ac:dyDescent="0.2">
      <c r="B33" s="242"/>
      <c r="C33" s="221"/>
      <c r="D33" s="221"/>
      <c r="E33" s="221"/>
      <c r="F33" s="221"/>
      <c r="G33" s="221"/>
      <c r="H33" s="221"/>
      <c r="I33" s="243"/>
      <c r="J33" s="8"/>
      <c r="K33" s="8"/>
      <c r="L33" s="8"/>
      <c r="M33" s="8"/>
      <c r="N33" s="8"/>
    </row>
    <row r="34" spans="2:14" ht="12.75" customHeight="1" x14ac:dyDescent="0.2">
      <c r="B34" s="242"/>
      <c r="C34" s="221"/>
      <c r="D34" s="221"/>
      <c r="E34" s="221"/>
      <c r="F34" s="221"/>
      <c r="G34" s="221"/>
      <c r="H34" s="221"/>
      <c r="I34" s="243"/>
      <c r="J34" s="8"/>
      <c r="K34" s="8"/>
      <c r="L34" s="8"/>
      <c r="M34" s="8"/>
      <c r="N34" s="8"/>
    </row>
    <row r="35" spans="2:14" ht="12.75" customHeight="1" x14ac:dyDescent="0.2">
      <c r="B35" s="242"/>
      <c r="C35" s="221"/>
      <c r="D35" s="221"/>
      <c r="E35" s="221"/>
      <c r="F35" s="221"/>
      <c r="G35" s="221"/>
      <c r="H35" s="221"/>
      <c r="I35" s="243"/>
      <c r="J35" s="8"/>
      <c r="K35" s="8"/>
      <c r="L35" s="8"/>
      <c r="M35" s="8"/>
      <c r="N35" s="8"/>
    </row>
    <row r="36" spans="2:14" ht="12.75" customHeight="1" x14ac:dyDescent="0.2">
      <c r="B36" s="242"/>
      <c r="C36" s="221"/>
      <c r="D36" s="221"/>
      <c r="E36" s="221"/>
      <c r="F36" s="221"/>
      <c r="G36" s="221"/>
      <c r="H36" s="221"/>
      <c r="I36" s="243"/>
      <c r="J36" s="8"/>
      <c r="K36" s="8"/>
      <c r="L36" s="8"/>
      <c r="M36" s="8"/>
      <c r="N36" s="8"/>
    </row>
    <row r="37" spans="2:14" ht="12.75" customHeight="1" x14ac:dyDescent="0.2">
      <c r="B37" s="242"/>
      <c r="C37" s="221"/>
      <c r="D37" s="221"/>
      <c r="E37" s="221"/>
      <c r="F37" s="221"/>
      <c r="G37" s="221"/>
      <c r="H37" s="221"/>
      <c r="I37" s="243"/>
      <c r="J37" s="8"/>
      <c r="K37" s="8"/>
      <c r="L37" s="8"/>
      <c r="M37" s="8"/>
      <c r="N37" s="8"/>
    </row>
    <row r="38" spans="2:14" ht="12.75" customHeight="1" x14ac:dyDescent="0.2">
      <c r="B38" s="242"/>
      <c r="C38" s="221"/>
      <c r="D38" s="221"/>
      <c r="E38" s="221"/>
      <c r="F38" s="221"/>
      <c r="G38" s="221"/>
      <c r="H38" s="221"/>
      <c r="I38" s="243"/>
      <c r="J38" s="8"/>
      <c r="K38" s="8"/>
      <c r="L38" s="8"/>
      <c r="M38" s="8"/>
      <c r="N38" s="8"/>
    </row>
    <row r="39" spans="2:14" ht="12.75" customHeight="1" x14ac:dyDescent="0.2">
      <c r="B39" s="242"/>
      <c r="C39" s="221"/>
      <c r="D39" s="221"/>
      <c r="E39" s="221"/>
      <c r="F39" s="221"/>
      <c r="G39" s="221"/>
      <c r="H39" s="221"/>
      <c r="I39" s="243"/>
      <c r="J39" s="8"/>
      <c r="K39" s="8"/>
      <c r="L39" s="8"/>
      <c r="M39" s="8"/>
      <c r="N39" s="8"/>
    </row>
    <row r="40" spans="2:14" ht="12.75" customHeight="1" x14ac:dyDescent="0.2">
      <c r="B40" s="242"/>
      <c r="C40" s="221"/>
      <c r="D40" s="221"/>
      <c r="E40" s="221"/>
      <c r="F40" s="221"/>
      <c r="G40" s="221"/>
      <c r="H40" s="221"/>
      <c r="I40" s="243"/>
      <c r="J40" s="8"/>
      <c r="K40" s="8"/>
      <c r="L40" s="8"/>
      <c r="M40" s="8"/>
      <c r="N40" s="8"/>
    </row>
    <row r="41" spans="2:14" ht="12.75" customHeight="1" x14ac:dyDescent="0.2">
      <c r="B41" s="242"/>
      <c r="C41" s="221"/>
      <c r="D41" s="221"/>
      <c r="E41" s="221"/>
      <c r="F41" s="221"/>
      <c r="G41" s="221"/>
      <c r="H41" s="221"/>
      <c r="I41" s="243"/>
      <c r="J41" s="8"/>
      <c r="K41" s="8"/>
      <c r="L41" s="8"/>
      <c r="M41" s="8"/>
      <c r="N41" s="8"/>
    </row>
    <row r="42" spans="2:14" ht="12.75" customHeight="1" x14ac:dyDescent="0.2">
      <c r="B42" s="242"/>
      <c r="C42" s="221"/>
      <c r="D42" s="221"/>
      <c r="E42" s="221"/>
      <c r="F42" s="221"/>
      <c r="G42" s="221"/>
      <c r="H42" s="221"/>
      <c r="I42" s="243"/>
      <c r="J42" s="8"/>
      <c r="K42" s="8"/>
      <c r="L42" s="8"/>
      <c r="M42" s="8"/>
      <c r="N42" s="8"/>
    </row>
    <row r="43" spans="2:14" ht="12.75" customHeight="1" x14ac:dyDescent="0.2">
      <c r="B43" s="242"/>
      <c r="C43" s="221"/>
      <c r="D43" s="221"/>
      <c r="E43" s="221"/>
      <c r="F43" s="221"/>
      <c r="G43" s="221"/>
      <c r="H43" s="221"/>
      <c r="I43" s="243"/>
      <c r="J43" s="8"/>
      <c r="K43" s="8"/>
      <c r="L43" s="8"/>
      <c r="M43" s="8"/>
      <c r="N43" s="8"/>
    </row>
    <row r="44" spans="2:14" ht="12.75" customHeight="1" x14ac:dyDescent="0.2">
      <c r="B44" s="242"/>
      <c r="C44" s="221"/>
      <c r="D44" s="221"/>
      <c r="E44" s="221"/>
      <c r="F44" s="221"/>
      <c r="G44" s="221"/>
      <c r="H44" s="221"/>
      <c r="I44" s="243"/>
      <c r="J44" s="8"/>
      <c r="K44" s="8"/>
      <c r="L44" s="8"/>
      <c r="M44" s="8"/>
      <c r="N44" s="8"/>
    </row>
    <row r="45" spans="2:14" ht="12.75" customHeight="1" x14ac:dyDescent="0.2">
      <c r="B45" s="242"/>
      <c r="C45" s="221"/>
      <c r="D45" s="221"/>
      <c r="E45" s="221"/>
      <c r="F45" s="221"/>
      <c r="G45" s="221"/>
      <c r="H45" s="221"/>
      <c r="I45" s="243"/>
      <c r="J45" s="8"/>
      <c r="K45" s="8"/>
      <c r="L45" s="8"/>
      <c r="M45" s="8"/>
      <c r="N45" s="8"/>
    </row>
    <row r="46" spans="2:14" ht="12.75" customHeight="1" x14ac:dyDescent="0.2">
      <c r="B46" s="242"/>
      <c r="C46" s="221"/>
      <c r="D46" s="221"/>
      <c r="E46" s="221"/>
      <c r="F46" s="221"/>
      <c r="G46" s="221"/>
      <c r="H46" s="221"/>
      <c r="I46" s="243"/>
      <c r="J46" s="8"/>
      <c r="K46" s="8"/>
      <c r="L46" s="8"/>
      <c r="M46" s="8"/>
      <c r="N46" s="8"/>
    </row>
    <row r="47" spans="2:14" ht="12.75" customHeight="1" x14ac:dyDescent="0.2">
      <c r="B47" s="242"/>
      <c r="C47" s="221"/>
      <c r="D47" s="221"/>
      <c r="E47" s="221"/>
      <c r="F47" s="221"/>
      <c r="G47" s="221"/>
      <c r="H47" s="221"/>
      <c r="I47" s="243"/>
      <c r="J47" s="8"/>
      <c r="K47" s="8"/>
      <c r="L47" s="8"/>
      <c r="M47" s="8"/>
      <c r="N47" s="8"/>
    </row>
    <row r="48" spans="2:14" ht="12.75" customHeight="1" x14ac:dyDescent="0.2">
      <c r="B48" s="242"/>
      <c r="C48" s="221"/>
      <c r="D48" s="221"/>
      <c r="E48" s="221"/>
      <c r="F48" s="221"/>
      <c r="G48" s="221"/>
      <c r="H48" s="221"/>
      <c r="I48" s="243"/>
      <c r="J48" s="8"/>
      <c r="K48" s="8"/>
      <c r="L48" s="8"/>
      <c r="M48" s="8"/>
      <c r="N48" s="8"/>
    </row>
    <row r="49" spans="2:14" ht="12.75" customHeight="1" x14ac:dyDescent="0.2">
      <c r="B49" s="242"/>
      <c r="C49" s="221"/>
      <c r="D49" s="221"/>
      <c r="E49" s="221"/>
      <c r="F49" s="221"/>
      <c r="G49" s="221"/>
      <c r="H49" s="221"/>
      <c r="I49" s="243"/>
      <c r="J49" s="8"/>
      <c r="K49" s="8"/>
      <c r="L49" s="8"/>
      <c r="M49" s="8"/>
      <c r="N49" s="8"/>
    </row>
    <row r="50" spans="2:14" ht="12.75" customHeight="1" x14ac:dyDescent="0.2">
      <c r="B50" s="242"/>
      <c r="C50" s="221"/>
      <c r="D50" s="221"/>
      <c r="E50" s="221"/>
      <c r="F50" s="221"/>
      <c r="G50" s="221"/>
      <c r="H50" s="221"/>
      <c r="I50" s="243"/>
      <c r="J50" s="8"/>
      <c r="K50" s="8"/>
      <c r="L50" s="8"/>
      <c r="M50" s="8"/>
      <c r="N50" s="8"/>
    </row>
    <row r="51" spans="2:14" ht="12.75" customHeight="1" x14ac:dyDescent="0.2">
      <c r="B51" s="242"/>
      <c r="C51" s="221"/>
      <c r="D51" s="221"/>
      <c r="E51" s="221"/>
      <c r="F51" s="221"/>
      <c r="G51" s="221"/>
      <c r="H51" s="221"/>
      <c r="I51" s="243"/>
      <c r="J51" s="8"/>
      <c r="K51" s="8"/>
      <c r="L51" s="8"/>
      <c r="M51" s="8"/>
      <c r="N51" s="8"/>
    </row>
    <row r="52" spans="2:14" ht="12.75" customHeight="1" x14ac:dyDescent="0.2">
      <c r="B52" s="242"/>
      <c r="C52" s="221"/>
      <c r="D52" s="221"/>
      <c r="E52" s="221"/>
      <c r="F52" s="221"/>
      <c r="G52" s="221"/>
      <c r="H52" s="221"/>
      <c r="I52" s="243"/>
      <c r="J52" s="8"/>
      <c r="K52" s="8"/>
      <c r="L52" s="8"/>
      <c r="M52" s="8"/>
      <c r="N52" s="8"/>
    </row>
    <row r="53" spans="2:14" ht="12.75" customHeight="1" x14ac:dyDescent="0.2">
      <c r="B53" s="242"/>
      <c r="C53" s="221"/>
      <c r="D53" s="221"/>
      <c r="E53" s="221"/>
      <c r="F53" s="221"/>
      <c r="G53" s="221"/>
      <c r="H53" s="221"/>
      <c r="I53" s="243"/>
      <c r="J53" s="8"/>
      <c r="K53" s="8"/>
      <c r="L53" s="8"/>
      <c r="M53" s="8"/>
      <c r="N53" s="8"/>
    </row>
    <row r="54" spans="2:14" ht="12.75" customHeight="1" x14ac:dyDescent="0.2">
      <c r="B54" s="242"/>
      <c r="C54" s="221"/>
      <c r="D54" s="221"/>
      <c r="E54" s="221"/>
      <c r="F54" s="221"/>
      <c r="G54" s="221"/>
      <c r="H54" s="221"/>
      <c r="I54" s="243"/>
      <c r="J54" s="8"/>
      <c r="K54" s="8"/>
      <c r="L54" s="8"/>
      <c r="M54" s="8"/>
      <c r="N54" s="8"/>
    </row>
    <row r="55" spans="2:14" ht="12.75" customHeight="1" x14ac:dyDescent="0.2">
      <c r="B55" s="242"/>
      <c r="C55" s="221"/>
      <c r="D55" s="221"/>
      <c r="E55" s="221"/>
      <c r="F55" s="221"/>
      <c r="G55" s="221"/>
      <c r="H55" s="221"/>
      <c r="I55" s="243"/>
      <c r="J55" s="8"/>
      <c r="K55" s="8"/>
      <c r="L55" s="8"/>
      <c r="M55" s="8"/>
      <c r="N55" s="8"/>
    </row>
    <row r="56" spans="2:14" ht="12.75" customHeight="1" x14ac:dyDescent="0.2">
      <c r="B56" s="242"/>
      <c r="C56" s="221"/>
      <c r="D56" s="221"/>
      <c r="E56" s="221"/>
      <c r="F56" s="221"/>
      <c r="G56" s="221"/>
      <c r="H56" s="221"/>
      <c r="I56" s="243"/>
      <c r="J56" s="8"/>
      <c r="K56" s="8"/>
      <c r="L56" s="8"/>
      <c r="M56" s="8"/>
      <c r="N56" s="8"/>
    </row>
    <row r="57" spans="2:14" ht="12.75" customHeight="1" x14ac:dyDescent="0.2">
      <c r="B57" s="242"/>
      <c r="C57" s="221"/>
      <c r="D57" s="221"/>
      <c r="E57" s="221"/>
      <c r="F57" s="221"/>
      <c r="G57" s="221"/>
      <c r="H57" s="221"/>
      <c r="I57" s="243"/>
      <c r="J57" s="8"/>
      <c r="K57" s="8"/>
      <c r="L57" s="8"/>
      <c r="M57" s="8"/>
      <c r="N57" s="8"/>
    </row>
    <row r="58" spans="2:14" ht="12.75" customHeight="1" x14ac:dyDescent="0.2">
      <c r="B58" s="242"/>
      <c r="C58" s="221"/>
      <c r="D58" s="221"/>
      <c r="E58" s="221"/>
      <c r="F58" s="221"/>
      <c r="G58" s="221"/>
      <c r="H58" s="221"/>
      <c r="I58" s="243"/>
      <c r="J58" s="8"/>
      <c r="K58" s="8"/>
      <c r="L58" s="8"/>
      <c r="M58" s="8"/>
      <c r="N58" s="8"/>
    </row>
    <row r="59" spans="2:14" ht="12.75" customHeight="1" x14ac:dyDescent="0.2">
      <c r="B59" s="242"/>
      <c r="C59" s="221"/>
      <c r="D59" s="221"/>
      <c r="E59" s="221"/>
      <c r="F59" s="221"/>
      <c r="G59" s="221"/>
      <c r="H59" s="221"/>
      <c r="I59" s="243"/>
      <c r="J59" s="8"/>
      <c r="K59" s="8"/>
      <c r="L59" s="8"/>
      <c r="M59" s="8"/>
      <c r="N59" s="8"/>
    </row>
    <row r="60" spans="2:14" ht="12.75" customHeight="1" x14ac:dyDescent="0.2">
      <c r="B60" s="242"/>
      <c r="C60" s="221"/>
      <c r="D60" s="221"/>
      <c r="E60" s="221"/>
      <c r="F60" s="221"/>
      <c r="G60" s="221"/>
      <c r="H60" s="221"/>
      <c r="I60" s="243"/>
      <c r="J60" s="8"/>
      <c r="K60" s="8"/>
      <c r="L60" s="8"/>
      <c r="M60" s="8"/>
      <c r="N60" s="8"/>
    </row>
    <row r="61" spans="2:14" ht="12.75" customHeight="1" x14ac:dyDescent="0.2">
      <c r="B61" s="242"/>
      <c r="C61" s="221"/>
      <c r="D61" s="221"/>
      <c r="E61" s="221"/>
      <c r="F61" s="221"/>
      <c r="G61" s="221"/>
      <c r="H61" s="221"/>
      <c r="I61" s="243"/>
      <c r="J61" s="8"/>
      <c r="K61" s="8"/>
      <c r="L61" s="8"/>
      <c r="M61" s="8"/>
      <c r="N61" s="8"/>
    </row>
    <row r="62" spans="2:14" ht="12.75" customHeight="1" x14ac:dyDescent="0.2">
      <c r="B62" s="242"/>
      <c r="C62" s="221"/>
      <c r="D62" s="221"/>
      <c r="E62" s="221"/>
      <c r="F62" s="221"/>
      <c r="G62" s="221"/>
      <c r="H62" s="221"/>
      <c r="I62" s="243"/>
      <c r="J62" s="8"/>
      <c r="K62" s="8"/>
      <c r="L62" s="8"/>
      <c r="M62" s="8"/>
      <c r="N62" s="8"/>
    </row>
    <row r="63" spans="2:14" ht="12.75" customHeight="1" x14ac:dyDescent="0.2">
      <c r="B63" s="242"/>
      <c r="C63" s="221"/>
      <c r="D63" s="221"/>
      <c r="E63" s="221"/>
      <c r="F63" s="221"/>
      <c r="G63" s="221"/>
      <c r="H63" s="221"/>
      <c r="I63" s="243"/>
      <c r="J63" s="8"/>
      <c r="K63" s="8"/>
      <c r="L63" s="8"/>
      <c r="M63" s="8"/>
      <c r="N63" s="8"/>
    </row>
    <row r="64" spans="2:14" ht="12.75" customHeight="1" x14ac:dyDescent="0.2">
      <c r="B64" s="242"/>
      <c r="C64" s="221"/>
      <c r="D64" s="221"/>
      <c r="E64" s="221"/>
      <c r="F64" s="221"/>
      <c r="G64" s="221"/>
      <c r="H64" s="221"/>
      <c r="I64" s="243"/>
      <c r="J64" s="8"/>
      <c r="K64" s="8"/>
      <c r="L64" s="8"/>
      <c r="M64" s="8"/>
      <c r="N64" s="8"/>
    </row>
    <row r="65" spans="2:14" ht="12.75" customHeight="1" x14ac:dyDescent="0.2">
      <c r="B65" s="242"/>
      <c r="C65" s="221"/>
      <c r="D65" s="221"/>
      <c r="E65" s="221"/>
      <c r="F65" s="221"/>
      <c r="G65" s="221"/>
      <c r="H65" s="221"/>
      <c r="I65" s="243"/>
      <c r="J65" s="8"/>
      <c r="K65" s="8"/>
      <c r="L65" s="8"/>
      <c r="M65" s="8"/>
      <c r="N65" s="8"/>
    </row>
    <row r="66" spans="2:14" ht="12.75" customHeight="1" x14ac:dyDescent="0.2">
      <c r="B66" s="242"/>
      <c r="C66" s="221"/>
      <c r="D66" s="221"/>
      <c r="E66" s="221"/>
      <c r="F66" s="221"/>
      <c r="G66" s="221"/>
      <c r="H66" s="221"/>
      <c r="I66" s="243"/>
      <c r="J66" s="8"/>
      <c r="K66" s="8"/>
      <c r="L66" s="8"/>
      <c r="M66" s="8"/>
      <c r="N66" s="8"/>
    </row>
    <row r="67" spans="2:14" ht="12.75" customHeight="1" x14ac:dyDescent="0.2">
      <c r="B67" s="242"/>
      <c r="C67" s="221"/>
      <c r="D67" s="221"/>
      <c r="E67" s="221"/>
      <c r="F67" s="221"/>
      <c r="G67" s="221"/>
      <c r="H67" s="221"/>
      <c r="I67" s="243"/>
      <c r="J67" s="8"/>
      <c r="K67" s="8"/>
      <c r="L67" s="8"/>
      <c r="M67" s="8"/>
      <c r="N67" s="8"/>
    </row>
    <row r="68" spans="2:14" ht="12.75" customHeight="1" x14ac:dyDescent="0.2">
      <c r="B68" s="242"/>
      <c r="C68" s="221"/>
      <c r="D68" s="221"/>
      <c r="E68" s="221"/>
      <c r="F68" s="221"/>
      <c r="G68" s="221"/>
      <c r="H68" s="221"/>
      <c r="I68" s="243"/>
      <c r="J68" s="8"/>
      <c r="K68" s="8"/>
      <c r="L68" s="8"/>
      <c r="M68" s="8"/>
      <c r="N68" s="8"/>
    </row>
    <row r="69" spans="2:14" ht="12.75" customHeight="1" x14ac:dyDescent="0.2">
      <c r="B69" s="242"/>
      <c r="C69" s="221"/>
      <c r="D69" s="221"/>
      <c r="E69" s="221"/>
      <c r="F69" s="221"/>
      <c r="G69" s="221"/>
      <c r="H69" s="221"/>
      <c r="I69" s="243"/>
      <c r="J69" s="8"/>
      <c r="K69" s="8"/>
      <c r="L69" s="8"/>
      <c r="M69" s="8"/>
      <c r="N69" s="8"/>
    </row>
    <row r="70" spans="2:14" ht="12.75" customHeight="1" x14ac:dyDescent="0.2">
      <c r="B70" s="242"/>
      <c r="C70" s="221"/>
      <c r="D70" s="221"/>
      <c r="E70" s="221"/>
      <c r="F70" s="221"/>
      <c r="G70" s="221"/>
      <c r="H70" s="221"/>
      <c r="I70" s="243"/>
      <c r="J70" s="8"/>
      <c r="K70" s="8"/>
      <c r="L70" s="8"/>
      <c r="M70" s="8"/>
      <c r="N70" s="8"/>
    </row>
    <row r="71" spans="2:14" ht="12.75" customHeight="1" x14ac:dyDescent="0.2">
      <c r="B71" s="242"/>
      <c r="C71" s="221"/>
      <c r="D71" s="221"/>
      <c r="E71" s="221"/>
      <c r="F71" s="221"/>
      <c r="G71" s="221"/>
      <c r="H71" s="221"/>
      <c r="I71" s="243"/>
      <c r="J71" s="8"/>
      <c r="K71" s="8"/>
      <c r="L71" s="8"/>
      <c r="M71" s="8"/>
      <c r="N71" s="8"/>
    </row>
    <row r="72" spans="2:14" ht="12.75" customHeight="1" x14ac:dyDescent="0.2">
      <c r="B72" s="242"/>
      <c r="C72" s="221"/>
      <c r="D72" s="221"/>
      <c r="E72" s="221"/>
      <c r="F72" s="221"/>
      <c r="G72" s="221"/>
      <c r="H72" s="221"/>
      <c r="I72" s="243"/>
      <c r="J72" s="8"/>
      <c r="K72" s="8"/>
      <c r="L72" s="8"/>
      <c r="M72" s="8"/>
      <c r="N72" s="8"/>
    </row>
    <row r="73" spans="2:14" ht="12.75" customHeight="1" x14ac:dyDescent="0.2">
      <c r="B73" s="242"/>
      <c r="C73" s="221"/>
      <c r="D73" s="221"/>
      <c r="E73" s="221"/>
      <c r="F73" s="221"/>
      <c r="G73" s="221"/>
      <c r="H73" s="221"/>
      <c r="I73" s="243"/>
      <c r="J73" s="8"/>
      <c r="K73" s="8"/>
      <c r="L73" s="8"/>
      <c r="M73" s="8"/>
      <c r="N73" s="8"/>
    </row>
    <row r="74" spans="2:14" ht="12.75" customHeight="1" x14ac:dyDescent="0.2">
      <c r="B74" s="242"/>
      <c r="C74" s="221"/>
      <c r="D74" s="221"/>
      <c r="E74" s="221"/>
      <c r="F74" s="221"/>
      <c r="G74" s="221"/>
      <c r="H74" s="221"/>
      <c r="I74" s="243"/>
      <c r="J74" s="8"/>
      <c r="K74" s="8"/>
      <c r="L74" s="8"/>
      <c r="M74" s="8"/>
      <c r="N74" s="8"/>
    </row>
    <row r="75" spans="2:14" ht="12.75" customHeight="1" x14ac:dyDescent="0.2">
      <c r="B75" s="242"/>
      <c r="C75" s="221"/>
      <c r="D75" s="221"/>
      <c r="E75" s="221"/>
      <c r="F75" s="221"/>
      <c r="G75" s="221"/>
      <c r="H75" s="221"/>
      <c r="I75" s="243"/>
      <c r="J75" s="8"/>
      <c r="K75" s="8"/>
      <c r="L75" s="8"/>
      <c r="M75" s="8"/>
      <c r="N75" s="8"/>
    </row>
    <row r="76" spans="2:14" ht="12.75" customHeight="1" x14ac:dyDescent="0.2">
      <c r="B76" s="242"/>
      <c r="C76" s="221"/>
      <c r="D76" s="221"/>
      <c r="E76" s="221"/>
      <c r="F76" s="221"/>
      <c r="G76" s="221"/>
      <c r="H76" s="221"/>
      <c r="I76" s="243"/>
      <c r="J76" s="8"/>
      <c r="K76" s="8"/>
      <c r="L76" s="8"/>
      <c r="M76" s="8"/>
      <c r="N76" s="8"/>
    </row>
    <row r="77" spans="2:14" ht="12.75" customHeight="1" x14ac:dyDescent="0.2">
      <c r="B77" s="242"/>
      <c r="C77" s="221"/>
      <c r="D77" s="221"/>
      <c r="E77" s="221"/>
      <c r="F77" s="221"/>
      <c r="G77" s="221"/>
      <c r="H77" s="221"/>
      <c r="I77" s="243"/>
      <c r="J77" s="8"/>
      <c r="K77" s="8"/>
      <c r="L77" s="8"/>
      <c r="M77" s="8"/>
      <c r="N77" s="8"/>
    </row>
    <row r="78" spans="2:14" ht="12.75" customHeight="1" x14ac:dyDescent="0.2">
      <c r="B78" s="242"/>
      <c r="C78" s="221"/>
      <c r="D78" s="221"/>
      <c r="E78" s="221"/>
      <c r="F78" s="221"/>
      <c r="G78" s="221"/>
      <c r="H78" s="221"/>
      <c r="I78" s="243"/>
      <c r="J78" s="8"/>
      <c r="K78" s="8"/>
      <c r="L78" s="8"/>
      <c r="M78" s="8"/>
      <c r="N78" s="8"/>
    </row>
    <row r="79" spans="2:14" ht="12.75" customHeight="1" x14ac:dyDescent="0.2">
      <c r="B79" s="242"/>
      <c r="C79" s="221"/>
      <c r="D79" s="221"/>
      <c r="E79" s="221"/>
      <c r="F79" s="221"/>
      <c r="G79" s="221"/>
      <c r="H79" s="221"/>
      <c r="I79" s="243"/>
      <c r="J79" s="8"/>
      <c r="K79" s="8"/>
      <c r="L79" s="8"/>
      <c r="M79" s="8"/>
      <c r="N79" s="8"/>
    </row>
    <row r="80" spans="2:14" ht="12.75" customHeight="1" x14ac:dyDescent="0.2">
      <c r="B80" s="242"/>
      <c r="C80" s="221"/>
      <c r="D80" s="221"/>
      <c r="E80" s="221"/>
      <c r="F80" s="221"/>
      <c r="G80" s="221"/>
      <c r="H80" s="221"/>
      <c r="I80" s="243"/>
      <c r="J80" s="8"/>
      <c r="K80" s="8"/>
      <c r="L80" s="8"/>
      <c r="M80" s="8"/>
      <c r="N80" s="8"/>
    </row>
    <row r="81" spans="2:14" ht="12.75" customHeight="1" x14ac:dyDescent="0.2">
      <c r="B81" s="242"/>
      <c r="C81" s="221"/>
      <c r="D81" s="221"/>
      <c r="E81" s="221"/>
      <c r="F81" s="221"/>
      <c r="G81" s="221"/>
      <c r="H81" s="221"/>
      <c r="I81" s="243"/>
      <c r="J81" s="8"/>
      <c r="K81" s="8"/>
      <c r="L81" s="8"/>
      <c r="M81" s="8"/>
      <c r="N81" s="8"/>
    </row>
    <row r="82" spans="2:14" ht="12.75" customHeight="1" x14ac:dyDescent="0.2">
      <c r="B82" s="242"/>
      <c r="C82" s="221"/>
      <c r="D82" s="221"/>
      <c r="E82" s="221"/>
      <c r="F82" s="221"/>
      <c r="G82" s="221"/>
      <c r="H82" s="221"/>
      <c r="I82" s="243"/>
      <c r="J82" s="8"/>
      <c r="K82" s="8"/>
      <c r="L82" s="8"/>
      <c r="M82" s="8"/>
      <c r="N82" s="8"/>
    </row>
    <row r="83" spans="2:14" ht="12.75" customHeight="1" x14ac:dyDescent="0.2">
      <c r="B83" s="242"/>
      <c r="C83" s="221"/>
      <c r="D83" s="221"/>
      <c r="E83" s="221"/>
      <c r="F83" s="221"/>
      <c r="G83" s="221"/>
      <c r="H83" s="221"/>
      <c r="I83" s="243"/>
      <c r="J83" s="8"/>
      <c r="K83" s="8"/>
      <c r="L83" s="8"/>
      <c r="M83" s="8"/>
      <c r="N83" s="8"/>
    </row>
    <row r="84" spans="2:14" ht="12.75" customHeight="1" x14ac:dyDescent="0.2">
      <c r="B84" s="242"/>
      <c r="C84" s="221"/>
      <c r="D84" s="221"/>
      <c r="E84" s="221"/>
      <c r="F84" s="221"/>
      <c r="G84" s="221"/>
      <c r="H84" s="221"/>
      <c r="I84" s="243"/>
      <c r="J84" s="8"/>
      <c r="K84" s="8"/>
      <c r="L84" s="8"/>
      <c r="M84" s="8"/>
      <c r="N84" s="8"/>
    </row>
    <row r="85" spans="2:14" ht="12.75" customHeight="1" x14ac:dyDescent="0.2">
      <c r="B85" s="242"/>
      <c r="C85" s="221"/>
      <c r="D85" s="221"/>
      <c r="E85" s="221"/>
      <c r="F85" s="221"/>
      <c r="G85" s="221"/>
      <c r="H85" s="221"/>
      <c r="I85" s="243"/>
      <c r="J85" s="8"/>
      <c r="K85" s="8"/>
      <c r="L85" s="8"/>
      <c r="M85" s="8"/>
      <c r="N85" s="8"/>
    </row>
    <row r="86" spans="2:14" ht="12.75" customHeight="1" x14ac:dyDescent="0.2">
      <c r="B86" s="242"/>
      <c r="C86" s="221"/>
      <c r="D86" s="221"/>
      <c r="E86" s="221"/>
      <c r="F86" s="221"/>
      <c r="G86" s="221"/>
      <c r="H86" s="221"/>
      <c r="I86" s="243"/>
      <c r="J86" s="8"/>
      <c r="K86" s="8"/>
      <c r="L86" s="8"/>
      <c r="M86" s="8"/>
      <c r="N86" s="8"/>
    </row>
    <row r="87" spans="2:14" ht="12.75" customHeight="1" x14ac:dyDescent="0.2">
      <c r="B87" s="242"/>
      <c r="C87" s="221"/>
      <c r="D87" s="221"/>
      <c r="E87" s="221"/>
      <c r="F87" s="221"/>
      <c r="G87" s="221"/>
      <c r="H87" s="221"/>
      <c r="I87" s="243"/>
      <c r="J87" s="8"/>
      <c r="K87" s="8"/>
      <c r="L87" s="8"/>
      <c r="M87" s="8"/>
      <c r="N87" s="8"/>
    </row>
    <row r="88" spans="2:14" ht="12.75" customHeight="1" x14ac:dyDescent="0.2">
      <c r="B88" s="242"/>
      <c r="C88" s="221"/>
      <c r="D88" s="221"/>
      <c r="E88" s="221"/>
      <c r="F88" s="221"/>
      <c r="G88" s="221"/>
      <c r="H88" s="221"/>
      <c r="I88" s="243"/>
      <c r="J88" s="8"/>
      <c r="K88" s="8"/>
      <c r="L88" s="8"/>
      <c r="M88" s="8"/>
      <c r="N88" s="8"/>
    </row>
    <row r="89" spans="2:14" ht="12.75" customHeight="1" x14ac:dyDescent="0.2">
      <c r="B89" s="242"/>
      <c r="C89" s="221"/>
      <c r="D89" s="221"/>
      <c r="E89" s="221"/>
      <c r="F89" s="221"/>
      <c r="G89" s="221"/>
      <c r="H89" s="221"/>
      <c r="I89" s="243"/>
      <c r="J89" s="8"/>
      <c r="K89" s="8"/>
      <c r="L89" s="8"/>
      <c r="M89" s="8"/>
      <c r="N89" s="8"/>
    </row>
    <row r="90" spans="2:14" ht="12.75" customHeight="1" x14ac:dyDescent="0.2">
      <c r="B90" s="242"/>
      <c r="C90" s="221"/>
      <c r="D90" s="221"/>
      <c r="E90" s="221"/>
      <c r="F90" s="221"/>
      <c r="G90" s="221"/>
      <c r="H90" s="221"/>
      <c r="I90" s="243"/>
      <c r="J90" s="8"/>
      <c r="K90" s="8"/>
      <c r="L90" s="8"/>
      <c r="M90" s="8"/>
      <c r="N90" s="8"/>
    </row>
    <row r="91" spans="2:14" ht="12.75" customHeight="1" x14ac:dyDescent="0.2">
      <c r="B91" s="242"/>
      <c r="C91" s="221"/>
      <c r="D91" s="221"/>
      <c r="E91" s="221"/>
      <c r="F91" s="221"/>
      <c r="G91" s="221"/>
      <c r="H91" s="221"/>
      <c r="I91" s="243"/>
      <c r="J91" s="8"/>
      <c r="K91" s="8"/>
      <c r="L91" s="8"/>
      <c r="M91" s="8"/>
      <c r="N91" s="8"/>
    </row>
    <row r="92" spans="2:14" ht="12.75" customHeight="1" x14ac:dyDescent="0.2">
      <c r="B92" s="242"/>
      <c r="C92" s="221"/>
      <c r="D92" s="221"/>
      <c r="E92" s="221"/>
      <c r="F92" s="221"/>
      <c r="G92" s="221"/>
      <c r="H92" s="221"/>
      <c r="I92" s="243"/>
      <c r="J92" s="8"/>
      <c r="K92" s="8"/>
      <c r="L92" s="8"/>
      <c r="M92" s="8"/>
      <c r="N92" s="8"/>
    </row>
    <row r="93" spans="2:14" ht="12.75" customHeight="1" x14ac:dyDescent="0.2">
      <c r="B93" s="242"/>
      <c r="C93" s="221"/>
      <c r="D93" s="221"/>
      <c r="E93" s="221"/>
      <c r="F93" s="221"/>
      <c r="G93" s="221"/>
      <c r="H93" s="221"/>
      <c r="I93" s="243"/>
      <c r="J93" s="8"/>
      <c r="K93" s="8"/>
      <c r="L93" s="8"/>
      <c r="M93" s="8"/>
      <c r="N93" s="8"/>
    </row>
    <row r="94" spans="2:14" ht="12.75" customHeight="1" x14ac:dyDescent="0.2">
      <c r="B94" s="242"/>
      <c r="C94" s="221"/>
      <c r="D94" s="221"/>
      <c r="E94" s="221"/>
      <c r="F94" s="221"/>
      <c r="G94" s="221"/>
      <c r="H94" s="221"/>
      <c r="I94" s="243"/>
      <c r="J94" s="8"/>
      <c r="K94" s="8"/>
      <c r="L94" s="8"/>
      <c r="M94" s="8"/>
      <c r="N94" s="8"/>
    </row>
    <row r="95" spans="2:14" ht="12.75" customHeight="1" x14ac:dyDescent="0.2">
      <c r="B95" s="242"/>
      <c r="C95" s="221"/>
      <c r="D95" s="221"/>
      <c r="E95" s="221"/>
      <c r="F95" s="221"/>
      <c r="G95" s="221"/>
      <c r="H95" s="221"/>
      <c r="I95" s="243"/>
      <c r="J95" s="8"/>
      <c r="K95" s="8"/>
      <c r="L95" s="8"/>
      <c r="M95" s="8"/>
      <c r="N95" s="8"/>
    </row>
    <row r="96" spans="2:14" ht="12.75" customHeight="1" x14ac:dyDescent="0.2">
      <c r="B96" s="242"/>
      <c r="C96" s="221"/>
      <c r="D96" s="221"/>
      <c r="E96" s="221"/>
      <c r="F96" s="221"/>
      <c r="G96" s="221"/>
      <c r="H96" s="221"/>
      <c r="I96" s="243"/>
      <c r="J96" s="8"/>
      <c r="K96" s="8"/>
      <c r="L96" s="8"/>
      <c r="M96" s="8"/>
      <c r="N96" s="8"/>
    </row>
    <row r="97" spans="2:14" ht="12.75" customHeight="1" x14ac:dyDescent="0.2">
      <c r="B97" s="242"/>
      <c r="C97" s="221"/>
      <c r="D97" s="221"/>
      <c r="E97" s="221"/>
      <c r="F97" s="221"/>
      <c r="G97" s="221"/>
      <c r="H97" s="221"/>
      <c r="I97" s="243"/>
      <c r="J97" s="8"/>
      <c r="K97" s="8"/>
      <c r="L97" s="8"/>
      <c r="M97" s="8"/>
      <c r="N97" s="8"/>
    </row>
    <row r="98" spans="2:14" ht="12.75" customHeight="1" x14ac:dyDescent="0.2">
      <c r="B98" s="242"/>
      <c r="C98" s="221"/>
      <c r="D98" s="221"/>
      <c r="E98" s="221"/>
      <c r="F98" s="221"/>
      <c r="G98" s="221"/>
      <c r="H98" s="221"/>
      <c r="I98" s="243"/>
      <c r="J98" s="8"/>
      <c r="K98" s="8"/>
      <c r="L98" s="8"/>
      <c r="M98" s="8"/>
      <c r="N98" s="8"/>
    </row>
    <row r="99" spans="2:14" ht="12.75" customHeight="1" x14ac:dyDescent="0.2">
      <c r="B99" s="242"/>
      <c r="C99" s="221"/>
      <c r="D99" s="221"/>
      <c r="E99" s="221"/>
      <c r="F99" s="221"/>
      <c r="G99" s="221"/>
      <c r="H99" s="221"/>
      <c r="I99" s="243"/>
      <c r="J99" s="8"/>
      <c r="K99" s="8"/>
      <c r="L99" s="8"/>
      <c r="M99" s="8"/>
      <c r="N99" s="8"/>
    </row>
    <row r="100" spans="2:14" ht="12.75" customHeight="1" x14ac:dyDescent="0.2">
      <c r="B100" s="242"/>
      <c r="C100" s="221"/>
      <c r="D100" s="221"/>
      <c r="E100" s="221"/>
      <c r="F100" s="221"/>
      <c r="G100" s="221"/>
      <c r="H100" s="221"/>
      <c r="I100" s="243"/>
      <c r="J100" s="8"/>
      <c r="K100" s="8"/>
      <c r="L100" s="8"/>
      <c r="M100" s="8"/>
      <c r="N100" s="8"/>
    </row>
    <row r="101" spans="2:14" ht="12.75" customHeight="1" x14ac:dyDescent="0.2">
      <c r="B101" s="242"/>
      <c r="C101" s="221"/>
      <c r="D101" s="221"/>
      <c r="E101" s="221"/>
      <c r="F101" s="221"/>
      <c r="G101" s="221"/>
      <c r="H101" s="221"/>
      <c r="I101" s="243"/>
      <c r="J101" s="8"/>
      <c r="K101" s="8"/>
      <c r="L101" s="8"/>
      <c r="M101" s="8"/>
      <c r="N101" s="8"/>
    </row>
    <row r="102" spans="2:14" ht="12.75" customHeight="1" x14ac:dyDescent="0.2">
      <c r="B102" s="242"/>
      <c r="C102" s="221"/>
      <c r="D102" s="221"/>
      <c r="E102" s="221"/>
      <c r="F102" s="221"/>
      <c r="G102" s="221"/>
      <c r="H102" s="221"/>
      <c r="I102" s="243"/>
      <c r="J102" s="8"/>
      <c r="K102" s="8"/>
      <c r="L102" s="8"/>
      <c r="M102" s="8"/>
      <c r="N102" s="8"/>
    </row>
    <row r="103" spans="2:14" ht="12.75" customHeight="1" x14ac:dyDescent="0.2">
      <c r="B103" s="242"/>
      <c r="C103" s="221"/>
      <c r="D103" s="221"/>
      <c r="E103" s="221"/>
      <c r="F103" s="221"/>
      <c r="G103" s="221"/>
      <c r="H103" s="221"/>
      <c r="I103" s="243"/>
      <c r="J103" s="8"/>
      <c r="K103" s="8"/>
      <c r="L103" s="8"/>
      <c r="M103" s="8"/>
      <c r="N103" s="8"/>
    </row>
    <row r="104" spans="2:14" ht="12.75" customHeight="1" x14ac:dyDescent="0.2">
      <c r="B104" s="242"/>
      <c r="C104" s="221"/>
      <c r="D104" s="221"/>
      <c r="E104" s="221"/>
      <c r="F104" s="221"/>
      <c r="G104" s="221"/>
      <c r="H104" s="221"/>
      <c r="I104" s="243"/>
      <c r="J104" s="8"/>
      <c r="K104" s="8"/>
      <c r="L104" s="8"/>
      <c r="M104" s="8"/>
      <c r="N104" s="8"/>
    </row>
    <row r="105" spans="2:14" ht="12.75" customHeight="1" x14ac:dyDescent="0.2">
      <c r="B105" s="242"/>
      <c r="C105" s="221"/>
      <c r="D105" s="221"/>
      <c r="E105" s="221"/>
      <c r="F105" s="221"/>
      <c r="G105" s="221"/>
      <c r="H105" s="221"/>
      <c r="I105" s="243"/>
      <c r="J105" s="8"/>
      <c r="K105" s="8"/>
      <c r="L105" s="8"/>
      <c r="M105" s="8"/>
      <c r="N105" s="8"/>
    </row>
    <row r="106" spans="2:14" ht="12.75" customHeight="1" x14ac:dyDescent="0.2">
      <c r="B106" s="242"/>
      <c r="C106" s="221"/>
      <c r="D106" s="221"/>
      <c r="E106" s="221"/>
      <c r="F106" s="221"/>
      <c r="G106" s="221"/>
      <c r="H106" s="221"/>
      <c r="I106" s="243"/>
      <c r="J106" s="8"/>
      <c r="K106" s="8"/>
      <c r="L106" s="8"/>
      <c r="M106" s="8"/>
      <c r="N106" s="8"/>
    </row>
    <row r="107" spans="2:14" ht="12.75" customHeight="1" x14ac:dyDescent="0.2">
      <c r="B107" s="242"/>
      <c r="C107" s="221"/>
      <c r="D107" s="221"/>
      <c r="E107" s="221"/>
      <c r="F107" s="221"/>
      <c r="G107" s="221"/>
      <c r="H107" s="221"/>
      <c r="I107" s="243"/>
      <c r="J107" s="8"/>
      <c r="K107" s="8"/>
      <c r="L107" s="8"/>
      <c r="M107" s="8"/>
      <c r="N107" s="8"/>
    </row>
    <row r="108" spans="2:14" ht="12.75" customHeight="1" x14ac:dyDescent="0.2">
      <c r="B108" s="242"/>
      <c r="C108" s="221"/>
      <c r="D108" s="221"/>
      <c r="E108" s="221"/>
      <c r="F108" s="221"/>
      <c r="G108" s="221"/>
      <c r="H108" s="221"/>
      <c r="I108" s="243"/>
      <c r="J108" s="8"/>
      <c r="K108" s="8"/>
      <c r="L108" s="8"/>
      <c r="M108" s="8"/>
      <c r="N108" s="8"/>
    </row>
    <row r="109" spans="2:14" ht="12.75" customHeight="1" x14ac:dyDescent="0.2">
      <c r="B109" s="242"/>
      <c r="C109" s="221"/>
      <c r="D109" s="221"/>
      <c r="E109" s="221"/>
      <c r="F109" s="221"/>
      <c r="G109" s="221"/>
      <c r="H109" s="221"/>
      <c r="I109" s="243"/>
      <c r="J109" s="8"/>
      <c r="K109" s="8"/>
      <c r="L109" s="8"/>
      <c r="M109" s="8"/>
      <c r="N109" s="8"/>
    </row>
    <row r="110" spans="2:14" ht="12.75" customHeight="1" x14ac:dyDescent="0.2">
      <c r="B110" s="242"/>
      <c r="C110" s="221"/>
      <c r="D110" s="221"/>
      <c r="E110" s="221"/>
      <c r="F110" s="221"/>
      <c r="G110" s="221"/>
      <c r="H110" s="221"/>
      <c r="I110" s="243"/>
      <c r="J110" s="8"/>
      <c r="K110" s="8"/>
      <c r="L110" s="8"/>
      <c r="M110" s="8"/>
      <c r="N110" s="8"/>
    </row>
    <row r="111" spans="2:14" ht="12.75" customHeight="1" x14ac:dyDescent="0.2">
      <c r="B111" s="242"/>
      <c r="C111" s="221"/>
      <c r="D111" s="221"/>
      <c r="E111" s="221"/>
      <c r="F111" s="221"/>
      <c r="G111" s="221"/>
      <c r="H111" s="221"/>
      <c r="I111" s="243"/>
      <c r="J111" s="8"/>
      <c r="K111" s="8"/>
      <c r="L111" s="8"/>
      <c r="M111" s="8"/>
      <c r="N111" s="8"/>
    </row>
    <row r="112" spans="2:14" ht="12.75" customHeight="1" x14ac:dyDescent="0.2">
      <c r="B112" s="242"/>
      <c r="C112" s="221"/>
      <c r="D112" s="221"/>
      <c r="E112" s="221"/>
      <c r="F112" s="221"/>
      <c r="G112" s="221"/>
      <c r="H112" s="221"/>
      <c r="I112" s="243"/>
      <c r="J112" s="8"/>
      <c r="K112" s="8"/>
      <c r="L112" s="8"/>
      <c r="M112" s="8"/>
      <c r="N112" s="8"/>
    </row>
    <row r="113" spans="2:14" ht="12.75" customHeight="1" x14ac:dyDescent="0.2">
      <c r="B113" s="242"/>
      <c r="C113" s="221"/>
      <c r="D113" s="221"/>
      <c r="E113" s="221"/>
      <c r="F113" s="221"/>
      <c r="G113" s="221"/>
      <c r="H113" s="221"/>
      <c r="I113" s="243"/>
      <c r="J113" s="8"/>
      <c r="K113" s="8"/>
      <c r="L113" s="8"/>
      <c r="M113" s="8"/>
      <c r="N113" s="8"/>
    </row>
    <row r="114" spans="2:14" ht="12.75" customHeight="1" x14ac:dyDescent="0.2">
      <c r="B114" s="242"/>
      <c r="C114" s="221"/>
      <c r="D114" s="221"/>
      <c r="E114" s="221"/>
      <c r="F114" s="221"/>
      <c r="G114" s="221"/>
      <c r="H114" s="221"/>
      <c r="I114" s="243"/>
      <c r="J114" s="8"/>
      <c r="K114" s="8"/>
      <c r="L114" s="8"/>
      <c r="M114" s="8"/>
      <c r="N114" s="8"/>
    </row>
    <row r="115" spans="2:14" ht="12.75" customHeight="1" x14ac:dyDescent="0.2">
      <c r="B115" s="242"/>
      <c r="C115" s="221"/>
      <c r="D115" s="221"/>
      <c r="E115" s="221"/>
      <c r="F115" s="221"/>
      <c r="G115" s="221"/>
      <c r="H115" s="221"/>
      <c r="I115" s="243"/>
      <c r="J115" s="8"/>
      <c r="K115" s="8"/>
      <c r="L115" s="8"/>
      <c r="M115" s="8"/>
      <c r="N115" s="8"/>
    </row>
    <row r="116" spans="2:14" ht="12.75" customHeight="1" x14ac:dyDescent="0.2">
      <c r="B116" s="242"/>
      <c r="C116" s="221"/>
      <c r="D116" s="221"/>
      <c r="E116" s="221"/>
      <c r="F116" s="221"/>
      <c r="G116" s="221"/>
      <c r="H116" s="221"/>
      <c r="I116" s="243"/>
      <c r="J116" s="8"/>
      <c r="K116" s="8"/>
      <c r="L116" s="8"/>
      <c r="M116" s="8"/>
      <c r="N116" s="8"/>
    </row>
    <row r="117" spans="2:14" ht="12.75" customHeight="1" x14ac:dyDescent="0.2">
      <c r="B117" s="242"/>
      <c r="C117" s="221"/>
      <c r="D117" s="221"/>
      <c r="E117" s="221"/>
      <c r="F117" s="221"/>
      <c r="G117" s="221"/>
      <c r="H117" s="221"/>
      <c r="I117" s="243"/>
      <c r="J117" s="8"/>
      <c r="K117" s="8"/>
      <c r="L117" s="8"/>
      <c r="M117" s="8"/>
      <c r="N117" s="8"/>
    </row>
    <row r="118" spans="2:14" ht="12.75" customHeight="1" x14ac:dyDescent="0.2">
      <c r="B118" s="242"/>
      <c r="C118" s="221"/>
      <c r="D118" s="221"/>
      <c r="E118" s="221"/>
      <c r="F118" s="221"/>
      <c r="G118" s="221"/>
      <c r="H118" s="221"/>
      <c r="I118" s="243"/>
      <c r="J118" s="8"/>
      <c r="K118" s="8"/>
      <c r="L118" s="8"/>
      <c r="M118" s="8"/>
      <c r="N118" s="8"/>
    </row>
    <row r="119" spans="2:14" ht="12.75" customHeight="1" x14ac:dyDescent="0.2">
      <c r="B119" s="242"/>
      <c r="C119" s="221"/>
      <c r="D119" s="221"/>
      <c r="E119" s="221"/>
      <c r="F119" s="221"/>
      <c r="G119" s="221"/>
      <c r="H119" s="221"/>
      <c r="I119" s="243"/>
      <c r="J119" s="8"/>
      <c r="K119" s="8"/>
      <c r="L119" s="8"/>
      <c r="M119" s="8"/>
      <c r="N119" s="8"/>
    </row>
    <row r="120" spans="2:14" ht="12.75" customHeight="1" x14ac:dyDescent="0.2">
      <c r="B120" s="242"/>
      <c r="C120" s="221"/>
      <c r="D120" s="221"/>
      <c r="E120" s="221"/>
      <c r="F120" s="221"/>
      <c r="G120" s="221"/>
      <c r="H120" s="221"/>
      <c r="I120" s="243"/>
      <c r="J120" s="8"/>
      <c r="K120" s="8"/>
      <c r="L120" s="8"/>
      <c r="M120" s="8"/>
      <c r="N120" s="8"/>
    </row>
    <row r="121" spans="2:14" ht="12.75" customHeight="1" x14ac:dyDescent="0.2">
      <c r="B121" s="242"/>
      <c r="C121" s="221"/>
      <c r="D121" s="221"/>
      <c r="E121" s="221"/>
      <c r="F121" s="221"/>
      <c r="G121" s="221"/>
      <c r="H121" s="221"/>
      <c r="I121" s="243"/>
      <c r="J121" s="8"/>
      <c r="K121" s="8"/>
      <c r="L121" s="8"/>
      <c r="M121" s="8"/>
      <c r="N121" s="8"/>
    </row>
    <row r="122" spans="2:14" ht="12.75" customHeight="1" x14ac:dyDescent="0.2">
      <c r="B122" s="242"/>
      <c r="C122" s="221"/>
      <c r="D122" s="221"/>
      <c r="E122" s="221"/>
      <c r="F122" s="221"/>
      <c r="G122" s="221"/>
      <c r="H122" s="221"/>
      <c r="I122" s="243"/>
      <c r="J122" s="8"/>
      <c r="K122" s="8"/>
      <c r="L122" s="8"/>
      <c r="M122" s="8"/>
      <c r="N122" s="8"/>
    </row>
    <row r="123" spans="2:14" ht="12.75" customHeight="1" x14ac:dyDescent="0.2">
      <c r="B123" s="242"/>
      <c r="C123" s="221"/>
      <c r="D123" s="221"/>
      <c r="E123" s="221"/>
      <c r="F123" s="221"/>
      <c r="G123" s="221"/>
      <c r="H123" s="221"/>
      <c r="I123" s="243"/>
      <c r="J123" s="8"/>
      <c r="K123" s="8"/>
      <c r="L123" s="8"/>
      <c r="M123" s="8"/>
      <c r="N123" s="8"/>
    </row>
    <row r="124" spans="2:14" ht="12.75" customHeight="1" x14ac:dyDescent="0.2">
      <c r="B124" s="242"/>
      <c r="C124" s="221"/>
      <c r="D124" s="221"/>
      <c r="E124" s="221"/>
      <c r="F124" s="221"/>
      <c r="G124" s="221"/>
      <c r="H124" s="221"/>
      <c r="I124" s="243"/>
      <c r="J124" s="8"/>
      <c r="K124" s="8"/>
      <c r="L124" s="8"/>
      <c r="M124" s="8"/>
      <c r="N124" s="8"/>
    </row>
    <row r="125" spans="2:14" ht="12.75" customHeight="1" x14ac:dyDescent="0.2">
      <c r="B125" s="242"/>
      <c r="C125" s="221"/>
      <c r="D125" s="221"/>
      <c r="E125" s="221"/>
      <c r="F125" s="221"/>
      <c r="G125" s="221"/>
      <c r="H125" s="221"/>
      <c r="I125" s="243"/>
      <c r="J125" s="8"/>
      <c r="K125" s="8"/>
      <c r="L125" s="8"/>
      <c r="M125" s="8"/>
      <c r="N125" s="8"/>
    </row>
    <row r="126" spans="2:14" ht="12.75" customHeight="1" x14ac:dyDescent="0.2">
      <c r="B126" s="242"/>
      <c r="C126" s="221"/>
      <c r="D126" s="221"/>
      <c r="E126" s="221"/>
      <c r="F126" s="221"/>
      <c r="G126" s="221"/>
      <c r="H126" s="221"/>
      <c r="I126" s="243"/>
      <c r="J126" s="8"/>
      <c r="K126" s="8"/>
      <c r="L126" s="8"/>
      <c r="M126" s="8"/>
      <c r="N126" s="8"/>
    </row>
    <row r="127" spans="2:14" ht="12.75" customHeight="1" x14ac:dyDescent="0.2">
      <c r="B127" s="242"/>
      <c r="C127" s="221"/>
      <c r="D127" s="221"/>
      <c r="E127" s="221"/>
      <c r="F127" s="221"/>
      <c r="G127" s="221"/>
      <c r="H127" s="221"/>
      <c r="I127" s="243"/>
      <c r="J127" s="8"/>
      <c r="K127" s="8"/>
      <c r="L127" s="8"/>
      <c r="M127" s="8"/>
      <c r="N127" s="8"/>
    </row>
    <row r="128" spans="2:14" ht="12.75" customHeight="1" x14ac:dyDescent="0.2">
      <c r="B128" s="242"/>
      <c r="C128" s="221"/>
      <c r="D128" s="221"/>
      <c r="E128" s="221"/>
      <c r="F128" s="221"/>
      <c r="G128" s="221"/>
      <c r="H128" s="221"/>
      <c r="I128" s="243"/>
      <c r="J128" s="8"/>
      <c r="K128" s="8"/>
      <c r="L128" s="8"/>
      <c r="M128" s="8"/>
      <c r="N128" s="8"/>
    </row>
    <row r="129" spans="2:14" ht="12.75" customHeight="1" x14ac:dyDescent="0.2">
      <c r="B129" s="242"/>
      <c r="C129" s="221"/>
      <c r="D129" s="221"/>
      <c r="E129" s="221"/>
      <c r="F129" s="221"/>
      <c r="G129" s="221"/>
      <c r="H129" s="221"/>
      <c r="I129" s="243"/>
      <c r="J129" s="8"/>
      <c r="K129" s="8"/>
      <c r="L129" s="8"/>
      <c r="M129" s="8"/>
      <c r="N129" s="8"/>
    </row>
    <row r="130" spans="2:14" ht="12.75" customHeight="1" x14ac:dyDescent="0.2">
      <c r="B130" s="242"/>
      <c r="C130" s="221"/>
      <c r="D130" s="221"/>
      <c r="E130" s="221"/>
      <c r="F130" s="221"/>
      <c r="G130" s="221"/>
      <c r="H130" s="221"/>
      <c r="I130" s="243"/>
      <c r="J130" s="8"/>
      <c r="K130" s="8"/>
      <c r="L130" s="8"/>
      <c r="M130" s="8"/>
      <c r="N130" s="8"/>
    </row>
    <row r="131" spans="2:14" ht="12.75" customHeight="1" x14ac:dyDescent="0.2">
      <c r="B131" s="242"/>
      <c r="C131" s="221"/>
      <c r="D131" s="221"/>
      <c r="E131" s="221"/>
      <c r="F131" s="221"/>
      <c r="G131" s="221"/>
      <c r="H131" s="221"/>
      <c r="I131" s="243"/>
      <c r="J131" s="8"/>
      <c r="K131" s="8"/>
      <c r="L131" s="8"/>
      <c r="M131" s="8"/>
      <c r="N131" s="8"/>
    </row>
    <row r="132" spans="2:14" ht="12.75" customHeight="1" x14ac:dyDescent="0.2">
      <c r="B132" s="242"/>
      <c r="C132" s="221"/>
      <c r="D132" s="221"/>
      <c r="E132" s="221"/>
      <c r="F132" s="221"/>
      <c r="G132" s="221"/>
      <c r="H132" s="221"/>
      <c r="I132" s="243"/>
      <c r="J132" s="8"/>
      <c r="K132" s="8"/>
      <c r="L132" s="8"/>
      <c r="M132" s="8"/>
      <c r="N132" s="8"/>
    </row>
    <row r="133" spans="2:14" ht="12.75" customHeight="1" x14ac:dyDescent="0.2">
      <c r="B133" s="242"/>
      <c r="C133" s="221"/>
      <c r="D133" s="221"/>
      <c r="E133" s="221"/>
      <c r="F133" s="221"/>
      <c r="G133" s="221"/>
      <c r="H133" s="221"/>
      <c r="I133" s="243"/>
      <c r="J133" s="8"/>
      <c r="K133" s="8"/>
      <c r="L133" s="8"/>
      <c r="M133" s="8"/>
      <c r="N133" s="8"/>
    </row>
    <row r="134" spans="2:14" ht="12.75" customHeight="1" x14ac:dyDescent="0.2">
      <c r="B134" s="242"/>
      <c r="C134" s="221"/>
      <c r="D134" s="221"/>
      <c r="E134" s="221"/>
      <c r="F134" s="221"/>
      <c r="G134" s="221"/>
      <c r="H134" s="221"/>
      <c r="I134" s="243"/>
      <c r="J134" s="8"/>
      <c r="K134" s="8"/>
      <c r="L134" s="8"/>
      <c r="M134" s="8"/>
      <c r="N134" s="8"/>
    </row>
    <row r="135" spans="2:14" ht="12.75" customHeight="1" x14ac:dyDescent="0.2">
      <c r="B135" s="242"/>
      <c r="C135" s="221"/>
      <c r="D135" s="221"/>
      <c r="E135" s="221"/>
      <c r="F135" s="221"/>
      <c r="G135" s="221"/>
      <c r="H135" s="221"/>
      <c r="I135" s="243"/>
      <c r="J135" s="8"/>
      <c r="K135" s="8"/>
      <c r="L135" s="8"/>
      <c r="M135" s="8"/>
      <c r="N135" s="8"/>
    </row>
    <row r="136" spans="2:14" ht="12.75" customHeight="1" x14ac:dyDescent="0.2">
      <c r="B136" s="242"/>
      <c r="C136" s="221"/>
      <c r="D136" s="221"/>
      <c r="E136" s="221"/>
      <c r="F136" s="221"/>
      <c r="G136" s="221"/>
      <c r="H136" s="221"/>
      <c r="I136" s="243"/>
      <c r="J136" s="8"/>
      <c r="K136" s="8"/>
      <c r="L136" s="8"/>
      <c r="M136" s="8"/>
      <c r="N136" s="8"/>
    </row>
    <row r="137" spans="2:14" ht="12.75" customHeight="1" x14ac:dyDescent="0.2">
      <c r="B137" s="242"/>
      <c r="C137" s="221"/>
      <c r="D137" s="221"/>
      <c r="E137" s="221"/>
      <c r="F137" s="221"/>
      <c r="G137" s="221"/>
      <c r="H137" s="221"/>
      <c r="I137" s="243"/>
      <c r="J137" s="8"/>
      <c r="K137" s="8"/>
      <c r="L137" s="8"/>
      <c r="M137" s="8"/>
      <c r="N137" s="8"/>
    </row>
    <row r="138" spans="2:14" ht="12.75" customHeight="1" x14ac:dyDescent="0.2">
      <c r="B138" s="242"/>
      <c r="C138" s="221"/>
      <c r="D138" s="221"/>
      <c r="E138" s="221"/>
      <c r="F138" s="221"/>
      <c r="G138" s="221"/>
      <c r="H138" s="221"/>
      <c r="I138" s="243"/>
      <c r="J138" s="8"/>
      <c r="K138" s="8"/>
      <c r="L138" s="8"/>
      <c r="M138" s="8"/>
      <c r="N138" s="8"/>
    </row>
    <row r="139" spans="2:14" ht="12.75" customHeight="1" x14ac:dyDescent="0.2">
      <c r="B139" s="242"/>
      <c r="C139" s="221"/>
      <c r="D139" s="221"/>
      <c r="E139" s="221"/>
      <c r="F139" s="221"/>
      <c r="G139" s="221"/>
      <c r="H139" s="221"/>
      <c r="I139" s="243"/>
      <c r="J139" s="8"/>
      <c r="K139" s="8"/>
      <c r="L139" s="8"/>
      <c r="M139" s="8"/>
      <c r="N139" s="8"/>
    </row>
    <row r="140" spans="2:14" ht="12.75" customHeight="1" x14ac:dyDescent="0.2">
      <c r="B140" s="242"/>
      <c r="C140" s="221"/>
      <c r="D140" s="221"/>
      <c r="E140" s="221"/>
      <c r="F140" s="221"/>
      <c r="G140" s="221"/>
      <c r="H140" s="221"/>
      <c r="I140" s="243"/>
      <c r="J140" s="8"/>
      <c r="K140" s="8"/>
      <c r="L140" s="8"/>
      <c r="M140" s="8"/>
      <c r="N140" s="8"/>
    </row>
    <row r="141" spans="2:14" ht="12.75" customHeight="1" x14ac:dyDescent="0.2">
      <c r="B141" s="242"/>
      <c r="C141" s="221"/>
      <c r="D141" s="221"/>
      <c r="E141" s="221"/>
      <c r="F141" s="221"/>
      <c r="G141" s="221"/>
      <c r="H141" s="221"/>
      <c r="I141" s="243"/>
      <c r="J141" s="8"/>
      <c r="K141" s="8"/>
      <c r="L141" s="8"/>
      <c r="M141" s="8"/>
      <c r="N141" s="8"/>
    </row>
    <row r="142" spans="2:14" ht="12.75" customHeight="1" x14ac:dyDescent="0.2">
      <c r="B142" s="242"/>
      <c r="C142" s="221"/>
      <c r="D142" s="221"/>
      <c r="E142" s="221"/>
      <c r="F142" s="221"/>
      <c r="G142" s="221"/>
      <c r="H142" s="221"/>
      <c r="I142" s="243"/>
      <c r="J142" s="8"/>
      <c r="K142" s="8"/>
      <c r="L142" s="8"/>
      <c r="M142" s="8"/>
      <c r="N142" s="8"/>
    </row>
    <row r="143" spans="2:14" ht="12.75" customHeight="1" x14ac:dyDescent="0.2">
      <c r="B143" s="242"/>
      <c r="C143" s="221"/>
      <c r="D143" s="221"/>
      <c r="E143" s="221"/>
      <c r="F143" s="221"/>
      <c r="G143" s="221"/>
      <c r="H143" s="221"/>
      <c r="I143" s="243"/>
      <c r="J143" s="8"/>
      <c r="K143" s="8"/>
      <c r="L143" s="8"/>
      <c r="M143" s="8"/>
      <c r="N143" s="8"/>
    </row>
    <row r="144" spans="2:14" ht="12.75" customHeight="1" x14ac:dyDescent="0.2">
      <c r="B144" s="242"/>
      <c r="C144" s="221"/>
      <c r="D144" s="221"/>
      <c r="E144" s="221"/>
      <c r="F144" s="221"/>
      <c r="G144" s="221"/>
      <c r="H144" s="221"/>
      <c r="I144" s="243"/>
      <c r="J144" s="8"/>
      <c r="K144" s="8"/>
      <c r="L144" s="8"/>
      <c r="M144" s="8"/>
      <c r="N144" s="8"/>
    </row>
    <row r="145" spans="2:14" ht="12.75" customHeight="1" x14ac:dyDescent="0.2">
      <c r="B145" s="242"/>
      <c r="C145" s="221"/>
      <c r="D145" s="221"/>
      <c r="E145" s="221"/>
      <c r="F145" s="221"/>
      <c r="G145" s="221"/>
      <c r="H145" s="221"/>
      <c r="I145" s="243"/>
      <c r="J145" s="8"/>
      <c r="K145" s="8"/>
      <c r="L145" s="8"/>
      <c r="M145" s="8"/>
      <c r="N145" s="8"/>
    </row>
    <row r="146" spans="2:14" ht="12.75" customHeight="1" x14ac:dyDescent="0.2">
      <c r="B146" s="242"/>
      <c r="C146" s="221"/>
      <c r="D146" s="221"/>
      <c r="E146" s="221"/>
      <c r="F146" s="221"/>
      <c r="G146" s="221"/>
      <c r="H146" s="221"/>
      <c r="I146" s="243"/>
      <c r="J146" s="8"/>
      <c r="K146" s="8"/>
      <c r="L146" s="8"/>
      <c r="M146" s="8"/>
      <c r="N146" s="8"/>
    </row>
    <row r="147" spans="2:14" ht="12.75" customHeight="1" x14ac:dyDescent="0.2">
      <c r="B147" s="242"/>
      <c r="C147" s="221"/>
      <c r="D147" s="221"/>
      <c r="E147" s="221"/>
      <c r="F147" s="221"/>
      <c r="G147" s="221"/>
      <c r="H147" s="221"/>
      <c r="I147" s="243"/>
      <c r="J147" s="8"/>
      <c r="K147" s="8"/>
      <c r="L147" s="8"/>
      <c r="M147" s="8"/>
      <c r="N147" s="8"/>
    </row>
    <row r="148" spans="2:14" ht="12.75" customHeight="1" x14ac:dyDescent="0.2">
      <c r="B148" s="242"/>
      <c r="C148" s="221"/>
      <c r="D148" s="221"/>
      <c r="E148" s="221"/>
      <c r="F148" s="221"/>
      <c r="G148" s="221"/>
      <c r="H148" s="221"/>
      <c r="I148" s="243"/>
      <c r="J148" s="8"/>
      <c r="K148" s="8"/>
      <c r="L148" s="8"/>
      <c r="M148" s="8"/>
      <c r="N148" s="8"/>
    </row>
    <row r="149" spans="2:14" ht="12.75" customHeight="1" x14ac:dyDescent="0.2">
      <c r="B149" s="242"/>
      <c r="C149" s="221"/>
      <c r="D149" s="221"/>
      <c r="E149" s="221"/>
      <c r="F149" s="221"/>
      <c r="G149" s="221"/>
      <c r="H149" s="221"/>
      <c r="I149" s="243"/>
      <c r="J149" s="8"/>
      <c r="K149" s="8"/>
      <c r="L149" s="8"/>
      <c r="M149" s="8"/>
      <c r="N149" s="8"/>
    </row>
    <row r="150" spans="2:14" ht="12.75" customHeight="1" x14ac:dyDescent="0.2">
      <c r="B150" s="242"/>
      <c r="C150" s="221"/>
      <c r="D150" s="221"/>
      <c r="E150" s="221"/>
      <c r="F150" s="221"/>
      <c r="G150" s="221"/>
      <c r="H150" s="221"/>
      <c r="I150" s="243"/>
      <c r="J150" s="8"/>
      <c r="K150" s="8"/>
      <c r="L150" s="8"/>
      <c r="M150" s="8"/>
      <c r="N150" s="8"/>
    </row>
    <row r="151" spans="2:14" ht="12.75" customHeight="1" x14ac:dyDescent="0.2">
      <c r="B151" s="242"/>
      <c r="C151" s="221"/>
      <c r="D151" s="221"/>
      <c r="E151" s="221"/>
      <c r="F151" s="221"/>
      <c r="G151" s="221"/>
      <c r="H151" s="221"/>
      <c r="I151" s="243"/>
      <c r="J151" s="8"/>
      <c r="K151" s="8"/>
      <c r="L151" s="8"/>
      <c r="M151" s="8"/>
      <c r="N151" s="8"/>
    </row>
    <row r="152" spans="2:14" ht="12.75" customHeight="1" x14ac:dyDescent="0.2">
      <c r="B152" s="242"/>
      <c r="C152" s="221"/>
      <c r="D152" s="221"/>
      <c r="E152" s="221"/>
      <c r="F152" s="221"/>
      <c r="G152" s="221"/>
      <c r="H152" s="221"/>
      <c r="I152" s="243"/>
      <c r="J152" s="8"/>
      <c r="K152" s="8"/>
      <c r="L152" s="8"/>
      <c r="M152" s="8"/>
      <c r="N152" s="8"/>
    </row>
    <row r="153" spans="2:14" ht="12.75" customHeight="1" x14ac:dyDescent="0.2">
      <c r="B153" s="242"/>
      <c r="C153" s="221"/>
      <c r="D153" s="221"/>
      <c r="E153" s="221"/>
      <c r="F153" s="221"/>
      <c r="G153" s="221"/>
      <c r="H153" s="221"/>
      <c r="I153" s="243"/>
      <c r="J153" s="8"/>
      <c r="K153" s="8"/>
      <c r="L153" s="8"/>
      <c r="M153" s="8"/>
      <c r="N153" s="8"/>
    </row>
    <row r="154" spans="2:14" ht="12.75" customHeight="1" x14ac:dyDescent="0.2">
      <c r="B154" s="242"/>
      <c r="C154" s="221"/>
      <c r="D154" s="221"/>
      <c r="E154" s="221"/>
      <c r="F154" s="221"/>
      <c r="G154" s="221"/>
      <c r="H154" s="221"/>
      <c r="I154" s="243"/>
      <c r="J154" s="8"/>
      <c r="K154" s="8"/>
      <c r="L154" s="8"/>
      <c r="M154" s="8"/>
      <c r="N154" s="8"/>
    </row>
    <row r="155" spans="2:14" ht="12.75" customHeight="1" x14ac:dyDescent="0.2">
      <c r="B155" s="242"/>
      <c r="C155" s="221"/>
      <c r="D155" s="221"/>
      <c r="E155" s="221"/>
      <c r="F155" s="221"/>
      <c r="G155" s="221"/>
      <c r="H155" s="221"/>
      <c r="I155" s="243"/>
      <c r="J155" s="8"/>
      <c r="K155" s="8"/>
      <c r="L155" s="8"/>
      <c r="M155" s="8"/>
      <c r="N155" s="8"/>
    </row>
    <row r="156" spans="2:14" ht="12.75" customHeight="1" x14ac:dyDescent="0.2">
      <c r="B156" s="242"/>
      <c r="C156" s="221"/>
      <c r="D156" s="221"/>
      <c r="E156" s="221"/>
      <c r="F156" s="221"/>
      <c r="G156" s="221"/>
      <c r="H156" s="221"/>
      <c r="I156" s="243"/>
      <c r="J156" s="8"/>
      <c r="K156" s="8"/>
      <c r="L156" s="8"/>
      <c r="M156" s="8"/>
      <c r="N156" s="8"/>
    </row>
    <row r="157" spans="2:14" ht="12.75" customHeight="1" x14ac:dyDescent="0.2">
      <c r="B157" s="242"/>
      <c r="C157" s="221"/>
      <c r="D157" s="221"/>
      <c r="E157" s="221"/>
      <c r="F157" s="221"/>
      <c r="G157" s="221"/>
      <c r="H157" s="221"/>
      <c r="I157" s="243"/>
      <c r="J157" s="8"/>
      <c r="K157" s="8"/>
      <c r="L157" s="8"/>
      <c r="M157" s="8"/>
      <c r="N157" s="8"/>
    </row>
    <row r="158" spans="2:14" ht="12.75" customHeight="1" x14ac:dyDescent="0.2">
      <c r="B158" s="242"/>
      <c r="C158" s="221"/>
      <c r="D158" s="221"/>
      <c r="E158" s="221"/>
      <c r="F158" s="221"/>
      <c r="G158" s="221"/>
      <c r="H158" s="221"/>
      <c r="I158" s="243"/>
      <c r="J158" s="8"/>
      <c r="K158" s="8"/>
      <c r="L158" s="8"/>
      <c r="M158" s="8"/>
      <c r="N158" s="8"/>
    </row>
    <row r="159" spans="2:14" ht="12.75" customHeight="1" x14ac:dyDescent="0.2">
      <c r="B159" s="242"/>
      <c r="C159" s="221"/>
      <c r="D159" s="221"/>
      <c r="E159" s="221"/>
      <c r="F159" s="221"/>
      <c r="G159" s="221"/>
      <c r="H159" s="221"/>
      <c r="I159" s="243"/>
      <c r="J159" s="8"/>
      <c r="K159" s="8"/>
      <c r="L159" s="8"/>
      <c r="M159" s="8"/>
      <c r="N159" s="8"/>
    </row>
    <row r="160" spans="2:14" ht="12.75" customHeight="1" x14ac:dyDescent="0.2">
      <c r="B160" s="242"/>
      <c r="C160" s="221"/>
      <c r="D160" s="221"/>
      <c r="E160" s="221"/>
      <c r="F160" s="221"/>
      <c r="G160" s="221"/>
      <c r="H160" s="221"/>
      <c r="I160" s="243"/>
      <c r="J160" s="8"/>
      <c r="K160" s="8"/>
      <c r="L160" s="8"/>
      <c r="M160" s="8"/>
      <c r="N160" s="8"/>
    </row>
    <row r="161" spans="2:14" ht="12.75" customHeight="1" x14ac:dyDescent="0.2">
      <c r="B161" s="242"/>
      <c r="C161" s="221"/>
      <c r="D161" s="221"/>
      <c r="E161" s="221"/>
      <c r="F161" s="221"/>
      <c r="G161" s="221"/>
      <c r="H161" s="221"/>
      <c r="I161" s="243"/>
      <c r="J161" s="8"/>
      <c r="K161" s="8"/>
      <c r="L161" s="8"/>
      <c r="M161" s="8"/>
      <c r="N161" s="8"/>
    </row>
    <row r="162" spans="2:14" ht="12.75" customHeight="1" x14ac:dyDescent="0.2">
      <c r="B162" s="544"/>
      <c r="C162" s="225"/>
      <c r="D162" s="225"/>
      <c r="E162" s="225"/>
      <c r="F162" s="225"/>
      <c r="G162" s="225"/>
      <c r="H162" s="225"/>
      <c r="I162" s="555"/>
      <c r="J162" s="8"/>
      <c r="K162" s="8"/>
      <c r="L162" s="8"/>
      <c r="M162" s="8"/>
      <c r="N162" s="8"/>
    </row>
    <row r="163" spans="2:14" ht="12.75" customHeight="1" x14ac:dyDescent="0.2">
      <c r="B163" s="8"/>
      <c r="C163" s="8"/>
      <c r="D163" s="8"/>
      <c r="E163" s="8"/>
      <c r="F163" s="8"/>
      <c r="G163" s="8"/>
      <c r="H163" s="8"/>
      <c r="I163" s="8"/>
      <c r="J163" s="8"/>
      <c r="K163" s="8"/>
      <c r="L163" s="8"/>
      <c r="M163" s="8"/>
      <c r="N163" s="8"/>
    </row>
    <row r="164" spans="2:14" ht="12.75" customHeight="1" x14ac:dyDescent="0.2">
      <c r="B164" s="8"/>
      <c r="C164" s="8"/>
      <c r="D164" s="8"/>
      <c r="E164" s="8"/>
      <c r="F164" s="8"/>
      <c r="G164" s="8"/>
      <c r="H164" s="8"/>
      <c r="I164" s="8"/>
      <c r="J164" s="8"/>
      <c r="K164" s="8"/>
      <c r="L164" s="8"/>
      <c r="M164" s="8"/>
      <c r="N164" s="8"/>
    </row>
    <row r="165" spans="2:14" ht="12.75" customHeight="1" x14ac:dyDescent="0.2">
      <c r="B165" s="8"/>
      <c r="C165" s="8"/>
      <c r="D165" s="8"/>
      <c r="E165" s="8"/>
      <c r="F165" s="8"/>
      <c r="G165" s="8"/>
      <c r="H165" s="8"/>
      <c r="I165" s="8"/>
      <c r="J165" s="8"/>
      <c r="K165" s="8"/>
      <c r="L165" s="8"/>
      <c r="M165" s="8"/>
      <c r="N165" s="8"/>
    </row>
    <row r="166" spans="2:14" ht="12.75" customHeight="1" x14ac:dyDescent="0.2"/>
    <row r="167" spans="2:14" ht="12.75" customHeight="1" x14ac:dyDescent="0.2"/>
  </sheetData>
  <sheetProtection algorithmName="SHA-512" hashValue="9JsOI8xEqwUU0u0sn9x1tMdDzcw2eNSt6I4w8rTfp8pF504qjrM4U4AV4w7dB8CX1NBOoDbaJ2AmlRMsUbvghQ==" saltValue="Ns7Y+09a3wFcHkazaAJXkw==" spinCount="100000" sheet="1" scenarios="1" insertHyperlinks="0"/>
  <protectedRanges>
    <protectedRange sqref="C4:C5 C13:D14 D19 D21:D22 B31:I162" name="YellowZone"/>
  </protectedRanges>
  <mergeCells count="4">
    <mergeCell ref="C13:D13"/>
    <mergeCell ref="C14:D14"/>
    <mergeCell ref="C17:D17"/>
    <mergeCell ref="C18:D18"/>
  </mergeCells>
  <conditionalFormatting sqref="E20:E25 E27">
    <cfRule type="cellIs" dxfId="5" priority="1" stopIfTrue="1" operator="greaterThanOrEqual">
      <formula>100</formula>
    </cfRule>
    <cfRule type="cellIs" dxfId="4" priority="2" stopIfTrue="1" operator="lessThan">
      <formula>100</formula>
    </cfRule>
  </conditionalFormatting>
  <conditionalFormatting sqref="E26">
    <cfRule type="cellIs" dxfId="3" priority="3" stopIfTrue="1" operator="greaterThanOrEqual">
      <formula>100.01</formula>
    </cfRule>
    <cfRule type="cellIs" dxfId="2" priority="4" stopIfTrue="1" operator="lessThan">
      <formula>100.01</formula>
    </cfRule>
  </conditionalFormatting>
  <dataValidations count="3">
    <dataValidation type="list" allowBlank="1" showInputMessage="1" showErrorMessage="1" prompt="Select Material" sqref="C12:D12" xr:uid="{00000000-0002-0000-2600-000000000000}">
      <formula1>Materials</formula1>
    </dataValidation>
    <dataValidation type="list" allowBlank="1" showInputMessage="1" showErrorMessage="1" prompt="Select Material" sqref="C4" xr:uid="{00000000-0002-0000-2600-000001000000}">
      <formula1>"Steel,Aluminium 1,Aluminium 2"</formula1>
    </dataValidation>
    <dataValidation type="list" allowBlank="1" showInputMessage="1" showErrorMessage="1" prompt="Select Material" sqref="C5" xr:uid="{00000000-0002-0000-2600-000002000000}">
      <formula1>Tube_Type</formula1>
    </dataValidation>
  </dataValidations>
  <hyperlinks>
    <hyperlink ref="H29" location="'Cover Sheet'!A1" display="BACK to COVER SHEET" xr:uid="{6F78C4D1-3E4C-4873-A960-669C25765128}"/>
  </hyperlinks>
  <pageMargins left="0.75" right="0.75" top="1" bottom="1" header="0" footer="0"/>
  <pageSetup paperSize="9" orientation="portrait"/>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36">
    <tabColor rgb="FFFFCC99"/>
  </sheetPr>
  <dimension ref="A1:N166"/>
  <sheetViews>
    <sheetView showGridLines="0" workbookViewId="0">
      <selection activeCell="H27" sqref="H27"/>
    </sheetView>
  </sheetViews>
  <sheetFormatPr baseColWidth="10" defaultColWidth="14.42578125" defaultRowHeight="15" customHeight="1" x14ac:dyDescent="0.2"/>
  <cols>
    <col min="1" max="1" width="5.140625" customWidth="1"/>
    <col min="2" max="2" width="46.140625" customWidth="1"/>
    <col min="3" max="3" width="11.42578125" customWidth="1"/>
    <col min="4" max="4" width="10.5703125" customWidth="1"/>
    <col min="5" max="5" width="5.85546875" customWidth="1"/>
    <col min="6" max="6" width="10" customWidth="1"/>
    <col min="7" max="8" width="12.42578125" customWidth="1"/>
    <col min="9" max="9" width="11.42578125" customWidth="1"/>
    <col min="10" max="10" width="5.140625" customWidth="1"/>
    <col min="11" max="26" width="11.42578125" customWidth="1"/>
  </cols>
  <sheetData>
    <row r="1" spans="1:14" ht="12.75" customHeight="1" x14ac:dyDescent="0.25">
      <c r="B1" s="77" t="s">
        <v>1663</v>
      </c>
      <c r="G1" s="8"/>
      <c r="H1" s="8"/>
      <c r="I1" s="8"/>
      <c r="J1" s="8"/>
      <c r="K1" s="8"/>
      <c r="L1" s="8"/>
      <c r="M1" s="8"/>
      <c r="N1" s="8"/>
    </row>
    <row r="2" spans="1:14" ht="12.75" customHeight="1" x14ac:dyDescent="0.2">
      <c r="B2" s="5"/>
      <c r="G2" s="8"/>
      <c r="H2" s="8"/>
      <c r="I2" s="8"/>
      <c r="J2" s="8"/>
      <c r="K2" s="8"/>
      <c r="L2" s="8"/>
      <c r="M2" s="8"/>
      <c r="N2" s="8"/>
    </row>
    <row r="3" spans="1:14" ht="12.75" customHeight="1" x14ac:dyDescent="0.2">
      <c r="A3" s="26"/>
      <c r="B3" s="96" t="s">
        <v>512</v>
      </c>
      <c r="C3" s="96" t="s">
        <v>514</v>
      </c>
      <c r="D3" s="96" t="s">
        <v>1664</v>
      </c>
      <c r="E3" s="26"/>
      <c r="F3" s="26"/>
      <c r="G3" s="26"/>
      <c r="H3" s="26"/>
      <c r="I3" s="26"/>
      <c r="J3" s="26"/>
      <c r="K3" s="26"/>
      <c r="L3" s="26"/>
      <c r="M3" s="26"/>
      <c r="N3" s="26"/>
    </row>
    <row r="4" spans="1:14" ht="12.75" customHeight="1" x14ac:dyDescent="0.2">
      <c r="B4" s="12" t="s">
        <v>515</v>
      </c>
      <c r="C4" s="78" t="s">
        <v>236</v>
      </c>
      <c r="D4" s="34" t="str">
        <f>C4</f>
        <v>Steel</v>
      </c>
      <c r="G4" s="8"/>
      <c r="H4" s="8"/>
      <c r="I4" s="8"/>
      <c r="J4" s="8"/>
      <c r="K4" s="8"/>
      <c r="L4" s="8"/>
      <c r="M4" s="8"/>
      <c r="N4" s="8"/>
    </row>
    <row r="5" spans="1:14" ht="12.75" customHeight="1" x14ac:dyDescent="0.2">
      <c r="B5" s="12" t="s">
        <v>1657</v>
      </c>
      <c r="C5" s="78" t="s">
        <v>287</v>
      </c>
      <c r="D5" s="34" t="s">
        <v>154</v>
      </c>
      <c r="G5" s="8"/>
      <c r="H5" s="8"/>
      <c r="I5" s="8"/>
      <c r="J5" s="8"/>
      <c r="K5" s="8"/>
      <c r="L5" s="8"/>
      <c r="M5" s="8"/>
      <c r="N5" s="8"/>
    </row>
    <row r="6" spans="1:14" ht="12.75" customHeight="1" x14ac:dyDescent="0.2">
      <c r="B6" s="12" t="s">
        <v>517</v>
      </c>
      <c r="C6" s="46" t="str">
        <f>IF(C$4="Steel",MaterialData!C4,IF(C$4="Aluminium 1",MaterialData!E4,IF(C$4="Aluminium 2",MaterialData!F4,IF(C$4="Carbon",MaterialData!G4,IF(C$4="Other 1",MaterialData!H4,IF(C$4="Other 2",MaterialData!I4,IF(C$4="Other 3",MaterialData!J4,0)))))))</f>
        <v>Steel</v>
      </c>
      <c r="D6" s="46" t="str">
        <f>C6</f>
        <v>Steel</v>
      </c>
      <c r="G6" s="8"/>
      <c r="H6" s="8"/>
      <c r="I6" s="8"/>
      <c r="J6" s="8"/>
      <c r="K6" s="8"/>
      <c r="L6" s="8"/>
      <c r="M6" s="8"/>
      <c r="N6" s="8"/>
    </row>
    <row r="7" spans="1:14" ht="12.75" customHeight="1" x14ac:dyDescent="0.2">
      <c r="B7" s="12" t="s">
        <v>267</v>
      </c>
      <c r="C7" s="46">
        <f>IF(C$4="Steel",MaterialData!C6,IF(C$4="Aluminium 1",MaterialData!E6,IF(C$4="Aluminium 2",MaterialData!F6,IF(C$4="Carbon",MaterialData!G6,IF(C$4="Other 1",MaterialData!H6,IF(C$4="Other 2",MaterialData!I6,IF(C$4="Other 3",MaterialData!J6,0)))))))</f>
        <v>200000000000</v>
      </c>
      <c r="D7" s="46">
        <f>IF(D$4="Steel",MaterialData!C6,IF(D$4="Aluminium 1",MaterialData!E6,IF(D$4="Aluminium 2",MaterialData!F6,IF(D$4="Carbon",MaterialData!G6,IF(D$4="Other 1",MaterialData!H6,IF(D$4="Other 2",MaterialData!I6,IF(D$4="Other 2",MaterialData!J6,0)))))))</f>
        <v>200000000000</v>
      </c>
      <c r="G7" s="8"/>
      <c r="H7" s="8"/>
      <c r="I7" s="50"/>
      <c r="J7" s="8"/>
      <c r="K7" s="8"/>
      <c r="L7" s="8"/>
      <c r="M7" s="8"/>
      <c r="N7" s="8"/>
    </row>
    <row r="8" spans="1:14" ht="12.75" customHeight="1" x14ac:dyDescent="0.2">
      <c r="B8" s="12" t="s">
        <v>268</v>
      </c>
      <c r="C8" s="46">
        <f>IF(C$4="Steel",MaterialData!C7,IF(C$4="Aluminium 1",MaterialData!E7,IF(C$4="Aluminium 2",MaterialData!F7,IF(C$4="Carbon",MaterialData!G7,IF(C$4="Other 1",MaterialData!H7,IF(C$4="Other 2",MaterialData!I7,IF(C$4="Other 3",MaterialData!J7,0)))))))</f>
        <v>305000000</v>
      </c>
      <c r="D8" s="46">
        <f>IF(D$4="Steel",MaterialData!C7,IF(D$4="Aluminium 1",MaterialData!E7,IF(D$4="Aluminium 2",MaterialData!F7,IF(D$4="Carbon",MaterialData!G7,IF(D$4="Other 1",MaterialData!H7,IF(D$4="Other 2",MaterialData!I7,IF(D$4="Other 2",MaterialData!J7,0)))))))</f>
        <v>305000000</v>
      </c>
      <c r="G8" s="8"/>
      <c r="H8" s="8"/>
      <c r="I8" s="50"/>
      <c r="J8" s="8"/>
      <c r="K8" s="8"/>
      <c r="L8" s="8"/>
      <c r="M8" s="8"/>
      <c r="N8" s="8"/>
    </row>
    <row r="9" spans="1:14" ht="12.75" customHeight="1" x14ac:dyDescent="0.2">
      <c r="B9" s="12" t="s">
        <v>269</v>
      </c>
      <c r="C9" s="46">
        <f>IF(C$4="Steel",MaterialData!C8,IF(C$4="Aluminium 1",MaterialData!E8,IF(C$4="Aluminium 2",MaterialData!F8,IF(C$4="Carbon",MaterialData!G8,IF(C$4="Other 1",MaterialData!H8,IF(C$4="Other 2",MaterialData!I8,IF(C$4="Other 3",MaterialData!J8,0)))))))</f>
        <v>365000000</v>
      </c>
      <c r="D9" s="46">
        <f>IF(D$4="Steel",MaterialData!C8,IF(D$4="Aluminium 1",MaterialData!E8,IF(D$4="Aluminium 2",MaterialData!F8,IF(D$4="Carbon",MaterialData!G8,IF(D$4="Other 1",MaterialData!H8,IF(D$4="Other 2",MaterialData!I8,IF(D$4="Other 2",MaterialData!J8,0)))))))</f>
        <v>365000000</v>
      </c>
      <c r="G9" s="8"/>
      <c r="H9" s="8"/>
      <c r="I9" s="50"/>
      <c r="J9" s="8"/>
      <c r="K9" s="8"/>
      <c r="L9" s="8"/>
      <c r="M9" s="8"/>
      <c r="N9" s="8"/>
    </row>
    <row r="10" spans="1:14" ht="12.75" customHeight="1" x14ac:dyDescent="0.2">
      <c r="B10" s="12" t="s">
        <v>270</v>
      </c>
      <c r="C10" s="46">
        <f>IF(C$4="Steel",MaterialData!C9,IF(C$4="Aluminium 1",MaterialData!E9,IF(C$4="Aluminium 2",MaterialData!F9,IF(C$4="Carbon",MaterialData!G9,IF(C$4="Other 1",MaterialData!H9,IF(C$4="Other 2",MaterialData!I9,IF(C$4="Other 3",MaterialData!J9,0)))))))</f>
        <v>180000000</v>
      </c>
      <c r="D10" s="46">
        <f>IF(D$4="Steel",MaterialData!C9,IF(D$4="Aluminium 1",MaterialData!E9,IF(D$4="Aluminium 2",MaterialData!F9,IF(D$4="Carbon",MaterialData!G9,IF(D$4="Other 1",MaterialData!H9,IF(D$4="Other 2",MaterialData!I9,IF(D$4="Other 2",MaterialData!J9,0)))))))</f>
        <v>180000000</v>
      </c>
      <c r="G10" s="8"/>
      <c r="H10" s="8"/>
      <c r="I10" s="50"/>
      <c r="J10" s="8"/>
      <c r="K10" s="8"/>
      <c r="L10" s="8"/>
      <c r="M10" s="8"/>
      <c r="N10" s="8"/>
    </row>
    <row r="11" spans="1:14" ht="12.75" customHeight="1" x14ac:dyDescent="0.2">
      <c r="B11" s="12" t="s">
        <v>271</v>
      </c>
      <c r="C11" s="46">
        <f>IF(C$4="Steel",MaterialData!C10,IF(C$4="Aluminium 1",MaterialData!E10,IF(C$4="Aluminium 2",MaterialData!F10,IF(C$4="Carbon",MaterialData!G10,IF(C$4="Other 1",MaterialData!H10,IF(C$4="Other 2",MaterialData!I10,IF(C$4="Other 3",MaterialData!J10,0)))))))</f>
        <v>300000000</v>
      </c>
      <c r="D11" s="46">
        <f>IF(D$4="Steel",MaterialData!C10,IF(D$4="Aluminium 1",MaterialData!E10,IF(D$4="Aluminium 2",MaterialData!F10,IF(D$4="Carbon",MaterialData!G10,IF(D$4="Other 1",MaterialData!H10,IF(D$4="Other 2",MaterialData!I10,IF(D$4="Other 2",MaterialData!J10,0)))))))</f>
        <v>300000000</v>
      </c>
      <c r="G11" s="8"/>
      <c r="H11" s="8"/>
      <c r="I11" s="50"/>
      <c r="J11" s="8"/>
      <c r="K11" s="8"/>
      <c r="L11" s="8"/>
      <c r="M11" s="8"/>
      <c r="N11" s="8"/>
    </row>
    <row r="12" spans="1:14" ht="12.75" customHeight="1" x14ac:dyDescent="0.2">
      <c r="C12" s="23"/>
      <c r="D12" s="23"/>
      <c r="G12" s="8"/>
      <c r="H12" s="8"/>
      <c r="I12" s="50"/>
      <c r="J12" s="8"/>
      <c r="K12" s="8"/>
      <c r="L12" s="8"/>
      <c r="M12" s="8"/>
      <c r="N12" s="8"/>
    </row>
    <row r="13" spans="1:14" ht="12.75" customHeight="1" x14ac:dyDescent="0.2">
      <c r="B13" s="12" t="s">
        <v>1665</v>
      </c>
      <c r="C13" s="1074">
        <v>25.4</v>
      </c>
      <c r="D13" s="765"/>
      <c r="G13" s="8"/>
      <c r="H13" s="8"/>
      <c r="I13" s="50"/>
      <c r="J13" s="8"/>
      <c r="K13" s="8"/>
      <c r="L13" s="8"/>
      <c r="M13" s="8"/>
      <c r="N13" s="8"/>
    </row>
    <row r="14" spans="1:14" ht="12.75" customHeight="1" x14ac:dyDescent="0.2">
      <c r="B14" s="12" t="s">
        <v>1666</v>
      </c>
      <c r="C14" s="1074">
        <v>1.2</v>
      </c>
      <c r="D14" s="765"/>
      <c r="G14" s="8"/>
      <c r="H14" s="8"/>
      <c r="I14" s="50"/>
      <c r="J14" s="8"/>
      <c r="K14" s="8"/>
      <c r="L14" s="8"/>
      <c r="M14" s="8"/>
      <c r="N14" s="8"/>
    </row>
    <row r="15" spans="1:14" ht="12.75" customHeight="1" x14ac:dyDescent="0.2">
      <c r="B15" s="12" t="s">
        <v>1667</v>
      </c>
      <c r="C15" s="1074">
        <v>35</v>
      </c>
      <c r="D15" s="765"/>
      <c r="G15" s="8"/>
      <c r="H15" s="8"/>
      <c r="I15" s="50"/>
      <c r="J15" s="8"/>
      <c r="K15" s="8"/>
      <c r="L15" s="8"/>
      <c r="M15" s="8"/>
      <c r="N15" s="8"/>
    </row>
    <row r="16" spans="1:14" ht="12.75" customHeight="1" x14ac:dyDescent="0.2">
      <c r="B16" s="12" t="s">
        <v>1668</v>
      </c>
      <c r="C16" s="1074">
        <v>5</v>
      </c>
      <c r="D16" s="765"/>
      <c r="G16" s="8"/>
      <c r="H16" s="8"/>
      <c r="I16" s="50"/>
      <c r="J16" s="8"/>
      <c r="K16" s="8"/>
      <c r="L16" s="8"/>
      <c r="M16" s="8"/>
      <c r="N16" s="8"/>
    </row>
    <row r="17" spans="1:14" ht="12.75" customHeight="1" x14ac:dyDescent="0.2">
      <c r="G17" s="8"/>
      <c r="H17" s="8"/>
      <c r="I17" s="50"/>
      <c r="J17" s="8"/>
      <c r="K17" s="8"/>
      <c r="L17" s="8"/>
      <c r="M17" s="8"/>
      <c r="N17" s="8"/>
    </row>
    <row r="18" spans="1:14" ht="12.75" customHeight="1" x14ac:dyDescent="0.2">
      <c r="A18" s="26"/>
      <c r="B18" s="196"/>
      <c r="C18" s="96" t="s">
        <v>514</v>
      </c>
      <c r="D18" s="96" t="s">
        <v>1664</v>
      </c>
      <c r="E18" s="26"/>
      <c r="F18" s="26"/>
      <c r="G18" s="26"/>
      <c r="H18" s="26"/>
      <c r="I18" s="197"/>
      <c r="J18" s="26"/>
      <c r="K18" s="26"/>
      <c r="L18" s="26"/>
      <c r="M18" s="26"/>
      <c r="N18" s="26"/>
    </row>
    <row r="19" spans="1:14" ht="12.75" customHeight="1" x14ac:dyDescent="0.2">
      <c r="B19" s="12" t="s">
        <v>1669</v>
      </c>
      <c r="C19" s="34">
        <f>C13/2000</f>
        <v>1.2699999999999999E-2</v>
      </c>
      <c r="D19" s="199">
        <f>C15/2000</f>
        <v>1.7500000000000002E-2</v>
      </c>
      <c r="G19" s="8"/>
      <c r="H19" s="8"/>
      <c r="I19" s="50"/>
      <c r="J19" s="8"/>
      <c r="K19" s="8"/>
      <c r="L19" s="8"/>
      <c r="M19" s="8"/>
      <c r="N19" s="8"/>
    </row>
    <row r="20" spans="1:14" ht="12.75" customHeight="1" x14ac:dyDescent="0.2">
      <c r="B20" s="12" t="s">
        <v>1670</v>
      </c>
      <c r="C20" s="34">
        <f>C19-C14/1000</f>
        <v>1.15E-2</v>
      </c>
      <c r="D20" s="199">
        <f>D19-C16/1000</f>
        <v>1.2500000000000001E-2</v>
      </c>
      <c r="G20" s="8"/>
      <c r="H20" s="8"/>
      <c r="I20" s="50"/>
      <c r="J20" s="8"/>
      <c r="K20" s="8"/>
      <c r="L20" s="8"/>
      <c r="M20" s="79"/>
      <c r="N20" s="8"/>
    </row>
    <row r="21" spans="1:14" ht="12.75" customHeight="1" x14ac:dyDescent="0.2">
      <c r="B21" s="12" t="s">
        <v>1671</v>
      </c>
      <c r="C21" s="200">
        <f>PI()*(C19^2-C20^2)</f>
        <v>9.1231850660247613E-5</v>
      </c>
      <c r="D21" s="201">
        <f>0.5*PI()*(D19^2-D20^2)</f>
        <v>2.3561944901923451E-4</v>
      </c>
      <c r="G21" s="8"/>
      <c r="H21" s="8"/>
      <c r="I21" s="50"/>
      <c r="J21" s="8"/>
      <c r="K21" s="8"/>
      <c r="L21" s="8"/>
      <c r="M21" s="79"/>
      <c r="N21" s="8"/>
    </row>
    <row r="22" spans="1:14" ht="12.75" customHeight="1" x14ac:dyDescent="0.2">
      <c r="B22" s="12" t="s">
        <v>1672</v>
      </c>
      <c r="C22" s="116" t="s">
        <v>154</v>
      </c>
      <c r="D22" s="201">
        <f>(4*(D19^3-D20^3))/(3*PI()*(D19^2-D20^2))</f>
        <v>9.6377159983425525E-3</v>
      </c>
      <c r="E22" s="712"/>
      <c r="F22" s="123"/>
      <c r="G22" s="123"/>
      <c r="H22" s="50"/>
      <c r="I22" s="8"/>
      <c r="J22" s="8"/>
      <c r="K22" s="8"/>
      <c r="L22" s="8"/>
      <c r="M22" s="8"/>
      <c r="N22" s="8"/>
    </row>
    <row r="23" spans="1:14" ht="12.75" customHeight="1" x14ac:dyDescent="0.2">
      <c r="B23" s="12" t="s">
        <v>522</v>
      </c>
      <c r="C23" s="200">
        <f>IF(C5="Round",(C19^4-C20^4)*PI()/4,((2*C19)^4-(2*C20)^4)/12)</f>
        <v>6.6950493607022693E-9</v>
      </c>
      <c r="D23" s="202">
        <f>PI()/8*(D19^4-D20^4)-(D21*D22^2)</f>
        <v>5.3578520466127722E-9</v>
      </c>
      <c r="E23" s="50"/>
      <c r="F23" s="123"/>
      <c r="G23" s="123"/>
      <c r="H23" s="88"/>
      <c r="I23" s="50"/>
      <c r="J23" s="8"/>
      <c r="K23" s="8"/>
      <c r="L23" s="50"/>
      <c r="M23" s="79"/>
      <c r="N23" s="8"/>
    </row>
    <row r="24" spans="1:14" ht="12.75" customHeight="1" x14ac:dyDescent="0.2">
      <c r="B24" s="12" t="s">
        <v>523</v>
      </c>
      <c r="C24" s="46">
        <f>C7*C23</f>
        <v>1339.0098721404538</v>
      </c>
      <c r="D24" s="116" t="s">
        <v>154</v>
      </c>
      <c r="E24" s="712"/>
      <c r="F24" s="123"/>
      <c r="G24" s="123"/>
      <c r="H24" s="88"/>
      <c r="I24" s="50"/>
      <c r="J24" s="8"/>
      <c r="K24" s="8"/>
      <c r="L24" s="8"/>
      <c r="M24" s="8"/>
      <c r="N24" s="8"/>
    </row>
    <row r="25" spans="1:14" ht="12.75" customHeight="1" x14ac:dyDescent="0.2">
      <c r="B25" s="12" t="s">
        <v>1673</v>
      </c>
      <c r="C25" s="46">
        <f>120000/6</f>
        <v>20000</v>
      </c>
      <c r="D25" s="116" t="s">
        <v>154</v>
      </c>
      <c r="E25" s="712"/>
      <c r="G25" s="79"/>
      <c r="H25" s="8"/>
      <c r="I25" s="8"/>
      <c r="J25" s="8"/>
      <c r="K25" s="8"/>
      <c r="L25" s="8"/>
      <c r="M25" s="8"/>
      <c r="N25" s="8"/>
    </row>
    <row r="26" spans="1:14" ht="12.75" customHeight="1" x14ac:dyDescent="0.2">
      <c r="B26" s="12" t="s">
        <v>1674</v>
      </c>
      <c r="C26" s="46">
        <f>C11</f>
        <v>300000000</v>
      </c>
      <c r="D26" s="116">
        <f>(C25*0.5*D19*(D19-D22))/D23</f>
        <v>256800614.93297413</v>
      </c>
      <c r="E26" s="13">
        <f>100*C26/D26</f>
        <v>116.82215016436042</v>
      </c>
      <c r="G26" s="50"/>
      <c r="H26" s="88"/>
      <c r="I26" s="50"/>
      <c r="J26" s="8"/>
      <c r="K26" s="8"/>
      <c r="L26" s="8"/>
      <c r="M26" s="8"/>
      <c r="N26" s="8"/>
    </row>
    <row r="27" spans="1:14" ht="12.75" customHeight="1" x14ac:dyDescent="0.2">
      <c r="B27" s="5" t="s">
        <v>1660</v>
      </c>
      <c r="G27" s="8"/>
      <c r="H27" s="9" t="s">
        <v>290</v>
      </c>
      <c r="I27" s="9"/>
      <c r="J27" s="8"/>
      <c r="K27" s="8"/>
      <c r="L27" s="8"/>
      <c r="M27" s="8"/>
      <c r="N27" s="8"/>
    </row>
    <row r="28" spans="1:14" ht="12.75" customHeight="1" x14ac:dyDescent="0.2">
      <c r="B28" s="5" t="s">
        <v>1675</v>
      </c>
      <c r="D28" s="50"/>
      <c r="G28" s="8"/>
      <c r="H28" s="8"/>
      <c r="I28" s="8"/>
      <c r="J28" s="8"/>
      <c r="K28" s="8"/>
      <c r="L28" s="8"/>
      <c r="M28" s="8"/>
      <c r="N28" s="8"/>
    </row>
    <row r="29" spans="1:14" ht="12.75" customHeight="1" x14ac:dyDescent="0.2">
      <c r="B29" s="5"/>
      <c r="C29" s="8"/>
      <c r="D29" s="50"/>
      <c r="E29" s="8"/>
      <c r="F29" s="8"/>
      <c r="G29" s="8"/>
      <c r="H29" s="8"/>
      <c r="I29" s="8"/>
      <c r="J29" s="8"/>
      <c r="K29" s="8"/>
      <c r="L29" s="8"/>
      <c r="M29" s="8"/>
      <c r="N29" s="8"/>
    </row>
    <row r="30" spans="1:14" ht="12.75" customHeight="1" x14ac:dyDescent="0.2">
      <c r="B30" s="559"/>
      <c r="C30" s="224"/>
      <c r="D30" s="224"/>
      <c r="E30" s="224"/>
      <c r="F30" s="224"/>
      <c r="G30" s="224"/>
      <c r="H30" s="224"/>
      <c r="I30" s="560"/>
      <c r="J30" s="8"/>
      <c r="K30" s="8"/>
      <c r="L30" s="8"/>
      <c r="M30" s="8"/>
      <c r="N30" s="8"/>
    </row>
    <row r="31" spans="1:14" ht="12.75" customHeight="1" x14ac:dyDescent="0.2">
      <c r="B31" s="242"/>
      <c r="C31" s="221"/>
      <c r="D31" s="221"/>
      <c r="E31" s="221"/>
      <c r="F31" s="221"/>
      <c r="G31" s="221"/>
      <c r="H31" s="221"/>
      <c r="I31" s="243"/>
      <c r="J31" s="8"/>
      <c r="K31" s="8"/>
      <c r="L31" s="8"/>
      <c r="M31" s="8"/>
      <c r="N31" s="8"/>
    </row>
    <row r="32" spans="1:14" ht="12.75" customHeight="1" x14ac:dyDescent="0.2">
      <c r="B32" s="242"/>
      <c r="C32" s="221"/>
      <c r="D32" s="221"/>
      <c r="E32" s="221"/>
      <c r="F32" s="221"/>
      <c r="G32" s="221"/>
      <c r="H32" s="221"/>
      <c r="I32" s="243"/>
      <c r="J32" s="8"/>
      <c r="K32" s="8"/>
      <c r="L32" s="8"/>
      <c r="M32" s="8"/>
      <c r="N32" s="8"/>
    </row>
    <row r="33" spans="2:14" ht="12.75" customHeight="1" x14ac:dyDescent="0.2">
      <c r="B33" s="242"/>
      <c r="C33" s="221"/>
      <c r="D33" s="221"/>
      <c r="E33" s="221"/>
      <c r="F33" s="221"/>
      <c r="G33" s="221"/>
      <c r="H33" s="221"/>
      <c r="I33" s="243"/>
      <c r="J33" s="8"/>
      <c r="K33" s="8"/>
      <c r="L33" s="8"/>
      <c r="M33" s="8"/>
      <c r="N33" s="8"/>
    </row>
    <row r="34" spans="2:14" ht="12.75" customHeight="1" x14ac:dyDescent="0.2">
      <c r="B34" s="242"/>
      <c r="C34" s="221"/>
      <c r="D34" s="221"/>
      <c r="E34" s="221"/>
      <c r="F34" s="221"/>
      <c r="G34" s="221"/>
      <c r="H34" s="221"/>
      <c r="I34" s="243"/>
      <c r="J34" s="8"/>
      <c r="K34" s="8"/>
      <c r="L34" s="8"/>
      <c r="M34" s="8"/>
      <c r="N34" s="8"/>
    </row>
    <row r="35" spans="2:14" ht="12.75" customHeight="1" x14ac:dyDescent="0.2">
      <c r="B35" s="242"/>
      <c r="C35" s="221"/>
      <c r="D35" s="221"/>
      <c r="E35" s="221"/>
      <c r="F35" s="221"/>
      <c r="G35" s="221"/>
      <c r="H35" s="221"/>
      <c r="I35" s="243"/>
      <c r="J35" s="8"/>
      <c r="K35" s="8"/>
      <c r="L35" s="8"/>
      <c r="M35" s="8"/>
      <c r="N35" s="8"/>
    </row>
    <row r="36" spans="2:14" ht="12.75" customHeight="1" x14ac:dyDescent="0.2">
      <c r="B36" s="242"/>
      <c r="C36" s="221"/>
      <c r="D36" s="221"/>
      <c r="E36" s="221"/>
      <c r="F36" s="221"/>
      <c r="G36" s="221"/>
      <c r="H36" s="221"/>
      <c r="I36" s="243"/>
      <c r="J36" s="8"/>
      <c r="K36" s="8"/>
      <c r="L36" s="8"/>
      <c r="M36" s="8"/>
      <c r="N36" s="8"/>
    </row>
    <row r="37" spans="2:14" ht="12.75" customHeight="1" x14ac:dyDescent="0.2">
      <c r="B37" s="242"/>
      <c r="C37" s="221"/>
      <c r="D37" s="221"/>
      <c r="E37" s="221"/>
      <c r="F37" s="221"/>
      <c r="G37" s="221"/>
      <c r="H37" s="221"/>
      <c r="I37" s="243"/>
      <c r="J37" s="8"/>
      <c r="K37" s="8"/>
      <c r="L37" s="8"/>
      <c r="M37" s="8"/>
      <c r="N37" s="8"/>
    </row>
    <row r="38" spans="2:14" ht="12.75" customHeight="1" x14ac:dyDescent="0.2">
      <c r="B38" s="242"/>
      <c r="C38" s="221"/>
      <c r="D38" s="221"/>
      <c r="E38" s="221"/>
      <c r="F38" s="221"/>
      <c r="G38" s="221"/>
      <c r="H38" s="221"/>
      <c r="I38" s="243"/>
      <c r="J38" s="8"/>
      <c r="K38" s="8"/>
      <c r="L38" s="8"/>
      <c r="M38" s="8"/>
      <c r="N38" s="8"/>
    </row>
    <row r="39" spans="2:14" ht="12.75" customHeight="1" x14ac:dyDescent="0.2">
      <c r="B39" s="242"/>
      <c r="C39" s="221"/>
      <c r="D39" s="221"/>
      <c r="E39" s="221"/>
      <c r="F39" s="221"/>
      <c r="G39" s="221"/>
      <c r="H39" s="221"/>
      <c r="I39" s="243"/>
      <c r="J39" s="8"/>
      <c r="K39" s="8"/>
      <c r="L39" s="8"/>
      <c r="M39" s="8"/>
      <c r="N39" s="8"/>
    </row>
    <row r="40" spans="2:14" ht="12.75" customHeight="1" x14ac:dyDescent="0.2">
      <c r="B40" s="242"/>
      <c r="C40" s="221"/>
      <c r="D40" s="221"/>
      <c r="E40" s="221"/>
      <c r="F40" s="221"/>
      <c r="G40" s="221"/>
      <c r="H40" s="221"/>
      <c r="I40" s="243"/>
      <c r="J40" s="8"/>
      <c r="K40" s="8"/>
      <c r="L40" s="8"/>
      <c r="M40" s="8"/>
      <c r="N40" s="8"/>
    </row>
    <row r="41" spans="2:14" ht="12.75" customHeight="1" x14ac:dyDescent="0.2">
      <c r="B41" s="242"/>
      <c r="C41" s="221"/>
      <c r="D41" s="221"/>
      <c r="E41" s="221"/>
      <c r="F41" s="221"/>
      <c r="G41" s="221"/>
      <c r="H41" s="221"/>
      <c r="I41" s="243"/>
      <c r="J41" s="8"/>
      <c r="K41" s="8"/>
      <c r="L41" s="8"/>
      <c r="M41" s="8"/>
      <c r="N41" s="8"/>
    </row>
    <row r="42" spans="2:14" ht="12.75" customHeight="1" x14ac:dyDescent="0.2">
      <c r="B42" s="242"/>
      <c r="C42" s="221"/>
      <c r="D42" s="221"/>
      <c r="E42" s="221"/>
      <c r="F42" s="221"/>
      <c r="G42" s="221"/>
      <c r="H42" s="221"/>
      <c r="I42" s="243"/>
      <c r="J42" s="8"/>
      <c r="K42" s="8"/>
      <c r="L42" s="8"/>
      <c r="M42" s="8"/>
      <c r="N42" s="8"/>
    </row>
    <row r="43" spans="2:14" ht="12.75" customHeight="1" x14ac:dyDescent="0.2">
      <c r="B43" s="242"/>
      <c r="C43" s="221"/>
      <c r="D43" s="221"/>
      <c r="E43" s="221"/>
      <c r="F43" s="221"/>
      <c r="G43" s="221"/>
      <c r="H43" s="221"/>
      <c r="I43" s="243"/>
      <c r="J43" s="8"/>
      <c r="K43" s="8"/>
      <c r="L43" s="8"/>
      <c r="M43" s="8"/>
      <c r="N43" s="8"/>
    </row>
    <row r="44" spans="2:14" ht="12.75" customHeight="1" x14ac:dyDescent="0.2">
      <c r="B44" s="242"/>
      <c r="C44" s="221"/>
      <c r="D44" s="221"/>
      <c r="E44" s="221"/>
      <c r="F44" s="221"/>
      <c r="G44" s="221"/>
      <c r="H44" s="221"/>
      <c r="I44" s="243"/>
      <c r="J44" s="8"/>
      <c r="K44" s="8"/>
      <c r="L44" s="8"/>
      <c r="M44" s="8"/>
      <c r="N44" s="8"/>
    </row>
    <row r="45" spans="2:14" ht="12.75" customHeight="1" x14ac:dyDescent="0.2">
      <c r="B45" s="242"/>
      <c r="C45" s="221"/>
      <c r="D45" s="221"/>
      <c r="E45" s="221"/>
      <c r="F45" s="221"/>
      <c r="G45" s="221"/>
      <c r="H45" s="221"/>
      <c r="I45" s="243"/>
      <c r="J45" s="8"/>
      <c r="K45" s="8"/>
      <c r="L45" s="8"/>
      <c r="M45" s="8"/>
      <c r="N45" s="8"/>
    </row>
    <row r="46" spans="2:14" ht="12.75" customHeight="1" x14ac:dyDescent="0.2">
      <c r="B46" s="242"/>
      <c r="C46" s="221"/>
      <c r="D46" s="221"/>
      <c r="E46" s="221"/>
      <c r="F46" s="221"/>
      <c r="G46" s="221"/>
      <c r="H46" s="221"/>
      <c r="I46" s="243"/>
      <c r="J46" s="8"/>
      <c r="K46" s="8"/>
      <c r="L46" s="8"/>
      <c r="M46" s="8"/>
      <c r="N46" s="8"/>
    </row>
    <row r="47" spans="2:14" ht="12.75" customHeight="1" x14ac:dyDescent="0.2">
      <c r="B47" s="242"/>
      <c r="C47" s="221"/>
      <c r="D47" s="221"/>
      <c r="E47" s="221"/>
      <c r="F47" s="221"/>
      <c r="G47" s="221"/>
      <c r="H47" s="221"/>
      <c r="I47" s="243"/>
      <c r="J47" s="8"/>
      <c r="K47" s="8"/>
      <c r="L47" s="8"/>
      <c r="M47" s="8"/>
      <c r="N47" s="8"/>
    </row>
    <row r="48" spans="2:14" ht="12.75" customHeight="1" x14ac:dyDescent="0.2">
      <c r="B48" s="242"/>
      <c r="C48" s="221"/>
      <c r="D48" s="221"/>
      <c r="E48" s="221"/>
      <c r="F48" s="221"/>
      <c r="G48" s="221"/>
      <c r="H48" s="221"/>
      <c r="I48" s="243"/>
      <c r="J48" s="8"/>
      <c r="K48" s="8"/>
      <c r="L48" s="8"/>
      <c r="M48" s="8"/>
      <c r="N48" s="8"/>
    </row>
    <row r="49" spans="2:14" ht="12.75" customHeight="1" x14ac:dyDescent="0.2">
      <c r="B49" s="242"/>
      <c r="C49" s="221"/>
      <c r="D49" s="221"/>
      <c r="E49" s="221"/>
      <c r="F49" s="221"/>
      <c r="G49" s="221"/>
      <c r="H49" s="221"/>
      <c r="I49" s="243"/>
      <c r="J49" s="8"/>
      <c r="K49" s="8"/>
      <c r="L49" s="8"/>
      <c r="M49" s="8"/>
      <c r="N49" s="8"/>
    </row>
    <row r="50" spans="2:14" ht="12.75" customHeight="1" x14ac:dyDescent="0.2">
      <c r="B50" s="242"/>
      <c r="C50" s="221"/>
      <c r="D50" s="221"/>
      <c r="E50" s="221"/>
      <c r="F50" s="221"/>
      <c r="G50" s="221"/>
      <c r="H50" s="221"/>
      <c r="I50" s="243"/>
      <c r="J50" s="8"/>
      <c r="K50" s="8"/>
      <c r="L50" s="8"/>
      <c r="M50" s="8"/>
      <c r="N50" s="8"/>
    </row>
    <row r="51" spans="2:14" ht="12.75" customHeight="1" x14ac:dyDescent="0.2">
      <c r="B51" s="242"/>
      <c r="C51" s="221"/>
      <c r="D51" s="221"/>
      <c r="E51" s="221"/>
      <c r="F51" s="221"/>
      <c r="G51" s="221"/>
      <c r="H51" s="221"/>
      <c r="I51" s="243"/>
      <c r="J51" s="8"/>
      <c r="K51" s="8"/>
      <c r="L51" s="8"/>
      <c r="M51" s="8"/>
      <c r="N51" s="8"/>
    </row>
    <row r="52" spans="2:14" ht="12.75" customHeight="1" x14ac:dyDescent="0.2">
      <c r="B52" s="242"/>
      <c r="C52" s="221"/>
      <c r="D52" s="221"/>
      <c r="E52" s="221"/>
      <c r="F52" s="221"/>
      <c r="G52" s="221"/>
      <c r="H52" s="221"/>
      <c r="I52" s="243"/>
      <c r="J52" s="8"/>
      <c r="K52" s="8"/>
      <c r="L52" s="8"/>
      <c r="M52" s="8"/>
      <c r="N52" s="8"/>
    </row>
    <row r="53" spans="2:14" ht="12.75" customHeight="1" x14ac:dyDescent="0.2">
      <c r="B53" s="242"/>
      <c r="C53" s="221"/>
      <c r="D53" s="221"/>
      <c r="E53" s="221"/>
      <c r="F53" s="221"/>
      <c r="G53" s="221"/>
      <c r="H53" s="221"/>
      <c r="I53" s="243"/>
      <c r="J53" s="8"/>
      <c r="K53" s="8"/>
      <c r="L53" s="8"/>
      <c r="M53" s="8"/>
      <c r="N53" s="8"/>
    </row>
    <row r="54" spans="2:14" ht="12.75" customHeight="1" x14ac:dyDescent="0.2">
      <c r="B54" s="242"/>
      <c r="C54" s="221"/>
      <c r="D54" s="221"/>
      <c r="E54" s="221"/>
      <c r="F54" s="221"/>
      <c r="G54" s="221"/>
      <c r="H54" s="221"/>
      <c r="I54" s="243"/>
      <c r="J54" s="8"/>
      <c r="K54" s="8"/>
      <c r="L54" s="8"/>
      <c r="M54" s="8"/>
      <c r="N54" s="8"/>
    </row>
    <row r="55" spans="2:14" ht="12.75" customHeight="1" x14ac:dyDescent="0.2">
      <c r="B55" s="242"/>
      <c r="C55" s="221"/>
      <c r="D55" s="221"/>
      <c r="E55" s="221"/>
      <c r="F55" s="221"/>
      <c r="G55" s="221"/>
      <c r="H55" s="221"/>
      <c r="I55" s="243"/>
      <c r="J55" s="8"/>
      <c r="K55" s="8"/>
      <c r="L55" s="8"/>
      <c r="M55" s="8"/>
      <c r="N55" s="8"/>
    </row>
    <row r="56" spans="2:14" ht="12.75" customHeight="1" x14ac:dyDescent="0.2">
      <c r="B56" s="242"/>
      <c r="C56" s="221"/>
      <c r="D56" s="221"/>
      <c r="E56" s="221"/>
      <c r="F56" s="221"/>
      <c r="G56" s="221"/>
      <c r="H56" s="221"/>
      <c r="I56" s="243"/>
      <c r="J56" s="8"/>
      <c r="K56" s="8"/>
      <c r="L56" s="8"/>
      <c r="M56" s="8"/>
      <c r="N56" s="8"/>
    </row>
    <row r="57" spans="2:14" ht="12.75" customHeight="1" x14ac:dyDescent="0.2">
      <c r="B57" s="242"/>
      <c r="C57" s="221"/>
      <c r="D57" s="221"/>
      <c r="E57" s="221"/>
      <c r="F57" s="221"/>
      <c r="G57" s="221"/>
      <c r="H57" s="221"/>
      <c r="I57" s="243"/>
      <c r="J57" s="8"/>
      <c r="K57" s="8"/>
      <c r="L57" s="8"/>
      <c r="M57" s="8"/>
      <c r="N57" s="8"/>
    </row>
    <row r="58" spans="2:14" ht="12.75" customHeight="1" x14ac:dyDescent="0.2">
      <c r="B58" s="242"/>
      <c r="C58" s="221"/>
      <c r="D58" s="221"/>
      <c r="E58" s="221"/>
      <c r="F58" s="221"/>
      <c r="G58" s="221"/>
      <c r="H58" s="221"/>
      <c r="I58" s="243"/>
      <c r="J58" s="8"/>
      <c r="K58" s="8"/>
      <c r="L58" s="8"/>
      <c r="M58" s="8"/>
      <c r="N58" s="8"/>
    </row>
    <row r="59" spans="2:14" ht="12.75" customHeight="1" x14ac:dyDescent="0.2">
      <c r="B59" s="242"/>
      <c r="C59" s="221"/>
      <c r="D59" s="221"/>
      <c r="E59" s="221"/>
      <c r="F59" s="221"/>
      <c r="G59" s="221"/>
      <c r="H59" s="221"/>
      <c r="I59" s="243"/>
      <c r="J59" s="8"/>
      <c r="K59" s="8"/>
      <c r="L59" s="8"/>
      <c r="M59" s="8"/>
      <c r="N59" s="8"/>
    </row>
    <row r="60" spans="2:14" ht="12.75" customHeight="1" x14ac:dyDescent="0.2">
      <c r="B60" s="242"/>
      <c r="C60" s="221"/>
      <c r="D60" s="221"/>
      <c r="E60" s="221"/>
      <c r="F60" s="221"/>
      <c r="G60" s="221"/>
      <c r="H60" s="221"/>
      <c r="I60" s="243"/>
      <c r="J60" s="8"/>
      <c r="K60" s="8"/>
      <c r="L60" s="8"/>
      <c r="M60" s="8"/>
      <c r="N60" s="8"/>
    </row>
    <row r="61" spans="2:14" ht="12.75" customHeight="1" x14ac:dyDescent="0.2">
      <c r="B61" s="242"/>
      <c r="C61" s="221"/>
      <c r="D61" s="221"/>
      <c r="E61" s="221"/>
      <c r="F61" s="221"/>
      <c r="G61" s="221"/>
      <c r="H61" s="221"/>
      <c r="I61" s="243"/>
      <c r="J61" s="8"/>
      <c r="K61" s="8"/>
      <c r="L61" s="8"/>
      <c r="M61" s="8"/>
      <c r="N61" s="8"/>
    </row>
    <row r="62" spans="2:14" ht="12.75" customHeight="1" x14ac:dyDescent="0.2">
      <c r="B62" s="242"/>
      <c r="C62" s="221"/>
      <c r="D62" s="221"/>
      <c r="E62" s="221"/>
      <c r="F62" s="221"/>
      <c r="G62" s="221"/>
      <c r="H62" s="221"/>
      <c r="I62" s="243"/>
      <c r="J62" s="8"/>
      <c r="K62" s="8"/>
      <c r="L62" s="8"/>
      <c r="M62" s="8"/>
      <c r="N62" s="8"/>
    </row>
    <row r="63" spans="2:14" ht="12.75" customHeight="1" x14ac:dyDescent="0.2">
      <c r="B63" s="242"/>
      <c r="C63" s="221"/>
      <c r="D63" s="221"/>
      <c r="E63" s="221"/>
      <c r="F63" s="221"/>
      <c r="G63" s="221"/>
      <c r="H63" s="221"/>
      <c r="I63" s="243"/>
      <c r="J63" s="8"/>
      <c r="K63" s="8"/>
      <c r="L63" s="8"/>
      <c r="M63" s="8"/>
      <c r="N63" s="8"/>
    </row>
    <row r="64" spans="2:14" ht="12.75" customHeight="1" x14ac:dyDescent="0.2">
      <c r="B64" s="242"/>
      <c r="C64" s="221"/>
      <c r="D64" s="221"/>
      <c r="E64" s="221"/>
      <c r="F64" s="221"/>
      <c r="G64" s="221"/>
      <c r="H64" s="221"/>
      <c r="I64" s="243"/>
      <c r="J64" s="8"/>
      <c r="K64" s="8"/>
      <c r="L64" s="8"/>
      <c r="M64" s="8"/>
      <c r="N64" s="8"/>
    </row>
    <row r="65" spans="2:14" ht="12.75" customHeight="1" x14ac:dyDescent="0.2">
      <c r="B65" s="242"/>
      <c r="C65" s="221"/>
      <c r="D65" s="221"/>
      <c r="E65" s="221"/>
      <c r="F65" s="221"/>
      <c r="G65" s="221"/>
      <c r="H65" s="221"/>
      <c r="I65" s="243"/>
      <c r="J65" s="8"/>
      <c r="K65" s="8"/>
      <c r="L65" s="8"/>
      <c r="M65" s="8"/>
      <c r="N65" s="8"/>
    </row>
    <row r="66" spans="2:14" ht="12.75" customHeight="1" x14ac:dyDescent="0.2">
      <c r="B66" s="242"/>
      <c r="C66" s="221"/>
      <c r="D66" s="221"/>
      <c r="E66" s="221"/>
      <c r="F66" s="221"/>
      <c r="G66" s="221"/>
      <c r="H66" s="221"/>
      <c r="I66" s="243"/>
      <c r="J66" s="8"/>
      <c r="K66" s="8"/>
      <c r="L66" s="8"/>
      <c r="M66" s="8"/>
      <c r="N66" s="8"/>
    </row>
    <row r="67" spans="2:14" ht="12.75" customHeight="1" x14ac:dyDescent="0.2">
      <c r="B67" s="242"/>
      <c r="C67" s="221"/>
      <c r="D67" s="221"/>
      <c r="E67" s="221"/>
      <c r="F67" s="221"/>
      <c r="G67" s="221"/>
      <c r="H67" s="221"/>
      <c r="I67" s="243"/>
      <c r="J67" s="8"/>
      <c r="K67" s="8"/>
      <c r="L67" s="8"/>
      <c r="M67" s="8"/>
      <c r="N67" s="8"/>
    </row>
    <row r="68" spans="2:14" ht="12.75" customHeight="1" x14ac:dyDescent="0.2">
      <c r="B68" s="242"/>
      <c r="C68" s="221"/>
      <c r="D68" s="221"/>
      <c r="E68" s="221"/>
      <c r="F68" s="221"/>
      <c r="G68" s="221"/>
      <c r="H68" s="221"/>
      <c r="I68" s="243"/>
      <c r="J68" s="8"/>
      <c r="K68" s="8"/>
      <c r="L68" s="8"/>
      <c r="M68" s="8"/>
      <c r="N68" s="8"/>
    </row>
    <row r="69" spans="2:14" ht="12.75" customHeight="1" x14ac:dyDescent="0.2">
      <c r="B69" s="242"/>
      <c r="C69" s="221"/>
      <c r="D69" s="221"/>
      <c r="E69" s="221"/>
      <c r="F69" s="221"/>
      <c r="G69" s="221"/>
      <c r="H69" s="221"/>
      <c r="I69" s="243"/>
      <c r="J69" s="8"/>
      <c r="K69" s="8"/>
      <c r="L69" s="8"/>
      <c r="M69" s="8"/>
      <c r="N69" s="8"/>
    </row>
    <row r="70" spans="2:14" ht="12.75" customHeight="1" x14ac:dyDescent="0.2">
      <c r="B70" s="242"/>
      <c r="C70" s="221"/>
      <c r="D70" s="221"/>
      <c r="E70" s="221"/>
      <c r="F70" s="221"/>
      <c r="G70" s="221"/>
      <c r="H70" s="221"/>
      <c r="I70" s="243"/>
      <c r="J70" s="8"/>
      <c r="K70" s="8"/>
      <c r="L70" s="8"/>
      <c r="M70" s="8"/>
      <c r="N70" s="8"/>
    </row>
    <row r="71" spans="2:14" ht="12.75" customHeight="1" x14ac:dyDescent="0.2">
      <c r="B71" s="242"/>
      <c r="C71" s="221"/>
      <c r="D71" s="221"/>
      <c r="E71" s="221"/>
      <c r="F71" s="221"/>
      <c r="G71" s="221"/>
      <c r="H71" s="221"/>
      <c r="I71" s="243"/>
      <c r="J71" s="8"/>
      <c r="K71" s="8"/>
      <c r="L71" s="8"/>
      <c r="M71" s="8"/>
      <c r="N71" s="8"/>
    </row>
    <row r="72" spans="2:14" ht="12.75" customHeight="1" x14ac:dyDescent="0.2">
      <c r="B72" s="242"/>
      <c r="C72" s="221"/>
      <c r="D72" s="221"/>
      <c r="E72" s="221"/>
      <c r="F72" s="221"/>
      <c r="G72" s="221"/>
      <c r="H72" s="221"/>
      <c r="I72" s="243"/>
      <c r="J72" s="8"/>
      <c r="K72" s="8"/>
      <c r="L72" s="8"/>
      <c r="M72" s="8"/>
      <c r="N72" s="8"/>
    </row>
    <row r="73" spans="2:14" ht="12.75" customHeight="1" x14ac:dyDescent="0.2">
      <c r="B73" s="242"/>
      <c r="C73" s="221"/>
      <c r="D73" s="221"/>
      <c r="E73" s="221"/>
      <c r="F73" s="221"/>
      <c r="G73" s="221"/>
      <c r="H73" s="221"/>
      <c r="I73" s="243"/>
      <c r="J73" s="8"/>
      <c r="K73" s="8"/>
      <c r="L73" s="8"/>
      <c r="M73" s="8"/>
      <c r="N73" s="8"/>
    </row>
    <row r="74" spans="2:14" ht="12.75" customHeight="1" x14ac:dyDescent="0.2">
      <c r="B74" s="242"/>
      <c r="C74" s="221"/>
      <c r="D74" s="221"/>
      <c r="E74" s="221"/>
      <c r="F74" s="221"/>
      <c r="G74" s="221"/>
      <c r="H74" s="221"/>
      <c r="I74" s="243"/>
      <c r="J74" s="8"/>
      <c r="K74" s="8"/>
      <c r="L74" s="8"/>
      <c r="M74" s="8"/>
      <c r="N74" s="8"/>
    </row>
    <row r="75" spans="2:14" ht="12.75" customHeight="1" x14ac:dyDescent="0.2">
      <c r="B75" s="242"/>
      <c r="C75" s="221"/>
      <c r="D75" s="221"/>
      <c r="E75" s="221"/>
      <c r="F75" s="221"/>
      <c r="G75" s="221"/>
      <c r="H75" s="221"/>
      <c r="I75" s="243"/>
      <c r="J75" s="8"/>
      <c r="K75" s="8"/>
      <c r="L75" s="8"/>
      <c r="M75" s="8"/>
      <c r="N75" s="8"/>
    </row>
    <row r="76" spans="2:14" ht="12.75" customHeight="1" x14ac:dyDescent="0.2">
      <c r="B76" s="242"/>
      <c r="C76" s="221"/>
      <c r="D76" s="221"/>
      <c r="E76" s="221"/>
      <c r="F76" s="221"/>
      <c r="G76" s="221"/>
      <c r="H76" s="221"/>
      <c r="I76" s="243"/>
      <c r="J76" s="8"/>
      <c r="K76" s="8"/>
      <c r="L76" s="8"/>
      <c r="M76" s="8"/>
      <c r="N76" s="8"/>
    </row>
    <row r="77" spans="2:14" ht="12.75" customHeight="1" x14ac:dyDescent="0.2">
      <c r="B77" s="242"/>
      <c r="C77" s="221"/>
      <c r="D77" s="221"/>
      <c r="E77" s="221"/>
      <c r="F77" s="221"/>
      <c r="G77" s="221"/>
      <c r="H77" s="221"/>
      <c r="I77" s="243"/>
      <c r="J77" s="8"/>
      <c r="K77" s="8"/>
      <c r="L77" s="8"/>
      <c r="M77" s="8"/>
      <c r="N77" s="8"/>
    </row>
    <row r="78" spans="2:14" ht="12.75" customHeight="1" x14ac:dyDescent="0.2">
      <c r="B78" s="242"/>
      <c r="C78" s="221"/>
      <c r="D78" s="221"/>
      <c r="E78" s="221"/>
      <c r="F78" s="221"/>
      <c r="G78" s="221"/>
      <c r="H78" s="221"/>
      <c r="I78" s="243"/>
      <c r="J78" s="8"/>
      <c r="K78" s="8"/>
      <c r="L78" s="8"/>
      <c r="M78" s="8"/>
      <c r="N78" s="8"/>
    </row>
    <row r="79" spans="2:14" ht="12.75" customHeight="1" x14ac:dyDescent="0.2">
      <c r="B79" s="242"/>
      <c r="C79" s="221"/>
      <c r="D79" s="221"/>
      <c r="E79" s="221"/>
      <c r="F79" s="221"/>
      <c r="G79" s="221"/>
      <c r="H79" s="221"/>
      <c r="I79" s="243"/>
      <c r="J79" s="8"/>
      <c r="K79" s="8"/>
      <c r="L79" s="8"/>
      <c r="M79" s="8"/>
      <c r="N79" s="8"/>
    </row>
    <row r="80" spans="2:14" ht="12.75" customHeight="1" x14ac:dyDescent="0.2">
      <c r="B80" s="242"/>
      <c r="C80" s="221"/>
      <c r="D80" s="221"/>
      <c r="E80" s="221"/>
      <c r="F80" s="221"/>
      <c r="G80" s="221"/>
      <c r="H80" s="221"/>
      <c r="I80" s="243"/>
      <c r="J80" s="8"/>
      <c r="K80" s="8"/>
      <c r="L80" s="8"/>
      <c r="M80" s="8"/>
      <c r="N80" s="8"/>
    </row>
    <row r="81" spans="2:14" ht="12.75" customHeight="1" x14ac:dyDescent="0.2">
      <c r="B81" s="242"/>
      <c r="C81" s="221"/>
      <c r="D81" s="221"/>
      <c r="E81" s="221"/>
      <c r="F81" s="221"/>
      <c r="G81" s="221"/>
      <c r="H81" s="221"/>
      <c r="I81" s="243"/>
      <c r="J81" s="8"/>
      <c r="K81" s="8"/>
      <c r="L81" s="8"/>
      <c r="M81" s="8"/>
      <c r="N81" s="8"/>
    </row>
    <row r="82" spans="2:14" ht="12.75" customHeight="1" x14ac:dyDescent="0.2">
      <c r="B82" s="242"/>
      <c r="C82" s="221"/>
      <c r="D82" s="221"/>
      <c r="E82" s="221"/>
      <c r="F82" s="221"/>
      <c r="G82" s="221"/>
      <c r="H82" s="221"/>
      <c r="I82" s="243"/>
      <c r="J82" s="8"/>
      <c r="K82" s="8"/>
      <c r="L82" s="8"/>
      <c r="M82" s="8"/>
      <c r="N82" s="8"/>
    </row>
    <row r="83" spans="2:14" ht="12.75" customHeight="1" x14ac:dyDescent="0.2">
      <c r="B83" s="242"/>
      <c r="C83" s="221"/>
      <c r="D83" s="221"/>
      <c r="E83" s="221"/>
      <c r="F83" s="221"/>
      <c r="G83" s="221"/>
      <c r="H83" s="221"/>
      <c r="I83" s="243"/>
      <c r="J83" s="8"/>
      <c r="K83" s="8"/>
      <c r="L83" s="8"/>
      <c r="M83" s="8"/>
      <c r="N83" s="8"/>
    </row>
    <row r="84" spans="2:14" ht="12.75" customHeight="1" x14ac:dyDescent="0.2">
      <c r="B84" s="242"/>
      <c r="C84" s="221"/>
      <c r="D84" s="221"/>
      <c r="E84" s="221"/>
      <c r="F84" s="221"/>
      <c r="G84" s="221"/>
      <c r="H84" s="221"/>
      <c r="I84" s="243"/>
      <c r="J84" s="8"/>
      <c r="K84" s="8"/>
      <c r="L84" s="8"/>
      <c r="M84" s="8"/>
      <c r="N84" s="8"/>
    </row>
    <row r="85" spans="2:14" ht="12.75" customHeight="1" x14ac:dyDescent="0.2">
      <c r="B85" s="242"/>
      <c r="C85" s="221"/>
      <c r="D85" s="221"/>
      <c r="E85" s="221"/>
      <c r="F85" s="221"/>
      <c r="G85" s="221"/>
      <c r="H85" s="221"/>
      <c r="I85" s="243"/>
      <c r="J85" s="8"/>
      <c r="K85" s="8"/>
      <c r="L85" s="8"/>
      <c r="M85" s="8"/>
      <c r="N85" s="8"/>
    </row>
    <row r="86" spans="2:14" ht="12.75" customHeight="1" x14ac:dyDescent="0.2">
      <c r="B86" s="242"/>
      <c r="C86" s="221"/>
      <c r="D86" s="221"/>
      <c r="E86" s="221"/>
      <c r="F86" s="221"/>
      <c r="G86" s="221"/>
      <c r="H86" s="221"/>
      <c r="I86" s="243"/>
      <c r="J86" s="8"/>
      <c r="K86" s="8"/>
      <c r="L86" s="8"/>
      <c r="M86" s="8"/>
      <c r="N86" s="8"/>
    </row>
    <row r="87" spans="2:14" ht="12.75" customHeight="1" x14ac:dyDescent="0.2">
      <c r="B87" s="242"/>
      <c r="C87" s="221"/>
      <c r="D87" s="221"/>
      <c r="E87" s="221"/>
      <c r="F87" s="221"/>
      <c r="G87" s="221"/>
      <c r="H87" s="221"/>
      <c r="I87" s="243"/>
      <c r="J87" s="8"/>
      <c r="K87" s="8"/>
      <c r="L87" s="8"/>
      <c r="M87" s="8"/>
      <c r="N87" s="8"/>
    </row>
    <row r="88" spans="2:14" ht="12.75" customHeight="1" x14ac:dyDescent="0.2">
      <c r="B88" s="242"/>
      <c r="C88" s="221"/>
      <c r="D88" s="221"/>
      <c r="E88" s="221"/>
      <c r="F88" s="221"/>
      <c r="G88" s="221"/>
      <c r="H88" s="221"/>
      <c r="I88" s="243"/>
      <c r="J88" s="8"/>
      <c r="K88" s="8"/>
      <c r="L88" s="8"/>
      <c r="M88" s="8"/>
      <c r="N88" s="8"/>
    </row>
    <row r="89" spans="2:14" ht="12.75" customHeight="1" x14ac:dyDescent="0.2">
      <c r="B89" s="242"/>
      <c r="C89" s="221"/>
      <c r="D89" s="221"/>
      <c r="E89" s="221"/>
      <c r="F89" s="221"/>
      <c r="G89" s="221"/>
      <c r="H89" s="221"/>
      <c r="I89" s="243"/>
      <c r="J89" s="8"/>
      <c r="K89" s="8"/>
      <c r="L89" s="8"/>
      <c r="M89" s="8"/>
      <c r="N89" s="8"/>
    </row>
    <row r="90" spans="2:14" ht="12.75" customHeight="1" x14ac:dyDescent="0.2">
      <c r="B90" s="242"/>
      <c r="C90" s="221"/>
      <c r="D90" s="221"/>
      <c r="E90" s="221"/>
      <c r="F90" s="221"/>
      <c r="G90" s="221"/>
      <c r="H90" s="221"/>
      <c r="I90" s="243"/>
      <c r="J90" s="8"/>
      <c r="K90" s="8"/>
      <c r="L90" s="8"/>
      <c r="M90" s="8"/>
      <c r="N90" s="8"/>
    </row>
    <row r="91" spans="2:14" ht="12.75" customHeight="1" x14ac:dyDescent="0.2">
      <c r="B91" s="242"/>
      <c r="C91" s="221"/>
      <c r="D91" s="221"/>
      <c r="E91" s="221"/>
      <c r="F91" s="221"/>
      <c r="G91" s="221"/>
      <c r="H91" s="221"/>
      <c r="I91" s="243"/>
      <c r="J91" s="8"/>
      <c r="K91" s="8"/>
      <c r="L91" s="8"/>
      <c r="M91" s="8"/>
      <c r="N91" s="8"/>
    </row>
    <row r="92" spans="2:14" ht="12.75" customHeight="1" x14ac:dyDescent="0.2">
      <c r="B92" s="242"/>
      <c r="C92" s="221"/>
      <c r="D92" s="221"/>
      <c r="E92" s="221"/>
      <c r="F92" s="221"/>
      <c r="G92" s="221"/>
      <c r="H92" s="221"/>
      <c r="I92" s="243"/>
      <c r="J92" s="8"/>
      <c r="K92" s="8"/>
      <c r="L92" s="8"/>
      <c r="M92" s="8"/>
      <c r="N92" s="8"/>
    </row>
    <row r="93" spans="2:14" ht="12.75" customHeight="1" x14ac:dyDescent="0.2">
      <c r="B93" s="242"/>
      <c r="C93" s="221"/>
      <c r="D93" s="221"/>
      <c r="E93" s="221"/>
      <c r="F93" s="221"/>
      <c r="G93" s="221"/>
      <c r="H93" s="221"/>
      <c r="I93" s="243"/>
      <c r="J93" s="8"/>
      <c r="K93" s="8"/>
      <c r="L93" s="8"/>
      <c r="M93" s="8"/>
      <c r="N93" s="8"/>
    </row>
    <row r="94" spans="2:14" ht="12.75" customHeight="1" x14ac:dyDescent="0.2">
      <c r="B94" s="242"/>
      <c r="C94" s="221"/>
      <c r="D94" s="221"/>
      <c r="E94" s="221"/>
      <c r="F94" s="221"/>
      <c r="G94" s="221"/>
      <c r="H94" s="221"/>
      <c r="I94" s="243"/>
      <c r="J94" s="8"/>
      <c r="K94" s="8"/>
      <c r="L94" s="8"/>
      <c r="M94" s="8"/>
      <c r="N94" s="8"/>
    </row>
    <row r="95" spans="2:14" ht="12.75" customHeight="1" x14ac:dyDescent="0.2">
      <c r="B95" s="242"/>
      <c r="C95" s="221"/>
      <c r="D95" s="221"/>
      <c r="E95" s="221"/>
      <c r="F95" s="221"/>
      <c r="G95" s="221"/>
      <c r="H95" s="221"/>
      <c r="I95" s="243"/>
      <c r="J95" s="8"/>
      <c r="K95" s="8"/>
      <c r="L95" s="8"/>
      <c r="M95" s="8"/>
      <c r="N95" s="8"/>
    </row>
    <row r="96" spans="2:14" ht="12.75" customHeight="1" x14ac:dyDescent="0.2">
      <c r="B96" s="242"/>
      <c r="C96" s="221"/>
      <c r="D96" s="221"/>
      <c r="E96" s="221"/>
      <c r="F96" s="221"/>
      <c r="G96" s="221"/>
      <c r="H96" s="221"/>
      <c r="I96" s="243"/>
      <c r="J96" s="8"/>
      <c r="K96" s="8"/>
      <c r="L96" s="8"/>
      <c r="M96" s="8"/>
      <c r="N96" s="8"/>
    </row>
    <row r="97" spans="2:14" ht="12.75" customHeight="1" x14ac:dyDescent="0.2">
      <c r="B97" s="242"/>
      <c r="C97" s="221"/>
      <c r="D97" s="221"/>
      <c r="E97" s="221"/>
      <c r="F97" s="221"/>
      <c r="G97" s="221"/>
      <c r="H97" s="221"/>
      <c r="I97" s="243"/>
      <c r="J97" s="8"/>
      <c r="K97" s="8"/>
      <c r="L97" s="8"/>
      <c r="M97" s="8"/>
      <c r="N97" s="8"/>
    </row>
    <row r="98" spans="2:14" ht="12.75" customHeight="1" x14ac:dyDescent="0.2">
      <c r="B98" s="242"/>
      <c r="C98" s="221"/>
      <c r="D98" s="221"/>
      <c r="E98" s="221"/>
      <c r="F98" s="221"/>
      <c r="G98" s="221"/>
      <c r="H98" s="221"/>
      <c r="I98" s="243"/>
      <c r="J98" s="8"/>
      <c r="K98" s="8"/>
      <c r="L98" s="8"/>
      <c r="M98" s="8"/>
      <c r="N98" s="8"/>
    </row>
    <row r="99" spans="2:14" ht="12.75" customHeight="1" x14ac:dyDescent="0.2">
      <c r="B99" s="242"/>
      <c r="C99" s="221"/>
      <c r="D99" s="221"/>
      <c r="E99" s="221"/>
      <c r="F99" s="221"/>
      <c r="G99" s="221"/>
      <c r="H99" s="221"/>
      <c r="I99" s="243"/>
      <c r="J99" s="8"/>
      <c r="K99" s="8"/>
      <c r="L99" s="8"/>
      <c r="M99" s="8"/>
      <c r="N99" s="8"/>
    </row>
    <row r="100" spans="2:14" ht="12.75" customHeight="1" x14ac:dyDescent="0.2">
      <c r="B100" s="242"/>
      <c r="C100" s="221"/>
      <c r="D100" s="221"/>
      <c r="E100" s="221"/>
      <c r="F100" s="221"/>
      <c r="G100" s="221"/>
      <c r="H100" s="221"/>
      <c r="I100" s="243"/>
      <c r="J100" s="8"/>
      <c r="K100" s="8"/>
      <c r="L100" s="8"/>
      <c r="M100" s="8"/>
      <c r="N100" s="8"/>
    </row>
    <row r="101" spans="2:14" ht="12.75" customHeight="1" x14ac:dyDescent="0.2">
      <c r="B101" s="242"/>
      <c r="C101" s="221"/>
      <c r="D101" s="221"/>
      <c r="E101" s="221"/>
      <c r="F101" s="221"/>
      <c r="G101" s="221"/>
      <c r="H101" s="221"/>
      <c r="I101" s="243"/>
      <c r="J101" s="8"/>
      <c r="K101" s="8"/>
      <c r="L101" s="8"/>
      <c r="M101" s="8"/>
      <c r="N101" s="8"/>
    </row>
    <row r="102" spans="2:14" ht="12.75" customHeight="1" x14ac:dyDescent="0.2">
      <c r="B102" s="242"/>
      <c r="C102" s="221"/>
      <c r="D102" s="221"/>
      <c r="E102" s="221"/>
      <c r="F102" s="221"/>
      <c r="G102" s="221"/>
      <c r="H102" s="221"/>
      <c r="I102" s="243"/>
      <c r="J102" s="8"/>
      <c r="K102" s="8"/>
      <c r="L102" s="8"/>
      <c r="M102" s="8"/>
      <c r="N102" s="8"/>
    </row>
    <row r="103" spans="2:14" ht="12.75" customHeight="1" x14ac:dyDescent="0.2">
      <c r="B103" s="242"/>
      <c r="C103" s="221"/>
      <c r="D103" s="221"/>
      <c r="E103" s="221"/>
      <c r="F103" s="221"/>
      <c r="G103" s="221"/>
      <c r="H103" s="221"/>
      <c r="I103" s="243"/>
      <c r="J103" s="8"/>
      <c r="K103" s="8"/>
      <c r="L103" s="8"/>
      <c r="M103" s="8"/>
      <c r="N103" s="8"/>
    </row>
    <row r="104" spans="2:14" ht="12.75" customHeight="1" x14ac:dyDescent="0.2">
      <c r="B104" s="242"/>
      <c r="C104" s="221"/>
      <c r="D104" s="221"/>
      <c r="E104" s="221"/>
      <c r="F104" s="221"/>
      <c r="G104" s="221"/>
      <c r="H104" s="221"/>
      <c r="I104" s="243"/>
      <c r="J104" s="8"/>
      <c r="K104" s="8"/>
      <c r="L104" s="8"/>
      <c r="M104" s="8"/>
      <c r="N104" s="8"/>
    </row>
    <row r="105" spans="2:14" ht="12.75" customHeight="1" x14ac:dyDescent="0.2">
      <c r="B105" s="242"/>
      <c r="C105" s="221"/>
      <c r="D105" s="221"/>
      <c r="E105" s="221"/>
      <c r="F105" s="221"/>
      <c r="G105" s="221"/>
      <c r="H105" s="221"/>
      <c r="I105" s="243"/>
      <c r="J105" s="8"/>
      <c r="K105" s="8"/>
      <c r="L105" s="8"/>
      <c r="M105" s="8"/>
      <c r="N105" s="8"/>
    </row>
    <row r="106" spans="2:14" ht="12.75" customHeight="1" x14ac:dyDescent="0.2">
      <c r="B106" s="242"/>
      <c r="C106" s="221"/>
      <c r="D106" s="221"/>
      <c r="E106" s="221"/>
      <c r="F106" s="221"/>
      <c r="G106" s="221"/>
      <c r="H106" s="221"/>
      <c r="I106" s="243"/>
      <c r="J106" s="8"/>
      <c r="K106" s="8"/>
      <c r="L106" s="8"/>
      <c r="M106" s="8"/>
      <c r="N106" s="8"/>
    </row>
    <row r="107" spans="2:14" ht="12.75" customHeight="1" x14ac:dyDescent="0.2">
      <c r="B107" s="242"/>
      <c r="C107" s="221"/>
      <c r="D107" s="221"/>
      <c r="E107" s="221"/>
      <c r="F107" s="221"/>
      <c r="G107" s="221"/>
      <c r="H107" s="221"/>
      <c r="I107" s="243"/>
      <c r="J107" s="8"/>
      <c r="K107" s="8"/>
      <c r="L107" s="8"/>
      <c r="M107" s="8"/>
      <c r="N107" s="8"/>
    </row>
    <row r="108" spans="2:14" ht="12.75" customHeight="1" x14ac:dyDescent="0.2">
      <c r="B108" s="242"/>
      <c r="C108" s="221"/>
      <c r="D108" s="221"/>
      <c r="E108" s="221"/>
      <c r="F108" s="221"/>
      <c r="G108" s="221"/>
      <c r="H108" s="221"/>
      <c r="I108" s="243"/>
      <c r="J108" s="8"/>
      <c r="K108" s="8"/>
      <c r="L108" s="8"/>
      <c r="M108" s="8"/>
      <c r="N108" s="8"/>
    </row>
    <row r="109" spans="2:14" ht="12.75" customHeight="1" x14ac:dyDescent="0.2">
      <c r="B109" s="242"/>
      <c r="C109" s="221"/>
      <c r="D109" s="221"/>
      <c r="E109" s="221"/>
      <c r="F109" s="221"/>
      <c r="G109" s="221"/>
      <c r="H109" s="221"/>
      <c r="I109" s="243"/>
      <c r="J109" s="8"/>
      <c r="K109" s="8"/>
      <c r="L109" s="8"/>
      <c r="M109" s="8"/>
      <c r="N109" s="8"/>
    </row>
    <row r="110" spans="2:14" ht="12.75" customHeight="1" x14ac:dyDescent="0.2">
      <c r="B110" s="242"/>
      <c r="C110" s="221"/>
      <c r="D110" s="221"/>
      <c r="E110" s="221"/>
      <c r="F110" s="221"/>
      <c r="G110" s="221"/>
      <c r="H110" s="221"/>
      <c r="I110" s="243"/>
      <c r="J110" s="8"/>
      <c r="K110" s="8"/>
      <c r="L110" s="8"/>
      <c r="M110" s="8"/>
      <c r="N110" s="8"/>
    </row>
    <row r="111" spans="2:14" ht="12.75" customHeight="1" x14ac:dyDescent="0.2">
      <c r="B111" s="242"/>
      <c r="C111" s="221"/>
      <c r="D111" s="221"/>
      <c r="E111" s="221"/>
      <c r="F111" s="221"/>
      <c r="G111" s="221"/>
      <c r="H111" s="221"/>
      <c r="I111" s="243"/>
      <c r="J111" s="8"/>
      <c r="K111" s="8"/>
      <c r="L111" s="8"/>
      <c r="M111" s="8"/>
      <c r="N111" s="8"/>
    </row>
    <row r="112" spans="2:14" ht="12.75" customHeight="1" x14ac:dyDescent="0.2">
      <c r="B112" s="242"/>
      <c r="C112" s="221"/>
      <c r="D112" s="221"/>
      <c r="E112" s="221"/>
      <c r="F112" s="221"/>
      <c r="G112" s="221"/>
      <c r="H112" s="221"/>
      <c r="I112" s="243"/>
      <c r="J112" s="8"/>
      <c r="K112" s="8"/>
      <c r="L112" s="8"/>
      <c r="M112" s="8"/>
      <c r="N112" s="8"/>
    </row>
    <row r="113" spans="2:14" ht="12.75" customHeight="1" x14ac:dyDescent="0.2">
      <c r="B113" s="242"/>
      <c r="C113" s="221"/>
      <c r="D113" s="221"/>
      <c r="E113" s="221"/>
      <c r="F113" s="221"/>
      <c r="G113" s="221"/>
      <c r="H113" s="221"/>
      <c r="I113" s="243"/>
      <c r="J113" s="8"/>
      <c r="K113" s="8"/>
      <c r="L113" s="8"/>
      <c r="M113" s="8"/>
      <c r="N113" s="8"/>
    </row>
    <row r="114" spans="2:14" ht="12.75" customHeight="1" x14ac:dyDescent="0.2">
      <c r="B114" s="242"/>
      <c r="C114" s="221"/>
      <c r="D114" s="221"/>
      <c r="E114" s="221"/>
      <c r="F114" s="221"/>
      <c r="G114" s="221"/>
      <c r="H114" s="221"/>
      <c r="I114" s="243"/>
      <c r="J114" s="8"/>
      <c r="K114" s="8"/>
      <c r="L114" s="8"/>
      <c r="M114" s="8"/>
      <c r="N114" s="8"/>
    </row>
    <row r="115" spans="2:14" ht="12.75" customHeight="1" x14ac:dyDescent="0.2">
      <c r="B115" s="242"/>
      <c r="C115" s="221"/>
      <c r="D115" s="221"/>
      <c r="E115" s="221"/>
      <c r="F115" s="221"/>
      <c r="G115" s="221"/>
      <c r="H115" s="221"/>
      <c r="I115" s="243"/>
      <c r="J115" s="8"/>
      <c r="K115" s="8"/>
      <c r="L115" s="8"/>
      <c r="M115" s="8"/>
      <c r="N115" s="8"/>
    </row>
    <row r="116" spans="2:14" ht="12.75" customHeight="1" x14ac:dyDescent="0.2">
      <c r="B116" s="242"/>
      <c r="C116" s="221"/>
      <c r="D116" s="221"/>
      <c r="E116" s="221"/>
      <c r="F116" s="221"/>
      <c r="G116" s="221"/>
      <c r="H116" s="221"/>
      <c r="I116" s="243"/>
      <c r="J116" s="8"/>
      <c r="K116" s="8"/>
      <c r="L116" s="8"/>
      <c r="M116" s="8"/>
      <c r="N116" s="8"/>
    </row>
    <row r="117" spans="2:14" ht="12.75" customHeight="1" x14ac:dyDescent="0.2">
      <c r="B117" s="242"/>
      <c r="C117" s="221"/>
      <c r="D117" s="221"/>
      <c r="E117" s="221"/>
      <c r="F117" s="221"/>
      <c r="G117" s="221"/>
      <c r="H117" s="221"/>
      <c r="I117" s="243"/>
      <c r="J117" s="8"/>
      <c r="K117" s="8"/>
      <c r="L117" s="8"/>
      <c r="M117" s="8"/>
      <c r="N117" s="8"/>
    </row>
    <row r="118" spans="2:14" ht="12.75" customHeight="1" x14ac:dyDescent="0.2">
      <c r="B118" s="242"/>
      <c r="C118" s="221"/>
      <c r="D118" s="221"/>
      <c r="E118" s="221"/>
      <c r="F118" s="221"/>
      <c r="G118" s="221"/>
      <c r="H118" s="221"/>
      <c r="I118" s="243"/>
      <c r="J118" s="8"/>
      <c r="K118" s="8"/>
      <c r="L118" s="8"/>
      <c r="M118" s="8"/>
      <c r="N118" s="8"/>
    </row>
    <row r="119" spans="2:14" ht="12.75" customHeight="1" x14ac:dyDescent="0.2">
      <c r="B119" s="242"/>
      <c r="C119" s="221"/>
      <c r="D119" s="221"/>
      <c r="E119" s="221"/>
      <c r="F119" s="221"/>
      <c r="G119" s="221"/>
      <c r="H119" s="221"/>
      <c r="I119" s="243"/>
      <c r="J119" s="8"/>
      <c r="K119" s="8"/>
      <c r="L119" s="8"/>
      <c r="M119" s="8"/>
      <c r="N119" s="8"/>
    </row>
    <row r="120" spans="2:14" ht="12.75" customHeight="1" x14ac:dyDescent="0.2">
      <c r="B120" s="242"/>
      <c r="C120" s="221"/>
      <c r="D120" s="221"/>
      <c r="E120" s="221"/>
      <c r="F120" s="221"/>
      <c r="G120" s="221"/>
      <c r="H120" s="221"/>
      <c r="I120" s="243"/>
      <c r="J120" s="8"/>
      <c r="K120" s="8"/>
      <c r="L120" s="8"/>
      <c r="M120" s="8"/>
      <c r="N120" s="8"/>
    </row>
    <row r="121" spans="2:14" ht="12.75" customHeight="1" x14ac:dyDescent="0.2">
      <c r="B121" s="242"/>
      <c r="C121" s="221"/>
      <c r="D121" s="221"/>
      <c r="E121" s="221"/>
      <c r="F121" s="221"/>
      <c r="G121" s="221"/>
      <c r="H121" s="221"/>
      <c r="I121" s="243"/>
      <c r="J121" s="8"/>
      <c r="K121" s="8"/>
      <c r="L121" s="8"/>
      <c r="M121" s="8"/>
      <c r="N121" s="8"/>
    </row>
    <row r="122" spans="2:14" ht="12.75" customHeight="1" x14ac:dyDescent="0.2">
      <c r="B122" s="242"/>
      <c r="C122" s="221"/>
      <c r="D122" s="221"/>
      <c r="E122" s="221"/>
      <c r="F122" s="221"/>
      <c r="G122" s="221"/>
      <c r="H122" s="221"/>
      <c r="I122" s="243"/>
      <c r="J122" s="8"/>
      <c r="K122" s="8"/>
      <c r="L122" s="8"/>
      <c r="M122" s="8"/>
      <c r="N122" s="8"/>
    </row>
    <row r="123" spans="2:14" ht="12.75" customHeight="1" x14ac:dyDescent="0.2">
      <c r="B123" s="242"/>
      <c r="C123" s="221"/>
      <c r="D123" s="221"/>
      <c r="E123" s="221"/>
      <c r="F123" s="221"/>
      <c r="G123" s="221"/>
      <c r="H123" s="221"/>
      <c r="I123" s="243"/>
      <c r="J123" s="8"/>
      <c r="K123" s="8"/>
      <c r="L123" s="8"/>
      <c r="M123" s="8"/>
      <c r="N123" s="8"/>
    </row>
    <row r="124" spans="2:14" ht="12.75" customHeight="1" x14ac:dyDescent="0.2">
      <c r="B124" s="242"/>
      <c r="C124" s="221"/>
      <c r="D124" s="221"/>
      <c r="E124" s="221"/>
      <c r="F124" s="221"/>
      <c r="G124" s="221"/>
      <c r="H124" s="221"/>
      <c r="I124" s="243"/>
      <c r="J124" s="8"/>
      <c r="K124" s="8"/>
      <c r="L124" s="8"/>
      <c r="M124" s="8"/>
      <c r="N124" s="8"/>
    </row>
    <row r="125" spans="2:14" ht="12.75" customHeight="1" x14ac:dyDescent="0.2">
      <c r="B125" s="242"/>
      <c r="C125" s="221"/>
      <c r="D125" s="221"/>
      <c r="E125" s="221"/>
      <c r="F125" s="221"/>
      <c r="G125" s="221"/>
      <c r="H125" s="221"/>
      <c r="I125" s="243"/>
      <c r="J125" s="8"/>
      <c r="K125" s="8"/>
      <c r="L125" s="8"/>
      <c r="M125" s="8"/>
      <c r="N125" s="8"/>
    </row>
    <row r="126" spans="2:14" ht="12.75" customHeight="1" x14ac:dyDescent="0.2">
      <c r="B126" s="242"/>
      <c r="C126" s="221"/>
      <c r="D126" s="221"/>
      <c r="E126" s="221"/>
      <c r="F126" s="221"/>
      <c r="G126" s="221"/>
      <c r="H126" s="221"/>
      <c r="I126" s="243"/>
      <c r="J126" s="8"/>
      <c r="K126" s="8"/>
      <c r="L126" s="8"/>
      <c r="M126" s="8"/>
      <c r="N126" s="8"/>
    </row>
    <row r="127" spans="2:14" ht="12.75" customHeight="1" x14ac:dyDescent="0.2">
      <c r="B127" s="242"/>
      <c r="C127" s="221"/>
      <c r="D127" s="221"/>
      <c r="E127" s="221"/>
      <c r="F127" s="221"/>
      <c r="G127" s="221"/>
      <c r="H127" s="221"/>
      <c r="I127" s="243"/>
      <c r="J127" s="8"/>
      <c r="K127" s="8"/>
      <c r="L127" s="8"/>
      <c r="M127" s="8"/>
      <c r="N127" s="8"/>
    </row>
    <row r="128" spans="2:14" ht="12.75" customHeight="1" x14ac:dyDescent="0.2">
      <c r="B128" s="242"/>
      <c r="C128" s="221"/>
      <c r="D128" s="221"/>
      <c r="E128" s="221"/>
      <c r="F128" s="221"/>
      <c r="G128" s="221"/>
      <c r="H128" s="221"/>
      <c r="I128" s="243"/>
      <c r="J128" s="8"/>
      <c r="K128" s="8"/>
      <c r="L128" s="8"/>
      <c r="M128" s="8"/>
      <c r="N128" s="8"/>
    </row>
    <row r="129" spans="2:14" ht="12.75" customHeight="1" x14ac:dyDescent="0.2">
      <c r="B129" s="242"/>
      <c r="C129" s="221"/>
      <c r="D129" s="221"/>
      <c r="E129" s="221"/>
      <c r="F129" s="221"/>
      <c r="G129" s="221"/>
      <c r="H129" s="221"/>
      <c r="I129" s="243"/>
      <c r="J129" s="8"/>
      <c r="K129" s="8"/>
      <c r="L129" s="8"/>
      <c r="M129" s="8"/>
      <c r="N129" s="8"/>
    </row>
    <row r="130" spans="2:14" ht="12.75" customHeight="1" x14ac:dyDescent="0.2">
      <c r="B130" s="242"/>
      <c r="C130" s="221"/>
      <c r="D130" s="221"/>
      <c r="E130" s="221"/>
      <c r="F130" s="221"/>
      <c r="G130" s="221"/>
      <c r="H130" s="221"/>
      <c r="I130" s="243"/>
      <c r="J130" s="8"/>
      <c r="K130" s="8"/>
      <c r="L130" s="8"/>
      <c r="M130" s="8"/>
      <c r="N130" s="8"/>
    </row>
    <row r="131" spans="2:14" ht="12.75" customHeight="1" x14ac:dyDescent="0.2">
      <c r="B131" s="242"/>
      <c r="C131" s="221"/>
      <c r="D131" s="221"/>
      <c r="E131" s="221"/>
      <c r="F131" s="221"/>
      <c r="G131" s="221"/>
      <c r="H131" s="221"/>
      <c r="I131" s="243"/>
      <c r="J131" s="8"/>
      <c r="K131" s="8"/>
      <c r="L131" s="8"/>
      <c r="M131" s="8"/>
      <c r="N131" s="8"/>
    </row>
    <row r="132" spans="2:14" ht="12.75" customHeight="1" x14ac:dyDescent="0.2">
      <c r="B132" s="242"/>
      <c r="C132" s="221"/>
      <c r="D132" s="221"/>
      <c r="E132" s="221"/>
      <c r="F132" s="221"/>
      <c r="G132" s="221"/>
      <c r="H132" s="221"/>
      <c r="I132" s="243"/>
      <c r="J132" s="8"/>
      <c r="K132" s="8"/>
      <c r="L132" s="8"/>
      <c r="M132" s="8"/>
      <c r="N132" s="8"/>
    </row>
    <row r="133" spans="2:14" ht="12.75" customHeight="1" x14ac:dyDescent="0.2">
      <c r="B133" s="242"/>
      <c r="C133" s="221"/>
      <c r="D133" s="221"/>
      <c r="E133" s="221"/>
      <c r="F133" s="221"/>
      <c r="G133" s="221"/>
      <c r="H133" s="221"/>
      <c r="I133" s="243"/>
      <c r="J133" s="8"/>
      <c r="K133" s="8"/>
      <c r="L133" s="8"/>
      <c r="M133" s="8"/>
      <c r="N133" s="8"/>
    </row>
    <row r="134" spans="2:14" ht="12.75" customHeight="1" x14ac:dyDescent="0.2">
      <c r="B134" s="242"/>
      <c r="C134" s="221"/>
      <c r="D134" s="221"/>
      <c r="E134" s="221"/>
      <c r="F134" s="221"/>
      <c r="G134" s="221"/>
      <c r="H134" s="221"/>
      <c r="I134" s="243"/>
      <c r="J134" s="8"/>
      <c r="K134" s="8"/>
      <c r="L134" s="8"/>
      <c r="M134" s="8"/>
      <c r="N134" s="8"/>
    </row>
    <row r="135" spans="2:14" ht="12.75" customHeight="1" x14ac:dyDescent="0.2">
      <c r="B135" s="242"/>
      <c r="C135" s="221"/>
      <c r="D135" s="221"/>
      <c r="E135" s="221"/>
      <c r="F135" s="221"/>
      <c r="G135" s="221"/>
      <c r="H135" s="221"/>
      <c r="I135" s="243"/>
      <c r="J135" s="8"/>
      <c r="K135" s="8"/>
      <c r="L135" s="8"/>
      <c r="M135" s="8"/>
      <c r="N135" s="8"/>
    </row>
    <row r="136" spans="2:14" ht="12.75" customHeight="1" x14ac:dyDescent="0.2">
      <c r="B136" s="242"/>
      <c r="C136" s="221"/>
      <c r="D136" s="221"/>
      <c r="E136" s="221"/>
      <c r="F136" s="221"/>
      <c r="G136" s="221"/>
      <c r="H136" s="221"/>
      <c r="I136" s="243"/>
      <c r="J136" s="8"/>
      <c r="K136" s="8"/>
      <c r="L136" s="8"/>
      <c r="M136" s="8"/>
      <c r="N136" s="8"/>
    </row>
    <row r="137" spans="2:14" ht="12.75" customHeight="1" x14ac:dyDescent="0.2">
      <c r="B137" s="242"/>
      <c r="C137" s="221"/>
      <c r="D137" s="221"/>
      <c r="E137" s="221"/>
      <c r="F137" s="221"/>
      <c r="G137" s="221"/>
      <c r="H137" s="221"/>
      <c r="I137" s="243"/>
      <c r="J137" s="8"/>
      <c r="K137" s="8"/>
      <c r="L137" s="8"/>
      <c r="M137" s="8"/>
      <c r="N137" s="8"/>
    </row>
    <row r="138" spans="2:14" ht="12.75" customHeight="1" x14ac:dyDescent="0.2">
      <c r="B138" s="242"/>
      <c r="C138" s="221"/>
      <c r="D138" s="221"/>
      <c r="E138" s="221"/>
      <c r="F138" s="221"/>
      <c r="G138" s="221"/>
      <c r="H138" s="221"/>
      <c r="I138" s="243"/>
      <c r="J138" s="8"/>
      <c r="K138" s="8"/>
      <c r="L138" s="8"/>
      <c r="M138" s="8"/>
      <c r="N138" s="8"/>
    </row>
    <row r="139" spans="2:14" ht="12.75" customHeight="1" x14ac:dyDescent="0.2">
      <c r="B139" s="242"/>
      <c r="C139" s="221"/>
      <c r="D139" s="221"/>
      <c r="E139" s="221"/>
      <c r="F139" s="221"/>
      <c r="G139" s="221"/>
      <c r="H139" s="221"/>
      <c r="I139" s="243"/>
      <c r="J139" s="8"/>
      <c r="K139" s="8"/>
      <c r="L139" s="8"/>
      <c r="M139" s="8"/>
      <c r="N139" s="8"/>
    </row>
    <row r="140" spans="2:14" ht="12.75" customHeight="1" x14ac:dyDescent="0.2">
      <c r="B140" s="242"/>
      <c r="C140" s="221"/>
      <c r="D140" s="221"/>
      <c r="E140" s="221"/>
      <c r="F140" s="221"/>
      <c r="G140" s="221"/>
      <c r="H140" s="221"/>
      <c r="I140" s="243"/>
      <c r="J140" s="8"/>
      <c r="K140" s="8"/>
      <c r="L140" s="8"/>
      <c r="M140" s="8"/>
      <c r="N140" s="8"/>
    </row>
    <row r="141" spans="2:14" ht="12.75" customHeight="1" x14ac:dyDescent="0.2">
      <c r="B141" s="242"/>
      <c r="C141" s="221"/>
      <c r="D141" s="221"/>
      <c r="E141" s="221"/>
      <c r="F141" s="221"/>
      <c r="G141" s="221"/>
      <c r="H141" s="221"/>
      <c r="I141" s="243"/>
      <c r="J141" s="8"/>
      <c r="K141" s="8"/>
      <c r="L141" s="8"/>
      <c r="M141" s="8"/>
      <c r="N141" s="8"/>
    </row>
    <row r="142" spans="2:14" ht="12.75" customHeight="1" x14ac:dyDescent="0.2">
      <c r="B142" s="242"/>
      <c r="C142" s="221"/>
      <c r="D142" s="221"/>
      <c r="E142" s="221"/>
      <c r="F142" s="221"/>
      <c r="G142" s="221"/>
      <c r="H142" s="221"/>
      <c r="I142" s="243"/>
      <c r="J142" s="8"/>
      <c r="K142" s="8"/>
      <c r="L142" s="8"/>
      <c r="M142" s="8"/>
      <c r="N142" s="8"/>
    </row>
    <row r="143" spans="2:14" ht="12.75" customHeight="1" x14ac:dyDescent="0.2">
      <c r="B143" s="242"/>
      <c r="C143" s="221"/>
      <c r="D143" s="221"/>
      <c r="E143" s="221"/>
      <c r="F143" s="221"/>
      <c r="G143" s="221"/>
      <c r="H143" s="221"/>
      <c r="I143" s="243"/>
      <c r="J143" s="8"/>
      <c r="K143" s="8"/>
      <c r="L143" s="8"/>
      <c r="M143" s="8"/>
      <c r="N143" s="8"/>
    </row>
    <row r="144" spans="2:14" ht="12.75" customHeight="1" x14ac:dyDescent="0.2">
      <c r="B144" s="242"/>
      <c r="C144" s="221"/>
      <c r="D144" s="221"/>
      <c r="E144" s="221"/>
      <c r="F144" s="221"/>
      <c r="G144" s="221"/>
      <c r="H144" s="221"/>
      <c r="I144" s="243"/>
      <c r="J144" s="8"/>
      <c r="K144" s="8"/>
      <c r="L144" s="8"/>
      <c r="M144" s="8"/>
      <c r="N144" s="8"/>
    </row>
    <row r="145" spans="2:14" ht="12.75" customHeight="1" x14ac:dyDescent="0.2">
      <c r="B145" s="242"/>
      <c r="C145" s="221"/>
      <c r="D145" s="221"/>
      <c r="E145" s="221"/>
      <c r="F145" s="221"/>
      <c r="G145" s="221"/>
      <c r="H145" s="221"/>
      <c r="I145" s="243"/>
      <c r="J145" s="8"/>
      <c r="K145" s="8"/>
      <c r="L145" s="8"/>
      <c r="M145" s="8"/>
      <c r="N145" s="8"/>
    </row>
    <row r="146" spans="2:14" ht="12.75" customHeight="1" x14ac:dyDescent="0.2">
      <c r="B146" s="242"/>
      <c r="C146" s="221"/>
      <c r="D146" s="221"/>
      <c r="E146" s="221"/>
      <c r="F146" s="221"/>
      <c r="G146" s="221"/>
      <c r="H146" s="221"/>
      <c r="I146" s="243"/>
      <c r="J146" s="8"/>
      <c r="K146" s="8"/>
      <c r="L146" s="8"/>
      <c r="M146" s="8"/>
      <c r="N146" s="8"/>
    </row>
    <row r="147" spans="2:14" ht="12.75" customHeight="1" x14ac:dyDescent="0.2">
      <c r="B147" s="242"/>
      <c r="C147" s="221"/>
      <c r="D147" s="221"/>
      <c r="E147" s="221"/>
      <c r="F147" s="221"/>
      <c r="G147" s="221"/>
      <c r="H147" s="221"/>
      <c r="I147" s="243"/>
      <c r="J147" s="8"/>
      <c r="K147" s="8"/>
      <c r="L147" s="8"/>
      <c r="M147" s="8"/>
      <c r="N147" s="8"/>
    </row>
    <row r="148" spans="2:14" ht="12.75" customHeight="1" x14ac:dyDescent="0.2">
      <c r="B148" s="242"/>
      <c r="C148" s="221"/>
      <c r="D148" s="221"/>
      <c r="E148" s="221"/>
      <c r="F148" s="221"/>
      <c r="G148" s="221"/>
      <c r="H148" s="221"/>
      <c r="I148" s="243"/>
      <c r="J148" s="8"/>
      <c r="K148" s="8"/>
      <c r="L148" s="8"/>
      <c r="M148" s="8"/>
      <c r="N148" s="8"/>
    </row>
    <row r="149" spans="2:14" ht="12.75" customHeight="1" x14ac:dyDescent="0.2">
      <c r="B149" s="242"/>
      <c r="C149" s="221"/>
      <c r="D149" s="221"/>
      <c r="E149" s="221"/>
      <c r="F149" s="221"/>
      <c r="G149" s="221"/>
      <c r="H149" s="221"/>
      <c r="I149" s="243"/>
      <c r="J149" s="8"/>
      <c r="K149" s="8"/>
      <c r="L149" s="8"/>
      <c r="M149" s="8"/>
      <c r="N149" s="8"/>
    </row>
    <row r="150" spans="2:14" ht="12.75" customHeight="1" x14ac:dyDescent="0.2">
      <c r="B150" s="242"/>
      <c r="C150" s="221"/>
      <c r="D150" s="221"/>
      <c r="E150" s="221"/>
      <c r="F150" s="221"/>
      <c r="G150" s="221"/>
      <c r="H150" s="221"/>
      <c r="I150" s="243"/>
      <c r="J150" s="8"/>
      <c r="K150" s="8"/>
      <c r="L150" s="8"/>
      <c r="M150" s="8"/>
      <c r="N150" s="8"/>
    </row>
    <row r="151" spans="2:14" ht="12.75" customHeight="1" x14ac:dyDescent="0.2">
      <c r="B151" s="242"/>
      <c r="C151" s="221"/>
      <c r="D151" s="221"/>
      <c r="E151" s="221"/>
      <c r="F151" s="221"/>
      <c r="G151" s="221"/>
      <c r="H151" s="221"/>
      <c r="I151" s="243"/>
      <c r="J151" s="8"/>
      <c r="K151" s="8"/>
      <c r="L151" s="8"/>
      <c r="M151" s="8"/>
      <c r="N151" s="8"/>
    </row>
    <row r="152" spans="2:14" ht="12.75" customHeight="1" x14ac:dyDescent="0.2">
      <c r="B152" s="242"/>
      <c r="C152" s="221"/>
      <c r="D152" s="221"/>
      <c r="E152" s="221"/>
      <c r="F152" s="221"/>
      <c r="G152" s="221"/>
      <c r="H152" s="221"/>
      <c r="I152" s="243"/>
      <c r="J152" s="8"/>
      <c r="K152" s="8"/>
      <c r="L152" s="8"/>
      <c r="M152" s="8"/>
      <c r="N152" s="8"/>
    </row>
    <row r="153" spans="2:14" ht="12.75" customHeight="1" x14ac:dyDescent="0.2">
      <c r="B153" s="242"/>
      <c r="C153" s="221"/>
      <c r="D153" s="221"/>
      <c r="E153" s="221"/>
      <c r="F153" s="221"/>
      <c r="G153" s="221"/>
      <c r="H153" s="221"/>
      <c r="I153" s="243"/>
      <c r="J153" s="8"/>
      <c r="K153" s="8"/>
      <c r="L153" s="8"/>
      <c r="M153" s="8"/>
      <c r="N153" s="8"/>
    </row>
    <row r="154" spans="2:14" ht="12.75" customHeight="1" x14ac:dyDescent="0.2">
      <c r="B154" s="242"/>
      <c r="C154" s="221"/>
      <c r="D154" s="221"/>
      <c r="E154" s="221"/>
      <c r="F154" s="221"/>
      <c r="G154" s="221"/>
      <c r="H154" s="221"/>
      <c r="I154" s="243"/>
      <c r="J154" s="8"/>
      <c r="K154" s="8"/>
      <c r="L154" s="8"/>
      <c r="M154" s="8"/>
      <c r="N154" s="8"/>
    </row>
    <row r="155" spans="2:14" ht="12.75" customHeight="1" x14ac:dyDescent="0.2">
      <c r="B155" s="242"/>
      <c r="C155" s="221"/>
      <c r="D155" s="221"/>
      <c r="E155" s="221"/>
      <c r="F155" s="221"/>
      <c r="G155" s="221"/>
      <c r="H155" s="221"/>
      <c r="I155" s="243"/>
      <c r="J155" s="8"/>
      <c r="K155" s="8"/>
      <c r="L155" s="8"/>
      <c r="M155" s="8"/>
      <c r="N155" s="8"/>
    </row>
    <row r="156" spans="2:14" ht="12.75" customHeight="1" x14ac:dyDescent="0.2">
      <c r="B156" s="242"/>
      <c r="C156" s="221"/>
      <c r="D156" s="221"/>
      <c r="E156" s="221"/>
      <c r="F156" s="221"/>
      <c r="G156" s="221"/>
      <c r="H156" s="221"/>
      <c r="I156" s="243"/>
      <c r="J156" s="8"/>
      <c r="K156" s="8"/>
      <c r="L156" s="8"/>
      <c r="M156" s="8"/>
      <c r="N156" s="8"/>
    </row>
    <row r="157" spans="2:14" ht="12.75" customHeight="1" x14ac:dyDescent="0.2">
      <c r="B157" s="242"/>
      <c r="C157" s="221"/>
      <c r="D157" s="221"/>
      <c r="E157" s="221"/>
      <c r="F157" s="221"/>
      <c r="G157" s="221"/>
      <c r="H157" s="221"/>
      <c r="I157" s="243"/>
      <c r="J157" s="8"/>
      <c r="K157" s="8"/>
      <c r="L157" s="8"/>
      <c r="M157" s="8"/>
      <c r="N157" s="8"/>
    </row>
    <row r="158" spans="2:14" ht="12.75" customHeight="1" x14ac:dyDescent="0.2">
      <c r="B158" s="242"/>
      <c r="C158" s="221"/>
      <c r="D158" s="221"/>
      <c r="E158" s="221"/>
      <c r="F158" s="221"/>
      <c r="G158" s="221"/>
      <c r="H158" s="221"/>
      <c r="I158" s="243"/>
      <c r="J158" s="8"/>
      <c r="K158" s="8"/>
      <c r="L158" s="8"/>
      <c r="M158" s="8"/>
      <c r="N158" s="8"/>
    </row>
    <row r="159" spans="2:14" ht="12.75" customHeight="1" x14ac:dyDescent="0.2">
      <c r="B159" s="242"/>
      <c r="C159" s="221"/>
      <c r="D159" s="221"/>
      <c r="E159" s="221"/>
      <c r="F159" s="221"/>
      <c r="G159" s="221"/>
      <c r="H159" s="221"/>
      <c r="I159" s="243"/>
      <c r="J159" s="8"/>
      <c r="K159" s="8"/>
      <c r="L159" s="8"/>
      <c r="M159" s="8"/>
      <c r="N159" s="8"/>
    </row>
    <row r="160" spans="2:14" ht="12.75" customHeight="1" x14ac:dyDescent="0.2">
      <c r="B160" s="242"/>
      <c r="C160" s="221"/>
      <c r="D160" s="221"/>
      <c r="E160" s="221"/>
      <c r="F160" s="221"/>
      <c r="G160" s="221"/>
      <c r="H160" s="221"/>
      <c r="I160" s="243"/>
      <c r="J160" s="8"/>
      <c r="K160" s="8"/>
      <c r="L160" s="8"/>
      <c r="M160" s="8"/>
      <c r="N160" s="8"/>
    </row>
    <row r="161" spans="2:14" ht="12.75" customHeight="1" x14ac:dyDescent="0.2">
      <c r="B161" s="544"/>
      <c r="C161" s="225"/>
      <c r="D161" s="225"/>
      <c r="E161" s="225"/>
      <c r="F161" s="225"/>
      <c r="G161" s="225"/>
      <c r="H161" s="225"/>
      <c r="I161" s="555"/>
      <c r="J161" s="8"/>
      <c r="K161" s="8"/>
      <c r="L161" s="8"/>
      <c r="M161" s="8"/>
      <c r="N161" s="8"/>
    </row>
    <row r="162" spans="2:14" ht="12.75" customHeight="1" x14ac:dyDescent="0.2">
      <c r="B162" s="8"/>
      <c r="C162" s="8"/>
      <c r="D162" s="8"/>
      <c r="E162" s="8"/>
      <c r="F162" s="8"/>
      <c r="G162" s="8"/>
      <c r="H162" s="8"/>
      <c r="I162" s="8"/>
      <c r="J162" s="8"/>
      <c r="K162" s="8"/>
      <c r="L162" s="8"/>
      <c r="M162" s="8"/>
      <c r="N162" s="8"/>
    </row>
    <row r="163" spans="2:14" ht="12.75" customHeight="1" x14ac:dyDescent="0.2">
      <c r="B163" s="8"/>
      <c r="C163" s="8"/>
      <c r="D163" s="8"/>
      <c r="E163" s="8"/>
      <c r="F163" s="8"/>
      <c r="G163" s="8"/>
      <c r="H163" s="8"/>
      <c r="I163" s="8"/>
      <c r="J163" s="8"/>
      <c r="K163" s="8"/>
      <c r="L163" s="8"/>
      <c r="M163" s="8"/>
      <c r="N163" s="8"/>
    </row>
    <row r="164" spans="2:14" ht="12.75" customHeight="1" x14ac:dyDescent="0.2">
      <c r="B164" s="8"/>
      <c r="C164" s="8"/>
      <c r="D164" s="8"/>
      <c r="E164" s="8"/>
      <c r="F164" s="8"/>
      <c r="G164" s="8"/>
      <c r="H164" s="8"/>
      <c r="I164" s="8"/>
      <c r="J164" s="8"/>
      <c r="K164" s="8"/>
      <c r="L164" s="8"/>
      <c r="M164" s="8"/>
      <c r="N164" s="8"/>
    </row>
    <row r="165" spans="2:14" ht="12.75" customHeight="1" x14ac:dyDescent="0.2"/>
    <row r="166" spans="2:14" ht="12.75" customHeight="1" x14ac:dyDescent="0.2"/>
  </sheetData>
  <sheetProtection algorithmName="SHA-512" hashValue="hpryZzt0rvUmoHiBDT5j2MdfQIpMo/+ruSesWQ1XFc2mYpopDLVImZYgyUMrvKMCjBfmBpbp64PyyVmrrJkEOA==" saltValue="5cuMTkLXexv2VjwyV6yyOA==" spinCount="100000" sheet="1" scenarios="1" insertHyperlinks="0"/>
  <protectedRanges>
    <protectedRange sqref="C4:C5 C13:D16 B30:I161" name="YellowZone"/>
  </protectedRanges>
  <mergeCells count="4">
    <mergeCell ref="C13:D13"/>
    <mergeCell ref="C14:D14"/>
    <mergeCell ref="C15:D15"/>
    <mergeCell ref="C16:D16"/>
  </mergeCells>
  <conditionalFormatting sqref="E26">
    <cfRule type="cellIs" dxfId="1" priority="1" stopIfTrue="1" operator="greaterThanOrEqual">
      <formula>100</formula>
    </cfRule>
    <cfRule type="cellIs" dxfId="0" priority="2" stopIfTrue="1" operator="lessThan">
      <formula>100</formula>
    </cfRule>
  </conditionalFormatting>
  <dataValidations count="3">
    <dataValidation type="list" allowBlank="1" showInputMessage="1" showErrorMessage="1" prompt="Select Material" sqref="C12:D12" xr:uid="{00000000-0002-0000-2700-000000000000}">
      <formula1>Materials</formula1>
    </dataValidation>
    <dataValidation type="list" allowBlank="1" showInputMessage="1" showErrorMessage="1" prompt="Select Material" sqref="C4" xr:uid="{00000000-0002-0000-2700-000001000000}">
      <formula1>"Steel,Aluminium 1,Aluminium 2"</formula1>
    </dataValidation>
    <dataValidation type="list" allowBlank="1" showInputMessage="1" showErrorMessage="1" prompt="Select Material" sqref="C5" xr:uid="{00000000-0002-0000-2700-000002000000}">
      <formula1>Tube_Type</formula1>
    </dataValidation>
  </dataValidations>
  <hyperlinks>
    <hyperlink ref="H27" location="'Cover Sheet'!A1" display="BACK to COVER SHEET" xr:uid="{85C1E7FE-2F38-48BB-B368-47180F5456D1}"/>
  </hyperlinks>
  <pageMargins left="0.75" right="0.75" top="1" bottom="1" header="0" footer="0"/>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Tabelle37">
    <tabColor rgb="FFFF9999"/>
  </sheetPr>
  <dimension ref="A1:AI68"/>
  <sheetViews>
    <sheetView showGridLines="0" workbookViewId="0">
      <selection activeCell="A7" sqref="A7"/>
    </sheetView>
  </sheetViews>
  <sheetFormatPr baseColWidth="10" defaultColWidth="14.42578125" defaultRowHeight="15" customHeight="1" x14ac:dyDescent="0.2"/>
  <cols>
    <col min="1" max="3" width="5" customWidth="1"/>
    <col min="4" max="4" width="6.7109375" customWidth="1"/>
    <col min="5" max="35" width="5" customWidth="1"/>
  </cols>
  <sheetData>
    <row r="1" spans="1:35" ht="12.75" customHeight="1" x14ac:dyDescent="0.2">
      <c r="A1" s="796" t="s">
        <v>1676</v>
      </c>
      <c r="B1" s="775"/>
      <c r="C1" s="775"/>
      <c r="D1" s="775"/>
      <c r="E1" s="775"/>
      <c r="F1" s="775"/>
      <c r="G1" s="775"/>
      <c r="H1" s="775"/>
      <c r="I1" s="775"/>
      <c r="J1" s="775"/>
      <c r="K1" s="775"/>
      <c r="L1" s="775"/>
      <c r="M1" s="775"/>
      <c r="N1" s="775"/>
      <c r="O1" s="775"/>
      <c r="P1" s="775"/>
      <c r="Q1" s="775"/>
      <c r="R1" s="775"/>
      <c r="S1" s="775"/>
      <c r="T1" s="559"/>
      <c r="U1" s="224"/>
      <c r="V1" s="224"/>
      <c r="W1" s="224"/>
      <c r="X1" s="224"/>
      <c r="Y1" s="224"/>
      <c r="Z1" s="224"/>
      <c r="AA1" s="224"/>
      <c r="AB1" s="224"/>
      <c r="AC1" s="224"/>
      <c r="AD1" s="224"/>
      <c r="AE1" s="224"/>
      <c r="AF1" s="224"/>
      <c r="AG1" s="224"/>
      <c r="AH1" s="224"/>
      <c r="AI1" s="224"/>
    </row>
    <row r="2" spans="1:35" ht="12.75" customHeight="1" x14ac:dyDescent="0.2">
      <c r="T2" s="242"/>
      <c r="U2" s="221"/>
      <c r="V2" s="221"/>
      <c r="W2" s="221"/>
      <c r="X2" s="221"/>
      <c r="Y2" s="221"/>
      <c r="Z2" s="221"/>
      <c r="AA2" s="221"/>
      <c r="AB2" s="221"/>
      <c r="AC2" s="221"/>
      <c r="AD2" s="221"/>
      <c r="AE2" s="221"/>
      <c r="AF2" s="221"/>
      <c r="AG2" s="221"/>
      <c r="AH2" s="221"/>
      <c r="AI2" s="221"/>
    </row>
    <row r="3" spans="1:35" ht="12.75" customHeight="1" x14ac:dyDescent="0.2">
      <c r="A3" s="23" t="s">
        <v>62</v>
      </c>
      <c r="D3" s="817" t="str">
        <f>IF('Cover Sheet'!D14:J14&gt;0,'Cover Sheet'!D14:J14,"")</f>
        <v>OTH Amberg-Weiden</v>
      </c>
      <c r="E3" s="777"/>
      <c r="F3" s="777"/>
      <c r="G3" s="777"/>
      <c r="H3" s="777"/>
      <c r="I3" s="777"/>
      <c r="J3" s="777"/>
      <c r="K3" s="23" t="s">
        <v>64</v>
      </c>
      <c r="O3" s="817" t="str">
        <f>IF('Cover Sheet'!O14:S14&gt;0,'Cover Sheet'!O14:S14,"")</f>
        <v>FSA E32; FSG 23; FSP E23</v>
      </c>
      <c r="P3" s="777"/>
      <c r="Q3" s="777"/>
      <c r="R3" s="777"/>
      <c r="S3" s="777"/>
      <c r="T3" s="242"/>
      <c r="U3" s="221"/>
      <c r="V3" s="221"/>
      <c r="W3" s="221"/>
      <c r="X3" s="221"/>
      <c r="Y3" s="221"/>
      <c r="Z3" s="221"/>
      <c r="AA3" s="221"/>
      <c r="AB3" s="221"/>
      <c r="AC3" s="221"/>
      <c r="AD3" s="221"/>
      <c r="AE3" s="221"/>
      <c r="AF3" s="221"/>
      <c r="AG3" s="221"/>
      <c r="AH3" s="221"/>
      <c r="AI3" s="221"/>
    </row>
    <row r="4" spans="1:35" ht="12.75" customHeight="1" x14ac:dyDescent="0.2">
      <c r="T4" s="242"/>
      <c r="U4" s="221"/>
      <c r="V4" s="221"/>
      <c r="W4" s="221"/>
      <c r="X4" s="221"/>
      <c r="Y4" s="221"/>
      <c r="Z4" s="221"/>
      <c r="AA4" s="221"/>
      <c r="AB4" s="221"/>
      <c r="AC4" s="221"/>
      <c r="AD4" s="221"/>
      <c r="AE4" s="221"/>
      <c r="AF4" s="221"/>
      <c r="AG4" s="221"/>
      <c r="AH4" s="221"/>
      <c r="AI4" s="221"/>
    </row>
    <row r="5" spans="1:35" ht="12.75" customHeight="1" x14ac:dyDescent="0.2">
      <c r="A5" s="1150" t="s">
        <v>1677</v>
      </c>
      <c r="B5" s="772"/>
      <c r="C5" s="772"/>
      <c r="D5" s="772"/>
      <c r="E5" s="772"/>
      <c r="F5" s="772"/>
      <c r="G5" s="772"/>
      <c r="H5" s="772"/>
      <c r="I5" s="772"/>
      <c r="J5" s="772"/>
      <c r="K5" s="772"/>
      <c r="L5" s="772"/>
      <c r="M5" s="772"/>
      <c r="N5" s="772"/>
      <c r="O5" s="772"/>
      <c r="P5" s="772"/>
      <c r="Q5" s="772"/>
      <c r="R5" s="772"/>
      <c r="S5" s="772"/>
      <c r="T5" s="242"/>
      <c r="U5" s="221"/>
      <c r="V5" s="221"/>
      <c r="W5" s="221"/>
      <c r="X5" s="221"/>
      <c r="Y5" s="221"/>
      <c r="Z5" s="221"/>
      <c r="AA5" s="221"/>
      <c r="AB5" s="221"/>
      <c r="AC5" s="221"/>
      <c r="AD5" s="221"/>
      <c r="AE5" s="221"/>
      <c r="AF5" s="221"/>
      <c r="AG5" s="221"/>
      <c r="AH5" s="221"/>
      <c r="AI5" s="221"/>
    </row>
    <row r="6" spans="1:35" ht="12.75" customHeight="1" x14ac:dyDescent="0.2">
      <c r="A6" s="774"/>
      <c r="B6" s="775"/>
      <c r="C6" s="775"/>
      <c r="D6" s="775"/>
      <c r="E6" s="775"/>
      <c r="F6" s="775"/>
      <c r="G6" s="775"/>
      <c r="H6" s="775"/>
      <c r="I6" s="775"/>
      <c r="J6" s="775"/>
      <c r="K6" s="775"/>
      <c r="L6" s="775"/>
      <c r="M6" s="775"/>
      <c r="N6" s="775"/>
      <c r="O6" s="775"/>
      <c r="P6" s="775"/>
      <c r="Q6" s="775"/>
      <c r="R6" s="775"/>
      <c r="S6" s="775"/>
      <c r="T6" s="242"/>
      <c r="U6" s="221"/>
      <c r="V6" s="221"/>
      <c r="W6" s="221"/>
      <c r="X6" s="221"/>
      <c r="Y6" s="221"/>
      <c r="Z6" s="221"/>
      <c r="AA6" s="221"/>
      <c r="AB6" s="221"/>
      <c r="AC6" s="221"/>
      <c r="AD6" s="221"/>
      <c r="AE6" s="221"/>
      <c r="AF6" s="221"/>
      <c r="AG6" s="221"/>
      <c r="AH6" s="221"/>
      <c r="AI6" s="221"/>
    </row>
    <row r="7" spans="1:35" ht="12.75" customHeight="1" x14ac:dyDescent="0.2">
      <c r="A7" s="715" t="s">
        <v>290</v>
      </c>
      <c r="B7" s="716"/>
      <c r="C7" s="716"/>
      <c r="D7" s="716"/>
      <c r="E7" s="717"/>
      <c r="F7" s="717"/>
      <c r="G7" s="717"/>
      <c r="H7" s="717"/>
      <c r="I7" s="717"/>
      <c r="J7" s="717"/>
      <c r="K7" s="717"/>
      <c r="L7" s="717"/>
      <c r="M7" s="717"/>
      <c r="N7" s="717"/>
      <c r="O7" s="717"/>
      <c r="P7" s="717"/>
      <c r="Q7" s="717"/>
      <c r="R7" s="717"/>
      <c r="S7" s="718"/>
      <c r="T7" s="242"/>
      <c r="U7" s="221"/>
      <c r="V7" s="221"/>
      <c r="W7" s="221"/>
      <c r="X7" s="221"/>
      <c r="Y7" s="221"/>
      <c r="Z7" s="221"/>
      <c r="AA7" s="221"/>
      <c r="AB7" s="221"/>
      <c r="AC7" s="221"/>
      <c r="AD7" s="221"/>
      <c r="AE7" s="221"/>
      <c r="AF7" s="221"/>
      <c r="AG7" s="221"/>
      <c r="AH7" s="221"/>
      <c r="AI7" s="221"/>
    </row>
    <row r="8" spans="1:35" ht="12.75" customHeight="1" x14ac:dyDescent="0.2">
      <c r="A8" s="719"/>
      <c r="B8" s="720"/>
      <c r="C8" s="720"/>
      <c r="D8" s="720"/>
      <c r="E8" s="720"/>
      <c r="F8" s="720"/>
      <c r="G8" s="720"/>
      <c r="H8" s="720"/>
      <c r="I8" s="720"/>
      <c r="J8" s="720"/>
      <c r="K8" s="720"/>
      <c r="L8" s="720"/>
      <c r="M8" s="720"/>
      <c r="N8" s="720"/>
      <c r="O8" s="720"/>
      <c r="P8" s="720"/>
      <c r="Q8" s="720"/>
      <c r="R8" s="720"/>
      <c r="S8" s="721"/>
      <c r="T8" s="242"/>
      <c r="U8" s="221"/>
      <c r="V8" s="221"/>
      <c r="W8" s="221"/>
      <c r="X8" s="221"/>
      <c r="Y8" s="221"/>
      <c r="Z8" s="221"/>
      <c r="AA8" s="221"/>
      <c r="AB8" s="221"/>
      <c r="AC8" s="221"/>
      <c r="AD8" s="221"/>
      <c r="AE8" s="221"/>
      <c r="AF8" s="221"/>
      <c r="AG8" s="221"/>
      <c r="AH8" s="221"/>
      <c r="AI8" s="221"/>
    </row>
    <row r="9" spans="1:35" ht="12.75" customHeight="1" x14ac:dyDescent="0.2">
      <c r="A9" s="719"/>
      <c r="B9" s="720"/>
      <c r="C9" s="720"/>
      <c r="D9" s="720"/>
      <c r="E9" s="720"/>
      <c r="F9" s="720"/>
      <c r="G9" s="720"/>
      <c r="H9" s="720"/>
      <c r="I9" s="720"/>
      <c r="J9" s="720"/>
      <c r="K9" s="720"/>
      <c r="L9" s="720"/>
      <c r="M9" s="720"/>
      <c r="N9" s="720"/>
      <c r="O9" s="720"/>
      <c r="P9" s="720"/>
      <c r="Q9" s="720"/>
      <c r="R9" s="720"/>
      <c r="S9" s="721"/>
      <c r="T9" s="242"/>
      <c r="U9" s="221"/>
      <c r="V9" s="221"/>
      <c r="W9" s="221"/>
      <c r="X9" s="221"/>
      <c r="Y9" s="221"/>
      <c r="Z9" s="221"/>
      <c r="AA9" s="221"/>
      <c r="AB9" s="221"/>
      <c r="AC9" s="221"/>
      <c r="AD9" s="221"/>
      <c r="AE9" s="221"/>
      <c r="AF9" s="221"/>
      <c r="AG9" s="221"/>
      <c r="AH9" s="221"/>
      <c r="AI9" s="221"/>
    </row>
    <row r="10" spans="1:35" ht="12.75" customHeight="1" x14ac:dyDescent="0.2">
      <c r="A10" s="719"/>
      <c r="B10" s="720"/>
      <c r="C10" s="720"/>
      <c r="D10" s="720"/>
      <c r="E10" s="720"/>
      <c r="F10" s="720"/>
      <c r="G10" s="720"/>
      <c r="H10" s="720"/>
      <c r="I10" s="720"/>
      <c r="J10" s="720"/>
      <c r="K10" s="720"/>
      <c r="L10" s="720"/>
      <c r="M10" s="720"/>
      <c r="N10" s="720"/>
      <c r="O10" s="720"/>
      <c r="P10" s="720"/>
      <c r="Q10" s="720"/>
      <c r="R10" s="720"/>
      <c r="S10" s="721"/>
      <c r="T10" s="242"/>
      <c r="U10" s="221"/>
      <c r="V10" s="221"/>
      <c r="W10" s="221"/>
      <c r="X10" s="221"/>
      <c r="Y10" s="221"/>
      <c r="Z10" s="221"/>
      <c r="AA10" s="221"/>
      <c r="AB10" s="221"/>
      <c r="AC10" s="221"/>
      <c r="AD10" s="221"/>
      <c r="AE10" s="221"/>
      <c r="AF10" s="221"/>
      <c r="AG10" s="221"/>
      <c r="AH10" s="221"/>
      <c r="AI10" s="221"/>
    </row>
    <row r="11" spans="1:35" ht="12.75" customHeight="1" x14ac:dyDescent="0.2">
      <c r="A11" s="719"/>
      <c r="B11" s="720"/>
      <c r="C11" s="720"/>
      <c r="D11" s="720"/>
      <c r="E11" s="720"/>
      <c r="F11" s="720"/>
      <c r="G11" s="720"/>
      <c r="H11" s="720"/>
      <c r="I11" s="720"/>
      <c r="J11" s="720"/>
      <c r="K11" s="720"/>
      <c r="L11" s="720"/>
      <c r="M11" s="720"/>
      <c r="N11" s="720"/>
      <c r="O11" s="720"/>
      <c r="P11" s="720"/>
      <c r="Q11" s="720"/>
      <c r="R11" s="720"/>
      <c r="S11" s="721"/>
      <c r="T11" s="242"/>
      <c r="U11" s="221"/>
      <c r="V11" s="221"/>
      <c r="W11" s="221"/>
      <c r="X11" s="221"/>
      <c r="Y11" s="221"/>
      <c r="Z11" s="221"/>
      <c r="AA11" s="221"/>
      <c r="AB11" s="221"/>
      <c r="AC11" s="221"/>
      <c r="AD11" s="221"/>
      <c r="AE11" s="221"/>
      <c r="AF11" s="221"/>
      <c r="AG11" s="221"/>
      <c r="AH11" s="221"/>
      <c r="AI11" s="221"/>
    </row>
    <row r="12" spans="1:35" ht="12.75" customHeight="1" x14ac:dyDescent="0.2">
      <c r="A12" s="719"/>
      <c r="B12" s="720"/>
      <c r="C12" s="720"/>
      <c r="D12" s="720"/>
      <c r="E12" s="720"/>
      <c r="F12" s="720"/>
      <c r="G12" s="720"/>
      <c r="H12" s="720"/>
      <c r="I12" s="720"/>
      <c r="J12" s="720"/>
      <c r="K12" s="720"/>
      <c r="L12" s="720"/>
      <c r="M12" s="720"/>
      <c r="N12" s="720"/>
      <c r="O12" s="720"/>
      <c r="P12" s="720"/>
      <c r="Q12" s="720"/>
      <c r="R12" s="720"/>
      <c r="S12" s="721"/>
      <c r="T12" s="242"/>
      <c r="U12" s="221"/>
      <c r="V12" s="221"/>
      <c r="W12" s="221"/>
      <c r="X12" s="221"/>
      <c r="Y12" s="221"/>
      <c r="Z12" s="221"/>
      <c r="AA12" s="221"/>
      <c r="AB12" s="221"/>
      <c r="AC12" s="221"/>
      <c r="AD12" s="221"/>
      <c r="AE12" s="221"/>
      <c r="AF12" s="221"/>
      <c r="AG12" s="221"/>
      <c r="AH12" s="221"/>
      <c r="AI12" s="221"/>
    </row>
    <row r="13" spans="1:35" ht="12.75" customHeight="1" x14ac:dyDescent="0.2">
      <c r="A13" s="719"/>
      <c r="B13" s="720"/>
      <c r="C13" s="720"/>
      <c r="D13" s="720"/>
      <c r="E13" s="720"/>
      <c r="F13" s="720"/>
      <c r="G13" s="720"/>
      <c r="H13" s="720"/>
      <c r="I13" s="720"/>
      <c r="J13" s="720"/>
      <c r="K13" s="720"/>
      <c r="L13" s="720"/>
      <c r="M13" s="720"/>
      <c r="N13" s="720"/>
      <c r="O13" s="720"/>
      <c r="P13" s="720"/>
      <c r="Q13" s="720"/>
      <c r="R13" s="720"/>
      <c r="S13" s="721"/>
      <c r="T13" s="242"/>
      <c r="U13" s="221"/>
      <c r="V13" s="221"/>
      <c r="W13" s="221"/>
      <c r="X13" s="221"/>
      <c r="Y13" s="221"/>
      <c r="Z13" s="221"/>
      <c r="AA13" s="221"/>
      <c r="AB13" s="221"/>
      <c r="AC13" s="221"/>
      <c r="AD13" s="221"/>
      <c r="AE13" s="221"/>
      <c r="AF13" s="221"/>
      <c r="AG13" s="221"/>
      <c r="AH13" s="221"/>
      <c r="AI13" s="221"/>
    </row>
    <row r="14" spans="1:35" ht="12.75" customHeight="1" x14ac:dyDescent="0.2">
      <c r="A14" s="719"/>
      <c r="B14" s="720"/>
      <c r="C14" s="720"/>
      <c r="D14" s="720"/>
      <c r="E14" s="720"/>
      <c r="F14" s="720"/>
      <c r="G14" s="720"/>
      <c r="H14" s="720"/>
      <c r="I14" s="720"/>
      <c r="J14" s="720"/>
      <c r="K14" s="720"/>
      <c r="L14" s="720"/>
      <c r="M14" s="720"/>
      <c r="N14" s="720"/>
      <c r="O14" s="720"/>
      <c r="P14" s="720"/>
      <c r="Q14" s="720"/>
      <c r="R14" s="720"/>
      <c r="S14" s="721"/>
      <c r="T14" s="242"/>
      <c r="U14" s="221"/>
      <c r="V14" s="221"/>
      <c r="W14" s="221"/>
      <c r="X14" s="221"/>
      <c r="Y14" s="221"/>
      <c r="Z14" s="221"/>
      <c r="AA14" s="221"/>
      <c r="AB14" s="221"/>
      <c r="AC14" s="221"/>
      <c r="AD14" s="221"/>
      <c r="AE14" s="221"/>
      <c r="AF14" s="221"/>
      <c r="AG14" s="221"/>
      <c r="AH14" s="221"/>
      <c r="AI14" s="221"/>
    </row>
    <row r="15" spans="1:35" ht="12.75" customHeight="1" x14ac:dyDescent="0.2">
      <c r="A15" s="719"/>
      <c r="B15" s="720"/>
      <c r="C15" s="720"/>
      <c r="D15" s="720"/>
      <c r="E15" s="720"/>
      <c r="F15" s="720"/>
      <c r="G15" s="720"/>
      <c r="H15" s="720"/>
      <c r="I15" s="720"/>
      <c r="J15" s="720"/>
      <c r="K15" s="720"/>
      <c r="L15" s="720"/>
      <c r="M15" s="720"/>
      <c r="N15" s="720"/>
      <c r="O15" s="720"/>
      <c r="P15" s="720"/>
      <c r="Q15" s="720"/>
      <c r="R15" s="720"/>
      <c r="S15" s="721"/>
      <c r="T15" s="242"/>
      <c r="U15" s="221"/>
      <c r="V15" s="221"/>
      <c r="W15" s="221"/>
      <c r="X15" s="221"/>
      <c r="Y15" s="221"/>
      <c r="Z15" s="221"/>
      <c r="AA15" s="221"/>
      <c r="AB15" s="221"/>
      <c r="AC15" s="221"/>
      <c r="AD15" s="221"/>
      <c r="AE15" s="221"/>
      <c r="AF15" s="221"/>
      <c r="AG15" s="221"/>
      <c r="AH15" s="221"/>
      <c r="AI15" s="221"/>
    </row>
    <row r="16" spans="1:35" ht="12.75" customHeight="1" x14ac:dyDescent="0.2">
      <c r="A16" s="719"/>
      <c r="B16" s="720"/>
      <c r="C16" s="720"/>
      <c r="D16" s="720"/>
      <c r="E16" s="720"/>
      <c r="F16" s="720"/>
      <c r="G16" s="720"/>
      <c r="H16" s="720"/>
      <c r="I16" s="720"/>
      <c r="J16" s="720"/>
      <c r="K16" s="720"/>
      <c r="L16" s="720"/>
      <c r="M16" s="720"/>
      <c r="N16" s="720"/>
      <c r="O16" s="720"/>
      <c r="P16" s="720"/>
      <c r="Q16" s="720"/>
      <c r="R16" s="720"/>
      <c r="S16" s="721"/>
      <c r="T16" s="242"/>
      <c r="U16" s="221"/>
      <c r="V16" s="221"/>
      <c r="W16" s="221"/>
      <c r="X16" s="221"/>
      <c r="Y16" s="221"/>
      <c r="Z16" s="221"/>
      <c r="AA16" s="221"/>
      <c r="AB16" s="221"/>
      <c r="AC16" s="221"/>
      <c r="AD16" s="221"/>
      <c r="AE16" s="221"/>
      <c r="AF16" s="221"/>
      <c r="AG16" s="221"/>
      <c r="AH16" s="221"/>
      <c r="AI16" s="221"/>
    </row>
    <row r="17" spans="1:35" ht="12.75" customHeight="1" x14ac:dyDescent="0.2">
      <c r="A17" s="719"/>
      <c r="B17" s="720"/>
      <c r="C17" s="720"/>
      <c r="D17" s="720"/>
      <c r="E17" s="720"/>
      <c r="F17" s="720"/>
      <c r="G17" s="720"/>
      <c r="H17" s="720"/>
      <c r="I17" s="720"/>
      <c r="J17" s="720"/>
      <c r="K17" s="720"/>
      <c r="L17" s="720"/>
      <c r="M17" s="720"/>
      <c r="N17" s="720"/>
      <c r="O17" s="720"/>
      <c r="P17" s="720"/>
      <c r="Q17" s="720"/>
      <c r="R17" s="720"/>
      <c r="S17" s="721"/>
      <c r="T17" s="242"/>
      <c r="U17" s="221"/>
      <c r="V17" s="221"/>
      <c r="W17" s="221"/>
      <c r="X17" s="221"/>
      <c r="Y17" s="221"/>
      <c r="Z17" s="221"/>
      <c r="AA17" s="221"/>
      <c r="AB17" s="221"/>
      <c r="AC17" s="221"/>
      <c r="AD17" s="221"/>
      <c r="AE17" s="221"/>
      <c r="AF17" s="221"/>
      <c r="AG17" s="221"/>
      <c r="AH17" s="221"/>
      <c r="AI17" s="221"/>
    </row>
    <row r="18" spans="1:35" ht="12.75" customHeight="1" x14ac:dyDescent="0.2">
      <c r="A18" s="719"/>
      <c r="B18" s="720"/>
      <c r="C18" s="720"/>
      <c r="D18" s="720"/>
      <c r="E18" s="720"/>
      <c r="F18" s="720"/>
      <c r="G18" s="720"/>
      <c r="H18" s="720"/>
      <c r="I18" s="720"/>
      <c r="J18" s="720"/>
      <c r="K18" s="720"/>
      <c r="L18" s="720"/>
      <c r="M18" s="720"/>
      <c r="N18" s="720"/>
      <c r="O18" s="720"/>
      <c r="P18" s="720"/>
      <c r="Q18" s="720"/>
      <c r="R18" s="720"/>
      <c r="S18" s="721"/>
      <c r="T18" s="242"/>
      <c r="U18" s="221"/>
      <c r="V18" s="221"/>
      <c r="W18" s="221"/>
      <c r="X18" s="221"/>
      <c r="Y18" s="221"/>
      <c r="Z18" s="221"/>
      <c r="AA18" s="221"/>
      <c r="AB18" s="221"/>
      <c r="AC18" s="221"/>
      <c r="AD18" s="221"/>
      <c r="AE18" s="221"/>
      <c r="AF18" s="221"/>
      <c r="AG18" s="221"/>
      <c r="AH18" s="221"/>
      <c r="AI18" s="221"/>
    </row>
    <row r="19" spans="1:35" ht="12.75" customHeight="1" x14ac:dyDescent="0.2">
      <c r="A19" s="719"/>
      <c r="B19" s="720"/>
      <c r="C19" s="720"/>
      <c r="D19" s="720"/>
      <c r="E19" s="720"/>
      <c r="F19" s="720"/>
      <c r="G19" s="720"/>
      <c r="H19" s="720"/>
      <c r="I19" s="720"/>
      <c r="J19" s="720"/>
      <c r="K19" s="720"/>
      <c r="L19" s="720"/>
      <c r="M19" s="720"/>
      <c r="N19" s="720"/>
      <c r="O19" s="720"/>
      <c r="P19" s="720"/>
      <c r="Q19" s="720"/>
      <c r="R19" s="720"/>
      <c r="S19" s="721"/>
      <c r="T19" s="242"/>
      <c r="U19" s="221"/>
      <c r="V19" s="221"/>
      <c r="W19" s="221"/>
      <c r="X19" s="221"/>
      <c r="Y19" s="221"/>
      <c r="Z19" s="221"/>
      <c r="AA19" s="221"/>
      <c r="AB19" s="221"/>
      <c r="AC19" s="221"/>
      <c r="AD19" s="221"/>
      <c r="AE19" s="221"/>
      <c r="AF19" s="221"/>
      <c r="AG19" s="221"/>
      <c r="AH19" s="221"/>
      <c r="AI19" s="221"/>
    </row>
    <row r="20" spans="1:35" ht="12.75" customHeight="1" x14ac:dyDescent="0.2">
      <c r="A20" s="719"/>
      <c r="B20" s="720"/>
      <c r="C20" s="720"/>
      <c r="D20" s="720"/>
      <c r="E20" s="720"/>
      <c r="F20" s="720"/>
      <c r="G20" s="720"/>
      <c r="H20" s="720"/>
      <c r="I20" s="720"/>
      <c r="J20" s="720"/>
      <c r="K20" s="720"/>
      <c r="L20" s="720"/>
      <c r="M20" s="720"/>
      <c r="N20" s="720"/>
      <c r="O20" s="720"/>
      <c r="P20" s="720"/>
      <c r="Q20" s="720"/>
      <c r="R20" s="720"/>
      <c r="S20" s="721"/>
      <c r="T20" s="242"/>
      <c r="U20" s="221"/>
      <c r="V20" s="221"/>
      <c r="W20" s="221"/>
      <c r="X20" s="221"/>
      <c r="Y20" s="221"/>
      <c r="Z20" s="221"/>
      <c r="AA20" s="221"/>
      <c r="AB20" s="221"/>
      <c r="AC20" s="221"/>
      <c r="AD20" s="221"/>
      <c r="AE20" s="221"/>
      <c r="AF20" s="221"/>
      <c r="AG20" s="221"/>
      <c r="AH20" s="221"/>
      <c r="AI20" s="221"/>
    </row>
    <row r="21" spans="1:35" ht="12.75" customHeight="1" x14ac:dyDescent="0.2">
      <c r="A21" s="719"/>
      <c r="B21" s="720"/>
      <c r="C21" s="720"/>
      <c r="D21" s="720"/>
      <c r="E21" s="720"/>
      <c r="F21" s="720"/>
      <c r="G21" s="720"/>
      <c r="H21" s="720"/>
      <c r="I21" s="720"/>
      <c r="J21" s="720"/>
      <c r="K21" s="720"/>
      <c r="L21" s="720"/>
      <c r="M21" s="720"/>
      <c r="N21" s="720"/>
      <c r="O21" s="720"/>
      <c r="P21" s="720"/>
      <c r="Q21" s="720"/>
      <c r="R21" s="720"/>
      <c r="S21" s="721"/>
      <c r="T21" s="242"/>
      <c r="U21" s="221"/>
      <c r="V21" s="221"/>
      <c r="W21" s="221"/>
      <c r="X21" s="221"/>
      <c r="Y21" s="221"/>
      <c r="Z21" s="221"/>
      <c r="AA21" s="221"/>
      <c r="AB21" s="221"/>
      <c r="AC21" s="221"/>
      <c r="AD21" s="221"/>
      <c r="AE21" s="221"/>
      <c r="AF21" s="221"/>
      <c r="AG21" s="221"/>
      <c r="AH21" s="221"/>
      <c r="AI21" s="221"/>
    </row>
    <row r="22" spans="1:35" ht="12.75" customHeight="1" x14ac:dyDescent="0.2">
      <c r="A22" s="719"/>
      <c r="B22" s="720"/>
      <c r="C22" s="720"/>
      <c r="D22" s="720"/>
      <c r="E22" s="720"/>
      <c r="F22" s="720"/>
      <c r="G22" s="720"/>
      <c r="H22" s="720"/>
      <c r="I22" s="720"/>
      <c r="J22" s="720"/>
      <c r="K22" s="720"/>
      <c r="L22" s="720"/>
      <c r="M22" s="720"/>
      <c r="N22" s="720"/>
      <c r="O22" s="720"/>
      <c r="P22" s="720"/>
      <c r="Q22" s="720"/>
      <c r="R22" s="720"/>
      <c r="S22" s="721"/>
      <c r="T22" s="242"/>
      <c r="U22" s="221"/>
      <c r="V22" s="221"/>
      <c r="W22" s="221"/>
      <c r="X22" s="221"/>
      <c r="Y22" s="221"/>
      <c r="Z22" s="221"/>
      <c r="AA22" s="221"/>
      <c r="AB22" s="221"/>
      <c r="AC22" s="221"/>
      <c r="AD22" s="221"/>
      <c r="AE22" s="221"/>
      <c r="AF22" s="221"/>
      <c r="AG22" s="221"/>
      <c r="AH22" s="221"/>
      <c r="AI22" s="221"/>
    </row>
    <row r="23" spans="1:35" ht="12.75" customHeight="1" x14ac:dyDescent="0.2">
      <c r="A23" s="719"/>
      <c r="B23" s="720"/>
      <c r="C23" s="720"/>
      <c r="D23" s="720"/>
      <c r="E23" s="720"/>
      <c r="F23" s="720"/>
      <c r="G23" s="720"/>
      <c r="H23" s="720"/>
      <c r="I23" s="720"/>
      <c r="J23" s="720"/>
      <c r="K23" s="720"/>
      <c r="L23" s="720"/>
      <c r="M23" s="720"/>
      <c r="N23" s="720"/>
      <c r="O23" s="720"/>
      <c r="P23" s="720"/>
      <c r="Q23" s="720"/>
      <c r="R23" s="720"/>
      <c r="S23" s="721"/>
      <c r="T23" s="242"/>
      <c r="U23" s="221"/>
      <c r="V23" s="221"/>
      <c r="W23" s="221"/>
      <c r="X23" s="221"/>
      <c r="Y23" s="221"/>
      <c r="Z23" s="221"/>
      <c r="AA23" s="221"/>
      <c r="AB23" s="221"/>
      <c r="AC23" s="221"/>
      <c r="AD23" s="221"/>
      <c r="AE23" s="221"/>
      <c r="AF23" s="221"/>
      <c r="AG23" s="221"/>
      <c r="AH23" s="221"/>
      <c r="AI23" s="221"/>
    </row>
    <row r="24" spans="1:35" ht="12.75" customHeight="1" x14ac:dyDescent="0.2">
      <c r="A24" s="719"/>
      <c r="B24" s="720"/>
      <c r="C24" s="720"/>
      <c r="D24" s="720"/>
      <c r="E24" s="720"/>
      <c r="F24" s="720"/>
      <c r="G24" s="720"/>
      <c r="H24" s="720"/>
      <c r="I24" s="720"/>
      <c r="J24" s="720"/>
      <c r="K24" s="720"/>
      <c r="L24" s="720"/>
      <c r="M24" s="720"/>
      <c r="N24" s="720"/>
      <c r="O24" s="720"/>
      <c r="P24" s="720"/>
      <c r="Q24" s="720"/>
      <c r="R24" s="720"/>
      <c r="S24" s="721"/>
      <c r="T24" s="242"/>
      <c r="U24" s="221"/>
      <c r="V24" s="221"/>
      <c r="W24" s="221"/>
      <c r="X24" s="221"/>
      <c r="Y24" s="221"/>
      <c r="Z24" s="221"/>
      <c r="AA24" s="221"/>
      <c r="AB24" s="221"/>
      <c r="AC24" s="221"/>
      <c r="AD24" s="221"/>
      <c r="AE24" s="221"/>
      <c r="AF24" s="221"/>
      <c r="AG24" s="221"/>
      <c r="AH24" s="221"/>
      <c r="AI24" s="221"/>
    </row>
    <row r="25" spans="1:35" ht="12.75" customHeight="1" x14ac:dyDescent="0.2">
      <c r="A25" s="719"/>
      <c r="B25" s="720"/>
      <c r="C25" s="720"/>
      <c r="D25" s="720"/>
      <c r="E25" s="720"/>
      <c r="F25" s="720"/>
      <c r="G25" s="720"/>
      <c r="H25" s="720"/>
      <c r="I25" s="720"/>
      <c r="J25" s="720"/>
      <c r="K25" s="720"/>
      <c r="L25" s="720"/>
      <c r="M25" s="720"/>
      <c r="N25" s="720"/>
      <c r="O25" s="720"/>
      <c r="P25" s="720"/>
      <c r="Q25" s="720"/>
      <c r="R25" s="720"/>
      <c r="S25" s="721"/>
      <c r="T25" s="242"/>
      <c r="U25" s="221"/>
      <c r="V25" s="221"/>
      <c r="W25" s="221"/>
      <c r="X25" s="221"/>
      <c r="Y25" s="221"/>
      <c r="Z25" s="221"/>
      <c r="AA25" s="221"/>
      <c r="AB25" s="221"/>
      <c r="AC25" s="221"/>
      <c r="AD25" s="221"/>
      <c r="AE25" s="221"/>
      <c r="AF25" s="221"/>
      <c r="AG25" s="221"/>
      <c r="AH25" s="221"/>
      <c r="AI25" s="221"/>
    </row>
    <row r="26" spans="1:35" ht="12.75" customHeight="1" x14ac:dyDescent="0.2">
      <c r="A26" s="719"/>
      <c r="B26" s="720"/>
      <c r="C26" s="720"/>
      <c r="D26" s="720"/>
      <c r="E26" s="720"/>
      <c r="F26" s="720"/>
      <c r="G26" s="720"/>
      <c r="H26" s="720"/>
      <c r="I26" s="720"/>
      <c r="J26" s="720"/>
      <c r="K26" s="720"/>
      <c r="L26" s="720"/>
      <c r="M26" s="720"/>
      <c r="N26" s="720"/>
      <c r="O26" s="720"/>
      <c r="P26" s="720"/>
      <c r="Q26" s="720"/>
      <c r="R26" s="720"/>
      <c r="S26" s="721"/>
      <c r="T26" s="242"/>
      <c r="U26" s="221"/>
      <c r="V26" s="221"/>
      <c r="W26" s="221"/>
      <c r="X26" s="221"/>
      <c r="Y26" s="221"/>
      <c r="Z26" s="221"/>
      <c r="AA26" s="221"/>
      <c r="AB26" s="221"/>
      <c r="AC26" s="221"/>
      <c r="AD26" s="221"/>
      <c r="AE26" s="221"/>
      <c r="AF26" s="221"/>
      <c r="AG26" s="221"/>
      <c r="AH26" s="221"/>
      <c r="AI26" s="221"/>
    </row>
    <row r="27" spans="1:35" ht="12.75" customHeight="1" x14ac:dyDescent="0.2">
      <c r="A27" s="719"/>
      <c r="B27" s="720"/>
      <c r="C27" s="720"/>
      <c r="D27" s="720"/>
      <c r="E27" s="720"/>
      <c r="F27" s="720"/>
      <c r="G27" s="720"/>
      <c r="H27" s="720"/>
      <c r="I27" s="720"/>
      <c r="J27" s="720"/>
      <c r="K27" s="720"/>
      <c r="L27" s="720"/>
      <c r="M27" s="720"/>
      <c r="N27" s="720"/>
      <c r="O27" s="720"/>
      <c r="P27" s="720"/>
      <c r="Q27" s="720"/>
      <c r="R27" s="720"/>
      <c r="S27" s="721"/>
      <c r="T27" s="242"/>
      <c r="U27" s="221"/>
      <c r="V27" s="221"/>
      <c r="W27" s="221"/>
      <c r="X27" s="221"/>
      <c r="Y27" s="221"/>
      <c r="Z27" s="221"/>
      <c r="AA27" s="221"/>
      <c r="AB27" s="221"/>
      <c r="AC27" s="221"/>
      <c r="AD27" s="221"/>
      <c r="AE27" s="221"/>
      <c r="AF27" s="221"/>
      <c r="AG27" s="221"/>
      <c r="AH27" s="221"/>
      <c r="AI27" s="221"/>
    </row>
    <row r="28" spans="1:35" ht="12.75" customHeight="1" x14ac:dyDescent="0.2">
      <c r="A28" s="719"/>
      <c r="B28" s="720"/>
      <c r="C28" s="720"/>
      <c r="D28" s="720"/>
      <c r="E28" s="720"/>
      <c r="F28" s="720"/>
      <c r="G28" s="720"/>
      <c r="H28" s="720"/>
      <c r="I28" s="720"/>
      <c r="J28" s="720"/>
      <c r="K28" s="720"/>
      <c r="L28" s="720"/>
      <c r="M28" s="720"/>
      <c r="N28" s="720"/>
      <c r="O28" s="720"/>
      <c r="P28" s="720"/>
      <c r="Q28" s="720"/>
      <c r="R28" s="720"/>
      <c r="S28" s="721"/>
      <c r="T28" s="242"/>
      <c r="U28" s="221"/>
      <c r="V28" s="221"/>
      <c r="W28" s="221"/>
      <c r="X28" s="221"/>
      <c r="Y28" s="221"/>
      <c r="Z28" s="221"/>
      <c r="AA28" s="221"/>
      <c r="AB28" s="221"/>
      <c r="AC28" s="221"/>
      <c r="AD28" s="221"/>
      <c r="AE28" s="221"/>
      <c r="AF28" s="221"/>
      <c r="AG28" s="221"/>
      <c r="AH28" s="221"/>
      <c r="AI28" s="221"/>
    </row>
    <row r="29" spans="1:35" ht="12.75" customHeight="1" x14ac:dyDescent="0.2">
      <c r="A29" s="719"/>
      <c r="B29" s="720"/>
      <c r="C29" s="720"/>
      <c r="D29" s="720"/>
      <c r="E29" s="720"/>
      <c r="F29" s="720"/>
      <c r="G29" s="720"/>
      <c r="H29" s="720"/>
      <c r="I29" s="720"/>
      <c r="J29" s="720"/>
      <c r="K29" s="720"/>
      <c r="L29" s="720"/>
      <c r="M29" s="720"/>
      <c r="N29" s="720"/>
      <c r="O29" s="720"/>
      <c r="P29" s="720"/>
      <c r="Q29" s="720"/>
      <c r="R29" s="720"/>
      <c r="S29" s="721"/>
      <c r="T29" s="242"/>
      <c r="U29" s="221"/>
      <c r="V29" s="221"/>
      <c r="W29" s="221"/>
      <c r="X29" s="221"/>
      <c r="Y29" s="221"/>
      <c r="Z29" s="221"/>
      <c r="AA29" s="221"/>
      <c r="AB29" s="221"/>
      <c r="AC29" s="221"/>
      <c r="AD29" s="221"/>
      <c r="AE29" s="221"/>
      <c r="AF29" s="221"/>
      <c r="AG29" s="221"/>
      <c r="AH29" s="221"/>
      <c r="AI29" s="221"/>
    </row>
    <row r="30" spans="1:35" ht="12.75" customHeight="1" x14ac:dyDescent="0.2">
      <c r="A30" s="719"/>
      <c r="B30" s="720"/>
      <c r="C30" s="720"/>
      <c r="D30" s="720"/>
      <c r="E30" s="720"/>
      <c r="F30" s="720"/>
      <c r="G30" s="720"/>
      <c r="H30" s="720"/>
      <c r="I30" s="720"/>
      <c r="J30" s="720"/>
      <c r="K30" s="720"/>
      <c r="L30" s="720"/>
      <c r="M30" s="720"/>
      <c r="N30" s="720"/>
      <c r="O30" s="720"/>
      <c r="P30" s="720"/>
      <c r="Q30" s="720"/>
      <c r="R30" s="720"/>
      <c r="S30" s="721"/>
      <c r="T30" s="242"/>
      <c r="U30" s="221"/>
      <c r="V30" s="221"/>
      <c r="W30" s="221"/>
      <c r="X30" s="221"/>
      <c r="Y30" s="221"/>
      <c r="Z30" s="221"/>
      <c r="AA30" s="221"/>
      <c r="AB30" s="221"/>
      <c r="AC30" s="221"/>
      <c r="AD30" s="221"/>
      <c r="AE30" s="221"/>
      <c r="AF30" s="221"/>
      <c r="AG30" s="221"/>
      <c r="AH30" s="221"/>
      <c r="AI30" s="221"/>
    </row>
    <row r="31" spans="1:35" ht="12.75" customHeight="1" x14ac:dyDescent="0.2">
      <c r="A31" s="719"/>
      <c r="B31" s="720"/>
      <c r="C31" s="720"/>
      <c r="D31" s="720"/>
      <c r="E31" s="720"/>
      <c r="F31" s="720"/>
      <c r="G31" s="720"/>
      <c r="H31" s="720"/>
      <c r="I31" s="720"/>
      <c r="J31" s="720"/>
      <c r="K31" s="720"/>
      <c r="L31" s="720"/>
      <c r="M31" s="720"/>
      <c r="N31" s="720"/>
      <c r="O31" s="720"/>
      <c r="P31" s="720"/>
      <c r="Q31" s="720"/>
      <c r="R31" s="720"/>
      <c r="S31" s="721"/>
      <c r="T31" s="242"/>
      <c r="U31" s="221"/>
      <c r="V31" s="221"/>
      <c r="W31" s="221"/>
      <c r="X31" s="221"/>
      <c r="Y31" s="221"/>
      <c r="Z31" s="221"/>
      <c r="AA31" s="221"/>
      <c r="AB31" s="221"/>
      <c r="AC31" s="221"/>
      <c r="AD31" s="221"/>
      <c r="AE31" s="221"/>
      <c r="AF31" s="221"/>
      <c r="AG31" s="221"/>
      <c r="AH31" s="221"/>
      <c r="AI31" s="221"/>
    </row>
    <row r="32" spans="1:35" ht="12.75" customHeight="1" x14ac:dyDescent="0.2">
      <c r="A32" s="719"/>
      <c r="B32" s="720"/>
      <c r="C32" s="720"/>
      <c r="D32" s="720"/>
      <c r="E32" s="720"/>
      <c r="F32" s="720"/>
      <c r="G32" s="720"/>
      <c r="H32" s="720"/>
      <c r="I32" s="720"/>
      <c r="J32" s="720"/>
      <c r="K32" s="720"/>
      <c r="L32" s="720"/>
      <c r="M32" s="720"/>
      <c r="N32" s="720"/>
      <c r="O32" s="720"/>
      <c r="P32" s="720"/>
      <c r="Q32" s="720"/>
      <c r="R32" s="720"/>
      <c r="S32" s="721"/>
      <c r="T32" s="242"/>
      <c r="U32" s="221"/>
      <c r="V32" s="221"/>
      <c r="W32" s="221"/>
      <c r="X32" s="221"/>
      <c r="Y32" s="221"/>
      <c r="Z32" s="221"/>
      <c r="AA32" s="221"/>
      <c r="AB32" s="221"/>
      <c r="AC32" s="221"/>
      <c r="AD32" s="221"/>
      <c r="AE32" s="221"/>
      <c r="AF32" s="221"/>
      <c r="AG32" s="221"/>
      <c r="AH32" s="221"/>
      <c r="AI32" s="221"/>
    </row>
    <row r="33" spans="1:35" ht="12.75" customHeight="1" x14ac:dyDescent="0.2">
      <c r="A33" s="719"/>
      <c r="B33" s="720"/>
      <c r="C33" s="720"/>
      <c r="D33" s="720"/>
      <c r="E33" s="720"/>
      <c r="F33" s="720"/>
      <c r="G33" s="720"/>
      <c r="H33" s="720"/>
      <c r="I33" s="720"/>
      <c r="J33" s="720"/>
      <c r="K33" s="720"/>
      <c r="L33" s="720"/>
      <c r="M33" s="720"/>
      <c r="N33" s="720"/>
      <c r="O33" s="720"/>
      <c r="P33" s="720"/>
      <c r="Q33" s="720"/>
      <c r="R33" s="720"/>
      <c r="S33" s="721"/>
      <c r="T33" s="242"/>
      <c r="U33" s="221"/>
      <c r="V33" s="221"/>
      <c r="W33" s="221"/>
      <c r="X33" s="221"/>
      <c r="Y33" s="221"/>
      <c r="Z33" s="221"/>
      <c r="AA33" s="221"/>
      <c r="AB33" s="221"/>
      <c r="AC33" s="221"/>
      <c r="AD33" s="221"/>
      <c r="AE33" s="221"/>
      <c r="AF33" s="221"/>
      <c r="AG33" s="221"/>
      <c r="AH33" s="221"/>
      <c r="AI33" s="221"/>
    </row>
    <row r="34" spans="1:35" ht="12.75" customHeight="1" x14ac:dyDescent="0.2">
      <c r="A34" s="719"/>
      <c r="B34" s="720"/>
      <c r="C34" s="720"/>
      <c r="D34" s="720"/>
      <c r="E34" s="720"/>
      <c r="F34" s="720"/>
      <c r="G34" s="720"/>
      <c r="H34" s="720"/>
      <c r="I34" s="720"/>
      <c r="J34" s="720"/>
      <c r="K34" s="720"/>
      <c r="L34" s="720"/>
      <c r="M34" s="720"/>
      <c r="N34" s="720"/>
      <c r="O34" s="720"/>
      <c r="P34" s="720"/>
      <c r="Q34" s="720"/>
      <c r="R34" s="720"/>
      <c r="S34" s="721"/>
      <c r="T34" s="242"/>
      <c r="U34" s="221"/>
      <c r="V34" s="221"/>
      <c r="W34" s="221"/>
      <c r="X34" s="221"/>
      <c r="Y34" s="221"/>
      <c r="Z34" s="221"/>
      <c r="AA34" s="221"/>
      <c r="AB34" s="221"/>
      <c r="AC34" s="221"/>
      <c r="AD34" s="221"/>
      <c r="AE34" s="221"/>
      <c r="AF34" s="221"/>
      <c r="AG34" s="221"/>
      <c r="AH34" s="221"/>
      <c r="AI34" s="221"/>
    </row>
    <row r="35" spans="1:35" ht="12.75" customHeight="1" x14ac:dyDescent="0.2">
      <c r="A35" s="719"/>
      <c r="B35" s="720"/>
      <c r="C35" s="720"/>
      <c r="D35" s="720"/>
      <c r="E35" s="720"/>
      <c r="F35" s="720"/>
      <c r="G35" s="720"/>
      <c r="H35" s="720"/>
      <c r="I35" s="720"/>
      <c r="J35" s="720"/>
      <c r="K35" s="720"/>
      <c r="L35" s="720"/>
      <c r="M35" s="720"/>
      <c r="N35" s="720"/>
      <c r="O35" s="720"/>
      <c r="P35" s="720"/>
      <c r="Q35" s="720"/>
      <c r="R35" s="720"/>
      <c r="S35" s="721"/>
      <c r="T35" s="242"/>
      <c r="U35" s="221"/>
      <c r="V35" s="221"/>
      <c r="W35" s="221"/>
      <c r="X35" s="221"/>
      <c r="Y35" s="221"/>
      <c r="Z35" s="221"/>
      <c r="AA35" s="221"/>
      <c r="AB35" s="221"/>
      <c r="AC35" s="221"/>
      <c r="AD35" s="221"/>
      <c r="AE35" s="221"/>
      <c r="AF35" s="221"/>
      <c r="AG35" s="221"/>
      <c r="AH35" s="221"/>
      <c r="AI35" s="221"/>
    </row>
    <row r="36" spans="1:35" ht="12.75" customHeight="1" x14ac:dyDescent="0.2">
      <c r="A36" s="719"/>
      <c r="B36" s="720"/>
      <c r="C36" s="720"/>
      <c r="D36" s="720"/>
      <c r="E36" s="720"/>
      <c r="F36" s="720"/>
      <c r="G36" s="720"/>
      <c r="H36" s="720"/>
      <c r="I36" s="720"/>
      <c r="J36" s="720"/>
      <c r="K36" s="720"/>
      <c r="L36" s="720"/>
      <c r="M36" s="720"/>
      <c r="N36" s="720"/>
      <c r="O36" s="720"/>
      <c r="P36" s="720"/>
      <c r="Q36" s="720"/>
      <c r="R36" s="720"/>
      <c r="S36" s="721"/>
      <c r="T36" s="242"/>
      <c r="U36" s="221"/>
      <c r="V36" s="221"/>
      <c r="W36" s="221"/>
      <c r="X36" s="221"/>
      <c r="Y36" s="221"/>
      <c r="Z36" s="221"/>
      <c r="AA36" s="221"/>
      <c r="AB36" s="221"/>
      <c r="AC36" s="221"/>
      <c r="AD36" s="221"/>
      <c r="AE36" s="221"/>
      <c r="AF36" s="221"/>
      <c r="AG36" s="221"/>
      <c r="AH36" s="221"/>
      <c r="AI36" s="221"/>
    </row>
    <row r="37" spans="1:35" ht="12.75" customHeight="1" x14ac:dyDescent="0.2">
      <c r="A37" s="719"/>
      <c r="B37" s="720"/>
      <c r="C37" s="720"/>
      <c r="D37" s="720"/>
      <c r="E37" s="720"/>
      <c r="F37" s="720"/>
      <c r="G37" s="720"/>
      <c r="H37" s="720"/>
      <c r="I37" s="720"/>
      <c r="J37" s="720"/>
      <c r="K37" s="720"/>
      <c r="L37" s="720"/>
      <c r="M37" s="720"/>
      <c r="N37" s="720"/>
      <c r="O37" s="720"/>
      <c r="P37" s="720"/>
      <c r="Q37" s="720"/>
      <c r="R37" s="720"/>
      <c r="S37" s="721"/>
      <c r="T37" s="242"/>
      <c r="U37" s="221"/>
      <c r="V37" s="221"/>
      <c r="W37" s="221"/>
      <c r="X37" s="221"/>
      <c r="Y37" s="221"/>
      <c r="Z37" s="221"/>
      <c r="AA37" s="221"/>
      <c r="AB37" s="221"/>
      <c r="AC37" s="221"/>
      <c r="AD37" s="221"/>
      <c r="AE37" s="221"/>
      <c r="AF37" s="221"/>
      <c r="AG37" s="221"/>
      <c r="AH37" s="221"/>
      <c r="AI37" s="221"/>
    </row>
    <row r="38" spans="1:35" ht="12.75" customHeight="1" x14ac:dyDescent="0.2">
      <c r="A38" s="719"/>
      <c r="B38" s="720"/>
      <c r="C38" s="720"/>
      <c r="D38" s="720"/>
      <c r="E38" s="720"/>
      <c r="F38" s="720"/>
      <c r="G38" s="720"/>
      <c r="H38" s="720"/>
      <c r="I38" s="720"/>
      <c r="J38" s="720"/>
      <c r="K38" s="720"/>
      <c r="L38" s="720"/>
      <c r="M38" s="720"/>
      <c r="N38" s="720"/>
      <c r="O38" s="720"/>
      <c r="P38" s="720"/>
      <c r="Q38" s="720"/>
      <c r="R38" s="720"/>
      <c r="S38" s="721"/>
      <c r="T38" s="242"/>
      <c r="U38" s="221"/>
      <c r="V38" s="221"/>
      <c r="W38" s="221"/>
      <c r="X38" s="221"/>
      <c r="Y38" s="221"/>
      <c r="Z38" s="221"/>
      <c r="AA38" s="221"/>
      <c r="AB38" s="221"/>
      <c r="AC38" s="221"/>
      <c r="AD38" s="221"/>
      <c r="AE38" s="221"/>
      <c r="AF38" s="221"/>
      <c r="AG38" s="221"/>
      <c r="AH38" s="221"/>
      <c r="AI38" s="221"/>
    </row>
    <row r="39" spans="1:35" ht="12.75" customHeight="1" x14ac:dyDescent="0.2">
      <c r="A39" s="719"/>
      <c r="B39" s="720"/>
      <c r="C39" s="720"/>
      <c r="D39" s="720"/>
      <c r="E39" s="720"/>
      <c r="F39" s="720"/>
      <c r="G39" s="720"/>
      <c r="H39" s="720"/>
      <c r="I39" s="720"/>
      <c r="J39" s="720"/>
      <c r="K39" s="720"/>
      <c r="L39" s="720"/>
      <c r="M39" s="720"/>
      <c r="N39" s="720"/>
      <c r="O39" s="720"/>
      <c r="P39" s="720"/>
      <c r="Q39" s="720"/>
      <c r="R39" s="720"/>
      <c r="S39" s="721"/>
      <c r="T39" s="242"/>
      <c r="U39" s="221"/>
      <c r="V39" s="221"/>
      <c r="W39" s="221"/>
      <c r="X39" s="221"/>
      <c r="Y39" s="221"/>
      <c r="Z39" s="221"/>
      <c r="AA39" s="221"/>
      <c r="AB39" s="221"/>
      <c r="AC39" s="221"/>
      <c r="AD39" s="221"/>
      <c r="AE39" s="221"/>
      <c r="AF39" s="221"/>
      <c r="AG39" s="221"/>
      <c r="AH39" s="221"/>
      <c r="AI39" s="221"/>
    </row>
    <row r="40" spans="1:35" ht="12.75" customHeight="1" x14ac:dyDescent="0.2">
      <c r="A40" s="719"/>
      <c r="B40" s="720"/>
      <c r="C40" s="720"/>
      <c r="D40" s="720"/>
      <c r="E40" s="720"/>
      <c r="F40" s="720"/>
      <c r="G40" s="720"/>
      <c r="H40" s="720"/>
      <c r="I40" s="720"/>
      <c r="J40" s="720"/>
      <c r="K40" s="720"/>
      <c r="L40" s="720"/>
      <c r="M40" s="720"/>
      <c r="N40" s="720"/>
      <c r="O40" s="720"/>
      <c r="P40" s="720"/>
      <c r="Q40" s="720"/>
      <c r="R40" s="720"/>
      <c r="S40" s="721"/>
      <c r="T40" s="242"/>
      <c r="U40" s="221"/>
      <c r="V40" s="221"/>
      <c r="W40" s="221"/>
      <c r="X40" s="221"/>
      <c r="Y40" s="221"/>
      <c r="Z40" s="221"/>
      <c r="AA40" s="221"/>
      <c r="AB40" s="221"/>
      <c r="AC40" s="221"/>
      <c r="AD40" s="221"/>
      <c r="AE40" s="221"/>
      <c r="AF40" s="221"/>
      <c r="AG40" s="221"/>
      <c r="AH40" s="221"/>
      <c r="AI40" s="221"/>
    </row>
    <row r="41" spans="1:35" ht="12.75" customHeight="1" x14ac:dyDescent="0.2">
      <c r="A41" s="719"/>
      <c r="B41" s="720"/>
      <c r="C41" s="720"/>
      <c r="D41" s="720"/>
      <c r="E41" s="720"/>
      <c r="F41" s="720"/>
      <c r="G41" s="720"/>
      <c r="H41" s="720"/>
      <c r="I41" s="720"/>
      <c r="J41" s="720"/>
      <c r="K41" s="720"/>
      <c r="L41" s="720"/>
      <c r="M41" s="720"/>
      <c r="N41" s="720"/>
      <c r="O41" s="720"/>
      <c r="P41" s="720"/>
      <c r="Q41" s="720"/>
      <c r="R41" s="720"/>
      <c r="S41" s="721"/>
      <c r="T41" s="242"/>
      <c r="U41" s="221"/>
      <c r="V41" s="221"/>
      <c r="W41" s="221"/>
      <c r="X41" s="221"/>
      <c r="Y41" s="221"/>
      <c r="Z41" s="221"/>
      <c r="AA41" s="221"/>
      <c r="AB41" s="221"/>
      <c r="AC41" s="221"/>
      <c r="AD41" s="221"/>
      <c r="AE41" s="221"/>
      <c r="AF41" s="221"/>
      <c r="AG41" s="221"/>
      <c r="AH41" s="221"/>
      <c r="AI41" s="221"/>
    </row>
    <row r="42" spans="1:35" ht="12.75" customHeight="1" x14ac:dyDescent="0.2">
      <c r="A42" s="719"/>
      <c r="B42" s="720"/>
      <c r="C42" s="720"/>
      <c r="D42" s="720"/>
      <c r="E42" s="720"/>
      <c r="F42" s="720"/>
      <c r="G42" s="720"/>
      <c r="H42" s="720"/>
      <c r="I42" s="720"/>
      <c r="J42" s="720"/>
      <c r="K42" s="720"/>
      <c r="L42" s="720"/>
      <c r="M42" s="720"/>
      <c r="N42" s="720"/>
      <c r="O42" s="720"/>
      <c r="P42" s="720"/>
      <c r="Q42" s="720"/>
      <c r="R42" s="720"/>
      <c r="S42" s="721"/>
      <c r="T42" s="242"/>
      <c r="U42" s="221"/>
      <c r="V42" s="221"/>
      <c r="W42" s="221"/>
      <c r="X42" s="221"/>
      <c r="Y42" s="221"/>
      <c r="Z42" s="221"/>
      <c r="AA42" s="221"/>
      <c r="AB42" s="221"/>
      <c r="AC42" s="221"/>
      <c r="AD42" s="221"/>
      <c r="AE42" s="221"/>
      <c r="AF42" s="221"/>
      <c r="AG42" s="221"/>
      <c r="AH42" s="221"/>
      <c r="AI42" s="221"/>
    </row>
    <row r="43" spans="1:35" ht="12.75" customHeight="1" x14ac:dyDescent="0.2">
      <c r="A43" s="719"/>
      <c r="B43" s="720"/>
      <c r="C43" s="720"/>
      <c r="D43" s="720"/>
      <c r="E43" s="720"/>
      <c r="F43" s="720"/>
      <c r="G43" s="720"/>
      <c r="H43" s="720"/>
      <c r="I43" s="720"/>
      <c r="J43" s="720"/>
      <c r="K43" s="720"/>
      <c r="L43" s="720"/>
      <c r="M43" s="720"/>
      <c r="N43" s="720"/>
      <c r="O43" s="720"/>
      <c r="P43" s="720"/>
      <c r="Q43" s="720"/>
      <c r="R43" s="720"/>
      <c r="S43" s="721"/>
      <c r="T43" s="242"/>
      <c r="U43" s="221"/>
      <c r="V43" s="221"/>
      <c r="W43" s="221"/>
      <c r="X43" s="221"/>
      <c r="Y43" s="221"/>
      <c r="Z43" s="221"/>
      <c r="AA43" s="221"/>
      <c r="AB43" s="221"/>
      <c r="AC43" s="221"/>
      <c r="AD43" s="221"/>
      <c r="AE43" s="221"/>
      <c r="AF43" s="221"/>
      <c r="AG43" s="221"/>
      <c r="AH43" s="221"/>
      <c r="AI43" s="221"/>
    </row>
    <row r="44" spans="1:35" ht="12.75" customHeight="1" x14ac:dyDescent="0.2">
      <c r="A44" s="719"/>
      <c r="B44" s="720"/>
      <c r="C44" s="720"/>
      <c r="D44" s="720"/>
      <c r="E44" s="720"/>
      <c r="F44" s="720"/>
      <c r="G44" s="720"/>
      <c r="H44" s="720"/>
      <c r="I44" s="720"/>
      <c r="J44" s="720"/>
      <c r="K44" s="720"/>
      <c r="L44" s="720"/>
      <c r="M44" s="720"/>
      <c r="N44" s="720"/>
      <c r="O44" s="720"/>
      <c r="P44" s="720"/>
      <c r="Q44" s="720"/>
      <c r="R44" s="720"/>
      <c r="S44" s="721"/>
      <c r="T44" s="242"/>
      <c r="U44" s="221"/>
      <c r="V44" s="221"/>
      <c r="W44" s="221"/>
      <c r="X44" s="221"/>
      <c r="Y44" s="221"/>
      <c r="Z44" s="221"/>
      <c r="AA44" s="221"/>
      <c r="AB44" s="221"/>
      <c r="AC44" s="221"/>
      <c r="AD44" s="221"/>
      <c r="AE44" s="221"/>
      <c r="AF44" s="221"/>
      <c r="AG44" s="221"/>
      <c r="AH44" s="221"/>
      <c r="AI44" s="221"/>
    </row>
    <row r="45" spans="1:35" ht="12.75" customHeight="1" x14ac:dyDescent="0.2">
      <c r="A45" s="719"/>
      <c r="B45" s="720"/>
      <c r="C45" s="720"/>
      <c r="D45" s="720"/>
      <c r="E45" s="720"/>
      <c r="F45" s="720"/>
      <c r="G45" s="720"/>
      <c r="H45" s="720"/>
      <c r="I45" s="720"/>
      <c r="J45" s="720"/>
      <c r="K45" s="720"/>
      <c r="L45" s="720"/>
      <c r="M45" s="720"/>
      <c r="N45" s="720"/>
      <c r="O45" s="720"/>
      <c r="P45" s="720"/>
      <c r="Q45" s="720"/>
      <c r="R45" s="720"/>
      <c r="S45" s="721"/>
      <c r="T45" s="242"/>
      <c r="U45" s="221"/>
      <c r="V45" s="221"/>
      <c r="W45" s="221"/>
      <c r="X45" s="221"/>
      <c r="Y45" s="221"/>
      <c r="Z45" s="221"/>
      <c r="AA45" s="221"/>
      <c r="AB45" s="221"/>
      <c r="AC45" s="221"/>
      <c r="AD45" s="221"/>
      <c r="AE45" s="221"/>
      <c r="AF45" s="221"/>
      <c r="AG45" s="221"/>
      <c r="AH45" s="221"/>
      <c r="AI45" s="221"/>
    </row>
    <row r="46" spans="1:35" ht="12.75" customHeight="1" x14ac:dyDescent="0.2">
      <c r="A46" s="719"/>
      <c r="B46" s="720"/>
      <c r="C46" s="720"/>
      <c r="D46" s="720"/>
      <c r="E46" s="720"/>
      <c r="F46" s="720"/>
      <c r="G46" s="720"/>
      <c r="H46" s="720"/>
      <c r="I46" s="720"/>
      <c r="J46" s="720"/>
      <c r="K46" s="720"/>
      <c r="L46" s="720"/>
      <c r="M46" s="720"/>
      <c r="N46" s="720"/>
      <c r="O46" s="720"/>
      <c r="P46" s="720"/>
      <c r="Q46" s="720"/>
      <c r="R46" s="720"/>
      <c r="S46" s="721"/>
      <c r="T46" s="242"/>
      <c r="U46" s="221"/>
      <c r="V46" s="221"/>
      <c r="W46" s="221"/>
      <c r="X46" s="221"/>
      <c r="Y46" s="221"/>
      <c r="Z46" s="221"/>
      <c r="AA46" s="221"/>
      <c r="AB46" s="221"/>
      <c r="AC46" s="221"/>
      <c r="AD46" s="221"/>
      <c r="AE46" s="221"/>
      <c r="AF46" s="221"/>
      <c r="AG46" s="221"/>
      <c r="AH46" s="221"/>
      <c r="AI46" s="221"/>
    </row>
    <row r="47" spans="1:35" ht="12.75" customHeight="1" x14ac:dyDescent="0.2">
      <c r="A47" s="719"/>
      <c r="B47" s="720"/>
      <c r="C47" s="720"/>
      <c r="D47" s="720"/>
      <c r="E47" s="720"/>
      <c r="F47" s="720"/>
      <c r="G47" s="720"/>
      <c r="H47" s="720"/>
      <c r="I47" s="720"/>
      <c r="J47" s="720"/>
      <c r="K47" s="720"/>
      <c r="L47" s="720"/>
      <c r="M47" s="720"/>
      <c r="N47" s="720"/>
      <c r="O47" s="720"/>
      <c r="P47" s="720"/>
      <c r="Q47" s="720"/>
      <c r="R47" s="720"/>
      <c r="S47" s="721"/>
      <c r="T47" s="242"/>
      <c r="U47" s="221"/>
      <c r="V47" s="221"/>
      <c r="W47" s="221"/>
      <c r="X47" s="221"/>
      <c r="Y47" s="221"/>
      <c r="Z47" s="221"/>
      <c r="AA47" s="221"/>
      <c r="AB47" s="221"/>
      <c r="AC47" s="221"/>
      <c r="AD47" s="221"/>
      <c r="AE47" s="221"/>
      <c r="AF47" s="221"/>
      <c r="AG47" s="221"/>
      <c r="AH47" s="221"/>
      <c r="AI47" s="221"/>
    </row>
    <row r="48" spans="1:35" ht="12.75" customHeight="1" x14ac:dyDescent="0.2">
      <c r="A48" s="719"/>
      <c r="B48" s="720"/>
      <c r="C48" s="720"/>
      <c r="D48" s="720"/>
      <c r="E48" s="720"/>
      <c r="F48" s="720"/>
      <c r="G48" s="720"/>
      <c r="H48" s="720"/>
      <c r="I48" s="720"/>
      <c r="J48" s="720"/>
      <c r="K48" s="720"/>
      <c r="L48" s="720"/>
      <c r="M48" s="720"/>
      <c r="N48" s="720"/>
      <c r="O48" s="720"/>
      <c r="P48" s="720"/>
      <c r="Q48" s="720"/>
      <c r="R48" s="720"/>
      <c r="S48" s="721"/>
      <c r="T48" s="242"/>
      <c r="U48" s="221"/>
      <c r="V48" s="221"/>
      <c r="W48" s="221"/>
      <c r="X48" s="221"/>
      <c r="Y48" s="221"/>
      <c r="Z48" s="221"/>
      <c r="AA48" s="221"/>
      <c r="AB48" s="221"/>
      <c r="AC48" s="221"/>
      <c r="AD48" s="221"/>
      <c r="AE48" s="221"/>
      <c r="AF48" s="221"/>
      <c r="AG48" s="221"/>
      <c r="AH48" s="221"/>
      <c r="AI48" s="221"/>
    </row>
    <row r="49" spans="1:35" ht="12.75" customHeight="1" x14ac:dyDescent="0.2">
      <c r="A49" s="719"/>
      <c r="B49" s="720"/>
      <c r="C49" s="720"/>
      <c r="D49" s="720"/>
      <c r="E49" s="720"/>
      <c r="F49" s="720"/>
      <c r="G49" s="720"/>
      <c r="H49" s="720"/>
      <c r="I49" s="720"/>
      <c r="J49" s="720"/>
      <c r="K49" s="720"/>
      <c r="L49" s="720"/>
      <c r="M49" s="720"/>
      <c r="N49" s="720"/>
      <c r="O49" s="720"/>
      <c r="P49" s="720"/>
      <c r="Q49" s="720"/>
      <c r="R49" s="720"/>
      <c r="S49" s="721"/>
      <c r="T49" s="242"/>
      <c r="U49" s="221"/>
      <c r="V49" s="221"/>
      <c r="W49" s="221"/>
      <c r="X49" s="221"/>
      <c r="Y49" s="221"/>
      <c r="Z49" s="221"/>
      <c r="AA49" s="221"/>
      <c r="AB49" s="221"/>
      <c r="AC49" s="221"/>
      <c r="AD49" s="221"/>
      <c r="AE49" s="221"/>
      <c r="AF49" s="221"/>
      <c r="AG49" s="221"/>
      <c r="AH49" s="221"/>
      <c r="AI49" s="221"/>
    </row>
    <row r="50" spans="1:35" ht="12.75" customHeight="1" x14ac:dyDescent="0.2">
      <c r="A50" s="719"/>
      <c r="B50" s="720"/>
      <c r="C50" s="720"/>
      <c r="D50" s="720"/>
      <c r="E50" s="720"/>
      <c r="F50" s="720"/>
      <c r="G50" s="720"/>
      <c r="H50" s="720"/>
      <c r="I50" s="720"/>
      <c r="J50" s="720"/>
      <c r="K50" s="720"/>
      <c r="L50" s="720"/>
      <c r="M50" s="720"/>
      <c r="N50" s="720"/>
      <c r="O50" s="720"/>
      <c r="P50" s="720"/>
      <c r="Q50" s="720"/>
      <c r="R50" s="720"/>
      <c r="S50" s="721"/>
      <c r="T50" s="242"/>
      <c r="U50" s="221"/>
      <c r="V50" s="221"/>
      <c r="W50" s="221"/>
      <c r="X50" s="221"/>
      <c r="Y50" s="221"/>
      <c r="Z50" s="221"/>
      <c r="AA50" s="221"/>
      <c r="AB50" s="221"/>
      <c r="AC50" s="221"/>
      <c r="AD50" s="221"/>
      <c r="AE50" s="221"/>
      <c r="AF50" s="221"/>
      <c r="AG50" s="221"/>
      <c r="AH50" s="221"/>
      <c r="AI50" s="221"/>
    </row>
    <row r="51" spans="1:35" ht="12.75" customHeight="1" x14ac:dyDescent="0.2">
      <c r="A51" s="719"/>
      <c r="B51" s="720"/>
      <c r="C51" s="720"/>
      <c r="D51" s="720"/>
      <c r="E51" s="720"/>
      <c r="F51" s="720"/>
      <c r="G51" s="720"/>
      <c r="H51" s="720"/>
      <c r="I51" s="720"/>
      <c r="J51" s="720"/>
      <c r="K51" s="720"/>
      <c r="L51" s="720"/>
      <c r="M51" s="720"/>
      <c r="N51" s="720"/>
      <c r="O51" s="720"/>
      <c r="P51" s="720"/>
      <c r="Q51" s="720"/>
      <c r="R51" s="720"/>
      <c r="S51" s="721"/>
      <c r="T51" s="242"/>
      <c r="U51" s="221"/>
      <c r="V51" s="221"/>
      <c r="W51" s="221"/>
      <c r="X51" s="221"/>
      <c r="Y51" s="221"/>
      <c r="Z51" s="221"/>
      <c r="AA51" s="221"/>
      <c r="AB51" s="221"/>
      <c r="AC51" s="221"/>
      <c r="AD51" s="221"/>
      <c r="AE51" s="221"/>
      <c r="AF51" s="221"/>
      <c r="AG51" s="221"/>
      <c r="AH51" s="221"/>
      <c r="AI51" s="221"/>
    </row>
    <row r="52" spans="1:35" ht="12.75" customHeight="1" x14ac:dyDescent="0.2">
      <c r="A52" s="719"/>
      <c r="B52" s="720"/>
      <c r="C52" s="720"/>
      <c r="D52" s="720"/>
      <c r="E52" s="720"/>
      <c r="F52" s="720"/>
      <c r="G52" s="720"/>
      <c r="H52" s="720"/>
      <c r="I52" s="720"/>
      <c r="J52" s="720"/>
      <c r="K52" s="720"/>
      <c r="L52" s="720"/>
      <c r="M52" s="720"/>
      <c r="N52" s="720"/>
      <c r="O52" s="720"/>
      <c r="P52" s="720"/>
      <c r="Q52" s="720"/>
      <c r="R52" s="720"/>
      <c r="S52" s="721"/>
      <c r="T52" s="242"/>
      <c r="U52" s="221"/>
      <c r="V52" s="221"/>
      <c r="W52" s="221"/>
      <c r="X52" s="221"/>
      <c r="Y52" s="221"/>
      <c r="Z52" s="221"/>
      <c r="AA52" s="221"/>
      <c r="AB52" s="221"/>
      <c r="AC52" s="221"/>
      <c r="AD52" s="221"/>
      <c r="AE52" s="221"/>
      <c r="AF52" s="221"/>
      <c r="AG52" s="221"/>
      <c r="AH52" s="221"/>
      <c r="AI52" s="221"/>
    </row>
    <row r="53" spans="1:35" ht="12.75" customHeight="1" x14ac:dyDescent="0.2">
      <c r="A53" s="719"/>
      <c r="B53" s="720"/>
      <c r="C53" s="720"/>
      <c r="D53" s="720"/>
      <c r="E53" s="720"/>
      <c r="F53" s="720"/>
      <c r="G53" s="720"/>
      <c r="H53" s="720"/>
      <c r="I53" s="720"/>
      <c r="J53" s="720"/>
      <c r="K53" s="720"/>
      <c r="L53" s="720"/>
      <c r="M53" s="720"/>
      <c r="N53" s="720"/>
      <c r="O53" s="720"/>
      <c r="P53" s="720"/>
      <c r="Q53" s="720"/>
      <c r="R53" s="720"/>
      <c r="S53" s="721"/>
      <c r="T53" s="242"/>
      <c r="U53" s="221"/>
      <c r="V53" s="221"/>
      <c r="W53" s="221"/>
      <c r="X53" s="221"/>
      <c r="Y53" s="221"/>
      <c r="Z53" s="221"/>
      <c r="AA53" s="221"/>
      <c r="AB53" s="221"/>
      <c r="AC53" s="221"/>
      <c r="AD53" s="221"/>
      <c r="AE53" s="221"/>
      <c r="AF53" s="221"/>
      <c r="AG53" s="221"/>
      <c r="AH53" s="221"/>
      <c r="AI53" s="221"/>
    </row>
    <row r="54" spans="1:35" ht="12.75" customHeight="1" x14ac:dyDescent="0.2">
      <c r="A54" s="719"/>
      <c r="B54" s="720"/>
      <c r="C54" s="720"/>
      <c r="D54" s="720"/>
      <c r="E54" s="720"/>
      <c r="F54" s="720"/>
      <c r="G54" s="720"/>
      <c r="H54" s="720"/>
      <c r="I54" s="720"/>
      <c r="J54" s="720"/>
      <c r="K54" s="720"/>
      <c r="L54" s="720"/>
      <c r="M54" s="720"/>
      <c r="N54" s="720"/>
      <c r="O54" s="720"/>
      <c r="P54" s="720"/>
      <c r="Q54" s="720"/>
      <c r="R54" s="720"/>
      <c r="S54" s="721"/>
      <c r="T54" s="242"/>
      <c r="U54" s="221"/>
      <c r="V54" s="221"/>
      <c r="W54" s="221"/>
      <c r="X54" s="221"/>
      <c r="Y54" s="221"/>
      <c r="Z54" s="221"/>
      <c r="AA54" s="221"/>
      <c r="AB54" s="221"/>
      <c r="AC54" s="221"/>
      <c r="AD54" s="221"/>
      <c r="AE54" s="221"/>
      <c r="AF54" s="221"/>
      <c r="AG54" s="221"/>
      <c r="AH54" s="221"/>
      <c r="AI54" s="221"/>
    </row>
    <row r="55" spans="1:35" ht="12.75" customHeight="1" x14ac:dyDescent="0.2">
      <c r="A55" s="719"/>
      <c r="B55" s="720"/>
      <c r="C55" s="720"/>
      <c r="D55" s="720"/>
      <c r="E55" s="720"/>
      <c r="F55" s="720"/>
      <c r="G55" s="720"/>
      <c r="H55" s="720"/>
      <c r="I55" s="720"/>
      <c r="J55" s="720"/>
      <c r="K55" s="720"/>
      <c r="L55" s="720"/>
      <c r="M55" s="720"/>
      <c r="N55" s="720"/>
      <c r="O55" s="720"/>
      <c r="P55" s="720"/>
      <c r="Q55" s="720"/>
      <c r="R55" s="720"/>
      <c r="S55" s="721"/>
      <c r="T55" s="242"/>
      <c r="U55" s="221"/>
      <c r="V55" s="221"/>
      <c r="W55" s="221"/>
      <c r="X55" s="221"/>
      <c r="Y55" s="221"/>
      <c r="Z55" s="221"/>
      <c r="AA55" s="221"/>
      <c r="AB55" s="221"/>
      <c r="AC55" s="221"/>
      <c r="AD55" s="221"/>
      <c r="AE55" s="221"/>
      <c r="AF55" s="221"/>
      <c r="AG55" s="221"/>
      <c r="AH55" s="221"/>
      <c r="AI55" s="221"/>
    </row>
    <row r="56" spans="1:35" ht="12.75" customHeight="1" x14ac:dyDescent="0.2">
      <c r="A56" s="719"/>
      <c r="B56" s="720"/>
      <c r="C56" s="720"/>
      <c r="D56" s="720"/>
      <c r="E56" s="720"/>
      <c r="F56" s="720"/>
      <c r="G56" s="720"/>
      <c r="H56" s="720"/>
      <c r="I56" s="720"/>
      <c r="J56" s="720"/>
      <c r="K56" s="720"/>
      <c r="L56" s="720"/>
      <c r="M56" s="720"/>
      <c r="N56" s="720"/>
      <c r="O56" s="720"/>
      <c r="P56" s="720"/>
      <c r="Q56" s="720"/>
      <c r="R56" s="720"/>
      <c r="S56" s="721"/>
      <c r="T56" s="242"/>
      <c r="U56" s="221"/>
      <c r="V56" s="221"/>
      <c r="W56" s="221"/>
      <c r="X56" s="221"/>
      <c r="Y56" s="221"/>
      <c r="Z56" s="221"/>
      <c r="AA56" s="221"/>
      <c r="AB56" s="221"/>
      <c r="AC56" s="221"/>
      <c r="AD56" s="221"/>
      <c r="AE56" s="221"/>
      <c r="AF56" s="221"/>
      <c r="AG56" s="221"/>
      <c r="AH56" s="221"/>
      <c r="AI56" s="221"/>
    </row>
    <row r="57" spans="1:35" ht="12.75" customHeight="1" x14ac:dyDescent="0.2">
      <c r="A57" s="719"/>
      <c r="B57" s="720"/>
      <c r="C57" s="720"/>
      <c r="D57" s="720"/>
      <c r="E57" s="720"/>
      <c r="F57" s="720"/>
      <c r="G57" s="720"/>
      <c r="H57" s="720"/>
      <c r="I57" s="720"/>
      <c r="J57" s="720"/>
      <c r="K57" s="720"/>
      <c r="L57" s="720"/>
      <c r="M57" s="720"/>
      <c r="N57" s="720"/>
      <c r="O57" s="720"/>
      <c r="P57" s="720"/>
      <c r="Q57" s="720"/>
      <c r="R57" s="720"/>
      <c r="S57" s="721"/>
      <c r="T57" s="242"/>
      <c r="U57" s="221"/>
      <c r="V57" s="221"/>
      <c r="W57" s="221"/>
      <c r="X57" s="221"/>
      <c r="Y57" s="221"/>
      <c r="Z57" s="221"/>
      <c r="AA57" s="221"/>
      <c r="AB57" s="221"/>
      <c r="AC57" s="221"/>
      <c r="AD57" s="221"/>
      <c r="AE57" s="221"/>
      <c r="AF57" s="221"/>
      <c r="AG57" s="221"/>
      <c r="AH57" s="221"/>
      <c r="AI57" s="221"/>
    </row>
    <row r="58" spans="1:35" ht="12.75" customHeight="1" x14ac:dyDescent="0.2">
      <c r="A58" s="719"/>
      <c r="B58" s="720"/>
      <c r="C58" s="720"/>
      <c r="D58" s="720"/>
      <c r="E58" s="720"/>
      <c r="F58" s="720"/>
      <c r="G58" s="720"/>
      <c r="H58" s="720"/>
      <c r="I58" s="720"/>
      <c r="J58" s="720"/>
      <c r="K58" s="720"/>
      <c r="L58" s="720"/>
      <c r="M58" s="720"/>
      <c r="N58" s="720"/>
      <c r="O58" s="720"/>
      <c r="P58" s="720"/>
      <c r="Q58" s="720"/>
      <c r="R58" s="720"/>
      <c r="S58" s="721"/>
      <c r="T58" s="242"/>
      <c r="U58" s="221"/>
      <c r="V58" s="221"/>
      <c r="W58" s="221"/>
      <c r="X58" s="221"/>
      <c r="Y58" s="221"/>
      <c r="Z58" s="221"/>
      <c r="AA58" s="221"/>
      <c r="AB58" s="221"/>
      <c r="AC58" s="221"/>
      <c r="AD58" s="221"/>
      <c r="AE58" s="221"/>
      <c r="AF58" s="221"/>
      <c r="AG58" s="221"/>
      <c r="AH58" s="221"/>
      <c r="AI58" s="221"/>
    </row>
    <row r="59" spans="1:35" ht="12.75" customHeight="1" x14ac:dyDescent="0.2">
      <c r="A59" s="719"/>
      <c r="B59" s="720"/>
      <c r="C59" s="720"/>
      <c r="D59" s="720"/>
      <c r="E59" s="720"/>
      <c r="F59" s="720"/>
      <c r="G59" s="720"/>
      <c r="H59" s="720"/>
      <c r="I59" s="720"/>
      <c r="J59" s="720"/>
      <c r="K59" s="720"/>
      <c r="L59" s="720"/>
      <c r="M59" s="720"/>
      <c r="N59" s="720"/>
      <c r="O59" s="720"/>
      <c r="P59" s="720"/>
      <c r="Q59" s="720"/>
      <c r="R59" s="720"/>
      <c r="S59" s="721"/>
      <c r="T59" s="242"/>
      <c r="U59" s="221"/>
      <c r="V59" s="221"/>
      <c r="W59" s="221"/>
      <c r="X59" s="221"/>
      <c r="Y59" s="221"/>
      <c r="Z59" s="221"/>
      <c r="AA59" s="221"/>
      <c r="AB59" s="221"/>
      <c r="AC59" s="221"/>
      <c r="AD59" s="221"/>
      <c r="AE59" s="221"/>
      <c r="AF59" s="221"/>
      <c r="AG59" s="221"/>
      <c r="AH59" s="221"/>
      <c r="AI59" s="221"/>
    </row>
    <row r="60" spans="1:35" ht="12.75" customHeight="1" x14ac:dyDescent="0.2">
      <c r="A60" s="719"/>
      <c r="B60" s="720"/>
      <c r="C60" s="720"/>
      <c r="D60" s="720"/>
      <c r="E60" s="720"/>
      <c r="F60" s="720"/>
      <c r="G60" s="720"/>
      <c r="H60" s="720"/>
      <c r="I60" s="720"/>
      <c r="J60" s="720"/>
      <c r="K60" s="720"/>
      <c r="L60" s="720"/>
      <c r="M60" s="720"/>
      <c r="N60" s="720"/>
      <c r="O60" s="720"/>
      <c r="P60" s="720"/>
      <c r="Q60" s="720"/>
      <c r="R60" s="720"/>
      <c r="S60" s="721"/>
      <c r="T60" s="242"/>
      <c r="U60" s="221"/>
      <c r="V60" s="221"/>
      <c r="W60" s="221"/>
      <c r="X60" s="221"/>
      <c r="Y60" s="221"/>
      <c r="Z60" s="221"/>
      <c r="AA60" s="221"/>
      <c r="AB60" s="221"/>
      <c r="AC60" s="221"/>
      <c r="AD60" s="221"/>
      <c r="AE60" s="221"/>
      <c r="AF60" s="221"/>
      <c r="AG60" s="221"/>
      <c r="AH60" s="221"/>
      <c r="AI60" s="221"/>
    </row>
    <row r="61" spans="1:35" ht="12.75" customHeight="1" x14ac:dyDescent="0.2">
      <c r="A61" s="719"/>
      <c r="B61" s="720"/>
      <c r="C61" s="720"/>
      <c r="D61" s="720"/>
      <c r="E61" s="720"/>
      <c r="F61" s="720"/>
      <c r="G61" s="720"/>
      <c r="H61" s="720"/>
      <c r="I61" s="720"/>
      <c r="J61" s="720"/>
      <c r="K61" s="720"/>
      <c r="L61" s="720"/>
      <c r="M61" s="720"/>
      <c r="N61" s="720"/>
      <c r="O61" s="720"/>
      <c r="P61" s="720"/>
      <c r="Q61" s="720"/>
      <c r="R61" s="720"/>
      <c r="S61" s="721"/>
      <c r="T61" s="242"/>
      <c r="U61" s="221"/>
      <c r="V61" s="221"/>
      <c r="W61" s="221"/>
      <c r="X61" s="221"/>
      <c r="Y61" s="221"/>
      <c r="Z61" s="221"/>
      <c r="AA61" s="221"/>
      <c r="AB61" s="221"/>
      <c r="AC61" s="221"/>
      <c r="AD61" s="221"/>
      <c r="AE61" s="221"/>
      <c r="AF61" s="221"/>
      <c r="AG61" s="221"/>
      <c r="AH61" s="221"/>
      <c r="AI61" s="221"/>
    </row>
    <row r="62" spans="1:35" ht="12.75" customHeight="1" x14ac:dyDescent="0.2">
      <c r="A62" s="719"/>
      <c r="B62" s="720"/>
      <c r="C62" s="720"/>
      <c r="D62" s="720"/>
      <c r="E62" s="720"/>
      <c r="F62" s="720"/>
      <c r="G62" s="720"/>
      <c r="H62" s="720"/>
      <c r="I62" s="720"/>
      <c r="J62" s="720"/>
      <c r="K62" s="720"/>
      <c r="L62" s="720"/>
      <c r="M62" s="720"/>
      <c r="N62" s="720"/>
      <c r="O62" s="720"/>
      <c r="P62" s="720"/>
      <c r="Q62" s="720"/>
      <c r="R62" s="720"/>
      <c r="S62" s="721"/>
      <c r="T62" s="242"/>
      <c r="U62" s="221"/>
      <c r="V62" s="221"/>
      <c r="W62" s="221"/>
      <c r="X62" s="221"/>
      <c r="Y62" s="221"/>
      <c r="Z62" s="221"/>
      <c r="AA62" s="221"/>
      <c r="AB62" s="221"/>
      <c r="AC62" s="221"/>
      <c r="AD62" s="221"/>
      <c r="AE62" s="221"/>
      <c r="AF62" s="221"/>
      <c r="AG62" s="221"/>
      <c r="AH62" s="221"/>
      <c r="AI62" s="221"/>
    </row>
    <row r="63" spans="1:35" ht="12.75" customHeight="1" x14ac:dyDescent="0.2">
      <c r="A63" s="722"/>
      <c r="B63" s="723"/>
      <c r="C63" s="723"/>
      <c r="D63" s="723"/>
      <c r="E63" s="723"/>
      <c r="F63" s="723"/>
      <c r="G63" s="723"/>
      <c r="H63" s="723"/>
      <c r="I63" s="723"/>
      <c r="J63" s="723"/>
      <c r="K63" s="723"/>
      <c r="L63" s="723"/>
      <c r="M63" s="723"/>
      <c r="N63" s="723"/>
      <c r="O63" s="723"/>
      <c r="P63" s="723"/>
      <c r="Q63" s="723"/>
      <c r="R63" s="723"/>
      <c r="S63" s="724"/>
      <c r="T63" s="544"/>
      <c r="U63" s="225"/>
      <c r="V63" s="225"/>
      <c r="W63" s="225"/>
      <c r="X63" s="225"/>
      <c r="Y63" s="225"/>
      <c r="Z63" s="225"/>
      <c r="AA63" s="225"/>
      <c r="AB63" s="225"/>
      <c r="AC63" s="225"/>
      <c r="AD63" s="225"/>
      <c r="AE63" s="225"/>
      <c r="AF63" s="225"/>
      <c r="AG63" s="225"/>
      <c r="AH63" s="225"/>
      <c r="AI63" s="225"/>
    </row>
    <row r="64" spans="1:35" ht="12.75" customHeight="1" x14ac:dyDescent="0.2"/>
    <row r="65" ht="12.75" customHeight="1" x14ac:dyDescent="0.2"/>
    <row r="66" ht="12.75" customHeight="1" x14ac:dyDescent="0.2"/>
    <row r="67" ht="12.75" customHeight="1" x14ac:dyDescent="0.2"/>
    <row r="68" ht="12.75" customHeight="1" x14ac:dyDescent="0.2"/>
  </sheetData>
  <sheetProtection algorithmName="SHA-512" hashValue="tvx2rNa+fy1eMqT15XCDtxzrJDrqDj2V+L3lhg5Ee/1pUJfGOv0l7NRhbwrpAIvCfim65HalFR+GtutY/GJGlg==" saltValue="S/D6LbMqUXvb6Qg9qpgXuA==" spinCount="100000" sheet="1" scenarios="1" insertHyperlinks="0"/>
  <protectedRanges>
    <protectedRange sqref="A7:S63 T1:AI63" name="YellowZone"/>
  </protectedRanges>
  <mergeCells count="4">
    <mergeCell ref="A1:S1"/>
    <mergeCell ref="D3:J3"/>
    <mergeCell ref="O3:S3"/>
    <mergeCell ref="A5:S6"/>
  </mergeCells>
  <hyperlinks>
    <hyperlink ref="A7" location="'Cover Sheet'!A1" display="BACK to COVER SHEET" xr:uid="{6B6652D8-D8BD-4BD7-A294-057C6DC27580}"/>
  </hyperlinks>
  <pageMargins left="0.39370078740157483" right="0.39370078740157483" top="0.39370078740157483" bottom="0.39370078740157483" header="0" footer="0"/>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Tabelle38"/>
  <dimension ref="A1:X42"/>
  <sheetViews>
    <sheetView showGridLines="0" workbookViewId="0">
      <selection activeCell="R3" sqref="R3"/>
    </sheetView>
  </sheetViews>
  <sheetFormatPr baseColWidth="10" defaultColWidth="14.42578125" defaultRowHeight="15" customHeight="1" x14ac:dyDescent="0.2"/>
  <cols>
    <col min="1" max="21" width="5" customWidth="1"/>
    <col min="22" max="22" width="6.28515625" customWidth="1"/>
    <col min="23" max="38" width="5" customWidth="1"/>
  </cols>
  <sheetData>
    <row r="1" spans="1:24" ht="12.75" customHeight="1" x14ac:dyDescent="0.2">
      <c r="A1" s="1090" t="s">
        <v>1678</v>
      </c>
      <c r="B1" s="772"/>
      <c r="C1" s="772"/>
      <c r="D1" s="772"/>
      <c r="E1" s="772"/>
      <c r="F1" s="772"/>
      <c r="G1" s="772"/>
      <c r="H1" s="772"/>
      <c r="I1" s="772"/>
      <c r="J1" s="772"/>
      <c r="K1" s="772"/>
      <c r="L1" s="772"/>
      <c r="M1" s="772"/>
      <c r="N1" s="772"/>
      <c r="O1" s="772"/>
      <c r="P1" s="772"/>
      <c r="Q1" s="772"/>
      <c r="R1" s="772"/>
      <c r="S1" s="773"/>
      <c r="T1" s="495"/>
      <c r="U1" s="409"/>
      <c r="V1" s="409"/>
      <c r="W1" s="409"/>
      <c r="X1" s="409"/>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203" t="s">
        <v>1679</v>
      </c>
      <c r="C3" s="203"/>
      <c r="D3" s="203"/>
      <c r="E3" s="203"/>
      <c r="F3" s="203"/>
      <c r="G3" s="203"/>
      <c r="H3" s="203"/>
      <c r="I3" s="203"/>
      <c r="J3" s="203"/>
      <c r="K3" s="203"/>
      <c r="L3" s="203"/>
      <c r="M3" s="203"/>
      <c r="N3" s="203"/>
      <c r="O3" s="203"/>
      <c r="P3" s="203"/>
      <c r="Q3" s="8"/>
      <c r="R3" s="729" t="s">
        <v>1680</v>
      </c>
      <c r="S3" s="730"/>
      <c r="T3" s="494"/>
      <c r="U3" s="8"/>
      <c r="V3" s="8"/>
      <c r="W3" s="8"/>
      <c r="X3" s="8"/>
    </row>
    <row r="4" spans="1:24" ht="12.75" customHeight="1" x14ac:dyDescent="0.2">
      <c r="A4" s="728"/>
      <c r="B4" s="8" t="s">
        <v>1681</v>
      </c>
      <c r="C4" s="203"/>
      <c r="D4" s="203"/>
      <c r="E4" s="203"/>
      <c r="F4" s="203"/>
      <c r="G4" s="203"/>
      <c r="H4" s="203"/>
      <c r="I4" s="203"/>
      <c r="J4" s="203"/>
      <c r="K4" s="203"/>
      <c r="L4" s="203"/>
      <c r="M4" s="203"/>
      <c r="N4" s="203"/>
      <c r="O4" s="203"/>
      <c r="P4" s="203"/>
      <c r="Q4" s="203"/>
      <c r="R4" s="203"/>
      <c r="S4" s="730"/>
      <c r="T4" s="494"/>
      <c r="U4" s="8"/>
      <c r="V4" s="8"/>
      <c r="W4" s="8"/>
      <c r="X4" s="8"/>
    </row>
    <row r="5" spans="1:24" ht="12.75" customHeight="1" x14ac:dyDescent="0.2">
      <c r="A5" s="728"/>
      <c r="B5" s="8"/>
      <c r="C5" s="203"/>
      <c r="D5" s="203"/>
      <c r="E5" s="203"/>
      <c r="F5" s="203"/>
      <c r="G5" s="203"/>
      <c r="H5" s="203"/>
      <c r="I5" s="203"/>
      <c r="J5" s="203"/>
      <c r="K5" s="203"/>
      <c r="L5" s="203"/>
      <c r="M5" s="203"/>
      <c r="N5" s="203"/>
      <c r="O5" s="203"/>
      <c r="P5" s="203"/>
      <c r="Q5" s="203"/>
      <c r="R5" s="203"/>
      <c r="S5" s="730"/>
      <c r="T5" s="494"/>
      <c r="U5" s="8"/>
      <c r="V5" s="8"/>
      <c r="W5" s="8"/>
      <c r="X5" s="8"/>
    </row>
    <row r="6" spans="1:24" ht="12.75" customHeight="1" x14ac:dyDescent="0.2">
      <c r="A6" s="728"/>
      <c r="B6" s="203" t="s">
        <v>1682</v>
      </c>
      <c r="C6" s="203"/>
      <c r="D6" s="203"/>
      <c r="E6" s="203"/>
      <c r="F6" s="203"/>
      <c r="G6" s="203"/>
      <c r="H6" s="203"/>
      <c r="I6" s="203"/>
      <c r="J6" s="203"/>
      <c r="K6" s="203"/>
      <c r="L6" s="203"/>
      <c r="M6" s="203"/>
      <c r="N6" s="203"/>
      <c r="O6" s="203"/>
      <c r="P6" s="203"/>
      <c r="Q6" s="203"/>
      <c r="R6" s="203"/>
      <c r="S6" s="730"/>
      <c r="T6" s="494"/>
      <c r="U6" s="8"/>
      <c r="V6" s="8"/>
      <c r="W6" s="8"/>
      <c r="X6" s="8"/>
    </row>
    <row r="7" spans="1:24" ht="12.75" customHeight="1" x14ac:dyDescent="0.2">
      <c r="A7" s="728"/>
      <c r="B7" s="8" t="s">
        <v>1683</v>
      </c>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B8" s="8" t="s">
        <v>1684</v>
      </c>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8"/>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3" t="s">
        <v>1685</v>
      </c>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B11" s="8" t="s">
        <v>1686</v>
      </c>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B12" s="203" t="s">
        <v>1687</v>
      </c>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B13" s="203" t="s">
        <v>1688</v>
      </c>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3"/>
      <c r="C14" s="203"/>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203" t="s">
        <v>1689</v>
      </c>
      <c r="C15" s="203"/>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8" t="s">
        <v>1690</v>
      </c>
      <c r="C16" s="203"/>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B17" s="8" t="s">
        <v>1691</v>
      </c>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8" t="s">
        <v>1692</v>
      </c>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8" t="s">
        <v>1693</v>
      </c>
      <c r="C19" s="203"/>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3"/>
      <c r="C20" s="203"/>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3" t="s">
        <v>1694</v>
      </c>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A22" s="728"/>
      <c r="B22" s="203"/>
      <c r="C22" s="203"/>
      <c r="D22" s="203"/>
      <c r="E22" s="203"/>
      <c r="F22" s="203"/>
      <c r="G22" s="203"/>
      <c r="H22" s="203"/>
      <c r="I22" s="203"/>
      <c r="J22" s="203"/>
      <c r="K22" s="203"/>
      <c r="L22" s="203"/>
      <c r="M22" s="203"/>
      <c r="N22" s="203"/>
      <c r="O22" s="203"/>
      <c r="P22" s="203"/>
      <c r="Q22" s="203"/>
      <c r="R22" s="203"/>
      <c r="S22" s="730"/>
      <c r="T22" s="494"/>
      <c r="U22" s="8"/>
      <c r="V22" s="8"/>
      <c r="W22" s="8"/>
      <c r="X22" s="8"/>
    </row>
    <row r="23" spans="1:24" ht="12.75" customHeight="1" x14ac:dyDescent="0.2">
      <c r="A23" s="728"/>
      <c r="B23" s="204"/>
      <c r="C23" s="203"/>
      <c r="D23" s="203"/>
      <c r="E23" s="203"/>
      <c r="F23" s="203"/>
      <c r="G23" s="203"/>
      <c r="H23" s="203"/>
      <c r="I23" s="203"/>
      <c r="J23" s="203"/>
      <c r="K23" s="203"/>
      <c r="L23" s="203"/>
      <c r="M23" s="203"/>
      <c r="N23" s="203"/>
      <c r="O23" s="203"/>
      <c r="P23" s="203"/>
      <c r="Q23" s="203"/>
      <c r="R23" s="203"/>
      <c r="S23" s="730"/>
      <c r="T23" s="494"/>
      <c r="U23" s="8"/>
      <c r="V23" s="8"/>
      <c r="W23" s="8"/>
      <c r="X23" s="8"/>
    </row>
    <row r="24" spans="1:24" ht="12.75" customHeight="1" x14ac:dyDescent="0.2">
      <c r="A24" s="728"/>
      <c r="B24" s="8"/>
      <c r="C24" s="203"/>
      <c r="D24" s="203"/>
      <c r="E24" s="203"/>
      <c r="F24" s="203"/>
      <c r="G24" s="203"/>
      <c r="H24" s="203"/>
      <c r="I24" s="203"/>
      <c r="J24" s="203"/>
      <c r="K24" s="203"/>
      <c r="L24" s="203"/>
      <c r="M24" s="203"/>
      <c r="N24" s="203"/>
      <c r="O24" s="203"/>
      <c r="P24" s="203"/>
      <c r="Q24" s="203"/>
      <c r="R24" s="203"/>
      <c r="S24" s="730"/>
      <c r="T24" s="494"/>
      <c r="U24" s="8"/>
      <c r="V24" s="8"/>
      <c r="W24" s="8"/>
      <c r="X24" s="8"/>
    </row>
    <row r="25" spans="1:24" ht="12.75" customHeight="1" x14ac:dyDescent="0.2">
      <c r="A25" s="728"/>
      <c r="B25" s="204"/>
      <c r="C25" s="203"/>
      <c r="D25" s="203"/>
      <c r="E25" s="203"/>
      <c r="F25" s="203"/>
      <c r="G25" s="203"/>
      <c r="H25" s="203"/>
      <c r="I25" s="203"/>
      <c r="J25" s="203"/>
      <c r="K25" s="203"/>
      <c r="L25" s="203"/>
      <c r="M25" s="203"/>
      <c r="N25" s="203"/>
      <c r="O25" s="203"/>
      <c r="P25" s="203"/>
      <c r="Q25" s="203"/>
      <c r="R25" s="203"/>
      <c r="S25" s="730"/>
      <c r="T25" s="494"/>
      <c r="U25" s="8"/>
      <c r="V25" s="8"/>
      <c r="W25" s="8"/>
      <c r="X25" s="8"/>
    </row>
    <row r="26" spans="1:24" ht="12.75" customHeight="1" x14ac:dyDescent="0.2">
      <c r="A26" s="728"/>
      <c r="B26" s="8"/>
      <c r="C26" s="203"/>
      <c r="D26" s="203"/>
      <c r="E26" s="203"/>
      <c r="F26" s="203"/>
      <c r="G26" s="203"/>
      <c r="H26" s="203"/>
      <c r="I26" s="203"/>
      <c r="J26" s="203"/>
      <c r="K26" s="203"/>
      <c r="L26" s="203"/>
      <c r="M26" s="203"/>
      <c r="N26" s="203"/>
      <c r="O26" s="203"/>
      <c r="P26" s="203"/>
      <c r="Q26" s="203"/>
      <c r="R26" s="203"/>
      <c r="S26" s="730"/>
      <c r="T26" s="494"/>
      <c r="U26" s="8"/>
      <c r="V26" s="8"/>
      <c r="W26" s="8"/>
      <c r="X26" s="8"/>
    </row>
    <row r="27" spans="1:24" ht="12.75" customHeight="1" x14ac:dyDescent="0.2">
      <c r="A27" s="728"/>
      <c r="B27" s="204"/>
      <c r="C27" s="203"/>
      <c r="D27" s="203"/>
      <c r="E27" s="203"/>
      <c r="F27" s="203"/>
      <c r="G27" s="203"/>
      <c r="H27" s="203"/>
      <c r="I27" s="203"/>
      <c r="J27" s="203"/>
      <c r="K27" s="203"/>
      <c r="L27" s="203"/>
      <c r="M27" s="203"/>
      <c r="N27" s="203"/>
      <c r="O27" s="203"/>
      <c r="P27" s="203"/>
      <c r="Q27" s="203"/>
      <c r="R27" s="203"/>
      <c r="S27" s="730"/>
      <c r="T27" s="494"/>
      <c r="U27" s="8"/>
      <c r="V27" s="8"/>
      <c r="W27" s="8"/>
      <c r="X27" s="8"/>
    </row>
    <row r="28" spans="1:24" ht="12.75" customHeight="1" x14ac:dyDescent="0.2">
      <c r="A28" s="728"/>
      <c r="B28" s="8"/>
      <c r="C28" s="203"/>
      <c r="D28" s="203"/>
      <c r="E28" s="203"/>
      <c r="F28" s="203"/>
      <c r="G28" s="203"/>
      <c r="H28" s="203"/>
      <c r="I28" s="203"/>
      <c r="J28" s="203"/>
      <c r="K28" s="203"/>
      <c r="L28" s="203"/>
      <c r="M28" s="203"/>
      <c r="N28" s="203"/>
      <c r="O28" s="203"/>
      <c r="P28" s="203"/>
      <c r="Q28" s="203"/>
      <c r="R28" s="203"/>
      <c r="S28" s="730"/>
      <c r="T28" s="494"/>
      <c r="U28" s="8"/>
      <c r="V28" s="8"/>
      <c r="W28" s="8"/>
      <c r="X28" s="8"/>
    </row>
    <row r="29" spans="1:24" ht="12.75" customHeight="1" x14ac:dyDescent="0.2">
      <c r="A29" s="728"/>
      <c r="B29" s="203"/>
      <c r="C29" s="203"/>
      <c r="D29" s="203"/>
      <c r="E29" s="203"/>
      <c r="F29" s="203"/>
      <c r="G29" s="203"/>
      <c r="H29" s="203"/>
      <c r="I29" s="203"/>
      <c r="J29" s="203"/>
      <c r="K29" s="203"/>
      <c r="L29" s="203"/>
      <c r="M29" s="203"/>
      <c r="N29" s="203"/>
      <c r="O29" s="203"/>
      <c r="P29" s="203"/>
      <c r="Q29" s="203"/>
      <c r="R29" s="203"/>
      <c r="S29" s="730"/>
      <c r="T29" s="494"/>
      <c r="U29" s="8"/>
      <c r="V29" s="8"/>
      <c r="W29" s="8"/>
      <c r="X29" s="8"/>
    </row>
    <row r="30" spans="1:24" ht="12.75" customHeight="1" x14ac:dyDescent="0.2">
      <c r="A30" s="728"/>
      <c r="B30" s="203"/>
      <c r="C30" s="203"/>
      <c r="D30" s="203"/>
      <c r="E30" s="203"/>
      <c r="F30" s="203"/>
      <c r="G30" s="203"/>
      <c r="H30" s="203"/>
      <c r="I30" s="203"/>
      <c r="J30" s="203"/>
      <c r="K30" s="203"/>
      <c r="L30" s="203"/>
      <c r="M30" s="203"/>
      <c r="N30" s="203"/>
      <c r="O30" s="203"/>
      <c r="P30" s="203"/>
      <c r="Q30" s="203"/>
      <c r="R30" s="203"/>
      <c r="S30" s="730"/>
      <c r="T30" s="494"/>
      <c r="U30" s="8"/>
      <c r="V30" s="8"/>
      <c r="W30" s="8"/>
      <c r="X30" s="8"/>
    </row>
    <row r="31" spans="1:24" ht="12.75" customHeight="1" x14ac:dyDescent="0.2">
      <c r="A31" s="728"/>
      <c r="B31" s="203"/>
      <c r="C31" s="203"/>
      <c r="D31" s="203"/>
      <c r="E31" s="203"/>
      <c r="F31" s="203"/>
      <c r="G31" s="203"/>
      <c r="H31" s="203"/>
      <c r="I31" s="203"/>
      <c r="J31" s="203"/>
      <c r="K31" s="203"/>
      <c r="L31" s="203"/>
      <c r="M31" s="203"/>
      <c r="N31" s="203"/>
      <c r="O31" s="203"/>
      <c r="P31" s="203"/>
      <c r="Q31" s="203"/>
      <c r="R31" s="203"/>
      <c r="S31" s="730"/>
      <c r="T31" s="494"/>
      <c r="U31" s="8"/>
      <c r="V31" s="8"/>
      <c r="W31" s="8"/>
      <c r="X31" s="8"/>
    </row>
    <row r="32" spans="1:24" ht="12.75" customHeight="1" x14ac:dyDescent="0.2">
      <c r="A32" s="728"/>
      <c r="B32" s="203"/>
      <c r="C32" s="203"/>
      <c r="D32" s="203"/>
      <c r="E32" s="203"/>
      <c r="F32" s="203"/>
      <c r="G32" s="203"/>
      <c r="H32" s="203"/>
      <c r="I32" s="203"/>
      <c r="J32" s="203"/>
      <c r="K32" s="203"/>
      <c r="L32" s="203"/>
      <c r="M32" s="203"/>
      <c r="N32" s="203"/>
      <c r="O32" s="203"/>
      <c r="P32" s="203"/>
      <c r="Q32" s="203"/>
      <c r="R32" s="203"/>
      <c r="S32" s="730"/>
      <c r="T32" s="494"/>
      <c r="U32" s="8"/>
      <c r="V32" s="8"/>
      <c r="W32" s="8"/>
      <c r="X32" s="8"/>
    </row>
    <row r="33" spans="1:24" ht="12.75" customHeight="1" x14ac:dyDescent="0.2">
      <c r="A33" s="728"/>
      <c r="B33" s="203"/>
      <c r="C33" s="203"/>
      <c r="D33" s="203"/>
      <c r="E33" s="203"/>
      <c r="F33" s="203"/>
      <c r="G33" s="203"/>
      <c r="H33" s="203"/>
      <c r="I33" s="203"/>
      <c r="J33" s="203"/>
      <c r="K33" s="203"/>
      <c r="L33" s="203"/>
      <c r="M33" s="203"/>
      <c r="N33" s="203"/>
      <c r="O33" s="203"/>
      <c r="P33" s="203"/>
      <c r="Q33" s="203"/>
      <c r="R33" s="203"/>
      <c r="S33" s="730"/>
      <c r="T33" s="494"/>
      <c r="U33" s="8"/>
      <c r="V33" s="8"/>
      <c r="W33" s="8"/>
      <c r="X33" s="8"/>
    </row>
    <row r="34" spans="1:24" ht="12.75" customHeight="1" x14ac:dyDescent="0.2">
      <c r="A34" s="728"/>
      <c r="B34" s="203"/>
      <c r="C34" s="203"/>
      <c r="D34" s="203"/>
      <c r="E34" s="203"/>
      <c r="F34" s="203"/>
      <c r="G34" s="203"/>
      <c r="H34" s="203"/>
      <c r="I34" s="203"/>
      <c r="J34" s="203"/>
      <c r="K34" s="203"/>
      <c r="L34" s="203"/>
      <c r="M34" s="203"/>
      <c r="N34" s="203"/>
      <c r="O34" s="203"/>
      <c r="P34" s="203"/>
      <c r="Q34" s="203"/>
      <c r="R34" s="203"/>
      <c r="S34" s="730"/>
      <c r="T34" s="494"/>
      <c r="U34" s="8"/>
      <c r="V34" s="8"/>
      <c r="W34" s="8"/>
      <c r="X34" s="8"/>
    </row>
    <row r="35" spans="1:24" ht="12.75" customHeight="1" x14ac:dyDescent="0.2">
      <c r="A35" s="728"/>
      <c r="B35" s="203"/>
      <c r="C35" s="203"/>
      <c r="D35" s="203"/>
      <c r="E35" s="203"/>
      <c r="F35" s="203"/>
      <c r="G35" s="203"/>
      <c r="H35" s="203"/>
      <c r="I35" s="203"/>
      <c r="J35" s="203"/>
      <c r="K35" s="203"/>
      <c r="L35" s="203"/>
      <c r="M35" s="203"/>
      <c r="N35" s="203"/>
      <c r="O35" s="203"/>
      <c r="P35" s="203"/>
      <c r="Q35" s="203"/>
      <c r="R35" s="203"/>
      <c r="S35" s="730"/>
      <c r="T35" s="494"/>
      <c r="U35" s="8"/>
      <c r="V35" s="8"/>
      <c r="W35" s="8"/>
      <c r="X35" s="8"/>
    </row>
    <row r="36" spans="1:24" ht="12.75" customHeight="1" x14ac:dyDescent="0.2">
      <c r="A36" s="728"/>
      <c r="B36" s="203"/>
      <c r="C36" s="203"/>
      <c r="D36" s="203"/>
      <c r="E36" s="203"/>
      <c r="F36" s="203"/>
      <c r="G36" s="203"/>
      <c r="H36" s="203"/>
      <c r="I36" s="203"/>
      <c r="J36" s="203"/>
      <c r="K36" s="203"/>
      <c r="L36" s="203"/>
      <c r="M36" s="203"/>
      <c r="N36" s="203"/>
      <c r="O36" s="203"/>
      <c r="P36" s="203"/>
      <c r="Q36" s="203"/>
      <c r="R36" s="8"/>
      <c r="S36" s="730"/>
      <c r="T36" s="494"/>
      <c r="U36" s="8"/>
      <c r="V36" s="8"/>
      <c r="W36" s="8"/>
      <c r="X36" s="8"/>
    </row>
    <row r="37" spans="1:24" ht="12.75" customHeight="1" x14ac:dyDescent="0.2">
      <c r="A37" s="728"/>
      <c r="B37" s="203" t="s">
        <v>1695</v>
      </c>
      <c r="C37" s="203"/>
      <c r="D37" s="203"/>
      <c r="E37" s="203"/>
      <c r="F37" s="203"/>
      <c r="G37" s="203"/>
      <c r="H37" s="203"/>
      <c r="I37" s="203"/>
      <c r="J37" s="203"/>
      <c r="K37" s="203"/>
      <c r="L37" s="203"/>
      <c r="M37" s="203"/>
      <c r="N37" s="203"/>
      <c r="O37" s="203"/>
      <c r="P37" s="203"/>
      <c r="Q37" s="203"/>
      <c r="R37" s="203"/>
      <c r="S37" s="730"/>
      <c r="T37" s="494"/>
      <c r="U37" s="731"/>
      <c r="V37" s="731"/>
      <c r="W37" s="731"/>
      <c r="X37" s="731"/>
    </row>
    <row r="38" spans="1:24" ht="12.75" customHeight="1" x14ac:dyDescent="0.2">
      <c r="A38" s="728"/>
      <c r="B38" s="203"/>
      <c r="C38" s="203"/>
      <c r="D38" s="203"/>
      <c r="E38" s="203"/>
      <c r="F38" s="203"/>
      <c r="G38" s="203"/>
      <c r="H38" s="203"/>
      <c r="I38" s="203"/>
      <c r="J38" s="203"/>
      <c r="K38" s="203"/>
      <c r="L38" s="203"/>
      <c r="M38" s="203"/>
      <c r="N38" s="203"/>
      <c r="O38" s="203"/>
      <c r="P38" s="203"/>
      <c r="Q38" s="203"/>
      <c r="R38" s="203"/>
      <c r="S38" s="730"/>
      <c r="T38" s="494"/>
      <c r="U38" s="8"/>
      <c r="V38" s="8"/>
      <c r="W38" s="8"/>
      <c r="X38" s="8"/>
    </row>
    <row r="39" spans="1:24" ht="12.75" customHeight="1" x14ac:dyDescent="0.2">
      <c r="A39" s="728"/>
      <c r="B39" s="203"/>
      <c r="C39" s="203"/>
      <c r="D39" s="203"/>
      <c r="E39" s="203"/>
      <c r="F39" s="203"/>
      <c r="G39" s="203"/>
      <c r="H39" s="203"/>
      <c r="I39" s="203"/>
      <c r="J39" s="203"/>
      <c r="K39" s="203"/>
      <c r="L39" s="203"/>
      <c r="M39" s="203"/>
      <c r="N39" s="203"/>
      <c r="O39" s="203"/>
      <c r="P39" s="203"/>
      <c r="Q39" s="203"/>
      <c r="R39" s="203"/>
      <c r="S39" s="730"/>
      <c r="T39" s="494"/>
      <c r="U39" s="8"/>
      <c r="V39" s="8"/>
      <c r="W39" s="8"/>
      <c r="X39" s="8"/>
    </row>
    <row r="40" spans="1:24" ht="12.75" customHeight="1" x14ac:dyDescent="0.2">
      <c r="A40" s="728"/>
      <c r="B40" s="203"/>
      <c r="C40" s="203"/>
      <c r="D40" s="203"/>
      <c r="E40" s="203"/>
      <c r="F40" s="203"/>
      <c r="G40" s="203"/>
      <c r="H40" s="203"/>
      <c r="I40" s="203"/>
      <c r="J40" s="203"/>
      <c r="K40" s="203"/>
      <c r="L40" s="203"/>
      <c r="M40" s="203"/>
      <c r="N40" s="203"/>
      <c r="O40" s="203"/>
      <c r="P40" s="203"/>
      <c r="Q40" s="203"/>
      <c r="R40" s="203"/>
      <c r="S40" s="730"/>
      <c r="T40" s="494"/>
      <c r="U40" s="8"/>
      <c r="V40" s="8"/>
      <c r="W40" s="8"/>
      <c r="X40" s="8"/>
    </row>
    <row r="41" spans="1:24" ht="12.75" customHeight="1" x14ac:dyDescent="0.2">
      <c r="A41" s="728"/>
      <c r="B41" s="203"/>
      <c r="C41" s="203"/>
      <c r="D41" s="203"/>
      <c r="E41" s="203"/>
      <c r="F41" s="203"/>
      <c r="G41" s="203"/>
      <c r="H41" s="203"/>
      <c r="I41" s="203"/>
      <c r="J41" s="203"/>
      <c r="K41" s="203"/>
      <c r="L41" s="203"/>
      <c r="M41" s="203"/>
      <c r="N41" s="203"/>
      <c r="O41" s="203"/>
      <c r="P41" s="203"/>
      <c r="Q41" s="203"/>
      <c r="R41" s="203"/>
      <c r="S41" s="730"/>
      <c r="T41" s="494"/>
      <c r="U41" s="8"/>
      <c r="V41" s="8"/>
      <c r="W41" s="8"/>
      <c r="X41" s="8"/>
    </row>
    <row r="42" spans="1:24" ht="12.75" customHeight="1" x14ac:dyDescent="0.2">
      <c r="A42" s="728"/>
      <c r="B42" s="203"/>
      <c r="C42" s="203"/>
      <c r="D42" s="203"/>
      <c r="E42" s="203"/>
      <c r="F42" s="203"/>
      <c r="G42" s="203"/>
      <c r="H42" s="203"/>
      <c r="I42" s="203"/>
      <c r="J42" s="203"/>
      <c r="K42" s="203"/>
      <c r="L42" s="203"/>
      <c r="M42" s="203"/>
      <c r="N42" s="203"/>
      <c r="O42" s="203"/>
      <c r="P42" s="203"/>
      <c r="Q42" s="203"/>
      <c r="R42" s="203"/>
      <c r="S42" s="730"/>
      <c r="T42" s="494"/>
      <c r="U42" s="8"/>
      <c r="V42" s="8"/>
      <c r="W42" s="8"/>
      <c r="X42" s="8"/>
    </row>
  </sheetData>
  <sheetProtection algorithmName="SHA-512" hashValue="T+KTLeHo1SZRglKMp5lAKzicNRpGAZdBKII1E/MjZfStK1vza8NLJ7Y0KJJTuHYdi/PcgZeSOEdfdAVduCwxnw==" saltValue="iuntdUyLt+HMxDUXSfWSnw==" spinCount="100000" sheet="1" scenarios="1" insertHyperlinks="0"/>
  <mergeCells count="1">
    <mergeCell ref="A1:S1"/>
  </mergeCells>
  <hyperlinks>
    <hyperlink ref="R3" location="'Cover Sheet'!A1" display="BACK TO COVER SHEET" xr:uid="{00000000-0004-0000-2A00-000000000000}"/>
  </hyperlinks>
  <pageMargins left="0.39370078740157483" right="0.39370078740157483" top="0.39370078740157483" bottom="0.39370078740157483" header="0" footer="0"/>
  <pageSetup paperSize="9" orientation="portrait"/>
  <colBreaks count="1" manualBreakCount="1">
    <brk id="19" man="1"/>
  </colBreaks>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Tabelle39"/>
  <dimension ref="A1:Z37"/>
  <sheetViews>
    <sheetView showGridLines="0" workbookViewId="0">
      <selection activeCell="R3" sqref="R3"/>
    </sheetView>
  </sheetViews>
  <sheetFormatPr baseColWidth="10" defaultColWidth="14.42578125" defaultRowHeight="15" customHeight="1" x14ac:dyDescent="0.2"/>
  <cols>
    <col min="1" max="21" width="5" customWidth="1"/>
    <col min="22" max="22" width="6.28515625" customWidth="1"/>
    <col min="23" max="38" width="5" customWidth="1"/>
  </cols>
  <sheetData>
    <row r="1" spans="1:26" ht="12.75" customHeight="1" x14ac:dyDescent="0.2">
      <c r="A1" s="1090" t="s">
        <v>1696</v>
      </c>
      <c r="B1" s="772"/>
      <c r="C1" s="772"/>
      <c r="D1" s="772"/>
      <c r="E1" s="772"/>
      <c r="F1" s="772"/>
      <c r="G1" s="772"/>
      <c r="H1" s="772"/>
      <c r="I1" s="772"/>
      <c r="J1" s="772"/>
      <c r="K1" s="772"/>
      <c r="L1" s="772"/>
      <c r="M1" s="772"/>
      <c r="N1" s="772"/>
      <c r="O1" s="772"/>
      <c r="P1" s="772"/>
      <c r="Q1" s="772"/>
      <c r="R1" s="772"/>
      <c r="S1" s="773"/>
      <c r="T1" s="495"/>
      <c r="U1" s="409"/>
      <c r="V1" s="409"/>
      <c r="W1" s="409"/>
      <c r="X1" s="409"/>
      <c r="Y1" s="409"/>
      <c r="Z1" s="409"/>
    </row>
    <row r="2" spans="1:26" ht="12.75" customHeight="1" x14ac:dyDescent="0.2">
      <c r="A2" s="725"/>
      <c r="B2" s="726"/>
      <c r="C2" s="726"/>
      <c r="D2" s="726"/>
      <c r="E2" s="726"/>
      <c r="F2" s="726"/>
      <c r="G2" s="726"/>
      <c r="H2" s="726"/>
      <c r="I2" s="726"/>
      <c r="J2" s="726"/>
      <c r="K2" s="726"/>
      <c r="L2" s="726"/>
      <c r="M2" s="726"/>
      <c r="N2" s="726"/>
      <c r="O2" s="726"/>
      <c r="P2" s="726"/>
      <c r="Q2" s="726"/>
      <c r="R2" s="726"/>
      <c r="S2" s="727"/>
      <c r="T2" s="494"/>
    </row>
    <row r="3" spans="1:26" ht="12.75" customHeight="1" x14ac:dyDescent="0.2">
      <c r="A3" s="728"/>
      <c r="B3" s="203" t="s">
        <v>1697</v>
      </c>
      <c r="C3" s="203"/>
      <c r="D3" s="203"/>
      <c r="E3" s="203"/>
      <c r="F3" s="203"/>
      <c r="G3" s="203"/>
      <c r="H3" s="203"/>
      <c r="I3" s="203"/>
      <c r="J3" s="203"/>
      <c r="K3" s="203"/>
      <c r="L3" s="203"/>
      <c r="M3" s="203"/>
      <c r="N3" s="203"/>
      <c r="O3" s="203"/>
      <c r="P3" s="203"/>
      <c r="R3" s="295" t="s">
        <v>1698</v>
      </c>
      <c r="S3" s="730"/>
      <c r="T3" s="494"/>
    </row>
    <row r="4" spans="1:26" ht="12.75" customHeight="1" x14ac:dyDescent="0.2">
      <c r="A4" s="728"/>
      <c r="C4" s="203"/>
      <c r="D4" s="203"/>
      <c r="E4" s="203"/>
      <c r="F4" s="203"/>
      <c r="G4" s="203"/>
      <c r="H4" s="203"/>
      <c r="I4" s="203"/>
      <c r="J4" s="203"/>
      <c r="K4" s="203"/>
      <c r="L4" s="203"/>
      <c r="M4" s="203"/>
      <c r="N4" s="203"/>
      <c r="O4" s="203"/>
      <c r="P4" s="203"/>
      <c r="Q4" s="203"/>
      <c r="R4" s="203"/>
      <c r="S4" s="730"/>
      <c r="T4" s="494"/>
    </row>
    <row r="5" spans="1:26" ht="12.75" customHeight="1" x14ac:dyDescent="0.2">
      <c r="A5" s="728"/>
      <c r="B5" s="23" t="s">
        <v>1699</v>
      </c>
      <c r="C5" s="203"/>
      <c r="D5" s="203"/>
      <c r="E5" s="203"/>
      <c r="F5" s="203"/>
      <c r="G5" s="203"/>
      <c r="H5" s="203"/>
      <c r="I5" s="203"/>
      <c r="J5" s="203"/>
      <c r="K5" s="203"/>
      <c r="L5" s="203"/>
      <c r="M5" s="203"/>
      <c r="N5" s="203"/>
      <c r="O5" s="203"/>
      <c r="P5" s="203"/>
      <c r="Q5" s="203"/>
      <c r="R5" s="203"/>
      <c r="S5" s="730"/>
      <c r="T5" s="494"/>
    </row>
    <row r="6" spans="1:26" ht="12.75" customHeight="1" x14ac:dyDescent="0.2">
      <c r="A6" s="728"/>
      <c r="B6" s="203" t="s">
        <v>1700</v>
      </c>
      <c r="C6" s="203"/>
      <c r="D6" s="203"/>
      <c r="E6" s="203"/>
      <c r="F6" s="203"/>
      <c r="G6" s="203"/>
      <c r="H6" s="203"/>
      <c r="I6" s="203"/>
      <c r="J6" s="203"/>
      <c r="K6" s="203"/>
      <c r="L6" s="203"/>
      <c r="M6" s="203"/>
      <c r="N6" s="203"/>
      <c r="O6" s="203"/>
      <c r="P6" s="203"/>
      <c r="Q6" s="203"/>
      <c r="R6" s="203"/>
      <c r="S6" s="730"/>
      <c r="T6" s="494"/>
    </row>
    <row r="7" spans="1:26" ht="12.75" customHeight="1" x14ac:dyDescent="0.2">
      <c r="A7" s="728"/>
      <c r="B7" s="23" t="s">
        <v>1701</v>
      </c>
      <c r="C7" s="203"/>
      <c r="D7" s="203"/>
      <c r="E7" s="203"/>
      <c r="F7" s="203"/>
      <c r="G7" s="203"/>
      <c r="H7" s="203"/>
      <c r="I7" s="203"/>
      <c r="J7" s="203"/>
      <c r="K7" s="203"/>
      <c r="L7" s="203"/>
      <c r="M7" s="203"/>
      <c r="N7" s="203"/>
      <c r="O7" s="203"/>
      <c r="P7" s="203"/>
      <c r="Q7" s="203"/>
      <c r="R7" s="203"/>
      <c r="S7" s="730"/>
      <c r="T7" s="494"/>
    </row>
    <row r="8" spans="1:26" ht="12.75" customHeight="1" x14ac:dyDescent="0.2">
      <c r="A8" s="728"/>
      <c r="C8" s="203"/>
      <c r="D8" s="203"/>
      <c r="E8" s="203"/>
      <c r="F8" s="203"/>
      <c r="G8" s="203"/>
      <c r="H8" s="203"/>
      <c r="I8" s="203"/>
      <c r="J8" s="203"/>
      <c r="K8" s="203"/>
      <c r="L8" s="203"/>
      <c r="M8" s="203"/>
      <c r="N8" s="203"/>
      <c r="O8" s="203"/>
      <c r="P8" s="203"/>
      <c r="Q8" s="203"/>
      <c r="R8" s="203"/>
      <c r="S8" s="730"/>
      <c r="T8" s="494"/>
    </row>
    <row r="9" spans="1:26" ht="12.75" customHeight="1" x14ac:dyDescent="0.2">
      <c r="A9" s="728"/>
      <c r="B9" s="23" t="s">
        <v>1702</v>
      </c>
      <c r="C9" s="203"/>
      <c r="D9" s="203"/>
      <c r="E9" s="203"/>
      <c r="F9" s="203"/>
      <c r="G9" s="203"/>
      <c r="H9" s="203"/>
      <c r="I9" s="203"/>
      <c r="J9" s="203"/>
      <c r="K9" s="203"/>
      <c r="L9" s="203"/>
      <c r="M9" s="203"/>
      <c r="N9" s="203"/>
      <c r="O9" s="203"/>
      <c r="P9" s="203"/>
      <c r="Q9" s="203"/>
      <c r="R9" s="203"/>
      <c r="S9" s="730"/>
      <c r="T9" s="494"/>
    </row>
    <row r="10" spans="1:26" ht="12.75" customHeight="1" x14ac:dyDescent="0.2">
      <c r="A10" s="728"/>
      <c r="B10" s="312" t="s">
        <v>1703</v>
      </c>
      <c r="C10" s="203"/>
      <c r="D10" s="203"/>
      <c r="E10" s="203"/>
      <c r="F10" s="203"/>
      <c r="G10" s="203"/>
      <c r="H10" s="203"/>
      <c r="I10" s="203"/>
      <c r="J10" s="203"/>
      <c r="K10" s="203"/>
      <c r="L10" s="203"/>
      <c r="M10" s="203"/>
      <c r="N10" s="203"/>
      <c r="O10" s="203"/>
      <c r="P10" s="203"/>
      <c r="Q10" s="203"/>
      <c r="R10" s="203"/>
      <c r="S10" s="730"/>
      <c r="T10" s="494"/>
    </row>
    <row r="11" spans="1:26" ht="12.75" customHeight="1" x14ac:dyDescent="0.2">
      <c r="A11" s="728"/>
      <c r="B11" s="23" t="s">
        <v>1704</v>
      </c>
      <c r="C11" s="203"/>
      <c r="D11" s="203"/>
      <c r="E11" s="203"/>
      <c r="F11" s="203"/>
      <c r="G11" s="203"/>
      <c r="H11" s="203"/>
      <c r="I11" s="203"/>
      <c r="J11" s="203"/>
      <c r="K11" s="203"/>
      <c r="L11" s="203"/>
      <c r="M11" s="203"/>
      <c r="N11" s="203"/>
      <c r="O11" s="203"/>
      <c r="P11" s="203"/>
      <c r="Q11" s="203"/>
      <c r="R11" s="203"/>
      <c r="S11" s="730"/>
      <c r="T11" s="494"/>
    </row>
    <row r="12" spans="1:26" ht="12.75" customHeight="1" x14ac:dyDescent="0.2">
      <c r="A12" s="728"/>
      <c r="B12" s="203" t="s">
        <v>1705</v>
      </c>
      <c r="C12" s="203"/>
      <c r="D12" s="203"/>
      <c r="E12" s="203"/>
      <c r="F12" s="203"/>
      <c r="G12" s="203"/>
      <c r="H12" s="203"/>
      <c r="I12" s="203"/>
      <c r="J12" s="203"/>
      <c r="K12" s="203"/>
      <c r="L12" s="203"/>
      <c r="M12" s="203"/>
      <c r="N12" s="203"/>
      <c r="O12" s="203"/>
      <c r="P12" s="203"/>
      <c r="Q12" s="203"/>
      <c r="R12" s="203"/>
      <c r="S12" s="730"/>
      <c r="T12" s="494"/>
    </row>
    <row r="13" spans="1:26" ht="12.75" customHeight="1" x14ac:dyDescent="0.2">
      <c r="A13" s="728"/>
      <c r="B13" s="203" t="s">
        <v>1706</v>
      </c>
      <c r="C13" s="203"/>
      <c r="D13" s="203"/>
      <c r="E13" s="203"/>
      <c r="F13" s="203"/>
      <c r="G13" s="203"/>
      <c r="H13" s="203"/>
      <c r="I13" s="203"/>
      <c r="J13" s="203"/>
      <c r="K13" s="203"/>
      <c r="L13" s="203"/>
      <c r="M13" s="203"/>
      <c r="N13" s="203"/>
      <c r="O13" s="203"/>
      <c r="P13" s="203"/>
      <c r="Q13" s="203"/>
      <c r="R13" s="203"/>
      <c r="S13" s="730"/>
      <c r="T13" s="494"/>
    </row>
    <row r="14" spans="1:26" ht="12.75" customHeight="1" x14ac:dyDescent="0.2">
      <c r="A14" s="728"/>
      <c r="B14" s="203" t="s">
        <v>1707</v>
      </c>
      <c r="C14" s="203"/>
      <c r="D14" s="203"/>
      <c r="E14" s="203"/>
      <c r="F14" s="203"/>
      <c r="G14" s="203"/>
      <c r="H14" s="203"/>
      <c r="I14" s="203"/>
      <c r="J14" s="203"/>
      <c r="K14" s="203"/>
      <c r="L14" s="203"/>
      <c r="M14" s="203"/>
      <c r="N14" s="203"/>
      <c r="O14" s="203"/>
      <c r="P14" s="203"/>
      <c r="Q14" s="203"/>
      <c r="R14" s="203"/>
      <c r="S14" s="730"/>
      <c r="T14" s="494"/>
    </row>
    <row r="15" spans="1:26" ht="12.75" customHeight="1" x14ac:dyDescent="0.2">
      <c r="A15" s="728"/>
      <c r="B15" s="203"/>
      <c r="C15" s="203"/>
      <c r="D15" s="203"/>
      <c r="E15" s="203"/>
      <c r="F15" s="203"/>
      <c r="G15" s="203"/>
      <c r="H15" s="203"/>
      <c r="I15" s="203"/>
      <c r="J15" s="203"/>
      <c r="K15" s="203"/>
      <c r="L15" s="203"/>
      <c r="M15" s="203"/>
      <c r="N15" s="203"/>
      <c r="O15" s="203"/>
      <c r="P15" s="203"/>
      <c r="Q15" s="203"/>
      <c r="R15" s="203"/>
      <c r="S15" s="730"/>
      <c r="T15" s="494"/>
    </row>
    <row r="16" spans="1:26" ht="12.75" customHeight="1" x14ac:dyDescent="0.2">
      <c r="A16" s="728"/>
      <c r="B16" s="203" t="s">
        <v>1694</v>
      </c>
      <c r="C16" s="203"/>
      <c r="D16" s="203"/>
      <c r="E16" s="203"/>
      <c r="F16" s="203"/>
      <c r="G16" s="203"/>
      <c r="H16" s="203"/>
      <c r="I16" s="203"/>
      <c r="J16" s="203"/>
      <c r="K16" s="203"/>
      <c r="L16" s="203"/>
      <c r="M16" s="203"/>
      <c r="N16" s="203"/>
      <c r="O16" s="203"/>
      <c r="P16" s="203"/>
      <c r="Q16" s="203"/>
      <c r="R16" s="203"/>
      <c r="S16" s="730"/>
      <c r="T16" s="494"/>
    </row>
    <row r="17" spans="1:21" ht="12.75" customHeight="1" x14ac:dyDescent="0.2">
      <c r="A17" s="728"/>
      <c r="C17" s="203"/>
      <c r="D17" s="203"/>
      <c r="E17" s="203"/>
      <c r="F17" s="203"/>
      <c r="G17" s="203"/>
      <c r="H17" s="203"/>
      <c r="I17" s="203"/>
      <c r="J17" s="203"/>
      <c r="K17" s="203"/>
      <c r="L17" s="203"/>
      <c r="M17" s="203"/>
      <c r="N17" s="203"/>
      <c r="O17" s="203"/>
      <c r="P17" s="203"/>
      <c r="Q17" s="203"/>
      <c r="R17" s="203"/>
      <c r="S17" s="730"/>
      <c r="T17" s="494"/>
    </row>
    <row r="18" spans="1:21" ht="12.75" customHeight="1" x14ac:dyDescent="0.2">
      <c r="A18" s="728"/>
      <c r="C18" s="203"/>
      <c r="D18" s="203"/>
      <c r="E18" s="203"/>
      <c r="F18" s="203"/>
      <c r="G18" s="203"/>
      <c r="H18" s="203"/>
      <c r="I18" s="203"/>
      <c r="J18" s="203"/>
      <c r="K18" s="203"/>
      <c r="L18" s="203"/>
      <c r="M18" s="203"/>
      <c r="N18" s="203"/>
      <c r="O18" s="203"/>
      <c r="P18" s="203"/>
      <c r="Q18" s="203"/>
      <c r="R18" s="203"/>
      <c r="S18" s="730"/>
      <c r="T18" s="494"/>
      <c r="U18" s="203" t="s">
        <v>1708</v>
      </c>
    </row>
    <row r="19" spans="1:21" ht="12.75" customHeight="1" x14ac:dyDescent="0.2">
      <c r="A19" s="728"/>
      <c r="C19" s="203"/>
      <c r="D19" s="203"/>
      <c r="E19" s="203"/>
      <c r="F19" s="203"/>
      <c r="G19" s="203"/>
      <c r="H19" s="203"/>
      <c r="I19" s="203"/>
      <c r="J19" s="203"/>
      <c r="K19" s="203"/>
      <c r="L19" s="203"/>
      <c r="M19" s="203"/>
      <c r="N19" s="203"/>
      <c r="O19" s="203"/>
      <c r="P19" s="203"/>
      <c r="Q19" s="203"/>
      <c r="R19" s="203"/>
      <c r="S19" s="730"/>
      <c r="T19" s="494"/>
    </row>
    <row r="20" spans="1:21" ht="12.75" customHeight="1" x14ac:dyDescent="0.2">
      <c r="A20" s="728"/>
      <c r="B20" s="203"/>
      <c r="C20" s="203"/>
      <c r="D20" s="203"/>
      <c r="E20" s="203"/>
      <c r="F20" s="203"/>
      <c r="G20" s="203"/>
      <c r="H20" s="203"/>
      <c r="I20" s="203"/>
      <c r="J20" s="203"/>
      <c r="K20" s="203"/>
      <c r="L20" s="203"/>
      <c r="M20" s="203"/>
      <c r="N20" s="203"/>
      <c r="O20" s="203"/>
      <c r="P20" s="203"/>
      <c r="Q20" s="203"/>
      <c r="R20" s="203"/>
      <c r="S20" s="730"/>
      <c r="T20" s="494"/>
    </row>
    <row r="21" spans="1:21" ht="12.75" customHeight="1" x14ac:dyDescent="0.2">
      <c r="A21" s="728"/>
      <c r="B21" s="203"/>
      <c r="C21" s="203"/>
      <c r="D21" s="203"/>
      <c r="E21" s="203"/>
      <c r="F21" s="203"/>
      <c r="G21" s="203"/>
      <c r="H21" s="203"/>
      <c r="I21" s="203"/>
      <c r="J21" s="203"/>
      <c r="K21" s="203"/>
      <c r="L21" s="203"/>
      <c r="M21" s="203"/>
      <c r="N21" s="203"/>
      <c r="O21" s="203"/>
      <c r="P21" s="203"/>
      <c r="Q21" s="203"/>
      <c r="R21" s="203"/>
      <c r="S21" s="730"/>
      <c r="T21" s="494"/>
    </row>
    <row r="22" spans="1:21" ht="12.75" customHeight="1" x14ac:dyDescent="0.2">
      <c r="A22" s="728"/>
      <c r="B22" s="203"/>
      <c r="C22" s="203"/>
      <c r="D22" s="203"/>
      <c r="E22" s="203"/>
      <c r="F22" s="203"/>
      <c r="G22" s="203"/>
      <c r="H22" s="203"/>
      <c r="I22" s="203"/>
      <c r="J22" s="203"/>
      <c r="K22" s="203"/>
      <c r="L22" s="203"/>
      <c r="M22" s="203"/>
      <c r="N22" s="203"/>
      <c r="O22" s="203"/>
      <c r="P22" s="203"/>
      <c r="Q22" s="203"/>
      <c r="R22" s="203"/>
      <c r="S22" s="730"/>
      <c r="T22" s="494"/>
    </row>
    <row r="23" spans="1:21" ht="12.75" customHeight="1" x14ac:dyDescent="0.2">
      <c r="A23" s="728"/>
      <c r="B23" s="204"/>
      <c r="C23" s="203"/>
      <c r="D23" s="203"/>
      <c r="E23" s="203"/>
      <c r="F23" s="203"/>
      <c r="G23" s="203"/>
      <c r="H23" s="203"/>
      <c r="I23" s="203"/>
      <c r="J23" s="203"/>
      <c r="K23" s="203"/>
      <c r="L23" s="203"/>
      <c r="M23" s="203"/>
      <c r="N23" s="203"/>
      <c r="O23" s="203"/>
      <c r="P23" s="203"/>
      <c r="Q23" s="203"/>
      <c r="R23" s="203"/>
      <c r="S23" s="730"/>
      <c r="T23" s="494"/>
    </row>
    <row r="24" spans="1:21" ht="12.75" customHeight="1" x14ac:dyDescent="0.2">
      <c r="A24" s="728"/>
      <c r="C24" s="203"/>
      <c r="D24" s="203"/>
      <c r="E24" s="203"/>
      <c r="F24" s="203"/>
      <c r="G24" s="203"/>
      <c r="H24" s="203"/>
      <c r="I24" s="203"/>
      <c r="J24" s="203"/>
      <c r="K24" s="203"/>
      <c r="L24" s="203"/>
      <c r="M24" s="203"/>
      <c r="N24" s="203"/>
      <c r="O24" s="203"/>
      <c r="P24" s="203"/>
      <c r="Q24" s="203"/>
      <c r="R24" s="203"/>
      <c r="S24" s="730"/>
      <c r="T24" s="494"/>
    </row>
    <row r="25" spans="1:21" ht="12.75" customHeight="1" x14ac:dyDescent="0.2">
      <c r="A25" s="728"/>
      <c r="B25" s="204"/>
      <c r="C25" s="203"/>
      <c r="D25" s="203"/>
      <c r="E25" s="203"/>
      <c r="F25" s="203"/>
      <c r="G25" s="203"/>
      <c r="H25" s="203"/>
      <c r="I25" s="203"/>
      <c r="J25" s="203"/>
      <c r="K25" s="203"/>
      <c r="L25" s="203"/>
      <c r="M25" s="203"/>
      <c r="N25" s="203"/>
      <c r="O25" s="203"/>
      <c r="P25" s="203"/>
      <c r="Q25" s="203"/>
      <c r="R25" s="203"/>
      <c r="S25" s="730"/>
      <c r="T25" s="494"/>
    </row>
    <row r="26" spans="1:21" ht="12.75" customHeight="1" x14ac:dyDescent="0.2">
      <c r="A26" s="728"/>
      <c r="C26" s="203"/>
      <c r="D26" s="203"/>
      <c r="E26" s="203"/>
      <c r="F26" s="203"/>
      <c r="G26" s="203"/>
      <c r="H26" s="203"/>
      <c r="I26" s="203"/>
      <c r="J26" s="203"/>
      <c r="K26" s="203"/>
      <c r="L26" s="203"/>
      <c r="M26" s="203"/>
      <c r="N26" s="203"/>
      <c r="O26" s="203"/>
      <c r="P26" s="203"/>
      <c r="Q26" s="203"/>
      <c r="R26" s="203"/>
      <c r="S26" s="730"/>
      <c r="T26" s="494"/>
    </row>
    <row r="27" spans="1:21" ht="12.75" customHeight="1" x14ac:dyDescent="0.2">
      <c r="A27" s="728"/>
      <c r="B27" s="204"/>
      <c r="C27" s="203"/>
      <c r="D27" s="203"/>
      <c r="E27" s="203"/>
      <c r="F27" s="203"/>
      <c r="G27" s="203"/>
      <c r="H27" s="203"/>
      <c r="I27" s="203"/>
      <c r="J27" s="203"/>
      <c r="K27" s="203"/>
      <c r="L27" s="203"/>
      <c r="M27" s="203"/>
      <c r="N27" s="203"/>
      <c r="O27" s="203"/>
      <c r="P27" s="203"/>
      <c r="Q27" s="203"/>
      <c r="R27" s="203"/>
      <c r="S27" s="730"/>
      <c r="T27" s="494"/>
    </row>
    <row r="28" spans="1:21" ht="12.75" customHeight="1" x14ac:dyDescent="0.2">
      <c r="A28" s="728"/>
      <c r="C28" s="203"/>
      <c r="D28" s="203"/>
      <c r="E28" s="203"/>
      <c r="F28" s="203"/>
      <c r="G28" s="203"/>
      <c r="H28" s="203"/>
      <c r="I28" s="203"/>
      <c r="J28" s="203"/>
      <c r="K28" s="203"/>
      <c r="L28" s="203"/>
      <c r="M28" s="203"/>
      <c r="N28" s="203"/>
      <c r="O28" s="203"/>
      <c r="P28" s="203"/>
      <c r="Q28" s="203"/>
      <c r="R28" s="203"/>
      <c r="S28" s="730"/>
      <c r="T28" s="494"/>
    </row>
    <row r="29" spans="1:21" ht="12.75" customHeight="1" x14ac:dyDescent="0.2">
      <c r="A29" s="728"/>
      <c r="B29" s="203"/>
      <c r="C29" s="203"/>
      <c r="D29" s="203"/>
      <c r="E29" s="203"/>
      <c r="F29" s="203"/>
      <c r="G29" s="203"/>
      <c r="H29" s="203"/>
      <c r="I29" s="203"/>
      <c r="J29" s="203"/>
      <c r="K29" s="203"/>
      <c r="L29" s="203"/>
      <c r="M29" s="203"/>
      <c r="N29" s="203"/>
      <c r="O29" s="203"/>
      <c r="P29" s="203"/>
      <c r="Q29" s="203"/>
      <c r="R29" s="203"/>
      <c r="S29" s="730"/>
      <c r="T29" s="494"/>
    </row>
    <row r="30" spans="1:21" ht="12.75" customHeight="1" x14ac:dyDescent="0.2">
      <c r="A30" s="728"/>
      <c r="B30" s="203"/>
      <c r="C30" s="203"/>
      <c r="D30" s="203"/>
      <c r="E30" s="203"/>
      <c r="F30" s="203"/>
      <c r="G30" s="203"/>
      <c r="H30" s="203"/>
      <c r="I30" s="203"/>
      <c r="J30" s="203"/>
      <c r="K30" s="203"/>
      <c r="L30" s="203"/>
      <c r="M30" s="203"/>
      <c r="N30" s="203"/>
      <c r="O30" s="203"/>
      <c r="P30" s="203"/>
      <c r="Q30" s="203"/>
      <c r="R30" s="203"/>
      <c r="S30" s="730"/>
      <c r="T30" s="494"/>
    </row>
    <row r="31" spans="1:21" ht="12.75" customHeight="1" x14ac:dyDescent="0.2">
      <c r="A31" s="728"/>
      <c r="B31" s="203"/>
      <c r="C31" s="203"/>
      <c r="D31" s="203"/>
      <c r="E31" s="203"/>
      <c r="F31" s="203"/>
      <c r="G31" s="203"/>
      <c r="H31" s="203"/>
      <c r="I31" s="203"/>
      <c r="J31" s="203"/>
      <c r="K31" s="203"/>
      <c r="L31" s="203"/>
      <c r="M31" s="203"/>
      <c r="N31" s="203"/>
      <c r="O31" s="203"/>
      <c r="P31" s="203"/>
      <c r="Q31" s="203"/>
      <c r="R31" s="203"/>
      <c r="S31" s="730"/>
      <c r="T31" s="494"/>
    </row>
    <row r="32" spans="1:21" ht="12.75" customHeight="1" x14ac:dyDescent="0.2">
      <c r="A32" s="728"/>
      <c r="B32" s="203" t="s">
        <v>1708</v>
      </c>
      <c r="C32" s="203"/>
      <c r="D32" s="203"/>
      <c r="E32" s="203"/>
      <c r="F32" s="203"/>
      <c r="G32" s="203"/>
      <c r="H32" s="203"/>
      <c r="I32" s="203"/>
      <c r="J32" s="203"/>
      <c r="K32" s="203"/>
      <c r="L32" s="203"/>
      <c r="M32" s="203"/>
      <c r="N32" s="203"/>
      <c r="O32" s="203"/>
      <c r="P32" s="203"/>
      <c r="Q32" s="203"/>
      <c r="R32" s="203"/>
      <c r="S32" s="730"/>
      <c r="T32" s="494"/>
    </row>
    <row r="33" spans="1:20" ht="12.75" customHeight="1" x14ac:dyDescent="0.2">
      <c r="A33" s="728"/>
      <c r="B33" s="203"/>
      <c r="C33" s="203"/>
      <c r="D33" s="203"/>
      <c r="E33" s="203"/>
      <c r="F33" s="203"/>
      <c r="G33" s="203"/>
      <c r="H33" s="203"/>
      <c r="I33" s="203"/>
      <c r="J33" s="203"/>
      <c r="K33" s="203"/>
      <c r="L33" s="203"/>
      <c r="M33" s="203"/>
      <c r="N33" s="203"/>
      <c r="O33" s="203"/>
      <c r="P33" s="203"/>
      <c r="Q33" s="203"/>
      <c r="R33" s="203"/>
      <c r="S33" s="730"/>
      <c r="T33" s="494"/>
    </row>
    <row r="34" spans="1:20" ht="12.75" customHeight="1" x14ac:dyDescent="0.2">
      <c r="A34" s="728"/>
      <c r="B34" s="203"/>
      <c r="C34" s="203"/>
      <c r="D34" s="203"/>
      <c r="E34" s="203"/>
      <c r="F34" s="203"/>
      <c r="G34" s="203"/>
      <c r="H34" s="203"/>
      <c r="I34" s="203"/>
      <c r="J34" s="203"/>
      <c r="K34" s="203"/>
      <c r="L34" s="203"/>
      <c r="M34" s="203"/>
      <c r="N34" s="203"/>
      <c r="O34" s="203"/>
      <c r="P34" s="203"/>
      <c r="Q34" s="203"/>
      <c r="R34" s="203"/>
      <c r="S34" s="730"/>
      <c r="T34" s="494"/>
    </row>
    <row r="35" spans="1:20" ht="12.75" customHeight="1" x14ac:dyDescent="0.2">
      <c r="A35" s="728"/>
      <c r="B35" s="203"/>
      <c r="C35" s="203"/>
      <c r="D35" s="203"/>
      <c r="E35" s="203"/>
      <c r="F35" s="203"/>
      <c r="G35" s="203"/>
      <c r="H35" s="203"/>
      <c r="I35" s="203"/>
      <c r="J35" s="203"/>
      <c r="K35" s="203"/>
      <c r="L35" s="203"/>
      <c r="M35" s="203"/>
      <c r="N35" s="203"/>
      <c r="O35" s="203"/>
      <c r="P35" s="203"/>
      <c r="Q35" s="203"/>
      <c r="R35" s="203"/>
      <c r="S35" s="730"/>
      <c r="T35" s="494"/>
    </row>
    <row r="36" spans="1:20" ht="12.75" customHeight="1" x14ac:dyDescent="0.2">
      <c r="A36" s="728"/>
      <c r="B36" s="203"/>
      <c r="C36" s="203"/>
      <c r="D36" s="203"/>
      <c r="E36" s="203"/>
      <c r="F36" s="203"/>
      <c r="G36" s="203"/>
      <c r="H36" s="203"/>
      <c r="I36" s="203"/>
      <c r="J36" s="203"/>
      <c r="K36" s="203"/>
      <c r="L36" s="203"/>
      <c r="M36" s="203"/>
      <c r="N36" s="203"/>
      <c r="O36" s="203"/>
      <c r="P36" s="203"/>
      <c r="Q36" s="203"/>
      <c r="R36" s="203"/>
      <c r="S36" s="730"/>
      <c r="T36" s="494"/>
    </row>
    <row r="37" spans="1:20" ht="12.75" customHeight="1" x14ac:dyDescent="0.2">
      <c r="A37" s="728"/>
      <c r="B37" s="203"/>
      <c r="C37" s="203"/>
      <c r="D37" s="203"/>
      <c r="E37" s="203"/>
      <c r="F37" s="203"/>
      <c r="G37" s="203"/>
      <c r="H37" s="203"/>
      <c r="I37" s="203"/>
      <c r="J37" s="203"/>
      <c r="K37" s="203"/>
      <c r="L37" s="203"/>
      <c r="M37" s="203"/>
      <c r="N37" s="203"/>
      <c r="O37" s="203"/>
      <c r="P37" s="203"/>
      <c r="Q37" s="203"/>
      <c r="R37" s="203"/>
      <c r="S37" s="730"/>
      <c r="T37" s="494"/>
    </row>
  </sheetData>
  <sheetProtection algorithmName="SHA-512" hashValue="L6BPKEUe6UNazYsXWRmDIhKk2loJugiq+7h4hu7n+qpkTsRb39GYZ/uDcvvIas3vj5OGk4KjXpTCmJjYYVdgSg==" saltValue="Qzo1E0AplznQayhhmzCgEg==" spinCount="100000" sheet="1" scenarios="1" insertHyperlinks="0"/>
  <mergeCells count="1">
    <mergeCell ref="A1:S1"/>
  </mergeCells>
  <hyperlinks>
    <hyperlink ref="R3" location="'T3.11.5 T3.6 MHoop Brace Spt'!A1" display="BACK" xr:uid="{00000000-0004-0000-2B00-000000000000}"/>
  </hyperlinks>
  <pageMargins left="0.39370078740157483" right="0.39370078740157483" top="0.39370078740157483" bottom="0.39370078740157483" header="0" footer="0"/>
  <pageSetup paperSize="9" orientation="portrait"/>
  <colBreaks count="1" manualBreakCount="1">
    <brk id="19" man="1"/>
  </colBreaks>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40"/>
  <dimension ref="A1:Z77"/>
  <sheetViews>
    <sheetView showGridLines="0" workbookViewId="0">
      <selection sqref="A1:S1"/>
    </sheetView>
  </sheetViews>
  <sheetFormatPr baseColWidth="10" defaultColWidth="14.42578125" defaultRowHeight="15" customHeight="1" x14ac:dyDescent="0.2"/>
  <cols>
    <col min="1" max="21" width="5" customWidth="1"/>
    <col min="22" max="22" width="6.28515625" customWidth="1"/>
    <col min="23" max="38" width="5" customWidth="1"/>
  </cols>
  <sheetData>
    <row r="1" spans="1:26" ht="12.75" customHeight="1" x14ac:dyDescent="0.2">
      <c r="A1" s="1090" t="s">
        <v>1709</v>
      </c>
      <c r="B1" s="772"/>
      <c r="C1" s="772"/>
      <c r="D1" s="772"/>
      <c r="E1" s="772"/>
      <c r="F1" s="772"/>
      <c r="G1" s="772"/>
      <c r="H1" s="772"/>
      <c r="I1" s="772"/>
      <c r="J1" s="772"/>
      <c r="K1" s="772"/>
      <c r="L1" s="772"/>
      <c r="M1" s="772"/>
      <c r="N1" s="772"/>
      <c r="O1" s="772"/>
      <c r="P1" s="772"/>
      <c r="Q1" s="772"/>
      <c r="R1" s="772"/>
      <c r="S1" s="773"/>
      <c r="T1" s="495"/>
      <c r="U1" s="409"/>
      <c r="V1" s="409"/>
      <c r="W1" s="409"/>
      <c r="X1" s="409"/>
      <c r="Y1" s="409"/>
      <c r="Z1" s="409"/>
    </row>
    <row r="2" spans="1:26" ht="12.75" customHeight="1" x14ac:dyDescent="0.2">
      <c r="A2" s="725"/>
      <c r="B2" s="726"/>
      <c r="C2" s="726"/>
      <c r="D2" s="726"/>
      <c r="E2" s="726"/>
      <c r="F2" s="726"/>
      <c r="G2" s="726"/>
      <c r="H2" s="726"/>
      <c r="I2" s="726"/>
      <c r="J2" s="726"/>
      <c r="K2" s="726"/>
      <c r="L2" s="726"/>
      <c r="M2" s="726"/>
      <c r="N2" s="726"/>
      <c r="O2" s="726"/>
      <c r="P2" s="726"/>
      <c r="Q2" s="726"/>
      <c r="R2" s="726"/>
      <c r="S2" s="727"/>
      <c r="T2" s="494"/>
    </row>
    <row r="3" spans="1:26" ht="12.75" customHeight="1" x14ac:dyDescent="0.2">
      <c r="A3" s="728"/>
      <c r="B3" s="205" t="s">
        <v>1710</v>
      </c>
      <c r="C3" s="203"/>
      <c r="D3" s="203"/>
      <c r="E3" s="203"/>
      <c r="F3" s="203"/>
      <c r="G3" s="203"/>
      <c r="H3" s="203"/>
      <c r="I3" s="203"/>
      <c r="J3" s="203"/>
      <c r="K3" s="203"/>
      <c r="L3" s="203"/>
      <c r="M3" s="203"/>
      <c r="N3" s="203"/>
      <c r="O3" s="203"/>
      <c r="P3" s="203"/>
      <c r="Q3" s="295" t="s">
        <v>1698</v>
      </c>
      <c r="R3" s="203"/>
      <c r="S3" s="730"/>
      <c r="T3" s="494"/>
      <c r="U3" s="57" t="s">
        <v>1711</v>
      </c>
    </row>
    <row r="4" spans="1:26" ht="12.75" customHeight="1" x14ac:dyDescent="0.2">
      <c r="A4" s="728"/>
      <c r="B4" s="205" t="s">
        <v>1712</v>
      </c>
      <c r="C4" s="203"/>
      <c r="D4" s="203"/>
      <c r="E4" s="203"/>
      <c r="F4" s="203"/>
      <c r="G4" s="203"/>
      <c r="H4" s="203"/>
      <c r="I4" s="203"/>
      <c r="J4" s="203"/>
      <c r="K4" s="203"/>
      <c r="L4" s="203"/>
      <c r="M4" s="203"/>
      <c r="N4" s="203"/>
      <c r="O4" s="203"/>
      <c r="P4" s="203"/>
      <c r="Q4" s="203"/>
      <c r="R4" s="203"/>
      <c r="S4" s="730"/>
      <c r="T4" s="494"/>
      <c r="U4" s="57" t="s">
        <v>1713</v>
      </c>
    </row>
    <row r="5" spans="1:26" ht="12.75" customHeight="1" x14ac:dyDescent="0.2">
      <c r="A5" s="728"/>
      <c r="B5" s="205"/>
      <c r="C5" s="203"/>
      <c r="D5" s="203"/>
      <c r="E5" s="203"/>
      <c r="F5" s="203"/>
      <c r="G5" s="203"/>
      <c r="H5" s="203"/>
      <c r="I5" s="203"/>
      <c r="J5" s="203"/>
      <c r="K5" s="203"/>
      <c r="L5" s="203"/>
      <c r="M5" s="203"/>
      <c r="N5" s="203"/>
      <c r="O5" s="203"/>
      <c r="P5" s="203"/>
      <c r="Q5" s="203"/>
      <c r="R5" s="203"/>
      <c r="S5" s="730"/>
      <c r="T5" s="494"/>
      <c r="U5" s="57" t="s">
        <v>1714</v>
      </c>
    </row>
    <row r="6" spans="1:26" ht="12.75" customHeight="1" x14ac:dyDescent="0.2">
      <c r="A6" s="728"/>
      <c r="B6" s="205" t="s">
        <v>1715</v>
      </c>
      <c r="C6" s="203"/>
      <c r="D6" s="203"/>
      <c r="E6" s="203"/>
      <c r="F6" s="203"/>
      <c r="G6" s="203"/>
      <c r="H6" s="203"/>
      <c r="I6" s="203"/>
      <c r="J6" s="203"/>
      <c r="K6" s="203"/>
      <c r="L6" s="203"/>
      <c r="M6" s="203"/>
      <c r="N6" s="203"/>
      <c r="O6" s="203"/>
      <c r="P6" s="203"/>
      <c r="Q6" s="203"/>
      <c r="R6" s="203"/>
      <c r="S6" s="730"/>
      <c r="T6" s="494"/>
      <c r="U6" s="57"/>
    </row>
    <row r="7" spans="1:26" ht="12.75" customHeight="1" x14ac:dyDescent="0.2">
      <c r="A7" s="728"/>
      <c r="B7" s="205" t="s">
        <v>1716</v>
      </c>
      <c r="C7" s="203"/>
      <c r="D7" s="203"/>
      <c r="E7" s="203"/>
      <c r="F7" s="203"/>
      <c r="G7" s="203"/>
      <c r="H7" s="203"/>
      <c r="I7" s="203"/>
      <c r="J7" s="203"/>
      <c r="K7" s="203"/>
      <c r="L7" s="203"/>
      <c r="M7" s="203"/>
      <c r="N7" s="203"/>
      <c r="O7" s="203"/>
      <c r="P7" s="203"/>
      <c r="Q7" s="203"/>
      <c r="R7" s="203"/>
      <c r="S7" s="730"/>
      <c r="T7" s="494"/>
    </row>
    <row r="8" spans="1:26" ht="12.75" customHeight="1" x14ac:dyDescent="0.2">
      <c r="A8" s="728"/>
      <c r="B8" s="205" t="s">
        <v>1717</v>
      </c>
      <c r="C8" s="203"/>
      <c r="D8" s="203"/>
      <c r="E8" s="203"/>
      <c r="F8" s="203"/>
      <c r="G8" s="203"/>
      <c r="H8" s="203"/>
      <c r="I8" s="203"/>
      <c r="J8" s="203"/>
      <c r="K8" s="203"/>
      <c r="L8" s="203"/>
      <c r="M8" s="203"/>
      <c r="N8" s="203"/>
      <c r="O8" s="203"/>
      <c r="P8" s="203"/>
      <c r="Q8" s="203"/>
      <c r="R8" s="203"/>
      <c r="S8" s="730"/>
      <c r="T8" s="494"/>
    </row>
    <row r="9" spans="1:26" ht="12.75" customHeight="1" x14ac:dyDescent="0.2">
      <c r="A9" s="728"/>
      <c r="B9" s="205" t="s">
        <v>1718</v>
      </c>
      <c r="C9" s="203"/>
      <c r="D9" s="203"/>
      <c r="E9" s="203"/>
      <c r="F9" s="203"/>
      <c r="G9" s="203"/>
      <c r="H9" s="203"/>
      <c r="I9" s="203"/>
      <c r="J9" s="203"/>
      <c r="K9" s="203"/>
      <c r="L9" s="203"/>
      <c r="M9" s="203"/>
      <c r="N9" s="203"/>
      <c r="O9" s="203"/>
      <c r="P9" s="203"/>
      <c r="Q9" s="203"/>
      <c r="R9" s="203"/>
      <c r="S9" s="730"/>
      <c r="T9" s="494"/>
    </row>
    <row r="10" spans="1:26" ht="12.75" customHeight="1" x14ac:dyDescent="0.2">
      <c r="A10" s="728"/>
      <c r="B10" s="205" t="s">
        <v>1719</v>
      </c>
      <c r="C10" s="203"/>
      <c r="D10" s="203"/>
      <c r="E10" s="203"/>
      <c r="F10" s="203"/>
      <c r="G10" s="203"/>
      <c r="H10" s="203"/>
      <c r="I10" s="203"/>
      <c r="J10" s="203"/>
      <c r="K10" s="203"/>
      <c r="L10" s="203"/>
      <c r="M10" s="203"/>
      <c r="N10" s="203"/>
      <c r="O10" s="203"/>
      <c r="P10" s="203"/>
      <c r="Q10" s="203"/>
      <c r="R10" s="203"/>
      <c r="S10" s="730"/>
      <c r="T10" s="494"/>
    </row>
    <row r="11" spans="1:26" ht="12.75" customHeight="1" x14ac:dyDescent="0.2">
      <c r="A11" s="728"/>
      <c r="B11" s="205"/>
      <c r="C11" s="203"/>
      <c r="D11" s="203"/>
      <c r="E11" s="203"/>
      <c r="F11" s="203"/>
      <c r="G11" s="203"/>
      <c r="H11" s="203"/>
      <c r="I11" s="203"/>
      <c r="J11" s="203"/>
      <c r="K11" s="203"/>
      <c r="L11" s="203"/>
      <c r="M11" s="203"/>
      <c r="N11" s="203"/>
      <c r="O11" s="203"/>
      <c r="P11" s="203"/>
      <c r="Q11" s="203"/>
      <c r="R11" s="203"/>
      <c r="S11" s="730"/>
      <c r="T11" s="494"/>
    </row>
    <row r="12" spans="1:26" ht="12.75" customHeight="1" x14ac:dyDescent="0.2">
      <c r="A12" s="728"/>
      <c r="B12" s="205" t="s">
        <v>1720</v>
      </c>
      <c r="C12" s="203"/>
      <c r="D12" s="203"/>
      <c r="E12" s="203"/>
      <c r="F12" s="203"/>
      <c r="G12" s="203"/>
      <c r="H12" s="203"/>
      <c r="I12" s="203"/>
      <c r="J12" s="203"/>
      <c r="K12" s="203"/>
      <c r="L12" s="203"/>
      <c r="M12" s="203"/>
      <c r="N12" s="203"/>
      <c r="O12" s="203"/>
      <c r="P12" s="203"/>
      <c r="Q12" s="203"/>
      <c r="R12" s="203"/>
      <c r="S12" s="730"/>
      <c r="T12" s="494"/>
    </row>
    <row r="13" spans="1:26" ht="12.75" customHeight="1" x14ac:dyDescent="0.2">
      <c r="A13" s="728"/>
      <c r="B13" s="205"/>
      <c r="C13" s="203"/>
      <c r="D13" s="203"/>
      <c r="E13" s="203"/>
      <c r="F13" s="203"/>
      <c r="G13" s="203"/>
      <c r="H13" s="203"/>
      <c r="I13" s="203"/>
      <c r="J13" s="203"/>
      <c r="K13" s="203"/>
      <c r="L13" s="203"/>
      <c r="M13" s="203"/>
      <c r="N13" s="203"/>
      <c r="O13" s="203"/>
      <c r="P13" s="203"/>
      <c r="Q13" s="203"/>
      <c r="R13" s="203"/>
      <c r="S13" s="730"/>
      <c r="T13" s="494"/>
    </row>
    <row r="14" spans="1:26" ht="12.75" customHeight="1" x14ac:dyDescent="0.2">
      <c r="A14" s="728"/>
      <c r="B14" s="205" t="s">
        <v>1721</v>
      </c>
      <c r="C14" s="203"/>
      <c r="D14" s="203"/>
      <c r="E14" s="203"/>
      <c r="F14" s="203"/>
      <c r="G14" s="203"/>
      <c r="H14" s="203"/>
      <c r="I14" s="203"/>
      <c r="J14" s="203"/>
      <c r="K14" s="203"/>
      <c r="L14" s="203"/>
      <c r="M14" s="203"/>
      <c r="N14" s="203"/>
      <c r="O14" s="203"/>
      <c r="P14" s="203"/>
      <c r="Q14" s="203"/>
      <c r="R14" s="203"/>
      <c r="S14" s="730"/>
      <c r="T14" s="494"/>
    </row>
    <row r="15" spans="1:26" ht="12.75" customHeight="1" x14ac:dyDescent="0.2">
      <c r="A15" s="728"/>
      <c r="B15" s="205" t="s">
        <v>1722</v>
      </c>
      <c r="C15" s="203"/>
      <c r="D15" s="203"/>
      <c r="E15" s="203"/>
      <c r="F15" s="203"/>
      <c r="G15" s="203"/>
      <c r="H15" s="203"/>
      <c r="I15" s="203"/>
      <c r="J15" s="203"/>
      <c r="K15" s="203"/>
      <c r="L15" s="203"/>
      <c r="M15" s="203"/>
      <c r="N15" s="203"/>
      <c r="O15" s="203"/>
      <c r="P15" s="203"/>
      <c r="Q15" s="203"/>
      <c r="R15" s="203"/>
      <c r="S15" s="730"/>
      <c r="T15" s="494"/>
    </row>
    <row r="16" spans="1:26" ht="12.75" customHeight="1" x14ac:dyDescent="0.2">
      <c r="A16" s="728"/>
      <c r="B16" s="205" t="s">
        <v>1723</v>
      </c>
      <c r="C16" s="203"/>
      <c r="D16" s="203"/>
      <c r="E16" s="203"/>
      <c r="F16" s="203"/>
      <c r="G16" s="203"/>
      <c r="H16" s="203"/>
      <c r="I16" s="203"/>
      <c r="J16" s="203"/>
      <c r="K16" s="203"/>
      <c r="L16" s="203"/>
      <c r="M16" s="203"/>
      <c r="N16" s="203"/>
      <c r="O16" s="203"/>
      <c r="P16" s="203"/>
      <c r="Q16" s="203"/>
      <c r="R16" s="203"/>
      <c r="S16" s="730"/>
      <c r="T16" s="494"/>
    </row>
    <row r="17" spans="1:20" ht="12.75" customHeight="1" x14ac:dyDescent="0.2">
      <c r="A17" s="728"/>
      <c r="B17" s="205"/>
      <c r="C17" s="203"/>
      <c r="D17" s="203"/>
      <c r="E17" s="203"/>
      <c r="F17" s="203"/>
      <c r="G17" s="203"/>
      <c r="H17" s="203"/>
      <c r="I17" s="203"/>
      <c r="J17" s="203"/>
      <c r="K17" s="203"/>
      <c r="L17" s="203"/>
      <c r="M17" s="203"/>
      <c r="N17" s="203"/>
      <c r="O17" s="203"/>
      <c r="P17" s="203"/>
      <c r="Q17" s="203"/>
      <c r="R17" s="203"/>
      <c r="S17" s="730"/>
      <c r="T17" s="494"/>
    </row>
    <row r="18" spans="1:20" ht="12.75" customHeight="1" x14ac:dyDescent="0.2">
      <c r="A18" s="728"/>
      <c r="B18" s="205" t="s">
        <v>1724</v>
      </c>
      <c r="C18" s="203"/>
      <c r="D18" s="203"/>
      <c r="E18" s="203"/>
      <c r="F18" s="203"/>
      <c r="G18" s="203"/>
      <c r="H18" s="203"/>
      <c r="I18" s="203"/>
      <c r="J18" s="203"/>
      <c r="K18" s="203"/>
      <c r="L18" s="203"/>
      <c r="M18" s="203"/>
      <c r="N18" s="203"/>
      <c r="O18" s="203"/>
      <c r="P18" s="203"/>
      <c r="Q18" s="203"/>
      <c r="R18" s="203"/>
      <c r="S18" s="730"/>
      <c r="T18" s="494"/>
    </row>
    <row r="19" spans="1:20" ht="12.75" customHeight="1" x14ac:dyDescent="0.2">
      <c r="A19" s="728"/>
      <c r="B19" s="203"/>
      <c r="C19" s="203"/>
      <c r="D19" s="203"/>
      <c r="E19" s="203"/>
      <c r="F19" s="203"/>
      <c r="G19" s="203"/>
      <c r="H19" s="203"/>
      <c r="I19" s="203"/>
      <c r="J19" s="203"/>
      <c r="K19" s="203"/>
      <c r="L19" s="203"/>
      <c r="M19" s="203"/>
      <c r="N19" s="203"/>
      <c r="O19" s="203"/>
      <c r="P19" s="203"/>
      <c r="Q19" s="203"/>
      <c r="R19" s="203"/>
      <c r="S19" s="730"/>
      <c r="T19" s="494"/>
    </row>
    <row r="20" spans="1:20" ht="12.75" customHeight="1" x14ac:dyDescent="0.2">
      <c r="A20" s="728"/>
      <c r="B20" s="203"/>
      <c r="C20" s="203"/>
      <c r="D20" s="203"/>
      <c r="E20" s="203"/>
      <c r="F20" s="203"/>
      <c r="G20" s="203"/>
      <c r="H20" s="203"/>
      <c r="I20" s="203"/>
      <c r="J20" s="203"/>
      <c r="K20" s="203"/>
      <c r="L20" s="203"/>
      <c r="M20" s="203"/>
      <c r="N20" s="203"/>
      <c r="O20" s="203"/>
      <c r="P20" s="203"/>
      <c r="Q20" s="203"/>
      <c r="R20" s="203"/>
      <c r="S20" s="730"/>
      <c r="T20" s="494"/>
    </row>
    <row r="21" spans="1:20" ht="12.75" customHeight="1" x14ac:dyDescent="0.2">
      <c r="A21" s="728"/>
      <c r="B21" s="205" t="s">
        <v>1725</v>
      </c>
      <c r="C21" s="203"/>
      <c r="D21" s="203"/>
      <c r="E21" s="203"/>
      <c r="F21" s="203"/>
      <c r="G21" s="203"/>
      <c r="H21" s="203"/>
      <c r="I21" s="203"/>
      <c r="J21" s="203"/>
      <c r="K21" s="203"/>
      <c r="L21" s="203"/>
      <c r="M21" s="203"/>
      <c r="N21" s="203"/>
      <c r="O21" s="203"/>
      <c r="P21" s="203"/>
      <c r="Q21" s="203"/>
      <c r="R21" s="203"/>
      <c r="S21" s="730"/>
      <c r="T21" s="494"/>
    </row>
    <row r="22" spans="1:20" ht="12.75" customHeight="1" x14ac:dyDescent="0.2">
      <c r="A22" s="728"/>
      <c r="B22" s="205" t="s">
        <v>1726</v>
      </c>
      <c r="C22" s="203"/>
      <c r="D22" s="203"/>
      <c r="E22" s="203"/>
      <c r="F22" s="203"/>
      <c r="G22" s="203"/>
      <c r="H22" s="203"/>
      <c r="I22" s="203"/>
      <c r="J22" s="203"/>
      <c r="K22" s="203"/>
      <c r="L22" s="203"/>
      <c r="M22" s="203"/>
      <c r="N22" s="203"/>
      <c r="O22" s="203"/>
      <c r="P22" s="203"/>
      <c r="Q22" s="203"/>
      <c r="R22" s="203"/>
      <c r="S22" s="730"/>
      <c r="T22" s="494"/>
    </row>
    <row r="23" spans="1:20" ht="12.75" customHeight="1" x14ac:dyDescent="0.2">
      <c r="A23" s="728"/>
      <c r="C23" s="203"/>
      <c r="D23" s="203"/>
      <c r="E23" s="203"/>
      <c r="F23" s="203"/>
      <c r="G23" s="203"/>
      <c r="H23" s="203"/>
      <c r="I23" s="203"/>
      <c r="J23" s="203"/>
      <c r="K23" s="203"/>
      <c r="L23" s="203"/>
      <c r="M23" s="203"/>
      <c r="N23" s="203"/>
      <c r="O23" s="203"/>
      <c r="P23" s="203"/>
      <c r="Q23" s="203"/>
      <c r="R23" s="203"/>
      <c r="S23" s="730"/>
      <c r="T23" s="494"/>
    </row>
    <row r="24" spans="1:20" ht="12.75" customHeight="1" x14ac:dyDescent="0.2">
      <c r="A24" s="728"/>
      <c r="B24" s="57" t="s">
        <v>1727</v>
      </c>
      <c r="C24" s="203"/>
      <c r="D24" s="203"/>
      <c r="E24" s="203"/>
      <c r="F24" s="203"/>
      <c r="G24" s="203"/>
      <c r="H24" s="203"/>
      <c r="I24" s="203"/>
      <c r="J24" s="203"/>
      <c r="K24" s="203"/>
      <c r="L24" s="203"/>
      <c r="M24" s="203"/>
      <c r="N24" s="203"/>
      <c r="O24" s="203"/>
      <c r="P24" s="203"/>
      <c r="Q24" s="203"/>
      <c r="R24" s="203"/>
      <c r="S24" s="730"/>
      <c r="T24" s="494"/>
    </row>
    <row r="25" spans="1:20" ht="12.75" customHeight="1" x14ac:dyDescent="0.2">
      <c r="A25" s="728"/>
      <c r="B25" s="57" t="s">
        <v>1728</v>
      </c>
      <c r="C25" s="203"/>
      <c r="D25" s="203"/>
      <c r="E25" s="203"/>
      <c r="F25" s="203"/>
      <c r="G25" s="203"/>
      <c r="H25" s="203"/>
      <c r="I25" s="203"/>
      <c r="J25" s="203"/>
      <c r="K25" s="203"/>
      <c r="L25" s="203"/>
      <c r="M25" s="203"/>
      <c r="N25" s="203"/>
      <c r="O25" s="203"/>
      <c r="P25" s="203"/>
      <c r="Q25" s="203"/>
      <c r="R25" s="203"/>
      <c r="S25" s="730"/>
      <c r="T25" s="494"/>
    </row>
    <row r="26" spans="1:20" ht="12.75" customHeight="1" x14ac:dyDescent="0.2">
      <c r="A26" s="728"/>
      <c r="C26" s="203"/>
      <c r="D26" s="203"/>
      <c r="E26" s="203"/>
      <c r="F26" s="203"/>
      <c r="G26" s="203"/>
      <c r="H26" s="203"/>
      <c r="I26" s="203"/>
      <c r="J26" s="203"/>
      <c r="K26" s="203"/>
      <c r="L26" s="203"/>
      <c r="M26" s="203"/>
      <c r="N26" s="203"/>
      <c r="O26" s="203"/>
      <c r="P26" s="203"/>
      <c r="Q26" s="203"/>
      <c r="R26" s="203"/>
      <c r="S26" s="730"/>
      <c r="T26" s="494"/>
    </row>
    <row r="27" spans="1:20" ht="12.75" customHeight="1" x14ac:dyDescent="0.2">
      <c r="A27" s="728"/>
      <c r="B27" s="205" t="s">
        <v>1729</v>
      </c>
      <c r="C27" s="203"/>
      <c r="D27" s="203"/>
      <c r="E27" s="203"/>
      <c r="F27" s="203"/>
      <c r="G27" s="203"/>
      <c r="H27" s="203"/>
      <c r="I27" s="203"/>
      <c r="J27" s="203"/>
      <c r="K27" s="203"/>
      <c r="L27" s="203"/>
      <c r="M27" s="203"/>
      <c r="N27" s="203"/>
      <c r="O27" s="203"/>
      <c r="P27" s="203"/>
      <c r="Q27" s="203"/>
      <c r="R27" s="203"/>
      <c r="S27" s="730"/>
      <c r="T27" s="494"/>
    </row>
    <row r="28" spans="1:20" ht="12.75" customHeight="1" x14ac:dyDescent="0.2">
      <c r="A28" s="728"/>
      <c r="B28" s="205" t="s">
        <v>1730</v>
      </c>
      <c r="C28" s="203"/>
      <c r="D28" s="203"/>
      <c r="E28" s="203"/>
      <c r="F28" s="203"/>
      <c r="G28" s="203"/>
      <c r="H28" s="203"/>
      <c r="I28" s="203"/>
      <c r="J28" s="203"/>
      <c r="K28" s="203"/>
      <c r="L28" s="203"/>
      <c r="M28" s="203"/>
      <c r="N28" s="203"/>
      <c r="O28" s="203"/>
      <c r="P28" s="203"/>
      <c r="Q28" s="203"/>
      <c r="R28" s="203"/>
      <c r="S28" s="730"/>
      <c r="T28" s="494"/>
    </row>
    <row r="29" spans="1:20" ht="12.75" customHeight="1" x14ac:dyDescent="0.2">
      <c r="A29" s="728"/>
      <c r="B29" s="205" t="s">
        <v>1731</v>
      </c>
      <c r="C29" s="203"/>
      <c r="D29" s="203"/>
      <c r="E29" s="203"/>
      <c r="F29" s="203"/>
      <c r="G29" s="203"/>
      <c r="H29" s="203"/>
      <c r="I29" s="203"/>
      <c r="J29" s="203"/>
      <c r="K29" s="203"/>
      <c r="L29" s="203"/>
      <c r="M29" s="203"/>
      <c r="N29" s="203"/>
      <c r="O29" s="203"/>
      <c r="P29" s="203"/>
      <c r="Q29" s="203"/>
      <c r="R29" s="203"/>
      <c r="S29" s="730"/>
      <c r="T29" s="494"/>
    </row>
    <row r="30" spans="1:20" ht="12.75" customHeight="1" x14ac:dyDescent="0.2">
      <c r="A30" s="728"/>
      <c r="B30" s="203"/>
      <c r="C30" s="203"/>
      <c r="D30" s="203"/>
      <c r="E30" s="203"/>
      <c r="F30" s="203"/>
      <c r="G30" s="203"/>
      <c r="H30" s="203"/>
      <c r="I30" s="203"/>
      <c r="J30" s="203"/>
      <c r="K30" s="203"/>
      <c r="L30" s="203"/>
      <c r="M30" s="203"/>
      <c r="N30" s="203"/>
      <c r="O30" s="203"/>
      <c r="P30" s="203"/>
      <c r="Q30" s="203"/>
      <c r="R30" s="203"/>
      <c r="S30" s="730"/>
      <c r="T30" s="494"/>
    </row>
    <row r="31" spans="1:20" ht="12.75" customHeight="1" x14ac:dyDescent="0.2">
      <c r="A31" s="728"/>
      <c r="B31" s="205" t="s">
        <v>1732</v>
      </c>
      <c r="C31" s="203"/>
      <c r="D31" s="203"/>
      <c r="E31" s="203"/>
      <c r="F31" s="203"/>
      <c r="G31" s="203"/>
      <c r="H31" s="203"/>
      <c r="I31" s="203"/>
      <c r="J31" s="203"/>
      <c r="K31" s="203"/>
      <c r="L31" s="203"/>
      <c r="M31" s="203"/>
      <c r="N31" s="203"/>
      <c r="O31" s="203"/>
      <c r="P31" s="203"/>
      <c r="Q31" s="203"/>
      <c r="R31" s="203"/>
      <c r="S31" s="730"/>
      <c r="T31" s="494"/>
    </row>
    <row r="32" spans="1:20" ht="12.75" customHeight="1" x14ac:dyDescent="0.2">
      <c r="A32" s="728"/>
      <c r="B32" s="205" t="s">
        <v>1733</v>
      </c>
      <c r="C32" s="203"/>
      <c r="D32" s="203"/>
      <c r="E32" s="203"/>
      <c r="F32" s="203"/>
      <c r="G32" s="203"/>
      <c r="H32" s="203"/>
      <c r="I32" s="203"/>
      <c r="J32" s="203"/>
      <c r="K32" s="203"/>
      <c r="L32" s="203"/>
      <c r="M32" s="203"/>
      <c r="N32" s="203"/>
      <c r="O32" s="203"/>
      <c r="P32" s="203"/>
      <c r="Q32" s="203"/>
      <c r="R32" s="203"/>
      <c r="S32" s="730"/>
      <c r="T32" s="494"/>
    </row>
    <row r="33" spans="1:22" ht="12.75" customHeight="1" x14ac:dyDescent="0.2">
      <c r="A33" s="728"/>
      <c r="B33" s="203"/>
      <c r="C33" s="203"/>
      <c r="D33" s="203"/>
      <c r="E33" s="203"/>
      <c r="F33" s="203"/>
      <c r="G33" s="203"/>
      <c r="H33" s="203"/>
      <c r="I33" s="203"/>
      <c r="J33" s="203"/>
      <c r="K33" s="203"/>
      <c r="L33" s="203"/>
      <c r="M33" s="203"/>
      <c r="N33" s="203"/>
      <c r="O33" s="203"/>
      <c r="P33" s="203"/>
      <c r="Q33" s="203"/>
      <c r="R33" s="203"/>
      <c r="S33" s="730"/>
      <c r="T33" s="494"/>
    </row>
    <row r="34" spans="1:22" ht="12.75" customHeight="1" x14ac:dyDescent="0.2">
      <c r="A34" s="728"/>
      <c r="B34" s="205" t="s">
        <v>1734</v>
      </c>
      <c r="C34" s="203"/>
      <c r="D34" s="203"/>
      <c r="E34" s="203"/>
      <c r="F34" s="203"/>
      <c r="G34" s="203"/>
      <c r="H34" s="203"/>
      <c r="I34" s="203"/>
      <c r="J34" s="203"/>
      <c r="K34" s="203"/>
      <c r="L34" s="203"/>
      <c r="M34" s="203"/>
      <c r="N34" s="203"/>
      <c r="O34" s="203"/>
      <c r="P34" s="203"/>
      <c r="Q34" s="203"/>
      <c r="R34" s="203"/>
      <c r="S34" s="730"/>
      <c r="T34" s="494"/>
    </row>
    <row r="35" spans="1:22" ht="12.75" customHeight="1" x14ac:dyDescent="0.2">
      <c r="A35" s="728"/>
      <c r="B35" s="205" t="s">
        <v>1735</v>
      </c>
      <c r="C35" s="203"/>
      <c r="D35" s="203"/>
      <c r="E35" s="203"/>
      <c r="F35" s="203"/>
      <c r="G35" s="203"/>
      <c r="H35" s="203"/>
      <c r="I35" s="203"/>
      <c r="J35" s="203"/>
      <c r="K35" s="203"/>
      <c r="L35" s="203"/>
      <c r="M35" s="203"/>
      <c r="N35" s="203"/>
      <c r="O35" s="203"/>
      <c r="P35" s="203"/>
      <c r="Q35" s="203"/>
      <c r="R35" s="203"/>
      <c r="S35" s="730"/>
      <c r="T35" s="494"/>
    </row>
    <row r="36" spans="1:22" ht="12.75" customHeight="1" x14ac:dyDescent="0.2">
      <c r="A36" s="728"/>
      <c r="B36" s="205" t="s">
        <v>1736</v>
      </c>
      <c r="C36" s="203"/>
      <c r="D36" s="203"/>
      <c r="E36" s="203"/>
      <c r="F36" s="203"/>
      <c r="G36" s="203"/>
      <c r="H36" s="203"/>
      <c r="I36" s="203"/>
      <c r="J36" s="203"/>
      <c r="K36" s="203"/>
      <c r="L36" s="203"/>
      <c r="M36" s="203"/>
      <c r="N36" s="203"/>
      <c r="O36" s="203"/>
      <c r="P36" s="203"/>
      <c r="Q36" s="203"/>
      <c r="R36" s="203"/>
      <c r="S36" s="730"/>
      <c r="T36" s="494"/>
    </row>
    <row r="37" spans="1:22" ht="12.75" customHeight="1" x14ac:dyDescent="0.2">
      <c r="A37" s="728"/>
      <c r="B37" s="203"/>
      <c r="C37" s="203"/>
      <c r="D37" s="203"/>
      <c r="E37" s="203"/>
      <c r="F37" s="203"/>
      <c r="G37" s="203"/>
      <c r="H37" s="203"/>
      <c r="I37" s="203"/>
      <c r="J37" s="203"/>
      <c r="K37" s="203"/>
      <c r="L37" s="203"/>
      <c r="M37" s="203"/>
      <c r="N37" s="203"/>
      <c r="O37" s="203"/>
      <c r="P37" s="203"/>
      <c r="Q37" s="203"/>
      <c r="R37" s="203"/>
      <c r="S37" s="730"/>
      <c r="T37" s="494"/>
    </row>
    <row r="38" spans="1:22" ht="12.75" customHeight="1" x14ac:dyDescent="0.2">
      <c r="A38" s="728"/>
      <c r="C38" s="203"/>
      <c r="D38" s="203"/>
      <c r="E38" s="203"/>
      <c r="F38" s="203"/>
      <c r="G38" s="203"/>
      <c r="H38" s="203"/>
      <c r="I38" s="203"/>
      <c r="J38" s="203"/>
      <c r="K38" s="203"/>
      <c r="L38" s="203"/>
      <c r="M38" s="203"/>
      <c r="N38" s="203"/>
      <c r="O38" s="203"/>
      <c r="P38" s="203"/>
      <c r="Q38" s="203"/>
      <c r="R38" s="203"/>
      <c r="S38" s="730"/>
      <c r="T38" s="494"/>
    </row>
    <row r="39" spans="1:22" ht="12.75" customHeight="1" x14ac:dyDescent="0.2">
      <c r="A39" s="728"/>
      <c r="B39" s="203"/>
      <c r="C39" s="203"/>
      <c r="D39" s="203"/>
      <c r="E39" s="203"/>
      <c r="F39" s="203"/>
      <c r="G39" s="203"/>
      <c r="H39" s="203"/>
      <c r="I39" s="203"/>
      <c r="J39" s="203"/>
      <c r="K39" s="203"/>
      <c r="L39" s="203"/>
      <c r="M39" s="203"/>
      <c r="N39" s="203"/>
      <c r="O39" s="203"/>
      <c r="P39" s="203"/>
      <c r="Q39" s="203"/>
      <c r="R39" s="203"/>
      <c r="S39" s="730"/>
      <c r="T39" s="494"/>
    </row>
    <row r="40" spans="1:22" ht="12.75" customHeight="1" x14ac:dyDescent="0.2">
      <c r="A40" s="728"/>
      <c r="B40" s="203"/>
      <c r="C40" s="203"/>
      <c r="D40" s="203"/>
      <c r="E40" s="203"/>
      <c r="F40" s="203"/>
      <c r="G40" s="203"/>
      <c r="H40" s="203"/>
      <c r="I40" s="203"/>
      <c r="J40" s="203"/>
      <c r="K40" s="203"/>
      <c r="L40" s="203"/>
      <c r="M40" s="203"/>
      <c r="N40" s="203"/>
      <c r="O40" s="203"/>
      <c r="P40" s="203"/>
      <c r="Q40" s="203"/>
      <c r="R40" s="203"/>
      <c r="S40" s="730"/>
      <c r="T40" s="494"/>
    </row>
    <row r="41" spans="1:22" ht="12.75" customHeight="1" x14ac:dyDescent="0.2">
      <c r="A41" s="728"/>
      <c r="B41" s="203"/>
      <c r="C41" s="203"/>
      <c r="D41" s="203"/>
      <c r="E41" s="203"/>
      <c r="F41" s="203"/>
      <c r="G41" s="203"/>
      <c r="H41" s="203"/>
      <c r="I41" s="203"/>
      <c r="J41" s="203"/>
      <c r="K41" s="203"/>
      <c r="L41" s="203"/>
      <c r="M41" s="203"/>
      <c r="N41" s="203"/>
      <c r="O41" s="203"/>
      <c r="P41" s="203"/>
      <c r="Q41" s="203"/>
      <c r="R41" s="203"/>
      <c r="S41" s="730"/>
      <c r="T41" s="494"/>
    </row>
    <row r="42" spans="1:22" ht="12.75" customHeight="1" x14ac:dyDescent="0.2">
      <c r="A42" s="728"/>
      <c r="B42" s="203"/>
      <c r="C42" s="203"/>
      <c r="D42" s="203"/>
      <c r="E42" s="203"/>
      <c r="F42" s="203"/>
      <c r="G42" s="203"/>
      <c r="H42" s="203"/>
      <c r="I42" s="203"/>
      <c r="J42" s="203"/>
      <c r="K42" s="203"/>
      <c r="L42" s="203"/>
      <c r="M42" s="203"/>
      <c r="N42" s="203"/>
      <c r="O42" s="203"/>
      <c r="P42" s="203"/>
      <c r="Q42" s="203"/>
      <c r="R42" s="203"/>
      <c r="S42" s="730"/>
      <c r="T42" s="494"/>
    </row>
    <row r="43" spans="1:22" ht="12.75" customHeight="1" x14ac:dyDescent="0.2">
      <c r="A43" s="728"/>
      <c r="B43" s="203"/>
      <c r="C43" s="203"/>
      <c r="D43" s="203"/>
      <c r="E43" s="203"/>
      <c r="F43" s="203"/>
      <c r="G43" s="203"/>
      <c r="H43" s="203"/>
      <c r="I43" s="203"/>
      <c r="J43" s="203"/>
      <c r="K43" s="203"/>
      <c r="L43" s="203"/>
      <c r="M43" s="203"/>
      <c r="N43" s="203"/>
      <c r="O43" s="203"/>
      <c r="P43" s="203"/>
      <c r="Q43" s="203"/>
      <c r="R43" s="203"/>
      <c r="S43" s="730"/>
      <c r="T43" s="494"/>
    </row>
    <row r="44" spans="1:22" ht="12.75" customHeight="1" x14ac:dyDescent="0.2">
      <c r="A44" s="728"/>
      <c r="B44" s="203"/>
      <c r="C44" s="203"/>
      <c r="D44" s="203"/>
      <c r="E44" s="203"/>
      <c r="F44" s="203"/>
      <c r="G44" s="203"/>
      <c r="H44" s="203"/>
      <c r="I44" s="203"/>
      <c r="J44" s="203"/>
      <c r="K44" s="203"/>
      <c r="L44" s="203"/>
      <c r="M44" s="203"/>
      <c r="N44" s="203"/>
      <c r="O44" s="203"/>
      <c r="P44" s="203"/>
      <c r="Q44" s="203"/>
      <c r="R44" s="203"/>
      <c r="S44" s="730"/>
      <c r="T44" s="494"/>
    </row>
    <row r="45" spans="1:22" ht="12.75" customHeight="1" x14ac:dyDescent="0.2">
      <c r="A45" s="728"/>
      <c r="B45" s="203"/>
      <c r="C45" s="203"/>
      <c r="D45" s="203"/>
      <c r="E45" s="203"/>
      <c r="F45" s="203"/>
      <c r="G45" s="203"/>
      <c r="H45" s="203"/>
      <c r="I45" s="203"/>
      <c r="J45" s="203"/>
      <c r="K45" s="203"/>
      <c r="L45" s="203"/>
      <c r="M45" s="203"/>
      <c r="N45" s="203"/>
      <c r="O45" s="203"/>
      <c r="P45" s="203"/>
      <c r="Q45" s="203"/>
      <c r="R45" s="203"/>
      <c r="S45" s="730"/>
      <c r="T45" s="494"/>
      <c r="V45" s="9"/>
    </row>
    <row r="46" spans="1:22" ht="12.75" customHeight="1" x14ac:dyDescent="0.2">
      <c r="A46" s="728"/>
      <c r="B46" s="203"/>
      <c r="C46" s="203"/>
      <c r="D46" s="203"/>
      <c r="E46" s="203"/>
      <c r="F46" s="203"/>
      <c r="G46" s="203"/>
      <c r="H46" s="203"/>
      <c r="I46" s="203"/>
      <c r="J46" s="203"/>
      <c r="K46" s="203"/>
      <c r="L46" s="203"/>
      <c r="M46" s="203"/>
      <c r="N46" s="203"/>
      <c r="O46" s="203"/>
      <c r="P46" s="203"/>
      <c r="Q46" s="203"/>
      <c r="R46" s="203"/>
      <c r="S46" s="730"/>
      <c r="T46" s="494"/>
    </row>
    <row r="47" spans="1:22" ht="12.75" customHeight="1" x14ac:dyDescent="0.2">
      <c r="A47" s="728"/>
      <c r="B47" s="203"/>
      <c r="C47" s="203"/>
      <c r="D47" s="203"/>
      <c r="E47" s="203"/>
      <c r="F47" s="203"/>
      <c r="G47" s="203"/>
      <c r="H47" s="203"/>
      <c r="I47" s="203"/>
      <c r="J47" s="203"/>
      <c r="K47" s="203"/>
      <c r="L47" s="203"/>
      <c r="M47" s="203"/>
      <c r="N47" s="203"/>
      <c r="O47" s="203"/>
      <c r="P47" s="203"/>
      <c r="Q47" s="203"/>
      <c r="R47" s="203"/>
      <c r="S47" s="730"/>
      <c r="T47" s="494"/>
    </row>
    <row r="48" spans="1:22" ht="12.75" customHeight="1" x14ac:dyDescent="0.2">
      <c r="A48" s="728"/>
      <c r="B48" s="203"/>
      <c r="C48" s="203"/>
      <c r="D48" s="203"/>
      <c r="E48" s="203"/>
      <c r="F48" s="203"/>
      <c r="G48" s="203"/>
      <c r="H48" s="203"/>
      <c r="I48" s="203"/>
      <c r="J48" s="203"/>
      <c r="K48" s="203"/>
      <c r="L48" s="203"/>
      <c r="M48" s="203"/>
      <c r="N48" s="203"/>
      <c r="O48" s="203"/>
      <c r="P48" s="203"/>
      <c r="Q48" s="203"/>
      <c r="R48" s="203"/>
      <c r="S48" s="730"/>
      <c r="T48" s="494"/>
    </row>
    <row r="49" spans="1:20" ht="12.75" customHeight="1" x14ac:dyDescent="0.2">
      <c r="A49" s="728"/>
      <c r="B49" s="203"/>
      <c r="C49" s="203"/>
      <c r="D49" s="203"/>
      <c r="E49" s="203"/>
      <c r="F49" s="203"/>
      <c r="G49" s="203"/>
      <c r="H49" s="203"/>
      <c r="I49" s="203"/>
      <c r="J49" s="203"/>
      <c r="K49" s="203"/>
      <c r="L49" s="203"/>
      <c r="M49" s="203"/>
      <c r="N49" s="203"/>
      <c r="O49" s="203"/>
      <c r="P49" s="203"/>
      <c r="Q49" s="203"/>
      <c r="R49" s="203"/>
      <c r="S49" s="730"/>
      <c r="T49" s="494"/>
    </row>
    <row r="50" spans="1:20" ht="12.75" customHeight="1" x14ac:dyDescent="0.2">
      <c r="A50" s="728"/>
      <c r="B50" s="203"/>
      <c r="C50" s="203"/>
      <c r="D50" s="203"/>
      <c r="E50" s="203"/>
      <c r="F50" s="203"/>
      <c r="G50" s="203"/>
      <c r="H50" s="203"/>
      <c r="I50" s="203"/>
      <c r="J50" s="203"/>
      <c r="K50" s="203"/>
      <c r="L50" s="203"/>
      <c r="M50" s="203"/>
      <c r="N50" s="203"/>
      <c r="O50" s="203"/>
      <c r="P50" s="203"/>
      <c r="Q50" s="203"/>
      <c r="R50" s="203"/>
      <c r="S50" s="730"/>
      <c r="T50" s="494"/>
    </row>
    <row r="51" spans="1:20" ht="12.75" customHeight="1" x14ac:dyDescent="0.2">
      <c r="A51" s="728"/>
      <c r="B51" s="203"/>
      <c r="C51" s="203"/>
      <c r="D51" s="203"/>
      <c r="E51" s="203"/>
      <c r="F51" s="203"/>
      <c r="G51" s="203"/>
      <c r="H51" s="203"/>
      <c r="I51" s="203"/>
      <c r="J51" s="203"/>
      <c r="K51" s="203"/>
      <c r="L51" s="203"/>
      <c r="M51" s="203"/>
      <c r="N51" s="203"/>
      <c r="O51" s="203"/>
      <c r="P51" s="203"/>
      <c r="Q51" s="203"/>
      <c r="R51" s="203"/>
      <c r="S51" s="730"/>
      <c r="T51" s="494"/>
    </row>
    <row r="52" spans="1:20" ht="12.75" customHeight="1" x14ac:dyDescent="0.2">
      <c r="A52" s="728"/>
      <c r="B52" s="203"/>
      <c r="C52" s="203"/>
      <c r="D52" s="203"/>
      <c r="E52" s="203"/>
      <c r="F52" s="203"/>
      <c r="G52" s="203"/>
      <c r="H52" s="203"/>
      <c r="I52" s="203"/>
      <c r="J52" s="203"/>
      <c r="K52" s="203"/>
      <c r="L52" s="203"/>
      <c r="M52" s="203"/>
      <c r="N52" s="203"/>
      <c r="O52" s="203"/>
      <c r="P52" s="203"/>
      <c r="Q52" s="203"/>
      <c r="R52" s="203"/>
      <c r="S52" s="730"/>
      <c r="T52" s="494"/>
    </row>
    <row r="53" spans="1:20" ht="12.75" customHeight="1" x14ac:dyDescent="0.2">
      <c r="A53" s="728"/>
      <c r="B53" s="203"/>
      <c r="C53" s="203"/>
      <c r="D53" s="203"/>
      <c r="E53" s="203"/>
      <c r="F53" s="203"/>
      <c r="G53" s="203"/>
      <c r="H53" s="203"/>
      <c r="I53" s="203"/>
      <c r="J53" s="203"/>
      <c r="K53" s="203"/>
      <c r="L53" s="203"/>
      <c r="M53" s="203"/>
      <c r="N53" s="203"/>
      <c r="O53" s="203"/>
      <c r="P53" s="203"/>
      <c r="Q53" s="203"/>
      <c r="R53" s="203"/>
      <c r="S53" s="730"/>
      <c r="T53" s="494"/>
    </row>
    <row r="54" spans="1:20" ht="12.75" customHeight="1" x14ac:dyDescent="0.2">
      <c r="A54" s="728"/>
      <c r="B54" s="203"/>
      <c r="C54" s="203"/>
      <c r="D54" s="203"/>
      <c r="E54" s="203"/>
      <c r="F54" s="203"/>
      <c r="G54" s="203"/>
      <c r="H54" s="203"/>
      <c r="I54" s="203"/>
      <c r="J54" s="203"/>
      <c r="K54" s="203"/>
      <c r="L54" s="203"/>
      <c r="M54" s="203"/>
      <c r="N54" s="203"/>
      <c r="O54" s="203"/>
      <c r="P54" s="203"/>
      <c r="Q54" s="203"/>
      <c r="R54" s="203"/>
      <c r="S54" s="730"/>
      <c r="T54" s="494"/>
    </row>
    <row r="55" spans="1:20" ht="12.75" customHeight="1" x14ac:dyDescent="0.2">
      <c r="A55" s="728"/>
      <c r="B55" s="203"/>
      <c r="C55" s="203"/>
      <c r="D55" s="203"/>
      <c r="E55" s="203"/>
      <c r="F55" s="203"/>
      <c r="G55" s="203"/>
      <c r="H55" s="203"/>
      <c r="I55" s="203"/>
      <c r="J55" s="203"/>
      <c r="K55" s="203"/>
      <c r="L55" s="203"/>
      <c r="M55" s="203"/>
      <c r="N55" s="203"/>
      <c r="O55" s="203"/>
      <c r="P55" s="203"/>
      <c r="Q55" s="203"/>
      <c r="R55" s="203"/>
      <c r="S55" s="730"/>
      <c r="T55" s="494"/>
    </row>
    <row r="56" spans="1:20" ht="12.75" customHeight="1" x14ac:dyDescent="0.2">
      <c r="A56" s="728"/>
      <c r="B56" s="203"/>
      <c r="C56" s="203"/>
      <c r="D56" s="203"/>
      <c r="E56" s="203"/>
      <c r="F56" s="203"/>
      <c r="G56" s="203"/>
      <c r="H56" s="203"/>
      <c r="I56" s="203"/>
      <c r="J56" s="203"/>
      <c r="K56" s="203"/>
      <c r="L56" s="203"/>
      <c r="M56" s="203"/>
      <c r="N56" s="203"/>
      <c r="O56" s="203"/>
      <c r="P56" s="203"/>
      <c r="Q56" s="203"/>
      <c r="R56" s="203"/>
      <c r="S56" s="730"/>
      <c r="T56" s="494"/>
    </row>
    <row r="57" spans="1:20" ht="12.75" customHeight="1" x14ac:dyDescent="0.2">
      <c r="A57" s="728"/>
      <c r="B57" s="203"/>
      <c r="C57" s="203"/>
      <c r="D57" s="203"/>
      <c r="E57" s="203"/>
      <c r="F57" s="203"/>
      <c r="G57" s="203"/>
      <c r="H57" s="203"/>
      <c r="I57" s="203"/>
      <c r="J57" s="203"/>
      <c r="K57" s="203"/>
      <c r="L57" s="203"/>
      <c r="M57" s="203"/>
      <c r="N57" s="203"/>
      <c r="O57" s="203"/>
      <c r="P57" s="203"/>
      <c r="Q57" s="203"/>
      <c r="R57" s="203"/>
      <c r="S57" s="730"/>
      <c r="T57" s="494"/>
    </row>
    <row r="58" spans="1:20" ht="12.75" customHeight="1" x14ac:dyDescent="0.2">
      <c r="A58" s="728"/>
      <c r="B58" s="203"/>
      <c r="C58" s="203"/>
      <c r="D58" s="203"/>
      <c r="E58" s="203"/>
      <c r="F58" s="203"/>
      <c r="G58" s="203"/>
      <c r="H58" s="203"/>
      <c r="I58" s="203"/>
      <c r="J58" s="203"/>
      <c r="K58" s="203"/>
      <c r="L58" s="203"/>
      <c r="M58" s="203"/>
      <c r="N58" s="203"/>
      <c r="O58" s="203"/>
      <c r="P58" s="203"/>
      <c r="Q58" s="203"/>
      <c r="R58" s="203"/>
      <c r="S58" s="730"/>
      <c r="T58" s="494"/>
    </row>
    <row r="59" spans="1:20" ht="12.75" customHeight="1" x14ac:dyDescent="0.2">
      <c r="A59" s="728"/>
      <c r="B59" s="203"/>
      <c r="C59" s="203"/>
      <c r="D59" s="203"/>
      <c r="E59" s="203"/>
      <c r="F59" s="203"/>
      <c r="G59" s="203"/>
      <c r="H59" s="203"/>
      <c r="I59" s="203"/>
      <c r="J59" s="203"/>
      <c r="K59" s="203"/>
      <c r="L59" s="203"/>
      <c r="M59" s="203"/>
      <c r="N59" s="203"/>
      <c r="O59" s="203"/>
      <c r="P59" s="203"/>
      <c r="Q59" s="203"/>
      <c r="R59" s="203"/>
      <c r="S59" s="730"/>
      <c r="T59" s="494"/>
    </row>
    <row r="60" spans="1:20" ht="12.75" customHeight="1" x14ac:dyDescent="0.2">
      <c r="A60" s="728"/>
      <c r="B60" s="203"/>
      <c r="C60" s="203"/>
      <c r="D60" s="203"/>
      <c r="E60" s="203"/>
      <c r="F60" s="203"/>
      <c r="G60" s="203"/>
      <c r="H60" s="203"/>
      <c r="I60" s="203"/>
      <c r="J60" s="203"/>
      <c r="K60" s="203"/>
      <c r="L60" s="203"/>
      <c r="M60" s="203"/>
      <c r="N60" s="203"/>
      <c r="O60" s="203"/>
      <c r="P60" s="203"/>
      <c r="Q60" s="203"/>
      <c r="R60" s="203"/>
      <c r="S60" s="730"/>
      <c r="T60" s="494"/>
    </row>
    <row r="61" spans="1:20" ht="12.75" customHeight="1" x14ac:dyDescent="0.2">
      <c r="A61" s="728"/>
      <c r="B61" s="203"/>
      <c r="C61" s="203"/>
      <c r="D61" s="203"/>
      <c r="E61" s="203"/>
      <c r="F61" s="203"/>
      <c r="G61" s="203"/>
      <c r="H61" s="203"/>
      <c r="I61" s="203"/>
      <c r="J61" s="203"/>
      <c r="K61" s="203"/>
      <c r="L61" s="203"/>
      <c r="M61" s="203"/>
      <c r="N61" s="203"/>
      <c r="O61" s="203"/>
      <c r="P61" s="203"/>
      <c r="Q61" s="203"/>
      <c r="R61" s="203"/>
      <c r="S61" s="730"/>
      <c r="T61" s="494"/>
    </row>
    <row r="62" spans="1:20" ht="12.75" customHeight="1" x14ac:dyDescent="0.2">
      <c r="A62" s="728"/>
      <c r="B62" s="203"/>
      <c r="C62" s="203"/>
      <c r="D62" s="203"/>
      <c r="E62" s="203"/>
      <c r="F62" s="203"/>
      <c r="G62" s="203"/>
      <c r="H62" s="203"/>
      <c r="I62" s="203"/>
      <c r="J62" s="203"/>
      <c r="K62" s="203"/>
      <c r="L62" s="203"/>
      <c r="M62" s="203"/>
      <c r="N62" s="203"/>
      <c r="O62" s="203"/>
      <c r="P62" s="203"/>
      <c r="Q62" s="203"/>
      <c r="R62" s="203"/>
      <c r="S62" s="730"/>
      <c r="T62" s="494"/>
    </row>
    <row r="63" spans="1:20" ht="12.75" customHeight="1" x14ac:dyDescent="0.2">
      <c r="A63" s="728"/>
      <c r="B63" s="203"/>
      <c r="C63" s="203"/>
      <c r="D63" s="203"/>
      <c r="E63" s="203"/>
      <c r="F63" s="203"/>
      <c r="G63" s="203"/>
      <c r="H63" s="203"/>
      <c r="I63" s="203"/>
      <c r="J63" s="203"/>
      <c r="K63" s="203"/>
      <c r="L63" s="203"/>
      <c r="M63" s="203"/>
      <c r="N63" s="203"/>
      <c r="O63" s="203"/>
      <c r="P63" s="203"/>
      <c r="Q63" s="203"/>
      <c r="R63" s="203"/>
      <c r="S63" s="730"/>
      <c r="T63" s="494"/>
    </row>
    <row r="64" spans="1:20" ht="12.75" customHeight="1" x14ac:dyDescent="0.2">
      <c r="A64" s="728"/>
      <c r="B64" s="203"/>
      <c r="C64" s="203"/>
      <c r="D64" s="203"/>
      <c r="E64" s="203"/>
      <c r="F64" s="203"/>
      <c r="G64" s="203"/>
      <c r="H64" s="203"/>
      <c r="I64" s="203"/>
      <c r="J64" s="203"/>
      <c r="K64" s="203"/>
      <c r="L64" s="203"/>
      <c r="M64" s="203"/>
      <c r="N64" s="203"/>
      <c r="O64" s="203"/>
      <c r="P64" s="203"/>
      <c r="Q64" s="203"/>
      <c r="R64" s="203"/>
      <c r="S64" s="730"/>
      <c r="T64" s="494"/>
    </row>
    <row r="65" spans="1:26" ht="12.75" customHeight="1" x14ac:dyDescent="0.2">
      <c r="A65" s="728"/>
      <c r="B65" s="203"/>
      <c r="C65" s="203"/>
      <c r="D65" s="203"/>
      <c r="E65" s="203"/>
      <c r="F65" s="203"/>
      <c r="G65" s="203"/>
      <c r="H65" s="203"/>
      <c r="I65" s="203"/>
      <c r="J65" s="203"/>
      <c r="K65" s="203"/>
      <c r="L65" s="203"/>
      <c r="M65" s="203"/>
      <c r="N65" s="203"/>
      <c r="O65" s="203"/>
      <c r="P65" s="203"/>
      <c r="Q65" s="203"/>
      <c r="R65" s="203"/>
      <c r="S65" s="730"/>
      <c r="T65" s="494"/>
    </row>
    <row r="66" spans="1:26" ht="12.75" customHeight="1" x14ac:dyDescent="0.2">
      <c r="A66" s="728"/>
      <c r="B66" s="203"/>
      <c r="C66" s="203"/>
      <c r="D66" s="203"/>
      <c r="E66" s="203"/>
      <c r="F66" s="203"/>
      <c r="G66" s="203"/>
      <c r="H66" s="203"/>
      <c r="I66" s="203"/>
      <c r="J66" s="203"/>
      <c r="K66" s="203"/>
      <c r="L66" s="203"/>
      <c r="M66" s="203"/>
      <c r="N66" s="203"/>
      <c r="O66" s="203"/>
      <c r="P66" s="203"/>
      <c r="Q66" s="203"/>
      <c r="R66" s="203"/>
      <c r="S66" s="730"/>
      <c r="T66" s="494"/>
    </row>
    <row r="67" spans="1:26" ht="12.75" customHeight="1" x14ac:dyDescent="0.2">
      <c r="A67" s="728"/>
      <c r="B67" s="203"/>
      <c r="C67" s="203"/>
      <c r="D67" s="203"/>
      <c r="E67" s="203"/>
      <c r="F67" s="203"/>
      <c r="G67" s="203"/>
      <c r="H67" s="203"/>
      <c r="I67" s="203"/>
      <c r="J67" s="203"/>
      <c r="K67" s="203"/>
      <c r="L67" s="203"/>
      <c r="M67" s="203"/>
      <c r="N67" s="203"/>
      <c r="O67" s="203"/>
      <c r="P67" s="203"/>
      <c r="Q67" s="203"/>
      <c r="R67" s="203"/>
      <c r="S67" s="730"/>
      <c r="T67" s="494"/>
    </row>
    <row r="68" spans="1:26" ht="12.75" customHeight="1" x14ac:dyDescent="0.2">
      <c r="A68" s="728"/>
      <c r="B68" s="203"/>
      <c r="C68" s="203"/>
      <c r="D68" s="203"/>
      <c r="E68" s="203"/>
      <c r="F68" s="203"/>
      <c r="G68" s="203"/>
      <c r="H68" s="203"/>
      <c r="I68" s="203"/>
      <c r="J68" s="203"/>
      <c r="K68" s="203"/>
      <c r="L68" s="203"/>
      <c r="M68" s="203"/>
      <c r="N68" s="203"/>
      <c r="O68" s="203"/>
      <c r="P68" s="203"/>
      <c r="Q68" s="203"/>
      <c r="R68" s="203"/>
      <c r="S68" s="730"/>
      <c r="T68" s="494"/>
    </row>
    <row r="69" spans="1:26" ht="12.75" customHeight="1" x14ac:dyDescent="0.2">
      <c r="A69" s="728"/>
      <c r="B69" s="203"/>
      <c r="C69" s="203"/>
      <c r="D69" s="203"/>
      <c r="E69" s="203"/>
      <c r="F69" s="203"/>
      <c r="G69" s="203"/>
      <c r="H69" s="203"/>
      <c r="I69" s="203"/>
      <c r="J69" s="203"/>
      <c r="K69" s="203"/>
      <c r="L69" s="203"/>
      <c r="M69" s="203"/>
      <c r="N69" s="203"/>
      <c r="O69" s="203"/>
      <c r="P69" s="203"/>
      <c r="Q69" s="203"/>
      <c r="R69" s="203"/>
      <c r="S69" s="730"/>
      <c r="T69" s="494"/>
    </row>
    <row r="70" spans="1:26" ht="12.75" customHeight="1" x14ac:dyDescent="0.2">
      <c r="A70" s="728"/>
      <c r="B70" s="203"/>
      <c r="C70" s="203"/>
      <c r="D70" s="203"/>
      <c r="E70" s="203"/>
      <c r="F70" s="203"/>
      <c r="G70" s="203"/>
      <c r="H70" s="203"/>
      <c r="I70" s="203"/>
      <c r="J70" s="203"/>
      <c r="K70" s="203"/>
      <c r="L70" s="203"/>
      <c r="M70" s="203"/>
      <c r="N70" s="203"/>
      <c r="O70" s="203"/>
      <c r="P70" s="203"/>
      <c r="Q70" s="203"/>
      <c r="R70" s="203"/>
      <c r="S70" s="730"/>
      <c r="T70" s="494"/>
    </row>
    <row r="71" spans="1:26" ht="12.75" customHeight="1" x14ac:dyDescent="0.2">
      <c r="A71" s="728"/>
      <c r="B71" s="205" t="s">
        <v>1737</v>
      </c>
      <c r="C71" s="203"/>
      <c r="D71" s="203"/>
      <c r="E71" s="203"/>
      <c r="F71" s="203"/>
      <c r="G71" s="203"/>
      <c r="H71" s="203"/>
      <c r="I71" s="203"/>
      <c r="J71" s="203"/>
      <c r="K71" s="203"/>
      <c r="L71" s="203"/>
      <c r="M71" s="203"/>
      <c r="N71" s="203"/>
      <c r="O71" s="203"/>
      <c r="P71" s="203"/>
      <c r="Q71" s="203"/>
      <c r="R71" s="203"/>
      <c r="S71" s="730"/>
      <c r="T71" s="494"/>
    </row>
    <row r="72" spans="1:26" ht="12.75" customHeight="1" x14ac:dyDescent="0.2">
      <c r="A72" s="728"/>
      <c r="B72" s="205" t="s">
        <v>1738</v>
      </c>
      <c r="C72" s="203"/>
      <c r="D72" s="203"/>
      <c r="E72" s="203"/>
      <c r="F72" s="203"/>
      <c r="G72" s="203"/>
      <c r="H72" s="203"/>
      <c r="I72" s="203"/>
      <c r="J72" s="203"/>
      <c r="K72" s="203"/>
      <c r="L72" s="203"/>
      <c r="M72" s="203"/>
      <c r="N72" s="203"/>
      <c r="O72" s="203"/>
      <c r="P72" s="203"/>
      <c r="Q72" s="203"/>
      <c r="R72" s="203"/>
      <c r="S72" s="730"/>
      <c r="T72" s="494"/>
    </row>
    <row r="73" spans="1:26" ht="12.75" customHeight="1" x14ac:dyDescent="0.2">
      <c r="A73" s="732"/>
      <c r="B73" s="731"/>
      <c r="C73" s="731"/>
      <c r="D73" s="731"/>
      <c r="E73" s="731"/>
      <c r="F73" s="731"/>
      <c r="G73" s="731"/>
      <c r="H73" s="731"/>
      <c r="I73" s="731"/>
      <c r="J73" s="731"/>
      <c r="K73" s="731"/>
      <c r="L73" s="731"/>
      <c r="M73" s="731"/>
      <c r="N73" s="731"/>
      <c r="O73" s="731"/>
      <c r="P73" s="731"/>
      <c r="Q73" s="731"/>
      <c r="R73" s="731"/>
      <c r="S73" s="733"/>
      <c r="T73" s="602"/>
      <c r="U73" s="226"/>
      <c r="V73" s="226"/>
      <c r="W73" s="226"/>
      <c r="X73" s="226"/>
      <c r="Y73" s="226"/>
      <c r="Z73" s="226"/>
    </row>
    <row r="74" spans="1:26" ht="12.75" customHeight="1" x14ac:dyDescent="0.2"/>
    <row r="75" spans="1:26" ht="12.75" customHeight="1" x14ac:dyDescent="0.2"/>
    <row r="76" spans="1:26" ht="12.75" customHeight="1" x14ac:dyDescent="0.2"/>
    <row r="77" spans="1:26" ht="12.75" customHeight="1" x14ac:dyDescent="0.2"/>
  </sheetData>
  <sheetProtection algorithmName="SHA-512" hashValue="+wEOxY2jSm01o9LWIso55JGZwo7cjRwP9jThBqgvjmuX9ecvN3VuuVUGiFBXnjPpjMfCKOMCX3o6qqqXV5CIKA==" saltValue="KJ/v1ZeBcHHTmxBlQLjutw==" spinCount="100000" sheet="1" scenarios="1" insertHyperlinks="0"/>
  <mergeCells count="1">
    <mergeCell ref="A1:S1"/>
  </mergeCells>
  <hyperlinks>
    <hyperlink ref="Q3" location="'T3.11.5 T3.6 MHoop Brace Spt'!A1" display="BACK" xr:uid="{00000000-0004-0000-2C00-000000000000}"/>
  </hyperlinks>
  <pageMargins left="0.39370078740157483" right="0.39370078740157483" top="0.39370078740157483" bottom="0.39370078740157483" header="0" footer="0"/>
  <pageSetup paperSize="9" orientation="portrait"/>
  <colBreaks count="1" manualBreakCount="1">
    <brk id="19" man="1"/>
  </colBreaks>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41">
    <pageSetUpPr fitToPage="1"/>
  </sheetPr>
  <dimension ref="A1:X50"/>
  <sheetViews>
    <sheetView showGridLines="0" workbookViewId="0">
      <selection sqref="A1:S1"/>
    </sheetView>
  </sheetViews>
  <sheetFormatPr baseColWidth="10" defaultColWidth="14.42578125" defaultRowHeight="15" customHeight="1" x14ac:dyDescent="0.2"/>
  <cols>
    <col min="1" max="1" width="5" customWidth="1"/>
    <col min="2" max="2" width="6.140625" customWidth="1"/>
    <col min="3" max="22" width="5" customWidth="1"/>
    <col min="23" max="26" width="11.42578125" customWidth="1"/>
  </cols>
  <sheetData>
    <row r="1" spans="1:24" ht="12.75" customHeight="1" x14ac:dyDescent="0.2">
      <c r="A1" s="796" t="s">
        <v>1739</v>
      </c>
      <c r="B1" s="775"/>
      <c r="C1" s="775"/>
      <c r="D1" s="775"/>
      <c r="E1" s="775"/>
      <c r="F1" s="775"/>
      <c r="G1" s="775"/>
      <c r="H1" s="775"/>
      <c r="I1" s="775"/>
      <c r="J1" s="775"/>
      <c r="K1" s="775"/>
      <c r="L1" s="775"/>
      <c r="M1" s="775"/>
      <c r="N1" s="775"/>
      <c r="O1" s="775"/>
      <c r="P1" s="775"/>
      <c r="Q1" s="775"/>
      <c r="R1" s="775"/>
      <c r="S1" s="775"/>
      <c r="T1" s="494"/>
      <c r="U1" s="8"/>
      <c r="V1" s="8"/>
      <c r="W1" s="8"/>
      <c r="X1" s="8"/>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205" t="s">
        <v>1740</v>
      </c>
      <c r="C3" s="203"/>
      <c r="D3" s="203"/>
      <c r="E3" s="203"/>
      <c r="F3" s="203"/>
      <c r="G3" s="203"/>
      <c r="H3" s="203"/>
      <c r="I3" s="203"/>
      <c r="J3" s="203"/>
      <c r="K3" s="203"/>
      <c r="L3" s="203"/>
      <c r="M3" s="203"/>
      <c r="N3" s="203"/>
      <c r="O3" s="203"/>
      <c r="P3" s="203"/>
      <c r="Q3" s="203"/>
      <c r="R3" s="203"/>
      <c r="S3" s="730"/>
      <c r="T3" s="494"/>
      <c r="U3" s="57"/>
      <c r="V3" s="8"/>
      <c r="W3" s="8"/>
      <c r="X3" s="8"/>
    </row>
    <row r="4" spans="1:24" ht="12.75" customHeight="1" x14ac:dyDescent="0.2">
      <c r="A4" s="728"/>
      <c r="B4" s="205"/>
      <c r="C4" s="203"/>
      <c r="D4" s="203"/>
      <c r="E4" s="203"/>
      <c r="F4" s="203"/>
      <c r="G4" s="203"/>
      <c r="H4" s="203"/>
      <c r="I4" s="203"/>
      <c r="J4" s="203"/>
      <c r="K4" s="203"/>
      <c r="L4" s="203"/>
      <c r="M4" s="203"/>
      <c r="N4" s="203"/>
      <c r="O4" s="203"/>
      <c r="P4" s="203"/>
      <c r="Q4" s="203"/>
      <c r="R4" s="203"/>
      <c r="S4" s="730"/>
      <c r="T4" s="494"/>
      <c r="U4" s="57"/>
      <c r="V4" s="8"/>
      <c r="W4" s="8"/>
      <c r="X4" s="8"/>
    </row>
    <row r="5" spans="1:24" ht="12.75" customHeight="1" x14ac:dyDescent="0.2">
      <c r="A5" s="728"/>
      <c r="B5" s="205" t="s">
        <v>1741</v>
      </c>
      <c r="C5" s="203"/>
      <c r="D5" s="203"/>
      <c r="E5" s="203"/>
      <c r="F5" s="203"/>
      <c r="G5" s="203"/>
      <c r="H5" s="203"/>
      <c r="I5" s="203"/>
      <c r="J5" s="203"/>
      <c r="K5" s="203"/>
      <c r="L5" s="203"/>
      <c r="M5" s="203"/>
      <c r="N5" s="203"/>
      <c r="O5" s="203"/>
      <c r="P5" s="203"/>
      <c r="Q5" s="203"/>
      <c r="R5" s="203"/>
      <c r="S5" s="730"/>
      <c r="T5" s="494"/>
      <c r="U5" s="57"/>
      <c r="V5" s="8"/>
      <c r="W5" s="8"/>
      <c r="X5" s="8"/>
    </row>
    <row r="6" spans="1:24" ht="12.75" customHeight="1" x14ac:dyDescent="0.2">
      <c r="A6" s="728"/>
      <c r="B6" s="205" t="s">
        <v>1742</v>
      </c>
      <c r="C6" s="203"/>
      <c r="D6" s="203"/>
      <c r="E6" s="203"/>
      <c r="F6" s="203"/>
      <c r="G6" s="203"/>
      <c r="H6" s="203"/>
      <c r="I6" s="203"/>
      <c r="J6" s="203"/>
      <c r="K6" s="203"/>
      <c r="L6" s="203"/>
      <c r="M6" s="203"/>
      <c r="N6" s="203"/>
      <c r="O6" s="203"/>
      <c r="P6" s="203"/>
      <c r="Q6" s="203"/>
      <c r="R6" s="203"/>
      <c r="S6" s="730"/>
      <c r="T6" s="494"/>
      <c r="U6" s="8"/>
      <c r="V6" s="8"/>
      <c r="W6" s="8"/>
      <c r="X6" s="8"/>
    </row>
    <row r="7" spans="1:24" ht="12.75" customHeight="1" x14ac:dyDescent="0.2">
      <c r="A7" s="728"/>
      <c r="B7" s="205" t="s">
        <v>1743</v>
      </c>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B8" s="205"/>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205" t="s">
        <v>1744</v>
      </c>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5" t="s">
        <v>1745</v>
      </c>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B11" s="205"/>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B12" s="205" t="s">
        <v>1746</v>
      </c>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B13" s="205" t="s">
        <v>1747</v>
      </c>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3"/>
      <c r="C14" s="203"/>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57" t="s">
        <v>1727</v>
      </c>
      <c r="C15" s="203"/>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57" t="s">
        <v>1748</v>
      </c>
      <c r="C16" s="203"/>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205" t="s">
        <v>1749</v>
      </c>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205" t="s">
        <v>1750</v>
      </c>
      <c r="C19" s="203"/>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3"/>
      <c r="C20" s="203"/>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6" t="s">
        <v>1751</v>
      </c>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A22" s="728"/>
      <c r="B22" s="205"/>
      <c r="C22" s="203"/>
      <c r="D22" s="203"/>
      <c r="E22" s="203"/>
      <c r="F22" s="203"/>
      <c r="G22" s="203"/>
      <c r="H22" s="203"/>
      <c r="I22" s="203"/>
      <c r="J22" s="203"/>
      <c r="K22" s="203"/>
      <c r="L22" s="203"/>
      <c r="M22" s="203"/>
      <c r="N22" s="203"/>
      <c r="O22" s="203"/>
      <c r="P22" s="203"/>
      <c r="Q22" s="203"/>
      <c r="R22" s="203"/>
      <c r="S22" s="730"/>
      <c r="T22" s="494"/>
      <c r="U22" s="8"/>
      <c r="V22" s="8"/>
      <c r="W22" s="8"/>
      <c r="X22" s="8"/>
    </row>
    <row r="23" spans="1:24" ht="12.75" customHeight="1" x14ac:dyDescent="0.2">
      <c r="A23" s="728"/>
      <c r="B23" s="203"/>
      <c r="C23" s="203"/>
      <c r="D23" s="203"/>
      <c r="E23" s="203"/>
      <c r="F23" s="203"/>
      <c r="G23" s="203"/>
      <c r="H23" s="203"/>
      <c r="I23" s="203"/>
      <c r="J23" s="203"/>
      <c r="K23" s="203"/>
      <c r="L23" s="203"/>
      <c r="M23" s="203"/>
      <c r="N23" s="203"/>
      <c r="O23" s="203"/>
      <c r="P23" s="203"/>
      <c r="Q23" s="203"/>
      <c r="R23" s="203"/>
      <c r="S23" s="730"/>
      <c r="T23" s="494"/>
      <c r="U23" s="8"/>
      <c r="V23" s="8"/>
      <c r="W23" s="8"/>
      <c r="X23" s="8"/>
    </row>
    <row r="24" spans="1:24" ht="12.75" customHeight="1" x14ac:dyDescent="0.2">
      <c r="A24" s="728"/>
      <c r="B24" s="205"/>
      <c r="C24" s="203"/>
      <c r="D24" s="203"/>
      <c r="E24" s="203"/>
      <c r="F24" s="203"/>
      <c r="G24" s="203"/>
      <c r="H24" s="203"/>
      <c r="I24" s="203"/>
      <c r="J24" s="203"/>
      <c r="K24" s="203"/>
      <c r="L24" s="203"/>
      <c r="M24" s="203"/>
      <c r="N24" s="203"/>
      <c r="O24" s="203"/>
      <c r="P24" s="203"/>
      <c r="Q24" s="203"/>
      <c r="R24" s="203"/>
      <c r="S24" s="730"/>
      <c r="T24" s="494"/>
      <c r="U24" s="8"/>
      <c r="V24" s="8"/>
      <c r="W24" s="8"/>
      <c r="X24" s="8"/>
    </row>
    <row r="25" spans="1:24" ht="12.75" customHeight="1" x14ac:dyDescent="0.2">
      <c r="A25" s="728"/>
      <c r="B25" s="205"/>
      <c r="C25" s="203"/>
      <c r="D25" s="203"/>
      <c r="E25" s="203"/>
      <c r="F25" s="203"/>
      <c r="G25" s="203"/>
      <c r="H25" s="203"/>
      <c r="I25" s="203"/>
      <c r="J25" s="203"/>
      <c r="K25" s="203"/>
      <c r="L25" s="203"/>
      <c r="M25" s="203"/>
      <c r="N25" s="203"/>
      <c r="O25" s="203"/>
      <c r="P25" s="203"/>
      <c r="Q25" s="203"/>
      <c r="R25" s="203"/>
      <c r="S25" s="730"/>
      <c r="T25" s="494"/>
      <c r="U25" s="8"/>
      <c r="V25" s="8"/>
      <c r="W25" s="8"/>
      <c r="X25" s="8"/>
    </row>
    <row r="26" spans="1:24" ht="12.75" customHeight="1" x14ac:dyDescent="0.2">
      <c r="A26" s="728"/>
      <c r="B26" s="205"/>
      <c r="C26" s="203"/>
      <c r="D26" s="203"/>
      <c r="E26" s="203"/>
      <c r="F26" s="203"/>
      <c r="G26" s="203"/>
      <c r="H26" s="203"/>
      <c r="I26" s="203"/>
      <c r="J26" s="203"/>
      <c r="K26" s="203"/>
      <c r="L26" s="203"/>
      <c r="M26" s="203"/>
      <c r="N26" s="203"/>
      <c r="O26" s="203"/>
      <c r="P26" s="203"/>
      <c r="Q26" s="203"/>
      <c r="R26" s="203"/>
      <c r="S26" s="730"/>
      <c r="T26" s="494"/>
      <c r="U26" s="8"/>
      <c r="V26" s="8"/>
      <c r="W26" s="8"/>
      <c r="X26" s="8"/>
    </row>
    <row r="27" spans="1:24" ht="12.75" customHeight="1" x14ac:dyDescent="0.2">
      <c r="A27" s="728"/>
      <c r="C27" s="203"/>
      <c r="D27" s="203"/>
      <c r="E27" s="203"/>
      <c r="F27" s="203"/>
      <c r="G27" s="203"/>
      <c r="H27" s="203"/>
      <c r="I27" s="203"/>
      <c r="J27" s="203"/>
      <c r="K27" s="203"/>
      <c r="L27" s="203"/>
      <c r="M27" s="203"/>
      <c r="N27" s="203"/>
      <c r="O27" s="203"/>
      <c r="P27" s="203"/>
      <c r="Q27" s="203"/>
      <c r="R27" s="203"/>
      <c r="S27" s="730"/>
      <c r="T27" s="494"/>
      <c r="U27" s="8"/>
      <c r="V27" s="8"/>
      <c r="W27" s="8"/>
      <c r="X27" s="8"/>
    </row>
    <row r="28" spans="1:24" ht="12.75" customHeight="1" x14ac:dyDescent="0.2">
      <c r="A28" s="728"/>
      <c r="C28" s="203"/>
      <c r="D28" s="203"/>
      <c r="E28" s="203"/>
      <c r="F28" s="203"/>
      <c r="G28" s="203"/>
      <c r="H28" s="203"/>
      <c r="I28" s="203"/>
      <c r="J28" s="203"/>
      <c r="K28" s="203"/>
      <c r="L28" s="203"/>
      <c r="M28" s="203"/>
      <c r="N28" s="203"/>
      <c r="O28" s="203"/>
      <c r="P28" s="203"/>
      <c r="Q28" s="203"/>
      <c r="R28" s="203"/>
      <c r="S28" s="730"/>
      <c r="T28" s="494"/>
      <c r="U28" s="8"/>
      <c r="V28" s="8"/>
      <c r="W28" s="8"/>
      <c r="X28" s="8"/>
    </row>
    <row r="29" spans="1:24" ht="12.75" customHeight="1" x14ac:dyDescent="0.2">
      <c r="A29" s="728"/>
      <c r="C29" s="203"/>
      <c r="D29" s="203"/>
      <c r="E29" s="203"/>
      <c r="F29" s="203"/>
      <c r="G29" s="203"/>
      <c r="H29" s="203"/>
      <c r="I29" s="203"/>
      <c r="J29" s="203"/>
      <c r="K29" s="203"/>
      <c r="L29" s="203"/>
      <c r="M29" s="203"/>
      <c r="N29" s="203"/>
      <c r="O29" s="203"/>
      <c r="P29" s="203"/>
      <c r="Q29" s="203"/>
      <c r="R29" s="203"/>
      <c r="S29" s="730"/>
      <c r="T29" s="494"/>
      <c r="U29" s="8"/>
      <c r="V29" s="8"/>
      <c r="W29" s="8"/>
      <c r="X29" s="8"/>
    </row>
    <row r="30" spans="1:24" ht="12.75" customHeight="1" x14ac:dyDescent="0.2">
      <c r="A30" s="728"/>
      <c r="B30" s="203"/>
      <c r="C30" s="203"/>
      <c r="D30" s="203"/>
      <c r="E30" s="203"/>
      <c r="F30" s="203"/>
      <c r="G30" s="203"/>
      <c r="H30" s="203"/>
      <c r="I30" s="203"/>
      <c r="J30" s="203"/>
      <c r="K30" s="203"/>
      <c r="L30" s="203"/>
      <c r="M30" s="203"/>
      <c r="N30" s="203"/>
      <c r="O30" s="203"/>
      <c r="P30" s="203"/>
      <c r="Q30" s="203"/>
      <c r="R30" s="203"/>
      <c r="S30" s="730"/>
      <c r="T30" s="494"/>
      <c r="U30" s="8"/>
      <c r="V30" s="8"/>
      <c r="W30" s="8"/>
      <c r="X30" s="8"/>
    </row>
    <row r="31" spans="1:24" ht="12.75" customHeight="1" x14ac:dyDescent="0.2">
      <c r="A31" s="728"/>
      <c r="B31" s="203"/>
      <c r="C31" s="203"/>
      <c r="D31" s="203"/>
      <c r="E31" s="203"/>
      <c r="F31" s="203"/>
      <c r="G31" s="203"/>
      <c r="H31" s="203"/>
      <c r="I31" s="203"/>
      <c r="J31" s="203"/>
      <c r="K31" s="203"/>
      <c r="L31" s="203"/>
      <c r="M31" s="203"/>
      <c r="N31" s="203"/>
      <c r="O31" s="203"/>
      <c r="P31" s="203"/>
      <c r="Q31" s="203"/>
      <c r="R31" s="203"/>
      <c r="S31" s="730"/>
      <c r="T31" s="494"/>
      <c r="U31" s="8"/>
      <c r="V31" s="8"/>
      <c r="W31" s="8"/>
      <c r="X31" s="8"/>
    </row>
    <row r="32" spans="1:24" ht="12.75" customHeight="1" x14ac:dyDescent="0.2">
      <c r="A32" s="728"/>
      <c r="B32" s="203"/>
      <c r="C32" s="203"/>
      <c r="D32" s="203"/>
      <c r="E32" s="203"/>
      <c r="F32" s="203"/>
      <c r="G32" s="203"/>
      <c r="H32" s="203"/>
      <c r="I32" s="203"/>
      <c r="J32" s="203"/>
      <c r="K32" s="203"/>
      <c r="L32" s="203"/>
      <c r="M32" s="203"/>
      <c r="N32" s="203"/>
      <c r="O32" s="203"/>
      <c r="P32" s="203"/>
      <c r="Q32" s="203"/>
      <c r="R32" s="203"/>
      <c r="S32" s="730"/>
      <c r="T32" s="494"/>
      <c r="U32" s="8"/>
      <c r="V32" s="8"/>
      <c r="W32" s="8"/>
      <c r="X32" s="8"/>
    </row>
    <row r="33" spans="1:24" ht="12.75" customHeight="1" x14ac:dyDescent="0.2">
      <c r="A33" s="728"/>
      <c r="B33" s="203"/>
      <c r="C33" s="203"/>
      <c r="D33" s="203"/>
      <c r="E33" s="203"/>
      <c r="F33" s="203"/>
      <c r="G33" s="203"/>
      <c r="H33" s="203"/>
      <c r="I33" s="203"/>
      <c r="J33" s="203"/>
      <c r="K33" s="203"/>
      <c r="L33" s="203"/>
      <c r="M33" s="203"/>
      <c r="N33" s="203"/>
      <c r="O33" s="203"/>
      <c r="P33" s="203"/>
      <c r="Q33" s="203"/>
      <c r="R33" s="203"/>
      <c r="S33" s="730"/>
      <c r="T33" s="494"/>
      <c r="U33" s="8"/>
      <c r="V33" s="8"/>
      <c r="W33" s="8"/>
      <c r="X33" s="8"/>
    </row>
    <row r="34" spans="1:24" ht="12.75" customHeight="1" x14ac:dyDescent="0.2">
      <c r="A34" s="728"/>
      <c r="B34" s="203"/>
      <c r="C34" s="203"/>
      <c r="D34" s="203"/>
      <c r="E34" s="203"/>
      <c r="F34" s="203"/>
      <c r="G34" s="203"/>
      <c r="H34" s="203"/>
      <c r="I34" s="203"/>
      <c r="J34" s="203"/>
      <c r="K34" s="203"/>
      <c r="L34" s="203"/>
      <c r="M34" s="203"/>
      <c r="N34" s="203"/>
      <c r="O34" s="203"/>
      <c r="P34" s="203"/>
      <c r="Q34" s="203"/>
      <c r="R34" s="203"/>
      <c r="S34" s="730"/>
      <c r="T34" s="494"/>
      <c r="U34" s="8"/>
      <c r="V34" s="8"/>
      <c r="W34" s="8"/>
      <c r="X34" s="8"/>
    </row>
    <row r="35" spans="1:24" ht="12.75" customHeight="1" x14ac:dyDescent="0.2">
      <c r="A35" s="728"/>
      <c r="B35" s="203"/>
      <c r="C35" s="203"/>
      <c r="D35" s="203"/>
      <c r="E35" s="203"/>
      <c r="F35" s="203"/>
      <c r="G35" s="203"/>
      <c r="H35" s="203"/>
      <c r="I35" s="203"/>
      <c r="J35" s="203"/>
      <c r="K35" s="203"/>
      <c r="L35" s="203"/>
      <c r="M35" s="203"/>
      <c r="N35" s="203"/>
      <c r="O35" s="203"/>
      <c r="P35" s="203"/>
      <c r="Q35" s="203"/>
      <c r="R35" s="203"/>
      <c r="S35" s="730"/>
      <c r="T35" s="494"/>
      <c r="U35" s="8"/>
      <c r="V35" s="8"/>
      <c r="W35" s="8"/>
      <c r="X35" s="8"/>
    </row>
    <row r="36" spans="1:24" ht="12.75" customHeight="1" x14ac:dyDescent="0.2">
      <c r="A36" s="728"/>
      <c r="B36" s="203"/>
      <c r="C36" s="203"/>
      <c r="D36" s="203"/>
      <c r="E36" s="203"/>
      <c r="F36" s="203"/>
      <c r="G36" s="203"/>
      <c r="H36" s="203"/>
      <c r="I36" s="203"/>
      <c r="J36" s="203"/>
      <c r="K36" s="203"/>
      <c r="L36" s="203"/>
      <c r="M36" s="203"/>
      <c r="N36" s="203"/>
      <c r="O36" s="203"/>
      <c r="P36" s="203"/>
      <c r="Q36" s="203"/>
      <c r="R36" s="203"/>
      <c r="S36" s="730"/>
      <c r="T36" s="494"/>
      <c r="U36" s="8"/>
      <c r="V36" s="8"/>
      <c r="W36" s="8"/>
      <c r="X36" s="8"/>
    </row>
    <row r="37" spans="1:24" ht="12.75" customHeight="1" x14ac:dyDescent="0.2">
      <c r="A37" s="728"/>
      <c r="B37" s="203"/>
      <c r="C37" s="203"/>
      <c r="D37" s="203"/>
      <c r="E37" s="203"/>
      <c r="F37" s="203"/>
      <c r="G37" s="203"/>
      <c r="H37" s="203"/>
      <c r="I37" s="203"/>
      <c r="J37" s="203"/>
      <c r="K37" s="203"/>
      <c r="L37" s="203"/>
      <c r="M37" s="203"/>
      <c r="N37" s="203"/>
      <c r="O37" s="203"/>
      <c r="P37" s="203"/>
      <c r="Q37" s="203"/>
      <c r="R37" s="203"/>
      <c r="S37" s="730"/>
      <c r="T37" s="494"/>
      <c r="U37" s="8"/>
      <c r="V37" s="8"/>
      <c r="W37" s="8"/>
      <c r="X37" s="8"/>
    </row>
    <row r="38" spans="1:24" ht="12.75" customHeight="1" x14ac:dyDescent="0.2">
      <c r="A38" s="728"/>
      <c r="B38" s="203"/>
      <c r="C38" s="203"/>
      <c r="D38" s="203"/>
      <c r="E38" s="203"/>
      <c r="F38" s="203"/>
      <c r="G38" s="203"/>
      <c r="H38" s="203"/>
      <c r="I38" s="203"/>
      <c r="J38" s="203"/>
      <c r="K38" s="203"/>
      <c r="L38" s="203"/>
      <c r="M38" s="203"/>
      <c r="N38" s="203"/>
      <c r="O38" s="203"/>
      <c r="P38" s="203"/>
      <c r="Q38" s="203"/>
      <c r="R38" s="203"/>
      <c r="S38" s="730"/>
      <c r="T38" s="494"/>
      <c r="U38" s="8"/>
      <c r="V38" s="8"/>
      <c r="W38" s="8"/>
      <c r="X38" s="8"/>
    </row>
    <row r="39" spans="1:24" ht="12.75" customHeight="1" x14ac:dyDescent="0.2">
      <c r="A39" s="728"/>
      <c r="B39" s="203"/>
      <c r="C39" s="203"/>
      <c r="D39" s="203"/>
      <c r="E39" s="203"/>
      <c r="F39" s="203"/>
      <c r="G39" s="203"/>
      <c r="H39" s="203"/>
      <c r="I39" s="203"/>
      <c r="J39" s="203"/>
      <c r="K39" s="203"/>
      <c r="L39" s="203"/>
      <c r="M39" s="203"/>
      <c r="N39" s="203"/>
      <c r="O39" s="203"/>
      <c r="P39" s="203"/>
      <c r="Q39" s="203"/>
      <c r="R39" s="203"/>
      <c r="S39" s="730"/>
      <c r="T39" s="494"/>
      <c r="U39" s="8"/>
      <c r="V39" s="8"/>
      <c r="W39" s="8"/>
      <c r="X39" s="8"/>
    </row>
    <row r="40" spans="1:24" ht="12.75" customHeight="1" x14ac:dyDescent="0.2">
      <c r="A40" s="728"/>
      <c r="B40" s="203"/>
      <c r="C40" s="203"/>
      <c r="D40" s="203"/>
      <c r="E40" s="203"/>
      <c r="F40" s="203"/>
      <c r="G40" s="203"/>
      <c r="H40" s="203"/>
      <c r="I40" s="203"/>
      <c r="J40" s="203"/>
      <c r="K40" s="203"/>
      <c r="L40" s="203"/>
      <c r="M40" s="203"/>
      <c r="N40" s="203"/>
      <c r="O40" s="203"/>
      <c r="P40" s="203"/>
      <c r="Q40" s="203"/>
      <c r="R40" s="203"/>
      <c r="S40" s="730"/>
      <c r="T40" s="494"/>
      <c r="U40" s="8"/>
      <c r="V40" s="8"/>
      <c r="W40" s="8"/>
      <c r="X40" s="8"/>
    </row>
    <row r="41" spans="1:24" ht="12.75" customHeight="1" x14ac:dyDescent="0.2">
      <c r="A41" s="728"/>
      <c r="B41" s="203"/>
      <c r="C41" s="203"/>
      <c r="D41" s="203"/>
      <c r="E41" s="203"/>
      <c r="F41" s="203"/>
      <c r="G41" s="203"/>
      <c r="H41" s="203"/>
      <c r="I41" s="203"/>
      <c r="J41" s="203"/>
      <c r="K41" s="203"/>
      <c r="L41" s="203"/>
      <c r="M41" s="203"/>
      <c r="N41" s="203"/>
      <c r="O41" s="203"/>
      <c r="P41" s="203"/>
      <c r="Q41" s="203"/>
      <c r="R41" s="203"/>
      <c r="S41" s="730"/>
      <c r="T41" s="494"/>
      <c r="U41" s="8"/>
      <c r="V41" s="8"/>
      <c r="W41" s="8"/>
      <c r="X41" s="8"/>
    </row>
    <row r="42" spans="1:24" ht="12.75" customHeight="1" x14ac:dyDescent="0.2">
      <c r="A42" s="728"/>
      <c r="B42" s="205" t="s">
        <v>1737</v>
      </c>
      <c r="C42" s="203"/>
      <c r="D42" s="203"/>
      <c r="E42" s="203"/>
      <c r="F42" s="203"/>
      <c r="G42" s="203"/>
      <c r="H42" s="203"/>
      <c r="I42" s="203"/>
      <c r="J42" s="203"/>
      <c r="K42" s="203"/>
      <c r="L42" s="203"/>
      <c r="M42" s="203"/>
      <c r="N42" s="203"/>
      <c r="O42" s="203"/>
      <c r="P42" s="203"/>
      <c r="Q42" s="203"/>
      <c r="R42" s="203"/>
      <c r="S42" s="730"/>
      <c r="T42" s="494"/>
      <c r="U42" s="8"/>
      <c r="V42" s="8"/>
      <c r="W42" s="8"/>
      <c r="X42" s="8"/>
    </row>
    <row r="43" spans="1:24" ht="12.75" customHeight="1" x14ac:dyDescent="0.2">
      <c r="A43" s="728"/>
      <c r="B43" s="205" t="s">
        <v>1738</v>
      </c>
      <c r="C43" s="203"/>
      <c r="D43" s="203"/>
      <c r="E43" s="203"/>
      <c r="F43" s="203"/>
      <c r="G43" s="203"/>
      <c r="H43" s="203"/>
      <c r="I43" s="203"/>
      <c r="J43" s="203"/>
      <c r="K43" s="203"/>
      <c r="L43" s="203"/>
      <c r="M43" s="203"/>
      <c r="N43" s="203"/>
      <c r="O43" s="203"/>
      <c r="P43" s="203"/>
      <c r="Q43" s="203"/>
      <c r="R43" s="203"/>
      <c r="S43" s="730"/>
      <c r="T43" s="494"/>
      <c r="U43" s="8"/>
      <c r="V43" s="8"/>
      <c r="W43" s="8"/>
      <c r="X43" s="8"/>
    </row>
    <row r="44" spans="1:24" ht="12.75" customHeight="1" x14ac:dyDescent="0.2">
      <c r="A44" s="728"/>
      <c r="B44" s="203"/>
      <c r="C44" s="203"/>
      <c r="D44" s="203"/>
      <c r="E44" s="203"/>
      <c r="F44" s="203"/>
      <c r="G44" s="203"/>
      <c r="H44" s="203"/>
      <c r="I44" s="203"/>
      <c r="J44" s="203"/>
      <c r="K44" s="203"/>
      <c r="L44" s="203"/>
      <c r="M44" s="203"/>
      <c r="N44" s="203"/>
      <c r="O44" s="203"/>
      <c r="P44" s="203"/>
      <c r="Q44" s="203"/>
      <c r="R44" s="203"/>
      <c r="S44" s="730"/>
      <c r="T44" s="494"/>
      <c r="U44" s="8"/>
      <c r="V44" s="8"/>
      <c r="W44" s="8"/>
      <c r="X44" s="8"/>
    </row>
    <row r="45" spans="1:24" ht="12.75" customHeight="1" x14ac:dyDescent="0.2">
      <c r="A45" s="728"/>
      <c r="B45" s="313" t="s">
        <v>1698</v>
      </c>
      <c r="C45" s="203"/>
      <c r="D45" s="203"/>
      <c r="E45" s="203"/>
      <c r="F45" s="203"/>
      <c r="G45" s="203"/>
      <c r="H45" s="203"/>
      <c r="I45" s="203"/>
      <c r="J45" s="203"/>
      <c r="K45" s="203"/>
      <c r="L45" s="203"/>
      <c r="M45" s="203"/>
      <c r="N45" s="203"/>
      <c r="O45" s="203"/>
      <c r="P45" s="203"/>
      <c r="Q45" s="203"/>
      <c r="R45" s="203"/>
      <c r="S45" s="730"/>
      <c r="T45" s="494"/>
      <c r="U45" s="8"/>
      <c r="V45" s="8"/>
      <c r="W45" s="8"/>
      <c r="X45" s="8"/>
    </row>
    <row r="46" spans="1:24" ht="12.75" customHeight="1" x14ac:dyDescent="0.2">
      <c r="A46" s="728"/>
      <c r="B46" s="203"/>
      <c r="C46" s="203"/>
      <c r="D46" s="203"/>
      <c r="E46" s="203"/>
      <c r="F46" s="203"/>
      <c r="G46" s="203"/>
      <c r="H46" s="203"/>
      <c r="I46" s="203"/>
      <c r="J46" s="203"/>
      <c r="K46" s="203"/>
      <c r="L46" s="203"/>
      <c r="M46" s="203"/>
      <c r="N46" s="203"/>
      <c r="O46" s="203"/>
      <c r="P46" s="203"/>
      <c r="Q46" s="203"/>
      <c r="R46" s="203"/>
      <c r="S46" s="730"/>
      <c r="T46" s="494"/>
      <c r="U46" s="8"/>
      <c r="V46" s="8"/>
      <c r="W46" s="8"/>
      <c r="X46" s="8"/>
    </row>
    <row r="47" spans="1:24" ht="12.75" customHeight="1" x14ac:dyDescent="0.2">
      <c r="A47" s="728"/>
      <c r="B47" s="203"/>
      <c r="C47" s="203"/>
      <c r="D47" s="203"/>
      <c r="E47" s="203"/>
      <c r="F47" s="203"/>
      <c r="G47" s="203"/>
      <c r="H47" s="203"/>
      <c r="I47" s="203"/>
      <c r="J47" s="203"/>
      <c r="K47" s="203"/>
      <c r="L47" s="203"/>
      <c r="M47" s="203"/>
      <c r="N47" s="203"/>
      <c r="O47" s="203"/>
      <c r="P47" s="203"/>
      <c r="Q47" s="203"/>
      <c r="R47" s="203"/>
      <c r="S47" s="730"/>
      <c r="T47" s="494"/>
      <c r="U47" s="8"/>
      <c r="V47" s="8"/>
      <c r="W47" s="8"/>
      <c r="X47" s="8"/>
    </row>
    <row r="48" spans="1:24" ht="12.75" customHeight="1" x14ac:dyDescent="0.2">
      <c r="A48" s="728"/>
      <c r="B48" s="203"/>
      <c r="C48" s="203"/>
      <c r="D48" s="203"/>
      <c r="E48" s="203"/>
      <c r="F48" s="203"/>
      <c r="G48" s="203"/>
      <c r="H48" s="203"/>
      <c r="I48" s="203"/>
      <c r="J48" s="203"/>
      <c r="K48" s="203"/>
      <c r="L48" s="203"/>
      <c r="M48" s="203"/>
      <c r="N48" s="203"/>
      <c r="O48" s="203"/>
      <c r="P48" s="203"/>
      <c r="Q48" s="203"/>
      <c r="R48" s="203"/>
      <c r="S48" s="730"/>
      <c r="T48" s="494"/>
      <c r="U48" s="8"/>
      <c r="V48" s="8"/>
      <c r="W48" s="8"/>
      <c r="X48" s="8"/>
    </row>
    <row r="49" spans="1:24" ht="12.75" customHeight="1" x14ac:dyDescent="0.2">
      <c r="A49" s="728"/>
      <c r="B49" s="205"/>
      <c r="C49" s="203"/>
      <c r="D49" s="203"/>
      <c r="E49" s="203"/>
      <c r="F49" s="203"/>
      <c r="G49" s="203"/>
      <c r="H49" s="203"/>
      <c r="I49" s="203"/>
      <c r="J49" s="203"/>
      <c r="K49" s="203"/>
      <c r="L49" s="203"/>
      <c r="M49" s="203"/>
      <c r="N49" s="203"/>
      <c r="O49" s="203"/>
      <c r="P49" s="203"/>
      <c r="Q49" s="203"/>
      <c r="R49" s="203"/>
      <c r="S49" s="730"/>
      <c r="T49" s="494"/>
      <c r="U49" s="8"/>
      <c r="V49" s="8"/>
      <c r="W49" s="8"/>
      <c r="X49" s="8"/>
    </row>
    <row r="50" spans="1:24" ht="12.75" customHeight="1" x14ac:dyDescent="0.2">
      <c r="A50" s="728"/>
      <c r="B50" s="205"/>
      <c r="C50" s="203"/>
      <c r="D50" s="203"/>
      <c r="E50" s="203"/>
      <c r="F50" s="203"/>
      <c r="G50" s="203"/>
      <c r="H50" s="203"/>
      <c r="I50" s="203"/>
      <c r="J50" s="203"/>
      <c r="K50" s="203"/>
      <c r="L50" s="203"/>
      <c r="M50" s="203"/>
      <c r="N50" s="203"/>
      <c r="O50" s="203"/>
      <c r="P50" s="203"/>
      <c r="Q50" s="203"/>
      <c r="R50" s="203"/>
      <c r="S50" s="730"/>
      <c r="T50" s="494"/>
      <c r="U50" s="8"/>
      <c r="V50" s="8"/>
      <c r="W50" s="8"/>
      <c r="X50" s="8"/>
    </row>
  </sheetData>
  <sheetProtection algorithmName="SHA-512" hashValue="srqpICvfuegVaTgH0nuadMj12ytcZ6wmpZhD1JzBludkNcAw3NNuWp+SRsPzBE4tHtlKWtH0iBsGmt0AD81GIw==" saltValue="E/dd5cqlV3dXS49K6P5GKQ==" spinCount="100000" sheet="1" scenarios="1" insertHyperlinks="0"/>
  <mergeCells count="1">
    <mergeCell ref="A1:S1"/>
  </mergeCells>
  <hyperlinks>
    <hyperlink ref="B45" location="'T3.12 T3.6 FHoop Bracing'!A1" display="BACK" xr:uid="{00000000-0004-0000-2D00-000000000000}"/>
  </hyperlinks>
  <pageMargins left="0.39370078740157483" right="0.39370078740157483" top="0.39370078740157483" bottom="0.39370078740157483" header="0" footer="0"/>
  <pageSetup paperSize="9"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Tabelle42">
    <pageSetUpPr fitToPage="1"/>
  </sheetPr>
  <dimension ref="A1:AA53"/>
  <sheetViews>
    <sheetView showGridLines="0" topLeftCell="A8" workbookViewId="0">
      <selection sqref="A1:S1"/>
    </sheetView>
  </sheetViews>
  <sheetFormatPr baseColWidth="10" defaultColWidth="14.42578125" defaultRowHeight="15" customHeight="1" x14ac:dyDescent="0.2"/>
  <cols>
    <col min="1" max="21" width="5" customWidth="1"/>
    <col min="22" max="22" width="6.42578125" customWidth="1"/>
    <col min="23" max="38" width="5" customWidth="1"/>
  </cols>
  <sheetData>
    <row r="1" spans="1:27" ht="12.75" customHeight="1" x14ac:dyDescent="0.2">
      <c r="A1" s="796" t="s">
        <v>1752</v>
      </c>
      <c r="B1" s="775"/>
      <c r="C1" s="775"/>
      <c r="D1" s="775"/>
      <c r="E1" s="775"/>
      <c r="F1" s="775"/>
      <c r="G1" s="775"/>
      <c r="H1" s="775"/>
      <c r="I1" s="775"/>
      <c r="J1" s="775"/>
      <c r="K1" s="775"/>
      <c r="L1" s="775"/>
      <c r="M1" s="775"/>
      <c r="N1" s="775"/>
      <c r="O1" s="775"/>
      <c r="P1" s="775"/>
      <c r="Q1" s="775"/>
      <c r="R1" s="775"/>
      <c r="S1" s="775"/>
      <c r="T1" s="495"/>
      <c r="U1" s="409"/>
      <c r="V1" s="409"/>
      <c r="W1" s="409"/>
      <c r="X1" s="409"/>
      <c r="Y1" s="409"/>
      <c r="Z1" s="409"/>
      <c r="AA1" s="409"/>
    </row>
    <row r="2" spans="1:27" ht="12.75" customHeight="1" x14ac:dyDescent="0.2">
      <c r="A2" s="725"/>
      <c r="B2" s="726"/>
      <c r="C2" s="726"/>
      <c r="D2" s="726"/>
      <c r="E2" s="726"/>
      <c r="F2" s="726"/>
      <c r="G2" s="726"/>
      <c r="H2" s="726"/>
      <c r="I2" s="726"/>
      <c r="J2" s="726"/>
      <c r="K2" s="726"/>
      <c r="L2" s="726"/>
      <c r="M2" s="726"/>
      <c r="N2" s="726"/>
      <c r="O2" s="726"/>
      <c r="P2" s="726"/>
      <c r="Q2" s="726"/>
      <c r="R2" s="726"/>
      <c r="S2" s="727"/>
      <c r="T2" s="494"/>
    </row>
    <row r="3" spans="1:27" ht="12.75" customHeight="1" x14ac:dyDescent="0.2">
      <c r="A3" s="728"/>
      <c r="B3" s="205" t="s">
        <v>1753</v>
      </c>
      <c r="C3" s="203"/>
      <c r="D3" s="203"/>
      <c r="E3" s="203"/>
      <c r="F3" s="203"/>
      <c r="G3" s="203"/>
      <c r="H3" s="203"/>
      <c r="I3" s="203"/>
      <c r="J3" s="203"/>
      <c r="K3" s="203"/>
      <c r="L3" s="203"/>
      <c r="M3" s="203"/>
      <c r="N3" s="203"/>
      <c r="O3" s="203"/>
      <c r="P3" s="203"/>
      <c r="Q3" s="203"/>
      <c r="R3" s="203"/>
      <c r="S3" s="730"/>
      <c r="T3" s="494"/>
    </row>
    <row r="4" spans="1:27" ht="12.75" customHeight="1" x14ac:dyDescent="0.2">
      <c r="A4" s="728"/>
      <c r="B4" s="205"/>
      <c r="C4" s="203"/>
      <c r="D4" s="203"/>
      <c r="E4" s="203"/>
      <c r="F4" s="203"/>
      <c r="G4" s="203"/>
      <c r="H4" s="203"/>
      <c r="I4" s="203"/>
      <c r="J4" s="203"/>
      <c r="K4" s="203"/>
      <c r="L4" s="203"/>
      <c r="M4" s="203"/>
      <c r="N4" s="203"/>
      <c r="O4" s="203"/>
      <c r="P4" s="203"/>
      <c r="Q4" s="203"/>
      <c r="R4" s="203"/>
      <c r="S4" s="730"/>
      <c r="T4" s="494"/>
    </row>
    <row r="5" spans="1:27" ht="12.75" customHeight="1" x14ac:dyDescent="0.2">
      <c r="A5" s="728"/>
      <c r="B5" s="205" t="s">
        <v>1754</v>
      </c>
      <c r="C5" s="203"/>
      <c r="D5" s="203"/>
      <c r="E5" s="203"/>
      <c r="F5" s="203"/>
      <c r="G5" s="203"/>
      <c r="H5" s="203"/>
      <c r="I5" s="203"/>
      <c r="J5" s="203"/>
      <c r="K5" s="203"/>
      <c r="L5" s="203"/>
      <c r="M5" s="203"/>
      <c r="N5" s="203"/>
      <c r="O5" s="203"/>
      <c r="P5" s="203"/>
      <c r="Q5" s="203"/>
      <c r="R5" s="203"/>
      <c r="S5" s="730"/>
      <c r="T5" s="494"/>
    </row>
    <row r="6" spans="1:27" ht="12.75" customHeight="1" x14ac:dyDescent="0.2">
      <c r="A6" s="728"/>
      <c r="B6" s="205" t="s">
        <v>1755</v>
      </c>
      <c r="C6" s="203"/>
      <c r="D6" s="203"/>
      <c r="E6" s="203"/>
      <c r="F6" s="203"/>
      <c r="G6" s="203"/>
      <c r="H6" s="203"/>
      <c r="J6" s="203"/>
      <c r="K6" s="203"/>
      <c r="L6" s="203"/>
      <c r="M6" s="203"/>
      <c r="N6" s="203"/>
      <c r="O6" s="203"/>
      <c r="P6" s="203"/>
      <c r="Q6" s="203"/>
      <c r="R6" s="203"/>
      <c r="S6" s="730"/>
      <c r="T6" s="494"/>
    </row>
    <row r="7" spans="1:27" ht="12.75" customHeight="1" x14ac:dyDescent="0.2">
      <c r="A7" s="728"/>
      <c r="B7" s="205"/>
      <c r="C7" s="203"/>
      <c r="D7" s="203"/>
      <c r="E7" s="203"/>
      <c r="F7" s="203"/>
      <c r="G7" s="203"/>
      <c r="H7" s="203"/>
      <c r="I7" s="203"/>
      <c r="J7" s="203"/>
      <c r="K7" s="203"/>
      <c r="L7" s="203"/>
      <c r="M7" s="203"/>
      <c r="N7" s="203"/>
      <c r="O7" s="203"/>
      <c r="P7" s="203"/>
      <c r="Q7" s="203"/>
      <c r="R7" s="203"/>
      <c r="S7" s="730"/>
      <c r="T7" s="494"/>
    </row>
    <row r="8" spans="1:27" ht="12.75" customHeight="1" x14ac:dyDescent="0.2">
      <c r="A8" s="728"/>
      <c r="B8" s="205" t="s">
        <v>1756</v>
      </c>
      <c r="C8" s="203"/>
      <c r="D8" s="203"/>
      <c r="E8" s="203"/>
      <c r="F8" s="203"/>
      <c r="G8" s="203"/>
      <c r="H8" s="203"/>
      <c r="I8" s="203"/>
      <c r="J8" s="203"/>
      <c r="K8" s="203"/>
      <c r="L8" s="203"/>
      <c r="M8" s="203"/>
      <c r="N8" s="203"/>
      <c r="O8" s="203"/>
      <c r="P8" s="203"/>
      <c r="Q8" s="203"/>
      <c r="R8" s="203"/>
      <c r="S8" s="730"/>
      <c r="T8" s="494"/>
    </row>
    <row r="9" spans="1:27" ht="12.75" customHeight="1" x14ac:dyDescent="0.2">
      <c r="A9" s="728"/>
      <c r="B9" s="205" t="s">
        <v>1757</v>
      </c>
      <c r="C9" s="203"/>
      <c r="D9" s="203"/>
      <c r="E9" s="203"/>
      <c r="F9" s="203"/>
      <c r="G9" s="203"/>
      <c r="H9" s="203"/>
      <c r="I9" s="203"/>
      <c r="J9" s="203"/>
      <c r="K9" s="203"/>
      <c r="L9" s="203"/>
      <c r="M9" s="203"/>
      <c r="N9" s="203"/>
      <c r="O9" s="203"/>
      <c r="P9" s="203"/>
      <c r="Q9" s="203"/>
      <c r="R9" s="203"/>
      <c r="S9" s="730"/>
      <c r="T9" s="494"/>
    </row>
    <row r="10" spans="1:27" ht="12.75" customHeight="1" x14ac:dyDescent="0.2">
      <c r="A10" s="728"/>
      <c r="B10" s="205"/>
      <c r="C10" s="203"/>
      <c r="D10" s="203"/>
      <c r="E10" s="203"/>
      <c r="F10" s="203"/>
      <c r="G10" s="203"/>
      <c r="H10" s="203"/>
      <c r="I10" s="203"/>
      <c r="J10" s="203"/>
      <c r="K10" s="203"/>
      <c r="L10" s="203"/>
      <c r="M10" s="203"/>
      <c r="N10" s="203"/>
      <c r="O10" s="203"/>
      <c r="P10" s="203"/>
      <c r="Q10" s="203"/>
      <c r="R10" s="203"/>
      <c r="S10" s="730"/>
      <c r="T10" s="494"/>
    </row>
    <row r="11" spans="1:27" ht="12.75" customHeight="1" x14ac:dyDescent="0.2">
      <c r="A11" s="728"/>
      <c r="B11" s="205"/>
      <c r="C11" s="203"/>
      <c r="D11" s="203"/>
      <c r="E11" s="203"/>
      <c r="F11" s="203"/>
      <c r="G11" s="203"/>
      <c r="H11" s="203"/>
      <c r="I11" s="203"/>
      <c r="J11" s="203"/>
      <c r="K11" s="203"/>
      <c r="L11" s="203"/>
      <c r="M11" s="203"/>
      <c r="N11" s="203"/>
      <c r="O11" s="203"/>
      <c r="P11" s="203"/>
      <c r="Q11" s="203"/>
      <c r="R11" s="203"/>
      <c r="S11" s="730"/>
      <c r="T11" s="494"/>
    </row>
    <row r="12" spans="1:27" ht="12.75" customHeight="1" x14ac:dyDescent="0.2">
      <c r="A12" s="728"/>
      <c r="B12" s="205"/>
      <c r="C12" s="203"/>
      <c r="D12" s="203"/>
      <c r="E12" s="203"/>
      <c r="F12" s="203"/>
      <c r="G12" s="203"/>
      <c r="H12" s="203"/>
      <c r="I12" s="203"/>
      <c r="J12" s="203"/>
      <c r="K12" s="203"/>
      <c r="L12" s="203"/>
      <c r="M12" s="203"/>
      <c r="N12" s="203"/>
      <c r="O12" s="203"/>
      <c r="P12" s="203"/>
      <c r="Q12" s="203"/>
      <c r="R12" s="203"/>
      <c r="S12" s="730"/>
      <c r="T12" s="494"/>
    </row>
    <row r="13" spans="1:27" ht="12.75" customHeight="1" x14ac:dyDescent="0.2">
      <c r="A13" s="728"/>
      <c r="B13" s="205"/>
      <c r="C13" s="203"/>
      <c r="D13" s="203"/>
      <c r="E13" s="203"/>
      <c r="F13" s="203"/>
      <c r="G13" s="203"/>
      <c r="H13" s="203"/>
      <c r="I13" s="203"/>
      <c r="J13" s="203"/>
      <c r="K13" s="203"/>
      <c r="L13" s="203"/>
      <c r="M13" s="203"/>
      <c r="N13" s="203"/>
      <c r="O13" s="203"/>
      <c r="P13" s="203"/>
      <c r="Q13" s="203"/>
      <c r="R13" s="203"/>
      <c r="S13" s="730"/>
      <c r="T13" s="494"/>
    </row>
    <row r="14" spans="1:27" ht="12.75" customHeight="1" x14ac:dyDescent="0.2">
      <c r="A14" s="728"/>
      <c r="B14" s="205"/>
      <c r="C14" s="203"/>
      <c r="D14" s="203"/>
      <c r="E14" s="203"/>
      <c r="F14" s="203"/>
      <c r="G14" s="203"/>
      <c r="H14" s="203"/>
      <c r="I14" s="203"/>
      <c r="J14" s="203"/>
      <c r="K14" s="203"/>
      <c r="L14" s="203"/>
      <c r="M14" s="203"/>
      <c r="N14" s="203"/>
      <c r="O14" s="203"/>
      <c r="P14" s="203"/>
      <c r="Q14" s="203"/>
      <c r="R14" s="203"/>
      <c r="S14" s="730"/>
      <c r="T14" s="494"/>
    </row>
    <row r="15" spans="1:27" ht="12.75" customHeight="1" x14ac:dyDescent="0.2">
      <c r="A15" s="728"/>
      <c r="B15" s="203"/>
      <c r="C15" s="203"/>
      <c r="D15" s="203"/>
      <c r="E15" s="203"/>
      <c r="F15" s="203"/>
      <c r="G15" s="203"/>
      <c r="H15" s="203"/>
      <c r="I15" s="203"/>
      <c r="J15" s="203"/>
      <c r="K15" s="203"/>
      <c r="L15" s="203"/>
      <c r="M15" s="203"/>
      <c r="N15" s="203"/>
      <c r="O15" s="203"/>
      <c r="P15" s="203"/>
      <c r="Q15" s="203"/>
      <c r="R15" s="203"/>
      <c r="S15" s="730"/>
      <c r="T15" s="494"/>
    </row>
    <row r="16" spans="1:27" ht="12.75" customHeight="1" x14ac:dyDescent="0.2">
      <c r="A16" s="728"/>
      <c r="B16" s="57"/>
      <c r="C16" s="203"/>
      <c r="D16" s="203"/>
      <c r="E16" s="203"/>
      <c r="F16" s="203"/>
      <c r="G16" s="203"/>
      <c r="H16" s="203"/>
      <c r="I16" s="203"/>
      <c r="J16" s="203"/>
      <c r="K16" s="203"/>
      <c r="L16" s="203"/>
      <c r="M16" s="203"/>
      <c r="N16" s="203"/>
      <c r="O16" s="203"/>
      <c r="P16" s="203"/>
      <c r="Q16" s="203"/>
      <c r="R16" s="203"/>
      <c r="S16" s="730"/>
      <c r="T16" s="494"/>
    </row>
    <row r="17" spans="1:20" ht="12.75" customHeight="1" x14ac:dyDescent="0.2">
      <c r="A17" s="728"/>
      <c r="B17" s="57"/>
      <c r="C17" s="203"/>
      <c r="D17" s="203"/>
      <c r="E17" s="203"/>
      <c r="F17" s="203"/>
      <c r="G17" s="203"/>
      <c r="H17" s="203"/>
      <c r="I17" s="203"/>
      <c r="J17" s="203"/>
      <c r="K17" s="203"/>
      <c r="L17" s="203"/>
      <c r="M17" s="203"/>
      <c r="N17" s="203"/>
      <c r="O17" s="203"/>
      <c r="P17" s="203"/>
      <c r="Q17" s="203"/>
      <c r="R17" s="203"/>
      <c r="S17" s="730"/>
      <c r="T17" s="494"/>
    </row>
    <row r="18" spans="1:20" ht="12.75" customHeight="1" x14ac:dyDescent="0.2">
      <c r="A18" s="728"/>
      <c r="C18" s="203"/>
      <c r="D18" s="203"/>
      <c r="E18" s="203"/>
      <c r="F18" s="203"/>
      <c r="G18" s="203"/>
      <c r="H18" s="203"/>
      <c r="I18" s="203"/>
      <c r="J18" s="203"/>
      <c r="K18" s="203"/>
      <c r="L18" s="203"/>
      <c r="M18" s="203"/>
      <c r="N18" s="203"/>
      <c r="O18" s="203"/>
      <c r="P18" s="203"/>
      <c r="Q18" s="203"/>
      <c r="R18" s="203"/>
      <c r="S18" s="730"/>
      <c r="T18" s="494"/>
    </row>
    <row r="19" spans="1:20" ht="12.75" customHeight="1" x14ac:dyDescent="0.2">
      <c r="A19" s="728"/>
      <c r="B19" s="205"/>
      <c r="C19" s="203"/>
      <c r="D19" s="203"/>
      <c r="E19" s="203"/>
      <c r="F19" s="203"/>
      <c r="G19" s="203"/>
      <c r="H19" s="203"/>
      <c r="I19" s="203"/>
      <c r="J19" s="203"/>
      <c r="K19" s="203"/>
      <c r="L19" s="203"/>
      <c r="M19" s="203"/>
      <c r="N19" s="203"/>
      <c r="O19" s="203"/>
      <c r="P19" s="203"/>
      <c r="Q19" s="203"/>
      <c r="R19" s="203"/>
      <c r="S19" s="730"/>
      <c r="T19" s="494"/>
    </row>
    <row r="20" spans="1:20" ht="12.75" customHeight="1" x14ac:dyDescent="0.2">
      <c r="A20" s="728"/>
      <c r="B20" s="205"/>
      <c r="C20" s="203"/>
      <c r="D20" s="203"/>
      <c r="E20" s="203"/>
      <c r="F20" s="203"/>
      <c r="G20" s="203"/>
      <c r="H20" s="203"/>
      <c r="I20" s="203"/>
      <c r="J20" s="203"/>
      <c r="K20" s="203"/>
      <c r="L20" s="203"/>
      <c r="M20" s="203"/>
      <c r="N20" s="203"/>
      <c r="O20" s="203"/>
      <c r="P20" s="203"/>
      <c r="Q20" s="203"/>
      <c r="R20" s="203"/>
      <c r="S20" s="730"/>
      <c r="T20" s="494"/>
    </row>
    <row r="21" spans="1:20" ht="12.75" customHeight="1" x14ac:dyDescent="0.2">
      <c r="A21" s="728"/>
      <c r="B21" s="203"/>
      <c r="C21" s="203"/>
      <c r="D21" s="203"/>
      <c r="E21" s="203"/>
      <c r="F21" s="203"/>
      <c r="G21" s="203"/>
      <c r="H21" s="203"/>
      <c r="I21" s="203"/>
      <c r="J21" s="203"/>
      <c r="K21" s="203"/>
      <c r="L21" s="203"/>
      <c r="M21" s="203"/>
      <c r="N21" s="203"/>
      <c r="O21" s="203"/>
      <c r="P21" s="203"/>
      <c r="Q21" s="203"/>
      <c r="R21" s="203"/>
      <c r="S21" s="730"/>
      <c r="T21" s="494"/>
    </row>
    <row r="22" spans="1:20" ht="12.75" customHeight="1" x14ac:dyDescent="0.2">
      <c r="A22" s="728"/>
      <c r="B22" s="205"/>
      <c r="C22" s="203"/>
      <c r="D22" s="203"/>
      <c r="E22" s="203"/>
      <c r="F22" s="203"/>
      <c r="G22" s="203"/>
      <c r="H22" s="203"/>
      <c r="I22" s="203"/>
      <c r="J22" s="203"/>
      <c r="K22" s="203"/>
      <c r="L22" s="203"/>
      <c r="M22" s="203"/>
      <c r="N22" s="203"/>
      <c r="O22" s="203"/>
      <c r="P22" s="203"/>
      <c r="Q22" s="203"/>
      <c r="R22" s="203"/>
      <c r="S22" s="730"/>
      <c r="T22" s="494"/>
    </row>
    <row r="23" spans="1:20" ht="12.75" customHeight="1" x14ac:dyDescent="0.2">
      <c r="A23" s="728"/>
      <c r="B23" s="205"/>
      <c r="C23" s="203"/>
      <c r="D23" s="203"/>
      <c r="E23" s="203"/>
      <c r="F23" s="203"/>
      <c r="G23" s="203"/>
      <c r="H23" s="203"/>
      <c r="I23" s="203"/>
      <c r="J23" s="203"/>
      <c r="K23" s="203"/>
      <c r="L23" s="203"/>
      <c r="M23" s="203"/>
      <c r="N23" s="203"/>
      <c r="O23" s="203"/>
      <c r="P23" s="203"/>
      <c r="Q23" s="203"/>
      <c r="R23" s="203"/>
      <c r="S23" s="730"/>
      <c r="T23" s="494"/>
    </row>
    <row r="24" spans="1:20" ht="12.75" customHeight="1" x14ac:dyDescent="0.2">
      <c r="A24" s="728"/>
      <c r="B24" s="203"/>
      <c r="C24" s="203"/>
      <c r="D24" s="203"/>
      <c r="E24" s="203"/>
      <c r="F24" s="203"/>
      <c r="G24" s="203"/>
      <c r="H24" s="203"/>
      <c r="I24" s="203"/>
      <c r="J24" s="203"/>
      <c r="K24" s="203"/>
      <c r="L24" s="203"/>
      <c r="M24" s="203"/>
      <c r="N24" s="203"/>
      <c r="O24" s="203"/>
      <c r="P24" s="203"/>
      <c r="Q24" s="203"/>
      <c r="R24" s="203"/>
      <c r="S24" s="730"/>
      <c r="T24" s="494"/>
    </row>
    <row r="25" spans="1:20" ht="12.75" customHeight="1" x14ac:dyDescent="0.2">
      <c r="A25" s="728"/>
      <c r="B25" s="205"/>
      <c r="C25" s="203"/>
      <c r="D25" s="203"/>
      <c r="E25" s="203"/>
      <c r="F25" s="203"/>
      <c r="G25" s="203"/>
      <c r="H25" s="203"/>
      <c r="I25" s="203"/>
      <c r="J25" s="203"/>
      <c r="K25" s="203"/>
      <c r="L25" s="203"/>
      <c r="M25" s="203"/>
      <c r="N25" s="203"/>
      <c r="O25" s="203"/>
      <c r="P25" s="203"/>
      <c r="Q25" s="203"/>
      <c r="R25" s="203"/>
      <c r="S25" s="730"/>
      <c r="T25" s="494"/>
    </row>
    <row r="26" spans="1:20" ht="12.75" customHeight="1" x14ac:dyDescent="0.2">
      <c r="A26" s="728"/>
      <c r="B26" s="205"/>
      <c r="C26" s="203"/>
      <c r="D26" s="203"/>
      <c r="E26" s="203"/>
      <c r="F26" s="203"/>
      <c r="G26" s="203"/>
      <c r="H26" s="203"/>
      <c r="I26" s="203"/>
      <c r="J26" s="203"/>
      <c r="K26" s="203"/>
      <c r="L26" s="203"/>
      <c r="M26" s="203"/>
      <c r="N26" s="203"/>
      <c r="O26" s="203"/>
      <c r="P26" s="203"/>
      <c r="Q26" s="203"/>
      <c r="R26" s="203"/>
      <c r="S26" s="730"/>
      <c r="T26" s="494"/>
    </row>
    <row r="27" spans="1:20" ht="12.75" customHeight="1" x14ac:dyDescent="0.2">
      <c r="A27" s="728"/>
      <c r="B27" s="205"/>
      <c r="C27" s="203"/>
      <c r="D27" s="203"/>
      <c r="E27" s="203"/>
      <c r="F27" s="203"/>
      <c r="G27" s="203"/>
      <c r="H27" s="203"/>
      <c r="I27" s="203"/>
      <c r="J27" s="203"/>
      <c r="K27" s="203"/>
      <c r="L27" s="203"/>
      <c r="M27" s="203"/>
      <c r="N27" s="203"/>
      <c r="O27" s="203"/>
      <c r="P27" s="203"/>
      <c r="Q27" s="203"/>
      <c r="R27" s="203"/>
      <c r="S27" s="730"/>
      <c r="T27" s="494"/>
    </row>
    <row r="28" spans="1:20" ht="12.75" customHeight="1" x14ac:dyDescent="0.2">
      <c r="A28" s="728"/>
      <c r="C28" s="203"/>
      <c r="D28" s="203"/>
      <c r="E28" s="203"/>
      <c r="F28" s="203"/>
      <c r="G28" s="203"/>
      <c r="H28" s="203"/>
      <c r="I28" s="203"/>
      <c r="J28" s="203"/>
      <c r="K28" s="203"/>
      <c r="L28" s="203"/>
      <c r="M28" s="203"/>
      <c r="N28" s="203"/>
      <c r="O28" s="203"/>
      <c r="P28" s="203"/>
      <c r="Q28" s="203"/>
      <c r="R28" s="203"/>
      <c r="S28" s="730"/>
      <c r="T28" s="494"/>
    </row>
    <row r="29" spans="1:20" ht="12.75" customHeight="1" x14ac:dyDescent="0.2">
      <c r="A29" s="728"/>
      <c r="B29" s="205" t="s">
        <v>1758</v>
      </c>
      <c r="C29" s="203"/>
      <c r="D29" s="203"/>
      <c r="E29" s="203"/>
      <c r="F29" s="203"/>
      <c r="G29" s="203"/>
      <c r="H29" s="203"/>
      <c r="I29" s="203"/>
      <c r="J29" s="203"/>
      <c r="K29" s="203"/>
      <c r="L29" s="203"/>
      <c r="M29" s="203"/>
      <c r="N29" s="203"/>
      <c r="O29" s="203"/>
      <c r="P29" s="203"/>
      <c r="Q29" s="203"/>
      <c r="R29" s="203"/>
      <c r="S29" s="730"/>
      <c r="T29" s="494"/>
    </row>
    <row r="30" spans="1:20" ht="12.75" customHeight="1" x14ac:dyDescent="0.2">
      <c r="A30" s="728"/>
      <c r="B30" s="205" t="s">
        <v>1759</v>
      </c>
      <c r="C30" s="203"/>
      <c r="D30" s="203"/>
      <c r="E30" s="203"/>
      <c r="F30" s="203"/>
      <c r="G30" s="203"/>
      <c r="H30" s="203"/>
      <c r="I30" s="203"/>
      <c r="J30" s="203"/>
      <c r="K30" s="203"/>
      <c r="L30" s="203"/>
      <c r="M30" s="203"/>
      <c r="N30" s="203"/>
      <c r="O30" s="203"/>
      <c r="P30" s="203"/>
      <c r="Q30" s="203"/>
      <c r="R30" s="203"/>
      <c r="S30" s="730"/>
      <c r="T30" s="494"/>
    </row>
    <row r="31" spans="1:20" ht="12.75" customHeight="1" x14ac:dyDescent="0.2">
      <c r="A31" s="728"/>
      <c r="B31" s="205" t="s">
        <v>1760</v>
      </c>
      <c r="C31" s="203"/>
      <c r="D31" s="203"/>
      <c r="E31" s="203"/>
      <c r="F31" s="203"/>
      <c r="G31" s="203"/>
      <c r="H31" s="203"/>
      <c r="I31" s="203"/>
      <c r="J31" s="203"/>
      <c r="K31" s="203"/>
      <c r="L31" s="203"/>
      <c r="M31" s="203"/>
      <c r="N31" s="203"/>
      <c r="O31" s="203"/>
      <c r="P31" s="203"/>
      <c r="Q31" s="203"/>
      <c r="R31" s="203"/>
      <c r="S31" s="730"/>
      <c r="T31" s="494"/>
    </row>
    <row r="32" spans="1:20" ht="12.75" customHeight="1" x14ac:dyDescent="0.2">
      <c r="A32" s="728"/>
      <c r="B32" s="205" t="s">
        <v>1761</v>
      </c>
      <c r="C32" s="203"/>
      <c r="D32" s="203"/>
      <c r="E32" s="203"/>
      <c r="F32" s="203"/>
      <c r="G32" s="203"/>
      <c r="H32" s="203"/>
      <c r="I32" s="203"/>
      <c r="J32" s="203"/>
      <c r="K32" s="203"/>
      <c r="L32" s="203"/>
      <c r="M32" s="203"/>
      <c r="N32" s="203"/>
      <c r="O32" s="203"/>
      <c r="P32" s="203"/>
      <c r="Q32" s="203"/>
      <c r="R32" s="203"/>
      <c r="S32" s="730"/>
      <c r="T32" s="494"/>
    </row>
    <row r="33" spans="1:22" ht="12.75" customHeight="1" x14ac:dyDescent="0.2">
      <c r="A33" s="728"/>
      <c r="B33" s="203"/>
      <c r="C33" s="203"/>
      <c r="D33" s="203"/>
      <c r="E33" s="203"/>
      <c r="F33" s="203"/>
      <c r="G33" s="203"/>
      <c r="H33" s="203"/>
      <c r="I33" s="203"/>
      <c r="J33" s="203"/>
      <c r="K33" s="203"/>
      <c r="L33" s="203"/>
      <c r="M33" s="203"/>
      <c r="N33" s="203"/>
      <c r="O33" s="203"/>
      <c r="P33" s="203"/>
      <c r="Q33" s="203"/>
      <c r="R33" s="203"/>
      <c r="S33" s="730"/>
      <c r="T33" s="494"/>
    </row>
    <row r="34" spans="1:22" ht="12.75" customHeight="1" x14ac:dyDescent="0.2">
      <c r="A34" s="728"/>
      <c r="B34" s="57" t="s">
        <v>1727</v>
      </c>
      <c r="C34" s="203"/>
      <c r="D34" s="203"/>
      <c r="E34" s="203"/>
      <c r="F34" s="203"/>
      <c r="G34" s="203"/>
      <c r="H34" s="203"/>
      <c r="I34" s="203"/>
      <c r="J34" s="203"/>
      <c r="K34" s="203"/>
      <c r="L34" s="203"/>
      <c r="M34" s="203"/>
      <c r="N34" s="203"/>
      <c r="O34" s="203"/>
      <c r="P34" s="203"/>
      <c r="Q34" s="203"/>
      <c r="R34" s="203"/>
      <c r="S34" s="730"/>
      <c r="T34" s="494"/>
    </row>
    <row r="35" spans="1:22" ht="12.75" customHeight="1" x14ac:dyDescent="0.2">
      <c r="A35" s="728"/>
      <c r="B35" s="57" t="s">
        <v>1748</v>
      </c>
      <c r="C35" s="203"/>
      <c r="D35" s="203"/>
      <c r="E35" s="203"/>
      <c r="F35" s="203"/>
      <c r="G35" s="203"/>
      <c r="H35" s="203"/>
      <c r="I35" s="203"/>
      <c r="J35" s="203"/>
      <c r="K35" s="203"/>
      <c r="L35" s="203"/>
      <c r="M35" s="203"/>
      <c r="N35" s="203"/>
      <c r="O35" s="203"/>
      <c r="P35" s="203"/>
      <c r="Q35" s="203"/>
      <c r="R35" s="203"/>
      <c r="S35" s="730"/>
      <c r="T35" s="494"/>
    </row>
    <row r="36" spans="1:22" ht="12.75" customHeight="1" x14ac:dyDescent="0.2">
      <c r="A36" s="728"/>
      <c r="C36" s="203"/>
      <c r="D36" s="203"/>
      <c r="E36" s="203"/>
      <c r="F36" s="203"/>
      <c r="G36" s="203"/>
      <c r="H36" s="203"/>
      <c r="I36" s="203"/>
      <c r="J36" s="203"/>
      <c r="K36" s="203"/>
      <c r="L36" s="203"/>
      <c r="M36" s="203"/>
      <c r="N36" s="203"/>
      <c r="O36" s="203"/>
      <c r="P36" s="203"/>
      <c r="Q36" s="203"/>
      <c r="R36" s="203"/>
      <c r="S36" s="730"/>
      <c r="T36" s="494"/>
    </row>
    <row r="37" spans="1:22" ht="12.75" customHeight="1" x14ac:dyDescent="0.2">
      <c r="A37" s="728"/>
      <c r="B37" s="205" t="s">
        <v>1749</v>
      </c>
      <c r="C37" s="203"/>
      <c r="D37" s="203"/>
      <c r="E37" s="203"/>
      <c r="F37" s="203"/>
      <c r="G37" s="203"/>
      <c r="H37" s="203"/>
      <c r="I37" s="203"/>
      <c r="J37" s="203"/>
      <c r="K37" s="203"/>
      <c r="L37" s="203"/>
      <c r="M37" s="203"/>
      <c r="N37" s="203"/>
      <c r="O37" s="203"/>
      <c r="P37" s="203"/>
      <c r="Q37" s="203"/>
      <c r="R37" s="203"/>
      <c r="S37" s="730"/>
      <c r="T37" s="494"/>
    </row>
    <row r="38" spans="1:22" ht="12.75" customHeight="1" x14ac:dyDescent="0.2">
      <c r="A38" s="728"/>
      <c r="B38" s="205" t="s">
        <v>1750</v>
      </c>
      <c r="C38" s="203"/>
      <c r="D38" s="203"/>
      <c r="E38" s="203"/>
      <c r="F38" s="203"/>
      <c r="G38" s="203"/>
      <c r="H38" s="203"/>
      <c r="I38" s="203"/>
      <c r="J38" s="203"/>
      <c r="K38" s="203"/>
      <c r="L38" s="203"/>
      <c r="M38" s="203"/>
      <c r="N38" s="203"/>
      <c r="O38" s="203"/>
      <c r="P38" s="203"/>
      <c r="Q38" s="203"/>
      <c r="R38" s="203"/>
      <c r="S38" s="730"/>
      <c r="T38" s="494"/>
      <c r="V38" s="295" t="s">
        <v>1698</v>
      </c>
    </row>
    <row r="39" spans="1:22" ht="12.75" customHeight="1" x14ac:dyDescent="0.2">
      <c r="A39" s="728"/>
      <c r="B39" s="203"/>
      <c r="C39" s="203"/>
      <c r="D39" s="203"/>
      <c r="E39" s="203"/>
      <c r="F39" s="203"/>
      <c r="G39" s="203"/>
      <c r="H39" s="203"/>
      <c r="I39" s="203"/>
      <c r="J39" s="203"/>
      <c r="K39" s="203"/>
      <c r="L39" s="203"/>
      <c r="M39" s="203"/>
      <c r="N39" s="203"/>
      <c r="O39" s="203"/>
      <c r="P39" s="203"/>
      <c r="Q39" s="203"/>
      <c r="R39" s="203"/>
      <c r="S39" s="730"/>
      <c r="T39" s="494"/>
    </row>
    <row r="40" spans="1:22" ht="12.75" customHeight="1" x14ac:dyDescent="0.2">
      <c r="A40" s="728"/>
      <c r="B40" s="205" t="s">
        <v>1762</v>
      </c>
      <c r="C40" s="203"/>
      <c r="D40" s="203"/>
      <c r="E40" s="203"/>
      <c r="F40" s="203"/>
      <c r="G40" s="203"/>
      <c r="H40" s="203"/>
      <c r="I40" s="203"/>
      <c r="J40" s="203"/>
      <c r="K40" s="203"/>
      <c r="L40" s="203"/>
      <c r="M40" s="203"/>
      <c r="N40" s="203"/>
      <c r="O40" s="203"/>
      <c r="P40" s="203"/>
      <c r="Q40" s="203"/>
      <c r="R40" s="203"/>
      <c r="S40" s="730"/>
      <c r="T40" s="494"/>
    </row>
    <row r="41" spans="1:22" ht="12.75" customHeight="1" x14ac:dyDescent="0.2">
      <c r="A41" s="728"/>
      <c r="B41" s="205" t="s">
        <v>1763</v>
      </c>
      <c r="C41" s="203"/>
      <c r="D41" s="203"/>
      <c r="E41" s="203"/>
      <c r="F41" s="203"/>
      <c r="G41" s="203"/>
      <c r="H41" s="203"/>
      <c r="I41" s="203"/>
      <c r="J41" s="203"/>
      <c r="K41" s="203"/>
      <c r="L41" s="203"/>
      <c r="M41" s="203"/>
      <c r="N41" s="203"/>
      <c r="O41" s="203"/>
      <c r="P41" s="203"/>
      <c r="Q41" s="203"/>
      <c r="R41" s="203"/>
      <c r="S41" s="730"/>
      <c r="T41" s="494"/>
    </row>
    <row r="42" spans="1:22" ht="12.75" customHeight="1" x14ac:dyDescent="0.2">
      <c r="A42" s="728"/>
      <c r="B42" s="203"/>
      <c r="C42" s="203"/>
      <c r="D42" s="203"/>
      <c r="E42" s="203"/>
      <c r="F42" s="203"/>
      <c r="G42" s="203"/>
      <c r="H42" s="203"/>
      <c r="I42" s="203"/>
      <c r="J42" s="203"/>
      <c r="K42" s="203"/>
      <c r="L42" s="203"/>
      <c r="M42" s="203"/>
      <c r="N42" s="203"/>
      <c r="O42" s="203"/>
      <c r="P42" s="203"/>
      <c r="Q42" s="203"/>
      <c r="R42" s="203"/>
      <c r="S42" s="730"/>
      <c r="T42" s="494"/>
    </row>
    <row r="43" spans="1:22" ht="12.75" customHeight="1" x14ac:dyDescent="0.2">
      <c r="A43" s="728"/>
      <c r="B43" s="205" t="s">
        <v>1734</v>
      </c>
      <c r="C43" s="203"/>
      <c r="D43" s="203"/>
      <c r="E43" s="203"/>
      <c r="F43" s="203"/>
      <c r="G43" s="203"/>
      <c r="H43" s="203"/>
      <c r="I43" s="203"/>
      <c r="J43" s="203"/>
      <c r="K43" s="203"/>
      <c r="L43" s="203"/>
      <c r="M43" s="203"/>
      <c r="N43" s="203"/>
      <c r="O43" s="203"/>
      <c r="P43" s="203"/>
      <c r="Q43" s="203"/>
      <c r="R43" s="203"/>
      <c r="S43" s="730"/>
      <c r="T43" s="494"/>
    </row>
    <row r="44" spans="1:22" ht="12.75" customHeight="1" x14ac:dyDescent="0.2">
      <c r="A44" s="728"/>
      <c r="B44" s="205" t="s">
        <v>1735</v>
      </c>
      <c r="C44" s="203"/>
      <c r="D44" s="203"/>
      <c r="E44" s="203"/>
      <c r="F44" s="203"/>
      <c r="G44" s="203"/>
      <c r="H44" s="203"/>
      <c r="I44" s="203"/>
      <c r="J44" s="203"/>
      <c r="K44" s="203"/>
      <c r="L44" s="203"/>
      <c r="M44" s="203"/>
      <c r="N44" s="203"/>
      <c r="O44" s="203"/>
      <c r="P44" s="203"/>
      <c r="Q44" s="203"/>
      <c r="R44" s="203"/>
      <c r="S44" s="730"/>
      <c r="T44" s="494"/>
    </row>
    <row r="45" spans="1:22" ht="12.75" customHeight="1" x14ac:dyDescent="0.2">
      <c r="A45" s="728"/>
      <c r="B45" s="205" t="s">
        <v>1736</v>
      </c>
      <c r="C45" s="203"/>
      <c r="D45" s="203"/>
      <c r="E45" s="203"/>
      <c r="F45" s="203"/>
      <c r="G45" s="203"/>
      <c r="H45" s="203"/>
      <c r="I45" s="203"/>
      <c r="J45" s="203"/>
      <c r="K45" s="203"/>
      <c r="L45" s="203"/>
      <c r="M45" s="203"/>
      <c r="N45" s="203"/>
      <c r="O45" s="203"/>
      <c r="P45" s="203"/>
      <c r="Q45" s="203"/>
      <c r="R45" s="203"/>
      <c r="S45" s="730"/>
      <c r="T45" s="494"/>
    </row>
    <row r="46" spans="1:22" ht="12.75" customHeight="1" x14ac:dyDescent="0.2">
      <c r="A46" s="728"/>
      <c r="S46" s="730"/>
      <c r="T46" s="494"/>
    </row>
    <row r="47" spans="1:22" ht="12.75" customHeight="1" x14ac:dyDescent="0.2">
      <c r="A47" s="728"/>
      <c r="B47" s="205" t="s">
        <v>1737</v>
      </c>
      <c r="S47" s="730"/>
      <c r="T47" s="494"/>
    </row>
    <row r="48" spans="1:22" ht="12.75" customHeight="1" x14ac:dyDescent="0.2">
      <c r="A48" s="728"/>
      <c r="B48" s="205" t="s">
        <v>1738</v>
      </c>
      <c r="S48" s="730"/>
      <c r="T48" s="494"/>
    </row>
    <row r="49" spans="1:20" ht="12.75" customHeight="1" x14ac:dyDescent="0.2">
      <c r="A49" s="728"/>
      <c r="S49" s="730"/>
      <c r="T49" s="494"/>
    </row>
    <row r="50" spans="1:20" ht="12.75" customHeight="1" x14ac:dyDescent="0.2">
      <c r="A50" s="728"/>
      <c r="B50" s="203"/>
      <c r="C50" s="203"/>
      <c r="D50" s="203"/>
      <c r="E50" s="203"/>
      <c r="F50" s="203"/>
      <c r="G50" s="203"/>
      <c r="H50" s="203"/>
      <c r="I50" s="203"/>
      <c r="J50" s="203"/>
      <c r="K50" s="203"/>
      <c r="L50" s="203"/>
      <c r="M50" s="203"/>
      <c r="N50" s="203"/>
      <c r="O50" s="203"/>
      <c r="P50" s="203"/>
      <c r="Q50" s="203"/>
      <c r="R50" s="203"/>
      <c r="S50" s="730"/>
      <c r="T50" s="494"/>
    </row>
    <row r="51" spans="1:20" ht="12.75" customHeight="1" x14ac:dyDescent="0.2">
      <c r="A51" s="728"/>
      <c r="B51" s="203"/>
      <c r="C51" s="203"/>
      <c r="D51" s="203"/>
      <c r="E51" s="203"/>
      <c r="F51" s="203"/>
      <c r="G51" s="203"/>
      <c r="H51" s="203"/>
      <c r="I51" s="203"/>
      <c r="J51" s="203"/>
      <c r="K51" s="203"/>
      <c r="L51" s="203"/>
      <c r="M51" s="203"/>
      <c r="N51" s="203"/>
      <c r="O51" s="203"/>
      <c r="P51" s="203"/>
      <c r="Q51" s="203"/>
      <c r="R51" s="203"/>
      <c r="S51" s="730"/>
      <c r="T51" s="494"/>
    </row>
    <row r="52" spans="1:20" ht="12.75" customHeight="1" x14ac:dyDescent="0.2">
      <c r="A52" s="728"/>
      <c r="B52" s="203"/>
      <c r="C52" s="203"/>
      <c r="D52" s="203"/>
      <c r="E52" s="203"/>
      <c r="F52" s="203"/>
      <c r="G52" s="203"/>
      <c r="H52" s="203"/>
      <c r="I52" s="203"/>
      <c r="J52" s="203"/>
      <c r="K52" s="203"/>
      <c r="L52" s="203"/>
      <c r="M52" s="203"/>
      <c r="N52" s="203"/>
      <c r="O52" s="203"/>
      <c r="P52" s="203"/>
      <c r="Q52" s="203"/>
      <c r="R52" s="203"/>
      <c r="S52" s="730"/>
      <c r="T52" s="494"/>
    </row>
    <row r="53" spans="1:20" ht="12.75" customHeight="1" x14ac:dyDescent="0.2">
      <c r="A53" s="728"/>
      <c r="B53" s="203"/>
      <c r="C53" s="203"/>
      <c r="D53" s="203"/>
      <c r="E53" s="203"/>
      <c r="F53" s="203"/>
      <c r="G53" s="203"/>
      <c r="H53" s="203"/>
      <c r="I53" s="203"/>
      <c r="J53" s="203"/>
      <c r="K53" s="203"/>
      <c r="L53" s="203"/>
      <c r="M53" s="203"/>
      <c r="N53" s="203"/>
      <c r="O53" s="203"/>
      <c r="P53" s="203"/>
      <c r="Q53" s="203"/>
      <c r="R53" s="203"/>
      <c r="S53" s="730"/>
      <c r="T53" s="494"/>
    </row>
  </sheetData>
  <sheetProtection algorithmName="SHA-512" hashValue="7OUzrkDpzxTummvN9LcNm6gTc30oAmzh2pGVmSS5bDm32jeslHq5/wq9gmkAGpjFAgYOO8doz+Fh+ZlHF8z1xw==" saltValue="71D+dNYp2WpL2Xq3ULd+Qg==" spinCount="100000" sheet="1" scenarios="1" insertHyperlinks="0"/>
  <mergeCells count="1">
    <mergeCell ref="A1:S1"/>
  </mergeCells>
  <hyperlinks>
    <hyperlink ref="V38" location="'T3.14 T3.6 FBH Spt Structure'!A1" display="BACK" xr:uid="{00000000-0004-0000-2E00-000000000000}"/>
  </hyperlinks>
  <pageMargins left="0.39370078740157483" right="0.39370078740157483" top="0.39370078740157483" bottom="0.39370078740157483" header="0" footer="0"/>
  <pageSetup paperSize="9"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Tabelle43">
    <pageSetUpPr fitToPage="1"/>
  </sheetPr>
  <dimension ref="A1:X23"/>
  <sheetViews>
    <sheetView showGridLines="0" workbookViewId="0">
      <selection sqref="A1:S1"/>
    </sheetView>
  </sheetViews>
  <sheetFormatPr baseColWidth="10" defaultColWidth="14.42578125" defaultRowHeight="15" customHeight="1" x14ac:dyDescent="0.2"/>
  <cols>
    <col min="1" max="1" width="5" customWidth="1"/>
    <col min="2" max="2" width="6.28515625" customWidth="1"/>
    <col min="3" max="22" width="5" customWidth="1"/>
    <col min="23" max="26" width="11.42578125" customWidth="1"/>
  </cols>
  <sheetData>
    <row r="1" spans="1:24" ht="12.75" customHeight="1" x14ac:dyDescent="0.2">
      <c r="A1" s="796" t="s">
        <v>1764</v>
      </c>
      <c r="B1" s="775"/>
      <c r="C1" s="775"/>
      <c r="D1" s="775"/>
      <c r="E1" s="775"/>
      <c r="F1" s="775"/>
      <c r="G1" s="775"/>
      <c r="H1" s="775"/>
      <c r="I1" s="775"/>
      <c r="J1" s="775"/>
      <c r="K1" s="775"/>
      <c r="L1" s="775"/>
      <c r="M1" s="775"/>
      <c r="N1" s="775"/>
      <c r="O1" s="775"/>
      <c r="P1" s="775"/>
      <c r="Q1" s="775"/>
      <c r="R1" s="775"/>
      <c r="S1" s="775"/>
      <c r="T1" s="495"/>
      <c r="U1" s="409"/>
      <c r="V1" s="409"/>
      <c r="W1" s="409"/>
      <c r="X1" s="409"/>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205" t="s">
        <v>1765</v>
      </c>
      <c r="C3" s="203"/>
      <c r="D3" s="203"/>
      <c r="E3" s="203"/>
      <c r="F3" s="203"/>
      <c r="G3" s="203"/>
      <c r="H3" s="203"/>
      <c r="I3" s="203"/>
      <c r="J3" s="203"/>
      <c r="K3" s="203"/>
      <c r="L3" s="203"/>
      <c r="M3" s="203"/>
      <c r="N3" s="203"/>
      <c r="O3" s="203"/>
      <c r="P3" s="203"/>
      <c r="Q3" s="203"/>
      <c r="R3" s="203"/>
      <c r="S3" s="730"/>
      <c r="T3" s="494"/>
      <c r="U3" s="57"/>
      <c r="V3" s="8"/>
      <c r="W3" s="8"/>
      <c r="X3" s="8"/>
    </row>
    <row r="4" spans="1:24" ht="12.75" customHeight="1" x14ac:dyDescent="0.2">
      <c r="A4" s="728"/>
      <c r="B4" s="205"/>
      <c r="C4" s="203"/>
      <c r="D4" s="203"/>
      <c r="E4" s="203"/>
      <c r="F4" s="203"/>
      <c r="G4" s="203"/>
      <c r="H4" s="203"/>
      <c r="I4" s="203"/>
      <c r="J4" s="203"/>
      <c r="K4" s="203"/>
      <c r="L4" s="203"/>
      <c r="M4" s="203"/>
      <c r="N4" s="203"/>
      <c r="O4" s="203"/>
      <c r="P4" s="203"/>
      <c r="Q4" s="203"/>
      <c r="R4" s="203"/>
      <c r="S4" s="730"/>
      <c r="T4" s="494"/>
      <c r="U4" s="57"/>
      <c r="V4" s="8"/>
      <c r="W4" s="8"/>
      <c r="X4" s="8"/>
    </row>
    <row r="5" spans="1:24" ht="12.75" customHeight="1" x14ac:dyDescent="0.2">
      <c r="A5" s="728"/>
      <c r="B5" s="206" t="s">
        <v>1766</v>
      </c>
      <c r="C5" s="203"/>
      <c r="D5" s="203"/>
      <c r="E5" s="203"/>
      <c r="F5" s="203"/>
      <c r="G5" s="203"/>
      <c r="H5" s="203"/>
      <c r="I5" s="203"/>
      <c r="J5" s="203"/>
      <c r="K5" s="203"/>
      <c r="L5" s="203"/>
      <c r="M5" s="203"/>
      <c r="N5" s="203"/>
      <c r="O5" s="203"/>
      <c r="P5" s="203"/>
      <c r="Q5" s="203"/>
      <c r="R5" s="203"/>
      <c r="S5" s="730"/>
      <c r="T5" s="494"/>
      <c r="U5" s="57"/>
      <c r="V5" s="8"/>
      <c r="W5" s="8"/>
      <c r="X5" s="8"/>
    </row>
    <row r="6" spans="1:24" ht="12.75" customHeight="1" x14ac:dyDescent="0.2">
      <c r="A6" s="728"/>
      <c r="B6" s="205"/>
      <c r="C6" s="203"/>
      <c r="D6" s="203"/>
      <c r="E6" s="203"/>
      <c r="F6" s="203"/>
      <c r="G6" s="203"/>
      <c r="H6" s="203"/>
      <c r="I6" s="203"/>
      <c r="J6" s="203"/>
      <c r="K6" s="203"/>
      <c r="L6" s="203"/>
      <c r="M6" s="203"/>
      <c r="N6" s="203"/>
      <c r="O6" s="203"/>
      <c r="P6" s="203"/>
      <c r="Q6" s="203"/>
      <c r="R6" s="203"/>
      <c r="S6" s="730"/>
      <c r="T6" s="494"/>
      <c r="U6" s="8"/>
      <c r="V6" s="8"/>
      <c r="W6" s="8"/>
      <c r="X6" s="8"/>
    </row>
    <row r="7" spans="1:24" ht="12.75" customHeight="1" x14ac:dyDescent="0.2">
      <c r="A7" s="728"/>
      <c r="B7" s="205" t="s">
        <v>1767</v>
      </c>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206" t="s">
        <v>1768</v>
      </c>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5"/>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B11" s="205" t="s">
        <v>1769</v>
      </c>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B13" s="207" t="s">
        <v>1770</v>
      </c>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7" t="s">
        <v>1771</v>
      </c>
      <c r="C14" s="203"/>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208" t="s">
        <v>1772</v>
      </c>
      <c r="C15" s="203"/>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57" t="s">
        <v>1773</v>
      </c>
      <c r="C16" s="203"/>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B17" s="57"/>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734" t="s">
        <v>1698</v>
      </c>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205"/>
      <c r="C19" s="205"/>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5"/>
      <c r="C20" s="205"/>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3"/>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R22" s="203"/>
      <c r="S22" s="730"/>
      <c r="T22" s="494"/>
      <c r="U22" s="8"/>
      <c r="V22" s="8"/>
      <c r="W22" s="8"/>
      <c r="X22" s="8"/>
    </row>
    <row r="23" spans="1:24" ht="12.75" customHeight="1" x14ac:dyDescent="0.2">
      <c r="R23" s="203"/>
      <c r="S23" s="730"/>
      <c r="T23" s="494"/>
      <c r="U23" s="8"/>
      <c r="V23" s="8"/>
      <c r="W23" s="8"/>
      <c r="X23" s="8"/>
    </row>
  </sheetData>
  <sheetProtection algorithmName="SHA-512" hashValue="RYnD1IsR9uG4c5lRhUvIJcOzSmFGAn+Muq8AXaaKqUNHweF/ns8ivF8WYa69NVAf58aqQnEy6UD//VyBK0d1Ow==" saltValue="+MKPtz/Vidnsyjks6sL9yA==" spinCount="100000" sheet="1" scenarios="1" insertHyperlinks="0"/>
  <mergeCells count="1">
    <mergeCell ref="A1:S1"/>
  </mergeCells>
  <hyperlinks>
    <hyperlink ref="B18" location="'T3.17.3 IA AI Plate'!A1" display="BACK" xr:uid="{00000000-0004-0000-2F00-000000000000}"/>
  </hyperlinks>
  <pageMargins left="0.39370078740157483" right="0.39370078740157483" top="0.39370078740157483" bottom="0.39370078740157483" header="0" footer="0"/>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Tabelle44">
    <pageSetUpPr fitToPage="1"/>
  </sheetPr>
  <dimension ref="A1:X30"/>
  <sheetViews>
    <sheetView showGridLines="0" topLeftCell="A4" workbookViewId="0">
      <selection sqref="A1:S1"/>
    </sheetView>
  </sheetViews>
  <sheetFormatPr baseColWidth="10" defaultColWidth="14.42578125" defaultRowHeight="15" customHeight="1" x14ac:dyDescent="0.2"/>
  <cols>
    <col min="1" max="1" width="5" customWidth="1"/>
    <col min="2" max="2" width="5.85546875" customWidth="1"/>
    <col min="3" max="23" width="5" customWidth="1"/>
    <col min="24" max="26" width="11.42578125" customWidth="1"/>
  </cols>
  <sheetData>
    <row r="1" spans="1:24" ht="12.75" customHeight="1" x14ac:dyDescent="0.2">
      <c r="A1" s="796" t="s">
        <v>1774</v>
      </c>
      <c r="B1" s="775"/>
      <c r="C1" s="775"/>
      <c r="D1" s="775"/>
      <c r="E1" s="775"/>
      <c r="F1" s="775"/>
      <c r="G1" s="775"/>
      <c r="H1" s="775"/>
      <c r="I1" s="775"/>
      <c r="J1" s="775"/>
      <c r="K1" s="775"/>
      <c r="L1" s="775"/>
      <c r="M1" s="775"/>
      <c r="N1" s="775"/>
      <c r="O1" s="775"/>
      <c r="P1" s="775"/>
      <c r="Q1" s="775"/>
      <c r="R1" s="775"/>
      <c r="S1" s="775"/>
      <c r="T1" s="495"/>
      <c r="U1" s="409"/>
      <c r="V1" s="409"/>
      <c r="W1" s="409"/>
      <c r="X1" s="409"/>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205" t="s">
        <v>1775</v>
      </c>
      <c r="C3" s="203"/>
      <c r="D3" s="203"/>
      <c r="E3" s="203"/>
      <c r="F3" s="203"/>
      <c r="G3" s="203"/>
      <c r="H3" s="203"/>
      <c r="I3" s="203"/>
      <c r="J3" s="203"/>
      <c r="K3" s="203"/>
      <c r="L3" s="203"/>
      <c r="M3" s="203"/>
      <c r="N3" s="203"/>
      <c r="O3" s="203"/>
      <c r="P3" s="203"/>
      <c r="Q3" s="203"/>
      <c r="R3" s="203"/>
      <c r="S3" s="730"/>
      <c r="T3" s="494"/>
      <c r="U3" s="57"/>
      <c r="V3" s="8"/>
      <c r="W3" s="8"/>
      <c r="X3" s="8"/>
    </row>
    <row r="4" spans="1:24" ht="12.75" customHeight="1" x14ac:dyDescent="0.2">
      <c r="A4" s="728"/>
      <c r="B4" s="205"/>
      <c r="C4" s="203"/>
      <c r="D4" s="203"/>
      <c r="E4" s="203"/>
      <c r="F4" s="203"/>
      <c r="G4" s="203"/>
      <c r="H4" s="203"/>
      <c r="I4" s="203"/>
      <c r="J4" s="203"/>
      <c r="K4" s="203"/>
      <c r="L4" s="203"/>
      <c r="M4" s="203"/>
      <c r="N4" s="203"/>
      <c r="O4" s="203"/>
      <c r="P4" s="203"/>
      <c r="Q4" s="203"/>
      <c r="R4" s="203"/>
      <c r="S4" s="730"/>
      <c r="T4" s="494"/>
      <c r="U4" s="57"/>
      <c r="V4" s="8"/>
      <c r="W4" s="8"/>
      <c r="X4" s="8"/>
    </row>
    <row r="5" spans="1:24" ht="12.75" customHeight="1" x14ac:dyDescent="0.2">
      <c r="A5" s="728"/>
      <c r="B5" s="209" t="s">
        <v>1776</v>
      </c>
      <c r="C5" s="203"/>
      <c r="D5" s="203"/>
      <c r="E5" s="203"/>
      <c r="F5" s="203"/>
      <c r="G5" s="203"/>
      <c r="H5" s="203"/>
      <c r="I5" s="203"/>
      <c r="J5" s="203"/>
      <c r="K5" s="203"/>
      <c r="L5" s="203"/>
      <c r="M5" s="203"/>
      <c r="N5" s="203"/>
      <c r="O5" s="203"/>
      <c r="P5" s="203"/>
      <c r="Q5" s="203"/>
      <c r="R5" s="203"/>
      <c r="S5" s="730"/>
      <c r="T5" s="494"/>
      <c r="U5" s="57"/>
      <c r="V5" s="8"/>
      <c r="W5" s="8"/>
      <c r="X5" s="8"/>
    </row>
    <row r="6" spans="1:24" ht="12.75" customHeight="1" x14ac:dyDescent="0.2">
      <c r="A6" s="728"/>
      <c r="B6" s="205"/>
      <c r="C6" s="203"/>
      <c r="D6" s="203"/>
      <c r="E6" s="203"/>
      <c r="F6" s="203"/>
      <c r="G6" s="203"/>
      <c r="H6" s="203"/>
      <c r="I6" s="203"/>
      <c r="J6" s="203"/>
      <c r="K6" s="203"/>
      <c r="L6" s="203"/>
      <c r="M6" s="203"/>
      <c r="N6" s="203"/>
      <c r="O6" s="203"/>
      <c r="P6" s="203"/>
      <c r="Q6" s="203"/>
      <c r="R6" s="203"/>
      <c r="S6" s="730"/>
      <c r="T6" s="494"/>
      <c r="U6" s="57"/>
      <c r="V6" s="8"/>
      <c r="W6" s="8"/>
      <c r="X6" s="8"/>
    </row>
    <row r="7" spans="1:24" ht="12.75" customHeight="1" x14ac:dyDescent="0.2">
      <c r="A7" s="728"/>
      <c r="B7" s="205"/>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B8" s="205" t="s">
        <v>1777</v>
      </c>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205" t="s">
        <v>1778</v>
      </c>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5"/>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B11" s="205" t="s">
        <v>1779</v>
      </c>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B12" s="205" t="s">
        <v>1780</v>
      </c>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5"/>
      <c r="C14" s="205" t="s">
        <v>1781</v>
      </c>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205"/>
      <c r="C15" s="205" t="s">
        <v>1782</v>
      </c>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57"/>
      <c r="C16" s="205" t="s">
        <v>1783</v>
      </c>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B17" s="57"/>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208" t="s">
        <v>1784</v>
      </c>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205" t="s">
        <v>1785</v>
      </c>
      <c r="C19" s="203"/>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5"/>
      <c r="C20" s="203"/>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5" t="s">
        <v>1786</v>
      </c>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A22" s="728"/>
      <c r="C22" s="203"/>
      <c r="D22" s="203"/>
      <c r="E22" s="203"/>
      <c r="F22" s="203"/>
      <c r="G22" s="203"/>
      <c r="H22" s="203"/>
      <c r="I22" s="203"/>
      <c r="J22" s="203"/>
      <c r="K22" s="203"/>
      <c r="L22" s="203"/>
      <c r="M22" s="203"/>
      <c r="N22" s="203"/>
      <c r="O22" s="203"/>
      <c r="P22" s="203"/>
      <c r="Q22" s="203"/>
      <c r="R22" s="203"/>
      <c r="S22" s="730"/>
      <c r="T22" s="494"/>
      <c r="U22" s="8"/>
      <c r="V22" s="8"/>
      <c r="W22" s="8"/>
      <c r="X22" s="8"/>
    </row>
    <row r="23" spans="1:24" ht="12.75" customHeight="1" x14ac:dyDescent="0.2">
      <c r="A23" s="728"/>
      <c r="B23" s="205"/>
      <c r="C23" s="203"/>
      <c r="D23" s="203"/>
      <c r="E23" s="203"/>
      <c r="F23" s="203"/>
      <c r="G23" s="203"/>
      <c r="H23" s="203"/>
      <c r="I23" s="203"/>
      <c r="J23" s="203"/>
      <c r="K23" s="203"/>
      <c r="L23" s="203"/>
      <c r="M23" s="203"/>
      <c r="N23" s="203"/>
      <c r="O23" s="203"/>
      <c r="P23" s="203"/>
      <c r="Q23" s="203"/>
      <c r="R23" s="203"/>
      <c r="S23" s="730"/>
      <c r="T23" s="494"/>
      <c r="U23" s="8"/>
      <c r="V23" s="8"/>
      <c r="W23" s="8"/>
      <c r="X23" s="8"/>
    </row>
    <row r="24" spans="1:24" ht="12.75" customHeight="1" x14ac:dyDescent="0.2">
      <c r="A24" s="728"/>
      <c r="B24" s="205"/>
      <c r="C24" s="203"/>
      <c r="D24" s="203"/>
      <c r="E24" s="203"/>
      <c r="F24" s="203"/>
      <c r="G24" s="203"/>
      <c r="H24" s="203"/>
      <c r="I24" s="203"/>
      <c r="J24" s="203"/>
      <c r="K24" s="203"/>
      <c r="L24" s="203"/>
      <c r="M24" s="203"/>
      <c r="N24" s="203"/>
      <c r="O24" s="203"/>
      <c r="P24" s="203"/>
      <c r="Q24" s="203"/>
      <c r="R24" s="203"/>
      <c r="S24" s="730"/>
      <c r="T24" s="494"/>
      <c r="U24" s="8"/>
      <c r="V24" s="8"/>
      <c r="W24" s="8"/>
      <c r="X24" s="8"/>
    </row>
    <row r="25" spans="1:24" ht="12.75" customHeight="1" x14ac:dyDescent="0.2">
      <c r="A25" s="728"/>
      <c r="B25" s="295" t="s">
        <v>1698</v>
      </c>
      <c r="C25" s="203"/>
      <c r="D25" s="203"/>
      <c r="E25" s="203"/>
      <c r="F25" s="203"/>
      <c r="G25" s="203"/>
      <c r="H25" s="203"/>
      <c r="I25" s="203"/>
      <c r="J25" s="203"/>
      <c r="K25" s="203"/>
      <c r="L25" s="203"/>
      <c r="M25" s="203"/>
      <c r="N25" s="203"/>
      <c r="O25" s="203"/>
      <c r="P25" s="203"/>
      <c r="Q25" s="203"/>
      <c r="R25" s="203"/>
      <c r="S25" s="730"/>
      <c r="T25" s="494"/>
      <c r="U25" s="8"/>
      <c r="V25" s="8"/>
      <c r="W25" s="8"/>
      <c r="X25" s="8"/>
    </row>
    <row r="26" spans="1:24" ht="12.75" customHeight="1" x14ac:dyDescent="0.2">
      <c r="A26" s="728"/>
      <c r="B26" s="57"/>
      <c r="C26" s="203"/>
      <c r="D26" s="203"/>
      <c r="E26" s="203"/>
      <c r="F26" s="203"/>
      <c r="G26" s="203"/>
      <c r="H26" s="203"/>
      <c r="I26" s="203"/>
      <c r="J26" s="203"/>
      <c r="K26" s="203"/>
      <c r="L26" s="203"/>
      <c r="M26" s="203"/>
      <c r="N26" s="203"/>
      <c r="O26" s="203"/>
      <c r="P26" s="203"/>
      <c r="Q26" s="203"/>
      <c r="R26" s="203"/>
      <c r="S26" s="730"/>
      <c r="T26" s="494"/>
      <c r="U26" s="8"/>
      <c r="V26" s="8"/>
      <c r="W26" s="8"/>
      <c r="X26" s="8"/>
    </row>
    <row r="27" spans="1:24" ht="12.75" customHeight="1" x14ac:dyDescent="0.2">
      <c r="A27" s="728"/>
      <c r="B27" s="57"/>
      <c r="C27" s="203"/>
      <c r="D27" s="203"/>
      <c r="E27" s="203"/>
      <c r="F27" s="203"/>
      <c r="G27" s="203"/>
      <c r="H27" s="203"/>
      <c r="I27" s="203"/>
      <c r="J27" s="203"/>
      <c r="K27" s="203"/>
      <c r="L27" s="203"/>
      <c r="M27" s="203"/>
      <c r="N27" s="203"/>
      <c r="O27" s="203"/>
      <c r="P27" s="203"/>
      <c r="Q27" s="203"/>
      <c r="R27" s="203"/>
      <c r="S27" s="730"/>
      <c r="T27" s="494"/>
      <c r="U27" s="8"/>
      <c r="V27" s="8"/>
      <c r="W27" s="8"/>
      <c r="X27" s="8"/>
    </row>
    <row r="28" spans="1:24" ht="12.75" customHeight="1" x14ac:dyDescent="0.2">
      <c r="A28" s="728"/>
      <c r="B28" s="205"/>
      <c r="C28" s="203"/>
      <c r="D28" s="203"/>
      <c r="E28" s="203"/>
      <c r="F28" s="203"/>
      <c r="G28" s="203"/>
      <c r="H28" s="203"/>
      <c r="I28" s="203"/>
      <c r="J28" s="203"/>
      <c r="K28" s="203"/>
      <c r="L28" s="203"/>
      <c r="M28" s="203"/>
      <c r="N28" s="203"/>
      <c r="O28" s="203"/>
      <c r="P28" s="203"/>
      <c r="Q28" s="203"/>
      <c r="R28" s="203"/>
      <c r="S28" s="730"/>
      <c r="T28" s="494"/>
      <c r="U28" s="8"/>
      <c r="V28" s="8"/>
      <c r="W28" s="8"/>
      <c r="X28" s="8"/>
    </row>
    <row r="29" spans="1:24" ht="12.75" customHeight="1" x14ac:dyDescent="0.2">
      <c r="A29" s="728"/>
      <c r="B29" s="205"/>
      <c r="C29" s="205"/>
      <c r="D29" s="203"/>
      <c r="E29" s="203"/>
      <c r="F29" s="203"/>
      <c r="G29" s="203"/>
      <c r="H29" s="203"/>
      <c r="I29" s="203"/>
      <c r="J29" s="203"/>
      <c r="K29" s="203"/>
      <c r="L29" s="203"/>
      <c r="M29" s="203"/>
      <c r="N29" s="203"/>
      <c r="O29" s="203"/>
      <c r="P29" s="203"/>
      <c r="Q29" s="203"/>
      <c r="R29" s="203"/>
      <c r="S29" s="730"/>
      <c r="T29" s="494"/>
      <c r="U29" s="8"/>
      <c r="V29" s="8"/>
      <c r="W29" s="8"/>
      <c r="X29" s="8"/>
    </row>
    <row r="30" spans="1:24" ht="12.75" customHeight="1" x14ac:dyDescent="0.2">
      <c r="A30" s="728"/>
      <c r="B30" s="203"/>
      <c r="C30" s="203"/>
      <c r="D30" s="203"/>
      <c r="E30" s="203"/>
      <c r="F30" s="203"/>
      <c r="G30" s="203"/>
      <c r="H30" s="203"/>
      <c r="I30" s="203"/>
      <c r="J30" s="203"/>
      <c r="K30" s="203"/>
      <c r="L30" s="203"/>
      <c r="M30" s="203"/>
      <c r="N30" s="203"/>
      <c r="O30" s="203"/>
      <c r="P30" s="203"/>
      <c r="Q30" s="203"/>
      <c r="R30" s="203"/>
      <c r="S30" s="730"/>
      <c r="T30" s="494"/>
      <c r="U30" s="8"/>
      <c r="V30" s="8"/>
      <c r="W30" s="8"/>
      <c r="X30" s="8"/>
    </row>
  </sheetData>
  <sheetProtection algorithmName="SHA-512" hashValue="4STs1cUczbqjMaVCungaxPmSbj2cy+D/ivFyEMZOCoFqD4wtyl5zO0xMu0oAm52b51fbqAuZvM5dBg0PDytfEw==" saltValue="UVJyzPsMaE4eS6HLftWGNQ==" spinCount="100000" sheet="1" scenarios="1" insertHyperlinks="0"/>
  <mergeCells count="1">
    <mergeCell ref="A1:S1"/>
  </mergeCells>
  <hyperlinks>
    <hyperlink ref="B25" location="'T3.15 T3.6 SIS'!A1" display="BACK" xr:uid="{00000000-0004-0000-3000-000000000000}"/>
  </hyperlinks>
  <pageMargins left="0.39370078740157483" right="0.39370078740157483" top="0.39370078740157483" bottom="0.39370078740157483" header="0" footer="0"/>
  <pageSetup paperSize="9"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Tabelle45">
    <pageSetUpPr fitToPage="1"/>
  </sheetPr>
  <dimension ref="A1:X51"/>
  <sheetViews>
    <sheetView showGridLines="0" topLeftCell="A11" workbookViewId="0">
      <selection activeCell="C46" sqref="C46"/>
    </sheetView>
  </sheetViews>
  <sheetFormatPr baseColWidth="10" defaultColWidth="14.42578125" defaultRowHeight="15" customHeight="1" x14ac:dyDescent="0.2"/>
  <cols>
    <col min="1" max="2" width="5" customWidth="1"/>
    <col min="3" max="3" width="6.5703125" customWidth="1"/>
    <col min="4" max="23" width="5" customWidth="1"/>
    <col min="24" max="26" width="11.42578125" customWidth="1"/>
  </cols>
  <sheetData>
    <row r="1" spans="1:24" ht="12.75" customHeight="1" x14ac:dyDescent="0.2">
      <c r="A1" s="796" t="s">
        <v>1787</v>
      </c>
      <c r="B1" s="775"/>
      <c r="C1" s="775"/>
      <c r="D1" s="775"/>
      <c r="E1" s="775"/>
      <c r="F1" s="775"/>
      <c r="G1" s="775"/>
      <c r="H1" s="775"/>
      <c r="I1" s="775"/>
      <c r="J1" s="775"/>
      <c r="K1" s="775"/>
      <c r="L1" s="775"/>
      <c r="M1" s="775"/>
      <c r="N1" s="775"/>
      <c r="O1" s="775"/>
      <c r="P1" s="775"/>
      <c r="Q1" s="775"/>
      <c r="R1" s="775"/>
      <c r="S1" s="775"/>
      <c r="T1" s="495"/>
      <c r="U1" s="409"/>
      <c r="V1" s="409"/>
      <c r="W1" s="409"/>
      <c r="X1" s="409"/>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57" t="s">
        <v>1788</v>
      </c>
      <c r="C3" s="203"/>
      <c r="D3" s="203"/>
      <c r="E3" s="203"/>
      <c r="F3" s="203"/>
      <c r="G3" s="203"/>
      <c r="H3" s="203"/>
      <c r="I3" s="203"/>
      <c r="J3" s="203"/>
      <c r="K3" s="203"/>
      <c r="L3" s="203"/>
      <c r="M3" s="203"/>
      <c r="N3" s="203"/>
      <c r="O3" s="203"/>
      <c r="P3" s="203"/>
      <c r="Q3" s="203"/>
      <c r="R3" s="203"/>
      <c r="S3" s="730"/>
      <c r="T3" s="494"/>
      <c r="U3" s="57"/>
      <c r="V3" s="8"/>
      <c r="W3" s="8"/>
      <c r="X3" s="8"/>
    </row>
    <row r="4" spans="1:24" ht="12.75" customHeight="1" x14ac:dyDescent="0.2">
      <c r="A4" s="728"/>
      <c r="B4" s="205" t="s">
        <v>1789</v>
      </c>
      <c r="C4" s="203"/>
      <c r="D4" s="203"/>
      <c r="E4" s="203"/>
      <c r="F4" s="203"/>
      <c r="G4" s="203"/>
      <c r="H4" s="203"/>
      <c r="I4" s="203"/>
      <c r="J4" s="203"/>
      <c r="K4" s="203"/>
      <c r="L4" s="203"/>
      <c r="M4" s="203"/>
      <c r="N4" s="203"/>
      <c r="O4" s="203"/>
      <c r="P4" s="203"/>
      <c r="Q4" s="203"/>
      <c r="R4" s="203"/>
      <c r="S4" s="730"/>
      <c r="T4" s="494"/>
      <c r="U4" s="57"/>
      <c r="V4" s="8"/>
      <c r="W4" s="8"/>
      <c r="X4" s="8"/>
    </row>
    <row r="5" spans="1:24" ht="12.75" customHeight="1" x14ac:dyDescent="0.2">
      <c r="A5" s="728"/>
      <c r="B5" s="23" t="s">
        <v>1790</v>
      </c>
      <c r="C5" s="203"/>
      <c r="D5" s="203"/>
      <c r="E5" s="203"/>
      <c r="F5" s="203"/>
      <c r="G5" s="203"/>
      <c r="H5" s="203"/>
      <c r="I5" s="203"/>
      <c r="J5" s="203"/>
      <c r="K5" s="203"/>
      <c r="L5" s="203"/>
      <c r="M5" s="203"/>
      <c r="N5" s="203"/>
      <c r="O5" s="203"/>
      <c r="P5" s="203"/>
      <c r="Q5" s="203"/>
      <c r="R5" s="203"/>
      <c r="S5" s="730"/>
      <c r="T5" s="494"/>
      <c r="U5" s="57"/>
      <c r="V5" s="8"/>
      <c r="W5" s="8"/>
      <c r="X5" s="8"/>
    </row>
    <row r="6" spans="1:24" ht="12.75" customHeight="1" x14ac:dyDescent="0.2">
      <c r="A6" s="728"/>
      <c r="C6" s="203"/>
      <c r="D6" s="203"/>
      <c r="E6" s="203"/>
      <c r="F6" s="203"/>
      <c r="G6" s="203"/>
      <c r="H6" s="203"/>
      <c r="I6" s="203"/>
      <c r="J6" s="203"/>
      <c r="K6" s="203"/>
      <c r="L6" s="203"/>
      <c r="M6" s="203"/>
      <c r="N6" s="203"/>
      <c r="O6" s="203"/>
      <c r="P6" s="203"/>
      <c r="Q6" s="203"/>
      <c r="R6" s="203"/>
      <c r="S6" s="730"/>
      <c r="T6" s="494"/>
      <c r="U6" s="8"/>
      <c r="V6" s="8"/>
      <c r="W6" s="8"/>
      <c r="X6" s="8"/>
    </row>
    <row r="7" spans="1:24" ht="12.75" customHeight="1" x14ac:dyDescent="0.2">
      <c r="A7" s="728"/>
      <c r="B7" s="210" t="s">
        <v>1791</v>
      </c>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205" t="s">
        <v>1792</v>
      </c>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5" t="s">
        <v>1793</v>
      </c>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B12" s="205" t="s">
        <v>1794</v>
      </c>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B13" s="205"/>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5"/>
      <c r="C14" s="203"/>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57"/>
      <c r="C15" s="203"/>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57"/>
      <c r="C16" s="203"/>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B17" s="57"/>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205"/>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205"/>
      <c r="C19" s="205"/>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3"/>
      <c r="C20" s="203"/>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5"/>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A22" s="728"/>
      <c r="B22" s="205"/>
      <c r="C22" s="203"/>
      <c r="D22" s="203"/>
      <c r="E22" s="203"/>
      <c r="F22" s="203"/>
      <c r="G22" s="203"/>
      <c r="H22" s="203"/>
      <c r="I22" s="203"/>
      <c r="J22" s="203"/>
      <c r="K22" s="203"/>
      <c r="L22" s="203"/>
      <c r="M22" s="203"/>
      <c r="N22" s="203"/>
      <c r="O22" s="203"/>
      <c r="P22" s="203"/>
      <c r="Q22" s="203"/>
      <c r="R22" s="203"/>
      <c r="S22" s="730"/>
      <c r="T22" s="494"/>
      <c r="U22" s="8"/>
      <c r="V22" s="8"/>
      <c r="W22" s="8"/>
      <c r="X22" s="8"/>
    </row>
    <row r="23" spans="1:24" ht="12.75" customHeight="1" x14ac:dyDescent="0.2">
      <c r="A23" s="728"/>
      <c r="B23" s="205"/>
      <c r="C23" s="203"/>
      <c r="D23" s="203"/>
      <c r="E23" s="203"/>
      <c r="F23" s="203"/>
      <c r="G23" s="203"/>
      <c r="H23" s="203"/>
      <c r="I23" s="203"/>
      <c r="J23" s="203"/>
      <c r="K23" s="203"/>
      <c r="L23" s="203"/>
      <c r="M23" s="203"/>
      <c r="N23" s="203"/>
      <c r="O23" s="203"/>
      <c r="P23" s="203"/>
      <c r="Q23" s="203"/>
      <c r="R23" s="203"/>
      <c r="S23" s="730"/>
      <c r="T23" s="494"/>
      <c r="U23" s="8"/>
      <c r="V23" s="8"/>
      <c r="W23" s="8"/>
      <c r="X23" s="8"/>
    </row>
    <row r="24" spans="1:24" ht="12.75" customHeight="1" x14ac:dyDescent="0.2">
      <c r="A24" s="728"/>
      <c r="C24" s="203"/>
      <c r="D24" s="203"/>
      <c r="E24" s="203"/>
      <c r="F24" s="203"/>
      <c r="G24" s="203"/>
      <c r="H24" s="203"/>
      <c r="I24" s="203"/>
      <c r="J24" s="203"/>
      <c r="K24" s="203"/>
      <c r="L24" s="203"/>
      <c r="M24" s="203"/>
      <c r="N24" s="203"/>
      <c r="O24" s="203"/>
      <c r="P24" s="203"/>
      <c r="Q24" s="203"/>
      <c r="R24" s="203"/>
      <c r="S24" s="730"/>
      <c r="T24" s="494"/>
      <c r="U24" s="8"/>
      <c r="V24" s="8"/>
      <c r="W24" s="8"/>
      <c r="X24" s="8"/>
    </row>
    <row r="25" spans="1:24" ht="12.75" customHeight="1" x14ac:dyDescent="0.2">
      <c r="A25" s="728"/>
      <c r="B25" s="205"/>
      <c r="C25" s="203"/>
      <c r="D25" s="203"/>
      <c r="E25" s="203"/>
      <c r="F25" s="203"/>
      <c r="G25" s="203"/>
      <c r="H25" s="203"/>
      <c r="I25" s="203"/>
      <c r="J25" s="203"/>
      <c r="K25" s="203"/>
      <c r="L25" s="203"/>
      <c r="M25" s="203"/>
      <c r="N25" s="203"/>
      <c r="O25" s="203"/>
      <c r="P25" s="203"/>
      <c r="Q25" s="203"/>
      <c r="R25" s="203"/>
      <c r="S25" s="730"/>
      <c r="T25" s="494"/>
      <c r="U25" s="8"/>
      <c r="V25" s="8"/>
      <c r="W25" s="8"/>
      <c r="X25" s="8"/>
    </row>
    <row r="26" spans="1:24" ht="12.75" customHeight="1" x14ac:dyDescent="0.2">
      <c r="A26" s="728"/>
      <c r="B26" s="205"/>
      <c r="C26" s="203"/>
      <c r="D26" s="203"/>
      <c r="E26" s="203"/>
      <c r="F26" s="203"/>
      <c r="G26" s="203"/>
      <c r="H26" s="203"/>
      <c r="I26" s="203"/>
      <c r="J26" s="203"/>
      <c r="K26" s="203"/>
      <c r="L26" s="203"/>
      <c r="M26" s="203"/>
      <c r="N26" s="203"/>
      <c r="O26" s="203"/>
      <c r="P26" s="203"/>
      <c r="Q26" s="203"/>
      <c r="R26" s="203"/>
      <c r="S26" s="730"/>
      <c r="T26" s="494"/>
      <c r="U26" s="8"/>
      <c r="V26" s="8"/>
      <c r="W26" s="8"/>
      <c r="X26" s="8"/>
    </row>
    <row r="27" spans="1:24" ht="12.75" customHeight="1" x14ac:dyDescent="0.2">
      <c r="A27" s="728"/>
      <c r="B27" s="57"/>
      <c r="C27" s="203"/>
      <c r="D27" s="203"/>
      <c r="E27" s="203"/>
      <c r="F27" s="203"/>
      <c r="G27" s="203"/>
      <c r="H27" s="203"/>
      <c r="I27" s="203"/>
      <c r="J27" s="203"/>
      <c r="K27" s="203"/>
      <c r="L27" s="203"/>
      <c r="M27" s="203"/>
      <c r="N27" s="203"/>
      <c r="O27" s="203"/>
      <c r="P27" s="203"/>
      <c r="Q27" s="203"/>
      <c r="R27" s="203"/>
      <c r="S27" s="730"/>
      <c r="T27" s="494"/>
      <c r="U27" s="8"/>
      <c r="V27" s="8"/>
      <c r="W27" s="8"/>
      <c r="X27" s="8"/>
    </row>
    <row r="28" spans="1:24" ht="12.75" customHeight="1" x14ac:dyDescent="0.2">
      <c r="A28" s="728"/>
      <c r="B28" s="57"/>
      <c r="C28" s="203"/>
      <c r="D28" s="203"/>
      <c r="E28" s="203"/>
      <c r="F28" s="203"/>
      <c r="G28" s="203"/>
      <c r="H28" s="203"/>
      <c r="I28" s="203"/>
      <c r="J28" s="203"/>
      <c r="K28" s="203"/>
      <c r="L28" s="203"/>
      <c r="M28" s="203"/>
      <c r="N28" s="203"/>
      <c r="O28" s="203"/>
      <c r="P28" s="203"/>
      <c r="Q28" s="203"/>
      <c r="R28" s="203"/>
      <c r="S28" s="730"/>
      <c r="T28" s="494"/>
      <c r="U28" s="8"/>
      <c r="V28" s="8"/>
      <c r="W28" s="8"/>
      <c r="X28" s="8"/>
    </row>
    <row r="29" spans="1:24" ht="12.75" customHeight="1" x14ac:dyDescent="0.2">
      <c r="A29" s="728"/>
      <c r="B29" s="57"/>
      <c r="C29" s="203"/>
      <c r="D29" s="203"/>
      <c r="E29" s="203"/>
      <c r="F29" s="203"/>
      <c r="G29" s="203"/>
      <c r="H29" s="203"/>
      <c r="I29" s="203"/>
      <c r="J29" s="203"/>
      <c r="K29" s="203"/>
      <c r="L29" s="203"/>
      <c r="M29" s="203"/>
      <c r="N29" s="203"/>
      <c r="O29" s="203"/>
      <c r="P29" s="203"/>
      <c r="Q29" s="203"/>
      <c r="R29" s="203"/>
      <c r="S29" s="730"/>
      <c r="T29" s="494"/>
      <c r="U29" s="8"/>
      <c r="V29" s="8"/>
      <c r="W29" s="8"/>
      <c r="X29" s="8"/>
    </row>
    <row r="30" spans="1:24" ht="12.75" customHeight="1" x14ac:dyDescent="0.2">
      <c r="A30" s="728"/>
      <c r="B30" s="205"/>
      <c r="C30" s="203"/>
      <c r="D30" s="203"/>
      <c r="E30" s="203"/>
      <c r="F30" s="203"/>
      <c r="G30" s="203"/>
      <c r="H30" s="203"/>
      <c r="I30" s="203"/>
      <c r="J30" s="203"/>
      <c r="K30" s="203"/>
      <c r="L30" s="203"/>
      <c r="M30" s="203"/>
      <c r="N30" s="203"/>
      <c r="O30" s="203"/>
      <c r="P30" s="203"/>
      <c r="Q30" s="203"/>
      <c r="R30" s="203"/>
      <c r="S30" s="730"/>
      <c r="T30" s="494"/>
      <c r="U30" s="8"/>
      <c r="V30" s="8"/>
      <c r="W30" s="8"/>
      <c r="X30" s="8"/>
    </row>
    <row r="31" spans="1:24" ht="12.75" customHeight="1" x14ac:dyDescent="0.2">
      <c r="A31" s="728"/>
      <c r="B31" s="205"/>
      <c r="C31" s="205"/>
      <c r="D31" s="203"/>
      <c r="E31" s="203"/>
      <c r="F31" s="203"/>
      <c r="G31" s="203"/>
      <c r="H31" s="203"/>
      <c r="I31" s="203"/>
      <c r="J31" s="203"/>
      <c r="K31" s="203"/>
      <c r="L31" s="203"/>
      <c r="M31" s="203"/>
      <c r="N31" s="203"/>
      <c r="O31" s="203"/>
      <c r="P31" s="203"/>
      <c r="Q31" s="203"/>
      <c r="R31" s="203"/>
      <c r="S31" s="730"/>
      <c r="T31" s="494"/>
      <c r="U31" s="8"/>
      <c r="V31" s="8"/>
      <c r="W31" s="8"/>
      <c r="X31" s="8"/>
    </row>
    <row r="32" spans="1:24" ht="12.75" customHeight="1" x14ac:dyDescent="0.2">
      <c r="A32" s="728"/>
      <c r="B32" s="203"/>
      <c r="C32" s="203"/>
      <c r="D32" s="203"/>
      <c r="E32" s="203"/>
      <c r="F32" s="203"/>
      <c r="G32" s="203"/>
      <c r="H32" s="203"/>
      <c r="I32" s="203"/>
      <c r="J32" s="203"/>
      <c r="K32" s="203"/>
      <c r="L32" s="203"/>
      <c r="M32" s="203"/>
      <c r="N32" s="203"/>
      <c r="O32" s="203"/>
      <c r="P32" s="203"/>
      <c r="Q32" s="203"/>
      <c r="R32" s="203"/>
      <c r="S32" s="730"/>
      <c r="T32" s="494"/>
      <c r="U32" s="8"/>
      <c r="V32" s="8"/>
      <c r="W32" s="8"/>
      <c r="X32" s="8"/>
    </row>
    <row r="33" spans="1:24" ht="12.75" customHeight="1" x14ac:dyDescent="0.2">
      <c r="A33" s="728"/>
      <c r="B33" s="203"/>
      <c r="C33" s="203"/>
      <c r="D33" s="203"/>
      <c r="E33" s="203"/>
      <c r="F33" s="203"/>
      <c r="G33" s="203"/>
      <c r="H33" s="203"/>
      <c r="I33" s="203"/>
      <c r="J33" s="203"/>
      <c r="K33" s="203"/>
      <c r="L33" s="203"/>
      <c r="M33" s="203"/>
      <c r="N33" s="203"/>
      <c r="O33" s="203"/>
      <c r="P33" s="203"/>
      <c r="Q33" s="203"/>
      <c r="R33" s="203"/>
      <c r="S33" s="730"/>
      <c r="T33" s="494"/>
      <c r="U33" s="8"/>
      <c r="V33" s="8"/>
      <c r="W33" s="8"/>
      <c r="X33" s="8"/>
    </row>
    <row r="34" spans="1:24" ht="12.75" customHeight="1" x14ac:dyDescent="0.2">
      <c r="A34" s="728"/>
      <c r="B34" s="203"/>
      <c r="C34" s="203"/>
      <c r="D34" s="203"/>
      <c r="E34" s="203"/>
      <c r="F34" s="203"/>
      <c r="G34" s="203"/>
      <c r="H34" s="203"/>
      <c r="I34" s="203"/>
      <c r="J34" s="203"/>
      <c r="K34" s="203"/>
      <c r="L34" s="203"/>
      <c r="M34" s="203"/>
      <c r="N34" s="203"/>
      <c r="O34" s="203"/>
      <c r="P34" s="203"/>
      <c r="Q34" s="203"/>
      <c r="R34" s="203"/>
      <c r="S34" s="730"/>
      <c r="T34" s="494"/>
      <c r="U34" s="8"/>
      <c r="V34" s="8"/>
      <c r="W34" s="8"/>
      <c r="X34" s="8"/>
    </row>
    <row r="35" spans="1:24" ht="12.75" customHeight="1" x14ac:dyDescent="0.2">
      <c r="A35" s="728"/>
      <c r="B35" s="203"/>
      <c r="C35" s="203"/>
      <c r="D35" s="203"/>
      <c r="E35" s="203"/>
      <c r="F35" s="203"/>
      <c r="G35" s="203"/>
      <c r="H35" s="203"/>
      <c r="I35" s="203"/>
      <c r="J35" s="203"/>
      <c r="K35" s="203"/>
      <c r="L35" s="203"/>
      <c r="M35" s="203"/>
      <c r="N35" s="203"/>
      <c r="O35" s="203"/>
      <c r="P35" s="203"/>
      <c r="Q35" s="203"/>
      <c r="R35" s="203"/>
      <c r="S35" s="730"/>
      <c r="T35" s="494"/>
      <c r="U35" s="8"/>
      <c r="V35" s="8"/>
      <c r="W35" s="8"/>
      <c r="X35" s="8"/>
    </row>
    <row r="36" spans="1:24" ht="12.75" customHeight="1" x14ac:dyDescent="0.2">
      <c r="A36" s="728"/>
      <c r="B36" s="203"/>
      <c r="C36" s="203"/>
      <c r="D36" s="203"/>
      <c r="E36" s="203"/>
      <c r="F36" s="203"/>
      <c r="G36" s="203"/>
      <c r="H36" s="203"/>
      <c r="I36" s="203"/>
      <c r="J36" s="203"/>
      <c r="K36" s="203"/>
      <c r="L36" s="203"/>
      <c r="M36" s="203"/>
      <c r="N36" s="203"/>
      <c r="O36" s="203"/>
      <c r="P36" s="203"/>
      <c r="Q36" s="203"/>
      <c r="R36" s="203"/>
      <c r="S36" s="730"/>
      <c r="T36" s="494"/>
      <c r="U36" s="8"/>
      <c r="V36" s="8"/>
      <c r="W36" s="8"/>
      <c r="X36" s="8"/>
    </row>
    <row r="37" spans="1:24" ht="12.75" customHeight="1" x14ac:dyDescent="0.2">
      <c r="A37" s="728"/>
      <c r="B37" s="203"/>
      <c r="C37" s="203"/>
      <c r="D37" s="203"/>
      <c r="E37" s="203"/>
      <c r="F37" s="203"/>
      <c r="G37" s="203"/>
      <c r="H37" s="203"/>
      <c r="I37" s="203"/>
      <c r="J37" s="203"/>
      <c r="K37" s="203"/>
      <c r="L37" s="203"/>
      <c r="M37" s="203"/>
      <c r="N37" s="203"/>
      <c r="O37" s="203"/>
      <c r="P37" s="203"/>
      <c r="Q37" s="203"/>
      <c r="R37" s="203"/>
      <c r="S37" s="730"/>
      <c r="T37" s="494"/>
      <c r="U37" s="8"/>
      <c r="V37" s="8"/>
      <c r="W37" s="8"/>
      <c r="X37" s="8"/>
    </row>
    <row r="38" spans="1:24" ht="12.75" customHeight="1" x14ac:dyDescent="0.2">
      <c r="A38" s="728"/>
      <c r="B38" s="203"/>
      <c r="D38" s="203"/>
      <c r="E38" s="203"/>
      <c r="F38" s="203"/>
      <c r="G38" s="203"/>
      <c r="H38" s="203"/>
      <c r="I38" s="203"/>
      <c r="J38" s="203"/>
      <c r="K38" s="203"/>
      <c r="L38" s="203"/>
      <c r="M38" s="203"/>
      <c r="N38" s="203"/>
      <c r="O38" s="203"/>
      <c r="P38" s="203"/>
      <c r="Q38" s="203"/>
      <c r="R38" s="203"/>
      <c r="S38" s="730"/>
      <c r="T38" s="494"/>
      <c r="U38" s="8"/>
      <c r="V38" s="8"/>
      <c r="W38" s="8"/>
      <c r="X38" s="8"/>
    </row>
    <row r="39" spans="1:24" ht="12.75" customHeight="1" x14ac:dyDescent="0.2">
      <c r="A39" s="728"/>
      <c r="B39" s="203"/>
      <c r="C39" s="203"/>
      <c r="D39" s="203"/>
      <c r="E39" s="203"/>
      <c r="F39" s="203"/>
      <c r="G39" s="203"/>
      <c r="H39" s="203"/>
      <c r="I39" s="203"/>
      <c r="J39" s="203"/>
      <c r="K39" s="203"/>
      <c r="L39" s="203"/>
      <c r="M39" s="203"/>
      <c r="N39" s="203"/>
      <c r="O39" s="203"/>
      <c r="P39" s="203"/>
      <c r="Q39" s="203"/>
      <c r="R39" s="203"/>
      <c r="S39" s="730"/>
      <c r="T39" s="494"/>
      <c r="U39" s="8"/>
      <c r="V39" s="8"/>
      <c r="W39" s="8"/>
      <c r="X39" s="8"/>
    </row>
    <row r="40" spans="1:24" ht="12.75" customHeight="1" x14ac:dyDescent="0.2">
      <c r="A40" s="728"/>
      <c r="B40" s="203"/>
      <c r="D40" s="203"/>
      <c r="E40" s="203"/>
      <c r="F40" s="203"/>
      <c r="G40" s="203"/>
      <c r="H40" s="203"/>
      <c r="I40" s="203"/>
      <c r="J40" s="203"/>
      <c r="K40" s="203"/>
      <c r="L40" s="203"/>
      <c r="M40" s="203"/>
      <c r="N40" s="203"/>
      <c r="O40" s="203"/>
      <c r="P40" s="203"/>
      <c r="Q40" s="203"/>
      <c r="R40" s="203"/>
      <c r="S40" s="730"/>
      <c r="T40" s="494"/>
      <c r="U40" s="8"/>
      <c r="V40" s="8"/>
      <c r="W40" s="8"/>
      <c r="X40" s="8"/>
    </row>
    <row r="41" spans="1:24" ht="12.75" customHeight="1" x14ac:dyDescent="0.2">
      <c r="A41" s="728"/>
      <c r="B41" s="203"/>
      <c r="C41" s="203"/>
      <c r="D41" s="203"/>
      <c r="E41" s="203"/>
      <c r="F41" s="203"/>
      <c r="G41" s="203"/>
      <c r="H41" s="203"/>
      <c r="I41" s="203"/>
      <c r="J41" s="203"/>
      <c r="K41" s="203"/>
      <c r="L41" s="203"/>
      <c r="M41" s="203"/>
      <c r="N41" s="203"/>
      <c r="O41" s="203"/>
      <c r="P41" s="203"/>
      <c r="Q41" s="203"/>
      <c r="R41" s="203"/>
      <c r="S41" s="730"/>
      <c r="T41" s="494"/>
      <c r="U41" s="8"/>
      <c r="V41" s="8"/>
      <c r="W41" s="8"/>
      <c r="X41" s="8"/>
    </row>
    <row r="42" spans="1:24" ht="12.75" customHeight="1" x14ac:dyDescent="0.2">
      <c r="A42" s="728"/>
      <c r="B42" s="203"/>
      <c r="C42" s="203"/>
      <c r="D42" s="203"/>
      <c r="E42" s="203"/>
      <c r="F42" s="203"/>
      <c r="G42" s="203"/>
      <c r="H42" s="203"/>
      <c r="I42" s="203"/>
      <c r="J42" s="203"/>
      <c r="K42" s="203"/>
      <c r="L42" s="203"/>
      <c r="M42" s="203"/>
      <c r="N42" s="203"/>
      <c r="O42" s="203"/>
      <c r="P42" s="203"/>
      <c r="Q42" s="203"/>
      <c r="R42" s="203"/>
      <c r="S42" s="730"/>
      <c r="T42" s="494"/>
      <c r="U42" s="8"/>
      <c r="V42" s="8"/>
      <c r="W42" s="8"/>
      <c r="X42" s="8"/>
    </row>
    <row r="43" spans="1:24" ht="12.75" customHeight="1" x14ac:dyDescent="0.2">
      <c r="A43" s="728"/>
      <c r="B43" s="203"/>
      <c r="D43" s="203"/>
      <c r="E43" s="203"/>
      <c r="F43" s="203"/>
      <c r="G43" s="203"/>
      <c r="H43" s="203"/>
      <c r="I43" s="203"/>
      <c r="J43" s="203"/>
      <c r="K43" s="203"/>
      <c r="L43" s="203"/>
      <c r="M43" s="203"/>
      <c r="N43" s="203"/>
      <c r="O43" s="203"/>
      <c r="P43" s="203"/>
      <c r="Q43" s="203"/>
      <c r="R43" s="203"/>
      <c r="S43" s="730"/>
      <c r="T43" s="494"/>
      <c r="U43" s="8"/>
      <c r="V43" s="8"/>
      <c r="W43" s="8"/>
      <c r="X43" s="8"/>
    </row>
    <row r="44" spans="1:24" ht="12.75" customHeight="1" x14ac:dyDescent="0.2">
      <c r="A44" s="728"/>
      <c r="B44" s="203"/>
      <c r="D44" s="203"/>
      <c r="E44" s="203"/>
      <c r="F44" s="203"/>
      <c r="G44" s="203"/>
      <c r="H44" s="203"/>
      <c r="I44" s="203"/>
      <c r="J44" s="203"/>
      <c r="K44" s="203"/>
      <c r="L44" s="203"/>
      <c r="M44" s="203"/>
      <c r="N44" s="203"/>
      <c r="O44" s="203"/>
      <c r="P44" s="203"/>
      <c r="Q44" s="203"/>
      <c r="R44" s="203"/>
      <c r="S44" s="730"/>
      <c r="T44" s="494"/>
      <c r="U44" s="8"/>
      <c r="V44" s="8"/>
      <c r="W44" s="8"/>
      <c r="X44" s="8"/>
    </row>
    <row r="45" spans="1:24" ht="12.75" customHeight="1" x14ac:dyDescent="0.2">
      <c r="A45" s="728"/>
      <c r="B45" s="203"/>
      <c r="C45" s="203"/>
      <c r="D45" s="203"/>
      <c r="E45" s="203"/>
      <c r="F45" s="203"/>
      <c r="G45" s="203"/>
      <c r="H45" s="203"/>
      <c r="I45" s="203"/>
      <c r="J45" s="203"/>
      <c r="K45" s="203"/>
      <c r="L45" s="203"/>
      <c r="M45" s="203"/>
      <c r="N45" s="203"/>
      <c r="O45" s="203"/>
      <c r="P45" s="203"/>
      <c r="Q45" s="203"/>
      <c r="R45" s="203"/>
      <c r="S45" s="730"/>
      <c r="T45" s="494"/>
      <c r="U45" s="8"/>
      <c r="V45" s="8"/>
      <c r="W45" s="8"/>
      <c r="X45" s="8"/>
    </row>
    <row r="46" spans="1:24" ht="12.75" customHeight="1" x14ac:dyDescent="0.2">
      <c r="A46" s="728"/>
      <c r="B46" s="203"/>
      <c r="C46" s="313" t="s">
        <v>1698</v>
      </c>
      <c r="D46" s="203"/>
      <c r="E46" s="203"/>
      <c r="F46" s="203"/>
      <c r="G46" s="203"/>
      <c r="H46" s="203"/>
      <c r="I46" s="203"/>
      <c r="J46" s="203"/>
      <c r="K46" s="203"/>
      <c r="L46" s="203"/>
      <c r="M46" s="203"/>
      <c r="N46" s="203"/>
      <c r="O46" s="203"/>
      <c r="P46" s="203"/>
      <c r="Q46" s="203"/>
      <c r="R46" s="203"/>
      <c r="S46" s="730"/>
      <c r="T46" s="494"/>
      <c r="U46" s="8"/>
      <c r="V46" s="8"/>
      <c r="W46" s="8"/>
      <c r="X46" s="8"/>
    </row>
    <row r="47" spans="1:24" ht="12.75" customHeight="1" x14ac:dyDescent="0.2">
      <c r="A47" s="728"/>
      <c r="B47" s="203"/>
      <c r="C47" s="203"/>
      <c r="D47" s="203"/>
      <c r="E47" s="203"/>
      <c r="F47" s="203"/>
      <c r="G47" s="203"/>
      <c r="H47" s="203"/>
      <c r="I47" s="203"/>
      <c r="J47" s="203"/>
      <c r="K47" s="203"/>
      <c r="L47" s="203"/>
      <c r="M47" s="203"/>
      <c r="N47" s="203"/>
      <c r="O47" s="203"/>
      <c r="P47" s="203"/>
      <c r="Q47" s="203"/>
      <c r="R47" s="203"/>
      <c r="S47" s="730"/>
      <c r="T47" s="494"/>
      <c r="U47" s="8"/>
      <c r="V47" s="8"/>
      <c r="W47" s="8"/>
      <c r="X47" s="8"/>
    </row>
    <row r="48" spans="1:24" ht="12.75" customHeight="1" x14ac:dyDescent="0.2">
      <c r="A48" s="728"/>
      <c r="B48" s="203"/>
      <c r="C48" s="203"/>
      <c r="D48" s="203"/>
      <c r="E48" s="203"/>
      <c r="F48" s="203"/>
      <c r="G48" s="203"/>
      <c r="H48" s="203"/>
      <c r="I48" s="203"/>
      <c r="J48" s="203"/>
      <c r="K48" s="203"/>
      <c r="L48" s="203"/>
      <c r="M48" s="203"/>
      <c r="N48" s="203"/>
      <c r="O48" s="203"/>
      <c r="P48" s="203"/>
      <c r="Q48" s="203"/>
      <c r="R48" s="203"/>
      <c r="S48" s="730"/>
      <c r="T48" s="494"/>
      <c r="U48" s="8"/>
      <c r="V48" s="8"/>
      <c r="W48" s="8"/>
      <c r="X48" s="8"/>
    </row>
    <row r="49" spans="1:24" ht="12.75" customHeight="1" x14ac:dyDescent="0.2">
      <c r="A49" s="728"/>
      <c r="B49" s="203"/>
      <c r="C49" s="203"/>
      <c r="D49" s="203"/>
      <c r="E49" s="203"/>
      <c r="F49" s="203"/>
      <c r="G49" s="203"/>
      <c r="H49" s="203"/>
      <c r="I49" s="203"/>
      <c r="J49" s="203"/>
      <c r="K49" s="203"/>
      <c r="L49" s="203"/>
      <c r="M49" s="203"/>
      <c r="N49" s="203"/>
      <c r="O49" s="203"/>
      <c r="P49" s="203"/>
      <c r="Q49" s="203"/>
      <c r="R49" s="203"/>
      <c r="S49" s="730"/>
      <c r="T49" s="494"/>
      <c r="U49" s="8"/>
      <c r="V49" s="8"/>
      <c r="W49" s="8"/>
      <c r="X49" s="8"/>
    </row>
    <row r="50" spans="1:24" ht="12.75" customHeight="1" x14ac:dyDescent="0.2">
      <c r="A50" s="728"/>
      <c r="B50" s="203"/>
      <c r="C50" s="203"/>
      <c r="D50" s="203"/>
      <c r="E50" s="203"/>
      <c r="F50" s="203"/>
      <c r="G50" s="203"/>
      <c r="H50" s="203"/>
      <c r="I50" s="203"/>
      <c r="J50" s="203"/>
      <c r="K50" s="203"/>
      <c r="L50" s="203"/>
      <c r="M50" s="203"/>
      <c r="N50" s="203"/>
      <c r="O50" s="203"/>
      <c r="P50" s="203"/>
      <c r="Q50" s="203"/>
      <c r="R50" s="203"/>
      <c r="S50" s="730"/>
      <c r="T50" s="494"/>
      <c r="U50" s="8"/>
      <c r="V50" s="8"/>
      <c r="W50" s="8"/>
      <c r="X50" s="8"/>
    </row>
    <row r="51" spans="1:24" ht="12.75" customHeight="1" x14ac:dyDescent="0.2">
      <c r="A51" s="728"/>
      <c r="B51" s="203"/>
      <c r="C51" s="203"/>
      <c r="D51" s="203"/>
      <c r="E51" s="203"/>
      <c r="F51" s="203"/>
      <c r="G51" s="203"/>
      <c r="H51" s="203"/>
      <c r="I51" s="203"/>
      <c r="J51" s="203"/>
      <c r="K51" s="203"/>
      <c r="L51" s="203"/>
      <c r="M51" s="203"/>
      <c r="N51" s="203"/>
      <c r="O51" s="203"/>
      <c r="P51" s="203"/>
      <c r="Q51" s="203"/>
      <c r="R51" s="203"/>
      <c r="S51" s="730"/>
      <c r="T51" s="494"/>
      <c r="U51" s="8"/>
      <c r="V51" s="8"/>
      <c r="W51" s="8"/>
      <c r="X51" s="8"/>
    </row>
  </sheetData>
  <sheetProtection algorithmName="SHA-512" hashValue="yeQctZfkV+I4r81wUOzrM0U7nmilmlXtwmc1cl8BBmDCBpJfxODBOS90hVHm9e0qBYhe4EW8REiLF0ceEARiMw==" saltValue="4Cfujn9IEWFCAeFSLKOqXg==" spinCount="100000" sheet="1" scenarios="1" insertHyperlinks="0"/>
  <mergeCells count="1">
    <mergeCell ref="A1:S1"/>
  </mergeCells>
  <hyperlinks>
    <hyperlink ref="C46" location="'T3.6.10 Shear Tests'!A1" display="BACK" xr:uid="{00000000-0004-0000-3100-000000000000}"/>
  </hyperlinks>
  <pageMargins left="0.39370078740157483" right="0.39370078740157483" top="0.39370078740157483" bottom="0.39370078740157483" header="0" footer="0"/>
  <pageSetup paperSize="9"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Tabelle46">
    <pageSetUpPr fitToPage="1"/>
  </sheetPr>
  <dimension ref="A1:AL60"/>
  <sheetViews>
    <sheetView showGridLines="0" workbookViewId="0">
      <selection sqref="A1:S1"/>
    </sheetView>
  </sheetViews>
  <sheetFormatPr baseColWidth="10" defaultColWidth="14.42578125" defaultRowHeight="15" customHeight="1" x14ac:dyDescent="0.2"/>
  <cols>
    <col min="1" max="2" width="5" customWidth="1"/>
    <col min="3" max="3" width="6.5703125" customWidth="1"/>
    <col min="4" max="38" width="5" customWidth="1"/>
  </cols>
  <sheetData>
    <row r="1" spans="1:38" ht="12.75" customHeight="1" x14ac:dyDescent="0.2">
      <c r="A1" s="1078" t="s">
        <v>1795</v>
      </c>
      <c r="B1" s="764"/>
      <c r="C1" s="764"/>
      <c r="D1" s="764"/>
      <c r="E1" s="764"/>
      <c r="F1" s="764"/>
      <c r="G1" s="764"/>
      <c r="H1" s="764"/>
      <c r="I1" s="764"/>
      <c r="J1" s="764"/>
      <c r="K1" s="764"/>
      <c r="L1" s="764"/>
      <c r="M1" s="764"/>
      <c r="N1" s="764"/>
      <c r="O1" s="764"/>
      <c r="P1" s="764"/>
      <c r="Q1" s="764"/>
      <c r="R1" s="764"/>
      <c r="S1" s="764"/>
      <c r="T1" s="1151" t="s">
        <v>1796</v>
      </c>
      <c r="U1" s="764"/>
      <c r="V1" s="764"/>
      <c r="W1" s="764"/>
      <c r="X1" s="764"/>
      <c r="Y1" s="764"/>
      <c r="Z1" s="764"/>
      <c r="AA1" s="764"/>
      <c r="AB1" s="764"/>
      <c r="AC1" s="764"/>
      <c r="AD1" s="764"/>
      <c r="AE1" s="764"/>
      <c r="AF1" s="764"/>
      <c r="AG1" s="764"/>
      <c r="AH1" s="764"/>
      <c r="AI1" s="764"/>
      <c r="AJ1" s="764"/>
      <c r="AK1" s="764"/>
      <c r="AL1" s="765"/>
    </row>
    <row r="2" spans="1:38" ht="12.75" customHeight="1" x14ac:dyDescent="0.25">
      <c r="A2" s="494" t="s">
        <v>1797</v>
      </c>
      <c r="B2" s="23" t="s">
        <v>1797</v>
      </c>
      <c r="C2" s="23" t="s">
        <v>1797</v>
      </c>
      <c r="D2" s="23" t="s">
        <v>1797</v>
      </c>
      <c r="E2" s="23" t="s">
        <v>1797</v>
      </c>
      <c r="F2" s="23" t="s">
        <v>1797</v>
      </c>
      <c r="G2" s="23" t="s">
        <v>1797</v>
      </c>
      <c r="H2" s="23" t="s">
        <v>1797</v>
      </c>
      <c r="I2" s="23" t="s">
        <v>1797</v>
      </c>
      <c r="J2" s="23" t="s">
        <v>1797</v>
      </c>
      <c r="K2" s="23" t="s">
        <v>1797</v>
      </c>
      <c r="L2" s="23" t="s">
        <v>1797</v>
      </c>
      <c r="M2" s="23" t="s">
        <v>1797</v>
      </c>
      <c r="N2" s="23" t="s">
        <v>1797</v>
      </c>
      <c r="O2" s="23" t="s">
        <v>1797</v>
      </c>
      <c r="P2" s="23" t="s">
        <v>1797</v>
      </c>
      <c r="Q2" s="23" t="s">
        <v>1797</v>
      </c>
      <c r="R2" s="23" t="s">
        <v>1797</v>
      </c>
      <c r="S2" s="273" t="s">
        <v>1797</v>
      </c>
      <c r="T2" s="735" t="s">
        <v>1797</v>
      </c>
      <c r="U2" s="735" t="s">
        <v>1797</v>
      </c>
      <c r="V2" s="735" t="s">
        <v>1797</v>
      </c>
      <c r="W2" s="735" t="s">
        <v>1797</v>
      </c>
      <c r="X2" s="735" t="s">
        <v>1797</v>
      </c>
      <c r="Y2" s="735" t="s">
        <v>1797</v>
      </c>
      <c r="Z2" s="735" t="s">
        <v>1797</v>
      </c>
      <c r="AA2" s="735" t="s">
        <v>1797</v>
      </c>
      <c r="AB2" s="735" t="s">
        <v>1797</v>
      </c>
      <c r="AC2" s="735" t="s">
        <v>1797</v>
      </c>
      <c r="AD2" s="735" t="s">
        <v>1797</v>
      </c>
      <c r="AE2" s="735" t="s">
        <v>1797</v>
      </c>
      <c r="AF2" s="735" t="s">
        <v>1797</v>
      </c>
      <c r="AG2" s="735" t="s">
        <v>1797</v>
      </c>
      <c r="AH2" s="735" t="s">
        <v>1797</v>
      </c>
      <c r="AI2" s="735" t="s">
        <v>1797</v>
      </c>
      <c r="AJ2" s="735" t="s">
        <v>1797</v>
      </c>
      <c r="AK2" s="735" t="s">
        <v>1797</v>
      </c>
      <c r="AL2" s="736" t="s">
        <v>1797</v>
      </c>
    </row>
    <row r="3" spans="1:38" ht="12.75" customHeight="1" x14ac:dyDescent="0.25">
      <c r="A3" s="494" t="s">
        <v>1797</v>
      </c>
      <c r="B3" s="57" t="s">
        <v>1798</v>
      </c>
      <c r="C3" s="57"/>
      <c r="D3" s="57"/>
      <c r="E3" s="57"/>
      <c r="F3" s="57"/>
      <c r="G3" s="57"/>
      <c r="H3" s="57"/>
      <c r="I3" s="57"/>
      <c r="J3" s="57"/>
      <c r="K3" s="57"/>
      <c r="L3" s="57"/>
      <c r="M3" s="57"/>
      <c r="N3" s="57"/>
      <c r="O3" s="57"/>
      <c r="P3" s="57"/>
      <c r="Q3" s="57"/>
      <c r="R3" s="57"/>
      <c r="S3" s="273" t="s">
        <v>1797</v>
      </c>
      <c r="T3" s="735" t="s">
        <v>1797</v>
      </c>
      <c r="U3" s="737" t="s">
        <v>1799</v>
      </c>
      <c r="V3" s="737"/>
      <c r="W3" s="737"/>
      <c r="X3" s="737"/>
      <c r="Y3" s="737"/>
      <c r="Z3" s="737"/>
      <c r="AA3" s="737"/>
      <c r="AB3" s="737"/>
      <c r="AC3" s="737"/>
      <c r="AD3" s="737"/>
      <c r="AE3" s="737"/>
      <c r="AF3" s="737"/>
      <c r="AG3" s="737"/>
      <c r="AH3" s="737"/>
      <c r="AI3" s="735" t="s">
        <v>1797</v>
      </c>
      <c r="AJ3" s="735" t="s">
        <v>1797</v>
      </c>
      <c r="AK3" s="735" t="s">
        <v>1797</v>
      </c>
      <c r="AL3" s="736" t="s">
        <v>1797</v>
      </c>
    </row>
    <row r="4" spans="1:38" ht="12.75" customHeight="1" x14ac:dyDescent="0.25">
      <c r="A4" s="494" t="s">
        <v>1797</v>
      </c>
      <c r="B4" s="57" t="s">
        <v>1800</v>
      </c>
      <c r="C4" s="57"/>
      <c r="D4" s="57"/>
      <c r="E4" s="57"/>
      <c r="F4" s="57"/>
      <c r="G4" s="57"/>
      <c r="H4" s="57"/>
      <c r="I4" s="57"/>
      <c r="J4" s="57"/>
      <c r="S4" s="273" t="s">
        <v>1797</v>
      </c>
      <c r="T4" s="735" t="s">
        <v>1797</v>
      </c>
      <c r="U4" s="735" t="s">
        <v>1797</v>
      </c>
      <c r="V4" s="735" t="s">
        <v>1797</v>
      </c>
      <c r="W4" s="735" t="s">
        <v>1797</v>
      </c>
      <c r="X4" s="735" t="s">
        <v>1797</v>
      </c>
      <c r="Y4" s="735" t="s">
        <v>1797</v>
      </c>
      <c r="Z4" s="735" t="s">
        <v>1797</v>
      </c>
      <c r="AA4" s="735" t="s">
        <v>1797</v>
      </c>
      <c r="AB4" s="735" t="s">
        <v>1797</v>
      </c>
      <c r="AC4" s="735" t="s">
        <v>1797</v>
      </c>
      <c r="AD4" s="735" t="s">
        <v>1797</v>
      </c>
      <c r="AE4" s="735" t="s">
        <v>1797</v>
      </c>
      <c r="AF4" s="735" t="s">
        <v>1797</v>
      </c>
      <c r="AG4" s="735" t="s">
        <v>1797</v>
      </c>
      <c r="AH4" s="735" t="s">
        <v>1797</v>
      </c>
      <c r="AI4" s="735" t="s">
        <v>1797</v>
      </c>
      <c r="AJ4" s="735" t="s">
        <v>1797</v>
      </c>
      <c r="AK4" s="735" t="s">
        <v>1797</v>
      </c>
      <c r="AL4" s="736" t="s">
        <v>1797</v>
      </c>
    </row>
    <row r="5" spans="1:38" ht="12.75" customHeight="1" x14ac:dyDescent="0.25">
      <c r="A5" s="494" t="s">
        <v>1797</v>
      </c>
      <c r="B5" s="57"/>
      <c r="S5" s="273" t="s">
        <v>1797</v>
      </c>
      <c r="T5" s="735" t="s">
        <v>1797</v>
      </c>
      <c r="U5" s="735" t="s">
        <v>1801</v>
      </c>
      <c r="V5" s="735"/>
      <c r="W5" s="735"/>
      <c r="X5" s="735"/>
      <c r="Y5" s="735"/>
      <c r="Z5" s="735"/>
      <c r="AA5" s="735"/>
      <c r="AB5" s="735"/>
      <c r="AC5" s="735" t="s">
        <v>1797</v>
      </c>
      <c r="AD5" s="735" t="s">
        <v>1797</v>
      </c>
      <c r="AE5" s="735" t="s">
        <v>1797</v>
      </c>
      <c r="AF5" s="735" t="s">
        <v>1797</v>
      </c>
      <c r="AG5" s="735" t="s">
        <v>1797</v>
      </c>
      <c r="AH5" s="735" t="s">
        <v>1797</v>
      </c>
      <c r="AI5" s="735" t="s">
        <v>1797</v>
      </c>
      <c r="AJ5" s="735" t="s">
        <v>1797</v>
      </c>
      <c r="AK5" s="735" t="s">
        <v>1797</v>
      </c>
      <c r="AL5" s="736" t="s">
        <v>1797</v>
      </c>
    </row>
    <row r="6" spans="1:38" ht="12.75" customHeight="1" x14ac:dyDescent="0.25">
      <c r="A6" s="494" t="s">
        <v>1797</v>
      </c>
      <c r="B6" s="57" t="s">
        <v>1802</v>
      </c>
      <c r="C6" s="57"/>
      <c r="D6" s="57"/>
      <c r="E6" s="57"/>
      <c r="F6" s="57"/>
      <c r="G6" s="57"/>
      <c r="H6" s="57"/>
      <c r="I6" s="57"/>
      <c r="J6" s="57"/>
      <c r="K6" s="57"/>
      <c r="L6" s="57"/>
      <c r="M6" s="57"/>
      <c r="N6" s="57"/>
      <c r="O6" s="57"/>
      <c r="P6" s="57"/>
      <c r="Q6" s="57"/>
      <c r="R6" s="57"/>
      <c r="S6" s="273" t="s">
        <v>1797</v>
      </c>
      <c r="T6" s="735" t="s">
        <v>1797</v>
      </c>
      <c r="U6" s="735"/>
      <c r="V6" s="735" t="s">
        <v>1797</v>
      </c>
      <c r="W6" s="735" t="s">
        <v>1797</v>
      </c>
      <c r="X6" s="735" t="s">
        <v>1797</v>
      </c>
      <c r="Y6" s="735" t="s">
        <v>1797</v>
      </c>
      <c r="Z6" s="735" t="s">
        <v>1797</v>
      </c>
      <c r="AA6" s="735" t="s">
        <v>1797</v>
      </c>
      <c r="AB6" s="735" t="s">
        <v>1797</v>
      </c>
      <c r="AC6" s="735" t="s">
        <v>1797</v>
      </c>
      <c r="AD6" s="735" t="s">
        <v>1797</v>
      </c>
      <c r="AE6" s="735" t="s">
        <v>1797</v>
      </c>
      <c r="AF6" s="735" t="s">
        <v>1797</v>
      </c>
      <c r="AG6" s="735" t="s">
        <v>1797</v>
      </c>
      <c r="AH6" s="735" t="s">
        <v>1797</v>
      </c>
      <c r="AI6" s="735" t="s">
        <v>1797</v>
      </c>
      <c r="AJ6" s="735" t="s">
        <v>1797</v>
      </c>
      <c r="AK6" s="735" t="s">
        <v>1797</v>
      </c>
      <c r="AL6" s="736" t="s">
        <v>1797</v>
      </c>
    </row>
    <row r="7" spans="1:38" ht="12.75" customHeight="1" x14ac:dyDescent="0.25">
      <c r="A7" s="494" t="s">
        <v>1797</v>
      </c>
      <c r="B7" s="738" t="s">
        <v>1803</v>
      </c>
      <c r="C7" s="57"/>
      <c r="D7" s="57"/>
      <c r="E7" s="57"/>
      <c r="F7" s="57"/>
      <c r="G7" s="57"/>
      <c r="H7" s="57"/>
      <c r="I7" s="57"/>
      <c r="J7" s="57"/>
      <c r="K7" s="57"/>
      <c r="L7" s="57"/>
      <c r="M7" s="57"/>
      <c r="N7" s="57"/>
      <c r="O7" s="57"/>
      <c r="P7" s="57"/>
      <c r="Q7" s="57"/>
      <c r="R7" s="57"/>
      <c r="S7" s="738"/>
      <c r="T7" s="735" t="s">
        <v>1797</v>
      </c>
      <c r="U7" s="739" t="s">
        <v>1804</v>
      </c>
      <c r="V7" s="735"/>
      <c r="W7" s="735"/>
      <c r="X7" s="735"/>
      <c r="Y7" s="735"/>
      <c r="Z7" s="735"/>
      <c r="AA7" s="735"/>
      <c r="AB7" s="735"/>
      <c r="AC7" s="735"/>
      <c r="AD7" s="735"/>
      <c r="AE7" s="735"/>
      <c r="AF7" s="735"/>
      <c r="AG7" s="735"/>
      <c r="AH7" s="735"/>
      <c r="AI7" s="735"/>
      <c r="AJ7" s="735" t="s">
        <v>1797</v>
      </c>
      <c r="AK7" s="735" t="s">
        <v>1797</v>
      </c>
      <c r="AL7" s="736" t="s">
        <v>1797</v>
      </c>
    </row>
    <row r="8" spans="1:38" ht="12.75" customHeight="1" x14ac:dyDescent="0.25">
      <c r="A8" s="494" t="s">
        <v>1797</v>
      </c>
      <c r="B8" s="57" t="s">
        <v>1805</v>
      </c>
      <c r="C8" s="57"/>
      <c r="D8" s="57"/>
      <c r="E8" s="57"/>
      <c r="F8" s="57"/>
      <c r="G8" s="57"/>
      <c r="H8" s="57"/>
      <c r="I8" s="57"/>
      <c r="J8" s="57"/>
      <c r="K8" s="57"/>
      <c r="L8" s="57"/>
      <c r="M8" s="57"/>
      <c r="N8" s="57"/>
      <c r="O8" s="57"/>
      <c r="P8" s="57"/>
      <c r="S8" s="273" t="s">
        <v>1797</v>
      </c>
      <c r="T8" s="735" t="s">
        <v>1797</v>
      </c>
      <c r="U8" s="735" t="s">
        <v>1797</v>
      </c>
      <c r="V8" s="735" t="s">
        <v>1797</v>
      </c>
      <c r="W8" s="735" t="s">
        <v>1797</v>
      </c>
      <c r="X8" s="735" t="s">
        <v>1797</v>
      </c>
      <c r="Y8" s="735" t="s">
        <v>1797</v>
      </c>
      <c r="Z8" s="735" t="s">
        <v>1797</v>
      </c>
      <c r="AA8" s="735" t="s">
        <v>1797</v>
      </c>
      <c r="AB8" s="735" t="s">
        <v>1797</v>
      </c>
      <c r="AC8" s="735" t="s">
        <v>1797</v>
      </c>
      <c r="AD8" s="735" t="s">
        <v>1797</v>
      </c>
      <c r="AE8" s="735" t="s">
        <v>1797</v>
      </c>
      <c r="AF8" s="735" t="s">
        <v>1797</v>
      </c>
      <c r="AG8" s="735" t="s">
        <v>1797</v>
      </c>
      <c r="AH8" s="735" t="s">
        <v>1797</v>
      </c>
      <c r="AI8" s="735" t="s">
        <v>1797</v>
      </c>
      <c r="AJ8" s="735" t="s">
        <v>1797</v>
      </c>
      <c r="AK8" s="735" t="s">
        <v>1797</v>
      </c>
      <c r="AL8" s="736" t="s">
        <v>1797</v>
      </c>
    </row>
    <row r="9" spans="1:38" ht="12.75" customHeight="1" x14ac:dyDescent="0.25">
      <c r="A9" s="494" t="s">
        <v>1797</v>
      </c>
      <c r="B9" s="57"/>
      <c r="S9" s="273" t="s">
        <v>1797</v>
      </c>
      <c r="T9" s="735" t="s">
        <v>1797</v>
      </c>
      <c r="U9" s="735" t="s">
        <v>1797</v>
      </c>
      <c r="V9" s="735" t="s">
        <v>1797</v>
      </c>
      <c r="W9" s="735"/>
      <c r="X9" s="735"/>
      <c r="Y9" s="735"/>
      <c r="Z9" s="735"/>
      <c r="AA9" s="735"/>
      <c r="AB9" s="735"/>
      <c r="AC9" s="735"/>
      <c r="AD9" s="735"/>
      <c r="AE9" s="735"/>
      <c r="AF9" s="735"/>
      <c r="AG9" s="735"/>
      <c r="AH9" s="735" t="s">
        <v>1797</v>
      </c>
      <c r="AI9" s="735" t="s">
        <v>1797</v>
      </c>
      <c r="AJ9" s="735" t="s">
        <v>1797</v>
      </c>
      <c r="AK9" s="735" t="s">
        <v>1797</v>
      </c>
      <c r="AL9" s="736" t="s">
        <v>1797</v>
      </c>
    </row>
    <row r="10" spans="1:38" ht="12.75" customHeight="1" x14ac:dyDescent="0.25">
      <c r="A10" s="494" t="s">
        <v>1797</v>
      </c>
      <c r="B10" s="57" t="s">
        <v>1806</v>
      </c>
      <c r="C10" s="57"/>
      <c r="D10" s="57"/>
      <c r="E10" s="57"/>
      <c r="F10" s="57"/>
      <c r="G10" s="57"/>
      <c r="H10" s="57"/>
      <c r="I10" s="57"/>
      <c r="J10" s="57"/>
      <c r="K10" s="57"/>
      <c r="L10" s="57"/>
      <c r="M10" s="57"/>
      <c r="N10" s="57"/>
      <c r="O10" s="57"/>
      <c r="P10" s="57"/>
      <c r="Q10" s="57"/>
      <c r="R10" s="57"/>
      <c r="S10" s="273" t="s">
        <v>1797</v>
      </c>
      <c r="T10" s="735" t="s">
        <v>1797</v>
      </c>
      <c r="U10" s="735" t="s">
        <v>1797</v>
      </c>
      <c r="V10" s="735" t="s">
        <v>1797</v>
      </c>
      <c r="W10" s="735"/>
      <c r="X10" s="735"/>
      <c r="Y10" s="735"/>
      <c r="Z10" s="735"/>
      <c r="AA10" s="735"/>
      <c r="AB10" s="735"/>
      <c r="AC10" s="735"/>
      <c r="AD10" s="735"/>
      <c r="AE10" s="735"/>
      <c r="AF10" s="735"/>
      <c r="AG10" s="735"/>
      <c r="AH10" s="735" t="s">
        <v>1797</v>
      </c>
      <c r="AI10" s="735" t="s">
        <v>1797</v>
      </c>
      <c r="AJ10" s="735" t="s">
        <v>1797</v>
      </c>
      <c r="AK10" s="735" t="s">
        <v>1797</v>
      </c>
      <c r="AL10" s="736" t="s">
        <v>1797</v>
      </c>
    </row>
    <row r="11" spans="1:38" ht="12.75" customHeight="1" x14ac:dyDescent="0.25">
      <c r="A11" s="494" t="s">
        <v>1797</v>
      </c>
      <c r="B11" s="57" t="s">
        <v>1807</v>
      </c>
      <c r="C11" s="57"/>
      <c r="D11" s="57"/>
      <c r="E11" s="57"/>
      <c r="F11" s="57"/>
      <c r="G11" s="57"/>
      <c r="H11" s="57"/>
      <c r="I11" s="57"/>
      <c r="J11" s="57"/>
      <c r="K11" s="57"/>
      <c r="L11" s="57"/>
      <c r="M11" s="57"/>
      <c r="N11" s="57"/>
      <c r="O11" s="57"/>
      <c r="P11" s="57"/>
      <c r="Q11" s="57"/>
      <c r="S11" s="273" t="s">
        <v>1797</v>
      </c>
      <c r="T11" s="735" t="s">
        <v>1797</v>
      </c>
      <c r="U11" s="735" t="s">
        <v>1797</v>
      </c>
      <c r="V11" s="735" t="s">
        <v>1797</v>
      </c>
      <c r="W11" s="735"/>
      <c r="X11" s="735"/>
      <c r="Y11" s="735"/>
      <c r="Z11" s="735"/>
      <c r="AA11" s="735"/>
      <c r="AB11" s="735"/>
      <c r="AC11" s="735"/>
      <c r="AD11" s="735"/>
      <c r="AE11" s="735"/>
      <c r="AF11" s="735"/>
      <c r="AG11" s="735"/>
      <c r="AH11" s="735" t="s">
        <v>1797</v>
      </c>
      <c r="AI11" s="735" t="s">
        <v>1797</v>
      </c>
      <c r="AJ11" s="735" t="s">
        <v>1797</v>
      </c>
      <c r="AK11" s="735" t="s">
        <v>1797</v>
      </c>
      <c r="AL11" s="736" t="s">
        <v>1797</v>
      </c>
    </row>
    <row r="12" spans="1:38" ht="12.75" customHeight="1" x14ac:dyDescent="0.25">
      <c r="A12" s="494" t="s">
        <v>1797</v>
      </c>
      <c r="B12" s="57" t="s">
        <v>1808</v>
      </c>
      <c r="C12" s="57"/>
      <c r="D12" s="57"/>
      <c r="E12" s="57"/>
      <c r="F12" s="57"/>
      <c r="G12" s="57"/>
      <c r="H12" s="57"/>
      <c r="I12" s="57"/>
      <c r="J12" s="57"/>
      <c r="K12" s="57"/>
      <c r="L12" s="57"/>
      <c r="M12" s="57"/>
      <c r="N12" s="57"/>
      <c r="O12" s="57"/>
      <c r="P12" s="57"/>
      <c r="S12" s="273" t="s">
        <v>1797</v>
      </c>
      <c r="T12" s="735" t="s">
        <v>1797</v>
      </c>
      <c r="U12" s="735" t="s">
        <v>1797</v>
      </c>
      <c r="V12" s="735" t="s">
        <v>1797</v>
      </c>
      <c r="W12" s="735"/>
      <c r="X12" s="735"/>
      <c r="Y12" s="735"/>
      <c r="Z12" s="735"/>
      <c r="AA12" s="735"/>
      <c r="AB12" s="735"/>
      <c r="AC12" s="735"/>
      <c r="AD12" s="735"/>
      <c r="AE12" s="735"/>
      <c r="AF12" s="735"/>
      <c r="AG12" s="735"/>
      <c r="AH12" s="735" t="s">
        <v>1797</v>
      </c>
      <c r="AI12" s="735" t="s">
        <v>1797</v>
      </c>
      <c r="AJ12" s="735" t="s">
        <v>1797</v>
      </c>
      <c r="AK12" s="735" t="s">
        <v>1797</v>
      </c>
      <c r="AL12" s="736" t="s">
        <v>1797</v>
      </c>
    </row>
    <row r="13" spans="1:38" ht="12.75" customHeight="1" x14ac:dyDescent="0.25">
      <c r="A13" s="494" t="s">
        <v>1797</v>
      </c>
      <c r="B13" s="57" t="s">
        <v>1809</v>
      </c>
      <c r="C13" s="57"/>
      <c r="D13" s="57"/>
      <c r="E13" s="57"/>
      <c r="F13" s="57"/>
      <c r="G13" s="57"/>
      <c r="H13" s="57"/>
      <c r="I13" s="57"/>
      <c r="J13" s="57"/>
      <c r="K13" s="57"/>
      <c r="L13" s="57"/>
      <c r="M13" s="57"/>
      <c r="N13" s="57"/>
      <c r="O13" s="57"/>
      <c r="P13" s="57"/>
      <c r="Q13" s="57"/>
      <c r="R13" s="57"/>
      <c r="S13" s="273" t="s">
        <v>1797</v>
      </c>
      <c r="T13" s="735" t="s">
        <v>1797</v>
      </c>
      <c r="U13" s="735" t="s">
        <v>1797</v>
      </c>
      <c r="V13" s="735" t="s">
        <v>1797</v>
      </c>
      <c r="W13" s="735"/>
      <c r="X13" s="735"/>
      <c r="Y13" s="735"/>
      <c r="Z13" s="735"/>
      <c r="AA13" s="735"/>
      <c r="AB13" s="735"/>
      <c r="AC13" s="735"/>
      <c r="AD13" s="735"/>
      <c r="AE13" s="735"/>
      <c r="AF13" s="735"/>
      <c r="AG13" s="735"/>
      <c r="AH13" s="735" t="s">
        <v>1797</v>
      </c>
      <c r="AI13" s="735" t="s">
        <v>1797</v>
      </c>
      <c r="AJ13" s="735" t="s">
        <v>1797</v>
      </c>
      <c r="AK13" s="735" t="s">
        <v>1797</v>
      </c>
      <c r="AL13" s="736" t="s">
        <v>1797</v>
      </c>
    </row>
    <row r="14" spans="1:38" ht="12.75" customHeight="1" x14ac:dyDescent="0.25">
      <c r="A14" s="494" t="s">
        <v>1797</v>
      </c>
      <c r="S14" s="273" t="s">
        <v>1797</v>
      </c>
      <c r="T14" s="735" t="s">
        <v>1797</v>
      </c>
      <c r="U14" s="735" t="s">
        <v>1797</v>
      </c>
      <c r="V14" s="735" t="s">
        <v>1797</v>
      </c>
      <c r="W14" s="735"/>
      <c r="X14" s="735"/>
      <c r="Y14" s="735"/>
      <c r="Z14" s="735"/>
      <c r="AA14" s="735"/>
      <c r="AB14" s="735"/>
      <c r="AC14" s="735"/>
      <c r="AD14" s="735"/>
      <c r="AE14" s="735"/>
      <c r="AF14" s="735"/>
      <c r="AG14" s="735"/>
      <c r="AH14" s="735" t="s">
        <v>1797</v>
      </c>
      <c r="AI14" s="735" t="s">
        <v>1797</v>
      </c>
      <c r="AJ14" s="735" t="s">
        <v>1797</v>
      </c>
      <c r="AK14" s="735" t="s">
        <v>1797</v>
      </c>
      <c r="AL14" s="736" t="s">
        <v>1797</v>
      </c>
    </row>
    <row r="15" spans="1:38" ht="12.75" customHeight="1" x14ac:dyDescent="0.25">
      <c r="A15" s="494" t="s">
        <v>1797</v>
      </c>
      <c r="B15" s="57"/>
      <c r="S15" s="273" t="s">
        <v>1797</v>
      </c>
      <c r="T15" s="735" t="s">
        <v>1797</v>
      </c>
      <c r="U15" s="735" t="s">
        <v>1797</v>
      </c>
      <c r="V15" s="735" t="s">
        <v>1797</v>
      </c>
      <c r="W15" s="735"/>
      <c r="X15" s="735"/>
      <c r="Y15" s="735"/>
      <c r="Z15" s="735"/>
      <c r="AA15" s="735"/>
      <c r="AB15" s="735"/>
      <c r="AC15" s="735"/>
      <c r="AD15" s="735"/>
      <c r="AE15" s="735"/>
      <c r="AF15" s="735"/>
      <c r="AG15" s="735"/>
      <c r="AH15" s="735" t="s">
        <v>1797</v>
      </c>
      <c r="AI15" s="735" t="s">
        <v>1797</v>
      </c>
      <c r="AJ15" s="735" t="s">
        <v>1797</v>
      </c>
      <c r="AK15" s="735" t="s">
        <v>1797</v>
      </c>
      <c r="AL15" s="736" t="s">
        <v>1797</v>
      </c>
    </row>
    <row r="16" spans="1:38" ht="12.75" customHeight="1" x14ac:dyDescent="0.25">
      <c r="A16" s="494" t="s">
        <v>1797</v>
      </c>
      <c r="B16" s="57"/>
      <c r="S16" s="273" t="s">
        <v>1797</v>
      </c>
      <c r="T16" s="735" t="s">
        <v>1797</v>
      </c>
      <c r="U16" s="735" t="s">
        <v>1797</v>
      </c>
      <c r="V16" s="735" t="s">
        <v>1797</v>
      </c>
      <c r="W16" s="735"/>
      <c r="X16" s="735"/>
      <c r="Y16" s="735"/>
      <c r="Z16" s="735"/>
      <c r="AA16" s="735"/>
      <c r="AB16" s="735"/>
      <c r="AC16" s="735"/>
      <c r="AD16" s="735"/>
      <c r="AE16" s="735"/>
      <c r="AF16" s="735"/>
      <c r="AG16" s="735"/>
      <c r="AH16" s="735" t="s">
        <v>1797</v>
      </c>
      <c r="AI16" s="735" t="s">
        <v>1797</v>
      </c>
      <c r="AJ16" s="735" t="s">
        <v>1797</v>
      </c>
      <c r="AK16" s="735" t="s">
        <v>1797</v>
      </c>
      <c r="AL16" s="736" t="s">
        <v>1797</v>
      </c>
    </row>
    <row r="17" spans="1:38" ht="12.75" customHeight="1" x14ac:dyDescent="0.25">
      <c r="A17" s="494" t="s">
        <v>1797</v>
      </c>
      <c r="B17" s="57"/>
      <c r="S17" s="273" t="s">
        <v>1797</v>
      </c>
      <c r="T17" s="735" t="s">
        <v>1797</v>
      </c>
      <c r="U17" s="735" t="s">
        <v>1797</v>
      </c>
      <c r="V17" s="735" t="s">
        <v>1797</v>
      </c>
      <c r="W17" s="735"/>
      <c r="X17" s="735"/>
      <c r="Y17" s="735"/>
      <c r="Z17" s="735"/>
      <c r="AA17" s="735"/>
      <c r="AB17" s="735"/>
      <c r="AC17" s="735"/>
      <c r="AD17" s="735"/>
      <c r="AE17" s="735"/>
      <c r="AF17" s="735"/>
      <c r="AG17" s="735"/>
      <c r="AH17" s="735" t="s">
        <v>1797</v>
      </c>
      <c r="AI17" s="735" t="s">
        <v>1797</v>
      </c>
      <c r="AJ17" s="735" t="s">
        <v>1797</v>
      </c>
      <c r="AK17" s="735" t="s">
        <v>1797</v>
      </c>
      <c r="AL17" s="736" t="s">
        <v>1797</v>
      </c>
    </row>
    <row r="18" spans="1:38" ht="12.75" customHeight="1" x14ac:dyDescent="0.25">
      <c r="A18" s="494" t="s">
        <v>1797</v>
      </c>
      <c r="B18" s="57"/>
      <c r="S18" s="273" t="s">
        <v>1797</v>
      </c>
      <c r="T18" s="735" t="s">
        <v>1797</v>
      </c>
      <c r="U18" s="735" t="s">
        <v>1797</v>
      </c>
      <c r="V18" s="735" t="s">
        <v>1797</v>
      </c>
      <c r="W18" s="735"/>
      <c r="X18" s="735"/>
      <c r="Y18" s="735"/>
      <c r="Z18" s="735"/>
      <c r="AA18" s="735"/>
      <c r="AB18" s="735"/>
      <c r="AC18" s="735"/>
      <c r="AD18" s="735"/>
      <c r="AE18" s="735"/>
      <c r="AF18" s="735"/>
      <c r="AG18" s="735"/>
      <c r="AH18" s="735" t="s">
        <v>1797</v>
      </c>
      <c r="AI18" s="735" t="s">
        <v>1797</v>
      </c>
      <c r="AJ18" s="735" t="s">
        <v>1797</v>
      </c>
      <c r="AK18" s="735" t="s">
        <v>1797</v>
      </c>
      <c r="AL18" s="736" t="s">
        <v>1797</v>
      </c>
    </row>
    <row r="19" spans="1:38" ht="12.75" customHeight="1" x14ac:dyDescent="0.25">
      <c r="A19" s="494" t="s">
        <v>1797</v>
      </c>
      <c r="B19" s="57"/>
      <c r="C19" s="57"/>
      <c r="S19" s="273" t="s">
        <v>1797</v>
      </c>
      <c r="T19" s="735" t="s">
        <v>1797</v>
      </c>
      <c r="U19" s="735" t="s">
        <v>1797</v>
      </c>
      <c r="V19" s="735" t="s">
        <v>1797</v>
      </c>
      <c r="W19" s="735"/>
      <c r="X19" s="735"/>
      <c r="Y19" s="735"/>
      <c r="Z19" s="735"/>
      <c r="AA19" s="735"/>
      <c r="AB19" s="735"/>
      <c r="AC19" s="735"/>
      <c r="AD19" s="735"/>
      <c r="AE19" s="735"/>
      <c r="AF19" s="735"/>
      <c r="AG19" s="735"/>
      <c r="AH19" s="735" t="s">
        <v>1797</v>
      </c>
      <c r="AI19" s="735" t="s">
        <v>1797</v>
      </c>
      <c r="AJ19" s="735" t="s">
        <v>1797</v>
      </c>
      <c r="AK19" s="735" t="s">
        <v>1797</v>
      </c>
      <c r="AL19" s="736" t="s">
        <v>1797</v>
      </c>
    </row>
    <row r="20" spans="1:38" ht="12.75" customHeight="1" x14ac:dyDescent="0.25">
      <c r="A20" s="494" t="s">
        <v>1797</v>
      </c>
      <c r="S20" s="273" t="s">
        <v>1797</v>
      </c>
      <c r="T20" s="735" t="s">
        <v>1797</v>
      </c>
      <c r="U20" s="735" t="s">
        <v>1797</v>
      </c>
      <c r="V20" s="735" t="s">
        <v>1797</v>
      </c>
      <c r="W20" s="735"/>
      <c r="X20" s="735"/>
      <c r="Y20" s="735"/>
      <c r="Z20" s="735"/>
      <c r="AA20" s="735"/>
      <c r="AB20" s="735"/>
      <c r="AC20" s="735"/>
      <c r="AD20" s="735"/>
      <c r="AE20" s="735"/>
      <c r="AF20" s="735"/>
      <c r="AG20" s="735"/>
      <c r="AH20" s="735" t="s">
        <v>1797</v>
      </c>
      <c r="AI20" s="735" t="s">
        <v>1797</v>
      </c>
      <c r="AJ20" s="735" t="s">
        <v>1797</v>
      </c>
      <c r="AK20" s="735" t="s">
        <v>1797</v>
      </c>
      <c r="AL20" s="736" t="s">
        <v>1797</v>
      </c>
    </row>
    <row r="21" spans="1:38" ht="12.75" customHeight="1" x14ac:dyDescent="0.25">
      <c r="A21" s="494" t="s">
        <v>1797</v>
      </c>
      <c r="B21" s="57"/>
      <c r="S21" s="273" t="s">
        <v>1797</v>
      </c>
      <c r="T21" s="735" t="s">
        <v>1797</v>
      </c>
      <c r="U21" s="735" t="s">
        <v>1797</v>
      </c>
      <c r="V21" s="735" t="s">
        <v>1797</v>
      </c>
      <c r="W21" s="735"/>
      <c r="X21" s="735"/>
      <c r="Y21" s="735"/>
      <c r="Z21" s="735"/>
      <c r="AA21" s="735"/>
      <c r="AB21" s="735"/>
      <c r="AC21" s="735"/>
      <c r="AD21" s="735"/>
      <c r="AE21" s="735"/>
      <c r="AF21" s="735"/>
      <c r="AG21" s="735"/>
      <c r="AH21" s="735" t="s">
        <v>1797</v>
      </c>
      <c r="AI21" s="735" t="s">
        <v>1797</v>
      </c>
      <c r="AJ21" s="735" t="s">
        <v>1797</v>
      </c>
      <c r="AK21" s="735" t="s">
        <v>1797</v>
      </c>
      <c r="AL21" s="736" t="s">
        <v>1797</v>
      </c>
    </row>
    <row r="22" spans="1:38" ht="12.75" customHeight="1" x14ac:dyDescent="0.25">
      <c r="A22" s="494" t="s">
        <v>1797</v>
      </c>
      <c r="B22" s="57"/>
      <c r="S22" s="273" t="s">
        <v>1797</v>
      </c>
      <c r="T22" s="735" t="s">
        <v>1797</v>
      </c>
      <c r="U22" s="735" t="s">
        <v>1797</v>
      </c>
      <c r="V22" s="735" t="s">
        <v>1797</v>
      </c>
      <c r="W22" s="735"/>
      <c r="X22" s="735"/>
      <c r="Y22" s="735"/>
      <c r="Z22" s="735"/>
      <c r="AA22" s="735"/>
      <c r="AB22" s="735"/>
      <c r="AC22" s="735"/>
      <c r="AD22" s="735"/>
      <c r="AE22" s="735"/>
      <c r="AF22" s="735"/>
      <c r="AG22" s="735"/>
      <c r="AH22" s="735" t="s">
        <v>1797</v>
      </c>
      <c r="AI22" s="735" t="s">
        <v>1797</v>
      </c>
      <c r="AJ22" s="735" t="s">
        <v>1797</v>
      </c>
      <c r="AK22" s="735" t="s">
        <v>1797</v>
      </c>
      <c r="AL22" s="736" t="s">
        <v>1797</v>
      </c>
    </row>
    <row r="23" spans="1:38" ht="12.75" customHeight="1" x14ac:dyDescent="0.25">
      <c r="A23" s="494" t="s">
        <v>1797</v>
      </c>
      <c r="B23" s="57"/>
      <c r="S23" s="273" t="s">
        <v>1797</v>
      </c>
      <c r="T23" s="735" t="s">
        <v>1797</v>
      </c>
      <c r="U23" s="735"/>
      <c r="V23" s="735" t="s">
        <v>1797</v>
      </c>
      <c r="W23" s="735"/>
      <c r="X23" s="735"/>
      <c r="Y23" s="735"/>
      <c r="Z23" s="735"/>
      <c r="AA23" s="735"/>
      <c r="AB23" s="735"/>
      <c r="AC23" s="735"/>
      <c r="AD23" s="735"/>
      <c r="AE23" s="735"/>
      <c r="AF23" s="735"/>
      <c r="AG23" s="735"/>
      <c r="AH23" s="735" t="s">
        <v>1797</v>
      </c>
      <c r="AI23" s="735" t="s">
        <v>1797</v>
      </c>
      <c r="AJ23" s="735" t="s">
        <v>1797</v>
      </c>
      <c r="AK23" s="735" t="s">
        <v>1797</v>
      </c>
      <c r="AL23" s="736" t="s">
        <v>1797</v>
      </c>
    </row>
    <row r="24" spans="1:38" ht="12.75" customHeight="1" x14ac:dyDescent="0.25">
      <c r="A24" s="494" t="s">
        <v>1797</v>
      </c>
      <c r="S24" s="273" t="s">
        <v>1797</v>
      </c>
      <c r="T24" s="735" t="s">
        <v>1797</v>
      </c>
      <c r="U24" s="735" t="s">
        <v>1797</v>
      </c>
      <c r="V24" s="735" t="s">
        <v>1797</v>
      </c>
      <c r="W24" s="735"/>
      <c r="X24" s="735"/>
      <c r="Y24" s="735"/>
      <c r="Z24" s="735"/>
      <c r="AA24" s="735"/>
      <c r="AB24" s="735"/>
      <c r="AC24" s="735"/>
      <c r="AD24" s="735"/>
      <c r="AE24" s="735"/>
      <c r="AF24" s="735"/>
      <c r="AG24" s="735"/>
      <c r="AH24" s="735" t="s">
        <v>1797</v>
      </c>
      <c r="AI24" s="735" t="s">
        <v>1797</v>
      </c>
      <c r="AJ24" s="735" t="s">
        <v>1797</v>
      </c>
      <c r="AK24" s="735" t="s">
        <v>1797</v>
      </c>
      <c r="AL24" s="736" t="s">
        <v>1797</v>
      </c>
    </row>
    <row r="25" spans="1:38" ht="12.75" customHeight="1" x14ac:dyDescent="0.25">
      <c r="A25" s="494" t="s">
        <v>1797</v>
      </c>
      <c r="B25" s="57"/>
      <c r="S25" s="273" t="s">
        <v>1797</v>
      </c>
      <c r="T25" s="735" t="s">
        <v>1797</v>
      </c>
      <c r="U25" s="735" t="s">
        <v>1797</v>
      </c>
      <c r="V25" s="735" t="s">
        <v>1797</v>
      </c>
      <c r="W25" s="735"/>
      <c r="X25" s="735"/>
      <c r="Y25" s="735"/>
      <c r="Z25" s="735"/>
      <c r="AA25" s="735"/>
      <c r="AB25" s="735"/>
      <c r="AC25" s="735"/>
      <c r="AD25" s="735"/>
      <c r="AE25" s="735"/>
      <c r="AF25" s="735"/>
      <c r="AG25" s="735"/>
      <c r="AH25" s="735" t="s">
        <v>1797</v>
      </c>
      <c r="AI25" s="735" t="s">
        <v>1797</v>
      </c>
      <c r="AJ25" s="735" t="s">
        <v>1797</v>
      </c>
      <c r="AK25" s="735" t="s">
        <v>1797</v>
      </c>
      <c r="AL25" s="736" t="s">
        <v>1797</v>
      </c>
    </row>
    <row r="26" spans="1:38" ht="12.75" customHeight="1" x14ac:dyDescent="0.25">
      <c r="A26" s="494" t="s">
        <v>1797</v>
      </c>
      <c r="B26" s="57"/>
      <c r="S26" s="273" t="s">
        <v>1797</v>
      </c>
      <c r="T26" s="735" t="s">
        <v>1797</v>
      </c>
      <c r="U26" s="735" t="s">
        <v>1810</v>
      </c>
      <c r="V26" s="735"/>
      <c r="W26" s="735"/>
      <c r="X26" s="735"/>
      <c r="Y26" s="735"/>
      <c r="Z26" s="735"/>
      <c r="AA26" s="735"/>
      <c r="AB26" s="735"/>
      <c r="AC26" s="735"/>
      <c r="AD26" s="735"/>
      <c r="AE26" s="735" t="s">
        <v>1797</v>
      </c>
      <c r="AF26" s="735" t="s">
        <v>1797</v>
      </c>
      <c r="AG26" s="735" t="s">
        <v>1797</v>
      </c>
      <c r="AH26" s="735" t="s">
        <v>1797</v>
      </c>
      <c r="AI26" s="735" t="s">
        <v>1797</v>
      </c>
      <c r="AJ26" s="735" t="s">
        <v>1797</v>
      </c>
      <c r="AK26" s="735" t="s">
        <v>1797</v>
      </c>
      <c r="AL26" s="736" t="s">
        <v>1797</v>
      </c>
    </row>
    <row r="27" spans="1:38" ht="12.75" customHeight="1" x14ac:dyDescent="0.25">
      <c r="A27" s="494" t="s">
        <v>1797</v>
      </c>
      <c r="B27" s="57"/>
      <c r="S27" s="273" t="s">
        <v>1797</v>
      </c>
      <c r="T27" s="735" t="s">
        <v>1797</v>
      </c>
      <c r="U27" s="735" t="s">
        <v>1797</v>
      </c>
      <c r="V27" s="735" t="s">
        <v>1797</v>
      </c>
      <c r="W27" s="735" t="s">
        <v>1797</v>
      </c>
      <c r="X27" s="735" t="s">
        <v>1797</v>
      </c>
      <c r="Y27" s="735" t="s">
        <v>1797</v>
      </c>
      <c r="Z27" s="735" t="s">
        <v>1797</v>
      </c>
      <c r="AA27" s="735" t="s">
        <v>1797</v>
      </c>
      <c r="AB27" s="735" t="s">
        <v>1797</v>
      </c>
      <c r="AC27" s="735" t="s">
        <v>1797</v>
      </c>
      <c r="AD27" s="735" t="s">
        <v>1797</v>
      </c>
      <c r="AE27" s="735" t="s">
        <v>1797</v>
      </c>
      <c r="AF27" s="735" t="s">
        <v>1797</v>
      </c>
      <c r="AG27" s="735" t="s">
        <v>1797</v>
      </c>
      <c r="AH27" s="735" t="s">
        <v>1797</v>
      </c>
      <c r="AI27" s="735" t="s">
        <v>1797</v>
      </c>
      <c r="AJ27" s="735" t="s">
        <v>1797</v>
      </c>
      <c r="AK27" s="735" t="s">
        <v>1797</v>
      </c>
      <c r="AL27" s="736" t="s">
        <v>1797</v>
      </c>
    </row>
    <row r="28" spans="1:38" ht="12.75" customHeight="1" x14ac:dyDescent="0.25">
      <c r="A28" s="494" t="s">
        <v>1797</v>
      </c>
      <c r="B28" s="57"/>
      <c r="S28" s="273" t="s">
        <v>1797</v>
      </c>
      <c r="T28" s="735" t="s">
        <v>1797</v>
      </c>
      <c r="U28" s="739" t="s">
        <v>1811</v>
      </c>
      <c r="V28" s="735"/>
      <c r="W28" s="735"/>
      <c r="X28" s="735"/>
      <c r="Y28" s="735"/>
      <c r="Z28" s="735"/>
      <c r="AA28" s="735"/>
      <c r="AB28" s="735"/>
      <c r="AC28" s="735"/>
      <c r="AD28" s="735"/>
      <c r="AE28" s="735"/>
      <c r="AF28" s="735"/>
      <c r="AG28" s="735"/>
      <c r="AH28" s="735"/>
      <c r="AI28" s="735"/>
      <c r="AJ28" s="735" t="s">
        <v>1797</v>
      </c>
      <c r="AK28" s="735" t="s">
        <v>1797</v>
      </c>
      <c r="AL28" s="736" t="s">
        <v>1797</v>
      </c>
    </row>
    <row r="29" spans="1:38" ht="12.75" customHeight="1" x14ac:dyDescent="0.25">
      <c r="A29" s="494" t="s">
        <v>1797</v>
      </c>
      <c r="B29" s="57"/>
      <c r="S29" s="273" t="s">
        <v>1797</v>
      </c>
      <c r="T29" s="735" t="s">
        <v>1797</v>
      </c>
      <c r="U29" s="735" t="s">
        <v>1812</v>
      </c>
      <c r="V29" s="735"/>
      <c r="W29" s="735"/>
      <c r="X29" s="735"/>
      <c r="Y29" s="735"/>
      <c r="Z29" s="735"/>
      <c r="AA29" s="735"/>
      <c r="AB29" s="735"/>
      <c r="AC29" s="735" t="s">
        <v>1797</v>
      </c>
      <c r="AD29" s="735" t="s">
        <v>1797</v>
      </c>
      <c r="AE29" s="735" t="s">
        <v>1797</v>
      </c>
      <c r="AF29" s="735" t="s">
        <v>1797</v>
      </c>
      <c r="AG29" s="735" t="s">
        <v>1797</v>
      </c>
      <c r="AH29" s="735" t="s">
        <v>1797</v>
      </c>
      <c r="AI29" s="735" t="s">
        <v>1797</v>
      </c>
      <c r="AJ29" s="735" t="s">
        <v>1797</v>
      </c>
      <c r="AK29" s="735" t="s">
        <v>1797</v>
      </c>
      <c r="AL29" s="736" t="s">
        <v>1797</v>
      </c>
    </row>
    <row r="30" spans="1:38" ht="12.75" customHeight="1" x14ac:dyDescent="0.25">
      <c r="A30" s="494" t="s">
        <v>1797</v>
      </c>
      <c r="B30" s="57"/>
      <c r="S30" s="273" t="s">
        <v>1797</v>
      </c>
      <c r="T30" s="735" t="s">
        <v>1797</v>
      </c>
      <c r="U30" s="735"/>
      <c r="V30" s="735"/>
      <c r="W30" s="735"/>
      <c r="X30" s="735"/>
      <c r="Y30" s="735"/>
      <c r="Z30" s="735"/>
      <c r="AA30" s="735"/>
      <c r="AB30" s="735"/>
      <c r="AC30" s="735"/>
      <c r="AD30" s="735"/>
      <c r="AE30" s="735"/>
      <c r="AF30" s="735"/>
      <c r="AG30" s="735"/>
      <c r="AH30" s="735"/>
      <c r="AI30" s="735"/>
      <c r="AJ30" s="735" t="s">
        <v>1797</v>
      </c>
      <c r="AK30" s="735" t="s">
        <v>1797</v>
      </c>
      <c r="AL30" s="736" t="s">
        <v>1797</v>
      </c>
    </row>
    <row r="31" spans="1:38" ht="12.75" customHeight="1" x14ac:dyDescent="0.25">
      <c r="A31" s="494" t="s">
        <v>1797</v>
      </c>
      <c r="B31" s="57"/>
      <c r="C31" s="57"/>
      <c r="S31" s="273" t="s">
        <v>1797</v>
      </c>
      <c r="T31" s="735" t="s">
        <v>1797</v>
      </c>
      <c r="U31" s="735"/>
      <c r="V31" s="735"/>
      <c r="W31" s="735"/>
      <c r="X31" s="735"/>
      <c r="Y31" s="735"/>
      <c r="Z31" s="735"/>
      <c r="AA31" s="735"/>
      <c r="AB31" s="735"/>
      <c r="AC31" s="735"/>
      <c r="AD31" s="735"/>
      <c r="AE31" s="735"/>
      <c r="AF31" s="735"/>
      <c r="AG31" s="735"/>
      <c r="AH31" s="735"/>
      <c r="AI31" s="735"/>
      <c r="AJ31" s="735" t="s">
        <v>1797</v>
      </c>
      <c r="AK31" s="735" t="s">
        <v>1797</v>
      </c>
      <c r="AL31" s="736" t="s">
        <v>1797</v>
      </c>
    </row>
    <row r="32" spans="1:38" ht="12.75" customHeight="1" x14ac:dyDescent="0.25">
      <c r="A32" s="494" t="s">
        <v>1797</v>
      </c>
      <c r="S32" s="273" t="s">
        <v>1797</v>
      </c>
      <c r="T32" s="735" t="s">
        <v>1797</v>
      </c>
      <c r="U32" s="735"/>
      <c r="V32" s="735"/>
      <c r="W32" s="735"/>
      <c r="X32" s="735"/>
      <c r="Y32" s="735"/>
      <c r="Z32" s="735"/>
      <c r="AA32" s="735"/>
      <c r="AB32" s="735"/>
      <c r="AC32" s="735"/>
      <c r="AD32" s="735"/>
      <c r="AE32" s="735"/>
      <c r="AF32" s="735"/>
      <c r="AG32" s="735"/>
      <c r="AH32" s="735"/>
      <c r="AI32" s="735"/>
      <c r="AJ32" s="735" t="s">
        <v>1797</v>
      </c>
      <c r="AK32" s="735" t="s">
        <v>1797</v>
      </c>
      <c r="AL32" s="736" t="s">
        <v>1797</v>
      </c>
    </row>
    <row r="33" spans="1:38" ht="12.75" customHeight="1" x14ac:dyDescent="0.25">
      <c r="A33" s="494" t="s">
        <v>1797</v>
      </c>
      <c r="B33" s="57" t="s">
        <v>1813</v>
      </c>
      <c r="C33" s="57"/>
      <c r="D33" s="57"/>
      <c r="E33" s="57"/>
      <c r="F33" s="57"/>
      <c r="G33" s="57"/>
      <c r="H33" s="57"/>
      <c r="I33" s="57"/>
      <c r="J33" s="57"/>
      <c r="K33" s="57"/>
      <c r="L33" s="57"/>
      <c r="M33" s="57"/>
      <c r="N33" s="57"/>
      <c r="O33" s="57"/>
      <c r="P33" s="57"/>
      <c r="Q33" s="57"/>
      <c r="R33" s="57"/>
      <c r="S33" s="273" t="s">
        <v>1797</v>
      </c>
      <c r="T33" s="735" t="s">
        <v>1797</v>
      </c>
      <c r="U33" s="735"/>
      <c r="V33" s="735"/>
      <c r="W33" s="735"/>
      <c r="X33" s="735"/>
      <c r="Y33" s="735"/>
      <c r="Z33" s="735"/>
      <c r="AA33" s="735"/>
      <c r="AB33" s="735"/>
      <c r="AC33" s="735"/>
      <c r="AD33" s="735"/>
      <c r="AE33" s="735"/>
      <c r="AF33" s="735"/>
      <c r="AG33" s="735"/>
      <c r="AH33" s="735"/>
      <c r="AI33" s="735"/>
      <c r="AJ33" s="735" t="s">
        <v>1797</v>
      </c>
      <c r="AK33" s="735" t="s">
        <v>1797</v>
      </c>
      <c r="AL33" s="736" t="s">
        <v>1797</v>
      </c>
    </row>
    <row r="34" spans="1:38" ht="12.75" customHeight="1" x14ac:dyDescent="0.25">
      <c r="A34" s="494" t="s">
        <v>1797</v>
      </c>
      <c r="B34" s="211" t="s">
        <v>1814</v>
      </c>
      <c r="C34" s="57"/>
      <c r="D34" s="57"/>
      <c r="E34" s="57"/>
      <c r="F34" s="57"/>
      <c r="G34" s="57"/>
      <c r="H34" s="57"/>
      <c r="I34" s="57"/>
      <c r="J34" s="57"/>
      <c r="K34" s="57"/>
      <c r="L34" s="57"/>
      <c r="M34" s="57"/>
      <c r="N34" s="57"/>
      <c r="O34" s="57"/>
      <c r="P34" s="57"/>
      <c r="Q34" s="57"/>
      <c r="S34" s="273" t="s">
        <v>1797</v>
      </c>
      <c r="T34" s="735" t="s">
        <v>1797</v>
      </c>
      <c r="U34" s="735"/>
      <c r="V34" s="735"/>
      <c r="W34" s="735"/>
      <c r="X34" s="735"/>
      <c r="Y34" s="735"/>
      <c r="Z34" s="735"/>
      <c r="AA34" s="735"/>
      <c r="AB34" s="735"/>
      <c r="AC34" s="735"/>
      <c r="AD34" s="735"/>
      <c r="AE34" s="735"/>
      <c r="AF34" s="735"/>
      <c r="AG34" s="735"/>
      <c r="AH34" s="735"/>
      <c r="AI34" s="735"/>
      <c r="AJ34" s="735" t="s">
        <v>1797</v>
      </c>
      <c r="AK34" s="735" t="s">
        <v>1797</v>
      </c>
      <c r="AL34" s="736" t="s">
        <v>1797</v>
      </c>
    </row>
    <row r="35" spans="1:38" ht="12.75" customHeight="1" x14ac:dyDescent="0.25">
      <c r="A35" s="494" t="s">
        <v>1797</v>
      </c>
      <c r="B35" s="57"/>
      <c r="S35" s="273" t="s">
        <v>1797</v>
      </c>
      <c r="T35" s="735" t="s">
        <v>1797</v>
      </c>
      <c r="U35" s="735"/>
      <c r="V35" s="735"/>
      <c r="W35" s="735"/>
      <c r="X35" s="735"/>
      <c r="Y35" s="735"/>
      <c r="Z35" s="735"/>
      <c r="AA35" s="735"/>
      <c r="AB35" s="735"/>
      <c r="AC35" s="735"/>
      <c r="AD35" s="735"/>
      <c r="AE35" s="735"/>
      <c r="AF35" s="735"/>
      <c r="AG35" s="735"/>
      <c r="AH35" s="735"/>
      <c r="AI35" s="735"/>
      <c r="AJ35" s="735" t="s">
        <v>1797</v>
      </c>
      <c r="AK35" s="735" t="s">
        <v>1797</v>
      </c>
      <c r="AL35" s="736" t="s">
        <v>1797</v>
      </c>
    </row>
    <row r="36" spans="1:38" ht="12.75" customHeight="1" x14ac:dyDescent="0.25">
      <c r="A36" s="494" t="s">
        <v>1797</v>
      </c>
      <c r="S36" s="273" t="s">
        <v>1797</v>
      </c>
      <c r="T36" s="735" t="s">
        <v>1797</v>
      </c>
      <c r="U36" s="735"/>
      <c r="V36" s="735"/>
      <c r="W36" s="735"/>
      <c r="X36" s="735"/>
      <c r="Y36" s="735"/>
      <c r="Z36" s="735"/>
      <c r="AA36" s="735"/>
      <c r="AB36" s="735"/>
      <c r="AC36" s="735"/>
      <c r="AD36" s="735"/>
      <c r="AE36" s="735"/>
      <c r="AF36" s="735"/>
      <c r="AG36" s="735"/>
      <c r="AH36" s="735"/>
      <c r="AI36" s="735"/>
      <c r="AJ36" s="735" t="s">
        <v>1797</v>
      </c>
      <c r="AK36" s="735" t="s">
        <v>1797</v>
      </c>
      <c r="AL36" s="736" t="s">
        <v>1797</v>
      </c>
    </row>
    <row r="37" spans="1:38" ht="12.75" customHeight="1" x14ac:dyDescent="0.25">
      <c r="A37" s="494" t="s">
        <v>1797</v>
      </c>
      <c r="S37" s="273" t="s">
        <v>1797</v>
      </c>
      <c r="T37" s="735" t="s">
        <v>1797</v>
      </c>
      <c r="U37" s="735"/>
      <c r="V37" s="735"/>
      <c r="W37" s="735"/>
      <c r="X37" s="735"/>
      <c r="Y37" s="735"/>
      <c r="Z37" s="735"/>
      <c r="AA37" s="735"/>
      <c r="AB37" s="735"/>
      <c r="AC37" s="735"/>
      <c r="AD37" s="735"/>
      <c r="AE37" s="735"/>
      <c r="AF37" s="735"/>
      <c r="AG37" s="735"/>
      <c r="AH37" s="735"/>
      <c r="AI37" s="735"/>
      <c r="AJ37" s="735" t="s">
        <v>1797</v>
      </c>
      <c r="AK37" s="735" t="s">
        <v>1797</v>
      </c>
      <c r="AL37" s="736" t="s">
        <v>1797</v>
      </c>
    </row>
    <row r="38" spans="1:38" ht="12.75" customHeight="1" x14ac:dyDescent="0.25">
      <c r="A38" s="494" t="s">
        <v>1797</v>
      </c>
      <c r="S38" s="273" t="s">
        <v>1797</v>
      </c>
      <c r="T38" s="735" t="s">
        <v>1797</v>
      </c>
      <c r="U38" s="735"/>
      <c r="V38" s="735"/>
      <c r="W38" s="735"/>
      <c r="X38" s="735"/>
      <c r="Y38" s="735"/>
      <c r="Z38" s="735"/>
      <c r="AA38" s="735"/>
      <c r="AB38" s="735"/>
      <c r="AC38" s="735"/>
      <c r="AD38" s="735"/>
      <c r="AE38" s="735"/>
      <c r="AF38" s="735"/>
      <c r="AG38" s="735"/>
      <c r="AH38" s="735"/>
      <c r="AI38" s="735"/>
      <c r="AJ38" s="735" t="s">
        <v>1797</v>
      </c>
      <c r="AK38" s="735" t="s">
        <v>1797</v>
      </c>
      <c r="AL38" s="736" t="s">
        <v>1797</v>
      </c>
    </row>
    <row r="39" spans="1:38" ht="12.75" customHeight="1" x14ac:dyDescent="0.25">
      <c r="A39" s="494" t="s">
        <v>1797</v>
      </c>
      <c r="S39" s="273" t="s">
        <v>1797</v>
      </c>
      <c r="T39" s="735" t="s">
        <v>1797</v>
      </c>
      <c r="U39" s="735"/>
      <c r="V39" s="735"/>
      <c r="W39" s="735"/>
      <c r="X39" s="735"/>
      <c r="Y39" s="735"/>
      <c r="Z39" s="735"/>
      <c r="AA39" s="735"/>
      <c r="AB39" s="735"/>
      <c r="AC39" s="735"/>
      <c r="AD39" s="735"/>
      <c r="AE39" s="735"/>
      <c r="AF39" s="735"/>
      <c r="AG39" s="735"/>
      <c r="AH39" s="735"/>
      <c r="AI39" s="735"/>
      <c r="AJ39" s="735" t="s">
        <v>1797</v>
      </c>
      <c r="AK39" s="735" t="s">
        <v>1797</v>
      </c>
      <c r="AL39" s="736" t="s">
        <v>1797</v>
      </c>
    </row>
    <row r="40" spans="1:38" ht="12.75" customHeight="1" x14ac:dyDescent="0.25">
      <c r="A40" s="494" t="s">
        <v>1797</v>
      </c>
      <c r="S40" s="273" t="s">
        <v>1797</v>
      </c>
      <c r="T40" s="735" t="s">
        <v>1797</v>
      </c>
      <c r="U40" s="735"/>
      <c r="V40" s="735"/>
      <c r="W40" s="735"/>
      <c r="X40" s="735"/>
      <c r="Y40" s="735"/>
      <c r="Z40" s="735"/>
      <c r="AA40" s="735"/>
      <c r="AB40" s="735"/>
      <c r="AC40" s="735"/>
      <c r="AD40" s="735"/>
      <c r="AE40" s="735"/>
      <c r="AF40" s="735"/>
      <c r="AG40" s="735"/>
      <c r="AH40" s="735"/>
      <c r="AI40" s="735"/>
      <c r="AJ40" s="735" t="s">
        <v>1797</v>
      </c>
      <c r="AK40" s="735" t="s">
        <v>1797</v>
      </c>
      <c r="AL40" s="736" t="s">
        <v>1797</v>
      </c>
    </row>
    <row r="41" spans="1:38" ht="12.75" customHeight="1" x14ac:dyDescent="0.25">
      <c r="A41" s="494" t="s">
        <v>1797</v>
      </c>
      <c r="S41" s="273" t="s">
        <v>1797</v>
      </c>
      <c r="T41" s="735" t="s">
        <v>1797</v>
      </c>
      <c r="U41" s="735"/>
      <c r="V41" s="735"/>
      <c r="W41" s="735"/>
      <c r="X41" s="735"/>
      <c r="Y41" s="735"/>
      <c r="Z41" s="735"/>
      <c r="AA41" s="735"/>
      <c r="AB41" s="735"/>
      <c r="AC41" s="735"/>
      <c r="AD41" s="735"/>
      <c r="AE41" s="735"/>
      <c r="AF41" s="735"/>
      <c r="AG41" s="735"/>
      <c r="AH41" s="735"/>
      <c r="AI41" s="735"/>
      <c r="AJ41" s="735" t="s">
        <v>1797</v>
      </c>
      <c r="AK41" s="735" t="s">
        <v>1797</v>
      </c>
      <c r="AL41" s="736" t="s">
        <v>1797</v>
      </c>
    </row>
    <row r="42" spans="1:38" ht="12.75" customHeight="1" x14ac:dyDescent="0.25">
      <c r="A42" s="494" t="s">
        <v>1797</v>
      </c>
      <c r="S42" s="273" t="s">
        <v>1797</v>
      </c>
      <c r="T42" s="735" t="s">
        <v>1797</v>
      </c>
      <c r="U42" s="735"/>
      <c r="V42" s="735"/>
      <c r="W42" s="735"/>
      <c r="X42" s="735"/>
      <c r="Y42" s="735"/>
      <c r="Z42" s="735"/>
      <c r="AA42" s="735"/>
      <c r="AB42" s="735"/>
      <c r="AC42" s="735"/>
      <c r="AD42" s="735"/>
      <c r="AE42" s="735"/>
      <c r="AF42" s="735"/>
      <c r="AG42" s="735"/>
      <c r="AH42" s="735"/>
      <c r="AI42" s="735"/>
      <c r="AJ42" s="735" t="s">
        <v>1797</v>
      </c>
      <c r="AK42" s="735" t="s">
        <v>1797</v>
      </c>
      <c r="AL42" s="736" t="s">
        <v>1797</v>
      </c>
    </row>
    <row r="43" spans="1:38" ht="12.75" customHeight="1" x14ac:dyDescent="0.25">
      <c r="A43" s="494" t="s">
        <v>1797</v>
      </c>
      <c r="S43" s="273" t="s">
        <v>1797</v>
      </c>
      <c r="T43" s="735" t="s">
        <v>1797</v>
      </c>
      <c r="U43" s="735" t="s">
        <v>1797</v>
      </c>
      <c r="V43" s="735" t="s">
        <v>1797</v>
      </c>
      <c r="W43" s="735" t="s">
        <v>1797</v>
      </c>
      <c r="X43" s="735" t="s">
        <v>1797</v>
      </c>
      <c r="Y43" s="735" t="s">
        <v>1797</v>
      </c>
      <c r="Z43" s="735" t="s">
        <v>1797</v>
      </c>
      <c r="AA43" s="735" t="s">
        <v>1797</v>
      </c>
      <c r="AB43" s="735" t="s">
        <v>1797</v>
      </c>
      <c r="AC43" s="735" t="s">
        <v>1797</v>
      </c>
      <c r="AD43" s="735" t="s">
        <v>1797</v>
      </c>
      <c r="AE43" s="735" t="s">
        <v>1797</v>
      </c>
      <c r="AF43" s="735" t="s">
        <v>1797</v>
      </c>
      <c r="AG43" s="735" t="s">
        <v>1797</v>
      </c>
      <c r="AH43" s="735" t="s">
        <v>1797</v>
      </c>
      <c r="AI43" s="735" t="s">
        <v>1797</v>
      </c>
      <c r="AJ43" s="735" t="s">
        <v>1797</v>
      </c>
      <c r="AK43" s="735" t="s">
        <v>1797</v>
      </c>
      <c r="AL43" s="736" t="s">
        <v>1797</v>
      </c>
    </row>
    <row r="44" spans="1:38" ht="12.75" customHeight="1" x14ac:dyDescent="0.25">
      <c r="A44" s="494" t="s">
        <v>1797</v>
      </c>
      <c r="S44" s="273" t="s">
        <v>1797</v>
      </c>
      <c r="T44" s="735" t="s">
        <v>1797</v>
      </c>
      <c r="U44" s="735" t="s">
        <v>1797</v>
      </c>
      <c r="V44" s="735"/>
      <c r="W44" s="735" t="s">
        <v>1797</v>
      </c>
      <c r="X44" s="735" t="s">
        <v>1797</v>
      </c>
      <c r="Y44" s="735" t="s">
        <v>1797</v>
      </c>
      <c r="Z44" s="735" t="s">
        <v>1797</v>
      </c>
      <c r="AA44" s="735" t="s">
        <v>1797</v>
      </c>
      <c r="AB44" s="735" t="s">
        <v>1797</v>
      </c>
      <c r="AC44" s="735" t="s">
        <v>1797</v>
      </c>
      <c r="AD44" s="735" t="s">
        <v>1797</v>
      </c>
      <c r="AE44" s="735" t="s">
        <v>1797</v>
      </c>
      <c r="AF44" s="735" t="s">
        <v>1797</v>
      </c>
      <c r="AG44" s="735" t="s">
        <v>1797</v>
      </c>
      <c r="AH44" s="735" t="s">
        <v>1797</v>
      </c>
      <c r="AI44" s="735" t="s">
        <v>1797</v>
      </c>
      <c r="AJ44" s="735" t="s">
        <v>1797</v>
      </c>
      <c r="AK44" s="735" t="s">
        <v>1797</v>
      </c>
      <c r="AL44" s="736" t="s">
        <v>1797</v>
      </c>
    </row>
    <row r="45" spans="1:38" ht="12.75" customHeight="1" x14ac:dyDescent="0.25">
      <c r="A45" s="494" t="s">
        <v>1797</v>
      </c>
      <c r="S45" s="273" t="s">
        <v>1797</v>
      </c>
      <c r="T45" s="735" t="s">
        <v>1797</v>
      </c>
      <c r="U45" s="735" t="s">
        <v>1797</v>
      </c>
      <c r="V45" s="735" t="s">
        <v>1797</v>
      </c>
      <c r="W45" s="735" t="s">
        <v>1797</v>
      </c>
      <c r="X45" s="735" t="s">
        <v>1797</v>
      </c>
      <c r="Y45" s="735" t="s">
        <v>1797</v>
      </c>
      <c r="Z45" s="735" t="s">
        <v>1797</v>
      </c>
      <c r="AA45" s="735" t="s">
        <v>1797</v>
      </c>
      <c r="AB45" s="735" t="s">
        <v>1797</v>
      </c>
      <c r="AC45" s="735" t="s">
        <v>1797</v>
      </c>
      <c r="AD45" s="735" t="s">
        <v>1797</v>
      </c>
      <c r="AE45" s="735" t="s">
        <v>1797</v>
      </c>
      <c r="AF45" s="735" t="s">
        <v>1797</v>
      </c>
      <c r="AG45" s="735" t="s">
        <v>1797</v>
      </c>
      <c r="AH45" s="735" t="s">
        <v>1797</v>
      </c>
      <c r="AI45" s="735" t="s">
        <v>1797</v>
      </c>
      <c r="AJ45" s="735" t="s">
        <v>1797</v>
      </c>
      <c r="AK45" s="735" t="s">
        <v>1797</v>
      </c>
      <c r="AL45" s="736" t="s">
        <v>1797</v>
      </c>
    </row>
    <row r="46" spans="1:38" ht="12.75" customHeight="1" x14ac:dyDescent="0.25">
      <c r="A46" s="494" t="s">
        <v>1797</v>
      </c>
      <c r="S46" s="273" t="s">
        <v>1797</v>
      </c>
      <c r="T46" s="735" t="s">
        <v>1797</v>
      </c>
      <c r="U46" s="735" t="s">
        <v>1815</v>
      </c>
      <c r="V46" s="735"/>
      <c r="W46" s="735"/>
      <c r="X46" s="735"/>
      <c r="Y46" s="735"/>
      <c r="Z46" s="735"/>
      <c r="AA46" s="735"/>
      <c r="AB46" s="735"/>
      <c r="AC46" s="735"/>
      <c r="AD46" s="735"/>
      <c r="AE46" s="735"/>
      <c r="AF46" s="735"/>
      <c r="AG46" s="735"/>
      <c r="AH46" s="735"/>
      <c r="AI46" s="735"/>
      <c r="AJ46" s="735" t="s">
        <v>1797</v>
      </c>
      <c r="AK46" s="735" t="s">
        <v>1797</v>
      </c>
      <c r="AL46" s="736" t="s">
        <v>1797</v>
      </c>
    </row>
    <row r="47" spans="1:38" ht="12.75" customHeight="1" x14ac:dyDescent="0.2">
      <c r="A47" s="494" t="s">
        <v>1797</v>
      </c>
      <c r="S47" s="273" t="s">
        <v>1797</v>
      </c>
      <c r="T47" s="467"/>
      <c r="U47" s="292"/>
      <c r="V47" s="292"/>
      <c r="W47" s="292"/>
      <c r="X47" s="292"/>
      <c r="Y47" s="292"/>
      <c r="Z47" s="292"/>
      <c r="AA47" s="292"/>
      <c r="AB47" s="292"/>
      <c r="AC47" s="292"/>
      <c r="AD47" s="292"/>
      <c r="AE47" s="292"/>
      <c r="AF47" s="292"/>
      <c r="AG47" s="292"/>
      <c r="AH47" s="292"/>
      <c r="AI47" s="292"/>
      <c r="AJ47" s="292"/>
      <c r="AK47" s="292"/>
      <c r="AL47" s="293"/>
    </row>
    <row r="48" spans="1:38" ht="12.75" customHeight="1" x14ac:dyDescent="0.2">
      <c r="A48" s="494" t="s">
        <v>1797</v>
      </c>
      <c r="S48" s="273" t="s">
        <v>1797</v>
      </c>
      <c r="T48" s="467"/>
      <c r="U48" s="292"/>
      <c r="V48" s="292"/>
      <c r="W48" s="292"/>
      <c r="X48" s="292"/>
      <c r="Y48" s="292"/>
      <c r="Z48" s="292"/>
      <c r="AA48" s="292"/>
      <c r="AB48" s="292"/>
      <c r="AC48" s="292"/>
      <c r="AD48" s="292"/>
      <c r="AE48" s="292"/>
      <c r="AF48" s="292"/>
      <c r="AG48" s="292"/>
      <c r="AH48" s="292"/>
      <c r="AI48" s="292"/>
      <c r="AJ48" s="292"/>
      <c r="AK48" s="292"/>
      <c r="AL48" s="293"/>
    </row>
    <row r="49" spans="1:38" ht="12.75" customHeight="1" x14ac:dyDescent="0.2">
      <c r="A49" s="494" t="s">
        <v>1797</v>
      </c>
      <c r="S49" s="273" t="s">
        <v>1797</v>
      </c>
      <c r="T49" s="467"/>
      <c r="U49" s="292"/>
      <c r="V49" s="292"/>
      <c r="W49" s="292"/>
      <c r="X49" s="292"/>
      <c r="Y49" s="292"/>
      <c r="Z49" s="292"/>
      <c r="AA49" s="292"/>
      <c r="AB49" s="292"/>
      <c r="AC49" s="292"/>
      <c r="AD49" s="292"/>
      <c r="AE49" s="292"/>
      <c r="AF49" s="292"/>
      <c r="AG49" s="292"/>
      <c r="AH49" s="292"/>
      <c r="AI49" s="292"/>
      <c r="AJ49" s="292"/>
      <c r="AK49" s="292"/>
      <c r="AL49" s="293"/>
    </row>
    <row r="50" spans="1:38" ht="12.75" customHeight="1" x14ac:dyDescent="0.2">
      <c r="A50" s="494" t="s">
        <v>1797</v>
      </c>
      <c r="B50" s="738" t="s">
        <v>1816</v>
      </c>
      <c r="C50" s="57"/>
      <c r="D50" s="57"/>
      <c r="E50" s="57"/>
      <c r="F50" s="57"/>
      <c r="G50" s="57"/>
      <c r="H50" s="57"/>
      <c r="I50" s="57"/>
      <c r="J50" s="57"/>
      <c r="K50" s="57"/>
      <c r="L50" s="57"/>
      <c r="M50" s="57"/>
      <c r="N50" s="57"/>
      <c r="O50" s="57"/>
      <c r="P50" s="57"/>
      <c r="Q50" s="57"/>
      <c r="R50" s="57"/>
      <c r="S50" s="57"/>
      <c r="T50" s="467"/>
      <c r="U50" s="292"/>
      <c r="V50" s="292"/>
      <c r="W50" s="292"/>
      <c r="X50" s="292"/>
      <c r="Y50" s="292"/>
      <c r="Z50" s="292"/>
      <c r="AA50" s="292"/>
      <c r="AB50" s="292"/>
      <c r="AC50" s="292"/>
      <c r="AD50" s="292"/>
      <c r="AE50" s="292"/>
      <c r="AF50" s="292"/>
      <c r="AG50" s="292"/>
      <c r="AH50" s="292"/>
      <c r="AI50" s="292"/>
      <c r="AJ50" s="292"/>
      <c r="AK50" s="292"/>
      <c r="AL50" s="293"/>
    </row>
    <row r="51" spans="1:38" ht="12.75" customHeight="1" x14ac:dyDescent="0.2">
      <c r="A51" s="494" t="s">
        <v>1797</v>
      </c>
      <c r="B51" s="57"/>
      <c r="C51" s="57"/>
      <c r="D51" s="57"/>
      <c r="E51" s="57"/>
      <c r="F51" s="57"/>
      <c r="G51" s="57"/>
      <c r="H51" s="57"/>
      <c r="I51" s="57"/>
      <c r="J51" s="57"/>
      <c r="K51" s="57"/>
      <c r="L51" s="57"/>
      <c r="M51" s="57"/>
      <c r="N51" s="57"/>
      <c r="O51" s="57"/>
      <c r="P51" s="57"/>
      <c r="Q51" s="57"/>
      <c r="S51" s="273" t="s">
        <v>1797</v>
      </c>
      <c r="T51" s="467"/>
      <c r="U51" s="292"/>
      <c r="V51" s="292"/>
      <c r="W51" s="292"/>
      <c r="X51" s="292"/>
      <c r="Y51" s="292"/>
      <c r="Z51" s="292"/>
      <c r="AA51" s="292"/>
      <c r="AB51" s="292"/>
      <c r="AC51" s="292"/>
      <c r="AD51" s="292"/>
      <c r="AE51" s="292"/>
      <c r="AF51" s="292"/>
      <c r="AG51" s="292"/>
      <c r="AH51" s="292"/>
      <c r="AI51" s="292"/>
      <c r="AJ51" s="292"/>
      <c r="AK51" s="292"/>
      <c r="AL51" s="293"/>
    </row>
    <row r="52" spans="1:38" ht="12.75" customHeight="1" x14ac:dyDescent="0.2">
      <c r="A52" s="494" t="s">
        <v>1797</v>
      </c>
      <c r="B52" s="57" t="s">
        <v>1817</v>
      </c>
      <c r="S52" s="273" t="s">
        <v>1797</v>
      </c>
      <c r="T52" s="467"/>
      <c r="U52" s="292"/>
      <c r="V52" s="292"/>
      <c r="W52" s="292"/>
      <c r="X52" s="292"/>
      <c r="Y52" s="292"/>
      <c r="Z52" s="292"/>
      <c r="AA52" s="292"/>
      <c r="AB52" s="292"/>
      <c r="AC52" s="292"/>
      <c r="AD52" s="292"/>
      <c r="AE52" s="292"/>
      <c r="AF52" s="292"/>
      <c r="AG52" s="292"/>
      <c r="AH52" s="292"/>
      <c r="AI52" s="292"/>
      <c r="AJ52" s="292"/>
      <c r="AK52" s="292"/>
      <c r="AL52" s="293"/>
    </row>
    <row r="53" spans="1:38" ht="12.75" customHeight="1" x14ac:dyDescent="0.2">
      <c r="A53" s="494" t="s">
        <v>1797</v>
      </c>
      <c r="B53" s="57"/>
      <c r="C53" s="57"/>
      <c r="D53" s="57"/>
      <c r="E53" s="57"/>
      <c r="F53" s="57"/>
      <c r="G53" s="57"/>
      <c r="H53" s="57"/>
      <c r="I53" s="57"/>
      <c r="J53" s="57"/>
      <c r="K53" s="57"/>
      <c r="L53" s="57"/>
      <c r="M53" s="57"/>
      <c r="N53" s="57"/>
      <c r="O53" s="57"/>
      <c r="P53" s="57"/>
      <c r="Q53" s="57"/>
      <c r="R53" s="57"/>
      <c r="S53" s="273" t="s">
        <v>1797</v>
      </c>
      <c r="T53" s="467"/>
      <c r="U53" s="292"/>
      <c r="V53" s="292"/>
      <c r="W53" s="292"/>
      <c r="X53" s="292"/>
      <c r="Y53" s="292"/>
      <c r="Z53" s="292"/>
      <c r="AA53" s="292"/>
      <c r="AB53" s="292"/>
      <c r="AC53" s="292"/>
      <c r="AD53" s="292"/>
      <c r="AE53" s="292"/>
      <c r="AF53" s="292"/>
      <c r="AG53" s="292"/>
      <c r="AH53" s="292"/>
      <c r="AI53" s="292"/>
      <c r="AJ53" s="292"/>
      <c r="AK53" s="292"/>
      <c r="AL53" s="293"/>
    </row>
    <row r="54" spans="1:38" ht="12.75" customHeight="1" x14ac:dyDescent="0.2">
      <c r="A54" s="728"/>
      <c r="B54" s="205"/>
      <c r="C54" s="203"/>
      <c r="D54" s="203"/>
      <c r="E54" s="203"/>
      <c r="F54" s="203"/>
      <c r="G54" s="203"/>
      <c r="H54" s="203"/>
      <c r="I54" s="203"/>
      <c r="J54" s="203"/>
      <c r="K54" s="203"/>
      <c r="L54" s="203"/>
      <c r="M54" s="203"/>
      <c r="N54" s="203"/>
      <c r="O54" s="203"/>
      <c r="P54" s="203"/>
      <c r="Q54" s="203"/>
      <c r="R54" s="203"/>
      <c r="S54" s="730"/>
      <c r="T54" s="467"/>
      <c r="U54" s="292"/>
      <c r="V54" s="292"/>
      <c r="W54" s="292"/>
      <c r="X54" s="292"/>
      <c r="Y54" s="292"/>
      <c r="Z54" s="292"/>
      <c r="AA54" s="292"/>
      <c r="AB54" s="292"/>
      <c r="AC54" s="292"/>
      <c r="AD54" s="292"/>
      <c r="AE54" s="292"/>
      <c r="AF54" s="292"/>
      <c r="AG54" s="292"/>
      <c r="AH54" s="292"/>
      <c r="AI54" s="292"/>
      <c r="AJ54" s="292"/>
      <c r="AK54" s="292"/>
      <c r="AL54" s="293"/>
    </row>
    <row r="55" spans="1:38" ht="12.75" customHeight="1" x14ac:dyDescent="0.2">
      <c r="A55" s="728"/>
      <c r="B55" s="729" t="s">
        <v>1698</v>
      </c>
      <c r="C55" s="203"/>
      <c r="D55" s="203"/>
      <c r="E55" s="203"/>
      <c r="F55" s="203"/>
      <c r="G55" s="203"/>
      <c r="H55" s="203"/>
      <c r="I55" s="203"/>
      <c r="J55" s="203"/>
      <c r="K55" s="203"/>
      <c r="L55" s="203"/>
      <c r="M55" s="203"/>
      <c r="N55" s="203"/>
      <c r="O55" s="203"/>
      <c r="P55" s="203"/>
      <c r="Q55" s="203"/>
      <c r="R55" s="203"/>
      <c r="S55" s="730"/>
      <c r="T55" s="467"/>
      <c r="U55" s="693" t="s">
        <v>1698</v>
      </c>
      <c r="V55" s="292"/>
      <c r="W55" s="292"/>
      <c r="X55" s="292"/>
      <c r="Y55" s="292"/>
      <c r="Z55" s="292"/>
      <c r="AA55" s="292"/>
      <c r="AB55" s="292"/>
      <c r="AC55" s="292"/>
      <c r="AD55" s="292"/>
      <c r="AE55" s="292"/>
      <c r="AF55" s="292"/>
      <c r="AG55" s="292"/>
      <c r="AH55" s="292"/>
      <c r="AI55" s="292"/>
      <c r="AJ55" s="292"/>
      <c r="AK55" s="292"/>
      <c r="AL55" s="293"/>
    </row>
    <row r="56" spans="1:38" ht="12.75" customHeight="1" x14ac:dyDescent="0.2">
      <c r="A56" s="732"/>
      <c r="B56" s="731"/>
      <c r="C56" s="731"/>
      <c r="D56" s="731"/>
      <c r="E56" s="731"/>
      <c r="F56" s="731"/>
      <c r="G56" s="731"/>
      <c r="H56" s="731"/>
      <c r="I56" s="731"/>
      <c r="J56" s="731"/>
      <c r="K56" s="731"/>
      <c r="L56" s="731"/>
      <c r="M56" s="731"/>
      <c r="N56" s="731"/>
      <c r="O56" s="731"/>
      <c r="P56" s="731"/>
      <c r="Q56" s="731"/>
      <c r="R56" s="731"/>
      <c r="S56" s="733"/>
      <c r="T56" s="532"/>
      <c r="U56" s="533"/>
      <c r="V56" s="533"/>
      <c r="W56" s="533"/>
      <c r="X56" s="533"/>
      <c r="Y56" s="533"/>
      <c r="Z56" s="533"/>
      <c r="AA56" s="533"/>
      <c r="AB56" s="533"/>
      <c r="AC56" s="533"/>
      <c r="AD56" s="533"/>
      <c r="AE56" s="533"/>
      <c r="AF56" s="533"/>
      <c r="AG56" s="533"/>
      <c r="AH56" s="533"/>
      <c r="AI56" s="533"/>
      <c r="AJ56" s="533"/>
      <c r="AK56" s="533"/>
      <c r="AL56" s="534"/>
    </row>
    <row r="57" spans="1:38" ht="12.75" customHeight="1" x14ac:dyDescent="0.2"/>
    <row r="58" spans="1:38" ht="12.75" customHeight="1" x14ac:dyDescent="0.2"/>
    <row r="59" spans="1:38" ht="12.75" customHeight="1" x14ac:dyDescent="0.2"/>
    <row r="60" spans="1:38" ht="12.75" customHeight="1" x14ac:dyDescent="0.2"/>
  </sheetData>
  <sheetProtection algorithmName="SHA-512" hashValue="GVvuW0yI4x4rZwDb/pot5+xtsvxeqDfhg7RGSgRMuaWN88gCRhaBfxhWsl1tMVUvFxwXs47+U6yStK8Yd9gEnQ==" saltValue="Yk80vT0gJ9QAYtVW7SCIhw==" spinCount="100000" sheet="1" scenarios="1" insertHyperlinks="0"/>
  <mergeCells count="2">
    <mergeCell ref="A1:S1"/>
    <mergeCell ref="T1:AL1"/>
  </mergeCells>
  <hyperlinks>
    <hyperlink ref="B55" location="'T4.5 Harness Attachments'!V12" display="BACK" xr:uid="{00000000-0004-0000-3200-000000000000}"/>
    <hyperlink ref="U55" location="'T5.5 Shoulder Harness Bar'!A1" display="BACK" xr:uid="{00000000-0004-0000-3200-000001000000}"/>
  </hyperlinks>
  <pageMargins left="0.39370078740157483" right="0.39370078740157483" top="0.39370078740157483" bottom="0.39370078740157483" header="0" footer="0"/>
  <pageSetup paperSize="9"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Tabelle47">
    <pageSetUpPr fitToPage="1"/>
  </sheetPr>
  <dimension ref="A1:AL61"/>
  <sheetViews>
    <sheetView showGridLines="0" workbookViewId="0">
      <selection sqref="A1:S1"/>
    </sheetView>
  </sheetViews>
  <sheetFormatPr baseColWidth="10" defaultColWidth="14.42578125" defaultRowHeight="15" customHeight="1" x14ac:dyDescent="0.2"/>
  <cols>
    <col min="1" max="21" width="5" customWidth="1"/>
    <col min="22" max="22" width="6.42578125" customWidth="1"/>
    <col min="23" max="38" width="5" customWidth="1"/>
  </cols>
  <sheetData>
    <row r="1" spans="1:38" ht="12.75" customHeight="1" x14ac:dyDescent="0.2">
      <c r="A1" s="1152" t="s">
        <v>1818</v>
      </c>
      <c r="B1" s="777"/>
      <c r="C1" s="777"/>
      <c r="D1" s="777"/>
      <c r="E1" s="777"/>
      <c r="F1" s="777"/>
      <c r="G1" s="777"/>
      <c r="H1" s="777"/>
      <c r="I1" s="777"/>
      <c r="J1" s="777"/>
      <c r="K1" s="777"/>
      <c r="L1" s="777"/>
      <c r="M1" s="777"/>
      <c r="N1" s="777"/>
      <c r="O1" s="777"/>
      <c r="P1" s="777"/>
      <c r="Q1" s="777"/>
      <c r="R1" s="777"/>
      <c r="S1" s="778"/>
      <c r="T1" s="409"/>
      <c r="U1" s="409"/>
      <c r="V1" s="409"/>
      <c r="W1" s="409"/>
      <c r="X1" s="409"/>
      <c r="Y1" s="409"/>
      <c r="Z1" s="409"/>
      <c r="AA1" s="409"/>
      <c r="AB1" s="409"/>
      <c r="AC1" s="409"/>
      <c r="AD1" s="409"/>
      <c r="AE1" s="409"/>
      <c r="AF1" s="409"/>
      <c r="AG1" s="409"/>
      <c r="AH1" s="409"/>
      <c r="AI1" s="409"/>
      <c r="AJ1" s="409"/>
      <c r="AK1" s="409"/>
      <c r="AL1" s="539"/>
    </row>
    <row r="2" spans="1:38" ht="12.75" customHeight="1" x14ac:dyDescent="0.2">
      <c r="B2" s="57" t="s">
        <v>1819</v>
      </c>
      <c r="C2" s="57"/>
      <c r="D2" s="57"/>
      <c r="E2" s="57"/>
      <c r="F2" s="57"/>
      <c r="G2" s="57"/>
      <c r="H2" s="57"/>
      <c r="I2" s="57"/>
      <c r="J2" s="57"/>
      <c r="K2" s="57"/>
      <c r="L2" s="57"/>
      <c r="M2" s="57"/>
      <c r="N2" s="57"/>
      <c r="O2" s="57"/>
      <c r="P2" s="57"/>
      <c r="Q2" s="57"/>
      <c r="R2" s="57"/>
      <c r="S2" s="738"/>
      <c r="T2" s="57"/>
      <c r="U2" s="23" t="s">
        <v>1820</v>
      </c>
      <c r="AL2" s="273"/>
    </row>
    <row r="3" spans="1:38" ht="12.75" customHeight="1" x14ac:dyDescent="0.2">
      <c r="B3" s="57"/>
      <c r="C3" s="57"/>
      <c r="D3" s="57"/>
      <c r="E3" s="57"/>
      <c r="F3" s="57"/>
      <c r="G3" s="57"/>
      <c r="H3" s="57"/>
      <c r="I3" s="57"/>
      <c r="J3" s="57"/>
      <c r="K3" s="57"/>
      <c r="L3" s="57"/>
      <c r="M3" s="57"/>
      <c r="N3" s="57"/>
      <c r="O3" s="57"/>
      <c r="P3" s="57"/>
      <c r="Q3" s="57"/>
      <c r="R3" s="57"/>
      <c r="S3" s="738"/>
      <c r="T3" s="57"/>
      <c r="AL3" s="273"/>
    </row>
    <row r="4" spans="1:38" ht="12.75" customHeight="1" x14ac:dyDescent="0.2">
      <c r="B4" s="212" t="s">
        <v>1821</v>
      </c>
      <c r="C4" s="212"/>
      <c r="D4" s="212"/>
      <c r="E4" s="212"/>
      <c r="F4" s="212"/>
      <c r="G4" s="212"/>
      <c r="H4" s="212"/>
      <c r="I4" s="212"/>
      <c r="J4" s="212"/>
      <c r="K4" s="212"/>
      <c r="L4" s="212"/>
      <c r="M4" s="212"/>
      <c r="N4" s="212"/>
      <c r="O4" s="212"/>
      <c r="P4" s="212"/>
      <c r="Q4" s="57"/>
      <c r="R4" s="57"/>
      <c r="S4" s="738"/>
      <c r="T4" s="57"/>
      <c r="U4" s="57" t="s">
        <v>1822</v>
      </c>
      <c r="V4" s="57"/>
      <c r="W4" s="57"/>
      <c r="X4" s="57"/>
      <c r="Y4" s="57"/>
      <c r="Z4" s="57"/>
      <c r="AA4" s="57"/>
      <c r="AB4" s="57"/>
      <c r="AC4" s="57"/>
      <c r="AD4" s="57"/>
      <c r="AE4" s="57"/>
      <c r="AF4" s="57"/>
      <c r="AG4" s="57"/>
      <c r="AH4" s="57"/>
      <c r="AI4" s="57"/>
      <c r="AJ4" s="57"/>
      <c r="AK4" s="57"/>
      <c r="AL4" s="273"/>
    </row>
    <row r="5" spans="1:38" ht="12.75" customHeight="1" x14ac:dyDescent="0.2">
      <c r="B5" s="57"/>
      <c r="C5" s="57"/>
      <c r="D5" s="57"/>
      <c r="E5" s="57"/>
      <c r="F5" s="57"/>
      <c r="G5" s="57"/>
      <c r="H5" s="57"/>
      <c r="I5" s="57"/>
      <c r="J5" s="57"/>
      <c r="K5" s="57"/>
      <c r="L5" s="57"/>
      <c r="M5" s="57"/>
      <c r="N5" s="57"/>
      <c r="O5" s="57"/>
      <c r="P5" s="57"/>
      <c r="Q5" s="57"/>
      <c r="R5" s="57"/>
      <c r="S5" s="738"/>
      <c r="T5" s="57"/>
      <c r="U5" s="57" t="s">
        <v>1823</v>
      </c>
      <c r="V5" s="57"/>
      <c r="W5" s="57"/>
      <c r="X5" s="57"/>
      <c r="Y5" s="57"/>
      <c r="Z5" s="57"/>
      <c r="AA5" s="57"/>
      <c r="AB5" s="57"/>
      <c r="AC5" s="57"/>
      <c r="AD5" s="57"/>
      <c r="AE5" s="57"/>
      <c r="AF5" s="57"/>
      <c r="AG5" s="57"/>
      <c r="AH5" s="57"/>
      <c r="AI5" s="57"/>
      <c r="AJ5" s="57"/>
      <c r="AK5" s="57"/>
      <c r="AL5" s="273"/>
    </row>
    <row r="6" spans="1:38" ht="12.75" customHeight="1" x14ac:dyDescent="0.2">
      <c r="B6" s="208" t="s">
        <v>1824</v>
      </c>
      <c r="C6" s="57"/>
      <c r="D6" s="57"/>
      <c r="E6" s="57"/>
      <c r="F6" s="57"/>
      <c r="G6" s="57"/>
      <c r="H6" s="57"/>
      <c r="I6" s="57"/>
      <c r="J6" s="57"/>
      <c r="K6" s="57"/>
      <c r="L6" s="57"/>
      <c r="M6" s="57"/>
      <c r="N6" s="57"/>
      <c r="O6" s="57"/>
      <c r="P6" s="57"/>
      <c r="Q6" s="57"/>
      <c r="R6" s="57"/>
      <c r="S6" s="738"/>
      <c r="T6" s="57"/>
      <c r="AL6" s="273"/>
    </row>
    <row r="7" spans="1:38" ht="12.75" customHeight="1" x14ac:dyDescent="0.2">
      <c r="B7" s="57" t="s">
        <v>1825</v>
      </c>
      <c r="C7" s="57"/>
      <c r="D7" s="57"/>
      <c r="E7" s="57"/>
      <c r="F7" s="57"/>
      <c r="G7" s="57"/>
      <c r="H7" s="57"/>
      <c r="I7" s="57"/>
      <c r="J7" s="57"/>
      <c r="K7" s="57"/>
      <c r="L7" s="57"/>
      <c r="M7" s="57"/>
      <c r="N7" s="57"/>
      <c r="O7" s="57"/>
      <c r="P7" s="57"/>
      <c r="Q7" s="57"/>
      <c r="R7" s="57"/>
      <c r="S7" s="738"/>
      <c r="T7" s="57"/>
      <c r="AL7" s="273"/>
    </row>
    <row r="8" spans="1:38" ht="12.75" customHeight="1" x14ac:dyDescent="0.2">
      <c r="B8" s="57"/>
      <c r="C8" s="57"/>
      <c r="D8" s="57"/>
      <c r="E8" s="57"/>
      <c r="F8" s="57"/>
      <c r="G8" s="57"/>
      <c r="H8" s="57"/>
      <c r="I8" s="57"/>
      <c r="J8" s="57"/>
      <c r="K8" s="57"/>
      <c r="L8" s="57"/>
      <c r="M8" s="57"/>
      <c r="N8" s="57"/>
      <c r="O8" s="57"/>
      <c r="P8" s="57"/>
      <c r="Q8" s="57"/>
      <c r="R8" s="57"/>
      <c r="S8" s="738"/>
      <c r="T8" s="57"/>
      <c r="AL8" s="273"/>
    </row>
    <row r="9" spans="1:38" ht="12.75" customHeight="1" x14ac:dyDescent="0.2">
      <c r="B9" s="208" t="s">
        <v>1826</v>
      </c>
      <c r="C9" s="57"/>
      <c r="D9" s="57"/>
      <c r="E9" s="57"/>
      <c r="F9" s="57"/>
      <c r="G9" s="57"/>
      <c r="H9" s="57"/>
      <c r="I9" s="57"/>
      <c r="J9" s="57"/>
      <c r="K9" s="57"/>
      <c r="L9" s="57"/>
      <c r="M9" s="57"/>
      <c r="N9" s="57"/>
      <c r="O9" s="57"/>
      <c r="P9" s="57"/>
      <c r="Q9" s="57"/>
      <c r="R9" s="57"/>
      <c r="S9" s="738"/>
      <c r="T9" s="57"/>
      <c r="AL9" s="273"/>
    </row>
    <row r="10" spans="1:38" ht="12.75" customHeight="1" x14ac:dyDescent="0.2">
      <c r="B10" s="57"/>
      <c r="C10" s="57"/>
      <c r="D10" s="57"/>
      <c r="E10" s="57"/>
      <c r="F10" s="57"/>
      <c r="G10" s="57"/>
      <c r="H10" s="57"/>
      <c r="I10" s="57"/>
      <c r="J10" s="57"/>
      <c r="K10" s="57"/>
      <c r="L10" s="57"/>
      <c r="M10" s="57"/>
      <c r="N10" s="57"/>
      <c r="O10" s="57"/>
      <c r="P10" s="57"/>
      <c r="Q10" s="57"/>
      <c r="R10" s="57"/>
      <c r="S10" s="738"/>
      <c r="T10" s="57"/>
      <c r="AL10" s="273"/>
    </row>
    <row r="11" spans="1:38" ht="12.75" customHeight="1" x14ac:dyDescent="0.2">
      <c r="B11" s="57"/>
      <c r="C11" s="57"/>
      <c r="D11" s="57"/>
      <c r="E11" s="57"/>
      <c r="F11" s="57"/>
      <c r="G11" s="57"/>
      <c r="H11" s="57"/>
      <c r="I11" s="57"/>
      <c r="J11" s="57"/>
      <c r="K11" s="57"/>
      <c r="L11" s="57"/>
      <c r="M11" s="57"/>
      <c r="N11" s="57"/>
      <c r="O11" s="57"/>
      <c r="P11" s="57"/>
      <c r="Q11" s="57"/>
      <c r="R11" s="57"/>
      <c r="S11" s="738"/>
      <c r="T11" s="57"/>
      <c r="AL11" s="273"/>
    </row>
    <row r="12" spans="1:38" ht="12.75" customHeight="1" x14ac:dyDescent="0.2">
      <c r="B12" s="57"/>
      <c r="C12" s="57"/>
      <c r="D12" s="57"/>
      <c r="E12" s="57"/>
      <c r="F12" s="57"/>
      <c r="G12" s="57"/>
      <c r="H12" s="57"/>
      <c r="I12" s="57"/>
      <c r="J12" s="57"/>
      <c r="K12" s="57"/>
      <c r="L12" s="57"/>
      <c r="M12" s="57"/>
      <c r="N12" s="57"/>
      <c r="O12" s="57"/>
      <c r="P12" s="57"/>
      <c r="Q12" s="57"/>
      <c r="R12" s="57"/>
      <c r="S12" s="738"/>
      <c r="T12" s="57"/>
      <c r="AL12" s="273"/>
    </row>
    <row r="13" spans="1:38" ht="12.75" customHeight="1" x14ac:dyDescent="0.2">
      <c r="B13" s="57"/>
      <c r="C13" s="57"/>
      <c r="D13" s="57"/>
      <c r="E13" s="57"/>
      <c r="F13" s="57"/>
      <c r="G13" s="57"/>
      <c r="H13" s="57"/>
      <c r="I13" s="57"/>
      <c r="J13" s="57"/>
      <c r="K13" s="57"/>
      <c r="L13" s="57"/>
      <c r="M13" s="57"/>
      <c r="N13" s="57"/>
      <c r="O13" s="57"/>
      <c r="P13" s="57"/>
      <c r="Q13" s="57"/>
      <c r="R13" s="57"/>
      <c r="S13" s="738"/>
      <c r="T13" s="57"/>
      <c r="AL13" s="273"/>
    </row>
    <row r="14" spans="1:38" ht="12.75" customHeight="1" x14ac:dyDescent="0.2">
      <c r="B14" s="57"/>
      <c r="C14" s="57"/>
      <c r="D14" s="57"/>
      <c r="E14" s="57"/>
      <c r="F14" s="57"/>
      <c r="G14" s="57"/>
      <c r="H14" s="57"/>
      <c r="I14" s="57"/>
      <c r="J14" s="57"/>
      <c r="K14" s="57"/>
      <c r="L14" s="57"/>
      <c r="M14" s="57"/>
      <c r="N14" s="57"/>
      <c r="O14" s="57"/>
      <c r="P14" s="57"/>
      <c r="Q14" s="57"/>
      <c r="R14" s="57"/>
      <c r="S14" s="738"/>
      <c r="T14" s="57"/>
      <c r="AL14" s="273"/>
    </row>
    <row r="15" spans="1:38" ht="12.75" customHeight="1" x14ac:dyDescent="0.2">
      <c r="B15" s="57"/>
      <c r="C15" s="57"/>
      <c r="D15" s="57"/>
      <c r="E15" s="57"/>
      <c r="F15" s="57"/>
      <c r="G15" s="57"/>
      <c r="H15" s="57"/>
      <c r="I15" s="57"/>
      <c r="J15" s="57"/>
      <c r="K15" s="57"/>
      <c r="L15" s="57"/>
      <c r="M15" s="57"/>
      <c r="N15" s="57"/>
      <c r="O15" s="57"/>
      <c r="P15" s="57"/>
      <c r="Q15" s="57"/>
      <c r="R15" s="57"/>
      <c r="S15" s="738"/>
      <c r="T15" s="57"/>
      <c r="AL15" s="273"/>
    </row>
    <row r="16" spans="1:38" ht="12.75" customHeight="1" x14ac:dyDescent="0.2">
      <c r="B16" s="57"/>
      <c r="C16" s="57"/>
      <c r="D16" s="57"/>
      <c r="E16" s="57"/>
      <c r="F16" s="57"/>
      <c r="G16" s="57"/>
      <c r="H16" s="57"/>
      <c r="I16" s="57"/>
      <c r="J16" s="57"/>
      <c r="K16" s="57"/>
      <c r="L16" s="57"/>
      <c r="M16" s="57"/>
      <c r="N16" s="57"/>
      <c r="O16" s="57"/>
      <c r="P16" s="57"/>
      <c r="Q16" s="57"/>
      <c r="R16" s="57"/>
      <c r="S16" s="738"/>
      <c r="T16" s="57"/>
      <c r="AL16" s="273"/>
    </row>
    <row r="17" spans="2:38" ht="12.75" customHeight="1" x14ac:dyDescent="0.2">
      <c r="B17" s="57"/>
      <c r="C17" s="57"/>
      <c r="D17" s="57"/>
      <c r="E17" s="57"/>
      <c r="F17" s="57"/>
      <c r="G17" s="57"/>
      <c r="H17" s="57"/>
      <c r="I17" s="57"/>
      <c r="J17" s="57"/>
      <c r="K17" s="57"/>
      <c r="L17" s="57"/>
      <c r="M17" s="57"/>
      <c r="N17" s="57"/>
      <c r="O17" s="57"/>
      <c r="P17" s="57"/>
      <c r="Q17" s="57"/>
      <c r="R17" s="57"/>
      <c r="S17" s="738"/>
      <c r="T17" s="57"/>
      <c r="AL17" s="273"/>
    </row>
    <row r="18" spans="2:38" ht="12.75" customHeight="1" x14ac:dyDescent="0.2">
      <c r="B18" s="57"/>
      <c r="C18" s="57"/>
      <c r="D18" s="57"/>
      <c r="E18" s="57"/>
      <c r="F18" s="57"/>
      <c r="G18" s="57"/>
      <c r="H18" s="57"/>
      <c r="I18" s="57"/>
      <c r="J18" s="57"/>
      <c r="K18" s="57"/>
      <c r="L18" s="57"/>
      <c r="M18" s="57"/>
      <c r="N18" s="57"/>
      <c r="O18" s="57"/>
      <c r="P18" s="57"/>
      <c r="Q18" s="57"/>
      <c r="R18" s="57"/>
      <c r="S18" s="738"/>
      <c r="T18" s="57"/>
      <c r="AL18" s="273"/>
    </row>
    <row r="19" spans="2:38" ht="12.75" customHeight="1" x14ac:dyDescent="0.2">
      <c r="B19" s="57"/>
      <c r="C19" s="57"/>
      <c r="D19" s="57"/>
      <c r="E19" s="57"/>
      <c r="F19" s="57"/>
      <c r="G19" s="57"/>
      <c r="H19" s="57"/>
      <c r="I19" s="57"/>
      <c r="J19" s="57"/>
      <c r="K19" s="57"/>
      <c r="L19" s="57"/>
      <c r="M19" s="57"/>
      <c r="N19" s="57"/>
      <c r="O19" s="57"/>
      <c r="P19" s="57"/>
      <c r="Q19" s="57"/>
      <c r="R19" s="57"/>
      <c r="S19" s="738"/>
      <c r="T19" s="57"/>
      <c r="AL19" s="273"/>
    </row>
    <row r="20" spans="2:38" ht="12.75" customHeight="1" x14ac:dyDescent="0.2">
      <c r="B20" s="57"/>
      <c r="C20" s="57"/>
      <c r="D20" s="57"/>
      <c r="E20" s="57"/>
      <c r="F20" s="57"/>
      <c r="G20" s="57"/>
      <c r="H20" s="57"/>
      <c r="I20" s="57"/>
      <c r="J20" s="57"/>
      <c r="K20" s="57"/>
      <c r="L20" s="57"/>
      <c r="M20" s="57"/>
      <c r="N20" s="57"/>
      <c r="O20" s="57"/>
      <c r="P20" s="57"/>
      <c r="Q20" s="57"/>
      <c r="R20" s="57"/>
      <c r="S20" s="738"/>
      <c r="T20" s="57"/>
      <c r="AL20" s="273"/>
    </row>
    <row r="21" spans="2:38" ht="12.75" customHeight="1" x14ac:dyDescent="0.2">
      <c r="S21" s="738"/>
      <c r="T21" s="57"/>
      <c r="AL21" s="273"/>
    </row>
    <row r="22" spans="2:38" ht="12.75" customHeight="1" x14ac:dyDescent="0.2">
      <c r="S22" s="738"/>
      <c r="T22" s="57"/>
      <c r="AL22" s="273"/>
    </row>
    <row r="23" spans="2:38" ht="12.75" customHeight="1" x14ac:dyDescent="0.2">
      <c r="B23" s="57"/>
      <c r="C23" s="57"/>
      <c r="D23" s="57"/>
      <c r="E23" s="57"/>
      <c r="F23" s="57"/>
      <c r="G23" s="57"/>
      <c r="H23" s="57"/>
      <c r="I23" s="57"/>
      <c r="J23" s="57"/>
      <c r="K23" s="57"/>
      <c r="L23" s="57"/>
      <c r="M23" s="57"/>
      <c r="N23" s="57"/>
      <c r="O23" s="57"/>
      <c r="P23" s="57"/>
      <c r="Q23" s="57"/>
      <c r="R23" s="57"/>
      <c r="S23" s="738"/>
      <c r="T23" s="57"/>
      <c r="AL23" s="273"/>
    </row>
    <row r="24" spans="2:38" ht="12.75" customHeight="1" x14ac:dyDescent="0.2">
      <c r="B24" s="57"/>
      <c r="C24" s="57"/>
      <c r="D24" s="57"/>
      <c r="E24" s="57"/>
      <c r="F24" s="57"/>
      <c r="G24" s="57"/>
      <c r="H24" s="57"/>
      <c r="I24" s="57"/>
      <c r="J24" s="57"/>
      <c r="K24" s="57"/>
      <c r="L24" s="57"/>
      <c r="M24" s="57"/>
      <c r="N24" s="57"/>
      <c r="O24" s="57"/>
      <c r="P24" s="57"/>
      <c r="Q24" s="57"/>
      <c r="R24" s="57"/>
      <c r="S24" s="738"/>
      <c r="T24" s="57"/>
      <c r="U24" s="212" t="s">
        <v>1827</v>
      </c>
      <c r="V24" s="212"/>
      <c r="W24" s="212"/>
      <c r="X24" s="57"/>
      <c r="Y24" s="57"/>
      <c r="Z24" s="57"/>
      <c r="AA24" s="57"/>
      <c r="AB24" s="57"/>
      <c r="AC24" s="57"/>
      <c r="AD24" s="57"/>
      <c r="AE24" s="57"/>
      <c r="AF24" s="57"/>
      <c r="AG24" s="57"/>
      <c r="AH24" s="57"/>
      <c r="AI24" s="57"/>
      <c r="AL24" s="273"/>
    </row>
    <row r="25" spans="2:38" ht="12.75" customHeight="1" x14ac:dyDescent="0.2">
      <c r="S25" s="273"/>
      <c r="T25" s="57"/>
      <c r="U25" s="57"/>
      <c r="V25" s="57"/>
      <c r="W25" s="57"/>
      <c r="X25" s="57"/>
      <c r="Y25" s="57"/>
      <c r="Z25" s="57"/>
      <c r="AA25" s="57"/>
      <c r="AB25" s="57"/>
      <c r="AC25" s="57"/>
      <c r="AD25" s="57"/>
      <c r="AE25" s="57"/>
      <c r="AF25" s="57"/>
      <c r="AG25" s="57"/>
      <c r="AH25" s="57"/>
      <c r="AI25" s="57"/>
      <c r="AL25" s="273"/>
    </row>
    <row r="26" spans="2:38" ht="12.75" customHeight="1" x14ac:dyDescent="0.2">
      <c r="S26" s="273"/>
      <c r="T26" s="57"/>
      <c r="U26" s="208" t="s">
        <v>1824</v>
      </c>
      <c r="V26" s="57"/>
      <c r="W26" s="57"/>
      <c r="X26" s="57"/>
      <c r="Y26" s="57"/>
      <c r="Z26" s="57"/>
      <c r="AA26" s="57"/>
      <c r="AB26" s="57"/>
      <c r="AC26" s="57"/>
      <c r="AD26" s="57"/>
      <c r="AE26" s="57"/>
      <c r="AF26" s="57"/>
      <c r="AG26" s="57"/>
      <c r="AH26" s="57"/>
      <c r="AI26" s="57"/>
      <c r="AL26" s="273"/>
    </row>
    <row r="27" spans="2:38" ht="12.75" customHeight="1" x14ac:dyDescent="0.2">
      <c r="B27" s="212" t="s">
        <v>1828</v>
      </c>
      <c r="C27" s="212"/>
      <c r="D27" s="212"/>
      <c r="E27" s="212"/>
      <c r="F27" s="212"/>
      <c r="G27" s="212"/>
      <c r="H27" s="212"/>
      <c r="I27" s="212"/>
      <c r="J27" s="212"/>
      <c r="K27" s="212"/>
      <c r="L27" s="212"/>
      <c r="M27" s="212"/>
      <c r="N27" s="212"/>
      <c r="O27" s="212"/>
      <c r="P27" s="212"/>
      <c r="Q27" s="212"/>
      <c r="R27" s="212"/>
      <c r="S27" s="738"/>
      <c r="T27" s="57"/>
      <c r="U27" s="57" t="s">
        <v>1829</v>
      </c>
      <c r="V27" s="57"/>
      <c r="W27" s="57"/>
      <c r="X27" s="57"/>
      <c r="Y27" s="57"/>
      <c r="Z27" s="57"/>
      <c r="AA27" s="57"/>
      <c r="AB27" s="57"/>
      <c r="AC27" s="57"/>
      <c r="AD27" s="57"/>
      <c r="AE27" s="57"/>
      <c r="AF27" s="57"/>
      <c r="AG27" s="57"/>
      <c r="AH27" s="57"/>
      <c r="AI27" s="57"/>
      <c r="AL27" s="273"/>
    </row>
    <row r="28" spans="2:38" ht="12.75" customHeight="1" x14ac:dyDescent="0.2">
      <c r="B28" s="212" t="s">
        <v>1830</v>
      </c>
      <c r="C28" s="212"/>
      <c r="D28" s="212"/>
      <c r="E28" s="212"/>
      <c r="F28" s="212"/>
      <c r="G28" s="212"/>
      <c r="H28" s="212"/>
      <c r="I28" s="212"/>
      <c r="J28" s="212"/>
      <c r="K28" s="212"/>
      <c r="L28" s="212"/>
      <c r="M28" s="212"/>
      <c r="N28" s="212"/>
      <c r="O28" s="212"/>
      <c r="P28" s="212"/>
      <c r="Q28" s="212"/>
      <c r="R28" s="212"/>
      <c r="S28" s="738"/>
      <c r="T28" s="57"/>
      <c r="U28" s="57"/>
      <c r="V28" s="57"/>
      <c r="W28" s="57"/>
      <c r="X28" s="57"/>
      <c r="Y28" s="57"/>
      <c r="Z28" s="57"/>
      <c r="AA28" s="57"/>
      <c r="AB28" s="57"/>
      <c r="AC28" s="57"/>
      <c r="AD28" s="57"/>
      <c r="AE28" s="57"/>
      <c r="AF28" s="57"/>
      <c r="AG28" s="57"/>
      <c r="AH28" s="57"/>
      <c r="AI28" s="57"/>
      <c r="AL28" s="273"/>
    </row>
    <row r="29" spans="2:38" ht="12.75" customHeight="1" x14ac:dyDescent="0.2">
      <c r="B29" s="57"/>
      <c r="C29" s="57"/>
      <c r="D29" s="57"/>
      <c r="E29" s="57"/>
      <c r="F29" s="57"/>
      <c r="G29" s="57"/>
      <c r="H29" s="57"/>
      <c r="I29" s="57"/>
      <c r="J29" s="57"/>
      <c r="K29" s="57"/>
      <c r="L29" s="57"/>
      <c r="M29" s="57"/>
      <c r="N29" s="57"/>
      <c r="O29" s="57"/>
      <c r="P29" s="57"/>
      <c r="Q29" s="57"/>
      <c r="R29" s="57"/>
      <c r="S29" s="738"/>
      <c r="T29" s="57"/>
      <c r="U29" s="208" t="s">
        <v>1826</v>
      </c>
      <c r="V29" s="57"/>
      <c r="W29" s="57"/>
      <c r="X29" s="57"/>
      <c r="Y29" s="57"/>
      <c r="Z29" s="57"/>
      <c r="AA29" s="57"/>
      <c r="AB29" s="57"/>
      <c r="AC29" s="57"/>
      <c r="AD29" s="57"/>
      <c r="AE29" s="57"/>
      <c r="AF29" s="57"/>
      <c r="AG29" s="57"/>
      <c r="AH29" s="57"/>
      <c r="AI29" s="57"/>
      <c r="AL29" s="273"/>
    </row>
    <row r="30" spans="2:38" ht="12.75" customHeight="1" x14ac:dyDescent="0.2">
      <c r="B30" s="208" t="s">
        <v>1831</v>
      </c>
      <c r="C30" s="57"/>
      <c r="D30" s="57"/>
      <c r="E30" s="57"/>
      <c r="F30" s="57"/>
      <c r="G30" s="57"/>
      <c r="H30" s="57"/>
      <c r="I30" s="57"/>
      <c r="J30" s="57"/>
      <c r="K30" s="57"/>
      <c r="L30" s="57"/>
      <c r="M30" s="57"/>
      <c r="N30" s="57"/>
      <c r="O30" s="57"/>
      <c r="P30" s="57"/>
      <c r="Q30" s="57"/>
      <c r="R30" s="57"/>
      <c r="S30" s="738"/>
      <c r="T30" s="57"/>
      <c r="U30" s="57"/>
      <c r="V30" s="57"/>
      <c r="W30" s="57"/>
      <c r="X30" s="57"/>
      <c r="Y30" s="57"/>
      <c r="Z30" s="57"/>
      <c r="AA30" s="57"/>
      <c r="AB30" s="57"/>
      <c r="AC30" s="57"/>
      <c r="AD30" s="57"/>
      <c r="AE30" s="57"/>
      <c r="AF30" s="57"/>
      <c r="AG30" s="57"/>
      <c r="AH30" s="57"/>
      <c r="AI30" s="57"/>
      <c r="AL30" s="273"/>
    </row>
    <row r="31" spans="2:38" ht="12.75" customHeight="1" x14ac:dyDescent="0.2">
      <c r="B31" s="57"/>
      <c r="C31" s="57"/>
      <c r="D31" s="57"/>
      <c r="E31" s="57"/>
      <c r="F31" s="57"/>
      <c r="G31" s="57"/>
      <c r="H31" s="57"/>
      <c r="I31" s="57"/>
      <c r="J31" s="57"/>
      <c r="K31" s="57"/>
      <c r="L31" s="57"/>
      <c r="M31" s="57"/>
      <c r="N31" s="57"/>
      <c r="O31" s="57"/>
      <c r="P31" s="57"/>
      <c r="Q31" s="57"/>
      <c r="R31" s="57"/>
      <c r="S31" s="738"/>
      <c r="T31" s="57"/>
      <c r="U31" s="208" t="s">
        <v>1832</v>
      </c>
      <c r="V31" s="57"/>
      <c r="W31" s="57"/>
      <c r="X31" s="57"/>
      <c r="Y31" s="57"/>
      <c r="Z31" s="57"/>
      <c r="AA31" s="57"/>
      <c r="AB31" s="57"/>
      <c r="AC31" s="57"/>
      <c r="AD31" s="57"/>
      <c r="AE31" s="57"/>
      <c r="AF31" s="57"/>
      <c r="AG31" s="57"/>
      <c r="AH31" s="57"/>
      <c r="AI31" s="57"/>
      <c r="AL31" s="273"/>
    </row>
    <row r="32" spans="2:38" ht="12.75" customHeight="1" x14ac:dyDescent="0.2">
      <c r="B32" s="208" t="s">
        <v>1833</v>
      </c>
      <c r="C32" s="57"/>
      <c r="D32" s="57"/>
      <c r="E32" s="57"/>
      <c r="F32" s="57"/>
      <c r="G32" s="57"/>
      <c r="H32" s="57"/>
      <c r="I32" s="57"/>
      <c r="J32" s="57"/>
      <c r="K32" s="57"/>
      <c r="L32" s="57"/>
      <c r="M32" s="57"/>
      <c r="N32" s="57"/>
      <c r="O32" s="57"/>
      <c r="P32" s="57"/>
      <c r="Q32" s="57"/>
      <c r="R32" s="57"/>
      <c r="S32" s="738"/>
      <c r="T32" s="57"/>
      <c r="U32" s="57" t="s">
        <v>1834</v>
      </c>
      <c r="V32" s="57"/>
      <c r="W32" s="57"/>
      <c r="X32" s="57"/>
      <c r="Y32" s="57"/>
      <c r="Z32" s="57"/>
      <c r="AA32" s="57"/>
      <c r="AB32" s="57"/>
      <c r="AC32" s="57"/>
      <c r="AD32" s="57"/>
      <c r="AE32" s="57"/>
      <c r="AF32" s="57"/>
      <c r="AG32" s="57"/>
      <c r="AH32" s="57"/>
      <c r="AI32" s="57"/>
      <c r="AL32" s="273"/>
    </row>
    <row r="33" spans="2:38" ht="12.75" customHeight="1" x14ac:dyDescent="0.2">
      <c r="B33" s="208" t="s">
        <v>1835</v>
      </c>
      <c r="C33" s="57"/>
      <c r="D33" s="57"/>
      <c r="E33" s="57"/>
      <c r="F33" s="57"/>
      <c r="G33" s="57"/>
      <c r="H33" s="57"/>
      <c r="I33" s="57"/>
      <c r="J33" s="57"/>
      <c r="K33" s="57"/>
      <c r="L33" s="57"/>
      <c r="M33" s="57"/>
      <c r="N33" s="57"/>
      <c r="O33" s="57"/>
      <c r="P33" s="57"/>
      <c r="Q33" s="57"/>
      <c r="R33" s="57"/>
      <c r="S33" s="738"/>
      <c r="T33" s="57"/>
      <c r="U33" s="57"/>
      <c r="V33" s="57"/>
      <c r="W33" s="57"/>
      <c r="X33" s="57"/>
      <c r="Y33" s="57"/>
      <c r="Z33" s="57"/>
      <c r="AA33" s="57"/>
      <c r="AB33" s="57"/>
      <c r="AC33" s="57"/>
      <c r="AD33" s="57"/>
      <c r="AE33" s="57"/>
      <c r="AF33" s="57"/>
      <c r="AG33" s="57"/>
      <c r="AH33" s="57"/>
      <c r="AI33" s="57"/>
      <c r="AL33" s="273"/>
    </row>
    <row r="34" spans="2:38" ht="12.75" customHeight="1" x14ac:dyDescent="0.2">
      <c r="B34" s="57"/>
      <c r="C34" s="57"/>
      <c r="D34" s="57"/>
      <c r="E34" s="57"/>
      <c r="F34" s="57"/>
      <c r="G34" s="57"/>
      <c r="H34" s="57"/>
      <c r="I34" s="57"/>
      <c r="J34" s="57"/>
      <c r="K34" s="57"/>
      <c r="L34" s="57"/>
      <c r="M34" s="57"/>
      <c r="N34" s="57"/>
      <c r="O34" s="57"/>
      <c r="P34" s="57"/>
      <c r="Q34" s="57"/>
      <c r="R34" s="57"/>
      <c r="S34" s="738"/>
      <c r="T34" s="57"/>
      <c r="U34" s="57"/>
      <c r="V34" s="57"/>
      <c r="W34" s="57"/>
      <c r="X34" s="57"/>
      <c r="Y34" s="57"/>
      <c r="Z34" s="57"/>
      <c r="AA34" s="57"/>
      <c r="AB34" s="57"/>
      <c r="AC34" s="57"/>
      <c r="AD34" s="57"/>
      <c r="AE34" s="57"/>
      <c r="AF34" s="57"/>
      <c r="AG34" s="57"/>
      <c r="AH34" s="57"/>
      <c r="AI34" s="57"/>
      <c r="AL34" s="273"/>
    </row>
    <row r="35" spans="2:38" ht="12.75" customHeight="1" x14ac:dyDescent="0.2">
      <c r="B35" s="57" t="s">
        <v>1836</v>
      </c>
      <c r="C35" s="57"/>
      <c r="D35" s="57"/>
      <c r="E35" s="57"/>
      <c r="F35" s="57"/>
      <c r="G35" s="57"/>
      <c r="H35" s="57"/>
      <c r="I35" s="57"/>
      <c r="J35" s="57"/>
      <c r="K35" s="57"/>
      <c r="L35" s="57"/>
      <c r="M35" s="57"/>
      <c r="N35" s="57"/>
      <c r="O35" s="57"/>
      <c r="P35" s="57"/>
      <c r="Q35" s="57"/>
      <c r="R35" s="57"/>
      <c r="S35" s="738"/>
      <c r="T35" s="57"/>
      <c r="U35" s="57"/>
      <c r="V35" s="57"/>
      <c r="W35" s="57"/>
      <c r="X35" s="57"/>
      <c r="Y35" s="57"/>
      <c r="Z35" s="57"/>
      <c r="AA35" s="57"/>
      <c r="AB35" s="57"/>
      <c r="AC35" s="57"/>
      <c r="AD35" s="57"/>
      <c r="AE35" s="57"/>
      <c r="AF35" s="57"/>
      <c r="AG35" s="57"/>
      <c r="AH35" s="57"/>
      <c r="AI35" s="57"/>
      <c r="AL35" s="273"/>
    </row>
    <row r="36" spans="2:38" ht="12.75" customHeight="1" x14ac:dyDescent="0.2">
      <c r="B36" s="57" t="s">
        <v>1837</v>
      </c>
      <c r="C36" s="57"/>
      <c r="D36" s="57"/>
      <c r="E36" s="57"/>
      <c r="F36" s="57"/>
      <c r="G36" s="57"/>
      <c r="H36" s="57"/>
      <c r="I36" s="57"/>
      <c r="J36" s="57"/>
      <c r="K36" s="57"/>
      <c r="L36" s="57"/>
      <c r="M36" s="57"/>
      <c r="N36" s="57"/>
      <c r="O36" s="57"/>
      <c r="P36" s="57"/>
      <c r="Q36" s="57"/>
      <c r="R36" s="57"/>
      <c r="S36" s="738"/>
      <c r="T36" s="556"/>
      <c r="U36" s="57"/>
      <c r="V36" s="57"/>
      <c r="W36" s="57"/>
      <c r="X36" s="57"/>
      <c r="Y36" s="57"/>
      <c r="Z36" s="57"/>
      <c r="AA36" s="57"/>
      <c r="AB36" s="57"/>
      <c r="AC36" s="57"/>
      <c r="AD36" s="57"/>
      <c r="AE36" s="57"/>
      <c r="AF36" s="57"/>
      <c r="AG36" s="57"/>
      <c r="AH36" s="57"/>
      <c r="AI36" s="57"/>
      <c r="AL36" s="273"/>
    </row>
    <row r="37" spans="2:38" ht="12.75" customHeight="1" x14ac:dyDescent="0.2">
      <c r="B37" s="57" t="s">
        <v>1838</v>
      </c>
      <c r="C37" s="57"/>
      <c r="D37" s="57"/>
      <c r="E37" s="57"/>
      <c r="F37" s="57"/>
      <c r="G37" s="57"/>
      <c r="H37" s="57"/>
      <c r="I37" s="57"/>
      <c r="J37" s="57"/>
      <c r="K37" s="57"/>
      <c r="L37" s="57"/>
      <c r="M37" s="57"/>
      <c r="N37" s="57"/>
      <c r="O37" s="57"/>
      <c r="P37" s="57"/>
      <c r="Q37" s="57"/>
      <c r="R37" s="57"/>
      <c r="S37" s="738"/>
      <c r="T37" s="556"/>
      <c r="U37" s="57"/>
      <c r="V37" s="57"/>
      <c r="W37" s="57"/>
      <c r="X37" s="57"/>
      <c r="Y37" s="57"/>
      <c r="Z37" s="57"/>
      <c r="AA37" s="57"/>
      <c r="AB37" s="57"/>
      <c r="AC37" s="57"/>
      <c r="AD37" s="57"/>
      <c r="AE37" s="57"/>
      <c r="AF37" s="57"/>
      <c r="AG37" s="57"/>
      <c r="AH37" s="57"/>
      <c r="AI37" s="57"/>
      <c r="AL37" s="273"/>
    </row>
    <row r="38" spans="2:38" ht="12.75" customHeight="1" x14ac:dyDescent="0.2">
      <c r="B38" s="57"/>
      <c r="C38" s="57"/>
      <c r="D38" s="57"/>
      <c r="E38" s="57"/>
      <c r="F38" s="57"/>
      <c r="G38" s="57"/>
      <c r="H38" s="57"/>
      <c r="I38" s="57"/>
      <c r="J38" s="57"/>
      <c r="K38" s="57"/>
      <c r="L38" s="57"/>
      <c r="M38" s="57"/>
      <c r="N38" s="57"/>
      <c r="O38" s="57"/>
      <c r="P38" s="57"/>
      <c r="Q38" s="57"/>
      <c r="R38" s="57"/>
      <c r="S38" s="57"/>
      <c r="T38" s="556"/>
      <c r="U38" s="57"/>
      <c r="V38" s="57"/>
      <c r="W38" s="57"/>
      <c r="X38" s="57"/>
      <c r="Y38" s="57"/>
      <c r="Z38" s="57"/>
      <c r="AA38" s="57"/>
      <c r="AB38" s="57"/>
      <c r="AC38" s="57"/>
      <c r="AD38" s="57"/>
      <c r="AE38" s="57"/>
      <c r="AF38" s="57"/>
      <c r="AG38" s="57"/>
      <c r="AH38" s="57"/>
      <c r="AI38" s="57"/>
      <c r="AL38" s="273"/>
    </row>
    <row r="39" spans="2:38" ht="12.75" customHeight="1" x14ac:dyDescent="0.2">
      <c r="B39" s="57"/>
      <c r="C39" s="57"/>
      <c r="D39" s="57"/>
      <c r="E39" s="57"/>
      <c r="F39" s="57"/>
      <c r="G39" s="57"/>
      <c r="H39" s="57"/>
      <c r="I39" s="57"/>
      <c r="J39" s="57"/>
      <c r="K39" s="57"/>
      <c r="L39" s="57"/>
      <c r="M39" s="57"/>
      <c r="N39" s="57"/>
      <c r="O39" s="57"/>
      <c r="P39" s="57"/>
      <c r="Q39" s="57"/>
      <c r="R39" s="57"/>
      <c r="S39" s="57"/>
      <c r="T39" s="556"/>
      <c r="U39" s="57"/>
      <c r="V39" s="57"/>
      <c r="W39" s="57"/>
      <c r="X39" s="57"/>
      <c r="Y39" s="57"/>
      <c r="Z39" s="57"/>
      <c r="AA39" s="57"/>
      <c r="AB39" s="57"/>
      <c r="AC39" s="57"/>
      <c r="AD39" s="57"/>
      <c r="AE39" s="57"/>
      <c r="AF39" s="57"/>
      <c r="AG39" s="57"/>
      <c r="AH39" s="57"/>
      <c r="AI39" s="57"/>
      <c r="AL39" s="273"/>
    </row>
    <row r="40" spans="2:38" ht="12.75" customHeight="1" x14ac:dyDescent="0.2">
      <c r="B40" s="57"/>
      <c r="C40" s="57"/>
      <c r="D40" s="57"/>
      <c r="E40" s="57"/>
      <c r="F40" s="57"/>
      <c r="G40" s="57"/>
      <c r="H40" s="57"/>
      <c r="I40" s="57"/>
      <c r="J40" s="57"/>
      <c r="K40" s="57"/>
      <c r="L40" s="57"/>
      <c r="M40" s="57"/>
      <c r="N40" s="57"/>
      <c r="O40" s="57"/>
      <c r="P40" s="57"/>
      <c r="Q40" s="57"/>
      <c r="R40" s="57"/>
      <c r="S40" s="57"/>
      <c r="T40" s="556"/>
      <c r="U40" s="57"/>
      <c r="V40" s="57"/>
      <c r="W40" s="57"/>
      <c r="X40" s="57"/>
      <c r="Y40" s="57"/>
      <c r="Z40" s="57"/>
      <c r="AA40" s="57"/>
      <c r="AB40" s="57"/>
      <c r="AC40" s="57"/>
      <c r="AD40" s="57"/>
      <c r="AE40" s="57"/>
      <c r="AF40" s="57"/>
      <c r="AG40" s="57"/>
      <c r="AH40" s="57"/>
      <c r="AI40" s="57"/>
      <c r="AL40" s="273"/>
    </row>
    <row r="41" spans="2:38" ht="12.75" customHeight="1" x14ac:dyDescent="0.2">
      <c r="B41" s="57"/>
      <c r="C41" s="57"/>
      <c r="D41" s="57"/>
      <c r="E41" s="57"/>
      <c r="F41" s="57"/>
      <c r="G41" s="57"/>
      <c r="H41" s="57"/>
      <c r="I41" s="57"/>
      <c r="J41" s="57"/>
      <c r="K41" s="57"/>
      <c r="L41" s="57"/>
      <c r="M41" s="57"/>
      <c r="N41" s="57"/>
      <c r="O41" s="57"/>
      <c r="P41" s="57"/>
      <c r="Q41" s="57"/>
      <c r="R41" s="57"/>
      <c r="S41" s="57"/>
      <c r="T41" s="556"/>
      <c r="U41" s="57"/>
      <c r="V41" s="57"/>
      <c r="W41" s="57"/>
      <c r="X41" s="57"/>
      <c r="Y41" s="57"/>
      <c r="Z41" s="57"/>
      <c r="AA41" s="57"/>
      <c r="AB41" s="57"/>
      <c r="AC41" s="57"/>
      <c r="AD41" s="57"/>
      <c r="AE41" s="57"/>
      <c r="AF41" s="57"/>
      <c r="AG41" s="57"/>
      <c r="AH41" s="57"/>
      <c r="AI41" s="57"/>
      <c r="AL41" s="273"/>
    </row>
    <row r="42" spans="2:38" ht="12.75" customHeight="1" x14ac:dyDescent="0.2">
      <c r="B42" s="57"/>
      <c r="C42" s="57"/>
      <c r="D42" s="57"/>
      <c r="E42" s="57"/>
      <c r="F42" s="57"/>
      <c r="G42" s="57"/>
      <c r="H42" s="57"/>
      <c r="I42" s="57"/>
      <c r="J42" s="57"/>
      <c r="K42" s="57"/>
      <c r="L42" s="57"/>
      <c r="M42" s="57"/>
      <c r="N42" s="57"/>
      <c r="O42" s="57"/>
      <c r="P42" s="57"/>
      <c r="Q42" s="57"/>
      <c r="R42" s="57"/>
      <c r="S42" s="57"/>
      <c r="T42" s="556"/>
      <c r="U42" s="57"/>
      <c r="V42" s="57"/>
      <c r="W42" s="57"/>
      <c r="X42" s="57"/>
      <c r="Y42" s="57"/>
      <c r="Z42" s="57"/>
      <c r="AA42" s="57"/>
      <c r="AB42" s="57"/>
      <c r="AC42" s="57"/>
      <c r="AD42" s="57"/>
      <c r="AE42" s="57"/>
      <c r="AF42" s="57"/>
      <c r="AG42" s="57"/>
      <c r="AH42" s="57"/>
      <c r="AI42" s="57"/>
      <c r="AL42" s="273"/>
    </row>
    <row r="43" spans="2:38" ht="12.75" customHeight="1" x14ac:dyDescent="0.2">
      <c r="B43" s="57"/>
      <c r="C43" s="57"/>
      <c r="D43" s="57"/>
      <c r="E43" s="57"/>
      <c r="F43" s="57"/>
      <c r="G43" s="57"/>
      <c r="H43" s="57"/>
      <c r="I43" s="57"/>
      <c r="J43" s="57"/>
      <c r="K43" s="57"/>
      <c r="L43" s="57"/>
      <c r="M43" s="57"/>
      <c r="N43" s="57"/>
      <c r="O43" s="57"/>
      <c r="P43" s="57"/>
      <c r="Q43" s="57"/>
      <c r="R43" s="57"/>
      <c r="S43" s="57"/>
      <c r="T43" s="556"/>
      <c r="U43" s="57"/>
      <c r="V43" s="57"/>
      <c r="W43" s="57"/>
      <c r="X43" s="57"/>
      <c r="Y43" s="57"/>
      <c r="Z43" s="57"/>
      <c r="AA43" s="57"/>
      <c r="AB43" s="57"/>
      <c r="AC43" s="57"/>
      <c r="AD43" s="57"/>
      <c r="AE43" s="57"/>
      <c r="AF43" s="57"/>
      <c r="AG43" s="57"/>
      <c r="AH43" s="57"/>
      <c r="AI43" s="57"/>
      <c r="AL43" s="273"/>
    </row>
    <row r="44" spans="2:38" ht="12.75" customHeight="1" x14ac:dyDescent="0.2">
      <c r="B44" s="57"/>
      <c r="C44" s="57"/>
      <c r="D44" s="57"/>
      <c r="E44" s="57"/>
      <c r="F44" s="57"/>
      <c r="G44" s="57"/>
      <c r="H44" s="57"/>
      <c r="I44" s="57"/>
      <c r="J44" s="57"/>
      <c r="K44" s="57"/>
      <c r="L44" s="57"/>
      <c r="M44" s="57"/>
      <c r="N44" s="57"/>
      <c r="O44" s="57"/>
      <c r="P44" s="57"/>
      <c r="Q44" s="57"/>
      <c r="R44" s="57"/>
      <c r="S44" s="57"/>
      <c r="T44" s="556"/>
      <c r="U44" s="57"/>
      <c r="V44" s="57"/>
      <c r="W44" s="57"/>
      <c r="X44" s="57"/>
      <c r="Y44" s="57"/>
      <c r="Z44" s="57"/>
      <c r="AA44" s="57"/>
      <c r="AB44" s="57"/>
      <c r="AC44" s="57"/>
      <c r="AD44" s="57"/>
      <c r="AE44" s="57"/>
      <c r="AF44" s="57"/>
      <c r="AG44" s="57"/>
      <c r="AH44" s="57"/>
      <c r="AI44" s="57"/>
      <c r="AL44" s="273"/>
    </row>
    <row r="45" spans="2:38" ht="12.75" customHeight="1" x14ac:dyDescent="0.2">
      <c r="B45" s="57"/>
      <c r="C45" s="57"/>
      <c r="D45" s="57"/>
      <c r="E45" s="57"/>
      <c r="F45" s="57"/>
      <c r="G45" s="57"/>
      <c r="H45" s="57"/>
      <c r="I45" s="57"/>
      <c r="J45" s="57"/>
      <c r="K45" s="57"/>
      <c r="L45" s="57"/>
      <c r="M45" s="57"/>
      <c r="N45" s="57"/>
      <c r="O45" s="57"/>
      <c r="P45" s="57"/>
      <c r="Q45" s="57"/>
      <c r="R45" s="57"/>
      <c r="S45" s="57"/>
      <c r="T45" s="556"/>
      <c r="U45" s="57"/>
      <c r="V45" s="57"/>
      <c r="W45" s="57"/>
      <c r="X45" s="57"/>
      <c r="Y45" s="57"/>
      <c r="Z45" s="57"/>
      <c r="AA45" s="57"/>
      <c r="AB45" s="57"/>
      <c r="AC45" s="57"/>
      <c r="AD45" s="57"/>
      <c r="AE45" s="57"/>
      <c r="AF45" s="57"/>
      <c r="AG45" s="57"/>
      <c r="AH45" s="57"/>
      <c r="AI45" s="57"/>
      <c r="AL45" s="273"/>
    </row>
    <row r="46" spans="2:38" ht="12.75" customHeight="1" x14ac:dyDescent="0.2">
      <c r="B46" s="57"/>
      <c r="C46" s="57"/>
      <c r="D46" s="57"/>
      <c r="E46" s="57"/>
      <c r="F46" s="57"/>
      <c r="G46" s="57"/>
      <c r="H46" s="57"/>
      <c r="I46" s="57"/>
      <c r="J46" s="57"/>
      <c r="K46" s="57"/>
      <c r="L46" s="57"/>
      <c r="M46" s="57"/>
      <c r="N46" s="57"/>
      <c r="O46" s="57"/>
      <c r="P46" s="57"/>
      <c r="Q46" s="57"/>
      <c r="R46" s="57"/>
      <c r="S46" s="57"/>
      <c r="T46" s="556"/>
      <c r="U46" s="57"/>
      <c r="V46" s="57"/>
      <c r="W46" s="57"/>
      <c r="X46" s="57"/>
      <c r="Y46" s="57"/>
      <c r="Z46" s="57"/>
      <c r="AA46" s="57"/>
      <c r="AB46" s="57"/>
      <c r="AC46" s="57"/>
      <c r="AD46" s="57"/>
      <c r="AE46" s="57"/>
      <c r="AF46" s="57"/>
      <c r="AG46" s="57"/>
      <c r="AH46" s="57"/>
      <c r="AI46" s="57"/>
      <c r="AL46" s="273"/>
    </row>
    <row r="47" spans="2:38" ht="12.75" customHeight="1" x14ac:dyDescent="0.2">
      <c r="B47" s="57"/>
      <c r="C47" s="57"/>
      <c r="D47" s="57"/>
      <c r="E47" s="57"/>
      <c r="F47" s="57"/>
      <c r="G47" s="57"/>
      <c r="H47" s="57"/>
      <c r="I47" s="57"/>
      <c r="J47" s="57"/>
      <c r="K47" s="57"/>
      <c r="L47" s="57"/>
      <c r="M47" s="57"/>
      <c r="N47" s="57"/>
      <c r="O47" s="57"/>
      <c r="P47" s="57"/>
      <c r="Q47" s="57"/>
      <c r="R47" s="57"/>
      <c r="S47" s="57"/>
      <c r="T47" s="556"/>
      <c r="U47" s="57"/>
      <c r="V47" s="57"/>
      <c r="W47" s="57"/>
      <c r="X47" s="57"/>
      <c r="Y47" s="57"/>
      <c r="Z47" s="57"/>
      <c r="AA47" s="57"/>
      <c r="AB47" s="57"/>
      <c r="AC47" s="57"/>
      <c r="AD47" s="57"/>
      <c r="AE47" s="57"/>
      <c r="AF47" s="57"/>
      <c r="AG47" s="57"/>
      <c r="AH47" s="57"/>
      <c r="AI47" s="57"/>
      <c r="AL47" s="273"/>
    </row>
    <row r="48" spans="2:38" ht="12.75" customHeight="1" x14ac:dyDescent="0.2">
      <c r="B48" s="57"/>
      <c r="C48" s="57"/>
      <c r="D48" s="57"/>
      <c r="E48" s="57"/>
      <c r="F48" s="57"/>
      <c r="G48" s="57"/>
      <c r="H48" s="57"/>
      <c r="I48" s="57"/>
      <c r="J48" s="57"/>
      <c r="K48" s="57"/>
      <c r="L48" s="57"/>
      <c r="M48" s="57"/>
      <c r="N48" s="57"/>
      <c r="O48" s="57"/>
      <c r="P48" s="57"/>
      <c r="Q48" s="57"/>
      <c r="R48" s="57"/>
      <c r="S48" s="57"/>
      <c r="T48" s="556"/>
      <c r="AL48" s="273"/>
    </row>
    <row r="49" spans="1:38" ht="12.75" customHeight="1" x14ac:dyDescent="0.2">
      <c r="B49" s="57"/>
      <c r="C49" s="57"/>
      <c r="D49" s="57"/>
      <c r="E49" s="57"/>
      <c r="F49" s="57"/>
      <c r="G49" s="57"/>
      <c r="H49" s="57"/>
      <c r="I49" s="57"/>
      <c r="J49" s="57"/>
      <c r="K49" s="57"/>
      <c r="L49" s="57"/>
      <c r="M49" s="57"/>
      <c r="N49" s="57"/>
      <c r="O49" s="57"/>
      <c r="P49" s="57"/>
      <c r="Q49" s="57"/>
      <c r="R49" s="57"/>
      <c r="S49" s="57"/>
      <c r="T49" s="556"/>
      <c r="AL49" s="273"/>
    </row>
    <row r="50" spans="1:38" ht="12.75" customHeight="1" x14ac:dyDescent="0.2">
      <c r="S50" s="57"/>
      <c r="T50" s="556"/>
      <c r="AL50" s="273"/>
    </row>
    <row r="51" spans="1:38" ht="12.75" customHeight="1" x14ac:dyDescent="0.2">
      <c r="S51" s="740"/>
      <c r="T51" s="556"/>
      <c r="U51" s="57"/>
      <c r="V51" s="57"/>
      <c r="W51" s="57"/>
      <c r="X51" s="57"/>
      <c r="Y51" s="57"/>
      <c r="Z51" s="57"/>
      <c r="AA51" s="57"/>
      <c r="AB51" s="57"/>
      <c r="AC51" s="57"/>
      <c r="AD51" s="57"/>
      <c r="AE51" s="57"/>
      <c r="AF51" s="57"/>
      <c r="AG51" s="57"/>
      <c r="AH51" s="57"/>
      <c r="AI51" s="57"/>
      <c r="AL51" s="273"/>
    </row>
    <row r="52" spans="1:38" ht="12.75" customHeight="1" x14ac:dyDescent="0.2">
      <c r="B52" s="57" t="s">
        <v>1839</v>
      </c>
      <c r="C52" s="57"/>
      <c r="D52" s="57"/>
      <c r="E52" s="57"/>
      <c r="F52" s="57"/>
      <c r="G52" s="57"/>
      <c r="H52" s="57"/>
      <c r="I52" s="57"/>
      <c r="J52" s="57"/>
      <c r="K52" s="57"/>
      <c r="L52" s="57"/>
      <c r="M52" s="57"/>
      <c r="N52" s="57"/>
      <c r="O52" s="57"/>
      <c r="P52" s="57"/>
      <c r="Q52" s="57"/>
      <c r="R52" s="57"/>
      <c r="S52" s="740"/>
      <c r="T52" s="494"/>
      <c r="U52" s="57" t="s">
        <v>1840</v>
      </c>
      <c r="V52" s="57"/>
      <c r="W52" s="57"/>
      <c r="X52" s="57"/>
      <c r="Y52" s="57"/>
      <c r="Z52" s="57"/>
      <c r="AA52" s="57"/>
      <c r="AB52" s="57"/>
      <c r="AC52" s="57"/>
      <c r="AD52" s="57"/>
      <c r="AE52" s="57"/>
      <c r="AF52" s="57"/>
      <c r="AG52" s="57"/>
      <c r="AH52" s="57"/>
      <c r="AI52" s="57"/>
      <c r="AL52" s="273"/>
    </row>
    <row r="53" spans="1:38" ht="12.75" customHeight="1" x14ac:dyDescent="0.2">
      <c r="B53" s="57"/>
      <c r="C53" s="57"/>
      <c r="D53" s="57"/>
      <c r="E53" s="57"/>
      <c r="F53" s="57"/>
      <c r="G53" s="57"/>
      <c r="H53" s="57"/>
      <c r="I53" s="57"/>
      <c r="J53" s="57"/>
      <c r="K53" s="57"/>
      <c r="L53" s="57"/>
      <c r="M53" s="57"/>
      <c r="N53" s="57"/>
      <c r="O53" s="57"/>
      <c r="P53" s="57"/>
      <c r="Q53" s="57"/>
      <c r="R53" s="57"/>
      <c r="S53" s="740"/>
      <c r="T53" s="494"/>
      <c r="U53" s="57" t="s">
        <v>1841</v>
      </c>
      <c r="V53" s="57"/>
      <c r="W53" s="57"/>
      <c r="X53" s="57"/>
      <c r="Y53" s="57"/>
      <c r="Z53" s="57"/>
      <c r="AA53" s="57"/>
      <c r="AB53" s="57"/>
      <c r="AC53" s="57"/>
      <c r="AD53" s="57"/>
      <c r="AE53" s="57"/>
      <c r="AF53" s="57"/>
      <c r="AG53" s="57"/>
      <c r="AH53" s="57"/>
      <c r="AI53" s="57"/>
      <c r="AL53" s="273"/>
    </row>
    <row r="54" spans="1:38" ht="12.75" customHeight="1" x14ac:dyDescent="0.2">
      <c r="A54" s="728"/>
      <c r="S54" s="730"/>
      <c r="T54" s="494"/>
      <c r="U54" s="57" t="s">
        <v>1842</v>
      </c>
      <c r="V54" s="57"/>
      <c r="W54" s="57"/>
      <c r="X54" s="57"/>
      <c r="Y54" s="57"/>
      <c r="Z54" s="57"/>
      <c r="AA54" s="57"/>
      <c r="AB54" s="57"/>
      <c r="AC54" s="57"/>
      <c r="AD54" s="57"/>
      <c r="AE54" s="57"/>
      <c r="AF54" s="57"/>
      <c r="AG54" s="57"/>
      <c r="AH54" s="57"/>
      <c r="AI54" s="57"/>
      <c r="AL54" s="273"/>
    </row>
    <row r="55" spans="1:38" ht="12.75" customHeight="1" x14ac:dyDescent="0.2">
      <c r="A55" s="728"/>
      <c r="S55" s="730"/>
      <c r="T55" s="494"/>
      <c r="U55" s="57"/>
      <c r="V55" s="57"/>
      <c r="W55" s="57"/>
      <c r="X55" s="57"/>
      <c r="Y55" s="57"/>
      <c r="Z55" s="57"/>
      <c r="AA55" s="57"/>
      <c r="AB55" s="57"/>
      <c r="AC55" s="57"/>
      <c r="AD55" s="57"/>
      <c r="AE55" s="57"/>
      <c r="AF55" s="57"/>
      <c r="AG55" s="57"/>
      <c r="AH55" s="57"/>
      <c r="AI55" s="57"/>
      <c r="AL55" s="273"/>
    </row>
    <row r="56" spans="1:38" ht="12.75" customHeight="1" x14ac:dyDescent="0.2">
      <c r="A56" s="728"/>
      <c r="B56" s="205"/>
      <c r="C56" s="203"/>
      <c r="D56" s="203"/>
      <c r="E56" s="203"/>
      <c r="F56" s="203"/>
      <c r="G56" s="203"/>
      <c r="H56" s="203"/>
      <c r="I56" s="203"/>
      <c r="J56" s="203"/>
      <c r="K56" s="203"/>
      <c r="L56" s="203"/>
      <c r="M56" s="203"/>
      <c r="N56" s="203"/>
      <c r="O56" s="203"/>
      <c r="P56" s="203"/>
      <c r="Q56" s="203"/>
      <c r="R56" s="203"/>
      <c r="S56" s="730"/>
      <c r="T56" s="494"/>
      <c r="U56" s="57"/>
      <c r="W56" s="57"/>
      <c r="X56" s="57"/>
      <c r="Y56" s="57"/>
      <c r="Z56" s="57"/>
      <c r="AA56" s="57"/>
      <c r="AB56" s="57"/>
      <c r="AC56" s="57"/>
      <c r="AD56" s="57"/>
      <c r="AE56" s="57"/>
      <c r="AF56" s="57"/>
      <c r="AG56" s="57"/>
      <c r="AH56" s="57"/>
      <c r="AI56" s="57"/>
      <c r="AJ56" s="9" t="s">
        <v>1698</v>
      </c>
      <c r="AL56" s="273"/>
    </row>
    <row r="57" spans="1:38" ht="12.75" customHeight="1" x14ac:dyDescent="0.2">
      <c r="A57" s="732"/>
      <c r="B57" s="731"/>
      <c r="C57" s="731"/>
      <c r="D57" s="731"/>
      <c r="E57" s="731"/>
      <c r="F57" s="731"/>
      <c r="G57" s="731"/>
      <c r="H57" s="731"/>
      <c r="I57" s="731"/>
      <c r="J57" s="731"/>
      <c r="K57" s="731"/>
      <c r="L57" s="731"/>
      <c r="M57" s="731"/>
      <c r="N57" s="731"/>
      <c r="O57" s="731"/>
      <c r="P57" s="731"/>
      <c r="Q57" s="731"/>
      <c r="R57" s="731"/>
      <c r="S57" s="733"/>
      <c r="T57" s="602"/>
      <c r="U57" s="226"/>
      <c r="V57" s="226"/>
      <c r="W57" s="226"/>
      <c r="X57" s="226"/>
      <c r="Y57" s="226"/>
      <c r="Z57" s="226"/>
      <c r="AA57" s="226"/>
      <c r="AB57" s="226"/>
      <c r="AC57" s="226"/>
      <c r="AD57" s="226"/>
      <c r="AE57" s="226"/>
      <c r="AF57" s="226"/>
      <c r="AG57" s="226"/>
      <c r="AH57" s="226"/>
      <c r="AI57" s="226"/>
      <c r="AJ57" s="226"/>
      <c r="AK57" s="226"/>
      <c r="AL57" s="577"/>
    </row>
    <row r="58" spans="1:38" ht="12.75" customHeight="1" x14ac:dyDescent="0.2"/>
    <row r="59" spans="1:38" ht="12.75" customHeight="1" x14ac:dyDescent="0.2"/>
    <row r="60" spans="1:38" ht="12.75" customHeight="1" x14ac:dyDescent="0.2"/>
    <row r="61" spans="1:38" ht="12.75" customHeight="1" x14ac:dyDescent="0.2"/>
  </sheetData>
  <sheetProtection algorithmName="SHA-512" hashValue="NlSZncYOxdWkkqdZVnHm11Safq3VVoJthuubJ9zeA4uWF252dSXqVAHysD+GIhZhJfB2SzkatV1E4U5EAJ7FQg==" saltValue="B1k4VPCmJkIiJii9kQyJMg==" spinCount="100000" sheet="1" scenarios="1" insertHyperlinks="0"/>
  <mergeCells count="1">
    <mergeCell ref="A1:S1"/>
  </mergeCells>
  <hyperlinks>
    <hyperlink ref="AJ56" location="'EV5.5.1&amp;2 EV4.4 ACPS TSPS Side'!A1" display="BACK" xr:uid="{00000000-0004-0000-3300-000000000000}"/>
  </hyperlinks>
  <pageMargins left="0.39370078740157483" right="0.39370078740157483" top="0.39370078740157483" bottom="0.39370078740157483" header="0" footer="0"/>
  <pageSetup paperSize="9"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Tabelle48">
    <pageSetUpPr fitToPage="1"/>
  </sheetPr>
  <dimension ref="A1:X35"/>
  <sheetViews>
    <sheetView showGridLines="0" workbookViewId="0">
      <selection activeCell="B25" sqref="B25"/>
    </sheetView>
  </sheetViews>
  <sheetFormatPr baseColWidth="10" defaultColWidth="14.42578125" defaultRowHeight="15" customHeight="1" x14ac:dyDescent="0.2"/>
  <cols>
    <col min="1" max="1" width="5" customWidth="1"/>
    <col min="2" max="2" width="5.85546875" customWidth="1"/>
    <col min="3" max="38" width="5" customWidth="1"/>
  </cols>
  <sheetData>
    <row r="1" spans="1:24" ht="12.75" customHeight="1" x14ac:dyDescent="0.2">
      <c r="A1" s="796" t="s">
        <v>1843</v>
      </c>
      <c r="B1" s="775"/>
      <c r="C1" s="775"/>
      <c r="D1" s="775"/>
      <c r="E1" s="775"/>
      <c r="F1" s="775"/>
      <c r="G1" s="775"/>
      <c r="H1" s="775"/>
      <c r="I1" s="775"/>
      <c r="J1" s="775"/>
      <c r="K1" s="775"/>
      <c r="L1" s="775"/>
      <c r="M1" s="775"/>
      <c r="N1" s="775"/>
      <c r="O1" s="775"/>
      <c r="P1" s="775"/>
      <c r="Q1" s="775"/>
      <c r="R1" s="775"/>
      <c r="S1" s="775"/>
      <c r="T1" s="495"/>
      <c r="U1" s="409"/>
      <c r="V1" s="409"/>
      <c r="W1" s="409"/>
      <c r="X1" s="409"/>
    </row>
    <row r="2" spans="1:24" ht="12.75" customHeight="1" x14ac:dyDescent="0.2">
      <c r="A2" s="725"/>
      <c r="B2" s="726"/>
      <c r="C2" s="726"/>
      <c r="D2" s="726"/>
      <c r="E2" s="726"/>
      <c r="F2" s="726"/>
      <c r="G2" s="726"/>
      <c r="H2" s="726"/>
      <c r="I2" s="726"/>
      <c r="J2" s="726"/>
      <c r="K2" s="726"/>
      <c r="L2" s="726"/>
      <c r="M2" s="726"/>
      <c r="N2" s="726"/>
      <c r="O2" s="726"/>
      <c r="P2" s="726"/>
      <c r="Q2" s="726"/>
      <c r="R2" s="726"/>
      <c r="S2" s="727"/>
      <c r="T2" s="494"/>
      <c r="U2" s="8"/>
      <c r="V2" s="8"/>
      <c r="W2" s="8"/>
      <c r="X2" s="8"/>
    </row>
    <row r="3" spans="1:24" ht="12.75" customHeight="1" x14ac:dyDescent="0.2">
      <c r="A3" s="728"/>
      <c r="B3" s="205"/>
      <c r="C3" s="203"/>
      <c r="D3" s="203"/>
      <c r="E3" s="203"/>
      <c r="F3" s="203"/>
      <c r="G3" s="203"/>
      <c r="H3" s="203"/>
      <c r="I3" s="203"/>
      <c r="J3" s="203"/>
      <c r="K3" s="203"/>
      <c r="L3" s="203"/>
      <c r="M3" s="203"/>
      <c r="N3" s="203"/>
      <c r="O3" s="203"/>
      <c r="P3" s="203"/>
      <c r="Q3" s="203"/>
      <c r="R3" s="203"/>
      <c r="S3" s="730"/>
      <c r="T3" s="494"/>
      <c r="U3" s="57"/>
      <c r="V3" s="8"/>
      <c r="W3" s="8"/>
      <c r="X3" s="8"/>
    </row>
    <row r="4" spans="1:24" ht="12.75" customHeight="1" x14ac:dyDescent="0.2">
      <c r="A4" s="728"/>
      <c r="B4" s="205"/>
      <c r="C4" s="203"/>
      <c r="D4" s="203"/>
      <c r="E4" s="203"/>
      <c r="F4" s="203"/>
      <c r="G4" s="203"/>
      <c r="H4" s="203"/>
      <c r="I4" s="203"/>
      <c r="J4" s="203"/>
      <c r="K4" s="203"/>
      <c r="L4" s="203"/>
      <c r="M4" s="203"/>
      <c r="N4" s="203"/>
      <c r="O4" s="203"/>
      <c r="P4" s="203"/>
      <c r="Q4" s="203"/>
      <c r="R4" s="203"/>
      <c r="S4" s="730"/>
      <c r="T4" s="494"/>
      <c r="U4" s="57"/>
      <c r="V4" s="8"/>
      <c r="W4" s="8"/>
      <c r="X4" s="8"/>
    </row>
    <row r="5" spans="1:24" ht="12.75" customHeight="1" x14ac:dyDescent="0.2">
      <c r="A5" s="728"/>
      <c r="B5" s="209"/>
      <c r="C5" s="203"/>
      <c r="D5" s="203"/>
      <c r="E5" s="203"/>
      <c r="F5" s="203"/>
      <c r="G5" s="203"/>
      <c r="H5" s="203"/>
      <c r="I5" s="203"/>
      <c r="J5" s="203"/>
      <c r="K5" s="203"/>
      <c r="L5" s="203"/>
      <c r="M5" s="203"/>
      <c r="N5" s="203"/>
      <c r="O5" s="203"/>
      <c r="P5" s="203"/>
      <c r="Q5" s="203"/>
      <c r="R5" s="203"/>
      <c r="S5" s="730"/>
      <c r="T5" s="494"/>
      <c r="U5" s="57"/>
      <c r="V5" s="8"/>
      <c r="W5" s="8"/>
      <c r="X5" s="8"/>
    </row>
    <row r="6" spans="1:24" ht="12.75" customHeight="1" x14ac:dyDescent="0.2">
      <c r="A6" s="728"/>
      <c r="B6" s="205"/>
      <c r="C6" s="203"/>
      <c r="D6" s="203"/>
      <c r="E6" s="203"/>
      <c r="F6" s="203"/>
      <c r="G6" s="203"/>
      <c r="H6" s="203"/>
      <c r="I6" s="203"/>
      <c r="J6" s="203"/>
      <c r="K6" s="203"/>
      <c r="L6" s="203"/>
      <c r="M6" s="203"/>
      <c r="N6" s="203"/>
      <c r="O6" s="203"/>
      <c r="P6" s="203"/>
      <c r="Q6" s="203"/>
      <c r="R6" s="203"/>
      <c r="S6" s="730"/>
      <c r="T6" s="494"/>
      <c r="U6" s="57"/>
      <c r="V6" s="8"/>
      <c r="W6" s="8"/>
      <c r="X6" s="8"/>
    </row>
    <row r="7" spans="1:24" ht="12.75" customHeight="1" x14ac:dyDescent="0.2">
      <c r="A7" s="728"/>
      <c r="B7" s="205"/>
      <c r="C7" s="203"/>
      <c r="D7" s="203"/>
      <c r="E7" s="203"/>
      <c r="F7" s="203"/>
      <c r="G7" s="203"/>
      <c r="H7" s="203"/>
      <c r="I7" s="203"/>
      <c r="J7" s="203"/>
      <c r="K7" s="203"/>
      <c r="L7" s="203"/>
      <c r="M7" s="203"/>
      <c r="N7" s="203"/>
      <c r="O7" s="203"/>
      <c r="P7" s="203"/>
      <c r="Q7" s="203"/>
      <c r="R7" s="203"/>
      <c r="S7" s="730"/>
      <c r="T7" s="494"/>
      <c r="U7" s="8"/>
      <c r="V7" s="8"/>
      <c r="W7" s="8"/>
      <c r="X7" s="8"/>
    </row>
    <row r="8" spans="1:24" ht="12.75" customHeight="1" x14ac:dyDescent="0.2">
      <c r="A8" s="728"/>
      <c r="B8" s="205"/>
      <c r="C8" s="203"/>
      <c r="D8" s="203"/>
      <c r="E8" s="203"/>
      <c r="F8" s="203"/>
      <c r="G8" s="203"/>
      <c r="H8" s="203"/>
      <c r="I8" s="203"/>
      <c r="J8" s="203"/>
      <c r="K8" s="203"/>
      <c r="L8" s="203"/>
      <c r="M8" s="203"/>
      <c r="N8" s="203"/>
      <c r="O8" s="203"/>
      <c r="P8" s="203"/>
      <c r="Q8" s="203"/>
      <c r="R8" s="203"/>
      <c r="S8" s="730"/>
      <c r="T8" s="494"/>
      <c r="U8" s="8"/>
      <c r="V8" s="8"/>
      <c r="W8" s="8"/>
      <c r="X8" s="8"/>
    </row>
    <row r="9" spans="1:24" ht="12.75" customHeight="1" x14ac:dyDescent="0.2">
      <c r="A9" s="728"/>
      <c r="B9" s="205"/>
      <c r="C9" s="203"/>
      <c r="D9" s="203"/>
      <c r="E9" s="203"/>
      <c r="F9" s="203"/>
      <c r="G9" s="203"/>
      <c r="H9" s="203"/>
      <c r="I9" s="203"/>
      <c r="J9" s="203"/>
      <c r="K9" s="203"/>
      <c r="L9" s="203"/>
      <c r="M9" s="203"/>
      <c r="N9" s="203"/>
      <c r="O9" s="203"/>
      <c r="P9" s="203"/>
      <c r="Q9" s="203"/>
      <c r="R9" s="203"/>
      <c r="S9" s="730"/>
      <c r="T9" s="494"/>
      <c r="U9" s="8"/>
      <c r="V9" s="8"/>
      <c r="W9" s="8"/>
      <c r="X9" s="8"/>
    </row>
    <row r="10" spans="1:24" ht="12.75" customHeight="1" x14ac:dyDescent="0.2">
      <c r="A10" s="728"/>
      <c r="B10" s="205"/>
      <c r="C10" s="203"/>
      <c r="D10" s="203"/>
      <c r="E10" s="203"/>
      <c r="F10" s="203"/>
      <c r="G10" s="203"/>
      <c r="H10" s="203"/>
      <c r="I10" s="203"/>
      <c r="J10" s="203"/>
      <c r="K10" s="203"/>
      <c r="L10" s="203"/>
      <c r="M10" s="203"/>
      <c r="N10" s="203"/>
      <c r="O10" s="203"/>
      <c r="P10" s="203"/>
      <c r="Q10" s="203"/>
      <c r="R10" s="203"/>
      <c r="S10" s="730"/>
      <c r="T10" s="494"/>
      <c r="U10" s="8"/>
      <c r="V10" s="8"/>
      <c r="W10" s="8"/>
      <c r="X10" s="8"/>
    </row>
    <row r="11" spans="1:24" ht="12.75" customHeight="1" x14ac:dyDescent="0.2">
      <c r="A11" s="728"/>
      <c r="B11" s="205"/>
      <c r="C11" s="203"/>
      <c r="D11" s="203"/>
      <c r="E11" s="203"/>
      <c r="F11" s="203"/>
      <c r="G11" s="203"/>
      <c r="H11" s="203"/>
      <c r="I11" s="203"/>
      <c r="J11" s="203"/>
      <c r="K11" s="203"/>
      <c r="L11" s="203"/>
      <c r="M11" s="203"/>
      <c r="N11" s="203"/>
      <c r="O11" s="203"/>
      <c r="P11" s="203"/>
      <c r="Q11" s="203"/>
      <c r="R11" s="203"/>
      <c r="S11" s="730"/>
      <c r="T11" s="494"/>
      <c r="U11" s="8"/>
      <c r="V11" s="8"/>
      <c r="W11" s="8"/>
      <c r="X11" s="8"/>
    </row>
    <row r="12" spans="1:24" ht="12.75" customHeight="1" x14ac:dyDescent="0.2">
      <c r="A12" s="728"/>
      <c r="B12" s="205"/>
      <c r="C12" s="203"/>
      <c r="D12" s="203"/>
      <c r="E12" s="203"/>
      <c r="F12" s="203"/>
      <c r="G12" s="203"/>
      <c r="H12" s="203"/>
      <c r="I12" s="203"/>
      <c r="J12" s="203"/>
      <c r="K12" s="203"/>
      <c r="L12" s="203"/>
      <c r="M12" s="203"/>
      <c r="N12" s="203"/>
      <c r="O12" s="203"/>
      <c r="P12" s="203"/>
      <c r="Q12" s="203"/>
      <c r="R12" s="203"/>
      <c r="S12" s="730"/>
      <c r="T12" s="494"/>
      <c r="U12" s="8"/>
      <c r="V12" s="8"/>
      <c r="W12" s="8"/>
      <c r="X12" s="8"/>
    </row>
    <row r="13" spans="1:24" ht="12.75" customHeight="1" x14ac:dyDescent="0.2">
      <c r="A13" s="728"/>
      <c r="C13" s="203"/>
      <c r="D13" s="203"/>
      <c r="E13" s="203"/>
      <c r="F13" s="203"/>
      <c r="G13" s="203"/>
      <c r="H13" s="203"/>
      <c r="I13" s="203"/>
      <c r="J13" s="203"/>
      <c r="K13" s="203"/>
      <c r="L13" s="203"/>
      <c r="M13" s="203"/>
      <c r="N13" s="203"/>
      <c r="O13" s="203"/>
      <c r="P13" s="203"/>
      <c r="Q13" s="203"/>
      <c r="R13" s="203"/>
      <c r="S13" s="730"/>
      <c r="T13" s="494"/>
      <c r="U13" s="8"/>
      <c r="V13" s="8"/>
      <c r="W13" s="8"/>
      <c r="X13" s="8"/>
    </row>
    <row r="14" spans="1:24" ht="12.75" customHeight="1" x14ac:dyDescent="0.2">
      <c r="A14" s="728"/>
      <c r="B14" s="205"/>
      <c r="C14" s="205"/>
      <c r="D14" s="203"/>
      <c r="E14" s="203"/>
      <c r="F14" s="203"/>
      <c r="G14" s="203"/>
      <c r="H14" s="203"/>
      <c r="I14" s="203"/>
      <c r="J14" s="203"/>
      <c r="K14" s="203"/>
      <c r="L14" s="203"/>
      <c r="M14" s="203"/>
      <c r="N14" s="203"/>
      <c r="O14" s="203"/>
      <c r="P14" s="203"/>
      <c r="Q14" s="203"/>
      <c r="R14" s="203"/>
      <c r="S14" s="730"/>
      <c r="T14" s="494"/>
      <c r="U14" s="8"/>
      <c r="V14" s="8"/>
      <c r="W14" s="8"/>
      <c r="X14" s="8"/>
    </row>
    <row r="15" spans="1:24" ht="12.75" customHeight="1" x14ac:dyDescent="0.2">
      <c r="A15" s="728"/>
      <c r="B15" s="205"/>
      <c r="C15" s="205"/>
      <c r="D15" s="203"/>
      <c r="E15" s="203"/>
      <c r="F15" s="203"/>
      <c r="G15" s="203"/>
      <c r="H15" s="203"/>
      <c r="I15" s="203"/>
      <c r="J15" s="203"/>
      <c r="K15" s="203"/>
      <c r="L15" s="203"/>
      <c r="M15" s="203"/>
      <c r="N15" s="203"/>
      <c r="O15" s="203"/>
      <c r="P15" s="203"/>
      <c r="Q15" s="203"/>
      <c r="R15" s="203"/>
      <c r="S15" s="730"/>
      <c r="T15" s="494"/>
      <c r="U15" s="8"/>
      <c r="V15" s="8"/>
      <c r="W15" s="8"/>
      <c r="X15" s="8"/>
    </row>
    <row r="16" spans="1:24" ht="12.75" customHeight="1" x14ac:dyDescent="0.2">
      <c r="A16" s="728"/>
      <c r="B16" s="57"/>
      <c r="C16" s="205"/>
      <c r="D16" s="203"/>
      <c r="E16" s="203"/>
      <c r="F16" s="203"/>
      <c r="G16" s="203"/>
      <c r="H16" s="203"/>
      <c r="I16" s="203"/>
      <c r="J16" s="203"/>
      <c r="K16" s="203"/>
      <c r="L16" s="203"/>
      <c r="M16" s="203"/>
      <c r="N16" s="203"/>
      <c r="O16" s="203"/>
      <c r="P16" s="203"/>
      <c r="Q16" s="203"/>
      <c r="R16" s="203"/>
      <c r="S16" s="730"/>
      <c r="T16" s="494"/>
      <c r="U16" s="8"/>
      <c r="V16" s="8"/>
      <c r="W16" s="8"/>
      <c r="X16" s="8"/>
    </row>
    <row r="17" spans="1:24" ht="12.75" customHeight="1" x14ac:dyDescent="0.2">
      <c r="A17" s="728"/>
      <c r="B17" s="57"/>
      <c r="C17" s="203"/>
      <c r="D17" s="203"/>
      <c r="E17" s="203"/>
      <c r="F17" s="203"/>
      <c r="G17" s="203"/>
      <c r="H17" s="203"/>
      <c r="I17" s="203"/>
      <c r="J17" s="203"/>
      <c r="K17" s="203"/>
      <c r="L17" s="203"/>
      <c r="M17" s="203"/>
      <c r="N17" s="203"/>
      <c r="O17" s="203"/>
      <c r="P17" s="203"/>
      <c r="Q17" s="203"/>
      <c r="R17" s="203"/>
      <c r="S17" s="730"/>
      <c r="T17" s="494"/>
      <c r="U17" s="8"/>
      <c r="V17" s="8"/>
      <c r="W17" s="8"/>
      <c r="X17" s="8"/>
    </row>
    <row r="18" spans="1:24" ht="12.75" customHeight="1" x14ac:dyDescent="0.2">
      <c r="A18" s="728"/>
      <c r="B18" s="57"/>
      <c r="C18" s="203"/>
      <c r="D18" s="203"/>
      <c r="E18" s="203"/>
      <c r="F18" s="203"/>
      <c r="G18" s="203"/>
      <c r="H18" s="203"/>
      <c r="I18" s="203"/>
      <c r="J18" s="203"/>
      <c r="K18" s="203"/>
      <c r="L18" s="203"/>
      <c r="M18" s="203"/>
      <c r="N18" s="203"/>
      <c r="O18" s="203"/>
      <c r="P18" s="203"/>
      <c r="Q18" s="203"/>
      <c r="R18" s="203"/>
      <c r="S18" s="730"/>
      <c r="T18" s="494"/>
      <c r="U18" s="8"/>
      <c r="V18" s="8"/>
      <c r="W18" s="8"/>
      <c r="X18" s="8"/>
    </row>
    <row r="19" spans="1:24" ht="12.75" customHeight="1" x14ac:dyDescent="0.2">
      <c r="A19" s="728"/>
      <c r="B19" s="205"/>
      <c r="C19" s="203"/>
      <c r="D19" s="203"/>
      <c r="E19" s="203"/>
      <c r="F19" s="203"/>
      <c r="G19" s="203"/>
      <c r="H19" s="203"/>
      <c r="I19" s="203"/>
      <c r="J19" s="203"/>
      <c r="K19" s="203"/>
      <c r="L19" s="203"/>
      <c r="M19" s="203"/>
      <c r="N19" s="203"/>
      <c r="O19" s="203"/>
      <c r="P19" s="203"/>
      <c r="Q19" s="203"/>
      <c r="R19" s="203"/>
      <c r="S19" s="730"/>
      <c r="T19" s="494"/>
      <c r="U19" s="8"/>
      <c r="V19" s="8"/>
      <c r="W19" s="8"/>
      <c r="X19" s="8"/>
    </row>
    <row r="20" spans="1:24" ht="12.75" customHeight="1" x14ac:dyDescent="0.2">
      <c r="A20" s="728"/>
      <c r="B20" s="205"/>
      <c r="C20" s="203"/>
      <c r="D20" s="203"/>
      <c r="E20" s="203"/>
      <c r="F20" s="203"/>
      <c r="G20" s="203"/>
      <c r="H20" s="203"/>
      <c r="I20" s="203"/>
      <c r="J20" s="203"/>
      <c r="K20" s="203"/>
      <c r="L20" s="203"/>
      <c r="M20" s="203"/>
      <c r="N20" s="203"/>
      <c r="O20" s="203"/>
      <c r="P20" s="203"/>
      <c r="Q20" s="203"/>
      <c r="R20" s="203"/>
      <c r="S20" s="730"/>
      <c r="T20" s="494"/>
      <c r="U20" s="8"/>
      <c r="V20" s="8"/>
      <c r="W20" s="8"/>
      <c r="X20" s="8"/>
    </row>
    <row r="21" spans="1:24" ht="12.75" customHeight="1" x14ac:dyDescent="0.2">
      <c r="A21" s="728"/>
      <c r="B21" s="205"/>
      <c r="C21" s="203"/>
      <c r="D21" s="203"/>
      <c r="E21" s="203"/>
      <c r="F21" s="203"/>
      <c r="G21" s="203"/>
      <c r="H21" s="203"/>
      <c r="I21" s="203"/>
      <c r="J21" s="203"/>
      <c r="K21" s="203"/>
      <c r="L21" s="203"/>
      <c r="M21" s="203"/>
      <c r="N21" s="203"/>
      <c r="O21" s="203"/>
      <c r="P21" s="203"/>
      <c r="Q21" s="203"/>
      <c r="R21" s="203"/>
      <c r="S21" s="730"/>
      <c r="T21" s="494"/>
      <c r="U21" s="8"/>
      <c r="V21" s="8"/>
      <c r="W21" s="8"/>
      <c r="X21" s="8"/>
    </row>
    <row r="22" spans="1:24" ht="12.75" customHeight="1" x14ac:dyDescent="0.2">
      <c r="A22" s="728"/>
      <c r="C22" s="203"/>
      <c r="D22" s="203"/>
      <c r="E22" s="203"/>
      <c r="F22" s="203"/>
      <c r="G22" s="203"/>
      <c r="H22" s="203"/>
      <c r="I22" s="203"/>
      <c r="J22" s="203"/>
      <c r="K22" s="203"/>
      <c r="L22" s="203"/>
      <c r="M22" s="203"/>
      <c r="N22" s="203"/>
      <c r="O22" s="203"/>
      <c r="P22" s="203"/>
      <c r="Q22" s="203"/>
      <c r="R22" s="203"/>
      <c r="S22" s="730"/>
      <c r="T22" s="494"/>
      <c r="U22" s="8"/>
      <c r="V22" s="8"/>
      <c r="W22" s="8"/>
      <c r="X22" s="8"/>
    </row>
    <row r="23" spans="1:24" ht="12.75" customHeight="1" x14ac:dyDescent="0.2">
      <c r="A23" s="728"/>
      <c r="B23" s="205"/>
      <c r="C23" s="203"/>
      <c r="D23" s="203"/>
      <c r="E23" s="203"/>
      <c r="F23" s="203"/>
      <c r="G23" s="203"/>
      <c r="H23" s="203"/>
      <c r="I23" s="203"/>
      <c r="J23" s="203"/>
      <c r="K23" s="203"/>
      <c r="L23" s="203"/>
      <c r="M23" s="203"/>
      <c r="N23" s="203"/>
      <c r="O23" s="203"/>
      <c r="P23" s="203"/>
      <c r="Q23" s="203"/>
      <c r="R23" s="203"/>
      <c r="S23" s="730"/>
      <c r="T23" s="494"/>
      <c r="U23" s="8"/>
      <c r="V23" s="8"/>
      <c r="W23" s="8"/>
      <c r="X23" s="8"/>
    </row>
    <row r="24" spans="1:24" ht="12.75" customHeight="1" x14ac:dyDescent="0.2">
      <c r="A24" s="728"/>
      <c r="B24" s="205"/>
      <c r="C24" s="203"/>
      <c r="D24" s="203"/>
      <c r="E24" s="203"/>
      <c r="F24" s="203"/>
      <c r="G24" s="203"/>
      <c r="H24" s="203"/>
      <c r="I24" s="203"/>
      <c r="J24" s="203"/>
      <c r="K24" s="203"/>
      <c r="L24" s="203"/>
      <c r="M24" s="203"/>
      <c r="N24" s="203"/>
      <c r="O24" s="203"/>
      <c r="P24" s="203"/>
      <c r="Q24" s="203"/>
      <c r="R24" s="203"/>
      <c r="S24" s="730"/>
      <c r="T24" s="494"/>
      <c r="U24" s="8"/>
      <c r="V24" s="8"/>
      <c r="W24" s="8"/>
      <c r="X24" s="8"/>
    </row>
    <row r="25" spans="1:24" ht="12.75" customHeight="1" x14ac:dyDescent="0.2">
      <c r="A25" s="728"/>
      <c r="B25" s="295" t="s">
        <v>1698</v>
      </c>
      <c r="C25" s="203"/>
      <c r="D25" s="203"/>
      <c r="E25" s="203"/>
      <c r="F25" s="203"/>
      <c r="G25" s="203"/>
      <c r="H25" s="203"/>
      <c r="I25" s="203"/>
      <c r="J25" s="203"/>
      <c r="K25" s="203"/>
      <c r="L25" s="203"/>
      <c r="M25" s="203"/>
      <c r="N25" s="203"/>
      <c r="O25" s="203"/>
      <c r="P25" s="203"/>
      <c r="Q25" s="203"/>
      <c r="R25" s="203"/>
      <c r="S25" s="730"/>
      <c r="T25" s="494"/>
      <c r="U25" s="8"/>
      <c r="V25" s="8"/>
      <c r="W25" s="8"/>
      <c r="X25" s="8"/>
    </row>
    <row r="26" spans="1:24" ht="12.75" customHeight="1" x14ac:dyDescent="0.2">
      <c r="A26" s="728"/>
      <c r="B26" s="57"/>
      <c r="C26" s="203"/>
      <c r="D26" s="203"/>
      <c r="E26" s="203"/>
      <c r="F26" s="203"/>
      <c r="G26" s="203"/>
      <c r="H26" s="203"/>
      <c r="I26" s="203"/>
      <c r="J26" s="203"/>
      <c r="K26" s="203"/>
      <c r="L26" s="203"/>
      <c r="M26" s="203"/>
      <c r="N26" s="203"/>
      <c r="O26" s="203"/>
      <c r="P26" s="203"/>
      <c r="Q26" s="203"/>
      <c r="R26" s="203"/>
      <c r="S26" s="730"/>
      <c r="T26" s="494"/>
      <c r="U26" s="8"/>
      <c r="V26" s="8"/>
      <c r="W26" s="8"/>
      <c r="X26" s="8"/>
    </row>
    <row r="27" spans="1:24" ht="12.75" customHeight="1" x14ac:dyDescent="0.25">
      <c r="A27" s="728"/>
      <c r="B27" s="213" t="s">
        <v>1844</v>
      </c>
      <c r="C27" s="214"/>
      <c r="D27" s="214"/>
      <c r="E27" s="203"/>
      <c r="F27" s="203"/>
      <c r="G27" s="203"/>
      <c r="H27" s="203"/>
      <c r="I27" s="203"/>
      <c r="J27" s="203"/>
      <c r="K27" s="203"/>
      <c r="L27" s="203"/>
      <c r="M27" s="203"/>
      <c r="N27" s="203"/>
      <c r="O27" s="203"/>
      <c r="P27" s="203"/>
      <c r="Q27" s="203"/>
      <c r="R27" s="203"/>
      <c r="S27" s="730"/>
      <c r="T27" s="494"/>
      <c r="U27" s="8"/>
      <c r="V27" s="8"/>
      <c r="W27" s="8"/>
      <c r="X27" s="8"/>
    </row>
    <row r="28" spans="1:24" ht="12.75" customHeight="1" x14ac:dyDescent="0.25">
      <c r="A28" s="728"/>
      <c r="B28" s="215" t="s">
        <v>1845</v>
      </c>
      <c r="C28" s="216"/>
      <c r="D28" s="216"/>
      <c r="E28" s="216"/>
      <c r="F28" s="216"/>
      <c r="G28" s="216"/>
      <c r="H28" s="203"/>
      <c r="I28" s="203"/>
      <c r="J28" s="203"/>
      <c r="K28" s="203"/>
      <c r="L28" s="203"/>
      <c r="M28" s="203"/>
      <c r="N28" s="203"/>
      <c r="O28" s="203"/>
      <c r="P28" s="203"/>
      <c r="Q28" s="203"/>
      <c r="R28" s="203"/>
      <c r="S28" s="730"/>
      <c r="T28" s="494"/>
      <c r="U28" s="8"/>
      <c r="V28" s="8"/>
      <c r="W28" s="8"/>
      <c r="X28" s="8"/>
    </row>
    <row r="29" spans="1:24" ht="12.75" customHeight="1" x14ac:dyDescent="0.2">
      <c r="A29" s="728"/>
      <c r="B29" s="205"/>
      <c r="C29" s="205"/>
      <c r="D29" s="203"/>
      <c r="E29" s="203"/>
      <c r="F29" s="203"/>
      <c r="G29" s="203"/>
      <c r="H29" s="203"/>
      <c r="I29" s="203"/>
      <c r="J29" s="203"/>
      <c r="K29" s="203"/>
      <c r="L29" s="203"/>
      <c r="M29" s="203"/>
      <c r="N29" s="203"/>
      <c r="O29" s="203"/>
      <c r="P29" s="203"/>
      <c r="Q29" s="203"/>
      <c r="R29" s="203"/>
      <c r="S29" s="730"/>
      <c r="T29" s="494"/>
      <c r="U29" s="8"/>
      <c r="V29" s="8"/>
      <c r="W29" s="8"/>
      <c r="X29" s="8"/>
    </row>
    <row r="30" spans="1:24" ht="29.25" customHeight="1" x14ac:dyDescent="0.2">
      <c r="A30" s="741" t="s">
        <v>1846</v>
      </c>
      <c r="B30" s="1153" t="s">
        <v>1847</v>
      </c>
      <c r="C30" s="775"/>
      <c r="D30" s="775"/>
      <c r="E30" s="775"/>
      <c r="F30" s="775"/>
      <c r="G30" s="775"/>
      <c r="H30" s="775"/>
      <c r="I30" s="775"/>
      <c r="J30" s="775"/>
      <c r="K30" s="775"/>
      <c r="L30" s="775"/>
      <c r="M30" s="775"/>
      <c r="N30" s="775"/>
      <c r="O30" s="775"/>
      <c r="P30" s="775"/>
      <c r="Q30" s="775"/>
      <c r="R30" s="775"/>
      <c r="S30" s="742" t="s">
        <v>1846</v>
      </c>
      <c r="T30" s="494"/>
      <c r="U30" s="8"/>
      <c r="V30" s="8"/>
      <c r="W30" s="8"/>
      <c r="X30" s="8"/>
    </row>
    <row r="31" spans="1:24" ht="12.75" customHeight="1" x14ac:dyDescent="0.2">
      <c r="A31" s="728"/>
      <c r="B31" s="203"/>
      <c r="C31" s="203"/>
      <c r="D31" s="203"/>
      <c r="E31" s="203"/>
      <c r="F31" s="203"/>
      <c r="G31" s="203"/>
      <c r="H31" s="203"/>
      <c r="I31" s="203"/>
      <c r="J31" s="203"/>
      <c r="K31" s="203"/>
      <c r="L31" s="203"/>
      <c r="M31" s="203"/>
      <c r="N31" s="203"/>
      <c r="O31" s="203"/>
      <c r="P31" s="203"/>
      <c r="Q31" s="203"/>
      <c r="R31" s="203"/>
      <c r="S31" s="730"/>
      <c r="T31" s="494"/>
      <c r="U31" s="8"/>
      <c r="V31" s="8"/>
      <c r="W31" s="8"/>
      <c r="X31" s="8"/>
    </row>
    <row r="32" spans="1:24" ht="12.75" customHeight="1" x14ac:dyDescent="0.2">
      <c r="A32" s="728"/>
      <c r="B32" s="203"/>
      <c r="C32" s="203"/>
      <c r="D32" s="203"/>
      <c r="E32" s="203"/>
      <c r="F32" s="203"/>
      <c r="G32" s="203"/>
      <c r="H32" s="203"/>
      <c r="I32" s="203"/>
      <c r="J32" s="203"/>
      <c r="K32" s="203"/>
      <c r="L32" s="203"/>
      <c r="M32" s="203"/>
      <c r="N32" s="203"/>
      <c r="O32" s="203"/>
      <c r="P32" s="203"/>
      <c r="Q32" s="203"/>
      <c r="R32" s="203"/>
      <c r="S32" s="730"/>
      <c r="T32" s="494"/>
      <c r="U32" s="8"/>
      <c r="V32" s="8"/>
      <c r="W32" s="8"/>
      <c r="X32" s="8"/>
    </row>
    <row r="33" spans="1:24" ht="12.75" customHeight="1" x14ac:dyDescent="0.2">
      <c r="A33" s="728"/>
      <c r="B33" s="203"/>
      <c r="C33" s="203"/>
      <c r="D33" s="203"/>
      <c r="E33" s="203"/>
      <c r="F33" s="203"/>
      <c r="G33" s="203"/>
      <c r="H33" s="203"/>
      <c r="I33" s="203"/>
      <c r="J33" s="203"/>
      <c r="K33" s="203"/>
      <c r="L33" s="203"/>
      <c r="M33" s="203"/>
      <c r="N33" s="203"/>
      <c r="O33" s="203"/>
      <c r="P33" s="203"/>
      <c r="Q33" s="203"/>
      <c r="R33" s="203"/>
      <c r="S33" s="730"/>
      <c r="T33" s="494"/>
      <c r="U33" s="8"/>
      <c r="V33" s="8"/>
      <c r="W33" s="8"/>
      <c r="X33" s="8"/>
    </row>
    <row r="34" spans="1:24" ht="12.75" customHeight="1" x14ac:dyDescent="0.2">
      <c r="A34" s="728"/>
      <c r="B34" s="203"/>
      <c r="C34" s="203"/>
      <c r="D34" s="203"/>
      <c r="E34" s="203"/>
      <c r="F34" s="203"/>
      <c r="G34" s="203"/>
      <c r="H34" s="203"/>
      <c r="I34" s="203"/>
      <c r="J34" s="203"/>
      <c r="K34" s="203"/>
      <c r="L34" s="203"/>
      <c r="M34" s="203"/>
      <c r="N34" s="203"/>
      <c r="O34" s="203"/>
      <c r="P34" s="203"/>
      <c r="Q34" s="203"/>
      <c r="R34" s="203"/>
      <c r="S34" s="730"/>
      <c r="T34" s="494"/>
      <c r="U34" s="8"/>
      <c r="V34" s="8"/>
      <c r="W34" s="8"/>
      <c r="X34" s="8"/>
    </row>
    <row r="35" spans="1:24" ht="12.75" customHeight="1" x14ac:dyDescent="0.2">
      <c r="A35" s="728"/>
      <c r="B35" s="203"/>
      <c r="C35" s="203"/>
      <c r="D35" s="203"/>
      <c r="E35" s="203"/>
      <c r="F35" s="203"/>
      <c r="G35" s="203"/>
      <c r="H35" s="203"/>
      <c r="I35" s="203"/>
      <c r="J35" s="203"/>
      <c r="K35" s="203"/>
      <c r="L35" s="203"/>
      <c r="M35" s="203"/>
      <c r="N35" s="203"/>
      <c r="O35" s="203"/>
      <c r="P35" s="203"/>
      <c r="Q35" s="203"/>
      <c r="R35" s="203"/>
      <c r="S35" s="730"/>
      <c r="T35" s="494"/>
      <c r="U35" s="8"/>
      <c r="V35" s="8"/>
      <c r="W35" s="8"/>
      <c r="X35" s="8"/>
    </row>
  </sheetData>
  <sheetProtection algorithmName="SHA-512" hashValue="5p8ir86yYhK/XbNaUNZW9Hu6PZy14euZRTRp5afWp+UcTDpyuiwRL95iXCXCnIiegNPzS61sDzF4Of3ZWiDMyA==" saltValue="jD8d+K+BL2ZBFoQK7KlNtA==" spinCount="100000" sheet="1" scenarios="1" insertHyperlinks="0"/>
  <mergeCells count="2">
    <mergeCell ref="A1:S1"/>
    <mergeCell ref="B30:R30"/>
  </mergeCells>
  <hyperlinks>
    <hyperlink ref="B25" location="'EV5.5.8 TSAC attachments'!A1" display="BACK" xr:uid="{00000000-0004-0000-3400-000000000000}"/>
  </hyperlinks>
  <pageMargins left="0.39370078740157483" right="0.39370078740157483" top="0.39370078740157483" bottom="0.39370078740157483" header="0" footer="0"/>
  <pageSetup paperSize="9"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Tabelle49">
    <pageSetUpPr fitToPage="1"/>
  </sheetPr>
  <dimension ref="A1:AG35"/>
  <sheetViews>
    <sheetView showGridLines="0" workbookViewId="0">
      <selection sqref="A1:S1"/>
    </sheetView>
  </sheetViews>
  <sheetFormatPr baseColWidth="10" defaultColWidth="14.42578125" defaultRowHeight="15" customHeight="1" x14ac:dyDescent="0.2"/>
  <cols>
    <col min="1" max="27" width="5" customWidth="1"/>
    <col min="28" max="28" width="6.140625" customWidth="1"/>
    <col min="29" max="38" width="5" customWidth="1"/>
  </cols>
  <sheetData>
    <row r="1" spans="1:33" ht="12.75" customHeight="1" x14ac:dyDescent="0.2">
      <c r="A1" s="796" t="s">
        <v>1848</v>
      </c>
      <c r="B1" s="775"/>
      <c r="C1" s="775"/>
      <c r="D1" s="775"/>
      <c r="E1" s="775"/>
      <c r="F1" s="775"/>
      <c r="G1" s="775"/>
      <c r="H1" s="775"/>
      <c r="I1" s="775"/>
      <c r="J1" s="775"/>
      <c r="K1" s="775"/>
      <c r="L1" s="775"/>
      <c r="M1" s="775"/>
      <c r="N1" s="775"/>
      <c r="O1" s="775"/>
      <c r="P1" s="775"/>
      <c r="Q1" s="775"/>
      <c r="R1" s="775"/>
      <c r="S1" s="775"/>
      <c r="T1" s="495"/>
      <c r="U1" s="409"/>
      <c r="V1" s="409"/>
      <c r="W1" s="409"/>
      <c r="X1" s="409"/>
      <c r="Y1" s="409"/>
      <c r="Z1" s="409"/>
      <c r="AA1" s="409"/>
      <c r="AB1" s="409"/>
      <c r="AC1" s="409"/>
      <c r="AD1" s="409"/>
      <c r="AE1" s="409"/>
      <c r="AF1" s="409"/>
      <c r="AG1" s="409"/>
    </row>
    <row r="2" spans="1:33" ht="12.75" customHeight="1" x14ac:dyDescent="0.2">
      <c r="A2" s="743"/>
      <c r="B2" s="744"/>
      <c r="C2" s="744"/>
      <c r="D2" s="744"/>
      <c r="E2" s="744"/>
      <c r="F2" s="744"/>
      <c r="G2" s="744"/>
      <c r="H2" s="744"/>
      <c r="I2" s="744"/>
      <c r="J2" s="744"/>
      <c r="K2" s="744"/>
      <c r="L2" s="744"/>
      <c r="M2" s="744"/>
      <c r="N2" s="744"/>
      <c r="O2" s="744"/>
      <c r="P2" s="744"/>
      <c r="Q2" s="744"/>
      <c r="R2" s="744"/>
      <c r="S2" s="745"/>
      <c r="T2" s="494"/>
      <c r="U2" s="57" t="s">
        <v>1849</v>
      </c>
    </row>
    <row r="3" spans="1:33" ht="12.75" customHeight="1" x14ac:dyDescent="0.2">
      <c r="A3" s="746"/>
      <c r="B3" s="205" t="s">
        <v>1850</v>
      </c>
      <c r="C3" s="205"/>
      <c r="D3" s="205"/>
      <c r="E3" s="205"/>
      <c r="F3" s="205"/>
      <c r="G3" s="205"/>
      <c r="H3" s="205"/>
      <c r="I3" s="205"/>
      <c r="J3" s="205"/>
      <c r="K3" s="205"/>
      <c r="L3" s="205"/>
      <c r="M3" s="205"/>
      <c r="N3" s="205"/>
      <c r="O3" s="205"/>
      <c r="P3" s="205"/>
      <c r="Q3" s="205"/>
      <c r="R3" s="205"/>
      <c r="S3" s="740"/>
      <c r="T3" s="494"/>
      <c r="U3" s="57" t="s">
        <v>1851</v>
      </c>
    </row>
    <row r="4" spans="1:33" ht="12.75" customHeight="1" x14ac:dyDescent="0.2">
      <c r="A4" s="746"/>
      <c r="B4" s="205" t="s">
        <v>1852</v>
      </c>
      <c r="C4" s="205"/>
      <c r="D4" s="205"/>
      <c r="E4" s="205"/>
      <c r="F4" s="205"/>
      <c r="G4" s="205"/>
      <c r="H4" s="205"/>
      <c r="I4" s="205"/>
      <c r="J4" s="205"/>
      <c r="K4" s="205"/>
      <c r="L4" s="205"/>
      <c r="M4" s="205"/>
      <c r="N4" s="205"/>
      <c r="O4" s="205"/>
      <c r="P4" s="205"/>
      <c r="Q4" s="205"/>
      <c r="R4" s="205"/>
      <c r="S4" s="740"/>
      <c r="T4" s="494"/>
    </row>
    <row r="5" spans="1:33" ht="12.75" customHeight="1" x14ac:dyDescent="0.2">
      <c r="A5" s="746"/>
      <c r="C5" s="205"/>
      <c r="D5" s="205"/>
      <c r="E5" s="205"/>
      <c r="F5" s="205"/>
      <c r="G5" s="205"/>
      <c r="H5" s="205"/>
      <c r="I5" s="205"/>
      <c r="J5" s="205"/>
      <c r="K5" s="205"/>
      <c r="L5" s="205"/>
      <c r="M5" s="205"/>
      <c r="N5" s="205"/>
      <c r="O5" s="205"/>
      <c r="P5" s="205"/>
      <c r="Q5" s="205"/>
      <c r="R5" s="205"/>
      <c r="S5" s="740"/>
      <c r="T5" s="494"/>
      <c r="U5" s="57" t="s">
        <v>1853</v>
      </c>
    </row>
    <row r="6" spans="1:33" ht="12.75" customHeight="1" x14ac:dyDescent="0.2">
      <c r="A6" s="746"/>
      <c r="B6" s="205" t="s">
        <v>1854</v>
      </c>
      <c r="C6" s="205"/>
      <c r="D6" s="205"/>
      <c r="E6" s="205"/>
      <c r="F6" s="205"/>
      <c r="G6" s="205"/>
      <c r="H6" s="205"/>
      <c r="I6" s="205"/>
      <c r="J6" s="205"/>
      <c r="K6" s="205"/>
      <c r="L6" s="205"/>
      <c r="M6" s="205"/>
      <c r="N6" s="205"/>
      <c r="O6" s="205"/>
      <c r="P6" s="205"/>
      <c r="Q6" s="205"/>
      <c r="R6" s="205"/>
      <c r="S6" s="740"/>
      <c r="T6" s="494"/>
    </row>
    <row r="7" spans="1:33" ht="12.75" customHeight="1" x14ac:dyDescent="0.2">
      <c r="A7" s="746"/>
      <c r="B7" s="205" t="s">
        <v>1855</v>
      </c>
      <c r="C7" s="205"/>
      <c r="D7" s="205"/>
      <c r="E7" s="205"/>
      <c r="F7" s="205"/>
      <c r="G7" s="205"/>
      <c r="H7" s="205"/>
      <c r="I7" s="205"/>
      <c r="J7" s="205"/>
      <c r="K7" s="205"/>
      <c r="L7" s="205"/>
      <c r="M7" s="205"/>
      <c r="N7" s="205"/>
      <c r="O7" s="205"/>
      <c r="P7" s="205"/>
      <c r="Q7" s="205"/>
      <c r="R7" s="205"/>
      <c r="S7" s="740"/>
      <c r="T7" s="494"/>
    </row>
    <row r="8" spans="1:33" ht="12.75" customHeight="1" x14ac:dyDescent="0.2">
      <c r="A8" s="746"/>
      <c r="C8" s="205"/>
      <c r="D8" s="205"/>
      <c r="E8" s="205"/>
      <c r="F8" s="205"/>
      <c r="G8" s="205"/>
      <c r="H8" s="205"/>
      <c r="I8" s="205"/>
      <c r="J8" s="205"/>
      <c r="K8" s="205"/>
      <c r="L8" s="205"/>
      <c r="M8" s="205"/>
      <c r="N8" s="205"/>
      <c r="O8" s="205"/>
      <c r="P8" s="205"/>
      <c r="Q8" s="205"/>
      <c r="R8" s="205"/>
      <c r="S8" s="740"/>
      <c r="T8" s="494"/>
    </row>
    <row r="9" spans="1:33" ht="12.75" customHeight="1" x14ac:dyDescent="0.2">
      <c r="A9" s="746"/>
      <c r="B9" s="205" t="s">
        <v>1856</v>
      </c>
      <c r="C9" s="205"/>
      <c r="D9" s="205" t="s">
        <v>1857</v>
      </c>
      <c r="E9" s="205"/>
      <c r="F9" s="205"/>
      <c r="G9" s="205"/>
      <c r="H9" s="205"/>
      <c r="I9" s="205"/>
      <c r="J9" s="205"/>
      <c r="K9" s="205"/>
      <c r="L9" s="205"/>
      <c r="M9" s="205"/>
      <c r="N9" s="205"/>
      <c r="O9" s="205"/>
      <c r="P9" s="205"/>
      <c r="Q9" s="205"/>
      <c r="R9" s="205"/>
      <c r="S9" s="740"/>
      <c r="T9" s="494"/>
    </row>
    <row r="10" spans="1:33" ht="12.75" customHeight="1" x14ac:dyDescent="0.2">
      <c r="A10" s="746"/>
      <c r="B10" s="205" t="s">
        <v>1858</v>
      </c>
      <c r="C10" s="205"/>
      <c r="D10" s="57" t="s">
        <v>1859</v>
      </c>
      <c r="E10" s="205"/>
      <c r="F10" s="205"/>
      <c r="G10" s="205"/>
      <c r="H10" s="205"/>
      <c r="I10" s="205"/>
      <c r="J10" s="205"/>
      <c r="K10" s="205"/>
      <c r="L10" s="205"/>
      <c r="M10" s="205"/>
      <c r="N10" s="205"/>
      <c r="O10" s="205"/>
      <c r="P10" s="205"/>
      <c r="Q10" s="205"/>
      <c r="R10" s="205"/>
      <c r="S10" s="740"/>
      <c r="T10" s="494"/>
    </row>
    <row r="11" spans="1:33" ht="12.75" customHeight="1" x14ac:dyDescent="0.2">
      <c r="A11" s="746"/>
      <c r="B11" s="205" t="s">
        <v>1860</v>
      </c>
      <c r="C11" s="205"/>
      <c r="D11" s="205" t="s">
        <v>1861</v>
      </c>
      <c r="E11" s="205"/>
      <c r="F11" s="205"/>
      <c r="G11" s="205"/>
      <c r="H11" s="205"/>
      <c r="I11" s="205"/>
      <c r="J11" s="205"/>
      <c r="K11" s="205"/>
      <c r="L11" s="205"/>
      <c r="M11" s="205"/>
      <c r="N11" s="205"/>
      <c r="O11" s="205"/>
      <c r="P11" s="205"/>
      <c r="Q11" s="205"/>
      <c r="R11" s="205"/>
      <c r="S11" s="740"/>
      <c r="T11" s="494"/>
    </row>
    <row r="12" spans="1:33" ht="12.75" customHeight="1" x14ac:dyDescent="0.2">
      <c r="A12" s="746"/>
      <c r="B12" s="205" t="s">
        <v>1862</v>
      </c>
      <c r="C12" s="205"/>
      <c r="D12" s="205" t="s">
        <v>1863</v>
      </c>
      <c r="E12" s="205"/>
      <c r="F12" s="205"/>
      <c r="G12" s="205"/>
      <c r="H12" s="205"/>
      <c r="I12" s="205"/>
      <c r="J12" s="205"/>
      <c r="K12" s="205"/>
      <c r="L12" s="205"/>
      <c r="M12" s="205"/>
      <c r="N12" s="205"/>
      <c r="O12" s="205"/>
      <c r="P12" s="205"/>
      <c r="Q12" s="205"/>
      <c r="R12" s="205"/>
      <c r="S12" s="740"/>
      <c r="T12" s="494"/>
    </row>
    <row r="13" spans="1:33" ht="12.75" customHeight="1" x14ac:dyDescent="0.2">
      <c r="A13" s="746"/>
      <c r="B13" s="57" t="s">
        <v>1864</v>
      </c>
      <c r="C13" s="205"/>
      <c r="D13" s="205" t="s">
        <v>1865</v>
      </c>
      <c r="E13" s="205"/>
      <c r="F13" s="205"/>
      <c r="G13" s="205"/>
      <c r="H13" s="205"/>
      <c r="I13" s="205"/>
      <c r="J13" s="205"/>
      <c r="K13" s="205"/>
      <c r="L13" s="205"/>
      <c r="M13" s="205"/>
      <c r="N13" s="205"/>
      <c r="O13" s="205"/>
      <c r="P13" s="205"/>
      <c r="Q13" s="205"/>
      <c r="R13" s="205"/>
      <c r="S13" s="740"/>
      <c r="T13" s="494"/>
    </row>
    <row r="14" spans="1:33" ht="12.75" customHeight="1" x14ac:dyDescent="0.2">
      <c r="A14" s="746"/>
      <c r="B14" s="207" t="s">
        <v>1866</v>
      </c>
      <c r="C14" s="205"/>
      <c r="D14" s="205" t="s">
        <v>1867</v>
      </c>
      <c r="E14" s="205"/>
      <c r="F14" s="205"/>
      <c r="G14" s="205"/>
      <c r="H14" s="205"/>
      <c r="I14" s="205"/>
      <c r="J14" s="205"/>
      <c r="K14" s="205"/>
      <c r="L14" s="205"/>
      <c r="M14" s="205"/>
      <c r="N14" s="205"/>
      <c r="O14" s="205"/>
      <c r="P14" s="205"/>
      <c r="Q14" s="205"/>
      <c r="R14" s="205"/>
      <c r="S14" s="740"/>
      <c r="T14" s="494"/>
    </row>
    <row r="15" spans="1:33" ht="12.75" customHeight="1" x14ac:dyDescent="0.2">
      <c r="A15" s="746"/>
      <c r="B15" s="207" t="s">
        <v>1868</v>
      </c>
      <c r="C15" s="205"/>
      <c r="D15" s="205" t="s">
        <v>1869</v>
      </c>
      <c r="E15" s="205"/>
      <c r="F15" s="205"/>
      <c r="G15" s="205"/>
      <c r="H15" s="205"/>
      <c r="I15" s="205"/>
      <c r="J15" s="205"/>
      <c r="K15" s="205"/>
      <c r="L15" s="205"/>
      <c r="M15" s="205"/>
      <c r="N15" s="205"/>
      <c r="O15" s="205"/>
      <c r="P15" s="205"/>
      <c r="Q15" s="205"/>
      <c r="R15" s="205"/>
      <c r="S15" s="740"/>
      <c r="T15" s="494"/>
    </row>
    <row r="16" spans="1:33" ht="12.75" customHeight="1" x14ac:dyDescent="0.2">
      <c r="A16" s="746"/>
      <c r="B16" s="208" t="s">
        <v>1870</v>
      </c>
      <c r="C16" s="205"/>
      <c r="D16" s="205" t="s">
        <v>1871</v>
      </c>
      <c r="E16" s="205"/>
      <c r="F16" s="205"/>
      <c r="G16" s="205"/>
      <c r="H16" s="205"/>
      <c r="I16" s="205"/>
      <c r="J16" s="205"/>
      <c r="K16" s="205"/>
      <c r="L16" s="205"/>
      <c r="M16" s="205"/>
      <c r="N16" s="205"/>
      <c r="O16" s="205"/>
      <c r="P16" s="205"/>
      <c r="Q16" s="205"/>
      <c r="R16" s="205"/>
      <c r="S16" s="740"/>
      <c r="T16" s="494"/>
    </row>
    <row r="17" spans="1:28" ht="12.75" customHeight="1" x14ac:dyDescent="0.2">
      <c r="A17" s="746"/>
      <c r="B17" s="57" t="s">
        <v>1872</v>
      </c>
      <c r="C17" s="205"/>
      <c r="D17" s="205" t="s">
        <v>1873</v>
      </c>
      <c r="E17" s="205"/>
      <c r="F17" s="205"/>
      <c r="G17" s="205"/>
      <c r="H17" s="205"/>
      <c r="I17" s="205"/>
      <c r="J17" s="205"/>
      <c r="K17" s="205"/>
      <c r="L17" s="205"/>
      <c r="M17" s="205"/>
      <c r="N17" s="205"/>
      <c r="O17" s="205"/>
      <c r="P17" s="205"/>
      <c r="Q17" s="205"/>
      <c r="R17" s="205"/>
      <c r="S17" s="740"/>
      <c r="T17" s="494"/>
    </row>
    <row r="18" spans="1:28" ht="12.75" customHeight="1" x14ac:dyDescent="0.2">
      <c r="A18" s="746"/>
      <c r="B18" s="205"/>
      <c r="C18" s="205"/>
      <c r="D18" s="205"/>
      <c r="E18" s="205"/>
      <c r="F18" s="205"/>
      <c r="G18" s="205"/>
      <c r="H18" s="205"/>
      <c r="I18" s="205"/>
      <c r="J18" s="205"/>
      <c r="K18" s="205"/>
      <c r="L18" s="205"/>
      <c r="M18" s="205"/>
      <c r="N18" s="205"/>
      <c r="O18" s="205"/>
      <c r="P18" s="205"/>
      <c r="Q18" s="205"/>
      <c r="R18" s="205"/>
      <c r="S18" s="740"/>
      <c r="T18" s="494"/>
    </row>
    <row r="19" spans="1:28" ht="12.75" customHeight="1" x14ac:dyDescent="0.2">
      <c r="A19" s="746"/>
      <c r="B19" s="205" t="s">
        <v>1874</v>
      </c>
      <c r="C19" s="205"/>
      <c r="D19" s="205"/>
      <c r="E19" s="205"/>
      <c r="F19" s="205"/>
      <c r="G19" s="205"/>
      <c r="H19" s="205"/>
      <c r="I19" s="205"/>
      <c r="J19" s="205"/>
      <c r="K19" s="205"/>
      <c r="L19" s="205"/>
      <c r="M19" s="205"/>
      <c r="N19" s="205"/>
      <c r="O19" s="205"/>
      <c r="P19" s="205"/>
      <c r="Q19" s="205"/>
      <c r="R19" s="205"/>
      <c r="S19" s="740"/>
      <c r="T19" s="494"/>
    </row>
    <row r="20" spans="1:28" ht="12.75" customHeight="1" x14ac:dyDescent="0.2">
      <c r="A20" s="746"/>
      <c r="B20" s="57" t="s">
        <v>1875</v>
      </c>
      <c r="C20" s="205"/>
      <c r="D20" s="205"/>
      <c r="E20" s="205"/>
      <c r="F20" s="205"/>
      <c r="G20" s="205"/>
      <c r="H20" s="205"/>
      <c r="I20" s="205"/>
      <c r="J20" s="205"/>
      <c r="K20" s="205"/>
      <c r="L20" s="205"/>
      <c r="M20" s="205"/>
      <c r="N20" s="205"/>
      <c r="O20" s="205"/>
      <c r="P20" s="205"/>
      <c r="Q20" s="205"/>
      <c r="R20" s="205"/>
      <c r="S20" s="740"/>
      <c r="T20" s="494"/>
    </row>
    <row r="21" spans="1:28" ht="12.75" customHeight="1" x14ac:dyDescent="0.2">
      <c r="A21" s="746"/>
      <c r="B21" s="205"/>
      <c r="C21" s="205"/>
      <c r="D21" s="205"/>
      <c r="E21" s="205"/>
      <c r="F21" s="205"/>
      <c r="G21" s="205"/>
      <c r="H21" s="205"/>
      <c r="I21" s="205"/>
      <c r="J21" s="205"/>
      <c r="K21" s="205"/>
      <c r="L21" s="205"/>
      <c r="M21" s="205"/>
      <c r="N21" s="205"/>
      <c r="O21" s="205"/>
      <c r="P21" s="205"/>
      <c r="Q21" s="205"/>
      <c r="R21" s="205"/>
      <c r="S21" s="740"/>
      <c r="T21" s="494"/>
    </row>
    <row r="22" spans="1:28" ht="12.75" customHeight="1" x14ac:dyDescent="0.2">
      <c r="A22" s="746"/>
      <c r="B22" s="217" t="s">
        <v>1876</v>
      </c>
      <c r="C22" s="205"/>
      <c r="D22" s="205"/>
      <c r="E22" s="205"/>
      <c r="F22" s="205"/>
      <c r="G22" s="205"/>
      <c r="H22" s="205"/>
      <c r="I22" s="205"/>
      <c r="J22" s="205"/>
      <c r="K22" s="205"/>
      <c r="L22" s="205"/>
      <c r="M22" s="205"/>
      <c r="N22" s="205"/>
      <c r="O22" s="205"/>
      <c r="P22" s="205"/>
      <c r="Q22" s="205"/>
      <c r="R22" s="205"/>
      <c r="S22" s="740"/>
      <c r="T22" s="494"/>
    </row>
    <row r="23" spans="1:28" ht="12.75" customHeight="1" x14ac:dyDescent="0.2">
      <c r="A23" s="746"/>
      <c r="B23" s="217" t="s">
        <v>1877</v>
      </c>
      <c r="C23" s="205"/>
      <c r="D23" s="205"/>
      <c r="E23" s="205"/>
      <c r="F23" s="205"/>
      <c r="G23" s="205"/>
      <c r="H23" s="205"/>
      <c r="I23" s="205"/>
      <c r="J23" s="205"/>
      <c r="K23" s="205"/>
      <c r="L23" s="205"/>
      <c r="M23" s="205"/>
      <c r="N23" s="205"/>
      <c r="O23" s="205"/>
      <c r="P23" s="205"/>
      <c r="Q23" s="205"/>
      <c r="R23" s="205"/>
      <c r="S23" s="740"/>
      <c r="T23" s="494"/>
    </row>
    <row r="24" spans="1:28" ht="12.75" customHeight="1" x14ac:dyDescent="0.2">
      <c r="A24" s="746"/>
      <c r="B24" s="217" t="s">
        <v>1878</v>
      </c>
      <c r="C24" s="205"/>
      <c r="D24" s="205"/>
      <c r="E24" s="205"/>
      <c r="F24" s="205"/>
      <c r="G24" s="205"/>
      <c r="H24" s="205"/>
      <c r="I24" s="205"/>
      <c r="J24" s="205"/>
      <c r="K24" s="205"/>
      <c r="L24" s="205"/>
      <c r="M24" s="205"/>
      <c r="N24" s="205"/>
      <c r="O24" s="205"/>
      <c r="P24" s="205"/>
      <c r="Q24" s="205"/>
      <c r="R24" s="205"/>
      <c r="S24" s="740"/>
      <c r="T24" s="494"/>
    </row>
    <row r="25" spans="1:28" ht="12.75" customHeight="1" x14ac:dyDescent="0.2">
      <c r="A25" s="746"/>
      <c r="B25" s="210" t="s">
        <v>1879</v>
      </c>
      <c r="C25" s="205"/>
      <c r="D25" s="205"/>
      <c r="E25" s="205"/>
      <c r="F25" s="205"/>
      <c r="G25" s="205"/>
      <c r="H25" s="205"/>
      <c r="I25" s="205"/>
      <c r="J25" s="205"/>
      <c r="K25" s="205"/>
      <c r="L25" s="205"/>
      <c r="M25" s="205"/>
      <c r="N25" s="205"/>
      <c r="O25" s="205"/>
      <c r="P25" s="205"/>
      <c r="Q25" s="205"/>
      <c r="R25" s="205"/>
      <c r="S25" s="740"/>
      <c r="T25" s="494"/>
    </row>
    <row r="26" spans="1:28" ht="12.75" customHeight="1" x14ac:dyDescent="0.2">
      <c r="A26" s="746"/>
      <c r="B26" s="218" t="s">
        <v>1880</v>
      </c>
      <c r="C26" s="205"/>
      <c r="D26" s="205"/>
      <c r="E26" s="205"/>
      <c r="F26" s="205"/>
      <c r="G26" s="205"/>
      <c r="H26" s="205"/>
      <c r="I26" s="205"/>
      <c r="J26" s="205"/>
      <c r="K26" s="205"/>
      <c r="L26" s="205"/>
      <c r="M26" s="205"/>
      <c r="N26" s="205"/>
      <c r="O26" s="205"/>
      <c r="P26" s="205"/>
      <c r="Q26" s="205"/>
      <c r="R26" s="205"/>
      <c r="S26" s="740"/>
      <c r="T26" s="494"/>
    </row>
    <row r="27" spans="1:28" ht="12.75" customHeight="1" x14ac:dyDescent="0.2">
      <c r="A27" s="746"/>
      <c r="B27" s="205"/>
      <c r="C27" s="205"/>
      <c r="D27" s="205"/>
      <c r="E27" s="205"/>
      <c r="F27" s="205"/>
      <c r="G27" s="205"/>
      <c r="H27" s="205"/>
      <c r="I27" s="205"/>
      <c r="J27" s="205"/>
      <c r="K27" s="205"/>
      <c r="L27" s="205"/>
      <c r="M27" s="205"/>
      <c r="N27" s="205"/>
      <c r="O27" s="205"/>
      <c r="P27" s="205"/>
      <c r="Q27" s="205"/>
      <c r="R27" s="205"/>
      <c r="S27" s="740"/>
      <c r="T27" s="494"/>
    </row>
    <row r="28" spans="1:28" ht="12.75" customHeight="1" x14ac:dyDescent="0.2">
      <c r="A28" s="746"/>
      <c r="B28" s="57"/>
      <c r="C28" s="205"/>
      <c r="D28" s="205"/>
      <c r="E28" s="205"/>
      <c r="F28" s="205"/>
      <c r="G28" s="205"/>
      <c r="H28" s="205"/>
      <c r="I28" s="205"/>
      <c r="J28" s="205"/>
      <c r="K28" s="205"/>
      <c r="L28" s="205"/>
      <c r="M28" s="205"/>
      <c r="N28" s="205"/>
      <c r="O28" s="205"/>
      <c r="P28" s="205"/>
      <c r="Q28" s="205"/>
      <c r="R28" s="205"/>
      <c r="S28" s="740"/>
      <c r="T28" s="494"/>
    </row>
    <row r="29" spans="1:28" ht="12.75" customHeight="1" x14ac:dyDescent="0.2">
      <c r="A29" s="746"/>
      <c r="B29" s="57"/>
      <c r="C29" s="205"/>
      <c r="D29" s="205"/>
      <c r="E29" s="205"/>
      <c r="F29" s="205"/>
      <c r="G29" s="205"/>
      <c r="H29" s="205"/>
      <c r="I29" s="205"/>
      <c r="J29" s="205"/>
      <c r="K29" s="205"/>
      <c r="L29" s="205"/>
      <c r="M29" s="205"/>
      <c r="N29" s="205"/>
      <c r="O29" s="205"/>
      <c r="P29" s="205"/>
      <c r="Q29" s="205"/>
      <c r="R29" s="205"/>
      <c r="S29" s="740"/>
      <c r="T29" s="494"/>
    </row>
    <row r="30" spans="1:28" ht="12.75" customHeight="1" x14ac:dyDescent="0.2">
      <c r="A30" s="746"/>
      <c r="B30" s="57"/>
      <c r="C30" s="205"/>
      <c r="D30" s="205"/>
      <c r="E30" s="205"/>
      <c r="F30" s="205"/>
      <c r="G30" s="205"/>
      <c r="H30" s="205"/>
      <c r="I30" s="205"/>
      <c r="J30" s="205"/>
      <c r="K30" s="205"/>
      <c r="L30" s="205"/>
      <c r="M30" s="205"/>
      <c r="N30" s="205"/>
      <c r="O30" s="205"/>
      <c r="P30" s="205"/>
      <c r="Q30" s="205"/>
      <c r="R30" s="205"/>
      <c r="S30" s="740"/>
      <c r="T30" s="494"/>
      <c r="AB30" s="295" t="s">
        <v>1698</v>
      </c>
    </row>
    <row r="31" spans="1:28" ht="12.75" customHeight="1" x14ac:dyDescent="0.2">
      <c r="A31" s="746"/>
      <c r="B31" s="205"/>
      <c r="C31" s="205"/>
      <c r="D31" s="205"/>
      <c r="E31" s="205"/>
      <c r="F31" s="205"/>
      <c r="G31" s="205"/>
      <c r="H31" s="205"/>
      <c r="I31" s="205"/>
      <c r="J31" s="205"/>
      <c r="K31" s="205"/>
      <c r="L31" s="205"/>
      <c r="M31" s="205"/>
      <c r="N31" s="205"/>
      <c r="O31" s="205"/>
      <c r="P31" s="205"/>
      <c r="Q31" s="205"/>
      <c r="R31" s="205"/>
      <c r="S31" s="740"/>
      <c r="T31" s="494"/>
    </row>
    <row r="32" spans="1:28" ht="12.75" customHeight="1" x14ac:dyDescent="0.2">
      <c r="A32" s="746"/>
      <c r="B32" s="205"/>
      <c r="C32" s="205"/>
      <c r="D32" s="205"/>
      <c r="E32" s="205"/>
      <c r="F32" s="205"/>
      <c r="G32" s="205"/>
      <c r="H32" s="205"/>
      <c r="I32" s="205"/>
      <c r="J32" s="205"/>
      <c r="K32" s="205"/>
      <c r="L32" s="205"/>
      <c r="M32" s="205"/>
      <c r="N32" s="205"/>
      <c r="O32" s="205"/>
      <c r="P32" s="205"/>
      <c r="Q32" s="205"/>
      <c r="R32" s="205"/>
      <c r="S32" s="740"/>
      <c r="T32" s="494"/>
    </row>
    <row r="33" spans="1:20" ht="12.75" customHeight="1" x14ac:dyDescent="0.2">
      <c r="A33" s="746"/>
      <c r="B33" s="205"/>
      <c r="C33" s="205"/>
      <c r="D33" s="205"/>
      <c r="E33" s="205"/>
      <c r="F33" s="205"/>
      <c r="G33" s="205"/>
      <c r="H33" s="205"/>
      <c r="I33" s="205"/>
      <c r="J33" s="205"/>
      <c r="K33" s="205"/>
      <c r="L33" s="205"/>
      <c r="M33" s="205"/>
      <c r="N33" s="205"/>
      <c r="O33" s="205"/>
      <c r="P33" s="205"/>
      <c r="Q33" s="205"/>
      <c r="R33" s="205"/>
      <c r="S33" s="740"/>
      <c r="T33" s="494"/>
    </row>
    <row r="34" spans="1:20" ht="12.75" customHeight="1" x14ac:dyDescent="0.2">
      <c r="A34" s="746"/>
      <c r="B34" s="205"/>
      <c r="C34" s="205"/>
      <c r="D34" s="205"/>
      <c r="E34" s="205"/>
      <c r="F34" s="205"/>
      <c r="G34" s="205"/>
      <c r="H34" s="205"/>
      <c r="I34" s="205"/>
      <c r="J34" s="205"/>
      <c r="K34" s="205"/>
      <c r="L34" s="205"/>
      <c r="M34" s="205"/>
      <c r="N34" s="205"/>
      <c r="O34" s="205"/>
      <c r="P34" s="205"/>
      <c r="Q34" s="205"/>
      <c r="R34" s="205"/>
      <c r="S34" s="740"/>
      <c r="T34" s="494"/>
    </row>
    <row r="35" spans="1:20" ht="12.75" customHeight="1" x14ac:dyDescent="0.2">
      <c r="A35" s="746"/>
      <c r="B35" s="205"/>
      <c r="C35" s="205"/>
      <c r="D35" s="205"/>
      <c r="E35" s="205"/>
      <c r="F35" s="205"/>
      <c r="G35" s="205"/>
      <c r="H35" s="205"/>
      <c r="I35" s="205"/>
      <c r="J35" s="205"/>
      <c r="K35" s="205"/>
      <c r="L35" s="205"/>
      <c r="M35" s="205"/>
      <c r="N35" s="205"/>
      <c r="O35" s="205"/>
      <c r="P35" s="205"/>
      <c r="Q35" s="205"/>
      <c r="R35" s="205"/>
      <c r="S35" s="740"/>
      <c r="T35" s="494"/>
    </row>
  </sheetData>
  <sheetProtection algorithmName="SHA-512" hashValue="azQdLGac3FPSAi8EQxHEYg8UXjiG7FheZVEbcAcWn+IUDkojpmhYqZ4QMtp92PMnmRPYuo6ELs3CO0xEMWwsuA==" saltValue="Tce72UOeL7PZ3umg0BfCzw==" spinCount="100000" sheet="1" scenarios="1" insertHyperlinks="0"/>
  <mergeCells count="1">
    <mergeCell ref="A1:S1"/>
  </mergeCells>
  <hyperlinks>
    <hyperlink ref="AB30" location="'T3.16 MH &amp; MH Bing Attachments'!A1" display="BACK" xr:uid="{00000000-0004-0000-3500-000000000000}"/>
  </hyperlinks>
  <pageMargins left="0.39370078740157483" right="0.39370078740157483" top="0.39370078740157483" bottom="0.39370078740157483" header="0" footer="0"/>
  <pageSetup paperSize="9"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Tabelle50">
    <pageSetUpPr fitToPage="1"/>
  </sheetPr>
  <dimension ref="A1:X31"/>
  <sheetViews>
    <sheetView showGridLines="0" workbookViewId="0">
      <selection activeCell="B26" sqref="B26"/>
    </sheetView>
  </sheetViews>
  <sheetFormatPr baseColWidth="10" defaultColWidth="14.42578125" defaultRowHeight="15" customHeight="1" x14ac:dyDescent="0.2"/>
  <cols>
    <col min="1" max="21" width="5" customWidth="1"/>
    <col min="22" max="26" width="11.42578125" customWidth="1"/>
  </cols>
  <sheetData>
    <row r="1" spans="1:24" ht="12.75" customHeight="1" x14ac:dyDescent="0.2">
      <c r="A1" s="796" t="s">
        <v>1881</v>
      </c>
      <c r="B1" s="775"/>
      <c r="C1" s="775"/>
      <c r="D1" s="775"/>
      <c r="E1" s="775"/>
      <c r="F1" s="775"/>
      <c r="G1" s="775"/>
      <c r="H1" s="775"/>
      <c r="I1" s="775"/>
      <c r="J1" s="775"/>
      <c r="K1" s="775"/>
      <c r="L1" s="775"/>
      <c r="M1" s="775"/>
      <c r="N1" s="775"/>
      <c r="O1" s="775"/>
      <c r="P1" s="775"/>
      <c r="Q1" s="775"/>
      <c r="R1" s="775"/>
      <c r="S1" s="775"/>
      <c r="T1" s="8"/>
      <c r="U1" s="8"/>
      <c r="V1" s="8"/>
      <c r="W1" s="8"/>
      <c r="X1" s="8"/>
    </row>
    <row r="2" spans="1:24" ht="12.75" customHeight="1" x14ac:dyDescent="0.2">
      <c r="A2" s="747"/>
      <c r="B2" s="748"/>
      <c r="C2" s="748"/>
      <c r="D2" s="748"/>
      <c r="E2" s="748"/>
      <c r="F2" s="748"/>
      <c r="G2" s="748"/>
      <c r="H2" s="748"/>
      <c r="I2" s="748"/>
      <c r="J2" s="748"/>
      <c r="K2" s="748"/>
      <c r="L2" s="748"/>
      <c r="M2" s="748"/>
      <c r="N2" s="748"/>
      <c r="O2" s="748"/>
      <c r="P2" s="748"/>
      <c r="Q2" s="748"/>
      <c r="R2" s="748"/>
      <c r="S2" s="748"/>
      <c r="T2" s="8"/>
      <c r="U2" s="57"/>
      <c r="V2" s="8"/>
      <c r="W2" s="8"/>
      <c r="X2" s="8"/>
    </row>
    <row r="3" spans="1:24" ht="12.75" customHeight="1" x14ac:dyDescent="0.2">
      <c r="A3" s="749"/>
      <c r="B3" s="750" t="s">
        <v>1882</v>
      </c>
      <c r="C3" s="750"/>
      <c r="D3" s="750"/>
      <c r="E3" s="750"/>
      <c r="F3" s="750"/>
      <c r="G3" s="750"/>
      <c r="H3" s="750"/>
      <c r="I3" s="750"/>
      <c r="J3" s="750"/>
      <c r="K3" s="750"/>
      <c r="L3" s="750"/>
      <c r="M3" s="750"/>
      <c r="N3" s="750"/>
      <c r="O3" s="750"/>
      <c r="P3" s="750"/>
      <c r="Q3" s="750"/>
      <c r="R3" s="750"/>
      <c r="S3" s="750"/>
      <c r="T3" s="8"/>
      <c r="U3" s="57"/>
      <c r="V3" s="8"/>
      <c r="W3" s="8"/>
      <c r="X3" s="8"/>
    </row>
    <row r="4" spans="1:24" ht="12.75" customHeight="1" x14ac:dyDescent="0.2">
      <c r="A4" s="749"/>
      <c r="B4" s="750"/>
      <c r="C4" s="750"/>
      <c r="D4" s="750"/>
      <c r="E4" s="750"/>
      <c r="F4" s="750"/>
      <c r="G4" s="750"/>
      <c r="H4" s="750"/>
      <c r="I4" s="750"/>
      <c r="J4" s="750"/>
      <c r="K4" s="750"/>
      <c r="L4" s="750"/>
      <c r="M4" s="750"/>
      <c r="N4" s="750"/>
      <c r="O4" s="750"/>
      <c r="P4" s="750"/>
      <c r="Q4" s="750"/>
      <c r="R4" s="750"/>
      <c r="S4" s="750"/>
      <c r="T4" s="8"/>
      <c r="U4" s="8"/>
      <c r="V4" s="8"/>
      <c r="W4" s="8"/>
      <c r="X4" s="8"/>
    </row>
    <row r="5" spans="1:24" ht="12.75" customHeight="1" x14ac:dyDescent="0.2">
      <c r="A5" s="749"/>
      <c r="B5" s="751" t="s">
        <v>1883</v>
      </c>
      <c r="C5" s="750"/>
      <c r="D5" s="750"/>
      <c r="E5" s="750"/>
      <c r="F5" s="750"/>
      <c r="G5" s="750"/>
      <c r="H5" s="750"/>
      <c r="I5" s="750"/>
      <c r="J5" s="750"/>
      <c r="K5" s="750"/>
      <c r="L5" s="750"/>
      <c r="M5" s="750"/>
      <c r="N5" s="750"/>
      <c r="O5" s="750"/>
      <c r="P5" s="750"/>
      <c r="Q5" s="750"/>
      <c r="R5" s="750"/>
      <c r="S5" s="750"/>
      <c r="T5" s="8"/>
      <c r="U5" s="57"/>
      <c r="V5" s="8"/>
      <c r="W5" s="8"/>
      <c r="X5" s="8"/>
    </row>
    <row r="6" spans="1:24" ht="12.75" customHeight="1" x14ac:dyDescent="0.2">
      <c r="A6" s="749"/>
      <c r="B6" s="750"/>
      <c r="C6" s="750"/>
      <c r="D6" s="750"/>
      <c r="E6" s="750"/>
      <c r="F6" s="750"/>
      <c r="G6" s="750"/>
      <c r="H6" s="750"/>
      <c r="I6" s="750"/>
      <c r="J6" s="750"/>
      <c r="K6" s="750"/>
      <c r="L6" s="750"/>
      <c r="M6" s="750"/>
      <c r="N6" s="750"/>
      <c r="O6" s="750"/>
      <c r="P6" s="750"/>
      <c r="Q6" s="750"/>
      <c r="R6" s="750"/>
      <c r="S6" s="750"/>
      <c r="T6" s="8"/>
      <c r="U6" s="8"/>
      <c r="V6" s="8"/>
      <c r="W6" s="8"/>
      <c r="X6" s="8"/>
    </row>
    <row r="7" spans="1:24" ht="12.75" customHeight="1" x14ac:dyDescent="0.2">
      <c r="A7" s="749"/>
      <c r="B7" s="750" t="s">
        <v>1884</v>
      </c>
      <c r="C7" s="750"/>
      <c r="D7" s="750"/>
      <c r="E7" s="750"/>
      <c r="F7" s="750"/>
      <c r="G7" s="750"/>
      <c r="H7" s="750"/>
      <c r="I7" s="750"/>
      <c r="J7" s="750"/>
      <c r="K7" s="750"/>
      <c r="L7" s="750"/>
      <c r="M7" s="750"/>
      <c r="N7" s="750"/>
      <c r="O7" s="750"/>
      <c r="P7" s="750"/>
      <c r="Q7" s="750"/>
      <c r="R7" s="750"/>
      <c r="S7" s="750"/>
      <c r="T7" s="8"/>
      <c r="U7" s="8"/>
      <c r="V7" s="8"/>
      <c r="W7" s="8"/>
      <c r="X7" s="8"/>
    </row>
    <row r="8" spans="1:24" ht="12.75" customHeight="1" x14ac:dyDescent="0.2">
      <c r="A8" s="749"/>
      <c r="B8" s="750" t="s">
        <v>1885</v>
      </c>
      <c r="C8" s="750"/>
      <c r="D8" s="750"/>
      <c r="E8" s="750"/>
      <c r="F8" s="750"/>
      <c r="G8" s="750"/>
      <c r="H8" s="750"/>
      <c r="I8" s="750"/>
      <c r="J8" s="750"/>
      <c r="K8" s="750"/>
      <c r="L8" s="750"/>
      <c r="M8" s="750"/>
      <c r="N8" s="750"/>
      <c r="O8" s="750"/>
      <c r="P8" s="750"/>
      <c r="Q8" s="750"/>
      <c r="R8" s="750"/>
      <c r="S8" s="750"/>
      <c r="T8" s="8"/>
      <c r="U8" s="8"/>
      <c r="V8" s="8"/>
      <c r="W8" s="8"/>
      <c r="X8" s="8"/>
    </row>
    <row r="9" spans="1:24" ht="12.75" customHeight="1" x14ac:dyDescent="0.2">
      <c r="A9" s="749"/>
      <c r="B9" s="750" t="s">
        <v>1886</v>
      </c>
      <c r="C9" s="750"/>
      <c r="D9" s="750"/>
      <c r="E9" s="750"/>
      <c r="F9" s="750"/>
      <c r="G9" s="750"/>
      <c r="H9" s="750"/>
      <c r="I9" s="750"/>
      <c r="J9" s="750"/>
      <c r="K9" s="750"/>
      <c r="L9" s="750"/>
      <c r="M9" s="750"/>
      <c r="N9" s="750"/>
      <c r="O9" s="750"/>
      <c r="P9" s="750"/>
      <c r="Q9" s="750"/>
      <c r="R9" s="750"/>
      <c r="S9" s="750"/>
      <c r="T9" s="8"/>
      <c r="U9" s="8"/>
      <c r="V9" s="8"/>
      <c r="W9" s="8"/>
      <c r="X9" s="8"/>
    </row>
    <row r="10" spans="1:24" ht="12.75" customHeight="1" x14ac:dyDescent="0.2">
      <c r="A10" s="749"/>
      <c r="B10" s="750"/>
      <c r="C10" s="750"/>
      <c r="D10" s="751"/>
      <c r="E10" s="750"/>
      <c r="F10" s="750"/>
      <c r="G10" s="750"/>
      <c r="H10" s="750"/>
      <c r="I10" s="750"/>
      <c r="J10" s="750"/>
      <c r="K10" s="750"/>
      <c r="L10" s="750"/>
      <c r="M10" s="750"/>
      <c r="N10" s="750"/>
      <c r="O10" s="750"/>
      <c r="P10" s="750"/>
      <c r="Q10" s="750"/>
      <c r="R10" s="750"/>
      <c r="S10" s="750"/>
      <c r="T10" s="8"/>
      <c r="U10" s="8"/>
      <c r="V10" s="8"/>
      <c r="W10" s="8"/>
      <c r="X10" s="8"/>
    </row>
    <row r="11" spans="1:24" ht="12.75" customHeight="1" x14ac:dyDescent="0.2">
      <c r="A11" s="749"/>
      <c r="B11" s="1154" t="s">
        <v>1887</v>
      </c>
      <c r="C11" s="760"/>
      <c r="D11" s="760"/>
      <c r="E11" s="760"/>
      <c r="F11" s="760"/>
      <c r="G11" s="760"/>
      <c r="H11" s="760"/>
      <c r="I11" s="760"/>
      <c r="J11" s="760"/>
      <c r="K11" s="760"/>
      <c r="L11" s="760"/>
      <c r="M11" s="760"/>
      <c r="N11" s="760"/>
      <c r="O11" s="760"/>
      <c r="P11" s="760"/>
      <c r="Q11" s="760"/>
      <c r="R11" s="760"/>
      <c r="S11" s="760"/>
      <c r="T11" s="8"/>
      <c r="U11" s="8"/>
      <c r="V11" s="8"/>
      <c r="W11" s="8"/>
      <c r="X11" s="8"/>
    </row>
    <row r="12" spans="1:24" ht="12.75" customHeight="1" x14ac:dyDescent="0.2">
      <c r="A12" s="749"/>
      <c r="B12" s="760"/>
      <c r="C12" s="760"/>
      <c r="D12" s="760"/>
      <c r="E12" s="760"/>
      <c r="F12" s="760"/>
      <c r="G12" s="760"/>
      <c r="H12" s="760"/>
      <c r="I12" s="760"/>
      <c r="J12" s="760"/>
      <c r="K12" s="760"/>
      <c r="L12" s="760"/>
      <c r="M12" s="760"/>
      <c r="N12" s="760"/>
      <c r="O12" s="760"/>
      <c r="P12" s="760"/>
      <c r="Q12" s="760"/>
      <c r="R12" s="760"/>
      <c r="S12" s="760"/>
      <c r="T12" s="8"/>
      <c r="U12" s="8"/>
      <c r="V12" s="8"/>
      <c r="W12" s="8"/>
      <c r="X12" s="8"/>
    </row>
    <row r="13" spans="1:24" ht="12.75" customHeight="1" x14ac:dyDescent="0.2">
      <c r="A13" s="749"/>
      <c r="B13" s="751"/>
      <c r="C13" s="750"/>
      <c r="D13" s="750"/>
      <c r="E13" s="750"/>
      <c r="F13" s="750"/>
      <c r="G13" s="750"/>
      <c r="H13" s="750"/>
      <c r="I13" s="750"/>
      <c r="J13" s="750"/>
      <c r="K13" s="750"/>
      <c r="L13" s="750"/>
      <c r="M13" s="750"/>
      <c r="N13" s="750"/>
      <c r="O13" s="750"/>
      <c r="P13" s="750"/>
      <c r="Q13" s="750"/>
      <c r="R13" s="750"/>
      <c r="S13" s="750"/>
      <c r="T13" s="8"/>
      <c r="U13" s="8"/>
      <c r="V13" s="8"/>
      <c r="W13" s="8"/>
      <c r="X13" s="8"/>
    </row>
    <row r="14" spans="1:24" ht="12.75" customHeight="1" x14ac:dyDescent="0.2">
      <c r="A14" s="749"/>
      <c r="B14" s="752" t="s">
        <v>1888</v>
      </c>
      <c r="C14" s="750"/>
      <c r="D14" s="750"/>
      <c r="E14" s="750"/>
      <c r="F14" s="750"/>
      <c r="G14" s="750"/>
      <c r="H14" s="750"/>
      <c r="I14" s="750"/>
      <c r="J14" s="750"/>
      <c r="K14" s="750"/>
      <c r="L14" s="750"/>
      <c r="M14" s="750"/>
      <c r="N14" s="750"/>
      <c r="O14" s="750"/>
      <c r="P14" s="750"/>
      <c r="Q14" s="750"/>
      <c r="R14" s="750"/>
      <c r="S14" s="750"/>
      <c r="T14" s="8"/>
      <c r="U14" s="8"/>
      <c r="V14" s="8"/>
      <c r="W14" s="8"/>
      <c r="X14" s="8"/>
    </row>
    <row r="15" spans="1:24" ht="12.75" customHeight="1" x14ac:dyDescent="0.2">
      <c r="A15" s="749"/>
      <c r="B15" s="752" t="s">
        <v>1889</v>
      </c>
      <c r="C15" s="750"/>
      <c r="D15" s="750"/>
      <c r="E15" s="750"/>
      <c r="F15" s="750"/>
      <c r="G15" s="750"/>
      <c r="H15" s="750"/>
      <c r="I15" s="750"/>
      <c r="J15" s="750"/>
      <c r="K15" s="750"/>
      <c r="L15" s="750"/>
      <c r="M15" s="750"/>
      <c r="N15" s="750"/>
      <c r="O15" s="750"/>
      <c r="P15" s="750"/>
      <c r="Q15" s="750"/>
      <c r="R15" s="750"/>
      <c r="S15" s="750"/>
      <c r="T15" s="8"/>
      <c r="U15" s="8"/>
      <c r="V15" s="8"/>
      <c r="W15" s="8"/>
      <c r="X15" s="8"/>
    </row>
    <row r="16" spans="1:24" ht="12.75" customHeight="1" x14ac:dyDescent="0.2">
      <c r="A16" s="749"/>
      <c r="B16" s="751"/>
      <c r="C16" s="750"/>
      <c r="D16" s="750"/>
      <c r="E16" s="750"/>
      <c r="F16" s="750"/>
      <c r="G16" s="750"/>
      <c r="H16" s="750"/>
      <c r="I16" s="750"/>
      <c r="J16" s="750"/>
      <c r="K16" s="750"/>
      <c r="L16" s="750"/>
      <c r="M16" s="750"/>
      <c r="N16" s="750"/>
      <c r="O16" s="750"/>
      <c r="P16" s="750"/>
      <c r="Q16" s="750"/>
      <c r="R16" s="750"/>
      <c r="S16" s="750"/>
      <c r="T16" s="8"/>
      <c r="U16" s="8"/>
      <c r="V16" s="8"/>
      <c r="W16" s="8"/>
      <c r="X16" s="8"/>
    </row>
    <row r="17" spans="1:24" ht="12.75" customHeight="1" x14ac:dyDescent="0.2">
      <c r="A17" s="749"/>
      <c r="B17" s="1155" t="s">
        <v>1890</v>
      </c>
      <c r="C17" s="760"/>
      <c r="D17" s="760"/>
      <c r="E17" s="760"/>
      <c r="F17" s="760"/>
      <c r="G17" s="760"/>
      <c r="H17" s="760"/>
      <c r="I17" s="760"/>
      <c r="J17" s="760"/>
      <c r="K17" s="760"/>
      <c r="L17" s="760"/>
      <c r="M17" s="760"/>
      <c r="N17" s="760"/>
      <c r="O17" s="760"/>
      <c r="P17" s="760"/>
      <c r="Q17" s="760"/>
      <c r="R17" s="760"/>
      <c r="S17" s="760"/>
      <c r="T17" s="8"/>
      <c r="U17" s="8"/>
      <c r="V17" s="8"/>
      <c r="W17" s="8"/>
      <c r="X17" s="8"/>
    </row>
    <row r="18" spans="1:24" ht="12.75" customHeight="1" x14ac:dyDescent="0.2">
      <c r="A18" s="749"/>
      <c r="B18" s="760"/>
      <c r="C18" s="760"/>
      <c r="D18" s="760"/>
      <c r="E18" s="760"/>
      <c r="F18" s="760"/>
      <c r="G18" s="760"/>
      <c r="H18" s="760"/>
      <c r="I18" s="760"/>
      <c r="J18" s="760"/>
      <c r="K18" s="760"/>
      <c r="L18" s="760"/>
      <c r="M18" s="760"/>
      <c r="N18" s="760"/>
      <c r="O18" s="760"/>
      <c r="P18" s="760"/>
      <c r="Q18" s="760"/>
      <c r="R18" s="760"/>
      <c r="S18" s="760"/>
      <c r="T18" s="8"/>
      <c r="U18" s="8"/>
      <c r="V18" s="8"/>
      <c r="W18" s="8"/>
      <c r="X18" s="8"/>
    </row>
    <row r="19" spans="1:24" ht="12.75" customHeight="1" x14ac:dyDescent="0.2">
      <c r="A19" s="749"/>
      <c r="B19" s="751"/>
      <c r="C19" s="750"/>
      <c r="D19" s="750"/>
      <c r="E19" s="750"/>
      <c r="F19" s="750"/>
      <c r="G19" s="750"/>
      <c r="H19" s="750"/>
      <c r="I19" s="750"/>
      <c r="J19" s="750"/>
      <c r="K19" s="750"/>
      <c r="L19" s="750"/>
      <c r="M19" s="750"/>
      <c r="N19" s="750"/>
      <c r="O19" s="750"/>
      <c r="P19" s="750"/>
      <c r="Q19" s="750"/>
      <c r="R19" s="750"/>
      <c r="S19" s="750"/>
      <c r="T19" s="8"/>
      <c r="U19" s="8"/>
      <c r="V19" s="8"/>
      <c r="W19" s="8"/>
      <c r="X19" s="8"/>
    </row>
    <row r="20" spans="1:24" ht="12.75" customHeight="1" x14ac:dyDescent="0.2">
      <c r="A20" s="749"/>
      <c r="B20" s="751" t="s">
        <v>1891</v>
      </c>
      <c r="C20" s="751"/>
      <c r="D20" s="750"/>
      <c r="E20" s="750"/>
      <c r="F20" s="750"/>
      <c r="G20" s="750"/>
      <c r="H20" s="750"/>
      <c r="I20" s="750"/>
      <c r="J20" s="750"/>
      <c r="K20" s="750"/>
      <c r="L20" s="750"/>
      <c r="M20" s="750"/>
      <c r="N20" s="750"/>
      <c r="O20" s="750"/>
      <c r="P20" s="750"/>
      <c r="Q20" s="750"/>
      <c r="R20" s="750"/>
      <c r="S20" s="750"/>
      <c r="T20" s="8"/>
      <c r="U20" s="8"/>
      <c r="V20" s="8"/>
      <c r="W20" s="8"/>
      <c r="X20" s="8"/>
    </row>
    <row r="21" spans="1:24" ht="12.75" customHeight="1" x14ac:dyDescent="0.2">
      <c r="A21" s="749"/>
      <c r="B21" s="751" t="s">
        <v>1892</v>
      </c>
      <c r="C21" s="750"/>
      <c r="D21" s="750"/>
      <c r="E21" s="750"/>
      <c r="F21" s="750"/>
      <c r="G21" s="750"/>
      <c r="H21" s="750"/>
      <c r="I21" s="750"/>
      <c r="J21" s="750"/>
      <c r="K21" s="750"/>
      <c r="L21" s="750"/>
      <c r="M21" s="750"/>
      <c r="N21" s="750"/>
      <c r="O21" s="750"/>
      <c r="P21" s="750"/>
      <c r="Q21" s="750"/>
      <c r="R21" s="750"/>
      <c r="S21" s="750"/>
      <c r="T21" s="8"/>
      <c r="U21" s="8"/>
      <c r="V21" s="8"/>
      <c r="W21" s="8"/>
      <c r="X21" s="8"/>
    </row>
    <row r="22" spans="1:24" ht="12.75" customHeight="1" x14ac:dyDescent="0.2">
      <c r="A22" s="749"/>
      <c r="B22" s="753"/>
      <c r="C22" s="750"/>
      <c r="D22" s="750"/>
      <c r="E22" s="750"/>
      <c r="F22" s="750"/>
      <c r="G22" s="750"/>
      <c r="H22" s="750"/>
      <c r="I22" s="750"/>
      <c r="J22" s="750"/>
      <c r="K22" s="750"/>
      <c r="L22" s="750"/>
      <c r="M22" s="750"/>
      <c r="N22" s="750"/>
      <c r="O22" s="750"/>
      <c r="P22" s="750"/>
      <c r="Q22" s="750"/>
      <c r="R22" s="750"/>
      <c r="S22" s="750"/>
      <c r="T22" s="8"/>
      <c r="U22" s="8"/>
      <c r="V22" s="8"/>
      <c r="W22" s="8"/>
      <c r="X22" s="8"/>
    </row>
    <row r="23" spans="1:24" ht="12.75" customHeight="1" x14ac:dyDescent="0.2">
      <c r="A23" s="749"/>
      <c r="B23" s="753"/>
      <c r="C23" s="750"/>
      <c r="D23" s="750"/>
      <c r="E23" s="750"/>
      <c r="F23" s="750"/>
      <c r="G23" s="750"/>
      <c r="H23" s="750"/>
      <c r="I23" s="750"/>
      <c r="J23" s="750"/>
      <c r="K23" s="750"/>
      <c r="L23" s="750"/>
      <c r="M23" s="750"/>
      <c r="N23" s="750"/>
      <c r="O23" s="750"/>
      <c r="P23" s="750"/>
      <c r="Q23" s="750"/>
      <c r="R23" s="750"/>
      <c r="S23" s="750"/>
      <c r="T23" s="8"/>
      <c r="U23" s="8"/>
      <c r="V23" s="8"/>
      <c r="W23" s="8"/>
      <c r="X23" s="8"/>
    </row>
    <row r="24" spans="1:24" ht="12.75" customHeight="1" x14ac:dyDescent="0.2">
      <c r="A24" s="749"/>
      <c r="B24" s="754" t="s">
        <v>1893</v>
      </c>
      <c r="C24" s="750"/>
      <c r="D24" s="750"/>
      <c r="E24" s="750"/>
      <c r="F24" s="750"/>
      <c r="G24" s="750"/>
      <c r="H24" s="750"/>
      <c r="I24" s="750"/>
      <c r="J24" s="750"/>
      <c r="K24" s="750"/>
      <c r="L24" s="750"/>
      <c r="M24" s="750"/>
      <c r="N24" s="750"/>
      <c r="O24" s="750"/>
      <c r="P24" s="750"/>
      <c r="Q24" s="750"/>
      <c r="R24" s="750"/>
      <c r="S24" s="750"/>
      <c r="T24" s="8"/>
      <c r="U24" s="8"/>
      <c r="V24" s="8"/>
      <c r="W24" s="8"/>
      <c r="X24" s="8"/>
    </row>
    <row r="25" spans="1:24" ht="12.75" customHeight="1" x14ac:dyDescent="0.2">
      <c r="A25" s="749"/>
      <c r="B25" s="8"/>
      <c r="C25" s="750"/>
      <c r="D25" s="750"/>
      <c r="E25" s="750"/>
      <c r="F25" s="750"/>
      <c r="G25" s="750"/>
      <c r="H25" s="750"/>
      <c r="I25" s="750"/>
      <c r="J25" s="750"/>
      <c r="K25" s="750"/>
      <c r="L25" s="750"/>
      <c r="M25" s="750"/>
      <c r="N25" s="750"/>
      <c r="O25" s="750"/>
      <c r="P25" s="750"/>
      <c r="Q25" s="750"/>
      <c r="R25" s="750"/>
      <c r="S25" s="750"/>
      <c r="T25" s="8"/>
      <c r="U25" s="8"/>
      <c r="V25" s="8"/>
      <c r="W25" s="8"/>
      <c r="X25" s="8"/>
    </row>
    <row r="26" spans="1:24" ht="12.75" customHeight="1" x14ac:dyDescent="0.2">
      <c r="A26" s="749"/>
      <c r="B26" s="755" t="s">
        <v>1698</v>
      </c>
      <c r="C26" s="750"/>
      <c r="D26" s="750"/>
      <c r="E26" s="750"/>
      <c r="F26" s="750"/>
      <c r="G26" s="750"/>
      <c r="H26" s="750"/>
      <c r="I26" s="750"/>
      <c r="J26" s="750"/>
      <c r="K26" s="750"/>
      <c r="L26" s="750"/>
      <c r="M26" s="750"/>
      <c r="N26" s="750"/>
      <c r="O26" s="750"/>
      <c r="P26" s="750"/>
      <c r="Q26" s="750"/>
      <c r="R26" s="750"/>
      <c r="S26" s="750"/>
      <c r="T26" s="8"/>
      <c r="U26" s="8"/>
      <c r="V26" s="8"/>
      <c r="W26" s="8"/>
      <c r="X26" s="8"/>
    </row>
    <row r="27" spans="1:24" ht="12.75" customHeight="1" x14ac:dyDescent="0.2">
      <c r="A27" s="749"/>
      <c r="B27" s="750"/>
      <c r="C27" s="750"/>
      <c r="D27" s="750"/>
      <c r="E27" s="750"/>
      <c r="F27" s="750"/>
      <c r="G27" s="750"/>
      <c r="H27" s="750"/>
      <c r="I27" s="750"/>
      <c r="J27" s="750"/>
      <c r="K27" s="750"/>
      <c r="L27" s="750"/>
      <c r="M27" s="750"/>
      <c r="N27" s="750"/>
      <c r="O27" s="750"/>
      <c r="P27" s="750"/>
      <c r="Q27" s="750"/>
      <c r="R27" s="750"/>
      <c r="S27" s="750"/>
      <c r="T27" s="8"/>
      <c r="U27" s="8"/>
      <c r="V27" s="8"/>
      <c r="W27" s="8"/>
      <c r="X27" s="8"/>
    </row>
    <row r="28" spans="1:24" ht="12.75" customHeight="1" x14ac:dyDescent="0.2">
      <c r="A28" s="749"/>
      <c r="B28" s="751"/>
      <c r="C28" s="750"/>
      <c r="D28" s="750"/>
      <c r="E28" s="750"/>
      <c r="F28" s="750"/>
      <c r="G28" s="750"/>
      <c r="H28" s="750"/>
      <c r="I28" s="750"/>
      <c r="J28" s="750"/>
      <c r="K28" s="750"/>
      <c r="L28" s="750"/>
      <c r="M28" s="750"/>
      <c r="N28" s="750"/>
      <c r="O28" s="750"/>
      <c r="P28" s="750"/>
      <c r="Q28" s="750"/>
      <c r="R28" s="750"/>
      <c r="S28" s="750"/>
      <c r="T28" s="8"/>
      <c r="U28" s="8"/>
      <c r="V28" s="8"/>
      <c r="W28" s="8"/>
      <c r="X28" s="8"/>
    </row>
    <row r="29" spans="1:24" ht="12.75" customHeight="1" x14ac:dyDescent="0.2">
      <c r="A29" s="749"/>
      <c r="B29" s="751"/>
      <c r="C29" s="750"/>
      <c r="D29" s="750"/>
      <c r="E29" s="750"/>
      <c r="F29" s="750"/>
      <c r="G29" s="750"/>
      <c r="H29" s="750"/>
      <c r="I29" s="750"/>
      <c r="J29" s="750"/>
      <c r="K29" s="750"/>
      <c r="L29" s="750"/>
      <c r="M29" s="750"/>
      <c r="N29" s="750"/>
      <c r="O29" s="750"/>
      <c r="P29" s="750"/>
      <c r="Q29" s="750"/>
      <c r="R29" s="750"/>
      <c r="S29" s="750"/>
      <c r="T29" s="8"/>
      <c r="U29" s="8"/>
      <c r="V29" s="8"/>
      <c r="W29" s="8"/>
      <c r="X29" s="8"/>
    </row>
    <row r="30" spans="1:24" ht="12.75" customHeight="1" x14ac:dyDescent="0.2">
      <c r="A30" s="749"/>
      <c r="B30" s="751"/>
      <c r="C30" s="750"/>
      <c r="D30" s="750"/>
      <c r="E30" s="750"/>
      <c r="F30" s="750"/>
      <c r="G30" s="750"/>
      <c r="H30" s="750"/>
      <c r="I30" s="750"/>
      <c r="J30" s="750"/>
      <c r="K30" s="750"/>
      <c r="L30" s="750"/>
      <c r="M30" s="750"/>
      <c r="N30" s="750"/>
      <c r="O30" s="750"/>
      <c r="P30" s="750"/>
      <c r="Q30" s="750"/>
      <c r="R30" s="750"/>
      <c r="S30" s="750"/>
      <c r="T30" s="8"/>
      <c r="U30" s="8"/>
      <c r="V30" s="8"/>
      <c r="W30" s="8"/>
      <c r="X30" s="8"/>
    </row>
    <row r="31" spans="1:24" ht="12.75" customHeight="1" x14ac:dyDescent="0.2">
      <c r="A31" s="749"/>
      <c r="B31" s="750"/>
      <c r="C31" s="750"/>
      <c r="D31" s="750"/>
      <c r="E31" s="750"/>
      <c r="F31" s="750"/>
      <c r="G31" s="750"/>
      <c r="H31" s="750"/>
      <c r="I31" s="750"/>
      <c r="J31" s="750"/>
      <c r="K31" s="750"/>
      <c r="L31" s="750"/>
      <c r="M31" s="750"/>
      <c r="N31" s="750"/>
      <c r="O31" s="750"/>
      <c r="P31" s="750"/>
      <c r="Q31" s="750"/>
      <c r="R31" s="750"/>
      <c r="S31" s="750"/>
      <c r="T31" s="8"/>
      <c r="U31" s="8"/>
      <c r="V31" s="8"/>
      <c r="W31" s="8"/>
      <c r="X31" s="8"/>
    </row>
  </sheetData>
  <sheetProtection algorithmName="SHA-512" hashValue="9LxRfl9ojMOd/n97zsIbraOfsPah4wyf5HvHzy6yHIDeaoqUq2FXu4iiH2DQdXWVywcz6igmWLmm7uooLR9FPQ==" saltValue="n9KsEGM9FwCfL/32kUh1Mg==" spinCount="100000" sheet="1" scenarios="1" insertHyperlinks="0"/>
  <mergeCells count="3">
    <mergeCell ref="A1:S1"/>
    <mergeCell ref="B11:S12"/>
    <mergeCell ref="B17:S18"/>
  </mergeCells>
  <hyperlinks>
    <hyperlink ref="B24" location="'T3.12 T3.6 Guidance Notes'!A1" display="T3.12 T3.6 Guidance Notes" xr:uid="{00000000-0004-0000-3600-000000000000}"/>
    <hyperlink ref="B26" location="'T3.16 FH &amp; FH Bing Attachments'!A1" display="BACK" xr:uid="{00000000-0004-0000-3600-000001000000}"/>
  </hyperlinks>
  <pageMargins left="0.39370078740157483" right="0.39370078740157483" top="0.39370078740157483" bottom="0.39370078740157483"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F164D25128129645A0069E08FC7D0347" ma:contentTypeVersion="17" ma:contentTypeDescription="Ein neues Dokument erstellen." ma:contentTypeScope="" ma:versionID="e0268afeb3b296b121760bec23157d4f">
  <xsd:schema xmlns:xsd="http://www.w3.org/2001/XMLSchema" xmlns:xs="http://www.w3.org/2001/XMLSchema" xmlns:p="http://schemas.microsoft.com/office/2006/metadata/properties" xmlns:ns2="57d1a93d-62ff-4ace-b0d1-6bed12dca5b1" xmlns:ns3="369bb223-8e4a-4a4c-a2cb-e831aa991ec4" targetNamespace="http://schemas.microsoft.com/office/2006/metadata/properties" ma:root="true" ma:fieldsID="a57f4232ed260d6313cd62e09095da1d" ns2:_="" ns3:_="">
    <xsd:import namespace="57d1a93d-62ff-4ace-b0d1-6bed12dca5b1"/>
    <xsd:import namespace="369bb223-8e4a-4a4c-a2cb-e831aa991e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d1a93d-62ff-4ace-b0d1-6bed12dca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c433e3a3-cfe6-4fa7-81ff-f83319296d15"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9bb223-8e4a-4a4c-a2cb-e831aa991ec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7429589-77d1-4f16-8ee4-e519593ca565}" ma:internalName="TaxCatchAll" ma:showField="CatchAllData" ma:web="369bb223-8e4a-4a4c-a2cb-e831aa991e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d1a93d-62ff-4ace-b0d1-6bed12dca5b1">
      <Terms xmlns="http://schemas.microsoft.com/office/infopath/2007/PartnerControls"/>
    </lcf76f155ced4ddcb4097134ff3c332f>
    <TaxCatchAll xmlns="369bb223-8e4a-4a4c-a2cb-e831aa991ec4" xsi:nil="true"/>
  </documentManagement>
</p:properties>
</file>

<file path=customXml/itemProps1.xml><?xml version="1.0" encoding="utf-8"?>
<ds:datastoreItem xmlns:ds="http://schemas.openxmlformats.org/officeDocument/2006/customXml" ds:itemID="{E0A61CEB-B52A-4394-ACC2-5E0C80BC32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d1a93d-62ff-4ace-b0d1-6bed12dca5b1"/>
    <ds:schemaRef ds:uri="369bb223-8e4a-4a4c-a2cb-e831aa991e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EBC3DD-B708-49EC-B3B3-AF2A5F217A8B}">
  <ds:schemaRefs>
    <ds:schemaRef ds:uri="http://schemas.microsoft.com/sharepoint/v3/contenttype/forms"/>
  </ds:schemaRefs>
</ds:datastoreItem>
</file>

<file path=customXml/itemProps3.xml><?xml version="1.0" encoding="utf-8"?>
<ds:datastoreItem xmlns:ds="http://schemas.openxmlformats.org/officeDocument/2006/customXml" ds:itemID="{27D98A5B-8976-43EA-9FB0-D4D2A2206C95}">
  <ds:schemaRefs>
    <ds:schemaRef ds:uri="http://schemas.microsoft.com/office/2006/metadata/properties"/>
    <ds:schemaRef ds:uri="http://schemas.microsoft.com/office/infopath/2007/PartnerControls"/>
    <ds:schemaRef ds:uri="57d1a93d-62ff-4ace-b0d1-6bed12dca5b1"/>
    <ds:schemaRef ds:uri="369bb223-8e4a-4a4c-a2cb-e831aa991ec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50</vt:i4>
      </vt:variant>
      <vt:variant>
        <vt:lpstr>Benannte Bereiche</vt:lpstr>
      </vt:variant>
      <vt:variant>
        <vt:i4>49</vt:i4>
      </vt:variant>
    </vt:vector>
  </HeadingPairs>
  <TitlesOfParts>
    <vt:vector size="99" baseType="lpstr">
      <vt:lpstr>Read_Me</vt:lpstr>
      <vt:lpstr>Version History</vt:lpstr>
      <vt:lpstr>Rules Clarifications</vt:lpstr>
      <vt:lpstr>Cover Sheet</vt:lpstr>
      <vt:lpstr>Chassis Pics</vt:lpstr>
      <vt:lpstr>A2.2 First year vehicle</vt:lpstr>
      <vt:lpstr>MaterialData</vt:lpstr>
      <vt:lpstr>Metal Datasheets</vt:lpstr>
      <vt:lpstr>Composite Datasheets</vt:lpstr>
      <vt:lpstr>Laminate Table</vt:lpstr>
      <vt:lpstr>T3.6 Laminate Tests</vt:lpstr>
      <vt:lpstr>T3.6.10 Shear Tests</vt:lpstr>
      <vt:lpstr>T3.9 Main Hoop Tubing</vt:lpstr>
      <vt:lpstr>T3.10 Front Hoop Tubing</vt:lpstr>
      <vt:lpstr>T3.11 Main Hoop Bracing</vt:lpstr>
      <vt:lpstr>T3.11.5 T3.6 MHoop Brace Spt</vt:lpstr>
      <vt:lpstr>T3.12 T3.6 FHoop Bracing</vt:lpstr>
      <vt:lpstr>T3.12 T3.6 FHB light pink</vt:lpstr>
      <vt:lpstr>T3.14 T3.6 FBH Spt Structure</vt:lpstr>
      <vt:lpstr>T3.13 T3.6 Ft Bulkhead</vt:lpstr>
      <vt:lpstr>T3.17.3 IA AI Plate</vt:lpstr>
      <vt:lpstr>T3.15 T3.6 SIS</vt:lpstr>
      <vt:lpstr>T5.5 Shoulder Harness Bar</vt:lpstr>
      <vt:lpstr>EV5.5.1&amp;2 EV4.4 ACPS TSPS Side</vt:lpstr>
      <vt:lpstr>EV5.5.1&amp;2 EV4.4 ACPS TSPS Rear</vt:lpstr>
      <vt:lpstr>EV5.5.1&amp;2 EV4.4 ACPS TSPS rearx</vt:lpstr>
      <vt:lpstr>T4.5 Harness Attachments</vt:lpstr>
      <vt:lpstr>T3.16 MH &amp; MH Bing Attachments</vt:lpstr>
      <vt:lpstr>T3.16 FH &amp; FH Bing Attachments</vt:lpstr>
      <vt:lpstr>T3.16.6&amp;3.17.5 Prim.Struc.Att.</vt:lpstr>
      <vt:lpstr>T3.16.7 Prim.Struct.Att. Blind</vt:lpstr>
      <vt:lpstr>EV5.5.8 TSAC attachments</vt:lpstr>
      <vt:lpstr>T1.2.1 T4.6 T4.8 Firewall</vt:lpstr>
      <vt:lpstr>Monocoque Lap Joints</vt:lpstr>
      <vt:lpstr>Welded Tube Inserts</vt:lpstr>
      <vt:lpstr>Steering Rack Collars</vt:lpstr>
      <vt:lpstr>Additional Info</vt:lpstr>
      <vt:lpstr>T1.1 Guidance Notes</vt:lpstr>
      <vt:lpstr>T3.6 Guidance Notes</vt:lpstr>
      <vt:lpstr>T3.11.5 T3.6 Guidance Notes</vt:lpstr>
      <vt:lpstr>T3.12 T3.6 Guidance Notes</vt:lpstr>
      <vt:lpstr>T3.14 T3.6 Guidance Notes</vt:lpstr>
      <vt:lpstr>T3.17.3 Guidance Notes</vt:lpstr>
      <vt:lpstr>T3.15 T3.6 Guidance Notes</vt:lpstr>
      <vt:lpstr>T3.6.11 Guidance Notes</vt:lpstr>
      <vt:lpstr>T4.5 Guidance Notes</vt:lpstr>
      <vt:lpstr>EV4.4 Guidance Notes</vt:lpstr>
      <vt:lpstr>EV5.5 TSAC Attachment Guidance</vt:lpstr>
      <vt:lpstr>Monocoque Attachments Guidance</vt:lpstr>
      <vt:lpstr>Front Hoop Attachment Guidance</vt:lpstr>
      <vt:lpstr>'T3.11.5 T3.6 MHoop Brace Spt'!AIP</vt:lpstr>
      <vt:lpstr>'T3.16 FH &amp; FH Bing Attachments'!AIP</vt:lpstr>
      <vt:lpstr>AIP</vt:lpstr>
      <vt:lpstr>'EV5.5.8 TSAC attachments'!ConstructionType</vt:lpstr>
      <vt:lpstr>'T3.13 T3.6 Ft Bulkhead'!ConstructionType</vt:lpstr>
      <vt:lpstr>ConstructionType</vt:lpstr>
      <vt:lpstr>'EV4.4 Guidance Notes'!Guidance_notes_FBHS</vt:lpstr>
      <vt:lpstr>Guidance_notes_FBHS</vt:lpstr>
      <vt:lpstr>Guidance_notes_FHB</vt:lpstr>
      <vt:lpstr>Guidance_notes_IA_and_AIP</vt:lpstr>
      <vt:lpstr>'T1.1 Guidance Notes'!Guidance_notes_MHBS</vt:lpstr>
      <vt:lpstr>'T3.6 Guidance Notes'!Guidance_notes_MHBS</vt:lpstr>
      <vt:lpstr>Guidance_notes_MHBS</vt:lpstr>
      <vt:lpstr>Guidance_notes_Monocoque_Attachments</vt:lpstr>
      <vt:lpstr>'T4.5 Guidance Notes'!Guidance_notes_Perimeter_Shear</vt:lpstr>
      <vt:lpstr>Guidance_notes_Perimeter_Shear</vt:lpstr>
      <vt:lpstr>Guidance_notes_SIS</vt:lpstr>
      <vt:lpstr>Guidance_notes_TSPS</vt:lpstr>
      <vt:lpstr>'EV5.5.8 TSAC attachments'!Innertable</vt:lpstr>
      <vt:lpstr>'Front Hoop Attachment Guidance'!Innertable</vt:lpstr>
      <vt:lpstr>'T1.2.1 T4.6 T4.8 Firewall'!Innertable</vt:lpstr>
      <vt:lpstr>'T3.13 T3.6 Ft Bulkhead'!Innertable</vt:lpstr>
      <vt:lpstr>Innertable</vt:lpstr>
      <vt:lpstr>'EV5.5.8 TSAC attachments'!Lijst</vt:lpstr>
      <vt:lpstr>Lijst</vt:lpstr>
      <vt:lpstr>Link_to_guidance_notes__Front_Hoop__FH__attachments</vt:lpstr>
      <vt:lpstr>Link_to_guidance_notes_TSAC_attachment</vt:lpstr>
      <vt:lpstr>'EV5.5.8 TSAC attachments'!Material</vt:lpstr>
      <vt:lpstr>'Front Hoop Attachment Guidance'!Material</vt:lpstr>
      <vt:lpstr>'T1.2.1 T4.6 T4.8 Firewall'!Material</vt:lpstr>
      <vt:lpstr>'T3.13 T3.6 Ft Bulkhead'!Material</vt:lpstr>
      <vt:lpstr>Material</vt:lpstr>
      <vt:lpstr>'EV5.5.8 TSAC attachments'!Materialname</vt:lpstr>
      <vt:lpstr>Materialname</vt:lpstr>
      <vt:lpstr>'EV5.5.8 TSAC attachments'!Materials</vt:lpstr>
      <vt:lpstr>'Front Hoop Attachment Guidance'!Materials</vt:lpstr>
      <vt:lpstr>'T1.2.1 T4.6 T4.8 Firewall'!Materials</vt:lpstr>
      <vt:lpstr>'T3.13 T3.6 Ft Bulkhead'!Materials</vt:lpstr>
      <vt:lpstr>Materials</vt:lpstr>
      <vt:lpstr>'EV5.5.8 TSAC attachments'!Metallic_Mats</vt:lpstr>
      <vt:lpstr>'Front Hoop Attachment Guidance'!Metallic_Mats</vt:lpstr>
      <vt:lpstr>'T1.2.1 T4.6 T4.8 Firewall'!Metallic_Mats</vt:lpstr>
      <vt:lpstr>'T3.13 T3.6 Ft Bulkhead'!Metallic_Mats</vt:lpstr>
      <vt:lpstr>Metallic_Mats</vt:lpstr>
      <vt:lpstr>'EV5.5.8 TSAC attachments'!Table</vt:lpstr>
      <vt:lpstr>Table</vt:lpstr>
      <vt:lpstr>'EV5.5.8 TSAC attachments'!Tube_Type</vt:lpstr>
      <vt:lpstr>'T3.13 T3.6 Ft Bulkhead'!Tube_Type</vt:lpstr>
      <vt:lpstr>Tube_Type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Tuitert</dc:creator>
  <cp:keywords/>
  <dc:description/>
  <cp:lastModifiedBy>stud</cp:lastModifiedBy>
  <cp:revision/>
  <dcterms:created xsi:type="dcterms:W3CDTF">2011-03-12T12:50:23Z</dcterms:created>
  <dcterms:modified xsi:type="dcterms:W3CDTF">2026-08-05T12:21:34Z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0x010100F164D25128129645A0069E08FC7D0347</vt:lpwstr>
  </property>
  <property fmtid="{D5CDD505-2E9C-101B-9397-08002B2CF9AE}" pid="3" name="MediaServiceImageTags">
    <vt:lpwstr/>
  </property>
</Properties>
</file>